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rienAmoroso\Rebound\tm_loc_mt\"/>
    </mc:Choice>
  </mc:AlternateContent>
  <xr:revisionPtr revIDLastSave="0" documentId="13_ncr:1_{1AA26926-D746-4E15-94A3-EE0C1350309A}" xr6:coauthVersionLast="47" xr6:coauthVersionMax="47" xr10:uidLastSave="{00000000-0000-0000-0000-000000000000}"/>
  <bookViews>
    <workbookView xWindow="38280" yWindow="5250" windowWidth="29040" windowHeight="15840" firstSheet="6" activeTab="15" xr2:uid="{00000000-000D-0000-FFFF-FFFF00000000}"/>
  </bookViews>
  <sheets>
    <sheet name="Default" sheetId="1" r:id="rId1"/>
    <sheet name="Sandbox" sheetId="2" r:id="rId2"/>
    <sheet name="GEO" sheetId="3" r:id="rId3"/>
    <sheet name="TENNIS" sheetId="4" r:id="rId4"/>
    <sheet name="MANAGER" sheetId="5" r:id="rId5"/>
    <sheet name="EQUIP" sheetId="6" r:id="rId6"/>
    <sheet name="TRAINING" sheetId="7" r:id="rId7"/>
    <sheet name="MATCH" sheetId="8" r:id="rId8"/>
    <sheet name="STAFF" sheetId="9" r:id="rId9"/>
    <sheet name="INBOX" sheetId="10" r:id="rId10"/>
    <sheet name="PLAYER" sheetId="11" r:id="rId11"/>
    <sheet name="ACADEMY" sheetId="12" r:id="rId12"/>
    <sheet name="SCENARIOS" sheetId="13" r:id="rId13"/>
    <sheet name="TUTO" sheetId="14" r:id="rId14"/>
    <sheet name="FC" sheetId="15" r:id="rId15"/>
    <sheet name="MEDIA" sheetId="16" r:id="rId16"/>
    <sheet name="LD_INBOX" sheetId="17" r:id="rId17"/>
    <sheet name="LD_RADIO" sheetId="18" r:id="rId18"/>
    <sheet name="UI" sheetId="19" r:id="rId19"/>
    <sheet name="WORLD" sheetId="20" r:id="rId20"/>
    <sheet name="LD_BRIEFING" sheetId="21" r:id="rId21"/>
    <sheet name="LD_OBJ_CA" sheetId="22" r:id="rId22"/>
    <sheet name="LD_OBJ_PLY" sheetId="23" r:id="rId23"/>
    <sheet name="LD_RPT_TRAIN" sheetId="24" r:id="rId24"/>
    <sheet name="LD_TALK" sheetId="25" r:id="rId25"/>
    <sheet name="LD_ADVICES" sheetId="26" r:id="rId26"/>
    <sheet name="MP_UI" sheetId="27" r:id="rId27"/>
    <sheet name="MP_ATT" sheetId="28" r:id="rId28"/>
    <sheet name="MP_NEWS" sheetId="29" r:id="rId29"/>
    <sheet name="MP_SKILLS" sheetId="30" r:id="rId30"/>
    <sheet name="MP_TUTO" sheetId="31" r:id="rId31"/>
  </sheets>
  <definedNames>
    <definedName name="_xlnm._FilterDatabase" localSheetId="11" hidden="1">ACADEMY!$A$1:$Y$1013</definedName>
    <definedName name="_xlnm._FilterDatabase" localSheetId="5" hidden="1">EQUIP!$A$1:$X$834</definedName>
    <definedName name="_xlnm._FilterDatabase" localSheetId="14" hidden="1">FC!$A$1:$Y$1007</definedName>
    <definedName name="_xlnm._FilterDatabase" localSheetId="2" hidden="1">GEO!$A$1:$AB$1008</definedName>
    <definedName name="_xlnm._FilterDatabase" localSheetId="25" hidden="1">LD_ADVICES!$A$1:$X$1331</definedName>
    <definedName name="_xlnm._FilterDatabase" localSheetId="20" hidden="1">LD_BRIEFING!$A$1:$Y$1007</definedName>
    <definedName name="_xlnm._FilterDatabase" localSheetId="16" hidden="1">LD_INBOX!$A$1:$U$1962</definedName>
    <definedName name="_xlnm._FilterDatabase" localSheetId="21" hidden="1">LD_OBJ_CA!$A$1:$Z$1000</definedName>
    <definedName name="_xlnm._FilterDatabase" localSheetId="22" hidden="1">LD_OBJ_PLY!$A$1:$Z$1000</definedName>
    <definedName name="_xlnm._FilterDatabase" localSheetId="24" hidden="1">LD_TALK!$A$1:$T$2365</definedName>
    <definedName name="_xlnm._FilterDatabase" localSheetId="4" hidden="1">MANAGER!$A$1:$Y$1000</definedName>
    <definedName name="_xlnm._FilterDatabase" localSheetId="15" hidden="1">MEDIA!$A$1:$P$7057</definedName>
    <definedName name="_xlnm._FilterDatabase" localSheetId="26" hidden="1">MP_UI!$A$1:$P$1216</definedName>
    <definedName name="_xlnm._FilterDatabase" localSheetId="10" hidden="1">PLAYER!$A$1:$X$1841</definedName>
    <definedName name="_xlnm._FilterDatabase" localSheetId="8" hidden="1">STAFF!$A$1:$Y$1000</definedName>
    <definedName name="_xlnm._FilterDatabase" localSheetId="3" hidden="1">TENNIS!$A$1:$AB$990</definedName>
    <definedName name="_xlnm._FilterDatabase" localSheetId="6" hidden="1">TRAINING!$A$1:$AB$1041</definedName>
    <definedName name="_xlnm._FilterDatabase" localSheetId="13" hidden="1">TUTO!$A$1:$Y$1011</definedName>
    <definedName name="_xlnm._FilterDatabase" localSheetId="18" hidden="1">UI!$A$1:$AB$1036</definedName>
    <definedName name="_xlnm._FilterDatabase" localSheetId="19" hidden="1">WORLD!$A$1:$V$1000</definedName>
    <definedName name="Z_777FF474_EE18_461E_A7C5_821AD557CC8B_.wvu.FilterData" localSheetId="11" hidden="1">ACADEMY!$A$1:$Y$1013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51" i="27" l="1"/>
  <c r="I951" i="27"/>
  <c r="A905" i="27"/>
  <c r="A904" i="27"/>
  <c r="A903" i="27"/>
  <c r="A901" i="27"/>
  <c r="A900" i="27"/>
  <c r="A899" i="27"/>
  <c r="A897" i="27"/>
  <c r="A896" i="27"/>
  <c r="A895" i="27"/>
  <c r="A893" i="27"/>
  <c r="A892" i="27"/>
  <c r="A891" i="27"/>
  <c r="A889" i="27"/>
  <c r="A888" i="27"/>
  <c r="A887" i="27"/>
  <c r="A885" i="27"/>
  <c r="A884" i="27"/>
  <c r="A883" i="27"/>
  <c r="A881" i="27"/>
  <c r="A880" i="27"/>
  <c r="A879" i="27"/>
  <c r="A877" i="27"/>
  <c r="A876" i="27"/>
  <c r="A875" i="27"/>
  <c r="A873" i="27"/>
  <c r="A872" i="27"/>
  <c r="A871" i="27"/>
  <c r="A869" i="27"/>
  <c r="A868" i="27"/>
  <c r="A867" i="27"/>
  <c r="A865" i="27"/>
  <c r="A864" i="27"/>
  <c r="A863" i="27"/>
  <c r="A861" i="27"/>
  <c r="A860" i="27"/>
  <c r="A859" i="27"/>
  <c r="A857" i="27"/>
  <c r="A856" i="27"/>
  <c r="A855" i="27"/>
  <c r="A853" i="27"/>
  <c r="A852" i="27"/>
  <c r="A851" i="27"/>
  <c r="A849" i="27"/>
  <c r="A848" i="27"/>
  <c r="A847" i="27"/>
  <c r="A845" i="27"/>
  <c r="A844" i="27"/>
  <c r="A843" i="27"/>
  <c r="A841" i="27"/>
  <c r="A840" i="27"/>
  <c r="A839" i="27"/>
  <c r="A837" i="27"/>
  <c r="A836" i="27"/>
  <c r="A835" i="27"/>
  <c r="A833" i="27"/>
  <c r="A832" i="27"/>
  <c r="A831" i="27"/>
  <c r="A829" i="27"/>
  <c r="A828" i="27"/>
  <c r="A827" i="27"/>
  <c r="A825" i="27"/>
  <c r="A824" i="27"/>
  <c r="A823" i="27"/>
  <c r="A821" i="27"/>
  <c r="A820" i="27"/>
  <c r="A819" i="27"/>
  <c r="A817" i="27"/>
  <c r="A816" i="27"/>
  <c r="A815" i="27"/>
  <c r="A813" i="27"/>
  <c r="A812" i="27"/>
  <c r="A811" i="27"/>
  <c r="A809" i="27"/>
  <c r="A808" i="27"/>
  <c r="A807" i="27"/>
  <c r="A805" i="27"/>
  <c r="A804" i="27"/>
  <c r="A803" i="27"/>
  <c r="A801" i="27"/>
  <c r="A800" i="27"/>
  <c r="A799" i="27"/>
  <c r="C572" i="27"/>
  <c r="C571" i="27"/>
  <c r="B545" i="27"/>
  <c r="B197" i="27"/>
  <c r="B195" i="27"/>
  <c r="B194" i="27"/>
  <c r="B193" i="27"/>
  <c r="B192" i="27"/>
  <c r="B189" i="27"/>
  <c r="B182" i="27"/>
  <c r="B181" i="27"/>
  <c r="B174" i="27"/>
  <c r="B173" i="27"/>
  <c r="B172" i="27"/>
  <c r="B120" i="27"/>
  <c r="B98" i="27"/>
  <c r="B94" i="27"/>
  <c r="B76" i="27"/>
  <c r="B70" i="27"/>
  <c r="B60" i="27"/>
  <c r="B59" i="27"/>
  <c r="B40" i="27"/>
  <c r="B39" i="27"/>
  <c r="B37" i="27"/>
  <c r="B30" i="27"/>
  <c r="B26" i="27"/>
  <c r="B9" i="27"/>
  <c r="B7" i="27"/>
  <c r="B5" i="27"/>
  <c r="L1782" i="25"/>
  <c r="L1781" i="25"/>
  <c r="L1780" i="25"/>
  <c r="L1779" i="25"/>
  <c r="L1778" i="25"/>
  <c r="L1777" i="25"/>
  <c r="L1776" i="25"/>
  <c r="L1775" i="25"/>
  <c r="L1774" i="25"/>
  <c r="L1773" i="25"/>
  <c r="L1772" i="25"/>
  <c r="L1771" i="25"/>
  <c r="L1770" i="25"/>
  <c r="L1769" i="25"/>
  <c r="L1768" i="25"/>
  <c r="L1767" i="25"/>
  <c r="L1766" i="25"/>
  <c r="L1765" i="25"/>
  <c r="L1764" i="25"/>
  <c r="L1763" i="25"/>
  <c r="L1752" i="25"/>
  <c r="L1748" i="25"/>
  <c r="L1734" i="25"/>
  <c r="L1728" i="25"/>
  <c r="L1716" i="25"/>
  <c r="L1712" i="25"/>
  <c r="L1698" i="25"/>
  <c r="L1692" i="25"/>
  <c r="L1678" i="25"/>
  <c r="L1672" i="25"/>
  <c r="L1660" i="25"/>
  <c r="L1656" i="25"/>
  <c r="L1644" i="25"/>
  <c r="L1640" i="25"/>
  <c r="L1628" i="25"/>
  <c r="L1624" i="25"/>
  <c r="L1612" i="25"/>
  <c r="L1608" i="25"/>
  <c r="L1596" i="25"/>
  <c r="L1592" i="25"/>
  <c r="L1580" i="25"/>
  <c r="L1576" i="25"/>
  <c r="L1556" i="25"/>
  <c r="L1552" i="25"/>
  <c r="L1540" i="25"/>
  <c r="L1536" i="25"/>
  <c r="L1524" i="25"/>
  <c r="L1520" i="25"/>
  <c r="L1508" i="25"/>
  <c r="L1504" i="25"/>
  <c r="L1492" i="25"/>
  <c r="L1488" i="25"/>
  <c r="L1476" i="25"/>
  <c r="L1472" i="25"/>
  <c r="L1460" i="25"/>
  <c r="L1456" i="25"/>
  <c r="L1444" i="25"/>
  <c r="L1440" i="25"/>
  <c r="L1428" i="25"/>
  <c r="L1424" i="25"/>
  <c r="L1415" i="25"/>
  <c r="L1414" i="25"/>
  <c r="L1402" i="25"/>
  <c r="L1398" i="25"/>
  <c r="L1386" i="25"/>
  <c r="L1382" i="25"/>
  <c r="L1370" i="25"/>
  <c r="L1366" i="25"/>
  <c r="L1354" i="25"/>
  <c r="L1350" i="25"/>
  <c r="L1338" i="25"/>
  <c r="L1334" i="25"/>
  <c r="L1322" i="25"/>
  <c r="L1318" i="25"/>
  <c r="L1306" i="25"/>
  <c r="L1302" i="25"/>
  <c r="L1290" i="25"/>
  <c r="L1286" i="25"/>
  <c r="L1274" i="25"/>
  <c r="L1270" i="25"/>
  <c r="L1250" i="25"/>
  <c r="L1246" i="25"/>
  <c r="L1234" i="25"/>
  <c r="L1230" i="25"/>
  <c r="L1218" i="25"/>
  <c r="L1214" i="25"/>
  <c r="L1202" i="25"/>
  <c r="L1198" i="25"/>
  <c r="L1186" i="25"/>
  <c r="L1182" i="25"/>
  <c r="L1174" i="25"/>
  <c r="L1166" i="25"/>
  <c r="L1162" i="25"/>
  <c r="L1158" i="25"/>
  <c r="L1146" i="25"/>
  <c r="L1142" i="25"/>
  <c r="L1130" i="25"/>
  <c r="L1126" i="25"/>
  <c r="L1118" i="25"/>
  <c r="L1110" i="25"/>
  <c r="L1106" i="25"/>
  <c r="L1102" i="25"/>
  <c r="A1101" i="25"/>
  <c r="A1100" i="25"/>
  <c r="A1099" i="25"/>
  <c r="A1097" i="25"/>
  <c r="A1096" i="25"/>
  <c r="A1095" i="25"/>
  <c r="A1093" i="25"/>
  <c r="A1092" i="25"/>
  <c r="A1091" i="25"/>
  <c r="L1090" i="25"/>
  <c r="A1089" i="25"/>
  <c r="A1088" i="25"/>
  <c r="A1087" i="25"/>
  <c r="L1086" i="25"/>
  <c r="A1085" i="25"/>
  <c r="A1084" i="25"/>
  <c r="A1083" i="25"/>
  <c r="A1081" i="25"/>
  <c r="A1080" i="25"/>
  <c r="A1079" i="25"/>
  <c r="A1077" i="25"/>
  <c r="A1076" i="25"/>
  <c r="A1075" i="25"/>
  <c r="A1073" i="25"/>
  <c r="A1072" i="25"/>
  <c r="A1071" i="25"/>
  <c r="A1069" i="25"/>
  <c r="A1068" i="25"/>
  <c r="A1067" i="25"/>
  <c r="L1066" i="25"/>
  <c r="A1065" i="25"/>
  <c r="A1064" i="25"/>
  <c r="A1063" i="25"/>
  <c r="L1062" i="25"/>
  <c r="A1061" i="25"/>
  <c r="A1060" i="25"/>
  <c r="A1059" i="25"/>
  <c r="A1057" i="25"/>
  <c r="A1056" i="25"/>
  <c r="A1055" i="25"/>
  <c r="A1053" i="25"/>
  <c r="A1052" i="25"/>
  <c r="A1051" i="25"/>
  <c r="A1049" i="25"/>
  <c r="A1048" i="25"/>
  <c r="A1047" i="25"/>
  <c r="A1045" i="25"/>
  <c r="A1044" i="25"/>
  <c r="A1043" i="25"/>
  <c r="L1042" i="25"/>
  <c r="A1041" i="25"/>
  <c r="A1040" i="25"/>
  <c r="A1039" i="25"/>
  <c r="L1038" i="25"/>
  <c r="A1037" i="25"/>
  <c r="A1036" i="25"/>
  <c r="A1035" i="25"/>
  <c r="A1033" i="25"/>
  <c r="A1032" i="25"/>
  <c r="A1031" i="25"/>
  <c r="A1029" i="25"/>
  <c r="A1028" i="25"/>
  <c r="A1027" i="25"/>
  <c r="A1025" i="25"/>
  <c r="A1024" i="25"/>
  <c r="A1023" i="25"/>
  <c r="A1021" i="25"/>
  <c r="A1020" i="25"/>
  <c r="A1019" i="25"/>
  <c r="L1018" i="25"/>
  <c r="A1017" i="25"/>
  <c r="A1016" i="25"/>
  <c r="A1015" i="25"/>
  <c r="L1014" i="25"/>
  <c r="A1013" i="25"/>
  <c r="A1012" i="25"/>
  <c r="A1011" i="25"/>
  <c r="A1009" i="25"/>
  <c r="A1008" i="25"/>
  <c r="A1007" i="25"/>
  <c r="A1005" i="25"/>
  <c r="A1004" i="25"/>
  <c r="A1003" i="25"/>
  <c r="A1001" i="25"/>
  <c r="A1000" i="25"/>
  <c r="A999" i="25"/>
  <c r="A997" i="25"/>
  <c r="A996" i="25"/>
  <c r="A995" i="25"/>
  <c r="L994" i="25"/>
  <c r="A993" i="25"/>
  <c r="A992" i="25"/>
  <c r="A991" i="25"/>
  <c r="L990" i="25"/>
  <c r="A989" i="25"/>
  <c r="A988" i="25"/>
  <c r="A987" i="25"/>
  <c r="A985" i="25"/>
  <c r="A984" i="25"/>
  <c r="A983" i="25"/>
  <c r="A981" i="25"/>
  <c r="A980" i="25"/>
  <c r="A979" i="25"/>
  <c r="A977" i="25"/>
  <c r="A976" i="25"/>
  <c r="A975" i="25"/>
  <c r="A973" i="25"/>
  <c r="A972" i="25"/>
  <c r="A971" i="25"/>
  <c r="L970" i="25"/>
  <c r="A969" i="25"/>
  <c r="A968" i="25"/>
  <c r="A967" i="25"/>
  <c r="L966" i="25"/>
  <c r="A965" i="25"/>
  <c r="A964" i="25"/>
  <c r="A963" i="25"/>
  <c r="A961" i="25"/>
  <c r="A960" i="25"/>
  <c r="A959" i="25"/>
  <c r="A957" i="25"/>
  <c r="A956" i="25"/>
  <c r="A955" i="25"/>
  <c r="A953" i="25"/>
  <c r="A952" i="25"/>
  <c r="A951" i="25"/>
  <c r="A949" i="25"/>
  <c r="A948" i="25"/>
  <c r="A947" i="25"/>
  <c r="L946" i="25"/>
  <c r="A945" i="25"/>
  <c r="A944" i="25"/>
  <c r="A943" i="25"/>
  <c r="L942" i="25"/>
  <c r="A941" i="25"/>
  <c r="A940" i="25"/>
  <c r="A939" i="25"/>
  <c r="A937" i="25"/>
  <c r="A936" i="25"/>
  <c r="A935" i="25"/>
  <c r="A933" i="25"/>
  <c r="A932" i="25"/>
  <c r="A931" i="25"/>
  <c r="A929" i="25"/>
  <c r="A928" i="25"/>
  <c r="A927" i="25"/>
  <c r="A925" i="25"/>
  <c r="A924" i="25"/>
  <c r="A923" i="25"/>
  <c r="L922" i="25"/>
  <c r="A921" i="25"/>
  <c r="A920" i="25"/>
  <c r="A919" i="25"/>
  <c r="L918" i="25"/>
  <c r="A917" i="25"/>
  <c r="A916" i="25"/>
  <c r="A915" i="25"/>
  <c r="A913" i="25"/>
  <c r="A912" i="25"/>
  <c r="A911" i="25"/>
  <c r="A909" i="25"/>
  <c r="A908" i="25"/>
  <c r="A907" i="25"/>
  <c r="L906" i="25"/>
  <c r="A905" i="25"/>
  <c r="A904" i="25"/>
  <c r="A903" i="25"/>
  <c r="L902" i="25"/>
  <c r="A901" i="25"/>
  <c r="A900" i="25"/>
  <c r="A899" i="25"/>
  <c r="A897" i="25"/>
  <c r="A896" i="25"/>
  <c r="A895" i="25"/>
  <c r="A893" i="25"/>
  <c r="A892" i="25"/>
  <c r="A891" i="25"/>
  <c r="L890" i="25"/>
  <c r="A889" i="25"/>
  <c r="A888" i="25"/>
  <c r="A887" i="25"/>
  <c r="L886" i="25"/>
  <c r="A885" i="25"/>
  <c r="A884" i="25"/>
  <c r="A883" i="25"/>
  <c r="A881" i="25"/>
  <c r="A880" i="25"/>
  <c r="A879" i="25"/>
  <c r="A877" i="25"/>
  <c r="A876" i="25"/>
  <c r="A875" i="25"/>
  <c r="L874" i="25"/>
  <c r="A873" i="25"/>
  <c r="A872" i="25"/>
  <c r="A871" i="25"/>
  <c r="L870" i="25"/>
  <c r="A869" i="25"/>
  <c r="A868" i="25"/>
  <c r="A867" i="25"/>
  <c r="A865" i="25"/>
  <c r="A864" i="25"/>
  <c r="A863" i="25"/>
  <c r="A849" i="25"/>
  <c r="A848" i="25"/>
  <c r="A847" i="25"/>
  <c r="L846" i="25"/>
  <c r="A845" i="25"/>
  <c r="A844" i="25"/>
  <c r="A843" i="25"/>
  <c r="L842" i="25"/>
  <c r="A841" i="25"/>
  <c r="A840" i="25"/>
  <c r="A839" i="25"/>
  <c r="A837" i="25"/>
  <c r="A836" i="25"/>
  <c r="A835" i="25"/>
  <c r="L834" i="25"/>
  <c r="A833" i="25"/>
  <c r="A832" i="25"/>
  <c r="A831" i="25"/>
  <c r="A829" i="25"/>
  <c r="A828" i="25"/>
  <c r="A827" i="25"/>
  <c r="L826" i="25"/>
  <c r="A825" i="25"/>
  <c r="A824" i="25"/>
  <c r="A823" i="25"/>
  <c r="L822" i="25"/>
  <c r="A821" i="25"/>
  <c r="A820" i="25"/>
  <c r="A819" i="25"/>
  <c r="L818" i="25"/>
  <c r="A817" i="25"/>
  <c r="A816" i="25"/>
  <c r="A815" i="25"/>
  <c r="A813" i="25"/>
  <c r="A812" i="25"/>
  <c r="A811" i="25"/>
  <c r="A809" i="25"/>
  <c r="A808" i="25"/>
  <c r="A807" i="25"/>
  <c r="L806" i="25"/>
  <c r="A805" i="25"/>
  <c r="A804" i="25"/>
  <c r="A803" i="25"/>
  <c r="L802" i="25"/>
  <c r="A801" i="25"/>
  <c r="A800" i="25"/>
  <c r="A799" i="25"/>
  <c r="A797" i="25"/>
  <c r="A796" i="25"/>
  <c r="A795" i="25"/>
  <c r="A793" i="25"/>
  <c r="A792" i="25"/>
  <c r="A791" i="25"/>
  <c r="L790" i="25"/>
  <c r="A789" i="25"/>
  <c r="A788" i="25"/>
  <c r="A787" i="25"/>
  <c r="L786" i="25"/>
  <c r="A785" i="25"/>
  <c r="A784" i="25"/>
  <c r="A783" i="25"/>
  <c r="A781" i="25"/>
  <c r="A780" i="25"/>
  <c r="A779" i="25"/>
  <c r="A777" i="25"/>
  <c r="A776" i="25"/>
  <c r="A775" i="25"/>
  <c r="L774" i="25"/>
  <c r="A773" i="25"/>
  <c r="A772" i="25"/>
  <c r="A771" i="25"/>
  <c r="L770" i="25"/>
  <c r="A769" i="25"/>
  <c r="A768" i="25"/>
  <c r="A767" i="25"/>
  <c r="A765" i="25"/>
  <c r="A764" i="25"/>
  <c r="A763" i="25"/>
  <c r="A761" i="25"/>
  <c r="A760" i="25"/>
  <c r="A759" i="25"/>
  <c r="L758" i="25"/>
  <c r="A757" i="25"/>
  <c r="A756" i="25"/>
  <c r="A755" i="25"/>
  <c r="L754" i="25"/>
  <c r="A753" i="25"/>
  <c r="A752" i="25"/>
  <c r="A751" i="25"/>
  <c r="A749" i="25"/>
  <c r="A748" i="25"/>
  <c r="A747" i="25"/>
  <c r="A745" i="25"/>
  <c r="A744" i="25"/>
  <c r="A743" i="25"/>
  <c r="L742" i="25"/>
  <c r="A741" i="25"/>
  <c r="A740" i="25"/>
  <c r="A739" i="25"/>
  <c r="L738" i="25"/>
  <c r="A737" i="25"/>
  <c r="A736" i="25"/>
  <c r="A735" i="25"/>
  <c r="A733" i="25"/>
  <c r="A732" i="25"/>
  <c r="A731" i="25"/>
  <c r="A729" i="25"/>
  <c r="A728" i="25"/>
  <c r="A727" i="25"/>
  <c r="L726" i="25"/>
  <c r="A725" i="25"/>
  <c r="A724" i="25"/>
  <c r="A723" i="25"/>
  <c r="L722" i="25"/>
  <c r="A721" i="25"/>
  <c r="A720" i="25"/>
  <c r="A719" i="25"/>
  <c r="A717" i="25"/>
  <c r="A716" i="25"/>
  <c r="A715" i="25"/>
  <c r="A713" i="25"/>
  <c r="A712" i="25"/>
  <c r="A711" i="25"/>
  <c r="L710" i="25"/>
  <c r="A709" i="25"/>
  <c r="A708" i="25"/>
  <c r="A707" i="25"/>
  <c r="L706" i="25"/>
  <c r="A705" i="25"/>
  <c r="A704" i="25"/>
  <c r="A703" i="25"/>
  <c r="A701" i="25"/>
  <c r="A700" i="25"/>
  <c r="A699" i="25"/>
  <c r="A697" i="25"/>
  <c r="A696" i="25"/>
  <c r="A695" i="25"/>
  <c r="L694" i="25"/>
  <c r="A693" i="25"/>
  <c r="A692" i="25"/>
  <c r="A691" i="25"/>
  <c r="L690" i="25"/>
  <c r="A689" i="25"/>
  <c r="A688" i="25"/>
  <c r="A687" i="25"/>
  <c r="A685" i="25"/>
  <c r="A684" i="25"/>
  <c r="A683" i="25"/>
  <c r="L682" i="25"/>
  <c r="A681" i="25"/>
  <c r="A680" i="25"/>
  <c r="A679" i="25"/>
  <c r="A677" i="25"/>
  <c r="A676" i="25"/>
  <c r="A675" i="25"/>
  <c r="L674" i="25"/>
  <c r="A673" i="25"/>
  <c r="A672" i="25"/>
  <c r="A671" i="25"/>
  <c r="L670" i="25"/>
  <c r="A669" i="25"/>
  <c r="A668" i="25"/>
  <c r="A667" i="25"/>
  <c r="L666" i="25"/>
  <c r="A665" i="25"/>
  <c r="A664" i="25"/>
  <c r="A663" i="25"/>
  <c r="A661" i="25"/>
  <c r="A660" i="25"/>
  <c r="A659" i="25"/>
  <c r="A657" i="25"/>
  <c r="A656" i="25"/>
  <c r="A655" i="25"/>
  <c r="L654" i="25"/>
  <c r="A653" i="25"/>
  <c r="A652" i="25"/>
  <c r="A651" i="25"/>
  <c r="L650" i="25"/>
  <c r="A649" i="25"/>
  <c r="A648" i="25"/>
  <c r="A647" i="25"/>
  <c r="A645" i="25"/>
  <c r="A644" i="25"/>
  <c r="A643" i="25"/>
  <c r="A641" i="25"/>
  <c r="A640" i="25"/>
  <c r="A639" i="25"/>
  <c r="L638" i="25"/>
  <c r="A637" i="25"/>
  <c r="A636" i="25"/>
  <c r="A635" i="25"/>
  <c r="L634" i="25"/>
  <c r="A633" i="25"/>
  <c r="A632" i="25"/>
  <c r="A631" i="25"/>
  <c r="A629" i="25"/>
  <c r="A628" i="25"/>
  <c r="A627" i="25"/>
  <c r="A625" i="25"/>
  <c r="A624" i="25"/>
  <c r="A623" i="25"/>
  <c r="L622" i="25"/>
  <c r="A621" i="25"/>
  <c r="A620" i="25"/>
  <c r="A619" i="25"/>
  <c r="L618" i="25"/>
  <c r="A617" i="25"/>
  <c r="A616" i="25"/>
  <c r="A615" i="25"/>
  <c r="A613" i="25"/>
  <c r="A612" i="25"/>
  <c r="A611" i="25"/>
  <c r="A609" i="25"/>
  <c r="A608" i="25"/>
  <c r="A607" i="25"/>
  <c r="L606" i="25"/>
  <c r="A605" i="25"/>
  <c r="A604" i="25"/>
  <c r="A603" i="25"/>
  <c r="L602" i="25"/>
  <c r="A601" i="25"/>
  <c r="A600" i="25"/>
  <c r="A599" i="25"/>
  <c r="A597" i="25"/>
  <c r="A596" i="25"/>
  <c r="A595" i="25"/>
  <c r="A593" i="25"/>
  <c r="A592" i="25"/>
  <c r="A591" i="25"/>
  <c r="L590" i="25"/>
  <c r="A589" i="25"/>
  <c r="A588" i="25"/>
  <c r="A587" i="25"/>
  <c r="L586" i="25"/>
  <c r="A585" i="25"/>
  <c r="A584" i="25"/>
  <c r="A583" i="25"/>
  <c r="A581" i="25"/>
  <c r="A580" i="25"/>
  <c r="A579" i="25"/>
  <c r="A577" i="25"/>
  <c r="A576" i="25"/>
  <c r="A575" i="25"/>
  <c r="L574" i="25"/>
  <c r="A573" i="25"/>
  <c r="A572" i="25"/>
  <c r="A571" i="25"/>
  <c r="L570" i="25"/>
  <c r="A569" i="25"/>
  <c r="A568" i="25"/>
  <c r="A567" i="25"/>
  <c r="A565" i="25"/>
  <c r="A564" i="25"/>
  <c r="A563" i="25"/>
  <c r="A561" i="25"/>
  <c r="A560" i="25"/>
  <c r="A559" i="25"/>
  <c r="L558" i="25"/>
  <c r="A557" i="25"/>
  <c r="A556" i="25"/>
  <c r="A555" i="25"/>
  <c r="L554" i="25"/>
  <c r="A553" i="25"/>
  <c r="A552" i="25"/>
  <c r="A551" i="25"/>
  <c r="A549" i="25"/>
  <c r="A548" i="25"/>
  <c r="A547" i="25"/>
  <c r="A545" i="25"/>
  <c r="A544" i="25"/>
  <c r="A543" i="25"/>
  <c r="L542" i="25"/>
  <c r="A541" i="25"/>
  <c r="A540" i="25"/>
  <c r="A539" i="25"/>
  <c r="L538" i="25"/>
  <c r="A537" i="25"/>
  <c r="A536" i="25"/>
  <c r="A535" i="25"/>
  <c r="A533" i="25"/>
  <c r="A532" i="25"/>
  <c r="A531" i="25"/>
  <c r="A529" i="25"/>
  <c r="A528" i="25"/>
  <c r="A527" i="25"/>
  <c r="L526" i="25"/>
  <c r="A525" i="25"/>
  <c r="A524" i="25"/>
  <c r="A523" i="25"/>
  <c r="L522" i="25"/>
  <c r="A521" i="25"/>
  <c r="A520" i="25"/>
  <c r="A519" i="25"/>
  <c r="A517" i="25"/>
  <c r="A516" i="25"/>
  <c r="A515" i="25"/>
  <c r="L514" i="25"/>
  <c r="A513" i="25"/>
  <c r="A512" i="25"/>
  <c r="A511" i="25"/>
  <c r="A509" i="25"/>
  <c r="A508" i="25"/>
  <c r="A507" i="25"/>
  <c r="L506" i="25"/>
  <c r="A505" i="25"/>
  <c r="A504" i="25"/>
  <c r="A503" i="25"/>
  <c r="L502" i="25"/>
  <c r="A501" i="25"/>
  <c r="A500" i="25"/>
  <c r="A499" i="25"/>
  <c r="L498" i="25"/>
  <c r="A497" i="25"/>
  <c r="A496" i="25"/>
  <c r="A495" i="25"/>
  <c r="A493" i="25"/>
  <c r="A492" i="25"/>
  <c r="A491" i="25"/>
  <c r="A489" i="25"/>
  <c r="A488" i="25"/>
  <c r="A487" i="25"/>
  <c r="L486" i="25"/>
  <c r="A485" i="25"/>
  <c r="A484" i="25"/>
  <c r="A483" i="25"/>
  <c r="L482" i="25"/>
  <c r="A481" i="25"/>
  <c r="A480" i="25"/>
  <c r="A479" i="25"/>
  <c r="A477" i="25"/>
  <c r="A476" i="25"/>
  <c r="A475" i="25"/>
  <c r="L474" i="25"/>
  <c r="L462" i="25"/>
  <c r="L461" i="25"/>
  <c r="L460" i="25"/>
  <c r="L448" i="25"/>
  <c r="L440" i="25"/>
  <c r="L436" i="25"/>
  <c r="L432" i="25"/>
  <c r="L420" i="25"/>
  <c r="L416" i="25"/>
  <c r="L404" i="25"/>
  <c r="L400" i="25"/>
  <c r="L384" i="25"/>
  <c r="L376" i="25"/>
  <c r="L372" i="25"/>
  <c r="L368" i="25"/>
  <c r="L360" i="25"/>
  <c r="L348" i="25"/>
  <c r="A347" i="25"/>
  <c r="A346" i="25"/>
  <c r="A345" i="25"/>
  <c r="L344" i="25"/>
  <c r="A343" i="25"/>
  <c r="A342" i="25"/>
  <c r="A341" i="25"/>
  <c r="L340" i="25"/>
  <c r="A339" i="25"/>
  <c r="A338" i="25"/>
  <c r="A337" i="25"/>
  <c r="A335" i="25"/>
  <c r="A334" i="25"/>
  <c r="A333" i="25"/>
  <c r="A331" i="25"/>
  <c r="A330" i="25"/>
  <c r="A329" i="25"/>
  <c r="A327" i="25"/>
  <c r="A326" i="25"/>
  <c r="A325" i="25"/>
  <c r="A323" i="25"/>
  <c r="A322" i="25"/>
  <c r="A321" i="25"/>
  <c r="L320" i="25"/>
  <c r="A319" i="25"/>
  <c r="A318" i="25"/>
  <c r="A317" i="25"/>
  <c r="L316" i="25"/>
  <c r="A315" i="25"/>
  <c r="A314" i="25"/>
  <c r="A313" i="25"/>
  <c r="A311" i="25"/>
  <c r="A310" i="25"/>
  <c r="A309" i="25"/>
  <c r="A307" i="25"/>
  <c r="A306" i="25"/>
  <c r="A305" i="25"/>
  <c r="A303" i="25"/>
  <c r="A302" i="25"/>
  <c r="A301" i="25"/>
  <c r="A299" i="25"/>
  <c r="A298" i="25"/>
  <c r="A297" i="25"/>
  <c r="L296" i="25"/>
  <c r="A295" i="25"/>
  <c r="A294" i="25"/>
  <c r="A293" i="25"/>
  <c r="L292" i="25"/>
  <c r="A291" i="25"/>
  <c r="A290" i="25"/>
  <c r="A289" i="25"/>
  <c r="A287" i="25"/>
  <c r="A286" i="25"/>
  <c r="A285" i="25"/>
  <c r="A283" i="25"/>
  <c r="A282" i="25"/>
  <c r="A281" i="25"/>
  <c r="A279" i="25"/>
  <c r="A278" i="25"/>
  <c r="A277" i="25"/>
  <c r="A275" i="25"/>
  <c r="A274" i="25"/>
  <c r="A273" i="25"/>
  <c r="L272" i="25"/>
  <c r="A271" i="25"/>
  <c r="A270" i="25"/>
  <c r="A269" i="25"/>
  <c r="L268" i="25"/>
  <c r="A267" i="25"/>
  <c r="A266" i="25"/>
  <c r="A265" i="25"/>
  <c r="A263" i="25"/>
  <c r="A262" i="25"/>
  <c r="A261" i="25"/>
  <c r="A259" i="25"/>
  <c r="A258" i="25"/>
  <c r="A257" i="25"/>
  <c r="L256" i="25"/>
  <c r="A255" i="25"/>
  <c r="A254" i="25"/>
  <c r="A253" i="25"/>
  <c r="L252" i="25"/>
  <c r="A251" i="25"/>
  <c r="A250" i="25"/>
  <c r="A249" i="25"/>
  <c r="L248" i="25"/>
  <c r="A247" i="25"/>
  <c r="A246" i="25"/>
  <c r="A245" i="25"/>
  <c r="L244" i="25"/>
  <c r="A243" i="25"/>
  <c r="A242" i="25"/>
  <c r="A241" i="25"/>
  <c r="A239" i="25"/>
  <c r="A238" i="25"/>
  <c r="A237" i="25"/>
  <c r="L236" i="25"/>
  <c r="A235" i="25"/>
  <c r="A234" i="25"/>
  <c r="A233" i="25"/>
  <c r="A231" i="25"/>
  <c r="A230" i="25"/>
  <c r="A229" i="25"/>
  <c r="L228" i="25"/>
  <c r="A227" i="25"/>
  <c r="A226" i="25"/>
  <c r="A225" i="25"/>
  <c r="L224" i="25"/>
  <c r="A223" i="25"/>
  <c r="A222" i="25"/>
  <c r="A221" i="25"/>
  <c r="L220" i="25"/>
  <c r="L208" i="25"/>
  <c r="L204" i="25"/>
  <c r="L192" i="25"/>
  <c r="L188" i="25"/>
  <c r="L176" i="25"/>
  <c r="L172" i="25"/>
  <c r="L160" i="25"/>
  <c r="L156" i="25"/>
  <c r="L144" i="25"/>
  <c r="L140" i="25"/>
  <c r="L126" i="25"/>
  <c r="L120" i="25"/>
  <c r="L111" i="25"/>
  <c r="L110" i="25"/>
  <c r="L90" i="25"/>
  <c r="L86" i="25"/>
  <c r="L64" i="25"/>
  <c r="L58" i="25"/>
  <c r="L38" i="25"/>
  <c r="L34" i="25"/>
  <c r="L30" i="25"/>
  <c r="L26" i="25"/>
  <c r="L8" i="25"/>
  <c r="L2" i="25"/>
  <c r="G1023" i="19"/>
  <c r="B892" i="19"/>
  <c r="B889" i="19"/>
  <c r="B888" i="19"/>
  <c r="B887" i="19"/>
  <c r="B886" i="19"/>
  <c r="B885" i="19"/>
  <c r="B884" i="19"/>
  <c r="B883" i="19"/>
  <c r="B877" i="19"/>
  <c r="A1008" i="17"/>
  <c r="A1007" i="17"/>
  <c r="A1006" i="17"/>
  <c r="A1004" i="17"/>
  <c r="A1003" i="17"/>
  <c r="A1002" i="17"/>
  <c r="A1000" i="17"/>
  <c r="A999" i="17"/>
  <c r="A998" i="17"/>
  <c r="A996" i="17"/>
  <c r="A995" i="17"/>
  <c r="A994" i="17"/>
  <c r="A992" i="17"/>
  <c r="A991" i="17"/>
  <c r="A990" i="17"/>
  <c r="A988" i="17"/>
  <c r="A987" i="17"/>
  <c r="A986" i="17"/>
  <c r="A984" i="17"/>
  <c r="A983" i="17"/>
  <c r="A982" i="17"/>
  <c r="A980" i="17"/>
  <c r="A979" i="17"/>
  <c r="A978" i="17"/>
  <c r="D87" i="15"/>
  <c r="B87" i="15"/>
  <c r="O288" i="14"/>
  <c r="O285" i="14"/>
  <c r="O282" i="14"/>
  <c r="O279" i="14"/>
  <c r="O273" i="14"/>
  <c r="O271" i="14"/>
  <c r="O265" i="14"/>
  <c r="O260" i="14"/>
  <c r="O258" i="14"/>
  <c r="O254" i="14"/>
  <c r="O252" i="14"/>
  <c r="O251" i="14"/>
  <c r="O250" i="14"/>
  <c r="O249" i="14"/>
  <c r="O248" i="14"/>
  <c r="O245" i="14"/>
  <c r="O233" i="14"/>
  <c r="O230" i="14"/>
  <c r="O227" i="14"/>
  <c r="O221" i="14"/>
  <c r="O218" i="14"/>
  <c r="O215" i="14"/>
  <c r="O212" i="14"/>
  <c r="O206" i="14"/>
  <c r="O203" i="14"/>
  <c r="O200" i="14"/>
  <c r="O198" i="14"/>
  <c r="O197" i="14"/>
  <c r="O196" i="14"/>
  <c r="O195" i="14"/>
  <c r="O194" i="14"/>
  <c r="O193" i="14"/>
  <c r="O192" i="14"/>
  <c r="O191" i="14"/>
  <c r="O190" i="14"/>
  <c r="O189" i="14"/>
  <c r="O188" i="14"/>
  <c r="O187" i="14"/>
  <c r="O186" i="14"/>
  <c r="O185" i="14"/>
  <c r="O184" i="14"/>
  <c r="O183" i="14"/>
  <c r="O182" i="14"/>
  <c r="O181" i="14"/>
  <c r="O180" i="14"/>
  <c r="O179" i="14"/>
  <c r="O178" i="14"/>
  <c r="O177" i="14"/>
  <c r="O176" i="14"/>
  <c r="O175" i="14"/>
  <c r="O174" i="14"/>
  <c r="O173" i="14"/>
  <c r="O172" i="14"/>
  <c r="O171" i="14"/>
  <c r="O170" i="14"/>
  <c r="O169" i="14"/>
  <c r="O168" i="14"/>
  <c r="O167" i="14"/>
  <c r="O166" i="14"/>
  <c r="O165" i="14"/>
  <c r="O164" i="14"/>
  <c r="O163" i="14"/>
  <c r="O162" i="14"/>
  <c r="O161" i="14"/>
  <c r="O160" i="14"/>
  <c r="O159" i="14"/>
  <c r="O158" i="14"/>
  <c r="O157" i="14"/>
  <c r="O156" i="14"/>
  <c r="O155" i="14"/>
  <c r="O154" i="14"/>
  <c r="O153" i="14"/>
  <c r="O152" i="14"/>
  <c r="O151" i="14"/>
  <c r="O150" i="14"/>
  <c r="O149" i="14"/>
  <c r="O148" i="14"/>
  <c r="O147" i="14"/>
  <c r="O146" i="14"/>
  <c r="O145" i="14"/>
  <c r="O144" i="14"/>
  <c r="O143" i="14"/>
  <c r="O142" i="14"/>
  <c r="O141" i="14"/>
  <c r="O140" i="14"/>
  <c r="O139" i="14"/>
  <c r="O138" i="14"/>
  <c r="O137" i="14"/>
  <c r="O136" i="14"/>
  <c r="O135" i="14"/>
  <c r="O134" i="14"/>
  <c r="O133" i="14"/>
  <c r="O132" i="14"/>
  <c r="O131" i="14"/>
  <c r="O130" i="14"/>
  <c r="O129" i="14"/>
  <c r="O128" i="14"/>
  <c r="O127" i="14"/>
  <c r="O126" i="14"/>
  <c r="O125" i="14"/>
  <c r="O124" i="14"/>
  <c r="O123" i="14"/>
  <c r="O122" i="14"/>
  <c r="O121" i="14"/>
  <c r="O120" i="14"/>
  <c r="O119" i="14"/>
  <c r="O118" i="14"/>
  <c r="O117" i="14"/>
  <c r="O116" i="14"/>
  <c r="O115" i="14"/>
  <c r="O114" i="14"/>
  <c r="O113" i="14"/>
  <c r="O112" i="14"/>
  <c r="O111" i="14"/>
  <c r="O110" i="14"/>
  <c r="O109" i="14"/>
  <c r="O108" i="14"/>
  <c r="O107" i="14"/>
  <c r="O106" i="14"/>
  <c r="O105" i="14"/>
  <c r="O104" i="14"/>
  <c r="O103" i="14"/>
  <c r="O102" i="14"/>
  <c r="O101" i="14"/>
  <c r="O100" i="14"/>
  <c r="O99" i="14"/>
  <c r="O98" i="14"/>
  <c r="O97" i="14"/>
  <c r="O96" i="14"/>
  <c r="O95" i="14"/>
  <c r="O94" i="14"/>
  <c r="O93" i="14"/>
  <c r="O92" i="14"/>
  <c r="O91" i="14"/>
  <c r="O90" i="14"/>
  <c r="O89" i="14"/>
  <c r="O88" i="14"/>
  <c r="O87" i="14"/>
  <c r="O86" i="14"/>
  <c r="O85" i="14"/>
  <c r="O84" i="14"/>
  <c r="O83" i="14"/>
  <c r="O82" i="14"/>
  <c r="O81" i="14"/>
  <c r="O80" i="14"/>
  <c r="O79" i="14"/>
  <c r="O78" i="14"/>
  <c r="O77" i="14"/>
  <c r="O76" i="14"/>
  <c r="O74" i="14"/>
  <c r="O73" i="14"/>
  <c r="O72" i="14"/>
  <c r="O71" i="14"/>
  <c r="O70" i="14"/>
  <c r="O69" i="14"/>
  <c r="O67" i="14"/>
  <c r="O66" i="14"/>
  <c r="O65" i="14"/>
  <c r="O64" i="14"/>
  <c r="O63" i="14"/>
  <c r="O62" i="14"/>
  <c r="O61" i="14"/>
  <c r="O60" i="14"/>
  <c r="O59" i="14"/>
  <c r="O58" i="14"/>
  <c r="O57" i="14"/>
  <c r="O56" i="14"/>
  <c r="O55" i="14"/>
  <c r="O54" i="14"/>
  <c r="O51" i="14"/>
  <c r="O50" i="14"/>
  <c r="O49" i="14"/>
  <c r="O48" i="14"/>
  <c r="O47" i="14"/>
  <c r="O46" i="14"/>
  <c r="O45" i="14"/>
  <c r="O44" i="14"/>
  <c r="O43" i="14"/>
  <c r="O42" i="14"/>
  <c r="O41" i="14"/>
  <c r="O40" i="14"/>
  <c r="O39" i="14"/>
  <c r="O38" i="14"/>
  <c r="O37" i="14"/>
  <c r="O36" i="14"/>
  <c r="O35" i="14"/>
  <c r="O34" i="14"/>
  <c r="O33" i="14"/>
  <c r="O32" i="14"/>
  <c r="O31" i="14"/>
  <c r="O30" i="14"/>
  <c r="O29" i="14"/>
  <c r="O28" i="14"/>
  <c r="O27" i="14"/>
  <c r="O26" i="14"/>
  <c r="O25" i="14"/>
  <c r="O24" i="14"/>
  <c r="O23" i="14"/>
  <c r="O22" i="14"/>
  <c r="O21" i="14"/>
  <c r="O20" i="14"/>
  <c r="O19" i="14"/>
  <c r="O18" i="14"/>
  <c r="O17" i="14"/>
  <c r="O16" i="14"/>
  <c r="O15" i="14"/>
  <c r="O14" i="14"/>
  <c r="O13" i="14"/>
  <c r="O11" i="14"/>
  <c r="O10" i="14"/>
  <c r="O8" i="14"/>
  <c r="O7" i="14"/>
  <c r="O6" i="14"/>
  <c r="O5" i="14"/>
  <c r="O4" i="14"/>
  <c r="O3" i="14"/>
  <c r="O2" i="14"/>
  <c r="B369" i="12"/>
  <c r="B368" i="12"/>
  <c r="B367" i="12"/>
  <c r="B927" i="11"/>
  <c r="B926" i="11"/>
  <c r="B925" i="11"/>
  <c r="A725" i="11"/>
  <c r="A724" i="11"/>
  <c r="A723" i="11"/>
  <c r="A722" i="11"/>
  <c r="A721" i="11"/>
  <c r="A720" i="11"/>
  <c r="A719" i="11"/>
  <c r="A718" i="11"/>
  <c r="A717" i="11"/>
  <c r="A716" i="11"/>
  <c r="A715" i="11"/>
  <c r="A714" i="11"/>
  <c r="B528" i="8"/>
  <c r="F267" i="3"/>
  <c r="E267" i="3"/>
  <c r="B267" i="3"/>
  <c r="F266" i="3"/>
  <c r="E266" i="3"/>
  <c r="B266" i="3"/>
  <c r="F265" i="3"/>
  <c r="E265" i="3"/>
  <c r="B265" i="3"/>
  <c r="F264" i="3"/>
  <c r="E264" i="3"/>
  <c r="B264" i="3"/>
  <c r="F263" i="3"/>
  <c r="E263" i="3"/>
  <c r="B263" i="3"/>
  <c r="F262" i="3"/>
  <c r="E262" i="3"/>
  <c r="B262" i="3"/>
  <c r="F261" i="3"/>
  <c r="E261" i="3"/>
  <c r="B261" i="3"/>
  <c r="F260" i="3"/>
  <c r="E260" i="3"/>
  <c r="B260" i="3"/>
  <c r="F259" i="3"/>
  <c r="E259" i="3"/>
  <c r="B259" i="3"/>
  <c r="F258" i="3"/>
  <c r="E258" i="3"/>
  <c r="B258" i="3"/>
  <c r="F257" i="3"/>
  <c r="E257" i="3"/>
  <c r="B257" i="3"/>
  <c r="F256" i="3"/>
  <c r="E256" i="3"/>
  <c r="B256" i="3"/>
  <c r="F255" i="3"/>
  <c r="E255" i="3"/>
  <c r="B255" i="3"/>
  <c r="F254" i="3"/>
  <c r="E254" i="3"/>
  <c r="B254" i="3"/>
  <c r="F253" i="3"/>
  <c r="E253" i="3"/>
  <c r="B253" i="3"/>
  <c r="F252" i="3"/>
  <c r="E252" i="3"/>
  <c r="B252" i="3"/>
  <c r="F251" i="3"/>
  <c r="E251" i="3"/>
  <c r="B251" i="3"/>
  <c r="E250" i="3"/>
  <c r="B250" i="3"/>
  <c r="F249" i="3"/>
  <c r="E249" i="3"/>
  <c r="B249" i="3"/>
  <c r="F248" i="3"/>
  <c r="E248" i="3"/>
  <c r="B248" i="3"/>
  <c r="F247" i="3"/>
  <c r="E247" i="3"/>
  <c r="B247" i="3"/>
  <c r="F246" i="3"/>
  <c r="E246" i="3"/>
  <c r="B246" i="3"/>
  <c r="F245" i="3"/>
  <c r="E245" i="3"/>
  <c r="B245" i="3"/>
  <c r="F244" i="3"/>
  <c r="E244" i="3"/>
  <c r="B244" i="3"/>
  <c r="F243" i="3"/>
  <c r="E243" i="3"/>
  <c r="B243" i="3"/>
  <c r="F241" i="3"/>
  <c r="E241" i="3"/>
  <c r="B241" i="3"/>
  <c r="F240" i="3"/>
  <c r="E240" i="3"/>
  <c r="B240" i="3"/>
  <c r="F239" i="3"/>
  <c r="E239" i="3"/>
  <c r="B239" i="3"/>
  <c r="F238" i="3"/>
  <c r="E238" i="3"/>
  <c r="B238" i="3"/>
  <c r="F237" i="3"/>
  <c r="E237" i="3"/>
  <c r="B237" i="3"/>
  <c r="F236" i="3"/>
  <c r="E236" i="3"/>
  <c r="B236" i="3"/>
  <c r="F235" i="3"/>
  <c r="E235" i="3"/>
  <c r="B235" i="3"/>
  <c r="F233" i="3"/>
  <c r="E233" i="3"/>
  <c r="B233" i="3"/>
  <c r="F232" i="3"/>
  <c r="E232" i="3"/>
  <c r="B232" i="3"/>
  <c r="F231" i="3"/>
  <c r="E231" i="3"/>
  <c r="B231" i="3"/>
  <c r="F230" i="3"/>
  <c r="E230" i="3"/>
  <c r="B230" i="3"/>
  <c r="F229" i="3"/>
  <c r="E229" i="3"/>
  <c r="B229" i="3"/>
  <c r="F228" i="3"/>
  <c r="E228" i="3"/>
  <c r="B228" i="3"/>
  <c r="F226" i="3"/>
  <c r="E226" i="3"/>
  <c r="B226" i="3"/>
  <c r="F225" i="3"/>
  <c r="E225" i="3"/>
  <c r="B225" i="3"/>
  <c r="F224" i="3"/>
  <c r="E224" i="3"/>
  <c r="B224" i="3"/>
  <c r="F223" i="3"/>
  <c r="E223" i="3"/>
  <c r="B223" i="3"/>
  <c r="F222" i="3"/>
  <c r="E222" i="3"/>
  <c r="B222" i="3"/>
  <c r="F221" i="3"/>
  <c r="E221" i="3"/>
  <c r="B221" i="3"/>
  <c r="F220" i="3"/>
  <c r="E220" i="3"/>
  <c r="B220" i="3"/>
  <c r="F219" i="3"/>
  <c r="E219" i="3"/>
  <c r="B219" i="3"/>
  <c r="F218" i="3"/>
  <c r="E218" i="3"/>
  <c r="B218" i="3"/>
  <c r="F217" i="3"/>
  <c r="E217" i="3"/>
  <c r="B217" i="3"/>
  <c r="F216" i="3"/>
  <c r="E216" i="3"/>
  <c r="F215" i="3"/>
  <c r="E215" i="3"/>
  <c r="B215" i="3"/>
  <c r="F214" i="3"/>
  <c r="E214" i="3"/>
  <c r="F213" i="3"/>
  <c r="E213" i="3"/>
  <c r="B213" i="3"/>
  <c r="F212" i="3"/>
  <c r="E212" i="3"/>
  <c r="F211" i="3"/>
  <c r="E211" i="3"/>
  <c r="B211" i="3"/>
  <c r="F210" i="3"/>
  <c r="E210" i="3"/>
  <c r="B210" i="3"/>
  <c r="F209" i="3"/>
  <c r="E209" i="3"/>
  <c r="B209" i="3"/>
  <c r="F208" i="3"/>
  <c r="E208" i="3"/>
  <c r="B208" i="3"/>
  <c r="F207" i="3"/>
  <c r="E207" i="3"/>
  <c r="B207" i="3"/>
  <c r="F206" i="3"/>
  <c r="E206" i="3"/>
  <c r="B206" i="3"/>
  <c r="F205" i="3"/>
  <c r="E205" i="3"/>
  <c r="B205" i="3"/>
  <c r="F204" i="3"/>
  <c r="E204" i="3"/>
  <c r="B204" i="3"/>
  <c r="F203" i="3"/>
  <c r="E203" i="3"/>
  <c r="B203" i="3"/>
  <c r="F202" i="3"/>
  <c r="E202" i="3"/>
  <c r="B202" i="3"/>
  <c r="F201" i="3"/>
  <c r="E201" i="3"/>
  <c r="F200" i="3"/>
  <c r="E200" i="3"/>
  <c r="F199" i="3"/>
  <c r="E199" i="3"/>
  <c r="B199" i="3"/>
  <c r="F198" i="3"/>
  <c r="E198" i="3"/>
  <c r="B198" i="3"/>
  <c r="F197" i="3"/>
  <c r="E197" i="3"/>
  <c r="B197" i="3"/>
  <c r="F196" i="3"/>
  <c r="E196" i="3"/>
  <c r="B196" i="3"/>
  <c r="F195" i="3"/>
  <c r="E195" i="3"/>
  <c r="D195" i="3"/>
  <c r="F194" i="3"/>
  <c r="E194" i="3"/>
  <c r="B194" i="3"/>
  <c r="F193" i="3"/>
  <c r="E193" i="3"/>
  <c r="B193" i="3"/>
  <c r="F192" i="3"/>
  <c r="E192" i="3"/>
  <c r="B192" i="3"/>
  <c r="F191" i="3"/>
  <c r="E191" i="3"/>
  <c r="B191" i="3"/>
  <c r="F190" i="3"/>
  <c r="E190" i="3"/>
  <c r="B190" i="3"/>
  <c r="F189" i="3"/>
  <c r="E189" i="3"/>
  <c r="B189" i="3"/>
  <c r="F188" i="3"/>
  <c r="E188" i="3"/>
  <c r="B188" i="3"/>
  <c r="F187" i="3"/>
  <c r="E187" i="3"/>
  <c r="B187" i="3"/>
  <c r="F186" i="3"/>
  <c r="E186" i="3"/>
  <c r="B186" i="3"/>
  <c r="F185" i="3"/>
  <c r="E185" i="3"/>
  <c r="B185" i="3"/>
  <c r="F184" i="3"/>
  <c r="E184" i="3"/>
  <c r="B184" i="3"/>
  <c r="F183" i="3"/>
  <c r="E183" i="3"/>
  <c r="B183" i="3"/>
  <c r="F182" i="3"/>
  <c r="E182" i="3"/>
  <c r="B182" i="3"/>
  <c r="F181" i="3"/>
  <c r="E181" i="3"/>
  <c r="B181" i="3"/>
  <c r="F180" i="3"/>
  <c r="E180" i="3"/>
  <c r="B180" i="3"/>
  <c r="F179" i="3"/>
  <c r="E179" i="3"/>
  <c r="B179" i="3"/>
  <c r="F178" i="3"/>
  <c r="E178" i="3"/>
  <c r="B178" i="3"/>
  <c r="F177" i="3"/>
  <c r="E177" i="3"/>
  <c r="B177" i="3"/>
  <c r="F176" i="3"/>
  <c r="E176" i="3"/>
  <c r="B176" i="3"/>
  <c r="F175" i="3"/>
  <c r="E175" i="3"/>
  <c r="B175" i="3"/>
  <c r="F174" i="3"/>
  <c r="E174" i="3"/>
  <c r="B174" i="3"/>
  <c r="F173" i="3"/>
  <c r="E173" i="3"/>
  <c r="B173" i="3"/>
  <c r="F172" i="3"/>
  <c r="E172" i="3"/>
  <c r="B172" i="3"/>
  <c r="F171" i="3"/>
  <c r="E171" i="3"/>
  <c r="B171" i="3"/>
  <c r="F170" i="3"/>
  <c r="E170" i="3"/>
  <c r="B170" i="3"/>
  <c r="F169" i="3"/>
  <c r="E169" i="3"/>
  <c r="B169" i="3"/>
  <c r="F168" i="3"/>
  <c r="E168" i="3"/>
  <c r="B168" i="3"/>
  <c r="F167" i="3"/>
  <c r="E167" i="3"/>
  <c r="B167" i="3"/>
  <c r="F166" i="3"/>
  <c r="E166" i="3"/>
  <c r="B166" i="3"/>
  <c r="F165" i="3"/>
  <c r="E165" i="3"/>
  <c r="B165" i="3"/>
  <c r="F164" i="3"/>
  <c r="E164" i="3"/>
  <c r="B164" i="3"/>
  <c r="F163" i="3"/>
  <c r="E163" i="3"/>
  <c r="B163" i="3"/>
  <c r="F162" i="3"/>
  <c r="E162" i="3"/>
  <c r="B162" i="3"/>
  <c r="F161" i="3"/>
  <c r="E161" i="3"/>
  <c r="B161" i="3"/>
  <c r="F160" i="3"/>
  <c r="E160" i="3"/>
  <c r="B160" i="3"/>
  <c r="F159" i="3"/>
  <c r="E159" i="3"/>
  <c r="B159" i="3"/>
  <c r="F158" i="3"/>
  <c r="E158" i="3"/>
  <c r="B158" i="3"/>
  <c r="F157" i="3"/>
  <c r="E157" i="3"/>
  <c r="B157" i="3"/>
  <c r="F156" i="3"/>
  <c r="E156" i="3"/>
  <c r="B156" i="3"/>
  <c r="F155" i="3"/>
  <c r="E155" i="3"/>
  <c r="B155" i="3"/>
  <c r="F154" i="3"/>
  <c r="E154" i="3"/>
  <c r="B154" i="3"/>
  <c r="F153" i="3"/>
  <c r="E153" i="3"/>
  <c r="B153" i="3"/>
  <c r="F152" i="3"/>
  <c r="E152" i="3"/>
  <c r="B152" i="3"/>
  <c r="F151" i="3"/>
  <c r="E151" i="3"/>
  <c r="B151" i="3"/>
  <c r="F150" i="3"/>
  <c r="E150" i="3"/>
  <c r="B150" i="3"/>
  <c r="F149" i="3"/>
  <c r="E149" i="3"/>
  <c r="B149" i="3"/>
  <c r="F148" i="3"/>
  <c r="E148" i="3"/>
  <c r="B148" i="3"/>
  <c r="F147" i="3"/>
  <c r="E147" i="3"/>
  <c r="B147" i="3"/>
  <c r="F146" i="3"/>
  <c r="E146" i="3"/>
  <c r="B146" i="3"/>
  <c r="F145" i="3"/>
  <c r="E145" i="3"/>
  <c r="B145" i="3"/>
  <c r="F144" i="3"/>
  <c r="E144" i="3"/>
  <c r="B144" i="3"/>
  <c r="F143" i="3"/>
  <c r="E143" i="3"/>
  <c r="F142" i="3"/>
  <c r="E142" i="3"/>
  <c r="B142" i="3"/>
  <c r="F141" i="3"/>
  <c r="E141" i="3"/>
  <c r="B141" i="3"/>
  <c r="F140" i="3"/>
  <c r="E140" i="3"/>
  <c r="B140" i="3"/>
  <c r="F139" i="3"/>
  <c r="E139" i="3"/>
  <c r="B139" i="3"/>
  <c r="F138" i="3"/>
  <c r="E138" i="3"/>
  <c r="B138" i="3"/>
  <c r="F137" i="3"/>
  <c r="E137" i="3"/>
  <c r="F136" i="3"/>
  <c r="E136" i="3"/>
  <c r="B136" i="3"/>
  <c r="F135" i="3"/>
  <c r="E135" i="3"/>
  <c r="B135" i="3"/>
  <c r="F134" i="3"/>
  <c r="E134" i="3"/>
  <c r="B134" i="3"/>
  <c r="F133" i="3"/>
  <c r="E133" i="3"/>
  <c r="B133" i="3"/>
  <c r="F132" i="3"/>
  <c r="E132" i="3"/>
  <c r="B132" i="3"/>
  <c r="F131" i="3"/>
  <c r="E131" i="3"/>
  <c r="B131" i="3"/>
  <c r="F130" i="3"/>
  <c r="E130" i="3"/>
  <c r="F129" i="3"/>
  <c r="E129" i="3"/>
  <c r="B129" i="3"/>
  <c r="F128" i="3"/>
  <c r="E128" i="3"/>
  <c r="B128" i="3"/>
  <c r="F127" i="3"/>
  <c r="E127" i="3"/>
  <c r="B127" i="3"/>
  <c r="F126" i="3"/>
  <c r="E126" i="3"/>
  <c r="B126" i="3"/>
  <c r="F125" i="3"/>
  <c r="E125" i="3"/>
  <c r="F124" i="3"/>
  <c r="E124" i="3"/>
  <c r="B124" i="3"/>
  <c r="F123" i="3"/>
  <c r="E123" i="3"/>
  <c r="B123" i="3"/>
  <c r="F122" i="3"/>
  <c r="E122" i="3"/>
  <c r="B122" i="3"/>
  <c r="F121" i="3"/>
  <c r="E121" i="3"/>
  <c r="B121" i="3"/>
  <c r="F120" i="3"/>
  <c r="E120" i="3"/>
  <c r="B120" i="3"/>
  <c r="F119" i="3"/>
  <c r="E119" i="3"/>
  <c r="B119" i="3"/>
  <c r="F118" i="3"/>
  <c r="E118" i="3"/>
  <c r="B118" i="3"/>
  <c r="F117" i="3"/>
  <c r="E117" i="3"/>
  <c r="B117" i="3"/>
  <c r="F116" i="3"/>
  <c r="E116" i="3"/>
  <c r="B116" i="3"/>
  <c r="F115" i="3"/>
  <c r="E115" i="3"/>
  <c r="B115" i="3"/>
  <c r="F114" i="3"/>
  <c r="E114" i="3"/>
  <c r="B114" i="3"/>
  <c r="F113" i="3"/>
  <c r="E113" i="3"/>
  <c r="F112" i="3"/>
  <c r="E112" i="3"/>
  <c r="B112" i="3"/>
  <c r="F111" i="3"/>
  <c r="E111" i="3"/>
  <c r="F110" i="3"/>
  <c r="E110" i="3"/>
  <c r="B110" i="3"/>
  <c r="F109" i="3"/>
  <c r="E109" i="3"/>
  <c r="B109" i="3"/>
  <c r="F108" i="3"/>
  <c r="E108" i="3"/>
  <c r="B108" i="3"/>
  <c r="F107" i="3"/>
  <c r="E107" i="3"/>
  <c r="B107" i="3"/>
  <c r="F106" i="3"/>
  <c r="E106" i="3"/>
  <c r="B106" i="3"/>
  <c r="F105" i="3"/>
  <c r="E105" i="3"/>
  <c r="B105" i="3"/>
  <c r="F104" i="3"/>
  <c r="E104" i="3"/>
  <c r="F103" i="3"/>
  <c r="E103" i="3"/>
  <c r="B103" i="3"/>
  <c r="F102" i="3"/>
  <c r="E102" i="3"/>
  <c r="B102" i="3"/>
  <c r="F101" i="3"/>
  <c r="E101" i="3"/>
  <c r="B101" i="3"/>
  <c r="F100" i="3"/>
  <c r="E100" i="3"/>
  <c r="B100" i="3"/>
  <c r="F99" i="3"/>
  <c r="E99" i="3"/>
  <c r="B99" i="3"/>
  <c r="F98" i="3"/>
  <c r="E98" i="3"/>
  <c r="B98" i="3"/>
  <c r="F97" i="3"/>
  <c r="E97" i="3"/>
  <c r="B97" i="3"/>
  <c r="F96" i="3"/>
  <c r="E96" i="3"/>
  <c r="B96" i="3"/>
  <c r="F95" i="3"/>
  <c r="E95" i="3"/>
  <c r="B95" i="3"/>
  <c r="F94" i="3"/>
  <c r="E94" i="3"/>
  <c r="B94" i="3"/>
  <c r="F93" i="3"/>
  <c r="E93" i="3"/>
  <c r="B93" i="3"/>
  <c r="F92" i="3"/>
  <c r="E92" i="3"/>
  <c r="F91" i="3"/>
  <c r="E91" i="3"/>
  <c r="B91" i="3"/>
  <c r="F90" i="3"/>
  <c r="E90" i="3"/>
  <c r="B90" i="3"/>
  <c r="F89" i="3"/>
  <c r="E89" i="3"/>
  <c r="F88" i="3"/>
  <c r="E88" i="3"/>
  <c r="B88" i="3"/>
  <c r="F87" i="3"/>
  <c r="E87" i="3"/>
  <c r="B87" i="3"/>
  <c r="F86" i="3"/>
  <c r="E86" i="3"/>
  <c r="B86" i="3"/>
  <c r="F85" i="3"/>
  <c r="E85" i="3"/>
  <c r="B85" i="3"/>
  <c r="F84" i="3"/>
  <c r="E84" i="3"/>
  <c r="B84" i="3"/>
  <c r="F83" i="3"/>
  <c r="E83" i="3"/>
  <c r="B83" i="3"/>
  <c r="F82" i="3"/>
  <c r="E82" i="3"/>
  <c r="B82" i="3"/>
  <c r="F81" i="3"/>
  <c r="E81" i="3"/>
  <c r="B81" i="3"/>
  <c r="F80" i="3"/>
  <c r="E80" i="3"/>
  <c r="B80" i="3"/>
  <c r="F79" i="3"/>
  <c r="E79" i="3"/>
  <c r="B79" i="3"/>
  <c r="F78" i="3"/>
  <c r="E78" i="3"/>
  <c r="B78" i="3"/>
  <c r="F77" i="3"/>
  <c r="E77" i="3"/>
  <c r="B77" i="3"/>
  <c r="F76" i="3"/>
  <c r="E76" i="3"/>
  <c r="B76" i="3"/>
  <c r="F75" i="3"/>
  <c r="E75" i="3"/>
  <c r="B75" i="3"/>
  <c r="F74" i="3"/>
  <c r="E74" i="3"/>
  <c r="B74" i="3"/>
  <c r="F73" i="3"/>
  <c r="E73" i="3"/>
  <c r="B73" i="3"/>
  <c r="F72" i="3"/>
  <c r="E72" i="3"/>
  <c r="B72" i="3"/>
  <c r="F71" i="3"/>
  <c r="E71" i="3"/>
  <c r="F70" i="3"/>
  <c r="E70" i="3"/>
  <c r="B70" i="3"/>
  <c r="F69" i="3"/>
  <c r="E69" i="3"/>
  <c r="F68" i="3"/>
  <c r="E68" i="3"/>
  <c r="B68" i="3"/>
  <c r="F67" i="3"/>
  <c r="E67" i="3"/>
  <c r="B67" i="3"/>
  <c r="F66" i="3"/>
  <c r="E66" i="3"/>
  <c r="B66" i="3"/>
  <c r="S59" i="3"/>
  <c r="F58" i="3"/>
  <c r="E58" i="3"/>
  <c r="B58" i="3"/>
  <c r="F57" i="3"/>
  <c r="E57" i="3"/>
  <c r="B57" i="3"/>
  <c r="F56" i="3"/>
  <c r="E56" i="3"/>
  <c r="B56" i="3"/>
  <c r="F55" i="3"/>
  <c r="E55" i="3"/>
  <c r="F54" i="3"/>
  <c r="E54" i="3"/>
  <c r="B54" i="3"/>
  <c r="F53" i="3"/>
  <c r="E53" i="3"/>
  <c r="B53" i="3"/>
  <c r="F52" i="3"/>
  <c r="E52" i="3"/>
  <c r="B52" i="3"/>
  <c r="F51" i="3"/>
  <c r="E51" i="3"/>
  <c r="B51" i="3"/>
  <c r="F50" i="3"/>
  <c r="F49" i="3"/>
  <c r="E49" i="3"/>
  <c r="B49" i="3"/>
  <c r="F48" i="3"/>
  <c r="E48" i="3"/>
  <c r="B48" i="3"/>
  <c r="F47" i="3"/>
  <c r="E47" i="3"/>
  <c r="F46" i="3"/>
  <c r="E46" i="3"/>
  <c r="B46" i="3"/>
  <c r="F45" i="3"/>
  <c r="E45" i="3"/>
  <c r="F41" i="3"/>
  <c r="E41" i="3"/>
  <c r="B41" i="3"/>
  <c r="F40" i="3"/>
  <c r="E40" i="3"/>
  <c r="B40" i="3"/>
  <c r="F39" i="3"/>
  <c r="E39" i="3"/>
  <c r="B39" i="3"/>
  <c r="F38" i="3"/>
  <c r="E38" i="3"/>
  <c r="B38" i="3"/>
  <c r="F37" i="3"/>
  <c r="E37" i="3"/>
  <c r="B37" i="3"/>
  <c r="F36" i="3"/>
  <c r="E36" i="3"/>
  <c r="B36" i="3"/>
  <c r="F35" i="3"/>
  <c r="E35" i="3"/>
  <c r="B35" i="3"/>
  <c r="F34" i="3"/>
  <c r="E34" i="3"/>
  <c r="B34" i="3"/>
  <c r="F33" i="3"/>
  <c r="E33" i="3"/>
  <c r="B33" i="3"/>
  <c r="F32" i="3"/>
  <c r="E32" i="3"/>
  <c r="B32" i="3"/>
  <c r="F31" i="3"/>
  <c r="E31" i="3"/>
  <c r="B31" i="3"/>
  <c r="F30" i="3"/>
  <c r="E30" i="3"/>
  <c r="B30" i="3"/>
  <c r="F29" i="3"/>
  <c r="E29" i="3"/>
  <c r="B29" i="3"/>
  <c r="F28" i="3"/>
  <c r="E28" i="3"/>
  <c r="B28" i="3"/>
  <c r="F27" i="3"/>
  <c r="E27" i="3"/>
  <c r="B27" i="3"/>
  <c r="F26" i="3"/>
  <c r="E26" i="3"/>
  <c r="B26" i="3"/>
  <c r="F25" i="3"/>
  <c r="E25" i="3"/>
  <c r="B25" i="3"/>
  <c r="F24" i="3"/>
  <c r="E24" i="3"/>
  <c r="B24" i="3"/>
  <c r="F23" i="3"/>
  <c r="E23" i="3"/>
  <c r="B23" i="3"/>
  <c r="F22" i="3"/>
  <c r="E22" i="3"/>
  <c r="F21" i="3"/>
  <c r="E21" i="3"/>
  <c r="B21" i="3"/>
  <c r="F20" i="3"/>
  <c r="E20" i="3"/>
  <c r="B20" i="3"/>
  <c r="F19" i="3"/>
  <c r="E19" i="3"/>
  <c r="B19" i="3"/>
  <c r="F18" i="3"/>
  <c r="E18" i="3"/>
  <c r="B18" i="3"/>
  <c r="F17" i="3"/>
  <c r="E17" i="3"/>
  <c r="B17" i="3"/>
  <c r="F16" i="3"/>
  <c r="E16" i="3"/>
  <c r="B16" i="3"/>
  <c r="F15" i="3"/>
  <c r="E15" i="3"/>
  <c r="B15" i="3"/>
  <c r="F14" i="3"/>
  <c r="E14" i="3"/>
  <c r="F13" i="3"/>
  <c r="E13" i="3"/>
  <c r="B13" i="3"/>
  <c r="F12" i="3"/>
  <c r="E12" i="3"/>
  <c r="B12" i="3"/>
  <c r="F11" i="3"/>
  <c r="E11" i="3"/>
  <c r="B11" i="3"/>
  <c r="F10" i="3"/>
  <c r="E10" i="3"/>
  <c r="B10" i="3"/>
  <c r="F9" i="3"/>
  <c r="E9" i="3"/>
  <c r="B9" i="3"/>
  <c r="F8" i="3"/>
  <c r="E8" i="3"/>
  <c r="B8" i="3"/>
  <c r="F7" i="3"/>
  <c r="E7" i="3"/>
  <c r="B7" i="3"/>
  <c r="F6" i="3"/>
  <c r="E6" i="3"/>
  <c r="F5" i="3"/>
  <c r="E5" i="3"/>
  <c r="B5" i="3"/>
  <c r="F4" i="3"/>
  <c r="E4" i="3"/>
  <c r="B4" i="3"/>
  <c r="F3" i="3"/>
  <c r="E3" i="3"/>
  <c r="F2" i="3"/>
  <c r="E2" i="3"/>
  <c r="B2" i="3"/>
  <c r="F21" i="1"/>
  <c r="E21" i="1"/>
  <c r="D21" i="1"/>
  <c r="B21" i="1"/>
  <c r="E20" i="1"/>
  <c r="D20" i="1"/>
  <c r="B20" i="1"/>
  <c r="E19" i="1"/>
  <c r="D19" i="1"/>
  <c r="B19" i="1"/>
  <c r="E18" i="1"/>
  <c r="D18" i="1"/>
  <c r="B18" i="1"/>
  <c r="E17" i="1"/>
  <c r="D17" i="1"/>
  <c r="B17" i="1"/>
  <c r="F16" i="1"/>
  <c r="D16" i="1"/>
  <c r="B16" i="1"/>
  <c r="F15" i="1"/>
  <c r="E15" i="1"/>
  <c r="D15" i="1"/>
  <c r="B15" i="1"/>
  <c r="F14" i="1"/>
  <c r="B14" i="1"/>
  <c r="E13" i="1"/>
  <c r="D13" i="1"/>
  <c r="B13" i="1"/>
  <c r="F12" i="1"/>
  <c r="E12" i="1"/>
  <c r="B12" i="1"/>
  <c r="E11" i="1"/>
  <c r="D11" i="1"/>
  <c r="F10" i="1"/>
  <c r="D10" i="1"/>
  <c r="B10" i="1"/>
  <c r="F8" i="1"/>
  <c r="E8" i="1"/>
  <c r="D8" i="1"/>
  <c r="F7" i="1"/>
  <c r="E7" i="1"/>
  <c r="D7" i="1"/>
  <c r="F6" i="1"/>
  <c r="E6" i="1"/>
  <c r="D6" i="1"/>
  <c r="F5" i="1"/>
  <c r="E5" i="1"/>
  <c r="D5" i="1"/>
  <c r="F4" i="1"/>
  <c r="E4" i="1"/>
  <c r="D4" i="1"/>
  <c r="F3" i="1"/>
  <c r="E3" i="1"/>
  <c r="D3" i="1"/>
  <c r="F2" i="1"/>
  <c r="E2"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9" authorId="0" shapeId="0" xr:uid="{00000000-0006-0000-0000-000001000000}">
      <text>
        <r>
          <rPr>
            <sz val="10"/>
            <color rgb="FF000000"/>
            <rFont val="Arial"/>
            <scheme val="minor"/>
          </rPr>
          <t>Title of the game
Do not translate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2" authorId="0" shapeId="0" xr:uid="{00000000-0006-0000-0100-000001000000}">
      <text>
        <r>
          <rPr>
            <sz val="10"/>
            <color rgb="FF000000"/>
            <rFont val="Arial"/>
            <scheme val="minor"/>
          </rPr>
          <t>Sandbox category to experiment with plugin</t>
        </r>
      </text>
    </comment>
    <comment ref="A3" authorId="0" shapeId="0" xr:uid="{00000000-0006-0000-0100-000002000000}">
      <text>
        <r>
          <rPr>
            <sz val="10"/>
            <color rgb="FF000000"/>
            <rFont val="Arial"/>
            <scheme val="minor"/>
          </rPr>
          <t>Global Param are inserted by the game</t>
        </r>
      </text>
    </comment>
    <comment ref="A5" authorId="0" shapeId="0" xr:uid="{00000000-0006-0000-0100-000003000000}">
      <text>
        <r>
          <rPr>
            <sz val="10"/>
            <color rgb="FF000000"/>
            <rFont val="Arial"/>
            <scheme val="minor"/>
          </rPr>
          <t>param that are terms within the localization files are automatically translated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518" authorId="0" shapeId="0" xr:uid="{00000000-0006-0000-0A00-000001000000}">
      <text>
        <r>
          <rPr>
            <sz val="10"/>
            <color rgb="FF000000"/>
            <rFont val="Arial"/>
            <scheme val="minor"/>
          </rPr>
          <t>trad deepl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43" authorId="0" shapeId="0" xr:uid="{00000000-0006-0000-1000-000001000000}">
      <text>
        <r>
          <rPr>
            <sz val="10"/>
            <color rgb="FF000000"/>
            <rFont val="Arial"/>
            <scheme val="minor"/>
          </rPr>
          <t>orteil changé en mollet pour être plus cohérent ingame avec l'évolution des blessure</t>
        </r>
      </text>
    </comment>
    <comment ref="K43" authorId="0" shapeId="0" xr:uid="{00000000-0006-0000-1000-000002000000}">
      <text>
        <r>
          <rPr>
            <sz val="10"/>
            <color rgb="FF000000"/>
            <rFont val="Arial"/>
            <scheme val="minor"/>
          </rPr>
          <t>orteil changé en mollet pour être plus cohérent ingame avec l'évolution des blessure</t>
        </r>
      </text>
    </comment>
    <comment ref="A323" authorId="0" shapeId="0" xr:uid="{00000000-0006-0000-1000-000003000000}">
      <text>
        <r>
          <rPr>
            <sz val="10"/>
            <color rgb="FF000000"/>
            <rFont val="Arial"/>
            <scheme val="minor"/>
          </rPr>
          <t>les mails "hazard_event" ont été désactivé in game</t>
        </r>
      </text>
    </comment>
    <comment ref="A631" authorId="0" shapeId="0" xr:uid="{00000000-0006-0000-1000-000004000000}">
      <text>
        <r>
          <rPr>
            <sz val="10"/>
            <color rgb="FF000000"/>
            <rFont val="Arial"/>
            <scheme val="minor"/>
          </rPr>
          <t>ne semble pas être utilisé (mail 171)</t>
        </r>
      </text>
    </comment>
    <comment ref="A853" authorId="0" shapeId="0" xr:uid="{00000000-0006-0000-1000-000005000000}">
      <text>
        <r>
          <rPr>
            <sz val="10"/>
            <color rgb="FF000000"/>
            <rFont val="Arial"/>
            <scheme val="minor"/>
          </rPr>
          <t>mise à jour annuelle</t>
        </r>
      </text>
    </comment>
    <comment ref="A855" authorId="0" shapeId="0" xr:uid="{00000000-0006-0000-1000-000006000000}">
      <text>
        <r>
          <rPr>
            <sz val="10"/>
            <color rgb="FF000000"/>
            <rFont val="Arial"/>
            <scheme val="minor"/>
          </rPr>
          <t xml:space="preserve">maj annuelle
</t>
        </r>
      </text>
    </comment>
    <comment ref="A1359" authorId="0" shapeId="0" xr:uid="{00000000-0006-0000-1000-000007000000}">
      <text>
        <r>
          <rPr>
            <sz val="10"/>
            <color rgb="FF000000"/>
            <rFont val="Arial"/>
            <scheme val="minor"/>
          </rPr>
          <t xml:space="preserve">normalement plus utilisé depuis tm25 et la fonction followup
</t>
        </r>
      </text>
    </comment>
    <comment ref="A1925" authorId="0" shapeId="0" xr:uid="{00000000-0006-0000-1000-000008000000}">
      <text>
        <r>
          <rPr>
            <sz val="10"/>
            <color rgb="FF000000"/>
            <rFont val="Arial"/>
            <scheme val="minor"/>
          </rPr>
          <t>a été utilisé uniquement dans tm24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P2" authorId="0" shapeId="0" xr:uid="{00000000-0006-0000-1100-000001000000}">
      <text>
        <r>
          <rPr>
            <sz val="10"/>
            <color rgb="FF000000"/>
            <rFont val="Arial"/>
            <scheme val="minor"/>
          </rPr>
          <t>Temporary to create category</t>
        </r>
      </text>
    </comment>
    <comment ref="P11" authorId="0" shapeId="0" xr:uid="{00000000-0006-0000-1100-000002000000}">
      <text>
        <r>
          <rPr>
            <sz val="10"/>
            <color rgb="FF000000"/>
            <rFont val="Arial"/>
            <scheme val="minor"/>
          </rPr>
          <t>Temporary to create category</t>
        </r>
      </text>
    </comment>
  </commentList>
</comments>
</file>

<file path=xl/sharedStrings.xml><?xml version="1.0" encoding="utf-8"?>
<sst xmlns="http://schemas.openxmlformats.org/spreadsheetml/2006/main" count="145424" uniqueCount="86389">
  <si>
    <t>Keys</t>
  </si>
  <si>
    <t>English</t>
  </si>
  <si>
    <t>French</t>
  </si>
  <si>
    <t>German</t>
  </si>
  <si>
    <t>Spanish</t>
  </si>
  <si>
    <t>Italian</t>
  </si>
  <si>
    <t>Chinese Simplified</t>
  </si>
  <si>
    <t>Russian</t>
  </si>
  <si>
    <t>Portuguese</t>
  </si>
  <si>
    <t>$comment</t>
  </si>
  <si>
    <t>$donottranslate</t>
  </si>
  <si>
    <t>DAY_01</t>
  </si>
  <si>
    <t>Monday</t>
  </si>
  <si>
    <t>Lundi</t>
  </si>
  <si>
    <t>星期一</t>
  </si>
  <si>
    <t>Понедельник</t>
  </si>
  <si>
    <t>Segunda-feira</t>
  </si>
  <si>
    <t>-</t>
  </si>
  <si>
    <t>DAY_02</t>
  </si>
  <si>
    <t>Tuesday</t>
  </si>
  <si>
    <t>Mardi</t>
  </si>
  <si>
    <t>星期二</t>
  </si>
  <si>
    <t>Вторник</t>
  </si>
  <si>
    <t>Terça-feira</t>
  </si>
  <si>
    <t>DAY_03</t>
  </si>
  <si>
    <t>Wednesday</t>
  </si>
  <si>
    <t>Mercredi</t>
  </si>
  <si>
    <t>星期三</t>
  </si>
  <si>
    <t>Среда</t>
  </si>
  <si>
    <t>Quarta-feira</t>
  </si>
  <si>
    <t>DAY_04</t>
  </si>
  <si>
    <t>Thursday</t>
  </si>
  <si>
    <t>Jeudi</t>
  </si>
  <si>
    <t>星期四</t>
  </si>
  <si>
    <t>Четверг</t>
  </si>
  <si>
    <t>Quinta-feira</t>
  </si>
  <si>
    <t>DAY_05</t>
  </si>
  <si>
    <t>Friday</t>
  </si>
  <si>
    <t>Vendredi</t>
  </si>
  <si>
    <t>星期五</t>
  </si>
  <si>
    <t>Пятница</t>
  </si>
  <si>
    <t>Sexta-feira</t>
  </si>
  <si>
    <t>DAY_06</t>
  </si>
  <si>
    <t>Saturday</t>
  </si>
  <si>
    <t>Samedi</t>
  </si>
  <si>
    <t>星期六</t>
  </si>
  <si>
    <t>Суббота</t>
  </si>
  <si>
    <t>Sábado</t>
  </si>
  <si>
    <t>DAY_07</t>
  </si>
  <si>
    <t>Sunday</t>
  </si>
  <si>
    <t>Dimanche</t>
  </si>
  <si>
    <t>星期日</t>
  </si>
  <si>
    <t>Воскресенье</t>
  </si>
  <si>
    <t>Domingo</t>
  </si>
  <si>
    <t>GAME_TITLE</t>
  </si>
  <si>
    <t>Tennis Manager 26</t>
  </si>
  <si>
    <t>网球经理 25</t>
  </si>
  <si>
    <t>x</t>
  </si>
  <si>
    <t>MONTH_01</t>
  </si>
  <si>
    <t>Janvier</t>
  </si>
  <si>
    <t>Enero</t>
  </si>
  <si>
    <t>一月</t>
  </si>
  <si>
    <t>Январь</t>
  </si>
  <si>
    <t>Janeiro</t>
  </si>
  <si>
    <t>MONTH_02</t>
  </si>
  <si>
    <t>February</t>
  </si>
  <si>
    <t>Février</t>
  </si>
  <si>
    <t>Febbraio</t>
  </si>
  <si>
    <t>二月</t>
  </si>
  <si>
    <t>Февраль</t>
  </si>
  <si>
    <t>Fevereiro</t>
  </si>
  <si>
    <t>MONTH_03</t>
  </si>
  <si>
    <t>Mars</t>
  </si>
  <si>
    <t>März</t>
  </si>
  <si>
    <t>三月</t>
  </si>
  <si>
    <t>Март</t>
  </si>
  <si>
    <t>Março</t>
  </si>
  <si>
    <t>MONTH_04</t>
  </si>
  <si>
    <t>Avril</t>
  </si>
  <si>
    <t>Aprile</t>
  </si>
  <si>
    <t>四月</t>
  </si>
  <si>
    <t>Апрель</t>
  </si>
  <si>
    <t>Abril</t>
  </si>
  <si>
    <t>MONTH_05</t>
  </si>
  <si>
    <t>Mai</t>
  </si>
  <si>
    <t>Mayo</t>
  </si>
  <si>
    <t>五月</t>
  </si>
  <si>
    <t>Май</t>
  </si>
  <si>
    <t>Maio</t>
  </si>
  <si>
    <t>MONTH_06</t>
  </si>
  <si>
    <t>Juin</t>
  </si>
  <si>
    <t>六月</t>
  </si>
  <si>
    <t>Июнь</t>
  </si>
  <si>
    <t>Junho</t>
  </si>
  <si>
    <t>MONTH_07</t>
  </si>
  <si>
    <t>Juillet</t>
  </si>
  <si>
    <t>Julio</t>
  </si>
  <si>
    <t>七月</t>
  </si>
  <si>
    <t>Июль</t>
  </si>
  <si>
    <t>Julho</t>
  </si>
  <si>
    <t>MONTH_08</t>
  </si>
  <si>
    <t>Août</t>
  </si>
  <si>
    <t>Agosto</t>
  </si>
  <si>
    <t>八月</t>
  </si>
  <si>
    <t>Август</t>
  </si>
  <si>
    <t>MONTH_09</t>
  </si>
  <si>
    <t>Septembre</t>
  </si>
  <si>
    <t>Settembre</t>
  </si>
  <si>
    <t>九月</t>
  </si>
  <si>
    <t>Сентябрь</t>
  </si>
  <si>
    <t>Setembro</t>
  </si>
  <si>
    <t>MONTH_10</t>
  </si>
  <si>
    <t>Octobre</t>
  </si>
  <si>
    <t>Ottobre</t>
  </si>
  <si>
    <t>十月</t>
  </si>
  <si>
    <t>Октябрь</t>
  </si>
  <si>
    <t>Outubro</t>
  </si>
  <si>
    <t>MONTH_11</t>
  </si>
  <si>
    <t>Novembre</t>
  </si>
  <si>
    <t>十一月</t>
  </si>
  <si>
    <t>Ноябрь</t>
  </si>
  <si>
    <t>Novembro</t>
  </si>
  <si>
    <t>MONTH_12</t>
  </si>
  <si>
    <t>Décembre</t>
  </si>
  <si>
    <t>十二月</t>
  </si>
  <si>
    <t>Декабрь</t>
  </si>
  <si>
    <t>Dezembro</t>
  </si>
  <si>
    <t>MONTH_01_MINI</t>
  </si>
  <si>
    <t>Jan</t>
  </si>
  <si>
    <t>ene</t>
  </si>
  <si>
    <t>gen</t>
  </si>
  <si>
    <t>Янв</t>
  </si>
  <si>
    <t>short version of MONTH_01, 3 caracs.</t>
  </si>
  <si>
    <t>MONTH_02_MINI</t>
  </si>
  <si>
    <t>Feb</t>
  </si>
  <si>
    <t>Fev</t>
  </si>
  <si>
    <t>feb</t>
  </si>
  <si>
    <t>Фев</t>
  </si>
  <si>
    <t>short version of MONTH_02, 3 caracs.</t>
  </si>
  <si>
    <t>MONTH_03_MINI</t>
  </si>
  <si>
    <t>Ma</t>
  </si>
  <si>
    <t>Mar</t>
  </si>
  <si>
    <t>Mär</t>
  </si>
  <si>
    <t>mar</t>
  </si>
  <si>
    <t>Мар</t>
  </si>
  <si>
    <t>short version of MONTH_03, 3 caracs.</t>
  </si>
  <si>
    <t>MONTH_04_MINI</t>
  </si>
  <si>
    <t>April</t>
  </si>
  <si>
    <t>Avr</t>
  </si>
  <si>
    <t>Apr</t>
  </si>
  <si>
    <t>abr</t>
  </si>
  <si>
    <t>apr</t>
  </si>
  <si>
    <t>Апр</t>
  </si>
  <si>
    <t>Abr</t>
  </si>
  <si>
    <t>short version of MONTH_04, 3 caracs.</t>
  </si>
  <si>
    <t>MONTH_05_MINI</t>
  </si>
  <si>
    <t>May</t>
  </si>
  <si>
    <t>may</t>
  </si>
  <si>
    <t>mag</t>
  </si>
  <si>
    <t>short version of MONTH_05, 3 caracs.</t>
  </si>
  <si>
    <t>MONTH_06_MINI</t>
  </si>
  <si>
    <t>Jun</t>
  </si>
  <si>
    <t>jun</t>
  </si>
  <si>
    <t>giu</t>
  </si>
  <si>
    <t>Июн</t>
  </si>
  <si>
    <t>short version of MONTH_06, 3 caracs.</t>
  </si>
  <si>
    <t>MONTH_07_MINI</t>
  </si>
  <si>
    <t>Jul</t>
  </si>
  <si>
    <t>jul</t>
  </si>
  <si>
    <t>lug</t>
  </si>
  <si>
    <t>Июл</t>
  </si>
  <si>
    <t>short version of MONTH_07, 3 caracs.</t>
  </si>
  <si>
    <t>MONTH_08_MINI</t>
  </si>
  <si>
    <t>Aug</t>
  </si>
  <si>
    <t>Aou</t>
  </si>
  <si>
    <t>ago</t>
  </si>
  <si>
    <t>Авг</t>
  </si>
  <si>
    <t>Ago</t>
  </si>
  <si>
    <t>short version of MONTH_08, 3 caracs.</t>
  </si>
  <si>
    <t>MONTH_09_MINI</t>
  </si>
  <si>
    <t>Sep</t>
  </si>
  <si>
    <t>sep</t>
  </si>
  <si>
    <t>set</t>
  </si>
  <si>
    <t>Сен</t>
  </si>
  <si>
    <t>Set</t>
  </si>
  <si>
    <t>short version of MONTH_09, 3 caracs.</t>
  </si>
  <si>
    <t>MONTH_10_MINI</t>
  </si>
  <si>
    <t>Oct</t>
  </si>
  <si>
    <t>Okt</t>
  </si>
  <si>
    <t>oct</t>
  </si>
  <si>
    <t>ott</t>
  </si>
  <si>
    <t>Окт</t>
  </si>
  <si>
    <t>Out</t>
  </si>
  <si>
    <t>short version of MONTH_10, 3 caracs.</t>
  </si>
  <si>
    <t>MONTH_11_MINI</t>
  </si>
  <si>
    <t>Nov</t>
  </si>
  <si>
    <t>nov</t>
  </si>
  <si>
    <t>Ноя</t>
  </si>
  <si>
    <t>short version of MONTH_11, 3 caracs.</t>
  </si>
  <si>
    <t>MONTH_12_MINI</t>
  </si>
  <si>
    <t>Dec</t>
  </si>
  <si>
    <t>Dez</t>
  </si>
  <si>
    <t>dic</t>
  </si>
  <si>
    <t>Дек</t>
  </si>
  <si>
    <t>short version of MONTH_12, 3 caracs.</t>
  </si>
  <si>
    <t>$envoi relecture</t>
  </si>
  <si>
    <t>0000__DO_NOT_TRANSLATE</t>
  </si>
  <si>
    <t>Sandbox</t>
  </si>
  <si>
    <t>TEST_GLOBALPARAM</t>
  </si>
  <si>
    <t>Welcome manager {[MANAGER_NAME]}!</t>
  </si>
  <si>
    <t>Willkommen Manager {[MANAGER_NAME]}!</t>
  </si>
  <si>
    <t>Bienvenido manager {[MANAGER_NAME]}!</t>
  </si>
  <si>
    <t>Manager di benvenuto {[MANAGER_NAME]}!</t>
  </si>
  <si>
    <t>Добро пожаловать менеджер {[MANAGER_NAME]}!</t>
  </si>
  <si>
    <t>TEST_PLURAL</t>
  </si>
  <si>
    <t>You have {[POINTS]} points[i2p_Zero]You have no points[i2p_One]You have 1 point</t>
  </si>
  <si>
    <t>Vous avez {[POINTS]} points[i2p_Zero]Vous n'avez pas de points[i2p_One]Vous avez 1 point</t>
  </si>
  <si>
    <t>Sie haben {[POINTS]} Punkte[i2p_Zero]Du hast keine Punkte[i2p_One]Sie haben 1 Punkt</t>
  </si>
  <si>
    <t>Tienes {[POINTS]} puntos[i2p_Zero]No tienes puntos[i2p_One]Tienes 1 punto</t>
  </si>
  <si>
    <t>Hai {[POINTS]} punti[i2p_Zero]Non hai punti[i2p_One]Hai 1 punto</t>
  </si>
  <si>
    <t>У вас {[POINTS]} очков[i2p_Zero]У вас нет очков[i2p_One]У вас есть 1 балл[i2p_Few]У вас есть {[POINTS]} балла</t>
  </si>
  <si>
    <t>TEST_RECURSIVE</t>
  </si>
  <si>
    <t>Welcome to {[GAME_TITLE]}</t>
  </si>
  <si>
    <t>Bienvenue à {[GAME_TITLE]}</t>
  </si>
  <si>
    <t>Willkommen bei {[GAME_TITLE]}</t>
  </si>
  <si>
    <t>Bienvenido a {[GAME_TITLE]}</t>
  </si>
  <si>
    <t>Benvenuto in {[GAME_TITLE]}</t>
  </si>
  <si>
    <t>Добро пожаловать в {[GAME_TITLE]}</t>
  </si>
  <si>
    <t>TW_LOADED</t>
  </si>
  <si>
    <t>Tennis World Loaded!</t>
  </si>
  <si>
    <t>TW_LOADING</t>
  </si>
  <si>
    <t>Tennis World Loading ...</t>
  </si>
  <si>
    <t>TEST_HTML</t>
  </si>
  <si>
    <t>&lt;color=#B843FF&gt;Le coq sportif&lt;/color&gt; makes a &lt;bold&gt;advertising&lt;/bold&gt; with &lt;color=#B843FF&gt;&lt;underline&gt;Gaël Monfils&lt;/underline&gt;&lt;italic&gt; N°10&lt;/italic&gt;&lt;/color&gt; for a future tennis pair</t>
  </si>
  <si>
    <t>&lt;color=#B843FF&gt;Le coq sportif&lt;/color&gt; fait une &lt;bold&gt;publicité&lt;/bold&gt; avec &lt;color=#B843FF&gt;&lt;underline&gt;Gaël Monfils&lt;/underline&gt;&lt;italic&gt; N°10&lt;/italic&gt;&lt;/color&gt; pour une future paire de tennis</t>
  </si>
  <si>
    <t>TEST_INBOX_SUBJECT</t>
  </si>
  <si>
    <t>Clothing offer {[VAR_PLAYER_NAME]} - The text can go on two lines</t>
  </si>
  <si>
    <t>Offre d'équimentier vestimentaire {[VAR_PLAYER_NAME]} - Le texte peut aller sur deux lignes</t>
  </si>
  <si>
    <t>TEST_INBOX_CONTENT_1</t>
  </si>
  <si>
    <t>Hello {[MANAGER_NAME]},</t>
  </si>
  <si>
    <t>Bonjour {[MANAGER_NAME]},</t>
  </si>
  <si>
    <t>TEXT_INBOX_CONTENT_2</t>
  </si>
  <si>
    <t>&lt;color=#2E44FF&gt;Le coq sportif&lt;/color&gt; needs a star for its next advertisement, considering your current partnership with &lt;color=#2E44FF&gt;&lt;underline&gt;{[VAR_PLAYER_NAME]}&lt;/underline&gt;&lt;/color&gt;, they immediately thought of him. \It is a &lt;bold&gt;advertisement&lt;/bold&gt; for a future pair of tennis, the shooting will last &lt;bold&gt;1 day&lt;/bold&gt;.\nIn view of your agreements with &lt;color=#2E44FF&gt;Le coq sportif&lt;/color&gt; you can still &lt;bold&gt; refuse 1 extra sport event&lt;/bold&gt;.</t>
  </si>
  <si>
    <t>&lt;color=#2E44FF&gt;Le coq sportif&lt;/color&gt; a besoin d'une star pour sa prochaine publicité, au vu de votre partenariat actuel avec &lt;color=#2E44FF&gt;&lt;underline&gt;{[VAR_PLAYER_NAME]}&lt;/underline&gt;&lt;/color&gt;, ils ont tout de suite pensé à lui.\n\nIl s'agit d'une &lt;bold&gt;publicité&lt;/bold&gt; pour une future paire de tennis, le tournage durera &lt;bold&gt;1 journée&lt;/bold&gt;.\n\nAu vu de vos accords avec &lt;color=#2E44FF&gt;Le coq sportif&lt;/color&gt; vous pouvez encore &lt;bold&gt;refuser 1 évènement extra sportif&lt;/bold&gt;.</t>
  </si>
  <si>
    <t>TEXT_INBOX_CONTENT_3</t>
  </si>
  <si>
    <t>Friendly,</t>
  </si>
  <si>
    <t>Amicalement,</t>
  </si>
  <si>
    <t>TEXT_INBOX_CONTENT_4</t>
  </si>
  <si>
    <t>Mrs. Adora.</t>
  </si>
  <si>
    <t>Mme Adora.</t>
  </si>
  <si>
    <t>TEST_UPDATE_LOCA</t>
  </si>
  <si>
    <t>Success!</t>
  </si>
  <si>
    <t>AD</t>
  </si>
  <si>
    <t>Andorra</t>
  </si>
  <si>
    <t>安道尔</t>
  </si>
  <si>
    <t>Андорра</t>
  </si>
  <si>
    <t>AE</t>
  </si>
  <si>
    <t>Émirats arabes unis</t>
  </si>
  <si>
    <t>U.A.E.</t>
  </si>
  <si>
    <t>VAE</t>
  </si>
  <si>
    <t>阿联酋</t>
  </si>
  <si>
    <t>Объединённые Арабские Эмираты</t>
  </si>
  <si>
    <t>Emirados Árabes Unidos</t>
  </si>
  <si>
    <t>AF</t>
  </si>
  <si>
    <t>Afghanistan</t>
  </si>
  <si>
    <t>阿富汗</t>
  </si>
  <si>
    <t>Афганистан</t>
  </si>
  <si>
    <t>Afeganistão</t>
  </si>
  <si>
    <t>AG</t>
  </si>
  <si>
    <t>Antigua and Barbuda</t>
  </si>
  <si>
    <t>Antigua und Barbuda</t>
  </si>
  <si>
    <t>安提瓜和巴布达</t>
  </si>
  <si>
    <t>Антигуа и Барбуда</t>
  </si>
  <si>
    <t>Antígua e Barbuda</t>
  </si>
  <si>
    <t>AI</t>
  </si>
  <si>
    <t>Anguilla</t>
  </si>
  <si>
    <t>安圭拉</t>
  </si>
  <si>
    <t>Ангилья</t>
  </si>
  <si>
    <t>AL</t>
  </si>
  <si>
    <t>Albania</t>
  </si>
  <si>
    <t>Albanien</t>
  </si>
  <si>
    <t>阿尔巴尼亚</t>
  </si>
  <si>
    <t>Албания</t>
  </si>
  <si>
    <t>Albânia</t>
  </si>
  <si>
    <t>AM</t>
  </si>
  <si>
    <t>Armenia</t>
  </si>
  <si>
    <t>Armenien</t>
  </si>
  <si>
    <t>亚美尼亚</t>
  </si>
  <si>
    <t>Армения</t>
  </si>
  <si>
    <t>Armênia</t>
  </si>
  <si>
    <t>AN</t>
  </si>
  <si>
    <t>Netherlands Antilles</t>
  </si>
  <si>
    <t>Niederländische Antillen</t>
  </si>
  <si>
    <t>荷属安的列斯</t>
  </si>
  <si>
    <t>Нидерландские Антильские острова</t>
  </si>
  <si>
    <t>Antilhas Holandesas</t>
  </si>
  <si>
    <t>AO</t>
  </si>
  <si>
    <t>Angola</t>
  </si>
  <si>
    <t>安哥拉</t>
  </si>
  <si>
    <t>Ангола</t>
  </si>
  <si>
    <t>AQ</t>
  </si>
  <si>
    <t>Antartica</t>
  </si>
  <si>
    <t>Antarktika</t>
  </si>
  <si>
    <t>南极洲</t>
  </si>
  <si>
    <t>Антарктика</t>
  </si>
  <si>
    <t>Antártica</t>
  </si>
  <si>
    <t>AR</t>
  </si>
  <si>
    <t>Argentina</t>
  </si>
  <si>
    <t>Argentinien</t>
  </si>
  <si>
    <t>阿根廷</t>
  </si>
  <si>
    <t>Аргентина</t>
  </si>
  <si>
    <t>AS</t>
  </si>
  <si>
    <t>American Samoa</t>
  </si>
  <si>
    <t>Amerikanisch-Samoa</t>
  </si>
  <si>
    <t>美属萨摩亚</t>
  </si>
  <si>
    <t>Американское Самоа</t>
  </si>
  <si>
    <t>Samoa Americana</t>
  </si>
  <si>
    <t>AT</t>
  </si>
  <si>
    <t>Autriche</t>
  </si>
  <si>
    <t>Austria</t>
  </si>
  <si>
    <t>Österreich</t>
  </si>
  <si>
    <t>奥地利</t>
  </si>
  <si>
    <t>Австрия</t>
  </si>
  <si>
    <t>Áustria</t>
  </si>
  <si>
    <t>AU</t>
  </si>
  <si>
    <t>Australia</t>
  </si>
  <si>
    <t>Australien</t>
  </si>
  <si>
    <t>澳大利亚</t>
  </si>
  <si>
    <t>Австралия</t>
  </si>
  <si>
    <t>Austrália</t>
  </si>
  <si>
    <t>AW</t>
  </si>
  <si>
    <t>Aruba</t>
  </si>
  <si>
    <t>阿鲁巴</t>
  </si>
  <si>
    <t>Аруба</t>
  </si>
  <si>
    <t>AX</t>
  </si>
  <si>
    <t>Åland Islands</t>
  </si>
  <si>
    <t>Åland</t>
  </si>
  <si>
    <t>奥兰群岛</t>
  </si>
  <si>
    <t>Аландские острова</t>
  </si>
  <si>
    <t>Ilhas Åland</t>
  </si>
  <si>
    <t>AZ</t>
  </si>
  <si>
    <t>Azerbaijan</t>
  </si>
  <si>
    <t>Aserbaidschan</t>
  </si>
  <si>
    <t>阿塞拜疆</t>
  </si>
  <si>
    <t>Азербайджан</t>
  </si>
  <si>
    <t>Azerbaijão</t>
  </si>
  <si>
    <t>BA</t>
  </si>
  <si>
    <t>Bosnia and Herzegovina</t>
  </si>
  <si>
    <t>Bosnien und Herzegowina</t>
  </si>
  <si>
    <t>波黑</t>
  </si>
  <si>
    <t>Босния и Герцеговина</t>
  </si>
  <si>
    <t>Bósnia e Herzegovina</t>
  </si>
  <si>
    <t>BB</t>
  </si>
  <si>
    <t>Barbados</t>
  </si>
  <si>
    <t>巴巴多斯</t>
  </si>
  <si>
    <t>Барбадос</t>
  </si>
  <si>
    <t>BD</t>
  </si>
  <si>
    <t>Bangladesh</t>
  </si>
  <si>
    <t>Bangladesch</t>
  </si>
  <si>
    <t>孟加拉国</t>
  </si>
  <si>
    <t>Бангладеш</t>
  </si>
  <si>
    <t>BE</t>
  </si>
  <si>
    <t>Belgique</t>
  </si>
  <si>
    <t>Belgium</t>
  </si>
  <si>
    <t>Belgien</t>
  </si>
  <si>
    <t>比利时</t>
  </si>
  <si>
    <t>Бельгия</t>
  </si>
  <si>
    <t>Bélgica</t>
  </si>
  <si>
    <t>BF</t>
  </si>
  <si>
    <t>Burkina Faso</t>
  </si>
  <si>
    <t>布基纳法索</t>
  </si>
  <si>
    <t>Буркина-Фасо</t>
  </si>
  <si>
    <t>BG</t>
  </si>
  <si>
    <t>Bulgaria</t>
  </si>
  <si>
    <t>Bulgarien</t>
  </si>
  <si>
    <t>保加利亚</t>
  </si>
  <si>
    <t>Болгария</t>
  </si>
  <si>
    <t>Bulgária</t>
  </si>
  <si>
    <t>BH</t>
  </si>
  <si>
    <t>Bahrain</t>
  </si>
  <si>
    <t>巴林</t>
  </si>
  <si>
    <t>Бахрейн</t>
  </si>
  <si>
    <t>Bahrein</t>
  </si>
  <si>
    <t>BI</t>
  </si>
  <si>
    <t>Burundi</t>
  </si>
  <si>
    <t>布隆迪</t>
  </si>
  <si>
    <t>Бурунди</t>
  </si>
  <si>
    <t>BJ</t>
  </si>
  <si>
    <t>Benin</t>
  </si>
  <si>
    <t>贝宁</t>
  </si>
  <si>
    <t>Бенин</t>
  </si>
  <si>
    <t>BL</t>
  </si>
  <si>
    <t>Saint Barthélemy</t>
  </si>
  <si>
    <t>Saint-Barthélemy</t>
  </si>
  <si>
    <t>圣巴泰勒米</t>
  </si>
  <si>
    <t>Сен-Бартелеми</t>
  </si>
  <si>
    <t>São Bartolomeu</t>
  </si>
  <si>
    <t>BM</t>
  </si>
  <si>
    <t>Bermuda</t>
  </si>
  <si>
    <t>百慕大</t>
  </si>
  <si>
    <t>Бермуды</t>
  </si>
  <si>
    <t>Bermudas</t>
  </si>
  <si>
    <t>BN</t>
  </si>
  <si>
    <t>Brunei Darussalam</t>
  </si>
  <si>
    <t>文莱</t>
  </si>
  <si>
    <t>Бруней-Даруссалам</t>
  </si>
  <si>
    <t>BO</t>
  </si>
  <si>
    <t>Bolivia</t>
  </si>
  <si>
    <t>Bolivien</t>
  </si>
  <si>
    <t>玻利维亚</t>
  </si>
  <si>
    <t>Боливия</t>
  </si>
  <si>
    <t>Bolívia</t>
  </si>
  <si>
    <t>BQ</t>
  </si>
  <si>
    <t>Bonaire, Sint Eustatius and Saba</t>
  </si>
  <si>
    <t>Bonaire, Sint Eustatius und Saba</t>
  </si>
  <si>
    <t>博奈尔岛、圣尤斯特歇斯岛与萨巴岛</t>
  </si>
  <si>
    <t>Бонэйр, Синт-Эстатиус и Саба</t>
  </si>
  <si>
    <t>Bonaire, Sint Eustatius e Saba</t>
  </si>
  <si>
    <t>BR</t>
  </si>
  <si>
    <t>Brazil</t>
  </si>
  <si>
    <t>Brasilien</t>
  </si>
  <si>
    <t>巴西</t>
  </si>
  <si>
    <t>Бразилия</t>
  </si>
  <si>
    <t>Brasil</t>
  </si>
  <si>
    <t>BS</t>
  </si>
  <si>
    <t>Bahamas</t>
  </si>
  <si>
    <t>巴哈马</t>
  </si>
  <si>
    <t>Багамы</t>
  </si>
  <si>
    <t>BT</t>
  </si>
  <si>
    <t>Bhutan</t>
  </si>
  <si>
    <t>不丹</t>
  </si>
  <si>
    <t>Бутан</t>
  </si>
  <si>
    <t>Butão</t>
  </si>
  <si>
    <t>BV</t>
  </si>
  <si>
    <t>Bouvet Island</t>
  </si>
  <si>
    <t>Bouvetinsel</t>
  </si>
  <si>
    <t>布韦岛</t>
  </si>
  <si>
    <t>Остров Буве</t>
  </si>
  <si>
    <t>Ilha Bouvet</t>
  </si>
  <si>
    <t>BW</t>
  </si>
  <si>
    <t>Botswana</t>
  </si>
  <si>
    <t>博茨瓦纳</t>
  </si>
  <si>
    <t>Ботсвана</t>
  </si>
  <si>
    <t>Botsuana</t>
  </si>
  <si>
    <t>BY</t>
  </si>
  <si>
    <t>Belarus</t>
  </si>
  <si>
    <t>Weißrussland</t>
  </si>
  <si>
    <t>白俄罗斯</t>
  </si>
  <si>
    <t>Беларусь</t>
  </si>
  <si>
    <t>Bielorrússia</t>
  </si>
  <si>
    <t>BZ</t>
  </si>
  <si>
    <t>Belize</t>
  </si>
  <si>
    <t>伯利兹</t>
  </si>
  <si>
    <t>Белиз</t>
  </si>
  <si>
    <t>CA</t>
  </si>
  <si>
    <t>Canada</t>
  </si>
  <si>
    <t>Kanada</t>
  </si>
  <si>
    <t>加拿大</t>
  </si>
  <si>
    <t>Канада</t>
  </si>
  <si>
    <t>Canadá</t>
  </si>
  <si>
    <t>CC</t>
  </si>
  <si>
    <t>Cocos (Keeling) Islands</t>
  </si>
  <si>
    <t>Kokosinseln</t>
  </si>
  <si>
    <t>科科斯（基林）群岛</t>
  </si>
  <si>
    <t>Кокосовые (Килинг) острова</t>
  </si>
  <si>
    <t>Ilhas Cocos (Keeling)</t>
  </si>
  <si>
    <t>CD</t>
  </si>
  <si>
    <t>Rép. Dém. du Congo</t>
  </si>
  <si>
    <t>Dem. Rep.of the Congo</t>
  </si>
  <si>
    <t>Dem. Republik Kongo</t>
  </si>
  <si>
    <t>Rep.Dem. del Congo</t>
  </si>
  <si>
    <t>Rep. Dem. del Congo</t>
  </si>
  <si>
    <t>刚果（金）</t>
  </si>
  <si>
    <t>Демократическая Республика Конго</t>
  </si>
  <si>
    <t>Rep. Dem. do Congo</t>
  </si>
  <si>
    <t>CF</t>
  </si>
  <si>
    <t>Centrafrique</t>
  </si>
  <si>
    <t>Central African Republic</t>
  </si>
  <si>
    <t>Zentralafrikanische Republik</t>
  </si>
  <si>
    <t>República Centroafricana</t>
  </si>
  <si>
    <t>Repubblica Centrafricana</t>
  </si>
  <si>
    <t>中非共和国</t>
  </si>
  <si>
    <t>Центральноафриканская Республика</t>
  </si>
  <si>
    <t>República Centro-Africana</t>
  </si>
  <si>
    <t>CG</t>
  </si>
  <si>
    <t>République du Congo</t>
  </si>
  <si>
    <t>Republic of the Congo</t>
  </si>
  <si>
    <t>Republik Kongo</t>
  </si>
  <si>
    <t>República del Congo</t>
  </si>
  <si>
    <t>Repubblica del Congo</t>
  </si>
  <si>
    <t>刚果（布）</t>
  </si>
  <si>
    <t>Республика Конго</t>
  </si>
  <si>
    <t>República do Congo</t>
  </si>
  <si>
    <t>CH</t>
  </si>
  <si>
    <t>Suisse</t>
  </si>
  <si>
    <t>Switzerland</t>
  </si>
  <si>
    <t>Schweiz</t>
  </si>
  <si>
    <t>瑞士</t>
  </si>
  <si>
    <t>Швейцария</t>
  </si>
  <si>
    <t>Suíça</t>
  </si>
  <si>
    <t>CI</t>
  </si>
  <si>
    <t>Côte d’Ivoire</t>
  </si>
  <si>
    <t>Elfenbeinküste</t>
  </si>
  <si>
    <t>科特迪瓦</t>
  </si>
  <si>
    <t>Кот-д’Ивуар</t>
  </si>
  <si>
    <t>Costa do Marfim</t>
  </si>
  <si>
    <t>CK</t>
  </si>
  <si>
    <t>Les Îles Cook</t>
  </si>
  <si>
    <t>Cook Islands</t>
  </si>
  <si>
    <t>Cookinseln</t>
  </si>
  <si>
    <t>库克群岛</t>
  </si>
  <si>
    <t>Острова Кука</t>
  </si>
  <si>
    <t>Ilhas Cook</t>
  </si>
  <si>
    <t>CL</t>
  </si>
  <si>
    <t>Chile</t>
  </si>
  <si>
    <t>智利</t>
  </si>
  <si>
    <t>Чили</t>
  </si>
  <si>
    <t>CM</t>
  </si>
  <si>
    <t>Cameroon</t>
  </si>
  <si>
    <t>Kamerun</t>
  </si>
  <si>
    <t>喀麦隆</t>
  </si>
  <si>
    <t>Камерун</t>
  </si>
  <si>
    <t>Camarões</t>
  </si>
  <si>
    <t>CN</t>
  </si>
  <si>
    <t>Chine</t>
  </si>
  <si>
    <t>China</t>
  </si>
  <si>
    <t>中国</t>
  </si>
  <si>
    <t>Китай</t>
  </si>
  <si>
    <t>CO</t>
  </si>
  <si>
    <t>Colombia</t>
  </si>
  <si>
    <t>Kolumbien</t>
  </si>
  <si>
    <t>哥伦比亚</t>
  </si>
  <si>
    <t>Колумбия</t>
  </si>
  <si>
    <t>Colômbia</t>
  </si>
  <si>
    <t>CONT_AF</t>
  </si>
  <si>
    <t>Africa</t>
  </si>
  <si>
    <t>Afrika</t>
  </si>
  <si>
    <t>非洲</t>
  </si>
  <si>
    <t>Африка</t>
  </si>
  <si>
    <t>África</t>
  </si>
  <si>
    <t>CONT_AN</t>
  </si>
  <si>
    <t>Antarctica</t>
  </si>
  <si>
    <t>Antártida</t>
  </si>
  <si>
    <t>CONT_AS</t>
  </si>
  <si>
    <t>Asia</t>
  </si>
  <si>
    <t>Asien</t>
  </si>
  <si>
    <t>亚洲</t>
  </si>
  <si>
    <t>Азия</t>
  </si>
  <si>
    <t>Ásia</t>
  </si>
  <si>
    <t>CONT_EU</t>
  </si>
  <si>
    <t>Europe</t>
  </si>
  <si>
    <t>Europa</t>
  </si>
  <si>
    <t>欧洲</t>
  </si>
  <si>
    <t>Европа</t>
  </si>
  <si>
    <t>CONT_NA</t>
  </si>
  <si>
    <t>North America</t>
  </si>
  <si>
    <t>Nordamerika</t>
  </si>
  <si>
    <t>北美洲</t>
  </si>
  <si>
    <t>Северная Америка</t>
  </si>
  <si>
    <t>América do Norte</t>
  </si>
  <si>
    <t>CONT_OC</t>
  </si>
  <si>
    <t>Oceania</t>
  </si>
  <si>
    <t>Ozeanien</t>
  </si>
  <si>
    <t>大洋洲</t>
  </si>
  <si>
    <t>Океания</t>
  </si>
  <si>
    <t>CONT_SA</t>
  </si>
  <si>
    <t>South America</t>
  </si>
  <si>
    <t>Südamerika</t>
  </si>
  <si>
    <t>南美洲</t>
  </si>
  <si>
    <t>Южная Америка</t>
  </si>
  <si>
    <t>América do Sul</t>
  </si>
  <si>
    <t>CONT_AF_UPPER</t>
  </si>
  <si>
    <t>AFRIQUE</t>
  </si>
  <si>
    <t>AFRICA</t>
  </si>
  <si>
    <t>AFRIKA</t>
  </si>
  <si>
    <t>ÁFRICA</t>
  </si>
  <si>
    <t>АФРИКА</t>
  </si>
  <si>
    <t>CONT_AN_UPPER</t>
  </si>
  <si>
    <t>ANTARCTIQUE</t>
  </si>
  <si>
    <t>ANTARCTICA</t>
  </si>
  <si>
    <t>ANTARKTIKA</t>
  </si>
  <si>
    <t>ANTÁRTIDA</t>
  </si>
  <si>
    <t>ANTARTIDE</t>
  </si>
  <si>
    <t>АНТАРКТИКА</t>
  </si>
  <si>
    <t>CONT_AS_UPPER</t>
  </si>
  <si>
    <t>ASIE</t>
  </si>
  <si>
    <t>ASIA</t>
  </si>
  <si>
    <t>ASIEN</t>
  </si>
  <si>
    <t>АЗИЯ</t>
  </si>
  <si>
    <t>ÁSIA</t>
  </si>
  <si>
    <t>CONT_EU_UPPER</t>
  </si>
  <si>
    <t>EUROPE</t>
  </si>
  <si>
    <t>EUROPA</t>
  </si>
  <si>
    <t>ЕВРОПА</t>
  </si>
  <si>
    <t>CONT_NA_UPPER</t>
  </si>
  <si>
    <t>AMÉRIQUE DU NORD</t>
  </si>
  <si>
    <t>NORTH AMERICA</t>
  </si>
  <si>
    <t>NORDAMERIKA</t>
  </si>
  <si>
    <t>AMÉRICA DEL NORTE</t>
  </si>
  <si>
    <t>AMERICA DEL NORD</t>
  </si>
  <si>
    <t>СЕВЕРНАЯ АМЕРИКА</t>
  </si>
  <si>
    <t>AMÉRICA DO NORTE</t>
  </si>
  <si>
    <t>CONT_OC_UPPER</t>
  </si>
  <si>
    <t>OCÉANIE</t>
  </si>
  <si>
    <t>OCEANIA</t>
  </si>
  <si>
    <t>OZEANIEN</t>
  </si>
  <si>
    <t>OCEANÍA</t>
  </si>
  <si>
    <t>ОКЕАНИЯ</t>
  </si>
  <si>
    <t>CONT_SA_UPPER</t>
  </si>
  <si>
    <t>AMÉRIQUE DU SUD</t>
  </si>
  <si>
    <t>SOUTH AMERICA</t>
  </si>
  <si>
    <t>SÜDAMERIKA</t>
  </si>
  <si>
    <t>SUDAMERICA</t>
  </si>
  <si>
    <t>SUD AMERICA</t>
  </si>
  <si>
    <t>ЮЖНАЯ АМЕРИКА</t>
  </si>
  <si>
    <t>AMÉRICA DO SUL</t>
  </si>
  <si>
    <t>CR</t>
  </si>
  <si>
    <t>Costa Rica</t>
  </si>
  <si>
    <t>哥斯达黎加</t>
  </si>
  <si>
    <t>Коста-Рика</t>
  </si>
  <si>
    <t>CS</t>
  </si>
  <si>
    <t>Serbia and Montenegro</t>
  </si>
  <si>
    <t>Serbien und Montenegro</t>
  </si>
  <si>
    <t>塞尔维亚和黑山</t>
  </si>
  <si>
    <t>Сербия и Черногория</t>
  </si>
  <si>
    <t>Sérvia e Montenegro</t>
  </si>
  <si>
    <t>CU</t>
  </si>
  <si>
    <t>Cuba</t>
  </si>
  <si>
    <t>Kuba</t>
  </si>
  <si>
    <t>古巴</t>
  </si>
  <si>
    <t>Куба</t>
  </si>
  <si>
    <t>CV</t>
  </si>
  <si>
    <t>Cap-Vert</t>
  </si>
  <si>
    <t>Cabo Verde</t>
  </si>
  <si>
    <t>Kap Verde</t>
  </si>
  <si>
    <t>佛得角</t>
  </si>
  <si>
    <t>Кабо-Верде</t>
  </si>
  <si>
    <t>CW</t>
  </si>
  <si>
    <t>Curaçao</t>
  </si>
  <si>
    <t>库拉索</t>
  </si>
  <si>
    <t>Кюрасао</t>
  </si>
  <si>
    <t>CX</t>
  </si>
  <si>
    <t>Ile de Noël</t>
  </si>
  <si>
    <t>Christmas Island</t>
  </si>
  <si>
    <t>Weihnachtsinsel</t>
  </si>
  <si>
    <t>圣诞岛</t>
  </si>
  <si>
    <t>Остров Рождества</t>
  </si>
  <si>
    <t>Ilha Christmas</t>
  </si>
  <si>
    <t>CY</t>
  </si>
  <si>
    <t>Cyprus</t>
  </si>
  <si>
    <t>Zypern</t>
  </si>
  <si>
    <t>塞浦路斯</t>
  </si>
  <si>
    <t>Кипр</t>
  </si>
  <si>
    <t>Chipre</t>
  </si>
  <si>
    <t>CZ</t>
  </si>
  <si>
    <t>Czech Republic</t>
  </si>
  <si>
    <t>Tschechien</t>
  </si>
  <si>
    <t>捷克共和国</t>
  </si>
  <si>
    <t>Чехия</t>
  </si>
  <si>
    <t>República Tcheca</t>
  </si>
  <si>
    <t>DE</t>
  </si>
  <si>
    <t>Germany</t>
  </si>
  <si>
    <t>Deutschland</t>
  </si>
  <si>
    <t>德国</t>
  </si>
  <si>
    <t>Германия</t>
  </si>
  <si>
    <t>Alemanha</t>
  </si>
  <si>
    <t>DJ</t>
  </si>
  <si>
    <t>Djibouti</t>
  </si>
  <si>
    <t>Dschibuti</t>
  </si>
  <si>
    <t>吉布提</t>
  </si>
  <si>
    <t>Джибути</t>
  </si>
  <si>
    <t>Djibuti</t>
  </si>
  <si>
    <t>DK</t>
  </si>
  <si>
    <t>Denmark</t>
  </si>
  <si>
    <t>Dänemark</t>
  </si>
  <si>
    <t>丹麦</t>
  </si>
  <si>
    <t>Дания</t>
  </si>
  <si>
    <t>Dinamarca</t>
  </si>
  <si>
    <t>DM</t>
  </si>
  <si>
    <t>Dominica</t>
  </si>
  <si>
    <t>多米尼克</t>
  </si>
  <si>
    <t>Доминика</t>
  </si>
  <si>
    <t>DO</t>
  </si>
  <si>
    <t>Dominican Republic</t>
  </si>
  <si>
    <t>Dominikanische Republik</t>
  </si>
  <si>
    <t>多米尼加共和国</t>
  </si>
  <si>
    <t>Доминиканская Республика</t>
  </si>
  <si>
    <t>República Dominicana</t>
  </si>
  <si>
    <t>DZ</t>
  </si>
  <si>
    <t>Algeria</t>
  </si>
  <si>
    <t>Algerien</t>
  </si>
  <si>
    <t>阿尔及利亚</t>
  </si>
  <si>
    <t>Алжир</t>
  </si>
  <si>
    <t>Argélia</t>
  </si>
  <si>
    <t>EC</t>
  </si>
  <si>
    <t>Ecuador</t>
  </si>
  <si>
    <t>厄瓜多尔</t>
  </si>
  <si>
    <t>Эквадор</t>
  </si>
  <si>
    <t>Equador</t>
  </si>
  <si>
    <t>EE</t>
  </si>
  <si>
    <t>Estonia</t>
  </si>
  <si>
    <t>Estland</t>
  </si>
  <si>
    <t>爱沙尼亚</t>
  </si>
  <si>
    <t>Эстония</t>
  </si>
  <si>
    <t>Estônia</t>
  </si>
  <si>
    <t>EG</t>
  </si>
  <si>
    <t>Egypt</t>
  </si>
  <si>
    <t>Ägypten</t>
  </si>
  <si>
    <t>埃及</t>
  </si>
  <si>
    <t>Египет</t>
  </si>
  <si>
    <t>Egito</t>
  </si>
  <si>
    <t>EH</t>
  </si>
  <si>
    <t>Western Sahara</t>
  </si>
  <si>
    <t>Westsahara</t>
  </si>
  <si>
    <t>西撒哈拉</t>
  </si>
  <si>
    <t>Западная Сахара</t>
  </si>
  <si>
    <t>Saara Ocidental</t>
  </si>
  <si>
    <t>ER</t>
  </si>
  <si>
    <t>Eritrea</t>
  </si>
  <si>
    <t>厄立特里亚</t>
  </si>
  <si>
    <t>Эритрея</t>
  </si>
  <si>
    <t>Eritreia</t>
  </si>
  <si>
    <t>ES</t>
  </si>
  <si>
    <t>Spain</t>
  </si>
  <si>
    <t>Spanien</t>
  </si>
  <si>
    <t>西班牙</t>
  </si>
  <si>
    <t>Испания</t>
  </si>
  <si>
    <t>Espanha</t>
  </si>
  <si>
    <t>ET</t>
  </si>
  <si>
    <t>Ethiopia</t>
  </si>
  <si>
    <t>Äthiopien</t>
  </si>
  <si>
    <t>埃塞俄比亚</t>
  </si>
  <si>
    <t>Эфиопия</t>
  </si>
  <si>
    <t>Etiópia</t>
  </si>
  <si>
    <t>FI</t>
  </si>
  <si>
    <t>Finland</t>
  </si>
  <si>
    <t>Finnland</t>
  </si>
  <si>
    <t>芬兰</t>
  </si>
  <si>
    <t>Финляндия</t>
  </si>
  <si>
    <t>Finlândia</t>
  </si>
  <si>
    <t>FJ</t>
  </si>
  <si>
    <t>Fiji</t>
  </si>
  <si>
    <t>Fidschi</t>
  </si>
  <si>
    <t>斐济</t>
  </si>
  <si>
    <t>Фиджи</t>
  </si>
  <si>
    <t>FK</t>
  </si>
  <si>
    <t>Îles Malouines</t>
  </si>
  <si>
    <t>Falkland Islands</t>
  </si>
  <si>
    <t>Falklandinseln</t>
  </si>
  <si>
    <t>福克兰群岛</t>
  </si>
  <si>
    <t>Фолклендские острова</t>
  </si>
  <si>
    <t>Ilhas Malvinas</t>
  </si>
  <si>
    <t>FM</t>
  </si>
  <si>
    <t>Micronesia</t>
  </si>
  <si>
    <t>Mikronesien</t>
  </si>
  <si>
    <t>密克罗尼西亚</t>
  </si>
  <si>
    <t>Микронезия</t>
  </si>
  <si>
    <t>Micronésia</t>
  </si>
  <si>
    <t>FO</t>
  </si>
  <si>
    <t>Faroe Islands</t>
  </si>
  <si>
    <t>Färöer</t>
  </si>
  <si>
    <t>法罗群岛</t>
  </si>
  <si>
    <t>Фарерские острова</t>
  </si>
  <si>
    <t>Ilhas Faroé</t>
  </si>
  <si>
    <t>FR</t>
  </si>
  <si>
    <t>France</t>
  </si>
  <si>
    <t>Frankreich</t>
  </si>
  <si>
    <t>法国</t>
  </si>
  <si>
    <t>Франция</t>
  </si>
  <si>
    <t>França</t>
  </si>
  <si>
    <t>GA</t>
  </si>
  <si>
    <t>Gabon</t>
  </si>
  <si>
    <t>Gabun</t>
  </si>
  <si>
    <t>加蓬</t>
  </si>
  <si>
    <t>Габон</t>
  </si>
  <si>
    <t>Gabão</t>
  </si>
  <si>
    <t>GB</t>
  </si>
  <si>
    <t>United Kingdom</t>
  </si>
  <si>
    <t>Vereinigtes Königreich</t>
  </si>
  <si>
    <t>英国</t>
  </si>
  <si>
    <t>Великобритания</t>
  </si>
  <si>
    <t>Reino Unido</t>
  </si>
  <si>
    <t>GD</t>
  </si>
  <si>
    <t>Grenada</t>
  </si>
  <si>
    <t>格林纳达</t>
  </si>
  <si>
    <t>Гренада</t>
  </si>
  <si>
    <t>Granada</t>
  </si>
  <si>
    <t>GE</t>
  </si>
  <si>
    <t>Georgia</t>
  </si>
  <si>
    <t>Georgien</t>
  </si>
  <si>
    <t>格鲁吉亚</t>
  </si>
  <si>
    <t>Грузия</t>
  </si>
  <si>
    <t>Geórgia</t>
  </si>
  <si>
    <t>GF</t>
  </si>
  <si>
    <t>French Guiana</t>
  </si>
  <si>
    <t>Französisch-Guayana</t>
  </si>
  <si>
    <t>法属圭亚那</t>
  </si>
  <si>
    <t>Французская Гвиана</t>
  </si>
  <si>
    <t>Guiana Francesa</t>
  </si>
  <si>
    <t>GG</t>
  </si>
  <si>
    <t>Guernsey</t>
  </si>
  <si>
    <t>根西岛</t>
  </si>
  <si>
    <t>Гернси</t>
  </si>
  <si>
    <t>GH</t>
  </si>
  <si>
    <t>Ghana</t>
  </si>
  <si>
    <t>加纳</t>
  </si>
  <si>
    <t>Гана</t>
  </si>
  <si>
    <t>Gana</t>
  </si>
  <si>
    <t>GI</t>
  </si>
  <si>
    <t>Gibraltar</t>
  </si>
  <si>
    <t>直布罗陀</t>
  </si>
  <si>
    <t>Гибралтар</t>
  </si>
  <si>
    <t>GL</t>
  </si>
  <si>
    <t>Greenland</t>
  </si>
  <si>
    <t>Grönland</t>
  </si>
  <si>
    <t>格陵兰</t>
  </si>
  <si>
    <t>Гренландия</t>
  </si>
  <si>
    <t>Groenlândia</t>
  </si>
  <si>
    <t>GM</t>
  </si>
  <si>
    <t>Gambia</t>
  </si>
  <si>
    <t>冈比亚</t>
  </si>
  <si>
    <t>Гамбия</t>
  </si>
  <si>
    <t>Gâmbia</t>
  </si>
  <si>
    <t>GN</t>
  </si>
  <si>
    <t>Guinea</t>
  </si>
  <si>
    <t>几内亚</t>
  </si>
  <si>
    <t>Гвинея</t>
  </si>
  <si>
    <t>Guiné</t>
  </si>
  <si>
    <t>GP</t>
  </si>
  <si>
    <t>Guadeloupe</t>
  </si>
  <si>
    <t>瓜德罗普</t>
  </si>
  <si>
    <t>Гваделупа</t>
  </si>
  <si>
    <t>Guadalupe</t>
  </si>
  <si>
    <t>GQ</t>
  </si>
  <si>
    <t>Equatorial Guinea</t>
  </si>
  <si>
    <t>Äquatorialguinea</t>
  </si>
  <si>
    <t>赤道几内亚</t>
  </si>
  <si>
    <t>Экваториальная Гвинея</t>
  </si>
  <si>
    <t>Guiné Equatorial</t>
  </si>
  <si>
    <t>GR</t>
  </si>
  <si>
    <t>Greece</t>
  </si>
  <si>
    <t>Griechenland</t>
  </si>
  <si>
    <t>希腊</t>
  </si>
  <si>
    <t>Греция</t>
  </si>
  <si>
    <t>Grécia</t>
  </si>
  <si>
    <t>GS</t>
  </si>
  <si>
    <t>South Georgia and the South Sandwich Islands</t>
  </si>
  <si>
    <t>Südgeorgien und die Südlichen Sandwichinseln</t>
  </si>
  <si>
    <t>南乔治亚和南桑威奇群岛</t>
  </si>
  <si>
    <t>Южная Георгия и Южные Сандвичевы острова</t>
  </si>
  <si>
    <t>Ilhas Geórgia do Sul e Sandwich do Sul</t>
  </si>
  <si>
    <t>GT</t>
  </si>
  <si>
    <t>Guatemala</t>
  </si>
  <si>
    <t>危地马拉</t>
  </si>
  <si>
    <t>Гватемала</t>
  </si>
  <si>
    <t>GU</t>
  </si>
  <si>
    <t>Guam</t>
  </si>
  <si>
    <t>关岛</t>
  </si>
  <si>
    <t>Гуам</t>
  </si>
  <si>
    <t>GW</t>
  </si>
  <si>
    <t>Guinea-Bissau</t>
  </si>
  <si>
    <t>几内亚比绍</t>
  </si>
  <si>
    <t>Гвинея-Бисау</t>
  </si>
  <si>
    <t>Guiné-Bissau</t>
  </si>
  <si>
    <t>GY</t>
  </si>
  <si>
    <t>Guyane</t>
  </si>
  <si>
    <t>Guyana</t>
  </si>
  <si>
    <t>圭亚那</t>
  </si>
  <si>
    <t>Гайана</t>
  </si>
  <si>
    <t>Guiana</t>
  </si>
  <si>
    <t>HK</t>
  </si>
  <si>
    <t>Hong Kong S.A.R.</t>
  </si>
  <si>
    <t>Hongkong</t>
  </si>
  <si>
    <t>中国香港</t>
  </si>
  <si>
    <t>Гонконг (САР)</t>
  </si>
  <si>
    <t>Região Administrativa Especial de Hong Kong</t>
  </si>
  <si>
    <t>HM</t>
  </si>
  <si>
    <t>Île Heard et Îles McDonald</t>
  </si>
  <si>
    <t>Heard Island and McDonald Islands</t>
  </si>
  <si>
    <t>Heard und McDonaldinseln</t>
  </si>
  <si>
    <t>赫德岛和麦克唐纳群岛</t>
  </si>
  <si>
    <t>Остров Херд и острова Макдональд</t>
  </si>
  <si>
    <t>Ilhas Heard e McDonald</t>
  </si>
  <si>
    <t>HN</t>
  </si>
  <si>
    <t>Honduras</t>
  </si>
  <si>
    <t>洪都拉斯</t>
  </si>
  <si>
    <t>Гондурас</t>
  </si>
  <si>
    <t>HR</t>
  </si>
  <si>
    <t>Croatia</t>
  </si>
  <si>
    <t>Kroatien</t>
  </si>
  <si>
    <t>克罗地亚</t>
  </si>
  <si>
    <t>Хорватия</t>
  </si>
  <si>
    <t>Croácia</t>
  </si>
  <si>
    <t>HT</t>
  </si>
  <si>
    <t>Haiti</t>
  </si>
  <si>
    <t>海地</t>
  </si>
  <si>
    <t>Гаити</t>
  </si>
  <si>
    <t>HU</t>
  </si>
  <si>
    <t>Hungary</t>
  </si>
  <si>
    <t>Ungarn</t>
  </si>
  <si>
    <t>匈牙利</t>
  </si>
  <si>
    <t>Венгрия</t>
  </si>
  <si>
    <t>Hungria</t>
  </si>
  <si>
    <t>ID</t>
  </si>
  <si>
    <t>Indonesia</t>
  </si>
  <si>
    <t>Indonesien</t>
  </si>
  <si>
    <t>印度尼西亚</t>
  </si>
  <si>
    <t>Индонезия</t>
  </si>
  <si>
    <t>Indonésia</t>
  </si>
  <si>
    <t>IE</t>
  </si>
  <si>
    <t>Ireland</t>
  </si>
  <si>
    <t>Irland</t>
  </si>
  <si>
    <t>爱尔兰</t>
  </si>
  <si>
    <t>Ирландия</t>
  </si>
  <si>
    <t>Irlanda</t>
  </si>
  <si>
    <t>IL</t>
  </si>
  <si>
    <t>Israel</t>
  </si>
  <si>
    <t>以色列</t>
  </si>
  <si>
    <t>Израиль</t>
  </si>
  <si>
    <t>IM</t>
  </si>
  <si>
    <t>Isle of Man</t>
  </si>
  <si>
    <t>马恩岛</t>
  </si>
  <si>
    <t>Остров Мэн</t>
  </si>
  <si>
    <t>Ilha de Man</t>
  </si>
  <si>
    <t>IN</t>
  </si>
  <si>
    <t>India</t>
  </si>
  <si>
    <t>Indien</t>
  </si>
  <si>
    <t>印度</t>
  </si>
  <si>
    <t>Индия</t>
  </si>
  <si>
    <t>Índia</t>
  </si>
  <si>
    <t>IO</t>
  </si>
  <si>
    <t>British Indian Ocean Territory</t>
  </si>
  <si>
    <t>Britisches Territorium im Indischen Ozean</t>
  </si>
  <si>
    <t>英属印度洋领地</t>
  </si>
  <si>
    <t>Британская территория в Индийском океане</t>
  </si>
  <si>
    <t>Território Britânico do Oceano Índico</t>
  </si>
  <si>
    <t>IQ</t>
  </si>
  <si>
    <t>Iraq</t>
  </si>
  <si>
    <t>Irak</t>
  </si>
  <si>
    <t>伊拉克</t>
  </si>
  <si>
    <t>Ирак</t>
  </si>
  <si>
    <t>Iraque</t>
  </si>
  <si>
    <t>IR</t>
  </si>
  <si>
    <t>Iran</t>
  </si>
  <si>
    <t>伊朗</t>
  </si>
  <si>
    <t>Иран</t>
  </si>
  <si>
    <t>Irã</t>
  </si>
  <si>
    <t>IS</t>
  </si>
  <si>
    <t>Iceland</t>
  </si>
  <si>
    <t>Island</t>
  </si>
  <si>
    <t>冰岛</t>
  </si>
  <si>
    <t>Исландия</t>
  </si>
  <si>
    <t>Islândia</t>
  </si>
  <si>
    <t>IT</t>
  </si>
  <si>
    <t>Italy</t>
  </si>
  <si>
    <t>Italien</t>
  </si>
  <si>
    <t>意大利</t>
  </si>
  <si>
    <t>Италия</t>
  </si>
  <si>
    <t>Itália</t>
  </si>
  <si>
    <t>JE</t>
  </si>
  <si>
    <t>Jersey</t>
  </si>
  <si>
    <t>泽西岛</t>
  </si>
  <si>
    <t>Джерси</t>
  </si>
  <si>
    <t>JM</t>
  </si>
  <si>
    <t>Jamaica</t>
  </si>
  <si>
    <t>Jamaika</t>
  </si>
  <si>
    <t>牙买加</t>
  </si>
  <si>
    <t>Ямайка</t>
  </si>
  <si>
    <t>JO</t>
  </si>
  <si>
    <t>Jordanie</t>
  </si>
  <si>
    <t>Jordan</t>
  </si>
  <si>
    <t>Jordanien</t>
  </si>
  <si>
    <t>约旦</t>
  </si>
  <si>
    <t>Иордания</t>
  </si>
  <si>
    <t>Jordânia</t>
  </si>
  <si>
    <t>JP</t>
  </si>
  <si>
    <t>Japan</t>
  </si>
  <si>
    <t>日本</t>
  </si>
  <si>
    <t>Япония</t>
  </si>
  <si>
    <t>Japão</t>
  </si>
  <si>
    <t>KE</t>
  </si>
  <si>
    <t>Kenya</t>
  </si>
  <si>
    <t>Kenia</t>
  </si>
  <si>
    <t>肯尼亚</t>
  </si>
  <si>
    <t>Кения</t>
  </si>
  <si>
    <t>Quênia</t>
  </si>
  <si>
    <t>KG</t>
  </si>
  <si>
    <t>Kyrgyzstan</t>
  </si>
  <si>
    <t>Kirgisistan</t>
  </si>
  <si>
    <t>吉尔吉斯斯坦</t>
  </si>
  <si>
    <t>Кыргызстан</t>
  </si>
  <si>
    <t>Quirguistão</t>
  </si>
  <si>
    <t>KH</t>
  </si>
  <si>
    <t>Cambodia</t>
  </si>
  <si>
    <t>Kambodscha</t>
  </si>
  <si>
    <t>柬埔寨</t>
  </si>
  <si>
    <t>Камбоджа</t>
  </si>
  <si>
    <t>Camboja</t>
  </si>
  <si>
    <t>KI</t>
  </si>
  <si>
    <t>Kiribati</t>
  </si>
  <si>
    <t>基里巴斯</t>
  </si>
  <si>
    <t>Кирибати</t>
  </si>
  <si>
    <t>KM</t>
  </si>
  <si>
    <t>Comoros</t>
  </si>
  <si>
    <t>Komoren</t>
  </si>
  <si>
    <t>科摩罗</t>
  </si>
  <si>
    <t>Коморы</t>
  </si>
  <si>
    <t>Comores</t>
  </si>
  <si>
    <t>KN</t>
  </si>
  <si>
    <t>Saint-Kitts-et-Nevis</t>
  </si>
  <si>
    <t>Saint Kitts and Nevis</t>
  </si>
  <si>
    <t>St. Kitts und Nevis</t>
  </si>
  <si>
    <t>圣基茨和尼维斯</t>
  </si>
  <si>
    <t>Сент-Китс и Невис</t>
  </si>
  <si>
    <t>São Cristóvão e Nevis</t>
  </si>
  <si>
    <t>KP</t>
  </si>
  <si>
    <t>North Korea</t>
  </si>
  <si>
    <t>Nordkorea</t>
  </si>
  <si>
    <t>朝鲜</t>
  </si>
  <si>
    <t>Северная Корея</t>
  </si>
  <si>
    <t>Coreia do Norte</t>
  </si>
  <si>
    <t>KR</t>
  </si>
  <si>
    <t>South Korea</t>
  </si>
  <si>
    <t>Südkorea</t>
  </si>
  <si>
    <t>韩国</t>
  </si>
  <si>
    <t>Южная Корея</t>
  </si>
  <si>
    <t>Coreia do Sul</t>
  </si>
  <si>
    <t>KW</t>
  </si>
  <si>
    <t>Kuwait</t>
  </si>
  <si>
    <t>科威特</t>
  </si>
  <si>
    <t>Кувейт</t>
  </si>
  <si>
    <t>KY</t>
  </si>
  <si>
    <t>Cayman Islands</t>
  </si>
  <si>
    <t>开曼群岛</t>
  </si>
  <si>
    <t>Каймановы острова</t>
  </si>
  <si>
    <t>Ilhas Cayman</t>
  </si>
  <si>
    <t>KZ</t>
  </si>
  <si>
    <t>Kazakhstan</t>
  </si>
  <si>
    <t>Kasachstan</t>
  </si>
  <si>
    <t>哈萨克斯</t>
  </si>
  <si>
    <t>Казахстан</t>
  </si>
  <si>
    <t>Cazaquistão</t>
  </si>
  <si>
    <t>LA</t>
  </si>
  <si>
    <t>Laos</t>
  </si>
  <si>
    <t>Lao P.D.R.</t>
  </si>
  <si>
    <t>老挝</t>
  </si>
  <si>
    <t>Лаос</t>
  </si>
  <si>
    <t>LB</t>
  </si>
  <si>
    <t>Lebanon</t>
  </si>
  <si>
    <t>Libanon</t>
  </si>
  <si>
    <t>黎巴嫩</t>
  </si>
  <si>
    <t>Ливан</t>
  </si>
  <si>
    <t>Líbano</t>
  </si>
  <si>
    <t>LC</t>
  </si>
  <si>
    <t>Saint Lucia</t>
  </si>
  <si>
    <t>St. Lucia</t>
  </si>
  <si>
    <t>圣卢西亚</t>
  </si>
  <si>
    <t>Сент-Люсия</t>
  </si>
  <si>
    <t>Santa Lúcia</t>
  </si>
  <si>
    <t>LI</t>
  </si>
  <si>
    <t>Liechtenstein</t>
  </si>
  <si>
    <t>列支敦士登</t>
  </si>
  <si>
    <t>Лихтенштейн</t>
  </si>
  <si>
    <t>LK</t>
  </si>
  <si>
    <t>Sri Lanka</t>
  </si>
  <si>
    <t>斯里兰卡</t>
  </si>
  <si>
    <t>Шри-Ланка</t>
  </si>
  <si>
    <t>LR</t>
  </si>
  <si>
    <t>Liberia</t>
  </si>
  <si>
    <t>利比里亚</t>
  </si>
  <si>
    <t>Либерия</t>
  </si>
  <si>
    <t>Libéria</t>
  </si>
  <si>
    <t>LS</t>
  </si>
  <si>
    <t>Lesotho</t>
  </si>
  <si>
    <t>莱索托</t>
  </si>
  <si>
    <t>Лесото</t>
  </si>
  <si>
    <t>Lesoto</t>
  </si>
  <si>
    <t>LT</t>
  </si>
  <si>
    <t>Lithuania</t>
  </si>
  <si>
    <t>Litauen</t>
  </si>
  <si>
    <t>立陶宛</t>
  </si>
  <si>
    <t>Литва</t>
  </si>
  <si>
    <t>Lituânia</t>
  </si>
  <si>
    <t>LU</t>
  </si>
  <si>
    <t>Luxembourg</t>
  </si>
  <si>
    <t>Luxemburg</t>
  </si>
  <si>
    <t>卢森堡</t>
  </si>
  <si>
    <t>Люксембург</t>
  </si>
  <si>
    <t>Luxemburgo</t>
  </si>
  <si>
    <t>LV</t>
  </si>
  <si>
    <t>Latvia</t>
  </si>
  <si>
    <t>Lettland</t>
  </si>
  <si>
    <t>拉脱维亚</t>
  </si>
  <si>
    <t>Латвия</t>
  </si>
  <si>
    <t>Letônia</t>
  </si>
  <si>
    <t>LY</t>
  </si>
  <si>
    <t>Libya</t>
  </si>
  <si>
    <t>Libyen</t>
  </si>
  <si>
    <t>利比亚</t>
  </si>
  <si>
    <t>Ливия</t>
  </si>
  <si>
    <t>Líbia</t>
  </si>
  <si>
    <t>MA</t>
  </si>
  <si>
    <t>Morocco</t>
  </si>
  <si>
    <t>Marokko</t>
  </si>
  <si>
    <t>摩洛哥</t>
  </si>
  <si>
    <t>Марокко</t>
  </si>
  <si>
    <t>Marrocos</t>
  </si>
  <si>
    <t>MC</t>
  </si>
  <si>
    <t>Monaco</t>
  </si>
  <si>
    <t>Fürstentum Monaco</t>
  </si>
  <si>
    <t>摩纳哥</t>
  </si>
  <si>
    <t>Монако</t>
  </si>
  <si>
    <t>Mônaco</t>
  </si>
  <si>
    <t>MD</t>
  </si>
  <si>
    <t>Moldova</t>
  </si>
  <si>
    <t>Republik Moldau</t>
  </si>
  <si>
    <t>摩尔多瓦</t>
  </si>
  <si>
    <t>Молдова</t>
  </si>
  <si>
    <t>Moldávia</t>
  </si>
  <si>
    <t>ME</t>
  </si>
  <si>
    <t>Montenegro</t>
  </si>
  <si>
    <t>黑山共和国</t>
  </si>
  <si>
    <t>Черногория</t>
  </si>
  <si>
    <t>MF</t>
  </si>
  <si>
    <t>Saint Martin</t>
  </si>
  <si>
    <t>St. Martin</t>
  </si>
  <si>
    <t>圣马丁（法属）</t>
  </si>
  <si>
    <t>Сен-Мартен</t>
  </si>
  <si>
    <t>São Martinho</t>
  </si>
  <si>
    <t>MG</t>
  </si>
  <si>
    <t>Madagascar</t>
  </si>
  <si>
    <t>Madagaskar</t>
  </si>
  <si>
    <t>马达加斯加</t>
  </si>
  <si>
    <t>Мадагаскар</t>
  </si>
  <si>
    <t>MH</t>
  </si>
  <si>
    <t>Marshall Islands</t>
  </si>
  <si>
    <t>Marshallinseln</t>
  </si>
  <si>
    <t>马绍尔群岛</t>
  </si>
  <si>
    <t>Маршалловы острова</t>
  </si>
  <si>
    <t>Ilhas Marshall</t>
  </si>
  <si>
    <t>MK</t>
  </si>
  <si>
    <t>North Macedonia</t>
  </si>
  <si>
    <t>Nordmazedonien</t>
  </si>
  <si>
    <t>北马其顿</t>
  </si>
  <si>
    <t>Северная Македония</t>
  </si>
  <si>
    <t>Macedônia do Norte</t>
  </si>
  <si>
    <t>ML</t>
  </si>
  <si>
    <t>Mali</t>
  </si>
  <si>
    <t>马里</t>
  </si>
  <si>
    <t>Мали</t>
  </si>
  <si>
    <t>MM</t>
  </si>
  <si>
    <t>Myanmar</t>
  </si>
  <si>
    <t>缅甸</t>
  </si>
  <si>
    <t>Мьянма</t>
  </si>
  <si>
    <t>MN</t>
  </si>
  <si>
    <t>Mongolia</t>
  </si>
  <si>
    <t>Mongolei</t>
  </si>
  <si>
    <t>蒙古</t>
  </si>
  <si>
    <t>Монголия</t>
  </si>
  <si>
    <t>Mongólia</t>
  </si>
  <si>
    <t>MO</t>
  </si>
  <si>
    <t>Macao S.A.R.</t>
  </si>
  <si>
    <t>Macau</t>
  </si>
  <si>
    <t>中国澳门</t>
  </si>
  <si>
    <t>Макао (САР)</t>
  </si>
  <si>
    <t>MP</t>
  </si>
  <si>
    <t>Northern Mariana Islands</t>
  </si>
  <si>
    <t>Nördlichen Marianen</t>
  </si>
  <si>
    <t>北马里亚纳群岛</t>
  </si>
  <si>
    <t>Северные Марианские острова</t>
  </si>
  <si>
    <t>Ilhas Marianas do Norte</t>
  </si>
  <si>
    <t>MQ</t>
  </si>
  <si>
    <t>Martinique</t>
  </si>
  <si>
    <t>马提尼克</t>
  </si>
  <si>
    <t>Мартиника</t>
  </si>
  <si>
    <t>Martinica</t>
  </si>
  <si>
    <t>MR</t>
  </si>
  <si>
    <t>Mauritania</t>
  </si>
  <si>
    <t>Mauretanien</t>
  </si>
  <si>
    <t>毛里塔尼亚</t>
  </si>
  <si>
    <t>Мавритания</t>
  </si>
  <si>
    <t>Mauritânia</t>
  </si>
  <si>
    <t>MS</t>
  </si>
  <si>
    <t>Montserrat</t>
  </si>
  <si>
    <t>蒙特塞拉特</t>
  </si>
  <si>
    <t>Монтсеррат</t>
  </si>
  <si>
    <t>MT</t>
  </si>
  <si>
    <t>Malta</t>
  </si>
  <si>
    <t>马其他</t>
  </si>
  <si>
    <t>Мальта</t>
  </si>
  <si>
    <t>MU</t>
  </si>
  <si>
    <t>Mauritius</t>
  </si>
  <si>
    <t>毛里求斯</t>
  </si>
  <si>
    <t>Маврикий</t>
  </si>
  <si>
    <t>Maurício</t>
  </si>
  <si>
    <t>MV</t>
  </si>
  <si>
    <t>Maldives</t>
  </si>
  <si>
    <t>Malediven</t>
  </si>
  <si>
    <t>马尔代夫</t>
  </si>
  <si>
    <t>Мальдивы</t>
  </si>
  <si>
    <t>Maldivas</t>
  </si>
  <si>
    <t>MW</t>
  </si>
  <si>
    <t>Malawi</t>
  </si>
  <si>
    <t>马拉维</t>
  </si>
  <si>
    <t>Малави</t>
  </si>
  <si>
    <t>MX</t>
  </si>
  <si>
    <t>Mexico</t>
  </si>
  <si>
    <t>Mexiko</t>
  </si>
  <si>
    <t>墨西哥</t>
  </si>
  <si>
    <t>Мексика</t>
  </si>
  <si>
    <t>México</t>
  </si>
  <si>
    <t>MY</t>
  </si>
  <si>
    <t>Malaysia</t>
  </si>
  <si>
    <t>马来西亚</t>
  </si>
  <si>
    <t>Малайзия</t>
  </si>
  <si>
    <t>Malásia</t>
  </si>
  <si>
    <t>MZ</t>
  </si>
  <si>
    <t>Mozambique</t>
  </si>
  <si>
    <t>Mosambik</t>
  </si>
  <si>
    <t>莫桑比克</t>
  </si>
  <si>
    <t>Мозамбик</t>
  </si>
  <si>
    <t>Moçambique</t>
  </si>
  <si>
    <t>NA</t>
  </si>
  <si>
    <t>Namibia</t>
  </si>
  <si>
    <t>纳米比亚</t>
  </si>
  <si>
    <t>Намибия</t>
  </si>
  <si>
    <t>Namíbia</t>
  </si>
  <si>
    <t>NC</t>
  </si>
  <si>
    <t>New Caledonia</t>
  </si>
  <si>
    <t>Neukaledonien</t>
  </si>
  <si>
    <t>新喀里多尼亚</t>
  </si>
  <si>
    <t>Новая Каледония</t>
  </si>
  <si>
    <t>Nova Caledônia</t>
  </si>
  <si>
    <t>NE</t>
  </si>
  <si>
    <t>Niger</t>
  </si>
  <si>
    <t>尼日尔</t>
  </si>
  <si>
    <t>Нигер</t>
  </si>
  <si>
    <t>Níger</t>
  </si>
  <si>
    <t>NF</t>
  </si>
  <si>
    <t>Norfolk Island</t>
  </si>
  <si>
    <t>Norfolkinsel</t>
  </si>
  <si>
    <t>诺福克岛</t>
  </si>
  <si>
    <t>Остров Норфолк</t>
  </si>
  <si>
    <t>Ilha Norfolk</t>
  </si>
  <si>
    <t>NG</t>
  </si>
  <si>
    <t>Nigeria</t>
  </si>
  <si>
    <t>尼日利亚</t>
  </si>
  <si>
    <t>Нигерия</t>
  </si>
  <si>
    <t>Nigéria</t>
  </si>
  <si>
    <t>NI</t>
  </si>
  <si>
    <t>Nicaragua</t>
  </si>
  <si>
    <t>尼加拉瓜</t>
  </si>
  <si>
    <t>Никарагуа</t>
  </si>
  <si>
    <t>Nicarágua</t>
  </si>
  <si>
    <t>NL</t>
  </si>
  <si>
    <t>Netherlands</t>
  </si>
  <si>
    <t>Niederlande</t>
  </si>
  <si>
    <t>荷兰</t>
  </si>
  <si>
    <t>Нидерланды</t>
  </si>
  <si>
    <t>Países Baixos</t>
  </si>
  <si>
    <t>NO</t>
  </si>
  <si>
    <t>Norway</t>
  </si>
  <si>
    <t>Norwegen</t>
  </si>
  <si>
    <t>挪威</t>
  </si>
  <si>
    <t>Норвегия</t>
  </si>
  <si>
    <t>Noruega</t>
  </si>
  <si>
    <t>NP</t>
  </si>
  <si>
    <t>Nepal</t>
  </si>
  <si>
    <t>尼泊尔</t>
  </si>
  <si>
    <t>Непал</t>
  </si>
  <si>
    <t>NR</t>
  </si>
  <si>
    <t>Nauru</t>
  </si>
  <si>
    <t>瑙鲁</t>
  </si>
  <si>
    <t>Науру</t>
  </si>
  <si>
    <t>NU</t>
  </si>
  <si>
    <t>Niue</t>
  </si>
  <si>
    <t>纽埃</t>
  </si>
  <si>
    <t>Ниуэ</t>
  </si>
  <si>
    <t>NZ</t>
  </si>
  <si>
    <t>New Zealand</t>
  </si>
  <si>
    <t>Neuseeland</t>
  </si>
  <si>
    <t>新西兰</t>
  </si>
  <si>
    <t>Новая Зеландия</t>
  </si>
  <si>
    <t>Nova Zelândia</t>
  </si>
  <si>
    <t>OM</t>
  </si>
  <si>
    <t>Oman</t>
  </si>
  <si>
    <t>阿曼</t>
  </si>
  <si>
    <t>Оман</t>
  </si>
  <si>
    <t>Omã</t>
  </si>
  <si>
    <t>PA</t>
  </si>
  <si>
    <t>Panama</t>
  </si>
  <si>
    <t>巴拿马</t>
  </si>
  <si>
    <t>Панама</t>
  </si>
  <si>
    <t>Panamá</t>
  </si>
  <si>
    <t>PE</t>
  </si>
  <si>
    <t>Peru</t>
  </si>
  <si>
    <t>秘鲁</t>
  </si>
  <si>
    <t>Перу</t>
  </si>
  <si>
    <t>PF</t>
  </si>
  <si>
    <t>French Polynesia</t>
  </si>
  <si>
    <t>Französisch-Polynesien</t>
  </si>
  <si>
    <t>法属波利尼西亚</t>
  </si>
  <si>
    <t>Французская Полинезия</t>
  </si>
  <si>
    <t>Polinésia Francesa</t>
  </si>
  <si>
    <t>PG</t>
  </si>
  <si>
    <t>Papua New Guinea</t>
  </si>
  <si>
    <t>Papua-Neuguinea</t>
  </si>
  <si>
    <t>巴布亚新几内亚</t>
  </si>
  <si>
    <t>Папуа — Новая Гвинея</t>
  </si>
  <si>
    <t>Papua-Nova Guiné</t>
  </si>
  <si>
    <t>PH</t>
  </si>
  <si>
    <t>Philippines</t>
  </si>
  <si>
    <t>Philippinen</t>
  </si>
  <si>
    <t>菲律宾</t>
  </si>
  <si>
    <t>Филиппины</t>
  </si>
  <si>
    <t>Filipinas</t>
  </si>
  <si>
    <t>PK</t>
  </si>
  <si>
    <t>Pakistan</t>
  </si>
  <si>
    <t>巴基斯坦</t>
  </si>
  <si>
    <t>Пакистан</t>
  </si>
  <si>
    <t>Paquistão</t>
  </si>
  <si>
    <t>PL</t>
  </si>
  <si>
    <t>Poland</t>
  </si>
  <si>
    <t>Polen</t>
  </si>
  <si>
    <t>波兰</t>
  </si>
  <si>
    <t>Польша</t>
  </si>
  <si>
    <t>Polônia</t>
  </si>
  <si>
    <t>PM</t>
  </si>
  <si>
    <t>Saint Pierre and Miquelon</t>
  </si>
  <si>
    <t>Saint-Pierre und Miquelon</t>
  </si>
  <si>
    <t>圣皮埃尔和密克隆</t>
  </si>
  <si>
    <t>Сен-Пьер и Микелон</t>
  </si>
  <si>
    <t>São Pedro e Miquelon</t>
  </si>
  <si>
    <t>PN</t>
  </si>
  <si>
    <t>Pitcairn Islands</t>
  </si>
  <si>
    <t>Pitcairninseln</t>
  </si>
  <si>
    <t>皮特凯恩群岛</t>
  </si>
  <si>
    <t>Острова Питкэрн</t>
  </si>
  <si>
    <t>Ilhas Pitcairn</t>
  </si>
  <si>
    <t>PR</t>
  </si>
  <si>
    <t>Puerto Rico</t>
  </si>
  <si>
    <t>波多黎各</t>
  </si>
  <si>
    <t>Пуэрто-Рико</t>
  </si>
  <si>
    <t>Porto Rico</t>
  </si>
  <si>
    <t>PS</t>
  </si>
  <si>
    <t>Palestine</t>
  </si>
  <si>
    <t>State of Palestine</t>
  </si>
  <si>
    <t>Staat Palästina</t>
  </si>
  <si>
    <t>巴勒斯坦</t>
  </si>
  <si>
    <t>Государство Палестина</t>
  </si>
  <si>
    <t>Estado da Palestina</t>
  </si>
  <si>
    <t>PT</t>
  </si>
  <si>
    <t>Portugal</t>
  </si>
  <si>
    <t>葡萄牙</t>
  </si>
  <si>
    <t>Португалия</t>
  </si>
  <si>
    <t>PW</t>
  </si>
  <si>
    <t>Palau</t>
  </si>
  <si>
    <t>帕劳</t>
  </si>
  <si>
    <t>Палау</t>
  </si>
  <si>
    <t>PY</t>
  </si>
  <si>
    <t>Paraguay</t>
  </si>
  <si>
    <t>巴拉圭</t>
  </si>
  <si>
    <t>Парагвай</t>
  </si>
  <si>
    <t>Paraguai</t>
  </si>
  <si>
    <t>QA</t>
  </si>
  <si>
    <t>Qatar</t>
  </si>
  <si>
    <t>Katar</t>
  </si>
  <si>
    <t>卡塔尔</t>
  </si>
  <si>
    <t>Катар</t>
  </si>
  <si>
    <t>Catar</t>
  </si>
  <si>
    <t>RE</t>
  </si>
  <si>
    <t>Réunion</t>
  </si>
  <si>
    <t>La Réunion</t>
  </si>
  <si>
    <t>留尼汪</t>
  </si>
  <si>
    <t>Реюньон</t>
  </si>
  <si>
    <t>Reunião</t>
  </si>
  <si>
    <t>RO</t>
  </si>
  <si>
    <t>Romania</t>
  </si>
  <si>
    <t>Rumänien</t>
  </si>
  <si>
    <t>罗马尼亚</t>
  </si>
  <si>
    <t>Румыния</t>
  </si>
  <si>
    <t>Romênia</t>
  </si>
  <si>
    <t>RS</t>
  </si>
  <si>
    <t>Serbia</t>
  </si>
  <si>
    <t>Serbien</t>
  </si>
  <si>
    <t>塞尔维亚</t>
  </si>
  <si>
    <t>Сербия</t>
  </si>
  <si>
    <t>Sérvia</t>
  </si>
  <si>
    <t>RU</t>
  </si>
  <si>
    <t>Russia</t>
  </si>
  <si>
    <t>Russland</t>
  </si>
  <si>
    <t>俄罗斯</t>
  </si>
  <si>
    <t>Россия</t>
  </si>
  <si>
    <t>Rússia</t>
  </si>
  <si>
    <t>RW</t>
  </si>
  <si>
    <t>Rwanda</t>
  </si>
  <si>
    <t>Ruanda</t>
  </si>
  <si>
    <t>卢旺达</t>
  </si>
  <si>
    <t>Руанда</t>
  </si>
  <si>
    <t>SA</t>
  </si>
  <si>
    <t>Saudi Arabia</t>
  </si>
  <si>
    <t>Saudi-Arabien</t>
  </si>
  <si>
    <t>沙特阿拉伯</t>
  </si>
  <si>
    <t>Саудовская Аравия</t>
  </si>
  <si>
    <t>Arábia Saudita</t>
  </si>
  <si>
    <t>SB</t>
  </si>
  <si>
    <t>Solomon Islands</t>
  </si>
  <si>
    <t>Salomon-Inseln</t>
  </si>
  <si>
    <t>所罗门群岛</t>
  </si>
  <si>
    <t>Соломоновы острова</t>
  </si>
  <si>
    <t>Ilhas Salomão</t>
  </si>
  <si>
    <t>SC</t>
  </si>
  <si>
    <t>Les Seychelles</t>
  </si>
  <si>
    <t>Seychelles</t>
  </si>
  <si>
    <t>Seychellen</t>
  </si>
  <si>
    <t>塞舌尔</t>
  </si>
  <si>
    <t>Сейшелы</t>
  </si>
  <si>
    <t>Seicheles</t>
  </si>
  <si>
    <t>SD</t>
  </si>
  <si>
    <t>Sudan</t>
  </si>
  <si>
    <t>苏丹</t>
  </si>
  <si>
    <t>Судан</t>
  </si>
  <si>
    <t>Sudão</t>
  </si>
  <si>
    <t>SE</t>
  </si>
  <si>
    <t>Suède</t>
  </si>
  <si>
    <t>Sweden</t>
  </si>
  <si>
    <t>Schweden</t>
  </si>
  <si>
    <t>瑞典</t>
  </si>
  <si>
    <t>Швеция</t>
  </si>
  <si>
    <t>Suécia</t>
  </si>
  <si>
    <t>SG</t>
  </si>
  <si>
    <t>Singapore</t>
  </si>
  <si>
    <t>Singapur</t>
  </si>
  <si>
    <t>新加坡</t>
  </si>
  <si>
    <t>Сингапур</t>
  </si>
  <si>
    <t>Singapura</t>
  </si>
  <si>
    <t>SH</t>
  </si>
  <si>
    <t>Sainte-Hélène</t>
  </si>
  <si>
    <t>Saint Helena</t>
  </si>
  <si>
    <t>St. Helena</t>
  </si>
  <si>
    <t>圣赫勒拿</t>
  </si>
  <si>
    <t>Остров Святой Елены</t>
  </si>
  <si>
    <t>Santa Helena</t>
  </si>
  <si>
    <t>SI</t>
  </si>
  <si>
    <t>Slovenia</t>
  </si>
  <si>
    <t>Slowenien</t>
  </si>
  <si>
    <t>斯洛文尼亚</t>
  </si>
  <si>
    <t>Словения</t>
  </si>
  <si>
    <t>Eslovênia</t>
  </si>
  <si>
    <t>SJ</t>
  </si>
  <si>
    <t>Svalbard and Jan Mayen</t>
  </si>
  <si>
    <t>Spitzbergen und Jan Mayen</t>
  </si>
  <si>
    <t>斯瓦尔巴和扬马延</t>
  </si>
  <si>
    <t>Шпицберген и Ян-Майен</t>
  </si>
  <si>
    <t>Svalbard e Jan Mayen</t>
  </si>
  <si>
    <t>SK</t>
  </si>
  <si>
    <t>Slovakia</t>
  </si>
  <si>
    <t>Slowakei</t>
  </si>
  <si>
    <t>斯洛伐克</t>
  </si>
  <si>
    <t>Словакия</t>
  </si>
  <si>
    <t>Eslováquia</t>
  </si>
  <si>
    <t>SL</t>
  </si>
  <si>
    <t>Sierra Leone</t>
  </si>
  <si>
    <t>塞拉利昂</t>
  </si>
  <si>
    <t>Сьерра-Леоне</t>
  </si>
  <si>
    <t>Serra Leoa</t>
  </si>
  <si>
    <t>SM</t>
  </si>
  <si>
    <t>San Marino</t>
  </si>
  <si>
    <t>圣马力诺</t>
  </si>
  <si>
    <t>Сан-Марино</t>
  </si>
  <si>
    <t>SN</t>
  </si>
  <si>
    <t>Senegal</t>
  </si>
  <si>
    <t>塞内加尔</t>
  </si>
  <si>
    <t>Сенегал</t>
  </si>
  <si>
    <t>SO</t>
  </si>
  <si>
    <t>Somalia</t>
  </si>
  <si>
    <t>索马里</t>
  </si>
  <si>
    <t>Сомали</t>
  </si>
  <si>
    <t>Somália</t>
  </si>
  <si>
    <t>SR</t>
  </si>
  <si>
    <t>Suriname</t>
  </si>
  <si>
    <t>苏里南</t>
  </si>
  <si>
    <t>Суринам</t>
  </si>
  <si>
    <t>SS</t>
  </si>
  <si>
    <t>South Sudan</t>
  </si>
  <si>
    <t>Südsudan</t>
  </si>
  <si>
    <t>南苏丹</t>
  </si>
  <si>
    <t>Южный Судан</t>
  </si>
  <si>
    <t>Sudão do Sul</t>
  </si>
  <si>
    <t>ST</t>
  </si>
  <si>
    <t>Sao Tome and Principe</t>
  </si>
  <si>
    <t>São Tomé und Príncipe</t>
  </si>
  <si>
    <t>圣多美和普林西比</t>
  </si>
  <si>
    <t>Сан-Томе и Принсипи</t>
  </si>
  <si>
    <t>São Tomé e Príncipe</t>
  </si>
  <si>
    <t>SV</t>
  </si>
  <si>
    <t>Salvador</t>
  </si>
  <si>
    <t>萨尔瓦多</t>
  </si>
  <si>
    <t>Сальвадор</t>
  </si>
  <si>
    <t>El Salvador</t>
  </si>
  <si>
    <t>SX</t>
  </si>
  <si>
    <t>Sint Maarten</t>
  </si>
  <si>
    <t>荷属圣马丁</t>
  </si>
  <si>
    <t>Синт-Мартен</t>
  </si>
  <si>
    <t>SY</t>
  </si>
  <si>
    <t>Syria</t>
  </si>
  <si>
    <t>Syrien</t>
  </si>
  <si>
    <t>叙利亚</t>
  </si>
  <si>
    <t>Сирия</t>
  </si>
  <si>
    <t>Síria</t>
  </si>
  <si>
    <t>SZ</t>
  </si>
  <si>
    <t>Eswatini</t>
  </si>
  <si>
    <t>埃斯瓦蒂尼</t>
  </si>
  <si>
    <t>Эсватини</t>
  </si>
  <si>
    <t>Essuatíni</t>
  </si>
  <si>
    <t>TC</t>
  </si>
  <si>
    <t>Turks and Caicos Islands</t>
  </si>
  <si>
    <t>Turks- und Caicosinseln</t>
  </si>
  <si>
    <t>特克斯和凯科斯群岛</t>
  </si>
  <si>
    <t>Тёркс и Кайкос</t>
  </si>
  <si>
    <t>Ilhas Turks e Caicos</t>
  </si>
  <si>
    <t>TD</t>
  </si>
  <si>
    <t>Chad</t>
  </si>
  <si>
    <t>Tschad</t>
  </si>
  <si>
    <t>乍得</t>
  </si>
  <si>
    <t>Чад</t>
  </si>
  <si>
    <t>Chade</t>
  </si>
  <si>
    <t>TF</t>
  </si>
  <si>
    <t>French Southern Territories</t>
  </si>
  <si>
    <t>Französische Südgebiete</t>
  </si>
  <si>
    <t>法属南部领地</t>
  </si>
  <si>
    <t>Французские Южные территории</t>
  </si>
  <si>
    <t>Terras Austrais Francesas</t>
  </si>
  <si>
    <t>TG</t>
  </si>
  <si>
    <t>Togo</t>
  </si>
  <si>
    <t>多哥</t>
  </si>
  <si>
    <t>Того</t>
  </si>
  <si>
    <t>TH</t>
  </si>
  <si>
    <t>Thailand</t>
  </si>
  <si>
    <t>泰国</t>
  </si>
  <si>
    <t>Таиланд</t>
  </si>
  <si>
    <t>Tailândia</t>
  </si>
  <si>
    <t>TJ</t>
  </si>
  <si>
    <t>Tajikistan</t>
  </si>
  <si>
    <t>Tadschikistan</t>
  </si>
  <si>
    <t>塔吉克斯坦</t>
  </si>
  <si>
    <t>Таджикистан</t>
  </si>
  <si>
    <t>Tajiquistão</t>
  </si>
  <si>
    <t>TK</t>
  </si>
  <si>
    <t>Tokelau</t>
  </si>
  <si>
    <t>托克劳</t>
  </si>
  <si>
    <t>Токелау</t>
  </si>
  <si>
    <t>TL</t>
  </si>
  <si>
    <t>Timor Leste</t>
  </si>
  <si>
    <t>Osttimor</t>
  </si>
  <si>
    <t>东帝汶</t>
  </si>
  <si>
    <t>Тимор-Лешти</t>
  </si>
  <si>
    <t>TM</t>
  </si>
  <si>
    <t>Turkmenistan</t>
  </si>
  <si>
    <t>土库曼斯坦</t>
  </si>
  <si>
    <t>Туркменистан</t>
  </si>
  <si>
    <t>Turcomenistão</t>
  </si>
  <si>
    <t>TN</t>
  </si>
  <si>
    <t>Tunisia</t>
  </si>
  <si>
    <t>Tunesien</t>
  </si>
  <si>
    <t>突尼斯</t>
  </si>
  <si>
    <t>Тунис</t>
  </si>
  <si>
    <t>Tunísia</t>
  </si>
  <si>
    <t>TO</t>
  </si>
  <si>
    <t>Tonga</t>
  </si>
  <si>
    <t>汤加</t>
  </si>
  <si>
    <t>Тонга</t>
  </si>
  <si>
    <t>TR</t>
  </si>
  <si>
    <t>Turquie</t>
  </si>
  <si>
    <t>Turkey</t>
  </si>
  <si>
    <t>Türkei</t>
  </si>
  <si>
    <t>Turquía</t>
  </si>
  <si>
    <t>Turchia</t>
  </si>
  <si>
    <t>土耳其</t>
  </si>
  <si>
    <t>Турция</t>
  </si>
  <si>
    <t>Turquia</t>
  </si>
  <si>
    <t>TT</t>
  </si>
  <si>
    <t>Trinidad and Tobago</t>
  </si>
  <si>
    <t>Trinidad und Tobago</t>
  </si>
  <si>
    <t>特立尼达和多巴哥</t>
  </si>
  <si>
    <t>Тринидад и Тобаго</t>
  </si>
  <si>
    <t>Trinidad e Tobago</t>
  </si>
  <si>
    <t>TV</t>
  </si>
  <si>
    <t>Tuvalu</t>
  </si>
  <si>
    <t>图瓦卢</t>
  </si>
  <si>
    <t>Тувалу</t>
  </si>
  <si>
    <t>TW</t>
  </si>
  <si>
    <t>Taiwan</t>
  </si>
  <si>
    <t>中国台湾</t>
  </si>
  <si>
    <t>Тайвань</t>
  </si>
  <si>
    <t>TZ</t>
  </si>
  <si>
    <t>Tanzania</t>
  </si>
  <si>
    <t>Tansania</t>
  </si>
  <si>
    <t>坦桑尼亚</t>
  </si>
  <si>
    <t>Танзания</t>
  </si>
  <si>
    <t>Tanzânia</t>
  </si>
  <si>
    <t>UA</t>
  </si>
  <si>
    <t>Ukraine</t>
  </si>
  <si>
    <t>乌克兰</t>
  </si>
  <si>
    <t>Украина</t>
  </si>
  <si>
    <t>Ucrânia</t>
  </si>
  <si>
    <t>UG</t>
  </si>
  <si>
    <t>Uganda</t>
  </si>
  <si>
    <t>乌干达</t>
  </si>
  <si>
    <t>Уганда</t>
  </si>
  <si>
    <t>UM</t>
  </si>
  <si>
    <t>United States Minor Outlying Islands</t>
  </si>
  <si>
    <t>Kleinere abgelegene Inseln der Vereinigten Staaten</t>
  </si>
  <si>
    <t>美国本土外小岛屿</t>
  </si>
  <si>
    <t>Внешние малые острова США</t>
  </si>
  <si>
    <t>Ilhas Menores Distantes dos Estados Unidos</t>
  </si>
  <si>
    <t>US</t>
  </si>
  <si>
    <t>United States</t>
  </si>
  <si>
    <t>Vereinigte Staaten</t>
  </si>
  <si>
    <t>Stati Uniti</t>
  </si>
  <si>
    <t>美国</t>
  </si>
  <si>
    <t>Соединённые Штаты Америки</t>
  </si>
  <si>
    <t>Estados Unidos</t>
  </si>
  <si>
    <t>UY</t>
  </si>
  <si>
    <t>Uruguay</t>
  </si>
  <si>
    <t>乌拉圭</t>
  </si>
  <si>
    <t>Уругвай</t>
  </si>
  <si>
    <t>Uruguai</t>
  </si>
  <si>
    <t>UZ</t>
  </si>
  <si>
    <t>Uzbekistan</t>
  </si>
  <si>
    <t>Usbekistan</t>
  </si>
  <si>
    <t>乌兹别克斯坦</t>
  </si>
  <si>
    <t>Узбекистан</t>
  </si>
  <si>
    <t>Uzbequistão</t>
  </si>
  <si>
    <t>VA</t>
  </si>
  <si>
    <t>Vatican</t>
  </si>
  <si>
    <t>Vatikanstadt</t>
  </si>
  <si>
    <t>梵蒂冈</t>
  </si>
  <si>
    <t>Ватикан</t>
  </si>
  <si>
    <t>Vaticano</t>
  </si>
  <si>
    <t>VC</t>
  </si>
  <si>
    <t>Saint Vincent and the Grenadines</t>
  </si>
  <si>
    <t>St. Vincent und die Grenadinen</t>
  </si>
  <si>
    <t>圣文森特和格林纳丁斯</t>
  </si>
  <si>
    <t>Сент-Винсент и Гренадины</t>
  </si>
  <si>
    <t>São Vicente e Granadinas</t>
  </si>
  <si>
    <t>VE</t>
  </si>
  <si>
    <t>Venezuela</t>
  </si>
  <si>
    <t>委内瑞拉</t>
  </si>
  <si>
    <t>Венесуэла</t>
  </si>
  <si>
    <t>VG</t>
  </si>
  <si>
    <t>British Virgin Islands</t>
  </si>
  <si>
    <t>Britische Jungferninseln</t>
  </si>
  <si>
    <t>英属维尔京群岛</t>
  </si>
  <si>
    <t>Британские Виргинские острова</t>
  </si>
  <si>
    <t>Ilhas Virgens Britânicas</t>
  </si>
  <si>
    <t>VI</t>
  </si>
  <si>
    <t>U.S. Virgin Islands</t>
  </si>
  <si>
    <t>Amerikanische Jungferninseln</t>
  </si>
  <si>
    <t>美属维尔京群岛</t>
  </si>
  <si>
    <t>Американские Виргинские острова</t>
  </si>
  <si>
    <t>Ilhas Virgens Americanas</t>
  </si>
  <si>
    <t>VN</t>
  </si>
  <si>
    <t>Vietnam</t>
  </si>
  <si>
    <t>越南</t>
  </si>
  <si>
    <t>Вьетнам</t>
  </si>
  <si>
    <t>Vietnã</t>
  </si>
  <si>
    <t>VU</t>
  </si>
  <si>
    <t>Vanuatu</t>
  </si>
  <si>
    <t>瓦努阿图</t>
  </si>
  <si>
    <t>Вануату</t>
  </si>
  <si>
    <t>WF</t>
  </si>
  <si>
    <t>Wallis and Futuna</t>
  </si>
  <si>
    <t>Wallis und Futuna</t>
  </si>
  <si>
    <t>瓦利斯和富图纳</t>
  </si>
  <si>
    <t>Уоллис и Футуна</t>
  </si>
  <si>
    <t>Wallis e Futuna</t>
  </si>
  <si>
    <t>WS</t>
  </si>
  <si>
    <t>Samoa</t>
  </si>
  <si>
    <t>萨摩亚</t>
  </si>
  <si>
    <t>Самоа</t>
  </si>
  <si>
    <t>XK</t>
  </si>
  <si>
    <t>Kosovo</t>
  </si>
  <si>
    <t>科索沃</t>
  </si>
  <si>
    <t>Косово</t>
  </si>
  <si>
    <t>YE</t>
  </si>
  <si>
    <t>Yemen</t>
  </si>
  <si>
    <t>Jemen</t>
  </si>
  <si>
    <t>也门</t>
  </si>
  <si>
    <t>Йемен</t>
  </si>
  <si>
    <t>Iêmen</t>
  </si>
  <si>
    <t>YT</t>
  </si>
  <si>
    <t>Mayotte</t>
  </si>
  <si>
    <t>马约特</t>
  </si>
  <si>
    <t>Майотта</t>
  </si>
  <si>
    <t>ZA</t>
  </si>
  <si>
    <t>South Africa</t>
  </si>
  <si>
    <t>Südafrika</t>
  </si>
  <si>
    <t>南非</t>
  </si>
  <si>
    <t>Южно-Африканская Республика</t>
  </si>
  <si>
    <t>África do Sul</t>
  </si>
  <si>
    <t>ZM</t>
  </si>
  <si>
    <t>Zambia</t>
  </si>
  <si>
    <t>Sambia</t>
  </si>
  <si>
    <t>赞比亚</t>
  </si>
  <si>
    <t>Замбия</t>
  </si>
  <si>
    <t>Zâmbia</t>
  </si>
  <si>
    <t>ZW</t>
  </si>
  <si>
    <t>Zimbabwe</t>
  </si>
  <si>
    <t>Simbabwe</t>
  </si>
  <si>
    <t>津巴布韦</t>
  </si>
  <si>
    <t>Зимбабве</t>
  </si>
  <si>
    <t>Zimbábue</t>
  </si>
  <si>
    <t>ACE</t>
  </si>
  <si>
    <t>Ace</t>
  </si>
  <si>
    <t>Ass</t>
  </si>
  <si>
    <t>Эйс</t>
  </si>
  <si>
    <t>Winning serve without the opponent touching the ball</t>
  </si>
  <si>
    <t>ACES</t>
  </si>
  <si>
    <t>Aces</t>
  </si>
  <si>
    <t>Asse</t>
  </si>
  <si>
    <t>Эйсы</t>
  </si>
  <si>
    <t>Winning serves without the opponent touching the ball</t>
  </si>
  <si>
    <t>BRIEFING</t>
  </si>
  <si>
    <t>Briefing</t>
  </si>
  <si>
    <t>战术简报</t>
  </si>
  <si>
    <t>Брифинг</t>
  </si>
  <si>
    <t>When the player can brief his tennisplayer</t>
  </si>
  <si>
    <t>BYE</t>
  </si>
  <si>
    <t>FREI</t>
  </si>
  <si>
    <t>轮空</t>
  </si>
  <si>
    <t>Бай</t>
  </si>
  <si>
    <t>CAREER</t>
  </si>
  <si>
    <t>Career</t>
  </si>
  <si>
    <t>Carrière</t>
  </si>
  <si>
    <t>Karriere</t>
  </si>
  <si>
    <t>Carrera profesional</t>
  </si>
  <si>
    <t>Carriera</t>
  </si>
  <si>
    <t>职业生涯</t>
  </si>
  <si>
    <t>Карьера</t>
  </si>
  <si>
    <t>Carreira</t>
  </si>
  <si>
    <t>Career of a player, a coach, etc.</t>
  </si>
  <si>
    <t>CAT_JUN</t>
  </si>
  <si>
    <t>Junior</t>
  </si>
  <si>
    <t>青少年组</t>
  </si>
  <si>
    <t>Юниор</t>
  </si>
  <si>
    <t>Junior circuit</t>
  </si>
  <si>
    <t>CAT_PRO</t>
  </si>
  <si>
    <t>Pro</t>
  </si>
  <si>
    <t>职业组</t>
  </si>
  <si>
    <t>Про</t>
  </si>
  <si>
    <t>Profissional</t>
  </si>
  <si>
    <t>Pro circuit</t>
  </si>
  <si>
    <t>CAT_WC_JTLB</t>
  </si>
  <si>
    <t>Jun B</t>
  </si>
  <si>
    <t>青少年男子组</t>
  </si>
  <si>
    <t>Юниоры (мальчики)</t>
  </si>
  <si>
    <t>CAT_WC_JTLG</t>
  </si>
  <si>
    <t>Jun G</t>
  </si>
  <si>
    <t>青少年女子组</t>
  </si>
  <si>
    <t>Юниоры (девушки)</t>
  </si>
  <si>
    <t>CAT_WC_MTL</t>
  </si>
  <si>
    <t>Pro M</t>
  </si>
  <si>
    <t>男子职业组</t>
  </si>
  <si>
    <t>Профессионалы (мужчины)</t>
  </si>
  <si>
    <t>Prof M</t>
  </si>
  <si>
    <t>CAT_WC_WTL</t>
  </si>
  <si>
    <t>Pro W</t>
  </si>
  <si>
    <t>女子职业组</t>
  </si>
  <si>
    <t>Профессионалы (женщины)</t>
  </si>
  <si>
    <t>Prof F</t>
  </si>
  <si>
    <t>CIRCUIT</t>
  </si>
  <si>
    <t>Circuit</t>
  </si>
  <si>
    <t>Tour</t>
  </si>
  <si>
    <t>Circuito</t>
  </si>
  <si>
    <t>巡回赛</t>
  </si>
  <si>
    <t>Тур</t>
  </si>
  <si>
    <t>A set of tournaments and players. ie : "MTL" is the main circuit for tennismen</t>
  </si>
  <si>
    <t>CIRCUIT_0</t>
  </si>
  <si>
    <t>MTL</t>
  </si>
  <si>
    <t>Name of the pro tennis circuit for men</t>
  </si>
  <si>
    <t>CIRCUIT_1</t>
  </si>
  <si>
    <t>WTL</t>
  </si>
  <si>
    <t>Name of the pro tennis circuit for women</t>
  </si>
  <si>
    <t>CIRCUIT_4</t>
  </si>
  <si>
    <t>JTLB</t>
  </si>
  <si>
    <t>Name of the junior tennis circuit for boys</t>
  </si>
  <si>
    <t>CIRCUIT_4_LONG</t>
  </si>
  <si>
    <t>JTL Boys</t>
  </si>
  <si>
    <t>JTL Meninos</t>
  </si>
  <si>
    <t>CIRCUIT_45</t>
  </si>
  <si>
    <t>JTL</t>
  </si>
  <si>
    <t>Name of the junior tennis and low level adults circuit</t>
  </si>
  <si>
    <t>CIRCUIT_5</t>
  </si>
  <si>
    <t>JTLG</t>
  </si>
  <si>
    <t>Name of the junior tennis circuit for girls</t>
  </si>
  <si>
    <t>CIRCUIT_5_LONG</t>
  </si>
  <si>
    <t>JTL Girls</t>
  </si>
  <si>
    <t>CIRCUIT_MINI</t>
  </si>
  <si>
    <t>Cir</t>
  </si>
  <si>
    <t>Cir.</t>
  </si>
  <si>
    <t>Circ</t>
  </si>
  <si>
    <t>Shorter verison of PLAYER/CIRCUIT</t>
  </si>
  <si>
    <t>COMMON_LOSS</t>
  </si>
  <si>
    <t>Loss</t>
  </si>
  <si>
    <t>Défaite</t>
  </si>
  <si>
    <t>Verloren</t>
  </si>
  <si>
    <t>Derrota</t>
  </si>
  <si>
    <t>Sconfitta</t>
  </si>
  <si>
    <t>负</t>
  </si>
  <si>
    <t>Поражение</t>
  </si>
  <si>
    <t>COMMON_RANK_1</t>
  </si>
  <si>
    <t>1st</t>
  </si>
  <si>
    <t>1er</t>
  </si>
  <si>
    <t>1º</t>
  </si>
  <si>
    <t>1°</t>
  </si>
  <si>
    <t>第一名</t>
  </si>
  <si>
    <t>1-й</t>
  </si>
  <si>
    <t>COMMON_RANK_2</t>
  </si>
  <si>
    <t>2nd</t>
  </si>
  <si>
    <t>2eme</t>
  </si>
  <si>
    <t>2º</t>
  </si>
  <si>
    <t>2°</t>
  </si>
  <si>
    <t>第二名</t>
  </si>
  <si>
    <t>2-й</t>
  </si>
  <si>
    <t>COMMON_RANK_3</t>
  </si>
  <si>
    <t>3rd</t>
  </si>
  <si>
    <t>3eme</t>
  </si>
  <si>
    <t>3º</t>
  </si>
  <si>
    <t>3°</t>
  </si>
  <si>
    <t>第三名</t>
  </si>
  <si>
    <t>3-й</t>
  </si>
  <si>
    <t>COMMON_RANK_4</t>
  </si>
  <si>
    <t>4th</t>
  </si>
  <si>
    <t>4eme</t>
  </si>
  <si>
    <t>4º</t>
  </si>
  <si>
    <t>4°</t>
  </si>
  <si>
    <t>第四名</t>
  </si>
  <si>
    <t>4-й</t>
  </si>
  <si>
    <t>COMMON_WIN</t>
  </si>
  <si>
    <t>Win</t>
  </si>
  <si>
    <t>Victoire</t>
  </si>
  <si>
    <t>Gewonnen</t>
  </si>
  <si>
    <t>Victoria</t>
  </si>
  <si>
    <t>Vittoria</t>
  </si>
  <si>
    <t>胜</t>
  </si>
  <si>
    <t>Победа</t>
  </si>
  <si>
    <t>Vitória</t>
  </si>
  <si>
    <t>CONFRONTATIONS</t>
  </si>
  <si>
    <t>Confrontations</t>
  </si>
  <si>
    <t>Begegnungen</t>
  </si>
  <si>
    <t>Enfrentamientos</t>
  </si>
  <si>
    <t>Sfide</t>
  </si>
  <si>
    <t>对战记录</t>
  </si>
  <si>
    <t>Личные встречи</t>
  </si>
  <si>
    <t>Confrontos</t>
  </si>
  <si>
    <t>Confrontations between 2 players</t>
  </si>
  <si>
    <t>DBL_AFFINITY</t>
  </si>
  <si>
    <t>Affinity</t>
  </si>
  <si>
    <t>Affinité</t>
  </si>
  <si>
    <t>Affinität</t>
  </si>
  <si>
    <t>Afinidad</t>
  </si>
  <si>
    <t>Affinità</t>
  </si>
  <si>
    <t>匹配度</t>
  </si>
  <si>
    <t>Совместимость</t>
  </si>
  <si>
    <t>Afinidade</t>
  </si>
  <si>
    <t>DRAW_TITLE</t>
  </si>
  <si>
    <t>Tournament Draw</t>
  </si>
  <si>
    <t>Tableau du tournoi</t>
  </si>
  <si>
    <t>Turnierplan</t>
  </si>
  <si>
    <t>Cuadro del torneo</t>
  </si>
  <si>
    <t>Sorteggio del torneo</t>
  </si>
  <si>
    <t>赛事签表</t>
  </si>
  <si>
    <t>Сетка турнира</t>
  </si>
  <si>
    <t>Chaveamento do Torneio</t>
  </si>
  <si>
    <t>DROPSHOT</t>
  </si>
  <si>
    <t>Drop shot</t>
  </si>
  <si>
    <t>Amorti</t>
  </si>
  <si>
    <t>Dropshot</t>
  </si>
  <si>
    <t>Dejada</t>
  </si>
  <si>
    <t>放小球</t>
  </si>
  <si>
    <t>Аморти / укороченный</t>
  </si>
  <si>
    <t>Deixadinha</t>
  </si>
  <si>
    <t>FINAL_0</t>
  </si>
  <si>
    <t>{[TENNIS/CIRCUIT_0]} Finals</t>
  </si>
  <si>
    <t>{[TENNIS/CIRCUIT_0]}总决赛</t>
  </si>
  <si>
    <t>Финал {[TENNIS/CIRCUIT_0]}</t>
  </si>
  <si>
    <t>Name of a meta classification for men</t>
  </si>
  <si>
    <t>FINAL_1</t>
  </si>
  <si>
    <t>{[TENNIS/CIRCUIT_1]} Finals</t>
  </si>
  <si>
    <t>{[TENNIS/CIRCUIT_1]}总决赛</t>
  </si>
  <si>
    <t>Финал {[TENNIS/CIRCUIT_1]}</t>
  </si>
  <si>
    <t>Name of a meta classification for women</t>
  </si>
  <si>
    <t>FINAL_2</t>
  </si>
  <si>
    <t>{[TENNIS/CIRCUIT_0]} Next Gen Finals</t>
  </si>
  <si>
    <t>{[TENNIS/CIRCUIT_0]}新生代总决赛</t>
  </si>
  <si>
    <t>Next Gen финал {[TENNIS/CIRCUIT_0]}</t>
  </si>
  <si>
    <t>Name of a meta classification for young men</t>
  </si>
  <si>
    <t>FINAL_3</t>
  </si>
  <si>
    <t>{[TENNIS/CIRCUIT_1]} Next Gen Finals</t>
  </si>
  <si>
    <t>{[TENNIS/CIRCUIT_1]}新生代总决赛</t>
  </si>
  <si>
    <t>Next Gen финал {[TENNIS/CIRCUIT_1]}</t>
  </si>
  <si>
    <t>Name of a meta classification for young women</t>
  </si>
  <si>
    <t>FINAL_4</t>
  </si>
  <si>
    <t>{[TENNIS/CIRCUIT_4]} Finals</t>
  </si>
  <si>
    <t>{[TENNIS/CIRCUIT_4]}总决赛</t>
  </si>
  <si>
    <t>Финал {[TENNIS/CIRCUIT_4]}</t>
  </si>
  <si>
    <t>Name of a meta classification for boys</t>
  </si>
  <si>
    <t>FINAL_5</t>
  </si>
  <si>
    <t>{[TENNIS/CIRCUIT_5]} Finals</t>
  </si>
  <si>
    <t>{[TENNIS/CIRCUIT_5]}总决赛</t>
  </si>
  <si>
    <t>Финал {[TENNIS/CIRCUIT_5]}</t>
  </si>
  <si>
    <t>Name of a meta classification for girls</t>
  </si>
  <si>
    <t>GAME_RETURN</t>
  </si>
  <si>
    <t>Return game</t>
  </si>
  <si>
    <t>Jeu de retour</t>
  </si>
  <si>
    <t>Rückschlagspiel</t>
  </si>
  <si>
    <t>Juego al resto</t>
  </si>
  <si>
    <t>Game di risposta</t>
  </si>
  <si>
    <t>接发球局</t>
  </si>
  <si>
    <t>Гейм на приёме</t>
  </si>
  <si>
    <t>Game de Devolução</t>
  </si>
  <si>
    <t>When our tennis player is not on serve</t>
  </si>
  <si>
    <t>GAME_SERVE</t>
  </si>
  <si>
    <t>Serve game</t>
  </si>
  <si>
    <t>Jeu de service</t>
  </si>
  <si>
    <t>Aufschlagsspiel</t>
  </si>
  <si>
    <t>Juego al servicio</t>
  </si>
  <si>
    <t>Game di servizio</t>
  </si>
  <si>
    <t>发球局</t>
  </si>
  <si>
    <t>Гейм на подаче</t>
  </si>
  <si>
    <t>Game de Saque</t>
  </si>
  <si>
    <t>When our tennis player is on serve</t>
  </si>
  <si>
    <t>GAMES</t>
  </si>
  <si>
    <t>Games</t>
  </si>
  <si>
    <t>Jeux</t>
  </si>
  <si>
    <t>Spiele</t>
  </si>
  <si>
    <t>Juegos</t>
  </si>
  <si>
    <t>Game</t>
  </si>
  <si>
    <t>局数</t>
  </si>
  <si>
    <t>Геймы</t>
  </si>
  <si>
    <t>GROUP_STAGE</t>
  </si>
  <si>
    <t>Group phase</t>
  </si>
  <si>
    <t>Phase de groupe</t>
  </si>
  <si>
    <t>Gruppenphase</t>
  </si>
  <si>
    <t>Fase de grupos</t>
  </si>
  <si>
    <t>Fase a gruppi</t>
  </si>
  <si>
    <t>小组赛阶段</t>
  </si>
  <si>
    <t>Групповая стадия</t>
  </si>
  <si>
    <t>GROUP_STAGE_PER_LOSS</t>
  </si>
  <si>
    <t>for each defeat:</t>
  </si>
  <si>
    <t>pour chaque défaite:</t>
  </si>
  <si>
    <t>für jede Niederlage:</t>
  </si>
  <si>
    <t>por cada derrota:</t>
  </si>
  <si>
    <t>per ogni sconfitta:</t>
  </si>
  <si>
    <t>每次失利：</t>
  </si>
  <si>
    <t>за каждое поражение:</t>
  </si>
  <si>
    <t>GROUP_STAGE_PER_WIN</t>
  </si>
  <si>
    <t>for each victory:</t>
  </si>
  <si>
    <t>pour chaque victoire:</t>
  </si>
  <si>
    <t>für jeden Sieg:</t>
  </si>
  <si>
    <t>por cada victoria:</t>
  </si>
  <si>
    <t>per ogni vittoria:</t>
  </si>
  <si>
    <t>每次胜利：</t>
  </si>
  <si>
    <t>за каждую победу:</t>
  </si>
  <si>
    <t>por cada vitória:</t>
  </si>
  <si>
    <t>H2H_RESULT</t>
  </si>
  <si>
    <t>Result</t>
  </si>
  <si>
    <t>Résultat</t>
  </si>
  <si>
    <t>Ergebnis</t>
  </si>
  <si>
    <t>Resultado</t>
  </si>
  <si>
    <t>Risultato</t>
  </si>
  <si>
    <t>赛果</t>
  </si>
  <si>
    <t>Результат</t>
  </si>
  <si>
    <t>Result of a match</t>
  </si>
  <si>
    <t>H2H_WINNER</t>
  </si>
  <si>
    <t>Winner</t>
  </si>
  <si>
    <t>Vainqueur</t>
  </si>
  <si>
    <t>Sieger</t>
  </si>
  <si>
    <t>Ganador</t>
  </si>
  <si>
    <t>Vincitore/Vincitrice</t>
  </si>
  <si>
    <t>获胜者</t>
  </si>
  <si>
    <t>Победитель</t>
  </si>
  <si>
    <t>Vencedor</t>
  </si>
  <si>
    <t>Winner of a match</t>
  </si>
  <si>
    <t>INFO_TNMT_PM_BREAKDOWN_TITLE</t>
  </si>
  <si>
    <t>Distribution of Prize Money based on round reached</t>
  </si>
  <si>
    <t>Répartition du Prize Money selon le round atteint</t>
  </si>
  <si>
    <t>Aufteilung des Preisgeldes entsrpechend der erreichten Runde</t>
  </si>
  <si>
    <t>Distribución del premio en metálico según la ronda alcanzada</t>
  </si>
  <si>
    <t>Suddivisione dei premi in denaro in funzione del turno raggiunto</t>
  </si>
  <si>
    <t>按晋级轮次分配奖金</t>
  </si>
  <si>
    <t>Распределение призовых по достигнутому раунду</t>
  </si>
  <si>
    <t>Distribuição da Premiação por rodada alcançada</t>
  </si>
  <si>
    <t>INFO_TNMT_PTS_BREAKDOWN_QBONUS</t>
  </si>
  <si>
    <t>Qualified for main draw bonus</t>
  </si>
  <si>
    <t>Bonus de qualification au tableau principal</t>
  </si>
  <si>
    <t>Für Hauptziehungsbonus qualifiziert</t>
  </si>
  <si>
    <t>Clasificado para la bonificación del cuadro principal</t>
  </si>
  <si>
    <t>Bonus di qualificazione al tabellone principale</t>
  </si>
  <si>
    <t>晋级正赛奖金</t>
  </si>
  <si>
    <t>Бонус за выход в основную сетку</t>
  </si>
  <si>
    <t>Bônus por qualificação para a chave principal</t>
  </si>
  <si>
    <t>INFO_TNMT_PTS_BREAKDOWN_TITLE</t>
  </si>
  <si>
    <t>Distribution of points based on round reached</t>
  </si>
  <si>
    <t>Répartition des points selon le round atteint</t>
  </si>
  <si>
    <t>Aufteilung der Punkte entsprechend der erreichten Runde</t>
  </si>
  <si>
    <t>Distribución de puntos según la ronda alcanzada</t>
  </si>
  <si>
    <t>Suddivisione dei punti in funzione del turno raggiunto</t>
  </si>
  <si>
    <t>按晋级轮次分配积分</t>
  </si>
  <si>
    <t>Распределение очков по достигнутому раунду</t>
  </si>
  <si>
    <t>Distribuição de pontos por rodada alcançada</t>
  </si>
  <si>
    <t>Games of Olympus</t>
  </si>
  <si>
    <t>Jeux de l'Olympe</t>
  </si>
  <si>
    <t>Juego del Olimpo</t>
  </si>
  <si>
    <t>Giochi dell'Olimpo</t>
  </si>
  <si>
    <t>奥林匹克网球赛</t>
  </si>
  <si>
    <t>Олимпийские игры</t>
  </si>
  <si>
    <t>Jogos do Olimpo</t>
  </si>
  <si>
    <t>JO_MINI</t>
  </si>
  <si>
    <t>GOO</t>
  </si>
  <si>
    <t>JDO</t>
  </si>
  <si>
    <t>GdO</t>
  </si>
  <si>
    <t>MATCH</t>
  </si>
  <si>
    <t>Match</t>
  </si>
  <si>
    <t>Partido</t>
  </si>
  <si>
    <t>Partita</t>
  </si>
  <si>
    <t>比赛</t>
  </si>
  <si>
    <t>Матч</t>
  </si>
  <si>
    <t>Partida</t>
  </si>
  <si>
    <t>Tennis Match</t>
  </si>
  <si>
    <t>MATCH_DOUBLE</t>
  </si>
  <si>
    <t>Double</t>
  </si>
  <si>
    <t>Doppel</t>
  </si>
  <si>
    <t>Dobles</t>
  </si>
  <si>
    <t>Doppio</t>
  </si>
  <si>
    <t>双打</t>
  </si>
  <si>
    <t>Парный разряд</t>
  </si>
  <si>
    <t>Duplas</t>
  </si>
  <si>
    <t>MATCH_SINGLE</t>
  </si>
  <si>
    <t>Single</t>
  </si>
  <si>
    <t>Simple</t>
  </si>
  <si>
    <t>Einzel</t>
  </si>
  <si>
    <t>Individual</t>
  </si>
  <si>
    <t>Singolo</t>
  </si>
  <si>
    <t>单打</t>
  </si>
  <si>
    <t>Одиночный разряд</t>
  </si>
  <si>
    <t>Simples</t>
  </si>
  <si>
    <t>MATCHES</t>
  </si>
  <si>
    <t>Matches</t>
  </si>
  <si>
    <t>Matchs</t>
  </si>
  <si>
    <t>Partidos</t>
  </si>
  <si>
    <t>Incontri</t>
  </si>
  <si>
    <t>比赛场次</t>
  </si>
  <si>
    <t>Матчи</t>
  </si>
  <si>
    <t>Partidas</t>
  </si>
  <si>
    <t>Tennis match</t>
  </si>
  <si>
    <t>PERIOD_01</t>
  </si>
  <si>
    <t>{[TENNIS/SEASON]} preparation</t>
  </si>
  <si>
    <t>Préparation de la {[TENNIS/SEASON]}</t>
  </si>
  <si>
    <t>Vorbereitung für {[TENNIS/SEASON]}</t>
  </si>
  <si>
    <t>Preparación de la {[TENNIS/SEASON]}</t>
  </si>
  <si>
    <t>Preparazione della {[TENNIS/SEASON]}</t>
  </si>
  <si>
    <t>{[TENNIS/SEASON]}备战</t>
  </si>
  <si>
    <t>Подготовка к {[TENNIS/SEASON]}</t>
  </si>
  <si>
    <t>{[TENNIS/SEASON]} preparação</t>
  </si>
  <si>
    <t>PERIOD_01_INFO</t>
  </si>
  <si>
    <t>{[TENNIS/PERIOD_INFO]}</t>
  </si>
  <si>
    <t>Si on veut, on peut ajouter un descriptif pour chaque période, le texte viendra à la suite de PERIOD_INFO. Mais ça marche bien aussi sans rien.</t>
  </si>
  <si>
    <t>PERIOD_02</t>
  </si>
  <si>
    <t>{[TENNIS/SURFACE_H]} {[TENNIS/SEASON]} (1)</t>
  </si>
  <si>
    <t>{[TENNIS/SEASON]} {[TENNIS/SURFACE_H]} (1)</t>
  </si>
  <si>
    <t>{[TENNIS/SURFACE_H]}-{[TENNIS/SEASON]} (1)</t>
  </si>
  <si>
    <t>A tennis year is splitted on different periods, relatively to the surface played</t>
  </si>
  <si>
    <t>PERIOD_02_INFO</t>
  </si>
  <si>
    <t>PERIOD_03</t>
  </si>
  <si>
    <t>{[TENNIS/SURFACE_CL]} {[TENNIS/SEASON]}</t>
  </si>
  <si>
    <t>{[TENNIS/SEASON]} {[TENNIS/SURFACE_CL]}</t>
  </si>
  <si>
    <t>{[TENNIS/SURFACE_CL]}-{[TENNIS/SEASON]}</t>
  </si>
  <si>
    <t>PERIOD_03_INFO</t>
  </si>
  <si>
    <t>PERIOD_04</t>
  </si>
  <si>
    <t>{[TENNIS/SURFACE_G]} {[TENNIS/SEASON]}</t>
  </si>
  <si>
    <t>{[TENNIS/SEASON]} {[TENNIS/SURFACE_G]}</t>
  </si>
  <si>
    <t>{[TENNIS/SURFACE_G]}-{[TENNIS/SEASON]}</t>
  </si>
  <si>
    <t>PERIOD_04_INFO</t>
  </si>
  <si>
    <t>PERIOD_05</t>
  </si>
  <si>
    <t>{[TENNIS/SURFACE_H]} {[TENNIS/SEASON]} (2)</t>
  </si>
  <si>
    <t>{[TENNIS/SEASON]} {[TENNIS/SURFACE_H]} (2)</t>
  </si>
  <si>
    <t>{[TENNIS/SURFACE_H]}-{[TENNIS/SEASON]} (2)</t>
  </si>
  <si>
    <t>PERIOD_05_INFO</t>
  </si>
  <si>
    <t>PERIOD_06</t>
  </si>
  <si>
    <t>{[TENNIS/SURFACE_IH]} {[TENNIS/SEASON]}</t>
  </si>
  <si>
    <t xml:space="preserve">{[TENNIS/SEASON]} {[TENNIS/SURFACE_IH]} </t>
  </si>
  <si>
    <t>{[TENNIS/SURFACE_IH]}-{[TENNIS/SEASON]}</t>
  </si>
  <si>
    <t>{[TENNIS/SEASON]} {[TENNIS/SURFACE_IH]}</t>
  </si>
  <si>
    <t>PERIOD_06_INFO</t>
  </si>
  <si>
    <t>PERIOD_INFO</t>
  </si>
  <si>
    <t>A period is a set of consecutive weeks taking place each year.</t>
  </si>
  <si>
    <t>Une période est un ensemble de semaines consécutives ayant lieu chaque année.</t>
  </si>
  <si>
    <t>Eine Spielzeit ist eine Reihe aufeinanderfolgender Wochen pro Jahr.</t>
  </si>
  <si>
    <t>Un período es un conjunto de semanas consecutivas que tienen lugar cada año.</t>
  </si>
  <si>
    <t>Un periodo è un insieme di settimane consecutive che si svolgono ogni anno.</t>
  </si>
  <si>
    <t>一个赛季周期是一年中连续几周的比赛阶段。</t>
  </si>
  <si>
    <t>Период — это набор последовательных недель, повторяющихся каждый год.</t>
  </si>
  <si>
    <t>Um período é um conjunto de semanas consecutivas que ocorrem a cada ano.</t>
  </si>
  <si>
    <t>PLAYING_STYLE_1_DESC_F</t>
  </si>
  <si>
    <t>A consistent player that make few mistakes. Her presence, determination, and physical and mental endurance cause her opponents to make mistakes</t>
  </si>
  <si>
    <t>Joueuse régulière, faisant peu d'erreurs, qui par sa présence, sa détermination et son endurance physique comme mentale pousse le plus souvent l'adversaire à la faute</t>
  </si>
  <si>
    <t>Eine beständige Spielerin, die wenige Fehler macht. Ihre Präsenz, Entschlossenheit sowie körperliche und mentale Ausdauer zwingen den Gegner zu Fehlern</t>
  </si>
  <si>
    <t>Tenista constante que comete pocos errores. Su presencia, determinación y resistencia física y mental hacen que sus oponentes cometan errores</t>
  </si>
  <si>
    <t>Giocatrice costante, che commette pochi errori e utilizza presenza, determinazione e resistenza fisica e mentale per spingere spesso l'avversario all'errore</t>
  </si>
  <si>
    <t>稳健型选手，失误很少。她的气场、决心和身心耐力常让对手出现失误。</t>
  </si>
  <si>
    <t>Стабильная игрок-женщина, допускающая мало ошибок; её выдержка и выносливость вынуждают соперниц ошибаться</t>
  </si>
  <si>
    <t>Uma jogadora consistente que comete poucos erros. Sua presença, determinação e resistência física e mental fazem com que suas oponentes cometam erros.</t>
  </si>
  <si>
    <t>Description of the playing style PLAYING_STYLE_1_F</t>
  </si>
  <si>
    <t>PLAYING_STYLE_1_DESC_M</t>
  </si>
  <si>
    <t>A consistent player that make few mistakes. His presence, determination, and physical and mental endurance cause his opponents to make mistakes</t>
  </si>
  <si>
    <t>Joueur régulier, faisant peu d'erreurs, qui par sa présence, sa détermination et son endurance physique comme mentale pousse le plus souvent l'adversaire à la faute</t>
  </si>
  <si>
    <t>Ein beständiger Spieler, der wenige Fehler macht. Seine Präsenz, Entschlossenheit sowie körperliche und mentale Ausdauer zwingen den Gegner zu Fehlern</t>
  </si>
  <si>
    <t>Giocatore costante, che commette pochi errori e utilizza presenza, determinazione e resistenza fisica e mentale per spingere spesso l'avversario all'errore</t>
  </si>
  <si>
    <t>稳健型选手，失误很少。他的气场、决心和身心耐力常让对手出现失误。</t>
  </si>
  <si>
    <t>Стабильный игрок-мужчина, допускающий мало ошибок; его присутствие и выносливость вынуждают соперников ошибаться</t>
  </si>
  <si>
    <t>Um jogador consistente que comete poucos erros. Sua presença, determinação e resistência física e mental fazem com que seus oponentes cometam erros.</t>
  </si>
  <si>
    <t>Description of the playing style PLAYING_STYLE_1</t>
  </si>
  <si>
    <t>PLAYING_STYLE_1_F</t>
  </si>
  <si>
    <t>Defensive baseliner</t>
  </si>
  <si>
    <t>Défenseure de fond de court</t>
  </si>
  <si>
    <t>Defensive Grundlinienspielerin</t>
  </si>
  <si>
    <t>Juego de fondo defensivo</t>
  </si>
  <si>
    <t>Giocatrice da difesa da fondo campo</t>
  </si>
  <si>
    <t>防御型底线型球员</t>
  </si>
  <si>
    <t>Оборонительная игрок-женщина с задней линии</t>
  </si>
  <si>
    <t>Defensora de fundo de quadra</t>
  </si>
  <si>
    <t>One of the playing style of tennis players WOMAN</t>
  </si>
  <si>
    <t>PLAYING_STYLE_1_M</t>
  </si>
  <si>
    <t>Défenseur de fond de court</t>
  </si>
  <si>
    <t>Defensiver Grundlinienspieler</t>
  </si>
  <si>
    <t>Giocatore da difesa da fondo campo</t>
  </si>
  <si>
    <t>Оборонительный игрок-мужчина с задней линии</t>
  </si>
  <si>
    <t>Defensor de fundo de quadra</t>
  </si>
  <si>
    <t>One of the playing style of tennis players MAN</t>
  </si>
  <si>
    <t>PLAYING_STYLE_2_DESC_F</t>
  </si>
  <si>
    <t>A player who is always looking for the chance to switch from safe defensive tennis to ripping winners in the blink of an eye. She can “change gears” with a single shot. Speed and agility are essential to covering the whole court</t>
  </si>
  <si>
    <t>Joueuse qui cherche toujours à passer instantanément d'un tennis défensif sécure à un tennis offensif. Elle peut "changer de vitesse" d'un seul coup. Elle doit avoir de la vitesse et de l'agilité pour couvrir le terrain</t>
  </si>
  <si>
    <t>Eine Spielerin, die aus sicherer Defensive heraus schnell in den Angriffsmodus wechseln kann. Mit einem Schlag schaltet sie hoch. Geschwindigkeit und Beweglichkeit sichern ihr den Platz.</t>
  </si>
  <si>
    <t>Tenista que siempre busca pasar instantáneamente de un tenis defensivo seguro a un tenis ofensivo. Pueden "cambiar de velocidad" con un solo golpe. La velocidad y la agilidad son fundamentales para cubrir todo el campo</t>
  </si>
  <si>
    <t>Giocatrice che cerca sempre di passare improvvisamente da un gioco difensivo in sicurezza a un gioco offensivo. Può effettuare cambi di velocità istantaneamente. Deve puntare sulla velocità e sull’agilità per coprire il campo</t>
  </si>
  <si>
    <t>她善于在防守中寻找机会，瞬间转守为攻，一拍“变速”制胜。速度和灵活性是她覆盖全场的关键。</t>
  </si>
  <si>
    <t>Игрок-женщина, способная мгновенно перейти от надёжной обороны к атаке; скорость и ловкость позволяют ей покрывать весь корт</t>
  </si>
  <si>
    <t>Uma jogadora que está sempre procurando a chance de mudar de um tênis defensivo seguro para golpes vencedores num piscar de olhos. Ela pode "mudar de marcha" com uma única tacada. Velocidade e agilidade são essenciais para cobrir a quadra inteira.</t>
  </si>
  <si>
    <t>Description of the playing style PLAYING_STYLE_6_F</t>
  </si>
  <si>
    <t>PLAYING_STYLE_2_DESC_M</t>
  </si>
  <si>
    <t>A player who waits for the opponent's error before attacking, but can also turn a defensive situation into a counter-attack. Anticipates a lot and covers the whole court defensively</t>
  </si>
  <si>
    <t>Joueur qui attend l'erreur adverse pour attaquer mais il peut aussi changer une situation défensive en une contre-attaque. Anticipe beaucoup et couvre défensivement tout le court</t>
  </si>
  <si>
    <t>Ein Spieler, der aus sicherer Defensive blitzschnell in den Angriff schalten kann. Mit einem Schlag erhöht er das Tempo. Geschwindigkeit und Beweglichkeit helfen ihm, das Feld abzudecken.</t>
  </si>
  <si>
    <t>Tenista que siempre busca pasar de un tenis defensivo seguro a un tenis ofensivo en un abrir y cerrar de ojos. Pueden "cambiar de velocidad" con un solo golpe. La velocidad y la agilidad son fundamentales para cubrir todo el campo</t>
  </si>
  <si>
    <t>Giocatore che cerca sempre di passare improvvisamente da un gioco difensivo in sicurezza a un gioco offensivo. Può effettuare cambi di velocità istantaneamente. Deve puntare sulla velocità e sull’agilità per coprire il campo</t>
  </si>
  <si>
    <t>他通常等待对手失误后反击，也能将防守转化为反攻，预判出色，覆盖全场。</t>
  </si>
  <si>
    <t>Игрок-мужчина, который ждёт ошибку соперника, но способен превратить оборону в контратаку</t>
  </si>
  <si>
    <t>Um jogador que espera o erro do oponente antes de atacar, mas também pode transformar uma situação defensiva em um contra-ataque. Antecipa muito e cobre a quadra inteira defensivamente.</t>
  </si>
  <si>
    <t>Description of the playing style PLAYING_STYLE_6</t>
  </si>
  <si>
    <t>PLAYING_STYLE_2_F</t>
  </si>
  <si>
    <t>Counter puncher</t>
  </si>
  <si>
    <t>Contre attaquante</t>
  </si>
  <si>
    <t>Konterspielerin</t>
  </si>
  <si>
    <t>Contraataque</t>
  </si>
  <si>
    <t>Giocatrice da contrattacco</t>
  </si>
  <si>
    <t>防守反击型球员</t>
  </si>
  <si>
    <t>Контратакующая</t>
  </si>
  <si>
    <t>Contra-atacante</t>
  </si>
  <si>
    <t>PLAYING_STYLE_2_M</t>
  </si>
  <si>
    <t>Contre attaquant</t>
  </si>
  <si>
    <t>Konterspieler</t>
  </si>
  <si>
    <t>Giocatore da contrattacco</t>
  </si>
  <si>
    <t>Контратакующий</t>
  </si>
  <si>
    <t>PLAYING_STYLE_3_DESC_F</t>
  </si>
  <si>
    <t>Simple and clean player from the baseline. Very consistent, makes few errors and wears down the opponent in the exchange</t>
  </si>
  <si>
    <t>Joueuse simple et propre depuis la ligne de fond. Très régulière, commet peu d’erreurs et use l’adversaire dans l’échange</t>
  </si>
  <si>
    <t>Einfache und saubere Spielerin von der Grundlinie. Sehr konstant, macht wenige Fehler und zermürbt die Gegnerin im Ballwechsel.</t>
  </si>
  <si>
    <t>Jugadora sencilla y limpia desde el fondo. Muy constante, comete pocos errores y desgasta a la rival en los intercambios.</t>
  </si>
  <si>
    <t>Giocatrice semplice e pulita da fondo campo. Molto costante, commette pochi errori e sfianca l’avversaria nello scambio.</t>
  </si>
  <si>
    <t>底线打法简洁干净，稳定性极强，失误很少，能在多拍相持中消耗对手。</t>
  </si>
  <si>
    <t>Простая и аккуратная игрок-женщина, стабильна и изматывает соперницу в розыгрышах</t>
  </si>
  <si>
    <t>Jogadora simples e limpa do fundo de quadra. Muito consistente, comete poucos erros e desgasta a oponente nas trocas de bola.</t>
  </si>
  <si>
    <t>PLAYING_STYLE_3_DESC_M</t>
  </si>
  <si>
    <t>Joueur simple et propre depuis la ligne de fond. Très régulier, commet peu d’erreurs et use l’adversaire dans l’échange</t>
  </si>
  <si>
    <t>Einfacher und sauberer Spieler von der Grundlinie. Sehr konstant, macht wenige Fehler und zermürbt den Gegner im Ballwechsel.</t>
  </si>
  <si>
    <t>Jugador sencillo y limpio desde el fondo. Muy constante, comete pocos errores y desgasta al rival en los intercambios.</t>
  </si>
  <si>
    <t>Giocatore semplice e pulito da fondo campo. Molto costante, commette pochi errori e sfianca l’avversario nello scambio.</t>
  </si>
  <si>
    <t>Простой и аккуратный игрок-мужчина, стабилен и изматывает соперника</t>
  </si>
  <si>
    <t>Jogador simples e limpo do fundo de quadra. Muito consistente, comete poucos erros e desgasta o oponente nas trocas de bola.</t>
  </si>
  <si>
    <t>PLAYING_STYLE_3_F</t>
  </si>
  <si>
    <t>Solid Baseliner</t>
  </si>
  <si>
    <t>Solide en fond de court</t>
  </si>
  <si>
    <t>Solide Grundlinienspielerin</t>
  </si>
  <si>
    <t>Sólida desde el fondo</t>
  </si>
  <si>
    <t>Solida da fondo campo</t>
  </si>
  <si>
    <t>稳健底线型球员</t>
  </si>
  <si>
    <t>Надёжная игрок-женщина с задней линии</t>
  </si>
  <si>
    <t>Baseliner Sólida</t>
  </si>
  <si>
    <t>PLAYING_STYLE_3_M</t>
  </si>
  <si>
    <t>Solider Grundlinienspieler</t>
  </si>
  <si>
    <t>Sólido desde el fondo</t>
  </si>
  <si>
    <t>Solido da fondo campo</t>
  </si>
  <si>
    <t>Надёжный игрок-мужчина с задней линии</t>
  </si>
  <si>
    <t>Baseliner Sólido</t>
  </si>
  <si>
    <t>PLAYING_STYLE_4_DESC_F</t>
  </si>
  <si>
    <t>A player who likes to be in control and dictate play. She uses powerful strokes to move opponents around the court and aggressively go for winners from the back</t>
  </si>
  <si>
    <t>Joueuse qui aime avoir le contrôle et dicter le jeu. Elle utilise des coups puissants pour déplacer ses adversaires sur le terrain et tente le coup gagnant depuis le fond du terrain</t>
  </si>
  <si>
    <t>Eine Spielerin, die gerne die Kontrolle hat und das Spiel diktiert. Sie setzt kräftige Schläge ein, um den Gegner über den Platz zu jagen und aggressiv von hinten auf Entscheidungsbälle zu setzen</t>
  </si>
  <si>
    <t>Tenista a quien le gusta tener el control y dictar el ritmo de juego. Usa golpes potentes para desplazar a los oponentes por el campo y atacar agresivamente con un golpe decisivo desde el fondo</t>
  </si>
  <si>
    <t>Giocatrice che adora tenere il gioco sotto controllo. Utilizza colpi potenti per far muovere i suoi avversari sul campo di gioco e prova il colpo vincente da fondo campo</t>
  </si>
  <si>
    <t>喜欢掌控比赛、主导回合的球员。她利用强有力的击球调动对手满场跑动，并从底线积极进攻以寻求制胜分。</t>
  </si>
  <si>
    <t>Игрок-женщина, любящая контролировать розыгрыш и искать виннеры с задней линии</t>
  </si>
  <si>
    <t>Uma jogadora que gosta de estar no controle e ditar o jogo. Ela usa golpes potentes para mover as oponentes pela quadra e buscar agressivamente os vencedores do fundo.</t>
  </si>
  <si>
    <t>Description of the playing style PLAYING_STYLE_8_F</t>
  </si>
  <si>
    <t>PLAYING_STYLE_4_DESC_M</t>
  </si>
  <si>
    <t>A player who likes to be in control and dictate play. He uses powerful strokes to move opponents around the court and aggressively go for winners from the back</t>
  </si>
  <si>
    <t>Joueur qui aime avoir le contrôle et dicter le jeu. Il utilise des coups puissants pour déplacer ses adversaires sur le terrain et tente le coup gagnant depuis le fond du terrain</t>
  </si>
  <si>
    <t>Ein Spieler, der gerne die Kontrolle hat und das Spiel diktiert. Er setzt kräftige Schläge ein, um den Gegner über den Platz zu jagen und aggressiv von hinten auf Entscheidungsbälle zu setzen</t>
  </si>
  <si>
    <t>Giocatore che adora tenere il gioco sotto controllo. Utilizza colpi potenti per far muovere i suoi avversari sul campo di gioco e prova il colpo vincente da fondo campo</t>
  </si>
  <si>
    <t>喜欢掌控比赛、主导回合的球员。他利用强有力的击球调动对手满场跑动，并从底线积极进攻以寻求制胜分。</t>
  </si>
  <si>
    <t>Игрок-мужчина, любящий контролировать розыгрыш и искать виннеры с задней линии</t>
  </si>
  <si>
    <t>Um jogador que gosta de estar no controle e ditar o jogo. Ele usa golpes potentes para mover os oponentes pela quadra e buscar agressivamente os vencedores do fundo.</t>
  </si>
  <si>
    <t>Description of the playing style PLAYING_STYLE_8</t>
  </si>
  <si>
    <t>PLAYING_STYLE_4_F</t>
  </si>
  <si>
    <t>Aggressive baseliner</t>
  </si>
  <si>
    <t>Attaquante de fond de court</t>
  </si>
  <si>
    <t>Aggressive Grundlinienspielerin</t>
  </si>
  <si>
    <t>Juego de fondo agresivo</t>
  </si>
  <si>
    <t>Giocatrice da attacco da fondo campo</t>
  </si>
  <si>
    <t>攻击型底线型球员</t>
  </si>
  <si>
    <t>Агрессивная игрок-женщина с задней линии</t>
  </si>
  <si>
    <t>Baseliner Agressiva</t>
  </si>
  <si>
    <t>PLAYING_STYLE_4_M</t>
  </si>
  <si>
    <t>Attaquant de fond de court</t>
  </si>
  <si>
    <t>Aggressiver Grundlinienspieler</t>
  </si>
  <si>
    <t>Giocatore da attacco da fondo campo</t>
  </si>
  <si>
    <t>Агрессивный игрок-мужчина с задней линии</t>
  </si>
  <si>
    <t>Baseliner Agressivo</t>
  </si>
  <si>
    <t>PLAYING_STYLE_5_DESC_F</t>
  </si>
  <si>
    <t>A player who uses variations, angles and drop shots to destabilize. Unpredictable style based on creativity and reading the game</t>
  </si>
  <si>
    <t>Joueur qui utilise des variations, angles et amorties pour déstabiliser. Style imprévisible basé sur la créativité et la lecture du jeu</t>
  </si>
  <si>
    <t>Spielerin, die mit Variationen, Winkeln und Stoppbällen die Gegnerin aus dem Rhythmus bringt. Unberechenbarer Stil, geprägt von Kreativität und Spielverständnis.</t>
  </si>
  <si>
    <t>Jugadora que usa variaciones, ángulos y dejadas para desestabilizar. Estilo impredecible basado en creatividad y lectura del juego.</t>
  </si>
  <si>
    <t>Giocatrice che usa variazioni, angoli e drop shot per destabilizzare. Stile imprevedibile basato su creatività e visione di gioco.</t>
  </si>
  <si>
    <t>善用变化、角度和放小球来打乱节奏，依靠创造力和对局势的判断变换风格，打法难以预测。</t>
  </si>
  <si>
    <t>Игрок-женщина: вариации, углы, укороченные; непредсказуемый, креативный стиль</t>
  </si>
  <si>
    <t>Uma jogadora que usa variações, ângulos e drops para desestabilizar. Estilo imprevisível baseado em criatividade e leitura de jogo.</t>
  </si>
  <si>
    <t>Description of the playing style PLAYING_STYLE_5_F</t>
  </si>
  <si>
    <t>PLAYING_STYLE_5_DESC_M</t>
  </si>
  <si>
    <t>Joueuse qui utilise des variations, angles et amorties pour déstabiliser. Style imprévisible basé sur la créativité et la lecture du jeu</t>
  </si>
  <si>
    <t>Spieler, der mit Variationen, Winkeln und Stoppbällen den Gegner aus dem Rhythmus bringt. Unberechenbarer Stil, geprägt von Kreativität und Spielverständnis.</t>
  </si>
  <si>
    <t>Jugador que usa variaciones, ángulos y dejadas para desestabilizar. Estilo impredecible basado en creatividad y lectura del juego.</t>
  </si>
  <si>
    <t>Giocatore che usa variazioni, angoli e drop shot per destabilizzare. Stile imprevedibile basato su creatività e visione di gioco.</t>
  </si>
  <si>
    <t>Игрок-мужчина: вариации, углы, укороченные; непредсказуемый, креативный стиль</t>
  </si>
  <si>
    <t>Um jogador que usa variações, ângulos e drops para desestabilizar. Estilo imprevisível baseado em criatividade e leitura de jogo.</t>
  </si>
  <si>
    <t>Description of the playing style PLAYING_STYLE_5</t>
  </si>
  <si>
    <t>PLAYING_STYLE_5_F</t>
  </si>
  <si>
    <t>Crafty Shotmaker</t>
  </si>
  <si>
    <t>Technicienne créative</t>
  </si>
  <si>
    <t>Clevere Schlagspielerin</t>
  </si>
  <si>
    <t>Golpeadora ingeniosa</t>
  </si>
  <si>
    <t>Giocatrice fantasiosa</t>
  </si>
  <si>
    <t>技巧型球员</t>
  </si>
  <si>
    <t>Креативная техничная игрок-женщина</t>
  </si>
  <si>
    <t>Criadora de Jogadas</t>
  </si>
  <si>
    <t>PLAYING_STYLE_5_M</t>
  </si>
  <si>
    <t>Technicien créatif</t>
  </si>
  <si>
    <t>Cleverer Schlagspieler</t>
  </si>
  <si>
    <t>Golpeador ingenioso</t>
  </si>
  <si>
    <t>Giocatore fantasioso</t>
  </si>
  <si>
    <t>Креативный техничный игрок-мужчина</t>
  </si>
  <si>
    <t>Criador de Jogadas</t>
  </si>
  <si>
    <t>PLAYING_STYLE_6_DESC_F</t>
  </si>
  <si>
    <t>Versatile, adaptable player. At ease from the baseline as well as at net, she knows how to vary her shots and adjust to any type of opponent or surface</t>
  </si>
  <si>
    <t>Joueuse polyvalente et adaptable. A l'aise du fond de court mais aussi au filet, elle sait varier ses coups et s’ajuster à tout type d’adversaire ou surface</t>
  </si>
  <si>
    <t>Vielseitige und anpassungsfähige Spielerin. Fühlt sich an der Grundlinie wie am Netz wohl, variiert ihre Schläge und passt sich jeder Gegnerin und jedem Belag an.</t>
  </si>
  <si>
    <t>Jugadora versátil y adaptable. Cómoda tanto desde el fondo como en la red, sabe variar sus golpes y adaptarse a cualquier rival o superficie.</t>
  </si>
  <si>
    <t>Giocatrice versatile e adattabile. A suo agio sia da fondo campo che a rete, sa variare i colpi e adattarsi a qualsiasi avversaria o superficie.</t>
  </si>
  <si>
    <t>多面手球员，无论是在底线还是网前都能得心应手，她懂得如何变化击球，能够适应任何类型的对手或场地。</t>
  </si>
  <si>
    <t>Универсальная игрок-женщина, уверенная на задней линии и у сетки</t>
  </si>
  <si>
    <t>Jogadora versátil e adaptável. À vontade tanto no fundo de quadra quanto na rede, ela sabe variar seus golpes e se ajustar a qualquer tipo de oponente ou superfície.</t>
  </si>
  <si>
    <t>Description of the playing style PLAYING_STYLE_7_F</t>
  </si>
  <si>
    <t>PLAYING_STYLE_6_DESC_M</t>
  </si>
  <si>
    <t>Versatile, adaptable player. At ease from the baseline as well as at net, he knows how to vary his shots and adjust to any type of opponent or surface</t>
  </si>
  <si>
    <t>Joueur polyvalent et adaptable. A l'aise du fond de court mais aussi au filet, il sait varier ses coups et s’ajuster à tout type d’adversaire ou surface</t>
  </si>
  <si>
    <t>Vielseitiger und anpassungsfähiger Spieler. Fühlt sich an der Grundlinie wie am Netz wohl, variiert seine Schläge und passt sich jedem Gegner und Belag an.</t>
  </si>
  <si>
    <t>Jugador versátil y adaptable. Cómodo tanto desde el fondo como en la red, sabe variar sus golpes y adaptarse a cualquier rival o superficie.</t>
  </si>
  <si>
    <t>Giocatore versatile e adattabile. A suo agio sia da fondo campo che a rete, sa variare i colpi e adattarsi a qualsiasi avversario o superficie.</t>
  </si>
  <si>
    <t>多面手球员，无论是在底线还是网前都能得心应手，他懂得如何变化击球，能够适应任何类型的对手或场地。</t>
  </si>
  <si>
    <t>Универсальный игрок-мужчина, уверенный везде на корте</t>
  </si>
  <si>
    <t>Jogador versátil e adaptável. À vontade tanto no fundo de quadra quanto na rede, ele sabe variar seus golpes e se ajustar a qualquer tipo de oponente ou superfície.</t>
  </si>
  <si>
    <t>Description of the playing style PLAYING_STYLE_7</t>
  </si>
  <si>
    <t>PLAYING_STYLE_6_F</t>
  </si>
  <si>
    <t>All-court player</t>
  </si>
  <si>
    <t>Joueuse polyvalente</t>
  </si>
  <si>
    <t>Platz-Allrounderin</t>
  </si>
  <si>
    <t>Polivalente</t>
  </si>
  <si>
    <t>Giocatrice polivalente</t>
  </si>
  <si>
    <t>全能型球员</t>
  </si>
  <si>
    <t>Универсальная игрок-женщина</t>
  </si>
  <si>
    <t>Jogadora de Quadra Completa</t>
  </si>
  <si>
    <t>PLAYING_STYLE_6_M</t>
  </si>
  <si>
    <t>Joueur polyvalent</t>
  </si>
  <si>
    <t>Platz-Allrounder</t>
  </si>
  <si>
    <t>Giocatore polivalente</t>
  </si>
  <si>
    <t>Универсальный игрок-мужчина</t>
  </si>
  <si>
    <t>Jogador de Quadra Completa</t>
  </si>
  <si>
    <t>PLAYING_STYLE_7_DESC_F</t>
  </si>
  <si>
    <t>A player who likes to dictate his game by using her offensive skills. Seeks to hit winning shots. Effective both as a baseliner and as a volleyer</t>
  </si>
  <si>
    <t>Joueur qui aime dicter son jeu en mettant en œuvre ses compétences offensives. Il cherche à frapper des coups gagnants. Efficace à la fois comme joueur de fond de court et comme volleyeur</t>
  </si>
  <si>
    <t>Spielerin, die das Spiel mit ihren Offensivqualitäten bestimmt. Sucht den direkten Punktgewinn. Effektiv sowohl an der Grundlinie als auch am Netz.</t>
  </si>
  <si>
    <t>Jugadora que impone su juego gracias a sus cualidades ofensivas. Busca el golpe ganador. Eficaz tanto desde el fondo como en la red.</t>
  </si>
  <si>
    <t>Giocatrice che impone il proprio gioco sfruttando le sue qualità offensive. Cerca il colpo vincente. Efficace sia da fondo campo che a rete.</t>
  </si>
  <si>
    <t>她喜欢用进攻技巧主导比赛，追求制胜分，无论是作为底线型球员还是网前截击选手都很有效。</t>
  </si>
  <si>
    <t>Атакующая игрок-женщина, ищущая удары навылет</t>
  </si>
  <si>
    <t>Uma jogadora que gosta de ditar seu jogo usando suas habilidades ofensivas. Busca acertar golpes vencedores. Eficaz tanto como baseliner quanto como voleadora.</t>
  </si>
  <si>
    <t>Description of the playing style PLAYING_STYLE_10_F</t>
  </si>
  <si>
    <t>PLAYING_STYLE_7_DESC_M</t>
  </si>
  <si>
    <t>A player who likes to dictate his game by using his offensive skills. Seeks to hit winning shots. Effective both as a baseliner and as a volleyer.</t>
  </si>
  <si>
    <t>Joueuse qui aime dicter son jeu en mettant en œuvre ses compétences offensives. Elle cherche à frapper des coups gagnants. Efficace à la fois comme joueuse de fond de court et comme volleyeuse.</t>
  </si>
  <si>
    <t>Spieler, der das Spiel mit seinen Offensivqualitäten bestimmt. Sucht den direkten Punktgewinn. Effektiv sowohl an der Grundlinie als auch am Netz.</t>
  </si>
  <si>
    <t>Jugador que impone su juego gracias a sus cualidades ofensivas. Busca el golpe ganador. Eficaz tanto desde el fondo como en la red.</t>
  </si>
  <si>
    <t xml:space="preserve">	Giocatore che impone il proprio gioco sfruttando le sue qualità offensive. Cerca il colpo vincente. Efficace sia da fondo campo che a rete.</t>
  </si>
  <si>
    <t>他喜欢用进攻技巧主导比赛，追求制胜分，无论是作为底线型球员还是网前截击选手都很有效。</t>
  </si>
  <si>
    <t>Атакующий игрок-мужчина, ищущий удары навылет</t>
  </si>
  <si>
    <t>Um jogador que gosta de ditar seu jogo usando suas habilidades ofensivas. Busca acertar golpes vencedores. Eficaz tanto como baseliner quanto como voleador.</t>
  </si>
  <si>
    <t>Description of the playing style PLAYING_STYLE_10</t>
  </si>
  <si>
    <t>PLAYING_STYLE_7_F</t>
  </si>
  <si>
    <t>Attacker</t>
  </si>
  <si>
    <t>Attaquante</t>
  </si>
  <si>
    <t>Angreiferin</t>
  </si>
  <si>
    <t>Ofensivo</t>
  </si>
  <si>
    <t>Giocatrice da attacco</t>
  </si>
  <si>
    <t>攻击型球员</t>
  </si>
  <si>
    <t>Атакующая</t>
  </si>
  <si>
    <t>Atacante</t>
  </si>
  <si>
    <t>PLAYING_STYLE_7_M</t>
  </si>
  <si>
    <t>Attaquant</t>
  </si>
  <si>
    <t>Angreifer</t>
  </si>
  <si>
    <t>Giocatore da attacco</t>
  </si>
  <si>
    <t>Атакующий</t>
  </si>
  <si>
    <t>PLAYING_STYLE_8_DESC_F</t>
  </si>
  <si>
    <t>Fast player with a good touch on the ball. Rushes to the net behind her serve or during the rally, taking high risk and putting her opponent under constant pressure</t>
  </si>
  <si>
    <t>Joueuse rapide avec un bon toucher de balle. Elle monte au filet derrière son service ou au cours de l'échange en prenant beaucoup de risque, placant l'adversaire sous une pression constante</t>
  </si>
  <si>
    <t>Schnelle Spielerin mit feinem Ballgefühl. Geht oft ans Netz – nach dem Aufschlag oder im Ballwechsel – nimmt hohe Risiken und setzt die Gegnerin ständig unter Druck.</t>
  </si>
  <si>
    <t>Jugadora rápida con buen toque. Sube a la red tras el saque o durante el punto, asumiendo riesgos y presionando constantemente a la rival.</t>
  </si>
  <si>
    <t>Giocatrice veloce con un ottimo tocco. Sale spesso a rete dopo il servizio o durante lo scambio, prendendo rischi e mettendo l’avversaria sotto pressione costante.</t>
  </si>
  <si>
    <t>速度快，手感好。她常在发球或回合中迅速上网，利用高风险打法令对手始终承受压力。</t>
  </si>
  <si>
    <t>Быстрая игрок-женщина с хорошим чувством мяча; активно идёт к сетке, создавая давление</t>
  </si>
  <si>
    <t>Jogadora rápida com bom toque de bola. Avança para a rede atrás de seu saque ou durante o rali, correndo alto risco e colocando a oponente sob pressão constante.</t>
  </si>
  <si>
    <t>Description of the playing style PLAYING_STYLE_11_F</t>
  </si>
  <si>
    <t>PLAYING_STYLE_8_DESC_M</t>
  </si>
  <si>
    <t>Fast player with a good touch on the ball. Rushes to the net behind his serve or during the rally, taking high risk and putting his opponent under constant pressure</t>
  </si>
  <si>
    <t>Joueur rapide avec un bon toucher de balle. Il monte au filet derrière son service ou au cours de l'échange en prenant beaucoup de risque, placant l'adversaire sous une pression constante</t>
  </si>
  <si>
    <t>Schneller Spieler mit feinem Ballgefühl. Geht oft ans Netz – nach dem Aufschlag oder im Ballwechsel – nimmt hohe Risiken und setzt den Gegner ständig unter Druck.</t>
  </si>
  <si>
    <t>Jugador rápido con buen toque. Sube a la red tras el saque o durante el punto, asumiendo riesgos y presionando constantemente al rival.</t>
  </si>
  <si>
    <t>Giocatore veloce con un ottimo tocco. Sale spesso a rete dopo il servizio o durante lo scambio, prendendo rischi e mettendo l’avversario sotto pressione costante.</t>
  </si>
  <si>
    <t>速度快，手感好。他常在发球或回合中迅速上网，利用高风险打法令对手始终承受压力。</t>
  </si>
  <si>
    <t>Быстрый игрок-мужчина с хорошим чувством мяча; активно идёт к сетке</t>
  </si>
  <si>
    <t>Jogador rápido com bom toque de bola. Avança para a rede atrás de seu saque ou durante o rali, correndo alto risco e colocando o oponente sob pressão constante.</t>
  </si>
  <si>
    <t>Description of the playing style PLAYING_STYLE_11</t>
  </si>
  <si>
    <t>PLAYING_STYLE_8_F</t>
  </si>
  <si>
    <t>Serve &amp; volleyer</t>
  </si>
  <si>
    <t>Serveur-volleyeuse</t>
  </si>
  <si>
    <t>Serve-und-Volley-Spielerin</t>
  </si>
  <si>
    <t>Servicio y volea</t>
  </si>
  <si>
    <t>Giocatrice da servizio e rete</t>
  </si>
  <si>
    <t>发球上网型球员</t>
  </si>
  <si>
    <t>Игрок-женщина «подача-выход к сетке»</t>
  </si>
  <si>
    <t>Saque e Vôlei</t>
  </si>
  <si>
    <t>PLAYING_STYLE_8_M</t>
  </si>
  <si>
    <t>Serveur-volleyeur</t>
  </si>
  <si>
    <t>Serve-und-Volley-Spieler</t>
  </si>
  <si>
    <t>Saque-volea</t>
  </si>
  <si>
    <t>Giocatore da servizio e rete</t>
  </si>
  <si>
    <t>Игрок-мужчина «подача-выход к сетке»</t>
  </si>
  <si>
    <t>PLAYING_STYLE_9_DESC_F</t>
  </si>
  <si>
    <t>A player who plays with her main weapon: the serve. See relies on her serve to dictate the pace and seeks to finish the point quickly</t>
  </si>
  <si>
    <t>Joueuse qui joue avec sa principale arme : le service. Elle mise sur son engagement pour dicter le rythme et cherche à terminer le point rapidement.</t>
  </si>
  <si>
    <t>Spielerin, die auf ihre stärkste Waffe setzt: den Aufschlag. Sie nutzt ihn, um das Tempo zu bestimmen und den Punkt schnell zu beenden.</t>
  </si>
  <si>
    <t>Jugadora que juega con su arma principal: el saque. Lo usa para marcar el ritmo y cerrar el punto rápidamente.</t>
  </si>
  <si>
    <t>Giocatrice che punta sulla sua arma principale: il servizio. Lo usa per dettare i ritmi e chiudere lo scambio rapidamente.</t>
  </si>
  <si>
    <t>发球是她的主要武器。她依靠发球掌控比赛节奏，追求尽快结束回合。</t>
  </si>
  <si>
    <t>Игрок-женщина, делающая ставку на подачу и стремящаяся быстро завершить розыгрыш</t>
  </si>
  <si>
    <t>Uma jogadora que joga com sua principal arma: o saque. Ela confia em seu saque para ditar o ritmo e busca finalizar o ponto rapidamente.</t>
  </si>
  <si>
    <t>Description of the playing style PLAYING_STYLE_12_F</t>
  </si>
  <si>
    <t>PLAYING_STYLE_9_DESC_M</t>
  </si>
  <si>
    <t>A player who plays with his main weapon: the serve. He relies on his serve to dictate the pace and seeks to finish the point quickly</t>
  </si>
  <si>
    <t>Joueur qui joue avec sa principale arme : le service. Il mise sur son engagement pour dicter le rythme et cherche à terminer le point rapidement.</t>
  </si>
  <si>
    <t>Spieler, der auf seine stärkste Waffe setzt: den Aufschlag. Er nutzt ihn, um das Tempo zu bestimmen und den Punkt schnell zu beenden.</t>
  </si>
  <si>
    <t>Jugador que juega con su arma principal: el saque. Lo usa para marcar el ritmo y busca cerrar el punto rápidamente.</t>
  </si>
  <si>
    <t>Giocatore che punta sulla sua arma principale: il servizio. Lo usa per dettare i ritmi e chiudere lo scambio rapidamente.</t>
  </si>
  <si>
    <t>发球是他的主要武器。他依靠发球掌控比赛节奏，追求尽快结束回合。</t>
  </si>
  <si>
    <t>Игрок-мужчина, делающий ставку на подачу и стремящийся быстро завершить розыгрыш</t>
  </si>
  <si>
    <t>Um jogador que joga com sua principal arma: o saque. Ele confia em seu saque para ditar o ritmo e busca finalizar o ponto rapidamente.</t>
  </si>
  <si>
    <t>Description of the playing style PLAYING_STYLE_12</t>
  </si>
  <si>
    <t>PLAYING_STYLE_9_F</t>
  </si>
  <si>
    <t>Big Server</t>
  </si>
  <si>
    <t>Grosse serveuse</t>
  </si>
  <si>
    <t>Starke Aufschlagsspielerin</t>
  </si>
  <si>
    <t>Gran saque</t>
  </si>
  <si>
    <t>Giocatrice dal servizio potente</t>
  </si>
  <si>
    <t>发球大炮型球员</t>
  </si>
  <si>
    <t>Подающая-мощник</t>
  </si>
  <si>
    <t>Grande Sacadora</t>
  </si>
  <si>
    <t>PLAYING_STYLE_9_M</t>
  </si>
  <si>
    <t>Gros serveur</t>
  </si>
  <si>
    <t>Starker Aufschlagsspieler</t>
  </si>
  <si>
    <t>Giocatore dal servizio potente</t>
  </si>
  <si>
    <t>Подающий-мощник</t>
  </si>
  <si>
    <t>Grande Sacador</t>
  </si>
  <si>
    <t>PLY_F</t>
  </si>
  <si>
    <t>Player</t>
  </si>
  <si>
    <t>Joueuse</t>
  </si>
  <si>
    <t>Spieler/Spielerin</t>
  </si>
  <si>
    <t>Tenista</t>
  </si>
  <si>
    <t>Giocatrice</t>
  </si>
  <si>
    <t>球员</t>
  </si>
  <si>
    <t>Игрок</t>
  </si>
  <si>
    <t>Jogadora</t>
  </si>
  <si>
    <t>Woman player, tenniswoman</t>
  </si>
  <si>
    <t>PLY_M</t>
  </si>
  <si>
    <t>Joueur</t>
  </si>
  <si>
    <t>Giocatore</t>
  </si>
  <si>
    <t>Jogador</t>
  </si>
  <si>
    <t>Man player, tennisman</t>
  </si>
  <si>
    <t>PLYS_F</t>
  </si>
  <si>
    <t>Players</t>
  </si>
  <si>
    <t>Joueuses</t>
  </si>
  <si>
    <t>Spielerinnen</t>
  </si>
  <si>
    <t>Tenistas</t>
  </si>
  <si>
    <t>Giocatrici</t>
  </si>
  <si>
    <t>Игроки</t>
  </si>
  <si>
    <t>Jogadoras</t>
  </si>
  <si>
    <t>Women players, tenniswomen</t>
  </si>
  <si>
    <t>PLYS_M</t>
  </si>
  <si>
    <t>Joueurs</t>
  </si>
  <si>
    <t>Spieler</t>
  </si>
  <si>
    <t>Giocatori</t>
  </si>
  <si>
    <t>Jogadores</t>
  </si>
  <si>
    <t>Men players, tennismen</t>
  </si>
  <si>
    <t>QUALIF</t>
  </si>
  <si>
    <t>Qualification</t>
  </si>
  <si>
    <t>Qualifikation</t>
  </si>
  <si>
    <t>Eliminatoria</t>
  </si>
  <si>
    <t>Qualificazione</t>
  </si>
  <si>
    <t>资格赛</t>
  </si>
  <si>
    <t>Квалификация</t>
  </si>
  <si>
    <t>Qualificatórias</t>
  </si>
  <si>
    <t>A set of matches before the tournament start, to allow less ranked players to play it</t>
  </si>
  <si>
    <t>QUALIFS</t>
  </si>
  <si>
    <t>Qualifications</t>
  </si>
  <si>
    <t>Qualifikationen</t>
  </si>
  <si>
    <t>Eliminatorias</t>
  </si>
  <si>
    <t>Квалификации</t>
  </si>
  <si>
    <t>RACE</t>
  </si>
  <si>
    <t>Race</t>
  </si>
  <si>
    <t>冠军积分榜</t>
  </si>
  <si>
    <t>Гонка</t>
  </si>
  <si>
    <t>Name of a meta classifications within the circuit</t>
  </si>
  <si>
    <t>RANKING_MOVE_INFO</t>
  </si>
  <si>
    <t>Progress compared to last week</t>
  </si>
  <si>
    <t>Evolution par rapport à la semaine passée</t>
  </si>
  <si>
    <t>Fortschritt im Vergleich zur letzten Woche</t>
  </si>
  <si>
    <t>Evolución en comparación con la semana pasada</t>
  </si>
  <si>
    <t>Progressi rispetto alla scorsa settimana</t>
  </si>
  <si>
    <t>相较上周的进步</t>
  </si>
  <si>
    <t>Прогресс по сравнению с прошлой неделей</t>
  </si>
  <si>
    <t>Progresso em comparação com a semana passada</t>
  </si>
  <si>
    <t>RANKING_PTS_DROP_INFO</t>
  </si>
  <si>
    <t>Number of points lost the following week.</t>
  </si>
  <si>
    <t>Nombre de points perdus la semaine suivante.</t>
  </si>
  <si>
    <t>Verlorene Punkte in der Folgewoche.</t>
  </si>
  <si>
    <t>Número de puntos perdidos la semana siguiente.</t>
  </si>
  <si>
    <t>Numero di punti persi la settimana seguente.</t>
  </si>
  <si>
    <t>次周失分</t>
  </si>
  <si>
    <t>Количество очков, потерянных на следующей неделе.</t>
  </si>
  <si>
    <t>Número de pontos perdidos na semana seguinte.</t>
  </si>
  <si>
    <t>ROUND_3RD_PLACE</t>
  </si>
  <si>
    <t>Bronze</t>
  </si>
  <si>
    <t>Petite finale</t>
  </si>
  <si>
    <t>Pequeña final</t>
  </si>
  <si>
    <t>Finale per il terzo posto</t>
  </si>
  <si>
    <t>铜牌</t>
  </si>
  <si>
    <t>Бронза</t>
  </si>
  <si>
    <t>RR_GROUP1</t>
  </si>
  <si>
    <t>Group 1</t>
  </si>
  <si>
    <t>Groupe 1</t>
  </si>
  <si>
    <t>Gruppe 1</t>
  </si>
  <si>
    <t>Grupo 1</t>
  </si>
  <si>
    <t>Gruppo 1</t>
  </si>
  <si>
    <t>第一组</t>
  </si>
  <si>
    <t>Группа 1</t>
  </si>
  <si>
    <t>RR_GROUP2</t>
  </si>
  <si>
    <t>Group 2</t>
  </si>
  <si>
    <t>Groupe 2</t>
  </si>
  <si>
    <t>Gruppe 2</t>
  </si>
  <si>
    <t>Grupo 2</t>
  </si>
  <si>
    <t>Gruppo 2</t>
  </si>
  <si>
    <t>第二组</t>
  </si>
  <si>
    <t>Группа 2</t>
  </si>
  <si>
    <t>SEASON</t>
  </si>
  <si>
    <t>Season</t>
  </si>
  <si>
    <t>Saison</t>
  </si>
  <si>
    <t>Temporada</t>
  </si>
  <si>
    <t>Stagione</t>
  </si>
  <si>
    <t>赛季</t>
  </si>
  <si>
    <t>Сезон</t>
  </si>
  <si>
    <t>Tennis season</t>
  </si>
  <si>
    <t>SEASONS</t>
  </si>
  <si>
    <t>Seasons</t>
  </si>
  <si>
    <t>Saisons</t>
  </si>
  <si>
    <t>Temporadas</t>
  </si>
  <si>
    <t>Stagioni</t>
  </si>
  <si>
    <t>Сезоны</t>
  </si>
  <si>
    <t>Tennis seasons</t>
  </si>
  <si>
    <t>SESSION_REST</t>
  </si>
  <si>
    <t>{[TENNIS/TWC]} - Rest</t>
  </si>
  <si>
    <t>{[TENNIS/TWC]} - Repos</t>
  </si>
  <si>
    <t>{[TENNIS/TWC]} - Ruhe</t>
  </si>
  <si>
    <t>{[TENNIS/TWC]} - Descanso</t>
  </si>
  <si>
    <t>{[TENNIS/TWC]} - Riposo</t>
  </si>
  <si>
    <t>{[TENNIS/TWC]} - 休息</t>
  </si>
  <si>
    <t>{[TENNIS/TWC]} - Отдых</t>
  </si>
  <si>
    <t>SET</t>
  </si>
  <si>
    <t>Satz</t>
  </si>
  <si>
    <t>盘</t>
  </si>
  <si>
    <t>Сет</t>
  </si>
  <si>
    <t>A subdivision of the match</t>
  </si>
  <si>
    <t>SETS</t>
  </si>
  <si>
    <t>Sets</t>
  </si>
  <si>
    <t>Sätze</t>
  </si>
  <si>
    <t>Сеты</t>
  </si>
  <si>
    <t>Plural of TENNIS/SET</t>
  </si>
  <si>
    <t>STATS</t>
  </si>
  <si>
    <t>Statistics</t>
  </si>
  <si>
    <t>Statistiques</t>
  </si>
  <si>
    <t>Statistiken</t>
  </si>
  <si>
    <t>Estadísticas</t>
  </si>
  <si>
    <t>Statistiche</t>
  </si>
  <si>
    <t>统计数据</t>
  </si>
  <si>
    <t>Статистика</t>
  </si>
  <si>
    <t>Estatísticas</t>
  </si>
  <si>
    <t>Statistics of a match, season, career, etc.</t>
  </si>
  <si>
    <t>STATS_MATCH</t>
  </si>
  <si>
    <t>Match Stats</t>
  </si>
  <si>
    <t>Stats de Match</t>
  </si>
  <si>
    <t>Match-Statistik</t>
  </si>
  <si>
    <t>Estadísticas del partido</t>
  </si>
  <si>
    <t>Statistiche della partita</t>
  </si>
  <si>
    <t>比赛数据</t>
  </si>
  <si>
    <t>Статистика матча</t>
  </si>
  <si>
    <t>Estatísticas da Partida</t>
  </si>
  <si>
    <t>Stats = Statistics</t>
  </si>
  <si>
    <t>STATS_MATCH_ADD</t>
  </si>
  <si>
    <t>Additional Match Stats</t>
  </si>
  <si>
    <t>Stats de match additionnelles</t>
  </si>
  <si>
    <t>Weitere Match-Statistiken</t>
  </si>
  <si>
    <t>Estadísticas adicionales del partido</t>
  </si>
  <si>
    <t>Statistiche aggiuntive match</t>
  </si>
  <si>
    <t>更多比赛数据</t>
  </si>
  <si>
    <t>Доп. статистика матча</t>
  </si>
  <si>
    <t>Estatísticas Adicionais da Partida</t>
  </si>
  <si>
    <t>STATS_MATCH_FILTER_MATCH</t>
  </si>
  <si>
    <t>{[TENNIS/MATCH]}</t>
  </si>
  <si>
    <t>STATS_MATCH_FILTER_SET</t>
  </si>
  <si>
    <t>{[TENNIS/SET]} {[SET_NUMBER]}</t>
  </si>
  <si>
    <t>Used to select a specific set of a match to filter datas</t>
  </si>
  <si>
    <t>STATS_MATCH_FORCED_ERRORS_TOTAL</t>
  </si>
  <si>
    <t>Total Forced Errors</t>
  </si>
  <si>
    <t>Total fautes provoquées</t>
  </si>
  <si>
    <t>Erzwungene Fehler insgesamt</t>
  </si>
  <si>
    <t>Total de errores forzados</t>
  </si>
  <si>
    <t>Totale errori provocati</t>
  </si>
  <si>
    <t>受迫性失误总计</t>
  </si>
  <si>
    <t>Всего вынужденных ошибок</t>
  </si>
  <si>
    <t>Erros Forçados Totais</t>
  </si>
  <si>
    <t>STATS_MATCH_LONG_RALLY</t>
  </si>
  <si>
    <t>pts won in long rallies</t>
  </si>
  <si>
    <t>pts gagnés en rally longs</t>
  </si>
  <si>
    <t>Gewonnene Punkte in langen Ballwechseln</t>
  </si>
  <si>
    <t>puntos ganados en intercambios de golpes largos</t>
  </si>
  <si>
    <t>pt vinti in scambi lunghi</t>
  </si>
  <si>
    <t>长多拍得分</t>
  </si>
  <si>
    <t>очки, выигранные в длинных розыгрышах</t>
  </si>
  <si>
    <t>pts vencidos em ralis longos</t>
  </si>
  <si>
    <t>STATS_MATCH_MEDIUM_RALLY</t>
  </si>
  <si>
    <t>pts won in medium rallies</t>
  </si>
  <si>
    <t>pts gagnés en rally intermédiaires</t>
  </si>
  <si>
    <t>Gewonnene Punkte in mittellangen Ballwechseln</t>
  </si>
  <si>
    <t>puntos ganados en intercambios de golpes medios</t>
  </si>
  <si>
    <t>pt vinti in scambi intermedi</t>
  </si>
  <si>
    <t>中多拍得分</t>
  </si>
  <si>
    <t>очки, выигранные в средних розыгрышах</t>
  </si>
  <si>
    <t>pts vencidos em ralis médios</t>
  </si>
  <si>
    <t>STATS_MATCH_NET_WON_PLAYED</t>
  </si>
  <si>
    <t>Net Points won / played</t>
  </si>
  <si>
    <t>Points au filet gagnés / joués</t>
  </si>
  <si>
    <t>Gewonnene Punkte / Gespielte Punkte</t>
  </si>
  <si>
    <t>Puntos de red ganados/jugados</t>
  </si>
  <si>
    <t>Punti vinti / giocati sulla parità</t>
  </si>
  <si>
    <t>网前得分率</t>
  </si>
  <si>
    <t>Очки у сетки: выиграно / всего</t>
  </si>
  <si>
    <t>Pontos na Rede Vencidos / Jogados</t>
  </si>
  <si>
    <t>Nb of net points won / nb of total points won (rally only)</t>
  </si>
  <si>
    <t>STATS_MATCH_PTS</t>
  </si>
  <si>
    <t>Points Stats</t>
  </si>
  <si>
    <t>Stats de Points</t>
  </si>
  <si>
    <t>Punkte-Statistik</t>
  </si>
  <si>
    <t>Estadísticas de puntos</t>
  </si>
  <si>
    <t>Statistiche punti</t>
  </si>
  <si>
    <t>得分统计</t>
  </si>
  <si>
    <t>Статистика по очкам</t>
  </si>
  <si>
    <t>Estatísticas de Pontos</t>
  </si>
  <si>
    <t>Statistics relating to points</t>
  </si>
  <si>
    <t>STATS_MATCH_PTS_RTN_WON</t>
  </si>
  <si>
    <t>Return Points Won %</t>
  </si>
  <si>
    <t>% Points de Retour Gagnés</t>
  </si>
  <si>
    <t>Punktgewinn Rückschläge in %</t>
  </si>
  <si>
    <t>Puntos ganados al resto %</t>
  </si>
  <si>
    <t>% Punti in risposta vinti</t>
  </si>
  <si>
    <t>接发球得分率</t>
  </si>
  <si>
    <t>Очки на приёме, % выигранных</t>
  </si>
  <si>
    <t>% de Pontos de Retorno Vencidos</t>
  </si>
  <si>
    <t>Nb of points won on the return / nb of total points played on return</t>
  </si>
  <si>
    <t>STATS_MATCH_PTS_SRV_WON</t>
  </si>
  <si>
    <t>Serve Points Won %</t>
  </si>
  <si>
    <t>% Points de Service Gagnés</t>
  </si>
  <si>
    <t>Punktgewinn Aufschläge in %</t>
  </si>
  <si>
    <t>Puntos ganados al servicio %</t>
  </si>
  <si>
    <t>% Punti di servizio vinti</t>
  </si>
  <si>
    <t>发球得分率</t>
  </si>
  <si>
    <t>Очки на подаче, % выигранных</t>
  </si>
  <si>
    <t>% de Pontos de Saque Vencidos</t>
  </si>
  <si>
    <t>Nb of total points won after a serve / nb of total points played on a serve</t>
  </si>
  <si>
    <t>STATS_MATCH_PTS_TOT_PLAYED</t>
  </si>
  <si>
    <t>Total Points Played</t>
  </si>
  <si>
    <t>Total Points Joués</t>
  </si>
  <si>
    <t>Gesamtpunkte gespielt</t>
  </si>
  <si>
    <t>Total de puntos jugados</t>
  </si>
  <si>
    <t>Punti totali giocati</t>
  </si>
  <si>
    <t>总分数</t>
  </si>
  <si>
    <t>Всего сыграно очков</t>
  </si>
  <si>
    <t>Total de Pontos Jogados</t>
  </si>
  <si>
    <t>STATS_MATCH_PTS_TOT_WON</t>
  </si>
  <si>
    <t>Total Points Won</t>
  </si>
  <si>
    <t>Total Points Gagnés</t>
  </si>
  <si>
    <t>Gesamtpunkte gewonnen</t>
  </si>
  <si>
    <t>Total de puntos ganados</t>
  </si>
  <si>
    <t>Punti totali vinti</t>
  </si>
  <si>
    <t>总得分</t>
  </si>
  <si>
    <t>Всего выиграно очков</t>
  </si>
  <si>
    <t>Total de Pontos Vencidos</t>
  </si>
  <si>
    <t>STATS_MATCH_RTN</t>
  </si>
  <si>
    <t>Return Stats</t>
  </si>
  <si>
    <t>Stats de Retour</t>
  </si>
  <si>
    <t>Rückschlag-Statistik</t>
  </si>
  <si>
    <t>Estadísticas al resto</t>
  </si>
  <si>
    <t>Statistiche di risposta</t>
  </si>
  <si>
    <t>接发球统计</t>
  </si>
  <si>
    <t>Статистика приёма</t>
  </si>
  <si>
    <t>Estatísticas de Retorno</t>
  </si>
  <si>
    <t>Detailled statistics relating to return points</t>
  </si>
  <si>
    <t>STATS_MATCH_RTN_1ST_SRV_PTS_WON</t>
  </si>
  <si>
    <t>1st Serve Return Points Won</t>
  </si>
  <si>
    <t>Points Gagnés en Retour de 1er Service</t>
  </si>
  <si>
    <t>Punktgewinn in Rück. von 1tm Aufschlag</t>
  </si>
  <si>
    <t>Puntos ganados al resto en el 1.er saque</t>
  </si>
  <si>
    <t>Punti vinti in risposta di 1° servizio</t>
  </si>
  <si>
    <t>接一发得分率</t>
  </si>
  <si>
    <t>Очки на приёме первой подачи, выиграно</t>
  </si>
  <si>
    <t>Pontos de Retorno do 1º Saque Vencidos</t>
  </si>
  <si>
    <t>Nb of points won after a 1st serve / nb of total points played on 1st serves</t>
  </si>
  <si>
    <t>STATS_MATCH_RTN_2ND_SRV_PTS_WON</t>
  </si>
  <si>
    <t>2nd Serve Return Points Won</t>
  </si>
  <si>
    <t>Points Gagnés en Retour de 2nd Service</t>
  </si>
  <si>
    <t>Punktgewinn in Rück. von 2zt  Aufschlag</t>
  </si>
  <si>
    <t>Puntos ganados al resto en el 2.º saque</t>
  </si>
  <si>
    <t>Punti vinti in risposta di 2° servizio</t>
  </si>
  <si>
    <t>接二发得分率</t>
  </si>
  <si>
    <t>Очки на приёме второй подачи, выиграно</t>
  </si>
  <si>
    <t>Pontos de Retorno do 2º Saque Vencidos</t>
  </si>
  <si>
    <t>Nb of points won after a 1st serve / nb of total points played on 2nd serves</t>
  </si>
  <si>
    <t>STATS_MATCH_RTN_BREAK_PTS_CONVERTED</t>
  </si>
  <si>
    <t>Break Points Converted</t>
  </si>
  <si>
    <t>Balles de Break Converties</t>
  </si>
  <si>
    <t>Erfolgreiche Breakpoints</t>
  </si>
  <si>
    <t>Puntos de break conseguidos</t>
  </si>
  <si>
    <t>Palle break convertite</t>
  </si>
  <si>
    <t>破发成功率</t>
  </si>
  <si>
    <t>Реализованные брейк-пойнты</t>
  </si>
  <si>
    <t>Break Points Convertidos</t>
  </si>
  <si>
    <t>Nb of breakpoints won / nb of total breakpoints played</t>
  </si>
  <si>
    <t>STATS_MATCH_RTN_WON_PLAYED</t>
  </si>
  <si>
    <t>Return Points Won / Played</t>
  </si>
  <si>
    <t>Points en retour gagnés / joués</t>
  </si>
  <si>
    <t>Punktgewinn im Rückschlage / gespielte Punkte</t>
  </si>
  <si>
    <t>Puntos al resto ganados/jugados</t>
  </si>
  <si>
    <t>Punti in risposta vinti / giocati</t>
  </si>
  <si>
    <t>Очки на приёме: выиграно / всего</t>
  </si>
  <si>
    <t>Pontos de Retorno Vencidos / Jogados</t>
  </si>
  <si>
    <t>STATS_MATCH_SHORT_RALLY</t>
  </si>
  <si>
    <t>pts won in short rallies</t>
  </si>
  <si>
    <t>pts gagnés en rally courts</t>
  </si>
  <si>
    <t>Gewonnene Punkte in kurzen Ballwechseln</t>
  </si>
  <si>
    <t>puntos ganados en intercambios de golpes cortos</t>
  </si>
  <si>
    <t>pt vinti in scambi brevi</t>
  </si>
  <si>
    <t>短多拍得分</t>
  </si>
  <si>
    <t>очки, выигранные в коротких розыгрышах</t>
  </si>
  <si>
    <t>pts vencidos em ralis curtos</t>
  </si>
  <si>
    <t>STATS_MATCH_SRV</t>
  </si>
  <si>
    <t>Service Stats</t>
  </si>
  <si>
    <t>Stats de Service</t>
  </si>
  <si>
    <t>Aufschlag-Statistiken</t>
  </si>
  <si>
    <t>Estadísticas al servicio</t>
  </si>
  <si>
    <t>Statistiche di servizio</t>
  </si>
  <si>
    <t>发球统计</t>
  </si>
  <si>
    <t>Статистика подачи</t>
  </si>
  <si>
    <t>Estatísticas de Saque</t>
  </si>
  <si>
    <t>Detailled statistics relating to serve points</t>
  </si>
  <si>
    <t>STATS_MATCH_SRV_1ST_AV_SPEED</t>
  </si>
  <si>
    <t>1st serve average speed</t>
  </si>
  <si>
    <t>Vitesse moyenne 1er service</t>
  </si>
  <si>
    <t>Durchschnittsgeschwindigkeit, 1. Aufschlag</t>
  </si>
  <si>
    <t>Velocidad media del 1.er saque</t>
  </si>
  <si>
    <t>Velocità media 1° servizio</t>
  </si>
  <si>
    <t>一发平均速度</t>
  </si>
  <si>
    <t>Средняя скорость первой подачи</t>
  </si>
  <si>
    <t>Velocidade Média do 1º Saque</t>
  </si>
  <si>
    <t>Total first serves in speed / nb of total 1st serves in</t>
  </si>
  <si>
    <t>STATS_MATCH_SRV_1ST_PC</t>
  </si>
  <si>
    <t>1st Serve %</t>
  </si>
  <si>
    <t>1er Service %</t>
  </si>
  <si>
    <t>1. Aufschlag %</t>
  </si>
  <si>
    <t>1.er saque %</t>
  </si>
  <si>
    <t>% 1° servizio</t>
  </si>
  <si>
    <t>一发成功率</t>
  </si>
  <si>
    <t>1-я подача, %</t>
  </si>
  <si>
    <t>% de 1º Saque</t>
  </si>
  <si>
    <t>Nb of 1st serves in / nb of total 1st serves</t>
  </si>
  <si>
    <t>STATS_MATCH_SRV_1ST_PTS_WON</t>
  </si>
  <si>
    <t>1st Serve Points Won</t>
  </si>
  <si>
    <t>Points Gagnés 1er Service</t>
  </si>
  <si>
    <t>Punktgewinn, 1. Aufschlag</t>
  </si>
  <si>
    <t>Puntos ganados en el 1.er saque</t>
  </si>
  <si>
    <t>Punti vinti 1° Servizio</t>
  </si>
  <si>
    <t>一发得分</t>
  </si>
  <si>
    <t>Очки на первой подаче, выиграно</t>
  </si>
  <si>
    <t>Pontos do 1º Saque Vencidos</t>
  </si>
  <si>
    <t>STATS_MATCH_SRV_2ND_AV_SPEED</t>
  </si>
  <si>
    <t>2nd serve average speed</t>
  </si>
  <si>
    <t>Vitesse moyenne 2nd service</t>
  </si>
  <si>
    <t>Durchschnittsgeschwindigkeit, 2. Aufschlag</t>
  </si>
  <si>
    <t>Velocidad media del 2.º saque</t>
  </si>
  <si>
    <t>Velocità media 2° servizio</t>
  </si>
  <si>
    <t>二发平均速度</t>
  </si>
  <si>
    <t>Средняя скорость второй подачи</t>
  </si>
  <si>
    <t>Velocidade Média do 2º Saque</t>
  </si>
  <si>
    <t>Total second serves in speed / nb of total 2nd serves in</t>
  </si>
  <si>
    <t>STATS_MATCH_SRV_2ND_PTS_WON</t>
  </si>
  <si>
    <t>2nd Serve Points Won</t>
  </si>
  <si>
    <t>Points Gagnés 2nd Service</t>
  </si>
  <si>
    <t>Punktgewinn, 2. Aufschlag</t>
  </si>
  <si>
    <t>Puntos ganados en el 2.º saque</t>
  </si>
  <si>
    <t>Punti vinti 2° Servizio</t>
  </si>
  <si>
    <t>二发得分</t>
  </si>
  <si>
    <t>Очки на второй подаче, выиграно</t>
  </si>
  <si>
    <t>Pontos do 2º Saque Vencidos</t>
  </si>
  <si>
    <t>Nb of points won after a 2nd serve / nb of total 2nd serves</t>
  </si>
  <si>
    <t>STATS_MATCH_SRV_ACES</t>
  </si>
  <si>
    <t>{[TENNIS/ACES]}</t>
  </si>
  <si>
    <t>STATS_MATCH_SRV_BREAK_PTS_SAVED</t>
  </si>
  <si>
    <t>Break Points Saved</t>
  </si>
  <si>
    <t>Balles de Break Sauvées</t>
  </si>
  <si>
    <t>Gerettete Breakpoints</t>
  </si>
  <si>
    <t>Puntos de break salvados</t>
  </si>
  <si>
    <t>Palle break salvate</t>
  </si>
  <si>
    <t>破发点保发率</t>
  </si>
  <si>
    <t>Отбитые брейк-пойнты</t>
  </si>
  <si>
    <t>Break Points Salvados</t>
  </si>
  <si>
    <t>Nb of breakpoints lost by the opponent / nb of breakpoints played by the opponent</t>
  </si>
  <si>
    <t>STATS_MATCH_SRV_DBL_FAULTS</t>
  </si>
  <si>
    <t>Double Faults</t>
  </si>
  <si>
    <t>Double Fautes</t>
  </si>
  <si>
    <t>Doppelfehler</t>
  </si>
  <si>
    <t>Dobles faltas</t>
  </si>
  <si>
    <t>Doppi falli</t>
  </si>
  <si>
    <t>双误</t>
  </si>
  <si>
    <t>Двойные ошибки</t>
  </si>
  <si>
    <t>Duplas Faltas</t>
  </si>
  <si>
    <t>Nb of 2nd serve fault</t>
  </si>
  <si>
    <t>STATS_MATCH_UNFORCED_ERRORS_BH</t>
  </si>
  <si>
    <t>Backhand Unforced errors</t>
  </si>
  <si>
    <t>Fautes directes Revers</t>
  </si>
  <si>
    <t>Nicht erzwungene Fehler, Rückhand</t>
  </si>
  <si>
    <t>Errores no forzados de revés</t>
  </si>
  <si>
    <t>Errori rovescio non forzati</t>
  </si>
  <si>
    <t>反手非受迫性失误</t>
  </si>
  <si>
    <t>Невынужденные ошибки с бэкхенда</t>
  </si>
  <si>
    <t>Erros Não Forçados de Backhand</t>
  </si>
  <si>
    <t>Total of points earned on an opponent's missed backhand</t>
  </si>
  <si>
    <t>STATS_MATCH_UNFORCED_ERRORS_FH</t>
  </si>
  <si>
    <t>Forehand Unforced errors</t>
  </si>
  <si>
    <t>Fautes directes Coup droit</t>
  </si>
  <si>
    <t>Nicht erzwungene Fehler, Vorhand</t>
  </si>
  <si>
    <t>Errores no forzados de drive</t>
  </si>
  <si>
    <t>Errori diritto non forzati</t>
  </si>
  <si>
    <t>正手非受迫性失误</t>
  </si>
  <si>
    <t>Невынужденные ошибки с форхэнда</t>
  </si>
  <si>
    <t>Erros Não Forçados de Forehand</t>
  </si>
  <si>
    <t>Total of points earned on an opponent's missed forehand</t>
  </si>
  <si>
    <t>STATS_MATCH_UNFORCED_ERRORS_TOTAL</t>
  </si>
  <si>
    <t>Total Unforced errors</t>
  </si>
  <si>
    <t>Total Fautes directes</t>
  </si>
  <si>
    <t>Nicht erzwungene Fehler, gesamt</t>
  </si>
  <si>
    <t>Total de errores no forzados</t>
  </si>
  <si>
    <t>Totale errori non forzati</t>
  </si>
  <si>
    <t>非受迫性失误总计</t>
  </si>
  <si>
    <t>Всего невынужденных ошибок</t>
  </si>
  <si>
    <t>Erros Não Forçados Totais</t>
  </si>
  <si>
    <t>Total of points earned on an opponent's miss</t>
  </si>
  <si>
    <t>STATS_MATCH_WINNERS_BH</t>
  </si>
  <si>
    <t>Backhand Winners</t>
  </si>
  <si>
    <t>Revers gagnants</t>
  </si>
  <si>
    <t>Rückhand-Winner</t>
  </si>
  <si>
    <t>Reveses ganadores</t>
  </si>
  <si>
    <t>Rovesci vincenti</t>
  </si>
  <si>
    <t>反手制胜分</t>
  </si>
  <si>
    <t>Виннеры с бэкхенда</t>
  </si>
  <si>
    <t>Vencedores de Backhand</t>
  </si>
  <si>
    <t>Nb of backhand won (last shot played by the player)</t>
  </si>
  <si>
    <t>STATS_MATCH_WINNERS_FH</t>
  </si>
  <si>
    <t>Forehand Winners</t>
  </si>
  <si>
    <t>Coups droit gagnants</t>
  </si>
  <si>
    <t>Vorhand-Winner</t>
  </si>
  <si>
    <t>Drives ganadores</t>
  </si>
  <si>
    <t>Diritti vincenti</t>
  </si>
  <si>
    <t>正手制胜分</t>
  </si>
  <si>
    <t>Виннеры с форхэнда</t>
  </si>
  <si>
    <t>Vencedores de Forehand</t>
  </si>
  <si>
    <t>Nb of forehand won (last shot for the player)</t>
  </si>
  <si>
    <t>STATS_MATCH_WINNERS_SERVE</t>
  </si>
  <si>
    <t>Serve Winners</t>
  </si>
  <si>
    <t>Services gagnants</t>
  </si>
  <si>
    <t>Direkte Aufschlagpunkte</t>
  </si>
  <si>
    <t>Servicios ganadores</t>
  </si>
  <si>
    <t>Servizi vincenti</t>
  </si>
  <si>
    <t>发球制胜分</t>
  </si>
  <si>
    <t>Виннеры с подачи</t>
  </si>
  <si>
    <t>Vencedores de Saque</t>
  </si>
  <si>
    <t>STATS_MATCH_WINNERS_TOTAL</t>
  </si>
  <si>
    <t>Total Winners</t>
  </si>
  <si>
    <t>Total Coups gagnants</t>
  </si>
  <si>
    <t>Winner gesamt</t>
  </si>
  <si>
    <t>Puntos ganados (exc. saque)</t>
  </si>
  <si>
    <t>Totale colpi vincenti</t>
  </si>
  <si>
    <t>制胜分总计</t>
  </si>
  <si>
    <t>Всего виннеров</t>
  </si>
  <si>
    <t>Vencedores Totais</t>
  </si>
  <si>
    <t>Nb of points won with a final winning shot (except serve)</t>
  </si>
  <si>
    <t>STATS_PLAYER_VIC_RATIO</t>
  </si>
  <si>
    <t>Win Ratio</t>
  </si>
  <si>
    <t>Ratio de victoire</t>
  </si>
  <si>
    <t>Siegesquote</t>
  </si>
  <si>
    <t>Ratio de victorias</t>
  </si>
  <si>
    <t>Rapporto vittorie</t>
  </si>
  <si>
    <t>胜率</t>
  </si>
  <si>
    <t>Процент побед</t>
  </si>
  <si>
    <t>Taxa de Vitórias</t>
  </si>
  <si>
    <t>SURFACE</t>
  </si>
  <si>
    <t>Surface</t>
  </si>
  <si>
    <t>Belag</t>
  </si>
  <si>
    <t>Pista</t>
  </si>
  <si>
    <t>Superficie</t>
  </si>
  <si>
    <t>场地类型</t>
  </si>
  <si>
    <t>Покрытие</t>
  </si>
  <si>
    <t>Superfície</t>
  </si>
  <si>
    <t>Clay, Hard, Grass or Indoor</t>
  </si>
  <si>
    <t>SURFACE_CL</t>
  </si>
  <si>
    <t>Clay</t>
  </si>
  <si>
    <t>Terre battue</t>
  </si>
  <si>
    <t>Sandplatz</t>
  </si>
  <si>
    <t>Tierra batida</t>
  </si>
  <si>
    <t>Terra</t>
  </si>
  <si>
    <t>红土</t>
  </si>
  <si>
    <t>Грунт</t>
  </si>
  <si>
    <t>Saibro</t>
  </si>
  <si>
    <t>One of the surface court</t>
  </si>
  <si>
    <t>SURFACE_G</t>
  </si>
  <si>
    <t>Grass</t>
  </si>
  <si>
    <t>Gazon</t>
  </si>
  <si>
    <t>Rasen</t>
  </si>
  <si>
    <t>Hierba</t>
  </si>
  <si>
    <t>Erba</t>
  </si>
  <si>
    <t>草地</t>
  </si>
  <si>
    <t>Трава</t>
  </si>
  <si>
    <t>Grama</t>
  </si>
  <si>
    <t>SURFACE_H</t>
  </si>
  <si>
    <t>Hard</t>
  </si>
  <si>
    <t>Dur</t>
  </si>
  <si>
    <t>Hartplatz</t>
  </si>
  <si>
    <t>Dura</t>
  </si>
  <si>
    <t>Cemento</t>
  </si>
  <si>
    <t>硬地</t>
  </si>
  <si>
    <t>Хард</t>
  </si>
  <si>
    <t>SURFACE_HI</t>
  </si>
  <si>
    <t>Hard indoor</t>
  </si>
  <si>
    <t>Dur intérieur</t>
  </si>
  <si>
    <t>Indoor-Hartplatz</t>
  </si>
  <si>
    <t>Cubierta dura</t>
  </si>
  <si>
    <t>Cemento Indoor</t>
  </si>
  <si>
    <t>室内硬地</t>
  </si>
  <si>
    <t>Хард (зал)</t>
  </si>
  <si>
    <t>Dura Indoor</t>
  </si>
  <si>
    <t>SURFACE_IH</t>
  </si>
  <si>
    <t>Indoor</t>
  </si>
  <si>
    <t>Cubierta</t>
  </si>
  <si>
    <t>室内</t>
  </si>
  <si>
    <t>Зал</t>
  </si>
  <si>
    <t>SURFACE_OUT</t>
  </si>
  <si>
    <t>Outdoor</t>
  </si>
  <si>
    <t>Extérieur</t>
  </si>
  <si>
    <t>Exterior</t>
  </si>
  <si>
    <t>室外</t>
  </si>
  <si>
    <t>Открытые корты</t>
  </si>
  <si>
    <t>SURFACES</t>
  </si>
  <si>
    <t>Surfaces</t>
  </si>
  <si>
    <t>Beläge</t>
  </si>
  <si>
    <t>Pistas</t>
  </si>
  <si>
    <t>Superfici</t>
  </si>
  <si>
    <t>Покрытия</t>
  </si>
  <si>
    <t>Superfícies</t>
  </si>
  <si>
    <t>TALK</t>
  </si>
  <si>
    <t>Talk</t>
  </si>
  <si>
    <t>Causerie</t>
  </si>
  <si>
    <t>Gespräch</t>
  </si>
  <si>
    <t>Charla</t>
  </si>
  <si>
    <t>Coaching</t>
  </si>
  <si>
    <t>对话</t>
  </si>
  <si>
    <t>Общение</t>
  </si>
  <si>
    <t>Conversa</t>
  </si>
  <si>
    <t>Short dialogue with the tennisplayer</t>
  </si>
  <si>
    <t>TEAM_COHESION</t>
  </si>
  <si>
    <t>Team chemestry</t>
  </si>
  <si>
    <t>Cohésion d'équipe</t>
  </si>
  <si>
    <t>Teamzusammenhalt</t>
  </si>
  <si>
    <t>Cohesión del equipo</t>
  </si>
  <si>
    <t>Coesione della squadra</t>
  </si>
  <si>
    <t>团队默契</t>
  </si>
  <si>
    <t>Химия команды</t>
  </si>
  <si>
    <t>Química da equipe</t>
  </si>
  <si>
    <t>TEAM_COHESION_1</t>
  </si>
  <si>
    <t>&lt;color=#ff0000&gt;Bad&lt;/color&gt;</t>
  </si>
  <si>
    <t>&lt;color=#ff0000&gt;Mauvaise&lt;/color&gt;</t>
  </si>
  <si>
    <t>&lt;color=#ff0000&gt;Schlecht&lt;/color&gt;</t>
  </si>
  <si>
    <t>&lt;color=#ff0000&gt;Malo&lt;/color&gt;</t>
  </si>
  <si>
    <t>&lt;color=#ff0000&gt;Scarsa&lt;/color&gt;</t>
  </si>
  <si>
    <t>&lt;color=#ff0000&gt;差&lt;/color&gt;</t>
  </si>
  <si>
    <t>&lt;color=#ff0000&gt;Плохо&lt;/color&gt;</t>
  </si>
  <si>
    <t>&lt;color=#ff0000&gt;Ruim&lt;/color&gt;</t>
  </si>
  <si>
    <t>TEAM_COHESION_2</t>
  </si>
  <si>
    <t>&lt;color=#ffa500&gt;Medium&lt;/color&gt;</t>
  </si>
  <si>
    <t>&lt;color=#ffa500&gt;Moyenne&lt;/color&gt;</t>
  </si>
  <si>
    <t>&lt;color=#ffa500&gt;Mittel&lt;/color&gt;</t>
  </si>
  <si>
    <t>&lt;color=#ffa500&gt;Medio&lt;/color&gt;</t>
  </si>
  <si>
    <t>&lt;color=#ffa500&gt;Media&lt;/color&gt;</t>
  </si>
  <si>
    <t>&lt;color=#ffa500&gt;一般&lt;/color&gt;</t>
  </si>
  <si>
    <t>&lt;color=#ffa500&gt;Средне&lt;/color&gt;</t>
  </si>
  <si>
    <t>&lt;color=#ffa500&gt;Média&lt;/color&gt;</t>
  </si>
  <si>
    <t>TEAM_COHESION_3</t>
  </si>
  <si>
    <t>&lt;color=#ffff00 &gt;Good&lt;/color&gt;</t>
  </si>
  <si>
    <t>&lt;color=#ffff00 &gt;Bonne&lt;/color&gt;</t>
  </si>
  <si>
    <t>&lt;color=#ffff00 &gt;Gut&lt;/color&gt;</t>
  </si>
  <si>
    <t>&lt;color=#ffff00 &gt;Bueno&lt;/color&gt;</t>
  </si>
  <si>
    <t>&lt;color=#ffff00&gt;Buona&lt;/color&gt;</t>
  </si>
  <si>
    <t>&lt;color=#ffff00 &gt;良好&lt;/color&gt;</t>
  </si>
  <si>
    <t>&lt;color=#ffff00 &gt;Хорошо&lt;/color&gt;</t>
  </si>
  <si>
    <t>&lt;color=#ffff00 &gt;Boa&lt;/color&gt;</t>
  </si>
  <si>
    <t>TEAM_COHESION_4</t>
  </si>
  <si>
    <t>&lt;color=#87cefa&gt;Very good&lt;/color&gt;</t>
  </si>
  <si>
    <t>&lt;color=#87cefa&gt;Très bonne&lt;/color&gt;</t>
  </si>
  <si>
    <t>&lt;color=#87cefa&gt;Sehr gut&lt;/color&gt;</t>
  </si>
  <si>
    <t>&lt;color=#87cefa&gt;Muy bueno&lt;/color&gt;</t>
  </si>
  <si>
    <t>&lt;color=#87cefa&gt;Molto buona&lt;/color&gt;</t>
  </si>
  <si>
    <t>&lt;color=#87cefa&gt;很好&lt;/color&gt;</t>
  </si>
  <si>
    <t>&lt;color=#87cefa&gt;Очень хорошо&lt;/color&gt;</t>
  </si>
  <si>
    <t>&lt;color=#87cefa&gt;Muito boa&lt;/color&gt;</t>
  </si>
  <si>
    <t>TEAM_COHESION_5</t>
  </si>
  <si>
    <t>&lt;color=#00ff7f&gt;Excellent&lt;/color&gt;</t>
  </si>
  <si>
    <t>&lt;color=#00ff7f&gt;Excellente&lt;/color&gt;</t>
  </si>
  <si>
    <t>&lt;color=#00ff7f&gt;Herausragend&lt;/color&gt;</t>
  </si>
  <si>
    <t>&lt;color=#00ff7f&gt;Excelente&lt;/color&gt;</t>
  </si>
  <si>
    <t>&lt;color=#00ff7f&gt;Eccellente&lt;/color&gt;</t>
  </si>
  <si>
    <t>&lt;color=#00ff7f&gt;极佳&lt;/color&gt;</t>
  </si>
  <si>
    <t>&lt;color=#00ff7f&gt;Отлично&lt;/color&gt;</t>
  </si>
  <si>
    <t>TIES</t>
  </si>
  <si>
    <t>Ties</t>
  </si>
  <si>
    <t>Rencontres</t>
  </si>
  <si>
    <t>Unentschieden</t>
  </si>
  <si>
    <t>Encuentros</t>
  </si>
  <si>
    <t>对抗赛</t>
  </si>
  <si>
    <t>Встречи</t>
  </si>
  <si>
    <t>Empates</t>
  </si>
  <si>
    <t>TNMT</t>
  </si>
  <si>
    <t>Tournament</t>
  </si>
  <si>
    <t>Tournoi</t>
  </si>
  <si>
    <t>Turnier</t>
  </si>
  <si>
    <t>Torneo</t>
  </si>
  <si>
    <t>锦标赛</t>
  </si>
  <si>
    <t>Турнир</t>
  </si>
  <si>
    <t>Torneio</t>
  </si>
  <si>
    <t>Tennis tournament</t>
  </si>
  <si>
    <t>TNMT_1_F</t>
  </si>
  <si>
    <t>WTL Grand Slam</t>
  </si>
  <si>
    <t>WTL大满贯</t>
  </si>
  <si>
    <t>Grand Slam WTL</t>
  </si>
  <si>
    <t>TNMT_1_M</t>
  </si>
  <si>
    <t>MTL Grand Slam</t>
  </si>
  <si>
    <t>MTL大满贯</t>
  </si>
  <si>
    <t>Grand Slam MTL</t>
  </si>
  <si>
    <t>TNMT_10_F</t>
  </si>
  <si>
    <t>WTL Pro 100</t>
  </si>
  <si>
    <t>WTL职业100赛</t>
  </si>
  <si>
    <t>TNMT_10_M</t>
  </si>
  <si>
    <t>MTL Pro 100</t>
  </si>
  <si>
    <t>TNMT_11_F</t>
  </si>
  <si>
    <t>WTL Pro 75</t>
  </si>
  <si>
    <t>WTL职业75赛</t>
  </si>
  <si>
    <t>TNMT_11_M</t>
  </si>
  <si>
    <t>MTL Pro 75</t>
  </si>
  <si>
    <t>MTL职业75赛</t>
  </si>
  <si>
    <t>TNMT_12_F</t>
  </si>
  <si>
    <t>WTL Pro 50</t>
  </si>
  <si>
    <t>WTL职业50赛</t>
  </si>
  <si>
    <t>TNMT_12_M</t>
  </si>
  <si>
    <t>MTL Pro 50</t>
  </si>
  <si>
    <t>MTL职业50赛</t>
  </si>
  <si>
    <t>TNMT_13_F</t>
  </si>
  <si>
    <t>WTL Rookie 50</t>
  </si>
  <si>
    <t>WTL新秀50赛</t>
  </si>
  <si>
    <t>TNMT_13_M</t>
  </si>
  <si>
    <t>MTL Rookie 50</t>
  </si>
  <si>
    <t>MTL新秀50赛</t>
  </si>
  <si>
    <t>TNMT_14_F</t>
  </si>
  <si>
    <t>WTL Rookie 35</t>
  </si>
  <si>
    <t>WTL新秀35赛</t>
  </si>
  <si>
    <t>TNMT_14_M</t>
  </si>
  <si>
    <t>MTL Rookie 25</t>
  </si>
  <si>
    <t>MTL新秀25赛</t>
  </si>
  <si>
    <t>TNMT_15_F</t>
  </si>
  <si>
    <t>WTL Rookie 15</t>
  </si>
  <si>
    <t>WTL新秀15赛</t>
  </si>
  <si>
    <t>TNMT_15_M</t>
  </si>
  <si>
    <t>MTL Rookie 15</t>
  </si>
  <si>
    <t>MTL新秀15赛</t>
  </si>
  <si>
    <t>TNMT_16_F</t>
  </si>
  <si>
    <t>JTL Girls Grand Slam</t>
  </si>
  <si>
    <t>JTL女子大满贯</t>
  </si>
  <si>
    <t>Grand Slam JTL Feminino</t>
  </si>
  <si>
    <t>TNMT_16_M</t>
  </si>
  <si>
    <t>JTL Boys Grand Slam</t>
  </si>
  <si>
    <t>JTL男子大满贯</t>
  </si>
  <si>
    <t>Grand Slam JTL Masculino</t>
  </si>
  <si>
    <t>TNMT_17_F</t>
  </si>
  <si>
    <t>JTL Girls Finals</t>
  </si>
  <si>
    <t>JTL女子总决赛</t>
  </si>
  <si>
    <t>Finais JTL Feminino</t>
  </si>
  <si>
    <t>TNMT_17_M</t>
  </si>
  <si>
    <t>JTL Boys Finals</t>
  </si>
  <si>
    <t>JTL男子总决赛</t>
  </si>
  <si>
    <t>Finais JTL Masculino</t>
  </si>
  <si>
    <t>TNMT_18_F</t>
  </si>
  <si>
    <t>JTL Girls 500</t>
  </si>
  <si>
    <t>JTL女子500赛</t>
  </si>
  <si>
    <t>JTL Feminino 500</t>
  </si>
  <si>
    <t>TNMT_18_M</t>
  </si>
  <si>
    <t>JTL Boys 500</t>
  </si>
  <si>
    <t>JTL男子500赛</t>
  </si>
  <si>
    <t>JTL Masculino 500</t>
  </si>
  <si>
    <t>TNMT_19_F</t>
  </si>
  <si>
    <t>JTL Girls 300</t>
  </si>
  <si>
    <t>JTL女子300赛</t>
  </si>
  <si>
    <t>JTL Feminino 300</t>
  </si>
  <si>
    <t>TNMT_19_M</t>
  </si>
  <si>
    <t>JTL Boys 300</t>
  </si>
  <si>
    <t>JTL男子300赛</t>
  </si>
  <si>
    <t>JTL Masculino 300</t>
  </si>
  <si>
    <t>TNMT_2_F</t>
  </si>
  <si>
    <t>WTL Finals</t>
  </si>
  <si>
    <t>WTL总决赛</t>
  </si>
  <si>
    <t>Finais WTL</t>
  </si>
  <si>
    <t>TNMT_2_M</t>
  </si>
  <si>
    <t>MTL Finals</t>
  </si>
  <si>
    <t>MTL总决赛</t>
  </si>
  <si>
    <t>Finais MTL</t>
  </si>
  <si>
    <t>TNMT_20_F</t>
  </si>
  <si>
    <t>JTL Girls 200</t>
  </si>
  <si>
    <t>JTL女子200赛</t>
  </si>
  <si>
    <t>JTL Feminino 200</t>
  </si>
  <si>
    <t>TNMT_20_M</t>
  </si>
  <si>
    <t>JTL Boys 200</t>
  </si>
  <si>
    <t>JTL男子200赛</t>
  </si>
  <si>
    <t>JTL Masculino 200</t>
  </si>
  <si>
    <t>TNMT_21_F</t>
  </si>
  <si>
    <t>JTL Girls 100</t>
  </si>
  <si>
    <t>JTL女子100赛</t>
  </si>
  <si>
    <t>JTL Feminino 100</t>
  </si>
  <si>
    <t>TNMT_21_M</t>
  </si>
  <si>
    <t>JTL Boys 100</t>
  </si>
  <si>
    <t>JTL男子100赛</t>
  </si>
  <si>
    <t>JTL Masculino 100</t>
  </si>
  <si>
    <t>TNMT_22_F</t>
  </si>
  <si>
    <t>JTL Girls 60</t>
  </si>
  <si>
    <t>JTL女子60赛</t>
  </si>
  <si>
    <t>JTL Feminino 60</t>
  </si>
  <si>
    <t>TNMT_22_M</t>
  </si>
  <si>
    <t>JTL Boys 60</t>
  </si>
  <si>
    <t>JTL男子60赛</t>
  </si>
  <si>
    <t>JTL Masculino 60</t>
  </si>
  <si>
    <t>TNMT_23_F</t>
  </si>
  <si>
    <t>JTL Girls 30</t>
  </si>
  <si>
    <t>JTL女子30赛</t>
  </si>
  <si>
    <t>JTL Feminino 30</t>
  </si>
  <si>
    <t>TNMT_23_M</t>
  </si>
  <si>
    <t>JTL Boys 30</t>
  </si>
  <si>
    <t>JTL男子30赛</t>
  </si>
  <si>
    <t>JTL Masculino 30</t>
  </si>
  <si>
    <t>TNMT_24_F</t>
  </si>
  <si>
    <t>WTL {[TENNIS/JO]}</t>
  </si>
  <si>
    <t>TNMT_24_M</t>
  </si>
  <si>
    <t>MTL {[TENNIS/JO]}</t>
  </si>
  <si>
    <t>TNMT_25_F</t>
  </si>
  <si>
    <t>World Cup finals</t>
  </si>
  <si>
    <t>World Cup Finals</t>
  </si>
  <si>
    <t>Finale der Weltmeisterschaft</t>
  </si>
  <si>
    <t>Final de la Copa del Mundo</t>
  </si>
  <si>
    <t>Finale della coppa del mondo</t>
  </si>
  <si>
    <t>世界杯决赛</t>
  </si>
  <si>
    <t>Финал Кубка мира</t>
  </si>
  <si>
    <t>Finais da Copa do Mundo</t>
  </si>
  <si>
    <t>TNMT_25_M</t>
  </si>
  <si>
    <t>TNMT_26_F</t>
  </si>
  <si>
    <t>World Cup Group Stage finals</t>
  </si>
  <si>
    <t>World Cup Phase de groupe Finals</t>
  </si>
  <si>
    <t>Weltmeisterschafsfinale der Gruppenwertung</t>
  </si>
  <si>
    <t>Final de la fase de grupos de la Copa del Mundo</t>
  </si>
  <si>
    <t>Finale della fase a gruppi della coppa del mondo</t>
  </si>
  <si>
    <t>世界杯小组赛决赛</t>
  </si>
  <si>
    <t>Финал группового этапа Кубка мира</t>
  </si>
  <si>
    <t>Finais da Fase de Grupos da Copa do Mundo</t>
  </si>
  <si>
    <t>TNMT_26_M</t>
  </si>
  <si>
    <t>TNMT_27_F</t>
  </si>
  <si>
    <t>World Cup Group Stage G1</t>
  </si>
  <si>
    <t>World Cup Phase de groupe G1</t>
  </si>
  <si>
    <t>Weltmeisterschaft Gruppenwertung Stufe G1</t>
  </si>
  <si>
    <t>Fase de grupos de la Copa del Mundo G1</t>
  </si>
  <si>
    <t>Partita 1 della fase a gruppi della coppa del mondo</t>
  </si>
  <si>
    <t>世界杯小组赛第1组</t>
  </si>
  <si>
    <t>Групповой этап Кубка мира G1</t>
  </si>
  <si>
    <t>Copa do Mundo Fase de Grupos G1</t>
  </si>
  <si>
    <t>TNMT_27_M</t>
  </si>
  <si>
    <t>TNMT_28_F</t>
  </si>
  <si>
    <t>World Cup Group Stage G2</t>
  </si>
  <si>
    <t>World Cup Phase de groupe G2</t>
  </si>
  <si>
    <t>Weltmeisterschaft Gruppenwertung Stufe G2</t>
  </si>
  <si>
    <t>Fase de grupos de la Copa del Mundo G2</t>
  </si>
  <si>
    <t>Partita 2 della fase a gruppi della coppa del mondo</t>
  </si>
  <si>
    <t>世界杯小组赛第2组</t>
  </si>
  <si>
    <t>Групповой этап Кубка мира G2</t>
  </si>
  <si>
    <t>Copa do Mundo Fase de Grupos G2</t>
  </si>
  <si>
    <t>TNMT_28_M</t>
  </si>
  <si>
    <t>TNMT_29_F</t>
  </si>
  <si>
    <t>World Cup qualifiers</t>
  </si>
  <si>
    <t>World Cup Qualifications</t>
  </si>
  <si>
    <t>Weltmeisterschaft Qualifikationsrunden</t>
  </si>
  <si>
    <t>Clasificatorio para la Copa del Mundo</t>
  </si>
  <si>
    <t>Qualificazioni della coppa del mondo</t>
  </si>
  <si>
    <t>世界杯资格赛</t>
  </si>
  <si>
    <t>Отбор Кубка мира</t>
  </si>
  <si>
    <t>Qualificatórias da Copa do Mundo</t>
  </si>
  <si>
    <t>TNMT_29_M</t>
  </si>
  <si>
    <t>TNMT_3_F</t>
  </si>
  <si>
    <t>WTL Masters 1000</t>
  </si>
  <si>
    <t>WTL大师赛1000</t>
  </si>
  <si>
    <t>Masters 1000 WTL</t>
  </si>
  <si>
    <t>TNMT_3_M</t>
  </si>
  <si>
    <t>MTL Masters 1000</t>
  </si>
  <si>
    <t>MTL大师赛1000</t>
  </si>
  <si>
    <t>Masters 1000 MTL</t>
  </si>
  <si>
    <t>TNMT_30_F</t>
  </si>
  <si>
    <t>World Cup qualifiers G1</t>
  </si>
  <si>
    <t>World Cup Qualifications G1</t>
  </si>
  <si>
    <t>Weltmeisterschaft Qualifikationsrunde G1</t>
  </si>
  <si>
    <t>Clasificatorio para la Copa del Mundo G1</t>
  </si>
  <si>
    <t>Partita 1 delle qualificazioni della coppa del mondo</t>
  </si>
  <si>
    <t>世界杯资格赛第1组</t>
  </si>
  <si>
    <t>Отбор Кубка мира G1</t>
  </si>
  <si>
    <t>Qualificatórias G1 da Copa do Mundo</t>
  </si>
  <si>
    <t>TNMT_30_M</t>
  </si>
  <si>
    <t>世界杯资格赛第2组</t>
  </si>
  <si>
    <t>TNMT_31_F</t>
  </si>
  <si>
    <t>World Cup qualifiers G2</t>
  </si>
  <si>
    <t>World Cup Qualifications G2</t>
  </si>
  <si>
    <t>Weltmeisterschaft Qualifikationsrunde G2</t>
  </si>
  <si>
    <t>Clasificatorio para la Copa del Mundo G2</t>
  </si>
  <si>
    <t>Partita 2 delle qualificazioni della coppa del mondo</t>
  </si>
  <si>
    <t>Отбор Кубка мира G2</t>
  </si>
  <si>
    <t>Qualificatórias G2 da Copa do Mundo</t>
  </si>
  <si>
    <t>TNMT_31_M</t>
  </si>
  <si>
    <t>世界杯资格赛第3组</t>
  </si>
  <si>
    <t>TNMT_4_F</t>
  </si>
  <si>
    <t>TNMT_4_M</t>
  </si>
  <si>
    <t>TNMT_5_F</t>
  </si>
  <si>
    <t>WTL Masters 500</t>
  </si>
  <si>
    <t>WTL大师赛500</t>
  </si>
  <si>
    <t>Masters 500 WTL</t>
  </si>
  <si>
    <t>TNMT_5_M</t>
  </si>
  <si>
    <t>MTL Masters 500</t>
  </si>
  <si>
    <t>MTL大师赛500</t>
  </si>
  <si>
    <t>Masters 500 MTL</t>
  </si>
  <si>
    <t>TNMT_6_F</t>
  </si>
  <si>
    <t>WTL Masters 250</t>
  </si>
  <si>
    <t>WTL大师赛250</t>
  </si>
  <si>
    <t>Masters 250 WTL</t>
  </si>
  <si>
    <t>TNMT_6_M</t>
  </si>
  <si>
    <t>MTL Masters 250</t>
  </si>
  <si>
    <t>MTL大师赛250</t>
  </si>
  <si>
    <t>Masters 250 MTL</t>
  </si>
  <si>
    <t>TNMT_7_F</t>
  </si>
  <si>
    <t>WTL NextGen Finals</t>
  </si>
  <si>
    <t>WTL新生代总决赛</t>
  </si>
  <si>
    <t>Finais NextGen WTL</t>
  </si>
  <si>
    <t>TNMT_7_M</t>
  </si>
  <si>
    <t>MTL NextGen Finals</t>
  </si>
  <si>
    <t>MTL新生代总决赛</t>
  </si>
  <si>
    <t>Finais NextGen MTL</t>
  </si>
  <si>
    <t>TNMT_8_F</t>
  </si>
  <si>
    <t>WTL Pro 160</t>
  </si>
  <si>
    <t>WTL职业赛160</t>
  </si>
  <si>
    <t>Pro 160 WTL</t>
  </si>
  <si>
    <t>TNMT_8_M</t>
  </si>
  <si>
    <t>MTL Pro 175</t>
  </si>
  <si>
    <t>MTL职业赛175</t>
  </si>
  <si>
    <t>Pro 175 MTL</t>
  </si>
  <si>
    <t>TNMT_9_F</t>
  </si>
  <si>
    <t>WTL Pro 125</t>
  </si>
  <si>
    <t>WTL职业赛125</t>
  </si>
  <si>
    <t>Pro 125 WTL</t>
  </si>
  <si>
    <t>TNMT_9_M</t>
  </si>
  <si>
    <t>MTL Pro 125</t>
  </si>
  <si>
    <t>MTL职业赛125</t>
  </si>
  <si>
    <t>Pro 125 MTL</t>
  </si>
  <si>
    <t>TNMT_CAT</t>
  </si>
  <si>
    <t>Category</t>
  </si>
  <si>
    <t>Catégorie</t>
  </si>
  <si>
    <t>Kategorie</t>
  </si>
  <si>
    <t>Categoría</t>
  </si>
  <si>
    <t>Categoria</t>
  </si>
  <si>
    <t>类别</t>
  </si>
  <si>
    <t>Категория</t>
  </si>
  <si>
    <t>Tournaments are grouped by categories</t>
  </si>
  <si>
    <t>TNMT_CAT_1</t>
  </si>
  <si>
    <t>MTL Grand Chelem</t>
  </si>
  <si>
    <t>One of the categories of tournaments</t>
  </si>
  <si>
    <t>TNMT_CAT_10</t>
  </si>
  <si>
    <t>TNMT_CAT_11</t>
  </si>
  <si>
    <t>TNMT_CAT_12</t>
  </si>
  <si>
    <t>TNMT_CAT_13</t>
  </si>
  <si>
    <t>TNMT_CAT_14</t>
  </si>
  <si>
    <t>TNMT_CAT_15</t>
  </si>
  <si>
    <t>TNMT_CAT_16</t>
  </si>
  <si>
    <t>MTL职业赛100</t>
  </si>
  <si>
    <t>TNMT_CAT_17</t>
  </si>
  <si>
    <t>TNMT_CAT_18</t>
  </si>
  <si>
    <t>MTL职业赛75</t>
  </si>
  <si>
    <t>TNMT_CAT_19</t>
  </si>
  <si>
    <t>MTL职业赛50</t>
  </si>
  <si>
    <t>TNMT_CAT_2</t>
  </si>
  <si>
    <t>WTL Grand Chelem</t>
  </si>
  <si>
    <t>TNMT_CAT_20</t>
  </si>
  <si>
    <t>MTL新秀赛25</t>
  </si>
  <si>
    <t>TNMT_CAT_21</t>
  </si>
  <si>
    <t>MTL新秀赛15</t>
  </si>
  <si>
    <t>TNMT_CAT_22</t>
  </si>
  <si>
    <t>TNMT_CAT_23</t>
  </si>
  <si>
    <t>WTL Finals Bis</t>
  </si>
  <si>
    <t>WTL总决赛（第二站）</t>
  </si>
  <si>
    <t>TNMT_CAT_24</t>
  </si>
  <si>
    <t>TNMT_CAT_25</t>
  </si>
  <si>
    <t>TNMT_CAT_26</t>
  </si>
  <si>
    <t>TNMT_CAT_27</t>
  </si>
  <si>
    <t>TNMT_CAT_28</t>
  </si>
  <si>
    <t>TNMT_CAT_29</t>
  </si>
  <si>
    <t>TNMT_CAT_3</t>
  </si>
  <si>
    <t>TNMT_CAT_30</t>
  </si>
  <si>
    <t>TNMT_CAT_31</t>
  </si>
  <si>
    <t>TNMT_CAT_32</t>
  </si>
  <si>
    <t>WTL Pro  125</t>
  </si>
  <si>
    <t>TNMT_CAT_33</t>
  </si>
  <si>
    <t>TNMT_CAT_34</t>
  </si>
  <si>
    <t>WTL职业赛100</t>
  </si>
  <si>
    <t>TNMT_CAT_35</t>
  </si>
  <si>
    <t>WTL职业赛75</t>
  </si>
  <si>
    <t>TNMT_CAT_36</t>
  </si>
  <si>
    <t>WTL职业赛50</t>
  </si>
  <si>
    <t>TNMT_CAT_60</t>
  </si>
  <si>
    <t>WTL Pro 70</t>
  </si>
  <si>
    <t>WTL职业赛70</t>
  </si>
  <si>
    <t>Pro 70 WTL</t>
  </si>
  <si>
    <t>TNMT_CAT_37</t>
  </si>
  <si>
    <t>WTL新秀赛35</t>
  </si>
  <si>
    <t>TNMT_CAT_38</t>
  </si>
  <si>
    <t>WTL新秀赛15</t>
  </si>
  <si>
    <t>TNMT_CAT_39</t>
  </si>
  <si>
    <t>JTL Boys Grand Chelem</t>
  </si>
  <si>
    <t>JTL男子组大满贯</t>
  </si>
  <si>
    <t>TNMT_CAT_4</t>
  </si>
  <si>
    <t>TNMT_CAT_40</t>
  </si>
  <si>
    <t>JTL男子组总决赛</t>
  </si>
  <si>
    <t>TNMT_CAT_41</t>
  </si>
  <si>
    <t>JTL男子组500</t>
  </si>
  <si>
    <t>TNMT_CAT_42</t>
  </si>
  <si>
    <t>JTL男子组300</t>
  </si>
  <si>
    <t>TNMT_CAT_43</t>
  </si>
  <si>
    <t>JTL男子组200</t>
  </si>
  <si>
    <t>TNMT_CAT_44</t>
  </si>
  <si>
    <t>JTL男子组100</t>
  </si>
  <si>
    <t>TNMT_CAT_45</t>
  </si>
  <si>
    <t>JTL男子组60</t>
  </si>
  <si>
    <t>TNMT_CAT_46</t>
  </si>
  <si>
    <t>JTL男子组30</t>
  </si>
  <si>
    <t>TNMT_CAT_47</t>
  </si>
  <si>
    <t>JTL Girls Grand Chelem</t>
  </si>
  <si>
    <t>JTL女子组大满贯</t>
  </si>
  <si>
    <t>TNMT_CAT_48</t>
  </si>
  <si>
    <t>JTL女子组总决赛</t>
  </si>
  <si>
    <t>TNMT_CAT_49</t>
  </si>
  <si>
    <t>JTL女子组500</t>
  </si>
  <si>
    <t>TNMT_CAT_5</t>
  </si>
  <si>
    <t>TNMT_CAT_50</t>
  </si>
  <si>
    <t>JTL女子组300</t>
  </si>
  <si>
    <t>TNMT_CAT_51</t>
  </si>
  <si>
    <t>JTL女子组200</t>
  </si>
  <si>
    <t>TNMT_CAT_52</t>
  </si>
  <si>
    <t>JTL女子组100</t>
  </si>
  <si>
    <t>TNMT_CAT_53</t>
  </si>
  <si>
    <t>JTL女子组60</t>
  </si>
  <si>
    <t>TNMT_CAT_54</t>
  </si>
  <si>
    <t>JTL女子组30</t>
  </si>
  <si>
    <t>TNMT_CAT_55</t>
  </si>
  <si>
    <t>TNMT_CAT_6</t>
  </si>
  <si>
    <t>TNMT_CAT_7</t>
  </si>
  <si>
    <t>TNMT_CAT_8</t>
  </si>
  <si>
    <t>TNMT_CAT_9</t>
  </si>
  <si>
    <t>TNMT_CAT_98</t>
  </si>
  <si>
    <t>JTL Boys - Unknow</t>
  </si>
  <si>
    <t>JTL Boys - Inconnu</t>
  </si>
  <si>
    <t>JTL Boys - Unbekannt</t>
  </si>
  <si>
    <t>JTL Boys - Desconocido</t>
  </si>
  <si>
    <t>JTL Boys - Sconosciuto</t>
  </si>
  <si>
    <t>JTL男子组 - 未知</t>
  </si>
  <si>
    <t>JTL Boys - неизвестно</t>
  </si>
  <si>
    <t>JTL Meninos - Desconhecido</t>
  </si>
  <si>
    <t>TNMT_CAT_99</t>
  </si>
  <si>
    <t>JTL Girls - Unknow</t>
  </si>
  <si>
    <t>JTL Girls - Inconnu</t>
  </si>
  <si>
    <t>JTL Girls - Unbekannt</t>
  </si>
  <si>
    <t>JTL Girls - Desconocido</t>
  </si>
  <si>
    <t>JTL Girls - Sconosciuta</t>
  </si>
  <si>
    <t>JTL女子组 - 未知</t>
  </si>
  <si>
    <t>JTL Girls - неизвестно</t>
  </si>
  <si>
    <t>JTL Meninas - Desconhecido</t>
  </si>
  <si>
    <t>TNMT_CATS</t>
  </si>
  <si>
    <t>Categories</t>
  </si>
  <si>
    <t>Catégories</t>
  </si>
  <si>
    <t>Kategorien</t>
  </si>
  <si>
    <t>Categorías</t>
  </si>
  <si>
    <t>Categorie</t>
  </si>
  <si>
    <t>Категории</t>
  </si>
  <si>
    <t>Categorias</t>
  </si>
  <si>
    <t>TNMT_DID_NOT_PARTICIPATE</t>
  </si>
  <si>
    <t>Not played</t>
  </si>
  <si>
    <t>Non joué</t>
  </si>
  <si>
    <t>Nicht gespielt</t>
  </si>
  <si>
    <t>Sin jugar</t>
  </si>
  <si>
    <t>Non giocata</t>
  </si>
  <si>
    <t>未进行</t>
  </si>
  <si>
    <t>Не участвовал</t>
  </si>
  <si>
    <t>Não jogou</t>
  </si>
  <si>
    <t>TNMT_FINALS_CAT_1</t>
  </si>
  <si>
    <t>General</t>
  </si>
  <si>
    <t>Général</t>
  </si>
  <si>
    <t>Allgemein</t>
  </si>
  <si>
    <t>Generale</t>
  </si>
  <si>
    <t>常规组</t>
  </si>
  <si>
    <t>Общая</t>
  </si>
  <si>
    <t>Geral</t>
  </si>
  <si>
    <t>TNMT_FINALS_CAT_1_MINI</t>
  </si>
  <si>
    <t>Gen</t>
  </si>
  <si>
    <t>Gen.</t>
  </si>
  <si>
    <t>Общ.</t>
  </si>
  <si>
    <t>TNMT_FINALS_CAT_2</t>
  </si>
  <si>
    <t>Under 21 y/o</t>
  </si>
  <si>
    <t>Moins de 21 ans</t>
  </si>
  <si>
    <t>Unter 21 Jahre</t>
  </si>
  <si>
    <t>Menores de 21 años</t>
  </si>
  <si>
    <t>Under 21</t>
  </si>
  <si>
    <t>21岁以下</t>
  </si>
  <si>
    <t>До 21 года</t>
  </si>
  <si>
    <t>Sub-21 anos</t>
  </si>
  <si>
    <t>TNMT_FINALS_CAT_2_MINI</t>
  </si>
  <si>
    <t>21-</t>
  </si>
  <si>
    <t>21岁以上</t>
  </si>
  <si>
    <t>U21</t>
  </si>
  <si>
    <t>TNMT_FINALS_CAT_3</t>
  </si>
  <si>
    <t>Under 18 y/o</t>
  </si>
  <si>
    <t>Moins de 18ans</t>
  </si>
  <si>
    <t>Unter 18 Jahre</t>
  </si>
  <si>
    <t>Menores de 18 años</t>
  </si>
  <si>
    <t>Under 18</t>
  </si>
  <si>
    <t>18岁以下</t>
  </si>
  <si>
    <t>До 18 лет</t>
  </si>
  <si>
    <t>Sub-18 anos</t>
  </si>
  <si>
    <t>TNMT_FINALS_CAT_3_MINI</t>
  </si>
  <si>
    <t>18-</t>
  </si>
  <si>
    <t>18岁以上</t>
  </si>
  <si>
    <t>U18</t>
  </si>
  <si>
    <t>TNMT_GEO_TYPE_0_F</t>
  </si>
  <si>
    <t>{[TENNIS/TNMT_1_F]}</t>
  </si>
  <si>
    <t>TNMT_GEO_TYPE_0_J_F</t>
  </si>
  <si>
    <t>{[TENNIS/TNMT_16_F]}</t>
  </si>
  <si>
    <t>TNMT_GEO_TYPE_0_J_M</t>
  </si>
  <si>
    <t>{[TENNIS/TNMT_16_M]}</t>
  </si>
  <si>
    <t>TNMT_GEO_TYPE_0_M</t>
  </si>
  <si>
    <t>{[TENNIS/TNMT_1_M]}</t>
  </si>
  <si>
    <t>TNMT_GEO_TYPE_1</t>
  </si>
  <si>
    <t>International Tournaments</t>
  </si>
  <si>
    <t>Tournois Internationaux</t>
  </si>
  <si>
    <t>Internationale Turniere</t>
  </si>
  <si>
    <t>Torneos mundiales</t>
  </si>
  <si>
    <t>Tornei internazionali</t>
  </si>
  <si>
    <t>国际赛事</t>
  </si>
  <si>
    <t>Международные турниры</t>
  </si>
  <si>
    <t>Torneios Internacionais</t>
  </si>
  <si>
    <t>A 'global' tournament categoy</t>
  </si>
  <si>
    <t>TNMT_GEO_TYPE_1_DESC_F</t>
  </si>
  <si>
    <t>({[TENNIS/JO]}, {[TENNIS/TNMT_3_F]}, {[TENNIS/TNMT_4_F]}, {[TENNIS/TNMT_5_F]}, {[TENNIS/TNMT_6_F]})</t>
  </si>
  <si>
    <t>({[TENNIS/JO]}、{[TENNIS/TNMT_3_F]}、{[TENNIS/TNMT_4_F]}、{[TENNIS/TNMT_5_F]}、{[TENNIS/TNMT_6_F]})</t>
  </si>
  <si>
    <t>TNMT_GEO_TYPE_1_DESC_M</t>
  </si>
  <si>
    <t>({[TENNIS/JO]}, {[TENNIS/TNMT_3_M]}, {[TENNIS/TNMT_5_M]}, {[TENNIS/TNMT_6_M]})</t>
  </si>
  <si>
    <t>({[TENNIS/JO]}、{[TENNIS/TNMT_3_M]}、{[TENNIS/TNMT_5_M]}、{[TENNIS/TNMT_6_M]})</t>
  </si>
  <si>
    <t>TNMT_GEO_TYPE_2</t>
  </si>
  <si>
    <t>Continental Tournaments</t>
  </si>
  <si>
    <t>Tournois Continentaux</t>
  </si>
  <si>
    <t>Kontinentale Turniere</t>
  </si>
  <si>
    <t>Torneos continentales</t>
  </si>
  <si>
    <t>Tornei continentali</t>
  </si>
  <si>
    <t>洲际赛事</t>
  </si>
  <si>
    <t>Континентальные турниры</t>
  </si>
  <si>
    <t>Torneios Continentais</t>
  </si>
  <si>
    <t>TNMT_GEO_TYPE_2_DESC_F</t>
  </si>
  <si>
    <t>({[TENNIS/TNMT_8_F]}, {[TENNIS/TNMT_9_F]}, {[TENNIS/TNMT_10_F]}, {[TENNIS/TNMT_12_F]})</t>
  </si>
  <si>
    <t>({[TENNIS/TNMT_8_F]}、{[TENNIS/TNMT_9_F]}、{[TENNIS/TNMT_10_F]}、{[TENNIS/TNMT_12_F]})</t>
  </si>
  <si>
    <t>TNMT_GEO_TYPE_2_DESC_M</t>
  </si>
  <si>
    <t>({[TENNIS/TNMT_8_M]}, {[TENNIS/TNMT_9_M]}, {[TENNIS/TNMT_10_M]}, {[TENNIS/TNMT_11_M]})</t>
  </si>
  <si>
    <t>TNMT_GEO_TYPE_3</t>
  </si>
  <si>
    <t>National Tournaments</t>
  </si>
  <si>
    <t>Tournois Nationaux</t>
  </si>
  <si>
    <t>Nationale Turniere</t>
  </si>
  <si>
    <t>Torneos nacionales</t>
  </si>
  <si>
    <t>Tornei nazionali</t>
  </si>
  <si>
    <t>全国赛事</t>
  </si>
  <si>
    <t>Национальные турниры</t>
  </si>
  <si>
    <t>Torneios Nacionais</t>
  </si>
  <si>
    <t>TNMT_GEO_TYPE_3_DESC_F</t>
  </si>
  <si>
    <t>({[TENNIS/TNMT_13_F]}, {[TENNIS/TNMT_15_F]})</t>
  </si>
  <si>
    <t>({[TENNIS/TNMT_13_F]}、{[TENNIS/TNMT_15_F]})</t>
  </si>
  <si>
    <t>TNMT_GEO_TYPE_3_DESC_M</t>
  </si>
  <si>
    <t>({[TENNIS/TNMT_13_M]}, {[TENNIS/TNMT_14_M]}, {[TENNIS/TNMT_15_M]})</t>
  </si>
  <si>
    <t>({[TENNIS/TNMT_13_M]}、{[TENNIS/TNMT_14_M]}、{[TENNIS/TNMT_15_M]})</t>
  </si>
  <si>
    <t>TNMT_MTL_CAT1</t>
  </si>
  <si>
    <t>{[TENNIS/TNMT_CAT_1]}</t>
  </si>
  <si>
    <t>TNMT_MTL_CAT3</t>
  </si>
  <si>
    <t>{[TENNIS/TNMT_CAT_4]}</t>
  </si>
  <si>
    <t>TNMT_MTL_CAT4OR5</t>
  </si>
  <si>
    <t>{[TENNIS/TNMT_CAT_7]} / {[TENNIS/TNMT_CAT_10]}</t>
  </si>
  <si>
    <t>TNMT_MTL_CAT7TO11</t>
  </si>
  <si>
    <t>{[TENNIS/TNMT_CAT_14]}-{[TENNIS/TNMT_CAT_18]}</t>
  </si>
  <si>
    <t>TNMT_PM_INFO</t>
  </si>
  <si>
    <t>The total amount of money shared by the participants. The distribution rules vary based on the circuits and tournament categories.</t>
  </si>
  <si>
    <t>Somme totale que se partagent les participants. Les règles de répartition varient selon les circuits et les catégories de tournois.</t>
  </si>
  <si>
    <t>Die Gesamtsumme, die von den Teilnehmer geteilt wird. Die Verteilungsregeln variieren je nach Tour und Turnier-Kategorie.</t>
  </si>
  <si>
    <t>La cantidad total de dinero que se reparten los participantes. Las reglas para su reparto varían según los circuitos y las categorías de los torneos.</t>
  </si>
  <si>
    <t>L'importo totale di denaro condiviso dai partecipanti. Le regole di distribuzione variano in base ai circuiti e alle categorie dei tornei.</t>
  </si>
  <si>
    <t>赛事奖金总额。奖金分配规则根据巡回赛体系与赛事类别而有所不同。</t>
  </si>
  <si>
    <t>Общая сумма призовых, распределяемых между участниками. Правила распределения зависят от тура и категории турнира.</t>
  </si>
  <si>
    <t>O valor total em dinheiro distribuído entre os participantes. As regras de distribuição variam de acordo com os circuitos e as categorias de torneios.</t>
  </si>
  <si>
    <t>Prize money explanation</t>
  </si>
  <si>
    <t>TNMT_PTS_INFO</t>
  </si>
  <si>
    <t>The maximum number of points a tournament winner can earn. Other participants earn a lower number of points depending on how far they progress in the tournament.</t>
  </si>
  <si>
    <t>Nombre de points maximum que le vainqueur du tournoi peut remporter. Les autres participants remportent un nombre de points inférieur selon leur progression dans le tournoi.</t>
  </si>
  <si>
    <t>Die maximale Anzahl an Punkten, die ein Turniersieger Turniersiegerin verdienen kann. Andere Teilnehmer*innen erhalten eine geringere Anzahl an Punkten, abhängig davon, wie weit sie im Turnier kommen.</t>
  </si>
  <si>
    <t>La cantidad máxima de puntos que puede ganar el vencedor de un torneo. Otros participantes obtienen un número menor de puntos dependiendo de cuánto avancen en el torneo.</t>
  </si>
  <si>
    <t>Il numero massimo di punti che un vincitore di un torneo può guadagnare. Gli altri partecipanti guadagnano un numero inferiore di punti a seconda di quanto progrediscono nel torneo.</t>
  </si>
  <si>
    <t>赛事冠军可获得的最高积分。其他选手根据赛事晋级轮次获得相应积分。</t>
  </si>
  <si>
    <t>Максимальное количество очков, которое может получить победитель турнира. Остальные участники получают меньше очков в зависимости от достигнутого раунда.</t>
  </si>
  <si>
    <t>O número máximo de pontos que o vencedor de um torneio pode ganhar. Outros participantes ganham um número menor de pontos dependendo do quão longe progridem no torneio.</t>
  </si>
  <si>
    <t>Tournament point explanation</t>
  </si>
  <si>
    <t>TNMT_RANK_INFO</t>
  </si>
  <si>
    <t>Player's ranking on the tournament circuit.</t>
  </si>
  <si>
    <t>Classement du joueur sur le circuit du tournoi.</t>
  </si>
  <si>
    <t>Das Ranking eines Spielers/einer Spielerin in der Turnierserie.</t>
  </si>
  <si>
    <t>Clasificación de un tenista en el circuito del torneo.</t>
  </si>
  <si>
    <t>Classifica di un giocatore nel circuito del torneo.</t>
  </si>
  <si>
    <t>球员的巡回赛排名。</t>
  </si>
  <si>
    <t>Рейтинг игрока в турнирном туре.</t>
  </si>
  <si>
    <t>Ranking do jogador no circuito do torneio.</t>
  </si>
  <si>
    <t>Ranking of a player in one of the 4 circuits</t>
  </si>
  <si>
    <t>TNMT_ROUND_00</t>
  </si>
  <si>
    <t>冠军</t>
  </si>
  <si>
    <t>Winner of a tnmt</t>
  </si>
  <si>
    <t>TNMT_ROUND_00_MINI</t>
  </si>
  <si>
    <t>Vainq.</t>
  </si>
  <si>
    <t>Venc.</t>
  </si>
  <si>
    <t>Vinc.</t>
  </si>
  <si>
    <t>获胜</t>
  </si>
  <si>
    <t>Short version of TNMT_ROUND_00</t>
  </si>
  <si>
    <t>TNMT_ROUND_01</t>
  </si>
  <si>
    <t>Final</t>
  </si>
  <si>
    <t>Finale</t>
  </si>
  <si>
    <t>决赛</t>
  </si>
  <si>
    <t>Финал</t>
  </si>
  <si>
    <t>One of the round of a tournament</t>
  </si>
  <si>
    <t>TNMT_ROUND_01_MINI</t>
  </si>
  <si>
    <t>F</t>
  </si>
  <si>
    <t>Short version of TNMT_ROUND_01</t>
  </si>
  <si>
    <t>TNMT_ROUND_02</t>
  </si>
  <si>
    <t>Semifinal</t>
  </si>
  <si>
    <t>Demi finale</t>
  </si>
  <si>
    <t>Halbfinale</t>
  </si>
  <si>
    <t>Semifinale</t>
  </si>
  <si>
    <t>半决赛</t>
  </si>
  <si>
    <t>Полуфинал</t>
  </si>
  <si>
    <t>TNMT_ROUND_02_MINI</t>
  </si>
  <si>
    <t>SF</t>
  </si>
  <si>
    <t>DF</t>
  </si>
  <si>
    <t>HF</t>
  </si>
  <si>
    <t>Short version of TNMT_ROUND_02</t>
  </si>
  <si>
    <t>TNMT_ROUND_03</t>
  </si>
  <si>
    <t>Quarterfinal</t>
  </si>
  <si>
    <t>Quart de Finale</t>
  </si>
  <si>
    <t>Viertelfinale</t>
  </si>
  <si>
    <t>Cuartos de final</t>
  </si>
  <si>
    <t>Quarti di finale</t>
  </si>
  <si>
    <t>四分之一决赛</t>
  </si>
  <si>
    <t>Четвертьфинал</t>
  </si>
  <si>
    <t>Quartas de final</t>
  </si>
  <si>
    <t>TNMT_ROUND_03_MINI</t>
  </si>
  <si>
    <t>QF</t>
  </si>
  <si>
    <t>VF</t>
  </si>
  <si>
    <t>Short version of TNMT_ROUND_03</t>
  </si>
  <si>
    <t>TNMT_ROUND_04</t>
  </si>
  <si>
    <t>R16</t>
  </si>
  <si>
    <t>十六强</t>
  </si>
  <si>
    <t>1/8 финала</t>
  </si>
  <si>
    <t>TNMT_ROUND_04_MINI</t>
  </si>
  <si>
    <t>8.os</t>
  </si>
  <si>
    <t>Oitavas</t>
  </si>
  <si>
    <t>Short version of TNMT_ROUND_04</t>
  </si>
  <si>
    <t>TNMT_ROUND_05</t>
  </si>
  <si>
    <t>R32</t>
  </si>
  <si>
    <t>三十二强</t>
  </si>
  <si>
    <t>1/16 финала</t>
  </si>
  <si>
    <t>TNMT_ROUND_05_MINI</t>
  </si>
  <si>
    <t>16.os</t>
  </si>
  <si>
    <t>32avos</t>
  </si>
  <si>
    <t>Short version of TNMT_ROUND_05</t>
  </si>
  <si>
    <t>TNMT_ROUND_06</t>
  </si>
  <si>
    <t>R64</t>
  </si>
  <si>
    <t>六十四强</t>
  </si>
  <si>
    <t>1/32 финала</t>
  </si>
  <si>
    <t>TNMT_ROUND_06_MINI</t>
  </si>
  <si>
    <t>32.os</t>
  </si>
  <si>
    <t>64avos</t>
  </si>
  <si>
    <t>Short version of TNMT_ROUND_06</t>
  </si>
  <si>
    <t>TNMT_ROUND_07</t>
  </si>
  <si>
    <t>R128</t>
  </si>
  <si>
    <t>一百二十八强</t>
  </si>
  <si>
    <t>1/64 финала</t>
  </si>
  <si>
    <t>TNMT_ROUND_07_MINI</t>
  </si>
  <si>
    <t>64.os</t>
  </si>
  <si>
    <t>128avos</t>
  </si>
  <si>
    <t>Short version of TNMT_ROUND_07</t>
  </si>
  <si>
    <t>TNMT_ROUND_08</t>
  </si>
  <si>
    <t>3rd Rnd Qualif.</t>
  </si>
  <si>
    <t>Qualif. Tour 3</t>
  </si>
  <si>
    <t>Quali. 3. Runde</t>
  </si>
  <si>
    <t>3.ª ronda elim.</t>
  </si>
  <si>
    <t>3° {[UI/ROUND]} qualif.</t>
  </si>
  <si>
    <t>资格赛第三轮</t>
  </si>
  <si>
    <t>3-й раунд квалиф.</t>
  </si>
  <si>
    <t>3ª Rodada Qualif.</t>
  </si>
  <si>
    <t>One of the round of a tournament (qualif = qualifications)</t>
  </si>
  <si>
    <t>TNMT_ROUND_08_MINI</t>
  </si>
  <si>
    <t>Rnd 3 Q</t>
  </si>
  <si>
    <t>Q T3</t>
  </si>
  <si>
    <t>Runde 3 Q</t>
  </si>
  <si>
    <t>3.ª elim.</t>
  </si>
  <si>
    <t>3-й кв.</t>
  </si>
  <si>
    <t>Rod 3 Q</t>
  </si>
  <si>
    <t>Short version of TNMT_ROUND_08</t>
  </si>
  <si>
    <t>TNMT_ROUND_09</t>
  </si>
  <si>
    <t>2nd Rnd Qualif.</t>
  </si>
  <si>
    <t>Qualif. Tour 2</t>
  </si>
  <si>
    <t>Quali. 2. Runde</t>
  </si>
  <si>
    <t>2.ª ronda elim.</t>
  </si>
  <si>
    <t>2° {[UI/ROUND]} qualif.</t>
  </si>
  <si>
    <t>资格赛第二轮</t>
  </si>
  <si>
    <t>2-й раунд квалиф.</t>
  </si>
  <si>
    <t>2ª Rodada Qualif.</t>
  </si>
  <si>
    <t>TNMT_ROUND_09_MINI</t>
  </si>
  <si>
    <t>Rnd 2 Q</t>
  </si>
  <si>
    <t>Q T2</t>
  </si>
  <si>
    <t>Runde 2 Q</t>
  </si>
  <si>
    <t>2.ª elim.</t>
  </si>
  <si>
    <t>2-й кв.</t>
  </si>
  <si>
    <t>Rod 2 Q</t>
  </si>
  <si>
    <t>Short version of TNMT_ROUND_09</t>
  </si>
  <si>
    <t>TNMT_ROUND_10</t>
  </si>
  <si>
    <t>1st Rnd Qualif.</t>
  </si>
  <si>
    <t>Qualif. Tour 1</t>
  </si>
  <si>
    <t>Quali. 1. Runde</t>
  </si>
  <si>
    <t>1.ª ronda elim.</t>
  </si>
  <si>
    <t>1° {[UI/ROUND]} qualif.</t>
  </si>
  <si>
    <t>资格赛第一轮</t>
  </si>
  <si>
    <t>1-й раунд квалиф.</t>
  </si>
  <si>
    <t>1ª Rodada Qualif.</t>
  </si>
  <si>
    <t>TNMT_ROUND_10_MINI</t>
  </si>
  <si>
    <t>Rnd 1 Q</t>
  </si>
  <si>
    <t>Q T1</t>
  </si>
  <si>
    <t>Runde 1 Q</t>
  </si>
  <si>
    <t>1.ª elim.</t>
  </si>
  <si>
    <t>1-й кв.</t>
  </si>
  <si>
    <t>Rod 1 Q</t>
  </si>
  <si>
    <t>Short version of TNMT_ROUND_10</t>
  </si>
  <si>
    <t>TNMT_ROUND_11</t>
  </si>
  <si>
    <t>3rd place</t>
  </si>
  <si>
    <t>3eme place</t>
  </si>
  <si>
    <t>3. Platz</t>
  </si>
  <si>
    <t>3er puesto</t>
  </si>
  <si>
    <t>3° posto</t>
  </si>
  <si>
    <t>3-е место</t>
  </si>
  <si>
    <t>Disputa do 3º lugar</t>
  </si>
  <si>
    <t>TNMT_ROUND_11_MINI</t>
  </si>
  <si>
    <t>3e</t>
  </si>
  <si>
    <t>季军</t>
  </si>
  <si>
    <t>3-е</t>
  </si>
  <si>
    <t>TNMT_ROUND_12</t>
  </si>
  <si>
    <t>Petite Finale</t>
  </si>
  <si>
    <t>Kleines Finale</t>
  </si>
  <si>
    <t>TNMT_ROUND_12_MINI</t>
  </si>
  <si>
    <t>LF</t>
  </si>
  <si>
    <t>FT</t>
  </si>
  <si>
    <t>TNMT_ROUND_RR</t>
  </si>
  <si>
    <t>Round robin</t>
  </si>
  <si>
    <t>Round-robin</t>
  </si>
  <si>
    <t>Round-Robin</t>
  </si>
  <si>
    <t>Liguilla</t>
  </si>
  <si>
    <t>Girone all’italiana</t>
  </si>
  <si>
    <t>小组循环赛</t>
  </si>
  <si>
    <t>Круговой турнир</t>
  </si>
  <si>
    <t>A specific tournament format</t>
  </si>
  <si>
    <t>TNMT_ROUND_RR_MINI</t>
  </si>
  <si>
    <t>RR</t>
  </si>
  <si>
    <t>Lig.</t>
  </si>
  <si>
    <t>FG</t>
  </si>
  <si>
    <t>Short version for TNMT_ROUND_RR</t>
  </si>
  <si>
    <t>TNMT_SEED_INFO</t>
  </si>
  <si>
    <t>Because of their ranking, some players are placed in the bracket in such a way that they do not meet another highly ranked player early in the tournament.</t>
  </si>
  <si>
    <t xml:space="preserve">Grâce à leur classement, certains joueurs sont placés dans le tableau de telle sorte qu'ils ne rencontrent pas un autre joueur bien classé rapidement dans le tournoi. </t>
  </si>
  <si>
    <t>Manche Spieler werden aufgrund ihres Rankings so gesetzt, dass sie nicht früh im Turnier auf einen anderen hochrangigen Spieler/eine andere hochrangige Spielerin treffen.</t>
  </si>
  <si>
    <t>Debido a su clasificación, algunos tenistas se colocan en el cuadro de tal manera que no se cruzan con otro tenista bien clasificado al principio del torneo.</t>
  </si>
  <si>
    <t>In virtù della loro classifica, alcuni giocatori vengono inseriti nel girone in modo tale da non incontrare un altro giocatore alto in classifica all'inizio del torneo.</t>
  </si>
  <si>
    <t>根据球员排名进行签位安排，以确保高排名球员不会在赛事初期过早相遇。</t>
  </si>
  <si>
    <t>Из-за высокого рейтинга некоторые игроки разводятся по сетке так, чтобы не встречаться с другими сильными соперниками на ранних стадиях турнира.</t>
  </si>
  <si>
    <t>Devido ao seu ranking, alguns jogadores são colocados na chave de forma que não encontrem outro jogador de alto ranking no início do torneio.</t>
  </si>
  <si>
    <t>Seed explanation</t>
  </si>
  <si>
    <t>TNMT_WTL_CAT1</t>
  </si>
  <si>
    <t>{[TENNIS/TNMT_CAT_2]}</t>
  </si>
  <si>
    <t>TNMT_WTL_CAT3</t>
  </si>
  <si>
    <t>{[TENNIS/TNMT_CAT_24]}</t>
  </si>
  <si>
    <t>TNMT_WTL_CAT4OR5</t>
  </si>
  <si>
    <t>{[TENNIS/TNMT_CAT_28]} / {[TENNIS/TNMT_CAT_30]}</t>
  </si>
  <si>
    <t>TNMT_WTL_CAT7TO11</t>
  </si>
  <si>
    <t>{[TENNIS/TNMT_CAT_32]}-{[TENNIS/TNMT_CAT_36]}</t>
  </si>
  <si>
    <t>TNMTS</t>
  </si>
  <si>
    <t>Tournaments</t>
  </si>
  <si>
    <t>Tournois</t>
  </si>
  <si>
    <t>Turniere</t>
  </si>
  <si>
    <t>Torneos</t>
  </si>
  <si>
    <t>Tornei</t>
  </si>
  <si>
    <t>赛事</t>
  </si>
  <si>
    <t>Турниры</t>
  </si>
  <si>
    <t>Torneios</t>
  </si>
  <si>
    <t>Tennis tournaments</t>
  </si>
  <si>
    <t>TWC</t>
  </si>
  <si>
    <t>World Cup</t>
  </si>
  <si>
    <t>Coupe du Monde</t>
  </si>
  <si>
    <t>Weltmeisterschaft</t>
  </si>
  <si>
    <t>Copa del Mundo</t>
  </si>
  <si>
    <t>Coppa del mondo</t>
  </si>
  <si>
    <t>世界杯</t>
  </si>
  <si>
    <t>Кубок мира</t>
  </si>
  <si>
    <t>Copa do Mundo</t>
  </si>
  <si>
    <t>TWC_GP_N1</t>
  </si>
  <si>
    <t>Name</t>
  </si>
  <si>
    <t>Nom</t>
  </si>
  <si>
    <t>Nombre</t>
  </si>
  <si>
    <t>Nome</t>
  </si>
  <si>
    <t>姓名</t>
  </si>
  <si>
    <t>Имя</t>
  </si>
  <si>
    <t>TWC_GP_N2</t>
  </si>
  <si>
    <t>Rank</t>
  </si>
  <si>
    <t>Rang</t>
  </si>
  <si>
    <t>Clas.</t>
  </si>
  <si>
    <t>Livello</t>
  </si>
  <si>
    <t>排名</t>
  </si>
  <si>
    <t>Рейтинг</t>
  </si>
  <si>
    <t>Ranking</t>
  </si>
  <si>
    <t>TWC_GP_N3</t>
  </si>
  <si>
    <t>Age</t>
  </si>
  <si>
    <t>Alter</t>
  </si>
  <si>
    <t>Edad</t>
  </si>
  <si>
    <t>Età</t>
  </si>
  <si>
    <t>年龄</t>
  </si>
  <si>
    <t>Возраст</t>
  </si>
  <si>
    <t>Idade</t>
  </si>
  <si>
    <t>TWC_GP_N4</t>
  </si>
  <si>
    <t>W/L</t>
  </si>
  <si>
    <t>V/D</t>
  </si>
  <si>
    <t>V/S</t>
  </si>
  <si>
    <t>胜/负</t>
  </si>
  <si>
    <t>В/П</t>
  </si>
  <si>
    <t>V-D</t>
  </si>
  <si>
    <t>TWC_GP_N5</t>
  </si>
  <si>
    <t>Titles</t>
  </si>
  <si>
    <t>Titres</t>
  </si>
  <si>
    <t>Titel</t>
  </si>
  <si>
    <t>Títulos</t>
  </si>
  <si>
    <t>Titoli</t>
  </si>
  <si>
    <t>冠军头衔</t>
  </si>
  <si>
    <t>Титулы</t>
  </si>
  <si>
    <t>TWC_GP_NOMINATIONS</t>
  </si>
  <si>
    <t>Team nominations</t>
  </si>
  <si>
    <t>Constitution des équipes</t>
  </si>
  <si>
    <t>Team-Nominierungen</t>
  </si>
  <si>
    <t>Constitución de los equipos</t>
  </si>
  <si>
    <t>Formazione delle squadre</t>
  </si>
  <si>
    <t>团队提名</t>
  </si>
  <si>
    <t>Заявка команды</t>
  </si>
  <si>
    <t>Indicações da equipe</t>
  </si>
  <si>
    <t>TWC_GROUP1</t>
  </si>
  <si>
    <t>Group A</t>
  </si>
  <si>
    <t>Groupe A</t>
  </si>
  <si>
    <t>Gruppe A</t>
  </si>
  <si>
    <t>Grupo A</t>
  </si>
  <si>
    <t>Gruppo A</t>
  </si>
  <si>
    <t>A组</t>
  </si>
  <si>
    <t>Группа A</t>
  </si>
  <si>
    <t>TWC_GROUP2</t>
  </si>
  <si>
    <t>Group B</t>
  </si>
  <si>
    <t>Groupe B</t>
  </si>
  <si>
    <t>Gruppe B</t>
  </si>
  <si>
    <t>Grupo B</t>
  </si>
  <si>
    <t>Gruppo B</t>
  </si>
  <si>
    <t>B组</t>
  </si>
  <si>
    <t>Группа B</t>
  </si>
  <si>
    <t>TWC_GROUP3</t>
  </si>
  <si>
    <t>Group C</t>
  </si>
  <si>
    <t>Groupe C</t>
  </si>
  <si>
    <t>Gruppe C</t>
  </si>
  <si>
    <t>Grupo C</t>
  </si>
  <si>
    <t>Gruppo C</t>
  </si>
  <si>
    <t>C组</t>
  </si>
  <si>
    <t>Группа C</t>
  </si>
  <si>
    <t>TWC_GROUP4</t>
  </si>
  <si>
    <t>Group D</t>
  </si>
  <si>
    <t>Groupe D</t>
  </si>
  <si>
    <t>Gruppe D</t>
  </si>
  <si>
    <t>Grupo D</t>
  </si>
  <si>
    <t>Gruppo D</t>
  </si>
  <si>
    <t>D组</t>
  </si>
  <si>
    <t>Группа D</t>
  </si>
  <si>
    <t>TWC_MATCH1</t>
  </si>
  <si>
    <t>Single 1</t>
  </si>
  <si>
    <t>Simple 1</t>
  </si>
  <si>
    <t>Einzel 1</t>
  </si>
  <si>
    <t>Individual 1</t>
  </si>
  <si>
    <t>Singolo 1</t>
  </si>
  <si>
    <t>单打1</t>
  </si>
  <si>
    <t>Одиночный 1</t>
  </si>
  <si>
    <t>Simples 1</t>
  </si>
  <si>
    <t>TWC_MATCH2</t>
  </si>
  <si>
    <t>Single 2</t>
  </si>
  <si>
    <t>Simple 2</t>
  </si>
  <si>
    <t>Einzel 2</t>
  </si>
  <si>
    <t>Individual 2</t>
  </si>
  <si>
    <t>Singolo 2</t>
  </si>
  <si>
    <t>单打2</t>
  </si>
  <si>
    <t>Одиночный 2</t>
  </si>
  <si>
    <t>Simples 2</t>
  </si>
  <si>
    <t>TWC_MATCH3</t>
  </si>
  <si>
    <t>Пара</t>
  </si>
  <si>
    <t>TWC_MATCH4</t>
  </si>
  <si>
    <t>Single 4</t>
  </si>
  <si>
    <t>Simple 4</t>
  </si>
  <si>
    <t>Einzel 4</t>
  </si>
  <si>
    <t>Individual 4</t>
  </si>
  <si>
    <t>Singolo 4</t>
  </si>
  <si>
    <t>单打4</t>
  </si>
  <si>
    <t>Одиночный 4</t>
  </si>
  <si>
    <t>Simples 4</t>
  </si>
  <si>
    <t>TWC_MATCH5</t>
  </si>
  <si>
    <t>Single 5</t>
  </si>
  <si>
    <t>Simple 5</t>
  </si>
  <si>
    <t>Einzel 5</t>
  </si>
  <si>
    <t>Individual 5</t>
  </si>
  <si>
    <t>Singolo 5</t>
  </si>
  <si>
    <t>单打5</t>
  </si>
  <si>
    <t>Одиночный 5</t>
  </si>
  <si>
    <t>Simples 5</t>
  </si>
  <si>
    <t>TWC_MD</t>
  </si>
  <si>
    <t>Match details</t>
  </si>
  <si>
    <t>Détails des matchs</t>
  </si>
  <si>
    <t>Infos zum Spiel</t>
  </si>
  <si>
    <t>Detalles del partido</t>
  </si>
  <si>
    <t>Dettagli degli incontri</t>
  </si>
  <si>
    <t>比赛详情</t>
  </si>
  <si>
    <t>Детали матча</t>
  </si>
  <si>
    <t>Detalhes da partida</t>
  </si>
  <si>
    <t>TWC_MINI</t>
  </si>
  <si>
    <t>CDM</t>
  </si>
  <si>
    <t>CdM</t>
  </si>
  <si>
    <t>TWC_Q_TITLE</t>
  </si>
  <si>
    <t>Qualifications - {[TENNIS/TWC]}</t>
  </si>
  <si>
    <t>Qualifikationsrunde - {[TENNIS/TWC]}</t>
  </si>
  <si>
    <t>Clasificaciones - {[TENNIS/TWC]}</t>
  </si>
  <si>
    <t>Qualificazioni - {[TENNIS/TWC]}</t>
  </si>
  <si>
    <t>Квалификация - {[TENNIS/TWC]}</t>
  </si>
  <si>
    <t>Qualificatórias - {[TENNIS/TWC]}</t>
  </si>
  <si>
    <t>W_L</t>
  </si>
  <si>
    <t>W-L</t>
  </si>
  <si>
    <t>G-P</t>
  </si>
  <si>
    <t>S-N</t>
  </si>
  <si>
    <t>V-S</t>
  </si>
  <si>
    <t>胜-负</t>
  </si>
  <si>
    <t>В-П</t>
  </si>
  <si>
    <t>Win - Loose</t>
  </si>
  <si>
    <t>WINNER</t>
  </si>
  <si>
    <t>Coup gagnant</t>
  </si>
  <si>
    <t>Vincente</t>
  </si>
  <si>
    <t>制胜分</t>
  </si>
  <si>
    <t>Sort of shot</t>
  </si>
  <si>
    <t>WINNERS</t>
  </si>
  <si>
    <t>Winners</t>
  </si>
  <si>
    <t>Coups gagnants</t>
  </si>
  <si>
    <t>Ganadores</t>
  </si>
  <si>
    <t>Vincenti</t>
  </si>
  <si>
    <t>制胜分数</t>
  </si>
  <si>
    <t>Победители</t>
  </si>
  <si>
    <t>Vencedores</t>
  </si>
  <si>
    <t>SCORES</t>
  </si>
  <si>
    <t>Scores</t>
  </si>
  <si>
    <t>Ergebnisse</t>
  </si>
  <si>
    <t>Marcadores</t>
  </si>
  <si>
    <t>Punteggi</t>
  </si>
  <si>
    <t>比分</t>
  </si>
  <si>
    <t>Счёт</t>
  </si>
  <si>
    <t>Placares</t>
  </si>
  <si>
    <t>TMS</t>
  </si>
  <si>
    <t>Tennis Manager Score</t>
  </si>
  <si>
    <t>Tennis Manager Wertung</t>
  </si>
  <si>
    <t>Puntuación TM</t>
  </si>
  <si>
    <t>Punteggio TM</t>
  </si>
  <si>
    <t>网球经理评分</t>
  </si>
  <si>
    <t>Рейтинг Tennis Manager</t>
  </si>
  <si>
    <t>Pontuação Tennis Manager</t>
  </si>
  <si>
    <t>TMSS</t>
  </si>
  <si>
    <t>TMS Serve</t>
  </si>
  <si>
    <t>TMS Service</t>
  </si>
  <si>
    <t>TMS-Aufschlag</t>
  </si>
  <si>
    <t>TMS Saque</t>
  </si>
  <si>
    <t>TMS Servizio</t>
  </si>
  <si>
    <t>发球评分</t>
  </si>
  <si>
    <t>TMS подача</t>
  </si>
  <si>
    <t>Saque TMS</t>
  </si>
  <si>
    <t>TMSR</t>
  </si>
  <si>
    <t>TMS Return</t>
  </si>
  <si>
    <t>TMS Retour</t>
  </si>
  <si>
    <t>TMS-Rückschlag</t>
  </si>
  <si>
    <t>TMS Resto</t>
  </si>
  <si>
    <t>TMS Risposta</t>
  </si>
  <si>
    <t>回球评分</t>
  </si>
  <si>
    <t>TMS приём</t>
  </si>
  <si>
    <t>Devolução TMS</t>
  </si>
  <si>
    <t>TMSU</t>
  </si>
  <si>
    <t>TMS Under Pressure</t>
  </si>
  <si>
    <t>TMS Sous pression</t>
  </si>
  <si>
    <t>TMS Unter Druck</t>
  </si>
  <si>
    <t>TMS Bajo presión</t>
  </si>
  <si>
    <t>TMS Sotto pressione</t>
  </si>
  <si>
    <t>抗压评分</t>
  </si>
  <si>
    <t>TMS под давлением</t>
  </si>
  <si>
    <t>TMS Sob Pressão</t>
  </si>
  <si>
    <t>TMS_MINI</t>
  </si>
  <si>
    <t>综合评分</t>
  </si>
  <si>
    <t>TMSS_MINI</t>
  </si>
  <si>
    <t>TMS[S]</t>
  </si>
  <si>
    <t>TMSR_MINI</t>
  </si>
  <si>
    <t>TMS[R]</t>
  </si>
  <si>
    <t>TMSU_MINI</t>
  </si>
  <si>
    <t>TMS[U]</t>
  </si>
  <si>
    <t>SCORES_FILTER</t>
  </si>
  <si>
    <t>Order by</t>
  </si>
  <si>
    <t>Classer par</t>
  </si>
  <si>
    <t>Sortieren nach</t>
  </si>
  <si>
    <t>Ordenar por</t>
  </si>
  <si>
    <t>Ordina per</t>
  </si>
  <si>
    <t>按姓氏排序</t>
  </si>
  <si>
    <t>Сортировать по</t>
  </si>
  <si>
    <t>SURFACE_MINI</t>
  </si>
  <si>
    <t>SUR</t>
  </si>
  <si>
    <t>BEL</t>
  </si>
  <si>
    <t>PTA</t>
  </si>
  <si>
    <t>SUP</t>
  </si>
  <si>
    <t>Покр.</t>
  </si>
  <si>
    <t>SUPERF.</t>
  </si>
  <si>
    <t>TNMT_CAT_100</t>
  </si>
  <si>
    <t>TNMT_CAT_101</t>
  </si>
  <si>
    <t>TNMT_CAT_102</t>
  </si>
  <si>
    <t>TNMT_CAT_103</t>
  </si>
  <si>
    <t>TNMT_CAT_104</t>
  </si>
  <si>
    <t>TNMT_CAT_105</t>
  </si>
  <si>
    <t>TNMT_CAT_106</t>
  </si>
  <si>
    <t>TNMT_CAT_107</t>
  </si>
  <si>
    <t>TNMT_CAT_108</t>
  </si>
  <si>
    <t>TNMT_CAT_109</t>
  </si>
  <si>
    <t>TNMT_CAT_110</t>
  </si>
  <si>
    <t>TNMT_CAT_111</t>
  </si>
  <si>
    <t>TNMT_CAT_112</t>
  </si>
  <si>
    <t>TNMT_CAT_113</t>
  </si>
  <si>
    <t>TNMT_CAT_114</t>
  </si>
  <si>
    <t>TNMT_CAT_115</t>
  </si>
  <si>
    <t>TNMT_CAT_116</t>
  </si>
  <si>
    <t>TNMT_CAT_117</t>
  </si>
  <si>
    <t>TNMT_CAT_118</t>
  </si>
  <si>
    <t>TNMT_CAT_119</t>
  </si>
  <si>
    <t>TNMT_CAT_120</t>
  </si>
  <si>
    <t>TNMT_CAT_121</t>
  </si>
  <si>
    <t>TNMT_CAT_122</t>
  </si>
  <si>
    <t>TNMT_CAT_123</t>
  </si>
  <si>
    <t>TNMT_CAT_124</t>
  </si>
  <si>
    <t>TNMT_CAT_125</t>
  </si>
  <si>
    <t>STATS_MATCH_DISTANCE</t>
  </si>
  <si>
    <t>Distance covered</t>
  </si>
  <si>
    <t>Distance parcourue</t>
  </si>
  <si>
    <t>Zurückgelegte Distanz</t>
  </si>
  <si>
    <t>Distancia recorrida</t>
  </si>
  <si>
    <t>Distanza percorsa</t>
  </si>
  <si>
    <t>跑动距离</t>
  </si>
  <si>
    <t>Пройденная дистанция</t>
  </si>
  <si>
    <t>Distância percorrida</t>
  </si>
  <si>
    <t>CIRCUIT_UPPER</t>
  </si>
  <si>
    <t>TOUR</t>
  </si>
  <si>
    <t>CIRCUITO</t>
  </si>
  <si>
    <t>电路</t>
  </si>
  <si>
    <t>ТУР</t>
  </si>
  <si>
    <t>RACE_UPPER</t>
  </si>
  <si>
    <t>种族</t>
  </si>
  <si>
    <t>ГОНКА</t>
  </si>
  <si>
    <t>NEXTG_UPPER</t>
  </si>
  <si>
    <t>NEXT GEN</t>
  </si>
  <si>
    <t>下一代</t>
  </si>
  <si>
    <t>NOVA GERAÇÃO</t>
  </si>
  <si>
    <t>LEADERS_UPPER</t>
  </si>
  <si>
    <t>LEADERS</t>
  </si>
  <si>
    <t>LÍDERES</t>
  </si>
  <si>
    <t>A "trademark" in the game, do not translate</t>
  </si>
  <si>
    <t>TOPRANKING_UPPER</t>
  </si>
  <si>
    <t>TOP RANKINGS</t>
  </si>
  <si>
    <t>TOP CLASSEMENTS</t>
  </si>
  <si>
    <t>BESTENRANGS</t>
  </si>
  <si>
    <t>CLASIFICACIONES TOP</t>
  </si>
  <si>
    <t>CLASSIFICHE TOP</t>
  </si>
  <si>
    <t>排名靠前</t>
  </si>
  <si>
    <t>ТОП РЕЙТИНГИ</t>
  </si>
  <si>
    <t>LEADERS_SERVE</t>
  </si>
  <si>
    <t>{[PLAYER/ATTR_RAD_01]} {[TENNIS/LEADERS]}</t>
  </si>
  <si>
    <t>LEADERS_RETURN</t>
  </si>
  <si>
    <t>{[PLAYER/ATTR_RAD_02]} {[TENNIS/LEADERS]}</t>
  </si>
  <si>
    <t>LEADERS_UNDERPRESS</t>
  </si>
  <si>
    <t>{[TENNIS/UNDER_PRESSURE]} {[TENNIS/LEADERS]}</t>
  </si>
  <si>
    <t>LEADERS_HARD</t>
  </si>
  <si>
    <t>{[TENNIS/SURFACE_H]} {[TENNIS/LEADERS]}</t>
  </si>
  <si>
    <t>LEADERS_CLAY</t>
  </si>
  <si>
    <t>{[TENNIS/SURFACE_CL]} {[TENNIS/LEADERS]}</t>
  </si>
  <si>
    <t>LEADERS_GRASS</t>
  </si>
  <si>
    <t>{[TENNIS/SURFACE_G]}  {[TENNIS/LEADERS]}</t>
  </si>
  <si>
    <t>{[TENNIS/SURFACE_G]} {[TENNIS/LEADERS]}</t>
  </si>
  <si>
    <t>LEADERS_INDOOR</t>
  </si>
  <si>
    <t>{[TENNIS/SURFACE_IH]} {[TENNIS/LEADERS]}</t>
  </si>
  <si>
    <t>Leaders</t>
  </si>
  <si>
    <t>UNDER_PRESSURE</t>
  </si>
  <si>
    <t>Under pressure</t>
  </si>
  <si>
    <t>Sous pression</t>
  </si>
  <si>
    <t>Unter Druck</t>
  </si>
  <si>
    <t>Bajo presión</t>
  </si>
  <si>
    <t>Sotto pressione</t>
  </si>
  <si>
    <t>压力之下</t>
  </si>
  <si>
    <t>Под давлением</t>
  </si>
  <si>
    <t>Sob pressão</t>
  </si>
  <si>
    <t>LEADERS_SERVE_C0</t>
  </si>
  <si>
    <t>LEADERS_SERVE_C1</t>
  </si>
  <si>
    <t>LEADERS_SERVE_C2</t>
  </si>
  <si>
    <t>{[PLAYER/ATTR_RAD_01]} rating</t>
  </si>
  <si>
    <t>{[PLAYER/ATTR_RAD_01]} score</t>
  </si>
  <si>
    <t>{[PLAYER/ATTR_RAD_01]} Bewertung</t>
  </si>
  <si>
    <t>{[PLAYER/ATTR_RAD_01]} puntuación</t>
  </si>
  <si>
    <t>Punteggio {[PLAYER/ATTR_RAD_01]}</t>
  </si>
  <si>
    <t>{[PLAYER/ATTR_RAD_01]} 评分</t>
  </si>
  <si>
    <t>Оценка {[PLAYER/ATTR_RAD_01]}</t>
  </si>
  <si>
    <t>{[PLAYER/ATTR_RAD_01]} de rating</t>
  </si>
  <si>
    <t>LEADERS_SERVE_C3</t>
  </si>
  <si>
    <t>{[TENNIS/STATS_MATCH_SRV_1ST_PC]}</t>
  </si>
  <si>
    <t>LEADERS_SERVE_C4</t>
  </si>
  <si>
    <t>{[TENNIS/STATS_MATCH_SRV_1ST_PTS_WON]}</t>
  </si>
  <si>
    <t>LEADERS_SERVE_C5</t>
  </si>
  <si>
    <t>{[TENNIS/STATS_MATCH_SRV_2ND_PTS_WON]}</t>
  </si>
  <si>
    <t>LEADERS_SERVE_C6</t>
  </si>
  <si>
    <t>{[PLAYER/STATS_MATCH_C_1]}</t>
  </si>
  <si>
    <t>LEADERS_SERVE_C7</t>
  </si>
  <si>
    <t>Avg. Aces/Match</t>
  </si>
  <si>
    <t>Moy. Aces/Match</t>
  </si>
  <si>
    <t>Ø Asse/Spiel</t>
  </si>
  <si>
    <t>Prom. Aces/Partido</t>
  </si>
  <si>
    <t>Media Ace/Partita</t>
  </si>
  <si>
    <t>场均Ace球</t>
  </si>
  <si>
    <t>Среднее эйсов за матч</t>
  </si>
  <si>
    <t>Média de Ases/Partida</t>
  </si>
  <si>
    <t>LEADERS_SERVE_C8</t>
  </si>
  <si>
    <t>Avg. Double faults/Match</t>
  </si>
  <si>
    <t>Moy. Double fautes/Match</t>
  </si>
  <si>
    <t>Ø Doppelfehler/Spiel</t>
  </si>
  <si>
    <t>Prom. Dobles faltas/Partido</t>
  </si>
  <si>
    <t>Media doppi falli/Partita</t>
  </si>
  <si>
    <t>场均双误</t>
  </si>
  <si>
    <t>Среднее двойных ошибок за матч</t>
  </si>
  <si>
    <t>Média de Duplas Faltas/Partida</t>
  </si>
  <si>
    <t>LEADERS_RETURN_C0</t>
  </si>
  <si>
    <t>LEADERS_RETURN_C1</t>
  </si>
  <si>
    <t>LEADERS_RETURN_C2</t>
  </si>
  <si>
    <t>{[PLAYER/ATTR_RAD_02]} rating</t>
  </si>
  <si>
    <t>{[PLAYER/ATTR_RAD_02]} score</t>
  </si>
  <si>
    <t>{[PLAYER/ATTR_RAD_02]} Bewertung</t>
  </si>
  <si>
    <t>{[PLAYER/ATTR_RAD_02]} puntuación</t>
  </si>
  <si>
    <t>Punteggio {[PLAYER/ATTR_RAD_02]}</t>
  </si>
  <si>
    <t>{[PLAYER/ATTR_RAD_02]} 评分</t>
  </si>
  <si>
    <t>Оценка {[PLAYER/ATTR_RAD_02]}</t>
  </si>
  <si>
    <t>{[PLAYER/ATTR_RAD_02]} de rating</t>
  </si>
  <si>
    <t>LEADERS_RETURN_C3</t>
  </si>
  <si>
    <t>{[TENNIS/STATS_MATCH_RTN_1ST_SRV_PTS_WON]}</t>
  </si>
  <si>
    <t>LEADERS_RETURN_C4</t>
  </si>
  <si>
    <t>{[TENNIS/STATS_MATCH_RTN_2ND_SRV_PTS_WON]}</t>
  </si>
  <si>
    <t>LEADERS_RETURN_C5</t>
  </si>
  <si>
    <t>{[PLAYER/STATS_MATCH_D_1]}</t>
  </si>
  <si>
    <t>LEADERS_RETURN_C6</t>
  </si>
  <si>
    <t>{[TENNIS/STATS_MATCH_RTN_BREAK_PTS_CONVERTED]}</t>
  </si>
  <si>
    <t>LEADERS_UNDERPRESS_C0</t>
  </si>
  <si>
    <t>LEADERS_UNDERPRESS_C1</t>
  </si>
  <si>
    <t>LEADERS_UNDERPRESS_C2</t>
  </si>
  <si>
    <t>{[TENNIS/UNDER_PRESSURE]} rating</t>
  </si>
  <si>
    <t>{[TENNIS/UNDER_PRESSURE]} score</t>
  </si>
  <si>
    <t>{[TENNIS/UNDER_PRESSURE]} Bewertung</t>
  </si>
  <si>
    <t>{[TENNIS/UNDER_PRESSURE]} puntuación</t>
  </si>
  <si>
    <t>Punteggio {[TENNIS/UNDER_PRESSURE]}</t>
  </si>
  <si>
    <t>{[TENNIS/UNDER_PRESSURE]} 评分</t>
  </si>
  <si>
    <t>Оценка {[TENNIS/UNDER_PRESSURE]}</t>
  </si>
  <si>
    <t>{[TENNIS/UNDER_PRESSURE]} de rating</t>
  </si>
  <si>
    <t>LEADERS_UNDERPRESS_C3</t>
  </si>
  <si>
    <t>{[TENNIS/LEADERS_RETURN_C6]}</t>
  </si>
  <si>
    <t>LEADERS_UNDERPRESS_C4</t>
  </si>
  <si>
    <t>{[TENNIS/STATS_MATCH_SRV_BREAK_PTS_SAVED]}</t>
  </si>
  <si>
    <t>LEADERS_UNDERPRESS_C5</t>
  </si>
  <si>
    <t>{[PLAYER/STATS_MATCH_B_4]}</t>
  </si>
  <si>
    <t>LEADERS_SURFACE_C0</t>
  </si>
  <si>
    <t>LEADERS_SURFACE_C1</t>
  </si>
  <si>
    <t>LEADERS_SURFACE_C2_H</t>
  </si>
  <si>
    <t>{[TENNIS/SURFACE_H]} rating</t>
  </si>
  <si>
    <t>{[TENNIS/SURFACE_H]} score</t>
  </si>
  <si>
    <t>{[TENNIS/SURFACE_H]} Bewertung</t>
  </si>
  <si>
    <t>{[TENNIS/SURFACE_H]} puntuación</t>
  </si>
  <si>
    <t>Punteggio {[TENNIS/SURFACE_H]}</t>
  </si>
  <si>
    <t>{[TENNIS/SURFACE_H]} 评分</t>
  </si>
  <si>
    <t>Оценка {[TENNIS/SURFACE_H]}</t>
  </si>
  <si>
    <t>{[TENNIS/SURFACE_H]} de rating</t>
  </si>
  <si>
    <t>LEADERS_SURFACE_C2_CL</t>
  </si>
  <si>
    <t>{[TENNIS/SURFACE_CL]} rating</t>
  </si>
  <si>
    <t>{[TENNIS/SURFACE_CL]} score</t>
  </si>
  <si>
    <t>{[TENNIS/SURFACE_CL]} Bewertung</t>
  </si>
  <si>
    <t>{[TENNIS/SURFACE_CL]} puntuación</t>
  </si>
  <si>
    <t>Punteggio {[TENNIS/SURFACE_CL]}</t>
  </si>
  <si>
    <t>{[TENNIS/SURFACE_CL]} 评分</t>
  </si>
  <si>
    <t>Оценка {[TENNIS/SURFACE_CL]}</t>
  </si>
  <si>
    <t>{[TENNIS/SURFACE_CL]} de rating</t>
  </si>
  <si>
    <t>LEADERS_SURFACE_C2_G</t>
  </si>
  <si>
    <t>{[TENNIS/SURFACE_G]} rating</t>
  </si>
  <si>
    <t>{[TENNIS/SURFACE_G]} score</t>
  </si>
  <si>
    <t>{[TENNIS/SURFACE_G]} Bewertung</t>
  </si>
  <si>
    <t>{[TENNIS/SURFACE_G]} puntuación</t>
  </si>
  <si>
    <t>Punteggio {[TENNIS/SURFACE_G]}</t>
  </si>
  <si>
    <t>{[TENNIS/SURFACE_G]} 评分</t>
  </si>
  <si>
    <t>Оценка {[TENNIS/SURFACE_G]}</t>
  </si>
  <si>
    <t>{[TENNIS/SURFACE_G]} de rating</t>
  </si>
  <si>
    <t>LEADERS_SURFACE_C2_IH</t>
  </si>
  <si>
    <t>{[TENNIS/SURFACE_IH]} rating</t>
  </si>
  <si>
    <t>{[TENNIS/SURFACE_IH]} score</t>
  </si>
  <si>
    <t>{[TENNIS/SURFACE_IH]} Bewertung</t>
  </si>
  <si>
    <t>{[TENNIS/SURFACE_IH]} puntuación</t>
  </si>
  <si>
    <t>Punteggio {[TENNIS/SURFACE_IH]}</t>
  </si>
  <si>
    <t>{[TENNIS/SURFACE_IH]} 评分</t>
  </si>
  <si>
    <t>Оценка {[TENNIS/SURFACE_IH]}</t>
  </si>
  <si>
    <t>{[TENNIS/SURFACE_IH]} de rating</t>
  </si>
  <si>
    <t>LEADERS_SURFACE_C3</t>
  </si>
  <si>
    <t>Taxa de Vitória</t>
  </si>
  <si>
    <t>LEADERS_SURFACE_C4</t>
  </si>
  <si>
    <t>LEADERS_SURFACE_C5</t>
  </si>
  <si>
    <t>LEADERS_SURFACE_C6</t>
  </si>
  <si>
    <t>LEADERS_JUNIOR_INFO</t>
  </si>
  <si>
    <t>Junior data will be available after the first tournament week of the upcoming season.</t>
  </si>
  <si>
    <t>Les donnes des circuits Junior seront accessibles après la 1ere semaine de tournoi de la prochaine saison.</t>
  </si>
  <si>
    <t>Die Junioren-Tour-Daten sind nach der ersten Turnierwoche der kommenden Saison verfügbar.</t>
  </si>
  <si>
    <t>Los datos del circuito Junior estarán disponibles tras la primera semana de torneos de la próxima temporada.</t>
  </si>
  <si>
    <t>I dati del circuito Junior saranno disponibili dopo la prima settimana di tornei della prossima stagione.</t>
  </si>
  <si>
    <t>青少年巡回赛的数据将在下赛季的第一周比赛后开放。</t>
  </si>
  <si>
    <t>Данные юниорского тура станут доступны после первой турнирной недели следующего сезона.</t>
  </si>
  <si>
    <t>Os dados juniores estarão disponíveis após a primeira semana de torneio da próxima temporada.</t>
  </si>
  <si>
    <t>FIN_G</t>
  </si>
  <si>
    <t>Global</t>
  </si>
  <si>
    <t>Globale</t>
  </si>
  <si>
    <t>全球</t>
  </si>
  <si>
    <t>Общие</t>
  </si>
  <si>
    <t>Finances are divided into 3 tabs</t>
  </si>
  <si>
    <t>FIN_EA</t>
  </si>
  <si>
    <t>Earnings</t>
  </si>
  <si>
    <t>Revenus</t>
  </si>
  <si>
    <t>Einnahmen</t>
  </si>
  <si>
    <t>Ganancias</t>
  </si>
  <si>
    <t>Guadagni</t>
  </si>
  <si>
    <t>收入</t>
  </si>
  <si>
    <t>Доходы</t>
  </si>
  <si>
    <t>Ganhos</t>
  </si>
  <si>
    <t>FIN_EX</t>
  </si>
  <si>
    <t>Expenses</t>
  </si>
  <si>
    <t>Dépenses</t>
  </si>
  <si>
    <t>Ausgaben</t>
  </si>
  <si>
    <t>Gastos</t>
  </si>
  <si>
    <t>Spese</t>
  </si>
  <si>
    <t>支出</t>
  </si>
  <si>
    <t>Расходы</t>
  </si>
  <si>
    <t>Despesas</t>
  </si>
  <si>
    <t>FIN_G_GRAPH0</t>
  </si>
  <si>
    <t>Current season from {[VAR_START_DATE]} to {[VAR_END_DATE]}</t>
  </si>
  <si>
    <t>Saison en cours du {[VAR_START_DATE]} au {[VAR_END_DATE]}</t>
  </si>
  <si>
    <t>Aktuelle Saison vom {[VAR_START_DATE]} bis zum {[VAR_END_DATE]}</t>
  </si>
  <si>
    <t>Temporada actual del {[VAR_START_DATE]} al {[VAR_END_DATE]}</t>
  </si>
  <si>
    <t>Stagione attuale dal {[VAR_START_DATE]} al {[VAR_END_DATE]}</t>
  </si>
  <si>
    <t>当前赛季：从{[VAR_START_DATE]}至{[VAR_END_DATE]}</t>
  </si>
  <si>
    <t>Текущий сезон с {[VAR_START_DATE]} по {[VAR_END_DATE]}</t>
  </si>
  <si>
    <t>Temporada atual de {[VAR_START_DATE]} a {[VAR_END_DATE]}</t>
  </si>
  <si>
    <t>Title of a data chart</t>
  </si>
  <si>
    <t>FIN_G_GLOB_OBJ</t>
  </si>
  <si>
    <t>Financial objective:</t>
  </si>
  <si>
    <t>Objectif financier :</t>
  </si>
  <si>
    <t>Finanzziel:</t>
  </si>
  <si>
    <t>Objetivo financiero:</t>
  </si>
  <si>
    <t>Obiettivo finanziario:</t>
  </si>
  <si>
    <t>财务目标</t>
  </si>
  <si>
    <t>Финансовая цель:</t>
  </si>
  <si>
    <t>Objetivo financeiro:</t>
  </si>
  <si>
    <t>$ objective to reach</t>
  </si>
  <si>
    <t>FIN_G_CURRENT_BAL</t>
  </si>
  <si>
    <t>Current balance:</t>
  </si>
  <si>
    <t>Solde actuel :</t>
  </si>
  <si>
    <t>Aktueller Kontostand:</t>
  </si>
  <si>
    <t>Saldo actual:</t>
  </si>
  <si>
    <t>Bilancio attuale:</t>
  </si>
  <si>
    <t>当前余额</t>
  </si>
  <si>
    <t>Текущий баланс:</t>
  </si>
  <si>
    <t>Saldo atual:</t>
  </si>
  <si>
    <t>Current $</t>
  </si>
  <si>
    <t>FIN_G_MOST_BENEF_PLY</t>
  </si>
  <si>
    <t>Most beneficial player:</t>
  </si>
  <si>
    <t>Joueur le plus rentable :</t>
  </si>
  <si>
    <t>Profitabelster Spieler/Profitabelste Spielerin:</t>
  </si>
  <si>
    <t>Tenista más beneficioso:</t>
  </si>
  <si>
    <t>Giocatore più redditizio:</t>
  </si>
  <si>
    <t>贡献最大球员：</t>
  </si>
  <si>
    <t>Самый выгодный игрок:</t>
  </si>
  <si>
    <t>Jogador mais lucrativo:</t>
  </si>
  <si>
    <t>FIN_G_EA</t>
  </si>
  <si>
    <t>{[MANAGER/FIN_EA]}</t>
  </si>
  <si>
    <t>FIN_G_EX</t>
  </si>
  <si>
    <t>{[MANAGER/FIN_EX]}</t>
  </si>
  <si>
    <t>FIN_G_GRAPH1</t>
  </si>
  <si>
    <t>Account balance and objectives</t>
  </si>
  <si>
    <t>Solde du compte et objectifs</t>
  </si>
  <si>
    <t>Kontostand und Ziele</t>
  </si>
  <si>
    <t>Saldo de la cuenta y objetivos</t>
  </si>
  <si>
    <t>Saldo conto e obiettivi</t>
  </si>
  <si>
    <t>账户余额与目标</t>
  </si>
  <si>
    <t>Баланс счёта и цели</t>
  </si>
  <si>
    <t>Saldo da conta e objetivos</t>
  </si>
  <si>
    <t>FIN_G_GRAPH1_LEG1</t>
  </si>
  <si>
    <t>Tolerance level</t>
  </si>
  <si>
    <t>Niveau de tolérance</t>
  </si>
  <si>
    <t>Toleranzniveau</t>
  </si>
  <si>
    <t>Nivel de tolerancia</t>
  </si>
  <si>
    <t>Livello tolleranza</t>
  </si>
  <si>
    <t>容错等级</t>
  </si>
  <si>
    <t>Допустимый уровень</t>
  </si>
  <si>
    <t>Nível de tolerância</t>
  </si>
  <si>
    <t>Title of a line of a data chart</t>
  </si>
  <si>
    <t>FIN_G_GRAPH1_LEG2</t>
  </si>
  <si>
    <t>Account balance</t>
  </si>
  <si>
    <t>Solde du compte</t>
  </si>
  <si>
    <t>Kontostand</t>
  </si>
  <si>
    <t>Saldo de la cuenta</t>
  </si>
  <si>
    <t>Saldo conto</t>
  </si>
  <si>
    <t>账户余额</t>
  </si>
  <si>
    <t>Баланс счёта</t>
  </si>
  <si>
    <t>Saldo da conta</t>
  </si>
  <si>
    <t>FIN_G_GRAPH2</t>
  </si>
  <si>
    <t>Profit (and loss)</t>
  </si>
  <si>
    <t>Profits (et pertes)</t>
  </si>
  <si>
    <t>Profit (und Verlust)</t>
  </si>
  <si>
    <t>Ganancia (y perdida)</t>
  </si>
  <si>
    <t>Profitti (e perdite)</t>
  </si>
  <si>
    <t>利润（与亏损）</t>
  </si>
  <si>
    <t>Прибыль (и убыток)</t>
  </si>
  <si>
    <t>Lucro (e prejuízo)</t>
  </si>
  <si>
    <t>FIN_EA_EA</t>
  </si>
  <si>
    <t>{[MANAGER/FIN_EA]}:</t>
  </si>
  <si>
    <t>{[MANAGER/FIN_EA]} :</t>
  </si>
  <si>
    <t>FIN_EA_LAST30D</t>
  </si>
  <si>
    <t>Last 30 days:</t>
  </si>
  <si>
    <t>30 derniers jours :</t>
  </si>
  <si>
    <t>Letzte 30 Tage:</t>
  </si>
  <si>
    <t>Últimos 30 días:</t>
  </si>
  <si>
    <t>Ultimi 30 giorni:</t>
  </si>
  <si>
    <t>过去30天：</t>
  </si>
  <si>
    <t>За последние 30 дней:</t>
  </si>
  <si>
    <t>Últimos 30 dias:</t>
  </si>
  <si>
    <t>FIN_EA_SEASON</t>
  </si>
  <si>
    <t>This season:</t>
  </si>
  <si>
    <t>Cette saison :</t>
  </si>
  <si>
    <t>Diese Saison:</t>
  </si>
  <si>
    <t>Esta temporada:</t>
  </si>
  <si>
    <t>Questa stagione:</t>
  </si>
  <si>
    <t>本赛季：</t>
  </si>
  <si>
    <t>В этом сезоне:</t>
  </si>
  <si>
    <t>FIN_EA_LAST30D_YEARBEFORE</t>
  </si>
  <si>
    <t>Same 30 days last year:</t>
  </si>
  <si>
    <t>Mêmes 30 jours l'an dernier :</t>
  </si>
  <si>
    <t>Gleicher 30-Tages-Zeitraum im Vorjahr:</t>
  </si>
  <si>
    <t>Los mismos 30 días del año pasado:</t>
  </si>
  <si>
    <t>Stessi 30 giorni dell'anno precedente:</t>
  </si>
  <si>
    <t>去年同期（30天）：</t>
  </si>
  <si>
    <t>Те же 30 дней год назад:</t>
  </si>
  <si>
    <t>Mesmos 30 dias do ano passado:</t>
  </si>
  <si>
    <t>FIN_EA_LASTSEASON</t>
  </si>
  <si>
    <t>Same period last season:</t>
  </si>
  <si>
    <t>Même période la saison dernière :</t>
  </si>
  <si>
    <t>Gleicher Zeitraum letzte Saison:</t>
  </si>
  <si>
    <t>Mismo período de la temporada pasada:</t>
  </si>
  <si>
    <t>Stesso periodo della stagione precedente:</t>
  </si>
  <si>
    <t>上赛季同期：</t>
  </si>
  <si>
    <t>Тот же период в прошлом сезоне:</t>
  </si>
  <si>
    <t>Mesmo período da temporada passada:</t>
  </si>
  <si>
    <t>FIN_EA_GRAPH1</t>
  </si>
  <si>
    <t>Global earnings from {[VAR_START_DATE]} to {[VAR_END_DATE]}</t>
  </si>
  <si>
    <t>Revenus globaux du {[VAR_START_DATE]} au {[VAR_END_DATE]}</t>
  </si>
  <si>
    <t>Algemeine Einnahmen vom {[VAR_START_DATE]} bis zum {[VAR_END_DATE]}</t>
  </si>
  <si>
    <t>Ingresos globales del {[VAR_START_DATE]} al {[VAR_END_DATE]}</t>
  </si>
  <si>
    <t>Guadagno totali da {[VAR_START_DATE]} a {[VAR_END_DATE]}</t>
  </si>
  <si>
    <t>全球收入（从{[VAR_START_DATE]}至{[VAR_END_DATE]}）</t>
  </si>
  <si>
    <t>Общие доходы с {[VAR_START_DATE]} по {[VAR_END_DATE]}</t>
  </si>
  <si>
    <t>Ganhos globais de {[VAR_START_DATE]} a {[VAR_END_DATE]}</t>
  </si>
  <si>
    <t>FIN_EA_GLOBAL_EA</t>
  </si>
  <si>
    <t>Global earnings</t>
  </si>
  <si>
    <t>Revenus globaux</t>
  </si>
  <si>
    <t>Allgemeine Einnahmen</t>
  </si>
  <si>
    <t>Ganancias globales</t>
  </si>
  <si>
    <t>Guadagni totali</t>
  </si>
  <si>
    <t>全球收入</t>
  </si>
  <si>
    <t>Общие доходы</t>
  </si>
  <si>
    <t>Ganhos globais</t>
  </si>
  <si>
    <t>FIN_EA_DETAIL_TNMT</t>
  </si>
  <si>
    <t>赛事收入</t>
  </si>
  <si>
    <t>One of the type of revenues</t>
  </si>
  <si>
    <t>FIN_EA_DETAIL_TNMT_1</t>
  </si>
  <si>
    <t>Prize money</t>
  </si>
  <si>
    <t>Preisgeld</t>
  </si>
  <si>
    <t>Montepremi</t>
  </si>
  <si>
    <t>奖金</t>
  </si>
  <si>
    <t>Призовые</t>
  </si>
  <si>
    <t>Dinheiro de prêmio</t>
  </si>
  <si>
    <t>FIN_EA_DETAIL_TNMT_2</t>
  </si>
  <si>
    <t>Participation bonus</t>
  </si>
  <si>
    <t>Bonus de participation</t>
  </si>
  <si>
    <t>Teilnahmebonus</t>
  </si>
  <si>
    <t>Bonificación por participación</t>
  </si>
  <si>
    <t>Bonus partecipazione</t>
  </si>
  <si>
    <t>参赛奖金</t>
  </si>
  <si>
    <t>Бонус за участие</t>
  </si>
  <si>
    <t>Bônus de participação</t>
  </si>
  <si>
    <t>FIN_EA_DETAIL_TNMT_3</t>
  </si>
  <si>
    <t>{[UI/EXTRA]}</t>
  </si>
  <si>
    <t>FIN_EA_DETAIL_EQUIP</t>
  </si>
  <si>
    <t>Equipment supplier</t>
  </si>
  <si>
    <t>Equipementier</t>
  </si>
  <si>
    <t>Ausrüster</t>
  </si>
  <si>
    <t>Proveedor de equipamiento</t>
  </si>
  <si>
    <t>Fornitore attrezzature</t>
  </si>
  <si>
    <t>装备赞助</t>
  </si>
  <si>
    <t>Экипировочный спонсор</t>
  </si>
  <si>
    <t>Fornecedor de equipamentos</t>
  </si>
  <si>
    <t>FIN_EA_DETAIL_EQUIP_1</t>
  </si>
  <si>
    <t>Monthly payments</t>
  </si>
  <si>
    <t>Paiement mensuels</t>
  </si>
  <si>
    <t>Monatliche Zahlungen</t>
  </si>
  <si>
    <t>Pagos mensuales</t>
  </si>
  <si>
    <t>Pagamenti mensili</t>
  </si>
  <si>
    <t>月度进账</t>
  </si>
  <si>
    <t>Ежемесячные выплаты</t>
  </si>
  <si>
    <t>Pagamentos mensais</t>
  </si>
  <si>
    <t>FIN_EA_DETAIL_EQUIP_2</t>
  </si>
  <si>
    <t>Signing bonus</t>
  </si>
  <si>
    <t>Bonus de signature</t>
  </si>
  <si>
    <t>Unterschriftsbonus</t>
  </si>
  <si>
    <t>Bonificación por firmar</t>
  </si>
  <si>
    <t>Premio di ingaggio</t>
  </si>
  <si>
    <t>签约奖金</t>
  </si>
  <si>
    <t>Подъёмные (подписание)</t>
  </si>
  <si>
    <t>Bônus de assinatura</t>
  </si>
  <si>
    <t>FIN_EA_DETAIL_EQUIP_3</t>
  </si>
  <si>
    <t>Result bonus</t>
  </si>
  <si>
    <t>Bonus de résultat</t>
  </si>
  <si>
    <t>Ergebnisbonus</t>
  </si>
  <si>
    <t>Bonificación por resultado</t>
  </si>
  <si>
    <t>Bonus risultati</t>
  </si>
  <si>
    <t>赛果奖金</t>
  </si>
  <si>
    <t>Бонус за результат</t>
  </si>
  <si>
    <t>Bônus por resultado</t>
  </si>
  <si>
    <t>FIN_EA_DETAIL_EQUIP_4</t>
  </si>
  <si>
    <t>Ranking bonus</t>
  </si>
  <si>
    <t>Bonus de classement</t>
  </si>
  <si>
    <t>Ranglistenbonus</t>
  </si>
  <si>
    <t>Bonificación por clasificación</t>
  </si>
  <si>
    <t>Bonus Ranking</t>
  </si>
  <si>
    <t>排名奖金</t>
  </si>
  <si>
    <t>Бонус за рейтинг</t>
  </si>
  <si>
    <t>Bônus por ranking</t>
  </si>
  <si>
    <t>FIN_EA_DETAIL_EQUIP_5</t>
  </si>
  <si>
    <t>FIN_EA_DETAIL_BIZ</t>
  </si>
  <si>
    <t>Academy businesses</t>
  </si>
  <si>
    <t>Activités de l'Académie</t>
  </si>
  <si>
    <t>Akademie-Geschäfte</t>
  </si>
  <si>
    <t>Negocios de la escuela</t>
  </si>
  <si>
    <t>Attività dell'accademia</t>
  </si>
  <si>
    <t>学院业务</t>
  </si>
  <si>
    <t>Бизнесы академии</t>
  </si>
  <si>
    <t>Negócios da academia</t>
  </si>
  <si>
    <t>FIN_EA_DETAIL_BIZ_1</t>
  </si>
  <si>
    <t>Guided visits</t>
  </si>
  <si>
    <t>Visites guidées</t>
  </si>
  <si>
    <t>Geführte Besuche</t>
  </si>
  <si>
    <t>Visitas guiadas</t>
  </si>
  <si>
    <t>Visite guidate</t>
  </si>
  <si>
    <t>导览参观</t>
  </si>
  <si>
    <t>Экскурсии</t>
  </si>
  <si>
    <t>FIN_EA_DETAIL_BIZ_2</t>
  </si>
  <si>
    <t>Store</t>
  </si>
  <si>
    <t>Magasin</t>
  </si>
  <si>
    <t>Shop</t>
  </si>
  <si>
    <t>Tienda</t>
  </si>
  <si>
    <t>商店销售</t>
  </si>
  <si>
    <t>Магазин</t>
  </si>
  <si>
    <t>Loja</t>
  </si>
  <si>
    <t>FIN_EA_DETAIL_BIZ_3</t>
  </si>
  <si>
    <t>Tennis internships</t>
  </si>
  <si>
    <t>Stage de tennis</t>
  </si>
  <si>
    <t>Tennis-Praktika</t>
  </si>
  <si>
    <t>Campamento de tenis</t>
  </si>
  <si>
    <t>Stage di tennis</t>
  </si>
  <si>
    <t>网球实习</t>
  </si>
  <si>
    <t>Теннисные стажировки</t>
  </si>
  <si>
    <t>Estágios de tênis</t>
  </si>
  <si>
    <t>FIN_EA_DETAIL_BIZ_4</t>
  </si>
  <si>
    <t>Billboards</t>
  </si>
  <si>
    <t>Panneaux publicitaires</t>
  </si>
  <si>
    <t>Werbetafeln</t>
  </si>
  <si>
    <t>Vallas publicitarias</t>
  </si>
  <si>
    <t>Pannelli pubblicitari</t>
  </si>
  <si>
    <t>广告牌</t>
  </si>
  <si>
    <t>Рекламные щиты</t>
  </si>
  <si>
    <t>Outdoors</t>
  </si>
  <si>
    <t>FIN_EA_DETAIL_BIZ_5</t>
  </si>
  <si>
    <t>Room Rentals</t>
  </si>
  <si>
    <t>Location de salles</t>
  </si>
  <si>
    <t>Hallenvermietung</t>
  </si>
  <si>
    <t>Alquiler de habitaciones</t>
  </si>
  <si>
    <t>Affitti delle stanze</t>
  </si>
  <si>
    <t>场地租赁</t>
  </si>
  <si>
    <t>Аренда помещений</t>
  </si>
  <si>
    <t>Aluguel de quartos</t>
  </si>
  <si>
    <t>FIN_EA_DETAIL_BIZ_6</t>
  </si>
  <si>
    <t>Sports Studies Program</t>
  </si>
  <si>
    <t>Programme sport étude</t>
  </si>
  <si>
    <t>Sportstudienprogramm</t>
  </si>
  <si>
    <t>Programa de estudios deportivos</t>
  </si>
  <si>
    <t>Programma Studio Sport</t>
  </si>
  <si>
    <t>运动研究项目</t>
  </si>
  <si>
    <t>Программа «спорт + учёба»</t>
  </si>
  <si>
    <t>Programa de Estudos Esportivos</t>
  </si>
  <si>
    <t>FIN_EA_DETAIL_BIZ_7</t>
  </si>
  <si>
    <t>Restaurants</t>
  </si>
  <si>
    <t>Restaurantes</t>
  </si>
  <si>
    <t>Ristoranti</t>
  </si>
  <si>
    <t>主题餐厅</t>
  </si>
  <si>
    <t>Рестораны</t>
  </si>
  <si>
    <t>FIN_EA_DETAIL_BIZ_8</t>
  </si>
  <si>
    <t>Hotel</t>
  </si>
  <si>
    <t>Hôtel</t>
  </si>
  <si>
    <t>酒店经营</t>
  </si>
  <si>
    <t>Отель</t>
  </si>
  <si>
    <t>FIN_EA_DETAIL_BIZ_9</t>
  </si>
  <si>
    <t>Stadium</t>
  </si>
  <si>
    <t>Stade</t>
  </si>
  <si>
    <t>Stadion</t>
  </si>
  <si>
    <t>Estadio</t>
  </si>
  <si>
    <t>Stadio</t>
  </si>
  <si>
    <t>场馆运营</t>
  </si>
  <si>
    <t>Стадион</t>
  </si>
  <si>
    <t>Estádio</t>
  </si>
  <si>
    <t>FIN_EA_DETAIL_BIZ_10</t>
  </si>
  <si>
    <t>FIN_EA_DETAIL_BOARD_SPONS</t>
  </si>
  <si>
    <t>Board</t>
  </si>
  <si>
    <t>Conseil d'administration</t>
  </si>
  <si>
    <t>Vorstand</t>
  </si>
  <si>
    <t>Junta directiva</t>
  </si>
  <si>
    <t>Consiglio di amministrazione</t>
  </si>
  <si>
    <t>董事会拨款</t>
  </si>
  <si>
    <t>Совет директоров</t>
  </si>
  <si>
    <t>Conselho</t>
  </si>
  <si>
    <t>FIN_EA_DETAIL_BOARD_SPONS_1</t>
  </si>
  <si>
    <t>Capital injections</t>
  </si>
  <si>
    <t>Injection au capital</t>
  </si>
  <si>
    <t>Kapitalerhöhungen</t>
  </si>
  <si>
    <t>Inyecciones de capital</t>
  </si>
  <si>
    <t>Capitale</t>
  </si>
  <si>
    <t>资本注入款项</t>
  </si>
  <si>
    <t>Вливания капитала</t>
  </si>
  <si>
    <t>Injeções de capital</t>
  </si>
  <si>
    <t>FIN_EA_DETAIL_BOARD_SPONS_3</t>
  </si>
  <si>
    <t>FIN_EX_EX</t>
  </si>
  <si>
    <t>{[MANAGER/FIN_EX]}:</t>
  </si>
  <si>
    <t>FIN_EX_LAST30D</t>
  </si>
  <si>
    <t>{[MANAGER/FIN_EA_LAST30D]}:</t>
  </si>
  <si>
    <t>FIN_EX_SEASON</t>
  </si>
  <si>
    <t>{[MANAGER/FIN_EA_SEASON]}:</t>
  </si>
  <si>
    <t>FIN_EX_LAST30D_YEARBEFORE</t>
  </si>
  <si>
    <t>{[MANAGER/FIN_EA_LAST30D_YEARBEFORE]}:</t>
  </si>
  <si>
    <t>FIN_EX_LASTSEASON</t>
  </si>
  <si>
    <t>{[MANAGER/FIN_EA_LASTSEASON]}:</t>
  </si>
  <si>
    <t>FIN_EX_GRAPH1</t>
  </si>
  <si>
    <t>Global expenses from {[VAR_START_DATE]} to {[VAR_END_DATE]}</t>
  </si>
  <si>
    <t>Dépenses globales du {[VAR_START_DATE]} au {[VAR_END_DATE]}</t>
  </si>
  <si>
    <t>Allgemeine Ausgaben vom {[VAR_START_DATE]} bis zum {[VAR_END_DATE]}</t>
  </si>
  <si>
    <t>Gastos globales del {[VAR_START_DATE]} al {[VAR_END_DATE]}</t>
  </si>
  <si>
    <t>Spese globali da {[VAR_START_DATE]} a {[VAR_END_DATE]}</t>
  </si>
  <si>
    <t>全球支出（从{[VAR_START_DATE]}至{[VAR_END_DATE]}）</t>
  </si>
  <si>
    <t>Общие расходы с {[VAR_START_DATE]} по {[VAR_END_DATE]}</t>
  </si>
  <si>
    <t>Despesas globais de {[VAR_START_DATE]} a {[VAR_END_DATE]}</t>
  </si>
  <si>
    <t>FIN_EX_GLOBAL_EA</t>
  </si>
  <si>
    <t>Global expenses</t>
  </si>
  <si>
    <t>Dépenses globales</t>
  </si>
  <si>
    <t>Allgemeine Ausgaben</t>
  </si>
  <si>
    <t>Gastos globales</t>
  </si>
  <si>
    <t>Spese globali</t>
  </si>
  <si>
    <t>全球支出</t>
  </si>
  <si>
    <t>Общие расходы</t>
  </si>
  <si>
    <t>Despesas globais</t>
  </si>
  <si>
    <t>FIN_EX_DETAIL_PLAYERS</t>
  </si>
  <si>
    <t>球员薪资</t>
  </si>
  <si>
    <t>One of the type of expenses</t>
  </si>
  <si>
    <t>FIN_EX_DETAIL_PLAYERS_1</t>
  </si>
  <si>
    <t>Trips</t>
  </si>
  <si>
    <t>Voyages</t>
  </si>
  <si>
    <t>Reisen</t>
  </si>
  <si>
    <t>Viajes</t>
  </si>
  <si>
    <t>Viaggi</t>
  </si>
  <si>
    <t>差旅费</t>
  </si>
  <si>
    <t>Поездки</t>
  </si>
  <si>
    <t>Viagens</t>
  </si>
  <si>
    <t>FIN_EX_DETAIL_PLAYERS_2</t>
  </si>
  <si>
    <t>Housing</t>
  </si>
  <si>
    <t>Hébergement</t>
  </si>
  <si>
    <t>Unterbringung</t>
  </si>
  <si>
    <t>Alojamiento</t>
  </si>
  <si>
    <t>Alloggi</t>
  </si>
  <si>
    <t>住宿费</t>
  </si>
  <si>
    <t>Проживание</t>
  </si>
  <si>
    <t>Moradia</t>
  </si>
  <si>
    <t>FIN_EX_DETAIL_PLAYERS_3</t>
  </si>
  <si>
    <t>FIN_EX_DETAIL_PLAYERS_4</t>
  </si>
  <si>
    <t>FIN_EX_DETAIL_STAFF</t>
  </si>
  <si>
    <t>Staff</t>
  </si>
  <si>
    <t>Mitarbeiter</t>
  </si>
  <si>
    <t>Personal</t>
  </si>
  <si>
    <t>员工薪资</t>
  </si>
  <si>
    <t>Персонал</t>
  </si>
  <si>
    <t>Equipe</t>
  </si>
  <si>
    <t>FIN_EX_DETAIL_STAFF_1</t>
  </si>
  <si>
    <t>Wages</t>
  </si>
  <si>
    <t>Salaires</t>
  </si>
  <si>
    <t>Gehälter</t>
  </si>
  <si>
    <t>Salarios</t>
  </si>
  <si>
    <t>Stipendi</t>
  </si>
  <si>
    <t>工资支出</t>
  </si>
  <si>
    <t>Зарплата</t>
  </si>
  <si>
    <t>Salários</t>
  </si>
  <si>
    <t>FIN_EX_DETAIL_STAFF_2</t>
  </si>
  <si>
    <t>{[MANAGER/FIN_EX_DETAIL_PLAYERS_1]}</t>
  </si>
  <si>
    <t>FIN_EX_DETAIL_STAFF_3</t>
  </si>
  <si>
    <t>{[MANAGER/FIN_EX_DETAIL_PLAYERS_2]}</t>
  </si>
  <si>
    <t>FIN_EX_DETAIL_STAFF_4</t>
  </si>
  <si>
    <t>{[MANAGER/FIN_EX_DETAIL_PLAYERS_3]}</t>
  </si>
  <si>
    <t>FIN_EX_DETAIL_STAFF_5</t>
  </si>
  <si>
    <t>Personnel</t>
  </si>
  <si>
    <t>Personale</t>
  </si>
  <si>
    <t>人事管理</t>
  </si>
  <si>
    <t>Штат</t>
  </si>
  <si>
    <t>Pessoal</t>
  </si>
  <si>
    <t>FIN_EX_DETAIL_STAFF_6</t>
  </si>
  <si>
    <t>FIN_EX_DETAIL_COMMON_1</t>
  </si>
  <si>
    <t>Renovations</t>
  </si>
  <si>
    <t>Travaux d'améliorations</t>
  </si>
  <si>
    <t>Renovierungen</t>
  </si>
  <si>
    <t>Renovaciones</t>
  </si>
  <si>
    <t>Lavori di miglioria</t>
  </si>
  <si>
    <t>翻新工程</t>
  </si>
  <si>
    <t>Ремонт</t>
  </si>
  <si>
    <t>Reformas</t>
  </si>
  <si>
    <t>FIN_EX_DETAIL_COMMON_2</t>
  </si>
  <si>
    <t>Construction</t>
  </si>
  <si>
    <t>Travaux de construction</t>
  </si>
  <si>
    <t>Bauarbeiten</t>
  </si>
  <si>
    <t>Construcción</t>
  </si>
  <si>
    <t>Lavori di costruzione</t>
  </si>
  <si>
    <t>建设施工</t>
  </si>
  <si>
    <t>Строительство</t>
  </si>
  <si>
    <t>Construção</t>
  </si>
  <si>
    <t>FIN_EX_DETAIL_COMMON_3</t>
  </si>
  <si>
    <t>Fixed charges</t>
  </si>
  <si>
    <t>Charges fixes</t>
  </si>
  <si>
    <t>Fixkosten</t>
  </si>
  <si>
    <t>Cargos fijos</t>
  </si>
  <si>
    <t>Spese fisse</t>
  </si>
  <si>
    <t>固定开支</t>
  </si>
  <si>
    <t>Постоянные расходы</t>
  </si>
  <si>
    <t>Taxas fixas</t>
  </si>
  <si>
    <t>FIN_EX_DETAIL_COMMON_4</t>
  </si>
  <si>
    <t>FIN_EX_DETAIL_INFRASC</t>
  </si>
  <si>
    <t>{[ACADEMY/SPORTS_CENTER]}</t>
  </si>
  <si>
    <t>FIN_EX_DETAIL_INFRAMC</t>
  </si>
  <si>
    <t>{[ACADEMY/MED_CENTER]}</t>
  </si>
  <si>
    <t>FIN_EX_DETAIL_INFRATS</t>
  </si>
  <si>
    <t>{[ACADEMY/TS]}</t>
  </si>
  <si>
    <t>FIN_EX_DETAIL_INFRABC</t>
  </si>
  <si>
    <t>{[ACADEMY/BIZ_CENTER]}</t>
  </si>
  <si>
    <t>FIN_EX_DETAIL_BANKINGCOSTS</t>
  </si>
  <si>
    <t>Banking costs</t>
  </si>
  <si>
    <t>Frais bancaires</t>
  </si>
  <si>
    <t>Bankkosten</t>
  </si>
  <si>
    <t>Costes bancarios</t>
  </si>
  <si>
    <t>Spese bancarie</t>
  </si>
  <si>
    <t>银行费用</t>
  </si>
  <si>
    <t>Банковские расходы</t>
  </si>
  <si>
    <t>Custos bancários</t>
  </si>
  <si>
    <t>FIN_EX_DETAIL_INTERESTS</t>
  </si>
  <si>
    <t>Interests</t>
  </si>
  <si>
    <t>Intérêts</t>
  </si>
  <si>
    <t>Zinsen</t>
  </si>
  <si>
    <t>Intereses</t>
  </si>
  <si>
    <t>Interessi</t>
  </si>
  <si>
    <t>利息支出</t>
  </si>
  <si>
    <t>Проценты</t>
  </si>
  <si>
    <t>Juros</t>
  </si>
  <si>
    <t>FIN_EX_DETAIL_DIVIDENDS</t>
  </si>
  <si>
    <t>Dividends</t>
  </si>
  <si>
    <t>Dividendes</t>
  </si>
  <si>
    <t>Dividenden</t>
  </si>
  <si>
    <t>Dividendos</t>
  </si>
  <si>
    <t>Dividendi</t>
  </si>
  <si>
    <t>股东分红</t>
  </si>
  <si>
    <t>Дивиденды</t>
  </si>
  <si>
    <t>FIN_EX_DETAIL_REPAYMENTS</t>
  </si>
  <si>
    <t>Repayments</t>
  </si>
  <si>
    <t>Remboursements</t>
  </si>
  <si>
    <t>Rückzahlungen</t>
  </si>
  <si>
    <t>Reembolsos</t>
  </si>
  <si>
    <t>Rimborsi</t>
  </si>
  <si>
    <t>贷款偿还</t>
  </si>
  <si>
    <t>Погашения</t>
  </si>
  <si>
    <t>FIN_AMOUNT</t>
  </si>
  <si>
    <t>Amount</t>
  </si>
  <si>
    <t>Montant</t>
  </si>
  <si>
    <t>Summe</t>
  </si>
  <si>
    <t>Cantidad</t>
  </si>
  <si>
    <t>Importo</t>
  </si>
  <si>
    <t>金额</t>
  </si>
  <si>
    <t>Сумма</t>
  </si>
  <si>
    <t>Valor</t>
  </si>
  <si>
    <t>OBJ_SPORT</t>
  </si>
  <si>
    <t>Sport objectives</t>
  </si>
  <si>
    <t>Objectifs sportifs</t>
  </si>
  <si>
    <t>Sportziele</t>
  </si>
  <si>
    <t>Objetivos deportivos</t>
  </si>
  <si>
    <t>Obiettivi sportivi</t>
  </si>
  <si>
    <t>竞技目标</t>
  </si>
  <si>
    <t>Спортивные цели</t>
  </si>
  <si>
    <t>Objetivos esportivos</t>
  </si>
  <si>
    <t>Manager's goals are divided into 3 categories</t>
  </si>
  <si>
    <t>OBJ_FIN</t>
  </si>
  <si>
    <t>Financial objectives</t>
  </si>
  <si>
    <t>Objectifs financiers</t>
  </si>
  <si>
    <t>Finanzziele</t>
  </si>
  <si>
    <t>Objetivos financieros</t>
  </si>
  <si>
    <t>Obiettivi finanziari</t>
  </si>
  <si>
    <t>Финансовые цели</t>
  </si>
  <si>
    <t>Objetivos financeiros</t>
  </si>
  <si>
    <t>OBJ_REPUT</t>
  </si>
  <si>
    <t>Reputation objectives</t>
  </si>
  <si>
    <t>Objectifs de réputation</t>
  </si>
  <si>
    <t>Reputationsziele</t>
  </si>
  <si>
    <t>Objetivos de reputación</t>
  </si>
  <si>
    <t>Obiettivi fama</t>
  </si>
  <si>
    <t>声誉目标</t>
  </si>
  <si>
    <t>Цели по репутации</t>
  </si>
  <si>
    <t>Objetivos de reputação</t>
  </si>
  <si>
    <t>OBJ_COLUMN_IMP</t>
  </si>
  <si>
    <t>Importance</t>
  </si>
  <si>
    <t>Bedeutung</t>
  </si>
  <si>
    <t>Importancia</t>
  </si>
  <si>
    <t>Importanza</t>
  </si>
  <si>
    <t>重要程度</t>
  </si>
  <si>
    <t>Важность</t>
  </si>
  <si>
    <t>Importância</t>
  </si>
  <si>
    <t>Importance of an objective (secondary, etc.)</t>
  </si>
  <si>
    <t>OBJ_COLUMN_STATUS</t>
  </si>
  <si>
    <t>Status</t>
  </si>
  <si>
    <t>Statut</t>
  </si>
  <si>
    <t>Estado</t>
  </si>
  <si>
    <t>状态</t>
  </si>
  <si>
    <t>Статус</t>
  </si>
  <si>
    <t>Status of an objective (in progress, a value, etc.)</t>
  </si>
  <si>
    <t>OBJ_COLUMN_TRUST_1</t>
  </si>
  <si>
    <t>Board trust</t>
  </si>
  <si>
    <t>Confiance des dirigeants</t>
  </si>
  <si>
    <t>Vertrauen (Vorstand)</t>
  </si>
  <si>
    <t>Confianza de la junta directiva</t>
  </si>
  <si>
    <t>Fiducia dei dirigenti</t>
  </si>
  <si>
    <t>董事会信任度</t>
  </si>
  <si>
    <t>Доверие совета директоров</t>
  </si>
  <si>
    <t>Confiança da diretoria</t>
  </si>
  <si>
    <t>Actual board trust on an objective (high, weak, etc.)</t>
  </si>
  <si>
    <t>OBJ_COLUMN_TRUST_2</t>
  </si>
  <si>
    <t>Board satisfaction</t>
  </si>
  <si>
    <t>Satisfaction des dirigeants</t>
  </si>
  <si>
    <t>Zufriedenheit (Vorstand)</t>
  </si>
  <si>
    <t>Satisfacción de la junta directiva</t>
  </si>
  <si>
    <t>Soddisfazione dei dirigenti</t>
  </si>
  <si>
    <t>董事会满意度</t>
  </si>
  <si>
    <t>Удовлетворённость совета директоров</t>
  </si>
  <si>
    <t>Satisfação da diretoria</t>
  </si>
  <si>
    <t>OBJ_IMP_1</t>
  </si>
  <si>
    <t>Main</t>
  </si>
  <si>
    <t>Principale</t>
  </si>
  <si>
    <t>Hauptziel</t>
  </si>
  <si>
    <t>Principal</t>
  </si>
  <si>
    <t>主要</t>
  </si>
  <si>
    <t>Основная</t>
  </si>
  <si>
    <t>Importance of a goal</t>
  </si>
  <si>
    <t>OBJ_IMP_2</t>
  </si>
  <si>
    <t>Secondary</t>
  </si>
  <si>
    <t>Secondaire</t>
  </si>
  <si>
    <t>Nebenziel</t>
  </si>
  <si>
    <t>Secundario</t>
  </si>
  <si>
    <t>Secondario</t>
  </si>
  <si>
    <t>次要</t>
  </si>
  <si>
    <t>Вторичная</t>
  </si>
  <si>
    <t>Secundário</t>
  </si>
  <si>
    <t>OBJ_TRUST_1</t>
  </si>
  <si>
    <t>Weak</t>
  </si>
  <si>
    <t>Faible</t>
  </si>
  <si>
    <t>Schwach</t>
  </si>
  <si>
    <t>Débil</t>
  </si>
  <si>
    <t>Bassa</t>
  </si>
  <si>
    <t>低</t>
  </si>
  <si>
    <t>Слабое</t>
  </si>
  <si>
    <t>Fraca</t>
  </si>
  <si>
    <t>Trust/satisfaction of the board</t>
  </si>
  <si>
    <t>OBJ_TRUST_2</t>
  </si>
  <si>
    <t>Moderate</t>
  </si>
  <si>
    <t>Modérée</t>
  </si>
  <si>
    <t>Mäßig</t>
  </si>
  <si>
    <t>Moderada</t>
  </si>
  <si>
    <t>Moderata</t>
  </si>
  <si>
    <t>中</t>
  </si>
  <si>
    <t>Среднее</t>
  </si>
  <si>
    <t>OBJ_TRUST_3</t>
  </si>
  <si>
    <t>High</t>
  </si>
  <si>
    <t>Forte</t>
  </si>
  <si>
    <t>Hoch</t>
  </si>
  <si>
    <t>Alta</t>
  </si>
  <si>
    <t>高</t>
  </si>
  <si>
    <t>Высокое</t>
  </si>
  <si>
    <t>OBJ_STATUS_1</t>
  </si>
  <si>
    <t>Not started</t>
  </si>
  <si>
    <t>Non débuté</t>
  </si>
  <si>
    <t>Nicht begonnen</t>
  </si>
  <si>
    <t>Sin empezar</t>
  </si>
  <si>
    <t>Non iniziato</t>
  </si>
  <si>
    <t>未开始</t>
  </si>
  <si>
    <t>Не начато</t>
  </si>
  <si>
    <t>Não iniciado</t>
  </si>
  <si>
    <t>Status of an objective</t>
  </si>
  <si>
    <t>OBJ_STATUS_2</t>
  </si>
  <si>
    <t>In progress</t>
  </si>
  <si>
    <t>En cours</t>
  </si>
  <si>
    <t>In Arbeit</t>
  </si>
  <si>
    <t>En curso</t>
  </si>
  <si>
    <t>In corso</t>
  </si>
  <si>
    <t>进行中</t>
  </si>
  <si>
    <t>В процессе</t>
  </si>
  <si>
    <t>Em andamento</t>
  </si>
  <si>
    <t>OBJ_STATUS_3</t>
  </si>
  <si>
    <t>Completed</t>
  </si>
  <si>
    <t>Accompli</t>
  </si>
  <si>
    <t>Abgeschlossen</t>
  </si>
  <si>
    <t>Terminado</t>
  </si>
  <si>
    <t>Completato</t>
  </si>
  <si>
    <t>已完成</t>
  </si>
  <si>
    <t>Выполнено</t>
  </si>
  <si>
    <t>Concluído</t>
  </si>
  <si>
    <t>OBJ_STATUS_4</t>
  </si>
  <si>
    <t>Not completed</t>
  </si>
  <si>
    <t>Non accompli</t>
  </si>
  <si>
    <t>Nicht abgeschlossen</t>
  </si>
  <si>
    <t>Sin terminar</t>
  </si>
  <si>
    <t>Non completato</t>
  </si>
  <si>
    <t>未完成</t>
  </si>
  <si>
    <t>Не выполнено</t>
  </si>
  <si>
    <t>Não concluído</t>
  </si>
  <si>
    <t>OBJ_STATUS_5</t>
  </si>
  <si>
    <t>Respected</t>
  </si>
  <si>
    <t>Respecté</t>
  </si>
  <si>
    <t>Beachtet</t>
  </si>
  <si>
    <t>Respetado</t>
  </si>
  <si>
    <t>Rispettato</t>
  </si>
  <si>
    <t>已达成</t>
  </si>
  <si>
    <t>Соблюдено</t>
  </si>
  <si>
    <t>Respeitado</t>
  </si>
  <si>
    <t>OBJ_STATUS_6</t>
  </si>
  <si>
    <t>Not respected</t>
  </si>
  <si>
    <t>Non respecté</t>
  </si>
  <si>
    <t>Nicht beachtet</t>
  </si>
  <si>
    <t>No respetado</t>
  </si>
  <si>
    <t>Non rispettato</t>
  </si>
  <si>
    <t>未达成</t>
  </si>
  <si>
    <t>Не соблюдено</t>
  </si>
  <si>
    <t>Não respeitado</t>
  </si>
  <si>
    <t>OBJ_BOARD_1</t>
  </si>
  <si>
    <t>The directors are delighted with your work</t>
  </si>
  <si>
    <t>Les dirigeants sont ravis de votre travail</t>
  </si>
  <si>
    <t>Die Vorstandsvorsitzenden sind von deiner Arbeit begeistert</t>
  </si>
  <si>
    <t>Los directores están encantados con tu trabajo</t>
  </si>
  <si>
    <t>I dirigenti sono entusiasti del tuo lavoro</t>
  </si>
  <si>
    <t>董事会对你的工作非常满意</t>
  </si>
  <si>
    <t>Директора в восторге от вашей работы</t>
  </si>
  <si>
    <t>Os diretores estão encantados com seu trabalho</t>
  </si>
  <si>
    <t>Directors' assessment of the achievement of objectives</t>
  </si>
  <si>
    <t>OBJ_BOARD_2</t>
  </si>
  <si>
    <t>The directors are happy with your work</t>
  </si>
  <si>
    <t>Les dirigeants sont contents de votre travail</t>
  </si>
  <si>
    <t>Die Vorstandsvorsitzenden sind mit deiner Arbeit zufrieden</t>
  </si>
  <si>
    <t>Los directores están contentos con tu trabajo</t>
  </si>
  <si>
    <t>I dirigenti sono contenti del tuo lavoro</t>
  </si>
  <si>
    <t>董事会对你的工作感到满意</t>
  </si>
  <si>
    <t>Директора довольны вашей работой</t>
  </si>
  <si>
    <t>Os diretores estão satisfeitos com seu trabalho</t>
  </si>
  <si>
    <t>OBJ_BOARD_3</t>
  </si>
  <si>
    <t>The directors are disappointed with your work</t>
  </si>
  <si>
    <t>Les dirigeants sont déçus de votre travail</t>
  </si>
  <si>
    <t>Die Vorstandsvorsitzenden sind von deiner Arbeit enttäuscht</t>
  </si>
  <si>
    <t>Los directores están decepcionados con tu trabajo</t>
  </si>
  <si>
    <t>I dirigenti sono delusi dal tuo lavoro</t>
  </si>
  <si>
    <t>董事会对你的工作感到失望</t>
  </si>
  <si>
    <t>Директора разочарованы вашей работой</t>
  </si>
  <si>
    <t>Os diretores estão decepcionados com seu trabalho</t>
  </si>
  <si>
    <t>OBJ_BOARD_4</t>
  </si>
  <si>
    <t>The directors are furious at you</t>
  </si>
  <si>
    <t>Les dirigeants sont furieux après vous</t>
  </si>
  <si>
    <t>Die Vorstandsvorsitzenden sind wütend auf dich</t>
  </si>
  <si>
    <t>Los directores están furiosos contigo</t>
  </si>
  <si>
    <t>I dirigenti sono furiosi con te</t>
  </si>
  <si>
    <t>董事会对你感到愤怒</t>
  </si>
  <si>
    <t>Директора в ярости из-за вашей работы</t>
  </si>
  <si>
    <t>Os diretores estão furiosos com você</t>
  </si>
  <si>
    <t>PROFIL_CARRER</t>
  </si>
  <si>
    <t>Manager's profil information</t>
  </si>
  <si>
    <t>PROFIL_STATS</t>
  </si>
  <si>
    <t>PROFIL_STATS_1</t>
  </si>
  <si>
    <t>Time played</t>
  </si>
  <si>
    <t>Temps de jeu</t>
  </si>
  <si>
    <t>Gespielte Zeit</t>
  </si>
  <si>
    <t>Tiempo jugado</t>
  </si>
  <si>
    <t>Tempo giocato</t>
  </si>
  <si>
    <t>从业时间</t>
  </si>
  <si>
    <t>Время в игре</t>
  </si>
  <si>
    <t>Tempo de jogo</t>
  </si>
  <si>
    <t>PROFIL_STATS_2</t>
  </si>
  <si>
    <t>Number of seasons</t>
  </si>
  <si>
    <t>Nombre de saisons</t>
  </si>
  <si>
    <t>Anzahl von Saisons</t>
  </si>
  <si>
    <t>Número de temporadas</t>
  </si>
  <si>
    <t>Numero di stagioni</t>
  </si>
  <si>
    <t>经历赛季数</t>
  </si>
  <si>
    <t>Число сезонов</t>
  </si>
  <si>
    <t>PROFIL_STATS_3</t>
  </si>
  <si>
    <t>Number of Matches</t>
  </si>
  <si>
    <t>Nombre de matches</t>
  </si>
  <si>
    <t>Anzahl von Matches</t>
  </si>
  <si>
    <t>Número de partidos</t>
  </si>
  <si>
    <t>Numero di partite</t>
  </si>
  <si>
    <t>参与比赛场次</t>
  </si>
  <si>
    <t>Число матчей</t>
  </si>
  <si>
    <t>Número de partidas</t>
  </si>
  <si>
    <t>PROFIL_STATS_4</t>
  </si>
  <si>
    <t>Number of Players Coached</t>
  </si>
  <si>
    <t>Nombre de joueurs entraînés</t>
  </si>
  <si>
    <t>Anzahl trainierter Spieler</t>
  </si>
  <si>
    <t>Número de tenistas entrenados</t>
  </si>
  <si>
    <t>Numero di giocatori allenati</t>
  </si>
  <si>
    <t>旗下球员数量</t>
  </si>
  <si>
    <t>Число тренируемых игроков</t>
  </si>
  <si>
    <t>Número de jogadores treinados</t>
  </si>
  <si>
    <t>PROFIL_STATS_5</t>
  </si>
  <si>
    <t>Number of Academies</t>
  </si>
  <si>
    <t>Nombre d'Académies</t>
  </si>
  <si>
    <t>Anzahl von Akademien</t>
  </si>
  <si>
    <t>Número de escuelas</t>
  </si>
  <si>
    <t>Numero di accademie</t>
  </si>
  <si>
    <t>经营学院数量</t>
  </si>
  <si>
    <t>Число академий</t>
  </si>
  <si>
    <t>Número de academias</t>
  </si>
  <si>
    <t>PROFIL_STATS_6</t>
  </si>
  <si>
    <t>Win rate</t>
  </si>
  <si>
    <t>Taux de victoire</t>
  </si>
  <si>
    <t>Tasa de victorias</t>
  </si>
  <si>
    <t>Percentuale di vittorie</t>
  </si>
  <si>
    <t>Taxa de vitórias</t>
  </si>
  <si>
    <t>PROFIL_STATS_7</t>
  </si>
  <si>
    <t>Best player ranking</t>
  </si>
  <si>
    <t>Meilleur classement de joueur</t>
  </si>
  <si>
    <t>Höchster Spielerrang</t>
  </si>
  <si>
    <t>Mejor clasificación de tenista</t>
  </si>
  <si>
    <t>Classifica dei migliori giocatori/trici</t>
  </si>
  <si>
    <t>旗下球员最高排名</t>
  </si>
  <si>
    <t>Лучший рейтинг игрока</t>
  </si>
  <si>
    <t>Melhor ranking de jogador</t>
  </si>
  <si>
    <t>PROFIL_STATS_8</t>
  </si>
  <si>
    <t>Best rank upgrade</t>
  </si>
  <si>
    <t>Meilleure amélioration de classement</t>
  </si>
  <si>
    <t>Höchste Rangverbesserung</t>
  </si>
  <si>
    <t>Mayor mejora de clasificación</t>
  </si>
  <si>
    <t>Miglior upgrade di rank</t>
  </si>
  <si>
    <t>最大排名提升幅度</t>
  </si>
  <si>
    <t>Лучший рост в рейтинге</t>
  </si>
  <si>
    <t>Melhoria de ranking</t>
  </si>
  <si>
    <t>PROFIL_STATS_9</t>
  </si>
  <si>
    <t>Titles (Coaching One Player)</t>
  </si>
  <si>
    <t>Titres (en entrainant 1 joueur)</t>
  </si>
  <si>
    <t>Titel (als Trainer eines Spielers)</t>
  </si>
  <si>
    <t>Títulos (entrenando a tenista)</t>
  </si>
  <si>
    <t>Titoli (allenando 1 giocatore)</t>
  </si>
  <si>
    <t>冠军头衔（单名球员累计）</t>
  </si>
  <si>
    <t>Титулы (при работе с одним игроком)</t>
  </si>
  <si>
    <t>Títulos (Treinando um jogador)</t>
  </si>
  <si>
    <t>PROFIL_STATS_10</t>
  </si>
  <si>
    <t>Grand Slam Titles</t>
  </si>
  <si>
    <t>Titres en Grand Slam</t>
  </si>
  <si>
    <t>Grand Slam-Titel</t>
  </si>
  <si>
    <t>Títulos en Grand Slam</t>
  </si>
  <si>
    <t>Titoli del Grande Slam</t>
  </si>
  <si>
    <t>大满贯冠军</t>
  </si>
  <si>
    <t>Титулы «Большого шлема»</t>
  </si>
  <si>
    <t>Títulos de Grand Slam</t>
  </si>
  <si>
    <t>PROFIL_STATS_11</t>
  </si>
  <si>
    <t>Finals Titles</t>
  </si>
  <si>
    <t>Titres en Finals</t>
  </si>
  <si>
    <t>Finals-Titel</t>
  </si>
  <si>
    <t>Títulos en finales</t>
  </si>
  <si>
    <t>Titoli delle Finals</t>
  </si>
  <si>
    <t>总决赛冠军</t>
  </si>
  <si>
    <t>Титулы финальных турниров</t>
  </si>
  <si>
    <t>Títulos de Finais</t>
  </si>
  <si>
    <t>PROFIL_STATS_12</t>
  </si>
  <si>
    <t>Masters/Premiers Titles</t>
  </si>
  <si>
    <t>Titres en Masters/Premiers</t>
  </si>
  <si>
    <t>Masters/Premiers-Titel</t>
  </si>
  <si>
    <t>Títulos en Masters/Premiers</t>
  </si>
  <si>
    <t>Titoli dei Masters/Premiers</t>
  </si>
  <si>
    <t>大师赛/超五赛冠军</t>
  </si>
  <si>
    <t>Титулы Masters/Premier</t>
  </si>
  <si>
    <t>Títulos Masters/Premiers</t>
  </si>
  <si>
    <t>PROFIL_STATS_13</t>
  </si>
  <si>
    <t>Cat 3 Titles</t>
  </si>
  <si>
    <t>Titres en Cat 3</t>
  </si>
  <si>
    <t>Kat. 3-Titel</t>
  </si>
  <si>
    <t>Títulos en Cat 3</t>
  </si>
  <si>
    <t>Titoli in 3° Cat</t>
  </si>
  <si>
    <t>三级赛冠军</t>
  </si>
  <si>
    <t>Титулы категории 3</t>
  </si>
  <si>
    <t>Títulos Cat 3</t>
  </si>
  <si>
    <t>PROFIL_STATS_14</t>
  </si>
  <si>
    <t>Cat 4 Titles</t>
  </si>
  <si>
    <t>Titres en Cat 4</t>
  </si>
  <si>
    <t>Kat. 4-Titel</t>
  </si>
  <si>
    <t>Títulos en Cat 4</t>
  </si>
  <si>
    <t>Titoli in 4° Cat</t>
  </si>
  <si>
    <t>四级赛冠军</t>
  </si>
  <si>
    <t>Титулы категории 4</t>
  </si>
  <si>
    <t>Títulos Cat 4</t>
  </si>
  <si>
    <t>PRESENT</t>
  </si>
  <si>
    <t>Present</t>
  </si>
  <si>
    <t>Présent</t>
  </si>
  <si>
    <t>Aktuell</t>
  </si>
  <si>
    <t>Actualmente</t>
  </si>
  <si>
    <t>Presente</t>
  </si>
  <si>
    <t>当前</t>
  </si>
  <si>
    <t>Настоящее</t>
  </si>
  <si>
    <t>OBJ_IMP_1_INFO</t>
  </si>
  <si>
    <t>Counts 3 times as much as secondary goals for overall BOD satisfaction.</t>
  </si>
  <si>
    <t>Compte 3 fois plus que les objectifs secondaires pour la satisfaction globale du CA.</t>
  </si>
  <si>
    <t>Trägt dreimal so viel wie Nebenziele zur Gesamtzufriedenheit des Vorstands bei.</t>
  </si>
  <si>
    <t>Cuenta 3 veces más que los objetivos secundarios para la satisfacción general de la junta directiva.</t>
  </si>
  <si>
    <t>Conta 3 volte di più degli obiettivi secondari per la soddisfazione complessiva del CdA.</t>
  </si>
  <si>
    <t>在整体董事会满意度中占比是次要目标的3倍</t>
  </si>
  <si>
    <t>Вклад в общее удовлетворение совета в 3 раза выше, чем у вторичных целей.</t>
  </si>
  <si>
    <t>Conta três vezes mais que os objetivos secundários para a satisfação geral da diretoria.</t>
  </si>
  <si>
    <t>OBJ_IMP_2_INFO</t>
  </si>
  <si>
    <t>Although secondary, achieving these goals can help you satisfy executives.</t>
  </si>
  <si>
    <t>Bien que secondaires, réussir ces objectifs peuvent vous aider à satisfaire les dirigeants.</t>
  </si>
  <si>
    <t>Obwohl es nur Nebenziele sind, kannst du den Vorstand mit deren Abschluss zufriedenstellen.</t>
  </si>
  <si>
    <t>Aunque sea secundario, lograr estos objetivos puede ayudarte a satisfacer a los ejecutivos.</t>
  </si>
  <si>
    <t>Sebbene secondario, il raggiungimento di questi obiettivi può aiutarti a soddisfare i dirigenti.</t>
  </si>
  <si>
    <t>虽为次要目标，但达成这些目标也有助于提升管理层的满意度。</t>
  </si>
  <si>
    <t>Хотя цели вторичные, их выполнение помогает удовлетворить руководство.</t>
  </si>
  <si>
    <t>Embora secundários, alcançar esses objetivos pode ajudar a satisfazer os executivos.</t>
  </si>
  <si>
    <t>PAL_MANA_1</t>
  </si>
  <si>
    <t>Info</t>
  </si>
  <si>
    <t>Infos</t>
  </si>
  <si>
    <t>Información</t>
  </si>
  <si>
    <t>信息</t>
  </si>
  <si>
    <t>Инфо</t>
  </si>
  <si>
    <t>Informações</t>
  </si>
  <si>
    <t>PAL_MANA_1_1</t>
  </si>
  <si>
    <t>Manager</t>
  </si>
  <si>
    <t>经理</t>
  </si>
  <si>
    <t>Менеджер</t>
  </si>
  <si>
    <t>Gerente</t>
  </si>
  <si>
    <t>PAL_MANA_1_2</t>
  </si>
  <si>
    <t>No. seasons with the academy</t>
  </si>
  <si>
    <t>Nb de saisons passées à l'académie</t>
  </si>
  <si>
    <t>Anzahl Saisons in der Akademie</t>
  </si>
  <si>
    <t>N.º de temporadas con la escuela</t>
  </si>
  <si>
    <t>N. di stagioni trascorse all'accademia</t>
  </si>
  <si>
    <t>效力学院赛季数</t>
  </si>
  <si>
    <t>Кол-во сезонов в академии</t>
  </si>
  <si>
    <t>Nº de temporadas na academia</t>
  </si>
  <si>
    <t>PAL_MANA_1_3</t>
  </si>
  <si>
    <t>No. of important titles</t>
  </si>
  <si>
    <t>Nb de Titres importants</t>
  </si>
  <si>
    <t>Anzahl Major-Titel</t>
  </si>
  <si>
    <t>N.º de grandes títulos</t>
  </si>
  <si>
    <t>N. di titoli importanti</t>
  </si>
  <si>
    <t>重要冠军头衔数</t>
  </si>
  <si>
    <t>Кол-во важных титулов</t>
  </si>
  <si>
    <t>Nº de títulos importantes</t>
  </si>
  <si>
    <t>PAL_MANA_1_4</t>
  </si>
  <si>
    <t>Best performances</t>
  </si>
  <si>
    <t>Meilleures performances</t>
  </si>
  <si>
    <t>Beste Leistungen</t>
  </si>
  <si>
    <t>Mejores actuaciones</t>
  </si>
  <si>
    <t>Prestazioni migliori</t>
  </si>
  <si>
    <t>最佳战绩</t>
  </si>
  <si>
    <t>Лучшие результаты</t>
  </si>
  <si>
    <t>Melhores performances</t>
  </si>
  <si>
    <t>PAL_MANA_2</t>
  </si>
  <si>
    <t>List of players who played for the academy</t>
  </si>
  <si>
    <t>Liste des joueurs passés par l'académie</t>
  </si>
  <si>
    <t>Liste der Vertragsspieler in der Akademie</t>
  </si>
  <si>
    <t>Lista de tenistas anteriores de la escuela</t>
  </si>
  <si>
    <t>Elenco dei giocatori storici dell'accademia</t>
  </si>
  <si>
    <t>学院旗下球员名单</t>
  </si>
  <si>
    <t>Список игроков, выступавших за академию</t>
  </si>
  <si>
    <t>Lista de jogadores que passaram pela academia</t>
  </si>
  <si>
    <t>PAL_MANA_2_1</t>
  </si>
  <si>
    <t>PAL_MANA_2_2</t>
  </si>
  <si>
    <t>Period</t>
  </si>
  <si>
    <t>Période</t>
  </si>
  <si>
    <t>Zeitraum</t>
  </si>
  <si>
    <t>Período</t>
  </si>
  <si>
    <t>Periodo</t>
  </si>
  <si>
    <t>效力期间</t>
  </si>
  <si>
    <t>Период</t>
  </si>
  <si>
    <t>PAL_MANA_2_3</t>
  </si>
  <si>
    <t>Best ranking/period</t>
  </si>
  <si>
    <t>Meilleurs classement / période</t>
  </si>
  <si>
    <t>Bester Rang/Zeitraum</t>
  </si>
  <si>
    <t>Mejor clasificación/período</t>
  </si>
  <si>
    <t>Classifica migliore/periodo</t>
  </si>
  <si>
    <t>最佳排名/时段</t>
  </si>
  <si>
    <t>Лучший рейтинг / период</t>
  </si>
  <si>
    <t>Melhor ranking/período</t>
  </si>
  <si>
    <t>PAL_MANA_3</t>
  </si>
  <si>
    <t>PAL_MANA_3_1</t>
  </si>
  <si>
    <t>Big titles</t>
  </si>
  <si>
    <t>Titres importants</t>
  </si>
  <si>
    <t>Major-Titel</t>
  </si>
  <si>
    <t>Grandes títulos</t>
  </si>
  <si>
    <t>Titoli importanti</t>
  </si>
  <si>
    <t>大赛冠军</t>
  </si>
  <si>
    <t>Крупные титулы</t>
  </si>
  <si>
    <t>PAL_MANA_3_2</t>
  </si>
  <si>
    <t>Small titles</t>
  </si>
  <si>
    <t>Titres mineurs</t>
  </si>
  <si>
    <t>Kleinere Titel</t>
  </si>
  <si>
    <t>Pequeños títulos</t>
  </si>
  <si>
    <t>Titoli minori</t>
  </si>
  <si>
    <t>小型赛事冠军</t>
  </si>
  <si>
    <t>Малые титулы</t>
  </si>
  <si>
    <t>Pequenos títulos</t>
  </si>
  <si>
    <t>PAL_MANA_3_3</t>
  </si>
  <si>
    <t>Other titles</t>
  </si>
  <si>
    <t>Autres titres</t>
  </si>
  <si>
    <t>Andere Titel</t>
  </si>
  <si>
    <t>Otros títulos</t>
  </si>
  <si>
    <t>Altri titoli</t>
  </si>
  <si>
    <t>其他冠军</t>
  </si>
  <si>
    <t>Другие титулы</t>
  </si>
  <si>
    <t>Outros títulos</t>
  </si>
  <si>
    <t>PAL_MANA_3_4</t>
  </si>
  <si>
    <t>Junior titles</t>
  </si>
  <si>
    <t>Titres Junior</t>
  </si>
  <si>
    <t>Junior-Titel</t>
  </si>
  <si>
    <t>Títulos juveniles</t>
  </si>
  <si>
    <t>Titoli juniores</t>
  </si>
  <si>
    <t>青少年冠军</t>
  </si>
  <si>
    <t>Юниорские титулы</t>
  </si>
  <si>
    <t>Títulos juniores</t>
  </si>
  <si>
    <t>CPT_CURRENT_TITLE</t>
  </si>
  <si>
    <t>Captaincy ongoing</t>
  </si>
  <si>
    <t>Capitanat en cours</t>
  </si>
  <si>
    <t>Kapitän bleibt im Amt</t>
  </si>
  <si>
    <t>Capitanía actual</t>
  </si>
  <si>
    <t>Ruolo di capitano attuale</t>
  </si>
  <si>
    <t>是否在任队长</t>
  </si>
  <si>
    <t>Капитанство продолжается</t>
  </si>
  <si>
    <t>Capitania em andamento</t>
  </si>
  <si>
    <t>CPT_CURRENT_END_CONTRACT</t>
  </si>
  <si>
    <t>End of contract:</t>
  </si>
  <si>
    <t>Fin du contrat :</t>
  </si>
  <si>
    <t>Vertragsende:</t>
  </si>
  <si>
    <t>Fin de contrato :</t>
  </si>
  <si>
    <t>Fine del contratto :</t>
  </si>
  <si>
    <t>合同到期：</t>
  </si>
  <si>
    <t>Окончание контракта:</t>
  </si>
  <si>
    <t>Fim do contrato:</t>
  </si>
  <si>
    <t>CPT_CURRENT_SATIS_FEDE</t>
  </si>
  <si>
    <t>Satisfaction of the Federation</t>
  </si>
  <si>
    <t>Satisfaction de la Fédération</t>
  </si>
  <si>
    <t>Zufriedenheit der Föderation</t>
  </si>
  <si>
    <t>Satisfacción de la Federación</t>
  </si>
  <si>
    <t>Soddisfazione della Federazione</t>
  </si>
  <si>
    <t>网协满意度</t>
  </si>
  <si>
    <t>Удовлетворённость федерации</t>
  </si>
  <si>
    <t>Satisfação da Federação</t>
  </si>
  <si>
    <t>CPT_HISTO_TITLE</t>
  </si>
  <si>
    <t>History as a captain</t>
  </si>
  <si>
    <t>Historique en tant que Capitaine</t>
  </si>
  <si>
    <t>Geschichte als Kapitän</t>
  </si>
  <si>
    <t>Historial de Capitanía</t>
  </si>
  <si>
    <t>Precedenti nel ruolo di capitano</t>
  </si>
  <si>
    <t>国家队执教履历</t>
  </si>
  <si>
    <t>История в роли капитана</t>
  </si>
  <si>
    <t>Histórico como capitão</t>
  </si>
  <si>
    <t>CPT_HISTO_C1</t>
  </si>
  <si>
    <t>{[UI/COUNTRY]}</t>
  </si>
  <si>
    <t>CPT_HISTO_C2</t>
  </si>
  <si>
    <t>CPT_HISTO_C3</t>
  </si>
  <si>
    <t>{[MANAGER/PAL_MANA_2_2]}</t>
  </si>
  <si>
    <t>CPT_HISTO_C4</t>
  </si>
  <si>
    <t>Satisfaction</t>
  </si>
  <si>
    <t>Zufriedenheit</t>
  </si>
  <si>
    <t>Satisfacción</t>
  </si>
  <si>
    <t>Soddisfazione</t>
  </si>
  <si>
    <t>满意度</t>
  </si>
  <si>
    <t>Удовлетворённость</t>
  </si>
  <si>
    <t>Satisfação</t>
  </si>
  <si>
    <t>CPT_HISTO_C5</t>
  </si>
  <si>
    <t>CPT_HISTO_C6</t>
  </si>
  <si>
    <t>Best results</t>
  </si>
  <si>
    <t>Meilleurs résultats</t>
  </si>
  <si>
    <t>Beste Ergebnisse</t>
  </si>
  <si>
    <t>Mejores resultados</t>
  </si>
  <si>
    <t>Risultati migliori</t>
  </si>
  <si>
    <t>Melhores resultados</t>
  </si>
  <si>
    <t>MNG_FAME</t>
  </si>
  <si>
    <t>Fame</t>
  </si>
  <si>
    <t>Notoriété</t>
  </si>
  <si>
    <t>Ruhm</t>
  </si>
  <si>
    <t>Fama</t>
  </si>
  <si>
    <t>声望</t>
  </si>
  <si>
    <t>Известность</t>
  </si>
  <si>
    <t>CPT_NO_SELEC</t>
  </si>
  <si>
    <t>You haven't yet coached at the national level.</t>
  </si>
  <si>
    <t>Vous n’avez pas encore eu de poste de sélectionneur national.</t>
  </si>
  <si>
    <t>Sie haben noch nicht mit einem Nationaltrainer gearbeitet.</t>
  </si>
  <si>
    <t>Aún no has sido seleccionador nacional.</t>
  </si>
  <si>
    <t>Non hai ancora ottenuto il ruolo di responsabile nazionale della selezione.</t>
  </si>
  <si>
    <t>你尚未执教过国家队。</t>
  </si>
  <si>
    <t>Вы ещё не тренировали на национальном уровне.</t>
  </si>
  <si>
    <t>Você ainda não treinou em nível nacional.</t>
  </si>
  <si>
    <t>MNG_FAME_INFO</t>
  </si>
  <si>
    <t>The manager's reputation depends on several parameters, including the level, number of important titles, history as captain, the academy's reputation, the coached player's ranking, etc.
It allows for better proposals for the captain's position.</t>
  </si>
  <si>
    <t>La notoriété du manager est fonction de plusieurs paramètres dont le niveau, le nombre de titres importants, l'historique en tant que capitaine, la réputation de l'académie, le ranking du joueur coaché...
Elle permet notament d'avoir de meilleures propositions de poste de capitaine.</t>
  </si>
  <si>
    <t>Der Ruf des Managers hängt von verschiedenen Parametern ab, darunter seiner Einstufung, der Anzahl wichtiger Titel, seiner Geschichte als Kapitän, dem Ruf der Akademie, der Ranglistennotierung des trainierten Spielers ...
Dadurch können bessere Vorschläge für die Position des Kapitäns ermittelt werden.</t>
  </si>
  <si>
    <t>La notoriedad de un entrenador se estima en función de varios parámetros como el nivel, el número de títulos importantes, el historial como capitán, la reputación de la academia, la posición en la clasificación del jugador entrenado... 
Permite principalmente tener mejores candidatos al puesto de capitán.</t>
  </si>
  <si>
    <t>La fama di un manager dipende da vari parametri tra cui il livello, il numero di titoli importanti, i precedenti nel ruolo di capitano, la fama dell'accademia, la posizione in classifica dei giocatori seguiti...
La fama permette di ottenere migliori offerte per il ruolo di capitano.</t>
  </si>
  <si>
    <t>经理的声望取决于多个参数，包括级别、重要冠军头衔数量、国家队执教履历、学院声望、旗下球员排名等。更高的声望能让你获得更好的国家队职位推荐。</t>
  </si>
  <si>
    <t>«Репутация менеджера зависит от ряда параметров: уровня, количества важных титулов, истории в роли капитана, репутации академии, рейтинга подопечных и т. д.\nОна позволяет получать более выгодные предложения на должность капитана».</t>
  </si>
  <si>
    <t>A reputação do treinador depende de vários parâmetros, incluindo o nível, o número de títulos importantes, o histórico como capitão, a reputação da academia, o ranking do jogador treinado, etc.
Permite melhores propostas para a posição de capitão.</t>
  </si>
  <si>
    <t>LVLUP_TITLE</t>
  </si>
  <si>
    <t>Level {[VAR_LVL_REACHED]} "{[VAR_NAME_LVL_REACHED]}" reached!</t>
  </si>
  <si>
    <t>Niveau {[VAR_LVL_REACHED]} "{[VAR_NAME_LVL_REACHED]}" atteint !</t>
  </si>
  <si>
    <t>Level {[VAR_LVL_REACHED]} "{[VAR_NAME_LVL_REACHED]}" erreicht!</t>
  </si>
  <si>
    <t>¡Alcanzado el nivel {[VAR_LVL_REACHED]} "{[VAR_NAME_LVL_REACHED]}"!</t>
  </si>
  <si>
    <t>Livello {[VAR_LVL_REACHED]} "{[VAR_NAME_LVL_REACHED]}" raggiunto!</t>
  </si>
  <si>
    <t>已达到 {[VAR_LVL_REACHED]} "{[VAR_NAME_LVL_REACHED]}"级！</t>
  </si>
  <si>
    <t>Достигнут уровень {[VAR_LVL_REACHED]} «{[VAR_NAME_LVL_REACHED]}»!</t>
  </si>
  <si>
    <t>Nível {[VAR_LVL_REACHED]} "{[VAR_NAME_LVL_REACHED]}" alcançado!</t>
  </si>
  <si>
    <t>Exemple of the final text ingame :
 - EN : Level 5 "Rookie" reached! 
 - FR : Niveau 5 "Débutant" atteint !</t>
  </si>
  <si>
    <t>LVLUP_BTN</t>
  </si>
  <si>
    <t>{[UI/VALIDATE]}</t>
  </si>
  <si>
    <t>LVLUP_DESC</t>
  </si>
  <si>
    <t>You have reached level {[VAR_LVL_REACHED]} "{[VAR_NAME_LVL_REACHED]}". You need to allocate {[VAR_PTS_EARNED]} new points to your various attributes.</t>
  </si>
  <si>
    <t>Vous avez atteint le niveau {[VAR_LVL_REACHED]} "{[VAR_NAME_LVL_REACHED]}". Vous devez répartir {[VAR_PTS_EARNED]} nouveaux points entre vos différents attributs.</t>
  </si>
  <si>
    <t>Sie haben die Stufe {[VAR_LVL_REACHED]} "{[VAR_NAME_LVL_REACHED]}" erreicht. Sie müssen {[VAR_PTS_EARNED]} neue Punkte auf Ihre verschiedenen Attribute verteilen.</t>
  </si>
  <si>
    <t>Has alcanzado el nivel {[VAR_LVL_REACHED]} "{[VAR_NAME_LVL_REACHED]}". Tienes que asignar {[VAR_PTS_EARNED]} nuevos puntos a tus atributos.</t>
  </si>
  <si>
    <t>Hai raggiunto il livello {[VAR_LVL_REACHED]} "{[VAR_NAME_LVL_REACHED]}". Devi assegnare {[VAR_PTS_EARNED]} nuovi punti ai tuoi vari attributi.</t>
  </si>
  <si>
    <t>你已达到{[VAR_LVL_REACHED]} "{[VAR_NAME_LVL_REACHED]}"级。请将{[VAR_PTS_EARNED]}个新点数分配给各项属性。</t>
  </si>
  <si>
    <t>Вы достигли уровня {[VAR_LVL_REACHED]} «{[VAR_NAME_LVL_REACHED]}». Нужно распределить {[VAR_PTS_EARNED]} новых очков по вашим атрибутам.</t>
  </si>
  <si>
    <t>Você alcançou o nível {[VAR_LVL_REACHED]} "{[VAR_NAME_LVL_REACHED]}". Você precisa alocar {[VAR_PTS_EARNED]} novos pontos em seus vários atributos.</t>
  </si>
  <si>
    <t>TYPE_4</t>
  </si>
  <si>
    <t>Bottom</t>
  </si>
  <si>
    <t>Bas</t>
  </si>
  <si>
    <t>Unterteil</t>
  </si>
  <si>
    <t>Prenda inferior</t>
  </si>
  <si>
    <t>Parte inferiore</t>
  </si>
  <si>
    <t>下装</t>
  </si>
  <si>
    <t>Низ</t>
  </si>
  <si>
    <t>Inferior</t>
  </si>
  <si>
    <t>Bottom of an outfit (short, skirt)</t>
  </si>
  <si>
    <t>ACA_SHARE</t>
  </si>
  <si>
    <t>Academy share ({[VAR_ACA_EQUIP_SHARE]})</t>
  </si>
  <si>
    <t>Part de l'académie ({[VAR_ACA_EQUIP_SHARE]})</t>
  </si>
  <si>
    <t>Akademieanteil ({[VAR_ACA_EQUIP_SHARE]})</t>
  </si>
  <si>
    <t>Porcentaje de la escuela ({[VAR_ACA_EQUIP_SHARE]})</t>
  </si>
  <si>
    <t>Parte dell'accademia ({[VAR_ACA_EQUIP_SHARE]})</t>
  </si>
  <si>
    <t>学院分成({[VAR_ACA_EQUIP_SHARE]})</t>
  </si>
  <si>
    <t>Доля академии ({[VAR_ACA_EQUIP_SHARE]})</t>
  </si>
  <si>
    <t>Compartilhamento da academia ({[VAR_ACA_EQUIP_SHARE]})</t>
  </si>
  <si>
    <t>Revenue sharing between academy and brand</t>
  </si>
  <si>
    <t>CLAUSE_EVENTS</t>
  </si>
  <si>
    <t>Mandatory events frequency:</t>
  </si>
  <si>
    <t>Fréquence d'événements obligatoires :</t>
  </si>
  <si>
    <t>Häufigkeit von Pflichtveranstaltungen:</t>
  </si>
  <si>
    <t>Frecuencia de eventos obligatorios:</t>
  </si>
  <si>
    <t>Frequenza di eventi obbligatori:</t>
  </si>
  <si>
    <t>强制参赛频率：</t>
  </si>
  <si>
    <t>Частота обязательных мероприятий:</t>
  </si>
  <si>
    <t>Frequência de eventos obrigatórios:</t>
  </si>
  <si>
    <t>According to his contract</t>
  </si>
  <si>
    <t>CLAUSE_EVENTS_1</t>
  </si>
  <si>
    <t>Low</t>
  </si>
  <si>
    <t>Niedrig</t>
  </si>
  <si>
    <t>Baja</t>
  </si>
  <si>
    <t>Низкая</t>
  </si>
  <si>
    <t>Baixa</t>
  </si>
  <si>
    <t>CLAUSE_EVENTS_2</t>
  </si>
  <si>
    <t>Medium</t>
  </si>
  <si>
    <t>Moyenne</t>
  </si>
  <si>
    <t>Mittel</t>
  </si>
  <si>
    <t>Media</t>
  </si>
  <si>
    <t>Средняя</t>
  </si>
  <si>
    <t>Média</t>
  </si>
  <si>
    <t>CLAUSE_EVENTS_3</t>
  </si>
  <si>
    <t>Высокая</t>
  </si>
  <si>
    <t>CONTRACT_END</t>
  </si>
  <si>
    <t>End of contract</t>
  </si>
  <si>
    <t>Fin du contrat</t>
  </si>
  <si>
    <t>Vertragsende</t>
  </si>
  <si>
    <t>Fin de contrato</t>
  </si>
  <si>
    <t>Fine del contratto</t>
  </si>
  <si>
    <t>合约期满</t>
  </si>
  <si>
    <t>Окончание контракта</t>
  </si>
  <si>
    <t>Fim do contrato</t>
  </si>
  <si>
    <t>CTR_AMOUNT</t>
  </si>
  <si>
    <t>CTR_AST_MULTI</t>
  </si>
  <si>
    <t>The contract for this equipment is linked to another contract.</t>
  </si>
  <si>
    <t>Le contrat de cet équipement est lié à un autre contrat.</t>
  </si>
  <si>
    <t>Der Vertrag für diese Ausrüstung ist mit einem anderen Vertrag verknüpft.</t>
  </si>
  <si>
    <t>El contrato para este equipamiento está vinculado a otro contrato.</t>
  </si>
  <si>
    <t>Il contratto di questi accessori è collegato a un altro contratto.</t>
  </si>
  <si>
    <t>该装备合同已关联另一份合同。</t>
  </si>
  <si>
    <t>Контракт на эту экипировку связан с другим контрактом.</t>
  </si>
  <si>
    <t>O contrato deste equipamento está vinculado a outro contrato.</t>
  </si>
  <si>
    <t>CTR_AST_NO_AGT</t>
  </si>
  <si>
    <t>The academy currently has no agents. Hire one to receive offers from equipment suppliers.</t>
  </si>
  <si>
    <t>L’académie n’a actuellement aucun agent. Recrutez-en un afin de recevoir des offres d’équipementiers.</t>
  </si>
  <si>
    <t>Die Akademie hat derzeit keine Agenten. Stellen Sie einen ein, um Angebote von Ausrüstern zu erhalten.</t>
  </si>
  <si>
    <t>La escuela no tiene agentes actualmente. Contrata a uno para recibir ofertas de proveedores de equipamiento.</t>
  </si>
  <si>
    <t>L'accademia non ha al momento nessun agente. Assoldane uno per ricevere offerte dai fornitori.</t>
  </si>
  <si>
    <t>学院目前暂无经纪人。聘请一位经纪人以接收装备供应商的报价。</t>
  </si>
  <si>
    <t>В академии сейчас нет агентов. Наймите агента, чтобы получать предложения от экипировочных брендов.</t>
  </si>
  <si>
    <t>A academia atualmente não tem agentes. Contrate um para receber ofertas de fornecedores de equipamentos.</t>
  </si>
  <si>
    <t>CTR_AST_NO_AGT_BTN</t>
  </si>
  <si>
    <t>Hire an agent</t>
  </si>
  <si>
    <t>Recruter un agent</t>
  </si>
  <si>
    <t>Agent einstellen</t>
  </si>
  <si>
    <t>Contrata a un agente</t>
  </si>
  <si>
    <t>Assoldare un agente</t>
  </si>
  <si>
    <t>聘请经纪人</t>
  </si>
  <si>
    <t>Нанять агента</t>
  </si>
  <si>
    <t>Contratar um agente</t>
  </si>
  <si>
    <t>CTR_AST_SHOES</t>
  </si>
  <si>
    <t>You must have a signed Clothing contract before contacting brands about Shoes.
 (Some Clothing contract offers contain a clause related to Shoes)</t>
  </si>
  <si>
    <t>Il faut que vous ayez signé un contrat Tenue avant de solliciter des marques pour des Chaussures.
(certaines offres de contrat Tenue contiennent une condition liée aux Chaussures)</t>
  </si>
  <si>
    <t>Sie müssen zuerst einen Kleidungsvertrag unterzeichnen, bevor Sie sich hinsichtlich der Schuhe an Marken wenden.
 (Bestimmte Kleidungsvertragsangebote enthalten eine an Schuhe verknüpfte Bedingung)</t>
  </si>
  <si>
    <t>Debes haber firmado un contrato de indumentaria antes de contactar con marcas de calzado.
 (Algunos contratos de indumentaria contienen una cláusula relacionada con el calzado)</t>
  </si>
  <si>
    <t>Devi aver firmato un contratto Tenue prima di chiedere la fornitura di scarpe all'azienda.
 (alcuni contratti Tenue prevedono una condizione relativa alle scarpe)</t>
  </si>
  <si>
    <t>你必须先签署服装合同，才能联系品牌洽谈鞋具合同。
 （部分服装合同报价中包含与鞋具相关的条款）</t>
  </si>
  <si>
    <t>«У вас должен быть подписан контракт на одежду, прежде чем обращаться к брендам по поводу обуви.\n (Некоторые контракты на одежду содержат пункт, связанный с обувью)»</t>
  </si>
  <si>
    <t>Você deve ter um contrato de vestuário assinado antes de contatar marcas para calçados.
 (Algumas ofertas de contrato de vestuário contêm uma cláusula relacionada a calçados)</t>
  </si>
  <si>
    <t>CTR_BONUS</t>
  </si>
  <si>
    <t>Bonuses</t>
  </si>
  <si>
    <t>Primes</t>
  </si>
  <si>
    <t>Prämien</t>
  </si>
  <si>
    <t>Bonificaciones</t>
  </si>
  <si>
    <t>Bonus</t>
  </si>
  <si>
    <t>Бонусы</t>
  </si>
  <si>
    <t>Bônus</t>
  </si>
  <si>
    <t>CTR_BONUS_END_SEASON_LIST</t>
  </si>
  <si>
    <t>End of season bonuses</t>
  </si>
  <si>
    <t>Primes de fin de saison</t>
  </si>
  <si>
    <t>Saisonabschlussprämien</t>
  </si>
  <si>
    <t>Bonificaciones de fin de temporada</t>
  </si>
  <si>
    <t>Bonus di fine stagione</t>
  </si>
  <si>
    <t>赛季末奖金</t>
  </si>
  <si>
    <t>Бонусы по окончании сезона</t>
  </si>
  <si>
    <t>Bônus de fim de temporada</t>
  </si>
  <si>
    <t>CTR_BONUS_LIST</t>
  </si>
  <si>
    <t>List of bonuses</t>
  </si>
  <si>
    <t>Liste des primes</t>
  </si>
  <si>
    <t>Prämienliste</t>
  </si>
  <si>
    <t>Lista de bonificaciones</t>
  </si>
  <si>
    <t>Elenco dei bonus</t>
  </si>
  <si>
    <t>奖金列表</t>
  </si>
  <si>
    <t>Список бонусов</t>
  </si>
  <si>
    <t>Lista de bônus</t>
  </si>
  <si>
    <t>CTR_BONUS_LIST_DESC</t>
  </si>
  <si>
    <t>(Bonus paid at the time the condition is met)</t>
  </si>
  <si>
    <t>(prime versée à l’instant où la condition est réalisée)</t>
  </si>
  <si>
    <t>(Prämien, die beim Erfüllen der Bedingung ausbezahlt werden)</t>
  </si>
  <si>
    <t>(Bonificación abonada en cuanto se cumpla la condición)</t>
  </si>
  <si>
    <t>(bonus versati immediatamente o al momento in cui si realizza la condizione)</t>
  </si>
  <si>
    <t>（达成条件时支付的奖金）</t>
  </si>
  <si>
    <t>(Бонус выплачивается при выполнении условия)</t>
  </si>
  <si>
    <t>(Bônus pago no momento em que a condição é cumprida)</t>
  </si>
  <si>
    <t>CTR_BONUS_SEASON</t>
  </si>
  <si>
    <t>Season bonuses (max)</t>
  </si>
  <si>
    <t>Primes de saison (max)</t>
  </si>
  <si>
    <t>Saisonprämien (max.)</t>
  </si>
  <si>
    <t>Bonificaciones de temporada (máx.)</t>
  </si>
  <si>
    <t>Bonus di stagione (massimo)</t>
  </si>
  <si>
    <t>赛季奖金（上限）</t>
  </si>
  <si>
    <t>Сезонные бонусы (макс)</t>
  </si>
  <si>
    <t>Bônus de temporada (máx)</t>
  </si>
  <si>
    <t>CTR_DURATION</t>
  </si>
  <si>
    <t>Duration</t>
  </si>
  <si>
    <t>Durée</t>
  </si>
  <si>
    <t>Vertragslaufzeit</t>
  </si>
  <si>
    <t>Duración</t>
  </si>
  <si>
    <t>Durata</t>
  </si>
  <si>
    <t>合同期限</t>
  </si>
  <si>
    <t>Срок</t>
  </si>
  <si>
    <t>Duração</t>
  </si>
  <si>
    <t>CTR_DURATION_REMAINING</t>
  </si>
  <si>
    <t>Remaining time</t>
  </si>
  <si>
    <t>Durée restante</t>
  </si>
  <si>
    <t>Restliche Vertragslaufzeit</t>
  </si>
  <si>
    <t>Tiempo restante</t>
  </si>
  <si>
    <t>Rimanente</t>
  </si>
  <si>
    <t>剩余时间</t>
  </si>
  <si>
    <t>Осталось времени</t>
  </si>
  <si>
    <t>Tempo restante</t>
  </si>
  <si>
    <t>CTR_EVENTS</t>
  </si>
  <si>
    <t>Participation in brand events</t>
  </si>
  <si>
    <t>Participation à des évenements de la marque</t>
  </si>
  <si>
    <t>Teilnahme an Veranstaltungen der Marke</t>
  </si>
  <si>
    <t>Participación en eventos de la marca</t>
  </si>
  <si>
    <t>Partecipazione a eventi del marchio</t>
  </si>
  <si>
    <t>参加品牌活动</t>
  </si>
  <si>
    <t>Участие в мероприятиях бренда</t>
  </si>
  <si>
    <t>Participação em eventos da marca</t>
  </si>
  <si>
    <t>CTR_EVENTS_INFO</t>
  </si>
  <si>
    <t>Your agent will contact you when opportunities arise.</t>
  </si>
  <si>
    <t>Votre agent vous contacte lorsque des occasions se présentent.</t>
  </si>
  <si>
    <t>Ihr Agent kontaktiert Sie, sobald sich Gelegenheiten bieten.</t>
  </si>
  <si>
    <t>Tu agente se pondrá en contacto contigo cuando surja alguna oportunidad.</t>
  </si>
  <si>
    <t>Il tuo agente ti contatterà quando si presenteranno delle occasioni.</t>
  </si>
  <si>
    <t>出现新的机会时，经纪人会与你联系。</t>
  </si>
  <si>
    <t>Агент свяжется с вами, когда появятся подходящие предложения.</t>
  </si>
  <si>
    <t>Seu agente entrará em contato quando surgirem oportunidades.</t>
  </si>
  <si>
    <t>The agent can be a man or a woiman</t>
  </si>
  <si>
    <t>CTR_EVENTS_VAR</t>
  </si>
  <si>
    <t>Variable</t>
  </si>
  <si>
    <t>Variabile</t>
  </si>
  <si>
    <t>浮动奖金</t>
  </si>
  <si>
    <t>Переменный</t>
  </si>
  <si>
    <t>Variável</t>
  </si>
  <si>
    <t>CTR_GRANSLAM_RND</t>
  </si>
  <si>
    <t>Grand Slam (Pro) round</t>
  </si>
  <si>
    <t>Round en Grand Slam (Pro)</t>
  </si>
  <si>
    <t>Runde im Grand Slam (Pro)</t>
  </si>
  <si>
    <t>Ronda de Grand Slam (Pro)</t>
  </si>
  <si>
    <t>Turno del Grande Slam (Pro)</t>
  </si>
  <si>
    <t>大满贯（职业）轮次</t>
  </si>
  <si>
    <t>Раунд турнира Большого шлема (Про)</t>
  </si>
  <si>
    <t>Rodada do Grand Slam (Profissional)</t>
  </si>
  <si>
    <t>CTR_LINKED</t>
  </si>
  <si>
    <t>Linked contract(s)</t>
  </si>
  <si>
    <t>Contrat(s) lié(s)</t>
  </si>
  <si>
    <t>Verknüpfte Verträge</t>
  </si>
  <si>
    <t>Contrato(s) vinculado(s)</t>
  </si>
  <si>
    <t>Contratti correlati</t>
  </si>
  <si>
    <t>关联合同</t>
  </si>
  <si>
    <t>Связанные контракты</t>
  </si>
  <si>
    <t>CTR_MONTH</t>
  </si>
  <si>
    <t>Monthly amount</t>
  </si>
  <si>
    <t>Mensualité</t>
  </si>
  <si>
    <t>Monatliche Zahlung</t>
  </si>
  <si>
    <t>Cantidad mensual</t>
  </si>
  <si>
    <t>Mensilità</t>
  </si>
  <si>
    <t>月度金额</t>
  </si>
  <si>
    <t>Ежемесячная сумма</t>
  </si>
  <si>
    <t>Valor mensal</t>
  </si>
  <si>
    <t>CTR_OBJ</t>
  </si>
  <si>
    <t>Goal</t>
  </si>
  <si>
    <t>Objectif</t>
  </si>
  <si>
    <t>Ziel</t>
  </si>
  <si>
    <t>Objetivo</t>
  </si>
  <si>
    <t>Obiettivo</t>
  </si>
  <si>
    <t>目标</t>
  </si>
  <si>
    <t>Цель</t>
  </si>
  <si>
    <t>CTR_PAID</t>
  </si>
  <si>
    <t>paid</t>
  </si>
  <si>
    <t>versée</t>
  </si>
  <si>
    <t>ausbezahlt</t>
  </si>
  <si>
    <t>pagado</t>
  </si>
  <si>
    <t>versata</t>
  </si>
  <si>
    <t>已支付</t>
  </si>
  <si>
    <t>выплачен</t>
  </si>
  <si>
    <t>pago</t>
  </si>
  <si>
    <t>CTR_PARTICIPATE</t>
  </si>
  <si>
    <t>Tournament participation</t>
  </si>
  <si>
    <t>Participations tournois</t>
  </si>
  <si>
    <t>Turnierteilnahmen</t>
  </si>
  <si>
    <t>Participación en torneos</t>
  </si>
  <si>
    <t>Partecipazioni a tornei</t>
  </si>
  <si>
    <t>参赛情况</t>
  </si>
  <si>
    <t>Участие в турнире</t>
  </si>
  <si>
    <t>Participação em torneios</t>
  </si>
  <si>
    <t>CTR_PARTICIPATE_INFO</t>
  </si>
  <si>
    <t>If your player plays on more than one circuit, all of their participations are counted.</t>
  </si>
  <si>
    <t>Si votre joueur évolue sur plusieurs circuits, toutes ses participations sont comptabilisées.</t>
  </si>
  <si>
    <t>Falls Ihr Spieler auf mehreren Courts spielt, werden alle Teilnahmen berücksichtigt.</t>
  </si>
  <si>
    <t>Si tu tenista juega en más de un circuito, se cuentan todas sus participaciones.</t>
  </si>
  <si>
    <t>Se il tuo giocatore è attivo su più circuiti, vengono prese in considerazione tutte le partecipazioni.</t>
  </si>
  <si>
    <t>如果你的球员参与多个巡回赛，其所有参赛记录均将计入其中。</t>
  </si>
  <si>
    <t>Если игрок выступает в нескольких турах, учитываются все его участия.</t>
  </si>
  <si>
    <t>Se o seu jogador participar de mais de um circuito, todas as suas participações serão contadas.</t>
  </si>
  <si>
    <t>CTR_PROPAL_AGT</t>
  </si>
  <si>
    <t>List of offers negotiated by {[VAR_AGT_FULLNAME]}</t>
  </si>
  <si>
    <t>Liste des offres négociées par {[VAR_AGT_FULLNAME]}</t>
  </si>
  <si>
    <t>Liste der durch {[VAR_AGT_FULLNAME]} verhandelten Angebote</t>
  </si>
  <si>
    <t>Lista de ofertas negociadas por {[VAR_AGT_FULLNAME]}</t>
  </si>
  <si>
    <t>Elenco delle offerte ottenute da {[VAR_AGT_FULLNAME]}</t>
  </si>
  <si>
    <t>由{[VAR_AGT_FULLNAME]}洽谈的报价列表</t>
  </si>
  <si>
    <t>Список оферт, согласованных {[VAR_AGT_FULLNAME]}</t>
  </si>
  <si>
    <t>CTR_RANK</t>
  </si>
  <si>
    <t>Ranking achieved</t>
  </si>
  <si>
    <t>Classement atteint</t>
  </si>
  <si>
    <t>Erreichte Platzierung</t>
  </si>
  <si>
    <t>Clasificación lograda</t>
  </si>
  <si>
    <t>Posizione in classifica raggiunta</t>
  </si>
  <si>
    <t>达成的排名</t>
  </si>
  <si>
    <t>Достигнутый рейтинг</t>
  </si>
  <si>
    <t>Ranking alcançado</t>
  </si>
  <si>
    <t>CTR_SEE_DETAILS</t>
  </si>
  <si>
    <t>View</t>
  </si>
  <si>
    <t>Voir</t>
  </si>
  <si>
    <t>Anzeigen</t>
  </si>
  <si>
    <t>Vista</t>
  </si>
  <si>
    <t>Visualizza</t>
  </si>
  <si>
    <t>查看</t>
  </si>
  <si>
    <t>Просмотр</t>
  </si>
  <si>
    <t>Ver detalhes</t>
  </si>
  <si>
    <t>CTR_SIGN</t>
  </si>
  <si>
    <t>Signature</t>
  </si>
  <si>
    <t>Unterschrift</t>
  </si>
  <si>
    <t>Firma</t>
  </si>
  <si>
    <t>签名</t>
  </si>
  <si>
    <t>Подпись</t>
  </si>
  <si>
    <t>Assinatura</t>
  </si>
  <si>
    <t>CTR_SIGN_BTN</t>
  </si>
  <si>
    <t>Sign</t>
  </si>
  <si>
    <t>Signer</t>
  </si>
  <si>
    <t>Unterzeichnen</t>
  </si>
  <si>
    <t>Firmar</t>
  </si>
  <si>
    <t>签约</t>
  </si>
  <si>
    <t>Подписать</t>
  </si>
  <si>
    <t>Assinar</t>
  </si>
  <si>
    <t>CTR_SPECIFIC</t>
  </si>
  <si>
    <t>Participation in this tournament</t>
  </si>
  <si>
    <t>Participation à ce tournoi</t>
  </si>
  <si>
    <t>Teilnahme an diesem Turnier</t>
  </si>
  <si>
    <t>Participación en este torneo</t>
  </si>
  <si>
    <t>Partecipazione a questo torneo</t>
  </si>
  <si>
    <t>参加本次赛事</t>
  </si>
  <si>
    <t>Участие в этом турнире</t>
  </si>
  <si>
    <t>Participação neste torneio</t>
  </si>
  <si>
    <t>CTR_STATE</t>
  </si>
  <si>
    <t>Etat</t>
  </si>
  <si>
    <t>Zustand</t>
  </si>
  <si>
    <t>Stato</t>
  </si>
  <si>
    <t>CTR_STILL_VALID_FOR</t>
  </si>
  <si>
    <t>Still valid</t>
  </si>
  <si>
    <t>Valable encore</t>
  </si>
  <si>
    <t>Noch gültig</t>
  </si>
  <si>
    <t>Aún válido</t>
  </si>
  <si>
    <t>Valido per altri</t>
  </si>
  <si>
    <t>仍然有效</t>
  </si>
  <si>
    <t>Ещё действует</t>
  </si>
  <si>
    <t>Ainda válido para</t>
  </si>
  <si>
    <t>CTR_TERMS</t>
  </si>
  <si>
    <t>Contract terms</t>
  </si>
  <si>
    <t>Termes du contrat</t>
  </si>
  <si>
    <t>Vertragsbedingungen</t>
  </si>
  <si>
    <t>Condiciones del contrato</t>
  </si>
  <si>
    <t>Termini del contratto</t>
  </si>
  <si>
    <t>合同条款</t>
  </si>
  <si>
    <t>Условия контракта</t>
  </si>
  <si>
    <t>Termos do contrato</t>
  </si>
  <si>
    <t>CTR_THIS_SEASON</t>
  </si>
  <si>
    <t>This season</t>
  </si>
  <si>
    <t>Cette saison</t>
  </si>
  <si>
    <t>Diese Saison</t>
  </si>
  <si>
    <t>Esta temporada</t>
  </si>
  <si>
    <t>Questa stagione</t>
  </si>
  <si>
    <t>本赛季</t>
  </si>
  <si>
    <t>В этом сезоне</t>
  </si>
  <si>
    <t>CTR_TITLE</t>
  </si>
  <si>
    <t>Equipment supplier contracts</t>
  </si>
  <si>
    <t>Contrats équipementiers</t>
  </si>
  <si>
    <t>Ausrüsterverträge</t>
  </si>
  <si>
    <t>Contratos de proveedor de equipamiento</t>
  </si>
  <si>
    <t>Contratti con i fornitori</t>
  </si>
  <si>
    <t>装备供应合同</t>
  </si>
  <si>
    <t>Контракты с экипировочными брендами</t>
  </si>
  <si>
    <t>Contratos com fornecedores de equipamentos</t>
  </si>
  <si>
    <t>CTR_TITLES</t>
  </si>
  <si>
    <t>CTR_TITLES_INFO</t>
  </si>
  <si>
    <t>The only titles counted here are National, Continental and International titles.</t>
  </si>
  <si>
    <t>Les titres comptabilisés ici sont uniquement les titres dits Nationaux, Continentaux et Mondiaux.</t>
  </si>
  <si>
    <t>Die hier berücksichtigten Titel sind ausschließlich nationale, kontinentale und internationale Titel.</t>
  </si>
  <si>
    <t>Los únicos títulos considerados aquí son nacionales, continentales y mundiales.</t>
  </si>
  <si>
    <t>I titoli presi in considerazione sono solo quelli denominati nazionali, continentali e mondiali.</t>
  </si>
  <si>
    <t>仅国家级、洲际级和国际级冠军头衔计入统计。</t>
  </si>
  <si>
    <t>Здесь учитываются только национальные, континентальные и международные титулы.</t>
  </si>
  <si>
    <t>Os únicos títulos contados aqui são os títulos Nacionais, Continentais e Internacionais.</t>
  </si>
  <si>
    <t>CTR_TYPE_0</t>
  </si>
  <si>
    <t>Equipment contract</t>
  </si>
  <si>
    <t>Contrat materiel</t>
  </si>
  <si>
    <t>Materialvertrag</t>
  </si>
  <si>
    <t>Contrato de equipamiento</t>
  </si>
  <si>
    <t>Contratto materiale</t>
  </si>
  <si>
    <t>装备合同</t>
  </si>
  <si>
    <t>Контракт на экипировку</t>
  </si>
  <si>
    <t>Contrato de equipamento</t>
  </si>
  <si>
    <t>CTR_TYPE_0_DESC</t>
  </si>
  <si>
    <t>The brand provides the equipment free of charge. The player is free to sign a contract with another equipment supplier.</t>
  </si>
  <si>
    <t>La marque lui fournit gratuitement les équipements. Le joueur est libre de signer un contrat avec un autre équipementier.</t>
  </si>
  <si>
    <t>Die Marke stellt ihm die Ausrüstung kostenlos zur Verfügung. Es steht dem Spieler frei, einen Vertrag mit einem anderen Ausrüster zu unterzeichnen.</t>
  </si>
  <si>
    <t>La marca proporciona gratuitamente el equipamiento. Tu tenista es libre de firmar un contrato con otro proveedor de equipamiento.</t>
  </si>
  <si>
    <t>Il marchio fornisce gli accessori gratuitamente. Il giocatore può firmare un contratto con un altro fornitore.</t>
  </si>
  <si>
    <t>品牌免费提供装备，球员可自由与其他装备供应商签约。</t>
  </si>
  <si>
    <t>Бренд бесплатно предоставляет экипировку. Игрок может также подписать контракт с другим экипировщиком.</t>
  </si>
  <si>
    <t>A marca fornece o equipamento gratuitamente. O jogador é livre para assinar um contrato com outro fornecedor de equipamentos.</t>
  </si>
  <si>
    <t>CTR_TYPE_1</t>
  </si>
  <si>
    <t>Sponsorship contract</t>
  </si>
  <si>
    <t>Contrat de sponsoring</t>
  </si>
  <si>
    <t>Sponsorenvertrag</t>
  </si>
  <si>
    <t>Contrato de patrocinio</t>
  </si>
  <si>
    <t>Contratto con lo sponsor</t>
  </si>
  <si>
    <t>赞助合同</t>
  </si>
  <si>
    <t>Спонсорский контракт</t>
  </si>
  <si>
    <t>Contrato de patrocínio</t>
  </si>
  <si>
    <t>CTR_UNIQ_BONUS</t>
  </si>
  <si>
    <t>One-time bonuses</t>
  </si>
  <si>
    <t>Primes uniques</t>
  </si>
  <si>
    <t>Einmalige Prämien</t>
  </si>
  <si>
    <t>Bonificaciones únicas</t>
  </si>
  <si>
    <t>Bonus unici</t>
  </si>
  <si>
    <t>一次性奖金</t>
  </si>
  <si>
    <t>Разовые бонусы</t>
  </si>
  <si>
    <t>Bônus únicos</t>
  </si>
  <si>
    <t>CTR_VALIDATED</t>
  </si>
  <si>
    <t>confirmed</t>
  </si>
  <si>
    <t>validé</t>
  </si>
  <si>
    <t>bestätigt</t>
  </si>
  <si>
    <t>confirmado</t>
  </si>
  <si>
    <t>convalidato</t>
  </si>
  <si>
    <t>已确认</t>
  </si>
  <si>
    <t>подтверждён</t>
  </si>
  <si>
    <t>CURRENT_CONTRACTS</t>
  </si>
  <si>
    <t>{[VAR_NB_EQUIP_CONTRACTS]} current contrats with brands</t>
  </si>
  <si>
    <t>{[VAR_NB_EQUIP_CONTRACTS]} aktuelle Markenverträge</t>
  </si>
  <si>
    <t>{[VAR_NB_EQUIP_CONTRACTS]} contratos actuales con marcas</t>
  </si>
  <si>
    <t>{[VAR_NB_EQUIP_CONTRACTS]} contratti attuali con i brand</t>
  </si>
  <si>
    <t>{[VAR_NB_EQUIP_CONTRACTS]}份现有品牌合同</t>
  </si>
  <si>
    <t>{[VAR_NB_EQUIP_CONTRACTS]} действующих контрактов с брендами</t>
  </si>
  <si>
    <t>{[VAR_NB_EQUIP_CONTRACTS]} contratos atuais com marcas</t>
  </si>
  <si>
    <t>A player can have from 0 to 3 contracts with brands</t>
  </si>
  <si>
    <t>CURRENT_CONTRACTS_NONE</t>
  </si>
  <si>
    <t>No current contract with a brand</t>
  </si>
  <si>
    <t>Aucun contrat en cours avec une marque</t>
  </si>
  <si>
    <t>Kein aktueller Markenvertrag</t>
  </si>
  <si>
    <t>Sin contrato actual con una marca</t>
  </si>
  <si>
    <t>Nessun contratto con i brand</t>
  </si>
  <si>
    <t>当前无品牌合同</t>
  </si>
  <si>
    <t>Нет действующих контрактов с брендами</t>
  </si>
  <si>
    <t>Nenhum contrato atual com uma marca</t>
  </si>
  <si>
    <t>DETAILS</t>
  </si>
  <si>
    <t>See details</t>
  </si>
  <si>
    <t>Voir les détails</t>
  </si>
  <si>
    <t>Details anzeigen</t>
  </si>
  <si>
    <t>Ver detalles</t>
  </si>
  <si>
    <t>Vedi dettagli</t>
  </si>
  <si>
    <t>查看详情</t>
  </si>
  <si>
    <t>Подробнее</t>
  </si>
  <si>
    <t>Details on an equipment</t>
  </si>
  <si>
    <t>DETAILS_CLOSE</t>
  </si>
  <si>
    <t>Close details</t>
  </si>
  <si>
    <t>Masquer les détails</t>
  </si>
  <si>
    <t>Details schließen</t>
  </si>
  <si>
    <t>Cerrar detalles</t>
  </si>
  <si>
    <t>Chiudi dettagli</t>
  </si>
  <si>
    <t>关闭详情</t>
  </si>
  <si>
    <t>Закрыть</t>
  </si>
  <si>
    <t>Fechar detalhes</t>
  </si>
  <si>
    <t>EARNED</t>
  </si>
  <si>
    <t>Earned</t>
  </si>
  <si>
    <t>Gagné</t>
  </si>
  <si>
    <t>Verdienst</t>
  </si>
  <si>
    <t>Ganado</t>
  </si>
  <si>
    <t>Vincite</t>
  </si>
  <si>
    <t>已获收益</t>
  </si>
  <si>
    <t>Заработано</t>
  </si>
  <si>
    <t>Revenue earned</t>
  </si>
  <si>
    <t>EARNED_TOTAL</t>
  </si>
  <si>
    <t>Total Earned</t>
  </si>
  <si>
    <t>Total gagné</t>
  </si>
  <si>
    <t>Gesamtverdienst</t>
  </si>
  <si>
    <t>Ganancias totales</t>
  </si>
  <si>
    <t>Totale vincite</t>
  </si>
  <si>
    <t>累计总收益</t>
  </si>
  <si>
    <t>Всего заработано</t>
  </si>
  <si>
    <t>Total Ganhos</t>
  </si>
  <si>
    <t>EQUIP</t>
  </si>
  <si>
    <t>Equipment:</t>
  </si>
  <si>
    <t>Equipement :</t>
  </si>
  <si>
    <t>Ausrüstung:</t>
  </si>
  <si>
    <t>Equipamiento:</t>
  </si>
  <si>
    <t>Accessori:</t>
  </si>
  <si>
    <t>装备：</t>
  </si>
  <si>
    <t>Экипировка:</t>
  </si>
  <si>
    <t>Equipamento:</t>
  </si>
  <si>
    <t>EQUIP_MODEL_TITLE</t>
  </si>
  <si>
    <t>Choice of equipment</t>
  </si>
  <si>
    <t>Choix équipements</t>
  </si>
  <si>
    <t>Ausrüstungswahl</t>
  </si>
  <si>
    <t>Elección del equipamiento</t>
  </si>
  <si>
    <t>Scelta degli accessori</t>
  </si>
  <si>
    <t>装备选择</t>
  </si>
  <si>
    <t>Выбор экипировки</t>
  </si>
  <si>
    <t>Escolha de equipamento</t>
  </si>
  <si>
    <t>EQUIP_SUPPLIER</t>
  </si>
  <si>
    <t>Fornitore di attrezzature</t>
  </si>
  <si>
    <t>装备供应商</t>
  </si>
  <si>
    <t>Экипировочный бренд</t>
  </si>
  <si>
    <t>Fornecedor de equipamento</t>
  </si>
  <si>
    <t>EVENT_FREQUENCY_1</t>
  </si>
  <si>
    <t>EVENT_FREQUENCY_2</t>
  </si>
  <si>
    <t>Average</t>
  </si>
  <si>
    <t>一般</t>
  </si>
  <si>
    <t>EVENT_FREQUENCY_3</t>
  </si>
  <si>
    <t>EXPIRED</t>
  </si>
  <si>
    <t>Expired</t>
  </si>
  <si>
    <t>Expirée</t>
  </si>
  <si>
    <t>Abgelaufen</t>
  </si>
  <si>
    <t>Expirado</t>
  </si>
  <si>
    <t>Scaduta</t>
  </si>
  <si>
    <t>已过期</t>
  </si>
  <si>
    <t>Истёк</t>
  </si>
  <si>
    <t>HABITUATION</t>
  </si>
  <si>
    <t>Habituation</t>
  </si>
  <si>
    <t>Accoutumance</t>
  </si>
  <si>
    <t>Gewohnheit</t>
  </si>
  <si>
    <t>Habituación</t>
  </si>
  <si>
    <t>Assuefazione</t>
  </si>
  <si>
    <t>手感度</t>
  </si>
  <si>
    <t>Привыкание</t>
  </si>
  <si>
    <t>Habituação</t>
  </si>
  <si>
    <t>Habituation gauge when player use a racket regularly</t>
  </si>
  <si>
    <t>MARKET_VALUE</t>
  </si>
  <si>
    <t>Marketing value</t>
  </si>
  <si>
    <t>Valeur marketing</t>
  </si>
  <si>
    <t>Marketingwert</t>
  </si>
  <si>
    <t>Valor de marketing</t>
  </si>
  <si>
    <t>Valore di marketing</t>
  </si>
  <si>
    <t>市场价值</t>
  </si>
  <si>
    <t>Маркетинговая ценность</t>
  </si>
  <si>
    <t>Valor de mercado</t>
  </si>
  <si>
    <t>MARKET_VALUE_INFO</t>
  </si>
  <si>
    <t>The marketing value determines the interest of the brands for the player. It is estimated based on reputation and potential.</t>
  </si>
  <si>
    <t>La valeur marketing détermine l’intérêt des marques pour le joueur. Elle est estimée en fonction de sa notoriété et de son potentiel.</t>
  </si>
  <si>
    <t>Der Marketingwert bestimmt das Interesse von Marken am Spieler. Er wird durch die Bekanntheit und das Potenzial des Spielers bewertet.</t>
  </si>
  <si>
    <t>El valor de marketing determina el interés que suscita tu tenista entre las marcas. Se estima en función de la reputación y el potencial.</t>
  </si>
  <si>
    <t>Il valore di marketing determina l’interesse dei marchi famosi nei confronti del giocatore. Viene stimato in funzione della notorietà e del potenziale.</t>
  </si>
  <si>
    <t>市场价值决定了各品牌对球员的关注度，基于球员的声望与潜力进行评估。</t>
  </si>
  <si>
    <t>Маркетинговая ценность определяет интерес брендов к игроку. Она оценивается по репутации и потенциалу.</t>
  </si>
  <si>
    <t>O valor de mercado determina o interesse das marcas pelo jogador. Ele é estimado com base na reputação e no potencial.</t>
  </si>
  <si>
    <t>MATERIAL_CONTRACT_DESC_F</t>
  </si>
  <si>
    <t>This player uses equipment from this brand but has no contract with them, thus no obligation to achieve results.</t>
  </si>
  <si>
    <t>Cette joueuse s'est équipée avec cette marque mais n'a pas de contrat avec elle et n'a donc pas d'obligation de résultat à atteindre.</t>
  </si>
  <si>
    <t>Diese Spielerin hat sich mit dieser Marke ausgerüstet, hat jedoch keinen Vertrag mit ihr und ist daher nicht verpflichtet, irgendwelche Ergebnisse zu liefern.</t>
  </si>
  <si>
    <t>Esta tenista usa equipos de esta marca, pero no tiene contrato con ella, de modo que no tiene obligación de obtener ciertos resultados.</t>
  </si>
  <si>
    <t>Questa giocatrice indossa questo marchio, ma non ha un contratto con questa azienda, quindi non ha nessun obbligo relativo ai risultati da raggiungere.</t>
  </si>
  <si>
    <t>该球员使用该品牌的装备，但未与其签订合同，因此没有成绩要求。</t>
  </si>
  <si>
    <t>Игрок пользуется экипировкой этого бренда, но не имеет с ним контракта и не обязан показывать результат.</t>
  </si>
  <si>
    <t>Esta jogadora usa equipamentos desta marca, mas não tem contrato com eles, portanto, nenhuma obrigação de alcançar resultados.</t>
  </si>
  <si>
    <t>MATERIAL_CONTRACT_DESC_M</t>
  </si>
  <si>
    <t>Ce joueur s'est équipé avec cette marque mais n'a pas de contrat avec elle et n'a donc pas d'obligation de résultat à atteindre.</t>
  </si>
  <si>
    <t>Dieser Spieler hat sich mit dieser Marke ausgerüstet, hat jedoch keinen Vertrag mit ihr und ist daher nicht verpflichtet, irgendwelche Ergebnisse zu liefern.</t>
  </si>
  <si>
    <t>Este tenista usa equipos de esta marca, pero no tiene contrato con ella, de modo que no tiene obligación de obtener ciertos resultados.</t>
  </si>
  <si>
    <t>Questo giocatore indossa questo marchio, ma non ha un contratto con questa azienda, quindi non ha nessun obbligo relativo ai risultati da raggiungere.</t>
  </si>
  <si>
    <t>Este jogador usa equipamentos desta marca, mas não tem contrato com eles, portanto, nenhuma obrigação de alcançar resultados.</t>
  </si>
  <si>
    <t>MAX_AMOUNT</t>
  </si>
  <si>
    <t>Max amount</t>
  </si>
  <si>
    <t>Montant max.</t>
  </si>
  <si>
    <t>Max. Summe</t>
  </si>
  <si>
    <t>Cantidad máxima</t>
  </si>
  <si>
    <t>Importo max.</t>
  </si>
  <si>
    <t>最高金额</t>
  </si>
  <si>
    <t>Макс. сумма</t>
  </si>
  <si>
    <t>Valor máximo</t>
  </si>
  <si>
    <t>MODEL_CHOICE</t>
  </si>
  <si>
    <t>Model choice</t>
  </si>
  <si>
    <t>Choix du modèle</t>
  </si>
  <si>
    <t>Modellwahl</t>
  </si>
  <si>
    <t>Elección de modelo</t>
  </si>
  <si>
    <t>Scelta modello</t>
  </si>
  <si>
    <t>型号选择</t>
  </si>
  <si>
    <t>Выбор модели</t>
  </si>
  <si>
    <t>Escolha do modelo</t>
  </si>
  <si>
    <t>Racket model</t>
  </si>
  <si>
    <t>NEUTRAL_STYLE</t>
  </si>
  <si>
    <t>Neutral</t>
  </si>
  <si>
    <t>Neutre</t>
  </si>
  <si>
    <t>Neutro</t>
  </si>
  <si>
    <t>中性</t>
  </si>
  <si>
    <t>Нейтральный</t>
  </si>
  <si>
    <t>REGULAR_STYLE</t>
  </si>
  <si>
    <t>Regular</t>
  </si>
  <si>
    <t>常规</t>
  </si>
  <si>
    <t>Обычный</t>
  </si>
  <si>
    <t>One of the style of a racket</t>
  </si>
  <si>
    <t>RACKET_STYLE_1</t>
  </si>
  <si>
    <t>Touch</t>
  </si>
  <si>
    <t>Touché</t>
  </si>
  <si>
    <t>Tocar</t>
  </si>
  <si>
    <t>Sensibilità</t>
  </si>
  <si>
    <t>触感</t>
  </si>
  <si>
    <t>Чувство мяча</t>
  </si>
  <si>
    <t>Toque</t>
  </si>
  <si>
    <t>RACKET_STYLE_2</t>
  </si>
  <si>
    <t>Power</t>
  </si>
  <si>
    <t>Puissance</t>
  </si>
  <si>
    <t>Kraft</t>
  </si>
  <si>
    <t>Energía</t>
  </si>
  <si>
    <t>Potenza</t>
  </si>
  <si>
    <t>力量</t>
  </si>
  <si>
    <t>Мощь</t>
  </si>
  <si>
    <t>Potência</t>
  </si>
  <si>
    <t>RACKET_STYLE_3</t>
  </si>
  <si>
    <t>Control</t>
  </si>
  <si>
    <t>Contrôle</t>
  </si>
  <si>
    <t>Kontrolle</t>
  </si>
  <si>
    <t>Controllo</t>
  </si>
  <si>
    <t>控制</t>
  </si>
  <si>
    <t>Контроль</t>
  </si>
  <si>
    <t>Controle</t>
  </si>
  <si>
    <t>RACKET_STYLE_4</t>
  </si>
  <si>
    <t>Defense</t>
  </si>
  <si>
    <t>Défense</t>
  </si>
  <si>
    <t>Verteidigung</t>
  </si>
  <si>
    <t>Defensa</t>
  </si>
  <si>
    <t>Difesa</t>
  </si>
  <si>
    <t>防守</t>
  </si>
  <si>
    <t>Оборона</t>
  </si>
  <si>
    <t>Defesa</t>
  </si>
  <si>
    <t>RACKET_STYLE_5</t>
  </si>
  <si>
    <t>Topspin</t>
  </si>
  <si>
    <t>Lift</t>
  </si>
  <si>
    <t>Liftado</t>
  </si>
  <si>
    <t>上旋</t>
  </si>
  <si>
    <t>Топспин</t>
  </si>
  <si>
    <t>RACKET_STYLE_6</t>
  </si>
  <si>
    <t>Attack</t>
  </si>
  <si>
    <t>Attaque</t>
  </si>
  <si>
    <t>Angriff</t>
  </si>
  <si>
    <t>Ataque</t>
  </si>
  <si>
    <t>Attacco</t>
  </si>
  <si>
    <t>进攻</t>
  </si>
  <si>
    <t>Атака</t>
  </si>
  <si>
    <t>SHOES_STYLE_2</t>
  </si>
  <si>
    <t>Stability</t>
  </si>
  <si>
    <t>Stabilité</t>
  </si>
  <si>
    <t>Stabilität</t>
  </si>
  <si>
    <t>Estabilidad</t>
  </si>
  <si>
    <t>Stabilità</t>
  </si>
  <si>
    <t>稳定</t>
  </si>
  <si>
    <t>Стабильность</t>
  </si>
  <si>
    <t>Estabilidade</t>
  </si>
  <si>
    <t>One of the style of the shoes</t>
  </si>
  <si>
    <t>SHOES_STYLE_1</t>
  </si>
  <si>
    <t>Vivacity</t>
  </si>
  <si>
    <t>Vivacité</t>
  </si>
  <si>
    <t>Schwung</t>
  </si>
  <si>
    <t>Vivacidad</t>
  </si>
  <si>
    <t>Vivacità</t>
  </si>
  <si>
    <t>灵活</t>
  </si>
  <si>
    <t>Лёгкость</t>
  </si>
  <si>
    <t>Vivacidade</t>
  </si>
  <si>
    <t>SHOES_STYLE_3</t>
  </si>
  <si>
    <t>Comfort</t>
  </si>
  <si>
    <t>Confort</t>
  </si>
  <si>
    <t>Komfort</t>
  </si>
  <si>
    <t>Comodidad</t>
  </si>
  <si>
    <t>舒适</t>
  </si>
  <si>
    <t>Комфорт</t>
  </si>
  <si>
    <t>Conforto</t>
  </si>
  <si>
    <t>STATUS</t>
  </si>
  <si>
    <t>品牌头衔</t>
  </si>
  <si>
    <t>Player has a status for a brand (ex : world ambassador)</t>
  </si>
  <si>
    <t>STYLE</t>
  </si>
  <si>
    <t>Style:</t>
  </si>
  <si>
    <t>Style :</t>
  </si>
  <si>
    <t>Stil:</t>
  </si>
  <si>
    <t>Estilo:</t>
  </si>
  <si>
    <t>Stile:</t>
  </si>
  <si>
    <t>技术风格：</t>
  </si>
  <si>
    <t>Стиль:</t>
  </si>
  <si>
    <t>Style of an equipement (power, stability, etc.)</t>
  </si>
  <si>
    <t>TNMT_JTLB_EQ_CAT_15</t>
  </si>
  <si>
    <t>{[TENNIS/TNMT_CAT_39]}</t>
  </si>
  <si>
    <t>TNMT_JTLB_EQ_CAT_19</t>
  </si>
  <si>
    <t>{[TENNIS/TNMT_CAT_42]}</t>
  </si>
  <si>
    <t>TNMT_JTLB_EQ_CAT_20</t>
  </si>
  <si>
    <t>{[TENNIS/TNMT_CAT_43]}</t>
  </si>
  <si>
    <t>TNMT_JTLB_EQ_CAT_21</t>
  </si>
  <si>
    <t>{[TENNIS/TNMT_CAT_44]}</t>
  </si>
  <si>
    <t>TNMT_JTLB_EQ_CAT_22</t>
  </si>
  <si>
    <t>{[TENNIS/TNMT_CAT_45]}</t>
  </si>
  <si>
    <t>TNMT_JTLB_EQ_CAT_23</t>
  </si>
  <si>
    <t>{[TENNIS/TNMT_CAT_46]}</t>
  </si>
  <si>
    <t>TNMT_JTLG_EQ_CAT_15</t>
  </si>
  <si>
    <t>{[TENNIS/TNMT_CAT_47]}</t>
  </si>
  <si>
    <t>TNMT_JTLG_EQ_CAT_19</t>
  </si>
  <si>
    <t>{[TENNIS/TNMT_CAT_50]}</t>
  </si>
  <si>
    <t>TNMT_JTLG_EQ_CAT_20</t>
  </si>
  <si>
    <t>{[TENNIS/TNMT_CAT_51]}</t>
  </si>
  <si>
    <t>TNMT_JTLG_EQ_CAT_21</t>
  </si>
  <si>
    <t>{[TENNIS/TNMT_CAT_52]}</t>
  </si>
  <si>
    <t>TNMT_JTLG_EQ_CAT_22</t>
  </si>
  <si>
    <t>{[TENNIS/TNMT_CAT_53]}</t>
  </si>
  <si>
    <t>TNMT_JTLG_EQ_CAT_23</t>
  </si>
  <si>
    <t>{[TENNIS/TNMT_CAT_54]}</t>
  </si>
  <si>
    <t>TNMT_MTL_EQ_CAT_1</t>
  </si>
  <si>
    <t>TNMT_MTL_EQ_CAT_10</t>
  </si>
  <si>
    <t>{[TENNIS/TNMT_CAT_17]}</t>
  </si>
  <si>
    <t>TNMT_MTL_EQ_CAT_11</t>
  </si>
  <si>
    <t>{[TENNIS/TNMT_CAT_18]}</t>
  </si>
  <si>
    <t>TNMT_MTL_EQ_CAT_3</t>
  </si>
  <si>
    <t>TNMT_MTL_EQ_CAT_4</t>
  </si>
  <si>
    <t>{[TENNIS/TNMT_CAT_7]}</t>
  </si>
  <si>
    <t>TNMT_MTL_EQ_CAT_5</t>
  </si>
  <si>
    <t>{[TENNIS/TNMT_CAT_10]}</t>
  </si>
  <si>
    <t>TNMT_MTL_EQ_CAT_7</t>
  </si>
  <si>
    <t>{[TENNIS/TNMT_CAT_14]}</t>
  </si>
  <si>
    <t>TNMT_MTL_EQ_CAT_8</t>
  </si>
  <si>
    <t>{[TENNIS/TNMT_CAT_15]}</t>
  </si>
  <si>
    <t>TNMT_MTL_EQ_CAT_9</t>
  </si>
  <si>
    <t>{[TENNIS/TNMT_CAT_16]}</t>
  </si>
  <si>
    <t>TNMT_WTL_EQ_CAT_1</t>
  </si>
  <si>
    <t>TNMT_WTL_EQ_CAT_10</t>
  </si>
  <si>
    <t>{[TENNIS/TNMT_CAT_35]}</t>
  </si>
  <si>
    <t>TNMT_WTL_EQ_CAT_11</t>
  </si>
  <si>
    <t>{[TENNIS/TNMT_CAT_36]}</t>
  </si>
  <si>
    <t>TNMT_WTL_EQ_CAT_3</t>
  </si>
  <si>
    <t>TNMT_WTL_EQ_CAT_4</t>
  </si>
  <si>
    <t>{[TENNIS/TNMT_CAT_28]}</t>
  </si>
  <si>
    <t>TNMT_WTL_EQ_CAT_5</t>
  </si>
  <si>
    <t>{[TENNIS/TNMT_CAT_30]}</t>
  </si>
  <si>
    <t>TNMT_WTL_EQ_CAT_7</t>
  </si>
  <si>
    <t>{[TENNIS/TNMT_CAT_32]}</t>
  </si>
  <si>
    <t>TNMT_WTL_EQ_CAT_8</t>
  </si>
  <si>
    <t>{[TENNIS/TNMT_CAT_34]}</t>
  </si>
  <si>
    <t>TNMT_WTL_EQ_CAT_9</t>
  </si>
  <si>
    <t>TYPE_1</t>
  </si>
  <si>
    <t>Outfits</t>
  </si>
  <si>
    <t>Tenues</t>
  </si>
  <si>
    <t>Atuendos</t>
  </si>
  <si>
    <t>Outfit</t>
  </si>
  <si>
    <t>服装</t>
  </si>
  <si>
    <t>Одежда</t>
  </si>
  <si>
    <t>Roupas</t>
  </si>
  <si>
    <t>One of the category of equipement supplier</t>
  </si>
  <si>
    <t>TYPE_2</t>
  </si>
  <si>
    <t>Rackets</t>
  </si>
  <si>
    <t>Raquettes</t>
  </si>
  <si>
    <t>Schläger</t>
  </si>
  <si>
    <t>Raquetas</t>
  </si>
  <si>
    <t>Racchette</t>
  </si>
  <si>
    <t>球拍</t>
  </si>
  <si>
    <t>Ракетки</t>
  </si>
  <si>
    <t>Raquetes</t>
  </si>
  <si>
    <t>TYPE_3</t>
  </si>
  <si>
    <t>Shoes</t>
  </si>
  <si>
    <t>Chaussures</t>
  </si>
  <si>
    <t>Schuhe</t>
  </si>
  <si>
    <t>Zapatillas</t>
  </si>
  <si>
    <t>Scarpe</t>
  </si>
  <si>
    <t>鞋子</t>
  </si>
  <si>
    <t>Обувь</t>
  </si>
  <si>
    <t>Tênis</t>
  </si>
  <si>
    <t>WRISTBANDS</t>
  </si>
  <si>
    <t>Wrists</t>
  </si>
  <si>
    <t>Poignets</t>
  </si>
  <si>
    <t>Griffe</t>
  </si>
  <si>
    <t>Muñequeras</t>
  </si>
  <si>
    <t>Polsini</t>
  </si>
  <si>
    <t>护腕</t>
  </si>
  <si>
    <t>Напульсники</t>
  </si>
  <si>
    <t>Munhequeiras</t>
  </si>
  <si>
    <t>Accessory used by tennisman/woman on their wrists</t>
  </si>
  <si>
    <t>WRISTBANDS_BOTH</t>
  </si>
  <si>
    <t>Both</t>
  </si>
  <si>
    <t>Les deux</t>
  </si>
  <si>
    <t>Beide</t>
  </si>
  <si>
    <t>Ambas</t>
  </si>
  <si>
    <t>Entrambi</t>
  </si>
  <si>
    <t>双腕</t>
  </si>
  <si>
    <t>Оба</t>
  </si>
  <si>
    <t>Wristband on both arm</t>
  </si>
  <si>
    <t>WRISTBANDS_LEFT</t>
  </si>
  <si>
    <t>Left</t>
  </si>
  <si>
    <t>Gauche</t>
  </si>
  <si>
    <t>Links</t>
  </si>
  <si>
    <t>Izquierda</t>
  </si>
  <si>
    <t>Sinistro</t>
  </si>
  <si>
    <t>左腕</t>
  </si>
  <si>
    <t>Левый</t>
  </si>
  <si>
    <t>Esquerda</t>
  </si>
  <si>
    <t>Only a wristband on left arm</t>
  </si>
  <si>
    <t>WRISTBANDS_NONE</t>
  </si>
  <si>
    <t>None</t>
  </si>
  <si>
    <t>Aucun</t>
  </si>
  <si>
    <t>Kein(e)</t>
  </si>
  <si>
    <t>Ninguna</t>
  </si>
  <si>
    <t>Nessuno</t>
  </si>
  <si>
    <t>无</t>
  </si>
  <si>
    <t>Нет</t>
  </si>
  <si>
    <t>Ninguém</t>
  </si>
  <si>
    <t>No wristband</t>
  </si>
  <si>
    <t>WRISTBANDS_RIGHT</t>
  </si>
  <si>
    <t>Right</t>
  </si>
  <si>
    <t>Droite</t>
  </si>
  <si>
    <t>Rechts</t>
  </si>
  <si>
    <t>Derecha</t>
  </si>
  <si>
    <t>Destro</t>
  </si>
  <si>
    <t>右腕</t>
  </si>
  <si>
    <t>Правый</t>
  </si>
  <si>
    <t>Direita</t>
  </si>
  <si>
    <t>Only a wristband on right arm</t>
  </si>
  <si>
    <t>YEARLY_BONUSES</t>
  </si>
  <si>
    <t>Yearly bonuses:</t>
  </si>
  <si>
    <t>Primes annuelles :</t>
  </si>
  <si>
    <t>Jährliche Boni:</t>
  </si>
  <si>
    <t>Bonificaciones anuales:</t>
  </si>
  <si>
    <t>Bonus annuali</t>
  </si>
  <si>
    <t>年度奖金：</t>
  </si>
  <si>
    <t>Годовые бонусы:</t>
  </si>
  <si>
    <t>Bônus anuais:</t>
  </si>
  <si>
    <t>YEARLY_BONUSES_1</t>
  </si>
  <si>
    <t>Prime de résultat</t>
  </si>
  <si>
    <t>成绩奖金</t>
  </si>
  <si>
    <t>YEARLY_BONUSES_2</t>
  </si>
  <si>
    <t>Prime de classement</t>
  </si>
  <si>
    <t>YEARLY_BONUSES_GOAL</t>
  </si>
  <si>
    <t>Condition:</t>
  </si>
  <si>
    <t>Condition :</t>
  </si>
  <si>
    <t>Bedingung:</t>
  </si>
  <si>
    <t>Condición:</t>
  </si>
  <si>
    <t>Condizione:</t>
  </si>
  <si>
    <t>达成条件：</t>
  </si>
  <si>
    <t>Условие:</t>
  </si>
  <si>
    <t>Condição:</t>
  </si>
  <si>
    <t>Player has to achieve goals to get his bonuses from the brand</t>
  </si>
  <si>
    <t>YEARLY_BONUSES_GOAL_1</t>
  </si>
  <si>
    <t>Win a {[VAR_CAT_TNMT]} or better</t>
  </si>
  <si>
    <t>Gagner un {[VAR_CAT_TNMT]} ou mieux</t>
  </si>
  <si>
    <t>Gewinne ein {[VAR_CAT_TNMT]} oder besser</t>
  </si>
  <si>
    <t>Gana un {[VAR_CAT_TNMT]} o mejor</t>
  </si>
  <si>
    <t>Vinci un {[VAR_CAT_TNMT]} o meglio</t>
  </si>
  <si>
    <t>赢得{[VAR_CAT_TNMT]}或更高级别赛事</t>
  </si>
  <si>
    <t>Выиграть {[VAR_CAT_TNMT]} или выше</t>
  </si>
  <si>
    <t>Vencer um {[VAR_CAT_TNMT]} ou melhor</t>
  </si>
  <si>
    <t>YEARLY_BONUSES_GOAL_1_MAX</t>
  </si>
  <si>
    <t>Win a {[VAR_CAT_TNMT]}</t>
  </si>
  <si>
    <t>Gagner un {[VAR_CAT_TNMT]}</t>
  </si>
  <si>
    <t>Gewinne ein {[VAR_CAT_TNMT]}</t>
  </si>
  <si>
    <t>Gana un {[VAR_CAT_TNMT]}</t>
  </si>
  <si>
    <t>Vinci un {[VAR_CAT_TNMT]}</t>
  </si>
  <si>
    <t>赢得{[VAR_CAT_TNMT]}赛事</t>
  </si>
  <si>
    <t>Выиграть {[VAR_CAT_TNMT]}</t>
  </si>
  <si>
    <t>Vencer um {[VAR_CAT_TNMT]}</t>
  </si>
  <si>
    <t>YEARLY_BONUSES_GOAL_2</t>
  </si>
  <si>
    <t>Reach rank {[VAR_RANK_TO_REACH]} {[VAR_CIRCUIT_NAME]}</t>
  </si>
  <si>
    <t>Atteindre le rang {[VAR_RANK_TO_REACH]} {[VAR_CIRCUIT_NAME]}</t>
  </si>
  <si>
    <t>Erreiche Rang {[VAR_RANK_TO_REACH]} {[VAR_CIRCUIT_NAME]}</t>
  </si>
  <si>
    <t>Alcanza la clasificación {[VAR_RANK_TO_REACH]} {[VAR_CIRCUIT_NAME]}</t>
  </si>
  <si>
    <t>Raggiungi il rango {[VAR_RANK_TO_REACH]} {[VAR_CIRCUIT_NAME]}</t>
  </si>
  <si>
    <t>在{[VAR_CIRCUIT_NAME]}达到第{[VAR_RANK_TO_REACH]}名</t>
  </si>
  <si>
    <t>Достичь {[VAR_RANK_TO_REACH]} места в {[VAR_CIRCUIT_NAME]}</t>
  </si>
  <si>
    <t>Alcançar o ranking {[VAR_RANK_TO_REACH]} {[VAR_CIRCUIT_NAME]}</t>
  </si>
  <si>
    <t>YEARLY_BONUSES_GOAL_3</t>
  </si>
  <si>
    <t>Reach {[VAR_ROUND]} in {[VAR_CAT_TNMT]}</t>
  </si>
  <si>
    <t>Atteindre {[VAR_ROUND]} dans {[VAR_CAT_TNMT]}</t>
  </si>
  <si>
    <t>Erreiche {[VAR_ROUND]} in {[VAR_CAT_TNMT]}</t>
  </si>
  <si>
    <t>Alcanzar {[VAR_ROUND]} en {[VAR_CAT_TNMT]}</t>
  </si>
  <si>
    <t>Arrivare al {[VAR_ROUND]} nel [VAR_CAT_TNMT]}</t>
  </si>
  <si>
    <t>在{[VAR_CAT_TNMT]}中打进第{[VAR_ROUND]}轮</t>
  </si>
  <si>
    <t>Дойти до {[VAR_ROUND]} в {[VAR_CAT_TNMT]}</t>
  </si>
  <si>
    <t>Alcançar {[VAR_ROUND]} em {[VAR_CAT_TNMT]}</t>
  </si>
  <si>
    <t>YEARLY_FEE</t>
  </si>
  <si>
    <t>Yearly payments:</t>
  </si>
  <si>
    <t>Redevances annuelles :</t>
  </si>
  <si>
    <t>Jährliche Zahlungen:</t>
  </si>
  <si>
    <t>Pagos anuales:</t>
  </si>
  <si>
    <t>Guadagni annuali:</t>
  </si>
  <si>
    <t>按年付款：</t>
  </si>
  <si>
    <t>Годовые выплаты:</t>
  </si>
  <si>
    <t>Pagamentos anuais:</t>
  </si>
  <si>
    <t>YEARLY_FEE_1</t>
  </si>
  <si>
    <t>Prime à la signature</t>
  </si>
  <si>
    <t>Подъёмные</t>
  </si>
  <si>
    <t>YEARLY_FEE_2</t>
  </si>
  <si>
    <t>Paiements mensuels</t>
  </si>
  <si>
    <t>Guadagni mensili</t>
  </si>
  <si>
    <t>按月付款</t>
  </si>
  <si>
    <t>ITEM_1000_NAME</t>
  </si>
  <si>
    <t>Pure white</t>
  </si>
  <si>
    <t>纯白</t>
  </si>
  <si>
    <t>ITEM_1001_NAME</t>
  </si>
  <si>
    <t>Match Graphic</t>
  </si>
  <si>
    <t>比赛图案版</t>
  </si>
  <si>
    <t>ITEM_1002_NAME</t>
  </si>
  <si>
    <t>ITEM_1003_NAME</t>
  </si>
  <si>
    <t>Match SS</t>
  </si>
  <si>
    <t>比赛特别版</t>
  </si>
  <si>
    <t>ITEM_1004_NAME</t>
  </si>
  <si>
    <t>ITEM_1005_NAME</t>
  </si>
  <si>
    <t>Pure black</t>
  </si>
  <si>
    <t>纯黑</t>
  </si>
  <si>
    <t>ITEM_1071_NAME</t>
  </si>
  <si>
    <t>Gel Resolution 8 RG</t>
  </si>
  <si>
    <t>Gel Resolution 8法网版</t>
  </si>
  <si>
    <t>ITEM_1072_NAME</t>
  </si>
  <si>
    <t>Gel Resolution 8 AO</t>
  </si>
  <si>
    <t>Gel Resolution 8澳网版</t>
  </si>
  <si>
    <t>ITEM_1073_NAME</t>
  </si>
  <si>
    <t>Solution Speed FF 2 AO</t>
  </si>
  <si>
    <t>Solution Speed FF 2澳网版</t>
  </si>
  <si>
    <t>ITEM_1500_NAME</t>
  </si>
  <si>
    <t>ITEM_1501_NAME</t>
  </si>
  <si>
    <t>Match Dress</t>
  </si>
  <si>
    <t>比赛连衣裙</t>
  </si>
  <si>
    <t>ITEM_1502_NAME</t>
  </si>
  <si>
    <t>ITEM_1503_NAME</t>
  </si>
  <si>
    <t>ITEM_1504_NAME</t>
  </si>
  <si>
    <t>Actibreeze</t>
  </si>
  <si>
    <t>Actibreeze系列</t>
  </si>
  <si>
    <t>ITEM_1571_NAME</t>
  </si>
  <si>
    <t>ITEM_1572_NAME</t>
  </si>
  <si>
    <t>ITEM_1573_NAME</t>
  </si>
  <si>
    <t>Solution Speed FF 2 RG</t>
  </si>
  <si>
    <t>Solution Speed FF 2法网版</t>
  </si>
  <si>
    <t>ITEM_1574_NAME</t>
  </si>
  <si>
    <t>Court FF 3 TB</t>
  </si>
  <si>
    <t>Court FF 3团队款</t>
  </si>
  <si>
    <t>ITEM_1001000_NAME</t>
  </si>
  <si>
    <t>ITEM_1002000_NAME</t>
  </si>
  <si>
    <t>ITEM_1005000_NAME</t>
  </si>
  <si>
    <t>ITEM_1500000_NAME</t>
  </si>
  <si>
    <t>ITEM_1501000_NAME</t>
  </si>
  <si>
    <t>ITEM_1502000_NAME</t>
  </si>
  <si>
    <t>ITEM_1503000_NAME</t>
  </si>
  <si>
    <t>ITEM_1504000_NAME</t>
  </si>
  <si>
    <t>ITEM_2041_NAME</t>
  </si>
  <si>
    <t>Pure Aero Rafa</t>
  </si>
  <si>
    <t>ITEM_2042_NAME</t>
  </si>
  <si>
    <t>Pure Drive 100</t>
  </si>
  <si>
    <t>ITEM_2043_NAME</t>
  </si>
  <si>
    <t>Pure Drive Wimbledon</t>
  </si>
  <si>
    <t>Pure Drive温网版</t>
  </si>
  <si>
    <t>ITEM_2044_NAME</t>
  </si>
  <si>
    <t>Pure Aero Rafa Origin</t>
  </si>
  <si>
    <t>ITEM_3000_NAME</t>
  </si>
  <si>
    <t>ITEM_3001_NAME</t>
  </si>
  <si>
    <t>TOP IV</t>
  </si>
  <si>
    <t>TOP IV系列</t>
  </si>
  <si>
    <t>ITEM_3002_NAME</t>
  </si>
  <si>
    <t>TOP IV 2</t>
  </si>
  <si>
    <t>TOP IV 2系列</t>
  </si>
  <si>
    <t>ITEM_3003_NAME</t>
  </si>
  <si>
    <t>TOP IV 3</t>
  </si>
  <si>
    <t>TOP IV 3系列</t>
  </si>
  <si>
    <t>ITEM_3071_NAME</t>
  </si>
  <si>
    <t>RAPTOR HYPERPULSE 100</t>
  </si>
  <si>
    <t>ITEM_3072_NAME</t>
  </si>
  <si>
    <t>ITEM_3073_NAME</t>
  </si>
  <si>
    <t>MIRAGE 100 CLY</t>
  </si>
  <si>
    <t>ITEM_3500_NAME</t>
  </si>
  <si>
    <t>ITEM_3501_NAME</t>
  </si>
  <si>
    <t>TOP W IV</t>
  </si>
  <si>
    <t>ITEM_3502_NAME</t>
  </si>
  <si>
    <t>TOP W IV 2</t>
  </si>
  <si>
    <t>ITEM_3503_NAME</t>
  </si>
  <si>
    <t>TOP W IV TANK</t>
  </si>
  <si>
    <t>TOP W IV背心款</t>
  </si>
  <si>
    <t>ITEM_3571_NAME</t>
  </si>
  <si>
    <t>MIRAGE 100 CLY W</t>
  </si>
  <si>
    <t>MIRAGE 100 CLY女子款</t>
  </si>
  <si>
    <t>ITEM_3572_NAME</t>
  </si>
  <si>
    <t>MIRAGE 100 W</t>
  </si>
  <si>
    <t>MIRAGE 100女子款</t>
  </si>
  <si>
    <t>ITEM_3573_NAME</t>
  </si>
  <si>
    <t>MIRAGE 200 SPD W</t>
  </si>
  <si>
    <t>MIRAGE 200 SPD女子款</t>
  </si>
  <si>
    <t>ITEM_3000000_NAME</t>
  </si>
  <si>
    <t>ITEM_3001000_NAME</t>
  </si>
  <si>
    <t>ITEM_3002000_NAME</t>
  </si>
  <si>
    <t>ITEM_3003000_NAME</t>
  </si>
  <si>
    <t>ITEM_3500000_NAME</t>
  </si>
  <si>
    <t>ITEM_3501000_NAME</t>
  </si>
  <si>
    <t>TOP W IV系列</t>
  </si>
  <si>
    <t>ITEM_3502000_NAME</t>
  </si>
  <si>
    <t>TOP W IV 2系列</t>
  </si>
  <si>
    <t>ITEM_3503000_NAME</t>
  </si>
  <si>
    <t>ITEM_4041_NAME</t>
  </si>
  <si>
    <t>TF-40</t>
  </si>
  <si>
    <t>ITEM_4042_NAME</t>
  </si>
  <si>
    <t>T-Fight</t>
  </si>
  <si>
    <t>ITEM_4044_NAME</t>
  </si>
  <si>
    <t>TF-X1</t>
  </si>
  <si>
    <t>ITEM_4043_NAME</t>
  </si>
  <si>
    <t>T-Rebound</t>
  </si>
  <si>
    <t>ITEM_5041_NAME</t>
  </si>
  <si>
    <t>Pro Staff</t>
  </si>
  <si>
    <t>ITEM_5042_NAME</t>
  </si>
  <si>
    <t>Blade</t>
  </si>
  <si>
    <t>ITEM_5043_NAME</t>
  </si>
  <si>
    <t>Ultra</t>
  </si>
  <si>
    <t>ITEM_5044_NAME</t>
  </si>
  <si>
    <t>Clash</t>
  </si>
  <si>
    <t>ITEM_6000_NAME</t>
  </si>
  <si>
    <t>ITEM_6001_NAME</t>
  </si>
  <si>
    <t>Tour Elite</t>
  </si>
  <si>
    <t>巡回赛精英版</t>
  </si>
  <si>
    <t>ITEM_6002_NAME</t>
  </si>
  <si>
    <t>Men's Crew</t>
  </si>
  <si>
    <t>男士圆领衫</t>
  </si>
  <si>
    <t>ITEM_6003_NAME</t>
  </si>
  <si>
    <t>Men's Crew Blue</t>
  </si>
  <si>
    <t>男士圆领蓝衫</t>
  </si>
  <si>
    <t>ITEM_6041_NAME</t>
  </si>
  <si>
    <t>Ezone</t>
  </si>
  <si>
    <t>ITEM_6042_NAME</t>
  </si>
  <si>
    <t>Vcore</t>
  </si>
  <si>
    <t>ITEM_6043_NAME</t>
  </si>
  <si>
    <t>Vcore Pro</t>
  </si>
  <si>
    <t>ITEM_6044_NAME</t>
  </si>
  <si>
    <t>PERCEPT 97D</t>
  </si>
  <si>
    <t>ITEM_6071_NAME</t>
  </si>
  <si>
    <t>Eclipsion 3</t>
  </si>
  <si>
    <t>ITEM_6072_NAME</t>
  </si>
  <si>
    <t>Sonicage 2</t>
  </si>
  <si>
    <t>ITEM_6073_NAME</t>
  </si>
  <si>
    <t>AD Accel</t>
  </si>
  <si>
    <t>ITEM_6500_NAME</t>
  </si>
  <si>
    <t>ITEM_6501_NAME</t>
  </si>
  <si>
    <t>ITEM_6502_NAME</t>
  </si>
  <si>
    <t>Women's dress</t>
  </si>
  <si>
    <t>女士连衣裙</t>
  </si>
  <si>
    <t>ITEM_6503_NAME</t>
  </si>
  <si>
    <t>Women's dress red</t>
  </si>
  <si>
    <t>女士红色连衣裙</t>
  </si>
  <si>
    <t>ITEM_6571_NAME</t>
  </si>
  <si>
    <t>ITEM_6572_NAME</t>
  </si>
  <si>
    <t>Sonicage 2 TB</t>
  </si>
  <si>
    <t>ITEM_6573_NAME</t>
  </si>
  <si>
    <t>ITEM_6000000_NAME</t>
  </si>
  <si>
    <t>ITEM_6001000_NAME</t>
  </si>
  <si>
    <t>ITEM_6500000_NAME</t>
  </si>
  <si>
    <t>ITEM_6501000_NAME</t>
  </si>
  <si>
    <t>ITEM_7000_NAME</t>
  </si>
  <si>
    <t>ITEM_7001_NAME</t>
  </si>
  <si>
    <t>澳网版</t>
  </si>
  <si>
    <t>ITEM_7002_NAME</t>
  </si>
  <si>
    <t>USO</t>
  </si>
  <si>
    <t>美网版</t>
  </si>
  <si>
    <t>ITEM_7003_NAME</t>
  </si>
  <si>
    <t>RG</t>
  </si>
  <si>
    <t>法网版</t>
  </si>
  <si>
    <t>ITEM_7007_NAME</t>
  </si>
  <si>
    <t>Court Fit</t>
  </si>
  <si>
    <t>ITEM_7008_NAME</t>
  </si>
  <si>
    <t>Green Prisoner</t>
  </si>
  <si>
    <t>ITEM_7009_NAME</t>
  </si>
  <si>
    <t>Roger in white</t>
  </si>
  <si>
    <t>ITEM_7010_NAME</t>
  </si>
  <si>
    <t>Roger in green</t>
  </si>
  <si>
    <t>ITEM_7011_NAME</t>
  </si>
  <si>
    <t>Court Fit II</t>
  </si>
  <si>
    <t>ITEM_7012_NAME</t>
  </si>
  <si>
    <t>Fit &amp; Dry</t>
  </si>
  <si>
    <t>ITEM_7071_NAME</t>
  </si>
  <si>
    <t>Ground</t>
  </si>
  <si>
    <t>ITEM_7072_NAME</t>
  </si>
  <si>
    <t>GroundZ</t>
  </si>
  <si>
    <t>ITEM_7073_NAME</t>
  </si>
  <si>
    <t>Grounded</t>
  </si>
  <si>
    <t>ITEM_7074_NAME</t>
  </si>
  <si>
    <t>Grounded II</t>
  </si>
  <si>
    <t>ITEM_7500_NAME</t>
  </si>
  <si>
    <t>ITEM_7501_NAME</t>
  </si>
  <si>
    <t>ITEM_7502_NAME</t>
  </si>
  <si>
    <t>ITEM_7503_NAME</t>
  </si>
  <si>
    <t>ITEM_7504_NAME</t>
  </si>
  <si>
    <t>Grey waves Slam</t>
  </si>
  <si>
    <t>灰色浪涌大满贯版</t>
  </si>
  <si>
    <t>ITEM_7505_NAME</t>
  </si>
  <si>
    <t>Pinky</t>
  </si>
  <si>
    <t>粉红佳人</t>
  </si>
  <si>
    <t>ITEM_7506_NAME</t>
  </si>
  <si>
    <t>In lines</t>
  </si>
  <si>
    <t>极简线影</t>
  </si>
  <si>
    <t>ITEM_7507_NAME</t>
  </si>
  <si>
    <t>Naomi in green</t>
  </si>
  <si>
    <t>娜奥米绿色战袍</t>
  </si>
  <si>
    <t>ITEM_7571_NAME</t>
  </si>
  <si>
    <t>FreeR</t>
  </si>
  <si>
    <t>ITEM_7572_NAME</t>
  </si>
  <si>
    <t>Liberty</t>
  </si>
  <si>
    <t>ITEM_7573_NAME</t>
  </si>
  <si>
    <t>LibertyCity</t>
  </si>
  <si>
    <t>ITEM_7574_NAME</t>
  </si>
  <si>
    <t>LibertyCity II</t>
  </si>
  <si>
    <t>ITEM_7000000_NAME</t>
  </si>
  <si>
    <t>ITEM_7001000_NAME</t>
  </si>
  <si>
    <t>ITEM_7002000_NAME</t>
  </si>
  <si>
    <t>ITEM_7003000_NAME</t>
  </si>
  <si>
    <t>ITEM_7007000_NAME</t>
  </si>
  <si>
    <t>ITEM_7009000_NAME</t>
  </si>
  <si>
    <t>Roger in black</t>
  </si>
  <si>
    <t>罗杰黑色战袍</t>
  </si>
  <si>
    <t>ITEM_7500000_NAME</t>
  </si>
  <si>
    <t>ITEM_7501000_NAME</t>
  </si>
  <si>
    <t>ITEM_7502000_NAME</t>
  </si>
  <si>
    <t>ITEM_7503000_NAME</t>
  </si>
  <si>
    <t>ITEM_7506000_NAME</t>
  </si>
  <si>
    <t>ITEM_8041_NAME</t>
  </si>
  <si>
    <t>Strike</t>
  </si>
  <si>
    <t>ITEM_8042_NAME</t>
  </si>
  <si>
    <t>Strike 2</t>
  </si>
  <si>
    <t>ITEM_8043_NAME</t>
  </si>
  <si>
    <t>Strike Evo</t>
  </si>
  <si>
    <t>ITEM_8044_NAME</t>
  </si>
  <si>
    <t>Hit</t>
  </si>
  <si>
    <t>ITEM_8045_NAME</t>
  </si>
  <si>
    <t>Hit 2</t>
  </si>
  <si>
    <t>ITEM_8046_NAME</t>
  </si>
  <si>
    <t>Hit Evo</t>
  </si>
  <si>
    <t>ITEM_9041_NAME</t>
  </si>
  <si>
    <t>SX 300</t>
  </si>
  <si>
    <t>ITEM_9042_NAME</t>
  </si>
  <si>
    <t>CX 200 Tour</t>
  </si>
  <si>
    <t>ITEM_9043_NAME</t>
  </si>
  <si>
    <t>FX 500</t>
  </si>
  <si>
    <t>ITEM_9044_NAME</t>
  </si>
  <si>
    <t>SX 300 LE</t>
  </si>
  <si>
    <t>ITEM_9045_NAME</t>
  </si>
  <si>
    <t>FX 700</t>
  </si>
  <si>
    <t>ITEM_10000_NAME</t>
  </si>
  <si>
    <t>ITEM_10001_NAME</t>
  </si>
  <si>
    <t>Stripes Z</t>
  </si>
  <si>
    <t>Z条纹</t>
  </si>
  <si>
    <t>ITEM_10002_NAME</t>
  </si>
  <si>
    <t>Stripes Evo</t>
  </si>
  <si>
    <t>进化条纹</t>
  </si>
  <si>
    <t>ITEM_10003_NAME</t>
  </si>
  <si>
    <t>Stripes Black</t>
  </si>
  <si>
    <t>黑色条纹</t>
  </si>
  <si>
    <t>ITEM_10004_NAME</t>
  </si>
  <si>
    <t>Zebra</t>
  </si>
  <si>
    <t>斑马纹</t>
  </si>
  <si>
    <t>ITEM_10005_NAME</t>
  </si>
  <si>
    <t>Classic Stripes</t>
  </si>
  <si>
    <t>经典条纹</t>
  </si>
  <si>
    <t>ITEM_10006_NAME</t>
  </si>
  <si>
    <t>Zen green</t>
  </si>
  <si>
    <t>禅意绿</t>
  </si>
  <si>
    <t>ITEM_10071_NAME</t>
  </si>
  <si>
    <t>Besinutz</t>
  </si>
  <si>
    <t>贝西努茨</t>
  </si>
  <si>
    <t>ITEM_10072_NAME</t>
  </si>
  <si>
    <t>Besinutz Core</t>
  </si>
  <si>
    <t>贝西努茨核心款</t>
  </si>
  <si>
    <t>ITEM_10073_NAME</t>
  </si>
  <si>
    <t>Besinutz Low</t>
  </si>
  <si>
    <t>贝西努茨低帮款</t>
  </si>
  <si>
    <t>ITEM_10074_NAME</t>
  </si>
  <si>
    <t>Besinutz Low II</t>
  </si>
  <si>
    <t>贝西努茨低帮二代</t>
  </si>
  <si>
    <t>ITEM_10075_NAME</t>
  </si>
  <si>
    <t>Besinutz Low II G</t>
  </si>
  <si>
    <t>贝西努茨低帮二代P版</t>
  </si>
  <si>
    <t>ITEM_10500_NAME</t>
  </si>
  <si>
    <t>ITEM_10501_NAME</t>
  </si>
  <si>
    <t>ITEM_10502_NAME</t>
  </si>
  <si>
    <t>ITEM_10503_NAME</t>
  </si>
  <si>
    <t>Stripes</t>
  </si>
  <si>
    <t>条纹</t>
  </si>
  <si>
    <t>ITEM_10504_NAME</t>
  </si>
  <si>
    <t>ITEM_10505_NAME</t>
  </si>
  <si>
    <t>B&amp;W</t>
  </si>
  <si>
    <t>ITEM_10506_NAME</t>
  </si>
  <si>
    <t>W&amp;B</t>
  </si>
  <si>
    <t>ITEM_10507_NAME</t>
  </si>
  <si>
    <t>Zen purple</t>
  </si>
  <si>
    <t>禅意紫</t>
  </si>
  <si>
    <t>ITEM_10571_NAME</t>
  </si>
  <si>
    <t>ITEM_10572_NAME</t>
  </si>
  <si>
    <t>ITEM_10573_NAME</t>
  </si>
  <si>
    <t>ITEM_10574_NAME</t>
  </si>
  <si>
    <t>ITEM_10575_NAME</t>
  </si>
  <si>
    <t>Besinutz Low II P</t>
  </si>
  <si>
    <t>ITEM_10000000_NAME</t>
  </si>
  <si>
    <t>ITEM_10001000_NAME</t>
  </si>
  <si>
    <t>ITEM_10002000_NAME</t>
  </si>
  <si>
    <t>ITEM_10500000_NAME</t>
  </si>
  <si>
    <t>ITEM_10501000_NAME</t>
  </si>
  <si>
    <t>ITEM_10502000_NAME</t>
  </si>
  <si>
    <t>ITEM_10503000_NAME</t>
  </si>
  <si>
    <t>ITEM_11000_NAME</t>
  </si>
  <si>
    <t>ITEM_11001_NAME</t>
  </si>
  <si>
    <t>Slim</t>
  </si>
  <si>
    <t>修身款</t>
  </si>
  <si>
    <t>ITEM_11002_NAME</t>
  </si>
  <si>
    <t>Slim X</t>
  </si>
  <si>
    <t>修身X款</t>
  </si>
  <si>
    <t>ITEM_11003_NAME</t>
  </si>
  <si>
    <t>Slim Z</t>
  </si>
  <si>
    <t>修身Z款</t>
  </si>
  <si>
    <t>ITEM_11071_NAME</t>
  </si>
  <si>
    <t>Athx</t>
  </si>
  <si>
    <t>ITEM_11072_NAME</t>
  </si>
  <si>
    <t>Athtech</t>
  </si>
  <si>
    <t>ITEM_11073_NAME</t>
  </si>
  <si>
    <t>Athcush</t>
  </si>
  <si>
    <t>ITEM_11500_NAME</t>
  </si>
  <si>
    <t>ITEM_11501_NAME</t>
  </si>
  <si>
    <t>ITEM_11502_NAME</t>
  </si>
  <si>
    <t>ITEM_11503_NAME</t>
  </si>
  <si>
    <t>ITEM_11571_NAME</t>
  </si>
  <si>
    <t>ITEM_11572_NAME</t>
  </si>
  <si>
    <t>ITEM_11573_NAME</t>
  </si>
  <si>
    <t>ITEM_11000000_NAME</t>
  </si>
  <si>
    <t>ITEM_11001000_NAME</t>
  </si>
  <si>
    <t>ITEM_11500000_NAME</t>
  </si>
  <si>
    <t>ITEM_11503000_NAME</t>
  </si>
  <si>
    <t>ITEM_12000_NAME</t>
  </si>
  <si>
    <t>ITEM_12001_NAME</t>
  </si>
  <si>
    <t>Time</t>
  </si>
  <si>
    <t>时空</t>
  </si>
  <si>
    <t>ITEM_12002_NAME</t>
  </si>
  <si>
    <t>Time Sqr</t>
  </si>
  <si>
    <t>时空方格</t>
  </si>
  <si>
    <t>ITEM_12003_NAME</t>
  </si>
  <si>
    <t>Time Out</t>
  </si>
  <si>
    <t>时空之外</t>
  </si>
  <si>
    <t>ITEM_12071_NAME</t>
  </si>
  <si>
    <t>Saru</t>
  </si>
  <si>
    <t>猿</t>
  </si>
  <si>
    <t>ITEM_12072_NAME</t>
  </si>
  <si>
    <t>Hebi</t>
  </si>
  <si>
    <t>蛇</t>
  </si>
  <si>
    <t>ITEM_12073_NAME</t>
  </si>
  <si>
    <t>Zō</t>
  </si>
  <si>
    <t>象</t>
  </si>
  <si>
    <t>ITEM_12074_NAME</t>
  </si>
  <si>
    <t>Nagi</t>
  </si>
  <si>
    <t>凪</t>
  </si>
  <si>
    <t>ITEM_12075_NAME</t>
  </si>
  <si>
    <t>Ikari</t>
  </si>
  <si>
    <t>怒</t>
  </si>
  <si>
    <t>ITEM_12500_NAME</t>
  </si>
  <si>
    <t>ITEM_12501_NAME</t>
  </si>
  <si>
    <t>ITEM_12502_NAME</t>
  </si>
  <si>
    <t>ITEM_12503_NAME</t>
  </si>
  <si>
    <t>ITEM_12571_NAME</t>
  </si>
  <si>
    <t>ITEM_12572_NAME</t>
  </si>
  <si>
    <t>ITEM_12573_NAME</t>
  </si>
  <si>
    <t>ITEM_12574_NAME</t>
  </si>
  <si>
    <t>ITEM_12575_NAME</t>
  </si>
  <si>
    <t>ITEM_12000000_NAME</t>
  </si>
  <si>
    <t>ITEM_12001000_NAME</t>
  </si>
  <si>
    <t>ITEM_12002000_NAME</t>
  </si>
  <si>
    <t>ITEM_12500000_NAME</t>
  </si>
  <si>
    <t>ITEM_12501000_NAME</t>
  </si>
  <si>
    <t>ITEM_12502000_NAME</t>
  </si>
  <si>
    <t>ITEM_12503000_NAME</t>
  </si>
  <si>
    <t>ITEM_13000_NAME</t>
  </si>
  <si>
    <t>ITEM_13001_NAME</t>
  </si>
  <si>
    <t>Poulet</t>
  </si>
  <si>
    <t>鸡</t>
  </si>
  <si>
    <t>ITEM_13002_NAME</t>
  </si>
  <si>
    <t>Poulet d'Or</t>
  </si>
  <si>
    <t>金鸡</t>
  </si>
  <si>
    <t>ITEM_13003_NAME</t>
  </si>
  <si>
    <t>Poulet d'Argent</t>
  </si>
  <si>
    <t>银鸡</t>
  </si>
  <si>
    <t>ITEM_13004_NAME</t>
  </si>
  <si>
    <t>Poulet bleu</t>
  </si>
  <si>
    <t>蓝鸡</t>
  </si>
  <si>
    <t>ITEM_13500_NAME</t>
  </si>
  <si>
    <t>ITEM_13501_NAME</t>
  </si>
  <si>
    <t>Poulette</t>
  </si>
  <si>
    <t>雏鸡</t>
  </si>
  <si>
    <t>ITEM_13502_NAME</t>
  </si>
  <si>
    <t>Poulette d'Or</t>
  </si>
  <si>
    <t>金雏鸡</t>
  </si>
  <si>
    <t>ITEM_13503_NAME</t>
  </si>
  <si>
    <t>Poulette d'Argent</t>
  </si>
  <si>
    <t>银雏鸡</t>
  </si>
  <si>
    <t>ITEM_13504_NAME</t>
  </si>
  <si>
    <t>Bleu de poulette</t>
  </si>
  <si>
    <t>蓝雏鸡</t>
  </si>
  <si>
    <t>ITEM_13505_NAME</t>
  </si>
  <si>
    <t>Poulette d'Or rose</t>
  </si>
  <si>
    <t>玫瑰金雏鸡</t>
  </si>
  <si>
    <t>ITEM_13000000_NAME</t>
  </si>
  <si>
    <t>ITEM_13001000_NAME</t>
  </si>
  <si>
    <t>ITEM_13002000_NAME</t>
  </si>
  <si>
    <t>ITEM_13003000_NAME</t>
  </si>
  <si>
    <t>ITEM_13500000_NAME</t>
  </si>
  <si>
    <t>ITEM_13501000_NAME</t>
  </si>
  <si>
    <t>ITEM_13502000_NAME</t>
  </si>
  <si>
    <t>ITEM_13503000_NAME</t>
  </si>
  <si>
    <t>ITEM_13505000_NAME</t>
  </si>
  <si>
    <t>ITEM_14071_NAME</t>
  </si>
  <si>
    <t>Aruku</t>
  </si>
  <si>
    <t>步</t>
  </si>
  <si>
    <t>ITEM_14072_NAME</t>
  </si>
  <si>
    <t>Mori</t>
  </si>
  <si>
    <t>森</t>
  </si>
  <si>
    <t>ITEM_14073_NAME</t>
  </si>
  <si>
    <t>Tatsu</t>
  </si>
  <si>
    <t>龙</t>
  </si>
  <si>
    <t>ITEM_14074_NAME</t>
  </si>
  <si>
    <t>Yama</t>
  </si>
  <si>
    <t>山</t>
  </si>
  <si>
    <t>ITEM_14075_NAME</t>
  </si>
  <si>
    <t>Seijaku</t>
  </si>
  <si>
    <t>静寂</t>
  </si>
  <si>
    <t>ITEM_14076_NAME</t>
  </si>
  <si>
    <t>Hashiru</t>
  </si>
  <si>
    <t>奔</t>
  </si>
  <si>
    <t>ITEM_14077_NAME</t>
  </si>
  <si>
    <t>Kawa</t>
  </si>
  <si>
    <t>川</t>
  </si>
  <si>
    <t>ITEM_14078_NAME</t>
  </si>
  <si>
    <t>Inutsu</t>
  </si>
  <si>
    <t>犬吠</t>
  </si>
  <si>
    <t>ITEM_14079_NAME</t>
  </si>
  <si>
    <t>Hikari</t>
  </si>
  <si>
    <t>光</t>
  </si>
  <si>
    <t>ITEM_14080_NAME</t>
  </si>
  <si>
    <t>Kazan</t>
  </si>
  <si>
    <t>火山</t>
  </si>
  <si>
    <t>ITEM_14571_NAME</t>
  </si>
  <si>
    <t>ITEM_14572_NAME</t>
  </si>
  <si>
    <t>ITEM_14573_NAME</t>
  </si>
  <si>
    <t>ITEM_14574_NAME</t>
  </si>
  <si>
    <t>ITEM_14575_NAME</t>
  </si>
  <si>
    <t>ITEM_14576_NAME</t>
  </si>
  <si>
    <t>ITEM_14577_NAME</t>
  </si>
  <si>
    <t>ITEM_14578_NAME</t>
  </si>
  <si>
    <t>ITEM_14579_NAME</t>
  </si>
  <si>
    <t>ITEM_14580_NAME</t>
  </si>
  <si>
    <t>ITEM_15000_NAME</t>
  </si>
  <si>
    <t>ITEM_15001_NAME</t>
  </si>
  <si>
    <t>New Horizon</t>
  </si>
  <si>
    <t>新视界</t>
  </si>
  <si>
    <t>ITEM_15002_NAME</t>
  </si>
  <si>
    <t>New Style</t>
  </si>
  <si>
    <t>新风尚</t>
  </si>
  <si>
    <t>ITEM_15003_NAME</t>
  </si>
  <si>
    <t>New Track</t>
  </si>
  <si>
    <t>新征途</t>
  </si>
  <si>
    <t>ITEM_15071_NAME</t>
  </si>
  <si>
    <t>Equilibrium</t>
  </si>
  <si>
    <t>均衡</t>
  </si>
  <si>
    <t>ITEM_15072_NAME</t>
  </si>
  <si>
    <t>Balance</t>
  </si>
  <si>
    <t>平衡</t>
  </si>
  <si>
    <t>ITEM_15073_NAME</t>
  </si>
  <si>
    <t>Steady</t>
  </si>
  <si>
    <t>稳健</t>
  </si>
  <si>
    <t>ITEM_15500_NAME</t>
  </si>
  <si>
    <t>ITEM_15501_NAME</t>
  </si>
  <si>
    <t>ITEM_15502_NAME</t>
  </si>
  <si>
    <t>ITEM_15503_NAME</t>
  </si>
  <si>
    <t>ITEM_15000000_NAME</t>
  </si>
  <si>
    <t>ITEM_15001000_NAME</t>
  </si>
  <si>
    <t>ITEM_15002000_NAME</t>
  </si>
  <si>
    <t>ITEM_15003000_NAME</t>
  </si>
  <si>
    <t>ITEM_15500000_NAME</t>
  </si>
  <si>
    <t>ITEM_15502000_NAME</t>
  </si>
  <si>
    <t>ITEM_15503000_NAME</t>
  </si>
  <si>
    <t>ITEM_15571_NAME</t>
  </si>
  <si>
    <t>ITEM_15572_NAME</t>
  </si>
  <si>
    <t>ITEM_15573_NAME</t>
  </si>
  <si>
    <t>ITEM_16041_NAME</t>
  </si>
  <si>
    <t>Gravity 2021</t>
  </si>
  <si>
    <t>引力2021</t>
  </si>
  <si>
    <t>ITEM_16042_NAME</t>
  </si>
  <si>
    <t>Speed 2022</t>
  </si>
  <si>
    <t>极速2022</t>
  </si>
  <si>
    <t>ITEM_16043_NAME</t>
  </si>
  <si>
    <t>Prestige 2022</t>
  </si>
  <si>
    <t>至尊2022</t>
  </si>
  <si>
    <t>ITEM_16044_NAME</t>
  </si>
  <si>
    <t>Boom 2022</t>
  </si>
  <si>
    <t>爆震2022</t>
  </si>
  <si>
    <t>ITEM_17000_NAME</t>
  </si>
  <si>
    <t>ITEM_17001_NAME</t>
  </si>
  <si>
    <t>Daniil 1</t>
  </si>
  <si>
    <t>丹尼尔1号</t>
  </si>
  <si>
    <t>ITEM_17002_NAME</t>
  </si>
  <si>
    <t>Novak 1</t>
  </si>
  <si>
    <t>诺瓦克1号</t>
  </si>
  <si>
    <t>ITEM_17003_NAME</t>
  </si>
  <si>
    <t>Team Lacoste 1</t>
  </si>
  <si>
    <t>ITEM_17071_NAME</t>
  </si>
  <si>
    <t>AG-LT21 Ultra</t>
  </si>
  <si>
    <t>ITEM_17072_NAME</t>
  </si>
  <si>
    <t>AG-LT23 Ultra</t>
  </si>
  <si>
    <t>ITEM_17073_NAME</t>
  </si>
  <si>
    <t>AG-LT23 Ultra Daniil</t>
  </si>
  <si>
    <t>AG-LT23 Ultra丹尼尔款</t>
  </si>
  <si>
    <t>ITEM_17500_NAME</t>
  </si>
  <si>
    <t>ITEM_17501_NAME</t>
  </si>
  <si>
    <t>Team Lacoste</t>
  </si>
  <si>
    <t>ITEM_17502_NAME</t>
  </si>
  <si>
    <t>Team Lacoste 2</t>
  </si>
  <si>
    <t>ITEM_17503_NAME</t>
  </si>
  <si>
    <t>Team Lacoste RG</t>
  </si>
  <si>
    <t>Team Lacoste法网版</t>
  </si>
  <si>
    <t>ITEM_17000000_NAME</t>
  </si>
  <si>
    <t>ITEM_17001000_NAME</t>
  </si>
  <si>
    <t>ITEM_17002000_NAME</t>
  </si>
  <si>
    <t>ITEM_17500000_NAME</t>
  </si>
  <si>
    <t>ITEM_17503000_NAME</t>
  </si>
  <si>
    <t>ITEM_17571_NAME</t>
  </si>
  <si>
    <t>ITEM_17572_NAME</t>
  </si>
  <si>
    <t>ITEM_17573_NAME</t>
  </si>
  <si>
    <t>AG-LT23 Ultra RG</t>
  </si>
  <si>
    <t>AG-LT23 Ultra法网版</t>
  </si>
  <si>
    <t>ITEM_18000_NAME</t>
  </si>
  <si>
    <t>ITEM_18001_NAME</t>
  </si>
  <si>
    <t>Red Dawn</t>
  </si>
  <si>
    <t>红色黎明</t>
  </si>
  <si>
    <t>ITEM_18002_NAME</t>
  </si>
  <si>
    <t>Yellow crack</t>
  </si>
  <si>
    <t>黄色裂痕</t>
  </si>
  <si>
    <t>ITEM_18003_NAME</t>
  </si>
  <si>
    <t>Pure Blue</t>
  </si>
  <si>
    <t>纯蓝</t>
  </si>
  <si>
    <t>ITEM_18004_NAME</t>
  </si>
  <si>
    <t>Snow</t>
  </si>
  <si>
    <t>雪域</t>
  </si>
  <si>
    <t>ITEM_18005_NAME</t>
  </si>
  <si>
    <t>Volcano</t>
  </si>
  <si>
    <t>熔岩</t>
  </si>
  <si>
    <t>ITEM_18006_NAME</t>
  </si>
  <si>
    <t>Ocean Mist</t>
  </si>
  <si>
    <t>海雾</t>
  </si>
  <si>
    <t>ITEM_18007_NAME</t>
  </si>
  <si>
    <t>Emerald Meadow</t>
  </si>
  <si>
    <t>翡翠草甸</t>
  </si>
  <si>
    <t>ITEM_18008_NAME</t>
  </si>
  <si>
    <t>Thunderstorm</t>
  </si>
  <si>
    <t>雷暴</t>
  </si>
  <si>
    <t>ITEM_18009_NAME</t>
  </si>
  <si>
    <t>Camo #1</t>
  </si>
  <si>
    <t>迷彩#1</t>
  </si>
  <si>
    <t>ITEM_18010_NAME</t>
  </si>
  <si>
    <t>Camo #2</t>
  </si>
  <si>
    <t>迷彩#2</t>
  </si>
  <si>
    <t>ITEM_18011_NAME</t>
  </si>
  <si>
    <t>Splash #1</t>
  </si>
  <si>
    <t>飞溅#1</t>
  </si>
  <si>
    <t>ITEM_18012_NAME</t>
  </si>
  <si>
    <t>Splash #2</t>
  </si>
  <si>
    <t>飞溅#2</t>
  </si>
  <si>
    <t>ITEM_18013_NAME</t>
  </si>
  <si>
    <t>Weird #1</t>
  </si>
  <si>
    <t>异形#1</t>
  </si>
  <si>
    <t>ITEM_18014_NAME</t>
  </si>
  <si>
    <t>Weird #2</t>
  </si>
  <si>
    <t>异形#2</t>
  </si>
  <si>
    <t>ITEM_18015_NAME</t>
  </si>
  <si>
    <t>70s style</t>
  </si>
  <si>
    <t>70年代风</t>
  </si>
  <si>
    <t>ITEM_18016_NAME</t>
  </si>
  <si>
    <t>Guga's legacy</t>
  </si>
  <si>
    <t>库尔滕的传承</t>
  </si>
  <si>
    <t>ITEM_18017_NAME</t>
  </si>
  <si>
    <t>America 1st</t>
  </si>
  <si>
    <t>美国第一</t>
  </si>
  <si>
    <t>ITEM_18020_NAME</t>
  </si>
  <si>
    <t>80s style</t>
  </si>
  <si>
    <t>80年代风</t>
  </si>
  <si>
    <t>ITEM_18021_NAME</t>
  </si>
  <si>
    <t>Red lightning</t>
  </si>
  <si>
    <t>红色闪电</t>
  </si>
  <si>
    <t>ITEM_18022_NAME</t>
  </si>
  <si>
    <t>Black lightning</t>
  </si>
  <si>
    <t>黑色闪电</t>
  </si>
  <si>
    <t>ITEM_18033_NAME</t>
  </si>
  <si>
    <t>Andrey's wink</t>
  </si>
  <si>
    <t>安德烈的眨眼</t>
  </si>
  <si>
    <t>ITEM_18000000_NAME</t>
  </si>
  <si>
    <t>ITEM_18001000_NAME</t>
  </si>
  <si>
    <t>ITEM_18002000_NAME</t>
  </si>
  <si>
    <t>ITEM_18003000_NAME</t>
  </si>
  <si>
    <t>ITEM_18004000_NAME</t>
  </si>
  <si>
    <t>ITEM_18005000_NAME</t>
  </si>
  <si>
    <t>ITEM_18006000_NAME</t>
  </si>
  <si>
    <t>ITEM_18007000_NAME</t>
  </si>
  <si>
    <t>ITEM_18008000_NAME</t>
  </si>
  <si>
    <t>ITEM_18015000_NAME</t>
  </si>
  <si>
    <t>ITEM_18016000_NAME</t>
  </si>
  <si>
    <t>ITEM_18017000_NAME</t>
  </si>
  <si>
    <t>ITEM_18021000_NAME</t>
  </si>
  <si>
    <t>ITEM_18022000_NAME</t>
  </si>
  <si>
    <t>ITEM_18041_NAME</t>
  </si>
  <si>
    <t>Numb</t>
  </si>
  <si>
    <t>冷峻</t>
  </si>
  <si>
    <t>ITEM_18042_NAME</t>
  </si>
  <si>
    <t>Numb +</t>
  </si>
  <si>
    <t>冷峻+</t>
  </si>
  <si>
    <t>ITEM_18043_NAME</t>
  </si>
  <si>
    <t>Numb Core</t>
  </si>
  <si>
    <t>冷峻核心</t>
  </si>
  <si>
    <t>ITEM_18044_NAME</t>
  </si>
  <si>
    <t>King Henry</t>
  </si>
  <si>
    <t>亨利国王</t>
  </si>
  <si>
    <t>ITEM_18045_NAME</t>
  </si>
  <si>
    <t>King François</t>
  </si>
  <si>
    <t>弗朗索瓦国王</t>
  </si>
  <si>
    <t>ITEM_18046_NAME</t>
  </si>
  <si>
    <t>Dame Eve</t>
  </si>
  <si>
    <t>伊芙女士</t>
  </si>
  <si>
    <t>ITEM_18047_NAME</t>
  </si>
  <si>
    <t>Dame Judith</t>
  </si>
  <si>
    <t>朱迪丝女士</t>
  </si>
  <si>
    <t>ITEM_18048_NAME</t>
  </si>
  <si>
    <t>Risk</t>
  </si>
  <si>
    <t>风险</t>
  </si>
  <si>
    <t>ITEM_18049_NAME</t>
  </si>
  <si>
    <t>Danger</t>
  </si>
  <si>
    <t>危险</t>
  </si>
  <si>
    <t>ITEM_18050_NAME</t>
  </si>
  <si>
    <t>King Louis</t>
  </si>
  <si>
    <t>路易王</t>
  </si>
  <si>
    <t>ITEM_18051_NAME</t>
  </si>
  <si>
    <t>Dame Marie</t>
  </si>
  <si>
    <t>玛丽女士</t>
  </si>
  <si>
    <t>ITEM_18052_NAME</t>
  </si>
  <si>
    <t>Hazard</t>
  </si>
  <si>
    <t>冒险</t>
  </si>
  <si>
    <t>ITEM_18071_NAME</t>
  </si>
  <si>
    <t>Black &amp; White</t>
  </si>
  <si>
    <t>黑与白</t>
  </si>
  <si>
    <t>ITEM_18072_NAME</t>
  </si>
  <si>
    <t>White &amp; Black</t>
  </si>
  <si>
    <t>白与黑</t>
  </si>
  <si>
    <t>ITEM_18073_NAME</t>
  </si>
  <si>
    <t>Desert Sand</t>
  </si>
  <si>
    <t>沙漠尘</t>
  </si>
  <si>
    <t>ITEM_18074_NAME</t>
  </si>
  <si>
    <t>Forest</t>
  </si>
  <si>
    <t>森林</t>
  </si>
  <si>
    <t>ITEM_18075_NAME</t>
  </si>
  <si>
    <t>Zen</t>
  </si>
  <si>
    <t>禅意</t>
  </si>
  <si>
    <t>ITEM_18076_NAME</t>
  </si>
  <si>
    <t>Nightmare</t>
  </si>
  <si>
    <t>梦魇</t>
  </si>
  <si>
    <t>ITEM_18077_NAME</t>
  </si>
  <si>
    <t>Black</t>
  </si>
  <si>
    <t>黑色</t>
  </si>
  <si>
    <t>ITEM_18078_NAME</t>
  </si>
  <si>
    <t>Shade</t>
  </si>
  <si>
    <t>阴影</t>
  </si>
  <si>
    <t>ITEM_18079_NAME</t>
  </si>
  <si>
    <t>Fluo</t>
  </si>
  <si>
    <t>荧光</t>
  </si>
  <si>
    <t>ITEM_18080_NAME</t>
  </si>
  <si>
    <t>雪白</t>
  </si>
  <si>
    <t>ITEM_18081_NAME</t>
  </si>
  <si>
    <t>Eco shade</t>
  </si>
  <si>
    <t>生态色调</t>
  </si>
  <si>
    <t>ITEM_18082_NAME</t>
  </si>
  <si>
    <t>Lava II</t>
  </si>
  <si>
    <t>熔岩 II</t>
  </si>
  <si>
    <t>ITEM_18083_NAME</t>
  </si>
  <si>
    <t>Lava</t>
  </si>
  <si>
    <t>ITEM_18500_NAME</t>
  </si>
  <si>
    <t>ITEM_18501_NAME</t>
  </si>
  <si>
    <t>ITEM_18502_NAME</t>
  </si>
  <si>
    <t>Bright emerald</t>
  </si>
  <si>
    <t>璀璨绿</t>
  </si>
  <si>
    <t>ITEM_18503_NAME</t>
  </si>
  <si>
    <t>ITEM_18504_NAME</t>
  </si>
  <si>
    <t>Dark waves</t>
  </si>
  <si>
    <t>暗黑浪涌</t>
  </si>
  <si>
    <t>ITEM_18505_NAME</t>
  </si>
  <si>
    <t>Yellow split</t>
  </si>
  <si>
    <t>ITEM_18506_NAME</t>
  </si>
  <si>
    <t>Busy pattern #1</t>
  </si>
  <si>
    <t>繁复花纹#1</t>
  </si>
  <si>
    <t>ITEM_18507_NAME</t>
  </si>
  <si>
    <t>Busy pattern #2</t>
  </si>
  <si>
    <t>繁复花纹#2</t>
  </si>
  <si>
    <t>ITEM_18508_NAME</t>
  </si>
  <si>
    <t>Wavy stars #1</t>
  </si>
  <si>
    <t>波浪星纹#1</t>
  </si>
  <si>
    <t>ITEM_18509_NAME</t>
  </si>
  <si>
    <t>Wavy stars #2</t>
  </si>
  <si>
    <t>波浪星纹#2</t>
  </si>
  <si>
    <t>ITEM_18510_NAME</t>
  </si>
  <si>
    <t>Rock Paper Scissors #1</t>
  </si>
  <si>
    <t>石头剪刀布#1</t>
  </si>
  <si>
    <t>ITEM_18511_NAME</t>
  </si>
  <si>
    <t>Rock Paper Scissors #2</t>
  </si>
  <si>
    <t>石头剪刀布#2</t>
  </si>
  <si>
    <t>ITEM_18514_NAME</t>
  </si>
  <si>
    <t>Pink &amp; Black</t>
  </si>
  <si>
    <t>粉与黑</t>
  </si>
  <si>
    <t>ITEM_18515_NAME</t>
  </si>
  <si>
    <t>Red dress</t>
  </si>
  <si>
    <t>红色连衣裙</t>
  </si>
  <si>
    <t>ITEM_18516_NAME</t>
  </si>
  <si>
    <t>Dark blue dress</t>
  </si>
  <si>
    <t>深蓝连衣裙</t>
  </si>
  <si>
    <t>ITEM_18517_NAME</t>
  </si>
  <si>
    <t>Light pink twirling</t>
  </si>
  <si>
    <t>浅粉旋纹</t>
  </si>
  <si>
    <t>ITEM_18518_NAME</t>
  </si>
  <si>
    <t>ITEM_18529_NAME</t>
  </si>
  <si>
    <t>Red split</t>
  </si>
  <si>
    <t>红色裂痕</t>
  </si>
  <si>
    <t>ITEM_18530_NAME</t>
  </si>
  <si>
    <t>Purple split</t>
  </si>
  <si>
    <t>紫色裂痕</t>
  </si>
  <si>
    <t>ITEM_18531_NAME</t>
  </si>
  <si>
    <t>Orange split</t>
  </si>
  <si>
    <t>橙色裂痕</t>
  </si>
  <si>
    <t>ITEM_18500000_NAME</t>
  </si>
  <si>
    <t>ITEM_18501000_NAME</t>
  </si>
  <si>
    <t>ITEM_18502000_NAME</t>
  </si>
  <si>
    <t>ITEM_18503000_NAME</t>
  </si>
  <si>
    <t>ITEM_18504000_NAME</t>
  </si>
  <si>
    <t>ITEM_18505000_NAME</t>
  </si>
  <si>
    <t>ITEM_18518000_NAME</t>
  </si>
  <si>
    <t>ITEM_18529000_NAME</t>
  </si>
  <si>
    <t>ITEM_18530000_NAME</t>
  </si>
  <si>
    <t>ITEM_18531000_NAME</t>
  </si>
  <si>
    <t>ITEM_18571_NAME</t>
  </si>
  <si>
    <t>White &amp; Black #1</t>
  </si>
  <si>
    <t>白与黑#1</t>
  </si>
  <si>
    <t>ITEM_18572_NAME</t>
  </si>
  <si>
    <t>Iceberg Breeze</t>
  </si>
  <si>
    <t>冰山微风</t>
  </si>
  <si>
    <t>ITEM_18573_NAME</t>
  </si>
  <si>
    <t>Black &amp; White #1</t>
  </si>
  <si>
    <t>黑与白#1</t>
  </si>
  <si>
    <t>ITEM_18574_NAME</t>
  </si>
  <si>
    <t>ITEM_18575_NAME</t>
  </si>
  <si>
    <t>White &amp; Black #2</t>
  </si>
  <si>
    <t>白与黑#2</t>
  </si>
  <si>
    <t>ITEM_18576_NAME</t>
  </si>
  <si>
    <t>Black &amp; White #2</t>
  </si>
  <si>
    <t>黑与白#2</t>
  </si>
  <si>
    <t>ITEM_18577_NAME</t>
  </si>
  <si>
    <t>ITEM_18578_NAME</t>
  </si>
  <si>
    <t>White</t>
  </si>
  <si>
    <t>白色</t>
  </si>
  <si>
    <t>ITEM_18579_NAME</t>
  </si>
  <si>
    <t>Monochrome Harmony #1</t>
  </si>
  <si>
    <t>单色谐律#1</t>
  </si>
  <si>
    <t>ITEM_18580_NAME</t>
  </si>
  <si>
    <t>Velvet Plum</t>
  </si>
  <si>
    <t>丝绒梅子</t>
  </si>
  <si>
    <t>ITEM_18581_NAME</t>
  </si>
  <si>
    <t>Pebble mood</t>
  </si>
  <si>
    <t>卵石心境</t>
  </si>
  <si>
    <t>ITEM_18582_NAME</t>
  </si>
  <si>
    <t>Monochrome Harmony #2</t>
  </si>
  <si>
    <t>单色谐律#2</t>
  </si>
  <si>
    <t>ITEM_18583_NAME</t>
  </si>
  <si>
    <t>ITEM_19000_NAME</t>
  </si>
  <si>
    <t>ITEM_19001_NAME</t>
  </si>
  <si>
    <t>TTS DRY</t>
  </si>
  <si>
    <t>ITEM_19002_NAME</t>
  </si>
  <si>
    <t>DRY RN Vert de gris</t>
  </si>
  <si>
    <t>ITEM_19000000_NAME</t>
  </si>
  <si>
    <t>ITEM_19001000_NAME</t>
  </si>
  <si>
    <t>ITEM_19002000_NAME</t>
  </si>
  <si>
    <t>ITEM_19041_NAME</t>
  </si>
  <si>
    <t>TR960 Tour</t>
  </si>
  <si>
    <t>TR960巡回赛款</t>
  </si>
  <si>
    <t>ITEM_19042_NAME</t>
  </si>
  <si>
    <t>TR930 Spin</t>
  </si>
  <si>
    <t>TR930旋转款</t>
  </si>
  <si>
    <t>ITEM_19043_NAME</t>
  </si>
  <si>
    <t>TR990 Power Lite</t>
  </si>
  <si>
    <t>TR990力量款轻量版</t>
  </si>
  <si>
    <t>ITEM_19071_NAME</t>
  </si>
  <si>
    <t>TS960 Multi Court</t>
  </si>
  <si>
    <t>TS960全场地款</t>
  </si>
  <si>
    <t>ITEM_19072_NAME</t>
  </si>
  <si>
    <t>Strong Pro</t>
  </si>
  <si>
    <t>强力专业版</t>
  </si>
  <si>
    <t>ITEM_19073_NAME</t>
  </si>
  <si>
    <t>Strong Pro C</t>
  </si>
  <si>
    <t>强力专业版C型</t>
  </si>
  <si>
    <t>ITEM_19500_NAME</t>
  </si>
  <si>
    <t>ITEM_19501_NAME</t>
  </si>
  <si>
    <t>Ultra Light 900</t>
  </si>
  <si>
    <t>超轻900</t>
  </si>
  <si>
    <t>ITEM_19502_NAME</t>
  </si>
  <si>
    <t>Ultra Light 900 B</t>
  </si>
  <si>
    <t>超轻900 B型</t>
  </si>
  <si>
    <t>ITEM_19500000_NAME</t>
  </si>
  <si>
    <t>ITEM_19501000_NAME</t>
  </si>
  <si>
    <t>ITEM_19571_NAME</t>
  </si>
  <si>
    <t>ITEM_19572_NAME</t>
  </si>
  <si>
    <t>TS990</t>
  </si>
  <si>
    <t>ITEM_19573_NAME</t>
  </si>
  <si>
    <t>TS990 C</t>
  </si>
  <si>
    <t>TS990 C型</t>
  </si>
  <si>
    <t>ITEM_20000_NAME</t>
  </si>
  <si>
    <t>ITEM_20001_NAME</t>
  </si>
  <si>
    <t>Blue Lion IV</t>
  </si>
  <si>
    <t>蓝狮IV</t>
  </si>
  <si>
    <t>ITEM_20002_NAME</t>
  </si>
  <si>
    <t>Red Lion IV</t>
  </si>
  <si>
    <t>红狮IV</t>
  </si>
  <si>
    <t>ITEM_20000000_NAME</t>
  </si>
  <si>
    <t>ITEM_20001000_NAME</t>
  </si>
  <si>
    <t>ITEM_20002000_NAME</t>
  </si>
  <si>
    <t>ITEM_20071_NAME</t>
  </si>
  <si>
    <t>Pro Ace AC</t>
  </si>
  <si>
    <t>专业王牌AC</t>
  </si>
  <si>
    <t>ITEM_20072_NAME</t>
  </si>
  <si>
    <t>Pro PowerAC</t>
  </si>
  <si>
    <t>专业力量AC</t>
  </si>
  <si>
    <t>ITEM_20073_NAME</t>
  </si>
  <si>
    <t>Pro Stamina AC</t>
  </si>
  <si>
    <t>专业耐力AC</t>
  </si>
  <si>
    <t>ITEM_20500_NAME</t>
  </si>
  <si>
    <t>ITEM_20501_NAME</t>
  </si>
  <si>
    <t>Breaker</t>
  </si>
  <si>
    <t>突破者</t>
  </si>
  <si>
    <t>ITEM_20502_NAME</t>
  </si>
  <si>
    <t>Breaker II</t>
  </si>
  <si>
    <t>突破者II</t>
  </si>
  <si>
    <t>ITEM_20500000_NAME</t>
  </si>
  <si>
    <t>ITEM_20501000_NAME</t>
  </si>
  <si>
    <t>ITEM_20502000_NAME</t>
  </si>
  <si>
    <t>ITEM_20571_NAME</t>
  </si>
  <si>
    <t>ITEM_20572_NAME</t>
  </si>
  <si>
    <t>ITEM_20573_NAME</t>
  </si>
  <si>
    <t>ITEM_21000_NAME</t>
  </si>
  <si>
    <t>ITEM_21001_NAME</t>
  </si>
  <si>
    <t>Power On</t>
  </si>
  <si>
    <t>动力开启</t>
  </si>
  <si>
    <t>ITEM_21002_NAME</t>
  </si>
  <si>
    <t>T-Court #1</t>
  </si>
  <si>
    <t>T型球场#1</t>
  </si>
  <si>
    <t>ITEM_21003_NAME</t>
  </si>
  <si>
    <t>T-Court #2</t>
  </si>
  <si>
    <t>T型球场#2</t>
  </si>
  <si>
    <t>ITEM_21000000_NAME</t>
  </si>
  <si>
    <t>ITEM_21002000_NAME</t>
  </si>
  <si>
    <t>ITEM_21003000_NAME</t>
  </si>
  <si>
    <t>ITEM_21500_NAME</t>
  </si>
  <si>
    <t>ITEM_21501_NAME</t>
  </si>
  <si>
    <t>ITEM_21502_NAME</t>
  </si>
  <si>
    <t>ITEM_21503_NAME</t>
  </si>
  <si>
    <t>ITEM_21500000_NAME</t>
  </si>
  <si>
    <t>ITEM_21502000_NAME</t>
  </si>
  <si>
    <t>ITEM_21503000_NAME</t>
  </si>
  <si>
    <t>ITEM_99004_NAME</t>
  </si>
  <si>
    <t>Agas' Yellow</t>
  </si>
  <si>
    <t>阿加斯黄</t>
  </si>
  <si>
    <t>ITEM_99005_NAME</t>
  </si>
  <si>
    <t>Agas' Red</t>
  </si>
  <si>
    <t>阿加斯红</t>
  </si>
  <si>
    <t>ITEM_99006_NAME</t>
  </si>
  <si>
    <t>Agas' Stripes</t>
  </si>
  <si>
    <t>阿加斯条纹</t>
  </si>
  <si>
    <t>ITEM_99018_NAME</t>
  </si>
  <si>
    <t>BB Celts</t>
  </si>
  <si>
    <t>BB凯尔特人</t>
  </si>
  <si>
    <t>ITEM_99019_NAME</t>
  </si>
  <si>
    <t>BB Laks</t>
  </si>
  <si>
    <t>BB拉克丝</t>
  </si>
  <si>
    <t>ITEM_99023_NAME</t>
  </si>
  <si>
    <t>Footy NewC</t>
  </si>
  <si>
    <t>ITEM_99024_NAME</t>
  </si>
  <si>
    <t>Footy NL</t>
  </si>
  <si>
    <t>ITEM_99025_NAME</t>
  </si>
  <si>
    <t>Footy DE</t>
  </si>
  <si>
    <t>ITEM_99026_NAME</t>
  </si>
  <si>
    <t>Footy FR</t>
  </si>
  <si>
    <t>ITEM_99027_NAME</t>
  </si>
  <si>
    <t>Footy BR</t>
  </si>
  <si>
    <t>ITEM_99028_NAME</t>
  </si>
  <si>
    <t>Footy AR</t>
  </si>
  <si>
    <t>ITEM_99029_NAME</t>
  </si>
  <si>
    <t>Footy Paris</t>
  </si>
  <si>
    <t>ITEM_99030_NAME</t>
  </si>
  <si>
    <t>Footy Mars</t>
  </si>
  <si>
    <t>ITEM_99031_NAME</t>
  </si>
  <si>
    <t>Footy Milan</t>
  </si>
  <si>
    <t>ITEM_99032_NAME</t>
  </si>
  <si>
    <t>Footy Arsen</t>
  </si>
  <si>
    <t>ITEM_99053_NAME</t>
  </si>
  <si>
    <t>Wood hammer</t>
  </si>
  <si>
    <t>木锤</t>
  </si>
  <si>
    <t>ITEM_99512_NAME</t>
  </si>
  <si>
    <t>Panther</t>
  </si>
  <si>
    <t>黑豹</t>
  </si>
  <si>
    <t>ITEM_99513_NAME</t>
  </si>
  <si>
    <t>Leopard</t>
  </si>
  <si>
    <t>豹</t>
  </si>
  <si>
    <t>ITEM_99519_NAME</t>
  </si>
  <si>
    <t>ITEM_99520_NAME</t>
  </si>
  <si>
    <t>ITEM_99521_NAME</t>
  </si>
  <si>
    <t>ITEM_99522_NAME</t>
  </si>
  <si>
    <t>ITEM_99523_NAME</t>
  </si>
  <si>
    <t>ITEM_99524_NAME</t>
  </si>
  <si>
    <t>ITEM_99525_NAME</t>
  </si>
  <si>
    <t>ITEM_99526_NAME</t>
  </si>
  <si>
    <t>ITEM_99527_NAME</t>
  </si>
  <si>
    <t>ITEM_99528_NAME</t>
  </si>
  <si>
    <t>ITEM_99000000_NAME</t>
  </si>
  <si>
    <t>Pure White</t>
  </si>
  <si>
    <t>ITEM_99001000_NAME</t>
  </si>
  <si>
    <t>Pure Black</t>
  </si>
  <si>
    <t>ITEM_99004000_NAME</t>
  </si>
  <si>
    <t>ITEM_99005000_NAME</t>
  </si>
  <si>
    <t>ITEM_99006000_NAME</t>
  </si>
  <si>
    <t>ITEM_99500000_NAME</t>
  </si>
  <si>
    <t>ITEM_99501000_NAME</t>
  </si>
  <si>
    <t>ITEM_99512000_NAME</t>
  </si>
  <si>
    <t>ITEM_98000_NAME</t>
  </si>
  <si>
    <t>Go White</t>
  </si>
  <si>
    <t>动感白</t>
  </si>
  <si>
    <t>ITEM_98003_NAME</t>
  </si>
  <si>
    <t>Go Blue</t>
  </si>
  <si>
    <t>动感蓝</t>
  </si>
  <si>
    <t>ITEM_98004_NAME</t>
  </si>
  <si>
    <t>Go Snow</t>
  </si>
  <si>
    <t>动感雪域</t>
  </si>
  <si>
    <t>ITEM_98005_NAME</t>
  </si>
  <si>
    <t>Go Volcano</t>
  </si>
  <si>
    <t>动感熔岩</t>
  </si>
  <si>
    <t>ITEM_98000000_NAME</t>
  </si>
  <si>
    <t>ITEM_98003000_NAME</t>
  </si>
  <si>
    <t>ITEM_98004000_NAME</t>
  </si>
  <si>
    <t>ITEM_98005000_NAME</t>
  </si>
  <si>
    <t>ITEM_98041_NAME</t>
  </si>
  <si>
    <t>Go Numb</t>
  </si>
  <si>
    <t>动感冷峻</t>
  </si>
  <si>
    <t>ITEM_98042_NAME</t>
  </si>
  <si>
    <t>Go Numb +</t>
  </si>
  <si>
    <t>动感冷峻+</t>
  </si>
  <si>
    <t>ITEM_98043_NAME</t>
  </si>
  <si>
    <t>Go Numb Core</t>
  </si>
  <si>
    <t>动感冷峻核心</t>
  </si>
  <si>
    <t>ITEM_98500_NAME</t>
  </si>
  <si>
    <t>ITEM_98501_NAME</t>
  </si>
  <si>
    <t>ITEM_98502_NAME</t>
  </si>
  <si>
    <t>Go Emerald</t>
  </si>
  <si>
    <t>动感翠</t>
  </si>
  <si>
    <t>ITEM_98503_NAME</t>
  </si>
  <si>
    <t>ITEM_98500000_NAME</t>
  </si>
  <si>
    <t>ITEM_98501000_NAME</t>
  </si>
  <si>
    <t>ITEM_98502000_NAME</t>
  </si>
  <si>
    <t>ITEM_98503000_NAME</t>
  </si>
  <si>
    <t>ITEM_98071_NAME</t>
  </si>
  <si>
    <t>Go B&amp;W</t>
  </si>
  <si>
    <t>动感B&amp;W</t>
  </si>
  <si>
    <t>ITEM_98072_NAME</t>
  </si>
  <si>
    <t>Go W&amp;B</t>
  </si>
  <si>
    <t>动感W&amp;B</t>
  </si>
  <si>
    <t>ITEM_98571_NAME</t>
  </si>
  <si>
    <t>ITEM_98573_NAME</t>
  </si>
  <si>
    <t>ITEM_1006_NAME</t>
  </si>
  <si>
    <t>Match SS 25</t>
  </si>
  <si>
    <t>匹配 SS 25</t>
  </si>
  <si>
    <t>ITEM_1007_NAME</t>
  </si>
  <si>
    <t>Match SS 25 II</t>
  </si>
  <si>
    <t>匹配 SS 25 II</t>
  </si>
  <si>
    <t>ITEM_1008_NAME</t>
  </si>
  <si>
    <t>Game Melbourne/Miami</t>
  </si>
  <si>
    <t>墨尔本/迈阿密比赛</t>
  </si>
  <si>
    <t>ITEM_1506_NAME</t>
  </si>
  <si>
    <t>Actibreeze II</t>
  </si>
  <si>
    <t>ITEM_1507_NAME</t>
  </si>
  <si>
    <t>Blues &amp; White</t>
  </si>
  <si>
    <t>蓝白</t>
  </si>
  <si>
    <t>ITEM_3004_NAME</t>
  </si>
  <si>
    <t>STRAP I</t>
  </si>
  <si>
    <t>表带 I</t>
  </si>
  <si>
    <t>ITEM_3005_NAME</t>
  </si>
  <si>
    <t>TECH IV</t>
  </si>
  <si>
    <t>技术四</t>
  </si>
  <si>
    <t>ITEM_3006_NAME</t>
  </si>
  <si>
    <t>TECH IV 2</t>
  </si>
  <si>
    <t>技术 IV 2</t>
  </si>
  <si>
    <t>ITEM_3007_NAME</t>
  </si>
  <si>
    <t>TOP IV 4</t>
  </si>
  <si>
    <t>ITEM_3504_NAME</t>
  </si>
  <si>
    <t>DRESS S</t>
  </si>
  <si>
    <t>连衣裙</t>
  </si>
  <si>
    <t>ITEM_3505_NAME</t>
  </si>
  <si>
    <t>DRESS W IV</t>
  </si>
  <si>
    <t>连衣裙 W IV</t>
  </si>
  <si>
    <t>ITEM_3506_NAME</t>
  </si>
  <si>
    <t>DRESS 25</t>
  </si>
  <si>
    <t>连衣裙 25</t>
  </si>
  <si>
    <t>ITEM_6004_NAME</t>
  </si>
  <si>
    <t>Dark Blue Elite</t>
  </si>
  <si>
    <t>深蓝精英</t>
  </si>
  <si>
    <t>ITEM_6005_NAME</t>
  </si>
  <si>
    <t>Light Blue Elite</t>
  </si>
  <si>
    <t>浅蓝色精英</t>
  </si>
  <si>
    <t>ITEM_6006_NAME</t>
  </si>
  <si>
    <t>Light Crew</t>
  </si>
  <si>
    <t>灯光组</t>
  </si>
  <si>
    <t>ITEM_6504_NAME</t>
  </si>
  <si>
    <t>Tour Elite II</t>
  </si>
  <si>
    <t>精英巡回赛 II</t>
  </si>
  <si>
    <t>ITEM_6505_NAME</t>
  </si>
  <si>
    <t>All pink</t>
  </si>
  <si>
    <t>全是粉色</t>
  </si>
  <si>
    <t>ITEM_6506_NAME</t>
  </si>
  <si>
    <t>Women's dress red II</t>
  </si>
  <si>
    <t>女士红色连衣裙 II</t>
  </si>
  <si>
    <t>ITEM_7013_NAME</t>
  </si>
  <si>
    <t>Fit &amp; Dry II</t>
  </si>
  <si>
    <t>ITEM_7508_NAME</t>
  </si>
  <si>
    <t>Angel gray</t>
  </si>
  <si>
    <t>天使灰</t>
  </si>
  <si>
    <t>ITEM_7509_NAME</t>
  </si>
  <si>
    <t>Nao Me</t>
  </si>
  <si>
    <t>ITEM_10007_NAME</t>
  </si>
  <si>
    <t>Red Alex</t>
  </si>
  <si>
    <t>红亚历克斯</t>
  </si>
  <si>
    <t>ITEM_10008_NAME</t>
  </si>
  <si>
    <t>Green Jak</t>
  </si>
  <si>
    <t>绿杰克</t>
  </si>
  <si>
    <t>ITEM_10009_NAME</t>
  </si>
  <si>
    <t>Light Steph</t>
  </si>
  <si>
    <t>斯蒂芬·莱特</t>
  </si>
  <si>
    <t>ITEM_10010_NAME</t>
  </si>
  <si>
    <t>Green Waves</t>
  </si>
  <si>
    <t>绿色波浪</t>
  </si>
  <si>
    <t>ITEM_10011_NAME</t>
  </si>
  <si>
    <t>Red Waves</t>
  </si>
  <si>
    <t>红色浪潮</t>
  </si>
  <si>
    <t>ITEM_10508_NAME</t>
  </si>
  <si>
    <t>Light red</t>
  </si>
  <si>
    <t>浅红色</t>
  </si>
  <si>
    <t>ITEM_10509_NAME</t>
  </si>
  <si>
    <t>Clay Euro</t>
  </si>
  <si>
    <t>克莱欧元</t>
  </si>
  <si>
    <t>ITEM_11004_NAME</t>
  </si>
  <si>
    <t>Bluish</t>
  </si>
  <si>
    <t>蓝蓝色</t>
  </si>
  <si>
    <t>ITEM_11005_NAME</t>
  </si>
  <si>
    <t>Green touch</t>
  </si>
  <si>
    <t>绿色触感</t>
  </si>
  <si>
    <t>ITEM_11006_NAME</t>
  </si>
  <si>
    <t>Swedish Legend</t>
  </si>
  <si>
    <t>瑞典传奇</t>
  </si>
  <si>
    <t>ITEM_11007_NAME</t>
  </si>
  <si>
    <t>Pyro</t>
  </si>
  <si>
    <t>烟火</t>
  </si>
  <si>
    <t>ITEM_11504_NAME</t>
  </si>
  <si>
    <t>Straight yellow</t>
  </si>
  <si>
    <t>纯黄色</t>
  </si>
  <si>
    <t>ITEM_11505_NAME</t>
  </si>
  <si>
    <t>Grey Curves</t>
  </si>
  <si>
    <t>灰色曲线</t>
  </si>
  <si>
    <t>ITEM_11506_NAME</t>
  </si>
  <si>
    <t>Pinka</t>
  </si>
  <si>
    <t>平卡</t>
  </si>
  <si>
    <t>ITEM_11507_NAME</t>
  </si>
  <si>
    <t>Burgenda</t>
  </si>
  <si>
    <t>布尔根达</t>
  </si>
  <si>
    <t>ITEM_11508_NAME</t>
  </si>
  <si>
    <t>Fritz</t>
  </si>
  <si>
    <t>弗里茨</t>
  </si>
  <si>
    <t>ITEM_12004_NAME</t>
  </si>
  <si>
    <t>Swiss Legacy</t>
  </si>
  <si>
    <t>瑞士遗产</t>
  </si>
  <si>
    <t>ITEM_12005_NAME</t>
  </si>
  <si>
    <t>Swiss Legend</t>
  </si>
  <si>
    <t>瑞士传奇</t>
  </si>
  <si>
    <t>ITEM_13005_NAME</t>
  </si>
  <si>
    <t>Légende Française</t>
  </si>
  <si>
    <t>法国传说</t>
  </si>
  <si>
    <t>ITEM_13006_NAME</t>
  </si>
  <si>
    <t>Pure mauve</t>
  </si>
  <si>
    <t>纯淡紫色</t>
  </si>
  <si>
    <t>ITEM_15004_NAME</t>
  </si>
  <si>
    <t>New Skyline</t>
  </si>
  <si>
    <t>新天际线</t>
  </si>
  <si>
    <t>ITEM_15005_NAME</t>
  </si>
  <si>
    <t>New Sunset</t>
  </si>
  <si>
    <t>新日落</t>
  </si>
  <si>
    <t>ITEM_15006_NAME</t>
  </si>
  <si>
    <t>New World</t>
  </si>
  <si>
    <t>新大陆</t>
  </si>
  <si>
    <t>ITEM_15504_NAME</t>
  </si>
  <si>
    <t>New Coco 24</t>
  </si>
  <si>
    <t>新可可24</t>
  </si>
  <si>
    <t>ITEM_15505_NAME</t>
  </si>
  <si>
    <t>New Coco 25</t>
  </si>
  <si>
    <t>新可可25</t>
  </si>
  <si>
    <t>ITEM_16045_NAME</t>
  </si>
  <si>
    <t>Instinct</t>
  </si>
  <si>
    <t>本能</t>
  </si>
  <si>
    <t>ITEM_17004_NAME</t>
  </si>
  <si>
    <t>Daniil 2</t>
  </si>
  <si>
    <t>丹尼尔 2</t>
  </si>
  <si>
    <t>ITEM_17005_NAME</t>
  </si>
  <si>
    <t>Grigor 1</t>
  </si>
  <si>
    <t>格里戈尔 1</t>
  </si>
  <si>
    <t>ITEM_17007_NAME</t>
  </si>
  <si>
    <t>Novak 2</t>
  </si>
  <si>
    <t>诺瓦克 2</t>
  </si>
  <si>
    <t>ITEM_17008_NAME</t>
  </si>
  <si>
    <t>Arthur 1</t>
  </si>
  <si>
    <t>亚瑟王1</t>
  </si>
  <si>
    <t>ITEM_17504_NAME</t>
  </si>
  <si>
    <t>Team Lacoste R</t>
  </si>
  <si>
    <t>Lacoste 团队</t>
  </si>
  <si>
    <t>ITEM_17505_NAME</t>
  </si>
  <si>
    <t>Team Lacoste W</t>
  </si>
  <si>
    <t>Lacoste W队</t>
  </si>
  <si>
    <t>ITEM_18034_NAME</t>
  </si>
  <si>
    <t>Andrey's wink II</t>
  </si>
  <si>
    <t>安德烈的眨眼 II</t>
  </si>
  <si>
    <t>ITEM_18035_NAME</t>
  </si>
  <si>
    <t>Headache</t>
  </si>
  <si>
    <t>头痛</t>
  </si>
  <si>
    <t>ITEM_18036_NAME</t>
  </si>
  <si>
    <t>Blue Tire</t>
  </si>
  <si>
    <t>蓝色轮胎</t>
  </si>
  <si>
    <t>ITEM_18532_NAME</t>
  </si>
  <si>
    <t>En rouge et noir</t>
  </si>
  <si>
    <t>红与黑</t>
  </si>
  <si>
    <t>ITEM_18533_NAME</t>
  </si>
  <si>
    <t>粉红</t>
  </si>
  <si>
    <t>ITEM_18534_NAME</t>
  </si>
  <si>
    <t>Will's Son</t>
  </si>
  <si>
    <t>威尔的儿子</t>
  </si>
  <si>
    <t>ITEM_18535_NAME</t>
  </si>
  <si>
    <t>Shoemaker</t>
  </si>
  <si>
    <t>鞋匠</t>
  </si>
  <si>
    <t>ITEM_20003_NAME</t>
  </si>
  <si>
    <t>Orange Panther</t>
  </si>
  <si>
    <t>橙色黑豹</t>
  </si>
  <si>
    <t>ITEM_20004_NAME</t>
  </si>
  <si>
    <t>Yellow Bird</t>
  </si>
  <si>
    <t>黄鸟</t>
  </si>
  <si>
    <t>ITEM_20005_NAME</t>
  </si>
  <si>
    <t>Grey Cat</t>
  </si>
  <si>
    <t>灰猫</t>
  </si>
  <si>
    <t>ITEM_20006_NAME</t>
  </si>
  <si>
    <t>Grey Dog</t>
  </si>
  <si>
    <t>灰狗</t>
  </si>
  <si>
    <t>ITEM_20007_NAME</t>
  </si>
  <si>
    <t>Blue Dolphin</t>
  </si>
  <si>
    <t>蓝海豚</t>
  </si>
  <si>
    <t>ITEM_20008_NAME</t>
  </si>
  <si>
    <t>Blue Whale</t>
  </si>
  <si>
    <t>蓝鲸</t>
  </si>
  <si>
    <t>ITEM_20009_NAME</t>
  </si>
  <si>
    <t>Colorful Panda</t>
  </si>
  <si>
    <t>彩色熊猫</t>
  </si>
  <si>
    <t>ITEM_20503_NAME</t>
  </si>
  <si>
    <t>Dark green</t>
  </si>
  <si>
    <t>深绿色</t>
  </si>
  <si>
    <t>ITEM_20504_NAME</t>
  </si>
  <si>
    <t>Light Blue</t>
  </si>
  <si>
    <t>浅蓝色</t>
  </si>
  <si>
    <t>ITEM_20505_NAME</t>
  </si>
  <si>
    <t>Breaker III</t>
  </si>
  <si>
    <t>破浪者三号</t>
  </si>
  <si>
    <t>ITEM_20506_NAME</t>
  </si>
  <si>
    <t>Green Challenger</t>
  </si>
  <si>
    <t>绿色挑战者</t>
  </si>
  <si>
    <t>ITEM_20507_NAME</t>
  </si>
  <si>
    <t>Gray Challenger</t>
  </si>
  <si>
    <t>灰色挑战者</t>
  </si>
  <si>
    <t>ITEM_20508_NAME</t>
  </si>
  <si>
    <t>Colorful Challenger</t>
  </si>
  <si>
    <t>多彩挑战者</t>
  </si>
  <si>
    <t>ITEM_21004_NAME</t>
  </si>
  <si>
    <t>T-Court #3</t>
  </si>
  <si>
    <t>T 型球场 3 号</t>
  </si>
  <si>
    <t>ITEM_21005_NAME</t>
  </si>
  <si>
    <t>T-Court #4</t>
  </si>
  <si>
    <t>T 型球场 4 号</t>
  </si>
  <si>
    <t>ITEM_21504_NAME</t>
  </si>
  <si>
    <t>ITEM_21505_NAME</t>
  </si>
  <si>
    <t>ITEM_23000_NAME</t>
  </si>
  <si>
    <t>ITEM_23001_NAME</t>
  </si>
  <si>
    <t>Frances Style</t>
  </si>
  <si>
    <t>弗朗西丝·斯泰尔</t>
  </si>
  <si>
    <t>ITEM_23002_NAME</t>
  </si>
  <si>
    <t>Lines Style</t>
  </si>
  <si>
    <t>线条风格</t>
  </si>
  <si>
    <t>ITEM_23003_NAME</t>
  </si>
  <si>
    <t>Pure Style</t>
  </si>
  <si>
    <t>纯粹风格</t>
  </si>
  <si>
    <t>ITEM_23500_NAME</t>
  </si>
  <si>
    <t>ITEM_23501_NAME</t>
  </si>
  <si>
    <t>Leylah Style</t>
  </si>
  <si>
    <t>莱拉风格</t>
  </si>
  <si>
    <t>ITEM_23502_NAME</t>
  </si>
  <si>
    <t>Yellow Style</t>
  </si>
  <si>
    <t>黄色风格</t>
  </si>
  <si>
    <t>ITEM_23503_NAME</t>
  </si>
  <si>
    <t>Pink Style</t>
  </si>
  <si>
    <t>粉色风格</t>
  </si>
  <si>
    <t>ITEM_24000_NAME</t>
  </si>
  <si>
    <t>ITEM_24001_NAME</t>
  </si>
  <si>
    <t>Blue 4 You</t>
  </si>
  <si>
    <t>ITEM_24002_NAME</t>
  </si>
  <si>
    <t>Light 4 You</t>
  </si>
  <si>
    <t>为你点亮</t>
  </si>
  <si>
    <t>ITEM_24003_NAME</t>
  </si>
  <si>
    <t>Dark 4 You</t>
  </si>
  <si>
    <t>ITEM_24500_NAME</t>
  </si>
  <si>
    <t>ITEM_24501_NAME</t>
  </si>
  <si>
    <t>Light Blue 4 You</t>
  </si>
  <si>
    <t>浅蓝色 4 You</t>
  </si>
  <si>
    <t>ITEM_24502_NAME</t>
  </si>
  <si>
    <t>Dark &amp; Light 4 You</t>
  </si>
  <si>
    <t>ITEM_24503_NAME</t>
  </si>
  <si>
    <t>ITEM_1006000_NAME</t>
  </si>
  <si>
    <t>ITEM_1008000_NAME</t>
  </si>
  <si>
    <t>ITEM_1506000_NAME</t>
  </si>
  <si>
    <t>ITEM_1507000_NAME</t>
  </si>
  <si>
    <t>ITEM_3005000_NAME</t>
  </si>
  <si>
    <t>ITEM_6006000_NAME</t>
  </si>
  <si>
    <t>ITEM_6504000_NAME</t>
  </si>
  <si>
    <t>ITEM_7509000_NAME</t>
  </si>
  <si>
    <t>ITEM_10011000_NAME</t>
  </si>
  <si>
    <t>ITEM_10509000_NAME</t>
  </si>
  <si>
    <t>ITEM_11005000_NAME</t>
  </si>
  <si>
    <t>Slim II</t>
  </si>
  <si>
    <t>ITEM_11006000_NAME</t>
  </si>
  <si>
    <t>ITEM_11504000_NAME</t>
  </si>
  <si>
    <t>Straight black</t>
  </si>
  <si>
    <t>纯黑色</t>
  </si>
  <si>
    <t>ITEM_11505000_NAME</t>
  </si>
  <si>
    <t>ITEM_12004000_NAME</t>
  </si>
  <si>
    <t>ITEM_12005000_NAME</t>
  </si>
  <si>
    <t>ITEM_15006000_NAME</t>
  </si>
  <si>
    <t>ITEM_15504000_NAME</t>
  </si>
  <si>
    <t>ITEM_15505000_NAME</t>
  </si>
  <si>
    <t>ITEM_17008000_NAME</t>
  </si>
  <si>
    <t>ITEM_17505000_NAME</t>
  </si>
  <si>
    <t>Team Lacoste B</t>
  </si>
  <si>
    <t>Lacoste B队</t>
  </si>
  <si>
    <t>ITEM_18533000_NAME</t>
  </si>
  <si>
    <t>Blacky</t>
  </si>
  <si>
    <t>布莱基</t>
  </si>
  <si>
    <t>ITEM_20003000_NAME</t>
  </si>
  <si>
    <t>Panther IV</t>
  </si>
  <si>
    <t>黑豹IV</t>
  </si>
  <si>
    <t>ITEM_20503000_NAME</t>
  </si>
  <si>
    <t>ITEM_23000000_NAME</t>
  </si>
  <si>
    <t>ITEM_23001000_NAME</t>
  </si>
  <si>
    <t>ITEM_23002000_NAME</t>
  </si>
  <si>
    <t>Beige Style</t>
  </si>
  <si>
    <t>米色风格</t>
  </si>
  <si>
    <t>ITEM_23003000_NAME</t>
  </si>
  <si>
    <t>Gray Style</t>
  </si>
  <si>
    <t>灰色风格</t>
  </si>
  <si>
    <t>ITEM_23500000_NAME</t>
  </si>
  <si>
    <t>ITEM_23501000_NAME</t>
  </si>
  <si>
    <t>ITEM_24000000_NAME</t>
  </si>
  <si>
    <t>ITEM_24002000_NAME</t>
  </si>
  <si>
    <t>ITEM_24500000_NAME</t>
  </si>
  <si>
    <t>ITEM_24503000_NAME</t>
  </si>
  <si>
    <t>CAT</t>
  </si>
  <si>
    <t>分类</t>
  </si>
  <si>
    <t>Trainings are organized into categories</t>
  </si>
  <si>
    <t>CAT_01</t>
  </si>
  <si>
    <t>Technical</t>
  </si>
  <si>
    <t>Techniques</t>
  </si>
  <si>
    <t>Technik</t>
  </si>
  <si>
    <t>Técnica</t>
  </si>
  <si>
    <t>Tecnica</t>
  </si>
  <si>
    <t>技术</t>
  </si>
  <si>
    <t>Техника</t>
  </si>
  <si>
    <t>Técnico</t>
  </si>
  <si>
    <t>One of the trainings categories</t>
  </si>
  <si>
    <t>CAT_01_1</t>
  </si>
  <si>
    <t>Specific</t>
  </si>
  <si>
    <t>Spécifique</t>
  </si>
  <si>
    <t>Spezifisch</t>
  </si>
  <si>
    <t>Específico</t>
  </si>
  <si>
    <t>Specifico</t>
  </si>
  <si>
    <t>专项</t>
  </si>
  <si>
    <t>Специальные</t>
  </si>
  <si>
    <t>CAT_01_2</t>
  </si>
  <si>
    <t>CAT_01_3</t>
  </si>
  <si>
    <t>Defensiv</t>
  </si>
  <si>
    <t>CAT_01_4</t>
  </si>
  <si>
    <t>Training match</t>
  </si>
  <si>
    <t>Match d'entrainement</t>
  </si>
  <si>
    <t>Trainingsmatch</t>
  </si>
  <si>
    <t>Partido de entrenamiento</t>
  </si>
  <si>
    <t>Incontro di allenamento</t>
  </si>
  <si>
    <t>训练赛</t>
  </si>
  <si>
    <t>Тренировочный матч</t>
  </si>
  <si>
    <t>Jogo-treino</t>
  </si>
  <si>
    <t>CAT_02</t>
  </si>
  <si>
    <t>Physical</t>
  </si>
  <si>
    <t>Physiques</t>
  </si>
  <si>
    <t>Körper</t>
  </si>
  <si>
    <t>Físico</t>
  </si>
  <si>
    <t>Fisica</t>
  </si>
  <si>
    <t>身体</t>
  </si>
  <si>
    <t>Физика</t>
  </si>
  <si>
    <t>CAT_02_1</t>
  </si>
  <si>
    <t>Fitness</t>
  </si>
  <si>
    <t>Forme physique</t>
  </si>
  <si>
    <t>Körperliche Fitness</t>
  </si>
  <si>
    <t>Forma física</t>
  </si>
  <si>
    <t>Stato di forma</t>
  </si>
  <si>
    <t>体能</t>
  </si>
  <si>
    <t>Физподготовка</t>
  </si>
  <si>
    <t>Condicionamento</t>
  </si>
  <si>
    <t>CAT_02_2</t>
  </si>
  <si>
    <t>Strength</t>
  </si>
  <si>
    <t>Force</t>
  </si>
  <si>
    <t>Fortaleza</t>
  </si>
  <si>
    <t>Forza</t>
  </si>
  <si>
    <t>Сила</t>
  </si>
  <si>
    <t>Força</t>
  </si>
  <si>
    <t>CAT_02_3</t>
  </si>
  <si>
    <t>Speed</t>
  </si>
  <si>
    <t>Rapidité</t>
  </si>
  <si>
    <t>Geschwindigkeit</t>
  </si>
  <si>
    <t>Velocidad</t>
  </si>
  <si>
    <t>Velocità</t>
  </si>
  <si>
    <t>速度</t>
  </si>
  <si>
    <t>Скорость</t>
  </si>
  <si>
    <t>Velocidade</t>
  </si>
  <si>
    <t>CAT_02_4</t>
  </si>
  <si>
    <t>Flexibility</t>
  </si>
  <si>
    <t>Souplesse</t>
  </si>
  <si>
    <t>Flexibilität</t>
  </si>
  <si>
    <t>Flexibilidad</t>
  </si>
  <si>
    <t>Flessibilità</t>
  </si>
  <si>
    <t>柔韧性</t>
  </si>
  <si>
    <t>Гибкость</t>
  </si>
  <si>
    <t>Flexibilidade</t>
  </si>
  <si>
    <t>CAT_03</t>
  </si>
  <si>
    <t>Mental | Tactics</t>
  </si>
  <si>
    <t>Mental | Tactiques</t>
  </si>
  <si>
    <t>Taktik</t>
  </si>
  <si>
    <t>Táctica</t>
  </si>
  <si>
    <t>Tattica</t>
  </si>
  <si>
    <t>心理与战术</t>
  </si>
  <si>
    <t>Психология | Тактика</t>
  </si>
  <si>
    <t>Mental | Tático</t>
  </si>
  <si>
    <t>CAT_03_1</t>
  </si>
  <si>
    <t>Tactics</t>
  </si>
  <si>
    <t>Tactiques</t>
  </si>
  <si>
    <t>Taktiken</t>
  </si>
  <si>
    <t>战术</t>
  </si>
  <si>
    <t>Тактика</t>
  </si>
  <si>
    <t>Tática</t>
  </si>
  <si>
    <t>CAT_03_2</t>
  </si>
  <si>
    <t>Mental</t>
  </si>
  <si>
    <t>Stato mentale</t>
  </si>
  <si>
    <t>Психология</t>
  </si>
  <si>
    <t>CAT_04</t>
  </si>
  <si>
    <t>Game plan | Surface</t>
  </si>
  <si>
    <t>Plans de jeu | Surface</t>
  </si>
  <si>
    <t>Strategie | Belag</t>
  </si>
  <si>
    <t>Plan de juego | Pista</t>
  </si>
  <si>
    <t>Tattica di gioco | Superficie</t>
  </si>
  <si>
    <t>比赛策略与场地适应</t>
  </si>
  <si>
    <t>План игры | Покрытие</t>
  </si>
  <si>
    <t>Plano de jogo | Superfície</t>
  </si>
  <si>
    <t>CAT_04_1</t>
  </si>
  <si>
    <t>场地适应</t>
  </si>
  <si>
    <t>CAT_04_2</t>
  </si>
  <si>
    <t>Game plan</t>
  </si>
  <si>
    <t>Plans de jeu</t>
  </si>
  <si>
    <t>Strategie</t>
  </si>
  <si>
    <t>Plan de juego</t>
  </si>
  <si>
    <t>Tattica di gioco</t>
  </si>
  <si>
    <t>比赛策略</t>
  </si>
  <si>
    <t>План игры</t>
  </si>
  <si>
    <t>Plano de jogo</t>
  </si>
  <si>
    <t>CAT_05</t>
  </si>
  <si>
    <t>Activity</t>
  </si>
  <si>
    <t>Activité</t>
  </si>
  <si>
    <t>Aktivität</t>
  </si>
  <si>
    <t>Actividad</t>
  </si>
  <si>
    <t>Attività</t>
  </si>
  <si>
    <t>活动</t>
  </si>
  <si>
    <t>Активность</t>
  </si>
  <si>
    <t>Atividade</t>
  </si>
  <si>
    <t>CAT_06</t>
  </si>
  <si>
    <t>Care | Rest</t>
  </si>
  <si>
    <t>Soins | Repos</t>
  </si>
  <si>
    <t>Betreuung | Ruhe</t>
  </si>
  <si>
    <t>Cuidado | Descanso</t>
  </si>
  <si>
    <t>Cura | Riposo</t>
  </si>
  <si>
    <t>护理与休息</t>
  </si>
  <si>
    <t>Уход | Отдых</t>
  </si>
  <si>
    <t>Cuidados | Descanso</t>
  </si>
  <si>
    <t>FILTER_SESSION</t>
  </si>
  <si>
    <t>Session filter</t>
  </si>
  <si>
    <t>Filtrage des séances</t>
  </si>
  <si>
    <t>Trainingseinheiten filtern</t>
  </si>
  <si>
    <t>Filtro de sesión</t>
  </si>
  <si>
    <t>Filtro sessione</t>
  </si>
  <si>
    <t>课程筛选</t>
  </si>
  <si>
    <t>Фильтр сессий</t>
  </si>
  <si>
    <t>Filtro de sessão</t>
  </si>
  <si>
    <t>Trainings session</t>
  </si>
  <si>
    <t>INTENSITY</t>
  </si>
  <si>
    <t>Intensity</t>
  </si>
  <si>
    <t>Intensité</t>
  </si>
  <si>
    <t>Intensität</t>
  </si>
  <si>
    <t>Intensidad</t>
  </si>
  <si>
    <t>Intensità</t>
  </si>
  <si>
    <t>强度</t>
  </si>
  <si>
    <t>Нагрузка</t>
  </si>
  <si>
    <t>Intensidade</t>
  </si>
  <si>
    <t>Each training has an intensity, the more it's intense, the more the tennisplayer tires</t>
  </si>
  <si>
    <t>INTENSITY_00</t>
  </si>
  <si>
    <t>Care</t>
  </si>
  <si>
    <t>Soin</t>
  </si>
  <si>
    <t>Betreuung</t>
  </si>
  <si>
    <t>Cuidado</t>
  </si>
  <si>
    <t>Cura</t>
  </si>
  <si>
    <t>恢复性</t>
  </si>
  <si>
    <t>Уход</t>
  </si>
  <si>
    <t>One of the trainings intensity</t>
  </si>
  <si>
    <t>INTENSITY_01</t>
  </si>
  <si>
    <t>Light</t>
  </si>
  <si>
    <t>Leicht</t>
  </si>
  <si>
    <t>Ligera</t>
  </si>
  <si>
    <t>轻度</t>
  </si>
  <si>
    <t>Лёгкая</t>
  </si>
  <si>
    <t>Leve</t>
  </si>
  <si>
    <t>INTENSITY_02</t>
  </si>
  <si>
    <t>中度</t>
  </si>
  <si>
    <t>Médio</t>
  </si>
  <si>
    <t>INTENSITY_03</t>
  </si>
  <si>
    <t>Heavy</t>
  </si>
  <si>
    <t>Schwer</t>
  </si>
  <si>
    <t>Fuerte</t>
  </si>
  <si>
    <t>高强度</t>
  </si>
  <si>
    <t>Pesado</t>
  </si>
  <si>
    <t>INTENSITY_04</t>
  </si>
  <si>
    <t>Super heavy</t>
  </si>
  <si>
    <t>Très forte</t>
  </si>
  <si>
    <t>Superschwer</t>
  </si>
  <si>
    <t>Superfuerte</t>
  </si>
  <si>
    <t>Super intensa</t>
  </si>
  <si>
    <t>超高强度</t>
  </si>
  <si>
    <t>Максимальная</t>
  </si>
  <si>
    <t>Super pesado</t>
  </si>
  <si>
    <t>INTENSITY_05</t>
  </si>
  <si>
    <t>Not defined</t>
  </si>
  <si>
    <t>Non définie</t>
  </si>
  <si>
    <t>Nicht definiert</t>
  </si>
  <si>
    <t>Sin definir</t>
  </si>
  <si>
    <t>Non definita</t>
  </si>
  <si>
    <t>未定义</t>
  </si>
  <si>
    <t>Не задано</t>
  </si>
  <si>
    <t>Não definido</t>
  </si>
  <si>
    <t>PROGRAM</t>
  </si>
  <si>
    <t>Program</t>
  </si>
  <si>
    <t>Programme</t>
  </si>
  <si>
    <t>Programm</t>
  </si>
  <si>
    <t>Programa</t>
  </si>
  <si>
    <t>Programma</t>
  </si>
  <si>
    <t>训练计划</t>
  </si>
  <si>
    <t>Программа</t>
  </si>
  <si>
    <t>Training programs are preset</t>
  </si>
  <si>
    <t>PROGRAM_00</t>
  </si>
  <si>
    <t>常规训练</t>
  </si>
  <si>
    <t>One of the trainings preset</t>
  </si>
  <si>
    <t>PROGRAM_01</t>
  </si>
  <si>
    <t>Technique</t>
  </si>
  <si>
    <t>技术训练</t>
  </si>
  <si>
    <t>PROGRAM_02</t>
  </si>
  <si>
    <t>Physics</t>
  </si>
  <si>
    <t>Physique</t>
  </si>
  <si>
    <t>体能训练</t>
  </si>
  <si>
    <t>PROGRAM_03</t>
  </si>
  <si>
    <t>Tactique</t>
  </si>
  <si>
    <t>战术训练</t>
  </si>
  <si>
    <t>PROGRAM_04</t>
  </si>
  <si>
    <t>参赛训练</t>
  </si>
  <si>
    <t>PROGRAM_05</t>
  </si>
  <si>
    <t>Post-tournament</t>
  </si>
  <si>
    <t>Post-tournoi</t>
  </si>
  <si>
    <t>Nach dem Turnier</t>
  </si>
  <si>
    <t>Post-torneo</t>
  </si>
  <si>
    <t>赛后调整</t>
  </si>
  <si>
    <t>После турнира</t>
  </si>
  <si>
    <t>Pós-torneio</t>
  </si>
  <si>
    <t>PROGRAM_06</t>
  </si>
  <si>
    <t>Form improvement</t>
  </si>
  <si>
    <t>Remise en forme</t>
  </si>
  <si>
    <t>Formsteigerung</t>
  </si>
  <si>
    <t>Nueva puesta en forma</t>
  </si>
  <si>
    <t>Miglioramento della forma</t>
  </si>
  <si>
    <t>状态提升</t>
  </si>
  <si>
    <t>Набор формы</t>
  </si>
  <si>
    <t>Melhora de forma</t>
  </si>
  <si>
    <t>PROGRAM_07</t>
  </si>
  <si>
    <t>Rehabilitation</t>
  </si>
  <si>
    <t>Récupération de blessure</t>
  </si>
  <si>
    <t>Erholung</t>
  </si>
  <si>
    <t>Rehabilitación</t>
  </si>
  <si>
    <t>Riabilitazione</t>
  </si>
  <si>
    <t>康复训练</t>
  </si>
  <si>
    <t>Реабилитация</t>
  </si>
  <si>
    <t>Reabilitação</t>
  </si>
  <si>
    <t>PROGRAM_08</t>
  </si>
  <si>
    <t>Holidays</t>
  </si>
  <si>
    <t>Vacances</t>
  </si>
  <si>
    <t>Urlaub</t>
  </si>
  <si>
    <t>Vacaciones</t>
  </si>
  <si>
    <t>Vacanze</t>
  </si>
  <si>
    <t>休赛期</t>
  </si>
  <si>
    <t>Отпуск</t>
  </si>
  <si>
    <t>Férias</t>
  </si>
  <si>
    <t>PROGRAM_98</t>
  </si>
  <si>
    <t>Undefined</t>
  </si>
  <si>
    <t>Non défini</t>
  </si>
  <si>
    <t>Undefiniert</t>
  </si>
  <si>
    <t>Non definito</t>
  </si>
  <si>
    <t>Не определено</t>
  </si>
  <si>
    <t>Indefinido</t>
  </si>
  <si>
    <t>Customized trainings preset</t>
  </si>
  <si>
    <t>PROGRAM_99</t>
  </si>
  <si>
    <t>Custom</t>
  </si>
  <si>
    <t>Personnalisé</t>
  </si>
  <si>
    <t>Benutzerdefiniert</t>
  </si>
  <si>
    <t>Personalizado</t>
  </si>
  <si>
    <t>Personalizzato</t>
  </si>
  <si>
    <t>自定义</t>
  </si>
  <si>
    <t>Пользовательская</t>
  </si>
  <si>
    <t>SESSION</t>
  </si>
  <si>
    <t>Session</t>
  </si>
  <si>
    <t>Séance</t>
  </si>
  <si>
    <t>Einheit</t>
  </si>
  <si>
    <t>Sesión</t>
  </si>
  <si>
    <t>Sessione</t>
  </si>
  <si>
    <t>训练课</t>
  </si>
  <si>
    <t>Сессия</t>
  </si>
  <si>
    <t>Sessão</t>
  </si>
  <si>
    <t>A session is a training activity to improve tennisplayer</t>
  </si>
  <si>
    <t>Rest</t>
  </si>
  <si>
    <t>Repos</t>
  </si>
  <si>
    <t>Ruhe</t>
  </si>
  <si>
    <t>Descanso</t>
  </si>
  <si>
    <t>Riposo</t>
  </si>
  <si>
    <t>休息恢复</t>
  </si>
  <si>
    <t>Отдых</t>
  </si>
  <si>
    <t>One of the training session</t>
  </si>
  <si>
    <t>SESSION_A001</t>
  </si>
  <si>
    <t>Placed serve</t>
  </si>
  <si>
    <t>Service placé</t>
  </si>
  <si>
    <t>Platzierter Aufschlag</t>
  </si>
  <si>
    <t>Saque preciso</t>
  </si>
  <si>
    <t>Servizio piazzato</t>
  </si>
  <si>
    <t>落点控制发球</t>
  </si>
  <si>
    <t>Прицельная подача</t>
  </si>
  <si>
    <t>Saque colocado</t>
  </si>
  <si>
    <t>SESSION_A002</t>
  </si>
  <si>
    <t>Serve with spin</t>
  </si>
  <si>
    <t>Service avec effets</t>
  </si>
  <si>
    <t>Aufschlag mit Drall</t>
  </si>
  <si>
    <t>Saque con efecto</t>
  </si>
  <si>
    <t>Servizio con effetto</t>
  </si>
  <si>
    <t>旋转发球</t>
  </si>
  <si>
    <t>Подача с вращением</t>
  </si>
  <si>
    <t>Saque com spin</t>
  </si>
  <si>
    <t>SESSION_A003</t>
  </si>
  <si>
    <t>Powerful serve</t>
  </si>
  <si>
    <t>Service puissant</t>
  </si>
  <si>
    <t>Kraftvoller Aufschlag</t>
  </si>
  <si>
    <t>Saque con fuerza</t>
  </si>
  <si>
    <t>Servizio potente</t>
  </si>
  <si>
    <t>强力发球</t>
  </si>
  <si>
    <t>Мощная подача</t>
  </si>
  <si>
    <t>Saque potente</t>
  </si>
  <si>
    <t>SESSION_A004</t>
  </si>
  <si>
    <t>Quick charges to the net</t>
  </si>
  <si>
    <t>Montées au filet rapides</t>
  </si>
  <si>
    <t>Schneller Netzangriff</t>
  </si>
  <si>
    <t>Cargas rápidas a la red</t>
  </si>
  <si>
    <t>Rapide discese a rete</t>
  </si>
  <si>
    <t>快速上网</t>
  </si>
  <si>
    <t>Быстрый выход к сетке</t>
  </si>
  <si>
    <t>Avanços rápidos à rede</t>
  </si>
  <si>
    <t>SESSION_A005</t>
  </si>
  <si>
    <t>Steady approaches to the net</t>
  </si>
  <si>
    <t>Montées au filet progressives</t>
  </si>
  <si>
    <t>Stetiger Angriff ans Netz</t>
  </si>
  <si>
    <t>Aproximaciones constantes a la red</t>
  </si>
  <si>
    <t>Discese a rete progressive</t>
  </si>
  <si>
    <t>稳健上网</t>
  </si>
  <si>
    <t>Планомерные выходы к сетке</t>
  </si>
  <si>
    <t>Avanços constantes à rede</t>
  </si>
  <si>
    <t>SESSION_A006</t>
  </si>
  <si>
    <t>Overhead smash</t>
  </si>
  <si>
    <t>Volée claquée</t>
  </si>
  <si>
    <t>Schmetterball</t>
  </si>
  <si>
    <t>Remate por encima de la cabeza</t>
  </si>
  <si>
    <t>Smash</t>
  </si>
  <si>
    <t>高压球</t>
  </si>
  <si>
    <t>Смэш</t>
  </si>
  <si>
    <t>SESSION_A007</t>
  </si>
  <si>
    <t>Half volley</t>
  </si>
  <si>
    <t>Demi volée</t>
  </si>
  <si>
    <t>Halbvolley</t>
  </si>
  <si>
    <t>Media volea</t>
  </si>
  <si>
    <t>半截击</t>
  </si>
  <si>
    <t>Полуволей</t>
  </si>
  <si>
    <t>Meia voleio</t>
  </si>
  <si>
    <t>SESSION_A008</t>
  </si>
  <si>
    <t>Attacking forehand</t>
  </si>
  <si>
    <t>Coup droit d'attaque</t>
  </si>
  <si>
    <t>Angreifende Vorhand</t>
  </si>
  <si>
    <t>Drive de ataque</t>
  </si>
  <si>
    <t>Diritto in attacco</t>
  </si>
  <si>
    <t>进攻性正手</t>
  </si>
  <si>
    <t>Атакующий форхэнд</t>
  </si>
  <si>
    <t>Forehand de ataque</t>
  </si>
  <si>
    <t>SESSION_A009</t>
  </si>
  <si>
    <t>Placed forehand</t>
  </si>
  <si>
    <t>Coup droit placé</t>
  </si>
  <si>
    <t>Platzierte Vorhand</t>
  </si>
  <si>
    <t>Drive preciso</t>
  </si>
  <si>
    <t>Diritto piazzato</t>
  </si>
  <si>
    <t>正手精准击球</t>
  </si>
  <si>
    <t>Прицельный форхэнд</t>
  </si>
  <si>
    <t>Forehand colocado</t>
  </si>
  <si>
    <t>SESSION_A010</t>
  </si>
  <si>
    <t>Forehand slice</t>
  </si>
  <si>
    <t>Coup droit lifté et coupé</t>
  </si>
  <si>
    <t>Vorhand-Slice</t>
  </si>
  <si>
    <t>Drive cortado</t>
  </si>
  <si>
    <t>Diritto in slice</t>
  </si>
  <si>
    <t>正手切削</t>
  </si>
  <si>
    <t>Срезка форхэнда</t>
  </si>
  <si>
    <t>Slice de forehand</t>
  </si>
  <si>
    <t>SESSION_A011</t>
  </si>
  <si>
    <t>Reflex forehand</t>
  </si>
  <si>
    <t>Coup droit réflexe</t>
  </si>
  <si>
    <t>Drive reflejado</t>
  </si>
  <si>
    <t>Diritto riflesso</t>
  </si>
  <si>
    <t>反应性正手</t>
  </si>
  <si>
    <t>Рефлекторный форхэнд</t>
  </si>
  <si>
    <t>Forehand de reflexo</t>
  </si>
  <si>
    <t>SESSION_A012</t>
  </si>
  <si>
    <t>Inside-out forehand</t>
  </si>
  <si>
    <t>Coup droit de décalage</t>
  </si>
  <si>
    <t>Inside-Out-Vorhand</t>
  </si>
  <si>
    <t>Drive de dentro afuera</t>
  </si>
  <si>
    <t>Diritto inside-out</t>
  </si>
  <si>
    <t>内角正手击球</t>
  </si>
  <si>
    <t>Форхэнд инсайд-аут</t>
  </si>
  <si>
    <t>Forehand inside-out</t>
  </si>
  <si>
    <t>SESSION_A013</t>
  </si>
  <si>
    <t>Attacking backhand</t>
  </si>
  <si>
    <t>Revers d'attaque</t>
  </si>
  <si>
    <t>Angreifende Rückhand</t>
  </si>
  <si>
    <t>Revés de ataque</t>
  </si>
  <si>
    <t>Rovescio in attacco</t>
  </si>
  <si>
    <t>进攻性反手</t>
  </si>
  <si>
    <t>Атакующий бэкхэнд</t>
  </si>
  <si>
    <t>Backhand de ataque</t>
  </si>
  <si>
    <t>SESSION_A014</t>
  </si>
  <si>
    <t>Placed backhand</t>
  </si>
  <si>
    <t>Revers placé</t>
  </si>
  <si>
    <t>Platzierte Rückhand</t>
  </si>
  <si>
    <t>Revés preciso</t>
  </si>
  <si>
    <t>Rovescio piazzato</t>
  </si>
  <si>
    <t>反手精准击球</t>
  </si>
  <si>
    <t>Прицельный бэкхэнд</t>
  </si>
  <si>
    <t>Backhand colocado</t>
  </si>
  <si>
    <t>SESSION_A015</t>
  </si>
  <si>
    <t>Backhand slice</t>
  </si>
  <si>
    <t>Revers lifté et coupé</t>
  </si>
  <si>
    <t>Rückhand-Slice</t>
  </si>
  <si>
    <t>Revés cortado</t>
  </si>
  <si>
    <t>Rovescio in slice</t>
  </si>
  <si>
    <t>反手削切</t>
  </si>
  <si>
    <t>Срезка бэкхэнда</t>
  </si>
  <si>
    <t>Slice de backhand</t>
  </si>
  <si>
    <t>SESSION_A016</t>
  </si>
  <si>
    <t>Reflex backhand</t>
  </si>
  <si>
    <t>Revers réflexe</t>
  </si>
  <si>
    <t>Reflex-Rückhand</t>
  </si>
  <si>
    <t>Revés reflejado</t>
  </si>
  <si>
    <t>Rovescio riflesso</t>
  </si>
  <si>
    <t>反应性反手</t>
  </si>
  <si>
    <t>Рефлекторный бэкхэнд</t>
  </si>
  <si>
    <t>Backhand de reflexo</t>
  </si>
  <si>
    <t>SESSION_A017</t>
  </si>
  <si>
    <t>Running groundstrokes</t>
  </si>
  <si>
    <t>Coups en bout de course</t>
  </si>
  <si>
    <t>Grundschläge im Lauf</t>
  </si>
  <si>
    <t>Golpes en carrera</t>
  </si>
  <si>
    <t>Colpo in corsa</t>
  </si>
  <si>
    <t>跑动底线击球</t>
  </si>
  <si>
    <t>Удары с задней линии на бегу</t>
  </si>
  <si>
    <t>Groundstrokes em corrida</t>
  </si>
  <si>
    <t>SESSION_A018</t>
  </si>
  <si>
    <t>Taking a ball out of the comfort zone</t>
  </si>
  <si>
    <t>Prise de balle hors zone de confort</t>
  </si>
  <si>
    <t>Einen Ball aus der Komfortzone nehmen</t>
  </si>
  <si>
    <t>Bola fuera de zona de confort</t>
  </si>
  <si>
    <t>Presa di palla fuori dalla comfort zone</t>
  </si>
  <si>
    <t>处理舒适区外来球</t>
  </si>
  <si>
    <t>Вывод мяча из зоны комфорта соперника</t>
  </si>
  <si>
    <t>Pegar uma bola fora da zona de conforto</t>
  </si>
  <si>
    <t>SESSION_A019</t>
  </si>
  <si>
    <t>On the body</t>
  </si>
  <si>
    <t>Fixation</t>
  </si>
  <si>
    <t>Auf den Körper</t>
  </si>
  <si>
    <t>Sujeción</t>
  </si>
  <si>
    <t>Al corpo</t>
  </si>
  <si>
    <t>追身球处理</t>
  </si>
  <si>
    <t>В корпус</t>
  </si>
  <si>
    <t>No corpo</t>
  </si>
  <si>
    <t>SESSION_A020</t>
  </si>
  <si>
    <t>Cross-court and down-the-line</t>
  </si>
  <si>
    <t>Croisé décroisé</t>
  </si>
  <si>
    <t>Cross und Longline</t>
  </si>
  <si>
    <t>Cruzado y al fondo</t>
  </si>
  <si>
    <t>Incrociato e lungolinea</t>
  </si>
  <si>
    <t>斜线球与直线球</t>
  </si>
  <si>
    <t>Кроссы и удары по линии</t>
  </si>
  <si>
    <t>Cruzado e na linha</t>
  </si>
  <si>
    <t>SESSION_A021</t>
  </si>
  <si>
    <t>Deviation</t>
  </si>
  <si>
    <t>Déviation</t>
  </si>
  <si>
    <t>Abweichung</t>
  </si>
  <si>
    <t>Desviación</t>
  </si>
  <si>
    <t>Deviazione</t>
  </si>
  <si>
    <t>变线</t>
  </si>
  <si>
    <t>Смена направления</t>
  </si>
  <si>
    <t>Desvio</t>
  </si>
  <si>
    <t>SESSION_A022</t>
  </si>
  <si>
    <t>2&amp;1</t>
  </si>
  <si>
    <t>2 y 1</t>
  </si>
  <si>
    <t>2对1练习</t>
  </si>
  <si>
    <t>Комбинация 2+1</t>
  </si>
  <si>
    <t>2 e 1</t>
  </si>
  <si>
    <t>SESSION_A023</t>
  </si>
  <si>
    <t>Change of pace</t>
  </si>
  <si>
    <t>Changement de rythme</t>
  </si>
  <si>
    <t>Tempowechsel</t>
  </si>
  <si>
    <t>Cambio de ritmo</t>
  </si>
  <si>
    <t>Cambio di ritmo</t>
  </si>
  <si>
    <t>节奏变化</t>
  </si>
  <si>
    <t>Смена темпа</t>
  </si>
  <si>
    <t>Mudança de ritmo</t>
  </si>
  <si>
    <t>SESSION_A024</t>
  </si>
  <si>
    <t>Return positioning</t>
  </si>
  <si>
    <t>Placement retour</t>
  </si>
  <si>
    <t>Rückschlag-Positionierung</t>
  </si>
  <si>
    <t>Posicionamiento de resto</t>
  </si>
  <si>
    <t>Risposta piazzata</t>
  </si>
  <si>
    <t>接发球站位</t>
  </si>
  <si>
    <t>Позиция на приёме</t>
  </si>
  <si>
    <t>Posicionamento de devolução</t>
  </si>
  <si>
    <t>SESSION_A025</t>
  </si>
  <si>
    <t>Winning return</t>
  </si>
  <si>
    <t>Retour gagnant</t>
  </si>
  <si>
    <t>Winner-Rückschlag</t>
  </si>
  <si>
    <t>Resto ganador</t>
  </si>
  <si>
    <t>Risposta vincente</t>
  </si>
  <si>
    <t>制胜接发球</t>
  </si>
  <si>
    <t>Атакующий приём</t>
  </si>
  <si>
    <t>Devolução vencedora</t>
  </si>
  <si>
    <t>SESSION_A026</t>
  </si>
  <si>
    <t>Stoppball</t>
  </si>
  <si>
    <t>Укороченный удар</t>
  </si>
  <si>
    <t>SESSION_A027</t>
  </si>
  <si>
    <t>Drop volley</t>
  </si>
  <si>
    <t>Volée amortie</t>
  </si>
  <si>
    <t>Volleystop</t>
  </si>
  <si>
    <t>Volea dejada</t>
  </si>
  <si>
    <t>Volée smorzata</t>
  </si>
  <si>
    <t>放短截击</t>
  </si>
  <si>
    <t>Укороченный волей</t>
  </si>
  <si>
    <t>Drop voleio</t>
  </si>
  <si>
    <t>SESSION_A028</t>
  </si>
  <si>
    <t>Lob</t>
  </si>
  <si>
    <t>Globo</t>
  </si>
  <si>
    <t>挑高球</t>
  </si>
  <si>
    <t>Лоб</t>
  </si>
  <si>
    <t>SESSION_A029</t>
  </si>
  <si>
    <t>Remate</t>
  </si>
  <si>
    <t>扣杀</t>
  </si>
  <si>
    <t>SESSION_A030</t>
  </si>
  <si>
    <t>Exceptional moves</t>
  </si>
  <si>
    <t>Gestes exceptionnels</t>
  </si>
  <si>
    <t>Außergewöhnliche Bewegungen</t>
  </si>
  <si>
    <t>Movimientos excepcionales</t>
  </si>
  <si>
    <t>Gesti eccezionali</t>
  </si>
  <si>
    <t>非常规移动</t>
  </si>
  <si>
    <t>Особые приёмы</t>
  </si>
  <si>
    <t>Movimentos excepcionais</t>
  </si>
  <si>
    <t>SESSION_A031</t>
  </si>
  <si>
    <t>Quick footwork</t>
  </si>
  <si>
    <t>Changement rapide d'appuis</t>
  </si>
  <si>
    <t>Schnelle Beinarbeit</t>
  </si>
  <si>
    <t>Juego rápido de pies</t>
  </si>
  <si>
    <t>Rapido cambio d'appoggio</t>
  </si>
  <si>
    <t>快速步法</t>
  </si>
  <si>
    <t>Быстрая работа ног</t>
  </si>
  <si>
    <t>Jogo de pés rápido</t>
  </si>
  <si>
    <t>SESSION_A032</t>
  </si>
  <si>
    <t>Stop and Go</t>
  </si>
  <si>
    <t>Para y sigue</t>
  </si>
  <si>
    <t>急停急起</t>
  </si>
  <si>
    <t>Стоп-энд-гоу</t>
  </si>
  <si>
    <t>Parar e ir</t>
  </si>
  <si>
    <t>SESSION_A033</t>
  </si>
  <si>
    <t>Sprints</t>
  </si>
  <si>
    <t>Esprints</t>
  </si>
  <si>
    <t>Sprint</t>
  </si>
  <si>
    <t>冲刺跑</t>
  </si>
  <si>
    <t>Спринты</t>
  </si>
  <si>
    <t>SESSION_A034</t>
  </si>
  <si>
    <t>Obstacle course</t>
  </si>
  <si>
    <t>Parcours avec obstacles</t>
  </si>
  <si>
    <t>Hindernislauf</t>
  </si>
  <si>
    <t>Pista de obstáculos</t>
  </si>
  <si>
    <t>Percorso ad ostacoli</t>
  </si>
  <si>
    <t>障碍训练</t>
  </si>
  <si>
    <t>Полоса препятствий</t>
  </si>
  <si>
    <t>SESSION_A035</t>
  </si>
  <si>
    <t>Endurance test</t>
  </si>
  <si>
    <t>Course de fond</t>
  </si>
  <si>
    <t>Ausdauertest</t>
  </si>
  <si>
    <t>Prueba de resistencia</t>
  </si>
  <si>
    <t>Corsa di durata</t>
  </si>
  <si>
    <t>耐力测试</t>
  </si>
  <si>
    <t>Тест на выносливость</t>
  </si>
  <si>
    <t>Teste de resistência</t>
  </si>
  <si>
    <t>SESSION_A036</t>
  </si>
  <si>
    <t>Lateral repositioning</t>
  </si>
  <si>
    <t>Repositionnement latéral</t>
  </si>
  <si>
    <t>Laterale Neupositionierung</t>
  </si>
  <si>
    <t>Reposicionamiento lateral</t>
  </si>
  <si>
    <t>Riposizionamento laterale</t>
  </si>
  <si>
    <t>横向移位</t>
  </si>
  <si>
    <t>Боковые перемещения</t>
  </si>
  <si>
    <t>Reposicionamento lateral</t>
  </si>
  <si>
    <t>SESSION_A037</t>
  </si>
  <si>
    <t>Rearward repositioning</t>
  </si>
  <si>
    <t>Repositionnement vers l'arrière</t>
  </si>
  <si>
    <t>Rückwärtige Neupositionierung</t>
  </si>
  <si>
    <t>Reposicionamiento de espaldas</t>
  </si>
  <si>
    <t>Riposizionamento in indietreggiamento</t>
  </si>
  <si>
    <t>向后移位</t>
  </si>
  <si>
    <t>Отход назад</t>
  </si>
  <si>
    <t>Reposicionamento para trás</t>
  </si>
  <si>
    <t>SESSION_A038</t>
  </si>
  <si>
    <t>Jumping rope</t>
  </si>
  <si>
    <t>Corde à sauter</t>
  </si>
  <si>
    <t>Springseil</t>
  </si>
  <si>
    <t>Salto a la comba</t>
  </si>
  <si>
    <t>Corda per saltare</t>
  </si>
  <si>
    <t>跳绳</t>
  </si>
  <si>
    <t>Прыжки на скакалке</t>
  </si>
  <si>
    <t>Pular corda</t>
  </si>
  <si>
    <t>SESSION_A039</t>
  </si>
  <si>
    <t>Supporting grip</t>
  </si>
  <si>
    <t>Prise d'appuis</t>
  </si>
  <si>
    <t>Unterstützungsgriff</t>
  </si>
  <si>
    <t>Agarre de apoyo</t>
  </si>
  <si>
    <t>Presa d'appoggio</t>
  </si>
  <si>
    <t>握力训练</t>
  </si>
  <si>
    <t>Укрепление хвата</t>
  </si>
  <si>
    <t>Pegada de apoio</t>
  </si>
  <si>
    <t>SESSION_A040</t>
  </si>
  <si>
    <t>Upper body strengthening</t>
  </si>
  <si>
    <t>Renforcement haut du corps</t>
  </si>
  <si>
    <t>Oberkörpertraining</t>
  </si>
  <si>
    <t>Fortalecimiento de la parte superior del cuerpo</t>
  </si>
  <si>
    <t>Rafforzamento parte alta del corpo</t>
  </si>
  <si>
    <t>上肢力量</t>
  </si>
  <si>
    <t>Укрепление верхней части тела</t>
  </si>
  <si>
    <t>Fortalecimento da parte superior do corpo</t>
  </si>
  <si>
    <t>SESSION_A041</t>
  </si>
  <si>
    <t>Lower body strengthening</t>
  </si>
  <si>
    <t>Renforcement bas du corps</t>
  </si>
  <si>
    <t>Unterkörpertraining</t>
  </si>
  <si>
    <t>Fortalecimiento de la parte inferior del cuerpo</t>
  </si>
  <si>
    <t>Rafforzamento parte bassa del corpo</t>
  </si>
  <si>
    <t>下肢力量</t>
  </si>
  <si>
    <t>Укрепление ног</t>
  </si>
  <si>
    <t>Fortalecimento da parte inferior do corpo</t>
  </si>
  <si>
    <t>SESSION_A042</t>
  </si>
  <si>
    <t>Timed swimming</t>
  </si>
  <si>
    <t>Nage chronométré</t>
  </si>
  <si>
    <t>Zeitschwimmen</t>
  </si>
  <si>
    <t>Natación cronometrada</t>
  </si>
  <si>
    <t>Nuoto cronometrato</t>
  </si>
  <si>
    <t>计时游泳</t>
  </si>
  <si>
    <t>Плавание на время</t>
  </si>
  <si>
    <t>Natação cronometrada</t>
  </si>
  <si>
    <t>SESSION_A043</t>
  </si>
  <si>
    <t>Long swim</t>
  </si>
  <si>
    <t>Nage longue</t>
  </si>
  <si>
    <t>Langes Schwimmen</t>
  </si>
  <si>
    <t>Natación prolongada</t>
  </si>
  <si>
    <t>Nuoto lunga durata</t>
  </si>
  <si>
    <t>长距离游泳</t>
  </si>
  <si>
    <t>Длительное плавание</t>
  </si>
  <si>
    <t>Nado longo</t>
  </si>
  <si>
    <t>SESSION_A044</t>
  </si>
  <si>
    <t>Match d'entraînement</t>
  </si>
  <si>
    <t>Trainingsspiel</t>
  </si>
  <si>
    <t>Partita di allenamento</t>
  </si>
  <si>
    <t>Jogo de treino</t>
  </si>
  <si>
    <t>SESSION_A045</t>
  </si>
  <si>
    <t>Send irregular balls</t>
  </si>
  <si>
    <t>Envoi de balles irrégulières</t>
  </si>
  <si>
    <t>Unregelmäßige Bälle</t>
  </si>
  <si>
    <t>Envío de bolas irregulares</t>
  </si>
  <si>
    <t>Invio di palle irregolari</t>
  </si>
  <si>
    <t>多球不规则训练</t>
  </si>
  <si>
    <t>Подача непредсказуемых мячей</t>
  </si>
  <si>
    <t>Enviar bolas irregulares</t>
  </si>
  <si>
    <t>SESSION_A046</t>
  </si>
  <si>
    <t>Reading ball trajectories</t>
  </si>
  <si>
    <t>Lecture de trajectoires de balle</t>
  </si>
  <si>
    <t>Ballflugbahn lesen</t>
  </si>
  <si>
    <t>Lectura de trayectorias de bolas</t>
  </si>
  <si>
    <t>Lettura della traiettoria delle palle</t>
  </si>
  <si>
    <t>预判球轨迹</t>
  </si>
  <si>
    <t>Чтение траекторий мяча</t>
  </si>
  <si>
    <t>Ler trajetórias de bola</t>
  </si>
  <si>
    <t>SESSION_A047</t>
  </si>
  <si>
    <t>Movement analysis</t>
  </si>
  <si>
    <t>Analyse des déplacements</t>
  </si>
  <si>
    <t>Bewegungsanalyse</t>
  </si>
  <si>
    <t>Análisis de movimiento</t>
  </si>
  <si>
    <t>Analisi degli spostamenti</t>
  </si>
  <si>
    <t>移动分析</t>
  </si>
  <si>
    <t>Анализ передвижения</t>
  </si>
  <si>
    <t>Análise de movimento</t>
  </si>
  <si>
    <t>SESSION_A048</t>
  </si>
  <si>
    <t>Positioning</t>
  </si>
  <si>
    <t>Placement</t>
  </si>
  <si>
    <t>Positionierung</t>
  </si>
  <si>
    <t>Posicionamiento</t>
  </si>
  <si>
    <t>Posizionamento</t>
  </si>
  <si>
    <t>站位选择</t>
  </si>
  <si>
    <t>Позиционирование</t>
  </si>
  <si>
    <t>Posicionamento</t>
  </si>
  <si>
    <t>SESSION_A049</t>
  </si>
  <si>
    <t>Tactical Lesson</t>
  </si>
  <si>
    <t>Leçon tactique</t>
  </si>
  <si>
    <t>Taktikunterricht</t>
  </si>
  <si>
    <t>Lección táctica</t>
  </si>
  <si>
    <t>Lezione tecnica</t>
  </si>
  <si>
    <t>战术课</t>
  </si>
  <si>
    <t>Тактическое занятие</t>
  </si>
  <si>
    <t>Lição tática</t>
  </si>
  <si>
    <t>SESSION_A053</t>
  </si>
  <si>
    <t>Clay court mastery</t>
  </si>
  <si>
    <t>Maîtrise terre battue</t>
  </si>
  <si>
    <t>Umgang mit rotem Sand</t>
  </si>
  <si>
    <t>Dominio del campo de tierra batida</t>
  </si>
  <si>
    <t>Padronanza terra battuta</t>
  </si>
  <si>
    <t>红土场地适应</t>
  </si>
  <si>
    <t>Мастерство на грунте</t>
  </si>
  <si>
    <t>Domínio de quadra de saibro</t>
  </si>
  <si>
    <t>SESSION_A054</t>
  </si>
  <si>
    <t>Grass court mastery</t>
  </si>
  <si>
    <t>Maîtrise gazon</t>
  </si>
  <si>
    <t>Umgang mit Rasen</t>
  </si>
  <si>
    <t>Dominio del campo de hierba</t>
  </si>
  <si>
    <t>Padronanza dell'erba</t>
  </si>
  <si>
    <t>草地场地适应</t>
  </si>
  <si>
    <t>Мастерство на траве</t>
  </si>
  <si>
    <t>Domínio de quadra de grama</t>
  </si>
  <si>
    <t>SESSION_A055</t>
  </si>
  <si>
    <t>Indoor hard court mastery</t>
  </si>
  <si>
    <t>Maîtrise dur intérieur</t>
  </si>
  <si>
    <t>Umgang mit Indoor-Hartplätzen</t>
  </si>
  <si>
    <t>Dominio de la pista dura cubierta</t>
  </si>
  <si>
    <t>Padronanza cemento indoor</t>
  </si>
  <si>
    <t>室内硬地适应</t>
  </si>
  <si>
    <t>Мастерство на харде (зал)</t>
  </si>
  <si>
    <t>Domínio de quadra dura coberta</t>
  </si>
  <si>
    <t>SESSION_A056</t>
  </si>
  <si>
    <t>Outdoor hard court mastery</t>
  </si>
  <si>
    <t>Maîtrise dur extérieur</t>
  </si>
  <si>
    <t>Umgang mit Outdoor-Hartplätzen</t>
  </si>
  <si>
    <t>Dominio de la pista dura al aire libre</t>
  </si>
  <si>
    <t>Padronanza cemento outdoor</t>
  </si>
  <si>
    <t>室外硬地适应</t>
  </si>
  <si>
    <t>Мастерство на харде (улица)</t>
  </si>
  <si>
    <t>Domínio de quadra dura ao ar livre</t>
  </si>
  <si>
    <t>SESSION_A050</t>
  </si>
  <si>
    <t>Main game plan</t>
  </si>
  <si>
    <t>Plan de jeu principal</t>
  </si>
  <si>
    <t>Hauptstrategie</t>
  </si>
  <si>
    <t>Plan de juego principal</t>
  </si>
  <si>
    <t>Tattica di gioco principale</t>
  </si>
  <si>
    <t>主要比赛策略</t>
  </si>
  <si>
    <t>Основной план на матч</t>
  </si>
  <si>
    <t>Plano de jogo principal</t>
  </si>
  <si>
    <t>SESSION_A051</t>
  </si>
  <si>
    <t>Secondary game plan</t>
  </si>
  <si>
    <t>Plan de jeu secondaire</t>
  </si>
  <si>
    <t>Nebenstrategie</t>
  </si>
  <si>
    <t>Plan de juego secundario</t>
  </si>
  <si>
    <t>Tattica di gioco secondario</t>
  </si>
  <si>
    <t>次要比赛策略</t>
  </si>
  <si>
    <t>Запасной план на матч</t>
  </si>
  <si>
    <t>Plano de jogo secundário</t>
  </si>
  <si>
    <t>SESSION_A052</t>
  </si>
  <si>
    <t>Third game plan</t>
  </si>
  <si>
    <t>3ème plan de jeu</t>
  </si>
  <si>
    <t>Drittstrategie</t>
  </si>
  <si>
    <t>Tercer plan de juego</t>
  </si>
  <si>
    <t>Terza tattica di gioco</t>
  </si>
  <si>
    <t>备用比赛策略</t>
  </si>
  <si>
    <t>Альтернативный план на матч</t>
  </si>
  <si>
    <t>Terceiro plano de jogo</t>
  </si>
  <si>
    <t>SESSION_A057</t>
  </si>
  <si>
    <t>Small training match</t>
  </si>
  <si>
    <t>Petit match d'entrainement</t>
  </si>
  <si>
    <t>Kleines Trainingsspiel</t>
  </si>
  <si>
    <t>Pequeño partido de entrenamiento</t>
  </si>
  <si>
    <t>Partitella d'allenamento</t>
  </si>
  <si>
    <t>小型训练赛</t>
  </si>
  <si>
    <t>Короткий тренировочный матч</t>
  </si>
  <si>
    <t>Pequeno jogo de treino</t>
  </si>
  <si>
    <t>SESSION_B001</t>
  </si>
  <si>
    <t>Muscle massage</t>
  </si>
  <si>
    <t>Massage musculaire</t>
  </si>
  <si>
    <t>Muskelmassage</t>
  </si>
  <si>
    <t>Masaje muscular</t>
  </si>
  <si>
    <t>Massaggio muscolare</t>
  </si>
  <si>
    <t>肌肉按摩</t>
  </si>
  <si>
    <t>Мышечный массаж</t>
  </si>
  <si>
    <t>Massagem muscular</t>
  </si>
  <si>
    <t>SESSION_B002</t>
  </si>
  <si>
    <t>Stretching</t>
  </si>
  <si>
    <t>Dehnen</t>
  </si>
  <si>
    <t>Estiramientos</t>
  </si>
  <si>
    <t>拉伸</t>
  </si>
  <si>
    <t>Растяжка</t>
  </si>
  <si>
    <t>Alongamento</t>
  </si>
  <si>
    <t>SESSION_B003</t>
  </si>
  <si>
    <t>Osteopathy</t>
  </si>
  <si>
    <t>Ostéopathie</t>
  </si>
  <si>
    <t>Osteopathie</t>
  </si>
  <si>
    <t>Osteopatía</t>
  </si>
  <si>
    <t>Osteopatia</t>
  </si>
  <si>
    <t>整骨疗法</t>
  </si>
  <si>
    <t>Остеопатия</t>
  </si>
  <si>
    <t>SESSION_B004</t>
  </si>
  <si>
    <t>Electrotherapy</t>
  </si>
  <si>
    <t>Electrothérapie</t>
  </si>
  <si>
    <t>Elektrotherapie</t>
  </si>
  <si>
    <t>Electroterapia</t>
  </si>
  <si>
    <t>Elettroterapia</t>
  </si>
  <si>
    <t>电疗</t>
  </si>
  <si>
    <t>Электротерапия</t>
  </si>
  <si>
    <t>Eletroterapia</t>
  </si>
  <si>
    <t>SESSION_B005</t>
  </si>
  <si>
    <t>Hydrotherapy</t>
  </si>
  <si>
    <t>Hydrothérapie</t>
  </si>
  <si>
    <t>Hydrotherapie</t>
  </si>
  <si>
    <t>Hidroterapia</t>
  </si>
  <si>
    <t>Idroterapia</t>
  </si>
  <si>
    <t>水疗</t>
  </si>
  <si>
    <t>Гидротерапия</t>
  </si>
  <si>
    <t>SESSION_B006</t>
  </si>
  <si>
    <t>Pressotherapy</t>
  </si>
  <si>
    <t>Pressothérapie</t>
  </si>
  <si>
    <t>Pressotherapie</t>
  </si>
  <si>
    <t>Presoterapia</t>
  </si>
  <si>
    <t>Pressoterapia</t>
  </si>
  <si>
    <t>加压疗法</t>
  </si>
  <si>
    <t>Прессотерапия</t>
  </si>
  <si>
    <t>SESSION_B007</t>
  </si>
  <si>
    <t>Cryotherapy</t>
  </si>
  <si>
    <t>Cryothérapie</t>
  </si>
  <si>
    <t>Kryotherapie</t>
  </si>
  <si>
    <t>Crioterapia</t>
  </si>
  <si>
    <t>冷冻疗法</t>
  </si>
  <si>
    <t>Криотерапия</t>
  </si>
  <si>
    <t>SESSION_B008</t>
  </si>
  <si>
    <t>Rééducation</t>
  </si>
  <si>
    <t>SESSION_B009</t>
  </si>
  <si>
    <t>MRI</t>
  </si>
  <si>
    <t>IRM</t>
  </si>
  <si>
    <t>RM</t>
  </si>
  <si>
    <t>核磁共振检查</t>
  </si>
  <si>
    <t>МРТ</t>
  </si>
  <si>
    <t>Ressonância Magnética</t>
  </si>
  <si>
    <t>SESSION_B010</t>
  </si>
  <si>
    <t>Illness treatment</t>
  </si>
  <si>
    <t>Traitement maladie</t>
  </si>
  <si>
    <t>Krankheitsbehandlung</t>
  </si>
  <si>
    <t>Tratamiento de enfermedades</t>
  </si>
  <si>
    <t>Trattamento malattia</t>
  </si>
  <si>
    <t>疾病治疗</t>
  </si>
  <si>
    <t>Лечение заболевания</t>
  </si>
  <si>
    <t>Tratamento de Doenças</t>
  </si>
  <si>
    <t>STAFF_AFFECT</t>
  </si>
  <si>
    <t>Staff assignment</t>
  </si>
  <si>
    <t>Affectation des staffs</t>
  </si>
  <si>
    <t>Mitarbeitereinteilung</t>
  </si>
  <si>
    <t>Asignación de personal</t>
  </si>
  <si>
    <t>Assegnazione staff</t>
  </si>
  <si>
    <t>人员调配</t>
  </si>
  <si>
    <t>Назначение персонала</t>
  </si>
  <si>
    <t>Atribuição de Staff</t>
  </si>
  <si>
    <t>WORKLOAD</t>
  </si>
  <si>
    <t>Workload</t>
  </si>
  <si>
    <t>Charge de travail</t>
  </si>
  <si>
    <t>Arbeitspensum</t>
  </si>
  <si>
    <t>Carga de trabajo</t>
  </si>
  <si>
    <t>Carico di lavoro</t>
  </si>
  <si>
    <t>训练量</t>
  </si>
  <si>
    <t>Carga de Trabalho</t>
  </si>
  <si>
    <t>Each session has a workload, a tennis player has a workload limit</t>
  </si>
  <si>
    <t>WORKLOAD_01</t>
  </si>
  <si>
    <t>{[TRAINING/INTENSITY_01]}</t>
  </si>
  <si>
    <t>WORKLOAD_02</t>
  </si>
  <si>
    <t>{[TRAINING/INTENSITY_02]}</t>
  </si>
  <si>
    <t>WORKLOAD_03</t>
  </si>
  <si>
    <t>{[TRAINING/INTENSITY_03]}</t>
  </si>
  <si>
    <t>WORKLOAD_04</t>
  </si>
  <si>
    <t>{[TRAINING/INTENSITY_04]}</t>
  </si>
  <si>
    <t>SELECT_AUTO</t>
  </si>
  <si>
    <t>Auto select</t>
  </si>
  <si>
    <t>Sélec. auto</t>
  </si>
  <si>
    <t>Autom. Auswahl</t>
  </si>
  <si>
    <t>Selec. auto</t>
  </si>
  <si>
    <t>Selez. auto</t>
  </si>
  <si>
    <t>自动选择</t>
  </si>
  <si>
    <t>Автовыбор</t>
  </si>
  <si>
    <t>Selecionar Automaticamente</t>
  </si>
  <si>
    <t>Player can choose to not define himself the training sessions</t>
  </si>
  <si>
    <t>SESSION_NA_COOLDOWN</t>
  </si>
  <si>
    <t>This treatment cannot be scheduled for this slot:</t>
  </si>
  <si>
    <t xml:space="preserve">Impossible de programmer ce soin pour ce slot : </t>
  </si>
  <si>
    <t>Diese Behandlung kann nicht auf diesem Slot eingeplant werden:</t>
  </si>
  <si>
    <t>Este tratamiento no se puede programar para este slot:</t>
  </si>
  <si>
    <t>Questo trattamento non può essere programmato per questa fascia oraria:</t>
  </si>
  <si>
    <t>无法为此时间段安排该训练课程：</t>
  </si>
  <si>
    <t>Этот вид лечения нельзя запланировать на этот слот:</t>
  </si>
  <si>
    <t>Este tratamento não pode ser agendado para este horário:</t>
  </si>
  <si>
    <t>SESSION_NA_COOLDOWN_1</t>
  </si>
  <si>
    <t>the same treatment is scheduled just {[VAR_NB_SLOTS]} slots earlier (Minimum time between two sessions of this type: {[VAR_NB_SLOTS_MIN]} slots)</t>
  </si>
  <si>
    <t>le même soin est programmé seulement {[VAR_NB_SLOTS]} slots plus tôt (Temps minimum entre deux sessions de ce type : {[VAR_NB_SLOTS_MIN]} slots)</t>
  </si>
  <si>
    <t>Die gleiche Behandlung ist nur für {[VAR_NB_SLOTS]} frühere Slots eingeplant (Mindestzeit zwischen zwei Sitzungen dieser Art: {[VAR_NB_SLOTS_MIN]} Slots)</t>
  </si>
  <si>
    <t>se ha programado el mismo tratamiento solo {[VAR_NB_SLOTS]} slots antes (tiempo mínimo entre dos sesiones de este tipo: {[VAR_NB_SLOTS_MIN]} slots)</t>
  </si>
  <si>
    <t>lo stesso trattamento è programmato solo {[VAR_NB_SLOTS]} fasce orarie precedenti (Tempo minimo tra due sessioni di questo tipo: {[VAR_NB_SLOTS_MIN]} fasce orarie)</t>
  </si>
  <si>
    <t>同一训练课程已安排在{[VAR_NB_SLOTS]}个时间段之前（此类课程两次训练的最短间隔时间：{[VAR_NB_SLOTS_MIN]}个时间段）</t>
  </si>
  <si>
    <t>тот же вид лечения уже запланирован за {[VAR_NB_SLOTS]} слотов до этого (минимальный интервал между двумя такими сессиями: {[VAR_NB_SLOTS_MIN]} слотов)</t>
  </si>
  <si>
    <t>o mesmo tratamento foi agendado apenas {[VAR_NB_SLOTS]} horários antes (Tempo mínimo entre duas sessões deste tipo: {[VAR_NB_SLOTS_MIN]} horários)</t>
  </si>
  <si>
    <t>VAR_NB_SLOTS and VAR_NB_SLOTS_MIN are integer</t>
  </si>
  <si>
    <t>SESSION_NA_COOLDOWN_2</t>
  </si>
  <si>
    <t>the same treatment is scheduled just {[VAR_NB_SLOTS]} slots later (Minimum time between two sessions of this type: {[VAR_NB_SLOTS_MIN]} slots)</t>
  </si>
  <si>
    <t>le même soin est programmé seulement {[VAR_NB_SLOTS]} slots plus tard (Temps minimum entre deux sessions de ce type : {[VAR_NB_SLOTS_MIN]} slots)</t>
  </si>
  <si>
    <t>Die gleiche Behandlung ist nur für {[VAR_NB_SLOTS]} spätere Slots eingeplant (Mindestzeit zwischen zwei Sitzungen dieser Art: {[VAR_NB_SLOTS_MIN]} Slots)</t>
  </si>
  <si>
    <t>lo stesso trattamento è programmato solo {[VAR_NB_SLOTS]} fasce orarie successive (Tempo minimo tra due sessioni di questo tipo: {[VAR_NB_SLOTS_MIN]} fasce orarie)</t>
  </si>
  <si>
    <t>тот же вид лечения запланирован через {[VAR_NB_SLOTS]} слотов после этого (минимальный интервал между двумя такими сессиями: {[VAR_NB_SLOTS_MIN]} слотов)</t>
  </si>
  <si>
    <t>o mesmo tratamento foi agendado apenas {[VAR_NB_SLOTS]} horários depois (Tempo mínimo entre duas sessões deste tipo: {[VAR_NB_SLOTS_MIN]} horários)</t>
  </si>
  <si>
    <t>SESSION_NA_INFRA</t>
  </si>
  <si>
    <t>{[VAR_INFRA_NAME]} level {[VAR_INFRA_LVL]} is insufficient to play this session (required level: {[VAR_INFRA_LVL_MIN]})</t>
  </si>
  <si>
    <t>{[VAR_INFRA_NAME]} niveau {[VAR_INFRA_LVL]} est insuffisant pour jouer cette session (niveau requis : {[VAR_INFRA_LVL_MIN]})</t>
  </si>
  <si>
    <t>{[VAR_INFRA_NAME]} Stufe {[VAR_INFRA_LVL]} ist unzureichend, um diese Sitzung zu spielen (erforderliche Stufe: {[VAR_INFRA_LVL_MIN]})</t>
  </si>
  <si>
    <t>{[VAR_INFRA_NAME]} de nivel {[VAR_INFRA_LVL]} es insuficiente para realizar esta sesión (Nivel necesario: {[VAR_INFRA_LVL_MIN]})</t>
  </si>
  <si>
    <t>{[VAR_INFRA_NAME]} livello {[VAR_INFRA_LVL]} non è sufficiente per giocare questa sessione (livello minimo: {[VAR_INFRA_LVL_MIN]})</t>
  </si>
  <si>
    <t>{[VAR_INFRA_NAME]}等级{[VAR_INFRA_LVL]}不可进行此项训练（所需等级：{[VAR_INFRA_LVL_MIN]}）</t>
  </si>
  <si>
    <t>Уровень {[VAR_INFRA_NAME]} {[VAR_INFRA_LVL]} недостаточен для этой сессии (требуемый уровень: {[VAR_INFRA_LVL_MIN]})</t>
  </si>
  <si>
    <t>O nível {[VAR_INFRA_LVL]} da sua Instalação Esportiva é insuficiente para realizar esta sessão (nível necessário: {[VAR_INFRA_LVL_MIN]})</t>
  </si>
  <si>
    <t>ie: Your Sport center level 3 is insufficient to play this session (Required level: 6})</t>
  </si>
  <si>
    <t>SESSION_NA_HEAL</t>
  </si>
  <si>
    <t>More than one treatment per day cannot be scheduled</t>
  </si>
  <si>
    <t>Impossible de programmer plus d'un soin par jour</t>
  </si>
  <si>
    <t>Es kann nicht mehr als eine Behandlung pro Tag geplant werden.</t>
  </si>
  <si>
    <t>No se puede programar más de un tratamiento por día</t>
  </si>
  <si>
    <t>Non è possibile programmare più di un trattamento al giorno</t>
  </si>
  <si>
    <t>该训练课程每天最多只能安排一次</t>
  </si>
  <si>
    <t>Нельзя запланировать более одного лечения в день</t>
  </si>
  <si>
    <t>Não é possível agendar mais de um tratamento por dia</t>
  </si>
  <si>
    <t>PROG_NA_1</t>
  </si>
  <si>
    <t>A past program cannot be changed</t>
  </si>
  <si>
    <t>Impossible de changer un programme passé</t>
  </si>
  <si>
    <t>Ein vergangenes Programm kann nicht geändert werden.</t>
  </si>
  <si>
    <t>No se puede cambiar un programa anterior</t>
  </si>
  <si>
    <t>Un programma passato non può essere modificato</t>
  </si>
  <si>
    <t>无法修改过往已安排的训练计划</t>
  </si>
  <si>
    <t>Прошлую программу нельзя изменить</t>
  </si>
  <si>
    <t>Um programa passado não pode ser alterado</t>
  </si>
  <si>
    <t>PROG_NA_2</t>
  </si>
  <si>
    <t>The program {[VAR_PROG_NAME]} cannot be replaced.</t>
  </si>
  <si>
    <t>Impossible de remplacer le programme {[VAR_PROG_NAME]}</t>
  </si>
  <si>
    <t>Das Programm „{[VAR_PROG_NAME]}“ kann nicht ersetzt werden.</t>
  </si>
  <si>
    <t>No se puede reemplazar el programa {[VAR_PROG_NAME]}.</t>
  </si>
  <si>
    <t>Il programma {[VAR_PROG_NAME]} non può essere sostituito.</t>
  </si>
  <si>
    <t>无法替换 {[VAR_PROG_NAME]}训练计划。</t>
  </si>
  <si>
    <t>Программу {[VAR_PROG_NAME]} нельзя заменить.</t>
  </si>
  <si>
    <t>O programa {[VAR_PROG_NAME]} não pode ser substituído.</t>
  </si>
  <si>
    <t>VAR_PROG_NAME = PROGRAM_XX</t>
  </si>
  <si>
    <t>PROG_NA_3_1</t>
  </si>
  <si>
    <t>The {[TRAINING/PROGRAM_08]} program cannot be replaced for a week that has already started.</t>
  </si>
  <si>
    <t>Impossible de remplacer le programme {[TRAINING/PROGRAM_08]} d'une semaine entâmée</t>
  </si>
  <si>
    <t>Das Programm „{[TRAINING/PROGRAM_08]}“ kann nicht in einer bereits angefangenen Woche ersetzt werden.</t>
  </si>
  <si>
    <t>El programa de {[TRAINING/PROGRAM_08]} no puede reemplazarse en una semana que ya comenzó.</t>
  </si>
  <si>
    <t>Il programma {[TRAINING/PROGRAM_08]} non può essere sostituito per una settimana già iniziata.</t>
  </si>
  <si>
    <t>本周已开始，不允许替换{[TRAINING/PROGRAM_08]}计划。</t>
  </si>
  <si>
    <t>Программу {[TRAINING/PROGRAM_08]} нельзя заменить на уже начавшейся неделе.</t>
  </si>
  <si>
    <t>O programa {[TRAINING/PROGRAM_08]} não pode ser substituído por uma semana que já começou.</t>
  </si>
  <si>
    <t>PROG_NA_3_2</t>
  </si>
  <si>
    <t>The program {[TRAINING/PROGRAM_08]} cannot be replaced for the week {[VAR_WEEK_NB]}.</t>
  </si>
  <si>
    <t>Impossible de remplacer le programme {[TRAINING/PROGRAM_08]} pour la semaine {[VAR_WEEK_NB]}</t>
  </si>
  <si>
    <t>Das Programm „{[TRAINING/PROGRAM_08]}“ kann nicht für die Woche {[VAR_WEEK_NB]} ersetzt werden.</t>
  </si>
  <si>
    <t>No se puede reemplazar el programa de {[TRAINING/PROGRAM_08]} para la semana {[VAR_WEEK_NB]}.</t>
  </si>
  <si>
    <t>Il programma {[TRAINING/PROGRAM_08]} non può essere sostituito per la settimana {[VAR_WEEK_NB]}.</t>
  </si>
  <si>
    <t>无法替换第{[VAR_WEEK_NB]}周的{[TRAINING/PROGRAM_08]}训练计划。</t>
  </si>
  <si>
    <t>Программу {[TRAINING/PROGRAM_08]} нельзя заменить на неделе {[VAR_WEEK_NB]}.</t>
  </si>
  <si>
    <t>O programa {[TRAINING/PROGRAM_08]} não pode ser substituído pela semana {[VAR_WEEK_NB]}.</t>
  </si>
  <si>
    <t>ie :Unable to replace the program Holidays for the week 12.</t>
  </si>
  <si>
    <t>WORKLOAD_NA_1</t>
  </si>
  <si>
    <t>The workload for a past week cannot be changed</t>
  </si>
  <si>
    <t>Impossible de changer la charge de travail d’une semaine passée</t>
  </si>
  <si>
    <t>Das Arbeitspensum kann nicht für eine vergangene Woche geändert werden.</t>
  </si>
  <si>
    <t>No se puede cambiar la carga de trabajo de una semana pasada</t>
  </si>
  <si>
    <t>Il carico di lavoro dell'ultima settimana non può essere modificato</t>
  </si>
  <si>
    <t>过往周次的训练量不可更改。</t>
  </si>
  <si>
    <t>Нельзя изменить нагрузку за прошедшую неделю.</t>
  </si>
  <si>
    <t>A carga de trabalho de uma semana passada não pode ser alterada</t>
  </si>
  <si>
    <t>WORKLOAD_NA_2</t>
  </si>
  <si>
    <t>Workload for {[VAR_PROG_NAME]} not defined.</t>
  </si>
  <si>
    <t>Charge de travail non définie pour {[VAR_PROG_NAME]}</t>
  </si>
  <si>
    <t>Arbeitspensum für {[VAR_PROG_NAME]} nicht angegeben.</t>
  </si>
  <si>
    <t>La carga de trabajo para {[VAR_PROG_NAME]} no está definida.</t>
  </si>
  <si>
    <t>Carico di lavoro per {[VAR_PROG_NAME]} non definito.</t>
  </si>
  <si>
    <t>未定义{[VAR_PROG_NAME]}的训练量。</t>
  </si>
  <si>
    <t>Нагрузка для {[VAR_PROG_NAME]} не определена.</t>
  </si>
  <si>
    <t>Carga de trabalho para {[VAR_PROG_NAME]} não definida.</t>
  </si>
  <si>
    <t>WORKLOAD_NA_3</t>
  </si>
  <si>
    <t>The workload in {[VAR_PROG_NAME]} cannot be changed manually.</t>
  </si>
  <si>
    <t>Impossible de changer manuellement la charge de travail en {[VAR_PROG_NAME]}</t>
  </si>
  <si>
    <t>Das Arbeitspensum im Programm „{[VAR_PROG_NAME]}“ kann nicht manuell geändert werden.</t>
  </si>
  <si>
    <t>La carga de trabajo en {[VAR_PROG_NAME]} no se puede cambiar manualmente.</t>
  </si>
  <si>
    <t>Il carico di lavoro in {[VAR_PROG_NAME]} non può essere modificato manualmente.</t>
  </si>
  <si>
    <t>无法手动更改{[VAR_PROG_NAME]}的训练量。</t>
  </si>
  <si>
    <t>Нагрузку в {[VAR_PROG_NAME]} нельзя изменять вручную.</t>
  </si>
  <si>
    <t>A carga de trabalho em {[VAR_PROG_NAME]} não pode ser alterada manualmente.</t>
  </si>
  <si>
    <t>WORKLOAD_NA_4</t>
  </si>
  <si>
    <t>No workload during vacation</t>
  </si>
  <si>
    <t>Pas de charge de travail en vacances</t>
  </si>
  <si>
    <t>Kein Arbeitspensum während des Urlaubs</t>
  </si>
  <si>
    <t>Sin carga de trabajo durante las vacaciones</t>
  </si>
  <si>
    <t>Nessun carico di lavoro durante le vacanze</t>
  </si>
  <si>
    <t>假期期间无训练任务。</t>
  </si>
  <si>
    <t>Во время отпуска нагрузка не задаётся.</t>
  </si>
  <si>
    <t>Sem carga de trabalho durante as férias</t>
  </si>
  <si>
    <t>WORKLOAD_NA_5</t>
  </si>
  <si>
    <t>No workload for a seriously injured player</t>
  </si>
  <si>
    <t>Pas de charge de travail pour un joueur gravement blessé</t>
  </si>
  <si>
    <t>Kein Arbeitspensum für schwer verletzte Spieler</t>
  </si>
  <si>
    <t>Sin carga de trabajo para un tenista lesionado gravemente</t>
  </si>
  <si>
    <t>Nessun carico di lavoro per un giocatore gravemente infortunato</t>
  </si>
  <si>
    <t>严重受伤的球员无训练任务。</t>
  </si>
  <si>
    <t>Нельзя задавать нагрузку тяжело травмированному игроку.</t>
  </si>
  <si>
    <t>Sem carga de trabalho para um jogador seriamente lesionado</t>
  </si>
  <si>
    <t>AUTOSELECT_NA_1</t>
  </si>
  <si>
    <t>Auto-Select cannot be used on a non classical week ({[TRAINING/PROGRAM_00]}, {[TRAINING/PROGRAM_01]}, {[TRAINING/PROGRAM_02]} or {[TRAINING/PROGRAM_03]})</t>
  </si>
  <si>
    <t>Imposible de faire une Sélection-Auto sur une semaine non classique ({[TRAINING/PROGRAM_00]}, {[TRAINING/PROGRAM_01]}, {[TRAINING/PROGRAM_02]} ou {[TRAINING/PROGRAM_03]})</t>
  </si>
  <si>
    <t>Die autom. Auswahl kann nicht für eine nicht-klassische Woche ({[TRAINING/PROGRAM_00]}, {[TRAINING/PROGRAM_01]}, {[TRAINING/PROGRAM_02]} oder {[TRAINING/PROGRAM_03]}) genutzt werden.</t>
  </si>
  <si>
    <t>La selección automática no se puede utilizar en una semana que no sea clásica ({[TRAINING/PROGRAM_00]}, {[TRAINING/PROGRAM_01]}, {[TRAINING/PROGRAM_02]} o {[TRAINING/PROGRAM_03]})</t>
  </si>
  <si>
    <t>La selezione automatica non può essere utilizzata in una settimana non classica ({[TRAINING/PROGRAM_00]}, {[TRAINING/PROGRAM_01]}, {[TRAINING/PROGRAM_02]} o {[TRAINING/PROGRAM_03]})</t>
  </si>
  <si>
    <t>自动选择功能无法用于({[TRAINING/PROGRAM_00]}、{[TRAINING/PROGRAM_01]}、{[TRAINING/PROGRAM_02]}或{[TRAINING/PROGRAM_03]})</t>
  </si>
  <si>
    <t>Автовыбор нельзя использовать на неклассической неделе ({[TRAINING/PROGRAM_00]}, {[TRAINING/PROGRAM_01]}, {[TRAINING/PROGRAM_02]} или {[TRAINING/PROGRAM_03]})</t>
  </si>
  <si>
    <t>Seleção Automática não pode ser usada em uma semana não clássica ({[TRAINING/PROGRAM_00]}, {[TRAINING/PROGRAM_01]}, {[TRAINING/PROGRAM_02]} ou {[TRAINING/PROGRAM_03]})</t>
  </si>
  <si>
    <t>AUTOSELECT_NA_2</t>
  </si>
  <si>
    <t>Auto-Select cannot be used on a past week</t>
  </si>
  <si>
    <t>Impossible de faire une Sélection-Auto sur une semaine passée</t>
  </si>
  <si>
    <t>Die autom. Auswahl kann nicht für eine vergangene Woche genutzt werden.</t>
  </si>
  <si>
    <t>La selección automática no se puede utilizar en una semana que ya ha pasado</t>
  </si>
  <si>
    <t>La selezione automatica non può essere utilizzata nell'ultima settimana</t>
  </si>
  <si>
    <t>自动选择功能无法用于过往周次</t>
  </si>
  <si>
    <t>Автовыбор нельзя использовать для прошедшей недели</t>
  </si>
  <si>
    <t>Seleção Automática não pode ser usada em uma semana passada</t>
  </si>
  <si>
    <t>SLOT_NA_1</t>
  </si>
  <si>
    <t>Match slots cannot be modified.</t>
  </si>
  <si>
    <t>Les slots de matchs ne peuvent pas être modifiés</t>
  </si>
  <si>
    <t>Match-Slots können nicht bearbeitet werden.</t>
  </si>
  <si>
    <t>No se pueden modificar los slots de los partidos.</t>
  </si>
  <si>
    <t>Gli slot delle partite non possono essere modificati.</t>
  </si>
  <si>
    <t>比赛时间段不可修改。</t>
  </si>
  <si>
    <t>Слоты матчей нельзя изменять.</t>
  </si>
  <si>
    <t>Horários de partidas não podem ser modificados.</t>
  </si>
  <si>
    <t>SLOT_NA_2</t>
  </si>
  <si>
    <t>Tournament slots cannot be modified.</t>
  </si>
  <si>
    <t>Les slots de tournoi ne peuvent pas être modifiés</t>
  </si>
  <si>
    <t>Turnier-Slots können nicht bearbeitet werden.</t>
  </si>
  <si>
    <t>No se pueden modificar los slots de los torneos.</t>
  </si>
  <si>
    <t>Gli slot dei tornei non possono essere modificati.</t>
  </si>
  <si>
    <t>赛事时间段不可修改。</t>
  </si>
  <si>
    <t>Турнирные слоты нельзя изменять.</t>
  </si>
  <si>
    <t>Horários de torneios não podem ser modificados.</t>
  </si>
  <si>
    <t>SLOT_NA_3</t>
  </si>
  <si>
    <t>Past slots cannot be modified.</t>
  </si>
  <si>
    <t>Les slots passés ne peuvent pas être modifiés</t>
  </si>
  <si>
    <t>Vergangene Slots können nicht bearbeitet werden.</t>
  </si>
  <si>
    <t>No se pueden modificar los slots anteriores.</t>
  </si>
  <si>
    <t>Gli slot precedenti non possono essere modificati.</t>
  </si>
  <si>
    <t>过往时间段不可修改。</t>
  </si>
  <si>
    <t>Прошедшие слоты нельзя изменять.</t>
  </si>
  <si>
    <t>Horários passados não podem ser modificados.</t>
  </si>
  <si>
    <t>SLOT_NA_4</t>
  </si>
  <si>
    <t>Rehabilitation slots cannot be modified.</t>
  </si>
  <si>
    <t>Les slots de réhabilitation ne peuvent pas être modifiés</t>
  </si>
  <si>
    <t>Erholungs-Slots können nicht bearbeitet werden.</t>
  </si>
  <si>
    <t>No se pueden modificar los slots de rehabilitación.</t>
  </si>
  <si>
    <t>Gli slot di riabilitazione non possono essere modificati.</t>
  </si>
  <si>
    <t>康复训练时间段不可修改。</t>
  </si>
  <si>
    <t>Слоты реабилитации нельзя изменять.</t>
  </si>
  <si>
    <t>Horários de reabilitação não podem ser modificados.</t>
  </si>
  <si>
    <t>SLOT_NA_5</t>
  </si>
  <si>
    <t>More workouts cannot be scheduled (Maximum number of sessions per week: {[VAR_NB_TRAIN_MAX]})</t>
  </si>
  <si>
    <t>Impossible de programmer davantage d'entraînements (Nombre maximum de sessions par semaine : {[VAR_NB_TRAIN_MAX]})</t>
  </si>
  <si>
    <t>Es können keine weiteren Trainingseinheiten geplant werden (Max. Anzahl von Einheiten pro Woche: {[VAR_NB_TRAIN_MAX]})</t>
  </si>
  <si>
    <t>Non è possibile programmare più allenamenti (numero massimo di sessioni a settimana: {[VAR_NB_TRAIN_MAX]})</t>
  </si>
  <si>
    <t>无法安排更多训练课程（每周最多训练次数：{[VAR_NB_TRAIN_MAX]}）</t>
  </si>
  <si>
    <t>Нельзя запланировать больше тренировок (макс. число сессий в неделю: {[VAR_NB_TRAIN_MAX]})</t>
  </si>
  <si>
    <t>Não é possível agendar mais treinos (Número máximo de sessões por semana: {[VAR_NB_TRAIN_MAX]})</t>
  </si>
  <si>
    <t>SLOT_NA_6</t>
  </si>
  <si>
    <t>Travel slots cannot be changed</t>
  </si>
  <si>
    <t>Les slots de déplacement ne peuvent pas être modifiés</t>
  </si>
  <si>
    <t>Reise-Slots können nicht bearbeitet werden</t>
  </si>
  <si>
    <t>No se pueden cambiar los slots de viaje</t>
  </si>
  <si>
    <t>Gli slot di viaggio non possono essere modificati</t>
  </si>
  <si>
    <t>旅行时间段不可更改。</t>
  </si>
  <si>
    <t>Слоты поездок нельзя изменять</t>
  </si>
  <si>
    <t>Horários de viagem não podem ser alterados</t>
  </si>
  <si>
    <t>SLOT_NA_7</t>
  </si>
  <si>
    <t>During vacation, slots cannot be changed</t>
  </si>
  <si>
    <t>En vacances, les slots ne peuvent pas être modifiés</t>
  </si>
  <si>
    <t>Während des Urlaubs können Slots nicht bearbeitet werden.</t>
  </si>
  <si>
    <t>No se pueden cambiar los slots durante las vacaciones</t>
  </si>
  <si>
    <t>Durante le vacanze, gli slot non possono essere modificati</t>
  </si>
  <si>
    <t>假期期间，时间段不可更改。</t>
  </si>
  <si>
    <t>Во время отпуска слоты нельзя изменять</t>
  </si>
  <si>
    <t>Durante as férias, os horários não podem ser alterados</t>
  </si>
  <si>
    <t>SLOT_NA_8</t>
  </si>
  <si>
    <t>The player is too injured to train</t>
  </si>
  <si>
    <t>Le joueur est trop blessé pour s'entraîner</t>
  </si>
  <si>
    <t>Der Spieler/die Spielerin ist zu schwer verletzt, um trainieren zu können</t>
  </si>
  <si>
    <t>La lesión de tu tenista es demasiado importante como para entrenar</t>
  </si>
  <si>
    <t>Il giocatore è troppo infortunato per allenarsi</t>
  </si>
  <si>
    <t>该球员伤势过重，无法进行训练。</t>
  </si>
  <si>
    <t>Игрок слишком травмирован, чтобы тренироваться</t>
  </si>
  <si>
    <t>O jogador está muito lesionado para treinar</t>
  </si>
  <si>
    <t>CAT_NA_1</t>
  </si>
  <si>
    <t>During a {[TRAINING/PROGRAM_06]}, only {[TRAINING/CAT_02]} and {[TRAINING/CAT_04]} can be scheduled.</t>
  </si>
  <si>
    <t>Pendant une {[TRAINING/PROGRAM_06]}, seuls des entraînements {[TRAINING/CAT_02]} et des {[TRAINING/CAT_04]} peuvent être programmés</t>
  </si>
  <si>
    <t>Während eines Programms {[TRAINING/PROGRAM_06]} können nur {[TRAINING/CAT_02]} und {[TRAINING/CAT_04]} eingeplant werden.</t>
  </si>
  <si>
    <t>Durante un programa de tipo {[TRAINING/PROGRAM_06]}, solo se pueden programar {[TRAINING/CAT_02]} y {[TRAINING/CAT_04]}.</t>
  </si>
  <si>
    <t>Durante un {[TRAINING/PROGRAM_06]}, è possibile programmare solo {[TRAINING/CAT_02]} e {[TRAINING/CAT_04]}.</t>
  </si>
  <si>
    <t>在进行{[TRAINING/PROGRAM_06]}期间，只能安排{[TRAINING/CAT_02]}和 {[TRAINING/CAT_04]}训练。</t>
  </si>
  <si>
    <t>Во время {[TRAINING/PROGRAM_06]} можно планировать только {[TRAINING/CAT_02]} и {[TRAINING/CAT_04]}.</t>
  </si>
  <si>
    <t>Durante um(a) {[TRAINING/PROGRAM_06]}, apenas {[TRAINING/CAT_02]} e {[TRAINING/CAT_04]} podem ser agendados.</t>
  </si>
  <si>
    <t>CAT_NA_2</t>
  </si>
  <si>
    <t>Slots for the selected week cannot be modified.</t>
  </si>
  <si>
    <t>Aucun slot n'est modifiable pour la semaine sélectionnée.</t>
  </si>
  <si>
    <t>Slots für die ausgewählte Woche können nicht bearbeitet werden.</t>
  </si>
  <si>
    <t>Los slots para la semana seleccionada no se pueden modificar.</t>
  </si>
  <si>
    <t>Gli slot per la settimana selezionata non possono essere modificati.</t>
  </si>
  <si>
    <t>所选周次的时间段不可修改。</t>
  </si>
  <si>
    <t>Слоты выбранной недели нельзя изменять.</t>
  </si>
  <si>
    <t>Os horários para a semana selecionada não podem ser modificados.</t>
  </si>
  <si>
    <t>INTENSITY_05_INBOX</t>
  </si>
  <si>
    <t>Perso.</t>
  </si>
  <si>
    <t>SAVE_PROG_BTN</t>
  </si>
  <si>
    <t>Save</t>
  </si>
  <si>
    <t>Enregistrer</t>
  </si>
  <si>
    <t>Speichern</t>
  </si>
  <si>
    <t>Guardar</t>
  </si>
  <si>
    <t>Salva</t>
  </si>
  <si>
    <t>保存</t>
  </si>
  <si>
    <t>Сохранить</t>
  </si>
  <si>
    <t>Salvar</t>
  </si>
  <si>
    <t>Button to save a training program</t>
  </si>
  <si>
    <t>SAVE_PROG_TITLE</t>
  </si>
  <si>
    <t>Saved programs</t>
  </si>
  <si>
    <t>Programmes enregistrés</t>
  </si>
  <si>
    <t>Gespeicherte Programme</t>
  </si>
  <si>
    <t>Programas guardados</t>
  </si>
  <si>
    <t>Programmi salvati</t>
  </si>
  <si>
    <t>已保存的计划</t>
  </si>
  <si>
    <t>Сохранённые программы</t>
  </si>
  <si>
    <t>Programas Salvos</t>
  </si>
  <si>
    <t>SAVE_PROG_C1</t>
  </si>
  <si>
    <t>计划名称</t>
  </si>
  <si>
    <t>Название</t>
  </si>
  <si>
    <t>Name a of a straining program</t>
  </si>
  <si>
    <t>SAVE_PROG_C2</t>
  </si>
  <si>
    <t>{[TRAINING/WORKLOAD]}</t>
  </si>
  <si>
    <t>SAVE_PROG_B1</t>
  </si>
  <si>
    <t>{[UI/CONFIRM]}</t>
  </si>
  <si>
    <t>SAVE_PROG_B2</t>
  </si>
  <si>
    <t>{[UI/CANCEL]}</t>
  </si>
  <si>
    <t>SAVE_PROG_B3</t>
  </si>
  <si>
    <t>{[UI/DELETE]}</t>
  </si>
  <si>
    <t>INJ_RISK</t>
  </si>
  <si>
    <t>Injury risk</t>
  </si>
  <si>
    <t>Risque de blessure</t>
  </si>
  <si>
    <t>Verletzungsgefahr</t>
  </si>
  <si>
    <t>Riesgo de lesiones</t>
  </si>
  <si>
    <t>Rischio di infortunio</t>
  </si>
  <si>
    <t>受伤风险</t>
  </si>
  <si>
    <t>Риск травмы</t>
  </si>
  <si>
    <t>Risco de Lesão</t>
  </si>
  <si>
    <t>INJ_RISK_1</t>
  </si>
  <si>
    <t>very low</t>
  </si>
  <si>
    <t>très faible</t>
  </si>
  <si>
    <t>sehr gering</t>
  </si>
  <si>
    <t>muy bajo</t>
  </si>
  <si>
    <t>molto basso</t>
  </si>
  <si>
    <t>极低</t>
  </si>
  <si>
    <t>очень низкий</t>
  </si>
  <si>
    <t>Muito Baixo</t>
  </si>
  <si>
    <t>INJ_RISK_2</t>
  </si>
  <si>
    <t>minor</t>
  </si>
  <si>
    <t>mineur</t>
  </si>
  <si>
    <t>gering</t>
  </si>
  <si>
    <t>leve</t>
  </si>
  <si>
    <t>basso</t>
  </si>
  <si>
    <t>较低</t>
  </si>
  <si>
    <t>небольшой</t>
  </si>
  <si>
    <t>Baixo</t>
  </si>
  <si>
    <t>INJ_RISK_3</t>
  </si>
  <si>
    <t>average</t>
  </si>
  <si>
    <t>moyen</t>
  </si>
  <si>
    <t>mittel</t>
  </si>
  <si>
    <t>medio</t>
  </si>
  <si>
    <t>中等</t>
  </si>
  <si>
    <t>средний</t>
  </si>
  <si>
    <t>INJ_RISK_4</t>
  </si>
  <si>
    <t>high</t>
  </si>
  <si>
    <t>haut</t>
  </si>
  <si>
    <t>hoch</t>
  </si>
  <si>
    <t>alto</t>
  </si>
  <si>
    <t>высокий</t>
  </si>
  <si>
    <t>Alto</t>
  </si>
  <si>
    <t>SUR_CHOICE</t>
  </si>
  <si>
    <t>Choice of training surface:</t>
  </si>
  <si>
    <t>Choix surface entrainement :</t>
  </si>
  <si>
    <t>Wahl der Trainingsfläche:</t>
  </si>
  <si>
    <t>Elección de pista de entrenamiento:</t>
  </si>
  <si>
    <t>Scelta della superficie di allenamento:</t>
  </si>
  <si>
    <t>训练场地选择：</t>
  </si>
  <si>
    <t>Выбор тренировочного покрытия:</t>
  </si>
  <si>
    <t>Escolha da superfície de treino:</t>
  </si>
  <si>
    <t>TAB_SUMM</t>
  </si>
  <si>
    <t>Summary</t>
  </si>
  <si>
    <t>Résumé</t>
  </si>
  <si>
    <t>Übersicht</t>
  </si>
  <si>
    <t>Resumen</t>
  </si>
  <si>
    <t>Riepilogo</t>
  </si>
  <si>
    <t>总结</t>
  </si>
  <si>
    <t>Сводка</t>
  </si>
  <si>
    <t>Resumo</t>
  </si>
  <si>
    <t>TAB_PROG</t>
  </si>
  <si>
    <t>Programs</t>
  </si>
  <si>
    <t>Programmes</t>
  </si>
  <si>
    <t>Programas</t>
  </si>
  <si>
    <t>Programmi</t>
  </si>
  <si>
    <t>Программы</t>
  </si>
  <si>
    <t>Training programs are presets</t>
  </si>
  <si>
    <t>SUMM_FACTS</t>
  </si>
  <si>
    <t>Last week's highlights (week {[VAR_PREVIOUS_WEEK]})</t>
  </si>
  <si>
    <t>Faits notables de la semaine passée (semaine {[VAR_PREVIOUS_WEEK]})</t>
  </si>
  <si>
    <t>Bemerkenswerte Ereignisse der letzten Woche (Woche{[VAR_PREVIOUS_WEEK]})</t>
  </si>
  <si>
    <t>Lo más destacado de la semana pasada (semana {[VAR_PREVIOUS_WEEK]})</t>
  </si>
  <si>
    <t>Punti salienti della scorsa settimana (settimana {[VAR_PREVIOUS_WEEK]})</t>
  </si>
  <si>
    <t>上周亮点（第{[VAR_PREVIOUS_WEEK]}周）</t>
  </si>
  <si>
    <t>Главное за прошлую неделю (неделя {[VAR_PREVIOUS_WEEK]})</t>
  </si>
  <si>
    <t>Destaques da semana passada (semana {[VAR_PREVIOUS_WEEK]})</t>
  </si>
  <si>
    <t>HEALTH_STATUS</t>
  </si>
  <si>
    <t>Health status</t>
  </si>
  <si>
    <t>Etat de santé</t>
  </si>
  <si>
    <t>Gesundheitszustand</t>
  </si>
  <si>
    <t>Estado de salud</t>
  </si>
  <si>
    <t>Stato di salute</t>
  </si>
  <si>
    <t>健康状况</t>
  </si>
  <si>
    <t>Состояние здоровья</t>
  </si>
  <si>
    <t>Status de Saúde</t>
  </si>
  <si>
    <t>HEALTH_STATUS_NONEW</t>
  </si>
  <si>
    <t>No new injuries.</t>
  </si>
  <si>
    <t>Pas de nouvelle blessure.</t>
  </si>
  <si>
    <t>Keine neuen Verletzungen.</t>
  </si>
  <si>
    <t>No hay nuevas lesiones.</t>
  </si>
  <si>
    <t>Nessun nuovo infortunio.</t>
  </si>
  <si>
    <t>无新增伤病。</t>
  </si>
  <si>
    <t>Новых травм нет.</t>
  </si>
  <si>
    <t>Sem novas lesões.</t>
  </si>
  <si>
    <t>HEALTH_STATUS_NEW</t>
  </si>
  <si>
    <t>New injury:</t>
  </si>
  <si>
    <t>Nouvelle blessure :</t>
  </si>
  <si>
    <t>Neue Verletzung:</t>
  </si>
  <si>
    <t>Nueva lesión:</t>
  </si>
  <si>
    <t>Nuovo infortunio:</t>
  </si>
  <si>
    <t>新增伤病：</t>
  </si>
  <si>
    <t>Новая травма:</t>
  </si>
  <si>
    <t>Nova lesão:</t>
  </si>
  <si>
    <t>HEALTH_STATUS_INROGRESS</t>
  </si>
  <si>
    <t>In progress:</t>
  </si>
  <si>
    <t>En cours :</t>
  </si>
  <si>
    <t>Laufend:</t>
  </si>
  <si>
    <t>En curso:</t>
  </si>
  <si>
    <t>In corso:</t>
  </si>
  <si>
    <t>康复中：</t>
  </si>
  <si>
    <t>В процессе:</t>
  </si>
  <si>
    <t>Em andamento:</t>
  </si>
  <si>
    <t>GLOBAL_PROG</t>
  </si>
  <si>
    <t>Overall progress</t>
  </si>
  <si>
    <t>Progression globale</t>
  </si>
  <si>
    <t>Gesamtprogression</t>
  </si>
  <si>
    <t>Progreso general</t>
  </si>
  <si>
    <t>Avanzamento complessivo</t>
  </si>
  <si>
    <t>整体进展</t>
  </si>
  <si>
    <t>Общий прогресс</t>
  </si>
  <si>
    <t>Progresso Geral</t>
  </si>
  <si>
    <t>GLOBAL_PROG_ATT</t>
  </si>
  <si>
    <t>{[VAR_BN_ATT]} attributes have progressed:</t>
  </si>
  <si>
    <t>{[VAR_BN_ATT]} attributs ont progressé :</t>
  </si>
  <si>
    <t>{[VAR_BN_ATT]} Attribute haben Fortschritte gemacht:</t>
  </si>
  <si>
    <t>Los atributos de {[VAR_BN_ATT]} han progresado:</t>
  </si>
  <si>
    <t>{[VAR_BN_ATT]} Avanzamento degli attributi:</t>
  </si>
  <si>
    <t>{[VAR_BN_ATT]}项属性已提升：</t>
  </si>
  <si>
    <t>Прогресс у {[VAR_BN_ATT]} атрибутов:</t>
  </si>
  <si>
    <t>{[VAR_BN_ATT]} atributos progrediram:</t>
  </si>
  <si>
    <t>GLOBAL_PROG_NONE</t>
  </si>
  <si>
    <t>Aucune</t>
  </si>
  <si>
    <t>Keine</t>
  </si>
  <si>
    <t>Ninguno</t>
  </si>
  <si>
    <t>SHAPE_UP</t>
  </si>
  <si>
    <t>Increased:</t>
  </si>
  <si>
    <t>En hausse :</t>
  </si>
  <si>
    <t>Steigend:</t>
  </si>
  <si>
    <t>Aumento:</t>
  </si>
  <si>
    <t>Miglioramento:</t>
  </si>
  <si>
    <t>提升：</t>
  </si>
  <si>
    <t>Рост:</t>
  </si>
  <si>
    <t>Aumentou:</t>
  </si>
  <si>
    <t>SHAPE_DOWN</t>
  </si>
  <si>
    <t>Decreased:</t>
  </si>
  <si>
    <t>En baisse :</t>
  </si>
  <si>
    <t>Sinkend:</t>
  </si>
  <si>
    <t>Disminución:</t>
  </si>
  <si>
    <t>Peggioramento:</t>
  </si>
  <si>
    <t>下降：</t>
  </si>
  <si>
    <t>Падение:</t>
  </si>
  <si>
    <t>Diminuiu:</t>
  </si>
  <si>
    <t>MORAL_REASONS</t>
  </si>
  <si>
    <t>Main reasons:</t>
  </si>
  <si>
    <t>Raisons principales :</t>
  </si>
  <si>
    <t>Hauptgründe:</t>
  </si>
  <si>
    <t>Razones principales:</t>
  </si>
  <si>
    <t>Motivi principali:</t>
  </si>
  <si>
    <t>主要原因：</t>
  </si>
  <si>
    <t>Основные причины:</t>
  </si>
  <si>
    <t>Principais motivos:</t>
  </si>
  <si>
    <t>NEXT_TNMT</t>
  </si>
  <si>
    <t>Next tournament scheduled</t>
  </si>
  <si>
    <t>Prochain tournoi prévu</t>
  </si>
  <si>
    <t>Nächstes geplantes Turnier</t>
  </si>
  <si>
    <t>Próximo torneo programado</t>
  </si>
  <si>
    <t>Prossimo torneo previsto</t>
  </si>
  <si>
    <t>下一个赛事已安排</t>
  </si>
  <si>
    <t>Следующий запланированный турнир</t>
  </si>
  <si>
    <t>Próximo torneio agendado</t>
  </si>
  <si>
    <t>BTN_MED_RPT</t>
  </si>
  <si>
    <t>Medical report</t>
  </si>
  <si>
    <t>Rapport médical</t>
  </si>
  <si>
    <t>Medizinischer Bericht</t>
  </si>
  <si>
    <t>Informe médico</t>
  </si>
  <si>
    <t>Referto medico</t>
  </si>
  <si>
    <t>医疗报告</t>
  </si>
  <si>
    <t>Медицинский отчёт</t>
  </si>
  <si>
    <t>Relatório Médico</t>
  </si>
  <si>
    <t>BTN_TRAIN_RPT</t>
  </si>
  <si>
    <t>Training report</t>
  </si>
  <si>
    <t>Rapport d'entraînement</t>
  </si>
  <si>
    <t>Trainingsbericht</t>
  </si>
  <si>
    <t>Informe de entrenamiento</t>
  </si>
  <si>
    <t>Resoconto dell'allenamento</t>
  </si>
  <si>
    <t>训练报告</t>
  </si>
  <si>
    <t>Отчёт о тренировках</t>
  </si>
  <si>
    <t>Relatório de Treino</t>
  </si>
  <si>
    <t>BTN_PLANNING</t>
  </si>
  <si>
    <t>{[PLAYER/MENU_03]}</t>
  </si>
  <si>
    <t>PROG_MNGMT</t>
  </si>
  <si>
    <t>Program management</t>
  </si>
  <si>
    <t>Gestion des programmes</t>
  </si>
  <si>
    <t>Verwaltung von Programmen</t>
  </si>
  <si>
    <t>Gestión de programas</t>
  </si>
  <si>
    <t>Gestione del programma</t>
  </si>
  <si>
    <t>训练计划管理</t>
  </si>
  <si>
    <t>Управление программами</t>
  </si>
  <si>
    <t>Gerenciamento de Programa</t>
  </si>
  <si>
    <t>PROG_PERSO</t>
  </si>
  <si>
    <t>Personality</t>
  </si>
  <si>
    <t>Personnalité</t>
  </si>
  <si>
    <t>Persönlichkeit</t>
  </si>
  <si>
    <t>Personalidad</t>
  </si>
  <si>
    <t>Personalità</t>
  </si>
  <si>
    <t>个性</t>
  </si>
  <si>
    <t>Личность</t>
  </si>
  <si>
    <t>Personalidade</t>
  </si>
  <si>
    <t>PROG_AUTO</t>
  </si>
  <si>
    <t>Auto</t>
  </si>
  <si>
    <t>Automatico</t>
  </si>
  <si>
    <t>自动</t>
  </si>
  <si>
    <t>Авто</t>
  </si>
  <si>
    <t>Automático</t>
  </si>
  <si>
    <t>PROG_MNGMT_MODIFY_BTN</t>
  </si>
  <si>
    <t>Change</t>
  </si>
  <si>
    <t>Modifier</t>
  </si>
  <si>
    <t>Bearbeiten</t>
  </si>
  <si>
    <t>Cambiar</t>
  </si>
  <si>
    <t>Cambia</t>
  </si>
  <si>
    <t>更改</t>
  </si>
  <si>
    <t>Изменить</t>
  </si>
  <si>
    <t>Alterar</t>
  </si>
  <si>
    <t>INTENSITY_CHOICE</t>
  </si>
  <si>
    <t>Workload selection</t>
  </si>
  <si>
    <t>Choix de charge de travail</t>
  </si>
  <si>
    <t>Wahl der Arbeitsbelastung</t>
  </si>
  <si>
    <t>Selección de carga de trabajo</t>
  </si>
  <si>
    <t>Selezione del carico di lavoro</t>
  </si>
  <si>
    <t>训练量选项</t>
  </si>
  <si>
    <t>Выбор нагрузки</t>
  </si>
  <si>
    <t>Seleção de Carga de Trabalho</t>
  </si>
  <si>
    <t>PRIORITY_TRAIN</t>
  </si>
  <si>
    <t>Additional training priority</t>
  </si>
  <si>
    <t>Priorité d'entrainement additionnelle</t>
  </si>
  <si>
    <t>Zusätzliche Trainingspriorität</t>
  </si>
  <si>
    <t>Prioridad de entrenamiento adicional</t>
  </si>
  <si>
    <t>Priorità di allenamento addizionale</t>
  </si>
  <si>
    <t>加练优先级</t>
  </si>
  <si>
    <t>Приоритет доп. тренировок</t>
  </si>
  <si>
    <t>Prioridade de Treino Adicional</t>
  </si>
  <si>
    <t>INTENSITY_TRAIN</t>
  </si>
  <si>
    <t>Training intensity</t>
  </si>
  <si>
    <t>Intensité des entrainements</t>
  </si>
  <si>
    <t>Intensität des Trainings</t>
  </si>
  <si>
    <t>Intensidad de entrenamiento</t>
  </si>
  <si>
    <t>Intensità dell'allenamento</t>
  </si>
  <si>
    <t>训练强度</t>
  </si>
  <si>
    <t>Интенсивность тренировки</t>
  </si>
  <si>
    <t>Intensidade do Treino</t>
  </si>
  <si>
    <t>INTENSITY_TRAIN_1</t>
  </si>
  <si>
    <t>Bajo</t>
  </si>
  <si>
    <t>INTENSITY_TRAIN_2</t>
  </si>
  <si>
    <t>INTENSITY_TRAIN_3</t>
  </si>
  <si>
    <t>Haute</t>
  </si>
  <si>
    <t>QUALITY_TRAIN</t>
  </si>
  <si>
    <t>Training quality</t>
  </si>
  <si>
    <t>Qualité des entrainements</t>
  </si>
  <si>
    <t>Qualität der Trainings</t>
  </si>
  <si>
    <t>Calidad de entrenamiento</t>
  </si>
  <si>
    <t>Qualità dell'allenamento</t>
  </si>
  <si>
    <t>训练质量</t>
  </si>
  <si>
    <t>Качество тренировки</t>
  </si>
  <si>
    <t>Qualidade do Treino</t>
  </si>
  <si>
    <t>TRAIN_TECH</t>
  </si>
  <si>
    <t>{[STAFF/AFF_COLUMN_2]}</t>
  </si>
  <si>
    <t>TRAIN_PHY</t>
  </si>
  <si>
    <t>{[STAFF/AFF_COLUMN_3]}</t>
  </si>
  <si>
    <t>TRAIN_TACMEN</t>
  </si>
  <si>
    <t>{[STAFF/AFF_COLUMN_4]}</t>
  </si>
  <si>
    <t>PROG_C1</t>
  </si>
  <si>
    <t>PROG_C2</t>
  </si>
  <si>
    <t>Description</t>
  </si>
  <si>
    <t>Beschreibung</t>
  </si>
  <si>
    <t>Descripción</t>
  </si>
  <si>
    <t>Descrizione</t>
  </si>
  <si>
    <t>描述</t>
  </si>
  <si>
    <t>Описание</t>
  </si>
  <si>
    <t>Descrição</t>
  </si>
  <si>
    <t>PROG_C3</t>
  </si>
  <si>
    <t>PROG_C4</t>
  </si>
  <si>
    <t>Priority program</t>
  </si>
  <si>
    <t>Programme prioritaire</t>
  </si>
  <si>
    <t>Prioritäres Programm</t>
  </si>
  <si>
    <t>Programa prioritario</t>
  </si>
  <si>
    <t>Programma di priorità</t>
  </si>
  <si>
    <t>优先计划</t>
  </si>
  <si>
    <t>Приоритетная программа</t>
  </si>
  <si>
    <t>Programa prioritário</t>
  </si>
  <si>
    <t>PROG_C5</t>
  </si>
  <si>
    <t>Preseason</t>
  </si>
  <si>
    <t>Présaison</t>
  </si>
  <si>
    <t>Vorsaison</t>
  </si>
  <si>
    <t>Pretemporada</t>
  </si>
  <si>
    <t>Pre-stagione</t>
  </si>
  <si>
    <t>季前赛</t>
  </si>
  <si>
    <t>Предсезонка</t>
  </si>
  <si>
    <t>Pré-temporada</t>
  </si>
  <si>
    <t>PROG_C6</t>
  </si>
  <si>
    <t>Standard</t>
  </si>
  <si>
    <t>Estándar</t>
  </si>
  <si>
    <t>标准</t>
  </si>
  <si>
    <t>Стандартная</t>
  </si>
  <si>
    <t>Padrão</t>
  </si>
  <si>
    <t>PROG_C7</t>
  </si>
  <si>
    <t>Week before a tournament</t>
  </si>
  <si>
    <t>Semaine précédent un tournoi</t>
  </si>
  <si>
    <t>Woche vor einem Turnier</t>
  </si>
  <si>
    <t>Semana antes de un torneo</t>
  </si>
  <si>
    <t>Settimana prima di un torneo</t>
  </si>
  <si>
    <t>赛前一周</t>
  </si>
  <si>
    <t>Неделя перед турниром</t>
  </si>
  <si>
    <t>Semana antes de um torneio</t>
  </si>
  <si>
    <t>PROGRAM_1</t>
  </si>
  <si>
    <t>Balanced</t>
  </si>
  <si>
    <t>Equilibré</t>
  </si>
  <si>
    <t>Ausgeglichen</t>
  </si>
  <si>
    <t>Equilibrado</t>
  </si>
  <si>
    <t>Bilanciato</t>
  </si>
  <si>
    <t>均衡型</t>
  </si>
  <si>
    <t>Сбалансированная</t>
  </si>
  <si>
    <t>PROGRAM_2</t>
  </si>
  <si>
    <t>Tecnico</t>
  </si>
  <si>
    <t>技术型</t>
  </si>
  <si>
    <t>Техническая</t>
  </si>
  <si>
    <t>PROGRAM_3</t>
  </si>
  <si>
    <t>Physical fitness</t>
  </si>
  <si>
    <t>Physisch</t>
  </si>
  <si>
    <t>Forma fisica</t>
  </si>
  <si>
    <t>Condicionamento Físico</t>
  </si>
  <si>
    <t>PROGRAM_4</t>
  </si>
  <si>
    <t>Tactics and mental</t>
  </si>
  <si>
    <t>Tactique &amp; Mental</t>
  </si>
  <si>
    <t>Taktik &amp; Mental</t>
  </si>
  <si>
    <t>Tácticas y mentalización</t>
  </si>
  <si>
    <t>Tattica e forma mentale</t>
  </si>
  <si>
    <t>战术与心理</t>
  </si>
  <si>
    <t>Тактика и психология</t>
  </si>
  <si>
    <t>Tática e Mental</t>
  </si>
  <si>
    <t>PROGRAM_5</t>
  </si>
  <si>
    <t>Cardio | Fitness</t>
  </si>
  <si>
    <t>Cardio | Forma física</t>
  </si>
  <si>
    <t>Cardio | Stato di forma</t>
  </si>
  <si>
    <t>有氧体能</t>
  </si>
  <si>
    <t>Кардио | Фитнес</t>
  </si>
  <si>
    <t>PROGRAM_6</t>
  </si>
  <si>
    <t>Peak form</t>
  </si>
  <si>
    <t>Pic de forme</t>
  </si>
  <si>
    <t>Spitzenform</t>
  </si>
  <si>
    <t>Plena forma</t>
  </si>
  <si>
    <t>Picco</t>
  </si>
  <si>
    <t>巅峰状态</t>
  </si>
  <si>
    <t>Пиковая форма</t>
  </si>
  <si>
    <t>Pico de Forma</t>
  </si>
  <si>
    <t>PROGRAM_7</t>
  </si>
  <si>
    <t>Short rally</t>
  </si>
  <si>
    <t>Fillière courte</t>
  </si>
  <si>
    <t>Kurzer Ballwechsel</t>
  </si>
  <si>
    <t>Interc. breve de golpes</t>
  </si>
  <si>
    <t>Serie breve</t>
  </si>
  <si>
    <t>短回合</t>
  </si>
  <si>
    <t>Короткие розыгрыши</t>
  </si>
  <si>
    <t>Troca Curta</t>
  </si>
  <si>
    <t>PROGRAM_8</t>
  </si>
  <si>
    <t>Long rally</t>
  </si>
  <si>
    <t>Fillière longue</t>
  </si>
  <si>
    <t>Langer Ballwechsel</t>
  </si>
  <si>
    <t>Interc. prolongado de golpes</t>
  </si>
  <si>
    <t>Serie lunga</t>
  </si>
  <si>
    <t>长回合</t>
  </si>
  <si>
    <t>Длинные розыгрыши</t>
  </si>
  <si>
    <t>Troca Longa</t>
  </si>
  <si>
    <t>PROGRAM_9</t>
  </si>
  <si>
    <t>Prep for next tournament</t>
  </si>
  <si>
    <t>Préparation prochain tournoi</t>
  </si>
  <si>
    <t>Vorb. nächsten Turniers</t>
  </si>
  <si>
    <t>Prep.próximo torneo</t>
  </si>
  <si>
    <t>Prep.prossimo torneo</t>
  </si>
  <si>
    <t>赛事备战</t>
  </si>
  <si>
    <t>Подготовка к следующему турниру</t>
  </si>
  <si>
    <t>Preparação para o próximo torneio</t>
  </si>
  <si>
    <t>PROGRAM_10</t>
  </si>
  <si>
    <t>Ferien</t>
  </si>
  <si>
    <t>Vacanza</t>
  </si>
  <si>
    <t>休赛</t>
  </si>
  <si>
    <t>PROGRAM_11</t>
  </si>
  <si>
    <t>参赛</t>
  </si>
  <si>
    <t>PROGRAM_12</t>
  </si>
  <si>
    <t>Post-Turnier</t>
  </si>
  <si>
    <t>Postorneo</t>
  </si>
  <si>
    <t>PROGRAM_13</t>
  </si>
  <si>
    <t>Recovery</t>
  </si>
  <si>
    <t>Rekonvaleszenz</t>
  </si>
  <si>
    <t>Recuperación</t>
  </si>
  <si>
    <t>Recupero</t>
  </si>
  <si>
    <t>恢复型</t>
  </si>
  <si>
    <t>Восстановление</t>
  </si>
  <si>
    <t>Recuperação</t>
  </si>
  <si>
    <t>PROGRAM_14</t>
  </si>
  <si>
    <t>Rétablissement</t>
  </si>
  <si>
    <t>Genesung</t>
  </si>
  <si>
    <t>康复型</t>
  </si>
  <si>
    <t>PROGRAM_15</t>
  </si>
  <si>
    <t>Custom program</t>
  </si>
  <si>
    <t>Benutzerdefiniertes Programm</t>
  </si>
  <si>
    <t>Programa personalizado</t>
  </si>
  <si>
    <t>Programma personalizzato</t>
  </si>
  <si>
    <t>自定义计划</t>
  </si>
  <si>
    <t>Пользовательская программа</t>
  </si>
  <si>
    <t>Programa Personalizado</t>
  </si>
  <si>
    <t>PROGRAM_1_DESC</t>
  </si>
  <si>
    <t>A balanced program with focused work on all the player's technical, physical and mental attributes.</t>
  </si>
  <si>
    <t>Programme équilibré qui cible un travail de fond de tous les attributs techniques, physiques et mentaux du joueur.</t>
  </si>
  <si>
    <t>Ein ausgewogenes Programm, das auf eine gründliche Arbeit an allen technischen, physischen und mentalen Attributen des Spielers abzielt.</t>
  </si>
  <si>
    <t>Un programa equilibrado que se centra en los atributos técnicos, físicos y mentales del tenista.</t>
  </si>
  <si>
    <t>Un programma equilibrato, con un lavoro mirato su tutti gli attributi tecnici, fisici e mentali del giocatore.</t>
  </si>
  <si>
    <t>均衡型训练计划致力于全面提升球员的技术、身体和心理属性。</t>
  </si>
  <si>
    <t>Сбалансированная программа с акцентом на развитие всех технических, физических и психологических атрибутов игрока.</t>
  </si>
  <si>
    <t>Um programa equilibrado com trabalho focado em todos os atributos técnicos, físicos e mentais do jogador.</t>
  </si>
  <si>
    <t>PROGRAM_2_DESC</t>
  </si>
  <si>
    <t>Program focused on developing technical attributes.</t>
  </si>
  <si>
    <t>Programme axé sur la progression des attributs techniques.</t>
  </si>
  <si>
    <t>Programm, das sich auf die Verbesserung der technischen Attribute konzentriert.</t>
  </si>
  <si>
    <t>Programa centrado en el desarrollo de atributos técnicos.</t>
  </si>
  <si>
    <t>Programma mirato per lo sviluppo degli attributi tecnici.</t>
  </si>
  <si>
    <t>专注于增强体能和耐力，并为身体属性提供为体能增益的训练计划。</t>
  </si>
  <si>
    <t>Программа, направленная на развитие технических атрибутов.</t>
  </si>
  <si>
    <t>Programa focado no desenvolvimento de atributos técnicos.</t>
  </si>
  <si>
    <t>PROGRAM_3_DESC</t>
  </si>
  <si>
    <t>Program focused on developing physical attributes.</t>
  </si>
  <si>
    <t>Programme axé sur la progression des attributs physiques.</t>
  </si>
  <si>
    <t>Programm, das sich auf die Steigerung der körperlichen Attribute konzentriert.</t>
  </si>
  <si>
    <t>Programa centrado en el desarrollo de atributos físicos.</t>
  </si>
  <si>
    <t>Programma mirato per lo sviluppo degli attributi fisici.</t>
  </si>
  <si>
    <t>专注于提升身体属性的训练计划。</t>
  </si>
  <si>
    <t>Программа, направленная на развитие физических атрибутов.</t>
  </si>
  <si>
    <t>Programa focado no desenvolvimento de atributos físicos.</t>
  </si>
  <si>
    <t>PROGRAM_4_DESC</t>
  </si>
  <si>
    <t>Program focused on developing tactical and mental attributes. It also focuses on mastering game plans.</t>
  </si>
  <si>
    <t>Programme axé sur la progression des attributs tactiques et mentaux. Il cible aussi la maîtrise des plans de jeu.</t>
  </si>
  <si>
    <t>Ein Programm, das sich auf die Verbesserung taktischer und mentaler Attribute konzentriert. Es zielt auch auf die Beherrschung von Spielplänen ab.</t>
  </si>
  <si>
    <t>Programa centrado en el desarrollo de atributos tácticos y mentales. También se dedica al dominio de los planes de juego.</t>
  </si>
  <si>
    <t>Programma mirato per lo sviluppo della tattica e degli attributi mentali. Punta anche al controllo delle tattiche di gioco.</t>
  </si>
  <si>
    <t>专注于提升战术和心理属性的训练计划，并着重于掌握比赛策略。</t>
  </si>
  <si>
    <t>Программа, направленная на развитие тактических и психологических атрибутов, а также на отработку планов на игру.</t>
  </si>
  <si>
    <t>Programa focado no desenvolvimento de atributos táticos e mentais. Também foca em dominar planos de jogo.</t>
  </si>
  <si>
    <t>PROGRAM_5_DESC</t>
  </si>
  <si>
    <t>Program focused on increasing physical capacity and stamina, as well as fitness bonuses for physical attributes.</t>
  </si>
  <si>
    <t>Programme axé sur la progression de la capacité physique et de l'endurance, ainsi que sur les bonus de forme des attributs physiques.</t>
  </si>
  <si>
    <t>Programm, das sich auf die Steigerung der körperlichen Leistungsfähigkeit und Ausdauer sowie auf Formboni für körperliche Attribute konzentriert.</t>
  </si>
  <si>
    <t>Programa centrado en aumentar la capacidad física y la resistencia, así como en las bonificaciones por atributos físicos.</t>
  </si>
  <si>
    <t>Programma mirato per il miglioramento delle capacità fisiche e della resistenza, con bonus dello stato di forma per gli attributi fisici.</t>
  </si>
  <si>
    <t>Программа, направленная на увеличение физических возможностей и выносливости, а также на фитнес-бонусы к физическим атрибутам.</t>
  </si>
  <si>
    <t>Programa focado em aumentar a capacidade física e a resistência, além de bônus de forma para atributos físicos.</t>
  </si>
  <si>
    <t>PROGRAM_6_DESC</t>
  </si>
  <si>
    <t>Program focused on optimizing the player's overall fitness.</t>
  </si>
  <si>
    <t>Programme axé sur l'optimisation de la forme globale du joueur.</t>
  </si>
  <si>
    <t>Programm, das sich auf die Optimierung der Gesamtform des Spielers konzentriert.</t>
  </si>
  <si>
    <t>Programa centrado en optimizar el estado físico general del tenista.</t>
  </si>
  <si>
    <t>Programma mirato per il miglioramento dello stato di forma complessivo del giocatore.</t>
  </si>
  <si>
    <t>专注于优化球员整体体能的训练计划。</t>
  </si>
  <si>
    <t>Программа, ориентированная на оптимизацию общей физической формы игрока.</t>
  </si>
  <si>
    <t>Programa focado na otimização da forma física geral do jogador.</t>
  </si>
  <si>
    <t>PROGRAM_7_DESC</t>
  </si>
  <si>
    <t>Program focused on progression and form bonuses for offensive attributes that help finish a point quickly.</t>
  </si>
  <si>
    <t>Programme axé sur la progression et les bonus de forme des attributs offensifs qui permettent de finir un point rapidement.</t>
  </si>
  <si>
    <t>Programm, das sich auf den Fortschritt und die Formboni der Offensivattribute konzentriert, die es ermöglichen, einen Punkt schnell zu beenden.</t>
  </si>
  <si>
    <t>Programa centrado en las bonificaciones por forma y progreso en los atributos de ataque que contribuyen a ganar un punto rápidamente.</t>
  </si>
  <si>
    <t>Programma mirato per i bonus di avanzamento e forma per gli attributi offensivi che aiutano a chiudere rapidamente i punti.</t>
  </si>
  <si>
    <t>专注于为快速得分的进攻属性提供成长和状态增益的训练计划。</t>
  </si>
  <si>
    <t>Программа, дающая прогресс и бонусы формы для атакующих атрибутов, помогающих быстро завершать розыгрыш.</t>
  </si>
  <si>
    <t>Programa focado em progressão e bônus de forma para atributos ofensivos que ajudam a finalizar um ponto rapidamente.</t>
  </si>
  <si>
    <t>PROGRAM_8_DESC</t>
  </si>
  <si>
    <t>Program focused on progression and form bonuses for defensive attributes that help win long rallies.</t>
  </si>
  <si>
    <t>Programme axé sur la progression et les bonus de forme des attributs défensifs qui permettent de gagner les longs échanges.</t>
  </si>
  <si>
    <t>Programm mit Schwerpunkt auf der Progression und den Formboni der defensiven Attribute, mit denen man lange Ballwechsel gewinnen kann.</t>
  </si>
  <si>
    <t>Programa centrado en las bonificaciones por forma y progreso en los atributos defensivos que contribuyen a ganar intercambios prolongados de golpes.</t>
  </si>
  <si>
    <t>Programma mirato per i bonus di avanzamento e forma per gli attributi difensivi che aiutano a vincere gli scambi lunghi.</t>
  </si>
  <si>
    <t>专注于为赢得长回合的防守属性提供成长和状态增益的训练计划。</t>
  </si>
  <si>
    <t>Программа, дающая прогресс и бонусы формы для защитных атрибутов, помогающих выигрывать длинные розыгрыши.</t>
  </si>
  <si>
    <t>Programa focado em progressão e bônus de forma para atributos defensivos que ajudam a vencer ralis longos.</t>
  </si>
  <si>
    <t>PROGRAM_9_DESC</t>
  </si>
  <si>
    <t>A program focused on fitness buffs, which maximizes the player's physical condition and encourages work on the surface used in the next tournament.</t>
  </si>
  <si>
    <t>Programme axé sur les bonus de forme, qui maximise la condition physique du joueur et qui favorise le travail sur la surface du prochain tournoi.</t>
  </si>
  <si>
    <t>Auf Fitnessboni ausgerichtetes Programm, das die Fitness des Spielers maximiert und die Arbeit an der Oberfläche für das nächste Turnier fördert.</t>
  </si>
  <si>
    <t>Un programa centrado en las bonificaciones por forma que maximiza el estado de forma del tenista y fomenta el trabajo en la pista del próximo torneo.</t>
  </si>
  <si>
    <t>Programma mirato per i bonus dello stato di forma, che migliora la condizione fisica del giocatore e stimola il lavoro sulla superficie del prossimo torneo.</t>
  </si>
  <si>
    <t>专注于体能强化的训练计划，能最大化球员的身体状态，并促使其适应下个赛事所用的场地类型。</t>
  </si>
  <si>
    <t>Программа, ориентированная на фитнес-бонусы: максимально улучшает физическое состояние игрока и поощряет работу на покрытии следующего турнира.</t>
  </si>
  <si>
    <t>Um programa focado em bônus de forma física, que maximiza a condição física do jogador e incentiva o trabalho na superfície usada no próximo torneio.</t>
  </si>
  <si>
    <t>PROGRAM_10_DESC</t>
  </si>
  <si>
    <t>The player is on vacation: resting and rejuvenating.</t>
  </si>
  <si>
    <t>Le joueur est en vacances : il se repose et se ressource moralement.</t>
  </si>
  <si>
    <t>Der Spieler ist im Urlaub: Er erholt sich und schöpft seelische Kraft.</t>
  </si>
  <si>
    <t>El tenista está de vacaciones: descansando y mentalizándose.</t>
  </si>
  <si>
    <t>Il giocatore è in vacanza, per riposare e recuperare le energie.</t>
  </si>
  <si>
    <t>球员正在休假：休养与恢复。</t>
  </si>
  <si>
    <t>Игрок в отпуске: отдыхает и восстанавливается.</t>
  </si>
  <si>
    <t>O jogador está de férias: descanso e rejuvenescimento.</t>
  </si>
  <si>
    <t>PROGRAM_11_DESC</t>
  </si>
  <si>
    <t>Program adapted to the current tournament.</t>
  </si>
  <si>
    <t>Programme adapté au tournoi en cours.</t>
  </si>
  <si>
    <t>Programm an das aktuelle Turnier angepasst.</t>
  </si>
  <si>
    <t>Programa adaptado al torneo actual.</t>
  </si>
  <si>
    <t>Programma adattato al torneo in corso.</t>
  </si>
  <si>
    <t>为适应当前赛事而调整的训练计划。</t>
  </si>
  <si>
    <t>Программа, адаптированная к текущему турниру.</t>
  </si>
  <si>
    <t>Programa adaptado ao torneio atual.</t>
  </si>
  <si>
    <t>PROGRAM_12_DESC</t>
  </si>
  <si>
    <t>Program following the end of a tournament, based on the program for the following week.</t>
  </si>
  <si>
    <t>Programme suite à une fin de tournoi, dépendant du programme établi pour la semaine suivante.</t>
  </si>
  <si>
    <t>Programm im Anschluss an ein Turnierende, abhängig vom Programm, das für die nächste Woche aufgestellt wird.</t>
  </si>
  <si>
    <t>Sigue a la finalización de un torneo y se basa en el programa de la semana siguiente.</t>
  </si>
  <si>
    <t>Programma per la fase successiva alla fine di un torneo, in base al programma della settimana seguente.</t>
  </si>
  <si>
    <t>赛事结束后采用的训练计划（针对下周制定的计划）。</t>
  </si>
  <si>
    <t>Программа после завершения турнира, основанная на программе следующей недели.</t>
  </si>
  <si>
    <t>Programa após o fim de um torneio, baseado no programa da semana seguinte.</t>
  </si>
  <si>
    <t>PROGRAM_13_DESC</t>
  </si>
  <si>
    <t>Mandatory program following recovery.</t>
  </si>
  <si>
    <t>Programme imposé suite à une recovery.</t>
  </si>
  <si>
    <t>Auferlegtes Programm aufgrund einer Rekonvaleszenz.</t>
  </si>
  <si>
    <t>Programa obligatorio tras la recuperación.</t>
  </si>
  <si>
    <t>Programma obbligatorio dopo un recupero.</t>
  </si>
  <si>
    <t>恢复期后的强制训练计划。</t>
  </si>
  <si>
    <t>Обязательная программа после восстановления.</t>
  </si>
  <si>
    <t>Programa obrigatório após recuperação.</t>
  </si>
  <si>
    <t>PROGRAM_14_DESC</t>
  </si>
  <si>
    <t>Mandatory program following injury.</t>
  </si>
  <si>
    <t>Programme imposé suite à une blessure.</t>
  </si>
  <si>
    <t>Nach einer Verletzung erzwungenes Programm.</t>
  </si>
  <si>
    <t>Programa obligatorio tras una lesión.</t>
  </si>
  <si>
    <t>Programma obbligatorio dopo un infortunio.</t>
  </si>
  <si>
    <t>受伤后的强制训练计划。</t>
  </si>
  <si>
    <t>Обязательная программа после травмы.</t>
  </si>
  <si>
    <t>Programa obrigatório após lesão.</t>
  </si>
  <si>
    <t>PROGRAM_15_DESC</t>
  </si>
  <si>
    <t>Customized program.</t>
  </si>
  <si>
    <t>Programme que vous avez personnalisé.</t>
  </si>
  <si>
    <t>Programm, das Sie personalisiert haben.</t>
  </si>
  <si>
    <t>Programa personalizado.</t>
  </si>
  <si>
    <t>Programma personalizzato.</t>
  </si>
  <si>
    <t>自定义训练计划。</t>
  </si>
  <si>
    <t>Индивидуально настроенная программа.</t>
  </si>
  <si>
    <t>PROGRESS_FOCUS</t>
  </si>
  <si>
    <t>Progression focus</t>
  </si>
  <si>
    <t>Focus de progression</t>
  </si>
  <si>
    <t>Fokus auf Fortschritt</t>
  </si>
  <si>
    <t>Centrado en progresar</t>
  </si>
  <si>
    <t>Mirato all'avanzamento</t>
  </si>
  <si>
    <t>侧重进步</t>
  </si>
  <si>
    <t>Направление прогресса</t>
  </si>
  <si>
    <t>Foco de progressão</t>
  </si>
  <si>
    <t>PROGRESS_FOCUS_1</t>
  </si>
  <si>
    <t>Long-term progression</t>
  </si>
  <si>
    <t>Progression à long terme</t>
  </si>
  <si>
    <t>Langfristiger Fortschritt</t>
  </si>
  <si>
    <t>Progreso a largo plazo</t>
  </si>
  <si>
    <t>Avanzamento a lungo termine</t>
  </si>
  <si>
    <t>长期成长</t>
  </si>
  <si>
    <t>Долгосрочный прогресс</t>
  </si>
  <si>
    <t>Progressão a longo prazo</t>
  </si>
  <si>
    <t>PROGRESS_FOCUS_2</t>
  </si>
  <si>
    <t>Form bonuses</t>
  </si>
  <si>
    <t>Bonus de forme</t>
  </si>
  <si>
    <t>Formbonus</t>
  </si>
  <si>
    <t>Bonificaciones por forma</t>
  </si>
  <si>
    <t>Bonus dello stato di forma</t>
  </si>
  <si>
    <t>状态增益</t>
  </si>
  <si>
    <t>Бонусы формы</t>
  </si>
  <si>
    <t>Bônus de forma</t>
  </si>
  <si>
    <t>PRIO_STRAT</t>
  </si>
  <si>
    <t>Strategy</t>
  </si>
  <si>
    <t>Estrategia</t>
  </si>
  <si>
    <t>Strategia</t>
  </si>
  <si>
    <t>策略</t>
  </si>
  <si>
    <t>Стратегия</t>
  </si>
  <si>
    <t>Estratégia</t>
  </si>
  <si>
    <t>PRIO_STRAT_1</t>
  </si>
  <si>
    <t>{[PLAYER/SURFACE_MASTERING]}</t>
  </si>
  <si>
    <t>PRIO_STRAT_2</t>
  </si>
  <si>
    <t>Game plan mastering</t>
  </si>
  <si>
    <t>Maitrise des plans de jeu</t>
  </si>
  <si>
    <t>Beherrschung von Spielplänen</t>
  </si>
  <si>
    <t>Dominio del plan de juego</t>
  </si>
  <si>
    <t>Controllo delle tattiche di gioco</t>
  </si>
  <si>
    <t>比赛策略掌握度</t>
  </si>
  <si>
    <t>Отработка планов на игру</t>
  </si>
  <si>
    <t>Domínio do plano de jogo</t>
  </si>
  <si>
    <t>Team chemistry</t>
  </si>
  <si>
    <t>Zusammenhalt im Team</t>
  </si>
  <si>
    <t>SESSION_RELATION</t>
  </si>
  <si>
    <t>Chances of improving the relationship between staff and player</t>
  </si>
  <si>
    <t>Chances d’améliorer la relation entre les membres du staff et le joueur</t>
  </si>
  <si>
    <t>Chancen, die Beziehung zwischen Staff-Mitgliedern und Spieler zu verbessern</t>
  </si>
  <si>
    <t>Posibilidades de mejorar la relación entre el personal y el tenista</t>
  </si>
  <si>
    <t>Possibilità di migliorare i rapporti tra personale e giocatore</t>
  </si>
  <si>
    <t>改善职员与球员关系的几率</t>
  </si>
  <si>
    <t>Шанс улучшить отношения между тренером и игроком</t>
  </si>
  <si>
    <t>Chances de melhorar o relacionamento entre a equipe e o jogador</t>
  </si>
  <si>
    <t>ACTIVE_FILTER</t>
  </si>
  <si>
    <t>Active filters:</t>
  </si>
  <si>
    <t>Filtres actifs :</t>
  </si>
  <si>
    <t>Aktive Filter:</t>
  </si>
  <si>
    <t>Filtros activos:</t>
  </si>
  <si>
    <t>Filtri attivi:</t>
  </si>
  <si>
    <t>当前筛选条件：</t>
  </si>
  <si>
    <t>Активные фильтры:</t>
  </si>
  <si>
    <t>Filtros ativos:</t>
  </si>
  <si>
    <t>SESSION_1</t>
  </si>
  <si>
    <t>SESSION_2</t>
  </si>
  <si>
    <t>SESSION_3</t>
  </si>
  <si>
    <t>控制落点发球</t>
  </si>
  <si>
    <t>SESSION_4</t>
  </si>
  <si>
    <t>Series of forehands</t>
  </si>
  <si>
    <t>Série de coups droits</t>
  </si>
  <si>
    <t>Serie von Vorhand-Schlägen</t>
  </si>
  <si>
    <t>Serie de drives</t>
  </si>
  <si>
    <t>Serie di dritto</t>
  </si>
  <si>
    <t>正手连续击球</t>
  </si>
  <si>
    <t>Серии форхэндов</t>
  </si>
  <si>
    <t>Série de forehands</t>
  </si>
  <si>
    <t>SESSION_5</t>
  </si>
  <si>
    <t>Series of backhands</t>
  </si>
  <si>
    <t>Série de revers</t>
  </si>
  <si>
    <t>Rückhand-Serie</t>
  </si>
  <si>
    <t>Serie de reveses</t>
  </si>
  <si>
    <t>Serie di rovescio</t>
  </si>
  <si>
    <t>反手连续击球</t>
  </si>
  <si>
    <t>Серии бэкхэндов</t>
  </si>
  <si>
    <t>Série de backhands</t>
  </si>
  <si>
    <t>SESSION_6</t>
  </si>
  <si>
    <t>Series of returns</t>
  </si>
  <si>
    <t>Série de retours</t>
  </si>
  <si>
    <t>Rückschlag-Serie</t>
  </si>
  <si>
    <t>Serie de restos</t>
  </si>
  <si>
    <t>Serie di risposte</t>
  </si>
  <si>
    <t>连续回发球</t>
  </si>
  <si>
    <t>Серии приёмов</t>
  </si>
  <si>
    <t>Série de devoluções</t>
  </si>
  <si>
    <t>SESSION_7</t>
  </si>
  <si>
    <t>Counter on fast balls</t>
  </si>
  <si>
    <t>Contre sur balle rapide</t>
  </si>
  <si>
    <t>Konter auf schnellen Ball</t>
  </si>
  <si>
    <t>Contraataque en bolas rápidas</t>
  </si>
  <si>
    <t>Risposta alle palle veloci</t>
  </si>
  <si>
    <t>快速球反击</t>
  </si>
  <si>
    <t>Контратака на быстрых мячах</t>
  </si>
  <si>
    <t>Contra-ataque em bolas rápidas</t>
  </si>
  <si>
    <t>SESSION_8</t>
  </si>
  <si>
    <t>Series of volleys</t>
  </si>
  <si>
    <t>Série de volées</t>
  </si>
  <si>
    <t>Volley-Serie</t>
  </si>
  <si>
    <t>Serie de voleas</t>
  </si>
  <si>
    <t>Serie di volée</t>
  </si>
  <si>
    <t>连续截击</t>
  </si>
  <si>
    <t>Серии ударов с лёта</t>
  </si>
  <si>
    <t>Série de voleios</t>
  </si>
  <si>
    <t>SESSION_9</t>
  </si>
  <si>
    <t>Topspin work</t>
  </si>
  <si>
    <t>Travail du lift</t>
  </si>
  <si>
    <t>Topspin-Arbeit</t>
  </si>
  <si>
    <t>Trabajo de liftado</t>
  </si>
  <si>
    <t>Lavoro sul topspin</t>
  </si>
  <si>
    <t>上旋球练习</t>
  </si>
  <si>
    <t>Работа над топспином</t>
  </si>
  <si>
    <t>Trabalho de topspin</t>
  </si>
  <si>
    <t>SESSION_10</t>
  </si>
  <si>
    <t>Slice control</t>
  </si>
  <si>
    <t>Maitrise du slice</t>
  </si>
  <si>
    <t>Slice-Beherrschung</t>
  </si>
  <si>
    <t>Control de cortadas</t>
  </si>
  <si>
    <t>Controllo degli effetti</t>
  </si>
  <si>
    <t>切削球控制</t>
  </si>
  <si>
    <t>Контроль срезки</t>
  </si>
  <si>
    <t>Controle de slice</t>
  </si>
  <si>
    <t>SESSION_11</t>
  </si>
  <si>
    <t>Dropshots</t>
  </si>
  <si>
    <t>Amortis</t>
  </si>
  <si>
    <t>Stoppbälle</t>
  </si>
  <si>
    <t>Dejadas</t>
  </si>
  <si>
    <t>Palle corte</t>
  </si>
  <si>
    <t>Укороченные удары</t>
  </si>
  <si>
    <t>SESSION_12</t>
  </si>
  <si>
    <t>Powerful ace</t>
  </si>
  <si>
    <t>Ace puissant</t>
  </si>
  <si>
    <t>Starkes Ass</t>
  </si>
  <si>
    <t>Ace potente</t>
  </si>
  <si>
    <t>强力发球得分</t>
  </si>
  <si>
    <t>Мощный эйс</t>
  </si>
  <si>
    <t>SESSION_13</t>
  </si>
  <si>
    <t>Slice wide serve</t>
  </si>
  <si>
    <t>Ace croisé</t>
  </si>
  <si>
    <t>Cross-Ass</t>
  </si>
  <si>
    <t>Ace cruzado</t>
  </si>
  <si>
    <t>Servizio tagliato a uscire</t>
  </si>
  <si>
    <t>外角切削发球</t>
  </si>
  <si>
    <t>Широкая подача срезкой</t>
  </si>
  <si>
    <t>Saque slice aberto</t>
  </si>
  <si>
    <t>SESSION_14</t>
  </si>
  <si>
    <t>Serve and charge the net</t>
  </si>
  <si>
    <t>Service et montée au filet</t>
  </si>
  <si>
    <t>Aufschlag und Netzangriff</t>
  </si>
  <si>
    <t>Saque y subida a la red</t>
  </si>
  <si>
    <t>Servizio e discesa a rete</t>
  </si>
  <si>
    <t>发球上网</t>
  </si>
  <si>
    <t>Подача и выход к сетке</t>
  </si>
  <si>
    <t>Saque e subida à rede</t>
  </si>
  <si>
    <t>SESSION_15</t>
  </si>
  <si>
    <t>SESSION_16</t>
  </si>
  <si>
    <t>SESSION_17</t>
  </si>
  <si>
    <t>SESSION_18</t>
  </si>
  <si>
    <t>Down-the-line backhand</t>
  </si>
  <si>
    <t>Revers long de ligne</t>
  </si>
  <si>
    <t>Lange cross-court Rückhand</t>
  </si>
  <si>
    <t>Revés a la línea</t>
  </si>
  <si>
    <t>Rovescio lungolinea</t>
  </si>
  <si>
    <t>直线反手</t>
  </si>
  <si>
    <t>Бэкхэнд по линии</t>
  </si>
  <si>
    <t>Backhand down-the-line</t>
  </si>
  <si>
    <t>SESSION_19</t>
  </si>
  <si>
    <t>One-two punch</t>
  </si>
  <si>
    <t>One-Two punch</t>
  </si>
  <si>
    <t>Uno-dos</t>
  </si>
  <si>
    <t>Servizio e dritto</t>
  </si>
  <si>
    <t>连续进攻</t>
  </si>
  <si>
    <t>Комбинация «один-два»</t>
  </si>
  <si>
    <t>Um-dois</t>
  </si>
  <si>
    <t>SESSION_20</t>
  </si>
  <si>
    <t>制胜回球</t>
  </si>
  <si>
    <t>SESSION_21</t>
  </si>
  <si>
    <t>稳定上网</t>
  </si>
  <si>
    <t>Aproximações consistentes à rede</t>
  </si>
  <si>
    <t>SESSION_22</t>
  </si>
  <si>
    <t>Chip and charge</t>
  </si>
  <si>
    <t>Chip &amp; Charge</t>
  </si>
  <si>
    <t>Devolver y atacar</t>
  </si>
  <si>
    <t>Palla corta e discesa a rete</t>
  </si>
  <si>
    <t>切削上网</t>
  </si>
  <si>
    <t>Чип-энд-чардж</t>
  </si>
  <si>
    <t>SESSION_23</t>
  </si>
  <si>
    <t>SESSION_24</t>
  </si>
  <si>
    <t>Taking the ball early</t>
  </si>
  <si>
    <t>Prise de balle précoce</t>
  </si>
  <si>
    <t>Frühe Ballannahme</t>
  </si>
  <si>
    <t>Anticipación de pelota</t>
  </si>
  <si>
    <t>Colpo di controbalzo</t>
  </si>
  <si>
    <t>抢上升点击球</t>
  </si>
  <si>
    <t>Приём мяча рано</t>
  </si>
  <si>
    <t>Pegar a bola cedo</t>
  </si>
  <si>
    <t>SESSION_25</t>
  </si>
  <si>
    <t>Attacking dropshot</t>
  </si>
  <si>
    <t>Amorti offensif</t>
  </si>
  <si>
    <t>Offensiver Stoppball</t>
  </si>
  <si>
    <t>Dejada de ataque</t>
  </si>
  <si>
    <t>Palla corta di attacco</t>
  </si>
  <si>
    <t>进攻性放小球</t>
  </si>
  <si>
    <t>Атакующий укороченный удар</t>
  </si>
  <si>
    <t>Dropshot de ataque</t>
  </si>
  <si>
    <t>SESSION_26</t>
  </si>
  <si>
    <t>回球站位</t>
  </si>
  <si>
    <t>SESSION_27</t>
  </si>
  <si>
    <t>Cross-court forehand</t>
  </si>
  <si>
    <t>Coup droit croisé</t>
  </si>
  <si>
    <t>Crosscourt-Vorhand</t>
  </si>
  <si>
    <t>Drive cruzado</t>
  </si>
  <si>
    <t>Dritto incrociato</t>
  </si>
  <si>
    <t>正手斜线球</t>
  </si>
  <si>
    <t>Форхэнд кросс</t>
  </si>
  <si>
    <t>Forehand cross-court</t>
  </si>
  <si>
    <t>SESSION_28</t>
  </si>
  <si>
    <t>Coup droit bloqué</t>
  </si>
  <si>
    <t>Blockierte Vorhand</t>
  </si>
  <si>
    <t>Dritto tagliato</t>
  </si>
  <si>
    <t>SESSION_29</t>
  </si>
  <si>
    <t>Revers coupé</t>
  </si>
  <si>
    <t>Geschnittene Rückhand</t>
  </si>
  <si>
    <t>Rovescio tagliato</t>
  </si>
  <si>
    <t>反手切削</t>
  </si>
  <si>
    <t>SESSION_30</t>
  </si>
  <si>
    <t>Cross-court backhand</t>
  </si>
  <si>
    <t>Revers croisé</t>
  </si>
  <si>
    <t>Cross-Rückhand</t>
  </si>
  <si>
    <t>Revés cruzado</t>
  </si>
  <si>
    <t>Rovescio incrociato</t>
  </si>
  <si>
    <t>反手斜线球</t>
  </si>
  <si>
    <t>Бэкхэнд кросс</t>
  </si>
  <si>
    <t>Backhand na cruzada</t>
  </si>
  <si>
    <t>SESSION_31</t>
  </si>
  <si>
    <t>Taking ball out of the comfort zone</t>
  </si>
  <si>
    <t>Pegar a bola fora da zona de conforto</t>
  </si>
  <si>
    <t>SESSION_32</t>
  </si>
  <si>
    <t>Groundstrokes em movimento</t>
  </si>
  <si>
    <t>SESSION_33</t>
  </si>
  <si>
    <t>Defensive groundstroke</t>
  </si>
  <si>
    <t>Coup défensif de fond de court</t>
  </si>
  <si>
    <t>Defensiver Grundlinienschlag</t>
  </si>
  <si>
    <t>Golpe de fondo defensivo</t>
  </si>
  <si>
    <t>Colpo di rimbalzo difensivo</t>
  </si>
  <si>
    <t>防守性底线球</t>
  </si>
  <si>
    <t>Оборонительный удар с задней линии</t>
  </si>
  <si>
    <t>Groundstroke defensivo</t>
  </si>
  <si>
    <t>SESSION_34</t>
  </si>
  <si>
    <t>Drop shot from behind the baseline</t>
  </si>
  <si>
    <t>Amorti du fond du court</t>
  </si>
  <si>
    <t>Stoppball aus der Grundlinie</t>
  </si>
  <si>
    <t>Dejada desde detrás de la línea de fondo</t>
  </si>
  <si>
    <t>Palla corta da dietro la linea di fondo</t>
  </si>
  <si>
    <t>底线后放小球</t>
  </si>
  <si>
    <t>Укороченный из-за задней линии</t>
  </si>
  <si>
    <t>Drop shot de trás da linha de base</t>
  </si>
  <si>
    <t>SESSION_35</t>
  </si>
  <si>
    <t>SESSION_36</t>
  </si>
  <si>
    <t>Short training match</t>
  </si>
  <si>
    <t>Petit match d'entraînement</t>
  </si>
  <si>
    <t>Breve partido de entrenamiento</t>
  </si>
  <si>
    <t>Breve incontro di allenamento</t>
  </si>
  <si>
    <t>简短训练赛</t>
  </si>
  <si>
    <t>Partida de treino curta</t>
  </si>
  <si>
    <t>SESSION_37</t>
  </si>
  <si>
    <t>Partida de treino</t>
  </si>
  <si>
    <t>SESSION_38</t>
  </si>
  <si>
    <t>Long distance running</t>
  </si>
  <si>
    <t>Course longue distance</t>
  </si>
  <si>
    <t>Langstreckenlauf</t>
  </si>
  <si>
    <t>Carrera de larga distancia</t>
  </si>
  <si>
    <t>Corsa sulla lunga distanza</t>
  </si>
  <si>
    <t>长跑</t>
  </si>
  <si>
    <t>Бег на длинные дистанции</t>
  </si>
  <si>
    <t>Corrida de longa distância</t>
  </si>
  <si>
    <t>SESSION_39</t>
  </si>
  <si>
    <t>Interval training</t>
  </si>
  <si>
    <t>Fractionné</t>
  </si>
  <si>
    <t>Intervalltraining</t>
  </si>
  <si>
    <t>Entrenamiento intermitente</t>
  </si>
  <si>
    <t>Allenamento a intervalli</t>
  </si>
  <si>
    <t>间歇训练</t>
  </si>
  <si>
    <t>Интервальная тренировка</t>
  </si>
  <si>
    <t>Treino intervalado</t>
  </si>
  <si>
    <t>SESSION_40</t>
  </si>
  <si>
    <t>Swimming against the clock</t>
  </si>
  <si>
    <t>Nage chronométrée</t>
  </si>
  <si>
    <t>Schwimmen auf Zeit</t>
  </si>
  <si>
    <t>Natación contrarreloj</t>
  </si>
  <si>
    <t>Corsa contro il tempo</t>
  </si>
  <si>
    <t>Natação contra o tempo</t>
  </si>
  <si>
    <t>SESSION_41</t>
  </si>
  <si>
    <t>SESSION_42</t>
  </si>
  <si>
    <t>Various physical exercises</t>
  </si>
  <si>
    <t>Exercices physiques variés</t>
  </si>
  <si>
    <t>Verschiedene körperliche Übungen</t>
  </si>
  <si>
    <t>Varios ejercicios físicos</t>
  </si>
  <si>
    <t>Esercizi fisici</t>
  </si>
  <si>
    <t>综合体能训练</t>
  </si>
  <si>
    <t>Разные физические упражнения</t>
  </si>
  <si>
    <t>Exercícios físicos variados</t>
  </si>
  <si>
    <t>SESSION_43</t>
  </si>
  <si>
    <t>上肢力量强化</t>
  </si>
  <si>
    <t>SESSION_44</t>
  </si>
  <si>
    <t>下肢力量强化</t>
  </si>
  <si>
    <t>SESSION_45</t>
  </si>
  <si>
    <t>Strength work</t>
  </si>
  <si>
    <t>Travail de force</t>
  </si>
  <si>
    <t>Kraftarbeit</t>
  </si>
  <si>
    <t>Entrenamiento de fuerza</t>
  </si>
  <si>
    <t>Lavoro sulla forza</t>
  </si>
  <si>
    <t>力量训练</t>
  </si>
  <si>
    <t>Силовая работа</t>
  </si>
  <si>
    <t>Trabalho de força</t>
  </si>
  <si>
    <t>SESSION_46</t>
  </si>
  <si>
    <t>SESSION_47</t>
  </si>
  <si>
    <t>辅助握力训练</t>
  </si>
  <si>
    <t>SESSION_48</t>
  </si>
  <si>
    <t>SESSION_49</t>
  </si>
  <si>
    <t>Parar e Andar</t>
  </si>
  <si>
    <t>SESSION_50</t>
  </si>
  <si>
    <t>SESSION_51</t>
  </si>
  <si>
    <t>Course avec obstacles</t>
  </si>
  <si>
    <t>Rennen mit Hindernissen</t>
  </si>
  <si>
    <t>Percorso a ostacoli</t>
  </si>
  <si>
    <t>SESSION_52</t>
  </si>
  <si>
    <t>横向移动</t>
  </si>
  <si>
    <t>SESSION_53</t>
  </si>
  <si>
    <t>Dynamic stretching</t>
  </si>
  <si>
    <t>étirement dynamique</t>
  </si>
  <si>
    <t>dynamisches Stretching</t>
  </si>
  <si>
    <t>Estiramientos dinámicos</t>
  </si>
  <si>
    <t>Stretching dinamico</t>
  </si>
  <si>
    <t>动态拉伸</t>
  </si>
  <si>
    <t>Динамическая растяжка</t>
  </si>
  <si>
    <t>Alongamento dinâmico</t>
  </si>
  <si>
    <t>SESSION_54</t>
  </si>
  <si>
    <t>Yoga and pilates</t>
  </si>
  <si>
    <t>Yoga et Pilate</t>
  </si>
  <si>
    <t>Yoga und Pilates</t>
  </si>
  <si>
    <t>Yoga y pilates</t>
  </si>
  <si>
    <t>Yoga e pilates</t>
  </si>
  <si>
    <t>瑜伽与普拉提</t>
  </si>
  <si>
    <t>Йога и пилатес</t>
  </si>
  <si>
    <t>SESSION_55</t>
  </si>
  <si>
    <t>发送不规则来球</t>
  </si>
  <si>
    <t>SESSION_56</t>
  </si>
  <si>
    <t>Under pressure serve</t>
  </si>
  <si>
    <t>Service sous pression</t>
  </si>
  <si>
    <t>Service unter Druck</t>
  </si>
  <si>
    <t>Saque bajo presión</t>
  </si>
  <si>
    <t>Servizio sotto pressione</t>
  </si>
  <si>
    <t>压力下发球</t>
  </si>
  <si>
    <t>Подача под давлением</t>
  </si>
  <si>
    <t>Saque sob pressão</t>
  </si>
  <si>
    <t>SESSION_57</t>
  </si>
  <si>
    <t>Visualization and breathing</t>
  </si>
  <si>
    <t>Visualisation et Respiration</t>
  </si>
  <si>
    <t>Visualisieren und Atmen</t>
  </si>
  <si>
    <t>Visualización y respiración</t>
  </si>
  <si>
    <t>Visualizzazione e respirazione</t>
  </si>
  <si>
    <t>表象训练与呼吸调节</t>
  </si>
  <si>
    <t>Визуализация и дыхательные упражнения</t>
  </si>
  <si>
    <t>Visualização e respiração</t>
  </si>
  <si>
    <t>SESSION_58</t>
  </si>
  <si>
    <t>Under pressure rally</t>
  </si>
  <si>
    <t>Rally sous pression</t>
  </si>
  <si>
    <t>Druckvoller Ballwechsel</t>
  </si>
  <si>
    <t>Intercambio de golpes bajo presión</t>
  </si>
  <si>
    <t>Scambio sotto pressione</t>
  </si>
  <si>
    <t>压力下对拉</t>
  </si>
  <si>
    <t>Розыгрыши под давлением</t>
  </si>
  <si>
    <t>Rally sob pressão</t>
  </si>
  <si>
    <t>SESSION_59</t>
  </si>
  <si>
    <t>Positive self-talk</t>
  </si>
  <si>
    <t>Pensée personnelle positive</t>
  </si>
  <si>
    <t>Positives persönliches Denken</t>
  </si>
  <si>
    <t>Autodiálogo positivo</t>
  </si>
  <si>
    <t>Dialogo interiore positivo</t>
  </si>
  <si>
    <t>积极自我暗示</t>
  </si>
  <si>
    <t>Позитивный внутренний диалог</t>
  </si>
  <si>
    <t>Autoconversa positiva</t>
  </si>
  <si>
    <t>SESSION_60</t>
  </si>
  <si>
    <t>预判来球轨迹</t>
  </si>
  <si>
    <t>SESSION_61</t>
  </si>
  <si>
    <t>SESSION_62</t>
  </si>
  <si>
    <t>SESSION_63</t>
  </si>
  <si>
    <t>SESSION_64</t>
  </si>
  <si>
    <t>战术课程</t>
  </si>
  <si>
    <t>Lição Tática</t>
  </si>
  <si>
    <t>SESSION_65</t>
  </si>
  <si>
    <t>Defensive baseline</t>
  </si>
  <si>
    <t>Défense de fond de court</t>
  </si>
  <si>
    <t>Defensiver Grundlinie</t>
  </si>
  <si>
    <t>Defensa desde el fondo</t>
  </si>
  <si>
    <t>Difensivo da fondo campo</t>
  </si>
  <si>
    <t>防守型底线</t>
  </si>
  <si>
    <t>Оборона с задней линии</t>
  </si>
  <si>
    <t>Linha de base defensiva</t>
  </si>
  <si>
    <t>SESSION_66</t>
  </si>
  <si>
    <t>Counterattack based</t>
  </si>
  <si>
    <t>Basé sur contre-attaque</t>
  </si>
  <si>
    <t>Basado en contragolpe</t>
  </si>
  <si>
    <t>Basato sul contrattacco</t>
  </si>
  <si>
    <t>反击型</t>
  </si>
  <si>
    <t>Игра от контратаки</t>
  </si>
  <si>
    <t>Baseado em contra-ataque</t>
  </si>
  <si>
    <t>SESSION_67</t>
  </si>
  <si>
    <t>Solid Baseline</t>
  </si>
  <si>
    <t>Solide de fond de court</t>
  </si>
  <si>
    <t>Solider Grundlinie</t>
  </si>
  <si>
    <t>稳固底线型</t>
  </si>
  <si>
    <t>Надёжная игра с задней линии</t>
  </si>
  <si>
    <t>Linha de base sólida</t>
  </si>
  <si>
    <t>SESSION_68</t>
  </si>
  <si>
    <t>Aggresive baseline</t>
  </si>
  <si>
    <t>Fond de court offensif</t>
  </si>
  <si>
    <t>Offensiver Grundlinie</t>
  </si>
  <si>
    <t>Fondo ofensivo</t>
  </si>
  <si>
    <t>Fondocampo offensivo</t>
  </si>
  <si>
    <t>进攻型底线</t>
  </si>
  <si>
    <t>Агрессивная игра с задней линии</t>
  </si>
  <si>
    <t>Linha de base agressiva</t>
  </si>
  <si>
    <t>SESSION_69</t>
  </si>
  <si>
    <t>Varied tactical</t>
  </si>
  <si>
    <t>Tactique et varié</t>
  </si>
  <si>
    <t>Variabel und taktisch</t>
  </si>
  <si>
    <t>Estilo táctico y variado</t>
  </si>
  <si>
    <t>Tattico e vario</t>
  </si>
  <si>
    <t>多变战术型</t>
  </si>
  <si>
    <t>Разнообразная тактика</t>
  </si>
  <si>
    <t>Tático variado</t>
  </si>
  <si>
    <t>SESSION_70</t>
  </si>
  <si>
    <t>All-court</t>
  </si>
  <si>
    <t>Tout-terrain</t>
  </si>
  <si>
    <t>Allround-Spieler</t>
  </si>
  <si>
    <t>Todo terreno</t>
  </si>
  <si>
    <t>Completo</t>
  </si>
  <si>
    <t>全场型</t>
  </si>
  <si>
    <t>Универсальная игра по всему корту</t>
  </si>
  <si>
    <t>Quadra inteira</t>
  </si>
  <si>
    <t>SESSION_71</t>
  </si>
  <si>
    <t>Attacking</t>
  </si>
  <si>
    <t>Angriffsspieler</t>
  </si>
  <si>
    <t>Offensivo</t>
  </si>
  <si>
    <t>攻击型</t>
  </si>
  <si>
    <t>Атакующая игра</t>
  </si>
  <si>
    <t>Atacando</t>
  </si>
  <si>
    <t>SESSION_72</t>
  </si>
  <si>
    <t>Serve &amp; Volley</t>
  </si>
  <si>
    <t>Service volée</t>
  </si>
  <si>
    <t>Serve-and-Volley-Spieler</t>
  </si>
  <si>
    <t>Saque y volea</t>
  </si>
  <si>
    <t>Servizio e volée</t>
  </si>
  <si>
    <t>发球上网型</t>
  </si>
  <si>
    <t>Подача-выход к сетке</t>
  </si>
  <si>
    <t>SESSION_73</t>
  </si>
  <si>
    <t>Power serve based</t>
  </si>
  <si>
    <t>Basé sur un gros service</t>
  </si>
  <si>
    <t>Aufschlagbasierter Spielstil</t>
  </si>
  <si>
    <t>Basado en un saque potente</t>
  </si>
  <si>
    <t>Basato su un servizio potente</t>
  </si>
  <si>
    <t>强力发球型</t>
  </si>
  <si>
    <t>Игра от мощной подачи</t>
  </si>
  <si>
    <t>Baseado em saque potente</t>
  </si>
  <si>
    <t>SESSION_74</t>
  </si>
  <si>
    <t>SESSION_75</t>
  </si>
  <si>
    <t>Serve and volley</t>
  </si>
  <si>
    <t>Aufschlag und Volley</t>
  </si>
  <si>
    <t>Saque e voleio</t>
  </si>
  <si>
    <t>SESSION_76</t>
  </si>
  <si>
    <t>Big serve and attack</t>
  </si>
  <si>
    <t>Gros service et attaque</t>
  </si>
  <si>
    <t>Großer Aufschlag und Angriff</t>
  </si>
  <si>
    <t>Gran saque y ataque</t>
  </si>
  <si>
    <t>Servizio potente e attacco</t>
  </si>
  <si>
    <t>大力发球抢攻</t>
  </si>
  <si>
    <t>Мощная подача и атака</t>
  </si>
  <si>
    <t>Saque forte e ataque</t>
  </si>
  <si>
    <t>SESSION_77</t>
  </si>
  <si>
    <t>SESSION_78</t>
  </si>
  <si>
    <t>SESSION_79</t>
  </si>
  <si>
    <t>SESSION_80</t>
  </si>
  <si>
    <t>Surface mastery</t>
  </si>
  <si>
    <t>Maîtrise des surfaces</t>
  </si>
  <si>
    <t>Umgang mit dem Belag</t>
  </si>
  <si>
    <t>Dominio de la pista</t>
  </si>
  <si>
    <t>Padronanza della superficie</t>
  </si>
  <si>
    <t>Мастерство на покрытии</t>
  </si>
  <si>
    <t>Domínio da superfície</t>
  </si>
  <si>
    <t>SESSION_81</t>
  </si>
  <si>
    <t>Special tactical surface lesson</t>
  </si>
  <si>
    <t>Leçon tactique surface spé.</t>
  </si>
  <si>
    <t>Taktische Lektion spez. Oberfläche</t>
  </si>
  <si>
    <t>Lección táctica pista espec.</t>
  </si>
  <si>
    <t>Lezione speciale superf. tattica</t>
  </si>
  <si>
    <t>特定场地战术课程</t>
  </si>
  <si>
    <t>Спец. тактическое занятие по покрытию</t>
  </si>
  <si>
    <t>Lição tática especial de superfície</t>
  </si>
  <si>
    <t>SESSION_84</t>
  </si>
  <si>
    <t>Team building</t>
  </si>
  <si>
    <t>Team Building</t>
  </si>
  <si>
    <t>Teambildung</t>
  </si>
  <si>
    <t>Espíritu de equipo</t>
  </si>
  <si>
    <t>Gioco di squadra</t>
  </si>
  <si>
    <t>团队建设</t>
  </si>
  <si>
    <t>Тимбилдинг</t>
  </si>
  <si>
    <t>Construção de equipe</t>
  </si>
  <si>
    <t>PROG_EDIT_TITLE</t>
  </si>
  <si>
    <t>Training program modification</t>
  </si>
  <si>
    <t>Modification du programme d’entrainement</t>
  </si>
  <si>
    <t>Änderung des Trainingsprogramms</t>
  </si>
  <si>
    <t>Modificación del programa de entrenamiento</t>
  </si>
  <si>
    <t>Modifica al programma di allenamento</t>
  </si>
  <si>
    <t>训练计划调整</t>
  </si>
  <si>
    <t>Изменение тренировочной программы</t>
  </si>
  <si>
    <t>Modificação do programa de treinamento</t>
  </si>
  <si>
    <t>SESSION_LOCKED_INJURY</t>
  </si>
  <si>
    <t>Session locked due to player's physical condition</t>
  </si>
  <si>
    <t>Séance bloquée en raison de l’état physique du joueur</t>
  </si>
  <si>
    <t>Sitzung aufgrund des körperlichen Zustands des Spielers blockiert</t>
  </si>
  <si>
    <t>Sesión bloqueada por el estado físico del tenista</t>
  </si>
  <si>
    <t>Sessione bloccata a causa delle condizioni fisiche del giocatore</t>
  </si>
  <si>
    <t>因球员身体状况而锁定的训练课</t>
  </si>
  <si>
    <t>Сессия заблокирована из-за физического состояния игрока</t>
  </si>
  <si>
    <t>Sessão bloqueada devido à condição física do jogador</t>
  </si>
  <si>
    <t>SESSION_85</t>
  </si>
  <si>
    <t>护理</t>
  </si>
  <si>
    <t>Cuidados</t>
  </si>
  <si>
    <t>SESSION_86</t>
  </si>
  <si>
    <t>休息</t>
  </si>
  <si>
    <t>CAT_05_1</t>
  </si>
  <si>
    <t>{[TRAINING/TEAM_COHESION]}</t>
  </si>
  <si>
    <t>CAT_06_1</t>
  </si>
  <si>
    <t>CAT_06_2</t>
  </si>
  <si>
    <t>FAV_BTN_INFO</t>
  </si>
  <si>
    <t>Defining this programme as a priority increases the chances of it being selected. See the "Programmes" tab to manage your programme allocation with greater precision, depending on the situation.</t>
  </si>
  <si>
    <t>Définir ce programme comme prioritaire, augmente les chances que ce programme soit choisi. Consultez l'onglet "Programmes" pour gérer plus précisément l'affectation de vos programmes en fonction des situations.</t>
  </si>
  <si>
    <t>Wenn Sie dieses Programm als Priorität festlegen, erhöht sich die Wahrscheinlichkeit, dass dieses Programm ausgewählt wird. Sehen Sie sich den Tab "Programme" an, um die Zuweisung Ihrer Programme je nach Situation genauer zu verwalten.</t>
  </si>
  <si>
    <t>Dar prioridad a este programa aumenta las posibilidades de resultar seleccionado. Consulta la pestaña "Programas" para gestionar con mayor precisión la asignación de tus programas, según la situación.</t>
  </si>
  <si>
    <t>Impostare questo programma come priorità aumenta le possibilità che venga selezionato. Dai un'occhiata alla scheda "Programmi" per gestire la tua assegnazione con maggiore precisione, in funzione della situazione.</t>
  </si>
  <si>
    <t>将此训练计划设定为优先会提高其被选中的几率。请根据具体情况，前往“训练计划”标签页，根据实际情况更精准地分配计划。</t>
  </si>
  <si>
    <t>Если обозначить эту программу как приоритетную, возрастает шанс, что она будет выбрана. Используйте вкладку «Программы», чтобы точнее управлять распределением программ в зависимости от ситуации.</t>
  </si>
  <si>
    <t>Definir este programa como prioridade aumenta as chances de ele ser selecionado. Veja a aba "Programas" para gerenciar a alocação de seus programas com maior precisão, dependendo da situação.</t>
  </si>
  <si>
    <t>STAFF_INFO</t>
  </si>
  <si>
    <t>No staff assigned for this category.</t>
  </si>
  <si>
    <t>Aucun staff affecté pour cette catégorie.</t>
  </si>
  <si>
    <t>Keine zugeordneten Staff-Mitglieder für diese Kategorie.</t>
  </si>
  <si>
    <t>No hay personal asignado a esta categoría.</t>
  </si>
  <si>
    <t>Nessun membro del personale assegnato per questa categoria.</t>
  </si>
  <si>
    <t>此类别未分配任何职员。</t>
  </si>
  <si>
    <t>Для этой категории не назначен персонал.</t>
  </si>
  <si>
    <t>Nenhum staff designado para esta categoria.</t>
  </si>
  <si>
    <t>INDIC_INJ_INFO</t>
  </si>
  <si>
    <t>{[TRAINING/INJ_RISK]}</t>
  </si>
  <si>
    <t>INDIC_PHY_INFO</t>
  </si>
  <si>
    <t>Physical condition evolution</t>
  </si>
  <si>
    <t>Evolution condition physique</t>
  </si>
  <si>
    <t>Entwicklung der körperlichen Verfassung</t>
  </si>
  <si>
    <t>Desarrollo de condición física</t>
  </si>
  <si>
    <t>Sviluppo della condizione fisica</t>
  </si>
  <si>
    <t>身体状况演变</t>
  </si>
  <si>
    <t>Динамика физического состояния</t>
  </si>
  <si>
    <t>Evolução da condição física</t>
  </si>
  <si>
    <t>INDIC_SHA_INFO</t>
  </si>
  <si>
    <t>{[PLAYER/SHAPE]}</t>
  </si>
  <si>
    <t>INDIC_MOR_INFO</t>
  </si>
  <si>
    <t>{[PLAYER/MORAL]}</t>
  </si>
  <si>
    <t>INDIC_GP_INFO</t>
  </si>
  <si>
    <t>Mastery of game plans</t>
  </si>
  <si>
    <t>Maitrises des plans de jeu</t>
  </si>
  <si>
    <t>Beherrschung der Spielpläne</t>
  </si>
  <si>
    <t>Dominio de los planes de juego</t>
  </si>
  <si>
    <t>Maestria dei piani di gioco</t>
  </si>
  <si>
    <t>Domínio dos planos de jogo</t>
  </si>
  <si>
    <t>INDIC_SUR_INFO</t>
  </si>
  <si>
    <t>3DANA_01</t>
  </si>
  <si>
    <t>Ball hits</t>
  </si>
  <si>
    <t>Impacts de balles</t>
  </si>
  <si>
    <t>Balltreffer</t>
  </si>
  <si>
    <t>Golpes de pelota</t>
  </si>
  <si>
    <t>Impatto delle palle</t>
  </si>
  <si>
    <t>击球落点</t>
  </si>
  <si>
    <t>Удары по мячу</t>
  </si>
  <si>
    <t>Bolas batidas</t>
  </si>
  <si>
    <t>One of the 3D analysis view in match (ball hits on court)</t>
  </si>
  <si>
    <t>3DANA_01_FILTER_A_1</t>
  </si>
  <si>
    <t>3DANA_01_FILTER_A_2</t>
  </si>
  <si>
    <t>{[TENNIS/SET]} {[SET_NUM]}</t>
  </si>
  <si>
    <t>3DANA_01_FILTER_B_1</t>
  </si>
  <si>
    <t>{[UI/BOTH]} players</t>
  </si>
  <si>
    <t>{[UI/BOTH]} joueurs</t>
  </si>
  <si>
    <t>{[UI/BOTH]} Spieler</t>
  </si>
  <si>
    <t>{[UI/BOTH]} tenistas</t>
  </si>
  <si>
    <t>{[UI/BOTH]} giocatori</t>
  </si>
  <si>
    <t>{[UI/BOTH]}球员</t>
  </si>
  <si>
    <t>игроки {[UI/BOTH]}</t>
  </si>
  <si>
    <t>{[UI/BOTH]} jogadores</t>
  </si>
  <si>
    <t>3DANA_01_FILTER_D_1</t>
  </si>
  <si>
    <t>{[MATCH/3DANA_01_FILTER_D_2]} &amp; {[MATCH/3DANA_01_FILTER_D_3]}</t>
  </si>
  <si>
    <t>{[MATCH/3DANA_01_FILTER_D_2]} и {[MATCH/3DANA_01_FILTER_D_3]}</t>
  </si>
  <si>
    <t>{[MATCH/3DANA_01_FILTER_D_2]} e {[MATCH/3DANA_01_FILTER_D_3]}</t>
  </si>
  <si>
    <t>3DANA_01_FILTER_D_2</t>
  </si>
  <si>
    <t>Forehand</t>
  </si>
  <si>
    <t>Coup droit</t>
  </si>
  <si>
    <t>Vorhand</t>
  </si>
  <si>
    <t>Drive</t>
  </si>
  <si>
    <t>Diritto</t>
  </si>
  <si>
    <t>正手</t>
  </si>
  <si>
    <t>Форхэнды</t>
  </si>
  <si>
    <t>One of the filters for 3D Analysis 'Ball hits'</t>
  </si>
  <si>
    <t>3DANA_01_FILTER_D_3</t>
  </si>
  <si>
    <t>Backhand</t>
  </si>
  <si>
    <t>Revers</t>
  </si>
  <si>
    <t>Rückhand</t>
  </si>
  <si>
    <t>Revés</t>
  </si>
  <si>
    <t>Rovescio</t>
  </si>
  <si>
    <t>反手</t>
  </si>
  <si>
    <t>Бэкхэнды</t>
  </si>
  <si>
    <t>3DANA_02</t>
  </si>
  <si>
    <t>Position</t>
  </si>
  <si>
    <t>Posizione</t>
  </si>
  <si>
    <t>站位</t>
  </si>
  <si>
    <t>Позиция</t>
  </si>
  <si>
    <t>Posição</t>
  </si>
  <si>
    <t>One of the 3D analysis view in match (where player hit the ball on court)</t>
  </si>
  <si>
    <t>3DANA_02_FILTER_A_1</t>
  </si>
  <si>
    <t>3DANA_02_FILTER_A_2</t>
  </si>
  <si>
    <t>3DANA_02_FILTER_B_1</t>
  </si>
  <si>
    <t>3DANA_02_FILTER_C_1</t>
  </si>
  <si>
    <t>{[TENNIS/GAME_SERVE]}</t>
  </si>
  <si>
    <t>3DANA_02_FILTER_C_2</t>
  </si>
  <si>
    <t>{[TENNIS/GAME_RETURN]}</t>
  </si>
  <si>
    <t>3DANA_03</t>
  </si>
  <si>
    <t>Playing area</t>
  </si>
  <si>
    <t>Zone de jeu</t>
  </si>
  <si>
    <t>Spielbereich</t>
  </si>
  <si>
    <t>Área de juego</t>
  </si>
  <si>
    <t>Zona di gioco</t>
  </si>
  <si>
    <t>活动区域</t>
  </si>
  <si>
    <t>Игровая зона</t>
  </si>
  <si>
    <t>Área de jogo</t>
  </si>
  <si>
    <t>One of the 3D analysis view in match (player position on court)</t>
  </si>
  <si>
    <t>3DANA_03_FILTER_A_1</t>
  </si>
  <si>
    <t>3DANA_03_FILTER_A_2</t>
  </si>
  <si>
    <t>3DANA_03_FILTER_B_1</t>
  </si>
  <si>
    <t>3DANA_03_FILTER_C_1</t>
  </si>
  <si>
    <t>3DANA_03_FILTER_C_2</t>
  </si>
  <si>
    <t>3DANA_03_ONCOURT_01</t>
  </si>
  <si>
    <t>Defensive</t>
  </si>
  <si>
    <t>Défensif</t>
  </si>
  <si>
    <t>Difensivo</t>
  </si>
  <si>
    <t>防守区</t>
  </si>
  <si>
    <t>Оборонительная</t>
  </si>
  <si>
    <t>Defensivo</t>
  </si>
  <si>
    <t>One of the playing area on the court</t>
  </si>
  <si>
    <t>3DANA_03_ONCOURT_02</t>
  </si>
  <si>
    <t>Transición</t>
  </si>
  <si>
    <t>Neutrale</t>
  </si>
  <si>
    <t>相持区</t>
  </si>
  <si>
    <t>Нейтральная</t>
  </si>
  <si>
    <t>3DANA_03_ONCOURT_03</t>
  </si>
  <si>
    <t>Aggressive</t>
  </si>
  <si>
    <t>Aggressif</t>
  </si>
  <si>
    <t>Aggressiv</t>
  </si>
  <si>
    <t>Aggressivo</t>
  </si>
  <si>
    <t>进攻区</t>
  </si>
  <si>
    <t>Агрессивная</t>
  </si>
  <si>
    <t>Agressivo</t>
  </si>
  <si>
    <t>3DANA_03_ONCOURT_04</t>
  </si>
  <si>
    <t>Finish</t>
  </si>
  <si>
    <t>Finition</t>
  </si>
  <si>
    <t>Definición</t>
  </si>
  <si>
    <t>Fine</t>
  </si>
  <si>
    <t>终结区</t>
  </si>
  <si>
    <t>Завершение</t>
  </si>
  <si>
    <t>Finalização</t>
  </si>
  <si>
    <t>3DANA_03_ONCOURT_05</t>
  </si>
  <si>
    <t>Success rate of the last shots in each zone</t>
  </si>
  <si>
    <t>Taux d'efficacité des derniers coups dans chaque zone</t>
  </si>
  <si>
    <t>Erfolgsrate der letzten Schläge in jeder Zone</t>
  </si>
  <si>
    <t>Tasa de éxito de los últimos golpes en cada zona</t>
  </si>
  <si>
    <t>Percentuale di efficacia degli ultimi colpi in ogni zona</t>
  </si>
  <si>
    <t>各区域最后几次击球的成功率</t>
  </si>
  <si>
    <t>Успешность последних ударов по зонам</t>
  </si>
  <si>
    <t>Taxa de sucesso dos últimos golpes em cada zona</t>
  </si>
  <si>
    <t>3DANA_04</t>
  </si>
  <si>
    <t>Hit points</t>
  </si>
  <si>
    <t>Points de frappes</t>
  </si>
  <si>
    <t>Trefferpunkte</t>
  </si>
  <si>
    <t>Puntos de golpe</t>
  </si>
  <si>
    <t>Punti colpiti</t>
  </si>
  <si>
    <t>击球点</t>
  </si>
  <si>
    <t>Точки удара</t>
  </si>
  <si>
    <t>Pontos de batida</t>
  </si>
  <si>
    <t>One of the 3D analysis view in match (height and forehand/backhand use for each hits)</t>
  </si>
  <si>
    <t>3DANA_04_FILTER_A_1</t>
  </si>
  <si>
    <t>3DANA_04_FILTER_A_2</t>
  </si>
  <si>
    <t>3DANA_04_FILTER_B_1</t>
  </si>
  <si>
    <t>3DANA_04_FILTER_C_1</t>
  </si>
  <si>
    <t>3DANA_04_FILTER_C_2</t>
  </si>
  <si>
    <t>3DANA_05</t>
  </si>
  <si>
    <t>Serve areas</t>
  </si>
  <si>
    <t>Zones de service</t>
  </si>
  <si>
    <t>Aufschlagbereiche</t>
  </si>
  <si>
    <t>Zonas de saque</t>
  </si>
  <si>
    <t>Area di servizio</t>
  </si>
  <si>
    <t>发球区域</t>
  </si>
  <si>
    <t>Зоны подачи</t>
  </si>
  <si>
    <t>Áreas de saque</t>
  </si>
  <si>
    <t>One of the 3D analysis view in match (where the ball hit the opponent side on serve)</t>
  </si>
  <si>
    <t>3DANA_05_FILTER_A_1</t>
  </si>
  <si>
    <t>3DANA_05_FILTER_A_2</t>
  </si>
  <si>
    <t>3DANA_05_FILTER_B_1</t>
  </si>
  <si>
    <t>3DANA_05_FILTER_C_1</t>
  </si>
  <si>
    <t>Deuce court</t>
  </si>
  <si>
    <t>Côté égalité</t>
  </si>
  <si>
    <t>Einstandseite</t>
  </si>
  <si>
    <t>Lado deuce</t>
  </si>
  <si>
    <t>Parità</t>
  </si>
  <si>
    <t>平分区</t>
  </si>
  <si>
    <t>Правая сторона</t>
  </si>
  <si>
    <t>Campo de Vantagem</t>
  </si>
  <si>
    <t>3DANA_05_FILTER_C_2</t>
  </si>
  <si>
    <t>Ad court</t>
  </si>
  <si>
    <t>Côté avantage</t>
  </si>
  <si>
    <t>Vorteilsseite</t>
  </si>
  <si>
    <t>Lado vent.</t>
  </si>
  <si>
    <t>Vantaggio</t>
  </si>
  <si>
    <t>占先区</t>
  </si>
  <si>
    <t>Левая сторона</t>
  </si>
  <si>
    <t>Campo de Deuce</t>
  </si>
  <si>
    <t>3DANA_05_FILTER_D_1</t>
  </si>
  <si>
    <t>All serves</t>
  </si>
  <si>
    <t>Tous les services</t>
  </si>
  <si>
    <t>Alle Aufschläge</t>
  </si>
  <si>
    <t>Todos los saques</t>
  </si>
  <si>
    <t>Tutti i servizi</t>
  </si>
  <si>
    <t>所有发球</t>
  </si>
  <si>
    <t>Все подачи</t>
  </si>
  <si>
    <t>Todos os saques</t>
  </si>
  <si>
    <t>3DANA_05_FILTER_D_2</t>
  </si>
  <si>
    <t>1st serve</t>
  </si>
  <si>
    <t>1er service</t>
  </si>
  <si>
    <t>Erster Aufschlag</t>
  </si>
  <si>
    <t>1.er saque</t>
  </si>
  <si>
    <t>1° servizio</t>
  </si>
  <si>
    <t>一发</t>
  </si>
  <si>
    <t>Первая подача</t>
  </si>
  <si>
    <t>1º saque</t>
  </si>
  <si>
    <t>3DANA_05_FILTER_D_3</t>
  </si>
  <si>
    <t>2nd serve</t>
  </si>
  <si>
    <t>2nd service</t>
  </si>
  <si>
    <t>Zweiter Aufschlag</t>
  </si>
  <si>
    <t>2.º saque</t>
  </si>
  <si>
    <t>2° servizio</t>
  </si>
  <si>
    <t>二发</t>
  </si>
  <si>
    <t>Вторая подача</t>
  </si>
  <si>
    <t>2º saque</t>
  </si>
  <si>
    <t>3DANA_05_FILTER_E_1</t>
  </si>
  <si>
    <t>{[UI/ALL]}</t>
  </si>
  <si>
    <t>3DANA_05_FILTER_E_2</t>
  </si>
  <si>
    <t>3DANA_05_FILTER_E_3</t>
  </si>
  <si>
    <t>Winning serves</t>
  </si>
  <si>
    <t>Winner-Aufschläge</t>
  </si>
  <si>
    <t>Saques ganadores</t>
  </si>
  <si>
    <t>制胜发球</t>
  </si>
  <si>
    <t>Выигрышные подачи</t>
  </si>
  <si>
    <t>Saques vencedores</t>
  </si>
  <si>
    <t>3DANA_05_FILTER_E_4</t>
  </si>
  <si>
    <t>Service In</t>
  </si>
  <si>
    <t>Service dedans</t>
  </si>
  <si>
    <t>Aufschlag im Feld</t>
  </si>
  <si>
    <t>Saque válido</t>
  </si>
  <si>
    <t>Servizi in</t>
  </si>
  <si>
    <t>发球成功</t>
  </si>
  <si>
    <t>Подача в игру</t>
  </si>
  <si>
    <t>Saque dentro</t>
  </si>
  <si>
    <t>Serve in the dedicated zone</t>
  </si>
  <si>
    <t>3DANA_05_FILTER_E_5</t>
  </si>
  <si>
    <t>Double fault</t>
  </si>
  <si>
    <t>Double faute</t>
  </si>
  <si>
    <t>Doble falta</t>
  </si>
  <si>
    <t>Двойная ошибка</t>
  </si>
  <si>
    <t>Dupla falta</t>
  </si>
  <si>
    <t>1st and 2nd serves failed</t>
  </si>
  <si>
    <t>3DANA_05_ONCOURT_01</t>
  </si>
  <si>
    <t>T</t>
  </si>
  <si>
    <t>T点</t>
  </si>
  <si>
    <t>One of the serve areas displayed on court</t>
  </si>
  <si>
    <t>3DANA_05_ONCOURT_02</t>
  </si>
  <si>
    <t>Mid</t>
  </si>
  <si>
    <t>Milieu</t>
  </si>
  <si>
    <t>Mitte</t>
  </si>
  <si>
    <t>Medio</t>
  </si>
  <si>
    <t>Centro</t>
  </si>
  <si>
    <t>中路</t>
  </si>
  <si>
    <t>Центр</t>
  </si>
  <si>
    <t>Meio</t>
  </si>
  <si>
    <t>3DANA_05_ONCOURT_03</t>
  </si>
  <si>
    <t>Wide</t>
  </si>
  <si>
    <t>Large</t>
  </si>
  <si>
    <t>Außen</t>
  </si>
  <si>
    <t>Ancho</t>
  </si>
  <si>
    <t>Later.</t>
  </si>
  <si>
    <t>外角</t>
  </si>
  <si>
    <t>Широко</t>
  </si>
  <si>
    <t>Largo</t>
  </si>
  <si>
    <t>3DANA_06</t>
  </si>
  <si>
    <t>Return areas</t>
  </si>
  <si>
    <t>Zones de retour</t>
  </si>
  <si>
    <t>Rückschlagbereiche</t>
  </si>
  <si>
    <t>Zonas de resto</t>
  </si>
  <si>
    <t>Area di risposta</t>
  </si>
  <si>
    <t>回球区域</t>
  </si>
  <si>
    <t>Зоны приёма</t>
  </si>
  <si>
    <t>Áreas de devolução</t>
  </si>
  <si>
    <t>One of the 3D analysis view in match (where the ball hit the opponent side on return)</t>
  </si>
  <si>
    <t>3DANA_06_FILTER_A_1</t>
  </si>
  <si>
    <t>3DANA_06_FILTER_A_2</t>
  </si>
  <si>
    <t>3DANA_06_FILTER_B_1</t>
  </si>
  <si>
    <t>3DANA_06_FILTER_C_1</t>
  </si>
  <si>
    <t>{[MATCH/3DANA_05_FILTER_C_2]}</t>
  </si>
  <si>
    <t>3DANA_06_FILTER_C_2</t>
  </si>
  <si>
    <t>{[MATCH/3DANA_05_FILTER_C_1]}</t>
  </si>
  <si>
    <t>3DANA_06_FILTER_D_1</t>
  </si>
  <si>
    <t>{[MATCH/3DANA_05_FILTER_D_1]}</t>
  </si>
  <si>
    <t>3DANA_06_FILTER_D_2</t>
  </si>
  <si>
    <t>{[MATCH/3DANA_05_FILTER_D_2]}</t>
  </si>
  <si>
    <t>3DANA_06_FILTER_D_3</t>
  </si>
  <si>
    <t>{[MATCH/3DANA_05_FILTER_D_3]}</t>
  </si>
  <si>
    <t>3DANA_06_ONCOURT_01</t>
  </si>
  <si>
    <t>Short</t>
  </si>
  <si>
    <t>Court</t>
  </si>
  <si>
    <t>Kurz</t>
  </si>
  <si>
    <t>Corto</t>
  </si>
  <si>
    <t>短球区</t>
  </si>
  <si>
    <t>Коротко</t>
  </si>
  <si>
    <t>Curto</t>
  </si>
  <si>
    <t>One of the return area displayed on court</t>
  </si>
  <si>
    <t>3DANA_06_ONCOURT_02</t>
  </si>
  <si>
    <t>Moyen</t>
  </si>
  <si>
    <t>中场</t>
  </si>
  <si>
    <t>Средне</t>
  </si>
  <si>
    <t>3DANA_06_ONCOURT_03</t>
  </si>
  <si>
    <t>Deep</t>
  </si>
  <si>
    <t>Profond</t>
  </si>
  <si>
    <t>Tief</t>
  </si>
  <si>
    <t>Profundo</t>
  </si>
  <si>
    <t>Profondo</t>
  </si>
  <si>
    <t>深球区</t>
  </si>
  <si>
    <t>Глубоко</t>
  </si>
  <si>
    <t>CAMERA_01</t>
  </si>
  <si>
    <t>电视视角</t>
  </si>
  <si>
    <t>ТВ</t>
  </si>
  <si>
    <t>Camera as tennis match on TV</t>
  </si>
  <si>
    <t>CAMERA_02</t>
  </si>
  <si>
    <t>Top</t>
  </si>
  <si>
    <t>俯拍视角</t>
  </si>
  <si>
    <t>Вид сверху</t>
  </si>
  <si>
    <t>Topo</t>
  </si>
  <si>
    <t>Camera atop the court</t>
  </si>
  <si>
    <t>CAMERA_03</t>
  </si>
  <si>
    <t>3/4</t>
  </si>
  <si>
    <t>3/4视角</t>
  </si>
  <si>
    <t>Camera 3/4</t>
  </si>
  <si>
    <t>MANAGER_01</t>
  </si>
  <si>
    <t>Intensitäten</t>
  </si>
  <si>
    <t>Интенсивность</t>
  </si>
  <si>
    <t>The player can choose the intensity level of his tennis player on the court</t>
  </si>
  <si>
    <t>MANAGER_02</t>
  </si>
  <si>
    <t>Parla</t>
  </si>
  <si>
    <t>指令</t>
  </si>
  <si>
    <t>Диалог</t>
  </si>
  <si>
    <t>Conversar</t>
  </si>
  <si>
    <t>The player can give special instructions to the tennis player on the court</t>
  </si>
  <si>
    <t>MANAGER_03</t>
  </si>
  <si>
    <t>Tácticas</t>
  </si>
  <si>
    <t>Táticas</t>
  </si>
  <si>
    <t>The player can give tactical instructions to the tennisplayer on the court</t>
  </si>
  <si>
    <t>MATCH_SPEED</t>
  </si>
  <si>
    <t>Speed:</t>
  </si>
  <si>
    <t>Vitesse:</t>
  </si>
  <si>
    <t>Tempo:</t>
  </si>
  <si>
    <t>Velocidad:</t>
  </si>
  <si>
    <t>Velocità:</t>
  </si>
  <si>
    <t>比赛速度：</t>
  </si>
  <si>
    <t>Скорость:</t>
  </si>
  <si>
    <t>Velocidade:</t>
  </si>
  <si>
    <t>The player can setup the speed of the match</t>
  </si>
  <si>
    <t>PARAM</t>
  </si>
  <si>
    <t>Match parameters</t>
  </si>
  <si>
    <t>Paramètres de match</t>
  </si>
  <si>
    <t>Spielparameter</t>
  </si>
  <si>
    <t>Parámetros del partido</t>
  </si>
  <si>
    <t>Parametri del match</t>
  </si>
  <si>
    <t>比赛参数</t>
  </si>
  <si>
    <t>Параметры матча</t>
  </si>
  <si>
    <t>Parâmetros da partida</t>
  </si>
  <si>
    <t>A dedicated dialogbox in the match offers the player many options</t>
  </si>
  <si>
    <t>PARAM_HL</t>
  </si>
  <si>
    <t>Highlights</t>
  </si>
  <si>
    <t>Faits marquants</t>
  </si>
  <si>
    <t>Aspectos destacados</t>
  </si>
  <si>
    <t>精彩集锦</t>
  </si>
  <si>
    <t>Повторы</t>
  </si>
  <si>
    <t>Destaques</t>
  </si>
  <si>
    <t>One of the parameter of the Match paramters dialogbox</t>
  </si>
  <si>
    <t>PARAM_HL_1</t>
  </si>
  <si>
    <t>Game points</t>
  </si>
  <si>
    <t>Spielpunkte</t>
  </si>
  <si>
    <t>Puntos de juego</t>
  </si>
  <si>
    <t>Punti game</t>
  </si>
  <si>
    <t>局点</t>
  </si>
  <si>
    <t>Геймболы</t>
  </si>
  <si>
    <t>Pontos de game</t>
  </si>
  <si>
    <t>PARAM_HL_2</t>
  </si>
  <si>
    <t>Break point</t>
  </si>
  <si>
    <t>Breakpunkt</t>
  </si>
  <si>
    <t>Punto de break</t>
  </si>
  <si>
    <t>Palle break</t>
  </si>
  <si>
    <t>破发点</t>
  </si>
  <si>
    <t>Брэйк-пойнт</t>
  </si>
  <si>
    <t>PARAM_HL_3</t>
  </si>
  <si>
    <t>Tiebreaks</t>
  </si>
  <si>
    <t>Tie breaks</t>
  </si>
  <si>
    <t>Tie-Breaks</t>
  </si>
  <si>
    <t>Tie-breaks</t>
  </si>
  <si>
    <t>Tiebreak</t>
  </si>
  <si>
    <t>抢七局</t>
  </si>
  <si>
    <t>Тай-брейки</t>
  </si>
  <si>
    <t>PARAM_HL_4</t>
  </si>
  <si>
    <t>Set point</t>
  </si>
  <si>
    <t>Satzpunkt</t>
  </si>
  <si>
    <t>Punto de set</t>
  </si>
  <si>
    <t>Palla set</t>
  </si>
  <si>
    <t>盘点</t>
  </si>
  <si>
    <t>Сетбол</t>
  </si>
  <si>
    <t>PARAM_HL_5</t>
  </si>
  <si>
    <t>Match point</t>
  </si>
  <si>
    <t>Matchpunkt</t>
  </si>
  <si>
    <t>Punto de partido</t>
  </si>
  <si>
    <t>Palla match</t>
  </si>
  <si>
    <t>赛点</t>
  </si>
  <si>
    <t>Матчбол</t>
  </si>
  <si>
    <t>PARAM_HL_6</t>
  </si>
  <si>
    <t>Never</t>
  </si>
  <si>
    <t>Jamais</t>
  </si>
  <si>
    <t>Nie</t>
  </si>
  <si>
    <t>Nunca</t>
  </si>
  <si>
    <t>从不</t>
  </si>
  <si>
    <t>Никогда</t>
  </si>
  <si>
    <t>PARAM_HL_CAM</t>
  </si>
  <si>
    <t>Camera view during {[MATCH/PARAM_HL]}</t>
  </si>
  <si>
    <t>Caméra lors des {[MATCH/PARAM_HL]}</t>
  </si>
  <si>
    <t>Kameraansicht während {[MATCH/PARAM_HL]}</t>
  </si>
  <si>
    <t>Vista de cámara durante {[MATCH/PARAM_HL]}</t>
  </si>
  <si>
    <t>Vista camera durante {[MATCH/PARAM_HL]}</t>
  </si>
  <si>
    <t>{[MATCH/PARAM_HL]}期间的镜头视角</t>
  </si>
  <si>
    <t>Камера во время {[MATCH/PARAM_HL]}</t>
  </si>
  <si>
    <t>Visão da câmera durante {[MATCH/PARAM_HL]}</t>
  </si>
  <si>
    <t>PARAM_HL_SPEED</t>
  </si>
  <si>
    <t>Match speed during {[MATCH/PARAM_HL]}</t>
  </si>
  <si>
    <t>Vitesse du match lors des {[MATCH/PARAM_HL]}</t>
  </si>
  <si>
    <t>Spieltempo während {[MATCH/PARAM_HL]}</t>
  </si>
  <si>
    <t>Velocidad del partido durante {[MATCH/PARAM_HL]}</t>
  </si>
  <si>
    <t>Velocità match durante {[MATCH/PARAM_HL]}</t>
  </si>
  <si>
    <t>{[MATCH/PARAM_HL]}期间的比赛速度</t>
  </si>
  <si>
    <t>Скорость матча во время {[MATCH/PARAM_HL]}</t>
  </si>
  <si>
    <t>Velocidade da partida durante {[MATCH/PARAM_HL]}</t>
  </si>
  <si>
    <t>PARAM_HL_SUB</t>
  </si>
  <si>
    <t>Auto switch</t>
  </si>
  <si>
    <t>Auto-Wechsel</t>
  </si>
  <si>
    <t>Cambio automático</t>
  </si>
  <si>
    <t>自动切换</t>
  </si>
  <si>
    <t>Автопереключение</t>
  </si>
  <si>
    <t>Troca automática</t>
  </si>
  <si>
    <t>PARAM_OTHER</t>
  </si>
  <si>
    <t>Other options</t>
  </si>
  <si>
    <t>Autres options</t>
  </si>
  <si>
    <t>Sonstige Optionen</t>
  </si>
  <si>
    <t>Otras opciones</t>
  </si>
  <si>
    <t>Altre opzioni</t>
  </si>
  <si>
    <t>其他选项</t>
  </si>
  <si>
    <t>Другие параметры</t>
  </si>
  <si>
    <t>Outras opções</t>
  </si>
  <si>
    <t>PARAM_OTHER_1</t>
  </si>
  <si>
    <t>Sound</t>
  </si>
  <si>
    <t>Son</t>
  </si>
  <si>
    <t>Ton</t>
  </si>
  <si>
    <t>Sonido</t>
  </si>
  <si>
    <t>Suono</t>
  </si>
  <si>
    <t>声音</t>
  </si>
  <si>
    <t>Звук</t>
  </si>
  <si>
    <t>Som</t>
  </si>
  <si>
    <t>PARAM_OTHER_2</t>
  </si>
  <si>
    <t>Radio</t>
  </si>
  <si>
    <t>广播</t>
  </si>
  <si>
    <t>Радио</t>
  </si>
  <si>
    <t>Rádio</t>
  </si>
  <si>
    <t>PARAM_OTHER_3</t>
  </si>
  <si>
    <t>Decrease match speed during analyses and tactical choices</t>
  </si>
  <si>
    <t>Diminuer la vitesse des matchs lors des analyses et des choix tactiques</t>
  </si>
  <si>
    <t>Spieltempo während Analysen und taktischen Entscheidungen verringern</t>
  </si>
  <si>
    <t>Reducir la velocidad de los partidos durante los análisis y las elecciones tácticas</t>
  </si>
  <si>
    <t>Diminuisce la velocità delle partite durante le analisi e le scelte tattiche</t>
  </si>
  <si>
    <t>在分析与选择战术时降慢比赛速度</t>
  </si>
  <si>
    <t>Снижать скорость во время анализа и тактических решений</t>
  </si>
  <si>
    <t>Diminuir a velocidade da partida durante análises e escolhas táticas</t>
  </si>
  <si>
    <t>PARAM_VIEW</t>
  </si>
  <si>
    <t>Viewing</t>
  </si>
  <si>
    <t>Visualisation</t>
  </si>
  <si>
    <t>Ansicht</t>
  </si>
  <si>
    <t>Viendo</t>
  </si>
  <si>
    <t>Visualizzazione</t>
  </si>
  <si>
    <t>观看</t>
  </si>
  <si>
    <t>Visualização</t>
  </si>
  <si>
    <t>PARAM_VIEW_A</t>
  </si>
  <si>
    <t>{[MATCH/MATCH_SPEED]}</t>
  </si>
  <si>
    <t>PARAM_VIEW_A_1</t>
  </si>
  <si>
    <t>Normal:</t>
  </si>
  <si>
    <t>Normal :</t>
  </si>
  <si>
    <t>Normale:</t>
  </si>
  <si>
    <t>标准：</t>
  </si>
  <si>
    <t>Норма:</t>
  </si>
  <si>
    <t>PARAM_VIEW_A_2</t>
  </si>
  <si>
    <t>Fast:</t>
  </si>
  <si>
    <t>Rapide :</t>
  </si>
  <si>
    <t>Schnell:</t>
  </si>
  <si>
    <t>Rápido:</t>
  </si>
  <si>
    <t>Veloce:</t>
  </si>
  <si>
    <t>快速：</t>
  </si>
  <si>
    <t>Быстро:</t>
  </si>
  <si>
    <t>Rápida:</t>
  </si>
  <si>
    <t>PARAM_VIEW_A_3</t>
  </si>
  <si>
    <t>Very fast:</t>
  </si>
  <si>
    <t>Très rapide :</t>
  </si>
  <si>
    <t>Sehr schnell:</t>
  </si>
  <si>
    <t>Muy rápido:</t>
  </si>
  <si>
    <t>Molto veloce:</t>
  </si>
  <si>
    <t>极快：</t>
  </si>
  <si>
    <t>Очень быстро:</t>
  </si>
  <si>
    <t>Muito rápida:</t>
  </si>
  <si>
    <t>PARAM_VIEW_B</t>
  </si>
  <si>
    <t>Default camera view</t>
  </si>
  <si>
    <t>Caméra par defaut</t>
  </si>
  <si>
    <t>Standard-Kameraansicht</t>
  </si>
  <si>
    <t>Vista de cámara predeterminada</t>
  </si>
  <si>
    <t>Camera di default</t>
  </si>
  <si>
    <t>默认镜头视角</t>
  </si>
  <si>
    <t>Камера по умолчанию</t>
  </si>
  <si>
    <t>Visão de câmera padrão</t>
  </si>
  <si>
    <t>PARAM_VIEW_B_1</t>
  </si>
  <si>
    <t>{[MATCH/PARAM_VIEW_A_1]}</t>
  </si>
  <si>
    <t>PARAM_VIEW_B_2</t>
  </si>
  <si>
    <t>{[MATCH/PARAM_VIEW_A_2]}</t>
  </si>
  <si>
    <t>PARAM_VIEW_B_3</t>
  </si>
  <si>
    <t>{[MATCH/PARAM_VIEW_A_3]}</t>
  </si>
  <si>
    <t>PARAM_VIEW_C</t>
  </si>
  <si>
    <t>Trajectory FX history</t>
  </si>
  <si>
    <t>Historique du FX des trajectoires</t>
  </si>
  <si>
    <t>Verlauf Flugbahn-Effekt</t>
  </si>
  <si>
    <t>Historial de efectos de trayectoria</t>
  </si>
  <si>
    <t>Cronologia degli FX delle traiettorie</t>
  </si>
  <si>
    <t>击球轨迹特效记录</t>
  </si>
  <si>
    <t>История эффектов траектории</t>
  </si>
  <si>
    <t>Histórico de efeitos de trajetória</t>
  </si>
  <si>
    <t>One of the parameter of the Match parameters dialogbox</t>
  </si>
  <si>
    <t>PARAM_VIEW_D</t>
  </si>
  <si>
    <t>Impacts history</t>
  </si>
  <si>
    <t>Historique des impacts</t>
  </si>
  <si>
    <t>Verlauf Aufprall</t>
  </si>
  <si>
    <t>Historial de impactos</t>
  </si>
  <si>
    <t>Cronologia degli impatti</t>
  </si>
  <si>
    <t>击球落点记录</t>
  </si>
  <si>
    <t>История попаданий</t>
  </si>
  <si>
    <t>Histórico de impactos</t>
  </si>
  <si>
    <t>VIEW</t>
  </si>
  <si>
    <t>Vue</t>
  </si>
  <si>
    <t>视图</t>
  </si>
  <si>
    <t>Вид</t>
  </si>
  <si>
    <t>Visão</t>
  </si>
  <si>
    <t>In a match, player has 3 main views</t>
  </si>
  <si>
    <t>VIEW_01</t>
  </si>
  <si>
    <t>Tennisplatz</t>
  </si>
  <si>
    <t>Campo</t>
  </si>
  <si>
    <t>球场</t>
  </si>
  <si>
    <t>Корт</t>
  </si>
  <si>
    <t>Quadra</t>
  </si>
  <si>
    <t>Match view with the court and the players</t>
  </si>
  <si>
    <t>VIEW_02</t>
  </si>
  <si>
    <t>统计</t>
  </si>
  <si>
    <t>Match view with only statistics displayed in a chart</t>
  </si>
  <si>
    <t>VIEW_03</t>
  </si>
  <si>
    <t>3D Analysis</t>
  </si>
  <si>
    <t>Analyse 3D</t>
  </si>
  <si>
    <t>3D-Analyse</t>
  </si>
  <si>
    <t>Análisis 3D</t>
  </si>
  <si>
    <t>Analisi 3D</t>
  </si>
  <si>
    <t>3D分析</t>
  </si>
  <si>
    <t>3D-анализ</t>
  </si>
  <si>
    <t>Análise 3D</t>
  </si>
  <si>
    <t>Match view statistics displayed on the 3d court</t>
  </si>
  <si>
    <t>INT</t>
  </si>
  <si>
    <t>{[MATCH/MANAGER_01]}</t>
  </si>
  <si>
    <t>INT_01</t>
  </si>
  <si>
    <t>Serve</t>
  </si>
  <si>
    <t>Service</t>
  </si>
  <si>
    <t>Aufschlag</t>
  </si>
  <si>
    <t>Saque</t>
  </si>
  <si>
    <t>Servizio</t>
  </si>
  <si>
    <t>发球</t>
  </si>
  <si>
    <t>Подача</t>
  </si>
  <si>
    <t>One of the parameter on which the player can setup the intensity</t>
  </si>
  <si>
    <t>INT_02</t>
  </si>
  <si>
    <t>Return</t>
  </si>
  <si>
    <t>Retour</t>
  </si>
  <si>
    <t>Rückschlag</t>
  </si>
  <si>
    <t>Resto</t>
  </si>
  <si>
    <t>Risposta</t>
  </si>
  <si>
    <t>回球</t>
  </si>
  <si>
    <t>Приём</t>
  </si>
  <si>
    <t>Devolução</t>
  </si>
  <si>
    <t>INT_03</t>
  </si>
  <si>
    <t>Key points</t>
  </si>
  <si>
    <t>Points clés</t>
  </si>
  <si>
    <t>Schlüsselpunkte</t>
  </si>
  <si>
    <t>Puntos clave</t>
  </si>
  <si>
    <t>Punti chiave</t>
  </si>
  <si>
    <t>关键分</t>
  </si>
  <si>
    <t>Ключевые розыгрыши</t>
  </si>
  <si>
    <t>Pontos importantes</t>
  </si>
  <si>
    <t>TACTICS_PRIMARY</t>
  </si>
  <si>
    <t>Primary tactic</t>
  </si>
  <si>
    <t>Tactique principale</t>
  </si>
  <si>
    <t>Primäre Taktik</t>
  </si>
  <si>
    <t>Táctica principal</t>
  </si>
  <si>
    <t>Tattica principale</t>
  </si>
  <si>
    <t>主要战术</t>
  </si>
  <si>
    <t>Основная тактика</t>
  </si>
  <si>
    <t>Tática primária</t>
  </si>
  <si>
    <t>TACTICS_SECONDARY</t>
  </si>
  <si>
    <t>Secondary tactic</t>
  </si>
  <si>
    <t>Tactique secondaire</t>
  </si>
  <si>
    <t>Sekundäre Taktik</t>
  </si>
  <si>
    <t>Táctica secundaria</t>
  </si>
  <si>
    <t>Tattica secondaria</t>
  </si>
  <si>
    <t>次要战术</t>
  </si>
  <si>
    <t>Вторичная тактика</t>
  </si>
  <si>
    <t>Tática secundária</t>
  </si>
  <si>
    <t>TACTICS_RESPECT</t>
  </si>
  <si>
    <t>Tactical discipline</t>
  </si>
  <si>
    <t>Respect des tactiques</t>
  </si>
  <si>
    <t>Taktische Disziplin</t>
  </si>
  <si>
    <t>Disciplina táctica</t>
  </si>
  <si>
    <t>Rispetto delle tattiche</t>
  </si>
  <si>
    <t>战术执行纪律</t>
  </si>
  <si>
    <t>Тактическая дисциплина</t>
  </si>
  <si>
    <t>Disciplina tática</t>
  </si>
  <si>
    <t>You can chose the level of the tactical respect from free to disciplined</t>
  </si>
  <si>
    <t>TACTICS_RESPECT_0</t>
  </si>
  <si>
    <t>Free</t>
  </si>
  <si>
    <t>Libre</t>
  </si>
  <si>
    <t>Frei</t>
  </si>
  <si>
    <t>Libero</t>
  </si>
  <si>
    <t>自由</t>
  </si>
  <si>
    <t>Свободная</t>
  </si>
  <si>
    <t>Livre</t>
  </si>
  <si>
    <t>TACTICS_RESPECT_1</t>
  </si>
  <si>
    <t>Disciplined</t>
  </si>
  <si>
    <t>Discipliné</t>
  </si>
  <si>
    <t>Diszipliniert</t>
  </si>
  <si>
    <t>Disciplinado</t>
  </si>
  <si>
    <t>Disciplinato</t>
  </si>
  <si>
    <t>严格执行</t>
  </si>
  <si>
    <t>Дисциплинированная</t>
  </si>
  <si>
    <t>TACTICS_BTN_SAVE</t>
  </si>
  <si>
    <t>Sauvegarder</t>
  </si>
  <si>
    <t>TACTICS_BTN_RESET_CLOSE</t>
  </si>
  <si>
    <t>Reset &amp; Close</t>
  </si>
  <si>
    <t>Réinitialiser &amp; Fermer</t>
  </si>
  <si>
    <t>Zurücksetzen &amp; schließen</t>
  </si>
  <si>
    <t>Restablecer y cerrar</t>
  </si>
  <si>
    <t>Ripristina e chiudi</t>
  </si>
  <si>
    <t>重置并关闭</t>
  </si>
  <si>
    <t>Сбросить и закрыть</t>
  </si>
  <si>
    <t>Redefinir e Fechar</t>
  </si>
  <si>
    <t>TACTICS_BTN_SAVE_1</t>
  </si>
  <si>
    <t>Save for this match</t>
  </si>
  <si>
    <t>Sauvegarder pour ce match</t>
  </si>
  <si>
    <t>Für dieses Match speichern</t>
  </si>
  <si>
    <t>Guardar para este partido</t>
  </si>
  <si>
    <t>Salva per questa partita</t>
  </si>
  <si>
    <t>保存本场比赛</t>
  </si>
  <si>
    <t>Сохранить для этого матча</t>
  </si>
  <si>
    <t>Salvar para esta partida</t>
  </si>
  <si>
    <t>TACTICS_BTN_SAVE_2</t>
  </si>
  <si>
    <t>Save &amp; Replace</t>
  </si>
  <si>
    <t>Sauvegarder &amp; Remplacer</t>
  </si>
  <si>
    <t>Speichern &amp; ersetzen</t>
  </si>
  <si>
    <t>Guardar y reemplazar</t>
  </si>
  <si>
    <t>Salva e sostituisci</t>
  </si>
  <si>
    <t>保存并替换</t>
  </si>
  <si>
    <t>Сохранить и заменить</t>
  </si>
  <si>
    <t>Salvar e Substituir</t>
  </si>
  <si>
    <t>TACTICS_BTN_SAVE_3</t>
  </si>
  <si>
    <t>Save a copy</t>
  </si>
  <si>
    <t>Sauvegarder une copie</t>
  </si>
  <si>
    <t>Kopie speichern</t>
  </si>
  <si>
    <t>Guardar una copia</t>
  </si>
  <si>
    <t>Salva una copia</t>
  </si>
  <si>
    <t>保存副本</t>
  </si>
  <si>
    <t>Сохранить копию</t>
  </si>
  <si>
    <t>Salvar uma cópia</t>
  </si>
  <si>
    <t>TACTICS_TAB_1</t>
  </si>
  <si>
    <t>Tactical instructions are divided into 3 tabs</t>
  </si>
  <si>
    <t>TACTICS_TAB_2</t>
  </si>
  <si>
    <t>TACTICS_TAB_3</t>
  </si>
  <si>
    <t>Rally</t>
  </si>
  <si>
    <t>Ballwechsel</t>
  </si>
  <si>
    <t>Intercambio de golpes</t>
  </si>
  <si>
    <t>Scambio</t>
  </si>
  <si>
    <t>相持</t>
  </si>
  <si>
    <t>Розыгрыш</t>
  </si>
  <si>
    <t>TACTICS_SERVE_TAB_1</t>
  </si>
  <si>
    <t>Deuce</t>
  </si>
  <si>
    <t>Egalité</t>
  </si>
  <si>
    <t>Einstand</t>
  </si>
  <si>
    <t>平分</t>
  </si>
  <si>
    <t>Vantagem</t>
  </si>
  <si>
    <t>Serve tactics are divided into 2 tabs</t>
  </si>
  <si>
    <t>TACTICS_SERVE_TAB_2</t>
  </si>
  <si>
    <t>Avantage</t>
  </si>
  <si>
    <t>Vorteil</t>
  </si>
  <si>
    <t>Ventaja</t>
  </si>
  <si>
    <t>占先</t>
  </si>
  <si>
    <t>TACTICS_SERVE_TZONES</t>
  </si>
  <si>
    <t>Target Zones</t>
  </si>
  <si>
    <t>Zones ciblées</t>
  </si>
  <si>
    <t>Zielzonen</t>
  </si>
  <si>
    <t>Zonas objetivo</t>
  </si>
  <si>
    <t>Zone target</t>
  </si>
  <si>
    <t>目标区域</t>
  </si>
  <si>
    <t>Целевые зоны</t>
  </si>
  <si>
    <t>Zonas de Alvo</t>
  </si>
  <si>
    <t>Target zone when serving</t>
  </si>
  <si>
    <t>TACTICS_SERVE_TZONES_1</t>
  </si>
  <si>
    <t>The player can divide his services between 3 zones</t>
  </si>
  <si>
    <t>TACTICS_SERVE_TZONES_2</t>
  </si>
  <si>
    <t>Mil</t>
  </si>
  <si>
    <t>Cen</t>
  </si>
  <si>
    <t>TACTICS_SERVE_TZONES_3</t>
  </si>
  <si>
    <t>Exterieur</t>
  </si>
  <si>
    <t>Est</t>
  </si>
  <si>
    <t>Fora</t>
  </si>
  <si>
    <t>TACTICS_SERVE_TZONES_CHECK</t>
  </si>
  <si>
    <t>Inverted {[MATCH/TACTICS_SERVE_TZONES_1]} &amp; {[MATCH/TACTICS_SERVE_TZONES_3]} if left-handed opponent</t>
  </si>
  <si>
    <t>Inverser {[MATCH/TACTICS_SERVE_TZONES_1]} &amp; {[MATCH/TACTICS_SERVE_TZONES_3]} si l'adversaire est gaucher.</t>
  </si>
  <si>
    <t>{[MATCH/TACTICS_SERVE_TZONES_1]} &amp; {[MATCH/TACTICS_SERVE_TZONES_3]} bei linkshändigem Gegner invertiert</t>
  </si>
  <si>
    <t>{[MATCH/TACTICS_SERVE_TZONES_1]} y {[MATCH/TACTICS_SERVE_TZONES_3]} invertidas si es un oponente zurdo</t>
  </si>
  <si>
    <t>Invertito {[MATCH/TACTICS_SERVE_TZONES_1]} &amp; {[MATCH/TACTICS_SERVE_TZONES_3]} se l'avversario è mancino</t>
  </si>
  <si>
    <t>对阵左手球员时，反转{[MATCH/TACTICS_SERVE_TZONES_1]}和{[MATCH/TACTICS_SERVE_TZONES_3]}</t>
  </si>
  <si>
    <t>Инвертировать {[MATCH/TACTICS_SERVE_TZONES_1]} и {[MATCH/TACTICS_SERVE_TZONES_3]} против левши</t>
  </si>
  <si>
    <t>Inverter {[MATCH/TACTICS_SERVE_TZONES_1]} e {[MATCH/TACTICS_SERVE_TZONES_3]} se o oponente for canhoto</t>
  </si>
  <si>
    <t>TACTICS_SERVE_1</t>
  </si>
  <si>
    <t>Fuerza</t>
  </si>
  <si>
    <t>Мощность</t>
  </si>
  <si>
    <t>Tactical choice when serving</t>
  </si>
  <si>
    <t>TACTICS_SERVE_2</t>
  </si>
  <si>
    <t>Risk (aiming for the lines)</t>
  </si>
  <si>
    <t>Risque (viser les lignes)</t>
  </si>
  <si>
    <t>Risiko (auf Linien zielen)</t>
  </si>
  <si>
    <t>Riesgo (apuntar a las líneas)</t>
  </si>
  <si>
    <t>Rischio (punta alle righe)</t>
  </si>
  <si>
    <t>风险（力求压线）</t>
  </si>
  <si>
    <t>Риск (по линиям)</t>
  </si>
  <si>
    <t>Risco (mirando nas linhas)</t>
  </si>
  <si>
    <t>TACTICS_SERVE_3</t>
  </si>
  <si>
    <t>Spin</t>
  </si>
  <si>
    <t>Effet</t>
  </si>
  <si>
    <t>Effekt</t>
  </si>
  <si>
    <t>Efecto</t>
  </si>
  <si>
    <t>Effetto</t>
  </si>
  <si>
    <t>旋转</t>
  </si>
  <si>
    <t>Вращение</t>
  </si>
  <si>
    <t>Efeito</t>
  </si>
  <si>
    <t>TACTICS_SERVE_3_OPTION</t>
  </si>
  <si>
    <t>Approach the net</t>
  </si>
  <si>
    <t>Monter au filet</t>
  </si>
  <si>
    <t>An das Netz gehen</t>
  </si>
  <si>
    <t>Acercarse a la red</t>
  </si>
  <si>
    <t>Avvicinati alla rete</t>
  </si>
  <si>
    <t>上网</t>
  </si>
  <si>
    <t>Выход к сетке</t>
  </si>
  <si>
    <t>Aproximar-se da rede</t>
  </si>
  <si>
    <t>TACTICS_SERVE_4</t>
  </si>
  <si>
    <t>2nd serve risk</t>
  </si>
  <si>
    <t>Risque au 2nd service</t>
  </si>
  <si>
    <t>Risiko beim zweiten Aufschlag</t>
  </si>
  <si>
    <t>Riesgo del 2.º saque</t>
  </si>
  <si>
    <t>Rischio sul 2° servizio</t>
  </si>
  <si>
    <t>二发风险</t>
  </si>
  <si>
    <t>Риск на второй подаче</t>
  </si>
  <si>
    <t>Risco no 2º saque</t>
  </si>
  <si>
    <t>TACTICS_SERVE_1_1</t>
  </si>
  <si>
    <t>Basso</t>
  </si>
  <si>
    <t>Низкий</t>
  </si>
  <si>
    <t>TACTICS_SERVE_1_2</t>
  </si>
  <si>
    <t>Средний</t>
  </si>
  <si>
    <t>TACTICS_SERVE_1_3</t>
  </si>
  <si>
    <t>Haut</t>
  </si>
  <si>
    <t>Высокий</t>
  </si>
  <si>
    <t>TACTICS_SERVE_2_1</t>
  </si>
  <si>
    <t>TACTICS_SERVE_2_2</t>
  </si>
  <si>
    <t>Durchschnitt</t>
  </si>
  <si>
    <t>Promedio</t>
  </si>
  <si>
    <t>TACTICS_SERVE_2_3</t>
  </si>
  <si>
    <t>TACTICS_SERVE_3_1</t>
  </si>
  <si>
    <t>Kick</t>
  </si>
  <si>
    <t>Кик</t>
  </si>
  <si>
    <t>TACTICS_SERVE_3_2</t>
  </si>
  <si>
    <t>Slice</t>
  </si>
  <si>
    <t>Cortado</t>
  </si>
  <si>
    <t>切削</t>
  </si>
  <si>
    <t>Срезка</t>
  </si>
  <si>
    <t>TACTICS_SERVE_3_3</t>
  </si>
  <si>
    <t>Flat</t>
  </si>
  <si>
    <t>Plat</t>
  </si>
  <si>
    <t>Flach</t>
  </si>
  <si>
    <t>Plano</t>
  </si>
  <si>
    <t>平击</t>
  </si>
  <si>
    <t>Плоская</t>
  </si>
  <si>
    <t>TACTICS_SERVE_4_1</t>
  </si>
  <si>
    <t>TACTICS_SERVE_4_2</t>
  </si>
  <si>
    <t>TACTICS_SERVE_4_3</t>
  </si>
  <si>
    <t>TACTICS_RETURN_TAB_1</t>
  </si>
  <si>
    <t>Return tactics are divided into 2 tabs</t>
  </si>
  <si>
    <t>TACTICS_RETURN_TAB_2</t>
  </si>
  <si>
    <t>2eme service</t>
  </si>
  <si>
    <t>TACTICS_RETURN_RPOSITION</t>
  </si>
  <si>
    <t>Return position</t>
  </si>
  <si>
    <t>Position de retour</t>
  </si>
  <si>
    <t>Rückschlag-Position</t>
  </si>
  <si>
    <t>Posición de resto</t>
  </si>
  <si>
    <t>Posizione di rientro</t>
  </si>
  <si>
    <t>Позиция приёма</t>
  </si>
  <si>
    <t>Posição de devolução</t>
  </si>
  <si>
    <t>Return position can be set from back to front via a slider</t>
  </si>
  <si>
    <t>TACTICS_RETURN_RPOSITION_1</t>
  </si>
  <si>
    <t>Back</t>
  </si>
  <si>
    <t>Derrière</t>
  </si>
  <si>
    <t>Hinten</t>
  </si>
  <si>
    <t>Atrás</t>
  </si>
  <si>
    <t>Indietro</t>
  </si>
  <si>
    <t>靠后</t>
  </si>
  <si>
    <t>Сзади</t>
  </si>
  <si>
    <t>Fundo</t>
  </si>
  <si>
    <t>TACTICS_RETURN_RPOSITION_2</t>
  </si>
  <si>
    <t>Front</t>
  </si>
  <si>
    <t>Devant</t>
  </si>
  <si>
    <t>Vorne</t>
  </si>
  <si>
    <t>Delante</t>
  </si>
  <si>
    <t>Avanti</t>
  </si>
  <si>
    <t>靠前</t>
  </si>
  <si>
    <t>Впереди</t>
  </si>
  <si>
    <t>Frente</t>
  </si>
  <si>
    <t>TACTICS_RETURN_FH</t>
  </si>
  <si>
    <t>Форхэнд</t>
  </si>
  <si>
    <t>Tactical choice when returning</t>
  </si>
  <si>
    <t>TACTICS_RETURN_BH</t>
  </si>
  <si>
    <t>Бэкхэнд</t>
  </si>
  <si>
    <t>TACTICS_RETURN_1</t>
  </si>
  <si>
    <t>TACTICS_RETURN_2</t>
  </si>
  <si>
    <t>TACTICS_RETURN_3</t>
  </si>
  <si>
    <t>Preferred zone</t>
  </si>
  <si>
    <t>Zone préférée</t>
  </si>
  <si>
    <t>Bevorzugte Zone</t>
  </si>
  <si>
    <t>Zona preferida</t>
  </si>
  <si>
    <t>Zona preferita</t>
  </si>
  <si>
    <t>首选区域</t>
  </si>
  <si>
    <t>Предпочтительная зона</t>
  </si>
  <si>
    <t>TACTICS_RETURN_4</t>
  </si>
  <si>
    <t>Depth</t>
  </si>
  <si>
    <t>Profondeur</t>
  </si>
  <si>
    <t>Tiefe</t>
  </si>
  <si>
    <t>Profundidad</t>
  </si>
  <si>
    <t>Profondità</t>
  </si>
  <si>
    <t>落点深度</t>
  </si>
  <si>
    <t>Глубина</t>
  </si>
  <si>
    <t>Profundidade</t>
  </si>
  <si>
    <t>TACTICS_RETURN_4_OPTION</t>
  </si>
  <si>
    <t>TACTICS_RETURN_1_1</t>
  </si>
  <si>
    <t>TACTICS_RETURN_1_2</t>
  </si>
  <si>
    <t>TACTICS_RETURN_1_3</t>
  </si>
  <si>
    <t>TACTICS_RETURN_2_1</t>
  </si>
  <si>
    <t>TACTICS_RETURN_2_2</t>
  </si>
  <si>
    <t>TACTICS_RETURN_2_3</t>
  </si>
  <si>
    <t>TACTICS_RETURN_3_1</t>
  </si>
  <si>
    <t>Crossed</t>
  </si>
  <si>
    <t>Croisé</t>
  </si>
  <si>
    <t>Kreuz</t>
  </si>
  <si>
    <t>Cruzado</t>
  </si>
  <si>
    <t>Incrociato</t>
  </si>
  <si>
    <t>交叉球</t>
  </si>
  <si>
    <t>Кросс</t>
  </si>
  <si>
    <t>TACTICS_RETURN_3_2</t>
  </si>
  <si>
    <t>Center</t>
  </si>
  <si>
    <t>Centre</t>
  </si>
  <si>
    <t>Ins Zentrum</t>
  </si>
  <si>
    <t>Centrar</t>
  </si>
  <si>
    <t>中线球</t>
  </si>
  <si>
    <t>TACTICS_RETURN_3_3</t>
  </si>
  <si>
    <t>Down the line</t>
  </si>
  <si>
    <t>Long de ligne</t>
  </si>
  <si>
    <t>Longline</t>
  </si>
  <si>
    <t>A la línea</t>
  </si>
  <si>
    <t>Sulla linea</t>
  </si>
  <si>
    <t>直线球</t>
  </si>
  <si>
    <t>По линии</t>
  </si>
  <si>
    <t>Linha</t>
  </si>
  <si>
    <t>TACTICS_RETURN_4_1</t>
  </si>
  <si>
    <t>Palla corta</t>
  </si>
  <si>
    <t>短球</t>
  </si>
  <si>
    <t>TACTICS_RETURN_4_2</t>
  </si>
  <si>
    <t>Mid-court</t>
  </si>
  <si>
    <t>Mi-court</t>
  </si>
  <si>
    <t>Halbfeld</t>
  </si>
  <si>
    <t>Medio campo</t>
  </si>
  <si>
    <t>Metà campo</t>
  </si>
  <si>
    <t>中场球</t>
  </si>
  <si>
    <t>Средняя зона</t>
  </si>
  <si>
    <t>Meio da quadra</t>
  </si>
  <si>
    <t>TACTICS_RETURN_4_3</t>
  </si>
  <si>
    <t>Profonda</t>
  </si>
  <si>
    <t>深球</t>
  </si>
  <si>
    <t>TACTICS_RALLY1</t>
  </si>
  <si>
    <t>Normal situation</t>
  </si>
  <si>
    <t>Situation normale</t>
  </si>
  <si>
    <t>Normale Situation</t>
  </si>
  <si>
    <t>Situación normal</t>
  </si>
  <si>
    <t>Situazione normale</t>
  </si>
  <si>
    <t>常规相持</t>
  </si>
  <si>
    <t>Нормальная ситуация</t>
  </si>
  <si>
    <t>Situação normal</t>
  </si>
  <si>
    <t>Rally tactics are divided into 3 tabs</t>
  </si>
  <si>
    <t>TACTICS_RALLY1_POSITION</t>
  </si>
  <si>
    <t>Rally position</t>
  </si>
  <si>
    <t>Position rally</t>
  </si>
  <si>
    <t>Ballwechsel-Position</t>
  </si>
  <si>
    <t>Posición de intercambio de golpes</t>
  </si>
  <si>
    <t>Posizione scambio</t>
  </si>
  <si>
    <t>相持站位</t>
  </si>
  <si>
    <t>Позиция в розыгрыше</t>
  </si>
  <si>
    <t>Posição de rally</t>
  </si>
  <si>
    <t>Rally position can be set from back to front via a slider</t>
  </si>
  <si>
    <t>TACTICS_RALLY1_POSITION_1</t>
  </si>
  <si>
    <t>Au fond</t>
  </si>
  <si>
    <t>A fondo</t>
  </si>
  <si>
    <t>TACTICS_RALLY1_POSITION_2</t>
  </si>
  <si>
    <t>Davanti</t>
  </si>
  <si>
    <t>TACTICS_RALLY1_FH</t>
  </si>
  <si>
    <t>Tactical choice when rally is balanced</t>
  </si>
  <si>
    <t>TACTICS_RALLY1_FH_1</t>
  </si>
  <si>
    <t>Shot type</t>
  </si>
  <si>
    <t>Type de tir</t>
  </si>
  <si>
    <t>Schlagart</t>
  </si>
  <si>
    <t>Tipo de golpe</t>
  </si>
  <si>
    <t>Tipo di tiro</t>
  </si>
  <si>
    <t>击球类型</t>
  </si>
  <si>
    <t>Тип удара</t>
  </si>
  <si>
    <t>TACTICS_RALLY1_FH_1_1</t>
  </si>
  <si>
    <t>TACTICS_RALLY1_FH_1_2</t>
  </si>
  <si>
    <t>Wrong foot</t>
  </si>
  <si>
    <t>Contre pied</t>
  </si>
  <si>
    <t>Falscher Fuß</t>
  </si>
  <si>
    <t>Pie equivocado</t>
  </si>
  <si>
    <t>Contropiede</t>
  </si>
  <si>
    <t>打反方向</t>
  </si>
  <si>
    <t>Противоход</t>
  </si>
  <si>
    <t>Falso</t>
  </si>
  <si>
    <t>TACTICS_RALLY1_FH_1_3</t>
  </si>
  <si>
    <t>偏移球</t>
  </si>
  <si>
    <t>TACTICS_RALLY1_FH_1_4</t>
  </si>
  <si>
    <t>Zentrum</t>
  </si>
  <si>
    <t>中路球</t>
  </si>
  <si>
    <t>В центр</t>
  </si>
  <si>
    <t>TACTICS_RALLY1_FH_1_5</t>
  </si>
  <si>
    <t>Mixed play</t>
  </si>
  <si>
    <t>Jeu varié</t>
  </si>
  <si>
    <t>Gemischtes Spiel</t>
  </si>
  <si>
    <t>Juego mixto</t>
  </si>
  <si>
    <t>Gioco variato</t>
  </si>
  <si>
    <t>混合打法</t>
  </si>
  <si>
    <t>Комбинированно</t>
  </si>
  <si>
    <t>Jogo misto</t>
  </si>
  <si>
    <t>TACTICS_RALLY1_FH_1_6</t>
  </si>
  <si>
    <t>Net approach</t>
  </si>
  <si>
    <t>S'approcher du filet</t>
  </si>
  <si>
    <t>Netzannäherung</t>
  </si>
  <si>
    <t>Subir a la red</t>
  </si>
  <si>
    <t>Approccio a rete</t>
  </si>
  <si>
    <t>随球上网</t>
  </si>
  <si>
    <t>Aproximação de rede</t>
  </si>
  <si>
    <t>TACTICS_RALLY1_FH_OPTION</t>
  </si>
  <si>
    <t>Target opponent’s backhand</t>
  </si>
  <si>
    <t>Viser le revers de l'adversaire</t>
  </si>
  <si>
    <t>Rückhand des Gegners anvisieren</t>
  </si>
  <si>
    <t>Apuntar al revés del oponente</t>
  </si>
  <si>
    <t>Mira al rovescio dell'avversario</t>
  </si>
  <si>
    <t>打对手反手</t>
  </si>
  <si>
    <t>Игра в бэкхэнд соперника</t>
  </si>
  <si>
    <t>Alvo no backhand do oponente</t>
  </si>
  <si>
    <t>TACTICS_RALLY1_FH_2</t>
  </si>
  <si>
    <t>Effets</t>
  </si>
  <si>
    <t>Effetti</t>
  </si>
  <si>
    <t>TACTICS_RALLY1_FH_2_1</t>
  </si>
  <si>
    <t>Chop</t>
  </si>
  <si>
    <t>削球</t>
  </si>
  <si>
    <t>TACTICS_RALLY1_FH_2_2</t>
  </si>
  <si>
    <t>Piatto</t>
  </si>
  <si>
    <t>Плоско</t>
  </si>
  <si>
    <t>TACTICS_RALLY1_FH_2_3</t>
  </si>
  <si>
    <t>Lifté</t>
  </si>
  <si>
    <t>TACTICS_RALLY1_FH_3</t>
  </si>
  <si>
    <t>TACTICS_RALLY1_FH_3_1</t>
  </si>
  <si>
    <t>TACTICS_RALLY1_FH_3_2</t>
  </si>
  <si>
    <t>TACTICS_RALLY1_FH_3_3</t>
  </si>
  <si>
    <t>TACTICS_RALLY1_FH_4</t>
  </si>
  <si>
    <t>Risk (line + net)</t>
  </si>
  <si>
    <t>Risque (ligne + filet)</t>
  </si>
  <si>
    <t>Risiko (Linie + Netz)</t>
  </si>
  <si>
    <t>Riesgo (línea + red)</t>
  </si>
  <si>
    <t>Rischio (riga + rete)</t>
  </si>
  <si>
    <t>风险（压线 +上网）</t>
  </si>
  <si>
    <t>Риск (линия + сетка)</t>
  </si>
  <si>
    <t>Risco (linha + rede)</t>
  </si>
  <si>
    <t>TACTICS_RALLY1_FH_4_1</t>
  </si>
  <si>
    <t>TACTICS_RALLY1_FH_4_2</t>
  </si>
  <si>
    <t>TACTICS_RALLY1_FH_4_3</t>
  </si>
  <si>
    <t>TACTICS_RALLY1_BH</t>
  </si>
  <si>
    <t>TACTICS_RALLY1_BH_OPTION</t>
  </si>
  <si>
    <t>Forehand shift</t>
  </si>
  <si>
    <t>Décalage coup droit</t>
  </si>
  <si>
    <t>Vorhandwechsel</t>
  </si>
  <si>
    <t>Desplazamiento de drive</t>
  </si>
  <si>
    <t>Spostamento di diritto</t>
  </si>
  <si>
    <t>正手侧身</t>
  </si>
  <si>
    <t>Переход на форхэнд</t>
  </si>
  <si>
    <t>Deslocamento para forehand</t>
  </si>
  <si>
    <t>TACTICS_RALLY2</t>
  </si>
  <si>
    <t>Attacking situation</t>
  </si>
  <si>
    <t>Situation d'attaque</t>
  </si>
  <si>
    <t>Angriffssituation</t>
  </si>
  <si>
    <t>Situación de ataque</t>
  </si>
  <si>
    <t>Situazione d'attacco</t>
  </si>
  <si>
    <t>进攻情况</t>
  </si>
  <si>
    <t>Атакующая ситуация</t>
  </si>
  <si>
    <t>Situação de ataque</t>
  </si>
  <si>
    <t>TACTICS_RALLY2_FH</t>
  </si>
  <si>
    <t>Tactical choice when player is in attacking position</t>
  </si>
  <si>
    <t>TACTICS_RALLY2_FH_1</t>
  </si>
  <si>
    <t>Attack type</t>
  </si>
  <si>
    <t>Type d'attaque</t>
  </si>
  <si>
    <t>Angriffsart</t>
  </si>
  <si>
    <t>Tipo de ataque</t>
  </si>
  <si>
    <t>Tipo d'attacco</t>
  </si>
  <si>
    <t>进攻类型</t>
  </si>
  <si>
    <t>Тип атаки</t>
  </si>
  <si>
    <t>TACTICS_RALLY2_FH_1_1</t>
  </si>
  <si>
    <t>Powerful hit on weak point</t>
  </si>
  <si>
    <t>Frappe puissante sur point faible</t>
  </si>
  <si>
    <t>Kräftiger Schlag auf Schwachstelle</t>
  </si>
  <si>
    <t>Potente golpe en el punto débil</t>
  </si>
  <si>
    <t>Colpo potente su punto debole</t>
  </si>
  <si>
    <t>打弱点强力击球</t>
  </si>
  <si>
    <t>Мощный удар по слабому месту</t>
  </si>
  <si>
    <t>Golpe potente no ponto fraco</t>
  </si>
  <si>
    <t>TACTICS_RALLY2_FH_1_2</t>
  </si>
  <si>
    <t>Go for winner</t>
  </si>
  <si>
    <t>Viser le point gagnant</t>
  </si>
  <si>
    <t>Auf Winner gehen</t>
  </si>
  <si>
    <t>Ir a ganar</t>
  </si>
  <si>
    <t>Cerca il vincente</t>
  </si>
  <si>
    <t>争取制胜分</t>
  </si>
  <si>
    <t>Удар навылет</t>
  </si>
  <si>
    <t>Buscar o winner</t>
  </si>
  <si>
    <t>TACTICS_RALLY2_FH_1_3</t>
  </si>
  <si>
    <t>Approach net</t>
  </si>
  <si>
    <t>Avvicinati a rete</t>
  </si>
  <si>
    <t>Subir para a rede</t>
  </si>
  <si>
    <t>TACTICS_RALLY2_FH_2</t>
  </si>
  <si>
    <t>TACTICS_RALLY2_FH_2_1</t>
  </si>
  <si>
    <t>TACTICS_RALLY2_FH_2_2</t>
  </si>
  <si>
    <t>TACTICS_RALLY2_FH_2_3</t>
  </si>
  <si>
    <t>TACTICS_RALLY2_FH_3</t>
  </si>
  <si>
    <t>TACTICS_RALLY2_FH_3_1</t>
  </si>
  <si>
    <t>TACTICS_RALLY2_FH_3_2</t>
  </si>
  <si>
    <t>TACTICS_RALLY2_FH_3_3</t>
  </si>
  <si>
    <t>TACTICS_RALLY2_BH</t>
  </si>
  <si>
    <t>TACTICS_RALLY2_BH_OPTION</t>
  </si>
  <si>
    <t>TACTICS_RALLY3</t>
  </si>
  <si>
    <t>Defending situation</t>
  </si>
  <si>
    <t>Situation défensive</t>
  </si>
  <si>
    <t>Verteidigungssituation</t>
  </si>
  <si>
    <t>Situación de defensa</t>
  </si>
  <si>
    <t>Situazione difensiva</t>
  </si>
  <si>
    <t>防守情况</t>
  </si>
  <si>
    <t>Оборонительная ситуация</t>
  </si>
  <si>
    <t>Situação de defesa</t>
  </si>
  <si>
    <t>TACTICS_RALLY3_FH</t>
  </si>
  <si>
    <t>Tactical choice when player is in defending position</t>
  </si>
  <si>
    <t>TACTICS_RALLY3_FH_1</t>
  </si>
  <si>
    <t>Shot intention</t>
  </si>
  <si>
    <t>Intention de tir</t>
  </si>
  <si>
    <t>Schlagabsicht</t>
  </si>
  <si>
    <t>Intención de golpe</t>
  </si>
  <si>
    <t>Colpo intesionale</t>
  </si>
  <si>
    <t>击球意图</t>
  </si>
  <si>
    <t>Намерение удара</t>
  </si>
  <si>
    <t>Intenção do golpe</t>
  </si>
  <si>
    <t>TACTICS_RALLY3_FH_1_1</t>
  </si>
  <si>
    <t>Gain time &amp; reposition</t>
  </si>
  <si>
    <t>Gagner du temps et se replacer</t>
  </si>
  <si>
    <t>Zeit gewinnen &amp; neu positionieren</t>
  </si>
  <si>
    <t>Ganar tiempo y reposicionarse</t>
  </si>
  <si>
    <t>Guadagna tempo e riguadagna la posizione</t>
  </si>
  <si>
    <t>争取时间并回位</t>
  </si>
  <si>
    <t>Выиграть время и перегруппироваться</t>
  </si>
  <si>
    <t>Ganhar tempo e reposicionar</t>
  </si>
  <si>
    <t>TACTICS_RALLY3_FH_1_2</t>
  </si>
  <si>
    <t>Play on the opponent's weak point</t>
  </si>
  <si>
    <t>Jouer sur le point faible de l'adversaire</t>
  </si>
  <si>
    <t>Auf Schwachstelle des Gegners spielen</t>
  </si>
  <si>
    <t>Jugar en el punto débil del oponente</t>
  </si>
  <si>
    <t>Gioca sul punto debole dell'avversario</t>
  </si>
  <si>
    <t>攻击对手弱点</t>
  </si>
  <si>
    <t>Играть по слабому месту соперника</t>
  </si>
  <si>
    <t>Jogar no ponto fraco do adversário</t>
  </si>
  <si>
    <t>TACTICS_RALLY3_FH_1_3</t>
  </si>
  <si>
    <t>Push back opponent</t>
  </si>
  <si>
    <t>Faire reculer l'adversaire</t>
  </si>
  <si>
    <t>Gegner zurückdrängen</t>
  </si>
  <si>
    <t>Hacer retroceder al oponente</t>
  </si>
  <si>
    <t>Spingi indietro l'avversario</t>
  </si>
  <si>
    <t>将对手压制在后场</t>
  </si>
  <si>
    <t>Оттеснить соперника назад</t>
  </si>
  <si>
    <t>Empurrar o adversário para trás</t>
  </si>
  <si>
    <t>TACTICS_RALLY3_FH_2</t>
  </si>
  <si>
    <t>TACTICS_RALLY3_FH_2_1</t>
  </si>
  <si>
    <t>TACTICS_RALLY3_FH_2_2</t>
  </si>
  <si>
    <t>TACTICS_RALLY3_FH_2_3</t>
  </si>
  <si>
    <t>TACTICS_RALLY3_FH_3</t>
  </si>
  <si>
    <t>TACTICS_RALLY3_FH_3_1</t>
  </si>
  <si>
    <t>TACTICS_RALLY3_FH_3_2</t>
  </si>
  <si>
    <t>TACTICS_RALLY3_FH_3_3</t>
  </si>
  <si>
    <t>TACTICS_RALLY3_BH</t>
  </si>
  <si>
    <t>BRIEF_RPT</t>
  </si>
  <si>
    <t>Pre-match report</t>
  </si>
  <si>
    <t>Rapport d'avant match</t>
  </si>
  <si>
    <t>Vorbericht</t>
  </si>
  <si>
    <t>Informe previo al partido</t>
  </si>
  <si>
    <t>Report pre-partita</t>
  </si>
  <si>
    <t>赛前报告</t>
  </si>
  <si>
    <t>Предматчевый отчёт</t>
  </si>
  <si>
    <t>Relatório pré-jogo</t>
  </si>
  <si>
    <t>Befor each match, coach is briefed on his player state and opponent's info</t>
  </si>
  <si>
    <t>BRIEF_RPT_SUB1</t>
  </si>
  <si>
    <t>Opponent analysis</t>
  </si>
  <si>
    <t>Analyse de l'adversaire</t>
  </si>
  <si>
    <t>Gegneranalyse</t>
  </si>
  <si>
    <t>Análisis del oponente</t>
  </si>
  <si>
    <t>Analisi dell'avversario</t>
  </si>
  <si>
    <t>对手分析</t>
  </si>
  <si>
    <t>Анализ соперника</t>
  </si>
  <si>
    <t>Análise do adversário</t>
  </si>
  <si>
    <t>BRIEF_RPT_SUB2</t>
  </si>
  <si>
    <t>Tactical advice</t>
  </si>
  <si>
    <t>Conseils tactiques</t>
  </si>
  <si>
    <t>Taktischer Rat</t>
  </si>
  <si>
    <t>Asesoramiento táctico</t>
  </si>
  <si>
    <t>Consigli tattici</t>
  </si>
  <si>
    <t>战术建议</t>
  </si>
  <si>
    <t>Тактические рекомендации</t>
  </si>
  <si>
    <t>Conselhos táticos</t>
  </si>
  <si>
    <t>BRIEF_INTENSITY</t>
  </si>
  <si>
    <t>PT_BEFORE_TITLE</t>
  </si>
  <si>
    <t>Pre-match talk</t>
  </si>
  <si>
    <t>Causerie d'avant match</t>
  </si>
  <si>
    <t>Vorgespräch</t>
  </si>
  <si>
    <t>Charla previa al partido</t>
  </si>
  <si>
    <t>Coaching pre partita</t>
  </si>
  <si>
    <t>赛前谈话</t>
  </si>
  <si>
    <t>Разговор перед матчем</t>
  </si>
  <si>
    <t>Conversa pré-jogo</t>
  </si>
  <si>
    <t>Before each match, coach can talk to his player</t>
  </si>
  <si>
    <t>PT_AFTER_TITLE</t>
  </si>
  <si>
    <t>Post-match talk</t>
  </si>
  <si>
    <t>Causerie d'après match</t>
  </si>
  <si>
    <t>Nachgespräch</t>
  </si>
  <si>
    <t>Charla posterior al partido</t>
  </si>
  <si>
    <t>Coaching post partita</t>
  </si>
  <si>
    <t>赛后谈话</t>
  </si>
  <si>
    <t>Разговор после матча</t>
  </si>
  <si>
    <t>Conversa pós-jogo</t>
  </si>
  <si>
    <t>After each match, coach can talk to his player</t>
  </si>
  <si>
    <t>PT_INMATCH_TITLE</t>
  </si>
  <si>
    <t>谈话</t>
  </si>
  <si>
    <t>Разговор</t>
  </si>
  <si>
    <t>Between each set, coach can talk to his player</t>
  </si>
  <si>
    <t>SETRECAP_1_TITLE</t>
  </si>
  <si>
    <t>Set no.{[VAR_NB_SET]}</t>
  </si>
  <si>
    <t>Set n°{[VAR_NB_SET]}</t>
  </si>
  <si>
    <t>Satz Nr. {[VAR_NB_SET]}</t>
  </si>
  <si>
    <t>Set n.º {[VAR_NB_SET]}</t>
  </si>
  <si>
    <t>Set n. {[VAR_NB_SET]}</t>
  </si>
  <si>
    <t>第{[VAR_NB_SET]}盘</t>
  </si>
  <si>
    <t>Сет №{[VAR_NB_SET]}</t>
  </si>
  <si>
    <t>Set nº {[VAR_NB_SET]}</t>
  </si>
  <si>
    <t>SETRECAP_2_TITLE</t>
  </si>
  <si>
    <t>Other live matches</t>
  </si>
  <si>
    <t>Autres matchs en cours</t>
  </si>
  <si>
    <t>Andere Live-Matches</t>
  </si>
  <si>
    <t>Otros partidos en vivo</t>
  </si>
  <si>
    <t>Altre partite in corso</t>
  </si>
  <si>
    <t>其他实时赛况</t>
  </si>
  <si>
    <t>Другие матчи в прямом эфире</t>
  </si>
  <si>
    <t>Outras partidas ao vivo</t>
  </si>
  <si>
    <t>SETRECAP_1_ANA</t>
  </si>
  <si>
    <t>Analyst:</t>
  </si>
  <si>
    <t>Analyste :</t>
  </si>
  <si>
    <t>Analytiker:</t>
  </si>
  <si>
    <t>Analista:</t>
  </si>
  <si>
    <t>分析师：</t>
  </si>
  <si>
    <t>Аналитик:</t>
  </si>
  <si>
    <t>One of your staff member</t>
  </si>
  <si>
    <t>SETRECAP_TAB</t>
  </si>
  <si>
    <t>Set recap</t>
  </si>
  <si>
    <t>Satz-Zusammenfassung</t>
  </si>
  <si>
    <t>Resumen del set</t>
  </si>
  <si>
    <t>盘末总结</t>
  </si>
  <si>
    <t>Итоги сета</t>
  </si>
  <si>
    <t>Resumo do set</t>
  </si>
  <si>
    <t>MATCHRECAP_TAB</t>
  </si>
  <si>
    <t>Match recap</t>
  </si>
  <si>
    <t>Match-Zusammenfassung</t>
  </si>
  <si>
    <t>Resumen del partido</t>
  </si>
  <si>
    <t>比赛总结</t>
  </si>
  <si>
    <t>Итоги матча</t>
  </si>
  <si>
    <t>Resumo da partida</t>
  </si>
  <si>
    <t>SETRECAP_TITLE</t>
  </si>
  <si>
    <t>CLIMAT_TEMP_INFO</t>
  </si>
  <si>
    <t>Temperature on the court</t>
  </si>
  <si>
    <t>Température sur le court</t>
  </si>
  <si>
    <t>Temperatur auf dem Tennisplatz</t>
  </si>
  <si>
    <t>Temperatura en el campo</t>
  </si>
  <si>
    <t>Temperatura sul campo</t>
  </si>
  <si>
    <t>场地温度</t>
  </si>
  <si>
    <t>Температура на корте</t>
  </si>
  <si>
    <t>Temperatura na quadra</t>
  </si>
  <si>
    <t>One of the climat information displayed during a match</t>
  </si>
  <si>
    <t>CLIMAT_CLOUD_INFO</t>
  </si>
  <si>
    <t>Cloud coverage</t>
  </si>
  <si>
    <t>Couverture nuageuse</t>
  </si>
  <si>
    <t>Wolkendecke</t>
  </si>
  <si>
    <t>Cantidad de nubes</t>
  </si>
  <si>
    <t>Coperto</t>
  </si>
  <si>
    <t>云量</t>
  </si>
  <si>
    <t>Облачность</t>
  </si>
  <si>
    <t>Cobertura de nuvens</t>
  </si>
  <si>
    <t>CLIMAT_WIND_INFO</t>
  </si>
  <si>
    <t>Wind</t>
  </si>
  <si>
    <t>Vent</t>
  </si>
  <si>
    <t>Viento</t>
  </si>
  <si>
    <t>Ventoso</t>
  </si>
  <si>
    <t>风速</t>
  </si>
  <si>
    <t>Ветер</t>
  </si>
  <si>
    <t>Vento</t>
  </si>
  <si>
    <t>INDOOR</t>
  </si>
  <si>
    <t>Intérieur</t>
  </si>
  <si>
    <t>В помещении</t>
  </si>
  <si>
    <t>A match can be indoor or outoor</t>
  </si>
  <si>
    <t>OUTDOOR</t>
  </si>
  <si>
    <t>Al aire libre</t>
  </si>
  <si>
    <t>На открытом воздухе</t>
  </si>
  <si>
    <t>ASSISTANT_STAT_01</t>
  </si>
  <si>
    <t>{[VAR_VALUE]} Points won</t>
  </si>
  <si>
    <t>{[VAR_VALUE]} Points gagnés</t>
  </si>
  <si>
    <t>{[VAR_VALUE]} Punkte gewonnen</t>
  </si>
  <si>
    <t>{[VAR_VALUE]} Puntos ganados</t>
  </si>
  <si>
    <t>{[VAR_VALUE]} Punti vinti</t>
  </si>
  <si>
    <t>{[VAR_VALUE]}得分</t>
  </si>
  <si>
    <t>{[VAR_VALUE]} выигранных очков</t>
  </si>
  <si>
    <t>{[VAR_VALUE]} Pontos ganhos</t>
  </si>
  <si>
    <t>One of the statistic highlighted at the end of a match</t>
  </si>
  <si>
    <t>ASSISTANT_STAT_02</t>
  </si>
  <si>
    <t>{[VAR_VALUE]} Ace</t>
  </si>
  <si>
    <t>{[VAR_VALUE]} Ass(e)</t>
  </si>
  <si>
    <t>{[VAR_VALUE]} Ace球</t>
  </si>
  <si>
    <t>{[VAR_VALUE]} эйсов</t>
  </si>
  <si>
    <t>ASSISTANT_STAT_03</t>
  </si>
  <si>
    <t>{[VAR_VALUE]} Double Fault</t>
  </si>
  <si>
    <t>{[VAR_VALUE]} Double faute</t>
  </si>
  <si>
    <t>{[VAR_VALUE]} Doppelfehler</t>
  </si>
  <si>
    <t>{[VAR_VALUE]} Doble falta</t>
  </si>
  <si>
    <t>{[VAR_VALUE]} Doppi falli</t>
  </si>
  <si>
    <t>{[VAR_VALUE]}双误</t>
  </si>
  <si>
    <t>{[VAR_VALUE]} двойных ошибок</t>
  </si>
  <si>
    <t>{[VAR_VALUE]} Dupla Falta</t>
  </si>
  <si>
    <t>ASSISTANT_STAT_04</t>
  </si>
  <si>
    <t>{[VAR_VALUE]} First Serve</t>
  </si>
  <si>
    <t>{[VAR_VALUE]} 1er service</t>
  </si>
  <si>
    <t>{[VAR_VALUE]} Erster Aufschlag</t>
  </si>
  <si>
    <t>{[VAR_VALUE]} 1.er saque</t>
  </si>
  <si>
    <t>{[VAR_VALUE]} 1° servizio</t>
  </si>
  <si>
    <t>{[VAR_VALUE]}一发成功率</t>
  </si>
  <si>
    <t>{[VAR_VALUE]} первая подача</t>
  </si>
  <si>
    <t>{[VAR_VALUE]} Primeiro Saque</t>
  </si>
  <si>
    <t>ASSISTANT_STAT_05</t>
  </si>
  <si>
    <t>{[VAR_VALUE]} First Serve Points Won</t>
  </si>
  <si>
    <t>{[VAR_VALUE]} Points de 1er service gagnés</t>
  </si>
  <si>
    <t>{[VAR_VALUE]} Punkte mit erstem Aufschlag gewonnen</t>
  </si>
  <si>
    <t>{[VAR_VALUE]} Puntos ganados en 1.er saque</t>
  </si>
  <si>
    <t>{[VAR_VALUE]} Punti di 1° servizio vinti</t>
  </si>
  <si>
    <t>{[VAR_VALUE]}一发得分率</t>
  </si>
  <si>
    <t>{[VAR_VALUE]} очков на первой подаче</t>
  </si>
  <si>
    <t>{[VAR_VALUE]} Pontos Ganhos no 1º Saque</t>
  </si>
  <si>
    <t>ASSISTANT_STAT_06</t>
  </si>
  <si>
    <t>{[VAR_VALUE]} Second Serve Points Won</t>
  </si>
  <si>
    <t>{[VAR_VALUE]} Points de 2ème service gagnés</t>
  </si>
  <si>
    <t>{[VAR_VALUE]} Punkte mit zweitem Aufschlag gewonnen</t>
  </si>
  <si>
    <t>{[VAR_VALUE]} Puntos ganados en 2.º saque</t>
  </si>
  <si>
    <t>{[VAR_VALUE]} Punti di 2° servizio vinti</t>
  </si>
  <si>
    <t>{[VAR_VALUE]}二发得分率</t>
  </si>
  <si>
    <t>{[VAR_VALUE]} очков на второй подаче</t>
  </si>
  <si>
    <t>{[VAR_VALUE]} Pontos Ganhos no 2º Saque</t>
  </si>
  <si>
    <t>ASSISTANT_STAT_07</t>
  </si>
  <si>
    <t>{[VAR_VALUE]} Serve Points Won</t>
  </si>
  <si>
    <t>{[VAR_VALUE]} Points de service gagnés</t>
  </si>
  <si>
    <t>{[VAR_VALUE]} Aufschlagpunkte gewonnen</t>
  </si>
  <si>
    <t>{[VAR_VALUE]} Puntos de servicio ganados</t>
  </si>
  <si>
    <t>{[VAR_VALUE]} Punti di servizio vinti</t>
  </si>
  <si>
    <t>{[VAR_VALUE]}发球分得分率</t>
  </si>
  <si>
    <t>{[VAR_VALUE]} очков на подаче</t>
  </si>
  <si>
    <t>{[VAR_VALUE]} Pontos de Saque Ganhos</t>
  </si>
  <si>
    <t>ASSISTANT_STAT_08</t>
  </si>
  <si>
    <t>{[VAR_VALUE]} Return Points Won</t>
  </si>
  <si>
    <t>{[VAR_VALUE]} Points de retour gagnés</t>
  </si>
  <si>
    <t>{[VAR_VALUE]} Rückschlagpunkte gewonnen</t>
  </si>
  <si>
    <t>{[VAR_VALUE]} Puntos al resto ganados</t>
  </si>
  <si>
    <t>{[VAR_VALUE]} Punti in risposta vinti</t>
  </si>
  <si>
    <t>{[VAR_VALUE]}回球分得分率</t>
  </si>
  <si>
    <t>{[VAR_VALUE]} очков на приёме</t>
  </si>
  <si>
    <t>{[VAR_VALUE]} Pontos de Recepção Ganhos</t>
  </si>
  <si>
    <t>ASSISTANT_STAT_09</t>
  </si>
  <si>
    <t>{[VAR_VALUE]} 1st Serve Return Points Won</t>
  </si>
  <si>
    <t>{[VAR_VALUE]} Points Gagnés en Retour de 1er Service</t>
  </si>
  <si>
    <t>{[VAR_VALUE]} Punktgewinn in Rück. von 1tm Aufschlag</t>
  </si>
  <si>
    <t>{[VAR_VALUE]} Puntos ganados al resto en el 1.er saque</t>
  </si>
  <si>
    <t>{[VAR_VALUE]} Punti vinti in risposta di 1° servizio</t>
  </si>
  <si>
    <t>{[VAR_VALUE]}接一发得分率</t>
  </si>
  <si>
    <t>{[VAR_VALUE]} очков на приёме первой подачи</t>
  </si>
  <si>
    <t>{[VAR_VALUE]} Pontos de Recepção do 1º Saque Ganhos</t>
  </si>
  <si>
    <t>ASSISTANT_STAT_10</t>
  </si>
  <si>
    <t>{[VAR_VALUE]} 2nd Serve Return Points Won</t>
  </si>
  <si>
    <t>{[VAR_VALUE]} Points Gagnés en Retour de 2nd Service</t>
  </si>
  <si>
    <t>{[VAR_VALUE]} Punktgewinn in Rück. von 2zt  Aufschlag</t>
  </si>
  <si>
    <t>{[VAR_VALUE]} Puntos ganados al resto en el 2.º saque</t>
  </si>
  <si>
    <t>{[VAR_VALUE]} Punti vinti in risposta di 2° servizio</t>
  </si>
  <si>
    <t>{[VAR_VALUE]}接二发得分率</t>
  </si>
  <si>
    <t>{[VAR_VALUE]} очков на приёме второй подачи</t>
  </si>
  <si>
    <t>{[VAR_VALUE]} Pontos de Recepção do 2º Saque Ganhos</t>
  </si>
  <si>
    <t>ASSISTANT_STAT_11</t>
  </si>
  <si>
    <t>{[VAR_VALUE]} Break Points converted</t>
  </si>
  <si>
    <t>{[VAR_VALUE]} Conversion des points de break</t>
  </si>
  <si>
    <t>{[VAR_VALUE]} Breakpunkte verwandelt</t>
  </si>
  <si>
    <t>{[VAR_VALUE]} Puntos de break convertidos</t>
  </si>
  <si>
    <t>{[VAR_VALUE]} Conversione palle break</t>
  </si>
  <si>
    <t>{[VAR_VALUE]}破发点转化率</t>
  </si>
  <si>
    <t>{[VAR_VALUE]} реализованных брейк-пойнтов</t>
  </si>
  <si>
    <t>{[VAR_VALUE]} Break Points convertidos</t>
  </si>
  <si>
    <t>ASSISTANT_STAT_12</t>
  </si>
  <si>
    <t>{[VAR_VALUE]} Break Points saved</t>
  </si>
  <si>
    <t>{[VAR_VALUE]} Balles de break sauvées</t>
  </si>
  <si>
    <t>{[VAR_VALUE]} Breakpunkte vereitelt</t>
  </si>
  <si>
    <t>{[VAR_VALUE]} Puntos de break salvados</t>
  </si>
  <si>
    <t>{[VAR_VALUE]} Palle break salvate</t>
  </si>
  <si>
    <t>{[VAR_VALUE]}破发点挽救率</t>
  </si>
  <si>
    <t>{[VAR_VALUE]} спасённых брейк-пойнтов</t>
  </si>
  <si>
    <t>{[VAR_VALUE]} Break Points salvos</t>
  </si>
  <si>
    <t>ASSISTANT_STAT_13</t>
  </si>
  <si>
    <t>{[VAR_VALUE]} Serve Winners</t>
  </si>
  <si>
    <t>{[VAR_VALUE]} Services gagnants</t>
  </si>
  <si>
    <t>{[VAR_VALUE]} Aufschlag-Winner</t>
  </si>
  <si>
    <t>{[VAR_VALUE]} Servicios ganadores</t>
  </si>
  <si>
    <t>{[VAR_VALUE]} Servizi vincenti</t>
  </si>
  <si>
    <t>{[VAR_VALUE]}发球直接得分</t>
  </si>
  <si>
    <t>{[VAR_VALUE]} выигрышных подач</t>
  </si>
  <si>
    <t>{[VAR_VALUE]} Winners de Saque</t>
  </si>
  <si>
    <t>ASSISTANT_STAT_14</t>
  </si>
  <si>
    <t>{[VAR_VALUE]} Average 1st Serve Speed</t>
  </si>
  <si>
    <t>{[VAR_VALUE]} Vitesse moyenne du 1er service</t>
  </si>
  <si>
    <t>{[VAR_VALUE]} Durchschn. Tempo des ersten Aufschlags</t>
  </si>
  <si>
    <t>{[VAR_VALUE]} Velocidad media del 1.er saque</t>
  </si>
  <si>
    <t>{[VAR_VALUE]} Velocità media del 1° servizio</t>
  </si>
  <si>
    <t>{[VAR_VALUE]}平均一发速度</t>
  </si>
  <si>
    <t>{[VAR_VALUE]} средняя скорость первой подачи</t>
  </si>
  <si>
    <t>{[VAR_VALUE]} Velocidade Média do 1º Saque</t>
  </si>
  <si>
    <t>ASSISTANT_STAT_15</t>
  </si>
  <si>
    <t>{[VAR_VALUE]} Average 2nd Serve Speed</t>
  </si>
  <si>
    <t>{[VAR_VALUE]} Vitesse moyenne du 2ème service</t>
  </si>
  <si>
    <t>{[VAR_VALUE]} Durchschn. Tempo des zweiten Aufschlags</t>
  </si>
  <si>
    <t>{[VAR_VALUE]} Velocidad media del 2.º saque</t>
  </si>
  <si>
    <t>{[VAR_VALUE]} Velocità media del 2° servizio</t>
  </si>
  <si>
    <t>{[VAR_VALUE]}平均二发速度</t>
  </si>
  <si>
    <t>{[VAR_VALUE]} средняя скорость второй подачи</t>
  </si>
  <si>
    <t>{[VAR_VALUE]} Velocidade Média do 2º Saque</t>
  </si>
  <si>
    <t>ASSISTANT_STAT_16</t>
  </si>
  <si>
    <t>{[VAR_VALUE]} Break Points Opportunities</t>
  </si>
  <si>
    <t>{[VAR_VALUE]} Opportunités de break</t>
  </si>
  <si>
    <t>{[VAR_VALUE]} Breakpunkt-Gelegenheiten</t>
  </si>
  <si>
    <t>{[VAR_VALUE]} Oportunidades de puntos de break</t>
  </si>
  <si>
    <t>{[VAR_VALUE]} Opportunità di break</t>
  </si>
  <si>
    <t>{[VAR_VALUE]}破发机会</t>
  </si>
  <si>
    <t>{[VAR_VALUE]} брейковых возможностей</t>
  </si>
  <si>
    <t>{[VAR_VALUE]} Oportunidades de Break Point</t>
  </si>
  <si>
    <t>ASSISTANT_STAT_17</t>
  </si>
  <si>
    <t>{[VAR_VALUE]} Break Points</t>
  </si>
  <si>
    <t>{[VAR_VALUE]} Balles de break</t>
  </si>
  <si>
    <t>{[VAR_VALUE]} Breakpunkte</t>
  </si>
  <si>
    <t>{[VAR_VALUE]} Puntos de break</t>
  </si>
  <si>
    <t>{[VAR_VALUE]} Palle break</t>
  </si>
  <si>
    <t>{[VAR_VALUE]}破发点</t>
  </si>
  <si>
    <t>{[VAR_VALUE]} брейк-пойнтов</t>
  </si>
  <si>
    <t>ASSISTANT_STAT_18</t>
  </si>
  <si>
    <t>{[VAR_VALUE]} Winners</t>
  </si>
  <si>
    <t>{[VAR_VALUE]} Winner</t>
  </si>
  <si>
    <t>{[VAR_VALUE]} Ganadores</t>
  </si>
  <si>
    <t>{[VAR_VALUE]} Vincenti</t>
  </si>
  <si>
    <t>{[VAR_VALUE]}制胜分</t>
  </si>
  <si>
    <t>{[VAR_VALUE]} виннеров</t>
  </si>
  <si>
    <t>ASSISTANT_STAT_19</t>
  </si>
  <si>
    <t>{[VAR_VALUE]} Unforced Errors</t>
  </si>
  <si>
    <t>{[VAR_VALUE]} Fautes directes</t>
  </si>
  <si>
    <t>{[VAR_VALUE]} Unerzwungene Fehler</t>
  </si>
  <si>
    <t>{[VAR_VALUE]} Errores no forzados</t>
  </si>
  <si>
    <t>{[VAR_VALUE]} Errori non forzati</t>
  </si>
  <si>
    <t>{[VAR_VALUE]}非受迫性失误</t>
  </si>
  <si>
    <t>{[VAR_VALUE]} невынужденных ошибок</t>
  </si>
  <si>
    <t>{[VAR_VALUE]} Erros Não Forçados</t>
  </si>
  <si>
    <t>ASSISTANT_STAT_20</t>
  </si>
  <si>
    <t>{[VAR_VALUE]} Forced Errors</t>
  </si>
  <si>
    <t>{[VAR_VALUE]} Erreurs forcées</t>
  </si>
  <si>
    <t>{[VAR_VALUE]} Erzwungene Fehler</t>
  </si>
  <si>
    <t>{[VAR_VALUE]} Errores forzados</t>
  </si>
  <si>
    <t>{[VAR_VALUE]} Errori forzati</t>
  </si>
  <si>
    <t>{[VAR_VALUE]}受迫性失误</t>
  </si>
  <si>
    <t>{[VAR_VALUE]} вынужденных ошибок</t>
  </si>
  <si>
    <t>{[VAR_VALUE]} Erros Forçados</t>
  </si>
  <si>
    <t>ASSISTANT_STAT_21</t>
  </si>
  <si>
    <t>{[VAR_VALUE]} In Shots</t>
  </si>
  <si>
    <t>{[VAR_VALUE]} Tirs à l'interieur</t>
  </si>
  <si>
    <t>{[VAR_VALUE]} Schläge im Feld</t>
  </si>
  <si>
    <t>{[VAR_VALUE]} Golpes al interior</t>
  </si>
  <si>
    <t>{[VAR_VALUE]} Palle dentro</t>
  </si>
  <si>
    <t>{[VAR_VALUE]}界内球</t>
  </si>
  <si>
    <t>{[VAR_VALUE]} попаданий в корт</t>
  </si>
  <si>
    <t>{[VAR_VALUE]} Bolas na Quadra</t>
  </si>
  <si>
    <t>ASSISTANT_STAT_22</t>
  </si>
  <si>
    <t>{[VAR_VALUE]} Out Shots</t>
  </si>
  <si>
    <t>{[VAR_VALUE]} Tirs à l'exterieur</t>
  </si>
  <si>
    <t>{[VAR_VALUE]} Schläge im Aus</t>
  </si>
  <si>
    <t>{[VAR_VALUE]} Golpes al exterior</t>
  </si>
  <si>
    <t>{[VAR_VALUE]} Palle fuori</t>
  </si>
  <si>
    <t>{[VAR_VALUE]}出界球</t>
  </si>
  <si>
    <t>{[VAR_VALUE]} ударов в аут</t>
  </si>
  <si>
    <t>{[VAR_VALUE]} Bolas Fora</t>
  </si>
  <si>
    <t>ASSISTANT_STAT_23</t>
  </si>
  <si>
    <t>{[VAR_VALUE]} Forehand Winners</t>
  </si>
  <si>
    <t>{[VAR_VALUE]} Coups droits gagnants</t>
  </si>
  <si>
    <t>{[VAR_VALUE]} Vorhand-Winner</t>
  </si>
  <si>
    <t>{[VAR_VALUE]} Drives ganadores</t>
  </si>
  <si>
    <t>{[VAR_VALUE]} Diritti vincenti</t>
  </si>
  <si>
    <t>{[VAR_VALUE]}正手制胜分</t>
  </si>
  <si>
    <t>{[VAR_VALUE]} виннеров форхэндом</t>
  </si>
  <si>
    <t>{[VAR_VALUE]} Winners de Forehand</t>
  </si>
  <si>
    <t>ASSISTANT_STAT_24</t>
  </si>
  <si>
    <t>{[VAR_VALUE]} Backhand Winners</t>
  </si>
  <si>
    <t>{[VAR_VALUE]} Revers gagnants</t>
  </si>
  <si>
    <t>{[VAR_VALUE]} Rückhand-Winner</t>
  </si>
  <si>
    <t>{[VAR_VALUE]} Reveses ganadores</t>
  </si>
  <si>
    <t>{[VAR_VALUE]} Rovesci vincenti</t>
  </si>
  <si>
    <t>{[VAR_VALUE]}反手制胜分</t>
  </si>
  <si>
    <t>{[VAR_VALUE]} виннеров бэкхэндом</t>
  </si>
  <si>
    <t>{[VAR_VALUE]} Winners de Backhand</t>
  </si>
  <si>
    <t>ASSISTANT_STAT_25</t>
  </si>
  <si>
    <t>{[VAR_VALUE]} Net Points Won</t>
  </si>
  <si>
    <t>{[VAR_VALUE]} Points au filet gagnés</t>
  </si>
  <si>
    <t>{[VAR_VALUE]} Netz-Punktgewinne</t>
  </si>
  <si>
    <t>{[VAR_VALUE]} Puntos de red ganados</t>
  </si>
  <si>
    <t>{[VAR_VALUE]} Punti a rete vinti</t>
  </si>
  <si>
    <t>{[VAR_VALUE]} 网前得分率</t>
  </si>
  <si>
    <t>{[VAR_VALUE]} очков у сетки</t>
  </si>
  <si>
    <t>{[VAR_VALUE]} Pontos na Rede Ganhos</t>
  </si>
  <si>
    <t>ASSISTANT_STAT_26</t>
  </si>
  <si>
    <t>{[VAR_VALUE]} Short Rally Points Won</t>
  </si>
  <si>
    <t>{[VAR_VALUE]} Points en rally court gagnés</t>
  </si>
  <si>
    <t>{[VAR_VALUE]} Punktgewinne nach kurzen Ballwechseln</t>
  </si>
  <si>
    <t>{[VAR_VALUE]} Puntos cortos ganados</t>
  </si>
  <si>
    <t>{[VAR_VALUE]} Punti vinti nello scambio breve</t>
  </si>
  <si>
    <t>{[VAR_VALUE]} 短回合得分率</t>
  </si>
  <si>
    <t>{[VAR_VALUE]} очков в коротких розыгрышах</t>
  </si>
  <si>
    <t>{[VAR_VALUE]} Pontos de Rally Curto Ganhos</t>
  </si>
  <si>
    <t>ASSISTANT_STAT_27</t>
  </si>
  <si>
    <t>{[VAR_VALUE]} Medium Rally Points Won</t>
  </si>
  <si>
    <t>{[VAR_VALUE]} Points en rally intermédiaire gagnés</t>
  </si>
  <si>
    <t>{[VAR_VALUE]} Punktgewinne nach mittleren Ballwechseln</t>
  </si>
  <si>
    <t>{[VAR_VALUE]} Puntos medios ganados</t>
  </si>
  <si>
    <t>{[VAR_VALUE]} Punti vinti nello scambio di media lunghezza</t>
  </si>
  <si>
    <t>{[VAR_VALUE]} 中回合得分率</t>
  </si>
  <si>
    <t>{[VAR_VALUE]} очков в средних розыгрышах</t>
  </si>
  <si>
    <t>{[VAR_VALUE]} Pontos de Rally Médio Ganhos</t>
  </si>
  <si>
    <t>ASSISTANT_STAT_28</t>
  </si>
  <si>
    <t>{[VAR_VALUE]} Long Rally Points Won</t>
  </si>
  <si>
    <t>{[VAR_VALUE]} Points en rally long gagnés</t>
  </si>
  <si>
    <t>{[VAR_VALUE]} Punktgewinne nach langen Ballwechseln</t>
  </si>
  <si>
    <t>{[VAR_VALUE]} Puntos largos ganados</t>
  </si>
  <si>
    <t>{[VAR_VALUE]} Punti vinti nello scambio lungo</t>
  </si>
  <si>
    <t>{[VAR_VALUE]}长回合得分率</t>
  </si>
  <si>
    <t>{[VAR_VALUE]} очков в длинных розыгрышах</t>
  </si>
  <si>
    <t>{[VAR_VALUE]} Pontos de Rally Longo Ganhos</t>
  </si>
  <si>
    <t>ASSISTANT_STAT_29</t>
  </si>
  <si>
    <t>{[VAR_VALUE]} Finish Zone Efficiency</t>
  </si>
  <si>
    <t>{[VAR_VALUE]} Efficacité en zone de finish</t>
  </si>
  <si>
    <t>{[VAR_VALUE]} Effizienz in der Finish-Zone</t>
  </si>
  <si>
    <t>{[VAR_VALUE]} Eficiencia en la zona de definición</t>
  </si>
  <si>
    <t>{[VAR_VALUE]} Efficacia in zona di finish</t>
  </si>
  <si>
    <t>{[VAR_VALUE]}终结区效率</t>
  </si>
  <si>
    <t>{[VAR_VALUE]} эффективность в завершающей зоне</t>
  </si>
  <si>
    <t>{[VAR_VALUE]} Eficiência na Zona de Finalização</t>
  </si>
  <si>
    <t>ASSISTANT_STAT_30</t>
  </si>
  <si>
    <t>{[VAR_VALUE]} Aggressive Zone Efficiency</t>
  </si>
  <si>
    <t>{[VAR_VALUE]} Efficacité en zone agressive</t>
  </si>
  <si>
    <t>{[VAR_VALUE]} Effizienz in der aggressiven Zone</t>
  </si>
  <si>
    <t>{[VAR_VALUE]} Eficiencia en la zona de ataque</t>
  </si>
  <si>
    <t>{[VAR_VALUE]} Efficacia in zona aggressiva</t>
  </si>
  <si>
    <t>{[VAR_VALUE]}进攻区效率</t>
  </si>
  <si>
    <t>{[VAR_VALUE]} эффективность в атакующей зоне</t>
  </si>
  <si>
    <t>{[VAR_VALUE]} Eficiência na Zona de Ataque</t>
  </si>
  <si>
    <t>ASSISTANT_STAT_31</t>
  </si>
  <si>
    <t>{[VAR_VALUE]} Neutral Zone Efficiency</t>
  </si>
  <si>
    <t>{[VAR_VALUE]} Efficacité en zone neutre</t>
  </si>
  <si>
    <t>{[VAR_VALUE]} Effizienz in der neutralen Zone</t>
  </si>
  <si>
    <t>{[VAR_VALUE]} Eficiencia en la zona de transición</t>
  </si>
  <si>
    <t>{[VAR_VALUE]} Efficacia in zona neutra</t>
  </si>
  <si>
    <t>{[VAR_VALUE]}相持区效率</t>
  </si>
  <si>
    <t>{[VAR_VALUE]} эффективность в нейтральной зоне</t>
  </si>
  <si>
    <t>{[VAR_VALUE]} Eficiência na Zona Neutra</t>
  </si>
  <si>
    <t>ASSISTANT_STAT_32</t>
  </si>
  <si>
    <t>{[VAR_VALUE]} Defensive Zone Efficiency</t>
  </si>
  <si>
    <t>{[VAR_VALUE]} Efficacité en zone défensive</t>
  </si>
  <si>
    <t>{[VAR_VALUE]} Effizienz in der defensiven Zone</t>
  </si>
  <si>
    <t>{[VAR_VALUE]} Eficiencia en la zona de defensa</t>
  </si>
  <si>
    <t>{[VAR_VALUE]} Efficacia in zona difensiva</t>
  </si>
  <si>
    <t>{[VAR_VALUE]}防守区效率</t>
  </si>
  <si>
    <t>{[VAR_VALUE]} эффективность в оборонительной зоне</t>
  </si>
  <si>
    <t>{[VAR_VALUE]} Eficiência na Zona de Defesa</t>
  </si>
  <si>
    <t>ASSISTANT_STAT_33</t>
  </si>
  <si>
    <t>{[VAR_VALUE]} Serve Games Won</t>
  </si>
  <si>
    <t>{[VAR_VALUE]} Jeux gagnés en service</t>
  </si>
  <si>
    <t>{[VAR_VALUE]} Aufschlagspiele gewonnen</t>
  </si>
  <si>
    <t>{[VAR_VALUE]} Juegos ganados al servicio</t>
  </si>
  <si>
    <t>{[VAR_VALUE]} Giochi vinti di servizio</t>
  </si>
  <si>
    <t>{[VAR_VALUE]}发球局胜率</t>
  </si>
  <si>
    <t>{[VAR_VALUE]} выигранных геймов на подаче</t>
  </si>
  <si>
    <t>{[VAR_VALUE]} Games de Saque Ganhos</t>
  </si>
  <si>
    <t>ASSISTANT_STAT_34</t>
  </si>
  <si>
    <t>{[VAR_VALUE]} Return Games Won</t>
  </si>
  <si>
    <t>{[VAR_VALUE]} Jeux gagnés en retour</t>
  </si>
  <si>
    <t>{[VAR_VALUE]} Rückschlagspiele gewonnen</t>
  </si>
  <si>
    <t>{[VAR_VALUE]} Giochi vinti in risposta</t>
  </si>
  <si>
    <t>{[VAR_VALUE]}接发球局胜率</t>
  </si>
  <si>
    <t>{[VAR_VALUE]} выигранных геймов на приёме</t>
  </si>
  <si>
    <t>{[VAR_VALUE]} Games de Recepção Ganhos</t>
  </si>
  <si>
    <t>ASSISTANT_STAT_35</t>
  </si>
  <si>
    <t>{[VAR_VALUE]} Tiebreaks Won</t>
  </si>
  <si>
    <t>{[VAR_VALUE]} Tie breaks gagnés</t>
  </si>
  <si>
    <t>{[VAR_VALUE]} Tie-Breaks gewonnen</t>
  </si>
  <si>
    <t>{[VAR_VALUE]} Tie-breaks ganados</t>
  </si>
  <si>
    <t>{[VAR_VALUE]} Tie break vinti</t>
  </si>
  <si>
    <t>{[VAR_VALUE]}抢七胜率</t>
  </si>
  <si>
    <t>{[VAR_VALUE]} выигранных тай-брейков</t>
  </si>
  <si>
    <t>{[VAR_VALUE]} Tiebreaks Ganhos</t>
  </si>
  <si>
    <t>INT_INFO</t>
  </si>
  <si>
    <t>Sets the physical intensity the player will put into his actions. "Low" will reduce fatigue while "High" will allow for more incisive actions.</t>
  </si>
  <si>
    <t>Défini l'intensité physique que le joueur mettra dans ses actions. "Faible" réduira la fatigue alors que "Elevée" permettra d'avoir des actions plus tranchantes.</t>
  </si>
  <si>
    <t>Legt die körperliche Intensität fest, die der Spieler/die Spielerin für seine/ihre Aktionen nutzt. „Niedrig“ verringert die Ermüdung, während „Hoch“ präzisere Aktionen ermöglicht.</t>
  </si>
  <si>
    <t>Establece la intensidad física que tu tenista pondrá en sus acciones. "Bajo" reducirá la fatiga mientras que "Alto" permitirá acciones más precisas.</t>
  </si>
  <si>
    <t>Imposta l'intensità fisica che l'atleta metterà nelle sue azioni. "Basso" ridurrà la fatica mentre "Alto" consentirà azioni più incisive.</t>
  </si>
  <si>
    <t>设定球员投入动作的身体强度。“低”将减少球员疲劳，而“高”将允许其做出更具冲击力的动作。</t>
  </si>
  <si>
    <t>Определяет физическую интенсивность: «Низкая» снижает усталость, «Высокая» повышает остроту действий.</t>
  </si>
  <si>
    <t>Define a intensidade física que o jogador colocará em suas ações. "Baixa" reduzirá a fadiga, enquanto "Alta" permitirá ações mais incisivas.</t>
  </si>
  <si>
    <t>INT_01_INFO</t>
  </si>
  <si>
    <t>Sets the intensity on service games.</t>
  </si>
  <si>
    <t>Réglage de l'intensité sur les jeux de service.</t>
  </si>
  <si>
    <t>Legt die Intensität bei Aufschlagspielen fest.</t>
  </si>
  <si>
    <t>Establece la intensidad de los juegos al servicio.</t>
  </si>
  <si>
    <t>Imposta l'intensità dei game di servizio.</t>
  </si>
  <si>
    <t>设定发球局的强度。</t>
  </si>
  <si>
    <t>Интенсивность на подаче.</t>
  </si>
  <si>
    <t>Define a intensidade nos games de saque.</t>
  </si>
  <si>
    <t>Sets the physical intensity…</t>
  </si>
  <si>
    <t>INT_02_INFO</t>
  </si>
  <si>
    <t>Sets the intensity on return games.</t>
  </si>
  <si>
    <t>Réglage de l'intensité sur les jeux de retour.</t>
  </si>
  <si>
    <t>Legt die Intensität bei Rückschlagspielen fest.</t>
  </si>
  <si>
    <t>Establece la intensidad en los juegos al resto.</t>
  </si>
  <si>
    <t>Imposta l'intensità nei game in risposta.</t>
  </si>
  <si>
    <t>设定接发球局的强度。</t>
  </si>
  <si>
    <t>Интенсивность на приёме.</t>
  </si>
  <si>
    <t>Define a intensidade nos games de recepção.</t>
  </si>
  <si>
    <t>INT_03_INFO</t>
  </si>
  <si>
    <t>Sets the intensity during key points.</t>
  </si>
  <si>
    <t>Réglage de l'intensité lors des points clés.</t>
  </si>
  <si>
    <t>Legt die Intensität bei Schlüsselpunkten fest.</t>
  </si>
  <si>
    <t>Establece la intensidad durante los puntos clave.</t>
  </si>
  <si>
    <t>Imposta l'intensità durante i punti chiave.</t>
  </si>
  <si>
    <t>设定关键分的强度。</t>
  </si>
  <si>
    <t>Интенсивность в ключевых розыгрышах.</t>
  </si>
  <si>
    <t>Define a intensidade durante os pontos importantes.</t>
  </si>
  <si>
    <t>PHY_GAUGE_INFO</t>
  </si>
  <si>
    <t>The player's physical fatigue level. The lower the level, the more power and accuracy the player will lose.</t>
  </si>
  <si>
    <t>L'état de fatigue physique du joueur. Plus il baisse, plus le joueur perdra en puissance et en précision.</t>
  </si>
  <si>
    <t>Die körperliche Ermüdung deines Spielers/deiner Spielerin. Je geringer das Niveau, desto mehr Kraft und Genauigkeit verliert er/sie.</t>
  </si>
  <si>
    <t>El nivel de fatiga física de tu tenista. Cuanto más bajo sea el nivel, más potencia y precisión perderá.</t>
  </si>
  <si>
    <t>Il livello di fatica fisica. Più basso è il livello, maggiore sarà la potenza e la precisione che l'atleta perderà.</t>
  </si>
  <si>
    <t>球员的身体疲劳程度。等级越低，球员的力量和准确性损失越大。</t>
  </si>
  <si>
    <t>Уровень физической усталости: чем он ниже, тем меньше мощности и точности.</t>
  </si>
  <si>
    <t>O nível de fadiga física do jogador. Quanto menor o nível, mais força e precisão o jogador perderá.</t>
  </si>
  <si>
    <t>MENT_GAUGE_INFO</t>
  </si>
  <si>
    <t>Player's mental state. It changes based what happens during the match and the coaching.
{[PLAYER/MENTAL_A]} : {[VAR_CONF]} 
{[PLAYER/MENTAL_B]} : {[VAR_MOTIV]}
{[PLAYER/MENTAL_C]} : {[VAR_DECON]}
{[PLAYER/MENTAL_D]} : {[VAR_EMO]}</t>
  </si>
  <si>
    <t>L'état mental du joueur. Il évolue en fonction des évenements du match et du coaching.
{[PLAYER/MENTAL_A]} : {[VAR_CONF]} 
{[PLAYER/MENTAL_B]} : {[VAR_MOTIV]}
{[PLAYER/MENTAL_C]} : {[VAR_DECON]}
{[PLAYER/MENTAL_D]} : {[VAR_EMO]}</t>
  </si>
  <si>
    <t>Der mentale Zustand deines Spielers/deiner Spielerin. Er verändert sich basierend auf den Ereignissen im Match und deinem Coaching.
 {[PLAYER/MENTAL_A]} : {[VAR_CONF]} 
 {[PLAYER/MENTAL_B]} : {[VAR_MOTIV]}
 {[PLAYER/MENTAL_C]} : {[VAR_DECON]}
 {[PLAYER/MENTAL_D]} : {[VAR_EMO]}</t>
  </si>
  <si>
    <t>El estado mental del tenista. Cambia según lo que suceda durante el partido y el coaching.
{[PLAYER/MENTAL_A]} : {[VAR_CONF]} 
{[PLAYER/MENTAL_B]} : {[VAR_MOTIV]}
{[PLAYER/MENTAL_C]} : {[VAR_DECON]}
{[PLAYER/MENTAL_D]} : {[VAR_EMO]}</t>
  </si>
  <si>
    <t>Lo stato mentale. Cambia in base a ciò che accade durante la partita e il coaching.
{[PLAYER/MENTAL_A]} : {[VAR_CONF]} 
{[PLAYER/MENTAL_B]} : {[VAR_MOTIV]}
{[PLAYER/MENTAL_C]} : {[VAR_DECON]}
{[PLAYER/MENTAL_D]} : {[VAR_EMO]}</t>
  </si>
  <si>
    <t>球员的心理状态。它会根据比赛中发生的情况和临场指导而变化。
 {[PLAYER/MENTAL_A]} : {[VAR_CONF]} 
 {[PLAYER/MENTAL_B]} : {[VAR_MOTIV]}
 {[PLAYER/MENTAL_C]} : {[VAR_DECON]}
 {[PLAYER/MENTAL_D]} : {[VAR_EMO]}</t>
  </si>
  <si>
    <t>«Ментальное состояние игрока. Меняется в зависимости от событий матча и коучинга. \n{[PLAYER/MENTAL_A]} : {[VAR_CONF]} \n{[PLAYER/MENTAL_B]} : {[VAR_MOTIV]} \n{[PLAYER/MENTAL_C]} : {[VAR_DECON]} \n{[PLAYER/MENTAL_D]} : {[VAR_EMO]}»</t>
  </si>
  <si>
    <t>Estado mental do jogador. Muda com base no que acontece durante a partida e nas instruções.
 {[PLAYER/MENTAL_A]} : {[VAR_CONF]} 
 {[PLAYER/MENTAL_B]} : {[VAR_MOTIV]}
 {[PLAYER/MENTAL_C]} : {[VAR_DECON]}
 {[PLAYER/MENTAL_D]} : {[VAR_EMO]}</t>
  </si>
  <si>
    <t>The player's physical fatigue level…</t>
  </si>
  <si>
    <t>TAC_MASTER_LOW_INFO</t>
  </si>
  <si>
    <t>Low mastery</t>
  </si>
  <si>
    <t>Faible maîtrise</t>
  </si>
  <si>
    <t>Geringe Beherrschung</t>
  </si>
  <si>
    <t>Dominio bajo</t>
  </si>
  <si>
    <t>Bassa padronanza</t>
  </si>
  <si>
    <t>掌握度低</t>
  </si>
  <si>
    <t>Низкое мастерство</t>
  </si>
  <si>
    <t>Baixo domínio</t>
  </si>
  <si>
    <t>Mastery of a gameplan</t>
  </si>
  <si>
    <t>"Player's mental state…"</t>
  </si>
  <si>
    <t>TAC_MASTER_MEDIUM_INFO</t>
  </si>
  <si>
    <t>Medium mastery</t>
  </si>
  <si>
    <t>Maîtrise moyenne</t>
  </si>
  <si>
    <t>Mittlere Beherrschung</t>
  </si>
  <si>
    <t>Dominio medio</t>
  </si>
  <si>
    <t>Padronanza media</t>
  </si>
  <si>
    <t>掌握度中</t>
  </si>
  <si>
    <t>Среднее мастерство</t>
  </si>
  <si>
    <t>Maestria média</t>
  </si>
  <si>
    <t>TAC_MASTER_HIGH_INFO</t>
  </si>
  <si>
    <t>High mastery</t>
  </si>
  <si>
    <t>Grande maîtrise</t>
  </si>
  <si>
    <t>Hohe Beherrschung</t>
  </si>
  <si>
    <t>Dominio alto</t>
  </si>
  <si>
    <t>Alta padronanza</t>
  </si>
  <si>
    <t>掌握度高</t>
  </si>
  <si>
    <t>Высокое мастерство</t>
  </si>
  <si>
    <t>Maestria alta</t>
  </si>
  <si>
    <t>TAC_MODIFIED</t>
  </si>
  <si>
    <t>- modified</t>
  </si>
  <si>
    <t>- modifié</t>
  </si>
  <si>
    <t>- bearbeitet</t>
  </si>
  <si>
    <t>- modificado</t>
  </si>
  <si>
    <t>- modificata</t>
  </si>
  <si>
    <t>- 已修改</t>
  </si>
  <si>
    <t>– изменено</t>
  </si>
  <si>
    <t>Suffix for modified gameplan</t>
  </si>
  <si>
    <t>TAC_CHOICE_GP</t>
  </si>
  <si>
    <t>Game plan choice</t>
  </si>
  <si>
    <t>Choix du plan de jeu</t>
  </si>
  <si>
    <t>Strategie-Auswahl</t>
  </si>
  <si>
    <t>Elección del plan de juego</t>
  </si>
  <si>
    <t>Scelta della tattica di gioco</t>
  </si>
  <si>
    <t>比赛策略选择</t>
  </si>
  <si>
    <t>Выбор плана игры</t>
  </si>
  <si>
    <t>Escolha do plano de jogo</t>
  </si>
  <si>
    <t>Title</t>
  </si>
  <si>
    <t>TAC_MENTALITY</t>
  </si>
  <si>
    <t>Mentality</t>
  </si>
  <si>
    <t>Mentalité</t>
  </si>
  <si>
    <t>Mentalität</t>
  </si>
  <si>
    <t>Mentalidad</t>
  </si>
  <si>
    <t>Mentalità</t>
  </si>
  <si>
    <t>精神状态</t>
  </si>
  <si>
    <t>Ментальность</t>
  </si>
  <si>
    <t>Mentalidade</t>
  </si>
  <si>
    <t>Way to apply gameplan set</t>
  </si>
  <si>
    <t>TAC_DEFATT_SLIDER_TITLE</t>
  </si>
  <si>
    <t>Defending/Attacking balance</t>
  </si>
  <si>
    <t>Equilibre Défense/Attaque</t>
  </si>
  <si>
    <t>Verteidungs-/Angriffsbalance</t>
  </si>
  <si>
    <t>Equilibrio de defensa/ataque</t>
  </si>
  <si>
    <t>Difendi/attacca l'equilibrio</t>
  </si>
  <si>
    <t>攻防平衡</t>
  </si>
  <si>
    <t>Баланс оборона/атака</t>
  </si>
  <si>
    <t>Equilíbrio Defesa/Ataque</t>
  </si>
  <si>
    <t>Title of a slider</t>
  </si>
  <si>
    <t>TAC_BACK_TO_INIT</t>
  </si>
  <si>
    <t>Back to initial game plan</t>
  </si>
  <si>
    <t>Revenir au plan de jeu initial</t>
  </si>
  <si>
    <t>Zurück zur ursprünglichen Strategie</t>
  </si>
  <si>
    <t>Volver al plan de juego inicial</t>
  </si>
  <si>
    <t>Torna alla tattica di gioco iniziale</t>
  </si>
  <si>
    <t>恢复初始比赛策略</t>
  </si>
  <si>
    <t>Вернуться к исходному плану</t>
  </si>
  <si>
    <t>Voltar ao plano de jogo inicial</t>
  </si>
  <si>
    <t>TAC_EDITING</t>
  </si>
  <si>
    <t>Editing...</t>
  </si>
  <si>
    <t>Modification en cours...</t>
  </si>
  <si>
    <t>Wird bearbeitet ...</t>
  </si>
  <si>
    <t>Editando...</t>
  </si>
  <si>
    <t>Modifica in corso...</t>
  </si>
  <si>
    <t>编辑中……</t>
  </si>
  <si>
    <t>Редактирование...</t>
  </si>
  <si>
    <t>Displayed when editing a gameplan</t>
  </si>
  <si>
    <t>TAC_CLICKTOEDIT</t>
  </si>
  <si>
    <t>Click here to edit tactical instructions in detail:</t>
  </si>
  <si>
    <t>Cliquez ici pour modifier en détail les instructions tactiques :</t>
  </si>
  <si>
    <t>Klicke hier, um die Details zu taktischen Anweisungen zu bearbeiten:</t>
  </si>
  <si>
    <t>Haz clic aquí para editar en detalle las instrucciones tácticas:</t>
  </si>
  <si>
    <t>Clicca qui per modificare le istruzioni tattiche in dettaglio:</t>
  </si>
  <si>
    <t>点击此处编辑战术指令详情：</t>
  </si>
  <si>
    <t>Нажмите здесь для подробной настройки тактики:</t>
  </si>
  <si>
    <t>Clique aqui para editar as instruções táticas em detalhe:</t>
  </si>
  <si>
    <t>Followed by 3 choices</t>
  </si>
  <si>
    <t>TAC_SAVE_AS</t>
  </si>
  <si>
    <t>Save as:</t>
  </si>
  <si>
    <t>Enregistrer sous :</t>
  </si>
  <si>
    <t>Speichern als:</t>
  </si>
  <si>
    <t>Guardar como:</t>
  </si>
  <si>
    <t>Salva come:</t>
  </si>
  <si>
    <t>另存为：</t>
  </si>
  <si>
    <t>Сохранить как:</t>
  </si>
  <si>
    <t>Salvar como:</t>
  </si>
  <si>
    <t>Save a gameplan</t>
  </si>
  <si>
    <t>TAC_SAVE_WARNING</t>
  </si>
  <si>
    <t>Your game plan cannot be saved. You have reached the limit of {[VAR_GP_LIMIT]} custom game plans!</t>
  </si>
  <si>
    <t>Impossible de sauvegarder votre plan de jeu, vous avez atteint la limite de {[VAR_GP_LIMIT]} plans de jeu personnalisés !</t>
  </si>
  <si>
    <t>Deine Strategie kann nicht gespeichert werden. Du hast das Limit von {[VAR_GP_LIMIT]} benutzerdefinierten Strategien erreicht!</t>
  </si>
  <si>
    <t>No se puede guardar tu plan de juego. ¡Has alcanzado el límite de {[VAR_GP_LIMIT]} planes de juego personalizados!</t>
  </si>
  <si>
    <t>La tattica di gioco non può essere salvata. Hai raggiunto il limite di {[VAR_GP_LIMIT]} tattiche di gioco personalizzatei!</t>
  </si>
  <si>
    <t>无法保存你的比赛策略。已达到f {[VAR_GP_LIMIT]}个自定义比赛策略的上限！</t>
  </si>
  <si>
    <t>Невозможно сохранить план: достигнут лимит {[VAR_GP_LIMIT]} пользовательских схем!</t>
  </si>
  <si>
    <t>Seu plano de jogo não pode ser salvo. Você atingiu o limite de {[VAR_GP_LIMIT]} planos de jogo personalizados!</t>
  </si>
  <si>
    <t>Error messsage when saving a gameplan</t>
  </si>
  <si>
    <t>TAC_REPLACE_BTN</t>
  </si>
  <si>
    <t>Replace</t>
  </si>
  <si>
    <t>Remplacer</t>
  </si>
  <si>
    <t>Ersetzen</t>
  </si>
  <si>
    <t>Reemplazar</t>
  </si>
  <si>
    <t>Sostituisci</t>
  </si>
  <si>
    <t>替换</t>
  </si>
  <si>
    <t>Заменить</t>
  </si>
  <si>
    <t>Substituir</t>
  </si>
  <si>
    <t>Replace a gameplan with same name</t>
  </si>
  <si>
    <t>Your game plan cannot be saved…</t>
  </si>
  <si>
    <t>MANAGER_02_TOOLTIP_DISABLED</t>
  </si>
  <si>
    <t>Switch to normal speed to talk to your player</t>
  </si>
  <si>
    <t>Passer en vitesse normale pour pouvoir vous adresser à votre joueur</t>
  </si>
  <si>
    <t>Zu normaler Geschwindigkeit wechseln, um mit deinem Spieler/deiner Spielerin zu sprechen</t>
  </si>
  <si>
    <t>Cambia a velocidad normal para hablar con tu jugador</t>
  </si>
  <si>
    <t>Passa alla velocità normale per parlare con l'atleta</t>
  </si>
  <si>
    <t>切换至正常速度与你的球员交谈</t>
  </si>
  <si>
    <t>Переключитесь на обычную скорость, чтобы поговорить с игроком</t>
  </si>
  <si>
    <t>Mude para velocidade normal para falar com seu jogador</t>
  </si>
  <si>
    <t>Tooltip on the option to talk to the player</t>
  </si>
  <si>
    <t>MANAGER_02_TOOLTIP_COOLDOWN</t>
  </si>
  <si>
    <t>Wait a little longer before you talk to your player again</t>
  </si>
  <si>
    <t>Attendez encore un peu avant de pouvoir vous adresser de nouveau à votre joueur</t>
  </si>
  <si>
    <t>Warte noch etwas, bevor du erneut mit deinem Spieler/deiner Spielerin sprichst</t>
  </si>
  <si>
    <t>Espera un poco más antes de volver a hablar con tu tenista.</t>
  </si>
  <si>
    <t>Aspetta ancora un po' prima di rivolgerti di nuovo al tuo giocatore.</t>
  </si>
  <si>
    <t>请稍等片刻再与你的球员交谈</t>
  </si>
  <si>
    <t>Подождите немного, прежде чем снова говорить с игроком</t>
  </si>
  <si>
    <t>Espere um pouco mais antes de falar com seu jogador novamente</t>
  </si>
  <si>
    <t>MANAGER_02_1</t>
  </si>
  <si>
    <t>Motivate</t>
  </si>
  <si>
    <t>Motiver</t>
  </si>
  <si>
    <t>Motivieren</t>
  </si>
  <si>
    <t>Motivar</t>
  </si>
  <si>
    <t>Motiva</t>
  </si>
  <si>
    <t>激励</t>
  </si>
  <si>
    <t>Вдохновить</t>
  </si>
  <si>
    <t>Injunctions during a match</t>
  </si>
  <si>
    <t>MANAGER_02_2</t>
  </si>
  <si>
    <t>Congratulate</t>
  </si>
  <si>
    <t>Féliciter</t>
  </si>
  <si>
    <t>Gratulieren</t>
  </si>
  <si>
    <t>Felicitar</t>
  </si>
  <si>
    <t>Congratulati</t>
  </si>
  <si>
    <t>祝贺</t>
  </si>
  <si>
    <t>Похвалить</t>
  </si>
  <si>
    <t>Parabenizar</t>
  </si>
  <si>
    <t>MANAGER_02_3</t>
  </si>
  <si>
    <t>Criticize</t>
  </si>
  <si>
    <t>Critiquer</t>
  </si>
  <si>
    <t>Kritisieren</t>
  </si>
  <si>
    <t>Criticar</t>
  </si>
  <si>
    <t>Critica</t>
  </si>
  <si>
    <t>批评</t>
  </si>
  <si>
    <t>Критиковать</t>
  </si>
  <si>
    <t>MANAGER_02_4</t>
  </si>
  <si>
    <t>You can do it!</t>
  </si>
  <si>
    <t>Tu peux le faire !</t>
  </si>
  <si>
    <t>Das schaffst du!</t>
  </si>
  <si>
    <t>¡Puedes hacerlo!</t>
  </si>
  <si>
    <t>Ce la puoi fare!</t>
  </si>
  <si>
    <t>你可以的！</t>
  </si>
  <si>
    <t>Ты сможешь!</t>
  </si>
  <si>
    <t>Você consegue!</t>
  </si>
  <si>
    <t>MANAGER_02_5</t>
  </si>
  <si>
    <t>Take it easy!</t>
  </si>
  <si>
    <t>Relâche-toi !</t>
  </si>
  <si>
    <t>Immer mit der Ruhe!</t>
  </si>
  <si>
    <t>¡Tómalo con calma!</t>
  </si>
  <si>
    <t>Calmati!</t>
  </si>
  <si>
    <t>放松点！</t>
  </si>
  <si>
    <t>Спокойнее!</t>
  </si>
  <si>
    <t>Calma!</t>
  </si>
  <si>
    <t>MANAGER_02_6</t>
  </si>
  <si>
    <t>Stay focused!</t>
  </si>
  <si>
    <t>Reste concentré !</t>
  </si>
  <si>
    <t>Konzentriere dich!</t>
  </si>
  <si>
    <t>¡Mantente concentrado!</t>
  </si>
  <si>
    <t>Rimani concentrato!</t>
  </si>
  <si>
    <t>保持专注！</t>
  </si>
  <si>
    <t>Сохраняй концентрацию!</t>
  </si>
  <si>
    <t>Mantenha o foco!</t>
  </si>
  <si>
    <t>MANAGER_02_7</t>
  </si>
  <si>
    <t>Don't be nasty!</t>
  </si>
  <si>
    <t>Ne t'emflamme pas !</t>
  </si>
  <si>
    <t>Sei nicht so gemein!</t>
  </si>
  <si>
    <t>¡No te enfades!</t>
  </si>
  <si>
    <t>Non lasciarti trasportare!</t>
  </si>
  <si>
    <t>别发脾气！</t>
  </si>
  <si>
    <t>Не груби!</t>
  </si>
  <si>
    <t>Não seja desagradável!</t>
  </si>
  <si>
    <t>MANAGER_02_8</t>
  </si>
  <si>
    <t>Ask for a talk at the end of the set</t>
  </si>
  <si>
    <t>Lui parler à la fin du set</t>
  </si>
  <si>
    <t>Am Ende des Satzes mit ihm/ihr sprechen</t>
  </si>
  <si>
    <t>Charlar al final del set</t>
  </si>
  <si>
    <t>Parlaci alla fine del set</t>
  </si>
  <si>
    <t>一盘结束后请求谈话</t>
  </si>
  <si>
    <t>Попросить поговорить после сета</t>
  </si>
  <si>
    <t>Peça uma conversa ao final do set</t>
  </si>
  <si>
    <t>Option to activate during a match</t>
  </si>
  <si>
    <t>NO_REACTION</t>
  </si>
  <si>
    <t>No reaction</t>
  </si>
  <si>
    <t>Pas de réaction</t>
  </si>
  <si>
    <t>Keine Reaktion</t>
  </si>
  <si>
    <t>Sin reacción</t>
  </si>
  <si>
    <t>Nessuna reazione</t>
  </si>
  <si>
    <t>无反应</t>
  </si>
  <si>
    <t>Нет реакции</t>
  </si>
  <si>
    <t>Sem reação</t>
  </si>
  <si>
    <t>Displayed when player does not react after an injunction</t>
  </si>
  <si>
    <t>FORFEIT_MENU</t>
  </si>
  <si>
    <t>Forfeit</t>
  </si>
  <si>
    <t>Abandonner</t>
  </si>
  <si>
    <t>Aufgeben</t>
  </si>
  <si>
    <t>Abandonar</t>
  </si>
  <si>
    <t>Rinuncia</t>
  </si>
  <si>
    <t>弃赛</t>
  </si>
  <si>
    <t>Сдаться</t>
  </si>
  <si>
    <t>Desistir</t>
  </si>
  <si>
    <t>FORFEIT_POPUP_TITLE</t>
  </si>
  <si>
    <t>Confirm forfeit</t>
  </si>
  <si>
    <t>Confirmation de l'abandon</t>
  </si>
  <si>
    <t>Aufgabe bestätigen</t>
  </si>
  <si>
    <t>Confirmar abandono</t>
  </si>
  <si>
    <t>Conferma rinuncia</t>
  </si>
  <si>
    <t>确认弃赛</t>
  </si>
  <si>
    <t>Подтвердить сдачу</t>
  </si>
  <si>
    <t>Confirmar desistência</t>
  </si>
  <si>
    <t>FORFEIT_POPUP_DESC</t>
  </si>
  <si>
    <t>Are you sure you want to forfeit?</t>
  </si>
  <si>
    <t>Êtes-vous certain de vouloir déclarer forfait ?</t>
  </si>
  <si>
    <t>Möchtest du wirklich aufgeben?</t>
  </si>
  <si>
    <t>¿Seguro que quieres abandonar?</t>
  </si>
  <si>
    <t>Sei sicuro/a di voler rinunciare?</t>
  </si>
  <si>
    <t>确定要弃赛吗？</t>
  </si>
  <si>
    <t>Вы уверены, что хотите сдаться?</t>
  </si>
  <si>
    <t>Tem certeza que deseja desistir?</t>
  </si>
  <si>
    <t>INJURY_FORFEIT_POPUP_TITLE</t>
  </si>
  <si>
    <t>Discomfort felt</t>
  </si>
  <si>
    <t>Gêne ressentie</t>
  </si>
  <si>
    <t>Empfundene Beschwerden</t>
  </si>
  <si>
    <t>Molestias</t>
  </si>
  <si>
    <t>Fastidio provato</t>
  </si>
  <si>
    <t>感到不适</t>
  </si>
  <si>
    <t>Лёгкий дискомфорт</t>
  </si>
  <si>
    <t>Desconforto sentido</t>
  </si>
  <si>
    <t>INJURY_FORFEIT_POPUP_DESC</t>
  </si>
  <si>
    <t>The player feels a little discomfort, only a slight niggle, and can continue the match easily, but you can decide not to take any risks and abandon the match.</t>
  </si>
  <si>
    <t>Le joueur ressent une gêne, c'est un petit bobo, il peut continuer le match sans aucun souci mais vous pouvez décider de ne prendre aucun risque et abandonner le match.</t>
  </si>
  <si>
    <t>Der Spieler fühlt sich unwohl, es ist ein Wehwehchen, er kann das Spiel ohne Bedenken fortsetzen, aber Sie können sich entscheiden, kein Risiko einzugehen und das Spiel abzubrechen.</t>
  </si>
  <si>
    <t>Tu tenista sufre algunas molestias, aunque es solo un ligero malestar y puede continuar fácilmente con el partido. No obstante, puedes decidir evitar riesgos y abandonar.</t>
  </si>
  <si>
    <t>Il giocatore ha dei fastidi, solo un malessere leggero, e può continuare senza difficoltà l'incontro, ma puoi decidere di non correre nessun rischio e abbandonare l'incontro.</t>
  </si>
  <si>
    <t>球员感到轻微不适，只是有点小问题，仍可轻松继续比赛，但你也可以选择不冒风险并放弃比赛。</t>
  </si>
  <si>
    <t>Игрок чувствует небольшой дискомфорт и может продолжать матч, но вы можете отказаться, чтобы не рисковать.</t>
  </si>
  <si>
    <t>O jogador sente um leve desconforto, apenas uma pequena dor, e pode continuar a partida facilmente, mas você pode decidir não arriscar e abandonar a partida.</t>
  </si>
  <si>
    <t>INJURY_FORFEIT_CANCEL</t>
  </si>
  <si>
    <t>Continue the match</t>
  </si>
  <si>
    <t>Poursuivre le match</t>
  </si>
  <si>
    <t>Spiel fortsetzen</t>
  </si>
  <si>
    <t>Continuar el partido</t>
  </si>
  <si>
    <t>Continua la partita</t>
  </si>
  <si>
    <t>继续比赛</t>
  </si>
  <si>
    <t>Продолжить матч</t>
  </si>
  <si>
    <t>Continuar a partida</t>
  </si>
  <si>
    <t>Choice when moderate injuty during match</t>
  </si>
  <si>
    <t>The player feels a little discomfort…</t>
  </si>
  <si>
    <t>INJURY_FORFEIT_CONFIRM</t>
  </si>
  <si>
    <t>Forfeit the match</t>
  </si>
  <si>
    <t>Déclarer forfait</t>
  </si>
  <si>
    <t>Abandonar el partido</t>
  </si>
  <si>
    <t>Dai forfait</t>
  </si>
  <si>
    <t>放弃比赛</t>
  </si>
  <si>
    <t>Desistir da partida</t>
  </si>
  <si>
    <t>PLAYER_FORFEIT</t>
  </si>
  <si>
    <t>Forfait</t>
  </si>
  <si>
    <t>Aufgegeben</t>
  </si>
  <si>
    <t>Desistiu</t>
  </si>
  <si>
    <t>When player has an injury and had to forfeit the match</t>
  </si>
  <si>
    <t>TACTICS_INFO_1</t>
  </si>
  <si>
    <t>The higher the discipline level, the more closely the player will adhere to the game plan. The lower the discipline level, the more creative the player will be.</t>
  </si>
  <si>
    <t>Plus le niveau de discipline est élevé, plus le joueur respecte le plan de jeu à la lettre. Moins il l'est, plus le joueur sera créatif.</t>
  </si>
  <si>
    <t>Je höher die Disziplinstufe, desto eher hält sich der Spieler an den Spielplan. Je geringer die Stufe, desto kreativer wird der Spieler sein.</t>
  </si>
  <si>
    <t>Cuanto mayor sea el nivel de disciplina de tu tenista, más se ceñirá al plan de juego. Cuanto menor sea el nivel de disciplina, más creatividad mostrará.</t>
  </si>
  <si>
    <t>Più è elevato il livello di disciplina, più il giocatore segue alla lettera il piano di gioco. Più è basso, più il giocatore sarà creativo.</t>
  </si>
  <si>
    <t>纪律值越高，球员越会严格执行战术计划；纪律值越低，球员越有可能发挥创造力。</t>
  </si>
  <si>
    <t>Чем выше дисциплина, тем строже игрок следует плану. Чем ниже — тем креативнее он действует.</t>
  </si>
  <si>
    <t>Quanto maior o nível de disciplina, mais o jogador seguirá o plano de jogo. Quanto menor o nível de disciplina, mais criativo o jogador será.</t>
  </si>
  <si>
    <t>TACTICS_INFO_2</t>
  </si>
  <si>
    <t>The position on the court, timing of the stroke: the player will be more likely to consider that they can attack if this gauge is at its maximum.</t>
  </si>
  <si>
    <t>Position sur le court, timing de prise de balle : le joueur aura tendance à plus souvent considérer qu'il peut attaquer si ce curseur est au max.</t>
  </si>
  <si>
    <t>Position auf dem Spielfeld, Timing bei der Ballannahme: Der Spieler neigt dazu, häufiger einen Angriff in Betracht zu ziehen, wenn die Anzeige auf max. ist.</t>
  </si>
  <si>
    <t>La posición en el campo, el momento del golpeo: con este indicador al máximo, será más probable que tu tenista considere que puede atacar.</t>
  </si>
  <si>
    <t>Posizione in campo, timing nel colpire la palla: se questo cursore è al massimo, il giocatore tenderà più spesso a valutare un attacco.</t>
  </si>
  <si>
    <t>场上站位和击球时机：若此计量表达到最大，球员将更有可能发动进攻。</t>
  </si>
  <si>
    <t>Позиция на корте и тайминг: при максимальном значении игрок чаще решается на атаку.</t>
  </si>
  <si>
    <t>A posição em quadra, o tempo do golpe: o jogador terá mais chances de atacar se este medidor estiver no máximo.</t>
  </si>
  <si>
    <t>The higher the discipline level…</t>
  </si>
  <si>
    <t>TACTICS_INFO_3</t>
  </si>
  <si>
    <t>The player is looking to play deep, close to the baseline.</t>
  </si>
  <si>
    <t>Le joueur cherche à jouer profond, près de la ligne de fond de court.</t>
  </si>
  <si>
    <t>Der Spieler versucht, tief zu stehen, in der Nähe der Grundlinie.</t>
  </si>
  <si>
    <t>Tu tenista busca jugar en profundidad, cerca de la línea de fondo.</t>
  </si>
  <si>
    <t>Il giocatore cerca di giocare in profondità, vicino alla linea di fondo campo.</t>
  </si>
  <si>
    <t>球员寻求击出深区球，靠近底线。</t>
  </si>
  <si>
    <t>Игрок стремится играть глубоко, у задней линии.</t>
  </si>
  <si>
    <t>O jogador busca jogar no fundo da quadra, perto da linha de base.</t>
  </si>
  <si>
    <t>The position on the court…</t>
  </si>
  <si>
    <t>TACTICS_INFO_4</t>
  </si>
  <si>
    <t>If the player sees their opponent move back into position, they aim for the side the opponent is moving to in order to catch him off guard.</t>
  </si>
  <si>
    <t>Si le joueur voit son adversaire se replacer il vise du côté où ce dernier arrive pour le prendre à contre-pied.</t>
  </si>
  <si>
    <t>Falls der Spieler erkennt, dass sich sein Gegenspieler neu positioniert, zielt er auf jene Seite, auf die diese läuft, um ihn ins Leere laufen zu lassen.</t>
  </si>
  <si>
    <t>Si tu tenista ve que su oponente vuelve a su posición, apunta al lado del que vuelve para pillarlo a contrapié.</t>
  </si>
  <si>
    <t>Se il giocatore vede che il suo avversario cerca di pendere posizione, mira al lato dove si sta spostando, per prenderlo in contropiede.</t>
  </si>
  <si>
    <t>若球员发现对手正在回位，会将球打向对手的移动方向，以期攻其不备。</t>
  </si>
  <si>
    <t>Если соперник смещается, игрок бьёт в сторону его движения, чтобы застать врасплох.</t>
  </si>
  <si>
    <t>Se o jogador vir seu oponente voltar à posição, ele mira para o lado para onde o oponente está se movendo para pegá-lo de surpresa.</t>
  </si>
  <si>
    <t>The player is looking to play deep…</t>
  </si>
  <si>
    <t>TACTICS_INFO_5</t>
  </si>
  <si>
    <t>The player tries to move their opponent: one shot to the right, one shot to the left.</t>
  </si>
  <si>
    <t>Le joueur cherche à déplacer son adversaire : un coup à droite, un coup à gauche.</t>
  </si>
  <si>
    <t>Der Spieler versucht, seinen Gegenspieler von seiner Position zu bringen: Ein Schlag nach rechts, ein Schlag nach links.</t>
  </si>
  <si>
    <t>Tu tenista intenta hacer que su oponente se desplace: un golpe a la derecha, un golpe a la izquierda.</t>
  </si>
  <si>
    <t>Il giocatore cerca di spostare l'avversario, alternando palle a destra e a sinistra.</t>
  </si>
  <si>
    <t>球员试图调动对手：一球打向右路，一球打向左路。</t>
  </si>
  <si>
    <t>Игрок раздвигает соперника: удар вправо, затем влево.</t>
  </si>
  <si>
    <t>O jogador tenta mover o oponente: um golpe para a direita, um golpe para a esquerda.</t>
  </si>
  <si>
    <t>If the player sees their opponent move…</t>
  </si>
  <si>
    <t>TACTICS_INFO_6</t>
  </si>
  <si>
    <t>The player tries to play in the center while waiting for an opening.</t>
  </si>
  <si>
    <t>Le joueur cherche à jouer au centre en attendant l'ouverture.</t>
  </si>
  <si>
    <t>Der Spieler versucht, in die Mitte zu spielen, und wartet, bis der Gegenspieler aufmacht.</t>
  </si>
  <si>
    <t>Tu tenista intenta jugar en el centro mientras espera una apertura.</t>
  </si>
  <si>
    <t>Il giocatore cerca di giocare al centro, in attesa di un’apertura.</t>
  </si>
  <si>
    <t>球员等待突破口时，倾向于将球打向中路。</t>
  </si>
  <si>
    <t>Игрок играет в центр, ожидая подходящего момента.</t>
  </si>
  <si>
    <t>O jogador tenta jogar no centro enquanto espera por uma abertura.</t>
  </si>
  <si>
    <t>The player tries to move their opponent…</t>
  </si>
  <si>
    <t>TACTICS_INFO_7</t>
  </si>
  <si>
    <t>The player varies their moves and effects as much as possible. Please note that the instructions for the effects cannot be changed.</t>
  </si>
  <si>
    <t>Le joueur varie un maximum les coups et les effets. Attention les instructions relatives aux effets seront non modifiables.</t>
  </si>
  <si>
    <t>Der Spieler variiert maximal seine Schläge und die Effekte. Achtung: Anweisungen in Bezug auf Effekte können nicht bearbeitet werden.</t>
  </si>
  <si>
    <t>Tu tenista varía sus movimientos y efectos todo lo que puede. Ten en cuenta que no se pueden modificar las instrucciones para los efectos.</t>
  </si>
  <si>
    <t>Il giocatore varia al massimo i colpi e gli effetti. Attenzione: le istruzioni relative agli effetti non potranno essere modificate.</t>
  </si>
  <si>
    <t>球员会尽可能灵活多变地运用移动和旋转。请注意，该指令不可更改。</t>
  </si>
  <si>
    <t>Игрок максимально варьирует удары и вращения (эффекты нельзя менять вручную).</t>
  </si>
  <si>
    <t>O jogador varia seus movimentos e efeitos o máximo possível. Observe que as instruções para os efeitos não podem ser alteradas.</t>
  </si>
  <si>
    <t>The player tries to play in the center…</t>
  </si>
  <si>
    <t>TACTICS_INFO_8</t>
  </si>
  <si>
    <t>Once in position, the player waits for an approach shot to move up to the net.</t>
  </si>
  <si>
    <t>Le joueur dès qu'il est en position, cherche un coup d'approche pour monter au filet.</t>
  </si>
  <si>
    <t>Sobald er in Position ist, versucht der Spieler einen Angriffsball, um ans Netz zu stürmen.</t>
  </si>
  <si>
    <t>Una vez en posición, tu tenista espera un golpe de aproximación para subir a la red.</t>
  </si>
  <si>
    <t>Quando prende posizione, il giocatore cerca un colpo d'approccio che gli permetta di salire a rete.</t>
  </si>
  <si>
    <t>球员在就位后，会等待一个上网球机会并主动前压。</t>
  </si>
  <si>
    <t>Заняв позицию, игрок ждёт удара для выхода к сетке.</t>
  </si>
  <si>
    <t>Uma vez em posição, o jogador espera por um golpe de aproximação para subir à rede.</t>
  </si>
  <si>
    <t>The player varies their moves…</t>
  </si>
  <si>
    <t>TACTICS_INFO_9</t>
  </si>
  <si>
    <t>The player tends to look for their opponent's backhand.</t>
  </si>
  <si>
    <t>Le joueur a tendance à chercher le revers de son adversaire.</t>
  </si>
  <si>
    <t>Der Spieler neigt dazu, die Rückhand seines Gegenspielers zu suchen.</t>
  </si>
  <si>
    <t>Tu tenista tiende a buscar el revés de su oponente.</t>
  </si>
  <si>
    <t>Il giocatore ha la tendenza a cercare il rovescio dell'avversario.</t>
  </si>
  <si>
    <t>球员倾向于寻找对手的反手位空档。</t>
  </si>
  <si>
    <t>Игрок чаще играет под бэкхэнд соперника.</t>
  </si>
  <si>
    <t>O jogador tende a mirar no backhand do oponente.</t>
  </si>
  <si>
    <t>Once in position…</t>
  </si>
  <si>
    <t>TACTICS_INFO_10</t>
  </si>
  <si>
    <t>The player tries to upset their opponent with sliced or chopped shots.</t>
  </si>
  <si>
    <t>Le joueur cherche à gêner son adversaire avec des coups slicés ou choppés.</t>
  </si>
  <si>
    <t>Der Spieler versucht, seinen Gegenspieler mit Slices und Chips zu verunsichern.</t>
  </si>
  <si>
    <t>Tu tenista intenta entorpecer a su oponente con golpes cortados o con retroceso.</t>
  </si>
  <si>
    <t>Il giocatore cerca di disturbare l'avversario con colpi slice e chop.</t>
  </si>
  <si>
    <t>球员尝试用切削球或下旋球来扰乱对手。</t>
  </si>
  <si>
    <t>Игрок использует срезки, чтобы дестабилизировать соперника.</t>
  </si>
  <si>
    <t>O jogador tenta desestabilizar o oponente com slices ou chopped shots.</t>
  </si>
  <si>
    <t>The player tends to look for opponent's backhand</t>
  </si>
  <si>
    <t>TACTICS_INFO_11</t>
  </si>
  <si>
    <t>The player hits low, spinless shots and gives the game maximum speed.</t>
  </si>
  <si>
    <t>Le joueur joue des coups rasants sans effet et donne un maximum de vitesse au jeu.</t>
  </si>
  <si>
    <t>Der Spieler spielt rasante Bälle ohne Effekt und verpasst dem Spiel maximale Geschwindigkeit.</t>
  </si>
  <si>
    <t>Tu tenista da golpes de baja altura y sin efecto, lo que otorga la máxima velocidad al juego.</t>
  </si>
  <si>
    <t>Il giocatore punta su colpi radenti senza effetto e cerca di dare la massima velocità al gioco.</t>
  </si>
  <si>
    <t>球员击出低平且无旋转的球，以尽量加快比赛节奏。</t>
  </si>
  <si>
    <t>Игрок бьёт низко и без вращения для максимальной скорости.</t>
  </si>
  <si>
    <t>O jogador acerta bolas baixas e sem spin, dando velocidade máxima ao jogo.</t>
  </si>
  <si>
    <t>The player tries to upset opponent with sliced…</t>
  </si>
  <si>
    <t>TACTICS_INFO_12</t>
  </si>
  <si>
    <t>The player hits the ball with spin so it will bounce higher and deeper.</t>
  </si>
  <si>
    <t>Le joueur frappe la balle avec de l'effet pour des trajectoires bombées, au rebond plus haut et profond.</t>
  </si>
  <si>
    <t>Der Spieler schlägt den Ball mit dem Effekt für eine gewölbte Flugbahn, mit höherem und weiterem Aufprall.</t>
  </si>
  <si>
    <t>Tu tenista golpea la pelota con efecto para que rebote más alto y más en profundidad.</t>
  </si>
  <si>
    <t>Il giocatore colpisce la palla con effetto, per traiettorie curve e rimbalzi alti e profondi.</t>
  </si>
  <si>
    <t>球员击出上旋球，使球弹跳更高、落点更深。</t>
  </si>
  <si>
    <t>Игрок добавляет вращение для высокого и глубокого отскока.</t>
  </si>
  <si>
    <t>O jogador acerta a bola com spin para que ela quique mais alto e mais fundo.</t>
  </si>
  <si>
    <t>Low, spinless shots…</t>
  </si>
  <si>
    <t>TACTICS_INFO_13</t>
  </si>
  <si>
    <t>The player hits the ball less hard on average to secure their shots.</t>
  </si>
  <si>
    <t>Le joueur frappe en moyenne moins fort la balle pour sécuriser ses coups.</t>
  </si>
  <si>
    <t>Der Spieler schlägt den Ball in der Regel nicht so stark, um sichere Schläge zu erzielen.</t>
  </si>
  <si>
    <t>De media, tu tenista golpea la pelota con menos fuerza para asegurar sus tiros.</t>
  </si>
  <si>
    <t>Il giocatore colpisce in media la palla meno forte, per colpi più sicuri.</t>
  </si>
  <si>
    <t>球员整体降低击球力度，以确保回球的稳定性。</t>
  </si>
  <si>
    <t>Игрок снижает мощность ради надёжности.</t>
  </si>
  <si>
    <t>O jogador acerta a bola com menos força em média para garantir seus golpes.</t>
  </si>
  <si>
    <t>The player hits with spin…</t>
  </si>
  <si>
    <t>TACTICS_INFO_14</t>
  </si>
  <si>
    <t>The player doesn't hold back their shots but keeps some security.</t>
  </si>
  <si>
    <t>Le joueur ne retient pas ses coups mais garde un peu de sécurité.</t>
  </si>
  <si>
    <t>Der Spieler hält sich bei seinen Schlägen nicht zurück, bewahrt jedoch etwas Sicherheit.</t>
  </si>
  <si>
    <t>Tu tenista no refrena su golpeo, pero conserva cierta seguridad.</t>
  </si>
  <si>
    <t>Il giocatore non trattiene i colpi, ma gioca abbastanza in sicurezza.</t>
  </si>
  <si>
    <t>球员击球时不完全放开手脚，但保持一定安全余地。</t>
  </si>
  <si>
    <t>Игрок атакует смелее, но оставляет небольшой запас безопасности.</t>
  </si>
  <si>
    <t>O jogador não segura seus golpes, mas mantém alguma segurança.</t>
  </si>
  <si>
    <t>The player hits less hard…</t>
  </si>
  <si>
    <t>TACTICS_INFO_15</t>
  </si>
  <si>
    <t>The player hits the ball harder on average to give it more spin or to speed up the game.</t>
  </si>
  <si>
    <t>Le joueur frappe en moyenne plus fort la balle pour lui donner plus d'effet ou accélerer le jeu.</t>
  </si>
  <si>
    <t>Der Spieler schlägt den Ball in der Regel stärker, um ihm mehr Effekt zu verleihen oder das Spiel zu beschleunigen.</t>
  </si>
  <si>
    <t>De media, tu tenista golpea la pelota con más fuerza para imprimirle mayor efecto o acelerar el juego.</t>
  </si>
  <si>
    <t>Il giocatore colpisce in media la palla più forte, per imprimere effetto o accelerare il gioco.</t>
  </si>
  <si>
    <t>球员平均击球更有力，以增加旋转或加快球速。</t>
  </si>
  <si>
    <t>Игрок бьёт мощнее, чтобы добавить вращение или ускорить розыгрыш.</t>
  </si>
  <si>
    <t>O jogador acerta a bola com mais força em média para dar mais spin ou para acelerar o jogo.</t>
  </si>
  <si>
    <t>The player doesn't hold back…</t>
  </si>
  <si>
    <t>TACTICS_INFO_16</t>
  </si>
  <si>
    <t>The player takes less risk with more height over the net and more safety margin near the lines.</t>
  </si>
  <si>
    <t>Le joueur prend moins de risque avec plus de hauteur au dessus du filet et plus de marge de sécurité près des lignes.</t>
  </si>
  <si>
    <t>Der Spieler geht weniger Risiko ein, mit mehr Abstand oberhalb des Netzes und größerer Sicherheit an den Linien.</t>
  </si>
  <si>
    <t>Tu tenista corre menos riesgos con mayor altura sobre la red y más margen de seguridad cerca de las líneas.</t>
  </si>
  <si>
    <t>Il giocatore prende meno rischi, con colpi alti sopra la rete e un buon margine di sicurezza dalle linee.</t>
  </si>
  <si>
    <t>球员降低风险，提高过网高度，并增加边线附近的安全余地。</t>
  </si>
  <si>
    <t>Минимальный риск: выше над сеткой, больше страховка от линий.</t>
  </si>
  <si>
    <t>O jogador corre menos riscos com mais altura sobre a rede e mais margem de segurança perto das linhas.</t>
  </si>
  <si>
    <t>The player hits harder…</t>
  </si>
  <si>
    <t>TACTICS_INFO_17</t>
  </si>
  <si>
    <t>The player takes a measured risk (height above the net and safety margin near the lines).</t>
  </si>
  <si>
    <t>Le joueur prend un risque mesuré (hauteur au dessus du filet et marge de sécurité près des lignes).</t>
  </si>
  <si>
    <t>Der Spieler geht ein überlegtes Risiko ein (Abstand oberhalb des Netzes und Sicherheitsbereich an den Linien).</t>
  </si>
  <si>
    <t>Tu tenista asume un riesgo medido (altura sobre la red y margen de seguridad cerca de las líneas).</t>
  </si>
  <si>
    <t>Il giocatore prende rischi calcolati (con colpi alti sopra la rete e un buon margine di sicurezza dalle linee).</t>
  </si>
  <si>
    <t>球员承担适度的风险（控制过网高度和边线附近的安全余地）。</t>
  </si>
  <si>
    <t>Умеренный риск.</t>
  </si>
  <si>
    <t>O jogador corre um risco medido (altura sobre a rede e margem de segurança perto das linhas).</t>
  </si>
  <si>
    <t>Less risk with more height…</t>
  </si>
  <si>
    <t>TACTICS_INFO_18</t>
  </si>
  <si>
    <t>The player takes more risk with little safety margin over the net and plays very close to the lines.</t>
  </si>
  <si>
    <t>Le joueur prend plus de risque avec peu de marge au dessus du filet et joue très près des lignes.</t>
  </si>
  <si>
    <t>Der Spieler geht mehr Risiko ein, mit geringem Abstand oberhalb des Netzes und sehr nah an den Linien.</t>
  </si>
  <si>
    <t>Tu tenista se arriesga más con escaso margen de seguridad sobre la red y jugando muy próximo a las líneas.</t>
  </si>
  <si>
    <t>Il giocatore prende più rischi, con colpi a poca distanza dalla rete e vicini alle linee.</t>
  </si>
  <si>
    <t>球员承担较高风险，过网安全余地很小，并且击球非常贴近边线。</t>
  </si>
  <si>
    <t>Максимальный риск: низко над сеткой, близко к линиям.</t>
  </si>
  <si>
    <t>O jogador corre mais riscos com pouca margem de segurança sobre a rede e joga muito perto das linhas.</t>
  </si>
  <si>
    <t>Measured risk</t>
  </si>
  <si>
    <t>TACTICS_INFO_19</t>
  </si>
  <si>
    <t>The player rarely shifts on the forehand.</t>
  </si>
  <si>
    <t>Le joueur se décale rarement en coup droit.</t>
  </si>
  <si>
    <t>Der Spieler rückt bei der Vorderhand nur selten von seiner Position ab.</t>
  </si>
  <si>
    <t>Tu tenista rara vez se pasa al drive.</t>
  </si>
  <si>
    <t>Il giocatore si sposta raramente per colpire di dritto.</t>
  </si>
  <si>
    <t>球员很少使用正手侧身攻。</t>
  </si>
  <si>
    <t>Игрок редко смещается под форхэнд.</t>
  </si>
  <si>
    <t>O jogador raramente se desloca para o forehand.</t>
  </si>
  <si>
    <t>More risk…</t>
  </si>
  <si>
    <t>TACTICS_INFO_20</t>
  </si>
  <si>
    <t>The player tries to shift as much as possible on the forehand.</t>
  </si>
  <si>
    <t>Le joueur cherche à se décaler un maximum en coup droit.</t>
  </si>
  <si>
    <t>Der Spieler versucht, bei der Vorderhand maximal von seiner Position abzurücken.</t>
  </si>
  <si>
    <t>Tu tenista trata de pasarse al drive tanto como puede.</t>
  </si>
  <si>
    <t>Il giocatore cerca di spostarsi il più possibile sul dritto.</t>
  </si>
  <si>
    <t>球员尽可能尝试使用正手侧身攻。</t>
  </si>
  <si>
    <t>Игрок старается смещаться под форхэнд при любой возможности.</t>
  </si>
  <si>
    <t>O jogador tenta deslocar o máximo possível para o forehand.</t>
  </si>
  <si>
    <t>The player rarely shifts on the forehand</t>
  </si>
  <si>
    <t>TACTICS_INFO_21</t>
  </si>
  <si>
    <t>The player aims a powerful shot on the opponent's weak point (backhand or forehand) to provoke a fault.</t>
  </si>
  <si>
    <t>Le joueur cherche un coup puissant sur le point faible de son adversaire (revers ou coup droit) pour provoquer une faute adverse.</t>
  </si>
  <si>
    <t>Der Spieler versucht einen kräftigen Schlag auf die Schwachstelle seines Gegenspielers (Rück- oder Vorderhand), um einen Fehler des Gegners zu provozieren.</t>
  </si>
  <si>
    <t>Tu tenista lanza un potente golpe al punto débil de su oponente (revés o drive) para provocar una falta.</t>
  </si>
  <si>
    <t>Il giocatore cerca colpi potenti sul punto debole dell’avversario (dritto o rovescio) per spingerlo all’errore.</t>
  </si>
  <si>
    <t>球员瞄准对手的弱点（反手或正手）进行强力击球，以迫使对方失误。</t>
  </si>
  <si>
    <t>Мощный удар по слабому месту соперника.</t>
  </si>
  <si>
    <t>O jogador visa um golpe potente no ponto fraco do adversário (backhand ou forehand) para provocar um erro.</t>
  </si>
  <si>
    <t>The player tries to shift as much as possible…</t>
  </si>
  <si>
    <t>TACTICS_INFO_22</t>
  </si>
  <si>
    <t>The player aims to finish the point with a winning shot away from their opponent or with a bunt.</t>
  </si>
  <si>
    <t>Le joueur cherche à finir le point avec un coup gagnant à l'opposé de son adversaire ou un amorti.</t>
  </si>
  <si>
    <t>Der Spieler versucht, einen Siegtreffer oder einen Ausgleich zu erzielen.</t>
  </si>
  <si>
    <t>Tu tenista trata de terminar el punto con un tiro ganador lejos de su oponente o con un toque amortiguado.</t>
  </si>
  <si>
    <t>Il giocatore cerca di chiudere il punto con un colpo vincente sul lato opposto rispetto all’avversario o con una palla smorzata.</t>
  </si>
  <si>
    <t>球员试图以一记远离对手的制胜球或轻打来结束这一分。</t>
  </si>
  <si>
    <t>Игрок стремится завершить розыгрыш виннером или укороченным.</t>
  </si>
  <si>
    <t>O jogador visa finalizar o ponto com um golpe vencedor longe do adversário ou com um toque.</t>
  </si>
  <si>
    <t>Powerful shot on weak point</t>
  </si>
  <si>
    <t>TACTICS_INFO_23</t>
  </si>
  <si>
    <t>The player waits for an approach shot to move up to the net.</t>
  </si>
  <si>
    <t>Le joueur cherche un coup d'approche pour monter au filet.</t>
  </si>
  <si>
    <t>Der Spieler versucht einen Angriffsball, um ans Netz zu stürmen.</t>
  </si>
  <si>
    <t>Tu tenista espera un golpe de aproximación para subir a la red.</t>
  </si>
  <si>
    <t>Il giocatore cerca un colpo d'approccio che gli permetta di salire a rete.</t>
  </si>
  <si>
    <t>球员等待一个上网机会再前压。</t>
  </si>
  <si>
    <t>Игрок ждёт удара подхода, чтобы выйти к сетке.</t>
  </si>
  <si>
    <t>O jogador espera por um golpe de aproximação para subir à rede.</t>
  </si>
  <si>
    <t>Finish point with winning shot</t>
  </si>
  <si>
    <t>TACTICS_INFO_24</t>
  </si>
  <si>
    <t>The player plays it safe with their attack.</t>
  </si>
  <si>
    <t>Le joueur prend un maximum de sécurité sur son coup d'attaque.</t>
  </si>
  <si>
    <t>Der Spieler spielt seinen Angriffsball mit höchster Sicherheit.</t>
  </si>
  <si>
    <t>Tu tenista juega sobre seguro en sus ataques.</t>
  </si>
  <si>
    <t>Il giocatore punta alla massima sicurezza sui suoi colpi d’attacco.</t>
  </si>
  <si>
    <t>球员的进攻打法较为稳健。</t>
  </si>
  <si>
    <t>Безопасная атака.</t>
  </si>
  <si>
    <t>O jogador joga com segurança em seu ataque.</t>
  </si>
  <si>
    <t>Waits for approach shot</t>
  </si>
  <si>
    <t>TACTICS_INFO_25</t>
  </si>
  <si>
    <t>The player takes a measured risk on their attack.</t>
  </si>
  <si>
    <t>Le joueur prend un risque mesuré sur une balle d'attaque.</t>
  </si>
  <si>
    <t>Der Spieler geht ein überlegtes Risiko bei seinem Angriffsball ein.</t>
  </si>
  <si>
    <t>Tu tenista asume un riesgo medido en sus ataques.</t>
  </si>
  <si>
    <t>Il giocatore prende rischi calcolati sui suoi colpi d’attacco.</t>
  </si>
  <si>
    <t>球员在进攻中采取中等风险。</t>
  </si>
  <si>
    <t>Умеренный атакующий риск.</t>
  </si>
  <si>
    <t>O jogador assume um risco calculado em seu ataque.</t>
  </si>
  <si>
    <t>Plays safe attack</t>
  </si>
  <si>
    <t>TACTICS_INFO_26</t>
  </si>
  <si>
    <t>The player takes the maximum risk to end the rally.</t>
  </si>
  <si>
    <t>Le joueur prend le maximum de risque pour conclure l'échange.</t>
  </si>
  <si>
    <t>Der Spieler geht maximales Risiko ein, um den Ballwechsel zu beenden.</t>
  </si>
  <si>
    <t>Tu tenista se arriesga al máximo para finalizar el intercambio.</t>
  </si>
  <si>
    <t>Il giocatore pende grandi rischi per chiudere gli scambi.</t>
  </si>
  <si>
    <t>球员在进攻中冒最大风险以尽快结束回合。</t>
  </si>
  <si>
    <t>Максимальный риск для завершения розыгрыша.</t>
  </si>
  <si>
    <t>O jogador assume o risco máximo para encerrar o rali.</t>
  </si>
  <si>
    <t>Measured attacking risk</t>
  </si>
  <si>
    <t>TACTICS_INFO_27</t>
  </si>
  <si>
    <t>The player favors slice shots to upset their opponent and open up opportunities to attack</t>
  </si>
  <si>
    <t>Le joueur favorise les coups slicés pour gêner son adversaire et s'offrir des opportunités d'attaque</t>
  </si>
  <si>
    <t>Der Spieler bevorzugt Slices, um seinen Gegner zu verunsichern und Angriffsgelegenheiten zu schaffen.</t>
  </si>
  <si>
    <t>Tu tenista prefiere los golpes cortados para entorpecer a su oponente y abrir oportunidades para atacar.</t>
  </si>
  <si>
    <t>Il giocatore preferisce i colpi in slice per disturbare l’avversario e cercare occasioni di attacco.</t>
  </si>
  <si>
    <t>球员偏好使用削球扰乱对手，为进攻创造机会。</t>
  </si>
  <si>
    <t>Игрок предпочитает срезки, чтобы нарушить ритм соперника.</t>
  </si>
  <si>
    <t>O jogador favorece golpes com slice para incomodar o adversário e abrir oportunidades de ataque.</t>
  </si>
  <si>
    <t>Maximum attacking risk</t>
  </si>
  <si>
    <t>TACTICS_INFO_28</t>
  </si>
  <si>
    <t>The player favors flat shots with a straight trajectory for a fast ball.</t>
  </si>
  <si>
    <t>Le joueur favorise les coups à plat à la trajectoire rectiligne pour une balle rapide.</t>
  </si>
  <si>
    <t>Der Spieler bevorzugt flache Schläge mit gerader Flugbahn, um eine hohe Ballgeschwindigkeit zu erreichen.</t>
  </si>
  <si>
    <t>Tu tenista prefiere los golpes planos con trayectoria recta para enviar una pelota rápida.</t>
  </si>
  <si>
    <t>Il giocatore preferisce i colpi senza effetto e con traiettorie rettilinee per poter giocare palle più veloci.</t>
  </si>
  <si>
    <t>球员偏好使用平击球，轨迹直、速度快。</t>
  </si>
  <si>
    <t>Игрок предпочитает плоские, быстрые удары.</t>
  </si>
  <si>
    <t>O jogador favorece golpes planos com trajetória reta para uma bola rápida.</t>
  </si>
  <si>
    <t>Slice shots…</t>
  </si>
  <si>
    <t>TACTICS_INFO_29</t>
  </si>
  <si>
    <t>The player favors lift shots to better control their attacks and make their opponent back off.</t>
  </si>
  <si>
    <t>Le joueur favorise les coups liftés pour mieux contrôler ses attaques et faire reculer son adversaire.</t>
  </si>
  <si>
    <t>Der Spieler bevorzugt Lift-Schläge, um seine Angriffe besser kontrollieren zu können und seinen Gegner zurückzudrängen.</t>
  </si>
  <si>
    <t>Tu tenista prefiere los golpes elevados para controlar mejor sus ataques y hacer retroceder a su oponente.</t>
  </si>
  <si>
    <t>Il giocatore preferisce i colpi in lift, per controllare meglio gli attacchi e far indietreggiare l'avversario</t>
  </si>
  <si>
    <t>球员偏好使用上旋球，更好地控制进攻并迫使对手后退。</t>
  </si>
  <si>
    <t>Игрок предпочитает топспин для контроля и давления.</t>
  </si>
  <si>
    <t>O jogador favorece golpes com topspin para controlar melhor seus ataques e fazer o adversário recuar.</t>
  </si>
  <si>
    <t>Flat shots…</t>
  </si>
  <si>
    <t>TACTICS_INFO_30</t>
  </si>
  <si>
    <t>Редко смещается под форхэнд.</t>
  </si>
  <si>
    <t>Lifted shots…</t>
  </si>
  <si>
    <t>TACTICS_INFO_31</t>
  </si>
  <si>
    <t>Часто смещается под форхэнд.</t>
  </si>
  <si>
    <t>Rarely shifts FH</t>
  </si>
  <si>
    <t>TACTICS_INFO_32</t>
  </si>
  <si>
    <t>The player looks for a curved and crossed trajectory to get repositioned.</t>
  </si>
  <si>
    <t>Le joueur cherche une trajectoire bombée et croisée pour se replacer.</t>
  </si>
  <si>
    <t>Der Spieler versucht eine kurvige und geschnittene Flugbahn, um sich zu bewegen.</t>
  </si>
  <si>
    <t>Tu tenista busca una trayectoria curva y cruzada para reposicionarse.</t>
  </si>
  <si>
    <t>Il giocatore cerca traiettorie curve e incrociate per prendere posizione.</t>
  </si>
  <si>
    <t>球员倾向于打出带弧线的斜线球以重新站位。</t>
  </si>
  <si>
    <t>Ищет дуговую кроссовую траекторию для репозиционирования.</t>
  </si>
  <si>
    <t>O jogador busca uma trajetória curva e cruzada para se reposicionar.</t>
  </si>
  <si>
    <t>Shifts FH often</t>
  </si>
  <si>
    <t>TACTICS_INFO_33</t>
  </si>
  <si>
    <t>The player tries to send the ball back to the opponent's weak side (often the backhand).</t>
  </si>
  <si>
    <t>Le joueur cherche à remettre la balle sur le coup faible adverse (souvent le revers).</t>
  </si>
  <si>
    <t>Der Spieler versucht, den Ball auf einen schwachen Schlag des Gegners (häufig die Rückhand) zurückzuschlagen.</t>
  </si>
  <si>
    <t>Tu tenista intenta devolver la pelota al lado débil de su oponente (a menudo, el revés).</t>
  </si>
  <si>
    <t>Il giocatore cerca di mandare la palla sul lato debole dell’avversario (di solito il rovescio).</t>
  </si>
  <si>
    <t>球员尝试将球打向对手的弱侧（通常为反手）。</t>
  </si>
  <si>
    <t>Отправляет мяч в слабую сторону соперника.</t>
  </si>
  <si>
    <t>O jogador tenta enviar a bola de volta para o lado fraco do adversário (geralmente o backhand).</t>
  </si>
  <si>
    <t>Curved/crossed trajectory</t>
  </si>
  <si>
    <t>TACTICS_INFO_34</t>
  </si>
  <si>
    <t>The player looks for a deep, aggressive shot.</t>
  </si>
  <si>
    <t>Le joueur cherche un coup profond et agressif.</t>
  </si>
  <si>
    <t>Der Spieler versucht einen tiefen und aggressiven Schlag.</t>
  </si>
  <si>
    <t>Tu tenista busca un golpe profundo y agresivo.</t>
  </si>
  <si>
    <t>Il giocatore cerca colpi profondi e aggressivi.</t>
  </si>
  <si>
    <t>球员寻求击出深区、具有攻击性的球。</t>
  </si>
  <si>
    <t>Глубокий агрессивный удар.</t>
  </si>
  <si>
    <t>O jogador busca um golpe profundo e agressivo.</t>
  </si>
  <si>
    <t>Return to weak side</t>
  </si>
  <si>
    <t>TACTICS_INFO_35</t>
  </si>
  <si>
    <t>The player favors sliced effects to control the ball and to upset their opponent.</t>
  </si>
  <si>
    <t>Le joueur favorise les effets slicés pour maitriser davantage la balle et gêner son adversaire.</t>
  </si>
  <si>
    <t>Der Spieler bevorzugt Slices, um den Ball noch mehr zu kontrollieren und seinen Gegenspieler zu verunsichern.</t>
  </si>
  <si>
    <t>Tu tenista prefiere los efectos cortados para controlar la pelota y entorpecer a su oponente.</t>
  </si>
  <si>
    <t>Il giocatore preferisce i colpi in slice per avere un controllo maggiore sulla palla e disturbare l'avversario.</t>
  </si>
  <si>
    <t>球员偏好使用削球以控制球路并扰乱对手。</t>
  </si>
  <si>
    <t>Предпочитает срезки для контроля и давления.</t>
  </si>
  <si>
    <t>O jogador favorece efeitos slice para controlar a bola e incomodar o adversário.</t>
  </si>
  <si>
    <t>Deep aggressive shot</t>
  </si>
  <si>
    <t>TACTICS_INFO_36</t>
  </si>
  <si>
    <t>The player favors a flat, faster delivery to counter their opponent.</t>
  </si>
  <si>
    <t>Le joueur favorise un coup de remise à plat, plus rapide pour contrer l'adversaire.</t>
  </si>
  <si>
    <t>Der Spieler bevorzugt flache Rückschläge, die schneller sind, um den Gegenspieler zu kontern.</t>
  </si>
  <si>
    <t>Tu tenista prefiere un golpe plano y más rápido para contrarrestar a su oponente.</t>
  </si>
  <si>
    <t>Il giocatore preferisce colpi di rimessa senza effetto, più rapidi, per contrastare l’avversario.</t>
  </si>
  <si>
    <t>球员偏好使用平击回球，以更快速度反击对手。</t>
  </si>
  <si>
    <t>Предпочитает плоские быстрые удары для контратаки.</t>
  </si>
  <si>
    <t>O jogador favorece um saque plano e mais rápido para contra-atacar o adversário.</t>
  </si>
  <si>
    <t>Slice effects</t>
  </si>
  <si>
    <t>TACTICS_INFO_37</t>
  </si>
  <si>
    <t>The player favors a lifted shot to make their opponent back off and give themself more time.</t>
  </si>
  <si>
    <t>Le joueur favorise le lift pour faire reculer son adversaire et se donner davantage de temps.</t>
  </si>
  <si>
    <t>Der Spieler bevorzugt den Lift, um seinen Gegner zurückzudrängen und mehr Zeit zu gewinnen.</t>
  </si>
  <si>
    <t>Tu tenista prefiere un tiro elevado para hacer retroceder a su oponente y darse más tiempo.</t>
  </si>
  <si>
    <t>Il giocatore preferisce i lift per far indietreggiare l'avversario e prendere più tempo.</t>
  </si>
  <si>
    <t>球员偏好使用上旋球，使对手后退，为自己争取更多时间。</t>
  </si>
  <si>
    <t>Топспин, чтобы оттеснить соперника и выиграть время.</t>
  </si>
  <si>
    <t>O jogador favorece um golpe com topspin para fazer o adversário recuar e ganhar mais tempo.</t>
  </si>
  <si>
    <t>Flat faster delivery</t>
  </si>
  <si>
    <t>TACTICS_INFO_38</t>
  </si>
  <si>
    <t>Минимальный риск: выше над сеткой, дальше от линий.</t>
  </si>
  <si>
    <t>O jogador corre menos risco, com mais altura sobre a rede e mais margem de segurança perto das linhas.</t>
  </si>
  <si>
    <t>Lifted shots for time</t>
  </si>
  <si>
    <t>TACTICS_INFO_39</t>
  </si>
  <si>
    <t>Умеренный риск на приёме.</t>
  </si>
  <si>
    <t>O jogador assume um risco calculado (altura sobre a rede e margem de segurança perto das linhas).</t>
  </si>
  <si>
    <t>Less risk return</t>
  </si>
  <si>
    <t>TACTICS_INFO_40</t>
  </si>
  <si>
    <t>Высокий риск: близко к линиям.</t>
  </si>
  <si>
    <t>O jogador assume mais risco, com pouca margem de segurança sobre a rede e joga muito perto das linhas.</t>
  </si>
  <si>
    <t>Measured return risk</t>
  </si>
  <si>
    <t>TACTICS_INFO_41</t>
  </si>
  <si>
    <t>On average, the player uses less power but has more control.</t>
  </si>
  <si>
    <t>Le joueur met en moyenne moins de puissance pour davantage de maitrise.</t>
  </si>
  <si>
    <t>Der Spieler legt in der Regel weniger Kraft in den Schlag, um ihn besser kontrollieren zu können.</t>
  </si>
  <si>
    <t>De media, tu tenista aplica menos potencia pero conserva un mayor control.</t>
  </si>
  <si>
    <t>Il giocatore utilizza in media meno potenza, preferendo un maggiore controllo.</t>
  </si>
  <si>
    <t>球员整体使用的力量较小，但控制力较强。</t>
  </si>
  <si>
    <t>Меньше мощности — больше контроля.</t>
  </si>
  <si>
    <t>Em média, o jogador usa menos potência, mas tem mais controle.</t>
  </si>
  <si>
    <t>High-risk return</t>
  </si>
  <si>
    <t>TACTICS_INFO_42</t>
  </si>
  <si>
    <t>The player varies the average power of their serves.</t>
  </si>
  <si>
    <t>Le joueur varie la puissance moyenne de ses services.</t>
  </si>
  <si>
    <t>Der Spieler variiert die durchschnittliche Stärke seiner Aufschläge.</t>
  </si>
  <si>
    <t>Tu tenista varía la potencia media de sus saques.</t>
  </si>
  <si>
    <t>Il giocatore varia la potenza media del servizio.</t>
  </si>
  <si>
    <t>球员会改变发球时的平均力度。</t>
  </si>
  <si>
    <t>Варьирует мощность подачи.</t>
  </si>
  <si>
    <t>O jogador varia a potência média de seus saques.</t>
  </si>
  <si>
    <t>Less power, more control</t>
  </si>
  <si>
    <t>TACTICS_INFO_43</t>
  </si>
  <si>
    <t>On average, the player uses more power to attempt as many aces as possible.</t>
  </si>
  <si>
    <t>Le joueur met en moyenne plus de puissance pour tenter un maximum d'aces.</t>
  </si>
  <si>
    <t>Der Spieler legt in der Regel mehr Kraft in den Schlag, um eine maximale Anzahl von Assen zu versuchen.</t>
  </si>
  <si>
    <t>De media, tu tenista aplica mayor potencia para intentar obtener tantos aces como pueda.</t>
  </si>
  <si>
    <t>Il giocatore utilizza in media più potenza, per tentare di ottenere più ace possibili.</t>
  </si>
  <si>
    <t>整体来看，球员使用力量较大，争取尽可能多的发球直接得分。</t>
  </si>
  <si>
    <t>Максимальная мощность для попыток эйсов.</t>
  </si>
  <si>
    <t>Em média, o jogador usa mais potência para tentar o máximo de aces possível.</t>
  </si>
  <si>
    <t>Varies serve power</t>
  </si>
  <si>
    <t>TACTICS_INFO_44</t>
  </si>
  <si>
    <t>On average, the player takes less risks when serving.</t>
  </si>
  <si>
    <t>Le joueur prend en moyenne moins de risque pour assurer son service.</t>
  </si>
  <si>
    <t>Der Spieler geht in der Regel weniger Risiko ein, um seinen Aufschlag zu sichern.</t>
  </si>
  <si>
    <t>De media, tu tenista se arriesga menos al sacar.</t>
  </si>
  <si>
    <t>Il giocatore prende in media meno rischi, per servire in modo più sicuro.</t>
  </si>
  <si>
    <t>整体来看，球员在发球时承担较小风险。</t>
  </si>
  <si>
    <t>Минимальный риск на подаче.</t>
  </si>
  <si>
    <t>Em média, o jogador corre menos riscos ao sacar.</t>
  </si>
  <si>
    <t>Maximum power for aces</t>
  </si>
  <si>
    <t>TACTICS_INFO_45</t>
  </si>
  <si>
    <t>The player serves close to the lines.</t>
  </si>
  <si>
    <t>Le joueur sert proche des lignes.</t>
  </si>
  <si>
    <t>Der Spieler schlägt in der Nähe der Linien auf.</t>
  </si>
  <si>
    <t>Tu tenista acerca su saque a las líneas.</t>
  </si>
  <si>
    <t>Il giocatore serve vicino alle linee.</t>
  </si>
  <si>
    <t>球员发球靠近边线。</t>
  </si>
  <si>
    <t>Подаёт близко к линиям.</t>
  </si>
  <si>
    <t>O jogador saca perto das linhas.</t>
  </si>
  <si>
    <t>Less risk on serve</t>
  </si>
  <si>
    <t>TACTICS_INFO_46</t>
  </si>
  <si>
    <t>The player goes for the ace by aiming at the lines.</t>
  </si>
  <si>
    <t>Le joueur cherche l'ace en visant les lignes.</t>
  </si>
  <si>
    <t>Der Spieler versucht das Ass und zielt auf die Linien ab.</t>
  </si>
  <si>
    <t>Tu tenista va a por el ace apuntando a las líneas.</t>
  </si>
  <si>
    <t>Il giocatore punta all'ace mirando alle linee.</t>
  </si>
  <si>
    <t>球员冒险瞄准边线，力求发出Ace球。</t>
  </si>
  <si>
    <t>Нацелен на эйс, играя по линиям.</t>
  </si>
  <si>
    <t>O jogador busca o ace mirando nas linhas.</t>
  </si>
  <si>
    <t>Serve close to lines</t>
  </si>
  <si>
    <t>TACTICS_INFO_47</t>
  </si>
  <si>
    <t>The player uses a kick serve to get a big bounce.</t>
  </si>
  <si>
    <t>Le joueur utilise un effet kické pour chercher un rebond très haut.</t>
  </si>
  <si>
    <t>Der Spieler nutzt einen Kick-Effekt, um einen sehr hohen Abprall zu erzielen.</t>
  </si>
  <si>
    <t>Tu tenista usa un saque con kick para obtener un gran rebote.</t>
  </si>
  <si>
    <t>Il giocatore utilizza un servizio in kick per ottenere un rimbalzo molto alto.</t>
  </si>
  <si>
    <t>球员使用上旋发球，使球高高弹起。</t>
  </si>
  <si>
    <t>Использует кик-подачу для высокого отскока.</t>
  </si>
  <si>
    <t>O jogador usa um saque kick para obter um grande quique.</t>
  </si>
  <si>
    <t>Aiming for ace</t>
  </si>
  <si>
    <t>TACTICS_INFO_48</t>
  </si>
  <si>
    <t>The player uses a slice effect to push their opponent to the outside of the court.</t>
  </si>
  <si>
    <t>Le joueur utilise un effet slicé pour déporter son adversaire vers l'extérieur du court.</t>
  </si>
  <si>
    <t>Der Spieler nutzt den Slice-Effekt, um seinen Gegner an den Rand des Spielfeldes zu drängen.</t>
  </si>
  <si>
    <t>Tu tenista usa un efecto de corte para sacar a su oponente del campo.</t>
  </si>
  <si>
    <t>Il giocatore utilizza un servizio in slice per spingere l’avversario verso l’esterno.</t>
  </si>
  <si>
    <t>球员使用切削发球，将对手逼出场外。</t>
  </si>
  <si>
    <t>Срезка наружу корта.</t>
  </si>
  <si>
    <t>O jogador usa um efeito slice para empurrar o adversário para fora da quadra.</t>
  </si>
  <si>
    <t>Kick serve</t>
  </si>
  <si>
    <t>TACTICS_INFO_49</t>
  </si>
  <si>
    <t>The player uses a flat spin to give the ball maximum speed.</t>
  </si>
  <si>
    <t>Le joueur utilise un effet à plat pour donner un maximum de vitesse à la balle.</t>
  </si>
  <si>
    <t>Der Spieler nutzt einen flachen Effekt, um den Ball maximal zu beschleunigen.</t>
  </si>
  <si>
    <t>Tu tenista usa un efecto plano para otorgar a la pelota la máxima velocidad.</t>
  </si>
  <si>
    <t>Il giocatore utilizza un servizio piatto per dare più velocità possibile alla palla.</t>
  </si>
  <si>
    <t>球员使用平击旋转，使球速达到极限。</t>
  </si>
  <si>
    <t>Плоское вращение для максимальной скорости.</t>
  </si>
  <si>
    <t>O jogador usa um spin plano para dar velocidade máxima à bola.</t>
  </si>
  <si>
    <t>Slice serve wide</t>
  </si>
  <si>
    <t>TACTICS_INFO_50</t>
  </si>
  <si>
    <t>The player almost never tries to move up to the net after serving.</t>
  </si>
  <si>
    <t>Le joueur ne tente quasiment jamais de monter au filet après son service.</t>
  </si>
  <si>
    <t>Der Spieler wagt es praktisch nie, nach seinem Aufschlag ans Netz zu stürmen.</t>
  </si>
  <si>
    <t>Tu tenista casi nunca intenta subir a la red después del saque.</t>
  </si>
  <si>
    <t>Il giocatore non cerca quasi mai di salire a rete dopo il servizio.</t>
  </si>
  <si>
    <t>球员发球后几乎不会上网。</t>
  </si>
  <si>
    <t>Почти не выходит к сетке после подачи.</t>
  </si>
  <si>
    <t>O jogador quase nunca tenta subir à rede após sacar.</t>
  </si>
  <si>
    <t>Flat spin for speed</t>
  </si>
  <si>
    <t>TACTICS_INFO_51</t>
  </si>
  <si>
    <t>The player tries to move up to the net regularly after serving.</t>
  </si>
  <si>
    <t>Le joueur tente de monter au filet régulièrement après son service.</t>
  </si>
  <si>
    <t>Der Spieler wagt es regelmäßig, nach seinem Aufschlag ans Netz zu stürmen.</t>
  </si>
  <si>
    <t>Tu tenista intenta habitualmente subir a la red después del saque.</t>
  </si>
  <si>
    <t>Il giocatore cerca spesso di salire a rete dopo il servizio.</t>
  </si>
  <si>
    <t>球员发球后经常尝试上网。</t>
  </si>
  <si>
    <t>Регулярно выходит к сетке после подачи.</t>
  </si>
  <si>
    <t>O jogador tenta subir à rede regularmente após sacar.</t>
  </si>
  <si>
    <t>Almost never goes to net</t>
  </si>
  <si>
    <t>TACTICS_INFO_52</t>
  </si>
  <si>
    <t>The player takes much less risk on their second serve.</t>
  </si>
  <si>
    <t>Le joueur prend beaucoup moins de risque au second service.</t>
  </si>
  <si>
    <t>Der Spieler geht viel weniger Risiko beim zweiten Aufschlag ein.</t>
  </si>
  <si>
    <t>Tu tenista se arriesga mucho menos en su segundo saque.</t>
  </si>
  <si>
    <t>Il giocatore prende molti meno rischi sulla seconda palla di servizio.</t>
  </si>
  <si>
    <t>球员在二发时承担的风险较小。</t>
  </si>
  <si>
    <t>Минимальный риск на второй подаче.</t>
  </si>
  <si>
    <t>O jogador corre muito menos risco no segundo saque.</t>
  </si>
  <si>
    <t>Goes to net regularly</t>
  </si>
  <si>
    <t>TACTICS_INFO_53</t>
  </si>
  <si>
    <t>The player takes a measured risk on their second serve.</t>
  </si>
  <si>
    <t>Le joueur prend un risque mesuré au second service.</t>
  </si>
  <si>
    <t>Der Spieler geht ein überlegtes Risiko beim zweiten Aufschlag ein.</t>
  </si>
  <si>
    <t>Tu tenista asume un riesgo medido en su segundo saque.</t>
  </si>
  <si>
    <t>Il giocatore prende rischi calcolati sulla seconda palla di servizio.</t>
  </si>
  <si>
    <t>球员在二发时承担适度的风险。</t>
  </si>
  <si>
    <t>Умеренный риск на второй подаче.</t>
  </si>
  <si>
    <t>O jogador assume um risco calculado no segundo saque.</t>
  </si>
  <si>
    <t>Low risk 2nd serve</t>
  </si>
  <si>
    <t>TACTICS_INFO_54</t>
  </si>
  <si>
    <t>The player takes a big risk on their second serve.</t>
  </si>
  <si>
    <t>Le joueur prend un risque important au second service.</t>
  </si>
  <si>
    <t>Der Spieler geht ein erhebliches Risiko beim zweiten Aufschlag ein.</t>
  </si>
  <si>
    <t>Tu tenista asume un gran riesgo en su segundo saque.</t>
  </si>
  <si>
    <t>Il giocatore prende rischi notevoli sulla seconda palla di servizio.</t>
  </si>
  <si>
    <t>球员在二发时承担很大的风险。</t>
  </si>
  <si>
    <t>Высокий риск на второй подаче.</t>
  </si>
  <si>
    <t>O jogador assume um grande risco no segundo saque.</t>
  </si>
  <si>
    <t>Measured 2nd serve risk</t>
  </si>
  <si>
    <t>TACTICS_INFO_55</t>
  </si>
  <si>
    <t>球员整体回球力量较小，但控制力较强。</t>
  </si>
  <si>
    <t>Big risk second serve</t>
  </si>
  <si>
    <t>TACTICS_INFO_56</t>
  </si>
  <si>
    <t>The player varies the average power of their returns.</t>
  </si>
  <si>
    <t>Le joueur varie la puissance moyenne de ses retours.</t>
  </si>
  <si>
    <t>Der Spieler variiert die durchschnittliche Stärke seiner Rückschläge.</t>
  </si>
  <si>
    <t>Tu tenista varía la potencia media de sus restos.</t>
  </si>
  <si>
    <t>Il giocatore varia la potenza media delle risposte.</t>
  </si>
  <si>
    <t>球员会改变接发时的平均力度。</t>
  </si>
  <si>
    <t>Варьирует мощность приёма.</t>
  </si>
  <si>
    <t>TACTICS_INFO_57</t>
  </si>
  <si>
    <t>The player goes for a winning return or to regain control of the point.</t>
  </si>
  <si>
    <t>Le joueur cherche le retour gagnant ou reprendre le contrôle du point.</t>
  </si>
  <si>
    <t>Der Spieler versucht einen siegenden Rückschlag oder die Punkteübernahme.</t>
  </si>
  <si>
    <t>Tu tenista busca un resto ganador o recuperar el control del punto.</t>
  </si>
  <si>
    <t>Il giocatore cerca la risposta vincente o di riprendere il controllo della palla.</t>
  </si>
  <si>
    <t>球员追求直接得分或掌控回合的主动权。</t>
  </si>
  <si>
    <t>Идёт на атакующий приём или захват инициативы.</t>
  </si>
  <si>
    <t>O jogador busca um retorno vencedor ou para retomar o controle do ponto.</t>
  </si>
  <si>
    <t>Varies return power</t>
  </si>
  <si>
    <t>TACTICS_INFO_58</t>
  </si>
  <si>
    <t>The player does not try to aim at the lines.</t>
  </si>
  <si>
    <t>Le joueur ne cherche pas à viser les lignes.</t>
  </si>
  <si>
    <t>Der Spieler versucht nicht, auf die Linien abzuzielen.</t>
  </si>
  <si>
    <t>Tu tenista no intenta apuntar a las líneas.</t>
  </si>
  <si>
    <t>Il giocatore non mira alle linee.</t>
  </si>
  <si>
    <t>球员不尝试瞄准边线。</t>
  </si>
  <si>
    <t>Не целится в линии.</t>
  </si>
  <si>
    <t>O jogador não tenta mirar nas linhas.</t>
  </si>
  <si>
    <t>Winning return attempt</t>
  </si>
  <si>
    <t>TACTICS_INFO_59</t>
  </si>
  <si>
    <t>The player takes a small safety margin from the court lines.</t>
  </si>
  <si>
    <t>Le joueur prend une petite marge de sécurité par rapport aux lignes du court.</t>
  </si>
  <si>
    <t>Der Spieler geht in Bezug auf die Spielfeldlinien etwas Sicherheit ein.</t>
  </si>
  <si>
    <t>Tu tenista se toma un pequeño margen de seguridad respecto a las líneas del campo.</t>
  </si>
  <si>
    <t>Il giocatore si tiene abbastanza lontano dalle linee.</t>
  </si>
  <si>
    <t>球员与场地边线保持较小的安全余地。</t>
  </si>
  <si>
    <t>Минимальная страховка от линий.</t>
  </si>
  <si>
    <t>O jogador mantém uma pequena margem de segurança das linhas da quadra.</t>
  </si>
  <si>
    <t>Does not aim at lines</t>
  </si>
  <si>
    <t>TACTICS_INFO_60</t>
  </si>
  <si>
    <t>The player goes for a winning return by taking a big risk.</t>
  </si>
  <si>
    <t>Le joueur cherche le retour gagnant en prenant un maximum de risque.</t>
  </si>
  <si>
    <t>Der Spieler versucht den siegenden Rückschlag mit höchstem Risiko.</t>
  </si>
  <si>
    <t>Tu tenista busca un resto ganador asumiendo un gran riesgo.</t>
  </si>
  <si>
    <t>Il giocatore cerca la risposta vincente, prendendo un notevole rischio.</t>
  </si>
  <si>
    <t>球员通过承担巨大风险以追求制胜回球。</t>
  </si>
  <si>
    <t>Рискованный атакующий приём.</t>
  </si>
  <si>
    <t>O jogador busca um retorno vencedor assumindo um grande risco.</t>
  </si>
  <si>
    <t>Small safety margin</t>
  </si>
  <si>
    <t>TACTICS_INFO_61</t>
  </si>
  <si>
    <t>The player tries to send the ball back where it came from by crossing their return.</t>
  </si>
  <si>
    <t>Le joueur cherche à remettre la balle d'où elle vient en croisant son retour.</t>
  </si>
  <si>
    <t>Der Spieler versucht, den Ball in die gleiche Richtung zurückzuschlagen, indem er seinen Rückschlag kreuzt.</t>
  </si>
  <si>
    <t>Tu tenista intenta devolver la pelota a donde vino cruzando su resto.</t>
  </si>
  <si>
    <t>Il giocatore cerca di rimandare la palla da dove proviene, con una risposta incrociata.</t>
  </si>
  <si>
    <t>球员尝试通过斜线回球将球回到来球方向。</t>
  </si>
  <si>
    <t>Кроссовый приём.</t>
  </si>
  <si>
    <t>O jogador tenta devolver a bola para onde veio, cruzando seu retorno.</t>
  </si>
  <si>
    <t>Winning return risky</t>
  </si>
  <si>
    <t>TACTICS_INFO_62</t>
  </si>
  <si>
    <t>The player aims to return the ball to the center of the court.</t>
  </si>
  <si>
    <t>Le joueur cherche à remettre la balle au centre du court.</t>
  </si>
  <si>
    <t>Der Spieler versucht, den Ball in die Spielfeldmitte zurückzuschlagen.</t>
  </si>
  <si>
    <t>Tu tenista busca devolver la pelota al centro del campo.</t>
  </si>
  <si>
    <t>Il giocatore cerca di rimandare la palla al centro del campo.</t>
  </si>
  <si>
    <t>球员目标是将球回到球场中央。</t>
  </si>
  <si>
    <t>Возврат в центр корта.</t>
  </si>
  <si>
    <t>O jogador visa devolver a bola para o centro da quadra.</t>
  </si>
  <si>
    <t>Crossed return</t>
  </si>
  <si>
    <t>TACTICS_INFO_63</t>
  </si>
  <si>
    <t>The player aims for the opposite line to best their opponent.</t>
  </si>
  <si>
    <t>Le joueur cherche la ligne opposée pour déborder son adversaire.</t>
  </si>
  <si>
    <t>Der Spieler versucht, den Ball an die gegenüberliegende Linie zu schlagen, um den Gegner zu überfordern.</t>
  </si>
  <si>
    <t>Tu tenista apunta a la línea opuesta para desbordar a su oponente.</t>
  </si>
  <si>
    <t>Il giocatore cerca la linea opposta per stancare l'avversario.</t>
  </si>
  <si>
    <t>球员瞄准对面的边线以战胜对手。</t>
  </si>
  <si>
    <t>Игра по противоположной линии.</t>
  </si>
  <si>
    <t>O jogador visa a linha oposta para superar o adversário.</t>
  </si>
  <si>
    <t>Return to center</t>
  </si>
  <si>
    <t>TACTICS_INFO_64</t>
  </si>
  <si>
    <t>The player tries to return a short ball to either play the angles or to put the opponent in an attacking position.</t>
  </si>
  <si>
    <t>Le joueur cherche à remettre la balle relativement courte pour, soit jouer les angles, soit mettre l'adverse en situation d'attaque.</t>
  </si>
  <si>
    <t>Der Spieler versucht, den Ball relativ kurz zurückzuschlagen, um entweder die Winkel zu spielen oder den Gegenspieler in den Angriff zu zwingen.</t>
  </si>
  <si>
    <t>Tu tenista intenta devolver una pelota corta, ya sea para jugar a las esquinas o para poner a su oponente en posición de ataque.</t>
  </si>
  <si>
    <t>Il giocatore cerca di rimandare la palla relativamente corta, giocando angolato o spingendo l’avversario ad attaccare.</t>
  </si>
  <si>
    <t>球员尝试打短球，以拉开角度或诱使对手进攻。</t>
  </si>
  <si>
    <t>Возврат короткого мяча для розыгрыша углов или атаки.</t>
  </si>
  <si>
    <t>O jogador tenta devolver uma bola curta para jogar nos ângulos ou para colocar o adversário em posição de ataque.</t>
  </si>
  <si>
    <t>Opposite line</t>
  </si>
  <si>
    <t>TACTICS_INFO_65</t>
  </si>
  <si>
    <t>The player tries send put the ball back to mid-court without taking too much risk.</t>
  </si>
  <si>
    <t>Le joueur cherche à remettre la balle à mi-court sans prendre trop de risque.</t>
  </si>
  <si>
    <t>Der Spieler versucht, den Ball in die Spielfeldmitte zurückzuschlagen, ohne ein zu hohes Risiko einzugehen.</t>
  </si>
  <si>
    <t>Tu tenista intenta devolver la pelota a la mitad del campo sin correr demasiados riesgos.</t>
  </si>
  <si>
    <t>Il giocatore cerca di rimandare la palla a metà profondità, senza prendere grandi rischi.</t>
  </si>
  <si>
    <t>球员尝试将球打至中场位置，降低风险。</t>
  </si>
  <si>
    <t>Возврат в середину корта с безопасностью.</t>
  </si>
  <si>
    <t>O jogador tenta devolver a bola para o meio da quadra sem correr muito risco.</t>
  </si>
  <si>
    <t>Return short ball</t>
  </si>
  <si>
    <t>TACTICS_INFO_66</t>
  </si>
  <si>
    <t>The player tries to send the ball back to the baseline to push the opponent back.</t>
  </si>
  <si>
    <t>Le joueur cherche à remettre la balle au fond du court pour repousser son adversaire.</t>
  </si>
  <si>
    <t>Der Spieler versucht, den Ball tief in das Spielfeld zurückzuschlagen, um den Gegner zurückzudrängen.</t>
  </si>
  <si>
    <t>Tu tenista intenta devolver la pelota a la línea de fondo para hacer retroceder a su oponente.</t>
  </si>
  <si>
    <t>Il giocatore cerca di rimandare la palla a fondo campo, per far indietreggiare l’avversario.</t>
  </si>
  <si>
    <t>球员尝试将球打向底线以迫使对手后退。</t>
  </si>
  <si>
    <t>Глубокий приём для оттеснения соперника.</t>
  </si>
  <si>
    <t>O jogador tenta devolver a bola para a linha de base para empurrar o adversário para trás.</t>
  </si>
  <si>
    <t>Mid-court safe return</t>
  </si>
  <si>
    <t>TACTICS_INFO_67</t>
  </si>
  <si>
    <t>The player does not try to move up to the net after their return.</t>
  </si>
  <si>
    <t>Le joueur ne cherche pas à monter au filet après son retour.</t>
  </si>
  <si>
    <t>Der Spieler versucht nicht, nach seinem Rückschlag ans Netz zu stürmen.</t>
  </si>
  <si>
    <t>Tu tenista no intenta subir a la red después de su resto.</t>
  </si>
  <si>
    <t>Il giocatore non cerca di salire a rete dopo la risposta.</t>
  </si>
  <si>
    <t>球员接发后不主动上网。</t>
  </si>
  <si>
    <t>После приёма к сетке практически не выходит.</t>
  </si>
  <si>
    <t>O jogador não tenta subir à rede após o retorno.</t>
  </si>
  <si>
    <t>Deep return to push back</t>
  </si>
  <si>
    <t>TACTICS_INFO_68</t>
  </si>
  <si>
    <t>The player tries to move up to the net after their return when possible.</t>
  </si>
  <si>
    <t>Le joueur cherche quand il le peut à monter au filet après son retour.</t>
  </si>
  <si>
    <t>Der Spieler versucht nach Möglichkeit, nach seinem Rückschlag ans Netz zu stürmen.</t>
  </si>
  <si>
    <t>Tu tenista trata de subir a la red después de su resto siempre que puede.</t>
  </si>
  <si>
    <t>Il giocatore cerca, quando possibile, di salire a rete dopo la risposta.</t>
  </si>
  <si>
    <t>球员在可能的情况下尝试接发后上网。</t>
  </si>
  <si>
    <t>Выходит к сетке при возможности.</t>
  </si>
  <si>
    <t>O jogador tenta subir à rede após o retorno, quando possível.</t>
  </si>
  <si>
    <t>Does not go to net</t>
  </si>
  <si>
    <t>CAMERA_04</t>
  </si>
  <si>
    <t>履历</t>
  </si>
  <si>
    <t>Goes to net if possible</t>
  </si>
  <si>
    <t>BRIEF_INJURY</t>
  </si>
  <si>
    <t>Ongoing injury</t>
  </si>
  <si>
    <t>Blessure en cours</t>
  </si>
  <si>
    <t>Aktuelle Verletzung</t>
  </si>
  <si>
    <t>Lesión</t>
  </si>
  <si>
    <t>Lesione in corso</t>
  </si>
  <si>
    <t>伤病中</t>
  </si>
  <si>
    <t>Текущая травма</t>
  </si>
  <si>
    <t>Lesão em andamento</t>
  </si>
  <si>
    <t>BRIEF_INJURY_BTN</t>
  </si>
  <si>
    <t>Forfait erklären</t>
  </si>
  <si>
    <t>Declarar un abandono</t>
  </si>
  <si>
    <t>Dichiarare il forfait</t>
  </si>
  <si>
    <t>3DANA_DISPLAY_FILTER_WINNER</t>
  </si>
  <si>
    <t>Punto</t>
  </si>
  <si>
    <t>Colpo vincente</t>
  </si>
  <si>
    <t>Виннер</t>
  </si>
  <si>
    <t>3DANA_DISPLAY_FILTER_OPPONENT_ERROR</t>
  </si>
  <si>
    <t>Opponent error</t>
  </si>
  <si>
    <t>Faute adverse</t>
  </si>
  <si>
    <t>Fehler des Gegners</t>
  </si>
  <si>
    <t>Falta en contra</t>
  </si>
  <si>
    <t>Errore avversario</t>
  </si>
  <si>
    <t>对手失误</t>
  </si>
  <si>
    <t>Ошибка соперника</t>
  </si>
  <si>
    <t>Erro do oponente</t>
  </si>
  <si>
    <t>3DANA_DISPLAY_FILTER_RALLY</t>
  </si>
  <si>
    <t>Echange</t>
  </si>
  <si>
    <t>Austausch</t>
  </si>
  <si>
    <t>Golpe</t>
  </si>
  <si>
    <t>3DANA_DISPLAY_FILTER_OPPONENT_WINNER</t>
  </si>
  <si>
    <t>Opponent winner</t>
  </si>
  <si>
    <t>Coup gagnant adverse</t>
  </si>
  <si>
    <t>Winner des Gegners</t>
  </si>
  <si>
    <t>Punto del contrario</t>
  </si>
  <si>
    <t>Colpo vincente avversario</t>
  </si>
  <si>
    <t>对手制胜分</t>
  </si>
  <si>
    <t>Виннер соперника</t>
  </si>
  <si>
    <t>Vencedor do oponente</t>
  </si>
  <si>
    <t>3DANA_DISPLAY_FILTER_ERROR</t>
  </si>
  <si>
    <t>Error</t>
  </si>
  <si>
    <t>失误</t>
  </si>
  <si>
    <t>Ошибка</t>
  </si>
  <si>
    <t>Erro</t>
  </si>
  <si>
    <t>3DANA_DISPLAY_FILTER_RETURN_WINNER</t>
  </si>
  <si>
    <t>Return winner</t>
  </si>
  <si>
    <t>Retorno vencedor</t>
  </si>
  <si>
    <t>3DANA_DISPLAY_FILTER_ACES</t>
  </si>
  <si>
    <t>Ace球</t>
  </si>
  <si>
    <t>Ases</t>
  </si>
  <si>
    <t>3DANA_DISPLAY_FILTER_SERVE_WINNER</t>
  </si>
  <si>
    <t>Serve winner</t>
  </si>
  <si>
    <t>Service gagnant</t>
  </si>
  <si>
    <t>Service Winner</t>
  </si>
  <si>
    <t>Punto de servicio</t>
  </si>
  <si>
    <t>Servizio vincente</t>
  </si>
  <si>
    <t>Выигрышная подача</t>
  </si>
  <si>
    <t>Saque vencedor</t>
  </si>
  <si>
    <t>3DANA_DISPLAY_FILTER_SERVE_IN</t>
  </si>
  <si>
    <t>Serve In</t>
  </si>
  <si>
    <t>Service en jeu</t>
  </si>
  <si>
    <t>Serve in</t>
  </si>
  <si>
    <t>Servicio</t>
  </si>
  <si>
    <t>Servizio in</t>
  </si>
  <si>
    <t>Подача в корт</t>
  </si>
  <si>
    <t>Saque em jogo</t>
  </si>
  <si>
    <t>3DANA_FILTER_SHOT_ALL</t>
  </si>
  <si>
    <t>All shots</t>
  </si>
  <si>
    <t>Tous les coups</t>
  </si>
  <si>
    <t>Alle Schläge</t>
  </si>
  <si>
    <t>Todos los golpes</t>
  </si>
  <si>
    <t>Tutti i colpi</t>
  </si>
  <si>
    <t>所有击球</t>
  </si>
  <si>
    <t>Все удары</t>
  </si>
  <si>
    <t>Todos os golpes</t>
  </si>
  <si>
    <t>3DANA_FILTER_VOLLEY</t>
  </si>
  <si>
    <t>Volley</t>
  </si>
  <si>
    <t>Volée</t>
  </si>
  <si>
    <t>Volea</t>
  </si>
  <si>
    <t>截击</t>
  </si>
  <si>
    <t>Удар с лёта</t>
  </si>
  <si>
    <t>Voleio</t>
  </si>
  <si>
    <t>3DANA_FILTER_DROPSHOT</t>
  </si>
  <si>
    <t>Укороченный</t>
  </si>
  <si>
    <t>3DANA_FILTER_SMASH</t>
  </si>
  <si>
    <t>3DANA_FILTER_LOB</t>
  </si>
  <si>
    <t>Lobs</t>
  </si>
  <si>
    <t>3DANA_FILTER_EFFECT_ALL</t>
  </si>
  <si>
    <t>All spins</t>
  </si>
  <si>
    <t>Tous les effets</t>
  </si>
  <si>
    <t>Alle Effekte</t>
  </si>
  <si>
    <t>Todos los efectos</t>
  </si>
  <si>
    <t>Tutti gli effetti</t>
  </si>
  <si>
    <t>所有旋转</t>
  </si>
  <si>
    <t>Все вращения</t>
  </si>
  <si>
    <t>Todos os efeitos</t>
  </si>
  <si>
    <t>3DANA_FILTER_EFFECT_FLAT</t>
  </si>
  <si>
    <t>A plat</t>
  </si>
  <si>
    <t>Flat (flacher Schlag)</t>
  </si>
  <si>
    <t>3DANA_FILTER_EFFECT_TOPSPIN</t>
  </si>
  <si>
    <t>Liftato</t>
  </si>
  <si>
    <t>3DANA_FILTER_EFFECT_UNDERSPIN</t>
  </si>
  <si>
    <t>Underspin</t>
  </si>
  <si>
    <t>Coupé</t>
  </si>
  <si>
    <t>Backspin</t>
  </si>
  <si>
    <t>Tagliato</t>
  </si>
  <si>
    <t>下旋</t>
  </si>
  <si>
    <t>3DANA_FILTER_SERVE_ALL</t>
  </si>
  <si>
    <t>Todos los efectos servicios</t>
  </si>
  <si>
    <t>3DANA_FILTER_SERVE_FLAT</t>
  </si>
  <si>
    <t>Saque plano</t>
  </si>
  <si>
    <t>3DANA_FILTER_SERVE_KICK</t>
  </si>
  <si>
    <t>Kicked</t>
  </si>
  <si>
    <t>Kické</t>
  </si>
  <si>
    <t>Kick-Aufschlag</t>
  </si>
  <si>
    <t>Saque liftado</t>
  </si>
  <si>
    <t>Saque com kick</t>
  </si>
  <si>
    <t>3DANA_FILTER_SERVE_SLICE</t>
  </si>
  <si>
    <t>Sliced</t>
  </si>
  <si>
    <t>Slicé</t>
  </si>
  <si>
    <t>Saque cortado</t>
  </si>
  <si>
    <t>Saque slice</t>
  </si>
  <si>
    <t>3DANA_FILTER_SITUATION_ALL</t>
  </si>
  <si>
    <t>All situations</t>
  </si>
  <si>
    <t>Toutes les situations</t>
  </si>
  <si>
    <t>Alle Situationen</t>
  </si>
  <si>
    <t>Todas las situaciones</t>
  </si>
  <si>
    <t>Tutte le situazioni</t>
  </si>
  <si>
    <t>所有情况</t>
  </si>
  <si>
    <t>Все ситуации</t>
  </si>
  <si>
    <t>Todas as situações</t>
  </si>
  <si>
    <t>3DANA_FILTER_SITUATION_NORMAL</t>
  </si>
  <si>
    <t>Normal</t>
  </si>
  <si>
    <t>Normale</t>
  </si>
  <si>
    <t>Нормальная</t>
  </si>
  <si>
    <t>3DANA_FILTER_SITUATION_ATTACKING</t>
  </si>
  <si>
    <t>3DANA_FILTER_SITUATION_DEFENDING</t>
  </si>
  <si>
    <t>3DANA_05_FILTER_C_3</t>
  </si>
  <si>
    <t>Both sides</t>
  </si>
  <si>
    <t>Les deux cotés</t>
  </si>
  <si>
    <t>Beide Seiten</t>
  </si>
  <si>
    <t>Ambos lados</t>
  </si>
  <si>
    <t>Entrambi i lati</t>
  </si>
  <si>
    <t>双方</t>
  </si>
  <si>
    <t>Обе стороны</t>
  </si>
  <si>
    <t>Ambos os lados</t>
  </si>
  <si>
    <t>TACTICS_RALLY3_FH_4</t>
  </si>
  <si>
    <t>Opponent at the net</t>
  </si>
  <si>
    <t>Adversaire au filet</t>
  </si>
  <si>
    <t>Gegner am Netz</t>
  </si>
  <si>
    <t>Adversario en la red</t>
  </si>
  <si>
    <t>Avversario a rete</t>
  </si>
  <si>
    <t>对手在网前</t>
  </si>
  <si>
    <t>Соперник у сетки</t>
  </si>
  <si>
    <t>Oponente na rede</t>
  </si>
  <si>
    <t>TACTICS_RALLY3_FH_4_1</t>
  </si>
  <si>
    <t>Passing shot</t>
  </si>
  <si>
    <t>Passierschlag</t>
  </si>
  <si>
    <t>Colpo passante</t>
  </si>
  <si>
    <t>穿越球</t>
  </si>
  <si>
    <t>Проходящий удар</t>
  </si>
  <si>
    <t>Golpe de passagem</t>
  </si>
  <si>
    <t>TACTICS_INFO_69</t>
  </si>
  <si>
    <t>The player favours shots down the line or passing to outflank their opponent</t>
  </si>
  <si>
    <t>Le joueur favorise les coups long de ligne ou côté ouvert pour déborder son adversaire</t>
  </si>
  <si>
    <t>Der Spieler bevorzugt lange Schläge entlang der Linie oder offene Schläge, um seinen Gegner auszuspielen.</t>
  </si>
  <si>
    <t>El tenista prefiere golpes a la línea o passings para rebasar a su oponente</t>
  </si>
  <si>
    <t>Il giocatore preferisce i colpi lungo linea o sul lato aperto per mettere fuori gioco l'avversario</t>
  </si>
  <si>
    <t>球员偏好打直线球或穿越球以迂回绕过对手</t>
  </si>
  <si>
    <t>Игрок предпочитает удары по линии или проходящие для обхода соперника</t>
  </si>
  <si>
    <t>O jogador prefere golpes na linha ou passadas para flanquear o oponente</t>
  </si>
  <si>
    <t>TACTICS_RALLY3_FH_4_2</t>
  </si>
  <si>
    <t>Shots down the line or passing</t>
  </si>
  <si>
    <t>TACTICS_INFO_70</t>
  </si>
  <si>
    <t>The player favours topspin lobs against their opponent</t>
  </si>
  <si>
    <t>Le joueur favorise les balles en cloche pour lober son adversaire</t>
  </si>
  <si>
    <t>Der Spieler bevorzugt Chip-Bälle, die er über seinen Gegner lobbt.</t>
  </si>
  <si>
    <t>El tenista prefiere afrontar a su oponente con globos liftados</t>
  </si>
  <si>
    <t>Il giocatore preferisce le palle a campanile per superare l'avversario</t>
  </si>
  <si>
    <t>球员偏好使用上旋挑高球来对付对手</t>
  </si>
  <si>
    <t>Игрок предпочитает лобы с топспином против соперника</t>
  </si>
  <si>
    <t>O jogador prefere lobs com topspin contra o oponente</t>
  </si>
  <si>
    <t>TACTICS_RALLY3_FH_4_3</t>
  </si>
  <si>
    <t>On the opponent</t>
  </si>
  <si>
    <t>Sur l'adversaire</t>
  </si>
  <si>
    <t>Zum Gegner</t>
  </si>
  <si>
    <t>Sobre el adversario</t>
  </si>
  <si>
    <t>Sull'avversario</t>
  </si>
  <si>
    <t>打向对手</t>
  </si>
  <si>
    <t>В игрока</t>
  </si>
  <si>
    <t>No oponente</t>
  </si>
  <si>
    <t>Topspin lobs</t>
  </si>
  <si>
    <t>TACTICS_INFO_71</t>
  </si>
  <si>
    <t>The player favours smashes against their opponent</t>
  </si>
  <si>
    <t>Le joueur favorise des balles fortes sur son adversaire</t>
  </si>
  <si>
    <t>Der Spieler bevorzugt harte Bälle auf seinen Gegner.</t>
  </si>
  <si>
    <t>El tenista prefiere afrontar a su oponente con remates</t>
  </si>
  <si>
    <t>Il giocatore preferisce le palle forti dirette sull'avversario</t>
  </si>
  <si>
    <t>球员偏好使用高压球来对付对手</t>
  </si>
  <si>
    <t>Игрок предпочитает смэши против соперника</t>
  </si>
  <si>
    <t>O jogador prefere smashes contra o oponente</t>
  </si>
  <si>
    <t>3DANA_FILTER_PASSING</t>
  </si>
  <si>
    <t>Smashes</t>
  </si>
  <si>
    <t>3DANA_FILTER_APPROACH</t>
  </si>
  <si>
    <t>Approach shot</t>
  </si>
  <si>
    <t>Coup d'approche</t>
  </si>
  <si>
    <t>Angriffsball</t>
  </si>
  <si>
    <t>Golpe en la red</t>
  </si>
  <si>
    <t>Colpo d'approccio</t>
  </si>
  <si>
    <t>Удар подхода</t>
  </si>
  <si>
    <t>Golpe de aproximação</t>
  </si>
  <si>
    <t>3DANA_FILTER_GROUNDSTROKE</t>
  </si>
  <si>
    <t>Groundstroke</t>
  </si>
  <si>
    <t>Coup de fond de court</t>
  </si>
  <si>
    <t>Grundschlag</t>
  </si>
  <si>
    <t>Golpe de fondo</t>
  </si>
  <si>
    <t>Colpo da fondo campo</t>
  </si>
  <si>
    <t>底线击球</t>
  </si>
  <si>
    <t>Удар с задней линии</t>
  </si>
  <si>
    <t>Golpe de fundo</t>
  </si>
  <si>
    <t>3DANA_DISPLAY_FILTERS</t>
  </si>
  <si>
    <t>Display filters</t>
  </si>
  <si>
    <t>Filtres d'affichage</t>
  </si>
  <si>
    <t>Anzeigefilter</t>
  </si>
  <si>
    <t>Filtros de visualización</t>
  </si>
  <si>
    <t>Filtri di visualizzazione</t>
  </si>
  <si>
    <t>显示筛选条件</t>
  </si>
  <si>
    <t>Фильтры отображения</t>
  </si>
  <si>
    <t>Exibir filtros</t>
  </si>
  <si>
    <t>BRIEF_VS</t>
  </si>
  <si>
    <t>VS</t>
  </si>
  <si>
    <t>BRIEF_H2H</t>
  </si>
  <si>
    <t>H2H</t>
  </si>
  <si>
    <t>Cara a cara</t>
  </si>
  <si>
    <t>交手纪录</t>
  </si>
  <si>
    <t>BRIEF_COHESION</t>
  </si>
  <si>
    <t>BRIEF_H2H_RANKING</t>
  </si>
  <si>
    <t>Classement</t>
  </si>
  <si>
    <t>Rangliste</t>
  </si>
  <si>
    <t>Clasificación</t>
  </si>
  <si>
    <t>Classifica</t>
  </si>
  <si>
    <t>BRIEF_H2H_TITLES</t>
  </si>
  <si>
    <t>BRIEF_H2H_HEIGHT</t>
  </si>
  <si>
    <t>Height</t>
  </si>
  <si>
    <t>Taille</t>
  </si>
  <si>
    <t>Höhe</t>
  </si>
  <si>
    <t>Estatura</t>
  </si>
  <si>
    <t>Altezza</t>
  </si>
  <si>
    <t>身高</t>
  </si>
  <si>
    <t>Рост</t>
  </si>
  <si>
    <t>Altura</t>
  </si>
  <si>
    <t>BRIEF_H2H_HAND</t>
  </si>
  <si>
    <t>Hand</t>
  </si>
  <si>
    <t>Mano</t>
  </si>
  <si>
    <t>持拍手</t>
  </si>
  <si>
    <t>Рука</t>
  </si>
  <si>
    <t>Mão</t>
  </si>
  <si>
    <t>BRIEF_H2H_BACKHAND</t>
  </si>
  <si>
    <t>反手类型</t>
  </si>
  <si>
    <t>BRIEF_STAT_SEASON</t>
  </si>
  <si>
    <t>Season stats</t>
  </si>
  <si>
    <t>Stats de saison</t>
  </si>
  <si>
    <t>Saison-Statistiken</t>
  </si>
  <si>
    <t>Estadísticas de la temporada</t>
  </si>
  <si>
    <t>Statistiche di stagione</t>
  </si>
  <si>
    <t>赛季数据</t>
  </si>
  <si>
    <t>Статистика сезона</t>
  </si>
  <si>
    <t>Estatísticas da temporada</t>
  </si>
  <si>
    <t>BRIEF_STAT_WINRATE</t>
  </si>
  <si>
    <t>Win %</t>
  </si>
  <si>
    <t>% Victoire</t>
  </si>
  <si>
    <t>Gewonnen %</t>
  </si>
  <si>
    <t>% Victoria</t>
  </si>
  <si>
    <t>% vittorie</t>
  </si>
  <si>
    <t>% побед</t>
  </si>
  <si>
    <t>% Vitórias</t>
  </si>
  <si>
    <t>BRIEF_STAT_PTS_RTN_WON</t>
  </si>
  <si>
    <t>Return points won (%)</t>
  </si>
  <si>
    <t>% Points gagnés (retour)</t>
  </si>
  <si>
    <t>Return Pts gewonnen %</t>
  </si>
  <si>
    <t>% Puntos ganados (resto)</t>
  </si>
  <si>
    <t>% punti vinti (risposta)</t>
  </si>
  <si>
    <t>回球得分率（%）</t>
  </si>
  <si>
    <t>Очки на приёме (%)</t>
  </si>
  <si>
    <t>Pontos de retorno ganhos (%)</t>
  </si>
  <si>
    <t>BRIEF_STAT_PTS_SRV_WON</t>
  </si>
  <si>
    <t>Serve points won (%)</t>
  </si>
  <si>
    <t>% Points gagnés (service)</t>
  </si>
  <si>
    <t>Serve Pts gewonnen %</t>
  </si>
  <si>
    <t>% Puntos ganados (saque)</t>
  </si>
  <si>
    <t>% punti vinti (servizio)</t>
  </si>
  <si>
    <t>发球得分率（%）</t>
  </si>
  <si>
    <t>Очки на подаче (%)</t>
  </si>
  <si>
    <t>Pontos de saque ganhos (%)</t>
  </si>
  <si>
    <t>BRIEF_SINGLES_RESULTS</t>
  </si>
  <si>
    <t>Latest singles' results</t>
  </si>
  <si>
    <t>Derniers résultats en Simple</t>
  </si>
  <si>
    <t>Aktuelle Ergebnisse beim Einzel</t>
  </si>
  <si>
    <t>Últimos resultados en Individual</t>
  </si>
  <si>
    <t>Ultimi risultati in singolo</t>
  </si>
  <si>
    <t>最近单打战绩</t>
  </si>
  <si>
    <t>Последние результаты в одиночке</t>
  </si>
  <si>
    <t>Últimos resultados de simples</t>
  </si>
  <si>
    <t>MANAGER_04</t>
  </si>
  <si>
    <t>Team</t>
  </si>
  <si>
    <t>Equipo</t>
  </si>
  <si>
    <t>Squadra</t>
  </si>
  <si>
    <t>团队</t>
  </si>
  <si>
    <t>Команда</t>
  </si>
  <si>
    <t>TACTICS_TEAM</t>
  </si>
  <si>
    <t>Team tactics</t>
  </si>
  <si>
    <t>Tactiques d'équipe</t>
  </si>
  <si>
    <t>Team-Taktiken</t>
  </si>
  <si>
    <t>Tácticas de equipo</t>
  </si>
  <si>
    <t>Tattiche di squadra</t>
  </si>
  <si>
    <t>团队战术</t>
  </si>
  <si>
    <t>Командная тактика</t>
  </si>
  <si>
    <t>Táticas da equipe</t>
  </si>
  <si>
    <t>TACTICS_TEAM_TARGET_OPPONENTS</t>
  </si>
  <si>
    <t>Focus the game on</t>
  </si>
  <si>
    <t>Privilégier le jeu sur</t>
  </si>
  <si>
    <t>Konzentrieren Sie das Spiel auf</t>
  </si>
  <si>
    <t>Preferencia de juego</t>
  </si>
  <si>
    <t>Concentrare il gioco su</t>
  </si>
  <si>
    <t>比赛重心</t>
  </si>
  <si>
    <t>Фокус игры на</t>
  </si>
  <si>
    <t>Focar o jogo em</t>
  </si>
  <si>
    <t>TACTICS_TEAM_TARGET_NONE</t>
  </si>
  <si>
    <t>Kein/e/s</t>
  </si>
  <si>
    <t>TACTICS_TEAM_PLAYER_ATSERVE</t>
  </si>
  <si>
    <t>Service {[PLAYER_NAME]}</t>
  </si>
  <si>
    <t>Saque {[PLAYER_NAME]}</t>
  </si>
  <si>
    <t>Servizio {[PLAYER_NAME]}</t>
  </si>
  <si>
    <t>发球方{[PLAYER_NAME]}</t>
  </si>
  <si>
    <t>Подача {[PLAYER_NAME]}</t>
  </si>
  <si>
    <t>TACTICS_TEAM_DEUCE</t>
  </si>
  <si>
    <t>Tie</t>
  </si>
  <si>
    <t>Tablas</t>
  </si>
  <si>
    <t>Равное</t>
  </si>
  <si>
    <t>Igual</t>
  </si>
  <si>
    <t>TACTICS_TEAM_AD</t>
  </si>
  <si>
    <t>Advantage</t>
  </si>
  <si>
    <t>Преимущество</t>
  </si>
  <si>
    <t>TACTICS_TEAM_LATERAL_POS</t>
  </si>
  <si>
    <t>Side position</t>
  </si>
  <si>
    <t>Position latérale</t>
  </si>
  <si>
    <t>Seitenstellung</t>
  </si>
  <si>
    <t>Posición lateral</t>
  </si>
  <si>
    <t>Posizione laterale</t>
  </si>
  <si>
    <t>场上站位</t>
  </si>
  <si>
    <t>Позиция по сторонам</t>
  </si>
  <si>
    <t>Posição lateral</t>
  </si>
  <si>
    <t>TACTICS_TEAM_PARTNER_POS</t>
  </si>
  <si>
    <t>Partner's position</t>
  </si>
  <si>
    <t>Position du partenaire</t>
  </si>
  <si>
    <t>Position des Partners</t>
  </si>
  <si>
    <t>Posición del compañero</t>
  </si>
  <si>
    <t>Posizione del partner</t>
  </si>
  <si>
    <t>搭档站位</t>
  </si>
  <si>
    <t>Позиция партнёра</t>
  </si>
  <si>
    <t>Posição do parceiro</t>
  </si>
  <si>
    <t>TACTICS_TEAM_SERVE_TYPE</t>
  </si>
  <si>
    <t>Type of serve</t>
  </si>
  <si>
    <t>Type de service</t>
  </si>
  <si>
    <t>Aufschlagsart</t>
  </si>
  <si>
    <t>Tipo de saque</t>
  </si>
  <si>
    <t>Tipo di servizio</t>
  </si>
  <si>
    <t>发球类型</t>
  </si>
  <si>
    <t>Тип подачи</t>
  </si>
  <si>
    <t>TACTICS_TEAM_SERVE_TYPE_1</t>
  </si>
  <si>
    <t>上旋发球</t>
  </si>
  <si>
    <t>TACTICS_TEAM_SERVE_TYPE_2</t>
  </si>
  <si>
    <t>切削发球</t>
  </si>
  <si>
    <t>TACTICS_TEAM_SERVE_TYPE_3</t>
  </si>
  <si>
    <t>Sur le corps</t>
  </si>
  <si>
    <t>Am Körper</t>
  </si>
  <si>
    <t>Al cuerpo</t>
  </si>
  <si>
    <t>Sul corpo</t>
  </si>
  <si>
    <t>追身发球</t>
  </si>
  <si>
    <t>В тело</t>
  </si>
  <si>
    <t>TACTICS_TEAM_SERVE_VOLLEY</t>
  </si>
  <si>
    <t>Volley-Aufschlag</t>
  </si>
  <si>
    <t>TACTICS_TEAM_SERVE_VOLLEY_1</t>
  </si>
  <si>
    <t>Serve &amp; Volley on 1st ball</t>
  </si>
  <si>
    <t>Service volée en 1ère balle</t>
  </si>
  <si>
    <t>Volley-Aufschlag - 1. Ball</t>
  </si>
  <si>
    <t>Volea - 1ª bola</t>
  </si>
  <si>
    <t>Servizio e volée - Prima palla</t>
  </si>
  <si>
    <t>第一拍发球上网</t>
  </si>
  <si>
    <t>На первой подаче</t>
  </si>
  <si>
    <t>Saque e Vôlei na 1ª bola</t>
  </si>
  <si>
    <t>TACTICS_TEAM_SERVE_VOLLEY_2</t>
  </si>
  <si>
    <t>Serve &amp; Volley on 2nd ball</t>
  </si>
  <si>
    <t>Service volée en 2ème balle</t>
  </si>
  <si>
    <t>Volley-Aufschlag - 2. Ball</t>
  </si>
  <si>
    <t>Volea - 2ª bola</t>
  </si>
  <si>
    <t>Servizio e volée - Seconda palla</t>
  </si>
  <si>
    <t>第二拍发球上网</t>
  </si>
  <si>
    <t>На второй подаче</t>
  </si>
  <si>
    <t>Saque e Vôlei na 2ª bola</t>
  </si>
  <si>
    <t>…on 1st ball</t>
  </si>
  <si>
    <t>TACTICS_TEAM_OTHER</t>
  </si>
  <si>
    <t>Other</t>
  </si>
  <si>
    <t>Autres</t>
  </si>
  <si>
    <t>Andere</t>
  </si>
  <si>
    <t>Otras</t>
  </si>
  <si>
    <t>Altro</t>
  </si>
  <si>
    <t>其他</t>
  </si>
  <si>
    <t>Другое</t>
  </si>
  <si>
    <t>Outros</t>
  </si>
  <si>
    <t>…on 2nd ball</t>
  </si>
  <si>
    <t>TACTICS_TEAM_OTHER_1</t>
  </si>
  <si>
    <t>Volley on the 2nd ball</t>
  </si>
  <si>
    <t>Montée à la volée sur 2e balle</t>
  </si>
  <si>
    <t>Volley beim 2. Ball</t>
  </si>
  <si>
    <t>Subir a volear a la 2ª bola</t>
  </si>
  <si>
    <t>A rete sulla seconda palla</t>
  </si>
  <si>
    <t>第二拍截击</t>
  </si>
  <si>
    <t>Удар с лёта на второй подаче</t>
  </si>
  <si>
    <t>Vôlei na 2ª bola</t>
  </si>
  <si>
    <t>TACTICS_TEAM_OTHER_2</t>
  </si>
  <si>
    <t>Target area</t>
  </si>
  <si>
    <t>Zone visée</t>
  </si>
  <si>
    <t>Zielbereich</t>
  </si>
  <si>
    <t>Zona objetivo</t>
  </si>
  <si>
    <t>Zona mirata</t>
  </si>
  <si>
    <t>Целевая зона</t>
  </si>
  <si>
    <t>Área alvo</t>
  </si>
  <si>
    <t>Volley on 2nd ball</t>
  </si>
  <si>
    <t>TACTICS_TEAM_OTHER_2_1</t>
  </si>
  <si>
    <t>Gekreuzt</t>
  </si>
  <si>
    <t>斜线</t>
  </si>
  <si>
    <t>TACTICS_TEAM_OTHER_2_2</t>
  </si>
  <si>
    <t>追身</t>
  </si>
  <si>
    <t>TACTICS_TEAM_OTHER_2_3</t>
  </si>
  <si>
    <t>Passing</t>
  </si>
  <si>
    <t>Passierball</t>
  </si>
  <si>
    <t>Passante</t>
  </si>
  <si>
    <t>穿越</t>
  </si>
  <si>
    <t>Проходящий</t>
  </si>
  <si>
    <t>TACTICS_TEAM_VOLLEY</t>
  </si>
  <si>
    <t>At the volley</t>
  </si>
  <si>
    <t>A la volée</t>
  </si>
  <si>
    <t>Beim Volley</t>
  </si>
  <si>
    <t>A rete</t>
  </si>
  <si>
    <t>网前截击</t>
  </si>
  <si>
    <t>Игра у сетки</t>
  </si>
  <si>
    <t>No vôlei</t>
  </si>
  <si>
    <t>TACTICS_TEAM_VOLLEY_1_1</t>
  </si>
  <si>
    <t>Protecting the lane</t>
  </si>
  <si>
    <t>Protéger le couloir</t>
  </si>
  <si>
    <t>Linie schützen</t>
  </si>
  <si>
    <t>Defender el pasillo</t>
  </si>
  <si>
    <t>Proteggere il corridoio</t>
  </si>
  <si>
    <t>保护边路</t>
  </si>
  <si>
    <t>Защита линии</t>
  </si>
  <si>
    <t>Protegendo a linha</t>
  </si>
  <si>
    <t>TACTICS_TEAM_VOLLEY_1_2</t>
  </si>
  <si>
    <t>Intercept</t>
  </si>
  <si>
    <t>Intercepter</t>
  </si>
  <si>
    <t>Eingreifen</t>
  </si>
  <si>
    <t>Interceptar</t>
  </si>
  <si>
    <t>Intercettare</t>
  </si>
  <si>
    <t>拦截</t>
  </si>
  <si>
    <t>Перехват</t>
  </si>
  <si>
    <t>TACTICS_TEAM_VOLLEY_2</t>
  </si>
  <si>
    <t>Aggression on the volley</t>
  </si>
  <si>
    <t>Agressivité à la volée</t>
  </si>
  <si>
    <t>Aggression beim Volley</t>
  </si>
  <si>
    <t>Volea agresiva</t>
  </si>
  <si>
    <t>Aggressività a rete</t>
  </si>
  <si>
    <t>网前进攻性</t>
  </si>
  <si>
    <t>Агрессивность у сетки</t>
  </si>
  <si>
    <t>Agressividade no vôlei</t>
  </si>
  <si>
    <t>TACTICS_TEAM_VOLLEY_3</t>
  </si>
  <si>
    <t>Lob (opponent at the volley)</t>
  </si>
  <si>
    <t>Lob (adversaire à la volée)</t>
  </si>
  <si>
    <t>Lob (Gegner beim Volley)</t>
  </si>
  <si>
    <t>Globo (con adversario a la volea)</t>
  </si>
  <si>
    <t>Lob (avversario a rete)</t>
  </si>
  <si>
    <t>挑高球（对手在网前）</t>
  </si>
  <si>
    <t>Лоб при сопернике у сетки</t>
  </si>
  <si>
    <t>Lob (adversário no vôlei)</t>
  </si>
  <si>
    <t>MANAGER_03_1</t>
  </si>
  <si>
    <t>Team motivation</t>
  </si>
  <si>
    <t>Motiver l'équipe</t>
  </si>
  <si>
    <t>Team motivieren</t>
  </si>
  <si>
    <t>Motivar al equipo</t>
  </si>
  <si>
    <t>Sprona la squadra</t>
  </si>
  <si>
    <t>团队士气</t>
  </si>
  <si>
    <t>Мотивация команды</t>
  </si>
  <si>
    <t>Motivação da equipe</t>
  </si>
  <si>
    <t>Lob (opponent at volley)</t>
  </si>
  <si>
    <t>MANAGER_03_2</t>
  </si>
  <si>
    <t>Congratulating the team</t>
  </si>
  <si>
    <t>Féliciter l'équipe</t>
  </si>
  <si>
    <t>Team gratulieren</t>
  </si>
  <si>
    <t>Felicitar al equipo</t>
  </si>
  <si>
    <t>Congratula la squadra</t>
  </si>
  <si>
    <t>祝贺团队</t>
  </si>
  <si>
    <t>Поздравить команду</t>
  </si>
  <si>
    <t>Parabenizando a equipe</t>
  </si>
  <si>
    <t>MANAGER_03_3</t>
  </si>
  <si>
    <t>Focus!</t>
  </si>
  <si>
    <t>Se concentrer !</t>
  </si>
  <si>
    <t>Konzentrieren Sie sich!</t>
  </si>
  <si>
    <t>¡Concentrarse!</t>
  </si>
  <si>
    <t>Concentrazione!</t>
  </si>
  <si>
    <t>集中注意力！</t>
  </si>
  <si>
    <t>Внимание!</t>
  </si>
  <si>
    <t>Foco!</t>
  </si>
  <si>
    <t>MANAGER_03_4</t>
  </si>
  <si>
    <t>Praising the team</t>
  </si>
  <si>
    <t>Exalter l'équipe</t>
  </si>
  <si>
    <t>Loben Sie das Team</t>
  </si>
  <si>
    <t>Exaltar al equipo</t>
  </si>
  <si>
    <t>Esalta la squadra</t>
  </si>
  <si>
    <t>表扬团队</t>
  </si>
  <si>
    <t>Похвала команде</t>
  </si>
  <si>
    <t>Elogiando a equipe</t>
  </si>
  <si>
    <t>BRIEF_DOUBLES_RESULTS</t>
  </si>
  <si>
    <t>Latest doubles' results</t>
  </si>
  <si>
    <t>Derniers résultats en Double</t>
  </si>
  <si>
    <t>Aktuelle Ergebnisse beim Doppel</t>
  </si>
  <si>
    <t>Últimos resultados en Dobles</t>
  </si>
  <si>
    <t>Ultimi risultati in doppio</t>
  </si>
  <si>
    <t>最近双打战绩</t>
  </si>
  <si>
    <t>Последние результаты в паре</t>
  </si>
  <si>
    <t>Últimos resultados de duplas</t>
  </si>
  <si>
    <t>BRIEF_AFFINITY</t>
  </si>
  <si>
    <t>默契度</t>
  </si>
  <si>
    <t>Сыгранность</t>
  </si>
  <si>
    <t>BRIEF_DOUBLES_MATCHES</t>
  </si>
  <si>
    <t>Doubles' matches</t>
  </si>
  <si>
    <t>Matchs en Double</t>
  </si>
  <si>
    <t>Doppel-Spiele</t>
  </si>
  <si>
    <t>Partidos de Dobles</t>
  </si>
  <si>
    <t>Incontri in doppio</t>
  </si>
  <si>
    <t>双打场次</t>
  </si>
  <si>
    <t>Матчи в паре</t>
  </si>
  <si>
    <t>Partidas de duplas</t>
  </si>
  <si>
    <t>BRIEF_PLAYED_WIN</t>
  </si>
  <si>
    <t>Played (won)</t>
  </si>
  <si>
    <t>Joués (Gagnés)</t>
  </si>
  <si>
    <t>Gespielt (Sieg)</t>
  </si>
  <si>
    <t>Jugados (Ganados)</t>
  </si>
  <si>
    <t>Giocate (vinte)</t>
  </si>
  <si>
    <t>出赛（胜场）</t>
  </si>
  <si>
    <t>Сыграно (выиграно)</t>
  </si>
  <si>
    <t>Jogadas (vencidas)</t>
  </si>
  <si>
    <t>NATIONALITY</t>
  </si>
  <si>
    <t>Nationality:</t>
  </si>
  <si>
    <t>Nationalité :</t>
  </si>
  <si>
    <t>Nationalität:</t>
  </si>
  <si>
    <t>Nacionalidad:</t>
  </si>
  <si>
    <t>Nazionalità:</t>
  </si>
  <si>
    <t>国籍：</t>
  </si>
  <si>
    <t>Национальность:</t>
  </si>
  <si>
    <t>Nacionalidade:</t>
  </si>
  <si>
    <t>SEASON_WIN_LOSS</t>
  </si>
  <si>
    <t>Season win/loss:</t>
  </si>
  <si>
    <t>Saison victoires/défaites :</t>
  </si>
  <si>
    <t>Saisongewinnen/-verluste:</t>
  </si>
  <si>
    <t>Victorias/derrotas de la temporada:</t>
  </si>
  <si>
    <t>Vittorie/sconfitte in stagione:</t>
  </si>
  <si>
    <t>赛季胜负记录:</t>
  </si>
  <si>
    <t>Победы/поражения за сезон:</t>
  </si>
  <si>
    <t>Vitórias/derrotas na temporada:</t>
  </si>
  <si>
    <t>NB_WIN_LOSS</t>
  </si>
  <si>
    <t>{[VAR_WINS]} wins - {[VAR_LOSSES]} losses</t>
  </si>
  <si>
    <t>{[VAR_WINS]} victoires - {[VAR_LOSSES]} défaites</t>
  </si>
  <si>
    <t>{[VAR_WINS]} Gewinne - {[VAR_LOSSES]} Verluste</t>
  </si>
  <si>
    <t>{[VAR_WINS]} victorias - {[VAR_LOSSES]} derrotas</t>
  </si>
  <si>
    <t>{[VAR_WINS]} vittorie - {[VAR_LOSSES]} sconfitte</t>
  </si>
  <si>
    <t>{[VAR_WINS]}胜 - {[VAR_LOSSES]}负</t>
  </si>
  <si>
    <t>{[VAR_WINS]} побед — {[VAR_LOSSES]} поражений</t>
  </si>
  <si>
    <t>{[VAR_WINS]} vitórias - {[VAR_LOSSES]} derrotas</t>
  </si>
  <si>
    <t>SKIP_INTRO</t>
  </si>
  <si>
    <t>Skip</t>
  </si>
  <si>
    <t>Passer</t>
  </si>
  <si>
    <t>Übersprüngen</t>
  </si>
  <si>
    <t>Pasar</t>
  </si>
  <si>
    <t>Salta</t>
  </si>
  <si>
    <t>跳过</t>
  </si>
  <si>
    <t>Пропустить</t>
  </si>
  <si>
    <t>Pular</t>
  </si>
  <si>
    <t>WEATHER_CONDITIONS</t>
  </si>
  <si>
    <t>Weather conditions</t>
  </si>
  <si>
    <t>Conditions climatiques</t>
  </si>
  <si>
    <t>Wetterbedingungen</t>
  </si>
  <si>
    <t>Condiciones climáticas</t>
  </si>
  <si>
    <t>Condizioni climatiche</t>
  </si>
  <si>
    <t>天气状况</t>
  </si>
  <si>
    <t>Погодные условия</t>
  </si>
  <si>
    <t>Condições climáticas</t>
  </si>
  <si>
    <t>LAST_MATCH</t>
  </si>
  <si>
    <t>Last match</t>
  </si>
  <si>
    <t>Dernier match</t>
  </si>
  <si>
    <t>Letztes Spiel</t>
  </si>
  <si>
    <t>Último partido</t>
  </si>
  <si>
    <t>Ultimo incontro</t>
  </si>
  <si>
    <t>上一场比赛</t>
  </si>
  <si>
    <t>Последний матч</t>
  </si>
  <si>
    <t>Última partida</t>
  </si>
  <si>
    <t>LAST_MATCHES</t>
  </si>
  <si>
    <t>Last matches:</t>
  </si>
  <si>
    <t>Derniers matchs :</t>
  </si>
  <si>
    <t>Letzte Spiele:</t>
  </si>
  <si>
    <t>Últimos partidos:</t>
  </si>
  <si>
    <t>Ultimi incontri:</t>
  </si>
  <si>
    <t>最近几场比赛</t>
  </si>
  <si>
    <t>Последние матчи:</t>
  </si>
  <si>
    <t>Últimas partidas:</t>
  </si>
  <si>
    <t>PARAM_OTHER_4</t>
  </si>
  <si>
    <t>Cinematics</t>
  </si>
  <si>
    <t>Cinématiques</t>
  </si>
  <si>
    <t>Cinematic</t>
  </si>
  <si>
    <t>Cinemáticas</t>
  </si>
  <si>
    <t>Cinematica</t>
  </si>
  <si>
    <t>过场动画</t>
  </si>
  <si>
    <t>Синематики</t>
  </si>
  <si>
    <t>3DANA_01_FILTER_B_2</t>
  </si>
  <si>
    <t>The two teams</t>
  </si>
  <si>
    <t>Les deux équipes</t>
  </si>
  <si>
    <t>Die beiden Teams</t>
  </si>
  <si>
    <t>Los dos equipos</t>
  </si>
  <si>
    <t>Le due squadre</t>
  </si>
  <si>
    <t>两队阵容</t>
  </si>
  <si>
    <t>Обе команды</t>
  </si>
  <si>
    <t>As duas equipes</t>
  </si>
  <si>
    <t xml:space="preserve">BRIEF_SETTINGS </t>
  </si>
  <si>
    <t>Strategic adjustments</t>
  </si>
  <si>
    <t>Réglages stratégiques</t>
  </si>
  <si>
    <t>Strategische Anpassungen</t>
  </si>
  <si>
    <t>Ajustes estratégicos</t>
  </si>
  <si>
    <t>Regolazioni strategiche</t>
  </si>
  <si>
    <t>战略调整</t>
  </si>
  <si>
    <t>Стратегические корректировки</t>
  </si>
  <si>
    <t>EAGLEVIEW</t>
  </si>
  <si>
    <t>Eagle-View</t>
  </si>
  <si>
    <t>鹰眼视角</t>
  </si>
  <si>
    <t>Visão de Águia</t>
  </si>
  <si>
    <t>BRIEF_SETTINGS</t>
  </si>
  <si>
    <t>EAGLEVIEW_IN</t>
  </si>
  <si>
    <t>界内</t>
  </si>
  <si>
    <t>ENTRAR</t>
  </si>
  <si>
    <t>EAGLEVIEW_OUT</t>
  </si>
  <si>
    <t>OUT</t>
  </si>
  <si>
    <t>界外</t>
  </si>
  <si>
    <t>SAIR</t>
  </si>
  <si>
    <t>VIEW_04</t>
  </si>
  <si>
    <t>Match Beats</t>
  </si>
  <si>
    <t>比赛节奏</t>
  </si>
  <si>
    <t>Ритм матча</t>
  </si>
  <si>
    <t>Pontos Chave da Partida</t>
  </si>
  <si>
    <t>COURTVIEW_BTN</t>
  </si>
  <si>
    <t>Court view</t>
  </si>
  <si>
    <t>Vue court</t>
  </si>
  <si>
    <t>Platzansicht</t>
  </si>
  <si>
    <t>Vista de pista</t>
  </si>
  <si>
    <t>Vista campo</t>
  </si>
  <si>
    <t>球场视角</t>
  </si>
  <si>
    <t>Вид корта</t>
  </si>
  <si>
    <t>Visão da Quadra</t>
  </si>
  <si>
    <t>MATCHBEATS</t>
  </si>
  <si>
    <t>TACTICS_EDIT</t>
  </si>
  <si>
    <t>Edit in details</t>
  </si>
  <si>
    <t>Editer en détail</t>
  </si>
  <si>
    <t>Im Detail bearbeiten</t>
  </si>
  <si>
    <t>Editar en detalle</t>
  </si>
  <si>
    <t>Modifica nei dettagli</t>
  </si>
  <si>
    <t>详情编辑</t>
  </si>
  <si>
    <t>Подробное редактирование</t>
  </si>
  <si>
    <t>Editar em detalhes</t>
  </si>
  <si>
    <t>TACTICS_SIMPLIFIED</t>
  </si>
  <si>
    <t>Simplified tactics</t>
  </si>
  <si>
    <t>Tactiques simplifiées</t>
  </si>
  <si>
    <t>Vereinfachte Taktiken</t>
  </si>
  <si>
    <t>Tácticas simplificadas</t>
  </si>
  <si>
    <t>Tattiche semplificate</t>
  </si>
  <si>
    <t>基础战术</t>
  </si>
  <si>
    <t>Упрощённая тактика</t>
  </si>
  <si>
    <t>Táticas simplificadas</t>
  </si>
  <si>
    <t>TACTICS_ADVANCED</t>
  </si>
  <si>
    <t>Advanced tactics</t>
  </si>
  <si>
    <t>Tactiques avancées</t>
  </si>
  <si>
    <t>Erweiterte Taktiken</t>
  </si>
  <si>
    <t>Tácticas avanzadas</t>
  </si>
  <si>
    <t>Tattiche avanzate</t>
  </si>
  <si>
    <t>高级战术</t>
  </si>
  <si>
    <t>Продвинутая тактика</t>
  </si>
  <si>
    <t>Táticas avançadas</t>
  </si>
  <si>
    <t>TACTICS_SLIDER_SERVE</t>
  </si>
  <si>
    <t>TACTICS_SLIDER_RETURN</t>
  </si>
  <si>
    <t>TACTICS_SLIDER_RALLY</t>
  </si>
  <si>
    <t>TACTICS_SLIDER_ATTACKING</t>
  </si>
  <si>
    <t>TACTICS_SLIDER_DEFENDING</t>
  </si>
  <si>
    <t>Defending</t>
  </si>
  <si>
    <t>TACTICS_SPECIAL_INSTRUCTION</t>
  </si>
  <si>
    <t>Special instruction</t>
  </si>
  <si>
    <t>Instructions spéciales</t>
  </si>
  <si>
    <t>Spezielle Anweisung</t>
  </si>
  <si>
    <t>Instrucción especial</t>
  </si>
  <si>
    <t>Istruzione speciale</t>
  </si>
  <si>
    <t>特殊指令</t>
  </si>
  <si>
    <t>Особая инструкция</t>
  </si>
  <si>
    <t>Instrução especial</t>
  </si>
  <si>
    <t>TACTICS_SI_FOREHAND_SHIFT</t>
  </si>
  <si>
    <t>Deslocamento para o forehand</t>
  </si>
  <si>
    <t>TACTICS_SI_TARGET_OPPONENT_FH</t>
  </si>
  <si>
    <t>Target opponent forehand</t>
  </si>
  <si>
    <t>Viser le coup droit de l'adversaire</t>
  </si>
  <si>
    <t>Auf die Vorhand des Gegners zielen</t>
  </si>
  <si>
    <t>Apuntar a la derecha del rival</t>
  </si>
  <si>
    <t>Puntare sul dritto dell’avversario</t>
  </si>
  <si>
    <t>打对手正手</t>
  </si>
  <si>
    <t>Играть под форхэнд соперника</t>
  </si>
  <si>
    <t>Alvo forehand do oponente</t>
  </si>
  <si>
    <t>TACTICS_SI_TARGET_OPPONENT_BH</t>
  </si>
  <si>
    <t>Играть под бэкхэнд соперника</t>
  </si>
  <si>
    <t>Alvo backhand do oponente</t>
  </si>
  <si>
    <t>TACTICS_SI_NET_RUSH</t>
  </si>
  <si>
    <t>Net rush</t>
  </si>
  <si>
    <t>Rush vers le filet</t>
  </si>
  <si>
    <t>Netzangriff</t>
  </si>
  <si>
    <t>Subida a la red</t>
  </si>
  <si>
    <t>Discesa a rete</t>
  </si>
  <si>
    <t>上网突袭</t>
  </si>
  <si>
    <t>Avanço para a rede</t>
  </si>
  <si>
    <t>TACTICS_SI_HEAVY_TOPSPIN</t>
  </si>
  <si>
    <t>Heavy topspin</t>
  </si>
  <si>
    <t>Gros lift</t>
  </si>
  <si>
    <t>Starker Topspin</t>
  </si>
  <si>
    <t>Topspin fuerte</t>
  </si>
  <si>
    <t>Topspin potente</t>
  </si>
  <si>
    <t>强力上旋</t>
  </si>
  <si>
    <t>Сильный топспин</t>
  </si>
  <si>
    <t>Topspin pesado</t>
  </si>
  <si>
    <t>TACTICS_RALLY1_POS</t>
  </si>
  <si>
    <t>Position &amp; Special instruct.</t>
  </si>
  <si>
    <t>Position et Instruct.spéciales</t>
  </si>
  <si>
    <t>Position &amp; Spezialanweisung</t>
  </si>
  <si>
    <t>Posición e instrucción especial</t>
  </si>
  <si>
    <t>Posizione e istruzioni speciali</t>
  </si>
  <si>
    <t>站位与特殊指令</t>
  </si>
  <si>
    <t>Позиция и спец. инструкции</t>
  </si>
  <si>
    <t>Posição e instrução especial</t>
  </si>
  <si>
    <t>Rally positioning</t>
  </si>
  <si>
    <t>Positionnement en rally</t>
  </si>
  <si>
    <t>Positionierung im Ballwechsel</t>
  </si>
  <si>
    <t>Posicionamiento en el rally</t>
  </si>
  <si>
    <t>Posizionamento nello scambio</t>
  </si>
  <si>
    <t>Posicionamento no rally</t>
  </si>
  <si>
    <t>TACTICS_DROPSHOT_USE</t>
  </si>
  <si>
    <t>Dropshot use</t>
  </si>
  <si>
    <t>Utilisation de l'amorti</t>
  </si>
  <si>
    <t>Einsatz von Stoppbällen</t>
  </si>
  <si>
    <t>Uso de dejadas</t>
  </si>
  <si>
    <t>Uso del drop shot</t>
  </si>
  <si>
    <t>放小球使用频率</t>
  </si>
  <si>
    <t>Использование укороченных</t>
  </si>
  <si>
    <t>Uso de dropshot</t>
  </si>
  <si>
    <t>TACTICS_RALLY1_SPECIAL</t>
  </si>
  <si>
    <t>Special</t>
  </si>
  <si>
    <t>Spécial</t>
  </si>
  <si>
    <t>Spezial</t>
  </si>
  <si>
    <t>Especial</t>
  </si>
  <si>
    <t>Speciale</t>
  </si>
  <si>
    <t>特殊</t>
  </si>
  <si>
    <t>Спец. инструкция</t>
  </si>
  <si>
    <t>TACTICS_RALLY1_AIM_OPPONENT</t>
  </si>
  <si>
    <t>Aim the opponent</t>
  </si>
  <si>
    <t>Cibler l'adversaire</t>
  </si>
  <si>
    <t>Gegner anvisieren</t>
  </si>
  <si>
    <t>Apuntar al rival</t>
  </si>
  <si>
    <t>Prendere di mira l’avversario</t>
  </si>
  <si>
    <t>瞄准对手</t>
  </si>
  <si>
    <t>Играть в игрока</t>
  </si>
  <si>
    <t>Mirar no oponente</t>
  </si>
  <si>
    <t>TACTICS_RALLY1_NET_APPROACH</t>
  </si>
  <si>
    <t>TACTICS_INFO_NET_APPROACH_ON</t>
  </si>
  <si>
    <t>球员在就位后，会等待一个上网机会并主动前压。</t>
  </si>
  <si>
    <t>Uma vez na posição, o jogador espera por um golpe de aproximação para subir à rede.</t>
  </si>
  <si>
    <t>TACTICS_INFO_NET_APPROACH_OFF</t>
  </si>
  <si>
    <t>TACTICS_RALLY1_HEAVY_TOPSPIN</t>
  </si>
  <si>
    <t>{[MATCH/TACTICS_SI_HEAVY_TOPSPIN]}</t>
  </si>
  <si>
    <t>TACTICS_INFO_HEAVY_TOPSPIN_ON</t>
  </si>
  <si>
    <t>The player uses deep topspin shots to push back their opponent.</t>
  </si>
  <si>
    <t>Le joueur utilise des coups liftés profonds pour repousser son adversaire.</t>
  </si>
  <si>
    <t>Der Spieler setzt auf tiefe Topspin-Schläge, um den Gegner zurückzudrängen.</t>
  </si>
  <si>
    <t>El jugador usa golpes liftados profundos para echar atrás a su rival.</t>
  </si>
  <si>
    <t>Il giocatore utilizza colpi in topspin profondi per respingere l’avversario.</t>
  </si>
  <si>
    <t>球员使用深区上旋球来压制对手。</t>
  </si>
  <si>
    <t>Игрок использует глубокие топспины, чтобы оттеснить соперника назад.</t>
  </si>
  <si>
    <t>O jogador usa golpes de topspin profundos para empurrar o oponente para trás.</t>
  </si>
  <si>
    <t>TACTICS_INFO_HEAVY_TOPSPIN_OFF</t>
  </si>
  <si>
    <t>Deep topspin shots…</t>
  </si>
  <si>
    <t>TACTICS_INFO_FOREHANDSHIFT_ON</t>
  </si>
  <si>
    <t>Игрок старается как можно чаще смещаться под форхэнд.</t>
  </si>
  <si>
    <t>O jogador tenta se deslocar o máximo possível para o forehand.</t>
  </si>
  <si>
    <t>TACTICS_INFO_FOREHANDSHIFT_OFF</t>
  </si>
  <si>
    <t>Shift forehand…</t>
  </si>
  <si>
    <t>TACTICS_RALLY1_BACKHAND_SIDE</t>
  </si>
  <si>
    <t>Backhand side</t>
  </si>
  <si>
    <t>Coté revers</t>
  </si>
  <si>
    <t>Rückhandseite</t>
  </si>
  <si>
    <t>Lado de revés</t>
  </si>
  <si>
    <t>Lato rovescio</t>
  </si>
  <si>
    <t>反手侧</t>
  </si>
  <si>
    <t>Сторона бэкхэнда</t>
  </si>
  <si>
    <t>Lado do backhand</t>
  </si>
  <si>
    <t>TACTICS_RALLY1_FOREHAND_SIDE</t>
  </si>
  <si>
    <t>Forehand side</t>
  </si>
  <si>
    <t>Coté coup droit</t>
  </si>
  <si>
    <t>Vorhandseite</t>
  </si>
  <si>
    <t>Lado de derecha</t>
  </si>
  <si>
    <t>Lato dritto</t>
  </si>
  <si>
    <t>正手侧</t>
  </si>
  <si>
    <t>Сторона форхэнда</t>
  </si>
  <si>
    <t>Lado do forehand</t>
  </si>
  <si>
    <t>TACTICS_INFO_BACKHAND_SIDE_ON</t>
  </si>
  <si>
    <t>The player targets often their opponent's backhand.</t>
  </si>
  <si>
    <t>Le joueur vise souvent le revers de son adversaire.</t>
  </si>
  <si>
    <t>Der Spieler spielt häufig auf die Rückhand des Gegners.</t>
  </si>
  <si>
    <t>El jugador apunta a menudo al revés del rival.</t>
  </si>
  <si>
    <t>Il giocatore mira spesso al rovescio dell’avversario.</t>
  </si>
  <si>
    <t>球员经常打对手的反手。</t>
  </si>
  <si>
    <t>Игрок часто нацеливается на бэкхэнд соперника.</t>
  </si>
  <si>
    <t>O jogador mira frequentemente no backhand do oponente.</t>
  </si>
  <si>
    <t>TACTICS_INFO_BACKHAND_SIDE_OFF</t>
  </si>
  <si>
    <t>Target opponent backhand</t>
  </si>
  <si>
    <t>TACTICS_RALLY2_POS</t>
  </si>
  <si>
    <t>Mentality &amp; Positioning</t>
  </si>
  <si>
    <t>Mentalité &amp; Positionnement</t>
  </si>
  <si>
    <t>Mentalität &amp; Positionierung</t>
  </si>
  <si>
    <t>Mentalidad y posicionamiento</t>
  </si>
  <si>
    <t>Mentalità e posizionamento</t>
  </si>
  <si>
    <t>心态与站位</t>
  </si>
  <si>
    <t>Ментальность и позиционирование</t>
  </si>
  <si>
    <t>Mentalidade e Posicionamento</t>
  </si>
  <si>
    <t>TACTICS_INFO_FOREHAND_SIDE_ON</t>
  </si>
  <si>
    <t>The player tends to look for their opponent's forehand.</t>
  </si>
  <si>
    <t>Le joueur a tendance à chercher le coup droit de son adversaire.</t>
  </si>
  <si>
    <t>Der Spieler zielt häufig auf die Vorhand des Gegners.</t>
  </si>
  <si>
    <t>El jugador tiende a buscar la derecha del rival.</t>
  </si>
  <si>
    <t>Il giocatore tende a colpire verso il dritto dell’avversario.</t>
  </si>
  <si>
    <t>球员倾向于寻找对手的正手空档。</t>
  </si>
  <si>
    <t>Игрок чаще играет под форхэнд соперника.</t>
  </si>
  <si>
    <t>O jogador tende a buscar o forehand do oponente.</t>
  </si>
  <si>
    <t>TACTICS_INFO_FOREHAND_SIDE_OFF</t>
  </si>
  <si>
    <t>Looks for opponent forehand</t>
  </si>
  <si>
    <t>Attacking balance</t>
  </si>
  <si>
    <t>Equilibre d'attaque</t>
  </si>
  <si>
    <t>Offensivbalance</t>
  </si>
  <si>
    <t>Equilibrio ofensivo</t>
  </si>
  <si>
    <t>Equilibrio offensivo</t>
  </si>
  <si>
    <t>攻守平衡</t>
  </si>
  <si>
    <t>Баланс атаки</t>
  </si>
  <si>
    <t>Equilíbrio ofensivo/defensivo</t>
  </si>
  <si>
    <t>TAC_MOVENET_SLIDER_TITLE</t>
  </si>
  <si>
    <t>Move to the net</t>
  </si>
  <si>
    <t>Aller au filet</t>
  </si>
  <si>
    <t>Zum Netz vorgehen</t>
  </si>
  <si>
    <t>Salire a rete</t>
  </si>
  <si>
    <t>上网频率</t>
  </si>
  <si>
    <t>TACTICS_SI_WRONG_FOOT</t>
  </si>
  <si>
    <t>В противоход</t>
  </si>
  <si>
    <t>Pé trocado</t>
  </si>
  <si>
    <t>TACTICS_INFO_MOVENET</t>
  </si>
  <si>
    <t>Determines how often a player try to move to the net.</t>
  </si>
  <si>
    <t>Détermine à quelle fréquence un joueur tente de monter au filet.</t>
  </si>
  <si>
    <t>Bestimmt, wie oft ein Spieler ans Netz vorrückt.</t>
  </si>
  <si>
    <t>Determina con qué frecuencia un jugador intenta subir a la red.</t>
  </si>
  <si>
    <t>Determina con quale frequenza un giocatore cerca di salire a rete.</t>
  </si>
  <si>
    <t>决定球员尝试上网的频率。</t>
  </si>
  <si>
    <t>Определяет, как часто игрок пытается выйти к сетке.</t>
  </si>
  <si>
    <t>Determina com que frequência um jogador tenta avançar para a rede.</t>
  </si>
  <si>
    <t>TACTICS_RALLY2_SPECIAL</t>
  </si>
  <si>
    <t>{[MATCH/TACTICS_RALLY1_SPECIAL]}</t>
  </si>
  <si>
    <t>Determines how often…</t>
  </si>
  <si>
    <t>TACTICS_RALLY2_WRONG_FOOT</t>
  </si>
  <si>
    <t>TACTICS_INFO_WRONG_FOOT_ON</t>
  </si>
  <si>
    <t>When their opponent anticipates, the player tries to use a wrong foot.</t>
  </si>
  <si>
    <t>Quand l'adversaire anticipe, le joueur tente de le prendre à contre-pied.</t>
  </si>
  <si>
    <t>Wenn der Gegner antizipiert, versucht der Spieler, ihn auf dem falschen Fuß zu erwischen.</t>
  </si>
  <si>
    <t>Cuando el rival anticipa, el jugador intenta pillarlo a contrapié.</t>
  </si>
  <si>
    <t>Quando l’avversario anticipa, il giocatore cerca di sorprenderlo in controtempo.</t>
  </si>
  <si>
    <t>当对手预判球路时，球员会尝试反向移动令其错步。</t>
  </si>
  <si>
    <t>Если соперник читает направление, игрок использует удар в противоход.</t>
  </si>
  <si>
    <t>Quando o oponente antecipa, o jogador tenta usar um pé trocado.</t>
  </si>
  <si>
    <t>TACTICS_INFO_WRONG_FOOT_OFF</t>
  </si>
  <si>
    <t>Use wrong foot…</t>
  </si>
  <si>
    <t>TACTICS_SIMPLIFIED_INFO</t>
  </si>
  <si>
    <t>Simplified tactics are only available during matches.</t>
  </si>
  <si>
    <t>Les tactiques simplifiées sont accessibles uniquement en match.</t>
  </si>
  <si>
    <t>Vereinfachte Taktiken sind nur während des Matches verfügbar.</t>
  </si>
  <si>
    <t>Las tácticas simplificadas solo están disponibles durante los partidos.</t>
  </si>
  <si>
    <t>Le tattiche semplificate sono disponibili solo durante i match.</t>
  </si>
  <si>
    <t>基础战术仅在比赛过程中可用。</t>
  </si>
  <si>
    <t>Упрощённая тактика доступна только во время матча.</t>
  </si>
  <si>
    <t>Táticas simplificadas estão disponíveis apenas durante as partidas.</t>
  </si>
  <si>
    <t>BRIEF_H2H_BEST_RANKING</t>
  </si>
  <si>
    <t>Meilleur classement carrière</t>
  </si>
  <si>
    <t>Bester Karriere-Rang</t>
  </si>
  <si>
    <t>Mejor ranking en la carrera</t>
  </si>
  <si>
    <t>Miglior classifica in carriera</t>
  </si>
  <si>
    <t>最佳职业排名</t>
  </si>
  <si>
    <t>Лучший рейтинг в карьере</t>
  </si>
  <si>
    <t>Melhor classificação na corrida</t>
  </si>
  <si>
    <t>Simplified tactics…</t>
  </si>
  <si>
    <t>VIEW_05</t>
  </si>
  <si>
    <t>Jugadores</t>
  </si>
  <si>
    <t>VIEW_06</t>
  </si>
  <si>
    <t>Relatório pré-partida</t>
  </si>
  <si>
    <t>LIST_COLUMN_01</t>
  </si>
  <si>
    <t>Experience lvl</t>
  </si>
  <si>
    <t>Niv d'expérience</t>
  </si>
  <si>
    <t>Erfahrungsstufe</t>
  </si>
  <si>
    <t>Niv. Experiencia</t>
  </si>
  <si>
    <t>Liv d'esperienza</t>
  </si>
  <si>
    <t>经验等级</t>
  </si>
  <si>
    <t>Уровень опыта</t>
  </si>
  <si>
    <t>Nível de Experiência</t>
  </si>
  <si>
    <t>One of the information of a staff</t>
  </si>
  <si>
    <t>LIST_COLUMN_02</t>
  </si>
  <si>
    <t>nom</t>
  </si>
  <si>
    <t>LIST_COLUMN_02B</t>
  </si>
  <si>
    <t>Role</t>
  </si>
  <si>
    <t>Rôle</t>
  </si>
  <si>
    <t>Rolle</t>
  </si>
  <si>
    <t>Función</t>
  </si>
  <si>
    <t>Ruolo</t>
  </si>
  <si>
    <t>职位</t>
  </si>
  <si>
    <t>Роль</t>
  </si>
  <si>
    <t>Função</t>
  </si>
  <si>
    <t>LIST_COLUMN_03</t>
  </si>
  <si>
    <t>Assigned player(s)</t>
  </si>
  <si>
    <t>Joueur(s) assigné(s)</t>
  </si>
  <si>
    <t>Zugewiesene Spieler</t>
  </si>
  <si>
    <t>Tenista(s) asignado(s)</t>
  </si>
  <si>
    <t>Giocatore(i) assegnato(i)</t>
  </si>
  <si>
    <t>已指派球员</t>
  </si>
  <si>
    <t>Назначенный(е) игрок(и)</t>
  </si>
  <si>
    <t>Jogador(es) Designado(s)</t>
  </si>
  <si>
    <t>LIST_COLUMN_03B</t>
  </si>
  <si>
    <t>Assignments</t>
  </si>
  <si>
    <t>Affectations</t>
  </si>
  <si>
    <t>Aufgaben</t>
  </si>
  <si>
    <t>Asignaciones</t>
  </si>
  <si>
    <t>Incarichi</t>
  </si>
  <si>
    <t>任务分配</t>
  </si>
  <si>
    <t>Назначения</t>
  </si>
  <si>
    <t>Designações</t>
  </si>
  <si>
    <t>LIST_COLUMN_04</t>
  </si>
  <si>
    <t>Contract end</t>
  </si>
  <si>
    <t>Fin del contrato</t>
  </si>
  <si>
    <t>Scadenza del contratto</t>
  </si>
  <si>
    <t>合同到期日</t>
  </si>
  <si>
    <t>Fim do Contrato</t>
  </si>
  <si>
    <t>LIST_COLUMN_05</t>
  </si>
  <si>
    <t>Salary</t>
  </si>
  <si>
    <t>Salaire</t>
  </si>
  <si>
    <t>Gehalt</t>
  </si>
  <si>
    <t>Salario</t>
  </si>
  <si>
    <t>Stipendio</t>
  </si>
  <si>
    <t>薪资</t>
  </si>
  <si>
    <t>Salário</t>
  </si>
  <si>
    <t>Coaches</t>
  </si>
  <si>
    <t>Entraîneurs</t>
  </si>
  <si>
    <t>Cheftrainer</t>
  </si>
  <si>
    <t>Entrenadores</t>
  </si>
  <si>
    <t>Allenatori</t>
  </si>
  <si>
    <t>教练</t>
  </si>
  <si>
    <t>Тренеры</t>
  </si>
  <si>
    <t>Treinadores</t>
  </si>
  <si>
    <t>One of the categories of staff</t>
  </si>
  <si>
    <t>Trainers</t>
  </si>
  <si>
    <t>Préparateurs</t>
  </si>
  <si>
    <t>Trainer</t>
  </si>
  <si>
    <t>Instructores</t>
  </si>
  <si>
    <t>Preparatori</t>
  </si>
  <si>
    <t>训练师</t>
  </si>
  <si>
    <t>Фитнес-тренеры</t>
  </si>
  <si>
    <t>Preparadores Físicos</t>
  </si>
  <si>
    <t>Physios</t>
  </si>
  <si>
    <t>Kinés</t>
  </si>
  <si>
    <t>Fisioterapeutas</t>
  </si>
  <si>
    <t>Fisioterapisti</t>
  </si>
  <si>
    <t>理疗师</t>
  </si>
  <si>
    <t>Физиотерапевты</t>
  </si>
  <si>
    <t>Supervisors</t>
  </si>
  <si>
    <t>Superviseurs</t>
  </si>
  <si>
    <t>Supervisor</t>
  </si>
  <si>
    <t>Supervisores</t>
  </si>
  <si>
    <t>Supervisori</t>
  </si>
  <si>
    <t>总监</t>
  </si>
  <si>
    <t>Руководители</t>
  </si>
  <si>
    <t>Executive</t>
  </si>
  <si>
    <t>Exécutif</t>
  </si>
  <si>
    <t>Leitung</t>
  </si>
  <si>
    <t>Ejecutivo</t>
  </si>
  <si>
    <t>Esecutivo</t>
  </si>
  <si>
    <t>高管</t>
  </si>
  <si>
    <t>Администрация</t>
  </si>
  <si>
    <t>Executivos</t>
  </si>
  <si>
    <t>Temporary</t>
  </si>
  <si>
    <t>Temporaire</t>
  </si>
  <si>
    <t>Zeitarbeiter</t>
  </si>
  <si>
    <t>Temporal</t>
  </si>
  <si>
    <t>Temporaneo</t>
  </si>
  <si>
    <t>临时人员</t>
  </si>
  <si>
    <t>Временные сотрудники</t>
  </si>
  <si>
    <t>Temporário</t>
  </si>
  <si>
    <t>CAT_07</t>
  </si>
  <si>
    <t>Academy staff</t>
  </si>
  <si>
    <t>Personnel de l'académie</t>
  </si>
  <si>
    <t>Akademie-Mitarbeiter</t>
  </si>
  <si>
    <t>Personal de la escuela</t>
  </si>
  <si>
    <t>Staff dell'accademia</t>
  </si>
  <si>
    <t>学院职员</t>
  </si>
  <si>
    <t>Персонал академии</t>
  </si>
  <si>
    <t>Equipe da Academia</t>
  </si>
  <si>
    <t>CAT_08</t>
  </si>
  <si>
    <t>Supports</t>
  </si>
  <si>
    <t>Unterstützung</t>
  </si>
  <si>
    <t>Apoyo</t>
  </si>
  <si>
    <t>Supporto</t>
  </si>
  <si>
    <t>后勤人员</t>
  </si>
  <si>
    <t>Службы поддержки</t>
  </si>
  <si>
    <t>Suportes</t>
  </si>
  <si>
    <t>CAT_09</t>
  </si>
  <si>
    <t>Agents</t>
  </si>
  <si>
    <t>Agenten</t>
  </si>
  <si>
    <t>Agentes</t>
  </si>
  <si>
    <t>Agenti</t>
  </si>
  <si>
    <t>经纪人</t>
  </si>
  <si>
    <t>Агенты</t>
  </si>
  <si>
    <t>CAT_10</t>
  </si>
  <si>
    <t>Analysts</t>
  </si>
  <si>
    <t>Analystes</t>
  </si>
  <si>
    <t>Analysten</t>
  </si>
  <si>
    <t>Analistas</t>
  </si>
  <si>
    <t>Analisti</t>
  </si>
  <si>
    <t>分析师</t>
  </si>
  <si>
    <t>Аналитики</t>
  </si>
  <si>
    <t>CAT_11</t>
  </si>
  <si>
    <t>Recruiters</t>
  </si>
  <si>
    <t>Recruteurs</t>
  </si>
  <si>
    <t>Personalvermittler</t>
  </si>
  <si>
    <t>Ojeadores</t>
  </si>
  <si>
    <t>Selezionatori</t>
  </si>
  <si>
    <t>招募专员</t>
  </si>
  <si>
    <t>Рекрутеры</t>
  </si>
  <si>
    <t>Recrutadores</t>
  </si>
  <si>
    <t>ROLE_00</t>
  </si>
  <si>
    <t>One of the job of a staff</t>
  </si>
  <si>
    <t>ROLE_01</t>
  </si>
  <si>
    <t>Coach</t>
  </si>
  <si>
    <t>Entraîneur</t>
  </si>
  <si>
    <t>Entrenador</t>
  </si>
  <si>
    <t>Allenatore</t>
  </si>
  <si>
    <t>Тренер</t>
  </si>
  <si>
    <t>Treinador</t>
  </si>
  <si>
    <t>ROLE_02</t>
  </si>
  <si>
    <t>Préparateur</t>
  </si>
  <si>
    <t>Instructor</t>
  </si>
  <si>
    <t>Preparatore</t>
  </si>
  <si>
    <t>Тренер по физподготовке</t>
  </si>
  <si>
    <t>Preparador Físico</t>
  </si>
  <si>
    <t>ROLE_03</t>
  </si>
  <si>
    <t>Physio</t>
  </si>
  <si>
    <t>Kiné</t>
  </si>
  <si>
    <t>Fisioterapeuta</t>
  </si>
  <si>
    <t>Fisioterapista</t>
  </si>
  <si>
    <t>Физиотерапевт</t>
  </si>
  <si>
    <t>ROLE_04</t>
  </si>
  <si>
    <t>Agent</t>
  </si>
  <si>
    <t>Agente</t>
  </si>
  <si>
    <t>Агент</t>
  </si>
  <si>
    <t>ROLE_05</t>
  </si>
  <si>
    <t>Scout</t>
  </si>
  <si>
    <t>Recruteur</t>
  </si>
  <si>
    <t>Ojeador</t>
  </si>
  <si>
    <t>球探</t>
  </si>
  <si>
    <t>Скаут</t>
  </si>
  <si>
    <t>Olheiro</t>
  </si>
  <si>
    <t>ROLE_06</t>
  </si>
  <si>
    <t>Analyst</t>
  </si>
  <si>
    <t>Analyste</t>
  </si>
  <si>
    <t>Analytiker</t>
  </si>
  <si>
    <t>Analista</t>
  </si>
  <si>
    <t>Аналитик</t>
  </si>
  <si>
    <t>ROLE_NR_01</t>
  </si>
  <si>
    <t>Assistant</t>
  </si>
  <si>
    <t>Assistent</t>
  </si>
  <si>
    <t>Asistente</t>
  </si>
  <si>
    <t>Assistente</t>
  </si>
  <si>
    <t>助理</t>
  </si>
  <si>
    <t>Ассистент</t>
  </si>
  <si>
    <t>One of the job of a staff that can not be recruited</t>
  </si>
  <si>
    <t>ROLE_NR_02</t>
  </si>
  <si>
    <t>Doctor</t>
  </si>
  <si>
    <t>Médecin</t>
  </si>
  <si>
    <t>Doktor</t>
  </si>
  <si>
    <t>Medico</t>
  </si>
  <si>
    <t>医生</t>
  </si>
  <si>
    <t>Врач</t>
  </si>
  <si>
    <t>Médico</t>
  </si>
  <si>
    <t>ROLE_NR_03</t>
  </si>
  <si>
    <t>Accountant</t>
  </si>
  <si>
    <t>Comptable</t>
  </si>
  <si>
    <t>Buchhalter</t>
  </si>
  <si>
    <t>Contable</t>
  </si>
  <si>
    <t>Contabile</t>
  </si>
  <si>
    <t>会计师</t>
  </si>
  <si>
    <t>Бухгалтер</t>
  </si>
  <si>
    <t>Contador</t>
  </si>
  <si>
    <t>ROLE_NR_04</t>
  </si>
  <si>
    <t>Board Director</t>
  </si>
  <si>
    <t>Directeur du CA</t>
  </si>
  <si>
    <t>Vorstandsvorsitzende</t>
  </si>
  <si>
    <t>Presidente de la junta directiva</t>
  </si>
  <si>
    <t>Direttore del CA</t>
  </si>
  <si>
    <t>董事会董事</t>
  </si>
  <si>
    <t>Член совета директоров</t>
  </si>
  <si>
    <t>Diretor do Conselho</t>
  </si>
  <si>
    <t>ROLE_NR_05</t>
  </si>
  <si>
    <t>Journalist</t>
  </si>
  <si>
    <t>Journaliste</t>
  </si>
  <si>
    <t>Periodista</t>
  </si>
  <si>
    <t>Giornalista</t>
  </si>
  <si>
    <t>记者</t>
  </si>
  <si>
    <t>Журналист</t>
  </si>
  <si>
    <t>Jornalista</t>
  </si>
  <si>
    <t>ROLE_NR_06</t>
  </si>
  <si>
    <t>Youth Academy Director</t>
  </si>
  <si>
    <t>Directeur du Centre de formation</t>
  </si>
  <si>
    <t>Jugendcamp-Leiter</t>
  </si>
  <si>
    <t>Director del campamento juvenil</t>
  </si>
  <si>
    <t>Direttore centro di formazione</t>
  </si>
  <si>
    <t>青训学院总监</t>
  </si>
  <si>
    <t>Директор молодёжной академии</t>
  </si>
  <si>
    <t>Diretor da Academia de Jovens</t>
  </si>
  <si>
    <t>RECRUIT_STAFF</t>
  </si>
  <si>
    <t>Recruit {[STAFF_ROLE]}</t>
  </si>
  <si>
    <t>Recruter {[STAFF_ROLE]}</t>
  </si>
  <si>
    <t>{[STAFF_ROLE]} rekrutieren</t>
  </si>
  <si>
    <t>Contrata {[STAFF_ROLE]}</t>
  </si>
  <si>
    <t>Ingaggia {[STAFF_ROLE]}</t>
  </si>
  <si>
    <t>招募{[STAFF_ROLE]}</t>
  </si>
  <si>
    <t>Нанять {[STAFF_ROLE]}</t>
  </si>
  <si>
    <t>Contratar {[STAFF_ROLE]}</t>
  </si>
  <si>
    <t>RECRUIT_STAFF_2</t>
  </si>
  <si>
    <t>Recruit a {[STAFF_ROLE]} and a {[STAFF_ROLE2]}</t>
  </si>
  <si>
    <t>Recruter un {[STAFF_ROLE]} et un {[STAFF_ROLE2]}</t>
  </si>
  <si>
    <t>{[STAFF_ROLE]} und {[STAFF_ROLE2]} rekrutieren</t>
  </si>
  <si>
    <t>Contrata un {[STAFF_ROLE]} y un {[STAFF_ROLE2]}</t>
  </si>
  <si>
    <t>Ingaggia un {[STAFF_ROLE]} e un {[STAFF_ROLE2]}</t>
  </si>
  <si>
    <t>招募一名{[STAFF_ROLE]}和一名{[STAFF_ROLE2]}</t>
  </si>
  <si>
    <t>Нанять {[STAFF_ROLE]} и {[STAFF_ROLE2]}</t>
  </si>
  <si>
    <t>Contratar um(a) {[STAFF_ROLE]} e um(a) {[STAFF_ROLE2]}</t>
  </si>
  <si>
    <t>RECRUIT_STAFF_3</t>
  </si>
  <si>
    <t>Recruit a {[STAFF_ROLE]}, a {[STAFF_ROLE2]} and a {[STAFF_ROLE3]}</t>
  </si>
  <si>
    <t>Recruter un {[STAFF_ROLE]}, un {[STAFF_ROLE2]} et un {[STAFF_ROLE3]}</t>
  </si>
  <si>
    <t>{[STAFF_ROLE]}, {[STAFF_ROLE2]} und {[STAFF_ROLE3]} rekrutieren</t>
  </si>
  <si>
    <t>Contrata un {[STAFF_ROLE]}, un {[STAFF_ROLE2]} y un {[STAFF_ROLE3]}</t>
  </si>
  <si>
    <t>Ingaggia un {[STAFF_ROLE]}, un {[STAFF_ROLE2]} e un {[STAFF_ROLE3]}</t>
  </si>
  <si>
    <t>招募一名 {[STAFF_ROLE]}、一名{[STAFF_ROLE2]}和一名{[STAFF_ROLE3]}</t>
  </si>
  <si>
    <t>Нанять {[STAFF_ROLE]}, {[STAFF_ROLE2]} и {[STAFF_ROLE3]}</t>
  </si>
  <si>
    <t>Contratar um(a) {[STAFF_ROLE]}, um(a) {[STAFF_ROLE2]} e um(a) {[STAFF_ROLE3]}</t>
  </si>
  <si>
    <t>PROFIL</t>
  </si>
  <si>
    <t>Profile</t>
  </si>
  <si>
    <t>Profil</t>
  </si>
  <si>
    <t>Perfil</t>
  </si>
  <si>
    <t>Profilo</t>
  </si>
  <si>
    <t>档案</t>
  </si>
  <si>
    <t>Профиль</t>
  </si>
  <si>
    <t>Profile of a staff</t>
  </si>
  <si>
    <t>PROFIL_XP</t>
  </si>
  <si>
    <t>Experience level:</t>
  </si>
  <si>
    <t>Niveau d'expérience :</t>
  </si>
  <si>
    <t>Erfahrungsstufe:</t>
  </si>
  <si>
    <t>Nivel de experiencia:</t>
  </si>
  <si>
    <t>Livello d'esperienza:</t>
  </si>
  <si>
    <t>经验等级：</t>
  </si>
  <si>
    <t>Уровень опыта:</t>
  </si>
  <si>
    <t>Nível de experiência:</t>
  </si>
  <si>
    <t>Experience level can be sold, confirmed, hardened, etc.</t>
  </si>
  <si>
    <t>PROFIL_AFF_PREF</t>
  </si>
  <si>
    <t>Favorite assignment:</t>
  </si>
  <si>
    <t>Affectation favorite :</t>
  </si>
  <si>
    <t>Bevorzugte Aufgabe:</t>
  </si>
  <si>
    <t>Asignación favorita:</t>
  </si>
  <si>
    <t>Incarico preferito:</t>
  </si>
  <si>
    <t>擅长职务：</t>
  </si>
  <si>
    <t>Предпочитаемое назначение:</t>
  </si>
  <si>
    <t>Designação favorita:</t>
  </si>
  <si>
    <t>Can be one of the role ROLE_XX</t>
  </si>
  <si>
    <t>PROFIL_AFF_NB</t>
  </si>
  <si>
    <t>Number of assignments:</t>
  </si>
  <si>
    <t>Nombre d'affectations :</t>
  </si>
  <si>
    <t>Anzahl von Aufgaben:</t>
  </si>
  <si>
    <t>Número de asignaciones:</t>
  </si>
  <si>
    <t>Numero di incarichi:</t>
  </si>
  <si>
    <t>负责球员数：</t>
  </si>
  <si>
    <t>Количество назначений:</t>
  </si>
  <si>
    <t>Número de designações:</t>
  </si>
  <si>
    <t>A staff can be assigned to several players</t>
  </si>
  <si>
    <t>RELATIONS</t>
  </si>
  <si>
    <t>Relations</t>
  </si>
  <si>
    <t>Beziehungen</t>
  </si>
  <si>
    <t>Relaciones</t>
  </si>
  <si>
    <t>Relazioni</t>
  </si>
  <si>
    <t>关系</t>
  </si>
  <si>
    <t>Отношения</t>
  </si>
  <si>
    <t>Relações</t>
  </si>
  <si>
    <t>A staff has a relation with each player of the team, rated with stars</t>
  </si>
  <si>
    <t>CONTRAT</t>
  </si>
  <si>
    <t>Contract</t>
  </si>
  <si>
    <t>Contrat</t>
  </si>
  <si>
    <t>Vertrag</t>
  </si>
  <si>
    <t>Contrato</t>
  </si>
  <si>
    <t>Contratto</t>
  </si>
  <si>
    <t>合同</t>
  </si>
  <si>
    <t>Контракт</t>
  </si>
  <si>
    <t>ROLE</t>
  </si>
  <si>
    <t>Role:</t>
  </si>
  <si>
    <t>Rôle :</t>
  </si>
  <si>
    <t>Rolle:</t>
  </si>
  <si>
    <t>Función:</t>
  </si>
  <si>
    <t>Ruolo:</t>
  </si>
  <si>
    <t>职位：</t>
  </si>
  <si>
    <t>Роль:</t>
  </si>
  <si>
    <t>Função:</t>
  </si>
  <si>
    <t>SALARY</t>
  </si>
  <si>
    <t>Monthly salary:</t>
  </si>
  <si>
    <t>Salaire mensuel :</t>
  </si>
  <si>
    <t>Monatsgehalt:</t>
  </si>
  <si>
    <t>Salario mensual:</t>
  </si>
  <si>
    <t>Stipendio mensile:</t>
  </si>
  <si>
    <t>月薪：</t>
  </si>
  <si>
    <t>Ежемесячная зарплата:</t>
  </si>
  <si>
    <t>Salário mensal:</t>
  </si>
  <si>
    <t>SIGN_BONUS</t>
  </si>
  <si>
    <t>Signing bonus:</t>
  </si>
  <si>
    <t>Prime à la signature :</t>
  </si>
  <si>
    <t>Antrittsbonus</t>
  </si>
  <si>
    <t>Bonificación por firmar:</t>
  </si>
  <si>
    <t>Premio di ingaggio:</t>
  </si>
  <si>
    <t>签约奖金：</t>
  </si>
  <si>
    <t>Подписной бонус:</t>
  </si>
  <si>
    <t>Bônus de assinatura:</t>
  </si>
  <si>
    <t>Fin de contrato:</t>
  </si>
  <si>
    <t>Fine del contratto:</t>
  </si>
  <si>
    <t>合同到期日：</t>
  </si>
  <si>
    <t>CONTRACT_ACTION_1</t>
  </si>
  <si>
    <t>Dismiss</t>
  </si>
  <si>
    <t>Licencier</t>
  </si>
  <si>
    <t>Kündigen</t>
  </si>
  <si>
    <t>Despedir</t>
  </si>
  <si>
    <t>Licenzia</t>
  </si>
  <si>
    <t>解雇</t>
  </si>
  <si>
    <t>Уволить</t>
  </si>
  <si>
    <t>Demitir</t>
  </si>
  <si>
    <t>CONTRACT_ACTION_2</t>
  </si>
  <si>
    <t>Offer a new contract</t>
  </si>
  <si>
    <t>Proposer un nouveau contrat</t>
  </si>
  <si>
    <t>Neuen Vertrag anbieten</t>
  </si>
  <si>
    <t>Ofrecer un nuevo contrato</t>
  </si>
  <si>
    <t>Proponi un nuovo contratto</t>
  </si>
  <si>
    <t>提供新合同</t>
  </si>
  <si>
    <t>Предложить новый контракт</t>
  </si>
  <si>
    <t>Oferecer novo contrato</t>
  </si>
  <si>
    <t>CONTRACT_ACTION_3</t>
  </si>
  <si>
    <t>Offer a contract</t>
  </si>
  <si>
    <t>Proposer un contrat</t>
  </si>
  <si>
    <t>Vertrag anbieten</t>
  </si>
  <si>
    <t>Ofrecer un contrato</t>
  </si>
  <si>
    <t>Proponi un contratto</t>
  </si>
  <si>
    <t>提供合同</t>
  </si>
  <si>
    <t>Предложить контракт</t>
  </si>
  <si>
    <t>Oferecer contrato</t>
  </si>
  <si>
    <t>ATT_TRAIN</t>
  </si>
  <si>
    <t>Training</t>
  </si>
  <si>
    <t>Entrainement</t>
  </si>
  <si>
    <t>Entrenamiento</t>
  </si>
  <si>
    <t>Allenamento</t>
  </si>
  <si>
    <t>训练</t>
  </si>
  <si>
    <t>Тренировка</t>
  </si>
  <si>
    <t>Treinamento</t>
  </si>
  <si>
    <t>Staff's attribute are divided into 2 categories</t>
  </si>
  <si>
    <t>ATT_TRAIN_01</t>
  </si>
  <si>
    <t>{[PLAYER/ATT_RAD_01]}</t>
  </si>
  <si>
    <t>ATT_TRAIN_02</t>
  </si>
  <si>
    <t>{[PLAYER/ATT_RAD_03]}</t>
  </si>
  <si>
    <t>ATT_TRAIN_03</t>
  </si>
  <si>
    <t>{[PLAYER/ATT_RAD_04]}</t>
  </si>
  <si>
    <t>ATT_TRAIN_04</t>
  </si>
  <si>
    <t>{[PLAYER/ATT_RAD_02]}</t>
  </si>
  <si>
    <t>ATT_TRAIN_05</t>
  </si>
  <si>
    <t>{[PLAYER/ATT_TECH_09]}</t>
  </si>
  <si>
    <t>ATT_TRAIN_06</t>
  </si>
  <si>
    <t>Short rallies</t>
  </si>
  <si>
    <t>Filière courte</t>
  </si>
  <si>
    <t>Kurzen Ballwechseln</t>
  </si>
  <si>
    <t>Golpes cortos</t>
  </si>
  <si>
    <t>Scambi brevi</t>
  </si>
  <si>
    <t>ATT_TRAIN_07</t>
  </si>
  <si>
    <t>Long rallies</t>
  </si>
  <si>
    <t>Filière longue</t>
  </si>
  <si>
    <t>Langen Ballwechseln</t>
  </si>
  <si>
    <t>Golpes largos</t>
  </si>
  <si>
    <t>Scambi lunghi</t>
  </si>
  <si>
    <t>Ralis longos</t>
  </si>
  <si>
    <t>ATT_TRAIN_08</t>
  </si>
  <si>
    <t>{[PLAYER/ATT_RAD_05]}</t>
  </si>
  <si>
    <t>ATT_TRAIN_09</t>
  </si>
  <si>
    <t>Physical Abilities</t>
  </si>
  <si>
    <t>Aptitudes physiques</t>
  </si>
  <si>
    <t>Körperliche Fähigkeiten</t>
  </si>
  <si>
    <t>Habilidades físicas</t>
  </si>
  <si>
    <t>Attitudini fisiche</t>
  </si>
  <si>
    <t>身体素质</t>
  </si>
  <si>
    <t>Физические способности</t>
  </si>
  <si>
    <t>Habilidades Físicas</t>
  </si>
  <si>
    <t>Physical abilities of a player</t>
  </si>
  <si>
    <t>ATT_TRAIN_10</t>
  </si>
  <si>
    <t>{[PLAYER/ATT_MENT]}</t>
  </si>
  <si>
    <t>ATT_TRAIN_11</t>
  </si>
  <si>
    <t>ATT_MANAG</t>
  </si>
  <si>
    <t>Management</t>
  </si>
  <si>
    <t>Gestión</t>
  </si>
  <si>
    <t>管理</t>
  </si>
  <si>
    <t>Управление</t>
  </si>
  <si>
    <t>Gerenciamento</t>
  </si>
  <si>
    <t>ATT_MANAG_01</t>
  </si>
  <si>
    <t>Ability to motivate</t>
  </si>
  <si>
    <t>Capacité à motiver</t>
  </si>
  <si>
    <t>Motivationsfähigkeit</t>
  </si>
  <si>
    <t>Capacidad de motivar</t>
  </si>
  <si>
    <t>Capacità di motivare</t>
  </si>
  <si>
    <t>激励能力</t>
  </si>
  <si>
    <t>Умение мотивировать</t>
  </si>
  <si>
    <t>Capacidade de motivar</t>
  </si>
  <si>
    <t>One of the management attribute of a staff</t>
  </si>
  <si>
    <t>ATT_MANAG_02</t>
  </si>
  <si>
    <t>Negotiation</t>
  </si>
  <si>
    <t>Négociation</t>
  </si>
  <si>
    <t>Verhandlung</t>
  </si>
  <si>
    <t>Negociación</t>
  </si>
  <si>
    <t>Trattativa</t>
  </si>
  <si>
    <t>谈判</t>
  </si>
  <si>
    <t>Переговоры</t>
  </si>
  <si>
    <t>Negociação</t>
  </si>
  <si>
    <t>ATT_MANAG_03</t>
  </si>
  <si>
    <t>Player management</t>
  </si>
  <si>
    <t>Gestion des joueurs</t>
  </si>
  <si>
    <t>Spielermanagement</t>
  </si>
  <si>
    <t>Gestión de tenista</t>
  </si>
  <si>
    <t>Gestione dei giocatori</t>
  </si>
  <si>
    <t>球员管理</t>
  </si>
  <si>
    <t>Управление игроками</t>
  </si>
  <si>
    <t>Gerenciamento de jogadores</t>
  </si>
  <si>
    <t>ATT_MANAG_04</t>
  </si>
  <si>
    <t>Player evaluation</t>
  </si>
  <si>
    <t>Evaluation du joueur</t>
  </si>
  <si>
    <t>Spielerbewertung</t>
  </si>
  <si>
    <t>Evaluación de tenista</t>
  </si>
  <si>
    <t>Valutazione del giocatore</t>
  </si>
  <si>
    <t>球员评估</t>
  </si>
  <si>
    <t>Оценка игроков</t>
  </si>
  <si>
    <t>Avaliação de jogadores</t>
  </si>
  <si>
    <t>ATT_MANAG_06</t>
  </si>
  <si>
    <t>Communication</t>
  </si>
  <si>
    <t>Kommunikation</t>
  </si>
  <si>
    <t>Comunicación</t>
  </si>
  <si>
    <t>Comunicazione</t>
  </si>
  <si>
    <t>沟通能力</t>
  </si>
  <si>
    <t>Коммуникация</t>
  </si>
  <si>
    <t>Comunicação</t>
  </si>
  <si>
    <t>ATT_MANAG_07</t>
  </si>
  <si>
    <t>Ability to provide care</t>
  </si>
  <si>
    <t>Capacité à soigner</t>
  </si>
  <si>
    <t>Betreuungsfähigkeit</t>
  </si>
  <si>
    <t>Capacidad para cuidar</t>
  </si>
  <si>
    <t>Capacità di curare</t>
  </si>
  <si>
    <t>护理能力</t>
  </si>
  <si>
    <t>Умение оказывать помощь</t>
  </si>
  <si>
    <t>Capacidade de cuidar</t>
  </si>
  <si>
    <t>CONF</t>
  </si>
  <si>
    <t>Confirmation</t>
  </si>
  <si>
    <t>Bestätigung</t>
  </si>
  <si>
    <t>Confirmación</t>
  </si>
  <si>
    <t>Conferma</t>
  </si>
  <si>
    <t>确认</t>
  </si>
  <si>
    <t>Подтверждение</t>
  </si>
  <si>
    <t>Confirmação</t>
  </si>
  <si>
    <t>CONF_UNASSIGN</t>
  </si>
  <si>
    <t>You are about to unassign your current player.
You will need to select another player as a replacement.
Are you sure you want to take this action?</t>
  </si>
  <si>
    <t>Vous apprêtez à vous désaffecter de votre joueur actuel.
Vous devrez sélectionner un autre joueur en remplacement.
Êtes vous sûr de vouloir réaliser cette action ?</t>
  </si>
  <si>
    <t>Du bist dabei, die Zuteilung deines/deiner aktuellen Spielers/Spielerin aufzuheben.
 Du wirst einen anderen Spieler/eine andere Spielerin als Ersatz bestimmen müssen.
 Wirklich fortfahren?</t>
  </si>
  <si>
    <t>Estás a punto de desasignar al tenista actual.
 Deberás seleccionar otro como reemplazo.
 ¿Estás seguro de que deseas realizar esta acción?</t>
  </si>
  <si>
    <t>Stai per annullare l'assegnazione del tuo giocatore attuale.
 Dovrai selezionare un altro giocatore come sostituto.
 Sei sicuro di voler eseguire questa azione?</t>
  </si>
  <si>
    <t>你即将解除当前指派球员。
 需要选择另一名球员进行替换。
 确定执行此操作吗？</t>
  </si>
  <si>
    <t>«Вы собираетесь снять назначение с текущего игрока. Вам потребуется выбрать другого игрока. Вы уверены?»</t>
  </si>
  <si>
    <t>Você está prestes a desvincular seu jogador atual.
 Você precisará selecionar outro jogador como substituto.
 Tem certeza de que deseja realizar esta ação?</t>
  </si>
  <si>
    <t>Warning when the real player unaffect himself from his main player</t>
  </si>
  <si>
    <t>AFF_NON_AFF</t>
  </si>
  <si>
    <t>Unassigned staff</t>
  </si>
  <si>
    <t>Staff non affectés</t>
  </si>
  <si>
    <t>Nicht zugeteilte Mitarbeiter</t>
  </si>
  <si>
    <t>Personal no asignado</t>
  </si>
  <si>
    <t>Staff non assegnato</t>
  </si>
  <si>
    <t>未分配职员</t>
  </si>
  <si>
    <t>Неназначенный персонал</t>
  </si>
  <si>
    <t>Staff não alocado</t>
  </si>
  <si>
    <t>AFF_COLUMN_1</t>
  </si>
  <si>
    <t>{[STAFF/ROLE_01]}</t>
  </si>
  <si>
    <t>AFF_COLUMN_2</t>
  </si>
  <si>
    <t>Technical training</t>
  </si>
  <si>
    <t>Entraînement technique</t>
  </si>
  <si>
    <t>Technisches Training</t>
  </si>
  <si>
    <t>Entrenamiento técnico</t>
  </si>
  <si>
    <t>Allenamento tecnico</t>
  </si>
  <si>
    <t>Техническая подготовка</t>
  </si>
  <si>
    <t>Treinamento técnico</t>
  </si>
  <si>
    <t>One of the column of the assignments table</t>
  </si>
  <si>
    <t>AFF_COLUMN_3</t>
  </si>
  <si>
    <t>Physical training</t>
  </si>
  <si>
    <t>Entraînement physique</t>
  </si>
  <si>
    <t>Körperliches Training</t>
  </si>
  <si>
    <t>Entrenamiento físico</t>
  </si>
  <si>
    <t>Allenamento fisico</t>
  </si>
  <si>
    <t>身体训练</t>
  </si>
  <si>
    <t>Физическая подготовка</t>
  </si>
  <si>
    <t>Treinamento físico</t>
  </si>
  <si>
    <t>AFF_COLUMN_4</t>
  </si>
  <si>
    <t>Tactical and mental training</t>
  </si>
  <si>
    <t>Entraînement tactique et mental</t>
  </si>
  <si>
    <t>Taktisches und mentales Training</t>
  </si>
  <si>
    <t>Entrenamiento táctico y mental</t>
  </si>
  <si>
    <t>Allenamento tattico e mentale</t>
  </si>
  <si>
    <t>战术与心理训练</t>
  </si>
  <si>
    <t>Тактико-психологическая подготовка</t>
  </si>
  <si>
    <t>Treinamento tático e mental</t>
  </si>
  <si>
    <t>AFF_COLUMN_5</t>
  </si>
  <si>
    <t>Training game plan</t>
  </si>
  <si>
    <t>Entraînement plan de jeu</t>
  </si>
  <si>
    <t>Trainingsstrategie</t>
  </si>
  <si>
    <t>Entrenamiento de plan de juego</t>
  </si>
  <si>
    <t>Allenamento tattica di gioco</t>
  </si>
  <si>
    <t>比赛策略训练</t>
  </si>
  <si>
    <t>План игры на тренировки</t>
  </si>
  <si>
    <t>Plano de jogo de treinamento</t>
  </si>
  <si>
    <t>AFF_COLUMN_6</t>
  </si>
  <si>
    <t>Soins</t>
  </si>
  <si>
    <t>Cure</t>
  </si>
  <si>
    <t>理疗护理</t>
  </si>
  <si>
    <t>AFF_ADD</t>
  </si>
  <si>
    <t>Add staff</t>
  </si>
  <si>
    <t>Ajouter un staff</t>
  </si>
  <si>
    <t>Mitarbeiter hinzufügen</t>
  </si>
  <si>
    <t>Agregar personal</t>
  </si>
  <si>
    <t>Aggiungi personale</t>
  </si>
  <si>
    <t>添加职员</t>
  </si>
  <si>
    <t>Добавить персонал</t>
  </si>
  <si>
    <t>Adicionar staff</t>
  </si>
  <si>
    <t>AFF_LEG</t>
  </si>
  <si>
    <t>Key</t>
  </si>
  <si>
    <t>Légende</t>
  </si>
  <si>
    <t>Legende</t>
  </si>
  <si>
    <t>Clave</t>
  </si>
  <si>
    <t>Legenda</t>
  </si>
  <si>
    <t>图例</t>
  </si>
  <si>
    <t>Условные обозначения</t>
  </si>
  <si>
    <t>Like a legend of a map</t>
  </si>
  <si>
    <t>AFF_LEG_1</t>
  </si>
  <si>
    <t>AFF_LEG_2</t>
  </si>
  <si>
    <t>{[STAFF/ROLE_02]}</t>
  </si>
  <si>
    <t>AFF_LEG_3</t>
  </si>
  <si>
    <t>{[STAFF/ROLE_03]}</t>
  </si>
  <si>
    <t>AFF_SEARCH_COACH</t>
  </si>
  <si>
    <t>Recruit a coach</t>
  </si>
  <si>
    <t>Recruter un entraîneur</t>
  </si>
  <si>
    <t>Cheftrainer rekrutieren</t>
  </si>
  <si>
    <t>Contrata un entrenador</t>
  </si>
  <si>
    <t>Ingaggia un allenatore</t>
  </si>
  <si>
    <t>招募一名教练</t>
  </si>
  <si>
    <t>Нанять тренера</t>
  </si>
  <si>
    <t>Contratar técnico</t>
  </si>
  <si>
    <t>22 caracters max.</t>
  </si>
  <si>
    <t>AFF_SEARCH_KINE</t>
  </si>
  <si>
    <t>Recruit a physio</t>
  </si>
  <si>
    <t>Recruter un kiné</t>
  </si>
  <si>
    <t>Physiotherapeut rekrutieren</t>
  </si>
  <si>
    <t>Contrata un fisioterapeuta</t>
  </si>
  <si>
    <t>Ingaggia un fisioterapista</t>
  </si>
  <si>
    <t>招募一名理疗师</t>
  </si>
  <si>
    <t>Нанять физиотерапевта</t>
  </si>
  <si>
    <t>Contratar fisioterapeuta</t>
  </si>
  <si>
    <t>AFF_INTERIM</t>
  </si>
  <si>
    <t>(Temporary)</t>
  </si>
  <si>
    <t>(Temporaire)</t>
  </si>
  <si>
    <t>(Zeitarbeiter)</t>
  </si>
  <si>
    <t>(Temporal)</t>
  </si>
  <si>
    <t>(Temporaneo)</t>
  </si>
  <si>
    <t>（临时人员）</t>
  </si>
  <si>
    <t>(Временно)</t>
  </si>
  <si>
    <t>(Temporário)</t>
  </si>
  <si>
    <t>AFF_REPLACE</t>
  </si>
  <si>
    <t>Replace staff</t>
  </si>
  <si>
    <t>Remplacer le staff</t>
  </si>
  <si>
    <t>Mitarbeiter ersetzen</t>
  </si>
  <si>
    <t>Reemplazar personal</t>
  </si>
  <si>
    <t>Sostituisci lo staff</t>
  </si>
  <si>
    <t>替换职员</t>
  </si>
  <si>
    <t>Заменить сотрудника</t>
  </si>
  <si>
    <t>Substituir staff</t>
  </si>
  <si>
    <t>ATT_TRAIN_MINI</t>
  </si>
  <si>
    <t>TRA</t>
  </si>
  <si>
    <t>ENT</t>
  </si>
  <si>
    <t>ALL</t>
  </si>
  <si>
    <t>TRE</t>
  </si>
  <si>
    <t>Short version (2 or letters, unique) of ATT_TRAIN</t>
  </si>
  <si>
    <t>ATT_TRAIN_01_MINI</t>
  </si>
  <si>
    <t>{[PLAYER/ATT_RAD_01_MINI]}</t>
  </si>
  <si>
    <t>Short version (2 or letters, unique) of ATT_TRAIN_01</t>
  </si>
  <si>
    <t>ATT_TRAIN_02_MINI</t>
  </si>
  <si>
    <t>{[PLAYER/ATT_RAD_03_MINI]}</t>
  </si>
  <si>
    <t>Short version (2 or letters, unique) of ATT_TRAIN_02</t>
  </si>
  <si>
    <t>ATT_TRAIN_03_MINI</t>
  </si>
  <si>
    <t>{[PLAYER/ATT_RAD_04_MINI]}</t>
  </si>
  <si>
    <t>Short version (2 or letters, unique) of ATT_TRAIN_03</t>
  </si>
  <si>
    <t>ATT_TRAIN_04_MINI</t>
  </si>
  <si>
    <t>{[PLAYER/ATT_RAD_02_MINI]}</t>
  </si>
  <si>
    <t>Short version (2 or letters, unique) of ATT_TRAIN_04</t>
  </si>
  <si>
    <t>ATT_TRAIN_05_MINI</t>
  </si>
  <si>
    <t>{[PLAYER/ATT_TECH_09_MINI]}</t>
  </si>
  <si>
    <t>Short version (2 or letters, unique) of ATT_TRAIN_05</t>
  </si>
  <si>
    <t>ATT_TRAIN_06_MINI</t>
  </si>
  <si>
    <t>FC</t>
  </si>
  <si>
    <t>KB</t>
  </si>
  <si>
    <t>GC</t>
  </si>
  <si>
    <t>Short version (2 or letters, unique) of ATT_TRAIN_06</t>
  </si>
  <si>
    <t>ATT_TRAIN_07_MINI</t>
  </si>
  <si>
    <t>FL</t>
  </si>
  <si>
    <t>Short version (2 or letters, unique) of ATT_TRAIN_07</t>
  </si>
  <si>
    <t>ATT_TRAIN_08_MINI</t>
  </si>
  <si>
    <t>{[PLAYER/ATT_RAD_05_MINI]}</t>
  </si>
  <si>
    <t>Short version (2 or letters, unique) of ATT_TRAIN_08</t>
  </si>
  <si>
    <t>ATT_TRAIN_09_MINI</t>
  </si>
  <si>
    <t>PHA</t>
  </si>
  <si>
    <t>APH</t>
  </si>
  <si>
    <t>KÖF</t>
  </si>
  <si>
    <t>FIS</t>
  </si>
  <si>
    <t>Short version (2 or letters, unique) of ATT_TRAIN_09</t>
  </si>
  <si>
    <t>ATT_TRAIN_10_MINI</t>
  </si>
  <si>
    <t>{[PLAYER/ATT_MENT_MINI]}</t>
  </si>
  <si>
    <t>Short version (2 or letters, unique) of ATT_TRAIN_10</t>
  </si>
  <si>
    <t>ATT_TRAIN_11_MINI</t>
  </si>
  <si>
    <t>TAC</t>
  </si>
  <si>
    <t>TAK</t>
  </si>
  <si>
    <t>TAT</t>
  </si>
  <si>
    <t>Short version (2 or letters, unique) of ATT_TRAIN_11</t>
  </si>
  <si>
    <t>ATT_MANAG_MINI</t>
  </si>
  <si>
    <t>MGT</t>
  </si>
  <si>
    <t>Short version (2 or letters, unique) of ATT_MANAG</t>
  </si>
  <si>
    <t>ATT_MANAG_01_MINI</t>
  </si>
  <si>
    <t>MOT</t>
  </si>
  <si>
    <t>Short version (2 or letters, unique) of ATT_MANAG_01</t>
  </si>
  <si>
    <t>ATT_MANAG_02_MINI</t>
  </si>
  <si>
    <t>NEG</t>
  </si>
  <si>
    <t>VHD</t>
  </si>
  <si>
    <t>Short version (2 or letters, unique) of ATT_MANAG_02</t>
  </si>
  <si>
    <t>ATT_MANAG_03_MINI</t>
  </si>
  <si>
    <t>PMG</t>
  </si>
  <si>
    <t>GES</t>
  </si>
  <si>
    <t>SMG</t>
  </si>
  <si>
    <t>Short version (2 or letters, unique) of ATT_MANAG_03</t>
  </si>
  <si>
    <t>ATT_MANAG_04_MINI</t>
  </si>
  <si>
    <t>EVL</t>
  </si>
  <si>
    <t>BEW</t>
  </si>
  <si>
    <t>VDG</t>
  </si>
  <si>
    <t>评估</t>
  </si>
  <si>
    <t>AV</t>
  </si>
  <si>
    <t>Short version (2 or letters, unique) of ATT_MANAG_04</t>
  </si>
  <si>
    <t>ATT_MANAG_06_MINI</t>
  </si>
  <si>
    <t>COM</t>
  </si>
  <si>
    <t>KOM</t>
  </si>
  <si>
    <t>沟通</t>
  </si>
  <si>
    <t>Short version (2 or letters, unique) of ATT_MANAG_05</t>
  </si>
  <si>
    <t>ATT_MANAG_07_MINI</t>
  </si>
  <si>
    <t>ATC</t>
  </si>
  <si>
    <t>CAS</t>
  </si>
  <si>
    <t>BET</t>
  </si>
  <si>
    <t>CDC</t>
  </si>
  <si>
    <t>Short version (2 or letters, unique) of ATT_MANAG_07</t>
  </si>
  <si>
    <t>FIRE_TITLE</t>
  </si>
  <si>
    <t>Dismiss staff member</t>
  </si>
  <si>
    <t>Renvoyer ce membre du staff</t>
  </si>
  <si>
    <t>Mitarbeiter entlassen</t>
  </si>
  <si>
    <t>Despedir miembro del personal</t>
  </si>
  <si>
    <t>Licenzia questo membro dello staff</t>
  </si>
  <si>
    <t>解雇职员</t>
  </si>
  <si>
    <t>Уволить сотрудника</t>
  </si>
  <si>
    <t>Demitir membro da equipe</t>
  </si>
  <si>
    <t>FIRE_COST</t>
  </si>
  <si>
    <t>Severance cost:</t>
  </si>
  <si>
    <t xml:space="preserve">Coût du licenciement </t>
  </si>
  <si>
    <t>Abfindungskosten:</t>
  </si>
  <si>
    <t>Coste de la indemnización:</t>
  </si>
  <si>
    <t>Costo del licenziamento</t>
  </si>
  <si>
    <t>解约金：</t>
  </si>
  <si>
    <t>Стоимость увольнения:</t>
  </si>
  <si>
    <t>Custo de rescisão:</t>
  </si>
  <si>
    <t>FIRE_LEAVE</t>
  </si>
  <si>
    <t>This person will leave your staff immediately.</t>
  </si>
  <si>
    <t>Cette personne quittera immédiatement votre staff.</t>
  </si>
  <si>
    <t>Diese Person wird die Belegschaft sofort verlassen.</t>
  </si>
  <si>
    <t>Esta persona dejará de pertenecer a su personal inmediatamente.</t>
  </si>
  <si>
    <t>Questa persona lascerà lo staff immediatamente.</t>
  </si>
  <si>
    <t>此人将立即离开你的团队。</t>
  </si>
  <si>
    <t>Этот человек немедленно покинет ваш штаб.</t>
  </si>
  <si>
    <t>Esta pessoa deixará sua equipe imediatamente.</t>
  </si>
  <si>
    <t>FIRE_OK</t>
  </si>
  <si>
    <t>FIRE_CANCEL</t>
  </si>
  <si>
    <t>STARS_INFO</t>
  </si>
  <si>
    <t>Indicates the effectiveness of staff for this assignment.</t>
  </si>
  <si>
    <t>Indique l'efficacité de ce staff pour cette affectation.</t>
  </si>
  <si>
    <t>Gibt die Effektivität der Mitarbeiter für diese Aufgabe an.</t>
  </si>
  <si>
    <t>Indica la eficacia del personal para esta asignación.</t>
  </si>
  <si>
    <t>Indica l'efficacia del personale per questo incarico.</t>
  </si>
  <si>
    <t>表示该职员在此项任务中的工作效率。</t>
  </si>
  <si>
    <t>Показывает эффективность сотрудника на данном назначении.</t>
  </si>
  <si>
    <t>Indica a eficácia do staff para esta tarefa.</t>
  </si>
  <si>
    <t>AFF_COLUMN_1_INFO</t>
  </si>
  <si>
    <t>{[STAFF/ROLE_01_INFO]}</t>
  </si>
  <si>
    <t>AFF_COLUMN_2_INFO</t>
  </si>
  <si>
    <t>Staff who coach the player during training in the technical category.</t>
  </si>
  <si>
    <t>Staffs qui entraînent le joueur lors des entraînement de catégorie technique.</t>
  </si>
  <si>
    <t>Mitarbeiter, die Spieler während des Trainings in der Kategorie Technik betreuen.</t>
  </si>
  <si>
    <t>Personal que entrena al tenista en la categoría técnica.</t>
  </si>
  <si>
    <t>Staff che allena il giocatore durante gli allenamenti nella categoria tecnica.</t>
  </si>
  <si>
    <t>在技术类训练中指导球员的职员。</t>
  </si>
  <si>
    <t>Персонал, тренирующий игрока в технической категории.</t>
  </si>
  <si>
    <t>Staff que treina o jogador durante o treinamento na categoria técnica.</t>
  </si>
  <si>
    <t>AFF_COLUMN_3_INFO</t>
  </si>
  <si>
    <t>Staff who coach the player during training in the physical category.</t>
  </si>
  <si>
    <t>Staffs qui entraînent le joueur lors des entraînement de catégorie physique.</t>
  </si>
  <si>
    <t>Mitarbeiter, die Spieler während des Trainings in der Kategorie Körper betreuen.</t>
  </si>
  <si>
    <t>Personal que entrena al tenista en la categoría física.</t>
  </si>
  <si>
    <t>Staff che allena il giocatore durante gli allenamenti nella categoria fisica.</t>
  </si>
  <si>
    <t>在身体类训练中指导球员的职员。</t>
  </si>
  <si>
    <t>Персонал, тренирующий игрока в физической категории.</t>
  </si>
  <si>
    <t>Staff que treina o jogador durante o treinamento na categoria física.</t>
  </si>
  <si>
    <t>AFF_COLUMN_4_INFO</t>
  </si>
  <si>
    <t>Staff who coach the player during training in tactical category.</t>
  </si>
  <si>
    <t>Staffs qui entraînent le joueur lors des entraînement de catégorie tactiques.</t>
  </si>
  <si>
    <t>Mitarbeiter, die Spieler während des Trainings in der Kategorie Taktik betreuen.</t>
  </si>
  <si>
    <t>Personal que entrena al tenista en la categoría táctica.</t>
  </si>
  <si>
    <t>Staff che allena il giocatore durante gli allenamenti nella categoria tattica.</t>
  </si>
  <si>
    <t>在战术类训练中指导球员的职员。</t>
  </si>
  <si>
    <t>Персонал, тренирующий игрока в тактической категории.</t>
  </si>
  <si>
    <t>Staff que treina o jogador durante o treinamento na categoria tática.</t>
  </si>
  <si>
    <t>AFF_COLUMN_5_INFO</t>
  </si>
  <si>
    <t>Staff who coach the player during training in the game plan category.</t>
  </si>
  <si>
    <t>Staffs qui entraînentle joueur lors des entraînement de catégorie plan de jeu.</t>
  </si>
  <si>
    <t>Mitarbeiter, die Spieler während des Trainings in der Kategorie Strategie betreuen.</t>
  </si>
  <si>
    <t>Personal que entrena al tenista en la categoría del plan de juego.</t>
  </si>
  <si>
    <t>Personale che allena il giocatore durante l'allenamento nella categoria piano di gioco.</t>
  </si>
  <si>
    <t>在比赛策略类训练中指导球员的职员。</t>
  </si>
  <si>
    <t>Персонал, обучающий игровым планам.</t>
  </si>
  <si>
    <t>Staff que treina o jogador durante o treinamento na categoria de plano de jogo.</t>
  </si>
  <si>
    <t>AFF_COLUMN_6_INFO</t>
  </si>
  <si>
    <t>Staff who will treat the player during treatment sessions.</t>
  </si>
  <si>
    <t>Staffs qui soigneront le joueur lors des séances de soins.</t>
  </si>
  <si>
    <t>Mitarbeiter, die Spieler bei Behandlungseinheiten behandeln.</t>
  </si>
  <si>
    <t>Personal que atenderá al tenista durante las sesiones de tratamiento.</t>
  </si>
  <si>
    <t>Personale che curerà il giocatore durante le sessioni di trattamento.</t>
  </si>
  <si>
    <t>在治疗期间为球员提供护理的职员。</t>
  </si>
  <si>
    <t>Персонал, проводящий лечебные процедуры.</t>
  </si>
  <si>
    <t>Staff que tratará o jogador durante as sessões de tratamento.</t>
  </si>
  <si>
    <t>SLOTS_INFO</t>
  </si>
  <si>
    <t>Shows the status of occupied/active positions for this position at your academy.</t>
  </si>
  <si>
    <t>Indique l'état des places occupées/vacantes pour ce poste dans votre académie.</t>
  </si>
  <si>
    <t>Zeigt den Status von besetzten/aktiven Stellen in deiner Akademie.</t>
  </si>
  <si>
    <t>Muestra el estado de los puestos ocupados/activos en la escuela para este puesto.</t>
  </si>
  <si>
    <t>Mostra lo stato delle posizioni occupate/attive per questa posizione nella tua accademia.</t>
  </si>
  <si>
    <t>显示你学院中此职位人员的在岗/活跃状态。</t>
  </si>
  <si>
    <t>Показывает состояние занятых/активных позиций в академии.</t>
  </si>
  <si>
    <t>Mostra o status das posições ocupadas/ativas para esta função em sua academia.</t>
  </si>
  <si>
    <t>LIST_COLUMN_03_INFO</t>
  </si>
  <si>
    <t>List of players to whom a staff member is assigned. The more players a staff member is assigned to, the less effective it will be.</t>
  </si>
  <si>
    <t>Liste des joueurs auxquels un staff est assigné. Plus il est assigné à un nombre de joueurs différents, moins il sera efficace.</t>
  </si>
  <si>
    <t>Liste von Spieler, denen ein Mitarbeiter/eine Mitarbeiterin zugeteilt wurde. Je mehr Spieler ein Mitarbeiter/eine Mitarbeiterin zugeteilt ist, desto weniger effektiv ist er/sie.</t>
  </si>
  <si>
    <t>Lista de tenistas a los que está asignado un miembro del personal. Cuantos más tenistas le asignes un miembro del personal, menos efectivo será.</t>
  </si>
  <si>
    <t>Elenco dei giocatori a cui è assegnato un membro dello staff. Più giocatori sono assegnati a un membro dello staff, meno sarà efficace.</t>
  </si>
  <si>
    <t>职员被指派负责的球员名单。一名职员被指派的球员越多，其效率就越低。</t>
  </si>
  <si>
    <t>Список игроков, к которым назначен сотрудник. Чем больше назначений, тем ниже эффективность.</t>
  </si>
  <si>
    <t>Lista de jogadores aos quais um membro da equipe está alocado. Quanto mais jogadores um membro da equipe estiver alocado, menos eficaz ele será.</t>
  </si>
  <si>
    <t>LIST_COLUMN_03B_INFO</t>
  </si>
  <si>
    <t>Number of different assignments. The higher the number, the less effective your staff will be.</t>
  </si>
  <si>
    <t>Nombre d'affectations différentes. Plus il est élevé, moins votre staff sera efficace.</t>
  </si>
  <si>
    <t>Anzahl verschiedener Aufgaben. Je größer die Anzahl, desto geringer die Effektivität deiner Mitarbeiter.</t>
  </si>
  <si>
    <t>Número de asignaciones diferentes. Cuanto mayor sea el número, menos eficaz será su personal.</t>
  </si>
  <si>
    <t>Numero di incarichi diversi. Più alto è il numero, meno efficace sarà il membro dello staff.</t>
  </si>
  <si>
    <t>不同的任务数量。数量越多，职员的效率就越低。</t>
  </si>
  <si>
    <t>Количество разных назначений: чем больше, тем ниже эффективность.</t>
  </si>
  <si>
    <t>Número de atribuições diferentes. Quanto maior o número, menos eficaz será seu staff.</t>
  </si>
  <si>
    <t>XP_LVL_INFO</t>
  </si>
  <si>
    <t>There are 9 experience levels. The higher the level, the more effective and expensive the staff member will be.</t>
  </si>
  <si>
    <t>Il existe 9 niveaux d'expérience. Plus il est élevé, plus le staff sera efficace et cher.</t>
  </si>
  <si>
    <t>Es gibt 9 Erfahrungsstufen. Je höher die Stufe, desto effektiver und teurer die Mitarbeiter.</t>
  </si>
  <si>
    <t>Hay 9 niveles de experiencia. Cuanto más alto sea el nivel, más eficaz y caro será el miembro del personal.</t>
  </si>
  <si>
    <t>Ci sono 9 livelli di esperienza. Più alto è il livello, più efficace e costoso sarà il membro del personale.</t>
  </si>
  <si>
    <t>共有9个经验等级。等级越高，职员的效率越高，薪资也越昂贵。</t>
  </si>
  <si>
    <t>Существует 9 уровней опыта: чем выше уровень, тем эффективнее и дороже сотрудник.</t>
  </si>
  <si>
    <t>Existem 9 níveis de experiência. Quanto maior o nível, mais eficaz e caro será o membro da equipe.</t>
  </si>
  <si>
    <t>FAV_ASS_INFO</t>
  </si>
  <si>
    <t>Indicates the position for which this staff member will be the most effective.</t>
  </si>
  <si>
    <t>Indique le poste auquel ce staff sera le pus efficient.</t>
  </si>
  <si>
    <t>Gibt die Stelle an, auf der dieser Mitarbeiter/diese Mitarbeiterin am effektivsten sein wird.</t>
  </si>
  <si>
    <t>Indica el puesto donde este miembro del personal será más eficaz.</t>
  </si>
  <si>
    <t>Indica la posizione per la quale questo membro del personale sarà più efficace.</t>
  </si>
  <si>
    <t>表示可让该职员发挥最大效率的职位。</t>
  </si>
  <si>
    <t>Указывает позицию, на которой сотрудник наиболее эффективен.</t>
  </si>
  <si>
    <t>Indica a posição para a qual este membro da equipe será o mais eficaz.</t>
  </si>
  <si>
    <t>NB_ASS_INFO</t>
  </si>
  <si>
    <t>{[STAFF/LIST_COLUMN_03B_INFO]}</t>
  </si>
  <si>
    <t>RELATIONS_INFO</t>
  </si>
  <si>
    <t>A staff member's relationship level with a player builds up over time and also depends on the attribute "Player management". It impacts how effective the staff member is at helping a player improve.</t>
  </si>
  <si>
    <t>Le niveau de relation d'un staff avec un joueur se construit avec le temps, et dépend de également de l'attribut "Gestion des joueurs". Il impacte l'efficacité du staff à faire progresser un joueur donné.</t>
  </si>
  <si>
    <t>Die Beziehungsstufe eines Mitarbeiters/einer Mitarbeiterin zu einem Spieler/einer Spielerin entwickelt sich mit der Zeit und ist auch vom Attribut „Spielermanagement“ abhängig. Sie beeinflusst zudem, wie effektiv Mitarbeiter Spieler helfen, sich zu verbessern.</t>
  </si>
  <si>
    <t>El nivel de relación de un miembro del personal con tus tenistas aumenta con el tiempo y también depende del atributo "Gestión de tenistas". Afecta a la eficacia del miembro del personal para ayudar a los tenistas a mejorar.</t>
  </si>
  <si>
    <t>Il livello di rapport di un membro dello staff con un giocatore si accumula nel tempo e dipende anche dall'attributo "Gestione del giocatore". Ha un impatto sull'efficacia del membro dello staff nell'aiutare un giocatore a migliorare.</t>
  </si>
  <si>
    <t>职员与球员之间的关系等级会随着时间提升，也受到“球员管理”属性影响。两者关系越好，职员对球员提升的帮助越大。</t>
  </si>
  <si>
    <t>Отношения сотрудника с игроком растут со временем и зависят от умения управлять игроками. Влияют на эффективность работы.</t>
  </si>
  <si>
    <t>O nível de relacionamento de um membro da equipe com um jogador aumenta com o tempo e também depende do atributo "Gerenciamento de jogadores". Isso afeta a eficácia do membro da equipe em ajudar um jogador a melhorar.</t>
  </si>
  <si>
    <t>ATT_TRAIN_01_INFO</t>
  </si>
  <si>
    <t>Ability to improve a player's serve accuracy and power</t>
  </si>
  <si>
    <t>Capacité à faire progresser un joueur sur la précision et la puissance de son service</t>
  </si>
  <si>
    <t>Fähigkeit, die Genauigkeit und Kraft eines Spielers/einer Spielerin beim Aufschlag zu verbessern</t>
  </si>
  <si>
    <t>Capacidad para mejorar la precisión y la potencia del saque de tu tenista</t>
  </si>
  <si>
    <t>Capacità di migliorare la precisione e la potenza del servizio di un giocatore</t>
  </si>
  <si>
    <t>提升球员发球精准度和力量的能力</t>
  </si>
  <si>
    <t>Улучшение точности и силы подачи</t>
  </si>
  <si>
    <t>Capacidade de melhorar a precisão e a potência do saque de um jogador</t>
  </si>
  <si>
    <t>définition présente dans la spec staff</t>
  </si>
  <si>
    <t>ATT_TRAIN_02_INFO</t>
  </si>
  <si>
    <t>Ability to improve a player's forehand accuracy and power</t>
  </si>
  <si>
    <t>Capacité à faire progresser un joueur sur la précision et la puissance de son coup droit</t>
  </si>
  <si>
    <t>Fähigkeit, die Genauigkeit und Kraft eines Spielers/einer Spielerin bei der Vorhand zu verbessern</t>
  </si>
  <si>
    <t>Capacidad para mejorar la precisión y la potencia del drive de tu tenista</t>
  </si>
  <si>
    <t>Capacità di migliorare la precisione e la potenza del diritto di un giocatore</t>
  </si>
  <si>
    <t>提升球员正手精准度和力量的能力</t>
  </si>
  <si>
    <t>Улучшение точности и силы форхэнда</t>
  </si>
  <si>
    <t>Capacidade de melhorar a precisão e a potência do forehand de um jogador</t>
  </si>
  <si>
    <t>ATT_TRAIN_03_INFO</t>
  </si>
  <si>
    <t>Ability to improve a player's backhand accuracy and power</t>
  </si>
  <si>
    <t>Capacité à faire progresser un joueur sur la précision et la puissance de son revers</t>
  </si>
  <si>
    <t>Fähigkeit, die Genauigkeit und Kraft eines Spielers/einer Spielerin bei der Rückhand zu verbessern</t>
  </si>
  <si>
    <t>Capacidad para mejorar la precisión y la potencia del revés de tu tenista</t>
  </si>
  <si>
    <t>Capacità di migliorare la precisione e la potenza del rovescio di un giocatore</t>
  </si>
  <si>
    <t>提升球员反手精准度和力量的能力</t>
  </si>
  <si>
    <t>Улучшение точности и силы бэкхэнда</t>
  </si>
  <si>
    <t>Capacidade de melhorar a precisão e a potência do backhand de um jogador</t>
  </si>
  <si>
    <t>ATT_TRAIN_04_INFO</t>
  </si>
  <si>
    <t>Ability to improve a player's return quality</t>
  </si>
  <si>
    <t>Capacité à faire progresser un joueur sur la qualité de ses retours</t>
  </si>
  <si>
    <t>Fähigkeit, die Qualität des Rückschlags eines Spielers/einer Spielerin zu verbessern</t>
  </si>
  <si>
    <t>Capacidad para mejorar la calidad del resto de tu tenista</t>
  </si>
  <si>
    <t>Capacità di migliorare la qualità della risposta di un giocatore</t>
  </si>
  <si>
    <t>提升球员回球质量的能力</t>
  </si>
  <si>
    <t>Улучшение качества приёма</t>
  </si>
  <si>
    <t>Capacidade de melhorar a qualidade do retorno de um jogador</t>
  </si>
  <si>
    <t>ATT_TRAIN_05_INFO</t>
  </si>
  <si>
    <t>Ability to improve a player's mastery of different effects</t>
  </si>
  <si>
    <t>Capacité à faire progresser un joueur sur sa maîtrise des différents effets</t>
  </si>
  <si>
    <t>Fähigkeit, dem Umgang eines Spielers/einer Spielerin mit verschiedenen Effekten zu verbessern</t>
  </si>
  <si>
    <t>Capacidad para mejorar el dominio de diferentes efectos de tu tenista</t>
  </si>
  <si>
    <t>Capacità di migliorare la padronanza di diversi effetti da parte di un giocatore</t>
  </si>
  <si>
    <t>提升球员球路掌握能力</t>
  </si>
  <si>
    <t>Улучшение владения вращениями</t>
  </si>
  <si>
    <t>Capacidade de melhorar a maestria de um jogador em diferentes efeitos</t>
  </si>
  <si>
    <t>ATT_TRAIN_06_INFO</t>
  </si>
  <si>
    <t>Ability to improve a player's short rallies</t>
  </si>
  <si>
    <t>Capacité à faire progresser un joueur sur sa maîtrise des rally courts</t>
  </si>
  <si>
    <t>Fähigkeit, die Fähigkeiten eines Spielers/einer Spielerin mit Kurzen Ballwechseln zu verbessern</t>
  </si>
  <si>
    <t>Habilidad para mejorar el dominio de los golpes cortos</t>
  </si>
  <si>
    <t>Capacità di migliorare la padronanza di un giocatore nei Scambi brevi</t>
  </si>
  <si>
    <t>提升球员短回合作战能力</t>
  </si>
  <si>
    <t>Улучшение игры в коротких розыгрышах</t>
  </si>
  <si>
    <t>Capacidade de melhorar o desempenho de um jogador em pontos curtos</t>
  </si>
  <si>
    <t>ATT_TRAIN_07_INFO</t>
  </si>
  <si>
    <t>Ability to improve a player's long rallies</t>
  </si>
  <si>
    <t>Capacité à faire progresser un joueur sur sa maîtrise des rally longs</t>
  </si>
  <si>
    <t>Fähigkeit, die Fähigkeiten eines Spielers/einer Spielerin mit Langen Ballwechseln zu verbessern</t>
  </si>
  <si>
    <t>Habilidad para mejorar el dominio de los golpes largos</t>
  </si>
  <si>
    <t>Capacità di migliorare la padronanza di un giocatore nei Scambi lunghi</t>
  </si>
  <si>
    <t>提升球员长回合相持能力</t>
  </si>
  <si>
    <t>Улучшение игры в длинных розыгрышах</t>
  </si>
  <si>
    <t>Capacidade de melhorar o desempenho de um jogador em pontos longos</t>
  </si>
  <si>
    <t>ATT_TRAIN_08_INFO</t>
  </si>
  <si>
    <t>Ability to improve a player's acceleration, footwork, balance, agility and reflexes</t>
  </si>
  <si>
    <t>Capacité à faire progresser un joueur sur son accélération, jeu de jambes, équilibre, agilité et réflexes</t>
  </si>
  <si>
    <t>Fähigkeit, die Beschleunigung, Beinarbeit, Balance, Wendigkeit und Reflexe eines Spielers/einer Spielerin zu verbessern</t>
  </si>
  <si>
    <t>Capacidad para mejorar la aceleración, el juego de pies, el equilibrio, la agilidad y los reflejos de tu tenista</t>
  </si>
  <si>
    <t>Capacità di migliorare l'accelerazione, il gioco di gambe, l'equilibrio, l'agilità e i riflessi di un giocatore</t>
  </si>
  <si>
    <t>提升球员加速、步法、平衡、敏捷和反应能力</t>
  </si>
  <si>
    <t>Улучшение ускорения, работы ног, баланса, ловкости и рефлексов</t>
  </si>
  <si>
    <t>Capacidade de melhorar a aceleração, o jogo de pernas, o equilíbrio, a agilidade e os reflexos de um jogador</t>
  </si>
  <si>
    <t>ATT_TRAIN_09_INFO</t>
  </si>
  <si>
    <t>Ability to improve a player's physical abilities and endurance</t>
  </si>
  <si>
    <t>Capacité à faire progresser un joueur sur ses capacités physiques et son endurance</t>
  </si>
  <si>
    <t>Fähigkeit, die körperlichen Fähigkeiten und die Ausdauer eines Spielers/einer Spielerin zu verbessern</t>
  </si>
  <si>
    <t>Capacidad para mejorar las habilidades físicas y la resistencia de tu tenista</t>
  </si>
  <si>
    <t>Capacità di migliorare le capacità fisiche e la resistenza di un giocatore</t>
  </si>
  <si>
    <t>提升球员身体能力和耐力的能力</t>
  </si>
  <si>
    <t>Улучшение физических качеств и выносливости</t>
  </si>
  <si>
    <t>Capacidade de melhorar as habilidades físicas e a resistência de um jogador</t>
  </si>
  <si>
    <t>ATT_TRAIN_10_INFO</t>
  </si>
  <si>
    <t>Ability to develop a player's mental attributes</t>
  </si>
  <si>
    <t>Capacité à faire progresser un joueur sur ses attributs mentaux</t>
  </si>
  <si>
    <t>Fähigkeit, die mentalen Attribute eines Spielers/einer Spielerin zu entwickeln</t>
  </si>
  <si>
    <t>Capacidad para desarrollar los atributos mentales de tu tenista</t>
  </si>
  <si>
    <t>Capacità di sviluppare gli attributi mentali di un giocatore</t>
  </si>
  <si>
    <t>培养球员心理属性的能力</t>
  </si>
  <si>
    <t>Развитие ментальных атрибутов</t>
  </si>
  <si>
    <t>Capacidade de desenvolver os atributos mentais de um jogador</t>
  </si>
  <si>
    <t>ATT_TRAIN_11_INFO</t>
  </si>
  <si>
    <t>Ability to teach a player game plans quickly</t>
  </si>
  <si>
    <t>Capacité à inculquer à un joueur des plans de jeu rapidement</t>
  </si>
  <si>
    <t>Fähigkeit, einem Spieler/einer Spielerin schnell Strategien beizubringen</t>
  </si>
  <si>
    <t>Capacidad para enseñar rápidamente planes de juego a tu tenista</t>
  </si>
  <si>
    <t>Capacità di insegnare rapidamente a un giocatore le tattiche di gioco</t>
  </si>
  <si>
    <t>向球员快速传授比赛战术的能力</t>
  </si>
  <si>
    <t>Быстрое обучение игровым планам</t>
  </si>
  <si>
    <t>Capacidade de ensinar planos de jogo rapidamente a um jogador</t>
  </si>
  <si>
    <t>ATT_MANAG_01_INFO</t>
  </si>
  <si>
    <t>Indicates the impact that a manager or coach can have in pre- and post-match talks</t>
  </si>
  <si>
    <t>Indique l’impact que peut avoir le manager ou un coach lors des causeries avant et après un match</t>
  </si>
  <si>
    <t>Gibt die Wirkung an, die ein Manager oder Cheftrainer bei Gesprächen vor und nach einem Match haben kann</t>
  </si>
  <si>
    <t>Indica el impacto que un manager o entrenador puede tener en las charlas previas y posteriores al partido</t>
  </si>
  <si>
    <t>Indica l'impatto che un manager o un allenatore può avere nei colloqui pre e post partita</t>
  </si>
  <si>
    <t>表示经理或教练的赛前和赛后谈话产生的影响力</t>
  </si>
  <si>
    <t>Влияние на разговоры до/после матча</t>
  </si>
  <si>
    <t>Indica o impacto que um gerente ou treinador pode ter em conversas pré e pós-jogo</t>
  </si>
  <si>
    <t>ATT_MANAG_02_INFO</t>
  </si>
  <si>
    <t>Ability to get the best possible terms for contracts (equipment suppliers, sponsors, players, staff, board)</t>
  </si>
  <si>
    <t>Capacité à obtenir les meilleures termes possibles pour des contrats (équipementiers, sponsors, joueurs, staff, CA)</t>
  </si>
  <si>
    <t>Fähigkeit, die bestmöglichen Vertragsbedingungen (Ausrüster, Sponsoren, Spieler, Mitarbeiter, Vorstand) zu erzielen</t>
  </si>
  <si>
    <t>Capacidad para conseguir los mejores términos posibles para los contratos (proveedores de equipamiento, patrocinadores, tenistas, personal, junta directiva)</t>
  </si>
  <si>
    <t>Capacità di ottenere le migliori condizioni possibili per i contratti (fornitori di attrezzature, sponsor, giocatori, personale, consiglio di amministrazione)</t>
  </si>
  <si>
    <t>为合同（装备赞助商、球员、员工、董事会）争取到更优条款的能力</t>
  </si>
  <si>
    <t>Умение добиваться лучших условий контрактов</t>
  </si>
  <si>
    <t>Capacidade de obter os melhores termos possíveis para contratos (fornecedores de equipamentos, patrocinadores, jogadores, equipe, diretoria)</t>
  </si>
  <si>
    <t>ATT_MANAG_03_INFO</t>
  </si>
  <si>
    <t>Ability to manage players. Ability to measure the initial relationship level between a staff/manager and a player, and the speed with which a relationship evolves</t>
  </si>
  <si>
    <t>Capacité à gérer des joueurs. Permet de mesurer le niveau de relations de départ entre un staff/manager et un joueur, et la vitesse d’évolution d’une relation</t>
  </si>
  <si>
    <t>Fähigkeit, Spieler zu managen. Fähigkeit, die anfängliche Beziehungsstufe zwischen einem Mitarbeiter/Manager und einem Spieler/einer Spielerin und die Geschwindigkeit, mit der sich eine Beziehung entwickelt, zu messen</t>
  </si>
  <si>
    <t>Capacidad para gestionar tenistas. Capacidad para medir el nivel de relación inicial entre el personal/manager y tu tenista, y la velocidad con la que evoluciona la relación</t>
  </si>
  <si>
    <t>Capacità di gestire i giocatori. Capacità di misurare il livello di relazione iniziale tra uno staff/manager e un giocatore e la velocità con cui si evolve una relazione</t>
  </si>
  <si>
    <t>管理球员的能力：能够评估职员/经理与球员的初始关系水平，并影响双方关系的发展速度</t>
  </si>
  <si>
    <t>Управление игроками, скорость роста отношений</t>
  </si>
  <si>
    <t>Capacidade de gerenciar jogadores. Capacidade de medir o nível inicial de relacionamento entre um membro da equipe/gerente e um jogador, e a velocidade com que um relacionamento evolui</t>
  </si>
  <si>
    <t>ATT_MANAG_04_INFO</t>
  </si>
  <si>
    <t>Ability to quickly estimate a player's level and potential and to quickly discover the player's attribute levels. Also allows the analyst to determine the number of positive and negative points to be pointed out to the manager during his briefings</t>
  </si>
  <si>
    <t>Capacité à estimer rapidement le niveau du joueur et son potentiel et à révéler rapidement les niveaux de ses attributs. Permet aussi de déterminer pour l’analyste le nombre de points positifs et négatifs à indiquer au manager lors de ses briefings</t>
  </si>
  <si>
    <t>Fähigkeit, die Stufe und das Potenzial eines Spielers/einer Spielerin schnell zu bewerten und die Attributstufen des Spielers/der Spielerin schnell zu entdecken. Ermöglicht es dem Analytiker/der Analytikerin zudem, die Anzahl positiver und negativer Punkte zu bestimmen, die dem Manager/der Managerin während des Briefings hervorzuheben sind</t>
  </si>
  <si>
    <t>Capacidad para estimar rápidamente el nivel y el potencial de un tenista, así como los niveles de sus atributos. También permite al analista determinar la cantidad de puntos positivos y negativos que se señalarán al manager durante sus charlas informativas</t>
  </si>
  <si>
    <t>Capacità di stimare rapidamente il livello e il potenziale di un giocatore e di scoprire rapidamente i livelli degli attributi del giocatore. Consente inoltre all'analista di determinare il numero di punti positivi e negativi da segnalare al manager durante i suoi briefing</t>
  </si>
  <si>
    <t>快速评估球员水平和潜力，并快速发现球员属性等级的能力。可以让分析师在简报中指出优劣势要点</t>
  </si>
  <si>
    <t>Быстрая оценка уровня и потенциала игрока</t>
  </si>
  <si>
    <t>Capacidade de estimar rapidamente o nível e o potencial de um jogador e de descobrir rapidamente os níveis de atributos do jogador. Também permite ao analista determinar o número de pontos positivos e negativos a serem apontados ao gerente durante seus briefings</t>
  </si>
  <si>
    <t>ATT_MANAG_06_INFO</t>
  </si>
  <si>
    <t>Ability to boost the interest of external actors (players, staff, equipment suppliers, media) and to find the right words during interviews / press conferences</t>
  </si>
  <si>
    <t>Capacité à booster l’intérêt d’acteurs extérieurs (joueurs, staffs, équipementiers, médias) et à trouver les bons mots lors des interviews / conférences de presse</t>
  </si>
  <si>
    <t>Fähigkeit, das Interesse von externen Akteuren (Spieler, Mitarbeiter, Ausrüster, Medien) zu steigern und die richtigen Worte bei Interviews und Pressekonferenzen zu finden</t>
  </si>
  <si>
    <t>Capacidad para aumentar el interés de actores externos (tenistas, personal, proveedores de equipamiento, medios de comunicación) y de encontrar las palabras adecuadas durante las entrevistas/ruedas de prensa</t>
  </si>
  <si>
    <t>Capacità di stimolare l'interesse di attori esterni (attori, personale, fornitori di attrezzature, media) e di trovare le parole giuste durante interviste/conferenze stampa</t>
  </si>
  <si>
    <t>提升外部参与者兴趣的能力，以及在采访/新闻发布会中找到合适措辞的能力</t>
  </si>
  <si>
    <t>Коммуникация: интерес СМИ, игроков и партнёров</t>
  </si>
  <si>
    <t>Capacidade de aumentar o interesse de atores externos (jogadores, equipe, fornecedores de equipamentos, mídia) e de encontrar as palavras certas durante entrevistas / coletivas de imprensa</t>
  </si>
  <si>
    <t>ATT_MANAG_07_INFO</t>
  </si>
  <si>
    <t>Measures a physio's effectiveness in providing the right care to an injured or sick player, or the physio's ability to recover physical condition points during a treatment session</t>
  </si>
  <si>
    <t>Mesure l’efficacité d’un kiné à apporter les soins nécessaires à un joueur blessé ou malade, ou bien à redonner des points de condition physique lors d’une séance de soins</t>
  </si>
  <si>
    <t>Misst die Effektivität eines Physiotherapeuten/einer Physiotherapeutin bei der richtigen Versorgung eines/einer verletzten oder kranken Spielers/Spielerin, oder die Fähigkeit des Physiotherapeuten/der Physiotherapeutin, körperliche Konditionspunkte während einer Behandlungseinheit wiederherzustellen</t>
  </si>
  <si>
    <t>Mide la eficacia de un fisioterapeuta para brindar los cuidados adecuados a tu tenista lesionado o enfermo, o la capacidad del fisioterapeuta para recuperar puntos de condición física durante una sesión de tratamiento</t>
  </si>
  <si>
    <t>Misura l'efficacia di un fisioterapista nel fornire la giusta assistenza a un giocatore infortunato o malato, o la capacità del fisioterapista di recuperare punti di condizione fisica durante una sessione di trattamento</t>
  </si>
  <si>
    <t>衡量理疗师为受伤或生病球员提供恰当护理的效率，或理疗师在治疗期间令球员恢复身体状态点的能力</t>
  </si>
  <si>
    <t>Эффективность физиотерапевта при лечении или восстановлении</t>
  </si>
  <si>
    <t>Mede a eficácia de um fisioterapeuta em fornecer os cuidados adequados a um jogador lesionado ou doente, ou a capacidade do fisioterapeuta de recuperar pontos de condição física durante uma sessão de tratamento</t>
  </si>
  <si>
    <t>NOASSIGNATION_INFO</t>
  </si>
  <si>
    <t>This staff member is not assigned to any players at the academy. You can assign him/her in the assignments tab.</t>
  </si>
  <si>
    <t>Ce staff n'est assigné à aucun joueur. Vous pouvez l'assigner via l'onglet affectations.</t>
  </si>
  <si>
    <t>Dieser Mitarbeiter/diese Mitarbeiterin ist keinem Spieler/keiner Spielerin in der Akademie zugeteilt. Du kannst ihn/sie über den Reiter Aufgaben zuteilen.</t>
  </si>
  <si>
    <t>Este miembro del personal no está asignado a ningún tenista en la escuela. Se puede asignar a alguien en la pestaña Asignaciones.</t>
  </si>
  <si>
    <t>Questo membro dello staff non è assegnato ad alcun giocatore dell'accademia. Puoi assegnarlo nella scheda dei incarichi.</t>
  </si>
  <si>
    <t>该职员未被分配给学院的任何球员。你可以在“任务分配”选项卡中为其指派球员。</t>
  </si>
  <si>
    <t>Этот сотрудник не назначен ни одному игроку. Можно назначить на вкладке назначений.</t>
  </si>
  <si>
    <t>Este membro da equipe não está designado a nenhum jogador na academia. Você pode designá-lo(a) na aba de designações.</t>
  </si>
  <si>
    <t>MALUS_ASS_YELLOW_INFO</t>
  </si>
  <si>
    <t>This staff member's effectiveness should be monitored because he/she is assigned to a relatively large number of positions.</t>
  </si>
  <si>
    <t>L'efficacité de ce staff est à surveiller car il est affecté à un nombre relativement important de postes.</t>
  </si>
  <si>
    <t>Die Effektivität dieses Mitarbeiters/dieser Mitarbeiterin sollte überwacht werden, da er/sie auf einer relativ großen Anzahl von Stellen eingeteilt ist.</t>
  </si>
  <si>
    <t>Hay que vigilar la eficacia de este miembro del personal, ya que tiene asignados un número relativamente alto de puestos.</t>
  </si>
  <si>
    <t>L'efficacia di questo membro del personale dovrebbe essere monitorata perché è assegnato a un numero relativamente elevato di posizioni.</t>
  </si>
  <si>
    <t>该职员被分配到的岗位较多，应关注其工作效率。</t>
  </si>
  <si>
    <t>Эффективность может снижаться: много назначений.</t>
  </si>
  <si>
    <t>A eficácia deste membro da equipe deve ser monitorada porque ele(a) está designado(a) para um número relativamente grande de posições.</t>
  </si>
  <si>
    <t>MALUS_ASS_ORANGE_INFO</t>
  </si>
  <si>
    <t>This staff member's effectiveness is not optimal because he/she is assigned to a large number of positions.</t>
  </si>
  <si>
    <t>L'efficacité de ce staff n'est pas optimale car il est affecté à un nombre important de postes.</t>
  </si>
  <si>
    <t>Die Effektivität dieses Mitarbeiters/dieser Mitarbeiterin ist nicht optimal, da er/sie auf einer großen Anzahl von Stellen eingeteilt ist.</t>
  </si>
  <si>
    <t>La eficacia de este miembro del personal no es óptima porque se le han asignado una gran cantidad de puestos.</t>
  </si>
  <si>
    <t>L'efficacia di questo membro del personale non è ottimale perché è assegnato a un gran numero di posizioni.</t>
  </si>
  <si>
    <t>该职员的工作效率不理想，因为被分配的任务过多。</t>
  </si>
  <si>
    <t>Эффективность снижена: слишком много назначений.</t>
  </si>
  <si>
    <t>A eficácia deste membro da equipe não é ideal porque ele(a) está designado(a) para um grande número de posições.</t>
  </si>
  <si>
    <t>MALUS_ASS_RED_INFO</t>
  </si>
  <si>
    <t>This staff member's effectiveness is poor because he/she is assigned to too many positions.</t>
  </si>
  <si>
    <t>L'efficacité de ce staff est mauvaise car il est affecté à un nombre trop important de postes.</t>
  </si>
  <si>
    <t>Die Effektivität dieses Mitarbeiters/dieser Mitarbeiterin ist gering, da er/sie auf zu vielen Stellen eingeteilt ist.</t>
  </si>
  <si>
    <t>La eficacia de este miembro del personal es baja porque se ha asignado a demasiados puestos.</t>
  </si>
  <si>
    <t>L'efficacia di questo membro del personale è scarsa perché è assegnato a troppe posizioni.</t>
  </si>
  <si>
    <t>该职员的工作效率较差，因为被分配的任务过多。</t>
  </si>
  <si>
    <t>Очень низкая эффективность: слишком много назначений.</t>
  </si>
  <si>
    <t>A eficácia deste membro da equipe é baixa porque ele(a) está designado(a) para muitas posições.</t>
  </si>
  <si>
    <t>RETIRED_SOON_NO_CONTRACT</t>
  </si>
  <si>
    <t>The staff member has decided to retire and does not wish to sign a new contract.</t>
  </si>
  <si>
    <t>Le staff a décidé de prendre sa retraite et ne souhaite pas signer un nouveau contrat.</t>
  </si>
  <si>
    <t>Der Mitarbeiter/die Mitarbeiterin hat beschlossen, zu gehen, und möchte keinen neuen Vertrag unterzeichnen.</t>
  </si>
  <si>
    <t>El miembro del personal ha decidido retirarse y no desea firmar un nuevo contrato.</t>
  </si>
  <si>
    <t>Il membro del personale ha deciso di ritirarsi e non desidera firmare un nuovo contratto.</t>
  </si>
  <si>
    <t>该职员已决定退休，不愿签订新合同。</t>
  </si>
  <si>
    <t>Сотрудник решил уйти на пенсию и не желает продлевать контракт.</t>
  </si>
  <si>
    <t>O membro da equipe decidiu se aposentar e não deseja assinar um novo contrato.</t>
  </si>
  <si>
    <t>STAFF_AUTOASSIGN</t>
  </si>
  <si>
    <t>Automatic assignment</t>
  </si>
  <si>
    <t>Assignation automatique</t>
  </si>
  <si>
    <t>Automatische Zuteilung</t>
  </si>
  <si>
    <t>Asignación automática</t>
  </si>
  <si>
    <t>Assegnazione automatica</t>
  </si>
  <si>
    <t>自动分配</t>
  </si>
  <si>
    <t>Автоматическое назначение</t>
  </si>
  <si>
    <t>Atribuição automática</t>
  </si>
  <si>
    <t>STAFF_AUTOASSIGN_INFO</t>
  </si>
  <si>
    <t>If you activate this option, your assistant will allocate all your staff (check every Monday).</t>
  </si>
  <si>
    <t xml:space="preserve">Si vous activez cette option, votre assistant(e) affectera tous vos staffs (vérification faite tous les lundis). </t>
  </si>
  <si>
    <t>Wenn Sie diese Option aktivieren, wird sich Ihr Assistent um den gesamten Mitarbeiterstab kümmern (Überprüfung erfolgt jeden Montag).</t>
  </si>
  <si>
    <t>Si activas esta opción, tu asistente asignará a todo tu personal (comprobación todos los lunes).</t>
  </si>
  <si>
    <t>Se attivi questa opzione, il tuo assistente influenzerà tutto il tuo personale (verifica effettuata ogni lunedì).</t>
  </si>
  <si>
    <t>启用此选项后，你的助理将于每周一自动为所有职员分配任务。</t>
  </si>
  <si>
    <t>Если включено, ассистент распределит персонал (каждый понедельник).</t>
  </si>
  <si>
    <t>Se você ativar esta opção, seu assistente alocará toda a sua equipe (verifique toda segunda-feira).</t>
  </si>
  <si>
    <t>STAFF_AVAILABLE_SLOTS</t>
  </si>
  <si>
    <t>Available locations:</t>
  </si>
  <si>
    <t>Emplacements disponibles:</t>
  </si>
  <si>
    <t>Verfügbare Slots:</t>
  </si>
  <si>
    <t>Ubicaciones disponibles:</t>
  </si>
  <si>
    <t>Ruoli disponibili:</t>
  </si>
  <si>
    <t>可用地点：</t>
  </si>
  <si>
    <t>Доступные позиции:</t>
  </si>
  <si>
    <t>Vagas disponíveis:</t>
  </si>
  <si>
    <t>STAFF_RECONVERTED_INFO</t>
  </si>
  <si>
    <t>This staff is a former player who has been retrained.</t>
  </si>
  <si>
    <t>Ce staff est un ancien joueur qui s’est reconverti.</t>
  </si>
  <si>
    <t>Dieser Mitarbeiter ist ein ehemaliger Spieler.</t>
  </si>
  <si>
    <t>Este miembro del personal jugaba anteriormente al tenis y ha sido reciclado.</t>
  </si>
  <si>
    <t>Questo dipendente è un ex giocatore, che ora veste panni diversi.</t>
  </si>
  <si>
    <t>该职员是经过转岗培训的前球员。</t>
  </si>
  <si>
    <t>Этот сотрудник — бывший игрок, переобученный на новую роль.</t>
  </si>
  <si>
    <t>Este membro da equipe é um ex-jogador que foi retreinado.</t>
  </si>
  <si>
    <t>ROLE_08</t>
  </si>
  <si>
    <t>Support</t>
  </si>
  <si>
    <t>后勤</t>
  </si>
  <si>
    <t>Поддержка</t>
  </si>
  <si>
    <t>Suporte</t>
  </si>
  <si>
    <t>CONTRACT_RENEW_BTN</t>
  </si>
  <si>
    <t>Negotiate an extension</t>
  </si>
  <si>
    <t>Négocier une prolongation</t>
  </si>
  <si>
    <t>Verlängerung verhandeln</t>
  </si>
  <si>
    <t>Negociar una prórroga</t>
  </si>
  <si>
    <t>Negoziare un rinnovo</t>
  </si>
  <si>
    <t>协商续约</t>
  </si>
  <si>
    <t>Переговоры о продлении</t>
  </si>
  <si>
    <t>Negociar extensão</t>
  </si>
  <si>
    <t>CONTRACT_RENEW_BTN_INFO</t>
  </si>
  <si>
    <t>You must wait until the last 3 months of the contract to extend a staff contract</t>
  </si>
  <si>
    <t>Vous devez attendre les 3 derniers mois du contrat pour pouvoir prolonger un staff</t>
  </si>
  <si>
    <t>Sie müssen die letzten 3 Vertragsmonate abwarten, um einen Mitarbeitervertrag verlängern zu können</t>
  </si>
  <si>
    <t>Debes esperar a los últimos tres meses de un contrato de personal para poder prorrogarlo</t>
  </si>
  <si>
    <t>Puoi rinnovare il contatto di un dipendente solo negli ultimi 3 mesi di contratto</t>
  </si>
  <si>
    <t>员工合同仅能在剩余3个月时延长。</t>
  </si>
  <si>
    <t>Продлить контракт можно только за 3 месяца до его окончания.</t>
  </si>
  <si>
    <t>Você deve esperar até os últimos 3 meses do contrato para estender o contrato de um membro da equipe.</t>
  </si>
  <si>
    <t>CONTRACT_RENEW_BTN_WAITING_INFO</t>
  </si>
  <si>
    <t>Waiting for a reply</t>
  </si>
  <si>
    <t>En attente de réponse</t>
  </si>
  <si>
    <t>Antwort ausstehend</t>
  </si>
  <si>
    <t>A la espera de respuesta</t>
  </si>
  <si>
    <t>In attesa di risposta</t>
  </si>
  <si>
    <t>等待回复</t>
  </si>
  <si>
    <t>Ожидание ответа</t>
  </si>
  <si>
    <t>Aguardando resposta</t>
  </si>
  <si>
    <t>STF_SUPPORT_AGT_DESC</t>
  </si>
  <si>
    <t>{[VAR_CTR]} contract(s) signed</t>
  </si>
  <si>
    <t>{[VAR_CTR]} contrat(s) signé(s)</t>
  </si>
  <si>
    <t>{[VAR_CTR]} Vertrag/Verträge unterzeichnet</t>
  </si>
  <si>
    <t>{[VAR_CTR]} contrato(s) firmado(s)</t>
  </si>
  <si>
    <t>{[VAR_CTR]} contratti firmati</t>
  </si>
  <si>
    <t>已签署{[VAR_CTR]}份合同</t>
  </si>
  <si>
    <t>{[VAR_CTR]} подписанных контрактов</t>
  </si>
  <si>
    <t>{[VAR_CTR]} contrato(s) assinado(s)</t>
  </si>
  <si>
    <t>STF_SUPPORT_RCT_DESC</t>
  </si>
  <si>
    <t>{[VAR_REP]}/{[VAR_REP_MAX]} scouting in progress</t>
  </si>
  <si>
    <t>{[VAR_REP]}/{[VAR_REP_MAX]} repérages en cours</t>
  </si>
  <si>
    <t>{[VAR_REP]}/{[VAR_REP_MAX]} laufende Suchen</t>
  </si>
  <si>
    <t>{[VAR_REP]}/{[VAR_REP_MAX]} ojeos en curso</t>
  </si>
  <si>
    <t>{[VAR_REP]}/{[VAR_REP_MAX]} sopralluoghi in corso</t>
  </si>
  <si>
    <t>{[VAR_REP]}/{[VAR_REP_MAX]}项球探考察进行中</t>
  </si>
  <si>
    <t>{[VAR_REP]}/{[VAR_REP_MAX]} разведданных в работе</t>
  </si>
  <si>
    <t>{[VAR_REP]}/{[VAR_REP_MAX]} prospecção em andamento</t>
  </si>
  <si>
    <t>STF_FOLLOWUP</t>
  </si>
  <si>
    <t>Follow-up</t>
  </si>
  <si>
    <t>Suivi</t>
  </si>
  <si>
    <t>Seguimiento</t>
  </si>
  <si>
    <t>Seguito</t>
  </si>
  <si>
    <t>跟进</t>
  </si>
  <si>
    <t>Отслеживание</t>
  </si>
  <si>
    <t>Acompanhamento</t>
  </si>
  <si>
    <t>STF_SUPPORT_AGT_DESC_2</t>
  </si>
  <si>
    <t>{[VAR_OFFERS]} offer(s) in progress</t>
  </si>
  <si>
    <t>{[VAR_OFFERS]} offre(s) en cours</t>
  </si>
  <si>
    <t>{[VAR_OFFERS]} ausstehende(s) Angebot(e)</t>
  </si>
  <si>
    <t>{[VAR_OFFERS]} oferta(s) en curso</t>
  </si>
  <si>
    <t>{[VAR_OFFERS]} offerte in corso</t>
  </si>
  <si>
    <t>{[VAR_OFFERS]}项进行中的邀约</t>
  </si>
  <si>
    <t>{[VAR_OFFERS]} предложений в работе</t>
  </si>
  <si>
    <t>{[VAR_OFFERS]} oferta(s) em andamento</t>
  </si>
  <si>
    <t>ROLE_01_INFO</t>
  </si>
  <si>
    <t>The coaches monitor the players in their tournaments, provide pre-match talks and manage certain training sessions when they are better than the trainers at the targeted attributes.​</t>
  </si>
  <si>
    <t>Les entraîneurs suivent les joueurs dans leurs tournois, s’occupent des causeries d'avant match et gèrent certaines séances d’entraînement, lorsqu'ils sont meilleurs que les préparateurs sur les attributs ciblés.​</t>
  </si>
  <si>
    <t>Die Trainer begleiten die Spieler bei ihren Turnieren, kümmern sich um die Gespräche vor dem Spiel und leiten einige Trainingseinheiten, wenn sie bei den angestrebten Attributen besser sind als die Betreuer.</t>
  </si>
  <si>
    <t>Los entrenadores están pendientes de los tenistas en sus torneos, dan charlas antes de los partidos y dirigen ciertas sesiones de entrenamiento cuando son mejores que los preparadores en los atributos que se persiguen.</t>
  </si>
  <si>
    <t>Gli allenatori tengono sotto controllo i giocatori durante i tornei, dialogano con loro prima dei tornei e gestiscono alcune sessioni di allenamento quando sono più adatti dei preparatori per gli attributi mirati.​</t>
  </si>
  <si>
    <t>教练会在比赛中指导球员，提供赛前讲解，并在特定训练中替代训练师进行指导（当其相关属性更优时）。</t>
  </si>
  <si>
    <t>Тренеры следят за игроками на турнирах, проводят разговоры и ведут некоторые тренировки.</t>
  </si>
  <si>
    <t>Os treinadores monitoram os jogadores em seus torneios, realizam conversas pré-jogo e gerenciam certas sessões de treinamento quando são melhores que os instrutores nos atributos visados.</t>
  </si>
  <si>
    <t>ROLE_02_INFO</t>
  </si>
  <si>
    <t>Trainers help players to progress during training sessions. Depending on their attributes, they may be more or less suited to certain types of activity (technical, physical, tactical).​</t>
  </si>
  <si>
    <t>Les préparateurs aident les joueurs à progresser lors des sessions d’entraînement. Selon leurs attributs, ils peuvent être plus ou moins adaptés à certains types d’activité (techniques, physiques, tactiques).​</t>
  </si>
  <si>
    <t>Die Betreuer helfen den Spielern während der Trainingseinheiten, Fortschritte zu machen. Je nach ihren Attributen eignen sie sich mehr oder weniger für bestimmte Arten von Aktivitäten (Technik, Physis, Taktik).</t>
  </si>
  <si>
    <t>Los entrenadores ayudan a los tenistas a progresar durante las sesiones de entrenamiento. Dependiendo de sus atributos, pueden ser más o menos adecuados para cierto tipo de actividad (técnica, física, táctica).​</t>
  </si>
  <si>
    <t>I preparatori aiutano i giocatori a migliorare durante le sessioni di allenamento. In funzione dei loro attributi, sono più o meno idonei per determinati tipi di attività (tecnica, fisica, tattica).</t>
  </si>
  <si>
    <t>训练师可在训练课程中帮助球员取得进步。根据其属性，他们可能或多或少更适合某些类型（技术、体能、战术）的活动。​</t>
  </si>
  <si>
    <t>Тренеры помогают игрокам прогрессировать в тренировках по техническим, физическим или тактическим аспектам.</t>
  </si>
  <si>
    <t>Os instrutores ajudam os jogadores a progredir durante as sessões de treinamento. Dependendo de seus atributos, eles podem ser mais ou menos adequados para certos tipos de atividade (técnica, física, tática).</t>
  </si>
  <si>
    <t>ROLE_06_INFO</t>
  </si>
  <si>
    <t>The analysts study the data on your players and your opponents. They give you comprehensive advice before, during and after matches.​</t>
  </si>
  <si>
    <t>Les analystes étudient les datas de vos joueurs et de vos adversaires. Ils vous donnent des conseils synthétiques avant, pendant et après les matchs.​</t>
  </si>
  <si>
    <t>Analytiker untersuchen die Daten Ihrer Spieler und Gegner. Sie geben Ihnen zusammenfassende Ratschläge, während und nach den Matches.</t>
  </si>
  <si>
    <t>Los analistas estudian los datos de tus tenistas y de sus oponentes. Te brindan asesoramiento integral antes, durante y después de los partidos.</t>
  </si>
  <si>
    <t>Gli analisti studiano i dati relativi ai tuoi giocatori e agli avversari. Ti offrono consigli completi prima, durante e dopo gli incontri.</t>
  </si>
  <si>
    <t>分析师负责研究球员与对手的数据，在赛前、赛中、赛后提供全面建议。</t>
  </si>
  <si>
    <t>Аналитики изучают данные о ваших игроках и соперниках и дают советы до, во время и после матча.</t>
  </si>
  <si>
    <t>Os analistas estudam os dados de seus jogadores e de seus oponentes. Eles fornecem conselhos abrangentes antes, durante e após as partidas.</t>
  </si>
  <si>
    <t>ROLE_03_INFO</t>
  </si>
  <si>
    <t>Physiotherapists help players to recover physically (physical condition), during the recovery phase after an injury or when they feel discomfort. A good relationship with the physio is important for every player.​</t>
  </si>
  <si>
    <t>Les kinés participent aux soins prodigués au joueur pour favoriser la récupération physique (condition physique), la phase de reprise après une blessure ou lorsque le joueur ressent une gêne. Une bonne relation avec son kiné est importante pour chaque joueur.​</t>
  </si>
  <si>
    <t>Physiotherapeuten sind an der Behandlung des Spielers beteiligt, um die körperliche Erholung (Kondition), die Erholungsphase nach einer Verletzung oder wenn der Spieler Beschwerden verspürt, zu fördern. Eine gute Beziehung zu seinem Physiotherapeuten ist für jeden Spieler wichtig.</t>
  </si>
  <si>
    <t>Los fisioterapeutas ayudan a los tenistas a recuperarse físicamente (estado físico), durante la fase de recuperación después de una lesión o cuando sienten molestias. Una buena relación con el fisioterapeuta es importante para cualquier tenista.​</t>
  </si>
  <si>
    <t>I fisioterapisti aiutano i giocatori nel recupero fisico (condizioni fisiche) durante la fase di recupero dopo un infortunio o quando hanno dei fastidi. Un buon rapporto con il fisioterapista è importante per ogni giocatore.</t>
  </si>
  <si>
    <t>理疗师可帮助球员恢复体能（体能值），在受伤恢复期或身体不适时进行治疗。与理疗师保持良好关系对每位球员至关重要。</t>
  </si>
  <si>
    <t>Физиотерапевты помогают игрокам восстанавливаться, лечат травмы и дискомфорт.</t>
  </si>
  <si>
    <t>Fisioterapeutas ajudam os jogadores a se recuperarem fisicamente (condição física), durante a fase de recuperação após uma lesão ou quando sentem desconforto. Um bom relacionamento com o fisioterapeuta é importante para todos os jogadores.</t>
  </si>
  <si>
    <t>ROLE_05_INFO</t>
  </si>
  <si>
    <t>Scouts allow you to get to know players outside your academy and assess their attributes and potential.​</t>
  </si>
  <si>
    <t>Les recruteurs vous permettent de mieux connaitre les joueurs hors de votre académie afin d'évaluer leurs attributs et leur potentiel.​</t>
  </si>
  <si>
    <t>Mithilfe von Scouts können Sie Spieler außerhalb Ihrer Akademie besser kennenlernen, um ihre Attribute und ihr Potenzial einzuschätzen.</t>
  </si>
  <si>
    <t>Los ojeadores te permiten conocer tenistas fuera de tu escuela y evaluar sus atributos y su potencial.</t>
  </si>
  <si>
    <t>Gli osservatori ti permettono di scoprire i giocatori al di fuori della tua accademia e conoscere i loro attributi e il loro potenziale.</t>
  </si>
  <si>
    <t>球探可帮助你了解学院外的球员，并评估他们的潜力与属性。</t>
  </si>
  <si>
    <t>Скауты позволяют узнавать игроков вне академии и оценивать их потенциал.</t>
  </si>
  <si>
    <t>Scouts permitem que você conheça jogadores fora da sua academia e avalie seus atributos e potencial.</t>
  </si>
  <si>
    <t>ROLE_04_INFO</t>
  </si>
  <si>
    <t>Agents increase your chances of signing OEM contracts and improve the contractual terms of all your signed contracts (player or OEM).​</t>
  </si>
  <si>
    <t>Les agents augmentent vos chances de signer des contrats équipementier et améliorent les conditions contractuelles de tous vos contrats signés (joueur ou équipementier).​</t>
  </si>
  <si>
    <t>Agenten erhöhen Ihre Chancen, Ausrüsterverträge abzuschließen, und verbessern die Vertragsbedingungen aller Ihrer abgeschlossenen Verträge (Spieler oder Ausrüster).</t>
  </si>
  <si>
    <t>Los agentes aumentan tus posibilidades de firmar contratos con proveedores de equipamiento y mejoran las condiciones de todos los acuerdos que firmas (con tenistas o proveedores de equipamiento).</t>
  </si>
  <si>
    <t>Gli agenti aumentano le tue probabilità di firmare i contratti con le case produttrici e di migliorare i termini di tutti i contratti firmati (giocatori o case produttrici).</t>
  </si>
  <si>
    <t>经纪人能提升签订品牌合同（OEM）的机会，并改善所有合同（包括球员与赞助）的条款。</t>
  </si>
  <si>
    <t>Агенты увеличивают шансы подписания контрактов и улучшают их условия.</t>
  </si>
  <si>
    <t>Agentes aumentam suas chances de assinar contratos OEM e melhoram os termos contratuais de todos os seus contratos assinados (jogador ou OEM).</t>
  </si>
  <si>
    <t>ROLE_NR_01_INFO</t>
  </si>
  <si>
    <t>The assistant guides and assists you in the day-to-day tasks of managing the academy and the workforce.​</t>
  </si>
  <si>
    <t>L’assistant vous guide et vous assiste dans les taches journalières de gestion de l’académie et de l’effectif.​</t>
  </si>
  <si>
    <t>Der Assistent leitet Sie an und unterstützt Sie bei den täglichen Aufgaben der Akademie- und Mitgliederverwaltung.</t>
  </si>
  <si>
    <t>El ayudante te orienta y asiste en las tareas cotidianas de gestión de la escuela y del personal.</t>
  </si>
  <si>
    <t>L'assistente ti guida e ti assiste nelle attività giornaliere di gestione dell'accademia e del personale.</t>
  </si>
  <si>
    <t>助理能协助你管理学院与人事的日常工作。</t>
  </si>
  <si>
    <t>Ассистент помогает вам в повседневных задачах управления академией.</t>
  </si>
  <si>
    <t>O assistente o(a) guia e auxilia nas tarefas diárias de gerenciamento da academia e da força de trabalho.</t>
  </si>
  <si>
    <t>ROLE_NR_03_INFO</t>
  </si>
  <si>
    <t>Your accountant will send you regular financial statements and can also help with one-off transactions.​</t>
  </si>
  <si>
    <t>Le comptable vous envoie régulièrement les bilans financiers et peut intervenir sur des opérations ponctuelles.​</t>
  </si>
  <si>
    <t>Der Buchhalter schickt Ihnen regelmäßig die Finanzbilanzen und kann bei einmaligen Vorgängen eingreifen.</t>
  </si>
  <si>
    <t>Tu contable te informará periódicamente de la situación económica y también puede ayudarte con determinadas transacciones.</t>
  </si>
  <si>
    <t>Il contabile ti invia periodici resoconti economici e ti può aiutare nelle singole transazioni.</t>
  </si>
  <si>
    <t>会计可以定期提供财务报表，也能协助处理临时交易。</t>
  </si>
  <si>
    <t>Бухгалтер отправляет финансовые отчёты и помогает с транзакциями.</t>
  </si>
  <si>
    <t>Seu contador enviará relatórios financeiros regulares e também poderá ajudar em transações pontuais.</t>
  </si>
  <si>
    <t>ROLE_NR_02_INFO</t>
  </si>
  <si>
    <t>The doctor manages the medical center in its entirety, advising you on health issues and keeping you informed of the state of the infirmary.​</t>
  </si>
  <si>
    <t>Le médecin gère le centre médical dans sa globalité, vous conseille sur les aspects santé et vous tient informer de l’état de l’infirmerie.​</t>
  </si>
  <si>
    <t>Der Arzt verwaltet das gesamte medizinische Zentrum, berät Sie in Gesundheitsfragen und hält Sie über den Zustand der Krankenstation auf dem Laufenden.</t>
  </si>
  <si>
    <t>El doctor se encarga del centro médico en su totalidad, te asesora en cuestiones de salud y te mantiene al día del estado de la enfermería.</t>
  </si>
  <si>
    <t>Il dottore gestisce tutte le attività del centro medico, ti dà consigli sui problemi di salute e ti informa sullo stato dei pazienti nell'infermeria.</t>
  </si>
  <si>
    <t>医生负责管理医疗中心，为你提供健康建议，并通报球员伤病情况。</t>
  </si>
  <si>
    <t>Врач управляет медцентром, консультирует по здоровью и отслеживает состояние игроков.</t>
  </si>
  <si>
    <t>O médico gerencia o centro médico em sua totalidade, aconselhando-o(a) sobre questões de saúde e mantendo-o(a) informado(a) sobre o estado da enfermaria.</t>
  </si>
  <si>
    <t>ROLE_NR_06_INFO</t>
  </si>
  <si>
    <t>The training center director manages the study and training center and helps develop young players (under 18).​</t>
  </si>
  <si>
    <t>Le directeur du centre de formation gère le centre d’étude et de formation et participe au développement des jeunes joueurs (en dessous de 18 ans).​</t>
  </si>
  <si>
    <t>Der Leiter des Ausbildungszentrums leitet das Studien- und Ausbildungszentrum und ist an der Entwicklung junger Spieler (unter 18 Jahren) beteiligt.</t>
  </si>
  <si>
    <t>El director del centro de entrenamiento gestiona el centro de estudios y entrenamiento y contribuye al desarrollo de tenistas jóvenes (menores de 18 años).</t>
  </si>
  <si>
    <t>Il direttore del centro di allenamento gestisce il centro di studio e di allenamento e aiuta a sviluppare i giovani giocatori (al di sotto dei 18 anni).​</t>
  </si>
  <si>
    <t>训练中心主任负责管理学习和训练中心，并帮助培养（18岁以下的）年轻球员。​</t>
  </si>
  <si>
    <t>Директор центра развития помогает развивать молодых игроков (до 18 лет).</t>
  </si>
  <si>
    <t>O diretor do centro de treinamento gerencia o centro de estudo e treinamento e ajuda a desenvolver jovens jogadores (menores de 18 anos).</t>
  </si>
  <si>
    <t>ROLE_NR_04_INFO</t>
  </si>
  <si>
    <t>Your direct superior. He or she will ensure that you achieve the objectives set for each season, and will keep you informed of the academy's overall vision.​</t>
  </si>
  <si>
    <t>Votre supérieur direct. Il veille à la réussite des objectifs qui vous sont fixés par saison et vous informe sur la vision globale de l’académie.​</t>
  </si>
  <si>
    <t>Ihr direkter Vorgesetzter. Er sorgt dafür, dass Sie die Ziele, die Ihnen pro Saison gesetzt werden, erreichen und informiert Sie über die Gesamtvision der Akademie.</t>
  </si>
  <si>
    <t>Tu superior directo. Se asegurará de que alcances los objetivos fijados para cada temporada y te mantendrá al día del panorama general de la escuela.</t>
  </si>
  <si>
    <t>Il tuo superiore diretto. Fa in modo che tu raggiunga gli obiettivi definiti per ogni stagione e ti dà informazioni sulla visione complessiva dell'accademia.</t>
  </si>
  <si>
    <t>你的直属上司。他/她会确保你完成每赛季设定的目标，并向你传达学院的整体愿景。</t>
  </si>
  <si>
    <t>Ваш руководитель: следит за выполнением сезонных целей и видением академии.</t>
  </si>
  <si>
    <t>Seu superior direto. Ele(a) garantirá que você atinja os objetivos definidos para cada temporada e o(a) manterá informado(a) sobre a visão geral da academia.</t>
  </si>
  <si>
    <t>ROLE_00_INFO</t>
  </si>
  <si>
    <t>You</t>
  </si>
  <si>
    <t>Vous</t>
  </si>
  <si>
    <t>Sie</t>
  </si>
  <si>
    <t>Tú</t>
  </si>
  <si>
    <t>Tu</t>
  </si>
  <si>
    <t>你</t>
  </si>
  <si>
    <t>Вы</t>
  </si>
  <si>
    <t>Você</t>
  </si>
  <si>
    <t>STATE_1</t>
  </si>
  <si>
    <t>Answer needed</t>
  </si>
  <si>
    <t>Réponse requise</t>
  </si>
  <si>
    <t>Antwort erforderlich</t>
  </si>
  <si>
    <t>Necesita respuesta</t>
  </si>
  <si>
    <t>Risposta necessaria</t>
  </si>
  <si>
    <t>需要回复</t>
  </si>
  <si>
    <t>Требуется ответ</t>
  </si>
  <si>
    <t>Resposta necessária</t>
  </si>
  <si>
    <t>State of an email</t>
  </si>
  <si>
    <t>STATE_2</t>
  </si>
  <si>
    <t>Important</t>
  </si>
  <si>
    <t>Wichtig</t>
  </si>
  <si>
    <t>Importante</t>
  </si>
  <si>
    <t>重要</t>
  </si>
  <si>
    <t>Важно</t>
  </si>
  <si>
    <t>CAT_9</t>
  </si>
  <si>
    <t>Médias</t>
  </si>
  <si>
    <t>Medien</t>
  </si>
  <si>
    <t>Medios de comunicación</t>
  </si>
  <si>
    <t>媒体</t>
  </si>
  <si>
    <t>Медиа</t>
  </si>
  <si>
    <t>Mídia</t>
  </si>
  <si>
    <t>One of the categories for emails</t>
  </si>
  <si>
    <t>Circuits</t>
  </si>
  <si>
    <t>Touren</t>
  </si>
  <si>
    <t>Circuitos</t>
  </si>
  <si>
    <t>Circuiti</t>
  </si>
  <si>
    <t>Туры</t>
  </si>
  <si>
    <t>CAT_6</t>
  </si>
  <si>
    <t>工作人员</t>
  </si>
  <si>
    <t>CAT_3</t>
  </si>
  <si>
    <t>Entraînements</t>
  </si>
  <si>
    <t>Formazione</t>
  </si>
  <si>
    <t>Тренировки</t>
  </si>
  <si>
    <t>CAT_1</t>
  </si>
  <si>
    <t>Effectif</t>
  </si>
  <si>
    <t>CAT_5</t>
  </si>
  <si>
    <t>Academy</t>
  </si>
  <si>
    <t>Académie</t>
  </si>
  <si>
    <t>Akademie</t>
  </si>
  <si>
    <t>Escuela</t>
  </si>
  <si>
    <t>Accademia</t>
  </si>
  <si>
    <t>学院</t>
  </si>
  <si>
    <t>Академия</t>
  </si>
  <si>
    <t>Academia</t>
  </si>
  <si>
    <t>CAT_4</t>
  </si>
  <si>
    <t>Care and follow-up</t>
  </si>
  <si>
    <t>Soins/Suivi</t>
  </si>
  <si>
    <t>Pflege/Nachbereitung</t>
  </si>
  <si>
    <t>Atención/Seguimiento</t>
  </si>
  <si>
    <t>Trattamenti/controlli</t>
  </si>
  <si>
    <t>护理与跟进</t>
  </si>
  <si>
    <t>Уход и наблюдение</t>
  </si>
  <si>
    <t>Cuidados e acompanhamento</t>
  </si>
  <si>
    <t>CAT_2</t>
  </si>
  <si>
    <t>Contracts and objectives</t>
  </si>
  <si>
    <t>Contrats/Objectifs</t>
  </si>
  <si>
    <t>Verträge und Ziele</t>
  </si>
  <si>
    <t>Contratos/Objetivos</t>
  </si>
  <si>
    <t>Contratti/obiettivi</t>
  </si>
  <si>
    <t>合同与目标</t>
  </si>
  <si>
    <t>Контракты и цели</t>
  </si>
  <si>
    <t>Contratos e objetivos</t>
  </si>
  <si>
    <t>CAT_7</t>
  </si>
  <si>
    <t>Equipment suppliers</t>
  </si>
  <si>
    <t>Equipementiers</t>
  </si>
  <si>
    <t>Proveedores de equipamiento</t>
  </si>
  <si>
    <t>Fornitori di attrezzature</t>
  </si>
  <si>
    <t>Поставщики экипировки</t>
  </si>
  <si>
    <t>Fornecedores de equipamentos</t>
  </si>
  <si>
    <t>CAT_8</t>
  </si>
  <si>
    <t>Scouting</t>
  </si>
  <si>
    <t>Evaluations</t>
  </si>
  <si>
    <t>Auskundschaften</t>
  </si>
  <si>
    <t>Evaluación</t>
  </si>
  <si>
    <t>Valutazioni</t>
  </si>
  <si>
    <t>Скаутинг</t>
  </si>
  <si>
    <t>CAT_12</t>
  </si>
  <si>
    <t>Help</t>
  </si>
  <si>
    <t>Aides</t>
  </si>
  <si>
    <t>Hilfe</t>
  </si>
  <si>
    <t>Ayuda</t>
  </si>
  <si>
    <t>Aiuti</t>
  </si>
  <si>
    <t>帮助</t>
  </si>
  <si>
    <t>Помощь</t>
  </si>
  <si>
    <t>Ajuda</t>
  </si>
  <si>
    <t>{[TENNIS/TWC]}</t>
  </si>
  <si>
    <t>NOT_READ</t>
  </si>
  <si>
    <t>unread message(s)</t>
  </si>
  <si>
    <t>message(s) non lu(s)</t>
  </si>
  <si>
    <t>ungelesene Nachricht(en)</t>
  </si>
  <si>
    <t>mail(s) sin leer</t>
  </si>
  <si>
    <t>Messaggio(i) non letto(i)</t>
  </si>
  <si>
    <t>未读邮件</t>
  </si>
  <si>
    <t>непрочитанные сообщения</t>
  </si>
  <si>
    <t>mensagem(ns) não lida(s)</t>
  </si>
  <si>
    <t>TAB_1</t>
  </si>
  <si>
    <t>All</t>
  </si>
  <si>
    <t>Tous</t>
  </si>
  <si>
    <t>Alle</t>
  </si>
  <si>
    <t>Todos</t>
  </si>
  <si>
    <t>Tutti</t>
  </si>
  <si>
    <t>全部</t>
  </si>
  <si>
    <t>Все</t>
  </si>
  <si>
    <t>One of the filter of the inbox</t>
  </si>
  <si>
    <t>TAB_2</t>
  </si>
  <si>
    <t>Unread</t>
  </si>
  <si>
    <t>Non lus</t>
  </si>
  <si>
    <t>Ungelesen</t>
  </si>
  <si>
    <t>Sin leer</t>
  </si>
  <si>
    <t>Non letto</t>
  </si>
  <si>
    <t>未读</t>
  </si>
  <si>
    <t>Непрочитанные</t>
  </si>
  <si>
    <t>Não lidas</t>
  </si>
  <si>
    <t>TAB_3</t>
  </si>
  <si>
    <t>Favorites</t>
  </si>
  <si>
    <t>Favoris</t>
  </si>
  <si>
    <t>Favoriten</t>
  </si>
  <si>
    <t>Favoritos</t>
  </si>
  <si>
    <t>Preferiti</t>
  </si>
  <si>
    <t>收藏</t>
  </si>
  <si>
    <t>Избранное</t>
  </si>
  <si>
    <t>SEARCH</t>
  </si>
  <si>
    <t>Search...</t>
  </si>
  <si>
    <t>Rechercher...</t>
  </si>
  <si>
    <t>Suchen ...</t>
  </si>
  <si>
    <t>Buscar...</t>
  </si>
  <si>
    <t>Ricerca...</t>
  </si>
  <si>
    <t>正在搜索……</t>
  </si>
  <si>
    <t>Поиск…</t>
  </si>
  <si>
    <t>Pesquisar...</t>
  </si>
  <si>
    <t>Displayed in the textfiled where a search can be done</t>
  </si>
  <si>
    <t>EMPTY_ALL</t>
  </si>
  <si>
    <t>No messages.</t>
  </si>
  <si>
    <t>Aucun message.</t>
  </si>
  <si>
    <t>Keine Nachrichten.</t>
  </si>
  <si>
    <t>Ningún mensaje.</t>
  </si>
  <si>
    <t>Nessun messaggio.</t>
  </si>
  <si>
    <t>暂无邮件</t>
  </si>
  <si>
    <t>Нет сообщений.</t>
  </si>
  <si>
    <t>Nenhuma mensagem.</t>
  </si>
  <si>
    <t>Displayed if the list of message is empty.</t>
  </si>
  <si>
    <t>EMPTY_ALL_CAT</t>
  </si>
  <si>
    <t>No messages for this filter.</t>
  </si>
  <si>
    <t>Aucun message pour ce filtre.</t>
  </si>
  <si>
    <t>Keine Nachrichten in diesem Filter.</t>
  </si>
  <si>
    <t>No hay mensajes para este filtro.</t>
  </si>
  <si>
    <t>Nessun messaggio per questo filtro.</t>
  </si>
  <si>
    <t>该筛选条件下无邮件。</t>
  </si>
  <si>
    <t>Нет сообщений по этому фильтру.</t>
  </si>
  <si>
    <t>Nenhuma mensagem para este filtro.</t>
  </si>
  <si>
    <t>EMPTY_FAV</t>
  </si>
  <si>
    <t>No favorites added.</t>
  </si>
  <si>
    <t>Aucun favori ajouté.</t>
  </si>
  <si>
    <t>Keine Favoriten hinzugefügt.</t>
  </si>
  <si>
    <t>No se han añadido favoritos.</t>
  </si>
  <si>
    <t>Nessun preferito aggiunto.</t>
  </si>
  <si>
    <t>暂无收藏邮件。</t>
  </si>
  <si>
    <t>Нет добавленных избранных.</t>
  </si>
  <si>
    <t>Nenhum favorito adicionado.</t>
  </si>
  <si>
    <t>EMPTY_FAV_CAT</t>
  </si>
  <si>
    <t>No favorites added for this filter.</t>
  </si>
  <si>
    <t>Aucun favori ajouté pour ce filtre.</t>
  </si>
  <si>
    <t>Keine Favoriten für diesen Filter hinzugefügt.</t>
  </si>
  <si>
    <t>No se han añadido favoritos para este filtro.</t>
  </si>
  <si>
    <t>Nessun preferito aggiunto per questo filtro.</t>
  </si>
  <si>
    <t>该筛选条件下无收藏邮件。</t>
  </si>
  <si>
    <t>Нет избранных по этому фильтру.</t>
  </si>
  <si>
    <t>Nenhum favorito adicionado para este filtro.</t>
  </si>
  <si>
    <t>EMPTY_UNREAD</t>
  </si>
  <si>
    <t>No unread messages.</t>
  </si>
  <si>
    <t>Aucun message non lus.</t>
  </si>
  <si>
    <t>Keine ungelesenen Nachrichten.</t>
  </si>
  <si>
    <t>No hay mensajes sin leer.</t>
  </si>
  <si>
    <t>Nessun messaggio da leggere.</t>
  </si>
  <si>
    <t>暂无未读邮件。</t>
  </si>
  <si>
    <t>Нет непрочитанных сообщений.</t>
  </si>
  <si>
    <t>Nenhuma mensagem não lida.</t>
  </si>
  <si>
    <t>EMPTY_UNREAD_CAT</t>
  </si>
  <si>
    <t>No unread messages for this filter.</t>
  </si>
  <si>
    <t>Aucun message non lus pour ce filtre.</t>
  </si>
  <si>
    <t>Keine ungelesenen Nachrichten für diesen Filter.</t>
  </si>
  <si>
    <t>No hay mensajes sin leer para este filtro.</t>
  </si>
  <si>
    <t>Nessun messaggio non letto per questo filtro.</t>
  </si>
  <si>
    <t>该筛选条件下无未读邮件。</t>
  </si>
  <si>
    <t>Нет непрочитанных сообщений по этому фильтру.</t>
  </si>
  <si>
    <t>Nenhuma mensagem não lida para este filtro.</t>
  </si>
  <si>
    <t>STATE_1_INFO</t>
  </si>
  <si>
    <t>{[INBOX/STATE_1]}</t>
  </si>
  <si>
    <t>Rollover displayed on picto whren mail require an answer</t>
  </si>
  <si>
    <t>STATE_2_INFO</t>
  </si>
  <si>
    <t>{[INBOX/STATE_2]}</t>
  </si>
  <si>
    <t>Rollover displayed on picto whren mail is important</t>
  </si>
  <si>
    <t>CAT_0</t>
  </si>
  <si>
    <t>All mails</t>
  </si>
  <si>
    <t>Tous les mails</t>
  </si>
  <si>
    <t>Alle Nachrichten</t>
  </si>
  <si>
    <t>Todos los mails</t>
  </si>
  <si>
    <t>Tutte le email</t>
  </si>
  <si>
    <t>所有邮件</t>
  </si>
  <si>
    <t>Вся почта</t>
  </si>
  <si>
    <t>Todos os e-mails</t>
  </si>
  <si>
    <t>ALL_SELECT_INFO</t>
  </si>
  <si>
    <t>Select/Deselect all</t>
  </si>
  <si>
    <t>Tout sélectionner / Désélectionner</t>
  </si>
  <si>
    <t>Alle auswählen/abwählen</t>
  </si>
  <si>
    <t>Seleccionar/Deseleccionar todo</t>
  </si>
  <si>
    <t>Seleziona/Deseleziona tutto</t>
  </si>
  <si>
    <t>全选/取消全选</t>
  </si>
  <si>
    <t>Выбрать/Снять выбор всех</t>
  </si>
  <si>
    <t>Selecionar/Desmarcar todos</t>
  </si>
  <si>
    <t>SUPPR_INFO</t>
  </si>
  <si>
    <t>Delete</t>
  </si>
  <si>
    <t>Supprimer</t>
  </si>
  <si>
    <t>Löschen</t>
  </si>
  <si>
    <t>Borrar</t>
  </si>
  <si>
    <t>Cancella</t>
  </si>
  <si>
    <t>删除</t>
  </si>
  <si>
    <t>Удалить</t>
  </si>
  <si>
    <t>Excluir</t>
  </si>
  <si>
    <t>MARKASREAD_INFO</t>
  </si>
  <si>
    <t>Mark as read</t>
  </si>
  <si>
    <t>Marquer comme lu</t>
  </si>
  <si>
    <t>Als gelesen markieren</t>
  </si>
  <si>
    <t>Marcar como leído</t>
  </si>
  <si>
    <t>Segna come letto</t>
  </si>
  <si>
    <t>标记为已读</t>
  </si>
  <si>
    <t>Отметить как прочитанное</t>
  </si>
  <si>
    <t>Marcar como lida</t>
  </si>
  <si>
    <t>CANCEL_INFO</t>
  </si>
  <si>
    <t>Cancel</t>
  </si>
  <si>
    <t>Annuler</t>
  </si>
  <si>
    <t>Abbrechen</t>
  </si>
  <si>
    <t>Cancelar</t>
  </si>
  <si>
    <t>Annulla</t>
  </si>
  <si>
    <t>取消</t>
  </si>
  <si>
    <t>Отмена</t>
  </si>
  <si>
    <t>MESSAGES</t>
  </si>
  <si>
    <t>Mails</t>
  </si>
  <si>
    <t>Messages</t>
  </si>
  <si>
    <t>Nachrichten</t>
  </si>
  <si>
    <t>Mensajes</t>
  </si>
  <si>
    <t>Messaggi</t>
  </si>
  <si>
    <t>邮件</t>
  </si>
  <si>
    <t>Сообщения</t>
  </si>
  <si>
    <t>E-mails</t>
  </si>
  <si>
    <t>INBOX_TRASH</t>
  </si>
  <si>
    <t>Trash</t>
  </si>
  <si>
    <t>Corbeille</t>
  </si>
  <si>
    <t>Papierkorb</t>
  </si>
  <si>
    <t>Basura</t>
  </si>
  <si>
    <t>Cestino</t>
  </si>
  <si>
    <t>垃圾</t>
  </si>
  <si>
    <t>Корзина</t>
  </si>
  <si>
    <t>Lixeira</t>
  </si>
  <si>
    <t>Like the trash in Windows or MacOS trash</t>
  </si>
  <si>
    <t>ATTRIBUTE</t>
  </si>
  <si>
    <t>Attribute</t>
  </si>
  <si>
    <t>Attribut</t>
  </si>
  <si>
    <t>Atributo</t>
  </si>
  <si>
    <t>Attributo</t>
  </si>
  <si>
    <t>属性</t>
  </si>
  <si>
    <t>Атрибут</t>
  </si>
  <si>
    <t xml:space="preserve">A tennisplayer has many attributes, defining his/her strong/weak points </t>
  </si>
  <si>
    <t>ATTRIBUTES</t>
  </si>
  <si>
    <t>Attributes</t>
  </si>
  <si>
    <t>Attributs</t>
  </si>
  <si>
    <t>Atributos</t>
  </si>
  <si>
    <t>Attributi</t>
  </si>
  <si>
    <t>Атрибуты</t>
  </si>
  <si>
    <t>ATT_MENT</t>
  </si>
  <si>
    <t>Mentale</t>
  </si>
  <si>
    <t>心理</t>
  </si>
  <si>
    <t>Ментальные</t>
  </si>
  <si>
    <t>One of the categories of tennisplayer's attribute</t>
  </si>
  <si>
    <t>ATT_MENT_01</t>
  </si>
  <si>
    <t>Confidence</t>
  </si>
  <si>
    <t>Confiance</t>
  </si>
  <si>
    <t>Selbstbewusstsein</t>
  </si>
  <si>
    <t>Confianza</t>
  </si>
  <si>
    <t>Fiducia in sé</t>
  </si>
  <si>
    <t>自信</t>
  </si>
  <si>
    <t>Уверенность</t>
  </si>
  <si>
    <t>Confiança</t>
  </si>
  <si>
    <t>Define player's ability to slow the loss of morale and to accelerate the processus to reach a good shape</t>
  </si>
  <si>
    <t>ATT_MENT_02</t>
  </si>
  <si>
    <t>Composure</t>
  </si>
  <si>
    <t>Sang froid</t>
  </si>
  <si>
    <t>Gelassenheit</t>
  </si>
  <si>
    <t>Calma</t>
  </si>
  <si>
    <t>Autocontrollo</t>
  </si>
  <si>
    <t>沉着</t>
  </si>
  <si>
    <t>Хладнокровие</t>
  </si>
  <si>
    <t>Compostura</t>
  </si>
  <si>
    <t>Define player's ability to have a good mental state during games</t>
  </si>
  <si>
    <t>ATT_MENT_03</t>
  </si>
  <si>
    <t>Focus</t>
  </si>
  <si>
    <t>Concentration</t>
  </si>
  <si>
    <t>Fokus</t>
  </si>
  <si>
    <t>Concentración</t>
  </si>
  <si>
    <t>Concentrazione</t>
  </si>
  <si>
    <t>专注</t>
  </si>
  <si>
    <t>Концентрация</t>
  </si>
  <si>
    <t>Foco</t>
  </si>
  <si>
    <t>Define player's shots reliability</t>
  </si>
  <si>
    <t>ATT_MENT_04</t>
  </si>
  <si>
    <t>Anticipation</t>
  </si>
  <si>
    <t>Coup d’œil</t>
  </si>
  <si>
    <t>Antizipation</t>
  </si>
  <si>
    <t>Anticipación</t>
  </si>
  <si>
    <t>Intuito</t>
  </si>
  <si>
    <t>预判</t>
  </si>
  <si>
    <t>Предугадывание</t>
  </si>
  <si>
    <t>Antecipação</t>
  </si>
  <si>
    <t>Define player's ability to anticipate opponent's position and movements</t>
  </si>
  <si>
    <t>ATT_MENT_05</t>
  </si>
  <si>
    <t>Positionnement</t>
  </si>
  <si>
    <t>Define player's ability to analyse the course of the ball</t>
  </si>
  <si>
    <t>ATT_MENT_06</t>
  </si>
  <si>
    <t>Killer Instinct</t>
  </si>
  <si>
    <t>Instinct de tueur</t>
  </si>
  <si>
    <t>Killerinstinkt</t>
  </si>
  <si>
    <t>Instinto asesino</t>
  </si>
  <si>
    <t>Istinto omicida</t>
  </si>
  <si>
    <t>关键分能力</t>
  </si>
  <si>
    <t>Инстинкт убийцы</t>
  </si>
  <si>
    <t>Instinto Assassino</t>
  </si>
  <si>
    <t>Define player's ability to win key points when he has the advantage</t>
  </si>
  <si>
    <t>ATT_MENT_07</t>
  </si>
  <si>
    <t>Fighting Spirit</t>
  </si>
  <si>
    <t>Ténacité</t>
  </si>
  <si>
    <t>Kampfgeist</t>
  </si>
  <si>
    <t>Espíritu de lucha</t>
  </si>
  <si>
    <t>Combattività</t>
  </si>
  <si>
    <t>斗志</t>
  </si>
  <si>
    <t>Боевой дух</t>
  </si>
  <si>
    <t>Espírito de Luta</t>
  </si>
  <si>
    <t>Define player's ability to win key points when his opponent has the advantage</t>
  </si>
  <si>
    <t>ATT_MENT_08</t>
  </si>
  <si>
    <t>Tactical Skills</t>
  </si>
  <si>
    <t>Sens tactique</t>
  </si>
  <si>
    <t>Taktische Fähigkeiten</t>
  </si>
  <si>
    <t>Habilidades tácticas</t>
  </si>
  <si>
    <t>Senso tattico</t>
  </si>
  <si>
    <t>战术素养</t>
  </si>
  <si>
    <t>Тактические навыки</t>
  </si>
  <si>
    <t>Habilidades Táticas</t>
  </si>
  <si>
    <t>Define player's ability to learn a tactical plan during training sessions</t>
  </si>
  <si>
    <t>ATT_PHY</t>
  </si>
  <si>
    <t>Fisico</t>
  </si>
  <si>
    <t>Физические</t>
  </si>
  <si>
    <t>ATT_PHY_01</t>
  </si>
  <si>
    <t>Accélération</t>
  </si>
  <si>
    <t>Define player's speed to go forward</t>
  </si>
  <si>
    <t>ATT_PHY_02</t>
  </si>
  <si>
    <t>Footwork</t>
  </si>
  <si>
    <t>Jeu de jambes</t>
  </si>
  <si>
    <t>Fußarbeit</t>
  </si>
  <si>
    <t>Juego de pies</t>
  </si>
  <si>
    <t>Gioco di gambe</t>
  </si>
  <si>
    <t>步法</t>
  </si>
  <si>
    <t>Работа ног</t>
  </si>
  <si>
    <t>Jogo de Pés</t>
  </si>
  <si>
    <t>Define player's speed to execute lateral movements</t>
  </si>
  <si>
    <t>ATT_PHY_03</t>
  </si>
  <si>
    <t>Equilibre</t>
  </si>
  <si>
    <t>Equilibrio</t>
  </si>
  <si>
    <t>平衡感</t>
  </si>
  <si>
    <t>Баланс</t>
  </si>
  <si>
    <t>Equilíbrio</t>
  </si>
  <si>
    <t>Define player's ability to execute a shot as keeping his balance and accuracy + strength</t>
  </si>
  <si>
    <t>ATT_PHY_04</t>
  </si>
  <si>
    <t>Agility</t>
  </si>
  <si>
    <t>Agilité</t>
  </si>
  <si>
    <t>Wendigkeit</t>
  </si>
  <si>
    <t>Agilidad</t>
  </si>
  <si>
    <t>Agilità</t>
  </si>
  <si>
    <t>敏捷性</t>
  </si>
  <si>
    <t>Ловкость</t>
  </si>
  <si>
    <t>Agilidade</t>
  </si>
  <si>
    <t>Define player's ability to change direction quickly, have a good spring and take balls outside his comfort zone</t>
  </si>
  <si>
    <t>ATT_PHY_05</t>
  </si>
  <si>
    <t>Reflexes</t>
  </si>
  <si>
    <t>Réflexes</t>
  </si>
  <si>
    <t>Reflexe</t>
  </si>
  <si>
    <t>Reflejos</t>
  </si>
  <si>
    <t>Riflessi</t>
  </si>
  <si>
    <t>反应速度</t>
  </si>
  <si>
    <t>Рефлексы</t>
  </si>
  <si>
    <t>Reflexos</t>
  </si>
  <si>
    <t>Define player's ability to act quickly</t>
  </si>
  <si>
    <t>ATT_PHY_06</t>
  </si>
  <si>
    <t>Natural Fitness</t>
  </si>
  <si>
    <t>Capacités phy.</t>
  </si>
  <si>
    <t>Natürliche Fitness</t>
  </si>
  <si>
    <t>Capacidades físicas</t>
  </si>
  <si>
    <t>天生体质</t>
  </si>
  <si>
    <t>Естественная форма</t>
  </si>
  <si>
    <t>Condicionamento Natural</t>
  </si>
  <si>
    <t>Define player's ability to slow the loss of physical condition and to recover quickly</t>
  </si>
  <si>
    <t>ATT_PHY_07</t>
  </si>
  <si>
    <t>Stamina</t>
  </si>
  <si>
    <t>Endurance</t>
  </si>
  <si>
    <t>Ausdauer</t>
  </si>
  <si>
    <t>Aguante</t>
  </si>
  <si>
    <t>Vigore</t>
  </si>
  <si>
    <t>耐力</t>
  </si>
  <si>
    <t>Выносливость</t>
  </si>
  <si>
    <t>Resistência</t>
  </si>
  <si>
    <t>Define player's ability to slow the loss of energy during a game and to recover between points / sets</t>
  </si>
  <si>
    <t>ATT_RAD_01</t>
  </si>
  <si>
    <t>Define average player ability to serve. See full list of attributes concerned on the link on the right :</t>
  </si>
  <si>
    <t>ATT_RAD_02</t>
  </si>
  <si>
    <t>Define average player ability to execute a return. See full list of attributes concerned on the link on the right :</t>
  </si>
  <si>
    <t>ATT_RAD_03</t>
  </si>
  <si>
    <t>Форхенд</t>
  </si>
  <si>
    <t>Define average player ability to execute a forehand. See full list of attributes concerned on the link on the right :</t>
  </si>
  <si>
    <t>ATT_RAD_04</t>
  </si>
  <si>
    <t>Бэкхенд</t>
  </si>
  <si>
    <t>Define average player ability to execute a backhand. See full list of attributes concerned on the link on the right :</t>
  </si>
  <si>
    <t>ATT_RAD_05</t>
  </si>
  <si>
    <t>Movement</t>
  </si>
  <si>
    <t>Déplacement</t>
  </si>
  <si>
    <t>Bewegung</t>
  </si>
  <si>
    <t>Movimiento</t>
  </si>
  <si>
    <t>Movimento</t>
  </si>
  <si>
    <t>移动能力</t>
  </si>
  <si>
    <t>Передвижение</t>
  </si>
  <si>
    <t>Movimentação</t>
  </si>
  <si>
    <t>Define average player ability to move. See full list of attributes concerned on the link on the right :</t>
  </si>
  <si>
    <t>ATT_RAD_06</t>
  </si>
  <si>
    <t>Intelligence</t>
  </si>
  <si>
    <t>Intelligenz</t>
  </si>
  <si>
    <t>Inteligencia</t>
  </si>
  <si>
    <t>Intelligenza</t>
  </si>
  <si>
    <t>球商</t>
  </si>
  <si>
    <t>Интеллект</t>
  </si>
  <si>
    <t>Inteligência</t>
  </si>
  <si>
    <t>Define average player ability to play with his brain. See full list of attributes concerned on the link on the right :</t>
  </si>
  <si>
    <t>ATT_RAD_07</t>
  </si>
  <si>
    <t>Net Play</t>
  </si>
  <si>
    <t>Jeu au filet</t>
  </si>
  <si>
    <t>Netzspiel</t>
  </si>
  <si>
    <t>Juego de red</t>
  </si>
  <si>
    <t>Gioco a rete</t>
  </si>
  <si>
    <t>网前技术</t>
  </si>
  <si>
    <t>Jogo de Rede</t>
  </si>
  <si>
    <t>Define average player ability to play near net. See full list of attributes concerned on the link on the right :</t>
  </si>
  <si>
    <t>ATT_RAD_08</t>
  </si>
  <si>
    <t>心态</t>
  </si>
  <si>
    <t>Define average player ability to keep a good mental state in game. See full list of attributes concerned on the link on the right :</t>
  </si>
  <si>
    <t>ATT_TECH</t>
  </si>
  <si>
    <t>Технические</t>
  </si>
  <si>
    <t>ATT_TECH_01</t>
  </si>
  <si>
    <t>Serve Power</t>
  </si>
  <si>
    <t>Puissance service</t>
  </si>
  <si>
    <t>Aufschlagkraft</t>
  </si>
  <si>
    <t>Fuerza de saque</t>
  </si>
  <si>
    <t>Potenza del servizio</t>
  </si>
  <si>
    <t>发球力量</t>
  </si>
  <si>
    <t>Сила подачи</t>
  </si>
  <si>
    <t>Potência do Saque</t>
  </si>
  <si>
    <t>Reflects your player's ability to serve strongly</t>
  </si>
  <si>
    <t>ATT_TECH_02</t>
  </si>
  <si>
    <t>Serve Accuracy</t>
  </si>
  <si>
    <t>Précision service</t>
  </si>
  <si>
    <t>Aufschlagpräzision</t>
  </si>
  <si>
    <t>Precisión de saque</t>
  </si>
  <si>
    <t>Precisione del servizio</t>
  </si>
  <si>
    <t>发球精准度</t>
  </si>
  <si>
    <t>Точность подачи</t>
  </si>
  <si>
    <t>Precisão do Saque</t>
  </si>
  <si>
    <t>Reflects your player's ability to serve precisely</t>
  </si>
  <si>
    <t>ATT_TECH_03</t>
  </si>
  <si>
    <t>Forehand Power</t>
  </si>
  <si>
    <t>Puissance coup droit</t>
  </si>
  <si>
    <t>Vorhandkraft</t>
  </si>
  <si>
    <t>Fuerza de drive</t>
  </si>
  <si>
    <t>Potenza del diritto</t>
  </si>
  <si>
    <t>正手力量</t>
  </si>
  <si>
    <t>Сила форхенда</t>
  </si>
  <si>
    <t>Potência do Forehand</t>
  </si>
  <si>
    <t>Reflects your player's ability to execute a forehand with strength</t>
  </si>
  <si>
    <t>ATT_TECH_04</t>
  </si>
  <si>
    <t>Forehand Accuracy</t>
  </si>
  <si>
    <t>Précision coup droit</t>
  </si>
  <si>
    <t>Vorhandpräzision</t>
  </si>
  <si>
    <t>Precisión de drive</t>
  </si>
  <si>
    <t>Precisione del diritto</t>
  </si>
  <si>
    <t>正手精准度</t>
  </si>
  <si>
    <t>Точность форхенда</t>
  </si>
  <si>
    <t>Precisão do Forehand</t>
  </si>
  <si>
    <t>Reflects your player's ability to execute a forehand with accuracy</t>
  </si>
  <si>
    <t>ATT_TECH_05</t>
  </si>
  <si>
    <t>Backhand Power</t>
  </si>
  <si>
    <t>Puissance revers</t>
  </si>
  <si>
    <t>Rückhandkraft</t>
  </si>
  <si>
    <t>Fuerza de revés</t>
  </si>
  <si>
    <t>Potenza del rovescio</t>
  </si>
  <si>
    <t>反手力量</t>
  </si>
  <si>
    <t>Сила бэкхенда</t>
  </si>
  <si>
    <t>Potência do Backhand</t>
  </si>
  <si>
    <t>Reflects your player's ability to execute a backhand with strength</t>
  </si>
  <si>
    <t>ATT_TECH_06</t>
  </si>
  <si>
    <t>Backhand Accuracy</t>
  </si>
  <si>
    <t>Précision revers</t>
  </si>
  <si>
    <t>Rückhandpräzision</t>
  </si>
  <si>
    <t>Precisión de revés</t>
  </si>
  <si>
    <t>Precisione del rovescio</t>
  </si>
  <si>
    <t>反手精准度</t>
  </si>
  <si>
    <t>Точность бэкхенда</t>
  </si>
  <si>
    <t>Precisão do Backhand</t>
  </si>
  <si>
    <t>Reflects your player's ability to execute a backhand with accuracy</t>
  </si>
  <si>
    <t>ATT_TECH_07</t>
  </si>
  <si>
    <t>Reflects your player's ability to master his returns of serve</t>
  </si>
  <si>
    <t>ATT_TECH_08</t>
  </si>
  <si>
    <t>Волей</t>
  </si>
  <si>
    <t>Reflects your player's ability to execute volleys with accuracy and strength</t>
  </si>
  <si>
    <t>ATT_TECH_09</t>
  </si>
  <si>
    <t>Spins</t>
  </si>
  <si>
    <t>Efectos</t>
  </si>
  <si>
    <t>Вращения</t>
  </si>
  <si>
    <t>Efeitos</t>
  </si>
  <si>
    <t>Reflects your player's ability to execute topspins, underspins and sidespins</t>
  </si>
  <si>
    <t>ATT_TECH_10</t>
  </si>
  <si>
    <t>Smorzata</t>
  </si>
  <si>
    <t>Reflects your player's ability to execute dropshots with accuracy and strength</t>
  </si>
  <si>
    <t>ATT_TECH_11</t>
  </si>
  <si>
    <t>Свеча</t>
  </si>
  <si>
    <t>Reflects your player's ability to execute lobs with accuracy and curve</t>
  </si>
  <si>
    <t>ATT_TECH_12</t>
  </si>
  <si>
    <t>Reflects your player's ability to execute smashs with accuracy and strength</t>
  </si>
  <si>
    <t>ATT_TECH_13</t>
  </si>
  <si>
    <t>Hotshots</t>
  </si>
  <si>
    <t>Gestes excep.</t>
  </si>
  <si>
    <t>Golpe maestro</t>
  </si>
  <si>
    <t>Inventiva</t>
  </si>
  <si>
    <t>花式技巧</t>
  </si>
  <si>
    <t>Эффектные удары</t>
  </si>
  <si>
    <t>BACKHAND_ONE</t>
  </si>
  <si>
    <t>One-handed backhand</t>
  </si>
  <si>
    <t>Revers à une main</t>
  </si>
  <si>
    <t>Einhändige Rückhand</t>
  </si>
  <si>
    <t>Revés a una mano</t>
  </si>
  <si>
    <t>Rovescio a una mano</t>
  </si>
  <si>
    <t>单手反拍</t>
  </si>
  <si>
    <t>Одноручный бэкхенд</t>
  </si>
  <si>
    <t>Backhand de uma mão</t>
  </si>
  <si>
    <t>Depending on the type of player, backhands are done with one or two hands holding the racket</t>
  </si>
  <si>
    <t>BACKHAND_TWO</t>
  </si>
  <si>
    <t>Two-handed backhand</t>
  </si>
  <si>
    <t>Revers à deux mains</t>
  </si>
  <si>
    <t>Zweihändige Rückhand</t>
  </si>
  <si>
    <t>Revés a dos manos</t>
  </si>
  <si>
    <t>Rovescio a due mani</t>
  </si>
  <si>
    <t>双手反拍</t>
  </si>
  <si>
    <t>Двуручный бэкхенд</t>
  </si>
  <si>
    <t>Backhand de duas mãos</t>
  </si>
  <si>
    <t>CARACTER_01</t>
  </si>
  <si>
    <t>Impulsive</t>
  </si>
  <si>
    <t>Impulsif</t>
  </si>
  <si>
    <t>Impulsiv</t>
  </si>
  <si>
    <t>Impulsivo</t>
  </si>
  <si>
    <t>Impulsivo/a</t>
  </si>
  <si>
    <t>冲动型</t>
  </si>
  <si>
    <t>Импульсивный</t>
  </si>
  <si>
    <t>A tennisplayer can have a caracter influencing his/her career</t>
  </si>
  <si>
    <t>CARACTER_02</t>
  </si>
  <si>
    <t>Pragmatic</t>
  </si>
  <si>
    <t>Pragmatique</t>
  </si>
  <si>
    <t>Pragmatisch</t>
  </si>
  <si>
    <t>Pragmático</t>
  </si>
  <si>
    <t>Pragmatico/a</t>
  </si>
  <si>
    <t>务实型</t>
  </si>
  <si>
    <t>Прагматичный</t>
  </si>
  <si>
    <t>CARACTER_03</t>
  </si>
  <si>
    <t>Cautious</t>
  </si>
  <si>
    <t>Réfléchi</t>
  </si>
  <si>
    <t>Zurückhaltend</t>
  </si>
  <si>
    <t>Cauteloso</t>
  </si>
  <si>
    <t>Cauto/a</t>
  </si>
  <si>
    <t>谨慎型</t>
  </si>
  <si>
    <t>Осторожный</t>
  </si>
  <si>
    <t>HAND_LEFT</t>
  </si>
  <si>
    <t>Left-handed</t>
  </si>
  <si>
    <t>Gaucher</t>
  </si>
  <si>
    <t>Linkshänder</t>
  </si>
  <si>
    <t>Zurdo</t>
  </si>
  <si>
    <t>Mancino/a</t>
  </si>
  <si>
    <t>左手持拍</t>
  </si>
  <si>
    <t>Левша</t>
  </si>
  <si>
    <t>Canhoto</t>
  </si>
  <si>
    <t>Main hand of a tennisplayer</t>
  </si>
  <si>
    <t>HAND_LEFT_MINI</t>
  </si>
  <si>
    <t>LH</t>
  </si>
  <si>
    <t>G</t>
  </si>
  <si>
    <t>Z</t>
  </si>
  <si>
    <t>S</t>
  </si>
  <si>
    <t>Short version of HAND_LEFT, with one or two letters</t>
  </si>
  <si>
    <t>HAND_RIGHT</t>
  </si>
  <si>
    <t>Right-handed</t>
  </si>
  <si>
    <t>Droitier</t>
  </si>
  <si>
    <t>Rechtshänder</t>
  </si>
  <si>
    <t>Diestro</t>
  </si>
  <si>
    <t>Destro/a</t>
  </si>
  <si>
    <t>右手持拍</t>
  </si>
  <si>
    <t>Правша</t>
  </si>
  <si>
    <t>HAND_RIGHT_MINI</t>
  </si>
  <si>
    <t>RH</t>
  </si>
  <si>
    <t>D</t>
  </si>
  <si>
    <t>Short version of HAND_RIGHT, with one or two letters</t>
  </si>
  <si>
    <t>INJURED</t>
  </si>
  <si>
    <t>Injured</t>
  </si>
  <si>
    <t>Blessé</t>
  </si>
  <si>
    <t>Verletzt</t>
  </si>
  <si>
    <t>Lesionado</t>
  </si>
  <si>
    <t>Infortunato/a</t>
  </si>
  <si>
    <t>受伤状态</t>
  </si>
  <si>
    <t>Травмирован</t>
  </si>
  <si>
    <t>A tennisplayer can be injured</t>
  </si>
  <si>
    <t>INJURY_01</t>
  </si>
  <si>
    <t>Minor</t>
  </si>
  <si>
    <t>Mineure</t>
  </si>
  <si>
    <t>Geringfügig</t>
  </si>
  <si>
    <t>Menor</t>
  </si>
  <si>
    <t>Minore</t>
  </si>
  <si>
    <t>轻伤</t>
  </si>
  <si>
    <t>One of the tennisplayer injury state</t>
  </si>
  <si>
    <t>INJURY_02</t>
  </si>
  <si>
    <t>INJURY_03</t>
  </si>
  <si>
    <t>Severe</t>
  </si>
  <si>
    <t>Grave</t>
  </si>
  <si>
    <t>重伤</t>
  </si>
  <si>
    <t>Тяжёлая</t>
  </si>
  <si>
    <t>INJURY_04</t>
  </si>
  <si>
    <t>Very severe</t>
  </si>
  <si>
    <t>Très grave</t>
  </si>
  <si>
    <t>Sehr schwer</t>
  </si>
  <si>
    <t>Muy grave</t>
  </si>
  <si>
    <t>Gravissimo</t>
  </si>
  <si>
    <t>极重伤</t>
  </si>
  <si>
    <t>Очень тяжёлая</t>
  </si>
  <si>
    <t>Muito grave</t>
  </si>
  <si>
    <t>LEVEL</t>
  </si>
  <si>
    <t>Level</t>
  </si>
  <si>
    <t>Niveau</t>
  </si>
  <si>
    <t>Stufe</t>
  </si>
  <si>
    <t>Nivel</t>
  </si>
  <si>
    <t>等级</t>
  </si>
  <si>
    <t>Уровень</t>
  </si>
  <si>
    <t>Nível</t>
  </si>
  <si>
    <t xml:space="preserve">Depending of his/her overall power, tennisplayer has a level </t>
  </si>
  <si>
    <t>LEVEL_01</t>
  </si>
  <si>
    <t>Novice</t>
  </si>
  <si>
    <t>Neuling</t>
  </si>
  <si>
    <t>Principiante</t>
  </si>
  <si>
    <t>新手</t>
  </si>
  <si>
    <t>Новичок</t>
  </si>
  <si>
    <t>Novato</t>
  </si>
  <si>
    <t>One of the tennisplayer level</t>
  </si>
  <si>
    <t>LEVEL_02</t>
  </si>
  <si>
    <t>Aspirant</t>
  </si>
  <si>
    <t>Aspirante</t>
  </si>
  <si>
    <t>潜力新秀</t>
  </si>
  <si>
    <t>Начинающий</t>
  </si>
  <si>
    <t>LEVEL_03</t>
  </si>
  <si>
    <t>Seasoned</t>
  </si>
  <si>
    <t>Aguerri</t>
  </si>
  <si>
    <t>Reif</t>
  </si>
  <si>
    <t>Habitual</t>
  </si>
  <si>
    <t>Provetto/a</t>
  </si>
  <si>
    <t>经验丰富</t>
  </si>
  <si>
    <t>Опытный</t>
  </si>
  <si>
    <t>Experiente</t>
  </si>
  <si>
    <t>LEVEL_04</t>
  </si>
  <si>
    <t>Hardened</t>
  </si>
  <si>
    <t>Endurci</t>
  </si>
  <si>
    <t>Abgehärtet</t>
  </si>
  <si>
    <t>Curtido</t>
  </si>
  <si>
    <t>Temprato/a</t>
  </si>
  <si>
    <t>经久沙场</t>
  </si>
  <si>
    <t>Закалённый</t>
  </si>
  <si>
    <t>Veterano</t>
  </si>
  <si>
    <t>LEVEL_05</t>
  </si>
  <si>
    <t>Solid</t>
  </si>
  <si>
    <t>Solide</t>
  </si>
  <si>
    <t>Sólido</t>
  </si>
  <si>
    <t>Solido/a</t>
  </si>
  <si>
    <t>稳健可靠</t>
  </si>
  <si>
    <t>Надёжный</t>
  </si>
  <si>
    <t>LEVEL_06</t>
  </si>
  <si>
    <t>Confirmed</t>
  </si>
  <si>
    <t>Confirmé</t>
  </si>
  <si>
    <t>Bewährt</t>
  </si>
  <si>
    <t>Confirmado</t>
  </si>
  <si>
    <t>Esperto/a</t>
  </si>
  <si>
    <t>实力认证</t>
  </si>
  <si>
    <t>Утверждённый</t>
  </si>
  <si>
    <t>LEVEL_07</t>
  </si>
  <si>
    <t>Experienced</t>
  </si>
  <si>
    <t>Expérimenté</t>
  </si>
  <si>
    <t>Erfahren</t>
  </si>
  <si>
    <t>Experimentado</t>
  </si>
  <si>
    <t>Navigato/a</t>
  </si>
  <si>
    <t>身经百战</t>
  </si>
  <si>
    <t>LEVEL_08</t>
  </si>
  <si>
    <t>Very experienced</t>
  </si>
  <si>
    <t>Très expérimenté</t>
  </si>
  <si>
    <t>Sehr erfahren</t>
  </si>
  <si>
    <t>Muy experimentado</t>
  </si>
  <si>
    <t>Molto navigato/a</t>
  </si>
  <si>
    <t>老练高手</t>
  </si>
  <si>
    <t>Высокий опыт</t>
  </si>
  <si>
    <t>Muito profissional</t>
  </si>
  <si>
    <t>LEVEL_09</t>
  </si>
  <si>
    <t>Legend</t>
  </si>
  <si>
    <t>Leyenda</t>
  </si>
  <si>
    <t>Leggenda</t>
  </si>
  <si>
    <t>传奇球员</t>
  </si>
  <si>
    <t>Легенда</t>
  </si>
  <si>
    <t>Lenda</t>
  </si>
  <si>
    <t>MENTAL_A</t>
  </si>
  <si>
    <t>自信程度</t>
  </si>
  <si>
    <t>During a match, mental state of tennisplayer evolves according to 4 parameters. This is one of them.</t>
  </si>
  <si>
    <t>MENTAL_A_1_M</t>
  </si>
  <si>
    <t>Fearful</t>
  </si>
  <si>
    <t>Craintif</t>
  </si>
  <si>
    <t>Ängstlich</t>
  </si>
  <si>
    <t>Temeroso</t>
  </si>
  <si>
    <t>Timoroso</t>
  </si>
  <si>
    <t>惶恐不安</t>
  </si>
  <si>
    <t>Напуган</t>
  </si>
  <si>
    <t>Amedrontado</t>
  </si>
  <si>
    <t>One of the tennisplayer mental state during a match</t>
  </si>
  <si>
    <t>MENTAL_A_2_M</t>
  </si>
  <si>
    <t>Anxious</t>
  </si>
  <si>
    <t>Anxieux</t>
  </si>
  <si>
    <t>Unruhig</t>
  </si>
  <si>
    <t>Ansioso</t>
  </si>
  <si>
    <t>心慌意乱</t>
  </si>
  <si>
    <t>Взволнован</t>
  </si>
  <si>
    <t>MENTAL_A_3_M</t>
  </si>
  <si>
    <t>Confident</t>
  </si>
  <si>
    <t>Confiant</t>
  </si>
  <si>
    <t>Zuversichtlich</t>
  </si>
  <si>
    <t>Seguro</t>
  </si>
  <si>
    <t>Ottimista</t>
  </si>
  <si>
    <t>胸有成竹</t>
  </si>
  <si>
    <t>Уверен</t>
  </si>
  <si>
    <t>Confiante</t>
  </si>
  <si>
    <t>MENTAL_A_4_M</t>
  </si>
  <si>
    <t>Self-assured</t>
  </si>
  <si>
    <t>Sûr de lui</t>
  </si>
  <si>
    <t>Selbstbewusst</t>
  </si>
  <si>
    <t>Seguro de sí mismo</t>
  </si>
  <si>
    <t>Sicuro di sé</t>
  </si>
  <si>
    <t>信心十足</t>
  </si>
  <si>
    <t>Самоуверен</t>
  </si>
  <si>
    <t>Autoconfiante</t>
  </si>
  <si>
    <t>MENTAL_A_5_M</t>
  </si>
  <si>
    <t>Presumptuous</t>
  </si>
  <si>
    <t>Présomptueux</t>
  </si>
  <si>
    <t>Überheblich</t>
  </si>
  <si>
    <t>Presuntuoso</t>
  </si>
  <si>
    <t>狂妄自负</t>
  </si>
  <si>
    <t>Самонадеян</t>
  </si>
  <si>
    <t>Presunçoso</t>
  </si>
  <si>
    <t>MENTAL_B</t>
  </si>
  <si>
    <t>Motivation</t>
  </si>
  <si>
    <t>Motivación</t>
  </si>
  <si>
    <t>Motivazione</t>
  </si>
  <si>
    <t>参赛动力</t>
  </si>
  <si>
    <t>Мотивация</t>
  </si>
  <si>
    <t>Motivação</t>
  </si>
  <si>
    <t>MENTAL_B_1_M</t>
  </si>
  <si>
    <t>Demotivated</t>
  </si>
  <si>
    <t>Démotivé</t>
  </si>
  <si>
    <t>Demotiviert</t>
  </si>
  <si>
    <t>Desmotivado</t>
  </si>
  <si>
    <t>Demotivato</t>
  </si>
  <si>
    <t>消极怠战</t>
  </si>
  <si>
    <t>Демотивирован</t>
  </si>
  <si>
    <t>MENTAL_B_2_M</t>
  </si>
  <si>
    <t>Indecisive</t>
  </si>
  <si>
    <t>Indécis</t>
  </si>
  <si>
    <t>Unschlüssig</t>
  </si>
  <si>
    <t>Indeciso</t>
  </si>
  <si>
    <t>犹豫不决</t>
  </si>
  <si>
    <t>Неуверен</t>
  </si>
  <si>
    <t>MENTAL_B_3_M</t>
  </si>
  <si>
    <t>Concerned</t>
  </si>
  <si>
    <t>Concerné</t>
  </si>
  <si>
    <t>Besorgt</t>
  </si>
  <si>
    <t>Preocupado</t>
  </si>
  <si>
    <t>Preoccupato</t>
  </si>
  <si>
    <t>心有顾虑</t>
  </si>
  <si>
    <t>Озабочен</t>
  </si>
  <si>
    <t>MENTAL_B_4_M</t>
  </si>
  <si>
    <t>Determined</t>
  </si>
  <si>
    <t>Déterminé</t>
  </si>
  <si>
    <t>Entschlossen</t>
  </si>
  <si>
    <t>Decidido</t>
  </si>
  <si>
    <t>Determinato</t>
  </si>
  <si>
    <t>意志坚定</t>
  </si>
  <si>
    <t>Полон решимости</t>
  </si>
  <si>
    <t>Determinado</t>
  </si>
  <si>
    <t>MENTAL_B_5_M</t>
  </si>
  <si>
    <t>Pumped</t>
  </si>
  <si>
    <t>Surmotivé</t>
  </si>
  <si>
    <t>Sehr motiviert</t>
  </si>
  <si>
    <t>Animado</t>
  </si>
  <si>
    <t>Gasato</t>
  </si>
  <si>
    <t>斗志昂扬</t>
  </si>
  <si>
    <t>Заряжен</t>
  </si>
  <si>
    <t>MENTAL_C</t>
  </si>
  <si>
    <t>Relaxation</t>
  </si>
  <si>
    <t>Relâchement</t>
  </si>
  <si>
    <t>Entspannung</t>
  </si>
  <si>
    <t>Relajación</t>
  </si>
  <si>
    <t>放松程度</t>
  </si>
  <si>
    <t>Расслабление</t>
  </si>
  <si>
    <t>Relaxamento</t>
  </si>
  <si>
    <t>MENTAL_C_1_M</t>
  </si>
  <si>
    <t>Stressed</t>
  </si>
  <si>
    <t>Stressé</t>
  </si>
  <si>
    <t>Gestresst</t>
  </si>
  <si>
    <t>Estresado</t>
  </si>
  <si>
    <t>Stressato</t>
  </si>
  <si>
    <t>压力过大</t>
  </si>
  <si>
    <t>Стресс</t>
  </si>
  <si>
    <t>Estressado</t>
  </si>
  <si>
    <t>MENTAL_C_2_M</t>
  </si>
  <si>
    <t>Troubled</t>
  </si>
  <si>
    <t>Inquiet</t>
  </si>
  <si>
    <t>Beunruhigt</t>
  </si>
  <si>
    <t>心烦意乱</t>
  </si>
  <si>
    <t>Напряжён</t>
  </si>
  <si>
    <t>Aflito</t>
  </si>
  <si>
    <t>MENTAL_C_3_M</t>
  </si>
  <si>
    <t>Reassured</t>
  </si>
  <si>
    <t>Rassuré</t>
  </si>
  <si>
    <t>Beschwichtigt</t>
  </si>
  <si>
    <t>Tranquilo</t>
  </si>
  <si>
    <t>Rassicurato</t>
  </si>
  <si>
    <t>心态平和</t>
  </si>
  <si>
    <t>Успокоен</t>
  </si>
  <si>
    <t>Tranquilizado</t>
  </si>
  <si>
    <t>MENTAL_C_4_M</t>
  </si>
  <si>
    <t>Relaxed</t>
  </si>
  <si>
    <t>Décontracté</t>
  </si>
  <si>
    <t>Entspannt</t>
  </si>
  <si>
    <t>Relajado</t>
  </si>
  <si>
    <t>Rilassato</t>
  </si>
  <si>
    <t>从容不迫</t>
  </si>
  <si>
    <t>Расслаблен</t>
  </si>
  <si>
    <t>Relaxado</t>
  </si>
  <si>
    <t>MENTAL_C_5_M</t>
  </si>
  <si>
    <t>Nonchalant</t>
  </si>
  <si>
    <t>Désinvolte</t>
  </si>
  <si>
    <t>Lässig</t>
  </si>
  <si>
    <t>Despreocupado</t>
  </si>
  <si>
    <t>Disinvolto</t>
  </si>
  <si>
    <t>漫不经心</t>
  </si>
  <si>
    <t>Беззаботен</t>
  </si>
  <si>
    <t>MENTAL_D</t>
  </si>
  <si>
    <t>Emotion</t>
  </si>
  <si>
    <t>Emoción</t>
  </si>
  <si>
    <t>Emozione</t>
  </si>
  <si>
    <t>情绪状态</t>
  </si>
  <si>
    <t>Эмоции</t>
  </si>
  <si>
    <t>Emoção</t>
  </si>
  <si>
    <t>MENTAL_D_1_M</t>
  </si>
  <si>
    <t>Angry</t>
  </si>
  <si>
    <t>En colère</t>
  </si>
  <si>
    <t>Wütend</t>
  </si>
  <si>
    <t>Enfadado</t>
  </si>
  <si>
    <t>Arrabbiato</t>
  </si>
  <si>
    <t>气恼不已</t>
  </si>
  <si>
    <t>Злится</t>
  </si>
  <si>
    <t>Irritado</t>
  </si>
  <si>
    <t>MENTAL_D_2_M</t>
  </si>
  <si>
    <t>Annoyed</t>
  </si>
  <si>
    <t>Enervé</t>
  </si>
  <si>
    <t>Verärgert</t>
  </si>
  <si>
    <t>Molesto</t>
  </si>
  <si>
    <t>Infastidito</t>
  </si>
  <si>
    <t>焦躁不安</t>
  </si>
  <si>
    <t>Раздражён</t>
  </si>
  <si>
    <t>Incomodado</t>
  </si>
  <si>
    <t>MENTAL_D_3_M</t>
  </si>
  <si>
    <t>Unfazed</t>
  </si>
  <si>
    <t>Impassible</t>
  </si>
  <si>
    <t>Unbeeindruckt</t>
  </si>
  <si>
    <t>Imperturbable</t>
  </si>
  <si>
    <t>Impassibile</t>
  </si>
  <si>
    <t>镇定自若</t>
  </si>
  <si>
    <t>Спокоен</t>
  </si>
  <si>
    <t>Imperturbável</t>
  </si>
  <si>
    <t>MENTAL_D_4_M</t>
  </si>
  <si>
    <t>Enthusiastic</t>
  </si>
  <si>
    <t>Enthousiaste</t>
  </si>
  <si>
    <t>Enthusiastisch</t>
  </si>
  <si>
    <t>Entusiasta</t>
  </si>
  <si>
    <t>热情高涨</t>
  </si>
  <si>
    <t>Воодушевлён</t>
  </si>
  <si>
    <t>Entusiasmado</t>
  </si>
  <si>
    <t>MENTAL_D_5_M</t>
  </si>
  <si>
    <t>Thrilled</t>
  </si>
  <si>
    <t>Exalté</t>
  </si>
  <si>
    <t>Begeistert</t>
  </si>
  <si>
    <t>Fascinado</t>
  </si>
  <si>
    <t>Elettrizzato</t>
  </si>
  <si>
    <t>兴奋不已</t>
  </si>
  <si>
    <t>В восторге</t>
  </si>
  <si>
    <t>Exultante</t>
  </si>
  <si>
    <t>MENTAL_EXCEP_1_M</t>
  </si>
  <si>
    <t>In the dumps</t>
  </si>
  <si>
    <t>Au fond du trou</t>
  </si>
  <si>
    <t>Niedergeschlagen</t>
  </si>
  <si>
    <t>Hecho polvo</t>
  </si>
  <si>
    <t>In crisi</t>
  </si>
  <si>
    <t>情绪低谷</t>
  </si>
  <si>
    <t>Подавлен</t>
  </si>
  <si>
    <t>Desanimado</t>
  </si>
  <si>
    <t>MENTAL_EXCEP_2_M</t>
  </si>
  <si>
    <t>Devastated</t>
  </si>
  <si>
    <t>Dévasté</t>
  </si>
  <si>
    <t>Am boden zerstört</t>
  </si>
  <si>
    <t>Devastado</t>
  </si>
  <si>
    <t>Sconvolto</t>
  </si>
  <si>
    <t>崩溃绝望</t>
  </si>
  <si>
    <t>Разбит</t>
  </si>
  <si>
    <t>MENTAL_EXCEP_3_M</t>
  </si>
  <si>
    <t>Frustrated</t>
  </si>
  <si>
    <t>Frustré</t>
  </si>
  <si>
    <t>Frustriert</t>
  </si>
  <si>
    <t>Frustrado</t>
  </si>
  <si>
    <t>Frustrato</t>
  </si>
  <si>
    <t>失败沮丧</t>
  </si>
  <si>
    <t>Разочарован</t>
  </si>
  <si>
    <t>MENTAL_EXCEP_4_M</t>
  </si>
  <si>
    <t>On fire</t>
  </si>
  <si>
    <t>En feu</t>
  </si>
  <si>
    <t>Sehr gut drauf</t>
  </si>
  <si>
    <t>A tope</t>
  </si>
  <si>
    <t>In formissima</t>
  </si>
  <si>
    <t>手感火热</t>
  </si>
  <si>
    <t>На кураже</t>
  </si>
  <si>
    <t>Em chamas</t>
  </si>
  <si>
    <t>MENTAL_EXCEP_5_M</t>
  </si>
  <si>
    <t>On a cloud nine</t>
  </si>
  <si>
    <t>Sur un nuage</t>
  </si>
  <si>
    <t>Auf wolke sieben</t>
  </si>
  <si>
    <t>En una nube</t>
  </si>
  <si>
    <t>Al settimo cielo</t>
  </si>
  <si>
    <t>欣喜若狂</t>
  </si>
  <si>
    <t>На седьмом небе</t>
  </si>
  <si>
    <t>Nas nuvens</t>
  </si>
  <si>
    <t>MENU_01</t>
  </si>
  <si>
    <t>Overview</t>
  </si>
  <si>
    <t>Fiche globale</t>
  </si>
  <si>
    <t>Überblick</t>
  </si>
  <si>
    <t>Panoramica</t>
  </si>
  <si>
    <t>总览</t>
  </si>
  <si>
    <t>Обзор</t>
  </si>
  <si>
    <t>Visão geral</t>
  </si>
  <si>
    <t>Tab to access the overview of a tennisplayer</t>
  </si>
  <si>
    <t>MENU_02</t>
  </si>
  <si>
    <t>*{[UI/OBJECTIVES]}*</t>
  </si>
  <si>
    <t>{[UI/OBJECTIVES]}</t>
  </si>
  <si>
    <t>MENU_03</t>
  </si>
  <si>
    <t>Planning</t>
  </si>
  <si>
    <t>Planung</t>
  </si>
  <si>
    <t>Planificación</t>
  </si>
  <si>
    <t>日程安排</t>
  </si>
  <si>
    <t>Планирование</t>
  </si>
  <si>
    <t>Planejamento</t>
  </si>
  <si>
    <t>Tab to access the planning of a tennisplayer</t>
  </si>
  <si>
    <t>MENU_04</t>
  </si>
  <si>
    <t>{[UI/TRAININGS]}</t>
  </si>
  <si>
    <t>MENU_05</t>
  </si>
  <si>
    <t>{[PLAYER/TACTICS]}</t>
  </si>
  <si>
    <t>MENU_06</t>
  </si>
  <si>
    <t>Contracts</t>
  </si>
  <si>
    <t>Contrats</t>
  </si>
  <si>
    <t>Verträge</t>
  </si>
  <si>
    <t>Contratos</t>
  </si>
  <si>
    <t>Contratti</t>
  </si>
  <si>
    <t>Контракты</t>
  </si>
  <si>
    <t>Tab to access the contracts of a tennisplayer</t>
  </si>
  <si>
    <t>MENU_07</t>
  </si>
  <si>
    <t>Reports</t>
  </si>
  <si>
    <t>Rapports</t>
  </si>
  <si>
    <t>Berichte</t>
  </si>
  <si>
    <t>Informes</t>
  </si>
  <si>
    <t>Resoconti</t>
  </si>
  <si>
    <t>报告</t>
  </si>
  <si>
    <t>Отчёты</t>
  </si>
  <si>
    <t>Relatórios</t>
  </si>
  <si>
    <t>Tab to access reports on a tennisplayer</t>
  </si>
  <si>
    <t>MENU_08</t>
  </si>
  <si>
    <t>{[TENNIS/STATS]}</t>
  </si>
  <si>
    <t>MENU_09</t>
  </si>
  <si>
    <t>Results / Rank</t>
  </si>
  <si>
    <t>Résultats / Class.</t>
  </si>
  <si>
    <t>Ergebnisse/Rang</t>
  </si>
  <si>
    <t>Resultados/Rank</t>
  </si>
  <si>
    <t>Risultati/Classifica</t>
  </si>
  <si>
    <t>赛果 / 排名</t>
  </si>
  <si>
    <t>Результаты / Рейтинг</t>
  </si>
  <si>
    <t>Resultados / Ranking</t>
  </si>
  <si>
    <t>Tab to access resultats and rankings evolution of a tennisplayer</t>
  </si>
  <si>
    <t>MENU_10</t>
  </si>
  <si>
    <t>{[PLAYER/PRIZELIST]}</t>
  </si>
  <si>
    <t>MORAL</t>
  </si>
  <si>
    <t>Morale</t>
  </si>
  <si>
    <t>Moral</t>
  </si>
  <si>
    <t>士气</t>
  </si>
  <si>
    <t>Мораль</t>
  </si>
  <si>
    <t>Not to be confused with mental !</t>
  </si>
  <si>
    <t>MORAL_01</t>
  </si>
  <si>
    <t>Rock bottom</t>
  </si>
  <si>
    <t>Au plus bas</t>
  </si>
  <si>
    <t>Ganz unten</t>
  </si>
  <si>
    <t>Por los suelos</t>
  </si>
  <si>
    <t>Sotto i piedi</t>
  </si>
  <si>
    <t>低落</t>
  </si>
  <si>
    <t>На нуле</t>
  </si>
  <si>
    <t>Fundo do poço</t>
  </si>
  <si>
    <t>One of the tennisplayer morale state outside matches</t>
  </si>
  <si>
    <t>MORAL_02</t>
  </si>
  <si>
    <t>Upset</t>
  </si>
  <si>
    <t>Contrarié</t>
  </si>
  <si>
    <t>Disgustado</t>
  </si>
  <si>
    <t>Turbato/a</t>
  </si>
  <si>
    <t>沮丧</t>
  </si>
  <si>
    <t>Расстроен</t>
  </si>
  <si>
    <t>Chateado</t>
  </si>
  <si>
    <t>MORAL_03</t>
  </si>
  <si>
    <t>Correct</t>
  </si>
  <si>
    <t>In Ordnung</t>
  </si>
  <si>
    <t>Indiferente</t>
  </si>
  <si>
    <t>Sereno/a</t>
  </si>
  <si>
    <t>平稳</t>
  </si>
  <si>
    <t>Correto</t>
  </si>
  <si>
    <t>MORAL_04</t>
  </si>
  <si>
    <t>Happy</t>
  </si>
  <si>
    <t>Heureux</t>
  </si>
  <si>
    <t>Glücklich</t>
  </si>
  <si>
    <t>Contento</t>
  </si>
  <si>
    <t>Felice</t>
  </si>
  <si>
    <t>愉快</t>
  </si>
  <si>
    <t>Доволен</t>
  </si>
  <si>
    <t>Feliz</t>
  </si>
  <si>
    <t>MORAL_05</t>
  </si>
  <si>
    <t>Beaming</t>
  </si>
  <si>
    <t>Épanoui</t>
  </si>
  <si>
    <t>Freudestrahlend</t>
  </si>
  <si>
    <t>Radiante</t>
  </si>
  <si>
    <t>Raggiante</t>
  </si>
  <si>
    <t>高涨</t>
  </si>
  <si>
    <t>Сияющий</t>
  </si>
  <si>
    <t>MORAL_ROLLOVER</t>
  </si>
  <si>
    <t>Morale is a player’s state of mind. It has a direct impact on the player's psychological attributes and partially on their mental state before a match.</t>
  </si>
  <si>
    <t>Le moral est l’état psychologique du joueur. Il impacte directement les attributs psychologiques et en partie l’état mental du joueur avant un match.</t>
  </si>
  <si>
    <t>Die Moral ist der psychologische Zustand des Spielers. Sie wirkt sich direkt auf die psychologischen Attribute und zum Teil auf den mentalen Zustand des Spielers vor einem Spiel aus.</t>
  </si>
  <si>
    <t>La moral representa el estado anímico de tu tenista. Afecta directamente a los atributos psicológicos del tenista y, parcialmente, a su estado mental antes de un partido.</t>
  </si>
  <si>
    <t>Il morale è la condizione mentale di un giocatore. Ha un impatto diretto sugli attributi psicologici del giocatore e parzialmente sul suo stato mentale prima degli incontri.</t>
  </si>
  <si>
    <t>士气代表球员的心理状态。它直接影响球员的心理属性，并部分影响其赛前精神状态。</t>
  </si>
  <si>
    <t>Мораль — состояние игрока…</t>
  </si>
  <si>
    <t>Moral é o estado de espírito de um jogador. Tem um impacto direto nos atributos psicológicos do jogador e parcialmente em seu estado mental antes de uma partida.</t>
  </si>
  <si>
    <t>Morale sate explanation on rollover</t>
  </si>
  <si>
    <t>NEXT_MAJOR_OBJ</t>
  </si>
  <si>
    <t>Period:</t>
  </si>
  <si>
    <t>Période :</t>
  </si>
  <si>
    <t>Zeitraum:</t>
  </si>
  <si>
    <t>Período:</t>
  </si>
  <si>
    <t>Periodo:</t>
  </si>
  <si>
    <t>周期：</t>
  </si>
  <si>
    <t>Период:</t>
  </si>
  <si>
    <t>Coach sets differetent kinds of objectives for his players</t>
  </si>
  <si>
    <t>NOTORIETY</t>
  </si>
  <si>
    <t>Notoriety of a tennisplayer (folowed by a number)</t>
  </si>
  <si>
    <t>PHYSICAL_CONDITION</t>
  </si>
  <si>
    <t>Physical condition</t>
  </si>
  <si>
    <t>Condition physique</t>
  </si>
  <si>
    <t>Körperliche Verfassung</t>
  </si>
  <si>
    <t>Condición física</t>
  </si>
  <si>
    <t>Condizione fisica</t>
  </si>
  <si>
    <t>身体状况</t>
  </si>
  <si>
    <t>Физическое состояние</t>
  </si>
  <si>
    <t>Condição física</t>
  </si>
  <si>
    <t>Physical condition of a tennis player</t>
  </si>
  <si>
    <t>PHYSICAL_CONDITION_MINI</t>
  </si>
  <si>
    <t>Phys. Cond.</t>
  </si>
  <si>
    <t>Cond. Phy.</t>
  </si>
  <si>
    <t>Körp. Verf.</t>
  </si>
  <si>
    <t>Cond. fís.</t>
  </si>
  <si>
    <t>Cond. fis.</t>
  </si>
  <si>
    <t>Физ. сост.</t>
  </si>
  <si>
    <t>Cond. Fís.</t>
  </si>
  <si>
    <t>Short version of PHYSICAL_CONDITION</t>
  </si>
  <si>
    <t>PHYSICAL_CONDITION_ROLLOVER</t>
  </si>
  <si>
    <t>Physical condition represents the player's physical state. The lower it is, the more tired the player is and the greater the risk of injury.</t>
  </si>
  <si>
    <t>La condition physique représente l’état physique du joueur. Plus elle est basse, plus le joueur est fatigué et plus il risque de se blesser.</t>
  </si>
  <si>
    <t>Die Fitness stellt den körperlichen Zustand des Spielers dar. Je niedriger sie ist, desto müder ist der Spieler und desto größer ist die Wahrscheinlichkeit, dass er sich verletzt.</t>
  </si>
  <si>
    <t>La condición física representa el estado físico de tu tenista. Cuanto menor sea su valor, más cansancio experimentará y mayor será el riesgo de que se lesione.</t>
  </si>
  <si>
    <t>La condizione fisica rappresenta lo stato fisico del giocatore. Più è bassa, più stanco è il giocatore e maggiore è il rischio di infortunio.</t>
  </si>
  <si>
    <t>体能状况代表球员的身体状态。数值越低则球员越疲劳，受伤风险也越高。</t>
  </si>
  <si>
    <t>Физическое состояние отражает уровень усталости и риск травмы.</t>
  </si>
  <si>
    <t>A condição física representa o estado físico do jogador. Quanto menor ela for, mais cansado o jogador estará e maior será o risco de lesão.</t>
  </si>
  <si>
    <t>Physical condition explanation on rollover</t>
  </si>
  <si>
    <t>PHY_COND_FORECAST</t>
  </si>
  <si>
    <t>Physical condition forecast:</t>
  </si>
  <si>
    <t>Prévision de l'état physique :</t>
  </si>
  <si>
    <t>Voraussage körperliche Verfassung:</t>
  </si>
  <si>
    <t>Pronóstico de condición física:</t>
  </si>
  <si>
    <t>Previsione della condizione fisica:</t>
  </si>
  <si>
    <t>体能状况预测：</t>
  </si>
  <si>
    <t>Прогноз физического состояния:</t>
  </si>
  <si>
    <t>Previsão de condição física:</t>
  </si>
  <si>
    <t>POTENTIAL</t>
  </si>
  <si>
    <t>Potential</t>
  </si>
  <si>
    <t>Potentiel</t>
  </si>
  <si>
    <t>Potencial</t>
  </si>
  <si>
    <t>Potenziale</t>
  </si>
  <si>
    <t>潜力</t>
  </si>
  <si>
    <t>Потенциал</t>
  </si>
  <si>
    <t>Potential of a player; the higher it is, highter are the chances to get a great player</t>
  </si>
  <si>
    <t>POTENTIALB</t>
  </si>
  <si>
    <t>Potential:</t>
  </si>
  <si>
    <t>Potentiel :</t>
  </si>
  <si>
    <t>Potencial:</t>
  </si>
  <si>
    <t>Potenziale:</t>
  </si>
  <si>
    <t>潜力：</t>
  </si>
  <si>
    <t>Потенциал:</t>
  </si>
  <si>
    <t>POTENTIAL_MINI</t>
  </si>
  <si>
    <t>Pot</t>
  </si>
  <si>
    <t>Pot.</t>
  </si>
  <si>
    <t>Пот</t>
  </si>
  <si>
    <t>Shorter verison of PLAYER/POTENTIAL</t>
  </si>
  <si>
    <t>PRIZELIST</t>
  </si>
  <si>
    <t>Prize list</t>
  </si>
  <si>
    <t>Palmarès</t>
  </si>
  <si>
    <t>Erfolge</t>
  </si>
  <si>
    <t>Palmarés</t>
  </si>
  <si>
    <t>获奖记录</t>
  </si>
  <si>
    <t>Список наград</t>
  </si>
  <si>
    <t>Lista de prêmios</t>
  </si>
  <si>
    <t>List of tnmt won, best performances, etc.</t>
  </si>
  <si>
    <t>PRIZEMONEY</t>
  </si>
  <si>
    <t>{[UI/PRIZEMONEY]}</t>
  </si>
  <si>
    <t>PRO_START</t>
  </si>
  <si>
    <t>Pro. Start</t>
  </si>
  <si>
    <t>Début Pro.</t>
  </si>
  <si>
    <t>Start als Profi</t>
  </si>
  <si>
    <t>Debut pro.</t>
  </si>
  <si>
    <t>Debutto prof.</t>
  </si>
  <si>
    <t>职业起步日期</t>
  </si>
  <si>
    <t>Начало профи-карьеры</t>
  </si>
  <si>
    <t>Início Prof.</t>
  </si>
  <si>
    <t>Profesionnal start (a date)</t>
  </si>
  <si>
    <t>RECORDS</t>
  </si>
  <si>
    <t>Records</t>
  </si>
  <si>
    <t>Rekorde</t>
  </si>
  <si>
    <t>Récords</t>
  </si>
  <si>
    <t>Record</t>
  </si>
  <si>
    <t>参赛战绩</t>
  </si>
  <si>
    <t>Рекорды</t>
  </si>
  <si>
    <t>Recordes</t>
  </si>
  <si>
    <t>SHAPE</t>
  </si>
  <si>
    <t>Form</t>
  </si>
  <si>
    <t>Forme</t>
  </si>
  <si>
    <t>Forma</t>
  </si>
  <si>
    <t>Форма</t>
  </si>
  <si>
    <t>Général state of a player (different from mental and physical states). See SHAPE_ROLLOVER for more information</t>
  </si>
  <si>
    <t>SHAPE_01</t>
  </si>
  <si>
    <t>Mediocre</t>
  </si>
  <si>
    <t>Médiocre</t>
  </si>
  <si>
    <t>mittelmäßig</t>
  </si>
  <si>
    <t>Слабая</t>
  </si>
  <si>
    <t>Medíocre</t>
  </si>
  <si>
    <t>One of the tennisplayer shape state.</t>
  </si>
  <si>
    <t>SHAPE_02</t>
  </si>
  <si>
    <t>schwach</t>
  </si>
  <si>
    <t>Debole</t>
  </si>
  <si>
    <t>欠佳</t>
  </si>
  <si>
    <t>Плохая</t>
  </si>
  <si>
    <t>SHAPE_03</t>
  </si>
  <si>
    <t>尚可</t>
  </si>
  <si>
    <t>SHAPE_04</t>
  </si>
  <si>
    <t>Good</t>
  </si>
  <si>
    <t>Bonne</t>
  </si>
  <si>
    <t>gut</t>
  </si>
  <si>
    <t>Buena</t>
  </si>
  <si>
    <t>Buona</t>
  </si>
  <si>
    <t>良好</t>
  </si>
  <si>
    <t>Хорошая</t>
  </si>
  <si>
    <t>Boa</t>
  </si>
  <si>
    <t>SHAPE_05</t>
  </si>
  <si>
    <t>Excellent</t>
  </si>
  <si>
    <t>Excellente</t>
  </si>
  <si>
    <t>herausragend</t>
  </si>
  <si>
    <t>Excelente</t>
  </si>
  <si>
    <t>Eccellente</t>
  </si>
  <si>
    <t>极佳</t>
  </si>
  <si>
    <t>Отличная</t>
  </si>
  <si>
    <t>SHAPE_ROLLOVER</t>
  </si>
  <si>
    <t>The form level reflects the player's rhythm and match readiness. It's the average of form bonuses across all attributes. These bonuses or penalties directly affect the player's performance during matches.</t>
  </si>
  <si>
    <t>Le niveau de forme reflète le niveau de rythme / préparation du joueur. C'est une moyenne des bonus de forme sur chaque attribut. Ces bonus/malus impactent directement les capacités du joueur en match.</t>
  </si>
  <si>
    <t>Das Formniveau spiegelt den Spielrhythmus und die Vorbereitung des Spielers wider. Es ist der Durchschnitt der Form-Boni über alle Attribute hinweg. Diese Boni/Mali wirken sich direkt auf die Leistung des Spielers im Match aus.</t>
  </si>
  <si>
    <t>El nivel de forma refleja el ritmo y la preparación del jugador. Es el promedio de los bonos de forma en cada atributo. Estos bonos o penalizaciones afectan directamente al rendimiento del jugador en los partidos.</t>
  </si>
  <si>
    <t>Il livello di forma riflette il ritmo e la preparazione del giocatore. È la media dei bonus di forma su ciascun attributo. Questi bonus/malus influenzano direttamente le prestazioni del giocatore in partita.</t>
  </si>
  <si>
    <t>状态等级反映球员的比赛节奏与临场准备度。它是各项属性状态加成的平均值，这些加成或减益会直接影响球员在比赛中的表现。</t>
  </si>
  <si>
    <t>Уровень формы отражает ритм и готовность к матчам…</t>
  </si>
  <si>
    <t>O nível de forma reflete o ritmo e a prontidão do jogador para as partidas. É a média dos bônus de forma em todos os atributos. Esses bônus ou penalidades afetam diretamente o desempenho do jogador durante as partidas.</t>
  </si>
  <si>
    <t>Shape explanation on rollover</t>
  </si>
  <si>
    <t>SPECIALITIES</t>
  </si>
  <si>
    <t>Specialties</t>
  </si>
  <si>
    <t>Spécialités</t>
  </si>
  <si>
    <t>Spezialisierungen</t>
  </si>
  <si>
    <t>Especialidades</t>
  </si>
  <si>
    <t>Specialità</t>
  </si>
  <si>
    <t>特长</t>
  </si>
  <si>
    <t>Специализации</t>
  </si>
  <si>
    <t>Specialities of a player</t>
  </si>
  <si>
    <t>STATUS_01</t>
  </si>
  <si>
    <t>Promising player</t>
  </si>
  <si>
    <t>Espoir</t>
  </si>
  <si>
    <t>Vielversprechendes Talent</t>
  </si>
  <si>
    <t>Tenista prometedor</t>
  </si>
  <si>
    <t>Giocatore promettente</t>
  </si>
  <si>
    <t>Перспективный игрок</t>
  </si>
  <si>
    <t>Jogador promissor</t>
  </si>
  <si>
    <t>Each player in the team has a status.</t>
  </si>
  <si>
    <t>STATUS_02</t>
  </si>
  <si>
    <t>Secondary player</t>
  </si>
  <si>
    <t>Joueur secondaire</t>
  </si>
  <si>
    <t>Sekundärer Spieler</t>
  </si>
  <si>
    <t>Tenista secundario</t>
  </si>
  <si>
    <t>Giocatore secondario/a</t>
  </si>
  <si>
    <t>次要球员</t>
  </si>
  <si>
    <t>Игрок ротации</t>
  </si>
  <si>
    <t>Jogador secundário</t>
  </si>
  <si>
    <t>STATUS_03</t>
  </si>
  <si>
    <t>Major player</t>
  </si>
  <si>
    <t>Joueur important</t>
  </si>
  <si>
    <t>Hauptspieler</t>
  </si>
  <si>
    <t>Tenista principal</t>
  </si>
  <si>
    <t>Giocatore importante</t>
  </si>
  <si>
    <t>主要球员</t>
  </si>
  <si>
    <t>Ключевой игрок</t>
  </si>
  <si>
    <t>Jogador principal</t>
  </si>
  <si>
    <t>STATUS_04</t>
  </si>
  <si>
    <t>Key player</t>
  </si>
  <si>
    <t>Joueur clé</t>
  </si>
  <si>
    <t>Schlüsselspieler</t>
  </si>
  <si>
    <t>Tenista clave</t>
  </si>
  <si>
    <t>Giocatore di punta</t>
  </si>
  <si>
    <t>关键球员</t>
  </si>
  <si>
    <t>Лидер команды</t>
  </si>
  <si>
    <t>Jogador chave</t>
  </si>
  <si>
    <t>SURFACE_MASTERING</t>
  </si>
  <si>
    <t>场地适应度</t>
  </si>
  <si>
    <t>Владение покрытием</t>
  </si>
  <si>
    <t>Performance level on a surface (clay, hard, etc.). See SURFACE_MASTERING_ROLLOVER for more informations</t>
  </si>
  <si>
    <t>SURFACE_MASTERING_ROLLOVER</t>
  </si>
  <si>
    <t>Surface mastery increases the player's movement ability, as well as the ability to anticipate ball trajectory. It also reduces the risk of injury.</t>
  </si>
  <si>
    <t>La maitrise d’une surface augmente les capacités de déplacement du joueur, ainsi que sa capacité à anticiper les trajectoires de balles. Elle diminue également les risques de blessures.</t>
  </si>
  <si>
    <t>Der Umgang mit dem Belag erhöht die Bewegungsfähigkeit des Spielers sowie die Fähigkeit, die Flugbahn des Balls vorherzusehen. Er reduziert auch das Risiko einer Verletzung.</t>
  </si>
  <si>
    <t>El dominio de la pista aumenta la capacidad de movimiento de tu tenista, así como su habilidad para anticipar la trayectoria de la pelota. También reduce el riesgo de lesiones.</t>
  </si>
  <si>
    <t>La padronanza della superficie aumenta sia la capacità di movimento dell'atleta che la capacità di anticipare la traiettoria della palla. Diminuisce anche il rischio di infortuni.</t>
  </si>
  <si>
    <t>场地适应度可以提升球员的移动能力及球路预判能力，同时降低受伤风险。</t>
  </si>
  <si>
    <t>Улучшает движение, предугадывание траектории и снижает риск травм.</t>
  </si>
  <si>
    <t>O domínio da superfície aumenta a capacidade de movimentação do jogador, bem como a capacidade de antecipar a trajetória da bola. Também reduz o risco de lesões.</t>
  </si>
  <si>
    <t>Surface mastering explanation on rollover</t>
  </si>
  <si>
    <t>TACTICS</t>
  </si>
  <si>
    <t>Game Plans</t>
  </si>
  <si>
    <t>Strategien</t>
  </si>
  <si>
    <t>Planes de juego</t>
  </si>
  <si>
    <t>Tattiche di gioco</t>
  </si>
  <si>
    <t>Игровые планы</t>
  </si>
  <si>
    <t>Planos de jogo</t>
  </si>
  <si>
    <t>Tactics in match</t>
  </si>
  <si>
    <t>TACTICS_OTHER</t>
  </si>
  <si>
    <t>Third tactic</t>
  </si>
  <si>
    <t>3ème tactique</t>
  </si>
  <si>
    <t>Dritte Taktik</t>
  </si>
  <si>
    <t>备用战术</t>
  </si>
  <si>
    <t>Третья тактика</t>
  </si>
  <si>
    <t>Terceira tática</t>
  </si>
  <si>
    <t>{[MATCH/TACTICS_PRIMARY]}</t>
  </si>
  <si>
    <t>{[MATCH/TACTICS_SECONDARY]}</t>
  </si>
  <si>
    <t>TITLES</t>
  </si>
  <si>
    <t>头衔</t>
  </si>
  <si>
    <t>TNMT_BONUS</t>
  </si>
  <si>
    <t>{[PERCENT_TNMT_BONUS]} revenue share</t>
  </si>
  <si>
    <t>{[PERCENT_TNMT_BONUS]} part des revenus</t>
  </si>
  <si>
    <t>{[PERCENT_TNMT_BONUS]} Umsatzanteil</t>
  </si>
  <si>
    <t>{[PERCENT_TNMT_BONUS]} de los ingresos</t>
  </si>
  <si>
    <t>{[PERCENT_TNMT_BONUS]} quota dei ricavi</t>
  </si>
  <si>
    <t>{[PERCENT_TNMT_BONUS]}收益分成</t>
  </si>
  <si>
    <t>Доля дохода {[PERCENT_TNMT_BONUS]}</t>
  </si>
  <si>
    <t>Participação nos lucros de {[PERCENT_TNMT_BONUS]}</t>
  </si>
  <si>
    <t>A VERIFIER AVEC EQUIPEMENTIER</t>
  </si>
  <si>
    <t>TNMT_ROUND_REACH_00</t>
  </si>
  <si>
    <t>Victory</t>
  </si>
  <si>
    <t>Sieg</t>
  </si>
  <si>
    <t>TNMT_ROUND_REACH_01</t>
  </si>
  <si>
    <t>Finalist</t>
  </si>
  <si>
    <t>Finaliste</t>
  </si>
  <si>
    <t>Finalista</t>
  </si>
  <si>
    <t>Финалист</t>
  </si>
  <si>
    <t>TNMT_ROUND_REACH_02</t>
  </si>
  <si>
    <t>Semifinalist</t>
  </si>
  <si>
    <t>Demi-finaliste</t>
  </si>
  <si>
    <t>Halbfinalist</t>
  </si>
  <si>
    <t>Semifinales</t>
  </si>
  <si>
    <t>Semifinalista</t>
  </si>
  <si>
    <t>Полуфиналист</t>
  </si>
  <si>
    <t>TNMT_ROUND_REACH_03</t>
  </si>
  <si>
    <t>Quarterfinalist</t>
  </si>
  <si>
    <t>Quart-de-finaliste</t>
  </si>
  <si>
    <t>Viertelfinalist</t>
  </si>
  <si>
    <t>Ai quarti di finale</t>
  </si>
  <si>
    <t>Четвертьфиналист</t>
  </si>
  <si>
    <t>Quartas de finalista</t>
  </si>
  <si>
    <t>TNMT_ROUND_REACH_04</t>
  </si>
  <si>
    <t>Achtelfinale</t>
  </si>
  <si>
    <t>Octavos</t>
  </si>
  <si>
    <t>16强</t>
  </si>
  <si>
    <t>Oitavas de final</t>
  </si>
  <si>
    <t>TNMT_ROUND_REACH_05</t>
  </si>
  <si>
    <t>Dieciseisavos</t>
  </si>
  <si>
    <t>32强</t>
  </si>
  <si>
    <t>32 avos de final</t>
  </si>
  <si>
    <t>TNMT_ROUND_REACH_06</t>
  </si>
  <si>
    <t>Treintaidosavos</t>
  </si>
  <si>
    <t>64强</t>
  </si>
  <si>
    <t>64 avos de final</t>
  </si>
  <si>
    <t>TNMT_ROUND_REACH_07</t>
  </si>
  <si>
    <t>Sesentaicuatroavos</t>
  </si>
  <si>
    <t>128强</t>
  </si>
  <si>
    <t>128 avos de final</t>
  </si>
  <si>
    <t>TNMT_ROUND_REACH_08</t>
  </si>
  <si>
    <t>Qualif. 3° turno</t>
  </si>
  <si>
    <t>3-й круг квалиф.</t>
  </si>
  <si>
    <t>3ª Rodada Qual.</t>
  </si>
  <si>
    <t>TNMT_ROUND_REACH_09</t>
  </si>
  <si>
    <t>Qualif. 2° turno</t>
  </si>
  <si>
    <t>2-й круг квалиф.</t>
  </si>
  <si>
    <t>2ª Rodada Qual.</t>
  </si>
  <si>
    <t>TNMT_ROUND_REACH_10</t>
  </si>
  <si>
    <t>Qualif. 1° turno</t>
  </si>
  <si>
    <t>1-й круг квалиф.</t>
  </si>
  <si>
    <t>1ª Rodada Qual.</t>
  </si>
  <si>
    <t>TNMT_STATE_01</t>
  </si>
  <si>
    <t>Preregistered</t>
  </si>
  <si>
    <t>Pré-inscrit</t>
  </si>
  <si>
    <t>Vorangemeldet</t>
  </si>
  <si>
    <t>Preinscrito</t>
  </si>
  <si>
    <t>Pre-iscritto/a</t>
  </si>
  <si>
    <t>预报名</t>
  </si>
  <si>
    <t>Предварительно зарегистрирован</t>
  </si>
  <si>
    <t>Pré-inscrito</t>
  </si>
  <si>
    <t>TNMT_STATE_02</t>
  </si>
  <si>
    <t>Registered</t>
  </si>
  <si>
    <t>Inscrit</t>
  </si>
  <si>
    <t>Angemeldet</t>
  </si>
  <si>
    <t>Inscrito</t>
  </si>
  <si>
    <t>Iscritto/a</t>
  </si>
  <si>
    <t>已报名</t>
  </si>
  <si>
    <t>Зарегистрирован</t>
  </si>
  <si>
    <t>TNMT_STATE_03</t>
  </si>
  <si>
    <t>PERS_01_01_M</t>
  </si>
  <si>
    <t>Opportunist</t>
  </si>
  <si>
    <t>Opportuniste</t>
  </si>
  <si>
    <t>Oportunista</t>
  </si>
  <si>
    <t>Opportunista</t>
  </si>
  <si>
    <t>机会主义</t>
  </si>
  <si>
    <t>Оппортунист</t>
  </si>
  <si>
    <t>One of the 3 character trait a player can have</t>
  </si>
  <si>
    <t>PERS_01_02_M</t>
  </si>
  <si>
    <t>Demanding</t>
  </si>
  <si>
    <t>Exigeant</t>
  </si>
  <si>
    <t>Fordernd</t>
  </si>
  <si>
    <t>Exigente</t>
  </si>
  <si>
    <t>Esigente</t>
  </si>
  <si>
    <t>要求严苛</t>
  </si>
  <si>
    <t>Требовательный</t>
  </si>
  <si>
    <t>PERS_01_03_M</t>
  </si>
  <si>
    <t>Adventurer</t>
  </si>
  <si>
    <t>Aventurier</t>
  </si>
  <si>
    <t>Abenteurer</t>
  </si>
  <si>
    <t>Aventurero</t>
  </si>
  <si>
    <t>Avventuriero/a</t>
  </si>
  <si>
    <t>冒险主义</t>
  </si>
  <si>
    <t>Авантюрист</t>
  </si>
  <si>
    <t>Aventureiro</t>
  </si>
  <si>
    <t>PERS_01_04_M</t>
  </si>
  <si>
    <t>Loyal</t>
  </si>
  <si>
    <t>Fidèle</t>
  </si>
  <si>
    <t>Treu</t>
  </si>
  <si>
    <t>Leal</t>
  </si>
  <si>
    <t>Leale</t>
  </si>
  <si>
    <t>忠诚型</t>
  </si>
  <si>
    <t>Верный</t>
  </si>
  <si>
    <t>PERS_01_05_M</t>
  </si>
  <si>
    <t>Ambitious</t>
  </si>
  <si>
    <t>Ambitieux</t>
  </si>
  <si>
    <t>Ehrgeizig</t>
  </si>
  <si>
    <t>Ambicioso</t>
  </si>
  <si>
    <t>Ambizioso/a</t>
  </si>
  <si>
    <t>进取型</t>
  </si>
  <si>
    <t>Амбициозный</t>
  </si>
  <si>
    <t>PERS_02_01_M</t>
  </si>
  <si>
    <t>Sensitive</t>
  </si>
  <si>
    <t>Sensible</t>
  </si>
  <si>
    <t>Empfindlich</t>
  </si>
  <si>
    <t>Sensibile</t>
  </si>
  <si>
    <t>敏感型</t>
  </si>
  <si>
    <t>Чувствительный</t>
  </si>
  <si>
    <t>Sensível</t>
  </si>
  <si>
    <t>PERS_02_02_M</t>
  </si>
  <si>
    <t>Hotheaded</t>
  </si>
  <si>
    <t>Sanguin</t>
  </si>
  <si>
    <t>Hitzköpfig</t>
  </si>
  <si>
    <t>Exaltado</t>
  </si>
  <si>
    <t>Irascibile</t>
  </si>
  <si>
    <t>急躁型</t>
  </si>
  <si>
    <t>Вспыльчивый</t>
  </si>
  <si>
    <t>Cabeça-quente</t>
  </si>
  <si>
    <t>PERS_02_03_M</t>
  </si>
  <si>
    <t>Determinato/a</t>
  </si>
  <si>
    <t>Решительный</t>
  </si>
  <si>
    <t>PERS_02_04_M</t>
  </si>
  <si>
    <t>Détendu</t>
  </si>
  <si>
    <t>Rilassato/a</t>
  </si>
  <si>
    <t>Расслабленный</t>
  </si>
  <si>
    <t>PERS_02_05_M</t>
  </si>
  <si>
    <t>Serene</t>
  </si>
  <si>
    <t>Serein</t>
  </si>
  <si>
    <t>Gelassen</t>
  </si>
  <si>
    <t>Sereno</t>
  </si>
  <si>
    <t>沉着冷静</t>
  </si>
  <si>
    <t>Спокойный</t>
  </si>
  <si>
    <t>PERS_03_01_M</t>
  </si>
  <si>
    <t>Composed</t>
  </si>
  <si>
    <t>Posé</t>
  </si>
  <si>
    <t>Gefasst</t>
  </si>
  <si>
    <t>Calmado</t>
  </si>
  <si>
    <t>Controllato/a</t>
  </si>
  <si>
    <t>Сдержанный</t>
  </si>
  <si>
    <t>Composto</t>
  </si>
  <si>
    <t>PERS_03_02_M</t>
  </si>
  <si>
    <t>Charismatic</t>
  </si>
  <si>
    <t>Charismatique</t>
  </si>
  <si>
    <t>Charismatisch</t>
  </si>
  <si>
    <t>Carismático</t>
  </si>
  <si>
    <t>Carismatico/a</t>
  </si>
  <si>
    <t>魅力非凡</t>
  </si>
  <si>
    <t>Харизматичный</t>
  </si>
  <si>
    <t>PERS_03_03_M</t>
  </si>
  <si>
    <t>Attentive</t>
  </si>
  <si>
    <t>Attentif</t>
  </si>
  <si>
    <t>Aufmerksam</t>
  </si>
  <si>
    <t>Atento</t>
  </si>
  <si>
    <t>Attento/a</t>
  </si>
  <si>
    <t>细致周到</t>
  </si>
  <si>
    <t>Внимательный</t>
  </si>
  <si>
    <t>PERS_03_04_M</t>
  </si>
  <si>
    <t>Responsible</t>
  </si>
  <si>
    <t>Responsable</t>
  </si>
  <si>
    <t>Verantwortungsbewusst</t>
  </si>
  <si>
    <t>Responsabile</t>
  </si>
  <si>
    <t>责任心强</t>
  </si>
  <si>
    <t>Ответственный</t>
  </si>
  <si>
    <t>Responsável</t>
  </si>
  <si>
    <t>PERS_03_05_M</t>
  </si>
  <si>
    <t>Competitor</t>
  </si>
  <si>
    <t>Compétiteur</t>
  </si>
  <si>
    <t>Wettkämpfer</t>
  </si>
  <si>
    <t>Competitivo</t>
  </si>
  <si>
    <t>Competitivo/a</t>
  </si>
  <si>
    <t>竞争心强</t>
  </si>
  <si>
    <t>Конкурент</t>
  </si>
  <si>
    <t>Competidor</t>
  </si>
  <si>
    <t>PERS_01_01_INFO</t>
  </si>
  <si>
    <t>Asks for a bigger signing bonus to sign a contract compared to the average player at his/her level.</t>
  </si>
  <si>
    <t>Demande une prime de signature plus importante que la moyenne des joueurs de son niveau pour signer un contrat.</t>
  </si>
  <si>
    <t>Verlangt für die Unterzeichnung eines Vertrags eine höhere Prämie als der/die durchschnittliche Spieler/in auf seinem/ihrem Niveau.</t>
  </si>
  <si>
    <t>Pide una mayor bonificación por firmar un contrato en comparación con el tenista promedio de su nivel.</t>
  </si>
  <si>
    <t>Chiede un premio di ingaggio più alto rispetto alla media dei tennisti allo stesso livello per firmare un contratto.</t>
  </si>
  <si>
    <t>相较于同级球员，会要求更高的签约金才愿意签约。</t>
  </si>
  <si>
    <t>Требует больший подписной бонус</t>
  </si>
  <si>
    <t>Pede um bônus de assinatura maior para assinar um contrato em comparação com o jogador médio do seu nível.</t>
  </si>
  <si>
    <t>Explanations of PERS_01_01</t>
  </si>
  <si>
    <t>PERS_01_02_INFO</t>
  </si>
  <si>
    <t>Offers a smaller share of revenue to sign a contract compared to the average player at his/her level.</t>
  </si>
  <si>
    <t>Offre une partie de ses revenus moins importante que la moyenne des joueurs de son niveau pour signer un contrat.</t>
  </si>
  <si>
    <t>Bietet einen kleineren Anteil an den Einnahmen, um einen Vertrag zu unterschreiben, verglichen mit dem/der durchschnittlichen Spieler/in auf seinem/ihrem Niveau.</t>
  </si>
  <si>
    <t>Ofrece un menor porcentaje de los ingresos por firmar un contrato en comparación con el tenista promedio de su nivel.</t>
  </si>
  <si>
    <t>Offre una quota dei ricavi minore rispetto alla media dei tennisti allo stesso livello per firmare un contratto.</t>
  </si>
  <si>
    <t>相较于同级球员，愿意以更低的收益分成比例签约。</t>
  </si>
  <si>
    <t>Предлагает меньшую долю дохода</t>
  </si>
  <si>
    <t>Oferece uma porcentagem menor da receita para assinar um contrato em comparação com o jogador médio do seu nível.</t>
  </si>
  <si>
    <t>Explanations of PERS_01_02</t>
  </si>
  <si>
    <t>PERS_01_03_INFO</t>
  </si>
  <si>
    <t>Tends to prefer short-term contracts.</t>
  </si>
  <si>
    <t>A tendance à préférer des contrats courte durée.</t>
  </si>
  <si>
    <t>Bevorzugt in der Regel kurzfristige Verträge.</t>
  </si>
  <si>
    <t>Tiende a preferir los contratos a corto plazo.</t>
  </si>
  <si>
    <t>Tende a preferire contratti di durata breve.</t>
  </si>
  <si>
    <t>倾向于签订短期合同。</t>
  </si>
  <si>
    <t>Предпочитает краткосрочные контракты</t>
  </si>
  <si>
    <t>Tende a preferir contratos de curto prazo.</t>
  </si>
  <si>
    <t>Explanations of PERS_01_03</t>
  </si>
  <si>
    <t>PERS_01_04_INFO</t>
  </si>
  <si>
    <t>Tends to prefer long-term contracts.</t>
  </si>
  <si>
    <t>A tendance à préférer des contrats de longue durée.</t>
  </si>
  <si>
    <t>Bevorzugt in der Regel langfristige Verträge.</t>
  </si>
  <si>
    <t>Tiende a preferir los contratos a largo plazo.</t>
  </si>
  <si>
    <t>Tende a preferire contratti di durata lunga.</t>
  </si>
  <si>
    <t>倾向于签订长期合同。</t>
  </si>
  <si>
    <t>Предпочитает долгосрочные контракты</t>
  </si>
  <si>
    <t>Tende a preferir contratos de longo prazo.</t>
  </si>
  <si>
    <t>Explanations of PERS_01_04</t>
  </si>
  <si>
    <t>PERS_01_05_INFO</t>
  </si>
  <si>
    <t>Sets higher minimum objectives than the average player at his/her level.</t>
  </si>
  <si>
    <t>Exige des objectifs minimums plus élevés que la moyenne des joueurs de son niveau.</t>
  </si>
  <si>
    <t>Setzt höhere Mindestziele als der/die durchschnittliche Spieler/in auf seinem/ihrem Niveau.</t>
  </si>
  <si>
    <t>Establece objetivos mínimos más altos que el tenista promedio en su nivel.</t>
  </si>
  <si>
    <t>Fissa obiettivi minimi più alti rispetto alla media dei tennisti allo stesso livello.</t>
  </si>
  <si>
    <t>设定的最低目标高于同级球员的平均水平。</t>
  </si>
  <si>
    <t>Ставит более высокие цели</t>
  </si>
  <si>
    <t>Define objetivos mínimos mais altos do que o jogador médio do seu nível.</t>
  </si>
  <si>
    <t>Explanations of PERS_01_05</t>
  </si>
  <si>
    <t>PERS_02_01_INFO</t>
  </si>
  <si>
    <t>Tends to react better to talks and start matches with extra emotion compared to the average player.</t>
  </si>
  <si>
    <t>A tendance à réagir plus que la moyenne aux causeries et à commencer les matchs avec un surplus d'émotion.</t>
  </si>
  <si>
    <t>Neigt dazu, besser auf Gespräche zu reagieren und Matches mit mehr Emotionen zu beginnen als der/die durchschnittliche Spieler/in.</t>
  </si>
  <si>
    <t>Tiende a reaccionar mejor a las charlas y comienza los partidos con más emoción en comparación con el tenista promedio.</t>
  </si>
  <si>
    <t>Tende a reagire meglio al coaching rispetto alla media e inizia la partita con più emozione.</t>
  </si>
  <si>
    <t>在谈话时通常反应更积极，比赛开局更具情绪张力。</t>
  </si>
  <si>
    <t>Лучше реагирует на разговоры</t>
  </si>
  <si>
    <t>Tende a reagir melhor a conversas e a começar partidas com emoção extra em comparação com o jogador médio.</t>
  </si>
  <si>
    <t>Explanations of PERS_02_01</t>
  </si>
  <si>
    <t>PERS_02_02_INFO</t>
  </si>
  <si>
    <t>The events of a match affect him/her more than the average player.</t>
  </si>
  <si>
    <t>Les évènements d’un match l’affectent plus que la moyenne des joueurs.</t>
  </si>
  <si>
    <t>Die Ereignisse in einem Match beeinflussen ihn/sie mehr als den/die durchschnittliche/n Spieler/in.</t>
  </si>
  <si>
    <t>Los acontecimientos de un partido le afectan más que al tenista promedio.</t>
  </si>
  <si>
    <t>Gli eventi di una partita lo/a influenzano di più rispetto alla media dei tennisti.</t>
  </si>
  <si>
    <t>比赛中的事件对其影响程度高于一般球员。</t>
  </si>
  <si>
    <t>Сильно реагирует на события матча</t>
  </si>
  <si>
    <t>Os eventos de uma partida o afetam mais do que o jogador médio.</t>
  </si>
  <si>
    <t>Explanations of PERS_02_02</t>
  </si>
  <si>
    <t>PERS_02_03_INFO</t>
  </si>
  <si>
    <t>Starts each match with extra motivation.</t>
  </si>
  <si>
    <t>Commence chaque match avec un surplus de motivation.</t>
  </si>
  <si>
    <t>Beginnt jedes Match mit einem Extrakick Motivation.</t>
  </si>
  <si>
    <t>Empieza cada partido con motivación extra.</t>
  </si>
  <si>
    <t>Comincia ogni partita con più motivazione.</t>
  </si>
  <si>
    <t>每场比赛开始时拥有额外的动力。</t>
  </si>
  <si>
    <t>Начинает матч с мотивацией</t>
  </si>
  <si>
    <t>Começa cada partida com motivação extra.</t>
  </si>
  <si>
    <t>Explanations of PERS_02_03</t>
  </si>
  <si>
    <t>PERS_02_04_INFO</t>
  </si>
  <si>
    <t>Starts every match with less stress than the average player.</t>
  </si>
  <si>
    <t>Commence chaque match moins stressé(e) que la moyenne des joueurs.</t>
  </si>
  <si>
    <t>Beginnt jedes Match mit weniger Stress als der/die durchschnittliche Spieler/in.</t>
  </si>
  <si>
    <t>Empieza cada partido con menos estrés que el promedio de los tenistas.</t>
  </si>
  <si>
    <t>Comincia ogni partita con meno stress rispetto alla media dei giocatori.</t>
  </si>
  <si>
    <t>每场比赛开始时比他人更放松。</t>
  </si>
  <si>
    <t>Начинает матч с меньшим стрессом</t>
  </si>
  <si>
    <t>Começa todas as partidas com menos estresse do que o jogador médio.</t>
  </si>
  <si>
    <t>Explanations of PERS_02_04</t>
  </si>
  <si>
    <t>PERS_02_05_INFO</t>
  </si>
  <si>
    <t>Starts every match with a boost of confidence.</t>
  </si>
  <si>
    <t>Commence chaque match avec un surplus de confiance.</t>
  </si>
  <si>
    <t>Beginnt jedes Match mit einer gehörigen Portion Selbstbewusstsein.</t>
  </si>
  <si>
    <t>Empieza cada partido con gran confianza.</t>
  </si>
  <si>
    <t>Comincia ogni partita con più fiducia in sé.</t>
  </si>
  <si>
    <t>每场比赛开始时信心倍增。</t>
  </si>
  <si>
    <t>Начинает матч с уверенностью</t>
  </si>
  <si>
    <t>Começa todas as partidas com um impulso de confiança.</t>
  </si>
  <si>
    <t>Explanations of PERS_02_05</t>
  </si>
  <si>
    <t>PERS_03_01_INFO</t>
  </si>
  <si>
    <t>The player's character causes less trouble than for the average player.</t>
  </si>
  <si>
    <t>Son caractère fait qu'il/elle pose moins de problème que la moyenne des joueurs.</t>
  </si>
  <si>
    <t>Der Charakter des Spielers/der Spielerin verursacht weniger Probleme als bei einem/r durchschnittlichen Spieler/in.</t>
  </si>
  <si>
    <t>Su carácter causa menos problemas que el tenista promedio.</t>
  </si>
  <si>
    <t>Ha un carattere che provoca meno problemi rispetto alla media dei tennisti.</t>
  </si>
  <si>
    <t>相较于一般球员，其性格引发的麻烦更少。</t>
  </si>
  <si>
    <t>Создаёт меньше проблем</t>
  </si>
  <si>
    <t>O caráter do jogador causa menos problemas do que para o jogador médio.</t>
  </si>
  <si>
    <t>Explanations of PERS_03_01</t>
  </si>
  <si>
    <t>PERS_03_02_INFO</t>
  </si>
  <si>
    <t>The player's aura adds a little something extra to their fame.</t>
  </si>
  <si>
    <t>Son aura lui accorde un bonus à sa notoriété.</t>
  </si>
  <si>
    <t>Die Aura des Spielers/der Spielerin trägt ein bisschen mehr zu seinem/ihrem Ruhm bei.</t>
  </si>
  <si>
    <t>Su aura le otorga un plus a su fama.</t>
  </si>
  <si>
    <t>Ha un carisma che conferisce un bonus alla fama.</t>
  </si>
  <si>
    <t>此球员的个人魅力能额外提升其声望。</t>
  </si>
  <si>
    <t>Аура повышает известность</t>
  </si>
  <si>
    <t>A aura do jogador adiciona um algo a mais à sua fama.</t>
  </si>
  <si>
    <t>Explanations of PERS_03_02</t>
  </si>
  <si>
    <t>PERS_03_03_INFO</t>
  </si>
  <si>
    <t>The player's listening skills help them get along naturally with his/her staff.</t>
  </si>
  <si>
    <t>Son écoute lui permet de mieux s’entendre naturellement avec les staffs l’encadrant.</t>
  </si>
  <si>
    <t>Die Fähigkeit des Spielers/der Spielerin, zuzuhören, hilft ihm/ihr, mit seinen/ihren Mitarbeitern sehr gut zurechtzukommen.</t>
  </si>
  <si>
    <t>Su virtud de escuchar le ayuda a llevarse bien con el personal que le trata de forma natural.</t>
  </si>
  <si>
    <t>Ha una capacità di ascolto che aiuta a andare d'accordo con lo staff.</t>
  </si>
  <si>
    <t>此球员的倾听能力有助于团队成员与其和谐共处。</t>
  </si>
  <si>
    <t>Хорошо ладит со штабом</t>
  </si>
  <si>
    <t>As habilidades de escuta do jogador o ajudam a se dar bem naturalmente com sua equipe.</t>
  </si>
  <si>
    <t>Explanations of PERS_03_03</t>
  </si>
  <si>
    <t>PERS_03_04_INFO</t>
  </si>
  <si>
    <t>Recovers more physical condition during each night.</t>
  </si>
  <si>
    <t>Récupère davantage de condition physique durant chaque nuit.</t>
  </si>
  <si>
    <t>Erholt sich körperlich besser während jeder Nacht.</t>
  </si>
  <si>
    <t>Recupera más condición física cada noche.</t>
  </si>
  <si>
    <t>Recupera più condizione fisica ogni notte.</t>
  </si>
  <si>
    <t>每晚恢复更多身体状态。</t>
  </si>
  <si>
    <t>Восстанавливает больше сил ночью</t>
  </si>
  <si>
    <t>Recupera mais condição física durante cada noite.</t>
  </si>
  <si>
    <t>Explanations of PERS_03_04</t>
  </si>
  <si>
    <t>PERS_03_05_INFO</t>
  </si>
  <si>
    <t>Gets into form faster than others thanks to matches.</t>
  </si>
  <si>
    <t>Acquière plus de forme par les matchs que la moyenne des joueurs.</t>
  </si>
  <si>
    <t>Kommt dank der Matches schneller in Form als andere.</t>
  </si>
  <si>
    <t>Se pone en forma más rápido que otros gracias a los partidos.</t>
  </si>
  <si>
    <t>Si rimette in forma più velocemete dopo un match rispetto alla media dei tennisti.</t>
  </si>
  <si>
    <t>在比赛时比他人更容易迅速进入状态。</t>
  </si>
  <si>
    <t>Быстрее набирает форму</t>
  </si>
  <si>
    <t>Entra em forma mais rápido do que outros graças às partidas.</t>
  </si>
  <si>
    <t>Explanations of PERS_03_05</t>
  </si>
  <si>
    <t>{[TENNIS/STATS_MATCH]}</t>
  </si>
  <si>
    <t>STATS_FILTER_A</t>
  </si>
  <si>
    <t>Season (all)</t>
  </si>
  <si>
    <t>Saisons (toutes)</t>
  </si>
  <si>
    <t>Saison (alle)</t>
  </si>
  <si>
    <t>Temporada (todos)</t>
  </si>
  <si>
    <t>Stagioni (tutte)</t>
  </si>
  <si>
    <t>赛季（全部）</t>
  </si>
  <si>
    <t>Сезон (все)</t>
  </si>
  <si>
    <t>Temporada (todas)</t>
  </si>
  <si>
    <t>Seasons of tennis</t>
  </si>
  <si>
    <t>STATS_FILTER_B</t>
  </si>
  <si>
    <t>Surfaces (all)</t>
  </si>
  <si>
    <t>Surfaces (toutes)</t>
  </si>
  <si>
    <t>Beläge (alle)</t>
  </si>
  <si>
    <t>Pistas (todas)</t>
  </si>
  <si>
    <t>Superfici (tutte)</t>
  </si>
  <si>
    <t>场地类型（全部）</t>
  </si>
  <si>
    <t>Покрытия (все)</t>
  </si>
  <si>
    <t>Superfícies (todas)</t>
  </si>
  <si>
    <t>Surfaces of courts</t>
  </si>
  <si>
    <t>STATS_FILTER_B_1</t>
  </si>
  <si>
    <t>{[TENNIS/SURFACE_CL]}</t>
  </si>
  <si>
    <t>STATS_FILTER_B_2</t>
  </si>
  <si>
    <t>{[TENNIS/SURFACE_G]}</t>
  </si>
  <si>
    <t>STATS_FILTER_B_3</t>
  </si>
  <si>
    <t>{[TENNIS/SURFACE_H]}</t>
  </si>
  <si>
    <t>STATS_FILTER_B_4</t>
  </si>
  <si>
    <t>{[TENNIS/SURFACE_IH]}</t>
  </si>
  <si>
    <t>STATS_FILTER_B_5</t>
  </si>
  <si>
    <t>{[TENNIS/SURFACE_HI]}</t>
  </si>
  <si>
    <t>STATS_FILTER_B_6</t>
  </si>
  <si>
    <t>{[TENNIS/SURFACE_OUT]}</t>
  </si>
  <si>
    <t>STATS_FILTER_C</t>
  </si>
  <si>
    <t>Categories (all)</t>
  </si>
  <si>
    <t>Categories (toutes)</t>
  </si>
  <si>
    <t>Kategorien (alle)</t>
  </si>
  <si>
    <t>Categorías (todas)</t>
  </si>
  <si>
    <t>Categorie (tutte)</t>
  </si>
  <si>
    <t>赛事类别（全部）</t>
  </si>
  <si>
    <t>Категории (все)</t>
  </si>
  <si>
    <t>Categorias (todas)</t>
  </si>
  <si>
    <t>STATS_FILTER_C_1</t>
  </si>
  <si>
    <t>STATS_FILTER_C_2</t>
  </si>
  <si>
    <t>STATS_FILTER_C_3</t>
  </si>
  <si>
    <t>{[TENNIS/TNMT_CAT_3]}</t>
  </si>
  <si>
    <t>STATS_FILTER_C_4</t>
  </si>
  <si>
    <t>STATS_FILTER_C_5</t>
  </si>
  <si>
    <t>{[TENNIS/TNMT_CAT_5]}</t>
  </si>
  <si>
    <t>STATS_FILTER_C_W_1</t>
  </si>
  <si>
    <t>{[TENNIS/TNMT_CAT_W_01]}</t>
  </si>
  <si>
    <t>STATS_FILTER_C_W_2</t>
  </si>
  <si>
    <t>{[TENNIS/TNMT_CAT_W_02]}</t>
  </si>
  <si>
    <t>STATS_FILTER_C_W_3</t>
  </si>
  <si>
    <t>{[TENNIS/TNMT_CAT_W_03]}</t>
  </si>
  <si>
    <t>STATS_FILTER_C_W_4</t>
  </si>
  <si>
    <t>{[TENNIS/TNMT_CAT_W_03B]}</t>
  </si>
  <si>
    <t>STATS_FILTER_C_W_5</t>
  </si>
  <si>
    <t>{[TENNIS/TNMT_CAT_W_04]}</t>
  </si>
  <si>
    <t>STATS_FILTER_C_W_6</t>
  </si>
  <si>
    <t>{[TENNIS/TNMT_CAT_W_05]}</t>
  </si>
  <si>
    <t>STATS_FILTER_C_J_1</t>
  </si>
  <si>
    <t>{[TENNIS/TNMT_CAT_J_15]}</t>
  </si>
  <si>
    <t>STATS_FILTER_C_J_2</t>
  </si>
  <si>
    <t>{[TENNIS/TNMT_CAT_J_16]}</t>
  </si>
  <si>
    <t>STATS_FILTER_C_OTHER</t>
  </si>
  <si>
    <t>Others</t>
  </si>
  <si>
    <t>Otros</t>
  </si>
  <si>
    <t>Altri</t>
  </si>
  <si>
    <t>Другие</t>
  </si>
  <si>
    <t>Outras</t>
  </si>
  <si>
    <t>STATS_FILTER_D</t>
  </si>
  <si>
    <t>Opponent type (all)</t>
  </si>
  <si>
    <t>Type adversaire (tous)</t>
  </si>
  <si>
    <t>Gegnertyp (alle)</t>
  </si>
  <si>
    <t>Tipo de oponente (todos)</t>
  </si>
  <si>
    <t>Tipo di avversario/a (tutti)</t>
  </si>
  <si>
    <t>对手类型（全部）</t>
  </si>
  <si>
    <t>Тип соперника (все)</t>
  </si>
  <si>
    <t>Type = ranking, left/right handed</t>
  </si>
  <si>
    <t>STATS_FILTER_D_1</t>
  </si>
  <si>
    <t>Top 1</t>
  </si>
  <si>
    <t>第1名</t>
  </si>
  <si>
    <t>Топ-1</t>
  </si>
  <si>
    <t>Rank of an other player</t>
  </si>
  <si>
    <t>STATS_FILTER_D_2</t>
  </si>
  <si>
    <t>Top 5</t>
  </si>
  <si>
    <t>前5名</t>
  </si>
  <si>
    <t>Топ-5</t>
  </si>
  <si>
    <t>STATS_FILTER_D_3</t>
  </si>
  <si>
    <t>Top 10</t>
  </si>
  <si>
    <t>前10名</t>
  </si>
  <si>
    <t>Топ-10</t>
  </si>
  <si>
    <t>STATS_FILTER_D_4</t>
  </si>
  <si>
    <t>Top 20</t>
  </si>
  <si>
    <t>前20名</t>
  </si>
  <si>
    <t>Топ-20</t>
  </si>
  <si>
    <t>STATS_FILTER_D_5</t>
  </si>
  <si>
    <t>Top 50</t>
  </si>
  <si>
    <t>前50名</t>
  </si>
  <si>
    <t>Топ-50</t>
  </si>
  <si>
    <t>STATS_FILTER_D_6</t>
  </si>
  <si>
    <t>Top 100</t>
  </si>
  <si>
    <t>前100名</t>
  </si>
  <si>
    <t>Топ-100</t>
  </si>
  <si>
    <t>STATS_FILTER_D_7</t>
  </si>
  <si>
    <t>100+</t>
  </si>
  <si>
    <t>100名以外</t>
  </si>
  <si>
    <t>STATS_FILTER_D_8</t>
  </si>
  <si>
    <t>Higher ranked</t>
  </si>
  <si>
    <t>Mieux classé</t>
  </si>
  <si>
    <t>Weiter oben in der Rangliste</t>
  </si>
  <si>
    <t>Mejor clasificado</t>
  </si>
  <si>
    <t>Più alto/a in classifica</t>
  </si>
  <si>
    <t>排名较高</t>
  </si>
  <si>
    <t>Выше по рейтингу</t>
  </si>
  <si>
    <t>Ranking superior</t>
  </si>
  <si>
    <t>Better ranked than my player</t>
  </si>
  <si>
    <t>STATS_FILTER_D_9</t>
  </si>
  <si>
    <t>Lower ranked</t>
  </si>
  <si>
    <t>Moins bien classé</t>
  </si>
  <si>
    <t>Weiter unten in der Rangliste</t>
  </si>
  <si>
    <t>Peor clasificado</t>
  </si>
  <si>
    <t>Più basso/a in classifica</t>
  </si>
  <si>
    <t>排名较低</t>
  </si>
  <si>
    <t>Ниже по рейтингу</t>
  </si>
  <si>
    <t>Ranking inferior</t>
  </si>
  <si>
    <t>Lower ranked than my player</t>
  </si>
  <si>
    <t>STATS_FILTER_D_10</t>
  </si>
  <si>
    <t>{[PLAYER/HAND_LEFT]}</t>
  </si>
  <si>
    <t>STATS_FILTER_D_11</t>
  </si>
  <si>
    <t>{[PLAYER/HAND_RIGHT]}</t>
  </si>
  <si>
    <t>STATS_MATCH_A</t>
  </si>
  <si>
    <t>STATS_MATCH_A_1</t>
  </si>
  <si>
    <t>Matches played</t>
  </si>
  <si>
    <t>Matchs joués</t>
  </si>
  <si>
    <t>Gespielte Matches</t>
  </si>
  <si>
    <t>Partidos jugados</t>
  </si>
  <si>
    <t>Match giocati</t>
  </si>
  <si>
    <t>已赛场次</t>
  </si>
  <si>
    <t>Сыгр. матчи</t>
  </si>
  <si>
    <t>Partidas jogadas</t>
  </si>
  <si>
    <t>STATS_MATCH_A_2</t>
  </si>
  <si>
    <t>Matches won %</t>
  </si>
  <si>
    <t>% matchs gagnés</t>
  </si>
  <si>
    <t>Gewonnene Matches %</t>
  </si>
  <si>
    <t>Partidos ganados %</t>
  </si>
  <si>
    <t>% match vinti</t>
  </si>
  <si>
    <t>比赛胜率</t>
  </si>
  <si>
    <t>% побед в матчах</t>
  </si>
  <si>
    <t>% de partidas vencidas</t>
  </si>
  <si>
    <t>STATS_MATCH_A_3</t>
  </si>
  <si>
    <t>Sets won %</t>
  </si>
  <si>
    <t>% sets gagnés</t>
  </si>
  <si>
    <t>Gewonnene Sätze %</t>
  </si>
  <si>
    <t>Sets ganados %</t>
  </si>
  <si>
    <t>% set vinti</t>
  </si>
  <si>
    <t>盘数胜率</t>
  </si>
  <si>
    <t>% выигранных сетов</t>
  </si>
  <si>
    <t>% de sets vencidos</t>
  </si>
  <si>
    <t>STATS_MATCH_A_4</t>
  </si>
  <si>
    <t>Games won %</t>
  </si>
  <si>
    <t>% jeux gagnés</t>
  </si>
  <si>
    <t>Gewonnene Spiele %</t>
  </si>
  <si>
    <t>Juegos ganados %</t>
  </si>
  <si>
    <t>% game vinti</t>
  </si>
  <si>
    <t>局数胜率</t>
  </si>
  <si>
    <t>% выигранных геймов</t>
  </si>
  <si>
    <t>% de games vencidos</t>
  </si>
  <si>
    <t>STATS_MATCH_B</t>
  </si>
  <si>
    <t>{[TENNIS/STATS_MATCH_PTS]}</t>
  </si>
  <si>
    <t>STATS_MATCH_B_1</t>
  </si>
  <si>
    <t>{[TENNIS/STATS_MATCH_PTS_TOT_WON]} %</t>
  </si>
  <si>
    <t>% {[TENNIS/STATS_MATCH_PTS_TOT_WON]}</t>
  </si>
  <si>
    <t>STATS_MATCH_B_2</t>
  </si>
  <si>
    <t>{[TENNIS/STATS_MATCH_PTS_SRV_WON]}</t>
  </si>
  <si>
    <t>STATS_MATCH_B_3</t>
  </si>
  <si>
    <t>{[TENNIS/STATS_MATCH_PTS_RTN_WON]}</t>
  </si>
  <si>
    <t>STATS_MATCH_B_4</t>
  </si>
  <si>
    <t>Tiebreaks won %</t>
  </si>
  <si>
    <t>Tie break won %</t>
  </si>
  <si>
    <t>Gewonnene Tie-Breaks %</t>
  </si>
  <si>
    <t>Tie-breaks ganados %</t>
  </si>
  <si>
    <t>% Tie-break vinti</t>
  </si>
  <si>
    <t>抢七局胜率</t>
  </si>
  <si>
    <t>% побед в тай-брейках</t>
  </si>
  <si>
    <t>% de tie-breaks vencidos</t>
  </si>
  <si>
    <t>STATS_MATCH_C</t>
  </si>
  <si>
    <t>{[TENNIS/STATS_MATCH_SRV]}</t>
  </si>
  <si>
    <t>STATS_MATCH_C_1</t>
  </si>
  <si>
    <t>Service games won %</t>
  </si>
  <si>
    <t>% jeux de services gagnés</t>
  </si>
  <si>
    <t>Gewonnene Aufschlagspiele %</t>
  </si>
  <si>
    <t>Juegos ganados al servicio %</t>
  </si>
  <si>
    <t>% Game vinti in battuta</t>
  </si>
  <si>
    <t>发球局胜率</t>
  </si>
  <si>
    <t>% выигранных подач</t>
  </si>
  <si>
    <t>% de games de serviço vencidos</t>
  </si>
  <si>
    <t>STATS_MATCH_C_2</t>
  </si>
  <si>
    <t>{[TENNIS/ACES]} %</t>
  </si>
  <si>
    <t>% {[TENNIS/ACES]}</t>
  </si>
  <si>
    <t>STATS_MATCH_C_3</t>
  </si>
  <si>
    <t>{[TENNIS/STATS_MATCH_SRV_DBL_FAULTS]} %</t>
  </si>
  <si>
    <t>% {[TENNIS/STATS_MATCH_SRV_DBL_FAULTS]}</t>
  </si>
  <si>
    <t>STATS_MATCH_C_4</t>
  </si>
  <si>
    <t>STATS_MATCH_C_5</t>
  </si>
  <si>
    <t>{[TENNIS/STATS_MATCH_SRV_1ST_PTS_WON]} %</t>
  </si>
  <si>
    <t>% {[TENNIS/STATS_MATCH_SRV_1ST_PTS_WON]}</t>
  </si>
  <si>
    <t>STATS_MATCH_C_6</t>
  </si>
  <si>
    <t>{[TENNIS/STATS_MATCH_SRV_2ND_PTS_WON]} %</t>
  </si>
  <si>
    <t>% {[TENNIS/STATS_MATCH_SRV_2ND_PTS_WON]}</t>
  </si>
  <si>
    <t>STATS_MATCH_C_7</t>
  </si>
  <si>
    <t>{[TENNIS/STATS_MATCH_SRV_BREAK_PTS_SAVED]} %</t>
  </si>
  <si>
    <t>% {[TENNIS/STATS_MATCH_SRV_BREAK_PTS_SAVED]}</t>
  </si>
  <si>
    <t>STATS_MATCH_D</t>
  </si>
  <si>
    <t>{[TENNIS/STATS_MATCH_RTN]}</t>
  </si>
  <si>
    <t>STATS_MATCH_D_1</t>
  </si>
  <si>
    <t>Return games won %</t>
  </si>
  <si>
    <t>Jeux de retour gagnés %</t>
  </si>
  <si>
    <t>Gewonnene Rückschlagspiele %</t>
  </si>
  <si>
    <t>Juegos ganados al resto %</t>
  </si>
  <si>
    <t>% Game vinti in rispota</t>
  </si>
  <si>
    <t>接发局胜率</t>
  </si>
  <si>
    <t>% выигранных геймов на приёме</t>
  </si>
  <si>
    <t>% de games de devolução vencidos</t>
  </si>
  <si>
    <t>STATS_MATCH_D_2</t>
  </si>
  <si>
    <t>{[TENNIS/STATS_MATCH_RTN_1ST_SRV_PTS_WON]} %</t>
  </si>
  <si>
    <t>% {[TENNIS/STATS_MATCH_RTN_1ST_SRV_PTS_WON]}</t>
  </si>
  <si>
    <t>STATS_MATCH_D_3</t>
  </si>
  <si>
    <t>{[TENNIS/STATS_MATCH_RTN_2ND_SRV_PTS_WON]} %</t>
  </si>
  <si>
    <t>% {[TENNIS/STATS_MATCH_RTN_2ND_SRV_PTS_WON]}</t>
  </si>
  <si>
    <t>STATS_MATCH_D_4</t>
  </si>
  <si>
    <t>{[TENNIS/STATS_MATCH_RTN_BREAK_PTS_CONVERTED]} %</t>
  </si>
  <si>
    <t>% {[TENNIS/STATS_MATCH_RTN_BREAK_PTS_CONVERTED]}</t>
  </si>
  <si>
    <t>STATS_WINRATE</t>
  </si>
  <si>
    <t>STATS_WINRATE_FILTER</t>
  </si>
  <si>
    <t>STATS_WINRATE_A</t>
  </si>
  <si>
    <t>Number of sets</t>
  </si>
  <si>
    <t>Nombre de {[TENNIS/SETS]}</t>
  </si>
  <si>
    <t>Anzahl der Sätze</t>
  </si>
  <si>
    <t>Numero de sets</t>
  </si>
  <si>
    <t>Numero di set</t>
  </si>
  <si>
    <t>盘数</t>
  </si>
  <si>
    <t>Количество сетов</t>
  </si>
  <si>
    <t>Número de sets</t>
  </si>
  <si>
    <t>STATS_WINRATE_A_1</t>
  </si>
  <si>
    <t>Best of 3</t>
  </si>
  <si>
    <t>Mejor de 3</t>
  </si>
  <si>
    <t>Al meglio dei 3</t>
  </si>
  <si>
    <t>三盘两胜</t>
  </si>
  <si>
    <t>До 2 побед</t>
  </si>
  <si>
    <t>Melhor de 3</t>
  </si>
  <si>
    <t>Best of 3 = match played with 2 winning sets</t>
  </si>
  <si>
    <t>STATS_WINRATE_A_1_1</t>
  </si>
  <si>
    <t>2 {[TENNIS/SETS]}</t>
  </si>
  <si>
    <t>STATS_WINRATE_A_1_2</t>
  </si>
  <si>
    <t>3 {[TENNIS/SETS]}</t>
  </si>
  <si>
    <t>STATS_WINRATE_A_2</t>
  </si>
  <si>
    <t>Best of 5</t>
  </si>
  <si>
    <t>Mejor de 5</t>
  </si>
  <si>
    <t>Al meglio dei 5</t>
  </si>
  <si>
    <t>五盘三胜</t>
  </si>
  <si>
    <t>До 3 побед</t>
  </si>
  <si>
    <t>Melhor de 5</t>
  </si>
  <si>
    <t>Best of 3 = match played with 3 winning sets</t>
  </si>
  <si>
    <t>STATS_WINRATE_A_2_1</t>
  </si>
  <si>
    <t>STATS_WINRATE_A_2_2</t>
  </si>
  <si>
    <t>4 {[TENNIS/SETS]}</t>
  </si>
  <si>
    <t>STATS_WINRATE_A_2_3</t>
  </si>
  <si>
    <t>5 {[TENNIS/SETS]}</t>
  </si>
  <si>
    <t>STATS_WINRATE_B</t>
  </si>
  <si>
    <t>Opposition breakdown</t>
  </si>
  <si>
    <t>Répartition des confrontations</t>
  </si>
  <si>
    <t>Breakdown des Gegners</t>
  </si>
  <si>
    <t>Desglose de enfrentamientos</t>
  </si>
  <si>
    <t>Ripartizione degli avversari</t>
  </si>
  <si>
    <t>对手分布</t>
  </si>
  <si>
    <t>Против соперников</t>
  </si>
  <si>
    <t>Desempenho contra oponentes</t>
  </si>
  <si>
    <t>STATS_WINRATE_B_1</t>
  </si>
  <si>
    <t>Vs {[PLAYER/STATS_FILTER_D_1]}</t>
  </si>
  <si>
    <t>Gegen {[PLAYER/STATS_FILTER_D_1]}</t>
  </si>
  <si>
    <t>Contra {[PLAYER/STATS_FILTER_D_1]}</t>
  </si>
  <si>
    <t>vs {[PLAYER/STATS_FILTER_D_1]}</t>
  </si>
  <si>
    <t>Против {[PLAYER/STATS_FILTER_D_1]}</t>
  </si>
  <si>
    <t>Comparaison with one type of player</t>
  </si>
  <si>
    <t>STATS_WINRATE_B_2</t>
  </si>
  <si>
    <t>Vs {[PLAYER/STATS_FILTER_D_2]}</t>
  </si>
  <si>
    <t>Gegen {[PLAYER/STATS_FILTER_D_2]}</t>
  </si>
  <si>
    <t>Contra {[PLAYER/STATS_FILTER_D_2]}</t>
  </si>
  <si>
    <t>vs {[PLAYER/STATS_FILTER_D_2]}</t>
  </si>
  <si>
    <t>Против {[PLAYER/STATS_FILTER_D_2]}</t>
  </si>
  <si>
    <t>STATS_WINRATE_B_3</t>
  </si>
  <si>
    <t>Vs {[PLAYER/STATS_FILTER_D_3]}</t>
  </si>
  <si>
    <t>Gegen {[PLAYER/STATS_FILTER_D_3]}</t>
  </si>
  <si>
    <t>Contra {[PLAYER/STATS_FILTER_D_3]}</t>
  </si>
  <si>
    <t>vs {[PLAYER/STATS_FILTER_D_3]}</t>
  </si>
  <si>
    <t>Против {[PLAYER/STATS_FILTER_D_3]}</t>
  </si>
  <si>
    <t>STATS_WINRATE_B_4</t>
  </si>
  <si>
    <t>Vs {[PLAYER/STATS_FILTER_D_4]}</t>
  </si>
  <si>
    <t>Gegen {[PLAYER/STATS_FILTER_D_4]}</t>
  </si>
  <si>
    <t>Contra {[PLAYER/STATS_FILTER_D_4]}</t>
  </si>
  <si>
    <t>vs {[PLAYER/STATS_FILTER_D_4]}</t>
  </si>
  <si>
    <t>Против {[PLAYER/STATS_FILTER_D_4]}</t>
  </si>
  <si>
    <t>STATS_WINRATE_B_5</t>
  </si>
  <si>
    <t>Vs {[PLAYER/STATS_FILTER_D_5]}</t>
  </si>
  <si>
    <t>Gegen {[PLAYER/STATS_FILTER_D_5]}</t>
  </si>
  <si>
    <t>Contra {[PLAYER/STATS_FILTER_D_5]}</t>
  </si>
  <si>
    <t>vs {[PLAYER/STATS_FILTER_D_5]}</t>
  </si>
  <si>
    <t>Против {[PLAYER/STATS_FILTER_D_5]}</t>
  </si>
  <si>
    <t>STATS_WINRATE_B_6</t>
  </si>
  <si>
    <t>Vs {[PLAYER/STATS_FILTER_D_6]}</t>
  </si>
  <si>
    <t>Gegen {[PLAYER/STATS_FILTER_D_6]}</t>
  </si>
  <si>
    <t>Contra {[PLAYER/STATS_FILTER_D_6]}</t>
  </si>
  <si>
    <t>vs {[PLAYER/STATS_FILTER_D_6]}</t>
  </si>
  <si>
    <t>Против {[PLAYER/STATS_FILTER_D_6]}</t>
  </si>
  <si>
    <t>STATS_WINRATE_B_7</t>
  </si>
  <si>
    <t>Vs {[PLAYER/STATS_FILTER_D_7]}</t>
  </si>
  <si>
    <t>Gegen {[PLAYER/STATS_FILTER_D_7]}</t>
  </si>
  <si>
    <t>Contra {[PLAYER/STATS_FILTER_D_7]}</t>
  </si>
  <si>
    <t>vs {[PLAYER/STATS_FILTER_D_7]}</t>
  </si>
  <si>
    <t>Против {[PLAYER/STATS_FILTER_D_7]}</t>
  </si>
  <si>
    <t>STATS_WINRATE_B_8</t>
  </si>
  <si>
    <t>Vs Lower ranked</t>
  </si>
  <si>
    <t>Vs Moins bien classés</t>
  </si>
  <si>
    <t>Gegen niedrigeren Rang</t>
  </si>
  <si>
    <t>Contra el peor clasificado</t>
  </si>
  <si>
    <t>vs più alti in classifica</t>
  </si>
  <si>
    <t>对阵排名较低选手</t>
  </si>
  <si>
    <t>Против ниже рейтингом</t>
  </si>
  <si>
    <t>Vs ranqueados inferiores</t>
  </si>
  <si>
    <t>STATS_WINRATE_B_9</t>
  </si>
  <si>
    <t>Vs Higher ranked</t>
  </si>
  <si>
    <t>Vs Mieux classés</t>
  </si>
  <si>
    <t>Gegen höheren Rang</t>
  </si>
  <si>
    <t>Contra el mejor clasificado</t>
  </si>
  <si>
    <t>vs più bassi in classifica</t>
  </si>
  <si>
    <t>对阵排名较高选手</t>
  </si>
  <si>
    <t>Против выше рейтингом</t>
  </si>
  <si>
    <t>Vs ranqueados superiores</t>
  </si>
  <si>
    <t>STATS_WINRATE_C</t>
  </si>
  <si>
    <t>Round breakdown</t>
  </si>
  <si>
    <t>Répartition par tour</t>
  </si>
  <si>
    <t>Runden-Breakdown</t>
  </si>
  <si>
    <t>Desglose de la ronda</t>
  </si>
  <si>
    <t>Ripartizione dei turni</t>
  </si>
  <si>
    <t>轮次分布</t>
  </si>
  <si>
    <t>По раундам</t>
  </si>
  <si>
    <t>Desempenho por rodada</t>
  </si>
  <si>
    <t>Round = round of tournament (quarter final, etc.)</t>
  </si>
  <si>
    <t>STATS_WINRATE_C_1</t>
  </si>
  <si>
    <t>{[TENNIS/TNMT_ROUND_01]}</t>
  </si>
  <si>
    <t>STATS_WINRATE_C_2</t>
  </si>
  <si>
    <t>{[TENNIS/TNMT_ROUND_02]}</t>
  </si>
  <si>
    <t>STATS_WINRATE_C_3</t>
  </si>
  <si>
    <t>{[TENNIS/TNMT_ROUND_03]}</t>
  </si>
  <si>
    <t>STATS_WINRATE_C_4</t>
  </si>
  <si>
    <t>Other rounds</t>
  </si>
  <si>
    <t>Autres tours</t>
  </si>
  <si>
    <t>Andere Runden</t>
  </si>
  <si>
    <t>Otras rondas</t>
  </si>
  <si>
    <t>Altri turni</t>
  </si>
  <si>
    <t>其他轮次</t>
  </si>
  <si>
    <t>Другие раунды</t>
  </si>
  <si>
    <t>Outras rodadas</t>
  </si>
  <si>
    <t>STATS_WINRATE_D</t>
  </si>
  <si>
    <t>STATS_WINRATE_D_1</t>
  </si>
  <si>
    <t>STATS_WINRATE_D_2</t>
  </si>
  <si>
    <t>STATS_WINRATE_D_3</t>
  </si>
  <si>
    <t>STATS_WINRATE_D_4</t>
  </si>
  <si>
    <t>STATS_WINRATE_D_5</t>
  </si>
  <si>
    <t>STATS_WINRATE_D_6</t>
  </si>
  <si>
    <t>STATS_WINRATE_E</t>
  </si>
  <si>
    <t>Tournament breakdown</t>
  </si>
  <si>
    <t>Répartition des tournois</t>
  </si>
  <si>
    <t>Turnier-Breakdown</t>
  </si>
  <si>
    <t>Desglose del torneo</t>
  </si>
  <si>
    <t>Ripartizione del torneo</t>
  </si>
  <si>
    <t>赛事分布</t>
  </si>
  <si>
    <t>По турнирам</t>
  </si>
  <si>
    <t>Desempenho por torneio</t>
  </si>
  <si>
    <t>STATS_WINRATE_E_1</t>
  </si>
  <si>
    <t>STATS_WINRATE_E_2</t>
  </si>
  <si>
    <t>STATS_WINRATE_E_3</t>
  </si>
  <si>
    <t>STATS_WINRATE_E_4</t>
  </si>
  <si>
    <t>STATS_WINRATE_E_5</t>
  </si>
  <si>
    <t>STATS_WINRATE_E_6</t>
  </si>
  <si>
    <t>STATS_WINRATE_F</t>
  </si>
  <si>
    <t>Head to Head</t>
  </si>
  <si>
    <t>Direkte Duelle</t>
  </si>
  <si>
    <t>Testa a testa</t>
  </si>
  <si>
    <t>交手记录</t>
  </si>
  <si>
    <t>Confronto direto</t>
  </si>
  <si>
    <t>Head to Head against other players</t>
  </si>
  <si>
    <t>STATS_WINRATE_F_INFO</t>
  </si>
  <si>
    <t>At least 3 rivalry matches</t>
  </si>
  <si>
    <t>Ne comptabilise uniquement que  les face-à-face avec au moins 3 matchs</t>
  </si>
  <si>
    <t>Mindestens 3 rivalisierende Matches</t>
  </si>
  <si>
    <t>Al menos 3 partidos cara a cara</t>
  </si>
  <si>
    <t>Con almeno tre scontri diretti</t>
  </si>
  <si>
    <t>至少3次交锋记录</t>
  </si>
  <si>
    <t>Минимум 3 матча соперничества</t>
  </si>
  <si>
    <t>Pelo menos 3 partidas de rivalidade</t>
  </si>
  <si>
    <t>Precision on head to head</t>
  </si>
  <si>
    <t>STATS_WINRATE_F_FILTER</t>
  </si>
  <si>
    <t>Players (all)</t>
  </si>
  <si>
    <t>Joueurs (tous)</t>
  </si>
  <si>
    <t>Spieler (alle)</t>
  </si>
  <si>
    <t>Tenistas (todos)</t>
  </si>
  <si>
    <t>Tennisti (tutti)</t>
  </si>
  <si>
    <t>球员（全部）</t>
  </si>
  <si>
    <t>Игроки (все)</t>
  </si>
  <si>
    <t>Jogadores (todos)</t>
  </si>
  <si>
    <t>STATS_WINRATE_F_NODATA</t>
  </si>
  <si>
    <t>No head to head</t>
  </si>
  <si>
    <t>Pas de confrontations</t>
  </si>
  <si>
    <t>Keine direkten Duelle</t>
  </si>
  <si>
    <t>No hubo ningún cara a cara</t>
  </si>
  <si>
    <t>Niente testa a testa</t>
  </si>
  <si>
    <t>无交手记录</t>
  </si>
  <si>
    <t>Нет встреч</t>
  </si>
  <si>
    <t>Sem confronto direto</t>
  </si>
  <si>
    <t>STATS_TAB1</t>
  </si>
  <si>
    <t>Профессионалы</t>
  </si>
  <si>
    <t>Stats of a player are divided on 2 tabs</t>
  </si>
  <si>
    <t>STATS_TAB2</t>
  </si>
  <si>
    <t>Juniors</t>
  </si>
  <si>
    <t>Junioren</t>
  </si>
  <si>
    <t>Juniores</t>
  </si>
  <si>
    <t>Юниоры</t>
  </si>
  <si>
    <t>Juvenil</t>
  </si>
  <si>
    <t>ATT_MENT_MINI</t>
  </si>
  <si>
    <t>MEN</t>
  </si>
  <si>
    <t>Short version (2 or 3 letters, unique) of ATT_MENT</t>
  </si>
  <si>
    <t>ATT_MENT_01_MINI</t>
  </si>
  <si>
    <t>CON</t>
  </si>
  <si>
    <t>SEL</t>
  </si>
  <si>
    <t>CNF</t>
  </si>
  <si>
    <t>FID</t>
  </si>
  <si>
    <t>CTR</t>
  </si>
  <si>
    <t>Short version (2 or 3 letters, unique) of ATT_MENT_01</t>
  </si>
  <si>
    <t>ATT_MENT_02_MINI</t>
  </si>
  <si>
    <t>SGF</t>
  </si>
  <si>
    <t>GEL</t>
  </si>
  <si>
    <t>CAL</t>
  </si>
  <si>
    <t>AUT</t>
  </si>
  <si>
    <t>集中</t>
  </si>
  <si>
    <t>FOC</t>
  </si>
  <si>
    <t>Short version (2 or 3 letters, unique) of ATT_MENT_02</t>
  </si>
  <si>
    <t>ATT_MENT_03_MINI</t>
  </si>
  <si>
    <t>CCT</t>
  </si>
  <si>
    <t>FOK</t>
  </si>
  <si>
    <t>LAV</t>
  </si>
  <si>
    <t>Short version (2 or 3 letters, unique) of ATT_MENT_03</t>
  </si>
  <si>
    <t>ATT_MENT_04_MINI</t>
  </si>
  <si>
    <t>CPO</t>
  </si>
  <si>
    <t>ERW</t>
  </si>
  <si>
    <t>ANT</t>
  </si>
  <si>
    <t>ITT</t>
  </si>
  <si>
    <t>热情</t>
  </si>
  <si>
    <t>POS</t>
  </si>
  <si>
    <t>Short version (2 or 3 letters, unique) of ATT_MENT_04</t>
  </si>
  <si>
    <t>ATT_MENT_05_MINI</t>
  </si>
  <si>
    <t>KIL</t>
  </si>
  <si>
    <t>Short version (2 or 3 letters, unique) of ATT_MENT_05</t>
  </si>
  <si>
    <t>ATT_MENT_06_MINI</t>
  </si>
  <si>
    <t>TUE</t>
  </si>
  <si>
    <t>INA</t>
  </si>
  <si>
    <t>IOM</t>
  </si>
  <si>
    <t>FGT</t>
  </si>
  <si>
    <t>Short version (2 or 3 letters, unique) of ATT_MENT_06</t>
  </si>
  <si>
    <t>ATT_MENT_07_MINI</t>
  </si>
  <si>
    <t>TEN</t>
  </si>
  <si>
    <t>KAM</t>
  </si>
  <si>
    <t>EPL</t>
  </si>
  <si>
    <t>战斗力</t>
  </si>
  <si>
    <t>Short version (2 or 3 letters, unique) of ATT_MENT_07</t>
  </si>
  <si>
    <t>ATT_MENT_08_MINI</t>
  </si>
  <si>
    <t>AGI</t>
  </si>
  <si>
    <t>Short version (2 or 3 letters, unique) of ATT_MENT_08</t>
  </si>
  <si>
    <t>ATT_PHY_MINI</t>
  </si>
  <si>
    <t>PHY</t>
  </si>
  <si>
    <t>KÖR</t>
  </si>
  <si>
    <t>Short version (2 or 3 letters, unique) of ATT_PHY</t>
  </si>
  <si>
    <t>ATT_PHY_01_MINI</t>
  </si>
  <si>
    <t>SPE</t>
  </si>
  <si>
    <t>ACC</t>
  </si>
  <si>
    <t>SCH</t>
  </si>
  <si>
    <t>VEL</t>
  </si>
  <si>
    <t>Short version (2 or 3 letters, unique) of ATT_PHY_01</t>
  </si>
  <si>
    <t>ATT_PHY_02_MINI</t>
  </si>
  <si>
    <t>FWK</t>
  </si>
  <si>
    <t>JDJ</t>
  </si>
  <si>
    <t>FUS</t>
  </si>
  <si>
    <t>JUP</t>
  </si>
  <si>
    <t>GDG</t>
  </si>
  <si>
    <t>RES</t>
  </si>
  <si>
    <t>Short version (2 or 3 letters, unique) of ATT_PHY_02</t>
  </si>
  <si>
    <t>ATT_PHY_03_MINI</t>
  </si>
  <si>
    <t>BAL</t>
  </si>
  <si>
    <t>EQU</t>
  </si>
  <si>
    <t>EQL</t>
  </si>
  <si>
    <t>Short version (2 or 3 letters, unique) of ATT_PHY_03</t>
  </si>
  <si>
    <t>ATT_PHY_04_MINI</t>
  </si>
  <si>
    <t>WEN</t>
  </si>
  <si>
    <t>敏捷</t>
  </si>
  <si>
    <t>Short version (2 or 3 letters, unique) of ATT_PHY_04</t>
  </si>
  <si>
    <t>ATT_PHY_05_MINI</t>
  </si>
  <si>
    <t>RFX</t>
  </si>
  <si>
    <t>REF</t>
  </si>
  <si>
    <t>RFL</t>
  </si>
  <si>
    <t>反应</t>
  </si>
  <si>
    <t>Short version (2 or 3 letters, unique) of ATT_PHY_05</t>
  </si>
  <si>
    <t>ATT_PHY_06_MINI</t>
  </si>
  <si>
    <t>FIT</t>
  </si>
  <si>
    <t>CFI</t>
  </si>
  <si>
    <t>FFI</t>
  </si>
  <si>
    <t>体质</t>
  </si>
  <si>
    <t>Short version (2 or 3 letters, unique) of ATT_PHY_06</t>
  </si>
  <si>
    <t>ATT_PHY_07_MINI</t>
  </si>
  <si>
    <t>STA</t>
  </si>
  <si>
    <t>END</t>
  </si>
  <si>
    <t>AUS</t>
  </si>
  <si>
    <t>AGU</t>
  </si>
  <si>
    <t>VIG</t>
  </si>
  <si>
    <t>Short version (2 or 3 letters, unique) of ATT_PHY_07</t>
  </si>
  <si>
    <t>ATT_RAD_01_MINI</t>
  </si>
  <si>
    <t>AUF</t>
  </si>
  <si>
    <t>SAQ</t>
  </si>
  <si>
    <t>Short version (2 or 3 letters, unique) of ATT_RAD_01</t>
  </si>
  <si>
    <t>ATT_RAD_02_MINI</t>
  </si>
  <si>
    <t>RET</t>
  </si>
  <si>
    <t>DEV</t>
  </si>
  <si>
    <t>RIS</t>
  </si>
  <si>
    <t>接发</t>
  </si>
  <si>
    <t>Short version (2 or 3 letters, unique) of ATT_RAD_02</t>
  </si>
  <si>
    <t>ATT_RAD_03_MINI</t>
  </si>
  <si>
    <t>FH</t>
  </si>
  <si>
    <t>VOR</t>
  </si>
  <si>
    <t>DER</t>
  </si>
  <si>
    <t>DIR</t>
  </si>
  <si>
    <t>DV</t>
  </si>
  <si>
    <t>Short version (2 or 3 letters, unique) of ATT_RAD_03</t>
  </si>
  <si>
    <t>ATT_RAD_04_MINI</t>
  </si>
  <si>
    <t>RV</t>
  </si>
  <si>
    <t>RÜC</t>
  </si>
  <si>
    <t>REV</t>
  </si>
  <si>
    <t>DR</t>
  </si>
  <si>
    <t>Short version (2 or 3 letters, unique) of ATT_RAD_04</t>
  </si>
  <si>
    <t>ATT_RAD_05_MINI</t>
  </si>
  <si>
    <t>MOV</t>
  </si>
  <si>
    <t>DEP</t>
  </si>
  <si>
    <t>移动</t>
  </si>
  <si>
    <t>Short version (2 or 3 letters, unique) of ATT_RAD_05</t>
  </si>
  <si>
    <t>ATT_RAD_06_MINI</t>
  </si>
  <si>
    <t>直觉</t>
  </si>
  <si>
    <t>Short version (2 or 3 letters, unique) of ATT_RAD_06</t>
  </si>
  <si>
    <t>ATT_RAD_07_MINI</t>
  </si>
  <si>
    <t>NET</t>
  </si>
  <si>
    <t>FIL</t>
  </si>
  <si>
    <t>RED</t>
  </si>
  <si>
    <t>网前</t>
  </si>
  <si>
    <t>Short version (2 or 3 letters, unique) of ATT_RAD_07</t>
  </si>
  <si>
    <t>ATT_RAD_08_MINI</t>
  </si>
  <si>
    <t>HOM</t>
  </si>
  <si>
    <t>Short version (2 or 3 letters, unique) of ATT_RAD_08</t>
  </si>
  <si>
    <t>ATT_TECH_MINI</t>
  </si>
  <si>
    <t>TEC</t>
  </si>
  <si>
    <t>Short version (2 or 3 letters, unique) of ATT_TECH</t>
  </si>
  <si>
    <t>ATT_TECH_01_MINI</t>
  </si>
  <si>
    <t>SRP</t>
  </si>
  <si>
    <t>ASK</t>
  </si>
  <si>
    <t>PSR</t>
  </si>
  <si>
    <t>SVP</t>
  </si>
  <si>
    <t>Short version (2 or 3 letters, unique) of ATT_TECH_01</t>
  </si>
  <si>
    <t>ATT_TECH_02_MINI</t>
  </si>
  <si>
    <t>SRA</t>
  </si>
  <si>
    <t>ASP</t>
  </si>
  <si>
    <t>PRS</t>
  </si>
  <si>
    <t>ASR</t>
  </si>
  <si>
    <t>SVA</t>
  </si>
  <si>
    <t>Short version (2 or 3 letters, unique) of ATT_TECH_02</t>
  </si>
  <si>
    <t>ATT_TECH_03_MINI</t>
  </si>
  <si>
    <t>FHP</t>
  </si>
  <si>
    <t>CDP</t>
  </si>
  <si>
    <t>VHK</t>
  </si>
  <si>
    <t>FUD</t>
  </si>
  <si>
    <t>PDR</t>
  </si>
  <si>
    <t>DVP</t>
  </si>
  <si>
    <t>Short version (2 or 3 letters, unique) of ATT_TECH_03</t>
  </si>
  <si>
    <t>ATT_TECH_04_MINI</t>
  </si>
  <si>
    <t>FHA</t>
  </si>
  <si>
    <t>CDA</t>
  </si>
  <si>
    <t>VHP</t>
  </si>
  <si>
    <t>PRD</t>
  </si>
  <si>
    <t>ACR</t>
  </si>
  <si>
    <t>DVA</t>
  </si>
  <si>
    <t>Short version (2 or 3 letters, unique) of ATT_TECH_04</t>
  </si>
  <si>
    <t>ATT_TECH_05_MINI</t>
  </si>
  <si>
    <t>BHP</t>
  </si>
  <si>
    <t>RVP</t>
  </si>
  <si>
    <t>RHK</t>
  </si>
  <si>
    <t>FUR</t>
  </si>
  <si>
    <t>PRV</t>
  </si>
  <si>
    <t>DRP</t>
  </si>
  <si>
    <t>Short version (2 or 3 letters, unique) of ATT_TECH_05</t>
  </si>
  <si>
    <t>ATT_TECH_06_MINI</t>
  </si>
  <si>
    <t>BHA</t>
  </si>
  <si>
    <t>RVA</t>
  </si>
  <si>
    <t>RHP</t>
  </si>
  <si>
    <t>PRR</t>
  </si>
  <si>
    <t>ARV</t>
  </si>
  <si>
    <t>DRA</t>
  </si>
  <si>
    <t>Short version (2 or 3 letters, unique) of ATT_TECH_06</t>
  </si>
  <si>
    <t>ATT_TECH_07_MINI</t>
  </si>
  <si>
    <t>Short version (2 or 3 letters, unique) of ATT_TECH_07</t>
  </si>
  <si>
    <t>ATT_TECH_08_MINI</t>
  </si>
  <si>
    <t>VOL</t>
  </si>
  <si>
    <t>VOLE</t>
  </si>
  <si>
    <t>Short version (2 or 3 letters, unique) of ATT_TECH_08</t>
  </si>
  <si>
    <t>ATT_TECH_09_MINI</t>
  </si>
  <si>
    <t>SPI</t>
  </si>
  <si>
    <t>EFF</t>
  </si>
  <si>
    <t>EFC</t>
  </si>
  <si>
    <t>Short version (2 or 3 letters, unique) of ATT_TECH_09</t>
  </si>
  <si>
    <t>ATT_TECH_10_MINI</t>
  </si>
  <si>
    <t>DRO</t>
  </si>
  <si>
    <t>AMO</t>
  </si>
  <si>
    <t>STO</t>
  </si>
  <si>
    <t>DEJ</t>
  </si>
  <si>
    <t>SMZ</t>
  </si>
  <si>
    <t>Short version (2 or 3 letters, unique) of ATT_TECH_10</t>
  </si>
  <si>
    <t>ATT_TECH_11_MINI</t>
  </si>
  <si>
    <t>LOB</t>
  </si>
  <si>
    <t>GLB</t>
  </si>
  <si>
    <t>Short version (2 or 3 letters, unique) of ATT_TECH_11</t>
  </si>
  <si>
    <t>ATT_TECH_12_MINI</t>
  </si>
  <si>
    <t>SMH</t>
  </si>
  <si>
    <t>SMB</t>
  </si>
  <si>
    <t>REM</t>
  </si>
  <si>
    <t>Short version (2 or 3 letters, unique) of ATT_TECH_12</t>
  </si>
  <si>
    <t>ATT_TECH_13_MINI</t>
  </si>
  <si>
    <t>HOT</t>
  </si>
  <si>
    <t>EXC</t>
  </si>
  <si>
    <t>GMA</t>
  </si>
  <si>
    <t>INV</t>
  </si>
  <si>
    <t>手感</t>
  </si>
  <si>
    <t>Short version (2 or 3 letters, unique) of ATT_TECH_13</t>
  </si>
  <si>
    <t>STATISTICS</t>
  </si>
  <si>
    <t>TACTICS_1</t>
  </si>
  <si>
    <t>Selected Game Plans</t>
  </si>
  <si>
    <t>Plans de jeu sélectionnés</t>
  </si>
  <si>
    <t>Ausgewählte Strategien</t>
  </si>
  <si>
    <t>Planes de juego seleccionados</t>
  </si>
  <si>
    <t>Tattiche di gioco selezionate</t>
  </si>
  <si>
    <t>已选比赛策略</t>
  </si>
  <si>
    <t>Выбранные игровые планы</t>
  </si>
  <si>
    <t>Planos de Jogo Selecionados</t>
  </si>
  <si>
    <t>Player can select up to 3 game plans</t>
  </si>
  <si>
    <t>TACTICS_1_1</t>
  </si>
  <si>
    <t>Primary Plan:</t>
  </si>
  <si>
    <t>Plan de jeu principal :</t>
  </si>
  <si>
    <t>Primäre Strategie:</t>
  </si>
  <si>
    <t>Plan principal:</t>
  </si>
  <si>
    <t>Tattica di gioco principale:</t>
  </si>
  <si>
    <t>主要策略：</t>
  </si>
  <si>
    <t>Основной план:</t>
  </si>
  <si>
    <t>Plano Principal:</t>
  </si>
  <si>
    <t>TACTICS_1_2</t>
  </si>
  <si>
    <t>Secondary Plan:</t>
  </si>
  <si>
    <t>Plan de jeu secondaire :</t>
  </si>
  <si>
    <t>Sekundäre Strategie:</t>
  </si>
  <si>
    <t>Plan secundario:</t>
  </si>
  <si>
    <t>Tattica di gioco secondaria:</t>
  </si>
  <si>
    <t>次要策略：</t>
  </si>
  <si>
    <t>Второй план:</t>
  </si>
  <si>
    <t>Plano Secundário:</t>
  </si>
  <si>
    <t>TACTICS_1_3</t>
  </si>
  <si>
    <t>Third Plan:</t>
  </si>
  <si>
    <t>Troisième plan de jeu :</t>
  </si>
  <si>
    <t>Dritte Strategie:</t>
  </si>
  <si>
    <t>Tercer plan:</t>
  </si>
  <si>
    <t>Terza tattica di gioco:</t>
  </si>
  <si>
    <t>备用策略：</t>
  </si>
  <si>
    <t>Третий план:</t>
  </si>
  <si>
    <t>Terceiro Plano:</t>
  </si>
  <si>
    <t>TACTICS_2</t>
  </si>
  <si>
    <t>Premade game plans</t>
  </si>
  <si>
    <t>Plans de jeu préétablis</t>
  </si>
  <si>
    <t>Vorgefertigte Strategien</t>
  </si>
  <si>
    <t>Planes de juego prediseñados</t>
  </si>
  <si>
    <t>Tattiche di gioco predefinite</t>
  </si>
  <si>
    <t>预设比赛策略</t>
  </si>
  <si>
    <t>Готовые игровые планы</t>
  </si>
  <si>
    <t>Planos de jogo pré-definidos</t>
  </si>
  <si>
    <t>Some gameplans are already premade in the game</t>
  </si>
  <si>
    <t>TACTICS_3</t>
  </si>
  <si>
    <t>Personalized game plans</t>
  </si>
  <si>
    <t>Plans de jeu personnalisés</t>
  </si>
  <si>
    <t>Personalisierte Strategien</t>
  </si>
  <si>
    <t>Planes de juego personalizados</t>
  </si>
  <si>
    <t>Tattiche di gioco personalizzate</t>
  </si>
  <si>
    <t>自定义比赛策略</t>
  </si>
  <si>
    <t>Персональные игровые планы</t>
  </si>
  <si>
    <t>Planos de jogo personalizados</t>
  </si>
  <si>
    <t>TACTICS_3_EMPTY</t>
  </si>
  <si>
    <t>Choose a premade game plan to edit by clicking on the arrow button and  personalize your own game plans.</t>
  </si>
  <si>
    <t>Choisissez un plan de jeu préétabli à modifier en cliquant sur le bouton flèche et personnalisez vos propres plans de jeu.</t>
  </si>
  <si>
    <t>Wähle eine vorgefertigte Strategie aus, indem du auf die Pfeiltaste klickst, und personalisiere deine eigene Strategien.</t>
  </si>
  <si>
    <t>Elige un plan de juego prediseñado y edítalo haciendo clic en el botón de flecha para personalizar tus propios planes de juego.</t>
  </si>
  <si>
    <t>Scegli una tattica di gioco predefinita da modificare cliccando sul pulsante freccia e personalizza la tua tattica.</t>
  </si>
  <si>
    <t>请点击箭头按钮选择一个预设比赛策略进行编辑，并创建你的自定义比赛策略。</t>
  </si>
  <si>
    <t>Выберите готовый план, чтобы настроить свой.</t>
  </si>
  <si>
    <t>Escolha um plano de jogo pré-definido para editar clicando no botão de seta e personalize seus próprios planos de jogo.</t>
  </si>
  <si>
    <t>TACTICS_3_INFO</t>
  </si>
  <si>
    <t>Personalized game plan based on the premade game plan "{[VAR_PREMADGP_NAME]}"</t>
  </si>
  <si>
    <t xml:space="preserve">Plan de jeu personnalisé à partir du plan de jeu préétabli "{[VAR_PREMADGP_NAME]}" </t>
  </si>
  <si>
    <t>Personalisierte Strategie auf Basis der vorgefertigten Strategie „{[VAR_PREMADGP_NAME]}“</t>
  </si>
  <si>
    <t>Plan de juego personalizado basado en el plan de juego prediseñado "{[VAR_PREMADGP_NAME]}"</t>
  </si>
  <si>
    <t>Tattica di gioco personalizzata che si basa sulla tattica predefinita "{[VAR_PREMADGP_NAME]}"</t>
  </si>
  <si>
    <t>基于预设比赛策略“{[VAR_PREMADGP_NAME]}”的自定义比赛策略</t>
  </si>
  <si>
    <t>Индивидуальный план на основе «{[VAR_PREMADGP_NAME]}»</t>
  </si>
  <si>
    <t>Plano de jogo personalizado baseado no plano de jogo pré-definido "{[VAR_PREMADGP_NAME]}"</t>
  </si>
  <si>
    <t>VAR_PREMADGP_NAME = one of the gameplan TACTICS_PREMADE_XX</t>
  </si>
  <si>
    <t>TACTICS_3_FULL_INFO</t>
  </si>
  <si>
    <t>Delete a plan to create a new one</t>
  </si>
  <si>
    <t>Supprimez un plan de jeu pour pouvoir en créer un nouveau</t>
  </si>
  <si>
    <t>Lösche eine Strategie, um eine neue zu erstellen</t>
  </si>
  <si>
    <t>Eliminar un plan para crear uno nuevo</t>
  </si>
  <si>
    <t>Elimina una tattica per crearne una nuova</t>
  </si>
  <si>
    <t>请先删除一个现有比赛策略以创建新的策略</t>
  </si>
  <si>
    <t>Удалите план, чтобы создать новый</t>
  </si>
  <si>
    <t>Exclua um plano para criar um novo</t>
  </si>
  <si>
    <t>TACTICS_PREMADE_1</t>
  </si>
  <si>
    <t>Defensive baseline play</t>
  </si>
  <si>
    <t>Jeu défensif en fond de court</t>
  </si>
  <si>
    <t>Defensives Grundlinienspiel</t>
  </si>
  <si>
    <t>Juego defensivo de fondo</t>
  </si>
  <si>
    <t>Stile difensivo da fondocampo</t>
  </si>
  <si>
    <t>防守型底线打法</t>
  </si>
  <si>
    <t>Оборонительная игра на задней линии</t>
  </si>
  <si>
    <t>Jogo defensivo de fundo de quadra</t>
  </si>
  <si>
    <t>One of the premade gameplan</t>
  </si>
  <si>
    <t>TACTICS_PREMADE_2</t>
  </si>
  <si>
    <t>Counterattack-based play</t>
  </si>
  <si>
    <t>Jeu basé sur la contre attaque</t>
  </si>
  <si>
    <t>Spiel basierend auf Konterschlägen</t>
  </si>
  <si>
    <t>Juego basado en el contraataque</t>
  </si>
  <si>
    <t>Stile basato sul contrattacco</t>
  </si>
  <si>
    <t>反击型打法</t>
  </si>
  <si>
    <t>Контратакующая игра</t>
  </si>
  <si>
    <t>Jogo baseado em contra-ataque</t>
  </si>
  <si>
    <t>TACTICS_PREMADE_3</t>
  </si>
  <si>
    <t>Solid baseline play</t>
  </si>
  <si>
    <t>Jeu solide de fond de court</t>
  </si>
  <si>
    <t>Solides Grundlinienspiel</t>
  </si>
  <si>
    <t>Juego sólido desde el fondo</t>
  </si>
  <si>
    <t>Gioco solido da fondo campo</t>
  </si>
  <si>
    <t>稳健型底线打法</t>
  </si>
  <si>
    <t>Надёжная игра на задней линии</t>
  </si>
  <si>
    <t>Jogo sólido de fundo de quadra</t>
  </si>
  <si>
    <t>TACTICS_PREMADE_4</t>
  </si>
  <si>
    <t>Offensive baseline play</t>
  </si>
  <si>
    <t>Jeu de fond de court offensif</t>
  </si>
  <si>
    <t>Offensives Grundlinienspiel</t>
  </si>
  <si>
    <t>Juego ofensivo desde el fondo</t>
  </si>
  <si>
    <t>Stile offensivo da fondocampo</t>
  </si>
  <si>
    <t>进攻型底线打法</t>
  </si>
  <si>
    <t>Атакующая игра на задней линии</t>
  </si>
  <si>
    <t>Jogo ofensivo de fundo de quadra</t>
  </si>
  <si>
    <t>TACTICS_PREMADE_5</t>
  </si>
  <si>
    <t>Varied tactical play</t>
  </si>
  <si>
    <t>Jeu tactique varié</t>
  </si>
  <si>
    <t>Vielseitiges Spiel</t>
  </si>
  <si>
    <t>Juego variado</t>
  </si>
  <si>
    <t>Stile diversificato</t>
  </si>
  <si>
    <t>多变战术打法</t>
  </si>
  <si>
    <t>Jogo tático variado</t>
  </si>
  <si>
    <t>TACTICS_PREMADE_6</t>
  </si>
  <si>
    <t>All-court play</t>
  </si>
  <si>
    <t>Jeu tout-terrain</t>
  </si>
  <si>
    <t>Allround-Spiel</t>
  </si>
  <si>
    <t>Juego todoterreno</t>
  </si>
  <si>
    <t>Gioco completo</t>
  </si>
  <si>
    <t>全场型打法</t>
  </si>
  <si>
    <t>Универсальная игра</t>
  </si>
  <si>
    <t>Jogo em toda a quadra</t>
  </si>
  <si>
    <t>TACTICS_PREMADE_7</t>
  </si>
  <si>
    <t>Attacking play</t>
  </si>
  <si>
    <t>Jeu d’attaque</t>
  </si>
  <si>
    <t>Angriffsspiel</t>
  </si>
  <si>
    <t>Juego de ataque</t>
  </si>
  <si>
    <t>Stile d'attacco</t>
  </si>
  <si>
    <t>攻击型打法</t>
  </si>
  <si>
    <t>Нападающая игра</t>
  </si>
  <si>
    <t>Jogo ofensivo</t>
  </si>
  <si>
    <t>TACTICS_PREMADE_8</t>
  </si>
  <si>
    <t>Serve-and-volley play</t>
  </si>
  <si>
    <t>Service-volée</t>
  </si>
  <si>
    <t>Serve-and-Volley-Spiel</t>
  </si>
  <si>
    <t>Juego de saque y volea</t>
  </si>
  <si>
    <t>Tecnica serve &amp; volley</t>
  </si>
  <si>
    <t>发球上网型打法</t>
  </si>
  <si>
    <t>Подача–выход к сетке</t>
  </si>
  <si>
    <t>Jogo de saque e voleio</t>
  </si>
  <si>
    <t>TACTICS_PREMADE_9</t>
  </si>
  <si>
    <t>Power serve based play</t>
  </si>
  <si>
    <t>Jeu basé sur un gros service</t>
  </si>
  <si>
    <t>Spiel mit Fokus auf starken Aufschlag</t>
  </si>
  <si>
    <t>Juego basado en un saque potente</t>
  </si>
  <si>
    <t>Gioco basato su un servizio potente</t>
  </si>
  <si>
    <t>强力发球型打法</t>
  </si>
  <si>
    <t>Jogo baseado em saque potente</t>
  </si>
  <si>
    <t>TACTICS_EDIT_SAVE_BTN</t>
  </si>
  <si>
    <t>{[UI/TO_SAVE]}</t>
  </si>
  <si>
    <t>TACTICS_EDIT_SAVENEW_BTN</t>
  </si>
  <si>
    <t>{[UI/TO_SAVE]} (new)</t>
  </si>
  <si>
    <t>{[UI/TO_SAVE]} (nouveau)</t>
  </si>
  <si>
    <t>{[UI/TO_SAVE]} (neu)</t>
  </si>
  <si>
    <t>{[UI/TO_SAVE]} (nuevo)</t>
  </si>
  <si>
    <t>{[UI/TO_SAVE]} (nuova)</t>
  </si>
  <si>
    <t>{[UI/TO_SAVE]}（新）</t>
  </si>
  <si>
    <t>{[UI/TO_SAVE]} (новый)</t>
  </si>
  <si>
    <t>{[UI/TO_SAVE]} (novo)</t>
  </si>
  <si>
    <t>TACTICS_EDIT_CLOSE</t>
  </si>
  <si>
    <t>Close</t>
  </si>
  <si>
    <t>Fermer</t>
  </si>
  <si>
    <t>Schließen</t>
  </si>
  <si>
    <t>Cerrar</t>
  </si>
  <si>
    <t>Chiudi</t>
  </si>
  <si>
    <t>关闭</t>
  </si>
  <si>
    <t>Fechar</t>
  </si>
  <si>
    <t>TACTICS_EDIT_TITLE</t>
  </si>
  <si>
    <t>Edit a game plan</t>
  </si>
  <si>
    <t>Modifier un plan de jeu</t>
  </si>
  <si>
    <t>Eine Strategie bearbeiten</t>
  </si>
  <si>
    <t>Editar un plan de juego</t>
  </si>
  <si>
    <t>Modifica una tattica di gioco</t>
  </si>
  <si>
    <t>编辑比赛策略</t>
  </si>
  <si>
    <t>Редактировать игровой план</t>
  </si>
  <si>
    <t>Editar um plano de jogo</t>
  </si>
  <si>
    <t>TACTICS_EDIT_CUSTOM</t>
  </si>
  <si>
    <t>(custom)</t>
  </si>
  <si>
    <t>(personnalisé)</t>
  </si>
  <si>
    <t>(benutzerdefiniert)</t>
  </si>
  <si>
    <t>(personalizado)</t>
  </si>
  <si>
    <t>(personalizzata)</t>
  </si>
  <si>
    <t>（自定义）</t>
  </si>
  <si>
    <t>(кастомный)</t>
  </si>
  <si>
    <t>Added automatically at the end of the name of a gameplan to indicate that it has been personalised</t>
  </si>
  <si>
    <t>ACTION_1_1</t>
  </si>
  <si>
    <t>{[WORLD/PLY_ACTION_1]}</t>
  </si>
  <si>
    <t>ACTION_1_2</t>
  </si>
  <si>
    <t>{[WORLD/PLY_ACTION_2]}</t>
  </si>
  <si>
    <t>ACTION_2_1</t>
  </si>
  <si>
    <t>Propose a contract</t>
  </si>
  <si>
    <t>Vertrag vorschlagen</t>
  </si>
  <si>
    <t>Proponer un contrato</t>
  </si>
  <si>
    <t>提出合同</t>
  </si>
  <si>
    <t>Propor contrato</t>
  </si>
  <si>
    <t>Contract to join your academy</t>
  </si>
  <si>
    <t>ACTION_2_2</t>
  </si>
  <si>
    <t>See offer</t>
  </si>
  <si>
    <t>Voir offre</t>
  </si>
  <si>
    <t>Angebot anzeigen</t>
  </si>
  <si>
    <t>Ver oferta</t>
  </si>
  <si>
    <t>Vedi l'offerta</t>
  </si>
  <si>
    <t>查看报价</t>
  </si>
  <si>
    <t>Посмотреть предложение</t>
  </si>
  <si>
    <t>Offer = contract offer</t>
  </si>
  <si>
    <t>ACTION_2_3</t>
  </si>
  <si>
    <t>Offer declined</t>
  </si>
  <si>
    <t>Offre déclinée</t>
  </si>
  <si>
    <t>Angebot abgelehnt</t>
  </si>
  <si>
    <t>Oferta rechazada</t>
  </si>
  <si>
    <t>Offerta rifiutata</t>
  </si>
  <si>
    <t>报价已拒绝</t>
  </si>
  <si>
    <t>Предложение отклонено</t>
  </si>
  <si>
    <t>Oferta recusada</t>
  </si>
  <si>
    <t>C_TAB1</t>
  </si>
  <si>
    <t>Fornecedores de equipamento</t>
  </si>
  <si>
    <t>An equipment supplier like in real life (Head, Babolat, Wilson, etc.)</t>
  </si>
  <si>
    <t>C_TAB2</t>
  </si>
  <si>
    <t>C_ACA_AGREEMENT</t>
  </si>
  <si>
    <t>Agreement</t>
  </si>
  <si>
    <t>Accord</t>
  </si>
  <si>
    <t>Vereinbarung</t>
  </si>
  <si>
    <t>Acuerdo</t>
  </si>
  <si>
    <t>Consenso</t>
  </si>
  <si>
    <t>协议</t>
  </si>
  <si>
    <t>Соглашение</t>
  </si>
  <si>
    <t>Acordo</t>
  </si>
  <si>
    <t>Agree to a contract</t>
  </si>
  <si>
    <t>C_ACA_AGREEMENT_1</t>
  </si>
  <si>
    <t>Contract duration left</t>
  </si>
  <si>
    <t>Durée de contrat restante</t>
  </si>
  <si>
    <t>Verbleibende Vertragsdauer</t>
  </si>
  <si>
    <t>Duración restante del contrato</t>
  </si>
  <si>
    <t>Durata rimanente del contratto</t>
  </si>
  <si>
    <t>合同剩余期限</t>
  </si>
  <si>
    <t>Остаток срока контракта</t>
  </si>
  <si>
    <t>Tempo restante do contrato</t>
  </si>
  <si>
    <t>C_ACA_AGREEMENT_2</t>
  </si>
  <si>
    <t>Status of a contract (validated, etc.)</t>
  </si>
  <si>
    <t>C_ACA_AGREEMENT_3</t>
  </si>
  <si>
    <t>Academy income</t>
  </si>
  <si>
    <t>Revenus de l'Académie</t>
  </si>
  <si>
    <t>Einkommen der Akademie</t>
  </si>
  <si>
    <t>Ingresos de la escuela</t>
  </si>
  <si>
    <t>Ricavi dell'accademia</t>
  </si>
  <si>
    <t>学院收入</t>
  </si>
  <si>
    <t>Доход академии</t>
  </si>
  <si>
    <t>Renda da academia</t>
  </si>
  <si>
    <t>C_ACA_AGREEMENT_4</t>
  </si>
  <si>
    <t>Prime de signature</t>
  </si>
  <si>
    <t>Подписной бонус</t>
  </si>
  <si>
    <t>C_ACA_AGREEMENT_5</t>
  </si>
  <si>
    <t>Revenue share</t>
  </si>
  <si>
    <t xml:space="preserve">Partage des revenus </t>
  </si>
  <si>
    <t>Umsatzaufteilung</t>
  </si>
  <si>
    <t>Porcentaje de los ingresos</t>
  </si>
  <si>
    <t>Quota dei ricavi</t>
  </si>
  <si>
    <t>收入分成</t>
  </si>
  <si>
    <t>Доля дохода</t>
  </si>
  <si>
    <t>Divisão de receita</t>
  </si>
  <si>
    <t>Revenue sharing between player and the academy</t>
  </si>
  <si>
    <t>C_ACA_ACTION_1</t>
  </si>
  <si>
    <t>Fire</t>
  </si>
  <si>
    <t>Renvoyer</t>
  </si>
  <si>
    <t>Entlassen</t>
  </si>
  <si>
    <t>解约</t>
  </si>
  <si>
    <t>C_ACA_ACTION_2</t>
  </si>
  <si>
    <t>Proponi un contratto nuovo</t>
  </si>
  <si>
    <t>C_ACA_ACTION_3</t>
  </si>
  <si>
    <t>Voir l'offre</t>
  </si>
  <si>
    <t>C_ACA_RESULTS</t>
  </si>
  <si>
    <t>Minimum objectives</t>
  </si>
  <si>
    <t>Objectifs minimums</t>
  </si>
  <si>
    <t>Mindestziele</t>
  </si>
  <si>
    <t>Objetivos mínimos</t>
  </si>
  <si>
    <t>Obiettivi minimi</t>
  </si>
  <si>
    <t>最低目标</t>
  </si>
  <si>
    <t>Минимальные цели</t>
  </si>
  <si>
    <t>One of the conditions of the contract between player and academy</t>
  </si>
  <si>
    <t>C_ACA_RESULTS_1</t>
  </si>
  <si>
    <t>Objectives</t>
  </si>
  <si>
    <t>Objectifs</t>
  </si>
  <si>
    <t>Ziele</t>
  </si>
  <si>
    <t>Objetivos</t>
  </si>
  <si>
    <t>Цели</t>
  </si>
  <si>
    <t>C_ACA_RESULTS_2</t>
  </si>
  <si>
    <t>Status:</t>
  </si>
  <si>
    <t>C_ACA_RESULTS_1_1</t>
  </si>
  <si>
    <t>Ranking objective</t>
  </si>
  <si>
    <t>Objectif de classement</t>
  </si>
  <si>
    <t>Ranglistenziel</t>
  </si>
  <si>
    <t>Objetivo de clasificación</t>
  </si>
  <si>
    <t>Obiettivo di classifica</t>
  </si>
  <si>
    <t>排名目标</t>
  </si>
  <si>
    <t>Цель по рейтингу</t>
  </si>
  <si>
    <t>Objetivo de ranking</t>
  </si>
  <si>
    <t>One of the minimum objectives</t>
  </si>
  <si>
    <t>C_ACA_RESULTS_1_2</t>
  </si>
  <si>
    <t>Cat {[VAR_CAT_NUMBER]} - {[VAR_CIRCUIT_NAME]} - {[VAR_CAT_NAME]}</t>
  </si>
  <si>
    <t>Kat. {[VAR_CAT_NUMBER]} – {[VAR_CIRCUIT_NAME]} – {[VAR_CAT_NAME]}</t>
  </si>
  <si>
    <t>Cat. {[VAR_CAT_NUMBER]} - {[VAR_CIRCUIT_NAME]} - {[VAR_CAT_NAME]}</t>
  </si>
  <si>
    <t>Кат. {[VAR_CAT_NUMBER]} — {[VAR_CIRCUIT_NAME]} — {[VAR_CAT_NAME]}</t>
  </si>
  <si>
    <t>Cat = category</t>
  </si>
  <si>
    <t>C_ACA_RESULTS_GOAL</t>
  </si>
  <si>
    <t>Goal:</t>
  </si>
  <si>
    <t>Objectif :</t>
  </si>
  <si>
    <t>Ziel:</t>
  </si>
  <si>
    <t>Objetivo:</t>
  </si>
  <si>
    <t>Obiettivo:</t>
  </si>
  <si>
    <t>目标：</t>
  </si>
  <si>
    <t>Цель:</t>
  </si>
  <si>
    <t>Meta:</t>
  </si>
  <si>
    <t>C_ACA_GOAL_TYPE1</t>
  </si>
  <si>
    <t>Maintain rank</t>
  </si>
  <si>
    <t>Maintenir son rang</t>
  </si>
  <si>
    <t>Rang beibehalten</t>
  </si>
  <si>
    <t>Mantener la clasificación</t>
  </si>
  <si>
    <t>Mantenere la posizione in classifica</t>
  </si>
  <si>
    <t>保持排名</t>
  </si>
  <si>
    <t>Сохранить позицию</t>
  </si>
  <si>
    <t>Manter ranking</t>
  </si>
  <si>
    <t>One of the possible goals</t>
  </si>
  <si>
    <t>C_ACA_GOAL_TYPE2</t>
  </si>
  <si>
    <t>Do not fall below {[VAR_RANK_NOT_UNDER]}</t>
  </si>
  <si>
    <t>Ne pas descendre sous {[VAR_RANK_NOT_UNDER]}</t>
  </si>
  <si>
    <t>Nicht unter {[VAR_RANK_NOT_UNDER]} fallen</t>
  </si>
  <si>
    <t>Que no caiga por debajo de {[VAR_RANK_NOT_UNDER]}</t>
  </si>
  <si>
    <t>Non scendere sotto {[VAR_RANK_NOT_UNDER]}</t>
  </si>
  <si>
    <t>不低于{[VAR_RANK_NOT_UNDER]}</t>
  </si>
  <si>
    <t>Не опускаться ниже {[VAR_RANK_NOT_UNDER]}</t>
  </si>
  <si>
    <t>Não cair abaixo de {[VAR_RANK_NOT_UNDER]}</t>
  </si>
  <si>
    <t>C_ACA_GOAL_TYPE3</t>
  </si>
  <si>
    <t>Maintain rank range</t>
  </si>
  <si>
    <t>Maintenir sa fourchette de rang</t>
  </si>
  <si>
    <t>Rangbereich beibehalten</t>
  </si>
  <si>
    <t>Mantener el rango de clasificación</t>
  </si>
  <si>
    <t>Mantenere la stessa fascia di posizione in classifica</t>
  </si>
  <si>
    <t>保持排名区间</t>
  </si>
  <si>
    <t>Сохранить диапазон позиций</t>
  </si>
  <si>
    <t>Manter faixa de ranking</t>
  </si>
  <si>
    <t>C_ACA_GOAL_TYPE4</t>
  </si>
  <si>
    <t>Reach {[VAR_TO_REACH]}</t>
  </si>
  <si>
    <t>Atteindre {[VAR_TO_REACH]}</t>
  </si>
  <si>
    <t>{[VAR_TO_REACH]} erreichen</t>
  </si>
  <si>
    <t>Alcanzar {[VAR_TO_REACH]}</t>
  </si>
  <si>
    <t>Arrivare a {[VAR_TO_REACH]}</t>
  </si>
  <si>
    <t>达到{[VAR_TO_REACH]}</t>
  </si>
  <si>
    <t>Достичь {[VAR_TO_REACH]}</t>
  </si>
  <si>
    <t>Alcançar {[VAR_TO_REACH]}</t>
  </si>
  <si>
    <t>C_ACA_GOAL_TYPE5</t>
  </si>
  <si>
    <t>Rise {[VAR_RANK_TO_UP]} ranks higher</t>
  </si>
  <si>
    <t>Monter de  {[VAR_RANK_TO_UP]} places</t>
  </si>
  <si>
    <t>{[VAR_RANK_TO_UP]} Ränge aufsteigen</t>
  </si>
  <si>
    <t>Subir {[VAR_RANK_TO_UP]} puestos más</t>
  </si>
  <si>
    <t>Salire di {[VAR_RANK_TO_UP]} posizioni</t>
  </si>
  <si>
    <t>提升{[VAR_RANK_TO_UP]}个名次</t>
  </si>
  <si>
    <t>Подняться на {[VAR_RANK_TO_UP]} позиций</t>
  </si>
  <si>
    <t>Subir {[VAR_RANK_TO_UP]} posições</t>
  </si>
  <si>
    <t>C_ACA_GOAL_TYPE6</t>
  </si>
  <si>
    <t>Improve ranking</t>
  </si>
  <si>
    <t>Améliorer son classement</t>
  </si>
  <si>
    <t>Ranglistenplatz verbessern</t>
  </si>
  <si>
    <t>Mejorar la clasificación</t>
  </si>
  <si>
    <t>Migliorare la posizione in classifica</t>
  </si>
  <si>
    <t>提升排名</t>
  </si>
  <si>
    <t>Улучшить рейтинг</t>
  </si>
  <si>
    <t>Melhorar ranking</t>
  </si>
  <si>
    <t>C_ACA_GOAL_TYPE7</t>
  </si>
  <si>
    <t>Improve national ranking</t>
  </si>
  <si>
    <t>Améliorer son classement national</t>
  </si>
  <si>
    <t>Nationalen Ranglistenplatz verbessern</t>
  </si>
  <si>
    <t>Mejorar la clasificación nacional</t>
  </si>
  <si>
    <t>Migliorare la posizione nella classifica nazionale</t>
  </si>
  <si>
    <t>提升国内排名</t>
  </si>
  <si>
    <t>Улучшить национальный рейтинг</t>
  </si>
  <si>
    <t>Melhorar ranking nacional</t>
  </si>
  <si>
    <t>C_ACA_GOAL_TYPE8</t>
  </si>
  <si>
    <t>Qualify for {[VAR_TNMT_CAT_NAME]}</t>
  </si>
  <si>
    <t>Se qualifier pour {[VAR_TNMT_CAT_NAME]}</t>
  </si>
  <si>
    <t>Für {[VAR_TNMT_CAT_NAME]} qualifizieren</t>
  </si>
  <si>
    <t>Clasificarse para {[VAR_TNMT_CAT_NAME]}</t>
  </si>
  <si>
    <t>Qualificarsi per {[VAR_TNMT_CAT_NAME]}</t>
  </si>
  <si>
    <t>获得{[VAR_TNMT_CAT_NAME]}参赛资格</t>
  </si>
  <si>
    <t>Квалифицироваться на {[VAR_TNMT_CAT_NAME]}</t>
  </si>
  <si>
    <t>Qualificar para {[VAR_TNMT_CAT_NAME]}</t>
  </si>
  <si>
    <t>C_ACA_STATUS_1</t>
  </si>
  <si>
    <t>Not achieved yet</t>
  </si>
  <si>
    <t>Pas encore accompli</t>
  </si>
  <si>
    <t>Noch nicht erreicht</t>
  </si>
  <si>
    <t>No completado aún</t>
  </si>
  <si>
    <t>Non ancora raggiunto</t>
  </si>
  <si>
    <t>尚未达成</t>
  </si>
  <si>
    <t>Пока не выполнено</t>
  </si>
  <si>
    <t>Ainda não alcançado</t>
  </si>
  <si>
    <t>Status of a contract, a goal, etc.</t>
  </si>
  <si>
    <t>C_ACA_STATUS_2</t>
  </si>
  <si>
    <t>Achieved / on the right track</t>
  </si>
  <si>
    <t>Accompli / en bonne voie</t>
  </si>
  <si>
    <t>Erreicht/auf dem richtigen Weg</t>
  </si>
  <si>
    <t>Completado/En proceso</t>
  </si>
  <si>
    <t>Raggiunto - a buon punto</t>
  </si>
  <si>
    <t>已达成 / 进展顺利</t>
  </si>
  <si>
    <t>Выполнено / в процессе</t>
  </si>
  <si>
    <t>Alcançado / no caminho certo</t>
  </si>
  <si>
    <t>C_ACA_RESULTS_PROG</t>
  </si>
  <si>
    <t>Success:</t>
  </si>
  <si>
    <t>Réussite :</t>
  </si>
  <si>
    <t>Erfolg:</t>
  </si>
  <si>
    <t>Éxito:</t>
  </si>
  <si>
    <t>Successo:</t>
  </si>
  <si>
    <t>成果：</t>
  </si>
  <si>
    <t>Успех:</t>
  </si>
  <si>
    <t>Progresso:</t>
  </si>
  <si>
    <t>Progres on a minimum objective</t>
  </si>
  <si>
    <t>RPT_TAB_TRAIN</t>
  </si>
  <si>
    <t>Trainings</t>
  </si>
  <si>
    <t>Entraînement</t>
  </si>
  <si>
    <t>Trainingseinheiten</t>
  </si>
  <si>
    <t>Entrenamientos</t>
  </si>
  <si>
    <t>Allenamenti</t>
  </si>
  <si>
    <t>Treinos</t>
  </si>
  <si>
    <t>RPT_TAB_MATCHS</t>
  </si>
  <si>
    <t>Partite</t>
  </si>
  <si>
    <t>RPT_TAB_ANA</t>
  </si>
  <si>
    <t>Analysis</t>
  </si>
  <si>
    <t>Analyse</t>
  </si>
  <si>
    <t>Análisis</t>
  </si>
  <si>
    <t>Analisi</t>
  </si>
  <si>
    <t>分析</t>
  </si>
  <si>
    <t>Анализ</t>
  </si>
  <si>
    <t>Análise</t>
  </si>
  <si>
    <t>RPT_TRAIN_TITLE_01</t>
  </si>
  <si>
    <t>Title of a column, Attributs of a player</t>
  </si>
  <si>
    <t>RPT_TRAIN_TITLE_02</t>
  </si>
  <si>
    <t>Current level</t>
  </si>
  <si>
    <t>Niveau actuel</t>
  </si>
  <si>
    <t>Aktuelle Stufe</t>
  </si>
  <si>
    <t>Nivel actual</t>
  </si>
  <si>
    <t>Livello attuale</t>
  </si>
  <si>
    <t>当前等级</t>
  </si>
  <si>
    <t>Текущий уровень</t>
  </si>
  <si>
    <t>Nível atual</t>
  </si>
  <si>
    <t>Title of a column, Notation of an attribut</t>
  </si>
  <si>
    <t>RPT_TRAIN_TITLE_03</t>
  </si>
  <si>
    <t>Progress</t>
  </si>
  <si>
    <t>Progression</t>
  </si>
  <si>
    <t>Fortschritt</t>
  </si>
  <si>
    <t>Progreso</t>
  </si>
  <si>
    <t>Progessione</t>
  </si>
  <si>
    <t>进度</t>
  </si>
  <si>
    <t>Прогресс</t>
  </si>
  <si>
    <t>Progresso</t>
  </si>
  <si>
    <t>Title of a column, Progression in % of an attribut</t>
  </si>
  <si>
    <t>RPT_TRAIN_TITLE_04</t>
  </si>
  <si>
    <t>VS W-1</t>
  </si>
  <si>
    <t>VS S-1</t>
  </si>
  <si>
    <t>Resp. S-1</t>
  </si>
  <si>
    <t>与上周对比</t>
  </si>
  <si>
    <t>Против прошлой недели</t>
  </si>
  <si>
    <t>Title of a column, difference with the week before (w=week)</t>
  </si>
  <si>
    <t>RPT_TRAIN_REPORT_DATE</t>
  </si>
  <si>
    <t>{[VAR_RPT_DATE]} report</t>
  </si>
  <si>
    <t>Rapport du {[VAR_RPT_DATE]}</t>
  </si>
  <si>
    <t>Bericht vom {[VAR_RPT_DATE]}</t>
  </si>
  <si>
    <t>Informe del {[VAR_RPT_DATE]}</t>
  </si>
  <si>
    <t>Resoconto del {[VAR_RPT_DATE]}</t>
  </si>
  <si>
    <t>{[VAR_RPT_DATE]}报告</t>
  </si>
  <si>
    <t>Отчёт от {[VAR_RPT_DATE]}</t>
  </si>
  <si>
    <t>Relatório de {[VAR_RPT_DATE]}</t>
  </si>
  <si>
    <t>RPT_TRAIN_FILTER_POPUP_TITLE</t>
  </si>
  <si>
    <t>Choice of progress curve</t>
  </si>
  <si>
    <t>Choix de courbe de progression</t>
  </si>
  <si>
    <t>Wahl der Fortschrittskurve</t>
  </si>
  <si>
    <t>Elección de la curva de progreso</t>
  </si>
  <si>
    <t>Selezione della curva di progressione</t>
  </si>
  <si>
    <t>选择成长曲线</t>
  </si>
  <si>
    <t>Выбор кривой прогресса</t>
  </si>
  <si>
    <t>Escolha da curva de progresso</t>
  </si>
  <si>
    <t>Player can chose on the data chart wich data to display</t>
  </si>
  <si>
    <t>RPT_TRAIN_FILTER_POPUP_BTN1</t>
  </si>
  <si>
    <t>Clear</t>
  </si>
  <si>
    <t>Effacer</t>
  </si>
  <si>
    <t>Zurücksetzen</t>
  </si>
  <si>
    <t>清空</t>
  </si>
  <si>
    <t>Очистить</t>
  </si>
  <si>
    <t>Limpar</t>
  </si>
  <si>
    <t>RPT_TRAIN_FILTER_POPUP_BTN2</t>
  </si>
  <si>
    <t>RPT_TRAIN_FILTER_POPUP_BTN3</t>
  </si>
  <si>
    <t>Confirm</t>
  </si>
  <si>
    <t>Confirmer</t>
  </si>
  <si>
    <t>Bestätigen</t>
  </si>
  <si>
    <t>Confirmar</t>
  </si>
  <si>
    <t>Подтвердить</t>
  </si>
  <si>
    <t>RPT_TRAIN_FILTER_AVERAGE</t>
  </si>
  <si>
    <t>平均</t>
  </si>
  <si>
    <t>One of the curve the player can chose in the chart</t>
  </si>
  <si>
    <t>RPT_TRAIN_FILTER_AVERAGE_1</t>
  </si>
  <si>
    <t>综合</t>
  </si>
  <si>
    <t>RPT_TRAIN_FILTER_AVERAGE_2</t>
  </si>
  <si>
    <t>RPT_TRAIN_FILTER_AVERAGE_3</t>
  </si>
  <si>
    <t>RPT_TRAIN_FILTER_AVERAGE_4</t>
  </si>
  <si>
    <t>RPT_TRAIN_NO_RPT</t>
  </si>
  <si>
    <t>No report yet.</t>
  </si>
  <si>
    <t>Pas de rapport.</t>
  </si>
  <si>
    <t>Noch kein Bericht.</t>
  </si>
  <si>
    <t>Sin informe.</t>
  </si>
  <si>
    <t>Nessun resoconto.</t>
  </si>
  <si>
    <t>暂无报告</t>
  </si>
  <si>
    <t>Отчётов пока нет.</t>
  </si>
  <si>
    <t>Sem relatório ainda.</t>
  </si>
  <si>
    <t>RPT_TRAIN_FILTER_FREE</t>
  </si>
  <si>
    <t>Empty</t>
  </si>
  <si>
    <t>ohne Werte</t>
  </si>
  <si>
    <t>Vacío</t>
  </si>
  <si>
    <t>Vuoto</t>
  </si>
  <si>
    <t>空</t>
  </si>
  <si>
    <t>Пусто</t>
  </si>
  <si>
    <t>Espaço livre</t>
  </si>
  <si>
    <t>Free slot to add a curve on the chart</t>
  </si>
  <si>
    <t>RPT_TRAIN_FILTER_AVERAGE_BIS_1</t>
  </si>
  <si>
    <t>{[PLAYER/RPT_TRAIN_FILTER_AVERAGE_1]} {[PLAYER/RPT_TRAIN_FILTER_AVERAGE]}</t>
  </si>
  <si>
    <t>{[PLAYER/RPT_TRAIN_FILTER_AVERAGE]} {[PLAYER/RPT_TRAIN_FILTER_AVERAGE_1]}</t>
  </si>
  <si>
    <t>{[PLAYER/RPT_TRAIN_FILTER_AVERAGE_1]} Média Geral</t>
  </si>
  <si>
    <t>"Global average"</t>
  </si>
  <si>
    <t>RPT_TRAIN_FILTER_AVERAGE_BIS_2</t>
  </si>
  <si>
    <t>{[PLAYER/RPT_TRAIN_FILTER_AVERAGE_2]} {[PLAYER/RPT_TRAIN_FILTER_AVERAGE]}</t>
  </si>
  <si>
    <t>{[PLAYER/RPT_TRAIN_FILTER_AVERAGE]} {[PLAYER/RPT_TRAIN_FILTER_AVERAGE_2]}</t>
  </si>
  <si>
    <t>{[PLAYER/RPT_TRAIN_FILTER_AVERAGE_2]} Média Técnica</t>
  </si>
  <si>
    <t>"Technic average"</t>
  </si>
  <si>
    <t>RPT_TRAIN_FILTER_AVERAGE_BIS_3</t>
  </si>
  <si>
    <t>{[PLAYER/RPT_TRAIN_FILTER_AVERAGE_3]} {[PLAYER/RPT_TRAIN_FILTER_AVERAGE]}</t>
  </si>
  <si>
    <t>{[PLAYER/RPT_TRAIN_FILTER_AVERAGE]} {[PLAYER/RPT_TRAIN_FILTER_AVERAGE_3]}</t>
  </si>
  <si>
    <t>{[PLAYER/RPT_TRAIN_FILTER_AVERAGE_3]} Média Física</t>
  </si>
  <si>
    <t>"Physic average"</t>
  </si>
  <si>
    <t>RPT_TRAIN_FILTER_AVERAGE_BIS_4</t>
  </si>
  <si>
    <t>{[PLAYER/RPT_TRAIN_FILTER_AVERAGE_4]} {[PLAYER/RPT_TRAIN_FILTER_AVERAGE]}</t>
  </si>
  <si>
    <t>{[PLAYER/RPT_TRAIN_FILTER_AVERAGE]} {[PLAYER/RPT_TRAIN_FILTER_AVERAGE_4]}</t>
  </si>
  <si>
    <t>{[PLAYER/RPT_TRAIN_FILTER_AVERAGE_4]} Média Mental</t>
  </si>
  <si>
    <t>"Mental average"</t>
  </si>
  <si>
    <t>MENTAL_A_1_F</t>
  </si>
  <si>
    <t>Craintive</t>
  </si>
  <si>
    <t>ängstlich</t>
  </si>
  <si>
    <t>Temerosa</t>
  </si>
  <si>
    <t>Timorosa</t>
  </si>
  <si>
    <t>Напугана</t>
  </si>
  <si>
    <t>Medroso(a)</t>
  </si>
  <si>
    <t>MENTAL_A_2_F</t>
  </si>
  <si>
    <t>Anxieuse</t>
  </si>
  <si>
    <t>unruhig</t>
  </si>
  <si>
    <t>Ansiosa</t>
  </si>
  <si>
    <t>Взволнована</t>
  </si>
  <si>
    <t>Ansioso(a)</t>
  </si>
  <si>
    <t>MENTAL_A_3_F</t>
  </si>
  <si>
    <t>zuversichtlich</t>
  </si>
  <si>
    <t>Segura</t>
  </si>
  <si>
    <t>Уверена</t>
  </si>
  <si>
    <t>MENTAL_A_4_F</t>
  </si>
  <si>
    <t>Sûre d'elle</t>
  </si>
  <si>
    <t>selbstbewusst</t>
  </si>
  <si>
    <t>Segura de sí misma</t>
  </si>
  <si>
    <t>Sicura di sé</t>
  </si>
  <si>
    <t>Самоуверена</t>
  </si>
  <si>
    <t>MENTAL_A_5_F</t>
  </si>
  <si>
    <t>Présomptueuse</t>
  </si>
  <si>
    <t>überheblich</t>
  </si>
  <si>
    <t>Presuntuosa</t>
  </si>
  <si>
    <t>Самонадеянна</t>
  </si>
  <si>
    <t>Presunçosa</t>
  </si>
  <si>
    <t>MENTAL_B_1_F</t>
  </si>
  <si>
    <t>Démotivée</t>
  </si>
  <si>
    <t>demotiviert</t>
  </si>
  <si>
    <t>Desmotivada</t>
  </si>
  <si>
    <t>Demotivata</t>
  </si>
  <si>
    <t>Демотивирована</t>
  </si>
  <si>
    <t>MENTAL_B_2_F</t>
  </si>
  <si>
    <t>Indécise</t>
  </si>
  <si>
    <t>unschlüssig</t>
  </si>
  <si>
    <t>Indecisa</t>
  </si>
  <si>
    <t>Нерешительна</t>
  </si>
  <si>
    <t>MENTAL_B_3_F</t>
  </si>
  <si>
    <t>Concernée</t>
  </si>
  <si>
    <t>besorgt</t>
  </si>
  <si>
    <t>Preocupada</t>
  </si>
  <si>
    <t>Preoccupata</t>
  </si>
  <si>
    <t>Озабочена</t>
  </si>
  <si>
    <t>MENTAL_B_4_F</t>
  </si>
  <si>
    <t>Déterminée</t>
  </si>
  <si>
    <t>entschlossen</t>
  </si>
  <si>
    <t>Decidida</t>
  </si>
  <si>
    <t>Determinata</t>
  </si>
  <si>
    <t>Полна решимости</t>
  </si>
  <si>
    <t>Determinada</t>
  </si>
  <si>
    <t>MENTAL_B_5_F</t>
  </si>
  <si>
    <t>Surmotivée</t>
  </si>
  <si>
    <t>sehr motiviert</t>
  </si>
  <si>
    <t>Animada</t>
  </si>
  <si>
    <t>Gasata</t>
  </si>
  <si>
    <t>Заряжена</t>
  </si>
  <si>
    <t>MENTAL_C_1_F</t>
  </si>
  <si>
    <t>Stressée</t>
  </si>
  <si>
    <t>gestresst</t>
  </si>
  <si>
    <t>Estresada</t>
  </si>
  <si>
    <t>Stressata</t>
  </si>
  <si>
    <t>В стрессе</t>
  </si>
  <si>
    <t>Estressada</t>
  </si>
  <si>
    <t>MENTAL_C_2_F</t>
  </si>
  <si>
    <t>Inquiète</t>
  </si>
  <si>
    <t>beunruhigt</t>
  </si>
  <si>
    <t>Напряжена</t>
  </si>
  <si>
    <t>Aflita</t>
  </si>
  <si>
    <t>MENTAL_C_3_F</t>
  </si>
  <si>
    <t>Rassurée</t>
  </si>
  <si>
    <t>beschwichtigt</t>
  </si>
  <si>
    <t>Tranquila</t>
  </si>
  <si>
    <t>Rassicurata</t>
  </si>
  <si>
    <t>Успокоена</t>
  </si>
  <si>
    <t>Tranquilizada</t>
  </si>
  <si>
    <t>MENTAL_C_4_F</t>
  </si>
  <si>
    <t>Décontractée</t>
  </si>
  <si>
    <t>entspannt</t>
  </si>
  <si>
    <t>Relajada</t>
  </si>
  <si>
    <t>Rilassata</t>
  </si>
  <si>
    <t>Расслаблена</t>
  </si>
  <si>
    <t>Relaxada</t>
  </si>
  <si>
    <t>MENTAL_C_5_F</t>
  </si>
  <si>
    <t>lässig</t>
  </si>
  <si>
    <t>Despreocupada</t>
  </si>
  <si>
    <t>Disinvolta</t>
  </si>
  <si>
    <t>Беззаботна</t>
  </si>
  <si>
    <t>MENTAL_D_1_F</t>
  </si>
  <si>
    <t>wütend</t>
  </si>
  <si>
    <t>Enfadada</t>
  </si>
  <si>
    <t>Arrabbiata</t>
  </si>
  <si>
    <t>Irritada</t>
  </si>
  <si>
    <t>MENTAL_D_2_F</t>
  </si>
  <si>
    <t>Enervée</t>
  </si>
  <si>
    <t>verärgert</t>
  </si>
  <si>
    <t>Molesta</t>
  </si>
  <si>
    <t>Infastidita</t>
  </si>
  <si>
    <t>Раздражена</t>
  </si>
  <si>
    <t>Incomodada</t>
  </si>
  <si>
    <t>MENTAL_D_3_F</t>
  </si>
  <si>
    <t>unbeeindruckt</t>
  </si>
  <si>
    <t>Спокойна</t>
  </si>
  <si>
    <t>MENTAL_D_4_F</t>
  </si>
  <si>
    <t>enthusiastisch</t>
  </si>
  <si>
    <t>Воодушевлена</t>
  </si>
  <si>
    <t>Entusiasmada</t>
  </si>
  <si>
    <t>MENTAL_D_5_F</t>
  </si>
  <si>
    <t>Exaltée</t>
  </si>
  <si>
    <t>begeistert</t>
  </si>
  <si>
    <t>Fascinada</t>
  </si>
  <si>
    <t>Elettrizzata</t>
  </si>
  <si>
    <t>MENTAL_EXCEP_1_F</t>
  </si>
  <si>
    <t>niedergeschlagen</t>
  </si>
  <si>
    <t>Hecha polvo</t>
  </si>
  <si>
    <t>Подавлена</t>
  </si>
  <si>
    <t>Para baixo</t>
  </si>
  <si>
    <t>MENTAL_EXCEP_2_F</t>
  </si>
  <si>
    <t>Dévastée</t>
  </si>
  <si>
    <t>am boden zerstört</t>
  </si>
  <si>
    <t>Devastada</t>
  </si>
  <si>
    <t>Sconvolta</t>
  </si>
  <si>
    <t>Разбита</t>
  </si>
  <si>
    <t>MENTAL_EXCEP_3_F</t>
  </si>
  <si>
    <t>Frustrée</t>
  </si>
  <si>
    <t>frustriert</t>
  </si>
  <si>
    <t>Frustrada</t>
  </si>
  <si>
    <t>Frustrata</t>
  </si>
  <si>
    <t>Разочарована</t>
  </si>
  <si>
    <t>MENTAL_EXCEP_4_F</t>
  </si>
  <si>
    <t>sehr gut drauf</t>
  </si>
  <si>
    <t>MENTAL_EXCEP_5_F</t>
  </si>
  <si>
    <t>auf wolke sieben</t>
  </si>
  <si>
    <t>EVAL_TITLE</t>
  </si>
  <si>
    <t>Evaluate player</t>
  </si>
  <si>
    <t>Evaluer le joueur</t>
  </si>
  <si>
    <t>Spieler bewerten</t>
  </si>
  <si>
    <t>Evaluar tenista</t>
  </si>
  <si>
    <t>Valuta l'atleta</t>
  </si>
  <si>
    <t>评估球员</t>
  </si>
  <si>
    <t>Оценить игрока</t>
  </si>
  <si>
    <t>Avaliar jogador</t>
  </si>
  <si>
    <t>Player can evaluate a player with a scout from his staff</t>
  </si>
  <si>
    <t>EVAL_ASSIGN</t>
  </si>
  <si>
    <t>Assign a Scout</t>
  </si>
  <si>
    <t>Assigner un Scout</t>
  </si>
  <si>
    <t>Einen Scout zuweisen</t>
  </si>
  <si>
    <t>Asignar un ojeador</t>
  </si>
  <si>
    <t>Assegna uno scout:</t>
  </si>
  <si>
    <t>指派球探</t>
  </si>
  <si>
    <t>Назначить скаута</t>
  </si>
  <si>
    <t>Designar um Olheiro</t>
  </si>
  <si>
    <t>EVAL_PLY_ALREADY</t>
  </si>
  <si>
    <t>Players already assigned:</t>
  </si>
  <si>
    <t>Joueurs déjà assignés :</t>
  </si>
  <si>
    <t>Bereits zugewiesene Spieler:</t>
  </si>
  <si>
    <t>Tenistas asignados:</t>
  </si>
  <si>
    <t>Tennisti già assegnati:</t>
  </si>
  <si>
    <t>已指派球员：</t>
  </si>
  <si>
    <t>Игроки уже назначены:</t>
  </si>
  <si>
    <t>Jogadores já designados:</t>
  </si>
  <si>
    <t>EVAL_COST</t>
  </si>
  <si>
    <t>Evaluation cost:</t>
  </si>
  <si>
    <t>Coût de l'évaluation :</t>
  </si>
  <si>
    <t>Bewertungskosten:</t>
  </si>
  <si>
    <t>Coste de evaluación:</t>
  </si>
  <si>
    <t>Costo della valutazione:</t>
  </si>
  <si>
    <t>评估成本：</t>
  </si>
  <si>
    <t>Стоимость оценки:</t>
  </si>
  <si>
    <t>Custo da avaliação:</t>
  </si>
  <si>
    <t>Evaluation of the level of a player</t>
  </si>
  <si>
    <t>EVAL_DAYS</t>
  </si>
  <si>
    <t>Evaluation to be received in:</t>
  </si>
  <si>
    <t>Evaluation reçue dans :</t>
  </si>
  <si>
    <t>Die Bewertung wird eingehen in:</t>
  </si>
  <si>
    <t>La evaluación se recibirá en:</t>
  </si>
  <si>
    <t>Valutazione da ricevere entro:</t>
  </si>
  <si>
    <t>评估时间：</t>
  </si>
  <si>
    <t>Оценка будет получена через:</t>
  </si>
  <si>
    <t>Avaliação a ser recebida em:</t>
  </si>
  <si>
    <t>EVAL_OK</t>
  </si>
  <si>
    <t>EVAL_CANCEL</t>
  </si>
  <si>
    <t>EVAL_CANCEL2</t>
  </si>
  <si>
    <t>{[UI/CANCEL]} evaluation</t>
  </si>
  <si>
    <t>{[UI/CANCEL]} l'évaluation</t>
  </si>
  <si>
    <t>Bewertung {[UI/CANCEL]}</t>
  </si>
  <si>
    <t>{[UI/CANCEL]} la evaluación</t>
  </si>
  <si>
    <t>{[UI/CANCEL]} la valutazione</t>
  </si>
  <si>
    <t>{[UI/CANCEL]}评估</t>
  </si>
  <si>
    <t>{[UI/CANCEL]} оценку</t>
  </si>
  <si>
    <t>avaliação {[UI/CANCEL]}</t>
  </si>
  <si>
    <t>Cancela a current evaluation</t>
  </si>
  <si>
    <t>Fire player</t>
  </si>
  <si>
    <t>Renvoyer le joueur</t>
  </si>
  <si>
    <t>Spieler/Spielerin entlassen</t>
  </si>
  <si>
    <t>Despedir tenista</t>
  </si>
  <si>
    <t>Licenzia l'atleta</t>
  </si>
  <si>
    <t>与球员解约</t>
  </si>
  <si>
    <t>Уволить игрока</t>
  </si>
  <si>
    <t>Demitir jogador</t>
  </si>
  <si>
    <t>Cost of dismissal:</t>
  </si>
  <si>
    <t>Kosten der Entlassung:</t>
  </si>
  <si>
    <t>Coste del despido:</t>
  </si>
  <si>
    <t>解约费用：</t>
  </si>
  <si>
    <t>Custo da demissão:</t>
  </si>
  <si>
    <t>Player will leave team immediately.</t>
  </si>
  <si>
    <t>Le joueur quittera immédiatement l'équipe pro.</t>
  </si>
  <si>
    <t>Spieler/Spielerin wird das Team sofort verlassen.</t>
  </si>
  <si>
    <t>Tu tenista dejará el equipo inmediatamente.</t>
  </si>
  <si>
    <t>L'atleta lascia immediatamente la squadra.</t>
  </si>
  <si>
    <t>球员将立即离队。</t>
  </si>
  <si>
    <t>Игрок покинет команду немедленно.</t>
  </si>
  <si>
    <t>O jogador deixará a equipe imediatamente.</t>
  </si>
  <si>
    <t>EXPERIENCE_TITLE</t>
  </si>
  <si>
    <t>Experience:</t>
  </si>
  <si>
    <t>Experience :</t>
  </si>
  <si>
    <t>Erfahrung:</t>
  </si>
  <si>
    <t>Experiencia:</t>
  </si>
  <si>
    <t>Esperienza:</t>
  </si>
  <si>
    <t>经验：</t>
  </si>
  <si>
    <t>Опыт:</t>
  </si>
  <si>
    <t>Experiência:</t>
  </si>
  <si>
    <t>Experience of a player (novice, etc.)</t>
  </si>
  <si>
    <t>PERSONALITY_TITLE</t>
  </si>
  <si>
    <t>Personality:</t>
  </si>
  <si>
    <t>Personnalité :</t>
  </si>
  <si>
    <t>Persönlichkeit:</t>
  </si>
  <si>
    <t>Personalidad:</t>
  </si>
  <si>
    <t>Personalità:</t>
  </si>
  <si>
    <t>性格：</t>
  </si>
  <si>
    <t>Характер:</t>
  </si>
  <si>
    <t>Personalidade:</t>
  </si>
  <si>
    <t>Personality of a player</t>
  </si>
  <si>
    <t>PLANNING_STATUS_1</t>
  </si>
  <si>
    <t>Training at the academy</t>
  </si>
  <si>
    <t>Entrainement à l’académie</t>
  </si>
  <si>
    <t>Training in der Akademie</t>
  </si>
  <si>
    <t>Entrenando en la escuela</t>
  </si>
  <si>
    <t>Allenamento presso l'accademia</t>
  </si>
  <si>
    <t>在学院训练</t>
  </si>
  <si>
    <t>Тренируется в академии</t>
  </si>
  <si>
    <t>Treinando na academia</t>
  </si>
  <si>
    <t>One of the current status of a player</t>
  </si>
  <si>
    <t>PLANNING_STATUS_2</t>
  </si>
  <si>
    <t>Training at the tournament site</t>
  </si>
  <si>
    <t>Entraînement sur lieu du tournoi</t>
  </si>
  <si>
    <t>Training am Turnierort</t>
  </si>
  <si>
    <t>Entrenando en el lugar del torneo</t>
  </si>
  <si>
    <t>Allenamento presso la sede del torneo</t>
  </si>
  <si>
    <t>在赛事场地训练</t>
  </si>
  <si>
    <t>Тренируется на месте турнира</t>
  </si>
  <si>
    <t>Treinando no local do torneio</t>
  </si>
  <si>
    <t>PLANNING_STATUS_3</t>
  </si>
  <si>
    <t>{[VAR_TNMT_NAME]}</t>
  </si>
  <si>
    <t>PLANNING_STATUS_4</t>
  </si>
  <si>
    <t>Treats an injury at the academy</t>
  </si>
  <si>
    <t>Soigne une blessure à l’académie</t>
  </si>
  <si>
    <t>Lässt sich wegen einer Verletzung in der Akademie behandeln</t>
  </si>
  <si>
    <t>Trata una lesión en la escuela.</t>
  </si>
  <si>
    <t>In cura all'accademia per infortunio</t>
  </si>
  <si>
    <t>在学院治疗伤病</t>
  </si>
  <si>
    <t>Лечит травму в академии</t>
  </si>
  <si>
    <t>Tratando uma lesão na academia</t>
  </si>
  <si>
    <t>PLANNING_STATUS_5</t>
  </si>
  <si>
    <t>On holidays</t>
  </si>
  <si>
    <t>En vacances</t>
  </si>
  <si>
    <t>Im Urlaub</t>
  </si>
  <si>
    <t>De vacaciones</t>
  </si>
  <si>
    <t>In vacanza</t>
  </si>
  <si>
    <t>休假中</t>
  </si>
  <si>
    <t>В отпуске</t>
  </si>
  <si>
    <t>De férias</t>
  </si>
  <si>
    <t>PHYSIC_01</t>
  </si>
  <si>
    <t>Destroyed</t>
  </si>
  <si>
    <t>Anéanti</t>
  </si>
  <si>
    <t>Völlig erschöpft</t>
  </si>
  <si>
    <t>Sfinito/a</t>
  </si>
  <si>
    <t>筋疲力尽</t>
  </si>
  <si>
    <t>Destruído</t>
  </si>
  <si>
    <t>One of the physical status of a player</t>
  </si>
  <si>
    <t>PHYSIC_02</t>
  </si>
  <si>
    <t>Wiped out</t>
  </si>
  <si>
    <t>Epuisé</t>
  </si>
  <si>
    <t>Erschöpft</t>
  </si>
  <si>
    <t>Destrozado</t>
  </si>
  <si>
    <t>Spossato/a</t>
  </si>
  <si>
    <t>疲惫不堪</t>
  </si>
  <si>
    <t>Выжат</t>
  </si>
  <si>
    <t>Exausto</t>
  </si>
  <si>
    <t>PHYSIC_03</t>
  </si>
  <si>
    <t>Tired</t>
  </si>
  <si>
    <t>Fatigué</t>
  </si>
  <si>
    <t>Müde</t>
  </si>
  <si>
    <t>Cansado</t>
  </si>
  <si>
    <t>Stanco/a</t>
  </si>
  <si>
    <t>身心俱疲</t>
  </si>
  <si>
    <t>Устал</t>
  </si>
  <si>
    <t>PHYSIC_04</t>
  </si>
  <si>
    <t>Fresh</t>
  </si>
  <si>
    <t>Frais</t>
  </si>
  <si>
    <t>Frisch</t>
  </si>
  <si>
    <t>Fresco</t>
  </si>
  <si>
    <t>Riposato/a</t>
  </si>
  <si>
    <t>精力充沛</t>
  </si>
  <si>
    <t>Свеж</t>
  </si>
  <si>
    <t>Descansado</t>
  </si>
  <si>
    <t>PHYSIC_05</t>
  </si>
  <si>
    <t>In top form</t>
  </si>
  <si>
    <t>Au top</t>
  </si>
  <si>
    <t>In Bestform</t>
  </si>
  <si>
    <t>En plena forma</t>
  </si>
  <si>
    <t>In piena forma</t>
  </si>
  <si>
    <t>状态绝佳</t>
  </si>
  <si>
    <t>В отличной форме</t>
  </si>
  <si>
    <t>Em plena forma</t>
  </si>
  <si>
    <t>LEVEL_QUALIFIER_01</t>
  </si>
  <si>
    <t>sehr niedrig</t>
  </si>
  <si>
    <t>极差</t>
  </si>
  <si>
    <t>muito baixo</t>
  </si>
  <si>
    <t>One of the level indicator of a player</t>
  </si>
  <si>
    <t>LEVEL_QUALIFIER_02</t>
  </si>
  <si>
    <t>low</t>
  </si>
  <si>
    <t>faible</t>
  </si>
  <si>
    <t>niedrig</t>
  </si>
  <si>
    <t>bajo</t>
  </si>
  <si>
    <t>差</t>
  </si>
  <si>
    <t>низкий</t>
  </si>
  <si>
    <t>baixo</t>
  </si>
  <si>
    <t>LEVEL_QUALIFIER_03</t>
  </si>
  <si>
    <t>decent</t>
  </si>
  <si>
    <t>correct</t>
  </si>
  <si>
    <t>annehmbar</t>
  </si>
  <si>
    <t>bueno</t>
  </si>
  <si>
    <t>decente</t>
  </si>
  <si>
    <t>неплохой</t>
  </si>
  <si>
    <t>LEVEL_QUALIFIER_04</t>
  </si>
  <si>
    <t>acceptable</t>
  </si>
  <si>
    <t>convenable</t>
  </si>
  <si>
    <t>akzeptabel</t>
  </si>
  <si>
    <t>aceptable</t>
  </si>
  <si>
    <t>accettabile</t>
  </si>
  <si>
    <t>合格</t>
  </si>
  <si>
    <t>приемлемый</t>
  </si>
  <si>
    <t>aceitável</t>
  </si>
  <si>
    <t>LEVEL_QUALIFIER_05</t>
  </si>
  <si>
    <t>fair</t>
  </si>
  <si>
    <t>assez bon</t>
  </si>
  <si>
    <t>in Ordnung</t>
  </si>
  <si>
    <t>indiferente</t>
  </si>
  <si>
    <t>discreto</t>
  </si>
  <si>
    <t>普通</t>
  </si>
  <si>
    <t>удовлетворительный</t>
  </si>
  <si>
    <t>razoável</t>
  </si>
  <si>
    <t>LEVEL_QUALIFIER_06</t>
  </si>
  <si>
    <t>good</t>
  </si>
  <si>
    <t>bon</t>
  </si>
  <si>
    <t>bien</t>
  </si>
  <si>
    <t>buono</t>
  </si>
  <si>
    <t>хороший</t>
  </si>
  <si>
    <t>bom</t>
  </si>
  <si>
    <t>LEVEL_QUALIFIER_07</t>
  </si>
  <si>
    <t>very good</t>
  </si>
  <si>
    <t>très bien</t>
  </si>
  <si>
    <t>sehr gut</t>
  </si>
  <si>
    <t>muy bien</t>
  </si>
  <si>
    <t>molto buono</t>
  </si>
  <si>
    <t>优秀</t>
  </si>
  <si>
    <t>очень хороший</t>
  </si>
  <si>
    <t>muito bom</t>
  </si>
  <si>
    <t>LEVEL_QUALIFIER_08</t>
  </si>
  <si>
    <t>excellent</t>
  </si>
  <si>
    <t>excelente</t>
  </si>
  <si>
    <t>eccellente</t>
  </si>
  <si>
    <t>出色</t>
  </si>
  <si>
    <t>отличный</t>
  </si>
  <si>
    <t>LEVEL_QUALIFIER_09</t>
  </si>
  <si>
    <t>amazing</t>
  </si>
  <si>
    <t>incroyable</t>
  </si>
  <si>
    <t>fantastisch</t>
  </si>
  <si>
    <t>increíble</t>
  </si>
  <si>
    <t>incredibile</t>
  </si>
  <si>
    <t>惊人</t>
  </si>
  <si>
    <t>поразительный</t>
  </si>
  <si>
    <t>incrível</t>
  </si>
  <si>
    <t>LEVEL_QUALIFIER_10</t>
  </si>
  <si>
    <t>insane</t>
  </si>
  <si>
    <t>dément</t>
  </si>
  <si>
    <t>unglaublich</t>
  </si>
  <si>
    <t>estelar</t>
  </si>
  <si>
    <t>pazzesco</t>
  </si>
  <si>
    <t>爆表</t>
  </si>
  <si>
    <t>невероятный</t>
  </si>
  <si>
    <t>insano</t>
  </si>
  <si>
    <t>POTENTIAL_QUALIFIER_01</t>
  </si>
  <si>
    <t>One of the potential indicator of a player</t>
  </si>
  <si>
    <t>POTENTIAL_QUALIFIER_02</t>
  </si>
  <si>
    <t>POTENTIAL_QUALIFIER_03</t>
  </si>
  <si>
    <t>达标</t>
  </si>
  <si>
    <t>POTENTIAL_QUALIFIER_04</t>
  </si>
  <si>
    <t>POTENTIAL_QUALIFIER_05</t>
  </si>
  <si>
    <t>POTENTIAL_QUALIFIER_06</t>
  </si>
  <si>
    <t>POTENTIAL_QUALIFIER_07</t>
  </si>
  <si>
    <t>POTENTIAL_QUALIFIER_08</t>
  </si>
  <si>
    <t>POTENTIAL_QUALIFIER_09</t>
  </si>
  <si>
    <t>PROG_TYPE_1</t>
  </si>
  <si>
    <t>Early Bloomer</t>
  </si>
  <si>
    <t>Précoce</t>
  </si>
  <si>
    <t>Frühentwickler</t>
  </si>
  <si>
    <t>Precoz</t>
  </si>
  <si>
    <t>Talento precoce</t>
  </si>
  <si>
    <t>早熟型</t>
  </si>
  <si>
    <t>Ранний прогресс</t>
  </si>
  <si>
    <t>Florescimento Precoce</t>
  </si>
  <si>
    <t>One of the progression curve of a player</t>
  </si>
  <si>
    <t>PROG_TYPE_2</t>
  </si>
  <si>
    <t>Talento standard</t>
  </si>
  <si>
    <t>标准型</t>
  </si>
  <si>
    <t>Стандартный</t>
  </si>
  <si>
    <t>PROG_TYPE_3</t>
  </si>
  <si>
    <t>Late Bloomer</t>
  </si>
  <si>
    <t>Tardive</t>
  </si>
  <si>
    <t>Spätentwickler</t>
  </si>
  <si>
    <t>Tardío</t>
  </si>
  <si>
    <t>Talento tardivo</t>
  </si>
  <si>
    <t>晚成型</t>
  </si>
  <si>
    <t>Поздний прогресс</t>
  </si>
  <si>
    <t>Florescimento Tardio</t>
  </si>
  <si>
    <t>PROG_TYPE_4</t>
  </si>
  <si>
    <t>?</t>
  </si>
  <si>
    <t>AFFILIATION</t>
  </si>
  <si>
    <t>{[UI/AFFILIATION]}</t>
  </si>
  <si>
    <t>RES_SUMMARY</t>
  </si>
  <si>
    <t>Results summary</t>
  </si>
  <si>
    <t>Résumé des résultats</t>
  </si>
  <si>
    <t>Zusammenfassung der Ergebnisse</t>
  </si>
  <si>
    <t>Resumen de resultados</t>
  </si>
  <si>
    <t>Panoramica dei risultati</t>
  </si>
  <si>
    <t>成绩汇总</t>
  </si>
  <si>
    <t>Сводка результатов</t>
  </si>
  <si>
    <t>Resumo de Resultados</t>
  </si>
  <si>
    <t>Current ranking, points, win/lose, titles, priez money earned</t>
  </si>
  <si>
    <t>RES_BREAKDOWN</t>
  </si>
  <si>
    <t>Ranking breakdown</t>
  </si>
  <si>
    <t>Répartition des points</t>
  </si>
  <si>
    <t>Ranglisten-Breakdown</t>
  </si>
  <si>
    <t>Desglose de la clasificación</t>
  </si>
  <si>
    <t>Ripartizione dei punti</t>
  </si>
  <si>
    <t>排名分布</t>
  </si>
  <si>
    <t>Разбор рейтинга</t>
  </si>
  <si>
    <t>Detalhamento do Ranking</t>
  </si>
  <si>
    <t>List of tournament played with points earned for each one</t>
  </si>
  <si>
    <t>RES_EVOL_YEAR</t>
  </si>
  <si>
    <t>Ranking change this year</t>
  </si>
  <si>
    <t>Évolution du classement cette année</t>
  </si>
  <si>
    <t>Ranglistenänderungen dieses Jahr</t>
  </si>
  <si>
    <t>Evolución de la clasificación este año</t>
  </si>
  <si>
    <t>Variazione in classifica di quest'anno</t>
  </si>
  <si>
    <t>本年排名变化</t>
  </si>
  <si>
    <t>Изменение рейтинга за год</t>
  </si>
  <si>
    <t>Mudança de Ranking neste ano</t>
  </si>
  <si>
    <t>Title of a chart</t>
  </si>
  <si>
    <t>RES_EVOL_CAREER</t>
  </si>
  <si>
    <t>Ranking change by year</t>
  </si>
  <si>
    <t>Évolution du classement par année</t>
  </si>
  <si>
    <t>Ranglistenänderungen nach Jahr</t>
  </si>
  <si>
    <t>Evolución de la clasificación por año</t>
  </si>
  <si>
    <t>Variazione in classifica per anno</t>
  </si>
  <si>
    <t>历年排名变化</t>
  </si>
  <si>
    <t>Изменение рейтинга по годам</t>
  </si>
  <si>
    <t>Mudança de Ranking por ano</t>
  </si>
  <si>
    <t>RES_BREAKDOWN_INFO_MTL</t>
  </si>
  <si>
    <t>{[TENNIS/CIRCUIT_0]} Circuit: The points total takes into account the 18 best tournaments out of the last 26 played (exception: points from {[TENNIS/TNMT_CAT_1]}, {[TENNIS/TNMT_CAT_4]} and {[TENNIS/TNMT_CAT_3]} played are obviously taken into account).</t>
  </si>
  <si>
    <t>Circuit {[TENNIS/CIRCUIT_0]}: Le total des points prend en compte les 18 meilleurs tournois sur les 26 derniers tournois joués (exception : les points des {[TENNIS/TNMT_CAT_1]}, des {[TENNIS/TNMT_CAT_4]} et des {[TENNIS/TNMT_CAT_3]} joués sont forcément pris en compte).</t>
  </si>
  <si>
    <t>{[TENNIS/CIRCUIT_0]}-Tour: Die Punktzahl berücksichtigt die 18 besten Turniere aus den letzten 26 gespielten Turnieren (Ausnahme: die Punkte aus {[TENNIS/TNMT_CAT_1]}, {[TENNIS/TNMT_CAT_4]} und {[TENNIS/TNMT_CAT_3]} werden immer berücksichtigt).</t>
  </si>
  <si>
    <t>Circuito {[TENNIS/CIRCUIT_0]}: El total de puntos tiene en cuenta los 18 mejores torneos de los últimos 26 jugados (excepción: se tienen en cuenta los puntos de los {[TENNIS/TNMT_CAT_1]}, {[TENNIS/TNMT_CAT_4]} y {[TENNIS/TNMT_CAT_3]} jugados).</t>
  </si>
  <si>
    <t>Circuito {[TENNIS/CIRCUIT_0]}: per il totale dei punti si considerano i migliori 18 tornei sugli ultimi 26 disputati (eccezione: i punti di {[TENNIS/TNMT_CAT_1]}, {[TENNIS/TNMT_CAT_4]} e {[TENNIS/TNMT_CAT_3]} disputati vengono ovviamente tenuti di conto).</t>
  </si>
  <si>
    <t>{[TENNIS/CIRCUIT_0]}巡回赛：积分取最近26项赛事中最佳18站成绩（例外：已参加的{[TENNIS/TNMT_CAT_1]}、{[TENNIS/TNMT_CAT_4]}和{[TENNIS/TNMT_CAT_3]}赛事积分均计入其中）。</t>
  </si>
  <si>
    <t>Тур {[TENNIS/CIRCUIT_0]}: итог по 18 лучшим турнирам из 26…</t>
  </si>
  <si>
    <t>{[TENNIS/CIRCUIT_0]} Circuito: O total de pontos leva em conta os 18 melhores torneios dos últimos 26 disputados (exceção: pontos de {[TENNIS/TNMT_CAT_1]}, {[TENNIS/TNMT_CAT_4]} e {[TENNIS/TNMT_CAT_3]} disputados são obviamente levados em conta).</t>
  </si>
  <si>
    <t>Detail on how points are counted on the MTL circuit</t>
  </si>
  <si>
    <t>RES_BREAKDOWN_INFO_WTL</t>
  </si>
  <si>
    <t>{[TENNIS/CIRCUIT_1]} Circuit: The points total takes into account the 18 best tournaments out of the last 26 played (exception: points from {[TENNIS/TNMT_CAT_2]}, finals and {[TENNIS/TNMT_CAT_24]} played are obviously taken into account).</t>
  </si>
  <si>
    <t>Circuit {[TENNIS/CIRCUIT_1]}: Le total des points prend en compte les 18 meilleurs tournois sur les 26 derniers tournois joués (exception : les points des {[TENNIS/TNMT_CAT_2]}, des Finals et des {[TENNIS/TNMT_CAT_24]} joués sont forcément pris en compte).</t>
  </si>
  <si>
    <t>{[TENNIS/CIRCUIT_1]}-Tour: Die Punktzahl berücksichtigt die 18 besten Turniere aus den letzten 26 gespielten Turnieren (Ausnahme: die Punkte aus {[TENNIS/TNMT_CAT_2]}, Finals und {[TENNIS/TNMT_CAT_24]} werden immer berücksichtigt).</t>
  </si>
  <si>
    <t>Circuito {[TENNIS/CIRCUIT_1]}: El total de puntos tiene en cuenta los 18 mejores torneos de los últimos 26 jugados (excepción: se tienen en cuenta los puntos de {[TENNIS/TNMT_CAT_2]}, finales y {[TENNIS/TNMT_CAT_24]} jugados).</t>
  </si>
  <si>
    <t>Circuito {[TENNIS/CIRCUIT_1]}: per il totale dei punti si considerano i migliori 18 tornei sugli ultimi 26 disputati (eccezione: i punti di {[TENNIS/TNMT_CAT_2]}, le finali e {[TENNIS/TNMT_CAT_24]} disputati vengono ovviamente tenuti di conto).</t>
  </si>
  <si>
    <t>{[TENNIS/CIRCUIT_1]}巡回赛：积分取最近26项赛事中最佳16站成绩（例外：已参加的{[TENNIS/TNMT_CAT_2]}、决赛和{[TENNIS/TNMT_CAT_24]}赛事积分均计入其中）。</t>
  </si>
  <si>
    <t>Тур {[TENNIS/CIRCUIT_1]}: итог по 18 лучшим турнирам из 26…</t>
  </si>
  <si>
    <t>{[TENNIS/CIRCUIT_1]} Circuito: O total de pontos leva em conta os 18 melhores torneios dos últimos 26 disputados (exceção: pontos de {[TENNIS/TNMT_CAT_2]}, finais e {[TENNIS/TNMT_CAT_24]} disputados são obviamente levados em conta).</t>
  </si>
  <si>
    <t>Detail on how points are counted on the WTL circuit</t>
  </si>
  <si>
    <t>RES_BREAKDOWN_INFO_JUNIORS</t>
  </si>
  <si>
    <t>{[TENNIS/CIRCUIT_45]}Circuit: The points total takes into account the 10 best tournaments out of the last 26 played (exception: points from Grand Slams and finals played are obviously taken into account).</t>
  </si>
  <si>
    <t>Circuit {[TENNIS/CIRCUIT_45]}: Le total des points prend en compte les 10 meilleurs tournois sur les 26 derniers tournois joués (exception : les points des Grand Chelem et des Finals joués sont forcément pris en compte).</t>
  </si>
  <si>
    <t>{[TENNIS/CIRCUIT_45]}-Tour: Die Punktzahl berücksichtigt die 10 besten Turniere aus den letzten 26 gespielten Turnieren (Ausnahme: die Punkte aus gespielten Grand Slams und Finals werden immer berücksichtigt).</t>
  </si>
  <si>
    <t>Circuito {[TENNIS/CIRCUIT_45]}: El total de puntos tiene en cuenta los 10 mejores torneos de los últimos 26 jugados (excepción: se tienen en cuenta los puntos de Grand Slams y finales jugadas).</t>
  </si>
  <si>
    <t>Circuito {[TENNIS/CIRCUIT_45]}: per il totale dei punti si considerano i migliori 10 tornei sugli ultimi 26 disputati (eccezione: i punti del Grande Slam e delle finali disputate vengono ovviamente tenuti di conto).</t>
  </si>
  <si>
    <t>{[TENNIS/CIRCUIT_45]}巡回赛：积分取最近26项赛事中最佳10站成绩（例外：已参加的大满贯和决赛赛事积分均计入其中）。</t>
  </si>
  <si>
    <t>Тур {[TENNIS/CIRCUIT_45]}: учитываются 10 лучших турниров из 26…</t>
  </si>
  <si>
    <t>{[TENNIS/CIRCUIT_45]} Circuito: O total de pontos leva em conta os 10 melhores torneios dos últimos 26 disputados (exceção: pontos de Grand Slams e finais disputados são obviamente levados em conta).</t>
  </si>
  <si>
    <t>Detail on how points are counted on the Junior circuit</t>
  </si>
  <si>
    <t>RES_SUMMARY_1</t>
  </si>
  <si>
    <t>{[UI/RANK]}</t>
  </si>
  <si>
    <t>RES_SUMMARY_2</t>
  </si>
  <si>
    <t>{[UI/POINTS]}</t>
  </si>
  <si>
    <t>RES_SUMMARY_3</t>
  </si>
  <si>
    <t>YTD W/L</t>
  </si>
  <si>
    <t>V/D del año</t>
  </si>
  <si>
    <t>本年胜/负</t>
  </si>
  <si>
    <t>Баланс побед/поражений (YTD)</t>
  </si>
  <si>
    <t>Vitórias/Derrotas no Ano</t>
  </si>
  <si>
    <t>Year to Date Win/Lose</t>
  </si>
  <si>
    <t>RES_SUMMARY_4</t>
  </si>
  <si>
    <t>YTD Titles</t>
  </si>
  <si>
    <t>YTD Titres</t>
  </si>
  <si>
    <t>YTD Titel</t>
  </si>
  <si>
    <t>Títulos del año</t>
  </si>
  <si>
    <t>YTD Titoli</t>
  </si>
  <si>
    <t>本年夺冠数</t>
  </si>
  <si>
    <t>Титулы (YTD)</t>
  </si>
  <si>
    <t>Títulos no Ano</t>
  </si>
  <si>
    <t>Year to Date Titles</t>
  </si>
  <si>
    <t>RES_SUMMARY_5</t>
  </si>
  <si>
    <t>YTD Prize Money</t>
  </si>
  <si>
    <t>YTD Preisgelder</t>
  </si>
  <si>
    <t>YTD Premios</t>
  </si>
  <si>
    <t>YTD Montepremi</t>
  </si>
  <si>
    <t>本年奖金</t>
  </si>
  <si>
    <t>Призовые (YTD)</t>
  </si>
  <si>
    <t>Premiação no Ano</t>
  </si>
  <si>
    <t>RES_BREAKDOWN_1</t>
  </si>
  <si>
    <t>{[UI/WEEK]}</t>
  </si>
  <si>
    <t>RES_BREAKDOWN_2</t>
  </si>
  <si>
    <t>{[TENNIS/TNMT]}</t>
  </si>
  <si>
    <t>RES_BREAKDOWN_3</t>
  </si>
  <si>
    <t>{[UI/ROUND]}</t>
  </si>
  <si>
    <t>RES_BREAKDOWN_4</t>
  </si>
  <si>
    <t>RES_BREAKDOWN_CHECK</t>
  </si>
  <si>
    <t>Display tournaments that do not count</t>
  </si>
  <si>
    <t>Afficher les tournois non comptabilisés</t>
  </si>
  <si>
    <t>Turniere anzeigen, die nicht berücksichtigt werden</t>
  </si>
  <si>
    <t>Mostrar torneos que no cuentan</t>
  </si>
  <si>
    <t>Mostra i tornei non conteggiati</t>
  </si>
  <si>
    <t>显示不计分赛事</t>
  </si>
  <si>
    <t>Показать турниры, не входящие в зачёт</t>
  </si>
  <si>
    <t>Exibir torneios que não contam</t>
  </si>
  <si>
    <t>ATT_SUMMARY</t>
  </si>
  <si>
    <t>Synthèse</t>
  </si>
  <si>
    <t>Zusammenfassung</t>
  </si>
  <si>
    <t>Sintesi</t>
  </si>
  <si>
    <t>汇总</t>
  </si>
  <si>
    <t>Title of the chart summarizing the player's attributes levels</t>
  </si>
  <si>
    <t>RES_TAB_1</t>
  </si>
  <si>
    <t>{[PLAYER/STATS_TAB1]}</t>
  </si>
  <si>
    <t>Results of a player are divided on 2 tabs</t>
  </si>
  <si>
    <t>RES_TAB_2</t>
  </si>
  <si>
    <t>{[PLAYER/STATS_TAB2]}</t>
  </si>
  <si>
    <t>EXPERIENCE_INFO</t>
  </si>
  <si>
    <t>Represents the player's experience on the circuits. The more matches a player plays, the more experience points he earns. With each level of experience gained, the player's Confidence, Composure, Killer Instinct and Tenacity attributes increase.</t>
  </si>
  <si>
    <t>L'expérience est le vécu du joueur sur les circuits. Plus un joueur joue de matchs et plus il gagne des points d'expérience. À chaque niveau d'expérience gagné, les attributs Confiance, Sang froid, Instinct de tueur et Ténacité du joueur augmentent.</t>
  </si>
  <si>
    <t>Stellt die Erfahrung des Spielers/der Spielerin auf der Tour dar. Je mehr Matches ein Spieler/eine Spielerin spielt, desto mehr Erfahrungspunkte erhält er/sie. Mit jeder gewonnenen Erfahrungsstufe steigen die Attribute Selbstbewusstsein, Gelassenheit, Killerinstinkt und Hartnäckigkeit des Spielers/der Spielerin.</t>
  </si>
  <si>
    <t>Representa la experiencia de tu tenista en los circuitos. Cuantos más partidos juegue, más puntos de experiencia gana. Con cada nivel de experiencia ganado, aumentan sus atributos de confianza, calma, instinto asesino y tenacidad.</t>
  </si>
  <si>
    <t>Rappresenta l'esperienza dell'atleta nei circuiti. Più partite gioca, più punti esperienza guadagna. A ogni livello di esperienza acquisita, aumentano gli attributi Fiducia in sé, Autocontrollo, Istinto omicida e Combattività.</t>
  </si>
  <si>
    <t>经验值代表球员在巡回赛中的历练程度。参赛越多经验值越高，随经验等级提升，球员的自信、镇定、关键分能力和韧性属性都会增强。</t>
  </si>
  <si>
    <t>Отражает опыт игрока на турах…</t>
  </si>
  <si>
    <t>Representa a experiência do jogador nos circuitos. Quanto mais partidas um jogador disputa, mais pontos de experiência ele ganha. Com cada nível de experiência adquirido, os atributos de Confiança, Compostura, Instinto Assassino e Tenacidade do jogador aumentam.</t>
  </si>
  <si>
    <t>FAME_INFO</t>
  </si>
  <si>
    <t>Fame corresponds to a player's popularity in the world of tennis. The higher a player's fame, the more interest equipment suppliers will take in him and the more well known his attributes will become. A player mainly gains fame by improving his ranking and winning titles.</t>
  </si>
  <si>
    <t>La notoriété correspond à la popularité qu'a un joueur dans le monde du tennis. Plus un joueur a de notoriété, plus les équipementiers s'intéressent à lui et plus ses attributs sont connus de base. Un joueur gagne principalement de la notoriété en améliorant son classement et en remportant des titres.</t>
  </si>
  <si>
    <t>Ruhm entspricht dem Bekanntheitsgrad eines Spielers/einer Spielerin in der Tenniswelt. Je höher der Bekanntheitsgrad eines Spielers/einer Spielerin ist, desto mehr Interesse werden die Ausrüster an ihm/ihr haben und desto bekannter werden seine/ihre Attribute. Ein Spieler/Eine Spielerin wird hauptsächlich dadurch bekannt, dass er/sie in der Rangliste aufsteigt und Titel gewinnt.</t>
  </si>
  <si>
    <t>La fama corresponde a la popularidad de tu tenista en el mundo del tenis. Cuanto mayor sea su fama, más interés tendrán en él los proveedores de equipamiento y más conocidos serán sus atributos. Un tenista principalmente gana fama mejorando su clasificación y ganando títulos.</t>
  </si>
  <si>
    <t>La fama corrisponde alla popolarità dell'atleta nel mondo del tennis. Più è famoso/a, e più i fornitori tecnici si interesseranno a lui/lei e i suoi attributi diventeranno più conosciuti. La fama aumenta soprattutto scalando la classifica e vincendo titoli.</t>
  </si>
  <si>
    <t>声望对应球员在网坛的受欢迎程度。声望越高，装备供应商对其关注度越高，球员属性可见度越高。主要通过提升排名和夺冠来获得声望。</t>
  </si>
  <si>
    <t>Известность отражает популярность игрока…</t>
  </si>
  <si>
    <t>Fama corresponde à popularidade de um jogador no mundo do tênis. Quanto maior a fama de um jogador, mais interesse os fornecedores de equipamentos terão nele e mais conhecidos se tornarão seus atributos. Um jogador ganha fama principalmente ao melhorar seu ranking e vencer títulos.</t>
  </si>
  <si>
    <t>AFF_INFO</t>
  </si>
  <si>
    <t>An affiliation is an institution to which a player belongs. There are 4 types of affiliations: academies, federations, local clubs and independents.
If the player is no longer active, it will also be shown here.</t>
  </si>
  <si>
    <t>L'affiliation est l'institution à laquelle un joueur appartient. Il existe 4 types d'affiliations : les académies, les fédérations, les clubs locaux et les indépendants. 
Si le joueur ne joue plus, cela sera également indiqué ici.</t>
  </si>
  <si>
    <t>Eine Zugehörigkeit ist eine Institution, der ein Spieler/eine Spielerin angehört. Es gibt 4 Arten von Zugehörigkeiten: Akademien, Verbände, lokale Vereine und unabhängige Verbände.
Wenn der Spieler nicht mehr aktiv ist, wird das ebenfalls hier angezeigt.</t>
  </si>
  <si>
    <t>Una afiliación es una institución a la que pertenece un tenista. Hay 4 tipos de afiliaciones: clubes locales e independientes, escuelas y federaciones.
Si el jugador ya no está activo, también se indicará aquí.</t>
  </si>
  <si>
    <t>L'affiliazione è l'organismo a cui l'atleta appartiene. Esistono quattro tipi di affiliazioni: accademie, federazioni, circoli locali e indipendenti.
Se il giocatore non è più attivo, sarà indicato anche qui.</t>
  </si>
  <si>
    <t>隶属机构指球员所属组织，分4类：训练学院、网球联合会、地方俱乐部和独立球员。
 即使球员已退役也会在此显示。</t>
  </si>
  <si>
    <t>«Аффилиация — организация, к которой принадлежит игрок…»</t>
  </si>
  <si>
    <t>Uma afiliação é uma instituição à qual um jogador pertence. Existem 4 tipos de afiliações: academias, federações, clubes locais e independentes.
 Se o jogador não estiver mais ativo, isso também será mostrado aqui.</t>
  </si>
  <si>
    <t>REL_INFO</t>
  </si>
  <si>
    <t>Relationships are representative of how well a player gets along with his or her staff and vice versa. The higher the relationship level with a staff member, the better the player trains. The higher the relationship level with the manager, the greater the player's desire to entrust his career to him.</t>
  </si>
  <si>
    <t xml:space="preserve">Les relations représentent le degré d'entente d'un joueur avec ses staffs et inversement. Plus un joueur a un niveau de relation élevé avec un staff, plus il s'entraîne bien. Plus un joueur a un niveau de relation élevé avec le manager, plus il a envie de lui confier sa carrière. </t>
  </si>
  <si>
    <t>Beziehungen sind repräsentativ dafür, wie gut ein Spieler/eine Spielerin mit seinen/ihren Mitarbeitern auskommt und umgekehrt. Je besser die Beziehung zu einem Mitarbeiter ist, desto besser trainiert der Spieler/die Spielerin. Je besser die Beziehung mit dem Manager ist, desto größer ist der Wunsch des Spielers/der Spielerin, ihm seine/ihre Karriere anzuvertrauen.</t>
  </si>
  <si>
    <t>Las relaciones representan lo bien que se lleva tu tenista con su personal y viceversa. Cuanto mayor sea el nivel de relación con un miembro del personal, mejor se entrenará el tenista. Cuanto mayor sea el nivel de relación con el manager, mayor será el deseo de tu tenista de confiarle su carrera.</t>
  </si>
  <si>
    <t>I rapporti rappresentano il livello di intesa che l'atleta ha con lo staff e vice versa. Più è alto il livello di rapporto con lo staff, e meglio si allena. Più alto è il livello di rapporto con il manager, più l'atleta si fida di lui per la carriera.</t>
  </si>
  <si>
    <t>人际关系反映球员与团队成员的融洽程度。与团队成员关系越好训练效果越佳；与经理关系越密切，球员向其托付职业生涯的意愿越强。</t>
  </si>
  <si>
    <t>Взаимоотношения показывают, насколько хорошо игрок ладит со штабом…</t>
  </si>
  <si>
    <t>Relacionamentos representam o quão bem um jogador se dá com sua equipe e vice-versa. Quanto maior o nível de relacionamento com um membro da equipe, melhor o jogador treina. Quanto maior o nível de relacionamento com o técnico, maior o desejo do jogador de confiar sua carreira a ele.</t>
  </si>
  <si>
    <t>STATUS_INFO</t>
  </si>
  <si>
    <t>The status indicates the player's level of importance on the academy's roster. The higher the status, the greater the impact on the academy's reputation and the greater the financial demands on the player. There are 4 statuses (from highest to lowest): key player, major player, promising (for players 21 and under) and secondary player.</t>
  </si>
  <si>
    <t>Le statut correspond à l'importance du joueur au sein de l'effectif d'une académie. Plus un joueur a un statut élevé, plus il impacte la réputation de l'académie et a des demandes financières élevées. Il existe 4 statuts (ordre décroissant) : joueur clé, joueur important, espoir (réservé aux joueurs de 21 ans et moins) et joueur secondaire.</t>
  </si>
  <si>
    <t>Der Status gibt an, wie wichtig der Spieler/die Spielerin für den Kader der Akademie ist. Je höher der Status, desto größer sind die Auswirkungen auf den Ruf der Akademie und desto größer sind die finanziellen Anforderungen an den Spieler/die Spielerin. Es gibt 4 Status (vom höchsten bis zum niedrigsten): wichtiger Spieler/wichtige Spielerin, einflussreicher Spieler/einflussreiche Spielerin, Hoffnungsträger/Hoffnungsträgerin (für Spieler bis 21 Jahre) und Sekundärer Spieler/Sekundäre Spielerin.</t>
  </si>
  <si>
    <t>El estatus indica el nivel de importancia de tu tenista en la plantilla de la escuela. Cuanto más alto sea el estatus, mayor será el impacto en la reputación de la escuela y mayores serán sus demandas económicas. Hay 4 estatus (de mayor a menor): tenista clave, tenista influyente, promesa (para tenistas menores de 21 años) y tenista secundario.</t>
  </si>
  <si>
    <t>Lo status corrisponde al livello di importanza dell'atleta nell'organico dell'accademia. Più lo status è elevato, maggiori sono l'impatto sulla reputazione dell'accademia e le richieste finanziarie per l'atleta. Ci sono quattro tipi di status, in ordine decrescente: giocatore (o giocatrice) di punta, giocatore (o giocatrice) importante, giocatore (o giocatrice) promettente (per gli under 21) e giocatore secondario (o giocatrice secondaria).</t>
  </si>
  <si>
    <t>状态指示球员在学院阵容中的重要程度。状态越高对学院声誉影响越大，球员财务要求也越高。分4档（由高到低）：核心球员、重要球员、新秀（21岁及以下）和次要球员。</t>
  </si>
  <si>
    <t>Статус показывает важность игрока в академии…</t>
  </si>
  <si>
    <t>O status indica o nível de importância do jogador no elenco da academia. Quanto maior o status, maior o impacto na reputação da academia e maiores as exigências financeiras do jogador. Existem 4 status (do mais alto para o mais baixo): jogador chave, jogador principal, promissor (para jogadores de 21 anos ou menos) e jogador secundário.</t>
  </si>
  <si>
    <t>RANK_INFO</t>
  </si>
  <si>
    <t>The rank indicates the player's current ranking on his circuit. If he belongs to a junior circuit and a pro circuit, the ranking displayed is from the pro circuit. Displayed just to the side is the player's ranking change with respect to the previous week. Rankings are updated each Monday.</t>
  </si>
  <si>
    <t>Représente le classement actuel du joueur sur son circuit. S'il appartient à un circuit junior et un circuit pro, le classement affiché est celui du pro. Juste à côté du classement, on affiche l'évolution du classement du joueur par rapport au classement de la semaine dernière. Le classement est actualisé chaque lundi.</t>
  </si>
  <si>
    <t>Der Rang gibt die aktuelle Platzierung des Spielers/der Spielerin in seiner/ihrer Tour an. Wenn er/sie gleichzeitig einer Junioren- und Pro-Tour angehört, ist die angezeigte Rangliste die der Pro-Tour. Direkt daneben wird die Veränderung des Rangs des Spielers/der Spielerin im Vergleich zur Vorwoche angezeigt. Die Ranglisten werden jeden Montag aktualisiert.</t>
  </si>
  <si>
    <t>La clasificación indica el rango actual de tu tenista en su circuito. Si pertenece a un circuito junior y a un circuito profesional, la clasificación que se muestra es del circuito profesional. A un lado se muestra el cambio de clasificación de tu tenista con respecto a la semana anterior. Las clasificaciones se actualizan todos los lunes.</t>
  </si>
  <si>
    <t>Rappresenta la posizione attuale dell'atleta nel circuito. Se appartiene sia a un circuito junior che pro, verrà mostrato solo la posizione nel circuito pro. A fianco viene mostrata l'evoluzione in classifica rispetto alla settimana precedente. La classifica viene aggiornata ogni lunedì.</t>
  </si>
  <si>
    <t>排名显示球员当前巡回赛位次。若同时参加青少年和职业巡回赛，则显示职业赛排名。侧边显示较上周排名变化，每周更新一次。</t>
  </si>
  <si>
    <t>Рейтинг отражает текущую позицию игрока в туре…</t>
  </si>
  <si>
    <t>O ranking indica a posição atual do jogador em seu circuito. Se ele pertence a um circuito júnior e a um circuito profissional, o ranking exibido é do circuito profissional. Ao lado é mostrada a mudança de ranking do jogador em relação à semana anterior. Os rankings são atualizados toda segunda-feira.</t>
  </si>
  <si>
    <t>SURFACES_INFO</t>
  </si>
  <si>
    <t>The surfaces are the different types of courts on which tournaments are held. Each surface impacts various playing parameters (e.g. ball speed, bounce height).</t>
  </si>
  <si>
    <t>Les surfaces représentent les différents types de terrains sur lesquels ont lieu les tournois. Selon la surface, plusieurs paramètres sont impactés (ex : la vitesse de la balle, la hauteur des rebonds).</t>
  </si>
  <si>
    <t>Die Beläge der Tennisplätze, auf denen Turniere ausgetragen werden, unterscheiden sich. Jeder Belag beeinflusst verschiedene Parameter im Spiel (z. B. Ballgeschwindigkeit, Sprunghöhe).</t>
  </si>
  <si>
    <t>Las pistas son los diferentes tipos de campos en los que se celebran los torneos. Cada pista afecta a varios parámetros de juego (por ejemplo, velocidad de la pelota o altura de rebote).</t>
  </si>
  <si>
    <t>Le superfici indicano i diversi tipi di terreno dei campi su cui si disputano i tornei. Ogni superficie influisce su vari parametri (es: velocità della palla, altezza del rimbalzo).</t>
  </si>
  <si>
    <t>场地指举办赛事的不同球场类型，每种场地球速、弹跳高度等比赛参数各不相同。</t>
  </si>
  <si>
    <t>Покрытия — это типы кортов, влияющие на параметры игры…</t>
  </si>
  <si>
    <t>As superfícies são os diferentes tipos de quadras em que os torneios são realizados. Cada superfície impacta vários parâmetros de jogo (por exemplo, velocidade da bola, altura do quique).</t>
  </si>
  <si>
    <t>This represents the prize money the player received at the end of the tournament (including the academy's share if he belongs to one).</t>
  </si>
  <si>
    <t xml:space="preserve">Représente le prize money que le joueur a touché à la fin du tournoi (en incluant la part de l'académie s'il en a une). </t>
  </si>
  <si>
    <t>Dies stellt das Preisgeld dar, das der Spieler/die Spielerin am Ende des Turniers erhalten hat (einschließlich des Anteils der Akademie, falls er/sie einer angehört).</t>
  </si>
  <si>
    <t>Esto representa el premio en metálico que recibió tu tenista al final del torneo (incluido el porcentaje de la escuela si pertenece a una).</t>
  </si>
  <si>
    <t>Rappresenta il montepremi che l'atleta riceve alla fine del torneo (inclusa la quota dell'accademia se ne fa parte).</t>
  </si>
  <si>
    <t>赛事奖金显示球员赛后所得奖金（若其隶属某个学院则包含学院分成）。</t>
  </si>
  <si>
    <t>Отображает призовые, полученные игроком…</t>
  </si>
  <si>
    <t>Isso representa o dinheiro do prêmio que o jogador recebeu no final do torneio (incluindo a parte da academia, se ele pertencer a uma).</t>
  </si>
  <si>
    <t>ATT_SUMMARY_INFO</t>
  </si>
  <si>
    <t>This represents the averages of the player's attributes.</t>
  </si>
  <si>
    <t>Représente les moyennes des attributs du joueur.</t>
  </si>
  <si>
    <t>Dies stellt die Durchschnittswerte der Attribute des Spielers/ der Spielerin dar.</t>
  </si>
  <si>
    <t>Esto representa los promedios de los atributos de tu tenista.</t>
  </si>
  <si>
    <t>Rappresenta le medie degli attributi dell'atleta.</t>
  </si>
  <si>
    <t>属性均值反映球员各项属性的平均水平。</t>
  </si>
  <si>
    <t>Показывает средние значения атрибутов игрока.</t>
  </si>
  <si>
    <t>Isso representa as médias dos atributos do jogador.</t>
  </si>
  <si>
    <t>LVL_INFO</t>
  </si>
  <si>
    <t>A player's level is expressed using a 5-star rating system. Its accuracy depends more or less on the player's awareness of his or her current attributes.</t>
  </si>
  <si>
    <t>Le niveau d'un joueur est une évaluation sur 5 étoiles plus ou moins précise selon la connaissance du joueur de ses attributs actuels.</t>
  </si>
  <si>
    <t>Die Stufe eines Spielers/einer Spielerin wird durch ein 5-Sterne-Bewertungssystem ausgedrückt. Die Genauigkeit dieser Bewertung hängt mehr oder weniger davon ab, ob sich der Spieler/die Spielerin seiner/ihrer aktuellen Attribute bewusst ist.</t>
  </si>
  <si>
    <t>El nivel de tu tenista se expresa mediante un sistema de clasificación de 5 estrellas. Su precisión depende más o menos de la conciencia de tu tenista sobre sus atributos actuales.</t>
  </si>
  <si>
    <t>Il livello di un/a tennista viene valutato con un massimo di cinque stelle, più o meno precisamente in base alla consapevolezza dell'atleta dei propri attributi attuali.</t>
  </si>
  <si>
    <t>球员等级采用5星评级制，其精准度取决于球员对自身当前属性的认知程度。</t>
  </si>
  <si>
    <t>Уровень игрока выражается в пятизвёздочной системе…</t>
  </si>
  <si>
    <t>O nível de um jogador é expresso usando um sistema de classificação de 5 estrelas. Sua precisão depende mais ou menos da consciência do jogador sobre seus atributos atuais.</t>
  </si>
  <si>
    <t>POT_INFO</t>
  </si>
  <si>
    <t>Potential is a more or less accurate evaluation based on the player's awareness of the maximum level he can reach.</t>
  </si>
  <si>
    <t>Le potentiel est une évaluation plus ou moins précise selon la connaissance du joueur sur le niveau maximum qu'il peut atteindre.</t>
  </si>
  <si>
    <t>Das Potential ist eine mehr oder weniger genaue Bewertung, die davon abhängt, ob sich der Spieler/die Spielerin bewusst ist, welche Stufe er/sie maximal erreichen kann.</t>
  </si>
  <si>
    <t>El potencial es una evaluación más o menos precisa basada en la conciencia de tu tenista sobre el nivel máximo que puede alcanzar.</t>
  </si>
  <si>
    <t>Il potenziale è una valutazione più o meno precisa in base alla consapevolezza dell'atleta del livello massimo a cui può aspirare.</t>
  </si>
  <si>
    <t>潜力评估基于球员对自身可达最高水平的认知，精准度不尽相同。</t>
  </si>
  <si>
    <t>Потенциал — приблизительная оценка максимального уровня…</t>
  </si>
  <si>
    <t>Potencial é uma avaliação mais ou menos precisa baseada na consciência do jogador sobre o nível máximo que ele pode atingir.</t>
  </si>
  <si>
    <t>PROG_INFO</t>
  </si>
  <si>
    <t>The type of progression determines how early the players develop, the earliest ones will reach their maximum potential around 21 years old, the latest ones around 28 years old.</t>
  </si>
  <si>
    <t>Le type de progression détermine la précocité du développement des joueurs, les plus précoces atteindront leur potentiel maximum vers 21 ans, les plus tardifs vers 28 ans.</t>
  </si>
  <si>
    <t>Die Art der Progression bestimmt, wie früh sich die Spieler entwickeln. Die frühesten Spieler erreichen ihr maximales Potenzial mit etwa 21 Jahren, die spätesten mit etwa 28 Jahren.</t>
  </si>
  <si>
    <t>El tipo de progresión determina la precocidad del desarrollo de los jugadores, ya que los más precoces alcanzan su máximo potencial en torno a los 21 años y los más tardíos en torno a los 28.</t>
  </si>
  <si>
    <t>Il tipo di progressione determina quanto presto si sviluppano i giocatori, con i primi che raggiungono il loro massimo potenziale a circa 21 anni e gli ultimi a circa 28 anni.</t>
  </si>
  <si>
    <t>成长类型决定球员发展早晚：最早约21岁达最大潜力，最晚约28岁。</t>
  </si>
  <si>
    <t>Тип прогрессии определяет, насколько рано игрок достигает пика…</t>
  </si>
  <si>
    <t>O tipo de progressão determina o quão cedo os jogadores se desenvolvem, os mais precoces atingirão seu potencial máximo por volta dos 21 anos, os mais tardios por volta dos 28 anos.</t>
  </si>
  <si>
    <t>TACTICS_PERSO_INFO</t>
  </si>
  <si>
    <t>Custom game plan</t>
  </si>
  <si>
    <t>Plan de jeu personalisé</t>
  </si>
  <si>
    <t>Benutzerdefinierte Strategie</t>
  </si>
  <si>
    <t>Plan de juego personalizado</t>
  </si>
  <si>
    <t>Tattica di gioco personalizzata</t>
  </si>
  <si>
    <t>Персональный план игры</t>
  </si>
  <si>
    <t>Plano de jogo personalizado</t>
  </si>
  <si>
    <t>ATT_MENT_01_INFO</t>
  </si>
  <si>
    <t>Reflects the player's ability to keep morale high off court.</t>
  </si>
  <si>
    <t>Reflète la capacité du joueur hors match à garder le moral</t>
  </si>
  <si>
    <t>Spiegelt die Fähigkeit des Spielers/der Spielerin wider, die Moral außerhalb des Platzes hochzuhalten.</t>
  </si>
  <si>
    <t>Muestra la capacidad de tu tenista para mantener la moral alta fuera del campo.</t>
  </si>
  <si>
    <t>Riflette la capacità di tenere alto il morale fuori dal campo.</t>
  </si>
  <si>
    <t>反映球员保持场外斗志的能力。</t>
  </si>
  <si>
    <t>Отражает способность игрока поддерживать мораль…</t>
  </si>
  <si>
    <t>Reflete a capacidade do jogador de manter o moral alto fora da quadra.</t>
  </si>
  <si>
    <t>ATT_MENT_02_INFO</t>
  </si>
  <si>
    <t>Reflects the player's ability to maintain his mental state during a match.</t>
  </si>
  <si>
    <t>Reflète la capacité du joueur à conserver son état mental en match.</t>
  </si>
  <si>
    <t>Spiegelt die Fähigkeit des Spielers/der Spielerin wider, seinen/ihren mentalen Zustand während eines Matches aufrechtzuerhalten.</t>
  </si>
  <si>
    <t>Muestra la capacidad de tu tenista para mantener su estado mental durante un partido.</t>
  </si>
  <si>
    <t>Riflette la capacità di mantenere uno stato mentale durante la partita.</t>
  </si>
  <si>
    <t>反映球员在比赛中维持心理状态的能力。</t>
  </si>
  <si>
    <t>Определяет умение сохранять ментальное состояние…</t>
  </si>
  <si>
    <t>Reflete a capacidade do jogador de manter seu estado mental durante uma partida.</t>
  </si>
  <si>
    <t>ATT_MENT_03_INFO</t>
  </si>
  <si>
    <t>Determines the consistency of shot accuracy throughout the match.</t>
  </si>
  <si>
    <t>Détermine la constance de la précision des coups effectués tout au long du match.</t>
  </si>
  <si>
    <t>Bestimmt die Konsistenz der Schlaggenauigkeit während des gesamten Matches.</t>
  </si>
  <si>
    <t>Determina la consistencia de la precisión de los golpes durante todo el partido.</t>
  </si>
  <si>
    <t>Determina la regolarità della precisione dei colpi effettuati durante tutta la partita.</t>
  </si>
  <si>
    <t>球员全程保持击球精准度的能力。</t>
  </si>
  <si>
    <t>Определяет стабильность точности ударов…</t>
  </si>
  <si>
    <t>Determina a consistência da precisão dos golpes ao longo da partida.</t>
  </si>
  <si>
    <t>ATT_MENT_04_INFO</t>
  </si>
  <si>
    <t>Reflects the player's ability to estimate and anticipate the opponent's position and movements.</t>
  </si>
  <si>
    <t>Reflète la capacité du joueur à estimer et anticiper la position et les déplacements de son adversaire.</t>
  </si>
  <si>
    <t>Spiegelt die Fähigkeit des Spielers/der Spielerin wider, die Position und die Bewegungen des Gegners/der Gegnerin einzuschätzen und vorherzusehen.</t>
  </si>
  <si>
    <t>Muestra la capacidad de tu tenista para estimar y anticipar la posición y los movimientos del oponente.</t>
  </si>
  <si>
    <t>Riflette la capacità di valutare e anticipare le posizioni e i movimenti dell'avversario/a.</t>
  </si>
  <si>
    <t>球员预估对手位置与移动轨迹的能力。</t>
  </si>
  <si>
    <t>Отражает способность оценивать и предугадывать позицию соперника…</t>
  </si>
  <si>
    <t>Reflete a capacidade do jogador de estimar e antecipar a posição e os movimentos do adversário.</t>
  </si>
  <si>
    <t>ATT_MENT_05_INFO</t>
  </si>
  <si>
    <t>Determines the player's ability to analyze the ball's trajectory and to position himself accordingly.</t>
  </si>
  <si>
    <t>Détermine la capacité du joueur à analyser les trajectoires de balle et à bien se positionner en fonction.</t>
  </si>
  <si>
    <t>Bestimmt die Fähigkeit des Spielers/der Spielerin, die Flugbahn des Balls zu analysieren und sich entsprechend zu positionieren.</t>
  </si>
  <si>
    <t>Determina la capacidad de tu tenista para analizar la trayectoria de la pelota y posicionarse en consecuencia.</t>
  </si>
  <si>
    <t>Determina la capacità di analizzare la traiettoria della palla e di posizionarsi di conseguenza.</t>
  </si>
  <si>
    <t>决定球员解析球路并相应调整站位的能力。</t>
  </si>
  <si>
    <t>Определяет способность анализировать траекторию и занимать позицию…</t>
  </si>
  <si>
    <t>Determina a capacidade do jogador de analisar a trajetória da bola e se posicionar de acordo.</t>
  </si>
  <si>
    <t>ATT_MENT_06_INFO</t>
  </si>
  <si>
    <t>Increases the ratio of points earned in key moments where the player has the advantage.</t>
  </si>
  <si>
    <t>Augmente le ratio de points gagnés dans les moments clés où le joueur a l’avantage.</t>
  </si>
  <si>
    <t>Erhöht das Verhältnis der erzielten Punkte in entscheidenden Momenten, in denen der Spieler/die Spielerin im Vorteil ist.</t>
  </si>
  <si>
    <t>Aumenta la proporción de puntos ganados en momentos clave en los que tu tenista tiene ventaja.</t>
  </si>
  <si>
    <t>Aumenta il rapporto dei punti vinti nei momenti cruciali in cui l'atleta è in vantaggio.</t>
  </si>
  <si>
    <t>提升球员在占优局面下的关键分得分率。</t>
  </si>
  <si>
    <t>Повышает долю выигранных очков в ключевых моментах при преимуществе…</t>
  </si>
  <si>
    <t>Aumenta a proporção de pontos ganhos em momentos cruciais onde o jogador tem vantagem.</t>
  </si>
  <si>
    <t>ATT_MENT_07_INFO</t>
  </si>
  <si>
    <t>Increases the ratio of points earned in key moments where the opponent has the advantage.</t>
  </si>
  <si>
    <t>Augmente le ratio de points gagnés dans les moments clés où l’adversaire a l’avantage.</t>
  </si>
  <si>
    <t>Erhöht das Verhältnis der erzielten Punkte in entscheidenden Momenten, in denen der Gegner/die Gegnerin im Vorteil ist.</t>
  </si>
  <si>
    <t>Aumenta la proporción de puntos ganados en momentos clave donde el oponente tiene la ventaja.</t>
  </si>
  <si>
    <t>Aumenta il rapporto dei punti vinti nei momenti cruciali in cui l'avversario/a è in vantaggio.</t>
  </si>
  <si>
    <t>提升球员在劣势局面下的关键分得分率。</t>
  </si>
  <si>
    <t>Повышает долю выигранных очков в ключевых моментах при преимуществе соперника…</t>
  </si>
  <si>
    <t>Aumenta a proporção de pontos ganhos em momentos cruciais onde o adversário tem vantagem.</t>
  </si>
  <si>
    <t>ATT_MENT_08_INFO</t>
  </si>
  <si>
    <t>Determines how fast the player learns the game plan worked on in training and boosts the anticipation and positioning levels in a match.</t>
  </si>
  <si>
    <t>Détermine la vitesse d’apprentissage d’un plan de jeu travaillé à l’entraînement et boost les niveaux de coup d’œil et de positionnement en match.</t>
  </si>
  <si>
    <t>Bestimmt, wie schnell der Spieler/die Spielerin die im Training erarbeitete Strategie erlernt, und steigert die Antizipations- und Positionierungswerte in einem Match.</t>
  </si>
  <si>
    <t>Determina la rapidez con que aprende tu tenista el plan de juego utilizado en el entrenamiento y aumenta los niveles de anticipación y posicionamiento en un partido.</t>
  </si>
  <si>
    <t>Determina la velocità con cui un/a giocatore/trice impara una tattica di gioco su cui si è allenato/a e potenzia l'intuito e il posizionamento in un match.</t>
  </si>
  <si>
    <t>决定球员在训练中掌握比赛策略的速度，并在比赛中提升其预判与站位能力。</t>
  </si>
  <si>
    <t>Определяет скорость освоения плана игры…</t>
  </si>
  <si>
    <t>Determina a rapidez com que o jogador aprende o plano de jogo trabalhado no treino e aumenta os níveis de antecipação e posicionamento em uma partida.</t>
  </si>
  <si>
    <t>ATT_PHY_01_INFO</t>
  </si>
  <si>
    <t>Determines the speed at which the player moves forward and to a lesser degree sideways, backward, or to change direction.</t>
  </si>
  <si>
    <t>Détermine la vitesse de déplacement du joueur vers l’avant et dans une moindre mesure latéralement, en arrière ou pour changer de direction.</t>
  </si>
  <si>
    <t>Bestimmt die Geschwindigkeit, mit der sich der Spieler/die Spielerin vorwärts und in geringerem Maße seitwärts oder rückwärts bewegt sowie die Geschwindigkeit für Richtungswechsel.</t>
  </si>
  <si>
    <t>Determina la velocidad a la que tu tenista se mueve hacia adelante y, en menor grado, hacia los lados, hacia atrás o cambia de dirección.</t>
  </si>
  <si>
    <t>Determina la velocità di movimento in avanti e, in misura minore, laterale, all'indietro o di cambiamento di direzione.</t>
  </si>
  <si>
    <t>决定球员前进速度，以及在一定程度上横移、后退和变向的速度。</t>
  </si>
  <si>
    <t>Определяет скорость передвижения вперёд и в меньшей степени в стороны…</t>
  </si>
  <si>
    <t>Determina a velocidade com que o jogador se move para frente e, em menor grau, para os lados, para trás ou para mudar de direção.</t>
  </si>
  <si>
    <t>ATT_PHY_02_INFO</t>
  </si>
  <si>
    <t>Determines the speed of lateral and backward movement. Allows the player more time to play his shot.</t>
  </si>
  <si>
    <t>Détermine la vitesse de déplacement latéral et arrière. Permet au joueur d’avoir plus de temps pour jouer son coup.</t>
  </si>
  <si>
    <t>Bestimmt die Geschwindigkeit der seitlichen und rückwärtigen Bewegung. Gibt dem Spieler/der Spielerin mehr Zeit, seinen/ihren Schlag zu spielen.</t>
  </si>
  <si>
    <t>Determina la velocidad del movimiento lateral y hacia atrás. Le deja a tu tenista más tiempo para dar su golpe.</t>
  </si>
  <si>
    <t>Determina la velocità di movimento laterale e all'indietro. Consente all'atleta di avere più tempo per preparare il colpo.</t>
  </si>
  <si>
    <t>决定球员横向及后退移动的速度，使其有更多时间准备击球。</t>
  </si>
  <si>
    <t>Определяет скорость боковых и обратных перемещений…</t>
  </si>
  <si>
    <t>Determina a velocidade de movimento lateral e para trás. Permite que o jogador tenha mais tempo para executar seu golpe.</t>
  </si>
  <si>
    <t>ATT_PHY_03_INFO</t>
  </si>
  <si>
    <t>Determines the player's ability to quickly change direction and have a good stability to further control the trajectory of his shot.</t>
  </si>
  <si>
    <t>Détermine la capacité du joueur à changer rapidement de direction et à avoir une bonne prise d’appuis pour maitriser davantage la trajectoire de son coup.</t>
  </si>
  <si>
    <t>Bestimmt die Fähigkeit des Spielers/der Spielerin, schnell die Richtung zu wechseln und ein festen Stand zu haben, um die Flugbahn seines Schlags besser zu kontrollieren.</t>
  </si>
  <si>
    <t>Determina la capacidad de tu tenista para cambiar rápidamente de dirección y tener un buen agarre para controlar aún más la trayectoria de su golpe.</t>
  </si>
  <si>
    <t>Determina la capacità di cambiare direzione velocemente e di avere una presa stabile per controllare ancor di più la traiettoria del colpo.</t>
  </si>
  <si>
    <t>决定球员变向的灵活性与稳定性，从而更好地控制击球轨迹。</t>
  </si>
  <si>
    <t>Определяет способность быстро менять направление и сохранять стабильность…</t>
  </si>
  <si>
    <t>Determina a capacidade do jogador de mudar de direção rapidamente e ter boa estabilidade para controlar ainda mais a trajetória de seu golpe.</t>
  </si>
  <si>
    <t>ATT_PHY_04_INFO</t>
  </si>
  <si>
    <t>Determines the player's ability to spring into action and reach a ball outside his comfort zone (higher or lower). Also enables the player to boost his speed when changing direction.</t>
  </si>
  <si>
    <t>Détermine la capacité de détente du joueur et à aller chercher la balle hors de sa zone de confort (plus haut ou plus bas). Permet également au joueur de booster sa rapidité lors d’un changement de direction.</t>
  </si>
  <si>
    <t>Bestimmt die Fähigkeit des Spielers/der Spielerin, in Aktion zu treten und einen Ball außerhalb seiner/ihrer Komfortzone (höher oder tiefer) zu erreichen. Ermöglicht es dem Spieler/der Spielerin auch, seine/ihre Geschwindigkeit beim Richtungswechsel zu erhöhen.</t>
  </si>
  <si>
    <t>Determina la capacidad de tu tenista para entrar en acción y alcanzar una pelota fuera de su zona de confort (alta o baja). También le permite aumentar su velocidad al cambiar de dirección.</t>
  </si>
  <si>
    <t>Determina la capacità di scattare e di raggiungere la palla fuori dalla propria zona di comfort (alta o bassa). Consente anche di potenzare la velocità quando si cambia direzione.</t>
  </si>
  <si>
    <t>决定球员在非舒适区（如高球或低球）时的反应能力，也能提升变向时的速度。</t>
  </si>
  <si>
    <t>Определяет способность быстро реагировать и достигать трудных мячей…</t>
  </si>
  <si>
    <t>Determina a capacidade do jogador de entrar em ação rapidamente e alcançar uma bola fora de sua zona de conforto (mais alta ou mais baixa). Também permite que o jogador aumente sua velocidade ao mudar de direção.</t>
  </si>
  <si>
    <t>ATT_PHY_05_INFO</t>
  </si>
  <si>
    <t>Determines how fast the player moves after reading the ball's trajectory.</t>
  </si>
  <si>
    <t>Détermine la rapidité de mise en mouvement du joueur après la prise d’informations sur la trajectoire de la balle.</t>
  </si>
  <si>
    <t>Legt fest, wie schnell sich der Spieler/die Spielerin bewegt, nachdem er/sie die Flugbahn des Balls erfasst hat.</t>
  </si>
  <si>
    <t>Determina lo rápido que se mueve tu tenista tras leer la trayectoria de la pelota.</t>
  </si>
  <si>
    <t>Determina la velocità con cui l'atleta si muove dopo aver capito la traiettoria della palla.</t>
  </si>
  <si>
    <t>决定球员在判断球路后进行移动的速度。</t>
  </si>
  <si>
    <t>Определяет скорость передвижения после чтения траектории…</t>
  </si>
  <si>
    <t>Determina a rapidez com que o jogador se move após ler a trajetória da bola.</t>
  </si>
  <si>
    <t>ATT_PHY_06_INFO</t>
  </si>
  <si>
    <t>Determines the player's ability to recover energy during a match's side and set changes, as well as recovering his physical condition after the match. 
 It also helps the player reduce the chance of injury during a match.</t>
  </si>
  <si>
    <t>Détermine la capacité du joueur à récupérer de l'énergie en match lors des changements de côté et de set, ainsi que de la condition physique en fin de match.
Permet également au joueur de réduire ses chances de blessures lors d'un match.</t>
  </si>
  <si>
    <t>Bestimmt die Fähigkeit des Spielers/der Spielerin, während der Seiten- und Satzwechsel eines Matches Energie zurückzugewinnen, sowie die Fähigkeit, sich nach dem Match zu regenerieren. 
  Es hilft dem Spieler/der Spielerin auch, die Verletzungsgefahr während eines Matches zu verringern.</t>
  </si>
  <si>
    <t>Determina la capacidad de tu tenista para recuperar energía durante los cambios de lado y set de un partido, así como para recuperar su condición física después del partido. 
  También le ayuda a reducir la posibilidad de lesiones durante un partido.</t>
  </si>
  <si>
    <t>Determina la capacità di recuperare l'energia durante i cambi di campo e di set, nonché il recupero della condizione fisica dopo la partita. Consente anche di diminuire il rischio di infortunio durante una partita.</t>
  </si>
  <si>
    <t>决定球员在换边或盘间休息时恢复体力的能力，以及赛后体能恢复速度，同时可降低在比赛中受伤的风险。</t>
  </si>
  <si>
    <t>Определяет восстановление энергии и физсостояния…</t>
  </si>
  <si>
    <t>Determina a capacidade do jogador de recuperar energia durante as trocas de lado e de set em uma partida, bem como de recuperar sua condição física após a partida.
  Também ajuda o jogador a reduzir a chance de lesões durante uma partida.</t>
  </si>
  <si>
    <t>ATT_PHY_07_INFO</t>
  </si>
  <si>
    <t>Determines the player's ability to stem the loss of energy during a match and to boost his energy recovery during side and set changes.</t>
  </si>
  <si>
    <t>Détermine la capacité du joueur à freiner sa perte d’énergie en match et à booster sa récupération d’énergie lors des changements de côté et de set.</t>
  </si>
  <si>
    <t>Bestimmt die Fähigkeit des Spielers/der Spielerin, den Energieverlust während eines Matches zu verringern und seine/ihre Energierückgewinnung bei Seiten- und Satzwechseln zu steigern.</t>
  </si>
  <si>
    <t>Determina la capacidad de tu tenista para frenar la pérdida de energía durante un partido y para aumentar su recuperación durante los cambios de lado y de set.</t>
  </si>
  <si>
    <t>Determina la capacità di contenere il calo di energia durante una partita e di migliorare il recupero di energia durante i cambi di campo e di set.</t>
  </si>
  <si>
    <t>决定球员在比赛中减少体力消耗及加速恢复的能力。</t>
  </si>
  <si>
    <t>Определяет способность удерживать энергию во время матча…</t>
  </si>
  <si>
    <t>Determina a capacidade do jogador de conter a perda de energia durante uma partida e de impulsionar sua recuperação de energia durante as trocas de lado e de set.</t>
  </si>
  <si>
    <t>ATT_TECH_01_INFO</t>
  </si>
  <si>
    <t>Reflects the player's ability to serve hard.</t>
  </si>
  <si>
    <t>Reflète la capacité du joueur à servir fort.</t>
  </si>
  <si>
    <t>Spiegelt die Fähigkeit des Spielers/der Spielerin wider, hart aufzuschlagen.</t>
  </si>
  <si>
    <t>Muestra la capacidad de tu tenista para sacar con fuerza.</t>
  </si>
  <si>
    <t>Riflette la capacità di servire di potenza.</t>
  </si>
  <si>
    <t>反映球员发球力量的能力。</t>
  </si>
  <si>
    <t>Отражает способность делать мощную подачу</t>
  </si>
  <si>
    <t>Reflete a capacidade do jogador de sacar com força.</t>
  </si>
  <si>
    <t>ATT_TECH_02_INFO</t>
  </si>
  <si>
    <t>Reflects the player's ability to serve accurately.</t>
  </si>
  <si>
    <t>Reflète la capacité du joueur à servir précisément.</t>
  </si>
  <si>
    <t>Spiegelt die Fähigkeit des Spielers/der Spielerin wider, genau aufzuschlagen.</t>
  </si>
  <si>
    <t>Muestra la capacidad de tu tenista para sacar con precisión.</t>
  </si>
  <si>
    <t>Riflette la capacità di servire di precisione.</t>
  </si>
  <si>
    <t>反映球员发球精准度的能力。</t>
  </si>
  <si>
    <t>Отражает точность подачи</t>
  </si>
  <si>
    <t>Reflete a capacidade do jogador de sacar com precisão.</t>
  </si>
  <si>
    <t>ATT_TECH_03_INFO</t>
  </si>
  <si>
    <t>Sets the force a player can apply when hitting the ball with a forehand.</t>
  </si>
  <si>
    <t>Définit la force que le joueur peut mettre en frappant dans la balle lors d’un coup droit.</t>
  </si>
  <si>
    <t>Legt die Kraft fest, die ein Spieler/eine Spielerin beim Schlagen des Balls mit der Vorhand aufbringen kann.</t>
  </si>
  <si>
    <t>Establece la fuerza que puede aplicar un tenista al golpear la pelota con un drive.</t>
  </si>
  <si>
    <t>Determina la forza con cui colpire la palla con un diritto.</t>
  </si>
  <si>
    <t>决定球员正手击球的力量。</t>
  </si>
  <si>
    <t>Определяет силу удара справа</t>
  </si>
  <si>
    <t>Define a força que um jogador pode aplicar ao bater na bola com o forehand.</t>
  </si>
  <si>
    <t>ATT_TECH_04_INFO</t>
  </si>
  <si>
    <t>Sets the player's accuracy in hitting a target area with a forehand.</t>
  </si>
  <si>
    <t>Définit la précision du joueur à atteindre une zone visée lors d’un coup droit.</t>
  </si>
  <si>
    <t>Legt fest, wie genau der Spieler/die Spielerin einen Zielbereich mit der Vorhand trifft.</t>
  </si>
  <si>
    <t>Establece la precisión de tu tenista para acertar en un área objetivo con un drive.</t>
  </si>
  <si>
    <t>Determina la precisione con cui viene centrata la zona di arrivo con un diritto.</t>
  </si>
  <si>
    <t>决定球员正手击球的精准度。</t>
  </si>
  <si>
    <t>Определяет точность удара справа</t>
  </si>
  <si>
    <t>Define a precisão do jogador em acertar uma área alvo com o forehand.</t>
  </si>
  <si>
    <t>ATT_TECH_05_INFO</t>
  </si>
  <si>
    <t>Sets the force a player can apply when hitting the ball with a backhand.</t>
  </si>
  <si>
    <t>Définit la force que le joueur peut mettre en frappant dans la balle lors d’un revers.</t>
  </si>
  <si>
    <t>Establece la fuerza que puede aplicar un tenista al golpear la pelota con un revés.</t>
  </si>
  <si>
    <t>Determina la forza con cui colpire la palla con un rovescio.</t>
  </si>
  <si>
    <t>决定球员反手击球的力量。</t>
  </si>
  <si>
    <t>Определяет силу удара слева</t>
  </si>
  <si>
    <t>Define a força que um jogador pode aplicar ao bater na bola com o backhand.</t>
  </si>
  <si>
    <t>ATT_TECH_06_INFO</t>
  </si>
  <si>
    <t>Sets the player's accuracy in hitting a target area with a backhand.</t>
  </si>
  <si>
    <t>Définit la précision du joueur à atteindre une zone visée lors d’un revers.</t>
  </si>
  <si>
    <t>Legt fest, wie genau der Spieler/die Spielerin einen Zielbereich mit der Rückhand trifft.</t>
  </si>
  <si>
    <t>Establece la precisión de tu tenista para acertar en un área objetivo con un revés.</t>
  </si>
  <si>
    <t>Determina la precisione con cui viene centrata la zona di arrivo con un rovescio.</t>
  </si>
  <si>
    <t>决定球员反手击球的精准度。</t>
  </si>
  <si>
    <t>Определяет точность удара слева</t>
  </si>
  <si>
    <t>Define a precisão do jogador em acertar uma área alvo com o backhand.</t>
  </si>
  <si>
    <t>ATT_TECH_07_INFO</t>
  </si>
  <si>
    <t>Reflects the player's ability to control his service returns.</t>
  </si>
  <si>
    <t>Reflète la capacité du joueur à maîtriser ses retours de service.</t>
  </si>
  <si>
    <t>Spiegelt die Fähigkeit des Spielers/der Spielerin wider, seine Rückschläge zu kontrollieren.</t>
  </si>
  <si>
    <t>Muestra la capacidad de tu tenista para controlar sus restos.</t>
  </si>
  <si>
    <t>Riflette la capacità di controllare la risposta al servizio.</t>
  </si>
  <si>
    <t>反映球员控制接发球的能力。</t>
  </si>
  <si>
    <t>Способность контролировать приём</t>
  </si>
  <si>
    <t>Reflete a capacidade do jogador de controlar seus retornos de saque.</t>
  </si>
  <si>
    <t>ATT_TECH_08_INFO</t>
  </si>
  <si>
    <t>Sets the accuracy and power of the player's volleys.</t>
  </si>
  <si>
    <t>Définit la précision et la puissance des volées du joueur.</t>
  </si>
  <si>
    <t>Legt die Genauigkeit und Kraft der Volleys des Spielers/der Spielerin fest.</t>
  </si>
  <si>
    <t>Establece la precisión y la potencia de las voleas de tu tenista.</t>
  </si>
  <si>
    <t>Determina la precisione e la potenza di una volée.</t>
  </si>
  <si>
    <t>决定球员截击的力量与精准度。</t>
  </si>
  <si>
    <t>Определяет точность и силу игры у сетки</t>
  </si>
  <si>
    <t>Define a precisão e a força dos voleios do jogador.</t>
  </si>
  <si>
    <t>ATT_TECH_09_INFO</t>
  </si>
  <si>
    <t>Reflects the player's ability to slice or add topspin to the ball and boosts serve accuracy.</t>
  </si>
  <si>
    <t>Reflète la capacité du joueur à effectuer des lifts ou des coupées et booste sa précision au service</t>
  </si>
  <si>
    <t>Spiegelt die Fähigkeit des Spielers/der Spielerin wider, den Ball mit einem Slice oder Topspin zu schlagen, und erhöht die Aufschlaggenauigkeit.</t>
  </si>
  <si>
    <t>Refleja la capacidad de tu tenista para cortar o agregar efecto liftado a la pelota y aumenta la precisión del servicio.</t>
  </si>
  <si>
    <t>Riflette la capacità di effettuare slice o topsin e potenzia la precisione del servizio.</t>
  </si>
  <si>
    <t>反映球员切削或上旋能力，并可提升发球精准度。</t>
  </si>
  <si>
    <t>Способность добавлять срезку/топспин</t>
  </si>
  <si>
    <t>Reflete a capacidade do jogador de dar slice ou topspin na bola e aumenta a precisão do saque.</t>
  </si>
  <si>
    <t>ATT_TECH_10_INFO</t>
  </si>
  <si>
    <t>Sets the accuracy and touch of the player's drops shots.</t>
  </si>
  <si>
    <t>Définit la précision et le dosage des amortis du joueur.</t>
  </si>
  <si>
    <t>Legt die Genauigkeit und den Touch des Stoppballs des Spielers/der Spielerin fest.</t>
  </si>
  <si>
    <t>Establece la precisión y el toque de las dejadas de tu tenista.</t>
  </si>
  <si>
    <t>Determina la precisione e il tocco della smorzata.</t>
  </si>
  <si>
    <t>决定球员放小球的精准度与手感。</t>
  </si>
  <si>
    <t>Точность и чувствительность при укороченных</t>
  </si>
  <si>
    <t>Define a precisão e o toque dos dropshots do jogador.</t>
  </si>
  <si>
    <t>ATT_TECH_11_INFO</t>
  </si>
  <si>
    <t>Sets the accuracy and curve of the player's lobs.</t>
  </si>
  <si>
    <t>Définit la précision et la courbe des lobs du joueur.</t>
  </si>
  <si>
    <t>Legt die Genauigkeit und die Kurve der Lobs des Spielers/der Spielerin fest.</t>
  </si>
  <si>
    <t>Establece la precisión y la curva de los globos de tu tenista.</t>
  </si>
  <si>
    <t>Determina la precisione e la curvatura del lob.</t>
  </si>
  <si>
    <t>决定球员挑高球的弧线与精准度。</t>
  </si>
  <si>
    <t>Точность и изгиб свечи</t>
  </si>
  <si>
    <t>Define a precisão e a curva dos lobs do jogador.</t>
  </si>
  <si>
    <t>ATT_TECH_12_INFO</t>
  </si>
  <si>
    <t>Sets the precision and power of the player's smashes.</t>
  </si>
  <si>
    <t>Définit la précision et la puissance des smashs du joueur.</t>
  </si>
  <si>
    <t>Legt die Präzision und Kraft der Schmetterbälle des Spielers/der Spielerin fest.</t>
  </si>
  <si>
    <t>Establece la precisión y la potencia de los remates de tu tenista.</t>
  </si>
  <si>
    <t>Determina la precisione e la potenza dello smash.</t>
  </si>
  <si>
    <t>决定球员扣杀的精准度与力量。</t>
  </si>
  <si>
    <t>Точность и мощь смэша</t>
  </si>
  <si>
    <t>Define a precisão e a força dos smashes do jogador.</t>
  </si>
  <si>
    <t>ATT_TECH_13_INFO</t>
  </si>
  <si>
    <t>The player's ability to attempt and land tough shots to win a rally by either provoking or surprising his opponent (e.g. tweener, diving shot, no-look shot, etc.).</t>
  </si>
  <si>
    <t>Capacité du joueur à réaliser et réussir des coups difficiles permettant soit de sauver un rally soit de provoquer ou surprendre son adversaire (ex : tweener, plongeon, tir aveugle etc…).</t>
  </si>
  <si>
    <t>Die Fähigkeit des Spielers/der Spielerin, sich an schwierigen Schlagen zu versuchen und sie erfolgreich auszuführen, um einen Ballwechsel zu gewinnen, indem er/sie seinen Gegner/ihre Gegnerin entweder provoziert oder überrascht (z. B. Tweener, Hechtschlag, No-Look-Schlag usw.).</t>
  </si>
  <si>
    <t>La capacidad de tu tenista para intentar y realizar golpes difíciles con el fin de ganar un punto ya sea provocando o sorprendiendo a su oponente (por ejemplo, Gran Willy, diving, golpe sin mirar, etc.).</t>
  </si>
  <si>
    <t>Capacità di effettuare colpi difficili che consentono di chiudere uno scambio provocando o sorprendendo l'avversario (es: tweener, tuffo, colpo no-look, ecc.)</t>
  </si>
  <si>
    <t>球员尝试并完成高难度击球（如胯下击球、鱼跃救球、盲击球等），通过迫使对手失误或出其不意而赢得该分的能力。</t>
  </si>
  <si>
    <t>Способность выполнять сложные трюковые удары</t>
  </si>
  <si>
    <t>A capacidade do jogador de tentar e acertar golpes difíceis para vencer um rali, provocando ou surpreendendo seu oponente (por exemplo, tweener, golpe de mergulho, golpe sem olhar, etc.).</t>
  </si>
  <si>
    <t>PLANNING_TRAIN_TYPE_INFO</t>
  </si>
  <si>
    <t>Training program set up</t>
  </si>
  <si>
    <t>Programme d'entraînement mis en place</t>
  </si>
  <si>
    <t>Trainingsprogramm festgelegt</t>
  </si>
  <si>
    <t>Configuración del programa de entrenamiento</t>
  </si>
  <si>
    <t>Programma di allenamento impostato</t>
  </si>
  <si>
    <t>训练计划设置</t>
  </si>
  <si>
    <t>Настроенная программа тренировок</t>
  </si>
  <si>
    <t>Programa de treinamento configurado</t>
  </si>
  <si>
    <t>PLANNING_WORKLOAD_INFO</t>
  </si>
  <si>
    <t>The workload is the number of sessions the player completes during the week.</t>
  </si>
  <si>
    <t>La charge de travail correspond au nombre de séances réalisées par le joueur lors de la semaine.</t>
  </si>
  <si>
    <t>Das Arbeitspensum bezeichnet die Anzahl der Sitzungen, die der Spieler/die Spielerin in einer Woche abschließt.</t>
  </si>
  <si>
    <t>La carga de trabajo es el número de sesiones que tu tenista completa durante la semana.</t>
  </si>
  <si>
    <t>Il carico di lavoro corrisponde al numero di sessioni completate in una settimana.</t>
  </si>
  <si>
    <t>训练量指球员本周完成的训练课时数。</t>
  </si>
  <si>
    <t>Нагрузка — количество сессий за неделю</t>
  </si>
  <si>
    <t>A carga de trabalho é o número de sessões que o jogador completa durante a semana.</t>
  </si>
  <si>
    <t>PLANNING_PM_INFO</t>
  </si>
  <si>
    <t>For past tournaments, the amount won by the player (including the academy's share) is displayed. For future tournaments, the total amount at stake during the tournament is displayed.</t>
  </si>
  <si>
    <t>Pour les tournois passés, le montant gagné par le joueur (incluant la part de l'académie) est indiqué. Pour les tournois à venir, C'est le montant global en jeu lors du tournoi.</t>
  </si>
  <si>
    <t>Für vergangene Turniere wird der Betrag, den der Spieler/die Spielerin gewonnen hat (inkl. des Anteils der Akademie) angezeigt. Für zukünftige Turniere wird der Gesamtbetrag, der während des Turniers auf dem Spiel steht, angezeigt.</t>
  </si>
  <si>
    <t>Para los torneos pasados, se muestra la cantidad ganada por tu tenista (incluido el porcentaje de la escuela). Para torneos futuros, se muestra la cantidad total en juego durante el torneo.</t>
  </si>
  <si>
    <t>Per i tornei disputati, viene visualizzato l'importo vinto dall'atleta (inclusa la quota dell'accademia). Per i tornei futuri, è l'importo totale in palio.</t>
  </si>
  <si>
    <t>对于已结束的赛事，显示球员赢得的奖金（包括学院分成）。对于即将举行的赛事，显示该赛事的总奖金金额。</t>
  </si>
  <si>
    <t>Отображение призовых для прошедших и будущих турниров</t>
  </si>
  <si>
    <t>Para torneios passados, o valor ganho pelo jogador (incluindo a participação da academia) é exibido. Para torneios futuros, o valor total em jogo durante o torneio é exibido.</t>
  </si>
  <si>
    <t>CONTRACT_REV_SHARE_INFO</t>
  </si>
  <si>
    <t>The percentage of the winnings the player pays to the academy.</t>
  </si>
  <si>
    <t>% des gains que le joueur reverse à l'académie.</t>
  </si>
  <si>
    <t>Der Prozentsatz der Gewinne, den der Spieler/die Spielerin an die Akademie zahlt.</t>
  </si>
  <si>
    <t>El porcentaje de las ganancias que el tenista aporta a la escuela.</t>
  </si>
  <si>
    <t>Percentuale delle vincite che l'atleta versa all'accademia.</t>
  </si>
  <si>
    <t>球员支付给学院的奖金收益比例。</t>
  </si>
  <si>
    <t>Процент призовых, передаваемый академии</t>
  </si>
  <si>
    <t>A porcentagem dos ganhos que o jogador paga à academia.</t>
  </si>
  <si>
    <t>CONTRACT_PROGRESS_INFO</t>
  </si>
  <si>
    <t>Overall indicator of the progress toward the player's goals.</t>
  </si>
  <si>
    <t>Indicateur globale de la progression des objectifs du joueur.</t>
  </si>
  <si>
    <t>Gesamtindikator für den Fortschritt der gesetzten Ziele des Spielers/der Spielerin.</t>
  </si>
  <si>
    <t>Indicador general del progreso hacia los objetivos de tu tenista.</t>
  </si>
  <si>
    <t>Indicatore globale della progessione verso gli obiettivi dell'atleta.</t>
  </si>
  <si>
    <t>球员目标达成进展的总体指标</t>
  </si>
  <si>
    <t>Общий прогресс по целям игрока</t>
  </si>
  <si>
    <t>Indicador geral do progresso em relação aos objetivos do jogador.</t>
  </si>
  <si>
    <t>TEAMSTATUS_01_INFO</t>
  </si>
  <si>
    <t>This is the academy's figurehead. It will have a strong impact on the academy's reputation. There can only be one per academy.</t>
  </si>
  <si>
    <t>C'est la figure de proue de l'académie qui aura un fort impact sur sa réputation. Il ne peut y en avoir qu'un seul par académie.</t>
  </si>
  <si>
    <t>Das Aushängeschild der Akademie. Hat einen starken Einfluss auf den Ruf der Akademie. Es kann pro Akademie immer nur ein Aushängeschild geben.</t>
  </si>
  <si>
    <t>Es el mascarón de proa de la escuela. Tendrá un fuerte impacto en su reputación. Solo puede haber uno por escuela.</t>
  </si>
  <si>
    <t>È il leader dell'accademia. Ha un forte impatto sull reputazione dell'accademia, appunto. Può essercene solo uno per accademia.</t>
  </si>
  <si>
    <t>学院的门面担当，对学院声誉有重大影响，每所学院仅限1名。</t>
  </si>
  <si>
    <t>Лицо академии…</t>
  </si>
  <si>
    <t>Este é o principal nome da academia. Terá um forte impacto na reputação da academia. Só pode haver um por academia.</t>
  </si>
  <si>
    <t>TEAMSTATUS_02_INFO</t>
  </si>
  <si>
    <t>Secondary figureheads. There can only be a maximum of 2 per academy.</t>
  </si>
  <si>
    <t>Figures de proue secondaires. Il ne peut y avoir que 2 maximum par académie.</t>
  </si>
  <si>
    <t>Sekundäre Aushängeschilder. Es kann pro Akademie maximal 2 geben.</t>
  </si>
  <si>
    <t>Embajadores secundarios. Solo puede haber un máximo de 2 por escuela.</t>
  </si>
  <si>
    <t>Figure di spicco secondarie. Ce ne possono essere massimo due per accademia.</t>
  </si>
  <si>
    <t>次要核心球员，每所学院最多2名。</t>
  </si>
  <si>
    <t>Второстепенные лидеры…</t>
  </si>
  <si>
    <t>Principais nomes secundários. Só pode haver um máximo de 2 por academia.</t>
  </si>
  <si>
    <t>TEAMSTATUS_03_INFO</t>
  </si>
  <si>
    <t>A player aged 14 to 21 years old.</t>
  </si>
  <si>
    <t>Joueur agé de 14 à 21 ans.</t>
  </si>
  <si>
    <t>Spieler/Spielerin im Alter von 14 bis 21 Jahren.</t>
  </si>
  <si>
    <t>Un tenista de 14 a 21 años.</t>
  </si>
  <si>
    <t>Tennista tra i 14 e 21 anni.</t>
  </si>
  <si>
    <t>14至21岁的年轻球员。</t>
  </si>
  <si>
    <t>Игрок 14–21 года</t>
  </si>
  <si>
    <t>Um jogador com idade entre 14 e 21 anos.</t>
  </si>
  <si>
    <t>TEAMSTATUS_04_INFO</t>
  </si>
  <si>
    <t>Secondary players. But don't forget their status can change!</t>
  </si>
  <si>
    <t>Joueurs secondaires. Mais n'oubliez pas que leur statut peut évoluer !</t>
  </si>
  <si>
    <t>Sekundäre Spieler. Aber denke daran, dass sich ihr Status ändern kann!</t>
  </si>
  <si>
    <t>Tenistas secundarios. ¡Pero no olvides que su estado puede cambiar!</t>
  </si>
  <si>
    <t>Giocatori secondari. Ma ricordati che un status può cambiare!</t>
  </si>
  <si>
    <t>次要球员，但要注意其身份有可能发生变化！</t>
  </si>
  <si>
    <t>Второстепенный игрок</t>
  </si>
  <si>
    <t>Jogadores secundários. Mas não se esqueça que o status deles pode mudar!</t>
  </si>
  <si>
    <t>REPORTS_PROG_INFO</t>
  </si>
  <si>
    <t>Attribute progress for the current week.</t>
  </si>
  <si>
    <t>Progression des attributs sur la semaine en cours.</t>
  </si>
  <si>
    <t>Attributsfortschritt für die aktuelle Woche.</t>
  </si>
  <si>
    <t>Progreso de los atributos durante la semana actual.</t>
  </si>
  <si>
    <t>Progressione degli attributi per la settimana in corso.</t>
  </si>
  <si>
    <t>本周属性成长。</t>
  </si>
  <si>
    <t>Прогресс атрибутов за текущую неделю</t>
  </si>
  <si>
    <t>Progresso de atributos para a semana atual.</t>
  </si>
  <si>
    <t>REPORTS_LVLUP_INFO</t>
  </si>
  <si>
    <t>Attribute progress compared to the previous week.</t>
  </si>
  <si>
    <t>Progression des attributs par rapport à la semaine précédente.</t>
  </si>
  <si>
    <t>Attributsfortschritt im Vergleich zur Vorwoche.</t>
  </si>
  <si>
    <t>Progreso de los atributos en comparación con la semana anterior.</t>
  </si>
  <si>
    <t>Progressione degli attributi rispetto alla settimana precedente.</t>
  </si>
  <si>
    <t>与上周对比的属性变化。</t>
  </si>
  <si>
    <t>Прогресс атрибутов относительно прошлой недели</t>
  </si>
  <si>
    <t>Progresso de atributos em comparação com a semana anterior.</t>
  </si>
  <si>
    <t>STATS_H2H_INFO</t>
  </si>
  <si>
    <t>Win/loss ratio against all players or against a specific player.</t>
  </si>
  <si>
    <t>Ratio victoires/défaites contre l'ensemble des joueurs ou un joueur en particulier.</t>
  </si>
  <si>
    <t>Gewinn/Verlust-Quote gegen alle Spieler oder gegen einen bestimmten Spieler/eine bestimmte Spielerin.</t>
  </si>
  <si>
    <t>Ratio de victorias/derrotas contra todos los tenistas o contra uno específico.</t>
  </si>
  <si>
    <t>Rapporto vittorie/sconfitte contro tutti i giocatori o contro un/a giocatore/trice specifico/a.</t>
  </si>
  <si>
    <t>对阵所有球员/特定球员的胜负比。</t>
  </si>
  <si>
    <t>Баланс побед/поражений в личных встречах</t>
  </si>
  <si>
    <t>Relação vitórias/derrotas contra todos os jogadores ou contra um jogador específico.</t>
  </si>
  <si>
    <t>STATS_MATCH_A_1_INFO</t>
  </si>
  <si>
    <t>Number of matches played</t>
  </si>
  <si>
    <t>Nombre de matchs joués</t>
  </si>
  <si>
    <t>Anzahl der gespielten Matches</t>
  </si>
  <si>
    <t>Número de partidos jugados</t>
  </si>
  <si>
    <t>Numero dei match disputati</t>
  </si>
  <si>
    <t>Количество сыгранных матчей</t>
  </si>
  <si>
    <t>Número de partidas jogadas</t>
  </si>
  <si>
    <t>STATS_MATCH_A_2_INFO</t>
  </si>
  <si>
    <t>Win ratio</t>
  </si>
  <si>
    <t>Rapporto di vittorie</t>
  </si>
  <si>
    <t>STATS_MATCH_A_3_INFO</t>
  </si>
  <si>
    <t>Sets won rate</t>
  </si>
  <si>
    <t>Taux de sets remportés</t>
  </si>
  <si>
    <t>Quote der gewonnenen Sätze</t>
  </si>
  <si>
    <t>Tasa de sets ganados</t>
  </si>
  <si>
    <t>Percentuale di set vinti</t>
  </si>
  <si>
    <t>Процент выигранных сетов</t>
  </si>
  <si>
    <t>Taxa de sets vencidos</t>
  </si>
  <si>
    <t>STATS_MATCH_A_4_INFO</t>
  </si>
  <si>
    <t>Games won rate</t>
  </si>
  <si>
    <t>Taux de jeux remportés</t>
  </si>
  <si>
    <t>Quote der gewonnenen Spiele</t>
  </si>
  <si>
    <t>Tasa de juegos ganados</t>
  </si>
  <si>
    <t>Percentuale di punti vinti</t>
  </si>
  <si>
    <t>Процент выигранных геймов</t>
  </si>
  <si>
    <t>Taxa de games vencidos</t>
  </si>
  <si>
    <t>STATS_MATCH_B_1_INFO</t>
  </si>
  <si>
    <t>Points Won Rate</t>
  </si>
  <si>
    <t>Taux de points remportés</t>
  </si>
  <si>
    <t>Quote der gewonnenen Punkte</t>
  </si>
  <si>
    <t>Tasa de puntos ganados</t>
  </si>
  <si>
    <t>总得分率</t>
  </si>
  <si>
    <t>Процент выигранных очков</t>
  </si>
  <si>
    <t>Taxa de pontos vencidos</t>
  </si>
  <si>
    <t>STATS_MATCH_B_2_INFO</t>
  </si>
  <si>
    <t>Points won rate in service games</t>
  </si>
  <si>
    <t>Taux de points remportés lors des jeux de service</t>
  </si>
  <si>
    <t>Quote der gewonnenen Punkte in Aufschlagspielen</t>
  </si>
  <si>
    <t>Tasa de puntos ganados en juegos al servicio</t>
  </si>
  <si>
    <t>Percentuale di punti vinti in game al servizio</t>
  </si>
  <si>
    <t>发球局得分率</t>
  </si>
  <si>
    <t>Процент выигранных очков на подаче</t>
  </si>
  <si>
    <t>Taxa de pontos vencidos em games de saque</t>
  </si>
  <si>
    <t>STATS_MATCH_B_3_INFO</t>
  </si>
  <si>
    <t>Points won rate in return games</t>
  </si>
  <si>
    <t>Taux de points remportés lors des jeux de retour</t>
  </si>
  <si>
    <t>Quote der gewonnenen Punkte in Rückschlagspielen</t>
  </si>
  <si>
    <t>Tasa de puntos ganados en juegos al resto</t>
  </si>
  <si>
    <t>Percentuale di punti vinti in game in risposta</t>
  </si>
  <si>
    <t>接发局得分率</t>
  </si>
  <si>
    <t>Процент выигранных очков на приёме</t>
  </si>
  <si>
    <t>Taxa de pontos vencidos em games de retorno</t>
  </si>
  <si>
    <t>STATS_MATCH_B_4_INFO</t>
  </si>
  <si>
    <t>Points won rate in tiebreaks</t>
  </si>
  <si>
    <t>Taux de points remportés lors des tie break</t>
  </si>
  <si>
    <t>Quote der gewonnenen Punkte in Tie-Breaks</t>
  </si>
  <si>
    <t>Tasa de puntos ganados en tie-breaks</t>
  </si>
  <si>
    <t>Percentuale di punti vinti al tie-break</t>
  </si>
  <si>
    <t>抢七局得分率</t>
  </si>
  <si>
    <t>Процент выигранных тай-брейков</t>
  </si>
  <si>
    <t>Taxa de pontos vencidos em tiebreaks</t>
  </si>
  <si>
    <t>STATS_MATCH_C_1_INFO</t>
  </si>
  <si>
    <t>Service games won rate</t>
  </si>
  <si>
    <t>Taux de jeux de service remportés</t>
  </si>
  <si>
    <t>Quote der gewonnenen Aufschlagspiele</t>
  </si>
  <si>
    <t>Tasa de juegos ganados al servicio</t>
  </si>
  <si>
    <t>Percentuale di game al servizio vinti</t>
  </si>
  <si>
    <t>Процент выигранных геймов на подаче</t>
  </si>
  <si>
    <t>Taxa de games de saque vencidos</t>
  </si>
  <si>
    <t>STATS_MATCH_C_2_INFO</t>
  </si>
  <si>
    <t>Ratio of aces to total number of serves</t>
  </si>
  <si>
    <t>Ratio d'aces sur le nombre total de services</t>
  </si>
  <si>
    <t>Verhältnis von Assen zur Gesamtzahl der Aufschläge</t>
  </si>
  <si>
    <t>Ratio de aces sobre el número total de saques</t>
  </si>
  <si>
    <t>Rapporto tra ace e numero totale di servizi</t>
  </si>
  <si>
    <t>Ace球率</t>
  </si>
  <si>
    <t>Соотношение эйсов</t>
  </si>
  <si>
    <t>Relação de aces em relação ao número total de saques</t>
  </si>
  <si>
    <t>STATS_MATCH_C_3_INFO</t>
  </si>
  <si>
    <t>Ratio of double faults to total number of serves</t>
  </si>
  <si>
    <t>Ratio de double fautes sur le nombre total de services</t>
  </si>
  <si>
    <t>Verhältnis von Doppelfehlern zur Gesamtzahl der Aufschläge</t>
  </si>
  <si>
    <t>Ratio de dobles faltas sobre el número total de saques</t>
  </si>
  <si>
    <t>Rapporto tra doppi falli e numero totale di servizi</t>
  </si>
  <si>
    <t>双误率</t>
  </si>
  <si>
    <t>Соотношение двойных ошибок</t>
  </si>
  <si>
    <t>Relação de duplas faltas em relação ao número total de saques</t>
  </si>
  <si>
    <t>STATS_MATCH_C_4_INFO</t>
  </si>
  <si>
    <t>Ratio of successful 1st serves to total number of serves</t>
  </si>
  <si>
    <t>Ratio de 1er services réussis sur le nombre total de services</t>
  </si>
  <si>
    <t>Verhältnis der erfolgreichen 1. Aufschläge zur Gesamtzahl der Aufschläge</t>
  </si>
  <si>
    <t>Ratio de primeros saque exitoso con respecto al número total de saques</t>
  </si>
  <si>
    <t>Rapporto tra primi servizi vincenti e numero di servizi totali</t>
  </si>
  <si>
    <t>Процент попаданий первой подачи</t>
  </si>
  <si>
    <t>Relação de primeiros saques bem-sucedidos em relação ao número total de saques</t>
  </si>
  <si>
    <t>STATS_MATCH_C_5_INFO</t>
  </si>
  <si>
    <t>Rate of points won following a successful 1st serve</t>
  </si>
  <si>
    <t>Taux de points remportés suivant un 1er service réussi</t>
  </si>
  <si>
    <t>Quote der gewonnenen Punkte nach einem erfolgreichen 1. Aufschlag</t>
  </si>
  <si>
    <t>Tasa de puntos ganados después de un primer saque exitoso</t>
  </si>
  <si>
    <t>Percentuale di punti vinti dopo un primo servizio vincente</t>
  </si>
  <si>
    <t>一发得分率</t>
  </si>
  <si>
    <t>Процент выигранных очков после первой подачи</t>
  </si>
  <si>
    <t>Taxa de pontos vencidos após um primeiro saque bem-sucedido</t>
  </si>
  <si>
    <t>STATS_MATCH_C_6_INFO</t>
  </si>
  <si>
    <t>Rate of points won following a 2nd serve</t>
  </si>
  <si>
    <t>Taux de points remportés suivant un 2nd service</t>
  </si>
  <si>
    <t>Rate der gewonnenen Punkte nach einem 2. Aufschlag</t>
  </si>
  <si>
    <t>Tasa de puntos ganados después de un segundo saque</t>
  </si>
  <si>
    <t>Percentuale di punti vinti dopo un secondo servizio</t>
  </si>
  <si>
    <t>二发得分率</t>
  </si>
  <si>
    <t>Процент выигранных очков на второй подаче</t>
  </si>
  <si>
    <t>Taxa de pontos vencidos após um segundo saque</t>
  </si>
  <si>
    <t>STATS_MATCH_C_7_INFO</t>
  </si>
  <si>
    <t>Ratio of break points saved</t>
  </si>
  <si>
    <t>Ratio de balles de break sauvées</t>
  </si>
  <si>
    <t>Quote der vereitelten Breakpunkte</t>
  </si>
  <si>
    <t>Ratio de puntos de break salvados</t>
  </si>
  <si>
    <t>Rapporto di breakpoint conservati</t>
  </si>
  <si>
    <t>破发点挽救率</t>
  </si>
  <si>
    <t>Процент спасённых брейк-пойнтов</t>
  </si>
  <si>
    <t>Relação de break points salvos</t>
  </si>
  <si>
    <t>STATS_MATCH_D_1_INFO</t>
  </si>
  <si>
    <t>Rate of return games won</t>
  </si>
  <si>
    <t>Taux de jeux de retour remportés</t>
  </si>
  <si>
    <t>Quote der gewonnenen Rückschlagspiele</t>
  </si>
  <si>
    <t>Tasa de juegos ganados al resto</t>
  </si>
  <si>
    <t>Percentuale di game in risposta vinti</t>
  </si>
  <si>
    <t>回破局胜率</t>
  </si>
  <si>
    <t>Процент выигранных геймов на приёме</t>
  </si>
  <si>
    <t>Taxa de games de retorno vencidos</t>
  </si>
  <si>
    <t>STATS_MATCH_D_2_INFO</t>
  </si>
  <si>
    <t>Rate of points won following a successful 1st serve by the opponent</t>
  </si>
  <si>
    <t>Taux de points remportés suivant un 1er service réussi par d'adversaire</t>
  </si>
  <si>
    <t>Quote der gewonnenen Punkte nach einem erfolgreichen 1. Aufschlag des Gegners/der Gegnerin</t>
  </si>
  <si>
    <t>Tasa de puntos ganados después de un primer saque exitoso por parte del oponente</t>
  </si>
  <si>
    <t>Percentuale di punti vinti dopo un primo servizio vincente dell'avversario</t>
  </si>
  <si>
    <t>Процент очков, выигранных на приёме первой подачи</t>
  </si>
  <si>
    <t>Taxa de pontos vencidos após um primeiro saque bem-sucedido do oponente</t>
  </si>
  <si>
    <t>STATS_MATCH_D_3_INFO</t>
  </si>
  <si>
    <t>Rate of points won following an opponent's 2nd serve</t>
  </si>
  <si>
    <t>Taux de points remportés suivant un 2nd service de l'adversaire</t>
  </si>
  <si>
    <t>Quote der gewonnenen Punkte nach einem 2. Aufschlag des Gegners/der Gegnerin</t>
  </si>
  <si>
    <t>Tasa de puntos ganados después del segundo saque de un oponente</t>
  </si>
  <si>
    <t>Percentuale di punti vinti dopo un secondo servizio dell'avversario</t>
  </si>
  <si>
    <t>Процент очков, выигранных на приёме второй подачи</t>
  </si>
  <si>
    <t>Taxa de pontos vencidos após um segundo saque do oponente</t>
  </si>
  <si>
    <t>STATS_MATCH_D_4_INFO</t>
  </si>
  <si>
    <t>Ratio of break points converted</t>
  </si>
  <si>
    <t>Ratio de balles de break converties</t>
  </si>
  <si>
    <t>Quote der genutzten Breakpunkte</t>
  </si>
  <si>
    <t>Ratio de puntos de break logrados</t>
  </si>
  <si>
    <t>Rapporto di breakpoint convertiti</t>
  </si>
  <si>
    <t>破发点转化率</t>
  </si>
  <si>
    <t>Процент реализованных брейк-пойнтов</t>
  </si>
  <si>
    <t>Taxa de pontos de break convertidos</t>
  </si>
  <si>
    <t>STATS_FILTER_B_1_INFO</t>
  </si>
  <si>
    <t>Win rate on clay</t>
  </si>
  <si>
    <t>Taux de victoire sur terre battue</t>
  </si>
  <si>
    <t>Gewinnquote auf sand</t>
  </si>
  <si>
    <t>Tasa de victorias en arcilla</t>
  </si>
  <si>
    <t>Percentuale di vittorie su terra battuta</t>
  </si>
  <si>
    <t>红土胜率</t>
  </si>
  <si>
    <t>Процент побед на грунте</t>
  </si>
  <si>
    <t>Taxa de vitórias em saibro</t>
  </si>
  <si>
    <t>STATS_FILTER_B_2_INFO</t>
  </si>
  <si>
    <t>Win rate on grass</t>
  </si>
  <si>
    <t>Taux de victoire sur gazon</t>
  </si>
  <si>
    <t>Gewinnquote auf Rasen</t>
  </si>
  <si>
    <t>Tasa de victorias en hierba</t>
  </si>
  <si>
    <t>Percentuale di vittorie su erba</t>
  </si>
  <si>
    <t>草地胜率</t>
  </si>
  <si>
    <t>Процент побед на траве</t>
  </si>
  <si>
    <t>Taxa de vitórias em grama</t>
  </si>
  <si>
    <t>STATS_FILTER_B_3_INFO</t>
  </si>
  <si>
    <t>Win rate on hard court (outdoor)</t>
  </si>
  <si>
    <t>Taux de victoire sur dur (exterieur)</t>
  </si>
  <si>
    <t>Gewinnquote auf Hartplatz (draußen)</t>
  </si>
  <si>
    <t>Tasa de victorias en pista dura (al aire libre)</t>
  </si>
  <si>
    <t>Percentuale di vittorie su superfici dure (outdoor)</t>
  </si>
  <si>
    <t>室外硬地胜率</t>
  </si>
  <si>
    <t>Процент побед на харде</t>
  </si>
  <si>
    <t>Taxa de vitórias em quadra dura (externa)</t>
  </si>
  <si>
    <t>STATS_FILTER_B_4_INFO</t>
  </si>
  <si>
    <t>Indoor win rate</t>
  </si>
  <si>
    <t>Taux de victoire en indoor</t>
  </si>
  <si>
    <t>Gewinnquote in der Halle</t>
  </si>
  <si>
    <t>Tasa de victorias en pista cubierta</t>
  </si>
  <si>
    <t>Percentuale di vittorie indoor</t>
  </si>
  <si>
    <t>室内胜率</t>
  </si>
  <si>
    <t>Процент побед в помещении</t>
  </si>
  <si>
    <t>Taxa de vitórias em quadra coberta</t>
  </si>
  <si>
    <t>STATS_FILTER_C_2_INFO</t>
  </si>
  <si>
    <t>Win rate in this tournament category</t>
  </si>
  <si>
    <t>Taux de victoire sur cette catégorie de tournoi</t>
  </si>
  <si>
    <t>Gewinnquote in dieser Turnierkategorie</t>
  </si>
  <si>
    <t>Tasa de victorias en esta categoría de torneo</t>
  </si>
  <si>
    <t>Percentuale di vittorie in questa categoria di torneo</t>
  </si>
  <si>
    <t>该赛事类别胜率</t>
  </si>
  <si>
    <t>Процент побед в данной категории</t>
  </si>
  <si>
    <t>Taxa de vitórias nesta categoria de torneio</t>
  </si>
  <si>
    <t>STATS_FILTER_C_4_INFO</t>
  </si>
  <si>
    <t>Percentuale di vittorie in questa categoria del torneo</t>
  </si>
  <si>
    <t>STATS_FILTER_C_5_INFO</t>
  </si>
  <si>
    <t>STATS_WINRATE_E_6_INFO</t>
  </si>
  <si>
    <t>Win rate in other tournament categories</t>
  </si>
  <si>
    <t>Taux de victoire sur les autres catégories de tournoi</t>
  </si>
  <si>
    <t>Gewinnquote in anderen Turnierkategorien</t>
  </si>
  <si>
    <t>Tasa de victorias en otras categorías de torneos</t>
  </si>
  <si>
    <t>Percentuale di vittorie in altre categorie del torneo</t>
  </si>
  <si>
    <t>其他赛事类别胜率</t>
  </si>
  <si>
    <t>Процент побед в других категориях</t>
  </si>
  <si>
    <t>Taxa de vitórias em outras categorias de torneio</t>
  </si>
  <si>
    <t>STATS_WINRATE_A_1_1_INFO</t>
  </si>
  <si>
    <t>Ratio of matches won in 2 sets at best-of-3-set tournaments</t>
  </si>
  <si>
    <t>Ratio de matchs gagnés en 2 sets lors de tournois en 2 set gagnants</t>
  </si>
  <si>
    <t>Quote der in 2 Sätzen gewonnenen Matches bei Best-of-3-Turnieren</t>
  </si>
  <si>
    <t>Ratio de partidos ganados en 2 sets en torneos al mejor de 3 sets</t>
  </si>
  <si>
    <t>Rapporto di partite vinte in due set in tornei al meglio dei tre</t>
  </si>
  <si>
    <t>三盘两胜赛事中以2盘获胜的比例</t>
  </si>
  <si>
    <t>Процент побед в 2-сетовых матчах</t>
  </si>
  <si>
    <t>Taxa de partidas vencidas em 2 sets em torneios melhor de 3 sets</t>
  </si>
  <si>
    <t>STATS_WINRATE_A_1_2_INFO</t>
  </si>
  <si>
    <t>Ratio of matches won in 3 sets at best-of-3-set tournaments</t>
  </si>
  <si>
    <t>Ratio de matchs gagnés en 3 sets lors de tournois en 2 set gagnants</t>
  </si>
  <si>
    <t>Quote der in 3 Sätzen gewonnenen Matches bei Best-of-3-Turnieren</t>
  </si>
  <si>
    <t>Ratio de partidos ganados en 3 sets en torneos al mejor de 3 sets</t>
  </si>
  <si>
    <t>Rapporto di partite vinte in tre set in tornei al meglio dei tre</t>
  </si>
  <si>
    <t>三盘两胜赛事中以3盘获胜的比例</t>
  </si>
  <si>
    <t>Процент побед в 3-сетовых матчах</t>
  </si>
  <si>
    <t>Taxa de partidas vencidas em 3 sets em torneios melhor de 3 sets</t>
  </si>
  <si>
    <t>STATS_WINRATE_A_2_1_INFO</t>
  </si>
  <si>
    <t>Ratio of matches won in 3 sets at best-of-5-set tournaments</t>
  </si>
  <si>
    <t>Ratio de matchs gagnés en 3 sets lors de tournois en 3 set gagnants</t>
  </si>
  <si>
    <t>Quote der in 3 Sätzen gewonnenen Matches bei Best-of-5-Turnieren</t>
  </si>
  <si>
    <t>Ratio de partidos ganados en 3 sets en torneos al mejor de 5 sets</t>
  </si>
  <si>
    <t>Rapporto di partite vinte in tre set in tornei al meglio dei cinque</t>
  </si>
  <si>
    <t>五盘三胜赛事中以3盘获胜的比例</t>
  </si>
  <si>
    <t>Победы в 3 сетах (Bo5)</t>
  </si>
  <si>
    <t>Taxa de partidas vencidas em 3 sets em torneios melhor de 5 sets</t>
  </si>
  <si>
    <t>STATS_WINRATE_A_2_2_INFO</t>
  </si>
  <si>
    <t>Ratio of matches won in 4 sets at best-of-5-set tournaments</t>
  </si>
  <si>
    <t>Ratio de matchs gagnés en 4 sets lors de tournois en 3 set gagnants</t>
  </si>
  <si>
    <t>Quote der in 4 Sätzen gewonnenen Matches bei Best-of-5-Turnieren</t>
  </si>
  <si>
    <t>Ratio de partidos ganados en 4 sets en torneos al mejor de 5 sets</t>
  </si>
  <si>
    <t>Rapporto di partite vinte in quattro set in tornei al meglio dei cinque</t>
  </si>
  <si>
    <t>五盘三胜赛事中以4盘获胜的比例</t>
  </si>
  <si>
    <t>Победы в 4 сетах (Bo5)</t>
  </si>
  <si>
    <t>Taxa de partidas vencidas em 4 sets em torneios melhor de 5 sets</t>
  </si>
  <si>
    <t>STATS_WINRATE_A_2_3_INFO</t>
  </si>
  <si>
    <t>Ratio of matches won in 5 sets at best-of-5-set tournaments</t>
  </si>
  <si>
    <t>Ratio de matchs gagnés en 5 sets lors de tournois en 3 set gagnants</t>
  </si>
  <si>
    <t>Quote der in 5 Sätzen gewonnenen Matches bei Best-of-5-Turnieren</t>
  </si>
  <si>
    <t>Ratio de partidos ganados en 5 sets en torneos al mejor de 5 sets</t>
  </si>
  <si>
    <t>Rapporto di partite vinte in cinque set in tornei al meglio dei cinque</t>
  </si>
  <si>
    <t>五盘三胜赛事中以5盘获胜的比例</t>
  </si>
  <si>
    <t>Победы в 5 сетах (Bo5)</t>
  </si>
  <si>
    <t>Taxa de partidas vencidas em 5 sets em torneios melhor de 5 sets</t>
  </si>
  <si>
    <t>STATS_WINRATE_B_1_INFO</t>
  </si>
  <si>
    <t>Ratio of matches won against the world number 1</t>
  </si>
  <si>
    <t>Ratio de matchs gagnés contre le numéro 1 mondial</t>
  </si>
  <si>
    <t>Quote der gewonnenen Matches gegen die Nummer 1 der Welt</t>
  </si>
  <si>
    <t>Ratio de partidos ganados contra el número 1 del mundo</t>
  </si>
  <si>
    <t>Rapporto di partite vinte contro il/la numero uno mondiale</t>
  </si>
  <si>
    <t>对阵世界排名第1球员的胜率</t>
  </si>
  <si>
    <t>Победы против №1</t>
  </si>
  <si>
    <t>Taxa de partidas vencidas contra o número 1 do mundo</t>
  </si>
  <si>
    <t>STATS_WINRATE_B_2_INFO</t>
  </si>
  <si>
    <t>Ratio of matches won against Top 5 players</t>
  </si>
  <si>
    <t>Ratio de matchs gagnés contre des joueurs du Top 5</t>
  </si>
  <si>
    <t>Quote der gewonnenen Matches gegen Top-5-Spieler</t>
  </si>
  <si>
    <t>Ratio de partidos ganados contra tenistas del Top 5</t>
  </si>
  <si>
    <t>Rapporto di partite vinte contro giocatori/trici Top 5</t>
  </si>
  <si>
    <t>对阵前5球员的胜率</t>
  </si>
  <si>
    <t>Победы против Топ-5</t>
  </si>
  <si>
    <t>Taxa de partidas vencidas contra jogadores do Top 5</t>
  </si>
  <si>
    <t>STATS_WINRATE_B_3_INFO</t>
  </si>
  <si>
    <t>Ratio of matches won against Top 10 players</t>
  </si>
  <si>
    <t>Ratio de matchs gagnés contre des joueurs du Top 10</t>
  </si>
  <si>
    <t>Quote der gewonnenen Matches gegen Top-10-Spieler</t>
  </si>
  <si>
    <t>Ratio de partidos ganados contra tenistas del Top 10</t>
  </si>
  <si>
    <t>Rapporto di partite vinte contro giocatori/trici Top 10</t>
  </si>
  <si>
    <t>对阵前10球员的胜率</t>
  </si>
  <si>
    <t>Победы против Топ-10</t>
  </si>
  <si>
    <t>Taxa de partidas vencidas contra jogadores do Top 10</t>
  </si>
  <si>
    <t>STATS_WINRATE_B_4_INFO</t>
  </si>
  <si>
    <t>Win ratio against Top 20 players</t>
  </si>
  <si>
    <t>Ratio de matchs gagnés contre des joueurs du Top 20</t>
  </si>
  <si>
    <t>Gewinnquote gegen Top-20-Spieler</t>
  </si>
  <si>
    <t>Ratio de victorias contra tenistas del Top 20</t>
  </si>
  <si>
    <t>Rapporto di partite vinte contro giocatori/trici Top 20</t>
  </si>
  <si>
    <t>对阵前20球员的胜率</t>
  </si>
  <si>
    <t>Победы против Топ-20</t>
  </si>
  <si>
    <t>Taxa de vitórias contra jogadores do Top 20</t>
  </si>
  <si>
    <t>STATS_WINRATE_B_5_INFO</t>
  </si>
  <si>
    <t>Win ratio against Top 50 players</t>
  </si>
  <si>
    <t>Ratio de matchs gagnés contre des joueurs du Top 50</t>
  </si>
  <si>
    <t>Gewinnquote gegen Top-50-Spieler</t>
  </si>
  <si>
    <t>Ratio de victorias contra tenistas del Top 50</t>
  </si>
  <si>
    <t>Rapporto di partite vinte contro giocatori/trici Top 50</t>
  </si>
  <si>
    <t>对阵前50球员的胜率</t>
  </si>
  <si>
    <t>Победы против Топ-50</t>
  </si>
  <si>
    <t>Taxa de vitórias contra jogadores do Top 50</t>
  </si>
  <si>
    <t>STATS_WINRATE_B_6_INFO</t>
  </si>
  <si>
    <t>Win ratio against Top 100 players</t>
  </si>
  <si>
    <t>Ratio de matchs gagnés contre des joueurs du Top 100</t>
  </si>
  <si>
    <t>Gewinnquote gegen Top-100-Spieler</t>
  </si>
  <si>
    <t>Ratio de victorias contra tenistas del Top 100</t>
  </si>
  <si>
    <t>Rapporto di partite vinte contro giocatori/trici Top 100</t>
  </si>
  <si>
    <t>对阵前100球员的胜率</t>
  </si>
  <si>
    <t>Победы против Топ-100</t>
  </si>
  <si>
    <t>Taxa de vitórias contra jogadores do Top 100</t>
  </si>
  <si>
    <t>STATS_WINRATE_B_7_INFO</t>
  </si>
  <si>
    <t>Ratio of matches won against players outside the Top 100</t>
  </si>
  <si>
    <t>Ratio de matchs gagnés contre des joueurs en dehors du Top 100</t>
  </si>
  <si>
    <t>Quote der gewonnenen Matches gegen Spieler außerhalb der Top 100</t>
  </si>
  <si>
    <t>Ratio de partidos ganados contra tenistas fuera del Top 100</t>
  </si>
  <si>
    <t>Rapporto di partite vinte contro giocatori/trici fuori dalla Top 100</t>
  </si>
  <si>
    <t>对阵100名之外球员的胜率</t>
  </si>
  <si>
    <t>Победы против игроков вне топ-100</t>
  </si>
  <si>
    <t>Taxa de partidas vencidas contra jogadores fora do Top 100</t>
  </si>
  <si>
    <t>STATS_WINRATE_B_8_INFO</t>
  </si>
  <si>
    <t>Ratio of matches won against low ranked players</t>
  </si>
  <si>
    <t>Ratio de matchs gagnés contre des joueurs moins bien classés</t>
  </si>
  <si>
    <t>Quote der gewonnenen Matches gegen Spieler mit niedrigem Rang</t>
  </si>
  <si>
    <t>Ratio de partidos ganados contra tenistas de clasificación baja</t>
  </si>
  <si>
    <t>Rapporto di partite vinte contro giocatori/trici più bassi/e in classifica</t>
  </si>
  <si>
    <t>对阵低排名球员的胜率</t>
  </si>
  <si>
    <t>Победы против ниже стоящих</t>
  </si>
  <si>
    <t>Taxa de partidas vencidas contra jogadores de baixo ranking</t>
  </si>
  <si>
    <t>STATS_WINRATE_B_9_INFO</t>
  </si>
  <si>
    <t>Ratio of matches won against high ranked players</t>
  </si>
  <si>
    <t>Ratio de matchs gagnés contre des joueurs mieux classés</t>
  </si>
  <si>
    <t>Verhältnis der gewonnenen Matches gegen Spieler mit hohem Rang</t>
  </si>
  <si>
    <t>Ratio de partidos ganados contra tenistas de clasificación alta</t>
  </si>
  <si>
    <t>Rapporto di partite vinte contro giocatori/trici più alti/e in classifica</t>
  </si>
  <si>
    <t>对阵高排名球员的胜率</t>
  </si>
  <si>
    <t>Победы против выше стоящих</t>
  </si>
  <si>
    <t>Taxa de partidas vencidas contra jogadores de alto ranking</t>
  </si>
  <si>
    <t>STATS_WINRATE_C_1_INFO</t>
  </si>
  <si>
    <t>Ratio of tournaments where the round reached is the final</t>
  </si>
  <si>
    <t>Ratio de tournois dont le round atteint est la finale</t>
  </si>
  <si>
    <t>Quote der Turniere, bei denen das Finale erreicht wurde</t>
  </si>
  <si>
    <t>Ratio de torneos en los que la ronda alcanzada es la final</t>
  </si>
  <si>
    <t>Rapporto dei tornei in cui si è raggiunta la finale</t>
  </si>
  <si>
    <t>决赛晋级率</t>
  </si>
  <si>
    <t>Доля турниров с выходом в финал</t>
  </si>
  <si>
    <t>Taxa de torneios em que a fase alcançada foi a final</t>
  </si>
  <si>
    <t>STATS_WINRATE_C_2_INFO</t>
  </si>
  <si>
    <t>Ratio of tournaments where the round reached is the semi-final</t>
  </si>
  <si>
    <t>Ratio de tournois dont le round atteint est la demi-finale</t>
  </si>
  <si>
    <t>Quote der Turniere, bei denen das Halbfinale erreicht wurde</t>
  </si>
  <si>
    <t>Ratio de torneos en los que la ronda alcanzada es la semifinal</t>
  </si>
  <si>
    <t>Rapporto dei tornei in cui si è raggiunta la semifinale</t>
  </si>
  <si>
    <t>半决赛晋级率</t>
  </si>
  <si>
    <t>Доля полуфиналов</t>
  </si>
  <si>
    <t>Taxa de torneios em que a fase alcançada foi a semifinal</t>
  </si>
  <si>
    <t>STATS_WINRATE_C_3_INFO</t>
  </si>
  <si>
    <t>Ratio of tournaments where the round reached is the quarterfinals</t>
  </si>
  <si>
    <t>Ratio de tournois dont le round atteint est le quart de finale</t>
  </si>
  <si>
    <t>Quote der Turniere, bei denen das Viertelfinale erreicht wurde</t>
  </si>
  <si>
    <t>Ratio de torneos en los que la ronda alcanzada son los cuartos de final</t>
  </si>
  <si>
    <t>Rapporto dei tornei in cui si sono raggiunti i quarti di finale</t>
  </si>
  <si>
    <t>四分之一决赛晋级率</t>
  </si>
  <si>
    <t>Доля четвертьфиналов</t>
  </si>
  <si>
    <t>Taxa de torneios em que a fase alcançada foram as quartas de final</t>
  </si>
  <si>
    <t>STATS_WINRATE_C_4_INFO</t>
  </si>
  <si>
    <t>Ratio of tournaments where the round reached is a round lower than the quarterfinals</t>
  </si>
  <si>
    <t>Ratio de tournois dont le round atteint est un tour inférieur au quart de final</t>
  </si>
  <si>
    <t>Quote der Turniere, bei denen maximal das Achtelfinale erreicht wurde</t>
  </si>
  <si>
    <t>Ratio de torneos en los que la ronda alcanzada es una ronda inferior a los cuartos de final</t>
  </si>
  <si>
    <t>Rapporto dei tornei in cui non si sono raggiunti i quarti di finale</t>
  </si>
  <si>
    <t>四分之一决赛前轮次晋级率</t>
  </si>
  <si>
    <t>Доля турниров с вылетом раньше 1/4</t>
  </si>
  <si>
    <t>Taxa de torneios em que a fase alcançada foi inferior às quartas de final</t>
  </si>
  <si>
    <t>TACTICS_PREMADE_1_DESC</t>
  </si>
  <si>
    <t xml:space="preserve"> - Favors long rallies
 - Takes little risk
 - Positioned deep, behind the baseline.</t>
  </si>
  <si>
    <t>- Favorise les longs rallys
- Prend peu de risque
- Se positionne loin derrière la ligne de fond de court</t>
  </si>
  <si>
    <t>– bevorzugt lange Ballwechsel 
– geht kaum Risiken ein
– tief positioniert, hinter der Grundlinie.</t>
  </si>
  <si>
    <t xml:space="preserve"> - Favorece los puntos largos.
 - Asume poco riesgo.
 - Posicionado profundo, detrás de la línea de fondo.</t>
  </si>
  <si>
    <t xml:space="preserve"> - Predilige scambi lunghi
 - Non rischia molto
 - Si posiziona a fondocampo dietro la linea</t>
  </si>
  <si>
    <t>-偏好长回合
 -低风险打法
 -深底线后站位</t>
  </si>
  <si>
    <t>«— Предпочитает долгие розыгрыши…»</t>
  </si>
  <si>
    <t>- Favorece ralis longos
  - Corre pouco risco
  - Posicionado fundo, atrás da linha de base.</t>
  </si>
  <si>
    <t>Description of the gameplan TACTICS_PREMADE_1</t>
  </si>
  <si>
    <t>TACTICS_PREMADE_2_DESC</t>
  </si>
  <si>
    <t xml:space="preserve"> - Waits for a weak shot from the opponent to attack
 - Counterattacks if the court is open
 - Positioned slightly behind the baseline.</t>
  </si>
  <si>
    <t>- Attend un coup faible adverse pour attaquer
- Contre attaque si le court est ouvert
- Se positionne légèrement derrière la ligne de fond de court</t>
  </si>
  <si>
    <t>– wartet auf einen schwachen Schlag des Gegners/der Gegnerin, um anzugreifen
– Konterschläge, wenn sich die Gelegenheit bietet
– knapp hinter der Grundlinie positioniert.</t>
  </si>
  <si>
    <t xml:space="preserve"> - Espera un golpe débil del oponente para atacar.
 - Contraataca si el campo está abierto.
 - Se coloca ligeramente detrás de la línea de fondo.</t>
  </si>
  <si>
    <t xml:space="preserve"> - Aspetta un colpo debole dell'avversario/a per attaccare
 - Controattacca se il campo è aperto
 - Si posiziona leggermente dietro la linea di fondo</t>
  </si>
  <si>
    <t>- 等待对手回球质量下降时进攻
  - 出现空档即反击
  - 底线稍后站位</t>
  </si>
  <si>
    <t>«— Ждёт слабый мяч…»</t>
  </si>
  <si>
    <t>- Espera um golpe fraco do adversário para atacar
  - Contra-ataca se a quadra estiver aberta
  - Posicionado ligeiramente atrás da linha de base.</t>
  </si>
  <si>
    <t>Description of the gameplan TACTICS_PREMADE_6</t>
  </si>
  <si>
    <t>TACTICS_PREMADE_3_DESC</t>
  </si>
  <si>
    <t xml:space="preserve"> - Favors long rallies
 - Makes the opponent run the width of the court
 - Positioned far behind the baseline.</t>
  </si>
  <si>
    <t>- Favorise les longs rallys
- Fait courir son adversaire sur la largeur du court
- Se positionne loin derrière la ligne de fond de court</t>
  </si>
  <si>
    <t>– bevorzugt lange Ballwechsel
– lässt den Gegner/die Gegnerin über den gesamten Platz rennen
– weit hinter der Grundlinie positioniert.</t>
  </si>
  <si>
    <t xml:space="preserve"> - Favorece los puntos largos.
 - Hace que el oponente corra a lo ancho del campo.
 - Se coloca muy por detrás de la línea de fondo.</t>
  </si>
  <si>
    <t xml:space="preserve"> - Predilige scambi lunghi
 - Fa correre l'avversario/a per tutta la larghezza del campo
 - Si posiziona molto dietro la linea di fondo</t>
  </si>
  <si>
    <t>- 偏好长回合
  - 调动对手大范围跑动
  - 深底线后站位</t>
  </si>
  <si>
    <t>«— Делает соперника бегать…»</t>
  </si>
  <si>
    <t>- Favorece ralis longos
  - Faz o adversário correr a quadra inteira
  - Posicionado bem atrás da linha de base.</t>
  </si>
  <si>
    <t>Description of the gameplan TACTICS_PREMADE_5</t>
  </si>
  <si>
    <t>TACTICS_PREMADE_4_DESC</t>
  </si>
  <si>
    <t xml:space="preserve"> - Favors rallies between 4 and 7 strokes
 - Seeks an attacking position at the baseline.</t>
  </si>
  <si>
    <t>- Favorise les rallys entre 4 et 7 coups
- Cherche à se mettre en position d’attaque du fond du court</t>
  </si>
  <si>
    <t>– bevorzugt Ballwechsel zwischen 4 und 7 Schlägen
– sucht eine Angriffsposition auf der Grundlinie.</t>
  </si>
  <si>
    <t xml:space="preserve"> - Favorece los puntos de entre 4 y 7 golpes.
 - Busca una posición de ataque en la línea de fondo.</t>
  </si>
  <si>
    <t xml:space="preserve"> - Predilige tra i quattro e i sette palleggi
 - Prova a mettersi in posizione d'attacco a fondo campo</t>
  </si>
  <si>
    <t>- 偏好4-7拍回合
  - 在底线寻求进攻机会</t>
  </si>
  <si>
    <t>«— Ищет позицию для атаки…»</t>
  </si>
  <si>
    <t>- Favorece ralis entre 4 e 7 golpes
  - Busca uma posição de ataque na linha de base.</t>
  </si>
  <si>
    <t>Description of the gameplan TACTICS_PREMADE_8</t>
  </si>
  <si>
    <t>TACTICS_PREMADE_5_DESC</t>
  </si>
  <si>
    <t xml:space="preserve"> - Varies spin and areas of play
 - Relies on creativity, drop shots, slices, and angles to disrupt opponents' rhythm</t>
  </si>
  <si>
    <t>- Varie souvent les effets et les zones de jeu
- Mise sur la créativité, les amorties, les slices et les angles pour casser le rythme de l’adversaire.</t>
  </si>
  <si>
    <t>– variiert den Spin und den Spielbereich
– setzt auf Kreativität, Stoppbälle, Slices und Winkel, um den Rhythmus des Gegners zu stören.</t>
  </si>
  <si>
    <t xml:space="preserve"> - Varía efectos y áreas de juego.
 - Se apoya en la creatividad, dejadas, cortados y ángulos para romper el ritmo del rival.</t>
  </si>
  <si>
    <t xml:space="preserve"> - Varia spesso gli spin e le zone di gioco
 - Fa leva su creatività, drop shot, slice e angoli per spezzare il ritmo dell’avversario.</t>
  </si>
  <si>
    <t>- 变化旋转与击球区域
  - 依靠创造力，运用小球、切削和斜线球破坏对手节奏</t>
  </si>
  <si>
    <t>«— Варьирует вращения…»</t>
  </si>
  <si>
    <t>- Varia o spin e as áreas de jogo
  - Confia na criatividade, deixadinhas, slices e ângulos para quebrar o ritmo dos adversários</t>
  </si>
  <si>
    <t>Description of the gameplan TACTICS_PREMADE_4</t>
  </si>
  <si>
    <t>TACTICS_PREMADE_6_DESC</t>
  </si>
  <si>
    <t xml:space="preserve"> - Favors rallies between 4 and 7 strokes
 - Varies risks and target areas
 - Tries to take the ball early</t>
  </si>
  <si>
    <t>- Favorise les rallys entre 4 et 7 coups
- Varie les risques et zones visées
- Tente de prendre la balle tôt</t>
  </si>
  <si>
    <t>– bevorzugt Ballwechsel zwischen 4 und 7 Schlägen
– wechselt immer zwischen verschiedenen Risiken und Zielbereichen
– versucht, den Ball früh zu nehmen</t>
  </si>
  <si>
    <t xml:space="preserve"> - Favorece los puntos de entre 4 y 7 golpes. 
 - Varía los riesgos y las áreas objetivo.
 - Intenta golpear la bola pronto</t>
  </si>
  <si>
    <t xml:space="preserve"> - Predilige gli scambi tra i quattro e i sette palleggi
 - Diversifica i rischi e le zone mirate
 - Cerca di colpire la palla in anticipo</t>
  </si>
  <si>
    <t>- 偏好4-7拍回合
  - 变化风险与目标区域
  - 尝试抢点进攻</t>
  </si>
  <si>
    <t>«— Варьирует риски…»</t>
  </si>
  <si>
    <t>- Favorece ralis entre 4 e 7 golpes
  - Varia os riscos e as áreas alvo
  - Tenta pegar a bola cedo</t>
  </si>
  <si>
    <t>Description of the gameplan TACTICS_PREMADE_7</t>
  </si>
  <si>
    <t>TACTICS_PREMADE_7_DESC</t>
  </si>
  <si>
    <t xml:space="preserve"> - Positioned very high to strike the ball quickly
 - Plays with a lot of angles and risk.</t>
  </si>
  <si>
    <t>- Positionné très haut pour frapper la balle rapidement
- Joue avec beaucoup d’angles et de prise de risque</t>
  </si>
  <si>
    <t>– Sehr weit vorne positioniert, um den Ball früh zu schlagen
– Spielt mit vielen Winkeln und hohem Risiko</t>
  </si>
  <si>
    <t xml:space="preserve"> - Posicionado muy adelante para golpear rápido
 - Juega con muchos ángulos y alto riesgo</t>
  </si>
  <si>
    <t xml:space="preserve"> - Posizionato molto avanti per colpire rapidamente
 - Gioca con molti angoli e un alto livello di rischio</t>
  </si>
  <si>
    <t>- 站位靠前以求快速击球
  - 多打角度球和风险球</t>
  </si>
  <si>
    <t>«— Стоит высоко…»</t>
  </si>
  <si>
    <t>- Posicionado muito à frente para golpear a bola rapidamente
  - Joga com muitos ângulos e risco.</t>
  </si>
  <si>
    <t>TACTICS_PREMADE_8_DESC</t>
  </si>
  <si>
    <t xml:space="preserve"> - Approaches the net as often as possible</t>
  </si>
  <si>
    <t>- Monte au filet dès que possible</t>
  </si>
  <si>
    <t xml:space="preserve">– Geht so oft wie möglich ans Netz </t>
  </si>
  <si>
    <t xml:space="preserve"> - Sube a la red tan a menudo como puede</t>
  </si>
  <si>
    <t>- Sale a rete il più spesso possibile</t>
  </si>
  <si>
    <t>- 尽可能频繁上网</t>
  </si>
  <si>
    <t>— Идёт к сетке при любой возможности</t>
  </si>
  <si>
    <t>- Aproxima-se da rede o máximo possível</t>
  </si>
  <si>
    <t>TACTICS_PREMADE_9_DESC</t>
  </si>
  <si>
    <t xml:space="preserve"> - Favors short rallies of 3 strokes or less
 - Strikes very hard, often with a forehand.</t>
  </si>
  <si>
    <t>- Favorise les rallys courts en moins de 3 coups
- Frappe très fort, souvent en coup droit</t>
  </si>
  <si>
    <t>– bevorzugt kurze Ballwechsel mit höchstens 3 Schlägen
– sehr harte Schläge, oft mit der Vorhand.</t>
  </si>
  <si>
    <t xml:space="preserve"> - Prefiere puntos cortos de 3 golpes o menos.
 - Golpea muy fuerte, a menudo con un drive.</t>
  </si>
  <si>
    <t xml:space="preserve"> - Predilige gli scambi corti con meno di tre palleggi
 - Colpisce molto forte, spesso di diritto</t>
  </si>
  <si>
    <t>- 偏好3拍及以下短回合
  - 发力猛击，常用正手进攻</t>
  </si>
  <si>
    <t>«— Короткие розыгрыши…»</t>
  </si>
  <si>
    <t>- Favorece ralis curtos de 3 golpes ou menos
  - Golpea muito forte, muitas vezes com o forehand.</t>
  </si>
  <si>
    <t>Description of the gameplan TACTICS_PREMADE_9</t>
  </si>
  <si>
    <t>RETIRED</t>
  </si>
  <si>
    <t>Retired</t>
  </si>
  <si>
    <t>Retiré</t>
  </si>
  <si>
    <t>Zurückgetreten</t>
  </si>
  <si>
    <t>Retirado</t>
  </si>
  <si>
    <t>Ritirato/a</t>
  </si>
  <si>
    <t>已退役</t>
  </si>
  <si>
    <t>Завершил карьеру</t>
  </si>
  <si>
    <t>Aposentado</t>
  </si>
  <si>
    <t>The player has decided to retire and does not wish to sign a new contract.</t>
  </si>
  <si>
    <t>Le joueur a décidé de prendre sa retraite et ne souhaite pas signer un nouveau contrat.</t>
  </si>
  <si>
    <t>Der Spieler/Die Spielerin hat sich entschieden, zurückzutreten, und möchte keinen neuen Vertrag unterzeichnen.</t>
  </si>
  <si>
    <t>Tu tenista ha decidido retirarse y no desea firmar un nuevo contrato.</t>
  </si>
  <si>
    <t>L'atleta ha deciso di ritirarsi e non vuole firmare un nuovo contratto.</t>
  </si>
  <si>
    <t>球员决定退役且不愿签署新合同。</t>
  </si>
  <si>
    <t>Игрок решил завершить карьеру и не хочет продлевать контракт</t>
  </si>
  <si>
    <t>O jogador decidiu se aposentar e não deseja assinar um novo contrato.</t>
  </si>
  <si>
    <t>CONTRACT_SIGN_PRIME_INFO</t>
  </si>
  <si>
    <t>Bonus paid to the player at the signing of his contract.</t>
  </si>
  <si>
    <t>Prime versée au joueur à la signature de son contrat.</t>
  </si>
  <si>
    <t>Bonus, der dem Spieler/der Spielerin bei Vertragsunterzeichnung gezahlt wird.</t>
  </si>
  <si>
    <t>Bonificación pagada a tu tenista en la firma de su contrato.</t>
  </si>
  <si>
    <t>Premio pagato all'atleta alla firma del contratto.</t>
  </si>
  <si>
    <t>签约时支付给球员的奖金</t>
  </si>
  <si>
    <t>Бонус при подписании контракта</t>
  </si>
  <si>
    <t>Bônus pago ao jogador na assinatura do seu contrato.</t>
  </si>
  <si>
    <t>PLY_LAST_RESULTS</t>
  </si>
  <si>
    <t>Latest results and upcoming tournaments</t>
  </si>
  <si>
    <t>Derniers résultats et tournois à venir</t>
  </si>
  <si>
    <t>Aktuelle Ergebnisse und anstehende Turniere</t>
  </si>
  <si>
    <t>Resultados más recientes y próximos torneos</t>
  </si>
  <si>
    <t>Ultimi risultati e prossimi tornei</t>
  </si>
  <si>
    <t>近期战绩与未来赛程</t>
  </si>
  <si>
    <t>Последние результаты и будущие турниры</t>
  </si>
  <si>
    <t>Últimos resultados e próximos torneios</t>
  </si>
  <si>
    <t>STATUS_CURRENT</t>
  </si>
  <si>
    <t>Current status</t>
  </si>
  <si>
    <t>Statut actuel</t>
  </si>
  <si>
    <t>Aktueller Status</t>
  </si>
  <si>
    <t>Estado actual</t>
  </si>
  <si>
    <t>Status attuale</t>
  </si>
  <si>
    <t>当前状态</t>
  </si>
  <si>
    <t>Текущий статус</t>
  </si>
  <si>
    <t>Status atual</t>
  </si>
  <si>
    <t>FIRST_PRO_SEASON</t>
  </si>
  <si>
    <t>1st Pro season</t>
  </si>
  <si>
    <t>1ere saison Pro</t>
  </si>
  <si>
    <t>1. Pro-Saison</t>
  </si>
  <si>
    <t>1.ª temporada profesional</t>
  </si>
  <si>
    <t>1° stagione pro</t>
  </si>
  <si>
    <t>职业首赛季</t>
  </si>
  <si>
    <t>1-й сезон в профессионалах</t>
  </si>
  <si>
    <t>1ª temporada profissional</t>
  </si>
  <si>
    <t>Followed by a year</t>
  </si>
  <si>
    <t>NB_PRO_SEASONS</t>
  </si>
  <si>
    <t>Pro seasons</t>
  </si>
  <si>
    <t>Saisons Pro</t>
  </si>
  <si>
    <t>Pro-Saisons</t>
  </si>
  <si>
    <t>Temporadas profesionales</t>
  </si>
  <si>
    <t>Stagioni pro</t>
  </si>
  <si>
    <t>职业赛季数</t>
  </si>
  <si>
    <t>Сезоны в профессионалах</t>
  </si>
  <si>
    <t>Temporadas profissionais</t>
  </si>
  <si>
    <t>BEST_RANKING_CAREER</t>
  </si>
  <si>
    <t>Best ranking</t>
  </si>
  <si>
    <t>Meilleur classement</t>
  </si>
  <si>
    <t>Bester Rang</t>
  </si>
  <si>
    <t>Mejor clasificación</t>
  </si>
  <si>
    <t>Miglior classifica</t>
  </si>
  <si>
    <t>最高排名</t>
  </si>
  <si>
    <t>Лучший рейтинг</t>
  </si>
  <si>
    <t>Melhor ranking</t>
  </si>
  <si>
    <t>NB_WEEKS_TOP1</t>
  </si>
  <si>
    <t>Weeks at Top 1</t>
  </si>
  <si>
    <t>Semaines Top1</t>
  </si>
  <si>
    <t>Wochen auf Platz 1</t>
  </si>
  <si>
    <t>Semanas en el Top 1</t>
  </si>
  <si>
    <t>Settimane Top 1</t>
  </si>
  <si>
    <t>世界第一周数</t>
  </si>
  <si>
    <t>Недель на позиции №1</t>
  </si>
  <si>
    <t>Semanas no Top 1</t>
  </si>
  <si>
    <t>CIR_REC_LIST</t>
  </si>
  <si>
    <t>List of records</t>
  </si>
  <si>
    <t>Liste des records</t>
  </si>
  <si>
    <t>Liste der Rekorde</t>
  </si>
  <si>
    <t>Lista de récords</t>
  </si>
  <si>
    <t>Elenco dei primati</t>
  </si>
  <si>
    <t>记录列表</t>
  </si>
  <si>
    <t>Список рекордов</t>
  </si>
  <si>
    <t>Lista de recordes</t>
  </si>
  <si>
    <t>CIR_REC_UNIT</t>
  </si>
  <si>
    <t>Units</t>
  </si>
  <si>
    <t>Unités</t>
  </si>
  <si>
    <t>Einheiten</t>
  </si>
  <si>
    <t>Unidades</t>
  </si>
  <si>
    <t>Unità</t>
  </si>
  <si>
    <t>单位</t>
  </si>
  <si>
    <t>Единицы</t>
  </si>
  <si>
    <t>CIR_REC_OWNER</t>
  </si>
  <si>
    <t>Holder</t>
  </si>
  <si>
    <t>Détenteur</t>
  </si>
  <si>
    <t>Halter</t>
  </si>
  <si>
    <t>Titular</t>
  </si>
  <si>
    <t>Dententore</t>
  </si>
  <si>
    <t>保持者</t>
  </si>
  <si>
    <t>Обладатель</t>
  </si>
  <si>
    <t>Detentor</t>
  </si>
  <si>
    <t>CIR_REC_MOST_TITLES_IN</t>
  </si>
  <si>
    <t>Most titles in {[VAR_CAT_NAME]}</t>
  </si>
  <si>
    <t>Le plus de titre en {[VAR_CAT_NAME]}</t>
  </si>
  <si>
    <t>Meiste Titel in {[VAR_CAT_NAME]}</t>
  </si>
  <si>
    <t>La mayoría de títulos en {[VAR_CAT_NAME]}</t>
  </si>
  <si>
    <t>Più titoli in {[VAR_CAT_NAME]}</t>
  </si>
  <si>
    <t>{[VAR_CAT_NAME]}夺冠数最多</t>
  </si>
  <si>
    <t>Больше всего титулов в {[VAR_CAT_NAME]}</t>
  </si>
  <si>
    <t>Mais títulos em {[VAR_CAT_NAME]}</t>
  </si>
  <si>
    <t>CIR_STATS_ONLY</t>
  </si>
  <si>
    <t>Only top 100 ranked players displayed</t>
  </si>
  <si>
    <t>Seul le Top100 est affiché</t>
  </si>
  <si>
    <t>Nur in Top 100 aufgelistete Spieler werden angezeigt</t>
  </si>
  <si>
    <t>Solo se muestran los 100 tenistas mejor clasificados</t>
  </si>
  <si>
    <t>Visualizzata solo la Top 100</t>
  </si>
  <si>
    <t>仅显示前100名球员</t>
  </si>
  <si>
    <t>Отображаются только игроки топ-100</t>
  </si>
  <si>
    <t>Apenas jogadores do Top 100 exibidos</t>
  </si>
  <si>
    <t>NO_TITLES</t>
  </si>
  <si>
    <t>{[UI/NO_TITLES]}</t>
  </si>
  <si>
    <t>CIR_RANKING</t>
  </si>
  <si>
    <t>CIR_REC_1</t>
  </si>
  <si>
    <t>Most Titles</t>
  </si>
  <si>
    <t>Le plus de Titres</t>
  </si>
  <si>
    <t>Meiste Titel</t>
  </si>
  <si>
    <t>La mayoría de títulos</t>
  </si>
  <si>
    <t>Più titoli</t>
  </si>
  <si>
    <t>夺冠最多</t>
  </si>
  <si>
    <t>Больше всего титулов</t>
  </si>
  <si>
    <t>Mais Títulos</t>
  </si>
  <si>
    <t>CIR_REC_2</t>
  </si>
  <si>
    <t>Most {[MANAGER/PROFIL_STATS_10]}</t>
  </si>
  <si>
    <t>Le plus de {[MANAGER/PROFIL_STATS_10]}</t>
  </si>
  <si>
    <t>Meiste {[MANAGER/PROFIL_STATS_10]}</t>
  </si>
  <si>
    <t>La mayoría de {[MANAGER/PROFIL_STATS_10]}</t>
  </si>
  <si>
    <t>Più {[MANAGER/PROFIL_STATS_10]}</t>
  </si>
  <si>
    <t>{[MANAGER/PROFIL_STATS_10]}最多</t>
  </si>
  <si>
    <t>Больше всего {[MANAGER/PROFIL_STATS_10]}</t>
  </si>
  <si>
    <t>Mais {[MANAGER/PROFIL_STATS_10]}</t>
  </si>
  <si>
    <t>CIR_REC_3</t>
  </si>
  <si>
    <t>Most {[MANAGER/PROFIL_STATS_11]}</t>
  </si>
  <si>
    <t>Le plus de {[MANAGER/PROFIL_STATS_11]}</t>
  </si>
  <si>
    <t>Meiste {[MANAGER/PROFIL_STATS_11]}</t>
  </si>
  <si>
    <t>La mayoría de {[MANAGER/PROFIL_STATS_11]}</t>
  </si>
  <si>
    <t>Più {[MANAGER/PROFIL_STATS_11]}</t>
  </si>
  <si>
    <t>{[MANAGER/PROFIL_STATS_11]}最多</t>
  </si>
  <si>
    <t>Больше всего {[MANAGER/PROFIL_STATS_11]}</t>
  </si>
  <si>
    <t>Mais {[MANAGER/PROFIL_STATS_11]}</t>
  </si>
  <si>
    <t>CIR_REC_4</t>
  </si>
  <si>
    <t>Most {[MANAGER/PROFIL_STATS_12]}</t>
  </si>
  <si>
    <t>Le plus de {[MANAGER/PROFIL_STATS_12]}</t>
  </si>
  <si>
    <t>Meiste {[MANAGER/PROFIL_STATS_12]}</t>
  </si>
  <si>
    <t>La mayoría de {[MANAGER/PROFIL_STATS_12]}</t>
  </si>
  <si>
    <t>Più {[MANAGER/PROFIL_STATS_12]}</t>
  </si>
  <si>
    <t>{[MANAGER/PROFIL_STATS_12]}最多</t>
  </si>
  <si>
    <t>Больше всего {[MANAGER/PROFIL_STATS_12]}</t>
  </si>
  <si>
    <t>Mais {[MANAGER/PROFIL_STATS_12]}</t>
  </si>
  <si>
    <t>CIR_REC_6</t>
  </si>
  <si>
    <t>Most {[MANAGER/PAL_MANA_3_1]}</t>
  </si>
  <si>
    <t>Le plus de {[MANAGER/PAL_MANA_3_1]}</t>
  </si>
  <si>
    <t>Meiste {[MANAGER/PAL_MANA_3_1]}</t>
  </si>
  <si>
    <t>La mayoría de {[MANAGER/PAL_MANA_3_1]}</t>
  </si>
  <si>
    <t>Più {[MANAGER/PAL_MANA_3_1]}</t>
  </si>
  <si>
    <t>{[MANAGER/PAL_MANA_3_1]}最多</t>
  </si>
  <si>
    <t>Больше всего {[MANAGER/PAL_MANA_3_1]}</t>
  </si>
  <si>
    <t>Mais {[MANAGER/PAL_MANA_3_1]}</t>
  </si>
  <si>
    <t>CIR_REC_9</t>
  </si>
  <si>
    <t>Most {[MANAGER/PAL_MANA_3_2]}</t>
  </si>
  <si>
    <t>Le plus de {[MANAGER/PAL_MANA_3_2]}</t>
  </si>
  <si>
    <t>Meiste {[MANAGER/PAL_MANA_3_2]}</t>
  </si>
  <si>
    <t>La mayoría de {[MANAGER/PAL_MANA_3_2]}</t>
  </si>
  <si>
    <t>Più {[MANAGER/PAL_MANA_3_2]}</t>
  </si>
  <si>
    <t>{[MANAGER/PAL_MANA_3_2]}最多</t>
  </si>
  <si>
    <t>Больше всего {[MANAGER/PAL_MANA_3_2]}</t>
  </si>
  <si>
    <t>Mais {[MANAGER/PAL_MANA_3_2]}</t>
  </si>
  <si>
    <t>CIR_REC_11</t>
  </si>
  <si>
    <t>Most titles on {[TENNIS/SURFACE_H]}</t>
  </si>
  <si>
    <t>Le plus de titre sur {[TENNIS/SURFACE_H]}</t>
  </si>
  <si>
    <t>Meiste Titel auf {[TENNIS/SURFACE_H]}</t>
  </si>
  <si>
    <t>La mayoría de títulos en {[TENNIS/SURFACE_H]}</t>
  </si>
  <si>
    <t>Più titoli su {[TENNIS/SURFACE_H]}</t>
  </si>
  <si>
    <t>{[TENNIS/SURFACE_H]}场地夺冠最多</t>
  </si>
  <si>
    <t>Больше всего титулов на {[TENNIS/SURFACE_H]}</t>
  </si>
  <si>
    <t>Mais títulos em {[TENNIS/SURFACE_H]}</t>
  </si>
  <si>
    <t>CIR_REC_12</t>
  </si>
  <si>
    <t>Most titles on {[TENNIS/SURFACE_CL]}</t>
  </si>
  <si>
    <t>Le plus de titre sur {[TENNIS/SURFACE_CL]}</t>
  </si>
  <si>
    <t>Meiste Titel auf {[TENNIS/SURFACE_CL]}</t>
  </si>
  <si>
    <t>La mayoría de títulos en {[TENNIS/SURFACE_CL]}</t>
  </si>
  <si>
    <t>Più titoli su {[TENNIS/SURFACE_CL]}</t>
  </si>
  <si>
    <t>{[TENNIS/SURFACE_CL]}场地夺冠最多</t>
  </si>
  <si>
    <t>Больше всего титулов на {[TENNIS/SURFACE_CL]}</t>
  </si>
  <si>
    <t>Mais títulos em {[TENNIS/SURFACE_CL]}</t>
  </si>
  <si>
    <t>CIR_REC_13</t>
  </si>
  <si>
    <t>Most titles on {[TENNIS/SURFACE_G]}</t>
  </si>
  <si>
    <t>Le plus de titre sur {[TENNIS/SURFACE_G]}</t>
  </si>
  <si>
    <t>Meiste Titel auf {[TENNIS/SURFACE_G]}</t>
  </si>
  <si>
    <t>La mayoría de títulos en {[TENNIS/SURFACE_G]}</t>
  </si>
  <si>
    <t>Più titoli su {[TENNIS/SURFACE_G]}</t>
  </si>
  <si>
    <t>{[TENNIS/SURFACE_G]}场地夺冠最多</t>
  </si>
  <si>
    <t>Больше всего титулов на {[TENNIS/SURFACE_G]}</t>
  </si>
  <si>
    <t>Mais títulos em {[TENNIS/SURFACE_G]}</t>
  </si>
  <si>
    <t>CIR_REC_14</t>
  </si>
  <si>
    <t>Most titles on {[TENNIS/SURFACE_IH]}</t>
  </si>
  <si>
    <t>Le plus de titre sur {[TENNIS/SURFACE_IH]}</t>
  </si>
  <si>
    <t>Meiste Titel auf {[TENNIS/SURFACE_IH]}</t>
  </si>
  <si>
    <t>La mayoría de títulos en {[TENNIS/SURFACE_IH]}</t>
  </si>
  <si>
    <t>Più titoli su {[TENNIS/SURFACE_IH]}</t>
  </si>
  <si>
    <t>{[TENNIS/SURFACE_IH]}场地夺冠最多</t>
  </si>
  <si>
    <t>Больше всего титулов на {[TENNIS/SURFACE_IH]}</t>
  </si>
  <si>
    <t>Mais títulos em {[TENNIS/SURFACE_IH]}</t>
  </si>
  <si>
    <t>CIR_REC_15</t>
  </si>
  <si>
    <t>Most French Open Titles</t>
  </si>
  <si>
    <t>Le plus de Titres du French Open</t>
  </si>
  <si>
    <t>Meiste French Open-Titel</t>
  </si>
  <si>
    <t>La mayoría de títulos en French Open</t>
  </si>
  <si>
    <t>Più titoli in French Open</t>
  </si>
  <si>
    <t>法网夺冠最多</t>
  </si>
  <si>
    <t>Больше всего титулов French Open</t>
  </si>
  <si>
    <t>Mais Títulos de Roland Garros</t>
  </si>
  <si>
    <t>CIR_REC_16</t>
  </si>
  <si>
    <t>Most New York Open Titles</t>
  </si>
  <si>
    <t>Le plus de Titres du New York Open</t>
  </si>
  <si>
    <t>Meiste New York Open-Titel</t>
  </si>
  <si>
    <t>La mayoría de títulos en New York Open</t>
  </si>
  <si>
    <t>Più titoli in New York Open</t>
  </si>
  <si>
    <t>纽约公开赛夺冠最多</t>
  </si>
  <si>
    <t>Больше всего титулов New York Open</t>
  </si>
  <si>
    <t>Mais Títulos do Aberto de Nova York</t>
  </si>
  <si>
    <t>CIR_REC_17</t>
  </si>
  <si>
    <t>Most Australian Championships Titles</t>
  </si>
  <si>
    <t>Le plus de Titres de l'Australian Championships</t>
  </si>
  <si>
    <t>Meiste Australian Championships-Titel</t>
  </si>
  <si>
    <t>La mayoría de títulos en Australian Championships</t>
  </si>
  <si>
    <t>Più titoli in Australian Championships</t>
  </si>
  <si>
    <t>澳网锦标赛夺冠最多</t>
  </si>
  <si>
    <t>Больше всего титулов Australian Championships</t>
  </si>
  <si>
    <t>Mais Títulos do Campeonato Australiano</t>
  </si>
  <si>
    <t>CIR_REC_18</t>
  </si>
  <si>
    <t>Most London Championships Titles</t>
  </si>
  <si>
    <t>Le plus de Titres du London Championships</t>
  </si>
  <si>
    <t>Meiste London Championships-Titel</t>
  </si>
  <si>
    <t>La mayoría de títulos en London Championships</t>
  </si>
  <si>
    <t>Più titoli in London Championships</t>
  </si>
  <si>
    <t>伦敦锦标赛夺冠最多</t>
  </si>
  <si>
    <t>Больше всего титулов London Championships</t>
  </si>
  <si>
    <t>Mais Títulos do Campeonato de Londres</t>
  </si>
  <si>
    <t>CIR_REC_19</t>
  </si>
  <si>
    <t>Most matches played</t>
  </si>
  <si>
    <t>Le plus de matchs joués</t>
  </si>
  <si>
    <t>Meiste Matches gespielt</t>
  </si>
  <si>
    <t>El máximo de partidos jugados</t>
  </si>
  <si>
    <t>Il maggior numero di match giocati</t>
  </si>
  <si>
    <t>参赛场次最多</t>
  </si>
  <si>
    <t>Больше всего сыгранных матчей</t>
  </si>
  <si>
    <t>Mais partidas jogadas</t>
  </si>
  <si>
    <t>CIR_REC_20</t>
  </si>
  <si>
    <t>Most matches won</t>
  </si>
  <si>
    <t>Le plus de matchs gagnés</t>
  </si>
  <si>
    <t>Meiste Matches gewonnen</t>
  </si>
  <si>
    <t>El máximo de partidos ganados</t>
  </si>
  <si>
    <t>Il maggior numero di match vinti</t>
  </si>
  <si>
    <t>获胜场次最多</t>
  </si>
  <si>
    <t>Больше всего выигранных матчей</t>
  </si>
  <si>
    <t>Mais partidas vencidas</t>
  </si>
  <si>
    <t>CIR_REC_21</t>
  </si>
  <si>
    <t>Most Titles in a single season</t>
  </si>
  <si>
    <t>Le plus de Titres en une seule saison</t>
  </si>
  <si>
    <t>Meiste Titel in einer einzelnen Saison</t>
  </si>
  <si>
    <t>El máximo de títulos en una sola temporada</t>
  </si>
  <si>
    <t>Il maggior numero di titoli in una sola stagione</t>
  </si>
  <si>
    <t>单赛季夺冠最多</t>
  </si>
  <si>
    <t>Больше всего титулов за сезон</t>
  </si>
  <si>
    <t>Mais Títulos em uma única temporada</t>
  </si>
  <si>
    <t>CIR_REC_22</t>
  </si>
  <si>
    <t>Most Grand Slam titles in a single season</t>
  </si>
  <si>
    <t>Le plus de Titres du Grand Chelem en une seule saison</t>
  </si>
  <si>
    <t>Meiste Grand Slam-Titel in einer einzelnen Saison</t>
  </si>
  <si>
    <t>El máximo de títulos del Grand Slam en una sola temporada</t>
  </si>
  <si>
    <t>Il maggior numero di titoli del Grande Slam in una sola stagione</t>
  </si>
  <si>
    <t>单赛季大满贯夺冠最多</t>
  </si>
  <si>
    <t>Больше всего титулов Большого шлема за сезон</t>
  </si>
  <si>
    <t>Mais Títulos de Grand Slam em uma única temporada</t>
  </si>
  <si>
    <t>CIR_REC_23</t>
  </si>
  <si>
    <t>Most consecutive weeks at #1</t>
  </si>
  <si>
    <t>Le plus de semaines consécutives N°1</t>
  </si>
  <si>
    <t>Meiste Wochen in Folge auf Platz 1</t>
  </si>
  <si>
    <t>El máximo de semanas consecutivas como n.º 1</t>
  </si>
  <si>
    <t>Il maggior numero di settimane consecutive al n.1</t>
  </si>
  <si>
    <t>连续世界第一周数最多</t>
  </si>
  <si>
    <t>Больше всего подряд недель на №1</t>
  </si>
  <si>
    <t>Mais semanas consecutivas em 1º lugar</t>
  </si>
  <si>
    <t>CIR_REC_24</t>
  </si>
  <si>
    <t>Most weeks at #1</t>
  </si>
  <si>
    <t>Le plus de semaines N°1</t>
  </si>
  <si>
    <t>Meiste Wochen auf Platz 1</t>
  </si>
  <si>
    <t>El máximo de semanas como nº 1</t>
  </si>
  <si>
    <t>Il maggior numero di settimane al n.1</t>
  </si>
  <si>
    <t>世界第一总周数最多</t>
  </si>
  <si>
    <t>Больше всего недель на №1</t>
  </si>
  <si>
    <t>Mais semanas em 1º lugar</t>
  </si>
  <si>
    <t>CIR_REC_25</t>
  </si>
  <si>
    <t>Most aces in a career</t>
  </si>
  <si>
    <t>Le plus d'aces en une carrière</t>
  </si>
  <si>
    <t>Meiste Asse in einer Karriere</t>
  </si>
  <si>
    <t>El máximo de aces en una carrera</t>
  </si>
  <si>
    <t>Il maggior numero di ace in carriera</t>
  </si>
  <si>
    <t>生涯Ace球最多</t>
  </si>
  <si>
    <t>Больше всего эйсов за карьеру</t>
  </si>
  <si>
    <t>Mais aces na carreira</t>
  </si>
  <si>
    <t>CIR_REC_26</t>
  </si>
  <si>
    <t>Most aces in a season</t>
  </si>
  <si>
    <t>Le plus d'aces en une saison</t>
  </si>
  <si>
    <t>Meiste Asse in einer Saison</t>
  </si>
  <si>
    <t>El máximo de aces en una temporada</t>
  </si>
  <si>
    <t>Il maggior numero di ace in una stagione</t>
  </si>
  <si>
    <t>单赛季Ace球最多</t>
  </si>
  <si>
    <t>Больше всего эйсов за сезон</t>
  </si>
  <si>
    <t>Mais aces em uma temporada</t>
  </si>
  <si>
    <t>CIR_REC_ULTIMATE_M</t>
  </si>
  <si>
    <t>Record holder in all records</t>
  </si>
  <si>
    <t>Le Recordman de tous les records</t>
  </si>
  <si>
    <t>Rekordhalter in allen Rekorden</t>
  </si>
  <si>
    <t>Poseedor de todos los récords</t>
  </si>
  <si>
    <t>Il detentore del maggior numero di primati</t>
  </si>
  <si>
    <t>全部纪录保持者</t>
  </si>
  <si>
    <t>Рекордсмен во всех категориях</t>
  </si>
  <si>
    <t>Recordista em todos os recordes</t>
  </si>
  <si>
    <t>CIR_REC_ULTIMATE_F</t>
  </si>
  <si>
    <t>La Recordwoman de tous les records</t>
  </si>
  <si>
    <t>Rekordhalterin in allen Rekorden</t>
  </si>
  <si>
    <t>Poseedora de todos los récords</t>
  </si>
  <si>
    <t>La detentrice del maggior numero di primati</t>
  </si>
  <si>
    <t>包揽所有纪录</t>
  </si>
  <si>
    <t>Рекордсменка во всех категориях</t>
  </si>
  <si>
    <t>TNMT_ROUND_REACH_12</t>
  </si>
  <si>
    <t>Quit</t>
  </si>
  <si>
    <t>Abandon</t>
  </si>
  <si>
    <t>Beenden</t>
  </si>
  <si>
    <t>Salir</t>
  </si>
  <si>
    <t>Abbandona</t>
  </si>
  <si>
    <t>退出</t>
  </si>
  <si>
    <t>Снялся</t>
  </si>
  <si>
    <t>TACTICS_IMPORT_FILE</t>
  </si>
  <si>
    <t>Import a file</t>
  </si>
  <si>
    <t>Importer un fichier</t>
  </si>
  <si>
    <t>Datei importieren</t>
  </si>
  <si>
    <t>Importar un archivo</t>
  </si>
  <si>
    <t>Importa un file</t>
  </si>
  <si>
    <t>导入文件</t>
  </si>
  <si>
    <t>Импортировать файл</t>
  </si>
  <si>
    <t>Importar um arquivo</t>
  </si>
  <si>
    <t>TACTICS_EXPORT_FILE</t>
  </si>
  <si>
    <t>Export a file</t>
  </si>
  <si>
    <t>Exporter un fichier</t>
  </si>
  <si>
    <t>Datei exportieren</t>
  </si>
  <si>
    <t>Exportar un archivo</t>
  </si>
  <si>
    <t>Esporta un file</t>
  </si>
  <si>
    <t>导出文件</t>
  </si>
  <si>
    <t>Экспортировать файл</t>
  </si>
  <si>
    <t>Exportar um arquivo</t>
  </si>
  <si>
    <t>TACTICS_IMPORT_KEY</t>
  </si>
  <si>
    <t>Import a key</t>
  </si>
  <si>
    <t>Importer une clé</t>
  </si>
  <si>
    <t>Schlüssel importieren</t>
  </si>
  <si>
    <t>Importar una clave</t>
  </si>
  <si>
    <t>Importa una chiave</t>
  </si>
  <si>
    <t>导入密钥</t>
  </si>
  <si>
    <t>Импортировать ключ</t>
  </si>
  <si>
    <t>Importar uma chave</t>
  </si>
  <si>
    <t>TACTICS_EXPORT_KEY</t>
  </si>
  <si>
    <t>Export a key</t>
  </si>
  <si>
    <t>Exporter une clé</t>
  </si>
  <si>
    <t>Schlüssel exportieren</t>
  </si>
  <si>
    <t>Exportar una clave</t>
  </si>
  <si>
    <t>Esporta una chiave</t>
  </si>
  <si>
    <t>导出密钥</t>
  </si>
  <si>
    <t>Экспортировать ключ</t>
  </si>
  <si>
    <t>Exportar uma chave</t>
  </si>
  <si>
    <t>TACTICS_POPUP_SELECTFILE_LOAD_TITLE</t>
  </si>
  <si>
    <t>Load a game plan</t>
  </si>
  <si>
    <t>Charger un plan de jeu</t>
  </si>
  <si>
    <t>Spielplan laden</t>
  </si>
  <si>
    <t>Cargar un plan de juego</t>
  </si>
  <si>
    <t>Carica un piano di gioco</t>
  </si>
  <si>
    <t>载入比赛策略</t>
  </si>
  <si>
    <t>Загрузить план игры</t>
  </si>
  <si>
    <t>Carregar um plano de jogo</t>
  </si>
  <si>
    <t>TACTICS_POPUP_SELECTFILE_LOAD_BTN</t>
  </si>
  <si>
    <t>Load</t>
  </si>
  <si>
    <t>Charger</t>
  </si>
  <si>
    <t>Laden</t>
  </si>
  <si>
    <t>Cargar</t>
  </si>
  <si>
    <t>Carica</t>
  </si>
  <si>
    <t>载入</t>
  </si>
  <si>
    <t>Загрузить</t>
  </si>
  <si>
    <t>Carregar</t>
  </si>
  <si>
    <t>TACTICS_POPUP_SELECTFILE_SAVE_TITLE</t>
  </si>
  <si>
    <t>Save a game plan</t>
  </si>
  <si>
    <t>Sauvegarder un plan de jeu</t>
  </si>
  <si>
    <t>Spielplan speichern</t>
  </si>
  <si>
    <t>Guardar un plan de juego</t>
  </si>
  <si>
    <t>Salva un piano di gioco</t>
  </si>
  <si>
    <t>保存比赛策略</t>
  </si>
  <si>
    <t>Сохранить план игры</t>
  </si>
  <si>
    <t>Salvar um plano de jogo</t>
  </si>
  <si>
    <t>TACTICS_POPUP_SELECTFILE_SAVE_BTN</t>
  </si>
  <si>
    <t>TACTICS_POPUP_SELECTFILE_SAVE_FILENAME</t>
  </si>
  <si>
    <t>File name:</t>
  </si>
  <si>
    <t>Nom du fichier :</t>
  </si>
  <si>
    <t>Dateiname:</t>
  </si>
  <si>
    <t>Nombre del archivo:</t>
  </si>
  <si>
    <t>Nome del file:</t>
  </si>
  <si>
    <t>文件名：</t>
  </si>
  <si>
    <t>Имя файла:</t>
  </si>
  <si>
    <t>Nome do arquivo:</t>
  </si>
  <si>
    <t>TACTICS_POPUP_IMPORT_KEY_TITLE</t>
  </si>
  <si>
    <t>Import a game plan using a key</t>
  </si>
  <si>
    <t>Importer un plan de jeu via une clé</t>
  </si>
  <si>
    <t>Spielplan über Schlüssel importieren</t>
  </si>
  <si>
    <t>Importar un plan de juego usando una clave</t>
  </si>
  <si>
    <t>Importa un piano di gioco tramite chiave</t>
  </si>
  <si>
    <t>使用密钥导入比赛策略</t>
  </si>
  <si>
    <t>Импортировать план игры по ключу</t>
  </si>
  <si>
    <t>Importar um plano de jogo usando uma chave</t>
  </si>
  <si>
    <t>TACTICS_POPUP_IMPORT_KEY_BTN</t>
  </si>
  <si>
    <t>Import</t>
  </si>
  <si>
    <t>Importer</t>
  </si>
  <si>
    <t>importieren</t>
  </si>
  <si>
    <t>Importar</t>
  </si>
  <si>
    <t>Importa</t>
  </si>
  <si>
    <t>导入</t>
  </si>
  <si>
    <t>Импорт</t>
  </si>
  <si>
    <t>TACTICS_POPUP_IMPORT_KEY_NAME</t>
  </si>
  <si>
    <t>Name this game plan:</t>
  </si>
  <si>
    <t>Nomme ce plan de jeu :</t>
  </si>
  <si>
    <t>Spielplan benennen:</t>
  </si>
  <si>
    <t>Pon un nombre a este plan de juego:</t>
  </si>
  <si>
    <t>Nome del piano di gioco:</t>
  </si>
  <si>
    <t>为此比赛策略命名：</t>
  </si>
  <si>
    <t>Назначьте имя плану игры:</t>
  </si>
  <si>
    <t>Nomeie este plano de jogo:</t>
  </si>
  <si>
    <t>TACTICS_POPUP_EXPORT_KEY_TITLE</t>
  </si>
  <si>
    <t>Export a game plan to a key</t>
  </si>
  <si>
    <t>Exporter un plan de jeu en clé</t>
  </si>
  <si>
    <t>Spielplan auf Schlüssel exportieren</t>
  </si>
  <si>
    <t>Exportar un plan de juego a una clave</t>
  </si>
  <si>
    <t>Esporta un piano di gioco tramite chiave</t>
  </si>
  <si>
    <t>将比赛策略导出至密钥</t>
  </si>
  <si>
    <t>Экспортировать план игры в ключ</t>
  </si>
  <si>
    <t>Exportar um plano de jogo para uma chave</t>
  </si>
  <si>
    <t>TACTICS_POPUP_EXPORT_KEY_BTN</t>
  </si>
  <si>
    <t>Copy</t>
  </si>
  <si>
    <t>Copier</t>
  </si>
  <si>
    <t>Kopieren</t>
  </si>
  <si>
    <t>Copiar</t>
  </si>
  <si>
    <t>Copia</t>
  </si>
  <si>
    <t>复制</t>
  </si>
  <si>
    <t>Копировать</t>
  </si>
  <si>
    <t>PALMARES_BEST_TNMT</t>
  </si>
  <si>
    <t>Best tournament won (since {[VAR_DATE_BESTTNMT]})</t>
  </si>
  <si>
    <t>Meilleur tournoi remporté (depuis le {[VAR_DATE_BESTTNMT]})</t>
  </si>
  <si>
    <t>Größter Turniererfolg (seit dem {[VAR_DATE_BESTTNMT]})</t>
  </si>
  <si>
    <t>Mejor torneo ganado (desde {[VAR_DATE_BESTTNMT]})</t>
  </si>
  <si>
    <t>Miglior torneo disputato (dal {[VAR_DATE_BESTTNMT]})</t>
  </si>
  <si>
    <t>最佳赛事成绩（自 {[VAR_DATE_BESTTNMT]}）</t>
  </si>
  <si>
    <t>Лучший выигранный турнир (с {[VAR_DATE_BESTTNMT]})</t>
  </si>
  <si>
    <t>Melhor torneio vencido (desde {[VAR_DATE_BESTTNMT]})</t>
  </si>
  <si>
    <t>ATT_DETAILS_TOTAL_BONUS</t>
  </si>
  <si>
    <t>Total bonuses</t>
  </si>
  <si>
    <t xml:space="preserve">Bonus total </t>
  </si>
  <si>
    <t>Gesamtbonus</t>
  </si>
  <si>
    <t>Bonificaciones totales</t>
  </si>
  <si>
    <t>Bonus totale</t>
  </si>
  <si>
    <t>总奖金收入</t>
  </si>
  <si>
    <t>Суммарные бонусы</t>
  </si>
  <si>
    <t>Bônus totais</t>
  </si>
  <si>
    <t>ATT_DETAILS_TOTAL_MALUS</t>
  </si>
  <si>
    <t>Total penalties</t>
  </si>
  <si>
    <t xml:space="preserve">Malus total </t>
  </si>
  <si>
    <t>Gesamtmalus</t>
  </si>
  <si>
    <t>Penalizaciones totales</t>
  </si>
  <si>
    <t>Malus totale</t>
  </si>
  <si>
    <t>总罚金</t>
  </si>
  <si>
    <t>Суммарные штрафы</t>
  </si>
  <si>
    <t>Penalidades totais</t>
  </si>
  <si>
    <t>PERS_01_01_F</t>
  </si>
  <si>
    <t>Opportunistic</t>
  </si>
  <si>
    <t>Opportunistisch</t>
  </si>
  <si>
    <t>Возможности ищущая</t>
  </si>
  <si>
    <t>Female version of PERS_01_01</t>
  </si>
  <si>
    <t>PERS_01_02_F</t>
  </si>
  <si>
    <t>Exigeante</t>
  </si>
  <si>
    <t>Anspruchsvoll</t>
  </si>
  <si>
    <t>Требовательная</t>
  </si>
  <si>
    <t>Female version of PERS_01_02</t>
  </si>
  <si>
    <t>PERS_01_03_F</t>
  </si>
  <si>
    <t>Adventuresome</t>
  </si>
  <si>
    <t>Aventurière</t>
  </si>
  <si>
    <t>Abenteuerlustig</t>
  </si>
  <si>
    <t>Aventurera</t>
  </si>
  <si>
    <t>Avventuriera</t>
  </si>
  <si>
    <t>Авантюрная</t>
  </si>
  <si>
    <t>Aventureira</t>
  </si>
  <si>
    <t>Female version of PERS_01_03</t>
  </si>
  <si>
    <t>PERS_01_04_F</t>
  </si>
  <si>
    <t>Fedele</t>
  </si>
  <si>
    <t>Лояльная</t>
  </si>
  <si>
    <t>Female version of PERS_01_04</t>
  </si>
  <si>
    <t>PERS_01_05_F</t>
  </si>
  <si>
    <t>Ambitieuse</t>
  </si>
  <si>
    <t>Ambiciosa</t>
  </si>
  <si>
    <t>Ambiziosa</t>
  </si>
  <si>
    <t>雄心勃勃</t>
  </si>
  <si>
    <t>Амбициозная</t>
  </si>
  <si>
    <t>Female version of PERS_01_05</t>
  </si>
  <si>
    <t>PERS_02_01_F</t>
  </si>
  <si>
    <t>Sensibel</t>
  </si>
  <si>
    <t>Чувствительная</t>
  </si>
  <si>
    <t>Female version of PERS_02_01</t>
  </si>
  <si>
    <t>PERS_02_02_F</t>
  </si>
  <si>
    <t>Sanguine</t>
  </si>
  <si>
    <t>Sanguinisch</t>
  </si>
  <si>
    <t>Exaltada</t>
  </si>
  <si>
    <t>Appassionata</t>
  </si>
  <si>
    <t>Вспыльчивая</t>
  </si>
  <si>
    <t>Temperamental</t>
  </si>
  <si>
    <t>Female version of PERS_02_02</t>
  </si>
  <si>
    <t>PERS_02_03_F</t>
  </si>
  <si>
    <t>Решительная</t>
  </si>
  <si>
    <t>Female version of PERS_02_03</t>
  </si>
  <si>
    <t>PERS_02_04_F</t>
  </si>
  <si>
    <t>Détendue</t>
  </si>
  <si>
    <t>Расслабленная</t>
  </si>
  <si>
    <t>Female version of PERS_02_04</t>
  </si>
  <si>
    <t>PERS_02_05_F</t>
  </si>
  <si>
    <t>Calm</t>
  </si>
  <si>
    <t>Sereine</t>
  </si>
  <si>
    <t>Serena</t>
  </si>
  <si>
    <t>Спокойная</t>
  </si>
  <si>
    <t>Female version of PERS_02_05</t>
  </si>
  <si>
    <t>PERS_03_01_F</t>
  </si>
  <si>
    <t>Posée</t>
  </si>
  <si>
    <t>Bodenständig</t>
  </si>
  <si>
    <t>Equilibrada</t>
  </si>
  <si>
    <t>Posata</t>
  </si>
  <si>
    <t>Сдержанная</t>
  </si>
  <si>
    <t>Composta</t>
  </si>
  <si>
    <t>Female version of PERS_03_01</t>
  </si>
  <si>
    <t>PERS_03_02_F</t>
  </si>
  <si>
    <t>Carismática</t>
  </si>
  <si>
    <t>Carismatica</t>
  </si>
  <si>
    <t>Харизматичная</t>
  </si>
  <si>
    <t>Female version of PERS_03_02</t>
  </si>
  <si>
    <t>PERS_03_03_F</t>
  </si>
  <si>
    <t>Atenta</t>
  </si>
  <si>
    <t>Attenta</t>
  </si>
  <si>
    <t>Внимательная</t>
  </si>
  <si>
    <t>Female version of PERS_03_03</t>
  </si>
  <si>
    <t>PERS_03_04_F</t>
  </si>
  <si>
    <t>Verantwortungsvoll</t>
  </si>
  <si>
    <t>Ответственная</t>
  </si>
  <si>
    <t>Female version of PERS_03_04</t>
  </si>
  <si>
    <t>PERS_03_05_F</t>
  </si>
  <si>
    <t>Competitive</t>
  </si>
  <si>
    <t>Compétitrice</t>
  </si>
  <si>
    <t>Kämpferisch</t>
  </si>
  <si>
    <t>Competitiva</t>
  </si>
  <si>
    <t>争强好胜</t>
  </si>
  <si>
    <t>Конкурентная</t>
  </si>
  <si>
    <t>Female version of PERS_03_05</t>
  </si>
  <si>
    <t>TACTICS_POPUP_IMPORT_ERROR</t>
  </si>
  <si>
    <t>The imported game plan is incorrect. Please try again with another file or another key.</t>
  </si>
  <si>
    <t>Le plan de jeu importé est incorrect. Veuillez réessayer avec un autre fichier ou une autre clé.</t>
  </si>
  <si>
    <t>Der importierte Spielplan ist falsch. Versuchen Sie es mit einer anderen Datei oder einem anderen Schlüssel erneut.</t>
  </si>
  <si>
    <t>El plan de juego importado no es correcto. Vuelve a intentarlo con otro archivo u otra clave.</t>
  </si>
  <si>
    <t>Il piano di gioco importato non è corretto. Riprova con un altro file o un’altra chiave.</t>
  </si>
  <si>
    <t>导入的比赛策略有误，请尝试其他文件或密钥。</t>
  </si>
  <si>
    <t>Импортированный план игры некорректен…</t>
  </si>
  <si>
    <t>O plano de jogo importado está incorreto. Tente novamente com outro arquivo ou outra chave.</t>
  </si>
  <si>
    <t>EQUIP_SEE_PLAYER</t>
  </si>
  <si>
    <t>3D view</t>
  </si>
  <si>
    <t>Vue 3D</t>
  </si>
  <si>
    <t>3D-Ansicht</t>
  </si>
  <si>
    <t>Vista 3D</t>
  </si>
  <si>
    <t>Vista in 3D</t>
  </si>
  <si>
    <t>3D视角</t>
  </si>
  <si>
    <t>3D-вид</t>
  </si>
  <si>
    <t>Visualização 3D</t>
  </si>
  <si>
    <t>MENU_11</t>
  </si>
  <si>
    <t>Tournament registration</t>
  </si>
  <si>
    <t>Inscriptions aux tournois</t>
  </si>
  <si>
    <t>Anmeldung zum Turnier</t>
  </si>
  <si>
    <t>Inscripción torneos</t>
  </si>
  <si>
    <t>Iscrizioni ai tornei</t>
  </si>
  <si>
    <t>赛事报名</t>
  </si>
  <si>
    <t>Регистрация на турнир</t>
  </si>
  <si>
    <t>Inscrição no torneio</t>
  </si>
  <si>
    <t>INFOS</t>
  </si>
  <si>
    <t>information</t>
  </si>
  <si>
    <t>infos</t>
  </si>
  <si>
    <t>información</t>
  </si>
  <si>
    <t>informazioni</t>
  </si>
  <si>
    <t>Информация</t>
  </si>
  <si>
    <t>PAL_TITLES_1</t>
  </si>
  <si>
    <t>Major titles</t>
  </si>
  <si>
    <t>Titres majeurs</t>
  </si>
  <si>
    <t>Große Titel</t>
  </si>
  <si>
    <t>Titoli maggiori</t>
  </si>
  <si>
    <t>重要赛事冠军</t>
  </si>
  <si>
    <t>Большие титулы</t>
  </si>
  <si>
    <t>Títulos principais</t>
  </si>
  <si>
    <t>PAL_TITLES_2</t>
  </si>
  <si>
    <t>Minor titles</t>
  </si>
  <si>
    <t>Kleine Titel</t>
  </si>
  <si>
    <t>Títulos menores</t>
  </si>
  <si>
    <t>Títulos secundários</t>
  </si>
  <si>
    <t>PAL_TITLES_3</t>
  </si>
  <si>
    <t>Sonstige Titel</t>
  </si>
  <si>
    <t>其他赛事冠军</t>
  </si>
  <si>
    <t>Прочие титулы</t>
  </si>
  <si>
    <t>PAL_TITLES_4</t>
  </si>
  <si>
    <t>Juniorentitel</t>
  </si>
  <si>
    <t>Titoli Junior</t>
  </si>
  <si>
    <t>青少年赛事冠军</t>
  </si>
  <si>
    <t>GRANDSLAM_HISTORY</t>
  </si>
  <si>
    <t>Grand Slam history</t>
  </si>
  <si>
    <t>Historique en Grand Chelem</t>
  </si>
  <si>
    <t>Grand Slam-Historie</t>
  </si>
  <si>
    <t>Historial en Grand Slam</t>
  </si>
  <si>
    <t>Storico al Grande Slam</t>
  </si>
  <si>
    <t>大满贯历史</t>
  </si>
  <si>
    <t>История турниров Большого шлема</t>
  </si>
  <si>
    <t>Histórico de Grand Slam</t>
  </si>
  <si>
    <t>HEIGHT</t>
  </si>
  <si>
    <t>Größe</t>
  </si>
  <si>
    <t>Tamaño</t>
  </si>
  <si>
    <t>SURFACE_MASTERING_BONUS_INFO</t>
  </si>
  <si>
    <t>Each of your players has a &lt;bold&gt;&lt;color=#4387F8&gt;{[VAR_SM_BONUS]}&lt;/color&gt;&lt;/bold&gt; bonus on &lt;bold&gt;{[VAR_SURFACE]}&lt;/bold&gt; from your infrastructure investments.</t>
  </si>
  <si>
    <t xml:space="preserve">Chacun de vos joueurs a un bonus de &lt;bold&gt;&lt;color=#4387F8&gt;{[VAR_SM_BONUS]}&lt;/color&gt;&lt;/bold&gt; sur &lt;bold&gt;{[VAR_SURFACE]}&lt;/bold&gt; grâce à vos investissements dans vos infrastructures.
</t>
  </si>
  <si>
    <t>Jeder Ihrer Spieler genießt Dank Ihrer Investitionen in Ihre Infrastruktur einen Bonus von &lt;bold&gt;&lt;color=#4387F8&gt;{[VAR_SM_BONUS]}&lt;/color&gt;&lt;/bold&gt; auf &lt;bold&gt;{[VAR_SURFACE]}&lt;/bold&gt;.</t>
  </si>
  <si>
    <t>Tus tenistas tienen una bonificación de &lt;bold&gt;&lt;color=#4387F8&gt;{[VAR_SM_BONUS]}&lt;/color&gt;&lt;/bold&gt; en &lt;bold&gt;{[VAR_SURFACE]}&lt;/bold&gt; sobre tus inversiones en infraestructura.</t>
  </si>
  <si>
    <t>Ognuno dei tuoi giocatori ha un bonus di &lt;bold&gt;&lt;color=#4387F8&gt;{[VAR_SM_BONUS]}&lt;/color&gt;&lt;/bold&gt; su &lt;bold&gt;{[VAR_SURFACE]}&lt;/bold&gt; grazie ai tuoi investimenti sull’infrastruttura.</t>
  </si>
  <si>
    <t>你的每位球员因基础设施投资在&lt;bold&gt;{[VAR_SURFACE]}&lt;/bold&gt;场地上获得&lt;bold&gt;&lt;color=#4387F8&gt;{[VAR_SM_BONUS]}&lt;/color&gt;&lt;/bold&gt;加成。</t>
  </si>
  <si>
    <t>Каждый ваш игрок получает бонус &lt;color=#4387F8&gt;{[VAR_SM_BONUS]} на {[VAR_SURFACE]} благодаря инфраструктуре.</t>
  </si>
  <si>
    <t>Cada um dos seus jogadores tem um bônus de &lt;bold&gt;&lt;color=#4387F8&gt;{[VAR_SM_BONUS]}&lt;/color&gt;&lt;/bold&gt; em &lt;bold&gt;{[VAR_SURFACE]}&lt;/bold&gt; proveniente dos seus investimentos em infraestrutura.</t>
  </si>
  <si>
    <t>SURFACE_MASTERING_BONUS_HOW_INFO</t>
  </si>
  <si>
    <t>You can invest in your infrastructure to get a bonus on surface control.</t>
  </si>
  <si>
    <t>Vous pouvez investir dans vos infrastructures pour obtenir un bonus sur les maîtrises de surface.</t>
  </si>
  <si>
    <t>Sie können in Ihre Infrastrukturen investieren, um einen Bonus auf die Beherrschung von Oberflächen zu erhalten.</t>
  </si>
  <si>
    <t>Puedes invertir en su infraestructura para obtener una bonificación en el control de la pista.</t>
  </si>
  <si>
    <t>Puoi investire sull’infrastruttura per ottenere un bonus di maestria in funzione della superficie.</t>
  </si>
  <si>
    <t>投资基础设施可以获得场地适应度加成。</t>
  </si>
  <si>
    <t>Вы можете инвестировать в инфраструктуру, чтобы улучшить мастерство покрытия.</t>
  </si>
  <si>
    <t>Você pode investir em sua infraestrutura para obter um bônus no domínio das superfícies.</t>
  </si>
  <si>
    <t>REPORT_SWITCH_PERIOD_1</t>
  </si>
  <si>
    <t>Last 52 weeks</t>
  </si>
  <si>
    <t>Dernières 52 semaines</t>
  </si>
  <si>
    <t>Letzte 52 Wochen</t>
  </si>
  <si>
    <t>Últimas 52 semanas</t>
  </si>
  <si>
    <t>Ultime 52 settimane</t>
  </si>
  <si>
    <t>过去52周</t>
  </si>
  <si>
    <t>Последние 52 недели</t>
  </si>
  <si>
    <t>REPORT_SWITCH_PERIOD_2</t>
  </si>
  <si>
    <t>Since the start of the contract</t>
  </si>
  <si>
    <t>Depuis le début de contrat</t>
  </si>
  <si>
    <t>Seit Vertragsbeginn</t>
  </si>
  <si>
    <t>Desde el comienzo del contrato</t>
  </si>
  <si>
    <t>Dall’inizio del contratto</t>
  </si>
  <si>
    <t>自合同签订以来</t>
  </si>
  <si>
    <t>С начала контракта</t>
  </si>
  <si>
    <t>Desde o início do contrato</t>
  </si>
  <si>
    <t>SUPERVISION_PLAYER_C1</t>
  </si>
  <si>
    <t>SUPERVISION_PLAYER_C2</t>
  </si>
  <si>
    <t># PRO</t>
  </si>
  <si>
    <t>Nr. PROFI</t>
  </si>
  <si>
    <t>职业赛编号</t>
  </si>
  <si>
    <t>№ ПРО</t>
  </si>
  <si>
    <t># PROF</t>
  </si>
  <si>
    <t># = rank</t>
  </si>
  <si>
    <t>SUPERVISION_PLAYER_C3</t>
  </si>
  <si>
    <t># JR</t>
  </si>
  <si>
    <t>Nr. JR</t>
  </si>
  <si>
    <t>青少年赛编号</t>
  </si>
  <si>
    <t>№ ЮНИОР</t>
  </si>
  <si>
    <t>SUPERVISION_PLAYER_C4</t>
  </si>
  <si>
    <t>M</t>
  </si>
  <si>
    <t>М</t>
  </si>
  <si>
    <t>SUPERVISION_PLAYER_C5</t>
  </si>
  <si>
    <t>Ж</t>
  </si>
  <si>
    <t>Shape</t>
  </si>
  <si>
    <t>SUPERVISION_PLAYER_C6</t>
  </si>
  <si>
    <t>P</t>
  </si>
  <si>
    <t>C</t>
  </si>
  <si>
    <t>Ф</t>
  </si>
  <si>
    <t>PC</t>
  </si>
  <si>
    <t>Physical Condition</t>
  </si>
  <si>
    <t>SUPERVISION_PLAYER_C7</t>
  </si>
  <si>
    <t>% WON</t>
  </si>
  <si>
    <t>% VIC</t>
  </si>
  <si>
    <t>% SIEG</t>
  </si>
  <si>
    <t>% VIC.</t>
  </si>
  <si>
    <t>% VIT</t>
  </si>
  <si>
    <t>% VENC</t>
  </si>
  <si>
    <t>SUPERVISION_PLAYER_C8</t>
  </si>
  <si>
    <t>GAME PLANS</t>
  </si>
  <si>
    <t>PLANS DE JEU</t>
  </si>
  <si>
    <t>SPIELPLÄNE</t>
  </si>
  <si>
    <t>PLANES DE JUEGO</t>
  </si>
  <si>
    <t>PIANO DI GIOCO</t>
  </si>
  <si>
    <t>Планы игры</t>
  </si>
  <si>
    <t>PLANOS DE JOGO</t>
  </si>
  <si>
    <t>SUPERVISION_PLAYER_C9</t>
  </si>
  <si>
    <t>THIS WEEK</t>
  </si>
  <si>
    <t>CETTE SEMAINE</t>
  </si>
  <si>
    <t>DIESE WOCHE</t>
  </si>
  <si>
    <t>ESTA SEMANA</t>
  </si>
  <si>
    <t>QUESTA SETTIMANA</t>
  </si>
  <si>
    <t>本周</t>
  </si>
  <si>
    <t>На этой неделе</t>
  </si>
  <si>
    <t>SUPERVISION_PLAYER_C10</t>
  </si>
  <si>
    <t>NEXT TOURN</t>
  </si>
  <si>
    <t>PROCH. TNOI</t>
  </si>
  <si>
    <t>N. TURNIER</t>
  </si>
  <si>
    <t>PRÓXIMO TOR.</t>
  </si>
  <si>
    <t>PROSS. TORNEO</t>
  </si>
  <si>
    <t>下站赛事</t>
  </si>
  <si>
    <t>Следующий турнир</t>
  </si>
  <si>
    <t>PRÓXIMO TORNEIO</t>
  </si>
  <si>
    <t>SUPERVISION_PLAYER_C11</t>
  </si>
  <si>
    <t>MES</t>
  </si>
  <si>
    <t>场地掌控</t>
  </si>
  <si>
    <t>DOMÍNIO SUPERF.</t>
  </si>
  <si>
    <t>SUPERVISION_PLAYER_C12</t>
  </si>
  <si>
    <t>END OF CONTRACT</t>
  </si>
  <si>
    <t>FIN CONTRAT</t>
  </si>
  <si>
    <t>VERTRAGSENDE</t>
  </si>
  <si>
    <t>FIN DE CONTRATO</t>
  </si>
  <si>
    <t>FINE CONTRATTO</t>
  </si>
  <si>
    <t>合同到期</t>
  </si>
  <si>
    <t>Конец контракта</t>
  </si>
  <si>
    <t>FIM DE CONTRATO</t>
  </si>
  <si>
    <t>SUPERVISION_PLAYER_C13</t>
  </si>
  <si>
    <t>SATISFACTION</t>
  </si>
  <si>
    <t>ZUFRIEDENHEIT</t>
  </si>
  <si>
    <t>SATISFACCIÓN</t>
  </si>
  <si>
    <t>SODDISFAZIONE</t>
  </si>
  <si>
    <t>SATISFAÇÃO</t>
  </si>
  <si>
    <t>The satisfaction is linked to the completion of his/her sportive objectives</t>
  </si>
  <si>
    <t>Pro Ranking</t>
  </si>
  <si>
    <t>Classement Pro</t>
  </si>
  <si>
    <t>Profi-Rangliste</t>
  </si>
  <si>
    <t>Clasificación profesional</t>
  </si>
  <si>
    <t>Posizione in classifica Pro</t>
  </si>
  <si>
    <t>职业排名</t>
  </si>
  <si>
    <t>Профессиональный рейтинг</t>
  </si>
  <si>
    <t>Ranking Profissional</t>
  </si>
  <si>
    <t>Junior ranking</t>
  </si>
  <si>
    <t>Classement junior</t>
  </si>
  <si>
    <t>Junioren-Rangliste</t>
  </si>
  <si>
    <t>Clasificación júnior</t>
  </si>
  <si>
    <t>Posizione in classifica Junior</t>
  </si>
  <si>
    <t>青少年排名</t>
  </si>
  <si>
    <t>Юниорский рейтинг</t>
  </si>
  <si>
    <t>Ranking Júnior</t>
  </si>
  <si>
    <t>Morale status</t>
  </si>
  <si>
    <t>Etat de moral</t>
  </si>
  <si>
    <t>Estado de moral</t>
  </si>
  <si>
    <t>士气状态</t>
  </si>
  <si>
    <t>Статус морали</t>
  </si>
  <si>
    <t>Status do Moral</t>
  </si>
  <si>
    <t>Fitness status</t>
  </si>
  <si>
    <t>État de forme</t>
  </si>
  <si>
    <t>Estado de forma</t>
  </si>
  <si>
    <t>体能状态</t>
  </si>
  <si>
    <t>Статус формы</t>
  </si>
  <si>
    <t>Status da Forma Física</t>
  </si>
  <si>
    <t>Physical condition; if the player is injured, it is indicated here.</t>
  </si>
  <si>
    <t>Etat physique ; si le joueur est blessé, cela est indiqué ici.</t>
  </si>
  <si>
    <t>Fitness: Wenn der Spieler verletzt ist, wird dies hier angezeigt.</t>
  </si>
  <si>
    <t>Condición física; aquí se indica si el tenista está lesionado.</t>
  </si>
  <si>
    <t>Stato fisico; se il giocatore è infortunato, viene indicato qui.</t>
  </si>
  <si>
    <t>身体状况（若球员受伤，将在此显示）</t>
  </si>
  <si>
    <t>Condição física; se o jogador estiver lesionado, isso será indicado aqui.</t>
  </si>
  <si>
    <t>比赛策略掌控度</t>
  </si>
  <si>
    <t>Владение планами игры</t>
  </si>
  <si>
    <t>Scheduled for the current week</t>
  </si>
  <si>
    <t>Planifié pour la semaine en cours</t>
  </si>
  <si>
    <t>Für die laufende Woche geplant</t>
  </si>
  <si>
    <t>Programado para esta semana</t>
  </si>
  <si>
    <t>Pianificato questa settimana</t>
  </si>
  <si>
    <t>本周赛程</t>
  </si>
  <si>
    <t>Запланировано на текущую неделю</t>
  </si>
  <si>
    <t>Agendado para a semana atual</t>
  </si>
  <si>
    <t>下站预定赛事</t>
  </si>
  <si>
    <t>Surface mastering for the next scheduled tournament</t>
  </si>
  <si>
    <t>Maîtrise de la surface du prochain tournoi prévu</t>
  </si>
  <si>
    <t>Beherrschung der Oberfläche beim nächsten geplanten Turnier</t>
  </si>
  <si>
    <t>Control de superficie para el próximo torneo programado</t>
  </si>
  <si>
    <t>Maestria della superficie del prossimo torneo previsto</t>
  </si>
  <si>
    <t>下站赛事场地掌控度</t>
  </si>
  <si>
    <t>Мастерство покрытия для следующего турнира</t>
  </si>
  <si>
    <t>Domínio de superfície para o próximo torneio agendado</t>
  </si>
  <si>
    <t>End date of contract with the academy</t>
  </si>
  <si>
    <t>Date de fin du contrat avec l'académie</t>
  </si>
  <si>
    <t>Laufzeitende des Vertrags mit der Akademie</t>
  </si>
  <si>
    <t>Fecha de finalización del contrato con la escuela</t>
  </si>
  <si>
    <t>Data di conclusione del contratto con l’accademia</t>
  </si>
  <si>
    <t>与学院的合同结束日期</t>
  </si>
  <si>
    <t>Дата окончания контракта</t>
  </si>
  <si>
    <t>Data de término do contrato com a academia</t>
  </si>
  <si>
    <t>Player’s satisfaction with regard to their goals</t>
  </si>
  <si>
    <t>Etat de la satisfaction du joueur par rapport à ses objectifs</t>
  </si>
  <si>
    <t>Zufriedenheit des Spielers mit seinen Zielen</t>
  </si>
  <si>
    <t>Satisfacción del tenista respecto a sus objetivos</t>
  </si>
  <si>
    <t>Livello di soddisfazione del giocatore in confronto agli obiettivi</t>
  </si>
  <si>
    <t>球员对目标达成满意度</t>
  </si>
  <si>
    <t>Удовлетворённость игрока целями</t>
  </si>
  <si>
    <t>Satisfação do jogador em relação aos seus objetivos</t>
  </si>
  <si>
    <t>SUPERVISION_TAB</t>
  </si>
  <si>
    <t>Supervision</t>
  </si>
  <si>
    <t>Beobachtung</t>
  </si>
  <si>
    <t>Supervisión</t>
  </si>
  <si>
    <t>Supervisione</t>
  </si>
  <si>
    <t>监督</t>
  </si>
  <si>
    <t>Курирование</t>
  </si>
  <si>
    <t>Supervisão</t>
  </si>
  <si>
    <t>SUPERVISION_EMPTY</t>
  </si>
  <si>
    <t>The academy currently has no players under contract.</t>
  </si>
  <si>
    <t>L’académie n’a actuellement aucun joueur sous contrat.</t>
  </si>
  <si>
    <t>Die Akademie hat derzeit keinen Spieler unter Vertrag.</t>
  </si>
  <si>
    <t>La escuela no tiene actualmente tenistas contratados.</t>
  </si>
  <si>
    <t>L'accademia non ha al momento nessun giocatore sotto contratto.</t>
  </si>
  <si>
    <t>学院目前未有签约球员。</t>
  </si>
  <si>
    <t>В академии пока нет игроков</t>
  </si>
  <si>
    <t>A academia não tem jogadores sob contrato no momento.</t>
  </si>
  <si>
    <t>REP_MATCH_TAB</t>
  </si>
  <si>
    <t>{[TENNIS/TNMTS]}</t>
  </si>
  <si>
    <t>REP_MATCH_PTS_EARNED</t>
  </si>
  <si>
    <t>{[VAR_PTS_EARNED]} pts earned</t>
  </si>
  <si>
    <t>{[VAR_PTS_EARNED]} pts gagnés</t>
  </si>
  <si>
    <t>{[VAR_PTS_EARNED]} Pkte. gewonnen</t>
  </si>
  <si>
    <t>{[VAR_PTS_EARNED]} puntos ganados</t>
  </si>
  <si>
    <t>{[VAR_PTS_EARNED]} punti guadagnati</t>
  </si>
  <si>
    <t>获得{[VAR_PTS_EARNED]}积分</t>
  </si>
  <si>
    <t>{[VAR_PTS_EARNED]} очков получено</t>
  </si>
  <si>
    <t>{[VAR_PTS_EARNED]} pts ganhos</t>
  </si>
  <si>
    <t>REP_MATCH_PM_EARNED</t>
  </si>
  <si>
    <t>{[VAR_PM_EARNED]} earned</t>
  </si>
  <si>
    <t>{[VAR_PM_EARNED]} gagnés</t>
  </si>
  <si>
    <t>{[VAR_PM_EARNED]} gewonnen</t>
  </si>
  <si>
    <t>{[VAR_PM_EARNED]} ganados</t>
  </si>
  <si>
    <t>{[VAR_PM_EARNED]} guadagnati</t>
  </si>
  <si>
    <t>赢得{[VAR_PM_EARNED]}</t>
  </si>
  <si>
    <t>{[VAR_PM_EARNED]} получено</t>
  </si>
  <si>
    <t>{[VAR_PM_EARNED]} ganhos</t>
  </si>
  <si>
    <t>REP_MATCH_EVENT_RANK</t>
  </si>
  <si>
    <t>Ranked #{[VAR_EVENT_RANK]} in the tournament</t>
  </si>
  <si>
    <t>Classé #{[VAR_EVENT_RANK]} lors du tournoi</t>
  </si>
  <si>
    <t>Platz {[VAR_EVENT_RANK]} im Turnier</t>
  </si>
  <si>
    <t>N.º {[VAR_EVENT_RANK]} en la clasificación del torneo</t>
  </si>
  <si>
    <t>#{[VAR_EVENT_RANK]} in classifica al torneo</t>
  </si>
  <si>
    <t>赛事排名：第{[VAR_EVENT_RANK]}位</t>
  </si>
  <si>
    <t>Место в турнире: №{[VAR_EVENT_RANK]}</t>
  </si>
  <si>
    <t>Classificado(a) em #{[VAR_EVENT_RANK]} no torneio</t>
  </si>
  <si>
    <t>REP_MATCH_C1</t>
  </si>
  <si>
    <t>REP_MATCH_C2</t>
  </si>
  <si>
    <t>Opponent</t>
  </si>
  <si>
    <t>Adversaire</t>
  </si>
  <si>
    <t>Gegner</t>
  </si>
  <si>
    <t>Oponente</t>
  </si>
  <si>
    <t>Avversario</t>
  </si>
  <si>
    <t>对手</t>
  </si>
  <si>
    <t>Соперник</t>
  </si>
  <si>
    <t>REP_MATCH_C3</t>
  </si>
  <si>
    <t>REP_MATCH_C4</t>
  </si>
  <si>
    <t>REVENUE_SHARING_INFO</t>
  </si>
  <si>
    <t>Share for the academy: {[VAR_RS_AMOUND]}</t>
  </si>
  <si>
    <t>Part pour l'académie : {[VAR_RS_AMOUND]}</t>
  </si>
  <si>
    <t>Anteil für Akademie: {[VAR_RS_AMOUND]}</t>
  </si>
  <si>
    <t>Parte para la escuela: {[VAR_RS_AMOUND]}</t>
  </si>
  <si>
    <t>Parte per l'accademia: {[VAR_RS_AMOUND]}</t>
  </si>
  <si>
    <t>学院分成：{[VAR_RS_AMOUND]}</t>
  </si>
  <si>
    <t>Доля академии: {[VAR_RS_AMOUND]}</t>
  </si>
  <si>
    <t>Cota da academia: {[VAR_RS_AMOUND]}</t>
  </si>
  <si>
    <t>TNMT_ROUND_REACH_11</t>
  </si>
  <si>
    <t>{[TENNIS/GROUP_STAGE]}</t>
  </si>
  <si>
    <t>PROGRESS</t>
  </si>
  <si>
    <t>PROGRESSB</t>
  </si>
  <si>
    <t>Progress:</t>
  </si>
  <si>
    <t>Progression :</t>
  </si>
  <si>
    <t>Fortschritt:</t>
  </si>
  <si>
    <t>Progreso:</t>
  </si>
  <si>
    <t>Progessione:</t>
  </si>
  <si>
    <t>进度：</t>
  </si>
  <si>
    <t>Прогресс:</t>
  </si>
  <si>
    <t>REP_MATCH_C3_W</t>
  </si>
  <si>
    <t>W</t>
  </si>
  <si>
    <t>V</t>
  </si>
  <si>
    <t>В</t>
  </si>
  <si>
    <t>REP_MATCH_C3_L</t>
  </si>
  <si>
    <t>L</t>
  </si>
  <si>
    <t>N</t>
  </si>
  <si>
    <t>П</t>
  </si>
  <si>
    <t>C_ACA_ACTION_4</t>
  </si>
  <si>
    <t>Extend</t>
  </si>
  <si>
    <t>Prolonger</t>
  </si>
  <si>
    <t>Verlängern</t>
  </si>
  <si>
    <t>Prorrogar</t>
  </si>
  <si>
    <t>Rinnova</t>
  </si>
  <si>
    <t>延长</t>
  </si>
  <si>
    <t>Продлить</t>
  </si>
  <si>
    <t>Estender</t>
  </si>
  <si>
    <t>REL_MANA</t>
  </si>
  <si>
    <t>Manager relationship</t>
  </si>
  <si>
    <t>Relation manager</t>
  </si>
  <si>
    <t>Beziehung zum Manager</t>
  </si>
  <si>
    <t>Relación manager</t>
  </si>
  <si>
    <t>Manager dei rapporti</t>
  </si>
  <si>
    <t>经理关系</t>
  </si>
  <si>
    <t>Отношения с менеджером</t>
  </si>
  <si>
    <t>Relacionamento com o técnico</t>
  </si>
  <si>
    <t>MENU_12</t>
  </si>
  <si>
    <t>Goals</t>
  </si>
  <si>
    <t>Obiettivi</t>
  </si>
  <si>
    <t>OBJ_TITLE</t>
  </si>
  <si>
    <t>Sports goals set</t>
  </si>
  <si>
    <t>Objectifs sportifs fixés</t>
  </si>
  <si>
    <t>Festgelegte sportliche Ziele</t>
  </si>
  <si>
    <t>Objetivos deportivos establecidos</t>
  </si>
  <si>
    <t>Obiettivi sportivi definiti</t>
  </si>
  <si>
    <t>设定的体育目标</t>
  </si>
  <si>
    <t>Установленные спортивные цели</t>
  </si>
  <si>
    <t>Objetivos esportivos definidos</t>
  </si>
  <si>
    <t>OBJ_SAT</t>
  </si>
  <si>
    <t>Player satisfaction</t>
  </si>
  <si>
    <t>Satisfaction du joueur</t>
  </si>
  <si>
    <t>Zufriedenheit des Spielers</t>
  </si>
  <si>
    <t>Satisfacción de tenista</t>
  </si>
  <si>
    <t>Soddisfazione del giocatore</t>
  </si>
  <si>
    <t>球员满意度</t>
  </si>
  <si>
    <t>Удовлетворённость игрока</t>
  </si>
  <si>
    <t>Satisfação do jogador</t>
  </si>
  <si>
    <t>OBJ_CIR_PRO</t>
  </si>
  <si>
    <t>Pro Circuit</t>
  </si>
  <si>
    <t>Circuit Pro</t>
  </si>
  <si>
    <t>Profi-Laufbahn</t>
  </si>
  <si>
    <t>Circuito profesional</t>
  </si>
  <si>
    <t>Circuito Pro</t>
  </si>
  <si>
    <t>职业巡回赛</t>
  </si>
  <si>
    <t>Профессиональный тур</t>
  </si>
  <si>
    <t>Circuito Profissional</t>
  </si>
  <si>
    <t>OBJ_CIR_JR</t>
  </si>
  <si>
    <t>Junior Circuit</t>
  </si>
  <si>
    <t>Circuit Junior</t>
  </si>
  <si>
    <t>Junioren-Laufbahn</t>
  </si>
  <si>
    <t>Circuito júnior</t>
  </si>
  <si>
    <t>Circuito Junior</t>
  </si>
  <si>
    <t>青少年巡回赛</t>
  </si>
  <si>
    <t>Юниорский тур</t>
  </si>
  <si>
    <t>Circuito Júnior</t>
  </si>
  <si>
    <t>OBJ_BETTER_RANKING</t>
  </si>
  <si>
    <t>Top {[VAR_RANK]}</t>
  </si>
  <si>
    <t>Migliori {[VAR_RANK]}</t>
  </si>
  <si>
    <t>进入前{[VAR_RANK]}名</t>
  </si>
  <si>
    <t>Топ {[VAR_RANK]}</t>
  </si>
  <si>
    <t>OBJ_RND_TO_REACH</t>
  </si>
  <si>
    <t>Reach {[VAR_ROUND_TO_REACH]}</t>
  </si>
  <si>
    <t>Atteindre {[VAR_ROUND_TO_REACH]}</t>
  </si>
  <si>
    <t>{[VAR_ROUND_TO_REACH]} erreichen</t>
  </si>
  <si>
    <t>Alcanzar {[VAR_ROUND_TO_REACH]}</t>
  </si>
  <si>
    <t>Raggiungi {[VAR_ROUND_TO_REACH]}</t>
  </si>
  <si>
    <t>进入第{[VAR_ROUND_TO_REACH]}轮</t>
  </si>
  <si>
    <t>Достичь {[VAR_ROUND_TO_REACH]}</t>
  </si>
  <si>
    <t>Alcançar {[VAR_ROUND_TO_REACH]}</t>
  </si>
  <si>
    <t>OBJ_BETTER_RANKING_NAT</t>
  </si>
  <si>
    <t>Top {[VAR_RANKING_TO_REACH]} ({[VAR_COUNTRY]})</t>
  </si>
  <si>
    <t>Migliori {[VAR_RANKING_TO_REACH]} ({[VAR_COUNTRY]})</t>
  </si>
  <si>
    <t>进入前{[VAR_RANKING_TO_REACH]}名（{[VAR_COUNTRY]}）</t>
  </si>
  <si>
    <t>Топ {[VAR_RANKING_TO_REACH]} ({[VAR_COUNTRY]})</t>
  </si>
  <si>
    <t>OBJ_TEMP</t>
  </si>
  <si>
    <t>(provisional)</t>
  </si>
  <si>
    <t>(provisoire)</t>
  </si>
  <si>
    <t>(vorläufig)</t>
  </si>
  <si>
    <t>(provvisorio)</t>
  </si>
  <si>
    <t>（暂定）</t>
  </si>
  <si>
    <t>(временно)</t>
  </si>
  <si>
    <t>(provisório)</t>
  </si>
  <si>
    <t>OBJ_KEEP_RANKING</t>
  </si>
  <si>
    <t>Maintain ranking: Top {[VAR_RANK]}</t>
  </si>
  <si>
    <t>Maintien du classement : Top {[VAR_RANK]}</t>
  </si>
  <si>
    <t>Platzierung halten: Top {[VAR_RANK]}</t>
  </si>
  <si>
    <t>Mantener la clasificación: top {[VAR_RANK]}</t>
  </si>
  <si>
    <t>Mantieni la posizione in classifica: Migliori {[VAR_RANK]}</t>
  </si>
  <si>
    <t>保持排名：前{[VAR_RANK]}名</t>
  </si>
  <si>
    <t>Удержать рейтинг: Топ {[VAR_RANK]}</t>
  </si>
  <si>
    <t>Manter ranking: Top {[VAR_RANK]}</t>
  </si>
  <si>
    <t>OBJ_EMPTY</t>
  </si>
  <si>
    <t>You have not yet set any goals with {[VAR_TM_FULLNAME]}.
 You will need to do so in the next few days.</t>
  </si>
  <si>
    <t>Vous n’avez pas encore défini d’objectifs avec {[VAR_TM_FULLNAME]}.
Vous serez amené à le faire dans les prochains jours.</t>
  </si>
  <si>
    <t>Sie haben noch keine Ziele mit {[VAR_TM_FULLNAME]} festgelegt.
 Sie werden dies in den kommenden Tagen tun können.</t>
  </si>
  <si>
    <t>Aún no has establecido ningún objetivo con {[VAR_TM_FULLNAME]}.
 Debes hacerlo durante los próximos días.</t>
  </si>
  <si>
    <t>Non hai ancora definito nessun obiettivo per {[VAR_TM_FULLNAME]}.
 Ti verrà richiesto di farlo nei prossimi giorni.</t>
  </si>
  <si>
    <t>你尚未与{[VAR_TM_FULLNAME]}设定任何目标。
 你需要在接下来的几天内完成设定。</t>
  </si>
  <si>
    <t>«Вы ещё не установили цели с {[VAR_TM_FULLNAME]}.»</t>
  </si>
  <si>
    <t>Você ainda não definiu nenhum objetivo com {[VAR_TM_FULLNAME]}.
  Será necessário fazê-lo nos próximos dias.</t>
  </si>
  <si>
    <t>PERSONALITIES_INFO</t>
  </si>
  <si>
    <t>Personality traits</t>
  </si>
  <si>
    <t>Traits de personnalités</t>
  </si>
  <si>
    <t>Persönlichkeitsmerkmale</t>
  </si>
  <si>
    <t>Rasgos de personalidad</t>
  </si>
  <si>
    <t>Tratti della personalità</t>
  </si>
  <si>
    <t>性格特质</t>
  </si>
  <si>
    <t>Черты личности</t>
  </si>
  <si>
    <t>Traços de personalidade</t>
  </si>
  <si>
    <t>PAL_NB</t>
  </si>
  <si>
    <t>Number</t>
  </si>
  <si>
    <t>Nummer</t>
  </si>
  <si>
    <t>Número</t>
  </si>
  <si>
    <t>Numero</t>
  </si>
  <si>
    <t>编号</t>
  </si>
  <si>
    <t>Количество</t>
  </si>
  <si>
    <t>PAL_RANK</t>
  </si>
  <si>
    <t>INJURY_ROLLOVER</t>
  </si>
  <si>
    <t>End of injury estimated between the {[VAR_INJURY_END_1]} and the {[VAR_INJURY_END_2]}</t>
  </si>
  <si>
    <t>Fin de blessure estimée entre le {[VAR_INJURY_END_1]} et le {[VAR_INJURY_END_2]}</t>
  </si>
  <si>
    <t>Geschätztes Verletzungsende zwischen dem {[VAR_INJURY_END_1]} und dem {[VAR_INJURY_END_2]}</t>
  </si>
  <si>
    <t>Fin de la lesión estimado entre el {[VAR_INJURY_END_1]} y el {[VAR_INJURY_END_2]}</t>
  </si>
  <si>
    <t>Fine dell'infortunio stimato tra il {[VAR_INJURY_END_1]} e il {[VAR_INJURY_END_2]}</t>
  </si>
  <si>
    <t>预计伤病恢复时间为{[VAR_INJURY_END_1]}至 {[VAR_INJURY_END_2]}</t>
  </si>
  <si>
    <t>Окончание травмы ожидается между {[VAR_INJURY_END_1]} и {[VAR_INJURY_END_2]}</t>
  </si>
  <si>
    <t>Fim da lesão estimado entre {[VAR_INJURY_END_1]} e {[VAR_INJURY_END_2]}</t>
  </si>
  <si>
    <t>POTENTIAL_X</t>
  </si>
  <si>
    <t>Random</t>
  </si>
  <si>
    <t>Aléatoire</t>
  </si>
  <si>
    <t>Zufällig</t>
  </si>
  <si>
    <t>Aleatorio</t>
  </si>
  <si>
    <t>Casuale</t>
  </si>
  <si>
    <t>随机</t>
  </si>
  <si>
    <t>Случайный</t>
  </si>
  <si>
    <t>Aleatório</t>
  </si>
  <si>
    <t>CIR_REC_1A</t>
  </si>
  <si>
    <t>Most {[TENNIS/JO]}</t>
  </si>
  <si>
    <t>Le plus de {[TENNIS/JO]}</t>
  </si>
  <si>
    <t>Meiste {[TENNIS/JO]}</t>
  </si>
  <si>
    <t>La mayoría de {[TENNIS/JO]}</t>
  </si>
  <si>
    <t>Più {[TENNIS/JO]}</t>
  </si>
  <si>
    <t>{[TENNIS/JO]}最多</t>
  </si>
  <si>
    <t>Больше всего {[TENNIS/JO]}</t>
  </si>
  <si>
    <t>Mais {[TENNIS/JO]}</t>
  </si>
  <si>
    <t>BACKHAND_ONE_MINI</t>
  </si>
  <si>
    <t>1H</t>
  </si>
  <si>
    <t>1 mano</t>
  </si>
  <si>
    <t>单手</t>
  </si>
  <si>
    <t>1M</t>
  </si>
  <si>
    <t>BACKHAND_TWO_MINI</t>
  </si>
  <si>
    <t>2H</t>
  </si>
  <si>
    <t>2 manos</t>
  </si>
  <si>
    <t>双手</t>
  </si>
  <si>
    <t>2M</t>
  </si>
  <si>
    <t>SUPERVISION_SLOTS_AVAILABLE</t>
  </si>
  <si>
    <t>{[NB_FREE_SLOTS]} free slot(s)</t>
  </si>
  <si>
    <t>{[NB_FREE_SLOTS]} place(s) disponible(s)</t>
  </si>
  <si>
    <t>{[NB_FREE_SLOTS]} freie Plätze</t>
  </si>
  <si>
    <t>{[NB_FREE_SLOTS]} plaza(s) disponible(s)</t>
  </si>
  <si>
    <t>{[NB_FREE_SLOTS]} posti disponibili</t>
  </si>
  <si>
    <t>{[NB_FREE_SLOTS]}个空闲名额</t>
  </si>
  <si>
    <t>Свободно слотов: {[NB_FREE_SLOTS]}</t>
  </si>
  <si>
    <t>{[NB_FREE_SLOTS]} vaga(s) livre(s)</t>
  </si>
  <si>
    <t>SUPERVISION_SLOTS_AVAILABLE_BTN</t>
  </si>
  <si>
    <t>Recruit</t>
  </si>
  <si>
    <t>Recruter</t>
  </si>
  <si>
    <t>Rekrutieren</t>
  </si>
  <si>
    <t>Reclutar</t>
  </si>
  <si>
    <t>Assolda</t>
  </si>
  <si>
    <t>招募</t>
  </si>
  <si>
    <t>Нанять</t>
  </si>
  <si>
    <t>Contratar</t>
  </si>
  <si>
    <t>SUPERVISION_SLOTS_NO_AVAILABLE</t>
  </si>
  <si>
    <t>No available slot</t>
  </si>
  <si>
    <t>Pas de place disponible</t>
  </si>
  <si>
    <t>Kein Platz verfügbar</t>
  </si>
  <si>
    <t>No hay plazas disponibles</t>
  </si>
  <si>
    <t>Nessun posto disponibile</t>
  </si>
  <si>
    <t>无可用名额</t>
  </si>
  <si>
    <t>Нет свободных слотов</t>
  </si>
  <si>
    <t>Nenhuma vaga disponível</t>
  </si>
  <si>
    <t>SUPERVISION_SLOTS_NO_AVAILABLE_BTN</t>
  </si>
  <si>
    <t>Upgrade the academy</t>
  </si>
  <si>
    <t>Améliorer l'académie</t>
  </si>
  <si>
    <t>Die Akademie verbessern</t>
  </si>
  <si>
    <t>Mejorar la academia</t>
  </si>
  <si>
    <t>Migliora l'accademia</t>
  </si>
  <si>
    <t>升级学院</t>
  </si>
  <si>
    <t>Улучшить академию</t>
  </si>
  <si>
    <t>Melhorar a academia</t>
  </si>
  <si>
    <t>POTENTIAL_10</t>
  </si>
  <si>
    <t>Average player</t>
  </si>
  <si>
    <t>Joueur moyen</t>
  </si>
  <si>
    <t>Durchschnittlicher Spieler</t>
  </si>
  <si>
    <t>Tenista normal</t>
  </si>
  <si>
    <t>Giocatore medio</t>
  </si>
  <si>
    <t>普通球员</t>
  </si>
  <si>
    <t>Средний игрок</t>
  </si>
  <si>
    <t>Jogador mediano</t>
  </si>
  <si>
    <t>POTENTIAL_11</t>
  </si>
  <si>
    <t>Solid player</t>
  </si>
  <si>
    <t>Joueur solide</t>
  </si>
  <si>
    <t>Solider Spieler</t>
  </si>
  <si>
    <t>Gran tenista</t>
  </si>
  <si>
    <t>Giocatore solido</t>
  </si>
  <si>
    <t>稳健型球员</t>
  </si>
  <si>
    <t>Надёжный игрок</t>
  </si>
  <si>
    <t>Jogador sólido</t>
  </si>
  <si>
    <t>POTENTIAL_12</t>
  </si>
  <si>
    <t>Good player</t>
  </si>
  <si>
    <t>Bon joueur</t>
  </si>
  <si>
    <t>Guter Spieler</t>
  </si>
  <si>
    <t>Buen jugador</t>
  </si>
  <si>
    <t>Buon giocatore</t>
  </si>
  <si>
    <t>优秀球员</t>
  </si>
  <si>
    <t>Хороший игрок</t>
  </si>
  <si>
    <t>Bom jogador</t>
  </si>
  <si>
    <t>POTENTIAL_13</t>
  </si>
  <si>
    <t>Talented player</t>
  </si>
  <si>
    <t>Joueur talentueux</t>
  </si>
  <si>
    <t>Talentierter Spieler</t>
  </si>
  <si>
    <t>Tenista excelente</t>
  </si>
  <si>
    <t>Giocatore di talento</t>
  </si>
  <si>
    <t>天赋型球员</t>
  </si>
  <si>
    <t>Талантливый игрок</t>
  </si>
  <si>
    <t>Jogador talentoso</t>
  </si>
  <si>
    <t>POTENTIAL_14</t>
  </si>
  <si>
    <t>Great player</t>
  </si>
  <si>
    <t>Grand joueur</t>
  </si>
  <si>
    <t>Sehr guter Spieler</t>
  </si>
  <si>
    <t>Gran jugador</t>
  </si>
  <si>
    <t>Grande giocatore</t>
  </si>
  <si>
    <t>杰出球员</t>
  </si>
  <si>
    <t>Отличный игрок</t>
  </si>
  <si>
    <t>Ótimo jogador</t>
  </si>
  <si>
    <t>POTENTIAL_15</t>
  </si>
  <si>
    <t>Elite</t>
  </si>
  <si>
    <t>Élite</t>
  </si>
  <si>
    <t>精英球员</t>
  </si>
  <si>
    <t>Элита</t>
  </si>
  <si>
    <t>POTENTIAL_16</t>
  </si>
  <si>
    <t>SUPERVISION_NOSSIGN</t>
  </si>
  <si>
    <t>{[VAR_MANAGER_FIRSTNAME]}, you are not assigned to any player as a Coach.</t>
  </si>
  <si>
    <t>{[VAR_MANAGER_FIRSTNAME]}, vous n’êtes affecté à aucun joueur en tant que Coach.</t>
  </si>
  <si>
    <t>{[VAR_MANAGER_FIRSTNAME]}, Sie sind als Coach keinem Spieler zugeordnet.</t>
  </si>
  <si>
    <t>{[VAR_MANAGER_FIRSTNAME]}, no se te ha asignado como entrenador de ningún tenista.</t>
  </si>
  <si>
    <t>{[VAR_MANAGER_FIRSTNAME]}, non ti è stato assegnato nessun giocatore da allenare.</t>
  </si>
  <si>
    <t>{[VAR_MANAGER_FIRSTNAME]}，你尚未被指派担任任何球员的教练。</t>
  </si>
  <si>
    <t>{[VAR_MANAGER_FIRSTNAME]}, вы не назначены тренером ни одного игрока.</t>
  </si>
  <si>
    <t>{[VAR_MANAGER_FIRSTNAME]}, você não está designado(a) a nenhum jogador como Técnico.</t>
  </si>
  <si>
    <t>SUPERVISION_NOSSIGN_INFO</t>
  </si>
  <si>
    <t>As you are not assigned to any player, you do not see any activity in the calendar and you do not take part in matches. To assign yourself as a player's coach, go to Academy&gt;Staff assignment.</t>
  </si>
  <si>
    <t>Comme vous n’êtes affecté à aucun joueur, vous ne voyez pas d’activité dans le calendrier et vous ne participez pas aux matchs. Pour vous assigner en tant que coach d’un joueur rendez-vous dans Académie&gt;Assignation Staff.</t>
  </si>
  <si>
    <t>Da Sie keinem Spieler zugewiesen sind, sehen Sie keine Aktivitäten im Kalender und nehmen nicht an Spielen teil. Um sich selbst als Coach eines Spielers zuzuweisen, gehen Sie zu Akademie&gt;Staff-Zuweisung.</t>
  </si>
  <si>
    <t>Como no se te ha asignado a ningún tenista, no ves ninguna actividad en el calendario y no participas en los partidos. Para asignarte como entrenador de un tenista, accede a Escuela &gt; Asignación de personal.</t>
  </si>
  <si>
    <t>Non ti è stato assegnato nessun giocatore, non vedi nessuna attività nel calendario e non partecipi a nessun incontro. Per assegnarti come allenatore di un giocatore, vai a Accademia &gt; Assegnazione del personale.</t>
  </si>
  <si>
    <t>由于未分配教练任务，你的日历暂无活动安排，也不会参加比赛。若要担任球员教练，请前往“学院”&gt;“人员分配”。</t>
  </si>
  <si>
    <t>Так как вы никому не назначены, вы не участвуете в матчах…</t>
  </si>
  <si>
    <t>Como você não está designado(a) a nenhum jogador, você não vê nenhuma atividade no calendário e não participa de partidas. Para se designar como técnico de um jogador, vá em Academia &gt; Designação de Staff.</t>
  </si>
  <si>
    <t>CUSTO_EDIT_BTN</t>
  </si>
  <si>
    <t>Edit</t>
  </si>
  <si>
    <t>Editer</t>
  </si>
  <si>
    <t>Editar</t>
  </si>
  <si>
    <t>Modifica</t>
  </si>
  <si>
    <t>编辑</t>
  </si>
  <si>
    <t>CUSTO_EDIT_TITLE</t>
  </si>
  <si>
    <t>Change appearance</t>
  </si>
  <si>
    <t>Modifier l'apparence</t>
  </si>
  <si>
    <t>Aussehen ändern</t>
  </si>
  <si>
    <t>Cambiar apariencia</t>
  </si>
  <si>
    <t>Cambia l'aspetto</t>
  </si>
  <si>
    <t>更改外观</t>
  </si>
  <si>
    <t>Изменить внешность</t>
  </si>
  <si>
    <t>Mudar aparência</t>
  </si>
  <si>
    <t>REP_MATCH_WL_TOTAL</t>
  </si>
  <si>
    <t>Total W-L:</t>
  </si>
  <si>
    <t>Total G-P :</t>
  </si>
  <si>
    <t>Gesamt G-V:</t>
  </si>
  <si>
    <t>Total G-P:</t>
  </si>
  <si>
    <t>Totale V-S:</t>
  </si>
  <si>
    <t>总胜负记录：</t>
  </si>
  <si>
    <t>Всего В-П:</t>
  </si>
  <si>
    <t>Total V-D:</t>
  </si>
  <si>
    <t>REP_MATCH_SWITCH_WINS</t>
  </si>
  <si>
    <t>Only tournaments won</t>
  </si>
  <si>
    <t>Uniquement les tournois gagnés</t>
  </si>
  <si>
    <t>Nur gewonnene Turniere</t>
  </si>
  <si>
    <t>Solo torneos ganados</t>
  </si>
  <si>
    <t>Solo i tornei vinti</t>
  </si>
  <si>
    <t>仅显示夺冠赛事</t>
  </si>
  <si>
    <t>Только выигранные турниры</t>
  </si>
  <si>
    <t>Apenas torneios vencidos</t>
  </si>
  <si>
    <t>PLY_REV_SHAREANDAMOUNT</t>
  </si>
  <si>
    <t>{[PERCENT_TNMT_BONUS]} revenue share, this season: {[VAR_TNMT_BONUS_AMOUNT_SEASON]}</t>
  </si>
  <si>
    <t>{[PERCENT_TNMT_BONUS]} part des revenus, cette saison : {[VAR_TNMT_BONUS_AMOUNT_SEASON]}</t>
  </si>
  <si>
    <t>{[PERCENT_TNMT_BONUS]} Anteil an den Einnahmen, in dieser Saison:{[VAR_TNMT_BONUS_AMOUNT_SEASON]}</t>
  </si>
  <si>
    <t>{[PERCENT_TNMT_BONUS]} de los ingresos, esta temporada: {[VAR_TNMT_BONUS_AMOUNT_SEASON]}</t>
  </si>
  <si>
    <t>{[PERCENT_TNMT_BONUS]} dei ricavi in questa stagione: {[VAR_TNMT_BONUS_AMOUNT_SEASON]}</t>
  </si>
  <si>
    <t>{[PERCENT_TNMT_BONUS]}收益分成，本赛季： {[VAR_TNMT_BONUS_AMOUNT_SEASON]}</t>
  </si>
  <si>
    <t>Доля {[PERCENT_TNMT_BONUS]}, в этом сезоне: {[VAR_TNMT_BONUS_AMOUNT_SEASON]}</t>
  </si>
  <si>
    <t>{[PERCENT_TNMT_BONUS]} de participação na receita, nesta temporada: {[VAR_TNMT_BONUS_AMOUNT_SEASON]}</t>
  </si>
  <si>
    <t>C_ACA_AGREEMENT_TNMT_BONUS_AMOUNT</t>
  </si>
  <si>
    <t>Current season:</t>
  </si>
  <si>
    <t>Saison en cours :</t>
  </si>
  <si>
    <t>Aktuelle Saison:</t>
  </si>
  <si>
    <t>Temporada actual:</t>
  </si>
  <si>
    <t>Stagione in corso:</t>
  </si>
  <si>
    <t>当前赛季：</t>
  </si>
  <si>
    <t>Текущий сезон:</t>
  </si>
  <si>
    <t>Temporada atual:</t>
  </si>
  <si>
    <t>C_ACA_AGREEMENT_TNMT_BONUS_AMOUNT_BTN</t>
  </si>
  <si>
    <t>Revenue breakdown</t>
  </si>
  <si>
    <t>Détail des revenus</t>
  </si>
  <si>
    <t>Details zum Einkommen</t>
  </si>
  <si>
    <t>Desglose de ingresos</t>
  </si>
  <si>
    <t>Suddivisione dei ricavi</t>
  </si>
  <si>
    <t>收益明细</t>
  </si>
  <si>
    <t>Детализация доходов</t>
  </si>
  <si>
    <t>Detalhes da receita</t>
  </si>
  <si>
    <t>ATTR_TECH_01</t>
  </si>
  <si>
    <t>Мощность подачи</t>
  </si>
  <si>
    <t>ATTR_TECH_02</t>
  </si>
  <si>
    <t>Serve spin</t>
  </si>
  <si>
    <t>Effet service</t>
  </si>
  <si>
    <t>Service-Effekt</t>
  </si>
  <si>
    <t>Efecto en saque</t>
  </si>
  <si>
    <t>Effetto del servizio</t>
  </si>
  <si>
    <t>发球旋转</t>
  </si>
  <si>
    <t>Вращение подачи</t>
  </si>
  <si>
    <t>Efeito do Saque</t>
  </si>
  <si>
    <t>ATTR_TECH_03</t>
  </si>
  <si>
    <t>Serve consistency</t>
  </si>
  <si>
    <t>Régularité service</t>
  </si>
  <si>
    <t>Aufschlag-Konsistenz</t>
  </si>
  <si>
    <t>Regularidad de saque</t>
  </si>
  <si>
    <t>Costanza nel servizio</t>
  </si>
  <si>
    <t>发球稳定性</t>
  </si>
  <si>
    <t>Стабильность подачи</t>
  </si>
  <si>
    <t>Consistência do Saque</t>
  </si>
  <si>
    <t>ATTR_TECH_04</t>
  </si>
  <si>
    <t>Удар справа</t>
  </si>
  <si>
    <t>ATTR_TECH_05</t>
  </si>
  <si>
    <t>Forehand consistency</t>
  </si>
  <si>
    <t>Régularité coup droit</t>
  </si>
  <si>
    <t>Vorhand-Konsistenz</t>
  </si>
  <si>
    <t>Regularidad de drive</t>
  </si>
  <si>
    <t>Costanza nel dritto</t>
  </si>
  <si>
    <t>正手稳定性</t>
  </si>
  <si>
    <t>Стабильность удара справа</t>
  </si>
  <si>
    <t>Consistência do Forehand</t>
  </si>
  <si>
    <t>ATTR_TECH_06</t>
  </si>
  <si>
    <t>Revès</t>
  </si>
  <si>
    <t>Удар слева</t>
  </si>
  <si>
    <t>ATTR_TECH_07</t>
  </si>
  <si>
    <t>Backhand consistency</t>
  </si>
  <si>
    <t>Régularité revers</t>
  </si>
  <si>
    <t>Rückhand-Konsistenz</t>
  </si>
  <si>
    <t>Regularidad de revés</t>
  </si>
  <si>
    <t>Costanza nel rovescio</t>
  </si>
  <si>
    <t>反手稳定性</t>
  </si>
  <si>
    <t>Стабильность удара слева</t>
  </si>
  <si>
    <t>Consistência do Backhand</t>
  </si>
  <si>
    <t>ATTR_TECH_08</t>
  </si>
  <si>
    <t>ATTR_TECH_09</t>
  </si>
  <si>
    <t>Counter</t>
  </si>
  <si>
    <t>Contre</t>
  </si>
  <si>
    <t>Konter</t>
  </si>
  <si>
    <t>Contrasto</t>
  </si>
  <si>
    <t>反击</t>
  </si>
  <si>
    <t>Контратака</t>
  </si>
  <si>
    <t>Contra-ataque</t>
  </si>
  <si>
    <t>ATTR_TECH_10</t>
  </si>
  <si>
    <t>Воллей</t>
  </si>
  <si>
    <t>ATTR_TECH_11</t>
  </si>
  <si>
    <t>上旋球</t>
  </si>
  <si>
    <t>ATTR_TECH_12</t>
  </si>
  <si>
    <t>下旋球</t>
  </si>
  <si>
    <t>ATTR_TECH_13</t>
  </si>
  <si>
    <t>ATTR_TECH_14</t>
  </si>
  <si>
    <t>控制力</t>
  </si>
  <si>
    <t>ATTR_TECH_15</t>
  </si>
  <si>
    <t>Timing</t>
  </si>
  <si>
    <t>Momento justo</t>
  </si>
  <si>
    <t>Tempismo</t>
  </si>
  <si>
    <t>时机把握</t>
  </si>
  <si>
    <t>Тайминг</t>
  </si>
  <si>
    <t>ATTR_PHY_01</t>
  </si>
  <si>
    <t>ATTR_PHY_02</t>
  </si>
  <si>
    <t>ATTR_PHY_03</t>
  </si>
  <si>
    <t>ATTR_PHY_04</t>
  </si>
  <si>
    <t>ATTR_PHY_05</t>
  </si>
  <si>
    <t>Естественная выносливость</t>
  </si>
  <si>
    <t>Condicionamento Físico Natural</t>
  </si>
  <si>
    <t>ATTR_PHY_06</t>
  </si>
  <si>
    <t>Физическая выносливость</t>
  </si>
  <si>
    <t>ATTR_MENT_01</t>
  </si>
  <si>
    <t>预判能力</t>
  </si>
  <si>
    <t>ATTR_MENT_02</t>
  </si>
  <si>
    <t>专注力</t>
  </si>
  <si>
    <t>ATTR_MENT_03</t>
  </si>
  <si>
    <t>ATTR_MENT_04</t>
  </si>
  <si>
    <t>ATTR_MENT_05</t>
  </si>
  <si>
    <t>ATTR_MENT_06</t>
  </si>
  <si>
    <t>ATTR_SPE_01</t>
  </si>
  <si>
    <t>Doble</t>
  </si>
  <si>
    <t>双打能力</t>
  </si>
  <si>
    <t>Пары</t>
  </si>
  <si>
    <t>ATTR_TECH_01_INFO</t>
  </si>
  <si>
    <t>Spiegelt die Fähigkeit des Spielers wider, stark aufzuschlagen.</t>
  </si>
  <si>
    <t>Rappresenta la capacità del giocatore di servire di potenza.</t>
  </si>
  <si>
    <t>反映球员发球的力量。</t>
  </si>
  <si>
    <t>Способность сильно подавать.</t>
  </si>
  <si>
    <t>ATTR_TECH_02_INFO</t>
  </si>
  <si>
    <t>Reflects the player's ability to give their serve spin (kick or slice)</t>
  </si>
  <si>
    <t>Reflète la capacité du joueur à mettre de l'effet dans son service (kick ou slice)</t>
  </si>
  <si>
    <t>Spiegelt die Fähigkeit des Spielers wider, seinem Aufschlag Spin zu verleihen (Kick oder Slice)</t>
  </si>
  <si>
    <t>Muestra la capacidad de tu tenista para dar efecto a su saque (kick o cortado)</t>
  </si>
  <si>
    <t>Rappresenta la capacità del giocatore di applicare effetti al servizio (kick o slice)</t>
  </si>
  <si>
    <t>反映球员赋予发球旋转（上踢或切削）的能力。</t>
  </si>
  <si>
    <t>Способность добавлять вращение на подаче</t>
  </si>
  <si>
    <t>Reflete a capacidade do jogador de dar efeito ao saque (kick ou slice).</t>
  </si>
  <si>
    <t>ATTR_TECH_03_INFO</t>
  </si>
  <si>
    <t>Determines the player's serve consistency.</t>
  </si>
  <si>
    <t>Détermine la régularité du joueur au service.</t>
  </si>
  <si>
    <t>Bestimmt die Regelmäßigkeit des Spielers beim Aufschlag.</t>
  </si>
  <si>
    <t>Determina la regularidad del saque de tu tenista.</t>
  </si>
  <si>
    <t>Determina la costanza nel servizio del giocatore.</t>
  </si>
  <si>
    <t>决定发球稳定性。</t>
  </si>
  <si>
    <t>Determina a consistência do saque do jogador.</t>
  </si>
  <si>
    <t>ATTR_TECH_04_INFO</t>
  </si>
  <si>
    <t>Defines the strength and precision of a player’s forehand.</t>
  </si>
  <si>
    <t>Définit la force et la précision lors d’un coup droit.</t>
  </si>
  <si>
    <t>Legt die Stärke und Genauigkeit bei einem Vorhandschlag fest.</t>
  </si>
  <si>
    <t>Define la fuerza y precisión del drive de tu tenista.</t>
  </si>
  <si>
    <t>Definisce la forza e la precisione del dritto di un giocatore.</t>
  </si>
  <si>
    <t>决定球员正手击球的力量与精度。</t>
  </si>
  <si>
    <t>Сила и точность удара справа</t>
  </si>
  <si>
    <t>Define a força e a precisão do forehand de um jogador.</t>
  </si>
  <si>
    <t>ATTR_TECH_05_INFO</t>
  </si>
  <si>
    <t>Determines the player's forehand consistency.</t>
  </si>
  <si>
    <t>Détermine la régularité du joueur en coup droit.</t>
  </si>
  <si>
    <t>Bestimmt die Regelmäßigkeit des Spielers bei seinem Vorhandschlag.</t>
  </si>
  <si>
    <t>Determina la regularidad del drive de tu tenista.</t>
  </si>
  <si>
    <t>Determina la costanza nel dritto del giocatore.</t>
  </si>
  <si>
    <t>决定正手击球的稳定性。</t>
  </si>
  <si>
    <t>Determina a consistência do forehand do jogador.</t>
  </si>
  <si>
    <t>ATTR_TECH_06_INFO</t>
  </si>
  <si>
    <t>Defines the strength and precision of a player’s backhand.</t>
  </si>
  <si>
    <t>Définit la force et la précision lors d’un revers.</t>
  </si>
  <si>
    <t>Bestimmt die Stärke und Präzision bei einem Rückhandschlag.</t>
  </si>
  <si>
    <t>Define la fuerza y precisión del revés de tu tenista.</t>
  </si>
  <si>
    <t>Definisce la forza e la precisione del rovescio di un giocatore.</t>
  </si>
  <si>
    <t>决定球员反手击球的力量与精度。</t>
  </si>
  <si>
    <t>Сила и точность удара слева</t>
  </si>
  <si>
    <t>Define a força e a precisão do backhand de um jogador.</t>
  </si>
  <si>
    <t>ATTR_TECH_07_INFO</t>
  </si>
  <si>
    <t>Determines the player's backhand consistency.</t>
  </si>
  <si>
    <t>Détermine la régularité du joueur en revers.</t>
  </si>
  <si>
    <t>Bestimmt die Regelmäßigkeit des Spielers beim Rückhandschlag.</t>
  </si>
  <si>
    <t>Determina la regularidad del revés de tu tenista.</t>
  </si>
  <si>
    <t>Determina la costanza nel rovescio del giocatore.</t>
  </si>
  <si>
    <t>决定反手击球的稳定性。</t>
  </si>
  <si>
    <t>Determina a consistência do backhand do jogador.</t>
  </si>
  <si>
    <t>ATTR_TECH_08_INFO</t>
  </si>
  <si>
    <t>Контроль приёма</t>
  </si>
  <si>
    <t>Reflete a capacidade do jogador de controlar suas devoluções de saque.</t>
  </si>
  <si>
    <t>ATTR_TECH_09_INFO</t>
  </si>
  <si>
    <t>Reflects the player's ability to return a powerful ball</t>
  </si>
  <si>
    <t>Reflète la capacité du joueur à renvoyer une balle puissante</t>
  </si>
  <si>
    <t>Spiegelt die Fähigkeit des Spielers wider, einen starken Ball zurückzuschlagen</t>
  </si>
  <si>
    <t>Muestra la capacidad de tu tenista para restar un golpe potente.</t>
  </si>
  <si>
    <t>Rappresenta la capacità del giocatore di rispondere con potenza</t>
  </si>
  <si>
    <t>反映球员回击强力来球的能力。</t>
  </si>
  <si>
    <t>Способность принимать мощный удар</t>
  </si>
  <si>
    <t>Reflete a capacidade do jogador de devolver uma bola potente.</t>
  </si>
  <si>
    <t>ATTR_TECH_10_INFO</t>
  </si>
  <si>
    <t>决定球员截击的精准度与力量。</t>
  </si>
  <si>
    <t>Точность и сила воллеев</t>
  </si>
  <si>
    <t>ATTR_TECH_11_INFO</t>
  </si>
  <si>
    <t>Reflects the player's ability to give their shots topspin.</t>
  </si>
  <si>
    <t>Reflète la capacité du joueur à lifter ses coups avec un mouvement du bas vers le haut.</t>
  </si>
  <si>
    <t>Spiegelt die Fähigkeit des Spielers wider, seine Schläge mit einer Bewegung von unten nach oben zu liften.</t>
  </si>
  <si>
    <t>Muestra la capacidad de tu tenista para liftar sus golpes.</t>
  </si>
  <si>
    <t>Rappresenta la capacità del giocatore di effettuare colpi con topspin.</t>
  </si>
  <si>
    <t>反映球员制造上旋的能力。</t>
  </si>
  <si>
    <t>Способность добавлять топспин</t>
  </si>
  <si>
    <t>Reflete a capacidade do jogador de dar topspin aos seus golpes.</t>
  </si>
  <si>
    <t>ATTR_TECH_12_INFO</t>
  </si>
  <si>
    <t>Reflects the player's ability to slice downwards.</t>
  </si>
  <si>
    <t>Reflète la capacité du joueur à couper ses coups avec un mouvement du haut vers le bas.</t>
  </si>
  <si>
    <t>Spiegelt die Fähigkeit des Spielers wider, seine Schläge mit einer top-down-Bewegung zu schneiden.</t>
  </si>
  <si>
    <t>Muestra la capacidad de tu tenista para hacer cortadas descendentes.</t>
  </si>
  <si>
    <t>Rappresenta la capacità del giocatore di applicare effetti verso il basso.</t>
  </si>
  <si>
    <t>反映球员的下切切削能力。</t>
  </si>
  <si>
    <t>Способность выполнять срезку вниз</t>
  </si>
  <si>
    <t>Reflete a capacidade do jogador de cortar a bola para baixo.</t>
  </si>
  <si>
    <t>ATTR_TECH_13_INFO</t>
  </si>
  <si>
    <t>Точность укороченных</t>
  </si>
  <si>
    <t>Define a precisão e o toque das deixadinhas do jogador.</t>
  </si>
  <si>
    <t>ATTR_TECH_14_INFO</t>
  </si>
  <si>
    <t>Reflects the player's ability to control their shots in defensive situations.</t>
  </si>
  <si>
    <t>Reflète la capacité du joueur à maîtriser ses coups en situation défensive.</t>
  </si>
  <si>
    <t>Spiegelt die Fähigkeit des Spielers wider, seine Schläge in einer defensiven Situation zu beherrschen.</t>
  </si>
  <si>
    <t>Muestra la capacidad de tu tenista para controlar sus golpes al defender.</t>
  </si>
  <si>
    <t>Rappresenta la capacità del giocatore di controllare i colpi nelle situazioni difensive.</t>
  </si>
  <si>
    <t>反映球员在防守局面下的控球能力。</t>
  </si>
  <si>
    <t>Контроль ударов в защите</t>
  </si>
  <si>
    <t>Reflete a capacidade do jogador de controlar seus golpes em situações defensivas.</t>
  </si>
  <si>
    <t>ATTR_TECH_15_INFO</t>
  </si>
  <si>
    <t>Reflects the player's ability to control their shots in offensive situations.</t>
  </si>
  <si>
    <t>Reflète la capacité du joueur à maîtriser ses coups en situation offensive.</t>
  </si>
  <si>
    <t>Spiegelt die Fähigkeit des Spielers wider, seine Schläge in Offensivsituationen zu beherrschen.</t>
  </si>
  <si>
    <t>Muestra la capacidad de tu tenista para controlar sus golpes al atacar.</t>
  </si>
  <si>
    <t>Rappresenta la capacità del giocatore di controllare i colpi nelle situazioni offensive.</t>
  </si>
  <si>
    <t>反映球员在进攻局面下的控球能力。</t>
  </si>
  <si>
    <t>Контроль ударов в атаке</t>
  </si>
  <si>
    <t>Reflete a capacidade do jogador de controlar seus golpes em situações ofensivas.</t>
  </si>
  <si>
    <t>ATTR_PHY_01_INFO</t>
  </si>
  <si>
    <t>决定球员前冲速度以及一定程度上的横移、后撤与变向速度。</t>
  </si>
  <si>
    <t>Скорость передвижения</t>
  </si>
  <si>
    <t>ATTR_PHY_02_INFO</t>
  </si>
  <si>
    <t>Determines the speed of small steps during movement. Also has a slight impact on a player's attacking efficiency.</t>
  </si>
  <si>
    <t>Détermine la vitesse des petits pas de déplacement. Impacte légèrement l’efficacité d’un joueur en attaque également.</t>
  </si>
  <si>
    <t>Bestimmt die Geschwindigkeit der kleinen Bewegungsschritte. Beeinflusst die Effektivität eines Spielers auch im Angriff leicht.</t>
  </si>
  <si>
    <t>Determina la velocidad de los pasos cortos durante el movimiento. También afecta ligeramente a la eficacia en ataque de tu tenista.</t>
  </si>
  <si>
    <t>Determina la velocità dei piccoli passi durante il movimento. Ha anche una leggera influenza sull'efficienza in attacco del giocatore.</t>
  </si>
  <si>
    <t>决定球员移动时的小步速度，对进攻效率略有影响。</t>
  </si>
  <si>
    <t>Скорость мелких шагов</t>
  </si>
  <si>
    <t>Determina a velocidade dos pequenos passos durante o movimento. Também tem um leve impacto na eficiência ofensiva do jogador.</t>
  </si>
  <si>
    <t>ATTR_PHY_03_INFO</t>
  </si>
  <si>
    <t>Determines the player's ability to quickly change direction and have a good grip to further control the trajectory of his shot.</t>
  </si>
  <si>
    <t>决定球员快速变向并保持抓地力以控制球路的能力。</t>
  </si>
  <si>
    <t>Способность быстро менять направление</t>
  </si>
  <si>
    <t>Determina a capacidade do jogador de mudar rapidamente de direção e ter uma boa aderência para controlar ainda mais a trajetória de seu golpe.</t>
  </si>
  <si>
    <t>ATTR_PHY_04_INFO</t>
  </si>
  <si>
    <t>决定球员启动反应与扑救极限球（高位或低位）的能力，也会影响变向时的速度。</t>
  </si>
  <si>
    <t>Способность быстро реагировать</t>
  </si>
  <si>
    <t>Determina a capacidade do jogador de entrar em ação rapidamente e alcançar uma bola fora de sua zona de conforto (mais alta ou mais baixa). Também permite ao jogador aumentar sua velocidade ao mudar de direção.</t>
  </si>
  <si>
    <t>ATTR_PHY_05_INFO</t>
  </si>
  <si>
    <t>Determines the player's ability to recover energy during a match's side and set changes, as well as recovering his physical condition after the match.</t>
  </si>
  <si>
    <t>Détermine la capacité du joueur à récupérer de l'énergie en match lors des changements de côté et de set, ainsi que de la condition physique en fin de match.</t>
  </si>
  <si>
    <t>Bestimmt die Fähigkeit des Spielers/der Spielerin, während der Seiten- und Satzwechsel eines Matches Energie zurückzugewinnen, sowie die Fähigkeit, sich nach dem Match zu regenerieren.</t>
  </si>
  <si>
    <t>Determina la capacidad de tu tenista para recuperar energía durante los cambios de lado y set de un partido, así como para recuperar su condición física después del partido.</t>
  </si>
  <si>
    <t>Determina la capacità di recuperare l'energia durante i cambi di campo e di set, nonché il recupero della condizione fisica dopo la partita.</t>
  </si>
  <si>
    <t>决定球员在盘间与换边时恢复体力的能力，并影响赛后身体恢复。</t>
  </si>
  <si>
    <t>Восстановление энергии</t>
  </si>
  <si>
    <t>Determina a capacidade do jogador de recuperar energia durante as trocas de lado e de set em uma partida, bem como recuperar sua condição física após a partida.</t>
  </si>
  <si>
    <t>ATTR_PHY_06_INFO</t>
  </si>
  <si>
    <t>决定球员在比赛中的体能消耗与恢复平衡的能力。</t>
  </si>
  <si>
    <t>Управление энергией</t>
  </si>
  <si>
    <t>ATTR_MENT_01_INFO</t>
  </si>
  <si>
    <t>Reflects the player's ability to estimate and anticipate their opponent's movements and ball trajectories.</t>
  </si>
  <si>
    <t>Reflète la capacité du joueur à estimer et anticiper les déplacements et les trajectoires de balle de son adversaire.</t>
  </si>
  <si>
    <t>Spiegelt die Fähigkeit des Spielers wider, die Bewegungen und Ballflugbahnen des Gegners einzuschätzen und zu erahnen.</t>
  </si>
  <si>
    <t>Muestra la capacidad de tu tenista para estimar y anticipar los movimientos del oponente y la trayectoria de la pelota.</t>
  </si>
  <si>
    <t>Rappresenta la capacità del giocatore di stimare e anticipare i movimenti dell'avversario e la traiettoria della palla.</t>
  </si>
  <si>
    <t>反映球员预判对手动作与球路的能力。</t>
  </si>
  <si>
    <t>Предугадывание движения соперника</t>
  </si>
  <si>
    <t>Reflete a capacidade do jogador de estimar e antecipar os movimentos do oponente e as trajetórias da bola.</t>
  </si>
  <si>
    <t>ATTR_MENT_02_INFO</t>
  </si>
  <si>
    <t>Determines shot consistency despite fatigue.</t>
  </si>
  <si>
    <t>Détermine la constance des coups malgré la fatigue.</t>
  </si>
  <si>
    <t>Bestimmt, wie konsistent die Schläge trotz Müdigkeit sind.</t>
  </si>
  <si>
    <t>Determina la regularidad de los golpes pese al cansancio.</t>
  </si>
  <si>
    <t>Determina la costanza dei colpi nonostante la stanchezza.</t>
  </si>
  <si>
    <t>决定球员在疲劳状态下击球的一致性。</t>
  </si>
  <si>
    <t>Стабильность ударов при усталости</t>
  </si>
  <si>
    <t>Determina a consistência dos golpes, apesar da fadiga.</t>
  </si>
  <si>
    <t>ATTR_MENT_03_INFO</t>
  </si>
  <si>
    <t>Reflects the player's ability to maintain their mental state in a match and play under pressure.</t>
  </si>
  <si>
    <t>Reflète la capacité du joueur à conserver son état mental en match et jouer sous pression.</t>
  </si>
  <si>
    <t>Spiegelt die Fähigkeit des Spielers wider, seinen mentalen Zustand während eines Spiels beizubehalten und unter Druck zu spielen.</t>
  </si>
  <si>
    <t>Muestra la capacidad de tu tenista para mantener su estado mental durante un partido y jugar bajo presión.</t>
  </si>
  <si>
    <t>Rappresenta la capacità del giocatore di mantenere uno stato mentale durante un incontro e di giocare sotto pressione.</t>
  </si>
  <si>
    <t>反映球员在比赛中维持心理状态与承受压力的能力。</t>
  </si>
  <si>
    <t>Умение сохранять состояние под давлением</t>
  </si>
  <si>
    <t>Reflete a capacidade do jogador de manter seu estado mental em uma partida e jogar sob pressão.</t>
  </si>
  <si>
    <t>ATTR_MENT_04_INFO</t>
  </si>
  <si>
    <t>Augmente le ratio de points gagnés dans les moments clés où le joueur a l’avantage.</t>
  </si>
  <si>
    <t>提升球员在关键分占优时的得分比率。</t>
  </si>
  <si>
    <t>Победа в ключевых моментах при преимуществе</t>
  </si>
  <si>
    <t>ATTR_MENT_05_INFO</t>
  </si>
  <si>
    <t>Augmente le ratio de points gagnés dans les moments clés où l’adversaire a l’avantage.</t>
  </si>
  <si>
    <t>提升球员在关键分落后时的得分比率。</t>
  </si>
  <si>
    <t>Победа в ключевых моментах при давлении</t>
  </si>
  <si>
    <t>Aumenta a proporção de pontos ganhos em momentos cruciais onde o oponente tem vantagem.</t>
  </si>
  <si>
    <t>ATTR_MENT_06_INFO</t>
  </si>
  <si>
    <t>Determines the speed of learning a game plan and the impact of a change in tactical instructions on mastering the game plan.</t>
  </si>
  <si>
    <t>Détermine la vitesse d’apprentissage d’un plan de jeu ainsi que l’impact d’un changement d’instruction tactique sur la maîtrise du plan de jeu.</t>
  </si>
  <si>
    <t>Bestimmt die Geschwindigkeit, mit der ein Spielplan erlernt wird, sowie die Auswirkung einer Änderung der taktischen Anweisung auf die Beherrschung des Spielplans.</t>
  </si>
  <si>
    <t>Determina la velocidad de aprendizaje de un plan de juego y cómo los cambios en las instrucciones tácticas afectan al dominio del plan.</t>
  </si>
  <si>
    <t>Determina la velocità di apprendimento delle tattiche di gioco e l'influenza di un cambio di tattica.</t>
  </si>
  <si>
    <t>决定球员学习比赛策略的速度，以及战术调整对其比赛策略掌握度的影响。</t>
  </si>
  <si>
    <t>Скорость освоения плана игры</t>
  </si>
  <si>
    <t>Determina a velocidade de aprendizado de um plano de jogo e o impacto de uma mudança nas instruções táticas no domínio do plano de jogo.</t>
  </si>
  <si>
    <t>ATTR_SPE_01_INFO</t>
  </si>
  <si>
    <t>Reflects ability to play doubles.</t>
  </si>
  <si>
    <t>Reflète la capacité à jouer en double.</t>
  </si>
  <si>
    <t>Spiegelt die Fähigkeit im Doppel zu spielen.</t>
  </si>
  <si>
    <t>Muestra la capacidad para jugar dobles.</t>
  </si>
  <si>
    <t>Rappresenta la capacità di giocare in doppio.</t>
  </si>
  <si>
    <t>反映球员对双打比赛的适应程度。</t>
  </si>
  <si>
    <t>Способность играть в паре</t>
  </si>
  <si>
    <t>Reflete a habilidade de jogar duplas.</t>
  </si>
  <si>
    <t>ATTR_RAD_01</t>
  </si>
  <si>
    <t>ATTR_RAD_02</t>
  </si>
  <si>
    <t>ATTR_RAD_03</t>
  </si>
  <si>
    <t>ATTR_RAD_04</t>
  </si>
  <si>
    <t>ATTR_RAD_05</t>
  </si>
  <si>
    <t>Court coverage</t>
  </si>
  <si>
    <t>Couverture du court</t>
  </si>
  <si>
    <t>Platzabdeckung</t>
  </si>
  <si>
    <t>Cobertura del campo</t>
  </si>
  <si>
    <t>Copertura del campo</t>
  </si>
  <si>
    <t>场地覆盖能力</t>
  </si>
  <si>
    <t>Покрытие корта</t>
  </si>
  <si>
    <t>Cobertura de quadra</t>
  </si>
  <si>
    <t>ATTR_RAD_06</t>
  </si>
  <si>
    <t>Aggressiveness</t>
  </si>
  <si>
    <t>Agressivité</t>
  </si>
  <si>
    <t>Aggressivität</t>
  </si>
  <si>
    <t>Agresividad</t>
  </si>
  <si>
    <t>Aggressività</t>
  </si>
  <si>
    <t>进攻性</t>
  </si>
  <si>
    <t>Агрессивность</t>
  </si>
  <si>
    <t>Agressividade</t>
  </si>
  <si>
    <t>ATTR_RAD_07</t>
  </si>
  <si>
    <t>Consistency</t>
  </si>
  <si>
    <t>Régularité</t>
  </si>
  <si>
    <t>Regelmäßigkeit</t>
  </si>
  <si>
    <t>Regularidad</t>
  </si>
  <si>
    <t>Costanza</t>
  </si>
  <si>
    <t>稳定性</t>
  </si>
  <si>
    <t>Consistência</t>
  </si>
  <si>
    <t>ATTR_RAD_08</t>
  </si>
  <si>
    <t>Jogo de rede</t>
  </si>
  <si>
    <t>ATTR_TECH</t>
  </si>
  <si>
    <t>ATTR_MENT</t>
  </si>
  <si>
    <t>ATTR_PHY</t>
  </si>
  <si>
    <t>ATTR_TECH_01_MINI</t>
  </si>
  <si>
    <t>SAF</t>
  </si>
  <si>
    <t>ATTR_TECH_02_MINI</t>
  </si>
  <si>
    <t>SVS</t>
  </si>
  <si>
    <t>SRE</t>
  </si>
  <si>
    <t>ASE</t>
  </si>
  <si>
    <t>SAE</t>
  </si>
  <si>
    <t>ATTR_TECH_03_MINI</t>
  </si>
  <si>
    <t>SVC</t>
  </si>
  <si>
    <t>SRR</t>
  </si>
  <si>
    <t>SAR</t>
  </si>
  <si>
    <t>SRC</t>
  </si>
  <si>
    <t>ATTR_TECH_04_MINI</t>
  </si>
  <si>
    <t>VO</t>
  </si>
  <si>
    <t>DI</t>
  </si>
  <si>
    <t>ATTR_TECH_05_MINI</t>
  </si>
  <si>
    <t>FHC</t>
  </si>
  <si>
    <t>CDR</t>
  </si>
  <si>
    <t>VOK</t>
  </si>
  <si>
    <t>DRR</t>
  </si>
  <si>
    <t>DRC</t>
  </si>
  <si>
    <t>ATTR_TECH_06_MINI</t>
  </si>
  <si>
    <t>ATTR_TECH_07_MINI</t>
  </si>
  <si>
    <t>BHC</t>
  </si>
  <si>
    <t>RVR</t>
  </si>
  <si>
    <t>RVC</t>
  </si>
  <si>
    <t>ATTR_TECH_08_MINI</t>
  </si>
  <si>
    <t>ATTR_TECH_09_MINI</t>
  </si>
  <si>
    <t>CNT</t>
  </si>
  <si>
    <t>KON</t>
  </si>
  <si>
    <t>ATTR_TECH_10_MINI</t>
  </si>
  <si>
    <t>ATTR_TECH_11_MINI</t>
  </si>
  <si>
    <t>TOP</t>
  </si>
  <si>
    <t>LIF</t>
  </si>
  <si>
    <t>TSP</t>
  </si>
  <si>
    <t>ATTR_TECH_12_MINI</t>
  </si>
  <si>
    <t>UND</t>
  </si>
  <si>
    <t>COU</t>
  </si>
  <si>
    <t>SLI</t>
  </si>
  <si>
    <t>ATTR_TECH_13_MINI</t>
  </si>
  <si>
    <t>ATTR_TECH_14_MINI</t>
  </si>
  <si>
    <t>KTR</t>
  </si>
  <si>
    <t>ATTR_TECH_15_MINI</t>
  </si>
  <si>
    <t>TIM</t>
  </si>
  <si>
    <t>MEM</t>
  </si>
  <si>
    <t>TEM</t>
  </si>
  <si>
    <t>ATTR_PHY_01_MINI</t>
  </si>
  <si>
    <t>ATTR_PHY_02_MINI</t>
  </si>
  <si>
    <t>ATTR_PHY_03_MINI</t>
  </si>
  <si>
    <t>ATTR_PHY_04_MINI</t>
  </si>
  <si>
    <t>ATTR_PHY_05_MINI</t>
  </si>
  <si>
    <t>ATTR_PHY_06_MINI</t>
  </si>
  <si>
    <t>ATTR_MENT_01_MINI</t>
  </si>
  <si>
    <t>ATTR_MENT_02_MINI</t>
  </si>
  <si>
    <t>ATTR_MENT_03_MINI</t>
  </si>
  <si>
    <t>CMP</t>
  </si>
  <si>
    <t>ATTR_MENT_04_MINI</t>
  </si>
  <si>
    <t>ATTR_MENT_05_MINI</t>
  </si>
  <si>
    <t>ATTR_MENT_06_MINI</t>
  </si>
  <si>
    <t>ATTR_SPE_01_MINI</t>
  </si>
  <si>
    <t>DBL</t>
  </si>
  <si>
    <t>ATTR_RAD_01_MINI</t>
  </si>
  <si>
    <t>ATTR_RAD_02_MINI</t>
  </si>
  <si>
    <t>ATTR_RAD_03_MINI</t>
  </si>
  <si>
    <t>ATTR_RAD_04_MINI</t>
  </si>
  <si>
    <t>ATTR_RAD_05_MINI</t>
  </si>
  <si>
    <t>PDG</t>
  </si>
  <si>
    <t>ATTR_RAD_06_MINI</t>
  </si>
  <si>
    <t>AGR</t>
  </si>
  <si>
    <t>AGG</t>
  </si>
  <si>
    <t>ATTR_RAD_07_MINI</t>
  </si>
  <si>
    <t>CST</t>
  </si>
  <si>
    <t>REG</t>
  </si>
  <si>
    <t>COS</t>
  </si>
  <si>
    <t>ATTR_RAD_08_MINI</t>
  </si>
  <si>
    <t>ATTR_TECH_MINI</t>
  </si>
  <si>
    <t>ATTR_MENT_MINI</t>
  </si>
  <si>
    <t>ATTR_PHY_MINI</t>
  </si>
  <si>
    <t>ATT_DETAILS_LIMIT</t>
  </si>
  <si>
    <t>Total limited to 20</t>
  </si>
  <si>
    <t>Total limité à 20</t>
  </si>
  <si>
    <t>Insgesamt auf 20 begrenzt</t>
  </si>
  <si>
    <t>Total limitado a 20</t>
  </si>
  <si>
    <t>Totale con massimo di 20</t>
  </si>
  <si>
    <t>总数上限为20</t>
  </si>
  <si>
    <t>Всего ограничено 20</t>
  </si>
  <si>
    <t>C_ACA_ACTION_1_STARTGAME_INFO</t>
  </si>
  <si>
    <t>Redundancy possible early next year</t>
  </si>
  <si>
    <t>Le licenciement sera possible au début de l'année prochaine</t>
  </si>
  <si>
    <t>Entlassungen werden Anfang nächsten Jahres möglich sein</t>
  </si>
  <si>
    <t>Posible despido a principios del próximo año</t>
  </si>
  <si>
    <t>Possibile ridondanza all'inizio del prossimo anno</t>
  </si>
  <si>
    <t>明年年初可能出现冗余</t>
  </si>
  <si>
    <t>Возможна ротация в начале следующего года</t>
  </si>
  <si>
    <t>Redundância possível no início do próximo ano</t>
  </si>
  <si>
    <t>BODY_ZONE_UP_1</t>
  </si>
  <si>
    <t>elbow</t>
  </si>
  <si>
    <t>coude</t>
  </si>
  <si>
    <t>Ellenbogen</t>
  </si>
  <si>
    <t>codo</t>
  </si>
  <si>
    <t>gomito</t>
  </si>
  <si>
    <t>肘部</t>
  </si>
  <si>
    <t>локоть</t>
  </si>
  <si>
    <t>cotovelo</t>
  </si>
  <si>
    <t>BODY_ZONE_UP_2</t>
  </si>
  <si>
    <t>shoulder</t>
  </si>
  <si>
    <t>épaule</t>
  </si>
  <si>
    <t>Schulter</t>
  </si>
  <si>
    <t>hombro</t>
  </si>
  <si>
    <t>spalla</t>
  </si>
  <si>
    <t>肩部</t>
  </si>
  <si>
    <t>плечо</t>
  </si>
  <si>
    <t>ombro</t>
  </si>
  <si>
    <t>BODY_ZONE_UP_3</t>
  </si>
  <si>
    <t>wrist</t>
  </si>
  <si>
    <t>poignet</t>
  </si>
  <si>
    <t>Handgelenk</t>
  </si>
  <si>
    <t>muñeca</t>
  </si>
  <si>
    <t>polso</t>
  </si>
  <si>
    <t>手腕</t>
  </si>
  <si>
    <t>запястье</t>
  </si>
  <si>
    <t>pulso</t>
  </si>
  <si>
    <t>BODY_ZONE_UP_4</t>
  </si>
  <si>
    <t>spine</t>
  </si>
  <si>
    <t>colonne vertébrale</t>
  </si>
  <si>
    <t>Wirbelsäule</t>
  </si>
  <si>
    <t>columna</t>
  </si>
  <si>
    <t>colonna vertebrale</t>
  </si>
  <si>
    <t>脊柱</t>
  </si>
  <si>
    <t>позвоночник</t>
  </si>
  <si>
    <t>coluna</t>
  </si>
  <si>
    <t>BODY_ZONE_BOT_1R</t>
  </si>
  <si>
    <t>right Achilles tendon</t>
  </si>
  <si>
    <t>tendon d'achille droit</t>
  </si>
  <si>
    <t>rechte Achillessehne</t>
  </si>
  <si>
    <t>tendón de Aquiles derecho</t>
  </si>
  <si>
    <t>tendine d'Achille destro</t>
  </si>
  <si>
    <t>右侧跟腱</t>
  </si>
  <si>
    <t>правое ахиллово сухожилие</t>
  </si>
  <si>
    <t>tendão de Aquiles direito</t>
  </si>
  <si>
    <t>BODY_ZONE_BOT_2R</t>
  </si>
  <si>
    <t>right ankle</t>
  </si>
  <si>
    <t>cheville droite</t>
  </si>
  <si>
    <t>rechter Knöchel</t>
  </si>
  <si>
    <t>tobillo derecho</t>
  </si>
  <si>
    <t>caviglia destra</t>
  </si>
  <si>
    <t>右脚踝</t>
  </si>
  <si>
    <t>правая лодыжка</t>
  </si>
  <si>
    <t>tornozelo direito</t>
  </si>
  <si>
    <t>BODY_ZONE_BOT_3R</t>
  </si>
  <si>
    <t>right knee</t>
  </si>
  <si>
    <t>genou droit</t>
  </si>
  <si>
    <t>rechtes Knie</t>
  </si>
  <si>
    <t>rodilla derecha</t>
  </si>
  <si>
    <t>ginocchio destro</t>
  </si>
  <si>
    <t>右膝</t>
  </si>
  <si>
    <t>правое колено</t>
  </si>
  <si>
    <t>joelho direito</t>
  </si>
  <si>
    <t>BODY_ZONE_BOT_4R</t>
  </si>
  <si>
    <t>right thigh</t>
  </si>
  <si>
    <t>cuisse droite</t>
  </si>
  <si>
    <t>rechter Oberschenkel</t>
  </si>
  <si>
    <t>muslo derecho</t>
  </si>
  <si>
    <t>coscia destra</t>
  </si>
  <si>
    <t>右大腿</t>
  </si>
  <si>
    <t>правое бедро</t>
  </si>
  <si>
    <t>coxa direita</t>
  </si>
  <si>
    <t>BODY_ZONE_BOT_1L</t>
  </si>
  <si>
    <t>left Achilles tendon</t>
  </si>
  <si>
    <t>tendon d'achille gauche</t>
  </si>
  <si>
    <t>linke Achillessehne</t>
  </si>
  <si>
    <t>tendón de Aquiles izquierdo</t>
  </si>
  <si>
    <t>tendine d'Achille sinistro</t>
  </si>
  <si>
    <t>左侧跟腱</t>
  </si>
  <si>
    <t>левое ахиллово сухожилие</t>
  </si>
  <si>
    <t>tendão de Aquiles esquerdo</t>
  </si>
  <si>
    <t>BODY_ZONE_BOT_2L</t>
  </si>
  <si>
    <t>left ankle</t>
  </si>
  <si>
    <t>cheville gauche</t>
  </si>
  <si>
    <t>linker Knöchel</t>
  </si>
  <si>
    <t>tobillo izquierdo</t>
  </si>
  <si>
    <t>caviglia sinistra</t>
  </si>
  <si>
    <t>左脚踝</t>
  </si>
  <si>
    <t>левая лодыжка</t>
  </si>
  <si>
    <t>tornozelo esquerdo</t>
  </si>
  <si>
    <t>BODY_ZONE_BOT_3L</t>
  </si>
  <si>
    <t>left knee</t>
  </si>
  <si>
    <t>genou gauche</t>
  </si>
  <si>
    <t>linkes Knie</t>
  </si>
  <si>
    <t>rodilla izquierda</t>
  </si>
  <si>
    <t>ginocchio sinistro</t>
  </si>
  <si>
    <t>左膝</t>
  </si>
  <si>
    <t>левое колено</t>
  </si>
  <si>
    <t>joelho esquerdo</t>
  </si>
  <si>
    <t>BODY_ZONE_BOT_4L</t>
  </si>
  <si>
    <t>left thigh</t>
  </si>
  <si>
    <t>cuisse gauche</t>
  </si>
  <si>
    <t>linker Oberschenkel</t>
  </si>
  <si>
    <t>muslo izquierdo</t>
  </si>
  <si>
    <t>coscia sinistra</t>
  </si>
  <si>
    <t>左大腿</t>
  </si>
  <si>
    <t>левое бедро</t>
  </si>
  <si>
    <t>coxa esquerda</t>
  </si>
  <si>
    <t>WEIGHT</t>
  </si>
  <si>
    <t>Weight</t>
  </si>
  <si>
    <t>Poids</t>
  </si>
  <si>
    <t>Gewicht</t>
  </si>
  <si>
    <t>Peso</t>
  </si>
  <si>
    <t>体重</t>
  </si>
  <si>
    <t>Вес</t>
  </si>
  <si>
    <t>ATTR_SPE</t>
  </si>
  <si>
    <t>Спец.</t>
  </si>
  <si>
    <t>SHAPE_MINI</t>
  </si>
  <si>
    <t>FOR</t>
  </si>
  <si>
    <t>综合状态</t>
  </si>
  <si>
    <t>MORAL_MINI</t>
  </si>
  <si>
    <t>MOR</t>
  </si>
  <si>
    <t>TACTICS_MINI</t>
  </si>
  <si>
    <t>PDJ</t>
  </si>
  <si>
    <t>STR</t>
  </si>
  <si>
    <t>TDG</t>
  </si>
  <si>
    <t>ATTRIBUTES_CATEGORY</t>
  </si>
  <si>
    <t>Attributes category</t>
  </si>
  <si>
    <t>Attributkategorie</t>
  </si>
  <si>
    <t>Categoría de atributos</t>
  </si>
  <si>
    <t>Categoria di attributi</t>
  </si>
  <si>
    <t>属性分类</t>
  </si>
  <si>
    <t>Категория атрибутов</t>
  </si>
  <si>
    <t>Categoria de Atributos</t>
  </si>
  <si>
    <t>INJURY_ROLLOVER_NEW</t>
  </si>
  <si>
    <t>&lt;color=#848484&gt;{[ACADEMY/INF_INJURIES]} :&lt;/color&gt;{[VAR_INJURY_TYPE]}
&lt;color=#848484&gt;{[ACADEMY/INF_ZONE]} :&lt;/color&gt;{[VAR_INJURY_ZONE]}
&lt;color=#848484&gt;{[ACADEMY/INF_HISTO_C7]} :&lt;/color&gt;{[VAR_INJURY_END]}</t>
  </si>
  <si>
    <t>&lt;color=#848484&gt;{[ACADEMY/INF_INJURIES]} :&lt;/color&gt; {[VAR_INJURY_TYPE]}
&lt;color=#848484&gt;{[ACADEMY/INF_ZONE]} :&lt;/color&gt; {[VAR_INJURY_ZONE]}
&lt;color=#848484&gt;{[ACADEMY/INF_HISTO_C7]} :&lt;/color&gt; {[VAR_INJURY_END]}</t>
  </si>
  <si>
    <t>&lt;color=#848484&gt;{[ACADEMY/INF_INJURIES]} :&lt;/color&gt;{[VAR_INJURY_TYPE]}
 &lt;color=#848484&gt;{[ACADEMY/INF_ZONE]} :&lt;/color&gt;{[VAR_INJURY_ZONE]}
 &lt;color=#848484&gt;{[ACADEMY/INF_HISTO_C7]} :&lt;/color&gt;{[VAR_INJURY_END]}</t>
  </si>
  <si>
    <t>перевод с сохранением структуры:«&lt;color=#848484&gt;{[ACADEMY/INF_INJURIES]} :{[VAR_INJURY_TYPE]}&lt;color=#848484&gt;{[ACADEMY/INF_ZONE]} :{[VAR_INJURY_ZONE]}&lt;color=#848484&gt;{[ACADEMY/INF_HISTO_C7]} :{[VAR_INJURY_END]}»</t>
  </si>
  <si>
    <t>EVALS</t>
  </si>
  <si>
    <t>Bewertungen</t>
  </si>
  <si>
    <t>Evaluaciones</t>
  </si>
  <si>
    <t>Оценки</t>
  </si>
  <si>
    <t>Avaliações</t>
  </si>
  <si>
    <t>TURNEDPRO</t>
  </si>
  <si>
    <t>Turned pro</t>
  </si>
  <si>
    <t>Devenu pro</t>
  </si>
  <si>
    <t>Professionell geworden</t>
  </si>
  <si>
    <t>Se volvió profesional</t>
  </si>
  <si>
    <t>Diventato professionista</t>
  </si>
  <si>
    <t>转为职业球员</t>
  </si>
  <si>
    <t>Стал профессионалом</t>
  </si>
  <si>
    <t>Tornou-se profissional</t>
  </si>
  <si>
    <t>ACTIVITY_TRAINING</t>
  </si>
  <si>
    <t>ACTIVITY_TOURNAMENT</t>
  </si>
  <si>
    <t>ACTIVITY_MATCH</t>
  </si>
  <si>
    <t>ACTIVITY_TRAVEL</t>
  </si>
  <si>
    <t>Travel</t>
  </si>
  <si>
    <t>Voyage</t>
  </si>
  <si>
    <t>Reise</t>
  </si>
  <si>
    <t>Viaje</t>
  </si>
  <si>
    <t>Viaggio</t>
  </si>
  <si>
    <t>旅行</t>
  </si>
  <si>
    <t>Поездка</t>
  </si>
  <si>
    <t>Viagem</t>
  </si>
  <si>
    <t>ACTIVITY_REST</t>
  </si>
  <si>
    <t>{[TRAINING/CAT_06_2]}</t>
  </si>
  <si>
    <t>ACTIVITY_REHABILITATION</t>
  </si>
  <si>
    <t>康复治疗</t>
  </si>
  <si>
    <t>ACTIVITY_WORLDCUP</t>
  </si>
  <si>
    <t>ACTIVITY_HOLIDAY</t>
  </si>
  <si>
    <t>假期</t>
  </si>
  <si>
    <t>ACTIVITY_RECOVERY</t>
  </si>
  <si>
    <t>Convalescence</t>
  </si>
  <si>
    <t>Konvaleszenz</t>
  </si>
  <si>
    <t>Convalecencia</t>
  </si>
  <si>
    <t>Convalescenza</t>
  </si>
  <si>
    <t>恢复训练</t>
  </si>
  <si>
    <t>OBJ_TITLE_INFO</t>
  </si>
  <si>
    <t>Goals are updated at the end of the tournaments concerned.
Example: if a player's goal is to qualify for a tournament, then you will only be shown whether they achieved or failed this goal at the end of the tournament.</t>
  </si>
  <si>
    <t>Les mises à jour des objectifs sont effectuées à la fin des tournois concernés.
Exemple : si un joueur a pour objectif de se qualifier à un tournoi, le fait qu'il réussisse ou échoue ne sera indiqué qu'à la fin de ce tournoi.</t>
  </si>
  <si>
    <t>Aktualisierungen der Ziele werden am Ende des jeweiligen Turniers vorgenommen.
Beispiel: Wenn ein Spieler das Ziel hat, sich für ein Turnier zu qualifizieren, wird erst am Ende dieses Turniers angezeigt, ob er es schafft oder nicht.</t>
  </si>
  <si>
    <t>Los objetivos se actualizan al finalizar los torneos correspondientes.
Por ejemplo, si el objetivo de un tenista es clasificarse para un torneo, solo se te mostrará si lo logró o no al finalizar el torneo.</t>
  </si>
  <si>
    <t>Gli obiettivi vengono aggiornati alla fine del torneo.
Esempio: se l'obiettivo di un giocatore è qualificarsi per un torneo, ti verrà mostrato solo se ha raggiunto questo obiettivo oppure no alla fine del torneo.</t>
  </si>
  <si>
    <t>目标将在相关赛事结束后更新。
 例如：若球员目标是获得某赛事参赛资格，则该目标的达成情况仅会在赛事结束后显示。</t>
  </si>
  <si>
    <t>«Цели обновляются по завершении соответствующих турниров…»</t>
  </si>
  <si>
    <t>Os objetivos são atualizados no final dos torneios em questão.
 Exemplo: se o objetivo de um jogador for se classificar para um torneio, você só saberá se ele atingiu ou falhou nesse objetivo no final do torneio.</t>
  </si>
  <si>
    <t>MENU_13</t>
  </si>
  <si>
    <t>Locker room</t>
  </si>
  <si>
    <t>Vestiaire</t>
  </si>
  <si>
    <t>Garderobe</t>
  </si>
  <si>
    <t>Vestuario</t>
  </si>
  <si>
    <t>Spogliatoio</t>
  </si>
  <si>
    <t>更衣室</t>
  </si>
  <si>
    <t>Раздевалка</t>
  </si>
  <si>
    <t>Vestiário</t>
  </si>
  <si>
    <t>SUPERVISION_PLAYER_C14</t>
  </si>
  <si>
    <t>Follow up</t>
  </si>
  <si>
    <t>Verfolgung</t>
  </si>
  <si>
    <t>Monitoraggio</t>
  </si>
  <si>
    <t>后续跟进</t>
  </si>
  <si>
    <t>SUPERVISION_PLAYER_C14_INFO</t>
  </si>
  <si>
    <t>Permet de sélectionner les matchs à coacher pour chaque membre de l'effectif</t>
  </si>
  <si>
    <t>Ermöglicht die Auswahl der zu coachenden Spiele für jedes Teammitglied</t>
  </si>
  <si>
    <t>Permite seleccionar los partidos a entrenar para cada miembro del equipo</t>
  </si>
  <si>
    <t>Consente di selezionare le partite da allenare per ogni membro della squadra</t>
  </si>
  <si>
    <t>可为团队中的每位成员选择需要指导的比赛</t>
  </si>
  <si>
    <t>Позволяет выбрать матчи для коучинга каждого игрока</t>
  </si>
  <si>
    <t>Permite selecionar as partidas para as quais treinar cada membro do elenco</t>
  </si>
  <si>
    <t>SUPERVISION_MISSINGCOACH_INFO</t>
  </si>
  <si>
    <t>Aucun coach assigné !</t>
  </si>
  <si>
    <t>Kein Coach zugewiesen!</t>
  </si>
  <si>
    <t>¡Ningún entrenador asignado!</t>
  </si>
  <si>
    <t>Nessun coach assegnato!</t>
  </si>
  <si>
    <t>未分配教练！</t>
  </si>
  <si>
    <t>Не назначен тренер!</t>
  </si>
  <si>
    <t>Nenhum treinador designado!</t>
  </si>
  <si>
    <t>SUPERVISION_MISSINGSTAFF_INFO</t>
  </si>
  <si>
    <t>Il manque au moins un staff à ce joueur</t>
  </si>
  <si>
    <t>Diesem Spieler fehlt mindestens ein Mitarbeiter</t>
  </si>
  <si>
    <t>A este jugador le falta al menos un miembro del staff</t>
  </si>
  <si>
    <t>A questo giocatore manca almeno un membro dello staff</t>
  </si>
  <si>
    <t>此球员至少还缺一名工作人员</t>
  </si>
  <si>
    <t>У игрока не хватает хотя бы одного сотрудника</t>
  </si>
  <si>
    <t>Este jogador está sem pelo menos um membro da equipe.</t>
  </si>
  <si>
    <t>FOLLOW</t>
  </si>
  <si>
    <t>Follow</t>
  </si>
  <si>
    <t>Suivre</t>
  </si>
  <si>
    <t>Folgen</t>
  </si>
  <si>
    <t>Seguir</t>
  </si>
  <si>
    <t>Segui</t>
  </si>
  <si>
    <t>跟随</t>
  </si>
  <si>
    <t>Подписаться</t>
  </si>
  <si>
    <t>UNFOLLOW</t>
  </si>
  <si>
    <t>Unfollow</t>
  </si>
  <si>
    <t>Ne plus suivre</t>
  </si>
  <si>
    <t>Nicht mehr folgen</t>
  </si>
  <si>
    <t>Dejar de seguir</t>
  </si>
  <si>
    <t>Non seguire più</t>
  </si>
  <si>
    <t>取消关注</t>
  </si>
  <si>
    <t>Отписаться</t>
  </si>
  <si>
    <t>Deixar de seguir</t>
  </si>
  <si>
    <t>PERS_UNKNOWN_INFO</t>
  </si>
  <si>
    <t>Unknown personality trait.
Assess the player to find out more.</t>
  </si>
  <si>
    <t>Trait de personnalité inconnu.
Evaluez le joueur pour en savoir plus.</t>
  </si>
  <si>
    <t>Unbekannte Persönlichkeitseigenschaft.
Beurteile den Spieler, um mehr herauszufinden.</t>
  </si>
  <si>
    <t>Rasgo de personalidad desconocido.
Evalúa al jugador para obtener más información.</t>
  </si>
  <si>
    <t>Tratto della personalità sconosciuto.
Valuta il giocatore per saperne di più.</t>
  </si>
  <si>
    <t>未知性格特征。
评估该玩家以了解更多信息。</t>
  </si>
  <si>
    <t>Неизвестная черта характера.
Оцените игрока, чтобы узнать больше.</t>
  </si>
  <si>
    <t>Traço de personalidade desconhecido.
 Avalie o jogador para saber mais.</t>
  </si>
  <si>
    <t>EXPERIENCE</t>
  </si>
  <si>
    <t>Experience</t>
  </si>
  <si>
    <t>Erfahrung</t>
  </si>
  <si>
    <t>Experiencia</t>
  </si>
  <si>
    <t>Esperienza</t>
  </si>
  <si>
    <t>经验</t>
  </si>
  <si>
    <t>Опыт</t>
  </si>
  <si>
    <t>Experiência</t>
  </si>
  <si>
    <t>进步</t>
  </si>
  <si>
    <t>Progress type (early, late..)</t>
  </si>
  <si>
    <t>EDIT</t>
  </si>
  <si>
    <t>Редактировать</t>
  </si>
  <si>
    <t>BADGE_N1_INFO</t>
  </si>
  <si>
    <t>Was world No.1</t>
  </si>
  <si>
    <t>A été Top1 mondial</t>
  </si>
  <si>
    <t>War Weltranglistenerster</t>
  </si>
  <si>
    <t>Fue número 1 del mundo</t>
  </si>
  <si>
    <t>È stato numero 1 al mondo</t>
  </si>
  <si>
    <t>曾是世界排名第一</t>
  </si>
  <si>
    <t>Был(а) первой ракеткой мира</t>
  </si>
  <si>
    <t>Foi número 1 do mundo</t>
  </si>
  <si>
    <t>BADGE_FINALS_INFO</t>
  </si>
  <si>
    <t>Is currently in the top 8 in the Race for the Finals</t>
  </si>
  <si>
    <t xml:space="preserve">Est actuellement dans les 8 premiers de la Race pour les Finals
</t>
  </si>
  <si>
    <t>Aktuell unter den Top 8 im Race zu den Finals</t>
  </si>
  <si>
    <t>Actualmente en el Top 8 de la Race a las Finals</t>
  </si>
  <si>
    <t>Attualmente nella Top 8 della Race verso le Finals</t>
  </si>
  <si>
    <t>目前在总决赛争夺战中排名前八</t>
  </si>
  <si>
    <t>Сейчас входит в топ-8 гонки на Финалы</t>
  </si>
  <si>
    <t>Está entre os 8 melhores na Corrida para as Finais</t>
  </si>
  <si>
    <t>BADGE_NGFINALS_INFO</t>
  </si>
  <si>
    <t>Is currently in the top 8 in the Race for the Next Gen Finals</t>
  </si>
  <si>
    <t>Est actuellement dans les 8 premiers de la Race pour les Next Gen Finals</t>
  </si>
  <si>
    <t>Aktuell unter den Top 8 im Race zu den Next Gen Finals</t>
  </si>
  <si>
    <t>Actualmente en el Top 8 de la Race a las Next Gen Finals</t>
  </si>
  <si>
    <t>Attualmente nella Top 8 della Race verso le Next Gen Finals</t>
  </si>
  <si>
    <t>目前在“下一代游戏大赛”总决赛中排名前八。</t>
  </si>
  <si>
    <t>Сейчас входит в топ-8 гонки на Финал Next Gen</t>
  </si>
  <si>
    <t>Está entre os 8 melhores na Corrida para as Finais Next Gen</t>
  </si>
  <si>
    <t>BADGE_JFINALS_INFO</t>
  </si>
  <si>
    <t>Is currently in the top 8 in the Race for the Junior Finals</t>
  </si>
  <si>
    <t>Est actuellement dans les 8 premiers de la Race pour les Finals chez les Juniors</t>
  </si>
  <si>
    <t>Aktuell unter den Top 8 im Race zu den Junior Finals</t>
  </si>
  <si>
    <t>Actualmente en el Top 8 de la Race a las Junior Finals</t>
  </si>
  <si>
    <t>Attualmente nella Top 8 della Race verso le Finals Junior</t>
  </si>
  <si>
    <t>目前在青少年总决赛的争夺中排名前八。</t>
  </si>
  <si>
    <t>Сейчас входит в топ-8 гонки на Юниорский Финал</t>
  </si>
  <si>
    <t>Está entre os 8 melhores na Corrida para as Finais Juniores</t>
  </si>
  <si>
    <t>CAREER_ACH_TITLE</t>
  </si>
  <si>
    <t>Career achievements</t>
  </si>
  <si>
    <t>Succès de carrière</t>
  </si>
  <si>
    <t>Karriere-Erfolge</t>
  </si>
  <si>
    <t>Logros de carrera</t>
  </si>
  <si>
    <t>Successi in carriera</t>
  </si>
  <si>
    <t>职业成就</t>
  </si>
  <si>
    <t>Достижения карьеры</t>
  </si>
  <si>
    <t>Conquistas da carreira</t>
  </si>
  <si>
    <t>BCR</t>
  </si>
  <si>
    <t>细菌细胞</t>
  </si>
  <si>
    <t>BCR_INFO</t>
  </si>
  <si>
    <t>{[MATCH/BRIEF_H2H_BEST_RANKING]}</t>
  </si>
  <si>
    <t>CAREER_ACH_1</t>
  </si>
  <si>
    <t>{[PLAYER/BCR]}</t>
  </si>
  <si>
    <t>CAREER_ACH_2</t>
  </si>
  <si>
    <t>{[PLAYER/TITLES]}</t>
  </si>
  <si>
    <t>{[玩家/头衔]}</t>
  </si>
  <si>
    <t>CAREER_ACH_2B</t>
  </si>
  <si>
    <t>Major {[PLAYER/TITLES]}</t>
  </si>
  <si>
    <t>{[PLAYER/TITLES]} majeurs</t>
  </si>
  <si>
    <t>Wichtige {[PLAYER/TITLES]}</t>
  </si>
  <si>
    <t>{[PLAYER/TITLES]} principales</t>
  </si>
  <si>
    <t>{[PLAYER/TITLES]} principali</t>
  </si>
  <si>
    <t>主要 {[球员/头衔]}</t>
  </si>
  <si>
    <t>Grande {[PLAYER/TITLES]}</t>
  </si>
  <si>
    <t>CAREER_ACH_3</t>
  </si>
  <si>
    <t>{[PLAYER/STATS_MATCH_A_1]}</t>
  </si>
  <si>
    <t>CAREER_ACH_4</t>
  </si>
  <si>
    <t>Best result</t>
  </si>
  <si>
    <t>Meilleur résultat</t>
  </si>
  <si>
    <t>Bestes Ergebnis</t>
  </si>
  <si>
    <t>Mejor resultado</t>
  </si>
  <si>
    <t>Miglior risultato</t>
  </si>
  <si>
    <t>最佳结果</t>
  </si>
  <si>
    <t>Лучший результат</t>
  </si>
  <si>
    <t>Melhor resultado</t>
  </si>
  <si>
    <t>CAREER_ACH_5</t>
  </si>
  <si>
    <t>{[PLAYER/NB_WEEKS_TOP1]}</t>
  </si>
  <si>
    <t>CAREER_ACH_6</t>
  </si>
  <si>
    <t>Pro Saisons</t>
  </si>
  <si>
    <t>Temp. pro</t>
  </si>
  <si>
    <t>职业赛季</t>
  </si>
  <si>
    <t>Про сезоны</t>
  </si>
  <si>
    <t>PLANNING_TITLE</t>
  </si>
  <si>
    <t>EVALUATE_PLY</t>
  </si>
  <si>
    <t>{[PLAYER/PLY_ACTION_1]}</t>
  </si>
  <si>
    <t>FAVORITE_ADD</t>
  </si>
  <si>
    <t>Add to favorites</t>
  </si>
  <si>
    <t>Ajouter aux favoris</t>
  </si>
  <si>
    <t>Zu Favoriten hinzufügen</t>
  </si>
  <si>
    <t>Añadir a favoritos</t>
  </si>
  <si>
    <t>Aggiungi ai preferiti</t>
  </si>
  <si>
    <t>添加到收藏夹</t>
  </si>
  <si>
    <t>Добавить в избранное</t>
  </si>
  <si>
    <t>Adicionar aos favoritos</t>
  </si>
  <si>
    <t>FAVORITE_REMOVE</t>
  </si>
  <si>
    <t>Remove from favorites</t>
  </si>
  <si>
    <t>Supprimer des favoris</t>
  </si>
  <si>
    <t>Aus Favoriten entfernen</t>
  </si>
  <si>
    <t>Quitar de favoritos</t>
  </si>
  <si>
    <t>Rimuovi dai preferiti</t>
  </si>
  <si>
    <t>从收藏夹中移除</t>
  </si>
  <si>
    <t>Удалить из избранного</t>
  </si>
  <si>
    <t>Remover dos favoritos</t>
  </si>
  <si>
    <t>NOTPLANNED</t>
  </si>
  <si>
    <t>not planned</t>
  </si>
  <si>
    <t>non planifié</t>
  </si>
  <si>
    <t>nicht geplant</t>
  </si>
  <si>
    <t>no planificado</t>
  </si>
  <si>
    <t>non pianificato</t>
  </si>
  <si>
    <t>未计划</t>
  </si>
  <si>
    <t>не запланировано</t>
  </si>
  <si>
    <t>não planejado</t>
  </si>
  <si>
    <t>NUMERO</t>
  </si>
  <si>
    <t>No.</t>
  </si>
  <si>
    <t>N°</t>
  </si>
  <si>
    <t>Nr.</t>
  </si>
  <si>
    <t>N.º</t>
  </si>
  <si>
    <t>N.</t>
  </si>
  <si>
    <t>不。</t>
  </si>
  <si>
    <t>№</t>
  </si>
  <si>
    <t>Nº</t>
  </si>
  <si>
    <t>PLY_CLASS_01_M</t>
  </si>
  <si>
    <t>Top player</t>
  </si>
  <si>
    <t>Top joueur</t>
  </si>
  <si>
    <t>Topspieler</t>
  </si>
  <si>
    <t>Jugador top</t>
  </si>
  <si>
    <t>Top giocatore</t>
  </si>
  <si>
    <t>顶尖球员</t>
  </si>
  <si>
    <t>Топ-игрок</t>
  </si>
  <si>
    <t>Jogador de ponta</t>
  </si>
  <si>
    <t>PLY_CLASS_02_M</t>
  </si>
  <si>
    <t>International player</t>
  </si>
  <si>
    <t>Joueur international</t>
  </si>
  <si>
    <t>Internationaler Spieler</t>
  </si>
  <si>
    <t>Jugador internacional</t>
  </si>
  <si>
    <t>Giocatore internazionale</t>
  </si>
  <si>
    <t>国际球员</t>
  </si>
  <si>
    <t>Интернациональный игрок</t>
  </si>
  <si>
    <t>Jogador internacional</t>
  </si>
  <si>
    <t>PLY_CLASS_03_M</t>
  </si>
  <si>
    <t>Continental player</t>
  </si>
  <si>
    <t>Joueur continental</t>
  </si>
  <si>
    <t>Kontinentaler Spieler</t>
  </si>
  <si>
    <t>Jugador continental</t>
  </si>
  <si>
    <t>Giocatore continentale</t>
  </si>
  <si>
    <t>洲际球员</t>
  </si>
  <si>
    <t>Континентальный игрок</t>
  </si>
  <si>
    <t>Jogador continental</t>
  </si>
  <si>
    <t>PLY_CLASS_04_M</t>
  </si>
  <si>
    <t>National player</t>
  </si>
  <si>
    <t>Joueur national</t>
  </si>
  <si>
    <t>Nationalspieler</t>
  </si>
  <si>
    <t>Jugador nacional</t>
  </si>
  <si>
    <t>Giocatore nazionale</t>
  </si>
  <si>
    <t>国家级球员</t>
  </si>
  <si>
    <t>Национальный игрок</t>
  </si>
  <si>
    <t>Jogador nacional</t>
  </si>
  <si>
    <t>PLY_CLASS_01_F</t>
  </si>
  <si>
    <t>Top joueuse</t>
  </si>
  <si>
    <t>Topspielerin</t>
  </si>
  <si>
    <t>Jugadora top</t>
  </si>
  <si>
    <t>Top giocatrice</t>
  </si>
  <si>
    <t>顶尖女球员</t>
  </si>
  <si>
    <t>Jogadora de ponta</t>
  </si>
  <si>
    <t>PLY_CLASS_02_F</t>
  </si>
  <si>
    <t>Joueuse Internationale</t>
  </si>
  <si>
    <t>Internationale Spielerin</t>
  </si>
  <si>
    <t>Jugadora internacional</t>
  </si>
  <si>
    <t>Giocatrice internazionale</t>
  </si>
  <si>
    <t>国际女球员</t>
  </si>
  <si>
    <t>Интернациональная игрок</t>
  </si>
  <si>
    <t>Jogadora internacional</t>
  </si>
  <si>
    <t>PLY_CLASS_03_F</t>
  </si>
  <si>
    <t>Joueuse continentale</t>
  </si>
  <si>
    <t>Kontinentale Spielerin</t>
  </si>
  <si>
    <t>Jugadora continental</t>
  </si>
  <si>
    <t>Giocatrice continentale</t>
  </si>
  <si>
    <t>洲际女球员</t>
  </si>
  <si>
    <t>Континентальная игрок</t>
  </si>
  <si>
    <t>Jogadora continental</t>
  </si>
  <si>
    <t>PLY_CLASS_04_F</t>
  </si>
  <si>
    <t>Joueuse nationale</t>
  </si>
  <si>
    <t>Nationalspielerin</t>
  </si>
  <si>
    <t>Jugadora nacional</t>
  </si>
  <si>
    <t>Giocatrice nazionale</t>
  </si>
  <si>
    <t>国家级女球员</t>
  </si>
  <si>
    <t>Национальная игрок</t>
  </si>
  <si>
    <t>Jogadora nacional</t>
  </si>
  <si>
    <t>CLASS</t>
  </si>
  <si>
    <t>Class</t>
  </si>
  <si>
    <t>Classe</t>
  </si>
  <si>
    <t>Klasse</t>
  </si>
  <si>
    <t>Класс</t>
  </si>
  <si>
    <t>SURFACE_FAV</t>
  </si>
  <si>
    <t>Preferred surface:</t>
  </si>
  <si>
    <t>Surface préférée :</t>
  </si>
  <si>
    <t>Bevorzugter Belag:</t>
  </si>
  <si>
    <t>Superficie preferida:</t>
  </si>
  <si>
    <t>Superficie preferita:</t>
  </si>
  <si>
    <t>偏好场地：</t>
  </si>
  <si>
    <t>Предпочитаемое покрытие:</t>
  </si>
  <si>
    <t>Superfície preferida:</t>
  </si>
  <si>
    <t>LEADERS_1</t>
  </si>
  <si>
    <t>WIN RATE</t>
  </si>
  <si>
    <t>TAUX DE VICTOIRE</t>
  </si>
  <si>
    <t>%-Sieg</t>
  </si>
  <si>
    <t>% DE VICTORIAS</t>
  </si>
  <si>
    <t>% DI VITTORIE</t>
  </si>
  <si>
    <t>% ПОБЕД</t>
  </si>
  <si>
    <t>TAXA DE VITÓRIAS</t>
  </si>
  <si>
    <t>LEADERS_2</t>
  </si>
  <si>
    <t>SERVE RATING</t>
  </si>
  <si>
    <t>SCORE SERVICE</t>
  </si>
  <si>
    <t>SCORE AUFSCHLAG</t>
  </si>
  <si>
    <t>SAQUE PUNT.</t>
  </si>
  <si>
    <t>SERVIZIO PUNT.</t>
  </si>
  <si>
    <t>发球 评分</t>
  </si>
  <si>
    <t>ОЦЕНКА ПОДАЧА</t>
  </si>
  <si>
    <t>CLASSIFICAÇÃO DE SAQUE</t>
  </si>
  <si>
    <t>LEADERS_3</t>
  </si>
  <si>
    <t>RETURN RATING</t>
  </si>
  <si>
    <t>SCORE RETOUR</t>
  </si>
  <si>
    <t>SCORE RÜCK.</t>
  </si>
  <si>
    <t>RESTO PUNT.</t>
  </si>
  <si>
    <t>RISPOSTA PUNT.</t>
  </si>
  <si>
    <t>回球 评分</t>
  </si>
  <si>
    <t>ОЦЕНКА ПРИЁМ</t>
  </si>
  <si>
    <t>CLASSIFICAÇÃO DE RECEPÇÃO</t>
  </si>
  <si>
    <t>LEADERS_4</t>
  </si>
  <si>
    <t>PRESSURE RATING</t>
  </si>
  <si>
    <t>SCORE SOUS-PRES.</t>
  </si>
  <si>
    <t>SCORE DRUCK</t>
  </si>
  <si>
    <t>PRESIÓN PUNT.</t>
  </si>
  <si>
    <t>PRESSIONE PUNT.</t>
  </si>
  <si>
    <t>压力之下 评分</t>
  </si>
  <si>
    <t>ОЦЕНКА  ДАВЛЕНИЕМ</t>
  </si>
  <si>
    <t>CLASSIFICAÇÃO DE PRESSÃO</t>
  </si>
  <si>
    <t>LEADERS_LOW</t>
  </si>
  <si>
    <t>Низ.</t>
  </si>
  <si>
    <t>LEADERS_MID</t>
  </si>
  <si>
    <t>Сре.</t>
  </si>
  <si>
    <t>LEADERS_HIGH</t>
  </si>
  <si>
    <t>Выс.</t>
  </si>
  <si>
    <t>SV_CURRENT</t>
  </si>
  <si>
    <t>Current evaluation</t>
  </si>
  <si>
    <t>Evaluations en cours</t>
  </si>
  <si>
    <t>Aktuelle Bewertung</t>
  </si>
  <si>
    <t>Evaluación actual</t>
  </si>
  <si>
    <t>Valutazione in corso</t>
  </si>
  <si>
    <t>Текущая оценка</t>
  </si>
  <si>
    <t>Avaliação atual</t>
  </si>
  <si>
    <t>Evaluations of young players in progress</t>
  </si>
  <si>
    <t>SV_WAITING</t>
  </si>
  <si>
    <t>Waiting for evaluation</t>
  </si>
  <si>
    <t>En attente d'évaluation</t>
  </si>
  <si>
    <t>Ausstehende Bewertung</t>
  </si>
  <si>
    <t>Esperando evaluación</t>
  </si>
  <si>
    <t>In attesa di valutazione</t>
  </si>
  <si>
    <t>等待评估</t>
  </si>
  <si>
    <t>Ожидает оценки</t>
  </si>
  <si>
    <t>Aguardando avaliação</t>
  </si>
  <si>
    <t>Waiting for evaluations results of young players</t>
  </si>
  <si>
    <t>SV_COLUMN_1</t>
  </si>
  <si>
    <t>Name of player</t>
  </si>
  <si>
    <t>SV_COLUMN_2</t>
  </si>
  <si>
    <t>{[UI/AGE]}</t>
  </si>
  <si>
    <t>SV_COLUMN_3</t>
  </si>
  <si>
    <t>{[UI/NATIONALITY_MINI]}</t>
  </si>
  <si>
    <t>SV_COLUMN_4</t>
  </si>
  <si>
    <t>{[UI/GENDER_MINI]}</t>
  </si>
  <si>
    <t>SV_COLUMN_5</t>
  </si>
  <si>
    <t>{[TENNIS/CIRCUIT_MINI]}</t>
  </si>
  <si>
    <t>SV_COLUMN_6</t>
  </si>
  <si>
    <t>Aff</t>
  </si>
  <si>
    <t>Zugehörigkeit</t>
  </si>
  <si>
    <t>Afil.</t>
  </si>
  <si>
    <t>所属机构</t>
  </si>
  <si>
    <t>Принадлежность</t>
  </si>
  <si>
    <t>Affiliation</t>
  </si>
  <si>
    <t>SV_COLUMN_7</t>
  </si>
  <si>
    <t>{[UI/LEVEL_MINI]}</t>
  </si>
  <si>
    <t>SV_COLUMN_8</t>
  </si>
  <si>
    <t>{[PLAYER/POTENTIAL_MINI]}</t>
  </si>
  <si>
    <t>SV_COLUMN_9</t>
  </si>
  <si>
    <t>{[STAFF/ROLE_05]}</t>
  </si>
  <si>
    <t>SV_COLUMN_10</t>
  </si>
  <si>
    <t>Study</t>
  </si>
  <si>
    <t>Etude</t>
  </si>
  <si>
    <t>Estudio</t>
  </si>
  <si>
    <t>Studio</t>
  </si>
  <si>
    <t>研究</t>
  </si>
  <si>
    <t>Оценка</t>
  </si>
  <si>
    <t>Estudo</t>
  </si>
  <si>
    <t>Title of the column showing the progress in % of the scout's study on a player</t>
  </si>
  <si>
    <t>SV_COLUMN_11</t>
  </si>
  <si>
    <t>{[UI/DAYS]}</t>
  </si>
  <si>
    <t>SV_SEARCH</t>
  </si>
  <si>
    <t>Search for players</t>
  </si>
  <si>
    <t>Chercher des joueurs</t>
  </si>
  <si>
    <t>Nach Spielern suchen</t>
  </si>
  <si>
    <t>Buscar tenistas</t>
  </si>
  <si>
    <t>Cerca giocatori/trici</t>
  </si>
  <si>
    <t>搜索球员</t>
  </si>
  <si>
    <t>Поиск игроков</t>
  </si>
  <si>
    <t>Buscar jogadores</t>
  </si>
  <si>
    <t>Button leading to the player search screen</t>
  </si>
  <si>
    <t>SV_FILTER</t>
  </si>
  <si>
    <t>{[UI/FILTERS]}</t>
  </si>
  <si>
    <t>SV_FILTER_ALL</t>
  </si>
  <si>
    <t>SV_FILTER_PLY</t>
  </si>
  <si>
    <t>{[UI/PLAYERS]}</t>
  </si>
  <si>
    <t>SV_FILTER_PLY_IWL</t>
  </si>
  <si>
    <t>players in waiting list</t>
  </si>
  <si>
    <t>joueurs dans la liste d'attente</t>
  </si>
  <si>
    <t>Spieler auf Warteliste</t>
  </si>
  <si>
    <t>tenistas en lista de espera</t>
  </si>
  <si>
    <t>Giocatori/trici nella lista d'attesa</t>
  </si>
  <si>
    <t>等候名单中的球员</t>
  </si>
  <si>
    <t>игроки в списке ожидания</t>
  </si>
  <si>
    <t>jogadores na lista de espera</t>
  </si>
  <si>
    <t>preceded by a number</t>
  </si>
  <si>
    <t>GLOBAL</t>
  </si>
  <si>
    <t>Global:</t>
  </si>
  <si>
    <t>Global :</t>
  </si>
  <si>
    <t>Allgemein:</t>
  </si>
  <si>
    <t>Globale:</t>
  </si>
  <si>
    <t>综合评级：</t>
  </si>
  <si>
    <t>Итого:</t>
  </si>
  <si>
    <t>Global notation of an acadmy</t>
  </si>
  <si>
    <t>BUY_BTN</t>
  </si>
  <si>
    <t>Buy a {[VAR_INFRA_NAME]}</t>
  </si>
  <si>
    <t>Acheter un {[VAR_INFRA_NAME]}</t>
  </si>
  <si>
    <t>{[VAR_INFRA_NAME]} kaufen</t>
  </si>
  <si>
    <t>Comprar un {[VAR_INFRA_NAME]}</t>
  </si>
  <si>
    <t>Acquista un {[VAR_INFRA_NAME]}</t>
  </si>
  <si>
    <t>购买{[VAR_INFRA_NAME]}</t>
  </si>
  <si>
    <t>Купить {[VAR_INFRA_NAME]}</t>
  </si>
  <si>
    <t>Comprar um(a) {[VAR_INFRA_NAME]}</t>
  </si>
  <si>
    <t>VAR_INFRA_NAME is the name of an infra (ie. Business Center)</t>
  </si>
  <si>
    <t>EQUIP_UNLOCKED</t>
  </si>
  <si>
    <t>Upgrades</t>
  </si>
  <si>
    <t>Améliorations</t>
  </si>
  <si>
    <t>Verbesserungen</t>
  </si>
  <si>
    <t>Actualizaciones</t>
  </si>
  <si>
    <t>Miglioramenti</t>
  </si>
  <si>
    <t>升级</t>
  </si>
  <si>
    <t>Улучшения</t>
  </si>
  <si>
    <t>Melhorias</t>
  </si>
  <si>
    <t>Equipement = old term used, nothing to do with equipments</t>
  </si>
  <si>
    <t>CARE_UNLOCKED</t>
  </si>
  <si>
    <t>Care unlocked</t>
  </si>
  <si>
    <t>Soins débloqués</t>
  </si>
  <si>
    <t>Betreuung freigeschaltet</t>
  </si>
  <si>
    <t>Cuidados desbloqueados</t>
  </si>
  <si>
    <t>Cure sbloccate</t>
  </si>
  <si>
    <t>护理已解锁</t>
  </si>
  <si>
    <t>Открыта забота</t>
  </si>
  <si>
    <t>Upgrade a facilitie/infrastructure can unlock care</t>
  </si>
  <si>
    <t>TRAINING_UNLOCKED</t>
  </si>
  <si>
    <t>Trainings unlocked</t>
  </si>
  <si>
    <t>Entrainements débloqués</t>
  </si>
  <si>
    <t>Training freigeschaltet</t>
  </si>
  <si>
    <t>Entrenamientos desbloqueados</t>
  </si>
  <si>
    <t>Allenamenti sbloccati</t>
  </si>
  <si>
    <t>训练已解锁</t>
  </si>
  <si>
    <t>Тренировки открыты</t>
  </si>
  <si>
    <t>Treinamentos desbloqueados</t>
  </si>
  <si>
    <t>Upgrade a facilitie/infrastructure can unlock trainings</t>
  </si>
  <si>
    <t>ACTIVITIES_UNLOCKED</t>
  </si>
  <si>
    <t>Activities unlocked</t>
  </si>
  <si>
    <t>Activités débloquées</t>
  </si>
  <si>
    <t>Aktivitäten freigeschaltet</t>
  </si>
  <si>
    <t>Actividades desbloqueadas</t>
  </si>
  <si>
    <t>Attività sbloccate</t>
  </si>
  <si>
    <t>活动已解锁</t>
  </si>
  <si>
    <t>Активности открыты</t>
  </si>
  <si>
    <t>Atividades desbloqueadas</t>
  </si>
  <si>
    <t>Upgrade a facilitie/infrastructure can unlock activities</t>
  </si>
  <si>
    <t>INF</t>
  </si>
  <si>
    <t>Infrastructure</t>
  </si>
  <si>
    <t>Infrastructures</t>
  </si>
  <si>
    <t>Infrastruktur</t>
  </si>
  <si>
    <t>Infraestructura</t>
  </si>
  <si>
    <t>Infrastrutture</t>
  </si>
  <si>
    <t>基础设施</t>
  </si>
  <si>
    <t>Инфраструктура</t>
  </si>
  <si>
    <t>Infraestrutura</t>
  </si>
  <si>
    <t>Main structure of an Academy</t>
  </si>
  <si>
    <t>SPORTS_CENTER</t>
  </si>
  <si>
    <t>Sports center</t>
  </si>
  <si>
    <t>Centre sportif</t>
  </si>
  <si>
    <t>Sportzentrum</t>
  </si>
  <si>
    <t>Polideportivo</t>
  </si>
  <si>
    <t>Centro sportivo</t>
  </si>
  <si>
    <t>运动中心</t>
  </si>
  <si>
    <t>Спортивный центр</t>
  </si>
  <si>
    <t>Centro esportivo</t>
  </si>
  <si>
    <t>One of the infrastructure of an Academy</t>
  </si>
  <si>
    <t>SPORTS_CENTER_BONUS1</t>
  </si>
  <si>
    <t>Unlocked staff slots:</t>
  </si>
  <si>
    <t>Emplacement de staffs débloqués :</t>
  </si>
  <si>
    <t>Freigeschaltete Mitarbeiter-Plätze:</t>
  </si>
  <si>
    <t>Puestos de personal desbloqueados:</t>
  </si>
  <si>
    <t>Slot staff sbloccati:</t>
  </si>
  <si>
    <t>已解锁的职员名额：</t>
  </si>
  <si>
    <t>Разблокировано слотов персонала:</t>
  </si>
  <si>
    <t>Vagas de staff desbloqueadas:</t>
  </si>
  <si>
    <t>NOTATIONS</t>
  </si>
  <si>
    <t>SPORTS_CENTER_BONUS2</t>
  </si>
  <si>
    <t>Maximum team size:</t>
  </si>
  <si>
    <t>Taille maximale de l'effectif :</t>
  </si>
  <si>
    <t>Max. Teamgröße:</t>
  </si>
  <si>
    <t>Tamaño máximo del equipo:</t>
  </si>
  <si>
    <t>Dimensione massima team:</t>
  </si>
  <si>
    <t>最大团队规模：</t>
  </si>
  <si>
    <t>Максимальный размер команды:</t>
  </si>
  <si>
    <t>Tamanho máximo da equipe:</t>
  </si>
  <si>
    <t>SPORTS_CENTER_EQUIP_LVL1</t>
  </si>
  <si>
    <t>All Training Tennis Courts</t>
  </si>
  <si>
    <t>Tous les courts d'entrainement</t>
  </si>
  <si>
    <t>Alle Trainingsplätze</t>
  </si>
  <si>
    <t>Todos los campos de tenis de entrenamiento</t>
  </si>
  <si>
    <t>Tutti i campi d'allenamento</t>
  </si>
  <si>
    <t>所有训练网球场</t>
  </si>
  <si>
    <t>Все теннисные тренировочные корты</t>
  </si>
  <si>
    <t>Todas as Quadras de Tênis de Treinamento</t>
  </si>
  <si>
    <t>SPORTS_CENTER_UPGRADE_LVL2</t>
  </si>
  <si>
    <t>Construction of a Running Track and a Gym</t>
  </si>
  <si>
    <t>Contruction d'une piste de course et d'une salle de sport</t>
  </si>
  <si>
    <t>Bau einer Laufstrecke und einer Fitnesshalle</t>
  </si>
  <si>
    <t>Construcción de una pista de atletismo y un gimnasio</t>
  </si>
  <si>
    <t>Costruzione di una pista da corsa e di una palestra</t>
  </si>
  <si>
    <t>修建跑道和健身房</t>
  </si>
  <si>
    <t>Строительство беговой дорожки и тренажёрного зала</t>
  </si>
  <si>
    <t>Construção de uma Pista de Corrida e um Ginásio</t>
  </si>
  <si>
    <t>Sentence contextualizing the adding of the equipment</t>
  </si>
  <si>
    <t>SPORTS_CENTER_UPGRADE_LVL3</t>
  </si>
  <si>
    <t>Construction of Clay Tennis Courts and Gym Improvements</t>
  </si>
  <si>
    <t>Construction de courts en terre battue et amélioration de la salle de sport</t>
  </si>
  <si>
    <t>Bau von Sandplätzen und Fitnesshallen-Verbesserungen</t>
  </si>
  <si>
    <t>Construcción de campos de tenis de tierra batida y mejoras del gimnasio</t>
  </si>
  <si>
    <t>Costruzione di campi da tennis in terra battuta e miglioramenti della palestra</t>
  </si>
  <si>
    <t>修建红土网球场和改进健身房</t>
  </si>
  <si>
    <t>Строительство грунтовых кортов и улучшение зала</t>
  </si>
  <si>
    <t>Construção de Quadras de Tênis de Saibro e Melhorias no Ginásio</t>
  </si>
  <si>
    <t>SPORTS_CENTER_UPGRADE_LVL4</t>
  </si>
  <si>
    <t>Construction of a video room</t>
  </si>
  <si>
    <t>Construction d'une salle vidéo</t>
  </si>
  <si>
    <t>Bau eines Videoraums</t>
  </si>
  <si>
    <t>Construcción de una sala de vídeo</t>
  </si>
  <si>
    <t>Costruzione di una sala video</t>
  </si>
  <si>
    <t>修建录像分析室</t>
  </si>
  <si>
    <t>Создание видеокомнаты</t>
  </si>
  <si>
    <t>Construção de uma sala de vídeo</t>
  </si>
  <si>
    <t>SPORTS_CENTER_UPGRADE_LVL5</t>
  </si>
  <si>
    <t>Construction of Indoor Tennis Courts and New Tennis Court Equipment</t>
  </si>
  <si>
    <t>Construction de courts de tennis intérieurs et nouveaux équipements pour les courts de tennis</t>
  </si>
  <si>
    <t>Bau von Indoor-Plätzen und neuer Tennisplatz-Gerätschaften</t>
  </si>
  <si>
    <t>Construcción de pistas de tenis cubiertas y nuevo equipamiento para los campos de tenis</t>
  </si>
  <si>
    <t>Costruzione di campi da tennis indoor e di nuove attrezzature per campi da tennis</t>
  </si>
  <si>
    <t>修建室内网球场和新网球场地设备</t>
  </si>
  <si>
    <t>Строительство крытых кортов и новое оборудование</t>
  </si>
  <si>
    <t>Construção de Quadras de Tênis Cobertas e Novo Equipamento de Tênis</t>
  </si>
  <si>
    <t>SPORTS_CENTER_UPGRADE_LVL6</t>
  </si>
  <si>
    <t>Construction of a swimming pool</t>
  </si>
  <si>
    <t>Construction d'une piscine</t>
  </si>
  <si>
    <t>Bau eines Schwimmbeckens</t>
  </si>
  <si>
    <t>Construcción de una piscina</t>
  </si>
  <si>
    <t>Costruzione di una piscina</t>
  </si>
  <si>
    <t>修建游泳池</t>
  </si>
  <si>
    <t>Строительство бассейна</t>
  </si>
  <si>
    <t>Construção de uma piscina</t>
  </si>
  <si>
    <t>SPORTS_CENTER_UPGRADE_LVL7</t>
  </si>
  <si>
    <t>Construction of grass tennis courts</t>
  </si>
  <si>
    <t>Construction de courts de tennis en gazon</t>
  </si>
  <si>
    <t>Bau von Gras-Tennisplätzen</t>
  </si>
  <si>
    <t>Construcción de campos de tenis de césped</t>
  </si>
  <si>
    <t>Costruzione di campi da tennis in erba</t>
  </si>
  <si>
    <t>修建草地球场</t>
  </si>
  <si>
    <t>Строительство травяных кортов</t>
  </si>
  <si>
    <t>Construção de quadras de tênis de grama</t>
  </si>
  <si>
    <t>SPORTS_CENTER_UPGRADE_LVL8</t>
  </si>
  <si>
    <t>Extension of {[ACADEMY/SPORTS_CENTER]}</t>
  </si>
  <si>
    <t>Extension du {[ACADEMY/SPORTS_CENTER]}</t>
  </si>
  <si>
    <t>Ausbau von {[ACADEMY/SPORTS_CENTER]}</t>
  </si>
  <si>
    <t>Ampliación del {[ACADEMY/SPORTS_CENTER]}</t>
  </si>
  <si>
    <t>Ampiamento di {[ACADEMY/SPORTS_CENTER]}</t>
  </si>
  <si>
    <t>扩建{[ACADEMY/SPORTS_CENTER]}</t>
  </si>
  <si>
    <t>Расширение {[ACADEMY/SPORTS_CENTER]}</t>
  </si>
  <si>
    <t>Extensão de {[ACADEMY/SPORTS_CENTER]}</t>
  </si>
  <si>
    <t>SPORTS_CENTER_UPGRADE_LVL9</t>
  </si>
  <si>
    <t>Ampliamento di {[ACADEMY/SPORTS_CENTER]}</t>
  </si>
  <si>
    <t>MED_CENTER</t>
  </si>
  <si>
    <t>Medical center</t>
  </si>
  <si>
    <t>Centre médical</t>
  </si>
  <si>
    <t>Medizinische Zentrum</t>
  </si>
  <si>
    <t>Centro médico</t>
  </si>
  <si>
    <t>Centro medico</t>
  </si>
  <si>
    <t>医疗中心</t>
  </si>
  <si>
    <t>Медицинский центр</t>
  </si>
  <si>
    <t>MED_CENTER_BONUS</t>
  </si>
  <si>
    <t>Injury duration reduction:</t>
  </si>
  <si>
    <t>Réduction du temps de blessure :</t>
  </si>
  <si>
    <t>Verringerung der Verletzungsdauer:</t>
  </si>
  <si>
    <t>Reducción de la duración de la lesión:</t>
  </si>
  <si>
    <t>Riduzione della durata dell'infortunio:</t>
  </si>
  <si>
    <t>伤病恢复时间缩短：</t>
  </si>
  <si>
    <t>Сокращение длительности травм:</t>
  </si>
  <si>
    <t>Redução da duração de lesões:</t>
  </si>
  <si>
    <t>MED_CENTER_UPGRADE_LVL2</t>
  </si>
  <si>
    <t>Extension of medical center</t>
  </si>
  <si>
    <t>Extension du Centre médical</t>
  </si>
  <si>
    <t>Ausbau des medizinischen Zentrums</t>
  </si>
  <si>
    <t>Ampliación del centro médico</t>
  </si>
  <si>
    <t>Ampliamento del centro medico</t>
  </si>
  <si>
    <t>扩建医疗中心</t>
  </si>
  <si>
    <t>Расширение медцентра</t>
  </si>
  <si>
    <t>Extensão do centro médico</t>
  </si>
  <si>
    <t>MED_CENTER_UPGRADE_LVL3</t>
  </si>
  <si>
    <t>Installation of osteopathy tools</t>
  </si>
  <si>
    <t>Installation d'outils d'ostéopathie</t>
  </si>
  <si>
    <t>Installation von Osteopathie-Geräten</t>
  </si>
  <si>
    <t>Instalación de equipamiento de osteopatía</t>
  </si>
  <si>
    <t>Installazione di apparecchiature per l'osteopatia</t>
  </si>
  <si>
    <t>安装整骨疗法设备</t>
  </si>
  <si>
    <t>Установка оборудования для остеопатии</t>
  </si>
  <si>
    <t>Instalação de ferramentas de osteopatia</t>
  </si>
  <si>
    <t>MED_CENTER_UPGRADE_LVL4</t>
  </si>
  <si>
    <t>{[ACADEMY/MED_CENTER_UPGRADE_LVL2]}</t>
  </si>
  <si>
    <t>MED_CENTER_UPGRADE_LVL5</t>
  </si>
  <si>
    <t>Electrotherapy Installation</t>
  </si>
  <si>
    <t>Installation d'un appareil d'électrothérapie</t>
  </si>
  <si>
    <t>Installation von Elektrotherapie-Geräten</t>
  </si>
  <si>
    <t>Instalación de electroterapia</t>
  </si>
  <si>
    <t>Installazione di apparecchiature per l'elettroterapia</t>
  </si>
  <si>
    <t>安装电疗设备</t>
  </si>
  <si>
    <t>Установка электро­терапии</t>
  </si>
  <si>
    <t>Instalação de Eletroterapia</t>
  </si>
  <si>
    <t>MED_CENTER_UPGRADE_LVL6</t>
  </si>
  <si>
    <t>Installation of a hydrotherapy tools</t>
  </si>
  <si>
    <t>Installation d'un appareil d'hydrothérapie</t>
  </si>
  <si>
    <t>Installation von Hydrotherapie-Geräten</t>
  </si>
  <si>
    <t>Instalación de equipamiento de hidroterapia</t>
  </si>
  <si>
    <t>Installazione di apparecchiature per l'idroterapia</t>
  </si>
  <si>
    <t>安装水疗设备</t>
  </si>
  <si>
    <t>Установка оборудования для гидротерапии</t>
  </si>
  <si>
    <t>Instalação de ferramentas de hidroterapia</t>
  </si>
  <si>
    <t>MED_CENTER_UPGRADE_LVL7</t>
  </si>
  <si>
    <t>MED_CENTER_UPGRADE_LVL8</t>
  </si>
  <si>
    <t>Pressotherapy Installation</t>
  </si>
  <si>
    <t>Installation d'un outil de pressothérapie</t>
  </si>
  <si>
    <t>Pressotherapie-Geräte</t>
  </si>
  <si>
    <t>Instalación de presoterapia</t>
  </si>
  <si>
    <t>Installazione di apparecchiature per la pressoterapia</t>
  </si>
  <si>
    <t>安装加压疗法设备</t>
  </si>
  <si>
    <t>Установка прессотерапии</t>
  </si>
  <si>
    <t>Instalação de Pressoterapia</t>
  </si>
  <si>
    <t>MED_CENTER_UPGRADE_LVL9</t>
  </si>
  <si>
    <t>Cryotherapy Installation</t>
  </si>
  <si>
    <t>Installation d'une cryothérapie</t>
  </si>
  <si>
    <t>Kryotherapie-Geräte</t>
  </si>
  <si>
    <t>Instalación de crioterapia</t>
  </si>
  <si>
    <t>Installazione di apparecchiature per la crioterapia</t>
  </si>
  <si>
    <t>安装冷冻疗法设备</t>
  </si>
  <si>
    <t>Установка криотерапии</t>
  </si>
  <si>
    <t>Instalação de Crioterapia</t>
  </si>
  <si>
    <t>TS</t>
  </si>
  <si>
    <t>Youth and scouting center</t>
  </si>
  <si>
    <t>Centre d'étude et de formation</t>
  </si>
  <si>
    <t>Jugend- und Scouting-Zentrum</t>
  </si>
  <si>
    <t>Centro de estudio y formación</t>
  </si>
  <si>
    <t>Centro studio e formazione</t>
  </si>
  <si>
    <t>青训与球探中心</t>
  </si>
  <si>
    <t>Центр молодёжи и скаутинга</t>
  </si>
  <si>
    <t>Centro de juventude e olheiros</t>
  </si>
  <si>
    <t>TS_BONUS</t>
  </si>
  <si>
    <t>Unlocked scouts slots:</t>
  </si>
  <si>
    <t>Places de recruteurs débloquées :</t>
  </si>
  <si>
    <t>Freigeschaltete Scout-Slots:</t>
  </si>
  <si>
    <t>Slots de ojeadores desbloqueados:</t>
  </si>
  <si>
    <t>Slot scout sbloccati:</t>
  </si>
  <si>
    <t>已解锁的球探名额：</t>
  </si>
  <si>
    <t>Разблокировано слотов скаутов:</t>
  </si>
  <si>
    <t>Vagas de olheiros desbloqueadas:</t>
  </si>
  <si>
    <t>Upgrade the tennis school allows to have more young players</t>
  </si>
  <si>
    <t>TS_EQUIP_LVL1</t>
  </si>
  <si>
    <t>Basic scouting tools</t>
  </si>
  <si>
    <t>Outils de supervision rudimentaires</t>
  </si>
  <si>
    <t>Scouting-Basisgeräte</t>
  </si>
  <si>
    <t>Herramientas básicas para ojeadores</t>
  </si>
  <si>
    <t>Strumenti di scouting di base</t>
  </si>
  <si>
    <t>基础球探资源</t>
  </si>
  <si>
    <t>Базовые инструменты скаутинга</t>
  </si>
  <si>
    <t>Ferramentas básicas de olheiro</t>
  </si>
  <si>
    <t>progression bonus provided by tennis school to his young players</t>
  </si>
  <si>
    <t>TS_EQUIP_LVLX</t>
  </si>
  <si>
    <t>Basic support structures</t>
  </si>
  <si>
    <t>Structures d'encadrement rudimentaires</t>
  </si>
  <si>
    <t>Basis-Unterstützungsstrukturen</t>
  </si>
  <si>
    <t>Estructuras de apoyo básicas</t>
  </si>
  <si>
    <t>Strutture di supporto di base</t>
  </si>
  <si>
    <t>基础支持架构</t>
  </si>
  <si>
    <t>Базовые вспомогательные структуры</t>
  </si>
  <si>
    <t>One of the equipment of the Infra Tennis School</t>
  </si>
  <si>
    <t>TS_TOTAL</t>
  </si>
  <si>
    <t>TS_UPGRADE_LVL2</t>
  </si>
  <si>
    <t>Estruturas de suporte básicas</t>
  </si>
  <si>
    <t>TS_UPGRADE_LVL3</t>
  </si>
  <si>
    <t>Regular scouting tools</t>
  </si>
  <si>
    <t>Outils de supervision standards</t>
  </si>
  <si>
    <t>Normale Scouting-Geräte</t>
  </si>
  <si>
    <t>Herramientas habituales para ojeadores</t>
  </si>
  <si>
    <t>Strumenti di scouting regolari</t>
  </si>
  <si>
    <t>常规球探资源</t>
  </si>
  <si>
    <t>Стандартные инструменты скаутинга</t>
  </si>
  <si>
    <t>Ferramentas de olheiro regulares</t>
  </si>
  <si>
    <t>TS_UPGRADE_LVL4</t>
  </si>
  <si>
    <t>Regular support structures</t>
  </si>
  <si>
    <t>Structures d'encadrement standards</t>
  </si>
  <si>
    <t>Normale Unterstützungsstrukturen</t>
  </si>
  <si>
    <t>Estructuras de apoyo normales</t>
  </si>
  <si>
    <t>Strutture di supporto regolari</t>
  </si>
  <si>
    <t>常规支持架构</t>
  </si>
  <si>
    <t>Стандартные вспомогательные структуры</t>
  </si>
  <si>
    <t>Estruturas de suporte regulares</t>
  </si>
  <si>
    <t>TS_UPGRADE_LVL5</t>
  </si>
  <si>
    <t>Good scouting tools</t>
  </si>
  <si>
    <t>Bons outils de supervision</t>
  </si>
  <si>
    <t>Gute Scouting-Geräte</t>
  </si>
  <si>
    <t>Buenas herramientas para ojeadores</t>
  </si>
  <si>
    <t>Buoni strumenti di scouting</t>
  </si>
  <si>
    <t>良好球探资源</t>
  </si>
  <si>
    <t>Хорошие инструменты скаутинга</t>
  </si>
  <si>
    <t>Boas ferramentas de olheiro</t>
  </si>
  <si>
    <t>TS_UPGRADE_LVL6</t>
  </si>
  <si>
    <t>Good support structures</t>
  </si>
  <si>
    <t>Bonnes structures d'encadrement</t>
  </si>
  <si>
    <t>Gute Unterstützungsstrukturen</t>
  </si>
  <si>
    <t>Estructuras de apoyo buenas</t>
  </si>
  <si>
    <t>Buone strutture di supporto</t>
  </si>
  <si>
    <t>良好支持架构</t>
  </si>
  <si>
    <t>Хорошие вспомогательные структуры</t>
  </si>
  <si>
    <t>Boas estruturas de suporte</t>
  </si>
  <si>
    <t>TS_UPGRADE_LVL7</t>
  </si>
  <si>
    <t>Excellent scouting tools</t>
  </si>
  <si>
    <t>Excellents outils de supervision</t>
  </si>
  <si>
    <t>Hervorragende Scouting-Geräte</t>
  </si>
  <si>
    <t>Herramientas excelentes para ojeadores</t>
  </si>
  <si>
    <t>Ottimi strumenti di scouting</t>
  </si>
  <si>
    <t>优秀球探资源</t>
  </si>
  <si>
    <t>Отличные инструменты скаутинга</t>
  </si>
  <si>
    <t>Excelentes ferramentas de olheiro</t>
  </si>
  <si>
    <t>TS_UPGRADE_LVL8</t>
  </si>
  <si>
    <t>Excellent support structures</t>
  </si>
  <si>
    <t xml:space="preserve">Excellentes structures d'encadrement </t>
  </si>
  <si>
    <t>Hervorragende Unterstützungsstrukturen</t>
  </si>
  <si>
    <t>Estructuras de apoyo excelentes</t>
  </si>
  <si>
    <t>Ottime strutture di supporto</t>
  </si>
  <si>
    <t>优秀支持架构</t>
  </si>
  <si>
    <t>Отличные вспомогательные структуры</t>
  </si>
  <si>
    <t>Excelentes estruturas de suporte</t>
  </si>
  <si>
    <t>TS_UPGRADE_LVL9</t>
  </si>
  <si>
    <t>State-of-the-art scouting tools and support structures</t>
  </si>
  <si>
    <t>Outils de supervision et structures d'encadrement dernier cri</t>
  </si>
  <si>
    <t>Hochmoderne Scouting-Geräte und Unterstützungsstrukturen</t>
  </si>
  <si>
    <t>Estructuras de apoyo y herramientas para ojeadores de última generación</t>
  </si>
  <si>
    <t>Strumenti di scouting e strutture di supporto all'avanguardia</t>
  </si>
  <si>
    <t>顶尖球探资源与支持架构</t>
  </si>
  <si>
    <t>Передовые инструменты и структуры скаутинга</t>
  </si>
  <si>
    <t>Ferramentas e estruturas de olheiro de última geração</t>
  </si>
  <si>
    <t>BIZ_CENTER</t>
  </si>
  <si>
    <t>Business center</t>
  </si>
  <si>
    <t>Centre d'affaires</t>
  </si>
  <si>
    <t>Business Center</t>
  </si>
  <si>
    <t>Centro de negocios</t>
  </si>
  <si>
    <t>Centro affari</t>
  </si>
  <si>
    <t>商务中心</t>
  </si>
  <si>
    <t>Бизнес-центр</t>
  </si>
  <si>
    <t>Centro de negócios</t>
  </si>
  <si>
    <t>BIZ_CENTER_FIRST_UNLOCK</t>
  </si>
  <si>
    <t>Unlock lvl 1:</t>
  </si>
  <si>
    <t>Débloquer Niv 1:</t>
  </si>
  <si>
    <t>St. 1 freischalten:</t>
  </si>
  <si>
    <t>Desbloquear niv. 1:</t>
  </si>
  <si>
    <t>Sblocca liv 1:</t>
  </si>
  <si>
    <t>解锁等级1：</t>
  </si>
  <si>
    <t>Открывает ур. 1:</t>
  </si>
  <si>
    <t>Desbloqueio nível 1:</t>
  </si>
  <si>
    <t>BIZ_CENTER_BONUS</t>
  </si>
  <si>
    <t>Average revenues per month:</t>
  </si>
  <si>
    <t>Revenus moyens par mois :</t>
  </si>
  <si>
    <t>Durchschnittliche Einnahmen pro Monat:</t>
  </si>
  <si>
    <t>Ingresos medios por mes:</t>
  </si>
  <si>
    <t>Ricavi medi mensili:</t>
  </si>
  <si>
    <t>平均月收入：</t>
  </si>
  <si>
    <t>Средний доход в месяц:</t>
  </si>
  <si>
    <t>Receitas médias por mês:</t>
  </si>
  <si>
    <t>BIZ_CENTER_EQUIP_LVL1</t>
  </si>
  <si>
    <t>{[ACADEMY/BIZ_CENTER_UPGRADE_LVL1]}</t>
  </si>
  <si>
    <t>One of the equipment of the Infra Business center</t>
  </si>
  <si>
    <t>BIZ_CENTER_EQUIP_LVL2</t>
  </si>
  <si>
    <t>{[ACADEMY/BIZ_CENTER_UPGRADE_LVL2]}</t>
  </si>
  <si>
    <t>BIZ_CENTER_EQUIP_LVL3</t>
  </si>
  <si>
    <t>{[ACADEMY/BIZ_CENTER_UPGRADE_LVL3]}</t>
  </si>
  <si>
    <t>BIZ_CENTER_EQUIP_LVL4</t>
  </si>
  <si>
    <t>{[ACADEMY/BIZ_CENTER_UPGRADE_LVL4]}</t>
  </si>
  <si>
    <t>BIZ_CENTER_EQUIP_LVL5</t>
  </si>
  <si>
    <t>{[ACADEMY/BIZ_CENTER_UPGRADE_LVL5]}</t>
  </si>
  <si>
    <t>BIZ_CENTER_EQUIP_LVL6</t>
  </si>
  <si>
    <t>{[ACADEMY/BIZ_CENTER_UPGRADE_LVL6]}</t>
  </si>
  <si>
    <t>BIZ_CENTER_EQUIP_LVL7</t>
  </si>
  <si>
    <t>{[ACADEMY/BIZ_CENTER_UPGRADE_LVL7]}</t>
  </si>
  <si>
    <t>BIZ_CENTER_EQUIP_LVL8</t>
  </si>
  <si>
    <t>{[ACADEMY/BIZ_CENTER_UPGRADE_LVL8]}</t>
  </si>
  <si>
    <t>BIZ_CENTER_EQUIP_LVL9</t>
  </si>
  <si>
    <t>{[ACADEMY/BIZ_CENTER_UPGRADE_LVL9]}</t>
  </si>
  <si>
    <t>BIZ_CENTER_TOTAL</t>
  </si>
  <si>
    <t>Total opportunities per month:</t>
  </si>
  <si>
    <t>Nombre total d'opportunités par mois :</t>
  </si>
  <si>
    <t>Gesamtgeschäftstätigkeit pro Monat:</t>
  </si>
  <si>
    <t>Oportunidades totales por mes:</t>
  </si>
  <si>
    <t>Opportunità totali per mese:</t>
  </si>
  <si>
    <t>每月机会总数：</t>
  </si>
  <si>
    <t>Всего возможностей в месяц:</t>
  </si>
  <si>
    <t>Oportunidades totais por mês:</t>
  </si>
  <si>
    <t>opportunities = "business opportunities", "deal with brands", etc.</t>
  </si>
  <si>
    <t>BIZ_CENTER_UPGRADE_LVL1</t>
  </si>
  <si>
    <t>Organization of guided visits</t>
  </si>
  <si>
    <t>Organisation de visites guidées</t>
  </si>
  <si>
    <t>Organisation von geführten Besuchen</t>
  </si>
  <si>
    <t>Organización de visitas guiadas</t>
  </si>
  <si>
    <t>Organizzazione di visite guidate</t>
  </si>
  <si>
    <t>组织导览参观活动</t>
  </si>
  <si>
    <t>Организация экскурсий</t>
  </si>
  <si>
    <t>Organização de visitas guiadas</t>
  </si>
  <si>
    <t>BIZ_CENTER_UPGRADE_LVL2</t>
  </si>
  <si>
    <t>Building of Store</t>
  </si>
  <si>
    <t>Construction d'un magasin</t>
  </si>
  <si>
    <t>Bau eines Shops</t>
  </si>
  <si>
    <t>Construcción de una tienda</t>
  </si>
  <si>
    <t>Costruzione del negozio</t>
  </si>
  <si>
    <t>建造商店</t>
  </si>
  <si>
    <t>Строительство магазина</t>
  </si>
  <si>
    <t>Construção de Loja</t>
  </si>
  <si>
    <t>BIZ_CENTER_UPGRADE_LVL3</t>
  </si>
  <si>
    <t>Tennis internships for public</t>
  </si>
  <si>
    <t>Stages de tennis pour le public</t>
  </si>
  <si>
    <t>Tennis-Praktika für die Öffentlichkeit</t>
  </si>
  <si>
    <t>Stage di tennis per il pubblico</t>
  </si>
  <si>
    <t>举办公众网球体验营</t>
  </si>
  <si>
    <t>Теннисные стажировки для публики</t>
  </si>
  <si>
    <t>BIZ_CENTER_UPGRADE_LVL4</t>
  </si>
  <si>
    <t>Building Billboards</t>
  </si>
  <si>
    <t>Construction de panneaux de publicité</t>
  </si>
  <si>
    <t>Bau von Werbetafeln</t>
  </si>
  <si>
    <t>Construcción de vallas publicitarias</t>
  </si>
  <si>
    <t>Costruzione di cartelloni pubblicitari</t>
  </si>
  <si>
    <t>建造广告牌</t>
  </si>
  <si>
    <t>Установка билбордов</t>
  </si>
  <si>
    <t>Construção de Outdoors</t>
  </si>
  <si>
    <t>BIZ_CENTER_UPGRADE_LVL5</t>
  </si>
  <si>
    <t>Building Room Rentals for Events</t>
  </si>
  <si>
    <t>Construction de salles de location pour des événements</t>
  </si>
  <si>
    <t>Bau von Räumen, die für Events gemietet werden können</t>
  </si>
  <si>
    <t>Affitto di sale per eventi</t>
  </si>
  <si>
    <t>场地租赁（用于活动）</t>
  </si>
  <si>
    <t>Помещения в аренду для мероприятий</t>
  </si>
  <si>
    <t>BIZ_CENTER_UPGRADE_LVL6</t>
  </si>
  <si>
    <t>Creation of a Sports Studies Program</t>
  </si>
  <si>
    <t>Création d'un programme de sport études</t>
  </si>
  <si>
    <t>Entwicklung eines Sportstudienprogramms</t>
  </si>
  <si>
    <t>Creación de un programa de estudios deportivos</t>
  </si>
  <si>
    <t>Creazione di un programma di studi sportivi</t>
  </si>
  <si>
    <t>创建运动研究课程</t>
  </si>
  <si>
    <t>Создание спортивно-учебной программы</t>
  </si>
  <si>
    <t>Criação de um Programa de Estudos Esportivos</t>
  </si>
  <si>
    <t>BIZ_CENTER_UPGRADE_LVL7</t>
  </si>
  <si>
    <t>Building Restaurants</t>
  </si>
  <si>
    <t>Construction de restaurants</t>
  </si>
  <si>
    <t>Bau von Restaurants</t>
  </si>
  <si>
    <t>Construcción de restaurantes</t>
  </si>
  <si>
    <t>Costruzione di ristoranti</t>
  </si>
  <si>
    <t>建造餐厅</t>
  </si>
  <si>
    <t>Постройка ресторанов</t>
  </si>
  <si>
    <t>Construção de Restaurantes</t>
  </si>
  <si>
    <t>BIZ_CENTER_UPGRADE_LVL8</t>
  </si>
  <si>
    <t>Building a Hotel</t>
  </si>
  <si>
    <t>Construction d'un hôtel</t>
  </si>
  <si>
    <t>Bau eines Hotels</t>
  </si>
  <si>
    <t>Construcción de un hotel</t>
  </si>
  <si>
    <t>Costruizione di un hotel</t>
  </si>
  <si>
    <t>建造酒店</t>
  </si>
  <si>
    <t>Строительство гостиницы</t>
  </si>
  <si>
    <t>Construção de Hotel</t>
  </si>
  <si>
    <t>BIZ_CENTER_UPGRADE_LVL9</t>
  </si>
  <si>
    <t>Building of Stadium for Exhibitions/Shows</t>
  </si>
  <si>
    <t>Construction d'un stade pour les expositions / spectacles</t>
  </si>
  <si>
    <t>Bau eines Stadions für Schau-Matches/Shows</t>
  </si>
  <si>
    <t>Construcción de un estadio para exhibiciones o espectáculos</t>
  </si>
  <si>
    <t>Costruzione dello stadio per mostre/spettacoli</t>
  </si>
  <si>
    <t>建造体育馆（用于表演/展览）</t>
  </si>
  <si>
    <t>Строительство стадиона для шоу</t>
  </si>
  <si>
    <t>Construção de Estádio para Exposições/Shows</t>
  </si>
  <si>
    <t>{[UI/LEVEL]}:</t>
  </si>
  <si>
    <t>{[UI/LEVEL]} :</t>
  </si>
  <si>
    <t>{[UI/LEVEL]}：</t>
  </si>
  <si>
    <t>LVL</t>
  </si>
  <si>
    <t>{[UI/LEVEL_MINI]}.</t>
  </si>
  <si>
    <t>{[UI/LEVEL_MINI]}。</t>
  </si>
  <si>
    <t>UPGRADE_COST</t>
  </si>
  <si>
    <t>Cost:</t>
  </si>
  <si>
    <t>Coût :</t>
  </si>
  <si>
    <t>Kosten:</t>
  </si>
  <si>
    <t>Coste:</t>
  </si>
  <si>
    <t>Costo:</t>
  </si>
  <si>
    <t>成本：</t>
  </si>
  <si>
    <t>Стоимость:</t>
  </si>
  <si>
    <t>Custo:</t>
  </si>
  <si>
    <t>UPGRADE_TIME</t>
  </si>
  <si>
    <t>Time:</t>
  </si>
  <si>
    <t>Temps :</t>
  </si>
  <si>
    <t>Zeit:</t>
  </si>
  <si>
    <t>Hora:</t>
  </si>
  <si>
    <t>时间：</t>
  </si>
  <si>
    <t>Время:</t>
  </si>
  <si>
    <t>DESC</t>
  </si>
  <si>
    <t>Description:</t>
  </si>
  <si>
    <t>Description :</t>
  </si>
  <si>
    <t>Beschreibung:</t>
  </si>
  <si>
    <t>Descripción:</t>
  </si>
  <si>
    <t>Descrizione:</t>
  </si>
  <si>
    <t>描述：</t>
  </si>
  <si>
    <t>Описание:</t>
  </si>
  <si>
    <t>Descrição:</t>
  </si>
  <si>
    <t>UPGRADE_BTN_INPROGRESS</t>
  </si>
  <si>
    <t>In progress ({[VAR_DURATION_LEFT]} left)</t>
  </si>
  <si>
    <t>En cours (encore {[VAR_DURATION_LEFT]})</t>
  </si>
  <si>
    <t>In Arbeit (noch {[VAR_DURATION_LEFT]})</t>
  </si>
  <si>
    <t>En curso (quedan {[VAR_DURATION_LEFT]})</t>
  </si>
  <si>
    <t>In corso ({[VAR_DURATION_LEFT]} rimanenti)</t>
  </si>
  <si>
    <t>进行中（剩余{[VAR_DURATION_LEFT]}）</t>
  </si>
  <si>
    <t>В процессе ({[VAR_DURATION_LEFT]} осталось)</t>
  </si>
  <si>
    <t>Em andamento ({[VAR_DURATION_LEFT]} restantes)</t>
  </si>
  <si>
    <t>Construction of an infrastructure's upgrade</t>
  </si>
  <si>
    <t>UPGRADE_INPROGRESS</t>
  </si>
  <si>
    <t>Upgrade in progress</t>
  </si>
  <si>
    <t>Amélioration en cours</t>
  </si>
  <si>
    <t>Ausbau in Arbeit</t>
  </si>
  <si>
    <t>Actualización en curso</t>
  </si>
  <si>
    <t>Miglioria in corso</t>
  </si>
  <si>
    <t>升级进行中</t>
  </si>
  <si>
    <t>Улучшение в процессе</t>
  </si>
  <si>
    <t>Melhoria em andamento</t>
  </si>
  <si>
    <t>NOFUNDS</t>
  </si>
  <si>
    <t>No funds</t>
  </si>
  <si>
    <t>Fonds insuffisants</t>
  </si>
  <si>
    <t>Keine Gelder</t>
  </si>
  <si>
    <t>Sin fondos</t>
  </si>
  <si>
    <t>Niente fondi</t>
  </si>
  <si>
    <t>资金不足</t>
  </si>
  <si>
    <t>Недостаточно средств</t>
  </si>
  <si>
    <t>Sem fundos</t>
  </si>
  <si>
    <t>When academy has not enough $ to build</t>
  </si>
  <si>
    <t>LEVEL_MAX</t>
  </si>
  <si>
    <t>Max Level</t>
  </si>
  <si>
    <t>Niveau max.</t>
  </si>
  <si>
    <t>Max. Stufe</t>
  </si>
  <si>
    <t>Nivel máximo</t>
  </si>
  <si>
    <t>Livello massimo</t>
  </si>
  <si>
    <t>最大等级</t>
  </si>
  <si>
    <t>Максимальный уровень</t>
  </si>
  <si>
    <t>Nível Máximo</t>
  </si>
  <si>
    <t>ROLETYPE_01</t>
  </si>
  <si>
    <t>{[STAFF/CAT_01]}</t>
  </si>
  <si>
    <t>ROLETYPE_02</t>
  </si>
  <si>
    <t>{[STAFF/CAT_02]}</t>
  </si>
  <si>
    <t>ROLETYPE_03</t>
  </si>
  <si>
    <t>{[STAFF/CAT_03]}</t>
  </si>
  <si>
    <t>ROLETYPE_04</t>
  </si>
  <si>
    <t>{[STAFF/ROLE_04]}</t>
  </si>
  <si>
    <t>ROLETYPE_05</t>
  </si>
  <si>
    <t>ROLETYPE_06</t>
  </si>
  <si>
    <t>{[STAFF/ROLE_06]}</t>
  </si>
  <si>
    <t>VISION_3</t>
  </si>
  <si>
    <t>Nationalist</t>
  </si>
  <si>
    <t>Nationaliste</t>
  </si>
  <si>
    <t>Inlandsfokus</t>
  </si>
  <si>
    <t>Nacionalista</t>
  </si>
  <si>
    <t>Nazionalista</t>
  </si>
  <si>
    <t>国家主义</t>
  </si>
  <si>
    <t>Националистическая</t>
  </si>
  <si>
    <t>VISION_5</t>
  </si>
  <si>
    <t>Elitist</t>
  </si>
  <si>
    <t>Elitiste</t>
  </si>
  <si>
    <t>Elitär</t>
  </si>
  <si>
    <t>Elitista</t>
  </si>
  <si>
    <t>Elitario</t>
  </si>
  <si>
    <t>精英主义</t>
  </si>
  <si>
    <t>Элитная</t>
  </si>
  <si>
    <t>VISION_1_INFO</t>
  </si>
  <si>
    <t>This academy seeks to improve its reputation in the world of tennis without prioritizing one aspect more than others.</t>
  </si>
  <si>
    <t>Cette académie cherche à améliorer sa réputation dans le monde du tennis sans prioriser un aspect plus que d'autres.</t>
  </si>
  <si>
    <t>Diese Akademie versucht, ihre Reputation in der Tenniswelt zu verbessern, ohne einen bestimmten Aspekt zu priorisieren.</t>
  </si>
  <si>
    <t>Esta escuela busca mejorar su reputación en el mundo del tenis sin priorizar un aspecto más que otro.</t>
  </si>
  <si>
    <t>Questa accademia cerca di migliorare la propria reputazione nel mondo del tennis senza dare la priorità a un aspetto rispetto ad altri.</t>
  </si>
  <si>
    <t>此网球学院旨在全方位提升其在网球界的声誉，不偏重任何单一领域。</t>
  </si>
  <si>
    <t>Эта академия стремится повысить свою репутацию в мире тенниса, не отдавая приоритета какому-то одному аспекту.</t>
  </si>
  <si>
    <t>Esta academia busca melhorar sua reputação no mundo do tênis sem priorizar um aspecto mais do que outros.</t>
  </si>
  <si>
    <t>VISION_2_INFO</t>
  </si>
  <si>
    <t>This academy prefers to focus its development on lesser known players in their early years of tennis and focus on their progression to improve its reputation.</t>
  </si>
  <si>
    <t>Cette académie prefère axer son développement sur des joueurs peu connus dans leurs jeunes années et de les faire progresser afin d'améliorer sa réputation.</t>
  </si>
  <si>
    <t>Diese Akademie konzentriert sich auf die Entwicklung weniger bekannter Spieler in ihren frühen Jahren im Tennissport und richtet ihren Schwerpunkt auf die Verbesserung ihrer Reputation.</t>
  </si>
  <si>
    <t>Esta escuela prefiere centrar su desarrollo en tenistas menos conocidos en sus comienzos y enfocarse en sus avances para mejorar su reputación.</t>
  </si>
  <si>
    <t>Questa accademia preferisce concentrare il suo sviluppo su giocatori meno conosciuti nei loro primi anni di tennis e concentrarsi sulla loro progressione per migliorare la propria reputazione.</t>
  </si>
  <si>
    <t>此学院倾向于关注年轻但尚未广为人知的球员，通过促进其成长与进步来提升学院声誉。</t>
  </si>
  <si>
    <t>Эта академия предпочитает развивать молодых, малоизвестных игроков, делая ставку на их прогресс.</t>
  </si>
  <si>
    <t>Esta academia prefere focar seu desenvolvimento em jogadores menos conhecidos em seus primeiros anos de tênis e focar em sua progressão para melhorar sua reputação.</t>
  </si>
  <si>
    <t>VISION_3_INFO</t>
  </si>
  <si>
    <t>A bit like a federation, this academy focuses on the development of players from its country in order to improve its reputation.</t>
  </si>
  <si>
    <t>Un peu comme une fédération, cette académie se concentre dans le développement de joueurs de son pays pour améliorer sa réputation.</t>
  </si>
  <si>
    <t>Diese Akademie ist ein wenig mit einem Verband vergleichbar und konzentriert sich auf die Entwicklung von Spieler des eigenen Landes , um ihre Reputation zu verbessern.</t>
  </si>
  <si>
    <t>Aunque parecida a una federación, esta escuela se enfoca en el desarrollo de tenistas de su propio país para mejorar su reputación.</t>
  </si>
  <si>
    <t>Un po' come una federazione, questa accademia si concentra sullo sviluppo dei giocatori del suo Paese ma anche dei Paesi vicini per migliorare la sua reputazione.</t>
  </si>
  <si>
    <t>类似于国家网协，此学院着重培养本国球员，以此增强学院声誉。</t>
  </si>
  <si>
    <t>Как федерация, академия сосредоточена на развитии игроков своей страны.</t>
  </si>
  <si>
    <t>Um pouco como uma federação, esta academia foca no desenvolvimento de jogadores de seu país para melhorar sua reputação.</t>
  </si>
  <si>
    <t>VISION_5_INFO</t>
  </si>
  <si>
    <t>In order to improve its reputation, this academy’s tactic is to gather famous and high level tennis players to make up its pro team.</t>
  </si>
  <si>
    <t>Afin d'améliorer sa réputation, cette académie a pour tactique de rassembler au sein de son effectif des joueurs et joueuses populaires et de haut niveau.</t>
  </si>
  <si>
    <t>Um ihre Reputation zu verbessern, besteht die Taktik dieser Akademie darin, bekannte und hochklassige TennisSpieler für ihr Profiteam zu finden.</t>
  </si>
  <si>
    <t>Para mejorar su reputación, la táctica de esta escuela consiste en reunir a tenistas famosos y de alto nivel para formar su equipo profesional.</t>
  </si>
  <si>
    <t>Per migliorare la reputazione, la tattica di questa accademia è quella di riunire tennisti famosi e di alto livello per formare una squadra di professionisti.</t>
  </si>
  <si>
    <t>为达成此目标，此学院的策略之一是招募知名高水平网球选手组成职业战队。</t>
  </si>
  <si>
    <t>Чтобы повысить свою репутацию, академия стремится собрать известных и высокоуровневых игроков для формирования своей про-команды.</t>
  </si>
  <si>
    <t>Para melhorar sua reputação, a tática desta academia é reunir tenistas famosos e de alto nível para compor sua equipe profissional.</t>
  </si>
  <si>
    <t>SV_CURRENT_INFO</t>
  </si>
  <si>
    <t>List of players currently being evaluated by your scouts.</t>
  </si>
  <si>
    <t>Liste des joueurs en cours d'évaluation par vos recruteurs.</t>
  </si>
  <si>
    <t>Liste von Spielern, die derzeit von deinen Scouts bewertet werden.</t>
  </si>
  <si>
    <t>Lista de tenistas que están siendo evaluados actualmente por tus ojeadores.</t>
  </si>
  <si>
    <t>Elenco dei giocatori attualmente valutati dagli scout.</t>
  </si>
  <si>
    <t>当前正在接受球探评估的球员名单</t>
  </si>
  <si>
    <t>Список игроков, которые в данный момент находятся на оценке у ваших скаутов.</t>
  </si>
  <si>
    <t>Lista de jogadores atualmente sendo avaliados por seus olheiros.</t>
  </si>
  <si>
    <t>SV_WAITING_INFO</t>
  </si>
  <si>
    <t>List of players you wish to evaluate and who are waiting for an available recruiter.</t>
  </si>
  <si>
    <t>Liste des joueurs que vous souhaitez évaluer et qui sont en attente d'un recruteur disponible.</t>
  </si>
  <si>
    <t>Liste von Spielern, die bewertet werden sollen und auf einen verfügbaren Rekrutierer warten.</t>
  </si>
  <si>
    <t>Lista de tenistas que deseas evaluar y que están esperando a que esté disponible un ojeador.</t>
  </si>
  <si>
    <t>Elenco dei giocatori che desideri valutare e che stanno aspettando uno scout disponibile.</t>
  </si>
  <si>
    <t>待评估球员名单（等待可用招募人员）</t>
  </si>
  <si>
    <t>Список игроков, которые ожидают свободного рекрутёра для оценки.</t>
  </si>
  <si>
    <t>Lista de jogadores que você deseja avaliar e que estão esperando por um recrutador disponível.</t>
  </si>
  <si>
    <t>SV_COLUMN_3_INFO</t>
  </si>
  <si>
    <t>Nationality</t>
  </si>
  <si>
    <t>Nationalité</t>
  </si>
  <si>
    <t>Nationalität</t>
  </si>
  <si>
    <t>Nacionalidad</t>
  </si>
  <si>
    <t>Nazionalità</t>
  </si>
  <si>
    <t>国籍</t>
  </si>
  <si>
    <t>Национальность</t>
  </si>
  <si>
    <t>Nacionalidade</t>
  </si>
  <si>
    <t>SV_COLUMN_4_INFO</t>
  </si>
  <si>
    <t>Gender</t>
  </si>
  <si>
    <t>Genre</t>
  </si>
  <si>
    <t>Geschlecht</t>
  </si>
  <si>
    <t>Género</t>
  </si>
  <si>
    <t>Sesso</t>
  </si>
  <si>
    <t>性别</t>
  </si>
  <si>
    <t>Пол</t>
  </si>
  <si>
    <t>Gênero</t>
  </si>
  <si>
    <t>SV_COLUMN_5_INFO</t>
  </si>
  <si>
    <t>Циркут</t>
  </si>
  <si>
    <t>SV_COLUMN_6_INFO</t>
  </si>
  <si>
    <t>Afiliación</t>
  </si>
  <si>
    <t>Affiliazione</t>
  </si>
  <si>
    <t>隶属关系</t>
  </si>
  <si>
    <t>Afiliação</t>
  </si>
  <si>
    <t>SV_COLUMN_7_INFO</t>
  </si>
  <si>
    <t>SV_COLUMN_8_INFO</t>
  </si>
  <si>
    <t>SV_COLUMN_9_INFO</t>
  </si>
  <si>
    <t>SV_COLUMN_10_INFO</t>
  </si>
  <si>
    <t>Evaluation Progress</t>
  </si>
  <si>
    <t>Avancement de l'évaluation</t>
  </si>
  <si>
    <t>Bewertungsprozess</t>
  </si>
  <si>
    <t>Progreso de la evaluación</t>
  </si>
  <si>
    <t>Valutazione del progresso</t>
  </si>
  <si>
    <t>评估进度</t>
  </si>
  <si>
    <t>Прогресс оценки</t>
  </si>
  <si>
    <t>Progresso da Avaliação</t>
  </si>
  <si>
    <t>SV_COLUMN_11_INFO</t>
  </si>
  <si>
    <t>Days remaining before the end of the evaluation</t>
  </si>
  <si>
    <t>Jours restants avant la fin de l'évaluation</t>
  </si>
  <si>
    <t>Verbleibende Tage bis zum Ende der Bewertung</t>
  </si>
  <si>
    <t>Días que quedan antes del final de la evaluación</t>
  </si>
  <si>
    <t>Giorni rimanenti alla fine della valutazione</t>
  </si>
  <si>
    <t>距离评估结束剩余天数</t>
  </si>
  <si>
    <t>Оставшиеся дни до завершения оценки</t>
  </si>
  <si>
    <t>Dias restantes antes do fim da avaliação</t>
  </si>
  <si>
    <t>SV_FILTER_PLY_INFO</t>
  </si>
  <si>
    <t>Number of players being evaluated and maximum capacity of the recruiter to evaluate several players at the same time.</t>
  </si>
  <si>
    <t>Nombre de joueurs en cours d'évaluation et capacité max. du recruteur a évaluer plusieurs joueurs à la fois.</t>
  </si>
  <si>
    <t>Anzahl von Spielern, die bewertet werden, und maximale Kapazität des Rekrutierers, um mehrere Spieler gleichzeitig zu bewerten.</t>
  </si>
  <si>
    <t>Número de tenistas evaluados y capacidad máxima del ojeador para evaluar a varios tenistas al mismo tiempo.</t>
  </si>
  <si>
    <t>Numero di giocatori valutati e capacità massima del reclutatore di valutare più giocatori contemporaneamente.</t>
  </si>
  <si>
    <t>当前被评估球员的数量及每位招募人员可同时评估的最大人数。</t>
  </si>
  <si>
    <t>Количество игроков на оценке и максимальная нагрузка рекрутёра.</t>
  </si>
  <si>
    <t>Número de jogadores sendo avaliados e capacidade máxima do recrutador para avaliar vários jogadores ao mesmo tempo.</t>
  </si>
  <si>
    <t>INF1</t>
  </si>
  <si>
    <t>Infra name on heal sessions cards</t>
  </si>
  <si>
    <t>INF2</t>
  </si>
  <si>
    <t>Infra name on training sessions cards</t>
  </si>
  <si>
    <t>SPORTS_CENTER_DESC</t>
  </si>
  <si>
    <t>The {[ACADEMY/SPORTS_CENTER]} includes the facilities used for training. An expanded {[ACADEMY/SPORTS_CENTER]} allows to have access to a larger variety of trainings, but also to welcome a larger number of staffs to train the players of the academy.</t>
  </si>
  <si>
    <t xml:space="preserve">Le {[ACADEMY/SPORTS_CENTER]} regroupe les infrastructures servant notament aux entrainements. Un {[ACADEMY/SPORTS_CENTER]} développé permet donc d'accéder à une variété plus grande d'entrainements, mais aussi d'accueillir un plus grand nombre de staffs pour s'occuper des joueurs de l'académie. </t>
  </si>
  <si>
    <t>Das {[ACADEMY/SPORTS_CENTER]} umfasst die Trainingseinrichtungen. Ein ausgebautes {[ACADEMY/SPORTS_CENTER]} bietet Zugang zu einer größeren Anzahl von Trainings und Mitarbeitern, um die Spieler der Akademie zu trainieren.</t>
  </si>
  <si>
    <t>El {[ACADEMY/SPORTS_CENTER]} incluye las instalaciones utilizadas para entrenar. Un {[ACADEMY/SPORTS_CENTER]} ampliado permite tener acceso a una mayor variedad de entrenamientos y aumenta la cantidad de personal disponible para entrenar a tus tenistas.</t>
  </si>
  <si>
    <t>Il {[ACADEMY/SPORTS_CENTER]} include le strutture utilizzate per la formazione. Un {[ACADEMY/SPORTS_CENTER]} più grande consente di avere accesso a una più ampia varietà di corsi di formazione, ma anche di accogliere un numero maggiore di staff per formare i giocatori dell'accademia.</t>
  </si>
  <si>
    <t>{[ACADEMY/SPORTS_CENTER]}
 包含用于训练的设施。升级{[ACADEMY/SPORTS_CENTER]}可提供更多样化的训练项目，并能容纳更多教练人员来训练学院球员。</t>
  </si>
  <si>
    <t>{[ACADEMY/SPORTS_CENTER]} включает объекты, используемые для тренировок. Расширение позволяет открыть больше тренировок и принимать больше персонала.</t>
  </si>
  <si>
    <t>O {[ACADEMY/SPORTS_CENTER]} inclui as instalações usadas para treinamento. Um {[ACADEMY/SPORTS_CENTER]} expandido permite ter acesso a uma maior variedade de treinamentos, mas também acolher um maior número de funcionários para treinar os jogadores da academia.</t>
  </si>
  <si>
    <t>xx</t>
  </si>
  <si>
    <t>MED_CENTER_DESC</t>
  </si>
  <si>
    <t>The {[ACADEMY/MED_CENTER]} includes the infrastructures related to care. An expanded {[ACADEMY/MED_CENTER]} allows access to a wider variety of care, but also reduces the injury time of the players in the academy.</t>
  </si>
  <si>
    <t>Le {[ACADEMY/MED_CENTER]} regroupe les infrastructures relatives aux soins. Un {[ACADEMY/MED_CENTER]} développé permet donc d'accéder à une variété plus grande de soins, mais aussi de réduir d'une manière générale le temps de blessure des joueurs de l'académie.</t>
  </si>
  <si>
    <t>Das {[ACADEMY/MED_CENTER]} umfasst die Infrastrukturen für die Betreuung von Spielern. Ein ausgebautes {[ACADEMY/MED_CENTER]} bietet Zugang zu besserer Betreuung und verringert die Verletzungsdauer der Spieler in der Akademie.</t>
  </si>
  <si>
    <t>El {[ACADEMY/MED_CENTER]} incluye las infraestructuras relacionadas con los cuidados. Un {[ACADEMY/MED_CENTER]} ampliado permite el acceso a una mayor variedad de tratamientos y también reduce el tiempo de recuperación de lesiones.</t>
  </si>
  <si>
    <t>Il {[ACADEMY/MED_CENTER]} comprende le infrastrutture relative all'assistenza. Un {[ACADEMY/MED_CENTER]} più grande consente l'accesso a una più ampia varietà di cure, ma riduce anche i tempi di recupero dei giocatori nell'accademia.</t>
  </si>
  <si>
    <t>{[ACADEMY/MED_CENTER]}包含与医疗护理相关的基础设施。升级{[ACADEMY/MED_CENTER]}可提供更多种类的治疗，并缩短学院球员的伤停时间。</t>
  </si>
  <si>
    <t>{[ACADEMY/MED_CENTER]} включает инфраструктуру для ухода. Расширение уменьшает длительность травм и открывает новые виды лечения.</t>
  </si>
  <si>
    <t>O {[ACADEMY/MED_CENTER]} inclui as infraestruturas relacionadas ao cuidado. Um {[ACADEMY/MED_CENTER]} expandido permite o acesso a uma maior variedade de cuidados, mas também reduz o tempo de recuperação de lesões dos jogadores da academia.</t>
  </si>
  <si>
    <t>TS_DESC</t>
  </si>
  <si>
    <t>The {[ACADEMY/TS]} includes activities related to the evaluation and recruitment of new players. An expanded {[ACADEMY/TS]} allows for more scouts.</t>
  </si>
  <si>
    <t>Le {[ACADEMY/TS]} regroupe les activités en lien avec l'évaluation et le recrutement de nouveaux joueurs. Un {[ACADEMY/TS]} développé permet d'avoir plus de recruteurs.</t>
  </si>
  <si>
    <t>Das {[ACADEMY/TS]} bietet Aktivitäten in Bezug auf die Bewertung und die Rekrutierung neuer Spieler. Ein ausgebautes {[ACADEMY/TS]} ermöglicht eine größere Anzahl von Scouts.</t>
  </si>
  <si>
    <t>El {[ACADEMY/TS]} incluye actividades relacionadas con la evaluación y la contratación de nuevos tenistas. Un {[ACADEMY/TS]} ampliado permite tener más ojeadores.</t>
  </si>
  <si>
    <t>Il {[ACADEMY/TS]} include attività relative alla valutazione e all'ingaggio di nuovi giocatori. Un {[ACADEMY/TS]} più grande consente di avere più scout.</t>
  </si>
  <si>
    <t>{[ACADEMY/TS]}包含与新球员评估和招募相关的活动。升级{[ACADEMY/TS]}可雇佣更多球探。</t>
  </si>
  <si>
    <t>{[ACADEMY/TS]} включает деятельность по оценке и набору новых игроков. Расширение увеличивает количество скаутов.</t>
  </si>
  <si>
    <t>O {[ACADEMY/TS]} inclui atividades relacionadas à avaliação e recrutamento de novos jogadores. Um {[ACADEMY/TS]} expandido permite ter mais olheiros.</t>
  </si>
  <si>
    <t>BIZ_CENTER_DESC</t>
  </si>
  <si>
    <t>The {[ACADEMY/BIZ_CENTER]} groups the activities related to the business that revolves around the academy. An expanded {[ACADEMY/BIZ_CENTER]} allows to have more consequent additional incomes.</t>
  </si>
  <si>
    <t>Le {[ACADEMY/BIZ_CENTER]} regroupe les activités en lien avec le business qui gravite autour de l'académie. Un {[ACADEMY/BIZ_CENTER]} développé permet d'avoir des revenus additionnels plus conséquents.</t>
  </si>
  <si>
    <t>Das {[ACADEMY/BIZ_CENTER]} vereint die Aktivitäten in Bezug auf den Betrieb der Akademie. Ein ausgebautes {[ACADEMY/BIZ_CENTER]} ermöglicht regelmäßigere Zusatzeinnahmen.</t>
  </si>
  <si>
    <t>El {[ACADEMY/BIZ_CENTER]} agrupa las actividades relacionadas con el negocio en torno al que gira tu escuela. Un {[ACADEMY/BIZ_CENTER]} ampliado permite tener mayores ingresos.</t>
  </si>
  <si>
    <t>Il {[ACADEMY/BIZ_CENTER]} raggruppa le attività commerciali che ruotano attorno all'accademia. Un {[ACADEMY/BIZ_CENTER]} più grande consente di avere più entrate aggiuntive.</t>
  </si>
  <si>
    <t>{[ACADEMY/BIZ_CENTER]}包含与学院相关的商业运营活动。升级{[ACADEMY/BIZ_CENTER]}可获得更可观的额外收入。</t>
  </si>
  <si>
    <t>{[ACADEMY/BIZ_CENTER]} объединяет все бизнес-активности академии. Расширение увеличивает дополнительные доходы.</t>
  </si>
  <si>
    <t>O {[ACADEMY/BIZ_CENTER]} agrupa as atividades relacionadas aos negócios que giram em torno da academia. Um {[ACADEMY/BIZ_CENTER]} expandido permite ter rendas adicionais mais consistentes.</t>
  </si>
  <si>
    <t>WARNING_UNDER_TOLERANCE</t>
  </si>
  <si>
    <t>Warning, balance below the tolerance threshold!</t>
  </si>
  <si>
    <t>Attention, solde sous le seuil de tolérance</t>
  </si>
  <si>
    <t>Warnung, Kontostand unter Toleranzschwelle!</t>
  </si>
  <si>
    <t>¡Atención, el saldo está por debajo del umbral tolerable!</t>
  </si>
  <si>
    <t>Attenzione, saldo al di sotto della soglia di tolleranza!</t>
  </si>
  <si>
    <t>警告，余额低于容忍阈值！</t>
  </si>
  <si>
    <t>Внимание: баланс ниже допустимого порога!</t>
  </si>
  <si>
    <t>Atenção, saldo abaixo do limite de tolerância!</t>
  </si>
  <si>
    <t>INFRA_MONTHLY_INC</t>
  </si>
  <si>
    <t>Monthly income (max)</t>
  </si>
  <si>
    <t>Revenus mensuels (max)</t>
  </si>
  <si>
    <t>Monatliche Einnahmen (max)</t>
  </si>
  <si>
    <t>Ingresos mensuales (max)</t>
  </si>
  <si>
    <t>Introiti mensili (max)</t>
  </si>
  <si>
    <t>月收入（上限）</t>
  </si>
  <si>
    <t>Ежемесячный доход (макс.)</t>
  </si>
  <si>
    <t>Renda mensal (máx)</t>
  </si>
  <si>
    <t>INFRA_MONTHLY_INC2</t>
  </si>
  <si>
    <t>Monthly income</t>
  </si>
  <si>
    <t>Revenus mensuels</t>
  </si>
  <si>
    <t>Monatliche Einnahmen</t>
  </si>
  <si>
    <t>Ingresos mensuales</t>
  </si>
  <si>
    <t>Introiti mensili</t>
  </si>
  <si>
    <t>月收入</t>
  </si>
  <si>
    <t>Ежемесячный доход</t>
  </si>
  <si>
    <t>Renda mensal</t>
  </si>
  <si>
    <t>INFRA_MONTHLY_COST</t>
  </si>
  <si>
    <t>Monthly expenses</t>
  </si>
  <si>
    <t>Dépenses mensuelles</t>
  </si>
  <si>
    <t>Monatliche Ausgaben</t>
  </si>
  <si>
    <t>Gastos mensuales</t>
  </si>
  <si>
    <t>Spese mensili</t>
  </si>
  <si>
    <t>月支出</t>
  </si>
  <si>
    <t>Ежемесячные расходы</t>
  </si>
  <si>
    <t>Despesas mensais</t>
  </si>
  <si>
    <t>INFRA_PERF</t>
  </si>
  <si>
    <t>Performance by area</t>
  </si>
  <si>
    <t>Performance par domaine</t>
  </si>
  <si>
    <t>Leistung nach Bereich</t>
  </si>
  <si>
    <t>Rendimiento por área</t>
  </si>
  <si>
    <t>Prestazioni per dominio</t>
  </si>
  <si>
    <t>各领域表现</t>
  </si>
  <si>
    <t>Эффективность по зонам</t>
  </si>
  <si>
    <t>Desempenho por área</t>
  </si>
  <si>
    <t>INFRA_PERF_SC_1</t>
  </si>
  <si>
    <t>INFRA_PERF_SC_2</t>
  </si>
  <si>
    <t>Team slots</t>
  </si>
  <si>
    <t>Places pour l'effectif</t>
  </si>
  <si>
    <t>Kaderplätze</t>
  </si>
  <si>
    <t>Espacios de equipo</t>
  </si>
  <si>
    <t>Posizioni per l’organico</t>
  </si>
  <si>
    <t>团队名额</t>
  </si>
  <si>
    <t>Слоты команды</t>
  </si>
  <si>
    <t>Vagas na equipe</t>
  </si>
  <si>
    <t>INFRA_PERF_SC_3</t>
  </si>
  <si>
    <t>Staff slots</t>
  </si>
  <si>
    <t>Places de Staff</t>
  </si>
  <si>
    <t>Mitarbeiterplätze</t>
  </si>
  <si>
    <t>Espacios de personal</t>
  </si>
  <si>
    <t>Posizioni per il personale</t>
  </si>
  <si>
    <t>职员名额</t>
  </si>
  <si>
    <t>Слоты персонала</t>
  </si>
  <si>
    <t>Vagas de staff</t>
  </si>
  <si>
    <t>INFRA_PERF_SC_4</t>
  </si>
  <si>
    <t>Surface control bonus</t>
  </si>
  <si>
    <t>Bonus de Maîtrises de surfaces</t>
  </si>
  <si>
    <t>Bonus auf Beherrschung von Oberflächen</t>
  </si>
  <si>
    <t>Bonificación de control de pista</t>
  </si>
  <si>
    <t>Bonus di maestria della superficie</t>
  </si>
  <si>
    <t>场地控制加成</t>
  </si>
  <si>
    <t>Бонус контроля покрытия</t>
  </si>
  <si>
    <t>Bônus de controle de quadra</t>
  </si>
  <si>
    <t>INFRA_PERF_SC_5</t>
  </si>
  <si>
    <t>Game plan mastery bonus</t>
  </si>
  <si>
    <t>Bonus de Maîtrises des plans de jeu</t>
  </si>
  <si>
    <t>Bonus für Spielplanmeisterschaften</t>
  </si>
  <si>
    <t>Bonificación de control del plan de juego</t>
  </si>
  <si>
    <t>Bonus di maestria del piano di gioco</t>
  </si>
  <si>
    <t>比赛策略掌握度加成</t>
  </si>
  <si>
    <t>Бонус освоения тактического плана</t>
  </si>
  <si>
    <t>Bônus de maestria do plano de jogo</t>
  </si>
  <si>
    <t>INFRA_PERF_SC_6</t>
  </si>
  <si>
    <t>Form bonus</t>
  </si>
  <si>
    <t>Bonus de Forme</t>
  </si>
  <si>
    <t>Bonus für Form</t>
  </si>
  <si>
    <t>Bonificación de forma</t>
  </si>
  <si>
    <t>Bonus di forma</t>
  </si>
  <si>
    <t>状态加成</t>
  </si>
  <si>
    <t>Бонус формы</t>
  </si>
  <si>
    <t>INFRA_PERF_MC_1</t>
  </si>
  <si>
    <t>Treatment</t>
  </si>
  <si>
    <t>Behandlungen</t>
  </si>
  <si>
    <t>Tratamiento</t>
  </si>
  <si>
    <t>Trattamenti</t>
  </si>
  <si>
    <t>治疗</t>
  </si>
  <si>
    <t>Лечение</t>
  </si>
  <si>
    <t>Tratamento</t>
  </si>
  <si>
    <t>INFRA_PERF_MC_2</t>
  </si>
  <si>
    <t>Injury duration reduction bonus</t>
  </si>
  <si>
    <t>Bonus de réduction du temps de blessure</t>
  </si>
  <si>
    <t>Verringerung der Verletzungsdauer</t>
  </si>
  <si>
    <t>Reducción de la duración de la lesión</t>
  </si>
  <si>
    <t>Riduzione della durata dell'infortunio</t>
  </si>
  <si>
    <t>伤停时间减少加成</t>
  </si>
  <si>
    <t>Бонус сокращения длительности травмы</t>
  </si>
  <si>
    <t>Bônus de redução de duração de lesão</t>
  </si>
  <si>
    <t>INFRA_PERF_YC_1</t>
  </si>
  <si>
    <t>Scout slots</t>
  </si>
  <si>
    <t>Places de Scouts</t>
  </si>
  <si>
    <t>Scout-Plätze</t>
  </si>
  <si>
    <t>Espacios de ojeadores</t>
  </si>
  <si>
    <t>Posizioni per gli osservatori</t>
  </si>
  <si>
    <t>球探名额</t>
  </si>
  <si>
    <t>Слоты скаутов</t>
  </si>
  <si>
    <t>Vagas de olheiro</t>
  </si>
  <si>
    <t>INFRA_PERF_YC_2</t>
  </si>
  <si>
    <t>Progression bonus for youths and juniors</t>
  </si>
  <si>
    <t>Bonus de progression pour les jeunes et les juniors</t>
  </si>
  <si>
    <t>Fortschrittsbonus für Talente und Junioren</t>
  </si>
  <si>
    <t>Bonificación de progresión para jóvenes y juniors</t>
  </si>
  <si>
    <t>Bonus crescita per giovani e juniores</t>
  </si>
  <si>
    <t>青少年及青年球员进步加成</t>
  </si>
  <si>
    <t>Бонус прогресса для юношей и юниоров</t>
  </si>
  <si>
    <t>Bônus de progressão para jovens e juniores</t>
  </si>
  <si>
    <t>INFRA_PERF_YC_3</t>
  </si>
  <si>
    <t>Evaluation speed bonus</t>
  </si>
  <si>
    <t>Bonus de vitesse des évaluations</t>
  </si>
  <si>
    <t>Bonus auf Bewertungsgeschwindigkeit</t>
  </si>
  <si>
    <t>Bonificación de velocidad de evaluación</t>
  </si>
  <si>
    <t>Bonus di velocità delle valutazioni</t>
  </si>
  <si>
    <t>评估速度加成</t>
  </si>
  <si>
    <t>Бонус скорости оценки</t>
  </si>
  <si>
    <t>Bônus de velocidade de avaliação</t>
  </si>
  <si>
    <t>INFRA_PERF_BC_1</t>
  </si>
  <si>
    <t>Agent Slots</t>
  </si>
  <si>
    <t>Places d'Agents</t>
  </si>
  <si>
    <t>Agenten-Plätze</t>
  </si>
  <si>
    <t>Espacios de agentes</t>
  </si>
  <si>
    <t>Posizioni per gli agenti</t>
  </si>
  <si>
    <t>经纪人名额</t>
  </si>
  <si>
    <t>Слоты агентов</t>
  </si>
  <si>
    <t>Vagas de agente</t>
  </si>
  <si>
    <t>INFRA_PERF_TOP</t>
  </si>
  <si>
    <t>Top 3 academies</t>
  </si>
  <si>
    <t>Top 3 académies</t>
  </si>
  <si>
    <t>Top 3-Akademien</t>
  </si>
  <si>
    <t>Las tres mejores escuelas</t>
  </si>
  <si>
    <t>Prime 3 accademie</t>
  </si>
  <si>
    <t>前三名学院</t>
  </si>
  <si>
    <t>Топ-3 академий</t>
  </si>
  <si>
    <t>Top 3 academias</t>
  </si>
  <si>
    <t>SUBINF_MAX</t>
  </si>
  <si>
    <t>The academy has the best of the best.</t>
  </si>
  <si>
    <t>L’académie possède ce qu’il se fait de mieux.</t>
  </si>
  <si>
    <t>Die Akademie besitzt die höchsten Standards.</t>
  </si>
  <si>
    <t>La escuela tiene lo mejor de lo mejor.</t>
  </si>
  <si>
    <t>L’accademia possiede il meglio a disposizione.</t>
  </si>
  <si>
    <t>此学院拥有最顶尖的资源。</t>
  </si>
  <si>
    <t>Академия обладает лучшими из лучших.</t>
  </si>
  <si>
    <t>A academia tem o melhor do melhor.</t>
  </si>
  <si>
    <t>UPGRADE_COST_BTN</t>
  </si>
  <si>
    <t>Upgrade {[VAR_COST]}</t>
  </si>
  <si>
    <t>Améliorer {[VAR_COST]}</t>
  </si>
  <si>
    <t>Für {[VAR_COST]} ausbauen</t>
  </si>
  <si>
    <t>Actualizar {[VAR_COST]}</t>
  </si>
  <si>
    <t>Migliora {[VAR_COST]}</t>
  </si>
  <si>
    <t>升级{[VAR_COST]}</t>
  </si>
  <si>
    <t>Улучшить {[VAR_COST]}</t>
  </si>
  <si>
    <t>Melhorar {[VAR_COST]}</t>
  </si>
  <si>
    <t>UPGRADE_BTN</t>
  </si>
  <si>
    <t>Upgrade</t>
  </si>
  <si>
    <t>Améliorer</t>
  </si>
  <si>
    <t>Ausbauen</t>
  </si>
  <si>
    <t>Actualizar</t>
  </si>
  <si>
    <t>Migliora</t>
  </si>
  <si>
    <t>Улучшить</t>
  </si>
  <si>
    <t>Melhorar</t>
  </si>
  <si>
    <t>Upgrade an infrastructure</t>
  </si>
  <si>
    <t>BUILD_COST_BTN</t>
  </si>
  <si>
    <t>Build {[VAR_COST]}</t>
  </si>
  <si>
    <t>Construire {[VAR_COST]}</t>
  </si>
  <si>
    <t>{[VAR_COST]} bauen</t>
  </si>
  <si>
    <t>Construir {[VAR_COST]}</t>
  </si>
  <si>
    <t>Costruisci {[VAR_COST]}</t>
  </si>
  <si>
    <t>建造{[VAR_COST]}</t>
  </si>
  <si>
    <t>Построить {[VAR_COST]}</t>
  </si>
  <si>
    <t>UPGRADE_TITLE</t>
  </si>
  <si>
    <t>Improve your {[VAR_SUBINFRA_NAME]} to level {[VAR_SUBINFRA_LVL]}</t>
  </si>
  <si>
    <t>Améliorer {[VAR_SUBINFRA_NAME]} au niveau {[VAR_SUBINFRA_LVL]}</t>
  </si>
  <si>
    <t>{[VAR_SUBINFRA_NAME]} auf Stufe {[VAR_SUBINFRA_LVL]} ausbauen</t>
  </si>
  <si>
    <t>Mejorar tu {[VAR_SUBINFRA_NAME]} al nivel {[VAR_SUBINFRA_LVL]}</t>
  </si>
  <si>
    <t>Migliora {[VAR_SUBINFRA_NAME]} al livello {[VAR_SUBINFRA_LVL]}</t>
  </si>
  <si>
    <t>将你的{[VAR_SUBINFRA_NAME]}提升至{[VAR_SUBINFRA_LVL]}级</t>
  </si>
  <si>
    <t>Улучшить {[VAR_SUBINFRA_NAME]} до уровня {[VAR_SUBINFRA_LVL]}</t>
  </si>
  <si>
    <t>Melhore sua {[VAR_SUBINFRA_NAME]} para o nível {[VAR_SUBINFRA_LVL]}</t>
  </si>
  <si>
    <t>UPGRADE_DESC</t>
  </si>
  <si>
    <t>This level &lt;bold&gt;{[VAR_SUBINFRA_LVL]}&lt;/bold&gt; upgrade will cost &lt;bold&gt;&lt;color=#4387F8&gt;{[VAR_UPGRADE_COST]}&lt;/color&gt;&lt;/bold&gt; and the work will take &lt;bold&gt;&lt;color=#4387F8&gt;{[VAR_UPGRADE_LENGTH]}&lt;/color&gt;&lt;/bold&gt;.</t>
  </si>
  <si>
    <t>Cette amélioration au niveau &lt;bold&gt;{[VAR_SUBINFRA_LVL]}&lt;/bold&gt; coûtera &lt;bold&gt;&lt;color=#4387F8&gt;{[VAR_UPGRADE_COST]}&lt;/color&gt;&lt;/bold&gt; et les travaux dureront &lt;bold&gt;&lt;color=#4387F8&gt;{[VAR_UPGRADE_LENGTH]}&lt;/color&gt;&lt;/bold&gt;.</t>
  </si>
  <si>
    <t>Dieser Ausbau auf Stufe &lt;bold&gt;{[VAR_SUBINFRA_LVL]}&lt;/bold&gt; kostet &lt;bold&gt;&lt;color=#4387F8&gt;{[VAR_UPGRADE_COST]}&lt;/color&gt;&lt;/bold&gt; und die Bauarbeiten dauern &lt;bold&gt;&lt;color=#4387F8&gt;{[VAR_UPGRADE_LENGTH]}&lt;/color&gt;&lt;/bold&gt;.</t>
  </si>
  <si>
    <t>Esta actualización al nivel &lt;bold&gt;{[VAR_SUBINFRA_LVL]}&lt;/bold&gt; costará &lt;bold&gt;&lt;color=#4387F8&gt;{[VAR_UPGRADE_COST]}&lt;/color&gt;&lt;/bold&gt; y los trabajos durarán &lt;bold&gt;&lt;color=#4387F8&gt;{[VAR_UPGRADE_LENGTH]}&lt;/color&gt;&lt;/bold&gt;.</t>
  </si>
  <si>
    <t>Questo miglioramento al livello &lt;bold&gt;{[VAR_SUBINFRA_LVL]}&lt;/bold&gt; avrà un costo di &lt;bold&gt;&lt;color=#4387F8&gt;{[VAR_UPGRADE_COST]}&lt;/color&gt;&lt;/bold&gt; e i lavori dureranno &lt;bold&gt;&lt;color=#4387F8&gt;{[VAR_UPGRADE_LENGTH]}&lt;/color&gt;&lt;/bold&gt;.</t>
  </si>
  <si>
    <t>此次&lt;bold&gt;{[VAR_SUBINFRA_LVL]}&lt;/bold&gt;升级将花费&lt;bold&gt;&lt;color=#4387F8&gt;{[VAR_UPGRADE_COST]}&lt;/color&gt;&lt;/bold&gt;，施工需要&lt;bold&gt;&lt;color=#4387F8&gt;{[VAR_UPGRADE_LENGTH]}&lt;/color&gt;&lt;/bold&gt;。</t>
  </si>
  <si>
    <t>Улучшение уровня {[VAR_SUBINFRA_LVL]} будет стоить &lt;color=#4387F8&gt;{[VAR_UPGRADE_COST]} и займет &lt;color=#4387F8&gt;{[VAR_UPGRADE_LENGTH]}.</t>
  </si>
  <si>
    <t>Esta melhoria de nível &lt;bold&gt;{[VAR_SUBINFRA_LVL]}&lt;/bold&gt; custará &lt;bold&gt;&lt;color=#4387F8&gt;{[VAR_UPGRADE_COST]}&lt;/color&gt;&lt;/bold&gt; e o trabalho levará &lt;bold&gt;&lt;color=#4387F8&gt;{[VAR_UPGRADE_LENGTH]}&lt;/color&gt;&lt;/bold&gt;.</t>
  </si>
  <si>
    <t>UNLOCK</t>
  </si>
  <si>
    <t>Unlocks:</t>
  </si>
  <si>
    <t>Débloque :</t>
  </si>
  <si>
    <t>Freischalten:</t>
  </si>
  <si>
    <t>Desbloquear:</t>
  </si>
  <si>
    <t>Sblocca:</t>
  </si>
  <si>
    <t>解锁内容：</t>
  </si>
  <si>
    <t>Открывает:</t>
  </si>
  <si>
    <t>Desbloqueia:</t>
  </si>
  <si>
    <t>UNLOCK_TYPE_1</t>
  </si>
  <si>
    <t>Trainings:</t>
  </si>
  <si>
    <t>Entraînement(s) :</t>
  </si>
  <si>
    <t>Training:</t>
  </si>
  <si>
    <t>Entrenamientos:</t>
  </si>
  <si>
    <t>Corsi di formazione:</t>
  </si>
  <si>
    <t>训练：</t>
  </si>
  <si>
    <t>Тренировки:</t>
  </si>
  <si>
    <t>Treinamentos:</t>
  </si>
  <si>
    <t>UNLOCK_TYPE_2</t>
  </si>
  <si>
    <t>Staff:</t>
  </si>
  <si>
    <t>Mitarbeiter:</t>
  </si>
  <si>
    <t>Personal:</t>
  </si>
  <si>
    <t>Personale:</t>
  </si>
  <si>
    <t>职员：</t>
  </si>
  <si>
    <t>Персонал:</t>
  </si>
  <si>
    <t>UNLOCK_TYPE_3</t>
  </si>
  <si>
    <t>Player:</t>
  </si>
  <si>
    <t>Joueur:</t>
  </si>
  <si>
    <t>Spieler:</t>
  </si>
  <si>
    <t>Tenista:</t>
  </si>
  <si>
    <t>Giocatore/trice:</t>
  </si>
  <si>
    <t>球员：</t>
  </si>
  <si>
    <t>Игрок:</t>
  </si>
  <si>
    <t>Jogador:</t>
  </si>
  <si>
    <t>UNLOCK_TYPE_4</t>
  </si>
  <si>
    <t>Bonus on hard: &lt;bold&gt;+ {[VAR_BONUS]}&lt;/bold&gt;</t>
  </si>
  <si>
    <t>Bonus sur dur : &lt;bold&gt;+ {[VAR_BONUS]}&lt;/bold&gt;</t>
  </si>
  <si>
    <t>Bonus auf Hartplatz: &lt;bold&gt;+ {[VAR_BONUS]}&lt;/bold&gt;</t>
  </si>
  <si>
    <t>Bonificación de pista dura: &lt;bold&gt;+ {[VAR_BONUS]}&lt;/bold&gt;</t>
  </si>
  <si>
    <t>Bonus su cemento: &lt;bold&gt;+ {[VAR_BONUS]}&lt;/bold&gt;</t>
  </si>
  <si>
    <t>硬地场地加成：&lt;bold&gt;+ {[VAR_BONUS]}&lt;/bold&gt;</t>
  </si>
  <si>
    <t>Бонус на харде: + {[VAR_BONUS]}</t>
  </si>
  <si>
    <t>Bônus em saibro: &lt;bold&gt;+ {[VAR_BONUS]}&lt;/bold&gt;</t>
  </si>
  <si>
    <t>UNLOCK_TYPE_5</t>
  </si>
  <si>
    <t>Bonus on clay: &lt;bold&gt;+ {[VAR_BONUS]}&lt;/bold&gt;</t>
  </si>
  <si>
    <t>Bonus sur terre battue : &lt;bold&gt;+ {[VAR_BONUS]}&lt;/bold&gt;</t>
  </si>
  <si>
    <t>Bonus auf Sandplatz: &lt;bold&gt;+ {[VAR_BONUS]}&lt;/bold&gt;</t>
  </si>
  <si>
    <t>Bonificación de tierra batida: &lt;bold&gt;+ {[VAR_BONUS]}&lt;/bold&gt;</t>
  </si>
  <si>
    <t>Bonus su terra battuta: &lt;bold&gt;+ {[VAR_BONUS]}&lt;/bold&gt;</t>
  </si>
  <si>
    <t>红土场地加成：&lt;bold&gt;+ {[VAR_BONUS]}&lt;/bold&gt;</t>
  </si>
  <si>
    <t>Бонус на грунте: + {[VAR_BONUS]}</t>
  </si>
  <si>
    <t>Bônus em quadra dura: &lt;bold&gt;+ {[VAR_BONUS]}&lt;/bold&gt;</t>
  </si>
  <si>
    <t>UNLOCK_TYPE_6</t>
  </si>
  <si>
    <t>Bonus on grass: &lt;bold&gt;+ {[VAR_BONUS]}&lt;/bold&gt;</t>
  </si>
  <si>
    <t>Bonus sur gazon : &lt;bold&gt;+ {[VAR_BONUS]}&lt;/bold&gt;</t>
  </si>
  <si>
    <t>Bonus auf Rasen: &lt;bold&gt;+ {[VAR_BONUS]}&lt;/bold&gt;</t>
  </si>
  <si>
    <t>Bonificación de hierba: &lt;bold&gt;+ {[VAR_BONUS]}&lt;/bold&gt;</t>
  </si>
  <si>
    <t>Bonus su erba: &lt;bold&gt;+ {[VAR_BONUS]}&lt;/bold&gt;</t>
  </si>
  <si>
    <t>草地球场加成：&lt;bold&gt;+ {[VAR_BONUS]}&lt;/bold&gt;</t>
  </si>
  <si>
    <t>Бонус на траве: + {[VAR_BONUS]}</t>
  </si>
  <si>
    <t>Bônus em grama: &lt;bold&gt;+ {[VAR_BONUS]}&lt;/bold&gt;</t>
  </si>
  <si>
    <t>UNLOCK_TYPE_7</t>
  </si>
  <si>
    <t>Bonus in indoor: &lt;bold&gt;+ {[VAR_BONUS]}&lt;/bold&gt;</t>
  </si>
  <si>
    <t>Bonus en intérieur : &lt;bold&gt;+ {[VAR_BONUS]}&lt;/bold&gt;</t>
  </si>
  <si>
    <t>Bonus auf Halle: &lt;bold&gt;+ {[VAR_BONUS]}&lt;/bold&gt;</t>
  </si>
  <si>
    <t>Bonificación de pista cubierta: &lt;bold&gt;+ {[VAR_BONUS]}&lt;/bold&gt;</t>
  </si>
  <si>
    <t>Bonus su interno: &lt;bold&gt;+ {[VAR_BONUS]}&lt;/bold&gt;</t>
  </si>
  <si>
    <t>室内球场加成：&lt;bold&gt;+ {[VAR_BONUS]}&lt;/bold&gt;</t>
  </si>
  <si>
    <t>Бонус в помещении: + {[VAR_BONUS]}</t>
  </si>
  <si>
    <t>Bônus em quadra coberta: &lt;bold&gt;+ {[VAR_BONUS]}&lt;/bold&gt;</t>
  </si>
  <si>
    <t>UNLOCK_TYPE_8</t>
  </si>
  <si>
    <t>Treatment:</t>
  </si>
  <si>
    <t>Soins :</t>
  </si>
  <si>
    <t>Behandlungen:</t>
  </si>
  <si>
    <t>Tratamiento:</t>
  </si>
  <si>
    <t>Trattamenti:</t>
  </si>
  <si>
    <t>治疗：</t>
  </si>
  <si>
    <t>Лечение:</t>
  </si>
  <si>
    <t>Tratamento:</t>
  </si>
  <si>
    <t>UNLOCK_TYPE_9</t>
  </si>
  <si>
    <t>{[ACADEMY/INFRA_PERF_MC_2]}: &lt;bold&gt;+ {[VAR_BONUS]}&lt;/bold&gt;</t>
  </si>
  <si>
    <t>{[ACADEMY/INFRA_PERF_MC_2]}: + {[VAR_BONUS]}</t>
  </si>
  <si>
    <t>UNLOCK_TYPE_10</t>
  </si>
  <si>
    <t>{[ACADEMY/INFRA_PERF_YC_2]}: &lt;bold&gt;+ {[VAR_BONUS]}&lt;/bold&gt;</t>
  </si>
  <si>
    <t>{[ACADEMY/INFRA_PERF_YC_2]}: + {[VAR_BONUS]}</t>
  </si>
  <si>
    <t>UNLOCK_TYPE_11</t>
  </si>
  <si>
    <t>{[ACADEMY/INFRA_PERF_YC_3]}: &lt;bold&gt;+ {[VAR_BONUS]}&lt;/bold&gt;</t>
  </si>
  <si>
    <t>{[ACADEMY/INFRA_PERF_YC_3]}: + {[VAR_BONUS]}</t>
  </si>
  <si>
    <t>EVAL_BONUS_TITLE</t>
  </si>
  <si>
    <t>Infrastructure bonus:</t>
  </si>
  <si>
    <t>Bonus de vos infrastructures</t>
  </si>
  <si>
    <t>Bonus auf Infrastrukturen</t>
  </si>
  <si>
    <t>Bonificación de infraestructura:</t>
  </si>
  <si>
    <t>Bonus delle tue infrastrutture</t>
  </si>
  <si>
    <t>基础设施加成：</t>
  </si>
  <si>
    <t>Бонус инфраструктуры:</t>
  </si>
  <si>
    <t>Bônus de infraestrutura:</t>
  </si>
  <si>
    <t>EVAL_BONUS_DESC</t>
  </si>
  <si>
    <t>Evaluation speed:</t>
  </si>
  <si>
    <t>Rapidité d'évaluation :</t>
  </si>
  <si>
    <t>Bewertungsgeschwindigkeit:</t>
  </si>
  <si>
    <t>Velocidad de evaluación:</t>
  </si>
  <si>
    <t>Rapidità di valutazione:</t>
  </si>
  <si>
    <t>评估速度：</t>
  </si>
  <si>
    <t>Скорость оценки:</t>
  </si>
  <si>
    <t>Velocidade de avaliação:</t>
  </si>
  <si>
    <t>EVAL_BONUS_INFO</t>
  </si>
  <si>
    <t>Invest in your Youth and Training Center to improve your scouts’ speed.</t>
  </si>
  <si>
    <t>Investissez dans votre Centre de jeunes et de formation pour améliorer la rapidité de vos scouts.</t>
  </si>
  <si>
    <t>Investieren Sie in Ihr Jugend- und Ausbildungszentrum, um die Geschwindigkeit Ihrer Scouts zu verbessern.</t>
  </si>
  <si>
    <t>Invierte en tu centro de formación y entrenamiento para mejorar la velocidad de tus ojeadores.</t>
  </si>
  <si>
    <t>Investi nel centro giovanile e di formazione per migliorare la rapidità dei tuoi osservatori.</t>
  </si>
  <si>
    <t>投资你的青训中心以加快球探的评估速度。</t>
  </si>
  <si>
    <t>Инвестируйте в центр юношества и подготовки, чтобы повысить скорость работы ваших скаутов.</t>
  </si>
  <si>
    <t>Invista em seu Centro de Jovens e Treinamento para melhorar a velocidade de seus olheiros.</t>
  </si>
  <si>
    <t>BC_SUB_INFRA_1_NAME</t>
  </si>
  <si>
    <t>Conference room</t>
  </si>
  <si>
    <t>Salle de conférence</t>
  </si>
  <si>
    <t>Konferenzraum</t>
  </si>
  <si>
    <t>Sala de conferencias</t>
  </si>
  <si>
    <t>Sala stampa</t>
  </si>
  <si>
    <t>会议室</t>
  </si>
  <si>
    <t>Конференц-зал</t>
  </si>
  <si>
    <t>Sala de conferências</t>
  </si>
  <si>
    <t>An infrastructure in the Business Center of the academy</t>
  </si>
  <si>
    <t>BC_SUB_INFRA_2_NAME</t>
  </si>
  <si>
    <t>Stores</t>
  </si>
  <si>
    <t>Magasins</t>
  </si>
  <si>
    <t>Geschäfte</t>
  </si>
  <si>
    <t>Tiendas</t>
  </si>
  <si>
    <t>Negozi</t>
  </si>
  <si>
    <t>商店</t>
  </si>
  <si>
    <t>Магазины</t>
  </si>
  <si>
    <t>Lojas</t>
  </si>
  <si>
    <t>BC_SUB_INFRA_3_NAME</t>
  </si>
  <si>
    <t>Restaurant</t>
  </si>
  <si>
    <t>Restaurante</t>
  </si>
  <si>
    <t>Ristorante</t>
  </si>
  <si>
    <t>餐厅</t>
  </si>
  <si>
    <t>Ресторан</t>
  </si>
  <si>
    <t>BC_SUB_INFRA_4_NAME</t>
  </si>
  <si>
    <t>Heliport</t>
  </si>
  <si>
    <t>Héliport</t>
  </si>
  <si>
    <t>Helipuerto</t>
  </si>
  <si>
    <t>Eliporto</t>
  </si>
  <si>
    <t>直升机场</t>
  </si>
  <si>
    <t>Вертолетная площадка</t>
  </si>
  <si>
    <t>Heliponto</t>
  </si>
  <si>
    <t>BC_SUB_INFRA_5_NAME</t>
  </si>
  <si>
    <t>Recreational Pool</t>
  </si>
  <si>
    <t>Piscine de plaisance</t>
  </si>
  <si>
    <t>Schwimmbad</t>
  </si>
  <si>
    <t>Piscina recreativa</t>
  </si>
  <si>
    <t>Piscina relax</t>
  </si>
  <si>
    <t>休闲泳池</t>
  </si>
  <si>
    <t>Бассейн для отдыха</t>
  </si>
  <si>
    <t>BC_SUB_INFRA_6_NAME</t>
  </si>
  <si>
    <t>酒店</t>
  </si>
  <si>
    <t>BC_SUB_INFRA_7_NAME</t>
  </si>
  <si>
    <t>Country Club</t>
  </si>
  <si>
    <t>乡村俱乐部</t>
  </si>
  <si>
    <t>Кантри-клуб</t>
  </si>
  <si>
    <t>BC_SUB_INFRA_8_NAME</t>
  </si>
  <si>
    <t>Museum</t>
  </si>
  <si>
    <t>Musée</t>
  </si>
  <si>
    <t>Museo</t>
  </si>
  <si>
    <t>博物馆</t>
  </si>
  <si>
    <t>Музей</t>
  </si>
  <si>
    <t>Museu</t>
  </si>
  <si>
    <t>MC_SUB_INFRA_1_NAME</t>
  </si>
  <si>
    <t>Muscle Care Room</t>
  </si>
  <si>
    <t>Salle de soins musculaires</t>
  </si>
  <si>
    <t>Behandlungsraum</t>
  </si>
  <si>
    <t>Sala de cuidados musculares</t>
  </si>
  <si>
    <t>Sala per trattamenti muscolari</t>
  </si>
  <si>
    <t>肌肉护理室</t>
  </si>
  <si>
    <t>Комната мышечного восстановления</t>
  </si>
  <si>
    <t>Sala de Cuidados Musculares</t>
  </si>
  <si>
    <t>An infrastructure in the Medical Center of the academy</t>
  </si>
  <si>
    <t>MC_SUB_INFRA_2_NAME</t>
  </si>
  <si>
    <t>Cold Therapy Room</t>
  </si>
  <si>
    <t>Salle de cryothérapie</t>
  </si>
  <si>
    <t>Kryotherapieraum</t>
  </si>
  <si>
    <t>Sala de crioterapia</t>
  </si>
  <si>
    <t>Sala per crioterapia</t>
  </si>
  <si>
    <t>冷疗室</t>
  </si>
  <si>
    <t>Комната холодной терапии</t>
  </si>
  <si>
    <t>Sala de Crioterapia</t>
  </si>
  <si>
    <t>MC_SUB_INFRA_3_NAME</t>
  </si>
  <si>
    <t>Physical Therapy Room</t>
  </si>
  <si>
    <t>Salle de rééducation</t>
  </si>
  <si>
    <t>Reha-Raum</t>
  </si>
  <si>
    <t>Sala de fisioterapia</t>
  </si>
  <si>
    <t>Sala per fisioterapia</t>
  </si>
  <si>
    <t>理疗室</t>
  </si>
  <si>
    <t>Физиотерапевтический кабинет</t>
  </si>
  <si>
    <t>Sala de Fisioterapia</t>
  </si>
  <si>
    <t>MC_SUB_INFRA_4_NAME</t>
  </si>
  <si>
    <t>Psychology Department</t>
  </si>
  <si>
    <t>Département psychologie</t>
  </si>
  <si>
    <t>Psychologische Abteilung</t>
  </si>
  <si>
    <t>Departamento de psicología</t>
  </si>
  <si>
    <t>Dipartimento di psicologia</t>
  </si>
  <si>
    <t>心理部门</t>
  </si>
  <si>
    <t>Психологический отдел</t>
  </si>
  <si>
    <t>Departamento de Psicologia</t>
  </si>
  <si>
    <t>MC_SUB_INFRA_5_NAME</t>
  </si>
  <si>
    <t>Yoga &amp; Meditation Room</t>
  </si>
  <si>
    <t>Salle Yoga &amp; Méditation</t>
  </si>
  <si>
    <t>Yoga- &amp; Meditationsraum</t>
  </si>
  <si>
    <t>Sala de yoga y meditación</t>
  </si>
  <si>
    <t>Sala per yoga e meditazione</t>
  </si>
  <si>
    <t>瑜伽与冥想室</t>
  </si>
  <si>
    <t>Зал йоги и медитации</t>
  </si>
  <si>
    <t>Sala de Yoga e Meditação</t>
  </si>
  <si>
    <t>MC_SUB_INFRA_6_NAME</t>
  </si>
  <si>
    <t>Balneotherapy Room</t>
  </si>
  <si>
    <t>Salle de balnéothérapie</t>
  </si>
  <si>
    <t>Balneotherapieraum</t>
  </si>
  <si>
    <t>Sala de balneoterapia</t>
  </si>
  <si>
    <t>Sala per idroterapia</t>
  </si>
  <si>
    <t>水疗室</t>
  </si>
  <si>
    <t>Бальнеологический кабинет</t>
  </si>
  <si>
    <t>Sala de Balneoterapia</t>
  </si>
  <si>
    <t>SC_SUB_INFRA_1_NAME</t>
  </si>
  <si>
    <t>Clay courts</t>
  </si>
  <si>
    <t>Courts en terre battue</t>
  </si>
  <si>
    <t>Sandplätze</t>
  </si>
  <si>
    <t>Campos de tierra batida</t>
  </si>
  <si>
    <t>Campi in terra battuta</t>
  </si>
  <si>
    <t>红土球场</t>
  </si>
  <si>
    <t>Грунтовые корты</t>
  </si>
  <si>
    <t>Quadras de Saibro</t>
  </si>
  <si>
    <t>An infrastructure in the Sport Center of the academy</t>
  </si>
  <si>
    <t>SC_SUB_INFRA_2_NAME</t>
  </si>
  <si>
    <t>Hardcourts</t>
  </si>
  <si>
    <t>Courts en dur</t>
  </si>
  <si>
    <t>Hartplätze</t>
  </si>
  <si>
    <t>Pistas duras</t>
  </si>
  <si>
    <t>Campi in cemento</t>
  </si>
  <si>
    <t>硬地球场</t>
  </si>
  <si>
    <t>Харды</t>
  </si>
  <si>
    <t>Quadras Rápidas</t>
  </si>
  <si>
    <t>SC_SUB_INFRA_3_NAME</t>
  </si>
  <si>
    <t>Grass Courts</t>
  </si>
  <si>
    <t>Courts en gazon</t>
  </si>
  <si>
    <t>Rasenplätze</t>
  </si>
  <si>
    <t>Campos de hierba</t>
  </si>
  <si>
    <t>Campi in erba</t>
  </si>
  <si>
    <t>草地球场</t>
  </si>
  <si>
    <t>Травяные корты</t>
  </si>
  <si>
    <t>Quadras de Grama</t>
  </si>
  <si>
    <t>SC_SUB_INFRA_4_NAME</t>
  </si>
  <si>
    <t>Indoor courts</t>
  </si>
  <si>
    <t>Courts intérieurs</t>
  </si>
  <si>
    <t>Hallenplätze</t>
  </si>
  <si>
    <t>Pistas cubiertas</t>
  </si>
  <si>
    <t>Campi all’interno</t>
  </si>
  <si>
    <t>室内球场</t>
  </si>
  <si>
    <t>Залы</t>
  </si>
  <si>
    <t>Quadras Cobertas</t>
  </si>
  <si>
    <t>SC_SUB_INFRA_5_NAME</t>
  </si>
  <si>
    <t>Padel courts</t>
  </si>
  <si>
    <t>Courts de padel</t>
  </si>
  <si>
    <t>Padel Court</t>
  </si>
  <si>
    <t>Pistas de pádel</t>
  </si>
  <si>
    <t>Campi di padel</t>
  </si>
  <si>
    <t>帕德尔球场</t>
  </si>
  <si>
    <t>Падел-корты</t>
  </si>
  <si>
    <t>Quadras de Padel</t>
  </si>
  <si>
    <t>SC_SUB_INFRA_6_NAME</t>
  </si>
  <si>
    <t>Weight Room</t>
  </si>
  <si>
    <t>Salle de musculation</t>
  </si>
  <si>
    <t>Kraftraum</t>
  </si>
  <si>
    <t>Sala de musculación</t>
  </si>
  <si>
    <t>Sala macchine</t>
  </si>
  <si>
    <t>重量训练室</t>
  </si>
  <si>
    <t>Тренажёрный зал</t>
  </si>
  <si>
    <t>Sala de Musculação</t>
  </si>
  <si>
    <t>SC_SUB_INFRA_7_NAME</t>
  </si>
  <si>
    <t>Multipurpose field</t>
  </si>
  <si>
    <t>Terrain multisports</t>
  </si>
  <si>
    <t>Mehrzweckplatz</t>
  </si>
  <si>
    <t>Pista multiusos</t>
  </si>
  <si>
    <t>Area polivalente</t>
  </si>
  <si>
    <t>多功能场地</t>
  </si>
  <si>
    <t>Многофункциональная площадка</t>
  </si>
  <si>
    <t>Campo Multiuso</t>
  </si>
  <si>
    <t>SC_SUB_INFRA_8_NAME</t>
  </si>
  <si>
    <t>Swimming pool</t>
  </si>
  <si>
    <t>Piscine</t>
  </si>
  <si>
    <t>Schwimmbecken</t>
  </si>
  <si>
    <t>Piscina</t>
  </si>
  <si>
    <t>游泳池</t>
  </si>
  <si>
    <t>Бассейн</t>
  </si>
  <si>
    <t>SC_SUB_INFRA_9_NAME</t>
  </si>
  <si>
    <t>Track</t>
  </si>
  <si>
    <t>Piste d’athlétisme</t>
  </si>
  <si>
    <t>Laufbahn</t>
  </si>
  <si>
    <t>Pista de atletismo</t>
  </si>
  <si>
    <t>Pista d'atletica</t>
  </si>
  <si>
    <t>跑道</t>
  </si>
  <si>
    <t>Беговая дорожка</t>
  </si>
  <si>
    <t>Pista de Atletismo</t>
  </si>
  <si>
    <t>SC_SUB_INFRA_10_NAME</t>
  </si>
  <si>
    <t>Video &amp; tactical room</t>
  </si>
  <si>
    <t>Salle de vidéo &amp; tactique</t>
  </si>
  <si>
    <t>Video- &amp; Taktikraum</t>
  </si>
  <si>
    <t>Sala de vídeo y táctica</t>
  </si>
  <si>
    <t>Sala per video e tattica</t>
  </si>
  <si>
    <t>视频与战术分析室</t>
  </si>
  <si>
    <t>Комната видео- и тактического анализа</t>
  </si>
  <si>
    <t>Sala de Vídeo e Tática</t>
  </si>
  <si>
    <t>SC_SUB_INFRA_11_NAME</t>
  </si>
  <si>
    <t>Play&amp;Co connected courts</t>
  </si>
  <si>
    <t>Courts connectés Play&amp;Co</t>
  </si>
  <si>
    <t>Play&amp;Co-Plätze</t>
  </si>
  <si>
    <t>Campos conectados Play&amp;Co</t>
  </si>
  <si>
    <t>Campi collegati Play&amp;Co</t>
  </si>
  <si>
    <t>Play&amp;Co智能球场</t>
  </si>
  <si>
    <t>Подключённые корты Play&amp;Co</t>
  </si>
  <si>
    <t>Quadras Conectadas Play&amp;Co</t>
  </si>
  <si>
    <t>An infrastructure in the Sport Center of the academy; Play&amp;Co is a fake brand and must not be translated</t>
  </si>
  <si>
    <t>SC_SUB_INFRA_12_NAME</t>
  </si>
  <si>
    <t>Sports HQ</t>
  </si>
  <si>
    <t>Siège sportif</t>
  </si>
  <si>
    <t>Sede deportivo</t>
  </si>
  <si>
    <t>Sede sportiva</t>
  </si>
  <si>
    <t>体育总部</t>
  </si>
  <si>
    <t>Esportivo HQ</t>
  </si>
  <si>
    <t>TS_SUB_INFRA_1_NAME</t>
  </si>
  <si>
    <t>Supervision tools</t>
  </si>
  <si>
    <t>Outils de supervision</t>
  </si>
  <si>
    <t>Beobachtungsgerät</t>
  </si>
  <si>
    <t>Herramientas de supervisión</t>
  </si>
  <si>
    <t>Strumenti di supervisione</t>
  </si>
  <si>
    <t>监督工具</t>
  </si>
  <si>
    <t>Инструменты наблюдения</t>
  </si>
  <si>
    <t>Ferramentas de Supervisão</t>
  </si>
  <si>
    <t>An infrastructure in the Youth and scouting Center of the academy</t>
  </si>
  <si>
    <t>TS_SUB_INFRA_2_NAME</t>
  </si>
  <si>
    <t>Management structure</t>
  </si>
  <si>
    <t>Structure d’encadrement</t>
  </si>
  <si>
    <t>Betreuungseinrichtung</t>
  </si>
  <si>
    <t>Estructura de gestión</t>
  </si>
  <si>
    <t>Struttura per l’inquadramento</t>
  </si>
  <si>
    <t>管理架构</t>
  </si>
  <si>
    <t>Управленческая структура</t>
  </si>
  <si>
    <t>Estrutura de Gerenciamento</t>
  </si>
  <si>
    <t>TS_SUB_INFRA_3_NAME</t>
  </si>
  <si>
    <t>Relaxation room &amp; video games</t>
  </si>
  <si>
    <t>Salle détente &amp; jeux vidéo</t>
  </si>
  <si>
    <t>Freizeit- &amp; Gaming-Raum</t>
  </si>
  <si>
    <t>Sala de descanso y videojuegos</t>
  </si>
  <si>
    <t>Sala relax e videogiochi</t>
  </si>
  <si>
    <t>休闲室与电子游戏区</t>
  </si>
  <si>
    <t>Комната отдыха и видеоигр</t>
  </si>
  <si>
    <t>Sala de Relaxamento e Videogames</t>
  </si>
  <si>
    <t>TS_SUB_INFRA_4_NAME</t>
  </si>
  <si>
    <t>Campus</t>
  </si>
  <si>
    <t>校园</t>
  </si>
  <si>
    <t>Кампус</t>
  </si>
  <si>
    <t>TS_SUB_INFRA_5_NAME</t>
  </si>
  <si>
    <t>Sports study programs</t>
  </si>
  <si>
    <t>Formations sport-études</t>
  </si>
  <si>
    <t>Sportschule</t>
  </si>
  <si>
    <t>Formazione sport-studi</t>
  </si>
  <si>
    <t>运动研究课程</t>
  </si>
  <si>
    <t>Спортивно-учебные программы</t>
  </si>
  <si>
    <t>Programas de Estudo Esportivo</t>
  </si>
  <si>
    <t>UNLOCK_TYPE_1_MINI</t>
  </si>
  <si>
    <t>Training/Treatment</t>
  </si>
  <si>
    <t>Entraînements/Soins</t>
  </si>
  <si>
    <t>Training/Behandlung</t>
  </si>
  <si>
    <t>Entrenamiento/Tratamiento</t>
  </si>
  <si>
    <t>Allenamenti/trattamenti</t>
  </si>
  <si>
    <t>训练/治疗</t>
  </si>
  <si>
    <t>Тренировка/лечение</t>
  </si>
  <si>
    <t>Treinamento/Tratamento</t>
  </si>
  <si>
    <t>UNLOCK_TYPE_2_MINI</t>
  </si>
  <si>
    <t>Staff slot</t>
  </si>
  <si>
    <t>Place de Staff</t>
  </si>
  <si>
    <t>Mitarbeiterplatz</t>
  </si>
  <si>
    <t>Espacio del personal</t>
  </si>
  <si>
    <t>Posizione per il personale</t>
  </si>
  <si>
    <t>Слот персонала</t>
  </si>
  <si>
    <t>Vaga de Staff</t>
  </si>
  <si>
    <t>UNLOCK_TYPE_3_MINI</t>
  </si>
  <si>
    <t>Player space</t>
  </si>
  <si>
    <t>Place de joueur</t>
  </si>
  <si>
    <t>Spielerplatz</t>
  </si>
  <si>
    <t>Espacio de tenistas</t>
  </si>
  <si>
    <t>Posizione per il giocatore</t>
  </si>
  <si>
    <t>球员空间</t>
  </si>
  <si>
    <t>Место для игрока</t>
  </si>
  <si>
    <t>Espaço do Jogador</t>
  </si>
  <si>
    <t>UNLOCK_TYPE_4_MINI</t>
  </si>
  <si>
    <t>Hardcourt bonus</t>
  </si>
  <si>
    <t>Bonus sur dur</t>
  </si>
  <si>
    <t>Hartplatz-Bonus</t>
  </si>
  <si>
    <t>Bonificación de pista dura</t>
  </si>
  <si>
    <t>Bonus su cemento</t>
  </si>
  <si>
    <t>硬地球场加成</t>
  </si>
  <si>
    <t>Бонус на харде</t>
  </si>
  <si>
    <t>Bônus de Quadra Rápida</t>
  </si>
  <si>
    <t>UNLOCK_TYPE_5_MINI</t>
  </si>
  <si>
    <t>Clay court bonus</t>
  </si>
  <si>
    <t>Bonus sur terre battue</t>
  </si>
  <si>
    <t>Sandplatz-Bonus</t>
  </si>
  <si>
    <t>Bonificación de tierra batida</t>
  </si>
  <si>
    <t>Bonus su terra battuta</t>
  </si>
  <si>
    <t>红土球场加成</t>
  </si>
  <si>
    <t>Бонус на грунте</t>
  </si>
  <si>
    <t>Bônus de Quadra de Saibro</t>
  </si>
  <si>
    <t>UNLOCK_TYPE_6_MINI</t>
  </si>
  <si>
    <t>Grass court bonus</t>
  </si>
  <si>
    <t>Bonus sur gazon</t>
  </si>
  <si>
    <t>Rasen-Bonus</t>
  </si>
  <si>
    <t>Bonificación de hierba</t>
  </si>
  <si>
    <t>Bonus su erba</t>
  </si>
  <si>
    <t>草地球场加成</t>
  </si>
  <si>
    <t>Бонус на траве</t>
  </si>
  <si>
    <t>Bônus de Quadra de Grama</t>
  </si>
  <si>
    <t>UNLOCK_TYPE_7_MINI</t>
  </si>
  <si>
    <t>Indoor bonus</t>
  </si>
  <si>
    <t>Bonus en intérieur</t>
  </si>
  <si>
    <t>Hallen-Bonus</t>
  </si>
  <si>
    <t>Bonificación de pista cubierta</t>
  </si>
  <si>
    <t>Bonus su interno</t>
  </si>
  <si>
    <t>室内球场加成</t>
  </si>
  <si>
    <t>Бонус в помещении</t>
  </si>
  <si>
    <t>Bônus Coberto</t>
  </si>
  <si>
    <t>UNLOCK_TYPE_9_MINI</t>
  </si>
  <si>
    <t>{[ACADEMY/INFRA_PERF_MC_2]}</t>
  </si>
  <si>
    <t>UNLOCK_TYPE_10_MINI</t>
  </si>
  <si>
    <t>{[ACADEMY/INFRA_PERF_YC_2]}</t>
  </si>
  <si>
    <t>UNLOCK_TYPE_11_MINI</t>
  </si>
  <si>
    <t>{[ACADEMY/INFRA_PERF_YC_3]}</t>
  </si>
  <si>
    <t>VISION_1</t>
  </si>
  <si>
    <t>Généraliste</t>
  </si>
  <si>
    <t>Allrounder</t>
  </si>
  <si>
    <t>Generalista</t>
  </si>
  <si>
    <t>综合型</t>
  </si>
  <si>
    <t>VISION_2</t>
  </si>
  <si>
    <t>Youth training</t>
  </si>
  <si>
    <t>Formation des jeunes</t>
  </si>
  <si>
    <t>Nachwuchsausbildung</t>
  </si>
  <si>
    <t>Formación juvenil</t>
  </si>
  <si>
    <t>Formazione dei giocatori</t>
  </si>
  <si>
    <t>青训型</t>
  </si>
  <si>
    <t>Подготовка молодёжи</t>
  </si>
  <si>
    <t>Treinamento de Jovens</t>
  </si>
  <si>
    <t>VISION_4</t>
  </si>
  <si>
    <t>Capitalist</t>
  </si>
  <si>
    <t>Capitaliste</t>
  </si>
  <si>
    <t>Kapitalist</t>
  </si>
  <si>
    <t>Capitalista</t>
  </si>
  <si>
    <t>资本主义</t>
  </si>
  <si>
    <t>Капиталистическая</t>
  </si>
  <si>
    <t>VISION_4_INFO</t>
  </si>
  <si>
    <t>Not only does this academy invest to develop its reputation, but it also aims to turn a profit.</t>
  </si>
  <si>
    <t>Cette académie n’hésite pas à investir pour développer sa réputation mais recherche également des bénéfices financiers.</t>
  </si>
  <si>
    <t>Diese Akademie zögert nicht, in die Entwicklung ihrer Reputation zu investieren, sucht jedoch auch nach finanziellen Vorteilen.</t>
  </si>
  <si>
    <t>Esta escuela no solo invierte para forjarse una reputación, sino que busca obtener ganancias.</t>
  </si>
  <si>
    <t>Questa accademia investe prontamente, allo scopo di sviluppare la propria reputazione e anche per ottenere benefici economici.</t>
  </si>
  <si>
    <t>此学院不仅致力于提升声誉，同时也重视盈利。</t>
  </si>
  <si>
    <t>Эта академия не только инвестирует в свою репутацию, но и стремится получать прибыль.</t>
  </si>
  <si>
    <t>Esta academia não só investe no desenvolvimento de sua reputação, mas também visa gerar lucro.</t>
  </si>
  <si>
    <t>INFRA_INCOMES_INFO</t>
  </si>
  <si>
    <t>Sum of the revenue generated by the overall infrastructure.
A bonus applies in the case of recent construction/improvement.</t>
  </si>
  <si>
    <t>Somme des revenus générés par l’ensemble des infrastructures.
Un bonus s’applique en cas de construction/amélioration récente.</t>
  </si>
  <si>
    <t>Summer aller Erträge, die durch die gesamte Infrastruktur erwirtschaftet wurden.
 Bei neueren Bauten/Verbesserungen wird ein Bonus gewährt.</t>
  </si>
  <si>
    <t>Algunos de los ingresos generados por el conjunto de las infrastructuras. 
 Un bonus se aplica en caso de construcción/mejora reciente.</t>
  </si>
  <si>
    <t>Somma degli introiti generati dall'insieme delle infrastrutture.
 Si applica un bonus in caso di costruzione/ristrutturazione recente.</t>
  </si>
  <si>
    <t>由整体基础设施产生的总收入之和。
 新建/改进设施后将获得额外加成。</t>
  </si>
  <si>
    <t>«Сумма доходов, генерируемых всей инфраструктурой. Бонус применяется при недавнем строительстве или улучшении.»</t>
  </si>
  <si>
    <t>Soma da receita gerada pela infraestrutura geral.
 Um bônus se aplica em caso de construção/melhoria recente.</t>
  </si>
  <si>
    <t>INFRA_MODS</t>
  </si>
  <si>
    <t>Revenues impacted by:</t>
  </si>
  <si>
    <t>Revenus impactés par :</t>
  </si>
  <si>
    <t>Die Einnahmen wurden beeinflusst durch:</t>
  </si>
  <si>
    <t>Repercusión en los ingresos de:</t>
  </si>
  <si>
    <t>Introiti influenzati da:</t>
  </si>
  <si>
    <t>收入影响因素：</t>
  </si>
  <si>
    <t>Доходы зависят от:</t>
  </si>
  <si>
    <t>Receitas impactadas por:</t>
  </si>
  <si>
    <t>INFRA_MODS_1_1</t>
  </si>
  <si>
    <t>Use by the team</t>
  </si>
  <si>
    <t>Utilisation par l’effectif</t>
  </si>
  <si>
    <t>Nutzung durch das Team</t>
  </si>
  <si>
    <t>Usos por parte del equipo</t>
  </si>
  <si>
    <t>Utilizzo da parte dell'organico</t>
  </si>
  <si>
    <t>球队使用情况</t>
  </si>
  <si>
    <t>Использования командой</t>
  </si>
  <si>
    <t>Uso pela equipe</t>
  </si>
  <si>
    <t>INFRA_MODS_1_1_INFO</t>
  </si>
  <si>
    <t>The more training facilities are available for hire, the more they'll earn.
So, the fill rate of your team and its participation in tournaments have a direct impact on revenue.</t>
  </si>
  <si>
    <t>Plus les infrastructures d’entrainement sont disponibles à la location, plus elles rapporteront.
Le taux de remplissage de votre effectif ainsi que leur participation à des tournois a donc un impact direct sur ces revenus.</t>
  </si>
  <si>
    <t>Je mehr Trainingseinrichtungen angemietet werden können, desto mehr werden sie verdienen.
 Die Auslastung Ihrer Mannschaft sowie deren Teilnahme an Turnieren wirkt sich daher direkt auf diese Einnahmen aus.</t>
  </si>
  <si>
    <t>Cuanto más disponibles estén para alquilar las instalaciones de entrenamiento, más ingresos generarán. 
 La tasa de ocupación de tu equipo así como su participación en torneos tiene un impacto directo en estos ingresos.</t>
  </si>
  <si>
    <t>Più le infrastrutture di allenamento sono disponibili per essere utilizzate, più faranno guadagnare.
 La percentuale di riempimento del tuo organico e la partecipazione ai tornei hanno un effetto diretto sugli introiti.</t>
  </si>
  <si>
    <t>可供租用的训练设施越多，收入就越高。
 因此，球队的满员率及其参赛数量直接影响收入。</t>
  </si>
  <si>
    <t>Чем больше тренировочных объектов доступно в аренду, тем выше доход. Заполняемость команды напрямую влияет на прибыль.</t>
  </si>
  <si>
    <t>Quanto mais instalações de treinamento estiverem disponíveis para aluguel, mais elas renderão.
 Portanto, a taxa de ocupação da sua equipe e sua participação em torneios têm um impacto direto na receita.</t>
  </si>
  <si>
    <t>INFRA_MODS_2_1</t>
  </si>
  <si>
    <t>The medical staff</t>
  </si>
  <si>
    <t>Le staff médical</t>
  </si>
  <si>
    <t>Das medizinische Personal</t>
  </si>
  <si>
    <t>El personal médico</t>
  </si>
  <si>
    <t>Staff medico</t>
  </si>
  <si>
    <t>医疗团队</t>
  </si>
  <si>
    <t>Медицинского персонала</t>
  </si>
  <si>
    <t>A equipe médica</t>
  </si>
  <si>
    <t>INFRA_MODS_2_1_INFO</t>
  </si>
  <si>
    <t>The better and larger your medical staff is, the more income it will generate when providing services to patients outside the academy.</t>
  </si>
  <si>
    <t>Plus votre staff médical est de qualité et en nombre, plus il génèrera des revenus lors de prestations pour des patients hors académie.</t>
  </si>
  <si>
    <t>Je mehr medizinisches Personal Sie haben und je besser dieses ist, desto mehr Einkommen wird es generieren, wenn es Patienten außerhalb der Akademie behandelt.</t>
  </si>
  <si>
    <t>Cuanta más calidad y renombre tenga tu personal médico, más ingresos generará al prestar sus servicios a pacientes de fuera de la academia.</t>
  </si>
  <si>
    <t>Più il tuo staff medico è di qualità e numeroso, più introiti genererà quando eroga servizi a pazienti al di fuori dell'accademia.</t>
  </si>
  <si>
    <t>你的医疗团队越优秀、规模越大，在为学院外部患者提供服务时产生的收入就越多。</t>
  </si>
  <si>
    <t>Чем сильнее и многочисленнее медперсонал, тем больше доходов он приносит, обслуживая внешних пациентов.</t>
  </si>
  <si>
    <t>Quanto melhor e maior for sua equipe médica, mais receita ela gerará ao fornecer serviços a pacientes fora da academia.</t>
  </si>
  <si>
    <t>INFRA_MODS_3_1</t>
  </si>
  <si>
    <t>Quality of the staff</t>
  </si>
  <si>
    <t>Qualité du staff</t>
  </si>
  <si>
    <t>Qualität des Personals</t>
  </si>
  <si>
    <t>Calidad del personal</t>
  </si>
  <si>
    <t>Qualità del personale</t>
  </si>
  <si>
    <t>员工质量</t>
  </si>
  <si>
    <t>Качества персонала</t>
  </si>
  <si>
    <t>Qualidade da equipe</t>
  </si>
  <si>
    <t>INFRA_MODS_3_1_INFO</t>
  </si>
  <si>
    <t>The better the quality of your staff is, the more quality training it will be able to provide and thereby generate more income.</t>
  </si>
  <si>
    <t>Plus votre staff est de qualité, plus il pourra dispenser des formations de qualité et donc générer plus de revenus.</t>
  </si>
  <si>
    <t>Je besser Ihr Personal ist, umso besser wird auch das Training sein, das es bereitstellt und daher mehr Einkommen generieren.</t>
  </si>
  <si>
    <t>Cuanta más calidad tenga tu personal, más formaciones de calidad podrá ofrecer y por tanto generar ingresos.</t>
  </si>
  <si>
    <t>Più il personale è di qualità, più potrà fornire una formazione di qualità, con quindi maggiori introiti.</t>
  </si>
  <si>
    <t>你的员工素质越高，提供的训练质量就越高，从而产生更多收入。</t>
  </si>
  <si>
    <t>Чем выше качество персонала, тем более прибыльные тренировки он может проводить.</t>
  </si>
  <si>
    <t>Quanto melhor a qualidade da sua equipe, mais treinamento de qualidade ela poderá fornecer e, assim, gerar mais receita.</t>
  </si>
  <si>
    <t>INFRA_MODS_3_2</t>
  </si>
  <si>
    <t>Notoriety of the players</t>
  </si>
  <si>
    <t>Notoriété des joueurs</t>
  </si>
  <si>
    <t>Bekanntheitsgrad der Spieler</t>
  </si>
  <si>
    <t>Notoriedad de los jugadores</t>
  </si>
  <si>
    <t>Fama dei giocatori</t>
  </si>
  <si>
    <t>球员知名度</t>
  </si>
  <si>
    <t>Известности игроков</t>
  </si>
  <si>
    <t>Notoriedade dos jogadores</t>
  </si>
  <si>
    <t>INFRA_MODS_3_2_INFO</t>
  </si>
  <si>
    <t>Having high-profile pro players on your team will encourage more young players to train at your campus.</t>
  </si>
  <si>
    <t>Avoir dans votre effectif des joueurs Pro avec une notoriété élevée attirera plus de jeunes joueurs à former dans votre campus.</t>
  </si>
  <si>
    <t>Wenn Profispieler mit einem hohen Bekanntheitsgrad im Team sind, werden mehr junge Spieler am Training auf Ihren Campus teilnehmen.</t>
  </si>
  <si>
    <t>Tener en tu equipo a jugadores Pro con una notoriedad elevada atraerá a más jóvenes jugadores a formar parte de tu campus.</t>
  </si>
  <si>
    <t>Avere in organico giocatori Pro con una grande fama attirerà un numero maggiore di giocatori giovani che vorranno entrare a far parte del tuo campus.</t>
  </si>
  <si>
    <t>团队中拥有高知名度的职业选手将吸引更多年轻球员到你的园区训练。</t>
  </si>
  <si>
    <t>Звёздные игроки привлекают больше молодых спортсменов в академию.</t>
  </si>
  <si>
    <t>Ter jogadores profissionais de destaque em sua equipe incentivará mais jovens a treinar em seu campus.</t>
  </si>
  <si>
    <t>INFRA_MODS_4_1</t>
  </si>
  <si>
    <t>Players' fame</t>
  </si>
  <si>
    <t>Spielerruhm</t>
  </si>
  <si>
    <t>球员声望</t>
  </si>
  <si>
    <t>Славы игроков</t>
  </si>
  <si>
    <t>Fama dos jogadores</t>
  </si>
  <si>
    <t>INFRA_MODS_4_1_INFO</t>
  </si>
  <si>
    <t>Having high-profile pro players on your team will benefit the academy's image and our business.</t>
  </si>
  <si>
    <t>Avoir dans l’effectif des joueurs Pro à la notoriété élevée sera bénéfique pour l’image de l’académie et nos affaires.</t>
  </si>
  <si>
    <t>Wenn Sie professionelle Spieler mit einem sehr guten Profil in Ihrem Team haben, wächst das Image der Akademie und damit auch Ihr Geschäft.</t>
  </si>
  <si>
    <t>Tener en tu equipo a jugadores Pro con una alta notoriedad será beneficioso para la imagen de la academia y nuestros negocios.</t>
  </si>
  <si>
    <t>Avere in organico giocatori Pro con una grande fama porterà vantaggi all'immagine dell'accademia e alla nostra attività.</t>
  </si>
  <si>
    <t>团队中拥有高知名度的职业选手有利于提升学院形象，促进我们的业务发展。</t>
  </si>
  <si>
    <t>Присутствие знаменитых игроков улучшает имидж академии и бизнес.</t>
  </si>
  <si>
    <t>Ter jogadores profissionais de destaque em sua equipe beneficiará a imagem da academia e nossos negócios.</t>
  </si>
  <si>
    <t>INFRA_MODS_4_2</t>
  </si>
  <si>
    <t>Players' rankings</t>
  </si>
  <si>
    <t>Ranking des joueurs</t>
  </si>
  <si>
    <t>Ranglistenplatzierung der Spieler</t>
  </si>
  <si>
    <t>Clasificación de los jugadores</t>
  </si>
  <si>
    <t>Classifica dei giocatori</t>
  </si>
  <si>
    <t>球员排名</t>
  </si>
  <si>
    <t>Рейтинга игроков</t>
  </si>
  <si>
    <t>Ranking dos jogadores</t>
  </si>
  <si>
    <t>INFRA_MODS_4_2_INFO</t>
  </si>
  <si>
    <t>The presence of pro players in the top 10 is an undeniable asset for the business.</t>
  </si>
  <si>
    <t>Des joueurs Pro dans le Top 10 est un atout indéniable pour le business.</t>
  </si>
  <si>
    <t>Profi-Spieler unter den Top 10 sind zweifelsohne ein Gewinn für die Branche.</t>
  </si>
  <si>
    <t>Jugadores Pro del Top 10 son una ventaja innegable para el negocio.</t>
  </si>
  <si>
    <t>Avere giocatori Pro nella Top 10 è un innegabile valore per l'attività.</t>
  </si>
  <si>
    <t>拥有排名前十的职业选手无疑是学院的重要商业优势。</t>
  </si>
  <si>
    <t>Игроки топ-10 — огромное преимущество для бизнеса.</t>
  </si>
  <si>
    <t>A presença de jogadores profissionais no top 10 é um ativo inegável para os negócios.</t>
  </si>
  <si>
    <t>INFRA_MODS_4_3</t>
  </si>
  <si>
    <t>Filling rate</t>
  </si>
  <si>
    <t>Taux de remplissage</t>
  </si>
  <si>
    <t>Füllrate</t>
  </si>
  <si>
    <t>Tasa de ocupación</t>
  </si>
  <si>
    <t>Percentuale di riempimento</t>
  </si>
  <si>
    <t>满员率</t>
  </si>
  <si>
    <t>Уровня заполнения</t>
  </si>
  <si>
    <t>Taxa de ocupação</t>
  </si>
  <si>
    <t>INFRA_MODS_4_3_INFO</t>
  </si>
  <si>
    <t>An empty or underfilled team is nonsense for an academy. Be sure that our team is well populated, or our image and income will suffer.</t>
  </si>
  <si>
    <t>Un effectif vide ou peu rempli est un non sens pour une académie. Veillez à ce que notre effectif soit bien fourni, sinon notre image en patira et nos revenus aussi.</t>
  </si>
  <si>
    <t>Ein Team ohne Spieler oder mit nur wenigen Spieler ergibt für die Akademie keinen Sinn. Achten Sie darauf, dass Ihr Team gut besetzt ist, andernfalls wird Ihr Image davon beeinträchtigt und damit auch Ihr Einkommen.</t>
  </si>
  <si>
    <t>Un equipo vacío o escaso es un sinsentido para una academia. Ocúpate de que nuestro equipo esté bien completo, de lo contrario nuestra imagen se verá afectada y nuestros ingresos también.</t>
  </si>
  <si>
    <t>Un organico vuoto o poco riempito non ha senso per un'accademia. Fai in modo che il nostro organico sia ben fornito, altrimenti la nostra immagine e i nostri introiti ne saranno danneggiati.</t>
  </si>
  <si>
    <t>团队空缺或人数不足，对学院而言是极大的浪费。确保团队保持充足人数，否则学院的形象与收入都将受损。</t>
  </si>
  <si>
    <t>Пустая или недоукомплектованная команда — удар по имиджу и доходам.</t>
  </si>
  <si>
    <t>Uma equipe vazia ou subutilizada é um contrassenso para uma academia. Certifique-se de que nossa equipe esteja bem preenchida, ou nossa imagem e receita sofrerão.</t>
  </si>
  <si>
    <t>REV_PLY_TAB</t>
  </si>
  <si>
    <t>Player revenues</t>
  </si>
  <si>
    <t>Revenus joueurs</t>
  </si>
  <si>
    <t>Spielereinnahmen</t>
  </si>
  <si>
    <t>Ingresos de tenistas</t>
  </si>
  <si>
    <t>Ricavi dei giocatori</t>
  </si>
  <si>
    <t>球员收益</t>
  </si>
  <si>
    <t>Доходы игроков</t>
  </si>
  <si>
    <t>Receitas dos jogadores</t>
  </si>
  <si>
    <t>REV_PLY_PREZ</t>
  </si>
  <si>
    <t>Click here to find out how much each player has contributed to the academy.</t>
  </si>
  <si>
    <t>Retrouvez ici les sommes reversées par chaque joueur à l’académie.</t>
  </si>
  <si>
    <t>Hier finden Sie die Beträge, die von jedem Spieler an die Akademie gespendet wurden.</t>
  </si>
  <si>
    <t>Haz clic aquí para saber cuánto ha aportado cada tenista a la escuela.</t>
  </si>
  <si>
    <t>Fai clic qui per scoprire quanto ogni giocatore ha contribuito all'accademia.</t>
  </si>
  <si>
    <t>点击此处查看每位球员为学院贡献的收益。</t>
  </si>
  <si>
    <t>Нажмите, чтобы увидеть вклад каждого игрока в доходы академии.</t>
  </si>
  <si>
    <t>Clique aqui para saber quanto cada jogador contribuiu para a academia.</t>
  </si>
  <si>
    <t>REV_PLY_C1</t>
  </si>
  <si>
    <t>{[TENNIS/PLY_M]}</t>
  </si>
  <si>
    <t>REV_PLY_C2</t>
  </si>
  <si>
    <t>{[TENNIS/SEASON]}</t>
  </si>
  <si>
    <t>REV_PLY_C3</t>
  </si>
  <si>
    <t>Total</t>
  </si>
  <si>
    <t>Gesamt</t>
  </si>
  <si>
    <t>Totale</t>
  </si>
  <si>
    <t>总计</t>
  </si>
  <si>
    <t>Всего</t>
  </si>
  <si>
    <t>REV_PLY_C3_INFO</t>
  </si>
  <si>
    <t>Total paid by player since start of contract</t>
  </si>
  <si>
    <t>Total reversé par le joueur depuis le début de son contrat</t>
  </si>
  <si>
    <t>Summe, die der Spieler seit Vertragsbeginn gezahlt hat</t>
  </si>
  <si>
    <t>Total abonado por tenista desde el comienzo del contrato</t>
  </si>
  <si>
    <t>Totale pagato dal giocatore dall'inizio del contratto</t>
  </si>
  <si>
    <t>自签约以来球员支付的总金额</t>
  </si>
  <si>
    <t>Всего выплачено игроком с начала контракта</t>
  </si>
  <si>
    <t>Total pago pelo jogador desde o início do contrato</t>
  </si>
  <si>
    <t>REV_PLY_C4</t>
  </si>
  <si>
    <t>Cost on signing</t>
  </si>
  <si>
    <t>Coût à la signature</t>
  </si>
  <si>
    <t>Kosten bei Unterschrift</t>
  </si>
  <si>
    <t>Coste al firmar</t>
  </si>
  <si>
    <t>Costo alla firma</t>
  </si>
  <si>
    <t>签约费用</t>
  </si>
  <si>
    <t>Стоимость при подписании</t>
  </si>
  <si>
    <t>Custo na contratação</t>
  </si>
  <si>
    <t>REV_PLY_C5</t>
  </si>
  <si>
    <t>% paid to the academy</t>
  </si>
  <si>
    <t>% reversé à l'académie</t>
  </si>
  <si>
    <t>% gehen an die Akademie</t>
  </si>
  <si>
    <t>% abonado a la escuela</t>
  </si>
  <si>
    <t>% pagata all'accademia</t>
  </si>
  <si>
    <t>支付给学院的比例</t>
  </si>
  <si>
    <t>% выплачиваемый академии</t>
  </si>
  <si>
    <t>% pago para a academia</t>
  </si>
  <si>
    <t>CONTRACTS_PLY_TAB</t>
  </si>
  <si>
    <t>Player contracts</t>
  </si>
  <si>
    <t>Contrats joueurs</t>
  </si>
  <si>
    <t>Spielerverträge</t>
  </si>
  <si>
    <t>Contratti dei giocatori</t>
  </si>
  <si>
    <t>球员合同</t>
  </si>
  <si>
    <t>Контракты игроков</t>
  </si>
  <si>
    <t>Contratos dos jogadores</t>
  </si>
  <si>
    <t>CONTRACTS_PLY_PREZ</t>
  </si>
  <si>
    <t>Summary of all current contracts for academy players.</t>
  </si>
  <si>
    <t>Récapitulatif de tous les contrats en cours pour les joueurs de l’académie.</t>
  </si>
  <si>
    <t>Übersicht über alle laufenden Verträge für Spieler der Akademie.</t>
  </si>
  <si>
    <t>Resumen de todos los contratos vigentes de tenistas de la escuela.</t>
  </si>
  <si>
    <t>Riepilogo di tutti i contratti attivi dei giocatori dell'accademia.</t>
  </si>
  <si>
    <t>学院球员当前所有合同的汇总。</t>
  </si>
  <si>
    <t>Сводка всех текущих контрактов игроков академии.</t>
  </si>
  <si>
    <t>Resumo de todos os contratos atuais dos jogadores da academia.</t>
  </si>
  <si>
    <t>CONTRACTS_PLY_C1</t>
  </si>
  <si>
    <t>CONTRACTS_PLY_C2</t>
  </si>
  <si>
    <t>{[ACADEMY/REV_PLY_C5]}</t>
  </si>
  <si>
    <t>CONTRACTS_PLY_C3</t>
  </si>
  <si>
    <t>{[UI/ACADEMY]}</t>
  </si>
  <si>
    <t>CONTRACTS_PLY_C4</t>
  </si>
  <si>
    <t>{[EQUIP/TYPE_2]}</t>
  </si>
  <si>
    <t>CONTRACTS_PLY_C5</t>
  </si>
  <si>
    <t>{[EQUIP/TYPE_1]}</t>
  </si>
  <si>
    <t>CONTRACTS_PLY_C6</t>
  </si>
  <si>
    <t>{[EQUIP/TYPE_3]}</t>
  </si>
  <si>
    <t>INF_TAB</t>
  </si>
  <si>
    <t>Player medical follow-up</t>
  </si>
  <si>
    <t>Suivi médical des joueurs</t>
  </si>
  <si>
    <t>Medizinische Betreuung von Spielern</t>
  </si>
  <si>
    <t>Seguimiento médico de tenistas</t>
  </si>
  <si>
    <t>Aggiornamento medico sul giocatore</t>
  </si>
  <si>
    <t>球员医疗跟进</t>
  </si>
  <si>
    <t>Медицинское сопровождение игрока</t>
  </si>
  <si>
    <t>Acompanhamento médico do jogador</t>
  </si>
  <si>
    <t>INF_STATE</t>
  </si>
  <si>
    <t>Estatus</t>
  </si>
  <si>
    <t>INF_RISK</t>
  </si>
  <si>
    <t>Injury/aggravation risk</t>
  </si>
  <si>
    <t>Risque de blessure/aggravation</t>
  </si>
  <si>
    <t>Gefahr der Verletzung/Verschlechterung</t>
  </si>
  <si>
    <t>Riesgo de lesión/empeoramiento</t>
  </si>
  <si>
    <t>Rischio di infortunio/peggioramento</t>
  </si>
  <si>
    <t>受伤/加重风险</t>
  </si>
  <si>
    <t>Риск травмы/усугубления</t>
  </si>
  <si>
    <t>Risco de lesão/agravamento</t>
  </si>
  <si>
    <t>INF_RISK_MINI</t>
  </si>
  <si>
    <t>Risque bless.</t>
  </si>
  <si>
    <t>Verletzungsr.</t>
  </si>
  <si>
    <t>Riesgo les.</t>
  </si>
  <si>
    <t>Rischio infort.</t>
  </si>
  <si>
    <t>Risco de lesão</t>
  </si>
  <si>
    <t>INF_LOAD_MATCH</t>
  </si>
  <si>
    <t>Load matches</t>
  </si>
  <si>
    <t>Charge des matchs</t>
  </si>
  <si>
    <t>Gebühr der Spiele</t>
  </si>
  <si>
    <t>Carga de partidos</t>
  </si>
  <si>
    <t>Carica gli incontri</t>
  </si>
  <si>
    <t>比赛负荷</t>
  </si>
  <si>
    <t>Нагрузка матчей</t>
  </si>
  <si>
    <t>Carga de jogos</t>
  </si>
  <si>
    <t>INF_LOAD_TRAIN</t>
  </si>
  <si>
    <t>Load training</t>
  </si>
  <si>
    <t>Charge entrainement</t>
  </si>
  <si>
    <t>Trainingsgebühr</t>
  </si>
  <si>
    <t>Carga de entrenamiento</t>
  </si>
  <si>
    <t>Carica l'allenamento</t>
  </si>
  <si>
    <t>训练负荷</t>
  </si>
  <si>
    <t>Нагрузка тренировок</t>
  </si>
  <si>
    <t>Carga de treinos</t>
  </si>
  <si>
    <t>INF_INJURIES</t>
  </si>
  <si>
    <t>Injury/injuries</t>
  </si>
  <si>
    <t>Blessure(s)</t>
  </si>
  <si>
    <t>Verletzung(en)</t>
  </si>
  <si>
    <t>Lesión/lesiones</t>
  </si>
  <si>
    <t>Infortuni</t>
  </si>
  <si>
    <t>伤病</t>
  </si>
  <si>
    <t>Травма/травмы</t>
  </si>
  <si>
    <t>Lesão/lesões</t>
  </si>
  <si>
    <t>INF_DURATION</t>
  </si>
  <si>
    <t>Remaining duration(s)</t>
  </si>
  <si>
    <t>Durée(s) restante(s)</t>
  </si>
  <si>
    <t>Verbleibende Zeit(en)</t>
  </si>
  <si>
    <t>Duración(es) restante(s)</t>
  </si>
  <si>
    <t>Tempo rimanente</t>
  </si>
  <si>
    <t>剩余持续时间</t>
  </si>
  <si>
    <t>Остаточная длительность</t>
  </si>
  <si>
    <t>Duração(ões) restante(s)</t>
  </si>
  <si>
    <t>INF_STATE_0</t>
  </si>
  <si>
    <t>On form</t>
  </si>
  <si>
    <t>En forme</t>
  </si>
  <si>
    <t>In Form</t>
  </si>
  <si>
    <t>En forma</t>
  </si>
  <si>
    <t>In forma</t>
  </si>
  <si>
    <t>状态正佳</t>
  </si>
  <si>
    <t>В форме</t>
  </si>
  <si>
    <t>Em forma</t>
  </si>
  <si>
    <t>INF_STATE_1</t>
  </si>
  <si>
    <t>Discomfort</t>
  </si>
  <si>
    <t>Gêné(e)</t>
  </si>
  <si>
    <t>Gestört</t>
  </si>
  <si>
    <t>Fastidio</t>
  </si>
  <si>
    <t>不适</t>
  </si>
  <si>
    <t>Дискомфорт</t>
  </si>
  <si>
    <t>Desconforto</t>
  </si>
  <si>
    <t>INF_STATE_2</t>
  </si>
  <si>
    <t>Recovering</t>
  </si>
  <si>
    <t>Convalescent(e)</t>
  </si>
  <si>
    <t>Rekonvaleszent(in)</t>
  </si>
  <si>
    <t>恢复中</t>
  </si>
  <si>
    <t>Recuperando</t>
  </si>
  <si>
    <t>INF_STATE_3</t>
  </si>
  <si>
    <t>On downtime</t>
  </si>
  <si>
    <t>Arrêté(e)</t>
  </si>
  <si>
    <t>Krankgeschrieben</t>
  </si>
  <si>
    <t>Descansando</t>
  </si>
  <si>
    <t>A riposo</t>
  </si>
  <si>
    <t>停训期</t>
  </si>
  <si>
    <t>В периоде покоя</t>
  </si>
  <si>
    <t>Em repouso</t>
  </si>
  <si>
    <t>INF_RISK_0</t>
  </si>
  <si>
    <t>Very low</t>
  </si>
  <si>
    <t>Très faible</t>
  </si>
  <si>
    <t>Sehr gering</t>
  </si>
  <si>
    <t>Muy bajo</t>
  </si>
  <si>
    <t>Molto basso</t>
  </si>
  <si>
    <t>Очень низкий</t>
  </si>
  <si>
    <t>Muito baixo</t>
  </si>
  <si>
    <t>INF_RISK_1</t>
  </si>
  <si>
    <t>INF_RISK_2</t>
  </si>
  <si>
    <t>INF_RISK_3</t>
  </si>
  <si>
    <t>Elevé</t>
  </si>
  <si>
    <t>INF_LOAD_MATCH_0</t>
  </si>
  <si>
    <t>Очень низкая</t>
  </si>
  <si>
    <t>INF_LOAD_MATCH_1</t>
  </si>
  <si>
    <t>INF_LOAD_MATCH_2</t>
  </si>
  <si>
    <t>INF_LOAD_MATCH_3</t>
  </si>
  <si>
    <t>Elevée</t>
  </si>
  <si>
    <t>INF_DURATION_UNKNOWN</t>
  </si>
  <si>
    <t>unknown</t>
  </si>
  <si>
    <t>inconnue</t>
  </si>
  <si>
    <t>unbekannt</t>
  </si>
  <si>
    <t>se desconoce</t>
  </si>
  <si>
    <t>sconosciuta</t>
  </si>
  <si>
    <t>未知</t>
  </si>
  <si>
    <t>неизвестно</t>
  </si>
  <si>
    <t>desconhecida</t>
  </si>
  <si>
    <t>INF_DURATION_SOON</t>
  </si>
  <si>
    <t>close with Rest and Physio</t>
  </si>
  <si>
    <t>proche avec Repos et Kiné</t>
  </si>
  <si>
    <t>nah mit Ruhe und Physiotherapie</t>
  </si>
  <si>
    <t>próximamente con Reposo y Fisioterapia</t>
  </si>
  <si>
    <t>riposo e fisioterapia</t>
  </si>
  <si>
    <t>通过休息和理疗结束伤病</t>
  </si>
  <si>
    <t>скоро, при отдыхе и физиотерапии</t>
  </si>
  <si>
    <t>próximo com Repouso e Fisioterapia</t>
  </si>
  <si>
    <t>INF_DURATION_ESTIMATE</t>
  </si>
  <si>
    <t>estimated at</t>
  </si>
  <si>
    <t>estimée au</t>
  </si>
  <si>
    <t>geschätzt am</t>
  </si>
  <si>
    <t>se estima para</t>
  </si>
  <si>
    <t>stima a</t>
  </si>
  <si>
    <t>预计于</t>
  </si>
  <si>
    <t>прогноз:</t>
  </si>
  <si>
    <t>estimado em</t>
  </si>
  <si>
    <t>INF_REPORT_BTN</t>
  </si>
  <si>
    <t>Rapport</t>
  </si>
  <si>
    <t>Bericht</t>
  </si>
  <si>
    <t>Resoconto</t>
  </si>
  <si>
    <t>INF_RPT_RECO</t>
  </si>
  <si>
    <t>Recommendation by the {[STAFF/ROLE_NR_02]} Academy</t>
  </si>
  <si>
    <t>Recommandation du {[STAFF/ROLE_NR_02]} de l'académie</t>
  </si>
  <si>
    <t>Empfehlung vom {[STAFF/ROLE_NR_02]} der Akademie</t>
  </si>
  <si>
    <t>Recomendación de {[STAFF/ROLE_NR_02]} de la escuela</t>
  </si>
  <si>
    <t>Raccomandazione dell'accademia {[STAFF/ROLE_NR_02]}</t>
  </si>
  <si>
    <t>{[STAFF/ROLE_NR_02]}学院的建议</t>
  </si>
  <si>
    <t>Рекомендация Академии {[STAFF/ROLE_NR_02]}</t>
  </si>
  <si>
    <t>Recomendação da Academia {[STAFF/ROLE_NR_02]}</t>
  </si>
  <si>
    <t>INF_RPT_HIST</t>
  </si>
  <si>
    <t>Injury history</t>
  </si>
  <si>
    <t>Historique de blessures</t>
  </si>
  <si>
    <t>Verletzungsverlauf</t>
  </si>
  <si>
    <t>Historial de lesiones</t>
  </si>
  <si>
    <t>Storico degli infortuni</t>
  </si>
  <si>
    <t>伤病记录</t>
  </si>
  <si>
    <t>История травм</t>
  </si>
  <si>
    <t>Histórico de lesões</t>
  </si>
  <si>
    <t>INF_RPT_CAREER</t>
  </si>
  <si>
    <t>INF_RPT_SEASON</t>
  </si>
  <si>
    <t>Tennissaison</t>
  </si>
  <si>
    <t>INF_RPT_INPROGRESS</t>
  </si>
  <si>
    <t>Im Gange</t>
  </si>
  <si>
    <t>INF_RPT_FRAGILITY</t>
  </si>
  <si>
    <t>Observed weakness/weaknesses:</t>
  </si>
  <si>
    <t>Fragilité(s) observée(s) :</t>
  </si>
  <si>
    <t>Beobachtete Schwäche(n) :</t>
  </si>
  <si>
    <t>Debilidades/carencias observadas:</t>
  </si>
  <si>
    <t>Punti deboli osservati:</t>
  </si>
  <si>
    <t>观察到的弱点：</t>
  </si>
  <si>
    <t>Обнаруженные слабые места:</t>
  </si>
  <si>
    <t>Fraqueza(s) observada(s):</t>
  </si>
  <si>
    <t>INF_GRAV_1</t>
  </si>
  <si>
    <t>discomfort</t>
  </si>
  <si>
    <t>gêne</t>
  </si>
  <si>
    <t>Beschwerden</t>
  </si>
  <si>
    <t>molestias</t>
  </si>
  <si>
    <t>fastidio</t>
  </si>
  <si>
    <t>дискомфорт</t>
  </si>
  <si>
    <t>desconforto</t>
  </si>
  <si>
    <t>INF_GRAV_2</t>
  </si>
  <si>
    <t>serious</t>
  </si>
  <si>
    <t>sévère</t>
  </si>
  <si>
    <t>schwerwiegend</t>
  </si>
  <si>
    <t>grave</t>
  </si>
  <si>
    <t>严重</t>
  </si>
  <si>
    <t>серьёзная</t>
  </si>
  <si>
    <t>sério</t>
  </si>
  <si>
    <t>INF_GRAV_3</t>
  </si>
  <si>
    <t>very severe</t>
  </si>
  <si>
    <t>très sévère</t>
  </si>
  <si>
    <t>sehr schwer</t>
  </si>
  <si>
    <t>muy grave</t>
  </si>
  <si>
    <t>molto grave</t>
  </si>
  <si>
    <t>非常严重</t>
  </si>
  <si>
    <t>очень серьёзная</t>
  </si>
  <si>
    <t>muito grave</t>
  </si>
  <si>
    <t>INF_GRAV_0</t>
  </si>
  <si>
    <t>aggravation</t>
  </si>
  <si>
    <t>Verschlimmerung</t>
  </si>
  <si>
    <t>empeoramiento</t>
  </si>
  <si>
    <t>peggioramento</t>
  </si>
  <si>
    <t>伤势加重</t>
  </si>
  <si>
    <t>ухудшение</t>
  </si>
  <si>
    <t>agravamento</t>
  </si>
  <si>
    <t>INF_TYPE_LOW_1</t>
  </si>
  <si>
    <t>inflammation</t>
  </si>
  <si>
    <t>Entzündung</t>
  </si>
  <si>
    <t>inflamación</t>
  </si>
  <si>
    <t>infiammazione</t>
  </si>
  <si>
    <t>炎症</t>
  </si>
  <si>
    <t>воспаление</t>
  </si>
  <si>
    <t>inflamação</t>
  </si>
  <si>
    <t>INF_TYPE_LOW_2</t>
  </si>
  <si>
    <t>pain</t>
  </si>
  <si>
    <t>douleur</t>
  </si>
  <si>
    <t>Schmerzen</t>
  </si>
  <si>
    <t>dolor</t>
  </si>
  <si>
    <t>dolore</t>
  </si>
  <si>
    <t>疼痛</t>
  </si>
  <si>
    <t>боль</t>
  </si>
  <si>
    <t>dor</t>
  </si>
  <si>
    <t>INF_TYPE_LOW_3</t>
  </si>
  <si>
    <t>tension</t>
  </si>
  <si>
    <t>Spannung</t>
  </si>
  <si>
    <t>tensión</t>
  </si>
  <si>
    <t>tensione</t>
  </si>
  <si>
    <t>肌肉紧张</t>
  </si>
  <si>
    <t>напряжение</t>
  </si>
  <si>
    <t>tensão</t>
  </si>
  <si>
    <t>INF_TYPE_MED_1</t>
  </si>
  <si>
    <t>tennis elbow</t>
  </si>
  <si>
    <t>Epikondylitis</t>
  </si>
  <si>
    <t>codo de tenista</t>
  </si>
  <si>
    <t>epicondilite</t>
  </si>
  <si>
    <t>网球肘</t>
  </si>
  <si>
    <t>локоть теннисиста</t>
  </si>
  <si>
    <t>cotovelo de tenista</t>
  </si>
  <si>
    <t>INF_TYPE_MED_2</t>
  </si>
  <si>
    <t>tendinitis</t>
  </si>
  <si>
    <t>tendinite</t>
  </si>
  <si>
    <t>Sehnenentzündung</t>
  </si>
  <si>
    <t>肌腱炎</t>
  </si>
  <si>
    <t>тендинит</t>
  </si>
  <si>
    <t>INF_TYPE_MED_3</t>
  </si>
  <si>
    <t>herniated disc</t>
  </si>
  <si>
    <t>hernie discale</t>
  </si>
  <si>
    <t>Bandscheibenvorfall</t>
  </si>
  <si>
    <t>hernia discal</t>
  </si>
  <si>
    <t>ernia al disco</t>
  </si>
  <si>
    <t>椎间盘突出</t>
  </si>
  <si>
    <t>грыжа диска</t>
  </si>
  <si>
    <t>hérnia de disco</t>
  </si>
  <si>
    <t>INF_TYPE_MED_4</t>
  </si>
  <si>
    <t>sprain</t>
  </si>
  <si>
    <t>entorse</t>
  </si>
  <si>
    <t>Verstauchung</t>
  </si>
  <si>
    <t>esguince</t>
  </si>
  <si>
    <t>stiramento</t>
  </si>
  <si>
    <t>扭伤</t>
  </si>
  <si>
    <t>растяжение</t>
  </si>
  <si>
    <t>INF_TYPE_MED_5</t>
  </si>
  <si>
    <t>tear</t>
  </si>
  <si>
    <t>déchirure</t>
  </si>
  <si>
    <t>Riss</t>
  </si>
  <si>
    <t>desgarro</t>
  </si>
  <si>
    <t>lacerazione</t>
  </si>
  <si>
    <t>撕裂</t>
  </si>
  <si>
    <t>разрыв</t>
  </si>
  <si>
    <t>ruptura</t>
  </si>
  <si>
    <t>INF_TYPE_SER_1</t>
  </si>
  <si>
    <t>fatigue fracture</t>
  </si>
  <si>
    <t>fracture de fatigue</t>
  </si>
  <si>
    <t>Ermüdungsfraktur</t>
  </si>
  <si>
    <t>fractura por fatiga</t>
  </si>
  <si>
    <t>frattura da stress</t>
  </si>
  <si>
    <t>疲劳性骨折</t>
  </si>
  <si>
    <t>стресс-перелом</t>
  </si>
  <si>
    <t>fratura por estresse</t>
  </si>
  <si>
    <t>INF_TYPE_SER_2</t>
  </si>
  <si>
    <t>break</t>
  </si>
  <si>
    <t>rupture</t>
  </si>
  <si>
    <t>Bruch</t>
  </si>
  <si>
    <t>rotura</t>
  </si>
  <si>
    <t>rottura</t>
  </si>
  <si>
    <t>骨裂</t>
  </si>
  <si>
    <t>перелом</t>
  </si>
  <si>
    <t>fratura</t>
  </si>
  <si>
    <t>INF_TYPE_SER_3</t>
  </si>
  <si>
    <t>fracture</t>
  </si>
  <si>
    <t>Fraktur</t>
  </si>
  <si>
    <t>fractura</t>
  </si>
  <si>
    <t>frattura</t>
  </si>
  <si>
    <t>骨折</t>
  </si>
  <si>
    <t>трещина</t>
  </si>
  <si>
    <t>INF_TYPE_SER_4</t>
  </si>
  <si>
    <t>ligament rupture</t>
  </si>
  <si>
    <t>rupture ligamentaire</t>
  </si>
  <si>
    <t>Bänderriss</t>
  </si>
  <si>
    <t>rotura de ligamentos</t>
  </si>
  <si>
    <t>rottura del legamento</t>
  </si>
  <si>
    <t>韧带断裂</t>
  </si>
  <si>
    <t>разрыв связки</t>
  </si>
  <si>
    <t>ruptura de ligamento</t>
  </si>
  <si>
    <t>INF_ZONE</t>
  </si>
  <si>
    <t>Zone</t>
  </si>
  <si>
    <t>Bereich</t>
  </si>
  <si>
    <t>Zona</t>
  </si>
  <si>
    <t>部位</t>
  </si>
  <si>
    <t>Зона</t>
  </si>
  <si>
    <t>INFRA_PERF_MED_1</t>
  </si>
  <si>
    <t>Downtime bonus</t>
  </si>
  <si>
    <t>Bonus de durée d'arrêt</t>
  </si>
  <si>
    <t>Bonus für die Dauer des Aussetzens</t>
  </si>
  <si>
    <t>Bonificación por inactividad</t>
  </si>
  <si>
    <t>Bonus da riposo</t>
  </si>
  <si>
    <t>停训期加成</t>
  </si>
  <si>
    <t>Бонус уменьшения периода простоя</t>
  </si>
  <si>
    <t>Bônus de tempo de inatividade</t>
  </si>
  <si>
    <t>INFRA_PERF_MED_2</t>
  </si>
  <si>
    <t>Recovery time bonus</t>
  </si>
  <si>
    <t>Bonus de temps de récupération</t>
  </si>
  <si>
    <t>Bonus für die Erholungszeit</t>
  </si>
  <si>
    <t>Bonificación por tiempo de recuperación</t>
  </si>
  <si>
    <t>Bonus dal tempo di recupero</t>
  </si>
  <si>
    <t>恢复时间加成</t>
  </si>
  <si>
    <t>Бонус ускорения восстановления</t>
  </si>
  <si>
    <t>Bônus de tempo de recuperação</t>
  </si>
  <si>
    <t>INFRA_MED_UNLOCK_1</t>
  </si>
  <si>
    <t>Improves downtime bonus</t>
  </si>
  <si>
    <t>Améliore le bonus de durée d’arrêt</t>
  </si>
  <si>
    <t>Verbessert den Bonus für die Dauer des Aussetzens</t>
  </si>
  <si>
    <t>Mejora la bonificación por inactividad</t>
  </si>
  <si>
    <t>Migliora il bonus da riposo</t>
  </si>
  <si>
    <t>提升停训期加成</t>
  </si>
  <si>
    <t>Улучшает бонус простоя</t>
  </si>
  <si>
    <t>Melhora o bônus de tempo de inatividade</t>
  </si>
  <si>
    <t>INFRA_MED_UNLOCK_2</t>
  </si>
  <si>
    <t>Improves recovery time bonus</t>
  </si>
  <si>
    <t>Améliore le bonus de temps de récupération</t>
  </si>
  <si>
    <t>Verbessert den Bonus der Erholungszeit</t>
  </si>
  <si>
    <t>Mejora la bonificación por tiempo de recuperación</t>
  </si>
  <si>
    <t>Migliora il bonus dal tempo di recupero</t>
  </si>
  <si>
    <t>提升恢复时间加成</t>
  </si>
  <si>
    <t>Улучшает бонус восстановления</t>
  </si>
  <si>
    <t>Melhora o bônus de tempo de recuperação</t>
  </si>
  <si>
    <t>INF_ADVICE_SPE1</t>
  </si>
  <si>
    <t>The player is currently recovering from their injury. They can still do training sessions or activities that do not require physical exertion.</t>
  </si>
  <si>
    <t>Le joueur est actuellement en période de recovery, il se remet de sa blessure. Il peut tout de même réaliser des séances d'entrainement ou des activités qui ne sollicitent pas son physique.</t>
  </si>
  <si>
    <t>Der Spieler befindet sich derzeit in der Rekonvaleszenzphase und erholt sich von seiner Verletzung. Er kann dennoch Trainingseinheiten oder Aktivitäten absolvieren, die seine Physis nicht belasten.</t>
  </si>
  <si>
    <t>Actualmente, tu tenista está recuperándose de su lesión. No obstante, puede realizar sesiones de entrenamiento o actividades que no exijan esfuerzo físico.</t>
  </si>
  <si>
    <t>Il giocatore sta recuperando dall'infortunio. Può svolgere sessioni di allenamento o attività che non richiedano fatica fisica.</t>
  </si>
  <si>
    <t>该球员目前正从伤病中恢复，仍可进行不需要身体用力的训练课程或活动。</t>
  </si>
  <si>
    <t>Игрок сейчас восстанавливается после травмы. Он может выполнять только тренировки и активности без физической нагрузки.</t>
  </si>
  <si>
    <t>O jogador está se recuperando de uma lesão. Ele ainda pode fazer treinos ou atividades que não exijam esforço físico.</t>
  </si>
  <si>
    <t>INF_ADVICE_SPE2</t>
  </si>
  <si>
    <t>The player is currently on downtime following their injury. A specific recovery program is underway.</t>
  </si>
  <si>
    <t>Le joueur est actuellement arrêté suite à sa blessure. Un programme spécifique de rétablissement est en cours.</t>
  </si>
  <si>
    <t>Der Spieler ist derzeit aufgrund seiner Verletzung verhindert. Ein spezielles Genesungsprogramm wird derzeit durchgeführt.</t>
  </si>
  <si>
    <t>Actualmente, tu tenista está descansando tras su lesión. Hay en marcha un programa de recuperación específico.</t>
  </si>
  <si>
    <t>Il giocatore è a riposo dopo l'infortunio. È in corso uno specifico programma di recupero.</t>
  </si>
  <si>
    <t>该球员因伤病正处于停训期，正在执行特定的恢复计划。</t>
  </si>
  <si>
    <t>Игрок находится в периоде покоя после травмы. Выполняется специальная программа восстановления.</t>
  </si>
  <si>
    <t>O jogador está em período de inatividade após a lesão. Um programa de recuperação específico está em andamento.</t>
  </si>
  <si>
    <t>INF_ADVICE_TNMTWEEK_1</t>
  </si>
  <si>
    <t>Nothing to report ahead of the next match.</t>
  </si>
  <si>
    <t>Rien à signaler à l'approche du prochain match.</t>
  </si>
  <si>
    <t>Nichts zu berichten im Hinblick auf das nächste Spiel.</t>
  </si>
  <si>
    <t>Nada de lo que informar respecto al próximo partido.</t>
  </si>
  <si>
    <t>Nulla da segnalare prima del prossimo incontro.</t>
  </si>
  <si>
    <t>下一场比赛前无事报告。</t>
  </si>
  <si>
    <t>Ничего не вызывает опасений перед следующим матчем.</t>
  </si>
  <si>
    <t>Nada a relatar antes da próxima partida.</t>
  </si>
  <si>
    <t>INF_ADVICE_TNMTWEEK_2</t>
  </si>
  <si>
    <t>There is a minor risk of injury/aggravation of injury. You may decide to increase the player's recovery time before their next match.</t>
  </si>
  <si>
    <t>Il y a un risque mineur de blessure / aggravation de blessure. Vous pourriez décider d'augmenter le temps de récupération du joueur avant son prochain match.</t>
  </si>
  <si>
    <t>Es besteht ein niedriges Risiko einer Verletzung/Verschlimmerung einer Verletzung. Sie könnten beschließen, die Erholungszeit des Spielers vor seinem nächsten Spiel zu verlängern.</t>
  </si>
  <si>
    <t>Existe un escaso riesgo de lesión o empeoramiento. Puedes decidir aumentar el tiempo de recuperación de tu tenista antes de su próximo partido.</t>
  </si>
  <si>
    <t>Il rischio di infortunio o di peggioramento dell'infortunio è basso. Puoi aumentare il tempo di recupero del giocatore prima del prossimo incontro.</t>
  </si>
  <si>
    <t>存在轻微的受伤/伤病加重风险。可以考虑在下一场比赛到来前，增加球员的恢复时间。</t>
  </si>
  <si>
    <t>Имеется небольшой риск травмы/усугубления. Возможно, стоит увеличить время восстановления игрока.</t>
  </si>
  <si>
    <t>Há um risco menor de lesão/agravamento de lesão. Você pode decidir aumentar o tempo de recuperação do jogador antes da próxima partida.</t>
  </si>
  <si>
    <t>INF_ADVICE_TNMTWEEK_3</t>
  </si>
  <si>
    <t>Warning, the player has a high risk of injury/aggravation of injury before their next match, so you should reduce the training/preparation load before their next match.</t>
  </si>
  <si>
    <t>Attention le joueur prend un risque important de blessure / aggravation de blessure avant son prochain match, vous devriez baisser la charge d'entrainement / préparation avant son prochain match.</t>
  </si>
  <si>
    <t>Achtung, der Spieler geht ein hohes Risiko ein, sich vor seinem nächsten Spiel zu verletzen / eine Verletzung zu verschlimmern, Sie sollten die Trainingsbelastung / Vorbereitung vor seinem nächsten Spiel senken.</t>
  </si>
  <si>
    <t>Atención: tu tenista corre un alto riesgo de lesionarse o empeorar de su lesión antes de su próximo partido, por lo que debes reducir la carga de entrenamiento o preparación antes de su próximo partido.</t>
  </si>
  <si>
    <t>Attenzione! Il giocatore ha un elevato rischio di infortunio o di peggioramento dell'infortunio prima del prossimo incontro; devi ridurre il carico di allenamento/preparazione prima del prossimo incontro.</t>
  </si>
  <si>
    <t>警告：球员有很高的受伤/伤病加重风险，应减少其下一场比赛前的训练/准备负荷。</t>
  </si>
  <si>
    <t>Внимание: высокий риск травмы перед матчем. Следует уменьшить нагрузку на подготовку.</t>
  </si>
  <si>
    <t>Atenção, o jogador tem um alto risco de lesão/agravamento de lesão, portanto você deve reduzir a carga de treino/preparação antes da próxima partida.</t>
  </si>
  <si>
    <t>INF_ADVICE_TNMTWEEK_4</t>
  </si>
  <si>
    <t>Warning: the player runs a very high risk of injury/injury aggravation, and their training program urgently needs to be modified.</t>
  </si>
  <si>
    <t>Attention le joueur prend de gros risque de blessure / aggravation de blessure, il faut modifier son programme d'entrainement d'urgence.</t>
  </si>
  <si>
    <t>Achtung, der Spieler geht ein hohes Verletzungs- / Verschlimmerungsrisiko ein, er muss seinen Trainingsplan dringend ändern.</t>
  </si>
  <si>
    <t>Atención: tu tenista corre un riesgo muy alto de lesionarse o empeorar de su lesión y hay que modificar urgentemente su programa de entrenamiento.</t>
  </si>
  <si>
    <t>Attenzione! Il giocatore ha un rischio molto elevato di infortunio o di peggioramento dell'infortunio e il suo programma di allenamento deve essere modificato urgentemente.</t>
  </si>
  <si>
    <t>警告：球员面临极高的受伤/伤病加重风险，其训练计划急需调整。</t>
  </si>
  <si>
    <t>Внимание: очень высокий риск травмы — программу подготовки нужно срочно пересмотреть.</t>
  </si>
  <si>
    <t>Atenção: o jogador corre um risco muito alto de lesão/agravamento de lesão, e seu programa de treinamento precisa ser modificado urgentemente.</t>
  </si>
  <si>
    <t>INF_ADVICE_TRAINWEEK_1</t>
  </si>
  <si>
    <t>Nothing to report, the risk of injury is low for this week's training.</t>
  </si>
  <si>
    <t>Rien à signaler, les risques de blessure sont faibles pour cette semaine d'entraînement.</t>
  </si>
  <si>
    <t>Es gibt nichts zu berichten, das Verletzungsrisiko ist in dieser Trainingswoche gering.</t>
  </si>
  <si>
    <t>Nada de lo que informar. Hay un escaso riesgo de lesión en el entrenamiento de esta semana.</t>
  </si>
  <si>
    <t>Nulla da segnalare; il rischio di infortunio per l'allenamento di questa settimana è basso.</t>
  </si>
  <si>
    <t>本周训练受伤风险较低，无事报告。</t>
  </si>
  <si>
    <t>Ничего не выявлено, риск травмы в эту тренировочную неделю низкий.</t>
  </si>
  <si>
    <t>Nada a relatar, o risco de lesão é baixo para o treino desta semana.</t>
  </si>
  <si>
    <t>INF_ADVICE_TRAINWEEK_2</t>
  </si>
  <si>
    <t>There is a minor risk of injury/aggravation of injury. You may decide to reduce the training load by choosing less intensive sessions or increasing the player's recovery time before their next match.</t>
  </si>
  <si>
    <t>Il y a un risque mineur de blessure / aggravation de blessure. Vous pourriez décider de baisser la charge d'entrainement en favorisant des séances moins intensives ou plus de temps de repos.</t>
  </si>
  <si>
    <t>Es besteht ein geringes Risiko einer Verletzung/Verschlimmerung einer Verletzung. Sie könnten sich entscheiden, die Trainingsbelastung zu senken, indem Sie weniger intensive Trainingseinheiten oder mehr Ruhezeiten bevorzugen.</t>
  </si>
  <si>
    <t>Existe un escaso riesgo de lesión o empeoramiento. Puedes decidir reducir la carga de entrenamiento con sesiones menos intensivas o aumentando el tiempo de recuperación de tu tenista antes del próximo partido.</t>
  </si>
  <si>
    <t>Il rischio di infortunio o di peggioramento dell'infortunio è basso. Puoi ridurre il carico dell'allenamento scegliendo sessioni meno intense o aumentando il tempo di recupero prima del prossimo incontro.</t>
  </si>
  <si>
    <t>存在轻微的受伤/伤病加重风险。可以选择降低训练强度或延长下一场比赛前的球员恢复时间。</t>
  </si>
  <si>
    <t>Небольшой риск травмы — можно уменьшить нагрузку или увеличить время восстановления.</t>
  </si>
  <si>
    <t>Há um risco menor de lesão/agravamento de lesão. Você pode decidir reduzir a carga de treino escolhendo sessões menos intensas ou aumentando o tempo de recuperação do jogador antes da próxima partida.</t>
  </si>
  <si>
    <t>INF_ADVICE_TRAINWEEK_3</t>
  </si>
  <si>
    <t>There is a minor risk of injury/aggravation of injury. I advise you to reduce the training load by choosing less intensive sessions or increasing the player's recovery time before their next match.</t>
  </si>
  <si>
    <t>Attention, il y a un risque de blessure / aggravation de blessure. Je vous conseille de baisser la charge d'entrainement en favorisant des séances moins intensives ou plus de temps de repos.</t>
  </si>
  <si>
    <t>Achtung, es besteht die Gefahr einer Verletzung/Verschlimmerung einer Verletzung. Ich empfehle Ihnen, die Trainingsbelastung zu senken, indem Sie weniger intensive Trainingseinheiten oder mehr Ruhezeiten bevorzugen.</t>
  </si>
  <si>
    <t>Existe un escaso riesgo de lesión o empeoramiento. Te aconsejo reducir la carga de entrenamiento con sesiones menos intensivas o aumentando el tiempo de recuperación de tu tenista antes del próximo partido.</t>
  </si>
  <si>
    <t>Il rischio di infortunio o di peggioramento dell'infortunio è basso. Ti consiglio di ridurre il carico dell'allenamento scegliendo sessioni meno intense o aumentando il tempo di recupero prima del prossimo incontro.</t>
  </si>
  <si>
    <t>存在轻微的受伤/伤病加重风险。建议你选择降低训练强度或延长下一场比赛前的球员恢复时间。</t>
  </si>
  <si>
    <t>Небольшой риск травмы — рекомендуется снизить нагрузку или увеличить время восстановления.</t>
  </si>
  <si>
    <t>Há um risco menor de lesão/agravamento de lesão. Aconselho você a reduzir a carga de treino escolhendo sessões menos intensas ou aumentando o tempo de recuperação do jogador antes da próxima partida.</t>
  </si>
  <si>
    <t>INF_ADVICE_TRAINWEEK_4</t>
  </si>
  <si>
    <t>Warning: there is a high risk of injury/aggravation of injury. You urgently need to modify your training program.</t>
  </si>
  <si>
    <t>Attention, il y a un gros risque de blessure / aggravation de blessure. Il faut modifier son programme d'entrainement d'urgence.</t>
  </si>
  <si>
    <t>Achtung, es besteht ein großes Risiko einer Verletzung/Verschlimmerung einer Verletzung. Ändern Sie dringend Ihr Trainingsprogramm.</t>
  </si>
  <si>
    <t>Atención: existe un alto riesgo de lesión o empeoramiento. Tienes que modificar urgentemente el programa de entrenamiento.</t>
  </si>
  <si>
    <t>Attenzione! Il rischio di infortunio o di peggioramento dell'infortunio è alto. Il programma di allenamento deve essere modificato urgentemente.</t>
  </si>
  <si>
    <t>警告：存在较高的受伤/伤病加重风险。急需修改训练计划。</t>
  </si>
  <si>
    <t>Внимание: высокий риск травмы — программу нужно срочно изменить.</t>
  </si>
  <si>
    <t>Atenção: há um alto risco de lesão/agravamento de lesão. Você precisa modificar urgentemente seu programa de treinamento.</t>
  </si>
  <si>
    <t>INF_HISTO_C1</t>
  </si>
  <si>
    <t>Date</t>
  </si>
  <si>
    <t>Datum</t>
  </si>
  <si>
    <t>Fecha</t>
  </si>
  <si>
    <t>Data</t>
  </si>
  <si>
    <t>日期</t>
  </si>
  <si>
    <t>Дата</t>
  </si>
  <si>
    <t>INF_HISTO_C2</t>
  </si>
  <si>
    <t>Body part</t>
  </si>
  <si>
    <t>Partie du corps</t>
  </si>
  <si>
    <t>Körperteil</t>
  </si>
  <si>
    <t>Parte del cuerpo</t>
  </si>
  <si>
    <t>Parte del corpo</t>
  </si>
  <si>
    <t>身体部位</t>
  </si>
  <si>
    <t>Часть тела</t>
  </si>
  <si>
    <t>Parte do corpo</t>
  </si>
  <si>
    <t>INF_HISTO_C3</t>
  </si>
  <si>
    <t>Type</t>
  </si>
  <si>
    <t>Typ</t>
  </si>
  <si>
    <t>Tipo</t>
  </si>
  <si>
    <t>类型</t>
  </si>
  <si>
    <t>Тип</t>
  </si>
  <si>
    <t>INF_HISTO_C4</t>
  </si>
  <si>
    <t>Downtime</t>
  </si>
  <si>
    <t>Arrêt</t>
  </si>
  <si>
    <t>Aussetzen</t>
  </si>
  <si>
    <t>Inactividad</t>
  </si>
  <si>
    <t>Periodo di inattività</t>
  </si>
  <si>
    <t>Период простоя</t>
  </si>
  <si>
    <t>Tempo de inatividade</t>
  </si>
  <si>
    <t>INF_HISTO_C5</t>
  </si>
  <si>
    <t>恢复</t>
  </si>
  <si>
    <t>INF_HISTO_C6</t>
  </si>
  <si>
    <t>Traitement</t>
  </si>
  <si>
    <t>Behandlung</t>
  </si>
  <si>
    <t>Trattamento</t>
  </si>
  <si>
    <t>INF_HISTO_C7</t>
  </si>
  <si>
    <t>End</t>
  </si>
  <si>
    <t>Fin</t>
  </si>
  <si>
    <t>Ende</t>
  </si>
  <si>
    <t>结束</t>
  </si>
  <si>
    <t>Конец</t>
  </si>
  <si>
    <t>Fim</t>
  </si>
  <si>
    <t>INF_RPT_TAB</t>
  </si>
  <si>
    <t>{[VAR_TM_FTNAME]}'s medical report</t>
  </si>
  <si>
    <t>Rapport médical de {[VAR_TM_FTNAME]}</t>
  </si>
  <si>
    <t>Medizinischer Bericht von {[VAR_TM_FTNAME]}</t>
  </si>
  <si>
    <t>Informe médico de {[VAR_TM_FTNAME]}</t>
  </si>
  <si>
    <t>{[VAR_TM_FTNAME]}Referto medico</t>
  </si>
  <si>
    <t>{[VAR_TM_FTNAME]}的医疗报告</t>
  </si>
  <si>
    <t>Медицинский отчёт {[VAR_TM_FTNAME]}</t>
  </si>
  <si>
    <t>Relatório médico de {[VAR_TM_FTNAME]}</t>
  </si>
  <si>
    <t>INJ_TREATMENT_1</t>
  </si>
  <si>
    <t>Repouso</t>
  </si>
  <si>
    <t>INJ_TREATMENT_2</t>
  </si>
  <si>
    <t>Physiotherapeut(in)</t>
  </si>
  <si>
    <t>Fisioterapia</t>
  </si>
  <si>
    <t>理疗</t>
  </si>
  <si>
    <t>Физиотерапия</t>
  </si>
  <si>
    <t>INJ_TREATMENT_3</t>
  </si>
  <si>
    <t>康复</t>
  </si>
  <si>
    <t>INJ_TREATMENT_4</t>
  </si>
  <si>
    <t>Récupération</t>
  </si>
  <si>
    <t>INFRA_MED_DESC</t>
  </si>
  <si>
    <t>The Medical Center level reduces downtime following an injury. It also improves the efficiency of care and enables faster recovery.</t>
  </si>
  <si>
    <t>Le niveau du Centre médical réduit la durée d’arrêt suite à une blessure. Il améliore également l'efficacité des soins et permet une récupération plus rapide.</t>
  </si>
  <si>
    <t>Das Level des medizinischen Zentrums verkürzt die Aussetzungszeit nach einer Verletzung. Sie verbessert außerdem die Wirksamkeit der Behandlung und ermöglicht eine schnellere Erholung.</t>
  </si>
  <si>
    <t>El nivel del centro médico reduce el tiempo de inactividad tras una lesión. También mejora la eficiencia de la atención y permite una recuperación más rápida.</t>
  </si>
  <si>
    <t>Il livello del centro medico riduce il periodo di inattività dopo un infortunio. Migliora anche l'efficienza delle cure e consente un recupero più rapido.</t>
  </si>
  <si>
    <t>医疗中心等级可缩短伤病后的停训期，同时提升治疗效率并加快恢复速度。</t>
  </si>
  <si>
    <t>Уровень Медицинского центра сокращает время простоя после травмы, улучшает эффективность лечения и ускоряет восстановление.</t>
  </si>
  <si>
    <t>O nível do Centro Médico reduz o tempo de inatividade após uma lesão. Também melhora a eficiência do cuidado e permite uma recuperação mais rápida.</t>
  </si>
  <si>
    <t>INFRA_PERF_MED_1_INFO</t>
  </si>
  <si>
    <t>The downtime bonus increases the chance that the minimum downtime will be the shortest.
It depends on the overall level of your Medical Center.</t>
  </si>
  <si>
    <t>Le bonus de durée d’arrêt augmente les chances que la durée minimale d’arrêt soit la plus courte.
Il dépend du niveau global de votre Centre Médical.</t>
  </si>
  <si>
    <t>Der Bonus für die Auszeitdauer erhöht die Chance, dass die Mindestdauer der Auszeit am kürzesten ist.
Er hängt von der Gesamtstufe Ihres medizinischen Zentrums ab.</t>
  </si>
  <si>
    <t>La bonificación por inactividad aumenta las posibilidades de que el tiempo mínimo de inactividad sea el más breve.
Depende del nivel general de tu centro médico.</t>
  </si>
  <si>
    <t>Il bonus del riposo aumenta la possibilità che il riposo minimo sia il più breve.
Dipende dal livello complessivo del tuo centro medico.</t>
  </si>
  <si>
    <t>医疗中心等级越高，停训期加成也越高，球员就越可能以最短的时间结束停训。</t>
  </si>
  <si>
    <t>«Бонус простоя повышает шанс, что минимальный период простоя будет короче. Зависит от уровня Медицинского центра.»</t>
  </si>
  <si>
    <t>O bônus de tempo de inatividade aumenta a chance de o tempo mínimo de inatividade ser o menor.
 Depende do nível geral do seu Centro Médico.</t>
  </si>
  <si>
    <t>INFRA_PERF_MED_2_INFO</t>
  </si>
  <si>
    <t>The recovery time bonus increases the effectiveness of your healing.
It depends on the overall level of your Medical Center.</t>
  </si>
  <si>
    <t>Le bonus de temps de récupération augmente l’efficacité de vos soins.
Il dépend du niveau global de votre Centre Médical.</t>
  </si>
  <si>
    <t>Der Bonus für die Erholungszeit erhöht die Wirksamkeit deiner Heilung.
Er hängt von der Gesamtstufe deines medizinischen Zentrums ab.</t>
  </si>
  <si>
    <t>La bonificación de tiempo de recuperación aumenta la eficacia de la curación.
Depende del nivel general de tu centro médico.</t>
  </si>
  <si>
    <t>Il bonus dal tempo di recupero aumenta l'efficacia della tua guarigione.
Dipende dal livello complessivo del tuo centro medico.</t>
  </si>
  <si>
    <t>恢复时间加成可以加快球员的恢复速度。医疗中心等级越高，该加成效果就越好。</t>
  </si>
  <si>
    <t>«Бонус времени восстановления повышает эффективность лечения. Зависит от уровня Медицинского центра.»</t>
  </si>
  <si>
    <t>O bônus de tempo de recuperação aumenta a eficácia da sua cura.
 Depende do nível geral do seu Centro Médico.</t>
  </si>
  <si>
    <t>UNLOCK_TYPE_12</t>
  </si>
  <si>
    <t>Game plan mastery bonus: {[VAR_BONUS]}</t>
  </si>
  <si>
    <t>Bonus de Maîtrises des plans de jeu : {[VAR_BONUS]}</t>
  </si>
  <si>
    <t>Bonus für Spielplanmeisterschaften: {[VAR_BONUS]}</t>
  </si>
  <si>
    <t>Bonificación de control del plan de juego : {[VAR_BONUS]}</t>
  </si>
  <si>
    <t>Bonus di maestria del piano di gioco : {[VAR_BONUS]}</t>
  </si>
  <si>
    <t>比赛计划掌握度加成：{[VAR_BONUS]}</t>
  </si>
  <si>
    <t>Бонус мастерства тактического плана: {[VAR_BONUS]}</t>
  </si>
  <si>
    <t>Bônus de maestria do plano de jogo: {[VAR_BONUS]}</t>
  </si>
  <si>
    <t>UNLOCK_TYPE_13</t>
  </si>
  <si>
    <t>Form bonus ({[VAR_BONUS]}): {[VAR_BONUS_SESSIONS_LIST]}</t>
  </si>
  <si>
    <t>Bonus de forme ({[VAR_BONUS]}) : {[VAR_BONUS_SESSIONS_LIST]}</t>
  </si>
  <si>
    <t>Bonus für Form ({[VAR_BONUS]}): {[VAR_BONUS_SESSIONS_LIST]}</t>
  </si>
  <si>
    <t>Bonificación de forma ({[VAR_BONUS]}) : {[VAR_BONUS_SESSIONS_LIST]}</t>
  </si>
  <si>
    <t>Bonus di forma ({[VAR_BONUS]}) : {[VAR_BONUS_SESSIONS_LIST]}</t>
  </si>
  <si>
    <t>状态加成（{[VAR_BONUS]}）：{[VAR_BONUS_SESSIONS_LIST]}</t>
  </si>
  <si>
    <t>Бонус формы ({[VAR_BONUS]}): {[VAR_BONUS_SESSIONS_LIST]}</t>
  </si>
  <si>
    <t>Bônus de forma ({[VAR_BONUS]}): {[VAR_BONUS_SESSIONS_LIST]}</t>
  </si>
  <si>
    <t>TS_SUB_INFRA_6_NAME</t>
  </si>
  <si>
    <t>Youth Academy</t>
  </si>
  <si>
    <t>Centre de formation</t>
  </si>
  <si>
    <t>Jugendakademie</t>
  </si>
  <si>
    <t>Academia joven</t>
  </si>
  <si>
    <t>Sett. giovanile</t>
  </si>
  <si>
    <t>青年学院</t>
  </si>
  <si>
    <t>Молодёжная академия</t>
  </si>
  <si>
    <t>Academia de Jovens</t>
  </si>
  <si>
    <t>YOUNG_PLAYERS</t>
  </si>
  <si>
    <t>Young players:</t>
  </si>
  <si>
    <t>Jeunes joueurs :</t>
  </si>
  <si>
    <t>Junge Spieler:</t>
  </si>
  <si>
    <t>Jugadores joven:</t>
  </si>
  <si>
    <t>Giovani gioc.:</t>
  </si>
  <si>
    <t>青年球员：</t>
  </si>
  <si>
    <t>Молодые игроки:</t>
  </si>
  <si>
    <t>Jogadores jovens:</t>
  </si>
  <si>
    <t>FORMATIONCENTER_C1</t>
  </si>
  <si>
    <t>FORMATIONCENTER_C2</t>
  </si>
  <si>
    <t>FORMATIONCENTER_C3</t>
  </si>
  <si>
    <t>FORMATIONCENTER_C4</t>
  </si>
  <si>
    <t>{[UI/GENDER]}</t>
  </si>
  <si>
    <t>FORMATIONCENTER_C5</t>
  </si>
  <si>
    <t>Avg lvl</t>
  </si>
  <si>
    <t>Niv moy</t>
  </si>
  <si>
    <t>Durchschn. Stufe</t>
  </si>
  <si>
    <t>Nivel prom.</t>
  </si>
  <si>
    <t>Liv. medio</t>
  </si>
  <si>
    <t>平均等级</t>
  </si>
  <si>
    <t>Сред. уровень</t>
  </si>
  <si>
    <t>Nível médio</t>
  </si>
  <si>
    <t>FORMATIONCENTER_C6</t>
  </si>
  <si>
    <t>Prog season</t>
  </si>
  <si>
    <t>Prog saison</t>
  </si>
  <si>
    <t>Saisonfortschritt</t>
  </si>
  <si>
    <t>Progr. temporada</t>
  </si>
  <si>
    <t>Prog. stagione</t>
  </si>
  <si>
    <t>赛季进度</t>
  </si>
  <si>
    <t>Прогресс за сезон</t>
  </si>
  <si>
    <t>FORMATIONCENTER_C7</t>
  </si>
  <si>
    <t>Maturity</t>
  </si>
  <si>
    <t>Maturité</t>
  </si>
  <si>
    <t>Reife</t>
  </si>
  <si>
    <t>Madurez</t>
  </si>
  <si>
    <t>Maturità</t>
  </si>
  <si>
    <t>成熟度</t>
  </si>
  <si>
    <t>Зрелость</t>
  </si>
  <si>
    <t>Maturidade</t>
  </si>
  <si>
    <t>FORMATIONCENTER_C8</t>
  </si>
  <si>
    <t>Min. potential</t>
  </si>
  <si>
    <t>Potentiel min.</t>
  </si>
  <si>
    <t>Min. Potenzial</t>
  </si>
  <si>
    <t>Potencial mín.</t>
  </si>
  <si>
    <t>Potenziale min.</t>
  </si>
  <si>
    <t>最低潜力</t>
  </si>
  <si>
    <t>Мин. потенциал</t>
  </si>
  <si>
    <t>Potencial Mín.</t>
  </si>
  <si>
    <t>FORMATIONCENTER_C9</t>
  </si>
  <si>
    <t>Playing style</t>
  </si>
  <si>
    <t>Style de jeu</t>
  </si>
  <si>
    <t>Spielstil</t>
  </si>
  <si>
    <t>Estilo de juego</t>
  </si>
  <si>
    <t>Stile di gioco</t>
  </si>
  <si>
    <t>打法风格</t>
  </si>
  <si>
    <t>Стиль игры</t>
  </si>
  <si>
    <t>Estilo de jogo</t>
  </si>
  <si>
    <t>FORMATIONCENTER_C10</t>
  </si>
  <si>
    <t>Mentor</t>
  </si>
  <si>
    <t>Mentore</t>
  </si>
  <si>
    <t>导师</t>
  </si>
  <si>
    <t>Наставник</t>
  </si>
  <si>
    <t>FORMATIONCENTER_C10_NO</t>
  </si>
  <si>
    <t>No mentor</t>
  </si>
  <si>
    <t>Pas de mentor</t>
  </si>
  <si>
    <t>Kein Mentor</t>
  </si>
  <si>
    <t>Sin mentor</t>
  </si>
  <si>
    <t>Nessun mentore</t>
  </si>
  <si>
    <t>无导师</t>
  </si>
  <si>
    <t>Нет наставника</t>
  </si>
  <si>
    <t>Sem mentor</t>
  </si>
  <si>
    <t>FORMATIONCENTER_C11</t>
  </si>
  <si>
    <t>Training focus</t>
  </si>
  <si>
    <t>Prio. développemnt</t>
  </si>
  <si>
    <t>Trainingsfokus</t>
  </si>
  <si>
    <t>Enfoque entrena.</t>
  </si>
  <si>
    <t>Focus allenam.</t>
  </si>
  <si>
    <t>训练重点</t>
  </si>
  <si>
    <t>Тренировочный акцент</t>
  </si>
  <si>
    <t>Foco do treino</t>
  </si>
  <si>
    <t>YOUTH_POT_1_M</t>
  </si>
  <si>
    <t>Average Player</t>
  </si>
  <si>
    <t>Durchschn. Spieler</t>
  </si>
  <si>
    <t>Jugador medio</t>
  </si>
  <si>
    <t>Jogador Comum</t>
  </si>
  <si>
    <t>YOUTH_POT_2_M</t>
  </si>
  <si>
    <t>Good Player</t>
  </si>
  <si>
    <t>良好球员</t>
  </si>
  <si>
    <t>Bom Jogador</t>
  </si>
  <si>
    <t>YOUTH_POT_3_M</t>
  </si>
  <si>
    <t>Very Good Player</t>
  </si>
  <si>
    <t>Très bon joueur</t>
  </si>
  <si>
    <t>Jugador muy bueno</t>
  </si>
  <si>
    <t>Giocatore molto valido</t>
  </si>
  <si>
    <t>Очень хороший игрок</t>
  </si>
  <si>
    <t>Jogador Muito Bom</t>
  </si>
  <si>
    <t>YOUTH_POT_4_M</t>
  </si>
  <si>
    <t>Top Player</t>
  </si>
  <si>
    <t>Top-Spieler</t>
  </si>
  <si>
    <t>Jogador de Ponta</t>
  </si>
  <si>
    <t>YOUTH_POT_5_M</t>
  </si>
  <si>
    <t>World-Class Player</t>
  </si>
  <si>
    <t>Joueur de classe mondiale</t>
  </si>
  <si>
    <t>Weltklassespieler</t>
  </si>
  <si>
    <t>Jugador de clase mundial</t>
  </si>
  <si>
    <t>Giocatore di livello mondiale</t>
  </si>
  <si>
    <t>世界级球员</t>
  </si>
  <si>
    <t>Игрок мирового уровня</t>
  </si>
  <si>
    <t>Jogador de Classe Mundial</t>
  </si>
  <si>
    <t>YOUTH_POT_6_M</t>
  </si>
  <si>
    <t>Elite Player</t>
  </si>
  <si>
    <t>Joueur d'élite</t>
  </si>
  <si>
    <t>Elitespieler</t>
  </si>
  <si>
    <t>Jugador élite</t>
  </si>
  <si>
    <t>Giocatore élite</t>
  </si>
  <si>
    <t>Элитный игрок</t>
  </si>
  <si>
    <t>Jogador de Elite</t>
  </si>
  <si>
    <t>YOUTH_POT_7_M</t>
  </si>
  <si>
    <t>Legendary Player</t>
  </si>
  <si>
    <t>Joueur légendaire</t>
  </si>
  <si>
    <t>Legendärer Spieler</t>
  </si>
  <si>
    <t>Jugador legendario</t>
  </si>
  <si>
    <t>Giocatore leggendario</t>
  </si>
  <si>
    <t>Легендарный игрок</t>
  </si>
  <si>
    <t>Jogador Lendário</t>
  </si>
  <si>
    <t>YOUTH_POT_1_DESC_M</t>
  </si>
  <si>
    <t>A solid competitor but unlikely to break into the pro scene</t>
  </si>
  <si>
    <t>Un compétiteur solide mais peu susceptible de percer sur la scène professionnelle</t>
  </si>
  <si>
    <t>Solider Wettkämpfer, aber unwahrscheinlich, es ins Profiniveau zu schaffen</t>
  </si>
  <si>
    <t>Competidor sólido pero difícil que llegue al circuito profesional</t>
  </si>
  <si>
    <t>Un solido concorrente ma difficilmente emergerà nel circuito pro</t>
  </si>
  <si>
    <t>稳健的竞争者，但不太可能进入职业赛场</t>
  </si>
  <si>
    <t>Надёжный соперник, но вряд ли попадёт в профессиональный тур.</t>
  </si>
  <si>
    <t>Um competidor sólido, mas improvável de chegar ao circuito profissional.</t>
  </si>
  <si>
    <t>YOUTH_POT_2_DESC_M</t>
  </si>
  <si>
    <t>Potential to reach Top 200 with strong development</t>
  </si>
  <si>
    <t>A le potentiel pour atteindre le Top 200 avec un fort développement</t>
  </si>
  <si>
    <t>Potenzial für Top 200 bei guter Entwicklung</t>
  </si>
  <si>
    <t>Potencial para Top 200 con buen desarrollo</t>
  </si>
  <si>
    <t>Potenziale per raggiungere la Top 200 con un buon sviluppo</t>
  </si>
  <si>
    <t>拥有进入前200名的潜力，需加强培养</t>
  </si>
  <si>
    <t>Потенциал попасть в топ-200 при хорошем развитии.</t>
  </si>
  <si>
    <t>Potencial para chegar ao Top 200 com bom desenvolvimento.</t>
  </si>
  <si>
    <t>YOUTH_POT_3_DESC_M</t>
  </si>
  <si>
    <t>Can reach Top 100 and win some continental titles</t>
  </si>
  <si>
    <t>Peut atteindre le Top 100 et remporter quelques titres continentaux</t>
  </si>
  <si>
    <t>Kann Top 100 erreichen und einige kontinentale Titel gewinnen</t>
  </si>
  <si>
    <t>Puede llegar al Top 100 y ganar títulos continentales</t>
  </si>
  <si>
    <t>Può entrare nella Top 100 e vincere titoli continentali</t>
  </si>
  <si>
    <t>可跻身前100名并赢得部分洲际赛事冠军</t>
  </si>
  <si>
    <t>Может войти в топ-100 и выиграть несколько континентальных турниров.</t>
  </si>
  <si>
    <t>Pode chegar ao Top 100 e vencer alguns títulos continentais.</t>
  </si>
  <si>
    <t>YOUTH_POT_4_DESC_M</t>
  </si>
  <si>
    <t>Can reach Top 30 and win some international titles</t>
  </si>
  <si>
    <t>Peut atteindre le Top 30 et remporter quelques titres internationaux</t>
  </si>
  <si>
    <t>Kann Top 30 erreichen und internationale Titel gewinnen</t>
  </si>
  <si>
    <t>Puede llegar al Top 30 y ganar títulos internacionales</t>
  </si>
  <si>
    <t>Può entrare nella Top 30 e vincere titoli internazionali</t>
  </si>
  <si>
    <t>有望进入前30名并赢得国际赛事冠军</t>
  </si>
  <si>
    <t>Может войти в топ-30 и выиграть международные турниры.</t>
  </si>
  <si>
    <t>Pode chegar ao Top 30 e vencer alguns títulos internacionais.</t>
  </si>
  <si>
    <t>YOUTH_POT_5_DESC_M</t>
  </si>
  <si>
    <t>Potential to break into the Top 10, win titles, and be a Grand Slam contender</t>
  </si>
  <si>
    <t>A le potentiel pour entrer dans le Top 10, remporter des titres et d’être un prétendant au Grand Chelem</t>
  </si>
  <si>
    <t>Potenzial für Top 10, Titelgewinne und Grand-Slam-Anwärter</t>
  </si>
  <si>
    <t>Potencial para Top 10, ganar títulos y luchar por Grand Slams</t>
  </si>
  <si>
    <t>Potenziale da Top 10, vincitore di titoli e pretendente Slam</t>
  </si>
  <si>
    <t>具备冲击前10名、赢得冠军及角逐大满贯的潜力</t>
  </si>
  <si>
    <t>Потенциал войти в топ-10, выигрывать турниры и бороться за «Большой шлем».</t>
  </si>
  <si>
    <t>Potencial para entrar no Top 10, vencer títulos e ser um candidato a Grand Slam.</t>
  </si>
  <si>
    <t>YOUTH_POT_6_DESC_M</t>
  </si>
  <si>
    <t>A multiple-time Grand Slam winner, Top 5 caliber, and dominant force in the sport</t>
  </si>
  <si>
    <t>Plusieurs fois vainqueur du Grand Chelem, calibre Top 5 et forte dominance sur le circuit</t>
  </si>
  <si>
    <t>Mehrfacher Grand-Slam-Sieger, Top-5-Niveau, dominante Kraft</t>
  </si>
  <si>
    <t>Múltiple ganador de Grand Slam, nivel Top 5, gran dominador</t>
  </si>
  <si>
    <t>Plurivincitore Slam, livello Top 5, forza dominante</t>
  </si>
  <si>
    <t>多次赢得大满贯冠军、具备前五实力，是赛场上的主导力量</t>
  </si>
  <si>
    <t>Многократный победитель «Больших шлемов», игрок уровня топ-5, доминирующая сила.</t>
  </si>
  <si>
    <t>Um vencedor de múltiplos Grand Slams, calibre Top 5 e força dominante no esporte.</t>
  </si>
  <si>
    <t>YOUTH_POT_7_DESC_M</t>
  </si>
  <si>
    <t>An all-time great, capable of multiple Grand Slams and sustained dominance</t>
  </si>
  <si>
    <t>Un des plus grands de tous les temps, capable de plusieurs tournois du Grand Chelem et d’une domination soutenue</t>
  </si>
  <si>
    <t>Eine Legende mit mehreren Grand-Slam-Titeln und anhaltender Dominanz</t>
  </si>
  <si>
    <t>Una leyenda con varios Grand Slams y dominio prolongado</t>
  </si>
  <si>
    <t>Una leggenda, capace di più Slam e di dominio costante</t>
  </si>
  <si>
    <t>网坛传奇，能多次夺得大满贯并长期保持统治地位</t>
  </si>
  <si>
    <t>Игрок всех времён, способный выиграть множество «Больших шлемов» и доминировать долгие годы.</t>
  </si>
  <si>
    <t>Um dos maiores de todos os tempos, capaz de múltiplos Grand Slams e domínio sustentado.</t>
  </si>
  <si>
    <t>YOUTH_POT_1_F</t>
  </si>
  <si>
    <t>Joueuse moyenne</t>
  </si>
  <si>
    <t>Durchschn. Spielerin</t>
  </si>
  <si>
    <t>Jugadora media</t>
  </si>
  <si>
    <t>Giocatrice media</t>
  </si>
  <si>
    <t>Средняя игрок</t>
  </si>
  <si>
    <t>Jogadora Comum</t>
  </si>
  <si>
    <t>YOUTH_POT_2_F</t>
  </si>
  <si>
    <t>Bonne joueuse</t>
  </si>
  <si>
    <t>Gute Spielerin</t>
  </si>
  <si>
    <t>Buena jugadora</t>
  </si>
  <si>
    <t>Buona giocatrice</t>
  </si>
  <si>
    <t>Хорошая игрок</t>
  </si>
  <si>
    <t>Boa Jogadora</t>
  </si>
  <si>
    <t>YOUTH_POT_3_F</t>
  </si>
  <si>
    <t>Très bonne joueuse</t>
  </si>
  <si>
    <t>Sehr gute Spielerin</t>
  </si>
  <si>
    <t>Jugadora muy buena</t>
  </si>
  <si>
    <t>Giocatrice molto valida</t>
  </si>
  <si>
    <t>Очень хорошая игрок</t>
  </si>
  <si>
    <t>Jogadora Muito Boa</t>
  </si>
  <si>
    <t>YOUTH_POT_4_F</t>
  </si>
  <si>
    <t>Top-Spielerin</t>
  </si>
  <si>
    <t>Jogadora de Ponta</t>
  </si>
  <si>
    <t>YOUTH_POT_5_F</t>
  </si>
  <si>
    <t>Joueuse de classe mondiale</t>
  </si>
  <si>
    <t>Weltklassespielerin</t>
  </si>
  <si>
    <t>Jugadora de clase mundial</t>
  </si>
  <si>
    <t>Giocatrice di livello mondiale</t>
  </si>
  <si>
    <t>Jogadora de Classe Mundial</t>
  </si>
  <si>
    <t>YOUTH_POT_6_F</t>
  </si>
  <si>
    <t>Joueuse d'élite</t>
  </si>
  <si>
    <t>Elitespielerin</t>
  </si>
  <si>
    <t>Jugadora élite</t>
  </si>
  <si>
    <t>Giocatrice élite</t>
  </si>
  <si>
    <t>Элитная игрок</t>
  </si>
  <si>
    <t>Jogadora de Elite</t>
  </si>
  <si>
    <t>YOUTH_POT_7_F</t>
  </si>
  <si>
    <t>Joueuse légendaire</t>
  </si>
  <si>
    <t>Legendäre Spielerin</t>
  </si>
  <si>
    <t>Jugadora legendaria</t>
  </si>
  <si>
    <t>Giocatrice leggendaria</t>
  </si>
  <si>
    <t>Легендарная игрок</t>
  </si>
  <si>
    <t>Jogadora Lendária</t>
  </si>
  <si>
    <t>YOUTH_POT_1_DESC_F</t>
  </si>
  <si>
    <t>Une compétitrice solide mais peu susceptible de percer sur la scène professionnelle</t>
  </si>
  <si>
    <t>Solide Wettkämpferin, aber unwahrscheinlich, es ins Profiniveau zu schaffen</t>
  </si>
  <si>
    <t>Competidora sólida pero difícil que llegue al circuito profesional</t>
  </si>
  <si>
    <t>Una solida concorrente ma difficilmente emergerà nel circuito pro</t>
  </si>
  <si>
    <t>Надёжная соперница, но вряд ли войдёт в профессиональный тур.</t>
  </si>
  <si>
    <t>Uma competidora sólida, mas improvável de chegar ao circuito profissional.</t>
  </si>
  <si>
    <t>YOUTH_POT_2_DESC_F</t>
  </si>
  <si>
    <t>YOUTH_POT_3_DESC_F</t>
  </si>
  <si>
    <t>YOUTH_POT_4_DESC_F</t>
  </si>
  <si>
    <t>YOUTH_POT_5_DESC_F</t>
  </si>
  <si>
    <t>A le potentiel pour entrer dans le Top 10, remporter des titres et d’être une prétendante au Grand Chelem</t>
  </si>
  <si>
    <t>Potenzial für Top 10, Titelgewinne und Grand-Slam-Anwärterin</t>
  </si>
  <si>
    <t>Potenziale da Top 10, vincitrice di titoli e pretendente Slam</t>
  </si>
  <si>
    <t>Potencial para entrar no Top 10, vencer títulos e ser uma candidata a Grand Slam.</t>
  </si>
  <si>
    <t>YOUTH_POT_6_DESC_F</t>
  </si>
  <si>
    <t>Plusieurs fois vainqueure du Grand Chelem, calibre Top 5 et forte dominance sur le circuit</t>
  </si>
  <si>
    <t>Mehrfache Grand-Slam-Siegerin, Top-5-Niveau, dominante Kraft</t>
  </si>
  <si>
    <t>Múltiple ganadora de Grand Slam, nivel Top 5, gran dominadora</t>
  </si>
  <si>
    <t>Plurivincitrice Slam, livello Top 5, forza dominante</t>
  </si>
  <si>
    <t>Многократная победительница «Больших шлемов», игрок уровня топ-5.</t>
  </si>
  <si>
    <t>Uma vencedora de múltiplos Grand Slams, calibre Top 5 e força dominante no esporte.</t>
  </si>
  <si>
    <t>YOUTH_POT_7_DESC_F</t>
  </si>
  <si>
    <t>Une des plus grandes de tous les temps, capable de plusieurs tournois du Grand Chelem et d’une domination soutenue</t>
  </si>
  <si>
    <t>Eine der Größten aller Zeiten, mehrere Grand-Slams und anhaltende Dominanz</t>
  </si>
  <si>
    <t>Una de las más grandes, con varios Grand Slams y dominio prolongado</t>
  </si>
  <si>
    <t>Una delle più grandi di sempre, capace di più Slam e di dominio duraturo</t>
  </si>
  <si>
    <t>Великая игрок всех времён, способная к доминированию и множественным титулам.</t>
  </si>
  <si>
    <t>Uma das maiores de todos os tempos, capaz de múltiplos Grand Slams e domínio sustentado.</t>
  </si>
  <si>
    <t>YOUTH_PRIOTRAIN_1</t>
  </si>
  <si>
    <t>Polyvalence</t>
  </si>
  <si>
    <t>Allround</t>
  </si>
  <si>
    <t>全能型</t>
  </si>
  <si>
    <t>Универсальный</t>
  </si>
  <si>
    <t>Quadra Completa</t>
  </si>
  <si>
    <t>YOUTH_PRIOTRAIN_2</t>
  </si>
  <si>
    <t>Potencia</t>
  </si>
  <si>
    <t>力量型</t>
  </si>
  <si>
    <t>Силовой</t>
  </si>
  <si>
    <t>YOUTH_PRIOTRAIN_3</t>
  </si>
  <si>
    <t>防守型</t>
  </si>
  <si>
    <t>Оборонительный</t>
  </si>
  <si>
    <t>YOUTH_PRIOTRAIN_4</t>
  </si>
  <si>
    <t>心理型</t>
  </si>
  <si>
    <t>Ментальный</t>
  </si>
  <si>
    <t>YOUTH_PRIOTRAIN_5</t>
  </si>
  <si>
    <t>Tactical</t>
  </si>
  <si>
    <t>战术型</t>
  </si>
  <si>
    <t>Тактический</t>
  </si>
  <si>
    <t>Tático</t>
  </si>
  <si>
    <t>YOUTH_PRIOTRAIN_6</t>
  </si>
  <si>
    <t>Physis</t>
  </si>
  <si>
    <t>体能型</t>
  </si>
  <si>
    <t>Физический</t>
  </si>
  <si>
    <t>INFRA_PERF_YC_4</t>
  </si>
  <si>
    <t>Young slots</t>
  </si>
  <si>
    <t>Places de jeunes</t>
  </si>
  <si>
    <t>Jugendplätze</t>
  </si>
  <si>
    <t>Plazas jóvenes</t>
  </si>
  <si>
    <t>Posti giovani</t>
  </si>
  <si>
    <t>青年名额</t>
  </si>
  <si>
    <t>Слоты для юниоров</t>
  </si>
  <si>
    <t>Vagas Jovens</t>
  </si>
  <si>
    <t>INFRAS_FIN_LASTMONTH</t>
  </si>
  <si>
    <t>Last month</t>
  </si>
  <si>
    <t>Dernier mois</t>
  </si>
  <si>
    <t>Letzter Monat</t>
  </si>
  <si>
    <t>Último mes</t>
  </si>
  <si>
    <t>Ultimo mese</t>
  </si>
  <si>
    <t>上个月</t>
  </si>
  <si>
    <t>Прошлый месяц</t>
  </si>
  <si>
    <t>Mês passado</t>
  </si>
  <si>
    <t>INFRAS_FIN_WAGES</t>
  </si>
  <si>
    <t>Salaires (contractuels)</t>
  </si>
  <si>
    <t>Gehälter (vertraglich)</t>
  </si>
  <si>
    <t>Salarios (contractuales)</t>
  </si>
  <si>
    <t>Stipendi (contrattuali)</t>
  </si>
  <si>
    <t>薪资（合同）</t>
  </si>
  <si>
    <t>Договорные зарплаты</t>
  </si>
  <si>
    <t>Salários (contratuais)</t>
  </si>
  <si>
    <t>INFRAS_FIN_OTHERCHARGES</t>
  </si>
  <si>
    <t>Autres charges fixes</t>
  </si>
  <si>
    <t>Sonstige Fixkosten</t>
  </si>
  <si>
    <t>Otros gastos fijos</t>
  </si>
  <si>
    <t>Altre spese fisse</t>
  </si>
  <si>
    <t>其他固定支出</t>
  </si>
  <si>
    <t>Прочие фиксированные расходы</t>
  </si>
  <si>
    <t>Outras despesas fixas</t>
  </si>
  <si>
    <t>INFRAS_FIN_CONSTRUCTIONS</t>
  </si>
  <si>
    <t>Travaux d'amélioration</t>
  </si>
  <si>
    <t>Verbesserungsarbeiten</t>
  </si>
  <si>
    <t>Obras de mejora</t>
  </si>
  <si>
    <t>Lavori di miglioramento</t>
  </si>
  <si>
    <t>建设与升级工程</t>
  </si>
  <si>
    <t>Работы по улучшению</t>
  </si>
  <si>
    <t>Obras de melhoria</t>
  </si>
  <si>
    <t>NOTATION</t>
  </si>
  <si>
    <t>Ratings</t>
  </si>
  <si>
    <t>Notations</t>
  </si>
  <si>
    <t>Calificaciones</t>
  </si>
  <si>
    <t>评级</t>
  </si>
  <si>
    <t>Рейтинги</t>
  </si>
  <si>
    <t>SPORTS_CENTER2P</t>
  </si>
  <si>
    <t>Sports center:</t>
  </si>
  <si>
    <t>Centre sportif :</t>
  </si>
  <si>
    <t>Sportzentrum:</t>
  </si>
  <si>
    <t>Polideportivo :</t>
  </si>
  <si>
    <t>Centro sportivo :</t>
  </si>
  <si>
    <t>运动中心：</t>
  </si>
  <si>
    <t>Спортивный центр:</t>
  </si>
  <si>
    <t>Centro esportivo:</t>
  </si>
  <si>
    <t>MED_CENTER2P</t>
  </si>
  <si>
    <t>Medical center:</t>
  </si>
  <si>
    <t>Centre médical :</t>
  </si>
  <si>
    <t>Medizinische Zentrum:</t>
  </si>
  <si>
    <t>Centro médico :</t>
  </si>
  <si>
    <t>Centro medico :</t>
  </si>
  <si>
    <t>医疗中心：</t>
  </si>
  <si>
    <t>Медицинский центр:</t>
  </si>
  <si>
    <t>Centro médico:</t>
  </si>
  <si>
    <t>TS2P</t>
  </si>
  <si>
    <t>Y&amp;S center:</t>
  </si>
  <si>
    <t>Centre E&amp;F :</t>
  </si>
  <si>
    <t>J&amp;S-Zentrum:</t>
  </si>
  <si>
    <t>Centro de E&amp;F :</t>
  </si>
  <si>
    <t>Centro S&amp;F :</t>
  </si>
  <si>
    <t>青训与球探中心：</t>
  </si>
  <si>
    <t>Центр юношества и скаутинга:</t>
  </si>
  <si>
    <t>Centro J&amp;S:</t>
  </si>
  <si>
    <t>BIZ_CENTER2P</t>
  </si>
  <si>
    <t>Business center:</t>
  </si>
  <si>
    <t>Centre d'affaires :</t>
  </si>
  <si>
    <t>Business Center:</t>
  </si>
  <si>
    <t>Centro de negocios :</t>
  </si>
  <si>
    <t>Centro affari :</t>
  </si>
  <si>
    <t>商务中心：</t>
  </si>
  <si>
    <t>Бизнес-центр:</t>
  </si>
  <si>
    <t>Centro de negócios:</t>
  </si>
  <si>
    <t>UNLOCK_TYPE_12_MINI</t>
  </si>
  <si>
    <t>游戏计划精通奖励</t>
  </si>
  <si>
    <t>Бонус мастерства тактического плана</t>
  </si>
  <si>
    <t>UNLOCK_TYPE_13_MINI</t>
  </si>
  <si>
    <t>形式奖金</t>
  </si>
  <si>
    <t>SC_SUB_INFRA_13_NAME</t>
  </si>
  <si>
    <t>Pickleball courts</t>
  </si>
  <si>
    <t>Courts de pickleball</t>
  </si>
  <si>
    <t>Pickleball Court</t>
  </si>
  <si>
    <t>Pistas de pickleball</t>
  </si>
  <si>
    <t>Campi di pickleball</t>
  </si>
  <si>
    <t>皮克尔球场地</t>
  </si>
  <si>
    <t>пиклбола-корты</t>
  </si>
  <si>
    <t>Quadras de pickleball</t>
  </si>
  <si>
    <t>CHALLENGES</t>
  </si>
  <si>
    <t>Challenges</t>
  </si>
  <si>
    <t>Défis</t>
  </si>
  <si>
    <t>Herausforderungen</t>
  </si>
  <si>
    <t>Desafíos</t>
  </si>
  <si>
    <t>挑战</t>
  </si>
  <si>
    <t>Испытания</t>
  </si>
  <si>
    <t>Desafios</t>
  </si>
  <si>
    <t>SCENARIOS</t>
  </si>
  <si>
    <t>Scenarios</t>
  </si>
  <si>
    <t>Scénarios</t>
  </si>
  <si>
    <t>Szenarien</t>
  </si>
  <si>
    <t>Escenarios</t>
  </si>
  <si>
    <t>Scenari</t>
  </si>
  <si>
    <t>场景模式</t>
  </si>
  <si>
    <t>Сценарии</t>
  </si>
  <si>
    <t>Cenários</t>
  </si>
  <si>
    <t>CAREER_DEFAULTCONFIG</t>
  </si>
  <si>
    <t>TM26</t>
  </si>
  <si>
    <t>网球经理 26</t>
  </si>
  <si>
    <t>CAREER_DEFAULTCONFIG_DESC</t>
  </si>
  <si>
    <t>Default game configuration</t>
  </si>
  <si>
    <t>Configuration du jeu par défaut</t>
  </si>
  <si>
    <t>Standard-Spielkonfiguration</t>
  </si>
  <si>
    <t>Configuración de juego predeterminada</t>
  </si>
  <si>
    <t>Impostazioni di gioco predefinite</t>
  </si>
  <si>
    <t>默认游戏配置</t>
  </si>
  <si>
    <t>Конфигурация игры по умолчанию</t>
  </si>
  <si>
    <t>Configuração padrão do jogo</t>
  </si>
  <si>
    <t>ACADEMIES_TITLE</t>
  </si>
  <si>
    <t>Monde</t>
  </si>
  <si>
    <t>World</t>
  </si>
  <si>
    <t>Welt</t>
  </si>
  <si>
    <t>Mundo</t>
  </si>
  <si>
    <t>Mondo</t>
  </si>
  <si>
    <t>世界</t>
  </si>
  <si>
    <t>Мир</t>
  </si>
  <si>
    <t>ACADEMIES_PAGE_1_TITLE</t>
  </si>
  <si>
    <t>Academies</t>
  </si>
  <si>
    <t>Académies</t>
  </si>
  <si>
    <t>Escuelas</t>
  </si>
  <si>
    <t>Академии</t>
  </si>
  <si>
    <t>Academias</t>
  </si>
  <si>
    <t>ACADEMIES_PAGE_1_DESC</t>
  </si>
  <si>
    <t>In this interface, you can obtain information about all the academies around the world. 
You can use this interface to compare your academy to others on different topics.
Click on an academy to see its details.</t>
  </si>
  <si>
    <t>Dans cette interface, vous pouvez avoir des infos sur toutes les académies réparties sur l'ensemble de la planète. 
Vous pouvez utiliser cette interface pour comparer votre académie aux autres sur différents sujets.
Cliquer sur une académie pour accéder à ses détails.</t>
  </si>
  <si>
    <t>Auf dieser Oberfläche erhältst du Informationen über alle Akademien weltweit. 
Du kannst dieses Oberfläche nutzen, um deine Akademie unter verschiedenen Aspekten mit anderen zu vergleichen.
Klicken Sie auf eine Akademie, um zu ihren Details zu gelangen.</t>
  </si>
  <si>
    <t>En esta interfaz, puedes obtener información sobre todas las escuelas del mundo. 
Aquí puedes comparar tu escuela con otras en diferentes temas.
Haz clic en una escuela para ver su información detallada.</t>
  </si>
  <si>
    <t>In questa schermata puoi ottenere informazioni su tutte le accademie nel mondo.
Puoi utilizzare questa interfaccia per confrontare la tua accademia con altre su argomenti diversi.
Fai clic su un'accademia per vederne i dettagli.</t>
  </si>
  <si>
    <t>在此界面中，你可以查看世界各地所有网球学院的信息。
 你还可以从不同维度将你的学院与其他学院进行比较。
 点击某个学院即可查看其详细信息。</t>
  </si>
  <si>
    <t>В этом разделе вы можете получить информацию обо всех академиях мира.
 Вы можете использовать этот интерфейс для сравнения вашей академии с другими по различным показателям.
 Нажмите на академию, чтобы увидеть ее детали.</t>
  </si>
  <si>
    <t>Nesta interface, você pode obter informações sobre todas as academias do mundo.
 Você pode usar esta interface para comparar sua academia com outras em diferentes tópicos.
 Clique em uma academia para ver seus detalhes.</t>
  </si>
  <si>
    <t>ACADEMYCHOOSECAREER_TITLE</t>
  </si>
  <si>
    <t>Career selection</t>
  </si>
  <si>
    <t>Choix de carrière</t>
  </si>
  <si>
    <t>Karrierewahl</t>
  </si>
  <si>
    <t>Selección de carrera</t>
  </si>
  <si>
    <t>Scelta della carriera</t>
  </si>
  <si>
    <t>职业模式选择</t>
  </si>
  <si>
    <t>Выбор карьеры</t>
  </si>
  <si>
    <t>Seleção de Carreira</t>
  </si>
  <si>
    <t>ACADEMYCHOOSECAREER_PAGE_1_TITLE</t>
  </si>
  <si>
    <t>ACADEMYCHOOSECAREER_PAGE_1_DESC</t>
  </si>
  <si>
    <t>You have 3 choices:
  -Manage an existing academy, with a team of players and an already established budget
  -Or create a new academy, with the added possibility of creating a new tennis player
For your first experience with the game, we recommend you choose an academy that’s well-established!</t>
  </si>
  <si>
    <t>2 choix s’offres à vous :
  - Être manager d’une académie déjà existante, avec une équipe de joueurs et un budget déjà établis
  - Ou bien créer une nouvelle académie sur mesure avec la possibilité créer également un nouveau joueur de tennis
Pour une première expérience de jeu nous vous conseillons une académie avec les reins solides !</t>
  </si>
  <si>
    <t>Es stehen 2 Optionen zur Auswahl:
  - Manager einer bereits existierenden Akademie werden, mit einem Team von Spielern und einem bereits etablierten Budget
  - Eine neue Akademie maßschneidern, mit der Möglichkeit, auch einen neuen Tennisspieler zu erstellen
Spieleinsteigern empfehlen wir eine Akademie mit gesundem Fundament!</t>
  </si>
  <si>
    <t>Dispones de dos opciones:
  - Gestionar una escuela existente, con un equipo de tenistas y un presupuesto ya establecido.
  - Crear una nueva escuela, con la posibilidad añadida de crear un nuevo tenista.
¡Para empezar con el juego, te recomendamos que elijas una escuela bien establecida!</t>
  </si>
  <si>
    <t>Hai a disposizione 6 possibilità:
  -Essere il manager di un'accademia esistente, con una squadra di giocatori e un budget già determinati
  -Creare una nuova accademia su misura per te, con la possibilità di creare anche un nuovo giocatore
Per la tua prima esperienza di gioco, ti consigliamo un'accademia con basi solide!</t>
  </si>
  <si>
    <t>你有3种选择：
  -管理一家现有的学院，拥有球员团队和既定预算；
  -或创建一家全新的学院，并可选择创建一名新球员。
 如果你是第一次体验本游戏，我们建议你先从一所根基稳固的学院开始！</t>
  </si>
  <si>
    <t>У вас есть 3 варианта:
  - Управлять существующей академией с командой игроков и уже установленным бюджетом
  - Или создать новую академию, с возможностью создать нового теннисиста
 Для первого опыта в игре мы рекомендуем выбрать уже хорошо зарекомендовавшую себя академию!</t>
  </si>
  <si>
    <t>Você tem 3 opções:
  -Gerenciar uma academia existente, com uma equipe de jogadores e um orçamento já estabelecido
  -Ou criar uma nova academia, com a possibilidade adicional de criar um novo jogador de tênis
 Para sua primeira experiência com o jogo, recomendamos que você escolha uma academia bem estabelecida!</t>
  </si>
  <si>
    <t>ACADEMYCREATIONPART1_TITLE</t>
  </si>
  <si>
    <t>Academy creation</t>
  </si>
  <si>
    <t>Création d’une académie</t>
  </si>
  <si>
    <t>Akademie gründen</t>
  </si>
  <si>
    <t>Creación de la escuela</t>
  </si>
  <si>
    <t>Creazione di un’accademia</t>
  </si>
  <si>
    <t>创建学院</t>
  </si>
  <si>
    <t>Создание академии</t>
  </si>
  <si>
    <t>Criação de Academia</t>
  </si>
  <si>
    <t>ACADEMYCREATIONPART1_PAGE_1_TITLE</t>
  </si>
  <si>
    <t>{[UI/NC1_ID]}</t>
  </si>
  <si>
    <t>ACADEMYCREATIONPART1_PAGE_1_DESC</t>
  </si>
  <si>
    <t xml:space="preserve">The name and logo of your academy will not have an impact... 
... unlike the country: not all countries have the same tennis aura, and this will have an impact, for example, in the recruitment phases or in the achievement of certain national goals. </t>
  </si>
  <si>
    <t>Le nom et le logo de votre académie n'auront pas d'impact...
... contrairement au pays : tous les pays n'ont pas la même aura tennistique, et cela aura un impact, par exemple, lors des phases de recrutement ou dans l'accomplissement de certains objectifs nationaux.</t>
  </si>
  <si>
    <t xml:space="preserve">Der Name und das Logo deiner Akademie haben keine Auswirkungen ... 
... im Gegensatz zum Land: Nicht alle Länder haben die gleiche Tennis-Aura. Dies hat Auswirkungen, etwa in der Rekrutierungsphase oder beim Erreichen bestimmter nationaler Ziele. </t>
  </si>
  <si>
    <t xml:space="preserve">El nombre y logo de tu escuela no tendrán impacto... 
... a diferencia del país: no todos los países tienen la misma aura tenística, y esto tendrá repercusión, por ejemplo, en las fases de contratación o en el logro de determinadas metas nacionales. </t>
  </si>
  <si>
    <t>Il nome e il logo della tua accademia non avranno alcun impatto...
...a differenza del paese: non tutti i paesi hanno la stessa aura tennistica, e questo avrà un'influenza, ad esempio, in fase di ingaggio o nel raggiungimento di determinati obiettivi nazionali.</t>
  </si>
  <si>
    <t>学院名称与logo不会对游戏产生影响……
 但所在国家却至关重要：并非所有国家都具备同等的网球影响力，这将对招募球员或完成某些国家目标等环节产生实际影响。</t>
  </si>
  <si>
    <t>Название и логотип вашей академии не окажут влияния...
 ...в отличие от страны: не все страны имеют одинаковую теннисную ауру, и это повлияет, например, на этапы набора или достижение определенных национальных целей.</t>
  </si>
  <si>
    <t>O nome e o logotipo da sua academia não terão impacto...
 ...ao contrário do país: nem todos os países têm o mesmo prestígio no tênis, e isso terá um impacto, por exemplo, nas fases de recrutamento ou na conquista de certos objetivos nacionais.</t>
  </si>
  <si>
    <t>ACADEMYCREATIONPART2_TITLE</t>
  </si>
  <si>
    <t>ACADEMYCREATIONPART2_PAGE_1_TITLE</t>
  </si>
  <si>
    <t>{[UI/NC5_ACA_CONFIG]}</t>
  </si>
  <si>
    <t>ACADEMYCREATIONPART2_PAGE_1_DESC</t>
  </si>
  <si>
    <t>&lt;color=yellow&gt;(1)&lt;/color&gt; 4 academy levels are offered: the first one allows you to start from scratch, or nearly, while with the last one you will start in more favorable conditions.
&lt;color=yellow&gt;(2)&lt;/color&gt; The higher the starting budget, the more means you will to reach your goals. A smaller budget be a bigger challenge!
&lt;color=yellow&gt;(3)&lt;/color&gt; The vision impacts the goals that will be given to you by the board of directors. Move your cursor over each vision to find our more.
&lt;color=yellow&gt;(4)&lt;/color&gt; The next step allows you to choose your first players. You either choose one from the existing database or create your own!</t>
  </si>
  <si>
    <t>&lt;color=yellow&gt;(1)&lt;/color&gt; 4 niveaux d’académie vous sont proposées : la première vous permet de commencer de 0 ou presque tandis qu’avec la dernière vous débuterez dans des conditions plus favorables.
&lt;color=yellow&gt;(2)&lt;/color&gt; Plus le budget de départ est élevé, plus vous aurez les moyens d’atteindre vos objectifs. Un budget faible vous offrira un plus gros challenge !
&lt;color=yellow&gt;(3)&lt;/color&gt; La vision impacte les objectifs qui vous seront donnés par le conseil d’administration. Passez votre curseur sur chaque vision pour plus de détails.
&lt;color=yellow&gt;(4)&lt;/color&gt; L’étape suivante vous permet de choisir vos premiers joueurs, soit parmi la base de données existante, soit de créer votre propre joueur !</t>
  </si>
  <si>
    <t>&lt;color=yellow&gt;(1)&lt;/color&gt; Es stehen 4 Akademie-Stufen zur Verfügung: Auf der ersten beginnst du von Grund auf, während du auf der letzten mit den vorteilhaftesten Bedingungen beginnst.
&lt;color=yellow&gt;(2)&lt;/color&gt; Je höher das Budget zu Beginn, desto mehr Mittel hast du, um deine Ziele zu erreichen. Ein geringes Budget bietet eine größere Herausforderung!
&lt;color=yellow&gt;(3)&lt;/color&gt; Die Vision wirkt sich auf die Ziele aus, die dir vom Verwaltungsrat vorgeben werden. Fahre mit dem Cursor über jede Vision, um weitere Details zu erfahren.
&lt;color=yellow&gt;(4)&lt;/color&gt; In folgendem Schritt kannst du deinen ersten Spieler auswählen, entweder über die bestehende Datenbank oder indem du deinen eigenen Spieler erstellst!</t>
  </si>
  <si>
    <t>&lt;color=yellow&gt;(1)&lt;/color&gt; Se ofrecen cuatro niveles de escuela: el primero te permite empezar desde cero, o casi, mientras que con el último arrancarás en condiciones más favorables.
&lt;color=yellow&gt;(2)&lt;/color&gt; Cuanto mayor sea el presupuesto inicial, de más medios dispondrás para alcanzar tus objetivos. ¡Un presupuesto más reducido supondrá un mayor desafío!
&lt;color=yellow&gt;(3)&lt;/color&gt; La visión afecta a los objetivos que te pondrá la junta directiva. Mueve el cursor sobre cada visión para hallar más información.
&lt;color=yellow&gt;(4)&lt;/color&gt; El siguiente paso te permite elegir a sus primeros tenistas ¡Elige uno de la base de datos existente o crea el tuyo propio!</t>
  </si>
  <si>
    <t>&lt;color=yellow&gt;(1)&lt;/color&gt; Hai a disposizione 4 livelli di accademia, dal primo che ti permette di iniziare da zero o quasi all’ultimo che ti offre le condizioni iniziali migliori.
&lt;color=yellow&gt;(2)&lt;/color&gt; Più il budget iniziale è elevato, più mezzi avrai a disposizione per raggiungere i tuoi obiettivi. Un budget ridotto comporta difficoltà maggiori!
&lt;color=yellow&gt;(3)&lt;/color&gt; La visione influenza gli obiettivi che ti verranno dati dal consiglio di amministrazione. Posiziona il cursore su ogni visione per maggiori dettagli.
&lt;color=yellow&gt;(4)&lt;/color&gt; Il passo seguente è la scelta del tuo primi giocatori; puoi selezionare uno di quelli esistenti oppure crearne uno nuovo!</t>
  </si>
  <si>
    <t>&lt;color=yellow&gt;(1)&lt;/color&gt;共有4个学院等级可供选择：第一级要从零开始，而最高级则可让你在更有利的条件下起步。
 &lt;color=yellow&gt;(2)&lt;/color&gt;起始预算越高，实现目标的资源就越充足；预算越低，挑战也就越大！
 &lt;color=yellow&gt;(3)&lt;/color&gt;愿景会影响董事会分配给你的目标。将光标移到各个愿景上以了解更多信息。
 &lt;color=yellow&gt;(4)&lt;/color&gt;你可以在下一步选择首批球员，可从数据库中挑选，也可以亲自创建球员！</t>
  </si>
  <si>
    <t>&lt;color=yellow&gt;(1)&lt;/color&gt; Предлагается 4 уровня академии: первый позволяет начать с нуля или почти с нуля, а с последним вы начнете в более выгодных условиях.
 &lt;color=yellow&gt;(2)&lt;/color&gt; Чем выше стартовый бюджет, тем больше у вас будет средств для достижения ваших целей. Меньший бюджет — больше испытаний!
 &lt;color=yellow&gt;(3)&lt;/color&gt; Видение влияет на цели, которые будут поставлены вам советом директоров. Наведите курсор на каждое видение, чтобы узнать больше.
 &lt;color=yellow&gt;(4)&lt;/color&gt; Следующий шаг позволяет выбрать ваших первых игроков. Вы можете выбрать одного из существующей базы данных или создать своего собственного!</t>
  </si>
  <si>
    <t>&lt;color=yellow&gt;(1)&lt;/color&gt; São oferecidos 4 níveis de academia: o primeiro permite que você comece do zero, ou quase, enquanto com o último você começará em condições mais favoráveis.
 &lt;color=yellow&gt;(2)&lt;/color&gt; Quanto maior o orçamento inicial, mais meios você terá para atingir seus objetivos. Um orçamento menor será um desafio maior!
 &lt;color=yellow&gt;(3)&lt;/color&gt; A visão impacta os objetivos que serão dados a você pelo conselho de diretores. Mova o cursor sobre cada visão para saber mais.
 &lt;color=yellow&gt;(4)&lt;/color&gt; O próximo passo permite que você escolha seus primeiros jogadores. Você escolhe um do banco de dados existente ou cria o seu!</t>
  </si>
  <si>
    <t>ACADEMYPLAYERS_TITLE</t>
  </si>
  <si>
    <t>Search</t>
  </si>
  <si>
    <t>Recherche</t>
  </si>
  <si>
    <t>Suche</t>
  </si>
  <si>
    <t>Búsqueda</t>
  </si>
  <si>
    <t>Ricerca</t>
  </si>
  <si>
    <t>搜索</t>
  </si>
  <si>
    <t>Поиск</t>
  </si>
  <si>
    <t>Busca</t>
  </si>
  <si>
    <t>ACADEMYPLAYERS_PAGE_1_TITLE</t>
  </si>
  <si>
    <t>ACADEMYPLAYERS_PAGE_1_DESC</t>
  </si>
  <si>
    <t>In this interface, you can search for players with the help of different filters. From this screen you can access their profiles, and then begin negotiations to potentially recruit them. You can also ask your scouts to evaluate the level and potential of players by clicking on the "evaluate" button.</t>
  </si>
  <si>
    <t>Dans cette interface, vous pouvez rechercher des joueurs à l'aide de nombreux filtres. A partir de cet écran, vous pouvez accéder à leurs profils, puis entamer des négociations pour les recruter éventuellement. Vous pouvez également demander à vos recruteurs d'évaluer le niveau et le potentiel des joueurs en cliquant sur le bouton "évaluer".</t>
  </si>
  <si>
    <t>Auf dieser Oberfläche kannst du mithilfe verschiedener Filter nach Spieler suchen. Über dieses Fenster hast du Zugriff auf ihre Profile und kannst Verhandlungen einleiten, um sie anzuwerben. Du kannst auch deine Rekrutierer bitten, die Stufe und das Potenzial von Spieler zu bewerten, indem du auf „Bewerten“ klickst.</t>
  </si>
  <si>
    <t>En esta interfaz, puedes buscar tenistas con la ayuda de diferentes filtros. Desde esta pantalla puedes acceder a sus perfiles y luego comenzar las negociaciones para contratarlos. También puedes pedir a tus ojeadores que evalúen el nivel y el potencial de los tenistas haciendo clic en el botón "evaluar".</t>
  </si>
  <si>
    <t>In questa schermata , puoi cercare i giocatori con l'aiuto di diversi filtri. Da questa schermata puoi accedere ai loro profili e quindi iniziare le trattative per un potenziale ingaggio. Puoi anche chiedere ai tuoi scout di valutare il livello e il potenziale dei giocatori facendo clic sul pulsante "valuta".</t>
  </si>
  <si>
    <t>在此界面中，你可使用多种筛选条件搜索球员。从此处可访问球员资料，进而开启谈判以招募球员。点击“评估”按钮还可派遣球探评估球员的等级与潜力。</t>
  </si>
  <si>
    <t>В этом интерфейсе вы можете искать игроков с помощью различных фильтров. С этого экрана вы можете получить доступ к их профилям, а затем начать переговоры для их потенциального найма. Вы также можете попросить ваших скаутов оценить уровень и потенциал игроков, нажав кнопку «оценить».</t>
  </si>
  <si>
    <t>Nesta interface, você pode procurar jogadores com a ajuda de diferentes filtros. Desta tela você pode acessar seus perfis e, em seguida, iniciar negociações para recrutá-los potencialmente. Você também pode pedir aos seus olheiros para avaliar o nível e o potencial dos jogadores clicando no botão "avaliar".</t>
  </si>
  <si>
    <t>ACADEMYPLAYERS_PAGE_2_TITLE</t>
  </si>
  <si>
    <t>Select a view</t>
  </si>
  <si>
    <t>Choix d'une vue</t>
  </si>
  <si>
    <t>Ansicht auswählen</t>
  </si>
  <si>
    <t>Selecciona una vista</t>
  </si>
  <si>
    <t>Seleziona una vista</t>
  </si>
  <si>
    <t>视图选择</t>
  </si>
  <si>
    <t>Выберите вид</t>
  </si>
  <si>
    <t>Selecionar uma visualização</t>
  </si>
  <si>
    <t>ACADEMYPLAYERS_PAGE_2_DESC</t>
  </si>
  <si>
    <t>There are 7 views available for all the players.
The views by attributes are limited to the players that have been evaluated or are being evaluated.</t>
  </si>
  <si>
    <t>7 vues sont disponibles pour l’ensemble des joueurs.
Les vues par attributs sont limitées aux joueurs évalués ou en cours d’évaluation.</t>
  </si>
  <si>
    <t>Es gibt 7 Ansichten für alle Spieler.
Die Ansichten nach Attributen sind nur für Spieler verfügbar, die bewertet wurden oder bewertet werden.</t>
  </si>
  <si>
    <t>Hay 7 vistas disponibles para todos tus tenistas.
Las vistas por atributos se limitan a los tenistas que han sido evaluados o están en proceso de evaluación.</t>
  </si>
  <si>
    <t>Sono disponibili 7 viste per tutti i giocatori.
Le viste per attributo sono disponibili solo per i giocatori che sono stati valutati o sono in fase di valutazione.</t>
  </si>
  <si>
    <t>共提供7种球员视图。
 按属性查看的视图仅限已被评估或正在评估的球员。</t>
  </si>
  <si>
    <t>Доступно 7 видов для всех игроков.
 Виды по атрибутам ограничены игроками, которые были оценены или находятся в процессе оценки.</t>
  </si>
  <si>
    <t>Existem 7 visualizações disponíveis para todos os jogadores.
 As visualizações por atributos são limitadas aos jogadores que foram avaliados ou estão sendo avaliados.</t>
  </si>
  <si>
    <t>ACADEMYPLAYERS_PAGE_3_TITLE</t>
  </si>
  <si>
    <t>Search filters</t>
  </si>
  <si>
    <t>Filtres de recherche</t>
  </si>
  <si>
    <t>Suchfilter</t>
  </si>
  <si>
    <t>Filtros de búsqueda</t>
  </si>
  <si>
    <t>Filtri di ricerca</t>
  </si>
  <si>
    <t>搜索筛选</t>
  </si>
  <si>
    <t>Фильтры поиска</t>
  </si>
  <si>
    <t>Filtros de busca</t>
  </si>
  <si>
    <t>ACADEMYPLAYERS_PAGE_3_DESC</t>
  </si>
  <si>
    <t>You can use search filters to narrow down the list of players and find that special talent!
Note that if you use certain filters like attribute filters, then only evaluated players will appear in the list.
Note: remember to click on the validation check mark when you enter a filter.</t>
  </si>
  <si>
    <t>Vous pouvez utiliser des filtres de recherche pour réduire la liste de joueurs et dégoter la perle rare !
Attention si vous utilisez certains filtres comme le filtre attribut, alors seuls les joueurs évalués apparaitront dans la liste.
NB : pensez à bien cliquez sur la coche de validation lorsque vous entrez un filtre.</t>
  </si>
  <si>
    <t>Du kannst Suchfilter verwenden, um Spieler noch genauer zu suchen und besondere Talente zu finden!
Beachte, dass nur bewertete Spieler in der Liste erscheinen, wenn du spezifische Filter wie Attributfilter verwendest.
Hinweis: Denk daran, das „Bestätigung“-Kästchen anzuklicken, wenn du einen Filter auswählst.</t>
  </si>
  <si>
    <t>¡Puedes usar filtros de búsqueda para reducir la lista de tenistas y encontrar ese talento especial!
Ten en cuenta que si usas ciertos filtros, como los de atributos, solo aparecerán en la lista los tenistas evaluados.
Nota: Recuerda hacer clic en la marca de validación cuando apliques un filtro.</t>
  </si>
  <si>
    <t>Puoi utilizzare i filtri di ricerca per ridurre l’elenco di giocatori e trovare il talento che cerchi!
Se usi determinati filtri come i filtri degli attributi, nell’elenco verranno visualizzati solo i giocatori che hanno ricevuto una valutazione.
Nota: quando inserisci un filtro, ricorda di fare clic sul contrassegno di convalida.</t>
  </si>
  <si>
    <t>使用搜索筛选条件可缩小球员列表范围，发掘特殊人才！
 注意：若使用属性筛选等特定条件，则列表中仅显示已评估球员。
 提示：设置筛选条件后，记得点击确认勾选标记。</t>
  </si>
  <si>
    <t>Вы можете использовать фильтры поиска, чтобы сузить список игроков и найти тот самый особый талант!
 Обратите внимание, что если вы используете определенные фильтры, такие как фильтры атрибутов, то в списке появятся только оцененные игроки.
 Примечание: не забудьте нажать на галочку подтверждения при вводе фильтра.</t>
  </si>
  <si>
    <t>Você pode usar filtros de busca para refinar a lista de jogadores e encontrar aquele talento especial!
 Note que se você usar certos filtros, como filtros de atributos, apenas jogadores avaliados aparecerão na lista.
 Nota: lembre-se de clicar na marca de validação ao inserir um filtro.</t>
  </si>
  <si>
    <t>BRIEFING_TITLE</t>
  </si>
  <si>
    <t>Charla informativa</t>
  </si>
  <si>
    <t>Riunione</t>
  </si>
  <si>
    <t>赛前简报</t>
  </si>
  <si>
    <t>BRIEFING_PAGE_1_TITLE</t>
  </si>
  <si>
    <t>Interface</t>
  </si>
  <si>
    <t>Oberfläche</t>
  </si>
  <si>
    <t>Interfaz</t>
  </si>
  <si>
    <t>Interfaccia</t>
  </si>
  <si>
    <t>界面</t>
  </si>
  <si>
    <t>Интерфейс</t>
  </si>
  <si>
    <t>BRIEFING_PAGE_1_DESC</t>
  </si>
  <si>
    <t>Before each match, your analyst provides you with an analysis of the opponent &lt;color=yellow&gt;(1)&lt;/color&gt; and gives you advice &lt;color=yellow&gt;(2)&lt;/color&gt;. Their quality will depend on your analyst's level.
Lastly, your opponent's stats can help you with your choices &lt;color=yellow&gt;(3)&lt;/color&gt;.
&lt;color=yellow&gt;(4)&lt;/color&gt; You can choose to attend the match by entering the locker room or quickly simulate the match (the match will be simulated without coaching from you and you will have an almost immediate result).
The Match Beat view gives you a fast-paced, data-focused display, but you can switch to 3D view at any time.</t>
  </si>
  <si>
    <t>Avant chaque match, votre analyste vous fournit une analyse de l'adversaire &lt;color=yellow&gt;(1)&lt;/color&gt; et des conseils &lt;color=yellow&gt;(2)&lt;/color&gt;. Leurs qualités dépendra du niveau de votre analyste.
Enfin, les statistiques de l'adversaire peuvent vous aider dans vos choix &lt;color=yellow&gt;(3)&lt;/color&gt;.
&lt;color=yellow&gt;(4)&lt;/color&gt; Vous pouvez choisir d’assister au match en entrant dans le vestiaire ou de simuler rapidement le match (le match sera simulé sans coaching de votre part et vous aurez un résultat quasi immédiat).
Quant à la vue Match Beat, elle vous offre une vue orientée datas en temps accéléré, mais vous permet de basculer à la vue 3D à tout moment.</t>
  </si>
  <si>
    <t>Vor jedem Match liefert dir dein Analytiker eine Analyse des Gegners/der Gegnerin &lt;color=yellow&gt;(1)&lt;/color&gt; und erteilt dir einen Ratschlag &lt;color=yellow&gt;(2)&lt;/color&gt;. Die Qualität des Ratschlags hängt von der Stufe deines Analytikers ab.
Schließlich erleichtern dir die Statistiken deines Gegners/deiner Gegnerin deine Entscheidungen &lt;color=yellow&gt;(3)&lt;/color&gt;.
&lt;color=yellow&gt;(4)&lt;/color&gt; Du kannst dem Match zuschauen, indem du in die Umkleidekabine gehst, oder es schnell simulieren (das Match wird ohne Coaching von dir simuliert und du erhältst das Ergebnis praktisch sofort).</t>
  </si>
  <si>
    <t>Antes de cada partido, tu analista te proporciona un informe del oponente &lt;color=yellow&gt;(1)&lt;/color&gt; y te da consejos &lt;color=yellow&gt;(2)&lt;/color&gt;. La calidad dependerá del nivel de tu ojeador.
Por último, las estadísticas de tu oponente pueden ayudarte con tus elecciones &lt;color=yellow&gt;(3)&lt;/color&gt;.
&lt;color=yellow&gt;(4)&lt;/color&gt; Puedes optar por asistir al partido entrando en el vestuario o simular rápidamente el partido (el partido se simulará sin tu entrenamiento y tendrás un resultado casi inmediato).
La vista Match Beat ofrece una visualización acelerada centrada en datos, pero puedes cambiar a la vista 3D en cualquier momento.</t>
  </si>
  <si>
    <t>Prima di ogni partita, il tuo analista ti fornisce un'analisi dell'avversario/a &lt;color=yellow&gt;(1)&lt;/color&gt; e ti offre dei consigli &lt;color=yellow&gt;(2)&lt;/color&gt;. La qualità dipenderà dal livello del tuo analista.
Infine, le statistiche del tuo avversario possono aiutarti nelle tue scelte &lt;color=yellow&gt;(3)&lt;/color&gt;.
&lt;color=yellow&gt;(4)&lt;/color&gt; Puoi scegliere di assistere all’incontro entrando nello spogliatoio o effettuando una rapida simulazione dell’incontro (l’incontro viene simulato senza la tua attività di coaching e si ha un risultato immediato).
La visuale Match Beat offre una rappresentazione accelerata e orientata ai dati, ma puoi passare alla vista 3D in qualsiasi momento.</t>
  </si>
  <si>
    <t>在每场比赛前，你的分析师会提供对手分析&lt;color=yellow&gt;(1)&lt;/color&gt;并给出建议&lt;color=yellow&gt;(2)&lt;/color&gt;，其质量取决于分析师的等级。此外，对手的统计数据也有助于你做出战术选择&lt;color=yellow&gt;(3)&lt;/color&gt;。
 &lt;color=yellow&gt;(4)&lt;/color&gt;你可以选择亲自带队比赛（进入更衣室），或快速模拟比赛（系统自动模拟，无教练干预，几乎即时出结果）。
 “比赛节奏”视图提供快节奏、数据化的展示，但你可以随时切换至3D视图。</t>
  </si>
  <si>
    <t>Перед каждым матчем ваш аналитик предоставит вам анализ соперника &lt;color=yellow&gt;(1)&lt;/color&gt; и даст рекомендации &lt;color=yellow&gt;(2)&lt;/color&gt;. Их качество будет зависеть от уровня вашего аналитика.
 Наконец, статистика соперника поможет вам в выборе &lt;color=yellow&gt;(3)&lt;/color&gt;.
 &lt;color=yellow&gt;(4)&lt;/color&gt; Вы можете выбрать присутствовать на матче, зайдя в раздевалку, или быстро симулировать матч (матч будет симулирован без вашего тренерского вмешательства, и вы получите почти мгновенный результат).
 Режим «Match Beat» предлагает быстрый обзор, ориентированный на данные, но вы можете переключиться на 3D-режим в любое время.</t>
  </si>
  <si>
    <t>Antes de cada partida, seu analista fornece uma análise do oponente &lt;color=yellow&gt;(1)&lt;/color&gt; e dá conselhos &lt;color=yellow&gt;(2)&lt;/color&gt;. A qualidade deles dependerá do nível do seu analista.
 Por fim, as estatísticas do seu oponente podem ajudá-lo em suas escolhas &lt;color=yellow&gt;(3)&lt;/color&gt;.
 &lt;color=yellow&gt;(4)&lt;/color&gt; Você pode optar por assistir à partida entrando no vestiário ou simular rapidamente a partida (a partida será simulada sem seu coaching e você terá um resultado quase imediato).
 A visualização Match Beat oferece uma exibição rápida e focada em dados, mas você pode mudar para a visualização 3D a qualquer momento.</t>
  </si>
  <si>
    <t>BRIEFING_PAGE_2_TITLE</t>
  </si>
  <si>
    <t>BRIEFING_PAGE_2_DESC</t>
  </si>
  <si>
    <t>In the second tab, you can fine-tune the tactics the player uses at the start of the match:
 &lt;color=yellow&gt;(1)&lt;/color&gt; Game plan
 &lt;color=yellow&gt;(2)&lt;/color&gt; Intensity 
 &lt;color=yellow&gt;(3)&lt;/color&gt; Mentality
These changes are only effective for the forthcoming match.</t>
  </si>
  <si>
    <t>Dans ce second onglet, vous pouvez affiner la tactique avec laquelle le joueur débutera le match :
 &lt;color=yellow&gt;(1)&lt;/color&gt; Plan de jeu
 &lt;color=yellow&gt;(2)&lt;/color&gt; Niveau d’intensité
 &lt;color=yellow&gt;(3)&lt;/color&gt; Mentalité
Ces modifications ne sont effectives que pour le match à venir.</t>
  </si>
  <si>
    <t>Über den zweiten Reiter kannst du die Taktik vorgeben, mit der der Spieler in die Partie starten wird:
 &lt;color=yellow&gt;(1)&lt;/color&gt; Spielplan
 &lt;color=yellow&gt;(2)&lt;/color&gt; Intensität
 &lt;color=yellow&gt;(3)&lt;/color&gt; Mentalität
Diese Änderungen sind nur für das kommende Spiel wirksam.</t>
  </si>
  <si>
    <t>En la segunda pestaña, puedes optimizar las tácticas de tu tenista al comienzo del partido:
 &lt;color=yellow&gt;(1)&lt;/color&gt; Plan de juego
 &lt;color=yellow&gt;(2)&lt;/color&gt; Intensidad
 &lt;color=yellow&gt;(3)&lt;/color&gt; Mentalidad
Estos cambios solo se aplican para el próximo partido.</t>
  </si>
  <si>
    <t>In questa seconda scheda puoi affinare la tattica con la quale il giocatore inizierà l'incontro:
 &lt;color=yellow&gt;(1)&lt;/color&gt; Piano di gioco
 &lt;color=yellow&gt;(2)&lt;/color&gt; Livello di intensità
 &lt;color=yellow&gt;(3)&lt;/color&gt; Atteggiamento 
Queste modifiche sono attive solo per l'incontro futuro.</t>
  </si>
  <si>
    <t>在第二个标签页中，你可以微调球员在比赛开局时采用的战术：
  &lt;color=yellow&gt;(1)&lt;/color&gt;比赛策略
  &lt;color=yellow&gt;(2)&lt;/color&gt;强度
  &lt;color=yellow&gt;(3)&lt;/color&gt;心态
 这些调整仅在即将进行的比赛中生效。</t>
  </si>
  <si>
    <t>Во второй вкладке вы можете точно настроить тактику, которую игрок использует в начале матча:
  &lt;color=yellow&gt;(1)&lt;/color&gt; План игры
  &lt;color=yellow&gt;(2)&lt;/color&gt; Интенсивность 
  &lt;color=yellow&gt;(3)&lt;/color&gt; Менталитет
 Эти изменения будут эффективны только для предстоящего матча.</t>
  </si>
  <si>
    <t>Na segunda aba, você pode ajustar as táticas que o jogador usa no início da partida:
  &lt;color=yellow&gt;(1)&lt;/color&gt; Plano de jogo
  &lt;color=yellow&gt;(2)&lt;/color&gt; Intensidade
  &lt;color=yellow&gt;(3)&lt;/color&gt; Mentalidade
 Essas mudanças só são eficazes para a próxima partida.</t>
  </si>
  <si>
    <t>CIRCUITRECORDS_TITLE</t>
  </si>
  <si>
    <t>CIRCUITRECORDS_PAGE_1_TITLE</t>
  </si>
  <si>
    <t>Primati</t>
  </si>
  <si>
    <t>纪录</t>
  </si>
  <si>
    <t>CIRCUITRECORDS_PAGE_1_DESC</t>
  </si>
  <si>
    <t>Leave your mark on tennis history and break the historic records of legendary players on the men's and women's pro tours.
&lt;color=yellow&gt;(1)&lt;/color&gt; List of record holders
&lt;color=yellow&gt;(2)&lt;/color&gt; Ranking on a record</t>
  </si>
  <si>
    <t>Entrez dans l’histoire du tennis et battez les records historiques de joueurs mythiques sur les circuits pros féminin et masculin.
&lt;color=yellow&gt;(1)&lt;/color&gt; Liste des détenteurs du record
&lt;color=yellow&gt;(2)&lt;/color&gt; Classement sur un record</t>
  </si>
  <si>
    <t>Tauche in die Tennisgeschichte ein und brich die historischen Rekorde von legendären Spieler auf der Pro-Tour der Männer und Frauen.
&lt;color=yellow&gt;(1)&lt;/color&gt; Liste der Rekordhalter
&lt;color=yellow&gt;(2)&lt;/color&gt; Rangliste zu einem Rekord</t>
  </si>
  <si>
    <t>Entra en la historia del tenis y bate los récords de jugadores míticos en los circuitos profesionales masculino y femenino.
&lt;color=yellow&gt;(1)&lt;/color&gt; Lista de poseedores de récords
&lt;color=yellow&gt; (2)&lt;/color&gt; Clasificación en un récord</t>
  </si>
  <si>
    <t>Entra a far parte della storia del tennis e infrangi gli storici record dei giocatori più leggendari del circuito maschile e femminile.
&lt;color=yellow&gt;(1)&lt;/color&gt; Elenco dei detentori dei record
&lt;color=yellow&gt;(2)&lt;/color&gt; Classifica relativa ai singoli record</t>
  </si>
  <si>
    <t>在职业巡回赛中留下你的印记，打破传奇球员的历史纪录。
 &lt;color=yellow&gt;(1)&lt;/color&gt;纪录保持者列表
 &lt;color=yellow&gt;(2)&lt;/color&gt;各纪录的排名</t>
  </si>
  <si>
    <t>Оставьте свой след в истории тенниса и побейте исторические рекорды легендарных игроков в мужских и женских профессиональных турах.
 &lt;color=yellow&gt;(1)&lt;/color&gt; Список рекордсменов
 &lt;color=yellow&gt;(2)&lt;/color&gt; Рейтинг по рекорду</t>
  </si>
  <si>
    <t>Deixe sua marca na história do tênis e quebre os recordes históricos de jogadores lendários nos circuitos profissionais masculino e feminino.
 &lt;color=yellow&gt;(1)&lt;/color&gt; Lista de recordistas
 &lt;color=yellow&gt;(2)&lt;/color&gt; Ranking em um recorde</t>
  </si>
  <si>
    <t>CIRCUITSTATSRECORDS_TITLE</t>
  </si>
  <si>
    <t>CIRCUITSTATSRECORDS_PAGE_1_TITLE</t>
  </si>
  <si>
    <t>Stats records</t>
  </si>
  <si>
    <t>Records de stats</t>
  </si>
  <si>
    <t>Registros de estadísticas</t>
  </si>
  <si>
    <t>统计纪录</t>
  </si>
  <si>
    <t>Статистические рекорды</t>
  </si>
  <si>
    <t>Recordes de estatísticas</t>
  </si>
  <si>
    <t>CIRCUITSTATSRECORDS_PAGE_1_DESC</t>
  </si>
  <si>
    <t>Here is where you’ll find the main statistics of each player on the pro circuit.</t>
  </si>
  <si>
    <t>C'est ici que vous trouverez les principales statistiques de chaque joueur du circuit pro.</t>
  </si>
  <si>
    <t>Hier findest du die Hauptstatistiken jedes Spielers in den Profi-Circuits.</t>
  </si>
  <si>
    <t>Aquí encontrarás las principales estadísticas de cada tenista del circuito profesional.</t>
  </si>
  <si>
    <t>Qui trovi le statistiche principali di ogni giocatore che fa parte del circuito Pro.</t>
  </si>
  <si>
    <t>你可以在此查看职业巡回赛中每位球员的主要统计数据。</t>
  </si>
  <si>
    <t>Здесь вы найдете основную статистику каждого игрока в профессиональном туре.</t>
  </si>
  <si>
    <t>Aqui você encontrará as principais estatísticas de cada jogador no circuito profissional.</t>
  </si>
  <si>
    <t>FINANCE_TITLE</t>
  </si>
  <si>
    <t>FINANCE_PAGE_1_TITLE</t>
  </si>
  <si>
    <t>Global Finances</t>
  </si>
  <si>
    <t>Finance Globale</t>
  </si>
  <si>
    <t>Globale Finanzen</t>
  </si>
  <si>
    <t>Finanzas generales</t>
  </si>
  <si>
    <t>Stato finanziario globale</t>
  </si>
  <si>
    <t>财务总览</t>
  </si>
  <si>
    <t>Общие финансы</t>
  </si>
  <si>
    <t>Finanças Globais</t>
  </si>
  <si>
    <t>FINANCE_PAGE_1_DESC</t>
  </si>
  <si>
    <t>The Finances tab gives you an overview of your budget and many details on the academy's revenue and expenses. 
Keep in mind that if you spend more money than you have, the academy's budget will have a deficit.</t>
  </si>
  <si>
    <t>L'onglet Finances vous donne un aperçu de votre budget et de nombreux détails sur les revenus et les dépenses de l'académie.
Gardez à l'esprit que si vous dépensez plus que vous n'avez, le compte de l'académie sera déficitaire.</t>
  </si>
  <si>
    <t>Die Registerkarte „Finanzen“ gibt dir einen Überblick über dein Budget und zahlreiche Details zu den Einnahmen und Ausgaben der Akademie. 
 Denk daran, dass das Budget der Akademie ein Defizit haben wird, solltest du mehr Geld ausgeben, als du hast.</t>
  </si>
  <si>
    <t>La pestaña Finanzas te muestra una descripción general de tu presupuesto y muchos detalles sobre los ingresos y gastos de la escuela. 
Ten en cuenta que si gastas más dinero del que tienes, el presupuesto de la escuela tendrá un déficit.</t>
  </si>
  <si>
    <t>La scheda Finanze ti offre una panoramica del tuo budget e molti dettagli sulle entrate e le uscite dell'accademia.
Tieni presente che se spendi più soldi di quelli che hai, il budget andrà in passivo.</t>
  </si>
  <si>
    <t>“财务”标签页展示了学院预算总览，以及学院的收入与支出细节。
 请注意，如果支出超过收入，学院的预算将出现赤字。</t>
  </si>
  <si>
    <t>Вкладка «Финансы» дает вам обзор вашего бюджета и множество деталей о доходах и расходах академии.
 Имейте в виду, что если вы потратите больше денег, чем у вас есть, бюджет академии уйдет в дефицит.</t>
  </si>
  <si>
    <t>A aba Finanças oferece uma visão geral do seu orçamento e muitos detalhes sobre as receitas e despesas da academia.
 Lembre-se que se você gastar mais dinheiro do que tem, o orçamento da academia ficará deficitário.</t>
  </si>
  <si>
    <t>INBOX_TITLE</t>
  </si>
  <si>
    <t>Welcome</t>
  </si>
  <si>
    <t>Bienvenue</t>
  </si>
  <si>
    <t>Willkommen</t>
  </si>
  <si>
    <t>Bienvenido</t>
  </si>
  <si>
    <t>Benvenuto</t>
  </si>
  <si>
    <t>欢迎</t>
  </si>
  <si>
    <t>Добро пожаловать</t>
  </si>
  <si>
    <t>Bem-vindo</t>
  </si>
  <si>
    <t>INBOX_PAGE_1_TITLE</t>
  </si>
  <si>
    <t>Welcome to TM25!</t>
  </si>
  <si>
    <t>Bienvenue dans TM25 !</t>
  </si>
  <si>
    <t>Willkommen bei TM25!</t>
  </si>
  <si>
    <t>¡Bienvenido a TM25!</t>
  </si>
  <si>
    <t>Benvenuto in TM25!</t>
  </si>
  <si>
    <t>欢迎来到《网球经理25》！</t>
  </si>
  <si>
    <t>Добро пожаловать в TM25!</t>
  </si>
  <si>
    <t>Bem-vindo ao TM25!</t>
  </si>
  <si>
    <t>INBOX_PAGE_1_DESC</t>
  </si>
  <si>
    <t xml:space="preserve">This new edition brings many new features, including:
- the youth squad
- deeper player customization
- a new way to experience matches with Match Beats
- the ability to attend all matches across all tours
- a player and tournament editor mode
- And many more new features! You can check out our presentation videos here on &lt;color=yellow&gt;&lt;hyperlink=url;https://www.youtube.com/watch?v=FUtLzey_0qA&amp;list=PLw-OWW_3hPqEfspWYtFzkL-5tSdfI9jG4&gt;YouTube
And you’ll naturally discover all of this during your career!
But first, here’s an introduction to two very handy new features: the mini-agenda and fast-forward.
</t>
  </si>
  <si>
    <t>Pour ce nouvel opus, de nombreuses fonctionnalités ont été ajoutées, avec notamment
- l’effectif jeunes
- une personnalisation plus poussée de vos joueurs
- une nouvelle façon de vivre les rencontres avec Match Beats,
- la possibilité d’assister à toutes les rencontres de tous les circuits
- un mode éditeur de joueur et de tournoi
- Et plein d’autres nouveautés : une série de vidéos de présentation est disponible ici sur &lt;underline&gt;&lt;bold&gt;&lt;color=yellow&gt;&lt;hyperlink=url;https://www.youtube.com/watch?v=FUtLzey_0qA&amp;list=PLw-OWW_3hPqEfspWYtFzkL-5tSdfI9jG4&gt;YouTube&lt;/hyperlink&gt;&lt;/color&gt;&lt;/bold&gt;&lt;/underline&gt;
Et vous découvrirez tout cela naturellement au cours de votre carrière !
Mais commençons avec une présentation de 2 nouvelles fonctionnalités bien pratiques : mini-agenda et avance rapide.</t>
  </si>
  <si>
    <t xml:space="preserve">In dieser neuen Ausgabe wurden zahlreiche Funktionen hinzugefügt, darunter:
- der Jugendkader
- eine umfassendere Spieleranpassung
- eine neue Art, Matches mit Match Beats zu erleben
- die Möglichkeit, alle Matches auf allen Touren zu verfolgen
- ein Spieler- und Turnier-Editor-Modus
- Und viele weitere Neuerungen! Eine Videoreihe zur Vorstellung finden Sie hier auf &lt;color=yellow&gt;&lt;hyperlink=url;https://www.youtube.com/watch?v=FUtLzey_0qA&amp;list=PLw-OWW_3hPqEfspWYtFzkL-5tSdfI9jG4&gt;YouTube
Und all das werden Sie im Laufe Ihrer Karriere entdecken!
Beginnen wir aber mit einer Vorstellung von zwei praktischen neuen Funktionen: Mini-Kalender und Schnellvorlauf.
</t>
  </si>
  <si>
    <t xml:space="preserve">En esta nueva entrega se han añadido muchas funciones, entre ellas:
- la plantilla juvenil
- una personalización más avanzada de los jugadores
- una nueva forma de vivir los partidos con Match Beats
- la posibilidad de asistir a todos los partidos de todos los circuitos
- un modo editor de jugador y torneos
- ¡Y muchas otras novedades! Consulta los vídeos de presentación aquí en &lt;color=yellow&gt;&lt;hyperlink=url;https://www.youtube.com/watch?v=FUtLzey_0qA&amp;list=PLw-OWW_3hPqEfspWYtFzkL-5tSdfI9jG4&gt;YouTube
¡Y descubrirás todo esto durante tu carrera!
Pero empecemos con una presentación de dos funciones nuevas muy útiles: miniagenda y avance rápido.
</t>
  </si>
  <si>
    <t xml:space="preserve">In questa nuova edizione sono state aggiunte molte funzionalità, tra cui:
- la rosa giovanile
- una personalizzazione più approfondita dei giocatori
- un nuovo modo di vivere le partite con Match Beats
- la possibilità di assistere a tutti gli incontri di tutti i circuiti
- una modalità editor per giocatori e tornei
- E molte altre novità! Puoi scoprire i video di presentazione qui su &lt;color=yellow&gt;&lt;hyperlink=url;https://www.youtube.com/watch?v=FUtLzey_0qA&amp;list=PLw-OWW_3hPqEfspWYtFzkL-5tSdfI9jG4&gt;YouTube
E scoprirai tutto questo naturalmente durante la tua carriera!
Ma iniziamo con la presentazione di due nuove funzioni molto utili: mini-agenda e avanzamento rapido.
</t>
  </si>
  <si>
    <t>本游戏新增多项功能，包括：
 - 青训阵容
 - 更深入的球员自定义系统
 - 全新的“比赛节奏”体验
 - 可以亲临所有巡回赛的每场赛事
 - 球员与赛事编辑器模式
 - 以及更多新功能！你可以在此处查看介绍视频：&lt;color=yellow&gt;&lt;hyperlink=url;https://www.youtube.com/watch?v=FUtLzey_0qA&amp;list=PLw-OWW_3hPqEfspWYtFzkL-5tSdfI9jG4&gt;YouTube
 当然，你也可以通过在游戏中创建的职业生涯，亲自体验这一切！
 首先，让我们来介绍两个非常实用的新功能：迷你日程与快进功能。</t>
  </si>
  <si>
    <t>Это новое издание включает множество новых функций, в том числе:
 - молодежная команда
 - более глубокая настройка игроков
 - новый способ переживать матчи с Match Beats
 - возможность посещать все матчи на всех турах
 - режим редактора игроков и турниров
 - И многие другие новые функции! Вы можете посмотреть наши презентационные видео здесь на &lt;color=yellow&gt;&lt;hyperlink=url;https://www.youtube.com/watch?v=FUtLzey_0qA&amp;list=PLw-OWW_3hPqEfspWYtFzkL-5tSdfI9jG4&gt;YouTube
 И, естественно, вы откроете для себя все это во время своей карьеры!
 Но сначала вот введение в две очень полезные новые функции: мини-повестка дня и ускоренная перемотка.</t>
  </si>
  <si>
    <t>Esta nova edição traz muitos novos recursos, incluindo:
 - a equipe juvenil
 - personalização mais profunda dos jogadores
 - uma nova maneira de vivenciar partidas com o Match Beats
 - a capacidade de assistir a todas as partidas em todos os circuitos
 - um modo editor de jogadores e torneios
 - E muitos novos recursos! Você pode conferir nossos vídeos de apresentação aqui no &lt;color=yellow&gt;&lt;hyperlink=url;https://www.youtube.com/watch?v=FUtLzey_0qA&amp;list=PLw-OWW_3hPqEfspWYtFzkL-5tSdfI9jG4&gt;YouTube
 E você descobrirá tudo isso naturalmente durante sua carreira!
 Mas primeiro, aqui está uma introdução a dois novos recursos muito úteis: a mini-agenda e o avanço rápido.</t>
  </si>
  <si>
    <t>INBOX_PAGE_2_TITLE</t>
  </si>
  <si>
    <t>Mini-agenda</t>
  </si>
  <si>
    <t>Mini-Kalender</t>
  </si>
  <si>
    <t xml:space="preserve">Miniagenda </t>
  </si>
  <si>
    <t>迷你日程</t>
  </si>
  <si>
    <t>Мини-повестка дня</t>
  </si>
  <si>
    <t>INBOX_PAGE_2_DESC</t>
  </si>
  <si>
    <t xml:space="preserve">The agenda button &lt;color=yellow&gt;(1) gives you a quick overview of your team’s upcoming activities and lets you access them in one click – available after week 49 &lt;color=yellow&gt;(2).
You can select up to 3 favorites using stars. Their activities will then appear at the top of your inbox &lt;color=yellow&gt;(3).
</t>
  </si>
  <si>
    <t>Le bouton agenda &lt;color=yellow&gt;(1)&lt;/color&gt; vous permet d’ouvrir une vue synthétique des prochaines activités programmées de votre équipe et d’y accéder en 1 clic - disponible après la semaine 49 &lt;color=yellow&gt;(2)&lt;/color&gt;.
Vous pouvez sélectionner jusqu’à 3 favoris grâce aux étoiles. Les activités de vos favoris seront alors affichées en haut de votre boite mail &lt;color=yellow&gt;(3)&lt;/color&gt;.</t>
  </si>
  <si>
    <t xml:space="preserve">Mit dem Kalender-Button &lt;color=yellow&gt;(1) erhalten Sie eine kompakte Übersicht über die bevorstehenden Aktivitäten Ihres Teams – verfügbar ab Woche 49 &lt;color=yellow&gt;(2).
Sie können bis zu 3 Favoriten mit Sternen markieren. Deren Aktivitäten erscheinen dann ganz oben in Ihrem Posteingang &lt;color=yellow&gt;(3).
</t>
  </si>
  <si>
    <t xml:space="preserve">El botón de agenda &lt;color=yellow&gt;(1) te da una vista rápida de las actividades programadas de tu equipo y te permite acceder a ellas con un solo clic – disponible a partir de la semana 49 &lt;color=yellow&gt;(2).
Puedes seleccionar hasta 3 favoritos con estrellas. Sus actividades se mostrarán en la parte superior de tu bandeja de entrada &lt;color=yellow&gt;(3).
</t>
  </si>
  <si>
    <t xml:space="preserve">Il pulsante agenda &lt;color=yellow&gt;(1) ti permette di aprire una vista sintetica delle prossime attività della tua squadra e accedervi con un solo clic – disponibile dopo la settimana 49 &lt;color=yellow&gt;(2).
Puoi selezionare fino a 3 preferiti con le stelle. Le loro attività saranno mostrate in cima alla tua casella di posta &lt;color=yellow&gt;(3).
</t>
  </si>
  <si>
    <t>“日程”按钮&lt;color=yellow&gt;(1)可让你快速查看团队的未来活动并一键参与——将在第49周后解锁&lt;color=yellow&gt;(2)。
 你最多可收藏3项活动，其动态将显示在收件箱顶部&lt;color=yellow&gt;(3)。</t>
  </si>
  <si>
    <t>Кнопка «Повестка дня» &lt;color=yellow&gt;(1) дает вам быстрый обзор предстоящих мероприятий вашей команды и позволяет получить к ним доступ одним щелчком мыши — доступно после 49-й недели &lt;color=yellow&gt;(2).
 Вы можете выбрать до 3 избранных с помощью звезд. Их мероприятия затем появятся вверху вашего почтового ящика &lt;color=yellow&gt;(3).</t>
  </si>
  <si>
    <t>O botão de agenda &lt;color=yellow&gt;(1) oferece uma visão geral rápida das próximas atividades da sua equipe e permite acessá-las com um clique – disponível após a semana 49 &lt;color=yellow&gt;(2).
 Você pode selecionar até 3 favoritos usando estrelas. Suas atividades aparecerão então no topo da sua caixa de entrada &lt;color=yellow&gt;(3).</t>
  </si>
  <si>
    <t>INBOX_PAGE_3_TITLE</t>
  </si>
  <si>
    <t>Fast forward</t>
  </si>
  <si>
    <t>Avance rapide</t>
  </si>
  <si>
    <t>Schnellvorlauf</t>
  </si>
  <si>
    <t>Avance rápido</t>
  </si>
  <si>
    <t>Avanzamento rapido</t>
  </si>
  <si>
    <t>快进</t>
  </si>
  <si>
    <t>Ускоренная перемотка</t>
  </si>
  <si>
    <t>Avanço rápido</t>
  </si>
  <si>
    <t>INBOX_PAGE_3_DESC</t>
  </si>
  <si>
    <t xml:space="preserve">Fast-forward lets you skip ahead to a future date more quickly—handy for testing different scenarios! Choose the number of weeks and whether you want to be interrupted by matches and media.
Only emails that require your response will interrupt the fast-forward. Just reply and click Continue to resume.
To stop it, click the Pause button at the top right while the calendar is scrolling. Then return to this screen to end the fast-forward.
</t>
  </si>
  <si>
    <t xml:space="preserve">L’avance rapide vous permet de vous rendre à une date future plus rapidement. Pratique pour tester différents scénarios ! Choisissez le nombre de semaines et si vous souhaitez être interrompu par les matchs et les médias.
Seuls les mails nécessitant une réponse de votre part vous interrompront. Il suffira alors d’y répondre et de cliquer sur Continuer pour que votre avance rapide reprenne son cours.
Si besoin de le stopper, cliquez sur le bouton Pause en haut à droite lorsque le calendrier défile. Puis revenez sur cet écran pour stopper l’avance rapide.
</t>
  </si>
  <si>
    <t xml:space="preserve">Mit dem Schnellvorlauf können Sie schneller zu einem zukünftigen Datum springen – ideal zum Testen verschiedener Szenarien! Wählen Sie die Anzahl der Wochen und ob Sie durch Matches und Medien unterbrochen werden möchten.
Nur E-Mails, die eine Antwort von Ihnen erfordern, unterbrechen den Schnellvorlauf. Antworten Sie einfach und klicken Sie auf „Weiter“, um fortzufahren.
Um den Vorgang zu stoppen, klicken Sie oben rechts auf „Pause“, während der Kalender durchläuft. Kehren Sie dann zu diesem Bildschirm zurück, um den Schnellvorlauf zu beenden.
</t>
  </si>
  <si>
    <t xml:space="preserve">El avance rápido te permite saltar rápidamente a una fecha futura. ¡Perfecto para probar diferentes escenarios! Elige cuántas semanas avanzar y si quieres ser interrumpido por partidos y medios.
Solo los correos que requieran tu respuesta interrumpirán el avance. Respóndelos y haz clic en Continuar para seguir.
Si necesitas detenerlo, haz clic en el botón de Pausa en la parte superior derecha mientras el calendario avanza. Luego vuelve a esta pantalla para finalizarlo.
</t>
  </si>
  <si>
    <t xml:space="preserve">L’avanzamento rapido ti permette di andare rapidamente a una data futura. Utile per testare diversi scenari! Scegli quante settimane far passare e se vuoi essere interrotto da partite e media.
Solo le email che richiedono una tua risposta interromperanno l’avanzamento. Rispondi e clicca su Continua per proseguire.
Se vuoi interromperlo, clicca sul pulsante Pausa in alto a destra mentre il calendario scorre. Poi torna a questa schermata per fermare l’avanzamento rapido.
</t>
  </si>
  <si>
    <t>“快进”功能可以让你更快跳转至未来日期，非常适合测试不同场景！
 你可以选择快进的周数，以及是否在比赛或媒体事件时中断。
 只有需要你回复的邮件会打断快进，回复邮件后点击“继续”即可恢复快进。
 若要停止快进，可在右上角点击暂停按钮。</t>
  </si>
  <si>
    <t>Ускоренная перемотка позволяет быстрее переходить к будущей дате — удобно для тестирования различных сценариев! Выберите количество недель и хотите ли вы, чтобы вас прерывали матчи и СМИ.
 Только электронные письма, требующие вашего ответа, будут прерывать ускоренную перемотку. Просто ответьте и нажмите «Продолжить», чтобы возобновить.
 Чтобы остановить ее, нажмите кнопку «Пауза» в правом верхнем углу, пока календарь прокручивается. Затем вернитесь на этот экран, чтобы завершить ускоренную перемотку.</t>
  </si>
  <si>
    <t>O avanço rápido permite que você pule para uma data futura mais rapidamente – útil para testar diferentes cenários! Escolha o número de semanas e se você deseja ser interrompido por partidas e mídia.
 Apenas e-mails que exigem sua resposta interromperão o avanço rápido. Basta responder e clicar em Continuar para retomar.
 Para pará-lo, clique no botão Pausar no canto superior direito enquanto o calendário estiver rolando. Em seguida, retorne a esta tela para encerrar o avanço rápido.</t>
  </si>
  <si>
    <t>INBOX_PAGE_4_TITLE</t>
  </si>
  <si>
    <t>Navigation</t>
  </si>
  <si>
    <t>Navigation dans le jeu</t>
  </si>
  <si>
    <t>Navegación</t>
  </si>
  <si>
    <t>Navigazione all'interno del gioco</t>
  </si>
  <si>
    <t>导航</t>
  </si>
  <si>
    <t>Навигация</t>
  </si>
  <si>
    <t>Navegação</t>
  </si>
  <si>
    <t>INBOX_PAGE_4_DESC</t>
  </si>
  <si>
    <t>&lt;color=yellow&gt;(1)&lt;/color&gt; The Continue button allows you to move forward in time. It may change to "Reply Required" or "Message to Read" if an important message is received, or to "Play Match" when one of your player's matches is ready to start.
Moreover, pausing the calendar will end it after the next slot of the day.
&lt;color=yellow&gt;(2)&lt;/color&gt; The TM button gives you access to many options:
 Save or load a save
 Manage game settings
 Manage Tennis World match simulations (fast or normal)
 Get help on Discord or quit the game
&lt;color=yellow&gt;(3)&lt;/color&gt; The main navigation tabs are here, sorted by topic.
&lt;color=yellow&gt;(4)&lt;/color&gt; Here you will find the previous/next buttons and the contextual help button: (?) for each screen.
Also, when your cursor shows a "?", this means that details will be displayed about the item you are pointing at.</t>
  </si>
  <si>
    <t>&lt;color=yellow&gt;(1)&lt;/color&gt; Le bouton Continuer vous permet d’avancer dans le temps. Il pourra se transformer en « Réponse requise » ou « Message à lire » si un message important est reçu, ou encore en « Jouer le match » lorsqu’un match de votre joueur est prêt à commencer.
De plus, mettre en pause le calendrier le fermera à la fin du prochain slot de la journée.
&lt;color=yellow&gt;(2)&lt;/color&gt; Le bouton TM vous permet d’accéder à de nombreuses options :
 Sauvegarder ou charger une sauvegarde
 Gérer les paramètres de partie
 Gérer les simulations de match du Tennis World (rapide ou normale)
 Accéder à l’aide sur Discord ou quitter la partie
&lt;color=yellow&gt;(3)&lt;/color&gt; Les onglets principaux de navigation se trouvent ici, classés par rubrique.
&lt;color=yellow&gt;(4)&lt;/color&gt; Retrouvez ici les boutons précédent/suivant et le bouton d’aide contextuelle : (?) pour chaque écran.
De plus, quand votre curseur affiche un « ? » cela signifie que des détails vont s’afficher concernant l’élément que vous pointez.</t>
  </si>
  <si>
    <t>&lt;color=yellow&gt;(1)&lt;/color&gt; Mit der „Weiter“-Taste kommst du in der Zeit voran. Sie kann sich zu „Antwort erforderlich“ oder „Zu lesende Meldungen“ ändern, wenn du eine wichtige Nachricht erhalten hast, oder zu „Match spielen“, wenn einer/eine deiner Spieler ein Match hat, das gestartet werden kann.
Wenn der Kalender angehalten wird, wird er zum Ende des nächsten Tagesplatzes geschlossen.
 &lt;color=yellow&gt;(2)&lt;/color&gt; Die TM-Taste gibt dir Zugriff auf viele Optionen:
 Speicherstand speichern oder laden
 Spieleinstellungen verwalten
 Partie-Simulationen von Tennis World (schnell oder normal) verwalten
 Hilfe auf Discord erhalten oder das Spiel verlassen
 &lt;color=yellow&gt;(3)&lt;/color&gt; Hier sind die Hauptregisterkarten zur Navigation, sortiert nach Thema.
 &lt;color=yellow&gt;(4)&lt;/color&gt; Hier findest du die „Zurück“-/„Weiter“-Tasten und die kontextbezogene Hilfetaste: (?) für jeden Bildschirm.
Wenn Ihr Mauszeiger ein "?" anzeigt, bedeutet dies außerdem, dass Details zu dem Element, auf das Sie zeigen, angezeigt werden.</t>
  </si>
  <si>
    <t>&lt;color=yellow&gt;(1)&lt;/color&gt; El botón Continuar te permite avanzar en el tiempo. Puede cambiar a "Requiere respuesta" o "Mensaje por leer" si se recibe un mensaje importante, o bien "Jugar partido" cuando algún partido de tus tenistas está listo para comenzar.
Poner en pausa el calendario lo terminará después del siguiente slot del día.
&lt;color=yellow&gt;(2)&lt;/color&gt; El botón TM te da acceso a muchas opciones:
Guardar o cargar una partida.
Cambiar los ajustes del juego.
Gestionar las simulaciones de partidos de Tennis World (rápido o normal)
Obtener ayuda en Discord o salir del juego.
&lt;color=yellow&gt;(3)&lt;/color&gt; Aquí tienes las principales pestañas de navegación, ordenadas por tema.
&lt;color=yellow&gt;(4)&lt;/color&gt; Aquí encontrarás los botones Anterior/Siguiente y el de ayuda contextual: (?) para cada pantalla.
Además, cuando el cursor muestra un "?", significa que se mostrarán detalles sobre el elemento que estás señalando.</t>
  </si>
  <si>
    <t>&lt;color=yellow&gt;(1)&lt;/color&gt; Il pulsante Continua ti permette di spostarti in avanti nel tempo. Potrebbe cambiare in "Risposta necessaria" o "Messaggio da leggere” se è presente un messaggio importante oppure in "Gioca incontro" se un incontro del tuo giocatore è pronto per iniziare.
Mettere in pausa dal calendario lo chiuderà al termine della prossima fascia oraria della giornata.
&lt;color=yellow&gt;(2)&lt;/color&gt; Il pulsante TM ti permette di accedere a molte opzioni:
Salvare o caricare un salvataggio
Gestire le impostazioni della partita
Gestione della simulazione dell’incontro di Tennis World (rapido o normale)
Ottenere aiuto su Discord o abbandonare la partita
&lt;color=yellow&gt;(3)&lt;/color&gt; Le schede principali di navigazione sono qui, ordinate per argomento.
&lt;color=yellow&gt;(4)&lt;/color&gt; Qui trovi i pulsanti indietro/avanti e il pulsante di aiuto (?) per ogni schermata.
Quando vedi "?", significa che passarci sopra il puntatore farà visualizzare i dettagli dell'oggetto.</t>
  </si>
  <si>
    <t>&lt;color=yellow&gt;(1)&lt;/color&gt;“继续”按钮可推动时间前进。若有重要邮件，它会变成“需要回复”或“有新消息”；若比赛即将开始，则会显示为“进行比赛”。
 暂停日历时，当前日段结束后会停止推进。
 &lt;color=yellow&gt;(2)&lt;/color&gt;“TM”按钮可进入多个功能选项：
 保存或读取存档
 管理游戏设置
 管理网球世界比赛模拟（快速或正常）
 获取Discord帮助或退出游戏
 &lt;color=yellow&gt;(3)&lt;/color&gt;顶部为主导航标签，按主题分类。
 &lt;color=yellow&gt;(4)&lt;/color&gt;此处是上一项/下一项按钮及情境帮助按钮：每个界面均有(?)标识。
 另外，当光标显示为“?”时，意味着将显示你所指项目的详细信息。</t>
  </si>
  <si>
    <t>&lt;color=yellow&gt;(1)&lt;/color&gt; Кнопка «Продолжить» позволяет вам перемещаться вперед во времени. Она может измениться на «Требуется ответ» или «Сообщение для прочтения», если получено важное сообщение, или на «Сыграть матч», когда матч одного из ваших игроков готов начаться.
 Кроме того, приостановка календаря завершит его после следующего слота дня.
 &lt;color=yellow&gt;(2)&lt;/color&gt; Кнопка «TM» предоставляет доступ ко многим опциям:
  Сохранить или загрузить игру
  Управлять настройками игры
  Управлять симуляциями матчей Tennis World (быстрыми или нормальными)
  Получить помощь в Discord или выйти из игры
 &lt;color=yellow&gt;(3)&lt;/color&gt; Основные вкладки навигации находятся здесь, отсортированные по темам.
 &lt;color=yellow&gt;(4)&lt;/color&gt; Здесь вы найдете кнопки «предыдущий/следующий» и кнопку контекстной помощи: (?) для каждого экрана.
 Также, когда ваш курсор показывает «?», это означает, что будут отображаться подробности об элементе, на который вы указываете.</t>
  </si>
  <si>
    <t>&lt;color=yellow&gt;(1)&lt;/color&gt; O botão Continuar permite que você avance no tempo. Ele pode mudar para "Resposta Necessária" ou "Mensagem a Ler" se uma mensagem importante for recebida, ou para "Jogar Partida" quando a partida de um dos seus jogadores estiver pronta para começar.
 Além disso, pausar o calendário o encerrará após o próximo intervalo do dia.
 &lt;color=yellow&gt;(2)&lt;/color&gt; O botão TM dá acesso a muitas opções:
  Salvar ou carregar um jogo
  Gerenciar as configurações do jogo
  Gerenciar simulações de partidas do Tennis World (rápidas ou normais)
  Obter ajuda no Discord ou sair do jogo
 &lt;color=yellow&gt;(3)&lt;/color&gt; As abas principais de navegação estão aqui, organizadas por tópico.
 &lt;color=yellow&gt;(4)&lt;/color&gt; Aqui você encontrará os botões anterior/próximo e o botão de ajuda contextual: (?) para cada tela.
 Além disso, quando seu cursor mostrar um "?", isso significa que detalhes serão exibidos sobre o item que você está apontando.</t>
  </si>
  <si>
    <t>INBOX_PAGE_5_TITLE</t>
  </si>
  <si>
    <t>Почта</t>
  </si>
  <si>
    <t>INBOX_PAGE_5_DESC</t>
  </si>
  <si>
    <t>The messaging system is the main tool for managing your academy.
&lt;color=yellow&gt;(1)&lt;/color&gt; Use the category filters (very handy!) to find a message, to focus on the player being coached or only on important messages.
&lt;color=yellow&gt;(2)&lt;/color&gt; The filter tabs allow you to quickly access unread or favorite messages. To bookmark an email, you just have to click on the star icon.
&lt;color=yellow&gt;(3)&lt;/color&gt; With these action buttons, you can select all the messages in the list, delete them, or mark them as read. Deleted messages can be accessed from the trash.
&lt;color=yellow&gt;(4)&lt;/color&gt; Some emails require a response to move the calendar forward. A category filter exists to help you identify them: "Response required".
Note that messages remain available for the current season and the next one.</t>
  </si>
  <si>
    <t>La messagerie est l’organe névralgique pour gérer votre académie.
&lt;color=yellow&gt;(1)&lt;/color&gt; Utilisez les filtres de catégorie (très pratiques !) pour retrouver un message, se focaliser sur le joueur coaché ou uniquement les messages importants.
&lt;color=yellow&gt;(2)&lt;/color&gt; Les onglets filtres permettent d’accéder rapidement à vos messages non lus ou favoris. Pour mettre en favori un email il vous suffit de cliquer sur l'étoile.
&lt;color=yellow&gt;(3)&lt;/color&gt; Avec ces boutons d’action vous pouvez sélectionner tous les messages de la liste, les supprimer ou les marquer comme lus. Les messages supprimés resteront accessibles dans la corbeille.
&lt;color=yellow&gt;(4)&lt;/color&gt; Certains emails nécessitent une réponse obligatoire pour pouvoir faire avancer le calendrier. Un filtre de catégorie existe pour les identifier facilement : « Réponse requise ».
Notez qu’un message reste disponible pendant la saison en cours et la suivante.</t>
  </si>
  <si>
    <t>Das Nachrichtensystem ist das wichtigste Tool zum Verwalten deiner Akademie.
 &lt;color=yellow&gt;(1)&lt;/color&gt; Nutze die Kategoriefilter (sehr praktisch!), um eine Nachricht zu finden, um dich auf den Spieler/die Spielerin, der trainiert wird, zu konzentrieren oder um nur die wichtigen Nachrichten zu sehen.
 &lt;color=yellow&gt;(2)&lt;/color&gt; Die Filter-Registerkarten erlauben es dir, schnell auf ungelesene oder als Favoriten markierte Nachrichten zuzugreifen. Um eine E-Mail als Favorit zu markieren, musst du einfach auf das Sternsymbol klicken.
 &lt;color=yellow&gt;(3)&lt;/color&gt; Mit diesen Aktionstasten kannst du alle Nachrichten in der Liste auswählen, löschen oder sie als gelesen markieren. Gelöschte Nachrichten findest du im Papierkorb.
 &lt;color=yellow&gt;(4)&lt;/color&gt; Einige E-Mails erfordern eine Antwort von dir, damit du in der Zeit voranschreiten kannst. Es gibt einen Kategoriefilter, mit dessen Hilfe du sie identifizieren kannst: „Antwort erforderlich“.
 Beachte, dass Nachrichten für 1 Jahr verfügbar sind.</t>
  </si>
  <si>
    <t>El correo electrónico es la principal herramienta para gestionar tu escuela.
&lt;color=yellow&gt;(1)&lt;/color&gt; Utiliza los filtros de categorías (¡muy útiles!) para encontrar un mensaje, centrarte en el tenista que se esté entrenando o solo en los mensajes importantes.
&lt;color=yellow&gt;(2)&lt;/color&gt; Las pestañas de filtro te permiten acceder rápidamente a tus mensajes favoritos o que no hayas leído. Para marcar un correo electrónico como favorito, solo tienes que hacer clic en el icono de la estrella.
&lt;color=yellow&gt;(3)&lt;/color&gt; Con estos botones de acción puedes seleccionar todos los mensajes de la lista, eliminarlos o marcarlos como leídos. Puedes acceder a los mensajes eliminados en la papelera.
&lt;color=yellow&gt;(4)&lt;/color&gt; Hay correos electrónicos que requieren tu respuesta para que avance el calendario. Existe un filtro de categoría para ayudarte a identificarlos: "Requiere respuesta".
Ten en cuenta que los mensajes permanecen a tu disposición durante un año.</t>
  </si>
  <si>
    <t>Il sistema di messaggistica è lo strumento principale per gestire la tua accademia.
&lt;color=yellow&gt;(1)&lt;/color&gt; Utilizza i filtri delle categorie (molto pratici!) per trovare messaggi, puntare l’attenzione sul giocatore che stai allenando o solo sui messaggi importanti.
&lt;color=yellow&gt;(2)&lt;/color&gt; Le schede dei filtri ti permettono di accedere rapidamente ai messaggi non letti o ai messaggi preferiti. Per segnare come preferita una e-mail, fai clic sull’icona della stella.
&lt;color=yellow&gt;(3)&lt;/color&gt; Con questi pulsanti azione, puoi selezionare tutti i messaggi nell’elenco, eliminarli o contrassegnarli some letti. Puoi accedere ai messaggi eliminati nel cestino.
&lt;color=yellow&gt;(4)&lt;/color&gt; Alcune e-mail richiedono una risposta per far avanzare il calendario. È presente un filtro categoria per identificarle più facilmente: "Risposta necessaria".
I messaggi rimangono disponibili per 1 anno.</t>
  </si>
  <si>
    <t>邮件系统是管理学院的主要工具。
 &lt;color=yellow&gt;(1)&lt;/color&gt;使用分类筛选器（非常实用！）来查找消息，聚焦正在指导的球员，或仅查看重要信息。
 &lt;color=yellow&gt;(2)&lt;/color&gt;筛选标签页可让你快速查看未读或收藏的消息。要将邮件加为收藏，点击星形图标即可。
 &lt;color=yellow&gt;(3)&lt;/color&gt;你可以通过这些操作按钮，选择列表中所有邮件、删除或标记为已读。已删除邮件可在垃圾箱中找回。
 &lt;color=yellow&gt;(4)&lt;/color&gt;部分邮件需回复才能推进日历。可用“需要回复”分类筛选器识别它们。
 注意：邮件仅在当前赛季及下一赛季期间保持可访问状态。</t>
  </si>
  <si>
    <t>Система обмена сообщениями — основной инструмент для управления вашей академией.
 &lt;color=yellow&gt;(1)&lt;/color&gt; Используйте фильтры категорий (очень удобно!), чтобы найти сообщение, сосредоточиться на тренируемом игроке или только на важных сообщениях.
 &lt;color=yellow&gt;(2)&lt;/color&gt; Вкладки фильтров позволяют быстро получить доступ к непрочитанным или избранным сообщениям. Чтобы добавить письмо в закладки, просто нажмите на значок звезды.
 &lt;color=yellow&gt;(3)&lt;/color&gt; С помощью этих кнопок действий вы можете выбрать все сообщения в списке, удалить их или пометить как прочитанные. Удаленные сообщения доступны из корзины.
 &lt;color=yellow&gt;(4)&lt;/color&gt; Некоторые письма требуют ответа для продвижения календаря. Существует фильтр категорий, который поможет вам их идентифицировать: «Требуется ответ».
 Обратите внимание, что сообщения остаются доступными в течение текущего и следующего сезонов.</t>
  </si>
  <si>
    <t>O sistema de mensagens é a principal ferramenta para gerenciar sua academia.
 &lt;color=yellow&gt;(1)&lt;/color&gt; Use os filtros de categoria (muito úteis!) para encontrar uma mensagem, focar no jogador que está sendo treinado ou apenas em mensagens importantes.
 &lt;color=yellow&gt;(2)&lt;/color&gt; As abas de filtro permitem que você acesse rapidamente mensagens não lidas ou favoritas. Para marcar um e-mail, basta clicar no ícone de estrela.
 &lt;color=yellow&gt;(3)&lt;/color&gt; Com esses botões de ação, você pode selecionar todas as mensagens da lista, excluí-las ou marcá-las como lidas. Mensagens excluídas podem ser acessadas na lixeira.
 &lt;color=yellow&gt;(4)&lt;/color&gt; Alguns e-mails exigem uma resposta para avançar o calendário. Existe um filtro de categoria para ajudá-lo a identificá-los: "Resposta necessária".
 Note que as mensagens permanecem disponíveis para a temporada atual e a próxima.</t>
  </si>
  <si>
    <t>MANAGERCREATIONPART1_TITLE</t>
  </si>
  <si>
    <t>Manager creation</t>
  </si>
  <si>
    <t>Création de manager</t>
  </si>
  <si>
    <t>Manager erstellen</t>
  </si>
  <si>
    <t>Creación de manager</t>
  </si>
  <si>
    <t>Creazione del manager</t>
  </si>
  <si>
    <t>创建经理</t>
  </si>
  <si>
    <t>Создание менеджера</t>
  </si>
  <si>
    <t>Criação de Gerente</t>
  </si>
  <si>
    <t>MANAGERCREATIONPART1_PAGE_1_TITLE</t>
  </si>
  <si>
    <t>Identity</t>
  </si>
  <si>
    <t>Identité</t>
  </si>
  <si>
    <t>Identität</t>
  </si>
  <si>
    <t>Identidad</t>
  </si>
  <si>
    <t>Identità</t>
  </si>
  <si>
    <t>身份</t>
  </si>
  <si>
    <t>Identidade</t>
  </si>
  <si>
    <t>MANAGERCREATIONPART1_PAGE_1_DESC</t>
  </si>
  <si>
    <t>Choose your manager's identity. None of this information will have any impact on the game.
You can import a photo; but it's up to you to crop it properly ;)</t>
  </si>
  <si>
    <t>Choisissez l’identité de votre manager. Aucune de ces informations n’aura d’impact sur le déroulement de la partie.
Vous pouvez importer une photo; à vous de bien la cadrer ;)</t>
  </si>
  <si>
    <t>Wähle die Identität deines Managers. Keine dieser Informationen wird sich auf den Spielablauf auswirken.
Sie können ein Foto importieren; es liegt an Ihnen, es richtig zu zentrieren ;)</t>
  </si>
  <si>
    <t>Elige la identidad de tu manager. Esta información no afectará al juego.
Puedes importar una foto, pero depende de ti recortarla correctamente ;)</t>
  </si>
  <si>
    <t>Scegli l’identità del tuo manager. Nessuna di queste informazioni avrà un effetto sull’andamento della partita.
Puoi importare una foto, ma sei tu a doverla ritagliare correttamente ;)</t>
  </si>
  <si>
    <t>选择经理身份。此处信息都不会对游戏产生影响。
 你可以导入照片；但需自行裁剪合适 ;)</t>
  </si>
  <si>
    <t>Выберите личность вашего менеджера. Никакая из этих сведений не повлияет на игру.
 Вы можете импортировать фотографию; но вам придется правильно ее обрезать ;)</t>
  </si>
  <si>
    <t>Escolha a identidade do seu gerente. Nenhuma dessas informações terá impacto no jogo.
 Você pode importar uma foto; mas cabe a você cortá-la corretamente ;)</t>
  </si>
  <si>
    <t>MANAGERCREATIONPART2_TITLE</t>
  </si>
  <si>
    <t>MANAGERCREATIONPART2_PAGE_1_TITLE</t>
  </si>
  <si>
    <t>Type of manager</t>
  </si>
  <si>
    <t>Type de manager</t>
  </si>
  <si>
    <t>Managertyp</t>
  </si>
  <si>
    <t>Tipo de manager</t>
  </si>
  <si>
    <t>Tipo di manager</t>
  </si>
  <si>
    <t>经理类型</t>
  </si>
  <si>
    <t>Тип менеджера</t>
  </si>
  <si>
    <t>Tipo de gerente</t>
  </si>
  <si>
    <t>MANAGERCREATIONPART2_PAGE_1_DESC</t>
  </si>
  <si>
    <t>As for the starting experience, it's up to you &lt;color=yellow&gt;(1)&lt;/color&gt;: the lower it is, the more challenging it will be! Indeed, by starting with a higher level of experience, you will have more points to distribute between your attributes &lt;color=yellow&gt;(3)&lt;/color&gt;.
Style will have an impact on the evolution of your attributes over your career. Move your cursor over each style for more details &lt;color=yellow&gt;(2)&lt;/color&gt;. 
&lt;color=yellow&gt;(4)&lt;/color&gt; You can start your career by also captaining a national team, giving you the chance to play in the World Cup and its doubles matches from the 1st year.</t>
  </si>
  <si>
    <t>Quant à l'experience de départ, à vous de voir &lt;color=yellow&gt;(1)&lt;/color&gt; : plus elle sera faible, plus le challenge sera relevé ! En effet, en commençant avec un niveau d'experience plus élevé, vous aurez plus de points à répartir entre vos attributs &lt;color=yellow&gt;(3)&lt;/color&gt;.
Le style aura un impact sur l'évolution de vos attributs au cours de votre carrière. Passez votre curseur sur chacun de style pour plus de détails &lt;color=yellow&gt;(2)&lt;/color&gt;.
&lt;color=yellow&gt;(4)&lt;/color&gt; Vous pouvez commencer votre carrière en étant également capitaine d’une équipe nationale, vous permettant dès la 1ere année de participer à la Coupe du Monde et ses matchs en double.</t>
  </si>
  <si>
    <t>Was die Erfahrung zu Beginn angeht &lt;color=yellow&gt;(1)&lt;/color&gt;: Das liegt ganz an dir – je niedriger sie ist, desto herausfordernder wird es! Wenn du hingegen mit einer höheren Erfahrungsstufe beginnst, erhältst du mehr Punkte, die du auf deine Attribute verteilen kannst &lt;color=yellow&gt;(3)&lt;/color&gt;.
Der Stil hat Auswirkungen auf die Entwicklung deiner Attribute im Laufe deiner Karriere. Bewege den Mauszeiger über jeden Stil, um weitere Details anzuzeigen &lt;color=yellow&gt;(2)&lt;/color&gt;. 
&lt;color=yellow&gt;(4)&lt;/color&gt; Sie können Ihre Karriere auch als Kapitän einer Nationalmannschaft beginnen, was Ihnen schon im 1. Jahr die Teilnahme an der Weltmeisterschaft und sowie an ihren Doppelspielen ermöglicht.</t>
  </si>
  <si>
    <t>En cuanto a la experiencia inicial, depende de ti &lt;color=yellow&gt;(1)&lt;/color&gt;: ¡cuanto más baja sea, mayor desafío supondrá! De hecho, al comenzar con un mayor nivel de experiencia, tendrás más puntos para distribuir entre tus atributos &lt;color=yellow&gt;(3)&lt;/color&gt;.
El estilo tendrá un impacto en la evolución de tus atributos a lo largo de tu carrera. Sitúa el cursor sobre cada estilo para obtener más detalles &lt;color=yellow&gt;(2)&lt;/color&gt;.
&lt;color=yellow&gt;(4)&lt;/color&gt; Puedes empezar tu carrera capitaneando también un equipo nacional, lo que te dará la oportunidad de jugar en la Copa del Mundo y en sus partidos de dobles desde el primer año.</t>
  </si>
  <si>
    <t>Per quanto riguarda l'esperienza di partenza, sta a te &lt;color=yellow&gt;(1)&lt;/color&gt;: più bassa è e più sarà impegnativa! In effetti, partendo da un livello di esperienza più alto, avrai più punti da distribuire tra i tuoi attributi &lt;color=yellow&gt;(3)&lt;/color&gt;.
Lo stile avrà un impatto sull'evoluzione dei tuoi attributi nel corso della tua carriera. Sposta il cursore su ogni stile per maggiori dettagli &lt;color=yellow&gt;(2)&lt;/color&gt;.
&lt;color=yellow&gt;(4)&lt;/color&gt; Puoi dare inizio alla tua carriera nel ruolo di capitano della squadra nazionale, ottenendo la possibilità di partecipare alla Coppa del Mondo e agli incontri di doppio fin dal primo anno.</t>
  </si>
  <si>
    <t>起始经验完全由你决定&lt;color=yellow&gt;(1)&lt;/color&gt;：经验越低，挑战性越高！如果你选择较高的起始经验，你将拥有更多可分配的属性点&lt;color=yellow&gt;(3)&lt;/color&gt;。
 风格会影响你职业生涯中的属性成长。将鼠标悬停在各个风格上可以查看详细说明 &lt;color=yellow&gt;(2)&lt;/color&gt;。
 &lt;color=yellow&gt;(4)&lt;/color&gt;你也可以从第一年起兼任国家队队长，带领球队参加世界杯及双打赛事。</t>
  </si>
  <si>
    <t>Что касается стартового опыта, решать вам &lt;color=yellow&gt;(1)&lt;/color&gt;: чем он ниже, тем сложнее будет! Действительно, начиная с более высокого уровня опыта, вы получите больше очков для распределения между вашими атрибутами &lt;color=yellow&gt;(3)&lt;/color&gt;.
 Стиль повлияет на развитие ваших атрибутов на протяжении вашей карьеры. Наведите курсор на каждый стиль для получения более подробной информации &lt;color=yellow&gt;(2)&lt;/color&gt;.
 &lt;color=yellow&gt;(4)&lt;/color&gt; Вы можете начать свою карьеру, также будучи капитаном национальной команды, что даст вам шанс сыграть в Кубке мира и парных матчах с первого года.</t>
  </si>
  <si>
    <t>Quanto à experiência inicial, a escolha é sua &lt;color=yellow&gt;(1)&lt;/color&gt;: quanto menor ela for, mais desafiador será! De fato, ao começar com um nível de experiência mais alto, você terá mais pontos para distribuir entre seus atributos &lt;color=yellow&gt;(3)&lt;/color&gt;.
 O estilo terá um impacto na evolução de seus atributos ao longo de sua carreira. Passe o cursor sobre cada estilo para mais detalhes &lt;color=yellow&gt;(2)&lt;/color&gt;.
 &lt;color=yellow&gt;(4)&lt;/color&gt; Você pode começar sua carreira capitaneando também uma seleção nacional, o que lhe dará a chance de disputar a Copa do Mundo e suas partidas de duplas desde o primeiro ano.</t>
  </si>
  <si>
    <t>MANAGERRECORDS_TITLE</t>
  </si>
  <si>
    <t>{[UI/MANAGER]}</t>
  </si>
  <si>
    <t>MANAGERRECORDS_PAGE_1_TITLE</t>
  </si>
  <si>
    <t>{[UI/CAREER]}</t>
  </si>
  <si>
    <t>MANAGERRECORDS_PAGE_1_DESC</t>
  </si>
  <si>
    <t>In this tab, you’ll see an overview of your managerial career. You can find
&lt;color=yellow&gt;(1)&lt;/color&gt; a summary of your main achievements
&lt;color=yellow&gt;(2)&lt;/color&gt; your current attributes
&lt;color=yellow&gt;(3)&lt;/color&gt; the various titles you have won
You can also see your history as a Captain with details about the position you currently hold. &lt;color=yellow&gt;(4)&lt;/color&gt; and a list of your past positions &lt;color=yellow&gt;(5)&lt;/color&gt;.</t>
  </si>
  <si>
    <t>Dans cet onglet, vous pouvez avoir un aperçu de votre carrière de manager. Vous pouvez trouver
&lt;color=yellow&gt;(1)&lt;/color&gt; un récap de vos principaux faits d’armes
&lt;color=yellow&gt;(2)&lt;/color&gt; vos attributs actuels
&lt;color=yellow&gt;(3)&lt;/color&gt; les différents titres remportés
Vous pouvez également accéder à votre historique en tant que Capitaine avec le détail sur le poste que vous occupez actuellement. &lt;color=yellow&gt;(4)&lt;/color&gt; et la liste de vos postes passés &lt;color=yellow&gt;(5)&lt;/color&gt;.</t>
  </si>
  <si>
    <t>Über diesen Reiter findest du eine Übersicht deiner Manager-Karriere.
&lt;color=yellow&gt;(1)&lt;/color&gt; eine Zusammenfassung Ihrer wichtigsten Erfolge
&lt;color=yellow&gt;(2)&lt;/color&gt; Ihre aktuellen Attribute
&lt;color=yellow&gt;(3)&lt;/color&gt; die verschiedenen Titel, die Sie gewonnen haben
Du hast zudem Zugriff auf deine Historie als Kapitän mit den Einzelheiten zum Posten, den du derzeit innehast &lt;color=yellow&gt;(4)&lt;/color&gt;, sowie die Liste deiner vorherigen Posten &lt;color=yellow&gt;(5)&lt;/color&gt;.</t>
  </si>
  <si>
    <t>En esta pestaña verás una descripción general de tu carrera como manager. Podrás ver
&lt;color=yellow&gt;(1)&lt;/color&gt; un resumen de tus principales logros
&lt;color=yellow&gt;(2)&lt;/color&gt; tus atributos actuales
&lt;color=yellow&gt;(3)&lt;/color&gt; los distintos títulos que has conseguido
También puedes ver tu historial como capitán, con información sobre el puesto que ostentas actualmente. &lt;color=yellow&gt;(4)&lt;/color&gt; y una lista de tus puestos anteriores &lt;color=yellow&gt;(5)&lt;/color&gt;.</t>
  </si>
  <si>
    <t>In questa scheda puoi vedere una panoramica della tua carriera di manager.
&lt;color=yellow&gt;(1)&lt;/color&gt; un riepilogo dei tuoi principali obiettivi raggiunti
&lt;color=yellow&gt;(2)&lt;/color&gt; i tuoi attuali attributi
&lt;color=yellow&gt;(3)&lt;/color&gt; i titoli che hai vinto
Puoi anche accedere alla tua cronologia come Capitano, con i dettagli del ruolo che hai in questo momento. &lt;color=yellow&gt;(4)&lt;/color&gt; e l'elenco dei ruoli passati &lt;color=yellow&gt;(5)&lt;/color&gt;.</t>
  </si>
  <si>
    <t>在此标签页可以查看你的经理生涯总览，包括：
 &lt;color=yellow&gt;(1)&lt;/color&gt;主要成就概览
 &lt;color=yellow&gt;(2)&lt;/color&gt;当前属性
 &lt;color=yellow&gt;(3)&lt;/color&gt;已获得的各类头衔
 同时还可查看你作为队长的经历及当前职务&lt;color=yellow&gt;(4)&lt;/color&gt;，以及你过去担任的职位列表&lt;color=yellow&gt;(5)&lt;/color&gt;。</t>
  </si>
  <si>
    <t>На этой вкладке вы увидите обзор своей тренерской карьеры. Вы можете найти
 &lt;color=yellow&gt;(1)&lt;/color&gt; сводку ваших основных достижений
 &lt;color=yellow&gt;(2)&lt;/color&gt; ваши текущие атрибуты
 &lt;color=yellow&gt;(3)&lt;/color&gt; различные титулы, которые вы выиграли
 Вы также можете увидеть свою историю в качестве капитана с подробностями о занимаемой вами должности. &lt;color=yellow&gt;(4)&lt;/color&gt; и список ваших прошлых должностей &lt;color=yellow&gt;(5)&lt;/color&gt;.</t>
  </si>
  <si>
    <t>Nesta aba, você verá um resumo de sua carreira como técnico. Você pode encontrar
 &lt;color=yellow&gt;(1)&lt;/color&gt; um resumo de suas principais conquistas
 &lt;color=yellow&gt;(2)&lt;/color&gt; seus atributos atuais
 &lt;color=yellow&gt;(3)&lt;/color&gt; os vários títulos que você conquistou
 Você também pode ver seu histórico como Capitão com detalhes sobre a posição que você ocupa atualmente. &lt;color=yellow&gt;(4)&lt;/color&gt; e uma lista de suas posições anteriores &lt;color=yellow&gt;(5)&lt;/color&gt;.</t>
  </si>
  <si>
    <t>MATCH_TITLE</t>
  </si>
  <si>
    <t>Incontro</t>
  </si>
  <si>
    <t>MATCH_PAGE_1_TITLE</t>
  </si>
  <si>
    <t>​Controlling the Match Display​</t>
  </si>
  <si>
    <t>​Contrôle de la visualisation de match​</t>
  </si>
  <si>
    <t>Steuerung der Match-Anzeige</t>
  </si>
  <si>
    <t>​Cómo controlar la visualización del partido​</t>
  </si>
  <si>
    <t>​Controllo della visualizzazione del match​</t>
  </si>
  <si>
    <t>控制比赛显示</t>
  </si>
  <si>
    <t>​Управление отображением матча​</t>
  </si>
  <si>
    <t>Controle da Exibição da Partida</t>
  </si>
  <si>
    <t>MATCH_PAGE_1_DESC</t>
  </si>
  <si>
    <t>A number of choices are available to you to help out during the match. These options are accessible from the interface tabs, in the options, or under the scoreboard.
&lt;color=yellow&gt;(1)&lt;/color&gt; Camera control and live match speed control via the scoreboard and the options below it​
 - 3 Match Speeds: Default / Accelerated / Hyperaccelerated​
 - 4 Camera Types: TV / Top / ¾​ / Court view
 - Camera Zoom Level​
&lt;color=yellow&gt;(2)&lt;/color&gt; Choice of view via the interface tabs:​
 - Live from the Match​
 - Statistics​
 - 3D Analysis​
 - Match Beats
&lt;color=yellow&gt;(3)&lt;/color&gt; Choice of Display Options:​
 - Default camera according to match speeds​
 - Key moments that automatically return to the default speed of the match
 - Audio and minor display effects​
Check out our match simulation presentation on &lt;underline&gt;&lt;bold&gt;&lt;color=yellow&gt;&lt;hyperlink=url;https://www.youtube.com/watch?v=_e2lg8lOJAE&gt;YouTube&lt;/hyperlink&gt;&lt;/color&gt;&lt;/bold&gt;&lt;/underline&gt;.</t>
  </si>
  <si>
    <t>Vous disposez de multiples choix pour assister au match. Ces options sont accessibles dans les onglets d’interface, dans les paramètres ou sous le tableau des scores.​
&lt;color=yellow&gt;(1)&lt;/color&gt; Contrôle des caméras et vitesse de match sur le direct via le tableau des scores et ses options en dessous​
 - 3 vitesses de match : défaut / accélérée / ultra accélérée​
 - 4 type de caméras : TV / Top / ¾​ / Vue du court
 - Niveau de zoom de la caméra​
&lt;color=yellow&gt;(2)&lt;/color&gt; Choix de la vue via les onglets d’interface :​
 - Direct du match​
 - Statistiques​
 - Analyses 3D​
 - Match Beats
&lt;color=yellow&gt;(3)&lt;/color&gt; Choix des paramètres de visualisation :​
 - Caméra par défaut en fonction des vitesses de match​
 - Moments clés qui automatiquement repassent la vitesse de match par défaut​
 - Sons et autres petits effets de visualisation​
Retrouvez notre présentation de la simulation des match sur &lt;underline&gt;&lt;bold&gt;&lt;color=yellow&gt;&lt;hyperlink=url;https://www.youtube.com/watch?v=_e2lg8lOJAE&gt;YouTube&lt;/hyperlink&gt;&lt;/color&gt;&lt;/bold&gt;&lt;/underline&gt;.</t>
  </si>
  <si>
    <t>Mehrere Steuerelemente erleichtern dir Matches. Du erreichst sie über die Registerkarten im Menü, über die Optionen oder den Bereich unter der Anzeigetafel.
 &lt;color=yellow&gt;(1)&lt;/color&gt; Kamerasteuerung und Steuerung der Live-Spielgeschwindigkeit über die Anzeigetafel und die Optionen darunter
  – 3 Spielgeschwindigkeiten: Standard/beschleunigt/hyperbeschleunigt
  – 4 Kameratypen: TV/Oben/¾/CV
  – Zoomstufe der Kamera​
  &lt;color=yellow&gt;(2)&lt;/color&gt;Auswahl der Ansicht über die Menü-Registerkarten:
  – Live aus dem Spiel
  – Statistiken
  – 3D-Analyse
  – Match Beats
 &lt;color=yellow&gt;(3)&lt;/color&gt; Anzeigeelemente:
  – Standardkamera je nach Spielgeschwindigkeit
  – Spielentscheidende Momente mit automatischer Rückkehr zur Standardgeschwindigkeit des Spiels
  – Audio- und kleinere Anzeigeeffekte
Schaut euch unsere Matchsimulation auf &lt;underline&gt;&lt;bold&gt;&lt;color=yellow&gt;&lt;hyperlink=url;https://www.youtube.com/watch?v=_e2lg8lOJAE&gt;YouTube&lt;/hyperlink&gt;&lt;/color&gt;&lt;/bold&gt;&lt;/underline&gt; an.</t>
  </si>
  <si>
    <t>Tienes una serie de opciones disponibles que te serán útiles durante el partido. Podrás acceder a ellas desde las pestañas de la interfaz, en las opciones o bajo el marcador.
&lt;color=yellow&gt;(1)&lt;/color&gt; Control de la cámara y de la velocidad del partido en directo mediante el marcador y las opciones que hay debajo de este
 - 3 velocidades del partido: predeterminada/acelerada/hiperacelerada
 - 4 tipos de cámara: TV/Superior/¾/CV
 - Nivel de zoom de la cámara​
&lt;color=yellow&gt;(2)&lt;/color&gt; Elección de la vista mediante las pestañas de la interfaz:
 - Partido en directo
 - Estadísticas
 - Análisis 3D
 - Match Beats
&lt;color=yellow&gt;(3)&lt;/color&gt; Elección de las opciones de visualización:
 - Cámara predeterminada en función de la velocidad del partido
 - Momentos clave que vuelven automáticamente a la velocidad predeterminada del partido
 - Efectos de sonido y visualización menores
Descubre nuestra simulación de partidos en &lt;underline&gt;&lt;bold&gt;&lt;color=yellow&gt;&lt;hyperlink=url;https://www.youtube.com/watch?v=_e2lg8lOJAE&gt;YouTube&lt;/hyperlink&gt;&lt;/color&gt;&lt;/bold&gt;&lt;/underline&gt;.</t>
  </si>
  <si>
    <t xml:space="preserve">Avete a vostra disposizione svariate opzioni per assistere al match. Queste opzioni sono accessibili dalle schede dell'interfaccia, nelle opzioni o sotto il tabellone.
&lt;color=yellow&gt;(1)&lt;/color&gt; Controllo della telecamera e della velocità del match in diretta tramite il tabellone e le opzioni sotto di esso
 - 3 velocità per il match: predefinita / accelerata / iperaccelerata 
 - 4 tipi di telecamera: TV / Top / ¾ / CV
 - Livello di zoom della telecamera​
&lt;color=yellow&gt;(2)&lt;/color&gt; Opzioni della visuale tramite le schede dell’interfaccia:
 - Diretta del match 
 - Statistiche 
 - Analisi 3D 
 - Match Beats
&lt;color=yellow&gt;(3)&lt;/color&gt; Opzioni di visualizzazione:
 - Telecamera predefinita in base alle velocità del match
 - Momenti chiave che ritornano automaticamente alla velocità predefinita del match
 - Audio ed effetti di visualizzazione minori
Scopri la nostra simulazione delle partite su &lt;underline&gt;&lt;bold&gt;&lt;color=yellow&gt;&lt;hyperlink=url;https://www.youtube.com/watch?v=_e2lg8lOJAE&gt;YouTube&lt;/hyperlink&gt;&lt;/color&gt;&lt;/bold&gt;&lt;/underline&gt;.
</t>
  </si>
  <si>
    <t>比赛中有多种辅助选项可用，你可以在界面标签页、选项菜单或记分牌下方访问这些选项。
 &lt;color=yellow&gt;(1)&lt;/color&gt;通过记分牌及其下方选项控制镜头和实时比赛速度
  - 3种比赛速度：默认/加速/超加速
  - 4种镜头类型：电视转播/俯视/四分之三视角/场地视角
  - 镜头缩放级别​
 &lt;color=yellow&gt;(2)&lt;/color&gt;通过界面标签页选择显示内容：
  - 比赛实况​
  - 数据统计
  - 3D分析
  - 比赛节奏
 &lt;color=yellow&gt;(3)&lt;/color&gt;显示选项设置：
  - 根据比赛速度切换默认镜头
  - 关键分时刻自动恢复比赛默认速度
  - 音效及次要显示效果​
 查看我们的比赛模拟介绍视频：&lt;underline&gt;&lt;bold&gt;&lt;color=yellow&gt;&lt;hyperlink=url;https://www.youtube.com/watch?v=_e2lg8lOJAE&gt;YouTube&lt;/hyperlink&gt;&lt;/color&gt;&lt;/bold&gt;&lt;/underline&gt;。</t>
  </si>
  <si>
    <t>Вам доступен ряд опций, которые помогут во время матча. Эти опции доступны на вкладках интерфейса, в настройках или под табло.
 &lt;color=yellow&gt;(1)&lt;/color&gt; Управление камерой и скоростью матча через табло и расположенные под ним настройки​
  - 3 скорости матча: Стандартная / Ускоренная / Гиперускоренная​
  - 4 типа камеры: ТВ / Сверху / ¾​ / Вид с корта
  - Уровень масштабирования камеры​
 &lt;color=yellow&gt;(2)&lt;/color&gt; Выбор вида через вкладки интерфейса:​
  - Прямой эфир матча​
  - Статистика​
  - 3D-анализ​
  - Ключевые моменты матча
 &lt;color=yellow&gt;(3)&lt;/color&gt; Выбор параметров отображения:​
  - Камера по умолчанию в соответствии со скоростью матча​
  - Ключевые моменты, автоматически возвращающие к стандартной скорости матча
  - Аудио и незначительные визуальные эффекты​
 Посмотрите нашу презентацию симуляции матча на &lt;underline&gt;&lt;bold&gt;&lt;color=yellow&gt;&lt;hyperlink=url;https://www.youtube.com/watch?v=_e2lg8lOJAE&gt;YouTube&lt;/hyperlink&gt;&lt;/color&gt;&lt;/bold&gt;&lt;/underline&gt;.</t>
  </si>
  <si>
    <t>Um número de escolhas está disponível para ajudá-lo durante a partida. Essas opções são acessíveis pelas abas da interface, nas opções, ou sob o placar.
 &lt;color=yellow&gt;(1)&lt;/color&gt; Controle da câmera e velocidade da partida em tempo real através do placar e das opções abaixo dele
  - 3 Velocidades de Partida: Padrão / Acelerada / Hiperacelerada
  - 4 Tipos de Câmera: TV / Top / ¾ / Visão da Quadra
  - Nível de Zoom da Câmera
 &lt;color=yellow&gt;(2)&lt;/color&gt; Escolha da visualização pelas abas da interface:
  - Ao vivo da Partida
  - Estatísticas
  - Análise 3D
  - Batidas da Partida
 &lt;color=yellow&gt;(3)&lt;/color&gt; Escolha das Opções de Exibição:
  - Câmera padrão de acordo com as velocidades da partida
  - Momentos chave que retornam automaticamente à velocidade padrão da partida
  - Efeitos de áudio e exibição menores
 Confira nossa apresentação da simulação de partida em &lt;underline&gt;&lt;bold&gt;&lt;color=yellow&gt;&lt;hyperlink=url;https://www.youtube.com/watch?v=_e2lg8lOJAE&gt;YouTube&lt;/hyperlink&gt;&lt;/color&gt;&lt;/bold&gt;&lt;/underline&gt;.</t>
  </si>
  <si>
    <t>MATCH_PAGE_2_TITLE</t>
  </si>
  <si>
    <t>MATCH_PAGE_2_DESC</t>
  </si>
  <si>
    <t>Your player will play their match the way you prepared together for it. Performance will be impacted by their mental and physical states.
You will be able to intervene during the match in several ways:
 - &lt;color=yellow&gt;(1)&lt;/color&gt; Modify the level of intensity for service games, return games, or key points.
 - Be careful, however. The more you ask of your player, the more their level of fatigue risks deteriorating &lt;color=yellow&gt;(2)&lt;/color&gt;. Likewise, it can impact their mental state as well &lt;color=yellow&gt;(3)&lt;/color&gt;.
 - Losing a game in which your player has played at maximum intensity will not only be exhausting physically but also (to a lesser extent) mentally.
 - Your player’s fatigue bar affects their risk of injury.</t>
  </si>
  <si>
    <t>Votre joueur attaque son match de la manière dont vous l’avez préparé ensemble. Son état mental et physique impacteront ses performances.​
Vous pouvez intervenir pendant le match de plusieurs façons :​
&lt;color=yellow&gt;(1)&lt;/color&gt; Modifier les niveaux d’intensité sur jeux de service, jeux de retour ou sur les points clés.​
Attention plus vous en demanderez à votre joueur plus son état de fatigue risque de se dégrader &lt;color=yellow&gt;(2)&lt;/color&gt; mais cela peut avoir un impact sur son mental également &lt;color=yellow&gt;(3)&lt;/color&gt;.​
Perdre un jeu où il aura mis un maximum d’intensité sera non seulement plus épuisant physiquement mais aussi mentalement (dans une moindre mesure).​
La jauge de fatigue de votre joueur impacte son risque de blessure.​</t>
  </si>
  <si>
    <t>Dein Spieler/deine Spielerin geht das Match so an, wie ihr euch gemeinsam darauf vorbereitet habt. Die Leistung wird von seinem/ihrem mentalen und körperlichen Zustand beeinflusst.
 Du kannst während des Matches auf verschiedene Weise eingreifen:
  – &lt;color=yellow&gt;(1)&lt;/color&gt; Ändern der Intensität bei Aufschlagspielen, Rückschlagspielen oder wichtigen Punkten.
  – Aber Vorsicht: Je mehr du von deinem Spieler/deiner Spielerin verlangst, desto schneller ermüdet er/sie &lt;color=yellow&gt;(2)&lt;/color&gt;. Das kann sich auch auf seine/ihre mentale Einstellung auswirken &lt;color=yellow&gt;(3)&lt;/color&gt;.
  – Wenn dein Spieler/deine Spielerin ein Match verliert, in dem er/sie sich maximal verausgabt hat, ist das nicht nur körperlich, sondern auch mental (hier allerdings in geringerem Maße) anstrengend.
  – Der Ermüdungsbalken deines Spielers/deiner Spielerin beeinflusst sein/ihr Verletzungsrisiko.</t>
  </si>
  <si>
    <t>Tu jugador afrontará el partido de la forma en la que lo hayáis preparado. El rendimiento se verá afectado por su estado mental y físico.
Durante el partido, podrás intervenir de varias formas:
 - &lt;color=yellow&gt;(1)&lt;/color&gt; Modifica el nivel de intensidad para los juegos de servicio, los de devolución o los puntos clave.
 - No obstante, debes tener cuidado. Cuanto más le pidas al jugador, mayor es el riesgo de que su nivel de fatiga empeore &lt;color=yellow&gt;(2)&lt;/color&gt;. Esto a su vez puede afectar a su mentalidad &lt;color=yellow&gt;(3)&lt;/color&gt;.
 - Perder un partido en el que el jugador se ha esforzado al máximo no solo resultará agotador físicamente, sino también mentalmente (aunque en menor medida).
 - La barra de fatiga del jugador afecta al riesgo de sufrir una lesión.</t>
  </si>
  <si>
    <t>Il vostro atleta affronterà il match nel modo in cui l'avete preparato insieme. La performance sarà influenzata dal suo stato fisico e mentale.
Potrete intervenire durante la partita in diversi modi:
 - &lt;color=yellow&gt;(1)&lt;/color&gt; Modificare il livello di intensità per i game al servizio, i game alla risposta o i punti chiave.
 - Attenzione, però: più esigete dall'atleta, più il suo livello di stanchezza rischia di aumentare &lt;color=yellow&gt;(2)&lt;/color&gt;. Allo stesso modo, anche il suo stato mentale potrebbe risentirne &lt;color=yellow&gt;(3)&lt;/color&gt;.
 - Perdere un game in cui il giocatore ha giocato alla massima intensità sarà estenuante non solo fisicamente ma anche (in misura minore) mentalmente.
 - La barra della fatica dell'atleta influenza il rischio di infortuni.</t>
  </si>
  <si>
    <t>球员会按照你们的赛前准备进行比赛。比赛表现会受到其心理与身体状态的影响。
 你可以在比赛中通过以下方式进行干预：
  - &lt;color=yellow&gt;(1)&lt;/color&gt;调整发球局、接发球局或关键分的强度等级。
  - 但需注意：对球员要求越高，其疲劳加重的风险越大&lt;color=yellow&gt;(2)&lt;/color&gt;，同时心理状态也会受到影响。&lt;color=yellow&gt;(3)&lt;/color&gt;。
  - 如果球员在全力以赴情况下落败，则不仅消耗体力，还会（在较小程度上）影响心理状态。
  - 球员的疲劳条会对其受伤风险产生影响。</t>
  </si>
  <si>
    <t>Ваш игрок проведет матч так, как вы вместе к нему готовились. На его выступление повлияют его ментальное и физическое состояние.
 Вы сможете вмешиваться в ход матча несколькими способами:
  - &lt;color=yellow&gt;(1)&lt;/color&gt; Изменять уровень интенсивности для геймов на подаче, геймов на приеме или ключевых розыгрышей.
  - Однако будьте осторожны. Чем больше вы требуете от своего игрока, тем выше риск ухудшения его усталости &lt;color=yellow&gt;(2)&lt;/color&gt;. Точно так же это может повлиять и на его ментальное состояние &lt;color=yellow&gt;(3)&lt;/color&gt;.
  - Проигрыш гейма, в котором ваш игрок играл с максимальной интенсивностью, будет не только изнурительным физически, но и (в меньшей степени) ментально.
  - Шкала усталости вашего игрока влияет на риск травмы.</t>
  </si>
  <si>
    <t>Seu jogador jogará sua partida da maneira que vocês prepararam juntos. O desempenho será impactado por seus estados mental e físico.
 Você poderá intervir durante a partida de várias maneiras:
  - &lt;color=yellow&gt;(1)&lt;/color&gt; Modificar o nível de intensidade para games de saque, games de retorno ou pontos chave.
  - Tenha cuidado, no entanto. Quanto mais você exigir do seu jogador, mais o nível de fadiga dele corre o risco de se deteriorar &lt;color=yellow&gt;(2)&lt;/color&gt;. Da mesma forma, isso pode impactar seu estado mental também &lt;color=yellow&gt;(3)&lt;/color&gt;.
  - Perder um game em que seu jogador jogou com intensidade máxima não será apenas exaustivo fisicamente, mas também (em menor grau) mentalmente.
  - A barra de fadiga do seu jogador afeta o risco de lesão.</t>
  </si>
  <si>
    <t>MATCH_PAGE_3_TITLE</t>
  </si>
  <si>
    <t>交谈</t>
  </si>
  <si>
    <t>MATCH_PAGE_3_DESC</t>
  </si>
  <si>
    <t xml:space="preserve">Address your player during the match, or at the end of the set via the chat button.
You have the choice between a sudden injunction from the courtside &lt;color=yellow&gt;(1)&lt;/color&gt; or a real chat at the end of the set &lt;color=yellow&gt;(2)&lt;/color&gt;.
Be careful, however. You must be at the default speed and wait a few games before you will be able to yell at your player again ;) This action will influence the player’s mental state.
&lt;color=yellow&gt;(3)&lt;/color&gt; The mental state depends on 4 hidden gauges: confidence, motivation, relaxation, and emotion. Each state specifically impacts the player’s attributes either positively or negatively. The “angry” mental state can, for example, boost the player’s service strength, but it will, at the same time, cause the player’s accuracy and concentration to take a hit... 
</t>
  </si>
  <si>
    <t xml:space="preserve">S’adresser à votre joueur pendant le match ou à la fin de set via le bouton causerie.​
Vous avez le choix entre une injonction soudaine depuis le bord du court &lt;color=yellow&gt;(1)&lt;/color&gt; ou une vraie causerie à la fin du set &lt;color=yellow&gt;(2)&lt;/color&gt;.
Attention il faut être en vitesse par défaut et attendre quelques jeux avant de pouvoir crier sur votre joueur de nouveau ;) Cette action aura une influence sur l’état mental du joueur.​
&lt;color=yellow&gt;(3)&lt;/color&gt; L’état mental dépend de 4 jauges cachées : la confiance, la motivation, la décontraction et l’émotion. Chaque état impacte spécifiquement des attributs du joueur de façon positive ou négative. L’état mental « en colère » peut par exemple booster la puissance de service mais dans le même temps endommager la précision et la concentration du joueur… ​
</t>
  </si>
  <si>
    <t>Mit der Chat-Schaltfläche sprichst du deinen Spieler während des Matches oder am Ende des Satzes an.
Du kannst ihm/ihre entweder eine kurze Anweisung am Spielfeldrand erteilen &lt;color=yellow&gt;(1)&lt;/color&gt; oder dich nach dem Satz ausführlich mit ihm/ihr unterhalten &lt;color=yellow&gt;(2)&lt;/color&gt;.
Dabei ist jedoch Vorsicht geboten. Du musst das Standardtempo gewählt haben und ein paar Spiele abwarten, bevor du deinen Spieler/deine Spielerin wieder anschreien kannst. ;) Diese Aktion beeinflusst seinen/ihren mentalen Zustand.
&lt;color=yellow&gt;(3)&lt;/color&gt; Der mentale Zustand hängt von 4 verborgenen Leisten ab: „Selbstvertrauen“, „Motivation“, „Entspannung“ und „Emotion“. Jeder davon beeinflusst die Attribute des Spielers/der Spielerin auf positive oder negative Art. „Wütend“ kann beispielsweise die Stärke des Aufschlags steigern, doch das geschieht auf Kosten der Präzision und Konzentration.</t>
  </si>
  <si>
    <t xml:space="preserve">Dirígete a tu jugador durante el partido o al final del set a través del botón de chat.
Puedes optar entre una orden repentina desde el lateral de la pista &lt;color=yellow&gt;(1)&lt;/color&gt; o una auténtica charla al final del set &lt;color=yellow&gt;(2)&lt;/color&gt;.
Sin embargo, debes tener cuidado. Tendrás que estar a la velocidad predeterminada y esperar unos cuantos juegos antes de poder gritarle otra vez a tu jugador ;) Esta acción afectará a su estado mental.
&lt;color=yellow&gt;(3)&lt;/color&gt; El estado mental depende de cuatro indicadores ocultos: confianza, motivación, relajación y emoción. Cada estado influye específicamente en los atributos del jugador, ya sea de forma positiva o negativa. Por ejemplo, el estado mental de «enfado» puede aumentar la fuerza del servicio del jugador, pero, al mismo tiempo, hará que su precisión y concentración se vean afectadas.... 
</t>
  </si>
  <si>
    <t xml:space="preserve">Rivolgetevi al vostro atleta durante la partita o alla fine del set tramite il pulsante della chat.
Potete scegliere tra un suggerimento volante da bordo campo &lt;color=yellow&gt;(1)&lt;/color&gt; o una vera e propria chiacchierata alla fine del set &lt;color=yellow&gt;(2)&lt;/color&gt;.
Ma attenzione, bisogna essere a velocità predefinita e aspettare qualche game prima di poter parlare di nuovo all'atleta ;) Questa azione avrà un'influenza sul suo stato mentale.
&lt;color=yellow&gt;(3)&lt;/color&gt; Lo stato mentale dipende da 4 indicatori nascosti: fiducia, motivazione, rilassamento ed emozione. Ogni stato ha un impatto specifico (positivo o negativo) sulle caratteristiche dell'atleta. Lo stato mentale "arrabbiato" può per esempio aumentare la potenza del servizio ma, allo stesso tempo, danneggiare la precisione e la concentrazione dell'atleta... </t>
  </si>
  <si>
    <t>在比赛中或盘末通过聊天按钮与球员交流。
 你可以选择在场边突然指令&lt;color=yellow&gt;(1)&lt;/color&gt; 或盘末正式交谈 &lt;color=yellow&gt;(2)&lt;/color&gt;。
 但请注意：必须在默认比赛速度下操作，且需等待几局后才能再次对球员发出指令 ;)
 此操作会影响球员的心理状态。
 &lt;color=yellow&gt;(3)&lt;/color&gt;心理状态取决于4项隐藏指标：自信程度、动力情况、放松程度和情绪状态。每种状态会正向或负向影响球员属性。例如“气恼不已”状态可能提升发球力量，但同时会降低精准度和专注力……</t>
  </si>
  <si>
    <t>Обращайтесь к своему игроку во время матча или в конце сета через кнопку чата.
 У вас есть выбор между внезапным указанием с боковой линии &lt;color=yellow&gt;(1)&lt;/color&gt; или настоящим разговором в конце сета &lt;color=yellow&gt;(2)&lt;/color&gt;.
 Однако будьте осторожны. Вы должны быть на стандартной скорости и подождать несколько геймов, прежде чем сможете снова кричать на своего игрока ;) Это действие повлияет на ментальное состояние игрока.
 &lt;color=yellow&gt;(3)&lt;/color&gt; Ментальное состояние зависит от 4 скрытых показателей: уверенность, мотивация, расслабленность и эмоции. Каждое состояние специфически влияет на атрибуты игрока положительно или отрицательно. Например, состояние «злости» может повысить силу подачи игрока, но в то же время снизит точность и концентрацию...</t>
  </si>
  <si>
    <t>Dirija-se ao seu jogador durante a partida, ou ao final do set através do botão de chat.
 Você tem a escolha entre uma injunção súbita da beira da quadra &lt;color=yellow&gt;(1)&lt;/color&gt; ou uma conversa real ao final do set &lt;color=yellow&gt;(2)&lt;/color&gt;.
 Tenha cuidado, no entanto. Você deve estar na velocidade padrão e esperar alguns games antes de poder gritar com seu jogador novamente ;) Esta ação influenciará o estado mental do jogador.
 &lt;color=yellow&gt;(3)&lt;/color&gt; O estado mental depende de 4 medidores ocultos: confiança, motivação, relaxamento e emoção. Cada estado impacta especificamente os atributos do jogador, positiva ou negativamente. O estado mental "zangado" pode, por exemplo, aumentar a força do saque do jogador, mas ao mesmo tempo, causará uma queda na precisão e concentração do jogador...</t>
  </si>
  <si>
    <t>MATCH_PAGE_4_TITLE</t>
  </si>
  <si>
    <t>Упрощенная тактика</t>
  </si>
  <si>
    <t>Táticas Simplificadas</t>
  </si>
  <si>
    <t>MATCH_PAGE_4_DESC</t>
  </si>
  <si>
    <t xml:space="preserve">The “Simplified Tactics” mode was designed to be more accessible and easier to use. The various sliders affect multiple tactical instructions at once. These sliders act as an overlay on top of the advanced tactics interface. The center position does not affect the base game plan.
Special instructions are carried over from the advanced tactics &lt;color=yellow&gt;(1)&lt;/color&gt;.
</t>
  </si>
  <si>
    <t>Le mode « tactiques simplifiées » a été conçu pour être plus accessible et simple à utiliser. Les différents curseurs permettent d’agir sur de multiples instructions tactiques à la fois. Ces curseurs agissent comme une surcouche à l’interface des tactiques avancées. La position centrale n’affecte pas le plan de jeu de base. 
Les instructions spéciales sont quant à elles reprises des tactiques avancées &lt;color=yellow&gt;(1)&lt;/color&gt;.</t>
  </si>
  <si>
    <t xml:space="preserve">Der Modus „Vereinfachte Taktiken“ wurde entwickelt, um zugänglicher und einfacher zu bedienen zu sein. Die verschiedenen Regler beeinflussen mehrere taktische Anweisungen gleichzeitig. Sie funktionieren wie eine zusätzliche Schicht über der erweiterten Taktikoberfläche. Die Mittelstellung hat keinen Einfluss auf den Basis-Spielplan.
Besondere Anweisungen stammen aus den erweiterten Taktiken &lt;color=yellow&gt;(1)&lt;/color&gt;.
</t>
  </si>
  <si>
    <t xml:space="preserve">El modo "Tácticas simplificadas" fue diseñado para ser más accesible y fácil de usar. Los diferentes deslizadores afectan múltiples instrucciones tácticas al mismo tiempo. Funcionan como una capa adicional sobre la interfaz de tácticas avanzadas. La posición central no modifica el plan de juego base.
Las instrucciones especiales se heredan de las tácticas avanzadas &lt;color=yellow&gt;(1)&lt;/color&gt;.
</t>
  </si>
  <si>
    <t xml:space="preserve">La modalità “Tattiche semplificate” è pensata per essere più accessibile e facile da usare. I vari cursori agiscono su più istruzioni tattiche contemporaneamente. Funzionano come uno strato aggiuntivo sopra l’interfaccia delle tattiche avanzate. La posizione centrale non modifica il piano di gioco di base.
Le istruzioni speciali provengono dalle tattiche avanzate &lt;color=yellow&gt;(1)&lt;/color&gt;.
</t>
  </si>
  <si>
    <t>“基础战术”模式旨在让操作更直观易懂。各个滑块会同时影响多项战术指令。
 这些滑块覆盖在高级战术界面上，居中位置则不会改变基础比赛策略。
 你在“高级战术”中设置的特殊指令将得到保留&lt;color=yellow&gt;(1)&lt;/color&gt;。</t>
  </si>
  <si>
    <t>Режим «Упрощенная тактика» был разработан, чтобы быть более доступным и простым в использовании. Различные ползунки влияют на несколько тактических инструкций одновременно. Эти ползунки действуют как наложение поверх интерфейса расширенной тактики. Центральное положение не влияет на базовый игровой план.
 Специальные инструкции переносятся из расширенной тактики &lt;color=yellow&gt;(1)&lt;/color&gt;.</t>
  </si>
  <si>
    <t>O modo "Táticas Simplificadas" foi projetado para ser mais acessível e fácil de usar. Os vários controles deslizantes afetam várias instruções táticas ao mesmo tempo. Esses controles deslizantes agem como uma sobreposição sobre a interface de táticas avançadas. A posição central não afeta o plano de jogo base.
 Instruções especiais são transferidas das táticas avançadas &lt;color=yellow&gt;(1)&lt;/color&gt;.</t>
  </si>
  <si>
    <t>MATCH_PAGE_5_TITLE</t>
  </si>
  <si>
    <t>Расширенная тактика</t>
  </si>
  <si>
    <t>Táticas Avançadas</t>
  </si>
  <si>
    <t>MATCH_PAGE_5_DESC</t>
  </si>
  <si>
    <t>&lt;color=yellow&gt;(1)&lt;/color&gt; Switch game plans in one click: favor a mastered plan (green circle) over an unmastered one (red circle)
&lt;color=yellow&gt;(2)&lt;/color&gt; You can adjust tactical instructions for serve, return, and rally within an existing game plan. Depending on the type of instruction, this may affect your mastery of the original plan. Note: in-match changes are not saved—they’re temporary and last only for that match or until you change them again.
&lt;color=yellow&gt;(3)&lt;/color&gt; Tactical discipline: the player will follow instructions more or less strictly, depending on how situational freedom is set.
&lt;color=yellow&gt;(4)&lt;/color&gt; Access &lt;bold&gt;simplified tactics&lt;/bold&gt; using the navigation arrows.</t>
  </si>
  <si>
    <t>&lt;color=yellow&gt;(1)&lt;/color&gt; Modifier un plan de jeu en 1 clic : privilégiez un plan de jeu maitrisé (rond vert) à un plan de jeu non maitrisé (rond rouge)​
&lt;color=yellow&gt;(2)&lt;/color&gt; Vous pouvez modifier les instructions tactiques d’un plan de jeu existant sur le service, le retour et durant l’échange (rally). Aattention selon le type d’instruction cela peut impacter la maîtrise du plan de jeu initial. Attention : les modifications en match ne sont pas sauvegardées, elles sont temporaires, le temps du match où jusqu’à un nouveau changement de votre part.​
&lt;color=yellow&gt;(3)&lt;/color&gt; Respect des tactiques : le joueur sera plus ou moins libre de faire un coup qui dépend de la situation plus que des instructions tactiques choisies.​
&lt;color=yellow&gt;(4)&lt;/color&gt; Accédez aux &lt;bold&gt;tactiques simplifiées&lt;/bold&gt; grâce aux flèches de navigation.</t>
  </si>
  <si>
    <t>&lt;color=yellow&gt;(1)&lt;/color&gt; Spielplan mit einem Klick ändern: Bevorzugen Sie einen beherrschten Plan (grüner Kreis) gegenüber einem unbeherrschten (roter Kreis)
&lt;color=yellow&gt;(2) &lt;/color&gt;Sie können taktische Anweisungen für Aufschlag, Rückschlag und Ballwechsel innerhalb eines bestehenden Spielplans ändern. Je nach Anweisung kann dies die Beherrschung des ursprünglichen Plans beeinträchtigen. Hinweis: Änderungen im Match werden nicht gespeichert, sie gelten nur vorübergehend.
&lt;color=yellow&gt;(3)&lt;/color&gt; Taktische Disziplin: Der Spieler wird je nach Einstellung mehr oder weniger frei spielen und sich nicht strikt an die Anweisungen halten.
&lt;color=yellow&gt;(4)&lt;/color&gt; Greifen Sie über die Pfeile auf die &lt;bold&gt;vereinfachten Taktiken&lt;/bold&gt; zu.</t>
  </si>
  <si>
    <t>&lt;color=yellow&gt;(1)&lt;/color&gt; Cambia de plan de juego en un clic: prioriza uno dominado (círculo verde) frente a uno no dominado (círculo rojo)
&lt;color=yellow&gt;(2)&lt;/color&gt; Puedes modificar las instrucciones tácticas del servicio, resto y rally dentro de un plan de juego existente. Algunas instrucciones pueden afectar el dominio del plan original. Nota: los cambios realizados durante el partido no se guardan, son temporales.
&lt;color=yellow&gt;(3)&lt;/color&gt; Disciplina táctica: el jugador tendrá más o menos libertad para adaptar sus golpes según la situación.
&lt;color=yellow&gt;(4)&lt;/color&gt; Accede a las &lt;bold&gt;tácticas simplificadas&lt;/bold&gt; con las flechas de navegación.</t>
  </si>
  <si>
    <t>&lt;color=yellow&gt;(1)&lt;/color&gt; Cambia piano di gioco con un clic: dai priorità a uno padroneggiato (cerchio verde) rispetto a uno non padroneggiato (cerchio rosso)
&lt;color=yellow&gt;(2)&lt;/color&gt; Puoi modificare le istruzioni tattiche del servizio, della risposta e dello scambio all’interno di un piano di gioco esistente. A seconda del tipo di istruzione, potrebbe influenzare il livello di padronanza del piano. Nota: le modifiche durante il match non vengono salvate e durano solo per la durata dell’incontro o fino a una nuova modifica.
&lt;color=yellow&gt;(3)&lt;/color&gt; Disciplina tattica: il giocatore avrà più o meno libertà di scegliere i colpi in base alla situazione invece che seguire rigidamente le istruzioni.
&lt;color=yellow&gt;(4)&lt;/color&gt; Accedi alle &lt;bold&gt;tattiche semplificate&lt;/bold&gt; usando le frecce di navigazione.</t>
  </si>
  <si>
    <t>&lt;color=yellow&gt;(1)&lt;/color&gt;一键切换比赛策略：优先选择已掌握比赛策略（绿圈）而非未掌握策略（红圈）
 &lt;color=yellow&gt;(2)&lt;/color&gt;你可以在现有比赛策略内调整发球、回球和相持的战术指令。根据指令类型，这可能影响原始比赛策略的掌握度。注意：比赛中的调整为临时设置（无法保存），仅对本场比赛有效，修改后原设置即失效。
 &lt;color=yellow&gt;(3)&lt;/color&gt;战术纪律：球员将或多或少严格遵循指令，具体取决于情境自由度的设置。
 &lt;color=yellow&gt;(4)&lt;/color&gt;使用导航箭头访问&lt;bold&gt;基础战术&lt;/bold&gt;。</t>
  </si>
  <si>
    <t>&lt;color=yellow&gt;(1)&lt;/color&gt; Меняйте игровые планы одним кликом: отдавайте предпочтение освоенному плану (зеленый круг) перед неосвоенным (красный круг)
 &lt;color=yellow&gt;(2)&lt;/color&gt; Вы можете настраивать тактические инструкции для подачи, приема и розыгрыша в рамках существующего игрового плана. В зависимости от типа инструкции это может повлиять на освоение исходного плана. Примечание: изменения в матче не сохраняются — они временные и действуют только до конца матча или до следующего изменения.
 &lt;color=yellow&gt;(3)&lt;/color&gt; Тактическая дисциплина: игрок будет следовать инструкциям более или менее строго, в зависимости от настроек свободы действий в зависимости от ситуации.
 &lt;color=yellow&gt;(4)&lt;/color&gt; Получите доступ к &lt;bold&gt;упрощенной тактике&lt;/bold&gt; с помощью навигационных стрелок.</t>
  </si>
  <si>
    <t>&lt;color=yellow&gt;(1)&lt;/color&gt; Alterne planos de jogo em um clique: favoreça um plano dominado (círculo verde) em detrimento de um não dominado (círculo vermelho)
 &lt;color=yellow&gt;(2)&lt;/color&gt; Você pode ajustar as instruções táticas para saque, retorno e rali dentro de um plano de jogo existente. Dependendo do tipo de instrução, isso pode afetar seu domínio do plano original. Nota: as alterações durante a partida não são salvas - são temporárias e duram apenas para essa partida ou até que você as altere novamente.
 &lt;color=yellow&gt;(3)&lt;/color&gt; Disciplina tática: o jogador seguirá as instruções mais ou menos estritamente, dependendo de como a liberdade situacional é definida.
 &lt;color=yellow&gt;(4)&lt;/color&gt; Acesse as &lt;bold&gt;táticas simplificadas&lt;/bold&gt; usando as setas de navegação.</t>
  </si>
  <si>
    <t>MATCH_PAGE_6_TITLE</t>
  </si>
  <si>
    <t>Analyses 3D</t>
  </si>
  <si>
    <t>MATCH_PAGE_6_DESC</t>
  </si>
  <si>
    <t>&lt;color=yellow&gt;(1)&lt;/color&gt; There are 6 types of analysis.
&lt;color=yellow&gt;(2)&lt;/color&gt; You can use filters to further refine your analysis of the match data
With this tool, nothing will escape your attention and you will be able to fine-tune your tactical instructions accordingly! 3D analysis allows you to analyze the match in detail.</t>
  </si>
  <si>
    <t>&lt;color=yellow&gt;(1)&lt;/color&gt; Il existe 6 types d’analyse.
&lt;color=yellow&gt;(2)&lt;/color&gt; Vous avez à disposition des filtres qui permettent d’affiner encore votre analyse des données du match
Avec cet outil, rien ne pourra vous échappez et vous pourrez ajuster en conséquence vos instructions tactiques ! Les analyses 3D permettent d’analyser le match en détail.</t>
  </si>
  <si>
    <t>&lt;color=yellow&gt;(1)&lt;/color&gt; Es gibt 6 Analysearten.
&lt;color=yellow&gt;(2)&lt;/color&gt; Du kannst Filter benutzen, um deine Analyse der Matchdaten weiter zu verfeinern.
Mit diesem Tool bleibt dir nichts verborgen und du kannst deinen taktischen Anweisungen den benötigten Feinschliff verpassen! Mit der 3D-Analyse kannst du das Match detailliert analysieren.</t>
  </si>
  <si>
    <t>&lt;color=yellow&gt;(1)&lt;/color&gt; Hay seis tipos de análisis diferentes.
&lt;color=yellow&gt;(2)&lt;/color&gt; Puedes usar filtros para afinar aún más tus análisis de los datos del partido.
Con esta herramienta, nada escapará a tu atención y podrás ajustar tus instrucciones tácticas en consecuencia. El análisis 3D te permite analizar el partido en detalle.</t>
  </si>
  <si>
    <t>&lt;color=yellow&gt;(1)&lt;/color&gt; Sono disponibili 6 tipi di analisi.
&lt;color=yellow&gt;(2)&lt;/color&gt; Puoi utilizzare i filtri per rendere ancora più dettagliata la tua analisi delle informazioni dell’incontro 
Grazie a questo strumento, nulla sfuggirà alla tua attenzione e sarai in grado di offrire istruzioni tattiche ancora più accurate! L’analisi 3D ti permette di analizzare l’incontro nei dettagli.</t>
  </si>
  <si>
    <t>&lt;color=yellow&gt;(1)&lt;/color&gt;提供6种分析类型。
 &lt;color=yellow&gt;(2)&lt;/color&gt;可使用筛选器进一步细化比赛数据分析。
 你可以通过此工具全面掌握比赛细节，并据此微调战术指令！3D分析能让你深入了解每一场比赛。</t>
  </si>
  <si>
    <t>&lt;color=yellow&gt;(1)&lt;/color&gt; Существует 6 типов анализа.
 &lt;color=yellow&gt;(2)&lt;/color&gt; Вы можете использовать фильтры для дальнейшего уточнения анализа данных матча.
 С помощью этого инструмента ничто не ускользнет от вашего внимания, и вы сможете соответствующим образом доработать свои тактические инструкции! 3D-анализ позволяет детально анализировать матч.</t>
  </si>
  <si>
    <t>&lt;color=yellow&gt;(1)&lt;/color&gt; Existem 6 tipos de análise.
 &lt;color=yellow&gt;(2)&lt;/color&gt; Você pode usar filtros para refinar ainda mais sua análise dos dados da partida
 Com esta ferramenta, nada escapará à sua atenção e você poderá ajustar suas instruções táticas de acordo! A análise 3D permite analisar a partida em detalhes.</t>
  </si>
  <si>
    <t>MATCH_PAGE_7_TITLE</t>
  </si>
  <si>
    <t>Ход матча</t>
  </si>
  <si>
    <t>Batidas da Partida</t>
  </si>
  <si>
    <t>MATCH_PAGE_7_DESC</t>
  </si>
  <si>
    <t xml:space="preserve">The Match Beats view lets you follow the match with a dynamic, visual representation—a great way to spot momentum shifts and make smart decisions!
</t>
  </si>
  <si>
    <t>La vue Match beats vous permet d’assister au match avec une représentation graphique et dynamique. Un bon moyen d’identifier des temps forts ou faibles des joueurs et de prendre la bonne décision !</t>
  </si>
  <si>
    <t>Die Match-Beats-Ansicht ermöglicht es Ihnen, das Match grafisch und dynamisch mitzuverfolgen – eine gute Möglichkeit, Hoch- und Tiefphasen der Spieler zu erkennen und die richtigen Entscheidungen zu treffen!</t>
  </si>
  <si>
    <t>La vista Match Beats te permite seguir el partido con una representación gráfica y dinámica. ¡Una buena forma de detectar momentos clave y tomar decisiones acertadas!</t>
  </si>
  <si>
    <t>La visuale Match Beats ti permette di seguire il match con una rappresentazione grafica e dinamica. Un ottimo modo per individuare i momenti positivi o negativi dei giocatori e prendere le decisioni giuste!</t>
  </si>
  <si>
    <t>“比赛节奏”视图可让你以动态方式追踪比赛走势，是发现势头转变并做出明智决策的绝佳方式！</t>
  </si>
  <si>
    <t>Вид «Ход матча» позволяет следить за матчем с помощью динамического визуального представления — отличный способ заметить смену импульса и принимать разумные решения!</t>
  </si>
  <si>
    <t>A visualização "Batidas da Partida" permite acompanhar a partida com uma representação visual dinâmica - uma ótima maneira de identificar mudanças de momento e tomar decisões inteligentes!</t>
  </si>
  <si>
    <t>MATCH_PAGE_8_TITLE</t>
  </si>
  <si>
    <t>Doubles</t>
  </si>
  <si>
    <t>MATCH_PAGE_8_DESC</t>
  </si>
  <si>
    <t>Doubles matches have pretty much the same options as singles.
 The only major difference is that you can opt to handle each player individually &lt;color=yellow&gt;(1)&lt;/color&gt; or the whole team &lt;color=yellow&gt;(2)&lt;/color&gt;.</t>
  </si>
  <si>
    <t>Les matchs en double offrent à peu près les mêmes possibilités qu’en simple.
La seule différence majeure est que vous pouvez décider de vous adresser individuellement à chaque joueur &lt;color=yellow&gt;(1)&lt;/color&gt; ou bien à l’ensemble de l’équipe &lt;color=yellow&gt;(2)&lt;/color&gt;.</t>
  </si>
  <si>
    <t>Die Doppel-Partien bieten mehr oder weniger die gleichen Möglichkeiten wie die Einzel-Partien.
 Der einzige wichtige Unterschied liegt darin, dass du entscheiden kannst, ob du dich an jeden Spieler einzeln oder &lt;color=yellow&gt;(1)&lt;/color&gt;an die gesamte Mannschaft &lt;color=yellow&gt;(2)&lt;/color&gt; richten möchtest.</t>
  </si>
  <si>
    <t>Las opciones en los partidos de dobles son prácticamente las mismas que en los de individuales.
 La principal diferencia es que puedes optar por manejar a cada tenista individualmente &lt;color=yellow&gt;(1)&lt;/color&gt; o a todo el equipo&lt;color=yellow&gt;(2)&lt;/color&gt;.</t>
  </si>
  <si>
    <t>Gli incontri in doppio offrono quasi le stesse possibilità del singolo.
 L'unica differenza sostanziale è la possibilità di gestire ogni giocatore individualmente &lt;color=yellow&gt;(1)&lt;/color&gt; o entrambi nello stesso modo &lt;color=yellow&gt;(2)&lt;/color&gt;.</t>
  </si>
  <si>
    <t>双打比赛与单打选项大体相同。
 唯一的主要区别在于：你可以选择分别操控每位球员&lt;color=yellow&gt;(1)&lt;/color&gt; ，或整体操控整个团队&lt;color=yellow&gt;(2)&lt;/color&gt;。</t>
  </si>
  <si>
    <t>В парных матчах действуют практически те же опции, что и в одиночных.
 Единственное существенное отличие заключается в том, что вы можете управлять каждым игроком индивидуально &lt;color=yellow&gt;(1)&lt;/color&gt; или всей командой &lt;color=yellow&gt;(2)&lt;/color&gt;.</t>
  </si>
  <si>
    <t>As partidas de duplas têm praticamente as mesmas opções que as de simples.
 A única grande diferença é que você pode optar por lidar com cada jogador individualmente &lt;color=yellow&gt;(1)&lt;/color&gt; ou com a equipe inteira &lt;color=yellow&gt;(2)&lt;/color&gt;.</t>
  </si>
  <si>
    <t>NEWS_TITLE</t>
  </si>
  <si>
    <t>News</t>
  </si>
  <si>
    <t>Noticias</t>
  </si>
  <si>
    <t>新闻</t>
  </si>
  <si>
    <t>Новости</t>
  </si>
  <si>
    <t>Notícias</t>
  </si>
  <si>
    <t>NEWS_PAGE_1_TITLE</t>
  </si>
  <si>
    <t>Notizie</t>
  </si>
  <si>
    <t>NEWS_PAGE_1_DESC</t>
  </si>
  <si>
    <t>This tab is a great way to follow the latest news about the circuit:
&lt;color=yellow&gt;(1)&lt;/color&gt;Major changes in the Top 100
&lt;color=yellow&gt;(2)&lt;/color&gt;Biggest climbs in the rankings
&lt;color=yellow&gt;(3)&lt;/color&gt;Biggest drops in the rankings
&lt;color=yellow&gt;(4)&lt;/color&gt;Results of the week’s tournaments
Weekly update. See you every Monday morning at the café!</t>
  </si>
  <si>
    <t>Cet onglet est très pratique pour suivre les infos fraiches du circuit :
 &lt;color=yellow&gt;(1)&lt;/color&gt; Evolutions majeures du Top 100
 &lt;color=yellow&gt;(2)&lt;/color&gt; Plus grosses montées au classement
 &lt;color=yellow&gt;(3)&lt;/color&gt; Plus grosses chutes au classement
 &lt;color=yellow&gt;(4)&lt;/color&gt; Les résultats des tournois de la semaine
 Mise à jour hebdomadaire. Rendez-vous chaque lundi matin au café !</t>
  </si>
  <si>
    <t>Der Reiter ist sehr praktisch, um neue Informationen über den Circuit zu erhalten:
 &lt;color=yellow&gt;(1)&lt;/color&gt; Wichtige Entwicklungen in den Top 100
 &lt;color=yellow&gt;(2)&lt;/color&gt; Größte Aufstiege in der Rangliste
 &lt;color=yellow&gt;(3)&lt;/color&gt; Größte Abstiege in der Rangliste
 &lt;color=yellow&gt;(4)&lt;/color&gt; Turnierergebnisse der Woche
Wöchentliches Ranglisten-Update. Wir treffen uns jeden Montagmorgen im Café!</t>
  </si>
  <si>
    <t>La pestaña es una excelente manera de seguir las últimas noticias del circuito:
 &lt;color=yellow&gt;(1)&lt;/color&gt;Principales variaciones en el Top 100.
 &lt;color=yellow&gt;(2)&lt;/color&gt;Principales ascensos en las clasificaciones.
 &lt;color=yellow&gt;(3)&lt;/color&gt;Principales descensos en las clasificaciones.
 &lt;color=yellow&gt;(4)&lt;/color&gt;Resultados de los torneos de la semana.
Actualización semanal. ¡Nos vemos todos los lunes por la mañana a la hora del café!</t>
  </si>
  <si>
    <t>La scheda ti permette di seguire facilmente le notizie più fresche del circuito:
 &lt;color=yellow&gt;(1)&lt;/color&gt; I principali cambiamenti nei Top 100
 &lt;color=yellow&gt;(2)&lt;/color&gt; Le più sorprendenti scalate della classifica
 &lt;color=yellow&gt;(3)&lt;/color&gt; Le più tragiche discese in classifica
 &lt;color=yellow&gt;(4)&lt;/color&gt; I risultati dei tornei della settimana
Aggiornamento settimanale. Come andare al bar il lunedì mattina!</t>
  </si>
  <si>
    <t>此标签页可让你跟进巡回赛的最新动态：
 &lt;color=yellow&gt;(1)&lt;/color&gt;前100名的重大变动
 &lt;color=yellow&gt;(2)&lt;/color&gt;排名跃升最多的球员
 &lt;color=yellow&gt;(3)&lt;/color&gt;排名跌幅最大的球员
 &lt;color=yellow&gt;(4)&lt;/color&gt;本周赛事结果汇总
 每周更新一次——每周一早晨见！</t>
  </si>
  <si>
    <t>Эта вкладка — отличный способ следить за последними новостями тура:
 &lt;color=yellow&gt;(1)&lt;/color&gt;Крупные изменения в Топ-100
 &lt;color=yellow&gt;(2)&lt;/color&gt;Самые значительные подъемы в рейтинге
 &lt;color=yellow&gt;(3)&lt;/color&gt;Самые значительные падения в рейтинге
 &lt;color=yellow&gt;(4)&lt;/color&gt;Результаты турниров недели
 Еженедельное обновление. Увидимся в понедельник утром в кафе!</t>
  </si>
  <si>
    <t>Esta aba é uma ótima maneira de acompanhar as últimas notícias sobre o circuito:
 &lt;color=yellow&gt;(1)&lt;/color&gt; Grandes mudanças no Top 100
 &lt;color=yellow&gt;(2)&lt;/color&gt; Maiores subidas no ranking
 &lt;color=yellow&gt;(3)&lt;/color&gt; Maiores quedas no ranking
 &lt;color=yellow&gt;(4)&lt;/color&gt; Resultados dos torneios da semana
 Atualização semanal. Vejo você toda segunda-feira de manhã no café!</t>
  </si>
  <si>
    <t>OBJECTIVES_TITLE</t>
  </si>
  <si>
    <t>OBJECTIVES_PAGE_1_TITLE</t>
  </si>
  <si>
    <t>Metas</t>
  </si>
  <si>
    <t>OBJECTIVES_PAGE_1_DESC</t>
  </si>
  <si>
    <t>Each season, your board of directors will lay out the objectives you are to achieve as a manager.
There are three types of objectives: sport, financial and image. Each objective is important in its own way, and the board's trust in you depends on the current status of the objectives</t>
  </si>
  <si>
    <t>Chaque saison, votre conseil d'administration vous définit des objectifs à atteindre en tant que manager.
Il existe 3 types d'objectifs : les objectifs sportifs, financiers et d'image. Chaque objectif a une importance et une confiance du conseil d'administration qui dépend de l'état actuel de l'objectif.</t>
  </si>
  <si>
    <t>In jeder Saison gibt der Vorstand deine Management-Ziele vor.
 Es gibt drei Arten von Zielen: Sport, Finanzen und Image. Jedes Ziel ist auf seine Art wichtig und das Vertrauen des Vorstands in dich hängt vom aktuellen Status der Ziele ab.</t>
  </si>
  <si>
    <t xml:space="preserve">Cada temporada, tu junta directiva definirá los objetivos que debes alcanzar como manager.
Hay tres tipos de objetivos: deportivos, económicos y de imagen. Cada objetivo tiene su importancia, y la confianza en ti de la junta depende del estado actual de los objetivos.
</t>
  </si>
  <si>
    <t xml:space="preserve">Ogni stagione, il consiglio di amministrazione definirà gli obiettivi che devi raggiungere come manager.
Esistono tre tipi di obiettivi: sportivo, finanziario e di immagine. Ogni obiettivo è importante a modo suo e la fiducia che il consiglio ha in te dipende dallo stato attuale degli obiettivi.
</t>
  </si>
  <si>
    <t>董事会将在每个赛季列出你作为经理所需达成的目标。
 目标分三种类型：体育目标、财务目标和形象目标。每项目标各具重要性，董事会对你的信任度取决于目标的当前状态</t>
  </si>
  <si>
    <t>Каждый сезон ваш совет директоров будет ставить перед вами цели, которых вы должны достичь как менеджер.
 Существует три типа целей: спортивные, финансовые и имиджевые. Каждая цель важна по-своему, и доверие совета директоров к вам зависит от текущего статуса выполнения целей.</t>
  </si>
  <si>
    <t>A cada temporada, seu conselho de administração definirá os objetivos que você deve alcançar como gerente.
 Existem três tipos de objetivos: esportivos, financeiros e de imagem. Cada objetivo é importante à sua maneira, e a confiança do conselho em você depende do status atual dos objetivos.</t>
  </si>
  <si>
    <t>PLAYERCONTRACTMENU_TITLE</t>
  </si>
  <si>
    <t>PLAYERCONTRACTMENU_PAGE_1_TITLE</t>
  </si>
  <si>
    <t>Contracts with equipment manufacturers (1/2)</t>
  </si>
  <si>
    <t>Contrats avec des équipementiers (1/2)</t>
  </si>
  <si>
    <t>Verträge mit Ausrüstungsherstellern (1/2)</t>
  </si>
  <si>
    <t>Contratos con marcas deportivas (1/2)</t>
  </si>
  <si>
    <t>Contratti con i fornitori di attrezzature (1/2)</t>
  </si>
  <si>
    <t>装备制造商合同 (1/2)</t>
  </si>
  <si>
    <t>Контракты с производителями экипировки (1/2)</t>
  </si>
  <si>
    <t>Contratos com fabricantes de equipamentos (1/2)</t>
  </si>
  <si>
    <t>PLAYERCONTRACTMENU_PAGE_1_DESC</t>
  </si>
  <si>
    <t xml:space="preserve">The contracts page gives you a detailed view of the contracts and the targets of the contracts in order to fulfill them. 
There are two types of contracts: Equipment and Academy. 
&lt;color=yellow&gt;(1)&lt;/color&gt; All contracts involving the player's equipment.
&lt;color=yellow&gt;(2)&lt;/color&gt; Details of the contract with the associated targets:
- The bonus is received when the contract is signed
- Monthly payments are received each month
- Results and ranking bonuses are paid at the end of the season.
The player receives all of this income and redistributes a part of it (%) following the conditions of their contract with the academy (see 2nd tab).
</t>
  </si>
  <si>
    <t xml:space="preserve">La page contrats vous permet de voir en détails les contrats mais surtout les objectifs des contrats afin de les respecter. 
Il y a deux types de contrats: Equipementiers et Académie. 
&lt;color=yellow&gt;(1)&lt;/color&gt; Ensemble des contrats avec les équipementiers du joueur.
&lt;color=yellow&gt;(2)&lt;/color&gt; Détails du contrat avec les objectifs associés :
- La prime est touchée au moment de la signature du contrat
- Le paiement mensuel est perçu chaque mois
- Les primes de résultat et de classement sont payées en fin de saison.
L’ensemble de ces revenus est perçu par le joueur qui en redistribue une part (%) selon les conditions de son contrat avec l’académie (voir 2e onglet).
</t>
  </si>
  <si>
    <t xml:space="preserve">Die Verträge-Seite gibt dir eine detaillierte Übersicht über die Verträge und die zu erfüllenden Vertragsziele. 
 Es gibt zwei Arten von Verträgen: Ausrüstung und Akademie. 
 &lt;color=yellow&gt;(1)&lt;/color&gt; Alle Verträge, die mit der Ausrüstung des Spielers/der Spielerin zu tun haben.
 &lt;color=yellow&gt;(2)&lt;/color&gt; Vertragsdetails mit den zugehörigen Zielen:
 – Der Bonus wird ausgezahlt, wenn der Vertrag unterzeichnet wird
 – Zahlungen werden monatlich getätigt
 – Ergebnis- und Ranglistenboni werden am Ende der Saison ausgezahlt
 Der Spieler/die Spielerin erhält dieses Einkommen und tritt einen Teil davon (%) je nach Vertragskonditionen an die Akademie ab (siehe 2. Registerkarte).
 </t>
  </si>
  <si>
    <t xml:space="preserve">La página de contratos te permite ver en detalle los contratos y sus objetivos, con el fin de que los cumplas. 
Hay dos tipos de contratos: equipamiento y escuela. 
&lt;color=yellow&gt;(1)&lt;/color&gt; Los contratos relacionados con el equipamiento de tu tenista.
&lt;color=yellow&gt;(2)&lt;/color&gt; Detalles del contrato con los objetivos asociados:
- La bonificación se recibe al firmar el contrato.
- Los pagos mensuales se reciben todos los meses.
- Los resultados y las bonificaciones de clasificación se pagan al final de la temporada.
Tu tenista recibe todos estos ingresos y redistribuye una parte (porcentaje) según las condiciones de su contrato con la escuela (ver segunda pestaña).
</t>
  </si>
  <si>
    <t xml:space="preserve">La pagina dei contratti ti offre una vista dettagliata dei contratti e degli obiettivi da raggiungere. 
Esistono due tipi di contratto: attrezzature e accademia. 
&lt;color=yellow&gt;(1)&lt;/color&gt; Tutti i contratti relativi alle attrezzature del giocatore.
&lt;color=yellow&gt;(2)&lt;/color&gt; Dettagli del contratto con gli obiettivi associati:
- Il premio viene ottenuto al momento della firma del contratto
- I pagamenti mensili vengono ricevuti ogni mese
- I premi relativi ai risultati e alla classifica vengono ottenuti al termine della stagione.
Il giocatore riceve tutti questi profitti e ne ridistribuisce una parte (%) in funzione delle condizioni del contratto con l’accademia (vedi la seconda scheda).
</t>
  </si>
  <si>
    <t>合同页面详细展示合同内容及合同目标以便你履行。
 合同分两种类型：装备合同和学院合同。
 &lt;color=yellow&gt;(1)&lt;/color&gt;所有涉及球员装备的合同。
 &lt;color=yellow&gt;(2)&lt;/color&gt;合同详情及关联目标：
 - 签约时获得签约奖金。
 - 每月会收到固定月薪。
 - 赛季结束后，会根据比赛成绩与排名发放额外奖金。
 球员会先获得这些收入，再根据其与学院签订的合约条款，将一定比例（%）分配给学院（详见第二标签页）。</t>
  </si>
  <si>
    <t>Страница контрактов предоставляет вам подробный обзор контрактов и целей по ним для их выполнения. 
 Существует два типа контрактов: Экипировка и Академия. 
 &lt;color=yellow&gt;(1)&lt;/color&gt; Все контракты, связанные с экипировкой игрока.
 &lt;color=yellow&gt;(2)&lt;/color&gt; Детали контракта с соответствующими целями:
 - Бонус выплачивается при подписании контракта
 - Ежемесячные выплаты производятся каждый месяц
 - Бонусы за результаты и рейтинг выплачиваются в конце сезона.
 Игрок получает весь этот доход и перераспределяет часть из него (%) в соответствии с условиями своего контракта с академией (см. вторую вкладку).</t>
  </si>
  <si>
    <t>A página de contratos oferece uma visão detalhada dos contratos e das metas dos contratos para cumpri-los. 
 Existem dois tipos de contratos: Equipamento e Academia. 
 &lt;color=yellow&gt;(1)&lt;/color&gt; Todos os contratos envolvendo o equipamento do jogador.
 &lt;color=yellow&gt;(2)&lt;/color&gt; Detalhes do contrato com as metas associadas:
 - O bônus é recebido quando o contrato é assinado
 - Pagamentos mensais são recebidos a cada mês
 - Bônus de resultados e ranking são pagos ao final da temporada.
 O jogador recebe toda essa renda e redistribui uma parte dela (%) de acordo com as condições de seu contrato com a academia (ver 2ª aba).</t>
  </si>
  <si>
    <t>PLAYERCONTRACTMENU_PAGE_2_TITLE</t>
  </si>
  <si>
    <t>Contracts with equipment suppliers (2/2)</t>
  </si>
  <si>
    <t>Contrats avec des équipementiers (2/2)</t>
  </si>
  <si>
    <t>Ausrüsterverträge (2/2)</t>
  </si>
  <si>
    <t>Contratos con proveedores de equipamiento (2/2)</t>
  </si>
  <si>
    <t>Contratti con i fornitori (2/2)</t>
  </si>
  <si>
    <t>装备供应商合同 (2/2)</t>
  </si>
  <si>
    <t>Контракты с поставщиками экипировки (2/2)</t>
  </si>
  <si>
    <t>Contratos com fornecedores de equipamentos (2/2)</t>
  </si>
  <si>
    <t>PLAYERCONTRACTMENU_PAGE_2_DESC</t>
  </si>
  <si>
    <t>When your player doesn't have a contract, your Agent will suggest offers that they have has been able to negotiate with the equipment suppliers.
Offers are available for a limited time before disappearing. Take the time to compare offers before you decide!</t>
  </si>
  <si>
    <t>Lorsque votre joueur n’a pas de contrat, votre Agent vous propose les offres qu’il aura pu négocier auprès des équipementiers.
Une offre est disponible un certain temps avant de disparaitre. Prenez le temps de comparer les offres avant de vous décider !</t>
  </si>
  <si>
    <t>Falls dein Spieler keinen Vertrag hat, wird sein Agent dir Angebote unterbreiten, die er mit Ausrüstern aushandeln konnte.
Ein Angebot ist nur für einen gewissen Zeitraum verfügbar. Nimm dir die Zeit, um die Angebote zu vergleichen, bevor du dich entscheidest!</t>
  </si>
  <si>
    <t>Cuando tu tenista no tenga contrato, su agente sugerirá las ofertas que haya podido negociar con los proveedores de equipamiento.
Las ofertas solo están disponibles durante determinado tiempo. ¡Dedica un tiempo a comparar las ofertas antes de decidirte!</t>
  </si>
  <si>
    <t>Se il tuo giocatore non ha contratti, il tuo agente ti propone le offerte che ha ottenuto con i fornitori di accessori.
Le offerte rimangono disponibili per un determinato tempo e poi scompaiono. Confronta bene le offerte prima di decidere!</t>
  </si>
  <si>
    <t>在球员未签约时，你的经纪人将提供他们已同装备供应商洽谈的报价。
 这些合约报价具有时间限制，过期后将自动消失。
 请务必花点时间比较各项报价后再做决定！</t>
  </si>
  <si>
    <t>Когда у вашего игрока нет контракта, ваш агент будет предлагать предложения, которые ему удалось согласовать с поставщиками оборудования.
 Предложения доступны ограниченное время, после чего исчезнут. Не торопитесь сравнивать предложения, прежде чем принять решение!</t>
  </si>
  <si>
    <t>Quando seu jogador não tem um contrato, seu Agente sugerirá ofertas que ele conseguiu negociar com os fornecedores de equipamentos.
 As ofertas estão disponíveis por tempo limitado antes de desaparecerem. Reserve um tempo para comparar as ofertas antes de decidir!</t>
  </si>
  <si>
    <t>PLAYERCONTRACTMENU_PAGE_3_TITLE</t>
  </si>
  <si>
    <t>Contracts with Academy</t>
  </si>
  <si>
    <t>Contrats avec l'académie</t>
  </si>
  <si>
    <t>Verträge mit Akademie</t>
  </si>
  <si>
    <t>Contratos con Escuela</t>
  </si>
  <si>
    <t>Contratti con Accademia</t>
  </si>
  <si>
    <t>学院合同</t>
  </si>
  <si>
    <t>Контракты с академией</t>
  </si>
  <si>
    <t>Contratos com a Academia</t>
  </si>
  <si>
    <t>PLAYERCONTRACTMENU_PAGE_3_DESC</t>
  </si>
  <si>
    <t>Here you will find the terms of the player's contract with the academy.
&lt;color=yellow&gt;(1)&lt;/color&gt; Remaining duration, player's status in the academy and percentage of the player's income that goes to the academy
&lt;color=yellow&gt;(2)&lt;/color&gt; You can terminate a player's contract at any time for a termination fee.</t>
  </si>
  <si>
    <t>Vous retrouverez ici les termes du contrat que le joueur a passé avec l’académie.
&lt;color=yellow&gt;(1)&lt;/color&gt; Durée restante, statut du joueur au sein de l’académie et pourcentage des revenus du joueur revenants à l’académie
&lt;color=yellow&gt;(2)&lt;/color&gt; A tout moment vous pouvez mettre un terme au contrat d’un joueur moyennant des frais de résiliation.</t>
  </si>
  <si>
    <t>Hier findest du die Bedingungen des Vertrags des Spielers/der Spielerin mit der Akademie.
&lt;color=yellow&gt;(1)&lt;/color&gt; Verbleibende Laufzeit, Status des Spielers/der Spielerin in der Akademie und wie viel Prozent vom Einkommen des Spielers/der Spielerin an die Akademie geht
&lt;color=yellow&gt;(2)&lt;/color&gt; Du kannst den Vertrag eines Spielers/einer Spielerin zu jeder Zeit gegen eine Kündigungsgebühr auflösen.</t>
  </si>
  <si>
    <t>Aquí hallarás los términos del contrato de tu tenista con la escuela.
&lt;color=yellow&gt;(1)&lt;/color&gt; Tiempo que queda, estatus de tu tenista en la escuela y porcentaje de sus ingresos que van a parar a la escuela.
&lt;color=yellow&gt;(2)&lt;/color&gt; Puedes rescindir el contrato de tu tenista en cualquier momento abonando una indemnización.</t>
  </si>
  <si>
    <t>Qui trovi i termini del contratto tra il giocatore e l’accademia.
&lt;color=yellow&gt;(1)&lt;/color&gt; Durata rimanente, status del giocatore all’interno dell’accademia e percentuale dei profitti del giocatore che vanno all’accademia
&lt;color=yellow&gt;(2)&lt;/color&gt; Puoi risolvere il contratto di un giocatore in qualsiasi momento, pagando le spese di risoluzione.</t>
  </si>
  <si>
    <t>此处显示球员与学院的合同条款。
 &lt;color=yellow&gt;(1)&lt;/color&gt;剩余期限、球员在学院的地位及球员收入中分配给学院的百分比
 &lt;color=yellow&gt;(2)&lt;/color&gt;可随时终止球员合同，但需支付解约费。</t>
  </si>
  <si>
    <t>Здесь вы найдете условия контракта игрока с академией.
 &lt;color=yellow&gt;(1)&lt;/color&gt; Оставшийся срок, статус игрока в академии и процент дохода игрока, идущий в академию.
 &lt;color=yellow&gt;(2)&lt;/color&gt; Вы можете расторгнуть контракт игрока в любое время за неустойку.</t>
  </si>
  <si>
    <t>Aqui você encontrará os termos do contrato do jogador com a academia.
 &lt;color=yellow&gt;(1)&lt;/color&gt; Duração restante, status do jogador na academia e porcentagem da renda do jogador que vai para a academia
 &lt;color=yellow&gt;(2)&lt;/color&gt; Você pode rescindir o contrato de um jogador a qualquer momento mediante o pagamento de uma taxa de rescisão.</t>
  </si>
  <si>
    <t>PLAYERCREATIONPART1_TITLE</t>
  </si>
  <si>
    <t>Player creation</t>
  </si>
  <si>
    <t>Création d’un joueur</t>
  </si>
  <si>
    <t>Spieler erstellen</t>
  </si>
  <si>
    <t>Creación de tenistas</t>
  </si>
  <si>
    <t>Creazione di un giocatore</t>
  </si>
  <si>
    <t>创建球员</t>
  </si>
  <si>
    <t>Создание игрока</t>
  </si>
  <si>
    <t>Criação de Jogador</t>
  </si>
  <si>
    <t>PLAYERCREATIONPART1_PAGE_1_TITLE</t>
  </si>
  <si>
    <t>PLAYERCREATIONPART1_PAGE_1_DESC</t>
  </si>
  <si>
    <t>Create your player's identity, paying particular attention to the following choices:
 &lt;color=yellow&gt;(1)&lt;/color&gt; The player's gender and age will determine the circuit they will play on, as well as their overall level at the beginning of the game.
 Of course, the older they are, the shorter their career will be.
 &lt;color=yellow&gt;(2)&lt;/color&gt; Personality traits impact several factors. Read the descriptions carefully...
 &lt;color=yellow&gt;(3)&lt;/color&gt; Potential and progression have a direct impact on the maximum level a player will be able to reach and how fast they will achieve it.
&lt;color=yellow&gt;(4)&lt;/color&gt; If you're sentimental by nature, this option is for you: your created player will stay in your academy no matter what.</t>
  </si>
  <si>
    <t>Créez l’identité de votre joueur, en veillant particulièrement aux choix suivants :
&lt;color=yellow&gt;(1)&lt;/color&gt; Le genre et l’âge du joueur détermineront le circuit sur lequel il/elle évoluera, ainsi que son niveau général en début de partie.
Bien entendu, plus il/elle sera âgé(e), moins longtemps durera sa carrière.
&lt;color=yellow&gt;(2)&lt;/color&gt; Les traits de personnalité impactent plusieurs facteurs. Lisez bien les descriptions…
&lt;color=yellow&gt;(3)&lt;/color&gt; Le potentiel et la progression ont un impactent direct sur le niveau maximum que pourra atteindre le joueur et la vitesse à laquelle il l’atteindra.
&lt;color=yellow&gt;(4)&lt;/color&gt; Si vous êtes de nature sentimentale, cette option est pour vous : votre joueur créé restera quoi qu’il arrive dans votre académie.</t>
  </si>
  <si>
    <t>Erstelle die Identität deines Spielers und achte dabei vor allem auf folgende Optionen:
 &lt;color=yellow&gt;(1)&lt;/color&gt; Das Geschlecht und das Alter des Spielers bestimmen den Circuit, indem er/sie sich entwickeln wird, sowie die Gesamtstufe zu Beginn des Spiels.
 Selbstverständlich ist die Spielerkarriere entsprechend kürzer, je älter er/sie ist.
 &lt;color=yellow&gt;(2)&lt;/color&gt; Die Charaktereigenschaften wirken sich auf mehrere Faktoren aus. Lies die Beschreibungen genau durch ...
 &lt;color=yellow&gt;(3)&lt;/color&gt; Das Potenzial und der Fortschritt haben direkte Auswirkung auf die max. Stufe, die der Spieler erreichen kann, sowie auf die Geschwindigkeit, mit der er diese erreicht.
&lt;color=yellow&gt;(4)&lt;/color&gt; Wenn Sie von Natur aus sentimental sind, ist diese Option für Sie: Ihr erstellter Spieler wird in Ihrer Akademie bleiben, egal was passiert.</t>
  </si>
  <si>
    <t>Crea la identidad de tu tenista prestando especial atención a las siguientes opciones:
 &lt;color=yellow&gt;(1)&lt;/color&gt; El sexo y la edad del tenista determinarán en qué circuito jugará, así como su nivel general inicial.
 Por supuesto, cuanto mayores sean, más breve será su carrera deportiva.
 &lt;color=yellow&gt;(2)&lt;/color&gt; Los rasgos de su personalidad influyen en diversos aspectos. Lee atentamente las descripciones...
 &lt;color=yellow&gt;(3)&lt;/color&gt; El potencial y la progresión afectan directamente al nivel máximo que podrá alcanzar cualquier tenista y a la rapidez con que lo logre.
&lt;color=yellow&gt;(4)&lt;/color&gt; Si eres muy sentimental, esta es tu opción: el tenista que hayas creado permanecerá en tu escuela contra viento y marea.</t>
  </si>
  <si>
    <t>Crea l’identità del tuo giocatore, facendo particolare attenzione ai seguenti aspetti:
 &lt;color=yellow&gt;(1)&lt;/color&gt; Il genere e l’età del giocatore determinano il circuito a cui prende parte e il livello generale all'inizio della partita.
 Ovviamente, più l’età è alta, meno durerà la sua carriera.
 &lt;color=yellow&gt;(2)&lt;/color&gt; I tratti della personalità influenzano diversi fattori. Leggi bene le descrizioni…
 &lt;color=yellow&gt;(3)&lt;/color&gt; Il potenziale e lo sviluppo hanno un impatto diretto sul livello massimo che potrà raggiungere e la rapidità con la quale lo raggiungerà.
&lt;color=yellow&gt;(4)&lt;/color&gt; Se sei di natura sentimentale, questa è l'opzione per te: il giocatore che crei rimarrà nella tua accademia in ogni caso.</t>
  </si>
  <si>
    <t>创建你的球员身份，请特别关注以下选择：
  &lt;color=yellow&gt;(1)&lt;/color&gt;球员性别和年龄将决定其参加的巡回赛，以及游戏开始时的总体等级。当然，年龄越大，职业生涯越短。
  &lt;color=yellow&gt;(2)&lt;/color&gt;性格特质会影响多项因素。请仔细阅读描述……
  &lt;color=yellow&gt;(3)&lt;/color&gt;潜力和成长类型直接影响球员能达到的最高等级及达成速度。
 &lt;color=yellow&gt;(4)&lt;/color&gt;如果你天生感性，这个选项适合你：你创建的球员会始终留在你的学院中。</t>
  </si>
  <si>
    <t>Создайте личность вашего игрока, уделяя особое внимание следующим выборам:
  &lt;color=yellow&gt;(1)&lt;/color&gt; Пол и возраст игрока определят, на каком турнире он будет выступать, а также его общий уровень в начале игры.
  Конечно, чем старше игрок, тем короче будет его карьера.
  &lt;color=yellow&gt;(2)&lt;/color&gt; Черты характера влияют на несколько факторов. Внимательно читайте описания...
  &lt;color=yellow&gt;(3)&lt;/color&gt; Потенциал и прогресс напрямую влияют на максимальный уровень, которого игрок сможет достичь, и на скорость его достижения.
 &lt;color=yellow&gt;(4)&lt;/color&gt; Если вы по натуре сентиментальны, эта опция для вас: ваш созданный игрок останется в вашей академии несмотря ни на что.</t>
  </si>
  <si>
    <t>Crie a identidade do seu jogador, prestando atenção especial às seguintes escolhas:
  &lt;color=yellow&gt;(1)&lt;/color&gt; O gênero e a idade do jogador determinarão o circuito em que ele jogará, bem como seu nível geral no início do jogo.
  Claro, quanto mais velho ele for, mais curta será sua carreira.
  &lt;color=yellow&gt;(2)&lt;/color&gt; Traços de personalidade impactam vários fatores. Leia as descrições com atenção...
  &lt;color=yellow&gt;(3)&lt;/color&gt; Potencial e progressão têm um impacto direto no nível máximo que um jogador poderá atingir e na rapidez com que o alcançará.
 &lt;color=yellow&gt;(4)&lt;/color&gt; Se você é sentimental por natureza, esta opção é para você: seu jogador criado permanecerá em sua academia, não importa o quê.</t>
  </si>
  <si>
    <t>PLAYERCREATIONPART2_TITLE</t>
  </si>
  <si>
    <t>PLAYERCREATIONPART2_PAGE_1_TITLE</t>
  </si>
  <si>
    <t>Characteristics</t>
  </si>
  <si>
    <t>Caractéristiques</t>
  </si>
  <si>
    <t>Eigenschaften</t>
  </si>
  <si>
    <t>Características</t>
  </si>
  <si>
    <t>Caratteristiche</t>
  </si>
  <si>
    <t>特征</t>
  </si>
  <si>
    <t>Характеристики</t>
  </si>
  <si>
    <t>PLAYERCREATIONPART2_PAGE_1_DESC</t>
  </si>
  <si>
    <t>All the choices made here will have an impact on how your player plays.
The play style determines the basic distribution of your player's attributes. You can only change them to a certain extent.
Height and weight also directly impact certain physical attributes.</t>
  </si>
  <si>
    <t>Tous les choix faits ici auront un impact sur la façon de jouer de votre joueur.
Le style de jeu détermine la répartition de base des attributs de votre joueur. Vous ne pouvez les modifier que dans une certaine mesure.
La taille et le poids impactent également directement certains attributs physiques.</t>
  </si>
  <si>
    <t>Alle hier ausgewählten Optionen wirken sich auf die Spielweise deines Spielers aus.
Der Spielstil bestimmt die Grundverteilung der Attribute deines Spielers. Du kannst diese nur beschränkt bearbeiten.
Größe und Gewicht wirken sich ebenfalls direkt auf bestimmte Körperattribute aus.</t>
  </si>
  <si>
    <t>Todas las elecciones que se hagan aquí afectarán a cómo juega tu tenista.
El estilo de juego determina la distribución básica de sus atributos. Solo puedes cambiarlos hasta cierto punto.
La altura y el peso también afectan directamente a ciertos atributos físicos.</t>
  </si>
  <si>
    <t>Ognuna di queste scelte avrà un effetto sul modo di giocare del tuo giocatore.
Lo stile di gioco determina la suddivisione di base delle sue caratteristiche. Le potrai modificare fino a un certo limite.
L'altezza e il peso hanno anche un impatto diretto su alcuni attributi fisici.</t>
  </si>
  <si>
    <t>此处的所有选择都将影响球员的比赛方式。
 比赛风格决定球员属性的基础分布。你只能在一定程度上对其进行调整。
 身高和体重也直接影响某些身体属性。</t>
  </si>
  <si>
    <t>Все сделанные здесь выборы повлияют на стиль игры вашего игрока.
 Стиль игры определяет базовое распределение атрибутов вашего игрока. Вы можете изменить их лишь в определенной степени.
 Рост и вес также напрямую влияют на определенные физические атрибуты.</t>
  </si>
  <si>
    <t>Todas as escolhas feitas aqui terão um impacto na forma como seu jogador joga.
 O estilo de jogo determina a distribuição básica dos atributos do seu jogador. Você só pode alterá-los até certo ponto.
 A altura e o peso também impactam diretamente certos atributos físicos.</t>
  </si>
  <si>
    <t>PLAYERCREATIONPART3_TITLE</t>
  </si>
  <si>
    <t>PLAYERCREATIONPART3_PAGE_1_TITLE</t>
  </si>
  <si>
    <t>Face</t>
  </si>
  <si>
    <t>Visage</t>
  </si>
  <si>
    <t>Gesicht</t>
  </si>
  <si>
    <t>Cara</t>
  </si>
  <si>
    <t>Volto</t>
  </si>
  <si>
    <t>面容</t>
  </si>
  <si>
    <t>Лицо</t>
  </si>
  <si>
    <t>Rosto</t>
  </si>
  <si>
    <t>PLAYERCREATIONPART3_PAGE_1_DESC</t>
  </si>
  <si>
    <t>This is just cosmetic...
You’ll be able to change your hairstyle, beard, and accessories later if you want.</t>
  </si>
  <si>
    <t>Il s’agit ici uniquement de cosmétique…
Vous pourrez modifier votre coupe de cheveux, votre barbe et vos accessoires plus tard si vous le souhaitez.</t>
  </si>
  <si>
    <t>Dies ist lediglich kosmetischer Natur ...
Sie können Ihre Frisur, Ihren Bart und Ihre Accessoires später jederzeit ändern.</t>
  </si>
  <si>
    <t>Esto es algo meramente estético...
Podrás cambiar tu peinado, barba y accesorios más adelante si lo deseas.</t>
  </si>
  <si>
    <t>Sono solo questioni estetiche…
Potrai cambiare taglio di capelli, barba e accessori anche in un secondo momento.</t>
  </si>
  <si>
    <t>这只会影响外观……
 你之后随时可以更改发型、胡须和配饰。</t>
  </si>
  <si>
    <t>Это просто косметический элемент...
 Вы сможете изменить прическу, бороду и аксессуары позже, если захотите.</t>
  </si>
  <si>
    <t>Isso é apenas cosmético...
 Você poderá mudar seu penteado, barba e acessórios mais tarde, se quiser.</t>
  </si>
  <si>
    <t>PLAYERCREATIONPART5_TITLE</t>
  </si>
  <si>
    <t>PLAYERCREATIONPART5_PAGE_1_TITLE</t>
  </si>
  <si>
    <t>Equipment</t>
  </si>
  <si>
    <t>Equipement</t>
  </si>
  <si>
    <t>Ausrüstung</t>
  </si>
  <si>
    <t>Equipamiento</t>
  </si>
  <si>
    <t>Accessori</t>
  </si>
  <si>
    <t>装备</t>
  </si>
  <si>
    <t>Экипировка</t>
  </si>
  <si>
    <t>Equipamento</t>
  </si>
  <si>
    <t>PLAYERCREATIONPART5_PAGE_1_DESC</t>
  </si>
  <si>
    <t>Choose your player’s starting equipment. Depending on your performance, you will quickly receive offers from equipment suppliers and thus upgrade your equipment.
This can also affect the player's attributes.
The "musculature" setting is purely cosmetic.</t>
  </si>
  <si>
    <t>Choisissez l’équipement initial de votre joueur. Selon vos performances, vous recevrez rapidement des offres d’équipementiers et votre équipement évoluera.
Celui-ci peut également impacter des attributs du joueur.
Le paramètre "musculature" est uniquement cosmétique.</t>
  </si>
  <si>
    <t>Wähle die Startausrüstung deines Spielers. Entsprechend der Ergebnisse erhältst du schnell Angebote von Ausrüstern und wird sich deine Ausrüstung verbessern.
Dies kann sich ebenfalls auf die Attribute des Spielers auswirken.
Die Einstellung „Muskulatur“ ist rein kosmetisch.</t>
  </si>
  <si>
    <t>Elige el equipamiento inicial de tu tenista. Dependiendo de tu rendimiento, recibirás rápidamente ofertas de proveedores de equipamiento y, por lo tanto, podrás actualizarlo.
Esto también puede afectar a los atributos de tu tenista.
El ajuste de "musculatura" es solo cosmético.</t>
  </si>
  <si>
    <t>Scegli gli accessori iniziali del tuo giocatore. In funzione delle prestazioni, riceverai rapidamente delle offerte da parte dei fornitori di accessori, grazie ai quali potrai far evolvere le tue attrezzature.
Ciò potrà anche avere un impatto sugli attributi del giocatore.
Il parametro "muscolatura" è puramente estetico.</t>
  </si>
  <si>
    <t>选择球员的初始装备。根据你的表现，你将很快收到装备供应商的报价，从而升级装备。
 这也会影响球员的属性。
 “肌肉发达程度”设置仅影响外观。</t>
  </si>
  <si>
    <t>Выберите стартовую экипировку вашего игрока. В зависимости от ваших результатов вы быстро получите предложения от поставщиков экипировки и сможете улучшить свою экипировку.
 Это также может повлиять на атрибуты игрока.
 Настройка "мускулатуры" чисто косметическая.</t>
  </si>
  <si>
    <t>Escolha o equipamento inicial do seu jogador. Dependendo do seu desempenho, você receberá rapidamente ofertas de fornecedores de equipamentos e, assim, atualizará seu equipamento.
 Isso também pode afetar os atributos do jogador.
 A configuração "musculatura" é puramente cosmética.</t>
  </si>
  <si>
    <t>PLAYEROBJECTIVES_TITLE</t>
  </si>
  <si>
    <t>PLAYEROBJECTIVES_PAGE_1_TITLE</t>
  </si>
  <si>
    <t>Player goals</t>
  </si>
  <si>
    <t>Objectifs du joueur</t>
  </si>
  <si>
    <t>Ziele des Spielers</t>
  </si>
  <si>
    <t>Objetivos del tenista</t>
  </si>
  <si>
    <t>Obiettivi del giocatore</t>
  </si>
  <si>
    <t>球员目标</t>
  </si>
  <si>
    <t>Цели игрока</t>
  </si>
  <si>
    <t>Metas do Jogador</t>
  </si>
  <si>
    <t>PLAYEROBJECTIVES_PAGE_1_DESC</t>
  </si>
  <si>
    <t>Here you will find the sports goals that you have negotiated with your player.
Player satisfaction &lt;color=yellow&gt;(1)&lt;/color&gt; is an indicator that should be monitored carefully, as it can lead the player to ask to terminate their contract.
The success gauge for each goal &lt;color=yellow&gt;(2)&lt;/color&gt; impacts their satisfaction. This will have a strong influence on their willingness to continue working with you, as well as on their morale and their relationship has with you!</t>
  </si>
  <si>
    <t>Vous retrouverez ici les objectifs sportifs que vous avez négocié avec votre joueur.
La satisfaction du joueur &lt;color=yellow&gt;(1)&lt;/color&gt; est un indicateur à surveiller attentivement, elle peut pousser le joueur à demander la résiliation de son contrat.
La jauge de réussite de chaque objectif &lt;color=yellow&gt;(2)&lt;/color&gt; impacte sa satisfaction. Cela influencera fortement sa volonté de poursuivre l’aventure avec vous ou non, ainsi que son moral et la relation qu’il/elle entretient avec vous !</t>
  </si>
  <si>
    <t>Hier findest du die sportlichen Ziele, die du mit deinem Spieler besprochen hast.
Die Zufriedenheit des Spielers &lt;color=yellow&gt;(1)&lt;/color&gt; ist ein Indikator, den du aufmerksam verfolgen solltest. Sie kann den Spieler dazu drängen, eine Vertragsauflösung zu fordern.
Die Erfolgsanzeige jedes Ziels &lt;color=yellow&gt;(2)&lt;/color&gt; wirkt sich auf seine Zufriedenheit aus. Dies wirkt sich erheblich auf seine Bereitschaft aus, seine Karriere weiterhin mit dir zu bestreiten, sowie auf seine Moral und die Beziehung zu dir!</t>
  </si>
  <si>
    <t>Aquí encontrarás los objetivos deportivos que has negociado con tu tenista.
La satisfacción del tenista &lt;color=yellow&gt;(1)&lt;/color&gt; es un indicador que debes vigilar con cuidado, ya que puede conducir a que tu tenista solicite la rescisión de su contrato.
El indicador de éxito para cada objetivo &lt;color=yellow&gt;(2)&lt;/color&gt; afecta a su satisfacción.- ¡Esto influirá mucho en su voluntad de seguir trabajando contigo, así como en su moral y vuestra relación!</t>
  </si>
  <si>
    <t>Qui trovi gli obiettivi sportivi che hai definito insieme al tuo giocatore.
La soddisfazione del giocatore &lt;color=yellow&gt;(1)&lt;/color&gt; è un indicatore da tenere d’occhio con attenzione, perché può spingere il giocatore a chiedere la rescissione del contratto.
Il livello di raggiungimento degli obiettivi &lt;color=yellow&gt;(2)&lt;/color&gt; influenza la sua soddisfazione. Influenzerà molto il suo desiderio di continuare l'avventura con te, il suo morale e il rapporto con te!</t>
  </si>
  <si>
    <t>此处显示你与球员商定的体育目标。
 球员满意度&lt;color=yellow&gt;(1)&lt;/color&gt;是需要关注的重要指标，因为它可能导致球员要求终止合同。
 各目标的成功进度条 &lt;color=yellow&gt;(2)&lt;/color&gt;会影响其满意度。这将强烈影响他们与你继续合作的意愿、士气以及与你的关系！</t>
  </si>
  <si>
    <t>Здесь вы найдете спортивные цели, которые вы согласовали со своим игроком.
 Удовлетворенность игрока &lt;color=yellow&gt;(1)&lt;/color&gt; — это показатель, который следует внимательно отслеживать, так как он может привести к тому, что игрок попросит расторгнуть контракт.
 Шкала успеха для каждой цели &lt;color=yellow&gt;(2)&lt;/color&gt; влияет на его удовлетворенность. Это окажет сильное влияние на его желание продолжать работать с вами, а также на его моральный дух и его отношения с вами!</t>
  </si>
  <si>
    <t>Aqui você encontrará as metas esportivas que negociou com seu jogador.
 A satisfação do jogador &lt;color=yellow&gt;(1)&lt;/color&gt; é um indicador que deve ser monitorado de perto, pois pode levar o jogador a pedir a rescisão de seu contrato.
 A barra de sucesso para cada meta &lt;color=yellow&gt;(2)&lt;/color&gt; impacta sua satisfação. Isso terá uma forte influência em sua vontade de continuar trabalhando com você, bem como em seu moral e em seu relacionamento com você!</t>
  </si>
  <si>
    <t>PLAYEROVERVIEW_TITLE</t>
  </si>
  <si>
    <t>PLAYEROVERVIEW_PAGE_1_TITLE</t>
  </si>
  <si>
    <t>Ficha general</t>
  </si>
  <si>
    <t>Visão Geral</t>
  </si>
  <si>
    <t>PLAYEROVERVIEW_PAGE_1_DESC</t>
  </si>
  <si>
    <t xml:space="preserve">The global profile is a summary of the player's information and attributes.
&lt;color=yellow&gt;(1) Section tabs. More tabs are available for your own players. Fewer are shown for other players on the tour.
&lt;color=yellow&gt;(2) Player health indicators. These include morale: the player's mental state, which affects their psychological attributes and attitude when interacting with you. Form: the average of bonuses/penalties on their technical, physical, and mental attributes. Fitness: their fatigue level, which influences injury risk during training and their energy bar in matches. Sometimes an injury icon may also appear. The severity of the injury may prevent training or tournament registration.
&lt;color=yellow&gt;(3) Player information Includes all identity and tennis-related details such as handedness and backhand type. Rankings are displayed—more than one if the player competes in multiple tours. Experience level increases only through tournament success and influences the growth of the 3 psychological attributes. Fame affects both marketing value and team status. Personality traits influence many gameplay factors. The displayed level is an average of all attributes. Potential is shown in stars: the light area reflects minimum potential, the dark area shows estimated max potential. The more well-known the player, the more accurate the estimate. A player can exceed this potential in ideal development conditions, though it's rare.
</t>
  </si>
  <si>
    <t>La fiche globale est un résumé des informations et caractéristiques du joueur.
&lt;color=yellow&gt;(1)&lt;/color&gt; Onglets par rubrique.
Vous avez accès à plus de rubriques lorsqu’il s’agit d’un de vos joueurs. Elles sont plus limitées lorsqu’il s’agit d’un autre joueur du circuit.
&lt;color=yellow&gt;(2)&lt;/color&gt; Indicateurs de santé du joueur.
On retrouve le moral : état psychologique du joueur qui impacte ses attributs psychologiques et son humeur lorsqu’il communique avec vous.
La forme : moyenne des malus/bonus sur ses attributs techniques, physiques et mentaux.
La condition physique : l’état de fatigue du joueur qui impacte les chances de se blesser en entrainement et sa jauge d’énergie en match.
Parfois un picto « blessure » peut apparaître également. Le niveau de blessure peut parfois empêcher le joueur de s’entrainer et s’inscrire à des tournois.
&lt;color=yellow&gt;(3)&lt;/color&gt; Les informations du joueur
Toutes les informations d’identité et caractéristiques tennistiques comme la main et le type de revers. On y retrouve son classement ou ses classements si le joueur est présent sur plusieurs circuits.
Son niveau d’expérience s’améliore uniquement grâce à ses réussites en tournois et impacte la progression des 3 attributs psychologiques. La notoriété impacte notamment sa valeur marketing mais aussi son statut dans l’équipe. Les traits de personnalité impactent de nombreux paramètres du jeu.
Le niveau affiché est une moyenne de ses attributs. Le potentiel est estimé en étoiles. La partie claire représente le potentiel minimal du joueur, la partie sombre le potentiel maximum estimé, plus le joueur est connu, plus son potentiel maximum estimé est précis. Un joueur peut dépasser son potentiel dans des conditions optimum de progression mais c’est très rare.</t>
  </si>
  <si>
    <t xml:space="preserve">Das Gesamtprofil ist eine Zusammenfassung der Informationen und Eigenschaften des Spielers.
&lt;color=yellow&gt;(1) Registerkarten nach Rubrik. Für Ihre eigenen Spieler sind mehr Rubriken verfügbar. Bei anderen Spielern im Circuit ist die Anzeige eingeschränkt.
&lt;color=yellow&gt;(2) Gesundheitsindikatoren des Spielers. Dazu gehören: Moral – der psychologische Zustand des Spielers, der seine mentalen Attribute und seine Stimmung Ihnen gegenüber beeinflusst. Form – der Durchschnitt aus Boni/Mali auf technische, physische und mentale Attribute. Fitness – der Erschöpfungsgrad, der das Verletzungsrisiko im Training und den Energiebalken im Match beeinflusst. Ein „Verletzungs“-Symbol kann ebenfalls erscheinen. Der Verletzungsgrad kann den Spieler vom Training oder der Turnieranmeldung abhalten.
&lt;color=yellow&gt;(3) Spielerinformationen Alle Identitäts- und Tennisdetails wie Händigkeit und Rückhandtyp. Es wird das Ranking angezeigt – bei Spielern auf mehreren Touren auch mehrere Rankings. Erfahrung steigt ausschließlich durch Turniererfolge und beeinflusst die Entwicklung der 3 psychologischen Attribute. Bekanntheit wirkt sich auf den Marketingwert und den Status im Team aus. Persönlichkeitsmerkmale beeinflussen viele Spielaspekte. Das angezeigte Niveau ist ein Durchschnitt aller Attribute. Das Potenzial wird in Sternen dargestellt: der helle Bereich zeigt das Mindestpotenzial, der dunkle das geschätzte Maximum. Je bekannter ein Spieler ist, desto genauer ist die Einschätzung. In idealen Bedingungen kann ein Spieler sein Potenzial sogar übertreffen, was jedoch selten ist.
</t>
  </si>
  <si>
    <t xml:space="preserve">La ficha global es un resumen de la información y características del jugador.
&lt;color=yellow&gt;(1) Pestañas por sección. Tendrás acceso a más secciones con tus propios jugadores. Se muestran menos cuando se trata de otros jugadores del circuito.
&lt;color=yellow&gt;(2) Indicadores de salud del jugador. Incluyen: moral — el estado psicológico del jugador, que afecta sus atributos mentales y su actitud hacia ti; forma — promedio de bonos y penalizaciones sobre atributos técnicos, físicos y mentales; condición física — nivel de fatiga, que afecta el riesgo de lesión en entrenamientos y su energía en partido. A veces puede aparecer un icono de “lesión”. El nivel de lesión puede impedir entrenar o inscribirse en torneos.
&lt;color=yellow&gt;(3) Información del jugador Contiene toda la información personal y deportiva, como la mano dominante y el tipo de revés. Se muestra su ranking o rankings si participa en varios circuitos. Su nivel de experiencia solo mejora con éxitos en torneos y afecta el desarrollo de los 3 atributos psicológicos. La notoriedad influye en su valor de marketing y su estatus en el equipo. Los rasgos de personalidad afectan muchos aspectos del juego. El nivel mostrado es la media de sus atributos. El potencial se representa con estrellas: la parte clara muestra el potencial mínimo, la oscura el máximo estimado. Cuanto más conocido es el jugador, más precisa es la estimación. Puede superar su potencial en condiciones óptimas, aunque es poco común.
</t>
  </si>
  <si>
    <t xml:space="preserve">La scheda generale è un riepilogo delle informazioni e delle caratteristiche del giocatore.
&lt;color=yellow&gt;(1) Schede per categoria. Sono disponibili più sezioni per i tuoi giocatori. Quelle visibili sono limitate per gli altri tennisti del circuito.
&lt;color=yellow&gt;(2) Indicatori di salute del giocatore. Includono il morale: lo stato psicologico che influisce sugli attributi mentali e sull’atteggiamento del giocatore verso di te. La forma: media dei bonus/malus sugli attributi tecnici, fisici e mentali. La condizione fisica: livello di stanchezza, che incide sul rischio di infortuni in allenamento e sull’energia in partita. A volte può comparire un’icona “infortunio”. Il livello di infortunio può impedire al giocatore di allenarsi o iscriversi a tornei.
&lt;color=yellow&gt;(3) Informazioni del giocatore Include tutti i dati identificativi e le caratteristiche tennistiche come la mano dominante e il tipo di rovescio. Sono mostrati i ranking, anche multipli se il giocatore è attivo su più circuiti. Il livello di esperienza aumenta solo con i successi nei tornei e influisce sulla crescita dei 3 attributi psicologici. La notorietà influisce sul valore di marketing e sul ruolo in squadra. I tratti della personalità influenzano diversi aspetti del gameplay. Il livello visualizzato è la media degli attributi. Il potenziale è espresso in stelle: la parte chiara mostra il minimo, quella scura il massimo stimato. Più il giocatore è conosciuto, più precisa è la stima. In condizioni ottimali può anche superare il proprio potenziale, ma è molto raro.
</t>
  </si>
  <si>
    <t>综合档案是球员信息和属性的摘要。
 &lt;color=yellow&gt;(1) 部分标签页。对于你自己的球员，会显示更多标签页。对于巡回赛中的其他球员，显示的标签页较少。
 &lt;color=yellow&gt;(2) 球员健康指标。这些包括：士气 - 球员的心理状态，会影响他们的心理属性以及与你互动时的态度。状态 - 他们技术、身体和心理属性上加成/惩罚的平均值。体能 - 他们的疲劳程度，会影响训练期间的受伤风险以及比赛中的能量条。有时也可能出现受伤图标。受伤的严重程度可能会妨碍训练或锦标赛报名。
 &lt;color=yellow&gt;(3) 球员信息。包括所有身份和网球相关细节，例如利手和反手类型。会显示排名——如果球员参加多个巡回赛，则显示多个排名。经验等级仅通过锦标赛成功提升，并影响3个心理属性的成长。声望影响营销价值和团队地位。性格特质影响许多游戏玩法因素。显示的等级是所有属性的平均值。潜力以星级显示：浅色区域反映最低潜力，深色区域显示估计的最大潜力。球员越出名，估计就越准确。在理想的发展条件下，球员有可能超越这个潜力，但这种情况很罕见。</t>
  </si>
  <si>
    <t>Общий профиль — это сводка информации и характеристик игрока.
 &lt;color=yellow&gt;(1) Вкладки разделов. Для ваших собственных игроков доступны дополнительные вкладки. Для других игроков тура отображается меньше вкладок.
 &lt;color=yellow&gt;(2) Индикаторы здоровья игрока. К ним относятся: Мораль: психическое состояние игрока, влияющее на его психологические характеристики и отношение к вам. Форма: среднее значение бонусов/штрафов к его техническим, физическим и ментальным характеристикам. Физическая форма: уровень его усталости, который влияет на риск травм во время тренировок и на его шкалу энергии в матчах. Иногда может появляться значок травмы. Серьезность травмы может помешать тренировкам или регистрации на турнир.
 &lt;color=yellow&gt;(3) Информация об игроке. Включает все личные данные и связанные с теннисом детали, такие как предпочтение руки и тип бэкхенда. Отображаются рейтинги — более одного, если игрок участвует в нескольких турах. Уровень опыта увеличивается только благодаря успехам на турнирах и влияет на рост 3 психологических характеристик. Известность влияет как на маркетинговую ценность, так и на статус команды. Черты характера влияют на многие игровые факторы. Отображаемый уровень — это среднее значение всех характеристик. Потенциал отображается в звездах: светлая область отражает минимальный потенциал, темная область показывает предполагаемый максимальный потенциал. Чем лучше известен игрок, тем точнее оценка. Игрок может превзойти этот потенциал в идеальных условиях развития, хотя это редкость.</t>
  </si>
  <si>
    <t>O perfil global é um resumo das informações e atributos do jogador.
 &lt;color=yellow&gt;(1) Abas de seção. Mais abas estão disponíveis para seus próprios jogadores. Menos abas são exibidas para outros jogadores no circuito.
 &lt;color=yellow&gt;(2) Indicadores de saúde do jogador. Estes incluem moral: o estado mental do jogador, que afeta seus atributos psicológicos e atitude ao interagir com você. Forma: a média de bônus/penalidades em seus atributos técnicos, físicos e mentais. Preparo Físico: seu nível de fadiga, que influencia o risco de lesões durante o treinamento e sua barra de energia nas partidas. Às vezes, um ícone de lesão também pode aparecer. A gravidade da lesão pode impedir o treinamento ou a inscrição em torneios.
 &lt;color=yellow&gt;(3) Informações do Jogador Inclui todos os detalhes de identidade e relacionados ao tênis, como mão dominante e tipo de backhand. Rankings são exibidos — mais de um se o jogador competir em múltiplos circuitos. Nível de experiência aumenta apenas através de sucesso em torneios e influencia o crescimento dos 3 atributos psicológicos. Fama afeta tanto o valor de marketing quanto o status da equipe. Traços de personalidade influenciam muitos fatores de jogabilidade. O nível exibido é uma média de todos os atributos. Potencial é mostrado em estrelas: a área clara reflete o potencial mínimo, a área escura mostra o potencial máximo estimado. Quanto mais conhecido o jogador, mais precisa a estimativa. Um jogador pode exceder esse potencial em condições ideais de desenvolvimento, embora seja raro.</t>
  </si>
  <si>
    <t>PLAYEROVERVIEW_PAGE_2_TITLE</t>
  </si>
  <si>
    <t>PLAYEROVERVIEW_PAGE_2_DESC</t>
  </si>
  <si>
    <t xml:space="preserve">&lt;color=yellow&gt;(1) Full list of the player’s attributes. Bonuses and penalties depend on the player’s form and equipment. The graphical overview also includes other variables such as height and weight.
&lt;color=yellow&gt;(2) Here you can see which attributes are key for each game plan. Relevant attributes will be highlighted in the list, with two levels of importance.
&lt;color=yellow&gt;(3) These four blocks summarize information you can explore in more detail by clicking the button at the top right of each one.
</t>
  </si>
  <si>
    <t>&lt;color=yellow&gt;(1)&lt;/color&gt; Ensemble des attributs du joueur, les bonus et malus sont liés à l’état de forme du joueur et à son équipement.
La synthèse graphique intègre ces attributs ainsi que d’autres variables comme la taille et le poids.
&lt;color=yellow&gt;(2)&lt;/color&gt;
Ici vous pouvez connaitre les attributs déterminants pour chaque plan de jeu. Les attributs concernés seront mis en évidence dans la liste selon 2 degrés d’importance.
&lt;color=yellow&gt;(3)&lt;/color&gt; 
Ces 4 blocs sont une synthèse des informations que vous retrouvez de façon plus détaillée en cliquant sur le bouton en haut à droite de chaque bloc.</t>
  </si>
  <si>
    <t xml:space="preserve">&lt;color=yellow&gt;(1) Gesamtheit der Spielerattribute. Boni und Mali hängen vom Formzustand und der Ausrüstung des Spielers ab. Die grafische Übersicht enthält auch weitere Variablen wie Größe und Gewicht.
&lt;color=yellow&gt;(2) Hier sehen Sie, welche Attribute für jeden Spielplan entscheidend sind. Die betreffenden Attribute werden je nach Relevanz in zwei Abstufungen hervorgehoben.
&lt;color=yellow&gt;(3) Diese vier Blöcke fassen Informationen zusammen, die Sie im Detail sehen können, wenn Sie oben rechts auf den jeweiligen Button klicken.
</t>
  </si>
  <si>
    <t xml:space="preserve">&lt;color=yellow&gt;(1) Conjunto de atributos del jugador. Los bonus y penalizaciones dependen de su forma y su equipamiento. El resumen gráfico también incluye otras variables como la altura y el peso.
&lt;color=yellow&gt;(2) Aquí puedes ver qué atributos son clave para cada plan de juego. Los atributos relevantes se resaltan con dos niveles de importancia.
&lt;color=yellow&gt;(3) Estos cuatro bloques son un resumen de información que puedes consultar con más detalle haciendo clic en el botón de la parte superior derecha de cada bloque.
</t>
  </si>
  <si>
    <t xml:space="preserve">&lt;color=yellow&gt;(1) Tutti gli attributi del giocatore. I bonus e i malus dipendono dalla forma e dall’equipaggiamento. Il riepilogo grafico integra anche altre variabili come altezza e peso.
&lt;color=yellow&gt;(2) Qui puoi vedere quali attributi sono fondamentali per ciascun piano di gioco. Gli attributi rilevanti saranno evidenziati con due gradi di importanza.
&lt;color=yellow&gt;(3) Questi quattro blocchi riassumono informazioni consultabili in modo più dettagliato cliccando sul pulsante in alto a destra di ciascun blocco.
</t>
  </si>
  <si>
    <t>&lt;color=yellow&gt;(1) 球员属性的完整列表。加成或减益取决于球员状态与装备。图形概览中也包含身高、体重等变量。
 &lt;color=yellow&gt;(2) 可以看到每个比赛策略的关键属性。相关属性将在列表中高亮显示，并有两个重要性级别。
 &lt;color=yellow&gt;(3) 可分别点击各模块右上角按钮，查看四个信息模块的详细内容。</t>
  </si>
  <si>
    <t>&lt;color=yellow&gt;(1) Полный список характеристик игрока. Бонусы и штрафы зависят от формы игрока и экипировки. Графический обзор также включает другие переменные, такие как рост и вес.
 &lt;color=yellow&gt;(2) Здесь вы можете увидеть, какие характеристики являются ключевыми для каждого игрового плана. Соответствующие характеристики будут выделены в списке с двумя уровнями важности.
 &lt;color=yellow&gt;(3) Эти четыре блока суммируют информацию, которую вы можете изучить более подробно, нажав кнопку в правом верхнем углу каждого из них.</t>
  </si>
  <si>
    <t>&lt;color=yellow&gt;(1) Lista completa dos atributos do jogador. Bônus e penalidades dependem da forma e do equipamento do jogador. A visão geral gráfica também inclui outras variáveis como altura e peso.
 &lt;color=yellow&gt;(2) Aqui você pode ver quais atributos são chave para cada plano de jogo. Atributos relevantes serão destacados na lista, com dois níveis de importância.
 &lt;color=yellow&gt;(3) Estes quatro blocos resumem informações que você pode explorar em mais detalhes clicando no botão no canto superior direito de cada um.</t>
  </si>
  <si>
    <t>PLAYERRANKING_TITLE</t>
  </si>
  <si>
    <t>PLAYERRANKING_PAGE_1_TITLE</t>
  </si>
  <si>
    <t>Results/Ranking</t>
  </si>
  <si>
    <t>Résultats / Classements</t>
  </si>
  <si>
    <t>Ergebnisse/Platzierung</t>
  </si>
  <si>
    <t>Resultados/Clasificación</t>
  </si>
  <si>
    <t>Risultati/classifica</t>
  </si>
  <si>
    <t>Результаты/Рейтинг</t>
  </si>
  <si>
    <t>Resultados/Ranking</t>
  </si>
  <si>
    <t>PLAYERRANKING_PAGE_1_DESC</t>
  </si>
  <si>
    <t>&lt;color=yellow&gt;(1)&lt;/color&gt; Choice of the Junior (if available) or Pro (if available) circuit
&lt;color=yellow&gt;(2)&lt;/color&gt; List of tournaments played. In light blue the tournaments counted (note that depending on the circuit, the number of tournaments counted and specific rules (e.g. "mandatory" rules for the top 50) are taken into account.
&lt;color=yellow&gt;(3)&lt;/color&gt; and &lt;color=yellow&gt;(4)&lt;/color&gt; ranking change by week and by year.
&lt;color=yellow&gt;(5)&lt;/color&gt; Compare your player's progress with the best!</t>
  </si>
  <si>
    <t xml:space="preserve">&lt;color=yellow&gt;(1)&lt;/color&gt; Choix du circuit Junior (si disponible) ou Pro (si disponible)
&lt;color=yellow&gt;(2)&lt;/color&gt; Liste des tournois joués, en bleu clair les tournois comptabilisés (attention selon les circuits le nombre de tournois comptabilisés et des règles spécifiques (exemple : règles « mandatory » pour le top 50) sont prises en compte.
&lt;color=yellow&gt;(3)&lt;/color&gt; et &lt;color=yellow&gt;(4)&lt;/color&gt; évolution de classement par semaine et par année.
&lt;color=yellow&gt;(5)&lt;/color&gt; Comparez la progression de votre joueur avec celles des meilleurs ! </t>
  </si>
  <si>
    <t>&lt;color=yellow&gt;(1)&lt;/color&gt; Wahl, ob Junior- oder Pro-Tour, je nach Verfügbarkeit
 &lt;color=yellow&gt;(2)&lt;/color&gt; Liste der gespielten Turniere. Die gezählten Turniere werden blau dargestellt (beachte, dass je nach Tour die Anzahl an gezählten Turnieren und spezifische Regeln (z. B. „erforderliche“ Regeln für die Top 50) berücksichtigt werden.
 &lt;color=yellow&gt;(3)&lt;/color&gt; und &lt;color=yellow&gt;(4)&lt;/color&gt; Ranglistenveränderung nach Woche und nach Jahr.</t>
  </si>
  <si>
    <t>&lt;color=yellow&gt;(1)&lt;/color&gt; Elección del circuito Junior (si está disponible) o Profesional (si está disponible).
&lt;color=yellow&gt;(2)&lt;/color&gt; Lista de torneos jugados. Los torneos contabilizados aparecen en azul (dependiendo del circuito, se tiene en cuenta el número de torneos y las reglas específicas; por ejemplo, reglas "obligatorias" para los Top 50).
&lt;color=yellow&gt;(3)&lt;/color&gt; y &lt;color=yellow&gt;(4)&lt;/color&gt; evolución de la clasificación por semana y por año.
&lt;color=yellow&gt;(5)&lt;/color&gt; ¡Compara la progresión de tu jugador con la de los mejores!</t>
  </si>
  <si>
    <t>&lt;color=yellow&gt;(1)&lt;/color&gt; Scelta tra il circuito Junior (se disponibile) e Pro (se disponibile)
&lt;color=yellow&gt;(2)&lt;/color&gt; Elenco di tornei giocati. In blu i tornei presi in considerazione in funzione del circuito, del numero di tornei e delle regole specifiche (per esempio le regole “obbligatorie” per i top 50).
&lt;color=yellow&gt;(3)&lt;/color&gt; e &lt;color=yellow&gt;(4)&lt;/color&gt; evoluzione della classifica per settimana e per anno.
&lt;color=yellow&gt;(5)&lt;/color&gt; Confronta la progressione del tuo giocatore con quella dei migliori!</t>
  </si>
  <si>
    <t>&lt;color=yellow&gt;(1)&lt;/color&gt;选择青少年（如可用）或职业（如可用）巡回赛。
 &lt;color=yellow&gt;(2)&lt;/color&gt;比赛列表：浅蓝色表示计入积分的赛事（不同巡回赛有不同计分规则，例如前50选手的强制参赛规则等）。
 &lt;color=yellow&gt;(3)&lt;/color&gt; and &lt;color=yellow&gt;(4)&lt;/color&gt;显示每周与每年的排名变化。
 &lt;color=yellow&gt;(5)&lt;/color&gt;与顶尖选手比较，看看你的球员进步情况！</t>
  </si>
  <si>
    <t>&lt;color=yellow&gt;(1)&lt;/color&gt; Выбор юниорского (если доступно) или профессионального (если доступно) тура
 &lt;color=yellow&gt;(2)&lt;/color&gt; Список сыгранных турниров. Светло-голубым цветом отмечены турниры, идущие в зачет (обратите внимание, что в зависимости от тура учитывается количество турниров в зачете и специфические правила (например, правила "обязательного участия" для топ-50).
 &lt;color=yellow&gt;(3)&lt;/color&gt; и &lt;color=yellow&gt;(4)&lt;/color&gt; изменение рейтинга по неделям и по годам.
 &lt;color=yellow&gt;(5)&lt;/color&gt; Сравните прогресс вашего игрока с лучшими!</t>
  </si>
  <si>
    <t>&lt;color=yellow&gt;(1)&lt;/color&gt; Escolha do circuito Junior (se disponível) ou Pro (se disponível)
 &lt;color=yellow&gt;(2)&lt;/color&gt; Lista de torneios disputados. Em azul claro os torneios contados (note que dependendo do circuito, o número de torneios contados e regras específicas (ex: regras "obrigatórias" para o top 50) são levados em consideração.
 &lt;color=yellow&gt;(3)&lt;/color&gt; e &lt;color=yellow&gt;(4)&lt;/color&gt; mudança de ranking por semana e por ano.
 &lt;color=yellow&gt;(5)&lt;/color&gt; Compare o progresso do seu jogador com os melhores!</t>
  </si>
  <si>
    <t>PLAYERRECORDS_TITLE</t>
  </si>
  <si>
    <t>PLAYERRECORDS_PAGE_1_TITLE</t>
  </si>
  <si>
    <t>Awards</t>
  </si>
  <si>
    <t>Erfolgsbilanz</t>
  </si>
  <si>
    <t>Premios</t>
  </si>
  <si>
    <t>奖项</t>
  </si>
  <si>
    <t>Награды</t>
  </si>
  <si>
    <t>Prêmios</t>
  </si>
  <si>
    <t>PLAYERRECORDS_PAGE_1_DESC</t>
  </si>
  <si>
    <t>Your player’s trophy room. Make sure it's as full as possible!</t>
  </si>
  <si>
    <t>La salle des trophées de votre joueur. Faites en sorte qu’elle soit la plus fournie possible !</t>
  </si>
  <si>
    <t>Der Trophäenraum deines Spielers. Sorge dafür, dass er mit so vielen Trophäen wie möglich gefüllt wird!</t>
  </si>
  <si>
    <t>Es la sala de trofeos de tu tenista. ¡Procura que esté lo más llena posible!</t>
  </si>
  <si>
    <t>La sala dei trofei del tuo giocatore. Fai del tuo meglio affinché sia più piena possibile!</t>
  </si>
  <si>
    <t>这是你球员的奖杯陈列室——应尽量将它装得满满当当！</t>
  </si>
  <si>
    <t>Комната трофеев вашего игрока. Убедитесь, что она как можно более полная!</t>
  </si>
  <si>
    <t>O salão de troféus do seu jogador. Certifique-se de que ele esteja o mais cheio possível!</t>
  </si>
  <si>
    <t>PLAYERREPORTS_TITLE</t>
  </si>
  <si>
    <t>PLAYERREPORTS_PAGE_1_TITLE</t>
  </si>
  <si>
    <t>Training reports</t>
  </si>
  <si>
    <t>Rapports d'entrainement</t>
  </si>
  <si>
    <t>Trainingsberichte</t>
  </si>
  <si>
    <t>Informes de entrenamiento</t>
  </si>
  <si>
    <t>Resoconti degli allenamenti</t>
  </si>
  <si>
    <t>Отчеты о тренировках</t>
  </si>
  <si>
    <t>Relatórios de Treinamento</t>
  </si>
  <si>
    <t>PLAYERREPORTS_PAGE_1_DESC</t>
  </si>
  <si>
    <t>Training report gives you more details about your player's progress on their attributes. The graph shows weekly progress, and the progress bars show overall progress.
&lt;color=yellow&gt;(1)&lt;/color&gt; Changes to the attributes. When the bar reaches 100%, the attribute progresses by one point.
&lt;color=yellow&gt;(2)&lt;/color&gt; Change in fitness buff compared to previous week
&lt;color=yellow&gt;(3)&lt;/color&gt; Changes to the attributes over the season
&lt;color=yellow&gt;(4)&lt;/color&gt; You can choose a specific view: overall, for a category of attributes or for a specific attribute.</t>
  </si>
  <si>
    <t>Le rapport d'entraînement vous donne plus de détails sur la progression de votre joueur concernant ses attributs semaine par semaine avec le graphique et globalement avec les jauges de progression.
&lt;color=yellow&gt;(1)&lt;/color&gt; Evolution des attributs. Lorsque la barre atteint 100%, l’attribut progresse d’un point.
&lt;color=yellow&gt;(2)&lt;/color&gt; Evolution du bonus de forme par rapport à la semaine précédente
&lt;color=yellow&gt;(3)&lt;/color&gt; Évolution des attributs sur la saison
&lt;color=yellow&gt;(4)&lt;/color&gt; Vous pouvez choisir de suivre une évolution particulière : niveau global, sur une catégorie d’attributs ou spécifiquement un attribut.</t>
  </si>
  <si>
    <t>Der Trainingsbericht liefert dir mehr Details über den Fortschritt des Spielers/der Spielerin bei der Entwicklung seiner/ihrer Attribute. Die Kurve bildet die wöchentliche Entwicklung ab und die Fortschrittsbalken zeigen den allgemeinen Fortschritt.
&lt;color=yellow&gt;(1)&lt;/color&gt; Veränderungen der Attributen. Wenn die Leiste 100 % erreicht, verbessert sich das Attribut um einen Punkt.
&lt;color=yellow&gt;(2)&lt;/color&gt; Entwicklung des Formbonus im Vergleich zur Vorwoche
&lt;color=yellow&gt;(3)&lt;/color&gt; Veränderungen der Attributen im Laufe der Saison
&lt;color=yellow&gt;(4)&lt;/color&gt; Du kannst dich für eine bestimmte Ansicht entscheiden: Gesamt, für eine Kategorie von Attributen oder für ein bestimmtes Attribut.
&lt;color=yellow&gt;(5)&lt;/color&gt; Vergleichen Sie die Entwicklung Ihres Spielers mit der der Besten!</t>
  </si>
  <si>
    <t xml:space="preserve">El informe de entrenamiento te ofrece más detalles sobre el progreso de los atributos de tu tenista. El gráfico muestra el progreso semanal y las barras de progreso muestran el progreso general.
&lt;color=yellow&gt;(1)&lt;/color&gt; Evolución de los atributos. Cuando la barra alcanza el 100 %, el atributo avanza un punto.
&lt;color=yellow&gt;(2)&lt;/color&gt; Evolución en la mejora de forma física respecto a la semana anterior
&lt;color=yellow&gt;(3)&lt;/color&gt; Evolución de los atributos durante la temporada.
&lt;color=yellow&gt;(4)&lt;/color&gt; Puedes elegir ver una vista determinada: general, para una categoría de atributos o para un atributo concreto.
</t>
  </si>
  <si>
    <t>Il resoconto sull'allenamento ti fornisce maggiori dettagli sui progressi dell'atleta nei suoi attributi. Il grafico mostra i progressi settimanali e le barre di avanzamento mostrano i progressi complessivi.
&lt;color=yellow&gt;(1)&lt;/color&gt; Evoluzione degli attributi. Quando la barra raggiunge il 100%, l’attributo sale di un punto.
&lt;color=yellow&gt;(2)&lt;/color&gt; Cambiamenti dei bonus di stato di forma in confronto alla settimana precedente
&lt;color=yellow&gt;(3)&lt;/color&gt; Evoluzione degli attributi durante la stagione
&lt;color=yellow&gt;(4)&lt;/color&gt; Puoi scegliere una vista specifica: complessiva, per categoria di attributi o di un attributo specifico.</t>
  </si>
  <si>
    <t>训练报告提供球员属性提升的详细数据。图表展示每周进度，进度条显示整体成长情况。
 &lt;color=yellow&gt;(1)&lt;/color&gt;属性变化：当进度条达到100%，该属性提升1点。
 &lt;color=yellow&gt;(2)&lt;/color&gt;体能加成变化：与上周相比的体能差异。
 &lt;color=yellow&gt;(3)&lt;/color&gt;赛季内属性变化趋势。
 &lt;color=yellow&gt;(4)&lt;/color&gt;可选择不同视图：总体、特定属性类别或单项属性。</t>
  </si>
  <si>
    <t>Отчет о тренировках дает вам больше деталей о прогрессе вашего игрока по его характеристикам. График показывает еженедельный прогресс, а полосы прогресса показывают общий прогресс.
 &lt;color=yellow&gt;(1)&lt;/color&gt; Изменения характеристик. Когда полоса достигает 100%, характеристика увеличивается на одно очко.
 &lt;color=yellow&gt;(2)&lt;/color&gt; Изменение баффа физической формы по сравнению с предыдущей неделей.
 &lt;color=yellow&gt;(3)&lt;/color&gt; Изменения характеристик в течение сезона.
 &lt;color=yellow&gt;(4)&lt;/color&gt; Вы можете выбрать определенный вид: общий, по категории характеристик или по конкретной характеристике.</t>
  </si>
  <si>
    <t>O relatório de treinamento fornece mais detalhes sobre o progresso do seu jogador em seus atributos. O gráfico mostra o progresso semanal e as barras de progresso mostram o progresso geral.
 &lt;color=yellow&gt;(1)&lt;/color&gt; Mudanças nos atributos. Quando a barra atinge 100%, o atributo progride um ponto.
 &lt;color=yellow&gt;(2)&lt;/color&gt; Mudança no bônus de preparo físico em comparação com a semana anterior
 &lt;color=yellow&gt;(3)&lt;/color&gt; Mudanças nos atributos ao longo da temporada
 &lt;color=yellow&gt;(4)&lt;/color&gt; Você pode escolher uma visualização específica: geral, por categoria de atributos ou por atributo específico.</t>
  </si>
  <si>
    <t>PLAYERREPORTS_PAGE_2_TITLE</t>
  </si>
  <si>
    <t>Tournaments reports</t>
  </si>
  <si>
    <t>Rapports de tournois</t>
  </si>
  <si>
    <t>Berichte über Turniere</t>
  </si>
  <si>
    <t>Informes de los torneos</t>
  </si>
  <si>
    <t>Rapporti sui tornei</t>
  </si>
  <si>
    <t>赛事报告</t>
  </si>
  <si>
    <t>Отчеты о турнирах</t>
  </si>
  <si>
    <t>Relatórios de Torneios</t>
  </si>
  <si>
    <t>PLAYERREPORTS_PAGE_2_DESC</t>
  </si>
  <si>
    <t>Here you will find the history of your player’s tournaments&lt;color=yellow&gt;(1)&lt;/color&gt; , as well as prize money and points won &lt;color=yellow&gt;(2)&lt;/color&gt; .
Your player's ranking at the time of the tournament is also shown &lt;color=yellow&gt;(3)&lt;/color&gt;.</t>
  </si>
  <si>
    <t>Retrouvez ici un historique des tournois joués par votre joueur &lt;color=yellow&gt;(1)&lt;/color&gt;, ainsi que les prize moneys et les points remportés &lt;color=yellow&gt;(2)&lt;/color&gt; .
Le classement de votre joueur au moment du tournoi est également indiqué &lt;color=yellow&gt;(3)&lt;/color&gt;.</t>
  </si>
  <si>
    <t>Hier findest du eine Übersicht der vergangenen, gespielten Turniere deines Spielers &lt;color=yellow&gt;(1)&lt;/color&gt; sowie die erspielten Preisgelder und Punkte &lt;color=yellow&gt;(2)&lt;/color&gt; .
Der Ranglistenplatz deines Spielers zum Zeitpunkt des Turniers wird ebenfalls angezeigt &lt;color=yellow&gt;(3)&lt;/color&gt;.</t>
  </si>
  <si>
    <t>Aquí encontrarás el historial de torneos de tu tenista &lt;color=yellow&gt;(1)&lt;/color&gt;, así como premios en metálico y puntos ganados &lt;color=yellow&gt;(2)&lt;/color&gt;.
También se muestra la clasificación de tu tenista en el momento del torneo &lt;color=yellow&gt;(3)&lt;/color&gt;.</t>
  </si>
  <si>
    <t>Qui trovi la cronologia degli tornei disputati dal tuo giocatore &lt;color=yellow&gt;(1)&lt;/color&gt;, con anche i premi in denaro e i punti conquistati &lt;color=yellow&gt;(2)&lt;/color&gt;.
È indicata anche la classifica del tuo giocatore al momento del torneo &lt;color=yellow&gt;(3)&lt;/color&gt;.</t>
  </si>
  <si>
    <t>此处可查看球员的赛事历史&lt;color=yellow&gt;(1)&lt;/color&gt; ，以及赢得的奖金与积分&lt;color=yellow&gt;(2)&lt;/color&gt;。
 还会显示球员参赛时的当期排名&lt;color=yellow&gt;(3)&lt;/color&gt;。</t>
  </si>
  <si>
    <t>Здесь вы найдете историю турниров вашего игрока&lt;color=yellow&gt;(1)&lt;/color&gt;, а также выигранные призовые деньги и очки &lt;color=yellow&gt;(2)&lt;/color&gt;.
 Рейтинг вашего игрока на момент турнира также отображается &lt;color=yellow&gt;(3)&lt;/color&gt;.</t>
  </si>
  <si>
    <t>Aqui você encontrará o histórico de torneios do seu jogador&lt;color=yellow&gt;(1)&lt;/color&gt;, bem como o dinheiro e os pontos ganhos &lt;color=yellow&gt;(2)&lt;/color&gt;.
 O ranking do seu jogador no momento do torneio também é mostrado &lt;color=yellow&gt;(3)&lt;/color&gt;.</t>
  </si>
  <si>
    <t>PLAYERSELECTION_TITLE</t>
  </si>
  <si>
    <t>Player selection</t>
  </si>
  <si>
    <t>Sélection des joueurs</t>
  </si>
  <si>
    <t>Auswahl der Spieler</t>
  </si>
  <si>
    <t>Selección de tenistas</t>
  </si>
  <si>
    <t>Selezione del giocatore</t>
  </si>
  <si>
    <t>选择球员</t>
  </si>
  <si>
    <t>Выбор игрока</t>
  </si>
  <si>
    <t>Seleção de Jogador</t>
  </si>
  <si>
    <t>PLAYERSELECTION_PAGE_1_TITLE</t>
  </si>
  <si>
    <t>PLAYERSELECTION_PAGE_1_DESC</t>
  </si>
  <si>
    <t>You can choose to start with one or more players (depending on the capacity of your academy).
 &lt;color=yellow&gt;(1)&lt;/color&gt; The list on the left shows you all the players who could realistically join your academy. Uncheck the realistic option to see all the players on the circuit. You can access a player's details by clicking on the "magnifying glass" button on the left.
 &lt;color=yellow&gt;(2)&lt;/color&gt; The section on the right summarises your selection. You must assign a status to each player: their contract with the academy will be created accordingly.</t>
  </si>
  <si>
    <t>Vous pouvez choisir de débuter avec un ou plusieurs joueurs (selon la capacité d’accueil de votre académie).
 &lt;color=yellow&gt;(1)&lt;/color&gt; La liste à gauche vous présente l’ensemble des joueurs et joueuses qui pourraient accepetre de rejoindre votre académie de manière réaliste. Décocher l’option réaliste pour voir l’ensemble des joueurs du circuit. Vous pouvez accéder aux détails d’un joueur en cliquant sur le bouton « loupe » à gauche.
 &lt;color=yellow&gt;(2)&lt;/color&gt; La partie de droite récapitule votre sélection. Vous devez affecter un statut à chacun des joueurs : son contrat avec l’académie sera créé en fonction.</t>
  </si>
  <si>
    <t>Sie können wählen, ob Sie mit einem oder mehreren Spielern beginnen möchten (je nach Kapazität Ihrer Akademie).
 &lt;color=yellow&gt;(1)&lt;/color&gt; Die Liste auf der linken Seite zeigt Ihnen alle Spieler und Spielerinnen, die realistischerweise in Ihre Akademie aufgenommen werden könnten. Deaktivieren Sie die Option realistisch, um alle Spielerinnen und Spieler der Tour zu sehen. Sie können die Details eines Spielers aufrufen, indem Sie auf die Taste "Lupe" auf der linken Seite klicken.
 &lt;color=yellow&gt;(2)&lt;/color&gt; Der rechte Teil fasst Ihre Auswahl zusammen. Sie müssen jedem Spieler einen Status zuweisen: Sein Vertrag mit der Akademie wird entsprechend erstellt.</t>
  </si>
  <si>
    <t>Puedes optar por empezar con uno o varios tenistas (dependiendo de la capacidad de tu escuela).
 &lt;color=yellow&gt;(1)&lt;/color&gt; La lista de la izquierda muestra todos los tenistas que, siendo realistas, podrían unirse a tu escuela. Deja sin marcar la opción realista para ver todos los tenistas del circuito. Puedes acceder a los detalles de un tenista haciendo clic en el botón de la "lupa" de la izquierda.
 &lt;color=yellow&gt;(2)&lt;/color&gt; La sección de la derecha resume tu selección. Tienes que asignar un estado a cada tenista: su contrato con la escuela se creará en consecuencia.</t>
  </si>
  <si>
    <t>Puoi scegliere di iniziare con uno o più giocatori (a seconda della capacità della tua accademia).
 &lt;color=yellow&gt;(1)&lt;/color&gt; L'elenco sulla sinistra ti mostra tutti i giocatori che potrebbero realisticamente far parte della tua accademia. Rimuovi la selezione dell'opzione realistica per vedere tutti i giocatori sul circuito. Puoi accedere ai dettagli di un giocatore facendo clic sul pulsante della lente di ingrandimento sulla sinistra.
 &lt;color=yellow&gt;(2)&lt;/color&gt; La sezione sulla destra riassume la tua selezione. Devi assegnare uno stato a ogni giocatore: il suo contratto con l'accademia verrà creato di conseguenza.</t>
  </si>
  <si>
    <t>可以选择以一名或多名球员开局（取决于学院容量）。
  &lt;color=yellow&gt;(1)&lt;/color&gt;左侧列表显示了所有有可能加入你学院的球员。取消勾选“现实可能”选项以查看巡回赛上的所有球员。你可以通过单击左侧的“放大镜”按钮查看球员的详细信息。
  &lt;color=yellow&gt;(2)&lt;/color&gt;右侧区域显示选中名单。你必须为每名球员分配身份，学院合同将根据身份创建。</t>
  </si>
  <si>
    <t>Вы можете выбрать одного или нескольких игроков для начала (в зависимости от вместимости вашей академии).
 &lt;color=yellow&gt;(1)&lt;/color&gt; Список слева показывает всех игроков, которые могли бы реально присоединиться к вашей академии. Снимите флажок "реалистичные", чтобы увидеть всех игроков тура. Вы можете получить доступ к деталям игрока, нажав кнопку "лупа" слева.
 &lt;color=yellow&gt;(2)&lt;/color&gt; Раздел справа суммирует ваш выбор. Вы должны назначить статус каждому игроку: его контракт с академией будет создан соответственно.</t>
  </si>
  <si>
    <t>Você pode escolher começar com um ou mais jogadores (dependendo da capacidade da sua academia).
 &lt;color=yellow&gt;(1)&lt;/color&gt; A lista à esquerda mostra todos os jogadores que poderiam realisticamente ingressar na sua academia. Desmarque a opção realista para ver todos os jogadores do circuito. Você pode acessar os detalhes de um jogador clicando no botão "lupa" à esquerda.
 &lt;color=yellow&gt;(2)&lt;/color&gt; A seção à direita resume sua seleção. Você deve atribuir um status a cada jogador: o contrato deles com a academia será criado de acordo.</t>
  </si>
  <si>
    <t>PLAYERSTATS_TITLE</t>
  </si>
  <si>
    <t>PLAYERSTATS_PAGE_1_TITLE</t>
  </si>
  <si>
    <t>Player statistics</t>
  </si>
  <si>
    <t>Statistiques du joueur</t>
  </si>
  <si>
    <t>Spielerstatistiken</t>
  </si>
  <si>
    <t>Estadísticas de tu tenista</t>
  </si>
  <si>
    <t>Statistiche del giocatore</t>
  </si>
  <si>
    <t>球员统计</t>
  </si>
  <si>
    <t>Статистика игрока</t>
  </si>
  <si>
    <t>Estatísticas do Jogador</t>
  </si>
  <si>
    <t>PLAYERSTATS_PAGE_1_DESC</t>
  </si>
  <si>
    <t>&lt;color=yellow&gt;(1)&lt;/color&gt; Choice of Junior (if available) or Pro (if available) circuit
&lt;color=yellow&gt;(2)&lt;/color&gt; Game stats with real historical data for pro circuits
&lt;color=yellow&gt;(3)&lt;/color&gt; Win rate, data available only from 2024 season
&lt;color=yellow&gt;(4)&lt;/color&gt; After several matches (at least 3) against the same player, you will be able to see a global and per-player summary of the head-to-head matches.</t>
  </si>
  <si>
    <t>&lt;color=yellow&gt;(1)&lt;/color&gt; Choix du circuit Junior (si disponible) ou Pro (si disponible)
&lt;color=yellow&gt;(2)&lt;/color&gt; Stats de match avec les données historiques réelles pour les circuits pros
&lt;color=yellow&gt;(3)&lt;/color&gt; Taux de victoire, données disponibles uniquement à partir de la saison 2024
&lt;color=yellow&gt;(4)&lt;/color&gt; A partir de plusieurs confrontations (au moins 3) contre un même joueur, vous pourrez trouver un bilan global et par joueur des face à face.</t>
  </si>
  <si>
    <t>&lt;color=yellow&gt;(1)&lt;/color&gt; Wahl, ob Junior- oder Pro-Tour, je nach Verfügbarkeit
&lt;color=yellow&gt;(2)&lt;/color&gt; Spielstatistiken mit echten historischen Daten für die Pro-Tour
&lt;color=yellow&gt;(3)&lt;/color&gt; Gewinnquote, Daten nur von der Saison 2024 verfügbar
&lt;color=yellow&gt;(4)&lt;/color&gt; Nach einigen Matches (mindestens 3) gegen den gleichen Spieler/gleiche Spielerin kannst du dir auch eine globale Zusammenfassung und eine Zusammenfassung pro Spieler/Spielerin der direkten Duelle ansehen.</t>
  </si>
  <si>
    <t>&lt;color=yellow&gt;(1)&lt;/color&gt; Elección del circuito Junior (si está disponible) o Profesional (si está disponible).
&lt;color=yellow&gt;(2)&lt;/color&gt; Estadísticas de juego con datos históricos reales para circuitos profesionales.
&lt;color=yellow&gt;(3)&lt;/color&gt; Tasa de victorias, datos solo disponibles de la temporada 2024.
&lt;color=yellow&gt;(4)&lt;/color&gt; Después de varios partidos (al menos tres) contra el mismo tenista, podrás ver un resumen general y por tenista de los enfrentamientos cara a cara.</t>
  </si>
  <si>
    <t>&lt;color=yellow&gt;(1)&lt;/color&gt; Scelta tra il circuito Junior (se disponibile) e Pro (se disponibile)
&lt;color=yellow&gt;(2)&lt;/color&gt; Statistiche di gioco con dati storici reali dei circuiti Pro
&lt;color=yellow&gt;(3)&lt;/color&gt; Percentuale di vittorie (dati disponibili solo a partire dalla stagione 2024)
&lt;color=yellow&gt;(4)&lt;/color&gt; Dopo un certo numero di incontri (almeno 3) contro lo stesso giocatore, potrai visualizzare un riepilogo globale e per giocatore degli scontri diretti.</t>
  </si>
  <si>
    <t>&lt;color=yellow&gt;(1)&lt;/color&gt;选择青少年（如可用）或职业（如可用）巡回赛。
 &lt;color=yellow&gt;(2)&lt;/color&gt;比赛统计数据，包含职业巡回赛的真实历史数据。
 &lt;color=yellow&gt;(3)&lt;/color&gt;胜率，数据仅从2024赛季开始提供
 &lt;color=yellow&gt;(4)&lt;/color&gt;当对阵同一球员的比赛达到3场以上时，将显示与该球员的整体与单独对战统计数据。</t>
  </si>
  <si>
    <t>&lt;color=yellow&gt;(1)&lt;/color&gt; Выбор юниорского (если доступно) или профессионального (если доступно) тура
 &lt;color=yellow&gt;(2)&lt;/color&gt; Статистика игр с реальными историческими данными для профессиональных туров.
 &lt;color=yellow&gt;(3)&lt;/color&gt; Процент побед, данные доступны только с сезона 2024 года.
 &lt;color=yellow&gt;(4)&lt;/color&gt; После нескольких матчей (минимум 3) против одного и того же игрока вы сможете увидеть общий и индивидуальный сводный отчет о личных встречах.</t>
  </si>
  <si>
    <t>&lt;color=yellow&gt;(1)&lt;/color&gt; Escolha do circuito Junior (se disponível) ou Pro (se disponível)
 &lt;color=yellow&gt;(2)&lt;/color&gt; Estatísticas de jogo com dados históricos reais para circuitos profissionais
 &lt;color=yellow&gt;(3)&lt;/color&gt; Taxa de vitórias, dados disponíveis apenas a partir da temporada de 2024
 &lt;color=yellow&gt;(4)&lt;/color&gt; Após várias partidas (pelo menos 3) contra o mesmo jogador, você poderá ver um resumo global e por jogador dos confrontos diretos.</t>
  </si>
  <si>
    <t>PLAYERTACTICS_TITLE</t>
  </si>
  <si>
    <t>PLAYERTACTICS_PAGE_1_TITLE</t>
  </si>
  <si>
    <t>Plan de jeu</t>
  </si>
  <si>
    <t>Plano de Jogo</t>
  </si>
  <si>
    <t>PLAYERTACTICS_PAGE_1_DESC</t>
  </si>
  <si>
    <t xml:space="preserve">This tab is similar to the in-match tactics panel, except here you can save and organize your game plans.
A game plan is the strategy your player follows during a match, so it should match their abilities. Key attributes for each plan are visible in the player’s global profile.
&lt;color=yellow&gt;(1) You can preselect up to 3 preferred game plans. A set of default plans is available, but you're free to create your own.
&lt;color=yellow&gt;(2) Use this to save or revert to the original game plan.
Game plans are specific to each player and cannot be shared across players.
Colored dots indicate how well the player has mastered the plan
- Green = the player will perform at their full potential
- Orange = performance will be slightly affected
- Red = performance will be significantly impacted
Game plan mastery improves through training (see the "game plans" category) and also during matches where the plan is used.
&lt;color=yellow&gt;(3) Finally, you can import and export (and share ;)) your game plans. Perfect for keeping your ultimate settings across careers—or sharing with your fellow Sunday managers ;)
</t>
  </si>
  <si>
    <t>Cet onglet reprend le volet présent en match à la différence qu’ici vous pouvez sauvegarder vos plans de jeu et les organiser.
Un plan de jeu est la stratégie que votre joueur applique en match, c’est pourquoi il est important qu’il soit adapté aux capacités de votre joueur. Les attributs importants liés à un plan de jeu sont visibles sur la fiche globale. 
&lt;color=yellow&gt;(1)&lt;/color&gt; Vous pouvez définir à l’avance 3 plans de jeu préférentiels. Une liste de plans de jeu de base existe mais libre à vous de créer des plans de jeu personnalisés.
&lt;color=yellow&gt;(2)&lt;/color&gt; Pour sauvegarder ou revenir sur le plan de jeu initial. 
Les plans de jeu sont propres à un joueur et donc non mutualisables.
Les petits ronds de couleur indiquent le niveau de maîtrise du plan de jeu
- Vert = le joueur jouera au maximum de ses capacités
- Orange = le niveau de jeu sera légèrement impacté
- Rouge = le niveau de jeu sera impacté plus largement
Le niveau de maîtrise d’un plan de jeu s’améliore en entrainement (voir les sessions dans la catégorie plans de jeu) mais aussi en match (chaque match où le plan de jeu est utilisé).
&lt;color=yellow&gt;(3)&lt;/color&gt; Enfin, vous pouvez importer, exporter (et donc partager ;)) vos plans de jeu. Pratique pour garder vos réglages ultimes d’une carrière à l’autre ou partager ça à des amis managers du dimanche ;)</t>
  </si>
  <si>
    <t xml:space="preserve">Dieser Reiter ähnelt dem Taktikbereich im Match, aber hier können Sie Ihre Spielpläne speichern und organisieren.
Ein Spielplan ist die Strategie, die Ihr Spieler im Match anwendet. Daher sollte er zu seinen Fähigkeiten passen. Die wichtigen Attribute finden Sie im Gesamtprofil.
&lt;color=yellow&gt;(1) Sie können bis zu 3 bevorzugte Spielpläne im Voraus festlegen. Es gibt eine Liste mit Standardplänen, aber Sie können auch eigene erstellen.
&lt;color=yellow&gt;(2) Damit können Sie speichern oder zum ursprünglichen Spielplan zurückkehren.
Spielpläne sind spielerspezifisch und nicht übertragbar.
Farbige Kreise zeigen den Beherrschungsgrad des Spielplans an
- Grün = der Spieler spielt auf höchstem Niveau
- Orange = Leistung leicht beeinträchtigt
- Rot = Leistung deutlich eingeschränkt
Die Beherrschung eines Spielplans verbessert sich durch Training (siehe Kategorie „Spielpläne“) und durch Einsätze im Match.
&lt;color=yellow&gt;(3) Schließlich können Sie Ihre Spielpläne importieren, exportieren (und teilen ;)). Ideal, um Ihre besten Einstellungen von einer Karriere zur nächsten zu behalten – oder sie mit befreundeten Sonntagsmanagern zu teilen ;)
</t>
  </si>
  <si>
    <t xml:space="preserve">Esta pestaña es similar al panel táctico durante un partido, pero aquí puedes guardar y organizar tus planes de juego.
Un plan de juego es la estrategia que tu jugador sigue en el partido, por eso debe adaptarse a sus capacidades. Los atributos clave se muestran en la ficha global.
&lt;color=yellow&gt;(1) Puedes definir hasta 3 planes de juego preferidos. Hay una lista de planes básicos, pero puedes crear los tuyos propios.
&lt;color=yellow&gt;(2) Para guardar o volver al plan de juego inicial.
Los planes de juego son específicos de cada jugador y no se pueden compartir.
Los círculos de colores indican el nivel de dominio del plan
- Verde = el jugador jugará a su máximo nivel
- Naranja = el nivel de juego se verá ligeramente afectado
- Rojo = el nivel de juego se verá notablemente afectado
El dominio de un plan de juego mejora con el entrenamiento (consulta la categoría “planes de juego”) y también durante los partidos en los que se utiliza.
&lt;color=yellow&gt;(3) Por último, puedes importar y exportar (¡y compartir! ;)) tus planes de juego. Perfecto para mantener tus mejores ajustes entre carreras o compartirlos con otros managers domingueros ;)
</t>
  </si>
  <si>
    <t xml:space="preserve">Questa scheda riprende il pannello presente durante il match, ma qui puoi salvare e organizzare i tuoi piani di gioco.
Un piano di gioco è la strategia che il tuo giocatore applica durante il match, quindi dovrebbe essere adatto alle sue capacità. Gli attributi importanti associati a ciascun piano sono visibili nella scheda generale.
&lt;color=yellow&gt;(1) Puoi definire in anticipo fino a 3 piani di gioco preferiti. È disponibile una lista di piani base, ma sei libero di crearne di personalizzati.
&lt;color=yellow&gt;(2) Per salvare o tornare al piano di gioco iniziale.
I piani di gioco sono legati a ogni giocatore e non sono condivisibili.
I cerchi colorati indicano il livello di padronanza del piano di gioco
- Verde = il giocatore giocherà al massimo delle sue capacità
- Arancione = il livello sarà leggermente influenzato
- Rosso = il livello sarà notevolmente compromesso
Il livello di padronanza di un piano di gioco migliora con l’allenamento (vedi la categoria “piani di gioco”) e anche durante le partite in cui viene utilizzato.
&lt;color=yellow&gt;(3) Infine puoi importare, esportare (e condividere ;)) i tuoi piani di gioco. Perfetto per conservare le impostazioni migliori tra una carriera e l’altra o per condividerle con amici allenatori della domenica ;)
</t>
  </si>
  <si>
    <t>此标签页与比赛内的战术面板类似，不同之处在于你可以在此保存和整理你的比赛策略。
 比赛策略是你的球员在比赛中遵循的策略，因此应该与他们的能力相匹配。每个比赛策略的关键属性可在球员的综合档案中查看。
 &lt;color=yellow&gt;(1)最多可预设3种偏好比赛策略。系统提供默认方案，你也可以进行自定义。
 &lt;color=yellow&gt;(2)可保存或还原为初始比赛策略。
 比赛策略为球员专属，无法与其他球员共享。
 彩色圆点表示球员对该方案的掌握度：
 - 绿色：球员可发挥全部潜力
 - 橙色：球员表现略受影响
 - 红色：球员表现明显受限
 比赛策略掌握度可通过训练（战术类别）及实战积累提升。
 &lt;color=yellow&gt;(3)最后，你还可以导入、导出及分享比赛策略，这有利于在不同职业生涯中保留理想设置，或与其他经理交流 ;)</t>
  </si>
  <si>
    <t>Эта вкладка похожа на панель тактики во время матча, но здесь вы можете сохранять и организовывать свои игровые планы.
 Игровой план — это стратегия, которой следует ваш игрок во время матча, поэтому он должен соответствовать его способностям. Ключевые характеристики каждого плана видны в общем профиле игрока.
 &lt;color=yellow&gt;(1) Вы можете заранее выбрать до 3 предпочтительных игровых планов. Доступен набор стандартных планов, но вы можете создавать свои собственные.
 &lt;color=yellow&gt;(2) Используйте это, чтобы сохранить или вернуться к исходному игровому плану.
 Игровые планы специфичны для каждого игрока и не могут быть переданы между игроками.
 Цветные точки указывают, насколько хорошо игрок освоил план:
 - Зеленый = игрок будет играть на полную мощность
 - Оранжевый = производительность будет немного снижена
 - Красный = производительность будет значительно снижена
 Мастерство в игровых планах улучшается благодаря тренировкам (см. категорию «игровые планы»), а также во время матчей, в которых используется план.
 &lt;color=yellow&gt;(3) Наконец, вы можете импортировать и экспортировать (и делиться ;)) свои игровые планы. Идеально подходит для сохранения ваших лучших настроек в разных карьерах или для обмена с другими менеджерами-любителями ;)</t>
  </si>
  <si>
    <t>Esta aba é semelhante ao painel de táticas dentro da partida, exceto que aqui você pode salvar e organizar seus planos de jogo.
 Um plano de jogo é a estratégia que seu jogador segue durante uma partida, portanto, deve corresponder às suas habilidades. Os atributos chave para cada plano são visíveis no perfil global do jogador.
 &lt;color=yellow&gt;(1) Você pode pré-selecionar até 3 planos de jogo preferidos. Um conjunto de planos padrão está disponível, mas você é livre para criar os seus.
 &lt;color=yellow&gt;(2) Use isso para salvar ou reverter para o plano de jogo original.
 Os planos de jogo são específicos para cada jogador e não podem ser compartilhados entre jogadores.
 Pontos coloridos indicam o quão bem o jogador dominou o plano
 - Verde = o jogador terá o desempenho máximo de seu potencial
 - Laranja = o desempenho será ligeiramente afetado
 - Vermelho = o desempenho será significativamente impactado
 O domínio do plano de jogo melhora através do treinamento (veja a categoria "planos de jogo") e também durante as partidas onde o plano é usado.
 &lt;color=yellow&gt;(3) Finalmente, você pode importar e exportar (e compartilhar ;)) seus planos de jogo. Perfeito para manter suas configurações definitivas em diferentes carreiras — ou compartilhar com seus colegas gerentes de domingo ;)</t>
  </si>
  <si>
    <t>PLAYERTACTICS_PAGE_2_TITLE</t>
  </si>
  <si>
    <t>Editing a game plan</t>
  </si>
  <si>
    <t>Édition d'un plan de jeu</t>
  </si>
  <si>
    <t>Einen Spielplan bearbeiten</t>
  </si>
  <si>
    <t>Edición de un plan de juego</t>
  </si>
  <si>
    <t>Modifica della tattica di gioco</t>
  </si>
  <si>
    <t>Редактирование игрового плана</t>
  </si>
  <si>
    <t>Editando um plano de jogo</t>
  </si>
  <si>
    <t>PLAYERTACTICS_PAGE_2_DESC</t>
  </si>
  <si>
    <t xml:space="preserve">&lt;color=yellow&gt;(1) To edit a game plan, start by selecting a category of instructions to modify: serve, return, or rally.
&lt;color=yellow&gt;(2) The detailed instruction panel will then appear. A full set of tactical options is available based on defined scenarios (Deuce/Advantage, 1st or 2nd serve return, rally in neutral, offensive or defensive situation).
&lt;color=yellow&gt;(3) You can also adjust tactical discipline. This slider determines how strictly the player follows the game plan. The higher it is, the less freedom the player has and the more precisely they follow instructions. The lower it is, the more freedom they have to use situational judgment.
</t>
  </si>
  <si>
    <t>&lt;color=yellow&gt;(1)&lt;/color&gt; Pour éditer un plan de jeu, choisissez d’abord une catégorie d’instructions à modifier : sur le service, sur le retour et dans le rally.
&lt;color=yellow&gt;(2)&lt;/color&gt; Le volet détaillé des instructions s’affiche alors. Un ensemble d’instructions tactiques est alors à votre disposition selon des situations définies (Egalité/Avantage, Retour de 1ère ou 2nde, rally en situation équilibrée, offensive ou défensive)
&lt;color=yellow&gt;(3)&lt;/color&gt; Vous avez également la possibilité de modifier le respect des tactiques. Ce curseur détermine le niveau d’indépendance du joueur par rapport au plan de jeu. Plus le curseur est haut moins le joueur a de liberté, plus il respecte les instructions tactiques à la lettre… Plus il est bas, plus sera libre et fera preuve d’intelligence situationnelle dans le choix des coups.</t>
  </si>
  <si>
    <t xml:space="preserve">&lt;color=yellow&gt;(1) Um einen Spielplan zu bearbeiten, wählen Sie zunächst eine Kategorie von Anweisungen: Aufschlag, Rückschlag oder Rally.
&lt;color=yellow&gt;(2) Anschließend erscheint das detaillierte Anweisungsfenster. Je nach Spielsituation (Einstand/Vorteil, Rückschlag auf 1. oder 2. Aufschlag, Rally in neutraler, offensiver oder defensiver Lage) stehen Ihnen passende taktische Optionen zur Verfügung.
&lt;color=yellow&gt;(3) Sie können auch den Grad der taktischen Disziplin festlegen. Dieser Regler bestimmt, wie stark der Spieler vom Spielplan abweichen darf. Je höher der Regler, desto weniger Freiheit und desto genauer folgt er den Vorgaben. Je niedriger, desto freier agiert er und reagiert situationsbedingt.
</t>
  </si>
  <si>
    <t xml:space="preserve">&lt;color=yellow&gt;(1) Para editar un plan de juego, primero elige una categoría de instrucciones: saque, resto o rally.
&lt;color=yellow&gt;(2) A continuación se mostrará el panel detallado de instrucciones. Tendrás acceso a un conjunto de instrucciones tácticas según situaciones concretas (Iguales/Ventaja, resto a primer o segundo saque, rally en situación neutra, ofensiva o defensiva).
&lt;color=yellow&gt;(3) También puedes ajustar el respeto táctico. Este control determina el grado de independencia del jugador frente al plan de juego. Cuanto más alto esté, menos libertad tendrá y más seguirá las instrucciones al pie de la letra. Cuanto más bajo, más libertad tendrá para adaptarse a la situación.
</t>
  </si>
  <si>
    <t xml:space="preserve">&lt;color=yellow&gt;(1) Per modificare un piano di gioco, inizia selezionando una categoria di istruzioni: servizio, risposta o scambio.
&lt;color=yellow&gt;(2) Si aprirà il pannello dettagliato delle istruzioni. Avrai a disposizione una serie di istruzioni tattiche in base a situazioni specifiche (Parità/Vantaggio, risposta alla prima o seconda, scambio in situazione neutra, offensiva o difensiva).
&lt;color=yellow&gt;(3) Puoi anche modificare la disciplina tattica. Questo cursore determina quanto rigidamente il giocatore segue il piano di gioco. Più è alto, meno libertà avrà e più seguirà le istruzioni alla lettera. Più è basso, più sarà libero e userà il proprio giudizio in base alla situazione.
</t>
  </si>
  <si>
    <t>&lt;color=yellow&gt;(1) 要编辑比赛计划，首先选择要修改的指令类别：发球、接发球或相持。
 &lt;color=yellow&gt;(2) 然后会出现详细的指令面板。根据定义的场景（平分区/占先区、一发或二发接球、相持中的均势、进攻或防守情况），提供了一套完整的战术选项。
 &lt;color=yellow&gt;(3) 还可以调整战术纪律。此滑块决定了球员遵循比赛策略的严格程度。设置越高，球员的自由度越少，越精确地遵循指令。设置越低，在情境判断上的自由度越大。</t>
  </si>
  <si>
    <t>&lt;color=yellow&gt;(1) Чтобы отредактировать игровой план, начните с выбора категории инструкций для изменения: подача, прием или розыгрыш.
 &lt;color=yellow&gt;(2) Затем появится подробная панель инструкций. Полный набор тактических опций доступен на основе определенных сценариев (больше/меньше очко, прием первой или второй подачи, розыгрыш в нейтральной, атакующей или оборонительной ситуации).
 &lt;color=yellow&gt;(3) Вы также можете настроить тактическую дисциплину. Этот ползунок определяет, насколько строго игрок следует игровому плану. Чем выше он установлен, тем меньше свободы у игрока и тем точнее он следует инструкциям. Чем ниже он установлен, тем больше свободы у него есть для принятия ситуативных решений.</t>
  </si>
  <si>
    <t>&lt;color=yellow&gt;(1) Para editar um plano de jogo, comece selecionando uma categoria de instruções para modificar: saque, devolução ou rali.
 &lt;color=yellow&gt;(2) O painel de instruções detalhadas aparecerá então. Um conjunto completo de opções táticas está disponível com base em cenários definidos (Vantagem/Igual, Devolução de 1º ou 2º saque, rali em situação neutra, ofensiva ou defensiva).
 &lt;color=yellow&gt;(3) Você também pode ajustar a disciplina tática. Este controle deslizante determina o quão estritamente o jogador segue o plano de jogo. Quanto maior, menos liberdade o jogador tem e mais precisamente ele segue as instruções. Quanto menor, mais liberdade ele tem para usar o julgamento situacional.</t>
  </si>
  <si>
    <t>PLAYERTALK_TITLE</t>
  </si>
  <si>
    <t>Player Talk</t>
  </si>
  <si>
    <t>Spielergespräch</t>
  </si>
  <si>
    <t>球员谈话</t>
  </si>
  <si>
    <t>Разговор с игроком</t>
  </si>
  <si>
    <t>Conversa com o Jogador</t>
  </si>
  <si>
    <t>PLAYERTALK_PAGE_1_TITLE</t>
  </si>
  <si>
    <t>Before, during &amp; after the match</t>
  </si>
  <si>
    <t>Avant, pendant &amp; après le match</t>
  </si>
  <si>
    <t>Vor, während und nach der Partie</t>
  </si>
  <si>
    <t>Antes, durante y después del partido</t>
  </si>
  <si>
    <t>Prima, durante e dopo l'incontro</t>
  </si>
  <si>
    <t>赛前、赛中和赛后</t>
  </si>
  <si>
    <t>До, во время и после матча</t>
  </si>
  <si>
    <t>Antes, durante e depois da partida</t>
  </si>
  <si>
    <t>PLAYERTALK_PAGE_1_DESC</t>
  </si>
  <si>
    <t>Talks allow you to manage your player's mental state, before, during and after the match.
Before the match, pay attention to his/her mental state at the beginning of the conversation and the impact of your words: this can have a significant impact on his/her match start.
During the match, you can ask to talk to him/her at the end of each set: watch the evolution of his/her mental state to find the right words and boost him/her if needed.
At the end of the match, your player will be impacted by the result. The talk is important to get your player on track for the upcoming trainings or the next tournament.</t>
  </si>
  <si>
    <t>Les causeries vous permettent de gérer l'état mental de votre joueur, avant, pendant et après le match.
Avant le match, soyez bien attentif à son état d'esprit au début de la conversation et l'impact de vos paroles : cela peut avoir un impact important sur son entâme de match.
Pendant le match, vous pouvez demander à lui parler à chaque fin de set : surveillez l'évolution de son état mental pour trouver les bon mots et le rebooster si besoin.
En fin de match, votre joueur sera impacté par le résultat. La causerie est importante pour que votre joueur soit sur de bons rails pour les entrainements à venir ou le prochain tournoi.</t>
  </si>
  <si>
    <t>Gespräche ermöglichen es dir, den mentalen Zustand deines Spielers/deiner Spielerin zu managen – vor, während und nach dem Match.
 Achte vor dem Match auf seinen/ihren mentalen Zustand zu Beginn des Gesprächs und auf die Wirkung deiner Worte: Dies kann eine erhebliche Wirkung auf seinen Match-Start haben.
 Während der Begegnung kannst du darum bitten, nach dem Satzende mit ihm/ihr zu sprechen: Beobachte die Entwicklung seines/ihres mentalen Zustands, um die richtigen Worte zu finden und ihn/sie bei Bedarf zu unterstützen.
 Am Ende jeder Begegnung wirkt sich das Ergebnis auf deinen Spieler/deine Spielerin aus. Das Gespräch ist wichtig, um deinen Spieler/deine Spielerin wieder auf Kurs für die anstehenden Trainingseinheiten oder das nächste Turnier zu bringen.</t>
  </si>
  <si>
    <t>Las charlas te permiten gestionar el estado mental de tu tenista antes, durante y después del partido.
Antes del partido, presta atención a su estado mental al comenzar la conversación y al impacto de tus palabras: esto puede tener un impacto significativo al inicio del partido.
Durante el partido, puedes pedir hablarle al final de cada set: observa la evolución de su estado mental para encontrar las palabras adecuadas y subir su ánimo si es necesario.
Al final del partido, tu tenista se verá afectado por el resultado. La charla es importante para encaminar a tu tenista hacia los próximos entrenamientos o el próximo torneo.</t>
  </si>
  <si>
    <t>I coaching ti consentono di gestire lo stato mentale dell'atleta, prima, durante e dopo la partita.
Prima della partita, presta attenzione al suo stato mentale all'inizio della conversazione e all'impatto delle tue parole: questo può avere influire significativamente sull'inizio della sua partita.
Durante la partita, puoi chiedere di parlargli/le alla fine di ogni set: osserva l'evoluzione del suo stato mentale per trovare le parole giuste e potenziarlo/a se necessario.
Alla fine della partita, l'atleta sarà influenzato/a dal risultato. Il coaching è importante per tenere il/la giocatore/trice sulla buona strada per i prossimi allenamenti o il prossimo torneo.</t>
  </si>
  <si>
    <t>赛前、赛中与赛后谈话能帮助你管理球员的心理状态。
 赛前：留意球员初始心态和你的言语影响，这会显著左右比赛开局。
 赛中：每盘结束时可进行谈话，观察心理变化并及时鼓舞士气。
 赛后：宑果会影响球员情绪，谈话能帮助他们调整状态，为后续训练或赛事做准备。</t>
  </si>
  <si>
    <t>Разговоры позволяют управлять ментальным состоянием вашего игрока до, во время и после матча.
 Перед матчем обратите внимание на его/ее ментальное состояние в начале разговора и на влияние ваших слов: это может существенно повлиять на начало матча.
 Во время матча вы можете попросить поговорить с ним/ней в конце каждого сета: следите за развитием его/ее ментального состояния, чтобы найти правильные слова и поддержать его/ее при необходимости.
 В конце матча результат повлияет на вашего игрока. Разговор важен, чтобы вернуть игрока в нужное русло для предстоящих тренировок или следующего турнира.</t>
  </si>
  <si>
    <t>As conversas permitem gerenciar o estado mental do seu jogador, antes, durante e depois da partida.
 Antes da partida, preste atenção ao estado mental dele(a) no início da conversa e ao impacto das suas palavras: isso pode ter um impacto significativo no início da partida dele(a).
 Durante a partida, você pode pedir para conversar com ele(a) no final de cada set: observe a evolução do estado mental dele(a) para encontrar as palavras certas e motivá-lo(a) se necessário.
 No final da partida, seu jogador será impactado pelo resultado. A conversa é importante para colocar seu jogador no caminho certo para os próximos treinos ou o próximo torneio.</t>
  </si>
  <si>
    <t>PLAYERTOURNAMENTS_TITLE</t>
  </si>
  <si>
    <t>PLAYERTOURNAMENTS_PAGE_1_TITLE</t>
  </si>
  <si>
    <t>Inscription aux tournois</t>
  </si>
  <si>
    <t>Turnieranmeldung</t>
  </si>
  <si>
    <t>Inscripción en torneos</t>
  </si>
  <si>
    <t>Iscrizione ai tornei</t>
  </si>
  <si>
    <t>Inscrição em Torneios</t>
  </si>
  <si>
    <t>PLAYERTOURNAMENTS_PAGE_1_DESC</t>
  </si>
  <si>
    <t>This screen allows you to register your player for upcoming tournaments, as well as view past tournaments.
 &lt;color=yellow&gt;(1)&lt;/color&gt; Refine your search using the filters (there’s even a button that allows you to display only recommended tournaments. Now isn't that convenient?)
 &lt;color=yellow&gt;(2)&lt;/color&gt;You can register your player for a maximum of one tournament per week and it must be done at least 3 weeks in advance. You will receive an email to confirm your player's registration. Please note that some tournaments may refuse your player if they do not meet the ranking requirements.
 &lt;color=yellow&gt;(3)&lt;/color&gt; Check this option to delegate this task to an assistant. Be careful, as the assistant may prefer to register the player for a tournament instead of a planned training week!</t>
  </si>
  <si>
    <t>Cet écran vous permet d’inscrire votre joueur aux tournois à venir, ainsi qu’à consulter les tournois passés.
 &lt;color=yellow&gt;(1)&lt;/color&gt; Affinez vos recherches grâce aux filtres (il y a même un bouton qui permet de n’afficher que les tournois recommandés, pratique non ?)
 &lt;color=yellow&gt;(2)&lt;/color&gt; Vous pouvez inscrire votre joueur qu’à un tournoi par semaine maximum et au moins 3 semaines à l’avance. Vous recevrez un mail pour confirmer l’inscription de votre joueur. Attention certains tournois pourraient refuser votre joueur si il ne respecte pas des conditions de classement suffisantes.
 &lt;color=yellow&gt;(3)&lt;/color&gt; Cochez cette option pour déléguer cette tâche à un assistant. Attention celui-ci pourra privilégier une inscription à un tournoi plutôt qu’une semaine d’entrainement planifiée !</t>
  </si>
  <si>
    <t>Über diesen Bildschirm kannst du deine Spieler für bevorstehende Turniere registrieren und vergangene Turniere einsehen.
 &lt;color=yellow&gt;(1)&lt;/color&gt; Verfeinere deine Suche mithilfe der Filter (Es gibt sogar eine Schaltfläche, um die nur empfohlene Turniere angezeigt werden. Praktisch, oder?)
 &lt;color=yellow&gt;(2)&lt;/color&gt;Du kannst deinen Spieler höchstens für ein Turnier pro Woche und mit einer Frist von mindestens drei Wochen registrieren. Sie erhältst eine Nachricht, um die Anmeldung deines Spielers zu bestätigen. Achtung: Einige Turniere könnten deinen Spieler ablehnen, wenn er die Ranglistenbedingungen nicht erfüllt.
 &lt;color=yellow&gt;(3)&lt;/color&gt; Markiere diese Option, um diese Aufgabe an einen Assistenten zu delegieren. Achtung: Dieser könnte die Anmeldung zu einem Turnier einer geplanten Trainingswoche vorziehen!</t>
  </si>
  <si>
    <t>Esta pantalla te permite inscribir a tu tenista para los próximos torneos, así como ver los torneos anteriores.
 &lt;color=yellow&gt;(1)&lt;/color&gt; Afina tu búsqueda usando los filtros (incluso hay un botón que te permite mostrar solo los torneos recomendados. Qué práctico, ¿verdad?)
 &lt;color=yellow&gt;(2)&lt;/color&gt;Puedes inscribir a tu tenista para un máximo de un torneo por semana y debes hacerlo con al menos tres semanas de antelación. Recibirás un correo electrónico para confirmar la inscripción de tu tenista. Ten en cuenta que algunos torneos podrían rechazar a tu tenista si no cumple con los requisitos de clasificación.
 &lt;color=yellow&gt;(3)&lt;/color&gt; Marca esta opción para delegar esta tarea en un ayudante. ¡Ten cuidado, ya que el ayudante podría preferir inscribir al tenista en un torneo en lugar de que asista a una semana de entrenamiento planificada!</t>
  </si>
  <si>
    <t>Questa schermata ti permette di iscrivere il tuo giocatore ai tornei in programma e di consultare i tornei passati.
 &lt;color=yellow&gt;(1)&lt;/color&gt; Affina le tue ricerche utilizzando i filtri (è presente anche un pulsante che permette di visualizzare solo i tornei consigliati; comodo, vero?)
 &lt;color=yellow&gt;(2)&lt;/color&gt;Puoi iscrivere il tuo giocatore a un massimo di un torneo ogni settimana e con un minimo di 3 settimane di anticipo. Riceverai un’e-mail di conferma dell’iscrizione del tuo giocatore. Attenzione: alcuni tornei potrebbero non accettare il tuo giocatore, nel caso in cui non soddisfi le condizioni di classifica minime richieste.
 &lt;color=yellow&gt;(3)&lt;/color&gt; Seleziona questa opzione per delegare questo compito a un assistente. Attenzione: l'assistente potrebbe scegliere di iscrivere il giocatore a un torneo anche nel caso sia stata pianificata una settimana di allenamento!</t>
  </si>
  <si>
    <t>此界面用于为球员报名即将举行的比赛，并查看过往赛事。
  &lt;color=yellow&gt;(1)&lt;/color&gt;使用筛选器优化搜索（这里还有一个“仅显示推荐赛事”的便捷按钮！）。
  &lt;color=yellow&gt;(2)&lt;/color&gt;每周最多可报名1场赛事，且需提前3周报名。你将收到确认球员已报名的邮件。若球员不符排名要求，报名可能遭到拒绝。
  &lt;color=yellow&gt;(3)&lt;/color&gt;勾选此选项可将此任务委托给助理。请注意，助理可能优先安排比赛而非训练周。</t>
  </si>
  <si>
    <t>Этот экран позволяет вам регистрировать вашего игрока на предстоящие турниры, а также просматривать прошлые турниры.
 &lt;color=yellow&gt;(1)&lt;/color&gt; Уточните поиск с помощью фильтров (есть даже кнопка, позволяющая отображать только рекомендуемые турниры. Разве это не удобно?)
 &lt;color=yellow&gt;(2)&lt;/color&gt;Вы можете зарегистрировать своего игрока максимум на один турнир в неделю, и это должно быть сделано как минимум за 3 недели до его начала. Вы получите электронное письмо с подтверждением регистрации вашего игрока. Обратите внимание, что некоторые турниры могут отказать вашему игроку, если он не соответствует требованиям к рейтингу.
 &lt;color=yellow&gt;(3)&lt;/color&gt; Отметьте эту опцию, чтобы делегировать эту задачу помощнику. Будьте осторожны, так как помощник может предпочесть зарегистрировать игрока на турнир вместо запланированной тренировочной недели!</t>
  </si>
  <si>
    <t>Esta tela permite que você inscreva seu jogador em torneios futuros, bem como visualize torneios passados.
 &lt;color=yellow&gt;(1)&lt;/color&gt; Refine sua busca usando os filtros (há até um botão que permite exibir apenas torneios recomendados. Que conveniência, não é?)
 &lt;color=yellow&gt;(2)&lt;/color&gt; Você pode inscrever seu jogador em no máximo um torneio por semana e isso deve ser feito com pelo menos 3 semanas de antecedência. Você receberá um e-mail para confirmar a inscrição do seu jogador. Por favor, note que alguns torneios podem recusar seu jogador se ele não atender aos requisitos de ranking.
 &lt;color=yellow&gt;(3)&lt;/color&gt; Marque esta opção para delegar esta tarefa a um assistente. Tenha cuidado, pois o assistente pode preferir inscrever o jogador em um torneio em vez de uma semana de treinamento planejada!</t>
  </si>
  <si>
    <t>POPUP_TUTO_CHECKBOX</t>
  </si>
  <si>
    <t>No longer display tutorials automatically (still accessible via the "?" button)</t>
  </si>
  <si>
    <t>Ne plus afficher automatiquement les tutoriels (toujours accessible via le bouton « ? »)</t>
  </si>
  <si>
    <t>Tutorials nicht mehr automatisch anzeigen lassen (immer noch über die Taste "?" zugänglich)</t>
  </si>
  <si>
    <t>Los tutoriales han dejado de mostrarse automáticamente (se puede seguir accediendo a ellos mediante el botón "?")</t>
  </si>
  <si>
    <t>Non visualizza più automaticamente i tutorial (ancora accessibili tramite il pulsante "?")</t>
  </si>
  <si>
    <t>不再自动显示教程（仍可通过“?”按钮访问）</t>
  </si>
  <si>
    <t>Не показывать больше учебные пособия автоматически (доступны через кнопку "?")</t>
  </si>
  <si>
    <t>Não exibir mais tutoriais automaticamente (ainda acessíveis pelo botão "?")</t>
  </si>
  <si>
    <t>PRESSROOM_TITLE</t>
  </si>
  <si>
    <t>Press Room</t>
  </si>
  <si>
    <t>Salle de presse</t>
  </si>
  <si>
    <t>Presseraum</t>
  </si>
  <si>
    <t>Sala de prensa</t>
  </si>
  <si>
    <t>新闻发布室</t>
  </si>
  <si>
    <t>Пресс-центр</t>
  </si>
  <si>
    <t>Sala de Imprensa</t>
  </si>
  <si>
    <t>PRESSROOM_PAGE_1_TITLE</t>
  </si>
  <si>
    <t>Presentation</t>
  </si>
  <si>
    <t>Présentation</t>
  </si>
  <si>
    <t>Präsentation</t>
  </si>
  <si>
    <t>Presentación</t>
  </si>
  <si>
    <t>Presentazione</t>
  </si>
  <si>
    <t>介绍</t>
  </si>
  <si>
    <t>Презентация</t>
  </si>
  <si>
    <t>Apresentação</t>
  </si>
  <si>
    <t>PRESSROOM_PAGE_1_DESC</t>
  </si>
  <si>
    <t>At a press conference, several journalists come to ask you questions.
The type of media and their nationalities vary depending on the situation, you will meet many people.
Be careful with the answers you give: they can have an impact on your players, your board or even the attitude of the media.</t>
  </si>
  <si>
    <t>Lors d'une conférence de presse, plusieurs journalistes viennent vous poser des questions.
Le type de médias et leurs nationalités varient en fonction des situations, vous serez amené à faire de nombreuses rencontres.
Soyez attentifs aux réponses que vous donnez : elles peuvent avoir un impact sur vos joueurs, sur vos dirigeants ou bien encore l'attitude des médias.</t>
  </si>
  <si>
    <t>Bei einer Pressekonferenz sind mehrere Journalisten anwesend, um dir Fragen zu stellen.
Medientyp und Nationalität der Journalisten unterscheiden sich je nach Situation. Du wirst also viele Menschen treffen.
Sei vorsichtig mit deinen Antworten: Sie können Auswirkungen auf deine Spieler, deinen Vorstand oder sogar auf die Einstellung der Medien haben.</t>
  </si>
  <si>
    <t>En la rueda de prensa vienen varios periodistas a hacerte preguntas.
El tipo de medio y sus nacionalidades varían según la situación, conocerás a mucha gente.
Cuidado con las respuestas que das: pueden tener un impacto en tus tenistas, en la junta directiva o incluso en la actitud de los medios.</t>
  </si>
  <si>
    <t>In una conferenza stampa, diversi giornalisti vengono a farti domande.
Il tipo di media e la loro nazionalità variano a seconda della situazione, incontrerai comunque molte persone.
Fai attenzione alle risposte che dai: possono avere un impatto sui giocatori, sul consiglio o anche sull'atteggiamento dei media.</t>
  </si>
  <si>
    <t>在新闻发布会上，有几位记者前来向你提问。
 媒体类型和他们的国籍因情况而异，你会遇到很多人。
 应注意你在回答中的措辞：它们可能会对你的球员、董事会甚至媒体的态度产生影响。</t>
  </si>
  <si>
    <t>На пресс-конференции вам задают вопросы несколько журналистов.
 Тип СМИ и их национальность варьируются в зависимости от ситуации, вы встретите много людей.
 Будьте осторожны с ответами, которые вы даете: они могут повлиять на ваших игроков, ваше руководство или даже на отношение СМИ.</t>
  </si>
  <si>
    <t>Em uma coletiva de imprensa, vários jornalistas vêm fazer perguntas a você.
 O tipo de mídia e suas nacionalidades variam dependendo da situação, você conhecerá muitas pessoas.
 Tenha cuidado com as respostas que você dá: elas podem ter um impacto em seus jogadores, em sua diretoria ou até mesmo na atitude da mídia.</t>
  </si>
  <si>
    <t>QUICKMATCHSTATS_TITLE</t>
  </si>
  <si>
    <t>Quick Match Stats</t>
  </si>
  <si>
    <t>Match simulé - Statistiques</t>
  </si>
  <si>
    <t>Schnellspiel-Statistiken</t>
  </si>
  <si>
    <t>Estadísticas de partido rápido</t>
  </si>
  <si>
    <t>Statistiche partita rapida</t>
  </si>
  <si>
    <t>快速比赛统计</t>
  </si>
  <si>
    <t>Быстрая статистика матча</t>
  </si>
  <si>
    <t>Estatísticas Rápidas da Partida</t>
  </si>
  <si>
    <t>QUICKMATCHSTATS_PAGE_1_TITLE</t>
  </si>
  <si>
    <t>QUICKMATCHSTATS_PAGE_1_DESC</t>
  </si>
  <si>
    <t>Although you did not participate in the match, this screen gives you access to a significant number of statistics.
This can help you see if your player's performance, beyond the result of the match, is in line with your expectations.</t>
  </si>
  <si>
    <t>Bien que vous n'ayez pas participé au match, cet écran vous donne accès à un nombre important de statistiques.
Cela peut vous aider à voir si les performances de votre joueur, au-delà du résultat du match, sont en adéquation avec vos attentes.</t>
  </si>
  <si>
    <t>Obwohl du nicht selbst an dem Match teilgenommen hast, liefert dir dieses Fenster zahlreiche Statistiken.
So kannst du sehen, ob die Leistung deines Spielers, abgesehen vom Match-Ergebnis, deinen Erwartungen entspricht.</t>
  </si>
  <si>
    <t>Aunque no participaras en el partido, esta pantalla te da acceso a una gran cantidad de estadísticas.
Esto puede ayudarte a ver si el rendimiento de tu tenista está acorde a tus expectativas independientemente del resultado del partido.</t>
  </si>
  <si>
    <t>Sebbene tu non abbia partecipato alla partita, questa schermata ti dà accesso ad un numero significativo di statistiche.
Questo può aiutarti a vedere se la prestazione dell'atleta, al di là del risultato della partita, è in linea con le tue aspettative.</t>
  </si>
  <si>
    <t>即使你没有亲临赛场，也可以通过此屏幕查看大量统计数据。
 这可以帮助你评估球员的表现是否符合预期。</t>
  </si>
  <si>
    <t>Хотя вы не участвовали в матче, этот экран предоставляет вам доступ к значительному количеству статистики.
 Это может помочь вам увидеть, соответствует ли выступление вашего игрока, помимо результата матча, вашим ожиданиям.</t>
  </si>
  <si>
    <t>Embora você não tenha participado da partida, esta tela lhe dá acesso a um número significativo de estatísticas.
 Isso pode ajudá-lo a ver se o desempenho do seu jogador, além do resultado da partida, está de acordo com suas expectativas.</t>
  </si>
  <si>
    <t>RACERANKING_TITLE</t>
  </si>
  <si>
    <t>Турнирная сетка</t>
  </si>
  <si>
    <t>RACERANKING_PAGE_1_TITLE</t>
  </si>
  <si>
    <t>年度积分榜</t>
  </si>
  <si>
    <t>Corrida</t>
  </si>
  <si>
    <t>RACERANKING_PAGE_1_DESC</t>
  </si>
  <si>
    <t>Unlike the main ranking, the "Race" ranking only counts points for the current calendar year, not 52 sliding weeks.
There is a ranking by circuit and also a specific ranking: the "Next Gen" which selects only athletes under 21 years old on the MTL and WTL pro circuits.
&lt;color=yellow&gt;(1)&lt;/color&gt; Choose the type of race ranking here
&lt;color=yellow&gt;(2)&lt;/color&gt; Filters to more easily search for the players you want: by continent, country or year of the ranking.</t>
  </si>
  <si>
    <t>Contrairement au classement principal, la classement "Race" décompte les points uniquement sur l'année en cours et non les 52 semaines glissantes.
Il y a un classement par circuit mais aussi un classement spécifique : les "Next Gen" qui ne sélectionne que les moins de 21 ans sur les circuits pros MTL et WTL.
&lt;color=yellow&gt;(1)&lt;/color&gt; Choisissez ici le type de classement race
&lt;color=yellow&gt;(2)&lt;/color&gt; Des filtres pour rechercher plus facilement les joueurs que vous souhaitez : continent, pays ou année du classement.</t>
  </si>
  <si>
    <t>Im Gegensatz zur Hauptrangliste zählen bei der „Race“-Rangliste nur die Punkte für das aktuelle Kalenderjahr, nicht die letzten 52 Wochen.
Es gibt eine Rangliste nach Tour und auch eine spezifische Rangliste: die „Next Gen“-Rangliste, bei der nur Athleten unter 21 Jahren der MTL- und WTL-Pro-Tour berücksichtigt werden.
&lt;color=yellow&gt;(1)&lt;/color&gt; Wähle hier die gewünschte Art der Rangliste aus
&lt;color=yellow&gt;(2)&lt;/color&gt; Nutze Filter, um einfacher die Spieler zu finden, die du suchst: nach Kontinent, Land oder Jahr der Rangliste.</t>
  </si>
  <si>
    <t>A diferencia de la clasificación principal, la clasificación "Race" solo cuenta los puntos del año natural en curso, no de 52 semanas consecutivas.
Existe una clasificación por cada circuito y también una clasificación específica: la de "promesas" que selecciona solo a tenistas menores de 21 años en los circuitos profesionales MTL y WTL.
&lt;color=yellow&gt;(1)&lt;/color&gt; Elige aquí el tipo de clasificación race.
&lt;color=yellow&gt;(2)&lt;/color&gt; Filtros para buscar más fácilmente los tenistas que quieras: por continente, país o año de la clasificación.</t>
  </si>
  <si>
    <t>Diversamente dalla classifica principale, la classifica "Race” prende in considerazione solo i punti dell’anno in corso, non delle ultime 52 settimane.
Sono presenti una classifica per circuito e una classifica specifica, "Next Gen", nella quale sono presenti solo gli atleti under 21 dei circuiti pro MTL e WTL.
&lt;color=yellow&gt;(1)&lt;/color&gt; Scegli il tipo di classifica di gara qui
&lt;color=yellow&gt;(2)&lt;/color&gt; Filtra per cercare più facilmente i giocatori: per continente, nazione, paese o anno della classifica.</t>
  </si>
  <si>
    <t>与主排名不同，“年度积分榜”仅统计当年赛季积分，不采用52周滚动制。
 各巡回赛均有独立排名，还有一项特别榜单——“新生代”，仅包含21岁以下职业选手。
 &lt;color=yellow&gt;(1)&lt;/color&gt;在此选择排名类型
 &lt;color=yellow&gt;(2)&lt;/color&gt;可按洲别、国家或年份筛选球员</t>
  </si>
  <si>
    <t>В отличие от основного рейтинга, рейтинг «Гонка» учитывает очки только за текущий календарный год, а не за 52 скользящие недели.
 Существует рейтинг по турнирам и специальный рейтинг «Next Gen», который включает только спортсменов младше 21 года на профессиональных турнирах MTL и WTL.
 &lt;color=yellow&gt;(1)&lt;/color&gt; Выберите здесь тип рейтинга «Гонка»
 &lt;color=yellow&gt;(2)&lt;/color&gt; Фильтры для более легкого поиска нужных игроков: по континенту, стране или году составления рейтинга.</t>
  </si>
  <si>
    <t>Ao contrário do ranking principal, o ranking "Corrida" conta apenas pontos para o ano civil atual, não para 52 semanas deslizantes.
 Existe um ranking por circuito e também um ranking específico: o "Next Gen" que seleciona apenas atletas com menos de 21 anos nos circuitos profissionais MTL e WTL.
 &lt;color=yellow&gt;(1)&lt;/color&gt; Escolha o tipo de ranking de corrida aqui
 &lt;color=yellow&gt;(2)&lt;/color&gt; Filtros para pesquisar mais facilmente os jogadores que você deseja: por continente, país ou ano do ranking.</t>
  </si>
  <si>
    <t>RANKING_TITLE</t>
  </si>
  <si>
    <t>RANKING_PAGE_1_TITLE</t>
  </si>
  <si>
    <t>MTL Ranking</t>
  </si>
  <si>
    <t>Classement MTL</t>
  </si>
  <si>
    <t>MTL-Rangliste</t>
  </si>
  <si>
    <t>Clasificación MTL</t>
  </si>
  <si>
    <t>Classifica MTL</t>
  </si>
  <si>
    <t>MTL排名</t>
  </si>
  <si>
    <t>Рейтинг MTL</t>
  </si>
  <si>
    <t>Ranking MTL</t>
  </si>
  <si>
    <t>RANKING_PAGE_1_DESC</t>
  </si>
  <si>
    <t xml:space="preserve">Here are the rules on the different circuits:
 &lt;bold&gt;MTL (Men Tennis League)&lt;/bold&gt;: Men's professional circuit which includes nearly 2000 players and 700 tournaments.
 - &lt;bold&gt;Tournament categories&lt;/bold&gt;: Rookie (15 to 25 pts), Pro (50 to 175 pts), Masters (250 to 1000 pts) and Grand Slam (2000 pts) tournaments. 
 - &lt;bold&gt;Number of tournaments counted&lt;/bold&gt;: 18 best tournament results (number of points scored) over 52 sliding weeks (and some mandatory participation rules for the Top 50).
 - &lt;bold&gt;End of season tournament (MTL Tour Finals)&lt;/bold&gt;: the 8 best players over the entire season (see the "Race" tab) compete in a tournament at the end of the season. This also counts as a bonus tournament (19th) in the point scoring rules.
 - A tournament dedicated to the 8 best under 21 &lt;bold&gt;(MTL Next Gen Finals)&lt;/bold&gt; is also held at the end of the season
</t>
  </si>
  <si>
    <t>Voici les règles en vigueur sur les différents circuits :
&lt;bold&gt;MTL (Men Tennis League)&lt;/bold&gt; : Circuit professionnel masculin qui regroupe près de 2000 joueurs et 700 tournois.
 - &lt;bold&gt;Catégories de tournois&lt;/bold&gt; : Tournois Rookie (15 à 25 pts), Pro (de 50 à 175 pts), Masters (de 250 à 1000 pts) et Grand chelems (2000 pts). 
 - &lt;bold&gt;Nombre de tournois comptabilisés&lt;/bold&gt; : 19 meilleurs résultats en tournois (nombre de points marqués) sur 52 semaines glissantes (et certaines règles de participation obligatoire pour le Top 50).
 - &lt;bold&gt;Tournoi de fin de saison (MTL Tour Finals)&lt;/bold&gt; : (voir onglet « Race ») les 8 meilleurs sur la saison (voir onglet « Race ») s’affrontent dans un tournoi en fin de saison. Il compte également comme tournoi bonus (19e) dans la règle de comptage de points.
 - Un tournoi dédié aux 8 meilleurs moins de 21 ans &lt;bold&gt;(MTL Next Gen Finals)&lt;/bold&gt; a également lieu en fin de saison</t>
  </si>
  <si>
    <t>Hier sind die Regeln der verschiedenen Circuits:
  &lt;bold&gt;MTL (Men Tennis League)&lt;/bold&gt;: Die Profi-Tour der Männer, mit beinahe 2000 Spielern und 700 Turnieren.
  – &lt;bold&gt;Turnier-Kategorien&lt;/bold&gt;: Rookie (15 bis 25 Punkte), Pro (50 bis 175 Punkte), Masters (250 bis 1000 Punkte) und Grand Slam-Turniere (2000 Punkte).
  – &lt;bold&gt;Anzahl gezählter Turniere&lt;/bold&gt;: Die 18 besten Turnier-Ergebnisse (erzielte Punkte) über 52 Wochen (und einige verpflichtende Teilnahme-Regeln für die Top 50).
  – &lt;bold&gt;Turnier am Saisonende (MTL Tour Finals)&lt;/bold&gt;: Die 8 besten der Saison (siehe Reiter „Race“) treffen in einem Turnier zum Saisonende aufeinander. Dieses zählt auch als Bonusturnier (19.) bei der Regel zur Punkteberechnung.
  – Ein Turnier für die 8 Besten unter 21 &lt;bold&gt;(MTL Next Gen Finals)&lt;/bold&gt; finden am Saisonende statt.</t>
  </si>
  <si>
    <t xml:space="preserve">Estas son las reglas de los diferentes circuitos:
 &lt;bold&gt;MTL (Men Tennis League)&lt;/bold&gt;: Circuito profesional masculino que incluye cerca de 2000 tenistas y 700 torneos.
 - &lt;bold&gt;Categorías de torneos&lt;/bold&gt;: Principiantes (15 a 25 ptos.), Pro (50 a 175 ptos.), Masters (250 a 1000 ptos.) y Grand Slam (2000 ptos.). 
 - &lt;bold&gt;Número de torneos contados&lt;/bold&gt;: Los 18 mejores resultados en los torneos (número de puntos anotados) durante 52 semanas consecutivas (y algunas reglas de participación obligatorias para el Top 50).
 - &lt;bold&gt;Torneo de fin de temporada (MTL Tour Finals)&lt;/bold&gt;: Los ocho mejores tenistas de la temporada (ver la pestaña «Race») compiten en un torneo al final de esta. Esto también cuenta como torneo de bonificación (19.º) en las reglas de puntuación.
 - Un torneo dedicado a los 8 mejores menores de 21 años &lt;bold&gt;(MTL Next Gen Finals)&lt;/bold&gt; También se lleva a cabo al final de la temporada.
</t>
  </si>
  <si>
    <t xml:space="preserve">Ecco le regole sui diversi circuiti:
 &lt;bold&gt; MTL (Men Tennis League) &lt;/bold&gt;: circuito professionistico maschile che comprende quasi 2000 giocatori e 700 tornei.
 - &lt;bold&gt; Categorie dei tornei &lt;/bold&gt;: tornei Rookie (da 15 a 25 punti), Pro (da 50 a 175 punti), Master (da 250 a 1000 punti) e Grand Slam (2000 punti).
 - &lt;bold&gt; Numero di tornei contati &lt;/bold&gt;: 18 migliori risultati del torneo (numero di punti segnati) in 52 settimane scorrevoli (e alcune regole di partecipazione obbligatorie per i primi 50).
 - &lt;bold&gt; Torneo di fine stagione (MTL Tour Finals) &lt;/bold&gt;: i migliori 8 della stagione (scheda “Purosangue”) si affronteranno in un torneo a fine stagione. Viene anche considerato come torneo bonus (il 19°) nel calcolo dei punti.
 - A fine stagione si tiene anche un torneo dedicato agli migliori 8 under 21 &lt;bold&gt; (MTL Next Gen Finals) &lt;/bold&gt;.
</t>
  </si>
  <si>
    <t>以下是不同巡回赛的规则：
  &lt;bold&gt;MTL（男子网球联赛）&lt;/bold&gt;：男子职业巡回赛，包括近2000名球员和700项赛事。
  - &lt;bold&gt;赛事类别&lt;/bold&gt;：新秀赛（10–20分）、职业赛（50–175分）、大师赛（250–1000分）及大满贯赛（2000分）。
  - &lt;bold&gt;计分规则&lt;/bold&gt;：取52周内最佳18站成绩（前50选手需遵守部分强制参赛规则）。
  - &lt;bold&gt;赛季末锦标赛（MTL巡回总决赛）&lt;/bold&gt;：整个赛季中表现最佳的8名球员（参见“年度积分榜”标签页）在赛季末参加一项锦标赛。此赛事计为额外的第19场计分赛事。
  - 在赛季末还将举行专为8名21岁以下最佳球员设立的锦标赛&lt;bold&gt;（MTL新生代总决赛）&lt;/bold&gt; 。</t>
  </si>
  <si>
    <t>Вот правила различных турниров:
  &lt;bold&gt;MTL (Мужская теннисная лига)&lt;/bold&gt;: Мужская профессиональная лига, включающая около 2000 игроков и 700 турниров.
  - &lt;bold&gt;Категории турниров&lt;/bold&gt;: Турниры категорий Rookie (15–25 очков), Pro (50–175 очков), Masters (250–1000 очков) и Grand Slam (2000 очков).
  - &lt;bold&gt;Количество учитываемых турниров&lt;/bold&gt;: Учитываются 18 лучших результатов турниров (количество набранных очков) за 52 скользящие недели (с обязательным участием для топ-50).
  - &lt;bold&gt;Итоговый турнир сезона (MTL Tour Finals)&lt;/bold&gt;: 8 лучших игроков сезона (см. вкладку «Гонка») соревнуются в турнире в конце сезона. Он также учитывается как бонусный турнир (19-й) при подсчете очков.
  - В конце сезона также проводится турнир для 8 лучших игроков до 21 года (&lt;bold&gt;MTL Next Gen Finals)&lt;/bold&gt;.</t>
  </si>
  <si>
    <t>Aqui estão as regras dos diferentes circuitos:
 &lt;bold&gt;MTL (Men Tennis League)&lt;/bold&gt;: Circuito profissional masculino que inclui quase 2000 jogadores e 700 torneios.
  - &lt;bold&gt;Categorias de torneios&lt;/bold&gt;: Torneios Rookie (15 a 25 pts), Pro (50 a 175 pts), Masters (250 a 1000 pts) e Grand Slam (2000 pts).
  - &lt;bold&gt;Número de torneios contados&lt;/bold&gt;: 18 melhores resultados de torneios (número de pontos marcados) em 52 semanas deslizantes (e algumas regras de participação obrigatória para o Top 50).
  - &lt;bold&gt;Torneio de fim de temporada (Finais da Temporada MTL)&lt;/bold&gt;: os 8 melhores jogadores da temporada inteira (veja a aba "Corrida") competem em um torneio no final da temporada. Isso também conta como um torneio bônus (19º) nas regras de pontuação.
  - Um torneio dedicado aos 8 melhores sub-21 &lt;bold&gt;(Finais MTL Next Gen)&lt;/bold&gt; também é realizado no final da temporada.</t>
  </si>
  <si>
    <t>RANKING_PAGE_2_TITLE</t>
  </si>
  <si>
    <t>WTL Ranking</t>
  </si>
  <si>
    <t>Classement WTL</t>
  </si>
  <si>
    <t>WTL-Rangliste</t>
  </si>
  <si>
    <t>Clasificación WTL</t>
  </si>
  <si>
    <t>Classifica WTL</t>
  </si>
  <si>
    <t>WTL排名</t>
  </si>
  <si>
    <t>Рейтинг WTL</t>
  </si>
  <si>
    <t>Ranking WTL</t>
  </si>
  <si>
    <t>RANKING_PAGE_2_DESC</t>
  </si>
  <si>
    <t>&lt;bold&gt;WTL (Women Tennis League)&lt;/bold&gt;: Women's professional circuit which includes nearly 1500 players and 570 tournaments. Identical rules except for the  following point:
- &lt;bold&gt;Tournament categories&lt;/bold&gt;: Rookie (15 to 35 pts), Pro (50 to 125 pts), Masters (250 to 1000 pts) and Grand Slam (2000 pts) tournaments. 
- Only the 18 best results in tournaments are counted. 
The &lt;bold&gt;WTL Tour Finals and Next Gen Finals&lt;/bold&gt; take place at the end of the season too.</t>
  </si>
  <si>
    <t>&lt;bold&gt;WTL (Women Tennis League)&lt;/bold&gt; : Circuit professionnel féminin qui regroupe près de 1500 joueuses et 570 tournois.
 Règles identiques à l’exception du point suivant :
 - &lt;bold&gt;Catégories de tournois&lt;/bold&gt; : Tournois Rookie (15 à 35 pts), Pro (de 50 à 125 pts), Masters (de 250 à 1000 pts) et Grand chelems (2000 pts). 
 - Uniquement les 18 meilleurs résultats en tournois sont comptabilisés.
Les &lt;bold&gt;WTL Tour Finals et Next Gen Finals&lt;/bold&gt; ont lieu également en fin de saison</t>
  </si>
  <si>
    <t>&lt;bold&gt;WTL (Women Tennis League)&lt;/bold&gt;: Profi-Tour der Frauen, mit fast 1500 Spielerinnen und 570 Turnieren. Identische Regeln, mit Ausnahme der zwei folgenden Punkte:
 – &lt;bold&gt;Turnier-Kategorien&lt;/bold&gt;: Rookie (15 bis 35 Punkte), Pro (50 bis 125 Punkte), Masters (250 bis 1000 Punkte) und Grand Slam-Turniere (2000 Punkte).
 – Es werden nur die 18 besten Ergebnisse in Turnieren gezählt.
Die &lt;bold&gt;WTL Tour Finals und Next Gen Finals&lt;/bold&gt; finden in Woche 44 und Woche 45 statt.</t>
  </si>
  <si>
    <t xml:space="preserve"> &lt;bold&gt;WTL (Women Tennis League)&lt;/bold&gt;: Circuito profesional femenino que incluye cerca de 1500 tenistas y 570 torneos.
 Las reglas son idénticas excepto por el punto siguiente:
 - &lt;bold&gt;Categorías de torneos&lt;/bold&gt;: Principiantes (15 a 35 ptos.), Pro (50 a 125 ptos.), Masters (250 a 1000 ptos.) y Grand Slam (2000 ptos.). 
 - Solo se cuentan los 18 mejores resultados en los torneos.
Las &lt;bold&gt;WTL Tour Finals y Next Gen Finals&lt;/bold&gt; tienen lugar en la semana 44 y 45.</t>
  </si>
  <si>
    <t xml:space="preserve"> &lt;bold&gt; WTL (Women Tennis League) &lt;/bold&gt;: circuito professionistico femminile che comprende quasi 1500 giocatori e 570 tornei.
 Regole identiche ad eccezione il seguente punto:
 - &lt;bold&gt; Categorie dei tornei &lt;/bold&gt;: tornei Rookie (da 15 a 35 punti), Pro (da 50 a 125 punti), Master (da 250 a 1000 punti) e Grand Slam (2000 punti).
 - Vengono conteggiati solo i 18 migliori risultati nei tornei.
Le &lt;bold&gt; WTL Tour Finals e Next Gen Finals &lt;/bold&gt; si terranno nelle settimane 44 e 45.</t>
  </si>
  <si>
    <t>&lt;bold&gt;WTL（女子网球联赛）&lt;/bold&gt;：女子职业巡回赛，包括近1500名球员和570项赛事。规则相同，除了以下一点：
 - 仅计算最佳16场比赛成绩。
 在赛季末还将举行&lt;bold&gt;WTL巡回总决赛和新生代总决赛&lt;/bold&gt;。</t>
  </si>
  <si>
    <t>&lt;bold&gt;WTL (Women Tennis League)&lt;/bold&gt;: Circuito profissional feminino que inclui quase 1500 jogadores e 570 torneios. Regras idênticas, exceto pelo seguinte ponto:
 - &lt;bold&gt;Categorias de torneios&lt;/bold&gt;: Torneios Rookie (15 a 35 pts), Pro (50 a 125 pts), Masters (250 a 1000 pts) e Grand Slam (2000 pts).
 - Apenas os 18 melhores resultados em torneios são contados.
 As &lt;bold&gt;Finais da Temporada WTL e Finais Next Gen&lt;/bold&gt; também acontecem no final da temporada.</t>
  </si>
  <si>
    <t>RANKING_PAGE_3_TITLE</t>
  </si>
  <si>
    <t>JTL Ranking</t>
  </si>
  <si>
    <t>Classement JTL</t>
  </si>
  <si>
    <t>JTL-Rangliste</t>
  </si>
  <si>
    <t>Clasificación JTL</t>
  </si>
  <si>
    <t>Classifica JTL</t>
  </si>
  <si>
    <t>JTL排名</t>
  </si>
  <si>
    <t>Рейтинг JTL</t>
  </si>
  <si>
    <t>Ranking JTL</t>
  </si>
  <si>
    <t>RANKING_PAGE_3_DESC</t>
  </si>
  <si>
    <t>&lt;bold&gt;The JTL (Junior Tennis League) Boys and Girls&lt;/bold&gt; circuits are amateur circuits accessible only to players under the age of 18 at the beginning of the season. Players under 18 years old can play on a pro and amateur circuit at the same time. They have the 2 rankings with priority given to the professional ranking.
 For the Juniors, the 10 best results in tournaments are counted. The Juniors Tour Finals take place at the end of the season</t>
  </si>
  <si>
    <t>&lt;bold&gt;Les circuits JTL (Junior Tennis League) Boys et Girls&lt;/bold&gt; sont des circuits amateurs accessibles uniquement aux joueurs de moins de 18 ans en début de saison. Les joueurs de moins de 18 ans peuvent évoluer sur un circuit pro et un amateur à la fois. Ils disposent des 2 classements avec une priorité donnée au classement professionnel.
 Pour les Juniors, les 10 meilleurs résultats en tournois sont comptabilisés. Les Juniors Tour Finals ont lieu en fin de saison.</t>
  </si>
  <si>
    <t>&lt;bold&gt;Die JTL (Junior Tennis League) Jungen- und Mädchen-&lt;/bold&gt;Touren sind Amateur-Touren, die nur Spielern unter 18 Jahren zu Beginn der Saison zugänglich sind. Spieler unter 18 Jahren können gleichzeitig in einer Profi- und einer Amateur-Tour antreten. Sie haben beide Rankings, wobei die Priorität auf dem professionellen Ranking liegt.
  Für die Junioren werden die 10 besten Ergebnisse in Turnieren gezählt. Die Juniors Tour-Finalrunde findet in Woche 47 statt.</t>
  </si>
  <si>
    <t>Los circuitos aficionados de chicos y chicas de la &lt;bold&gt;JTL (Junior Tennis League)&lt;/bold&gt; son accesibles solo para tenistas menores de 18 años al comienzo de la temporada. Los tenistas menores de 18 años pueden jugar en un circuito profesional y aficionado al mismo tiempo. Tienen los 2 clasificaciones, priorizando la profesional.
 Para los juniors se cuentan los 10 mejores resultados en los torneos. Las Juniors Tour Finals se llevarán a cabo en la semana 47.</t>
  </si>
  <si>
    <t xml:space="preserve"> &lt;bold&gt; I circuiti per ragazzi e ragazze della JTL (Junior Tennis League) &lt;/bold&gt; sono circuiti amatoriali accessibili solo ai giocatori di età inferiore ai 18 anni all'inizio della stagione. I giocatori sotto i 18 anni possono giocare contemporaneamente su un circuito pro e amatoriale. Hanno le 2 classifiche con priorità data alla classifica professionale.
 Per i Juniores vengono conteggiati i 10 migliori risultati nei tornei. Le finali del Juniors Tour si terranno nella settimana 47.</t>
  </si>
  <si>
    <t>&lt;bold&gt;JTL（青少年网球联盟）男女&lt;/bold&gt;巡回赛是业余巡回赛，仅限赛季开始时未满18岁的球员参加。未满18岁的球员可同时参加职业与青少年赛事，拥有两种排名（职业排名优先）。
 青少年组计入最佳10场成绩，并在赛季末举行总决赛。</t>
  </si>
  <si>
    <t>&lt;bold&gt;Лиги JTL (Junior Tennis League) для юношей и девушек&lt;/bold&gt; — это любительские турниры, доступные только игрокам младше 18 лет на начало сезона. Игроки младше 18 лет могут одновременно участвовать в профессиональных и любительских турнирах. У них есть 2 рейтинга с приоритетом для профессионального рейтинга.
  Для юниоров учитываются 10 лучших результатов в турнирах. Финал тура юниоров проводится в конце сезона.</t>
  </si>
  <si>
    <t>&lt;bold&gt;Os circuitos JTL (Junior Tennis League) Masculino e Feminino&lt;/bold&gt; são circuitos amadores acessíveis apenas a jogadores com menos de 18 anos no início da temporada. Jogadores com menos de 18 anos podem jogar em um circuito profissional e amador ao mesmo tempo. Eles têm os 2 rankings com prioridade dada ao ranking profissional.
  Para os Juniores, os 10 melhores resultados em torneios são contados. As Finais da Temporada Junior acontecem no final da temporada.</t>
  </si>
  <si>
    <t>RECRUITMENTOVERVIEW_TITLE</t>
  </si>
  <si>
    <t>RECRUITMENTOVERVIEW_PAGE_1_TITLE</t>
  </si>
  <si>
    <t>Evaluation</t>
  </si>
  <si>
    <t>Bewertung</t>
  </si>
  <si>
    <t>Valutazione</t>
  </si>
  <si>
    <t>Avaliação</t>
  </si>
  <si>
    <t>RECRUITMENTOVERVIEW_PAGE_1_DESC</t>
  </si>
  <si>
    <t>By clicking on the "Evaluate" button  on the search players screen or on a player profile not in the pro team , it will automatically add an evaluation task about the player on the evaluation screen &lt;color=yellow&gt;(1)&lt;/color&gt; . 
The task is by default assigned to the least staffed scout but you can assign a specific scout after.
An evaluation consists in bringing accurate attributes values of the player, an estimation of his/her level and potential, but also his/her personality traits.
The time an evaluation can take depends from the scout's "player evaluation" attribute but also from the player's fame and age, and from your infrastructures.</t>
  </si>
  <si>
    <t>En cliquant sur le bouton "Evaluer" sur l'écran recherche de joueurs ou bien sur le profil d'un joueur extérieur à l'effectif, cela ajoutera automatiquement une tâche d'évaluation pour ce joueur sur l'écran évaluation &lt;color=yellow&gt;(1)&lt;/color&gt; .
La tâche est par défaut affectée au recruteur le moins occupé mais vous pouvez assigner un recruteur spécifique dans un second temps. 
Une évaluation consiste à fournir les valeurs précises des attributs du joueur, ainsi qu'une estimation de son niveau et potentiel, mais aussi ses traits de personnalité.
Le temps que peut prendre une évaluation dépend de l'attribut "évaluation du joueur" du recruteur mais aussi de l'âge et de la notoriété du joueur, ainsi que de vos infrastructures</t>
  </si>
  <si>
    <t>Wenn du im Spielersuche-Fenster oder in einem Spielerprofil (wenn nicht im Profi-Team) auf „Bewerten“ klickst, wird automatisch eine Bewertungsaufgabe zum Spieler/zur Spielerin im Bewertungsfenster hinzugefügt &lt;color=yellow&gt;(1)&lt;/color&gt; . 
 Die Aufgabe wird standardmäßig dem Scout mit der geringsten Beschäftigung zugewiesen, du kannst sie jedoch einem bestimmten Scout zuweisen, indem du im Spielerprofil eine Bewertung anforderst.
 Eine Bewertung umfasst genaue Attributwerte des Spielers/der Spielerin, eine Einschätzung seines/ihres Levels und Potenzials, sowie seine/ihre Persönlichkeitsmerkmale.
 Die Dauer einer Bewertung hängt zum einen vom Attribut „Spielerbewertung“ des Rekrutierers und zum anderen von der Berühmtheit und dem Alter des Spielers/der Spielerin ab.</t>
  </si>
  <si>
    <t>Al hacer clic en el botón "Evaluar"  en la pantalla de búsqueda de tenistas o en el perfil de uno que no esté en el equipo profesional , se añadirá automáticamente una tarea de evaluación sobre este en la pantalla de evaluación &lt;color=yellow&gt;(1)&lt;/color&gt; . 
La tarea se asigna de forma predeterminada al ojeador con menos ocupado, pero puedes asignar un ojeador concreto solicitando una evaluación desde el perfil de tu tenista.
Una evaluación consiste en asignar valores precisos a los atributos de tu tenista, una estimación de su nivel y potencial, y también sus rasgos de personalidad.
El tiempo que puede tardar en realizarse una evaluación depende del atributo de "evaluación de tenista" del ojeador, y de la fama y edad del tenista.</t>
  </si>
  <si>
    <t>Cliccando sul pulsante "Valuta"  nella schermata di ricerca dei giocatori o sul profilo di un/a giocatore/trice non in squadra pro, verrà automaticamente assegnata una valutazione nella schermata di valutazione &lt;color=yellow&gt;(1)&lt;/color&gt; .
L'attività è assegnata di default allo scout con meno personale, ma puoi assegnare uno scout specifico chiedendo una valutazione dal profilo dell'atleta.
La valutazione consiste nel portare valori precisi degli attributi del giocatore, una stima del suo livello e del suo potenziale, ma anche dei suoi tratti di personalità.
Il tempo che può richiedere una valutazione dipende dall'attributo "valutazione del giocatore" dello scout ma anche dalla fama e dall'età del/la giocatore/trice.</t>
  </si>
  <si>
    <t>在球员搜索页面或非职业队成员档案页点击“评估””按钮，即可自动在评估页面创建任务&lt;color=yellow&gt;(1)&lt;/color&gt;。
 任务默认分配给人手最少的球探，也可手动指派。
 评估内容包括：球员属性的准确值、等级与潜力估计、性格特质等。
 评估耗时取决于球探的“球员评估”属性、球员的声望与年龄，以及你的学院基础设施水平。</t>
  </si>
  <si>
    <t>Нажав кнопку «Оценить» на экране поиска игроков или в профиле игрока, не входящего в профессиональную команду, вы автоматически добавите задачу оценки игрока на экран оценки &lt;color=yellow&gt;(1)&lt;/color&gt;. 
 Задача по умолчанию назначается наименее загруженному скауту, но вы можете назначить конкретного скаута позже.
 Оценка включает в себя предоставление точных значений атрибутов игрока, оценку его уровня и потенциала, а также его личностных черт.
 Время, которое может занять оценка, зависит от атрибута скаута «оценка игрока», а также от известности и возраста игрока и вашей инфраструктуры.</t>
  </si>
  <si>
    <t>Ao clicar no botão "Avaliar" na tela de busca de jogadores ou no perfil de um jogador que não faz parte da equipe profissional, uma tarefa de avaliação sobre o jogador será automaticamente adicionada à tela de avaliação &lt;color=yellow&gt;(1)&lt;/color&gt;. 
 A tarefa é atribuída por padrão ao olheiro com menos pessoal, mas você pode atribuir um olheiro específico depois.
 Uma avaliação consiste em fornecer valores precisos dos atributos do jogador, uma estimativa de seu nível e potencial, mas também de seus traços de personalidade.
 O tempo que uma avaliação pode levar depende do atributo "avaliação de jogador" do olheiro, mas também da fama e idade do jogador, e de suas infraestruturas.</t>
  </si>
  <si>
    <t>ROADMAP_TITLE</t>
  </si>
  <si>
    <t>ROADMAP_PAGE_1_TITLE</t>
  </si>
  <si>
    <t>Roadmap</t>
  </si>
  <si>
    <t>赛程规划</t>
  </si>
  <si>
    <t>План</t>
  </si>
  <si>
    <t>Roteiro</t>
  </si>
  <si>
    <t>ROADMAP_PAGE_1_DESC</t>
  </si>
  <si>
    <t>The Schedule allows you to see the scheduled training programs and tournament participation. 
&lt;color=yellow&gt;(1)&lt;/color&gt; Selection of the period. The season is divided into 6 periods (off-season, hard, clay, grass, hard and indoor at the end of the season). Your goal is to get ready for a tournament that is a major objective based on its surface.
&lt;color=yellow&gt;(2)&lt;/color&gt; Schedule. You can change a scheduled week up to 3 weeks before the event for a tournament and one day before for practice.</t>
  </si>
  <si>
    <t>Le Planning permet de voir les programmes d’entraînement planifiés et les inscriptions aux tournois. 
&lt;color=yellow&gt;(1)&lt;/color&gt; Sélection de la période. La saison est découpée en 6 périodes (intersaison, dur, terre battue, gazon, dur et indoor en fin de saison). Votre but est d’anticiper la préparation d’un tournoi qui constitue un objectif majeur selon sa surface.
&lt;color=yellow&gt;(2)&lt;/color&gt; Planning. Vous pouvez modifier une semaine planifiée jusqu’à 3 semaines avant le début de l’événement pour un tournoi et un jour avant pour les entraînements.</t>
  </si>
  <si>
    <t>Im Zeitplan kannst du dir die geplanten Trainingsprogramme und Turnierteilnahmen ansehen. 
&lt;color=yellow&gt;(1)&lt;/color&gt; Auswahl eines Abschnitts. Die Saison ist in 6 Abschnitte unterteilt (Außerhalb der Saison, Hartplatz, Sand, Rasen, Hartplatz und in der Halle am Ende der Saison). Dein Ziel ist es, dich auf ein Turnier vorzubereiten, das basierend auf der Oberfläche ein Hauptziel ist.
&lt;color=yellow&gt;(2)&lt;/color&gt; Zeitplan. Du kannst eine geplante Woche bis zu 3 Wochen vor einem Turnier und bis zu einem Tag vor dem Training ändern.</t>
  </si>
  <si>
    <t>La Programación te permite ver los entrenamientos programados y las inscripciones en torneos. 
&lt;color=yellow&gt;(1)&lt;/color&gt; Selección del período. La temporada se divide en seis periodos (pretemporada, dura, tierra batida, hierba, dura y pista cubierta al final de la temporada). Tu misión es prepararte para un torneo que sea un objetivo importante en función del tipo de pista.
&lt;color=yellow&gt;(2)&lt;/color&gt; Programación. Puedes cambiar una semana programada hasta tres semanas antes del evento en el caso de un torneo, y un día antes si se trata de un entrenamiento.</t>
  </si>
  <si>
    <t>Il programma ti permette di visualizzare la programmazione degli allenamenti e le iscrizioni ai tornei. 
&lt;color=yellow&gt;(1)&lt;/color&gt; Selezione del periodo. La stagione è composta da 6 periodi (bassa stagione, cemento, terra, erba, cemento e indoor al termine della stagione). Il tuo obiettivo è arrivare pronto ai tornei che corrispondono agli obiettivi principali in base alla superficie di gioco.
&lt;color=yellow&gt;(2)&lt;/color&gt; Programma. Puoi modificare la programmazione di una settimana fino a 3 settimane prima dell’evento nel caso di un torneo e fino al giorno prima nel caso degli allenamenti.</t>
  </si>
  <si>
    <t>此界面显示训练计划与赛事安排。
 &lt;color=yellow&gt;(1)&lt;/color&gt;选择阶段：赛季分为6个阶段（休赛期、硬地、红土、草地、硬地与室内赛季末期）。目标是根据场地类型备战主要赛事。
 &lt;color=yellow&gt;(2)&lt;/color&gt;日程表：赛事可提前3周修改，训练可提前1天调整。</t>
  </si>
  <si>
    <t>Расписание позволяет увидеть запланированные тренировочные программы и участие в турнирах.
 &lt;color=yellow&gt;(1)&lt;/color&gt; Выбор периода. Сезон разделен на 6 периодов (межсезонье, хард, грунт, трава, хард и индор в конце сезона). Ваша цель — подготовиться к турниру, который является главной целью в зависимости от его покрытия.
 &lt;color=yellow&gt;(2)&lt;/color&gt; Расписание. Вы можете изменить запланированную неделю до 3 недель до события для турнира и за один день до него для тренировки.</t>
  </si>
  <si>
    <t>&lt;color=yellow&gt;(1)&lt;/color&gt; Seleção do período. A temporada é dividida em 6 períodos (fora de temporada, quadra dura, saibro, grama, quadra dura e indoor no final da temporada). Seu objetivo é se preparar para um torneio que seja um objetivo principal com base em sua superfície.
 &lt;color=yellow&gt;(2)&lt;/color&gt; Agenda. Você pode alterar uma semana agendada com até 3 semanas de antecedência para um torneio e um dia antes para treinos.</t>
  </si>
  <si>
    <t>ROADMAP_PAGE_2_TITLE</t>
  </si>
  <si>
    <t>Mastery of the surface</t>
  </si>
  <si>
    <t>Maîtrise de surface</t>
  </si>
  <si>
    <t>Beherrschen der Oberfläche</t>
  </si>
  <si>
    <t>Мастерство покрытия</t>
  </si>
  <si>
    <t>ROADMAP_PAGE_2_DESC</t>
  </si>
  <si>
    <t>&lt;color=yellow&gt;(3)&lt;/color&gt; Progress in a player's skill on each type of surface. This mastery will change as a result of the training sessions and especially of the tournaments played. The mastery of a surface increases the player's ability to move, as well as their ability to anticipate ball trajectories. It also reduces the risk of injury.
&lt;color=yellow&gt;(4)&lt;/color&gt; Navigation bar to scroll through the weeks (schedule and progress curves) horizontally.</t>
  </si>
  <si>
    <t>&lt;color=yellow&gt;(3)&lt;/color&gt; Evolution de la maîtrise de surface d’un joueur par surface. Cette maîtrise évolue en fonction des entrainements mais surtout des tournois joués. La maîtrise d’une surface augmente les capacités de déplacement du joueur, ainsi que sa capacité à anticiper les trajectoires de balles. Elle diminue également les risques de blessures.
&lt;color=yellow&gt;(4)&lt;/color&gt; Barre de navigation pour faire défiler les semaines (planning et courbes d’évolution) horizontalement.</t>
  </si>
  <si>
    <t>&lt;color=yellow&gt;(3)&lt;/color&gt; Fortschritt der Fähigkeit eines Spielers/einer Spielerin auf einer Oberfläche. Wie gut ein Spieler/eine Spielerin eine Oberfläche beherrscht, ändert sich, wenn der Spieler/die Spielerin auf dieser Oberfläche trainiert, und besonders, wenn er/sie auf dieser Oberfläche Turniere absolviert. Das Beherrschen einer Oberfläche verbessert die Fähigkeit des Spielers/der Spielerin, sich zu bewegen, und seine/ihre Fähigkeit, die Flugkurve des Balls vorauszuahnen. Zudem reduziert es das Verletzungsrisiko.
&lt;color=yellow&gt;(4)&lt;/color&gt; Navigationsleiste, um horizontal durch die Wochen (Zeitplan und Fortschrittkurven) zu scrollen.</t>
  </si>
  <si>
    <t>&lt;color=yellow&gt;(3)&lt;/color&gt; Evolución del dominio de tu tenista en cada tipo de pista. Este dominio cambiará como consecuencia de los entrenamientos y, especialmente, de los torneos que juegue. El dominio de una pista aumenta la capacidad de movimiento de tu tenista, así como su habilidad para anticipar la trayectoria de la pelota. También reduce el riesgo de lesiones.
&lt;color=yellow&gt;(4)&lt;/color&gt; Barra de navegación para desplazarse horizontalmente por las semanas (curvas de evolución y programación).</t>
  </si>
  <si>
    <t>&lt;color=yellow&gt;(3)&lt;/color&gt; Progressi nella padronanza del giocatore su ogni tipo di superficie. Il livello di padronanza cambia in funzione delle sessioni di allenamento e soprattutto dei tornei giocati. La padronanza di una superficie aumenta la capacità di spostamento del giocatore e la sua abilità di anticipare le traiettorie della palla. Riduce inoltre il rischio di infortunio.
&lt;color=yellow&gt;(4)&lt;/color&gt; Barra di navigazione per spostarti orizzontalmente tra le settimane (programma e andamenti grafici dei progressi).</t>
  </si>
  <si>
    <t>&lt;color=yellow&gt;(3)&lt;/color&gt;球员在各种类型场地上技能的进步情况。这种适应度会随着训练课程，尤其是参加的锦标赛而改变。场地适应度提高了球员的移动能力，以及他们预判球轨迹的能力。同时也降低了受伤风险。
 &lt;color=yellow&gt;(4)&lt;/color&gt;使用导航栏可水平滚动查看每周日程与进度曲线。</t>
  </si>
  <si>
    <t>&lt;color=yellow&gt;(3)&lt;/color&gt; Прогресс в навыках игрока на каждом типе покрытия. Это мастерство будет меняться в результате тренировок и, особенно, сыгранных турниров. Мастерство покрытия увеличивает способность игрока к передвижению, а также его способность предугадывать траектории мяча. Оно также снижает риск травм.
 &lt;color=yellow&gt;(4)&lt;/color&gt; Навигационная панель для горизонтальной прокрутки недель (расписание и кривые прогресса).</t>
  </si>
  <si>
    <t>&lt;color=yellow&gt;(3)&lt;/color&gt; Progresso na habilidade de um jogador em cada tipo de superfície. Esse domínio mudará como resultado das sessões de treinamento e, especialmente, dos torneios disputados. O domínio de uma superfície aumenta a capacidade de movimentação do jogador, bem como sua capacidade de antecipar trajetórias de bola. Também reduz o risco de lesões.
 &lt;color=yellow&gt;(4)&lt;/color&gt; Barra de navegação para rolar pelas semanas (agenda e curvas de progresso) horizontalmente.</t>
  </si>
  <si>
    <t>STAFFRECRUIT_TITLE</t>
  </si>
  <si>
    <t>STAFFRECRUIT_PAGE_1_TITLE</t>
  </si>
  <si>
    <t>Staffs</t>
  </si>
  <si>
    <t>职员</t>
  </si>
  <si>
    <t>STAFFRECRUIT_PAGE_1_DESC</t>
  </si>
  <si>
    <t>In this interface, you can search staffs with the help of many filters. From this screen you can access to their profiles and start negotiations to potentially recruit them.
&lt;color=yellow&gt;(1)&lt;/color&gt; Filter by job/position
&lt;color=yellow&gt;(2)&lt;/color&gt; Change the view to sort the staff by level of training attributes, for example. 
&lt;color=yellow&gt;(3)&lt;/color&gt; More precise filters (in particular, specific attributes)
Note that only available staff are in this list.</t>
  </si>
  <si>
    <t>Dans cette interface, vous pouvez rechercher les staffs à l'aide de nombreux filtres. À partir de cet écran, vous pouvez accéder à leurs profils et entamer des négociations pour les recruter éventuellement.
&lt;color=yellow&gt;(1)&lt;/color&gt; Filtres par métier/poste
&lt;color=yellow&gt;(2)&lt;/color&gt; Changer de vue pour classer les staffs par niveau d’attributs d’entrainement par exemple.
&lt;color=yellow&gt;(3)&lt;/color&gt; Filtres plus précis (attribut spécifique notamment)
Notez que seuls les staffs disponibles sont dans cette liste.</t>
  </si>
  <si>
    <t>Auf dieser Oberfläche kannst du Mitarbeiter mithilfe verschiedener Filter suchen. Von diesem Fenster aus hast du Zugriff auf ihre Profile und kannst Verhandlungen beginnen, um sie möglicherweise anzuwerben.
&lt;color=yellow&gt;(1)&lt;/color&gt; Filter nach Job/Position
&lt;color=yellow&gt;(2)&lt;/color&gt; Verändere die Ansicht, um Mitarbeiter zum Beispiel nach Stufe der Trainingsattribute zu sortieren. 
&lt;color=yellow&gt;(3)&lt;/color&gt; Präzisere Filter (bestimmte Attribute)
Beachte, dass nur verfügbare Mitarbeiter in dieser Liste sind.</t>
  </si>
  <si>
    <t>En esta interfaz puedes buscar personal con la ayuda de muchos filtros. Desde esta pantalla puedes acceder a sus perfiles e iniciar negociaciones para contratarlos.
&lt;color=yellow&gt;(1)&lt;/color&gt; Filtrar por trabajo/puesto.
&lt;color=yellow&gt;(2)&lt;/color&gt; Cambiar de vista para ordenar el personal por nivel de atributos de entrenamiento, por ejemplo. 
&lt;color=yellow&gt;(3)&lt;/color&gt; Filtros más precisos (en particular, atributos concretos).
Ten en cuenta que en esta lista solo aparece el personal disponible.</t>
  </si>
  <si>
    <t>In questa interfaccia, puoi cercare il personale con l'aiuto di molti filtri. Da questa schermata puoi accedere ai loro profili e avviare trattative per un potenziale ingaggio.
&lt;color=yellow&gt;(1)&lt;/color&gt; Filtra per lavoro/posizione
&lt;color=yellow&gt;(2)&lt;/color&gt; Modifica la vista per ordinare lo staff, per esempio in base al livello degli attributi di allenamento. 
&lt;color=yellow&gt;(3)&lt;/color&gt; Filtri più precisi (in particolare di attributi specifici)
In questo elenco sono presenti solo i membri di staff disponibili.</t>
  </si>
  <si>
    <t>在此界面，你可以通过多种筛选条件寻找职员，并可查看其档案以进行招聘洽谈。
 &lt;color=yellow&gt;(1)&lt;/color&gt;按工作/职位筛选
 &lt;color=yellow&gt;(2)&lt;/color&gt;更改视图以按训练属性等级等对职员进行排序。
 &lt;color=yellow&gt;(3)&lt;/color&gt;使用更精确的筛选条件（如特定属性）。
 请注意，此列表中仅包含可用的职员。</t>
  </si>
  <si>
    <t>В этом интерфейсе вы можете искать персонал с помощью множества фильтров. С этого экрана вы можете получить доступ к их профилям и начать переговоры о возможном найме.
 &lt;color=yellow&gt;(1)&lt;/color&gt; Фильтр по должности/позиции
 &lt;color=yellow&gt;(2)&lt;/color&gt; Измените вид, чтобы отсортировать персонал по уровню тренировочных атрибутов, например.
 &lt;color=yellow&gt;(3)&lt;/color&gt; Более точные фильтры (в частности, по конкретным атрибутам)
 Обратите внимание, что в этом списке находится только доступный персонал.</t>
  </si>
  <si>
    <t>Nesta interface, você pode procurar funcionários com a ajuda de muitos filtros. A partir desta tela, você pode acessar seus perfis e iniciar negociações para potencialmente recrutá-los.
 &lt;color=yellow&gt;(1)&lt;/color&gt; Filtrar por cargo/posição
 &lt;color=yellow&gt;(2)&lt;/color&gt; Mudar a visualização para classificar a equipe por nível de atributos de treinamento, por exemplo.
 &lt;color=yellow&gt;(3)&lt;/color&gt; Filtros mais precisos (em particular, atributos específicos)
 Note que apenas funcionários disponíveis estão nesta lista.</t>
  </si>
  <si>
    <t>STAFFSASSIGNMENT_TITLE</t>
  </si>
  <si>
    <t>STAFFSASSIGNMENT_PAGE_1_TITLE</t>
  </si>
  <si>
    <t>人员分配</t>
  </si>
  <si>
    <t>Atribuições</t>
  </si>
  <si>
    <t>STAFFSASSIGNMENT_PAGE_1_DESC</t>
  </si>
  <si>
    <t>It is important to assign talented staff to your players to maximize their progress.
Some positions are specific: coach or physical therapist. It is impossible to place someone on this position who has not been recruited for this position or to assign them to several players.
&lt;color=yellow&gt;(1)&lt;/color&gt; The choice is made based on the efficiency of the staff expressed in stars. 
&lt;color=yellow&gt;(2)&lt;/color&gt; You can assign several staff to certain positions but be careful not to overload a single person or they will become less efficient.
&lt;color=yellow&gt;(3)&lt;/color&gt; The auto-assign button time, but won't necessarily give you the most optimized organization...</t>
  </si>
  <si>
    <t>Il est important d’affecter des staffs de qualité à vos joueurs pour maximiser leur progression.
Certains postes sont spécifiques : entraineur ou kiné. Impossible de placer quelqu’un sur ce poste qui n’a pas été recruté pour ce poste ou d’affecter ces derniers sur plusieurs joueurs.
&lt;color=yellow&gt;(1)&lt;/color&gt; Le choix se fait en fonction de l’efficacité du staff exprimée en étoiles. Vous pouvez aussi vérifier son efficacité attribut par attribut pour aller encore plus dans le détail.
&lt;color=yellow&gt;(2)&lt;/color&gt; Vous pouvez affecter plusieurs staffs sur certains postes pour bénéficier des meilleurs attributs de chacun, mais attention également à ne pas trop surcharger un staff où il perdra en efficacité.
&lt;color=yellow&gt;(3)&lt;/color&gt; Le bouton d’assignation automatique vous permet de gagner du temps, mais n’est pas forcement l’organisation la plus optimisée…</t>
  </si>
  <si>
    <t>Es ist wichtig, deinen Spieler talentierte Mitarbeiter zuzuweisen, damit ihr Fortschritt maximiert wird.
Einige Positionen sind spezifisch: Trainer oder Physiotherapeut. Diese Position kannst du ausschließlich Mitarbeitern zuweisen, die für diese Position rekrutiert wurden. Zudem kann er nicht mehreren Spieler zugewiesen werden.
&lt;color=yellow&gt;(1)&lt;/color&gt; Die Wahl basiert auf der Effizienz der Mitarbeiter, die in Sternen angegeben wird. 
&lt;color=yellow&gt;(2)&lt;/color&gt; Du kannst mehrere Mitarbeiter bestimmten Positionen zuweisen, aber achte darauf, einer einzigen Person nicht zu viele Aufgaben zu geben, da andernfalls ihre Effizienz sinkt.
&lt;color=yellow&gt;(3)&lt;/color&gt; Über die automatische Zuweisung sparst du Zeit, was aber jedoch nicht unbedingt zur optimalen Organisation führt ...</t>
  </si>
  <si>
    <t>Para maximizar los progresos de tus tenistas es importante que les asignes personal con talento.
Algunos puestos son específicos: entrenador o fisioterapeuta. Es imposible colocar en este puesto a nadie que no haya sido contratado para eso o asignarlos a varios tenistas.
&lt;color=yellow&gt;(1)&lt;/color&gt; La elección se basa en la eficiencia del personal expresada en estrellas. 
&lt;color=yellow&gt;(2)&lt;/color&gt; Puedes asignar varios miembros del personal a ciertos puestos, pero ten cuidado de no sobrecargar a una persona o se volverá menos eficiente.
&lt;color=yellow&gt;(3)&lt;/color&gt; El botón de asignación automática te permite ganar tiempo, pero no te dará necesariamente la organización más optimizada...</t>
  </si>
  <si>
    <t>È importante assegnare ai tuoi giocatori uno staff di qualità, allo scopo di permettere loro i migliori progressi.
Esistono alcuni ruoli specifici: preparatore e fisioterapista. Non è possibile assegnare questo ruolo a una persona che non sia stata ingaggiata per il ruolo oppure assegnare una singola persona a più giocatori.
&lt;color=yellow&gt;(1)&lt;/color&gt; La scelta viene effettuata in base all’efficienza dello staff, che è rappresentata dal numero di stelle. 
&lt;color=yellow&gt;(2)&lt;/color&gt; Puoi assegnare diverse persone a determinati ruoli, ma fai attenzione a non sovraccaricare di lavoro una singola persona, altrimenti la sua efficienza diminuirà.
&lt;color=yellow&gt;(3)&lt;/color&gt; Il pulsante di assegnazione automatica ti permette di risparmiare tempo, ma potrebbe portare a un’organizzazione che non è la migliore…</t>
  </si>
  <si>
    <t>将合适的员工分配给球员能够最大化提升训练效果。
 某些岗位（如教练或理疗师）为专属职位，不可将非此职位的人员安排在此岗位，或者将他们分配给多名球员。
 &lt;color=yellow&gt;(1)&lt;/color&gt;依据员工效率星级进行分配。
 &lt;color=yellow&gt;(2)&lt;/color&gt;某些岗位可分配多名员工，但要注意避免个人负担过重，否则其工作效率就会下降。
 &lt;color=yellow&gt;(3)&lt;/color&gt;自动分配按钮可节省时间，但未必最佳解决方案……</t>
  </si>
  <si>
    <t>Важно назначать талантливых сотрудников вашим игрокам для максимального прогресса.
 Некоторые должности специфичны: тренер или физиотерапевт. Невозможно назначить на эту должность сотрудника, который не был нанят для нее, или назначить его нескольким игрокам.
 &lt;color=yellow&gt;(1)&lt;/color&gt; Выбор осуществляется на основе эффективности сотрудника, выраженной в звездах.
 &lt;color=yellow&gt;(2)&lt;/color&gt; Вы можете назначить нескольких сотрудников на определенные должности, но будьте осторожны, чтобы не перегрузить одного человека, иначе он станет менее эффективным.
 &lt;color=yellow&gt;(3)&lt;/color&gt; Кнопка автоматического назначения экономит время, но не обязательно обеспечит вам самую оптимальную организацию...</t>
  </si>
  <si>
    <t>É importante atribuir pessoal talentoso aos seus jogadores para maximizar seu progresso.
 Algumas posições são específicas: treinador ou fisioterapeuta. É impossível colocar alguém nesta posição que não tenha sido recrutado para ela ou atribuí-los a vários jogadores.
 &lt;color=yellow&gt;(1)&lt;/color&gt; A escolha é feita com base na eficiência da equipe expressa em estrelas.
 &lt;color=yellow&gt;(2)&lt;/color&gt; Você pode atribuir vários funcionários a certas posições, mas tenha cuidado para não sobrecarregar uma única pessoa, pois ela se tornará menos eficiente.
 &lt;color=yellow&gt;(3)&lt;/color&gt; O botão de atribuição automática economiza tempo, mas não necessariamente lhe dará a organização mais otimizada...</t>
  </si>
  <si>
    <t>TEAMSUPERVISION_TITLE</t>
  </si>
  <si>
    <t>TEAMSUPERVISION_PAGE_1_TITLE</t>
  </si>
  <si>
    <t>Надзор</t>
  </si>
  <si>
    <t>TEAMSUPERVISION_PAGE_1_DESC</t>
  </si>
  <si>
    <t>The supervision screen enables you to see the status of your squad members at a glance. 
Low morale, unfulfilled goals, poor game plan, bad tournament planning, a player without a coach (1), etc.: nothing will escape you!
You can also change a training programme and the associated workload from this screen.
At the bottom of the list, the number of available places is shown. It would be a pity to underuse your infrastructure...
(2) At the end of the row is the player monitoring mode. You can choose to attend only the match of the player you're coaching (default setting), or watch matches of your other players from a certain round onward (starting from round 1 or only if they reach a tournament final).</t>
  </si>
  <si>
    <t>L’écran de supervision vous permet en un coup d’œil de connaitre l’état des membres de votre effectif. 
Un moral en berne, des objectifs non atteints, un plan de jeu mal maitrisé, une mauvaise planification de tournoi, un joueur sans coach &lt;color=yellow&gt;(1)&lt;/color&gt;, etc. : rien ne pourra vous échapper !
Vous avez aussi la possibilité de changer un programme d’entrainement et la charge de travail associée depuis cet écran.
En fin de liste, le nombre de places disponibles est indiqué. Il serait dommage de sous exploiter vos infrastructures…
&lt;color=yellow&gt;(2)&lt;/color&gt; Au bout de la ligne se trouve le mode de suivi du joueur, vous pouvez décider d’assister uniquement au match du joueur que vous coaché (réglage par défaut) ou assister aux matchs de vos autres joueurs à partir d’un certain stade (dès le 1er tour ou uniquement s’ils atteignent la finale d’un tournoi).</t>
  </si>
  <si>
    <t>Im Übersichtsbildschirm findest du auf einen Blick den Zustand der Mitglieder deines Mitarbeiterstabs. 
Eine sinkende Moral, nicht erfüllte Ziele, einen nicht umgesetzten Spielplan, eine schlechte Turnierplanung,ein Spieler ohne Coach (1) usw.: Nichts wird dir entgehen!
Sie haben auch die Möglichkeit, ein Trainingsprogramm und das zugehörige Arbeitspensum von diesem Bildschirm aus zu ändern.
Unten auf dem Bildschirm wird die Anzahl verfügbarer Plätze angezeigt. Es wäre doch schade, deine Infrastruktur nicht vollständig zu nutzen ...
(2) Am Ende der Zeile befindet sich der Beobachtungsmodus. Sie können wählen, ob Sie nur dem Match Ihres gecoachten Spielers (Standard) beiwohnen oder auch die Matches Ihrer anderen Spieler ab einer bestimmten Runde verfolgen (ab Runde 1 oder nur bei Finaleinzug).</t>
  </si>
  <si>
    <t>La pantalla de supervisión te permite ver el estatus de los miembros de tu equipo. 
Moral baja, objetivos incumplidos, mal plan de juego, mala planificación del torneo, un jugador sin entrenador (1), etc.: ¡no se te escapará nada!
Desde esta pantalla, también puedes cambiar un programa de entrenamiento y la carga de trabajo correspondiente.
El número de sitios disponibles aparece en la parte inferior de la lista. Sería una pena que infrautilizaras tu infraestructura...
(2) Al final de la fila se encuentra el modo de seguimiento del jugador. Puedes decidir asistir solo al partido del jugador que estás entrenando (opción predeterminada), o ver los partidos de tus otros jugadores a partir de una determinada ronda (desde la primera ronda o solo si alcanzan la final del torneo).</t>
  </si>
  <si>
    <t>La schermata di supervisione ti permette di visualizzare molto rapidamente lo stato dei membri del tuo organico. 
Un morale ridotto, obiettivi non raggiunti, un piano di gioco non ben gestito, una scadente pianificazione del torneo, un giocatore senza coach (1), ecc. non ti sfuggirà nulla!
Puoi anche modificare il programma di allenamento e il carico di lavoro associato da questa schermata.
In fondo alla lista è indicato il numero di posti disponibili. Sarebbe un peccato non utilizzare al massimo le tue infrastrutture…
(2) Alla fine della riga si trova la modalità di monitoraggio del giocatore. Puoi scegliere di assistere solo al match del giocatore che stai allenando (impostazione predefinita) oppure seguire le partite degli altri giocatori da un certo turno in poi (dal primo turno o solo se raggiungono la finale di un torneo).</t>
  </si>
  <si>
    <t>“监督”界面可一览所有球员状态：
 士气低落、目标未达成、战术不当、赛事安排不佳、球员无教练(1)等，所有情况一目了然！
 你还可以直接在此调整训练计划与训练量。
 页面底部会显示剩余空位数量——别浪费你的设施资源！
 (2) 行尾可设置比赛观战模式：默认仅观看主教球员的比赛，也可改为从特定轮次（如从第一轮开始或仅当球员进入决赛时）开始观看所有球员比赛。</t>
  </si>
  <si>
    <t>Экран надзора позволяет вам с первого взгляда видеть статус членов вашей команды.
 Низкий моральный дух, невыполненные цели, плохой игровой план, неудачное планирование турниров, игрок без тренера (1) и т. д.: ничто не ускользнет от вас!
 Вы также можете изменить программу тренировок и связанную с ней нагрузку с этого экрана.
 Внизу списка показано количество доступных мест. Было бы жаль недоиспользовать вашу инфраструктуру...
 (2) В конце строки находится режим наблюдения за игроком. Вы можете выбрать только матч игрока, которого тренируете (настройки по умолчанию), или смотреть матчи других ваших игроков начиная с определенного раунда (начиная с 1-го раунда или только если они достигнут финала турнира).</t>
  </si>
  <si>
    <t>A tela de supervisão permite que você veja o status dos membros de seu elenco em um relance. 
 Moral baixo, metas não cumpridas, plano de jogo ruim, planejamento de torneio ruim, um jogador sem técnico (1), etc.: nada escapará de você!
 Você também pode alterar um programa de treinamento e a carga de trabalho associada a partir desta tela.
 Na parte inferior da lista, o número de vagas disponíveis é mostrado. Seria uma pena subutilizar sua infraestrutura...
 (2) No final da linha está o modo de monitoramento do jogador. Você pode optar por assistir apenas à partida do jogador que está treinando (configuração padrão) ou assistir às partidas de seus outros jogadores a partir de uma determinada rodada (a partir da rodada 1 ou apenas se eles chegarem à final de um torneio).</t>
  </si>
  <si>
    <t>TOURNAMENTDRAW_TITLE</t>
  </si>
  <si>
    <t>Жеребьевка турнира</t>
  </si>
  <si>
    <t>Sorteio do Torneio</t>
  </si>
  <si>
    <t>TOURNAMENTDRAW_PAGE_1_TITLE</t>
  </si>
  <si>
    <t>TOURNAMENTDRAW_PAGE_1_DESC</t>
  </si>
  <si>
    <t>The tournament draw allows you to consult all the matches, to know the ranking of the players who are going to face each other and those who are seeded.
You can access the statistics of all the matches by clicking on them.</t>
  </si>
  <si>
    <t>Le tableau du tournoi permet de consulter l'ensemble des matchs, de connaitre le classement des joueurs qui vont s'affronter et ceux qui sont seedés.
Vous pouvez accéder aux statistiques de tous les matchs en cliquant dessus.</t>
  </si>
  <si>
    <t>Der Turnierplan ermöglicht dir die Einsicht in alle Matches, das Ranking der Spieler, die gegeneinander antreten werden, und derer, die gesetzt sind.
 Du kannst die Statistiken aller Begegnungen einsehen, indem du auf sie klickst.</t>
  </si>
  <si>
    <t>El cuadro del torneo te permite consultar todos los partidos, conocer la clasificación de los tenistas que se van a enfrentar y los cabezas de serie.
Puedes acceder a las estadísticas de todos los partidos haciendo clic sobre ellos.</t>
  </si>
  <si>
    <t>Il tabello del torneo permette di consultare tutte le partite, conoscere la classifica dei giocatori presenti al torneo e di quelli testa di serie.
Puoi accedere alle statistiche di tutte le partite cliccandoci sopra.</t>
  </si>
  <si>
    <t>可通过赛事签表查看所有对阵信息，了解即将对阵的球员排名以及哪些是种子选手。
 点击任意比赛可查看详细数据。</t>
  </si>
  <si>
    <t>Жеребьевка турнира позволяет вам просмотреть все матчи, узнать рейтинг игроков, которые встретятся друг с другом, и тех, кто является сеяным.
 Вы можете получить доступ к статистике всех матчей, нажав на них.</t>
  </si>
  <si>
    <t>O sorteio do torneio permite que você consulte todas as partidas, conheça o ranking dos jogadores que se enfrentarão e os cabeças de chave.
 Você pode acessar as estatísticas de todas as partidas clicando nelas.</t>
  </si>
  <si>
    <t>TOURNAMENTDRAW_PAGE_2_TITLE</t>
  </si>
  <si>
    <t>List of players</t>
  </si>
  <si>
    <t>Liste des joueurs</t>
  </si>
  <si>
    <t>Spielerliste</t>
  </si>
  <si>
    <t>Lista de tenistas</t>
  </si>
  <si>
    <t>Elenco dei giocatori</t>
  </si>
  <si>
    <t>球员名单</t>
  </si>
  <si>
    <t>Список игроков</t>
  </si>
  <si>
    <t>Lista de jogadores</t>
  </si>
  <si>
    <t>TOURNAMENTDRAW_PAGE_2_DESC</t>
  </si>
  <si>
    <t>When the registration period for the tournaments is over, each tournament will display the list of registered players.
The drawing takes place 48 hours before the start of the tournament (qualifying draw or main draw).
If you hover over the points and prize money, you can view the details per round reached.</t>
  </si>
  <si>
    <t>Lorsque la période d’inscription aux tournois est finie, chaque tournoi présente la liste des joueurs inscrits.
Le tableau sera tiré 48h avant le début du tournoi (qualifications ou tableau principal).
Au survol des points et du prize money, vous pouvez accéder aux détails par tour atteint.</t>
  </si>
  <si>
    <t>Nach Abschluss des Anmeldezeitraums für ein Turnier präsentiert jedes Turnier die Liste der angemeldeten Spieler.
Die Tabelle wird 48 Std. vor Beginn des Turniers (Qualifikation oder Haupttabelle) abgerufen.
Wenn du mit dem Cursor über die Punkte und Preisgelder fährst, erfährst du weitere Einzelheiten.</t>
  </si>
  <si>
    <t>Cuando termine el período de inscripción en los torneos, cada uno mostrará la lista de tenistas inscritos.
El sorteo se realiza 48 horas antes del inicio del torneo (cuadro de eliminatorias o cuadro principal).
Si pasas el cursor sobre los puntos y el premio en metálico, podrás ver los detalles por cada ronda alcanzada.</t>
  </si>
  <si>
    <t>Al termine del periodo di iscrizione ai tornei, è disponibile l’elenco dei giocatori iscritti a ogni torneo.
Il tabellone viene determinato 48 ore prima dell’inizio del torneo (tabellone principale o incontri di qualificazione).
Passando sopra ai punti e ai premi in denaro, puoi visualizzare i dettagli in base al turno di torneo raggiunto.</t>
  </si>
  <si>
    <t>报名截止后，每项赛事都会显示参赛球员名单。
 抽签将在比赛开始前48小时进行（资格赛或正赛抽签）。
 将鼠标悬停在积分或奖金上可查看各轮比赛的详细情况。</t>
  </si>
  <si>
    <t>Когда период регистрации на турниры закончится, каждый турнир будет отображать список зарегистрированных игроков.
 Жеребьевка проводится за 48 часов до начала турнира (квалификационная или основная сетка).
 Если навести курсор на очки и призовые деньги, вы можете увидеть детали по достигнутым раундам.</t>
  </si>
  <si>
    <t>Quando o período de inscrição para os torneios terminar, cada torneio exibirá a lista de jogadores inscritos.
 O sorteio ocorre 48 horas antes do início do torneio (sorteio de qualificação ou chave principal).
 Se você passar o mouse sobre os pontos e a premiação, poderá ver os detalhes por rodada alcançada.</t>
  </si>
  <si>
    <t>TOURNAMENTDRAW_PAGE_3_TITLE</t>
  </si>
  <si>
    <t>Group stages (Finals)</t>
  </si>
  <si>
    <t>Phases de groupe (Finales)</t>
  </si>
  <si>
    <t>Gruppenphase (Finale)</t>
  </si>
  <si>
    <t>Fase de grupos (Finales)</t>
  </si>
  <si>
    <t>Fase a gruppi (Finale)</t>
  </si>
  <si>
    <t>小组赛阶段（总决赛）</t>
  </si>
  <si>
    <t>Групповые этапы (Финалы)</t>
  </si>
  <si>
    <t>Fase de grupos (Finais)</t>
  </si>
  <si>
    <t>TOURNAMENTDRAW_PAGE_3_DESC</t>
  </si>
  <si>
    <t>In Finals type tournaments, a group phase is played. All players in each group compete against each other. The top 2 players in each group then move on to the main table.
 The ranking for each group is calculated in this order:
 -Number of wins
 -Number of matches played
 -If 2 players are tied, the results of a head-to-head match
 -If 3 players are tied, % of sets won then % of points won</t>
  </si>
  <si>
    <t>Dans les tournois de types Finals, une phase de groupe est jouée. Tous les joueurs de chaque groupe s’affrontent. Les 2 premiers de chaque groupe participent ensuite au tableau principal.
 Le classement dans chaque groupe s’établit en suivant cet ordre :
 -Nombre de victoires
 -Nombre de matchs joués
 -Si 2 joueurs sont à égalité, résultat en confrontation directe
 -Si 3 joueurs sont à égalité, % de sets gagnés puis % de points gagnés</t>
  </si>
  <si>
    <t>In den Finalturnieren wird eine Gruppenphase gespielt. Alle Spieler jeder Gruppe spielen gegeneinander. Die beiden besten Spieler einer Gruppe nehmen anschließend an der Endrunde teil.
 Die Rangliste jeder Gruppe wird wie folgt bestimmt:
 - Anzahl der Siege
 - Anzahl der gespielten Partien
 - Falls 2 Spieler gleichauf sind, zählt das Ergebnis aus der direkten Begegnung
 - Falls 3 Spieler gleichauf sind, zählen % der gewonnenen Sätze und dann % der gewonnenen Punkte.</t>
  </si>
  <si>
    <t>En los torneos de tipo Final, se juega una fase de grupos. Los tenistas de cada grupo compiten entre sí. Los dos mejores de cada grupo pasan a la tabla principal.
 La clasificación de los grupos se establece por este orden:
 - Número de victorias
 - Número de partidos jugados
 - Si se produce un empate entre dos tenistas, los resultados de sus enfrentamientos cara a cara
 - Si el empate es entre tres tenistas, el porcentaje de sets ganados y, luego, el de puntos ganados</t>
  </si>
  <si>
    <t>Nei tornei di tipo Finale, viene giocata una fase a gruppi. Tutti i giocatori di ogni gruppo si affrontano tra loro. I primi 2 classificati di ogni gruppo si qualificano per il tabellone principale.
 La classifica di ogni gruppo viene determinata secondo il seguente ordine:
 -Numero di vittorie
 -Numero di incontri giocati
 -Se 2 giocatori sono in parità, si conta il risultato dello scontro diretto
 -Se 3 giocatori sono in parità, si conta la % dei set vinti e poi la % dei punti vinti</t>
  </si>
  <si>
    <t>总决赛类赛事将设有小组赛阶段，每组球员互相对战，前两名晋级淘汰赛。
 每个小组的排名按以下顺序计算：
  -胜场数
  -已赛场数
  -若两人平分，则比较交手结果
  -若三人平分，则依次比较盘胜率与得分率</t>
  </si>
  <si>
    <t>В турнирах типа "Финалы" проводится групповой этап. Все игроки в каждой группе соревнуются друг с другом. Затем 2 лучших игрока из каждой группы выходят в основную сетку.
  Рейтинг для каждой группы рассчитывается в следующем порядке:
  - Количество побед
  - Количество сыгранных матчей
  - Если 2 игрока имеют одинаковое количество очков, результат личной встречи
  - Если 3 игрока имеют одинаковое количество очков, % выигранных сетов, затем % выигранных очков</t>
  </si>
  <si>
    <t>Em torneios do tipo Finais, uma fase de grupos é disputada. Todos os jogadores de cada grupo competem entre si. Os 2 melhores jogadores de cada grupo avançam para a chave principal.
 O ranking de cada grupo é calculado nesta ordem:
 - Número de vitórias
 - Número de partidas jogadas
 - Se 2 jogadores estiverem empatados, o resultado de uma partida direta
 - Se 3 jogadores estiverem empatados, % de sets vencidos e depois % de pontos vencidos</t>
  </si>
  <si>
    <t>TOURNAMENTDRAW_PAGE_4_TITLE</t>
  </si>
  <si>
    <t>Spectator mode</t>
  </si>
  <si>
    <t>Mode spectateur</t>
  </si>
  <si>
    <t>Zuschauermodus</t>
  </si>
  <si>
    <t>Modo espectador</t>
  </si>
  <si>
    <t>Modalità spettatore</t>
  </si>
  <si>
    <t>观战模式</t>
  </si>
  <si>
    <t>Режим зрителя</t>
  </si>
  <si>
    <t>TOURNAMENTDRAW_PAGE_4_DESC</t>
  </si>
  <si>
    <t xml:space="preserve">You can watch any match on the tour as a spectator. Hover over an upcoming match and the option will appear.
When the match date arrives, you’ll get a notification. Just click “Watch match” in the top right corner to attend.
</t>
  </si>
  <si>
    <t>Vous pouvez assister en tant que spectateur à n’importe quel match du circuit. Survolez un match à venir et l’option apparaitra.
Lorsque sa date sera arrivée, cela vous sera notifié. Vous assisterez alors au match en cliquant simplement sur « Assister au match » en haut à droite.</t>
  </si>
  <si>
    <t xml:space="preserve">Sie können sich als Zuschauer jedes beliebige Match auf der Tour ansehen. Fahren Sie mit der Maus über ein bevorstehendes Match, um die Option anzuzeigen.
Wenn das Matchdatum erreicht ist, werden Sie benachrichtigt. Klicken Sie einfach oben rechts auf „Match ansehen“, um dabei zu sein.
</t>
  </si>
  <si>
    <t xml:space="preserve">Puedes asistir como espectador a cualquier partido del circuito. Pasa el cursor sobre un partido próximo y aparecerá la opción.
Cuando llegue la fecha del partido, recibirás una notificación. Luego solo tienes que hacer clic en “Asistir al partido” arriba a la derecha.
</t>
  </si>
  <si>
    <t xml:space="preserve">Puoi assistere come spettatore a qualsiasi match del circuito. Passa il mouse su una partita futura e apparirà l’opzione.
Quando arriverà la data del match, riceverai una notifica. Ti basterà cliccare su “Assisti al match” in alto a destra.
</t>
  </si>
  <si>
    <t>你可以作为观众观看巡回赛中的任何比赛。将鼠标悬停在即将开赛的比赛上，屏幕就会出现“观看”选项。
 开赛日期到来时，你会收到通知。只需单击右上角的“观看比赛”即可入场。</t>
  </si>
  <si>
    <t>Вы можете смотреть любой матч в туре в качестве зрителя. Наведите курсор на предстоящий матч, и появится опция.
 Когда наступит дата матча, вы получите уведомление. Просто нажмите "Смотреть матч" в правом верхнем углу, чтобы присутствовать.</t>
  </si>
  <si>
    <t>Você pode assistir a qualquer partida do circuito como espectador. Passe o mouse sobre uma partida futura e a opção aparecerá.
 Quando a data da partida chegar, você receberá uma notificação. Basta clicar em "Assistir partida" no canto superior direito para comparecer.</t>
  </si>
  <si>
    <t>TOURNAMENTS_TITLE</t>
  </si>
  <si>
    <t>TOURNAMENTS_PAGE_1_TITLE</t>
  </si>
  <si>
    <t>赛事总览</t>
  </si>
  <si>
    <t>TOURNAMENTS_PAGE_1_DESC</t>
  </si>
  <si>
    <t>All the tournaments in the 4 circuits can be consulted here. To register for a tournament, go to the player's profile, in the "Tournament Registration" tab.</t>
  </si>
  <si>
    <t>Tous les tournois des 4 circuits sont accessibles ici, à des fins de consultation. L’inscription aux tournois s’effectue sur le profil du joueur, onglet « inscription aux tournois ».</t>
  </si>
  <si>
    <t>Die Turniere der 4 Circuits können hier eingesehen werden. Die Turnieranmeldung erfolgt über das Spielerprofil über den Reiter „Turnieranmeldung“.</t>
  </si>
  <si>
    <t>Aquí pueden consultarse todos los torneos de los cuatro circuitos. Para inscribirse en un torneo, accede al perfil de tu tenista, en la pestaña «Inscripción en torneos».</t>
  </si>
  <si>
    <t>Da qui puoi accedere e visualizzare i dati di tutti i tornei dei 4 circuiti. L’iscrizione ai tornei può essere effettuata dal profilo del giocatore, all’interno della scheda “Iscrizione ai tornei”.</t>
  </si>
  <si>
    <t>此处可浏览四大巡回赛中的所有赛事。
 若要报名，请前往球员档案的“赛事报名”标签页。</t>
  </si>
  <si>
    <t>Здесь можно ознакомиться со всеми турнирами 4-х кругов. Чтобы зарегистрироваться на турнир, перейдите в профиль игрока во вкладку "Регистрация на турнир".</t>
  </si>
  <si>
    <t>Todos os torneios dos 4 circuitos podem ser consultados aqui. Para se inscrever em um torneio, vá ao perfil do jogador, na aba "Inscrição em Torneios".</t>
  </si>
  <si>
    <t>TRAININGCALENDAR_TITLE</t>
  </si>
  <si>
    <t>TRAININGCALENDAR_PAGE_1_TITLE</t>
  </si>
  <si>
    <t>Training (1/4)</t>
  </si>
  <si>
    <t>Entraînements (1/4)</t>
  </si>
  <si>
    <t>Entrenamiento (1/4)</t>
  </si>
  <si>
    <t>Allenamento (1/4)</t>
  </si>
  <si>
    <t>训练 (1/4)</t>
  </si>
  <si>
    <t>Тренировка (1/4)</t>
  </si>
  <si>
    <t>Treinamento (1/4)</t>
  </si>
  <si>
    <t>TRAININGCALENDAR_PAGE_1_DESC_OLD</t>
  </si>
  <si>
    <t>You can review and modify your player's training sessions planned on their own tab located on the Team tab.
&lt;color=yellow&gt;(1)&lt;/color&gt; To modify your player's trainings, you can select a program which will set up a group of training sessions related to your choice and select a workload to adjust the number of sessions.
&lt;color=yellow&gt;(2)&lt;/color&gt; You can also customize a program by adding or changing sessions by using the bottom interface of the screen which contains all trainings sessions.
Keep in mind, that in specific cases such as tournaments, during the recovery of an injury or when your player form is at the weakest level, you will not be able to change the program or the workload.</t>
  </si>
  <si>
    <t>Vous pouvez consulter et modifier les entraînement prévus d'un joueur sur son onglet situé sur le menu Effectif.
&lt;color=yellow&gt;(1)&lt;/color&gt; Pour modifier les sessions d'entraînement d'un joueur, vous pouvez sélectionner un programme qui mettra en place un ensemble de sessions en rapport avec votre choix et sélectionner une charge de travail pour ajuster le nombre de sessions. 
&lt;color=yellow&gt;(2)&lt;/color&gt; Vous pouvez également personnaliser un programme en ajoutant ou en modifiant des sessions en utilisant l'interface en bas de l'écran qui contient toutes les sessions d'entraînement.
Gardez à l'esprit que dans des cas spécifiques tels que les tournois, lors de la récupération d'une blessure ou lorsque votre joueur est au plus faible niveau de forme, vous ne pourrez pas modifier le programme ou la charge de travail.
&lt;color=yellow&gt;(3)&lt;/color&gt; Enfin, les staffs affectés à votre joueur sont consultables ici. Une alerte apparaitra si un staff est manquant.</t>
  </si>
  <si>
    <t>Du kannst die geplanten Trainingseinheiten deines Spieler/deiner Spielerin in seiner/ihrer Registerkarte unter der Registerkarte „Team“ einsehen und verändern.
&lt;color=yellow&gt;(1)&lt;/color&gt;Um das Training deines Spielers/deiner Spielerin zu bearbeiten, kannst du sowohl ein Programm, das eine Gruppe von Trainingseinheiten gemäß deiner Wahl vorgibt, als auch das Arbeitspensum auswählen, um die Anzahl der Einheiten anzupassen.
&lt;color=yellow&gt;(2)&lt;/color&gt; Du kannst ein Programm auch bearbeiten, indem du Einheiten hinzufügst oder entfernst. Dies erfolgt über die Oberfläche unten im Fenster, welche alle Trainingseinheiten umfasst.
 Vergiss nicht, dass du in besonderen Fällen, wie etwa Turnieren, während der Genesung einer Verletzung oder wenn die Form deines Spielers/deiner Spielerin am Tiefpunkt ist, nicht in der Lage bist, das Programm oder das Arbeitspensum zu ändern.</t>
  </si>
  <si>
    <t>Puedes revisar y modificar las sesiones de entrenamiento planificadas para tu tenista en su propia pestaña ubicada en la pestaña Equipo.
&lt;color=yellow&gt;(1)&lt;/color&gt; Para modificar los entrenamientos de tus tenistas, puedes seleccionar un programa que configurará un grupo de sesiones de entrenamiento según tu elección y seleccionar una carga de trabajo para ajustar el número de sesiones.
&lt;color=yellow&gt;(2)&lt;/color&gt; También puedes personalizar un programa agregando o cambiando sesiones usando la interfaz inferior de la pantalla que contiene todas las sesiones de entrenamiento.
Ten en cuenta que en casos específicos como torneos, durante la recuperación de una lesión o cuando la forma física de tu tenista esté en su nivel más bajo, no podrás cambiar el programa ni la carga de trabajo.</t>
  </si>
  <si>
    <t>Puoi rivedere e modificare le sessioni programmate di allenamento nella scheda situata nella menu Squadra.
&lt;color=yellow&gt;(1)&lt;/color&gt; Per modificare gli allenamenti, puoi selezionare un programma di allenamento che imposta un tipo di sessioni e un carico di lavoro.
&lt;color=yellow&gt;(2)&lt;/color&gt; È inoltre possibile personalizzare un programma aggiungendo o modificando le sessioni utilizzando l'interfaccia inferiore dello schermo che contiene tutte le sessioni di allenamento.
Tieni presente che in casi specifici come i tornei, durante il recupero di un infortunio o quando la forma dell'atleta è al livello più bassa, non sarai in grado di modificare il programma o il carico di lavoro.</t>
  </si>
  <si>
    <t>你可以在自己的球员标签页（位于“团队”标签页下）审查和修改球员的计划训练课程。
 &lt;color=yellow&gt;(1)&lt;/color&gt;修改训练课程时，可选择训练课程（自动安排相关训练）及训练量。
 &lt;color=yellow&gt;(2)&lt;/color&gt;你还可以使用屏幕底部包含所有训练课程的界面来添加或更改课程，从而自定义训练计划。
 注意：当球员正在参赛、康复中或状态极差时，你无法修改训练计划或训练量。</t>
  </si>
  <si>
    <t>Вы можете просмотреть и изменить запланированные тренировки вашего игрока на его собственной вкладке, расположенной на вкладке "Команда".
 &lt;color=yellow&gt;(1)&lt;/color&gt; Чтобы изменить тренировки вашего игрока, вы можете выбрать программу, которая настроит группу тренировочных сессий, связанных с вашим выбором, и выбрать рабочую нагрузку для регулировки количества сессий.
 &lt;color=yellow&gt;(2)&lt;/color&gt; Вы также можете настроить программу, добавляя или изменяя сессии с помощью нижнего интерфейса экрана, который содержит все тренировочные сессии.
 Имейте в виду, что в особых случаях, таких как турниры, во время восстановления после травмы или когда форма вашего игрока находится на самом слабом уровне, вы не сможете изменить программу или рабочую нагрузку.</t>
  </si>
  <si>
    <t>Você pode revisar e modificar as sessões de treinamento do seu jogador planejadas em sua própria aba localizada na aba Equipe.
 &lt;color=yellow&gt;(1)&lt;/color&gt; Para modificar os treinos do seu jogador, você pode selecionar um programa que configurará um grupo de sessões de treinamento relacionadas à sua escolha e selecionar uma carga de trabalho para ajustar o número de sessões.
 &lt;color=yellow&gt;(2)&lt;/color&gt; Você também pode personalizar um programa adicionando ou alterando sessões usando a interface inferior da tela, que contém todas as sessões de treinamento.
 Lembre-se que, em casos específicos como torneios, durante a recuperação de uma lesão ou quando a forma do seu jogador está no nível mais baixo, você não poderá alterar o programa ou a carga de trabalho.</t>
  </si>
  <si>
    <t>TRAININGCALENDAR_PAGE_2_TITLE</t>
  </si>
  <si>
    <t>Training (2/4)</t>
  </si>
  <si>
    <t>Entraînements (2/4)</t>
  </si>
  <si>
    <t>Entrenamiento (124)</t>
  </si>
  <si>
    <t>Allenamento (2/4)</t>
  </si>
  <si>
    <t>训练 (2/4)</t>
  </si>
  <si>
    <t>Тренировка (2/4)</t>
  </si>
  <si>
    <t>Treinamento (2/4)</t>
  </si>
  <si>
    <t>TRAININGCALENDAR_PAGE_2_DESC_OLD</t>
  </si>
  <si>
    <t>&lt;color=yellow&gt;(4)&lt;/color&gt; You can save your personalized program to reuse it the following weeks. 
&lt;color=yellow&gt;(5)&lt;/color&gt; In addition to the category filters on the left, you can use specific filters by searching, for example, just for sessions that target a specific feature.
Some rules prevent you from selecting certain sessions, such as a delay rule for medical care.</t>
  </si>
  <si>
    <t>&lt;color=yellow&gt;(4)&lt;/color&gt; Vous pouvez enregistrer votre programme personnalisé pour pouvoir le réutiliser les semaines suivantes. 
&lt;color=yellow&gt;(5)&lt;/color&gt; Vous pouvez au-delà des filtres de catégorie à gauche, utiliser des filtres spécifiques en recherchant par exemple uniquement les séances qui ciblent uniquement tel attribut.
Certaines règles empêchent la sélection de certaines séances comme par exemple une règle de latence sur les soins.</t>
  </si>
  <si>
    <t>&lt;color=yellow&gt;(4)&lt;/color&gt; Du kannst dein personalisiertes Programm speichern, um es in den folgenden Wochen erneut zu benutzen. 
&lt;color=yellow&gt;(5)&lt;/color&gt; Zusätzlich zu den Kategoriefiltern auf der linken Seite kannst du spezifische Filter verwenden, um zum Beispiel nur nach Einheiten zu suchen, die eine bestimmte Fähigkeit zum Ziel haben.
 Einige Regeln könnten dich davon abhalten, bestimmte Einheiten auszuwählen, beispielsweise eine Verzögerungsregel für medizinische Versorgung.</t>
  </si>
  <si>
    <t>&lt;color=yellow&gt;(4)&lt;/color&gt; Puedes guardar tu programa personalizado para reutilizarlo las semanas siguientes. 
&lt;color=yellow&gt;(5)&lt;/color&gt; Además de los filtros de categoría de la izquierda, puedes usar filtros específicos buscando, por ejemplo, solo sesiones centradas en una característica concreta.
Algunas reglas te impiden seleccionar determinadas sesiones, como por ejemplo una regla de demora para la atención médica.</t>
  </si>
  <si>
    <t>&lt;color=yellow&gt;(4)&lt;/color&gt; Puoi salvare il tuo programma personalizzato per riutilizzarlo nelle settimane successive. 
&lt;color=yellow&gt;(5)&lt;/color&gt; Oltre ai filtri categoria sulla sinistra, puoi utilizzare filtri specifici per cercare, ad esempio, le sessioni che puntano a rinforzare un determinato attributo.
Alcune regole ti impediscono di selezionare determinate sessioni, per esempio una regola di ritardo per assistenza medica.</t>
  </si>
  <si>
    <t>&lt;color=yellow&gt;(4)&lt;/color&gt;可保存自定义训练计划，以便在接下来几周重复使用。
 &lt;color=yellow&gt;(5)&lt;/color&gt;除了左侧的类别筛选器，你还可以使用特定筛选器，例如仅搜索针对特定属性的训练课程。
 部分训练会受到规则限制（例如医疗护理需要一定的间隔时间）。</t>
  </si>
  <si>
    <t>&lt;color=yellow&gt;(4)&lt;/color&gt; Вы можете сохранить свою персонализированную программу, чтобы использовать ее в следующие недели. 
 &lt;color=yellow&gt;(5)&lt;/color&gt; Помимо фильтров категорий слева, вы можете использовать специальные фильтры, например, ища только занятия, нацеленные на определенную характеристику.
 Некоторые правила не позволяют выбирать определенные занятия, например, правило задержки для медицинского ухода.</t>
  </si>
  <si>
    <t>&lt;color=yellow&gt;(4)&lt;/color&gt; Você pode salvar seu programa personalizado para reutilizá-lo nas semanas seguintes.
 &lt;color=yellow&gt;(5)&lt;/color&gt; Além dos filtros de categoria à esquerda, você pode usar filtros específicos pesquisando, por exemplo, apenas por sessões que visam uma característica específica.
 Algumas regras impedem que você selecione certas sessões, como uma regra de atraso para cuidados médicos.</t>
  </si>
  <si>
    <t>TRAININGCALENDAR_PAGE_3_TITLE</t>
  </si>
  <si>
    <t>Training (3/4)</t>
  </si>
  <si>
    <t>Entraînements (3/4)</t>
  </si>
  <si>
    <t>Entrenamiento (3/4)</t>
  </si>
  <si>
    <t>Allenamento (3/4)</t>
  </si>
  <si>
    <t>训练 (3/4)</t>
  </si>
  <si>
    <t>Тренировка (3/4)</t>
  </si>
  <si>
    <t>Treinamento (3/4)</t>
  </si>
  <si>
    <t>TRAININGCALENDAR_PAGE_4_TITLE</t>
  </si>
  <si>
    <t>Training (4/4)</t>
  </si>
  <si>
    <t>Entraînements (4/4)</t>
  </si>
  <si>
    <t>Entrenamiento (4/4)</t>
  </si>
  <si>
    <t>Allenamento (4/4)</t>
  </si>
  <si>
    <t>训练 (4/4)</t>
  </si>
  <si>
    <t>Тренировка (4/4)</t>
  </si>
  <si>
    <t>Treinamento (4/4)</t>
  </si>
  <si>
    <t>WORLDCUPDRAWFINALS_TITLE</t>
  </si>
  <si>
    <t>世界杯总决赛</t>
  </si>
  <si>
    <t>WORLDCUPDRAWFINALS_PAGE_1_TITLE</t>
  </si>
  <si>
    <t>WORLDCUPDRAWFINALS_PAGE_1_DESC</t>
  </si>
  <si>
    <t>&lt;color=yellow&gt;(1)&lt;/color&gt; The table showing which nations are playing which match. Clicking on a match shows the match details.
 &lt;color=yellow&gt;(2)&lt;/color&gt; The details of each match. Clicking on the match score shows the details of the match.
 &lt;color=yellow&gt;(3)&lt;/color&gt; The list of players in each national team. Clicking on a player takes you to their own personal page with all their details.</t>
  </si>
  <si>
    <t>&lt;color=yellow&gt;(1)&lt;/color&gt; Le tableau des confrontations entre nations. Cliquer sur une confrontation affiche le détail des matchs.
&lt;color=yellow&gt;(2)&lt;/color&gt; Le détail de chaque match d’une confrontation. Cliquer sur le score match affiche les détails de celui-ci.
&lt;color=yellow&gt;(3)&lt;/color&gt; La liste des joueurs composant chaque équipe nationale. Cliquer sur un joueur renvoie sur sa fiche détaillée.</t>
  </si>
  <si>
    <t>&lt;color=yellow&gt;(1)&lt;/color&gt; Die Endspiel-Begegnungen zwischen den Ländern. Klicke auf eine Begegnung, um Einzelheiten zu den Partien zu erhalten.
 &lt;color=yellow&gt;(2)&lt;/color&gt; Details zu jeder Partie einer Begegnung. Klicke auf das Ergebnis einer Partie, um die entsprechenden Details anzuzeigen.
 &lt;color=yellow&gt;(3)&lt;/color&gt; Liste der Spieler der jeweiligen Nationalmannschaft. Klicke auf einen Spieler, um das detaillierte Profil anzuzeigen.</t>
  </si>
  <si>
    <t>&lt;color=yellow&gt;(1)&lt;/color&gt; La tabla que muestra qué partidos juega cada país. Al hacer clic en un partido, se muestran sus detalles.
 &lt;color=yellow&gt;(2)&lt;/color&gt; Los detalles de cada partido. Al hacer clic en la puntuación del partido, se muestran sus detalles.
 &lt;color=yellow&gt;(3)&lt;/color&gt; La lista de tenistas de cada equipo nacional. Al hacer clic en un tenista accedes a su página personal, que recoge toda su información.</t>
  </si>
  <si>
    <t>&lt;color=yellow&gt;(1)&lt;/color&gt; Il pannello delle sfide tra le nazioni. Fai clic su una sfida per visualizzare i dettagli degli incontri.
 &lt;color=yellow&gt;(2)&lt;/color&gt; I dettagli di ogni incontro di una sfida. Fai clic sul punteggio dell'incontro per visualizzarne i dettagli.
 &lt;color=yellow&gt;(3)&lt;/color&gt; L'elenco dei giocatori che compongono la squadra nazionale. Fai clic su un giocatore per aprire la sua scheda personale.</t>
  </si>
  <si>
    <t>&lt;color=yellow&gt;(1)&lt;/color&gt;显示哪些国家正在对阵的表格。单击比赛可显示比赛详情。
  &lt;color=yellow&gt;(2)&lt;/color&gt;每场比赛的详情。单击比赛比分可显示比赛详情。
  &lt;color=yellow&gt;(3)&lt;/color&gt;显示各国家队成员，点击球员可查看其个人资料。</t>
  </si>
  <si>
    <t>&lt;color=yellow&gt;(1)&lt;/color&gt; Таблица, показывающая, какие страны играют какой матч. Нажатие на матч показывает его детали.
  &lt;color=yellow&gt;(2)&lt;/color&gt; Детали каждого матча. Нажатие на счет матча показывает детали матча.
  &lt;color=yellow&gt;(3)&lt;/color&gt; Список игроков в каждой национальной команде. Нажатие на игрока переводит вас на его личную страницу со всеми его деталями.</t>
  </si>
  <si>
    <t>&lt;color=yellow&gt;(1)&lt;/color&gt; A tabela mostrando quais nações estão jogando qual partida. Clicar em uma partida mostra os detalhes da partida.
 &lt;color=yellow&gt;(2)&lt;/color&gt; Os detalhes de cada partida. Clicar no placar da partida mostra os detalhes da partida.
 &lt;color=yellow&gt;(3)&lt;/color&gt; A lista de jogadores em cada seleção nacional. Clicar em um jogador leva você à sua página pessoal com todos os seus detalhes.</t>
  </si>
  <si>
    <t>WORLDCUPDRAWGROUPSTAGE_TITLE</t>
  </si>
  <si>
    <t>World Cup Group stage</t>
  </si>
  <si>
    <t>World Cup Phase de groupe</t>
  </si>
  <si>
    <t>Weltmeisterschaft Gruppenwertung Stufe</t>
  </si>
  <si>
    <t>Fase de grupos de la Copa del Mundo</t>
  </si>
  <si>
    <t>Fase a gruppi della coppa del mondo</t>
  </si>
  <si>
    <t>世界杯小组赛</t>
  </si>
  <si>
    <t>Групповой этап Кубка мира</t>
  </si>
  <si>
    <t>Fase de grupos da Copa do Mundo</t>
  </si>
  <si>
    <t>WORLDCUPDRAWGROUPSTAGE_PAGE_1_TITLE</t>
  </si>
  <si>
    <t>WORLDCUPDRAWGROUPSTAGE_PAGE_1_DESC</t>
  </si>
  <si>
    <t>&lt;color=yellow&gt;(1)&lt;/color&gt; The ranking of each group. Clicking on a country shows which matches they have played.
 &lt;color=yellow&gt;(2)&lt;/color&gt; The list of matches played by a country. Clicking on a match shows the match list.
 &lt;color=yellow&gt;(3)&lt;/color&gt; The list of players in each national team. Clicking on a player takes you to their own personal page with all their details.</t>
  </si>
  <si>
    <t>&lt;color=yellow&gt;(1)&lt;/color&gt; Le classement de chaque groupe. Cliquer sur un pays affiche la liste de ses confrontations.
&lt;color=yellow&gt;(2)&lt;/color&gt; La liste des confrontations jouées par un pays. Cliquer sur une confrontation affiche la liste des matchs.
&lt;color=yellow&gt;(3)&lt;/color&gt; La liste des joueurs composant chaque équipe nationale. Cliquer sur un joueur renvoie sur sa fiche détaillée.</t>
  </si>
  <si>
    <t>&lt;color=yellow&gt;(1)&lt;/color&gt; Die Rangliste jeder Gruppe. Klicke auf ein Land, um die Liste der dort stattfindenden Begegnungen anzuzeigen.
 &lt;color=yellow&gt;(2)&lt;/color&gt; Die Liste der von einem Land gespielten Begegnungen. Klicke auf eine Begegnung, um die Liste der Partien anzuzeigen.
 &lt;color=yellow&gt;(3)&lt;/color&gt; Liste der Spieler der jeweiligen Nationalmannschaft. Klicke auf einen Spieler, um das detaillierte Profil anzuzeigen.</t>
  </si>
  <si>
    <t>&lt;color=yellow&gt;(1)&lt;/color&gt; La clasificación de cada grupo. Al hacer clic en un país, se muestran los partidos en los que ha participado.
 &lt;color=yellow&gt;(2)&lt;/color&gt; La lista de partidos jugados por un país. Al hacer clic en un partido, se muestra la lista de partidos.
 &lt;color=yellow&gt;(3)&lt;/color&gt; La lista de tenistas de cada equipo nacional. Al hacer clic en un tenista accedes a su página personal, que recoge toda su información.</t>
  </si>
  <si>
    <t>&lt;color=yellow&gt;(1)&lt;/color&gt; La classifica di ogni gruppo. Fai clic su una nazione per visualizzare l'elenco delle sue sfide.
 &lt;color=yellow&gt;(2)&lt;/color&gt; L'elenco delle sfide giocate da una nazione. Fai clic su una sfida per visualizzare l'elenco degli incontri.
 &lt;color=yellow&gt;(3)&lt;/color&gt; L'elenco dei giocatori che compongono ogni squadra nazionale. Fai clic su un giocatore per aprire la sua scheda personale.</t>
  </si>
  <si>
    <t>&lt;color=yellow&gt;(1)&lt;/color&gt;显示小组排名，点击国家/地区可查看其比赛记录。
  &lt;color=yellow&gt;(2)&lt;/color&gt;列出该国家已进行的比赛，点击比赛可查看列表。
  &lt;color=yellow&gt;(3)&lt;/color&gt;显示各国家队成员，点击球员可查看其个人资料。</t>
  </si>
  <si>
    <t>&lt;color=yellow&gt;(1)&lt;/color&gt; Рейтинг каждой группы. Нажатие на страну показывает, какие матчи она сыграла.
  &lt;color=yellow&gt;(2)&lt;/color&gt; Список матчей, сыгранных страной. Нажатие на матч показывает список матчей.
  &lt;color=yellow&gt;(3)&lt;/color&gt; Список игроков в каждой национальной команде. Нажатие на игрока переводит вас на его личную страницу со всеми его деталями.</t>
  </si>
  <si>
    <t>&lt;color=yellow&gt;(1)&lt;/color&gt; O ranking de cada grupo. Clicar em um país mostra quais partidas ele jogou.
 &lt;color=yellow&gt;(2)&lt;/color&gt; A lista de partidas jogadas por um país. Clicar em uma partida mostra a lista de partidas.
 &lt;color=yellow&gt;(3)&lt;/color&gt; A lista de jogadores em cada seleção nacional. Clicar em um jogador leva você à sua página pessoal com todos os seus detalhes.</t>
  </si>
  <si>
    <t>WORLDCUPDRAWQUALIF_TITLE</t>
  </si>
  <si>
    <t>Квалификация Кубка мира</t>
  </si>
  <si>
    <t>WORLDCUPDRAWQUALIF_PAGE_1_TITLE</t>
  </si>
  <si>
    <t>WORLDCUPDRAWQUALIF_PAGE_1_DESC</t>
  </si>
  <si>
    <t>&lt;color=yellow&gt;(1)&lt;/color&gt; The list showing which countries are playing which matches, the city where this is taking place as well as the surface. Clicking on the score shows the match details.
 &lt;color=yellow&gt;(2)&lt;/color&gt; The details of each match. Clicking on the match score shows the details of the match.
 &lt;color=yellow&gt;(3)&lt;/color&gt; The list of players in each national team. Clicking on a player takes you to their own personal page with all their details.</t>
  </si>
  <si>
    <t>&lt;color=yellow&gt;(1)&lt;/color&gt; La liste des confrontations des nations, la ville où elle a lieu ainsi que la surface. Cliquer sur le score affiche le détail des matchs.
&lt;color=yellow&gt;(2)&lt;/color&gt; Le détail de chaque match d’une confrontation. Cliquer sur le score match affiche les détails de celui-ci.
&lt;color=yellow&gt;(3)&lt;/color&gt; La liste des joueurs composant chaque équipe nationale. Cliquer sur un joueur renvoie sur sa fiche détaillée.</t>
  </si>
  <si>
    <t>&lt;color=yellow&gt;(1)&lt;/color&gt; Die Liste der Begegnungen zwischen den Ländern; die Stadt, in der sie stattfinden, sowie die Oberfläche. Klicke auf das Ergebnis, um Einzelheiten zur Partie zu erhalten.
 &lt;color=yellow&gt;(2)&lt;/color&gt; Details zu jeder Partie einer Begegnung. Klicke auf das Ergebnis einer Partie, um die entsprechenden Details anzuzeigen.
 &lt;color=yellow&gt;(3)&lt;/color&gt; Liste der Spieler der jeweiligen Nationalmannschaft. Klicke auf einen Spieler, um das detaillierte Profil anzuzeigen.</t>
  </si>
  <si>
    <t>&lt;color=yellow&gt;(1)&lt;/color&gt; La lista que muestra qué partidos juega cada país, la ciudad donde se celebran y el tipo de pista. Al hacer clic en la puntuación, se muestran los detalles del partido.
 &lt;color=yellow&gt;(2)&lt;/color&gt; Los detalles de cada partido. Al hacer clic en la puntuación del partido, se muestran sus detalles.
 &lt;color=yellow&gt;(3)&lt;/color&gt; La lista de tenistas de cada equipo nacional. Al hacer clic en un tenista accedes a su página personal, que recoge toda su información.</t>
  </si>
  <si>
    <t>&lt;color=yellow&gt;(1)&lt;/color&gt; L'elenco delle sfide tra le nazioni, con la città in cui si sono svolte e la superficie su cui sono state giocate. Fai clic sul punteggio per visualizzare i dettagli degli incontri.
 &lt;color=yellow&gt;(2)&lt;/color&gt; I dettagli di ogni incontro di una sfida. Fai clic sul punteggio dell'incontro per visualizzarne i dettagli.
 &lt;color=yellow&gt;(3)&lt;/color&gt; L'elenco dei giocatori che compongono la squadra nazionale. Fai clic su un giocatore per aprire la sua scheda personale.</t>
  </si>
  <si>
    <t>&lt;color=yellow&gt;(1)&lt;/color&gt; 显示哪些国家/地区正在进行哪些比赛、举办城市以及场地的列表。单击比分可显示比赛详情。
  &lt;color=yellow&gt;(2)&lt;/color&gt;每场比赛的详情。单击比赛比分可显示比赛详情。
  &lt;color=yellow&gt;(3)&lt;/color&gt;显示各国家队成员，点击球员可查看其个人资料。</t>
  </si>
  <si>
    <t>&lt;color=yellow&gt;(1)&lt;/color&gt; Список, показывающий, какие страны играют какие матчи, город, где это происходит, а также покрытие. Нажатие на счет показывает детали матча.
  &lt;color=yellow&gt;(2)&lt;/color&gt; Детали каждого матча. Нажатие на счет матча показывает детали матча.
  &lt;color=yellow&gt;(3)&lt;/color&gt; Список игроков в каждой национальной команде. Нажатие на игрока переводит вас на его личную страницу со всеми его деталями.</t>
  </si>
  <si>
    <t>&lt;color=yellow&gt;(1)&lt;/color&gt; A lista mostrando quais países estão jogando quais partidas, a cidade onde isso está acontecendo, bem como a superfície. Clicar no placar mostra os detalhes da partida.
 &lt;color=yellow&gt;(2)&lt;/color&gt; Os detalhes de cada partida. Clicar no placar da partida mostra os detalhes da partida.
 &lt;color=yellow&gt;(3)&lt;/color&gt; A lista de jogadores em cada seleção nacional. Clicar em um jogador leva você à sua página pessoal com todos os seus detalhes.</t>
  </si>
  <si>
    <t>WORLDCUPRANKING_TITLE</t>
  </si>
  <si>
    <t>WORLDCUPRANKING_PAGE_1_TITLE</t>
  </si>
  <si>
    <t>World Cup Ranking</t>
  </si>
  <si>
    <t>Classement Coupe du Monde</t>
  </si>
  <si>
    <t>Weltrangliste</t>
  </si>
  <si>
    <t>Clasificación de la Copa del Mundo</t>
  </si>
  <si>
    <t>Classifica nella coppa del mondo</t>
  </si>
  <si>
    <t>世界杯排名</t>
  </si>
  <si>
    <t>Рейтинг Кубка мира</t>
  </si>
  <si>
    <t>Ranking da Copa do Mundo</t>
  </si>
  <si>
    <t>WORLDCUPRANKING_PAGE_1_DESC</t>
  </si>
  <si>
    <t>By performing well as a Manager, the Federations may start contacting you with requests to captain one of their national teams (one per circuit). It's up to you to shake things up!
 &lt;color=yellow&gt;(1)&lt;/color&gt; The current ranking of the different nations involved in the World Cup. 
 &lt;color=yellow&gt;(2)&lt;/color&gt; The records section shows the number of World Cup wins for each nation and the year of the most recent one.</t>
  </si>
  <si>
    <t>En performant en tant que Manager, les Fédérations pourront vous contacter pour devenir Capitaine d’une de leur équipe nationale (une par circuit). A vous de changer l’ordre établi !
&lt;color=yellow&gt;(1)&lt;/color&gt; Le classement actuel des différentes nations engagées dans la Coupe du Monde. 
&lt;color=yellow&gt;(2)&lt;/color&gt; La partie records indique pour chaque nation son nombre de victoires en Coupe du Monde ainsi que l’année de la dernière en date.</t>
  </si>
  <si>
    <t>In deiner Rolle als Manager können dich die Verbände kontaktieren, um dir den Posten als Kapitän ihrer Nationalmannschaft zu machen (eine pro Circuit). Du hast es in der Hand, die etablierte Ordnung zu ändern!
 &lt;color=yellow&gt;(1)&lt;/color&gt; Die aktuelle Rangliste der verschiedenen teilnehmenden Länder der Weltmeisterschaft. 
 &lt;color=yellow&gt;(2)&lt;/color&gt; Der Bereich „Rekorde“ zeigt für jedes Land die Anzahl von Siegen während einer Weltmeisterschaft sowie das Jahr des letzten Titels an.</t>
  </si>
  <si>
    <t>Si eres un buen manager, puede que las federaciones empiecen a ponerse en contacto contigo para pedirte que capitanees alguno de sus equipos nacionales (uno por circuito). ¡Está en tus manos llamar su atención!
 &lt;color=yellow&gt;(1)&lt;/color&gt; La clasificación actual de los diferentes países que participan en la Copa del Mundo. 
 &lt;color=yellow&gt;(2)&lt;/color&gt; El palmarés muestra el número de victorias de cada país en la Copa del Mundo y el año de la más reciente.</t>
  </si>
  <si>
    <t>Grazie alle tue prestazioni nel ruolo di manager, le federazioni potranno contattarti per offrirti la guida della loro squadra nazionale (una per circuito). Hai la possibilità di cambiare la situazione!
 &lt;color=yellow&gt;(1)&lt;/color&gt; La classifica attuale delle diverse nazioni che partecipano alla coppa del mondo. 
 &lt;color=yellow&gt;(2)&lt;/color&gt; La parte relativa ai record indica il numero di vittorie nella coppa del mondo di ogni nazione, con l'indicazione dell'anno dell'ultimo successo.</t>
  </si>
  <si>
    <t>作为一名经理，如果你表现出色，各国网球联合会可能会开始联系你，邀请你执教他们的国家队（每个巡回赛一支队伍）。就看你如何施展拳脚了！
  &lt;color=yellow&gt;(1)&lt;/color&gt;显示参赛国家/地区的当前排名。
  &lt;color=yellow&gt;(2)&lt;/color&gt;记录栏展示各个国家/地区的世界杯夺冠次数及最近夺冠年份。</t>
  </si>
  <si>
    <t>Хорошо выступая в качестве менеджера, федерации могут начать связываться с вами с просьбами возглавить одну из их национальных команд (одну за турнир). Вам решать, как все изменить!
  &lt;color=yellow&gt;(1)&lt;/color&gt; Текущий рейтинг различных стран, участвующих в Кубке мира. 
  &lt;color=yellow&gt;(2)&lt;/color&gt; Раздел рекордов показывает количество побед в Кубке мира для каждой страны и год самой последней победы.</t>
  </si>
  <si>
    <t>Ao ter um bom desempenho como Gerente, as Federações podem começar a contatá-lo com pedidos para comandar uma de suas seleções nacionais (uma por circuito). Cabe a você agitar as coisas!
 &lt;color=yellow&gt;(1)&lt;/color&gt; O ranking atual das diferentes nações envolvidas na Copa do Mundo.
 &lt;color=yellow&gt;(2)&lt;/color&gt; A seção de recordes mostra o número de vitórias na Copa do Mundo para cada nação e o ano da mais recente.</t>
  </si>
  <si>
    <t>FCPLAYERCREATIONPART5_TITLE</t>
  </si>
  <si>
    <t>Fantasy Court</t>
  </si>
  <si>
    <t>Campo de fantasía</t>
  </si>
  <si>
    <t>Campo fantasy</t>
  </si>
  <si>
    <t>梦幻球场</t>
  </si>
  <si>
    <t>FCPLAYERCREATIONPART5_PAGE_1_TITLE</t>
  </si>
  <si>
    <t>{[TUTO/FCPLAYERCREATIONPART1_PAGE_1_TITLE]}</t>
  </si>
  <si>
    <t>FCPLAYERCREATIONPART5_PAGE_1_DESC</t>
  </si>
  <si>
    <t>Dress your star however you like. But bear in mind that racquets and shoes can have an impact on attributes: roll your mouse over them for more details.</t>
  </si>
  <si>
    <t>Habillez votre star comme bon vous semble. Cependant, gardez à l’esprit que les raquettes et les chaussures peuvent impacter les attributs : passez la souris dessus pour plus de détails.</t>
  </si>
  <si>
    <t>Kleide deinen Star so, wie es Ihnen gefällt. Beachten Sie jedoch, dass Schläger und Schuhe die Attribute beeinflussen können: Gehen Sie mit der Maus darüber, um mehr Details zu erfahren.</t>
  </si>
  <si>
    <t>Luce tu estrella como desees, pero ten en cuenta que las raquetas y las zapatillas pueden influir en los atributos: pasa el ratón sobre ellos para obtener más información.</t>
  </si>
  <si>
    <t>Vesti la tua stella nel modo in cui ti piace di più. Ma ricorda che scarpe e racchetta hanno un'influenza sugli attributi: passaci sopra il puntatore per maggiori dettagli.</t>
  </si>
  <si>
    <t>可以随心所欲地打扮你的明星球员。但请记住，球拍和鞋子可能会影响其属性：将鼠标悬停在它们上方可以获取更多详情。</t>
  </si>
  <si>
    <t>Оденьте свою звезду так, как вам нравится. Но помните, что ракетки и обувь могут влиять на характеристики: наведите на них курсор мыши для получения более подробной информации.</t>
  </si>
  <si>
    <t>Vista sua estrela como quiser. Mas lembre-se que raquetes e sapatos podem ter um impacto nos atributos: passe o mouse sobre eles para mais detalhes.</t>
  </si>
  <si>
    <t>FCPLAYERCREATIONPART3_TITLE</t>
  </si>
  <si>
    <t>FCPLAYERCREATIONPART3_PAGE_1_TITLE</t>
  </si>
  <si>
    <t>FCPLAYERCREATIONPART3_PAGE_1_DESC</t>
  </si>
  <si>
    <t>A player who looks like you? A player who looks like Serena Williams? Something a bit wackier? It's up to you!</t>
  </si>
  <si>
    <t>Un joueur a votre image ? Une joueuse ressemblant à Serena Williams ? Quelque chose de plus loufoque ? C’est vous qui voyez !</t>
  </si>
  <si>
    <t>Ein Spieler, der Ihrem Image entspricht? Eine Spielerin, die wie Serena Williams aussieht? Oder etwas Verrückteres? Es liegt an Ihnen!</t>
  </si>
  <si>
    <t>¿Un tenista que se parece a ti? ¿Una tenista que se parece a Serena Williams? ¿Algo un poco más disparatado? ¡Tú decides!</t>
  </si>
  <si>
    <t>Un giocatore che ti somiglia? Un giocatore che somiglia a Serena Williams? Qualcosa di più particolare? La scelta è tua!</t>
  </si>
  <si>
    <t>想要一个长得像你的人？还是像小威一样的球员？
 还是更与众不同一点的？由你决定！</t>
  </si>
  <si>
    <t>Игрок, похожий на вас? Игрок, похожий на Серену Уильямс? Или что-то почуднее? Решать вам!</t>
  </si>
  <si>
    <t>Um jogador parecido com você? Um jogador parecido com Serena Williams? Algo um pouco mais excêntrico? A escolha é sua!</t>
  </si>
  <si>
    <t>FCPLAYERCREATIONGAMEPLANS_TITLE</t>
  </si>
  <si>
    <t>Фэнтези-корт</t>
  </si>
  <si>
    <t>FCPLAYERCREATIONGAMEPLANS_PAGE_1_TITLE</t>
  </si>
  <si>
    <t>FCPLAYERCREATIONGAMEPLANS_PAGE_1_DESC</t>
  </si>
  <si>
    <t>Here you can choose which of the player's game plans will be used in the match. 
 For greater realism and/or variety, you can also set the control parameters for each surface.</t>
  </si>
  <si>
    <t>Choisissez ici les plans de jeu du joueur qui seront utilisés en match. 
 Pour plus de réalisme et/ou de variété, vous pouvez également paramétrer les maitrises sur chacune des surfaces.</t>
  </si>
  <si>
    <t>Wählen Sie hier die Spielpläne des Spielers aus, die im Spiel verwendet werden.
 Für mehr Realismus und/oder Abwechslung können Sie auch die Beherrschung auf jedem der Beläge einstellen.</t>
  </si>
  <si>
    <t>Aquí puedes elegir qué plan de juego utilizará el tenista en el partido. 
 Para jugar con un mayor realismo o variedad, también puedes establecer los parámetros de control de cada pista.</t>
  </si>
  <si>
    <t>Qui puoi scegliere quali delle tattiche di gioco del giocatore verranno usate nell'incontro. 
 Per maggiori realismo e/o varietà, puoi anche impostare i parametri di controllo per ogni superficie.</t>
  </si>
  <si>
    <t>在这里，你可以选择球员参赛时使用的比赛策略。
 你还可以设置每种场地的控制参数，从而获得进一步的真实感和/或多样性。</t>
  </si>
  <si>
    <t>Здесь вы можете выбрать, какие игровые планы игрока будут использоваться в матче.
 Для большего реализма и/или разнообразия вы также можете настроить параметры управления для каждого покрытия.</t>
  </si>
  <si>
    <t>Aqui você pode escolher quais planos de jogo do jogador serão usados na partida.
 Para maior realismo e/ou variedade, você também pode definir os parâmetros de controle para cada superfície.</t>
  </si>
  <si>
    <t>FCPLAYERCREATIONPART2_TITLE</t>
  </si>
  <si>
    <t>FCPLAYERCREATIONPART2_PAGE_1_TITLE</t>
  </si>
  <si>
    <t>FCPLAYERCREATIONPART2_PAGE_1_DESC</t>
  </si>
  <si>
    <t>{[TUTO/PLAYERCREATIONPART2_PAGE_1_DESC]}</t>
  </si>
  <si>
    <t>FCPLAYERCREATIONPART1_TITLE</t>
  </si>
  <si>
    <t>FCPLAYERCREATIONPART1_PAGE_1_TITLE</t>
  </si>
  <si>
    <t>Player edit</t>
  </si>
  <si>
    <t>Edition de joueur</t>
  </si>
  <si>
    <t>Spieler bearbeiten</t>
  </si>
  <si>
    <t>Edición de tenista</t>
  </si>
  <si>
    <t>Modifica dei giocatori</t>
  </si>
  <si>
    <t>编辑球员</t>
  </si>
  <si>
    <t>Редактирование игрока</t>
  </si>
  <si>
    <t>Edição de jogador</t>
  </si>
  <si>
    <t>FCPLAYERCREATIONPART1_PAGE_1_DESC</t>
  </si>
  <si>
    <t>Create your player's identity!
Personality traits have an impact on a number of factors. Read the descriptions carefully...
If you want to replace a man with a woman or vice versa, you must first import a player of the desired gender before you can modify him/her.</t>
  </si>
  <si>
    <t>Créez l’identité de votre joueur !
Les traits de personnalité impactent plusieurs facteurs. Lisez bien les descriptions…
Si vous souhaitez remplacer un homme par une femme ou inversement, vous devez d’abord importer un joueur du genre souhaité avant de pouvoir le/la modifier.</t>
  </si>
  <si>
    <t>Schaffen Sie die Identität Ihres Spielers!
Die Persönlichkeitsmerkmale wirken sich auf mehrere Faktoren aus. Lesen Sie die Beschreibungen gut durch …
Wenn Sie einen Mann durch eine Frau ersetzen wollen oder umgekehrt, müssen Sie zuerst einen Spieler des gewünschten Geschlechts importieren, bevor Sie ihn/sie bearbeiten können.</t>
  </si>
  <si>
    <t>¡Crea la identidad de tu tenista!
Los rasgos de personalidad influyen en diversos factores. Lee atentamente las descripciones...
Si deseas cambiar un hombre por una mujer o viceversa, primero tienes que importar un tenista del género deseado para poder modificarlo.</t>
  </si>
  <si>
    <t>Crea l'identità del tuo giocatore!
I tratti della personalità hanno un'influenza su vari fattori. Leggi le descrizioni con attenzione...
Se vuoi sostituire un giocatore con una giocatrice o viceversa, devi prima importare un giocatore del genere che vuoi e poi modificarlo.</t>
  </si>
  <si>
    <t>来打造你的球员吧！
 性格特质会影响多种因素，记得仔细阅读说明……
 如果想把男性改成女性（或反过来），需要先导入目标性别的球员，才能修改。</t>
  </si>
  <si>
    <t>Создайте личность вашего игрока!
 Черты характера влияют на ряд факторов. Внимательно читайте описания...
 Если вы хотите заменить мужчину женщиной или наоборот, сначала импортируйте игрока желаемого пола, прежде чем сможете его изменить.</t>
  </si>
  <si>
    <t>Crie a identidade do seu jogador!
 Traços de personalidade têm impacto em vários fatores. Leia as descrições com atenção...
 Se você quiser substituir um homem por uma mulher ou vice-versa, primeiro deve importar um jogador do gênero desejado antes de poder modificá-lo.</t>
  </si>
  <si>
    <t>FCBRIEFING_TITLE</t>
  </si>
  <si>
    <t>FCBRIEFING_PAGE_1_TITLE</t>
  </si>
  <si>
    <t>FCBRIEFING_PAGE_1_DESC</t>
  </si>
  <si>
    <t>The briefing compares your player's attributes with those of your opponent.
In doubles, you can either compare players or teams.</t>
  </si>
  <si>
    <t>Le briefing vous présente une comparaison des attributs de votre joueur versus ceux de votre adversaire.
En double, vous pouvez choisir de comparer les joueurs entre eux ou les équipes.</t>
  </si>
  <si>
    <t>Das Briefing präsentiert Ihnen einen Vergleich der Attribute Ihres Spielers im Vergleich zu denen Ihres Gegners.
Im Doppel können Sie wählen, ob Sie die Spieler untereinander oder die Teams vergleichen möchten.</t>
  </si>
  <si>
    <t>La charla informativa compara los atributos de tu tenista con los de su oponente.
En dobles, puedes comparar tenistas o equipos.</t>
  </si>
  <si>
    <t>Le istruzioni confrontano gli attributi del tuo giocatore con quelli del tuo avversario.
In doppio, puoi confrontare i singoli giocatori o le coppie.</t>
  </si>
  <si>
    <t>在这里可以对比你的球员与对手的各项属性。
 双打时，也可以选择比较球员之间，或整支队伍的差距。</t>
  </si>
  <si>
    <t>Брифинг сравнивает атрибуты вашего игрока с атрибутами вашего противника.
 В парном разряде вы можете сравнивать игроков или команды.</t>
  </si>
  <si>
    <t>O briefing compara os atributos do seu jogador com os do seu oponente.
 Em duplas, você pode comparar jogadores ou equipes.</t>
  </si>
  <si>
    <t>FCDRAW_TITLE</t>
  </si>
  <si>
    <t>FCDRAW_PAGE_1_TITLE</t>
  </si>
  <si>
    <t>Draw</t>
  </si>
  <si>
    <t>Tableau</t>
  </si>
  <si>
    <t>签表</t>
  </si>
  <si>
    <t>Жеребьевка</t>
  </si>
  <si>
    <t>Chaveamento</t>
  </si>
  <si>
    <t>FCDRAW_PAGE_1_DESC</t>
  </si>
  <si>
    <t>Fantasy Court offers an original experience with a series of matches leading to an overall score &lt;color=yellow&gt;(1)&lt;/color&gt;, calculated according to multiple parameters &lt;color=yellow&gt;(2&amp;3)&lt;/color&gt;.
At the end of your path, you can use a button &lt;color=yellow&gt;(4)&lt;/color&gt;. to take a screenshot and easily share your performance.
PLEASE NOTE: your progress in a Fantasy Court tournament is not saved.</t>
  </si>
  <si>
    <t>Fantasy Court propose une expérience originale d’une série de matchs qui conduit à un score global &lt;color=yellow&gt;(1)&lt;/color&gt; , calculé en fonction de plusieurs paramètres &lt;color=yellow&gt;(2&amp;3)&lt;/color&gt;.
A la fin de votre parcours, vous pouvez via un bouton &lt;color=yellow&gt;(4)&lt;/color&gt;. faire une capture d’écran pour partager facilement votre performance.
ATTENTION : votre progression dans un tournoi Fantasy Court n’est pas sauvegardée.</t>
  </si>
  <si>
    <t>Fantasy Court bietet eine einzigartige Erfahrung einer Reihe von Matches, die zu einer Gesamtpunktzahl &lt;color=yellow&gt;(1)&lt;/color&gt; führt, die auf der Grundlage mehrerer Parameter &lt;color=yellow&gt;(2&amp;3)&lt;/color&gt; berechnet wird.
Am Ende Ihrer Tour können Sie über eine Taste &lt;color=yellow&gt;(4)&lt;/color&gt;. einen Screenshot machen, um Ihre Leistung auf einfache Weise mit anderen zu teilen.
ACHTUNG: Ihr Fortschritt in einem Fantasy Court-Turnier wird nicht gespeichert.</t>
  </si>
  <si>
    <t>El campo de fantasía brinda una experiencia original con una serie de partidos que proporcionan una puntuación global &lt;color=yellow&gt;(1)&lt;/color&gt;, calculada según diversos parámetros &lt;color=yellow&gt;(2&amp;3)&lt;/color&gt;.
Al finalizar tu recorrido, puedes usar el botón &lt;color=yellow&gt;(4)&lt;/color&gt; para hacer una captura de pantalla y dar a conocer fácilmente tu rendimiento.
Ten en cuenta que tus progresos en un torneo de campo de fantasía no se guardan.</t>
  </si>
  <si>
    <t>Il campo fantasy offre un'esperienza originale con una serie di incontri che portano a un punteggio complessivo &lt;color=yellow&gt;(1)&lt;/color&gt;, calcolato in funzione di più parametri &lt;color=yellow&gt;(2&amp;3)&lt;/color&gt;.
Alla fine del tuo percorso, puoi utilizzare un pulsante &lt;color=yellow&gt;(4)&lt;/color&gt; per acquisire una schermata e condividere facilmente le tue prestazioni.
NOTA: i tuoi progressi in un torneo del campo fantasy non vengono salvati.</t>
  </si>
  <si>
    <t>梦幻球场提供一种独特的体验，通过一系列比赛得出一个总分&lt;color=yellow&gt;(1)&lt;/color&gt;，该分数根据多个参数&lt;color=yellow&gt;(2&amp;3)&lt;/color&gt;计算得出。
 在完成征程后，可以使用一个按钮&lt;color=yellow&gt;(4)&lt;/color&gt;进行屏幕截图并轻松分享你的战绩。
 请注意：系统不会保存你在梦幻球场的比赛进度。</t>
  </si>
  <si>
    <t>Fantasy Court предлагает оригинальный опыт с серией матчей, ведущих к общему результату &lt;color=yellow&gt;(1)&lt;/color&gt;, рассчитанному по нескольким параметрам &lt;color=yellow&gt;(2&amp;3)&lt;/color&gt;.
 В конце вашего пути вы можете использовать кнопку &lt;color=yellow&gt;(4)&lt;/color&gt;, чтобы сделать снимок экрана и легко поделиться своими результатами.
 ПОЖАЛУЙСТА ОБРАТИТЕ ВНИМАНИЕ: ваш прогресс в турнире Fantasy Court не сохраняется.</t>
  </si>
  <si>
    <t>Fantasy Court oferece uma experiência original com uma série de partidas que levam a uma pontuação geral &lt;color=yellow&gt;(1)&lt;/color&gt;, calculada de acordo com múltiplos parâmetros &lt;color=yellow&gt;(2&amp;3)&lt;/color&gt;.
 Ao final do seu percurso, você pode usar um botão &lt;color=yellow&gt;(4)&lt;/color&gt; para tirar uma captura de tela e compartilhar facilmente seu desempenho.
 ATENÇÃO: seu progresso em um torneio Fantasy Court não é salvo.</t>
  </si>
  <si>
    <t>FCTOURNAMENTCREATION_TITLE</t>
  </si>
  <si>
    <t>FCTOURNAMENTCREATION_PAGE_1_TITLE</t>
  </si>
  <si>
    <t>Tournament creation</t>
  </si>
  <si>
    <t>Création de tournoi</t>
  </si>
  <si>
    <t>Turnier erstellen</t>
  </si>
  <si>
    <t>Creación de torneos</t>
  </si>
  <si>
    <t>Creazione del torneo</t>
  </si>
  <si>
    <t>创建赛事</t>
  </si>
  <si>
    <t>Создание турнира</t>
  </si>
  <si>
    <t>Criação de torneio</t>
  </si>
  <si>
    <t>FCTOURNAMENTCREATION_PAGE_1_DESC</t>
  </si>
  <si>
    <t>This screen allows you to create (or reproduce) a player's path in a tournament.
A number of options allow you to customise the tournament and the players who will be playing.
&lt;color=yellow&gt;(1)&lt;/color&gt; The tournament format, its look and its stadium. At the very least, you need to enter a name and a description for your tournament.
When importing images, please ensure that you respect the formats indicated.
&lt;color=yellow&gt;(2)&lt;/color&gt; List of participants. Each player can be imported (see next page) and/or modified.</t>
  </si>
  <si>
    <t>Cet écran vous permet de créer (ou reproduire) le parcours d’un joueur dans un tournoi.
De nombreuses options vous permettent de personnaliser le tournoi et les joueurs qui y participeront.
&lt;color=yellow&gt;(1)&lt;/color&gt; Le format du tournoi, son look et son stade. Vous devez à minima entrer un nom et une description pour votre tournoi.
Pour l’import des images, veillez à respecter les formats indiqués.
&lt;color=yellow&gt;(2)&lt;/color&gt; La liste des participants. Chaque joueur peut être importé (voir page suivante) et/ou modifié.</t>
  </si>
  <si>
    <t>Auf diesem Bildschirm können Sie die Laufbahn eines Spielers in einem Turnier erstellen (oder nachspielen).
Es gibt zahlreiche Optionen, mit denen Sie das Turnier und die Spieler, die daran teilnehmen, anpassen können.
&lt;color=yellow&gt;(1)&lt;/color&gt; Das Format des Turniers, sein Aussehen und sein Stadion. Sie müssen mindestens einen Namen und eine Beschreibung für Ihr Turnier eingeben.
Beim Importieren von Bildern achten Sie bitte darauf, die angegebenen Formate einzuhalten.
&lt;color=yellow&gt;(2)&lt;/color&gt; Die Liste der Teilnehmer. Jeder Spieler kann importiert (siehe nächste Seite) und/oder bearbeitet werden.</t>
  </si>
  <si>
    <t>Esta pantalla te permite crear (o reproducir) el recorrido de tu tenista en un torneo.
Dispones de varias opciones para personalizar el torneo y los tenistas que lo jugarán.
&lt;color=yellow&gt;(1)&lt;/color&gt; El formato del torneo, su apariencia y el estadio. Como mínimo, debes introducir su nombre y su descripción.
Cuando importes imágenes, respeta los formatos indicados.
&lt;color=yellow&gt;(2)&lt;/color&gt; Lista de participantes. Los tenistas pueden importarse (ver la página siguiente) o modificarse.</t>
  </si>
  <si>
    <t>Questa schermata ti permette di creare (o riprodurre) il percorso di un giocatore in un torneo.
Varie opzioni ti permettono di personalizzare il torneo e i giocatori che parteciperanno.
&lt;color=yellow&gt;(1)&lt;/color&gt; Il formato, l'aspetto e lo stadio del torneo. Come minimo, devi inserire un nome e una descrizione del tuo torneo.
Quando importi le immagini, verifica che rispettino i formati indicati.
&lt;color=yellow&gt;(2)&lt;/color&gt; Elenco dei partecipanti. Ogni giocatore può essere importato (vedi la prossima pagina) e/o modificato.</t>
  </si>
  <si>
    <t>在这里，你可以创建（或复刻）球员在比赛中的晋级之路。
 这里提供了多种选项，让你自由定制比赛和参赛球员。
 &lt;color=yellow&gt;(1)&lt;/color&gt;设置赛事的赛制、外观和球场。至少要输入比赛名称和简介。导入图片时，请确保格式正确。
 &lt;color=yellow&gt;(2)&lt;/color&gt;参赛选手名单。每位球员都可以导入（详见下一页）或自行修改。</t>
  </si>
  <si>
    <t>Этот экран позволяет вам создать (или воспроизвести) путь игрока в турнире.
 Ряд опций позволяет вам настроить турнир и игроков, которые будут участвовать.
 &lt;color=yellow&gt;(1)&lt;/color&gt; Формат турнира, его внешний вид и стадион. Как минимум, вам нужно ввести название и описание вашего турнира.
 При импорте изображений, пожалуйста, убедитесь, что вы соблюдаете указанные форматы.
 &lt;color=yellow&gt;(2)&lt;/color&gt; Список участников. Каждый игрок может быть импортирован (см. следующую страницу) и/или изменен.</t>
  </si>
  <si>
    <t>Esta tela permite que você crie (ou reproduza) o percurso de um jogador em um torneio.
 Um número de opções permite personalizar o torneio e os jogadores que participarão.
 &lt;color=yellow&gt;(1)&lt;/color&gt; O formato do torneio, seu visual e seu estádio. No mínimo, você precisa inserir um nome e uma descrição para o seu torneio.
 Ao importar imagens, certifique-se de respeitar os formatos indicados.
 &lt;color=yellow&gt;(2)&lt;/color&gt; Lista de participantes. Cada jogador pode ser importado (veja a próxima página) e/ou modificado.</t>
  </si>
  <si>
    <t>POPUPSTARTFC_TITLE</t>
  </si>
  <si>
    <t>Not used</t>
  </si>
  <si>
    <t>未使用</t>
  </si>
  <si>
    <t>Не используется</t>
  </si>
  <si>
    <t>Não usado</t>
  </si>
  <si>
    <t>POPUPSTARTFC_PAGE_1_TITLE</t>
  </si>
  <si>
    <t>POPUPSTARTFC_PAGE_1_DESC</t>
  </si>
  <si>
    <t>ACADEMYSELECTION_TITLE</t>
  </si>
  <si>
    <t>Academy selection</t>
  </si>
  <si>
    <t>Sélection d’une académie</t>
  </si>
  <si>
    <t>Auswahl einer Akademie</t>
  </si>
  <si>
    <t>Selección de escuela</t>
  </si>
  <si>
    <t>Selezione dell'accademia</t>
  </si>
  <si>
    <t>选择学院</t>
  </si>
  <si>
    <t>Выбор академии</t>
  </si>
  <si>
    <t>Seleção de academia</t>
  </si>
  <si>
    <t>ACADEMYSELECTION_PAGE_1_TITLE</t>
  </si>
  <si>
    <t>ACADEMYSELECTION_PAGE_1_DESC</t>
  </si>
  <si>
    <t>Here is a list of the biggest tennis academies in the world.
Click on the column titles to sort them.
Click on the magnifying glass for more details.</t>
  </si>
  <si>
    <t>Voici la liste des plus grandes académies de tennis dans le monde.
Cliquez sur les titres de colonnes pour les classer.
Cliquer sur la loupe pour avoir plus de détails.</t>
  </si>
  <si>
    <t>Hier finden Sie eine Liste der größten Tennisakademien der Welt.
Klicken Sie auf die Spaltenüberschriften, um sie zu sortieren.
Klicken Sie auf die Lupe, um mehr Details zu sehen.</t>
  </si>
  <si>
    <t>Aquí tienes una lista de las principales escuelas de tenis del mundo.
Haz clic en los encabezados de las columnas para ordenarlas y
en la lupa para obtener más información.</t>
  </si>
  <si>
    <t>Questo è un elenco delle più grandi accademie di tennis al mondo.
Fai clic sui titoli delle colonne per ordinarle.
Fai clic sulla lente di ingrandimento per maggiori dettagli.</t>
  </si>
  <si>
    <t>这里是世界上最大的网球学院列表。
 点击列标题进行排序。
 点击放大镜图标获取更多详情。</t>
  </si>
  <si>
    <t>Вот список крупнейших теннисных академий мира.
 Нажмите на заголовки столбцов, чтобы отсортировать их.
 Нажмите на лупу для получения дополнительной информации.</t>
  </si>
  <si>
    <t>Aqui está uma lista das maiores academias de tênis do mundo.
 Clique nos títulos das colunas para ordená-las.
 Clique na lupa para mais detalhes.</t>
  </si>
  <si>
    <t>DIFFICULTYCHOOSECAREER_TITLE</t>
  </si>
  <si>
    <t>New career</t>
  </si>
  <si>
    <t>Nouvelle carrière</t>
  </si>
  <si>
    <t>Neue Karriere</t>
  </si>
  <si>
    <t>Nueva carrera</t>
  </si>
  <si>
    <t>Nuova carriera</t>
  </si>
  <si>
    <t>新职业生涯</t>
  </si>
  <si>
    <t>Новая карьера</t>
  </si>
  <si>
    <t>Nova carreira</t>
  </si>
  <si>
    <t>DIFFICULTYCHOOSECAREER_PAGE_1_TITLE</t>
  </si>
  <si>
    <t>Choice of difficulty</t>
  </si>
  <si>
    <t>Choix de la difficulté</t>
  </si>
  <si>
    <t>Wahl der Schwierigkeit</t>
  </si>
  <si>
    <t>Elección de dificultad</t>
  </si>
  <si>
    <t>Scelta della difficoltà</t>
  </si>
  <si>
    <t>难度选择</t>
  </si>
  <si>
    <t>Выбор сложности</t>
  </si>
  <si>
    <t>Escolha de dificuldade</t>
  </si>
  <si>
    <t>DIFFICULTYCHOOSECAREER_PAGE_1_DESC</t>
  </si>
  <si>
    <t>These difficulty choices will essentially impact 4 aspects of the game:
  - Your earnings (tournaments, equipment suppliers, infrastructure, etc.)
  - Your costs (infrastructure, redundancies, etc.)
  - Your players' progress
  - Negotiations with players and staff
  - Form bonuses and penalties vary in strength depending on the difficulty level
It is not possible to change difficulty once the career has started.</t>
  </si>
  <si>
    <t>Ces choix de difficultés impacteront essentiellement 4 aspects du jeu :
  - Vos gains (tournois, équipementiers, infrastructures, etc.)
  - Vos coûts (infrastructures, licenciements, etc.)
  - La progression de vos joueurs
  - La négociation avec des joueurs et des staffs
  - Les bonus malus de forme sont plus plus ou moins importants selon la difficulté
Il n’est pas possible de changer de difficulté une fois la carrière lancée.</t>
  </si>
  <si>
    <t>Diese Wahl der Schwierigkeit wirkt sich im Wesentlichen auf 4 Aspekte des Spiels aus:
  - Ihre Gewinne (Turniere, Ausrüster, Infrastruktur usw.)
  - Ihre Kosten (Infrastruktur, Entlassungen usw.)
  - Die Entwicklung Ihrer Spieler
  - Verhandlungen mit Spielern und Mitarbeitern
  - Form-Boni und -Mali sind je nach Schwierigkeitsgrad mehr oder weniger stark
Es ist nicht möglich, die Schwierigkeit zu ändern, wenn die Karriere einmal begonnen hat.</t>
  </si>
  <si>
    <t>Estas opciones de dificultad afectarán esencialmente a cuatro aspectos del juego:
  - Tus ganancias (torneos, proveedores de equipamiento, infraestructura, etc.)
  - Tus costes (infraestructura, despidos, etc.)
  - El progreso de tus tenistas
  - Negociaciones con tenistas y miembros del personal
  - Los bonus y malus de forma son más o menos importantes según la dificultad
Una vez iniciada la carrera ya no puedes cambiar la dificultad.</t>
  </si>
  <si>
    <t>Queste scelte di difficoltà influenzano essenzialmente 4 aspetti del gioco:
  - I tuoi ricavi (tornei, fornitori di equipaggiamento, infrastruttura, ecc.)
  - I tuoi costi (infrastruttura, ridondanze, ecc.)
  - I progressi dei tuoi giocatori
  - Negoziazioni con i giocatori e il personale
  - I bonus e malus di forma sono più o meno rilevanti a seconda della difficoltà
Non è possibile modificare la difficoltà una volta iniziata la carriera.</t>
  </si>
  <si>
    <t>这些难度选择将主要影响游戏的4个方面：
  - 你的收入（锦标赛、装备供应商、基础设施等）
  - 你的成本（基础设施、人员冗余等）
  - 你的球员成长进度
  - 与球员和员工的谈判
  - 状态加成和减益的强度随难度级别而变化
 职业生涯开始后无法更改难度。</t>
  </si>
  <si>
    <t>Эти настройки сложности в основном повлияют на 4 аспекта игры:
  - Ваш заработок (турниры, поставщики оборудования, инфраструктура и т. д.)
  - Ваши расходы (инфраструктура, увольнения и т. д.)
  - Прогресс ваших игроков
  - Переговоры с игроками и персоналом
  - Бонусы и штрафы за форму варьируются в зависимости от уровня сложности
 Изменить сложность после начала карьеры невозможно.</t>
  </si>
  <si>
    <t>Essas escolhas de dificuldade impactarão essencialmente 4 aspectos do jogo:
  - Seus ganhos (torneios, fornecedores de equipamentos, infraestrutura, etc.)
  - Seus custos (infraestrutura, demissões, etc.)
  - O progresso dos seus jogadores
  - Negociações com jogadores e staff
  - Bônus e penalidades de forma variam em força dependendo do nível de dificuldade
 Não é possível mudar a dificuldade uma vez que a carreira tenha começado.</t>
  </si>
  <si>
    <t>FEDERATIONS_TITLE</t>
  </si>
  <si>
    <t>FEDERATIONS_PAGE_1_TITLE</t>
  </si>
  <si>
    <t>Federations</t>
  </si>
  <si>
    <t>Fédérations</t>
  </si>
  <si>
    <t>Verbände</t>
  </si>
  <si>
    <t>Federaciones</t>
  </si>
  <si>
    <t>Federazioni</t>
  </si>
  <si>
    <t>网球联合会</t>
  </si>
  <si>
    <t>Федерации</t>
  </si>
  <si>
    <t>Federações</t>
  </si>
  <si>
    <t>FEDERATIONS_PAGE_1_DESC</t>
  </si>
  <si>
    <t>This screen lists the various tennis federations around the world.
You can see the number of players of this nationality per circuit, as well as the players affiliated to the federation. These are players who benefit from their federation's training facilities.
Click on a federation to see its details.</t>
  </si>
  <si>
    <t>Cet écran présente la liste des différentes fédérations de tennis à travers le monde.
Vous voyez le nombre de joueurs de cette nationalité par circuit mais aussi les joueurs affiliés à la fédération. Ce sont des joueurs qui bénéficient des structures d’entrainement de leur fédération pour s’entrainer.
Cliquez sur une fédération pour accéder à ses détails.</t>
  </si>
  <si>
    <t>Dieser Bildschirm zeigt eine Liste der verschiedenen Tennisverbände auf der ganzen Welt.
Sie sehen die Anzahl der Spieler dieser Nationalität pro Tour, aber auch die Spieler, die dem Verband angeschlossen sind. Das sind Spieler, die die Trainingseinrichtungen ihres Verbandes nutzen, um zu trainieren.
Klicken Sie auf einen Verband, um zu den Details zu gelangen.</t>
  </si>
  <si>
    <t>Esta pantalla muestra las federaciones de tenis de todo el mundo.
Puedes ver la cantidad de tenistas de esta nacionalidad por cada circuito, así como los afiliados a la federación, que son los que se benefician de las instalaciones de entrenamiento de su federación.
Haz clic en una federación para ver su información detallada.</t>
  </si>
  <si>
    <t>Questa schermata elenca le varie federazioni di tennis del mondo.
Puoi vedere il numero di giocatori di ogni nazionalità in ogni circuito e i giocatori affiliati alla federazione. Questi sono i giocatori che usufruiscono delle strutture di allenamento della loro federazione.
Fai clic su una federazione per vederne i dettagli.</t>
  </si>
  <si>
    <t>此屏幕列出了世界各地的各类网球联合会。
 可以查看每个巡回赛中该国籍的球员数量，以及隶属于该联合会的球员。球员可以使用联合会的训练设施。
 点击各联合会以查看其详情。</t>
  </si>
  <si>
    <t>На этом экране перечислены различные теннисные федерации по всему миру.
 Вы можете увидеть количество игроков этой национальности по каждому туру, а также игроков, связанных с федерацией. Это игроки, которые пользуются тренировочными базами своей федерации.
 Нажмите на федерацию, чтобы увидеть ее детали.</t>
  </si>
  <si>
    <t>Esta tela lista as várias federações de tênis ao redor do mundo.
 Você pode ver o número de jogadores dessa nacionalidade por circuito, bem como os jogadores afiliados à federação. Estes são jogadores que se beneficiam das instalações de treinamento de sua federação.
 Clique em uma federação para ver seus detalhes.</t>
  </si>
  <si>
    <t>BUSINESSCENTER_TITLE</t>
  </si>
  <si>
    <t>商业中心</t>
  </si>
  <si>
    <t>BUSINESSCENTER_PAGE_1_TITLE</t>
  </si>
  <si>
    <t>Infraestruturas</t>
  </si>
  <si>
    <t>BUSINESSCENTER_PAGE_1_DESC</t>
  </si>
  <si>
    <t>{[TUTO/SPORTCENTER_PAGE_1_DESC]}</t>
  </si>
  <si>
    <t>TENNISSCHOOL_TITLE</t>
  </si>
  <si>
    <t>Центр молодежи и скаутинга</t>
  </si>
  <si>
    <t>TENNISSCHOOL_PAGE_1_TITLE</t>
  </si>
  <si>
    <t>TENNISSCHOOL_PAGE_1_DESC</t>
  </si>
  <si>
    <t>MEDICALCENTER_TITLE</t>
  </si>
  <si>
    <t>MEDICALCENTER_PAGE_1_TITLE</t>
  </si>
  <si>
    <t>MEDICALCENTER_PAGE_1_DESC</t>
  </si>
  <si>
    <t>SPORTCENTER_TITLE</t>
  </si>
  <si>
    <t>SPORTCENTER_PAGE_1_TITLE</t>
  </si>
  <si>
    <t>SPORTCENTER_PAGE_1_DESC</t>
  </si>
  <si>
    <t>This screen shows your pole and its various facilities
&lt;color=yellow&gt;(1)&lt;/color&gt; Various indicators show you the overall development of the division so you can compare it with other academies
&lt;color=yellow&gt;(2)&lt;/color&gt; Each facility has one or more levels of improvement. It's up to you to decide when is the right time to invest in improvements and benefit from the different advantages offered by each level of infrastructure - not to mention the time it takes!
Click on an infrastructure to see details of its different levels.</t>
  </si>
  <si>
    <t>Cet écran présente votre pôle ainsi que ses différentes infrastructures
&lt;color=yellow&gt;(1)&lt;/color&gt; Divers indicateurs vous permettent de constater l’évolution générale du pôle et de le comparer avec les autres académies
&lt;color=yellow&gt;(2)&lt;/color&gt; Chaque infrastructure a un ou plusieurs niveaux d’amélioration. A vous de décider quel sera le bon moment pour investir dans des améliorations et bénéficier des différents avantages offerts par chaque niveau d’infrastructures; sans oublier le temps que cela prend !
Cliquez sur une infrastructure pour connaitre les détails de ses différents niveaux.</t>
  </si>
  <si>
    <t>Dieser Bildschirm zeigt Ihnen ihren Pol und seine verschiedenen Einrichtungen
&lt;color=yellow&gt;(1)&lt;/color&gt; Verschiedene Indikatoren ermöglichen es Ihnen, die allgemeine Entwicklung des Poles zu beobachten und ihn mit anderen Akademien zu vergleichen
&lt;color=yellow&gt;(2)&lt;/color&gt; Jede Einrichtung hat eine oder mehrere Ebenen, die verbessert werden können. Sie entscheiden, wann der richtige Zeitpunkt ist, um in Verbesserungen zu investieren und von den verschiedenen Vorteilen der einzelnen Stufen zu profitieren; und nicht zu vergessen die Zeit, die es kostet!
Klicken Sie auf eine Einrichtung, um mehr über die verschiedenen Stufen zu erfahren.</t>
  </si>
  <si>
    <t>Esta pantalla muestra tucentro y sus diversas instalaciones
&lt;color=yellow&gt;(1)&lt;/color&gt; Varios indicadores ilustran el desarrollo general del área, para que pueda compararse con otras escuelas.
&lt;color=yellow&gt;(2)&lt;/color&gt; Cada una de las instalaciones tiene uno o más niveles de mejora. De ti depende decidir el momento adecuado para invertir en las mejoras y beneficiarte de las ventajas que ofrece cada nivel de infraestructura, ¡sin olvidar el tiempo que requieren!
Haz clic en una infraestructura para ver la información de sus diferentes niveles.</t>
  </si>
  <si>
    <t>Questa schermata indica il tuo centro e le varie strutture
&lt;color=yellow&gt;(1)&lt;/color&gt; Vari indicatori mostrano lo sviluppo complessivo della divisione, in modo che tu possa confrontarla con le altre accademie
&lt;color=yellow&gt;(2)&lt;/color&gt; Ogni struttura ha uno o più livello di miglioramento. Sei tu a decidere quando è il momento giusto per investire nei miglioramenti e nei diversi vantaggi offerti da ogni livello dell'infrastruttura, per non parlare del tempo!
Fai clic su un'infrastruttura per visualizzare i dettagli dei diversi livelli.</t>
  </si>
  <si>
    <t>此屏幕显示你的分部及其各项设施
 &lt;color=yellow&gt;(1)&lt;/color&gt;要通过各种指标查看该分部的总体发展情况，以便你与其他学院进行比较
 &lt;color=yellow&gt;(2)&lt;/color&gt;每项设施都有一个或多个升级等级。至于什么时候该投入升级，就得由你来拿主意了——每提升一级，都会带来不同的好处，但别忘了，升级也要花时间！
 点击各基础设施以查看其不同等级的详情。</t>
  </si>
  <si>
    <t>Этот экран показывает ваш центр и его различные объекты
 &lt;color=yellow&gt;(1)&lt;/color&gt; Различные индикаторы показывают вам общее развитие дивизиона, чтобы вы могли сравнить его с другими академиями
 &lt;color=yellow&gt;(2)&lt;/color&gt; Каждое сооружение имеет один или несколько уровней улучшения. Вам решать, когда лучше всего инвестировать в улучшения и получать преимущества от различных уровней инфраструктуры, не говоря уже о затраченном времени!
 Нажмите на сооружение, чтобы увидеть детали его различных уровней.</t>
  </si>
  <si>
    <t>Esta tela mostra seu polo e suas várias instalações
 &lt;color=yellow&gt;(1)&lt;/color&gt; Vários indicadores mostram o desenvolvimento geral da divisão para que você possa compará-la com outras academias
 &lt;color=yellow&gt;(2)&lt;/color&gt; Cada instalação tem um ou mais níveis de melhoria. Cabe a você decidir quando é o momento certo para investir em melhorias e se beneficiar das diferentes vantagens oferecidas por cada nível de infraestrutura - sem mencionar o tempo que leva!
 Clique em uma infraestrutura para ver os detalhes de seus diferentes níveis.</t>
  </si>
  <si>
    <t>ACADEMYOVERVIEW_TITLE</t>
  </si>
  <si>
    <t>ACADEMYOVERVIEW_PAGE_1_TITLE</t>
  </si>
  <si>
    <t>Summary page</t>
  </si>
  <si>
    <t>Gesamtübersicht</t>
  </si>
  <si>
    <t>Página de resumen</t>
  </si>
  <si>
    <t>Pagina di riepilogo</t>
  </si>
  <si>
    <t>摘要页面</t>
  </si>
  <si>
    <t>Сводная страница</t>
  </si>
  <si>
    <t>Página de resumo</t>
  </si>
  <si>
    <t>ACADEMYOVERVIEW_PAGE_1_DESC</t>
  </si>
  <si>
    <t>This screen gives details of the academy.
&lt;color=yellow&gt;(1)&lt;/color&gt; The left-hand side gives an overview of the academy, including its vision, reputation and the amount of new talent coming out of the country each year. Roll your mouse over these elements for more details.
Permanent members and major titles are also listed.
&lt;color=yellow&gt;(2)&lt;/color&gt; The current team, including the status and contract expiry date of each player. You can also see the list of former players (for your academy only).
&lt;color=yellow&gt;(3)&lt;/color&gt; The list of players in your youth squad
&lt;color=yellow&gt;(4)&lt;/color&gt; Each division in the academy is given a grade based on the quality of its facilities (the gauge) and the quality of its staff (the top 3 are shown here).</t>
  </si>
  <si>
    <t>Cet écran présente les détails de l’académie.
&lt;color=yellow&gt;(1)&lt;/color&gt; La partie de gauche présente l’académie dans son ensemble, avec notamment sa vision, sa réputation et le nombre de nouveaux talents qui sortent chaque année dans ce pays. Pensez à passer votre souris sur ces éléments pour plus de précisions.
Les membres permanents ainsi que les titres majeurs sont également présentés.
&lt;color=yellow&gt;(2)&lt;/color&gt; L’effectif actuel, avec notamment le statut et la date de fin de contrat de chaque joueur. Vous pouvez également accéder à la liste des anciens joueurs (uniquement lorsqu’il s’agit de votre académie).
&lt;color=yellow&gt;(3)&lt;/color&gt; La liste des joueurs de votre effectif jeunes.
&lt;color=yellow&gt;(4)&lt;/color&gt; Une note est attribuée à chaque pôle de l’académie, fonction de la qualité de ses infrastructures (la jauge) et la qualité de ses staffs (les 3 meilleurs sont affichés ici).</t>
  </si>
  <si>
    <t>Dieser Bildschirm zeigt die Details der Akademie.
&lt;color=yellow&gt;(1)&lt;/color&gt; Der linke Teil stellt die Akademie als Ganzes vor, einschließlich ihrer Vision, ihres Rufs und der Anzahl neuer Talente, die jedes Jahr in diesem Land hervorgebracht werden. Denken Sie daran, mit der Maus über diese Elemente zu gehen, um mehr Informationen zu erhalten.
Die ständigen Mitglieder sowie die wichtigsten Titel werden ebenfalls vorgestellt.
&lt;color=yellow&gt;(2)&lt;/color&gt; Der aktuelle Kader, einschließlich des Status und des Enddatums der Verträge aller Spieler. Sie können auch auf die Liste der ehemaligen Spieler zugreifen (nur, wenn es sich um Ihre Akademie handelt).
&lt;color=yellow&gt;(3)&lt;/color&gt; Die Liste der Spieler in Ihrem Jugendkader.
&lt;color=yellow&gt;(4)&lt;/color&gt; Jedes Zentrum der Akademie erhält eine Note, die sich nach der Qualität seiner Infrastruktur (der Skala) und der Qualität seiner Mitarbeiter richtet (die 3 besten werden hier angezeigt).</t>
  </si>
  <si>
    <t>Esta pantalla proporciona información sobre la escuela.
&lt;color=yellow&gt;(1)&lt;/color&gt; A la izquierda, aparece una descripción general de la escuela, incluyendo su visión, su reputación y cuántos nuevos talentos salen del país cada año. Pasa el ratón sobre estos elementos para obtener más información.
También se indican los miembros permanentes y los títulos principales.
&lt;color=yellow&gt;(2)&lt;/color&gt; El equipo actual, incluyendo el estado y la fecha de vencimiento del contrato de cada tenista. También puedes ver la lista de extenistas (solo para tu escuela).
&lt;color=yellow&gt;(3)&lt;/color&gt; La lista de jugadores de tu plantilla juvenil.
&lt;color=yellow&gt;(4)&lt;/color&gt; Cada área de la escuela recibe una calificación según la calidad de sus instalaciones (el indicador) y de su personal (aquí se muestran los tres mejores).</t>
  </si>
  <si>
    <t>Questa schermata contiene i dettagli dell'accademia.
&lt;color=yellow&gt;(1)&lt;/color&gt; Il lato sinistro offre una panoramica dell'accademia, incluse la visione, la reputazione e il numero di nuovi talenti che provengono dalla nazione ogni anno. Passaci sopra il puntatore per maggiori dettagli.
Sono elencati anche i membri permanenti e i titoli principali.
&lt;color=yellow&gt;(2)&lt;/color&gt; Il team attuale, incluso lo stato e la data di scadenza del contratto di ogni giocatore. Puoi anche vedere l'elenco degli ex giocatori (solo per la tua accademia).
&lt;color=yellow&gt;(3)&lt;/color&gt; L'elenco dei giocatori della tua rosa giovanile.
&lt;color=yellow&gt;(4)&lt;/color&gt; Ogni divisione dell'accademia ha un grado in base alla qualità delle sue strutture (il calibro) e la qualità del personale (sono visualizzate le prime 3).</t>
  </si>
  <si>
    <t>此屏幕详细展示了学院的概况。
 &lt;color=yellow&gt;(1)&lt;/color&gt;左侧提供了学院的概览，包括其愿景、声誉以及该国每年涌现的新秀数量。将鼠标悬停在这些元素上可获取更多详情。
 这里还列出了永久成员和主要头衔。
 &lt;color=yellow&gt;(2)&lt;/color&gt;当前团队，包括每位球员的状态和合同到期日期。你还可以查看前球员列表（仅限你的学院）。
 &lt;color=yellow&gt;(3)&lt;/color&gt;你的青年队球员列表
 &lt;color=yellow&gt;(4)&lt;/color&gt;学院的每个分部都会根据其设施质量（计量条）和员工质量（此处显示前3名）获得一个等级。</t>
  </si>
  <si>
    <t>Этот экран содержит подробную информацию об академии.
 &lt;color=yellow&gt;(1)&lt;/color&gt; Левая часть дает обзор академии, включая ее видение, репутацию и количество новых талантов, появляющихся в стране каждый год. Наведите курсор мыши на эти элементы для получения более подробной информации.
 Также перечислены постоянные члены и основные титулы.
 &lt;color=yellow&gt;(2)&lt;/color&gt; Текущая команда, включая статус и дату окончания контракта каждого игрока. Вы также можете увидеть список бывших игроков (только вашей академии).
 &lt;color=yellow&gt;(3)&lt;/color&gt; Список игроков в вашей молодежной команде
 &lt;color=yellow&gt;(4)&lt;/color&gt; Каждому дивизиону академии присваивается оценка на основе качества его объектов (шкала) и качества его персонала (здесь показаны топ-3).</t>
  </si>
  <si>
    <t>Esta tela fornece detalhes da academia.
 &lt;color=yellow&gt;(1)&lt;/color&gt; O lado esquerdo oferece uma visão geral da academia, incluindo sua visão, reputação e a quantidade de novos talentos que saem do país a cada ano. Passe o mouse sobre esses elementos para mais detalhes.
 Membros permanentes e títulos importantes também são listados.
 &lt;color=yellow&gt;(2)&lt;/color&gt; A equipe atual, incluindo o status e a data de expiração do contrato de cada jogador. Você também pode ver a lista de ex-jogadores (apenas para sua academia).
 &lt;color=yellow&gt;(3)&lt;/color&gt; A lista de jogadores em seu time de base
 &lt;color=yellow&gt;(4)&lt;/color&gt; Cada divisão na academia recebe uma nota baseada na qualidade de suas instalações (o medidor) e na qualidade de sua equipe (os 3 melhores são mostrados aqui).</t>
  </si>
  <si>
    <t>TRAININGCALENDAR_PAGE_1_DESC</t>
  </si>
  <si>
    <t>By default, the training programme is defined by your assistant based on the period and the forthcoming tournament.
 &lt;color=yellow&gt;(1)&lt;/color&gt; You can view and modify the programme for one week of training, as well as the following 2 weeks if it is not a week when the player is playing a tournament.
 &lt;color=yellow&gt;(2)&lt;/color&gt; To modify a player's training sessions, you can select a programme that will create a set of sessions according to the programme's rules or customise your programme by defining each training session by clicking on the "pencil" icon or the "modify" button.
 The "floppy disk" icon is used to save this customised programme for reuse in the future or for other players. The "star" icon is used to make this programme a priority, which increases the chances of this programme being chosen by the assistant for this period.
 &lt;color=yellow&gt;(3)&lt;/color&gt; The workload is used to adjust the number of sessions and the intensity of the sessions that will be chosen for the rest of the week or until the next match.
 &lt;color=yellow&gt;(4)&lt;/color&gt; The additional training priority increases the chances of choosing a session that targets a specific attribute or category of attributes, or other specific priorities.
 &lt;color=yellow&gt;(5)&lt;/color&gt; By default, the training surface chosen is the one featuring in the next tournament, but you can change it. Please note that only technical or surface-specific training will improve surface control.
Please bear in mind that in specific cases, such as a recovery programme following injury or during holidays, it is not possible to change a training session or workload.</t>
  </si>
  <si>
    <t>Par défaut, le programme d’entrainement est défini par votre assistant selon la période et le prochain tournoi à venir.
 &lt;color=yellow&gt;(1)&lt;/color&gt; Vous pouvez consulter et modifier le programme d’une semaine d’entraînement, ainsi que les 2 semaines suivantes s’il ne s’agit pas d’une semaine où le joueur joue un tournoi.
 &lt;color=yellow&gt;(2)&lt;/color&gt; Pour modifier les sessions d'entraînement d'un joueur, vous pouvez sélectionner un programme qui mettra en place un ensemble de sessions selon les règles du programme ou personnaliser votre programme en définissant chaque session d’entrainement en cliquant sur l’icône « crayon » ou le bouton « modifier ».
 L’icône « disquette » permet de sauvegarder ce programme personnalisé pour le réutiliser dans le futur ou pour d’autres joueurs. L’icône « étoile » permet de passer ce programme en prioritaire, ce qui augmente les chances de ce programme d’être choisi par l’assistant sur cette période.
 &lt;color=yellow&gt;(3)&lt;/color&gt; La charge de travail permet d’ajuster le nombre de sessions et l’intensité des sessions qui seront choisies pour le reste de la semaine ou jusqu’au prochain match.
 &lt;color=yellow&gt;(4)&lt;/color&gt; La priorité d’entrainement additionnelle augmente les chances de choisir une session qui cible un attribut précis ou une catégorie d’attributs, ou encore d’autres priorités spécifiques.
 &lt;color=yellow&gt;(5)&lt;/color&gt; Par défaut la surface d’entrainement choisie est celle du prochain tournoi mais vous pouvez la changer. A noter que seuls les entrainements techniques ou spécifiques à la surface permettent d’améliorer la maitrise de surface.
Gardez à l'esprit que dans des cas spécifiques tels que un programme de rétablissement à la suite d'une blessure ou pendant des vacances, il n’est pas possible changer une session d’entrainement ou la charge de travail.</t>
  </si>
  <si>
    <t>Standardmäßig wird der Trainingsplan von Ihrem Assistenten anhand des Zeitraums und des nächsten anstehenden Turniers festgelegt.
 &lt;color=yellow&gt;(1)&lt;/color&gt; Sie können den Plan für eine Trainingswoche einsehen und ändern, sowie für die nächsten zwei Wochen, wenn es sich nicht um eine Woche handelt, in der der Spieler ein Turnier spielt.
 &lt;color=yellow&gt;(2)&lt;/color&gt; Um die Trainingseinheiten eines Spielers zu ändern, können Sie ein Programm auswählen, das eine Reihe von Trainingseinheiten nach den Regeln des Programms zusammenstellt, oder Ihr Programm anpassen, indem Sie jede Trainingseinheit definieren, indem Sie auf das "Bleistift"-Symbol oder die Taste "Bearbeiten" klicken.
 Das "Disketten"-Symbol ermöglicht es Ihnen, dieses angepasste Programm zu speichern, um es in Zukunft oder für andere Spieler wiederzuverwenden. Mit dem "Stern"-Symbol können Sie dieses Programm priorisieren, wodurch sich die Wahrscheinlichkeit erhöht, dass dieses Programm in diesem Zeitraum vom Assistenten ausgewählt wird.
 &lt;color=yellow&gt;(3)&lt;/color&gt; Mit der Arbeitsbelastung können Sie die Anzahl und Intensität der Trainingseinheiten anpassen, die für den Rest der Woche oder bis zum nächsten Spiel gewählt werden.
 &lt;color=yellow&gt;(4)&lt;/color&gt; Die zusätzliche Trainingspriorität erhöht die Wahrscheinlichkeit, dass Sie eine Trainingseinheit wählen, die auf ein bestimmtes Attribut oder eine Kategorie von Attributen abzielt, oder andere spezifische Prioritäten hat.
 &lt;color=yellow&gt;(5)&lt;/color&gt; Standardmäßig ist die gewählte Trainingsfläche die des nächsten Turniers, aber Sie können sie ändern. Beachten Sie, dass nur technisches oder belagspezifisches Training die Oberflächenbeherrschung verbessern kann.
Beachten Sie, dass es in speziellen Fällen, z. B. bei einem Genesungsprogramm nach einer Verletzung oder während eines Urlaubs, nicht möglich ist, eine Trainingseinheit oder das Arbeitspensum zu ändern.</t>
  </si>
  <si>
    <t>De forma predeterminada, tu ayudante define el programa de entrenamiento según el período y el próximo torneo.
 &lt;color=yellow&gt;(1)&lt;/color&gt; Puedes ver y modificar el programa para una semana de entrenamiento, así como para las dos siguientes si no se trata de una semana en la que tu tenista esté jugando un torneo.
 &lt;color=yellow&gt;(2)&lt;/color&gt; Para modificar las sesiones de entrenamiento de tu tenista, puedes seleccionar un programa que creará un conjunto de sesiones siguiendo las reglas del programa o personalizarlo definiendo cada sesión de entrenamiento haciendo clic en el icono del "lápiz" o en el botón de "modificar".
 El icono del "disquete" sirve para guardar este programa personalizado de cara a reutilizarlo en el futuro o para que lo empleen otros tenistas. El icono de la "estrella" se usa para dar prioridad a este programa, lo que aumenta las posibilidades de que el ayudante lo elija para este período.
 &lt;color=yellow&gt;(3)&lt;/color&gt; La carga de trabajo sirve para ajustar la cantidad de sesiones y la intensidad de las que se elegirán para el resto de la semana o hasta el próximo partido.
 &lt;color=yellow&gt;(4)&lt;/color&gt; La prioridad de entrenamiento adicional aumenta las probabilidades de elegir una sesión que se centre en una categoría de atributos o en un atributo concreto, o bien en otras prioridades específicas.
 &lt;color=yellow&gt;(5)&lt;/color&gt; De forma predeterminada, la pista de entrenamiento elegida es la del próximo torneo, pero puedes cambiarla. No olvides que solo el entrenamiento técnico o específico de una pista mejorará el control de esta.
Ten en cuenta que, en casos concretos, como un programa de recuperación tras una lesión o durante las vacaciones, no se puede cambiar una sesión de entrenamiento o la carga de trabajo.</t>
  </si>
  <si>
    <t>Per impostazione predefinita, il programma di allenamento è definito dal tuo assistente in base al periodo e al torneo imminente.
 &lt;color=yellow&gt;(1)&lt;/color&gt; Puoi visualizzare e modificare il programma per una settimana di allenamento e anche le 2 seguenti settimane se non è una settimana in cui il giocatore partecipa a un torneo.
 &lt;color=yellow&gt;(2)&lt;/color&gt; Per modificare le sessioni di allenamento di un giocatore, puoi selezionare un programma che creerà un insieme di sessioni in funzione delle regole del programma o personalizzare il tuo programma definendo ogni sessione di allenamento facendo clic sull'icona a forma di matita o sul pulsante di modifica.
 L'icona a forma di floppy disk è utilizzata per salvare questo programma personalizzato per riutilizzarlo in futuro o per altri giocatori. L'icona a forma di stella è utilizzata per rendere questo programma una priorità, che aumenta la possibilità che il programma venga scelto dall'assistente per questo periodo.
 &lt;color=yellow&gt;(3)&lt;/color&gt; Il carico di lavoro è utilizzato per regolare il numero di sessioni e l'intensità delle sessioni che verranno scelte per il resto della settimana o fino all'incontro successivo.
 &lt;color=yellow&gt;(4)&lt;/color&gt; La priorità dell'allenamento addizionale aumenta la possibilità di scegliere una sessione dedicata a un determinato attributo o categoria di attributi o altre priorità specifiche.
 &lt;color=yellow&gt;(5)&lt;/color&gt; Per impostazione predefinita, la superficie di allenamento scelta è quella del torneo successivo, ma puoi modificarla. Solo gli allenamenti tecnici o relativi a una superficie miglioreranno il controllo della superficie.
In alcuni casi, per esempio un programma di recupero dopo un infortunio o durante le vacanze, non è possibile modificare una sessione di allenamento o un carico di lavoro.</t>
  </si>
  <si>
    <t>默认情况下，由你的助理根据赛季阶段和即将到来的赛事来制定训练计划。
  &lt;color=yellow&gt;(1)&lt;/color&gt;你可以查看并修改一周的训练计划，如果该周球员不参加锦标赛，还可以修改后续2周的计划。
  &lt;color=yellow&gt;(2)&lt;/color&gt; 如果想调整球员的训练课程，你可以直接选择一个训练计划，系统会根据该计划的规则自动生成一套训练日程；也可以点“铅笔”图标或“修改”按钮，自定义每一堂课的内容。点“软盘”图标可以把自定义计划保存起来，方便之后复用或给其他球员使用；而“星标”图标则是用来设为优先计划，这会增加助理在此阶段选择该计划的几率。
  &lt;color=yellow&gt;(3)&lt;/color&gt;工作量用于调整本周剩余时间或下一场比赛前将被选择的课程数量和强度。
  &lt;color=yellow&gt;(4)&lt;/color&gt;.额外训练优先度能提高系统选择某项属性、属性类别，或其他特定训练重点课程的几率。
  &lt;color=yellow&gt;(5)&lt;/color&gt;默认情况下，选择的训练场地是下一个赛事的场地类型，但你可以进行更改。请注意，只有技术性或专用场地的训练才能提高球员对场地的掌控力。
 请记住，在特定情况下，例如伤病恢复计划期间或假期期间，无法更改训练课程或训练量。</t>
  </si>
  <si>
    <t>По умолчанию программа тренировок определяется вашим помощником в зависимости от периода и предстоящего турнира.
  &lt;color=yellow&gt;(1)&lt;/color&gt; Вы можете просматривать и изменять программу тренировок на одну неделю, а также на следующие 2 недели, если это не неделя, когда игрок участвует в турнире.
  &lt;color=yellow&gt;(2)&lt;/color&gt; Чтобы изменить тренировки игрока, вы можете выбрать программу, которая создаст набор тренировок в соответствии с правилами программы, или настроить свою программу, определяя каждую тренировку, нажав на значок «карандаш» или кнопку «изменить».
  Значок «дискета» используется для сохранения этой настроенной программы для будущего использования или для других игроков. Значок «звезда» используется для установки этой программы в приоритет, что увеличивает шансы на то, что эта программа будет выбрана помощником на этот период.
  &lt;color=yellow&gt;(3)&lt;/color&gt; Рабочая нагрузка используется для регулировки количества и интенсивности тренировок, которые будут выбраны на оставшуюся неделю или до следующего матча.
  &lt;color=yellow&gt;(4)&lt;/color&gt; Приоритет дополнительных тренировок увеличивает шансы на выбор тренировки, нацеленной на определенный атрибут или категорию атрибутов, или другие конкретные приоритеты.
  &lt;color=yellow&gt;(5)&lt;/color&gt; По умолчанию для тренировок выбирается покрытие, которое будет использоваться на следующем турнире, но вы можете его изменить. Обратите внимание, что только технические тренировки или тренировки, специфичные для покрытия, улучшат контроль покрытия.
 Пожалуйста, имейте в виду, что в особых случаях, таких как программа восстановления после травмы или во время отпуска, невозможно изменить тренировку или рабочую нагрузку.</t>
  </si>
  <si>
    <t>Por padrão, o programa de treinamento é definido pelo seu assistente com base no período e no torneio vindouro.
 &lt;color=yellow&gt;(1)&lt;/color&gt; Você pode visualizar e modificar o programa para uma semana de treinamento, bem como as 2 semanas seguintes, se não for uma semana em que o jogador está disputando um torneio.
 &lt;color=yellow&gt;(2)&lt;/color&gt; Para modificar as sessões de treinamento de um jogador, você pode selecionar um programa que criará um conjunto de sessões de acordo com as regras do programa ou personalizar seu programa definindo cada sessão de treinamento clicando no ícone "lápis" ou no botão "modificar".
  O ícone "disquete" é usado para salvar este programa personalizado para reutilização futura ou para outros jogadores. O ícone "estrela" é usado para tornar este programa uma prioridade, o que aumenta as chances de este programa ser escolhido pelo assistente para este período.
 &lt;color=yellow&gt;(3)&lt;/color&gt; A carga de trabalho é usada para ajustar o número de sessões e a intensidade das sessões que serão escolhidas para o resto da semana ou até a próxima partida.
 &lt;color=yellow&gt;(4)&lt;/color&gt; A prioridade de treinamento adicional aumenta as chances de escolher uma sessão que visa um atributo específico ou uma categoria de atributos, ou outras prioridades específicas.
 &lt;color=yellow&gt;(5)&lt;/color&gt; Por padrão, a superfície de treinamento escolhida é a que aparece no próximo torneio, mas você pode alterá-la. Observe que apenas o treinamento técnico ou específico da superfície melhorará o controle da superfície.
 Lembre-se que em casos específicos, como um programa de recuperação após lesão ou durante as férias, não é possível alterar uma sessão de treinamento ou carga de trabalho.</t>
  </si>
  <si>
    <t>TRAININGCALENDAR_PAGE_2_DESC</t>
  </si>
  <si>
    <t>&lt;color=yellow&gt;(1)&lt;/color&gt; A series of indicators allows you to assess the impact of your choices on fitness, form, morale, mastery of game plans, surface control and injury risk. 
&lt;color=yellow&gt;(2)&lt;/color&gt; A summary of the previous week is available to help you make decisions, with a link to your medical and training reports, as well as to the tournament schedule.
&lt;color=yellow&gt;(3)&lt;/color&gt; You can also manage your staff members' allocations to optimise your training sessions and help your player progress more quickly. The quality of your training is also influenced by your relationship with them.</t>
  </si>
  <si>
    <t>&lt;color=yellow&gt;(1)&lt;/color&gt; Une série d’indicateurs vous permet d’évaluer l’impact de vos choix sur le la condition physique, la forme, le moral, la maitrise des plans de jeu, la maitrise de surface et le risque de blessure. 
&lt;color=yellow&gt;(2)&lt;/color&gt; Un résumé de la semaine précédente est présenté pour vous aider dans décisions avec un lien vers vos rapports médicaux et d’entrainement, ainsi que vers le planning de tournois.
&lt;color=yellow&gt;(3)&lt;/color&gt; Vous pouvez aussi gérer l’affectations de vos membres du staff pour optimiser vos entrainements et faire progresser plus vite votre joueur. Le niveau de relation avec eux joue également sur la qualité des entrainements.</t>
  </si>
  <si>
    <t>&lt;color=yellow&gt;(1)&lt;/color&gt; Anhand einer Reihe von Indikatoren können Sie die Auswirkungen Ihrer Entscheidungen auf die körperliche Verfassung, die Fitness, die Moral, die Beherrschung von Spielplänen, die Oberflächenbeherrschung und das Verletzungsrisiko bewerten. 
&lt;color=yellow&gt;(2)&lt;/color&gt; Eine Zusammenfassung der vergangenen Woche wird präsentiert, um Ihnen bei Ihren Entscheidungen zu helfen, mit einem Link zu Ihren Medizinischen- und Trainingsberichten sowie zum Turnierplan.
&lt;color=yellow&gt;(3)&lt;/color&gt; Sie können auch die Zuteilung Ihrer Staffmitglieder verwalten, um Ihr Training zu optimieren und Ihren Spieler schneller zu verbessern. Der Grad der Beziehung zu ihnen spielt ebenfalls eine Rolle für die Qualität des Trainings.</t>
  </si>
  <si>
    <t>&lt;color=yellow&gt;(1)&lt;/color&gt; Una serie de indicadores te permiten evaluar cómo afectan tus elecciones al estado físico, la forma, la moral, el dominio de los planes de juego, el control de la pista y el riesgo de lesiones. 
&lt;color=yellow&gt;(2)&lt;/color&gt; Hay disponible un resumen de la semana anterior para ayudarte a tomar decisiones, con un enlace a tus informes médicos y de entrenamiento, así como a la planificación del torneo.
&lt;color=yellow&gt;(3)&lt;/color&gt; También puedes gestionar las asignaciones de miembros de tu personal para optimizar las sesiones de entrenamiento y contribuir a que tu tenista progrese más rápidamente. Además, la calidad del entrenamiento también se ve afectada por tu relación con ellos.</t>
  </si>
  <si>
    <t>&lt;color=yellow&gt;(1)&lt;/color&gt; Una serie di indicatori ti consente di valutare l'influenza delle tue scelte su stato di forma, forma, morale, padronanza delle tattiche di gioco, controllo della superficie e rischio di infortunio. 
&lt;color=yellow&gt;(2)&lt;/color&gt; Un riepilogo della settimana precedente è disponibile per aiutarti a compiere scelte, con un link ai tuoi resoconti medici e di allenamento e al programma del torneo.
&lt;color=yellow&gt;(3)&lt;/color&gt; Puoi anche gestire le assegnazioni dei tuoi membri del personale per ottimizzare le tue sessioni di allenamento e aiutare i tuoi giocatori a progredire più rapidamente. La qualità del tuo allenamento è anche influenzata dal tuo rapporto con loro.</t>
  </si>
  <si>
    <t>&lt;color=yellow&gt;(1)&lt;/color&gt;你可以通过一系列指标评估你的选择对球员体能、状态、士气、比赛策略掌握度、场地适应度和受伤风险的影响。
 &lt;color=yellow&gt;(2)&lt;/color&gt;提供上周的摘要以帮助你决策，并附有你的医疗和训练报告以及锦标赛日程的链接。
 &lt;color=yellow&gt;(3)&lt;/color&gt;你还可以管理员工的分配，以优化训练课程并帮助你的球员快速取得进步。训练质量也会受到你与员工关系的影响。</t>
  </si>
  <si>
    <t>&lt;color=yellow&gt;(1)&lt;/color&gt; Серия индикаторов позволяет оценить влияние вашего выбора на физическую форму, состояние, моральный дух, владение игровыми планами, контроль покрытия и риск травм.
 &lt;color=yellow&gt;(2)&lt;/color&gt; Доступна сводка предыдущей недели, которая поможет вам принимать решения, со ссылкой на ваши медицинские и тренировочные отчеты, а также на расписание турниров.
 &lt;color=yellow&gt;(3)&lt;/color&gt; Вы также можете управлять распределением своих сотрудников, чтобы оптимизировать тренировки и помочь вашему игроку быстрее прогрессировать. Качество ваших тренировок также зависит от ваших отношений с ними.</t>
  </si>
  <si>
    <t>&lt;color=yellow&gt;(1)&lt;/color&gt; Uma série de indicadores permite avaliar o impacto de suas escolhas na forma física, condição, moral, domínio dos planos de jogo, controle da superfície e risco de lesão.
 &lt;color=yellow&gt;(2)&lt;/color&gt; Um resumo da semana anterior está disponível para ajudar na tomada de decisões, com um link para seus relatórios médicos e de treinamento, bem como para o cronograma do torneio.
 &lt;color=yellow&gt;(3)&lt;/color&gt; Você também pode gerenciar as alocações de seus membros da equipe para otimizar suas sessões de treinamento e ajudar seu jogador a progredir mais rapidamente. A qualidade do seu treinamento também é influenciada pelo seu relacionamento com eles.</t>
  </si>
  <si>
    <t>TRAININGCALENDAR_PAGE_3_DESC</t>
  </si>
  <si>
    <t>Once you've clicked on modify a training programme, you can choose to modify each session individually.
To modify a session:
  &lt;color=yellow&gt;(1)&lt;/color&gt; Click on a slot
  &lt;color=yellow&gt;(2)&lt;/color&gt; Then click on the session of your choice
  &lt;color=yellow&gt;(3)&lt;/color&gt; You can filter the sessions by category
  &lt;color=yellow&gt;(4)&lt;/color&gt; or filter them by attribute
  &lt;color=yellow&gt;(5)&lt;/color&gt; Validate
Each training card shows which indicators are affected and which attributes are targeted, to help you make the right choices.
The pink dots represent the session's ability to improve the targeted attributes as well as their sharpness (= the player's form).</t>
  </si>
  <si>
    <t>Après avoir cliqué sur la modification d’un programme d’entrainement, vous pouvez choisir de modifier chaque séance individuellement.
Pour modifier une séance :
  &lt;color=yellow&gt;(1)&lt;/color&gt; Cliquer sur un slot
  &lt;color=yellow&gt;(2)&lt;/color&gt; Puis cliquer sur la séance de votre choix
  &lt;color=yellow&gt;(3)&lt;/color&gt; Vous pouvez filtrer les séances par catégorie
  &lt;color=yellow&gt;(4)&lt;/color&gt; ou les filtrer par attribut
  &lt;color=yellow&gt;(5)&lt;/color&gt; Valider
Pour vous guider dans vos choix, chaque carte d’entrainement indique les indicateurs impactés ainsi que les attributs ciblés.
Les points roses représentent la capacité de la séance à faire progresser sur les attributs ciblés mais aussi sur leur tranchant (= forme du joueur).</t>
  </si>
  <si>
    <t>Nachdem Sie auf das Bearbeiten eines Trainingsprogramms geklickt haben, können Sie wählen, ob Sie jede Einheit einzeln bearbeiten möchten.
Um eine Trainingseinheit zu bearbeiten:
  &lt;color=yellow&gt;(1)&lt;/color&gt; Klicken Sie auf einen Slot
  &lt;color=yellow&gt;(2)&lt;/color&gt; Dann klicken Sie auf die Trainingseinheit Ihrer Wahl
  &lt;color=yellow&gt;(3)&lt;/color&gt; Sie können die Trainingseinheiten nach Kategorien
  &lt;color=yellow&gt;(4)&lt;/color&gt; oder nach Attributen
  &lt;color=yellow&gt;(5)&lt;/color&gt; Bestätigen
Um Sie bei Ihrer Wahl zu unterstützen, zeigt jede Trainingskarte die beeinflussten Indikatoren sowie die Zielattribute an.
Die rosafarbenen Punkte stehen für die Fähigkeit der Trainingseinheit, Fortschritte bei den Zielattributen, aber auch bei deren Schärfe (= Form des Spielers) zu erzielen.</t>
  </si>
  <si>
    <t>Tras hacer clic para modificar un programa de entrenamiento, puedes optar por cambiar cada una de las sesiones individualmente.
Para modificar una sesión:
  &lt;color=yellow&gt;(1)&lt;/color&gt; Haz clic en un slot
  &lt;color=yellow&gt;(2)&lt;/color&gt; Luego, haz clic en la sesión que prefieras
  &lt;color=yellow&gt;(3)&lt;/color&gt; Puedes filtrar las sesiones por categoría
  &lt;color=yellow&gt;(4)&lt;/color&gt; o filtrarlas por atributo
  &lt;color=yellow&gt;(5)&lt;/color&gt; Validar
Las tarjetas de entrenamiento muestran qué indicadores se ven afectados y en qué atributos, para ayudarte a adoptar las decisiones adecuadas.
Los puntos rosas representan las posibilidades de la sesión para mejorar atributos concretos, así como su capacidad de resolución (es decir, la forma del tenista).</t>
  </si>
  <si>
    <t>Una volta che ha fatto clic per modificare un programma di allenamento, puoi scegliere di modificare ogni sessione individualmente.
Per modificare una sessione:
  &lt;color=yellow&gt;(1)&lt;/color&gt; Fai clic su uno slot
  &lt;color=yellow&gt;(2)&lt;/color&gt; Poi fai clic sulla sessione che vuoi
  &lt;color=yellow&gt;(3)&lt;/color&gt; Puoi filtrare le sessioni per categoria
  &lt;color=yellow&gt;(4)&lt;/color&gt; oppure per attributo
  &lt;color=yellow&gt;(5)&lt;/color&gt; Convalida
Ogni scheda di allenamento mostra gli indicatori che vengono influenzati e a quali attributi è dedicata per aiutarti a compiere le scelte giuste.
I puntini rosa rappresentano l'abilità della sessione di migliorare i relativi attributi e la loro abilità (cioè la forma del giocatore).</t>
  </si>
  <si>
    <t>点击修改训练计划后，你可以选择逐个修改每个课程。
 要修改一个课程：
  &lt;color=yellow&gt;(1)&lt;/color&gt;点击一个时间段
  &lt;color=yellow&gt;(2)&lt;/color&gt;然后点击你选择的课程
  &lt;color=yellow&gt;(3)&lt;/color&gt;你可以按类别筛选课程
  &lt;color=yellow&gt;(4)&lt;/color&gt;或按属性筛选课程
  &lt;color=yellow&gt;(5)&lt;/color&gt;确认
 每个训练卡片显示了哪些指标会受到影响以及哪些属性是目标，以帮助你做出正确的选择。
 粉色圆点代表该课程提高目标属性的能力以及对球员状态的影响。</t>
  </si>
  <si>
    <t>После нажатия на «изменить программу тренировок» вы можете выбрать изменение каждой тренировки индивидуально.
 Чтобы изменить тренировку:
  &lt;color=yellow&gt;(1)&lt;/color&gt; Нажмите на слот
  &lt;color=yellow&gt;(2)&lt;/color&gt; Затем нажмите на нужную тренировку
  &lt;color=yellow&gt;(3)&lt;/color&gt; Вы можете фильтровать тренировки по категориям
  &lt;color=yellow&gt;(4)&lt;/color&gt; или фильтровать их по атрибутам
  &lt;color=yellow&gt;(5)&lt;/color&gt; Подтвердить
 Каждая карточка тренировки показывает, какие индикаторы затронуты и какие атрибуты являются целевыми, чтобы помочь вам сделать правильный выбор.Розовые точки представляют способность тренировки улучшать целевые атрибуты, а также их остроту (= форму игрока).</t>
  </si>
  <si>
    <t>Depois de clicar em modificar um programa de treino, você pode escolher modificar cada sessão individualmente.
 Para modificar uma sessão:
  &lt;color=yellow&gt;(1)&lt;/color&gt; Clique em um espaço
  &lt;color=yellow&gt;(2)&lt;/color&gt; Em seguida, clique na sessão de sua escolha
  &lt;color=yellow&gt;(3)&lt;/color&gt; Você pode filtrar as sessões por categoria
  &lt;color=yellow&gt;(4)&lt;/color&gt; ou filtrá-las por atributo
  &lt;color=yellow&gt;(5)&lt;/color&gt; Validar
 Cada ficha de treino mostra quais indicadores são afetados e quais atributos são visados, para ajudá-lo a fazer as escolhas certas.
 Os pontos rosa representam a capacidade da sessão de melhorar os atributos visados, bem como a sua nitidez (= a forma do jogador).</t>
  </si>
  <si>
    <t>TRAININGCALENDAR_PAGE_4_DESC</t>
  </si>
  <si>
    <t>&lt;color=yellow&gt;(1)&lt;/color&gt; You can edit the parameters of your saved programmes.
 &lt;color=yellow&gt;(2)&lt;/color&gt; Depending on the type of period: pre-season, standard or the week before a tournament
 &lt;color=yellow&gt;(3)&lt;/color&gt; Increase the recurrence of the programme per period and the associated workload
This setting is individualised for each player.</t>
  </si>
  <si>
    <t>&lt;color=yellow&gt;(1)&lt;/color&gt; Vous pouvez éditer les paramètres de vos programmes enregistrés.
 &lt;color=yellow&gt;(2)&lt;/color&gt; Selon le type de période : présaison, standard ou la semaine précédent un tournoi
 &lt;color=yellow&gt;(3)&lt;/color&gt; Multiplier la récurrence du programme par période et la charge de travail associée
Ce paramétrage est individualisé pour chaque joueur.</t>
  </si>
  <si>
    <t>&lt;color=yellow&gt;(1)&lt;/color&gt; Sie können die Einstellungen Ihrer gespeicherten Programme bearbeiten.
 &lt;color=yellow&gt;(2)&lt;/color&gt; Je nach Art der Periode: Vorsaison, Standard oder die Woche vor einem Turnier
  &lt;color=yellow&gt;(3)&lt;/color&gt; Multiplizieren Sie die Wiederkehr des Programms pro Periode und die damit verbundene Arbeitsbelastung.
Diese Einstellung ist für jeden Spieler individuell.</t>
  </si>
  <si>
    <t>&lt;color=yellow&gt;(1)&lt;/color&gt; Puedes editar los parámetros de tus programas guardados.
 &lt;color=yellow&gt;(2)&lt;/color&gt; Según el tipo de período: pretemporada, estándar o semana previa a un torneo
 &lt;color=yellow&gt;(3)&lt;/color&gt; Aumentar la recurrencia del programa por período y la carga de trabajo correspondiente
Esta configuración se individualiza para cada tenista.</t>
  </si>
  <si>
    <t>&lt;color=yellow&gt;(1)&lt;/color&gt; Puoi modificare i parametri dei tuoi programmi salvati.
 &lt;color=yellow&gt;(2)&lt;/color&gt; In funzione del tipo di periodo: pre-stagione, standard o la settimana prima di un torneo
 &lt;color=yellow&gt;(3)&lt;/color&gt; Aumenta la ricorrenza del programma per il periodo e il carico di lavoro associato
Queste impostazioni sono individualizzate per ogni giocatore.</t>
  </si>
  <si>
    <t>&lt;color=yellow&gt;(1)&lt;/color&gt;你可以编辑已保存训练计划的参数。
  &lt;color=yellow&gt;(2)&lt;/color&gt;根据时间段类型：季前赛、标准期或锦标赛前一周
  &lt;color=yellow&gt;(3)&lt;/color&gt;增加该计划在每个时间段内的重复次数及相关的训练量
 需针对每个球员进行单独设置。</t>
  </si>
  <si>
    <t>&lt;color=yellow&gt;(1)&lt;/color&gt; Вы можете редактировать параметры сохраненных программ.
  &lt;color=yellow&gt;(2)&lt;/color&gt; В зависимости от типа периода: предсезонный, стандартный или неделя перед турниром
  &lt;color=yellow&gt;(3)&lt;/color&gt; Увеличьте частоту программы за период и связанную с ней рабочую нагрузку
 Эта настройка индивидуальна для каждого игрока.</t>
  </si>
  <si>
    <t>&lt;color=yellow&gt;(1)&lt;/color&gt; Você pode editar os parâmetros dos seus programas salvos.
  &lt;color=yellow&gt;(2)&lt;/color&gt; Dependendo do tipo de período: pré-temporada, padrão ou a semana antes de um torneio
  &lt;color=yellow&gt;(3)&lt;/color&gt; Aumente a recorrência do programa por período e a carga de trabalho associada
 Esta configuração é individualizada para cada jogador.</t>
  </si>
  <si>
    <t>SPORTCENTER_PAGE_2_TITLE</t>
  </si>
  <si>
    <t>SPORTCENTER_PAGE_2_DESC</t>
  </si>
  <si>
    <t>Here you'll find a list of the staff who work at your facility, along with a reminder of their level, end of contract and salary.
Those in yellow are the permanent staff.
 &lt;color=yellow&gt;(1)&lt;/color&gt; Click on their name for more information.
 &lt;color=yellow&gt;(2)&lt;/color&gt; This indicator shows you the available and occupied places for a particular type of staff. If you're short of places, think about investing in your infrastructure.</t>
  </si>
  <si>
    <t>Vous trouverez ici la liste de vos staffs intervenant dans l’infrastructure, avec un rappel de leur niveau, fin de contrat et salaire.
Ceux en jaune sont les staffs permanents.
 &lt;color=yellow&gt;(1)&lt;/color&gt; Cliquez sur leur nom pour avoir plus d’information.
 &lt;color=yellow&gt;(2)&lt;/color&gt; Cet indicateur vous montre les places disponibles et occupés pour un type de staff en particulier. En cas de manque de places, pensez à investir dans vos infrastructures.</t>
  </si>
  <si>
    <t>Hier finden Sie eine Liste Ihrer Mitarbeiter, die an der Einrichtung beteiligt sind, mit einer Erinnerung an ihre Stufe, ihr Vertragsende und ihr Gehalt.
Die gelb markierten sind die ständigen Mitarbeiter.
 &lt;color=yellow&gt;(1)&lt;/color&gt; Klicken Sie auf ihren Namen, um weitere Informationen zu erhalten.
 &lt;color=yellow&gt;(2)&lt;/color&gt; Dieser Indikator zeigt Ihnen die verfügbaren und belegten Plätze für einen bestimmten Staff-Typ an. Wenn es zu wenig Plätze gibt, sollten Sie darüber nachdenken, in Ihre Infrastruktur zu investieren.</t>
  </si>
  <si>
    <t>Aquí hallarás una lista del personal que trabaja en tus instalaciones, junto con un recordatorio de su nivel, fecha de fin de contrato y salario.
En amarillo figura el personal permanente.
 &lt;color=yellow&gt;(1)&lt;/color&gt; Haz clic en su nombre para obtener más información.
 &lt;color=yellow&gt;(2)&lt;/color&gt; Este indicador te muestra las plazas disponibles y las ocupadas de cada tipo de personal. Si te faltan plazas, plantéate invertir en tu infraestructura.</t>
  </si>
  <si>
    <t>Qui trovi un elenco del personale che lavora nella tua struttura, con un promemoria del suo livello, della fine del suo contratto e del suo stipendio.
Quelli indicati in giallo sono i membri del personale permanente.
 &lt;color=yellow&gt;(1)&lt;/color&gt; Fai clic sul nome per maggiori informazioni.
 &lt;color=yellow&gt;(2)&lt;/color&gt; Questo indicatore mostra i posti disponibili e occupati per un determinato tipo di personale. Se sei a corto di posti, pensa a investire nella tua infrastruttura.</t>
  </si>
  <si>
    <t>在这里可以找到在你的设施内工作的职员列表，以及关于他们的等级、合同结束日期和薪水的提醒。
 标黄的是永久员工。
  &lt;color=yellow&gt;(1)&lt;/color&gt;点击他们的姓名可获取更多信息。
  &lt;color=yellow&gt;(2)&lt;/color&gt;此指标显示特定类型的职员可用性和已占用名额。如果你的特定职员名额不足，请考虑投入基础设施建设。</t>
  </si>
  <si>
    <t>Здесь вы найдете список сотрудников, работающих на вашем объекте, а также напоминание об их уровне, окончании контракта и зарплате.
 Желтые — это постоянные сотрудники.
  &lt;color=yellow&gt;(1)&lt;/color&gt; Нажмите на их имя для получения дополнительной информации.
  &lt;color=yellow&gt;(2)&lt;/color&gt; Этот индикатор показывает вам доступные и занятые места для определенного типа персонала. Если вам не хватает мест, подумайте об инвестировании в вашу инфраструктуру.</t>
  </si>
  <si>
    <t>Aqui você encontrará uma lista da equipe que trabalha em sua instalação, juntamente com um lembrete de seu nível, fim de contrato e salário.
 Aqueles em amarelo são a equipe permanente.
  &lt;color=yellow&gt;(1)&lt;/color&gt; Clique em seus nomes para mais informações.
  &lt;color=yellow&gt;(2)&lt;/color&gt; Este indicador mostra os lugares disponíveis e ocupados para um determinado tipo de equipe. Se você estiver com poucos lugares, pense em investir em sua infraestrutura.</t>
  </si>
  <si>
    <t>MEDICALCENTER_PAGE_2_TITLE</t>
  </si>
  <si>
    <t>MEDICALCENTER_PAGE_2_DESC</t>
  </si>
  <si>
    <t>{[TUTO/SPORTCENTER_PAGE_2_DESC]}</t>
  </si>
  <si>
    <t>MEDICALCENTER_PAGE_3_TITLE</t>
  </si>
  <si>
    <t>Player Medical follow-up</t>
  </si>
  <si>
    <t>球员医疗跟踪</t>
  </si>
  <si>
    <t>Медицинское наблюдение за игроком</t>
  </si>
  <si>
    <t>MEDICALCENTER_PAGE_3_DESC</t>
  </si>
  <si>
    <t>This screen gives you an overview of the state of health of the players in your academy: current condition, current injuries or risk of future injuries, training workload, etc.
Keep a close eye on these indicators, otherwise you run the risk of finding yourself without any players able to play in tournaments, and therefore affecting the revenue generation of your academy.
Increased monitoring also helps avoid weaknesses developing, which considerably increase the risk of pain and injury.
You can access a detailed report for each of your players.</t>
  </si>
  <si>
    <t>Cet écran vous offre une vue d’ensemble de l’état de santé des joueurs de votre académie : états actuels, blessures en cours ou risque de blessures à venir, charge de travail en entrainement, etc.
Surveillez bien ces indicateurs, au risque de vous retrouver sans joueur apte à disputer des tournois, et donc à générer des revenus pour votre académie.
Une surveillance accrue permet également d’éviter l’apparition de fragilités, qui augmentent considérablement le risque de gênes et de blessures.
Vous pouvez accéder à un rapport détaillé pour chacun de vos joueurs.</t>
  </si>
  <si>
    <t>Dieser Bildschirm bietet Ihnen einen Überblick über den Gesundheitszustand der Spieler in Ihrer Akademie: aktueller Status, aktuelle oder drohende Verletzungen, Trainingsbelastung etc.
Behalten Sie diese Indikatoren gut im Auge, da Sie sonst Gefahr laufen, ohne Spieler dazustehen, die in der Lage sind, an Turnieren teilzunehmen und somit Einnahmen für Ihre Akademie zu generieren.
Eine verstärkte Überwachung hilft auch, das Auftreten von Anfälligkeiten zu vermeiden, die das Risiko von Beschwerden und Verletzungen erheblich erhöhen.
Sie können auf einen detaillierten Bericht für jeden Ihrer Spieler zugreifen.</t>
  </si>
  <si>
    <t>Esta pantalla te ofrece una visión general del estado de salud de los tenistas de tu escuela: estado actual, lesiones presentes o riesgo de lesiones futuras, carga de trabajo de entrenamiento, etc.
Permanece atento a estos indicadores o correrás el riesgo de quedarte sin tenistas que puedan jugar en los torneos, lo que afectaría a los ingresos de tu escuela.
Una mayor supervisión también contribuye a evitar que se desarrollen carencias físicas, que aumentan considerablemente el riesgo de sufrir dolores o lesiones.
Puedes acceder a un informe detallado de tus tenistas.</t>
  </si>
  <si>
    <t>Questa schermata presenta una panoramica dello stato di salute dei giocatori della tua accademia: condizione attuale, infortuni attuali o rischi di infortuni futuri, carico di lavoro di allenamento, ecc.
Tieni questi indicatori sotto attento controllo, altrimenti correrai il rischio di ritrovarti senza giocatori in grado di giocare i tornei e verrà influenzata la possibilità di generare profitto della tua accademia.
Un maggiore monitoraggio aiuta anche a evitare che i punti deboli si sviluppino, con un conseguente aumento del rischio di dolori e infortunio.
Puoi accedere a un resoconto dettagliato per ognuno dei tuoi giocatori.</t>
  </si>
  <si>
    <t>此屏幕可概览学院中球员的健康状况：当前状态、当前伤病或未来受伤风险、训练量等。
 需密切关注这些指标，否则可能会面临没有球员能参加赛事的风险，从而影响学院创收。
 加强监控也有助于避免产生弱点，这些弱点会显著增加疼痛和受伤的风险。
 你可以在此查看每位球员的详细报告。</t>
  </si>
  <si>
    <t>Этот экран дает вам обзор состояния здоровья игроков вашей академии: текущее состояние, текущие травмы или риск будущих травм, рабочая нагрузка на тренировках и т. д.
 Внимательно следите за этими показателями, иначе вы рискуете остаться без игроков, способных участвовать в турнирах, и, следовательно, повлиять на доход вашей академии.
 Усиленный мониторинг также помогает избежать развития слабостей, которые значительно увеличивают риск боли и травм.
 Вы можете получить доступ к подробному отчету для каждого из ваших игроков.</t>
  </si>
  <si>
    <t>Esta tela oferece uma visão geral do estado de saúde dos jogadores em sua academia: condição atual, lesões atuais ou risco de lesões futuras, carga de treinamento, etc.
 Fique de olho nesses indicadores, caso contrário, você corre o risco de ficar sem jogadores aptos a disputar torneios, afetando assim a geração de receita de sua academia.
 O monitoramento aprimorado também ajuda a evitar o desenvolvimento de fraquezas, que aumentam consideravelmente o risco de dores e lesões.
 Você pode acessar um relatório detalhado para cada um de seus jogadores.</t>
  </si>
  <si>
    <t>MEDICALCENTER_PAGE_4_TITLE</t>
  </si>
  <si>
    <t>Player medical report</t>
  </si>
  <si>
    <t>Rapport médical d’un joueur</t>
  </si>
  <si>
    <t>Medizinischer Bericht eines Spielers</t>
  </si>
  <si>
    <t>Informe médico de tenistas</t>
  </si>
  <si>
    <t>Referto medico del giocatore</t>
  </si>
  <si>
    <t>球员医疗报告</t>
  </si>
  <si>
    <t>Медицинский отчет игрока</t>
  </si>
  <si>
    <t>Relatório médico do jogador</t>
  </si>
  <si>
    <t>MEDICALCENTER_PAGE_4_DESC</t>
  </si>
  <si>
    <t>The player's medical report provides you with 3 essential pieces of information:
 &lt;color=yellow&gt;(1)&lt;/color&gt; Your academy doctor will give you a personalised recommendation based on the situation.
 &lt;color=yellow&gt;(2)&lt;/color&gt; The injury history shows you current and past injuries. The weaknesses you see in the player follow on logically from this.
 &lt;color=yellow&gt;(3)&lt;/color&gt; The body diagram shows you your player's weaknesses and current injuries more intuitively. 
Injuries have an impact on a player's morale, but above all on their form in each attribute.</t>
  </si>
  <si>
    <t>Le rapport médical du joueur vous apporte 3 informations essentielles :
 &lt;color=yellow&gt;(1)&lt;/color&gt; Le docteur de votre académie, en fonction de la situation, vous donne une recommandation individualisée.
 &lt;color=yellow&gt;(2)&lt;/color&gt; L’historique des blessures vous présente les blessures en cours et passées. Les fragilités observées chez le joueur en découlent logiquement.
 &lt;color=yellow&gt;(3)&lt;/color&gt; Le schéma corporel permet de visualiser plus intuitivement les fragilités et les blessures en cours de votre joueur. 
Les blessures impactent le moral du joueur mais aussi et surtout son tranchant sur chaque attribut.</t>
  </si>
  <si>
    <t>Der medizinische Bericht des Spielers liefert Ihnen 3 wesentliche Informationen:
 &lt;color=yellow&gt;(1)&lt;/color&gt; Der Arzt Ihrer Akademie gibt Ihnen, je nach Situation, eine individuelle Empfehlung.
 &lt;color=yellow&gt;(2)&lt;/color&gt; Die Verletzungshistorie zeigt Ihnen die aktuellen und vergangenen Verletzungen. Die beim Spieler beobachteten Anfälligkeiten ergeben sich logischerweise daraus.
 &lt;color=yellow&gt;(3)&lt;/color&gt; Das Körperschema ermöglicht eine intuitivere Darstellung der Anfälligkeiten und aktuellen Verletzungen Ihres Spielers.
Verletzungen wirken sich auf die Moral des Spielers aus, aber vor allem auch auf seine Schärfe bei den einzelnen Attributen.</t>
  </si>
  <si>
    <t>El informe médico de tenistas se centra en tres aspectos esenciales:
 &lt;color=yellow&gt;(1)&lt;/color&gt; El médico de tu escuela te hará una recomendación personalizada en función de la situación.
 &lt;color=yellow&gt;(2)&lt;/color&gt; El historial de lesiones muestra las lesiones actuales y pasadas. Lógicamente, las carencias físicas que se aprecian en tu tenista se relacionan con esto.
 &lt;color=yellow&gt;(3)&lt;/color&gt; El diagrama corporal te muestra las carencias físicas y las lesiones actuales de tu tenista de forma más intuitiva. 
Las lesiones afectan a la moral de cualquier tenista, pero, sobre todo, a su forma en cada atributo.</t>
  </si>
  <si>
    <t>Il referto medico del giocatore ti offre 3 informazioni fondamentali:
 &lt;color=yellow&gt;(1)&lt;/color&gt; Il dottore della tua accademia ti proporrà consigli personalizzati in funzione della situazione.
 &lt;color=yellow&gt;(2)&lt;/color&gt; La cronologia degli infortuni indica gli infortuni passati e attuali. Da questo derivano i punti deboli dei giocatori.
 &lt;color=yellow&gt;(3)&lt;/color&gt; Il diagramma corporeo mostra i punti deboli e gli infortuni attuali dei tuoi giocatori in modo più intuitivo. 
Gli infortuni hanno un impatto sul morale del giocatore e soprattutto sulla loro forma in ogni attributo.</t>
  </si>
  <si>
    <t>球员的医疗报告可提供3项关键信息：
  &lt;color=yellow&gt;(1)&lt;/color&gt;学院医生会根据情况为你提供个性化建议。
  &lt;color=yellow&gt;(2)&lt;/color&gt;伤病记录会显示球员当前及过往的伤情，你所看到的身体弱点也正是这些伤病积累的结果。
  &lt;color=yellow&gt;(3)&lt;/color&gt;身体示意图能更直观地展示球员的薄弱部位和当前伤势。
 伤病不仅会影响球员的士气，还会拖累各项属性表现。</t>
  </si>
  <si>
    <t>Медицинский отчет игрока предоставляет вам 3 важные части информации:
  &lt;color=yellow&gt;(1)&lt;/color&gt; Ваш клубный врач даст вам персональную рекомендацию, основанную на ситуации.
  &lt;color=yellow&gt;(2)&lt;/color&gt; История травм показывает текущие и прошлые травмы. Слабости, которые вы видите у игрока, логически вытекают из этого.
  &lt;color=yellow&gt;(3)&lt;/color&gt; Диаграмма тела более наглядно показывает слабости и текущие травмы вашего игрока.
 Травмы влияют на моральный дух игрока, но прежде всего на его форму в каждом атрибуте.</t>
  </si>
  <si>
    <t>O relatório médico do jogador fornece 3 informações essenciais:
  &lt;color=yellow&gt;(1)&lt;/color&gt; O médico de sua academia lhe dará uma recomendação personalizada com base na situação.
  &lt;color=yellow&gt;(2)&lt;/color&gt; O histórico de lesões mostra as lesões atuais e passadas. As fraquezas que você vê no jogador seguem logicamente disso.
  &lt;color=yellow&gt;(3)&lt;/color&gt; O diagrama corporal mostra as fraquezas e lesões atuais do seu jogador de forma mais intuitiva.
 As lesões afetam o moral do jogador, mas acima de tudo sua forma em cada atributo.</t>
  </si>
  <si>
    <t>TENNISSCHOOL_PAGE_2_TITLE</t>
  </si>
  <si>
    <t>TENNISSCHOOL_PAGE_2_DESC</t>
  </si>
  <si>
    <t>TENNISSCHOOL_PAGE_3</t>
  </si>
  <si>
    <t>{[UI/TENNIS_SCHOOL]}</t>
  </si>
  <si>
    <t>TENNISSCHOOL_PAGE_3_TITLE</t>
  </si>
  <si>
    <t>{[UI/YOUTH_TEAM]}</t>
  </si>
  <si>
    <t>TENNISSCHOOL_PAGE_3_DESC</t>
  </si>
  <si>
    <t xml:space="preserve">&lt;color=yellow&gt;(1) Level of the training center, which determines how many youth slots are available and affects the chances of attracting new prospects.
&lt;color=yellow&gt;(2) Level of the study and training center, which also affects youth recruitment and boosts young players’ development.
&lt;color=yellow&gt;(3) Minimum potential is the academy director’s assessment of the youth player’s potential floor.
&lt;color=yellow&gt;(4) Mentor: increases a player's development chances based on the mentor’s profile.
&lt;color=yellow&gt;(5) Training focus: improves a player’s development in specific targeted attributes.
Watch our presentation video on &lt;color=yellow&gt;&lt;hyperlink=url;https://www.youtube.com/watch?v=FUtLzey_0qA&gt;YouTube.
</t>
  </si>
  <si>
    <t>&lt;color=yellow&gt;(1)&lt;/color&gt; Niveau du  &lt;bold&gt;centre de formation&lt;/bold&gt; qui détermine le nombre de places disponibles pour les jeunes et impacte les chances d’attirer des nouveaux jeunes.
&lt;color=yellow&gt;(2)&lt;/color&gt; Niveau du centre d’étude et de formation qui impacte aussi les chances d’attirer des nouveaux jeunes mais améliore aussi la progression des jeunes.
&lt;color=yellow&gt;(3)&lt;/color&gt; &lt;bold&gt;Potentiel minimum&lt;/bold&gt; est une appréciation du Directeur du centre de formation sur le potentiel du jeune joueur.
&lt;color=yellow&gt;(4)&lt;/color&gt; &lt;bold&gt;Mentor&lt;/bold&gt; : améliore les chances de progression d’un joueur sur le modèle du mentor.
&lt;color=yellow&gt;(5)&lt;/color&gt; &lt;bold&gt;Axe d’entrainement&lt;/bold&gt; améliore les chances de progression d’un joueur sur des attributs ciblés.
Retrouvez notre vidéo de présentation sur &lt;underline&gt;&lt;bold&gt;&lt;color=yellow&gt;&lt;hyperlink=url;https://www.youtube.com/watch?v=FUtLzey_0qA&gt;YouTube&lt;/hyperlink&gt;&lt;/color&gt;&lt;/bold&gt;&lt;/underline&gt;.</t>
  </si>
  <si>
    <t xml:space="preserve">&lt;color=yellow&gt;(1) Niveau des Ausbildungszentrums, bestimmt die Anzahl verfügbarer Plätze für Nachwuchsspieler und beeinflusst die Chance, neue Talente zu gewinnen.
&lt;color=yellow&gt;(2) Niveau des Studien- und Ausbildungszentrums, beeinflusst ebenfalls die Nachwuchsgewinnung und verbessert die Entwicklung junger Spieler.
&lt;color=yellow&gt;(3) Mindestpotenzial ist die Einschätzung des Akademieleiters zum Mindestniveau eines Nachwuchsspielers.
&lt;color=yellow&gt;(4) Mentor: verbessert die Entwicklungschancen eines Spielers nach dem Vorbild des Mentors.
&lt;color=yellow&gt;(5) Trainingsfokus: verbessert die Entwicklung des Spielers bei gezielten Attributen.
Sehen Sie sich unser Vorstellungsvideo auf &lt;color=yellow&gt;&lt;hyperlink=url;https://www.youtube.com/watch?v=FUtLzey_0qA&gt;YouTube an.
</t>
  </si>
  <si>
    <t xml:space="preserve">&lt;color=yellow&gt;(1) Nivel del centro de formación, que determina el número de plazas disponibles y afecta las posibilidades de atraer nuevos jóvenes.
&lt;color=yellow&gt;(2) Nivel del centro de estudio y formación, que también influye en el reclutamiento y mejora la progresión de los jóvenes.
&lt;color=yellow&gt;(3) Potencial mínimo es la valoración del director del centro sobre el potencial base del joven jugador.
&lt;color=yellow&gt;(4) Mentor: mejora las posibilidades de desarrollo del jugador siguiendo el perfil del mentor.
&lt;color=yellow&gt;(5) Enfoque de entrenamiento: mejora el progreso del jugador en atributos concretos.
Consulta nuestro vídeo de presentación en &lt;color=yellow&gt;&lt;hyperlink=url;https://www.youtube.com/watch?v=FUtLzey_0qA&gt;YouTube.
</t>
  </si>
  <si>
    <t xml:space="preserve">&lt;color=yellow&gt;(1) Livello del centro di formazione, che determina i posti disponibili per i giovani e influenza le possibilità di attrarne di nuovi.
&lt;color=yellow&gt;(2) Livello del centro studi e formazione, che influisce anche sul reclutamento e migliora la crescita dei giovani.
&lt;color=yellow&gt;(3) Il potenziale minimo è la valutazione del direttore del centro sul livello base del giovane.
&lt;color=yellow&gt;(4) Mentore: aumenta le possibilità di crescita del giocatore seguendo il modello del mentore.
&lt;color=yellow&gt;(5) Focus di allenamento: migliora la crescita del giocatore su attributi mirati.
Guarda il nostro video di presentazione su &lt;color=yellow&gt;&lt;hyperlink=url;https://www.youtube.com/watch?v=FUtLzey_0qA&gt;YouTube.
</t>
  </si>
  <si>
    <t>&lt;color=yellow&gt;(1) 训练中心的等级，决定了可用的青年球员名额数量，并影响学院吸引新秀的几率。
 &lt;color=yellow&gt;(2) 学习与训练中心的等级，同样会影响青年球员招募和年轻球员的发展。
 &lt;color=yellow&gt;(3) 最低潜力值：代表学院主管对青年球员潜力下限的评估。
 &lt;color=yellow&gt;(4) 导师：根据导师的特质，提升球员的成长几率。
 &lt;color=yellow&gt;(5) 训练重点：让球员在特定属性上加快获得成长。
 想了解更多，可前往&lt;color=yellow&gt;&lt;hyperlink=url;https://www.youtube.com/watch?v=FUtLzey_0qA&gt;YouTube查看我们的介绍视频。</t>
  </si>
  <si>
    <t>&lt;color=yellow&gt;(1) Уровень тренировочного центра, который определяет количество доступных юниорских мест и влияет на шансы привлечения новых перспективных игроков.
 &lt;color=yellow&gt;(2) Уровень учебного и тренировочного центра, который также влияет на набор юниоров и способствует развитию молодых игроков.
 &lt;color=yellow&gt;(3) Минимальный потенциал — это оценка директором академии минимального потенциала молодого игрока.
 &lt;color=yellow&gt;(4) Ментор: увеличивает шансы развития игрока на основе профиля ментора.
 &lt;color=yellow&gt;(5) Фокус тренировки: улучшает развитие игрока в конкретных целевых характеристиках.
 Посмотрите наше презентационное видео на &lt;color=yellow&gt;&lt;hyperlink=url;https://www.youtube.com/watch?v=FUtLzey_0qA&gt;YouTube.</t>
  </si>
  <si>
    <t>&lt;color=yellow&gt;(1) Nível do centro de treinamento, que determina quantos vagas para jovens estão disponíveis e afeta as chances de atrair novos prospectos.
 &lt;color=yellow&gt;(2) Nível do centro de estudos e treinamento, que também afeta o recrutamento de jovens e impulsiona o desenvolvimento dos jovens jogadores.
 &lt;color=yellow&gt;(3) Potencial mínimo é a avaliação do diretor da academia sobre o limite de potencial do jovem jogador.
 &lt;color=yellow&gt;(4) Mentor: aumenta as chances de desenvolvimento de um jogador com base no perfil do mentor.
 &lt;color=yellow&gt;(5) Foco de treinamento: melhora o desenvolvimento de um jogador em atributos específicos visados.
 Assista ao nosso vídeo de apresentação no &lt;color=yellow&gt;&lt;hyperlink=url;https://www.youtube.com/watch?v=FUtLzey_0qA&gt;YouTube.</t>
  </si>
  <si>
    <t>BUSINESSCENTER_PAGE_2_TITLE</t>
  </si>
  <si>
    <t>BUSINESSCENTER_PAGE_2_DESC</t>
  </si>
  <si>
    <t>ACADEMIES_PAGE_2_TITLE</t>
  </si>
  <si>
    <t>Academy profile</t>
  </si>
  <si>
    <t>Profil d’une académie</t>
  </si>
  <si>
    <t>Profil einer Akademie</t>
  </si>
  <si>
    <t>Perfil de escuela</t>
  </si>
  <si>
    <t>Profilo dell'accademia</t>
  </si>
  <si>
    <t>学院资料</t>
  </si>
  <si>
    <t>Профиль академии</t>
  </si>
  <si>
    <t>Perfil da academia</t>
  </si>
  <si>
    <t>ACADEMIES_PAGE_2_DESC</t>
  </si>
  <si>
    <t>{[TUTO/ACADEMYOVERVIEW_PAGE_1_DESC]}</t>
  </si>
  <si>
    <t>FEDERATIONS_PAGE_2_TITLE</t>
  </si>
  <si>
    <t>Federation profile</t>
  </si>
  <si>
    <t>Profil d’une fédération</t>
  </si>
  <si>
    <t>Profil eines Verbandes</t>
  </si>
  <si>
    <t>Perfil de federación</t>
  </si>
  <si>
    <t>Profilo della federazione</t>
  </si>
  <si>
    <t>联合会资料</t>
  </si>
  <si>
    <t>Профиль федерации</t>
  </si>
  <si>
    <t>Perfil da federação</t>
  </si>
  <si>
    <t>FEDERATIONS_PAGE_2_DESC</t>
  </si>
  <si>
    <t>For each of the circuits, this screen shows you the players affiliated to the federation, who are generally promising players from the country.
You also have access to the national team's next fixtures for the team World Cup.</t>
  </si>
  <si>
    <t>Pour chacun des circuits, cet écran vous présente les joueurs affiliés à la fédération qui sont généralement des joueurs prometteurs du pays.
Vous avez aussi accès aux prochaines échéances de la sélection nationale pour la coupe du monde par équipe.</t>
  </si>
  <si>
    <t>Für jeden der Kreisläufe präsentiert Ihnen dieser Bildschirm die Spieler, die dem Verband angehören und in der Regel vielversprechende Spieler des Landes sind.
Sie haben auch Zugang zu den nächsten Terminen der Nationalmannschaft für den Mannschaftsweltcup.</t>
  </si>
  <si>
    <t>Esta pantalla muestra, para cada uno de los circuitos, los tenistas afiliados a la federación, los cuales suelen ser los más prometedores del país.
También tienes acceso a los próximos partidos del equipo nacional para la Copa del Mundo de selecciones.</t>
  </si>
  <si>
    <t>Per ogni circuito, la schermata indica i giocatori affiliati alla federazione, che sono di solito i giocatori promettenti della nazione.
Hai anche accesso agli incontri successivi della squadra nazionale per la Coppa del Mondo.</t>
  </si>
  <si>
    <t>此屏幕会针对每个巡回赛，向你展示隶属于该联合会的球员——他们通常是来自该国/地区的潜力新秀。
 你还可以查看国家队在世界团体杯中的下一场赛程安排。</t>
  </si>
  <si>
    <t>По каждому из circuitos, этот экран показывает вам игроков, связанных с федерацией, которые, как правило, являются перспективными игроками из страны.
 У вас также есть доступ к следующим матчам национальной команды на командный Кубок мира.</t>
  </si>
  <si>
    <t>Para cada um dos circuitos, esta tela mostra os jogadores filiados à federação, que geralmente são jogadores promissores do país.
 Você também tem acesso aos próximos jogos da seleção nacional para a Copa do Mundo por equipes.</t>
  </si>
  <si>
    <t>FCTOURNAMENTCREATION_PAGE_2_TITLE</t>
  </si>
  <si>
    <t>FCTOURNAMENTCREATION_PAGE_2_DESC</t>
  </si>
  <si>
    <t>You can import players
 - Either from the game, i.e. the players as they are in the initial state of the game in career mode
 - Or from one of your saves, where you can find the gems you have found and trained!
The creative possibilities are endless! Create a fantasy player's career path or recreate the journey of a famous player in an illustrious tournament, invent a tournament of the future, dream up whatever you want and share it with the TM community!</t>
  </si>
  <si>
    <t>Vous pouvez importer des joueurs
 - Soit depuis le jeu, c’est-à-dire les joueurs tels qu’ils sont dans l’état initial du jeu en mode carrière
 - Soit depuis une de vos sauvegardes, où vous pourrez notamment retrouver les pépites que vous avez dégotées et formées !
Les possibilités de création sont grandes ! Créez le parcours fantaisiste d’un joueur ou retracer le parcours d’un joueur célèbre lors d’un illustre tournoi, inventez un tournoi du futur, imaginez ce que vous voulez et partagez-le à la communauté TM !</t>
  </si>
  <si>
    <t>Sie können Spieler importieren
 - Entweder aus dem Spiel, d.h. die Spieler, wie sie im Anfangszustand des Spiels im Karrieremodus sind
 - Oder aus einem Ihrer Spielstände, wo Sie insbesondere die roh-diamanten wiederfinden können, die Sie aufgespürt und ausgebildet haben!
Die kreativen Möglichkeiten sind groß! Erstellen Sie den fantasievollen Werdegang eines Spielers oder zeichnen Sie den Werdegang eines berühmten Spielers bei einem illustren Turnier nach, erfinden Sie ein Turnier der Zukunft, stellen Sie sich vor, was Sie wollen, und teilen Sie es mit der TM-Community!</t>
  </si>
  <si>
    <t>Puedes importar tenistas.
 - Ya sean del juego, es decir, los tenistas tal como están en el estado inicial del juego en el modo de carrera
 - O desde una de tus partidas guardadas, donde hallarás las joyas que encontraste y entrenaste
¡Las posibilidades creativas son enormes! Crea la trayectoria profesional de fantasía de tu tenista o recrea la de un tenista famoso en un conocido torneo, inventa un torneo del futuro, ¡imagina lo que quieras y compártelo con la comunidad de TM!</t>
  </si>
  <si>
    <t>Puoi importare i giocatori
 - Dal gioco, come giocatori nello stato iniziale del gioco nella modalità carriera
 - Da uno dei tuoi salvataggi, in cui puoi trovare le gemme che hai trovato e allenato!
Le possibilità creative sono infinite! Crea il percorso di carriera di un giocatore fantasy o ricrea l'avventura di un giocatore famoso in un torneo illustre, inventa un torneo futuro, sogna ciò che vuoi e condividilo con la community di TM!</t>
  </si>
  <si>
    <t>你可以导入球员：
  - 从游戏中导入：也就是职业模式中最初状态的球员。
  - 从你的存档中导入：这样就能找到你曾经发掘并培养出来的宝藏球员！
 你可以在此发挥无限创意，打造一位梦幻球员的成长之路，也可以重现一位传奇球星在著名赛事中的辉煌历程，甚至是创建一个未来的虚拟赛事——放飞想象，随心编织梦想，然后与《网球经理》社区分享你的杰作吧！</t>
  </si>
  <si>
    <t>Вы можете импортировать игроков
  - Либо из игры, то есть игроков в их первоначальном состоянии в режиме карьеры
  - Либо из одного из ваших сохранений, где вы можете найти самородки, которые вы нашли и тренировали!
 Творческие возможности безграничны! Создайте карьерный путь вымышленного игрока или воссоздайте путь известного игрока в знаменитом турнире, придумайте турнир будущего, мечтайте о чем угодно и поделитесь этим с сообществом TM!</t>
  </si>
  <si>
    <t>Você pode importar jogadores
  - Ou do jogo, ou seja, os jogadores como estão no estado inicial do jogo no modo carreira
  - Ou de um de seus saves, onde você pode encontrar as joias que encontrou e treinou!
 As possibilidades criativas são infinitas! Crie a trajetória de um jogador de fantasia ou recrie a jornada de um jogador famoso em um torneio ilustre, invente um torneio do futuro, sonhe com o que quiser e compartilhe com a comunidade TM!</t>
  </si>
  <si>
    <t>FCBRIEFING_PAGE_2_TITLE</t>
  </si>
  <si>
    <t>FCBRIEFING_PAGE_2_DESC</t>
  </si>
  <si>
    <t>{[TUTO/BRIEFING_PAGE_2_DESC]}</t>
  </si>
  <si>
    <t>RANKHISTORY_TITLE</t>
  </si>
  <si>
    <t>{[UI/RANK_HISTORY]}</t>
  </si>
  <si>
    <t>RANKHISTORY_PAGE_1_TITLE</t>
  </si>
  <si>
    <t>RANKHISTORY_PAGE_1_DESC</t>
  </si>
  <si>
    <t xml:space="preserve">Compare the ranking progression of several players at the same age.
Is your new rising star ahead of an Alcaraz or a Swiatek? This screen will tell you!
Select up to 4 players using the menu at the bottom of the screen.
</t>
  </si>
  <si>
    <t>Comparez la progression du classement de plusieurs joueurs au même âge.
Votre nouvelle pépite est-elle en avance sur un Alcaraz ou une Swiatek ? Avec cet écran vous le saurez !
Sélectionnez jusqu’à 4 joueurs grâce au menu en bas de l’écran.</t>
  </si>
  <si>
    <t xml:space="preserve">Vergleichen Sie die Ranglistenentwicklung mehrerer Spieler im gleichen Alter.
Ist Ihr neues Talent weiter als ein Alcaraz oder eine Swiatek? Auf diesem Bildschirm erfahren Sie es!
Wählen Sie bis zu 4 Spieler über das Menü am unteren Bildschirmrand aus.
</t>
  </si>
  <si>
    <t xml:space="preserve">Espagnol
Compara la progresión en el ranking de varios jugadores a la misma edad.
¿Tu nueva joya va por delante de un Alcaraz o una Swiatek? ¡Con esta pantalla lo sabrás!
Selecciona hasta 4 jugadores usando el menú en la parte inferior de la pantalla.
</t>
  </si>
  <si>
    <t xml:space="preserve">Confronta la progressione in classifica di più giocatori alla stessa età.
Il tuo nuovo talento è in vantaggio rispetto a un Alcaraz o a una Swiatek? Con questa schermata lo scoprirai!
Seleziona fino a 4 giocatori tramite il menu in basso.
</t>
  </si>
  <si>
    <t>对比几位球员在相同年龄时的排名变化。
 你的新秀是否已经超过了阿尔卡拉斯（Alcaraz）或斯维亚特克（Swiatek）？这个界面会告诉你答案！
 你最多可以通过底部菜单选择4位球员进行对比。</t>
  </si>
  <si>
    <t>Сравните прогресс в рейтинге нескольких игроков в одном возрасте.
 Ваша новая восходящая звезда опережает Алькараса или Швентек? Этот экран подскажет вам!
 Выберите до 4 игроков с помощью меню внизу экрана.</t>
  </si>
  <si>
    <t>Compare a progressão do ranking de vários jogadores na mesma idade.
 Sua nova estrela em ascensão está à frente de um Alcaraz ou de uma Swiatek? Esta tela lhe dirá!
 Selecione até 4 jogadores usando o menu na parte inferior da tela.</t>
  </si>
  <si>
    <t>PLAYEREDITION_TITLE</t>
  </si>
  <si>
    <t>{[PLAYER/MENU_13]}</t>
  </si>
  <si>
    <t>PLAYEREDITION_PAGE_1_TITLE</t>
  </si>
  <si>
    <t>PLAYEREDITION_PAGE_1_DESC</t>
  </si>
  <si>
    <t xml:space="preserve">Want to change your look?
The locker room lets you change your player’s gear (from models offered by their sponsor), as well as their hairstyle, beard, accessories, musculature (purely cosmetic), and photo.
Pay attention to the bonuses/penalties of certain rackets and shoes.
For more advanced changes, you should have enabled the editor mode...
</t>
  </si>
  <si>
    <t xml:space="preserve">Envie de changer de look ? 
Le vestiaire permet de changer l’équipement porté par votre joueur (parmi les modèles fournis par son équipementier), mais aussi sa coupe de cheveux, sa barbe, ses accessoires, sa musculature (aucun impact sur les performances) et sa photo.
Soyez attentif au bonus/malus de certaines raquettes et certaines chaussures.
Pour des modifications plus avancées, vous auriez dû activer le mode éditeur…
</t>
  </si>
  <si>
    <t xml:space="preserve">Lust auf einen neuen Look?
In der Umkleide können Sie die Ausrüstung Ihres Spielers ändern (aus Modellen des Ausrüsters) sowie Frisur, Bart, Accessoires, Muskulatur (rein kosmetisch) und das Foto.
Achten Sie auf Boni/Mali bestimmter Schläger und Schuhe.
Für erweiterte Anpassungen hätten Sie den Editor-Modus aktivieren müssen...
</t>
  </si>
  <si>
    <t xml:space="preserve">¿Quieres cambiar de look?
El vestuario permite cambiar el equipo del jugador (entre los modelos de su patrocinador), así como su peinado, barba, accesorios, musculatura (sin impacto en el rendimiento) y su foto.
Ten cuidado con los bonus/malus de algunas raquetas y zapatillas.
Para cambios más avanzados, deberías haber activado el modo editor…
</t>
  </si>
  <si>
    <t xml:space="preserve">Hai voglia di cambiare look?
Lo spogliatoio ti permette di cambiare l’equipaggiamento del tuo giocatore (tra i modelli forniti dallo sponsor), oltre a taglio di capelli, barba, accessori, muscolatura (solo estetica) e foto.
Fai attenzione ai bonus/malus di alcune racchette e scarpe.
Per modifiche più avanzate, avresti dovuto attivare la modalità editor…
</t>
  </si>
  <si>
    <t>想换个造型？
 你可以在更衣室里更改球员的装备（由赞助商提供的款式）、发型、胡须、配饰、肌肉体型（纯装饰），甚至是头像照片。
 别忘了，某些球拍和鞋子具有加成或减益效果。
 要进行更高级的更改，需要先启用编辑器模式……</t>
  </si>
  <si>
    <t>Хотите изменить свой облик?
 В раздевалке вы можете сменить экипировку игрока (из предложенных спонсором моделей), а также прическу, бороду, аксессуары, мускулатуру (чисто косметически) и фото.
 Обратите внимание на бонусы/штрафы некоторых ракеток и обуви.
 Для более продвинутых изменений следует включить режим редактора...</t>
  </si>
  <si>
    <t>Quer mudar seu visual?
 O vestiário permite que você mude o equipamento do seu jogador (de modelos oferecidos por seu patrocinador), bem como seu penteado, barba, acessórios, musculatura (puramente cosmético) e foto.
 Preste atenção aos bônus/penalidades de certas raquetes e sapatos.
 Para mudanças mais avançadas, você deve ter ativado o modo editor...</t>
  </si>
  <si>
    <t>PLAYERCREATIONPHOTO_TITLE</t>
  </si>
  <si>
    <t>Criação de jogador</t>
  </si>
  <si>
    <t>PLAYERCREATIONPHOTO_PAGE_1_TITLE</t>
  </si>
  <si>
    <t>{[UI/EDIT_PLY_PHOTO]}</t>
  </si>
  <si>
    <t>PLAYERCREATIONPHOTO_PAGE_1_DESC</t>
  </si>
  <si>
    <t xml:space="preserve">A photo is assigned to your player, based on some physical traits (skin tone, hair color, ethnicity, gender).
You can select another one from the game’s suggestions (1) (click the button to get a new one), or import a photo from your device (2).
Be aware: once replaced, the original photo cannot be recovered.
</t>
  </si>
  <si>
    <t>Une photo est attribuée à votre joueur, reprenant une partie de son aspect physique (couleur de peau, couleur de cheveux, ethnie, genre).
Vous pouvez en sélectionner une autre parmi celles proposées par le jeu (1) (cliquer sur le bouton pour avoir une nouvelle proposition) ou bien importer une photo depuis votre appareil (2).
Attention, vous ne pourrez pas retrouver la photo initiale si vous la remplacer.</t>
  </si>
  <si>
    <t xml:space="preserve">Dem Spieler wird ein Foto zugewiesen, das einige seiner physischen Merkmale widerspiegelt (Hautfarbe, Haarfarbe, Ethnie, Geschlecht).
Sie können ein anderes Bild aus den Spielvorschlägen wählen (1) (Button klicken für ein neues) oder ein eigenes Bild von Ihrem Gerät importieren (2).
Achtung: Wenn Sie das Bild ersetzen, kann das ursprüngliche nicht wiederhergestellt werden.
</t>
  </si>
  <si>
    <t xml:space="preserve">A tu jugador se le asigna una foto según algunas características físicas (color de piel, pelo, etnia, género).
Puedes seleccionar otra entre las propuestas del juego (1) (haz clic para otra opción) o importar una desde tu dispositivo (2).
Atención: una vez reemplazada, no podrás recuperar la foto original.
</t>
  </si>
  <si>
    <t xml:space="preserve">Al tuo giocatore viene assegnata una foto che riflette alcuni tratti fisici (colore della pelle, dei capelli, etnia, genere).
Puoi selezionarne un’altra tra quelle proposte dal gioco (1) (clicca il pulsante per una nuova proposta) oppure importarne una dal tuo dispositivo (2).
Attenzione: una volta sostituita, non potrai più recuperare la foto originale.
</t>
  </si>
  <si>
    <t>系统会根据球员的外貌特征（肤色、发色、种族、性别）为其分配一张照片。
 你可以从游戏推荐的照片中重新选择（1）（点击按钮即可刷新），也可以从自己的设备中导入照片（2）。
 请注意：一旦替换，原始照片将无法恢复。</t>
  </si>
  <si>
    <t>Вашему игроку назначается фотография, основанная на некоторых физических характеристиках (тон кожи, цвет волос, этническая принадлежность, пол).
 Вы можете выбрать другую из предложенных игрой (1) (нажмите кнопку, чтобы получить новую) или импортировать фото со своего устройства (2).
 Имейте в виду: после замены исходное фото нельзя будет восстановить.</t>
  </si>
  <si>
    <t>Uma foto é atribuída ao seu jogador, com base em algumas características físicas (tom de pele, cor do cabelo, etnia, gênero).
 Você pode selecionar outra a partir das sugestões do jogo (1) (clique no botão para obter uma nova), ou importar uma foto do seu dispositivo (2).
 Esteja ciente: uma vez substituída, a foto original não pode ser recuperada.</t>
  </si>
  <si>
    <t>FCPLAYERCREATIONPHOTO_TITLE</t>
  </si>
  <si>
    <t>FCPLAYERCREATIONPHOTO_PAGE_1_TITLE</t>
  </si>
  <si>
    <t>FCPLAYERCREATIONPHOTO_PAGE_1_DESC</t>
  </si>
  <si>
    <t xml:space="preserve">If you're not happy with your player’s current photo, you can choose another from the game (1) or import one from your device (2).
Keep in mind: the original photo can’t be restored once replaced.
</t>
  </si>
  <si>
    <t>Si la photo actuelle de votre joueur ne convient pas, vous pouvez en sélectionner une autre parmi celles proposées par le jeu (1) ou bien importer une photo depuis votre appareil (2).
Attention, vous ne pourrez pas retrouver la photo initiale si vous la remplacez.</t>
  </si>
  <si>
    <t xml:space="preserve">Wenn Ihnen das aktuelle Foto Ihres Spielers nicht gefällt, können Sie ein anderes aus dem Spiel wählen (1) oder ein eigenes hochladen (2).
Beachten Sie: Das ursprüngliche Bild kann nach dem Ersetzen nicht wiederhergestellt werden.
</t>
  </si>
  <si>
    <t xml:space="preserve">Si no te convence la foto actual de tu jugador, puedes elegir otra del juego (1) o importar una desde tu dispositivo (2).
Recuerda: una vez reemplazada, no podrás recuperar la foto original.
</t>
  </si>
  <si>
    <t xml:space="preserve">Se la foto attuale del tuo giocatore non ti convince, puoi sceglierne un’altra tra quelle proposte (1) o importarne una dal tuo dispositivo (2).
Ricorda: una volta sostituita, non potrai recuperare la foto originale.
</t>
  </si>
  <si>
    <t>如果你对当前的球员照片不满意，可以重新选择一张游戏内的照片（1）或从设备导入（2）。
 请记住：原始照片被替换后将无法恢复。</t>
  </si>
  <si>
    <t>Если вы недовольны текущей фотографией своего игрока, вы можете выбрать другую из игры (1) или импортировать ее со своего устройства (2).
 Имейте в виду: исходное фото нельзя будет восстановить после замены.</t>
  </si>
  <si>
    <t>Se você não estiver satisfeito com a foto atual do seu jogador, pode escolher outra do jogo (1) ou importar uma do seu dispositivo (2).
 Tenha em mente: a foto original não pode ser restaurada depois de substituída.</t>
  </si>
  <si>
    <t>MAIN_BTN</t>
  </si>
  <si>
    <t>Play</t>
  </si>
  <si>
    <t>Jouer</t>
  </si>
  <si>
    <t>Spielen</t>
  </si>
  <si>
    <t>Jugar</t>
  </si>
  <si>
    <t>Gioca</t>
  </si>
  <si>
    <t>开始比赛</t>
  </si>
  <si>
    <t>Играть</t>
  </si>
  <si>
    <t>Jogar</t>
  </si>
  <si>
    <t>MAIN_TITLE</t>
  </si>
  <si>
    <t>{[FC/FC]}</t>
  </si>
  <si>
    <t>MAIN_MATCH</t>
  </si>
  <si>
    <t>Quick match</t>
  </si>
  <si>
    <t>Match rapide</t>
  </si>
  <si>
    <t>Schnelles Match</t>
  </si>
  <si>
    <t>Partido rápido</t>
  </si>
  <si>
    <t>Incontro rapido</t>
  </si>
  <si>
    <t>快速比赛</t>
  </si>
  <si>
    <t>Быстрый матч</t>
  </si>
  <si>
    <t>Partida rápida</t>
  </si>
  <si>
    <t>MAIN_MATCH_DESC</t>
  </si>
  <si>
    <t>Perfect for a quick introduction to simulation. Random players.</t>
  </si>
  <si>
    <t>Parfait pour découvrir rapidement la simulation. Joueurs aléatoires.</t>
  </si>
  <si>
    <t>Perfekt, um die Simulation schnell zu entdecken. Zufällige Spieler.</t>
  </si>
  <si>
    <t>Perfecto para una rápida toma de contacto con la simulación. Tenistas al azar.</t>
  </si>
  <si>
    <t>Perfetto per una veloce presentazione della simulazione. Giocatori casuali.</t>
  </si>
  <si>
    <t>适合快速体验模拟玩法。随机球员。</t>
  </si>
  <si>
    <t>Идеально для быстрого знакомства с симуляцией. Случайные игроки.</t>
  </si>
  <si>
    <t>Perfeito para uma introdução rápida à simulação. Jogadores aleatórios.</t>
  </si>
  <si>
    <t>MAIN_MATCH_SIMPLE</t>
  </si>
  <si>
    <t>Singles</t>
  </si>
  <si>
    <t>Singoli</t>
  </si>
  <si>
    <t>MAIN_MATCH_DOUBLE</t>
  </si>
  <si>
    <t>Doppi</t>
  </si>
  <si>
    <t>MAIN_MATCH_BTN</t>
  </si>
  <si>
    <t>MAIN_NEWTNMT</t>
  </si>
  <si>
    <t>New quick tournament</t>
  </si>
  <si>
    <t>Nouveau tournoi rapide</t>
  </si>
  <si>
    <t>Neues schnelles Turnier</t>
  </si>
  <si>
    <t>Nuevo torneo rápido</t>
  </si>
  <si>
    <t>Nuovo torneo rapido</t>
  </si>
  <si>
    <t>新建快速赛事</t>
  </si>
  <si>
    <t>Новый быстрый турнир</t>
  </si>
  <si>
    <t>Novo torneio rápido</t>
  </si>
  <si>
    <t>MAIN_NEWTNMT_DESC</t>
  </si>
  <si>
    <t>Create your own mini-tournament, up to 7 rounds.</t>
  </si>
  <si>
    <t>Créez votre mini-tournoi, jusqu’à 7 tours.</t>
  </si>
  <si>
    <t>Erstellen Sie Ihr Miniturnier mit bis zu 7 Runden.</t>
  </si>
  <si>
    <t>Crea tu propio minitorneo de hasta siete rondas.</t>
  </si>
  <si>
    <t>Crea il tuo mini-torneo, con un massimo di 7 round.</t>
  </si>
  <si>
    <t>创建你的专属小型比赛，最多支持7轮对决。</t>
  </si>
  <si>
    <t>Создайте свой мини-турнир, до 7 раундов.</t>
  </si>
  <si>
    <t>Crie seu próprio mini-torneio, com até 7 rodadas.</t>
  </si>
  <si>
    <t>MAIN_NEWTNMT_SIMPLE</t>
  </si>
  <si>
    <t>{[FC/MAIN_MATCH_SIMPLE]}</t>
  </si>
  <si>
    <t>MAIN_NEWTNMT_DOUBLE</t>
  </si>
  <si>
    <t>{[FC/MAIN_MATCH_DOUBLE]}</t>
  </si>
  <si>
    <t>MAIN_NEWTNMT_BTN</t>
  </si>
  <si>
    <t>Create</t>
  </si>
  <si>
    <t>Créer</t>
  </si>
  <si>
    <t>Erstellen</t>
  </si>
  <si>
    <t>Crear</t>
  </si>
  <si>
    <t>Crea</t>
  </si>
  <si>
    <t>创建</t>
  </si>
  <si>
    <t>Создать</t>
  </si>
  <si>
    <t>Criar</t>
  </si>
  <si>
    <t>MAIN_TNMT</t>
  </si>
  <si>
    <t>Quick tournaments</t>
  </si>
  <si>
    <t>Tournois rapides</t>
  </si>
  <si>
    <t>Schnelle Turniere</t>
  </si>
  <si>
    <t>Torneos rápidos</t>
  </si>
  <si>
    <t>Tornei rapidi</t>
  </si>
  <si>
    <t>快速赛事</t>
  </si>
  <si>
    <t>Быстрые турниры</t>
  </si>
  <si>
    <t>Torneios rápidos</t>
  </si>
  <si>
    <t>MAIN_TNMT_DESC</t>
  </si>
  <si>
    <t>Access your own and other players' tournaments.</t>
  </si>
  <si>
    <t>Accédez aux tournois que vous avez créés et ceux d’autres joueurs.</t>
  </si>
  <si>
    <t>Greifen Sie auf Turniere zu, die Sie selbst oder andere Spieler erstellt haben.</t>
  </si>
  <si>
    <t>Accede a tus propios torneos y a los de otros jugadores.</t>
  </si>
  <si>
    <t>Accedi al tuo torneo e ai tornei degli altri giocatori.</t>
  </si>
  <si>
    <t>查看你和其他玩家创建的所有赛事。</t>
  </si>
  <si>
    <t>Доступ к вашим турнирам и турнирам других игроков.</t>
  </si>
  <si>
    <t>Acesse seus próprios torneios e os de outros jogadores.</t>
  </si>
  <si>
    <t>MAIN_TNMT_TAB1</t>
  </si>
  <si>
    <t>My tournaments</t>
  </si>
  <si>
    <t>Mes tournois</t>
  </si>
  <si>
    <t>Meine Turniere</t>
  </si>
  <si>
    <t>Mis torneos</t>
  </si>
  <si>
    <t>I tuoi tornei</t>
  </si>
  <si>
    <t>我的赛事</t>
  </si>
  <si>
    <t>Мои турниры</t>
  </si>
  <si>
    <t>Meus torneios</t>
  </si>
  <si>
    <t>MAIN_TNMT_TAB2</t>
  </si>
  <si>
    <t>Mods</t>
  </si>
  <si>
    <t>Mod</t>
  </si>
  <si>
    <t>模组</t>
  </si>
  <si>
    <t>Моды</t>
  </si>
  <si>
    <t>MAIN_TNMT_BTN_EDIT</t>
  </si>
  <si>
    <t>MAIN_TNMT_BTN</t>
  </si>
  <si>
    <t>NEWTNMT_TITLE</t>
  </si>
  <si>
    <t>New tournament {[FC/FC]}</t>
  </si>
  <si>
    <t>Nouveau tournoi {[FC/FC]}</t>
  </si>
  <si>
    <t>Neues Turnier {[FC/FC]}</t>
  </si>
  <si>
    <t>Nuevo torneo {[FC/FC]}</t>
  </si>
  <si>
    <t>Nuovo torneo {[FC/FC]}</t>
  </si>
  <si>
    <t>新建赛事{[FC/FC]}</t>
  </si>
  <si>
    <t>Новый турнир {[FC/FC]}</t>
  </si>
  <si>
    <t>Novo torneio {[FC/FC]}</t>
  </si>
  <si>
    <t>NEWTNMT_TNMT</t>
  </si>
  <si>
    <t>Le tournoi</t>
  </si>
  <si>
    <t>Das Turnier</t>
  </si>
  <si>
    <t>NEWTNMT_TNMT_NAME</t>
  </si>
  <si>
    <t>名称</t>
  </si>
  <si>
    <t>NEWTNMT_TNMT_NAME_PREFILL</t>
  </si>
  <si>
    <t>My Tournament {[FC/FC]}</t>
  </si>
  <si>
    <t>Mon tournoi {[FC/FC]}</t>
  </si>
  <si>
    <t>Mein Turnier {[FC/FC]}</t>
  </si>
  <si>
    <t>Mi torneo {[FC/FC]}</t>
  </si>
  <si>
    <t>Il tuo torneo {[FC/FC]}</t>
  </si>
  <si>
    <t>我的赛事{[FC/FC]}</t>
  </si>
  <si>
    <t>Мой турнир {[FC/FC]}</t>
  </si>
  <si>
    <t>Meu Torneio {[FC/FC]}</t>
  </si>
  <si>
    <t>NEWTNMT_TNMT_LOGO</t>
  </si>
  <si>
    <t>Logo</t>
  </si>
  <si>
    <t>Логотип</t>
  </si>
  <si>
    <t>NEWTNMT_TNMT_LOGO_BTN1</t>
  </si>
  <si>
    <t>Changer</t>
  </si>
  <si>
    <t>Ändern</t>
  </si>
  <si>
    <t>NEWTNMT_TNMT_LOGO_BTN2</t>
  </si>
  <si>
    <t>{[UI/IMPORT]}</t>
  </si>
  <si>
    <t>NEWTNMT_TNMT_DESC</t>
  </si>
  <si>
    <t>NEWTNMT_TNMT_DESC_PREFILL</t>
  </si>
  <si>
    <t>Tournament for the best!</t>
  </si>
  <si>
    <t>Tournoi pour les meilleurs !</t>
  </si>
  <si>
    <t>Turnier für die Besten!</t>
  </si>
  <si>
    <t>¡Torneo para los mejores!</t>
  </si>
  <si>
    <t>Un torneo per i migliori!</t>
  </si>
  <si>
    <t>冠军的终极擂台！</t>
  </si>
  <si>
    <t>Турнир для лучших!</t>
  </si>
  <si>
    <t>Torneio para os melhores!</t>
  </si>
  <si>
    <t>NEWTNMT_TNMT_CIRCUIT</t>
  </si>
  <si>
    <t>{[TENNIS/CIRCUIT]}</t>
  </si>
  <si>
    <t>NEWTNMT_TNMT_ILLUS</t>
  </si>
  <si>
    <t>Illustration</t>
  </si>
  <si>
    <t>Ilustración</t>
  </si>
  <si>
    <t>Illustrazione</t>
  </si>
  <si>
    <t>背景图</t>
  </si>
  <si>
    <t>Иллюстрация</t>
  </si>
  <si>
    <t>Ilustração</t>
  </si>
  <si>
    <t>NEWTNMT_TNMT_ILLUS_INFO</t>
  </si>
  <si>
    <t>Optional. Allows you to display an image at the start of the tournament, behind the logo.</t>
  </si>
  <si>
    <t>Optionnel. Permet d'afficher une image au lancement du tournoi, derrière le logo.</t>
  </si>
  <si>
    <t>Optional. Ermöglicht es, beim Start des Turniers ein Bild hinter dem Logo anzuzeigen.</t>
  </si>
  <si>
    <t>Opcional. Permite mostrar una imagen al inicio del torneo, detrás del logo.</t>
  </si>
  <si>
    <t>Opzionale. Ti permette di visualizzare un'immagine all'inizio del torneo, dietro il logo.</t>
  </si>
  <si>
    <t>可选。在赛事开始时显示在Logo背后的图片。</t>
  </si>
  <si>
    <t>Необязательно. Позволяет показать изображение в начале турнира позади логотипа.</t>
  </si>
  <si>
    <t>Opcional. Permite exibir uma imagem no início do torneio, atrás do logo.</t>
  </si>
  <si>
    <t>NEWTNMT_TNMT_SURFACE</t>
  </si>
  <si>
    <t>{[TENNIS/SURFACE]}</t>
  </si>
  <si>
    <t>NEWTNMT_TNMT_SETS</t>
  </si>
  <si>
    <t>Nombre de sets</t>
  </si>
  <si>
    <t>Anzahl der Sets</t>
  </si>
  <si>
    <t>NEWTNMT_TNMT_ROUNDS</t>
  </si>
  <si>
    <t>Number of rounds</t>
  </si>
  <si>
    <t>Nombre de tours</t>
  </si>
  <si>
    <t>Anzahl der Runden</t>
  </si>
  <si>
    <t>Número de rondas</t>
  </si>
  <si>
    <t>Numero di round</t>
  </si>
  <si>
    <t>轮次</t>
  </si>
  <si>
    <t>Количество раундов</t>
  </si>
  <si>
    <t>Número de rodadas</t>
  </si>
  <si>
    <t>NEWTNMT_TNMT_ELIM</t>
  </si>
  <si>
    <t>Direct elimination</t>
  </si>
  <si>
    <t>Elimination directe</t>
  </si>
  <si>
    <t>Direkte Eliminierung</t>
  </si>
  <si>
    <t>Eliminación directa</t>
  </si>
  <si>
    <t>Eliminazione diretta</t>
  </si>
  <si>
    <t>直接淘汰</t>
  </si>
  <si>
    <t>Прямое выбывание</t>
  </si>
  <si>
    <t>Eliminação direta</t>
  </si>
  <si>
    <t>NEWTNMT_TNMT_ELIM_INFO</t>
  </si>
  <si>
    <t>If checked, the tournament stops as soon as a match is lost.
 If unchecked, all matches will be played.</t>
  </si>
  <si>
    <t>Si cochée, le tournoi s'arrête dès qu'un match est perdu.
 Si décochée, tous les matchs seront joués.</t>
  </si>
  <si>
    <t>Wenn angekreuzt, wird das Turnier beendet, sobald ein Spiel verloren wurde.
 Wenn nicht angekreuzt, werden alle Spiele gespielt.</t>
  </si>
  <si>
    <t>Si está marcado, el torneo se detiene en cuanto se pierde un partido.
 Si no, se jugarán todos los partidos.</t>
  </si>
  <si>
    <t>Se selezionato, il torneo termina appena perdi un incontro.
 Se non è selezionato, giocherai tutti gli incontri.</t>
  </si>
  <si>
    <t>若勾选，选手输掉一场比赛后即被淘汰。
 若不勾选，则所有选手需完成全部赛程。</t>
  </si>
  <si>
    <t>Если включено — турнир заканчивается после первого проигрыша. Если выключено — играются все матчи.</t>
  </si>
  <si>
    <t>Se marcado, o torneio para assim que uma partida for perdida.
  Se desmarcado, todas as partidas serão jogadas.</t>
  </si>
  <si>
    <t>NEWTNMT_TNMT_STADIUM</t>
  </si>
  <si>
    <t>场馆类型</t>
  </si>
  <si>
    <t>NEWTNMT_TNMT_STADIUM_IN</t>
  </si>
  <si>
    <t>Halle</t>
  </si>
  <si>
    <t>Al chiuso</t>
  </si>
  <si>
    <t>NEWTNMT_TNMT_STADIUM_OUT</t>
  </si>
  <si>
    <t>Freiluft</t>
  </si>
  <si>
    <t>All'aperto</t>
  </si>
  <si>
    <t>На улице</t>
  </si>
  <si>
    <t>NEWTNMT_TNMT_STADIUM_SIZE</t>
  </si>
  <si>
    <t>Size</t>
  </si>
  <si>
    <t>Dimensione</t>
  </si>
  <si>
    <t>规模</t>
  </si>
  <si>
    <t>Размер</t>
  </si>
  <si>
    <t>Tamanho</t>
  </si>
  <si>
    <t>NEWTNMT_TNMT_STADIUM_SIZE_1</t>
  </si>
  <si>
    <t>Very small</t>
  </si>
  <si>
    <t>Très petit</t>
  </si>
  <si>
    <t>Sehr klein</t>
  </si>
  <si>
    <t>Muy pequeño</t>
  </si>
  <si>
    <t>Molto piccolo</t>
  </si>
  <si>
    <t>极小</t>
  </si>
  <si>
    <t>Очень маленький</t>
  </si>
  <si>
    <t>Muito pequeno</t>
  </si>
  <si>
    <t>NEWTNMT_TNMT_STADIUM_SIZE_2</t>
  </si>
  <si>
    <t>Small</t>
  </si>
  <si>
    <t>Petit</t>
  </si>
  <si>
    <t>Klein</t>
  </si>
  <si>
    <t>Pequeño</t>
  </si>
  <si>
    <t>Piccolo</t>
  </si>
  <si>
    <t>小</t>
  </si>
  <si>
    <t>Маленький</t>
  </si>
  <si>
    <t>Pequeno</t>
  </si>
  <si>
    <t>NEWTNMT_TNMT_STADIUM_SIZE_3</t>
  </si>
  <si>
    <t>NEWTNMT_TNMT_STADIUM_SIZE_4</t>
  </si>
  <si>
    <t>Big</t>
  </si>
  <si>
    <t>Grand</t>
  </si>
  <si>
    <t>Groß</t>
  </si>
  <si>
    <t>Grande</t>
  </si>
  <si>
    <t>大</t>
  </si>
  <si>
    <t>Большой</t>
  </si>
  <si>
    <t>NEWTNMT_TNMT_STADIUM_BB</t>
  </si>
  <si>
    <t>Panneaux pub</t>
  </si>
  <si>
    <t>Cartelloni</t>
  </si>
  <si>
    <t>Баннеры</t>
  </si>
  <si>
    <t>NEWTNMT_TNMT_STADIUM_BB_1</t>
  </si>
  <si>
    <t>Green</t>
  </si>
  <si>
    <t>Vert</t>
  </si>
  <si>
    <t>Grün</t>
  </si>
  <si>
    <t>Verde</t>
  </si>
  <si>
    <t>绿色</t>
  </si>
  <si>
    <t>Зелёный</t>
  </si>
  <si>
    <t>NEWTNMT_TNMT_STADIUM_BB_2</t>
  </si>
  <si>
    <t>Noir</t>
  </si>
  <si>
    <t>Schwarz</t>
  </si>
  <si>
    <t>Negro</t>
  </si>
  <si>
    <t>Nero</t>
  </si>
  <si>
    <t>Чёрный</t>
  </si>
  <si>
    <t>Preto</t>
  </si>
  <si>
    <t>NEWTNMT_TNMT_STADIUM_BB_3</t>
  </si>
  <si>
    <t>Blue</t>
  </si>
  <si>
    <t>Bleu</t>
  </si>
  <si>
    <t>Blau</t>
  </si>
  <si>
    <t>Azul</t>
  </si>
  <si>
    <t>Blu</t>
  </si>
  <si>
    <t>蓝色</t>
  </si>
  <si>
    <t>Синий</t>
  </si>
  <si>
    <t>NEWTNMT_TNMT_STADIUM_BB_4</t>
  </si>
  <si>
    <t>Green 2</t>
  </si>
  <si>
    <t>Vert 2</t>
  </si>
  <si>
    <t>Grün 2</t>
  </si>
  <si>
    <t>Verde 2</t>
  </si>
  <si>
    <t>绿色2</t>
  </si>
  <si>
    <t>Зелёный 2</t>
  </si>
  <si>
    <t>NEWTNMT_TNMT_STADIUM_BB_5</t>
  </si>
  <si>
    <t>Red</t>
  </si>
  <si>
    <t>Rouge</t>
  </si>
  <si>
    <t>Rot</t>
  </si>
  <si>
    <t>Rojo</t>
  </si>
  <si>
    <t>Rosso</t>
  </si>
  <si>
    <t>红色</t>
  </si>
  <si>
    <t>Красный</t>
  </si>
  <si>
    <t>Vermelho</t>
  </si>
  <si>
    <t>NEWTNMT_TNMT_STADIUM_BB_6</t>
  </si>
  <si>
    <t>Orange</t>
  </si>
  <si>
    <t>Naranja</t>
  </si>
  <si>
    <t>Arancione</t>
  </si>
  <si>
    <t>橙色</t>
  </si>
  <si>
    <t>Оранжевый</t>
  </si>
  <si>
    <t>Laranja</t>
  </si>
  <si>
    <t>NEWTNMT_TNMT_STADIUM_BB_7</t>
  </si>
  <si>
    <t>Green 3</t>
  </si>
  <si>
    <t>Vert 3</t>
  </si>
  <si>
    <t>Grün 3</t>
  </si>
  <si>
    <t>Verde 3</t>
  </si>
  <si>
    <t>绿色3</t>
  </si>
  <si>
    <t>Зелёный 3</t>
  </si>
  <si>
    <t>NEWTNMT_TNMT_STADIUM_BB_8</t>
  </si>
  <si>
    <t>Blue 2</t>
  </si>
  <si>
    <t>Bleu 2</t>
  </si>
  <si>
    <t>Blau 2</t>
  </si>
  <si>
    <t>Azul 2</t>
  </si>
  <si>
    <t>Blu 2</t>
  </si>
  <si>
    <t>蓝色2</t>
  </si>
  <si>
    <t>Синий 2</t>
  </si>
  <si>
    <t>NEWTNMT_TNMT_STADIUM_BB_9</t>
  </si>
  <si>
    <t>Brown</t>
  </si>
  <si>
    <t>Marron</t>
  </si>
  <si>
    <t>Braun</t>
  </si>
  <si>
    <t>Marrón</t>
  </si>
  <si>
    <t>Marrone</t>
  </si>
  <si>
    <t>棕色</t>
  </si>
  <si>
    <t>Коричневый</t>
  </si>
  <si>
    <t>Marrom</t>
  </si>
  <si>
    <t>NEWTNMT_TNMT_STADIUM_BB_10</t>
  </si>
  <si>
    <t>Grey</t>
  </si>
  <si>
    <t>Gris</t>
  </si>
  <si>
    <t>Grau</t>
  </si>
  <si>
    <t>Grigio</t>
  </si>
  <si>
    <t>灰色</t>
  </si>
  <si>
    <t>Серый</t>
  </si>
  <si>
    <t>Cinza</t>
  </si>
  <si>
    <t>NEWTNMT_TNMT_STADIUM_BB_11</t>
  </si>
  <si>
    <t>Pink</t>
  </si>
  <si>
    <t>Rose</t>
  </si>
  <si>
    <t>Rosa</t>
  </si>
  <si>
    <t>粉色</t>
  </si>
  <si>
    <t>Розовый</t>
  </si>
  <si>
    <t>NEWTNMT_TNMT_STADIUM_BB_12</t>
  </si>
  <si>
    <t>Yellow</t>
  </si>
  <si>
    <t>Jaune</t>
  </si>
  <si>
    <t>Gelb</t>
  </si>
  <si>
    <t>Amarillo</t>
  </si>
  <si>
    <t>Giallo</t>
  </si>
  <si>
    <t>黄色</t>
  </si>
  <si>
    <t>Жёлтый</t>
  </si>
  <si>
    <t>Amarelo</t>
  </si>
  <si>
    <t>NEWTNMT_TNMT_STADIUM_BB_13</t>
  </si>
  <si>
    <t>Green 4</t>
  </si>
  <si>
    <t>Vert 4</t>
  </si>
  <si>
    <t>Grün 4</t>
  </si>
  <si>
    <t>Verde 4</t>
  </si>
  <si>
    <t>绿色4</t>
  </si>
  <si>
    <t>Зелёный 4</t>
  </si>
  <si>
    <t>NEWTNMT_TNMT_STADIUM_BB_14</t>
  </si>
  <si>
    <t>Purple</t>
  </si>
  <si>
    <t>Violet</t>
  </si>
  <si>
    <t>Lila</t>
  </si>
  <si>
    <t>Morado</t>
  </si>
  <si>
    <t>Viola</t>
  </si>
  <si>
    <t>紫色</t>
  </si>
  <si>
    <t>Фиолетовый</t>
  </si>
  <si>
    <t>Roxo</t>
  </si>
  <si>
    <t>NEWTNMT_TNMT_STADIUM_BB_15</t>
  </si>
  <si>
    <t>Blue 3</t>
  </si>
  <si>
    <t>Bleu 3</t>
  </si>
  <si>
    <t>Blau 3</t>
  </si>
  <si>
    <t>Azul 3</t>
  </si>
  <si>
    <t>蓝色3</t>
  </si>
  <si>
    <t>Синий 3</t>
  </si>
  <si>
    <t>NEWTNMT_TNMT_STADIUM_SEATS</t>
  </si>
  <si>
    <t>Seating</t>
  </si>
  <si>
    <t>Sièges</t>
  </si>
  <si>
    <t>Sitze</t>
  </si>
  <si>
    <t>Asientos</t>
  </si>
  <si>
    <t>Posizioni</t>
  </si>
  <si>
    <t>座位</t>
  </si>
  <si>
    <t>Трибуны</t>
  </si>
  <si>
    <t>Assentos</t>
  </si>
  <si>
    <t>NEWTNMT_PLY</t>
  </si>
  <si>
    <t>Les joueurs</t>
  </si>
  <si>
    <t>Die Spieler</t>
  </si>
  <si>
    <t>NEWTNMT_PLY_YOUR</t>
  </si>
  <si>
    <t>Your player</t>
  </si>
  <si>
    <t>Votre joueur</t>
  </si>
  <si>
    <t>Ihr Spieler</t>
  </si>
  <si>
    <t>Tu tenista</t>
  </si>
  <si>
    <t>Il tuo giocatore</t>
  </si>
  <si>
    <t>你的球员</t>
  </si>
  <si>
    <t>Ваш игрок</t>
  </si>
  <si>
    <t>Seu jogador</t>
  </si>
  <si>
    <t>NEWTNMT_PLY_YOUR_DOUBLE</t>
  </si>
  <si>
    <t>Your team</t>
  </si>
  <si>
    <t>Votre équipe</t>
  </si>
  <si>
    <t>Ihr Team</t>
  </si>
  <si>
    <t>Tu equipo</t>
  </si>
  <si>
    <t>Il tuo team</t>
  </si>
  <si>
    <t>你的团队</t>
  </si>
  <si>
    <t>Ваша команда</t>
  </si>
  <si>
    <t>Sua equipe</t>
  </si>
  <si>
    <t>NEWTNMT_PLY_OPPONENTS</t>
  </si>
  <si>
    <t>Opponents</t>
  </si>
  <si>
    <t>Les adversaires</t>
  </si>
  <si>
    <t>Die Gegner</t>
  </si>
  <si>
    <t>Oponentes</t>
  </si>
  <si>
    <t>Avversari</t>
  </si>
  <si>
    <t>Соперники</t>
  </si>
  <si>
    <t>NEWTNMT_PLY_IMPORT_BTN</t>
  </si>
  <si>
    <t>NEWTNMT_PLY_ROUND</t>
  </si>
  <si>
    <t>Round</t>
  </si>
  <si>
    <t>Ronda</t>
  </si>
  <si>
    <t>Раунд</t>
  </si>
  <si>
    <t>Rodada</t>
  </si>
  <si>
    <t>NEWTNMT_EXPORT_BTN</t>
  </si>
  <si>
    <t>Export</t>
  </si>
  <si>
    <t>Exporter</t>
  </si>
  <si>
    <t>Exportieren</t>
  </si>
  <si>
    <t>Exportar</t>
  </si>
  <si>
    <t>Esporta</t>
  </si>
  <si>
    <t>导出</t>
  </si>
  <si>
    <t>Экспорт</t>
  </si>
  <si>
    <t>NEWTNMT_SAVEAS_BTN</t>
  </si>
  <si>
    <t>Save as</t>
  </si>
  <si>
    <t>Enregistrer sous</t>
  </si>
  <si>
    <t>Speichern unter</t>
  </si>
  <si>
    <t>Guardar como</t>
  </si>
  <si>
    <t>另存为</t>
  </si>
  <si>
    <t>Сохранить как</t>
  </si>
  <si>
    <t>Salvar como</t>
  </si>
  <si>
    <t>NEWTNMT_START_BTN</t>
  </si>
  <si>
    <t>Launch tournament</t>
  </si>
  <si>
    <t>Lancer le tournoi</t>
  </si>
  <si>
    <t>Turnier starten</t>
  </si>
  <si>
    <t>Iniciar torneo</t>
  </si>
  <si>
    <t>Dai inizio al torneo</t>
  </si>
  <si>
    <t>启动赛事</t>
  </si>
  <si>
    <t>Начать турнир</t>
  </si>
  <si>
    <t>Iniciar torneio</t>
  </si>
  <si>
    <t>NEWTNMT_TNMT_LOGO_POPUP_TITLE</t>
  </si>
  <si>
    <t>Tournament logo</t>
  </si>
  <si>
    <t>Logo de tournoi</t>
  </si>
  <si>
    <t>Turnier-Logo</t>
  </si>
  <si>
    <t>Logo del torneo</t>
  </si>
  <si>
    <t>赛事Logo</t>
  </si>
  <si>
    <t>Логотип турнира</t>
  </si>
  <si>
    <t>Logo do torneio</t>
  </si>
  <si>
    <t>NEWTNMT_TNMT_LOGO_POPUP_BTN</t>
  </si>
  <si>
    <t>{[UI/OK]}</t>
  </si>
  <si>
    <t>IMPORT_PLY</t>
  </si>
  <si>
    <t>Import a player</t>
  </si>
  <si>
    <t>Importer un joueur</t>
  </si>
  <si>
    <t>Einen Spieler importieren</t>
  </si>
  <si>
    <t>Importar tenista</t>
  </si>
  <si>
    <t>Importa un giocatore</t>
  </si>
  <si>
    <t>导入球员</t>
  </si>
  <si>
    <t>Импортировать игрока</t>
  </si>
  <si>
    <t>Importar um jogador</t>
  </si>
  <si>
    <t>IMPORT_PLY_DESC</t>
  </si>
  <si>
    <t>Where do you want to import the player from?</t>
  </si>
  <si>
    <t>Depuis quel emplacement souhaitez-vous importer le joueur ?</t>
  </si>
  <si>
    <t>Von welchem Speicherplatz aus möchten Sie den Spieler importieren?</t>
  </si>
  <si>
    <t>¿Desde dónde quieres importar tu tenista?</t>
  </si>
  <si>
    <t>Da dove vuoi importare il giocatore?</t>
  </si>
  <si>
    <t>你希望从何处导入该球员？</t>
  </si>
  <si>
    <t>Источник импорта игрока?</t>
  </si>
  <si>
    <t>De onde você quer importar o jogador?</t>
  </si>
  <si>
    <t>IMPORT_PLY_BTN1</t>
  </si>
  <si>
    <t>Import from game</t>
  </si>
  <si>
    <t>Importer depuis le jeu</t>
  </si>
  <si>
    <t>Aus dem Spiel importieren</t>
  </si>
  <si>
    <t>Importar desde el juego</t>
  </si>
  <si>
    <t>Importa dalla partita</t>
  </si>
  <si>
    <t>从游戏内导入</t>
  </si>
  <si>
    <t>Импорт из игры</t>
  </si>
  <si>
    <t>Importar do jogo</t>
  </si>
  <si>
    <t>IMPORT_PLY_BTN2</t>
  </si>
  <si>
    <t>Import from save</t>
  </si>
  <si>
    <t>Importer depuis une sauvegarde</t>
  </si>
  <si>
    <t>Aus einem Speicherstand importieren</t>
  </si>
  <si>
    <t>Importar desde archivo guardado</t>
  </si>
  <si>
    <t>Importa dal salvataggio</t>
  </si>
  <si>
    <t>从存档导入</t>
  </si>
  <si>
    <t>Импорт из сохранения</t>
  </si>
  <si>
    <t>Importar do save</t>
  </si>
  <si>
    <t>IMPORT_PLY_FROMSAVE</t>
  </si>
  <si>
    <t>{[FC/IMPORT_PLY]} - Select save</t>
  </si>
  <si>
    <t>{[FC/IMPORT_PLY]} - Choix de la sauvegarde</t>
  </si>
  <si>
    <t>{[FC/IMPORT_PLY]} - Wahl des Spielstandes</t>
  </si>
  <si>
    <t>{[FC/IMPORT_PLY]} - Selección de archivo guardado</t>
  </si>
  <si>
    <t>{[FC/IMPORT_PLY]} - Seleziona il salvataggio</t>
  </si>
  <si>
    <t>{[FC/IMPORT_PLY]} - 选择存档</t>
  </si>
  <si>
    <t>{[FC/IMPORT_PLY]} - Выбор сохранения</t>
  </si>
  <si>
    <t>{[FC/IMPORT_PLY]} - Selecionar save</t>
  </si>
  <si>
    <t>IMPORT_PLY_LIST</t>
  </si>
  <si>
    <t>{[FC/IMPORT_PLY]} - Player list</t>
  </si>
  <si>
    <t>{[FC/IMPORT_PLY]} - Liste des joueurs</t>
  </si>
  <si>
    <t>{[FC/IMPORT_PLY]} - Liste der Spieler</t>
  </si>
  <si>
    <t>{[FC/IMPORT_PLY]} - Lista de tenistas</t>
  </si>
  <si>
    <t>{[FC/IMPORT_PLY]} - Elenco dei giocatori</t>
  </si>
  <si>
    <t>{[FC/IMPORT_PLY]} - 球员列表</t>
  </si>
  <si>
    <t>{[FC/IMPORT_PLY]} - Список игроков</t>
  </si>
  <si>
    <t>{[FC/IMPORT_PLY]} - Lista de jogadores</t>
  </si>
  <si>
    <t>IMPORT_PLY_LIST_SAVE</t>
  </si>
  <si>
    <t>Save loaded:</t>
  </si>
  <si>
    <t>Sauvegarde chargée :</t>
  </si>
  <si>
    <t>Spielstand geladen:</t>
  </si>
  <si>
    <t>Archivo cargado:</t>
  </si>
  <si>
    <t>Salvataggio caricato:</t>
  </si>
  <si>
    <t>已加载存档：</t>
  </si>
  <si>
    <t>Сохранение загружено:</t>
  </si>
  <si>
    <t>Save carregado:</t>
  </si>
  <si>
    <t>IMPORT_PLY_LIST_FILTER_ACA1</t>
  </si>
  <si>
    <t>Academy players</t>
  </si>
  <si>
    <t>Joueurs de l'académie</t>
  </si>
  <si>
    <t>Spieler der Akademie</t>
  </si>
  <si>
    <t>Tenistas de la escuela</t>
  </si>
  <si>
    <t>Giocatori dell'accademia</t>
  </si>
  <si>
    <t>学院球员</t>
  </si>
  <si>
    <t>Игроки академии</t>
  </si>
  <si>
    <t>Jogadores da academia</t>
  </si>
  <si>
    <t>IMPORT_PLY_LIST_FILTER_ACA2</t>
  </si>
  <si>
    <t>All players</t>
  </si>
  <si>
    <t>Tous les joueurs</t>
  </si>
  <si>
    <t>Alle Spieler</t>
  </si>
  <si>
    <t>Cualquier tenista</t>
  </si>
  <si>
    <t>Tutti i giocatori</t>
  </si>
  <si>
    <t>所有球员</t>
  </si>
  <si>
    <t>Все игроки</t>
  </si>
  <si>
    <t>Todos os jogadores</t>
  </si>
  <si>
    <t>EDIT_PLY</t>
  </si>
  <si>
    <t>Player editing</t>
  </si>
  <si>
    <t>球员编辑</t>
  </si>
  <si>
    <t>EDIT_PLY_BTN</t>
  </si>
  <si>
    <t>EDIT_PLY_TACTIC</t>
  </si>
  <si>
    <t>Игровой план</t>
  </si>
  <si>
    <t>EDIT_SURFACEMASTERING</t>
  </si>
  <si>
    <t>DRAW_INFO1</t>
  </si>
  <si>
    <t>Number of matches</t>
  </si>
  <si>
    <t>Nombre de matchs</t>
  </si>
  <si>
    <t>Anzahl der Spiele</t>
  </si>
  <si>
    <t>Numero di incontri</t>
  </si>
  <si>
    <t>比赛场数</t>
  </si>
  <si>
    <t>Количество матчей</t>
  </si>
  <si>
    <t>DRAW_INFO2</t>
  </si>
  <si>
    <t>Number of wins</t>
  </si>
  <si>
    <t>Nombre de victoires</t>
  </si>
  <si>
    <t>Anzahl der Siege</t>
  </si>
  <si>
    <t>Número de victorias</t>
  </si>
  <si>
    <t>Numero di vittorie</t>
  </si>
  <si>
    <t>胜场数</t>
  </si>
  <si>
    <t>Количество побед</t>
  </si>
  <si>
    <t>Número de vitórias</t>
  </si>
  <si>
    <t>DRAW_INFO3</t>
  </si>
  <si>
    <t>Difference in number of sets</t>
  </si>
  <si>
    <t>Différence nombre de sets</t>
  </si>
  <si>
    <t>Differenz Anzahl der Sets</t>
  </si>
  <si>
    <t>Diferencia en número de sets</t>
  </si>
  <si>
    <t>Differenza nel numero di set</t>
  </si>
  <si>
    <t>盘数差</t>
  </si>
  <si>
    <t>Разница по сетам</t>
  </si>
  <si>
    <t>Diferença de sets</t>
  </si>
  <si>
    <t>DRAW_INFO4</t>
  </si>
  <si>
    <t>Difference in number of games</t>
  </si>
  <si>
    <t>Différence nombre de jeux</t>
  </si>
  <si>
    <t>Differenz Anzahl der Spiele</t>
  </si>
  <si>
    <t>Diferencia en número de juegos</t>
  </si>
  <si>
    <t>Differenza nel numero di game</t>
  </si>
  <si>
    <t>局数差</t>
  </si>
  <si>
    <t>Разница по геймам</t>
  </si>
  <si>
    <t>Diferença de games</t>
  </si>
  <si>
    <t>DRAW_INFO_RECAP</t>
  </si>
  <si>
    <t>Current score</t>
  </si>
  <si>
    <t>Score actuel</t>
  </si>
  <si>
    <t>Aktuelle Punktzahl</t>
  </si>
  <si>
    <t>Puntuación actual</t>
  </si>
  <si>
    <t>Punteggio attuale</t>
  </si>
  <si>
    <t>当前积分</t>
  </si>
  <si>
    <t>Текущий счёт</t>
  </si>
  <si>
    <t>Placar atual</t>
  </si>
  <si>
    <t>DRAW_INFO_RECAP1</t>
  </si>
  <si>
    <t>Time spent on court</t>
  </si>
  <si>
    <t>Temps passés sur le court</t>
  </si>
  <si>
    <t>Auf dem Platz verbrachte Zeit</t>
  </si>
  <si>
    <t>Tiempo pasado en el campo</t>
  </si>
  <si>
    <t>Tempo trascorso in campo</t>
  </si>
  <si>
    <t>场地耗时</t>
  </si>
  <si>
    <t>Время на корте</t>
  </si>
  <si>
    <t>Tempo em quadra</t>
  </si>
  <si>
    <t>DRAW_INFO_RECAP2</t>
  </si>
  <si>
    <t>Total points won</t>
  </si>
  <si>
    <t>Total points gagnés</t>
  </si>
  <si>
    <t>Insgesamt gewonnene Punkte</t>
  </si>
  <si>
    <t>Totale di punti vinti</t>
  </si>
  <si>
    <t>Всего выигранных очков</t>
  </si>
  <si>
    <t>Pontos totais ganhos</t>
  </si>
  <si>
    <t>DRAW_INFO_RECAP3</t>
  </si>
  <si>
    <t>Total aces</t>
  </si>
  <si>
    <t>Total Aces</t>
  </si>
  <si>
    <t>Asse insgesamt</t>
  </si>
  <si>
    <t>Total de aces</t>
  </si>
  <si>
    <t>Totale di ace</t>
  </si>
  <si>
    <t>总ACE球</t>
  </si>
  <si>
    <t>Всего эйсов</t>
  </si>
  <si>
    <t>Ases totais</t>
  </si>
  <si>
    <t>DRAW_INFO_RECAP4</t>
  </si>
  <si>
    <t>Total double faults</t>
  </si>
  <si>
    <t>Total Double Fautes</t>
  </si>
  <si>
    <t>Doppelfehler insgesamt</t>
  </si>
  <si>
    <t>Total de dobles faltas</t>
  </si>
  <si>
    <t>Totale di doppi falli</t>
  </si>
  <si>
    <t>总双误</t>
  </si>
  <si>
    <t>Всего двойных ошибок</t>
  </si>
  <si>
    <t>Duplas faltas totais</t>
  </si>
  <si>
    <t>DRAW_MENU_QUIT</t>
  </si>
  <si>
    <t>Quit {[FC/FC]}</t>
  </si>
  <si>
    <t>Quitter {[FC/FC]}</t>
  </si>
  <si>
    <t>Verlassen {[FC/FC]}</t>
  </si>
  <si>
    <t>Salir {[FC/FC]}</t>
  </si>
  <si>
    <t>Esci {[FC/FC]}</t>
  </si>
  <si>
    <t>退出{[FC/FC]}</t>
  </si>
  <si>
    <t>Выйти из {[FC/FC]}</t>
  </si>
  <si>
    <t>Sair de {[FC/FC]}</t>
  </si>
  <si>
    <t>Prepare to play!</t>
  </si>
  <si>
    <t>Prépare ton match !</t>
  </si>
  <si>
    <t>Bereite dein Spiel vor!</t>
  </si>
  <si>
    <t>¡Prepárate para jugar!</t>
  </si>
  <si>
    <t>Preparati a giocare!</t>
  </si>
  <si>
    <t>准备开始！</t>
  </si>
  <si>
    <t>Подготовьтесь к игре!</t>
  </si>
  <si>
    <t>Prepare-se para jogar!</t>
  </si>
  <si>
    <t>BRIEFING_TAB1</t>
  </si>
  <si>
    <t>Player comparison</t>
  </si>
  <si>
    <t>Comparaison des joueurs</t>
  </si>
  <si>
    <t>Spielervergleich</t>
  </si>
  <si>
    <t>Comparación de tenistas</t>
  </si>
  <si>
    <t>Confronto tra i giocatori</t>
  </si>
  <si>
    <t>球员对比</t>
  </si>
  <si>
    <t>Сравнение игроков</t>
  </si>
  <si>
    <t>Comparativo de jogadores</t>
  </si>
  <si>
    <t>BRIEFING_TAB2</t>
  </si>
  <si>
    <t>Strategic settings</t>
  </si>
  <si>
    <t>Strategische Einstellungen</t>
  </si>
  <si>
    <t>Impostazioni della strategia</t>
  </si>
  <si>
    <t>战术设置</t>
  </si>
  <si>
    <t>Стратегические настройки</t>
  </si>
  <si>
    <t>Configurações estratégicas</t>
  </si>
  <si>
    <t>BRIEFING_TAB2_APP_TACTICS</t>
  </si>
  <si>
    <t>Your opponent's game plans</t>
  </si>
  <si>
    <t>Plans de jeu de votre adversaire</t>
  </si>
  <si>
    <t>Spielpläne Ihres Gegners</t>
  </si>
  <si>
    <t>Planes de juego de tu oponente</t>
  </si>
  <si>
    <t>Tattiche di gioco del tuo avversario</t>
  </si>
  <si>
    <t>对手的比赛策略</t>
  </si>
  <si>
    <t>Игровые планы соперника</t>
  </si>
  <si>
    <t>Planos de jogo do seu oponente</t>
  </si>
  <si>
    <t>BRIEFING_TAB1_DOUBLE</t>
  </si>
  <si>
    <t>BRIEFING_TEAM</t>
  </si>
  <si>
    <t>Mannschaft</t>
  </si>
  <si>
    <t>队伍</t>
  </si>
  <si>
    <t>DRAW_INFO_RECAP_FINAL</t>
  </si>
  <si>
    <t>Final score</t>
  </si>
  <si>
    <t>Score final</t>
  </si>
  <si>
    <t>Endstand</t>
  </si>
  <si>
    <t>Puntuación final</t>
  </si>
  <si>
    <t>Punteggio finale</t>
  </si>
  <si>
    <t>最终比分</t>
  </si>
  <si>
    <t>Итоговый счёт</t>
  </si>
  <si>
    <t>Placar final</t>
  </si>
  <si>
    <t>DRAW_SHARE</t>
  </si>
  <si>
    <t>Share</t>
  </si>
  <si>
    <t>Partager</t>
  </si>
  <si>
    <t>Teilen</t>
  </si>
  <si>
    <t>Compartir</t>
  </si>
  <si>
    <t>Condividi</t>
  </si>
  <si>
    <t>分享</t>
  </si>
  <si>
    <t>Поделиться</t>
  </si>
  <si>
    <t>Compartilhar</t>
  </si>
  <si>
    <t>DRAW_SHARE_INFO</t>
  </si>
  <si>
    <t>Copy a screenshot of this screen to the save directory. You can then use this image to share your score.​</t>
  </si>
  <si>
    <t>Copie dans le répertoire de sauvegarde une capture de cet écran. Vous pourrez alors utiliser cette image afin de la partager votre score.​</t>
  </si>
  <si>
    <t>Kopiert einen Screenshot dieses Bildschirms in das Speicherstandverzeichnis. Dieses Bild können Sie dann verwenden, um Ihre Punktzahl zu teilen.</t>
  </si>
  <si>
    <t>Guarda una captura de esta pantalla en el directorio de grabación. Luego, puedes usar esta imagen para compartir tu puntuación.</t>
  </si>
  <si>
    <t>Acquisisci questa schermata e salvala nella cartella. Puoi usare questa immagine per condividere il tuo punteggio.</t>
  </si>
  <si>
    <t>将本界面截图保存至存档目录，即可使用图片分享你的战绩。​</t>
  </si>
  <si>
    <t>Снимок экрана сохранён в папку сохранений. Его можно использовать для публикации.</t>
  </si>
  <si>
    <t>Copie uma captura de tela desta tela para o diretório de salvamento. Você pode usar esta imagem para compartilhar sua pontuação.​</t>
  </si>
  <si>
    <t>DRAW_SHARE_DESC</t>
  </si>
  <si>
    <t>Screenshot taken!</t>
  </si>
  <si>
    <t>Capture d'écran faite !</t>
  </si>
  <si>
    <t>Screenshot gemacht!</t>
  </si>
  <si>
    <t>¡Captura de pantalla realizada!</t>
  </si>
  <si>
    <t>Schermata acquisita!</t>
  </si>
  <si>
    <t>截图已保存！</t>
  </si>
  <si>
    <t>Скриншот сделан!</t>
  </si>
  <si>
    <t>Captura de tela tirada!</t>
  </si>
  <si>
    <t>PPCONF_QUIT</t>
  </si>
  <si>
    <t>PPCONF_QUIT_DESC</t>
  </si>
  <si>
    <t>Are you sure you want to return to the main screen?</t>
  </si>
  <si>
    <t>Etes-vous sûr de vouloir revenir à l’écran principal ?</t>
  </si>
  <si>
    <t>Sind Sie sicher, dass Sie zum Hauptbildschirm zurückkehren möchten?</t>
  </si>
  <si>
    <t>¿Seguro que quieres volver a la pantalla principal?</t>
  </si>
  <si>
    <t>Vuoi davvero tornare alla pagina principale?</t>
  </si>
  <si>
    <t>确定要返回主界面吗？</t>
  </si>
  <si>
    <t>Вы уверены, что хотите вернуться на главный экран?</t>
  </si>
  <si>
    <t>Tem certeza de que deseja retornar à tela principal?</t>
  </si>
  <si>
    <t>PPCONF_LAUNCH</t>
  </si>
  <si>
    <t>{[FC/NEWTNMT_START_BTN]}</t>
  </si>
  <si>
    <t>PPCONF_LAUNCH_DESC</t>
  </si>
  <si>
    <t>Are you sure you want to launch the {[VAR_TNMT_NAME]} tournament?
It will no longer be possible to modify it once launched.</t>
  </si>
  <si>
    <t>Etes-vous sûr de vouloir lancer le tournoi {[VAR_TNMT_NAME]} ?
Il ne sera plus possible de le modifier une fois lancé.</t>
  </si>
  <si>
    <t>Sind Sie sicher, dass Sie das {[VAR_TNMT_NAME]} Turnier starten möchten?
Es wird nicht mehr möglich sein, es zu ändern, sobald es einmal gestartet ist.</t>
  </si>
  <si>
    <t>¿Seguro que quieres iniciar el torneo {[VAR_TNMT_NAME]}?
Una vez empezado, no podrás modificarlo.</t>
  </si>
  <si>
    <t>Vuoi davvero dare inizio al torneo {[VAR_TNMT_NAME]}?
Una volta iniziato, non sarà più possibile modificarlo.</t>
  </si>
  <si>
    <t>确定要启动{[VAR_TNMT_NAME]} 赛事吗？
 启动后将无法再进行修改。</t>
  </si>
  <si>
    <t>Вы уверены, что хотите начать турнир {[VAR_TNMT_NAME]}? После запуска изменить его будет нельзя.</t>
  </si>
  <si>
    <t>Tem certeza de que deseja iniciar o torneio {[VAR_TNMT_NAME]}?
 Não será mais possível modificá-lo após o início.</t>
  </si>
  <si>
    <t>PPCONF_QUIT_EDIT_PLY</t>
  </si>
  <si>
    <t>Quit player editing</t>
  </si>
  <si>
    <t>Quitter l'édition de joueur</t>
  </si>
  <si>
    <t>Spielerbearbeitung verlassen</t>
  </si>
  <si>
    <t>Salir de la edición de tenista</t>
  </si>
  <si>
    <t>Esci dalla schermata di modifica del giocatore</t>
  </si>
  <si>
    <t>退出球员编辑</t>
  </si>
  <si>
    <t>Выйти из редактирования игрока</t>
  </si>
  <si>
    <t>Sair da edição do jogador</t>
  </si>
  <si>
    <t>PPCONF_QUIT_EDIT_PLY_DESC</t>
  </si>
  <si>
    <t>Are you sure you want to quit editing this player?
All current modifications will be lost.</t>
  </si>
  <si>
    <t>Etes-vous sûr de vouloir quitter l’édition de ce joueur ?
Toutes les modifications en cours seront perdues.</t>
  </si>
  <si>
    <t>Sind Sie sicher, dass Sie die Bearbeitung dieses Spielers verlassen möchten?
Alle aktuellen Änderungen gehen verloren.</t>
  </si>
  <si>
    <t>¿Seguro que quieres dejar de editar tu tenista?
Se perderán todas las modificaciones actuales.</t>
  </si>
  <si>
    <t>Vuoi davvero uscire dalla schermata di modifica di questo giocatore?
Tutte le modifiche inserite andranno perse.</t>
  </si>
  <si>
    <t>确定要退出编辑此球员吗？
 将丢失当前所有修改内容。</t>
  </si>
  <si>
    <t>Вы уверены, что хотите выйти? Все изменения будут потеряны.</t>
  </si>
  <si>
    <t>Tem certeza de que deseja sair da edição deste jogador?
 Todas as modificações atuais serão perdidas.</t>
  </si>
  <si>
    <t>PPCONF_QUIT_TNMT_CREATION</t>
  </si>
  <si>
    <t>Quit current creation</t>
  </si>
  <si>
    <t>Quitter la création en cours</t>
  </si>
  <si>
    <t>Aktuelle Erstellung verlassen</t>
  </si>
  <si>
    <t>Salir de la creación actual</t>
  </si>
  <si>
    <t>Esci dalla schermata di creazione</t>
  </si>
  <si>
    <t>退出当前创建</t>
  </si>
  <si>
    <t>Выйти из создания</t>
  </si>
  <si>
    <t>Sair da criação atual</t>
  </si>
  <si>
    <t>PPCONF_QUIT_TNMT_CREATION_DESC</t>
  </si>
  <si>
    <t>Etes-vous sûr de vouloir quitter l’édition du tournoi ?
Toutes les modifications en cours seront perdues.</t>
  </si>
  <si>
    <t>Sind Sie sicher, dass Sie die Bearbeitung des Turniers verlassen möchten?
Alle aktuellen Änderungen gehen verloren.</t>
  </si>
  <si>
    <t>PPCONF_QUIT_TNMT</t>
  </si>
  <si>
    <t>Leave tournament</t>
  </si>
  <si>
    <t>Quitter le tournoi</t>
  </si>
  <si>
    <t>Turnier verlassen</t>
  </si>
  <si>
    <t>Abandonar torneo</t>
  </si>
  <si>
    <t>Esci dal torneo</t>
  </si>
  <si>
    <t>离开赛事</t>
  </si>
  <si>
    <t>Покинуть турнир</t>
  </si>
  <si>
    <t>Sair do torneio</t>
  </si>
  <si>
    <t>PPCONF_QUIT_TNMT_DESC</t>
  </si>
  <si>
    <t>Are you sure you want to leave the tournament {[VAR_TNMT_NAME]}?
All progress in this tournament will be lost.</t>
  </si>
  <si>
    <t>Etes-vous sûr de vouloir quitter le tournoi {[VAR_TNMT_NAME]} ?
Toute la progression dans ce tournoi sera perdue.</t>
  </si>
  <si>
    <t>Sind Sie sicher, dass Sie das Turnier verlassen wollen {[VAR_TNMT_NAME]} ?
Der gesamte Fortschritt in diesem Turnier geht verloren.</t>
  </si>
  <si>
    <t>¿Seguro que quieres abandonar el torneo {[VAR_TNMT_NAME]}?
Se perderán todos los progresos en este torneo.</t>
  </si>
  <si>
    <t>Vuoi davvero uscire dal torneo {[VAR_TNMT_NAME]}?
Tutti gli avanzamenti in questo torneo andranno persi.</t>
  </si>
  <si>
    <t>确定要离开{[VAR_TNMT_NAME]}赛事吗？
 将丢失本赛事中的所有进度。</t>
  </si>
  <si>
    <t>Вы уверены, что хотите покинуть турнир {[VAR_TNMT_NAME]}? Прогресс будет потерян.</t>
  </si>
  <si>
    <t>Tem certeza de que deseja sair do torneio {[VAR_TNMT_NAME]}?
 Todo o progresso neste torneio será perdido.</t>
  </si>
  <si>
    <t>PPSAVE_TNMT_TITLE</t>
  </si>
  <si>
    <t>Save tournament</t>
  </si>
  <si>
    <t>Sauvegarder le tournoi</t>
  </si>
  <si>
    <t>Turnier speichern</t>
  </si>
  <si>
    <t>Guardar torneo</t>
  </si>
  <si>
    <t>Salva il torneo</t>
  </si>
  <si>
    <t>保存赛事</t>
  </si>
  <si>
    <t>Сохранить турнир</t>
  </si>
  <si>
    <t>Salvar torneio</t>
  </si>
  <si>
    <t>QUICKMATCH_NAME</t>
  </si>
  <si>
    <t>{[FC/FC]} - {[FC/MAIN_MATCH]}</t>
  </si>
  <si>
    <t>HAND</t>
  </si>
  <si>
    <t>惯用手</t>
  </si>
  <si>
    <t>Руководящая рука</t>
  </si>
  <si>
    <t>Dominante</t>
  </si>
  <si>
    <t>BACKHAND</t>
  </si>
  <si>
    <t>Бекхенд</t>
  </si>
  <si>
    <t>SYNTHESIS</t>
  </si>
  <si>
    <t>摘要</t>
  </si>
  <si>
    <t>MAIN_TNMT_BTN_PUBLISH</t>
  </si>
  <si>
    <t>Publish</t>
  </si>
  <si>
    <t>Publier</t>
  </si>
  <si>
    <t>Posten</t>
  </si>
  <si>
    <t>Publicar</t>
  </si>
  <si>
    <t>Pubblicare</t>
  </si>
  <si>
    <t>发布</t>
  </si>
  <si>
    <t>Опубликовать</t>
  </si>
  <si>
    <t>LEADERBOARD</t>
  </si>
  <si>
    <t>Leaderboard</t>
  </si>
  <si>
    <t>排行榜</t>
  </si>
  <si>
    <t>Таблица лидеров</t>
  </si>
  <si>
    <t>PPCONF_UPLOAD</t>
  </si>
  <si>
    <t>Erreur</t>
  </si>
  <si>
    <t>Fehler</t>
  </si>
  <si>
    <t>Errore</t>
  </si>
  <si>
    <t>错误</t>
  </si>
  <si>
    <t>PPCONF_UPLOAD_INFO</t>
  </si>
  <si>
    <t>Informação</t>
  </si>
  <si>
    <t>PPCONF_UPLOAD_OK</t>
  </si>
  <si>
    <t>Your mod has been uploaded!</t>
  </si>
  <si>
    <t>Votre mod a bien été uploadé !</t>
  </si>
  <si>
    <t>Ihre Mod wurde erfolgreich hochgeladen!</t>
  </si>
  <si>
    <t>¡Tu mod ha sido cargado!</t>
  </si>
  <si>
    <t>La tua mod è stata caricata!</t>
  </si>
  <si>
    <t>你的模组已上传！</t>
  </si>
  <si>
    <t>Ваш мод успешно загружен!</t>
  </si>
  <si>
    <t>Seu mod foi enviado!</t>
  </si>
  <si>
    <t>MAIN_TNMT_TAB3</t>
  </si>
  <si>
    <t>Official events</t>
  </si>
  <si>
    <t>Événements officiels</t>
  </si>
  <si>
    <t>Offizielle Ereignisse</t>
  </si>
  <si>
    <t>Eventos oficiales</t>
  </si>
  <si>
    <t>Eventi ufficiali</t>
  </si>
  <si>
    <t>官方赛事</t>
  </si>
  <si>
    <t>Официальные события</t>
  </si>
  <si>
    <t>Eventos oficiais</t>
  </si>
  <si>
    <t>INITIAL_COMINGSOON</t>
  </si>
  <si>
    <t>First scheduled event during the clay court Grand Slam!</t>
  </si>
  <si>
    <t>Premier évenement prévu lors du Grand Slam sur terre battue !</t>
  </si>
  <si>
    <t>Erstes geplantes Event beim Grand Slam auf Sand!</t>
  </si>
  <si>
    <t>¡Primer evento previsto durante el Grand Slam en tierra batida!</t>
  </si>
  <si>
    <t>Primo evento in programma durante il Grande Slam su terra battuta!</t>
  </si>
  <si>
    <t>红土大满贯首场赛事即将开赛！</t>
  </si>
  <si>
    <t>Первое запланированное событие состоится во время грунтового турнира Большого шлема!</t>
  </si>
  <si>
    <t>Primeiro evento agendado durante o Grand Slam de saibro!</t>
  </si>
  <si>
    <t>for {[VAR_MEDIA_NAME]}</t>
  </si>
  <si>
    <t>pour {[VAR_MEDIA_NAME]}</t>
  </si>
  <si>
    <t>für {[VAR_MEDIA_NAME]}</t>
  </si>
  <si>
    <t>para {[VAR_MEDIA_NAME]}</t>
  </si>
  <si>
    <t>per {[VAR_MEDIA_NAME]}</t>
  </si>
  <si>
    <t>通过{[VAR_MEDIA_NAME]}</t>
  </si>
  <si>
    <t>для {[VAR_MEDIA_NAME]}</t>
  </si>
  <si>
    <t>Used after the name of a journalist. Ex :
Julian Martin, for TennisNow</t>
  </si>
  <si>
    <t>ITW_LOCATION_1</t>
  </si>
  <si>
    <t>by phone</t>
  </si>
  <si>
    <t>par téléphone</t>
  </si>
  <si>
    <t>per telefonisch</t>
  </si>
  <si>
    <t>por teléfono</t>
  </si>
  <si>
    <t>per telefono</t>
  </si>
  <si>
    <t>通过电话</t>
  </si>
  <si>
    <t>по телефону</t>
  </si>
  <si>
    <t>How or where the interview take place</t>
  </si>
  <si>
    <t>por telefone</t>
  </si>
  <si>
    <t>ITW_LOCATION_10</t>
  </si>
  <si>
    <t>via WatsUp</t>
  </si>
  <si>
    <t>via Watsup</t>
  </si>
  <si>
    <t>a través de Watsup</t>
  </si>
  <si>
    <t>通过WatsUp</t>
  </si>
  <si>
    <t>через WatsUp</t>
  </si>
  <si>
    <t>ITW_LOCATION_11</t>
  </si>
  <si>
    <t>via TimeToFace</t>
  </si>
  <si>
    <t>per TimeToFace</t>
  </si>
  <si>
    <t>a través de TimeToFace</t>
  </si>
  <si>
    <t>通过TimeToFace</t>
  </si>
  <si>
    <t>через TimeToFace</t>
  </si>
  <si>
    <t>ITW_LOCATION_12</t>
  </si>
  <si>
    <t>via Skippe</t>
  </si>
  <si>
    <t>vía Skippe</t>
  </si>
  <si>
    <t>通过Skippe</t>
  </si>
  <si>
    <t>через Skippe</t>
  </si>
  <si>
    <t>ITW_LOCATION_2</t>
  </si>
  <si>
    <t>by SMS</t>
  </si>
  <si>
    <t>par SMS</t>
  </si>
  <si>
    <t>per SMS</t>
  </si>
  <si>
    <t>por SMS</t>
  </si>
  <si>
    <t>通过短信</t>
  </si>
  <si>
    <t>по СМС</t>
  </si>
  <si>
    <t>ITW_LOCATION_3</t>
  </si>
  <si>
    <t>by e-mail</t>
  </si>
  <si>
    <t>par e-mail</t>
  </si>
  <si>
    <t>per Email</t>
  </si>
  <si>
    <t>por e-mail</t>
  </si>
  <si>
    <t>per e-mail</t>
  </si>
  <si>
    <t>通过电子邮件</t>
  </si>
  <si>
    <t>по электронной почте</t>
  </si>
  <si>
    <t>ITW_LOCATION_4</t>
  </si>
  <si>
    <t>at the café</t>
  </si>
  <si>
    <t>au café</t>
  </si>
  <si>
    <t>im Cafe</t>
  </si>
  <si>
    <t>en el café</t>
  </si>
  <si>
    <t>al caffè</t>
  </si>
  <si>
    <t>在咖啡馆</t>
  </si>
  <si>
    <t>в кафе</t>
  </si>
  <si>
    <t>no café</t>
  </si>
  <si>
    <t>ITW_LOCATION_5</t>
  </si>
  <si>
    <t>at the restaurant</t>
  </si>
  <si>
    <t>au restaurant</t>
  </si>
  <si>
    <t>im Restaurant</t>
  </si>
  <si>
    <t>en el restaurante</t>
  </si>
  <si>
    <t>al ristorante</t>
  </si>
  <si>
    <t>在餐厅</t>
  </si>
  <si>
    <t>в ресторане</t>
  </si>
  <si>
    <t>no restaurante</t>
  </si>
  <si>
    <t>ITW_LOCATION_6</t>
  </si>
  <si>
    <t>at home</t>
  </si>
  <si>
    <t>à la maison</t>
  </si>
  <si>
    <t>zu Hause</t>
  </si>
  <si>
    <t>en casa</t>
  </si>
  <si>
    <t>a casa</t>
  </si>
  <si>
    <t>在家里</t>
  </si>
  <si>
    <t>дома</t>
  </si>
  <si>
    <t>em casa</t>
  </si>
  <si>
    <t>ITW_LOCATION_7</t>
  </si>
  <si>
    <t>at the stadium</t>
  </si>
  <si>
    <t>au stade</t>
  </si>
  <si>
    <t>im Stadion</t>
  </si>
  <si>
    <t>en el estadio</t>
  </si>
  <si>
    <t>allo stadio</t>
  </si>
  <si>
    <t>在体育场</t>
  </si>
  <si>
    <t>на стадионе</t>
  </si>
  <si>
    <t>no estádio</t>
  </si>
  <si>
    <t>ITW_LOCATION_8</t>
  </si>
  <si>
    <t>via Instantgram</t>
  </si>
  <si>
    <t>über Instantgram</t>
  </si>
  <si>
    <t>a través de instantgram</t>
  </si>
  <si>
    <t>通过Instantgram</t>
  </si>
  <si>
    <t>через Instantgram</t>
  </si>
  <si>
    <t>ITW_LOCATION_9</t>
  </si>
  <si>
    <t>via FBMessage</t>
  </si>
  <si>
    <t>über FBmessage</t>
  </si>
  <si>
    <t>a través de FBMessage</t>
  </si>
  <si>
    <t>via FBmessage</t>
  </si>
  <si>
    <t>通过FBMessage</t>
  </si>
  <si>
    <t>через FBMessage</t>
  </si>
  <si>
    <t>LEAVE_PRESSROOM</t>
  </si>
  <si>
    <t>Nothing to add.
(leave)</t>
  </si>
  <si>
    <t>{[VAR_RANDOM_1_20]}</t>
  </si>
  <si>
    <t>Ohne Kommentar.</t>
  </si>
  <si>
    <t>Nada más que añadir. (salir)</t>
  </si>
  <si>
    <t>Non ho nient'altro da aggiungere.
 (vai via)</t>
  </si>
  <si>
    <t>无更多信息。（离开）</t>
  </si>
  <si>
    <t>Нечего добавить.
(уйти)</t>
  </si>
  <si>
    <t>When interviewed, player has always the choice to leave</t>
  </si>
  <si>
    <t>Nada mais a acrescentar.
(sair)</t>
  </si>
  <si>
    <t>LEAVE_PRESSROOM_1</t>
  </si>
  <si>
    <t>Rien à ajouter.
(quitter)</t>
  </si>
  <si>
    <t>LEAVE_PRESSROOM_2</t>
  </si>
  <si>
    <t>Je n'ai rien de plus à dire.
(quitter)</t>
  </si>
  <si>
    <t>LEAVE_PRESSROOM_3</t>
  </si>
  <si>
    <t>La conversation est terminée.
(quitter)</t>
  </si>
  <si>
    <t>LEAVE_PRESSROOM_4</t>
  </si>
  <si>
    <t>Rien de plus pour moi.
(quitter)</t>
  </si>
  <si>
    <t>LEAVE_PRESSROOM_5</t>
  </si>
  <si>
    <t>Je dois y aller, merci.
(quitter)</t>
  </si>
  <si>
    <t>LEAVE_PRESSROOM_6</t>
  </si>
  <si>
    <t>Merci, ça sera tout.
(quitter)</t>
  </si>
  <si>
    <t>LEAVE_PRESSROOM_7</t>
  </si>
  <si>
    <t>Ca sera tout, je vous remercie.
(quitter)</t>
  </si>
  <si>
    <t>LEAVE_PRESSROOM_8</t>
  </si>
  <si>
    <t>Merci pour cet échange, on s'arrête là.
(quitter)</t>
  </si>
  <si>
    <t>LEAVE_PRESSROOM_9</t>
  </si>
  <si>
    <t>C'était interessant, mais c'est le moment de conclure.
(quitter)</t>
  </si>
  <si>
    <t>LEAVE_PRESSROOM_10</t>
  </si>
  <si>
    <t>Je pense qu'on a fait le tour.
(quitter)</t>
  </si>
  <si>
    <t>LEAVE_PRESSROOM_11</t>
  </si>
  <si>
    <t>Merci, on va s’arrêter là pour aujourd’hui.
(quitter)</t>
  </si>
  <si>
    <t>LEAVE_PRESSROOM_12</t>
  </si>
  <si>
    <t>On va clôturer ici, merci pour vos questions et votre temps.
(quitter)</t>
  </si>
  <si>
    <t>LEAVE_PRESSROOM_13</t>
  </si>
  <si>
    <t>Merci, aucune autre question pour aujourd’hui.
(quitter)</t>
  </si>
  <si>
    <t>LEAVE_PRESSROOM_14</t>
  </si>
  <si>
    <t>Merci, on arrête là pour cette fois.
(quitter)</t>
  </si>
  <si>
    <t>LEAVE_PRESSROOM_15</t>
  </si>
  <si>
    <t>On a vu l’essentiel, on peut s’arrêter là.
(quitter)</t>
  </si>
  <si>
    <t>LEAVE_PRESSROOM_16</t>
  </si>
  <si>
    <t>Je pense qu’on a dit ce qu’il y avait à dire.
(quitter)</t>
  </si>
  <si>
    <t>LEAVE_PRESSROOM_17</t>
  </si>
  <si>
    <t>On stoppe là, merci.
(quitter)</t>
  </si>
  <si>
    <t>LEAVE_PRESSROOM_18</t>
  </si>
  <si>
    <t>Continuer sera une perte de temps pour tous.
(quitter)</t>
  </si>
  <si>
    <t>LEAVE_PRESSROOM_19</t>
  </si>
  <si>
    <t>On va en rester là pour aujourd’hui.
(quitter)</t>
  </si>
  <si>
    <t>LEAVE_PRESSROOM_20</t>
  </si>
  <si>
    <t>Fin de la discussion, merci à tous.
(quitter)</t>
  </si>
  <si>
    <t>M01_CIR_WW_1_NAME</t>
  </si>
  <si>
    <t>Tennis League Press</t>
  </si>
  <si>
    <t>One of the medias</t>
  </si>
  <si>
    <t>M01_CIR_WW_1_PSEUDO</t>
  </si>
  <si>
    <t>@tlpress</t>
  </si>
  <si>
    <t>M02_TV_AMERICA_2_NAME</t>
  </si>
  <si>
    <t>ESTV</t>
  </si>
  <si>
    <t>M02_TV_AMERICA_2_PSEUDO</t>
  </si>
  <si>
    <t>@estv</t>
  </si>
  <si>
    <t>M03_TV_EUROPE_3_NAME</t>
  </si>
  <si>
    <t>Eurotennis</t>
  </si>
  <si>
    <t>M03_TV_EUROPE_3_PSEUDO</t>
  </si>
  <si>
    <t>@EuroTennis</t>
  </si>
  <si>
    <t>M04_TV_ASIA_4_NAME</t>
  </si>
  <si>
    <t>China Sports</t>
  </si>
  <si>
    <t>M04_TV_ASIA_4_PSEUDO</t>
  </si>
  <si>
    <t>@cnsports</t>
  </si>
  <si>
    <t>M05_TV_WW_5_NAME</t>
  </si>
  <si>
    <t>Tennis Live</t>
  </si>
  <si>
    <t>M05_TV_WW_5_PSEUDO</t>
  </si>
  <si>
    <t>@TennisLiveTV</t>
  </si>
  <si>
    <t>M06_DIG_WW_6_NAME</t>
  </si>
  <si>
    <t>We R Tennis</t>
  </si>
  <si>
    <t>M06_DIG_WW_6_PSEUDO</t>
  </si>
  <si>
    <t>@we-r-tennis</t>
  </si>
  <si>
    <t>M07_DIG_WW_7_NAME</t>
  </si>
  <si>
    <t>Mag Tennis</t>
  </si>
  <si>
    <t>M07_DIG_WW_7_PSEUDO</t>
  </si>
  <si>
    <t>@mag_tennis</t>
  </si>
  <si>
    <t>M08_DIG_WW_8_NAME</t>
  </si>
  <si>
    <t>Tennis Dotcom</t>
  </si>
  <si>
    <t>M08_DIG_WW_8_PSEUDO</t>
  </si>
  <si>
    <t>@tennis_dot_com</t>
  </si>
  <si>
    <t>M09_DIG_WW_9_NAME</t>
  </si>
  <si>
    <t>Chan Tennis</t>
  </si>
  <si>
    <t>M09_DIG_WW_9_PSEUDO</t>
  </si>
  <si>
    <t>@chanTennis</t>
  </si>
  <si>
    <t>M10_NAT_FR_NAME</t>
  </si>
  <si>
    <t>La Team</t>
  </si>
  <si>
    <t>M10_NAT_FR_PSEUDO</t>
  </si>
  <si>
    <t>@lateam</t>
  </si>
  <si>
    <t>@lateam_fr</t>
  </si>
  <si>
    <t>M11_NAT_JP_NAME</t>
  </si>
  <si>
    <t>WOW</t>
  </si>
  <si>
    <t>M11_NAT_JP_PSEUDO</t>
  </si>
  <si>
    <t>@wowtennis_jp</t>
  </si>
  <si>
    <t>M12_NAT_UK_NAME</t>
  </si>
  <si>
    <t>United Tennis</t>
  </si>
  <si>
    <t>M12_NAT_UK_PSEUDO</t>
  </si>
  <si>
    <t>@UKtennis</t>
  </si>
  <si>
    <t>M13_NAT_DE_NAME</t>
  </si>
  <si>
    <t>TenniSpiel</t>
  </si>
  <si>
    <t>M13_NAT_DE_PSEUDO</t>
  </si>
  <si>
    <t>@tennis_de</t>
  </si>
  <si>
    <t>M14_NAT_US_NAME</t>
  </si>
  <si>
    <t>The Sporty</t>
  </si>
  <si>
    <t>M14_NAT_US_PSEUDO</t>
  </si>
  <si>
    <t>@thesporty_us</t>
  </si>
  <si>
    <t>M15_NAT_CA_NAME</t>
  </si>
  <si>
    <t>CTN</t>
  </si>
  <si>
    <t>M15_NAT_CA_PSEUDO</t>
  </si>
  <si>
    <t>@canadatennisnetwork</t>
  </si>
  <si>
    <t>M16_NAT_SP_NAME</t>
  </si>
  <si>
    <t>Nota</t>
  </si>
  <si>
    <t>M16_NAT_SP_PSEUDO</t>
  </si>
  <si>
    <t>@nota_sports_es</t>
  </si>
  <si>
    <t>M17_NAT_RU_NAME</t>
  </si>
  <si>
    <t>Speedy Sport</t>
  </si>
  <si>
    <t>M17_NAT_RU_PSEUDO</t>
  </si>
  <si>
    <t>@speedysport-ru</t>
  </si>
  <si>
    <t>M18_NAT_IT_NAME</t>
  </si>
  <si>
    <t>La Rivista Sportiva</t>
  </si>
  <si>
    <t>M18_NAT_IT_PSEUDO</t>
  </si>
  <si>
    <t>@it-rivistasportiva</t>
  </si>
  <si>
    <t>M19_NAT_AU_NAME</t>
  </si>
  <si>
    <t>Current 9</t>
  </si>
  <si>
    <t>M19_NAT_AU_PSEUDO</t>
  </si>
  <si>
    <t>@current9-au</t>
  </si>
  <si>
    <t>M20_NAT_OTHER_NAME</t>
  </si>
  <si>
    <t>WWTennis</t>
  </si>
  <si>
    <t>M20_NAT_OTHER_PSEUDO</t>
  </si>
  <si>
    <t>@WWtennis</t>
  </si>
  <si>
    <t>M21_NAT_FR_NAME</t>
  </si>
  <si>
    <t>Tenniza</t>
  </si>
  <si>
    <t>M21_NAT_FR_PSEUDO</t>
  </si>
  <si>
    <t>@tenniza-be</t>
  </si>
  <si>
    <t>M22_NAT_CN_NAME</t>
  </si>
  <si>
    <t>OOTV-7</t>
  </si>
  <si>
    <t>M22_NAT_CN_PSEUDO</t>
  </si>
  <si>
    <t>@ootv7</t>
  </si>
  <si>
    <t>M23_NAT_IT_NAME</t>
  </si>
  <si>
    <t>Superb Tennis</t>
  </si>
  <si>
    <t>M23_NAT_IT_PSEUDO</t>
  </si>
  <si>
    <t>@suberbtennis</t>
  </si>
  <si>
    <t>M24_NAT_AR_NAME</t>
  </si>
  <si>
    <t>cTy sport</t>
  </si>
  <si>
    <t>M24_NAT_AR_PSEUDO</t>
  </si>
  <si>
    <t>@ctysport_arg</t>
  </si>
  <si>
    <t>M25_NAT_FR_NAME</t>
  </si>
  <si>
    <t>MRC Sports</t>
  </si>
  <si>
    <t>M25_NAT_FR_PSEUDO</t>
  </si>
  <si>
    <t>@mrcsports_fra</t>
  </si>
  <si>
    <t>M26_NAT_FR_NAME</t>
  </si>
  <si>
    <t>CHAINE+ SPORTS</t>
  </si>
  <si>
    <t>M26_NAT_FR_PSEUDO</t>
  </si>
  <si>
    <t>@cplussports-fr</t>
  </si>
  <si>
    <t>M27_NAT_UK_NAME</t>
  </si>
  <si>
    <t>CCB Sports</t>
  </si>
  <si>
    <t>M27_NAT_UK_PSEUDO</t>
  </si>
  <si>
    <t>@ccb_sports_gb</t>
  </si>
  <si>
    <t>M28_NAT_DE_NAME</t>
  </si>
  <si>
    <t>sports#1</t>
  </si>
  <si>
    <t>M28_NAT_DE_PSEUDO</t>
  </si>
  <si>
    <t>@sports1_de</t>
  </si>
  <si>
    <t>M29_NAT_US_NAME</t>
  </si>
  <si>
    <t>NPC Sport</t>
  </si>
  <si>
    <t>M29_NAT_US_PSEUDO</t>
  </si>
  <si>
    <t>@NPCSport_usa</t>
  </si>
  <si>
    <t>M30_NAT_SP_NAME</t>
  </si>
  <si>
    <t>TVDeporte</t>
  </si>
  <si>
    <t>M30_NAT_SP_PSEUDO</t>
  </si>
  <si>
    <t>@tvdeporte-es</t>
  </si>
  <si>
    <t>M31_NAT_OTHER_NAME</t>
  </si>
  <si>
    <t>sport BEGINS</t>
  </si>
  <si>
    <t>M31_NAT_OTHER_PSEUDO</t>
  </si>
  <si>
    <t>@sportBegins</t>
  </si>
  <si>
    <t>M32_DIG_WW_10_NAME</t>
  </si>
  <si>
    <t>Wha!</t>
  </si>
  <si>
    <t>M32_DIG_WW_10_PSEUDO</t>
  </si>
  <si>
    <t>@whargentina</t>
  </si>
  <si>
    <t>M33_NAT_GR_NAME</t>
  </si>
  <si>
    <t>GRE1</t>
  </si>
  <si>
    <t>M33_NAT_GR_PSEUDO</t>
  </si>
  <si>
    <t>@gre1</t>
  </si>
  <si>
    <t>M34_NAT_CH_NAME</t>
  </si>
  <si>
    <t>TSR#2</t>
  </si>
  <si>
    <t>M34_NAT_CH_PSEUDO</t>
  </si>
  <si>
    <t>@tsr2_ch</t>
  </si>
  <si>
    <t>M35_NAT_CZ_NAME</t>
  </si>
  <si>
    <t>CZ Sports</t>
  </si>
  <si>
    <t>M35_NAT_CZ_PSEUDO</t>
  </si>
  <si>
    <t>@czsportsmedia</t>
  </si>
  <si>
    <t>M36_NAT_PL_NAME</t>
  </si>
  <si>
    <t>POL1</t>
  </si>
  <si>
    <t>M36_NAT_PL_PSEUDO</t>
  </si>
  <si>
    <t>@pol1tv</t>
  </si>
  <si>
    <t>M37_NAT_BR_NAME</t>
  </si>
  <si>
    <t>BRTV</t>
  </si>
  <si>
    <t>M37_NAT_BR_PSEUDO</t>
  </si>
  <si>
    <t>@braztv</t>
  </si>
  <si>
    <t>M38_NAT_RS_NAME</t>
  </si>
  <si>
    <t>AmadeuSport</t>
  </si>
  <si>
    <t>M38_NAT_RS_PSEUDO</t>
  </si>
  <si>
    <t>@amadeusport_rs</t>
  </si>
  <si>
    <t>M42_DIG_FR_NAME</t>
  </si>
  <si>
    <t>La ptite balle jaune</t>
  </si>
  <si>
    <t>M42_DIG_FR_PSEUDO</t>
  </si>
  <si>
    <t>@laptiteballejaune</t>
  </si>
  <si>
    <t>MEDIA_TYPE_00</t>
  </si>
  <si>
    <t>Tour media</t>
  </si>
  <si>
    <t>Media du circuit</t>
  </si>
  <si>
    <t>Tourmedien</t>
  </si>
  <si>
    <t>巡回赛媒体</t>
  </si>
  <si>
    <t>медиа тура</t>
  </si>
  <si>
    <t>Mídia do Tour</t>
  </si>
  <si>
    <t>MEDIA_TYPE_01</t>
  </si>
  <si>
    <t>Digital media</t>
  </si>
  <si>
    <t>Média digital</t>
  </si>
  <si>
    <t>Digitale Medien</t>
  </si>
  <si>
    <t>Media digital</t>
  </si>
  <si>
    <t>Media digitali</t>
  </si>
  <si>
    <t>数字媒体</t>
  </si>
  <si>
    <t>цифровые медиа</t>
  </si>
  <si>
    <t>Mídia Digital</t>
  </si>
  <si>
    <t>MEDIA_TYPE_02</t>
  </si>
  <si>
    <t>National media</t>
  </si>
  <si>
    <t>Média national</t>
  </si>
  <si>
    <t>Nationale Medien</t>
  </si>
  <si>
    <t>Media nacional</t>
  </si>
  <si>
    <t>Media nazionale</t>
  </si>
  <si>
    <t>全国性媒体</t>
  </si>
  <si>
    <t>национальные медиа</t>
  </si>
  <si>
    <t>Mídia Nacional</t>
  </si>
  <si>
    <t>MEDIA_TYPE_03</t>
  </si>
  <si>
    <t>电视</t>
  </si>
  <si>
    <t>телевидение</t>
  </si>
  <si>
    <t>NEWS_DOWN</t>
  </si>
  <si>
    <t>Biggest drops</t>
  </si>
  <si>
    <t>Plus grosses chutes</t>
  </si>
  <si>
    <t>Die größten Bewegungen nach unten</t>
  </si>
  <si>
    <t>Principales descensos</t>
  </si>
  <si>
    <t>Tonfi più eclatanti</t>
  </si>
  <si>
    <t>跌幅最大</t>
  </si>
  <si>
    <t>крупнейшие падения</t>
  </si>
  <si>
    <t>About ranking position</t>
  </si>
  <si>
    <t>Maiores quedas</t>
  </si>
  <si>
    <t>NEWS_RANK</t>
  </si>
  <si>
    <t>Biggest moves in Top 100</t>
  </si>
  <si>
    <t>Evolutions majeures du Top 100</t>
  </si>
  <si>
    <t>Die größten Bewegungen in den Top 100</t>
  </si>
  <si>
    <t>Principales cambios en el Top 100</t>
  </si>
  <si>
    <t>Stravolgimenti più importanti nella Top 100</t>
  </si>
  <si>
    <t>前100名最大变动</t>
  </si>
  <si>
    <t>крупнейшие изменения в топ-100</t>
  </si>
  <si>
    <t>Maiores subidas no Top 100</t>
  </si>
  <si>
    <t>NEWS_TAB1</t>
  </si>
  <si>
    <t>Tennis Circuits</t>
  </si>
  <si>
    <t>Circuits Tennis</t>
  </si>
  <si>
    <t>Tennistouren</t>
  </si>
  <si>
    <t>Circuitos de tenis</t>
  </si>
  <si>
    <t>Circuito tennis</t>
  </si>
  <si>
    <t>网球巡回赛</t>
  </si>
  <si>
    <t>теннисные туры</t>
  </si>
  <si>
    <t>Gather the 4 circuits</t>
  </si>
  <si>
    <t>Circuitos de Tênis</t>
  </si>
  <si>
    <t>NEWS_TAB2</t>
  </si>
  <si>
    <t>Social medias</t>
  </si>
  <si>
    <t>Medias sociaux</t>
  </si>
  <si>
    <t>Social Media-Plattformen</t>
  </si>
  <si>
    <t>Redes sociales</t>
  </si>
  <si>
    <t>Social media</t>
  </si>
  <si>
    <t>社交媒体</t>
  </si>
  <si>
    <t>социальные сети</t>
  </si>
  <si>
    <t>A CONFIRMER</t>
  </si>
  <si>
    <t>Mídias Sociais</t>
  </si>
  <si>
    <t>NEWS_TNMT</t>
  </si>
  <si>
    <t>News - Tournaments</t>
  </si>
  <si>
    <t>Actu - Tournois</t>
  </si>
  <si>
    <t>Neuigkeiten – Turniere</t>
  </si>
  <si>
    <t>Noticias - Torneos</t>
  </si>
  <si>
    <t>Notizie - Tornei</t>
  </si>
  <si>
    <t>赛事新闻</t>
  </si>
  <si>
    <t>новости — турниры</t>
  </si>
  <si>
    <t>Notícias - Torneios</t>
  </si>
  <si>
    <t>NEWS_UP</t>
  </si>
  <si>
    <t>Biggest moves up</t>
  </si>
  <si>
    <t>Plus grosses montées</t>
  </si>
  <si>
    <t>Die größten Bewegungen nach oben</t>
  </si>
  <si>
    <t>Principales ascensos</t>
  </si>
  <si>
    <t>Rimonte più strepitose</t>
  </si>
  <si>
    <t>涨幅最大</t>
  </si>
  <si>
    <t>крупнейшие подъёмы</t>
  </si>
  <si>
    <t>Maiores subidas</t>
  </si>
  <si>
    <t>VALIDATE</t>
  </si>
  <si>
    <t>Validate</t>
  </si>
  <si>
    <t>Valider</t>
  </si>
  <si>
    <t>Validar</t>
  </si>
  <si>
    <t>Accetta</t>
  </si>
  <si>
    <t>подтвердить</t>
  </si>
  <si>
    <t>CONF1_Q20_F</t>
  </si>
  <si>
    <t>What are your investment priorities for your academy's infrastructure?</t>
  </si>
  <si>
    <t>{[VAR_RANDOM_1_3]}</t>
  </si>
  <si>
    <t>Worin liegen Ihre Prioritäten für Investitionen in Bezug auf die Infrastruktur Ihrer Akademie?</t>
  </si>
  <si>
    <t>¿Cuáles son tus prioridades en cuanto a inversión en infraestructuras de la escuela?</t>
  </si>
  <si>
    <t>Quali saranno le tue priorità di investimento nelle infrastrutture della tua accademia?</t>
  </si>
  <si>
    <t>您对学院基础设施的投资重点是什么？</t>
  </si>
  <si>
    <t>Каковы ваши приоритеты инвестиций в инфраструктуру академии?</t>
  </si>
  <si>
    <t>Quais são suas prioridades de investimento para a infraestrutura da sua academia?</t>
  </si>
  <si>
    <t>CONF1_Q20_F_1</t>
  </si>
  <si>
    <t>Quelles seront vos priorités d'investissements en ce qui concerne les infrastructures de votre académie ?</t>
  </si>
  <si>
    <t>CONF1_Q20_F_2</t>
  </si>
  <si>
    <t>Quels projets d’infrastructures figurent en tête de votre liste d’investissement ?</t>
  </si>
  <si>
    <t>CONF1_Q20_F_3</t>
  </si>
  <si>
    <t>Quels équipements de l’académie seront renforcés en priorité pour cette saison ?</t>
  </si>
  <si>
    <t>CONF1_Q20_M</t>
  </si>
  <si>
    <t>CONF1_Q20_M_1</t>
  </si>
  <si>
    <t>CONF1_Q20_M_2</t>
  </si>
  <si>
    <t>CONF1_Q20_M_3</t>
  </si>
  <si>
    <t>CONF1_Q20_R1_F</t>
  </si>
  <si>
    <t>This year I want to focus on the training courts and offer my players the best conditions.</t>
  </si>
  <si>
    <t>Cette année je veux me focaliser sur les terrains d'entrainement et ainsi offrir à mes joueurs les meilleures conditions.</t>
  </si>
  <si>
    <t>Ich möchte mich dieses Jahr auf die Trainingsplätze konzentrieren und meinen Spielern somit die besten Bedingungen bieten.</t>
  </si>
  <si>
    <t>Este año quiero centrarme en los campos de entrenamiento y ofrecer a mis tenistas las mejores condiciones.</t>
  </si>
  <si>
    <t>Quest’anno voglio puntare sui campi d'allenamento e offrire ai miei giocatori le condizioni migliori.</t>
  </si>
  <si>
    <t>今年我想重点投资训练场地，为球员创造最好的条件。</t>
  </si>
  <si>
    <t>В этом году я хочу сосредоточиться на тренировочных кортах и предоставить игрокам лучшие условия.</t>
  </si>
  <si>
    <t>Este ano quero focar nas quadras de treinamento e oferecer as melhores condições aos meus jogadores.</t>
  </si>
  <si>
    <t>CONF1_Q20_R1_M</t>
  </si>
  <si>
    <t>CONF1_Q20_R2_F</t>
  </si>
  <si>
    <t>Our staff is great, but I think we can still do better and strive for excellence.</t>
  </si>
  <si>
    <t>Notre staff est de qualité mais je pense que l'on peut encore faire mieux et tendre vers l'excellence.</t>
  </si>
  <si>
    <t>Unser Mitarbeiterstab hat eine gute Qualität, ich denke aber, dass es noch besser geht und wir nach höchsten Standards streben sollten.</t>
  </si>
  <si>
    <t>Tenemos un personal excelente, pero creo que aún podemos hacerlo mejor y luchar por la excelencia.</t>
  </si>
  <si>
    <t>Il nostro personale è di alta qualità, ma penso che si possa fare di meglio e puntare all’eccellenza.</t>
  </si>
  <si>
    <t>我们的团队很棒，但我认为我们还可以做得更好，我们追求卓越。</t>
  </si>
  <si>
    <t>Наш персонал великолепен, но я думаю, мы можем стать ещё лучше и стремиться к совершенству.</t>
  </si>
  <si>
    <t>Nossa equipe é ótima, mas acho que ainda podemos melhorar e buscar a excelência.</t>
  </si>
  <si>
    <t>CONF1_Q20_R2_M</t>
  </si>
  <si>
    <t>CONF1_Q20_R3_F</t>
  </si>
  <si>
    <t>I’m not entirely satisfied with the recruitment, so we’ll invest in our study center.</t>
  </si>
  <si>
    <t>Je ne suis pas tout à fait satisfaite du recrutemement donc un investissement sera réalisé dans notre centre d'études.</t>
  </si>
  <si>
    <t>Ich bin nicht ganz mit der Anwerbung zufrieden, weshalb wir in unser Ausbildungszentrum investieren werden.</t>
  </si>
  <si>
    <t>No me convence del todo cómo va la contratación, así que invertiremos en nuestro centro de estudios.</t>
  </si>
  <si>
    <t>Non sono completamente soddisfatta della selezione, quindi effettueremo un investimento sul nostro centro studi.</t>
  </si>
  <si>
    <t>我对人才招募情况不是特别满意，所以我们将投资研究中心。</t>
  </si>
  <si>
    <t>Я не полностью довольна набором, поэтому мы вложимся в учебный центр.</t>
  </si>
  <si>
    <t>Não estou totalmente satisfeito com o recrutamento, então investiremos em nosso centro de estudos.</t>
  </si>
  <si>
    <t>CONF1_Q20_R3_M</t>
  </si>
  <si>
    <t>Je ne suis pas tout à fait satisfait du recrutemement donc un investissement sera réalisé dans notre centre d'études.</t>
  </si>
  <si>
    <t>Non sono completamente soddisfatto della selezione, quindi effettueremo un investimento sul nostro centro studi.</t>
  </si>
  <si>
    <t>Я не полностью доволен набором, поэтому мы вложимся в учебный центр.</t>
  </si>
  <si>
    <t>CONF1_Q20_R4_F</t>
  </si>
  <si>
    <t>Nothing special this year, at least not for now.</t>
  </si>
  <si>
    <t>Rien de particulier cette année, en tout cas pour l'instant.</t>
  </si>
  <si>
    <t>In diesem Jahr nichts Besonderes, zumindest momentan.</t>
  </si>
  <si>
    <t>No tengo nada especial en mente este año; al menos por ahora.</t>
  </si>
  <si>
    <t>Nulla di particolare quest’anno, almeno per il momento.</t>
  </si>
  <si>
    <t>今年没有特别计划，至少目前没有。</t>
  </si>
  <si>
    <t>Ничего особенного в этом году, по крайней мере пока.</t>
  </si>
  <si>
    <t>Nada especial este ano, pelo menos não por enquanto.</t>
  </si>
  <si>
    <t>CONF1_Q20_R4_M</t>
  </si>
  <si>
    <t>CONF12_Q1_F</t>
  </si>
  <si>
    <t>This new title places you in the ranks of managers who have won at least 10 Grand Slams. You must be very proud of this, right?</t>
  </si>
  <si>
    <t>En remportant ce nouveau titre, vous rentrez dans le panthéon des managers ayant gagné au moins 10 grands chelems. Cela doit être une immense fierté pour vous ?</t>
  </si>
  <si>
    <t>Durch den Gewinn dieses neuen Titels sichern Sie sich einen Platz in der Ruhmeshalle der Manager mit mindestens 10 Grand-Slam-Titeln. Sie müssen doch gewaltig stolz darauf sein, oder?</t>
  </si>
  <si>
    <t>Este nuevo título te coloca entre los entrenadores que han ganado al menos 10 Grand Slams. Seguro que te enorgullece mucho, ¿verdad?</t>
  </si>
  <si>
    <t>Grazie a questo nuovo titolo, ora fai parte del pantheon dei manager che hanno conquistato almeno 10 titoli del Grande Slam. È un ottimo risultato, di cui essere fieri!</t>
  </si>
  <si>
    <t>这个新头衔让您跻身至少赢得10座大满贯的经理行列。您一定很自豪吧？</t>
  </si>
  <si>
    <t>Этот новый титул ставит вас в ряд менеджеров, выигравших не менее 10 «Больших шлемов». Вы, должно быть, очень гордитесь этим?</t>
  </si>
  <si>
    <t>Este novo título o coloca entre os treinadores que venceram pelo menos 10 Grand Slams. Você deve estar muito orgulhoso disso, certo?</t>
  </si>
  <si>
    <t>CONF12_Q1_M</t>
  </si>
  <si>
    <t>这个新头衔让您跻身至少赢得11座大满贯的经理行列。您一定很自豪吧？</t>
  </si>
  <si>
    <t>CONF12_Q1_R1_F</t>
  </si>
  <si>
    <t>Yes. It’s an honor to be counted among such great names.</t>
  </si>
  <si>
    <t>Oui en effet c'est un immense honneur que de rejoindre des grands noms comme ceux-là.</t>
  </si>
  <si>
    <t>Ja, es ist tatsächlich eine große Ehre, mich nun in diese großen Namen einreihen zu dürfen.</t>
  </si>
  <si>
    <t>Sí. Es un honor encontrarme entre estos grandes nombres.</t>
  </si>
  <si>
    <t>È vero, è un onore immenso entrare a far parte di quel gruppo di nomi famosi.</t>
  </si>
  <si>
    <t>是的。能与这些了不起的人物并列是我的荣幸。</t>
  </si>
  <si>
    <t>Да. Для меня честь быть среди таких великих имён.</t>
  </si>
  <si>
    <t>Sim. É uma honra ser contado entre tantos grandes nomes.</t>
  </si>
  <si>
    <t>CONF12_Q1_R1_M</t>
  </si>
  <si>
    <t>CONF12_Q1_R2_F</t>
  </si>
  <si>
    <t>Oh, you know, records, big names... That’s not really my thing. I just want my players to go as far as they can and become the best players they can be.</t>
  </si>
  <si>
    <t>Oh vous savez les records, les grands noms… Je ne suis pas trop sensible à tous ça. Je veux seulement que mes joueurs aillent le plus loin possible et s'épanouissent.</t>
  </si>
  <si>
    <t>Oh, wissen Sie, die Rekorde, die großen Namen ... Das bedeutet mir nicht so viel. Ich will einfach nur, dass meine Spieler soweit wie möglich gehen und sich entwickeln.</t>
  </si>
  <si>
    <t>Bueno, ya sabes: récords, grandes nombres... Eso no es lo mío. Solo quiero que mis tenistas lleguen lo más lejos posible y que se conviertan en las mejores que puedan llegar a ser.</t>
  </si>
  <si>
    <t>In realtà, le statistiche e i grandi nomi... non ci tengo così tanto a queste cose. Voglio solo che i miei giocatori possano crescere e fare più strada possibile.</t>
  </si>
  <si>
    <t>哦，你知道的，记录、名头……我其实不太在意这些。我只希望我的球员发挥到极致，成为最优秀的自己。</t>
  </si>
  <si>
    <t>Знаете, рекорды, великие имена… это не совсем моё. Я просто хочу, чтобы мои игроки добились максимума.</t>
  </si>
  <si>
    <t>Ah, sabe, recordes, grandes nomes... Isso não é bem a minha praia. Só quero que meus jogadores cheguem o mais longe que puderem e se tornem os melhores jogadores que podem ser.</t>
  </si>
  <si>
    <t>CONF12_Q1_R2_M</t>
  </si>
  <si>
    <t>Bueno, ya sabes: récords, grandes nombres... Eso no es lo mío. Solo quiero que mis tenistas lleguen lo más lejos posible y que se conviertan en los mejores que puedan llegar a ser.</t>
  </si>
  <si>
    <t>CONF12_Q1_R3_F</t>
  </si>
  <si>
    <t>Oh, I hadn't even thought about that! Well, then all that’s left is to reach number 1!</t>
  </si>
  <si>
    <t>Ah ouais j'avais même pas calculé ! Bon et bien plus qu'à devenir le numéro 1 !</t>
  </si>
  <si>
    <t>Ah, ja. Das hatte ich gar nicht auf dem Schirm! Tatsächlich besser, als die Nummer 1 zu werden!</t>
  </si>
  <si>
    <t>¡Vaya, ni siquiera me lo había planteado! Bueno, ¡pues entonces solo queda llegar al número 1!</t>
  </si>
  <si>
    <t>Ah, sì, in effetti lo avevo calcolato anche io! Il prossimo passo sarà allora salire al 1° posto!</t>
  </si>
  <si>
    <t>哦，我甚至没想过这个！那么现在剩下的就是冲击世界第一！</t>
  </si>
  <si>
    <t>О, я даже не думала об этом! Что ж, осталось только выйти на первое место!</t>
  </si>
  <si>
    <t>Ah, eu nem tinha pensado nisso! Bem, então só resta chegar ao número 1!</t>
  </si>
  <si>
    <t>CONF12_Q1_R3_M</t>
  </si>
  <si>
    <t>О, я даже не думал об этом! Что ж, осталось только выйти на первое место!</t>
  </si>
  <si>
    <t>CONF12_Q1_R4_F</t>
  </si>
  <si>
    <t>I don't need stats to tell me that I'm going to be one of the greatest in the history of this sport.</t>
  </si>
  <si>
    <t>Pas besoin de stats pour savoir que je serai l'une des plus grandes de ce sport.</t>
  </si>
  <si>
    <t>Ich brauche keine Statistiken, um zu wissen, dass ich eine der Größten in diesem Sport sein werde.</t>
  </si>
  <si>
    <t>No me hacen falta estadísticas para saber que voy a estar entre la élite en la historia de este deporte.</t>
  </si>
  <si>
    <t>Non servono statistiche per comprendere che io sarò una delle più grandi di questo sport.</t>
  </si>
  <si>
    <t>我根本不需要数据来证明，我注定会成为网球史上最伟大的经理人之一。</t>
  </si>
  <si>
    <t>Мне не нужны статистические данные, чтобы знать, что я стану одной из величайших в истории этого спорта.</t>
  </si>
  <si>
    <t>Não preciso de estatísticas para me dizer que serei um dos maiores da história deste esporte.</t>
  </si>
  <si>
    <t>CONF12_Q1_R4_M</t>
  </si>
  <si>
    <t>Pas besoin de stats pour savoir que je serai l'un des plus grands de ce sport.</t>
  </si>
  <si>
    <t>Ich brauche keine Statistiken, um zu wissen, dass ich einer der Größten in diesem Sport sein werde.</t>
  </si>
  <si>
    <t>Non servono statistiche per comprendere che io sarò uno dei più grandi di questo sport.</t>
  </si>
  <si>
    <t>Мне не нужны статистические данные, чтобы знать, что я стану одним из величайших в истории этого спорта.</t>
  </si>
  <si>
    <t>CONF12_Q2_F</t>
  </si>
  <si>
    <t>This very small circle includes Toni Nadal, Marián Vajda, Patrick Mouratoglou... Has anyone particularly inspired you?</t>
  </si>
  <si>
    <t>Dans ce cercle très fermé sont présents Toni Nadal, Marián Vajda, Patrick Mouratoglou... Y'en a-t-il un qui vous a particulièrement inspiré ?</t>
  </si>
  <si>
    <t>In diesem elitären Kreis befinden sich noch Toni Nadal, Marián Vajdan, Patrick Mouratoglou ... Gibt es einen Spieler, durch den Sie besonders inspiriert sind?</t>
  </si>
  <si>
    <t>Este pequeño círculo incluye a Toni Nadal, Marián Vajda, Patrick Mouratoglou... ¿Te ha inspirado alguien especialmente?</t>
  </si>
  <si>
    <t>In questo gruppo ristretto ci sono nomi come Toni Nadal, Marián Vajda, Patrick Mouratoglou... Esiste qualcuno che per te è stato di ispirazione più degli altri?</t>
  </si>
  <si>
    <t>这个小圈子的人物包括托尼·纳达尔、马里安·瓦伊达、帕特里克·莫拉托格鲁……请问谁对您产生了特别的启发？</t>
  </si>
  <si>
    <t>В этот узкий круг входят Тони Надаль, Мариан Вайда, Патрик Муратоглу… Кто-нибудь особенно вдохновлял вас?</t>
  </si>
  <si>
    <t>Este círculo muito pequeno inclui Toni Nadal, Marián Vajda, Patrick Mouratoglou... Alguém o inspirou particularmente?</t>
  </si>
  <si>
    <t>CONF12_Q2_M</t>
  </si>
  <si>
    <t>CONF12_Q2_R1_F</t>
  </si>
  <si>
    <t>I've always been a big fan of Toni Nadal and the relationship he built with his nephew.</t>
  </si>
  <si>
    <t>J'ai toujours été particulièrement admirative de Toni Nadal et de la relation qu'il a su créer avec son neveu.</t>
  </si>
  <si>
    <t>Ich habe schon immer Toni Nadal und die Beziehung bewundert, die er zu seinem Neffen aufgebaut hat.</t>
  </si>
  <si>
    <t>Siempre he admirado mucho a Toni Nadal y la relación que estableció con su sobrino.</t>
  </si>
  <si>
    <t>Sono sempre stata un’ammiratrice di Toni Nadal e del rapporto che ha creato con suo nipote.</t>
  </si>
  <si>
    <t>我一直是托尼·纳达尔的忠实粉丝，他与其侄子之间的关系让我很钦佩。</t>
  </si>
  <si>
    <t>Я всегда была большой поклонницей Тони Надаля и отношений, которые он построил со своим племянником.</t>
  </si>
  <si>
    <t>Sempre fui um grande fã de Toni Nadal e da relação que ele construiu com o sobrinho.</t>
  </si>
  <si>
    <t>CONF12_Q2_R1_M</t>
  </si>
  <si>
    <t>J'ai toujours été particulièrement admiratif de Toni Nadal et de la relation qu'il a su créer avec son neveu.</t>
  </si>
  <si>
    <t>Sono sempre stato un ammiratore di Toni Nadal e del rapporto che ha creato con suo nipote.</t>
  </si>
  <si>
    <t>Я всегда был большим поклонником Тони Надаля и отношений, которые он построил со своим племянником.</t>
  </si>
  <si>
    <t>CONF12_Q2_R2_F</t>
  </si>
  <si>
    <t>Dimitrov, Serena Williams, Tsitsipas. Not to mention the size of the academy. What P. Mouratoglou has managed to accomplish is impressive. Clearly his project has inspired me a lot.</t>
  </si>
  <si>
    <t>Dimitrov, Serena Williams, Tsitsipas.. Sans mentionner l'envergure de son académie. C'est assez impressionnant ce qu'a réussi à faire P. Mouratoglou. Clairement son projet m'a beaucoup inspirée.</t>
  </si>
  <si>
    <t>Dimitrov, Serena Williams, Tsitsipas ... Ganz zu schweigen von der Reichweite seiner Akademie. Es ist äußerst bewundernswert, was P. Mouratoglou gelungen ist. Sein Projekt hat mir definitiv sehr inspiriert.</t>
  </si>
  <si>
    <t>Dimitrov, Serena Williams, Tsitsipas... por no mencionar el tamaño de la escuela. Lo que ha logrado P. Mouratoglou es impresionante. Sin duda, su proyecto me ha inspirado un montón.</t>
  </si>
  <si>
    <t>Dimitrov, Serena Williams, Tsitsipas... Per non parlare dell’importanza della sua accademia. Ciò che è riuscito a fare P. Mouratoglou è davvero sorprendente. Il suo progetto è stato di grande ispirazione per me.</t>
  </si>
  <si>
    <t>迪米特洛夫、塞雷娜·威廉姆斯、西西帕斯。更不用说其学院的规模。P. 莫拉托格鲁所取得的成就令人印象深刻。显然，他的项目给了我很多启发。</t>
  </si>
  <si>
    <t>Димитров, Серена Уильямс, Циципас… И не говоря уже о масштабах академии. То, чего добился П. Муратоглу, впечатляет. Его проект сильно вдохновил меня.</t>
  </si>
  <si>
    <t>Dimitrov, Serena Williams, Tsitsipas. Sem mencionar o tamanho da academia. O que P. Mouratoglou conseguiu realizar é impressionante. Claramente seu projeto me inspirou muito.</t>
  </si>
  <si>
    <t>CONF12_Q2_R2_M</t>
  </si>
  <si>
    <t>Dimitrov, Serena Williams, Tsitsipas.. Sans mentionner l'envergure de son académie. C'est assez impressionnant ce qu'a réussi à faire P. Mouratoglou. Clairement son projet m'a beaucoup inspiré.</t>
  </si>
  <si>
    <t>CONF12_Q2_R3_F</t>
  </si>
  <si>
    <t>Vajda’s relationship and history with Novak has left quite the mark on the history of the sport. It's hard not to admire what they’ve been able to accomplish together.</t>
  </si>
  <si>
    <t>Vajda, à travers sa relation et son histoire avec Novak, a été un gros marqueur dans l'histoire de ce sport. Difficile de ne pas être admirative de ce qu'ils ont accompli ensemble.</t>
  </si>
  <si>
    <t>Vajda hat die Geschichte dieses Sports durch seine Beziehung zu und seiner Geschichte mit Novak stark geprägt. Es ist schwierig, keine Bewunderung für das zu hegen, was die beiden gemeinsam erreicht haben.</t>
  </si>
  <si>
    <t>La relación y la historia de Vajda con Novak ha dejado huella en la historia de este deporte. Es difícil no admirar lo que han conseguido juntos.</t>
  </si>
  <si>
    <t>Vajda, con il suo rapporto e il suo passato con Novak, è stato un pilastro della storia di questo sport. È difficile non ammirare ciò che hanno realizzato insieme.</t>
  </si>
  <si>
    <t>瓦伊达与德约科维奇的关系和经历在网球史上留下了深刻的印记。他们共同取得的成就着实令人钦佩。</t>
  </si>
  <si>
    <t>Отношения Вайды с Новаком и их история оставили огромный след в теннисе. Трудно не восхищаться тем, чего им удалось добиться.</t>
  </si>
  <si>
    <t>A relação e a história de Vajda com Novak deixaram uma marca na história do esporte. É difícil não admirar o que eles conseguiram realizar juntos.</t>
  </si>
  <si>
    <t>CONF12_Q2_R3_M</t>
  </si>
  <si>
    <t>Vajda, à travers sa relation et son histoire avec Novak, a été un gros marqueur dans l'histoire de ce sport. Difficile de ne pas être admiratif de ce qu'ils ont accompli ensemble.</t>
  </si>
  <si>
    <t>CONF12_Q2_R4_F</t>
  </si>
  <si>
    <t>I don’t look to anyone for inspiration. The only thing I trust are my own instincts.</t>
  </si>
  <si>
    <t>Je ne suis pas du genre à prendre exemple sur qui que ce soit. Je ne me fie qu'à mon instinct.</t>
  </si>
  <si>
    <t>Ich gehöre nicht zu denjenigen, die sich ein Beispiel an allem nehmen. Ich verlasse mich nur auf meinen eigenen Instinkt.</t>
  </si>
  <si>
    <t>No busco inspirarme en nadie. Solo confío en mi instinto.</t>
  </si>
  <si>
    <t>Non è una mia caratteristica avere altre persone come esempi da seguire. Mi affido al mio istinto.</t>
  </si>
  <si>
    <t>我不从任何人那里寻求启发，我只相信自己的直觉。</t>
  </si>
  <si>
    <t>Я ни на кого не равняюсь. Единственное, чему я доверяю, — это собственные инстинкты.</t>
  </si>
  <si>
    <t>Não busco inspiração em ninguém. A única coisa em que confio são meus próprios instintos.</t>
  </si>
  <si>
    <t>CONF12_Q2_R4_M</t>
  </si>
  <si>
    <t>CONF12_Q3_F</t>
  </si>
  <si>
    <t>In your opinion, what are the qualities that have allowed you to reach this level of excellence?</t>
  </si>
  <si>
    <t>Selon vous, quelles sont les qualités premières qui vous ont permis d'atteindre ce niveau d'excellence ?</t>
  </si>
  <si>
    <t>Was sind Ihrer Meinung nach die wichtigsten Fähigkeiten, die es Ihnen ermöglichten, ein derart herausragendes Niveau zu erreichen?</t>
  </si>
  <si>
    <t>En tu opinión, ¿qué cualidades te han permitido alcanzar este nivel de excelencia?</t>
  </si>
  <si>
    <t>Secondo te, quali sono le qualità più importanti che ti hanno permesso di raggiungere questo eccezionale livello?</t>
  </si>
  <si>
    <t>您认为，是哪些品质让您达到了如此卓越的水平？</t>
  </si>
  <si>
    <t>Как вы считаете, какие качества позволили вам достичь такого уровня?</t>
  </si>
  <si>
    <t>Na sua opinião, quais são as qualidades que permitiram que você alcançasse este nível de excelência?</t>
  </si>
  <si>
    <t>CONF12_Q3_M</t>
  </si>
  <si>
    <t>Selon vous, quelles sont les qualités premières qui vous ont permis d''atteindre ce niveau d'excellence ?</t>
  </si>
  <si>
    <t>Secondo te, quali sono le qualità più importanti che ti hanno permesso di 'raggiungere questo eccezionale livello?</t>
  </si>
  <si>
    <t>CONF12_Q3_R1_F</t>
  </si>
  <si>
    <t>I think it’s a combination of luck and hard work. Without these 2 things, you can't set records.</t>
  </si>
  <si>
    <t>Selon moi c'est un mélange de chance et de travail. Sans ces 2 éléments là, impossible d'atteindre des records.</t>
  </si>
  <si>
    <t>Meiner Ansicht nach ist es eine Mischung aus Glück und Arbeit. Ohne diese beiden Elemente kann man unmöglich Rekorde erzielen.</t>
  </si>
  <si>
    <t>Creo que ha sido una combinación de suerte y trabajo. Sin contar con esas dos cosas no se pueden lograr récords.</t>
  </si>
  <si>
    <t>Credo che sia un insieme di fortuna e grande impegno. Senza questi due fattori, è impossibile ottenere ottimi risultati.</t>
  </si>
  <si>
    <t>我认为是运气和努力的结合。没有这两样，你无法创造记录。</t>
  </si>
  <si>
    <t>Думаю, это сочетание удачи и тяжёлой работы. Без этих двух вещей рекорды не ставятся.</t>
  </si>
  <si>
    <t>Acho que é uma combinação de sorte e trabalho duro. Sem essas 2 coisas, você não pode quebrar recordes.</t>
  </si>
  <si>
    <t>CONF12_Q3_R1_M</t>
  </si>
  <si>
    <t>CONF12_Q3_R2_F</t>
  </si>
  <si>
    <t>Managing people is at the heart of this job, so I’d say that the first quality is relationships.</t>
  </si>
  <si>
    <t>La gestion humaine est centrale dans ce job donc je dirais que la première des qualités est relationnelle.</t>
  </si>
  <si>
    <t>In diesem Beruf ist die menschliche Führung von zentraler Bedeutung, daher würde ich sagen, dass die Beziehungsfähigkeiten am wichtigsten sind.</t>
  </si>
  <si>
    <t>La gestión humana es clave para este trabajo, por lo que diría que la primera cualidad son las relaciones.</t>
  </si>
  <si>
    <t>La gestione a livello umano è fondamentale in questo lavoro, quindi direi che la prima qualità è la capacità di creare relazioni.</t>
  </si>
  <si>
    <t>人员管理是这项工作的核心，所以我认为首要品质是处理人际关系的能力。</t>
  </si>
  <si>
    <t>Управление людьми — основа этой профессии, поэтому первое качество — это отношения.</t>
  </si>
  <si>
    <t>Gerenciar pessoas está no centro deste trabalho, então eu diria que a primeira qualidade são os relacionamentos.</t>
  </si>
  <si>
    <t>CONF12_Q3_R2_M</t>
  </si>
  <si>
    <t>CONF12_Q3_R3_F</t>
  </si>
  <si>
    <t>You’ve got to be able to stay one step ahead of everything: recruitments, commercial contracts, investments, etc. So I’d say anticipation and the ability to plan for the future.</t>
  </si>
  <si>
    <t>Il faut être capable d'avoir un coup d'avance sur tout : recrutements, contrats commerciaux, investissements, etc. Donc je dirais l'anticipation et la capacité de projection dans l'avenir.</t>
  </si>
  <si>
    <t>Man muss in der Lage sein, in allen Aspekten einen Schritt voraus zu sein: Anwerbungen, Handelsverträge, Investitionen usw. Ich würde daher sagen, die Antizipation und die Fähigkeit der Vorausschau.</t>
  </si>
  <si>
    <t>Hay que ser capaz de ir un paso por delante en todo: incorporaciones, contratos comerciales, inversiones, etc. Por lo tanto, yo diría que la anticipación y la capacidad de planificación de cara al futuro.</t>
  </si>
  <si>
    <t>Bisogna essere un passo avanti su tutto: selezione, contratti, investimenti, ecc. Direi quindi la capacità di giocare d’anticipo e di immaginare il futuro.</t>
  </si>
  <si>
    <t>你必须能够事事领先一步：招募人员、商业合同、投资等等。所以我认为是预见性和规划未来的能力。</t>
  </si>
  <si>
    <t>Нужно всегда быть на шаг впереди: рекрутинг, контракты, инвестиции… Поэтому я бы сказала — умение предвидеть и планировать.</t>
  </si>
  <si>
    <t>Você tem que ser capaz de ficar um passo à frente de tudo: contratações, contratos comerciais, investimentos, etc. Então eu diria antecipação e a capacidade de planejar o futuro.</t>
  </si>
  <si>
    <t>CONF12_Q3_R3_M</t>
  </si>
  <si>
    <t>Нужно всегда быть на шаг впереди: рекрутинг, контракты, инвестиции… Поэтому я бы сказал — умение предвидеть и планировать.</t>
  </si>
  <si>
    <t>CONF12_Q3_R4_F</t>
  </si>
  <si>
    <t>To be brutally honest, it takes a lot of money to get here! A top-notch staff, premium infrastructure... without money, your talent is useless.</t>
  </si>
  <si>
    <t>Faut pas se mentir, il faut surtout avoir beaucoup de pognon pour en arriver là ! Un staff de qualité, des infrastructures premium, sans argent le talent ne sert à rien.</t>
  </si>
  <si>
    <t>Ehrlich gesagt braucht man aber vor allem viel Geld, um dies zu erreichen! Fähige Mitarbeiter, eine erstklassige Infrastruktur – ohne Geld bringt das Talent gar nichts.</t>
  </si>
  <si>
    <t>Aunque suene fatal, ¡hace falta mucho dinero para llegar hasta aquí! Personal de primer nivel, magníficas infraestructuras... sin dinero, no hay talento que valga.</t>
  </si>
  <si>
    <t>Non dobbiamo prenderci in giro, serve soprattutto un sacco di denaro! Un personale di qualità, infrastrutture di massimo livello... senza soldi, il talento non porta lontano.</t>
  </si>
  <si>
    <t>说实话，要达到这个水平需要大量资金！顶级员工、优质基础设施……没有钱，你的才华也派不上用场。</t>
  </si>
  <si>
    <t>Если честно, чтобы оказаться здесь, нужны большие деньги! Персонал топ-уровня, первоклассная инфраструктура… без денег талант бесполезен.</t>
  </si>
  <si>
    <t>Para ser brutalmente honesto, é preciso muito dinheiro para chegar aqui! Uma equipe de ponta, infraestrutura premium... sem dinheiro, seu talento é inútil.</t>
  </si>
  <si>
    <t>CONF12_Q3_R4_M</t>
  </si>
  <si>
    <t>CONF12_Q4_F</t>
  </si>
  <si>
    <t>Was winning 10 grand slams a goal you had in mind at the start of your career?</t>
  </si>
  <si>
    <t>Est-ce que gagner 10 grand chelem était un objectif que vous aviez envisagé quand vous avez débuté votre carrière ?</t>
  </si>
  <si>
    <t>War der zehnte Grand Slam-Sieg ein Ziel, das Sie anstrebten, als Sie mit Ihrer Karriere begannen?</t>
  </si>
  <si>
    <t>¿Ganar 10 Grand Slams era un objetivo que te habías marcado al comienzo de tu carrera?</t>
  </si>
  <si>
    <t>Vincere 10 titoli del Grande Slam è un obiettivo che ti eri posta quando avevi iniziato la tua carriera?</t>
  </si>
  <si>
    <t>赢得10座大满贯是您职业初期的目标吗？</t>
  </si>
  <si>
    <t>Было ли для вас целью выиграть 10 турниров Большого шлема в начале карьеры?</t>
  </si>
  <si>
    <t>Vencer 10 Grand Slams era um objetivo que você tinha em mente no início da sua carreira?</t>
  </si>
  <si>
    <t>CONF12_Q4_M</t>
  </si>
  <si>
    <t>赢得11座大满贯是您职业初期的目标吗？</t>
  </si>
  <si>
    <t>CONF12_Q4_R1_F</t>
  </si>
  <si>
    <t>Ever since I was a kid, I knew I wanted to be famous and make history. So yeah, reaching this point was the minimum!</t>
  </si>
  <si>
    <t>Déjà enfant je voulais être connu et entrer dans l'histoire. Donc oui, passer ce pallier était le minimum !</t>
  </si>
  <si>
    <t>Schon als Kind wollte ich bekannt werden und in die Geschichte eingehen. Also ja, dieser Meilenstein war also das Mindeste!</t>
  </si>
  <si>
    <t>Siempre supe que quería alcanzar la fama y hacer historia. Así que, sí, ¡llegar hasta aquí era lo mínimo!</t>
  </si>
  <si>
    <t>Da piccola sognavo di diventare famosa e di passare alla storia. Quindi sì, arrivare a questi livelli è il minimo!</t>
  </si>
  <si>
    <t>从小我就知道自己想出名，想创造历史。所以到这个地步是最低要求！</t>
  </si>
  <si>
    <t>С детства я знала, что хочу стать знаменитой и войти в историю. Так что да, достичь этого — было минимумом!</t>
  </si>
  <si>
    <t>Desde criança, eu sabia que queria ser famoso e fazer história. Então sim, chegar a este ponto era o mínimo!</t>
  </si>
  <si>
    <t>CONF12_Q4_R1_M</t>
  </si>
  <si>
    <t>С детства я знал, что хочу стать знаменитым и войти в историю. Так что да, достичь этого — было минимумом!</t>
  </si>
  <si>
    <t>CONF12_Q4_R2_F</t>
  </si>
  <si>
    <t>No, absolutely not! When I first got started, my only goal was to have fun. Doing it while breaking records is even better!</t>
  </si>
  <si>
    <t>Non absolument pas ! J'ai débuté ma carrière avec le seul et unique objectif de m'éclater. En battant des records c'est encore mieux !</t>
  </si>
  <si>
    <t>Nein, absolut nicht! Ich begann meine Karriere mit dem einzigen Ziel, Spaß zu haben. Dabei Rekorde zu brechen, macht natürlich noch mehr Spaß!</t>
  </si>
  <si>
    <t>¡No, desde luego que no! Cuando empecé, solo quería divertirme. ¡Y hacerlo mientras se baten récords es aún mejor!</t>
  </si>
  <si>
    <t>Per niente! All’inizio della mia carriera volevo solo divertirmi. Battere i record è ancora più speciale!</t>
  </si>
  <si>
    <t>绝对不是！刚开始时，我唯一的目标是享受比赛。当然，能够顺便打破记录就更好了！</t>
  </si>
  <si>
    <t>Нет, конечно! В начале я просто хотела получать удовольствие. Делать это, ещё и побивая рекорды — ещё лучше!</t>
  </si>
  <si>
    <t>Não, absolutamente não! Quando comecei, meu único objetivo era me divertir. Fazer isso enquanto quebro recordes é ainda melhor!</t>
  </si>
  <si>
    <t>CONF12_Q4_R2_M</t>
  </si>
  <si>
    <t>Нет, конечно! В начале я просто хотел получать удовольствие. Делать это, ещё и побивая рекорды — ещё лучше!</t>
  </si>
  <si>
    <t>CONF12_Q4_R3_F</t>
  </si>
  <si>
    <t>I thought about it, but I really didn't think I could. What’s happened is unbelievable.</t>
  </si>
  <si>
    <t>J'y avais songé oui mais je ne pensais vraiment pas que j'y arriverai, c'est incroyable ce qu'il se passe.</t>
  </si>
  <si>
    <t>Ich hatte zwar davon geträumt, aber nicht wirklich geglaubt, dass ich das schaffen würde. Es ist unglaublich, dass es soweit gekommen ist.</t>
  </si>
  <si>
    <t>Sí que lo pensé, pero en realidad no creía que pudiera llegar a conseguirlo. Lo que ha pasado es increíble.</t>
  </si>
  <si>
    <t>Il pensiero mi era venuto, ma non pensavo che ci sarei davvero riuscita; tutto questo ha dell’incredibile.</t>
  </si>
  <si>
    <t>我曾想过，但真的没想到自己能做到。我至今不敢相信眼前的这一切。</t>
  </si>
  <si>
    <t>Я думала об этом, но и представить не могла, что это произойдёт. Это невероятно.</t>
  </si>
  <si>
    <t>Eu pensei nisso, mas realmente não achei que conseguiria. O que aconteceu é inacreditável.</t>
  </si>
  <si>
    <t>CONF12_Q4_R3_M</t>
  </si>
  <si>
    <t>Я думал об этом, но и представить не мог, что это произойдёт. Это невероятно.</t>
  </si>
  <si>
    <t>Pensei nisso, mas realmente não achei que conseguiria. O que aconteceu é inacreditável.</t>
  </si>
  <si>
    <t>CONF12_Q4_R4_F</t>
  </si>
  <si>
    <t>No, not really. People talked about it, but from a personal point of view, records aren't that important.</t>
  </si>
  <si>
    <t>Pas vraiment non. On m'en avait parlé mais, d'un point de vue personnel, les records ne sont pas importants.</t>
  </si>
  <si>
    <t>Nicht wirklich, nein. Ich wurde zwar darauf hingewiesen, für mich persönlich sind Rekorde aber unwichtig.</t>
  </si>
  <si>
    <t>No, la verdad es que no. La gente lo decía, pero desde un punto de vista personal, los récords no son tan importantes.</t>
  </si>
  <si>
    <t>In realtà, no. Me ne avevano parlato ma, a livello personale, le statistiche mi interessano davvero poco.</t>
  </si>
  <si>
    <t>不，不完全是。大家都在讨论这个问题，但就个人观点而言，纪录并没有那么重要。</t>
  </si>
  <si>
    <t>Нет, не особо. Люди говорили об этом, но для меня лично рекорды не так важны.</t>
  </si>
  <si>
    <t>Não, não realmente. As pessoas falaram sobre isso, mas de um ponto de vista pessoal, recordes não são tão importantes.</t>
  </si>
  <si>
    <t>CONF12_Q4_R4_M</t>
  </si>
  <si>
    <t>CONF12_Q5_F</t>
  </si>
  <si>
    <t>After so many titles and successes, how do you stay motivated and maintain your drive to go further?</t>
  </si>
  <si>
    <t>Après autant de titres et de succès, comment gardez-vous la motivation et l'envie d'aller toujours plus loin ?</t>
  </si>
  <si>
    <t>Nach so vielen Titeln und Erfolgen, wie bewahren Sie da die Motivation und die Lust, noch weiter zu gehen?</t>
  </si>
  <si>
    <t>Después de tantos títulos y éxitos, ¿cómo mantienes la motivación y el impulso para llegar más lejos?</t>
  </si>
  <si>
    <t>Dopo così tanti titoli e successi, come riesci a mantenere alte la motivazione e la voglia di spingerti sempre più in alto?</t>
  </si>
  <si>
    <t>拥有这么多冠军头衔和成就后，您如何保持动力和继续前进？</t>
  </si>
  <si>
    <t>После стольких титулов и успехов как вы сохраняете мотивацию?</t>
  </si>
  <si>
    <t>Depois de tantos títulos e sucessos, como você se mantém motivada e mantém seu ímpeto para ir mais longe?</t>
  </si>
  <si>
    <t>CONF12_Q5_M</t>
  </si>
  <si>
    <t>Depois de tantos títulos e sucessos, como você se mantém motivado e mantém seu ímpeto para ir mais longe?</t>
  </si>
  <si>
    <t>CONF12_Q5_R1_F</t>
  </si>
  <si>
    <t>I literally live for my players, my staff... They’re the ones who keep me going every day. They’re the ones I want to keep fighting for.</t>
  </si>
  <si>
    <t>Je vis littéralement pour mes joueurs, mon staff… Ce sont eux qui me portent chaque jour et pour qui je veux continuer à me battre.</t>
  </si>
  <si>
    <t>Ich lebe wortwörtlich für meine Spieler, meine Mitarbeiter ... Sie tragen mich jeden Tag und für sie möchte ich auch weiterhin kämpfen.</t>
  </si>
  <si>
    <t>Literalmente, vivo para mis tenistas, mi personal... Son los que me hacen seguir adelante un día tras otro. Son quienes me motivan para seguir luchando.</t>
  </si>
  <si>
    <t>Io vivo letteralmente per i miei giocatori, il mio personale... sono loro che mi sostengono ogni giorno e per cui voglio continuare a impegnarmi.</t>
  </si>
  <si>
    <t>我活着就是为了我的球员和员工……他们每天都激励着我，我想为他们继续奋斗。</t>
  </si>
  <si>
    <t>Я буквально живу ради своих игроков и персонала… Именно они заставляют меня двигаться дальше.</t>
  </si>
  <si>
    <t>Eu literalmente vivo pelos meus jogadores, minha equipe... Eles são quem me mantêm em frente todos os dias. São por eles que quero continuar lutando.</t>
  </si>
  <si>
    <t>CONF12_Q5_R1_M</t>
  </si>
  <si>
    <t>CONF12_Q5_R2_F</t>
  </si>
  <si>
    <t>Being the greatest manager is something that takes time to achieve, not just one or two more records.</t>
  </si>
  <si>
    <t>Etre la plus grande des managers est un objectif qui se réalise sur la longueur, pas après un ou deux records supplémentaires.</t>
  </si>
  <si>
    <t>Die beste Managerin zu sein ist ein Ziel, das man langfristig erreicht und nicht nach ein oder zwei weiteren Rekorden.</t>
  </si>
  <si>
    <t>Convertirse en el mejor entrenador lleva su tiempo; no es cuestión de uno o dos récords más.</t>
  </si>
  <si>
    <t>Diventare la miglior manager è un obiettivo che si realizza a lungo termine, non dopo poco tempo.</t>
  </si>
  <si>
    <t>成为最伟大的经理人需要时间的积累，而不仅仅是一两个纪录。</t>
  </si>
  <si>
    <t>Быть величайшим менеджером — это путь, который занимает годы, а не одно-два достижения.</t>
  </si>
  <si>
    <t>Ser o maior técnico leva tempo para ser alcançado, não apenas um ou dois recordes a mais.</t>
  </si>
  <si>
    <t>CONF12_Q5_R2_M</t>
  </si>
  <si>
    <t>Etre le plus grand des managers est un objectif qui se réalise sur la longueur, pas après un ou deux records supplémentaires.</t>
  </si>
  <si>
    <t>Der beste Manager zu sein ist ein Ziel, das man langfristig erreicht und nicht nach ein oder zwei weiteren Rekorden.</t>
  </si>
  <si>
    <t>Diventare il miglior manager è un obiettivo che si realizza a lungo termine, non dopo poco tempo.</t>
  </si>
  <si>
    <t>CONF12_Q5_R3_F</t>
  </si>
  <si>
    <t>My passion for this sport is what has always driven me.</t>
  </si>
  <si>
    <t>La passion que j'ai pour ce sport est ce qui m'a toujours animé.</t>
  </si>
  <si>
    <t>Es ist die Leidenschaft, die ich für diesen Sport verspüre, die mich stets antreibt.</t>
  </si>
  <si>
    <t>Lo que siempre me ha impulsado es mi pasión por este deporte.</t>
  </si>
  <si>
    <t>La passione che ho per questo sport è la mia spinta più grande.</t>
  </si>
  <si>
    <t>我对这项运动的热爱就是我前进的动力。</t>
  </si>
  <si>
    <t>Моя страсть к этому виду спорта всегда двигала мной.</t>
  </si>
  <si>
    <t>Minha paixão por este esporte é o que sempre me impulsionou.</t>
  </si>
  <si>
    <t>CONF12_Q5_R3_M</t>
  </si>
  <si>
    <t>CONF12_Q5_R4_F</t>
  </si>
  <si>
    <t>My passion for the sport, the relationships... It’s all nice, but I still expect a nice raise from the management committee.</t>
  </si>
  <si>
    <t>La passion du sport, le relationnel, etc. c'est bien mais j'attends quand même une belle augmentation par le comité de direction.</t>
  </si>
  <si>
    <t>Die Leidenschaft für den Sport, die Beziehungen usw., das ist zwar schön und gut, ich erwarte aber trotzdem eine schöne Gehaltserhöhung durch die Geschäftsführung.</t>
  </si>
  <si>
    <t>Mi pasión por este deporte, las relaciones... Todo eso está bien, pero espero un buen aumento por parte del comité de gestión.</t>
  </si>
  <si>
    <t>La passione per lo sport, gli aspetti sociali, ecc. tutto perfetto, ma mi aspetto un bell’aumento da parte del consiglio di amministrazione.</t>
  </si>
  <si>
    <t>我当然也重视对运动的热爱和人际关系……但说实话，我更希望管理层能给我大幅加薪。</t>
  </si>
  <si>
    <t>Страсть к спорту, отношения… всё это хорошо, но я всё же рассчитываю на повышение от руководства.</t>
  </si>
  <si>
    <t>Minha paixão pelo esporte, os relacionamentos... Tudo isso é ótimo, mas ainda espero um bom aumento do comitê de gestão.</t>
  </si>
  <si>
    <t>CONF12_Q5_R4_M</t>
  </si>
  <si>
    <t>CONF12_Q6_F</t>
  </si>
  <si>
    <t>Is creating a new academy and starting over again something you might consider?</t>
  </si>
  <si>
    <t>Créer une nouvelle académie et relancer le challenge du début est quelque chose que vous pourriez envisager ?</t>
  </si>
  <si>
    <t>Sind die Gründung einer neuen Akademie und eine neue Herausforderung etwas, das Sie sich vorstellen können?</t>
  </si>
  <si>
    <t>¿Podrías llegar a plantearte crear una nueva escuela y empezar de nuevo?</t>
  </si>
  <si>
    <t>Pensi di voler creare una nuova accademia e ripartire con una nuova avventura?</t>
  </si>
  <si>
    <t>您会考虑自己重新创办一个学院吗？</t>
  </si>
  <si>
    <t>Рассматриваете ли вы возможность создать новую академию и начать всё заново?</t>
  </si>
  <si>
    <t>Criar uma nova academia e começar tudo de novo é algo que você consideraria?</t>
  </si>
  <si>
    <t>CONF12_Q6_M</t>
  </si>
  <si>
    <t>CONF12_Q6_R1_F</t>
  </si>
  <si>
    <t>Why not? I was just talking about this with my husband yesterday. A new challenge, turning a new page.. I like the idea.</t>
  </si>
  <si>
    <t>Pourquoi pas ! J'en parlais justement avec mon mari hier. Un nouveau défi, une nouvelle page, j'aime cette idée.</t>
  </si>
  <si>
    <t>Warum nicht! Ich habe zufällig erst gestern mit meinem Mann darüber gesprochen. Eine neue Herausforderung, eine neue Seite – die Idee gefällt mir.</t>
  </si>
  <si>
    <t>¿Por qué no? Justo ayer hablaba de esto con mi pareja. Un nuevo reto, pasar página... me gusta la idea.</t>
  </si>
  <si>
    <t>Perché no? Ne stavo parlando con mio marito proprio ieri. Una nuova sfida, una nuova pagina, non sarebbe male.</t>
  </si>
  <si>
    <t>为什么不呢？我昨天刚和我丈夫谈到这个。新的挑战，翻开新的一页……我喜欢这个想法。</t>
  </si>
  <si>
    <t>Почему бы и нет? Я как раз говорила об этом вчера с мужем. Новый вызов, новая страница… Мне нравится эта идея.</t>
  </si>
  <si>
    <t>Por que não? Estava justamente falando sobre isso com meu marido ontem. Um novo desafio, virar uma nova página... Gosto da ideia.</t>
  </si>
  <si>
    <t>CONF12_Q6_R1_M</t>
  </si>
  <si>
    <t>Why not? I was just talking about this with my wife yesterday. A new challenge, turning a new page.. I like the idea.</t>
  </si>
  <si>
    <t>Pourquoi pas ! J'en parlais justement avec ma femme hier. Un nouveau défi, une nouvelle page, j'aime cette idée.</t>
  </si>
  <si>
    <t>Warum nicht! Ich habe zufällig erst gestern mit meiner Frau darüber gesprochen. Eine neue Herausforderung, eine neue Seite – die Idee gefällt mir.</t>
  </si>
  <si>
    <t>Perché no? Ne stavo parlando con mia moglie proprio ieri. Una nuova sfida, una nuova pagina, non sarebbe male.</t>
  </si>
  <si>
    <t>为什么不呢？我昨天刚和我妻子谈到这个。新的挑战，翻开新的一页……我喜欢这个想法。</t>
  </si>
  <si>
    <t>Почему бы и нет? Я как раз говорил об этом вчера с женой. Новый вызов, новая страница… Мне нравится эта идея.</t>
  </si>
  <si>
    <t>Por que não? Estava justamente falando sobre isso com minha esposa ontem. Um novo desafio, virar uma nova página... Gosto da ideia.</t>
  </si>
  <si>
    <t>CONF12_Q6_R2_F</t>
  </si>
  <si>
    <t>Oh no, not at all! I didn't do all this to start over again. No thanks!</t>
  </si>
  <si>
    <t>Ah non pas du tout, j'ai pas fait tout ça pour tout recommencer non merci !</t>
  </si>
  <si>
    <t>Ah, nein, absolut nicht. Ich habe nicht all das hier aufgebaut, um dann wieder von vorne anzufangen. Nein, danke!</t>
  </si>
  <si>
    <t>¡Qué va, en absoluto! No he logrado todo esto para luego empezar de nuevo. ¡No, gracias!</t>
  </si>
  <si>
    <t>No, assolutamente no, non ho fatto tutti questi sforzi per poi ripartire da capo!</t>
  </si>
  <si>
    <t>哦不，完全不会！我做这一切可不是为了从头再来。不，谢谢！</t>
  </si>
  <si>
    <t>О нет, ни в коем случае! Я всё это делала не для того, чтобы начинать заново. Нет уж!</t>
  </si>
  <si>
    <t>Ah, não, de jeito nenhum! Não fiz tudo isso para começar de novo. Não, obrigado!</t>
  </si>
  <si>
    <t>CONF12_Q6_R2_M</t>
  </si>
  <si>
    <t>О нет, ни в коем случае! Я всё это делал не для того, чтобы начинать заново. Нет уж!</t>
  </si>
  <si>
    <t>CONF12_Q6_R3_F</t>
  </si>
  <si>
    <t>Yes, it's something I'm already working on, but I can't tell you more about it for the moment.</t>
  </si>
  <si>
    <t>Oui tout à fait, c'est déjà un projet qui est en préparation d'ailleurs mais je ne peux pas vous en dire plus pour le moment.</t>
  </si>
  <si>
    <t>Ja, absolut. Das ist ein Projekt, das sich sowieso schon in Vorbereitung befindet, ich kann momentan aber nicht mehr dazu sagen.</t>
  </si>
  <si>
    <t>Sí, es algo que ya estoy preparando, pero no puedo contarte nada más por el momento.</t>
  </si>
  <si>
    <t>Sì, in effetti il progetto è già in preparazione, ma non posso dirvi di più al momento.</t>
  </si>
  <si>
    <t>是的，我已经在考虑，但暂时不能透露更多。</t>
  </si>
  <si>
    <t>Да, я уже работаю над этим, но пока не могу рассказать подробности.</t>
  </si>
  <si>
    <t>Sim, é algo em que já estou trabalhando, mas não posso dizer mais nada por enquanto.</t>
  </si>
  <si>
    <t>CONF12_Q6_R3_M</t>
  </si>
  <si>
    <t>CONF12_Q6_R4_F</t>
  </si>
  <si>
    <t>I’ve considered it, but ultimately changed my mind. I need to focus 100% of my energy on my work here.</t>
  </si>
  <si>
    <t>Je l'ai envisagé mais je me suis finalement ravisée, 100% de mon énergie doit être ici.</t>
  </si>
  <si>
    <t>Ich habe zwar darüber nachgedacht, mich schließlich aber dagegen entschieden. Ich möchte 100 % meiner Energie hier reinstecken.</t>
  </si>
  <si>
    <t>Me lo llegué a plantear, pero al final desistí. Tengo que concentrar todas mis energías en mi trabajo aquí.</t>
  </si>
  <si>
    <t>Ci avevo pensato, ma poi ho cambiato idea; il 100% delle mie energie deve essere utilizzato qui.</t>
  </si>
  <si>
    <t>我考虑过，但最终改变了主意。我需要把全部精力集中在这里的工作上。</t>
  </si>
  <si>
    <t>Я думала об этом, но в итоге передумала. Мне нужно сосредоточиться на работе здесь.</t>
  </si>
  <si>
    <t>Eu considerei, mas acabei mudando de ideia. Preciso focar 100% da minha energia no meu trabalho aqui.</t>
  </si>
  <si>
    <t>CONF12_Q6_R4_M</t>
  </si>
  <si>
    <t>Je l'ai envisagé mais je me suis finalement ravisé, 100% de mon énergie doit être ici.</t>
  </si>
  <si>
    <t>Я думал об этом, но в итоге передумал. Мне нужно сосредоточиться на работе здесь.</t>
  </si>
  <si>
    <t>CONF2_Q12_F</t>
  </si>
  <si>
    <t>Is {[VAR_TM_FULLNAME]} capable of going for another Grand Slam this year?</t>
  </si>
  <si>
    <t>Ist {[VAR_TM_FULLNAME]} in der Lage, dieses Jahr einen weiteren Grand Slam-Titel zu erreichen?</t>
  </si>
  <si>
    <t>¿Es capaz {[VAR_TM_FULLNAME]} de a ir por otro Grand Slam este año?</t>
  </si>
  <si>
    <t>{[VAR_TM_FULLNAME]} sarà in grado di conquistare un altro Grande Slam quest’anno?</t>
  </si>
  <si>
    <t>Is {[VAR_TM_FULLNAME]}今年有能力再夺一个大满贯吗？</t>
  </si>
  <si>
    <t>Способна ли {[VAR_TM_FULLNAME]} выиграть ещё один «Большой шлем» в этом году?</t>
  </si>
  <si>
    <t>MainPlayer</t>
  </si>
  <si>
    <t>{[VAR_TM_FULLNAME]} é capaz de ganhar mais um Grand Slam este ano?</t>
  </si>
  <si>
    <t>CONF2_Q12_F_1</t>
  </si>
  <si>
    <t>{[VAR_TM_FULLNAME]} est-elle capable d'aller chercher un nouveau Grand Chelem cette année ?</t>
  </si>
  <si>
    <t>CONF2_Q12_F_2</t>
  </si>
  <si>
    <t>Voyez-vous {[VAR_TM_FULLNAME]} capable de soulever un nouveau trophée du Grand Chelem cette saison ?</t>
  </si>
  <si>
    <t>CONF2_Q12_F_3</t>
  </si>
  <si>
    <t>Pensez-vous réellement que {[VAR_TM_FULLNAME]} peut remporter un autre Grand Chelem cette année ?</t>
  </si>
  <si>
    <t>CONF2_Q12_M</t>
  </si>
  <si>
    <t>Способен ли {[VAR_TM_FULLNAME]} выиграть ещё один «Большой шлем» в этом году?</t>
  </si>
  <si>
    <t>CONF2_Q12_M_1</t>
  </si>
  <si>
    <t>{[VAR_TM_FULLNAME]} est-il capable d'aller chercher un nouveau Grand Chelem cette année ?</t>
  </si>
  <si>
    <t>CONF2_Q12_M_2</t>
  </si>
  <si>
    <t>CONF2_Q12_M_3</t>
  </si>
  <si>
    <t>CONF2_Q12_R1_1_F</t>
  </si>
  <si>
    <t>She’s obviously capable of doing so and today's result proves it.</t>
  </si>
  <si>
    <t>Elle en est évidemment capable et le résultat d'aujourd' hui le prouve.</t>
  </si>
  <si>
    <t>Natürlich ist sie dazu in der Lage und das heutige Ergebnis beweist es.</t>
  </si>
  <si>
    <t>Sin duda es capaz de hacerlo y su resultado de hoy así lo demuestra.</t>
  </si>
  <si>
    <t>Ne è sicuramente all'altezza e il risultato di oggi ne è la prova.</t>
  </si>
  <si>
    <t>她显然有能力做到，今天的比赛结果证明了这一点。</t>
  </si>
  <si>
    <t>Она определённо способна, и сегодняшний результат это доказывает.</t>
  </si>
  <si>
    <t>Ela obviamente é capaz de fazer isso e o resultado de hoje prova isso.</t>
  </si>
  <si>
    <t>CONF2_Q12_R1_1_M</t>
  </si>
  <si>
    <t>He’s obviously capable of doing so and today's result proves it.</t>
  </si>
  <si>
    <t>Il en est évidemment capable et le résultat d'aujourd' hui le prouve.</t>
  </si>
  <si>
    <t>Natürlich ist er dazu in der Lage und das heutige Ergebnis beweist es.</t>
  </si>
  <si>
    <t>他显然有能力做到，今天的比赛结果证明了这一点。</t>
  </si>
  <si>
    <t>Он определённо способен, и сегодняшний результат это доказывает.</t>
  </si>
  <si>
    <t>Ele obviamente é capaz de fazer isso e o resultado de hoje prova isso.</t>
  </si>
  <si>
    <t>CONF2_Q12_R1_2_F</t>
  </si>
  <si>
    <t>Did you see the match today?! Of course she can!</t>
  </si>
  <si>
    <t>Vous avez vu son match aujourd'hui ?! Evidemment qu'elle en est capable !</t>
  </si>
  <si>
    <t>Haben Sie ihr Spiel heute gesehen?! Natürlich ist sie dazu in der Lage!</t>
  </si>
  <si>
    <t>¡¿Has visto el partido de hoy?! ¡Pues claro que puede!</t>
  </si>
  <si>
    <t>Avete visto il suo incontro di oggi?! Senza alcun dubbio!</t>
  </si>
  <si>
    <t>你看到今天的比赛了吗？！当然可以！</t>
  </si>
  <si>
    <t>Вы видели сегодняшний матч?! Конечно, может!</t>
  </si>
  <si>
    <t>Você viu o jogo de hoje?! Claro que ela pode!</t>
  </si>
  <si>
    <t>CONF2_Q12_R1_2_M</t>
  </si>
  <si>
    <t>Did you see the match today?! Of course he can!</t>
  </si>
  <si>
    <t>Vous avez vu son match aujourd'hui ?! Evidemment qu'il en est capable !</t>
  </si>
  <si>
    <t>Haben Sie sein Spiel heute gesehen?! Natürlich ist er dazu in der Lage!</t>
  </si>
  <si>
    <t>Você viu o jogo de hoje?! Claro que ele pode!</t>
  </si>
  <si>
    <t>CONF2_Q12_R1_3_F</t>
  </si>
  <si>
    <t>After that match and today's result, that’s not even a question!</t>
  </si>
  <si>
    <t>Après son match et le résultat d'aujourd'hui, la question ne se pose même pas !</t>
  </si>
  <si>
    <t>Nach dem heutigen Spiel und Ergebnis stellt sich diese Frage gar nicht!</t>
  </si>
  <si>
    <t>Después de ese partidazo y del resultado de hoy, ¡ni siquiera hay lugar a duda!</t>
  </si>
  <si>
    <t>Dopo l’incontro e il risultato di oggi, la risposta è evidente a tutti!</t>
  </si>
  <si>
    <t>看了那场比赛和今天的成绩，这根本不是个问题！</t>
  </si>
  <si>
    <t>После такого матча и сегодняшнего результата — даже не обсуждается!</t>
  </si>
  <si>
    <t>Depois daquela partida e do resultado de hoje, isso nem é uma questão!</t>
  </si>
  <si>
    <t>CONF2_Q12_R1_3_M</t>
  </si>
  <si>
    <t>CONF2_Q12_R2_1_F</t>
  </si>
  <si>
    <t>The competition is tough, but we’ll do everything we can to repeat this success.</t>
  </si>
  <si>
    <t>La concurrence est rude mais on va tout faire pour qu'elle renouvelle ce succès.</t>
  </si>
  <si>
    <t>Die Konkurrenz ist zwar hart, man wird jedoch alles unternehmen, damit sie diesen Erfolg wiederholt.</t>
  </si>
  <si>
    <t>Hay mucha competencia, pero haremos todo lo posible para repetir este éxito.</t>
  </si>
  <si>
    <t>La concorrenza è forte, ma potrà sicuramente ripetere il suo successo.</t>
  </si>
  <si>
    <t>尽管竞争激烈，但我们会尽全力再现这一成就。</t>
  </si>
  <si>
    <t>Конкуренция сильная, но мы сделаем всё, чтобы повторить успех.</t>
  </si>
  <si>
    <t>A competição é difícil, mas faremos tudo o que pudermos para repetir este sucesso.</t>
  </si>
  <si>
    <t>CONF2_Q12_R2_1_M</t>
  </si>
  <si>
    <t>La concurrence est rude mais on va tout faire pour qu'il renouvelle ce succès.</t>
  </si>
  <si>
    <t>Die Konkurrenz ist zwar hart, man wird jedoch alles unternehmen, damit er diesen Erfolg wiederholt.</t>
  </si>
  <si>
    <t>CONF2_Q12_R2_2_F</t>
  </si>
  <si>
    <t>It's not going to be easy because of the competition, but we’ll work hard for it.</t>
  </si>
  <si>
    <t>Cela ne va pas être facile au vue de la concurrence mais on va travailler pour.</t>
  </si>
  <si>
    <t>Das wird angesichts der Konkurrenz zwar nicht einfach, man wird aber dafür arbeiten.</t>
  </si>
  <si>
    <t>No va a ser fácil, debido a la competencia, pero trabajaremos mucho para conseguirlo.</t>
  </si>
  <si>
    <t>Non sarà così facile, la concorrenza è agguerrita, ma ci impegneremo al massimo.</t>
  </si>
  <si>
    <t>这并不容易，但我们会全力以赴。</t>
  </si>
  <si>
    <t>Это будет непросто из-за конкуренции, но мы будем усердно работать.</t>
  </si>
  <si>
    <t>Não vai ser fácil por causa da competição, mas vamos trabalhar duro para isso.</t>
  </si>
  <si>
    <t>CONF2_Q12_R2_2_M</t>
  </si>
  <si>
    <t>CONF2_Q12_R2_3_F</t>
  </si>
  <si>
    <t>The competition is stiff, but anything is possible if you put in the work.</t>
  </si>
  <si>
    <t>Le niveau de la concurrence est très relevé mais avec du travail tout est possible.</t>
  </si>
  <si>
    <t>Das Niveau der Konkurrenz ist zwar sehr hoch, mit harter Arbeit ist aber alles möglich.</t>
  </si>
  <si>
    <t>La competencia es feroz, pero todo es posible si te esfuerzas.</t>
  </si>
  <si>
    <t>Il livello della concorrenza è molto altro, ma faremo del nostro meglio per riuscirci.</t>
  </si>
  <si>
    <t>竞争很激烈，但只要努力，一切皆有可能。</t>
  </si>
  <si>
    <t>Конкуренция серьёзная, но при усердной работе возможно всё.</t>
  </si>
  <si>
    <t>A competição é acirrada, mas tudo é possível se você se dedicar.</t>
  </si>
  <si>
    <t>CONF2_Q12_R2_3_M</t>
  </si>
  <si>
    <t>CONF2_Q12_R3_1_F</t>
  </si>
  <si>
    <t>I'd like to say yes, but I'm afraid we got lucky!</t>
  </si>
  <si>
    <t>J'aimerais vous répondre que oui mais j'ai bien peur que c'était un coup de bol !</t>
  </si>
  <si>
    <t>Ich würde das zwar gerne bejahen, ich fürchte aber, dass das eher Glück war!</t>
  </si>
  <si>
    <t>¡Me gustaría decir que sí, pero mucho me temo que hayamos tenido suerte!</t>
  </si>
  <si>
    <t>Vorrei potervi dire di sì, ma temo che sia stato un colpo di fortuna!</t>
  </si>
  <si>
    <t>我想说“可以”，但恐怕我们只是运气好罢了！</t>
  </si>
  <si>
    <t>Хотелось бы сказать «да», но боюсь, нам просто повезло!</t>
  </si>
  <si>
    <t>Eu gostaria de dizer que sim, mas receio que tivemos sorte!</t>
  </si>
  <si>
    <t>CONF2_Q12_R3_1_M</t>
  </si>
  <si>
    <t>CONF2_Q12_R3_2_F</t>
  </si>
  <si>
    <t>No I don't think so. Her abilities are far too limited for that.</t>
  </si>
  <si>
    <t>Non je ne pense pas, ses capacités sont bien trop limitées pour ça.</t>
  </si>
  <si>
    <t>Nein, glaube ich nicht. Ihre Fähigkeiten sind hierfür doch recht begrenzt.</t>
  </si>
  <si>
    <t>No, no lo creo. Sus habilidades son demasiado limitadas para eso.</t>
  </si>
  <si>
    <t>Penso di no, le sue capacità non sono ancora a quel livello.</t>
  </si>
  <si>
    <t>不，我不这么认为。她的能力还远远不够。</t>
  </si>
  <si>
    <t>Нет, не думаю. Её возможностей слишком мало для такого.</t>
  </si>
  <si>
    <t>Não, não acho. As habilidades dela são muito limitadas para isso.</t>
  </si>
  <si>
    <t>CONF2_Q12_R3_2_M</t>
  </si>
  <si>
    <t>Nein, glaube ich nicht. Seine Fähigkeiten sind hierfür doch recht begrenzt.</t>
  </si>
  <si>
    <t>不，我不这么认为。他的能力还远远不够。</t>
  </si>
  <si>
    <t>Нет, не думаю. Его возможностей слишком мало для такого.</t>
  </si>
  <si>
    <t>Não, não acho. As habilidades dele são muito limitadas para isso.</t>
  </si>
  <si>
    <t>CONF2_Q12_R3_3_F</t>
  </si>
  <si>
    <t>The stars were particularly well aligned today. That’s not likely to happen again anytime soon!</t>
  </si>
  <si>
    <t>Les étoiles étaient particulièrement bien alignées aujourd'hui, peu de chance que ça se reproduise de si tôt !</t>
  </si>
  <si>
    <t>Die Sterne standen heute besonders gut. Ich glaube nicht, dass das so schnell wieder möglich sein wird!</t>
  </si>
  <si>
    <t>Hoy los astros estuvieron particularmente a nuestro favor. ¡No es probable que vuelva a suceder a corto plazo!</t>
  </si>
  <si>
    <t>Le stelle erano allineate oggi e non è così facile che capiti di nuovo in così poco tempo!</t>
  </si>
  <si>
    <t>今天可谓占尽了天时地利人和，但这种情况短期内不太可能再发生！</t>
  </si>
  <si>
    <t>Сегодня звёзды сложились особенно удачно. Вряд ли это скоро повторится!</t>
  </si>
  <si>
    <t>As estrelas se alinharam particularmente bem hoje. Isso não deve acontecer novamente tão cedo!</t>
  </si>
  <si>
    <t>CONF2_Q12_R3_3_M</t>
  </si>
  <si>
    <t>CONF2_Q12_R4_1_F</t>
  </si>
  <si>
    <t>It's not going to be easy, but we're going to work hard for it.</t>
  </si>
  <si>
    <t>Cela ne va pas être simple mais on va travailler dur pour cela.</t>
  </si>
  <si>
    <t>Das wird zwar nicht einfach, wir werden aber hart dafür arbeiten.</t>
  </si>
  <si>
    <t>No va a ser fácil, pero vamos a esforzarnos a tope para ello.</t>
  </si>
  <si>
    <t>Non sarà un’impresa facile, ma ci impegneremo il più possibile.</t>
  </si>
  <si>
    <t>这可不容易，但我们会为此全力以赴。</t>
  </si>
  <si>
    <t>Это будет непросто, но мы будем усердно работать.</t>
  </si>
  <si>
    <t>Não vai ser fácil, mas vamos trabalhar duro para isso.</t>
  </si>
  <si>
    <t>CONF2_Q12_R4_1_M</t>
  </si>
  <si>
    <t>CONF2_Q12_R4_2_F</t>
  </si>
  <si>
    <t>With hard work and the right attitude, anything is possible!</t>
  </si>
  <si>
    <t>Avec de la volonté et du travail tout est possible !</t>
  </si>
  <si>
    <t>Mit Hingabe und harter Arbeit ist alles möglich!</t>
  </si>
  <si>
    <t>¡Con mucho trabajo y la actitud correcta, todo es posible!</t>
  </si>
  <si>
    <t>Con impegno e forza di volontà, tutto è possibile!</t>
  </si>
  <si>
    <t>只要努力训练、端正态度，一切皆有可能！</t>
  </si>
  <si>
    <t>С усердной работой и правильным настроем возможно всё!</t>
  </si>
  <si>
    <t>Com trabalho duro e a atitude certa, tudo é possível!</t>
  </si>
  <si>
    <t>CONF2_Q12_R4_2_M</t>
  </si>
  <si>
    <t>CONF2_Q12_R4_3_F</t>
  </si>
  <si>
    <t>I think so, but it’ll take a lot of work to be able to follow up with another success like this one.</t>
  </si>
  <si>
    <t>Je pense que oui mais cela va nécessiter encore beaucoup de travail pour pouvoir enchainer un autre succès comme celui-ci.</t>
  </si>
  <si>
    <t>Ich glaube schon, es wird aber viel harte Arbeit erfordern, um einen weiteren Erfolg dieser Art zu erreichen.</t>
  </si>
  <si>
    <t>Creo que sí, pero va a exigir mucho trabajo poder alcanzar otro éxito como este.</t>
  </si>
  <si>
    <t>Penso di sì, ma sarà necessario lavorare duro per ottenere un altro successo come questo.</t>
  </si>
  <si>
    <t>我觉得可以，但要想复刻这样的成功，还需要付出很多努力。</t>
  </si>
  <si>
    <t>Думаю, да, но потребуется много работы, чтобы повторить такой успех.</t>
  </si>
  <si>
    <t>Eu acho que sim, mas vai exigir muito trabalho para conseguir repetir um sucesso como este.</t>
  </si>
  <si>
    <t>CONF2_Q12_R4_3_M</t>
  </si>
  <si>
    <t>CONF2_Q13_F</t>
  </si>
  <si>
    <t>Do you think {[VAR_TM_FULLNAME]} will be able to win a first Grand Slam title this year?</t>
  </si>
  <si>
    <t>Wird {[VAR_TM_FULLNAME]} Ihrer Meinung nach in der Lage sein, dieses Jahr ihren ersten Grand Slam-Titel zu erreichen?</t>
  </si>
  <si>
    <t>¿Crees que {[VAR_TM_FULLNAME]} podrá ganar su primer título de Grand Slam este año?</t>
  </si>
  <si>
    <t>Secondo te, {[VAR_TM_FULLNAME]} sarà in grado di mettere le mani sul primo titolo del Grande Slam quest’anno?</t>
  </si>
  <si>
    <t>您认为 {[VAR_TM_FULLNAME]}今年能赢得第一个大满贯冠军吗？</t>
  </si>
  <si>
    <t>Думаете, {[VAR_TM_FULLNAME]} сможет выиграть первый турнир Большого шлема в этом году?</t>
  </si>
  <si>
    <t>{[VAR_TM_FULLNAME]} será capaz de conquistar um primeiro título de Grand Slam este ano?</t>
  </si>
  <si>
    <t>CONF2_Q13_F_1</t>
  </si>
  <si>
    <t>Selon vous, {[VAR_TM_FULLNAME]} sera-t-elle capable d'aller chercher un premier titre en Grand Chelem cette année ?</t>
  </si>
  <si>
    <t>CONF2_Q13_F_2</t>
  </si>
  <si>
    <t>Cette saison peut-elle être celle du premier Grand Chelem pour {[VAR_TM_FULLNAME]} ?</t>
  </si>
  <si>
    <t>CONF2_Q13_F_3</t>
  </si>
  <si>
    <t>{[VAR_TM_FULLNAME]} est-elle prête à viser un premier titre en Grand Chelem ?</t>
  </si>
  <si>
    <t>CONF2_Q13_M</t>
  </si>
  <si>
    <t>Wird {[VAR_TM_FULLNAME]} Ihrer Meinung nach in der Lage sein, dieses Jahr seinen ersten Grand Slam-Titel zu erreichen?</t>
  </si>
  <si>
    <t>Você acha que {[VAR_TM_FULLNAME]} será capaz de conquistar um primeiro título de Grand Slam este ano?</t>
  </si>
  <si>
    <t>CONF2_Q13_M_1</t>
  </si>
  <si>
    <t>Selon vous, {[VAR_TM_FULLNAME]} sera-t-il capable d'aller chercher un premier titre en Grand Chelem cette année ?</t>
  </si>
  <si>
    <t>CONF2_Q13_M_2</t>
  </si>
  <si>
    <t>CONF2_Q13_M_3</t>
  </si>
  <si>
    <t>{[VAR_TM_FULLNAME]} est-il prêt à viser un premier titre en Grand Chelem ?</t>
  </si>
  <si>
    <t>CONF2_Q13_R1_1_F</t>
  </si>
  <si>
    <t>Absolutely! This is the year, I'm sure of it!</t>
  </si>
  <si>
    <t>Absolument ! Cette année sera la bonne j'en suis sûr !</t>
  </si>
  <si>
    <t>Absolut! Ich bin mir sicher, dass es dieses Jahr klappen wird!</t>
  </si>
  <si>
    <t>¡Desde luego! ¡Este es su año, seguro que sí!</t>
  </si>
  <si>
    <t>Certamente! Questo sarà l’anno giusto, senza dubbio!</t>
  </si>
  <si>
    <t>当然！就是今年了，我对此深信不疑！</t>
  </si>
  <si>
    <t>Абсолютно! Это её год, я уверена!</t>
  </si>
  <si>
    <t>Com certeza! Este é o ano, tenho certeza!</t>
  </si>
  <si>
    <t>CONF2_Q13_R1_1_M</t>
  </si>
  <si>
    <t>Абсолютно! Это его год, я уверен!</t>
  </si>
  <si>
    <t>CONF2_Q13_R1_2_F</t>
  </si>
  <si>
    <t>I think this could be the the year she wins her first Grand Slam title.</t>
  </si>
  <si>
    <t>Je pense en effet que cette nouvelle année peut-être celle de son premier titre en Grand Chelem.</t>
  </si>
  <si>
    <t>Ich glaube tatsächlich, dass sie sich in diesem neuen Jahr ihren ersten großen Grand Slam-Titel sichern werden kann.</t>
  </si>
  <si>
    <t>Creo que este podría ser el año en que gane su primer Grand Slam.</t>
  </si>
  <si>
    <t>Penso che il prossimo anno potrà essere quello giusto per il suo primo titolo del Grande Slam.</t>
  </si>
  <si>
    <t>我认为今年可能是她赢得首个大满贯冠军的一年。</t>
  </si>
  <si>
    <t>Думаю, в этом году она может выиграть свой первый «Большой шлем».</t>
  </si>
  <si>
    <t>Acho que este pode ser o ano em que ela conquista seu primeiro título de Grand Slam.</t>
  </si>
  <si>
    <t>CONF2_Q13_R1_2_M</t>
  </si>
  <si>
    <t>I think this could be the the year he wins his first Grand Slam title.</t>
  </si>
  <si>
    <t>Ich glaube tatsächlich, dass er sich in diesem neuen Jahr seinen ersten großen Grand Slam-Titel sichern werden kann.</t>
  </si>
  <si>
    <t>我认为今年可能是他赢得首个大满贯冠军的一年。</t>
  </si>
  <si>
    <t>Думаю, в этом году он может выиграть свой первый «Большой шлем».</t>
  </si>
  <si>
    <t>Acho que este pode ser o ano em que ele conquista seu primeiro título de Grand Slam.</t>
  </si>
  <si>
    <t>CONF2_Q13_R1_3_F</t>
  </si>
  <si>
    <t>There's no doubt about it. She worked hard during the off-season, and she's ready to achieve this goal.</t>
  </si>
  <si>
    <t>Ca ne fait aucun doute, elle a beaucoup travaillé pendant l'intersaison, elle est prête pour atteindre cet objectif.</t>
  </si>
  <si>
    <t>Sie hat in der Saisonpause definitiv hart gearbeitet. Sie ist bereit, dieses Ziel zu erreichen.</t>
  </si>
  <si>
    <t>No me cabe duda. Ha trabajado mucho durante la pretemporada y está lista para lograr este objetivo.</t>
  </si>
  <si>
    <t>Si è allenata molto intensamente durante il periodo senza tornei ed è pronta per raggiungere questo obiettivo.</t>
  </si>
  <si>
    <t>毫无疑问。她在休赛期训练非常刻苦，已经准备好实现这个目标了。</t>
  </si>
  <si>
    <t>Без сомнений. Она отлично поработала в межсезонье и готова к этой цели.</t>
  </si>
  <si>
    <t>Não há dúvida. Ela trabalhou duro na pré-temporada e está pronta para alcançar esse objetivo.</t>
  </si>
  <si>
    <t>CONF2_Q13_R1_3_M</t>
  </si>
  <si>
    <t>There's no doubt about it. He worked hard during the off-season, and he's ready to achieve this goal.</t>
  </si>
  <si>
    <t>Ca ne fait aucun doute, il a beaucoup travaillé pendant l'intersaison, il est prêt pour atteindre cet objectif.</t>
  </si>
  <si>
    <t>Er hat in der Saisonpause definitiv hart gearbeitet. Er ist bereit, dieses Ziel zu erreichen.</t>
  </si>
  <si>
    <t>No me cabe duda. Ha trabajado mucho durante la pretemporada y está listo para lograr este objetivo.</t>
  </si>
  <si>
    <t>Si è allenato molto intensamente durante il periodo senza tornei ed è pronto per raggiungere questo obiettivo.</t>
  </si>
  <si>
    <t>毫无疑问。他在休赛期训练非常刻苦，已经准备好实现这个目标了。</t>
  </si>
  <si>
    <t>Без сомнений. Он отлично поработал в межсезонье и готов к этой цели.</t>
  </si>
  <si>
    <t>Não há dúvida. Ele trabalhou duro na pré-temporada e está pronto para alcançar esse objetivo.</t>
  </si>
  <si>
    <t>CONF2_Q13_R2_1_F</t>
  </si>
  <si>
    <t>It’s possible, but she'll have to work hard to reach this goal.</t>
  </si>
  <si>
    <t>C'est possible oui mais il va devoir fournir encore beaucoup d'efforts pour atteindre cet objectif.</t>
  </si>
  <si>
    <t>Das ist zwar möglich, ja, es wird aber viel Einsatz erforderlich sein, um dieses Ziel zu erreichen.</t>
  </si>
  <si>
    <t>Puede ser, pero tendrá que trabajar mucho para alcanzar este objetivo.</t>
  </si>
  <si>
    <t>Certo, è possibile, ma dovrà compiere ancora grandi sforzi per riuscirci.</t>
  </si>
  <si>
    <t>有可能，但她必须努力训练才能实现这个目标。</t>
  </si>
  <si>
    <t>Это возможно, но ей придётся много работать.</t>
  </si>
  <si>
    <t>É possível, mas ela terá que trabalhar duro para alcançar esse objetivo.</t>
  </si>
  <si>
    <t>CONF2_Q13_R2_1_M</t>
  </si>
  <si>
    <t>It’s possible, but he'll have to work hard to reach this goal.</t>
  </si>
  <si>
    <t>有可能，但他必须努力训练才能实现这个目标。</t>
  </si>
  <si>
    <t>Это возможно, но ему придётся много работать.</t>
  </si>
  <si>
    <t>É possível, mas ele terá que trabalhar duro para alcançar esse objetivo.</t>
  </si>
  <si>
    <t>CONF2_Q13_R2_2_F</t>
  </si>
  <si>
    <t>I’m convinced that she has the ability to do so. But there are still a few things to work on to get there.</t>
  </si>
  <si>
    <t>Je suis convaincu qu'elle en a les capacités. Maintenant, il reste encore quelques petites choses à travailler pour y arriver.</t>
  </si>
  <si>
    <t>Ich bin davon überzeugt, dass sie die Fähigkeiten dazu hat. Sie muss nur noch an einigen kleinen Dingen arbeiten, um dieses Ziel zu erreichen.</t>
  </si>
  <si>
    <t>No me cabe duda de que tiene la capacidad para lograrlo. No obstante, hay cosas que pulir para poder llegar hasta allí.</t>
  </si>
  <si>
    <t>Sono convinto che ne abbia le capacità. Per riuscirci, deve lavorare ancora su alcuni piccoli aspetti.</t>
  </si>
  <si>
    <t>我相信她有这个实力，但还有一些地方需要改进。</t>
  </si>
  <si>
    <t>Я уверена, что у неё есть всё необходимое, но ещё нужно поработать.</t>
  </si>
  <si>
    <t>Estou convencido de que ela tem a capacidade de fazer isso. Mas ainda há algumas coisas para trabalhar para chegar lá.</t>
  </si>
  <si>
    <t>CONF2_Q13_R2_2_M</t>
  </si>
  <si>
    <t>I’m convinced that he has the ability to do so. But there are still a few things to work on to get there.</t>
  </si>
  <si>
    <t>Je suis convaincu qu'il en a les capacités. Maintenant, il reste encore quelques petites choses à travailler pour y arriver.</t>
  </si>
  <si>
    <t>Ich bin davon überzeugt, dass er die Fähigkeiten dazu hat. Er muss nur noch an einigen kleinen Dingen arbeiten, um dieses Ziel zu erreichen.</t>
  </si>
  <si>
    <t>我相信他有这个实力，但还有一些地方需要改进。</t>
  </si>
  <si>
    <t>Я уверен, что у него есть всё необходимое, но ещё нужно поработать.</t>
  </si>
  <si>
    <t>Estou convencido de que ele tem a capacidade de fazer isso. Mas ainda há algumas coisas para trabalhar para chegar lá.</t>
  </si>
  <si>
    <t>CONF2_Q13_R2_3_F</t>
  </si>
  <si>
    <t>Yes, she can do it, but the road is still long!</t>
  </si>
  <si>
    <t>Oui elle en est capable mais la route est encore longue !</t>
  </si>
  <si>
    <t>Ja, das kann sie, der Weg dorthin ist aber noch lang!</t>
  </si>
  <si>
    <t>Sí, desde luego que puede hacerlo, ¡pero aún hay mucho camino por delante!</t>
  </si>
  <si>
    <t>Sì, è fattibile, ma la strada è ancora lunga!</t>
  </si>
  <si>
    <t>她能做到，但前路依然漫长！</t>
  </si>
  <si>
    <t>Да, она может, но путь ещё долгий!</t>
  </si>
  <si>
    <t>Sim, ela consegue, mas o caminho ainda é longo!</t>
  </si>
  <si>
    <t>CONF2_Q13_R2_3_M</t>
  </si>
  <si>
    <t>Yes, he can do it, but the road is still long!</t>
  </si>
  <si>
    <t>Oui il en est capable mais la route est encore longue !</t>
  </si>
  <si>
    <t>Ja, das kann er, der Weg dorthin ist aber noch lang!</t>
  </si>
  <si>
    <t>他能做到，但前路依然漫长！</t>
  </si>
  <si>
    <t>Да, он может, но путь ещё долгий!</t>
  </si>
  <si>
    <t>Sim, ele consegue, mas o caminho ainda é longo!</t>
  </si>
  <si>
    <t>CONF2_Q13_R3_1_F</t>
  </si>
  <si>
    <t>Honestly, I think that’s aiming a little too high for this year. We’ll have to wait a little longer.</t>
  </si>
  <si>
    <t>Sincèrement je pense que la marche est un peu trop haute pour elle cette année, il va falloir être encore un peu patient.</t>
  </si>
  <si>
    <t>Ehrlich gesagt glaube ich, dass diese Messlatte dieses Jahr noch zu hoch für sie ist. Sie wird noch etwas Geduld haben müssen.</t>
  </si>
  <si>
    <t>Sinceramente, creo que es apuntar demasiado alto para este año. Habrá que esperar un poco más.</t>
  </si>
  <si>
    <t>A dir la verità, penso che sia un passo troppo lungo per lei quest’anno; servirà ancora un po’ di pazienza.</t>
  </si>
  <si>
    <t>老实说，这个目标对今年来说有点高。我们还得再等等看。</t>
  </si>
  <si>
    <t>Честно говоря, это слишком высокая цель для этого года. Придётся подождать.</t>
  </si>
  <si>
    <t>Honestamente, acho que é mirar um pouco alto demais para este ano. Teremos que esperar um pouco mais.</t>
  </si>
  <si>
    <t>CONF2_Q13_R3_1_M</t>
  </si>
  <si>
    <t>Sincèrement je pense que la marche est un peu trop haute pour lui cette année, il va falloir être encore un peu patient.</t>
  </si>
  <si>
    <t>Ehrlich gesagt glaube ich, dass diese Messlatte dieses Jahr noch zu hoch für ihn ist. Er wird noch etwas Geduld haben müssen.</t>
  </si>
  <si>
    <t>A dir la verità, penso che sia un passo troppo lungo per lui quest’anno; servirà ancora un po’ di pazienza.</t>
  </si>
  <si>
    <t>CONF2_Q13_R3_2_F</t>
  </si>
  <si>
    <t>I wouldn't get my hopes up high on that. It's too early at this point.</t>
  </si>
  <si>
    <t>Je ne me fais pas trop d'illusion là-dessus, c'est trop tôt pour elle pour l'instant.</t>
  </si>
  <si>
    <t>Ich mache mir diesbezüglich keine großen Illusionen. Es ist momentan noch zu früh für sie.</t>
  </si>
  <si>
    <t>No me haría muchas ilusiones con eso. Es demasiado pronto.</t>
  </si>
  <si>
    <t>Non mi farei troppe illusioni; è ancora troppo presto per lei.</t>
  </si>
  <si>
    <t>我不会抱太大希望，现在谈这个太早了。</t>
  </si>
  <si>
    <t>Я бы не строила больших ожиданий. Пока слишком рано.</t>
  </si>
  <si>
    <t>Eu não criaria muitas expectativas. É muito cedo neste momento.</t>
  </si>
  <si>
    <t>CONF2_Q13_R3_2_M</t>
  </si>
  <si>
    <t>Je ne me fais pas trop d'illusion là-dessus, c'est trop tôt pour lui pour l'instant.</t>
  </si>
  <si>
    <t>Ich mache mir diesbezüglich keine großen Illusionen. Es ist momentan noch zu früh für ihn.</t>
  </si>
  <si>
    <t>Non mi farei troppe illusioni; è ancora troppo presto per lui.</t>
  </si>
  <si>
    <t>Я бы не строил больших ожиданий. Пока слишком рано.</t>
  </si>
  <si>
    <t>CONF2_Q13_R3_3_F</t>
  </si>
  <si>
    <t>I don’t think she's not ready for that yet, but I could be wrong!</t>
  </si>
  <si>
    <t>A mon avis non, elle n'est pas encore prête pour ça, mais je peux me tromper !</t>
  </si>
  <si>
    <t>Meiner Meinung nach ist sie noch nicht bereit dafür, ich kann mich aber auch irren!</t>
  </si>
  <si>
    <t>No creo que esté a punto para eso todavía, ¡pero puede que me equivoque!</t>
  </si>
  <si>
    <t>Secondo me, no, non è ancora pronta, ma potrei sbagliarmi!</t>
  </si>
  <si>
    <t>我觉得她还没准备好，不过我也可能看走眼了！</t>
  </si>
  <si>
    <t>Не думаю, что она уже готова к этому, но кто знает!</t>
  </si>
  <si>
    <t>Não acho que ela ainda não esteja pronta para isso, mas posso estar errada!</t>
  </si>
  <si>
    <t>CONF2_Q13_R3_3_M</t>
  </si>
  <si>
    <t>I don’t think he's not ready for that yet, but I could be wrong!</t>
  </si>
  <si>
    <t>A mon avis non, il n'est pas encore prêt pour ça, mais je peux me tromper !</t>
  </si>
  <si>
    <t>Meiner Meinung nach ist er noch nicht bereit dafür, ich kann mich aber auch irren!</t>
  </si>
  <si>
    <t>Secondo me, no, non è ancora pronto, ma potrei sbagliarmi!</t>
  </si>
  <si>
    <t>我觉得他还没准备好，不过我也可能看走眼了！</t>
  </si>
  <si>
    <t>Не думаю, что он уже готов к этому, но кто знает!</t>
  </si>
  <si>
    <t>Não acho que ele ainda não esteja pronto para isso, mas posso estar errado!</t>
  </si>
  <si>
    <t>CONF2_Q13_R4_1_F</t>
  </si>
  <si>
    <t>There’s not much chance of that happening. The competition is tough and her investment is too low.</t>
  </si>
  <si>
    <t>Peu de chance que ça arrive, la concurrence est rude et son investissement trop faible.</t>
  </si>
  <si>
    <t>Die Chance ist gering, dafür ist die Konkurrenz zu hart und ihr Engagement zu gering.</t>
  </si>
  <si>
    <t>No veo muchas posibilidades de que eso suceda. Hay mucha competencia y la inversión es demasiado baja.</t>
  </si>
  <si>
    <t>Le possibilità sono basse, la concorrenza è molto valida e il suo impegno troppo ridotto.</t>
  </si>
  <si>
    <t>几乎没什么可能。竞争太激烈，而她的投入还不够。</t>
  </si>
  <si>
    <t>Шансов немного. Конкуренция сильная, а её вклад — недостаточный.</t>
  </si>
  <si>
    <t>Não há muita chance disso acontecer. A competição é acirrada e o investimento dela é muito baixo.</t>
  </si>
  <si>
    <t>CONF2_Q13_R4_1_M</t>
  </si>
  <si>
    <t>Die Chance ist gering, dafür ist die Konkurrenz zu hart und sein Engagement zu gering.</t>
  </si>
  <si>
    <t>几乎没什么可能。竞争太激烈，而他的投入还不够。</t>
  </si>
  <si>
    <t>Шансов немного. Конкуренция сильная, а его вклад — недостаточный.</t>
  </si>
  <si>
    <t>CONF2_Q13_R4_2_F</t>
  </si>
  <si>
    <t>That’s unlikely. She’s not progressing as fast as I had hoped.</t>
  </si>
  <si>
    <t>Peu probable, sa progression n'est pas aussi rapide que je ne l'avais espéré.</t>
  </si>
  <si>
    <t>Unwahrscheinlich, ihre Fortschritte sind nicht so schnell, wie ich es erhofft hatte.</t>
  </si>
  <si>
    <t>Es poco probable. No está progresando tan rápidamente como yo esperaba.</t>
  </si>
  <si>
    <t>Poco probabile, il suo miglioramento non è così rapido come speravo.</t>
  </si>
  <si>
    <t>不太可能。她的进步速度没有我预想的那么快。</t>
  </si>
  <si>
    <t>Это маловероятно. Она прогрессирует не так быстро, как я надеялась.</t>
  </si>
  <si>
    <t>Isso é improvável. Ela não está progredindo tão rápido quanto eu esperava.</t>
  </si>
  <si>
    <t>CONF2_Q13_R4_2_M</t>
  </si>
  <si>
    <t>That’s unlikely. He’s not progressing as fast as I had hoped.</t>
  </si>
  <si>
    <t>Unwahrscheinlich, seine Fortschritte sind nicht so schnell, wie ich es erhofft hatte.</t>
  </si>
  <si>
    <t>不太可能。他的进步速度没有我预想的那么快。</t>
  </si>
  <si>
    <t>Это маловероятно. Он прогрессирует не так быстро, как я надеялся.</t>
  </si>
  <si>
    <t>Isso é improvável. Ele não está progredindo tão rápido quanto eu esperava.</t>
  </si>
  <si>
    <t>CONF2_Q13_R4_3_F</t>
  </si>
  <si>
    <t>It's possible, but she's really going to have to shift into high gear to get there!</t>
  </si>
  <si>
    <t>C'est une possibilité oui mais il va vraiment falloir qu'elle se bouge un peu pour se donner une chance d'y arriver !</t>
  </si>
  <si>
    <t>Das ist möglich, ja, sie wird sich aber anstrengen müssen, um die Chance dafür zu haben!</t>
  </si>
  <si>
    <t>Puede ser, ¡pero va a tener que cambiar a toda máquina para llegar hasta allí!</t>
  </si>
  <si>
    <t>Certo, è possibile, ma dovrà darsi davvero da fare per esserne all'altezza!</t>
  </si>
  <si>
    <t>有可能，但她必须加倍努力，全速前进！</t>
  </si>
  <si>
    <t>Возможно, но ей придётся сильно прибавить, чтобы добиться этого!</t>
  </si>
  <si>
    <t>É possível, mas ela realmente terá que acelerar para chegar lá!</t>
  </si>
  <si>
    <t>CONF2_Q13_R4_3_M</t>
  </si>
  <si>
    <t>It's possible, but he's really going to have to shift into high gear to get there!</t>
  </si>
  <si>
    <t>C'est une possibilité oui mais il va vraiment falloir qu'il se bouge un peu pour se donner une chance d'y arriver !</t>
  </si>
  <si>
    <t>Das ist möglich, ja, er wird sich aber anstrengen müssen, um die Chance dafür zu haben!</t>
  </si>
  <si>
    <t>有可能，但他必须加倍努力，全速前进！</t>
  </si>
  <si>
    <t>Возможно, но ему придётся сильно прибавить, чтобы добиться этого!</t>
  </si>
  <si>
    <t>É possível, mas ele realmente terá que acelerar para chegar lá!</t>
  </si>
  <si>
    <t>CONF2_Q14_F</t>
  </si>
  <si>
    <t>Given the potential of {[VAR_TM_FULLNAME]}, everyone is waiting for her to win her first major title. Do you think this is the year?</t>
  </si>
  <si>
    <t>Wenn man das Potenzial von {[VAR_TM_FULLNAME]} berücksichtigt, erwartet die ganze Welt, dass sie bald einen ersten wichtigen Titel erreicht. Wird sie dieses Jahr dieses Ziel erreichen?</t>
  </si>
  <si>
    <t>Habida cuenta del potencial de {[VAR_TM_FULLNAME]}, todo el mundo espera que gane su primer gran título. ¿Crees que va a ser este año?</t>
  </si>
  <si>
    <t>Visto il potenziale di {[VAR_TM_FULLNAME]}, tutti si aspettano che ottenga presto un primo titolo di massimo livello. Quest’anno sarà quello giusto secondo te?</t>
  </si>
  <si>
    <t>以{[VAR_TM_FULLNAME]}的潜力来看，所有人都在期待她拿下首个大满贯冠军。你觉得今年有戏吗？</t>
  </si>
  <si>
    <t>С учётом потенциала {[VAR_TM_FULLNAME]}, все ждут её первого большого титула. Это будет в этом году?</t>
  </si>
  <si>
    <t>Dado o potencial de {[VAR_TM_FULLNAME]}, todos esperam que ela conquiste seu primeiro grande título. Você acha que este é o ano?</t>
  </si>
  <si>
    <t>CONF2_Q14_F_1</t>
  </si>
  <si>
    <t>Vu le potentiel de {[VAR_TM_FULLNAME]}, tout le monde est en droit d'attendre qu'elle décroche un premier titre important. Cette année sera-t-elle la bonne selon vous ?</t>
  </si>
  <si>
    <t>CONF2_Q14_F_2</t>
  </si>
  <si>
    <t>Avec son potentiel, {[VAR_TM_FULLNAME]} doit viser un titre majeur : pensez-vous que ce sera pour cette année ?</t>
  </si>
  <si>
    <t>CONF2_Q14_F_3</t>
  </si>
  <si>
    <t>Tout le monde attend un grand résultat : {[VAR_TM_FULLNAME]} peut-elle répondre à ces attentes cette année ?</t>
  </si>
  <si>
    <t>CONF2_Q14_M</t>
  </si>
  <si>
    <t>Given the potential of {[VAR_TM_FULLNAME]}, everyone is waiting for him to win his first major title. Do you think this is the year?</t>
  </si>
  <si>
    <t>Wenn man das Potenzial von {[VAR_TM_FULLNAME]} berücksichtigt, erwartet die ganze Welt, dass er bald einen ersten wichtigen Titel erreicht. Wird sie das dieses Jahr erreichen können?</t>
  </si>
  <si>
    <t>以{[VAR_TM_FULLNAME]}的潜力来看，所有人都在期待他拿下首个大满贯冠军。你觉得今年有戏吗？</t>
  </si>
  <si>
    <t>С учётом потенциала {[VAR_TM_FULLNAME]}, все ждут его первого большого титула. Это будет в этом году?</t>
  </si>
  <si>
    <t>Dado o potencial de {[VAR_TM_FULLNAME]}, todos esperam que ele conquiste seu primeiro grande título. Você acha que este é o ano?</t>
  </si>
  <si>
    <t>CONF2_Q14_M_1</t>
  </si>
  <si>
    <t>Vu le potentiel de {[VAR_TM_FULLNAME]}, tout le monde est en droit d'attendre qu'il décroche un premier titre important. Cette année sera-t-elle la bonne selon vous ?</t>
  </si>
  <si>
    <t>CONF2_Q14_M_2</t>
  </si>
  <si>
    <t>CONF2_Q14_M_3</t>
  </si>
  <si>
    <t>Tout le monde attend un grand résultat : {[VAR_TM_FULLNAME]} peut-il répondre à ces attentes cette année ?</t>
  </si>
  <si>
    <t>CONF2_Q14_R1_1_F</t>
  </si>
  <si>
    <t>That’s a no-brainer. I have total confidence in her.</t>
  </si>
  <si>
    <t>C'est une évidence qu'il va le faire, j'ai totalement confiance en elle.</t>
  </si>
  <si>
    <t>Sie wird das auf jeden Fall schaffen. Ich habe vollstes Vertrauen in sie.</t>
  </si>
  <si>
    <t>Me parece obvio. Cuenta con toda mi confianza.</t>
  </si>
  <si>
    <t>Non c’è alcun dubbio, ho piena fiducia in lei.</t>
  </si>
  <si>
    <t>毫无疑问。我对她充满信心。</t>
  </si>
  <si>
    <t>Даже не обсуждается. Я полностью уверена в ней.</t>
  </si>
  <si>
    <t>É óbvio. Tenho total confiança nela.</t>
  </si>
  <si>
    <t>CONF2_Q14_R1_1_M</t>
  </si>
  <si>
    <t>That’s a no-brainer. I have total confidence in him.</t>
  </si>
  <si>
    <t>C'est une évidence qu'il va le faire, j'ai totalement confiance en lui.</t>
  </si>
  <si>
    <t>Er wird das auf jeden Fall schaffen. Ich habe vollstes Vertrauen in ihn.</t>
  </si>
  <si>
    <t>Non c’è alcun dubbio, ho piena fiducia in lui.</t>
  </si>
  <si>
    <t>毫无疑问。我对他充满信心。</t>
  </si>
  <si>
    <t>Даже не обсуждается. Я полностью уверен в нём.</t>
  </si>
  <si>
    <t>É óbvio. Tenho total confiança nele.</t>
  </si>
  <si>
    <t>CONF2_Q14_R1_2_F</t>
  </si>
  <si>
    <t>There’s no doubt about it. The trophy cabinet is going to be filled this year.</t>
  </si>
  <si>
    <t>Aucun doute là-dessus, l'armoire à trophées va être garnie cette année.</t>
  </si>
  <si>
    <t>Darin besteht kein Zweifel, der Trophäenschrank wird dieses Jahr bestückt werden.</t>
  </si>
  <si>
    <t>No me cabe duda. Este año vamos a llenar la vitrina de trofeos.</t>
  </si>
  <si>
    <t>Possiamo stare sicuri che il suo elenco di trofei si allungherà quest’anno.</t>
  </si>
  <si>
    <t>绝对没问题。今年我们一定会再添一个奖杯。</t>
  </si>
  <si>
    <t>Без сомнений. В этом году в её витрине появятся новые трофеи.</t>
  </si>
  <si>
    <t>Não há dúvida. O armário de troféus vai ficar cheio este ano.</t>
  </si>
  <si>
    <t>CONF2_Q14_R1_2_M</t>
  </si>
  <si>
    <t>Без сомнений. В этом году в его витрине появятся новые трофеи.</t>
  </si>
  <si>
    <t>CONF2_Q14_R1_3_F</t>
  </si>
  <si>
    <t>Of course! And not just one, you’ll see!</t>
  </si>
  <si>
    <t>Evidemment ! Et pas qu'un seul vous verrez !</t>
  </si>
  <si>
    <t>Natürlich! Und Sie werden sehen, nicht nur einen!</t>
  </si>
  <si>
    <t>¡Por supuesto! Y no solo uno, ¡ya verás!</t>
  </si>
  <si>
    <t>Certamente! E non capiterà una sola volta!</t>
  </si>
  <si>
    <t>当然！而且不止一个，咱们拭目以待吧！</t>
  </si>
  <si>
    <t>Конечно! И не один — сами увидите!</t>
  </si>
  <si>
    <t>Claro! E não apenas um, você verá!</t>
  </si>
  <si>
    <t>CONF2_Q14_R1_3_M</t>
  </si>
  <si>
    <t>CONF2_Q14_R2_1_F</t>
  </si>
  <si>
    <t>No, there’s no point in getting your hopes up. She’s clearly not at the right level yet.</t>
  </si>
  <si>
    <t>Non, il ne faut pas rêver, elle a clairement pas encore le niveau.</t>
  </si>
  <si>
    <t>Nein, träumen Sie weiter. Sie ist definitiv noch nicht auf diesem Niveau.</t>
  </si>
  <si>
    <t>No, no tiene sentido hacerse ilusiones. Está claro que no se encuentra aún en el nivel necesario.</t>
  </si>
  <si>
    <t>Non dobbiamo sognare l’impossibile, non è ancora a quel livello.</t>
  </si>
  <si>
    <t>不必抱太大希望，她现在的水平还差得远。</t>
  </si>
  <si>
    <t>Нет, не стоит обнадёживаться. Она пока не на том уровне.</t>
  </si>
  <si>
    <t>Não, não adianta criar expectativas. Ela claramente ainda não está no nível certo.</t>
  </si>
  <si>
    <t>CONF2_Q14_R2_1_M</t>
  </si>
  <si>
    <t>No, there’s no point in getting your hopes up. He’s clearly not at the right level yet.</t>
  </si>
  <si>
    <t>Non, il ne faut pas rêver, il a clairement pas encore le niveau.</t>
  </si>
  <si>
    <t>Nein, träumen Sie weiter. Er ist definitiv noch nicht auf diesem Niveau.</t>
  </si>
  <si>
    <t>不必抱太大希望，他现在的水平还差得远。</t>
  </si>
  <si>
    <t>Нет, не стоит обнадёживаться. Он пока не на том уровне.</t>
  </si>
  <si>
    <t>Não, não adianta criar expectativas. Ele claramente ainda não está no nível certo.</t>
  </si>
  <si>
    <t>CONF2_Q14_R2_2_F</t>
  </si>
  <si>
    <t>I'm already surprised that she's in the top 50, so winning a tournament isn't going to happen right away!</t>
  </si>
  <si>
    <t>Je suis déjà surpris qu'elle ait intégré le top 50 alors gagner un tournoi c'est pas pour tout de suite non !</t>
  </si>
  <si>
    <t>Nein, ich bin ja schon überrascht, dass sie zu den Top 50 gehört. Da ist ein Turniersieg also noch verfrüht!</t>
  </si>
  <si>
    <t>Ya me sorprende que esté en el Top 50, ¡así que ganar un torneo no es algo que vaya a suceder en breve!</t>
  </si>
  <si>
    <t>È già stata una sorpresa arrivare nelle top 50; vincere un torneo non è qualcosa che prevedo avverrà immediatamente!</t>
  </si>
  <si>
    <t>老实说，她能排进前50我都挺意外的，想拿冠军还得再等等。</t>
  </si>
  <si>
    <t>Я уже удивлена, что она в топ-50, так что победа в турнире — не скоро!</t>
  </si>
  <si>
    <t>Já me surpreende que ela esteja no top 50, então ganhar um torneio não vai acontecer logo de cara!</t>
  </si>
  <si>
    <t>CONF2_Q14_R2_2_M</t>
  </si>
  <si>
    <t>I'm already surprised that he's in the top 50, so winning a tournament isn't going to happen right away!</t>
  </si>
  <si>
    <t>Je suis déjà surpris qu'il ait intégré le top 50 alors gagner un tournoi c'est pas pour tout de suite non !</t>
  </si>
  <si>
    <t>Nein, ich bin ja schon überrascht, dass er zu den Top 50 gehört. Da ist ein Turniersieg also noch verfrüht!</t>
  </si>
  <si>
    <t>È già stata una sorpresa arrivare nei top 50; vincere un torneo non è qualcosa che prevedo avverrà immediatamente!</t>
  </si>
  <si>
    <t>老实说，他能排进前50我都挺意外的，想拿冠军还得再等等。</t>
  </si>
  <si>
    <t>Я уже удивлён, что он в топ-50, так что победа в турнире — не скоро!</t>
  </si>
  <si>
    <t>Já me surpreende que ele esteja no top 50, então ganhar um torneio não vai acontecer logo de cara!</t>
  </si>
  <si>
    <t>CONF2_Q14_R3_1_F</t>
  </si>
  <si>
    <t>Let's give her some time, shall we?</t>
  </si>
  <si>
    <t>Laissons lui un peu de temps vous voulez bien ?</t>
  </si>
  <si>
    <t>Geben Sie ihr noch etwas Zeit, ja?</t>
  </si>
  <si>
    <t>Vamos a darle algo de tiempo, ¿vale?</t>
  </si>
  <si>
    <t>Lasciamole un po’ di tempo.</t>
  </si>
  <si>
    <t>再给她一点时间，好吗？</t>
  </si>
  <si>
    <t>Давайте дадим ей немного времени, хорошо?</t>
  </si>
  <si>
    <t>Vamos dar um tempo a ela, que tal?</t>
  </si>
  <si>
    <t>CONF2_Q14_R3_1_M</t>
  </si>
  <si>
    <t>Let's give him some time, shall we?</t>
  </si>
  <si>
    <t>Geben Sie ihm noch etwas Zeit, ja?</t>
  </si>
  <si>
    <t>再给他一点时间，好吗？</t>
  </si>
  <si>
    <t>Давайте дадим ему немного времени, хорошо?</t>
  </si>
  <si>
    <t>Vamos dar um tempo a ele, que tal?</t>
  </si>
  <si>
    <t>CONF2_Q14_R4_1_F</t>
  </si>
  <si>
    <t>She’s totally capable, but it will be hard. The top 50 are very good this year.</t>
  </si>
  <si>
    <t>Elle en est totalement capable mais cela va être dur, le niveau du top 50 est très relevé cette année.</t>
  </si>
  <si>
    <t>Sie ist definitiv in der Lage dazu, das wird aber schwer. Das Niveau der Top 50 ist dieses Jahr ziemlich hoch.</t>
  </si>
  <si>
    <t>Es totalmente capaz, pero va a ser difícil. El Top 50 está muy bien para este año.</t>
  </si>
  <si>
    <t>Ne sarebbe sicuramente in grado, ma sarà difficile, il livello delle top 50 è molto alto quest’anno.</t>
  </si>
  <si>
    <t>她完全有这个实力，只是难度不小。今年前50的竞争特别激烈。</t>
  </si>
  <si>
    <t>Она вполне способна, но будет тяжело. Топ-50 в этом году очень сильны.</t>
  </si>
  <si>
    <t>Ela é totalmente capaz, mas será difícil. As 50 melhores estão muito boas este ano.</t>
  </si>
  <si>
    <t>CONF2_Q14_R4_1_M</t>
  </si>
  <si>
    <t>He’s totally capable, but it will be hard. The top 50 are very good this year.</t>
  </si>
  <si>
    <t>Il en est totalement capable mais cela va être dur, le niveau du top 50 est très relevé cette année.</t>
  </si>
  <si>
    <t>Er ist definitiv in der Lage dazu, das wird aber schwer. Das Niveau der Top 50 ist dieses Jahr ziemlich hoch.</t>
  </si>
  <si>
    <t>Ne sarebbe sicuramente in grado, ma sarà difficile, il livello dei top 50 è molto alto quest’anno.</t>
  </si>
  <si>
    <t>他完全有这个实力，只是难度不小。今年前50的竞争特别激烈。</t>
  </si>
  <si>
    <t>Он вполне способен, но будет тяжело. Топ-50 в этом году очень сильны.</t>
  </si>
  <si>
    <t>Ele é totalmente capaz, mas será difícil. As 50 melhores estão muito boas este ano.</t>
  </si>
  <si>
    <t>CONF2_Q15_F</t>
  </si>
  <si>
    <t>{[VAR_TM_FULLNAME]} still hasn't won a title on the international circuit. Will this line remain blank on the list of achievements for this year?</t>
  </si>
  <si>
    <t>{[VAR_TM_FULLNAME]} hat immer noch keinen internationalen Titel gewonnen. Wird dieser Platz in ihrer Erfolgsbilanz auch dieses Jahr noch leer bleiben?</t>
  </si>
  <si>
    <t>{[VAR_TM_FULLNAME]} aún no ha ganado un título en el circuito internacional. ¿Va a dejarlo pendiente este año?</t>
  </si>
  <si>
    <t>{[VAR_TM_FULLNAME]} non ha ancora ottenuto nessun titolo nel circuito internazionale. Riuscirà quest’anno a raggiungere questo obiettivo?</t>
  </si>
  <si>
    <t>{[VAR_TM_FULLNAME]}还没有在国际赛场上拿到冠军。今年她的成就列表上的这一栏还会继续空着吗？</t>
  </si>
  <si>
    <t>{[VAR_TM_FULLNAME]} до сих пор не выиграла титул. Останется ли эта строка пустой и в этом году?</t>
  </si>
  <si>
    <t>{[VAR_TM_FULLNAME]} ainda não conquistou um título no circuito internacional. Essa linha permanecerá em branco na lista de conquistas deste ano?</t>
  </si>
  <si>
    <t>CONF2_Q15_F_1</t>
  </si>
  <si>
    <t>{[VAR_TM_FULLNAME]}, n'a toujours pas remporté de titre sur le circuit international ? Est-ce que cette ligne va rester encore vierge sur son palmarés cette année ?</t>
  </si>
  <si>
    <t>CONF2_Q15_F_2</t>
  </si>
  <si>
    <t>{[VAR_TM_FULLNAME]} peut-elle enfin débloquer son palmarès international cette saison ?</t>
  </si>
  <si>
    <t>CONF2_Q15_F_3</t>
  </si>
  <si>
    <t>Selon vous, verra-t-on enfin {[VAR_TM_FULLNAME]} remporter un premier titre cette année ?</t>
  </si>
  <si>
    <t>CONF2_Q15_M</t>
  </si>
  <si>
    <t>{[VAR_TM_FULLNAME]} hat immer noch keinen internationalen Titel gewonnen. Wird dieser Platz in seiner Erfolgsbilanz auch dieses Jahr noch leer bleiben?</t>
  </si>
  <si>
    <t>{[VAR_TM_FULLNAME]}还没有在国际赛场上拿到冠军。今年他的成就列表上的这一栏还会继续空着吗？</t>
  </si>
  <si>
    <t>{[VAR_TM_FULLNAME]} до сих пор не выиграл титул. Останется ли эта строка пустой и в этом году?</t>
  </si>
  <si>
    <t>CONF2_Q15_M_1</t>
  </si>
  <si>
    <t>CONF2_Q15_M_2</t>
  </si>
  <si>
    <t>{[VAR_TM_FULLNAME]} peut-il enfin débloquer son palmarès international cette saison ?</t>
  </si>
  <si>
    <t>CONF2_Q15_M_3</t>
  </si>
  <si>
    <t>CONF2_Q15_R1_1_F</t>
  </si>
  <si>
    <t>Of course she can do it, and her experience on the circuit will help her with it.</t>
  </si>
  <si>
    <t>Bien sûr qu'elle peut y arriver et son expérience sur le circuit va l'aider à cela.</t>
  </si>
  <si>
    <t>Natürlich kann sie das schaffen und ihre Erfahrung auf dieser Ebene wird dabei hilfreich sein.</t>
  </si>
  <si>
    <t>Sin duda puede lograrlo y su experiencia en el circuito le servirá de ayuda.</t>
  </si>
  <si>
    <t>Può riuscirci senza dubbio e la sua esperienza internazionale sarà un ottimo punto di partenza.</t>
  </si>
  <si>
    <t>当然不会。她完全能做到，巡回赛经验有助于她实现这个目标。</t>
  </si>
  <si>
    <t>Конечно, она может, и опыт на турнирах ей в этом поможет.</t>
  </si>
  <si>
    <t>Claro que ela consegue, e a experiência dela no circuito a ajudará com isso.</t>
  </si>
  <si>
    <t>CONF2_Q15_R1_1_M</t>
  </si>
  <si>
    <t>Of course he can do it, and his experience on the circuit will help him with it.</t>
  </si>
  <si>
    <t>Bien sûr qu'il peut y arriver et son expérience sur le circuit va l'aider à cela.</t>
  </si>
  <si>
    <t>Natürlich kann er das schaffen und seine Erfahrung auf dieser Ebene wird dabei hilfreich sein.</t>
  </si>
  <si>
    <t>当然不会。她完全能做到，巡回赛经验有助于他实现这个目标。</t>
  </si>
  <si>
    <t>Конечно, он может, и опыт на турнирах ему в этом поможет.</t>
  </si>
  <si>
    <t>Claro que ele consegue, e a experiência dele no circuito o ajudará com isso.</t>
  </si>
  <si>
    <t>CONF2_Q15_R1_2_F</t>
  </si>
  <si>
    <t>You know, a lot of players really explode after they turn 25, so yes, I think she will.</t>
  </si>
  <si>
    <t>Vous savez, beaucoup de joueuses explosent après 25 ans, donc oui je pense qu'elle va le faire.</t>
  </si>
  <si>
    <t>Wissen Sie, viele Spielerinnen explodieren nach ihrem 25. Lebensjahr, von daher ja, ich denke, dass sie es schaffen wird.</t>
  </si>
  <si>
    <t>Bueno, ya sabes que hay un montón de tenistas que eclosionan realmente tras cumplir los 25 años, así que sí, creo que lo logrará.</t>
  </si>
  <si>
    <t>Molte giocatrici arrivano al massimo delle loro prestazioni prima dei 25 anni, quindi penso proprio che ce la farà.</t>
  </si>
  <si>
    <t>你知道，很多球员都是25岁以后才开始爆发的，所以我相信她可以。</t>
  </si>
  <si>
    <t>Знаете, многие игроки раскрываются после 25, так что да — думаю, она сможет.</t>
  </si>
  <si>
    <t>Sabe, muitos jogadores realmente explodem depois dos 25 anos, então sim, acho que ela vai.</t>
  </si>
  <si>
    <t>CONF2_Q15_R1_2_M</t>
  </si>
  <si>
    <t>You know, a lot of players really explode after they turn 25, so yes, I think he will.</t>
  </si>
  <si>
    <t>Vous savez, beaucoup de joueurs explosent après 25 ans, donc oui je pense qu'il va le faire.</t>
  </si>
  <si>
    <t>Wissen Sie, viele Spieler explodieren nach ihrem 25. Lebensjahr, von daher ja, ich denke, dass er es schaffen wird.</t>
  </si>
  <si>
    <t>Molti giocatori arrivano al massimo delle loro prestazioni prima dei 25 anni, quindi penso proprio che ce la farà.</t>
  </si>
  <si>
    <t>你知道，很多球员都是25岁以后才开始爆发的，所以我相信他可以。</t>
  </si>
  <si>
    <t>Знаете, многие игроки раскрываются после 25, так что да — думаю, он сможет.</t>
  </si>
  <si>
    <t>Sabe, muitos jogadores realmente explodem depois dos 25 anos, então sim, acho que ele vai.</t>
  </si>
  <si>
    <t>CONF2_Q15_R1_3_F</t>
  </si>
  <si>
    <t>{[VAR_TM_FIRSTNAME]} is like a fine wine. She improves every year, and this will be her year, I'm sure of it.</t>
  </si>
  <si>
    <t>{[VAR_TM_FIRSTNAME]} est comme un bon vin, elle s'améliore année après année et celle-ci sera la bonne j'en suis convaincu.</t>
  </si>
  <si>
    <t>{[VAR_TM_FIRSTNAME]} ist wie ein guter Wein. Sie wird von Jahr zu Jahr besser und ich bin überzeugt, dass es dieses Jahr endlich klappen wird.</t>
  </si>
  <si>
    <t>{[VAR_TM_FIRSTNAME]} es como el buen vino. Mejora con los años y no me cabe duda de que este va a ser su año.</t>
  </si>
  <si>
    <t>{[VAR_TM_FIRSTNAME]} è come un buon vino: migliora con il passare del tempo e sono convinto che questo sarà l’anno giusto.</t>
  </si>
  <si>
    <t>{[VAR_TM_FIRSTNAME]}就像陈年美酒，每年都在进步，我确信今年就是她绽放异彩的年份。</t>
  </si>
  <si>
    <t>{[VAR_TM_FIRSTNAME]} как хорошее вино — с каждым годом лучше. Уверена, этот год будет её годом.</t>
  </si>
  <si>
    <t>{[VAR_TM_FIRSTNAME]} é como um bom vinho. Ela melhora a cada ano, e este será o ano dela, tenho certeza.</t>
  </si>
  <si>
    <t>CONF2_Q15_R1_3_M</t>
  </si>
  <si>
    <t>{[VAR_TM_FIRSTNAME]} is like a fine wine. He improves every year, and this will be his year, I'm sure of it.</t>
  </si>
  <si>
    <t>{[VAR_TM_FIRSTNAME]} est comme un bon vin, il s'améliore année après année et celle-ci sera la bonne j'en suis convaincu.</t>
  </si>
  <si>
    <t>{[VAR_TM_FIRSTNAME]} ist wie ein guter Wein. Er wird von Jahr zu Jahr besser und ich bin überzeugt, dass es dieses Jahr endlich klappen wird.</t>
  </si>
  <si>
    <t>{[VAR_TM_FIRSTNAME]}就像陈年美酒，每年都在进步，我确信今年就是他绽放异彩的年份。</t>
  </si>
  <si>
    <t>{[VAR_TM_FIRSTNAME]} как хорошее вино — с каждым годом лучше. Уверен, этот год будет его годом.</t>
  </si>
  <si>
    <t>{[VAR_TM_FIRSTNAME]} é como um bom vinho. Ele melhora a cada ano, e este será o ano dele, tenho certeza.</t>
  </si>
  <si>
    <t>CONF2_Q15_R2_1_F</t>
  </si>
  <si>
    <t>You can't just order up a title. Play a little tennis and you’ll see that it’s not so simple.</t>
  </si>
  <si>
    <t>Un titre ce n'est pas sur commande, jouez un peu au tennis et vous verrez que ce n'est pas si simple.</t>
  </si>
  <si>
    <t>Einen Titel gibt es nicht auf Bestellung. Spielen Sie doch mal Tennis, dann werden Sie sehen, dass das nicht so einfach ist.</t>
  </si>
  <si>
    <t>Los títulos no vienen porque tú los pidas. Si juegas un poco al tenis enseguida te das cuenta de que no es tan sencillo.</t>
  </si>
  <si>
    <t>Un titolo non è qualcosa che si può ordinare; se provate a giocare a tennis, vi accorgete che non è così semplice.</t>
  </si>
  <si>
    <t>冠军可不是想要就能要的。去打几场网球你就知道没那么简单了。</t>
  </si>
  <si>
    <t>Титул по заказу не появляется. Поиграйте в теннис — увидите, что всё сложнее.</t>
  </si>
  <si>
    <t>Você não pode simplesmente pedir um título. Jogue um pouco de tênis e você verá que não é tão simples.</t>
  </si>
  <si>
    <t>CONF2_Q15_R2_1_M</t>
  </si>
  <si>
    <t>CONF2_Q15_R2_2_F</t>
  </si>
  <si>
    <t>As if just wanting it was enough to make it happen! I know you don't know anything about tennis, but please, put a little thought into your questions.</t>
  </si>
  <si>
    <t>Comme s'il suffisait de le vouloir pour y arriver ! Vous n'y connaissez rien je sais mais réfléchissez un peu à vos questions je vous prie.</t>
  </si>
  <si>
    <t>Als ob es reichen würde, es einfach nur zu wollen! Ich weiß, Sie haben keine Ahnung, aber denken Sie bitte doch etwas nach, bevor Sie Ihre Fragen stellen.</t>
  </si>
  <si>
    <t>¡Lo dices como si solo quererlo bastara para hacerlo realidad! Ya sé que no tienes ni idea de tenis, pero, por favor, piénsate un poco las preguntas antes de hacerlas.</t>
  </si>
  <si>
    <t>Magari bastasse volerlo! So che non siete esperti, ma vi prego di pensare un po’ di più alle domande da porre.</t>
  </si>
  <si>
    <t>光想可不够！我知道你对网球不太了解，但提问前还是动点脑子吧。</t>
  </si>
  <si>
    <t>Если бы просто желание было достаточно! Вы явно мало знаете о теннисе, подумайте хотя бы над вопросами.</t>
  </si>
  <si>
    <t>Como se apenas querer fosse o suficiente para fazer acontecer! Sei que você não entende nada de tênis, mas por favor, pense um pouco nas suas perguntas.</t>
  </si>
  <si>
    <t>CONF2_Q15_R2_2_M</t>
  </si>
  <si>
    <t>CONF2_Q15_R2_3_F</t>
  </si>
  <si>
    <t>What do you want me to say? I'm not a fortune teller!</t>
  </si>
  <si>
    <t>Comment voulez-vous que vous réponde ? Je suis pas devin hein !</t>
  </si>
  <si>
    <t>Was soll ich Ihnen etwas darauf antworten? Ich bin doch kein Wahrsager!</t>
  </si>
  <si>
    <t>¿Qué quieres que te diga? ¡Pregúntale a un adivino!</t>
  </si>
  <si>
    <t>Che volete che vi risponda? Non leggo nel futuro!</t>
  </si>
  <si>
    <t>你希望我说什么呢？我又不会算命！</t>
  </si>
  <si>
    <t>Что вы хотите услышать? Я не гадалка!</t>
  </si>
  <si>
    <t>O que você quer que eu diga? Não sou uma vidente!</t>
  </si>
  <si>
    <t>CONF2_Q15_R2_3_M</t>
  </si>
  <si>
    <t>CONF2_Q15_R3_1_F</t>
  </si>
  <si>
    <t>Honestly, I don't really think so anymore. Time is clearly against her.</t>
  </si>
  <si>
    <t>Honnêtement je n'y crois plus trop, le temps joue clairement contre elle.</t>
  </si>
  <si>
    <t>Ehrlich gesagt, glaube ich nicht mehr so daran. Die Zeit spielt ganz klar gegen sie.</t>
  </si>
  <si>
    <t>Sinceramente, ya no lo creo. El tiempo está claramente en su contra.</t>
  </si>
  <si>
    <t>In realtà, non ci credo molto, il tempo non gioca a suo favore.</t>
  </si>
  <si>
    <t>说实话，我不再那么相信了。她的时机显然还没到。</t>
  </si>
  <si>
    <t>Честно говоря, я больше так не думаю. Время явно работает против неё.</t>
  </si>
  <si>
    <t>Honestamente, não acho mais. O tempo está claramente contra ela.</t>
  </si>
  <si>
    <t>CONF2_Q15_R3_1_M</t>
  </si>
  <si>
    <t>Honestly, I don't really think so anymore. Time is clearly against him.</t>
  </si>
  <si>
    <t>Honnêtement je n'y crois plus trop, le temps joue clairement contre lui.</t>
  </si>
  <si>
    <t>Ehrlich gesagt, glaube ich nicht mehr so daran. Die Zeit spielt ganz klar gegen ihn.</t>
  </si>
  <si>
    <t>说实话，我不再那么相信了。他的时机显然还没到。</t>
  </si>
  <si>
    <t>Честно говоря, я больше так не думаю. Время явно работает против него.</t>
  </si>
  <si>
    <t>Honestamente, não acho mais. O tempo está claramente contra ele.</t>
  </si>
  <si>
    <t>CONF2_Q15_R3_2_F</t>
  </si>
  <si>
    <t>If the tournaments were organized by age, then maybe! Otherwise I don't really see how.</t>
  </si>
  <si>
    <t>Si on fait des tournois par catégorie d'âges alors oui peut-être ! Sinon je vois pas comment.</t>
  </si>
  <si>
    <t>Wenn es Turnier nach Altersklasse gäbe, dann vielleicht! Ansonsten sehe ich da keine Möglichkeit.</t>
  </si>
  <si>
    <t>Si los torneos se organizaran por edades, ¡quizás! Si no, no veo cómo.</t>
  </si>
  <si>
    <t>Se facessimo dei tornei per fasce d’età, certo che si potrebbe fare! In caso contrario, non vedo come possa avvenire.</t>
  </si>
  <si>
    <t>如果比赛是按年龄分组的话，那或许还有点希望！否则我看不出有什么机会。</t>
  </si>
  <si>
    <t>Если бы турниры делили по возрасту — возможно. Но иначе не представляю как.</t>
  </si>
  <si>
    <t>Se os torneios fossem organizados por idade, talvez! Caso contrário, não vejo como.</t>
  </si>
  <si>
    <t>CONF2_Q15_R3_2_M</t>
  </si>
  <si>
    <t>CONF2_Q15_R3_3_F</t>
  </si>
  <si>
    <t>As time goes on, her physical condition will hurt her chances of success. I'm afraid it's already too late.</t>
  </si>
  <si>
    <t>Plus ça va et plus son physique va le limiter dans ses chances d'y arriver et j'ai bien peur qu'il soit déjà trop tard.</t>
  </si>
  <si>
    <t>Je länger es dauert, desto länger wird ihr körperlicher Zustand ihre Chancen einschränken, es zu schaffen, und ich fürchte, dass es schon zu spät ist.</t>
  </si>
  <si>
    <t>Según vaya pasando el tiempo, sus condiciones físicas disminuirán sus posibilidades de éxito. Me temo que ya es demasiado tarde.</t>
  </si>
  <si>
    <t>Più tempo passa e più le sue condizioni fisiche riducono la possibilità di vittoria; temo che sia già troppo tardi.</t>
  </si>
  <si>
    <t>随着时间推移，她的身体状况会越来越影响成绩。恐怕现在已经有点晚了。</t>
  </si>
  <si>
    <t>Со временем её физическая форма будет только мешать. Боюсь, уже слишком поздно.</t>
  </si>
  <si>
    <t>Com o passar do tempo, a condição física dela prejudicará suas chances de sucesso. Receio que já seja tarde demais.</t>
  </si>
  <si>
    <t>CONF2_Q15_R3_3_M</t>
  </si>
  <si>
    <t>Je länger es dauert, desto länger wird sein körperlicher Zustand seine Chancen einschränken, es zu schaffen, und ich fürchte, dass es schon zu spät ist.</t>
  </si>
  <si>
    <t>随着时间推移，他的身体状况会越来越影响成绩。恐怕现在已经有点晚了。</t>
  </si>
  <si>
    <t>Со временем его физическая форма будет только мешать. Боюсь, уже слишком поздно.</t>
  </si>
  <si>
    <t>Com o passar do tempo, a condição física dele prejudicará suas chances de sucesso. Receio que já seja tarde demais.</t>
  </si>
  <si>
    <t>CONF2_Q15_R4_1_F</t>
  </si>
  <si>
    <t>Nothing is impossible. If she trains diligently, she’ll probably be able to win a title.</t>
  </si>
  <si>
    <t>Rien n'est impossible, si elle est sérieuse dans sa préparation alors sans doute pourra t'elle enfin décrocher un titre.</t>
  </si>
  <si>
    <t>Nichts ist unmöglich. Wenn sie die Vorbereitungen ernst nimmt, könnte sie zweifellos endlich einen Titel gewinnen.</t>
  </si>
  <si>
    <t>No hay nada imposible. Si entrena a tope, probablemente pueda ganar un título.</t>
  </si>
  <si>
    <t>Nulla è impossibile; se si allena seriamente, potrà senza dubbio ottenere un titolo.</t>
  </si>
  <si>
    <t>没有什么是不可能的。只要她坚持训练，也许就能拿到冠军。</t>
  </si>
  <si>
    <t>Ничего невозможного нет. Если она будет усердно тренироваться, она сможет выиграть титул.</t>
  </si>
  <si>
    <t>Nada é impossível. Se ela treinar diligentemente, provavelmente conseguirá ganhar um título.</t>
  </si>
  <si>
    <t>CONF2_Q15_R4_1_M</t>
  </si>
  <si>
    <t>Nothing is impossible. If he trains diligently, he’ll probably be able to win a title.</t>
  </si>
  <si>
    <t>Rien n'est impossible, s'il est sérieux dans sa préparation alors sans doute pourra t'il enfin décrocher un titre.</t>
  </si>
  <si>
    <t>Nichts ist unmöglich. Wenn er die Vorbereitungen ernst nimmt, könnte er zweifellos endlich einen Titel gewinnen.</t>
  </si>
  <si>
    <t>没有什么是不可能的。只要他坚持训练，也许就能拿到冠军。</t>
  </si>
  <si>
    <t>Ничего невозможного нет. Если он будет усердно тренироваться, он сможет выиграть титул.</t>
  </si>
  <si>
    <t>Nada é impossível. Se ele treinar diligentemente, provavelmente conseguirá ganhar um título.</t>
  </si>
  <si>
    <t>CONF2_Q15_R4_2_F</t>
  </si>
  <si>
    <t>She's always had the potential to succeed. Now she's working on her consistency. I think it will pay off soon.</t>
  </si>
  <si>
    <t>Elle a toujours eu le potentiel pour y arriver, elle travaille maintenant sur sa régularité et sa constance, je pense que bientôt ça paiera.</t>
  </si>
  <si>
    <t>Sie hatte schon immer das Potenzial, um es zu schaffen. Sie arbeitet derzeit an ihrer Gleichmäßigkeit und Konstanz. Ich denke, dass sich das bald auszahlen wird.</t>
  </si>
  <si>
    <t>Siempre ha tenido el potencial para triunfar. Ahora está trabajando su constancia. Creo que pronto veremos los frutos de ese trabajo.</t>
  </si>
  <si>
    <t>Ha sempre avuto il potenziale per riuscirci; adesso si sta impegnando su regolarità e costanza e penso che questi sforzi saranno presto ricompensati.</t>
  </si>
  <si>
    <t>她一直都有成功的潜力，现在正在追求稳定。我觉得很快就会有收获。</t>
  </si>
  <si>
    <t>У неё всегда был потенциал. Сейчас она работает над стабильностью — скоро это принесёт плоды.</t>
  </si>
  <si>
    <t>Ela sempre teve o potencial para ter sucesso. Agora ela está trabalhando na consistência. Acho que isso vai compensar em breve.</t>
  </si>
  <si>
    <t>CONF2_Q15_R4_2_M</t>
  </si>
  <si>
    <t>He's always had the potential to succeed. Now he's working on his consistency. I think it will pay off soon.</t>
  </si>
  <si>
    <t>Il a toujours eu le potentiel pour y arriver, il travaille maintenant sur sa régularité et sa constance, je pense que bientôt ça paiera.</t>
  </si>
  <si>
    <t>Er hatte schon immer das Potenzial, um es zu schaffen. Er arbeitet derzeit an seiner Gleichmäßigkeit und Konstanz. Ich denke, dass sich das bald auszahlen wird.</t>
  </si>
  <si>
    <t>他一直都有成功的潜力，现在正在追求稳定。我觉得很快就会有收获。</t>
  </si>
  <si>
    <t>У него всегда был потенциал. Сейчас он работает над стабильностью — скоро это принесёт плоды.</t>
  </si>
  <si>
    <t>Ele sempre teve o potencial para ter sucesso. Agora ele está trabalhando na consistência. Acho que isso vai compensar em breve.</t>
  </si>
  <si>
    <t>CONF2_Q15_R4_3_F</t>
  </si>
  <si>
    <t>She worked very hard during the off-season to prepare for this, and I hope that this year will be her year.</t>
  </si>
  <si>
    <t>Elle s'est particulièrement investie pendant l'intersaison pour se donner les moyens d'y arriver, j'espère pour elle que cette année sera la bonne.</t>
  </si>
  <si>
    <t>Sie ist in der Übergangsphase besonders engagiert, um die Grundlage dafür zu schaffen. Ich hoffe für sie, dass es dieses Jahr endlich klappen wird.</t>
  </si>
  <si>
    <t>Ha trabajado mucho durante la pretemporada para prepararse para esto y espero que este sea su año.</t>
  </si>
  <si>
    <t>Prima dell’inizio della stagione si è allenata intensamente per acquisire le capacità per riuscirci e mi auguro che quest’anno sia quello buono.</t>
  </si>
  <si>
    <t>她在休赛期非常努力，我希望今年能迎来她的转折点。</t>
  </si>
  <si>
    <t>Она очень усердно работала в межсезонье, и я надеюсь, что этот год станет её годом.</t>
  </si>
  <si>
    <t>Ela treinou muito durante a pré-temporada para se preparar para isso, e espero que este ano seja o ano dela.</t>
  </si>
  <si>
    <t>CONF2_Q15_R4_3_M</t>
  </si>
  <si>
    <t>He worked very hard during the off-season to prepare for this, and I hope that this year will be his year.</t>
  </si>
  <si>
    <t>Il s'est particulièrement investi pendant l'intersaison pour se donner les moyens d'y arriver, j'espère pour lui que cette année sera la bonne.</t>
  </si>
  <si>
    <t>Er ist in der Übergangsphase besonders engagiert, um die Grundlage dafür zu schaffen. Ich hoffe für ihn, dass es dieses Jahr endlich klappen wird.</t>
  </si>
  <si>
    <t>Prima dell’inizio della stagione si è allenato intensamente per acquisire le capacità per riuscirci e mi auguro che quest’anno sia quello buono.</t>
  </si>
  <si>
    <t>她在休赛期非常努力，我希望今年能迎来他的转折点。</t>
  </si>
  <si>
    <t>Он очень усердно работал в межсезонье, и я надеюсь, что этот год станет его годом.</t>
  </si>
  <si>
    <t>Ele treinou muito durante a pré-temporada para se preparar para isso, e espero que este ano seja o ano dele.</t>
  </si>
  <si>
    <t>CONF2_Q16_F</t>
  </si>
  <si>
    <t>We know how hard it is to reach the top 100. Do you think {[VAR_TM_FULLNAME]} will make it this year?</t>
  </si>
  <si>
    <t>Man weiß ja, wie schwierig es ist, es unter die Top 100 zu schaffen. Wird es {[VAR_TM_FULLNAME]} dieses Jahr Ihrer Meinung nach packen?</t>
  </si>
  <si>
    <t>Sabemos lo difícil que es llegar al Top 100. ¿Crees que {[VAR_TM_FULLNAME]} lo logrará este año?</t>
  </si>
  <si>
    <t>Sappiamo bene quanto sia difficile entrare nelle top 100; {[VAR_TM_FULLNAME]} riuscirà a farcela quest’anno?</t>
  </si>
  <si>
    <t>我们知道进入前100名非常困难。您认为{[VAR_TM_FULLNAME]}今天能做到吗？</t>
  </si>
  <si>
    <t>Мы знаем, как трудно попасть в топ-100. Думаете, {[VAR_TM_FULLNAME]} сможет сделать это в этом году?</t>
  </si>
  <si>
    <t>Sabemos o quão difícil é chegar ao top 100. Você acha que {[VAR_TM_FULLNAME]} conseguirá este ano?</t>
  </si>
  <si>
    <t>CONF2_Q16_F_1</t>
  </si>
  <si>
    <t>On sait à quel point c'est compliqué d'atteindre le top 100, {[VAR_TM_FULLNAME]} va-t-elle y arriver cette année selon vous ?</t>
  </si>
  <si>
    <t>CONF2_Q16_F_2</t>
  </si>
  <si>
    <t>Croit-on vraiment à une percée de {[VAR_TM_FULLNAME]} dans le top 100 cette année ?</t>
  </si>
  <si>
    <t>CONF2_Q16_F_3</t>
  </si>
  <si>
    <t>{[VAR_TM_FULLNAME]} peut-elle viser une entrée dans le top 100 dès cette saison ?</t>
  </si>
  <si>
    <t>CONF2_Q16_M</t>
  </si>
  <si>
    <t>Sappiamo bene quanto sia difficile entrare nei top 100; {[VAR_TM_FULLNAME]} riuscirà a farcela quest’anno?</t>
  </si>
  <si>
    <t>我们知道进入前101名非常困难。您认为{[VAR_TM_FULLNAME]}今天能做到吗？</t>
  </si>
  <si>
    <t>CONF2_Q16_M_1</t>
  </si>
  <si>
    <t>On sait à quel point c'est compliqué d'atteindre le top 100, {[VAR_TM_FULLNAME]} va-t-il y arriver cette année selon vous ?</t>
  </si>
  <si>
    <t>CONF2_Q16_M_2</t>
  </si>
  <si>
    <t>CONF2_Q16_M_3</t>
  </si>
  <si>
    <t>{[VAR_TM_FULLNAME]} peut-il viser une entrée dans le top 100 dès cette saison ?</t>
  </si>
  <si>
    <t>CONF2_Q16_R1_F</t>
  </si>
  <si>
    <t>Yes, I am very confident. {[VAR_TM_FIRSTNAME]} worked very hard during the off-season. I'm sure it will pay off this year.</t>
  </si>
  <si>
    <t>Oui je suis très confiant. {[VAR_TM_FIRSTNAME]} a très bien travaillé pendant l'intersaison, je suis sûr que cette année ça va payer.</t>
  </si>
  <si>
    <t>Ja, ich bin sehr zuversichtlich. {[VAR_TM_FIRSTNAME]} hat in der Saisonpause sehr gut gearbeitet und ich bin sicher, dass es sich dieses Jahr auszahlen wird.</t>
  </si>
  <si>
    <t>Sí, tengo mucha confianza. {[VAR_TM_FIRSTNAME]} ha trabajado muy duro durante la pretemporada. Seguro que este año veremos los frutos de ese trabajo.</t>
  </si>
  <si>
    <t>Credo proprio di sì. {[VAR_TM_FIRSTNAME]} si è allenata molto bene e sono sicuro che quest’anno si vedranno gli effetti del duro lavoro.</t>
  </si>
  <si>
    <t>是的，我非常有信心。{[VAR_TM_FIRSTNAME]}在休赛期非常努力。我确信今年的努力会得到回报。</t>
  </si>
  <si>
    <t>Да, я очень уверена. {[VAR_TM_FIRSTNAME]} отлично поработала в межсезонье, и это должно принести результат.</t>
  </si>
  <si>
    <t>Sim, estou muito confiante. {[VAR_TM_FIRSTNAME]} treinou muito durante a pré-temporada. Tenho certeza de que valerá a pena este ano.</t>
  </si>
  <si>
    <t>CONF2_Q16_R1_M</t>
  </si>
  <si>
    <t>Да, я очень уверен. {[VAR_TM_FIRSTNAME]} отлично поработал в межсезонье, и это должно принести результат.</t>
  </si>
  <si>
    <t>CONF2_Q16_R2_F</t>
  </si>
  <si>
    <t>Anything is possible. I don’t like to make predictions.</t>
  </si>
  <si>
    <t>Tout est possible, je ne suis pas du genre à faire des pronostics.</t>
  </si>
  <si>
    <t>Alles ist möglich, ich mache aber nicht gerne irgendwelche Prognosen.</t>
  </si>
  <si>
    <t>Todo es posible. No me gusta hacer predicciones.</t>
  </si>
  <si>
    <t>Tutto è possibile; io tendo a non fare pronostici.</t>
  </si>
  <si>
    <t>一切皆有可能，但我不太喜欢提前下定论。</t>
  </si>
  <si>
    <t>Возможно всё. Мне не нравится делать прогнозы.</t>
  </si>
  <si>
    <t>Tudo é possível. Não gosto de fazer previsões.</t>
  </si>
  <si>
    <t>CONF2_Q16_R2_M</t>
  </si>
  <si>
    <t>CONF2_Q17_F</t>
  </si>
  <si>
    <t>Is there any hope of {[VAR_TM_FULLNAME]} breaking into the top 300 this year?</t>
  </si>
  <si>
    <t>Haben Sie Hoffnung, {[VAR_TM_FULLNAME]} dieses Jahr in den Top 300 zu sehen?</t>
  </si>
  <si>
    <t>¿Hay alguna esperanza de que {[VAR_TM_FULLNAME]} entre en el Top 300 este año?</t>
  </si>
  <si>
    <t>C’è la speranza di vedere {[VAR_TM_FULLNAME]} tra le top 300 quest’anno?</t>
  </si>
  <si>
    <t>{[VAR_TM_FULLNAME]} 今年有希望打进前300吗？</t>
  </si>
  <si>
    <t>Есть ли шанс, что {[VAR_TM_FULLNAME]} войдёт в топ-300 в этом году?</t>
  </si>
  <si>
    <t>Há alguma esperança de {[VAR_TM_FULLNAME]} entrar no top 300 este ano?</t>
  </si>
  <si>
    <t>CONF2_Q17_F_1</t>
  </si>
  <si>
    <t>Un espoir de voir {[VAR_TM_FULLNAME]} intégrer le top 300 cette année ?</t>
  </si>
  <si>
    <t>CONF2_Q17_F_2</t>
  </si>
  <si>
    <t>Le top 300 est-il un objectif atteignable pour {[VAR_TM_FULLNAME]} cette saison ?</t>
  </si>
  <si>
    <t>CONF2_Q17_F_3</t>
  </si>
  <si>
    <t>Soyez franc : peut-on vraiment espérer une entrée dans le top 300 pour {[VAR_TM_FULLNAME]} cette saison ?</t>
  </si>
  <si>
    <t>CONF2_Q17_M</t>
  </si>
  <si>
    <t>{[VAR_TM_FULLNAME]} 今年有希望打进前301吗？</t>
  </si>
  <si>
    <t>CONF2_Q17_M_1</t>
  </si>
  <si>
    <t>CONF2_Q17_M_2</t>
  </si>
  <si>
    <t>CONF2_Q17_M_3</t>
  </si>
  <si>
    <t>CONF2_Q17_R1_F</t>
  </si>
  <si>
    <t>This will be the year for {[VAR_TM_FIRSTNAME]}, I’m sure of it.</t>
  </si>
  <si>
    <t>Cette année sera la bonne pour {[VAR_TM_FIRSTNAME]} j'en suis convaincu oui.</t>
  </si>
  <si>
    <t>Dieses Jahr wird ein gutes Jahr für {[VAR_TM_FIRSTNAME]} werden, davon bin ich überzeugt, ja.</t>
  </si>
  <si>
    <t>Seguro que este va a ser el año de {[VAR_TM_FIRSTNAME]}.</t>
  </si>
  <si>
    <t>Questo sarà l'anno giusto per {[VAR_TM_FIRSTNAME]}, ne sono sicuro.</t>
  </si>
  <si>
    <t>{[VAR_TM_FIRSTNAME]}将在今年迎来重要的转折点，我对此深信不疑。</t>
  </si>
  <si>
    <t>Этот год станет прорывным для {[VAR_TM_FIRSTNAME]}, уверена.</t>
  </si>
  <si>
    <t>Este será o ano de {[VAR_TM_FIRSTNAME]}, tenho certeza.</t>
  </si>
  <si>
    <t>CONF2_Q17_R1_M</t>
  </si>
  <si>
    <t>Этот год станет прорывным для {[VAR_TM_FIRSTNAME]}, уверен.</t>
  </si>
  <si>
    <t>CONF2_Q17_R2_F</t>
  </si>
  <si>
    <t>It's a complicated stage for players like {[VAR_TM_FIRSTNAME]}, but if she keeps up the hard work, she can probably make it.</t>
  </si>
  <si>
    <t>C'est un pallier compliqué pour les joueuses comme {[VAR_TM_FIRSTNAME]} mais, si elle maintient ses efforts, elle pourra sans doute y arriver.</t>
  </si>
  <si>
    <t>Das ist ein schwieriger Meilenstein für eine Spielerin wie {[VAR_TM_FIRSTNAME]}, wenn sie aber so weitermacht, kann sie es definitiv schaffen.</t>
  </si>
  <si>
    <t>Es una etapa complicada para tenistas como {[VAR_TM_FIRSTNAME]}, pero si sigue trabajando tanto es probable que lo consiga.</t>
  </si>
  <si>
    <t>Non è facile per giocatrici come {[VAR_TM_FIRSTNAME]} ma, se continua a impegnarsi così, potrà sicuramente farcela.</t>
  </si>
  <si>
    <t>对于像{[VAR_TM_FIRSTNAME]}这样的球员来说，这是一个艰难的阶段，但只要她坚持下去就有希望。</t>
  </si>
  <si>
    <t>Это непростой этап для игроков вроде {[VAR_TM_FIRSTNAME]}, но если она продолжит работать, то наверняка пробьётся.</t>
  </si>
  <si>
    <t>É uma fase complicada para jogadoras como {[VAR_TM_FIRSTNAME]}, mas se ela continuar o trabalho duro, provavelmente conseguirá.</t>
  </si>
  <si>
    <t>CONF2_Q17_R2_M</t>
  </si>
  <si>
    <t>It's a complicated stage for players like {[VAR_TM_FIRSTNAME]}, but if he keeps up the hard work, he can probably make it.</t>
  </si>
  <si>
    <t>C'est un pallier compliqué pour les joueurs comme {[VAR_TM_FIRSTNAME]} mais, s'il maintient ses efforts, il pourra sans doute y arriver.</t>
  </si>
  <si>
    <t>Das ist ein schwieriger Meilenstein für einen Spieler wie {[VAR_TM_FIRSTNAME]}, wenn er aber so weitermacht, kann er es definitiv schaffen.</t>
  </si>
  <si>
    <t>Non è facile per giocatori come {[VAR_TM_FIRSTNAME]} ma, se continua a impegnarsi così, potrà sicuramente farcela.</t>
  </si>
  <si>
    <t>对于像{[VAR_TM_FIRSTNAME]}这样的球员来说，这是一个艰难的阶段，但只要他坚持下去就有希望。</t>
  </si>
  <si>
    <t>Это непростой этап для игроков вроде {[VAR_TM_FIRSTNAME]}, но если он продолжит работать, то наверняка пробьётся.</t>
  </si>
  <si>
    <t>É uma fase complicada para jogadores como {[VAR_TM_FIRSTNAME]}, mas se ele continuar o trabalho duro, provavelmente conseguirá.</t>
  </si>
  <si>
    <t>CONF2_Q17_R3_F</t>
  </si>
  <si>
    <t>Honestly, I truly hope so. But it could be tough because there’s a lot of competition.</t>
  </si>
  <si>
    <t>Franchement je l'espère de tout cœur. Mais cela risque d'être compliqué car le niveau est très relevé.</t>
  </si>
  <si>
    <t>Ehrlich gesagt, hoffe ich es von ganzem Herzen. Das wird aber ziemlich schwierig werden, da das Niveau sehr hoch ist.</t>
  </si>
  <si>
    <t>Sinceramente, espero que sí. Aunque puede ser difícil, porque hay mucha competencia.</t>
  </si>
  <si>
    <t>Me lo auguro con tutto il cuore. Il livello è però molto alto e potrebbe essere complicato.</t>
  </si>
  <si>
    <t>老实说，我真的希望如此，但竞争太激烈，难度不小。</t>
  </si>
  <si>
    <t>Честно, очень надеюсь. Но конкуренция большая — будет трудно.</t>
  </si>
  <si>
    <t>Honestamente, eu realmente espero que sim. Mas pode ser difícil porque há muita competição.</t>
  </si>
  <si>
    <t>CONF2_Q17_R3_M</t>
  </si>
  <si>
    <t>CONF2_Q17_R4_F</t>
  </si>
  <si>
    <t>Of course she can! The question is, does she really want to? Sometimes I’m not sure...</t>
  </si>
  <si>
    <t>Elle peut le faire c'est certain ! Maintenant, en a-t-elle vraiment envie ? Quelques fois j'en doute…</t>
  </si>
  <si>
    <t>Sie kann es definitiv schaffen! Ob sie momentan aber wirklich Lust darauf hat? Manchmal bezweifle ich das ...</t>
  </si>
  <si>
    <t>¡Pues claro que puede! La pregunta es si realmente quiere. A veces no lo tengo tan claro...</t>
  </si>
  <si>
    <t>Può riuscirci, senza dubbio! La domanda è se ne abbia davvero voglia. A volte mi viene qualche dubbio...</t>
  </si>
  <si>
    <t>当然可以！问题是她是否真的想做到？有时候我可不太确定……</t>
  </si>
  <si>
    <t>Конечно, она может! Вопрос лишь в том, хочет ли она сама — иногда я не уверена…</t>
  </si>
  <si>
    <t>Mainplayer</t>
  </si>
  <si>
    <t>Claro que ela pode! A questão é, ela realmente quer? Às vezes não tenho certeza...</t>
  </si>
  <si>
    <t>CONF2_Q17_R4_M</t>
  </si>
  <si>
    <t>Of course he can! The question is, does he really want to? Sometimes I’m not sure...</t>
  </si>
  <si>
    <t>Il peut le faire c'est certain ! Maintenant, en a-t-il vraiment envie ? Quelques fois j'en doute…</t>
  </si>
  <si>
    <t>Er kann es definitiv schaffen! Ob er momentan aber wirklich Lust darauf hat? Manchmal bezweifle ich das ...</t>
  </si>
  <si>
    <t>当然可以！问题是他是否真的想做到？有时候我可不太确定……</t>
  </si>
  <si>
    <t>Конечно, он может! Вопрос лишь в том, хочет ли он сам — иногда я не уверен…</t>
  </si>
  <si>
    <t>Claro que ele pode! A questão é, ele realmente quer? Às vezes não tenho certeza...</t>
  </si>
  <si>
    <t>CONF2_Q18_F</t>
  </si>
  <si>
    <t>Is there any hope of {[VAR_TM_FULLNAME]} breaking into the top 500 this year?</t>
  </si>
  <si>
    <t>Haben Sie Hoffnung, {[VAR_TM_FULLNAME]} dieses Jahr in den Top 500 zu sehen?</t>
  </si>
  <si>
    <t>¿Hay alguna esperanza de que {[VAR_TM_FULLNAME]} entre en el Top 500 este año?</t>
  </si>
  <si>
    <t>C’è la speranza di vedere {[VAR_TM_FULLNAME]} tra le top 500 quest’anno?</t>
  </si>
  <si>
    <t>{[VAR_TM_FULLNAME]}今年有希望打进前500吗？</t>
  </si>
  <si>
    <t>Есть ли шанс, что {[VAR_TM_FULLNAME]} войдёт в топ-500 в этом году?</t>
  </si>
  <si>
    <t>Há alguma esperança de {[VAR_TM_FULLNAME]} entrar no top 500 este ano?</t>
  </si>
  <si>
    <t>CONF2_Q18_F_1</t>
  </si>
  <si>
    <t>Un espoir de voir {[VAR_TM_FULLNAME]} intégrer le top 500 cette année ?</t>
  </si>
  <si>
    <t>CONF2_Q18_F_2</t>
  </si>
  <si>
    <t>Le top 500 est-il à la portée de {[VAR_TM_FULLNAME]} selon vous ?</t>
  </si>
  <si>
    <t>CONF2_Q18_F_3</t>
  </si>
  <si>
    <t>Rentrer dans le Top 500 : un objectif crédible pour {[VAR_TM_FULLNAME]} cette saison ?</t>
  </si>
  <si>
    <t>CONF2_Q18_M</t>
  </si>
  <si>
    <t>{[VAR_TM_FULLNAME]}今年有希望打进前501吗？</t>
  </si>
  <si>
    <t>CONF2_Q18_M_1</t>
  </si>
  <si>
    <t>CONF2_Q18_M_2</t>
  </si>
  <si>
    <t>CONF2_Q18_M_3</t>
  </si>
  <si>
    <t>CONF2_Q18_R1_F</t>
  </si>
  <si>
    <t>Yes, I'm very confident. {[VAR_TM_FIRSTNAME]} has real room for improvement and can play the Top 500 every day.</t>
  </si>
  <si>
    <t>Je suis très confiant oui, {[VAR_TM_FIRSTNAME]} a une vraie marge de progression et peut jouer Top 500 tous les jours.</t>
  </si>
  <si>
    <t>Ich bin da sehr zuversichtlich, ja. {[VAR_TM_FIRSTNAME]} hat wirklich große Fortschritte gemacht und kann jederzeit in den Top 500 spielen.</t>
  </si>
  <si>
    <t>Sí, tengo total confianza. {[VAR_TM_FIRSTNAME]} tiene mucho margen de mejora y puede jugar en el Top 500 cuando quiera.</t>
  </si>
  <si>
    <t>Ho una grande fiducia, sì, {[VAR_TM_FIRSTNAME]} ha davvero una possibilità di migliorare e di entrare nelle top 500 in qualsiasi momento.</t>
  </si>
  <si>
    <t>当然！我很有信心。{[VAR_TM_FIRSTNAME]}还有很大的提升空间，她完全有能力在前500中占据一席之地。</t>
  </si>
  <si>
    <t>Да, я очень уверена. У {[VAR_TM_FIRSTNAME]} большой потенциал, и она может играть на уровне топ-500 каждый день.</t>
  </si>
  <si>
    <t>Sim, estou muito confiante. {[VAR_TM_FIRSTNAME]} tem um grande potencial de melhora e pode jogar no Top 500 todos os dias.</t>
  </si>
  <si>
    <t>CONF2_Q18_R1_M</t>
  </si>
  <si>
    <t>当然！我很有信心。{[VAR_TM_FIRSTNAME]}还有很大的提升空间，他完全有能力在前501中占据一席之地。</t>
  </si>
  <si>
    <t>Да, я очень уверен. У {[VAR_TM_FIRSTNAME]} большой потенциал, и он может играть на уровне топ-500 каждый день.</t>
  </si>
  <si>
    <t>CONF2_Q18_R2_F</t>
  </si>
  <si>
    <t>It's high time, but this circuit is very tough and only the lucky few are able to make it. {[VAR_TM_FIRSTNAME]} is going to have to fight!</t>
  </si>
  <si>
    <t>Il serait temps mais ce circuit est très relevé et peu sont les élus à s'en sortir. Il va falloir que {[VAR_TM_FIRSTNAME]} se batte !</t>
  </si>
  <si>
    <t>Es wäre an der Zeit, das Niveau dort ist aber sehr hoch und nur wenigen gelingt es, sich dort durchzubeißen. {[VAR_TM_FIRSTNAME]} wird kämpfen müssen!</t>
  </si>
  <si>
    <t>Ya va siendo hora, pero este circuito es muy duro y solo unas pocas tenistas pueden conseguirlo. ¡{[VAR_TM_FIRSTNAME]} tendrá que pelear por ello!</t>
  </si>
  <si>
    <t>Sarebbe ora, ma il livello di questo circuito è molto alto e poche riescono davvero a sfondare. {[VAR_TM_FIRSTNAME]} deve dare il meglio di sé!</t>
  </si>
  <si>
    <t>是时候了，但这个巡回赛竞争非常激烈，只有少数幸运儿能突围。
 {[VAR_TM_FIRSTNAME]}得拼尽全力！</t>
  </si>
  <si>
    <t>Уже пора, но этот тур очень тяжёлый — лишь немногим удаётся пробиться. {[VAR_TM_FIRSTNAME]} придётся бороться.</t>
  </si>
  <si>
    <t>Já está na hora, mas este circuito é muito difícil e apenas alguns sortudos conseguem. {[VAR_TM_FIRSTNAME]} terá que lutar!</t>
  </si>
  <si>
    <t>CONF2_Q18_R2_M</t>
  </si>
  <si>
    <t>Ya va siendo hora, pero este circuito es muy duro y solo unos pocos tenistas pueden conseguirlo. ¡{[VAR_TM_FIRSTNAME]} tendrá que pelear por ello!</t>
  </si>
  <si>
    <t>CONF2_Q18_R3_F</t>
  </si>
  <si>
    <t>Be patient and stop putting pressure on her. It’s totally counterproductive.</t>
  </si>
  <si>
    <t>Soyez patients et arrêtez de lui mettre la pression, c'est totalement contre-productif.</t>
  </si>
  <si>
    <t>Haben Sie etwas Geduld und hören Sie auf, sie unter Druck zu setzen. Das ist total kontraproduktiv.</t>
  </si>
  <si>
    <t>Tened paciencia y no le metáis más presión. Eso es contraproducente.</t>
  </si>
  <si>
    <t>Abbiate pazienza e non mettetele pressione, è controproducente.</t>
  </si>
  <si>
    <t>耐心点，别再给她施压了，那样只会适得其反。</t>
  </si>
  <si>
    <t>Будьте терпеливы и перестаньте давить на неё — это полностью контрпродуктивно.</t>
  </si>
  <si>
    <t>Seja paciente e pare de pressioná-la. É totalmente contraproducente.</t>
  </si>
  <si>
    <t>CONF2_Q18_R3_M</t>
  </si>
  <si>
    <t>Haben Sie etwas Geduld und hören Sie auf, ihn unter Druck zu setzen. Das ist total kontraproduktiv.</t>
  </si>
  <si>
    <t>耐心点，别再给他施压了，那样只会适得其反。</t>
  </si>
  <si>
    <t>Будьте терпеливы и перестаньте давить на него — это полностью контрпродуктивно.</t>
  </si>
  <si>
    <t>CONF2_Q18_R4_F</t>
  </si>
  <si>
    <t>They say that hope springs eternal! Personally, I'm seriously starting to have less and less...</t>
  </si>
  <si>
    <t>L'espoir fait vivre il parait ! Perso, je commence à sérieusement en manquer …</t>
  </si>
  <si>
    <t>Die Hoffnung stirbt ja zuletzt! Ich persönlich verliere die Hoffnung aber so langsam ...</t>
  </si>
  <si>
    <t>¡Dicen que la esperanza es lo último que se pierde! Aunque, personalmente, estoy empezando a tener cada vez menos...</t>
  </si>
  <si>
    <t>Dicono che la speranza sia l’ultima a morire! La mia ci è davvero vicina però...</t>
  </si>
  <si>
    <t>人们常说希望永存！但说实话，我的希望是越来越少了……</t>
  </si>
  <si>
    <t>Говорят, надежда умирает последней… но лично у меня её всё меньше.</t>
  </si>
  <si>
    <t>Dizem que a esperança é a última que morre! Pessoalmente, estou começando a ter cada vez menos...</t>
  </si>
  <si>
    <t>CONF2_Q18_R4_M</t>
  </si>
  <si>
    <t>CONF2_Q19_F</t>
  </si>
  <si>
    <t>Rumor has it you may choose not to coach {[VAR_TM_FULLNAME]} yourself?</t>
  </si>
  <si>
    <t>Den Gerüchten zufolge könnten Sie beschließen, {[VAR_TM_FULLNAME]} nicht direkt zu coachen?</t>
  </si>
  <si>
    <t>¿Se rumorea que podrías decidir no encargarte personalmente de entrenar a {[VAR_TM_FULLNAME]}?</t>
  </si>
  <si>
    <t>Le voci di corridoio dicono che potresti decidere di non allenare più {[VAR_TM_FULLNAME]}, è vero?</t>
  </si>
  <si>
    <t>有传言说您可能不会亲自执教{[VAR_TM_FULLNAME]}？</t>
  </si>
  <si>
    <t>Поговаривают, что вы можете отказаться тренировать {[VAR_TM_FULLNAME]} сами?</t>
  </si>
  <si>
    <t>Há rumores de que você pode escolher não treinar {[VAR_TM_FULLNAME]} pessoalmente?</t>
  </si>
  <si>
    <t>CONF2_Q19_F_1</t>
  </si>
  <si>
    <t>Les bruits de couloir disent que vous pourriez choisir de ne pas coacher directement {[VAR_TM_FULLNAME]} ?</t>
  </si>
  <si>
    <t>CONF2_Q19_F_2</t>
  </si>
  <si>
    <t>Vous pourriez laisser {[VAR_TM_FULLNAME]} à un autre coach : info ou intox ?</t>
  </si>
  <si>
    <t>CONF2_Q19_F_3</t>
  </si>
  <si>
    <t>Confirmez-vous les rumeurs selon lesquelles vous ne coacheriez plus {[VAR_TM_FULLNAME]} directement ?</t>
  </si>
  <si>
    <t>CONF2_Q19_M</t>
  </si>
  <si>
    <t>CONF2_Q19_M_1</t>
  </si>
  <si>
    <t>CONF2_Q19_M_2</t>
  </si>
  <si>
    <t>CONF2_Q19_M_3</t>
  </si>
  <si>
    <t>CONF2_Q19_R1_F</t>
  </si>
  <si>
    <t>Oh, you know how I hate rumors! Next question.</t>
  </si>
  <si>
    <t>Oh vous savez les bruits de couloir ne m'intéressent absolument pas ! Question suivante.</t>
  </si>
  <si>
    <t>Ach, wissen Sie, Gerüchte interessieren mich absolut nicht! Nächste Frage.</t>
  </si>
  <si>
    <t>¡Bueno, ya sabes cómo odio los rumores! Siguiente pregunta, por favor.</t>
  </si>
  <si>
    <t>Le voci di corridoio non valgono nulla per me! Prossima domanda.</t>
  </si>
  <si>
    <t>哦，你知道我最讨厌谣言了！下一个问题吧。</t>
  </si>
  <si>
    <t>Ох, вы же знаете, как я ненавижу слухи! Следующий вопрос.</t>
  </si>
  <si>
    <t>Ah, você sabe o quanto eu odeio boatos! Próxima pergunta.</t>
  </si>
  <si>
    <t>CONF2_Q19_R1_M</t>
  </si>
  <si>
    <t>CONF2_Q19_R2_F</t>
  </si>
  <si>
    <t>I don't see how that's any of your business. That concerns only {[VAR_TM_FIRSTNAME]} and the management committee.</t>
  </si>
  <si>
    <t>Je ne vois pas trop en quoi cela vous regarde au juste ? Ca ne regarde que {[VAR_TM_FIRSTNAME]} et mon comité de direction.</t>
  </si>
  <si>
    <t>Ich sehe nicht ganz, inwiefern Sie das interessieren sollte. Das betrifft nämlich nur {[VAR_TM_FIRSTNAME]} und meine Geschäftsführung.</t>
  </si>
  <si>
    <t>No me parece que sea de tu incumbencia. Es algo que nos concierne solo a {[VAR_TM_FIRSTNAME]} y al comité de gestión.</t>
  </si>
  <si>
    <t>Non vedo come questa informazione possa riguardarvi? Sono solo affari di {[VAR_TM_FIRSTNAME]} e del mio consiglio di amministrazione.</t>
  </si>
  <si>
    <t>我认为这与你无关。这是{[VAR_TM_FIRSTNAME]} 与管理委员会之间的事情。</t>
  </si>
  <si>
    <t>Не вижу, какое вам до этого дело. Это касается только {[VAR_TM_FIRSTNAME]} и руководства.</t>
  </si>
  <si>
    <t>Não vejo como isso é da sua conta. Isso diz respeito apenas a {[VAR_TM_FIRSTNAME]} e ao comitê de gestão.</t>
  </si>
  <si>
    <t>CONF2_Q19_R2_M</t>
  </si>
  <si>
    <t>CONF2_Q19_R3_F</t>
  </si>
  <si>
    <t>Anything is possible. Every collaboration comes to an end eventually, but I won't go into details here.</t>
  </si>
  <si>
    <t>Tout est possible, tout collaboration détient une date de fin, mais ce n'est pas ici que je rentrerai dans les détails.</t>
  </si>
  <si>
    <t>Es ist alles möglich. Jede Zusammenarbeit geht irgendwann mal zu Ende, ich werde aber bestimmt nicht hier ins Details gehen.</t>
  </si>
  <si>
    <t>Todo es posible. Cualquier colaboración acaba terminando un día u otro, pero no pienso entrar en detalles aquí.</t>
  </si>
  <si>
    <t>Tutto è possibile; ogni collaborazione ha una fine, ma non è il momento per entrare nei dettagli.</t>
  </si>
  <si>
    <t>一切皆有可能。所有合作最终都会结束，但我不会在此详谈。</t>
  </si>
  <si>
    <t>Возможно всё. Любое сотрудничество когда-то заканчивается, но подробностей тут я давать не буду.</t>
  </si>
  <si>
    <t>Tudo é possível. Toda colaboração chega a um fim eventualmente, mas não vou entrar em detalhes aqui.</t>
  </si>
  <si>
    <t>CONF2_Q19_R3_M</t>
  </si>
  <si>
    <t>CONF2_Q19_R4_F</t>
  </si>
  <si>
    <t>Absolutely not. I’ll be working with {[VAR_TM_FIRSTNAME]} this year. There’s no reason for that to change.</t>
  </si>
  <si>
    <t>Absolument pas, je vais suivre {[VAR_TM_FIRSTNAME]} cette année, il n'y a aucune raison pour que cela change.</t>
  </si>
  <si>
    <t>Absolut nicht, ich werde {[VAR_TM_FIRSTNAME]} auch dieses Jahr begleiten. Es gibt überhaupt keinen Grund, dass sich das ändert.</t>
  </si>
  <si>
    <t>Desde luego que no. Este año voy a trabajar con {[VAR_TM_FIRSTNAME]}. No hay razón para que eso cambie.</t>
  </si>
  <si>
    <t>Assolutamente no, allenerò {[VAR_TM_FIRSTNAME]} quest’anno e non c’è alcun motivo per pensare il contrario.</t>
  </si>
  <si>
    <t>绝对不会。今年我将继续与{[VAR_TM_FIRSTNAME]} 合作，没有理由改变这一点。</t>
  </si>
  <si>
    <t>Абсолютно нет. Я буду работать с {[VAR_TM_FIRSTNAME]} в этом году. Нет причин что-то менять.</t>
  </si>
  <si>
    <t>Absolutamente não. Trabalharei com {[VAR_TM_FIRSTNAME]} este ano. Não há motivo para isso mudar.</t>
  </si>
  <si>
    <t>CONF2_Q19_R4_M</t>
  </si>
  <si>
    <t>CONF2_Q20_F</t>
  </si>
  <si>
    <t>What is {[VAR_TM_FULLNAME]}'s major development focus this year?</t>
  </si>
  <si>
    <t>In welchem Bereich wird sich {[VAR_TM_FULLNAME]} dieses Jahr hauptsächlich weiterentwickeln?</t>
  </si>
  <si>
    <t>¿En qué aspecto del desarrollo de {[VAR_TM_FULLNAME]} te vas a centrar más este año?</t>
  </si>
  <si>
    <t>Qual è l'aspetto in cui {[VAR_TM_FULLNAME]} può migliorare di più quest’anno?</t>
  </si>
  <si>
    <t>今年{[VAR_TM_FULLNAME]}的主要训练重点是什么？</t>
  </si>
  <si>
    <t>На каком направлении развития {[VAR_TM_FULLNAME]} сосредоточится в этом году?</t>
  </si>
  <si>
    <t>Player2</t>
  </si>
  <si>
    <t>Qual é o principal foco de desenvolvimento de {[VAR_TM_FULLNAME]} este ano?</t>
  </si>
  <si>
    <t>CONF2_Q20_F_1</t>
  </si>
  <si>
    <t>Quel est l'axe de développement majeur de {[VAR_TM_FULLNAME]} cette année ?</t>
  </si>
  <si>
    <t>CONF2_Q20_F_2</t>
  </si>
  <si>
    <t>Quel sera son principal chantier de développement pour {[VAR_TM_FULLNAME]} cette année ?</t>
  </si>
  <si>
    <t>CONF2_Q20_F_3</t>
  </si>
  <si>
    <t>Quel domaine souhaitez-vous renforcer en priorité chez {[VAR_TM_FULLNAME]} ?</t>
  </si>
  <si>
    <t>CONF2_Q20_M</t>
  </si>
  <si>
    <t>CONF2_Q20_M_1</t>
  </si>
  <si>
    <t>CONF2_Q20_M_2</t>
  </si>
  <si>
    <t>CONF2_Q20_M_3</t>
  </si>
  <si>
    <t>CONF2_Q20_R1_F</t>
  </si>
  <si>
    <t>It seems obvious to me that service is what {[VAR_TM_FIRSTNAME]} needs the most work on. We spent a lot of time on it in the off-season. I hope we'll see results.</t>
  </si>
  <si>
    <t>Il me semble évident que le service est ce qui pèche le plus chez {[VAR_TM_FIRSTNAME]}. On y a passé beaucoup de temps à l'intersaison, j'espère que l'on verra les résultats.</t>
  </si>
  <si>
    <t>Es scheint mir offensichtlich, dass der Aufschlag bei {[VAR_TM_FIRSTNAME]} am meisten heraussticht. Wir haben viel Zeit in der Saisonpause damit verbracht und ich hoffe, dass wir entsprechend Ergebnisse sehen werden.</t>
  </si>
  <si>
    <t>Me parece obvio que el servicio de {[VAR_TM_FIRSTNAME]} es lo que requiere más trabajo. Hemos dedicado mucho tiempo a ello en la pretemporada. Espero que veamos resultados.</t>
  </si>
  <si>
    <t>Mi sembra evidente che ciò su cui {[VAR_TM_FIRSTNAME]} si deve concentrare di più è il servizio. Ci abbiamo dedicato molte energie prima dell’inizio della stagione e mi auguro che i risultati arrivino.</t>
  </si>
  <si>
    <t>很明显，发球是{[VAR_TM_FIRSTNAME]}最需要加强的部分。我们在休赛期花了很多时间练习，希望能看到成果。</t>
  </si>
  <si>
    <t>Очевидно, что над подачей {[VAR_TM_FIRSTNAME]} нужно работать больше всего. Мы уделили этому много времени в межсезонье — надеюсь, увидим результат.</t>
  </si>
  <si>
    <t>Parece óbvio para mim que o serviço é o que {[VAR_TM_FIRSTNAME]} mais precisa trabalhar. Passamos muito tempo nisso na pré-temporada. Espero que vejamos resultados.</t>
  </si>
  <si>
    <t>CONF2_Q20_R1_M</t>
  </si>
  <si>
    <t>CONF2_Q20_R2_F</t>
  </si>
  <si>
    <t>{[VAR_TM_FIRSTNAME]} still has some physical weaknesses, but I intend to turn her into a fighter, don't worry!</t>
  </si>
  <si>
    <t>{[VAR_TM_FIRSTNAME]} a encore des carences physiques mais je compte bien la transformer en machine de guerre ne vous inquiétez pas !</t>
  </si>
  <si>
    <t>{[VAR_TM_FIRSTNAME]} hat noch körperliche Mängel, ich rechne aber damit, sie in eine Kampfmaschine zu verwandeln. Keine Sorge!</t>
  </si>
  <si>
    <t>{[VAR_TM_FIRSTNAME]} aún tiene ciertas carencias físicas, pero tengo la intención de convertirla en una luchadora, ¡no te preocupes!</t>
  </si>
  <si>
    <t>{[VAR_TM_FIRSTNAME]} ha ancora delle carenze fisiche, ma sono sicuro che potrà diventare una vera macchina da guerra, non dubitate!</t>
  </si>
  <si>
    <t>{[VAR_TM_FIRSTNAME]}体能方面还有些不足，但我打算让她变成一个真正的斗士，放心吧！</t>
  </si>
  <si>
    <t>У {[VAR_TM_FIRSTNAME]} всё ещё есть физические слабости, но я намерена сделать из неё настоящую бойца!</t>
  </si>
  <si>
    <t>{[VAR_TM_FIRSTNAME]} ainda tem algumas fraquezas físicas, mas pretendo transformá-la em uma lutadora, não se preocupe!</t>
  </si>
  <si>
    <t>CONF2_Q20_R2_M</t>
  </si>
  <si>
    <t>{[VAR_TM_FIRSTNAME]} still has some physical weaknesses, but I intend to turn him into a fighter, don't worry!</t>
  </si>
  <si>
    <t>{[VAR_TM_FIRSTNAME]} a encore des carences physiques mais je compte bien le transformer en machine de guerre ne vous inquiétez pas !</t>
  </si>
  <si>
    <t>{[VAR_TM_FIRSTNAME]} hat noch körperliche Mängel, ich rechne aber damit, ihn in eine Kampfmaschine zu verwandeln. Keine Sorge!</t>
  </si>
  <si>
    <t>{[VAR_TM_FIRSTNAME]} aún tiene ciertas carencias físicas, pero tengo la intención de convertirlo en un luchador, ¡no te preocupes!</t>
  </si>
  <si>
    <t>{[VAR_TM_FIRSTNAME]}体能方面还有些不足，但我打算让他变成一个真正的斗士，放心吧！</t>
  </si>
  <si>
    <t>У {[VAR_TM_FIRSTNAME]} всё ещё есть физические слабости, но я намерен сделать из него настоящего бойца!</t>
  </si>
  <si>
    <t>{[VAR_TM_FIRSTNAME]} ainda tem algumas fraquezas físicas, mas pretendo transformá-lo em um lutador, não se preocupe!</t>
  </si>
  <si>
    <t>CONF2_Q20_R3_F</t>
  </si>
  <si>
    <t>{[VAR_TM_FIRSTNAME]} showed her mental limitations last year and I think that aspect still needs to be improved.</t>
  </si>
  <si>
    <t>{[VAR_TM_FIRSTNAME]} a montré ses limites mentales l'année dernière et je pense que cet aspect est encore à perfectionner.</t>
  </si>
  <si>
    <t>{[VAR_TM_FIRSTNAME]} hat im vergangenen Jahr ihre mentalen Grenzen gezeigt und ich denke, dass dieser Aspekt noch perfektioniert werden kann.</t>
  </si>
  <si>
    <t>{[VAR_TM_FIRSTNAME]} puso de manifiesto sus limitaciones psicológicas el año pasado y creo que ese aspecto aún hay que fortalecerlo.</t>
  </si>
  <si>
    <t>{[VAR_TM_FIRSTNAME]} ha mostrato i suoi limiti psicologici l’anno scorso e penso che questo sia un ambito in cui deve ancora lavorare.</t>
  </si>
  <si>
    <t>{[VAR_TM_FIRSTNAME]}去年在心理层面暴露了一些短板，这方面还需要继续提升。</t>
  </si>
  <si>
    <t>{[VAR_TM_FIRSTNAME]} показала ментальные ограничения в прошлом году, и этот аспект ещё нужно улучшить.</t>
  </si>
  <si>
    <t>{[VAR_TM_FIRSTNAME]} mostrou suas limitações mentais no ano passado e acho que esse aspecto ainda precisa ser melhorado.</t>
  </si>
  <si>
    <t>CONF2_Q20_R3_M</t>
  </si>
  <si>
    <t>{[VAR_TM_FIRSTNAME]} hat im vergangenen Jahr seine mentalen Grenzen gezeigt und ich denke, dass dieser Aspekt noch perfektioniert werden kann.</t>
  </si>
  <si>
    <t>{[VAR_TM_FIRSTNAME]} показал ментальные ограничения в прошлом году, и этот аспект ещё нужно улучшить.</t>
  </si>
  <si>
    <t>CONF2_Q20_R4_F</t>
  </si>
  <si>
    <t>A little bit of everything! But that's what makes {[VAR_TM_FIRSTNAME]} an exceptional player, her room for improvement!</t>
  </si>
  <si>
    <t>Un peu de tout ! Mais c'est ce qui fait que {[VAR_TM_FIRSTNAME]} est une joueuse exceptionnelle, sa marge de progression !</t>
  </si>
  <si>
    <t>Etwas von allem! Dies macht {[VAR_TM_FIRSTNAME]} aber erst zu einer außergewöhnlichen Spielerin, nämlich ihr Fortschrittspotenzial!</t>
  </si>
  <si>
    <t>¡Un poco de todo! Pero eso es lo que hace de {[VAR_TM_FIRSTNAME]} una tenista excepcional, ¡su margen de mejora!</t>
  </si>
  <si>
    <t>Un po’ di tutto! Ma ciò che rende {[VAR_TM_FIRSTNAME]} una giocatrice eccezionale è il suo margine di miglioramento!</t>
  </si>
  <si>
    <t>全面提升！但这正是{[VAR_TM_FIRSTNAME]}与众不同的地方——她的潜力仍然很大！</t>
  </si>
  <si>
    <t>Всего понемногу! Именно это делает {[VAR_TM_FIRSTNAME]} исключительной — у неё огромный потенциал для роста.</t>
  </si>
  <si>
    <t>Um pouco de tudo! Mas é isso que faz de {[VAR_TM_FIRSTNAME]} uma jogadora excepcional, seu espaço para melhorias!</t>
  </si>
  <si>
    <t>CONF2_Q20_R4_M</t>
  </si>
  <si>
    <t>A little bit of everything! But that's what makes {[VAR_TM_FIRSTNAME]} an exceptional player, his room for improvement!</t>
  </si>
  <si>
    <t>Un peu de tout ! Mais c'est ce qui fait que {[VAR_TM_FIRSTNAME]} est un joueur exceptionnel, sa marge de progression !</t>
  </si>
  <si>
    <t>Etwas von allem! Dies macht {[VAR_TM_FIRSTNAME]} aber erst zu einem außergewöhnlichen Spieler, nämlich sein Fortschrittspotenzial!</t>
  </si>
  <si>
    <t>¡Un poco de todo! Pero eso es lo que hace de {[VAR_TM_FIRSTNAME]} un tenista excepcional, ¡su margen de mejora!</t>
  </si>
  <si>
    <t>Un po’ di tutto! Ma ciò che rende {[VAR_TM_FIRSTNAME]} un giocatore eccezionale è il suo margine di miglioramento!</t>
  </si>
  <si>
    <t>全面提升！但这正是{[VAR_TM_FIRSTNAME]}与众不同的地方——他的潜力仍然很大！</t>
  </si>
  <si>
    <t>Всего понемногу! Именно это делает {[VAR_TM_FIRSTNAME]} исключительным — у него огромный потенциал для роста.</t>
  </si>
  <si>
    <t>Um pouco de tudo! Mas é isso que faz de {[VAR_TM_FIRSTNAME]} um jogador excepcional, seu espaço para melhorias!</t>
  </si>
  <si>
    <t>CONF2_Q21_F</t>
  </si>
  <si>
    <t>I've heard that {[VAR_TM_FULLNAME]} is hoping for a better status in the academy. What do you have to say about that?</t>
  </si>
  <si>
    <t>Ich habe gehört, dass {[VAR_TM_FULLNAME]} eine bessere Rolle in der Akademie anstrebt. Was halten Sie davon?</t>
  </si>
  <si>
    <t>He oído que {[VAR_TM_FULLNAME]} espera mejorar su estatus en la escuela. ¿Qué tienes que decir al respecto?</t>
  </si>
  <si>
    <t>Ho sentito dire che {[VAR_TM_FULLNAME]} aspira a una posizione migliore all’interno dell'accademia; che ne pensi?</t>
  </si>
  <si>
    <t>听说{[VAR_TM_FULLNAME]}想在学院里获得更高的地位，您怎么看？</t>
  </si>
  <si>
    <t>Я слышала, что {[VAR_TM_FULLNAME]} хочет лучшего статуса в академии. Что скажете?</t>
  </si>
  <si>
    <t>Player3</t>
  </si>
  <si>
    <t>Ouvi dizer que {[VAR_TM_FULLNAME]} espera um status melhor na academia. O que você tem a dizer sobre isso?</t>
  </si>
  <si>
    <t>CONF2_Q21_F_1</t>
  </si>
  <si>
    <t>J'ai eu écho que {[VAR_TM_FULLNAME]} aspire à un meilleur statut dans l'académie, qu'en pensez-vous ?</t>
  </si>
  <si>
    <t>CONF2_Q21_F_2</t>
  </si>
  <si>
    <t>{[VAR_TM_FULLNAME]} veut-elle réellement obtenir un statut supérieur ? Les rumeurs s'amplifient...</t>
  </si>
  <si>
    <t>CONF2_Q21_F_3</t>
  </si>
  <si>
    <t>Que répondez-vous aux rumeurs indiquant que {[VAR_TM_FULLNAME]} souhaite un statut plus important dans l’académie ?</t>
  </si>
  <si>
    <t>CONF2_Q21_M</t>
  </si>
  <si>
    <t>Я слышал, что {[VAR_TM_FULLNAME]} хочет лучшего статуса в академии. Что скажете?</t>
  </si>
  <si>
    <t>CONF2_Q21_M_1</t>
  </si>
  <si>
    <t>CONF2_Q21_M_2</t>
  </si>
  <si>
    <t>{[VAR_TM_FULLNAME]} veut-il réellement obtenir un statut supérieur ? Les rumeurs s'amplifient...</t>
  </si>
  <si>
    <t>CONF2_Q21_M_3</t>
  </si>
  <si>
    <t>CONF2_Q21_R1_F</t>
  </si>
  <si>
    <t>Yes, I’ve heard that. It's good to want it, now we have to work for it.</t>
  </si>
  <si>
    <t>Oui j'en ai eu vent en effet. C'est bien d'en avoir envie, maintenant il va falloir s'en donner les moyens.</t>
  </si>
  <si>
    <t>Ja, davon habe ich tatsächlich erfahren. Es ist gut, wenn man Lust auf etwas hat, jetzt wird sie sich aber auch Mühe geben müssen.</t>
  </si>
  <si>
    <t>Sí, algo he oído. Está bien quererlo; ahora hay que ganárselo.</t>
  </si>
  <si>
    <t>Sì, ho sentito qualcosa anche io. Aver un desiderio è il primo passo, a cui deve seguire il possedere i mezzi per realizzarlo.</t>
  </si>
  <si>
    <t>是的，我听说了。想要没问题，但得靠实力去争取。</t>
  </si>
  <si>
    <t>Да, я слышала об этом. Хотеть — хорошо, теперь нужно работать.</t>
  </si>
  <si>
    <t>Sim, ouvi isso. É bom querer, agora temos que trabalhar para isso.</t>
  </si>
  <si>
    <t>CONF2_Q21_R1_M</t>
  </si>
  <si>
    <t>Ja, davon habe ich tatsächlich erfahren. Es ist gut, wenn man Lust auf etwas hat, jetzt wird er sich aber auch Mühe geben müssen.</t>
  </si>
  <si>
    <t>Да, я слышал об этом. Хотеть — хорошо, теперь нужно работать.</t>
  </si>
  <si>
    <t>CONF2_Q21_R2_F</t>
  </si>
  <si>
    <t>I don't care about status. For me it's just a question of ego. But if that’s what it takes to motivate her, then so much the better!</t>
  </si>
  <si>
    <t>Les statuts m'importent peu, pour moi ce n'est qu'une question d'égo. Mais si ça peut la motiver alors tant mieux !</t>
  </si>
  <si>
    <t>Die Rollen interessieren mich wenig. Für mich ist es nur eine Frage des Egos. Wenn sie sich damit aber motivieren kann, soll es mir recht sein!</t>
  </si>
  <si>
    <t>No me importa el estatus. Para mí eso es solo una cuestión de ego. No obstante, si eso es lo que hace falta para motivarla, ¡entonces, genial!</t>
  </si>
  <si>
    <t>Le posizioni non sono importanti; per me è una questione di ego. Se è qualcosa che la può motivare, ben venga!</t>
  </si>
  <si>
    <t>我不关心地位，对我来说那只是自我意识的问题。不过如果这能激励她，那也挺好！</t>
  </si>
  <si>
    <t>Мне всё равно на статусы — это просто эго. Но если это мотивирует её, почему бы и нет!</t>
  </si>
  <si>
    <t>Não me importo com status. Para mim é apenas uma questão de ego. Mas se é isso que a motiva, então melhor ainda!</t>
  </si>
  <si>
    <t>CONF2_Q21_R2_M</t>
  </si>
  <si>
    <t>I don't care about status. For me it's just a question of ego. But if that’s what it takes to motivate him, then so much the better!</t>
  </si>
  <si>
    <t>Les statuts m'importent peu, pour moi ce n'est qu'une question d'égo. Mais si ça peut le motiver alors tant mieux !</t>
  </si>
  <si>
    <t>Die Rollen interessieren mich wenig. Für mich ist es nur eine Frage des Egos. Wenn er sich damit aber motivieren kann, soll es mir recht sein!</t>
  </si>
  <si>
    <t>No me importa el estatus. Para mí eso es solo una cuestión de ego. No obstante, si eso es lo que hace falta para motivarlo, ¡entonces, genial!</t>
  </si>
  <si>
    <t>Le posizioni non sono importanti; per me è una questione di ego. Se è qualcosa che lo può motivare, ben venga!</t>
  </si>
  <si>
    <t>我不关心地位，对我来说那只是自我意识的问题。不过如果这能激励他，那也挺好！</t>
  </si>
  <si>
    <t>Мне всё равно на статусы — это просто эго. Но если это мотивирует его, почему бы и нет!</t>
  </si>
  <si>
    <t>Não me importo com status. Para mim é apenas uma questão de ego. Mas se é isso que o motiva, então melhor ainda!</t>
  </si>
  <si>
    <t>CONF2_Q21_R3_F</t>
  </si>
  <si>
    <t>I think it's going to be a bit difficult for {[VAR_TM_FIRSTNAME]} this year because the level within the academy is very high.</t>
  </si>
  <si>
    <t>J'en pense que ça va être un peu compliqué pour {[VAR_TM_FIRSTNAME]} cette année car le niveau au sein de l'académie est très relevé.</t>
  </si>
  <si>
    <t>Ich denke, dass es für {[VAR_TM_FIRSTNAME]} dieses Jahr etwas schwierig sein wird, da das Niveau im Rahmen der Akademie sehr hoch ist.</t>
  </si>
  <si>
    <t>Creo que este año va a ser un poco difícil para {[VAR_TM_FIRSTNAME]}, porque el nivel en la escuela es muy alto.</t>
  </si>
  <si>
    <t>Penso che sarà un po’ complicato per {[VAR_TM_FIRSTNAME]} quest’anno perché il livello all’interno dell’accademia è molto alto.</t>
  </si>
  <si>
    <t>我觉得今年对{[VAR_TM_FIRSTNAME]}来说会有点难，毕竟学院整体水平很高。</t>
  </si>
  <si>
    <t>Думаю, {[VAR_TM_FIRSTNAME]} будет трудно — уровень в академии очень высок.</t>
  </si>
  <si>
    <t>Acho que vai ser um pouco difícil para {[VAR_TM_FIRSTNAME]} este ano porque o nível dentro da academia é muito alto.</t>
  </si>
  <si>
    <t>CONF2_Q21_R3_M</t>
  </si>
  <si>
    <t>CONF2_Q21_R4_F</t>
  </si>
  <si>
    <t>{[VAR_TM_FIRSTNAME]} just might be able to do it. She’s making a major effort.</t>
  </si>
  <si>
    <t>C'est tout à fait possible que {[VAR_TM_FIRSTNAME]} y arrive, je vois qu'elle fournit beaucoup d'efforts pour y parvenir.</t>
  </si>
  <si>
    <t>Es ist definitiv möglich, dass es {[VAR_TM_FIRSTNAME]} schafft. Ich sehe, dass sie großen Aufwand betreibt, um dorthin zu gelangen.</t>
  </si>
  <si>
    <t>{[VAR_TM_FIRSTNAME]} quizás lo consiga. Está haciendo un gran esfuerzo.</t>
  </si>
  <si>
    <t>È sicuramente possibile che {[VAR_TM_FIRSTNAME]} ci riesca; vedo che si sta dando un gran da fare.</t>
  </si>
  <si>
    <t>{[VAR_TM_FIRSTNAME]}也许能做到，她确实付出了很大的努力。</t>
  </si>
  <si>
    <t>У {[VAR_TM_FIRSTNAME]} может получиться. Она очень старается.</t>
  </si>
  <si>
    <t>{[VAR_TM_FIRSTNAME]} pode conseguir. Ela está fazendo um grande esforço.</t>
  </si>
  <si>
    <t>CONF2_Q21_R4_M</t>
  </si>
  <si>
    <t>{[VAR_TM_FIRSTNAME]} just might be able to do it. He’s making a major effort.</t>
  </si>
  <si>
    <t>C'est tout à fait possible que {[VAR_TM_FIRSTNAME]} y arrive, je vois qu'il fournit beaucoup d'efforts pour y parvenir.</t>
  </si>
  <si>
    <t>Es ist definitiv möglich, dass es {[VAR_TM_FIRSTNAME]} schafft. Ich sehe, dass er großen Aufwand betreibt, um dorthin zu gelangen.</t>
  </si>
  <si>
    <t>{[VAR_TM_FIRSTNAME]}也许能做到，他确实付出了很大的努力。</t>
  </si>
  <si>
    <t>У {[VAR_TM_FIRSTNAME]} может получиться. Он очень старается.</t>
  </si>
  <si>
    <t>{[VAR_TM_FIRSTNAME]} pode conseguir. Ele está fazendo um grande esforço.</t>
  </si>
  <si>
    <t>CONF2_Q22_F</t>
  </si>
  <si>
    <t>{[VAR_TM_FULLNAME]} has complained of having a technical staff that’s not as good as that of other players in the academy. Did you know that?</t>
  </si>
  <si>
    <t>{[VAR_TM_FULLNAME]} beschwert sich, dass ihr technischer Mitarbeiterstab nicht so gut ist im Vergleich zu anderen Spielern der Akademie. Haben Sie Kenntnis davon?</t>
  </si>
  <si>
    <t>{[VAR_TM_FULLNAME]} se ha quejado de tener un cuerpo técnico inferior al de otros tenistas de la escuela. ¿Lo sabías?</t>
  </si>
  <si>
    <t>{[VAR_TM_FULLNAME]} si lamenta per il personale di qualità inferiore rispetto agli altri giocatori dell'accademia; lo sapevi?</t>
  </si>
  <si>
    <t>{[VAR_TM_FULLNAME]}抱怨她的技术组工作人员不如学院里其他选手的强，您知道这事吗？</t>
  </si>
  <si>
    <t>{[VAR_TM_FULLNAME]} жалуется, что её персонал хуже, чем у других игроков. Вы знали об этом?</t>
  </si>
  <si>
    <t>Player4</t>
  </si>
  <si>
    <t>{[VAR_TM_FULLNAME]} reclamou de ter uma equipe técnica que não é tão boa quanto a de outros jogadores da academia. Você sabia disso?</t>
  </si>
  <si>
    <t>CONF2_Q22_F_1</t>
  </si>
  <si>
    <t>{[VAR_TM_FULLNAME]} se plaint d'avoir un staff technique de moins bonne qualité que d'autres joueurs de l'académie, vous le saviez ?</t>
  </si>
  <si>
    <t>CONF2_Q22_F_2</t>
  </si>
  <si>
    <t>{[VAR_TM_FULLNAME]} estime avoir un staff inférieur aux autres joueurs : êtes-vous informé de ce malaise ?</t>
  </si>
  <si>
    <t>CONF2_Q22_F_3</t>
  </si>
  <si>
    <t>Avez-vous eu vent du mécontentement de {[VAR_TM_FULLNAME]} vis-à-vis de son staff ?</t>
  </si>
  <si>
    <t>CONF2_Q22_M</t>
  </si>
  <si>
    <t>{[VAR_TM_FULLNAME]} beschwert sich, dass sein technischer Mitarbeiterstab nicht so gut ist im Vergleich zu anderen Spielern der Akademie. Haben Sie Kenntnis davon?</t>
  </si>
  <si>
    <t>{[VAR_TM_FULLNAME]} жалуется, что его персонал хуже, чем у других игроков. Вы знали об этом?</t>
  </si>
  <si>
    <t>CONF2_Q22_M_1</t>
  </si>
  <si>
    <t>CONF2_Q22_M_2</t>
  </si>
  <si>
    <t>CONF2_Q22_M_3</t>
  </si>
  <si>
    <t>CONF2_Q22_R1_F</t>
  </si>
  <si>
    <t>No, I didn't know that, but if she has any complaints I suggest she come directly to me.</t>
  </si>
  <si>
    <t>Non je ne le savais pas mais si elle a des plaintes je lui suggère de mes les adresser directement.</t>
  </si>
  <si>
    <t>Nein, das wusste ich nicht, wenn sie sich aber beschweren möchte, rate ich ihr, damit direkt zu mir zu kommen.</t>
  </si>
  <si>
    <t>No, no lo sabía, pero si tiene alguna queja, le sugiero que venga directamente a hablar conmigo.</t>
  </si>
  <si>
    <t>No, non lo sapevo; se ha delle lamentele da presentare, può venire a parlarmene direttamente.</t>
  </si>
  <si>
    <t>不知道，不过如果她有意见，我建议她直接来找我说。</t>
  </si>
  <si>
    <t>Нет, я не знала, но если у неё есть жалобы — пусть обращается ко мне напрямую.</t>
  </si>
  <si>
    <t>Não, eu não sabia disso, mas se ela tiver alguma reclamação, sugiro que venha diretamente até mim.</t>
  </si>
  <si>
    <t>CONF2_Q22_R1_M</t>
  </si>
  <si>
    <t>No, I didn't know that, but if he has any complaints I suggest he come directly to me.</t>
  </si>
  <si>
    <t>Non je ne le savais pas mais s'il a des plaintes je lui suggère de mes les adresser directement.</t>
  </si>
  <si>
    <t>Nein, das wusste ich nicht, wenn er sich aber beschweren möchte, rate ich ihm, damit direkt zu mir zu kommen.</t>
  </si>
  <si>
    <t>不知道，不过如果他有意见，我建议他直接来找我说。</t>
  </si>
  <si>
    <t>Нет, я не знал, но если у него есть жалобы — пусть обращается ко мне напрямую.</t>
  </si>
  <si>
    <t>Não, eu não sabia disso, mas se ele tiver alguma reclamação, sugiro que venha diretamente até mim.</t>
  </si>
  <si>
    <t>CONF2_Q22_R2_F</t>
  </si>
  <si>
    <t>That’s preposterous. The quality of the staff is very balanced so that all our players have the same advantages.</t>
  </si>
  <si>
    <t>C'est totalement infondé, le niveau du staff est très homogène et donc aucun joueur n'est lésé.</t>
  </si>
  <si>
    <t>Das ist vollkommen haltlos. Das Niveau der Mitarbeiter ist sehr homogen und somit wird auch kein Spieler benachteiligt.</t>
  </si>
  <si>
    <t>Eso es absurdo. La calidad de la plantilla está muy equilibrada para que todos nuestros tenistas gocen de las mismas ventajas.</t>
  </si>
  <si>
    <t>È un’informazione infondata, dato che il livello del personale è molto omogeneo e nessuno è in una situazione migliore o peggiore.</t>
  </si>
  <si>
    <t>那太荒唐了。我们的资源分配非常均衡，确保所有选手都享有同样的条件。</t>
  </si>
  <si>
    <t>Это абсурд. Уровень персонала сбалансирован, чтобы все игроки имели равные условия.</t>
  </si>
  <si>
    <t>Isso é absurdo. A qualidade da equipe é muito equilibrada para que todos os nossos jogadores tenham as mesmas vantagens.</t>
  </si>
  <si>
    <t>CONF2_Q22_R2_M</t>
  </si>
  <si>
    <t>CONF2_Q22_R3_F</t>
  </si>
  <si>
    <t>If {[VAR_TM_FIRSTNAME]} isn’t happy, there are 2 solutions: either improve, or leave.</t>
  </si>
  <si>
    <t>Si {[VAR_TM_FIRSTNAME]} n'est pas contente, 2 solutions s'offrent à elle : s'améliorer ou partir.</t>
  </si>
  <si>
    <t>Wenn {[VAR_TM_FIRSTNAME]} nicht zufrieden ist, bieten sich ihr zwei Lösungen an: sich verbessern oder gehen.</t>
  </si>
  <si>
    <t>Si {[VAR_TM_FIRSTNAME]} no está contenta, tiene dos soluciones: mejorar o irse.</t>
  </si>
  <si>
    <t>Vero, {[VAR_TM_FIRSTNAME]} non è soddisfatta e ci sono 2 soluzioni al problema: può migliorare o può andarsene.</t>
  </si>
  <si>
    <t>如果{[VAR_TM_FIRSTNAME]}不满意，那只有两种选择：要么变强，要么离开。</t>
  </si>
  <si>
    <t>Если {[VAR_TM_FIRSTNAME]} недовольна, есть два варианта: улучшаться или уйти.</t>
  </si>
  <si>
    <t>Se {[VAR_TM_FIRSTNAME]} não estiver feliz, há 2 soluções: ou melhora, ou sai.</t>
  </si>
  <si>
    <t>CONF2_Q22_R3_M</t>
  </si>
  <si>
    <t>Si {[VAR_TM_FIRSTNAME]} n'est pas content, 2 solutions s'offrent à lui : s'améliorer ou partir.</t>
  </si>
  <si>
    <t>Wenn {[VAR_TM_FIRSTNAME]} nicht zufrieden ist, bieten sich ihm zwei Lösungen an: sich verbessern oder gehen.</t>
  </si>
  <si>
    <t>Si {[VAR_TM_FIRSTNAME]} no está contento, tiene dos soluciones: mejorar o irse.</t>
  </si>
  <si>
    <t>Vero, {[VAR_TM_FIRSTNAME]} non è soddisfatto e ci sono 2 soluzioni al problema: può migliorare o può andarsene.</t>
  </si>
  <si>
    <t>Если {[VAR_TM_FIRSTNAME]} недоволен, есть два варианта: улучшаться или уйти.</t>
  </si>
  <si>
    <t>CONF2_Q22_R4_F</t>
  </si>
  <si>
    <t>Yes, it’s true that we reserve our best staff for our top players. It’s up to her to become one of them if she wants to take advantage of them.</t>
  </si>
  <si>
    <t>Oui c'est vrai que nous réservons notre meilleur staff pour notre élite, à elle d'en faire partie si elle veut en profiter.</t>
  </si>
  <si>
    <t>Ja, es stimmt, dass wir unsere besten Mitarbeiter unserer Elite vorbehalten. Es liegt an ihr, Teil dieser Elite zu werden, wenn sie diese Mitarbeiter nutzen will.</t>
  </si>
  <si>
    <t>Sí, es verdad que reservamos nuestro mejor personal para nuestros mejores tenistas. Depende de ella convertirse en una de ellos.</t>
  </si>
  <si>
    <t>Sì, confermo che il nostro migliore personale è a disposizione delle nostre giocatrici migliori; se vuole usufruirne, deve entrare a farne parte.</t>
  </si>
  <si>
    <t>没错，我们确实会把最好的资源留给顶级选手。如果她想享受到这些，就得先成为其中一员。</t>
  </si>
  <si>
    <t>Да, это правда — лучших сотрудников мы закрепляем за топ-игроками. Хочет пользоваться — пусть сначала станет одной из лучших.</t>
  </si>
  <si>
    <t>Sim, é verdade que reservamos nossa melhor equipe para nossos melhores jogadores. Cabe a ela se tornar uma delas se quiser aproveitá-los.</t>
  </si>
  <si>
    <t>CONF2_Q22_R4_M</t>
  </si>
  <si>
    <t>Yes, it’s true that we reserve our best staff for our top players. It’s up to him to become one of them if he wants to take advantage of them.</t>
  </si>
  <si>
    <t>Oui c'est vrai que nous réservons notre meilleur staff pour notre élite, à lui d'en faire partie s'il veut en profiter.</t>
  </si>
  <si>
    <t>Ja, es stimmt, dass wir unsere besten Mitarbeiter unserer Elite vorbehalten. Es liegt an ihm, Teil dieser Elite zu werden, wenn er diese Mitarbeiter nutzen will.</t>
  </si>
  <si>
    <t>Sí, es verdad que reservamos nuestro mejor personal para nuestros mejores tenistas. Depende de él convertirse en uno de ellos.</t>
  </si>
  <si>
    <t>Sì, confermo che il nostro migliore personale è a disposizione dei nostri giocatori migliori; se vuole usufruirne, deve entrare a farne parte.</t>
  </si>
  <si>
    <t>没错，我们确实会把最好的资源留给顶级选手。如果他想享受到这些，就得先成为其中一员。</t>
  </si>
  <si>
    <t>Да, это правда — лучших сотрудников мы закрепляем за топ-игроками. Хочет пользоваться — пусть сначала станет одним из лучших.</t>
  </si>
  <si>
    <t>Sim, é verdade que reservamos nossa melhor equipe para nossos melhores jogadores. Cabe a ele se tornar um deles se quiser aproveitá-los.</t>
  </si>
  <si>
    <t>CONF2_Q23_F</t>
  </si>
  <si>
    <t>{[VAR_TM_FULLNAME]} has announced her retirement at the end of the season... will this be like a farewell tour?</t>
  </si>
  <si>
    <t>{[VAR_TM_FULLNAME]} hat ihren Rücktritt zum Ende der Saison angekündigt ... wird dies somit zu einer Abschiedstour?</t>
  </si>
  <si>
    <t>{[VAR_TM_FULLNAME]} ha anunciado su retirada al final de la temporada... ¿va a ser esto como una gira de despedida?</t>
  </si>
  <si>
    <t>{[VAR_TM_FULLNAME]} ha annunciato il ritiro a fine stagione; sarà come un tour di addio?</t>
  </si>
  <si>
    <t>{[VAR_TM_FULLNAME]}宣布将本赛季结束后退役……这是她的告别之旅吗？</t>
  </si>
  <si>
    <t>{[VAR_TM_FULLNAME]} объявила, что завершит карьеру в конце сезона… это будет как прощальное турне?</t>
  </si>
  <si>
    <t>{[VAR_TM_FULLNAME]} anunciou sua aposentadoria no final da temporada... será uma turnê de despedida?</t>
  </si>
  <si>
    <t>CONF2_Q23_F_1</t>
  </si>
  <si>
    <t>{[VAR_TM_FULLNAME]} a annoncé prendre sa retraite à la fin de la saison… est-ce que cela va ressembler à une tournée d'adieu ?</t>
  </si>
  <si>
    <t>CONF2_Q23_F_2</t>
  </si>
  <si>
    <t>{[VAR_TM_FULLNAME]} a annoncé sa retraite : peut-on s’attendre à une véritable tournée d’adieu pour ?</t>
  </si>
  <si>
    <t>CONF2_Q23_F_3</t>
  </si>
  <si>
    <t>La dernière saison de {[VAR_TM_FULLNAME]} sera-t-elle célébrée comme une tournée d'adieu au circuit ?</t>
  </si>
  <si>
    <t>CONF2_Q23_M</t>
  </si>
  <si>
    <t>{[VAR_TM_FULLNAME]} hat seinen Rücktritt zum Ende der Saison angekündigt ... wird dies somit zu einer Abschiedstour?</t>
  </si>
  <si>
    <t>{[VAR_TM_FULLNAME]}宣布将本赛季结束后退役……这是他的告别之旅吗？</t>
  </si>
  <si>
    <t>{[VAR_TM_FULLNAME]} объявил, что завершит карьеру в конце сезона… это будет как прощальное турне?</t>
  </si>
  <si>
    <t>CONF2_Q23_M_1</t>
  </si>
  <si>
    <t>CONF2_Q23_M_2</t>
  </si>
  <si>
    <t>CONF2_Q23_M_3</t>
  </si>
  <si>
    <t>CONF2_Q23_R1_F</t>
  </si>
  <si>
    <t>Yes, it looks like it! I don't want to think about it too much because it makes me sad!</t>
  </si>
  <si>
    <t>Cela en a tout l'air oui ! Je ne préfère pas trop y penser tant ça me rend triste !</t>
  </si>
  <si>
    <t>Sieht ganz so aus, ja! Ich möchte aber lieber nicht so oft daran denken, das macht mich traurig!</t>
  </si>
  <si>
    <t>¡Eso parece! ¡No quiero pensar mucho en eso porque me entristece!</t>
  </si>
  <si>
    <t>Sembra proprio di sì! È una notizia così triste che non ci voglio pensare!</t>
  </si>
  <si>
    <t>是的，看起来是这样！我不愿多想，因为这会让我难过！</t>
  </si>
  <si>
    <t>Да, похоже на то! Не хочу слишком об этом думать — мне грустно!</t>
  </si>
  <si>
    <t>Sim, parece que sim! Não quero pensar muito nisso porque me deixa triste!</t>
  </si>
  <si>
    <t>CONF2_Q23_R1_M</t>
  </si>
  <si>
    <t>CONF2_Q23_R2_F</t>
  </si>
  <si>
    <t>It may indeed look like that, and I hope she makes the most of her last moments on the circuit.</t>
  </si>
  <si>
    <t>Effectivement ça risque d'y ressembler et je lui souhaite de profiter au maximum des ses derniers instants sur le circuit.</t>
  </si>
  <si>
    <t>Das wird wohl tatsächlich danach aussehen und ich wünsche ihr, dass sie die letzten Momente auf dem Court maximal genießt.</t>
  </si>
  <si>
    <t>La verdad es que puede parecerlo y espero que aproveche al máximo sus últimos momentos en el circuito.</t>
  </si>
  <si>
    <t>In effetti, sembra proprio così e le auguro di godersi al massimo gli ultimi momenti nel circuito.</t>
  </si>
  <si>
    <t>确实有点像，我希望她能好好享受在赛场上的最后时光。</t>
  </si>
  <si>
    <t>Похоже, что да. Надеюсь, она насладится последними моментами в туре.</t>
  </si>
  <si>
    <t>Pode parecer mesmo, e espero que ela aproveite ao máximo seus últimos momentos no circuito.</t>
  </si>
  <si>
    <t>CONF2_Q23_R2_M</t>
  </si>
  <si>
    <t>It may indeed look like that, and I hope he makes the most of his last moments on the circuit.</t>
  </si>
  <si>
    <t>Das wird wohl tatsächlich danach aussehen und ich wünsche ihm, dass er die letzten Momente auf dem Court maximal genießt.</t>
  </si>
  <si>
    <t>确实有点像，我希望他能好好享受在赛场上的最后时光。</t>
  </si>
  <si>
    <t>Похоже, что да. Надеюсь, он насладится последними моментами в туре.</t>
  </si>
  <si>
    <t>Pode parecer mesmo, e espero que ele aproveite ao máximo seus últimos momentos no circuito.</t>
  </si>
  <si>
    <t>CONF2_Q23_R3_F</t>
  </si>
  <si>
    <t>No I don't think so. She’ll continue to give it her all, just like she’s done from the beginning, I'm sure!</t>
  </si>
  <si>
    <t>Non je ne pense pas, elle va continuer à tout donner comme à ses débuts j'en suis sûr !</t>
  </si>
  <si>
    <t>Nein, das denke ich nicht. Sie wird auch weiterhin alles geben, wie zu Beginn ihrer Karriere. Da bin ich mir sicher!</t>
  </si>
  <si>
    <t>No, no lo creo. Seguirá dándolo todo, como lo ha hecho desde el principio, ¡seguro!</t>
  </si>
  <si>
    <t>No, penso di no, continuerà a offrire il meglio di sé, come ha fatto fin dall’inizio!</t>
  </si>
  <si>
    <t>我不这么认为。她会像以往一样全力以赴，这点我很确定！</t>
  </si>
  <si>
    <t>Нет, не думаю. Она будет работать на все 100, как и всегда — уверена!</t>
  </si>
  <si>
    <t>Não, acho que não. Ela continuará dando o seu melhor, como fez desde o início, tenho certeza!</t>
  </si>
  <si>
    <t>CONF2_Q23_R3_M</t>
  </si>
  <si>
    <t>No I don't think so. He’ll continue to give it his all, just like he’s done from the beginning, I'm sure!</t>
  </si>
  <si>
    <t>Non je ne pense pas, il va continuer à tout donner comme à ses débuts j'en suis sûr !</t>
  </si>
  <si>
    <t>Nein, das denke ich nicht. Er wird auch weiterhin alles geben, wie zu Beginn seiner Karriere. Da bin ich mir sicher!</t>
  </si>
  <si>
    <t>我不这么认为。他会像以往一样全力以赴，这点我很确定！</t>
  </si>
  <si>
    <t>Нет, не думаю. Он будет работать на все 100, как и всегда — уверен!</t>
  </si>
  <si>
    <t>Não, acho que não. Ele continuará dando o seu melhor, como fez desde o início, tenho certeza!</t>
  </si>
  <si>
    <t>CONF2_Q23_R4_F</t>
  </si>
  <si>
    <t>It's possible, even though deep down I still hope she'll change her mind...</t>
  </si>
  <si>
    <t>C'est possible même si, au fond de moi, j'ai toujours espoir qu'elle change d'avis…</t>
  </si>
  <si>
    <t>Gut möglich, auch wenn ich tief im Inneren immer noch hoffe, dass sie ihre Meinung ändert ...</t>
  </si>
  <si>
    <t>Es posible, aunque en el fondo sigo esperando que cambie de opinión...</t>
  </si>
  <si>
    <t>È possibile, anche se, dentro di me, mi auguro che cambi idea...</t>
  </si>
  <si>
    <t>也许吧，但我内心深处还是希望她能改变主意……</t>
  </si>
  <si>
    <t>Это возможно, хотя в глубине души я всё ещё надеюсь, что она передумает…</t>
  </si>
  <si>
    <t>É possível, embora no fundo eu ainda espere que ela mude de ideia...</t>
  </si>
  <si>
    <t>CONF2_Q23_R4_M</t>
  </si>
  <si>
    <t>It's possible, even though deep down I still hope he'll change his mind...</t>
  </si>
  <si>
    <t>C'est possible même si, au fond de moi, j'ai toujours espoir qu'il change d'avis…</t>
  </si>
  <si>
    <t>Gut möglich, auch wenn ich tief im Inneren immer noch hoffe, dass er seine Meinung ändert ...</t>
  </si>
  <si>
    <t>也许吧，但我内心深处还是希望他能改变主意……</t>
  </si>
  <si>
    <t>Это возможно, хотя в глубине души я всё ещё надеюсь, что он передумает…</t>
  </si>
  <si>
    <t>É possível, embora no fundo eu ainda espere que ele mude de ideia...</t>
  </si>
  <si>
    <t>CONF2_Q24_F</t>
  </si>
  <si>
    <t>This is your tenth season at the head of {[VAR_MANAGER_AFFILIATION_NAME]}. How far do you plan to go?</t>
  </si>
  <si>
    <t>Das ist nun Ihre zehnte Saison an der Spitze von {[VAR_MANAGER_AFFILIATION_NAME]}. Wie weit möchten Sie diesen Weg noch gehen?</t>
  </si>
  <si>
    <t>Esta es tu décima temporada al frente de {[VAR_MANAGER_AFFILIATION_NAME]}. ¿Hasta dónde piensas llegar?</t>
  </si>
  <si>
    <t>Questa è la decima stagione alla guida di {[VAR_MANAGER_AFFILIATION_NAME]}; fino a dove vuoi arrivare?</t>
  </si>
  <si>
    <t>这是您执掌{[VAR_MANAGER_AFFILIATION_NAME]}的第十个赛季了。 您计划带领团队走多远？</t>
  </si>
  <si>
    <t>Это ваш десятый сезон во главе {[VAR_MANAGER_AFFILIATION_NAME]}. Как далеко вы планируете зайти?</t>
  </si>
  <si>
    <t>Esta é sua décima temporada no comando de {[VAR_MANAGER_AFFILIATION_NAME]}. Até onde você planeja ir?</t>
  </si>
  <si>
    <t>CONF2_Q24_F_1</t>
  </si>
  <si>
    <t>C'est votre dixième saison à la tête de {[VAR_MANAGER_AFFILIATION_NAME]}, jusqu’où comptez-vous aller ?</t>
  </si>
  <si>
    <t>CONF2_Q24_F_2</t>
  </si>
  <si>
    <t>Dix ans déjà : quelle est la prochaine étape pour vous ?</t>
  </si>
  <si>
    <t>CONF2_Q24_F_3</t>
  </si>
  <si>
    <t>Vous voyez-vous continuer encore longtemps à {[VAR_MANAGER_AFFILIATION_NAME]} ? 10 ans ça fait déjà beaucoup non ?</t>
  </si>
  <si>
    <t>CONF2_Q24_M</t>
  </si>
  <si>
    <t>CONF2_Q24_M_1</t>
  </si>
  <si>
    <t>CONF2_Q24_M_2</t>
  </si>
  <si>
    <t>CONF2_Q24_M_3</t>
  </si>
  <si>
    <t>CONF2_Q24_R1_1_F</t>
  </si>
  <si>
    <t>To be honest, I don't count the years. It doesn't matter how many as long as the desire is still there.</t>
  </si>
  <si>
    <t>Pour être honnête je ne compte pas les années. Peu importe le nombre tant que l'envie est là.</t>
  </si>
  <si>
    <t>Um ehrlich zu sein, zähle ich nicht die Jahre. Die Zahl ist egal, solange die Lust da ist.</t>
  </si>
  <si>
    <t>A decir verdad, no cuento los años. No me importa cuántos años hayan pasado mientras la pasión siga ahí.</t>
  </si>
  <si>
    <t>In realtà, non conto gli anni. Ciò che conta è che ci sia la voglia di continuare.</t>
  </si>
  <si>
    <t>老实说，我从不数年头。只要还有激情，时间就不是问题。</t>
  </si>
  <si>
    <t>Честно говоря, я не считаю годы. Их число не важно, пока есть желание продолжать.</t>
  </si>
  <si>
    <t>Para ser honesta, eu não conto os anos. Não importa quantos, desde que o desejo ainda esteja lá.</t>
  </si>
  <si>
    <t>CONF2_Q24_R1_1_M</t>
  </si>
  <si>
    <t>Para ser honesto, eu não conto os anos. Não importa quantos, desde que o desejo ainda esteja lá.</t>
  </si>
  <si>
    <t>CONF2_Q24_R1_2_F</t>
  </si>
  <si>
    <t>It’s been 10 years already? I feel like I just got here yesterday! I have no idea where all this will lead.</t>
  </si>
  <si>
    <t>10 ans déjà ? J'ai l'impression d'être arrivée hier ! Aucune idée où tout cela nous mènera.</t>
  </si>
  <si>
    <t>Schon zehn Jahre? Ich habe dein Eindruck, erst gestern hier angekommen zu sein! Keine Ahnung, wo uns das hinführen wird.</t>
  </si>
  <si>
    <t>¿Ya han pasado diez años? ¡Pues me parece que empecé ayer! No tengo ni idea de adónde va a llevarme todo esto.</t>
  </si>
  <si>
    <t>Sono già passati 10 anni? Mi sembra di aver iniziato ieri! Non ho idea di cosa mi riservi il futuro.</t>
  </si>
  <si>
    <t>已经十年了吗？我感觉就像昨天才刚来！未来会怎样，我自己也不知道。</t>
  </si>
  <si>
    <t>Уже 10 лет? Такое ощущение, что я пришла сюда вчера! Понятия не имею, куда всё это приведёт.</t>
  </si>
  <si>
    <t>Já se passaram 10 anos? Sinto como se tivesse chegado ontem! Não tenho ideia de onde tudo isso vai dar.</t>
  </si>
  <si>
    <t>CONF2_Q24_R1_2_M</t>
  </si>
  <si>
    <t>10 ans déjà ? J'ai l'impression d'être arrivé hier ! Aucune idée où tout cela nous mènera.</t>
  </si>
  <si>
    <t>Уже 10 лет? Такое ощущение, что я пришёл сюда вчера! Понятия не имею, куда всё это приведёт.</t>
  </si>
  <si>
    <t>CONF2_Q24_R1_3_F</t>
  </si>
  <si>
    <t>I don’t calculate and I don’t forecast, so only time will tell.</t>
  </si>
  <si>
    <t>Je ne suis ni dans le calcul, ni la projection donc seul l'avenir nous le dira.</t>
  </si>
  <si>
    <t>Ich habe weder etwas mit Berechnung noch mit Prognose am Hut. Nur die Zukunft wird es uns zeigen.</t>
  </si>
  <si>
    <t>Ni calculo ni hago pronósticos: el tiempo lo dirá.</t>
  </si>
  <si>
    <t>Non faccio né conti né previsioni; il futuro ce lo mostrerà.</t>
  </si>
  <si>
    <t>我不做计算，也不做预测，时间会告诉我们答案。</t>
  </si>
  <si>
    <t>Я не считаю и не строю прогнозов — время всё покажет.</t>
  </si>
  <si>
    <t>Eu não calculo e não prevejo, então só o tempo dirá.</t>
  </si>
  <si>
    <t>CONF2_Q24_R1_3_M</t>
  </si>
  <si>
    <t>Eu não calculo nem faço previsões, então só o tempo dirá.</t>
  </si>
  <si>
    <t>CONF2_Q24_R2_1_F</t>
  </si>
  <si>
    <t>10 years is nothing! I’m still young and there are still many long and beautiful years ahead of us.</t>
  </si>
  <si>
    <t>10 ans ce n'est rien ! Je suis encore jeune et de longues et belles années nous attendent encore.</t>
  </si>
  <si>
    <t>Zehn Jahre sind doch gar nichts! Ich bin noch jung und uns erwarten noch viele lange und schöne Jahre.</t>
  </si>
  <si>
    <t>¡Diez años no es nada! Aún soy joven y todavía me quedan muchos años largos y bonitos por delante.</t>
  </si>
  <si>
    <t>10 anni non sono nulla! Sono ancora giovane e ci aspettano ancora tanti lunghi anni.</t>
  </si>
  <si>
    <t>十年不算什么！我还年轻，未来还有很多辉煌的岁月在等着我们。</t>
  </si>
  <si>
    <t>10 лет — это ничто! Я всё ещё молода, впереди много долгих и прекрасных лет.</t>
  </si>
  <si>
    <t>10 anos é nada! Ainda sou jovem e ainda temos muitos anos longos e belos pela frente.</t>
  </si>
  <si>
    <t>CONF2_Q24_R2_1_M</t>
  </si>
  <si>
    <t>10 лет — это ничто! Я всё ещё молод, впереди много долгих и прекрасных лет.</t>
  </si>
  <si>
    <t>CONF2_Q24_R2_2_F</t>
  </si>
  <si>
    <t>I feel like I've just gotten started! Believe me, you haven't seen anything yet.</t>
  </si>
  <si>
    <t>J'ai l'impresssion d'avoir à peine commencé ! Croyez-moi, vous n'avez encore rien vu.</t>
  </si>
  <si>
    <t>Ich habe den Eindruck, gerade erst angefangen zu haben! Glauben Sie mir, Sie haben noch rein gar nichts gesehen!</t>
  </si>
  <si>
    <t>¡Tengo la impresión de que acabo de empezar! Créeme, aún no has visto nada.</t>
  </si>
  <si>
    <t>Mi sembra di aver appena iniziato! Credetemi, non avete ancora visto nulla.</t>
  </si>
  <si>
    <t>我感觉才刚刚开始呢！相信我，好戏还在后头。</t>
  </si>
  <si>
    <t>Такое ощущение, что я только начинаю! Поверьте, вы ещё ничего не видели.</t>
  </si>
  <si>
    <t>Sinto que mal comecei! Acredite, você ainda não viu nada.</t>
  </si>
  <si>
    <t>CONF2_Q24_R2_2_M</t>
  </si>
  <si>
    <t>CONF2_Q24_R2_3_F</t>
  </si>
  <si>
    <t>I want to take my organization to the top, no matter how many years it takes!</t>
  </si>
  <si>
    <t>Je souhaite mener ma structure au plus haut, peu importe le nombre d'années que j'y passerai !</t>
  </si>
  <si>
    <t>Ich möchte meinen Laden auf höchstem Niveau führen, ganz egal, wie viele Jahre ich hier verbringen werde!</t>
  </si>
  <si>
    <t>¡Quiero llevar a mi organización hasta la cima, sin importar cuántos años tarde!</t>
  </si>
  <si>
    <t>Vorrei portare la mia struttura ancora più in alto, non importa quanti anni ci dovrò lavorare per riuscirci!</t>
  </si>
  <si>
    <t>我想带领我的团队登上巅峰，无论花多少年都值得！</t>
  </si>
  <si>
    <t>Я хочу привести свою организацию на вершину — сколько бы лет на это ни ушло!</t>
  </si>
  <si>
    <t>Quero levar minha organização ao topo, não importa quantos anos leve!</t>
  </si>
  <si>
    <t>CONF2_Q24_R2_3_M</t>
  </si>
  <si>
    <t>CONF2_Q24_R3_1_F</t>
  </si>
  <si>
    <t>Yes, 10 years is quite a milestone. It’s time to take stock of the situation.</t>
  </si>
  <si>
    <t>Effectivement 10 ans c'est un cap, il va être temps de faire le point sur la situation.</t>
  </si>
  <si>
    <t>Zehn Jahre sind tatsächlich eine Hausnummer. Es wird wohl so langsam Zeit, den Deckel draufzumachen.</t>
  </si>
  <si>
    <t>Sí, diez años es todo un hito. Es hora de hacer un balance de la situación.</t>
  </si>
  <si>
    <t>In effetti, 10 anni è un bel traguardo, è ora di fare il punto della situazione.</t>
  </si>
  <si>
    <t>是的，十年确实是个值得回顾的节点。是时候盘点一下我们的历程了。</t>
  </si>
  <si>
    <t>Да, 10 лет — значимая веха. Пора подвести итоги.</t>
  </si>
  <si>
    <t>Sim, 10 anos é um marco e tanto. É hora de fazer um balanço da situação.</t>
  </si>
  <si>
    <t>CONF2_Q24_R3_1_M</t>
  </si>
  <si>
    <t>CONF2_Q24_R3_2_F</t>
  </si>
  <si>
    <t>After so many years, maybe the time has come to pass the torch. I don’t know yet.</t>
  </si>
  <si>
    <t>Après tant d'années, peut-être est il arrivé le moment de passer le relais je ne sais pas encore.</t>
  </si>
  <si>
    <t>Nach so vielen Jahren ist vielleicht der Zeitpunkt gekommen, das Zepter weiterzureichen. Ich weiß es noch nicht.</t>
  </si>
  <si>
    <t>Después de tantos años, quizás haya llegado el momento de pasar el relevo. Aún no lo sé.</t>
  </si>
  <si>
    <t>Dopo così tanti anni, forse è giunto il momento di passare il testimone, non so ancora.</t>
  </si>
  <si>
    <t>这么多年过去，也许该考虑交棒了，不过我还没下定决心。</t>
  </si>
  <si>
    <t>После стольких лет, возможно, пришло время передать эстафету. Пока не знаю.</t>
  </si>
  <si>
    <t>Depois de tantos anos, talvez seja hora de passar o bastão. Ainda não sei.</t>
  </si>
  <si>
    <t>CONF2_Q24_R3_2_M</t>
  </si>
  <si>
    <t>CONF2_Q24_R3_3_F</t>
  </si>
  <si>
    <t>I have to admit that after so much time spent here, I wonder about the future myself.</t>
  </si>
  <si>
    <t>Je dois vous avouer qu'après autant de temps passé ici, je me pose moi-même des questions sur mon avenir.</t>
  </si>
  <si>
    <t>Ich muss zugeben, dass ich mir nach so langer Zeit hier selbst Fragen zu meiner Zukunft stelle.</t>
  </si>
  <si>
    <t>Debo admitir que, después de tanto tiempo aquí, me pregunto sobre el futuro.</t>
  </si>
  <si>
    <t>Confesso che, dopo così tanto tempo trascorso qui, anche io mi pongo qualche domanda sul mio futuro.</t>
  </si>
  <si>
    <t>不得不承认，在这里待了这么久，我自己也开始思考未来的方向。</t>
  </si>
  <si>
    <t>Должна признаться, после столького времени здесь я сама задумываюсь о будущем.</t>
  </si>
  <si>
    <t>Tenho que admitir que, depois de tanto tempo aqui, eu mesma me pergunto sobre o futuro.</t>
  </si>
  <si>
    <t>CONF2_Q24_R3_3_M</t>
  </si>
  <si>
    <t>Должен признаться, после столького времени здесь я сам задумываюсь о будущем.</t>
  </si>
  <si>
    <t>CONF2_Q24_R4_1_F</t>
  </si>
  <si>
    <t>Ideally, I’d like to continue for at least 10 more years to reach my personal goals.</t>
  </si>
  <si>
    <t>Idéalement j'aimerais continuer au moins 10 ans de plus pour atteindre mes objectifs personnels.</t>
  </si>
  <si>
    <t>Idealerweise würde ich noch zehn Jahre weitermachen, um meine persönlichen Ziele zu erreichen.</t>
  </si>
  <si>
    <t>Lo ideal para mí sería continuar durante al menos diez años más para alcanzar mis metas personales.</t>
  </si>
  <si>
    <t>Mi piacerebbe continuare almeno altri 10 anni, per raggiungere i miei obiettivi.</t>
  </si>
  <si>
    <t>理想情况下，我还想再干十年，好实现我的个人目标。</t>
  </si>
  <si>
    <t>В идеале я хотела бы продолжать ещё минимум 10 лет, чтобы достичь личных целей.</t>
  </si>
  <si>
    <t>Idealmente, eu gostaria de continuar por pelo menos mais 10 anos para atingir meus objetivos pessoais.</t>
  </si>
  <si>
    <t>CONF2_Q24_R4_1_M</t>
  </si>
  <si>
    <t>В идеале я хотел бы продолжать ещё минимум 10 лет, чтобы достичь личных целей.</t>
  </si>
  <si>
    <t>CONF2_Q24_R4_2_F</t>
  </si>
  <si>
    <t>I’m sure I won’t leave before 2040. I still have many things to accomplish here.</t>
  </si>
  <si>
    <t>Il est clair que je ne partirai pas avant 2040, j'ai encore beaucoup de choses à accomplir ici.</t>
  </si>
  <si>
    <t>Es ist klar, dass ich nicht vor 2040 gehen werde. Ich habe noch viele Dinge, die ich hier erreichen möchte.</t>
  </si>
  <si>
    <t>Tengo claro que no voy a irme antes de 2040. Aún tengo muchas cosas que lograr aquí.</t>
  </si>
  <si>
    <t>È chiaro a tutti che non me ne andrò prima del 2040, ho ancora molto da realizzare qui.</t>
  </si>
  <si>
    <t>我确定，在2040年之前我不会离开。我在这里还有很多事情要完成。</t>
  </si>
  <si>
    <t>Я точно не уйду раньше 2040 года. Мне ещё многое предстоит сделать здесь.</t>
  </si>
  <si>
    <t>Tenho certeza de que não sairei antes de 2040. Ainda tenho muitas coisas para realizar aqui.</t>
  </si>
  <si>
    <t>CONF2_Q24_R4_2_M</t>
  </si>
  <si>
    <t>我确定，在2041年之前我不会离开。我在这里还有很多事情要完成。</t>
  </si>
  <si>
    <t>CONF2_Q24_R4_3_F</t>
  </si>
  <si>
    <t>Ask me again in 10 years and maybe I'll be able to answer.</t>
  </si>
  <si>
    <t>Reposez-moi la question dans 10 ans et peut-être que je serai en mesure de vous répondre.</t>
  </si>
  <si>
    <t>Stellen Sie mir die Frage in zehn Jahren nochmal und vielleicht werde ich Ihnen dann darauf eine Antwort geben können.</t>
  </si>
  <si>
    <t>Vuelve a preguntármelo dentro de diez años y a lo mejor te puedo responder.</t>
  </si>
  <si>
    <t>Chiedetemelo di nuovo tra 10 anni e forse avrò trovato una risposta.</t>
  </si>
  <si>
    <t>十年后再问我吧，到时候我也许能给你答案。</t>
  </si>
  <si>
    <t>Спросите меня снова через 10 лет — возможно, тогда я смогу ответить.</t>
  </si>
  <si>
    <t>Pergunte-me de novo em 10 anos e talvez eu consiga responder.</t>
  </si>
  <si>
    <t>CONF2_Q24_R4_3_M</t>
  </si>
  <si>
    <t>CONF2_Q25_F</t>
  </si>
  <si>
    <t>Does the academy plan to welcome a new player, or does it intend to remain 100% dependent on {[VAR_TM_FULLNAME]}?</t>
  </si>
  <si>
    <t>Rechnet die Akademie damit, einen neuen Spieler aufzunehmen, oder will sie 100 % von {[VAR_TM_FULLNAME]} unabhängig sein?</t>
  </si>
  <si>
    <t>¿La escuela tiene previsto dar la bienvenida a una nueva tenista o pretende seguir dependiendo totalmente de {[VAR_TM_FULLNAME]}?</t>
  </si>
  <si>
    <t>L’accademia prevede di accogliere un nuovo giocatore oppure preferisce rimanere dipendente al 100% da {[VAR_TM_FULLNAME]}?</t>
  </si>
  <si>
    <t>学院今年是否打算引进新球员，还是说会继续完全依赖{[VAR_TM_FULLNAME]}？</t>
  </si>
  <si>
    <t>Планирует ли академия принять нового игрока или намерена по-прежнему полностью опираться на {[VAR_TM_FULLNAME]}?</t>
  </si>
  <si>
    <t>A academia planeja receber um novo jogador ou pretende permanecer 100% dependente de {[VAR_TM_FULLNAME]}?</t>
  </si>
  <si>
    <t>CONF2_Q25_F_1</t>
  </si>
  <si>
    <t>Est-ce que l'académie compte accueillir un nouveau joueur ou compte-t-elle rester 100% dépendante de {[VAR_TM_FULLNAME]}?</t>
  </si>
  <si>
    <t>CONF2_Q25_F_2</t>
  </si>
  <si>
    <t>L’académie envisage-t-elle de recruter de nouveaux joueurs pour épauler {[VAR_TM_FULLNAME]} ?</t>
  </si>
  <si>
    <t>CONF2_Q25_F_3</t>
  </si>
  <si>
    <t>Peut-on s’attendre à un recurtement ou {[VAR_TM_FULLNAME]} restera-t-elle l’axe principal ?</t>
  </si>
  <si>
    <t>CONF2_Q25_M</t>
  </si>
  <si>
    <t>¿La escuela tiene previsto dar la bienvenida a un nuevo tenista o pretende seguir dependiendo totalmente de {[VAR_TM_FULLNAME]}?</t>
  </si>
  <si>
    <t>CONF2_Q25_M_1</t>
  </si>
  <si>
    <t>CONF2_Q25_M_2</t>
  </si>
  <si>
    <t>L’académie restera-t-elle focalisée sur {[VAR_TM_FULLNAME]} ou un recrutement est-il envisagé ?</t>
  </si>
  <si>
    <t>CONF2_Q25_M_3</t>
  </si>
  <si>
    <t>CONF2_Q25_R1_1_F</t>
  </si>
  <si>
    <t>{[VAR_KEY_TM_FIRSTNAME]}’s performance is strong enough so that we can keep this same structure again this year.</t>
  </si>
  <si>
    <t>Les performances de {[VAR_KEY_TM_FIRSTNAME]} sont telles que nous pouvons garder cette même structure cette année encore.</t>
  </si>
  <si>
    <t>Bei den Leistungen von {[VAR_KEY_TM_FIRSTNAME]} können wir die gleiche Struktur auch noch dieses Jahr beibehalten.</t>
  </si>
  <si>
    <t>El rendimiento de {[VAR_KEY_TM_FIRSTNAME]} es lo suficientemente sólido como para que podamos mantener esta misma estructura también este año.</t>
  </si>
  <si>
    <t>Le prestazioni di {[VAR_KEY_TM_FIRSTNAME]} sono talmente elevate che possiamo mantenere questa struttura anche per quest’anno.</t>
  </si>
  <si>
    <t>{[VAR_KEY_TM_FIRSTNAME]}的表现足够出色，所以今年我们可以保持现有架构。</t>
  </si>
  <si>
    <t>Результаты {[VAR_KEY_TM_FIRSTNAME]} достаточно хороши, чтобы сохранить ту же структуру на этот год.</t>
  </si>
  <si>
    <t>O desempenho de {[VAR_KEY_TM_FIRSTNAME]} é forte o suficiente para que possamos manter essa mesma estrutura novamente este ano.</t>
  </si>
  <si>
    <t>CONF2_Q25_R1_1_M</t>
  </si>
  <si>
    <t>CONF2_Q25_R1_2_F</t>
  </si>
  <si>
    <t>I am quite satisfied with this organization, so we will continue this year.</t>
  </si>
  <si>
    <t>Je suis tout à fait satisfait  par cette organisation, nous allons donc continuer ainsi cette année.</t>
  </si>
  <si>
    <t>Ich bin mit dieser Organisation vollkommen zufrieden. Wir werden daher dieses Jahr daher genauso weitermachen.</t>
  </si>
  <si>
    <t>Estoy bastante a gusto con esta organización, así que seguiremos con ella este año.</t>
  </si>
  <si>
    <t>Sono pienamente soddisfatta di questa organizzazione e continueremo così anche quest’anno.</t>
  </si>
  <si>
    <t>我对目前的团队结构非常满意，所以今年会继续沿用。</t>
  </si>
  <si>
    <t>Я вполне довольна этой организацией, поэтому мы продолжим в том же духе.</t>
  </si>
  <si>
    <t>Estou bastante satisfeito com esta organização, então continuaremos este ano.</t>
  </si>
  <si>
    <t>CONF2_Q25_R1_2_M</t>
  </si>
  <si>
    <t>Je suis tout à fait satisfait par cette organisation, nous allons donc continuer ainsi cette année.</t>
  </si>
  <si>
    <t>Sono pienamente soddisfatto di questa organizzazione e continueremo così anche quest’anno.</t>
  </si>
  <si>
    <t>Я вполне доволен этой организацией, поэтому мы продолжим в том же духе.</t>
  </si>
  <si>
    <t>CONF2_Q25_R1_3_F</t>
  </si>
  <si>
    <t>No, there will most likely be no recruitment this year. Things are going very well this way.</t>
  </si>
  <si>
    <t>Non probablement aucun recrutement n'aura lieu cette année, ça marche très bien comme ça.</t>
  </si>
  <si>
    <t>Nein, dieses Jahr wird es vermutlich keine Neuzugänge geben. Es läuft gut, so wie es ist.</t>
  </si>
  <si>
    <t>No, lo más probable es que no haya ninguna incorporación este año. Las cosas van muy bien tal como están.</t>
  </si>
  <si>
    <t>Non penso che avverrà nessuna selezione quest’anno; tutto funziona bene così com’è.</t>
  </si>
  <si>
    <t>不，今年大概率不会招募新球员。目前的运作模式很顺利。</t>
  </si>
  <si>
    <t>Нет, скорее всего в этом году не будет нового набора. Всё работает отлично и так.</t>
  </si>
  <si>
    <t>Não, muito provavelmente não haverá contratações este ano. As coisas estão indo muito bem assim.</t>
  </si>
  <si>
    <t>CONF2_Q25_R1_3_M</t>
  </si>
  <si>
    <t>CONF2_Q25_R2_1_F</t>
  </si>
  <si>
    <t>We clearly have a desire to recruit new players and our scouts are searching as we speak.</t>
  </si>
  <si>
    <t>Nous avons clairement la volonté de recruter de nouveaux joueurs et nos scouts sont en pleines recherches au moment où je vous parle.</t>
  </si>
  <si>
    <t>Wir wollen definitiv neue Spieler anwerben und unsere Scouts sind jetzt im Moment auf der Suche.</t>
  </si>
  <si>
    <t>Sin duda es nuestro deseo incorporar a nuevos tenistas y nuestros ojeadores están buscando mientras hablamos.</t>
  </si>
  <si>
    <t>Il nostro desiderio è reclutare nuovi giocatori e, in questo momento, i nostri osservatori si stanno dando da fare nelle loro ricerche.</t>
  </si>
  <si>
    <t>我们当然有意引进新球员，我们的球探现在正在积极物色人选。</t>
  </si>
  <si>
    <t>Мы явно хотим пополнить состав, и наши скауты уже ведут поиск.</t>
  </si>
  <si>
    <t>Claramente temos o desejo de recrutar novos jogadores e nossos olheiros estão procurando neste exato momento.</t>
  </si>
  <si>
    <t>CONF2_Q25_R2_1_M</t>
  </si>
  <si>
    <t>CONF2_Q25_R2_2_F</t>
  </si>
  <si>
    <t>I can't tell you anything more but I have several potential leads that I am currently looking at.</t>
  </si>
  <si>
    <t>Je ne peux rien vous dire de plus mais j'ai plusieurs pistes de recrues potentielles que j'étudie actuellement.</t>
  </si>
  <si>
    <t>Ich kann ihnen zwar nicht mehr dazu sagen, ist habe derzeit aber mehrere potenzielle Kandidaten, die ich studiere.</t>
  </si>
  <si>
    <t>No puedo decirte nada más, pero actualmente estamos barajando varias opciones.</t>
  </si>
  <si>
    <t>Non posso dirvi di più, ma ho diverse possibilità che sto valutando.</t>
  </si>
  <si>
    <t>我现在不能透露太多，但确实在关注几个潜在目标。</t>
  </si>
  <si>
    <t>Я пока не могу рассказать больше, но у меня есть несколько перспективных вариантов.</t>
  </si>
  <si>
    <t>Não posso dizer mais nada, mas tenho várias pistas potenciais que estou analisando no momento.</t>
  </si>
  <si>
    <t>CONF2_Q25_R2_2_M</t>
  </si>
  <si>
    <t>CONF2_Q25_R2_3_F</t>
  </si>
  <si>
    <t>It will be crucial to welcome new players this year,. It’s only a matter of days now.</t>
  </si>
  <si>
    <t>Il va être capital d'acceuillir de nouveaux joueurs cette année, ce n'est qu'une question de jours maintenant.</t>
  </si>
  <si>
    <t>Es wird entscheidend sein, dieses Jahr neue Spieler aufzunehmen. Das ist jetzt nur noch eine Frage von Tagen.</t>
  </si>
  <si>
    <t>Va a ser crucial dar la bienvenida a nuevos tenistas este año. Es cuestión de días.</t>
  </si>
  <si>
    <t>Sarà fondamentale reclutare nuovi giocatori quest’anno; è una questione di pochi giorni.</t>
  </si>
  <si>
    <t>今年的招新非常关键，已经进入倒计时阶段。</t>
  </si>
  <si>
    <t>В этом году будет важно принять новых игроков. Остались лишь считаные дни.</t>
  </si>
  <si>
    <t>Será crucial receber novos jogadores este ano. É uma questão de dias agora.</t>
  </si>
  <si>
    <t>CONF2_Q25_R2_3_M</t>
  </si>
  <si>
    <t>CONF2_Q25_R3_1_F</t>
  </si>
  <si>
    <t>We’ll see. If the opportunity arises then yes, why not recruit!</t>
  </si>
  <si>
    <t>On verra, si l'occasion se présente alors oui pourquoi pas recruter !</t>
  </si>
  <si>
    <t>Man wird sehen, ob sich die Gelegenheit bieten wird. Also ja, warum niemanden anwerben?</t>
  </si>
  <si>
    <t>Ya veremos. Si surge la oportunidad, entonces sí, ¿por qué no incorporar a alguien más?</t>
  </si>
  <si>
    <t>Si vedrà; se si presenterà l’occasione, non vedo perché no!</t>
  </si>
  <si>
    <t>再看看吧，如果有合适的机会，当然会考虑招人。</t>
  </si>
  <si>
    <t>Посмотрим. Если появится возможность — почему бы и не пригласить!</t>
  </si>
  <si>
    <t>Veremos. Se a oportunidade surgir, então sim, por que não recrutar!</t>
  </si>
  <si>
    <t>CONF2_Q25_R3_1_M</t>
  </si>
  <si>
    <t>CONF2_Q25_R3_2_F</t>
  </si>
  <si>
    <t>I don't have any particular plans for this year, it will depend on the opportunities that arise.</t>
  </si>
  <si>
    <t>Je n'ai pas de projet particulier sur ce point cette année, cela dépendra des opportunités qui se présenteront.</t>
  </si>
  <si>
    <t>Ich habe dieses Jahr kein besonderes Projekt in diesem Bereich. Das ist alles von den Gelegenheiten abhängig, die sich uns bieten werden.</t>
  </si>
  <si>
    <t>No tengo ningún plan en particular para este año. Dependerá de las oportunidades que surjan.</t>
  </si>
  <si>
    <t>Non ho progetti definiti quest’anno, dipende dalle occasioni che si presenteranno.</t>
  </si>
  <si>
    <t>今年暂时没有特别计划，一切视机会而定。</t>
  </si>
  <si>
    <t>У меня нет каких-то конкретных планов, всё будет зависеть от возможностей.</t>
  </si>
  <si>
    <t>Não tenho planos específicos para este ano, dependerá das oportunidades que surgirem.</t>
  </si>
  <si>
    <t>CONF2_Q25_R3_2_M</t>
  </si>
  <si>
    <t>CONF2_Q25_R3_3_F</t>
  </si>
  <si>
    <t>For now no but, you know, I always have my eye out for future stars.</t>
  </si>
  <si>
    <t>Pour l'instant non mais, vous savez, j'ai toujours un oeil sur les futures stars.</t>
  </si>
  <si>
    <t>Momentan nein, aber wissen Sie, ich habe immer ein Auge auf die zukünftigen Stars.</t>
  </si>
  <si>
    <t>Por ahora no, pero bueno, ya sabes, siempre estamos atentos a futuras estrellas.</t>
  </si>
  <si>
    <t>Al momento, no; però, lo sapete bene, tengo sempre d’occhio i campioni del futuro.</t>
  </si>
  <si>
    <t>暂时没有，但你知道的，我一直在关注未来的新星。</t>
  </si>
  <si>
    <t>Пока нет, но, знаете, я всегда держу глаз на будущих звёздах.</t>
  </si>
  <si>
    <t>Por enquanto não, mas, sabe, estou sempre de olho em futuras estrelas.</t>
  </si>
  <si>
    <t>CONF2_Q25_R3_3_M</t>
  </si>
  <si>
    <t>CONF2_Q25_R4_1_F</t>
  </si>
  <si>
    <t>Yes, that would probably be a good thing. I’ve asked my scouts to step up their search.</t>
  </si>
  <si>
    <t>Cela serait sans doute une bonne chose oui, j'ai d'ailleurs demandé à mes scouts d'intensifier leurs recherches</t>
  </si>
  <si>
    <t>Das wäre definitiv gut, ja. Ich habe außerdem meine Scouts gebeten, ihre Suche zu intensivieren.</t>
  </si>
  <si>
    <t>Sí, eso probablemente nos vendría bien. He pedido a mis ojeadores que intensifiquen su búsqueda.</t>
  </si>
  <si>
    <t>Sarebbe senza dubbio una buona scelta e ho già chiesto ai miei osservatori di darsi da fare nelle loro ricerche.</t>
  </si>
  <si>
    <t>是的，那或许是个不错的选择。我已经要求球探团队加快搜索进度。</t>
  </si>
  <si>
    <t>Да, это было бы полезно. Я попросила скаутов активизироваться.</t>
  </si>
  <si>
    <t>Sim, provavelmente seria uma boa coisa. Pedi aos meus olheiros para intensificarem a busca.</t>
  </si>
  <si>
    <t>CONF2_Q25_R4_1_M</t>
  </si>
  <si>
    <t>Да, это было бы полезно. Я попросил скаутов активизироваться.</t>
  </si>
  <si>
    <t>CONF2_Q25_R4_2_F</t>
  </si>
  <si>
    <t>Even though {[VAR_KEY_TM_FIRSTNAME]} is fulfilling her role as a leader, I’d like to expand our team.</t>
  </si>
  <si>
    <t>Même si {[VAR_KEY_TM_FIRSTNAME]} remplit pleinement son rôle de leader, j'aimerais effectivement élargir notre équipe.</t>
  </si>
  <si>
    <t>Auch wenn {[VAR_KEY_TM_FIRSTNAME]} ihre Rolle als Anführerin voll ausfüllt, würde ich unser Team noch gerne effektiv erweitern.</t>
  </si>
  <si>
    <t>Aunque {[VAR_KEY_TM_FIRSTNAME]} cumple a la perfección con su función de liderazgo, me gustaría ampliar nuestro equipo.</t>
  </si>
  <si>
    <t>Anche se {[VAR_KEY_TM_FIRSTNAME]} svolge alla grande il suo ruolo di leader, mi piacerebbe allargare la nostra squadra.</t>
  </si>
  <si>
    <t>尽管{[VAR_KEY_TM_FIRSTNAME]}很好地履行了队长职责，但我仍希望能扩大我们的团队。</t>
  </si>
  <si>
    <t>Хотя {[VAR_KEY_TM_FIRSTNAME]} прекрасно справляется с ролью лидера, я хотела бы расширить команду.</t>
  </si>
  <si>
    <t>Embora {[VAR_KEY_TM_FIRSTNAME]} esteja cumprindo seu papel de líder, eu gostaria de expandir nossa equipe.</t>
  </si>
  <si>
    <t>CONF2_Q25_R4_2_M</t>
  </si>
  <si>
    <t>Auch wenn {[VAR_KEY_TM_FIRSTNAME]} seine Rolle als Anführer voll ausfüllt, würde ich unser Team noch gerne effektiv erweitern.</t>
  </si>
  <si>
    <t>Хотя {[VAR_KEY_TM_FIRSTNAME]} прекрасно справляется с ролью лидера, я хотел бы расширить команду.</t>
  </si>
  <si>
    <t>CONF2_Q25_R4_3_F</t>
  </si>
  <si>
    <t>I thought you might ask me that. I agree with you and the search is ongoing.</t>
  </si>
  <si>
    <t>Je me doutais que vous alliez me poser cette question. Je suis d'accord avec vous et les recherches sont en cours.</t>
  </si>
  <si>
    <t>Ich dachte mir schon, dass Sie mir diese Frage stellen würden. Ich bin gleicher Meinung und die Suche läuft bereits.</t>
  </si>
  <si>
    <t>Ya imaginé que ibas a preguntarme eso. Estoy de acuerdo contigo: estamos buscando.</t>
  </si>
  <si>
    <t>Pensavo che non mi avreste posto questa domanda. Sono d’accordo con voi, le ricerche sono in corso.</t>
  </si>
  <si>
    <t>我就知道你会这么问。我同意你的看法，目前我们也在积极招募中。</t>
  </si>
  <si>
    <t>Я ждала этого вопроса. Согласна: мы уже ведём поиск.</t>
  </si>
  <si>
    <t>Eu sabia que você poderia me perguntar isso. Concordo com você e a busca está em andamento.</t>
  </si>
  <si>
    <t>CONF2_Q25_R4_3_M</t>
  </si>
  <si>
    <t>Я ждал этого вопроса. Согласен: мы уже ведём поиск.</t>
  </si>
  <si>
    <t>CONF3_Q11A_F</t>
  </si>
  <si>
    <t>This result bodes very well for {[VAR_TM_FULLNAME]}’s future. When do you think she will become a major player in your academy?</t>
  </si>
  <si>
    <t>Ce résultat est de très bonne augure pour le futur de {[VAR_TM_FULLNAME]}, à quelle échéance pensez-vous qu'elle deviendra une joueuse majeure de votre académie ?</t>
  </si>
  <si>
    <t>Dieses Ergebnis ist ein sehr gutes Vorzeichen für die Zukunft von {[VAR_TM_FULLNAME]}. Wann wird sie Ihrer Meinung nach zu einer Hauptspielerin Ihrer Akademie?</t>
  </si>
  <si>
    <t>Este resultado es un buen augurio para el futuro de {[VAR_TM_FULLNAME]}. ¿Cuándo crees que se convertirá en tenista principal de tu escuela?</t>
  </si>
  <si>
    <t>Questo risultato è un ottimo augurio per il futuro di {[VAR_TM_FULLNAME]}; quando pensi che possa diventare una delle giocatrici di punta dell'accademia?</t>
  </si>
  <si>
    <t>这次的成绩对{[VAR_TM_FULLNAME]}的未来而言是个非常积极的信号。您认为她什么时候能成为学院里的顶尖球员？</t>
  </si>
  <si>
    <t>Этот результат очень хорошо говорит о будущем {[VAR_TM_FULLNAME]}. Как вы думаете, когда она станет ключевой фигурой вашей академии?</t>
  </si>
  <si>
    <t>Este resultado é um ótimo presságio para o futuro de {[VAR_TM_FULLNAME]}. Quando você acha que ela se tornará uma jogadora principal em sua academia?</t>
  </si>
  <si>
    <t>CONF3_Q11A_M</t>
  </si>
  <si>
    <t>This result bodes very well for {[VAR_TM_FULLNAME]}’s future. When do you think he will become a major player in your academy?</t>
  </si>
  <si>
    <t>Ce résultat est de très bonne augure pour le futur de {[VAR_TM_FULLNAME]}, à quelle échéance pensez-vous qu'il deviendra un joueur majeur de votre académie ?</t>
  </si>
  <si>
    <t>Dieses Ergebnis ist ein sehr gutes Vorzeichen für die Zukunft von {[VAR_TM_FULLNAME]}. Wann wird er Ihrer Meinung nach zu einem Hauptspieler Ihrer Akademie?</t>
  </si>
  <si>
    <t>Questo risultato è un ottimo augurio per il futuro di {[VAR_TM_FULLNAME]}; quando pensi che possa diventare uno dei giocatori di punta dell'accademia?</t>
  </si>
  <si>
    <t>这次的成绩对{[VAR_TM_FULLNAME]}的未来而言是个非常积极的信号。您认为他什么时候能成为学院里的顶尖球员？</t>
  </si>
  <si>
    <t>Этот результат очень хорошо говорит о будущем {[VAR_TM_FULLNAME]}. Как вы думаете, когда он станет ключевой фигурой вашей академии?</t>
  </si>
  <si>
    <t>Este resultado é um ótimo presságio para o futuro de {[VAR_TM_FULLNAME]}. Quando você acha que ele se tornará um jogador principal em sua academia?</t>
  </si>
  <si>
    <t>CONF3_Q11A_R1_F</t>
  </si>
  <si>
    <t>I have no idea. She’s a player who goes at her own pace and is unpredictable. The future will tell soon enough!</t>
  </si>
  <si>
    <t>Aucune idée, c'est une joueuse qui va a son propre rythme et qui semble imprévisible. L'avenir nous le dira bien assez tôt !</t>
  </si>
  <si>
    <t>Keine Ahnung. Sie ist eine Spielerin, die ihren eigenen Rhythmus hat und scheinbar unberechenbar ist. Die Zukunft wird es bald zeigen!</t>
  </si>
  <si>
    <t>No tengo ni idea. Es una tenista que va a su ritmo y es impredecible. ¡El futuro nos lo dirá muy pronto!</t>
  </si>
  <si>
    <t>Non ne ho idea, è una giocatrice con i suoi ritmi, è imprevedibile. Il futuro ce lo dirà molto presto!</t>
  </si>
  <si>
    <t>我也不清楚。她是一位按自己节奏前进、难以预测的选手。时间会证明一切！</t>
  </si>
  <si>
    <t>Понятия не имею. Она развивается в своём ритме и непредсказуема. Скоро узнаем!</t>
  </si>
  <si>
    <t>Não tenho ideia. Ela é uma jogadora que segue seu próprio ritmo e é imprevisível. O futuro dirá em breve!</t>
  </si>
  <si>
    <t>CONF3_Q11A_R1_M</t>
  </si>
  <si>
    <t>I have no idea. He’s a player who goes at his own pace and is unpredictable. The future will tell soon enough!</t>
  </si>
  <si>
    <t>Aucune idée, c'est un joueur qui va a son propre rythme et qui semble imprévisible. L'avenir nous le dira bien assez tôt !</t>
  </si>
  <si>
    <t>Keine Ahnung. Er ist ein Spieler, der seinen eigenen Rhythmus hat und scheinbar unberechenbar ist. Die Zukunft wird es bald zeigen!</t>
  </si>
  <si>
    <t>No tengo ni idea. Es un tenista que va a su ritmo y es impredecible. ¡El futuro nos lo dirá muy pronto!</t>
  </si>
  <si>
    <t>Non ne ho idea, è un giocatore con i suoi ritmi, è imprevedibile. Il futuro ce lo dirà molto presto!</t>
  </si>
  <si>
    <t>我也不清楚。他是一位按自己节奏前进、难以预测的选手。时间会证明一切！</t>
  </si>
  <si>
    <t>Понятия не имею. Он развивается в своём ритме и непредсказуем. Скоро узнаем!</t>
  </si>
  <si>
    <t>Não tenho ideia. Ele é um jogador que segue seu próprio ritmo e é imprevisível. O futuro dirá em breve!</t>
  </si>
  <si>
    <t>CONF3_Q11A_R2_F</t>
  </si>
  <si>
    <t>If she keeps it up, at this rate it’s only a matter of months or weeks!</t>
  </si>
  <si>
    <t>Si elle continue comme ça, ce n'est alors qu'une question de mois voire de semaines !</t>
  </si>
  <si>
    <t>Wenn sie so weitermacht, ist es nur noch eine Frage von Monaten, wenn nicht sogar von Wochen!</t>
  </si>
  <si>
    <t>¡Si sigue así, a este ritmo es solo cuestión de meses o incluso semanas!</t>
  </si>
  <si>
    <t>Se continua così, sarà questione di mesi se non di settimane!</t>
  </si>
  <si>
    <t>如果她能继续保持这样的势头，照这个趋势，可能只需要几个月，甚至几周！</t>
  </si>
  <si>
    <t>Если она продолжит в том же духе, то это вопрос месяцев, если не недель!</t>
  </si>
  <si>
    <t>Se ela continuar assim, a esse ritmo, é uma questão de meses ou semanas!</t>
  </si>
  <si>
    <t>CONF3_Q11A_R2_M</t>
  </si>
  <si>
    <t>If he keeps it up, at this rate it’s only a matter of months or weeks!</t>
  </si>
  <si>
    <t>S'il continue comme ça, ce n'est alors qu'une question de mois voire de semaines !</t>
  </si>
  <si>
    <t>Wenn er so weitermacht, ist es nur noch eine Frage von Monaten, wenn nicht sogar von Wochen!</t>
  </si>
  <si>
    <t>如果他能继续保持这样的势头，照这个趋势，可能只需要几个月，甚至几周！</t>
  </si>
  <si>
    <t>Если он продолжит в том же духе, то это вопрос месяцев, если не недель!</t>
  </si>
  <si>
    <t>Se ele continuar assim, a este ritmo, serão apenas uma questão de meses ou semanas!</t>
  </si>
  <si>
    <t>CONF3_Q11A_R3_F</t>
  </si>
  <si>
    <t>As if that were something you could plan for. You must really not know anything about tennis to ask these kinds of questions.</t>
  </si>
  <si>
    <t>Comme si c'était quelque chose que l'on pouvait plannifier ou ancitiper. Vous n'y connaissez vraiment rien au tennis pour poser ce genre de questions.</t>
  </si>
  <si>
    <t>Es ist ja nicht so, als könnte man das planen oder voraussehen. Sie haben wirklich keine Ahnung vom Tennis, wenn Sie solche Fragen stellen.</t>
  </si>
  <si>
    <t>Como si eso fuera algo que se pudiera planear. No debes de saber nada de tenis si haces una pregunta de este tipo.</t>
  </si>
  <si>
    <t>Come se fosse qualcosa che si può pianificare o prevedere. Non dovete conoscere davvero nulla di tennis per tirar fuori queste domande.</t>
  </si>
  <si>
    <t>说得好像这种事还能提前规划似的。你要真这么问，就说明你对网球真是一窍不通。</t>
  </si>
  <si>
    <t>Как будто это можно планировать. Вы точно ничего не знаете о теннисе, если задаёте такие вопросы.</t>
  </si>
  <si>
    <t>Como se isso fosse algo que você pudesse planejar. Você realmente não deve saber nada de tênis para fazer esse tipo de pergunta.</t>
  </si>
  <si>
    <t>CONF3_Q11A_R3_M</t>
  </si>
  <si>
    <t>CONF3_Q11A_R4_F</t>
  </si>
  <si>
    <t>Let's savor this moment and avoid putting more pressure on her than she’s already got, all right?</t>
  </si>
  <si>
    <t>Savourons ce moment et évitons de lui mettre plus de pression qu'elle n'a déjà vous voulez bien !</t>
  </si>
  <si>
    <t>Genießen wir doch diesen Moment und vermeiden wir, den Druck, den sie jetzt bereits hat, noch zu erhöhen!</t>
  </si>
  <si>
    <t>Saboreemos este momento y evitemos meterle más presión de la que ya tiene, ¿vale?</t>
  </si>
  <si>
    <t>Gustiamoci questo momento e non mettiamole più pressione di quella che ha già!</t>
  </si>
  <si>
    <t>趁着这场胜利好好享受当下吧，别再给她增加额外的压力了，好吗？</t>
  </si>
  <si>
    <t>Давайте просто насладимся моментом и не будем давить на неё больше, чем уже есть, ладно?</t>
  </si>
  <si>
    <t>Vamos saborear este momento e evitar colocar mais pressão nela do que ela já tem, ok?</t>
  </si>
  <si>
    <t>CONF3_Q11A_R4_M</t>
  </si>
  <si>
    <t>Let's savor this moment and avoid putting more pressure on him than he’s already got, all right?</t>
  </si>
  <si>
    <t>Savourons ce moment et évitons de lui mettre plus de pression qu'il n'a déjà vous voulez bien !</t>
  </si>
  <si>
    <t>Genießen wir doch diesen Moment und vermeiden wir, den Druck, den er jetzt bereits hat, noch zu erhöhen!</t>
  </si>
  <si>
    <t>Gustiamoci questo momento e non mettiamogli più pressione di quella che ha già!</t>
  </si>
  <si>
    <t>趁着这场胜利好好享受当下吧，别再给他增加额外的压力了，好吗？</t>
  </si>
  <si>
    <t>Давайте просто насладимся моментом и не будем давить на него больше, чем уже есть, ладно?</t>
  </si>
  <si>
    <t>Vamos saborear este momento e evitar colocar mais pressão nele do que ele já tem, ok?</t>
  </si>
  <si>
    <t>CONF3_Q11B_F</t>
  </si>
  <si>
    <t>This result only solidifies {[VAR_TM_FULLNAME]}'s legitimacy within your academy. I imagine she’s an inspiration to the other players?</t>
  </si>
  <si>
    <t>Ce résultat ne vient que renforcer la légitimité de {[VAR_TM_FULLNAME]} au sein de votre académie, j'imagine qu'elle est une source d'inspiration pour les autres joueurs ?</t>
  </si>
  <si>
    <t>Dieses Ergebnis hat die Legitimität von {[VAR_TM_FULLNAME]} im Rahmen Ihrer Akademie nur noch verstärkt. Ich kann mir vorstellen, dass sie eine Inspiration für die anderen Spieler ist, oder?</t>
  </si>
  <si>
    <t>Este resultado no hace más que afianzar la posición de {[VAR_TM_FULLNAME]} dentro de tu escuela. Imagino que es una inspiración para los demás tenistas.</t>
  </si>
  <si>
    <t>Questo risultato non fa che rafforzare la posizione di {[VAR_TM_FULLNAME]} nella tua accademia; immagino che sia una fonte d’ispirazione per gli altri giocatori.</t>
  </si>
  <si>
    <t>这场比赛的结果进一步巩固了{[VAR_TM_FULLNAME]}在学院中的地位。我想她应该已经成为其他球员的榜样了吧？</t>
  </si>
  <si>
    <t>Этот результат только укрепляет авторитет {[VAR_TM_FULLNAME]} в вашей академии. Думаю, она вдохновляет других игроков?</t>
  </si>
  <si>
    <t>Este resultado apenas solidifica a legitimidade de {[VAR_TM_FULLNAME]} em sua academia. Imagino que ela seja uma inspiração para as outras jogadoras?</t>
  </si>
  <si>
    <t>CONF3_Q11B_M</t>
  </si>
  <si>
    <t>This result only solidifies {[VAR_TM_FULLNAME]}'s legitimacy within your academy. I imagine he’s an inspiration to the other players?</t>
  </si>
  <si>
    <t>Ce résultat ne vient que renforcer la légitimité de {[VAR_TM_FULLNAME]} au sein de votre académie, j'imagine qu'il est une source d'inspiration pour les autres joueurs ?</t>
  </si>
  <si>
    <t>Dieses Ergebnis hat die Legitimität von {[VAR_TM_FULLNAME]} im Rahmen Ihrer Akademie nur noch verstärkt. Ich kann mir vorstellen, dass er eine Inspiration für die anderen Spieler ist, oder?</t>
  </si>
  <si>
    <t>这场比赛的结果进一步巩固了{[VAR_TM_FULLNAME]}在学院中的地位。我想他应该已经成为其他球员的榜样了吧？</t>
  </si>
  <si>
    <t>Этот результат только укрепляет авторитет {[VAR_TM_FULLNAME]} в вашей академии. Думаю, он вдохновляет других игроков?</t>
  </si>
  <si>
    <t>Este resultado apenas solidifica a legitimidade de {[VAR_TM_FULLNAME]} em sua academia. Imagino que ele seja uma inspiração para os outros jogadores?</t>
  </si>
  <si>
    <t>CONF3_Q11B_R1_F</t>
  </si>
  <si>
    <t>Having a player like {[VAR_TM_FIRSTNAME]} in your academy is a great asset. Whether it’s her results or behavior, she’s very inspiring for the whole team.</t>
  </si>
  <si>
    <t>Avoir une joueuse comme {[VAR_TM_FIRSTNAME]} au sein de son académie est une grande richesse. Que ce soit par ses résultats ou son comportement, elle est très stimulante pour l'ensemble de l'équipe.</t>
  </si>
  <si>
    <t>Eine Spielerin wie {[VAR_TM_FIRSTNAME]} im Rahmen der eigenen Akademie ist von großem Wert. Sei es mit ihren Ergebnissen oder ihrem Verhalten, sie ist für das gesamte Team eine große Motivation.</t>
  </si>
  <si>
    <t>Contar con tenistas como {[VAR_TM_FIRSTNAME]} en tu escuela es una gran ventaja. Ya sea por sus resultados o por su comportamiento, inspira a todo el equipo.</t>
  </si>
  <si>
    <t>Una giocatrice come {[VAR_TM_FIRSTNAME]} è una grande ricchezza per l’accademia. I suoi risultati e il suo comportamento sono un toccasana per l’intera squadra.</t>
  </si>
  <si>
    <t>像{[VAR_TM_FIRSTNAME]}这样的球员，对学院来说无疑是宝贵的财富。无论是她的成绩还是她的态度，都对整个团队起到了很强的激励作用。</t>
  </si>
  <si>
    <t>Игрок вроде {[VAR_TM_FIRSTNAME]} — огромное преимущество для академии. Её результаты и поведение очень вдохновляют всю команду.</t>
  </si>
  <si>
    <t>Ter uma jogadora como {[VAR_TM_FIRSTNAME]} em sua academia é um grande trunfo. Seja pelos resultados ou pelo comportamento, ela é muito inspiradora para toda a equipe.</t>
  </si>
  <si>
    <t>CONF3_Q11B_R1_M</t>
  </si>
  <si>
    <t>Having a player like {[VAR_TM_FIRSTNAME]} in your academy is a great asset. Whether it’s his results or behavior, he’s very inspiring for the whole team.</t>
  </si>
  <si>
    <t>Avoir un joueur comme {[VAR_TM_FIRSTNAME]} au sein de son académie est une grande richesse. Que ce soit par ses résultats ou son comportement, il est très stimulant pour l'ensemble de l'équipe.</t>
  </si>
  <si>
    <t>Ein Spieler wie {[VAR_TM_FIRSTNAME]} im Rahmen der eigenen Akademie ist von großem Wert. Sei es mit seinen Ergebnissen oder seinem Verhalten, er ist für das gesamte Team eine große Motivation.</t>
  </si>
  <si>
    <t>Un giocatore come {[VAR_TM_FIRSTNAME]} è una grande ricchezza per l’accademia. I suoi risultati e il suo comportamento sono un toccasana per l’intera squadra.</t>
  </si>
  <si>
    <t>像{[VAR_TM_FIRSTNAME]}这样的球员，对学院来说无疑是宝贵的财富。无论是他的成绩还是他的态度，都对整个团队起到了很强的激励作用。</t>
  </si>
  <si>
    <t>Игрок вроде {[VAR_TM_FIRSTNAME]} — огромное преимущество для академии. Его результаты и поведение очень вдохновляют всю команду.</t>
  </si>
  <si>
    <t>Ter um jogador como {[VAR_TM_FIRSTNAME]} em sua academia é um grande trunfo. Seja pelos resultados ou pelo comportamento, ele é muito inspirador para toda a equipe.</t>
  </si>
  <si>
    <t>CONF3_Q11B_R2_F</t>
  </si>
  <si>
    <t>An inspiration? No, don't overdo things.</t>
  </si>
  <si>
    <t>Source d'inspiration non, il ne faut pas exagérer non plus.</t>
  </si>
  <si>
    <t>Inspiration, nein. Man sollte jetzt auch nicht übertreiben.</t>
  </si>
  <si>
    <t>¿Una inspiración? No, tampoco hay que exagerar.</t>
  </si>
  <si>
    <t>Fonte d’ispirazione no, non esageriamo.</t>
  </si>
  <si>
    <t>榜样？别太夸张了。</t>
  </si>
  <si>
    <t>Вдохновляет? Нет, не преувеличивайте.</t>
  </si>
  <si>
    <t>Uma inspiração? Não, não exagere.</t>
  </si>
  <si>
    <t>CONF3_Q11B_R2_M</t>
  </si>
  <si>
    <t>CONF3_Q11B_R3_F</t>
  </si>
  <si>
    <t>I’d like to say yes, but unfortunately, the other players already think they’re stars... Oh, kids these days... I can't take it anymore!</t>
  </si>
  <si>
    <t>J'aimerais vous répondre que oui mais, malheureusement, les autres joueurs se prennent déjà pour des stars… Ah cette nouvelle génération, j'en peux déjà plus !</t>
  </si>
  <si>
    <t>Ich würde dies ja gerne bejahen, leider halten sich die anderen Spieler aber schon für Stars ... Ah, diese neue Generation, ich halte das schon nicht mehr aus!</t>
  </si>
  <si>
    <t>Me gustaría decirte que sí, pero, desgraciadamente, los otros tenistas ya se creen estrellas... Ay, las nuevas generaciones... ¡No los soporto!</t>
  </si>
  <si>
    <t>Mi piacerebbe dirvi di sì, ma sfortunatamente gli altri giocatori pensano già di essere delle stelle... questa nuova generazione, non la sopporto più!</t>
  </si>
  <si>
    <t>我也想这么说，但可惜其他球员都觉得自己已经是明星了……唉，现在的孩子们啊，我是真受不了了！</t>
  </si>
  <si>
    <t>Хотела бы сказать да, но, к сожалению, остальные игроки уже считают себя звёздами... Ох уж эта молодёжь… Сил больше нет!</t>
  </si>
  <si>
    <t>Eu gostaria de dizer que sim, mas infelizmente, as outras jogadoras já se acham estrelas... Ah, essas crianças de hoje em dia... Não aguento mais!</t>
  </si>
  <si>
    <t>CONF3_Q11B_R3_M</t>
  </si>
  <si>
    <t>Хотел бы сказать да, но, к сожалению, остальные игроки уже считают себя звёздами... Ох уж эта молодёжь… Сил больше нет!</t>
  </si>
  <si>
    <t>Eu gostaria de dizer que sim, mas infelizmente, os outros jogadores já se acham estrelas... Ah, essas crianças de hoje em dia... Não aguento mais!</t>
  </si>
  <si>
    <t>CONF3_Q11B_R4_F</t>
  </si>
  <si>
    <t>Unfortunately {[VAR_TM_FIRSTNAME]} is not the type to pass on her expertise or share with others, so the inspiration is quite limited.</t>
  </si>
  <si>
    <t>Malheureusement {[VAR_TM_FIRSTNAME]} n'est pas du genre à transmettre ou à échanger avec les autres donc l'inspiration est assez limitée.</t>
  </si>
  <si>
    <t>Leider ist {[VAR_TM_FIRSTNAME]} nicht der Typ, der sich mit den anderen austauscht, wodurch die Inspiration ziemlich begrenzt ist.</t>
  </si>
  <si>
    <t>Desgraciadamente, {[VAR_TM_FIRSTNAME]} no es del tipo de tenista que transmite sus conocimientos o se abre a los demás, así que la inspiración es bastante limitada.</t>
  </si>
  <si>
    <t>Sfortunatamente {[VAR_TM_FIRSTNAME]} non è una persona che trasmette o che interagisce molto con le altre, quindi non può ispirare molto.</t>
  </si>
  <si>
    <t>可惜{[VAR_TM_FIRSTNAME]}并不是那种喜欢传授经验、与人分享的类型，所以所谓的“激励作用”其实也相当有限。</t>
  </si>
  <si>
    <t>К сожалению, {[VAR_TM_FIRSTNAME]} не тот человек, кто делится опытом или знаниями, так что вдохновения — немного.</t>
  </si>
  <si>
    <t>Infelizmente, {[VAR_TM_FIRSTNAME]} não é do tipo que passa sua expertise ou compartilha com os outros, então a inspiração é bastante limitada.</t>
  </si>
  <si>
    <t>CONF3_Q11B_R4_M</t>
  </si>
  <si>
    <t>Unfortunately {[VAR_TM_FIRSTNAME]} is not the type to pass on his expertise or share with others, so the inspiration is quite limited.</t>
  </si>
  <si>
    <t>CONF3_Q14A_F</t>
  </si>
  <si>
    <t>Today is a day of joy and satisfaction for {[VAR_TM_FULLNAME]}. Do you have anything you’d like to say to her?</t>
  </si>
  <si>
    <t>Aujourd'hui est un jour de joie et de satisfaction pour {[VAR_TM_FULLNAME]}, peut-être voulez-vous lui adresser un mot ?</t>
  </si>
  <si>
    <t>Heute ist ein Tag der Freude und Zufriedenheit für {[VAR_TM_FULLNAME]}. Möchten Sie ihr vielleicht etwas sagen?</t>
  </si>
  <si>
    <t>Hoy es un día de alegría y satisfacción para {[VAR_TM_FULLNAME]}. ¿Hay algo que te gustaría decirle?</t>
  </si>
  <si>
    <t>Oggi è un giorno di gioia e di soddisfazione per {[VAR_TM_FULLNAME]}; vuoi dirle qualcosa?</t>
  </si>
  <si>
    <t>{[VAR_TM_FULLNAME]}对来说，今天是充满喜悦与满足的一天。您有什么想对她说的吗？</t>
  </si>
  <si>
    <t>Сегодня — день радости и удовлетворения для {[VAR_TM_FULLNAME]}. Хотите что-то сказать ей?</t>
  </si>
  <si>
    <t>Hoje é um dia de alegria e satisfação para {[VAR_TM_FULLNAME]}. Você tem algo a dizer a ela?</t>
  </si>
  <si>
    <t>CONF3_Q14A_M</t>
  </si>
  <si>
    <t>Today is a day of joy and satisfaction for {[VAR_TM_FULLNAME]}. Do you have anything you’d like to say to him?</t>
  </si>
  <si>
    <t>Heute ist ein Tag der Freude und Zufriedenheit für {[VAR_TM_FULLNAME]}. Möchten Sie ihm vielleicht etwas sagen?</t>
  </si>
  <si>
    <t>{[VAR_TM_FULLNAME]}对来说，今天是充满喜悦与满足的一天。您有什么想对他说的吗？</t>
  </si>
  <si>
    <t>Сегодня — день радости и удовлетворения для {[VAR_TM_FULLNAME]}. Хотите что-то сказать ему?</t>
  </si>
  <si>
    <t>Hoje é um dia de alegria e satisfação para {[VAR_TM_FULLNAME]}. Você tem algo a dizer a ele?</t>
  </si>
  <si>
    <t>CONF3_Q14A_R1_F</t>
  </si>
  <si>
    <t>I have just one thing to say: this is only the beginning!</t>
  </si>
  <si>
    <t>Je n'ai qu'une chose à lui dire : ce n'est que le début !</t>
  </si>
  <si>
    <t>Ich möchte ihr nur eines sagen: Das ist erst der Anfang!</t>
  </si>
  <si>
    <t>Únicamente una cosa: ¡esto es solo el comienzo!</t>
  </si>
  <si>
    <t>Non ho che un messaggio per lei: questo è solo l’inizio!</t>
  </si>
  <si>
    <t>我只想说一句话：这才刚刚开始！</t>
  </si>
  <si>
    <t>Скажу одно: это только начало!</t>
  </si>
  <si>
    <t>Tenho apenas uma coisa a dizer: isto é apenas o começo!</t>
  </si>
  <si>
    <t>CONF3_Q14A_R1_M</t>
  </si>
  <si>
    <t>Ich möchte ihm nur eines sagen: Das ist erst der Anfang!</t>
  </si>
  <si>
    <t>CONF3_Q14A_R2_F</t>
  </si>
  <si>
    <t>We've already said everything we have to say to each other in the locker room, and that doesn't concern the press.</t>
  </si>
  <si>
    <t>On s'est déjà tout dit dans les vestiaires et cela ne concerne pas la presse.</t>
  </si>
  <si>
    <t>Es wurde schon alles in der Umkleide gesagt und das geht die Presse nichts an.</t>
  </si>
  <si>
    <t>Ya nos hemos dicho todo lo que teníamos que decirnos en el vestuario y eso no le concierne a la prensa.</t>
  </si>
  <si>
    <t>Ci siamo già detti tutto negli spogliatoi e non sono affari dei giornalisti.</t>
  </si>
  <si>
    <t>我们在更衣室里已经把想说的话都说完了，那是我们之间的事，与媒体无关。</t>
  </si>
  <si>
    <t>Всё, что нужно было сказать, мы уже сказали друг другу в раздевалке. Это не для прессы.</t>
  </si>
  <si>
    <t>Já dissemos tudo o que tínhamos a dizer uma à outra no vestiário, e isso não diz respeito à imprensa.</t>
  </si>
  <si>
    <t>CONF3_Q14A_R2_M</t>
  </si>
  <si>
    <t>Já dissemos tudo o que tínhamos a dizer um ao outro no vestiário, e isso não diz respeito à imprensa.</t>
  </si>
  <si>
    <t>CONF3_Q14A_R3_F</t>
  </si>
  <si>
    <t>Satisfaction yes, but we can't get carried away and must stay focused.</t>
  </si>
  <si>
    <t>Satisfaction oui mais il ne faut pas s'enflammer et rester mobilisé.</t>
  </si>
  <si>
    <t>Zufriedenheit, ja, man sollte jetzt aber nicht allzu sehr abheben und auf dem Boden bleiben.</t>
  </si>
  <si>
    <t>Satisfacción sí, pero no podemos dejarnos llevar y debemos mantener la concentración.</t>
  </si>
  <si>
    <t>Va bene la soddisfazione, ma non bisogna montarsi la testa; deve continuare a impegnarsi.</t>
  </si>
  <si>
    <t>满意是有的，但不能被胜利冲昏头脑，必须继续保持专注。</t>
  </si>
  <si>
    <t>Радость — да, но нельзя расслабляться. Нужно оставаться сосредоточенными.</t>
  </si>
  <si>
    <t>Satisfação sim, mas não podemos nos deixar levar e devemos manter o foco.</t>
  </si>
  <si>
    <t>CONF3_Q14A_R3_M</t>
  </si>
  <si>
    <t>CONF3_Q14A_R4_F</t>
  </si>
  <si>
    <t>What she did today is huge, and I'm extremely proud to be at her side.</t>
  </si>
  <si>
    <t>C'est très grand ce qu'elle a réalisé aujourd'hui et je suis extrêmement fier d'être à ses côtés.</t>
  </si>
  <si>
    <t>Was sie heute geleistet hat, ist gewaltig, und ich bin extrem stolz, an ihrer Seite zu stehen.</t>
  </si>
  <si>
    <t>Lo que ha hecho hoy es impresionante y me enorgullece enormemente estar a su lado.</t>
  </si>
  <si>
    <t>Ciò che ha ottenuto oggi è stupendo e sono fiero di essere al suo fianco.</t>
  </si>
  <si>
    <t>她今天的表现非常出色，我为能在她身边而感到无比自豪。</t>
  </si>
  <si>
    <t>То, что она сделала сегодня — огромно. Я невероятно горжусь тем, что стою рядом с ней.</t>
  </si>
  <si>
    <t>O que ela fez hoje é enorme, e tenho muito orgulho de estar ao lado dela.</t>
  </si>
  <si>
    <t>CONF3_Q14A_R4_M</t>
  </si>
  <si>
    <t>What he did today is huge, and I'm extremely proud to be at his side.</t>
  </si>
  <si>
    <t>C'est très grand ce qu'il a réalisé aujourd'hui et je suis extrêmement fier d'être à ses côtés.</t>
  </si>
  <si>
    <t>Was er heute geleistet hat, ist gewaltig, und ich bin extrem stolz, an seiner Seite zu stehen.</t>
  </si>
  <si>
    <t>他今天的表现非常出色，我为能在他身边而感到无比自豪。</t>
  </si>
  <si>
    <t>То, что он сделал сегодня — огромно. Я невероятно горжусь тем, что стою рядом с ним.</t>
  </si>
  <si>
    <t>O que ele fez hoje é enorme, e tenho muito orgulho de estar ao lado dele.</t>
  </si>
  <si>
    <t>CONF3_Q1B_F</t>
  </si>
  <si>
    <t>The win and the title are there, but what a close match! What suspense! Did you have any doubts during this match, or were you confident about the final outcome?</t>
  </si>
  <si>
    <t>La victoire et le titre sont là mais quel match serré, quel suspens ! Avez-vous beaucoup douté pendant cette rencontre ou au contraire étiez-vous confiante sur l'issue finale ?</t>
  </si>
  <si>
    <t>Der Sieg und der Titel sind gesichert, was war denn das aber für ein enges Match! Was für eine Spannung! Haben Sie während dieser Begegnung gezweifelt oder waren Sie zuversichtlich, was den Ausgang des Matchs angeht?</t>
  </si>
  <si>
    <t>La victoria y el título están ahí, ¡pero qué partido más disputado! ¡Qué suspense! ¿Has tenido dudas durante el partido o confiabas en el resultado final?</t>
  </si>
  <si>
    <t>La vittoria e il titolo sono stati ottenuti, ma che incontro, che suspence! Hai avuto dubbi durante l’incontro o eri sicura del risultato finale?</t>
  </si>
  <si>
    <t>你们将胜利和冠军都拿下了，但这场比赛真是惊心动魄！差距太小了！您在比赛中有没有哪一刻感到担心，还是一直对结果充满信心？</t>
  </si>
  <si>
    <t>Победа и титул получены, но матч был невероятно напряжённым! Были ли сомнения или вы были уверены в исходе?</t>
  </si>
  <si>
    <t>A vitória e o título vieram, mas que partida acirrada! Que suspense! Você teve alguma dúvida durante esta partida, ou estava confiante no resultado final?</t>
  </si>
  <si>
    <t>CONF3_Q1B_M</t>
  </si>
  <si>
    <t>La victoire et le titre sont là mais quel match serré, quel suspens ! Avez-vous beaucoup douté pendant cette rencontre ou au contraire étiez-vous confiant sur l'issue finale ?</t>
  </si>
  <si>
    <t>La vittoria e il titolo sono stati ottenuti, ma che incontro, che suspence! Hai avuto dubbi durante l’incontro o eri sicuro del risultato finale?</t>
  </si>
  <si>
    <t>CONF3_Q1B_R1_F</t>
  </si>
  <si>
    <t>Oh no, I was very nervous. I'm just starting to relax now!</t>
  </si>
  <si>
    <t>Ah non je n'étais clairement pas confiante, je commence tout juste à déserrer les fesses !</t>
  </si>
  <si>
    <t>Ach nein, ich war definitiv nicht zuversichtlich. Ich fange erst jetzt so langsam an, mich zu entspannen!</t>
  </si>
  <si>
    <t>Uy, no, estaba que me comía las uñas. ¡Ahora es cuando empiezo a relajarme!</t>
  </si>
  <si>
    <t>Certo che ho avuto dubbi; sto iniziando a rilassarmi solo ora!</t>
  </si>
  <si>
    <t>没有，我当时特别紧张。现在才终于能松口气。</t>
  </si>
  <si>
    <t>О нет, я очень нервничала. Начинаю расслабляться только сейчас!</t>
  </si>
  <si>
    <t>Ah não, fiquei muito nervosa. Só agora estou começando a relaxar!</t>
  </si>
  <si>
    <t>CONF3_Q1B_R1_M</t>
  </si>
  <si>
    <t>Ah non je n'étais clairement pas confiant, je commence tout juste à déserrer les fesses !</t>
  </si>
  <si>
    <t>О нет, я очень нервничал. Начинаю расслабляться только сейчас!</t>
  </si>
  <si>
    <t>CONF3_Q1B_R2_F</t>
  </si>
  <si>
    <t>I know {[VAR_TM_FIRSTNAME]} very well. She tends to make things difficult for herself, but she often succeeds in the end. I wasn't too worried.</t>
  </si>
  <si>
    <t>Je la connais par cœur {[VAR_TM_FIRSTNAME]}. Elle a tendance à se compliquer la tâche mais finit souvent par y arriver. J'étais pas trop inquiet du coup.</t>
  </si>
  <si>
    <t>Ich kenne {[VAR_TM_FIRSTNAME]} in- und auswendig. Sie neigt gerne dazu, die Aufgabe zu verkomplizieren, doch häufig schafft sie es dann doch. Ich war nicht allzu besorgt.</t>
  </si>
  <si>
    <t>Conozco muy bien a {[VAR_TM_FIRSTNAME]}. Tiende a complicarse las cosas, pero al final suele resolver la papeleta. No me preocupaba demasiado.</t>
  </si>
  <si>
    <t>{[VAR_TM_FIRSTNAME]} la conosco molto bene. Ha la tendenza a complicarsi la vita, ma alla fine ottiene sempre il risultato che si è prefissata. Non avevo particolari preoccupazioni.</t>
  </si>
  <si>
    <t>我很了解{[VAR_TM_FIRSTNAME]}。她总爱给自己制造困难，但最终总能成功，所以我并不太担心。</t>
  </si>
  <si>
    <t>Я хорошо знаю {[VAR_TM_FIRSTNAME]}. Она часто усложняет себе жизнь, но в итоге справляется. Я не слишком переживала.</t>
  </si>
  <si>
    <t>Conheço {[VAR_TM_FIRSTNAME]} muito bem. Ela tende a complicar as coisas para si mesma, mas muitas vezes consegue no final. Eu não estava muito preocupada.</t>
  </si>
  <si>
    <t>CONF3_Q1B_R2_M</t>
  </si>
  <si>
    <t>I know {[VAR_TM_FIRSTNAME]} very well. He tends to make things difficult for himself, but he often succeeds in the end. I wasn't too worried.</t>
  </si>
  <si>
    <t>Je le connais par cœur {[VAR_TM_FIRSTNAME]}. Il a tendance à se compliquer la tâche mais finit souvent par y arriver. J'étais pas trop inquiet du coup.</t>
  </si>
  <si>
    <t>Ich kenne {[VAR_TM_FIRSTNAME]} in- und auswendig. Er neigt gerne dazu, die Aufgabe zu verkomplizieren, doch häufig schafft er es dann doch. Ich war nicht allzu besorgt.</t>
  </si>
  <si>
    <t>{[VAR_TM_FIRSTNAME]} lo conosco molto bene. Ha la tendenza a complicarsi la vita, ma alla fine ottiene sempre il risultato che si è prefissato. Non avevo particolari preoccupazioni.</t>
  </si>
  <si>
    <t>我很了解{[VAR_TM_FIRSTNAME]}。他总爱给自己制造困难，但最终总能成功，所以我并不太担心。</t>
  </si>
  <si>
    <t>Я хорошо знаю {[VAR_TM_FIRSTNAME]}. Он часто усложняет себе жизнь, но в итоге справляется. Я не слишком переживал.</t>
  </si>
  <si>
    <t>Conheço {[VAR_TM_FIRSTNAME]} muito bem. Ele tende a complicar as coisas para si mesmo, mas muitas vezes consegue no final. Eu não estava muito preocupado.</t>
  </si>
  <si>
    <t>CONF3_Q1B_R3_F</t>
  </si>
  <si>
    <t>What a struggle! Sure, we pulled off the win, but it should have been much easier.</t>
  </si>
  <si>
    <t>Quelle galère ! Ok la victoire est là mais elle aurait dû s'en sortir bien plus facilement.</t>
  </si>
  <si>
    <t>Was für ein Spektakel! Okay, der Sieg ist zwar gesichert, sie hätte es sich aber auch viel einfacher machen können.</t>
  </si>
  <si>
    <t>¡Qué lucha! Claro que logramos la victoria, pero debería haber sido mucho más fácil.</t>
  </si>
  <si>
    <t>Che difficoltà! Certo, la vittoria è arrivata, ma avrebbe dovuto ottenerla in modo più semplice.</t>
  </si>
  <si>
    <t>真是一场苦战！虽然赢了，但原本可以更轻松地拿下。</t>
  </si>
  <si>
    <t>Какая борьба! Да, мы победили, но всё могло быть намного проще.</t>
  </si>
  <si>
    <t>Que luta! Claro, conseguimos a vitória, mas deveria ter sido muito mais fácil.</t>
  </si>
  <si>
    <t>CONF3_Q1B_R3_M</t>
  </si>
  <si>
    <t>Quelle galère ! Ok la victoire est là mais il aurait dû s'en sortir bien plus facilement.</t>
  </si>
  <si>
    <t>Was für ein Spektakel! Okay, der Sieg ist zwar gesichert, er hätte es sich aber auch viel einfacher machen können.</t>
  </si>
  <si>
    <t>CONF3_Q1B_R4_F</t>
  </si>
  <si>
    <t>I was in doubt the whole time! But in the end, {[VAR_TM_FIRSTNAME]} pulled off the win, and I congratulate her for putting up a fight.</t>
  </si>
  <si>
    <t>Je n'ai pas cessé de douter ! Mais au bout du compte {[VAR_TM_FIRSTNAME]} s'en sort avec la victoire et je la félicite pour ce combat.</t>
  </si>
  <si>
    <t>Ich hatte die ganze Zeit Zweifel! Im Endeffekt hat sich {[VAR_TM_FIRSTNAME]} aber den Sieg geholt und ich gratuliere ihr für diesen Kampf.</t>
  </si>
  <si>
    <t>¡No lo tuve claro en ningún momento! Pero bueno, al final {[VAR_TM_FIRSTNAME]} se hizo con la victoria y le doy la enhorabuena por ello.</t>
  </si>
  <si>
    <t>Ho avuto dubbi tutto il tempo! Ma alla fine {[VAR_TM_FIRSTNAME]} ha ottenuto la vittoria e le faccio le mie congratulazioni per il risultato.</t>
  </si>
  <si>
    <t>我全程都在担心！不过最后{[VAR_TM_FIRSTNAME]} 还是赢下了比赛，我要祝贺她的拼搏精神。</t>
  </si>
  <si>
    <t>Я сомневалась весь матч! Но в итоге {[VAR_TM_FIRSTNAME]} всё-таки победила, и я поздравляю её — она билась до конца.</t>
  </si>
  <si>
    <t>Fiquei em dúvida o tempo todo! Mas no final, {[VAR_TM_FIRSTNAME]} conseguiu a vitória, e eu a parabenizo por ter lutado.</t>
  </si>
  <si>
    <t>CONF3_Q1B_R4_M</t>
  </si>
  <si>
    <t>I was in doubt the whole time! But in the end, {[VAR_TM_FIRSTNAME]} pulled off the win, and I congratulate him for putting up a fight.</t>
  </si>
  <si>
    <t>Je n'ai pas cessé de douter ! Mais au bout du compte {[VAR_TM_FIRSTNAME]} s'en sort avec la victoire et je le félicite pour ce combat.</t>
  </si>
  <si>
    <t>Ich hatte die ganze Zeit Zweifel! Im Endeffekt hat sich {[VAR_TM_FIRSTNAME]} aber den Sieg geholt und ich gratuliere ihm für diesen Kampf.</t>
  </si>
  <si>
    <t>Ho avuto dubbi tutto il tempo! Ma alla fine {[VAR_TM_FIRSTNAME]} ha ottenuto la vittoria e gli faccio le mie congratulazioni per il risultato.</t>
  </si>
  <si>
    <t>我全程都在担心！不过最后{[VAR_TM_FIRSTNAME]} 还是赢下了比赛，我要祝贺他的拼搏精神。</t>
  </si>
  <si>
    <t>Я сомневался весь матч! Но в итоге {[VAR_TM_FIRSTNAME]} всё-таки победил, и я поздравляю его — он бился до конца.</t>
  </si>
  <si>
    <t>Fiquei em dúvida o tempo todo! Mas no final, {[VAR_TM_FIRSTNAME]} conseguiu a vitória, e eu o parabenizo por ter lutado.</t>
  </si>
  <si>
    <t>CONF3_Q20_M</t>
  </si>
  <si>
    <t>By winning this 110th MTL title, {[VAR_TM_FULLNAME]} has broken the record previously held by Jimmy Connors! Is your player aware that he’s become a legend?</t>
  </si>
  <si>
    <t>En remportant ce 110e titre MTL, {[VAR_TM_FULLNAME]} vient de battre le record anciennement détenu par Jimmy Connors ! Votre joueur a-t-il conscience de rentrer dans la légende ?</t>
  </si>
  <si>
    <t>Mit diesem 110. MTL-Titel hat {[VAR_TM_FULLNAME]} den alten Rekord von Jimmy Connors gebrochen! Ist sich Ihr Spieler bewusst, dass er damit zur Legende wurde?</t>
  </si>
  <si>
    <t>Al ganar este 110.º título de MTL, ¡{[VAR_TM_FULLNAME]} ha batido el récord que ostentaba Jimmy Connors! ¿Tu tenista es consciente de que se ha convertido en una leyenda?</t>
  </si>
  <si>
    <t>Con questo titolo numero 110 della MTL, {[VAR_TM_FULLNAME]} ha appena superato il record che apparteneva a Jimmy Connors! Il tuo giocatore si rende conto di essere entrato nella leggenda?</t>
  </si>
  <si>
    <t>凭借这第110个MTL冠军头衔，{[VAR_TM_FULLNAME]}打破了吉米·康纳斯的纪录！
 您的球员是否意识到自己已经成为传奇？</t>
  </si>
  <si>
    <t>Завоевав свой 110-й титул MTL, {[VAR_TM_FULLNAME]} побил рекорд Джимми Коннорса! Осознаёт ли ваш игрок, что стал легендой?</t>
  </si>
  <si>
    <t>Ao vencer este 110º título do MTL, {[VAR_TM_FULLNAME]} quebrou o recorde anteriormente detido por Jimmy Connors! Seu jogador está ciente de que se tornou uma lenda?</t>
  </si>
  <si>
    <t>CONF3_Q21_M</t>
  </si>
  <si>
    <t>By winning this 22nd Grand Slam, {[VAR_TM_FULLNAME]} has broken the record previously held by Rafael Nabal! Is your player aware that he’s become a legend?</t>
  </si>
  <si>
    <t>En remportant ce 22e Grand Slam, {[VAR_TM_FULLNAME]} vient de battre le record anciennement détenu par Rafael Nabal ! Votre joueur a-t-il conscience de rentrer dans la légende ?</t>
  </si>
  <si>
    <t>Mit diesem 22. Grand Slam hat {[VAR_TM_FULLNAME]} den alten Rekord von Rafael Nabal gebrochen! Ist sich Ihr Spieler bewusst, dass er damit zur Legende wurde?</t>
  </si>
  <si>
    <t>Al ganar este 22.º Grand Slam, ¡{[VAR_TM_FULLNAME]} ha batido el récord que ostentaba Rafael Nabal! ¿Tu tenista es consciente de que se ha convertido en una leyenda?</t>
  </si>
  <si>
    <t>Con questo titolo numero 22 del Grande Slam, {[VAR_TM_FULLNAME]} ha appena superato il record che apparteneva a Rafael Nabal! Il tuo giocatore si rende conto di essere entrato nella leggenda?</t>
  </si>
  <si>
    <t>凭借这第22个大满贯冠军，{[VAR_TM_FULLNAME]} 打破了拉斐尔·纳巴尔的纪录！您的球员是否意识到自己已经成为传奇？</t>
  </si>
  <si>
    <t>Завоевав свой 22-й Большой шлем, {[VAR_TM_FULLNAME]} побил рекорд Рафаэля Набаля! Осознаёт ли ваш игрок, что стал легендой?</t>
  </si>
  <si>
    <t>Ao vencer este 22º Grand Slam, {[VAR_TM_FULLNAME]} quebrou o recorde anteriormente detido por Rafael Nabal! Seu jogador está ciente de que se tornou uma lenda?</t>
  </si>
  <si>
    <t>CONF3_Q22_M</t>
  </si>
  <si>
    <t>By winning this 14th French Open, {[VAR_TM_FULLNAME]} has broken the record previously held by Rafael Nabal! Is your player aware that he’s become a legend?</t>
  </si>
  <si>
    <t>En remportant ce 14e French Open, {[VAR_TM_FULLNAME]} vient de battre le record anciennement détenu par Rafael Nabal ! Votre joueur a-t-il conscience de rentrer dans la légende ?</t>
  </si>
  <si>
    <t>Mit diesen 14. French Open hat {[VAR_TM_FULLNAME]} den alten Rekord von Rafael Nabal gebrochen! Ist sich Ihr Spieler bewusst, dass er damit zur Legende wurde?</t>
  </si>
  <si>
    <t>Al ganar este 14.º Abierto de Francia, ¡{[VAR_TM_FULLNAME]} ha batido el récord que ostentaba Rafael Nabal! ¿Tu tenista es consciente de que se ha convertido en una leyenda?</t>
  </si>
  <si>
    <t>Con questo titolo numero 14 dei French Open, {[VAR_TM_FULLNAME]} ha appena superato il record che apparteneva a Rafael Nabal! Il tuo giocatore si rende conto di essere entrato nella leggenda?</t>
  </si>
  <si>
    <t>凭借这第14个法网冠军，{[VAR_TM_FULLNAME]}打破了拉斐尔·纳巴尔的纪录！您的球员是否意识到自己已经成为传奇？</t>
  </si>
  <si>
    <t>Завоевав свой 14-й Roland Garros, {[VAR_TM_FULLNAME]} побил рекорд Рафаэля Набаля! Осознаёт ли ваш игрок, что стал легендой?</t>
  </si>
  <si>
    <t>Ao vencer este 14º Roland Garros, {[VAR_TM_FULLNAME]} quebrou o recorde anteriormente detido por Rafael Nabal! Seu jogador está ciente de que se tornou uma lenda?</t>
  </si>
  <si>
    <t>CONF3_Q22_R1_M</t>
  </si>
  <si>
    <t>It's a great honor for him. He looked up to Rafael Nabal when he was growing up, so breaking his record today is incredible!</t>
  </si>
  <si>
    <t>C'est un grand honneur pour lui, Rafael Nabal était son idole lorsqu'il était jeune donc battre son record aujourd'hui est juste une sensation incroyable !</t>
  </si>
  <si>
    <t>Das ist eine große Ehre für ihn. Rafael Nabal war sein Idol, als er noch klein war, weshalb es einfach nur eine unglaubliche Sensation ist, heute seinen Rekord gebrochen zu haben!</t>
  </si>
  <si>
    <t>Es un gran honor para mi tenista. Desde muy joven, admiraba a Rafael Nabal, ¡así que haber batido hoy su récord ha sido increíble!</t>
  </si>
  <si>
    <t>È un grande onore per lui; Rafael Nabal era il suo idolo quando era piccolo e superare il suo record oggi è una sensazione incredibile!</t>
  </si>
  <si>
    <t>这对他来说是一种莫大的荣誉。他从小就把拉斐尔·纳巴尔视为偶像，今天能打破他的纪录，真是令人难以置信！</t>
  </si>
  <si>
    <t>Для него это огромная честь. Он восхищался Рафаэлем Набалем, когда рос, так что побить его рекорд — невероятно!</t>
  </si>
  <si>
    <t>É uma grande honra para ele. Ele admirava Rafael Nabal quando estava crescendo, então quebrar seu recorde hoje é incrível!</t>
  </si>
  <si>
    <t>CONF3_Q23_M</t>
  </si>
  <si>
    <t>By winning this 6th New York Open, {[VAR_TM_FULLNAME]} has broken the record previously held by Jimmy Connors! Is your player aware that he’s become a legend?</t>
  </si>
  <si>
    <t>En remportant ce 6e New York Open, {[VAR_TM_FULLNAME]} vient de battre le record anciennement détenu par Jimmy Connors ! Votre joueur a-t-il conscience de rentrer dans la légende ?</t>
  </si>
  <si>
    <t>Mit diesen 6. New York Open hat {[VAR_TM_FULLNAME]} den alten Rekord von Jimmy Connors gebrochen! Ist sich Ihr Spieler bewusst, dass er damit zur Legende wurde?</t>
  </si>
  <si>
    <t>Al ganar este 6.º Abierto de Nueva York, ¡{[VAR_TM_FULLNAME]} ha batido el récord que ostentaba Jimmy Connors! ¿Tu tenista es consciente de que se ha convertido en una leyenda?</t>
  </si>
  <si>
    <t>Con questo titolo numero 6 dei New York Open, {[VAR_TM_FULLNAME]} ha appena superato il record che apparteneva a Jimmy Connors! Il tuo giocatore si rende conto di essere entrato nella leggenda?</t>
  </si>
  <si>
    <t>凭借这第6个纽约公开赛冠军，{[VAR_TM_FULLNAME]}打破了吉米·康纳斯的纪录！
 您的球员是否意识到自己已经成为传奇？</t>
  </si>
  <si>
    <t>Завоевав свой 6-й New York Open, {[VAR_TM_FULLNAME]} побил рекорд Джимми Коннорса! Осознаёт ли ваш игрок, что стал легендой?</t>
  </si>
  <si>
    <t>Ao vencer este 6º New York Open, {[VAR_TM_FULLNAME]} quebrou o recorde anteriormente detido por Jimmy Connors! Seu jogador está ciente de que se tornou uma lenda?</t>
  </si>
  <si>
    <t>CONF3_Q24_M</t>
  </si>
  <si>
    <t>By winning this 9th London Championships, {[VAR_TM_FULLNAME]} has broken the record previously held by Roger Feberer! Is your player aware that he’s become a legend?</t>
  </si>
  <si>
    <t>En remportant ce 9e London Championships, {[VAR_TM_FULLNAME]} vient de battre le record anciennement détenu par Roger Feberer ! Votre joueur a-t-il conscience de rentrer dans la légende ?</t>
  </si>
  <si>
    <t>Mit diesen 9. London Championships hat {[VAR_TM_FULLNAME]} den alten Rekord von Roger Feberer gebrochen! Ist sich Ihr Spieler bewusst, dass er damit zur Legende wurde?</t>
  </si>
  <si>
    <t>Al ganar este 9.º Campeonato de Londres, ¡{[VAR_TM_FULLNAME]} ha batido el récord que ostentaba Roger Feberer! ¿Tu tenista es consciente de que se ha convertido en una leyenda?</t>
  </si>
  <si>
    <t>Con questo titolo numero 9 dei London Championships, {[VAR_TM_FULLNAME]} ha appena superato il record che apparteneva a Roger Feberer! Il tuo giocatore si rende conto di essere entrato nella leggenda?</t>
  </si>
  <si>
    <t>凭借这第9个伦敦锦标赛冠军，{[VAR_TM_FULLNAME]}打破了罗杰·费贝勒的纪录！
 您的球员是否意识到自己已经成为传奇？</t>
  </si>
  <si>
    <t>Завоевав свой 9-й London Championships, {[VAR_TM_FULLNAME]} побил рекорд Роджера Феберера! Осознаёт ли ваш игрок, что стал легендой?</t>
  </si>
  <si>
    <t>Ao vencer este 9º London Championships, {[VAR_TM_FULLNAME]} quebrou o recorde anteriormente detido por Roger Feberer! Seu jogador está ciente de que se tornou uma lenda?</t>
  </si>
  <si>
    <t>CONF3_Q24_R1_M</t>
  </si>
  <si>
    <t>It's a great honor for him. He looked up to Roger Feberer when he was growing up, so breaking his record today is incredible!</t>
  </si>
  <si>
    <t>C'est un grand honneur pour lui, Roger Feberer était son idole lorsqu'il était jeune donc battre son record aujourd'hui est juste une sensation incroyable !</t>
  </si>
  <si>
    <t>Das ist eine große Ehre für ihn. Roger Feberer war sein Idol, als er noch klein war, weshalb es einfach nur eine unglaubliche Sensation ist, heute seinen Rekord gebrochen zu haben!</t>
  </si>
  <si>
    <t>Es un gran honor para mi tenista. Desde muy joven, admiraba a Roger Feberer, ¡así que haber batido hoy su récord ha sido increíble!</t>
  </si>
  <si>
    <t>È un grande onore per lui; Roger Feberer era il suo idolo quando era piccolo e superare il suo record oggi è una sensazione incredibile!</t>
  </si>
  <si>
    <t>这对他来说是一种莫大的荣誉。他从小就把罗杰·费贝勒视为偶像，今天能打破他的纪录，真是令人难以置信！</t>
  </si>
  <si>
    <t>Для него это огромная честь. Он восхищался Роджером Феберером, когда рос, так что побить его рекорд — невероятно!</t>
  </si>
  <si>
    <t>É uma grande honra para ele. Ele admirava Roger Feberer quando estava crescendo, então quebrar seu recorde hoje é incrível!</t>
  </si>
  <si>
    <t>CONF3_Q25_M</t>
  </si>
  <si>
    <t>By winning this 10th Australian Championships, {[VAR_TM_FULLNAME]} has broken the record previously held by Novak Djorovic! Is your player aware that he’s become a legend?</t>
  </si>
  <si>
    <t>En remportant ce 10e Australian Championships, {[VAR_TM_FULLNAME]} vient de battre le record anciennement détenu par Novak Djorovic ! Votre joueur a-t-il conscience de rentrer dans la légende ?</t>
  </si>
  <si>
    <t>Mit diesen 10. Australian Championships hat {[VAR_TM_FULLNAME]} den alten Rekord von Novak Djorovic gebrochen! Ist sich Ihr Spieler bewusst, dass er damit zur Legende wurde?</t>
  </si>
  <si>
    <t>Al ganar este 10.º Campeonato de Australia, ¡{[VAR_TM_FULLNAME]} ha batido el récord que ostentaba Novak Djorovic! ¿Tu tenista es consciente de que se ha convertido en una leyenda?</t>
  </si>
  <si>
    <t>Con questo titolo numero 10 degli Australian Championships, {[VAR_TM_FULLNAME]} ha appena superato il record che apparteneva a Novak Djorovic! Il tuo giocatore si rende conto di essere entrato nella leggenda?</t>
  </si>
  <si>
    <t>凭借这第10个澳大利亚锦标赛冠军，{[VAR_TM_FULLNAME]}打破了诺瓦克·乔罗维奇的纪录！您的球员是否意识到自己已经成为传奇？</t>
  </si>
  <si>
    <t>Завоевав свой 10-й Australian Championships, {[VAR_TM_FULLNAME]} побил рекорд Новака Джоровича! Осознаёт ли ваш игрок, что стал легендой?</t>
  </si>
  <si>
    <t>Ao vencer este 10º Australian Championships, {[VAR_TM_FULLNAME]} quebrou o recorde anteriormente detido por Novak Djorovic! Seu jogador está ciente de que se tornou uma lenda?</t>
  </si>
  <si>
    <t>CONF3_Q26_M</t>
  </si>
  <si>
    <t>By winning this 7th MTL Finals, {[VAR_TM_FULLNAME]} has broken the record previously held by Roger Feberer! Is your player aware that he’s become a legend?</t>
  </si>
  <si>
    <t>En remportant ce 7e MTL Finals, {[VAR_TM_FULLNAME]} vient de battre le record anciennement détenu par Roger Feberer ! Votre joueur a-t-il conscience de rentrer dans la légende ?</t>
  </si>
  <si>
    <t>Mit dem Sieg bei diesen 7. MTL Finals hat {[VAR_TM_FULLNAME]} den alten Rekord von Roger Feberer gebrochen! Ist sich Ihr Spieler bewusst, dass er damit zur Legende wurde?</t>
  </si>
  <si>
    <t>Al ganar esta 7.ª Fase Final de MTL, ¡{[VAR_TM_FULLNAME]} ha batido el récord que ostentaba Roger Feberer! ¿Tu tenista es consciente de que se ha convertido en una leyenda?</t>
  </si>
  <si>
    <t>Con questo titolo numero 7 delle MTL Finals, {[VAR_TM_FULLNAME]} ha appena superato il record che apparteneva a Roger Feberer! Il tuo giocatore si rende conto di essere entrato nella leggenda?</t>
  </si>
  <si>
    <t>凭借这第7个MTL总决赛冠军，{[VAR_TM_FULLNAME]}打破了罗杰·费贝勒的纪录！
 您的球员是否意识到自己已经成为传奇？</t>
  </si>
  <si>
    <t>Завоевав свой 7-й MTL Finals, {[VAR_TM_FULLNAME]} побил рекорд Роджера Феберера! Осознаёт ли ваш игрок, что стал легендой?</t>
  </si>
  <si>
    <t>Ao vencer este 7º MTL Finals, {[VAR_TM_FULLNAME]} quebrou o recorde anteriormente detido por Roger Feberer! Seu jogador está ciente de que se tornou uma lenda?</t>
  </si>
  <si>
    <t>CONF3_Q26_R1_M</t>
  </si>
  <si>
    <t>C'est un grand honneur pour lui, Roger Feberer était son idole lorsqu'il était jeune donc battre son record aujourd'hui est juste incroyable !</t>
  </si>
  <si>
    <t>Das ist eine große Ehre für ihn. Roger Feberer war sein Idol, als er noch klein war, weshalb es einfach nur unglaublich ist, heute seinen Rekord gebrochen zu haben!</t>
  </si>
  <si>
    <t>È un grande onore per lui; Roger Feberer era il suo idolo quando era piccolo e superare il suo record oggi è davvero incredibile!</t>
  </si>
  <si>
    <t>CONF3_Q27_M</t>
  </si>
  <si>
    <t>By winning this 59th major title, {[VAR_TM_FULLNAME]} has broken the record previously held by Novak Djorovic! Is your player aware that he’s become a legend?</t>
  </si>
  <si>
    <t>En remportant ce 59e titre important, {[VAR_TM_FULLNAME]} vient de battre le record anciennement détenu par Novak Djorovic ! Votre joueur a-t-il conscience de rentrer dans la légende ?</t>
  </si>
  <si>
    <t>Mit diesem 59. Major-Titel hat {[VAR_TM_FULLNAME]} den alten Rekord von Novak Djorovic gebrochen! Ist sich Ihr Spieler bewusst, dass er damit zur Legende wurde?</t>
  </si>
  <si>
    <t>Al ganar este 59.º gran título, ¡{[VAR_TM_FULLNAME]} ha batido el récord que ostentaba Novak Djorovic! ¿Tu tenista es consciente de que se ha convertido en una leyenda?</t>
  </si>
  <si>
    <t>Con questo titolo numero 59 ai tornei importanti, {[VAR_TM_FULLNAME]} ha appena superato il record che apparteneva a Novak Djorovic! Il tuo giocatore si rende conto di essere entrato nella leggenda?</t>
  </si>
  <si>
    <t>凭借这第59个重大赛事冠军，{[VAR_TM_FULLNAME]}打破了诺瓦克·乔罗维奇的纪录！您的球员是否意识到自己已经成为传奇？</t>
  </si>
  <si>
    <t>Завоевав свой 59-й крупный титул, {[VAR_TM_FULLNAME]} побил рекорд Новака Джоровича! Осознаёт ли ваш игрок, что стал легендой?</t>
  </si>
  <si>
    <t>Ao vencer este 59º título de Grand Slam, {[VAR_TM_FULLNAME]} quebrou o recorde anteriormente detido por Novak Djorovic! Seu jogador está ciente de que se tornou uma lenda?</t>
  </si>
  <si>
    <t>CONF3_Q27_R4_M</t>
  </si>
  <si>
    <t>He’s very aware of it, and I hope it doesn't go to his head!</t>
  </si>
  <si>
    <t>Il en a pleinement conscience oui et j'espère que cela ne va pas lui monter à la tête !</t>
  </si>
  <si>
    <t>Ja, er ist sich dessen vollkommen bewusst und ich hoffe, dass ihm das nicht zu Kopf steigen wird!</t>
  </si>
  <si>
    <t>Es muy consciente de ello, ¡y espero que no se le suba a la cabeza!</t>
  </si>
  <si>
    <t>Sì, ne è perfettamente conscio e spero che ora non si monti la testa!</t>
  </si>
  <si>
    <t>他当然知道，也希望这不会让他冲昏头脑！</t>
  </si>
  <si>
    <t>Он прекрасно это понимает, и я надеюсь, что это не вскружит ему голову!</t>
  </si>
  <si>
    <t>Ele está muito ciente disso, e espero que isso não suba à cabeça dele!</t>
  </si>
  <si>
    <t>CONF3_Q28_M</t>
  </si>
  <si>
    <t>By winning this 82nd minor title, {[VAR_TM_FULLNAME]} has broken the record previously held by Jimmy Connors! Is your player aware that he’s become a legend?</t>
  </si>
  <si>
    <t>En remportant ce 82e titre mineur, {[VAR_TM_FULLNAME]} vient de battre le record anciennement détenu par Jimmy Connors ! Votre joueur a-t-il conscience de rentrer dans la légende ?</t>
  </si>
  <si>
    <t>Mit diesem 82. Minor-Titel hat {[VAR_TM_FULLNAME]} den alten Rekord von Jimmy Connors gebrochen! Ist sich Ihr Spieler bewusst, dass er damit zur Legende wurde?</t>
  </si>
  <si>
    <t>Al ganar este 82.º título menor, ¡{[VAR_TM_FULLNAME]} ha batido el récord que ostentaba Jimmy Connors! ¿Tu tenista es consciente de que se ha convertido en una leyenda?</t>
  </si>
  <si>
    <t>Con questo titolo numero 82 ai tornei minori, {[VAR_TM_FULLNAME]} ha appena superato il record che apparteneva a Jimmy Connors! Il tuo giocatore si rende conto di essere entrato nella leggenda?</t>
  </si>
  <si>
    <t>凭借这第82个小型赛事冠军，{[VAR_TM_FULLNAME]}打破了吉米·康纳斯的纪录！
 您的球员是否意识到自己已经成为传奇？</t>
  </si>
  <si>
    <t>Завоевав свой 82-й малый титул, {[VAR_TM_FULLNAME]} побил рекорд Джимми Коннорса! Осознаёт ли ваш игрок, что стал легендой?</t>
  </si>
  <si>
    <t>Ao vencer este 82º título menor, {[VAR_TM_FULLNAME]} quebrou o recorde anteriormente detido por Jimmy Connors! Seu jogador está ciente de que se tornou uma lenda?</t>
  </si>
  <si>
    <t>CONF3_Q28_R1_M</t>
  </si>
  <si>
    <t>Not to disappoint you, but I'm not sure {[VAR_TM_FIRSTNAME]} knows who Jimmy Connors is... Makes you feel old, doesn't it?</t>
  </si>
  <si>
    <t>Au risque de vous décevoir, je ne suis pas sûr que {[VAR_TM_FIRSTNAME]} ne connaisse Jimmy Connors… Vous prenez un coup de vieux vous aussi n'est-ce pas ?</t>
  </si>
  <si>
    <t>Auf die Gefahr hin, Sie zu enttäuschen, ich bin mir aber gar nicht sicher, ob {[VAR_TM_FIRSTNAME]} Jimmy Connors überhaupt kennt ... Da kommt man sich alt vor, was?</t>
  </si>
  <si>
    <t>Lamento decepcionarte, pero no tengo claro que {[VAR_TM_FIRSTNAME]} sepa quién es Jimmy Connors... Te hace sentir viejo, ¿verdad?</t>
  </si>
  <si>
    <t>Non vorrei deludervi, ma non sono sicuro che {[VAR_TM_FIRSTNAME]} conosca Jimmy Connors… è un confronto un po’ da vecchietti, non trovate?</t>
  </si>
  <si>
    <t>不想打击你，但我不确定{[VAR_TM_FIRSTNAME]}知否道吉米·康纳斯是谁……是不是突然觉得自己老了？</t>
  </si>
  <si>
    <t>Не хочу вас расстраивать, но боюсь, {[VAR_TM_FIRSTNAME]} даже не знает, кто такой Джимми Коннорс… Чувствуете себя старым?</t>
  </si>
  <si>
    <t>Para não te decepcionar, mas não tenho certeza se {[VAR_TM_FIRSTNAME]} sabe quem é Jimmy Connors... Faz você se sentir velho, não é?</t>
  </si>
  <si>
    <t>CONF3_Q29_F</t>
  </si>
  <si>
    <t>By winning this 68th WTL title, {[VAR_TM_FULLNAME]} has broken the record previously held by Serena Willyams! Is your player aware that she’s become a legend?</t>
  </si>
  <si>
    <t>En remportant ce 68e titre WTL , {[VAR_TM_FULLNAME]} vient de battre le record anciennement détenu par Serena Willyams ! Votre joueuse a-t-elle conscience de rentrer dans la légende ?</t>
  </si>
  <si>
    <t>Mit diesem 68. WTL-Titel hat {[VAR_TM_FULLNAME]} den alten Rekord von Serena Willyams gebrochen! Ist sich Ihre Spielerin bewusst, dass sie damit zur Legende wurde?</t>
  </si>
  <si>
    <t>Al ganar este 68.º título de WTL, ¡{[VAR_TM_FULLNAME]} ha batido el récord que ostentaba Serena Willyams! ¿Tu tenista es consciente de que se ha convertido en una leyenda?</t>
  </si>
  <si>
    <t>Con questo titolo numero 68 della WTL, {[VAR_TM_FULLNAME]} ha appena superato il record che apparteneva a Serena Willyams! La tua giocatrice si rende conto di essere entrata nella leggenda?</t>
  </si>
  <si>
    <t>凭借这第68个WTL冠军，{[VAR_TM_FULLNAME]} 打破了塞蕾娜·威廉姆斯的纪录！您的球员是否意识到自己已经成为传奇？</t>
  </si>
  <si>
    <t>Завоевав свой 68-й титул WTL, {[VAR_TM_FULLNAME]} побила рекорд Серены Уильямс! Осознаёт ли ваша игрок, что стала легендой?</t>
  </si>
  <si>
    <t>Ao vencer este 68º título do WTL, {[VAR_TM_FULLNAME]} quebrou o recorde anteriormente detido por Serena Willyams! Sua jogadora está ciente de que se tornou uma lenda?</t>
  </si>
  <si>
    <t>CONF3_Q29_R1_F</t>
  </si>
  <si>
    <t>It's a great honor for her. She looked up to Serena Willyams when she was growing up, so breaking her record today is incredible!</t>
  </si>
  <si>
    <t>C'est un grand honneur pour elle, Serena Willyams était son idole lorsqu'elle était jeune donc battre son record aujourd'hui est juste incroyable !</t>
  </si>
  <si>
    <t>Das ist eine große Ehre für sie. Serena Willyams war ihr Idol, als sie noch klein war, weshalb es einfach nur unglaublich ist, heute ihren Rekord gebrochen zu haben!</t>
  </si>
  <si>
    <t>Es un gran honor para mi tenista. Desde muy joven, admiraba a Serena Willyams, ¡así que haber batido hoy su récord ha sido increíble!</t>
  </si>
  <si>
    <t>È un grande onore per lei; Serena Willyams era il suo idolo quando era piccolo e superare il suo record oggi è davvero incredibile!</t>
  </si>
  <si>
    <t>这对她来说是一种莫大的荣誉。她从小就以塞蕾娜·威廉姆斯为榜样，今天能打破她的纪录，真是令人难以置信！</t>
  </si>
  <si>
    <t>Для неё это огромная честь. Она восхищалась Сереной Уильямс, когда росла, так что побить её рекорд — невероятно!</t>
  </si>
  <si>
    <t>É uma grande honra para ela. Ela admirava Serena Williams quando era mais nova, então quebrar o recorde dela hoje é incrível!</t>
  </si>
  <si>
    <t>CONF3_Q2A_F</t>
  </si>
  <si>
    <t>{[VAR_MANAGER_FULLNAME]}, what a victory for {[VAR_TM_FULLNAME]}! You knew her abilities on this surface, so it's probably not a surprise for you?</t>
  </si>
  <si>
    <t>{[VAR_MANAGER_FULLNAME]}, quelle victoire de {[VAR_TM_FULLNAME]} ! Vous connaissiez ses aptitudes sur cette surface, ce n'est donc sans doute pas une surprise pour vous ?</t>
  </si>
  <si>
    <t>{[VAR_MANAGER_FULLNAME]}, was für ein Sieg für {[VAR_TM_FULLNAME]}! Sie kennen ja ihre Fähigkeiten auf dieser Oberfläche, ist das nicht also alles überraschend für Sie?</t>
  </si>
  <si>
    <t>¡{[VAR_MANAGER_FULLNAME]}, qué gran victoria para {[VAR_TM_FULLNAME]}! Ya conocías su habilidad en esta superficie, así que seguramente no haya sido una sorpresa para ti.</t>
  </si>
  <si>
    <t>{[VAR_MANAGER_FULLNAME]}, che grande vittoria da parte di {[VAR_TM_FULLNAME]}! Conosci le sue qualità su questa superficie, quindi non è una sorpresa per te.</t>
  </si>
  <si>
    <t>{[VAR_MANAGER_FULLNAME]}，恭喜{[VAR_TM_FULLNAME]}取得如此精彩的胜利！您早就了解她在这种场地上的实力，所以这场胜利对您来说应该不算意外吧？</t>
  </si>
  <si>
    <t>{[VAR_MANAGER_FULLNAME]}, какая победа для {[VAR_TM_FULLNAME]}! Вы знали её способности на этом покрытии, так что, вероятно, вы не удивлены?</t>
  </si>
  <si>
    <t>{[VAR_MANAGER_FULLNAME]}, que vitória para {[VAR_TM_FULLNAME]}! Você conhecia as habilidades dela nesta superfície, então provavelmente não é uma surpresa para você?</t>
  </si>
  <si>
    <t>CONF3_Q2A_M</t>
  </si>
  <si>
    <t>{[VAR_MANAGER_FULLNAME]}, what a victory for {[VAR_TM_FULLNAME]}! You knew his abilities on this surface, so it's probably not a surprise for you?</t>
  </si>
  <si>
    <t>{[VAR_MANAGER_FULLNAME]}, was für ein Sieg für {[VAR_TM_FULLNAME]}! Sie kennen ja seine Fähigkeiten auf dieser Oberfläche, ist das nicht also alles überraschend für Sie?</t>
  </si>
  <si>
    <t>{[VAR_MANAGER_FULLNAME]}，恭喜{[VAR_TM_FULLNAME]}取得如此精彩的胜利！您早就了解他在这种场地上的实力，所以这场胜利对您来说应该不算意外吧？</t>
  </si>
  <si>
    <t>{[VAR_MANAGER_FULLNAME]}, какая победа для {[VAR_TM_FULLNAME]}! Вы знали его способности на этом покрытии, так что, вероятно, вы не удивлены?</t>
  </si>
  <si>
    <t>{[VAR_MANAGER_FULLNAME]}, que vitória para {[VAR_TM_FULLNAME]}! Você conhecia as habilidades dele nesta superfície, então provavelmente não é uma surpresa para você?</t>
  </si>
  <si>
    <t>CONF3_Q2A_R1_F</t>
  </si>
  <si>
    <t>{[VAR_TM_FIRSTNAME]} has always had this surface in her blood, so no, I’m not surprised at all by this result.</t>
  </si>
  <si>
    <t>{[VAR_TM_FIRSTNAME]} a toujours eu cette surface dans le sang donc non je ne suis absolument pas surpris par ce résultat.</t>
  </si>
  <si>
    <t>{[VAR_TM_FIRSTNAME]} hatte diese Oberfläche schon immer im Blut, daher bin ich von diesem Ergebnis absolut nicht überrascht.</t>
  </si>
  <si>
    <t>{[VAR_TM_FIRSTNAME]} siempre ha llevado esta superficie en la sangre, así que no, no me sorprende en absoluto este resultado.</t>
  </si>
  <si>
    <t>{[VAR_TM_FIRSTNAME]} ha sempre avuto un talento per questa superficie e il suo risultato non mi sorprende affatto.</t>
  </si>
  <si>
    <t>{[VAR_TM_FIRSTNAME]}天生就擅长这种场地，所以我对这个结果一点也不意外。</t>
  </si>
  <si>
    <t>{[VAR_TM_FIRSTNAME]} всегда чувствовала это покрытие, так что нет — я совсем не удивлена результату.</t>
  </si>
  <si>
    <t>{[VAR_TM_FIRSTNAME]} sempre teve essa superfície no sangue, então não, não estou nada surpreso com este resultado.</t>
  </si>
  <si>
    <t>CONF3_Q2A_R1_M</t>
  </si>
  <si>
    <t>{[VAR_TM_FIRSTNAME]} has always had this surface in his blood, so no, I’m not surprised at all by this result.</t>
  </si>
  <si>
    <t>{[VAR_TM_FIRSTNAME]} всегда чувствовал это покрытие, так что нет — я совсем не удивлён результату.</t>
  </si>
  <si>
    <t>CONF3_Q2A_R2_F</t>
  </si>
  <si>
    <t>Honestly, I didn't think it would come so naturally for her.</t>
  </si>
  <si>
    <t>Honnêtement à ce point-là non, je ne pensais pas que cela serait aussi naturel pour elle.</t>
  </si>
  <si>
    <t>Nein, ehrlich gesagt, hatte ich nicht gedacht, dass dies so natürlich für sie sein würde.</t>
  </si>
  <si>
    <t>Sinceramente, no pensé que fuera a lidiar tan bien con ella.</t>
  </si>
  <si>
    <t>A dir la verità, non credevo che sarebbe stato così naturale per lei.</t>
  </si>
  <si>
    <t>老实说，我没想到她能打得这么自然。</t>
  </si>
  <si>
    <t>Честно говоря, не думала, что ей будет так легко.</t>
  </si>
  <si>
    <t>Honestamente, eu não achava que seria tão natural para ela.</t>
  </si>
  <si>
    <t>CONF3_Q2A_R2_M</t>
  </si>
  <si>
    <t>Honestly, I didn't think it would come so naturally for him.</t>
  </si>
  <si>
    <t>Honnêtement à ce point-là non, je ne pensais pas que cela serait aussi naturel pour lui.</t>
  </si>
  <si>
    <t>Nein, ehrlich gesagt, hatte ich nicht gedacht, dass dies so natürlich für ihn sein würde.</t>
  </si>
  <si>
    <t>A dir la verità, non credevo che sarebbe stato così naturale per lui.</t>
  </si>
  <si>
    <t>老实说，我没想到他能打得这么自然。</t>
  </si>
  <si>
    <t>Честно говоря, не думал, что ему будет так легко.</t>
  </si>
  <si>
    <t>Honestamente, eu não achava que seria tão natural para ele.</t>
  </si>
  <si>
    <t>CONF3_Q2A_R3_F</t>
  </si>
  <si>
    <t>Considering the investments made in our training structure, it was in her best interests to perform!</t>
  </si>
  <si>
    <t>Au regard des investissements réalisés dans notre structure d'entrainement, elle avait plutôt intérêt à performer !</t>
  </si>
  <si>
    <t>Angesichts der Investitionen in unsere Ausbildungseinrichtungen sollte sie lieber liefern!</t>
  </si>
  <si>
    <t>Teniendo en cuenta las inversiones que hemos realizado en nuestra infraestructura de entrenamiento, ¡ya le valía hacerlo bien!</t>
  </si>
  <si>
    <t>Pensando all’impegno che ha sempre mostrato nella nostra struttura di allenamento, devo dire che ci teneva molto!</t>
  </si>
  <si>
    <t>考虑到我们在训练体系上的投入，她当然得打出好成绩。</t>
  </si>
  <si>
    <t>С учётом инвестиций в нашу тренировочную структуру, ей было жизненно важно показать результат!</t>
  </si>
  <si>
    <t>Considerando os investimentos feitos em nossa estrutura de treinamento, era do interesse dela ter um bom desempenho!</t>
  </si>
  <si>
    <t>CONF3_Q2A_R3_M</t>
  </si>
  <si>
    <t>Considering the investments made in our training structure, it was in his best interests to perform!</t>
  </si>
  <si>
    <t>Au regard des investissements réalisés dans notre structure d'entrainement, il avait plutôt intérêt à performer !</t>
  </si>
  <si>
    <t>Angesichts der Investitionen in unsere Ausbildungseinrichtungen sollte er lieber liefern!</t>
  </si>
  <si>
    <t>考虑到我们在训练体系上的投入，他当然得打出好成绩。</t>
  </si>
  <si>
    <t>С учётом инвестиций в нашу тренировочную структуру, ему было жизненно важно показать результат!</t>
  </si>
  <si>
    <t>Considerando os investimentos feitos em nossa estrutura de treinamento, era do interesse dele ter um bom desempenho!</t>
  </si>
  <si>
    <t>CONF3_Q2A_R4_F</t>
  </si>
  <si>
    <t>Clay, grass, cement... She could even play on plastic, and you’ll see, she’ll be good there too!</t>
  </si>
  <si>
    <t>Terre battue, gazon, ciment… Vous pouvez même le faire jouer sur plastique vous verrez elle sera bonne aussi !</t>
  </si>
  <si>
    <t>Sandplatz, Rasen, Beton ... Sie könnten sie auch auf Plastik spielen lassen. Auch da wäre sie gut!</t>
  </si>
  <si>
    <t>Tierra batida, hierba, cemento... ¡Podría jugar hasta sobre plástico y también lo haría bien!</t>
  </si>
  <si>
    <t>Terra battuta, erba, cemento... potreste farla giocare anche su un campo di plastica e andrebbe alla grande anche lì!</t>
  </si>
  <si>
    <t>红土、草地、水泥……她甚至在塑料场上都能打得好，你等着瞧吧！</t>
  </si>
  <si>
    <t>Грунт, трава, хард… Она могла бы играть хоть на пластике — и вы увидите, ей там тоже будет удобно!</t>
  </si>
  <si>
    <t>Saibro, grama, cimento... Ela poderia até jogar no plástico, e você verá, ela seria boa nisso também!</t>
  </si>
  <si>
    <t>CONF3_Q2A_R4_M</t>
  </si>
  <si>
    <t>Clay, grass, cement... He could even play on plastic, and you’ll see, he’ll be good there too!</t>
  </si>
  <si>
    <t>Terre battue, gazon, ciment… Vous pouvez même le faire jouer sur plastique vous verrez il sera bon aussi !</t>
  </si>
  <si>
    <t>Sandplatz, Rasen, Beton ... Sie könnten ihn auch auf Plastik spielen lassen. Auch da wäre er gut!</t>
  </si>
  <si>
    <t>Terra battuta, erba, cemento... potreste farlo giocare anche su un campo di plastica e andrebbe alla grande anche lì!</t>
  </si>
  <si>
    <t>红土、草地、水泥……他甚至在塑料场上都能打得好，你等着瞧吧！</t>
  </si>
  <si>
    <t>Грунт, трава, хард… Он мог бы играть хоть на пластике — и вы увидите, ему там тоже будет удобно!</t>
  </si>
  <si>
    <t>Saibro, grama, cimento... Ele poderia até jogar no plástico, e você verá, ele seria bom nisso também!</t>
  </si>
  <si>
    <t>CONF3_Q2B_F</t>
  </si>
  <si>
    <t>{[VAR_MANAGER_FULLNAME]}, what a victory for {[VAR_TM_FULLNAME]}! Is it a surprise for you that she performs so well on this surface?</t>
  </si>
  <si>
    <t>{[VAR_MANAGER_FULLNAME]}, quelle victoire de {[VAR_TM_FULLNAME]} ! Est-ce que c'est une surprise pour vous qu'elle performe sur cette surface ?</t>
  </si>
  <si>
    <t>{[VAR_MANAGER_FULLNAME]}, was für ein Sieg für {[VAR_TM_FULLNAME]}! Kommt es für Sie überraschend, dass sie auf dieser Oberfläche liefert?</t>
  </si>
  <si>
    <t>¡{[VAR_MANAGER_FULLNAME]}, qué gran victoria para {[VAR_TM_FULLNAME]}! ¿Te sorprende que se haya desenvuelto tan bien en esta pista?</t>
  </si>
  <si>
    <t>{[VAR_MANAGER_FULLNAME]}, che grande vittoria da parte di {[VAR_TM_FULLNAME]}! Ti ha sorpreso questo risultato su questa superficie?</t>
  </si>
  <si>
    <t>{[VAR_MANAGER_FULLNAME]}，恭喜{[VAR_TM_FULLNAME]}取得这场胜利！她在这种场地上的表现如此出色，对您来说意外吗？</t>
  </si>
  <si>
    <t>{[VAR_MANAGER_FULLNAME]}, какая победа для {[VAR_TM_FULLNAME]}! Удивлены ли вы, что она так хорошо выступает на этом покрытии?</t>
  </si>
  <si>
    <t>{[VAR_MANAGER_FULLNAME]}, que vitória para {[VAR_TM_FULLNAME]}! É uma surpresa para você que ela tenha um desempenho tão bom nesta superfície?</t>
  </si>
  <si>
    <t>CONF3_Q2B_M</t>
  </si>
  <si>
    <t>{[VAR_MANAGER_FULLNAME]}, what a victory for {[VAR_TM_FULLNAME]}! Is it a surprise for you that he performs so well on this surface?</t>
  </si>
  <si>
    <t>{[VAR_MANAGER_FULLNAME]}, quelle victoire de {[VAR_TM_FULLNAME]} ! Est-ce que c'est une surprise pour vous qu'il performe sur cette surface ?</t>
  </si>
  <si>
    <t>{[VAR_MANAGER_FULLNAME]}, was für ein Sieg für {[VAR_TM_FULLNAME]}! Kommt es für Sie überraschend, dass er auf dieser Oberfläche liefert?</t>
  </si>
  <si>
    <t>{[VAR_MANAGER_FULLNAME]}，恭喜{[VAR_TM_FULLNAME]}取得这场胜利！他在这种场地上的表现如此出色，对您来说意外吗？</t>
  </si>
  <si>
    <t>{[VAR_MANAGER_FULLNAME]}, какая победа для {[VAR_TM_FULLNAME]}! Удивлены ли вы, что он так хорошо выступает на этом покрытии?</t>
  </si>
  <si>
    <t>{[VAR_MANAGER_FULLNAME]}, que vitória para {[VAR_TM_FULLNAME]}! É uma surpresa para você que ele tenha um desempenho tão bom nesta superfície?</t>
  </si>
  <si>
    <t>CONF3_Q2B_R1_F</t>
  </si>
  <si>
    <t>Yes, a little! She hadn't done very well on this surface so far, so I never imagined her winning this tournament!</t>
  </si>
  <si>
    <t>Un peu oui ! Elle avait pas été très bon jusqu'à présent sur cette surface donc je l'imaginais mal gagner ce tournoi !</t>
  </si>
  <si>
    <t>Schon, ja! Sie war bisher nicht so gut auf dieser Oberfläche, weshalb ich nicht gedacht hätte, dass sie dieses Turnier gewinnt!</t>
  </si>
  <si>
    <t>¡Sí, un poco! Hasta ahora, no le había ido muy bien en esta superficie, ¡así que nunca me imaginé que ganaría este torneo!</t>
  </si>
  <si>
    <t>Un po’ mi ha sorpreso, sì! Non aveva ottenuto risultati eclatanti fino ad oggi su questa superficie e non mi immaginavo potesse vincere questo torneo!</t>
  </si>
  <si>
    <t>是的，有点！她在这种场地上的表现一向不佳，我完全没想到她能拿下这场比赛！</t>
  </si>
  <si>
    <t>Да, немного! До сих пор она не блистала на этом покрытии, так что я не ожидала её победы!</t>
  </si>
  <si>
    <t>Sim, um pouco! Ela não tinha ido muito bem nesta superfície até agora, então eu nunca imaginei que ela ganharia este torneio!</t>
  </si>
  <si>
    <t>CONF3_Q2B_R1_M</t>
  </si>
  <si>
    <t>Yes, a little! He hadn't done very well on this surface so far, so I never imagined him winning this tournament!</t>
  </si>
  <si>
    <t>Un peu oui ! Il avait pas été très bon jusqu'à présent sur cette surface donc je l'imaginais mal gagner ce tournoi !</t>
  </si>
  <si>
    <t>Schon, ja! Er war bisher nicht so gut auf dieser Oberfläche, weshalb ich nicht gedacht hätte, dass er dieses Turnier gewinnt!</t>
  </si>
  <si>
    <t>是的，有点！他在这种场地上的表现一向不佳，我完全没想到他能拿下这场比赛！</t>
  </si>
  <si>
    <t>Да, немного! До сих пор он не блистал на этом покрытии, так что я не ожидал его победы!</t>
  </si>
  <si>
    <t>Sim, um pouco! Ele não tinha ido muito bem nesta superfície até agora, então eu nunca imaginei que ele ganharia este torneio!</t>
  </si>
  <si>
    <t>CONF3_Q2B_R2_F</t>
  </si>
  <si>
    <t>Oh, you know, I don't care much about statistics. Once you’re on the court, anything can happen, and that was proven today.</t>
  </si>
  <si>
    <t>Oh vous savez je me fiche des statistiques. Une fois sur le terrain, tout peut arriver et ça vient de se vérifier aujourd'hui.</t>
  </si>
  <si>
    <t>Ach, wissen Sie, Statistiken gehen mir am Wertesten vorbei. Auf dem Platz kann alles passieren, was heute wieder bestätigt wurde.</t>
  </si>
  <si>
    <t>Bueno, ya sabes, no me importan mucho las estadísticas. Una vez que estás en el campo, puede pasar cualquier cosa y eso ha quedado hoy demostrado.</t>
  </si>
  <si>
    <t>Lo sapete che le statistiche non mi interessano. Una volta che si scende in campo, tutto può accadere e oggi è stato così.</t>
  </si>
  <si>
    <t>哦，你知道的，我对数据统计没什么兴趣。上了球场，一切皆有可能，而今天也再次证明了这一点。</t>
  </si>
  <si>
    <t>Знаете, я не очень верю в статистику. На корте возможно всё — сегодня это доказано.</t>
  </si>
  <si>
    <t>Ah, sabe, eu não me importo muito com estatísticas. Uma vez que você está em quadra, tudo pode acontecer, e isso foi provado hoje.</t>
  </si>
  <si>
    <t>CONF3_Q2B_R2_M</t>
  </si>
  <si>
    <t>CONF3_Q2B_R3_F</t>
  </si>
  <si>
    <t>Not at all! We just invested in our academy, so {[VAR_TM_FIRSTNAME]} had a top-notch preparation for this tournament.</t>
  </si>
  <si>
    <t>Pas du tout ! On vient d'investir dans notre académie et donc {[VAR_TM_FIRSTNAME]} a eu une super préparation pour ce tournoi.</t>
  </si>
  <si>
    <t>Auf keinen Fall! Wir haben in unsere Akademie investiert und somit hatte {[VAR_TM_FIRSTNAME]} eine super Vorbereitung auf dieses Turnier.</t>
  </si>
  <si>
    <t>¡En absoluto! Acabamos de invertir en nuestra escuela, así que {[VAR_TM_FIRSTNAME]} ha tenido una preparación de primer nivel para este torneo.</t>
  </si>
  <si>
    <t>Assolutamente no! Abbiamo appena fatto grandi investimenti nella nostra accademia e {[VAR_TM_FIRSTNAME]} ha potuto usufruire di una preparazione specifica per questo torneo.</t>
  </si>
  <si>
    <t>一点也不！我们刚对学院进行了投资，{[VAR_TM_FIRSTNAME]}为这场比赛做了十足的准备。</t>
  </si>
  <si>
    <t>Ни капли! Мы только что инвестировали в академию, так что {[VAR_TM_FIRSTNAME]} подошла к турниру идеально подготовленной.</t>
  </si>
  <si>
    <t>De jeito nenhum! Nós acabamos de investir em nossa academia, então {[VAR_TM_FIRSTNAME]} teve uma preparação de ponta para este torneio.</t>
  </si>
  <si>
    <t>CONF3_Q2B_R3_M</t>
  </si>
  <si>
    <t>Ни капли! Мы только что инвестировали в академию, так что {[VAR_TM_FIRSTNAME]} подошёл к турниру идеально подготовленным.</t>
  </si>
  <si>
    <t>CONF3_Q2B_R4_F</t>
  </si>
  <si>
    <t>There are skills and then there’s self-confidence, the ability to believe in your chances. {[VAR_TM_FIRSTNAME]} finally realized that she could succeed on this surface and that made all the difference.</t>
  </si>
  <si>
    <t>Il y a les aptitudes et il y a la confiance en soi, la capacité à croire en ses chances. {[VAR_TM_FIRSTNAME]} a enfin compris qu'elle pouvait réussir sur cette surface et ça a fait la différence.</t>
  </si>
  <si>
    <t>Die Qualitäten sowie das Selbstvertrauen und die Fähigkeit, an seine Chancen zu glauben, sind vorhanden. {[VAR_TM_FIRSTNAME]} hat endlich verstanden, dass sie es auf dieser Oberfläche schaffen kann, was schließlich den Unterschied ausmachte.</t>
  </si>
  <si>
    <t>Por una parte está la habilidad y, por otra, la autoconfianza, la capacidad de creer en tus posibilidades. Finalmente, {[VAR_TM_FIRSTNAME]} se ha dado cuenta de que podía triunfar en esta pista y eso ha marcado la diferencia.</t>
  </si>
  <si>
    <t>Ci sono il talento, la fiducia in se stessi e la volontà di credere alle proprie capacità. {[VAR_TM_FIRSTNAME]} ha finalmente capito che avrebbe potuto vincere su questa superficie e ciò ha fatto la differenza.</t>
  </si>
  <si>
    <t>技术固然重要，但自信同样关键——要相信自己能赢。
 {[VAR_TM_FIRSTNAME]}终于意识到自己能在这种场地上取胜，这才是一切的关键。</t>
  </si>
  <si>
    <t>Есть навыки, но есть и уверенность — способность верить в свои шансы. {[VAR_TM_FIRSTNAME]} наконец поняла, что может добиться успеха на этом покрытии, и это всё изменило.</t>
  </si>
  <si>
    <t>Existem habilidades e depois existe a autoconfiança, a capacidade de acreditar nas suas chances. {[VAR_TM_FIRSTNAME]} finalmente percebeu que poderia ter sucesso nesta superfície e isso fez toda a diferença.</t>
  </si>
  <si>
    <t>CONF3_Q2B_R4_M</t>
  </si>
  <si>
    <t>There are skills and then there’s self-confidence, the ability to believe in your chances. {[VAR_TM_FIRSTNAME]} finally realized that he could succeed on this surface and that made all the difference.</t>
  </si>
  <si>
    <t>Il y a les aptitudes et il y a la confiance en soi, la capacité à croire en ses chances. {[VAR_TM_FIRSTNAME]} a enfin compris qu'il pouvait réussir sur cette surface et ça a fait la différence.</t>
  </si>
  <si>
    <t>Die Qualitäten sowie das Selbstvertrauen und die Fähigkeit, an seine Chancen zu glauben, sind vorhanden. {[VAR_TM_FIRSTNAME]} hat endlich verstanden, dass er es auf dieser Oberfläche schaffen kann, was schließlich den Unterschied ausmachte.</t>
  </si>
  <si>
    <t>Есть навыки, но есть и уверенность — способность верить в свои шансы. {[VAR_TM_FIRSTNAME]} наконец понял, что может добиться успеха на этом покрытии, и это всё изменило.</t>
  </si>
  <si>
    <t>CONF3_Q30_F</t>
  </si>
  <si>
    <t>By winning this 24th Grand Slam, {[VAR_TM_FULLNAME]} has broken the record previously held by Serena Willyams! Is your player aware that she’s become a legend?</t>
  </si>
  <si>
    <t>En remportant ce 24e Grand Slam , {[VAR_TM_FULLNAME]} vient de battre le record anciennement détenu par Serena Willyams ! Votre joueuse a-t-elle conscience de rentrer dans la légende ?</t>
  </si>
  <si>
    <t>Mit diesem 24. Grand Slam hat {[VAR_TM_FULLNAME]} den alten Rekord von Serena Willyams gebrochen! Ist sich Ihre Spielerin bewusst, dass sie damit zur Legende wurde?</t>
  </si>
  <si>
    <t>Al ganar este 24.º Grand Slam, ¡{[VAR_TM_FULLNAME]} ha batido el récord que ostentaba Serena Willyams! ¿Tu tenista es consciente de que se ha convertido en una leyenda?</t>
  </si>
  <si>
    <t>Con questo titolo numero 24 del Grande Slam, {[VAR_TM_FULLNAME]} ha appena superato il record che apparteneva a Serena Willyams! La tua giocatrice si rende conto di essere entrata nella leggenda?</t>
  </si>
  <si>
    <t>凭借这第24个大满贯冠军，{[VAR_TM_FULLNAME]} 打破了塞蕾娜·威廉姆斯的纪录！您的球员是否意识到自己已经成为传奇？</t>
  </si>
  <si>
    <t>Завоевав свой 24-й Большой шлем, {[VAR_TM_FULLNAME]} побила рекорд Серены Уильямс! Осознаёт ли ваша игрок, что стала легендой?</t>
  </si>
  <si>
    <t>Ao vencer este 24º Grand Slam, {[VAR_TM_FULLNAME]} quebrou o recorde anteriormente detido por Serena Williams! Sua jogadora está ciente de que se tornou uma lenda?</t>
  </si>
  <si>
    <t>CONF3_Q31_F</t>
  </si>
  <si>
    <t>By winning this 8th French Open, {[VAR_TM_FULLNAME]} has broken the record previously held by Chris Evert! Is your player aware that she’s become a legend?</t>
  </si>
  <si>
    <t>En remportant ce 8e French Open, {[VAR_TM_FULLNAME]} vient de battre le record anciennement détenu par Chris Evert ! Votre joueuse a-t-elle conscience de rentrer dans la légende ?</t>
  </si>
  <si>
    <t>Mit diesen 8. French Open hat {[VAR_TM_FULLNAME]} den alten Rekord von Chris Evert gebrochen! Ist sich Ihre Spielerin bewusst, dass sie damit zur Legende wurde?</t>
  </si>
  <si>
    <t>Al ganar este 8.º Abierto de Francia, ¡{[VAR_TM_FULLNAME]} ha batido el récord que ostentaba Chris Evert! ¿Tu tenista es consciente de que se ha convertido en una leyenda?</t>
  </si>
  <si>
    <t>Con questo titolo numero 8 dei French Open, {[VAR_TM_FULLNAME]} ha appena superato il record che apparteneva a Chris Evert! La tua giocatrice si rende conto di essere entrata nella leggenda?</t>
  </si>
  <si>
    <t>凭借这第8个法网冠军，{[VAR_TM_FULLNAME]}打破了克里斯·埃弗特的纪录！您的球员是否意识到自己已经成为传奇？</t>
  </si>
  <si>
    <t>Завоевав свой 8-й Roland Garros, {[VAR_TM_FULLNAME]} побила рекорд Крис Эверт! Осознаёт ли ваша игрок, что стала легендой?</t>
  </si>
  <si>
    <t>Ao vencer este 8º Roland Garros, {[VAR_TM_FULLNAME]} quebrou o recorde anteriormente detido por Chris Evert! Sua jogadora está ciente de que se tornou uma lenda?</t>
  </si>
  <si>
    <t>CONF3_Q31_R1_F</t>
  </si>
  <si>
    <t>Not to disappoint you, but I'm not sure {[VAR_TM_FIRSTNAME]} knows who Chris Evert is... Makes you feel old, doesn't it?</t>
  </si>
  <si>
    <t>Au risque de vous décevoir, je ne suis pas sûr que {[VAR_TM_FIRSTNAME]} ne connaisse Chris Evert… Vous prenez un coup de vieux vous aussi n'est-ce pas ?</t>
  </si>
  <si>
    <t>Auf die Gefahr hin, Sie zu enttäuschen, ich bin mir aber gar nicht sicher, ob {[VAR_TM_FIRSTNAME]} Chris Evert überhaupt kennt ... Da kommt man sich alt vor, was?</t>
  </si>
  <si>
    <t>Lamento decepcionarte, pero no tengo claro que {[VAR_TM_FIRSTNAME]} sepa quién es Chris Evert... Te hace sentir viejo, ¿verdad?</t>
  </si>
  <si>
    <t>Non vorrei deludervi, ma non sono sicuro che {[VAR_TM_FIRSTNAME]} conosca Chris Evert… è un confronto un po’ da vecchietti, non trovate?</t>
  </si>
  <si>
    <t>不想打击你，但我不确定{[VAR_TM_FIRSTNAME]}是否知道克里斯·埃弗特是谁……是不是突然觉得自己老了？</t>
  </si>
  <si>
    <t>Не хочу вас расстраивать, но боюсь, {[VAR_TM_FIRSTNAME]} даже не знает, кто такая Крис Эверт… Чувствуете себя старым?</t>
  </si>
  <si>
    <t>Para não te decepcionar, mas não tenho certeza se {[VAR_TM_FIRSTNAME]} sabe quem é Chris Evert... Faz você se sentir velho, não é?</t>
  </si>
  <si>
    <t>CONF3_Q32_F</t>
  </si>
  <si>
    <t>By winning this 9th New York Open, {[VAR_TM_FULLNAME]} has broken the record previously held by Molla Bjurstedt Mallory ! Is your player aware that she’s become a legend?</t>
  </si>
  <si>
    <t>En remportant ce 9e New York Open, {[VAR_TM_FULLNAME]} vient de battre le record anciennement détenu par Molla Bjurstedt Mallory ! Votre joueuse a-t-elle conscience de rentrer dans la légende ?</t>
  </si>
  <si>
    <t>Mit diesen 9. New York Open hat {[VAR_TM_FULLNAME]} den alten Rekord von Molla Bjurstedt Mallory gebrochen! Ist sich Ihre Spielerin bewusst, dass sie damit zur Legende wurde?</t>
  </si>
  <si>
    <t>Al ganar este 9.º Abierto de Nueva York, ¡{[VAR_TM_FULLNAME]} ha batido el récord que ostentaba Molla Bjurstedt Mallory! ¿Tu tenista es consciente de que se ha convertido en una leyenda?</t>
  </si>
  <si>
    <t>Con questo titolo numero 9 dei New York Open, {[VAR_TM_FULLNAME]} ha appena superato il record che apparteneva a Molla Bjurstedt Mallory! La tua giocatrice si rende conto di essere entrata nella leggenda?</t>
  </si>
  <si>
    <t>凭借这第9个纽约公开赛冠军，{[VAR_TM_FULLNAME]}打破了莫拉·比尤尔斯泰特·马洛里的纪录！您的球员是否意识到自己已经成为传奇？</t>
  </si>
  <si>
    <t>Победив на своём девятом New York Open, {[VAR_TM_FULLNAME]} побила рекорд, ранее принадлежавший Молле Бьюрстедт Маллори! Осознаёт ли ваша игрокиня, что она стала легендой?</t>
  </si>
  <si>
    <t>Ao vencer este 9º New York Open, {[VAR_TM_FULLNAME]} quebrou o recorde anteriormente detido por Molla Bjurstedt Mallory! Sua jogadora está ciente de que se tornou uma lenda?</t>
  </si>
  <si>
    <t>CONF3_Q32_R1_F</t>
  </si>
  <si>
    <t>When I asked her about it, she replied, "Molla who?" It's hard to blame her. That was over 100 years ago!</t>
  </si>
  <si>
    <t>Quand je lui en ai parlé, elle m'a répondu "Molla qui ?". Difficile de lui en vouloir, c'était y'a plus de 100 ans quand même !</t>
  </si>
  <si>
    <t>Als ich mit ihr darüber gesprochen habe, meinte sie nur „Molla wer?“. Da kann man ihr nicht einmal böse sein, das ist ja schon über 100 Jahre her!</t>
  </si>
  <si>
    <t>Cuando se lo pregunté, me dijo: "¿Quién es esa Molla?". En fin, tampoco es para echarse las manos a la cabeza: ¡aquello fue hace más de cien años!</t>
  </si>
  <si>
    <t>Quando gliel’ho detto, mi ha risposto "Chi è Molla?". Non posso biasimarla, sono passati più di 100 anni!</t>
  </si>
  <si>
    <t>当我问她时，她只回了句：“莫拉是谁？”也难怪，那可是100多年前的事了！</t>
  </si>
  <si>
    <t>Когда я спросил её об этом, она ответила: «Молла кто?» Трудно её винить — это было больше 100 лет назад!</t>
  </si>
  <si>
    <t>Quando perguntei a ela, ela respondeu: "Molla quem?" É difícil culpá-la. Isso foi há mais de 100 anos!</t>
  </si>
  <si>
    <t>CONF3_Q33_F</t>
  </si>
  <si>
    <t>By winning this 10th London Championships, {[VAR_TM_FULLNAME]} has broken the record previously held by Martina Navratilova! Is your player aware that she’s become a legend?</t>
  </si>
  <si>
    <t>En remportant ce 10e London Championships, {[VAR_TM_FULLNAME]} vient de battre le record anciennement détenu par Martina Navratilova ! Votre joueuse a-t-elle conscience de rentrer dans la légende ?</t>
  </si>
  <si>
    <t>Mit diesen 10. London Championships hat {[VAR_TM_FULLNAME]} den alten Rekord von Martina Navratilova gebrochen! Ist sich Ihre Spielerin bewusst, dass sie damit zur Legende wurde?</t>
  </si>
  <si>
    <t>Al ganar este 10.º Campeonato de Londres, ¡{[VAR_TM_FULLNAME]} ha batido el récord que ostentaba Martina Navratilova! ¿Tu tenista es consciente de que se ha convertido en una leyenda?</t>
  </si>
  <si>
    <t>Con questo titolo numero 10 dei London Championships, {[VAR_TM_FULLNAME]} ha appena superato il record che apparteneva a Martina Navratilova! La tua giocatrice si rende conto di essere entrata nella leggenda?</t>
  </si>
  <si>
    <t>凭借这第10个伦敦锦标赛冠军，{[VAR_TM_FULLNAME]}打破了玛蒂娜·纳芙拉蒂洛娃的纪录！您的球员是否意识到自己已经成为传奇？</t>
  </si>
  <si>
    <t>Победив на своём десятом London Championships, {[VAR_TM_FULLNAME]} побила рекорд, ранее принадлежавший Мартине Навратиловой! Осознаёт ли ваша игрокиня, что она стала легендой?</t>
  </si>
  <si>
    <t>Ao vencer este 10º London Championships, {[VAR_TM_FULLNAME]} quebrou o recorde anteriormente detido por Martina Navratilova! Sua jogadora está ciente de que se tornou uma lenda?</t>
  </si>
  <si>
    <t>CONF3_Q34_F</t>
  </si>
  <si>
    <t>By winning this 12th Australian Championships, {[VAR_TM_FULLNAME]} has broken the record previously held by Margaret Smith Court! Is your player aware that she’s become a legend?</t>
  </si>
  <si>
    <t>En remportant ce 12e Australian Championships , {[VAR_TM_FULLNAME]} vient de battre le record anciennement détenu par Margaret Smith Court ! Votre joueuse a-t-elle conscience de rentrer dans la légende ?</t>
  </si>
  <si>
    <t>Mit diesen 12. Australian Championships hat {[VAR_TM_FULLNAME]} den alten Rekord von Margaret Smith Court gebrochen! Ist sich Ihre Spielerin bewusst, dass sie damit zur Legende wurde?</t>
  </si>
  <si>
    <t>Al ganar este 12.º Campeonato de Australia, ¡{[VAR_TM_FULLNAME]} ha batido el récord que ostentaba Margaret Smith Court! ¿Tu tenista es consciente de que se ha convertido en una leyenda?</t>
  </si>
  <si>
    <t>Con questo titolo numero 12 degli Australian Championships, {[VAR_TM_FULLNAME]} ha appena superato il record che apparteneva a Margaret Smith Court! La tua giocatrice si rende conto di essere entrata nella leggenda?</t>
  </si>
  <si>
    <t>凭借这第12个澳大利亚锦标赛冠军，{[VAR_TM_FULLNAME]}打破了玛格丽特·史密斯·考特的纪录！您的球员是否意识到自己已经成为传奇？</t>
  </si>
  <si>
    <t>Победив на своём двенадцатом Australian Championships, {[VAR_TM_FULLNAME]} побила рекорд, ранее принадлежавший Маргарет Смит Корт! Осознаёт ли ваша игрокиня, что она стала легендой?</t>
  </si>
  <si>
    <t>Ao vencer este 12º Australian Championships, {[VAR_TM_FULLNAME]} quebrou o recorde anteriormente detido por Margaret Smith Court! Sua jogadora está ciente de que se tornou uma lenda?</t>
  </si>
  <si>
    <t>CONF3_Q34_R1_F</t>
  </si>
  <si>
    <t>When I asked her about it, she replied, "Margaret who?" It's hard to blame her. That was over 50 years ago!</t>
  </si>
  <si>
    <t>Quand je lui en ai parlé, elle m'a répondu "Margaret qui ?". Difficile de lui en vouloir, c'était y'a plus de 50 ans quand même !</t>
  </si>
  <si>
    <t>Als ich mit ihr darüber gesprochen habe, meinte sie nur „Margaret wer?“. Da kann man ihr nicht einmal böse sein, das ist ja schon über 50 Jahre her!</t>
  </si>
  <si>
    <t>Cuando se lo pregunté, me dijo: "¿Quién es esa Margaret?". En fin, tampoco es para echarse las manos a la cabeza: ¡aquello fue hace más de cincuenta años!</t>
  </si>
  <si>
    <t>Quando gliel’ho detto, mi ha risposto "Chi è Margaret?". Non posso biasimarla, sono passati più di 50 anni!</t>
  </si>
  <si>
    <t>当我问她时，她回答说：“玛格丽特是谁？”也难怪，那可是50多年前的事了！</t>
  </si>
  <si>
    <t>Когда я спросил её об этом, она ответила: «Маргарет кто?» Трудно её винить — это было больше 50 лет назад!</t>
  </si>
  <si>
    <t>Quando perguntei a ela, ela respondeu: "Margaret quem?" É difícil culpá-la. Isso foi há mais de 50 anos!</t>
  </si>
  <si>
    <t>CONF3_Q34_R2_F</t>
  </si>
  <si>
    <t>She’s vaguely heard of her, but breaking this record will surely satisfy her huge ego.</t>
  </si>
  <si>
    <t>Elle en a vaguement entendu parler mais, à coup sûr, battre ce record satisfera son égo démesuré.</t>
  </si>
  <si>
    <t>Sie hat das vage mitbekommen, diesen Rekord zu brechen wird ihr übertriebenes Ego aber bestimmt zufriedenstellen.</t>
  </si>
  <si>
    <t>Ha oído hablar vagamente de ella, pero seguro que batir este récord satisfará su enorme ego.</t>
  </si>
  <si>
    <t>Ne ha sentito parlare e, ne sono sicuro, superare questo record farà del bene al suo ego smisurato.</t>
  </si>
  <si>
    <t>她对这位前辈略有耳闻，但打破这项纪录，想必足以让她那强烈的自尊心得到极大满足。</t>
  </si>
  <si>
    <t>Она что-то о ней слышала, но побить этот рекорд наверняка польстит её огромному эго.</t>
  </si>
  <si>
    <t>Ela ouviu falar vagamente dela, mas quebrar este recorde certamente satisfará seu enorme ego.</t>
  </si>
  <si>
    <t>CONF3_Q35_F</t>
  </si>
  <si>
    <t>By winning this 9th WTL finals, {[VAR_TM_FULLNAME]} has broken the record previously held by Martina Navratilova! Is your player aware that she’s become a legend?</t>
  </si>
  <si>
    <t>En remportant ce 9e WTL Finals, {[VAR_TM_FULLNAME]} vient de battre le record anciennement détenu par Martina Navratilova ! Votre joueuse a-t-elle conscience de rentrer dans la légende ?</t>
  </si>
  <si>
    <t>Mit diesen 9. WTL Finals hat {[VAR_TM_FULLNAME]} den alten Rekord von Martina Navratilova gebrochen! Ist sich Ihre Spielerin bewusst, dass sie damit zur Legende wurde?</t>
  </si>
  <si>
    <t>Al ganar esta 9.ª Fase Final de WTL, ¡{[VAR_TM_FULLNAME]} ha batido el récord que ostentaba Martina Navratilova! ¿Tu tenista es consciente de que se ha convertido en una leyenda?</t>
  </si>
  <si>
    <t>Con questo titolo numero 9 delle WTL Finals, {[VAR_TM_FULLNAME]} ha appena superato il record che apparteneva a Martina Navratilova! La tua giocatrice si rende conto di essere entrata nella leggenda?</t>
  </si>
  <si>
    <t>凭借这第9个WTL总决赛冠军，{[VAR_TM_FULLNAME]}打破了玛蒂娜·纳芙拉蒂洛娃的纪录！您的球员是否意识到自己已经成为传奇？</t>
  </si>
  <si>
    <t>Победив на своём девятом WTL Finals, {[VAR_TM_FULLNAME]} побила рекорд, ранее принадлежавший Мартине Навратиловой! Осознаёт ли ваша игрокиня, что она стала легендой?</t>
  </si>
  <si>
    <t>Ao vencer esta 9ª final da WTL, {[VAR_TM_FULLNAME]} quebrou o recorde anteriormente detido por Martina Navratilova! Sua jogadora está ciente de que se tornou uma lenda?</t>
  </si>
  <si>
    <t>CONF3_Q35_R1_F</t>
  </si>
  <si>
    <t>Not to disappoint you, but I'm not sure {[VAR_TM_FIRSTNAME]} knows who Martina Navratilova is... Makes you feel old, doesn't it?</t>
  </si>
  <si>
    <t>Au risque de vous décevoir, je ne suis pas sûr que {[VAR_TM_FIRSTNAME]} ne connaisse Martina Navratilova… Vous prenez un coup de vieux vous aussi n'est-ce pas ?</t>
  </si>
  <si>
    <t>Auf die Gefahr hin, Sie zu enttäuschen, ich bin mir aber gar nicht sicher, ob {[VAR_TM_FIRSTNAME]} Martina Navratilova überhaupt kennt ... Da kommt man sich alt vor, was?</t>
  </si>
  <si>
    <t>Lamento decepcionarte, pero no tengo claro que {[VAR_TM_FIRSTNAME]} sepa quién es Martina Navratilova... Te hace sentir viejo, ¿verdad?</t>
  </si>
  <si>
    <t>Non vorrei deludervi, ma non sono sicuro che {[VAR_TM_FIRSTNAME]} conosca Martina Navratilova… è un confronto un po’ da vecchietti, non trovate?</t>
  </si>
  <si>
    <t>不想打击你，但我不确定{[VAR_TM_FIRSTNAME]}是否知道玛蒂娜·纳芙拉蒂洛娃是谁……是不是突然觉得自己老了？</t>
  </si>
  <si>
    <t>Не хочу вас огорчать, но я не уверена, что {[VAR_TM_FIRSTNAME]} знает, кто такая Мартина Навратилова… Чувствуете себя старым, да?</t>
  </si>
  <si>
    <t>Para não te decepcionar, mas não tenho certeza se {[VAR_TM_FIRSTNAME]} sabe quem é Martina Navratilova... Faz você se sentir velho, não é?</t>
  </si>
  <si>
    <t>CONF3_Q35_R2_F</t>
  </si>
  <si>
    <t>Elle a en a vaguement entendu parler mais, à coup sûr, battre ce record satisfera son égo démesuré.</t>
  </si>
  <si>
    <t>CONF3_Q36_F</t>
  </si>
  <si>
    <t>By winning this 52nd major title, {[VAR_TM_FULLNAME]} has broken the record previously held by Serena Willyams! Is your player aware that she’s become a legend?</t>
  </si>
  <si>
    <t>En remportant ce 52e titre important, {[VAR_TM_FULLNAME]} vient de battre le record anciennement détenu par Serena Willyams ! Votre joueuse a-t-elle conscience de rentrer dans la légende ?</t>
  </si>
  <si>
    <t>Mit diesem 52. Major-Titel hat {[VAR_TM_FULLNAME]} den alten Rekord von Serena Willyams gebrochen! Ist sich Ihre Spielerin bewusst, dass sie damit zur Legende wurde?</t>
  </si>
  <si>
    <t>Al ganar este 52.º gran título, ¡{[VAR_TM_FULLNAME]} ha batido el récord que ostentaba Serena Willyams! ¿Tu tenista es consciente de que se ha convertido en una leyenda?</t>
  </si>
  <si>
    <t>Con questo titolo numero 52 ai tornei importanti, {[VAR_TM_FULLNAME]} ha appena superato il record che apparteneva a Serena Willyams! La tua giocatrice si rende conto di essere entrata nella leggenda?</t>
  </si>
  <si>
    <t>凭借这第52个重大赛事冠军，{[VAR_TM_FULLNAME]}打破了塞蕾娜·威廉姆斯的纪录！您的球员是否意识到自己已经成为传奇？</t>
  </si>
  <si>
    <t>Победив на своём 52-м титуле «мейджора», {[VAR_TM_FULLNAME]} побила рекорд, ранее принадлежавший Серене Уильямс! Осознаёт ли ваша игрокиня, что она стала легендой?</t>
  </si>
  <si>
    <t>Ao vencer este 52º título importante, {[VAR_TM_FULLNAME]} quebrou o recorde anteriormente detido por Serena Williams! Sua jogadora está ciente de que se tornou uma lenda?</t>
  </si>
  <si>
    <t>CONF3_Q37_F</t>
  </si>
  <si>
    <t>By winning this 23rd minor title, {[VAR_TM_FULLNAME]} has broken the record previously held by Caroline Wozniacki! Is your player aware that she’s become a legend?</t>
  </si>
  <si>
    <t>En remportant ce 23e titre mineur, {[VAR_TM_FULLNAME]} vient de battre le record anciennement détenu par Caroline Wozniacki ! Votre joueuse a-t-elle conscience de rentrer dans la légende ?</t>
  </si>
  <si>
    <t>Mit diesem 23. Minor-Titel hat {[VAR_TM_FULLNAME]} den alten Rekord von Caroline Wozniacki gebrochen! Ist sich Ihre Spielerin bewusst, dass sie damit zur Legende wurde?</t>
  </si>
  <si>
    <t>Al ganar este 23.º título menor, ¡{[VAR_TM_FULLNAME]} ha batido el récord que ostentaba Caroline Wozniacki! ¿Tu tenista es consciente de que se ha convertido en una leyenda?</t>
  </si>
  <si>
    <t>Con questo titolo numero 23 ai tornei minori, {[VAR_TM_FULLNAME]} ha appena superato il record che apparteneva a Caroline Wozniacki! La tua giocatrice si rende conto di essere entrata nella leggenda?</t>
  </si>
  <si>
    <t>凭借这第23个小型赛事冠军，{[VAR_TM_FULLNAME]}打破了卡罗琳·沃兹尼亚奇的纪录！您的球员是否意识到自己已经成为传奇？</t>
  </si>
  <si>
    <t>Победив на своём 23-м «минорном» титуле, {[VAR_TM_FULLNAME]} побила рекорд, ранее принадлежавший Каролин Возняцки! Осознаёт ли ваша игрокиня, что она стала легендой?</t>
  </si>
  <si>
    <t>Ao vencer este 23º título menor, {[VAR_TM_FULLNAME]} quebrou o recorde anteriormente detido por Caroline Wozniacki! Sua jogadora está ciente de que se tornou uma lenda?</t>
  </si>
  <si>
    <t>CONF3_Q37_R1_F</t>
  </si>
  <si>
    <t>Not to disappoint you, but I'm not sure {[VAR_TM_FIRSTNAME]} knows who Caroline Wozniacki is... Makes you feel old, doesn't it?</t>
  </si>
  <si>
    <t>Au risque de vous décevoir, je ne suis pas sûr que {[VAR_TM_FIRSTNAME]} ne connaisse Caroline Wozniacki… Vous prenez un coup de vieux vous aussi n'est-ce pas ?</t>
  </si>
  <si>
    <t>Auf die Gefahr hin, Sie zu enttäuschen, ich bin mir aber gar nicht sicher, ob {[VAR_TM_FIRSTNAME]} Caroline Wozniacki überhaupt kennt ... Da kommt man sich alt vor, was?</t>
  </si>
  <si>
    <t>Lamento decepcionarte, pero no tengo claro que {[VAR_TM_FIRSTNAME]} sepa quién es Caroline Wozniacki... Te hace sentir viejo, ¿verdad?</t>
  </si>
  <si>
    <t>Non vorrei deludervi, ma non sono sicuro che {[VAR_TM_FIRSTNAME]} conosca Caroline Wozniacki… è un confronto un po’ da vecchietti, non trovate?</t>
  </si>
  <si>
    <t>不想打击你，但我不确定{[VAR_TM_FIRSTNAME]}是否知道卡罗琳·沃兹尼亚奇是谁……是不是突然觉得自己老了？</t>
  </si>
  <si>
    <t>Не хочу вас огорчать, но я не уверена, что {[VAR_TM_FIRSTNAME]} знает, кто такая Каролин Возняцки… Чувствуете себя старым, да?</t>
  </si>
  <si>
    <t>Para não te decepcionar, mas não tenho certeza se {[VAR_TM_FIRSTNAME]} sabe quem é Caroline Wozniacki... Faz você se sentir velho, não é?</t>
  </si>
  <si>
    <t>CONF3_Q38_M</t>
  </si>
  <si>
    <t>By winning this 37th Masters 1000, {[VAR_TM_FULLNAME]} has broken the record previously held by Novak Djorovic! Is your player aware that he’s become a legend?</t>
  </si>
  <si>
    <t>En remportant ce 37e Masters 1000, {[VAR_TM_FULLNAME]} vient de battre le record anciennement détenu par Novak Djorovic ! Votre joueur a-t-il conscience de rentrer dans la légende ?</t>
  </si>
  <si>
    <t>Mit diesem 37. Masters 1000 hat {[VAR_TM_FULLNAME]} den alten Rekord von Novak Djorovic gebrochen! Ist sich Ihr Spieler bewusst, dass er damit zur Legende wurde?</t>
  </si>
  <si>
    <t>Al ganar este 37.º Masters 1000, ¡{[VAR_TM_FULLNAME]} ha batido el récord que ostentaba Novak Djorovic! ¿Tu tenista es consciente de que se ha convertido en una leyenda?</t>
  </si>
  <si>
    <t>Con questo titolo numero 37 ai Masters 1000, {[VAR_TM_FULLNAME]} ha appena superato il record che apparteneva a Novak Djorovic! Il tuo giocatore si rende conto di essere entrato nella leggenda?</t>
  </si>
  <si>
    <t>凭借这第37个大师赛1000冠军，{[VAR_TM_FULLNAME]}打破了诺瓦克·乔罗维奇的纪录！您的球员是否意识到自己已经成为传奇？</t>
  </si>
  <si>
    <t>Победив на своём 37-м Masters 1000, {[VAR_TM_FULLNAME]} побил рекорд, ранее принадлежавший Новаку Джоровичу! Осознаёт ли ваш игрок, что он стал легендой?</t>
  </si>
  <si>
    <t>Ao vencer este 37º Masters 1000, {[VAR_TM_FULLNAME]} quebrou o recorde anteriormente detido por Novak Djokovic! Seu jogador está ciente de que se tornou uma lenda?</t>
  </si>
  <si>
    <t>CONF3_Q38_R1_M</t>
  </si>
  <si>
    <t>It's a great honor for him. He looked up to Novak Djorovic when he was growing up, so breaking his record today is incredible!</t>
  </si>
  <si>
    <t>C'est un grand honneur pour lui, Novak Djorovic était son idole lorsqu'il était jeune donc battre son record aujourd'hui est juste une sensation incroyable !</t>
  </si>
  <si>
    <t>Das ist eine große Ehre für ihn. Novak Djorovic war sein Idol, als er noch klein war, weshalb es einfach nur eine unglaubliche Sensation ist, heute seinen Rekord gebrochen zu haben!</t>
  </si>
  <si>
    <t>Es un gran honor para mi tenista. Desde muy joven, admiraba a Novak Djorovic, ¡así que haber batido hoy su récord ha sido increíble!</t>
  </si>
  <si>
    <t>È un grande onore per lui; Novak Djorovic era il suo idolo quando era piccolo e superare il suo record oggi è una sensazione incredibile!</t>
  </si>
  <si>
    <t>这对他来说是一种莫大的荣誉。他从小就以诺瓦克·乔罗维奇为榜样，今天能打破他的纪录，真是令人难以置信！</t>
  </si>
  <si>
    <t>Для него это огромная честь. Он восхищался Новаком Джоровичем, когда рос, поэтому побить его рекорд — невероятно!</t>
  </si>
  <si>
    <t>É uma grande honra para ele. Ele admirava Novak Djokovic quando era mais novo, então quebrar o recorde dele hoje é incrível!</t>
  </si>
  <si>
    <t>CONF3_Q38_R2_M</t>
  </si>
  <si>
    <t>He’s vaguely heard of it, but breaking this record will surely satisfy his huge ego.</t>
  </si>
  <si>
    <t>Il en a vaguement entendu parler mais, à coup sûr, battre ce record satisfera son égo démesuré.</t>
  </si>
  <si>
    <t>Er hat das vage mitbekommen, diesen Rekord zu brechen wird sein übertriebenes Ego aber bestimmt zufriedenstellen.</t>
  </si>
  <si>
    <t>Ha oído hablar vagamente de ello, pero seguro que batir este récord satisfará su enorme ego.</t>
  </si>
  <si>
    <t>他对这位前辈略有耳闻，但打破这项纪录，想必足以让他那强烈的自尊心得到极大满足。</t>
  </si>
  <si>
    <t>Он что-то слышал об этом, но побитие рекорда точно польстит его огромному эго.</t>
  </si>
  <si>
    <t>Ele ouviu falar vagamente disso, mas quebrar este recorde certamente satisfará seu enorme ego.</t>
  </si>
  <si>
    <t>CONF3_Q38_R4_M</t>
  </si>
  <si>
    <t>Yes, {[VAR_TM_FIRSTNAME]} told me about it before the match started. I was worried that this would give him stage fright, but obviously it didn't! Congratulations to him!</t>
  </si>
  <si>
    <t>Oui {[VAR_TM_FIRSTNAME]} m'en avait parlé avant le début du match. Je craignais que cela le paralyse un peu mais, de toute évidence, ça n'a pas été le cas ! Bravo à lui !</t>
  </si>
  <si>
    <t>Ja, {[VAR_TM_FIRSTNAME]} hatte mir das vor dem Match gesagt. Ich hatte befürchtet, dass ihn das etwas lähmen würde, das war aber offensichtlich nicht der Fall! Glückwunsch!</t>
  </si>
  <si>
    <t>Sí, {[VAR_TM_FIRSTNAME]} me lo dijo antes de que empezara el partido. Me preocupaba que esto le diera pánico escénico, ¡pero obviamente no ha sido así! ¡Mi enhorabuena!</t>
  </si>
  <si>
    <t>Sì, {[VAR_TM_FIRSTNAME]} me lo aveva detto prima dell’inizio dell’incontro. Temevo che questa notizia lo potesse paralizzare un po’, ma, evidentemente, non è stato così! È stato bravissimo!</t>
  </si>
  <si>
    <t>是的，{[VAR_TM_FIRSTNAME]} 在比赛开始前就提到过这件事。我还担心这会让他紧张，但显然并没有！恭喜他！</t>
  </si>
  <si>
    <t>Да, {[VAR_TM_FIRSTNAME]} рассказал мне об этом перед матчем. Я боялся, что его это напугает, но, очевидно, нет! Поздравляю его!</t>
  </si>
  <si>
    <t>Sim, {[VAR_TM_FIRSTNAME]} me contou sobre isso antes da partida começar. Eu estava preocupado que isso lhe desse medo de palco, mas obviamente não deu! Parabéns a ele!</t>
  </si>
  <si>
    <t>CONF3_Q39_F</t>
  </si>
  <si>
    <t>By winning this 24th Masters 1000, {[VAR_TM_FULLNAME]} has broken the record previously held by Serena Willyams! Is your player aware that she’s become a legend?</t>
  </si>
  <si>
    <t>En remportant ce 24e Masters 1000, {[VAR_TM_FULLNAME]} vient de battre le record anciennement détenu par Serena Willyams ! Votre joueuse a-t-elle conscience de rentrer dans la légende ?</t>
  </si>
  <si>
    <t>Mit diesem 24. Masters 1000 hat {[VAR_TM_FULLNAME]} den alten Rekord von Serena Willyams gebrochen! Ist sich Ihre Spielerin bewusst, dass sie damit zur Legende wurde?</t>
  </si>
  <si>
    <t>Al ganar este 24.º Masters 1000, ¡{[VAR_TM_FULLNAME]} ha batido el récord que ostentaba Serena Willyams! ¿Tu tenista es consciente de que se ha convertido en una leyenda?</t>
  </si>
  <si>
    <t>Con questo titolo numero 24 ai Masters 1000, {[VAR_TM_FULLNAME]} ha appena superato il record che apparteneva a Serena Willyams! La tua giocatrice si rende conto di essere entrata nella leggenda?</t>
  </si>
  <si>
    <t>凭借这第24个大师赛1000冠军，{[VAR_TM_FULLNAME]}打破了塞蕾娜·威廉姆斯的纪录！您的球员是否意识到自己已经成为传奇？</t>
  </si>
  <si>
    <t>Победив на своём 24-м Masters 1000, {[VAR_TM_FULLNAME]} побила рекорд, ранее принадлежавший Серене Уильямс! Осознаёт ли ваша игрокиня, что она стала легендой?</t>
  </si>
  <si>
    <t>Ao vencer este 24º Masters 1000, {[VAR_TM_FULLNAME]} quebrou o recorde anteriormente detido por Serena Williams! Sua jogadora está ciente de que se tornou uma lenda?</t>
  </si>
  <si>
    <t>CONF3_Q39_R1_F</t>
  </si>
  <si>
    <t>C'est un grand honneur pour elle, Serena Willyams était son idole lorsqu'elle était jeune donc battre son record aujourd'hui est juste une sensation incroyable !</t>
  </si>
  <si>
    <t>Das ist eine große Ehre für sie. Serena Willyams war ihr Idol, als sie noch klein war, weshalb es einfach nur eine unglaubliche Sensation ist, heute ihren Rekord gebrochen zu haben!</t>
  </si>
  <si>
    <t>È un grande onore per lei; Serena Willyams era il suo idolo quando era piccola e superare il suo record oggi è davvero una sensazione incredibile!</t>
  </si>
  <si>
    <t>Для неё это огромная честь. Она восхищалась Сереной Уильямс, когда росла, поэтому побить её рекорд — невероятно!</t>
  </si>
  <si>
    <t>CONF3_Q39_R2_F</t>
  </si>
  <si>
    <t>{[VAR_TM_FIRSTNAME]} doesn't care about records, stats, or any of that. All that matters is the game and nothing else.</t>
  </si>
  <si>
    <t>{[VAR_TM_FIRSTNAME]} se fiche pas mal des records, des stats, etc. Tout ce qui l'intéresse c'est le jeu et rien d'autre.</t>
  </si>
  <si>
    <t>{[VAR_TM_FIRSTNAME]} interessiert sich wirklich null für Rekorde, Statistiken usw. Sie interessiert sich nur für das Spiel und nichts anderes.</t>
  </si>
  <si>
    <t>A {[VAR_TM_FIRSTNAME]} no le importan los récords, las estadísticas, ni nada de eso. Lo único que le importa es jugar; nada más.</t>
  </si>
  <si>
    <t>{[VAR_TM_FIRSTNAME]} non si interessa affatto ai record e alle statistiche. Ciò che le interessa è giocare e nient’altro.</t>
  </si>
  <si>
    <t>{[VAR_TM_FIRSTNAME]}对纪录、数据这些东西完全不在意。对她来说，比赛本身才是最重要的。</t>
  </si>
  <si>
    <t>{[VAR_TM_FIRSTNAME]} не интересуется рекордами, статистикой или чем-то подобным. Для неё важна лишь игра.</t>
  </si>
  <si>
    <t>{[VAR_TM_FIRSTNAME]} não se importa com recordes, estatísticas ou nada disso. Tudo o que importa é o jogo e nada mais.</t>
  </si>
  <si>
    <t>CONF3_Q39_R3_F</t>
  </si>
  <si>
    <t>Yes, {[VAR_TM_FIRSTNAME]} told me about it before the match started. I was worried that this would give her stage fright, but obviously it didn't! Congratulations to her!</t>
  </si>
  <si>
    <t>Oui {[VAR_TM_FIRSTNAME]} m'en avait parlé avant le début du match. Je craignais que cela la paralyse un peu mais, de toute évidence, ça n'a pas été le cas ! Bravo à elle !</t>
  </si>
  <si>
    <t>Ja, {[VAR_TM_FIRSTNAME]} hatte mir das vor dem Match gesagt. Ich hatte befürchtet, dass sie das etwas lähmen würde, das war aber offensichtlich nicht der Fall! Glückwunsch!</t>
  </si>
  <si>
    <t>Sì, {[VAR_TM_FIRSTNAME]} me lo aveva detto prima dell’inizio dell’incontro. Temevo che questa notizia la potesse paralizzare un po’, ma, evidentemente, non è stato così! È stata bravissima!</t>
  </si>
  <si>
    <t>是的，{[VAR_TM_FIRSTNAME]}在比赛开始前就提到过这件事。我还担心这会让她紧张，但显然并没有！恭喜她！</t>
  </si>
  <si>
    <t>Да, {[VAR_TM_FIRSTNAME]} сказала мне об этом перед матчем. Я боялся, что это её напугает, но, очевидно, нет! Поздравляю её!</t>
  </si>
  <si>
    <t>Sim, {[VAR_TM_FIRSTNAME]} me contou sobre isso antes da partida começar. Eu estava preocupado que isso lhe desse medo de palco, mas obviamente não deu! Parabéns a ela!</t>
  </si>
  <si>
    <t>CONF3_Q39_R4_F</t>
  </si>
  <si>
    <t>She’s very aware of it, and I hope it doesn't go to her head!</t>
  </si>
  <si>
    <t>Elle en a pleinement conscience oui et j'espère que cela ne va pas lui monter à la tête !</t>
  </si>
  <si>
    <t>Ja, sie ist sich dessen vollkommen bewusst und ich hoffe, dass ihr das nicht zu Kopf steigen wird!</t>
  </si>
  <si>
    <t>Sì, ne è perfettamente conscia e spero che ora non si monti la testa!</t>
  </si>
  <si>
    <t>她当然知道，也希望这不会让她冲昏头脑！</t>
  </si>
  <si>
    <t>Она отлично это понимает, и я надеюсь, что ей это не ударит в голову!</t>
  </si>
  <si>
    <t>Ela está muito ciente disso, e espero que isso não suba à cabeça dela!</t>
  </si>
  <si>
    <t>CONF3_Q9A_F</t>
  </si>
  <si>
    <t>Winning this title is also a victory for you and provides ammunition against your critics who question your ability to manage such a player. What do you have to say to them?</t>
  </si>
  <si>
    <t>Remporter ce titre est aussi une victoire pour vous et un pied de nez à tous vos détracteurs contestant votre légitimité à manager une telle joueuse. Qu'avez-vous à leur répondre ?</t>
  </si>
  <si>
    <t>Dieser Titel ist auch ein Sieg für Sie und eine Ohrfeige für alle Ihre Kritiker, die Ihre Legitimität als Manager einer solchen Spielerin infrage stellen. Was möchten Sie ihnen antworten?</t>
  </si>
  <si>
    <t>Ganar este título también es una victoria para ti y una forma de darles en las narices a tus detractores, que cuestionan tu capacidad para manejar a tenistas así. ¿Qué te gustaría decirles?</t>
  </si>
  <si>
    <t>Ottenere questo titolo è stata una vittoria anche per te e una risposta per tutte le persone che avevano criticato la tua posizione di allenatore di una giocatrice di così grande talento. Vuoi dire qualcosa?</t>
  </si>
  <si>
    <t>拿下这个冠军对您来说同样是一场胜利，也让那些质疑您执教能力的批评者无话可说。您想对他们说点什么吗？</t>
  </si>
  <si>
    <t>Эта победа — также победа для вас и ответ критикам, сомневающимся в вашем умении управлять такой игрокиней. Что вы им скажете?</t>
  </si>
  <si>
    <t>Vencer este título também é uma vitória para você e fornece munição contra seus críticos que questionam sua capacidade de gerenciar tal jogadora. O que você tem a dizer a eles?</t>
  </si>
  <si>
    <t>CONF3_Q9A_M</t>
  </si>
  <si>
    <t>Remporter ce titre est aussi une victoire pour vous et un pied de nez à tous vos détracteurs contestant votre légitimité à manager un tel joueur. Qu'avez-vous à leur répondre ?</t>
  </si>
  <si>
    <t>Dieser Titel ist auch ein Sieg für Sie und eine Ohrfeige für alle Ihre Kritiker, die Ihre Legitimität als Manager eines solchen Spielers infrage stellen. Was möchten Sie ihnen antworten?</t>
  </si>
  <si>
    <t>Ottenere questo titolo è stata una vittoria anche per te e una risposta per tutte le persone che avevano criticato la tua posizione di allenatore di un giocatore di così grande talento. Vuoi dire qualcosa?</t>
  </si>
  <si>
    <t>Эта победа — также победа для вас и ответ критикам, сомневающимся в вашем умении управлять таким игроком. Что вы им скажете?</t>
  </si>
  <si>
    <t>Vencer este título também é uma vitória para você e fornece munição contra seus críticos que questionam sua capacidade de gerenciar tal jogador. O que você tem a dizer a eles?</t>
  </si>
  <si>
    <t>CONF3_Q9A_R1_F</t>
  </si>
  <si>
    <t>I don't have time to waste on people like that.</t>
  </si>
  <si>
    <t>Je n'ai pas de temps à perdre avec ce genre d'individus.</t>
  </si>
  <si>
    <t>Ich habe keine Zeit für diese Art von Personen.</t>
  </si>
  <si>
    <t>No tengo tiempo que perder con gente así.</t>
  </si>
  <si>
    <t>Non ho tempo da perdere con questo tipo di individui.</t>
  </si>
  <si>
    <t>我可没空在那种人身上浪费时间。</t>
  </si>
  <si>
    <t>У меня нет времени на таких людей.</t>
  </si>
  <si>
    <t>Não tenho tempo a perder com pessoas assim.</t>
  </si>
  <si>
    <t>CONF3_Q9A_R1_M</t>
  </si>
  <si>
    <t>CONF3_Q9A_R2_F</t>
  </si>
  <si>
    <t>You know, there will always be people who are jealous and envious. I hope they’ll learn their lesson, but I doubt it.</t>
  </si>
  <si>
    <t>Oh vous savez les jaloux et les envieux, il y en aura toujours ! J'ose espérer qu'ils retiendront la leçon mais j'en doute.</t>
  </si>
  <si>
    <t>Ach, wissen Sie, Eifersüchtige und Neider wird es immer geben! Ich wage zu hoffen, dass sie daraus etwas lernen werden, ich bezweifle es aber.</t>
  </si>
  <si>
    <t>Bueno, ya sabes, siempre habrá gente celosa y envidiosa. Espero que aprendan la lección, pero lo dudo.</t>
  </si>
  <si>
    <t>Esisteranno sempre persone invidiose! Mi piacerebbe sperare che abbiano imparato la lezione, ma ne dubito.</t>
  </si>
  <si>
    <t>你知道的，总有人会嫉妒眼红。我希望他们能吸取教训，但我对此不抱希望。</t>
  </si>
  <si>
    <t>Всегда будут завистники. Надеюсь, они чему-то научатся, но сомневаюсь.</t>
  </si>
  <si>
    <t>Sabe, sempre haverá pessoas invejosas e ressentidas. Espero que aprendam a lição, mas duvido.</t>
  </si>
  <si>
    <t>CONF3_Q9A_R2_M</t>
  </si>
  <si>
    <t>Sabe, sempre haverá pessoas invejosas e com ciúmes. Espero que aprendam a lição, mas duvido.</t>
  </si>
  <si>
    <t>CONF3_Q9A_R3_F</t>
  </si>
  <si>
    <t>I can understand their initial doubts; coaching a player like this was a real challenge for me, given my experience.</t>
  </si>
  <si>
    <t>Je peux comprendre leurs doutes a priori, coacher une telle joueuse était un véritable challenge pour moi au vu de mon expérience.</t>
  </si>
  <si>
    <t>Ich kann ihre grundsätzlichen Zweifel verstehen. Die Betreuung einer solchen Spielerin ist eine wahre Herausforderung für mich, wenn man meine Erfahrung berücksichtigt.</t>
  </si>
  <si>
    <t>Puedo entender sus dudas iniciales. Entrenar a una tenista así ha sido un auténtico desafío para mí, dada mi experiencia.</t>
  </si>
  <si>
    <t>Posso comprendere i loro dubbi; data la mia esperienza, allenare una giocatrice di questo livello è stata una sfida molto grande per me.</t>
  </si>
  <si>
    <t>我理解他们最初的质疑；以我的经验而言，指导这样的球员对我而言确实是个挑战。</t>
  </si>
  <si>
    <t>Я понимаю их сомнения: тренировать такую игрокиню для меня было серьёзным вызовом.</t>
  </si>
  <si>
    <t>Posso entender as dúvidas iniciais; treinar uma jogadora como esta foi um verdadeiro desafio para mim, dada a minha experiência.</t>
  </si>
  <si>
    <t>CONF3_Q9A_R3_M</t>
  </si>
  <si>
    <t>Je peux comprendre leurs doutes a priori, coacher un tel joueur était un véritable challenge pour moi au vu de mon expérience.</t>
  </si>
  <si>
    <t>Ich kann ihre grundsätzlichen Zweifel verstehen. Die Betreuung eines solchen Spielers ist eine wahre Herausforderung für mich, wenn man meine Erfahrung berücksichtigt.</t>
  </si>
  <si>
    <t>Puedo entender sus dudas iniciales. Entrenar a un tenista así ha sido un auténtico desafío para mí, dada mi experiencia.</t>
  </si>
  <si>
    <t>Posso comprendere i loro dubbi; data la mia esperienza, allenare un giocatore di questo livello è stata una sfida molto grande per me.</t>
  </si>
  <si>
    <t>Я понимаю их сомнения: тренировать такого игрока для меня было серьёзным вызовом.</t>
  </si>
  <si>
    <t>Posso entender as dúvidas iniciais; treinar um jogador como este foi um verdadeiro desafio para mim, dada a minha experiência.</t>
  </si>
  <si>
    <t>CONF3_Q9A_R4_F</t>
  </si>
  <si>
    <t>This may cool them down for a few weeks but they’ll be back as soon as the wind changes, mark my words.</t>
  </si>
  <si>
    <t>Ça va peut-être les calmer pendant quelques semaines mais ils seront de retour dès que le vent tournera, aucun doute là-dessus.</t>
  </si>
  <si>
    <t>Das wird sie vielleicht einige Wochen lang zum Schweigen bringen, sie werden aber zweifellos wieder zurückkehren, sobald der Wind wieder aus der anderen Richtung weht.</t>
  </si>
  <si>
    <t>Puede que esto les haga callar unas semanas, pero en cuanto el viento sople para el otro lado volverán a las andadas; ya verás.</t>
  </si>
  <si>
    <t>Potranno darsi una calmata per qualche settimana, ma si rifaranno vivi appena cambierà il vento; non mi faccio illusioni.</t>
  </si>
  <si>
    <t>这或许能让他们消停几周，但我把话放在这儿，只要风向一变，他们准会故态复萌。</t>
  </si>
  <si>
    <t>Это остудит их на пару недель, но как только что-то пойдёт не так, они вернутся — можете не сомневаться.</t>
  </si>
  <si>
    <t>Isso pode acalmá-las por algumas semanas, mas elas voltarão assim que o vento mudar, pode apostar.</t>
  </si>
  <si>
    <t>CONF3_Q9A_R4_M</t>
  </si>
  <si>
    <t>Isso pode acalmá-los por algumas semanas, mas eles voltarão assim que o vento mudar, pode apostar.</t>
  </si>
  <si>
    <t>CONF3_Q9B_F</t>
  </si>
  <si>
    <t>You don't need to recruit a star to win a title. I assume you’re happy with your recruitment choice?</t>
  </si>
  <si>
    <t>Nul besoin de recruter une star pour briguer des titres, j'imagine que vous êtes satisfaite de votre choix de recrutement ?</t>
  </si>
  <si>
    <t>Es besteht keinerlei Bedarf, einen Star zu rekrutieren, um Titel zu sammeln. Ich kann mir vorstellen, dass Sie mir Ihrer Spielerwahl zufrieden sind.</t>
  </si>
  <si>
    <t>No te hace falta contratar a una estrella para ganar un título. ¿Supongo que te alegra haber hecho esa incorporación en su momento?</t>
  </si>
  <si>
    <t>Non è necessario assoldare una stella per lottare per la vittoria di un titolo; immagino tu sia soddisfatta della tua selezione.</t>
  </si>
  <si>
    <t>想夺冠未必非得招募明星球员。想必您对自己的招募选择很满意吧？</t>
  </si>
  <si>
    <t>Você não precisa contratar uma estrela para ganhar um título. Imagino que esteja satisfeito com sua escolha de contratação?</t>
  </si>
  <si>
    <t>CONF3_Q9B_M</t>
  </si>
  <si>
    <t>Nul besoin de recruter une star pour briguer des titres, j'imagine que vous êtes satisfait de votre choix de recrutement ?</t>
  </si>
  <si>
    <t>Non è necessario assoldare una stella per lottare per la vittoria di un titolo; immagino tu sia soddisfatto della tua selezione.</t>
  </si>
  <si>
    <t>CONF3_Q9B_R1_F</t>
  </si>
  <si>
    <t>We couldn't be more satisfied! Kudos to my team of scouts who do an exceptional job.</t>
  </si>
  <si>
    <t>On ne peut plus satisfaite oui ! Je salue d'ailleurs mon équipe de scouts qui fait un travail exceptionnel.</t>
  </si>
  <si>
    <t>Ja, ich könnte nicht zufriedener sein! Ich grüße zudem mein Scouting-Team, das herausragende Arbeit geleistet hat.</t>
  </si>
  <si>
    <t>¡No podríamos estar más satisfechos! Quiero dar la enhorabuena a mi equipo de ojeadores, que hacen un trabajo excepcional.</t>
  </si>
  <si>
    <t>Non potrei essere più soddisfatta! Ringrazio la mia squadra di osservatori, che ha svolto un ottimo lavoro.</t>
  </si>
  <si>
    <t>我们满意得不能再满意了！我的球探团队功不可没，他们做得非常出色。</t>
  </si>
  <si>
    <t>Não poderíamos estar mais satisfeitos! Elogios à minha equipe de olheiros que faz um trabalho excepcional.</t>
  </si>
  <si>
    <t>CONF3_Q9B_R1_M</t>
  </si>
  <si>
    <t>On ne peut plus satisfait oui ! Je salue d'ailleurs mon équipe de scouts qui fait un travail exceptionnel.</t>
  </si>
  <si>
    <t>Non potrei essere più soddisfatto! Ringrazio la mia squadra di osservatori, che ha svolto un ottimo lavoro.</t>
  </si>
  <si>
    <t>CONF3_Q9B_R2_F</t>
  </si>
  <si>
    <t>It's hard not to be, but you'd have to be blind not to see {[VAR_TM_FIRSTNAME]}’s potential.</t>
  </si>
  <si>
    <t>Difficile de ne pas l'être mais il fallait être aveugle pour ne pas voir le potentiel de {[VAR_TM_FIRSTNAME]}.</t>
  </si>
  <si>
    <t>Es ist schwierig, es nicht zu sein, man hätte aber auch blind sein müssen, um das Potenzial von {[VAR_TM_FIRSTNAME]} nicht zu erkennen.</t>
  </si>
  <si>
    <t>Es difícil no alegrarse, pero es que había que estar ciego para no ver el potencial de {[VAR_TM_FIRSTNAME]}.</t>
  </si>
  <si>
    <t>È difficile non esserlo, ma bisognava essere ciechi per non comprendere il potenziale di {[VAR_TM_FIRSTNAME]}.</t>
  </si>
  <si>
    <t>想不满意都难，只要不瞎都能看出{[VAR_TM_FIRSTNAME]}的潜力。</t>
  </si>
  <si>
    <t>É difícil não estar, mas seria preciso ser cego para não ver o potencial de {[VAR_TM_FIRSTNAME]}.</t>
  </si>
  <si>
    <t>CONF3_Q9B_R2_M</t>
  </si>
  <si>
    <t>CONF3_Q9B_R3_F</t>
  </si>
  <si>
    <t>This player is a real diamond in the rough. You haven't heard the last of her, let me tell you!</t>
  </si>
  <si>
    <t>Cette joueuse est une véritable pépite dont on a pas fini d'entendre parler, je vous l'aurai dit ici !</t>
  </si>
  <si>
    <t>Diese Spielerin ist ein wahres Juwel, über das noch lange gesprochen werden wird. Merken Sie sich das!</t>
  </si>
  <si>
    <t>Esta tenista es un verdadero diamante en bruto. Y aún dará mucho más que hablar, ¡ya verás!</t>
  </si>
  <si>
    <t>Questa giocatrice è un vero gioiello e finalmente tutti ora la conoscono, ne ero sicuro!</t>
  </si>
  <si>
    <t>这名球员真是块璞玉。我跟你说，她的未来前途无量。</t>
  </si>
  <si>
    <t>Esta jogadora é um verdadeiro diamante bruto. Você ainda vai ouvir falar muito dela, pode acreditar!</t>
  </si>
  <si>
    <t>CONF3_Q9B_R3_M</t>
  </si>
  <si>
    <t>This player is a real diamond in the rough. You haven't heard the last of him, let me tell you!</t>
  </si>
  <si>
    <t>Ce joueur est une véritable pépite dont on a pas fini d'entendre parler, je vous l'aurai dit ici !</t>
  </si>
  <si>
    <t>Dieser Spieler ist ein wahres Juwel, über das noch lange gesprochen werden wird. Merken Sie sich das!</t>
  </si>
  <si>
    <t>Este tenista es un verdadero diamante en bruto. Y aún dará mucho más que hablar, ¡ya verás!</t>
  </si>
  <si>
    <t>Questo giocatore è un vero gioiello e finalmente tutti ora lo conoscono, ne ero sicuro!</t>
  </si>
  <si>
    <t>这名球员真是块璞玉。我跟你说，他的未来前途无量。</t>
  </si>
  <si>
    <t>Este jogador é um verdadeiro diamante bruto. Você ainda vai ouvir falar muito dele, pode acreditar!</t>
  </si>
  <si>
    <t>CONF3_Q9B_R4_F</t>
  </si>
  <si>
    <t>Exactly. The greatest satisfaction is helping a young recruit to succeed. {[VAR_TM_FIRSTNAME]} is a perfect example of this.</t>
  </si>
  <si>
    <t>Exactement, la plus belle des satisfactions est d'amener une jeune recrue vers le succès. {[VAR_TM_FIRSTNAME]} en est la parfaite illustration.</t>
  </si>
  <si>
    <t>Ganz genau, die schönste Zufriedenheit ist, wenn man eine junge Spielerin zum Erfolg führt. {[VAR_TM_FIRSTNAME]} ist das perfekte Beispiel dafür.</t>
  </si>
  <si>
    <t>Así es. La mayor satisfacción es ayudar a una joven promesa a triunfar. {[VAR_TM_FIRSTNAME]} es el ejemplo perfecto de esto.</t>
  </si>
  <si>
    <t>Proprio così, la soddisfazione più grande è portare una giovane promessa fino al successo. {[VAR_TM_FIRSTNAME]} è un esempio perfetto.</t>
  </si>
  <si>
    <t>没错。最大的成就感莫过于帮助年轻球员取得成功。 {[VAR_TM_FIRSTNAME]}就是绝佳例证。</t>
  </si>
  <si>
    <t>Exatamente. A maior satisfação é ajudar uma jovem contratada a ter sucesso. {[VAR_TM_FIRSTNAME]} é um exemplo perfeito disso.</t>
  </si>
  <si>
    <t>CONF3_Q9B_R4_M</t>
  </si>
  <si>
    <t>Ganz genau, die schönste Zufriedenheit ist, wenn man einen jungen Spieler zum Erfolg führt. {[VAR_TM_FIRSTNAME]} ist das perfekte Beispiel dafür.</t>
  </si>
  <si>
    <t>Exatamente. A maior satisfação é ajudar um jovem contratado a ter sucesso. {[VAR_TM_FIRSTNAME]} é um exemplo perfeito disso.</t>
  </si>
  <si>
    <t>CONF3B_Q13_F</t>
  </si>
  <si>
    <t>Her effective serve was impressive during this final. Was it the key to winning, in your opinion?</t>
  </si>
  <si>
    <t>Son efficacité au service a été redoutable durant cette finale, est-ce que cela a été la clé du match selon vous ?</t>
  </si>
  <si>
    <t>Ihre Effizienz beim Aufschlag war in diesem Finale furchterregend. Ist dies Ihrer Meinung nach der Schlüssel zum Erfolg in diesem Match?</t>
  </si>
  <si>
    <t>La eficacia de su saque ha sido impresionante durante esta final. ¿Crees que ha sido la clave para ganar?</t>
  </si>
  <si>
    <t>Il rendimento del suo servizio è stato indubbio durante questa finale; pensi che sia stata questa la chiave dell’incontro?</t>
  </si>
  <si>
    <t>她在决赛中的有效发球令人印象深刻。您认为这是制胜关键吗？</t>
  </si>
  <si>
    <t>Попасть в топ-100 — мечта многих на туре…</t>
  </si>
  <si>
    <t>O saque eficaz dela foi impressionante nesta final. Foi a chave para a vitória, na sua opinião?</t>
  </si>
  <si>
    <t>CONF3B_Q13_M</t>
  </si>
  <si>
    <t>His effective serve was impressive during this final. Was it the key to winning, in your opinion?</t>
  </si>
  <si>
    <t>Seine Effizienz beim Aufschlag war in diesem Finale furchterregend. Ist dies Ihrer Meinung nach der Schlüssel zum Erfolg in diesem Match?</t>
  </si>
  <si>
    <t>他在决赛中的有效发球令人印象深刻。您认为这是制胜关键吗？</t>
  </si>
  <si>
    <t>O saque eficaz dele foi impressionante nesta final. Foi a chave para a vitória, na sua opinião?</t>
  </si>
  <si>
    <t>CONF3B_Q13_R1_F</t>
  </si>
  <si>
    <t>There's no doubt about it, and I'm glad to see that our work on it has finally paid off.</t>
  </si>
  <si>
    <t>C'est indéniable et je suis ravi de constater que notre travail sur ce point ait fini par payer.</t>
  </si>
  <si>
    <t>Das ist nicht zu leugnen und ich bin froh zu sehen, dass sich unsere Arbeit diesbezüglich endlich auszahlt.</t>
  </si>
  <si>
    <t>No hay ninguna duda al respecto y me alegra ver que nuestro trabajo finalmente ha merecido la pena.</t>
  </si>
  <si>
    <t>È innegabile e sono felicissimo che il nostro lavoro su questo aspetto abbia portato al risultato che volevamo.</t>
  </si>
  <si>
    <t>毫无疑问，而且我很高兴我们针对发球的训练终于收到了成效。</t>
  </si>
  <si>
    <t>Я знала, что у {[VAR_TM_FIRSTNAME]} есть потенциал, но не настолько! Это отличный знак для будущего!</t>
  </si>
  <si>
    <t>Não há dúvida, e fico feliz em ver que nosso trabalho nisso finalmente deu frutos.</t>
  </si>
  <si>
    <t>CONF3B_Q13_R1_M</t>
  </si>
  <si>
    <t>Я знал, что у {[VAR_TM_FIRSTNAME]} есть потенциал, но не настолько! Это отличный знак для будущего!</t>
  </si>
  <si>
    <t>CONF3B_Q13_R2_F</t>
  </si>
  <si>
    <t>No, {[VAR_TM_FIRSTNAME]} was good all around in today’s match.</t>
  </si>
  <si>
    <t>Non, {[VAR_TM_FIRSTNAME]} a été bonne dans tous les secteurs du jeu aujourd'hui.</t>
  </si>
  <si>
    <t>Nein, {[VAR_TM_FIRSTNAME]} war heute in allen Aspekten des Spiels gut.</t>
  </si>
  <si>
    <t>No, {[VAR_TM_FIRSTNAME]} estuvo bien en general durante el partido de hoy.</t>
  </si>
  <si>
    <t>No, oggi {[VAR_TM_FIRSTNAME]} ha avuto ottime prestazioni in ogni aspetto di gioco.</t>
  </si>
  <si>
    <t>不，{[VAR_TM_FIRSTNAME]}今天的整体表现都很出色。</t>
  </si>
  <si>
    <t>Да, мечта сбылась…</t>
  </si>
  <si>
    <t>Não, {[VAR_TM_FIRSTNAME]} jogou bem em todos os aspectos na partida de hoje.</t>
  </si>
  <si>
    <t>CONF3B_Q13_R2_M</t>
  </si>
  <si>
    <t>Non, {[VAR_TM_FIRSTNAME]} a été bon dans tous les secteurs du jeu aujourd'hui.</t>
  </si>
  <si>
    <t>CONF3B_Q13_R3_F</t>
  </si>
  <si>
    <t>Not really. I think it was more a question of {[VAR_TM_LASTOPP_FULLNAME]} not being particularly successful on her returns.</t>
  </si>
  <si>
    <t>Pas vraiment , je pense surtout que {[VAR_TM_LASTOPP_FULLNAME]} n'a pas été particulièrement en réussite sur ses retours.</t>
  </si>
  <si>
    <t>Nicht wirklich. Ich denke vor allem, dass {[VAR_TM_LASTOPP_FULLNAME]} nicht besonders gut bei ihren Rückschlägen war.</t>
  </si>
  <si>
    <t>Pues no. Creo que ha sido más una cuestión de que {[VAR_TM_LASTOPP_FULLNAME]} no ha tenido mucho éxito al resto.</t>
  </si>
  <si>
    <t>In realtà, credo che {[VAR_TM_LASTOPP_FULLNAME]} non sia riuscita a dare il meglio sulle risposte al servizio.</t>
  </si>
  <si>
    <t>也不尽然。我觉得更多是因为{[VAR_TM_LASTOPP_FULLNAME]}的接发球表现不太理想。</t>
  </si>
  <si>
    <t>Да, я очень довольна…</t>
  </si>
  <si>
    <t>Não exatamente. Acho que foi mais uma questão de {[VAR_TM_LASTOPP_FULLNAME]} não ter tido muito sucesso nos seus retornos.</t>
  </si>
  <si>
    <t>CONF3B_Q13_R3_M</t>
  </si>
  <si>
    <t>Not really. I think it was more a question of {[VAR_TM_LASTOPP_FULLNAME]} not being particularly successful on his returns.</t>
  </si>
  <si>
    <t>Nicht wirklich. Ich denke vor allem, dass {[VAR_TM_LASTOPP_FULLNAME]} nicht besonders gut bei seinen Rückschlägen war.</t>
  </si>
  <si>
    <t>Да, я очень доволен…</t>
  </si>
  <si>
    <t>CONF3B_Q13_R4_F</t>
  </si>
  <si>
    <t>Yes, {[VAR_TM_FIRSTNAME]} finally decided to take my advice and, of course, it works!</t>
  </si>
  <si>
    <t>Oui {[VAR_TM_FIRSTNAME]} a enfin décidé d'écouter mes conseils et, évidemment, ça fonctionne !</t>
  </si>
  <si>
    <t>Ja, {[VAR_TM_FIRSTNAME]} hat endlich beschlossen, sich meine Tipps zu Herzen zu nehmen, und natürlich funktioniert das jetzt!</t>
  </si>
  <si>
    <t>Sí, {[VAR_TM_FIRSTNAME]} finalmente decidió seguir mi consejo y, por supuesto, ¡ha funcionado!</t>
  </si>
  <si>
    <t>Sì, alla fine {[VAR_TM_FIRSTNAME]} ha deciso di ascoltare i miei consigli e, come abbiamo visto, ha funzionato!</t>
  </si>
  <si>
    <t>是的， {[VAR_TM_FIRSTNAME]}终于采纳了我的建议，效果立竿见影！</t>
  </si>
  <si>
    <t>Более чем довольна…</t>
  </si>
  <si>
    <t>Sim, {[VAR_TM_FIRSTNAME]} finalmente decidiu seguir meu conselho e, claro, funcionou!</t>
  </si>
  <si>
    <t>CONF3B_Q13_R4_M</t>
  </si>
  <si>
    <t>Более чем доволен…</t>
  </si>
  <si>
    <t>CONF3B_Q14_F</t>
  </si>
  <si>
    <t>{[VAR_TM_FULLNAME]} was impressive on her returns. Was that a determining factor, in your opinion?</t>
  </si>
  <si>
    <t>{[VAR_TM_FULLNAME]} a été impresionnante sur ses retours de service, cela a été déterminant selon vous ?</t>
  </si>
  <si>
    <t>{[VAR_TM_FULLNAME]} war von ihren Rückschlägen beeindruckt. War dies Ihrer Meinung nach entscheidend?</t>
  </si>
  <si>
    <t>{[VAR_TM_FULLNAME]} estuvo impresionante al resto. ¿Crees que eso ha sido un factor determinante?</t>
  </si>
  <si>
    <t>{[VAR_TM_FULLNAME]} è stata strabiliante nelle risposte al servizio; pensi che sia stato un elemento determinante?</t>
  </si>
  <si>
    <t>{[VAR_TM_FULLNAME]}的接发球表现很出色。您认这是决定胜负的关键吗？</t>
  </si>
  <si>
    <t>{[VAR_TM_FULLNAME]} впечатляюще принимала подачу. Как вы считаете, это стало определяющим фактором?</t>
  </si>
  <si>
    <t>Os retornos de {[VAR_TM_FULLNAME]} foram impressionantes. Foi um fator determinante, na sua opinião?</t>
  </si>
  <si>
    <t>CONF3B_Q14_M</t>
  </si>
  <si>
    <t>{[VAR_TM_FULLNAME]} was impressive on his returns. Was that a determining factor, in your opinion?</t>
  </si>
  <si>
    <t>{[VAR_TM_FULLNAME]} a été impresionnant sur ses retours de service, cela a été déterminant selon vous ?</t>
  </si>
  <si>
    <t>{[VAR_TM_FULLNAME]} war von seinen Rückschlägen beeindruckt. War dies Ihrer Meinung nach entscheidend?</t>
  </si>
  <si>
    <t>{[VAR_TM_FULLNAME]} estuvo impresionante en sus devoluciones. ¿Crees que eso ha sido un factor determinante?</t>
  </si>
  <si>
    <t>{[VAR_TM_FULLNAME]} è stato strabiliante nelle risposte al servizio; pensi che sia stato un elemento determinante?</t>
  </si>
  <si>
    <t>{[VAR_TM_FULLNAME]} впечатляюще принимал подачу. Как вы считаете, это стало определяющим фактором?</t>
  </si>
  <si>
    <t>CONF3B_Q14_R1_F</t>
  </si>
  <si>
    <t>Obviously! We worked a lot on it in training and we knew that against {[VAR_TM_LASTOPP_FULLNAME]}, it would be key.</t>
  </si>
  <si>
    <t>C'est évident ! On l'a beaucoup travaillé à l'entrainement et on savait pertinemment que, contre {[VAR_TM_LASTOPP_FULLNAME]}, cela pouvait faire mouche.</t>
  </si>
  <si>
    <t>Selbstverständlich! Wir haben im Training hart daran gearbeitet und wir wussten ganz genau, dass das gegen {[VAR_TM_LASTOPP_FULLNAME]} sitzen würde.</t>
  </si>
  <si>
    <t>¡Desde luego! Es algo que hemos trabajado mucho en los entrenamientos y sabíamos que sería clave contra {[VAR_TM_LASTOPP_FULLNAME]}.</t>
  </si>
  <si>
    <t>Senza dubbio! Ci abbiamo dedicato molto tempo durante gli allenamenti e sapevamo che contro {[VAR_TM_LASTOPP_FULLNAME]} avrebbe fatto la differenza.</t>
  </si>
  <si>
    <t>当然！我们在训练中对此下了很大功夫，也知道对阵{[VAR_TM_LASTOPP_FULLNAME]}时，这会是关键所在。</t>
  </si>
  <si>
    <t>Разумеется! Мы много работали над этим на тренировках, и мы знали, что против {[VAR_TM_LASTOPP_FULLNAME]} это станет ключевым фактором.</t>
  </si>
  <si>
    <t>Obviamente! Trabalhamos muito nisso nos treinos e sabíamos que contra {[VAR_TM_LASTOPP_FULLNAME]}, seria crucial.</t>
  </si>
  <si>
    <t>CONF3B_Q14_R1_M</t>
  </si>
  <si>
    <t>CONF3B_Q14_R2_F</t>
  </si>
  <si>
    <t>I mostly think that {[VAR_TM_LASTOPP_FULLNAME]} really didn't serve well today!</t>
  </si>
  <si>
    <t>Je pense surtout que {[VAR_TM_LASTOPP_FULLNAME]} n'a vraiment pas bien servi aujourd'hui !</t>
  </si>
  <si>
    <t>Ich glaube vor allem, dass {[VAR_TM_LASTOPP_FULLNAME]} heute wirklich keine guten Aufschläge lieferte!</t>
  </si>
  <si>
    <t>Más que nada, pienso que {[VAR_TM_LASTOPP_FULLNAME]} hoy no tuvo un buen servicio.</t>
  </si>
  <si>
    <t>Penso che {[VAR_TM_LASTOPP_FULLNAME]} non abbia servito bene oggi!</t>
  </si>
  <si>
    <t>我更认为{[VAR_TM_LASTOPP_FULLNAME]}今天的发球确实不太行！</t>
  </si>
  <si>
    <t>Думаю, что сегодня {[VAR_TM_LASTOPP_FULLNAME]} действительно ужасно подавала!</t>
  </si>
  <si>
    <t>LastOpponent</t>
  </si>
  <si>
    <t>Acho principalmente que {[VAR_TM_LASTOPP_FULLNAME]} realmente não sacou bem hoje!</t>
  </si>
  <si>
    <t>CONF3B_Q14_R2_M</t>
  </si>
  <si>
    <t>Думаю, что сегодня {[VAR_TM_LASTOPP_FULLNAME]} действительно ужасно подавал!</t>
  </si>
  <si>
    <t>CONF3B_Q14_R3_F</t>
  </si>
  <si>
    <t>No, {[VAR_TM_FIRSTNAME]} was good all around in today’s match. She was unbeatable.</t>
  </si>
  <si>
    <t>{[VAR_TM_FIRSTNAME]} a été bonne dans tous les compartiments du jeu aujourd'hui. Elle était juste injouable.</t>
  </si>
  <si>
    <t>{[VAR_TM_FIRSTNAME]} war heute in allen Aspekten des Spiels gut. Sie war einfach unspielbar.</t>
  </si>
  <si>
    <t>No, {[VAR_TM_FIRSTNAME]} estuvo bien en general durante el partido de hoy. Estaba imbatible.</t>
  </si>
  <si>
    <t>Oggi {[VAR_TM_FIRSTNAME]} ha giocato bene sotto ogni aspetto. Era proprio impossibile da battere.</t>
  </si>
  <si>
    <t>不，{[VAR_TM_FIRSTNAME]}今天整体发挥非常出色，几乎无懈可击。</t>
  </si>
  <si>
    <t>Нет, {[VAR_TM_FIRSTNAME]} была хороша во всех аспектах сегодня. Она была непобедима.</t>
  </si>
  <si>
    <t>Não, {[VAR_TM_FIRSTNAME]} jogou bem em todos os aspectos na partida de hoje. Ela foi imbatível.</t>
  </si>
  <si>
    <t>CONF3B_Q14_R3_M</t>
  </si>
  <si>
    <t>No, {[VAR_TM_FIRSTNAME]} was good all around in today’s match. He was unbeatable.</t>
  </si>
  <si>
    <t>{[VAR_TM_FIRSTNAME]} a été bon dans tous les compartiments du jeu aujourd'hui. Il était juste injouable.</t>
  </si>
  <si>
    <t>{[VAR_TM_FIRSTNAME]} war heute in allen Aspekten des Spiels gut. Er war einfach unspielbar.</t>
  </si>
  <si>
    <t>Нет, {[VAR_TM_FIRSTNAME]} был хорош во всех аспектах сегодня. Он был непобедим.</t>
  </si>
  <si>
    <t>Não, {[VAR_TM_FIRSTNAME]} jogou bem em todos os aspectos na partida de hoje. Ele foi imbatível.</t>
  </si>
  <si>
    <t>CONF3B_Q14_R4_F</t>
  </si>
  <si>
    <t>Yes it's true that her returns were very good, but I think she can still do better.</t>
  </si>
  <si>
    <t>Oui c'est vrai qu'elle a été très bonne sur ses retours mais je pense qu'elle peut encore mieux faire.</t>
  </si>
  <si>
    <t>Ja, ihre Rückschläge waren heute wirklich gut, ich denke aber, dass das noch besser geht.</t>
  </si>
  <si>
    <t>Sí, es verdad que tuvo un buen resto, pero creo que puede mejorar aún más.</t>
  </si>
  <si>
    <t>Sì, le sue risposte al servizio sono state ottime, ma ha ancora possibilità di migliorare.</t>
  </si>
  <si>
    <t>没错，她的接发确实很好，但我觉得她还能更上一层楼。</t>
  </si>
  <si>
    <t>Да, её приём действительно был очень хорош, но, думаю, она способна на большее.</t>
  </si>
  <si>
    <t>Sim, é verdade que os retornos dela foram muito bons, mas acho que ela ainda pode melhorar.</t>
  </si>
  <si>
    <t>CONF3B_Q14_R4_M</t>
  </si>
  <si>
    <t>Yes it's true that his returns were very good, but I think he can still do better.</t>
  </si>
  <si>
    <t>Oui c'est vrai qu'il a été très bon sur ses retours mais je pense qu'il peut encore mieux faire.</t>
  </si>
  <si>
    <t>Ja, seine Rückschläge waren heute wirklich gut, ich denke aber, dass das noch besser geht.</t>
  </si>
  <si>
    <t>没错，他的接发确实很好，但我觉得他还能更上一层楼。</t>
  </si>
  <si>
    <t>Да, его приём действительно был очень хорош, но, думаю, он способен на большее.</t>
  </si>
  <si>
    <t>Sim, é verdade que os retornos dele foram muito bons, mas acho que ele ainda pode melhorar.</t>
  </si>
  <si>
    <t>CONF3W_Q1_F</t>
  </si>
  <si>
    <t>Entering the top 100 is a goal that many on the circuit dream of, and {[VAR_TM_FULLNAME]} has managed to do it before turning 21! I’m guessing you’re satisfied with the work you’ve done with this young recruit!</t>
  </si>
  <si>
    <t>Entrer dans le top 100 est un objectif mythique sur le circuit, or {[VAR_TM_FULLNAME]} parvient à le réaliser avant même d'avoir 21 ans ! J'imagine que vous êtes satisfait du travail accompli avec cette jeune recrue !</t>
  </si>
  <si>
    <t>Der Sprung in die Top 100 ist ein mythisches Ziel in diesem Circuit, es sei denn, {[VAR_TM_FULLNAME]} erreicht es noch vor ihrem 21. Geburtstag! Ich kann mir vorstellen, dass Sie mit dem, was Sie mit dieser jungen Spielerin erreicht haben, ziemlich zufrieden sind!</t>
  </si>
  <si>
    <t>Entrar en el Top 100 es el objetivo soñado de muchos tenistas en el circuito, ¡y {[VAR_TM_FULLNAME]} lo ha conseguido antes de cumplir los 21! ¡Supongo que te enorgulleces del trabajo que has hecho con tu joven tenista!</t>
  </si>
  <si>
    <t>Entrare nelle top 100 è un obiettivo eccezionale nel circuito e {[VAR_TM_FULLNAME]} è riuscita a raggiungerlo ancor prima di compiere 21 anni! Sarai soddisfatto del lavoro svolto con questa giovane promessa!</t>
  </si>
  <si>
    <t>进入世界前100是巡回赛上许多球员的梦想，而{[VAR_TM_FULLNAME]}在21岁前就做到了！我猜您对这位年轻球员的培养成果很满意吧！</t>
  </si>
  <si>
    <t>Вход в топ-100 — мечта многих игроков тура, и {[VAR_TM_FULLNAME]} смогла сделать это до 21 года! Думаю, вы довольны работой, которую проделали с этой молодой спортсменкой?</t>
  </si>
  <si>
    <t>Entrar no top 100 é um objetivo que muitos no circuito sonham, e {[VAR_TM_FULLNAME]} conseguiu antes de completar 21 anos! Imagino que esteja satisfeito com o trabalho que fez com esta jovem contratada!</t>
  </si>
  <si>
    <t>CONF3W_Q1_M</t>
  </si>
  <si>
    <t>Der Sprung in die Top 100 ist ein mythisches Ziel in diesem Circuit, es sei denn, {[VAR_TM_FULLNAME]} erreicht es noch vor seinem 21. Geburtstag! Ich kann mir vorstellen, dass Sie mit dem, was Sie mit diesem jungen Spieler erreicht haben, ziemlich zufrieden sind!</t>
  </si>
  <si>
    <t>进入世界前100是巡回赛上许多球员的梦想，而{[VAR_TM_FULLNAME]}在22岁前就做到了！我猜您对这位年轻球员的培养成果很满意吧！</t>
  </si>
  <si>
    <t>Вход в топ-100 — мечта многих игроков тура, и {[VAR_TM_FULLNAME]} смог сделать это до 21 года! Думаю, вы довольны работой, которую проделали с этим молодым спортсменом?</t>
  </si>
  <si>
    <t>CONF3W_Q1_R1_F</t>
  </si>
  <si>
    <t>I knew that {[VAR_TM_FIRSTNAME]} had potential, but not to this extent! This bodes well for the future!</t>
  </si>
  <si>
    <t>Je savais que {[VAR_TM_FIRSTNAME]} avait du potentiel mais pas à ce point là ! C'est de très bonne augure pour le futur !</t>
  </si>
  <si>
    <t>Ich wusste, dass {[VAR_TM_FIRSTNAME]} Potenzial hat, aber nicht, dass es so groß ist! Das sind sehr schöne Aussichten auf die Zukunft!</t>
  </si>
  <si>
    <t>Sabía que {[VAR_TM_FIRSTNAME]} tenía potencial, ¡pero no tanto! ¡Es un buen augurio!</t>
  </si>
  <si>
    <t>Mi rendevo conto del potenziale di {[VAR_TM_FIRSTNAME]}, ma non immaginavo potesse arrivare a questi livelli! Un ottimo augurio per il futuro!</t>
  </si>
  <si>
    <t>我早就知道{[VAR_TM_FIRSTNAME]}有潜力，但没想到能达到这种程度！这对未来绝对是个好兆头！</t>
  </si>
  <si>
    <t>Я знала, что у {[VAR_TM_FIRSTNAME]} есть потенциал, но не думала, что настолько! Это отлично для её будущего!</t>
  </si>
  <si>
    <t>Eu sabia que {[VAR_TM_FIRSTNAME]} tinha potencial, mas não a esse ponto! Isso é um bom presságio para o futuro!</t>
  </si>
  <si>
    <t>CONF3W_Q1_R1_M</t>
  </si>
  <si>
    <t>Я знал, что у {[VAR_TM_FIRSTNAME]} есть потенциал, но не думал, что настолько! Это отлично для его будущего!</t>
  </si>
  <si>
    <t>CONF3W_Q1_R2_F</t>
  </si>
  <si>
    <t>Yes, it’s a dream come true, but it’s not that big of a deal either. Especially for a player like {[VAR_TM_FIRSTNAME]} who is sure to make her mark on the sport.</t>
  </si>
  <si>
    <t>Objectif mythique oui mais il ne faut pas non plus en faire toute une histoire. Surtout pour une joueuse comme {[VAR_TM_FIRSTNAME]} qui va assurément marquer son sport.</t>
  </si>
  <si>
    <t>Ja, es ist ein mythisches Ziel, man sollte das aber trotzdem nicht allzu sehr dramatisieren. Vor allem für eine junge Spielerin wie {[VAR_TM_FIRSTNAME]}, die ihren Sport definitiv prägen wird.</t>
  </si>
  <si>
    <t>Sí, es un sueño hecho realidad, pero tampoco es lo máximo. Especialmente para una tenista como {[VAR_TM_FIRSTNAME]}, que seguramente dejará su huella en este deporte.</t>
  </si>
  <si>
    <t>Sì, è un obiettivo eccezionale, ma non dobbiamo sederci sugli allori. Soprattutto con una giocatrice come {[VAR_TM_FIRSTNAME]}, che lascerà il segno sulla storia di questo sport.</t>
  </si>
  <si>
    <t>是的，这固然是梦想成真，但也没必要太夸张。尤其是像{[VAR_TM_FIRSTNAME]}这样注定会在网坛留下印记的球员。</t>
  </si>
  <si>
    <t>Да, это мечта, ставшая реальностью, но не такая уж большая. Особенно для такой игроки, как {[VAR_TM_FIRSTNAME]}, которая точно оставит след в истории.</t>
  </si>
  <si>
    <t>Sim, é um sonho realizado, mas também não é nada demais. Especialmente para uma jogadora como {[VAR_TM_FIRSTNAME]}, que certamente deixará sua marca no esporte.</t>
  </si>
  <si>
    <t>CONF3W_Q1_R2_M</t>
  </si>
  <si>
    <t>Yes, it’s a dream come true, but it’s not that big of a deal either. Especially for a player like {[VAR_TM_FIRSTNAME]} who is sure to make his mark on the sport.</t>
  </si>
  <si>
    <t>Objectif mythique oui mais il ne faut pas non plus en faire toute une histoire. Surtout pour un joueur comme {[VAR_TM_FIRSTNAME]} qui va assurément marquer son sport.</t>
  </si>
  <si>
    <t>Ja, es ist ein mythisches Ziel, man sollte das aber trotzdem nicht allzu sehr dramatisieren. Vor allem für einen jungen Spieler wie {[VAR_TM_FIRSTNAME]}, der seinen Sport definitiv prägen wird.</t>
  </si>
  <si>
    <t>Sí, es un sueño hecho realidad, pero tampoco es lo máximo. Especialmente para un tenista como {[VAR_TM_FIRSTNAME]}, que seguramente dejará su huella en este deporte.</t>
  </si>
  <si>
    <t>Sì, è un obiettivo eccezionale, ma non dobbiamo sederci sugli allori. Soprattutto con un giocatore come {[VAR_TM_FIRSTNAME]}, che lascerà il segno sulla storia di questo sport.</t>
  </si>
  <si>
    <t>Да, это мечта, ставшая реальностью, но не такая уж большая. Особенно для такого игрока, как {[VAR_TM_FIRSTNAME]}, который точно оставит след в истории.</t>
  </si>
  <si>
    <t>Sim, é um sonho realizado, mas também não é nada demais. Especialmente para um jogador como {[VAR_TM_FIRSTNAME]}, que certamente deixará sua marca no esporte.</t>
  </si>
  <si>
    <t>CONF3W_Q1_R3_F</t>
  </si>
  <si>
    <t>Yes, I’m very satisfied. This is the well-deserved result of hard work and a lot of soul-searching on her part.</t>
  </si>
  <si>
    <t>Oui très satisfaite, c'est assurément le résultat mérité d'un long travail et de beaucoup de remises en question de sa part.</t>
  </si>
  <si>
    <t>Ja, sehr zufrieden. Das ist auf jeden Fall das verdiente Ergebnis einer langen Arbeit und von vielen Zweifeln ihrerseits.</t>
  </si>
  <si>
    <t>Sí, no tengo queja en absoluto. Es el resultado bien merecido de su gran trabajo y de mucha introspección por su parte.</t>
  </si>
  <si>
    <t>Sì, sono molto soddisfatta, è un risultato meritato dopo un lungo lavoro e molte rinunce.</t>
  </si>
  <si>
    <t>是的，我非常满意。这是她努力训练、自我反思后应得的成果。</t>
  </si>
  <si>
    <t>Да, я очень довольна. Это заслуженный результат тяжёлой работы и серьёзной внутренней работы с её стороны.</t>
  </si>
  <si>
    <t>Sim, estou muito satisfeito. Este é o resultado merecido de muito trabalho e muita reflexão da parte dela.</t>
  </si>
  <si>
    <t>CONF3W_Q1_R3_M</t>
  </si>
  <si>
    <t>Yes, I’m very satisfied. This is the well-deserved result of hard work and a lot of soul-searching on his part.</t>
  </si>
  <si>
    <t>Oui très satisfait, c'est assurément le résultat mérité d'un long travail et de beaucoup de remises en question de sa part.</t>
  </si>
  <si>
    <t>Ja, sehr zufrieden. Das ist auf jeden Fall das verdiente Ergebnis einer langen Arbeit und von vielen Zweifeln seinerseits.</t>
  </si>
  <si>
    <t>Sì, sono molto soddisfatto, è un risultato meritato dopo un lungo lavoro e molte rinunce.</t>
  </si>
  <si>
    <t>是的，我非常满意。这是他努力训练、自我反思后应得的成果。</t>
  </si>
  <si>
    <t>Да, я очень доволен. Это заслуженный результат тяжёлой работы и серьёзной внутренней работы с его стороны.</t>
  </si>
  <si>
    <t>Sim, estou muito satisfeito. Este é o resultado merecido de muito trabalho e muita reflexão da parte dele.</t>
  </si>
  <si>
    <t>CONF3W_Q1_R4_F</t>
  </si>
  <si>
    <t>More than satisfied, since {[VAR_TM_FIRSTNAME]} joined {[VAR_MANAGER_AFFILIATION_NAME]}, we sense that she’s turned a corner.</t>
  </si>
  <si>
    <t>Plus que satisfait, depuis que {[VAR_TM_FIRSTNAME]} a rejoint {[VAR_MANAGER_AFFILIATION_NAME]}, on sent bien qu'elle a franchi un cap.</t>
  </si>
  <si>
    <t>Mehr als zufrieden. Seitdem sich {[VAR_TM_FIRSTNAME]} {[VAR_MANAGER_AFFILIATION_NAME]} angeschlossen hat, merkt man, dass sie eine Schwelle überschritten hat.</t>
  </si>
  <si>
    <t>Estamos más que contentos. Desde que {[VAR_TM_FIRSTNAME]} se incorporó a {[VAR_MANAGER_AFFILIATION_NAME]} vemos que ha experimentado un cambio radical.</t>
  </si>
  <si>
    <t>Più che soddisfatto, devo dire che dopo che {[VAR_TM_FIRSTNAME]} è entrata a far parte di {[VAR_MANAGER_AFFILIATION_NAME]}, ha raggiunto un traguardo importante.</t>
  </si>
  <si>
    <t>不仅满意，自从{[VAR_TM_FIRSTNAME]}加入{[VAR_MANAGER_AFFILIATION_NAME]}以来，我们都能明显感受到她的进步。</t>
  </si>
  <si>
    <t>Более чем довольна: с момента, когда {[VAR_TM_FIRSTNAME]} присоединилась к {[VAR_MANAGER_AFFILIATION_NAME]}, видно, что она вышла на новый уровень.</t>
  </si>
  <si>
    <t>Mais do que satisfeito, desde que {[VAR_TM_FIRSTNAME]} se juntou a {[VAR_MANAGER_AFFILIATION_NAME]}, sentimos que ela virou a página.</t>
  </si>
  <si>
    <t>CONF3W_Q1_R4_M</t>
  </si>
  <si>
    <t>More than satisfied, since {[VAR_TM_FIRSTNAME]} joined {[VAR_MANAGER_AFFILIATION_NAME]}, we sense that he’s turned a corner.</t>
  </si>
  <si>
    <t>Plus que satisfait, depuis que {[VAR_TM_FIRSTNAME]} a rejoint {[VAR_MANAGER_AFFILIATION_NAME]}, on sent bien qu'il a franchi un cap.</t>
  </si>
  <si>
    <t>Mehr als zufrieden. Seitdem sich {[VAR_TM_FIRSTNAME]} {[VAR_MANAGER_AFFILIATION_NAME]} angeschlossen hat, merkt man, dass er eine Schwelle überschritten hat.</t>
  </si>
  <si>
    <t>Più che soddisfatto, devo dire che dopo che {[VAR_TM_FIRSTNAME]} è entrato a far parte di {[VAR_MANAGER_AFFILIATION_NAME]}, ha raggiunto un traguardo importante.</t>
  </si>
  <si>
    <t>不仅满意，自从{[VAR_TM_FIRSTNAME]}加入{[VAR_MANAGER_AFFILIATION_NAME]}以来，我们都能明显感受到他的进步。</t>
  </si>
  <si>
    <t>Более чем доволен: с момента, когда {[VAR_TM_FIRSTNAME]} присоединился к {[VAR_MANAGER_AFFILIATION_NAME]}, видно, что он вышел на новый уровень.</t>
  </si>
  <si>
    <t>Mais do que satisfeito, desde que {[VAR_TM_FIRSTNAME]} se juntou a {[VAR_MANAGER_AFFILIATION_NAME]}, sentimos que ele virou a página.</t>
  </si>
  <si>
    <t>CONF3W_Q2_F</t>
  </si>
  <si>
    <t>{[VAR_TM_FULLNAME]}’s talents are indisputable, and indispensable to reach this level of success. What are the qualities that stand out the most and that, in your opinion, allowed her to reach this goal so quickly?</t>
  </si>
  <si>
    <t>Les qualités de {[VAR_TM_FULLNAME]} sont indéniables, et indispensables pour atteindre ce niveau de jeu. Quelles sont celles qui vous ont le plus marquées et qui, selon vous, lui ont permis d'attendre cet objectif aussi rapidement ?</t>
  </si>
  <si>
    <t>Die Qualitäten von {[VAR_TM_FULLNAME]} sind nicht zu leugnen und unabdingbar, um dieses Spielniveau zu erreichen. Welche Qualitäten haben sie am meisten geprägt haben, und welche haben es ihr Ihrer Meinung erlaubt, dieses Ziel so schnell zu erreichen?</t>
  </si>
  <si>
    <t>El talento de {[VAR_TM_FULLNAME]} es indiscutible e indispensable para alcanzar un éxito así. ¿Cuáles son sus cualidades más destacadas y que, en tu opinión, permitieron que alcanzara esta meta tan rápidamente?</t>
  </si>
  <si>
    <t>Le qualità di {[VAR_TM_FULLNAME]} sono innegabili e indispensabili per raggiungere questo livello di gioco. Quali sono quelle che le hanno permesso di conquistare questo obiettivo così rapidamente?</t>
  </si>
  <si>
    <t>{[VAR_TM_FULLNAME]}的才华毋庸置疑，也是取得此番成就所不可或缺的。您认为哪些最突出的品质让她如此快速达成了目标？</t>
  </si>
  <si>
    <t>Талант {[VAR_TM_FULLNAME]} бесспорен и жизненно важен для достижения такого уровня успеха. Какие качества, по вашему мнению, позволили ей так быстро прийти к этому результату?</t>
  </si>
  <si>
    <t>Os talentos de {[VAR_TM_FULLNAME]} são indiscutíveis e indispensáveis para alcançar este nível de sucesso. Quais são as qualidades que mais se destacam e que, na sua opinião, permitiram que ela alcançasse este objetivo tão rapidamente?</t>
  </si>
  <si>
    <t>CONF3W_Q2_M</t>
  </si>
  <si>
    <t>{[VAR_TM_FULLNAME]}’s talents are indisputable, and indispensable to reach this level of success. What are the qualities that stand out the most and that, in your opinion, allowed him to reach this goal so quickly?</t>
  </si>
  <si>
    <t>Die Qualitäten von {[VAR_TM_FULLNAME]} sind nicht zu leugnen und unabdingbar, um dieses Spielniveau zu erreichen. Welche Qualitäten haben ihn am meisten geprägt haben, und welche haben es ihm Ihrer Meinung erlaubt, dieses Ziel so schnell zu erreichen?</t>
  </si>
  <si>
    <t>{[VAR_TM_FULLNAME]}的才华毋庸置疑，也是取得此番成就所不可或缺的。您认为哪些最突出的品质让他如此快速达成了目标？</t>
  </si>
  <si>
    <t>Талант {[VAR_TM_FULLNAME]} бесспорен и жизненно важен для достижения такого уровня успеха. Какие качества, по вашему мнению, позволили ему так быстро прийти к этому результату?</t>
  </si>
  <si>
    <t>Os talentos de {[VAR_TM_FULLNAME]} são indiscutíveis e indispensáveis para alcançar este nível de sucesso. Quais são as qualidades que mais se destacam e que, na sua opinião, permitiram que ele alcançasse este objetivo tão rapidamente?</t>
  </si>
  <si>
    <t>CONF3W_Q2_R1_F</t>
  </si>
  <si>
    <t>{[VAR_TM_FIRSTNAME]} is a workaholic. She is extremely dedicated and works tirelessly.</t>
  </si>
  <si>
    <t>{[VAR_TM_FIRSTNAME]} est surtout une bête de travail, elle est extrêmement disciplinée et ne calcule pas ses efforts.</t>
  </si>
  <si>
    <t>{[VAR_TM_FIRSTNAME]} ist vor allem ein Arbeitstier. Sie ist extrem diszipliniert und berechnet nicht ihren Aufwand.</t>
  </si>
  <si>
    <t>{[VAR_TM_FIRSTNAME]} se esfuerza muchísimo. Se dedica en cuerpo y alma y trabaja incansablemente.</t>
  </si>
  <si>
    <t>Per prima cosa, {[VAR_TM_FIRSTNAME]} si impegna tantissimo, ha una disciplina ferrea ed è instancabile.</t>
  </si>
  <si>
    <t>{[VAR_TM_FIRSTNAME]}是个训练狂。她极度专注，且训练起来不知疲倦。</t>
  </si>
  <si>
    <t>{[VAR_TM_FIRSTNAME]} — трудоголик. Она невероятно предана делу и работает не покладая рук.</t>
  </si>
  <si>
    <t>{[VAR_TM_FIRSTNAME]} é uma trabalhadora incansável. Ela é extremamente dedicada e trabalha sem parar.</t>
  </si>
  <si>
    <t>CONF3W_Q2_R1_M</t>
  </si>
  <si>
    <t>{[VAR_TM_FIRSTNAME]} is a workaholic. He is extremely dedicated and works tirelessly.</t>
  </si>
  <si>
    <t>{[VAR_TM_FIRSTNAME]} est surtout une bête de travail, il est extrêmement discipliné et ne calcule pas ses efforts.</t>
  </si>
  <si>
    <t>{[VAR_TM_FIRSTNAME]} ist vor allem ein Arbeitstier. Er ist extrem diszipliniert und berechnet nicht seinen Aufwand.</t>
  </si>
  <si>
    <t>{[VAR_TM_FIRSTNAME]} — трудоголик. Он невероятно предан делу и работает не покладая рук.</t>
  </si>
  <si>
    <t>{[VAR_TM_FIRSTNAME]} é uma trabalhadora incansável. Ele é extremamente dedicado e trabalha sem parar.</t>
  </si>
  <si>
    <t>CONF3W_Q2_R2_F</t>
  </si>
  <si>
    <t>Her physical qualities are what impress me the most. {[VAR_TM_FIRSTNAME]} is extraordinary and it gives her a real edge over the others.</t>
  </si>
  <si>
    <t>Ses qualités physiques sont celles qui m'ont le plus impressionnées. {[VAR_TM_FIRSTNAME]} est juste hors-norme et ça lui donne un vrai plus par rapport aux autres.</t>
  </si>
  <si>
    <t>Ihre körperlichen Qualitäten haben mich am meisten beeindruckt. {[VAR_TM_FIRSTNAME]} ist einfach außergewöhnlich, was ihr im Vergleich zu den Anderen einen richtigen Vorteil verschafft.</t>
  </si>
  <si>
    <t>Su físico es lo que más me impresiona. {[VAR_TM_FIRSTNAME]} es extraordinaria y eso le otorga una auténtica ventaja sobre las demás.</t>
  </si>
  <si>
    <t>Ciò che mi ha impressionato di più solo le sue qualità fisiche. {[VAR_TM_FIRSTNAME]} è semplicemente fuori dal normale e ha quindi un vantaggio rispetto alle sue avversarie.</t>
  </si>
  <si>
    <t>最令我印象深刻的是她的身体素质。{[VAR_TM_FIRSTNAME]}的确非凡，这让她比别人更具优势。</t>
  </si>
  <si>
    <t>Больше всего меня впечатляют её физические качества. {[VAR_TM_FIRSTNAME]} — исключительная спортсменка, и это даёт ей серьёзное преимущество.</t>
  </si>
  <si>
    <t>Suas qualidades físicas são o que mais me impressionam. {[VAR_TM_FIRSTNAME]} é extraordinária e isso lhe dá uma vantagem real sobre as outras.</t>
  </si>
  <si>
    <t>CONF3W_Q2_R2_M</t>
  </si>
  <si>
    <t>His physical qualities are what impress me the most. {[VAR_TM_FIRSTNAME]} is extraordinary and it gives her a real edge over the others.</t>
  </si>
  <si>
    <t>Seine körperlichen Qualitäten haben mich am meisten beeindruckt. {[VAR_TM_FIRSTNAME]} ist einfach außergewöhnlich, was ihm im Vergleich zu den Anderen einen richtigen Vorteil verschafft.</t>
  </si>
  <si>
    <t>Su físico es lo que más me impresiona. {[VAR_TM_FIRSTNAME]} es extraordinario y eso le otorga una auténtica ventaja sobre los demás.</t>
  </si>
  <si>
    <t>最令我印象深刻的是她的身体素质。{[VAR_TM_FIRSTNAME]}的确非凡，这让他比别人更具优势。</t>
  </si>
  <si>
    <t>Больше всего меня впечатляют его физические качества. {[VAR_TM_FIRSTNAME]} — исключительный спортсмен, и это даёт ему серьёзное преимущество.</t>
  </si>
  <si>
    <t>Suas qualidades físicas são o que mais me impressionam. {[VAR_TM_FIRSTNAME]} é extraordinário e isso lhe dá uma vantagem real sobre os outros.</t>
  </si>
  <si>
    <t>CONF3W_Q2_R3_F</t>
  </si>
  <si>
    <t>Her vision, her sense of the game, her ability to analyze... {[VAR_TM_FIRSTNAME]} is always one step ahead! This makes her a fine strategist and a formidable opponent.</t>
  </si>
  <si>
    <t>Sa vision, son sens du jeu, sa capacité d'analyse… {[VAR_TM_FIRSTNAME]} a toujours un coup d'avance ! Ce qui en fait une fine stratège et donc une adversaire redoutable.</t>
  </si>
  <si>
    <t>Ihre Vision, ihr Spielverständnis, ihre Analysefähigkeit … {[VAR_TM_FIRSTNAME]} ist stets einen Schritt voraus! Dies macht aus ihr eine feine Strategin und somit eine gefürchtete Gegnerin.</t>
  </si>
  <si>
    <t>Su visión, su sentido del juego, su capacidad de análisis... ¡{[VAR_TM_FIRSTNAME]} siempre va un paso por delante! Esto la convierte en una excelente estratega y una oponente formidable.</t>
  </si>
  <si>
    <t>La sua visione, il suo senso del gioco, la sua capacità di analisi… {[VAR_TM_FIRSTNAME]} è sempre un passo avanti! Tutto questo la rende una fine stratega e quindi un’avversaria temibile.</t>
  </si>
  <si>
    <t>她的比赛视野、比赛理解力、分析能力……{[VAR_TM_FIRSTNAME]}总是比别人领先一步！这让她既是出色的战略家，也是可怕的对手。</t>
  </si>
  <si>
    <t>Её видение, её чувство игры, её аналитические способности… {[VAR_TM_FIRSTNAME]} всегда на шаг впереди! Это делает её отличной стратегиней и грозной соперницей.</t>
  </si>
  <si>
    <t>Sua visão de jogo, sua inteligência tática, sua capacidade de análise... {[VAR_TM_FIRSTNAME]} está sempre um passo à frente! Isso a torna uma ótima estrategista e uma adversária formidável.</t>
  </si>
  <si>
    <t>CONF3W_Q2_R3_M</t>
  </si>
  <si>
    <t>His vision, his sense of the game, his ability to analyze... {[VAR_TM_FIRSTNAME]} is always one step ahead! This makes him a fine strategist and a formidable opponent.</t>
  </si>
  <si>
    <t>Sa vision, son sens du jeu, sa capacité d'analyse… {[VAR_TM_FIRSTNAME]} a toujours un coup d'avance ! Ce qui en fait un fin stratège et donc un adversaire redoutable.</t>
  </si>
  <si>
    <t>Seine Vision, sein Spielverständnis, seine Analysefähigkeit … {[VAR_TM_FIRSTNAME]} ist stets einen Schritt voraus! Dies macht aus ihm ein feiner Strateg und somit ein gefürchteter Gegner.</t>
  </si>
  <si>
    <t>Su visión, su sentido del juego, su capacidad de análisis... ¡{[VAR_TM_FIRSTNAME]} siempre va un paso por delante! Esto lo convierte en un excelente estratega y un oponente formidable.</t>
  </si>
  <si>
    <t>La sua visione, il suo senso del gioco, la sua capacità di analisi… {[VAR_TM_FIRSTNAME]} è sempre un passo avanti! Tutto questo lo rende un fine stratega e quindi un avversario temibile.</t>
  </si>
  <si>
    <t>他的比赛视野、比赛理解力、分析能力……{[VAR_TM_FIRSTNAME]}总是比别人领先一步！这让他既是出色的战略家，也是可怕的对手。</t>
  </si>
  <si>
    <t>Его видение, его чувство игры, его аналитические способности… {[VAR_TM_FIRSTNAME]} всегда на шаг впереди! Это делает его отличным стратегом и грозным соперником.</t>
  </si>
  <si>
    <t>Sua visão de jogo, sua inteligência tática, sua capacidade de análise... {[VAR_TM_FIRSTNAME]} está sempre um passo à frente! Isso o torna um ótimo estrategista e um adversário formidável.</t>
  </si>
  <si>
    <t>CONF3W_Q2_R4_F</t>
  </si>
  <si>
    <t>It's simple: since Serena Williams, I’ve never seen such a powerful forehand. It’s lethal!</t>
  </si>
  <si>
    <t>C'est simple, depuis Serena Williams, je n'ai jamais vu un coup droit aussi puissant. A ce niveau-là c'est léthal !</t>
  </si>
  <si>
    <t>Das ist einfach. Seit Serena Willyams habe ich keine so kraftvolle rechte Hand mehr gesehen. Auf diesem Niveau ist das tödlich!</t>
  </si>
  <si>
    <t>Es fácil: no había visto un drive tan potente desde Serena Williams. ¡Es letal!</t>
  </si>
  <si>
    <t>Molto semplice, dopo Serena Williams non ho più visto un dritto altrettanto potente. A questo livello, è definitivo!</t>
  </si>
  <si>
    <t>很简单，自塞雷娜·威廉姆斯以来，我还没见过如此强劲的正手球。这一招太致命了！</t>
  </si>
  <si>
    <t>Всё просто: со времён Серены Уильямс я не видела такой мощной форхенд-атаки. Это оружие!</t>
  </si>
  <si>
    <t>É simples: desde Serena Williams, nunca vi um forehand tão potente. É letal!</t>
  </si>
  <si>
    <t>CONF3W_Q2_R4_M</t>
  </si>
  <si>
    <t>It's simple: since Del Potro, I’ve never seen such a powerful forehand. It’s lethal!</t>
  </si>
  <si>
    <t>C'est simple, depuis Del Potro, je n'ai jamais vu un coup droit aussi puissant. A ce niveau-là c'est léthal !</t>
  </si>
  <si>
    <t>Das ist einfach. Seit Del Potro habe ich keine so kraftvolle rechte Hand mehr gesehen. Auf diesem Niveau ist das tödlich!</t>
  </si>
  <si>
    <t>Es fácil: no había visto un drive tan potente desde Del Potro. ¡Es letal!</t>
  </si>
  <si>
    <t>Molto semplice, dopo Del Potro non ho più visto un dritto altrettanto potente. A questo livello, è definitivo!</t>
  </si>
  <si>
    <t>很简单，自德尔波特罗以来，我还没见过如此强劲的正手球。这一招太致命了！</t>
  </si>
  <si>
    <t>Всё просто: со времён Дель Потро я не видел такой мощной форхенд-атаки. Это оружие!</t>
  </si>
  <si>
    <t>É simples: desde Del Potro, nunca vi um forehand tão potente. É letal!</t>
  </si>
  <si>
    <t>CONF3W_Q3_F</t>
  </si>
  <si>
    <t>What are the main areas of improvement needed to continue climbing through the rankings?</t>
  </si>
  <si>
    <t>Quels sont les axes de progression prioritaires pour continuer à monter au classement ?</t>
  </si>
  <si>
    <t>Welche Fortschritte sind am wichtigsten, um in der Rangliste weiter aufsteigen zu können?</t>
  </si>
  <si>
    <t>¿Cuáles son las principales áreas de mejora para que tu tenista siga subiendo en las clasificaciones?</t>
  </si>
  <si>
    <t>Quali sono gli assi di progressione più importanti per continuare a risalire le classifiche?</t>
  </si>
  <si>
    <t>为了继续提升排名，还需要在哪些方面改进？</t>
  </si>
  <si>
    <t>Какие основные аспекты нужно улучшить, чтобы продолжать подниматься в рейтинге?</t>
  </si>
  <si>
    <t>Quais são as principais áreas de melhoria necessárias para continuar subindo no ranking?</t>
  </si>
  <si>
    <t>CONF3W_Q3_M</t>
  </si>
  <si>
    <t>In welchem Bereich ist es am Wichtigsten, Fortschritte zu machen, um in der Rangliste weiter aufsteigen zu können?</t>
  </si>
  <si>
    <t>CONF3W_Q3_R1_F</t>
  </si>
  <si>
    <t>{[VAR_TM_FTNAME]} still needs to improve her volley and serve. This will win her free, easy points. It’s essential at this level.</t>
  </si>
  <si>
    <t>{[VAR_TM_FTNAME]} doit encore améliorer sa volée et son service. Celui lui donnera des points gratuits, faciles, c'est essentiel à ce niveau-là.</t>
  </si>
  <si>
    <t>{[VAR_TM_FTNAME]} muss noch ihren Volley-Schlag und ihren Aufschlag verbessern. Hierdurch wird sie einfache Punkte geschenkt bekommen. Das ist essenziell auf diesem Niveau.</t>
  </si>
  <si>
    <t>{[VAR_TM_FTNAME ]} necesita mejorar aún su volea y su saque. Eso le hará ganar puntos gratis, fáciles, lo cual es fundamental a este nivel.</t>
  </si>
  <si>
    <t>{[VAR_TM_FTNAME]} deve ancora migliorare volée e servizio. Potrà ottenere punti gratuiti e facili, fondamentali a questo livello.</t>
  </si>
  <si>
    <t>{[VAR_TM_FTNAME]}还需要提升她的截击和发球能力。这样能拿到更多轻松得分。这在这个级别上至关重要。</t>
  </si>
  <si>
    <t>{[VAR_TM_FTNAME]} нужно улучшить воллей и подачу. Это принесёт ей лёгкие очки. На этом уровне это крайне важно.</t>
  </si>
  <si>
    <t>{[VAR_TM_FTNAME]} ainda precisa melhorar seu voleio e saque. Isso lhe renderá pontos fáceis e gratuitos. É essencial neste nível.</t>
  </si>
  <si>
    <t>CONF3W_Q3_R1_M</t>
  </si>
  <si>
    <t>{[VAR_TM_FTNAME]} still needs to improve his volley and serve. This will win him free, easy points. It’s essential at this level.</t>
  </si>
  <si>
    <t>{[VAR_TM_FTNAME]} muss noch seinen Volley-Schlag und seinen Aufschlag verbessern. Hierdurch wird er einfache Punkte geschenkt bekommen. Das ist essenziell auf diesem Niveau.</t>
  </si>
  <si>
    <t>{[VAR_TM_FTNAME]}还需要提升他的截击和发球能力。这样能拿到更多轻松得分。这在这个级别上至关重要。</t>
  </si>
  <si>
    <t>{[VAR_TM_FTNAME]} нужно улучшить воллей и подачу. Это принесёт ему лёгкие очки. На этом уровне это крайне важно.</t>
  </si>
  <si>
    <t>CONF3W_Q3_R2_F</t>
  </si>
  <si>
    <t>I want to see {[VAR_TM_FTNAME]} able to deliver a much higher level of all-around play than she does now. It's too uneven.</t>
  </si>
  <si>
    <t>Je veux voir {[VAR_TM_FTNAME]} capable de fournir un niveau de jeu moyen bien supérieur à ce qu'elle fait actuellement. C'est trop irrégulier.</t>
  </si>
  <si>
    <t>Ich will sehen, dass {[VAR_TM_FTNAME]} in der Lage ist, ein durchschnittliches Spielniveau zu liefern, das weitaus besser ist, als das, was sie derzeit zeigt. Das ist viel zu unkonstant.</t>
  </si>
  <si>
    <t>Quiero ver a {[VAR_TM_FTNAME]} ofreciendo un nivel de juego medio mucho mayor que el de ahora. Es demasiado irregular.</t>
  </si>
  <si>
    <t>Voglio vedere {[VAR_TM_FTNAME]} con un livello medio di gioco nettamente superiore a quello di adesso. Non è abbastanza costante.</t>
  </si>
  <si>
    <t>我希望{[VAR_TM_FTNAME]}能比现在打出更高水准的全面表现。她现在的发挥还不够稳定。</t>
  </si>
  <si>
    <t>Я хочу видеть, чтобы {[VAR_TM_FTNAME]} показывала гораздо более высокий уровень универсальной игры. Сейчас она слишком нестабильна.</t>
  </si>
  <si>
    <t>Quero ver {[VAR_TM_FTNAME]} entregar um jogo mais completo do que ela entrega agora. É muito irregular.</t>
  </si>
  <si>
    <t>CONF3W_Q3_R2_M</t>
  </si>
  <si>
    <t>I want to see {[VAR_TM_FTNAME]} able to deliver a much higher level of all-around play than he does now. It's too uneven.</t>
  </si>
  <si>
    <t>Je veux voir {[VAR_TM_FTNAME]} capable de fournir un niveau de jeu moyen bien supérieur à ce qu'il fait actuellement. C'est trop irrégulier.</t>
  </si>
  <si>
    <t>Ich will sehen, dass {[VAR_TM_FTNAME]} in der Lage ist, ein durchschnittliches Spielniveau zu liefern, das weitaus besser ist, als das, was er derzeit zeigt. Das ist viel zu unkonstant.</t>
  </si>
  <si>
    <t>我希望{[VAR_TM_FTNAME]}能比现在打出更高水准的全面表现。他现在的发挥还不够稳定。</t>
  </si>
  <si>
    <t>Я хочу видеть, чтобы {[VAR_TM_FTNAME]} показывал гораздо более высокий уровень универсальной игры. Сейчас он слишком нестабилен.</t>
  </si>
  <si>
    <t>Quero ver {[VAR_TM_FTNAME]} entregar um jogo mais completo do que ele entrega agora. É muito irregular.</t>
  </si>
  <si>
    <t>CONF3W_Q3_R3_F</t>
  </si>
  <si>
    <t>In my opinion, there is still work to be done on the tactical approach to the game. {[VAR_TM_FIRSTNAME]} must be able to further analyze her opponent.</t>
  </si>
  <si>
    <t>Selon moi il y a encore un travail à réaliser sur l'approche tactique du jeu. {[VAR_TM_FIRSTNAME]} doit être capable de pousser plus loin l'analyse de son adversaire.</t>
  </si>
  <si>
    <t>Meiner Meinung nach muss noch Einiges an ihrer Taktik gemacht werden. {[VAR_TM_FIRSTNAME]} muss in der Lage sein, ihren Gegner viel genauer zu analysieren.</t>
  </si>
  <si>
    <t>En mi opinión, aún queda mucho por hacer en cuanto al enfoque táctico del juego. {[VAR_TM_FIRSTNAME]} debe poder analizar más a fondo a su oponente.</t>
  </si>
  <si>
    <t>Credo che debba ancora lavorare sull'approccio tattico alla partita. {[VAR_TM_FIRSTNAME]} deve riuscire ad analizzare l'avversaria in modo più completo.</t>
  </si>
  <si>
    <t>我认为在比赛的战术层面上还有很多提升空间。{[VAR_TM_FIRSTNAME]}需要更深入地分析对手。</t>
  </si>
  <si>
    <t>На мой взгляд, ещё нужно работать над тактическим подходом. {[VAR_TM_FIRSTNAME]} должна глубже анализировать соперницу.</t>
  </si>
  <si>
    <t>Na minha opinião, ainda há trabalho a ser feito na abordagem tática do jogo. {[VAR_TM_FIRSTNAME]} deve ser capaz de analisar ainda mais seu adversário.</t>
  </si>
  <si>
    <t>CONF3W_Q3_R3_M</t>
  </si>
  <si>
    <t>In my opinion, there is still work to be done on the tactical approach to the game. {[VAR_TM_FIRSTNAME]} must be able to further analyze his opponent.</t>
  </si>
  <si>
    <t>Meiner Meinung nach muss noch Einiges an seiner Taktik gemacht werden. {[VAR_TM_FIRSTNAME]} muss in der Lage sein, seinen Gegner viel genauer zu analysieren.</t>
  </si>
  <si>
    <t>На мой взгляд, ещё нужно работать над тактическим подходом. {[VAR_TM_FIRSTNAME]} должен глубже анализировать соперника.</t>
  </si>
  <si>
    <t>CONF3W_Q3_R4_F</t>
  </si>
  <si>
    <t>Expanding her repertoire of strokes is important if {[VAR_TM_FIRSTNAME]} wants to continue to climb in the rankings. She plays the same way all too often.</t>
  </si>
  <si>
    <t>Elargir sa palette de coups est la clé pour {[VAR_TM_FIRSTNAME]} si elle veut continuer à monter au ranking. Elle joue trop souvent de la même façon.</t>
  </si>
  <si>
    <t>Für {[VAR_TM_FIRSTNAME]} ist es wichtig, ihr Repertoire an Schlägen zu erweitern, wenn sie die Rangliste weiter nach oben will. Sie spielt viel zu oft den gleichen Stil.</t>
  </si>
  <si>
    <t>Es importante que {[VAR_TM_FIRSTNAME]} amplíe su repertorio de golpes si quiere seguir subiendo en la clasificación. Juega de la misma manera con demasiada frecuencia.</t>
  </si>
  <si>
    <t>Se vuole salire più in alto in classifica, {[VAR_TM_FIRSTNAME]} deve aumentare la gamma di colpi. Gioca sempre in maniera troppo simile.</t>
  </si>
  <si>
    <t>如果{[VAR_TM_FIRSTNAME]}想继续提升排名，丰富她的击球手段非常重要。她的打法有些过于单一。</t>
  </si>
  <si>
    <t>Расширение арсенала ударов важно, если {[VAR_TM_FIRSTNAME]} хочет продолжать расти в рейтинге. Она слишком часто играет однообразно.</t>
  </si>
  <si>
    <t>Expandir seu repertório de golpes é importante se {[VAR_TM_FIRSTNAME]} quiser continuar subindo no ranking. Ela joga da mesma forma com muita frequência.</t>
  </si>
  <si>
    <t>CONF3W_Q3_R4_M</t>
  </si>
  <si>
    <t>Expanding his repertoire of strokes is important if {[VAR_TM_FIRSTNAME]} wants to continue to climb in the rankings. He plays the same way all too often.</t>
  </si>
  <si>
    <t>Elargir sa palette de coups est la clé pour {[VAR_TM_FIRSTNAME]} s'il veut continuer à monter au ranking. Il joue trop souvent de la même façon.</t>
  </si>
  <si>
    <t>Für {[VAR_TM_FIRSTNAME]} ist es wichtig, sein Repertoire an Schlägen zu erweitern, wenn er die Rangliste weiter nach oben will. Er spielt viel zu oft den gleichen Stil.</t>
  </si>
  <si>
    <t>如果{[VAR_TM_FIRSTNAME]}想继续提升排名，丰富他的击球手段非常重要。他的打法有些过于单一。</t>
  </si>
  <si>
    <t>Расширение арсенала ударов важно, если {[VAR_TM_FIRSTNAME]} хочет продолжать расти в рейтинге. Он слишком часто играет однообразно.</t>
  </si>
  <si>
    <t>Expandir seu repertório de golpes é importante se {[VAR_TM_FIRSTNAME]} quiser continuar subindo no ranking. Ele joga da mesma forma com muita frequência.</t>
  </si>
  <si>
    <t>CONF3W_Q4_F</t>
  </si>
  <si>
    <t>Is the next goal the top 50? How long do you think it will take {[VAR_TM_FULLNAME]} to reach this next step?</t>
  </si>
  <si>
    <t>Prochain objectif top 50 ? Selon vous, combien de temps sera-t-il nécessaire à {[VAR_TM_FULLNAME]} pour cette prochaine étape ?</t>
  </si>
  <si>
    <t>Nächstes Ziel, die Top 50? Wie viel Zeit benötigt {[VAR_TM_FULLNAME]} Ihrer Ansicht nach noch, um diesen nächsten Meilenstein zu erreichen?</t>
  </si>
  <si>
    <t>¿Vuestro próximo objetivo es el Top 50? ¿Cuánto crees que tardará {[VAR_TM_FULLNAME]} en dar el siguiente paso?</t>
  </si>
  <si>
    <t>Il prossimo obiettivo è la top 50? Quanto tempo ritieni sarà necessario prima che {[VAR_TM_FULLNAME]} superi questa nuova barriera?</t>
  </si>
  <si>
    <t>下一个目标是世界前 50 吗？您认为{[VAR_TM_FULLNAME]}需要多久才能实现这一步？</t>
  </si>
  <si>
    <t>Следующая цель — топ-50? Как думаете, сколько времени потребуется {[VAR_TM_FULLNAME]}, чтобы достичь этого уровня?</t>
  </si>
  <si>
    <t>O próximo objetivo é o top 50? Quanto tempo você acha que {[VAR_TM_FULLNAME]} levará para alcançar este próximo passo?</t>
  </si>
  <si>
    <t>CONF3W_Q4_M</t>
  </si>
  <si>
    <t>下一个目标是世界前 51 吗？您认为{[VAR_TM_FULLNAME]}需要多久才能实现这一步？</t>
  </si>
  <si>
    <t>CONF3W_Q4_R1_F</t>
  </si>
  <si>
    <t>She just broke into the top 100, and she’s already being asked when she’ll enter the top 50! Let's let her catch her breath and take things at her own pace, shall we?</t>
  </si>
  <si>
    <t>Elle vient tout juste d'intégrer le top 100 qu'on lui demande déjà à quand le top 50 ! Laissons-la respirer et aller à son rythme vous voulez bien ?</t>
  </si>
  <si>
    <t>Sie hat sich gerade erst in die Top 100 gespielt und jetzt fragen Sie schon, wann die Top 50 fällig sind? Lassen Sie sie doch mal durchschnaufen und ihren Rhythmus finden!</t>
  </si>
  <si>
    <t>¡Acaba de entrar en el Top 100 y ya le estáis preguntando que para cuándo el Top 50! Vamos a dejar que recobre el aliento y lleve las cosas un poco a su ritmo, ¿vale?</t>
  </si>
  <si>
    <t>È appena entrata nelle top 100 e le stiamo già chiedendo top 50? Lasciamole prendere fiato e andare al suo ritmo!</t>
  </si>
  <si>
    <t>她才刚进前100，就有人问何时进前50了！我们总得让她喘口气，按自己的节奏来吧？</t>
  </si>
  <si>
    <t>Она только вошла в топ-100, а её уже спрашивают о топ-50! Давайте дадим ей отдышаться и идти своим темпом, ладно?</t>
  </si>
  <si>
    <t>Ela acabou de entrar no top 100, e já estão perguntando quando ela entrará no top 50! Vamos deixá-la respirar e seguir seu próprio ritmo, certo?</t>
  </si>
  <si>
    <t>CONF3W_Q4_R1_M</t>
  </si>
  <si>
    <t>He just broke into the top 100, and he’s already being asked when he’ll enter the top 50! Let's let him catch his breath and take things at his own pace, shall we?</t>
  </si>
  <si>
    <t>Il vient tout juste d'intégrer le top 100 qu'on lui demande déjà à quand le top 50 ! Laissons-le respirer et aller à son rythme vous voulez bien ?</t>
  </si>
  <si>
    <t>Er hat sich gerade erst in die Top 100 gespielt und jetzt fragen Sie schon, wann die Top 50 fällig sind? Lassen Sie ihn doch mal durchschnaufen und seinen Rhythmus finden!</t>
  </si>
  <si>
    <t>È appena entrato nei top 100 e gli stiamo già chiedendo top 50? Lasciamogli prendere fiato e andare al suo ritmo!</t>
  </si>
  <si>
    <t>他才刚进前100，就有人问何时进前51了！我们总得让他喘口气，按自己的节奏来吧？</t>
  </si>
  <si>
    <t>Он только вошёл в топ-100, а его уже спрашивают о топ-50! Давайте дадим ему отдышаться и идти своим темпом, ладно?</t>
  </si>
  <si>
    <t>Ele acabou de entrar no top 100, e já estão perguntando quando ele entrará no top 50! Vamos deixá-lo respirar e seguir seu próprio ritmo, certo?</t>
  </si>
  <si>
    <t>CONF3W_Q4_R2_F</t>
  </si>
  <si>
    <t>The sooner the better. It’s up to her to work for it.</t>
  </si>
  <si>
    <t>Le plus tôt sera le mieux, à elle de travailler suffisament.</t>
  </si>
  <si>
    <t>Je früher, desto besser. Sie hat ausreichend dafür gearbeitet.</t>
  </si>
  <si>
    <t>Cuanto antes, mejor. Depende de ella que trabaje para conseguirlo.</t>
  </si>
  <si>
    <t>Prima è meglio è; sta a lei lavorare duro.</t>
  </si>
  <si>
    <t>当然越快越好。接下来就看她自己的努力了。</t>
  </si>
  <si>
    <t>Чем раньше — тем лучше. Всё зависит от её работы.</t>
  </si>
  <si>
    <t>Quanto antes, melhor. Cabe a ela trabalhar para isso.</t>
  </si>
  <si>
    <t>CONF3W_Q4_R2_M</t>
  </si>
  <si>
    <t>The sooner the better. It’s up to him to work for it.</t>
  </si>
  <si>
    <t>Le plus tôt sera le mieux, à lui de travailler suffisament.</t>
  </si>
  <si>
    <t>Je früher, desto besser. Er hat ausreichend dafür gearbeitet.</t>
  </si>
  <si>
    <t>Cuanto antes, mejor. Depende de él que trabaje para conseguirlo.</t>
  </si>
  <si>
    <t>Prima è meglio è; sta a lui lavorare duro.</t>
  </si>
  <si>
    <t>当然越快越好。接下来就看他自己的努力了。</t>
  </si>
  <si>
    <t>Чем раньше — тем лучше. Всё зависит от его работы.</t>
  </si>
  <si>
    <t>Quanto antes, melhor. Cabe a ele trabalhar para isso.</t>
  </si>
  <si>
    <t>CONF3W_Q4_R3_F</t>
  </si>
  <si>
    <t>Ideally by the end of the year would be great, but you have to be patient.</t>
  </si>
  <si>
    <t>Idéalement d'ici la fin de l'année ça serait déjà génial mais il faut savoir être patient.</t>
  </si>
  <si>
    <t>Bis Jahresende wäre schon genial, etwas Geduld würde aber auch nicht schaden.</t>
  </si>
  <si>
    <t>Lo ideal sería para final de año, pero hay que tener paciencia.</t>
  </si>
  <si>
    <t>Entro la fine dell'anno sarebbe splendido, ma bisogna anche saper essere pazienti.</t>
  </si>
  <si>
    <t>如果能在年底前实现，那当然最好，但也得保持耐心。</t>
  </si>
  <si>
    <t>Идеально — к концу года, но нужно оставаться терпеливыми.</t>
  </si>
  <si>
    <t>Idealmente até o final do ano seria ótimo, mas é preciso ter paciência.</t>
  </si>
  <si>
    <t>CONF3W_Q4_R3_M</t>
  </si>
  <si>
    <t>CONF3W_Q4_R4_F</t>
  </si>
  <si>
    <t>With her potential, I’d say by the end of the year at the latest.</t>
  </si>
  <si>
    <t>Avec son potentiel je dirais au plus tard à la fin de l'année.</t>
  </si>
  <si>
    <t>Mit ihrem Potenzial würde ich sagen spätestens bis Ende des Jahres.</t>
  </si>
  <si>
    <t>Con su potencial, diría que a finales de año a más tardar.</t>
  </si>
  <si>
    <t>Con un potenziale come il suo, direi al più tardi alla fine dell'anno.</t>
  </si>
  <si>
    <t>以她的潜力来看，我认为最迟年底就能做到。</t>
  </si>
  <si>
    <t>С таким потенциалом — думаю, не позже конца года.</t>
  </si>
  <si>
    <t>Com o potencial dela, eu diria que até o final do ano, no máximo.</t>
  </si>
  <si>
    <t>CONF3W_Q4_R4_M</t>
  </si>
  <si>
    <t>Mit seinem Potenzial würde ich sagen spätestens bis Ende des Jahres.</t>
  </si>
  <si>
    <t>以他的潜力来看，我认为最迟年底就能做到。</t>
  </si>
  <si>
    <t>Com o potencial dele, eu diria que até o final do ano, no máximo.</t>
  </si>
  <si>
    <t>CONF3W_Q5_F</t>
  </si>
  <si>
    <t>This is also a success for you as a manager. What’s your recipe for success?</t>
  </si>
  <si>
    <t>C'est aussi un succès pour vous en tant que manager, quelle est la recette de ce succès ?</t>
  </si>
  <si>
    <t>Das ist auch ein Erfolg für Sie als Manager. Was ist Ihr Erfolgsrezept?</t>
  </si>
  <si>
    <t>Esto es también un triunfo tuyo como manager. ¿Cuál es tu receta del éxito?</t>
  </si>
  <si>
    <t>Questo è un successo anche per te come manager; qual è la ricetta del successo?</t>
  </si>
  <si>
    <t>作为经理，这对您来说也是一次成功。您成功的秘诀是什么？</t>
  </si>
  <si>
    <t>Это также успех и для вас как менеджера. В чём ваш секрет?</t>
  </si>
  <si>
    <t>Isso também é um sucesso para você como gerente. Qual é a sua receita para o sucesso?</t>
  </si>
  <si>
    <t>CONF3W_Q5_M</t>
  </si>
  <si>
    <t>CONF3W_Q5_R1_F</t>
  </si>
  <si>
    <t>Lots of passion for tennis and a real bond with my players is the key to success.</t>
  </si>
  <si>
    <t>Beaucoup de passion pour le tennis et surtout un vrai lien avec mes joueurs, c'est la clé de la réussite.</t>
  </si>
  <si>
    <t>Viel Leidenschaft für den Tennissport und vor allem eine wahre Verbindung zu meinen Spielern – das ist der Schlüssel zum Erfolg.</t>
  </si>
  <si>
    <t>La clave del éxito es mucha pasión por el tenis y una estrecha relación con mis tenistas.</t>
  </si>
  <si>
    <t>Un’enorme passione per il tennis e soprattutto un legame stretto con i giocatori; questa è la chiave.</t>
  </si>
  <si>
    <t>对网球的热情，以及与球员之间真诚的联系，是成功的关键。</t>
  </si>
  <si>
    <t>Огромная любовь к теннису и настоящая связь с игроками — вот ключ к успеху.</t>
  </si>
  <si>
    <t>Muita paixão pelo tênis e um vínculo real com meus jogadores é a chave para o sucesso.</t>
  </si>
  <si>
    <t>CONF3W_Q5_R1_M</t>
  </si>
  <si>
    <t>CONF3W_Q5_R2_F</t>
  </si>
  <si>
    <t>Without my exceptional staff and such a great infrastructure, I clearly could not have done it.</t>
  </si>
  <si>
    <t>Sans mon staff exceptionnel et des infrastructures d'une telle qualité, clairement je n'aurais pas pu y arriver.</t>
  </si>
  <si>
    <t>Ohne meine herausragenden Mitarbeiter und der Qualität der Infrastruktur hätte ich das definitiv nicht geschafft.</t>
  </si>
  <si>
    <t>No podría haberlo conseguido sin un personal tan excepcional y una infraestructura tan grande.</t>
  </si>
  <si>
    <t>Senza il personale eccezionale e le infrastrutture di qualità, non ce l’avrei mai fatta.</t>
  </si>
  <si>
    <t>没有我们出色的团队和完善的基础设施，我绝不可能做到这一点。</t>
  </si>
  <si>
    <t>Без моего исключительного штаба и такой инфраструктуры я бы точно не справилась.</t>
  </si>
  <si>
    <t>Sem minha equipe excepcional e uma infraestrutura tão boa, eu claramente não teria conseguido.</t>
  </si>
  <si>
    <t>CONF3W_Q5_R2_M</t>
  </si>
  <si>
    <t>Без моего исключительного штаба и такой инфраструктуры я бы точно не справился.</t>
  </si>
  <si>
    <t>CONF3W_Q5_R3_F</t>
  </si>
  <si>
    <t>I don't share my secret recipes, sorry.</t>
  </si>
  <si>
    <t>Je n'ai pas l'habitude de partager mes recettes magiques, désolé.</t>
  </si>
  <si>
    <t>Ich gebe meine magischen Rezepte in der Regel nicht weiter. Tut mir leid.</t>
  </si>
  <si>
    <t>Lo siento, pero, igual que los magos, no desvelo mis trucos.</t>
  </si>
  <si>
    <t>Mi spiace, ma non posso condividere la mia ricetta magica.</t>
  </si>
  <si>
    <t>抱歉，我可不分享自己的“独家秘方”。</t>
  </si>
  <si>
    <t>Секретные рецепты я не раскрываю, извините.</t>
  </si>
  <si>
    <t>Não compartilho minhas receitas secretas, desculpe.</t>
  </si>
  <si>
    <t>CONF3W_Q5_R3_M</t>
  </si>
  <si>
    <t>CONF3W_Q5_R4_F</t>
  </si>
  <si>
    <t>I believe that quality recruitment is the foundation for success. My scouts do an outstanding job.</t>
  </si>
  <si>
    <t>Je pense qu'un recrutement de qualité est la base du succès, mes scouts font un travail exceptionnel.</t>
  </si>
  <si>
    <t>Ich denke, dass eine hochwertige Rekrutierung das Fundament für den Erfolg bildet. Meine Scouts leisten eine herausragende Arbeit.</t>
  </si>
  <si>
    <t>Creo que la base del éxito es la calidad en las incorporaciones. Mis ojeadores hacen un trabajo excepcional.</t>
  </si>
  <si>
    <t>Penso che alla base del successo si trovi una selezione di qualità; i miei osservatori svolgono un compito fondamentale.</t>
  </si>
  <si>
    <t>我相信优质的招募是成功的基础。我的球探团队做得非常出色。</t>
  </si>
  <si>
    <t>Я считаю, что качественный подбор игроков — основа успеха. Мои скауты делают выдающуюся работу.</t>
  </si>
  <si>
    <t>Acredito que a contratação de qualidade é a base para o sucesso. Meus olheiros fazem um trabalho excepcional.</t>
  </si>
  <si>
    <t>CONF3W_Q5_R4_M</t>
  </si>
  <si>
    <t>CONF3W_Q6_F</t>
  </si>
  <si>
    <t>{[VAR_TM_FULLNAME]} joined your academy just a short time ago. So we can't really say it's thanks to you, can we?</t>
  </si>
  <si>
    <t>{[VAR_TM_FULLNAME]} est arrivée il y a peu de temps dans votre académie. On ne peut donc pas vraiment dire que c'est grâce à vous n'est-ce-pas ?</t>
  </si>
  <si>
    <t>{[VAR_TM_FULLNAME]} hat sich vor Kurzem Ihrer Akademie angeschlossen. Man kann also nicht wirklich sagen, dass dies Ihnen zu verdanken ist, oder?</t>
  </si>
  <si>
    <t>{[VAR_TM_FULLNAME]} se unió a tu escuela hace poco tiempo. Así que, realmente, no puede decirse que esto haya sido gracias a ti, ¿no?</t>
  </si>
  <si>
    <t>{[VAR_TM_FULLNAME]} è entrata a far parte della tua accademia poco tempo fa. Non si può quindi dire che i suoi successi siano giunti grazie a te.</t>
  </si>
  <si>
    <t>{[VAR_TM_FULLNAME]}加入您的学院才没多久，所以不能说这是您的功劳吧？</t>
  </si>
  <si>
    <t>{[VAR_TM_FULLNAME]} пришла в вашу академию совсем недавно. Значит ли это, что её успех — не ваша заслуга?</t>
  </si>
  <si>
    <t>{[VAR_TM_FULLNAME]} entrou em sua academia há pouco tempo. Então não podemos realmente dizer que é graças a você, podemos?</t>
  </si>
  <si>
    <t>CONF3W_Q6_M</t>
  </si>
  <si>
    <t>{[VAR_TM_FULLNAME]} est arrivé il y a peu de temps dans votre académie. On ne peut donc pas vraiment dire que c'est grâce à vous n'est-ce-pas ?</t>
  </si>
  <si>
    <t>{[VAR_TM_FULLNAME]} è entrato a far parte della tua accademia poco tempo fa. Non si può quindi dire che i suoi successi siano giunti grazie a te.</t>
  </si>
  <si>
    <t>{[VAR_TM_FULLNAME]} пришёл в вашу академию совсем недавно. Значит ли это, что его успех — не ваша заслуга?</t>
  </si>
  <si>
    <t>CONF3W_Q6_R1_F</t>
  </si>
  <si>
    <t>It's true that {[VAR_TM_FIRSTNAME]} didn't join us long ago, but I still think there was a positive jolt.</t>
  </si>
  <si>
    <t>Certes ça ne fait pas longtemps que {[VAR_TM_FIRSTNAME]} nous a rejoint mais je pense, malgré tout, qu'il y a eu un électrochoc positif.</t>
  </si>
  <si>
    <t>Natürlich ist es noch nicht so lange her, dass sich {[VAR_TM_FIRSTNAME]} uns angeschlossen hat, ich denke aber, dass es trotzdem einen positiven Impuls gab.</t>
  </si>
  <si>
    <t>Es cierto que {[VAR_TM_FIRSTNAME]} no lleva mucho tiempo con nosotros, pero aun así sigo creyendo que le hemos dado un impulso importante.</t>
  </si>
  <si>
    <t>Vero, non è da molto che {[VAR_TM_FIRSTNAME]} fa parte della nostra squadra, ma credo che, nonostante tutto, sia stato un cambio positivo.</t>
  </si>
  <si>
    <t>确实，{[VAR_TM_FIRSTNAME]}来到我们这儿时间不长，但我仍然觉得这带来了积极的改变。</t>
  </si>
  <si>
    <t>Да, {[VAR_TM_FIRSTNAME]} пришла к нам недавно, но, думаю, это дало положительный импульс.</t>
  </si>
  <si>
    <t>É verdade que {[VAR_TM_FIRSTNAME]} não entrou conosco há muito tempo, mas ainda acho que houve um impulso positivo.</t>
  </si>
  <si>
    <t>CONF3W_Q6_R1_M</t>
  </si>
  <si>
    <t>Да, {[VAR_TM_FIRSTNAME]} пришёл к нам недавно, но, думаю, это дало положительный импульс.</t>
  </si>
  <si>
    <t>CONF3W_Q6_R2_F</t>
  </si>
  <si>
    <t>The past doesn't matter. What’s important is the present, and I see her happy and fulfilled.</t>
  </si>
  <si>
    <t>Peu importe l'historique, le plus important c'est le présent et je la vois heureuse et épanouie.</t>
  </si>
  <si>
    <t>Die Historie ist irrelevant. Am Wichtigsten ist die Gegenwart und ich sehe, dass sie glücklich ist und aufblüht.</t>
  </si>
  <si>
    <t>El pasado no importa. Lo importante es el presente, y la veo feliz y realizada.</t>
  </si>
  <si>
    <t>Non mi interessa il passato; l’importante è il presente e vedo che è contenta e sta crescendo.</t>
  </si>
  <si>
    <t>过去已经不重要了。重要的是现在，而我看到她状态很好，充满自信。</t>
  </si>
  <si>
    <t>Прошлое не важно. Главное — настоящее, и я вижу, что она счастлива и раскрывается.</t>
  </si>
  <si>
    <t>O passado não importa. O importante é o presente, e eu a vejo feliz e realizada.</t>
  </si>
  <si>
    <t>CONF3W_Q6_R2_M</t>
  </si>
  <si>
    <t>The past doesn't matter. What’s important is the present, and I see him happy and fulfilled.</t>
  </si>
  <si>
    <t>Peu importe l'historique, le plus important c'est le présent et je le vois heureux et épanoui.</t>
  </si>
  <si>
    <t>Die Historie ist irrelevant. Am wichtigsten ist die Gegenwart und ich sehe, dass er glücklich ist und aufblüht.</t>
  </si>
  <si>
    <t>El pasado no importa. Lo importante es el presente, y lo veo feliz y realizado.</t>
  </si>
  <si>
    <t>Non mi interessa il passato; l’importante è il presente e vedo che è contento e sta crescendo.</t>
  </si>
  <si>
    <t>过去已经不重要了。重要的是现在，而我看到他状态很好，充满自信。</t>
  </si>
  <si>
    <t>Прошлое не важно. Главное — настоящее, и я вижу, что он счастлив и раскрывается.</t>
  </si>
  <si>
    <t>O passado não importa. O importante é o presente, e eu o vejo feliz e realizado.</t>
  </si>
  <si>
    <t>CONF3W_Q6_R3_F</t>
  </si>
  <si>
    <t>You’re right. Let's wait a few more weeks to study how our organization has contributed to {[VAR_TM_FIRSTNAME]}’s success.</t>
  </si>
  <si>
    <t>Vous avez raison, attendons encore quelques semaines pour analyser l'apport de notre structure sur {[VAR_TM_FIRSTNAME]}.</t>
  </si>
  <si>
    <t>Sie haben recht. Warten wir noch ein paar Wochen, um den Einfluss unserer Einrichtung auf {[VAR_TM_FIRSTNAME]} zu analysieren.</t>
  </si>
  <si>
    <t>Tienes razón. Habrá que esperar unas semanas más para ver cómo ha contribuido nuestra organización al éxito de {[VAR_TM_FIRSTNAME]}.</t>
  </si>
  <si>
    <t>Avete ragione, aspettiamo ancora qualche settimana per vedere l’effetto positivo della nostra struttura su {[VAR_TM_FIRSTNAME]}.</t>
  </si>
  <si>
    <t>你说得对。再等几周吧，到时再看看我们的团队对{[VAR_TM_FIRSTNAME]}的成功究竟有多大帮助。</t>
  </si>
  <si>
    <t>Вы правы. Давайте подождём ещё несколько недель, чтобы оценить вклад нашей организации в успех {[VAR_TM_FIRSTNAME]}.</t>
  </si>
  <si>
    <t>Você está certo. Vamos esperar mais algumas semanas para estudar como nossa organização contribuiu para o sucesso de {[VAR_TM_FIRSTNAME]}.</t>
  </si>
  <si>
    <t>CONF3W_Q6_R3_M</t>
  </si>
  <si>
    <t>CONF3W_Q6_R4_F</t>
  </si>
  <si>
    <t>And so you think we’ve done nothing since {[VAR_TM_FIRSTNAME]} got here?!</t>
  </si>
  <si>
    <t>Et donc vous pensez qu'on ne fait rien depuis que {[VAR_TM_FIRSTNAME]} est arrivée?!</t>
  </si>
  <si>
    <t>Und Sie denken also, dass wir nichts getan haben, seitdem {[VAR_TM_FIRSTNAME]} hier ist?!</t>
  </si>
  <si>
    <t>¡¿Entonces te parece que no hemos hecho nada desde que llegó {[VAR_TM_FIRSTNAME]}?!</t>
  </si>
  <si>
    <t>Pensate quindi che non sia cambiato nulla dall'arrivo di {[VAR_TM_FIRSTNAME]}?!</t>
  </si>
  <si>
    <t>这么说您认为{[VAR_TM_FIRSTNAME]}来了以后，我们什么都没干吗？！</t>
  </si>
  <si>
    <t>То есть вы считаете, что мы ничего не сделали с тех пор, как {[VAR_TM_FIRSTNAME]} пришла к нам?!</t>
  </si>
  <si>
    <t>E então você acha que não fizemos nada desde que {[VAR_TM_FIRSTNAME]} chegou?!</t>
  </si>
  <si>
    <t>CONF3W_Q6_R4_M</t>
  </si>
  <si>
    <t>Et donc vous pensez qu'on ne fait rien depuis que {[VAR_TM_FIRSTNAME]} est arrivé ?!</t>
  </si>
  <si>
    <t>То есть вы считаете, что мы ничего не сделали с тех пор, как {[VAR_TM_FIRSTNAME]} пришёл к нам?!</t>
  </si>
  <si>
    <t>CONF3W_Q7_M</t>
  </si>
  <si>
    <t>A first ATP title is undoubtedly one of your player's next goals. When do you think it could happen?</t>
  </si>
  <si>
    <t>Un premier titre ATP est sans doute un des prochains objectifs de votre joueur, à quelle échéance pensait-il cela réalisable ?</t>
  </si>
  <si>
    <t>Ein erster ATP-Titel ist bestimmt eines der nächsten Ziele Ihres Spielers. In welchem Zeitraum ist dies Ihrer Meinung nach realisierbar?</t>
  </si>
  <si>
    <t>Un primer título ATP es, sin duda, uno de los próximos objetivos de tu tenista. ¿Cuándo crees que podría suceder?</t>
  </si>
  <si>
    <t>Un primo titolo ATP è sicuramente uno dei prossimi obiettivi del tuo giocatore; quando pensi che potrà diventare realtà?</t>
  </si>
  <si>
    <t>首个ATP/WTA冠军无疑是您的球员接下来的目标之一。您认为这何时可能实现？</t>
  </si>
  <si>
    <t>Первый титул ATP — очевидная следующая цель вашего игрока. Когда, по-вашему, это может случиться?</t>
  </si>
  <si>
    <t>Um primeiro título ATP é, sem dúvida, um dos próximos objetivos do seu jogador. Quando você acha que isso pode acontecer?</t>
  </si>
  <si>
    <t>CONF3W_Q7_R1_F</t>
  </si>
  <si>
    <t>Let’s stop with the hypothetical predictions, shall we? More questions from journalists who know nothing, it's exhausting...</t>
  </si>
  <si>
    <t>Arrêtons avec les projections hypothétiques de résultats vous voulez bien ? Encore des questions de journalistes qui n'y connaissent rien, c'est fatiguant…</t>
  </si>
  <si>
    <t>Hören Sie doch auf mit diesen hypothetischen Prognosen von Ergebnissen, ja? Und schon wieder irgendwelche Fragen von Journalisten, die rein gar keine Ahnung haben. Das nervt ...</t>
  </si>
  <si>
    <t>Vamos a dejar un poco a un lado las predicciones, ¿vale? Responder preguntas a periodistas que no tienen ni idea es agotador...</t>
  </si>
  <si>
    <t>Smettiamo di fare ipotesi sui risultati, che ne dite? È stancante ascoltare le domande di giornalisti che non conoscono l’argomento...</t>
  </si>
  <si>
    <t>别再问这些假设性问题了，好吗？听多了这些记者一知半解的问题，真让人心累……</t>
  </si>
  <si>
    <t>Давайте прекратим эти гипотетические прогнозы, ладно? Ещё вопросы от журналистов, ничего не понимающих… это утомляет.</t>
  </si>
  <si>
    <t>Vamos parar com as previsões hipotéticas, certo? Mais perguntas de jornalistas que não sabem nada, é exaustivo...</t>
  </si>
  <si>
    <t>CONF3W_Q7_R1_M</t>
  </si>
  <si>
    <t>CONF3W_Q7_R2_F</t>
  </si>
  <si>
    <t>If she’s able to maintain this level of performance, then I think it’s doable this year.</t>
  </si>
  <si>
    <t>Si elle maintient ce niveau alors je pense que cette année c'est largement faisable.</t>
  </si>
  <si>
    <t>Wenn sie dieses Niveau beibehält, denke ich, dass es dieses Jahr definitiv machbar ist.</t>
  </si>
  <si>
    <t>Si es capaz de mantener este nivel de rendimiento, entonces veo factible lograrlo este año.</t>
  </si>
  <si>
    <t>Se rimane su questo livello, penso che questo sia l’anno giusto per lei.</t>
  </si>
  <si>
    <t>如果她能保持这种状态，我认为今年就有机会实现。</t>
  </si>
  <si>
    <t>Если она сможет сохранить этот уровень, думаю, это возможно уже в этом году.</t>
  </si>
  <si>
    <t>Se ela conseguir manter esse nível de desempenho, então acho que é possível este ano.</t>
  </si>
  <si>
    <t>CONF3W_Q7_R2_M</t>
  </si>
  <si>
    <t>If he’s able to maintain this level of performance, then I think it’s doable this year.</t>
  </si>
  <si>
    <t>S'il maintient ce niveau alors je pense que cette année c'est largement faisable.</t>
  </si>
  <si>
    <t>Wenn er dieses Niveau beibehält, denke ich, dass es dieses Jahr definitiv machbar ist.</t>
  </si>
  <si>
    <t>Se rimane su questo livello, penso che questo sia l’anno giusto per lui.</t>
  </si>
  <si>
    <t>如果他能保持这种状态，我认为今年就有机会实现。</t>
  </si>
  <si>
    <t>Если он сможет сохранить этот уровень, думаю, это возможно уже в этом году.</t>
  </si>
  <si>
    <t>Se ele conseguir manter esse nível de desempenho, então acho que é possível este ano.</t>
  </si>
  <si>
    <t>CONF3W_Q7_R3_F</t>
  </si>
  <si>
    <t>Not this year, for sure. She still has too much room for improvement.</t>
  </si>
  <si>
    <t>Pas pour cette année c'est certain, elle a encore une marge de progression trop importante.</t>
  </si>
  <si>
    <t>Dieses Jahr auf jeden Fall nicht. Ihr Verbesserungspotenzial ist noch viel zu groß.</t>
  </si>
  <si>
    <t>Este año no, desde luego. Aún tiene mucho que mejorar.</t>
  </si>
  <si>
    <t>Sicuramente non quest’anno; ha ancora ampi margini di miglioramento.</t>
  </si>
  <si>
    <t>今年肯定不行。她还有太多地方需要提升。</t>
  </si>
  <si>
    <t>Точно не в этом году. Ей ещё слишком многое нужно улучшить.</t>
  </si>
  <si>
    <t>Não este ano, com certeza. Ela ainda tem muito espaço para melhorar.</t>
  </si>
  <si>
    <t>CONF3W_Q7_R3_M</t>
  </si>
  <si>
    <t>Not this year, for sure. He still has too much room for improvement.</t>
  </si>
  <si>
    <t>Pas pour cette année c'est certain, il a encore une marge de progression trop importante.</t>
  </si>
  <si>
    <t>Dieses Jahr auf jeden Fall nicht. Sein Verbesserungspotenzial ist noch viel zu groß.</t>
  </si>
  <si>
    <t>今年肯定不行。他还有太多地方需要提升。</t>
  </si>
  <si>
    <t>Точно не в этом году. Ему ещё слишком многое нужно улучшить.</t>
  </si>
  <si>
    <t>Não este ano, com certeza. Ele ainda tem muito espaço para melhorar.</t>
  </si>
  <si>
    <t>CONF3W_Q7_R4_F</t>
  </si>
  <si>
    <t>I’ll do everything I can to make sure she gets her first title in the next 6/9 months. That’s an achievable goal.</t>
  </si>
  <si>
    <t>Je ferai tout mon possible pour qu'elle décroche son premier titre dans les 6/9 prochains mois, c'est un objectif réalisable.</t>
  </si>
  <si>
    <t>Ich werde mein Bestes geben, damit sie ihren ersten Titel in den kommenden 6-9 Monaten erreicht. Das ist ein machbares Ziel.</t>
  </si>
  <si>
    <t>Haré todo lo posible para asegurarme de que consiga su primer título en los próximos seis o nueve meses. Creo que es una meta alcanzable.</t>
  </si>
  <si>
    <t>Farò tutto il possibile per aiutarla a ottenere il suo primo titolo nei prossimi 6/9 mesi; è un obiettivo realizzabile.</t>
  </si>
  <si>
    <t>我会尽全力，确保她能在接下来的6到9个月内拿下首个冠军。这是个可实现的目标。</t>
  </si>
  <si>
    <t>Я сделаю всё возможное, чтобы она взяла свой первый титул в ближайшие 6–9 месяцев. Это реальная цель.</t>
  </si>
  <si>
    <t>Farei tudo o que puder para garantir que ela conquiste seu primeiro título nos próximos 6/9 meses. É uma meta alcançável.</t>
  </si>
  <si>
    <t>CONF3W_Q7_R4_M</t>
  </si>
  <si>
    <t>I’ll do everything I can to make sure he gets his first title in the next 6/9 months. That’s an achievable goal.</t>
  </si>
  <si>
    <t>Je ferai tout mon possible pour qu'il décroche son premier titre dans les 6/9 prochains mois, c'est un objectif réalisable.</t>
  </si>
  <si>
    <t>Ich werde mein Bestes geben, damit er seinen ersten Titel in den kommenden 6-9 Monaten erreicht. Das ist ein machbares Ziel.</t>
  </si>
  <si>
    <t>Farò tutto il possibile per aiutarlo a ottenere il suo primo titolo nei prossimi 6/9 mesi; è un obiettivo realizzabile.</t>
  </si>
  <si>
    <t>我会尽全力，确保他能在接下来的6到9个月内拿下首个冠军。这是个可实现的目标。</t>
  </si>
  <si>
    <t>Я сделаю всё возможное, чтобы он взял свой первый титул в ближайшие 6–9 месяцев. Это реальная цель.</t>
  </si>
  <si>
    <t>Farei tudo o que puder para garantir que ele conquiste seu primeiro título nos próximos 6/9 meses. É uma meta alcançável.</t>
  </si>
  <si>
    <t>CONF3W_Q7B_F</t>
  </si>
  <si>
    <t>A first WTL title is undoubtedly one of your player's next goals. When do you think it could happen?</t>
  </si>
  <si>
    <t>Un premier titre WTL est sans doute un des prochains objectifs de votre joueuse, à quelle échéance pensait-elle cela réalisable ?</t>
  </si>
  <si>
    <t>Ein erster WTL-Titel ist bestimmt eines der nächsten Ziele Ihrer Spielerin. In welchem Zeitraum ist dies Ihrer Meinung nach realisierbar?</t>
  </si>
  <si>
    <t>Un primer título WTL es, sin duda, uno de los próximos objetivos de tu tenista. ¿Cuándo crees que podría suceder?</t>
  </si>
  <si>
    <t>Un primo titolo WTL è sicuramente uno dei prossimi obiettivi della tua giocatrice; quando pensi che potrà diventare realtà?</t>
  </si>
  <si>
    <t>首个WTL冠军无疑是您球员的下一个目标之一。您觉得会在什么时候实现？</t>
  </si>
  <si>
    <t>Первый титул WTL — очевидная следующая цель вашей игроки. Как думаете, когда это может произойти?</t>
  </si>
  <si>
    <t>Um primeiro título da WTL é, sem dúvida, um dos próximos objetivos da sua jogadora. Quando você acha que isso pode acontecer?</t>
  </si>
  <si>
    <t>CONF3W_Q7B_R1_F</t>
  </si>
  <si>
    <t>Vamos parar com as previsões hipotéticas, quer? Mais perguntas de jornalistas que não sabem nada, é exaustivo...</t>
  </si>
  <si>
    <t>CONF3W_Q7B_R1_M</t>
  </si>
  <si>
    <t>CONF3W_Q7B_R2_F</t>
  </si>
  <si>
    <t>如果她能保持这样的表现，我认为今年就有希望。</t>
  </si>
  <si>
    <t>Se ela conseguir manter esse nível de performance, então acho que é possível este ano.</t>
  </si>
  <si>
    <t>CONF3W_Q7B_R2_M</t>
  </si>
  <si>
    <t>如果他能保持这样的表现，我认为今年就有希望。</t>
  </si>
  <si>
    <t>Se ele conseguir manter esse nível de performance, então acho que é possível este ano.</t>
  </si>
  <si>
    <t>CONF3W_Q7B_R3_F</t>
  </si>
  <si>
    <t>今年肯定不行，她还有很大的提升空间。</t>
  </si>
  <si>
    <t>CONF3W_Q7B_R3_M</t>
  </si>
  <si>
    <t>今年肯定不行，他还有很大的提升空间。</t>
  </si>
  <si>
    <t>CONF3W_Q7B_R4_F</t>
  </si>
  <si>
    <t>Я сделаю всё возможное, чтобы он взял свой первый титул в ближайшие 6–9 месяцев. Это вполне достижимо.</t>
  </si>
  <si>
    <t>CONF3W_Q7B_R4_M</t>
  </si>
  <si>
    <t>CONF3W_Q8_F</t>
  </si>
  <si>
    <t>She's the kind of player you don't want to see leave your academy. What are you going to do to keep her?</t>
  </si>
  <si>
    <t>Ce n'est pas le genre de joueuse que l'on a pas envie de voir partir de son académie, qu'allez-vous faire pour la retenir ?</t>
  </si>
  <si>
    <t>Eine solche Spielerin lässt man nicht gerne von seiner Akademie ziehen. Was werden Sie unternehmen, um sie zu halten?</t>
  </si>
  <si>
    <t>Es el tipo de tenista que no quieres que abandone tu escuela. ¿Qué vas a hacer para que no se vaya?</t>
  </si>
  <si>
    <t>È il tipo di giocatrice che nessuno vorrebbe veder abbandonare la propria accademia; cosa farai per farla rimanere?</t>
  </si>
  <si>
    <t>她是那种您绝对不想让她离开学院的球员。您打算怎么留下她？</t>
  </si>
  <si>
    <t>Она — одна из тех игроков, которых совсем не хочется терять. Что вы собираетесь делать, чтобы удержать её?</t>
  </si>
  <si>
    <t>Ela é o tipo de jogadora que você não quer ver sair da sua academia. O que você vai fazer para mantê-la?</t>
  </si>
  <si>
    <t>CONF3W_Q8_M</t>
  </si>
  <si>
    <t>He's the kind of player you don't want to see leave your academy. What are you going to do to keep him?</t>
  </si>
  <si>
    <t>Ce n'est pas le genre de joueur que l'on a pas envie de voir partir de son académie, qu'allez-vous faire pour le retenir ?</t>
  </si>
  <si>
    <t>Ein solcher Spieler lässt man nicht gerne von seiner Akademie ziehen. Was werden Sie unternehmen, um ihn zu halten?</t>
  </si>
  <si>
    <t>È il tipo di giocatore che nessuno vorrebbe veder abbandonare la propria accademia; cosa farai per farlo rimanere?</t>
  </si>
  <si>
    <t>他是那种您绝对不想让他离开学院的球员。您打算怎么留下他？</t>
  </si>
  <si>
    <t>Он — один из тех игроков, которых совсем не хочется терять. Что вы собираетесь делать, чтобы удержать его?</t>
  </si>
  <si>
    <t>Ele é o tipo de jogador que você não quer ver sair da sua academia. O que você vai fazer para mantê-lo?</t>
  </si>
  <si>
    <t>CONF3W_Q8_R1_F</t>
  </si>
  <si>
    <t>Don't worry, renewing her contract is a no-brainer for both of us.</t>
  </si>
  <si>
    <t>Ne vous inquiétez pas, la reconduction de son contrat est une évidence pour elle comme pour moi.</t>
  </si>
  <si>
    <t>Keine Sorge, die Verlängerung ihres Vertrags ist sowohl für sie als auch für mich selbstverständlich.</t>
  </si>
  <si>
    <t>No os preocupéis: tanto ella como yo tenemos clara la renovación de su contrato.</t>
  </si>
  <si>
    <t>Non preoccupatevi, il rinnovo del suo contratto è sicuro tanto per lei quanto per me.</t>
  </si>
  <si>
    <t>别担心，续约对我们双方来说都是理所当然的事。</t>
  </si>
  <si>
    <t>Не волнуйтесь, продлить с ней контракт — очевидный шаг для обеих сторон.</t>
  </si>
  <si>
    <t>Não se preocupe, renovar o contrato dela é um acordo fácil para nós dois.</t>
  </si>
  <si>
    <t>CONF3W_Q8_R1_M</t>
  </si>
  <si>
    <t>Don't worry, renewing his contract is a no-brainer for both of us.</t>
  </si>
  <si>
    <t>Ne vous inquiétez pas, la reconduction de son contrat est une évidence pour lui comme pour moi.</t>
  </si>
  <si>
    <t>Keine Sorge, die Verlängerung seines Vertrags ist sowohl für ihn als auch für mich selbstverständlich.</t>
  </si>
  <si>
    <t>No os preocupéis: tanto él como yo tenemos clara la renovación de su contrato.</t>
  </si>
  <si>
    <t>Non preoccupatevi, il rinnovo del suo contratto è sicuro tanto per lui quanto per me.</t>
  </si>
  <si>
    <t>Не волнуйтесь, продлить с ним контракт — очевидный шаг для обеих сторон.</t>
  </si>
  <si>
    <t>Não se preocupe, renovar o contrato dele é um acordo fácil para nós dois.</t>
  </si>
  <si>
    <t>CONF3W_Q8_R2_F</t>
  </si>
  <si>
    <t>We’ve already started negotiations, but {[VAR_TM_FIRSTNAME]} is in high demand.</t>
  </si>
  <si>
    <t>Les négociations ont déjà commencé pour ne rien vous cacher, mais {[VAR_TM_FIRSTNAME]} est très convoitée.</t>
  </si>
  <si>
    <t>Die Verhandlungen haben bereits begonnen, um Ihnen nichts zu verheimlichen, {[VAR_TM_FIRSTNAME]} ist aber sehr anspruchsvoll.</t>
  </si>
  <si>
    <t>Ya hemos iniciado las negociaciones, pero {[VAR_TM_FIRSTNAME]} está muy solicitada.</t>
  </si>
  <si>
    <t>Non vi nascondo che le trattative hanno già avuto inizio, ma {[VAR_TM_FIRSTNAME]} è molto desiderata.</t>
  </si>
  <si>
    <t>我们已经开始谈判了，但{[VAR_TM_FIRSTNAME]}的确非常抢手。</t>
  </si>
  <si>
    <t>Мы уже начали переговоры, но {[VAR_TM_FIRSTNAME]} пользуется большим спросом.</t>
  </si>
  <si>
    <t>Já iniciamos as negociações, mas {[VAR_TM_FIRSTNAME]} está em alta demanda.</t>
  </si>
  <si>
    <t>CONF3W_Q8_R2_M</t>
  </si>
  <si>
    <t>Les négociations ont déjà commencé pour ne rien vous cacher, mais {[VAR_TM_FIRSTNAME]} est très convoité.</t>
  </si>
  <si>
    <t>Ya hemos iniciado las negociaciones, pero {[VAR_TM_FIRSTNAME]} está muy solicitado.</t>
  </si>
  <si>
    <t>Non vi nascondo che le trattative hanno già avuto inizio, ma {[VAR_TM_FIRSTNAME]} è molto desiderato.</t>
  </si>
  <si>
    <t>CONF3W_Q8_R3_F</t>
  </si>
  <si>
    <t>We plan to make her an offer she can't refuse.</t>
  </si>
  <si>
    <t>Nous avons prévu de lui faire une offre qu'elle ne pourra pas refuser.</t>
  </si>
  <si>
    <t>Wir haben vor, ihr ein Angebot zu machen, das sie nicht ausschlagen kann.</t>
  </si>
  <si>
    <t>Pensamos hacerle una oferta que no pueda rechazar.</t>
  </si>
  <si>
    <t>Le prepareremo un’offerta che non potrà rifiutare.</t>
  </si>
  <si>
    <t>我们计划给她一个无法拒绝的报价。</t>
  </si>
  <si>
    <t>Мы планируем сделать ей предложение, от которого она не сможет отказаться.</t>
  </si>
  <si>
    <t>Planejamos fazer uma oferta irrecusável para ela.</t>
  </si>
  <si>
    <t>CONF3W_Q8_R3_M</t>
  </si>
  <si>
    <t>We plan to make him an offer he can't refuse.</t>
  </si>
  <si>
    <t>Nous avons prévu de lui faire une offre qu'il ne pourra pas refuser.</t>
  </si>
  <si>
    <t>Wir haben vor, ihm ein Angebot zu machen, das er nicht ausschlagen kann.</t>
  </si>
  <si>
    <t>Gli prepareremo un’offerta che non potrà rifiutare.</t>
  </si>
  <si>
    <t>我们计划给他一个无法拒绝的报价。</t>
  </si>
  <si>
    <t>Мы планируем сделать ему предложение, от которого он не сможет отказаться.</t>
  </si>
  <si>
    <t>Planejamos fazer uma oferta irrecusável para ele.</t>
  </si>
  <si>
    <t>CONF3W_Q8_R4_F</t>
  </si>
  <si>
    <t>With an infrastructure and a staff like ours, I don't see how {[VAR_TM_FIRSTNAME]} could leave.</t>
  </si>
  <si>
    <t>Avec de telles infrastructures et un tel staff je ne vois pas comment {[VAR_TM_FIRSTNAME]} pourrait partir.</t>
  </si>
  <si>
    <t>Mit einer solchen Infrastruktur und diesen Mitarbeitern verstehe ich nicht, warum {[VAR_TM_FIRSTNAME]} gehen sollte.</t>
  </si>
  <si>
    <t>Con una infraestructura y un personal como el nuestro, no veo cómo {[VAR_TM_FIRSTNAME]} podría querer irse.</t>
  </si>
  <si>
    <t>Con infrastrutture e personale di questo livello, non riesco a immaginare che {[VAR_TM_FIRSTNAME]} voglia mai andar via.</t>
  </si>
  <si>
    <t>以我们这样的基础设施和团队，我不觉得{[VAR_TM_FIRSTNAME]}会离开。</t>
  </si>
  <si>
    <t>С такой инфраструктурой и таким персоналом я не понимаю, как {[VAR_TM_FIRSTNAME]} может уйти.</t>
  </si>
  <si>
    <t>Com uma infraestrutura e uma equipe como a nossa, não vejo como {[VAR_TM_FIRSTNAME]} poderia sair.</t>
  </si>
  <si>
    <t>CONF3W_Q8_R4_M</t>
  </si>
  <si>
    <t>CONF4_Q11_F</t>
  </si>
  <si>
    <t>On a personal level, I guess it's a disappointment. In view of your status and the dissatisfaction of your board, do you think your job is in danger?</t>
  </si>
  <si>
    <t>Sur le plan personnel j'imagine que c'est une déception. Au vue de votre statut et de l'insatisfaction de votre board, pensez vous votre place en danger ?</t>
  </si>
  <si>
    <t>Aus persönlicher Sicht kann ich mir vorstellen, dass es eine Enttäuschung ist. Angesichts Ihrer Rolle und der Unzufriedenheit des Vorstands, glauben Sie, dass Ihr Posten in Gefahr ist?</t>
  </si>
  <si>
    <t>A nivel personal, supongo que es una decepción. Habida cuenta de tu estatus y del descontento de la junta, ¿crees que tu puesto de trabajo está en peligro?</t>
  </si>
  <si>
    <t>A livello personale, immagino che sia una delusione. Dato il tuo ruolo e l’insoddisfazione del tuo comitato, pensi che la tua posizione sia in pericolo?</t>
  </si>
  <si>
    <t>就个人而言，我认为这确实让人失望。鉴于您的地位以及董事会的不满，您是否认为自己的职位有风险？</t>
  </si>
  <si>
    <t>Лично для вас это, должно быть, разочарование. С учётом вашего статуса и недовольства руководства — считаете ли вы, что ваше место под угрозой?</t>
  </si>
  <si>
    <t>Em nível pessoal, acho que é uma decepção. Visto o seu status e a insatisfação do seu conselho, você acha que seu emprego está em perigo?</t>
  </si>
  <si>
    <t>CONF4_Q11_M</t>
  </si>
  <si>
    <t>CONF4_Q11_R1_F</t>
  </si>
  <si>
    <t>Can you tell me how that’s any of your business? Next question.</t>
  </si>
  <si>
    <t>Pouvez-me dire en quoi cela vous regarde ? Question suivante.</t>
  </si>
  <si>
    <t>Können Sie mir verraten, was Sie das angeht?! Nächste Frage.</t>
  </si>
  <si>
    <t>¿Puedes decirme en qué te incumbe eso a ti? Siguiente pregunta, por favor.</t>
  </si>
  <si>
    <t>Fatemi capire in che modo sono affari vostri. Prossima domanda.</t>
  </si>
  <si>
    <t>这和你有什么关系？下一个问题。</t>
  </si>
  <si>
    <t>А вы можете объяснить, какое вам вообще дело? Следующий вопрос.</t>
  </si>
  <si>
    <t>Você pode me dizer como isso é da sua conta? Próxima pergunta.</t>
  </si>
  <si>
    <t>CONF4_Q11_R1_M</t>
  </si>
  <si>
    <t>CONF4_Q11_R2_F</t>
  </si>
  <si>
    <t>Of course it's a disappointment, but questioning my job is taking things a little too far. This isn't the Paris Saint Germain soccer club.</t>
  </si>
  <si>
    <t>Bien sûr que c'est une déception mais de là à remettre ma place en question, il ne faut pas exagérer non plus. C'est pas le Paris Saint Germain ici.</t>
  </si>
  <si>
    <t>Natürlich ist das eine Enttäuschung, deswegen aber meinen Posten infrage zu stellen, ist ja wohl etwas übertrieben. Wir sind hier nicht bei Paris Saint-Germain.</t>
  </si>
  <si>
    <t>Claro que supone una decepción, pero cuestionar mi trabajo es llevar las cosas demasiado lejos. Este no es el club de fútbol Paris Saint Germain.</t>
  </si>
  <si>
    <t>È sicuramente una delusione, ma da questo a mettere in discussione il mio ruolo ce ne passa. Non siamo al Paris Saint Germain.</t>
  </si>
  <si>
    <t>这当然令人失望，但质疑我的工作就有点过分了。这里又不是巴黎圣日耳曼足球俱乐部。</t>
  </si>
  <si>
    <t>Конечно, это разочарование, но ставить под сомнение мою работу — уже перебор. Это вам не футбольный клуб ПСЖ.</t>
  </si>
  <si>
    <t>Claro que é uma decepção, mas questionar meu emprego é ir um pouco longe demais. Isto não é o clube de futebol Paris Saint-Germain.</t>
  </si>
  <si>
    <t>CONF4_Q11_R2_M</t>
  </si>
  <si>
    <t>CONF4_Q11_R3_F</t>
  </si>
  <si>
    <t>The management committee is well aware that there is no such thing as a perfect record. They're patient and understanding.</t>
  </si>
  <si>
    <t>Le comité de direction est tout à fait conscient qu'un parcours sans faute n'existe pas. Je les sais patients et compréhensifs.</t>
  </si>
  <si>
    <t>Die Geschäftsführung ist sich sehr wohl bewusst, dass es keine fehlerfreie Laufbahn gibt. Ich weiß, dass sie geduldig und verständnisvoll sind.</t>
  </si>
  <si>
    <t>El comité de gestión es muy consciente de que no existe un registro perfecto. Son pacientes y comprensivos.</t>
  </si>
  <si>
    <t>Il consiglio di amministrazione è ben conscio che non esiste un percorso senza errori. So che sono tutti pazienti e comprensivi.</t>
  </si>
  <si>
    <t>管理委员会很清楚，不存在完美的战绩记录。他们既有耐心也能理解。</t>
  </si>
  <si>
    <t>Руководство прекрасно понимает, что идеальных результатов не бывает. Они терпеливые и понимающие.</t>
  </si>
  <si>
    <t>O comitê de gestão está bem ciente de que não existe um histórico perfeito. Eles são pacientes e compreensivos.</t>
  </si>
  <si>
    <t>CONF4_Q11_R3_M</t>
  </si>
  <si>
    <t>CONF4_Q11_R4_F</t>
  </si>
  <si>
    <t>It's true that this is a setback and that a discussion with the board will probably be necessary.</t>
  </si>
  <si>
    <t>C'est vrai que c'est un échec et qu'une discussion avec le board sera probablement nécessaire.</t>
  </si>
  <si>
    <t>Es stimmt, das ist ein Scheitern und ein Gespräch mit dem Vorstand wird wohl notwendig sein.</t>
  </si>
  <si>
    <t>Es cierto que esto es un revés y que probablemente sea necesario un debate con la junta.</t>
  </si>
  <si>
    <t>Vero, è una situazione difficile e un incontro con il consiglio di amministrazione sarà probabilmente necessario.</t>
  </si>
  <si>
    <t>确实，这是一次挫折，可能需要和董事会好好谈谈。</t>
  </si>
  <si>
    <t>Да, это шаг назад, и разговор с руководством, вероятно, потребуется.</t>
  </si>
  <si>
    <t>É verdade que este é um revés e que uma discussão com o conselho provavelmente será necessária.</t>
  </si>
  <si>
    <t>CONF4_Q11_R4_M</t>
  </si>
  <si>
    <t>CONF4_Q1A_F</t>
  </si>
  <si>
    <t>{[VAR_TM_FIRSTNAME]} seems to be very emotionally affected. Can you confirm this?</t>
  </si>
  <si>
    <t>{[VAR_TM_FIRSTNAME]} semble très atteinte moralement, vous confirmez ?</t>
  </si>
  <si>
    <t>{[VAR_TM_FIRSTNAME]} scheint moralisch sehr betroffen zu sein, können Sie das bestätigen?</t>
  </si>
  <si>
    <t>{[VAR_TM_FIRSTNAME]} parece muy afectada emocionalmente. ¿Puedes confirmar esto?</t>
  </si>
  <si>
    <t>{[VAR_TM_FIRSTNAME]} sembra molto in difficoltà a livello morale, puoi confermarlo?</t>
  </si>
  <si>
    <t>{[VAR_TM_FIRSTNAME]}看起来情绪受到了很大影响，您能证实这一点吗？</t>
  </si>
  <si>
    <t>{[VAR_TM_FIRSTNAME]} выглядит сильно потрясённой эмоционально. Можете это подтвердить?</t>
  </si>
  <si>
    <t>{[VAR_TM_FIRSTNAME]} parece estar muito afetada emocionalmente. Você pode confirmar isso?</t>
  </si>
  <si>
    <t>CONF4_Q1A_M</t>
  </si>
  <si>
    <t>{[VAR_TM_FIRSTNAME]} semble très atteint moralement, vous confirmez ?</t>
  </si>
  <si>
    <t>{[VAR_TM_FIRSTNAME]} parece muy afectado emocionalmente. ¿Puedes confirmar esto?</t>
  </si>
  <si>
    <t>{[VAR_TM_FIRSTNAME]} выглядит сильно потрясённым эмоционально. Можете это подтвердить?</t>
  </si>
  <si>
    <t>{[VAR_TM_FIRSTNAME]} parece estar muito afetado emocionalmente. Você pode confirmar isso?</t>
  </si>
  <si>
    <t>CONF4_Q1A_R1_F</t>
  </si>
  <si>
    <t>Yes, and it’s normal. This is a great disappointment. But she'll bounce back soon. I'm not worried.</t>
  </si>
  <si>
    <t>Oui je confirme et c'est normal, c'est une grande désillusion. Mais elle va vite se relever je ne m'inquiète pas.</t>
  </si>
  <si>
    <t>Ja, das kann ich bestätigen und das ist normal. Das ist eine große Enttäuschung. Sie wird sich aber schnell wieder fangen. Da mache ich mir keine Sorgen.</t>
  </si>
  <si>
    <t>Sí; es normal. Ha sido una gran decepción, pero pronto se recuperará. No me preocupa.</t>
  </si>
  <si>
    <t>Sì, è vero ed è normale, è una grande delusione. Ma sono sicuro che si risolleverà al più presto.</t>
  </si>
  <si>
    <t>是的，这很正常。这次失利让她非常失望。但她会很快振作起来的。我一点都不担心。</t>
  </si>
  <si>
    <t>Да, и это нормально. Это большое разочарование. Но она скоро оправится, я не переживаю.</t>
  </si>
  <si>
    <t>Sim, e é normal. Esta é uma grande decepção. Mas ela vai se recuperar logo. Não estou preocupado.</t>
  </si>
  <si>
    <t>CONF4_Q1A_R1_M</t>
  </si>
  <si>
    <t>Yes, and it’s normal. This is a great disappointment. But he'll bounce back soon. I'm not worried.</t>
  </si>
  <si>
    <t>Oui je confirme et c'est normal, c'est une grande désillusion. Mais il va vite se relever je ne m'inquiète pas.</t>
  </si>
  <si>
    <t>Ja, das kann ich bestätigen und das ist normal. Das ist eine große Enttäuschung. Er wird sich aber schnell wieder fangen. Da mache ich mir keine Sorgen.</t>
  </si>
  <si>
    <t>是的，这很正常。这次失利让他非常失望。但他会很快振作起来的。我一点都不担心。</t>
  </si>
  <si>
    <t>Да, и это нормально. Это большое разочарование. Но он скоро оправится, я не переживаю.</t>
  </si>
  <si>
    <t>Sim, e é normal. Esta é uma grande decepção. Mas ele vai se recuperar logo. Não estou preocupado.</t>
  </si>
  <si>
    <t>CONF4_Q1A_R2_F</t>
  </si>
  <si>
    <t>Yes, but there will be others! A certain Nelson Mandela said "I never lose. I either win or learn." It's up to her to learn now.</t>
  </si>
  <si>
    <t>En effet mais elle en verra d'autres ! Un certain Nelson Mandela disait "Je ne perds jamais, soit je gagne soit j'apprends". A elle d'apprendre maintenant.</t>
  </si>
  <si>
    <t>Das stimmt, es wird aber noch andere geben! Ein gewisser Nelson Mandela sagte einst: „Ich verliere niemals. Entweder gewinne ich oder ich lerne.“ Jetzt liegt es an ihr, daraus zu lernen.</t>
  </si>
  <si>
    <t>¡Sí, pero habrá otras ocasiones! Nelson Mandela dijo: «Yo nunca pierdo; o gano o aprendo». Ahora está en sus manos aprender de esto.</t>
  </si>
  <si>
    <t>Sì e non sarà l’unica volta! Un certo Nelson Mandela diceva “Non perdo mai; o vinco o imparo". Ora sta a lei imparare.</t>
  </si>
  <si>
    <t>是的，但以后还有机会！曼德拉曾说过：“我从未失败过。我要么赢了，要么从中学习了。”现在该是她从中学习的时候了。</t>
  </si>
  <si>
    <t>Да, но будут и другие! Как сказал Нельсон Мандела: «Я никогда не проигрываю. Я либо выигрываю, либо учусь». Сейчас ей нужно учиться.</t>
  </si>
  <si>
    <t>Sim, mas haverá outras! Um certo Nelson Mandela disse: "Eu nunca perco. Ou eu ganho ou aprendo." Cabe a ela aprender agora.</t>
  </si>
  <si>
    <t>CONF4_Q1A_R2_M</t>
  </si>
  <si>
    <t>Yes, but there will be others! A certain Nelson Mandela said "I never lose. I either win or learn." It's up to him to learn now.</t>
  </si>
  <si>
    <t>En effet mais il en verra d'autres ! Un certain Nelson Mandela disait "Je ne perds jamais, soit je gagne soit j'apprends". A lui d'apprendre maintenant.</t>
  </si>
  <si>
    <t>Das stimmt, es wird aber noch andere geben! Ein gewisser Nelson Mandela sagte einst: „Ich verliere niemals. Entweder gewinne ich oder ich lerne.“ Jetzt liegt es an ihm, daraus zu lernen.</t>
  </si>
  <si>
    <t>Sì e non sarà l’unica volta! Un certo Nelson Mandela diceva “Non perdo mai; o vinco o imparo". Ora sta a lui imparare.</t>
  </si>
  <si>
    <t>是的，但以后还有机会！曼德拉曾说过：“我从未失败过。我要么赢了，要么从中学习了。”现在该是他从中学习的时候了。</t>
  </si>
  <si>
    <t>Да, но будут и другие! Как сказал Нельсон Мандела: «Я никогда не проигрываю. Я либо выигрываю, либо учусь». Сейчас ему нужно учиться.</t>
  </si>
  <si>
    <t>Sim, mas haverá outras! Um certo Nelson Mandela disse: "Eu nunca perco. Ou eu ganho ou aprendo." Cabe a ele aprender agora.</t>
  </si>
  <si>
    <t>CONF4_Q1A_R3_F</t>
  </si>
  <si>
    <t>It’s true, but she's going to have to get over it quickly. I don't like loser attitudes.</t>
  </si>
  <si>
    <t>C'est vrai mais il va falloir qu'elle s'en remette rapidement, je n'aime pas les attitudes de loser.</t>
  </si>
  <si>
    <t>Das stimmt. Sie wird sich schnell davon erholen müssen. Ich mag keine Verlierermentalität.</t>
  </si>
  <si>
    <t>Es verdad, pero va a tener que superarlo rápidamente. Las actitudes propias de perdedores no conducen a ninguna parte.</t>
  </si>
  <si>
    <t>Sì, è vero e dovrà riprendersi rapidamente, non mi piace l'atteggiamento da perdente.</t>
  </si>
  <si>
    <t>确实如此，但她必须尽快克服这种情绪。我不喜欢失败者的态度。</t>
  </si>
  <si>
    <t>Это правда, но ей придётся быстро прийти в себя. Мне не нравятся настроения проигравших.</t>
  </si>
  <si>
    <t>É verdade, mas ela vai ter que superar isso rapidamente. Não gosto de atitudes de perdedora.</t>
  </si>
  <si>
    <t>CONF4_Q1A_R3_M</t>
  </si>
  <si>
    <t>It’s true, but he's going to have to get over it quickly. I don't like loser attitudes.</t>
  </si>
  <si>
    <t>C'est vrai mais il va falloir qu'il s'en remette rapidement, je n'aime pas les attitudes de loser.</t>
  </si>
  <si>
    <t>Das stimmt. Er wird sich schnell davon erholen müssen. Ich mag keine Verlierermentalität.</t>
  </si>
  <si>
    <t>确实如此，但他必须尽快克服这种情绪。我不喜欢失败者的态度。</t>
  </si>
  <si>
    <t>Это правда, но ему придётся быстро прийти в себя. Мне не нравятся настроения проигравших.</t>
  </si>
  <si>
    <t>É verdade, mas ele vai ter que superar isso rapidamente. Não gosto de atitudes de perdedor.</t>
  </si>
  <si>
    <t>CONF4_Q1A_R4_F</t>
  </si>
  <si>
    <t>Does that surprise you? Wouldn't you be disappointed if you were her? Another awful question.</t>
  </si>
  <si>
    <t>Et ça vous surprend vous ? Vous seriez pas déçus à sa place peut-être ? Encore une question pourrie.</t>
  </si>
  <si>
    <t>Und das überrascht Sie? Wären Sie an ihrer Stelle etwa nicht enttäuscht? Noch so eine dämliche Frage.</t>
  </si>
  <si>
    <t>¿Y te sorprende? ¿No te decepcionarías tú también en su situación? Otra horrible pregunta.</t>
  </si>
  <si>
    <t>Siete sorpresi? Non sareste delusi se foste al suo posto? Un'altra domanda senza senso.</t>
  </si>
  <si>
    <t>这让你很惊讶吗？如果你是她，你不会失望吗？又一个糟糕的问题。</t>
  </si>
  <si>
    <t>Это вас удивляет? Вы бы сами не разочаровались на её месте? Очередной ужасный вопрос.</t>
  </si>
  <si>
    <t>Isso te surpreende? Você não ficaria decepcionada se fosse ela? Mais uma pergunta horrível.</t>
  </si>
  <si>
    <t>CONF4_Q1A_R4_M</t>
  </si>
  <si>
    <t>Und das überrascht Sie? Wären Sie an seiner Stelle etwa nicht enttäuscht? Noch so eine dämliche Frage.</t>
  </si>
  <si>
    <t>这让你很惊讶吗？如果你是他，你不会失望吗？又一个糟糕的问题。</t>
  </si>
  <si>
    <t>Это вас удивляет? Вы бы сами не разочаровались на его месте? Очередной ужасный вопрос.</t>
  </si>
  <si>
    <t>Isso te surpreende? Você não ficaria decepcionado se fosse ele? Mais uma pergunta horrível.</t>
  </si>
  <si>
    <t>CONF4_Q1B_F</t>
  </si>
  <si>
    <t>{[VAR_TM_FIRSTNAME]} doesn't seem to be too affected by this result. Do you find that surprising?</t>
  </si>
  <si>
    <t>{[VAR_TM_FIRSTNAME]} n'a pas l'air très affectée par ce résultat, vous ne trouvez pas ça surprenant vous ?</t>
  </si>
  <si>
    <t>{[VAR_TM_FIRSTNAME]} scheint von diesem Ergebnis nicht allzu sehr betroffen zu sein. Finden Sie das nicht etwas überraschend?</t>
  </si>
  <si>
    <t>No parece que a {[VAR_TM_FIRSTNAME]} le haya afectado demasiado este resultado. ¿Te sorprende?</t>
  </si>
  <si>
    <t>{[VAR_TM_FIRSTNAME]} non ha un'aria particolarmente influenzata da questo risultato; non ti sembra sorprendente?</t>
  </si>
  <si>
    <t>{[VAR_TM_FIRSTNAME]}似乎对这次结果并没有太大反应，这让您感到意外吗？</t>
  </si>
  <si>
    <t>{[VAR_TM_FIRSTNAME]} похоже, не слишком расстроена результатом. Вас это удивляет?</t>
  </si>
  <si>
    <t>{[VAR_TM_FIRSTNAME]} não parece muito afetada por este resultado. Você acha isso surpreendente?</t>
  </si>
  <si>
    <t>CONF4_Q1B_M</t>
  </si>
  <si>
    <t>{[VAR_TM_FIRSTNAME]} n'a pas l'air très affecté par ce résultat, vous ne trouvez pas ça surprenant vous ?</t>
  </si>
  <si>
    <t>{[VAR_TM_FIRSTNAME]} похоже, не слишком расстроен результатом. Вас это удивляет?</t>
  </si>
  <si>
    <t>{[VAR_TM_FIRSTNAME]} não parece muito afetado por este resultado. Você acha isso surpreendente?</t>
  </si>
  <si>
    <t>CONF4_Q1B_R1_F</t>
  </si>
  <si>
    <t>Yes I know, it's puzzling. She was all smiles in the locker room... I'm going to bring her back down to earth quickly, believe me.</t>
  </si>
  <si>
    <t>Oui je sais c'est incompréhensible, elle était tout sourire dans les vestiaires… Je vais vite la faire redescendre sur terre vous pouvez me faire confiance.</t>
  </si>
  <si>
    <t>Ja, ich weiß, das ist unverständlich. In der Umkleide grinste sie bis über beide Ohren ... Ich werde sie aber schnell wieder auf den Boden der Tatsachen zurückholen, glauben Sie mir.</t>
  </si>
  <si>
    <t>Sí, ya sé que es desconcertante. Era todo sonrisas en el vestuario... Voy a ponerle los pies en la tierra rápidamente, créeme.</t>
  </si>
  <si>
    <t>Sì, mi rendo conto che sia incomprensibile, dato che negli spogliatoi era molto sorridente... la farò tornare in fretta con i piedi per terra, non temete.</t>
  </si>
  <si>
    <t>是的我知道，这令人费解。她在更衣室里还满面笑容……我会让她尽快认清现实的，相信我。</t>
  </si>
  <si>
    <t>Да, знаю, это странно. Она улыбалась в раздевалке… Поверьте, я быстро верну её с небес на землю.</t>
  </si>
  <si>
    <t>Sim, eu sei, é intrigante. Ela estava sorrindo no vestiário... Vou trazê-la de volta à realidade rapidamente, acredite em mim.</t>
  </si>
  <si>
    <t>CONF4_Q1B_R1_M</t>
  </si>
  <si>
    <t>Yes I know, it's puzzling. He was all smiles in the locker room... I'm going to bring him back down to earth quickly, believe me.</t>
  </si>
  <si>
    <t>Oui je sais c'est incompréhensible, il était tout sourire dans les vestiaires… Je vais vite le faire redescendre sur terre vous pouvez me faire confiance.</t>
  </si>
  <si>
    <t>Ja, ich weiß, das ist unverständlich. In der Umkleide grinste er bis über beide Ohren ... Ich werde ihn aber schnell wieder auf den Boden der Tatsachen zurückholen, glauben Sie mir.</t>
  </si>
  <si>
    <t>Sì, mi rendo conto che sia incomprensibile, dato che negli spogliatoi era molto sorridente... lo farò tornare in fretta con i piedi per terra, non temete.</t>
  </si>
  <si>
    <t>是的我知道，这令人费解。他在更衣室里还满面笑容……我会让他尽快认清现实的，相信我。</t>
  </si>
  <si>
    <t>Да, знаю, это странно. Он улыбался в раздевалке… Поверьте, я быстро верну его с небес на землю.</t>
  </si>
  <si>
    <t>Sim, eu sei, é intrigante. Ele estava sorrindo no vestiário... Vou trazê-lo de volta à realidade rapidamente, acredite em mim.</t>
  </si>
  <si>
    <t>CONF4_Q1B_R2_F</t>
  </si>
  <si>
    <t>Unfortunately, nothing about this new generation surprises me anymore. I get the impression that nothing affects them, that nothing matters to them.</t>
  </si>
  <si>
    <t>Malheureusement je ne suis plus surpris par cette nouvelle génération, j'ai l'impression que rien ne les atteint, que rien n'a d'importance pour eux.</t>
  </si>
  <si>
    <t>Diese neue Generation überrascht mich leider gar nicht mehr. Ich habe den Eindruck, dass nichts mehr bei ihnen ankommt. Nichts hat mehr irgendeine Bedeutung für sie.</t>
  </si>
  <si>
    <t>Desgraciadamente, ya nada me sorprende de esta nueva generación. Tengo la impresión de que nada les afecta; nada les importa.</t>
  </si>
  <si>
    <t>Sfortunatamente, non sono più sorpreso da questa nuova generazione; ho l’impressione che nulla possa influenzarli, come se non esistesse nulla di importante per loro.</t>
  </si>
  <si>
    <t>说实话，这一代年轻人已经很难让我感到惊讶了。我觉得他们什么都不在乎，什么都不放在心上。</t>
  </si>
  <si>
    <t>К сожалению, меня уже ничто не удивляет в новом поколении. Кажется, их ничего не задевает, им всё равно.</t>
  </si>
  <si>
    <t>Infelizmente, nada nesta nova geração me surpreende mais. Tenho a impressão de que nada as afeta, que nada importa para elas.</t>
  </si>
  <si>
    <t>CONF4_Q1B_R2_M</t>
  </si>
  <si>
    <t>Infelizmente, nada nesta nova geração me surpreende mais. Tenho a impressão de que nada os afeta, que nada importa para eles.</t>
  </si>
  <si>
    <t>CONF4_Q1B_R3_F</t>
  </si>
  <si>
    <t>So? What do you care? How is her state of mind any of your business?</t>
  </si>
  <si>
    <t>Et alors ? Qu'est ce que cela peut vous faire ? En quoi son état d'esprit vous concerne ?</t>
  </si>
  <si>
    <t>Und? Was geht Sie das an? Was interessiert Sie denn ihr geistiger Zustand?</t>
  </si>
  <si>
    <t>¿Y? ¿A ti qué más te da? ¿Cómo es que su estado de ánimo es problema tuyo?</t>
  </si>
  <si>
    <t>E quindi? Che impatto ha su di voi? Per quale motivo vi interessa il suo stato d'animo?</t>
  </si>
  <si>
    <t>那又怎样？她的心态关你什么事？</t>
  </si>
  <si>
    <t>И что? Какое вам дело? Почему вас волнует её состояние?</t>
  </si>
  <si>
    <t>E daí? O que você tem a ver com isso? O estado de espírito dela é da sua conta?</t>
  </si>
  <si>
    <t>CONF4_Q1B_R3_M</t>
  </si>
  <si>
    <t>Und? Was geht Sie das an? Was interessiert Sie denn sein geistiger Zustand?</t>
  </si>
  <si>
    <t>那又怎样？他的心态关你什么事？</t>
  </si>
  <si>
    <t>И что? Какое вам дело? Почему вас волнует его состояние?</t>
  </si>
  <si>
    <t>E daí? O que você se importa? O estado de espírito dela não é da sua conta.</t>
  </si>
  <si>
    <t>CONF4_Q1B_R4_F</t>
  </si>
  <si>
    <t>No, it's not that surprising. Not everyone reacts to a loss the same way. As long as she gets back to work, I don't mind.</t>
  </si>
  <si>
    <t>Non ce n'est pas si surprenant, on ne réagit pas tous de la même manière face à la défaite. Tant qu'elle se remet au travail ça ne me dérange pas.</t>
  </si>
  <si>
    <t>Nein, das ist nicht so überraschen. Nicht jeder reagiert gleich auf eine Niederlage. Solange sie sich wieder an die Arbeit macht, juckt mich das nicht.</t>
  </si>
  <si>
    <t>No, no es tan sorprendente. No todo el mundo reacciona de la misma manera ante una derrota. Mientras vuelva al trabajo, no me importa.</t>
  </si>
  <si>
    <t>Non è così sorprendente, non reagiamo tutti nello stesso modo di fronte a una sconfitta. Se si rimette al lavoro, io non mi preoccupo.</t>
  </si>
  <si>
    <t>不，这不奇怪。每个人对失败的反应都不同。只要她能回到训练状态，我就没意见。</t>
  </si>
  <si>
    <t>Нет, это не так уж странно. Все по-разному реагируют на поражение. Главное, чтобы она вернулась к работе.</t>
  </si>
  <si>
    <t>Não, não é tão surpreendente assim. Nem todo mundo reage da mesma forma a uma derrota. Contanto que ela volte ao trabalho, não me importo.</t>
  </si>
  <si>
    <t>CONF4_Q1B_R4_M</t>
  </si>
  <si>
    <t>No, it's not that surprising. Not everyone reacts to a loss the same way. As long as he gets back to work, I don't mind.</t>
  </si>
  <si>
    <t>Non ce n'est pas si surprenant, on ne réagit pas tous de la même manière face à la défaite. Tant qu'il se remet au travail ça ne me dérange pas.</t>
  </si>
  <si>
    <t>Nein, das ist nicht so überraschen. Nicht jeder reagiert gleich auf eine Niederlage. Solange er sich wieder an die Arbeit macht, juckt mich das nicht.</t>
  </si>
  <si>
    <t>不，这不奇怪。每个人对失败的反应都不同。只要他能回到训练状态，我就没意见。</t>
  </si>
  <si>
    <t>Нет, это не так уж странно. Все по-разному реагируют на поражение. Главное, чтобы он вернулся к работе.</t>
  </si>
  <si>
    <t>Não, não é tão surpreendente assim. Nem todo mundo reage da mesma forma a uma derrota. Contanto que ele volte ao trabalho, não me importo.</t>
  </si>
  <si>
    <t>CONF4_Q3A_F</t>
  </si>
  <si>
    <t>{[VAR_TM_FIRSTNAME]} struggled a lot with serving today, especially on her first serve. Do you think that was the key to the match?</t>
  </si>
  <si>
    <t>{[VAR_TM_FIRSTNAME]} a eu beaucoup de mal au service aujourd'hui, notamment sur sa première balle, pensez-vous que cela a été la clé du match ?</t>
  </si>
  <si>
    <t>{[VAR_TM_FIRSTNAME]} hatte heute große Schwierigkeiten beim Aufschlag, insbesondere beim ersten Ball. Denken Sie, dass das ausschlaggebend für das Match war?</t>
  </si>
  <si>
    <t>{[VAR_TM_FIRSTNAME]} ha tenido hoy muchos problemas de saque, especialmente en el primer servicio. ¿Crees que esa ha sido la clave del partido?</t>
  </si>
  <si>
    <t>{[VAR_TM_FIRSTNAME]} ha avuto evidenti problemi al servizio oggi, in particolare sulla prima palla; pensi che sia stata questa la chiave dell’incontro?</t>
  </si>
  <si>
    <t>{[VAR_TM_FIRSTNAME]}今天的发球表现不佳，尤其是一发成功率偏低。您认为这是比赛的关键吗？</t>
  </si>
  <si>
    <t>{[VAR_TM_FIRSTNAME]} сегодня сильно провалила подачу, особенно первую. Думаете, это стало ключевым фактором матча?</t>
  </si>
  <si>
    <t>{[VAR_TM_FIRSTNAME]} lutou muito com o saque hoje, especialmente no primeiro saque. Você acha que essa foi a chave da partida?</t>
  </si>
  <si>
    <t>CONF4_Q3A_M</t>
  </si>
  <si>
    <t>{[VAR_TM_FIRSTNAME]} struggled a lot with serving today, especially on his first serve. Do you think that was the key to the match?</t>
  </si>
  <si>
    <t>{[VAR_TM_FIRSTNAME]} сегодня сильно провалил подачу, особенно первую. Думаете, это стало ключевым фактором матча?</t>
  </si>
  <si>
    <t>CONF4_Q3A_R1_F</t>
  </si>
  <si>
    <t>Of course that played a big part. Without a good percentage of first serves, it’s hard to imagine a win.</t>
  </si>
  <si>
    <t>Bien sûr que cela a beaucoup joué. Sans un bon pourcentage de premières balles, il est difficile d'envisager la victoire.</t>
  </si>
  <si>
    <t>Natürlich hat das eine große Rolle gespielt. Wenn der Anteil an ersten Bällen nicht stimmt, ist es schwierig, den Sieg anzupeilen.</t>
  </si>
  <si>
    <t>Sin duda eso ha tenido un papel importante. Sin un buen porcentaje de primeros saques, es difícil imaginarse una victoria.</t>
  </si>
  <si>
    <t>Certo, ha avuto un impatto notevole. Senza una buona percentuale di prime palle, è difficile ottenere la vittoria.</t>
  </si>
  <si>
    <t>当然，这起了很大作用。一发命中率不高就很难赢得比赛。</t>
  </si>
  <si>
    <t>Конечно, это сыграло большую роль. Без хорошего процента первых подач трудно рассчитывать на победу.</t>
  </si>
  <si>
    <t>Claro que isso teve um grande papel. Sem uma boa porcentagem de primeiros saques, é difícil imaginar uma vitória.</t>
  </si>
  <si>
    <t>CONF4_Q3A_R1_M</t>
  </si>
  <si>
    <t>CONF4_Q3A_R2_F</t>
  </si>
  <si>
    <t>Not at all, service has never been {[VAR_TM_FIRSTNAME]}'s strong point. The problem came up in other areas of the game.</t>
  </si>
  <si>
    <t>Non pas du tout, le service n'a jamais été le point fort de {[VAR_TM_FIRSTNAME]}. Le problème s'est posé sur d'autres secteurs du jeu.</t>
  </si>
  <si>
    <t>Nein, gar nicht. Der Aufschlag war noch nie eine Stärke von {[VAR_TM_FIRSTNAME]}. Das Problem lag bei den anderen Aspekten des Spiels.</t>
  </si>
  <si>
    <t>En absoluto. El saque nunca ha sido el punto fuerte de {[VAR_TM_FIRSTNAME]}. El problema surgió en otras áreas del juego.</t>
  </si>
  <si>
    <t>Assolutamente no, il servizio non è mai stato l’elemento forte di {[VAR_TM_FIRSTNAME]}. I problemi sono stati in altri aspetti.</t>
  </si>
  <si>
    <t>完全不是，发球从来都不是{[VAR_TM_FIRSTNAME]}的强项。问题出在比赛的其他方面。</t>
  </si>
  <si>
    <t>Совсем нет, подача никогда не была сильной стороной {[VAR_TM_FIRSTNAME]}. Проблема возникла в других аспектах игры.</t>
  </si>
  <si>
    <t>Nem um pouco, o saque nunca foi o ponto forte de {[VAR_TM_FIRSTNAME]}. O problema surgiu em outras áreas do jogo.</t>
  </si>
  <si>
    <t>CONF4_Q3A_R2_M</t>
  </si>
  <si>
    <t>CONF4_Q3A_R3_F</t>
  </si>
  <si>
    <t>Among other things, yes! {[VAR_TM_FIRSTNAME]} was bad all around today, including her first serve.</t>
  </si>
  <si>
    <t>Entre autres oui ! {[VAR_TM_FIRSTNAME]} a été mauvaise dans tout aujourd'hui, sa première balle y compris.</t>
  </si>
  <si>
    <t>Unter anderem, ja! {[VAR_TM_FIRSTNAME]} war heute überall schlecht, den ersten Ball inbegriffen.</t>
  </si>
  <si>
    <t>Sí... entre otras cosas. Hoy {[VAR_TM_FIRSTNAME]} ha estado mal en todo, incluido su primer saque.</t>
  </si>
  <si>
    <t>Sì e non è stato solo quello! Oggi {[VAR_TM_FIRSTNAME]} ha giocato male in ogni aspetto, non solo il servizio.</t>
  </si>
  <si>
    <t>当然算！今天{[VAR_TM_FIRSTNAME]}的整体表现都很糟，包括一发。</t>
  </si>
  <si>
    <t>В числе прочего — да! {[VAR_TM_FIRSTNAME]} сегодня сыграла плохо во всём, включая первую подачу.</t>
  </si>
  <si>
    <t>Entre outras coisas, sim! {[VAR_TM_FIRSTNAME]} jogou mal em tudo hoje, incluindo o primeiro saque.</t>
  </si>
  <si>
    <t>CONF4_Q3A_R3_M</t>
  </si>
  <si>
    <t>Among other things, yes! {[VAR_TM_FIRSTNAME]} was bad all around today, including his first serve.</t>
  </si>
  <si>
    <t>Entre autres oui ! {[VAR_TM_FIRSTNAME]} a été mauvais dans tout aujourd'hui, sa première balle y compris.</t>
  </si>
  <si>
    <t>В числе прочего — да! {[VAR_TM_FIRSTNAME]} сегодня сыграл плохо во всём, включая первую подачу.</t>
  </si>
  <si>
    <t>CONF4_Q3A_R4_F</t>
  </si>
  <si>
    <t>{[VAR_TM_FIRSTNAME]} has never been very good with serving, but today took the cake!</t>
  </si>
  <si>
    <t>{[VAR_TM_FIRSTNAME]} n'a jamais été très bonne sur son service mais aujourd'hui c'était l'apothéose !</t>
  </si>
  <si>
    <t>{[VAR_TM_FIRSTNAME]} hatte zwar noch nie einen sehr guten Aufschlag, heute war es aber eine Katastrophe!</t>
  </si>
  <si>
    <t>El saque de {[VAR_TM_FIRSTNAME]} nunca ha sido muy bueno, ¡pero hoy se ha llevado la palma!</t>
  </si>
  <si>
    <t>{[VAR_TM_FIRSTNAME]} non ha mai avuto un talento per il servizio, ma oggi è stata l'apoteosi!</t>
  </si>
  <si>
    <t>{[VAR_TM_FIRSTNAME]}的发球一向不出色，但今天简直是最差的一次！</t>
  </si>
  <si>
    <t>{[VAR_TM_FIRSTNAME]} никогда не блистала в подаче, но сегодня это было уже слишком!</t>
  </si>
  <si>
    <t>{[VAR_TM_FIRSTNAME]} nunca foi muito boa no saque, mas hoje foi o cúmulo!</t>
  </si>
  <si>
    <t>CONF4_Q3A_R4_M</t>
  </si>
  <si>
    <t>{[VAR_TM_FIRSTNAME]} n'a jamais été très bon sur son service mais aujourd'hui c'était l'apothéose !</t>
  </si>
  <si>
    <t>{[VAR_TM_FIRSTNAME]} никогда не блистал в подаче, но сегодня это было уже слишком!</t>
  </si>
  <si>
    <t>{[VAR_TM_FIRSTNAME]} nunca foi muito bom no saque, mas hoje foi o cúmulo!</t>
  </si>
  <si>
    <t>CONF4BCR_Q1_F</t>
  </si>
  <si>
    <t>The top 10, the very best of the world's elite players! Your player must be over the moon! Did she celebrate properly?</t>
  </si>
  <si>
    <t>Le top 10, la crème de la crème de l'élite mondiale, votre joueuse doit être folle de joie ! A-t-elle fêté cela comme il se devait ?</t>
  </si>
  <si>
    <t>Die Top 10, die Crème de la Crème der Weltelite – Ihre Spielerin muss doch außer sich vor Freude sein! Hat sie das angemessen gefeiert?</t>
  </si>
  <si>
    <t>¡El Top 10, la flor y nata del tenis mundial! ¡Tu tenista debe estar en el séptimo cielo! ¿Lo ha celebrado como es debido?</t>
  </si>
  <si>
    <t>Le top 10, il meglio del meglio del tennis mondiale; la tua giocatrice deve fare i salti di gioia! Ha celebrato a dovere questo risultato?</t>
  </si>
  <si>
    <t>世界前十，全球网坛的精英！您的球员一定高兴坏了吧？她有好好庆祝吗？</t>
  </si>
  <si>
    <t>Топ-10 — элита мирового тенниса! Ваша игрок должна быть на седьмом небе! Она хорошо отпраздновала?</t>
  </si>
  <si>
    <t>O top 10, os melhores dos melhores jogadores de elite do mundo! Sua jogadora deve estar nas nuvens! Ela comemorou direito?</t>
  </si>
  <si>
    <t>CONF4BCR_Q1_M</t>
  </si>
  <si>
    <t>The top 10, the very best of the world's elite players! Your player must be over the moon! Did he celebrate properly?</t>
  </si>
  <si>
    <t>Le top 10, la crème de la crème de l'élite mondiale, votre joueur doit être fou de joie ! A-t-il fêté cela comme il se devait ?</t>
  </si>
  <si>
    <t>Die Top 10, die Crème de la Crème der Weltelite – Ihr Spieler muss doch außer sich vor Freude sein! Hat er das angemessen gefeiert?</t>
  </si>
  <si>
    <t>I top 10, il meglio del meglio del tennis mondiale; il tuo giocatore deve fare i salti di gioia! Ha celebrato a dovere questo risultato?</t>
  </si>
  <si>
    <t>世界前十，全球网坛的精英！您的球员一定高兴坏了吧？他有好好庆祝吗？</t>
  </si>
  <si>
    <t>Топ-10 — элита мирового тенниса! Ваш игрок должен быть на седьмом небе! Он хорошо отпраздновал?</t>
  </si>
  <si>
    <t>O top 10, os melhores dos melhores jogadores de elite do mundo! Seu jogador deve estar nas nuvens! Ele comemorou direito?</t>
  </si>
  <si>
    <t>CONF4BCR_Q1_R1_F</t>
  </si>
  <si>
    <t>Oh yes, she celebrated! To tell you the truth, I had never seen her like that!</t>
  </si>
  <si>
    <t>Oh que oui elle a fêté ça ! A vrai dire je ne l'avais jamais vu dans cet état !</t>
  </si>
  <si>
    <t>Und ob sie das gefeiert hat! Ehrlich gesagt, habe ich sie noch nie in diesem Zustand gesehen!</t>
  </si>
  <si>
    <t>¡Oh, sí, vaya si lo ha celebrado! ¡La verdad es que nunca la había visto así!</t>
  </si>
  <si>
    <t>Direi proprio di sì! Non l’ho mai vista in quelle condizioni!</t>
  </si>
  <si>
    <t>当然，她庆祝了！说实话，我从没见过她那么激动！</t>
  </si>
  <si>
    <t>О да, она отпраздновала! Честно, я никогда раньше не видел её в таком состоянии!</t>
  </si>
  <si>
    <t>Ah sim, ela comemorou! Para ser sincero, nunca a vi assim!</t>
  </si>
  <si>
    <t>CONF4BCR_Q1_R1_M</t>
  </si>
  <si>
    <t>Oh yes, he celebrated! To tell you the truth, I had never seen him like that!</t>
  </si>
  <si>
    <t>Oh que oui il a fêté ça ! A vrai dire je ne l'avais jamais vu dans cet état !</t>
  </si>
  <si>
    <t>Und ob er das gefeiert hat! Ehrlich gesagt, habe ich ihn noch nie in diesem Zustand gesehen!</t>
  </si>
  <si>
    <t>¡Oh, sí, vaya si lo ha celebrado! ¡La verdad es que nunca lo había visto así!</t>
  </si>
  <si>
    <t>当然，他庆祝了！说实话，我从没见过他那么激动！</t>
  </si>
  <si>
    <t>О да, он отпраздновал! Честно, я никогда раньше не видел его в таком состоянии!</t>
  </si>
  <si>
    <t>Ah sim, ele comemorou! Para ser sincero, nunca o vi assim!</t>
  </si>
  <si>
    <t>CONF4BCR_Q1_R2_F</t>
  </si>
  <si>
    <t>I don't know if she even had a drink to celebrate. That’s not really her style.</t>
  </si>
  <si>
    <t>Je ne sais même pas si elle a bu un verre pour l'occasion, c'est pas trop son genre.</t>
  </si>
  <si>
    <t>Ich weiß nicht mal, ob sie überhaupt auf den Anlass angestoßen hat. Das ist nicht so ihr Ding.</t>
  </si>
  <si>
    <t>No sé si hasta se tomó una copa para celebrarlo; y eso es muy raro en ella.</t>
  </si>
  <si>
    <t>Non so se abbia neanche bevuto un bicchiere per l’occasione, non è il suo stile.</t>
  </si>
  <si>
    <t>我不确定她有没有小酌庆祝一下，那不是她的风格。</t>
  </si>
  <si>
    <t>Не знаю, выпила ли она хотя бы что-нибудь. Это не в её стиле.</t>
  </si>
  <si>
    <t>Não sei se ela bebeu algo para comemorar. Não é bem o estilo dela.</t>
  </si>
  <si>
    <t>CONF4BCR_Q1_R2_M</t>
  </si>
  <si>
    <t>I don't know if he even had a drink to celebrate. That’s not really his style.</t>
  </si>
  <si>
    <t>Je ne sais même pas s'il a bu un verre pour l'occasion, c'est pas trop son genre.</t>
  </si>
  <si>
    <t>Ich weiß nicht mal, ob er überhaupt auf den Anlass angestoßen hat. Das ist nicht so sein Ding.</t>
  </si>
  <si>
    <t>No sé si hasta se tomó una copa para celebrarlo; y eso es muy raro en él.</t>
  </si>
  <si>
    <t>我不确定他有没有小酌庆祝一下，那不是他的风格。</t>
  </si>
  <si>
    <t>Не знаю, выпил ли он хотя бы что-нибудь. Это не в его стиле.</t>
  </si>
  <si>
    <t>Não sei se ele bebeu algo para comemorar. Não é bem o estilo dele.</t>
  </si>
  <si>
    <t>CONF4BCR_Q1_R3_F</t>
  </si>
  <si>
    <t>I don't know about her, but I did! I’m still having a hard time getting over it!</t>
  </si>
  <si>
    <t>Elle je ne sais pas mais moi oui ! Et j'ai même encore un peu de mal à m'en remettre !</t>
  </si>
  <si>
    <t>Was sie angeht, weiß ich nicht. Ich aber ja! Und ich bin sogar immer noch leicht verkatert!</t>
  </si>
  <si>
    <t>No sé ella, ¡pero yo desde luego que sí! ¡Todavía no me lo creo!</t>
  </si>
  <si>
    <t>Lei non so, ma io sicuramente sì! E devo ancora riprendermi del tutto!</t>
  </si>
  <si>
    <t>我不知道她有没有庆祝，但我庆祝了！到现在我都还没缓过来！</t>
  </si>
  <si>
    <t>Не знаю, как она, но я отметил! До сих пор прихожу в себя!</t>
  </si>
  <si>
    <t>Não sei sobre ela, mas eu comemorei! Ainda estou me recuperando!</t>
  </si>
  <si>
    <t>CONF4BCR_Q1_R3_M</t>
  </si>
  <si>
    <t>Lui je ne sais pas mais moi oui ! Et j'ai même encore un peu de mal à m'en remettre !</t>
  </si>
  <si>
    <t>Was ihn angeht, weiß ich nicht. Ich aber ja! Und ich bin sogar immer noch leicht verkatert!</t>
  </si>
  <si>
    <t>No sé él, ¡pero yo desde luego que sí! ¡Todavía no me lo creo!</t>
  </si>
  <si>
    <t>我不知道他有没有庆祝，但我庆祝了！到现在我都还没缓过来！</t>
  </si>
  <si>
    <t>Не знаю, как он, но я отметил! До сих пор прихожу в себя!</t>
  </si>
  <si>
    <t>Não sei sobre ele, mas eu comemorei! Ainda estou me recuperando!</t>
  </si>
  <si>
    <t>CONF4BCR_Q1_R4_F</t>
  </si>
  <si>
    <t>No, now’s absolutely not the time for that. On the contrary, things are starting to get serious now.</t>
  </si>
  <si>
    <t>Non pas du tout ce n'est absolument pas le moment. Au contraire, les choses sérieuses commencent dès maintenant.</t>
  </si>
  <si>
    <t>Nein, gar nicht. Das ist absolut nicht der Zeitpunkt dafür. Im Gegenteil, ab jetzt wird es richtig ernst.</t>
  </si>
  <si>
    <t>No, este no es el momento para eso. Todo lo contrario: ahora es cuando empiezan a ponerse serias las cosas.</t>
  </si>
  <si>
    <t>Certo che no, non è il momento giusto. Al contrario, è proprio adesso che si fa sul serio.</t>
  </si>
  <si>
    <t>现在可不是庆祝的时候。相反，现在才是真正关键的阶段。</t>
  </si>
  <si>
    <t>Нет, сейчас точно не время праздновать. Наоборот — всё становится серьёзнее.</t>
  </si>
  <si>
    <t>Não, agora absolutamente não é hora para isso. Pelo contrário, as coisas estão começando a ficar sérias agora.</t>
  </si>
  <si>
    <t>CONF4BCR_Q1_R4_M</t>
  </si>
  <si>
    <t>CONF4BCR_Q2_F</t>
  </si>
  <si>
    <t>Is the next goal the top 5? How long do you think it will take {[VAR_TM_FULLNAME]} to reach this next step?</t>
  </si>
  <si>
    <t>Prochain objectif top 5 ? Selon vous, combien de temps sera-t-il nécessaire à {[VAR_TM_FULLNAME]} pour cette prochaine étape ?</t>
  </si>
  <si>
    <t>Nächstes Ziel, die Top 5? Wie viel Zeit benötigt {[VAR_TM_FULLNAME]} Ihrer Ansicht nach noch, um diesen nächsten Meilenstein zu erreichen?</t>
  </si>
  <si>
    <t>¿Vuestro próximo objetivo es el Top 5? ¿Cuánto crees que tardará {[VAR_TM_FULLNAME]} en dar el siguiente paso?</t>
  </si>
  <si>
    <t>Il prossimo obiettivo è la top 5? Quanto tempo ritieni sarà necessario prima che {[VAR_TM_FULLNAME]} superi questa nuova barriera?</t>
  </si>
  <si>
    <t>下一个目标是世界前五吗？您认为{[VAR_TM_FULLNAME]}需要多长时间才能达到这个阶段？</t>
  </si>
  <si>
    <t>Войти в топ-10 — значит выйти на самый высокий уровень. Какова теперь следующая цель академии?</t>
  </si>
  <si>
    <t>O próximo objetivo é o top 5? Quanto tempo você acha que {[VAR_TM_FULLNAME]} levará para alcançar este próximo degrau?</t>
  </si>
  <si>
    <t>CONF4BCR_Q2_M</t>
  </si>
  <si>
    <t>CONF4BCR_Q2_R1_F</t>
  </si>
  <si>
    <t>I honestly have no idea. At this level, everything comes down to the details. We’ll have to be patient and keep putting in the work.</t>
  </si>
  <si>
    <t>Franchement aucune idée, à ce niveau là tout se joue dans les détails. Il va falloir être patient et continuer le travail.</t>
  </si>
  <si>
    <t>Ehrlich gesagt, keine Ahnung. Auf diesem Niveau kommt alles auf die Feinheiten an. Man wird geduldig sein und die so weitermachen müssen.</t>
  </si>
  <si>
    <t>Sinceramente, no tengo ni idea. A este nivel, todo se reduce a los detalles. Habrá que tener paciencia y seguir trabajando.</t>
  </si>
  <si>
    <t>Onestamente, non ne ho idea; a questo livello sono i minimi dettagli che fanno la differenza. Deve essere paziente e continuare a lavorare sodo.</t>
  </si>
  <si>
    <t>老实说，我完全不知道。到了这个水平，胜负就在毫厘之间。我们必须保持耐心，继续努力。</t>
  </si>
  <si>
    <t>Сохранить позицию и показывать стабильные результаты — теперь это главный приоритет.</t>
  </si>
  <si>
    <t>Honestamente, não tenho ideia. Neste nível, tudo se resume a detalhes. Teremos que ter paciência e continuar trabalhando.</t>
  </si>
  <si>
    <t>CONF4BCR_Q2_R1_M</t>
  </si>
  <si>
    <t>CONF4BCR_Q2_R2_F</t>
  </si>
  <si>
    <t>Considering her room for improvement, it will mostly depend on her. But if she really wants it, it can be very quick.</t>
  </si>
  <si>
    <t>Vu sa marge de progression, ça va surtout dépendre d'elle. Mais si elle le veut vraiment, ça peut être très rapide.</t>
  </si>
  <si>
    <t>Wenn man ihr Verbesserungspotenzial betrachtet, dann wird es vor allem von ihr abhängen. Wenn sie es aber wirklich will, dann kann das sehr schnell gehen.</t>
  </si>
  <si>
    <t>Teniendo en cuenta su margen de mejora, dependerá principalmente de mi tenista. Pero si ella realmente lo quiere, podría ser en muy poco tiempo.</t>
  </si>
  <si>
    <t>Dato il suo margine di miglioramento, tutto dipende da lei. Se ci tiene davvero, può farcela molto in fretta.</t>
  </si>
  <si>
    <t>考虑到她的提升空间，这主要取决于她自己。但如果她真心想要，可能会非常快。</t>
  </si>
  <si>
    <t>Следующая цель? Не меньше полуфинала турнира «Большого шлема».</t>
  </si>
  <si>
    <t>Considerando o espaço para melhorias dela, dependerá principalmente dela. Mas se ela realmente quiser, pode ser muito rápido.</t>
  </si>
  <si>
    <t>CONF4BCR_Q2_R2_M</t>
  </si>
  <si>
    <t>Considering his room for improvement, it will mostly depend on him. But if he really wants it, it can be very quick.</t>
  </si>
  <si>
    <t>Vu sa marge de progression, ça va surtout dépendre de lui. Mais s'il le veut vraiment, ça peut être très rapide.</t>
  </si>
  <si>
    <t>Wenn man sein Verbesserungspotenzial betrachtet, dann wird es vor allem von ihm abhängen. Wenn er es aber wirklich will, dann kann das sehr schnell gehen.</t>
  </si>
  <si>
    <t>Teniendo en cuenta su margen de mejora, dependerá principalmente de mi tenista. Pero si él realmente lo quiere, podría ser en muy poco tiempo.</t>
  </si>
  <si>
    <t>Dato il suo margine di miglioramento, tutto dipende da lui. Se ci tiene davvero, può farcela molto in fretta.</t>
  </si>
  <si>
    <t>考虑到他的提升空间，这主要取决于他自己。但如果他真心想要，可能会非常快。</t>
  </si>
  <si>
    <t>Considerando o espaço para melhorias dele, dependerá principalmente dele. Mas se ele realmente quiser, pode ser muito rápido.</t>
  </si>
  <si>
    <t>CONF4BCR_Q2_R3_F</t>
  </si>
  <si>
    <t>It’s doable by the end of next year. She’s going to break all the records!</t>
  </si>
  <si>
    <t>D'ici fin de l'année prochaine c'est largement faisable, elle va tout péter !</t>
  </si>
  <si>
    <t>Bis zum Ende des nächsten Jahres ist das definitiv machbar. Sie wird voll einschlagen!</t>
  </si>
  <si>
    <t>Lo veo factible para finales del próximo año. ¡Va a batir todos los récords!</t>
  </si>
  <si>
    <t>Da oggi fino all'anno prossimo, tutto è possibile; andrà alla grande!</t>
  </si>
  <si>
    <t>在明年年底前是有可能的。她会打破所有纪录！</t>
  </si>
  <si>
    <t>Нужно держать ноги на земле. Топ-10 — это отлично, но завышенные ожидания могут сломать игрока.</t>
  </si>
  <si>
    <t>É possível até o final do próximo ano. Ela vai quebrar todos os recordes!</t>
  </si>
  <si>
    <t>CONF4BCR_Q2_R3_M</t>
  </si>
  <si>
    <t>It’s doable by the end of next year. He’s going to break all the records!</t>
  </si>
  <si>
    <t>D'ici fin de l'année prochaine c'est largement faisable, il va tout péter !</t>
  </si>
  <si>
    <t>Bis zum Ende des nächsten Jahres ist das definitiv machbar. Er wird voll einschlagen!</t>
  </si>
  <si>
    <t>在明年年底前是有可能的。他会打破所有纪录！</t>
  </si>
  <si>
    <t>É possível até o final do próximo ano. Ele vai quebrar todos os recordes!</t>
  </si>
  <si>
    <t>CONF4BCR_Q2_R4_F</t>
  </si>
  <si>
    <t>Obviously not before next year. The level is very high.</t>
  </si>
  <si>
    <t>Pas avant l'année prochaine c'est évident, le niveau est très relevé.</t>
  </si>
  <si>
    <t>Offensichtlich nicht vor nächstem Jahr. Das Niveau ist zu hoch.</t>
  </si>
  <si>
    <t>Obviamente, no antes del próximo año. El nivel es muy alto.</t>
  </si>
  <si>
    <t>Non prima del prossimo anno, di sicuro; il livello è molto alto.</t>
  </si>
  <si>
    <t>今年肯定不行。这个级别的竞争非常激烈。</t>
  </si>
  <si>
    <t>С её потенциалом она может достичь чего угодно.</t>
  </si>
  <si>
    <t>Obviamente não antes do próximo ano. O nível é muito alto.</t>
  </si>
  <si>
    <t>CONF4BCR_Q2_R4_M</t>
  </si>
  <si>
    <t>С его потенциалом он может достичь чего угодно.</t>
  </si>
  <si>
    <t>CONF4BCR_Q3_F</t>
  </si>
  <si>
    <t>Reaching the Finals, this legendary competition, must be an additional source of motivation for you and your player?</t>
  </si>
  <si>
    <t>Atteindre les Finals, cette compétition mythique, doit être une source de motivation supplémentaire pour vous et votre joueuse ?</t>
  </si>
  <si>
    <t>Das Erreichen der Finals, dieses mythischen Wettbewerbs, muss eine zusätzliche Motivation für Sie und Ihre Spielerin sein, oder?</t>
  </si>
  <si>
    <t>¿Llegar a la Fase Final, esta legendaria competición, debe de ser una importante motivación adicional tanto para ti como para tu tenista?</t>
  </si>
  <si>
    <t>Raggiungere le Finals, questa mitica competizione, deve essere una fonte addizionale di motivazione per te e per la tua giocatrice.</t>
  </si>
  <si>
    <t>能闯进年终总决赛这项传奇赛事，对您和球员来说一定是额外的动力吧？</t>
  </si>
  <si>
    <t>Выход в Финал, этот легендарный турнир, должен стать дополнительной мотивацией для вас и вашей спортсменки?</t>
  </si>
  <si>
    <t>Chegar às Finais, esta competição lendária, deve ser uma fonte adicional de motivação para você e sua jogadora?</t>
  </si>
  <si>
    <t>CONF4BCR_Q3_M</t>
  </si>
  <si>
    <t>Atteindre les Finales, cette compétition mythique, doit être une source de motivation supplémentaire pour vous et votre joueur ?</t>
  </si>
  <si>
    <t>Das Erreichen der Finals, dieses mythischen Wettbewerbs, muss eine zusätzliche Motivation für Sie und Ihren Spieler sein, oder?</t>
  </si>
  <si>
    <t>Raggiungere le Finals, questa mitica competizione, deve essere una fonte addizionale di motivazione per te e per il tuo giocatore.</t>
  </si>
  <si>
    <t>Выход в Финал, этот легендарный турнир, должен стать дополнительной мотивацией для вас и вашего игрока?</t>
  </si>
  <si>
    <t>Chegar às Finais, esta competição lendária, deve ser uma fonte adicional de motivação para você e seu jogador?</t>
  </si>
  <si>
    <t>CONF4BCR_Q3_R1_F</t>
  </si>
  <si>
    <t>Of course, it’s an extremely motivating goal and we’ll do everything we can to achieve it.</t>
  </si>
  <si>
    <t>Bien évidemment, c'est un objectif extrêmement motivant et on va tout faire pour y arriver.</t>
  </si>
  <si>
    <t>Natürlich! Das ist ein extrem motivierendes Ziel und wir werden alles tun, um es zu erreichen.</t>
  </si>
  <si>
    <t>Por supuesto que es muy motivador y haremos todo lo posible para lograrlo.</t>
  </si>
  <si>
    <t>Molto, è un obiettivo che offre una spinta in più e faremo di tutto per riuscirci.</t>
  </si>
  <si>
    <t>当然，这是一个极具激励性的目标，我们会尽一切努力去实现。</t>
  </si>
  <si>
    <t>Конечно, это чрезвычайно мотивирующая цель, и мы сделаем всё возможное, чтобы её достичь.</t>
  </si>
  <si>
    <t>Claro, é um objetivo extremamente motivador e faremos tudo o que pudermos para alcançá-lo.</t>
  </si>
  <si>
    <t>CONF4BCR_Q3_R1_M</t>
  </si>
  <si>
    <t>CONF4BCR_Q3_R2_F</t>
  </si>
  <si>
    <t>To be honest, for both of us, it's not really an end in itself. Before that, we have to be able to stay in the top 10.</t>
  </si>
  <si>
    <t>Pour être honnête, pour elle comme pour moi, ce n'est pas vraiment une fin en soi. Avant ça, il faut être capable de se maintenir dans le top 10.</t>
  </si>
  <si>
    <t>Um ehrlich zu sein, ist es weder für sie noch für mich das Hauptziel. Davor müssen wir uns erst in den Top 10 halten.</t>
  </si>
  <si>
    <t>Sinceramente no lo tenemos como un fin en sí mismo. Antes de eso, tenemos que ser capaces de permanecer en el Top 10.</t>
  </si>
  <si>
    <t>A dir la verità, non è un obiettivo finale né per lei né per me. Prima di tutto, bisogna essere in grado di rimanere tra le top 10.</t>
  </si>
  <si>
    <t>说实话，对我们来说，这并不是终点。在那之前，我们必须先稳住前十的位置。</t>
  </si>
  <si>
    <t>Если честно, для нас обеих это не самоцель. Прежде всего, нам нужно удержаться в топ-10.</t>
  </si>
  <si>
    <t>Para ser honesta, para nós duas, não é realmente um fim em si. Antes disso, temos que conseguir ficar no top 10.</t>
  </si>
  <si>
    <t>CONF4BCR_Q3_R2_M</t>
  </si>
  <si>
    <t>Pour être honnête, pour lui comme pour moi, ce n'est pas vraiment une fin en soi. Avant ça, il faut être capable de se maintenir dans le top 10.</t>
  </si>
  <si>
    <t>Um ehrlich zu sein, ist es weder für ihn noch für mich das Hauptziel. Davor müssen wir uns erst in den Top 10 halten.</t>
  </si>
  <si>
    <t>A dir la verità, non è un obiettivo finale né per lui né per me. Prima di tutto, bisogna essere in grado di rimanere tra i top 10.</t>
  </si>
  <si>
    <t>Если честно, для нас обоих это не самоцель. Прежде всего, нам нужно удержаться в топ-10.</t>
  </si>
  <si>
    <t>Para ser honesto, para nós dois, não é realmente um fim em si. Antes disso, temos que conseguir ficar no top 10.</t>
  </si>
  <si>
    <t>CONF4BCR_Q3_R3_F</t>
  </si>
  <si>
    <t>{[VAR_TM_FIRSTNAME]} thinks about nothing else. I'm worried it'll paralyze her. So, please, don't add to the stress.</t>
  </si>
  <si>
    <t>{[VAR_TM_FIRSTNAME]} ne pense qu'à ça et j'ai même peur que ça la paralyse. Alors, s'il vous plait, n'en rajoutez pas.</t>
  </si>
  <si>
    <t>{[VAR_TM_FIRSTNAME]} hat nur noch das im Kopf und ich habe sogar Angst, dass sie dadurch gelähmt wird. Gießen Sie also nicht noch Öl ins Feuer.</t>
  </si>
  <si>
    <t>{[VAR_TM_FIRSTNAME]} no piensa en otra cosa. Me preocupa que eso la paralice. Así que, por favor, no aumentéis la presión.</t>
  </si>
  <si>
    <t>{[VAR_TM_FIRSTNAME]} non pensa ad altro e ho anche un po’ di timore che possa creare un blocco. Quindi, per favore, non aggiungete pressione.</t>
  </si>
  <si>
    <t>{[VAR_TM_FIRSTNAME]}心里只想着这件事。我担心这会让她太紧张，所以请不要再给她增加压力。</t>
  </si>
  <si>
    <t>{[VAR_TM_FIRSTNAME]} думает только об этом. Боюсь, что это её парализует. Поэтому, пожалуйста, не добавляйте стресса.</t>
  </si>
  <si>
    <t>{[VAR_TM_FIRSTNAME]} não pensa em mais nada. Tenho medo que isso a paralise. Então, por favor, não aumente o estresse.</t>
  </si>
  <si>
    <t>CONF4BCR_Q3_R3_M</t>
  </si>
  <si>
    <t>{[VAR_TM_FIRSTNAME]} thinks about nothing else. I'm worried it'll paralyze him. So, please, don't add to the stress.</t>
  </si>
  <si>
    <t>{[VAR_TM_FIRSTNAME]} ne pense qu'à ça et j'ai même peur que ça le paralyse. Alors, s'il vous plait, n'en rajoutez pas.</t>
  </si>
  <si>
    <t>{[VAR_TM_FIRSTNAME]} hat nur noch das im Kopf und ich habe sogar Angst, dass er dadurch gelähmt wird. Gießen Sie also nicht noch Öl ins Feuer.</t>
  </si>
  <si>
    <t>{[VAR_TM_FIRSTNAME]} no piensa en otra cosa. Me preocupa que eso lo paralice. Así que, por favor, no aumentéis la presión.</t>
  </si>
  <si>
    <t>{[VAR_TM_FIRSTNAME]}心里只想着这件事。我担心这会让他太紧张，所以请不要再给他增加压力。</t>
  </si>
  <si>
    <t>{[VAR_TM_FIRSTNAME]} думает только об этом. Боюсь, что это его парализует. Поэтому, пожалуйста, не добавляйте стресса.</t>
  </si>
  <si>
    <t>{[VAR_TM_FIRSTNAME]} não pensa em mais nada. Tenho medo que isso o paralise. Então, por favor, não aumente o estresse.</t>
  </si>
  <si>
    <t>CONF4BCR_Q3_R4_F</t>
  </si>
  <si>
    <t>{[VAR_TM_FIRSTNAME]} and I haven't discussed this goal yet, but if we make it, believe me, she’ll be ready.</t>
  </si>
  <si>
    <t>Nous n'avons pas encore évoqué cet objectif avec {[VAR_TM_FIRSTNAME]} mais, si on y arrive, croyez-moi elle sera prête.</t>
  </si>
  <si>
    <t>Wir haben dieses Ziel noch nicht mit {[VAR_TM_FIRSTNAME]} besprochen, wenn wir dies aber erreichen, dann wird sie bereit sein.</t>
  </si>
  <si>
    <t>{[VAR_TM_FIRSTNAME]} y yo no hemos discutido aún ese objetivo, pero si lo logramos, créeme que estará lista.</t>
  </si>
  <si>
    <t>Non abbiamo ancora parlato di questo obiettivo con {[VAR_TM_FIRSTNAME]} ma, se ci arriviamo, potete essere sicuri che sarà pronta.</t>
  </si>
  <si>
    <t>{[VAR_TM_FIRSTNAME]}和我还没有讨论过这个目标，但如果我们真的做到了，相信我，她会准备好的。</t>
  </si>
  <si>
    <t>Мы с {[VAR_TM_FIRSTNAME]} ещё не обсуждали эту цель, но если мы туда попадём — поверьте, она будет готова.</t>
  </si>
  <si>
    <t>{[VAR_TM_FIRSTNAME]} e eu ainda não discutimos esse objetivo, mas se conseguirmos, acredite em mim, ela estará pronta.</t>
  </si>
  <si>
    <t>CONF4BCR_Q3_R4_M</t>
  </si>
  <si>
    <t>{[VAR_TM_FIRSTNAME]} and I haven't discussed this goal yet, but if we make it, believe me, he’ll be ready.</t>
  </si>
  <si>
    <t>Nous n'avons pas encore évoqué cet objectif avec {[VAR_TM_FIRSTNAME]} mais, si on y arrive, croyez-moi il sera prêt.</t>
  </si>
  <si>
    <t>Wir haben dieses Ziel noch nicht mit {[VAR_TM_FIRSTNAME]} besprochen, wenn wir dies aber erreichen, dann wird er bereit sein.</t>
  </si>
  <si>
    <t>{[VAR_TM_FIRSTNAME]} y yo no hemos discutido aún ese objetivo, pero si lo logramos, créeme que estará listo.</t>
  </si>
  <si>
    <t>Non abbiamo ancora parlato di questo obiettivo con {[VAR_TM_FIRSTNAME]} ma, se ci arriviamo, potete essere sicuri che sarà pronto.</t>
  </si>
  <si>
    <t>{[VAR_TM_FIRSTNAME]}和我还没有讨论过这个目标，但如果我们真的做到了，相信我，他会准备好的。</t>
  </si>
  <si>
    <t>Мы с {[VAR_TM_FIRSTNAME]} ещё не обсуждали эту цель, но если мы туда попадём — поверьте, он будет готов.</t>
  </si>
  <si>
    <t>{[VAR_TM_FIRSTNAME]} e eu ainda não discutimos esse objetivo, mas se conseguirmos, acredite em mim, ele estará pronto.</t>
  </si>
  <si>
    <t>CONF4BCR_Q4_F</t>
  </si>
  <si>
    <t>Do you think {[VAR_TM_FULLNAME]} has what it takes to become number 1 in the world one day?</t>
  </si>
  <si>
    <t>Pensez-vous {[VAR_TM_FULLNAME]} capable de devenir un jour numéro 1 mondiale ?</t>
  </si>
  <si>
    <t>Denken Sie, dass {[VAR_TM_FULLNAME]} in der Lage ist, eines Tages zur weltweiten Nummer 1 zu werden?</t>
  </si>
  <si>
    <t>¿Crees que {[VAR_TM_FULLNAME]} tiene lo que hace falta para convertirse algún día en número 1 del mundo?</t>
  </si>
  <si>
    <t>Ritieni che {[VAR_TM_FULLNAME]} sia in grado di diventare la numero 1 al mondo?</t>
  </si>
  <si>
    <t>您认为{[VAR_TM_FULLNAME]}有朝一日能成为世界第一吗？</t>
  </si>
  <si>
    <t>Как вы думаете, сможет ли {[VAR_TM_FULLNAME]} однажды стать первой ракеткой мира?</t>
  </si>
  <si>
    <t>Você acha que {[VAR_TM_FULLNAME]} tem o que é preciso para se tornar número 1 do mundo um dia?</t>
  </si>
  <si>
    <t>CONF4BCR_Q4_M</t>
  </si>
  <si>
    <t>Pensez-vous {[VAR_TM_FULLNAME]} capable de devenir un jour numéro 1 mondial ?</t>
  </si>
  <si>
    <t>Ritieni che {[VAR_TM_FULLNAME]} sia in grado di diventare il numero 1 al mondo?</t>
  </si>
  <si>
    <t>CONF4BCR_Q4_R1_F</t>
  </si>
  <si>
    <t>Of course she can, otherwise I wouldn't be personally coaching her.</t>
  </si>
  <si>
    <t>Bien entendu qu'elle en est capable, sinon je ne l'entrainerais pas personnellement.</t>
  </si>
  <si>
    <t>Natürlich ist sie dazu in der Lage, sonst würde ich sie nicht persönlich trainieren.</t>
  </si>
  <si>
    <t>Por supuesto que lo tiene; de no ser así, no estaría entrenándola personalmente.</t>
  </si>
  <si>
    <t>Ovvio, altrimenti non la allenerei.</t>
  </si>
  <si>
    <t>当然，她能。不然我也不会亲自执教她。</t>
  </si>
  <si>
    <t>Конечно сможет, иначе я бы лично не тренировал её.</t>
  </si>
  <si>
    <t>Claro que ela pode, senão eu não estaria treinando-a pessoalmente.</t>
  </si>
  <si>
    <t>CONF4BCR_Q4_R1_M</t>
  </si>
  <si>
    <t>Of course he can, otherwise I wouldn't be personally coaching him.</t>
  </si>
  <si>
    <t>Bien entendu qu'il en est capable, sinon je ne l'entrainerais pas personnellement.</t>
  </si>
  <si>
    <t>Natürlich ist er dazu in der Lage, sonst würde ich ihn nicht persönlich trainieren.</t>
  </si>
  <si>
    <t>Por supuesto que lo tiene; de no ser así, no estaría entrenándolo personalmente.</t>
  </si>
  <si>
    <t>Ovvio, altrimenti non lo allenerei.</t>
  </si>
  <si>
    <t>当然，他能。不然我也不会亲自执教他。</t>
  </si>
  <si>
    <t>Конечно сможет, иначе я бы лично не тренировал его.</t>
  </si>
  <si>
    <t>Claro que ele pode, senão eu não estaria treinando-o pessoalmente.</t>
  </si>
  <si>
    <t>CONF4BCR_Q4_R2_F</t>
  </si>
  <si>
    <t>Let's not get ahead of ourselves. Let’s take things one step at a time.</t>
  </si>
  <si>
    <t>N'allons pas trop vite en besogne si vous le voulez bien, et prenons les choses comme elles viennent.</t>
  </si>
  <si>
    <t>Wir sollten nichts überstürzen und die Dinge so nehmen, wie sie kommen.</t>
  </si>
  <si>
    <t>No nos anticipemos. Vayamos paso a paso.</t>
  </si>
  <si>
    <t>Non corriamo troppo, per piacere, prendiamo le cose come arrivano.</t>
  </si>
  <si>
    <t>别操之过急，我们一步一步来。</t>
  </si>
  <si>
    <t>Давайте не будем забегать вперёд. Всё нужно делать постепенно.</t>
  </si>
  <si>
    <t>Não vamos nos precipitar. Vamos dar um passo de cada vez.</t>
  </si>
  <si>
    <t>CONF4BCR_Q4_R2_M</t>
  </si>
  <si>
    <t>CONF4BCR_Q4_R3_F</t>
  </si>
  <si>
    <t>Only she knows if she can do it. It’ll come from her guts and the work she’s willing to put in.</t>
  </si>
  <si>
    <t>Elle seule sait si elle en est capable, ça viendra de ses tripes et des efforts qu'elle sera prêt à fournir.</t>
  </si>
  <si>
    <t>Sie alleine weiß, ob sie dazu in der Lage ist. Das wird davon abhängig sein, wie viel Blut und Schweiß sie bereit ist zu investieren.</t>
  </si>
  <si>
    <t>Solo ella sabe si es capaz de hacerlo. Tiene que salirle de dentro y del trabajo que esté dispuesta a hacer.</t>
  </si>
  <si>
    <t>Solo lei può sapere se ne è capace, tutto dipenderà dall’impegno che deciderà di metterci.</t>
  </si>
  <si>
    <t>只有她自己知道能不能做到。这取决于她的拼劲和投入。</t>
  </si>
  <si>
    <t>Только она сама знает, сможет ли. Всё зависит от её характера и готовности трудиться.</t>
  </si>
  <si>
    <t>Só ela sabe se consegue. Virá das entranhas dela e do trabalho que ela estiver disposta a fazer.</t>
  </si>
  <si>
    <t>CONF4BCR_Q4_R3_M</t>
  </si>
  <si>
    <t>Only he knows if he can do it. It’ll come from his guts and the work he’s willing to put in.</t>
  </si>
  <si>
    <t>Lui seul sait s'il en est capable, ça viendra de ses tripes et des efforts qu'il sera prêt à fournir.</t>
  </si>
  <si>
    <t>Er alleine weiß, ob er dazu in der Lage ist. Das wird davon abhängig sein, wie viel Blut und Schweiß er bereit ist zu investieren.</t>
  </si>
  <si>
    <t>Solo él sabe si es capaz de hacerlo. Tiene que salirle de dentro y del trabajo que esté dispuesto a hacer.</t>
  </si>
  <si>
    <t>Solo lui può sapere se ne è capace, tutto dipenderà dall’impegno che deciderà di metterci.</t>
  </si>
  <si>
    <t>只有他自己知道能不能做到。这取决于他的拼劲和投入。</t>
  </si>
  <si>
    <t>Только он сам знает, сможет ли. Всё зависит от его характера и готовности трудиться.</t>
  </si>
  <si>
    <t>Só ele sabe se consegue. Virá de sua garra e do trabalho que ele estiver disposto a fazer.</t>
  </si>
  <si>
    <t>CONF4BCR_Q4_R4_F</t>
  </si>
  <si>
    <t>If she makes it to the top 3, that’s already a huge success. Unfortunately, I don’t think that number 1 is likely.</t>
  </si>
  <si>
    <t>Déjà si elle atteint le top 3 ça sera une sacrée réussite. Numéro 1 je ne pense pas malheureusement.</t>
  </si>
  <si>
    <t>Selbst wenn sie nur die Top 3 erreicht, wäre dies schon ein unglaublicher Erfolg. An die Nummer 1 glaube ich leider nicht.</t>
  </si>
  <si>
    <t>Con que llegue al Top 3 ya será un gran éxito. Desgraciadamente, no veo probable alcanzar el número 1.</t>
  </si>
  <si>
    <t>Se arriverà tra le top 3 sarà già un risultato fantastico. Numero 1 temo proprio di no.</t>
  </si>
  <si>
    <t>如果她能闯进前三，那已经是巨大的成就了。可惜，我不认为她能拿到第一。</t>
  </si>
  <si>
    <t>Если она войдёт в топ-3 — это уже огромный успех. К сожалению, первой ракеткой она вряд ли станет.</t>
  </si>
  <si>
    <t>Se ela chegar ao top 3, já será um enorme sucesso. Infelizmente, não acho que o número 1 seja provável.</t>
  </si>
  <si>
    <t>CONF4BCR_Q4_R4_M</t>
  </si>
  <si>
    <t>If he makes it to the top 3, that’s already a huge success. Unfortunately, I don’t think that number 1 is likely.</t>
  </si>
  <si>
    <t>Déjà s'il atteint le top 3 ça sera une sacrée réussite. Numéro 1 je ne pense pas malheureusement.</t>
  </si>
  <si>
    <t>Selbst wenn er nur die Top 3 erreicht, wäre dies schon ein unglaublicher Erfolg. An die Nummer 1 glaube ich leider nicht.</t>
  </si>
  <si>
    <t>Se arriverà tra i top 3 sarà già un risultato fantastico. Numero 1 temo proprio di no.</t>
  </si>
  <si>
    <t>如果他能闯进前三，那已经是巨大的成就了。可惜，我不认为他能拿到第一。</t>
  </si>
  <si>
    <t>Если он войдёт в топ-3 — это уже огромный успех. К сожалению, первой ракеткой он вряд ли станет.</t>
  </si>
  <si>
    <t>Se ele chegar ao top 3, já será um enorme sucesso. Infelizmente, não acho que o número 1 seja provável.</t>
  </si>
  <si>
    <t>CONF5BCR_Q1_F</t>
  </si>
  <si>
    <t>Becoming number 1 in the world is the dream of every player on the circuit. What an achievement! Congratulations to you and {[VAR_TM_FULLNAME]}! Did you celebrate together?</t>
  </si>
  <si>
    <t>Devenir numéro 1 mondiale est le rêve de toutes les joueuses sur le circuit, quelle réussite bravo à vous et à {[VAR_TM_FULLNAME]} ! Vous avez fêté ensemble j'imagine ?</t>
  </si>
  <si>
    <t>Die weltweite Nummer 1 zu werden ist der Traum aller Spielerinnen des Circuits. Was für ein Erfolg. Glückwunsch an Sie und {[VAR_TM_FULLNAME]}! Ich kann mir denken, dass Sie gemeinsam gefeiert haben, oder?</t>
  </si>
  <si>
    <t>Convertirse en el número 1 del mundo es el sueño de cualquier tenista del circuito. ¡Menudo logro! ¡Enhorabuena a ti y a {[VAR_TM_FULLNAME]}! ¿Vais a celebrarlo cada uno por vuestro lado?</t>
  </si>
  <si>
    <t>Essere la numero 1 al mondo è il sogno di tutte le giocatrici del circuito; congratulazioni a te e a {[VAR_TM_FULLNAME]}! Immagino che abbiate festeggiato insieme.</t>
  </si>
  <si>
    <t>成为世界第一是巡回赛上每位球员的梦想。真是非凡的成就！祝贺您和 {[VAR_TM_FULLNAME]}！你们一起庆祝了吗？</t>
  </si>
  <si>
    <t>Стать первой ракеткой мира — мечта каждого игрока. Какое достижение! Поздравляю вас и {[VAR_TM_FULLNAME]}! Вы праздновали вместе?</t>
  </si>
  <si>
    <t>Ser número 1 do mundo é o sonho de toda jogadora do circuito. Que conquista! Parabéns a você e a {[VAR_TM_FULLNAME]}! Vocês comemoraram juntos?</t>
  </si>
  <si>
    <t>CONF5BCR_Q1_M</t>
  </si>
  <si>
    <t>Devenir numéro 1 mondial est le rêve de tous les joueurs sur le circuit, quelle réussite bravo à vous et à {[VAR_TM_FULLNAME]} ! Vous avez fêté ensemble j'imagine ?</t>
  </si>
  <si>
    <t>Die weltweite Nummer 1 zu werden ist der Traum aller Spieler des Circuits. Was für ein Erfolg. Glückwunsch an Sie und {[VAR_TM_FULLNAME]}! Ich kann mir denken, dass Sie gemeinsam gefeiert haben, oder?</t>
  </si>
  <si>
    <t>Essere il numero 1 al mondo è il sogno di tutti i giocatori del circuito; congratulazioni a te e a {[VAR_TM_FULLNAME]}! Immagino che abbiate festeggiato insieme.</t>
  </si>
  <si>
    <t>Ser número 1 do mundo é o sonho de todo jogador do circuito. Que conquista! Parabéns a você e a {[VAR_TM_FULLNAME]}! Vocês comemoraram juntos?</t>
  </si>
  <si>
    <t>CONF5BCR_Q1_R1_F</t>
  </si>
  <si>
    <t>No, not really. {[VAR_TM_FIRSTNAME]} and I are close, but not that close.</t>
  </si>
  <si>
    <t>Non pas vraiment, nous sommes proches {[VAR_TM_FIRSTNAME]} et moi, mais pas à ce point.</t>
  </si>
  <si>
    <t>Nein, nicht wirklich. {[VAR_TM_FIRSTNAME]} und ich, wir verstehen uns zwar sehr gut, so gut aber dann auch wieder nicht.</t>
  </si>
  <si>
    <t>Efectivamente. {[VAR_TM_FIRSTNAME]} y yo tampoco tenemos una relación tan estrecha.</t>
  </si>
  <si>
    <t>In realtà no; io e {[VAR_TM_FIRSTNAME]} abbiamo un ottimo rapporto, ma non a questo livello.</t>
  </si>
  <si>
    <t>不，不算真的庆祝。{[VAR_TM_FIRSTNAME]}和我关系不错，但还没好到那个程度。</t>
  </si>
  <si>
    <t>Нет, не особо. Мы с {[VAR_TM_FIRSTNAME]} близки, но не настолько.</t>
  </si>
  <si>
    <t>Não, não muito. {[VAR_TM_FIRSTNAME]} e eu somos próximas, mas não tanto assim.</t>
  </si>
  <si>
    <t>CONF5BCR_Q1_R1_M</t>
  </si>
  <si>
    <t>CONF5BCR_Q1_R2_F</t>
  </si>
  <si>
    <t>It's obvious you don't know {[VAR_TM_FIRSTNAME]}. There’s no drinking or partying for her! On the other hand, I do and not just a little!</t>
  </si>
  <si>
    <t>Ça se voit que vous ne connaissez pas {[VAR_TM_FIRSTNAME]}, pas d'alcool ou de fête pour elle ! Par contre moi oui et pas qu'un peu …!</t>
  </si>
  <si>
    <t>Man sieht, dass Sie {[VAR_TM_FIRSTNAME]} nicht kennen. Für sie gibt es keinen Alkohol und keine Feiern! Das gilt aber nicht für mich, und das nicht zu knapp ...!</t>
  </si>
  <si>
    <t>Se ve que no conoces a {[VAR_TM_FIRSTNAME]}. ¡Para ella no existe la bebida ni las fiestas! Sin embargo, yo no pienso igual... ¡en absoluto!</t>
  </si>
  <si>
    <t>Si vede che non conoscete bene {[VAR_TM_FIRSTNAME]}, niente alcol e niente festeggiamenti per lei! Al contrario, io sì che ho festeggiato!</t>
  </si>
  <si>
    <t>很明显你不太了解{[VAR_TM_FIRSTNAME]}。 她可不喝酒、不泡派对！不过我嘛，可就不一样了，喝得还不少！</t>
  </si>
  <si>
    <t>Очевидно, вы не знаете {[VAR_TM_FIRSTNAME]}. Она не пьёт и не любит вечеринки! А вот я — да, и немало!</t>
  </si>
  <si>
    <t>É óbvio que você não conhece {[VAR_TM_FIRSTNAME]}. Não há bebida ou festa para ela! Por outro lado, eu sim, e não é pouco!</t>
  </si>
  <si>
    <t>CONF5BCR_Q1_R2_M</t>
  </si>
  <si>
    <t>It's obvious you don't know {[VAR_TM_FIRSTNAME]}. There’s no drinking or partying for him! On the other hand, I do and not just a little!</t>
  </si>
  <si>
    <t>Ça se voit que vous ne connaissez pas {[VAR_TM_FIRSTNAME]}, pas d'alcool ou de fête pour lui ! Par contre moi oui et pas qu'un peu …!</t>
  </si>
  <si>
    <t>Man sieht, dass Sie {[VAR_TM_FIRSTNAME]} nicht kennen. Für ihn gibt es keinen Alkohol und keine Feiern! Das gilt aber nicht für mich, und das nicht zu knapp ...!</t>
  </si>
  <si>
    <t>Se ve que no conoces a {[VAR_TM_FIRSTNAME]}. ¡Para él no existe la bebida ni las fiestas! Sin embargo, yo no pienso igual... ¡en absoluto!</t>
  </si>
  <si>
    <t>Si vede che non conoscete bene {[VAR_TM_FIRSTNAME]}, niente alcol e niente festeggiamenti per lui! Al contrario, io sì che ho festeggiato!</t>
  </si>
  <si>
    <t>很明显你不太了解{[VAR_TM_FIRSTNAME]}。他可不喝酒、不泡派对！不过我嘛，可就不一样了，喝得还不少！</t>
  </si>
  <si>
    <t>Очевидно, вы не знаете {[VAR_TM_FIRSTNAME]}. Он не пьёт и не любит вечеринки! А вот я — да, и немало!</t>
  </si>
  <si>
    <t>É óbvio que você não conhece {[VAR_TM_FIRSTNAME]}. Não há bebida ou festa para ele! Por outro lado, eu sim, e não é pouco!</t>
  </si>
  <si>
    <t>CONF5BCR_Q1_R3_F</t>
  </si>
  <si>
    <t>Becoming number 1 in the world is fantastic. Staying number 1 is much better. The celebration can wait.</t>
  </si>
  <si>
    <t>Devenir numéro 1 mondiale oui c'est fabuleux. Rester numéro 1 mondiale c'est beaucoup mieux. La fête attendra.</t>
  </si>
  <si>
    <t>Platz 1 in der Weltrangliste, ja, das ist fabelhaft. Doch auf Platz 1 der Weltrangliste zu bleiben, ist noch besser. Die Feierlichkeiten werden warten müssen.</t>
  </si>
  <si>
    <t>Llegar al número 1 del mundo es fantástico. Permanecer ahí es mucho mejor. La celebración puede esperar.</t>
  </si>
  <si>
    <t>Diventare la numero 1 è favoloso. Rimanere la numero 1 lo è ancora di più. La festa aspetterà ancora un po’.</t>
  </si>
  <si>
    <t>成为世界第一当然棒，但能一直保持第一更好。庆祝的事可以再等等。</t>
  </si>
  <si>
    <t>Стать первой ракеткой — прекрасно. А вот удержаться на вершине — ещё лучше. Празднование может подождать.</t>
  </si>
  <si>
    <t>Chegar ao número 1 do mundo é fantástico. Permanecer número 1 é muito melhor. A comemoração pode esperar.</t>
  </si>
  <si>
    <t>CONF5BCR_Q1_R3_M</t>
  </si>
  <si>
    <t>Devenir numéro 1 mondial oui c'est fabuleux. Rester numéro 1 mondial c'est beaucoup mieux. La fête attendra.</t>
  </si>
  <si>
    <t>Diventare il numero 1 è favoloso. Rimanere il numero 1 lo è ancora di più. La festa aspetterà ancora un po’.</t>
  </si>
  <si>
    <t>CONF5BCR_Q1_R4_F</t>
  </si>
  <si>
    <t>Oh yes, we celebrated together, and not just a little! {[VAR_TM_FIRSTNAME]} doesn't need to be persuaded to party.</t>
  </si>
  <si>
    <t>Oh que oui nous l'avons fêté ensemble et pas qu'un peu ! {[VAR_TM_FIRSTNAME]} n'est pas du genre à se faire prier pour faire la fête.</t>
  </si>
  <si>
    <t>Oh ja, wir haben das gemeinsam gefeiert, und nicht zu knapp! {[VAR_TM_FIRSTNAME]} lässt sich das Feiern nicht verbieten.</t>
  </si>
  <si>
    <t>¡Qué va! A {[VAR_TM_FIRSTNAME]} no tengo que insistirle mucho para que se vaya de fiesta conmigo.</t>
  </si>
  <si>
    <t>Certo che abbiamo festeggiato insieme, alla grande! {[VAR_TM_FIRSTNAME]} non è di sicuro una persona che deve farselo dire due volte.</t>
  </si>
  <si>
    <t>当然啦，我们一起庆祝了——还挺尽兴的！{[VAR_TM_FIRSTNAME]}可不用人劝就能玩起来。</t>
  </si>
  <si>
    <t>О да, мы отпраздновали вместе — и как! {[VAR_TM_FIRSTNAME]} не нужно уговаривать, чтобы пойти повеселиться.</t>
  </si>
  <si>
    <t>Ah sim, comemoramos juntos, e não foi pouco! {[VAR_TM_FIRSTNAME]} não precisa ser persuadida a festejar.</t>
  </si>
  <si>
    <t>CONF5BCR_Q1_R4_M</t>
  </si>
  <si>
    <t>Ah sim, comemoramos juntos, e não foi pouco! {[VAR_TM_FIRSTNAME]} não precisa ser persuadido a festejar.</t>
  </si>
  <si>
    <t>CONF5BCR_Q3_F</t>
  </si>
  <si>
    <t>Now that you've reached this incredible goal, what do you plan to do to keep your player motivated?</t>
  </si>
  <si>
    <t>Maintenant cet incroyable objectif atteint, que comptez-vous faire pour maintenir la motivation de votre joueuse ?</t>
  </si>
  <si>
    <t>Nachdem nun dieses unglaubliche Ziel erreicht wurde, was werden Sie unternehmen, um die Motivation Ihrer Spielerin aufrechtzuerhalten?</t>
  </si>
  <si>
    <t>Ahora que habéis alcanzado esta increíble meta, ¿qué piensas hacer para mantener la motivación de tu tenista?</t>
  </si>
  <si>
    <t>Ora che avete raggiunto questo incredibile risultato, cosa pensi di fare per mantenere elevata la motivazione della tua giocatrice?</t>
  </si>
  <si>
    <t>既然您已经达成了这个惊人的目标，接下来打算怎么保持球员的动力呢？</t>
  </si>
  <si>
    <t>Теперь, когда вы достигли этой невероятной цели, что вы планируете сделать, чтобы сохранить мотивацию вашей спортсменки?</t>
  </si>
  <si>
    <t>Agora que você alcançou essa meta incrível, o que planeja fazer para manter sua jogadora motivada?</t>
  </si>
  <si>
    <t>CONF5BCR_Q3_M</t>
  </si>
  <si>
    <t>Maintenant cet incroyable objectif atteint, que comptez-vous faire pour maintenir la motivation de votre joueur ?</t>
  </si>
  <si>
    <t>Nachdem nun dieses unglaubliche Ziel erreicht wurde, was werden Sie unternehmen, um die Motivation Ihres Spielers aufrechtzuerhalten?</t>
  </si>
  <si>
    <t>Ora che avete raggiunto questo incredibile risultato, cosa pensi di fare per mantenere elevata la motivazione del tuo giocatore?</t>
  </si>
  <si>
    <t>Теперь, когда вы достигли этой невероятной цели, что вы планируете сделать, чтобы сохранить мотивацию вашего игрока?</t>
  </si>
  <si>
    <t>Agora que você alcançou essa meta incrível, o que planeja fazer para manter seu jogador motivado?</t>
  </si>
  <si>
    <t>CONF5BCR_Q3_R1_F</t>
  </si>
  <si>
    <t>{[VAR_TM_FIRSTNAME]} is the most determined person I know. There will be no problem with that.</t>
  </si>
  <si>
    <t>{[VAR_TM_FIRSTNAME]} est la personne la plus déterminée que je connaisse, il n'y aura aucun problème là-dessus.</t>
  </si>
  <si>
    <t>{[VAR_TM_FIRSTNAME]} ist die entschlossenste Person, die ich kenne. Diesbezüglich wird es keinerlei Probleme geben.</t>
  </si>
  <si>
    <t>{[VAR_TM_FIRSTNAME]} es la persona más resuelta que conozco. No habrá problema con eso.</t>
  </si>
  <si>
    <t>{[VAR_TM_FIRSTNAME]} è la persona più determinata che io conosca e prevedo che non ci sarà alcun problema su questo.</t>
  </si>
  <si>
    <t>{[VAR_TM_FIRSTNAME]}是我见过最有毅力的人，这方面完全不用担心。</t>
  </si>
  <si>
    <t>{[VAR_TM_FIRSTNAME]} — самый целеустремлённый человек из всех, кого я знаю. С этим не будет никаких проблем.</t>
  </si>
  <si>
    <t>{[VAR_TM_FIRSTNAME]} é a pessoa mais determinada que conheço. Não haverá problema com isso.</t>
  </si>
  <si>
    <t>CONF5BCR_Q3_R1_M</t>
  </si>
  <si>
    <t>CONF5BCR_Q3_R2_F</t>
  </si>
  <si>
    <t>Setting records, making history: those are motivating goals, don't you think?</t>
  </si>
  <si>
    <t>Enchaîner les records, rentrer dans l'histoire, voici des objectifs qui sont motivants vous ne pensez pas ?</t>
  </si>
  <si>
    <t>Neue Rekorde anhäufen, in die Geschichte eingehen, das sind doch motivierende Ziele, finden Sie nicht?</t>
  </si>
  <si>
    <t>Establecer récords, hacer historia: esas son metas motivadoras, ¿no te parece?</t>
  </si>
  <si>
    <t>Un record dopo l'altro, un nome che rimane negli annali, questi sono obiettivi che stimolano ancora di più!</t>
  </si>
  <si>
    <t>创造纪录、载入史册——这本身不就是最好的动力吗？</t>
  </si>
  <si>
    <t>Рекорды, история — вот что мотивирует, не так ли?</t>
  </si>
  <si>
    <t>Estabelecer recordes, fazer história: esses são objetivos motivadores, você não acha?</t>
  </si>
  <si>
    <t>CONF5BCR_Q3_R2_M</t>
  </si>
  <si>
    <t>CONF5BCR_Q3_R3_F</t>
  </si>
  <si>
    <t>Despite its being number 1, {[VAR_TM_FIRSTNAME]} still has lots of room for improvement. I'm going to push her to become the best player she can be.</t>
  </si>
  <si>
    <t>Malgré sa position de numéro 1, {[VAR_TM_FIRSTNAME]} possède encore une marge de progression incroyable. Je vais la pousser au bout d'elle-même.</t>
  </si>
  <si>
    <t>Trotz der Führung in der Weltrangliste hat {[VAR_TM_FIRSTNAME]} noch immer ein unglaubliches Verbesserungspotenzial. Ich werde sie bis an ihre Grenzen treiben.</t>
  </si>
  <si>
    <t>A pesar de haber llegado al número 1, {[VAR_TM_FIRSTNAME]} aún tiene mucho margen de mejora. Voy a seguir presionándola para que se convierta en la mejor tenista que pueda llegar ser.</t>
  </si>
  <si>
    <t>Nonostante la sua posizione da numero 1, {[VAR_TM_FIRSTNAME]} ha ancora notevoli margini di miglioramento. La spingerò al massimo.</t>
  </si>
  <si>
    <t>即使已经是世界第一，{[VAR_TM_FIRSTNAME]}仍有很大的提升空间。我会继续督促她成为最好的自己。</t>
  </si>
  <si>
    <t>Несмотря на статус №1, у {[VAR_TM_FIRSTNAME]} ещё огромный потенциал роста. Я постараюсь сделать её лучшей версией самой себя.</t>
  </si>
  <si>
    <t>Apesar de ser número 1, {[VAR_TM_FIRSTNAME]} ainda tem muito espaço para melhorar. Vou pressioná-la para se tornar a melhor jogadora que ela pode ser.</t>
  </si>
  <si>
    <t>CONF5BCR_Q3_R3_M</t>
  </si>
  <si>
    <t>Despite its being number 1, {[VAR_TM_FIRSTNAME]} still has lots of room for improvement. I'm going to push him to become the best player he can be.</t>
  </si>
  <si>
    <t>Malgré sa position de numéro 1, {[VAR_TM_FIRSTNAME]} possède encore une marge de progression incroyable. Je vais le pousser au bout de lui-même.</t>
  </si>
  <si>
    <t>Trotz der Führung in der Weltrangliste hat {[VAR_TM_FIRSTNAME]} noch immer ein unglaubliches Verbesserungspotenzial. Ich werde ihn bis an seine Grenzen treiben.</t>
  </si>
  <si>
    <t>A pesar de haber llegado al número 1, {[VAR_TM_FIRSTNAME]} aún tiene mucho margen de mejora. Voy a seguir presionándolo para que se convierta en el mejor tenista que pueda llegar ser.</t>
  </si>
  <si>
    <t>Nonostante la sua posizione da numero 1, {[VAR_TM_FIRSTNAME]} ha ancora notevoli margini di miglioramento. Lo spingerò al massimo.</t>
  </si>
  <si>
    <t>即使已经是世界第一，{[VAR_TM_FIRSTNAME]}仍有很大的提升空间。我会继续督促他成为最好的自己。</t>
  </si>
  <si>
    <t>Несмотря на статус №1, у {[VAR_TM_FIRSTNAME]} ещё огромный потенциал роста. Я постараюсь сделать его лучшей версией самого себя.</t>
  </si>
  <si>
    <t>Apesar de ser número 1, {[VAR_TM_FIRSTNAME]} ainda tem muito espaço para melhorar. Vou pressioná-lo para se tornar o melhor jogador que ele pode ser.</t>
  </si>
  <si>
    <t>CONF5BCR_Q3_R4_F</t>
  </si>
  <si>
    <t>I've never been in this position before, so I don't have all the answers yet.</t>
  </si>
  <si>
    <t>Je n'ai jamais été dans cette position donc je n'ai pas encore de réponses figées.</t>
  </si>
  <si>
    <t>Ich war noch nie in dieser Position, daher habe ich noch keine Antworten darauf.</t>
  </si>
  <si>
    <t>Nunca antes había llegado hasta aquí, así que aún no tengo todas las respuestas.</t>
  </si>
  <si>
    <t>Non mi sono mai trovato in questa posizione, quindi non ho una risposta pronta.</t>
  </si>
  <si>
    <t>我从未处于这样的局面，暂时无法回答。</t>
  </si>
  <si>
    <t>Я никогда не был(а) в такой ситуации, так что у меня пока нет всех ответов.</t>
  </si>
  <si>
    <t>Eu nunca estive nesta posição antes, então ainda não tenho todas as respostas.</t>
  </si>
  <si>
    <t>CONF5BCR_Q3_R4_M</t>
  </si>
  <si>
    <t>CONF5BCR_Q4_F</t>
  </si>
  <si>
    <t>What do you think is {[VAR_TM_FULLNAME]}’s main strength that allowed her to reach this holy grail?</t>
  </si>
  <si>
    <t>Quelle est selon vous la principale force de {[VAR_TM_FULLNAME]} qui lui a permis d'obtenir ce saint graal ?</t>
  </si>
  <si>
    <t>Was ist Ihrer Meinung nach die Hauptstärke von {[VAR_TM_FULLNAME]}, mit der sie diesen heiligen Gral erreichen konnte?</t>
  </si>
  <si>
    <t>¿Cuál crees que es el principal punto fuerte de {[VAR_TM_FULLNAME]} que le ha permitido alcanzar la cima?</t>
  </si>
  <si>
    <t>Qual è secondo te la forza principale di {[VAR_TM_FULLNAME]} che le ha permesso di arrivare così in alto?</t>
  </si>
  <si>
    <t>您认为{[VAR_TM_FULLNAME]}能登顶的最大优势是什么？</t>
  </si>
  <si>
    <t>Как вы думаете, какое главное качество {[VAR_TM_FULLNAME]} позволило ей достичь этой вершины?</t>
  </si>
  <si>
    <t>Qual você acha que é a principal força de {[VAR_TM_FULLNAME]} que a permitiu alcançar este santo graal?</t>
  </si>
  <si>
    <t>CONF5BCR_Q4_M</t>
  </si>
  <si>
    <t>What do you think is {[VAR_TM_FULLNAME]}’s main strength that allowed him to reach this holy grail?</t>
  </si>
  <si>
    <t>Was ist Ihrer Meinung nach die Hauptstärke von {[VAR_TM_FULLNAME]}, mit der er diesen heiligen Gral erreichen konnte?</t>
  </si>
  <si>
    <t>Как вы думаете, какое главное качество {[VAR_TM_FULLNAME]} позволило ему достичь этой вершины?</t>
  </si>
  <si>
    <t>Qual você acha que é a principal força de {[VAR_TM_FULLNAME]} que o permitiu alcançar este santo graal?</t>
  </si>
  <si>
    <t>CONF5BCR_Q4_R1_F</t>
  </si>
  <si>
    <t>Work, work and more work... {[VAR_TM_FIRSTNAME]} is a hard worker. She doesn't shy away from any effort or challenge. Now we’re seeing the results.</t>
  </si>
  <si>
    <t>Travail, travail et travail.. {[VAR_TM_FIRSTNAME]} est une bosseuse née, elle ne recule devant aucun effort ou challenge. On voit maintenant le résultat.</t>
  </si>
  <si>
    <t>Arbeit, Arbeit und Arbeit. {[VAR_TM_FIRSTNAME]} ist ein geborenes Arbeitstier. Sie schreckt vor keinem Aufwand und keiner Herausforderung zurück. Jetzt sieht man das Ergebnis.</t>
  </si>
  <si>
    <t>Trabajo, trabajo y más trabajo... {[VAR_TM_FIRSTNAME]} es muy trabajadora. No rehúye ningún esfuerzo o desafío. Ahora vemos los resultados.</t>
  </si>
  <si>
    <t>Lavoro, tanto duro lavoro... {[VAR_TM_FIRSTNAME]} non si ferma mai e non si fa intimorire da nessuna difficoltà. E adesso si vedono i risultati.</t>
  </si>
  <si>
    <t>努力、努力、再努力……{[VAR_TM_FIRSTNAME]}是个勤奋的人，从不逃避任何挑战。现在终于见到成果了。</t>
  </si>
  <si>
    <t>Труд, труд и ещё раз труд... {[VAR_TM_FIRSTNAME]} невероятно трудолюбива. Она не боится ни усилий, ни вызовов. Сейчас мы видим результат.</t>
  </si>
  <si>
    <t>Trabalho, trabalho e mais trabalho... {[VAR_TM_FIRSTNAME]} é uma trabalhadora árdua. Ela não foge de nenhum esforço ou desafio. Agora estamos vendo os resultados.</t>
  </si>
  <si>
    <t>CONF5BCR_Q4_R1_M</t>
  </si>
  <si>
    <t>Work, work and more work... {[VAR_TM_FIRSTNAME]} is a hard worker. He doesn't shy away from any effort or challenge. Now we’re seeing the results.</t>
  </si>
  <si>
    <t>Travail, travail et travail.. {[VAR_TM_FIRSTNAME]} est un bosseur né, il ne recule devant aucun effort ou challenge. On voit maintenant le résultat.</t>
  </si>
  <si>
    <t>Arbeit, Arbeit und Arbeit. {[VAR_TM_FIRSTNAME]} ist ein geborenes Arbeitstier. Er schreckt vor keinem Aufwand und keiner Herausforderung zurück. Jetzt sieht man das Ergebnis.</t>
  </si>
  <si>
    <t>Trabajo, trabajo y más trabajo... {[VAR_TM_FIRSTNAME]} es muy trabajador. No rehúye ningún esfuerzo o desafío. Ahora vemos los resultados.</t>
  </si>
  <si>
    <t>Труд, труд и ещё раз труд... {[VAR_TM_FIRSTNAME]} невероятно трудолюбив. Он не боится ни усилий, ни вызовов. Сейчас мы видим результат.</t>
  </si>
  <si>
    <t>Trabalho, trabalho e mais trabalho... {[VAR_TM_FIRSTNAME]} é um trabalhador árduo. Ele não foge de nenhum esforço ou desafio. Agora estamos vendo os resultados.</t>
  </si>
  <si>
    <t>CONF5BCR_Q4_R2_F</t>
  </si>
  <si>
    <t>Listening carefully to her manager is what she does best.</t>
  </si>
  <si>
    <t>Ecouter attentivement son manager, voilà ce qu'elle fait de mieux.</t>
  </si>
  <si>
    <t>Aufmerksam auf ihren Manager hören. Das kann sie am besten.</t>
  </si>
  <si>
    <t>Lo que mejor se le da es escuchar atentamente a su manager.</t>
  </si>
  <si>
    <t>Ascoltare con attenzione il proprio allenatore, questo è il suo segreto.</t>
  </si>
  <si>
    <t>她最擅长的，就是认真听教练的话。</t>
  </si>
  <si>
    <t>Самое сильное её качество — умение внимательно слушать своего тренера.</t>
  </si>
  <si>
    <t>Ouvir atentamente seu técnico é o que ela faz de melhor.</t>
  </si>
  <si>
    <t>CONF5BCR_Q4_R2_M</t>
  </si>
  <si>
    <t>Listening carefully to his manager is what he does best.</t>
  </si>
  <si>
    <t>Ecouter attentivement son manager, voilà ce qu'il fait de mieux.</t>
  </si>
  <si>
    <t>Aufmerksam auf seinen Manager hören. Das kann er am besten.</t>
  </si>
  <si>
    <t>他最擅长的，就是认真听教练的话。</t>
  </si>
  <si>
    <t>Самое сильное его качество — умение внимательно слушать своего тренера.</t>
  </si>
  <si>
    <t>Ouvir atentamente seu técnico é o que ele faz de melhor.</t>
  </si>
  <si>
    <t>CONF5BCR_Q4_R3_F</t>
  </si>
  <si>
    <t>{[VAR_TM_FIRSTNAME]} is above the rest in terms of physical condition. This is a strength and a considerable advantage over the majority of her opponents.</t>
  </si>
  <si>
    <t>{[VAR_TM_FIRSTNAME]} est un monstre physique. Cet attribut est une force et un avantage considérable par rapport à la majorité de ses adversaires.</t>
  </si>
  <si>
    <t>{[VAR_TM_FIRSTNAME]} ist ein körperliches Monster. Dieses Merkmal ist eine Stärke und ein erheblicher Vorteil im Vergleich zum Großteil ihrer Gegner.</t>
  </si>
  <si>
    <t>{[VAR_TM_FIRSTNAME]} está por encima del resto en cuanto a físico. Es una fortaleza y una considerable ventaja sobre la mayoría de sus oponentes.</t>
  </si>
  <si>
    <t>{[VAR_TM_FIRSTNAME]} è strabiliante a livello fisico. Questo è un punto di forza, un vantaggio notevole nei confronti della maggior parte delle sue avversarie.</t>
  </si>
  <si>
    <t>{[VAR_TM_FIRSTNAME]}在体能方面遥遥领先，这既是她的强项，也是相对于大多数对手的巨大优势。</t>
  </si>
  <si>
    <t>{[VAR_TM_FIRSTNAME]} превосходит большинство соперниц физически. Это её огромная сила и преимущество.</t>
  </si>
  <si>
    <t>{[VAR_TM_FIRSTNAME]} está acima do resto em termos de condição física. Esta é uma força e uma vantagem considerável sobre a maioria de suas oponentes.</t>
  </si>
  <si>
    <t>CONF5BCR_Q4_R3_M</t>
  </si>
  <si>
    <t>{[VAR_TM_FIRSTNAME]} is above the rest in terms of physical condition. This is a strength and a considerable advantage over the majority of his opponents.</t>
  </si>
  <si>
    <t>{[VAR_TM_FIRSTNAME]} ist ein körperliches Monster. Dieses Merkmal ist eine Stärke und ein erheblicher Vorteil im Vergleich zum Großteil seiner Gegner.</t>
  </si>
  <si>
    <t>{[VAR_TM_FIRSTNAME]}在体能方面遥遥领先，这既是他的强项，也是相对于大多数对手的巨大优势。</t>
  </si>
  <si>
    <t>{[VAR_TM_FIRSTNAME]} превосходит большинство соперников физически. Это его огромная сила и преимущество.</t>
  </si>
  <si>
    <t>{[VAR_TM_FIRSTNAME]} está acima do resto em termos de condição física. Esta é uma força e uma vantagem considerável sobre a maioria de seus oponentes.</t>
  </si>
  <si>
    <t>CONF5BCR_Q4_R4_F</t>
  </si>
  <si>
    <t>{[VAR_TM_FIRSTNAME]}’s intelligence allows her to accurately analyze her opponent’s game plan. As a result, she’s always one step ahead.</t>
  </si>
  <si>
    <t>L'intelligence de {[VAR_TM_FIRSTNAME]} lui permet d'analyser avec précision le plan de jeu de son adversaire. Du coup, elle a toujours une longueur d'avance.</t>
  </si>
  <si>
    <t>Mit ihrer Intelligenz kann {[VAR_TM_FIRSTNAME]} den Spielplan ihrer Gegnerin präzise analysieren. Somit ist sie ihr immer einen Schritt voraus.</t>
  </si>
  <si>
    <t>La inteligencia de {[VAR_TM_FIRSTNAME]} le permite analizar con precisión el plan de juego de su oponente. Por ello, siempre va un paso por delante.</t>
  </si>
  <si>
    <t>L'intelligenza di {[VAR_TM_FIRSTNAME]} le permette di analizzare con precisione il piano di gioco dell’avversaria. A quel punto, è già in vantaggio.</t>
  </si>
  <si>
    <t>{[VAR_TM_FIRSTNAME]}的智商让她能准确分析对手的战术，因此总能领先一步。</t>
  </si>
  <si>
    <t>Интеллект {[VAR_TM_FIRSTNAME]} позволяет ей отлично читать игру соперницы. Благодаря этому она всегда на шаг впереди.</t>
  </si>
  <si>
    <t>A inteligência de {[VAR_TM_FIRSTNAME]} permite que ela analise com precisão o plano de jogo de sua oponente. Como resultado, ela está sempre um passo à frente.</t>
  </si>
  <si>
    <t>CONF5BCR_Q4_R4_M</t>
  </si>
  <si>
    <t>{[VAR_TM_FIRSTNAME]}’s intelligence allows him to accurately analyze his opponent’s game plan. As a result, he’s always one step ahead.</t>
  </si>
  <si>
    <t>L'intelligence de {[VAR_TM_FIRSTNAME]} lui permet d'analyser avec précision le plan de jeu de son adversaire. Du coup, il a toujours une longueur d'avance.</t>
  </si>
  <si>
    <t>Mit seiner Intelligenz kann {[VAR_TM_FIRSTNAME]} den Spielplan seines Gegners präzise analysieren. Somit ist er ihm immer einen Schritt voraus.</t>
  </si>
  <si>
    <t>L'intelligenza di {[VAR_TM_FIRSTNAME]} gli permette di analizzare con precisione il piano di gioco dell’avversario. A quel punto, è già in vantaggio.</t>
  </si>
  <si>
    <t>{[VAR_TM_FIRSTNAME]}的智商让他能准确分析对手的战术，因此总能领先一步。</t>
  </si>
  <si>
    <t>Интеллект {[VAR_TM_FIRSTNAME]} позволяет ему отлично читать игру соперника. Благодаря этому он всегда на шаг впереди.</t>
  </si>
  <si>
    <t>A inteligência de {[VAR_TM_FIRSTNAME]} permite que ele analise com precisão o plano de jogo de seu oponente. Como resultado, ele está sempre um passo à frente.</t>
  </si>
  <si>
    <t>CONF6_Q8B_F</t>
  </si>
  <si>
    <t>{[VAR_TM_FULLNAME]} is clearly the favorite for this final. What’s your strategy?</t>
  </si>
  <si>
    <t>{[VAR_TM_FULLNAME]} est clairement dans la position du favori pour cette finale, quelle sera votre approche ?</t>
  </si>
  <si>
    <t>{[VAR_TM_FULLNAME]} ist eindeutige Favoritin in diesem Finale. Wie werden Sie vorgehen?</t>
  </si>
  <si>
    <t>{[VAR_TM_FULLNAME]} es claramente la favorita para esta final. ¿Cuál es tu estrategia?</t>
  </si>
  <si>
    <t>{[VAR_TM_FULLNAME]} è ovviamente favorita per questa finale; quale sarà la tua strategia?</t>
  </si>
  <si>
    <t>{[VAR_TM_FULLNAME]}显然是这场决赛的热门，您的策略是什么？</t>
  </si>
  <si>
    <t>{[VAR_TM_FULLNAME]} — очевидная фаворитка финала. Какова ваша стратегия?</t>
  </si>
  <si>
    <t>{[VAR_TM_FULLNAME]} é claramente a favorita para esta final. Qual é a sua estratégia?</t>
  </si>
  <si>
    <t>CONF6_Q8B_M</t>
  </si>
  <si>
    <t>{[VAR_TM_FULLNAME]} ist eindeutiger Favorit in diesem Finale. Wie werden Sie vorgehen?</t>
  </si>
  <si>
    <t>{[VAR_TM_FULLNAME]} es claramente el favorito para esta final. ¿Cuál es tu estrategia?</t>
  </si>
  <si>
    <t>{[VAR_TM_FULLNAME]} — очевидный фаворит финала. Какова ваша стратегия?</t>
  </si>
  <si>
    <t>{[VAR_TM_FULLNAME]} é claramente o favorito para esta final. Qual é a sua estratégia?</t>
  </si>
  <si>
    <t>CONF6_Q8B_R1_F</t>
  </si>
  <si>
    <t>It's important for her to get off to a good start and stay focused. But {[VAR_TM_FIRSTNAME]} is a professional and I trust her completely.</t>
  </si>
  <si>
    <t>Il est capital qu'elle fasse un bon début de match et qu'elle reste bien concentrée. Mais {[VAR_TM_FIRSTNAME]} est une professionnelle et j'ai totalement confiance en elle.</t>
  </si>
  <si>
    <t>Es ist entscheidend, dass sie gut ins Spiel kommt und konzentriert bleibt. {[VAR_TM_FIRSTNAME]} ist aber ein Profi und ich habe vollstes Vertrauen in sie.</t>
  </si>
  <si>
    <t>Lo más importante para ella es tener un buen comienzo y mantener la concentración. {[VAR_TM_FIRSTNAME]} es una profesional y confío plenamente en ella.</t>
  </si>
  <si>
    <t>È fondamentale che inizi bene l’incontro e che rimanga concentrata. Ma {[VAR_TM_FIRSTNAME]} è una professionista e ho piena fiducia in lei.</t>
  </si>
  <si>
    <t>她需要打好开局、保持专注。不过 {[VAR_TM_FIRSTNAME]}是个职业选手，我完全信任她。</t>
  </si>
  <si>
    <t>Ей важно хорошо начать матч и сохранять концентрацию. Но {[VAR_TM_FIRSTNAME]} — профессионал, и я полностью ей доверяю.</t>
  </si>
  <si>
    <t>É importante para ela começar bem e manter o foco. Mas {[VAR_TM_FIRSTNAME]} é uma profissional e eu confio nela completamente.</t>
  </si>
  <si>
    <t>CONF6_Q8B_R1_M</t>
  </si>
  <si>
    <t>It's important for him to get off to a good start and stay focused. But {[VAR_TM_FIRSTNAME]} is a professional and I trust him completely.</t>
  </si>
  <si>
    <t>Il est capital qu'il fasse un bon début de match et qu'il reste bien concentré. Mais {[VAR_TM_FIRSTNAME]} est un professionnel et j'ai totalement confiance en lui.</t>
  </si>
  <si>
    <t>Es ist entscheidend, dass er gut ins Spiel kommt und konzentriert bleibt. {[VAR_TM_FIRSTNAME]} ist aber ein Profi und ich habe vollstes Vertrauen in ihn.</t>
  </si>
  <si>
    <t>Lo más importante para él es tener un buen comienzo y mantener la concentración. {[VAR_TM_FIRSTNAME]} es un profesional y confío plenamente en él.</t>
  </si>
  <si>
    <t>È fondamentale che inizi bene l’incontro e che rimanga concentrato. Ma {[VAR_TM_FIRSTNAME]} è un professionista e ho piena fiducia in lui.</t>
  </si>
  <si>
    <t>他需要打好开局、保持专注。不过 {[VAR_TM_FIRSTNAME]}是个职业选手，我完全信任他。</t>
  </si>
  <si>
    <t>Ему важно хорошо начать матч и сохранять концентрацию. Но {[VAR_TM_FIRSTNAME]} — профессионал, и я полностью ему доверяю.</t>
  </si>
  <si>
    <t>É importante para ele começar bem e manter o foco. Mas {[VAR_TM_FIRSTNAME]} é um profissional e eu confio nele completamente.</t>
  </si>
  <si>
    <t>CONF6_Q8B_R2_F</t>
  </si>
  <si>
    <t>Above all, don't ever look down on your opponent. At this level, things can change very quickly.</t>
  </si>
  <si>
    <t>Surtout ne pas prendre de haut son adversaire. A ce niveau-là tout peut aller très vite.</t>
  </si>
  <si>
    <t>Den Gegner vor allem nicht von oben herab behandeln. Auf diesem Niveau kann es sehr schnell gehen.</t>
  </si>
  <si>
    <t>Sobre todo, no menosprecies nunca a tu oponente. En este nivel, las cosas pueden cambiar muy rápidamente.</t>
  </si>
  <si>
    <t>Sicuramente non deve prendere sotto gamba l'avversaria. A quel livello, un intero incontro si può perdere in un attimo.</t>
  </si>
  <si>
    <t>最重要的是，千万别小看对手。这种级别的比赛，情况瞬息万变。</t>
  </si>
  <si>
    <t>Главное — никогда не недооценивать соперницу. На этом уровне всё может измениться в любой момент.</t>
  </si>
  <si>
    <t>Acima de tudo, nunca subestime sua oponente. Neste nível, as coisas podem mudar muito rapidamente.</t>
  </si>
  <si>
    <t>CONF6_Q8B_R2_M</t>
  </si>
  <si>
    <t>Главное — никогда не недооценивать соперника. На этом уровне всё может измениться в любой момент.</t>
  </si>
  <si>
    <t>Acima de tudo, nunca subestime seu oponente. Neste nível, as coisas podem mudar muito rapidamente.</t>
  </si>
  <si>
    <t>CONF6_Q8B_R3_F</t>
  </si>
  <si>
    <t>We’ve discussed it together. No matter what her opponent’s ranking is, she needs to maintain the same level of rigor and effort.</t>
  </si>
  <si>
    <t>On en a bien discuté ensemble, peu importe le ranking de son adversaire, elle doit maintenir le même niveau de rigueur et d'efforts.</t>
  </si>
  <si>
    <t>Wir haben miteinander gesprochen. Ungeachtet der Platzierung ihrer Gegnerin muss sie das gleiche Ausmaß an Strenge und Bemühung beibehalten.</t>
  </si>
  <si>
    <t>Ya lo hemos hablado ella y yo. Cualquiera que sea el nivel de su oponente en la clasificación, tiene que mantener el mismo rigor y esfuerzo.</t>
  </si>
  <si>
    <t>Ne abbiamo parlato, non è importante la posizione in classifica della sua avversaria, deve essere rigorosa e impegnarsi come sempre.</t>
  </si>
  <si>
    <t>我们已经谈过了。不论对手排名如何，她都必须保持同样的专注与投入。</t>
  </si>
  <si>
    <t>Мы это обсуждали. Независимо от рейтинга соперницы, ей нужно сохранять ту же строгость и самоотдачу.</t>
  </si>
  <si>
    <t>Discutimos isso juntas. Não importa o ranking de sua oponente, ela precisa manter o mesmo nível de rigor e esforço.</t>
  </si>
  <si>
    <t>CONF6_Q8B_R3_M</t>
  </si>
  <si>
    <t>We’ve discussed it together. No matter what his opponent’s ranking is, he needs to maintain the same level of rigor and effort.</t>
  </si>
  <si>
    <t>On en a bien discuté ensemble, peu importe le ranking de son adversaire, il doit maintenir le même niveau de rigueur et d'efforts.</t>
  </si>
  <si>
    <t>Wir haben miteinander gesprochen. Ungeachtet der Platzierung seines Gegners muss er das gleiche Ausmaß an Strenge und Bemühung beibehalten.</t>
  </si>
  <si>
    <t>Ya lo hemos hablado él y yo. Cualquiera que sea el nivel de su oponente en la clasificación, tiene que mantener el mismo rigor y esfuerzo.</t>
  </si>
  <si>
    <t>Ne abbiamo parlato, non è importante la posizione in classifica del suo avversario, deve essere rigoroso e impegnarsi come sempre.</t>
  </si>
  <si>
    <t>我们已经谈过了。不论对手排名如何，他都必须保持同样的专注与投入。</t>
  </si>
  <si>
    <t>Мы это обсуждали. Независимо от рейтинга соперника, ему нужно сохранять ту же строгость и самоотдачу.</t>
  </si>
  <si>
    <t>Discutimos isso juntos. Não importa o ranking de seu oponente, ele precisa manter o mesmo nível de rigor e esforço.</t>
  </si>
  <si>
    <t>CONF6_Q8B_R4_F</t>
  </si>
  <si>
    <t>Given {[VAR_TM_FIRSTNAME]}’s overinflated ego, I won't hide the fact that I fear her overconfidence.</t>
  </si>
  <si>
    <t>Vu l'égo surdimensionné de {[VAR_TM_FIRSTNAME]}, je ne vous cache pas que je crains l'excès de confiance.</t>
  </si>
  <si>
    <t>Angesichts des überdimensionalen Egos von {[VAR_TM_FIRSTNAME]} werde ich Ihnen nicht verheimlichen, dass ich über übertriebenes Selbstbewusstsein befürchte.</t>
  </si>
  <si>
    <t>Dado el ego exagerado de {[VAR_TM_FIRSTNAME]}, no voy a ocultaros el hecho de que temo su exceso de confianza.</t>
  </si>
  <si>
    <t>Dato l’ego impareggiabile di {[VAR_TM_FIRSTNAME]}, non vi nascondo che ho il timore di un eccesso di sicurezza.</t>
  </si>
  <si>
    <t>说实话，我确实担心{[VAR_TM_FIRSTNAME]}那颗“膨胀”的自信心。</t>
  </si>
  <si>
    <t>Учитывая раздутую самооценку {[VAR_TM_FIRSTNAME]}, не скрою — я боюсь её чрезмерной уверенности.</t>
  </si>
  <si>
    <t>Dado o ego inflado de {[VAR_TM_FIRSTNAME]}, não vou esconder o fato de que temo sua autoconfiança.</t>
  </si>
  <si>
    <t>CONF6_Q8B_R4_M</t>
  </si>
  <si>
    <t>Given {[VAR_TM_FIRSTNAME]}’s overinflated ego, I won't hide the fact that I fear his overconfidence.</t>
  </si>
  <si>
    <t>Учитывая раздутую самооценку {[VAR_TM_FIRSTNAME]}, не скрою — я боюсь его чрезмерной уверенности.</t>
  </si>
  <si>
    <t>CONF6_Q9A_F</t>
  </si>
  <si>
    <t>It was a surprisingly short path to the final for {[VAR_TM_FULLNAME]}. Do you think that made the difference in winning this title?</t>
  </si>
  <si>
    <t>Le chemin jusqu'à la finale a été étonnement rapide pour {[VAR_TM_FULLNAME]}, pensez-vous que cela a fait la différence pour décrocher ce titre ?</t>
  </si>
  <si>
    <t>Der Weg bis ins Finale war für {[VAR_TM_FULLNAME]} ungewöhnlich schnell. Denken Sie, dass dies den Unterschied ausmachen wird, um diesen Titel zu erlangen?</t>
  </si>
  <si>
    <t>El camino hacia la final ha sido sorprendentemente breve para {[VAR_TM_FULLNAME]}. ¿Crees que eso ha marcado la diferencia para ganar este título?</t>
  </si>
  <si>
    <t>Il cammino fino alla finale è stato sorprendentemente rapido per {[VAR_TM_FULLNAME]}; pensi che possa fare la differenza per la conquista del titolo?</t>
  </si>
  <si>
    <t>{[VAR_TM_FULLNAME]}通往决赛过程出奇地顺利，您认为这是不是她能拿下冠军的关键？</t>
  </si>
  <si>
    <t>{[VAR_TM_FULLNAME]} прошла в финал удивительно быстро. Думаете, это сыграло роль в победе?</t>
  </si>
  <si>
    <t>Foi um caminho surpreendentemente curto para a final para {[VAR_TM_FULLNAME]}. Você acha que isso fez a diferença em ganhar este título?</t>
  </si>
  <si>
    <t>CONF6_Q9A_M</t>
  </si>
  <si>
    <t>{[VAR_TM_FULLNAME]}通往决赛过程出奇地顺利，您认为这是不是他能拿下冠军的关键？</t>
  </si>
  <si>
    <t>{[VAR_TM_FULLNAME]} прошёл в финал удивительно быстро. Думаете, это сыграло роль в победе?</t>
  </si>
  <si>
    <t>CONF6_Q9A_R1_F</t>
  </si>
  <si>
    <t>There's no question about it. Without that efficiency throughout the tournament, I'm not sure she would have held up physically today.</t>
  </si>
  <si>
    <t>C'est indéniable. Sans cette efficacité tout du long du tournoi, je ne suis pas sûr qu'elle aurait tenu physiquement aujourd'hui.</t>
  </si>
  <si>
    <t>Das ist nicht zu leugnen. Ohne diese Effektivität im Laufe des Turniers glaube ich nicht, dass sie heute körperlich durchgehalten hätte.</t>
  </si>
  <si>
    <t>Sin ninguna duda. Sin esa eficiencia a lo largo del torneo, no tengo claro que hubiera aguantado físicamente hoy.</t>
  </si>
  <si>
    <t>Senza dubbio. Senza la giusta efficacia durante tutto il torneo, non sono sicuro che avrebbe potuto reggere a livello fisico oggi.</t>
  </si>
  <si>
    <t>毫无疑问。如果不是整个赛事都打得这么高效，我都怀疑她今天的体力还能不能撑得住。</t>
  </si>
  <si>
    <t>Безусловно. Если бы она не была так эффективна весь турнир, вряд ли она выдержала бы физически сегодня.</t>
  </si>
  <si>
    <t>Não há dúvida. Sem essa eficiência ao longo do torneio, não tenho certeza se ela teria aguentado fisicamente hoje.</t>
  </si>
  <si>
    <t>CONF6_Q9A_R1_M</t>
  </si>
  <si>
    <t>There's no question about it. Without that efficiency throughout the tournament, I'm not sure he would have held up physically today.</t>
  </si>
  <si>
    <t>C'est indéniable. Sans cette efficacité tout du long du tournoi, je ne suis pas sûr qu'il aurait tenu physiquement aujourd'hui.</t>
  </si>
  <si>
    <t>Das ist nicht zu leugnen. Ohne diese Effektivität im Laufe des Turniers glaube ich nicht, dass er heute körperlich durchgehalten hätte.</t>
  </si>
  <si>
    <t>毫无疑问。如果不是整个赛事都打得这么高效，我都怀疑他今天的体力还能不能撑得住。</t>
  </si>
  <si>
    <t>Безусловно. Если бы он не был так эффективен весь турнир, вряд ли он выдержал бы физически сегодня.</t>
  </si>
  <si>
    <t>Não há dúvida. Sem essa eficiência ao longo do torneio, não tenho certeza se ele teria aguentado fisicamente hoje.</t>
  </si>
  <si>
    <t>CONF6_Q9A_R2_F</t>
  </si>
  <si>
    <t>{[VAR_TM_FIRSTNAME]} was far above the rest of her opponents. What made the difference was her talent, not her physique.</t>
  </si>
  <si>
    <t>{[VAR_TM_FIRSTNAME]} était largement au-dessus de l'ensemble de ses adversaires. Ce qui a fait la différence c'est son talent, pas son physique.</t>
  </si>
  <si>
    <t>{[VAR_TM_FIRSTNAME]} steht weit über ihren Gegnerinnen. Ihr Talent macht dabei den Unterschied aus, nicht ihre körperliche Verfassung.</t>
  </si>
  <si>
    <t>{[VAR_TM_FIRSTNAME]} estaba muy por encima del resto de sus oponentes. Lo que marcó la diferencia fue su talento, no su físico.</t>
  </si>
  <si>
    <t>{[VAR_TM_FIRSTNAME]} era decisamente al di sopra di tutte le sue avversarie. Ciò che ha fatto la differenza è stato il suo talento, non la sua prestanza fisica.</t>
  </si>
  <si>
    <t>{[VAR_TM_FIRSTNAME]}远胜所有对手，关键在于她的天赋，而不是体能。</t>
  </si>
  <si>
    <t>{[VAR_TM_FIRSTNAME]} была заметно сильнее всех соперниц. Разницу сделал её талант, а не физика.</t>
  </si>
  <si>
    <t>{[VAR_TM_FIRSTNAME]} estava muito acima do resto de suas oponentes. O que fez a diferença foi seu talento, não seu físico.</t>
  </si>
  <si>
    <t>CONF6_Q9A_R2_M</t>
  </si>
  <si>
    <t>{[VAR_TM_FIRSTNAME]} was far above the rest of his opponents. What made the difference was his talent, not his physique.</t>
  </si>
  <si>
    <t>{[VAR_TM_FIRSTNAME]} steht weit über seinen Gegnern. Sein Talent macht dabei den Unterschied aus, nicht seine körperliche Verfassung.</t>
  </si>
  <si>
    <t>{[VAR_TM_FIRSTNAME]}远胜所有对手，关键在于他的天赋，而不是体能。</t>
  </si>
  <si>
    <t>{[VAR_TM_FIRSTNAME]} был заметно сильнее всех соперников. Разницу сделал его талант, а не физика.</t>
  </si>
  <si>
    <t>{[VAR_TM_FIRSTNAME]} estava muito acima do resto de seus oponentes. O que fez a diferença foi seu talento, não seu físico.</t>
  </si>
  <si>
    <t>CONF6_Q9A_R3_F</t>
  </si>
  <si>
    <t>Frankly, it doesn't matter. The most important thing is that she won the title. How doesn't matter.</t>
  </si>
  <si>
    <t>Franchement peu importe. Le tout c'est qu'elle remporte le titre, la manière on s'en fiche un peu.</t>
  </si>
  <si>
    <t>Das ist ehrlich gesagt nicht wichtig. Hauptsache sie holt sich den Titel. Wie sie das macht, interessiert dabei niemanden.</t>
  </si>
  <si>
    <t>Francamente, no tiene importancia. Lo más importante es que ha ganado el título. No importa cómo lo haya hecho.</t>
  </si>
  <si>
    <t>Onestamente, non mi interessa. Ciò che conta è vincere il titolo; il modo è secondario.</t>
  </si>
  <si>
    <t>说实话，这并不重要。最重要的是她赢了冠军，过程不重要。</t>
  </si>
  <si>
    <t>Честно говоря, это не имеет значения. Главное — она выиграла титул. Каким образом — неважно.</t>
  </si>
  <si>
    <t>Francamente, não importa. O mais importante é que ela ganhou o título. Como ganhou, não importa.</t>
  </si>
  <si>
    <t>CONF6_Q9A_R3_M</t>
  </si>
  <si>
    <t>Frankly, it doesn't matter. The most important thing is that he won the title. How doesn't matter.</t>
  </si>
  <si>
    <t>Franchement peu importe. Le tout c'est qu'il remporte le titre, la manière on s'en fiche un peu.</t>
  </si>
  <si>
    <t>Das ist ehrlich gesagt nicht wichtig. Hauptsache er holt sich den Titel. Wie er das macht, interessiert dabei niemanden.</t>
  </si>
  <si>
    <t>说实话，这并不重要。最重要的是他赢了冠军，过程不重要。</t>
  </si>
  <si>
    <t>Честно говоря, это не имеет значения. Главное — он выиграл титул. Каким образом — неважно.</t>
  </si>
  <si>
    <t>Francamente, não importa. O mais importante é que ele ganhou o título. Como ele ganhou não importa.</t>
  </si>
  <si>
    <t>CONF6_Q9A_R4_F</t>
  </si>
  <si>
    <t>Keeping the exchanges short to save energy was a goal. Today, we can see that it worked.</t>
  </si>
  <si>
    <t>Raccourcir les échanges afin d'économiser de l'énergie était un objectif. On peut constater aujourd'hui que ça a fonctionné.</t>
  </si>
  <si>
    <t>Ziel war, die Ballwechsel zu verkürzen, um Kraft zu sparen. Wir können heute feststellen, dass es funktioniert hat.</t>
  </si>
  <si>
    <t>Acortar los intercambios para ahorrar energías era nuestro objetivo. Hoy hemos podido ver que ha funcionado.</t>
  </si>
  <si>
    <t>Accorciare gli scambi per risparmiare energie è stato uno degli obiettivi. Oggi abbiamo visto che ha funzionato.</t>
  </si>
  <si>
    <t>缩短回合、节省体力本就是目标。现在看来，这招奏效了。</t>
  </si>
  <si>
    <t>Мы стремились сокращать розыгрыши, чтобы экономить энергию. Как видно, это сработало.</t>
  </si>
  <si>
    <t>Manter as trocas curtas para economizar energia era um objetivo. Hoje, podemos ver que funcionou.</t>
  </si>
  <si>
    <t>CONF6_Q9A_R4_M</t>
  </si>
  <si>
    <t>CONF7_Q10_F</t>
  </si>
  <si>
    <t>The academy’s grass courts are said to be outdated. Does this explain your players’ poor preparation for this surface?</t>
  </si>
  <si>
    <t>Les courts sur gazon de l'académie seraient perçus comme désuets, est-ce que cela explique la mauvaise préparation de vos joueurs sur cette surface ?</t>
  </si>
  <si>
    <t>Die Rasenplätze der Akademie gelten als veraltet. Ist dies die Ursache für die schlechte Vorbereitung Ihrer Spieler auf dieser Oberfläche?</t>
  </si>
  <si>
    <t>Se dice que los campos de hierba de la escuela están viejos. ¿Explica eso la mala preparación de tus tenistas en esta superficie?</t>
  </si>
  <si>
    <t>I campi in erba dell'accademia sono visti come antiquati; questo può spiegare la scarsa preparazione delle tue giocatrici su questa superficie?</t>
  </si>
  <si>
    <t>听说学院的草地球场已经老化，这是否导致您的球员在这类场地上准备不足？</t>
  </si>
  <si>
    <t>Говорят, что травяные корты академии устарели. Это объясняет слабую подготовку ваших игроков к этому покрытию?</t>
  </si>
  <si>
    <t>Dizem que as quadras de grama da academia estão desatualizadas. Isso explica a má preparação de suas jogadoras para essa superfície?</t>
  </si>
  <si>
    <t>CONF7_Q10_M</t>
  </si>
  <si>
    <t>Dizem que as quadras de grama da academia estão desatualizadas. Isso explica a má preparação de seus jogadores para essa superfície?</t>
  </si>
  <si>
    <t>CONF7_Q10_R1_F</t>
  </si>
  <si>
    <t>I understand that an investment must be made quickly. We have started discussing it with the management committee.</t>
  </si>
  <si>
    <t>Je conçois qu'un effort d'investissement doit être réalisé rapidement, les discussions sont ouvertes avec le comité de direction.</t>
  </si>
  <si>
    <t>Ich kann nachvollziehen, dass schnell investiert werden muss. Die Gespräche mit der Geschäftsführung laufen bereits.</t>
  </si>
  <si>
    <t>Entiendo que hay que hacer una inversión rápidamente. Hemos empezado a hablarlo con el comité de gestión.</t>
  </si>
  <si>
    <t>Sono d’accordo che sia necessario un investimento rapido e il dialogo con il consiglio di amministrazione è in corso.</t>
  </si>
  <si>
    <t>我知道必须尽快投入改造。我们已经开始和管理委员会讨论了。</t>
  </si>
  <si>
    <t>Я понимаю, что необходимо срочно инвестировать. Мы уже начали обсуждать это с руководством.</t>
  </si>
  <si>
    <t>Entendo que um investimento precisa ser feito rapidamente. Começamos a discuti-lo com o comitê de gestão.</t>
  </si>
  <si>
    <t>CONF7_Q10_R1_M</t>
  </si>
  <si>
    <t>CONF7_Q10_R2_F</t>
  </si>
  <si>
    <t>I agree that it might play a role, but I think that our player profiles aren't really a good fit for this surface.</t>
  </si>
  <si>
    <t>D'accord ça peut y jouer mais je pense surtout que nos profils de joueurs ne correspondent pas vraiment à cette surface.</t>
  </si>
  <si>
    <t>Das mag vielleicht sein, ich glaube aber vor allem, dass die Profile der Spieler nicht wirklich dieser Oberfläche entsprechen.</t>
  </si>
  <si>
    <t>Estoy de acuerdo en que puede haber influido, pero creo que el perfil de mis tenistas no encaja bien en esta superficie.</t>
  </si>
  <si>
    <t>Sì, può essere un fattore, ma penso che i profili dei nostri giocatori non siano ideali per questa superficie.</t>
  </si>
  <si>
    <t>我同意这可能是一个原因，不过我觉得我们球员的打法本身就不太适合草地。</t>
  </si>
  <si>
    <t>Согласен(а), это может играть роль, но, думаю, наш стиль игроков просто плохо подходит к этому покрытию.</t>
  </si>
  <si>
    <t>Concordo que pode ter um papel, mas acho que os perfis de nossas jogadoras não se encaixam bem nessa superfície.</t>
  </si>
  <si>
    <t>CONF7_Q10_R2_M</t>
  </si>
  <si>
    <t>Concordo que pode ter um papel, mas acho que os perfis de nossos jogadores não se encaixam bem nessa superfície.</t>
  </si>
  <si>
    <t>CONF7_Q10_R3_F</t>
  </si>
  <si>
    <t>The quality of the grounds isn't everything. You also have to know how to give yourself the means to perform. It's up to the players to push themselves.</t>
  </si>
  <si>
    <t>La qualité des terrains ne fait pas tout, il faut aussi savoir se donner les moyens de performer. Aux joueurs de se remettre en question.</t>
  </si>
  <si>
    <t>Die Qualität der Plätze ist nicht alles. Man muss auch sich auch etwas Mühe geben. Es liegt an den Spielern, sich zu hinterfragen.</t>
  </si>
  <si>
    <t>La calidad de los campos no lo es todo. También tienes que saber poner los medios para rendir. Depende de los tenistas esforzarse.</t>
  </si>
  <si>
    <t>La qualità dei campi non è tutto, bisogna anche avere le possibilità di ottenere risultati. E i giocatori si devono rimettere in gioco.</t>
  </si>
  <si>
    <t>场地质量不能决定一切。你还必须知道如何创造条件来发挥。这取决于球员们自己的努力。</t>
  </si>
  <si>
    <t>Качество покрытия — это не всё. Нужно уметь работать и давать себе возможности для прогресса. Игроки тоже должны стараться.</t>
  </si>
  <si>
    <t>A qualidade do terreno não é tudo. Você também tem que saber como se dar os meios para ter sucesso. Cabe às jogadoras se esforçarem.</t>
  </si>
  <si>
    <t>CONF7_Q10_R3_M</t>
  </si>
  <si>
    <t>A qualidade do terreno não é tudo. Você também tem que saber como se dar os meios para ter sucesso. Cabe aos jogadores se esforçarem.</t>
  </si>
  <si>
    <t>CONF7_Q10_R4_F</t>
  </si>
  <si>
    <t>We have a tight budget and there aren't many tournaments played on grass, so they’re not the priority for the moment.</t>
  </si>
  <si>
    <t>On a un budget serré et les tournois sur gazon n'étant pas nombreux, ils ne sont pas la priorité pour l'instant.</t>
  </si>
  <si>
    <t>Wir haben ein enges Budget und da die Anzahl der Turniere auf Rasen überschaubar sind, hat dies derzeit keine Priorität.</t>
  </si>
  <si>
    <t>Tenemos un presupuesto ajustado y no hay muchos torneos que se jueguen sobre hierba, así que esa no es una prioridad por el momento.</t>
  </si>
  <si>
    <t>Abbiamo un budget ridotto e i tornei su erba sono pochi, quindi non è una delle priorità in questo momento.</t>
  </si>
  <si>
    <t>我们的预算紧张，而且草地赛事不多，所以它们目前不是优先考虑的对象。</t>
  </si>
  <si>
    <t>Бюджет ограничен, а турниров на траве немного — поэтому пока это не приоритет.</t>
  </si>
  <si>
    <t>Temos um orçamento apertado e não há muitos torneios jogados na grama, então elas não são a prioridade no momento.</t>
  </si>
  <si>
    <t>CONF7_Q10_R4_M</t>
  </si>
  <si>
    <t>Temos um orçamento apertado e não há muitos torneios jogados na grama, então eles não são a prioridade no momento.</t>
  </si>
  <si>
    <t>CONF7_Q11_F</t>
  </si>
  <si>
    <t>I've heard some players complaining about the clay courts at the academy. Are you planning to do anything about them next year?</t>
  </si>
  <si>
    <t>J'ai entendu certains joueurs se plaindre des courts sur terre battue de l'académie, vous comptez faire quelque chose l'année prochaine ?</t>
  </si>
  <si>
    <t>Ich habe gehört, dass sich einige Spieler über die Sandplätze der Akademie beschweren. Rechnen Sie damit, im kommenden Jahr etwas machen zu lassen?</t>
  </si>
  <si>
    <t>He oído a algunos de tus tenistas quejarse de los campos de tierra batida de la escuela. ¿Piensas hacer algo al respecto para el próximo año?</t>
  </si>
  <si>
    <t>Ho sentito alcuni giocatori lamentarsi dei campi in terra battuta dell’accademia; pensi che ci sarà qualche cambiamento l'anno prossimo?</t>
  </si>
  <si>
    <t>我听到一些球员抱怨学院的红土球场。明年你们有计划进行整改吗？</t>
  </si>
  <si>
    <t>Я слышал(а), что некоторые игроки жалуются на грунтовые корты академии. Планируете ли вы что-то менять в следующем году?</t>
  </si>
  <si>
    <t>Ouvi algumas jogadoras reclamando das quadras de saibro da academia. Você planeja fazer algo a respeito delas no ano que vem?</t>
  </si>
  <si>
    <t>CONF7_Q11_M</t>
  </si>
  <si>
    <t>Ouvi alguns jogadores reclamando das quadras de saibro da academia. Você planeja fazer algo a respeito delas no ano que vem?</t>
  </si>
  <si>
    <t>CONF7_Q11_R1_F</t>
  </si>
  <si>
    <t>Sure, it's not Roland Garros, but let’s not exaggerate.</t>
  </si>
  <si>
    <t>Ok c'est pas Roland Garros mais faut pas exagérer non plus.</t>
  </si>
  <si>
    <t>Okay, es ist zwar nicht Roland Garros, man sollte aber auch nicht übertreiben.</t>
  </si>
  <si>
    <t>Ya sabemos que no es Roland Garros, pero tampoco hay que exagerar.</t>
  </si>
  <si>
    <t>D'accordo, non è il Roland Garros, ma non dobbiamo neanche esagerare al contrario.</t>
  </si>
  <si>
    <t>好吧，这又不是法网公开赛，不至于搞得这么隆重吧。</t>
  </si>
  <si>
    <t>Конечно, это не Ролан Гаррос, но давайте не преувеличивать.</t>
  </si>
  <si>
    <t>Claro, não é Roland Garros, mas não vamos exagerar.</t>
  </si>
  <si>
    <t>CONF7_Q11_R1_M</t>
  </si>
  <si>
    <t>CONF7_Q11_R2_F</t>
  </si>
  <si>
    <t>If they’re not happy, they’re free to go!</t>
  </si>
  <si>
    <t>S'ils ne sont pas contents, je ne les retiens pas !</t>
  </si>
  <si>
    <t>Wenn sie unzufrieden sind, dann werde ich sie nicht aufhalten!</t>
  </si>
  <si>
    <t>¡Si no están conformes, ya saben dónde tienen la puerta!</t>
  </si>
  <si>
    <t>Se non sono soddisfatti, non sarò io a trattenerli!</t>
  </si>
  <si>
    <t>他们不满意的话，大可以自己走！</t>
  </si>
  <si>
    <t>Если их что-то не устраивает — дверь открыта!</t>
  </si>
  <si>
    <t>Se elas não estiverem felizes, estão livres para ir!</t>
  </si>
  <si>
    <t>CONF7_Q11_R2_M</t>
  </si>
  <si>
    <t>Se eles não estiverem felizes, estão livres para ir!</t>
  </si>
  <si>
    <t>CONF7_Q11_R3_F</t>
  </si>
  <si>
    <t>Yes, I agree with them. They’re not up to par. We're going to fix that this year.</t>
  </si>
  <si>
    <t>Oui en effet je suis d'accord avec eux, la qualité n'est pas suffisante. Nous allons y remédier cette année.</t>
  </si>
  <si>
    <t>Ja, ich gebe ihnen tatsächlich recht. Die Qualität ist unzureichend. Wir werden in diesem Jahr hier Abhilfe schaffen.</t>
  </si>
  <si>
    <t>Sí, estoy de acuerdo en eso. No están a la altura y es algo que vamos a arreglar este año.</t>
  </si>
  <si>
    <t>Sono d'accordo con loro, la qualità non è sufficiente. Quest’anno li sistemeremo.</t>
  </si>
  <si>
    <t>我同意他们的看法，确实不够好。今年我们会改善。</t>
  </si>
  <si>
    <t>Да, я согласен(а). Они действительно не на уровне. Мы займёмся этим в этом году.</t>
  </si>
  <si>
    <t>Sim, concordo com elas. Elas não estão à altura. Vamos consertar isso este ano.</t>
  </si>
  <si>
    <t>CONF7_Q11_R3_M</t>
  </si>
  <si>
    <t>Sim, concordo com eles. Eles não estão à altura. Vamos consertar isso este ano.</t>
  </si>
  <si>
    <t>CONF7_Q11_R4_F</t>
  </si>
  <si>
    <t>At the risk of disappointing them, this isn't the year we’re going to be investing in them. We don't have the means.</t>
  </si>
  <si>
    <t>Au risque de les décevoir, ce n'est pas cette année que l'on fera un tel investissement, on a pas les moyens.</t>
  </si>
  <si>
    <t>Auf die Gefahr hin, sie zu enttäuschen, wir werden in diesem Jahr aber keine derartige Investition tätigen. Wir haben die Mittel dazu nicht.</t>
  </si>
  <si>
    <t>A riesgo de decepcionar a mis tenistas, este año no toca invertir en esos campos. Carecemos de los medios.</t>
  </si>
  <si>
    <t>Non vorrei deluderli, ma non faremo investimenti quest’anno, non abbiamo abbastanza risorse.</t>
  </si>
  <si>
    <t>恐怕要让他们失望了，今年我们不会在这方面投资，预算实在不够。</t>
  </si>
  <si>
    <t>К сожалению, в этом году мы не сможем инвестировать. Нет средств.</t>
  </si>
  <si>
    <t>Ao risco de decepcioná-las, este não é o ano em que vamos investir nelas. Não temos os meios.</t>
  </si>
  <si>
    <t>CONF7_Q11_R4_M</t>
  </si>
  <si>
    <t>Ao risco de decepcioná-los, este não é o ano em que vamos investir neles. Não temos os meios.</t>
  </si>
  <si>
    <t>CONF7_Q12_F</t>
  </si>
  <si>
    <t>There are rumors that {[VAR_TM_FULLNAME]} doesn't want to work with you anymore. Will she leave the academy?</t>
  </si>
  <si>
    <t>Des rumeurs disent que {[VAR_TM_FULLNAME]} ne souhaite plus travailler avec vous, va-t-il quitter l'académie ?</t>
  </si>
  <si>
    <t>Gerüchten zufolge möchte {[VAR_TM_FULLNAME]} nicht mehr mit Ihnen arbeiten. Wird sie die Akademie verlassen?</t>
  </si>
  <si>
    <t>Se rumorea que {[VAR_TM_FULLNAME]} ya no quiere trabajar contigo. ¿Va a abandonar la escuela?</t>
  </si>
  <si>
    <t>Si dice che {[VAR_TM_FULLNAME]} non voglia più lavorare con te; abbandonerà l'accademia?</t>
  </si>
  <si>
    <t>有传言说{[VAR_TM_FULLNAME]}不想再和您合作，她会离开学院吗？</t>
  </si>
  <si>
    <t>Ходят слухи, что {[VAR_TM_FULLNAME]} больше не хочет с вами работать. Она уйдёт из академии?</t>
  </si>
  <si>
    <t>Há rumores de que {[VAR_TM_FULLNAME]} não quer mais trabalhar com você. Ela vai deixar a academia?</t>
  </si>
  <si>
    <t>CONF7_Q12_M</t>
  </si>
  <si>
    <t>There are rumors that {[VAR_TM_FULLNAME]} doesn't want to work with you anymore. Will he leave the academy?</t>
  </si>
  <si>
    <t>Gerüchten zufolge möchte {[VAR_TM_FULLNAME]} nicht mehr mit Ihnen arbeiten. Wird er die Akademie verlassen?</t>
  </si>
  <si>
    <t>有传言说{[VAR_TM_FULLNAME]}不想再和您合作，他会离开学院吗？</t>
  </si>
  <si>
    <t>Ходят слухи, что {[VAR_TM_FULLNAME]} больше не хочет с вами работать. Он уйдёт из академии?</t>
  </si>
  <si>
    <t>Há rumores de que {[VAR_TM_FULLNAME]} não quer mais trabalhar com você. Ele vai deixar a academia?</t>
  </si>
  <si>
    <t>CONF7_Q12_R1_F</t>
  </si>
  <si>
    <t>Rumors, rumors... You journalists love that! Next question.</t>
  </si>
  <si>
    <t>Les rumeurs, les rumeurs … Ah vous aimez ça vous autres journalistes ! Question suivante.</t>
  </si>
  <si>
    <t>Gerüchte, Gerüchte, Gerüchte ... Euch Journalisten gefällt das, oder? Nächste Frage.</t>
  </si>
  <si>
    <t>Rumores y más rumores... ¡A los periodistas os encanta eso! Siguiente pregunta, por favor.</t>
  </si>
  <si>
    <t>Si dice, si dice... quanto vi piacciono queste situazioni a voi giornalisti! Prossima domanda.</t>
  </si>
  <si>
    <t>传言、传言……你们记者最爱这种话题！下一个问题。</t>
  </si>
  <si>
    <t>Слухи, слухи… Вы, журналисты, просто обожаете это! Следующий вопрос.</t>
  </si>
  <si>
    <t>Rumores, rumores... Vocês jornalistas adoram isso! Próxima pergunta.</t>
  </si>
  <si>
    <t>CONF7_Q12_R1_M</t>
  </si>
  <si>
    <t>CONF7_Q12_R2_F</t>
  </si>
  <si>
    <t>I only trust what I hear with my own ears. For the moment, {[VAR_TM_FIRSTNAME]} hasn't said anything of the sort to me, so we'll see.</t>
  </si>
  <si>
    <t>Je ne me fie seulement à ce que j'entends. Or, pour le moment, {[VAR_TM_FIRSTNAME]} ne m'a rien dit de tel donc nous verrons bien.</t>
  </si>
  <si>
    <t>Ich verlasse mich nur auf das, was ich höre. Außerdem hat mir {[VAR_TM_FIRSTNAME]} bis jetzt nichts darüber erzählt. Wir werden also sehen.</t>
  </si>
  <si>
    <t>Yo solo me fío de lo que escucho personalmente. Por el momento, {[VAR_TM_FIRSTNAME]} no me ha dicho nada por el estilo, así que ya veremos.</t>
  </si>
  <si>
    <t>Io mi fido solo di ciò che mi viene detto. Finora, {[VAR_TM_FIRSTNAME]} non mi ha detto nulla, quindi non c’è nulla da dire.</t>
  </si>
  <si>
    <t>我只相信自己听到的。到目前为止，{[VAR_TM_FIRSTNAME]}可没对我说过这种话。走一步看一步吧。</t>
  </si>
  <si>
    <t>Я доверяю только тому, что слышу лично. Пока {[VAR_TM_FIRSTNAME]} ничего подобного не говорила, так что посмотрим.</t>
  </si>
  <si>
    <t>Eu só confio no que ouço com meus próprios ouvidos. Por enquanto, {[VAR_TM_FIRSTNAME]} não me disse nada disso, então veremos.</t>
  </si>
  <si>
    <t>CONF7_Q12_R2_M</t>
  </si>
  <si>
    <t>Я доверяю только тому, что слышу лично. Пока {[VAR_TM_FIRSTNAME]} ничего подобного не говорил, так что посмотрим.</t>
  </si>
  <si>
    <t>CONF7_Q12_R3_F</t>
  </si>
  <si>
    <t>I think the goals set at the start of last year were too high, hence her disappointment.</t>
  </si>
  <si>
    <t>Je pense que les objectifs fixés en début d'année dernière étaient trop élevés, d'où sa déception.</t>
  </si>
  <si>
    <t>Ich denke, dass die zu Beginn des Jahres festgelegten Ziele zu hoch waren, daher die Enttäuschung.</t>
  </si>
  <si>
    <t>Creo que los objetivos que se fijó a principios del año pasado eran demasiado altos y de ahí su decepción.</t>
  </si>
  <si>
    <t>Penso che gli obiettivi decisi all’inizio dell'anno passato siano stati troppo elevati, quindi è rimasta delusa.</t>
  </si>
  <si>
    <t>我认为去年初设定的目标太高，所以她感到失望。</t>
  </si>
  <si>
    <t>Думаю, цели, поставленные в начале прошлого сезона, были слишком высокими — отсюда и её разочарование.</t>
  </si>
  <si>
    <t>Acho que as metas definidas no início do ano passado eram muito altas, daí a decepção dela.</t>
  </si>
  <si>
    <t>CONF7_Q12_R3_M</t>
  </si>
  <si>
    <t>I think the goals set at the start of last year were too high, hence his disappointment.</t>
  </si>
  <si>
    <t>我认为去年初设定的目标太高，所以他感到失望。</t>
  </si>
  <si>
    <t>Думаю, цели, поставленные в начале прошлого сезона, были слишком высокими — отсюда и его разочарование.</t>
  </si>
  <si>
    <t>Acho que as metas definidas no início do ano passado eram muito altas, daí a decepção dele.</t>
  </si>
  <si>
    <t>CONF7_Q12_R4_F</t>
  </si>
  <si>
    <t>Like all relationships, there are ups and downs. But don't worry, things are fine between us.</t>
  </si>
  <si>
    <t>Comme toutes les relations, il y a des hauts et des bas. Mais ne vous inquiétez pas, tout va bien entre nous.</t>
  </si>
  <si>
    <t>Wie in allen Beziehungen, so gibt es auch bei uns Höhen und Tiefen. Aber keine Sorge, zwischen uns läuft alles gut.</t>
  </si>
  <si>
    <t>Como en cualquier relación, hay altibajos. Pero no os preocupéis: nos llevamos bien.</t>
  </si>
  <si>
    <t>Come in tutti i rapporti, ci sono alti e bassi. Però non dovete preoccuparvi, va tutto bene tra di noi.</t>
  </si>
  <si>
    <t>任何关系都有起伏，但别担心，我们之间没问题。</t>
  </si>
  <si>
    <t>Как и в любых отношениях, бывают взлёты и падения. Но не волнуйтесь, между нами всё в порядке.</t>
  </si>
  <si>
    <t>Como todos os relacionamentos, há altos e baixos. Mas não se preocupe, as coisas estão bem entre nós.</t>
  </si>
  <si>
    <t>CONF7_Q12_R4_M</t>
  </si>
  <si>
    <t>CONF7_Q13_F</t>
  </si>
  <si>
    <t>There are rumors that {[VAR_TM_FULLNAME]} is looking for a coach with more experience?</t>
  </si>
  <si>
    <t>Des rumeurs disent que {[VAR_TM_FULLNAME]} rechercherait un coach avec plus d'expérience ?</t>
  </si>
  <si>
    <t>Gerüchten zufolge sucht {[VAR_TM_FULLNAME]} nach einem Trainer mit mehr Erfahrung.</t>
  </si>
  <si>
    <t>¿Se rumorea que {[VAR_TM_FULLNAME]} está buscando un entrenador con más experiencia?</t>
  </si>
  <si>
    <t>Si dice che {[VAR_TM_FULLNAME]} stia cercando un allenatore con maggiore esperienza?</t>
  </si>
  <si>
    <t>听说 {[VAR_TM_FULLNAME]}在找经验更丰富的教练？</t>
  </si>
  <si>
    <t>Говорят, что {[VAR_TM_FULLNAME]} ищет более опытного тренера?</t>
  </si>
  <si>
    <t>Main Player</t>
  </si>
  <si>
    <t>Há rumores de que {[VAR_TM_FULLNAME]} está procurando um técnico com mais experiência?</t>
  </si>
  <si>
    <t>CONF7_Q13_M</t>
  </si>
  <si>
    <t>CONF7_Q13_R1_F</t>
  </si>
  <si>
    <t>Funny, she told me the exact opposite a few days ago. Check your sources!</t>
  </si>
  <si>
    <t>C'est marrant elle m'a dit l'exact opposé il y a quelques jours, vérifiez vos sources !</t>
  </si>
  <si>
    <t>Das ist lustig, sie hat mir nämlich vor einigen Tagen genau das Gegenteil erzählt. Sie sollten Ihre Quellen prüfen!</t>
  </si>
  <si>
    <t>Tiene gracia que ella me dijera justo lo contrario hace unos días. ¡Revisa tus fuentes!</t>
  </si>
  <si>
    <t>Interessante, lei mi ha detto l’esatto contrario proprio qualche giorno fa; fossi in voi, controllerei la qualità dei vostri informatori!</t>
  </si>
  <si>
    <t>真有意思，她几天前还跟我说完全不是这么回事。去核实一下消息来源吧！</t>
  </si>
  <si>
    <t>Забавно, пару дней назад она сказала мне прямо противоположное. Проверьте свои источники!</t>
  </si>
  <si>
    <t>Engraçado, ela me disse exatamente o oposto há alguns dias. Verifique suas fontes!</t>
  </si>
  <si>
    <t>CONF7_Q13_R1_M</t>
  </si>
  <si>
    <t>Funny, he told me the exact opposite a few days ago. Check your sources!</t>
  </si>
  <si>
    <t>C'est marrant il m'a dit l'exact opposé il y a quelques jours, vérifiez vos sources !</t>
  </si>
  <si>
    <t>Das ist lustig, er hat mir nämlich vor einigen Tagen genau das Gegenteil erzählt. Sie sollten Ihre Quellen prüfen!</t>
  </si>
  <si>
    <t>Tiene gracia que él me dijera justo lo contrario hace unos días. ¡Revisa tus fuentes!</t>
  </si>
  <si>
    <t>Interessante, lui mi ha detto l’esatto contrario proprio qualche giorno fa; fossi in voi, controllerei la qualità dei vostri informatori!</t>
  </si>
  <si>
    <t>真有意思，他几天前还跟我说完全不是这么回事。去核实一下消息来源吧！</t>
  </si>
  <si>
    <t>Забавно, пару дней назад он сказал мне прямо противоположное. Проверьте свои источники!</t>
  </si>
  <si>
    <t>Engraçado, ele me disse exatamente o oposto há alguns dias. Verifique suas fontes!</t>
  </si>
  <si>
    <t>CONF7_Q13_R2_F</t>
  </si>
  <si>
    <t>Yes, apparently, but I plan to convince her that I’m the right manager for her.</t>
  </si>
  <si>
    <t>Il parait oui mais je compte bien la convaincre que je suis le manager qu'il lui faut.</t>
  </si>
  <si>
    <t>Scheinbar, ja, ich bin aber zuversichtlich, sie davon überzeugen zu können, dass ich der richtige Manager für sie bin.</t>
  </si>
  <si>
    <t>Sí, eso parece, pero pienso convencerla de que no hay manager más adecuado para ella que yo.</t>
  </si>
  <si>
    <t>Sembra di sì, ma conto di riuscire a convincerla di essere l’allenatore di cui ha bisogno.</t>
  </si>
  <si>
    <t>是的，听说了，但我打算说服她，我才是最适合她的教练。</t>
  </si>
  <si>
    <t>Да, похоже на то, но я собираюсь убедить её, что я — правильный тренер для неё.</t>
  </si>
  <si>
    <t>Sim, aparentemente, mas pretendo convencê-la de que sou o técnico certo para ela.</t>
  </si>
  <si>
    <t>CONF7_Q13_R2_M</t>
  </si>
  <si>
    <t>Yes, apparently, but I plan to convince him that I’m the right manager for him.</t>
  </si>
  <si>
    <t>Il parait oui mais je compte bien le convaincre que je suis le manager qu'il lui faut.</t>
  </si>
  <si>
    <t>Scheinbar, ja, ich bin aber zuversichtlich, ihn davon überzeugen zu können, dass ich der richtige Manager für ihn bin.</t>
  </si>
  <si>
    <t>Sí, eso parece, pero pienso convencerlo de que no hay manager más adecuado para él que yo.</t>
  </si>
  <si>
    <t>Sembra di sì, ma conto di riuscire a convincerlo di essere l’allenatore di cui ha bisogno.</t>
  </si>
  <si>
    <t>是的，听说了，但我打算说服他，我才是最适合他的教练。</t>
  </si>
  <si>
    <t>Да, похоже на то, но я собираюсь убедить его, что я — правильный тренер для него.</t>
  </si>
  <si>
    <t>Sim, aparentemente, mas pretendo convencê-lo de que sou o técnico certo para ele.</t>
  </si>
  <si>
    <t>CONF7_Q13_R3_F</t>
  </si>
  <si>
    <t>That’s absolutely none of your business. Also, I never comment on rumors. Next question.</t>
  </si>
  <si>
    <t>Cela ne vous regarde absolument pas. De plus, je ne commente jamais les rumeurs. Question suivante.</t>
  </si>
  <si>
    <t>Das geht Sie absolut nichts an. Außerdem werde ich niemals Gerüchte kommentieren. Nächste Frage.</t>
  </si>
  <si>
    <t>Eso no os incumbe. Además, nunca comento basándome en rumores. Siguiente pregunta, por favor.</t>
  </si>
  <si>
    <t>Non sono sicuramente affari vostri. Poi, lo sapete che non faccio alcun commento sulle voci. Prossima domanda.</t>
  </si>
  <si>
    <t>这不关你的事。而且，我从不回应传言。下一个问题。</t>
  </si>
  <si>
    <t>Это вообще не ваше дело. И да, я никогда не комментирую слухи. Следующий вопрос.</t>
  </si>
  <si>
    <t>Isso não é da sua conta. Além disso, nunca comento rumores. Próxima pergunta.</t>
  </si>
  <si>
    <t>CONF7_Q13_R3_M</t>
  </si>
  <si>
    <t>CONF7_Q13_R4_F</t>
  </si>
  <si>
    <t>Unfortunately, it is likely. I tried to discuss it with her, but she seems determined to leave.</t>
  </si>
  <si>
    <t>Malheureusement c'est probable oui. J'ai essayé d'en discuter avec elle mais elle a l'air résolu à partir.</t>
  </si>
  <si>
    <t>Das ist leider wahrscheinlich. Ich habe versucht, mit ihr darüber zu sprechen, sie scheint aber entschlossen zu sein, zu gehen.</t>
  </si>
  <si>
    <t>Desgraciadamente, puede que sí. He tratado de hablarlo con ella, pero parece decidida a irse.</t>
  </si>
  <si>
    <t>Sfortunatamente, è probabile, sì. Ho tentato di parlarne con lei, ma sembra decisa ad andarsene.</t>
  </si>
  <si>
    <t>遗憾的是，确实有这个可能。我尝试和她谈过，但她似乎铁了心要走。</t>
  </si>
  <si>
    <t>К сожалению, похоже, что это так. Я пытался(ась) поговорить с ней, но она, кажется, настроена уйти.</t>
  </si>
  <si>
    <t>Infelizmente, é provável. Tentei discutir isso com ela, mas ela parece determinada a ir embora.</t>
  </si>
  <si>
    <t>CONF7_Q13_R4_M</t>
  </si>
  <si>
    <t>Unfortunately, it is likely. I tried to discuss it with him, but he seems determined to leave.</t>
  </si>
  <si>
    <t>Malheureusement c'est probable oui. J'ai essayé d'en discuter avec lui mais il a l'air résolu à partir.</t>
  </si>
  <si>
    <t>Das ist leider wahrscheinlich. Ich habe versucht, mit ihm darüber zu sprechen, er scheint aber entschlossen zu sein, zu gehen.</t>
  </si>
  <si>
    <t>Desgraciadamente, puede que sí. He tratado de hablarlo con él, pero parece decidido a irse.</t>
  </si>
  <si>
    <t>Sfortunatamente, è probabile, sì. Ho tentato di parlarne con lui, ma sembra decisa ad andarsene.</t>
  </si>
  <si>
    <t>遗憾的是，确实有这个可能。我尝试和他谈过，但他似乎铁了心要走。</t>
  </si>
  <si>
    <t>К сожалению, похоже, что это так. Я пытался(ась) поговорить с ним, но он, кажется, настроен уйти.</t>
  </si>
  <si>
    <t>Infelizmente, é provável. Tentei discutir isso com ele, mas ele parece determinado a ir embora.</t>
  </si>
  <si>
    <t>CONF7_Q14_F</t>
  </si>
  <si>
    <t>The next season is about to start and I imagine that you’re already planning for the coming year! What will your priorities be?</t>
  </si>
  <si>
    <t>La prochaine saison va bientôt commencer et j'imagine que vous êtes déjà en train de plannifier les chantiers de l'année à venir ! Quelles seront donc vos priorités ?</t>
  </si>
  <si>
    <t>Die nächste Saison steht bevor und ich kann mir vorstellen, dass Sie bereits in der Planung der Baustellen für das kommende Jahr stecken! Worin werden Ihre Prioritäten liegen?</t>
  </si>
  <si>
    <t>¡La próxima temporada está a la vuelta de la esquina y supongo que ya estarás haciendo planes para el año que viene! ¿Cuáles van a ser tus prioridades?</t>
  </si>
  <si>
    <t>La prossima stagione inizierà presto e immagino che tu stia già pianificando i lavori da svolgere durante l’intero anno! Quali saranno le tue priorità?</t>
  </si>
  <si>
    <t>新赛季即将开始，我想您已经在为来年做规划了吧？你们的优先事项是什么？</t>
  </si>
  <si>
    <t>Следующий сезон уже близко, и, полагаю, вы строите планы. Каковы ваши приоритеты?</t>
  </si>
  <si>
    <t>A próxima temporada está prestes a começar e imagino que você já esteja planejando o próximo ano! Quais serão suas prioridades?</t>
  </si>
  <si>
    <t>CONF7_Q14_M</t>
  </si>
  <si>
    <t>CONF7_Q14_R1_F</t>
  </si>
  <si>
    <t>My first priority is to make a big investment in new training courts so I can offer my players the best possible conditions to progress.</t>
  </si>
  <si>
    <t>Ma première priorité est d'investir massivement dans de nouveaux terrains d'entrainement et offrir ainsi à mes joueurs les meilleures conditions pour progresser.</t>
  </si>
  <si>
    <t>Meine Hauptpriorität ist die massive Investition in neue Trainingsplätze und meinen Spielern somit die besten Bedingungen für ihre Weiterentwicklung zu bieten.</t>
  </si>
  <si>
    <t>Mi principal prioridad es realizar una gran inversión en nuevos campos de entrenamiento para poder ofrecer a mis tenistas las mejores condiciones posibles para que progresen.</t>
  </si>
  <si>
    <t>La mia prima priorità di investimento riguarda nuovi campi da allenamento, per offrire alle mie giocatrici le migliori condizioni per diventare più forti.</t>
  </si>
  <si>
    <t>我的首要任务是大力投资新训练场，让球员能在最佳条件下进步。</t>
  </si>
  <si>
    <t>Мой главный приоритет — вложиться в новые тренировочные корты, чтобы предложить игрокам лучшие условия для прогресса.</t>
  </si>
  <si>
    <t>Minha primeira prioridade é fazer um grande investimento em novas quadras de treinamento para que eu possa oferecer às minhas jogadoras as melhores condições possíveis para progredir.</t>
  </si>
  <si>
    <t>CONF7_Q14_R1_M</t>
  </si>
  <si>
    <t>Minha primeira prioridade é fazer um grande investimento em novas quadras de treinamento para que eu possa oferecer aos meus jogadores as melhores condições possíveis para progredir.</t>
  </si>
  <si>
    <t>CONF7_Q14_R2_F</t>
  </si>
  <si>
    <t>Recruiting new talent, which means investing more in our Scouts, must and will be the number one goal this year.</t>
  </si>
  <si>
    <t>Recruter de nouveaux talents, et donc investir davantage dans nos scouts, doit être et sera l'objectif numéro 1 de cette année.</t>
  </si>
  <si>
    <t>Ziel Nr. 1 in diesem Jahr müssen die Anwerbung neuer Talente und somit die Investition in unsere Scouts sein.</t>
  </si>
  <si>
    <t>Incorporar a jóvenes talentos, lo que implica invertir más en nuestros ojeadores, debe ser y será nuestro objetivo número uno este año.</t>
  </si>
  <si>
    <t>L’obiettivo numero 1 di quest’anno è reclutare nuovi talenti, quindi gli investimenti saranno dedicati ai nostri osservatori.</t>
  </si>
  <si>
    <t>招募新人才，也就是加大球探投入将是今年的头号目标。</t>
  </si>
  <si>
    <t>Набор новых талантов — а значит, инвестиции в скаутов — станет задачей №1 в этом году.</t>
  </si>
  <si>
    <t>Recrutar novos talentos, o que significa investir mais em nossos olheiros, deve e será o objetivo número um este ano.</t>
  </si>
  <si>
    <t>CONF7_Q14_R2_M</t>
  </si>
  <si>
    <t>CONF7_Q14_R3_F</t>
  </si>
  <si>
    <t>I want all my players to become physical monsters. So I'm going to invest in the staff and focus their training programs on that.</t>
  </si>
  <si>
    <t>Je veux que tous mes joueurs deviennent des monstres physiquement. Je vais donc tout mettre dans le staff et axer leurs programmes d'entrainement là-dessus.</t>
  </si>
  <si>
    <t>Ich möchte, dass alle meine Spieler zu körperlichen Bestien werden. Ich werde daher alles in meine Mitarbeiter stecken und ihre Trainingsprogramme darauf ausrichten.</t>
  </si>
  <si>
    <t>Quiero que mis tenistas adquieran una forma física excepcional, así que voy a invertir en personal y centrar sus programas de entrenamiento en eso.</t>
  </si>
  <si>
    <t>Voglio che tutti i miei giocatori siano il massimo della forma fisica. Gli investimenti saranno dedicati al personale e alla rifinitura dei programmi di allenamento.</t>
  </si>
  <si>
    <t>我希望所有球员都能增强体能。所以我会增加教练团队，并让训练更专注于体能强化。</t>
  </si>
  <si>
    <t>Я хочу, чтобы мои игроки стали физическими монстрами. Поэтому я вложусь в персонал и перестрою их программы подготовки.</t>
  </si>
  <si>
    <t>Quero que todas as minhas jogadoras se tornem monstros físicos. Então vou investir na equipe e focar seus programas de treinamento nisso.</t>
  </si>
  <si>
    <t>CONF7_Q14_R3_M</t>
  </si>
  <si>
    <t>Quero que todos os meus jogadores se tornem monstros físicos. Por isso, vou investir na equipe e focar seus programas de treinamento nisso.</t>
  </si>
  <si>
    <t>CONF7_Q14_R4_F</t>
  </si>
  <si>
    <t>There’s nothing in particular. I’ll keep following the same philosophy as last year.</t>
  </si>
  <si>
    <t>Pas de chantier en particulier, je continue sur la même philosophie que l'année dernière.</t>
  </si>
  <si>
    <t>Keine besondere Baustelle. Ich werde die gleiche Philosophie des vergangenen Jahres weiterverfolgen.</t>
  </si>
  <si>
    <t>Ninguna en particular. Voy a seguir con la misma filosofía que el año pasado.</t>
  </si>
  <si>
    <t>Non ci saranno lavori in corso, continuerò con la filosofia dell'anno scorso.</t>
  </si>
  <si>
    <t>没什么特别的，我会继续沿用去年的思路。</t>
  </si>
  <si>
    <t>Ничего особенного. Продолжу придерживаться той же философии, что и в прошлом году.</t>
  </si>
  <si>
    <t>Nada em particular. Continuarei seguindo a mesma filosofia do ano passado.</t>
  </si>
  <si>
    <t>CONF7_Q14_R4_M</t>
  </si>
  <si>
    <t>CONF7_Q15_F</t>
  </si>
  <si>
    <t>Even the greatest champion has things to improve and goals to achieve. What do you plan to work on first with {[VAR_KEY_TM_FULLNAME]} for next year?</t>
  </si>
  <si>
    <t>Même la plus grandes des championnes possède des axes d'amélioration et des objectifs à atteindre, qu'avez-vous prévu de travailler en priorité avec {[VAR_KEY_TM_FULLNAME]} pour l'année prochaine ?</t>
  </si>
  <si>
    <t>Selbst die größte Meisterin hat Verbesserungsbereiche und Ziele, die es zu erreichen gilt. Was haben Sie vor allem mit {[VAR_KEY_TM_FULLNAME]} im kommenden Jahr vor?</t>
  </si>
  <si>
    <t>Incluso los más grandes campeones tienen cosas que mejorar y objetivos que alcanzar. ¿En qué piensas trabajar primero con {[VAR_KEY_TM_FULLNAME]} para el próximo año?</t>
  </si>
  <si>
    <t>Anche la più grande delle campionesse può migliorare sotto qualche aspetto e può porsi nuovi obiettivi; quali sono le tue priorità per l'anno prossimo con {[VAR_KEY_TM_FULLNAME]}?</t>
  </si>
  <si>
    <t>即便是最伟大的冠军，也总有进步空间。明年您计划首先和{[VAR_KEY_TM_FULLNAME]}重点提升哪些方面？</t>
  </si>
  <si>
    <t>Даже величайшему чемпиону есть что улучшать. Над чем вы планируете работать в первую очередь с {[VAR_KEY_TM_FULLNAME]}?</t>
  </si>
  <si>
    <t>KeyPlayer</t>
  </si>
  <si>
    <t>Mesmo o maior campeão tem coisas a melhorar e objetivos a alcançar. O que você planeja trabalhar primeiro com {[VAR_KEY_TM_FULLNAME]} para o próximo ano?</t>
  </si>
  <si>
    <t>CONF7_Q15_M</t>
  </si>
  <si>
    <t>Même le plus grand des champions possède des axes d'amélioration et des objectifs à atteindre, qu'avez-vous prévu de travailler en priorité avec {[VAR_KEY_TM_FULLNAME]} pour l'année prochaine ?</t>
  </si>
  <si>
    <t>Selbst der größte Meister hat Verbesserungsbereiche und Ziele, die es zu erreichen gilt. Was haben Sie vor allem mit {[VAR_KEY_TM_FULLNAME]} im kommenden Jahr vor?</t>
  </si>
  <si>
    <t>Anche il più grande dei campioni può migliorare sotto qualche aspetto e può porsi nuovi obiettivi; quali sono le tue priorità per l'anno prossimo con {[VAR_KEY_TM_FULLNAME]}?</t>
  </si>
  <si>
    <t>CONF7_Q15_R1_F</t>
  </si>
  <si>
    <t>I think to get into the top 3, {[VAR_KEY_TM_FIRSTNAME]} will need a sharper serve to score more easy points.</t>
  </si>
  <si>
    <t>Je pense que, pour intégrer le top 3, {[VAR_KEY_TM_FIRSTNAME]} devra être plus tranchant au service et s'offrir davantage de points gratuits.</t>
  </si>
  <si>
    <t>Ich denke, dass {[VAR_KEY_TM_FIRSTNAME]} einen schärferen Aufschlag braucht und in der Lage sein muss, sich geschenkte Punkte zu sichern, um sich in den Top 3 halten zu können.</t>
  </si>
  <si>
    <t>Creo que, para estar en el Top 3, {[VAR_KEY_TM_FIRSTNAME]} necesitará un saque más preciso que le otorgue más puntos fáciles.</t>
  </si>
  <si>
    <t>Penso che, per entrare tra le top 3, {[VAR_KEY_TM_FIRSTNAME]} dovrà diventare più incisiva al servizio e sfruttare di più i punti gratuiti.</t>
  </si>
  <si>
    <t>我认为要进入前三，{[VAR_KEY_TM_FIRSTNAME]}需要更犀利的发球来赢得更多轻松得分。</t>
  </si>
  <si>
    <t>Чтобы войти в топ-3, {[VAR_KEY_TM_FIRSTNAME]} нужна более острая подача — она принесёт много лёгких очков.</t>
  </si>
  <si>
    <t>Acho que para entrar no top 3, {[VAR_KEY_TM_FIRSTNAME]} precisará de um saque mais afiado para marcar mais pontos fáceis.</t>
  </si>
  <si>
    <t>CONF7_Q15_R1_M</t>
  </si>
  <si>
    <t>CONF7_Q15_R2_F</t>
  </si>
  <si>
    <t>{[VAR_KEY_TM_FIRSTNAME]} has an exceptional eye, pure talent, and a mind of steel. I think her physique can still be improved and she knows it.</t>
  </si>
  <si>
    <t>{[VAR_KEY_TM_FIRSTNAME]} a un œil exceptionnel, un talent pur et un mental d'acier. Je pense que son physique est encore perfectible et elle le sait.</t>
  </si>
  <si>
    <t>{[VAR_KEY_TM_FIRSTNAME]} hat einen außergewöhnlichen Blick, ein reines Talent und einen stählernen Willen. Ich denke, dass ihre körperliche Verfassung noch verbessert werden kann, und das weiß sie auch.</t>
  </si>
  <si>
    <t>{[VAR_KEY_TM_FIRSTNAME]} tiene un ojo excepcional, puro talento y una mente de acero. No obstante, creo que su físico aún puede mejorar y ella lo sabe.</t>
  </si>
  <si>
    <t>{[VAR_KEY_TM_FIRSTNAME]} possiede un occhio eccezionale, un talento puro e una mente d'acciaio. Penso che l'aspetto da migliorare sia la prestanza fisica e lo sa anche lei.</t>
  </si>
  <si>
    <t>{[VAR_KEY_TM_FIRSTNAME]}拥有非凡的洞察力、纯粹的天赋和钢铁般的意志。我认为她的体能仍有提升空间，她也明白这一点。</t>
  </si>
  <si>
    <t>У {[VAR_KEY_TM_FIRSTNAME]} исключительное чутьё, талант и железная воля. Но физику можно подтянуть, и она это знает.</t>
  </si>
  <si>
    <t>{[VAR_KEY_TM_FIRSTNAME]} tem um olho excepcional, talento puro e uma mente de aço. Acho que seu físico ainda pode ser melhorado e ela sabe disso.</t>
  </si>
  <si>
    <t>CONF7_Q15_R2_M</t>
  </si>
  <si>
    <t>{[VAR_KEY_TM_FIRSTNAME]} has an exceptional eye, pure talent, and a mind of steel. I think his physique can still be improved and he knows it.</t>
  </si>
  <si>
    <t>{[VAR_KEY_TM_FIRSTNAME]} a un œil exceptionnel, un talent pur et un mental d'acier. Je pense que son physique est encore perfectible et il le sait.</t>
  </si>
  <si>
    <t>{[VAR_KEY_TM_FIRSTNAME]} hat einen außergewöhnlichen Blick, ein reines Talent und einen stählernen Willen. Ich denke, dass seine körperliche Verfassung noch verbessert werden kann, und das weiß er auch.</t>
  </si>
  <si>
    <t>{[VAR_KEY_TM_FIRSTNAME]} tiene un ojo excepcional, puro talento y una mente de acero. No obstante, creo que su físico aún puede mejorar y él lo sabe.</t>
  </si>
  <si>
    <t>{[VAR_KEY_TM_FIRSTNAME]} possiede un occhio eccezionale, un talento puro e una mente d'acciaio. Penso che l'aspetto da migliorare sia la prestanza fisica e lo sa anche lui.</t>
  </si>
  <si>
    <t>{[VAR_KEY_TM_FIRSTNAME]}拥有非凡的洞察力、纯粹的天赋和钢铁般的意志。我认为他的体能仍有提升空间，他也明白这一点。</t>
  </si>
  <si>
    <t>У {[VAR_KEY_TM_FIRSTNAME]} исключительное чутьё, талант и железная воля. Но физику можно подтянуть, и он это знает.</t>
  </si>
  <si>
    <t>{[VAR_KEY_TM_FIRSTNAME]} tem um olho excepcional, talento puro e uma mente de aço. Acho que seu físico ainda pode ser melhorado e ele sabe disso.</t>
  </si>
  <si>
    <t>CONF7_Q15_R3_F</t>
  </si>
  <si>
    <t>I’d like {[VAR_KEY_TM_FIRSTNAME]} to improve her volley. She still misses too many easy shots.</t>
  </si>
  <si>
    <t>J'aspire à ce que {[VAR_KEY_TM_FIRSTNAME]} progresse encore un peu à la volée, elle rate encore trop de coups faciles.</t>
  </si>
  <si>
    <t>Mein Ziel ist es, dass {[VAR_KEY_TM_FIRSTNAME]} noch ein wenig ihren Volley-Schlag verbessert. Sie versaut noch immer viel zu viele einfache Schläge.</t>
  </si>
  <si>
    <t>Me gustaría que {[VAR_KEY_TM_FIRSTNAME]} mejorase su volea. Aún falla demasiados golpes fáciles.</t>
  </si>
  <si>
    <t>Vorrei che {[VAR_KEY_TM_FIRSTNAME]} migliorasse ancora nelle volée; sbaglia ancora troppi colpi facili.</t>
  </si>
  <si>
    <t>我希望{[VAR_KEY_TM_FIRSTNAME]}能提升她的网前截击技术。她还是错过了太多轻松得分的机会。</t>
  </si>
  <si>
    <t>Мне хотелось бы, чтобы {[VAR_KEY_TM_FIRSTNAME]} улучшила игру у сетки — она всё ещё ошибается в слишком простых мячах.</t>
  </si>
  <si>
    <t>Gostaria que {[VAR_KEY_TM_FIRSTNAME]} melhorasse seu voleio. Ela ainda erra muitos golpes fáceis.</t>
  </si>
  <si>
    <t>CONF7_Q15_R3_M</t>
  </si>
  <si>
    <t>I’d like {[VAR_KEY_TM_FIRSTNAME]} to improve his volley. He still misses too many easy shots.</t>
  </si>
  <si>
    <t>J'aspire à ce que {[VAR_KEY_TM_FIRSTNAME]} progresse encore un peu à la volée, il rate encore trop de coups faciles.</t>
  </si>
  <si>
    <t>Mein Ziel ist es, dass {[VAR_KEY_TM_FIRSTNAME]} noch ein wenig seinen Volley-Schlag verbessert. Er versaut noch immer viel zu viele einfache Schläge.</t>
  </si>
  <si>
    <t>我希望{[VAR_KEY_TM_FIRSTNAME]}能提升他的网前截击技术。他还是错过了太多轻松得分的机会。</t>
  </si>
  <si>
    <t>Мне хотелось бы, чтобы {[VAR_KEY_TM_FIRSTNAME]} улучшил игру у сетки — он всё ещё ошибается в слишком простых мячах.</t>
  </si>
  <si>
    <t>Gostaria que {[VAR_KEY_TM_FIRSTNAME]} melhorasse seu voleio. Ele ainda erra muitos golpes fáceis.</t>
  </si>
  <si>
    <t>CONF7_Q15_R4_F</t>
  </si>
  <si>
    <t>Nothing in particular. {[VAR_KEY_TM_FIRSTNAME]} is a solid all-around player and all that we need to do to reach the top is to polish all her shots.</t>
  </si>
  <si>
    <t>Pas de chantier en particulier, {[VAR_KEY_TM_FIRSTNAME]} est très complet et il ne reste plus qu'à peaufiner l'ensemble de ses coups pour arriver au top.</t>
  </si>
  <si>
    <t>Keine besondere Baustelle. {[VAR_KEY_TM_FIRSTNAME]} ist eine komplette Spielerin, die nur noch ihren Schlägen den letzten Schliff verpassen muss, um die Spitze zu erreichen.</t>
  </si>
  <si>
    <t>Nada en especial. {[VAR_KEY_TM_FIRSTNAME]} es una tenista sólida y completa y lo único que tenemos que hacer para llegar a la cima es pulir todos sus golpes.</t>
  </si>
  <si>
    <t>Nulla di particolare, {[VAR_KEY_TM_FIRSTNAME]} ha un insieme di caratteristiche davvero completo e ciò che resta da fare per arrivare al top è affinare l’insieme di suoi colpi.</t>
  </si>
  <si>
    <t>没什么特别的。{[VAR_KEY_TM_FIRSTNAME]}是一名全能型选手，我们要做的只是打磨她的各项击球，以冲击顶尖水平。</t>
  </si>
  <si>
    <t>Ничего конкретного. {[VAR_KEY_TM_FIRSTNAME]} — крепкая универсальная игрок, нужно лишь отполировать все удары.</t>
  </si>
  <si>
    <t>Nada em particular. {[VAR_KEY_TM_FIRSTNAME]} é uma jogadora completa e sólida, e tudo o que precisamos fazer para chegar ao topo é aprimorar todos os seus golpes.</t>
  </si>
  <si>
    <t>CONF7_Q15_R4_M</t>
  </si>
  <si>
    <t>Keine besondere Baustelle. {[VAR_KEY_TM_FIRSTNAME]} ist ein kompletter Spieler, der nur noch seinen Schlägen den letzten Schliff verpassen muss, um die Spitze zu erreichen.</t>
  </si>
  <si>
    <t>Nada en especial. {[VAR_KEY_TM_FIRSTNAME]} es un tenista sólido y completo y lo único que tenemos que hacer para llegar a la cima es pulir todos sus golpes.</t>
  </si>
  <si>
    <t>没什么特别的。{[VAR_KEY_TM_FIRSTNAME]}是一名全能型选手，我们要做的只是打磨他的各项击球，以冲击顶尖水平。</t>
  </si>
  <si>
    <t>Ничего конкретного. {[VAR_KEY_TM_FIRSTNAME]} — крепкий универсальный игрок, нужно лишь отполировать все удары.</t>
  </si>
  <si>
    <t>Nada em particular. {[VAR_KEY_TM_FIRSTNAME]} é um jogador completo e sólido, e tudo o que precisamos fazer para chegar ao topo é aprimorar todos os seus golpes.</t>
  </si>
  <si>
    <t>CONF7_Q16_F</t>
  </si>
  <si>
    <t>It’s obvious that {[VAR_KEY_TM_FULLNAME]} is getting closer to the biggest names on the circuit. What do you plan to do next year to help her reach the top ?</t>
  </si>
  <si>
    <t>On peut voir que {[VAR_KEY_TM_FULLNAME]} se rapproche des plus grandes du circuit, que comptez-vous mettre en œuvre l'année prochaine pour l'aider à rejoindre l'élite ?</t>
  </si>
  <si>
    <t>Man sieht, dass sich {[VAR_KEY_TM_FULLNAME]} den Größten des Circuits annähert. Was möchten Sie nächstes Jahr umsetzen, um ihr zu helfen, in diesen elitären Kreis einzuziehen?</t>
  </si>
  <si>
    <t>Parece obvio que {[VAR_KEY_TM_FULLNAME]} se está acercando a los nombres más importantes del circuito. ¿Qué piensas hacer el próximo año para ayudarla a llegar a la cima?</t>
  </si>
  <si>
    <t>È chiaro a tutti che {[VAR_KEY_TM_FULLNAME]} si stia avvicinando alle migliori del circuito; cosa pensi di fare l’anno prossimo per aiutarla a entrare nell’olimpo del tennis?</t>
  </si>
  <si>
    <t>很明显，{[VAR_KEY_TM_FULLNAME]}离巡回赛上的顶尖球员越来越近了。您打算在明年采取什么措施，帮助她登上巅峰？</t>
  </si>
  <si>
    <t>Очевидно, что {[VAR_KEY_TM_FULLNAME]} приближается к самым сильным игрокам тура. Что вы планируете делать в следующем году, чтобы помочь ей выйти на вершину?</t>
  </si>
  <si>
    <t>É óbvio que {[VAR_KEY_TM_FULLNAME]} está se aproximando dos maiores nomes do circuito. O que você planeja fazer no próximo ano para ajudá-la a chegar ao topo?</t>
  </si>
  <si>
    <t>CONF7_Q16_M</t>
  </si>
  <si>
    <t>It’s obvious that {[VAR_KEY_TM_FULLNAME]} is getting closer to the biggest names on the circuit. What do you plan to do next year to help him reach the top ?</t>
  </si>
  <si>
    <t>On peut voir que {[VAR_KEY_TM_FULLNAME]} se rapproche des plus grands du circuit, que comptez-vous mettre en œuvre l'année prochaine pour l'aider à rejoindre l'élite ?</t>
  </si>
  <si>
    <t>Man sieht, dass sich {[VAR_KEY_TM_FULLNAME]} den Größten des Circuits annähert. Was möchten Sie nächstes Jahr umsetzen, um ihm zu helfen, in diesen elitären Kreis einzuziehen?</t>
  </si>
  <si>
    <t>Parece obvio que {[VAR_KEY_TM_FULLNAME]} se está acercando a los nombres más importantes del circuito. ¿Qué piensas hacer el próximo año para ayudarlo a llegar a la cima?</t>
  </si>
  <si>
    <t>È chiaro a tutti che {[VAR_KEY_TM_FULLNAME]} si stia avvicinando ai migliori del circuito; cosa pensi di fare l’anno prossimo per aiutarlo a entrare nell’olimpo del tennis?</t>
  </si>
  <si>
    <t>很明显，{[VAR_KEY_TM_FULLNAME]}离巡回赛上的顶尖球员越来越近了。您打算在明年采取什么措施，帮助他登上巅峰？</t>
  </si>
  <si>
    <t>Очевидно, что {[VAR_KEY_TM_FULLNAME]} приближается к самым сильным игрокам тура. Что вы планируете делать в следующем году, чтобы помочь ему выйти на вершину?</t>
  </si>
  <si>
    <t>É óbvio que {[VAR_KEY_TM_FULLNAME]} está se aproximando dos maiores nomes do circuito. O que você planeja fazer no próximo ano para ajudá-lo a chegar ao topo?</t>
  </si>
  <si>
    <t>CONF7_Q16_R1_F</t>
  </si>
  <si>
    <t>I think that her physical condition can be improved, so we will hire the best trainers for that.</t>
  </si>
  <si>
    <t>Je pense que sa condition physique peut être encore améliorée, on va engager les meilleurs préparateurs pour ça.</t>
  </si>
  <si>
    <t>Ich denke, dass ihr körperlicher Zustand noch verbesserungsfähig ist. Wir werden hierfür die besten Vorbereitungstrainer verpflichten.</t>
  </si>
  <si>
    <t>Creo que su condición física es mejorable, así que contrataremos a los mejores preparadores para eso.</t>
  </si>
  <si>
    <t>Penso che le sue condizioni fisiche possano migliorare ancora e ci affideremo ai migliori preparatori.</t>
  </si>
  <si>
    <t>我认为她的体能还有提升空间，我们会请最好的体能教练来帮助她。</t>
  </si>
  <si>
    <t>Думаю, её физическую форму можно улучшить, и мы наймём лучших тренеров.</t>
  </si>
  <si>
    <t>Acho que sua condição física pode ser melhorada, então contrataremos os melhores treinadores para isso.</t>
  </si>
  <si>
    <t>CONF7_Q16_R1_M</t>
  </si>
  <si>
    <t>I think that his physical condition can be improved, so we will hire the best trainers for that.</t>
  </si>
  <si>
    <t>Ich denke, dass sein körperlicher Zustand noch verbesserungsfähig ist. Wir werden hierfür die besten Vorbereitungstrainer verpflichten.</t>
  </si>
  <si>
    <t>我认为她的体能还有提升空间，我们会请最好的体能教练来帮助他。</t>
  </si>
  <si>
    <t>Думаю, его физическую форму можно улучшить, и мы наймём лучших тренеров.</t>
  </si>
  <si>
    <t>CONF7_Q16_R2_F</t>
  </si>
  <si>
    <t>Her confidence tends to waver under pressure. We’ll hire a new mental coach specifically for her.</t>
  </si>
  <si>
    <t>Dans les moments les plus tendus, sa confiance a tendance à vaciller. On va engager un nouveau préparateur mental spécialement pour elle.</t>
  </si>
  <si>
    <t>In den spannendsten Momenten neigt ihr Selbstvertrauen dazu zu schwanken. Wir werden speziell für ihre Vorbereitung einen neuen mentalen Trainer verpflichten.</t>
  </si>
  <si>
    <t>Su confianza tiende a resquebrajarse bajo presión. Contrataremos a un nuevo entrenador emocional específicamente para ella.</t>
  </si>
  <si>
    <t>Nei momenti di maggiore tensione, la fiducia in sé vacilla. Avremo un nuovo preparatore mentale proprio per lei.</t>
  </si>
  <si>
    <t>她在压力下容易信心动摇。我们会为她请一位新的心理教练，专门进行辅导。</t>
  </si>
  <si>
    <t>Её уверенность часто падает под давлением. Мы наймём нового психолога именно для неё.</t>
  </si>
  <si>
    <t>Sua confiança tende a vacilar sob pressão. Contrataremos um novo preparador mental especificamente para ela.</t>
  </si>
  <si>
    <t>CONF7_Q16_R2_M</t>
  </si>
  <si>
    <t>His confidence tends to waver under pressure. We’ll hire a new mental coach specifically for him.</t>
  </si>
  <si>
    <t>Dans les moments les plus tendus, sa confiance a tendance à vaciller. On va engager un nouveau préparateur mental spécialement pour lui.</t>
  </si>
  <si>
    <t>In den spannendsten Momenten neigt sein Selbstvertrauen dazu zu schwanken. Wir werden speziell für seine Vorbereitung einen neuen mentalen Trainer verpflichten.</t>
  </si>
  <si>
    <t>Su confianza tiende a resquebrajarse bajo presión. Contrataremos a un nuevo entrenador emocional específicamente para él.</t>
  </si>
  <si>
    <t>Nei momenti di maggiore tensione, la fiducia in sé vacilla. Avremo un nuovo preparatore mentale proprio per lui.</t>
  </si>
  <si>
    <t>她在压力下容易信心动摇。我们会为他请一位新的心理教练，专门进行辅导。</t>
  </si>
  <si>
    <t>Его уверенность часто падает под давлением. Мы наймём нового психолога именно для него.</t>
  </si>
  <si>
    <t>Sua confiança tende a vacilar sob pressão. Contrataremos um novo preparador mental especificamente para ele.</t>
  </si>
  <si>
    <t>CONF7_Q16_R3_F</t>
  </si>
  <si>
    <t>She needs to be able to perform on all surfaces, but this is not yet the case. So I plan to invest in new training grounds.</t>
  </si>
  <si>
    <t>Elle doit pouvoir être efficace sur toutes les surfaces, or ce n'est pas encore le cas. Je compte donc investir dans de nouveaux terrains d'entrainement.</t>
  </si>
  <si>
    <t>Sie muss auf allen Oberflächen effizient sein, was aber noch nicht der Fall ist. Ich beabsichtige daher einige Investitionen in neue Trainingsplätze.</t>
  </si>
  <si>
    <t>Necesita poder rendir bien en cualquier pista, pero aún no es el caso. Por eso, pienso invertir en nuevos campos de entrenamiento.</t>
  </si>
  <si>
    <t>Deve riuscire a ottenere grandi risultati su ogni superficie e non siamo ancora a questo punto. Conto di investire quindi su nuovi campi per gli allenamenti.</t>
  </si>
  <si>
    <t>她需要在所有场地上都发挥出色表现，但目前还做不到。我打算投资建设新的训练场地来解决这个问题。</t>
  </si>
  <si>
    <t>Ей нужно уметь стабильно играть на всех покрытиях, а пока это не так. Я планирую инвестировать в новые тренировочные корты.</t>
  </si>
  <si>
    <t>Ela precisa ser capaz de jogar em todas as superfícies, mas ainda não é o caso. Então, planejo investir em novas quadras de treinamento.</t>
  </si>
  <si>
    <t>CONF7_Q16_R3_M</t>
  </si>
  <si>
    <t>He needs to be able to perform on all surfaces, but this is not yet the case. So I plan to invest in new training grounds.</t>
  </si>
  <si>
    <t>Il doit pouvoir être efficace sur toutes les surfaces, or ce n'est pas encore le cas. Je compte donc investir dans de nouveaux terrains d'entrainement.</t>
  </si>
  <si>
    <t>Er muss auf allen Oberflächen effizient sein, was aber noch nicht der Fall ist. Ich beabsichtige daher einige Investitionen in neue Trainingsplätze.</t>
  </si>
  <si>
    <t>他需要在所有场地上都发挥出色表现，但目前还做不到。我打算投资建设新的训练场地来解决这个问题。</t>
  </si>
  <si>
    <t>Ему нужно уметь стабильно играть на всех покрытиях, а пока это не так. Я планирую инвестировать в новые тренировочные корты.</t>
  </si>
  <si>
    <t>Ele precisa ser capaz de jogar em todas as superfícies, mas ainda não é o caso. Então, planejo investir em novas quadras de treinamento.</t>
  </si>
  <si>
    <t>CONF7_Q16_R4_F</t>
  </si>
  <si>
    <t>To move to the next level and join the best in the world, she'll need a more effective serve. This will be the main focus this year.</t>
  </si>
  <si>
    <t>Pour passer ce cap et rejoindre les tous meilleurs au monde, il va lui falloir être davantage efficace au service. Ce sera l'axe de travail privilégié cette année.</t>
  </si>
  <si>
    <t>Um diese Schwelle zu überwinden und zu den Besten der Welt zu gehören, wird sie noch effektiver beim Aufschlag sein müssen. Dies wird das Hauptarbeitsgebiet in diesem Jahr sein.</t>
  </si>
  <si>
    <t>Para pasar al siguiente nivel y unirse a las mejores del mundo, necesitará un saque más eficaz. Esa va a ser la principal prioridad este año.</t>
  </si>
  <si>
    <t>Per oltrepassare questa barriera ed entrare a far parte delle migliori al mondo deve diventare più efficace sul servizio. Questo sarà l'aspetto su cui ci concentreremo di più quest’anno.</t>
  </si>
  <si>
    <t>要更上一层楼，跻身世界顶尖行列，她需要更有效的发球。这将是今年的主要重点。</t>
  </si>
  <si>
    <t>Чтобы перейти на следующий уровень и войти в число лучших, ей нужна более эффективная подача. Это будет главной задачей в этом году.</t>
  </si>
  <si>
    <t>Para passar para o próximo nível e se juntar aos melhores do mundo, ela precisará de um saque mais eficaz. Este será o foco principal este ano.</t>
  </si>
  <si>
    <t>CONF7_Q16_R4_M</t>
  </si>
  <si>
    <t>To move to the next level and join the best in the world, he'll need a more effective serve. This will be the main focus this year.</t>
  </si>
  <si>
    <t>Um diese Schwelle zu überwinden und zu den Besten der Welt zu gehören, wird er noch effektiver beim Aufschlag sein müssen. Dies wird das Hauptarbeitsgebiet in diesem Jahr sein.</t>
  </si>
  <si>
    <t>Para pasar al siguiente nivel y unirse a los mejores del mundo, necesitará un saque más eficaz. Esa va a ser la principal prioridad este año.</t>
  </si>
  <si>
    <t>要更上一层楼，跻身世界顶尖行列，他需要更有效的发球。这将是今年的主要重点。</t>
  </si>
  <si>
    <t>Чтобы перейти на следующий уровень и войти в число лучших, ему нужна более эффективная подача. Это будет главной задачей в этом году.</t>
  </si>
  <si>
    <t>Para passar para o próximo nível e se juntar aos melhores do mundo, ele precisará de um saque mais eficaz. Este será o foco principal este ano.</t>
  </si>
  <si>
    <t>CONF7_Q17_F</t>
  </si>
  <si>
    <t>{[VAR_TM_FULLNAME]} isn't missing much to become a leader in this sport. What goals will you set next year to help achieve this?</t>
  </si>
  <si>
    <t>Il manque peu de choses à {[VAR_TM_FULLNAME]} pour devenir une référence de son sport. Quels objectifs allez-vous fixer l'an prochain pour l'aider à y parvenir ?</t>
  </si>
  <si>
    <t>{[VAR_TM_FULLNAME]} fehlt nicht viel, um zum Aushängeschild in ihrem Sport zu werden. Welche Ziele werden Sie für das kommende Jahr festlegen, um ihr zu helfen, dies zu erreichen?</t>
  </si>
  <si>
    <t>A {[VAR_TM_FULLNAME]} no le falta mucho para convertirse en líder de este deporte. ¿Qué metas vas a establecer para el próximo año con vistas a lograr esto?</t>
  </si>
  <si>
    <t>A {[VAR_TM_FULLNAME]} mancano pochi elementi per diventare una delle atlete di riferimento del suo sport. Quali obiettivi vi porrete per l’anno prossimo per aiutarla a diventarlo?</t>
  </si>
  <si>
    <t>{[VAR_TM_FULLNAME]}离成为这项运动的领军人物已经不远了。明年您会设定什么目标来帮助实现这一点？</t>
  </si>
  <si>
    <t>{[VAR_TM_FULLNAME]} не так уж многого не хватает, чтобы стать лидером этого вида спорта. Какие цели вы поставите на следующий год, чтобы помочь ей этого добиться?</t>
  </si>
  <si>
    <t>{[VAR_TM_FULLNAME]} não está longe de se tornar uma líder neste esporte. Que objetivos você definirá para o próximo ano para ajudá-la a alcançar isso?</t>
  </si>
  <si>
    <t>CONF7_Q17_M</t>
  </si>
  <si>
    <t>{[VAR_TM_FULLNAME]} fehlt nicht viel, um zum Aushängeschild in seinem Sport zu werden. Welche Ziele werden Sie für das kommende Jahr festlegen, um ihm zu helfen, dies zu erreichen?</t>
  </si>
  <si>
    <t>{[VAR_TM_FULLNAME]} не так уж многого не хватает, чтобы стать лидером этого вида спорта. Какие цели вы поставите на следующий год, чтобы помочь ему этого добиться?</t>
  </si>
  <si>
    <t>{[VAR_TM_FULLNAME]} não está longe de se tornar uma líder neste esporte. Que objetivos você definirá para o próximo ano para ajudá-lo a alcançar isso?</t>
  </si>
  <si>
    <t>CONF7_Q17_R1_F</t>
  </si>
  <si>
    <t>It might not seem like much to you, but in reality, the gap is huge! Above all, she must continue to work hard and build up her confidence, which is the key.</t>
  </si>
  <si>
    <t>Cela vous semble peu mais, en réalité, l'écart est énorme ! Elle doit surtout continuer à travailler et emmagasiner de la confiance, c'est la clé.</t>
  </si>
  <si>
    <t>Das mag Ihnen zwar wenig erscheinen, doch in Wirklichkeit ist der Abstand enorm! Sie muss vor allem weiterarbeiten und Selbstvertrauen tanken. Das ist der Schlüssel.</t>
  </si>
  <si>
    <t>Puede que a ti no te parezca mucho, pero yo creo que le queda un larguísimo camino por delante. Sobre todo, debe seguir trabajando mucho y desarrollando su confianza, que es la clave.</t>
  </si>
  <si>
    <t>A voi potrebbe sembrare poco, ma in realtà il salto di qualità da compiere è enorme! Deve continuare a impegnarsi e migliorare la sua fiducia in sé, questa sarà la chiave.</t>
  </si>
  <si>
    <t>也许在你看来差距不大，但事实上，这道鸿沟非常明显！她必须继续刻苦训练，增强信心——这才是关键。</t>
  </si>
  <si>
    <t>Вам может казаться, что это немного, но на самом деле разрыв огромный! Прежде всего, ей нужно продолжать усердно работать и укреплять уверенность — это ключевой фактор.</t>
  </si>
  <si>
    <t>Pode não parecer muito para você, mas na realidade, a diferença é enorme! Acima de tudo, ela deve continuar trabalhando duro e construindo sua confiança, que é a chave.</t>
  </si>
  <si>
    <t>CONF7_Q17_R1_M</t>
  </si>
  <si>
    <t>It might not seem like much to you, but in reality, the gap is huge! Above all, he must continue to work hard and build up his confidence, which is the key.</t>
  </si>
  <si>
    <t>Cela vous semble peu mais, en réalité, l'écart est énorme ! Il doit surtout continuer à travailler et emmagasiner de la confiance, c'est la clé.</t>
  </si>
  <si>
    <t>Das mag Ihnen zwar wenig erscheinen, doch in Wirklichkeit ist der Abstand enorm! Er muss vor allem weiterarbeiten und Selbstvertrauen tanken. Das ist der Schlüssel.</t>
  </si>
  <si>
    <t>也许在你看来差距不大，但事实上，这道鸿沟非常明显！他必须继续刻苦训练，增强信心——这才是关键。</t>
  </si>
  <si>
    <t>Вам может казаться, что это немного, но на самом деле разрыв огромный! Прежде всего, ему нужно продолжать усердно работать и укреплять уверенность — это ключевой фактор.</t>
  </si>
  <si>
    <t>Pode não parecer muito para você, mas na realidade, a diferença é enorme! Acima de tudo, ele deve continuar trabalhando duro e construindo sua confiança, que é a chave.</t>
  </si>
  <si>
    <t>CONF7_Q17_R2_F</t>
  </si>
  <si>
    <t>Her goal this year will be to win at least one major title and improve her consistency.</t>
  </si>
  <si>
    <t>Son objectif cette année sera de gagner au moins un titre majeur et d'améliorer sa régularité.</t>
  </si>
  <si>
    <t>Ihr Ziel dieses Jahr ist, mindestens einen Major-Titel zu erreichen und ihre Konstanz zu verbessern.</t>
  </si>
  <si>
    <t>Su objetivo para este año será ganar al menos un título importante y mejorar su constancia.</t>
  </si>
  <si>
    <t>I suoi obiettivi per quest’anno saranno vincere almeno un titolo importante e diventare più regolare.</t>
  </si>
  <si>
    <t>她今年的目标将是至少赢得一个重大赛事的冠军，并提高她的稳定性。</t>
  </si>
  <si>
    <t>Её цель в этом году — выиграть как минимум один крупный титул и стать стабильнее.</t>
  </si>
  <si>
    <t>Seu objetivo este ano será vencer pelo menos um título importante e melhorar sua consistência.</t>
  </si>
  <si>
    <t>CONF7_Q17_R2_M</t>
  </si>
  <si>
    <t>His goal this year will be to win at least one major title and improve his consistency.</t>
  </si>
  <si>
    <t>Sein Ziel dieses Jahr ist, mindestens einen Major-Titel zu erreichen und seine Konstanz zu verbessern.</t>
  </si>
  <si>
    <t>他今年的目标将是至少赢得一个重大赛事的冠军，并提高他的稳定性。</t>
  </si>
  <si>
    <t>Его цель в этом году — выиграть как минимум один крупный титул и стать стабильнее.</t>
  </si>
  <si>
    <t>CONF7_Q17_R3_F</t>
  </si>
  <si>
    <t>I'd like her to win a top 10 this year. This would help her to realize that she’s got what it takes to go further.</t>
  </si>
  <si>
    <t>J'aimerais qu'elle gagne un top 10 cette année. Cela lui permettrait de se rendre compte qu'elle a le niveau pour aller plus loin.</t>
  </si>
  <si>
    <t>Ich wünsche mir, dass sie sich dieses Jahr einen Platz in den Top 10 sichert. Hierdurch wird sie endlich sehen können, dass sie das Niveau hat, es noch weiter zu bringen.</t>
  </si>
  <si>
    <t>Me gustaría que obtuviera un Top 10 este año. Esto le ayudaría a darse cuenta de que tiene lo que hace falta para llegar más lejos.</t>
  </si>
  <si>
    <t>Vorrei che riuscisse a sconfiggere una delle top 10 quest’anno. Un risultato di questo livello le permetterebbe di capire che ha tutte le carte per poter salire ancora di più.</t>
  </si>
  <si>
    <t>我希望她今年能击败一位世界前十的选手。这将有助于她意识到自己有能力走得更远。</t>
  </si>
  <si>
    <t>Мне бы хотелось, чтобы она обыграла кого-то из топ-10 в этом году. Это помогло бы ей понять, что она способна идти дальше.</t>
  </si>
  <si>
    <t>Eu gostaria que ela ganhasse um top 10 este ano. Isso a ajudaria a perceber que ela tem o que é preciso para ir mais longe.</t>
  </si>
  <si>
    <t>CONF7_Q17_R3_M</t>
  </si>
  <si>
    <t>I'd like him to win a top 10 this year. This would help him to realize that he’s got what it takes to go further.</t>
  </si>
  <si>
    <t>J'aimerais qu'il gagne un top 10 cette année. Cela lui permettrait de se rendre compte qu'il a le niveau pour aller plus loin.</t>
  </si>
  <si>
    <t>Ich wünsche mir, dass er sich dieses Jahr einen Platz in den Top 10 sichert. Hierdurch wird er endlich sehen können, dass er das Niveau hat, es noch weiter zu bringen.</t>
  </si>
  <si>
    <t>Vorrei che riuscisse a sconfiggere uno dei top 10 quest’anno. Un risultato di questo livello gli permetterebbe di capire che ha tutte le carte per poter salire ancora di più.</t>
  </si>
  <si>
    <t>我希望他今年能击败一位世界前十的选手。这将有助于他意识到自己有能力走得更远。</t>
  </si>
  <si>
    <t>Мне бы хотелось, чтобы он обыграл кого-то из топ-10 в этом году. Это помогло бы ему понять, что он способен идти дальше.</t>
  </si>
  <si>
    <t>Eu gostaria que ele ganhasse um top 10 este ano. Isso o ajudaria a perceber que ele tem o que é preciso para ir mais longe.</t>
  </si>
  <si>
    <t>CONF7_Q17_R4_F</t>
  </si>
  <si>
    <t>We’re aiming for the top 10 obviously! She can do it, I believe in her!</t>
  </si>
  <si>
    <t>Objectif top 10 évidemment ! Elle peut le faire, je crois en elle !</t>
  </si>
  <si>
    <t>Das Ziel ist natürlich die Top 10! Sie kann das schaffen. Ich glaube an sie!</t>
  </si>
  <si>
    <t>Obviamente, apuntamos al Top 10. ¡Ella puede hacerlo, yo creo en ella!</t>
  </si>
  <si>
    <t>L’obiettivo è ovviamente entrare nelle top 10! Può farcela, io credo in lei!</t>
  </si>
  <si>
    <t>我们的目标显然是进入世界前十！她能做到的，我相信她！</t>
  </si>
  <si>
    <t>Разумеется, мы нацелены на топ-10! Она может добиться этого, я в неё верю!</t>
  </si>
  <si>
    <t>Estamos mirando o top 10, obviamente! Ela consegue, eu acredito nela!</t>
  </si>
  <si>
    <t>CONF7_Q17_R4_M</t>
  </si>
  <si>
    <t>We’re aiming for the top 10 obviously! He can do it, I believe in him!</t>
  </si>
  <si>
    <t>Objectif top 10 évidemment ! Il peut le faire, je crois en lui !</t>
  </si>
  <si>
    <t>Das Ziel ist natürlich die Top 10! Er kann das schaffen. Ich glaube an ihn!</t>
  </si>
  <si>
    <t>Obviamente, apuntamos al Top 10. ¡Él puede hacerlo, yo creo en él!</t>
  </si>
  <si>
    <t>L’obiettivo è ovviamente entrare nei top 10! Può farcela, io credo in lui!</t>
  </si>
  <si>
    <t>我们的目标显然是进入世界前十！他能做到的，我相信他！</t>
  </si>
  <si>
    <t>Разумеется, мы нацелены на топ-10! Он может добиться этого, я в него верю!</t>
  </si>
  <si>
    <t>Estamos mirando o top 10, obviamente! Ele consegue, eu acredito nele!</t>
  </si>
  <si>
    <t>CONF7_Q18_F</t>
  </si>
  <si>
    <t>While {[VAR_TM_FULLNAME]} is still struggling on the circuit, I imagine that the coming year will be decisive for her. What do you plan to work on first to improve her status?</t>
  </si>
  <si>
    <t>Alors que {[VAR_TM_FULLNAME]} fait encore parti des "galériennes du circuit", j'imagine que l'année qui arrive sera décisive pour elle. Que comptez-vous travailler en priorité pour améliorer son statut ?</t>
  </si>
  <si>
    <t>Obwohl {[VAR_TM_FULLNAME]} noch zu den „Galeeren des Circuits“ gehört, kann ich mir vorstellen, dass das kommende Jahr für sie von entscheidender Bedeutung sein wird. Woran möchten Sie hauptsächlich arbeiten, um ihren Status zu verbessern?</t>
  </si>
  <si>
    <t>{[VAR_TM_FULLNAME]} sigue teniendo sus problemas en el circuito: imagino que el próximo año será decisivo para ella. ¿En qué piensas trabajar primero para mejorar su estatus?</t>
  </si>
  <si>
    <t>{[VAR_TM_FULLNAME]} fa ancora parte delle giocatrici del circuito che hanno avuto una carriera difficile e immagino che l'anno prossimo sia decisivo per lei. Quali sono le tue priorità per tentare di migliorare la sua posizione?</t>
  </si>
  <si>
    <t>尽管{[VAR_TM_FULLNAME]}在巡回赛上仍然有些挣扎，我想明年对她来说将是关键一年。您打算先从哪些方面着手提升她的表现？</t>
  </si>
  <si>
    <t>Хотя {[VAR_TM_FULLNAME]} пока испытывает трудности на туре, полагаю, что следующий год станет для неё решающим. С чего вы планируете начать, чтобы улучшить её позиции?</t>
  </si>
  <si>
    <t>Enquanto {[VAR_TM_FULLNAME]} ainda está lutando no circuito, imagino que o próximo ano será decisivo para ela. O que você planeja trabalhar primeiro para melhorar seu status?</t>
  </si>
  <si>
    <t>CONF7_Q18_M</t>
  </si>
  <si>
    <t>While {[VAR_TM_FULLNAME]} is still struggling on the circuit, I imagine that the coming year will be decisive for him. What do you plan to work on first to improve his status?</t>
  </si>
  <si>
    <t>Alors que {[VAR_TM_FULLNAME]} fait encore parti des "galériens du circuit", j'imagine que l'année qui arrive sera décisive pour lui. Que comptez-vous travailler en priorité pour améliorer son statut ?</t>
  </si>
  <si>
    <t>Obwohl {[VAR_TM_FULLNAME]} noch zu den „Galeeren des Circuits“ gehört, kann ich mir vorstellen, dass das kommende Jahr für ihn von entscheidender Bedeutung sein wird. Woran möchten Sie hauptsächlich arbeiten, um seinen Status zu verbessern?</t>
  </si>
  <si>
    <t>{[VAR_TM_FULLNAME]} sigue teniendo sus problemas en el circuito: imagino que el próximo año será decisivo para él. ¿En qué piensas trabajar primero para mejorar su estatus?</t>
  </si>
  <si>
    <t>{[VAR_TM_FULLNAME]} fa ancora parte dei giocatori del circuito che hanno avuto una carriera difficile e immagino che l'anno prossimo sia decisivo per lui. Quali sono le tue priorità per tentare di migliorare la sua posizione?</t>
  </si>
  <si>
    <t>Хотя {[VAR_TM_FULLNAME]} пока испытывает трудности на туре, полагаю, что следующий год станет для него решающим. С чего вы планируете начать, чтобы улучшить его позиции?</t>
  </si>
  <si>
    <t>Enquanto {[VAR_TM_FULLNAME]} ainda está lutando no circuito, imagino que o próximo ano será decisivo para ele. O que você planeja trabalhar primeiro para melhorar seu status?</t>
  </si>
  <si>
    <t>CONF7_Q18_R1_F</t>
  </si>
  <si>
    <t>It's hard, but she'll get there. Gaining consistency will be the key for her, so that's what we'll work on together.</t>
  </si>
  <si>
    <t>C'est dur mais elle va y arriver. Gagner en régularité sera la clé pour elle et c'est ce que nous allons travailler ensemble.</t>
  </si>
  <si>
    <t>Das ist zwar schwierig, sie wird das aber schaffen. Regelmäßige Siege werden der Schlüssel sein und daran werden wir gemeinsam arbeiten.</t>
  </si>
  <si>
    <t>Es difícil, pero lo logrará. La clave en su caso será ganar en consistencia, así que eso es lo que vamos a trabajar.</t>
  </si>
  <si>
    <t>Non sarà facile, ma ce la farà. Vincere con regolarità sarà la chiave e ci lavoreremo insieme.</t>
  </si>
  <si>
    <t>虽然困难重重，但她一定能挺过去。提升稳定性将是关键，这也是我们接下来要重点训练的方向。</t>
  </si>
  <si>
    <t>Ей непросто, но она справится. Стабильность — решающий фактор, именно над этим мы и будем работать.</t>
  </si>
  <si>
    <t>É difícil, mas ela vai conseguir. Ganhar consistência será a chave para ela, então é nisso que trabalharemos juntos.</t>
  </si>
  <si>
    <t>CONF7_Q18_R1_M</t>
  </si>
  <si>
    <t>It's hard, but he'll get there. Gaining consistency will be the key for him, so that's what we'll work on together.</t>
  </si>
  <si>
    <t>C'est dur mais il va y arriver. Gagner en régularité sera la clé pour lui et c'est ce que nous allons travailler ensemble.</t>
  </si>
  <si>
    <t>Das ist zwar schwierig, er wird das aber schaffen. Regelmäßige Siege werden der Schlüssel sein und daran werden wir gemeinsam arbeiten.</t>
  </si>
  <si>
    <t>虽然困难重重，但他一定能挺过去。提升稳定性将是关键，这也是我们接下来要重点训练的方向。</t>
  </si>
  <si>
    <t>Ему непросто, но он справится. Стабильность — решающий фактор, именно над этим мы и будем работать.</t>
  </si>
  <si>
    <t>É difícil, mas ele vai conseguir. Ganhar consistência será a chave para ele, então é nisso que trabalharemos juntos.</t>
  </si>
  <si>
    <t>CONF7_Q18_R2_F</t>
  </si>
  <si>
    <t>Decisive yes, but let's not put too much pressure on her either. Intensive mental preparation can help her meet this challenge.</t>
  </si>
  <si>
    <t>Décisive oui mais ne lui mettons pas trop de pression non plus. Une préparation mentale intensive peut l'aider à relever ce défi.</t>
  </si>
  <si>
    <t>Entscheidend, ja, wir sollten sie aber nicht allzu sehr unter Druck setzen. Eine intensive mentale Vorbereitung kann ihr dabei helfen, diese Herausforderung zu bewältigen.</t>
  </si>
  <si>
    <t>Va a ser decisivo, sí, pero tampoco hay que meterle demasiada presión. Una buena preparación mental puede contribuir a que se enfrente a este desafío.</t>
  </si>
  <si>
    <t>Sì, sarà decisivo, ma facciamo in modo da non metterle troppa pressione. Una valida preparazione mentale l’aiuterà ad affrontare questa sfida.</t>
  </si>
  <si>
    <t>关键的一年没错，但我们也别给她太大压力。通过系统的心理强化训练，她一定能迎接挑战。</t>
  </si>
  <si>
    <t>Год будет решающим, да, но не стоит оказывать на неё чрезмерное давление. Интенсивная ментальная подготовка поможет ей справиться с задачей.</t>
  </si>
  <si>
    <t>Decisivo sim, mas não vamos colocar muita pressão nela também. Uma preparação mental intensiva pode ajudá-la a enfrentar esse desafio.</t>
  </si>
  <si>
    <t>CONF7_Q18_R2_M</t>
  </si>
  <si>
    <t>Decisive yes, but let's not put too much pressure on him either. Intensive mental preparation can help him meet this challenge.</t>
  </si>
  <si>
    <t>Entscheidend, ja, wir sollten ihn aber nicht allzu sehr unter Druck setzen. Eine intensive mentale Vorbereitung kann ihm dabei helfen, diese Herausforderung zu bewältigen.</t>
  </si>
  <si>
    <t>关键的一年没错，但我们也别给他太大压力。通过系统的心理强化训练，他一定能迎接挑战。</t>
  </si>
  <si>
    <t>Год будет решающим, да, но не стоит оказывать на него чрезмерное давление. Интенсивная ментальная подготовка поможет ему справиться с задачей.</t>
  </si>
  <si>
    <t>Decisivo sim, mas não vamos colocar muita pressão nele também. Uma preparação mental intensiva pode ajudá-lo a enfrentar esse desafio.</t>
  </si>
  <si>
    <t>CONF7_Q18_R3_F</t>
  </si>
  <si>
    <t>Her physical condition still leaves something to be desired. I'm considering changing her trainer.</t>
  </si>
  <si>
    <t>Sa condition physique laisse encore à désirer. J'envisage de changer son préparateur.</t>
  </si>
  <si>
    <t>Ihr körperlicher Zustand lässt noch zu wünschen übrig. Ich beabsichtige, ihren Vorbereitungstrainer zu wechseln.</t>
  </si>
  <si>
    <t>Su condición física deja aún algo que desear. Estoy pensando en cambiar de preparador.</t>
  </si>
  <si>
    <t>Le sue condizioni fisiche lasciano ancora a desiderare. Il mio consiglio è cambiare il preparatore atletico.</t>
  </si>
  <si>
    <t>她的体能状况仍不理想，我正考虑更换她的体能教练。</t>
  </si>
  <si>
    <t>Её физическая форма пока оставляет желать лучшего. Я подумываю о смене тренера по физподготовке.</t>
  </si>
  <si>
    <t>Sua condição física ainda deixa a desejar. Estou considerando trocar sua treinadora.</t>
  </si>
  <si>
    <t>CONF7_Q18_R3_M</t>
  </si>
  <si>
    <t>HIs physical condition still leaves something to be desired. I'm considering changing his trainer.</t>
  </si>
  <si>
    <t>Sein körperlicher Zustand lässt noch zu wünschen übrig. Ich beabsichtige, seinen Vorbereitungstrainer zu wechseln.</t>
  </si>
  <si>
    <t>他的体能状况仍不理想，我正考虑更换他的体能教练。</t>
  </si>
  <si>
    <t>Его физическая форма пока оставляет желать лучшего. Я подумываю о смене тренера по физподготовке.</t>
  </si>
  <si>
    <t>Sua condição física ainda deixa a desejar. Estou considerando trocar seu treinador.</t>
  </si>
  <si>
    <t>CONF7_Q18_R4_F</t>
  </si>
  <si>
    <t>I find that her tactical choices are not always the most appropriate during her matches. So we're going to rework all of her game plans.</t>
  </si>
  <si>
    <t>Je trouve que ces choix tactiques ne sont pas toujours les plus appropriés pendant ses matchs. On va donc retravailler l'ensemble de ses plans de jeu.</t>
  </si>
  <si>
    <t>Ich finde, dass ihre taktischen Entscheidungen in ihren Spielen nicht immer angemessen sind. Wir werden daher alle ihre Spielpläne überarbeiten.</t>
  </si>
  <si>
    <t>Me parece que sus elecciones tácticas no son siempre las más adecuadas durante los partidos. Por lo tanto, vamos a reelaborar todos sus planes de juego.</t>
  </si>
  <si>
    <t>Penso che le sue scelte tattiche durante gli incontri non siano sempre le migliori. Dobbiamo quindi lavorare sui piani di gioco.</t>
  </si>
  <si>
    <t>我发现她在比赛中的战术选择并不总是最恰当的。所以我们会重新调整她的整体战术思路。</t>
  </si>
  <si>
    <t>Её тактические решения не всегда оптимальны. Поэтому мы полностью пересмотрим её игровые схемы.</t>
  </si>
  <si>
    <t>Acho que suas escolhas táticas nem sempre são as mais adequadas durante suas partidas. Então, vamos refazer todos os seus planos de jogo.</t>
  </si>
  <si>
    <t>CONF7_Q18_R4_M</t>
  </si>
  <si>
    <t>I find that his tactical choices are not always the most appropriate during his matches. So we're going to rework all of his game plans.</t>
  </si>
  <si>
    <t>Ich finde, dass seine taktischen Entscheidungen in seinen Spielen nicht immer angemessen sind. Wir werden daher alle seine Spielpläne überarbeiten.</t>
  </si>
  <si>
    <t>我发现他在比赛中的战术选择并不总是最恰当的的。所以我们会重新调整他的整体战术思路。</t>
  </si>
  <si>
    <t>Его тактические решения не всегда оптимальны. Поэтому мы полностью пересмотрим его игровые схемы.</t>
  </si>
  <si>
    <t>CONF7_Q19_F</t>
  </si>
  <si>
    <t>Life is tough for players like {[VAR_TM_FULLNAME]}: a lifetime of sacrifices in an attempt to one day reach the world's elite and finally make a living from their passion! How do you plan to help her with this challenge next year?</t>
  </si>
  <si>
    <t>La vie est dure pour les joueuses comme {[VAR_TM_FULLNAME]}, une vie de sacrifices pour tenter d'atteindre un jour l'élite mondiale et vivre enfin de sa passion ! Qu'avez-vous en tête pour l'accompagner dans ce défi l'année prochaine ?</t>
  </si>
  <si>
    <t>Für Spielerinnen wie {[VAR_TM_FULLNAME]} ist das Leben schwierig, ein Leben voller Opfer, um zu versuchen, eines Tages die Weltelite zu erreichen und schließlich von ihrer Leidenschaft leben zu können! Was für Pläne haben Sie, um sie nächstes Jahr bei dieser Herausforderung zu begleiten?</t>
  </si>
  <si>
    <t>La vida no es fácil para tenistas como {[VAR_TM_FULLNAME]}: es un sacrificio constante para intentar llegar algún día a la élite mundial y, por fin, acabar viviendo de su pasión. ¿Cómo piensas ayudarla con este desafío el próximo año?</t>
  </si>
  <si>
    <t>Non è una vita facile per giocatrici come {[VAR_TM_FULLNAME]}; è una vita di sacrifici nel tentativo di raggiungere un giorno l’olimpo delle giocatrici e godere finalmente dei frutti della propria passione! Cosa hai in mente per accompagnarla in questa avventura durante la prossima stagione?</t>
  </si>
  <si>
    <t>像{[VAR_TM_FULLNAME]}这样的球员，生活真的不容易——为了追逐梦想，他们几乎付出了一切，只为有朝一日能跻身世界顶尖并靠热爱谋生！您打算明年如何帮助她应对这样的挑战？</t>
  </si>
  <si>
    <t>Жизнь игроков уровня {[VAR_TM_FULLNAME]} непроста: постоянные жертвы ради надежды однажды попасть в мировую элиту и зарабатывать любимым делом! Как вы планируете помочь ей в этом в следующем году?</t>
  </si>
  <si>
    <t>A vida é dura para jogadoras como {[VAR_TM_FULLNAME]}: um sacrifício de vida na tentativa de um dia alcançar a elite mundial e finalmente viver de sua paixão! Como você planeja ajudá-la com este desafio no próximo ano?</t>
  </si>
  <si>
    <t>CONF7_Q19_M</t>
  </si>
  <si>
    <t>Life is tough for players like {[VAR_TM_FULLNAME]}: a lifetime of sacrifices in an attempt to one day reach the world's elite and finally make a living from their passion! How do you plan to help him with this challenge next year?</t>
  </si>
  <si>
    <t>La vie est dure pour les joueurs comme {[VAR_TM_FULLNAME]}, une vie de sacrifices pour tenter d'atteindre un jour l'élite mondial et vivre enfin de sa passion ! Qu'avez-vous en tête pour l'accompagner dans ce défi l'année prochaine ?</t>
  </si>
  <si>
    <t>Für Spieler wie {[VAR_TM_FULLNAME]} ist das Leben schwierig, ein Leben voller Opfer, um zu versuchen, eines Tages die Weltelite zu erreichen und schließlich von seiner Leidenschaft leben zu können! Was für Pläne haben Sie, um ihn nächstes Jahr bei dieser Herausforderung zu begleiten?</t>
  </si>
  <si>
    <t>La vida no es fácil para tenistas como {[VAR_TM_FULLNAME]}: es un sacrificio constante para intentar llegar algún día a la élite mundial y, por fin, acabar viviendo de su pasión. ¿Cómo piensas ayudarlo con este desafío el próximo año?</t>
  </si>
  <si>
    <t>Non è una vita facile per giocatori come {[VAR_TM_FULLNAME]}; è una vita di sacrifici nel tentativo di raggiungere un giorno l’olimpo dei giocatori e godere finalmente dei frutti della propria passione! Cosa hai in mente per accompagnarlo in questa avventura durante la prossima stagione?</t>
  </si>
  <si>
    <t>像{[VAR_TM_FULLNAME]}这样的球员，生活真的不容易——为了追逐梦想，他们几乎付出了一切，只为有朝一日能跻身世界顶尖并靠热爱谋生！您打算明年如何帮助他应对这样的挑战？</t>
  </si>
  <si>
    <t>Жизнь игроков уровня {[VAR_TM_FULLNAME]} непроста: постоянные жертвы ради надежды однажды попасть в мировую элиту и зарабатывать любимым делом! Как вы планируете помочь ему в этом в следующем году?</t>
  </si>
  <si>
    <t>A vida é dura para jogadores como {[VAR_TM_FULLNAME]}: um sacrifício de vida na tentativa de um dia alcançar a elite mundial e finalmente viver de sua paixão! Como você planeja ajudá-lo com este desafio no próximo ano?</t>
  </si>
  <si>
    <t>CONF7_Q19_R1_F</t>
  </si>
  <si>
    <t>Surrounding her with the best staff is essential, so this is what we will continue to do. It will pay off, I have no doubt about that.</t>
  </si>
  <si>
    <t>L'entourer du meilleur staff est primordial et ce qu'on va continuer à faire. Ça va payer j'ai aucun doute là-dessus.</t>
  </si>
  <si>
    <t>Es ist entscheidend, ihr den besten Mitarbeiterstab zur Verfügung zu stellen, und das werden wir auch weiterhin tun. Das wird sich auszahlen, daran habe ich keine Zweifel.</t>
  </si>
  <si>
    <t>Es fundamental que se rodee del mejor personal, así que eso es lo que seguiremos haciendo. Dará sus frutos, no me cabe ninguna duda.</t>
  </si>
  <si>
    <t>Assegnarle il miglior personale è fondamentale ed è ciò che continueremo a fare. I risultati arriveranno, ne sono sicuro.</t>
  </si>
  <si>
    <t>为她提供最顶尖的团队支持至关重要——这也是我们坚持在做的事。我毫不怀疑，这一切终将得到回报。</t>
  </si>
  <si>
    <t>Очень важно окружить её лучшими специалистами — и мы продолжим делать именно это. Я полностью уверен, что это принесёт плоды.</t>
  </si>
  <si>
    <t>Cercá-la com a melhor equipe é essencial, então é isso que continuaremos a fazer. Vai valer a pena, não tenho dúvidas.</t>
  </si>
  <si>
    <t>CONF7_Q19_R1_M</t>
  </si>
  <si>
    <t>Surrounding him with the best staff is essential, so this is what we will continue to do. It will pay off, I have no doubt about that.</t>
  </si>
  <si>
    <t>为他提供最顶尖的团队支持至关重要——这也是我们坚持在做的事。我毫不怀疑，这一切终将得到回报。</t>
  </si>
  <si>
    <t>Очень важно окружить его лучшими специалистами — и мы продолжим делать именно это. Я полностью уверен, что это принесёт плоды.</t>
  </si>
  <si>
    <t>Cercá-lo com a melhor equipe é essencial, então é isso que continuaremos a fazer. Vai valer a pena, não tenho dúvidas.</t>
  </si>
  <si>
    <t>CONF7_Q19_R2_F</t>
  </si>
  <si>
    <t>Work, work, and more work is the only thing that counts!</t>
  </si>
  <si>
    <t>Le travail, le travail et le travail, il n'y a que ça de vrai !</t>
  </si>
  <si>
    <t>Arbeit, Arbeit und nochmal Arbeit. Nur das zählt!</t>
  </si>
  <si>
    <t>¡Trabajo, trabajo y más trabajo es lo único que cuenta!</t>
  </si>
  <si>
    <t>Lavoro, lavoro, lavoro, questa è la chiave!</t>
  </si>
  <si>
    <t>只有一个词：努力，努力，再努力！</t>
  </si>
  <si>
    <t>Работа, работа и ещё раз работа — вот что действительно важно!</t>
  </si>
  <si>
    <t>Trabalho, trabalho e mais trabalho é a única coisa que conta!</t>
  </si>
  <si>
    <t>CONF7_Q19_R2_M</t>
  </si>
  <si>
    <t>CONF7_Q19_R3_F</t>
  </si>
  <si>
    <t>The physical aspect is essential. {[VAR_TM_FIRSTNAME]} needs to be able to play match after match without any problems. Her physical trainer has already developed a custom program for her.</t>
  </si>
  <si>
    <t>La dimension physique est essentielle, {[VAR_TM_FIRSTNAME]} doit pouvoir enchaîner les matchs sans problème. Son préparateur physique a déjà élaboré un programme sur mesure pour elle.</t>
  </si>
  <si>
    <t>Der körperliche Aspekt ist grundlegend. {[VAR_TM_FIRSTNAME]} muss ohne Probleme mehrere Spiele hintereinander bestreiten können. Ihr Fitnesstrainer hat bereits ein maßgeschneidertes Programm für sie vorbereitet.</t>
  </si>
  <si>
    <t>La vertiente física es fundamental. {[VAR_TM_FIRSTNAME]} necesita poder jugar un partido tras otro sin ningún problema. Su preparador físico ya le ha desarrollado un programa personalizado.</t>
  </si>
  <si>
    <t>La preparazione fisica è la base e {[VAR_TM_FIRSTNAME]} deve essere in grado di giocare gli incontri uno dopo l'altro senza alcun problema. Il suo preparatore fisico ha già studiato un programma su misura per lei.</t>
  </si>
  <si>
    <t>体能是关键。{[VAR_TM_FIRSTNAME]}必须能连续作战，保持状态。体能教练已经为她制定了专属训练计划。</t>
  </si>
  <si>
    <t>Физическая подготовка — ключевой аспект. {[VAR_TM_FIRSTNAME]} должна уметь играть матч за матчем без проблем. Её тренер уже разработал индивидуальную программу.</t>
  </si>
  <si>
    <t>O aspecto físico é essencial. {[VAR_TM_FIRSTNAME]} precisa ser capaz de jogar partida após partida sem problemas. Sua preparadora física já desenvolveu um programa personalizado para ela.</t>
  </si>
  <si>
    <t>CONF7_Q19_R3_M</t>
  </si>
  <si>
    <t>The physical aspect is essential. {[VAR_TM_FIRSTNAME]} needs to be able to play match after match without any problems. His physical trainer has already developed a custom program for him.</t>
  </si>
  <si>
    <t>La dimension physique est essentielle, {[VAR_TM_FIRSTNAME]} doit pouvoir enchaîner les matchs sans problème. Son préparateur physique a déjà élaboré un programme sur mesure pour lui.</t>
  </si>
  <si>
    <t>Der körperliche Aspekt ist grundlegend. {[VAR_TM_FIRSTNAME]} muss ohne Probleme mehrere Spiele hintereinander bestreiten können. Sein Fitnesstrainer hat bereits ein maßgeschneidertes Programm für ihn vorbereitet.</t>
  </si>
  <si>
    <t>La preparazione fisica è la base e {[VAR_TM_FIRSTNAME]} deve essere in grado di giocare gli incontri uno dopo l'altro senza alcun problema. Il suo preparatore fisico ha già studiato un programma su misura per lui.</t>
  </si>
  <si>
    <t>体能是关键。{[VAR_TM_FIRSTNAME]}必须能连续作战，保持状态。体能教练已经为他制定了专属训练计划。</t>
  </si>
  <si>
    <t>Физическая подготовка — ключевой аспект. {[VAR_TM_FIRSTNAME]} должен уметь играть матч за матчем без проблем. Его тренер уже разработал индивидуальную программу.</t>
  </si>
  <si>
    <t>O aspecto físico é essencial. {[VAR_TM_FIRSTNAME]} precisa ser capaz de jogar partida após partida sem problemas. O preparador físico dele já desenvolveu um programa personalizado para ele.</t>
  </si>
  <si>
    <t>CONF7_Q19_R4_F</t>
  </si>
  <si>
    <t>Improving her serve and scoring more easy points is essential if {[VAR_TM_FIRSTNAME]} wants to move up in the rankings.</t>
  </si>
  <si>
    <t>Perfectionner son service et s'offrir davantage de points gratuits, c'est essentiel si {[VAR_TM_FIRSTNAME]} veut monter au ranking.</t>
  </si>
  <si>
    <t>Die Verbesserung ihres Aufschlags und die Sicherung von mehr geschenkten Punkten ist entscheidend, wenn {[VAR_TM_FIRSTNAME]} in der Rangliste nach oben will.</t>
  </si>
  <si>
    <t>Si {[VAR_TM_FIRSTNAME]} pretende ascender en la clasificación, es esencial mejorar su saque y anotar más puntos fáciles.</t>
  </si>
  <si>
    <t>Perfezionare il servizio e sfruttare i punti gratuiti, questo è il prossimo passo se {[VAR_TM_FIRSTNAME]} vuole salire in classifica.</t>
  </si>
  <si>
    <t>如果{[VAR_TM_FIRSTNAME]}想提升排名，那就必须改进发球，并多拿一些轻松得分。</t>
  </si>
  <si>
    <t>Укрепить подачу и набирать больше лёгких очков — жизненно важно, если {[VAR_TM_FIRSTNAME]} хочет подняться в рейтинге.</t>
  </si>
  <si>
    <t>Melhorar o saque e marcar mais pontos fáceis é essencial se {[VAR_TM_FIRSTNAME]} quiser subir no ranking.</t>
  </si>
  <si>
    <t>CONF7_Q19_R4_M</t>
  </si>
  <si>
    <t>Improving his serve and scoring more easy points is essential if {[VAR_TM_FIRSTNAME]} wants to move up in the rankings.</t>
  </si>
  <si>
    <t>Die Verbesserung seines Aufschlags und die Sicherung von mehr geschenkten Punkten ist entscheidend, wenn {[VAR_TM_FIRSTNAME]} in der Rangliste nach oben will.</t>
  </si>
  <si>
    <t>CONF7_Q20_F</t>
  </si>
  <si>
    <t>{[VAR_TM_FULLNAME]} has retired... What will you remember about your collaboration?</t>
  </si>
  <si>
    <t>{[VAR_TM_FULLNAME]} a tiré sa révérance… Que retiendrez-vous de votre collaboration ?</t>
  </si>
  <si>
    <t>{[VAR_TM_FULLNAME]} ist zurückgetreten ... Was werden Sie aus Ihrer Zusammenarbeit behalten?</t>
  </si>
  <si>
    <t>{[VAR_TM_FULLNAME]} se ha retirado... ¿Qué es lo que más vas a recordar de vuestra colaboración?</t>
  </si>
  <si>
    <t>{[VAR_TM_FULLNAME]} si è ritirata… che cosa ti rimarrà della vostra collaborazione?</t>
  </si>
  <si>
    <t>{[VAR_TM_FULLNAME]}退役了……
 对于这段合作，您印象最深的是什么？</t>
  </si>
  <si>
    <t>{[VAR_TM_FULLNAME]} завершила карьеру... Что вы будете вспоминать о вашей совместной работе?</t>
  </si>
  <si>
    <t>{[VAR_TM_FULLNAME]} se aposentou... O que você vai lembrar da sua colaboração?</t>
  </si>
  <si>
    <t>CONF7_Q20_M</t>
  </si>
  <si>
    <t>{[VAR_TM_FULLNAME]} завершил карьеру... Что вы будете вспоминать о вашей совместной работе?</t>
  </si>
  <si>
    <t>CONF7_Q20_R1_F</t>
  </si>
  <si>
    <t>I have nothing but fond memories of her, so humble and dedicated. It’s a pleasure to coach a player like that!</t>
  </si>
  <si>
    <t>Je n'ai que des bons souvenirs la concernant, humble et volontaire, un délice d'entrainer une joueuse comme ça !</t>
  </si>
  <si>
    <t>Ich habe nur gute Erinnerungen an sie, bescheiden und willensstark. Es war eine Freude, eine solche Spielerin zu trainieren!</t>
  </si>
  <si>
    <t>No conservo más que gratos recuerdos de ella, tan humilde y comprometida. ¡Es un placer entrenar a una tenista así!</t>
  </si>
  <si>
    <t>Ho degli splendidi ricordi; umile, di grande impegno, è un piacere allenare una giocatrice come lei!</t>
  </si>
  <si>
    <t>我对她的印象只有美好的回忆——谦逊、敬业。能执教这样的球员，的确是一种享受。</t>
  </si>
  <si>
    <t>У меня остались только самые тёплые воспоминания. Такая скромная, такая преданная делу — работать с ней было удовольствием!</t>
  </si>
  <si>
    <t>Não tenho senão boas lembranças dela, tão humilde e dedicada. É um prazer treinar uma jogadora como essa!</t>
  </si>
  <si>
    <t>CONF7_Q20_R1_M</t>
  </si>
  <si>
    <t>I have nothing but fond memories of him, so humble and dedicated. It’s a pleasure to coach a player like that!</t>
  </si>
  <si>
    <t>Je n'ai que des bons souvenirs le concernant, humble et volontaire, un délice d'entrainer un joueur comme ça !</t>
  </si>
  <si>
    <t>Ich habe nur gute Erinnerungen an ihn, bescheiden und willensstark. Es war eine Freude, einen solchen Spieler zu trainieren!</t>
  </si>
  <si>
    <t>No conservo más que gratos recuerdos de él, tan humilde y comprometido. ¡Es un placer entrenar a un tenista así!</t>
  </si>
  <si>
    <t>Ho degli splendidi ricordi; umile, di grande impegno, è un piacere allenare un giocatore come lui!</t>
  </si>
  <si>
    <t>我对他的印象只有美好的回忆——谦逊、敬业。能执教这样的球员，的确是一种享受。</t>
  </si>
  <si>
    <t>У меня остались только самые тёплые воспоминания. Такой скромный, такой преданный делу — работать с ним было удовольствием!</t>
  </si>
  <si>
    <t>Não tenho senão boas lembranças dele, tão humilde e dedicado. É um prazer treinar um jogador como esse!</t>
  </si>
  <si>
    <t>CONF7_Q20_R2_F</t>
  </si>
  <si>
    <t>I will always remember her as a great champion and all the sacrifices she made to get there, well done!</t>
  </si>
  <si>
    <t>Je ne retiendrai que l'immense championne qu'elle est et tous les sacrifices qu'elle a fait pour en arriver là, chapeau !</t>
  </si>
  <si>
    <t>Ich werde nur die unglaubliche Meisterin in Erinnerung behalten, sowie all die Opfer, die sie brachte, um dies zu erreichen. Ich ziehe meinen Hut!</t>
  </si>
  <si>
    <t>Siempre la recordaré como una gran campeona, con todos los sacrificios que hizo para llegar hasta allí... ¡es como para quitarse el sombrero!</t>
  </si>
  <si>
    <t>Il ricordo principale è quello di una grande campionessa e di tutti i sacrifici che ha fatto per ottenere i suoi risultati!</t>
  </si>
  <si>
    <t>我将永远记得她是一位伟大的冠军，以及她为此付出的所有代价，干得漂亮！</t>
  </si>
  <si>
    <t>Я всегда буду помнить её как настоящую чемпионку и все жертвы, которые она принесла ради этого. Браво!</t>
  </si>
  <si>
    <t>Sempre a lembrarei como uma grande campeã e de todos os sacrifícios que ela fez para chegar lá, parabéns!</t>
  </si>
  <si>
    <t>CONF7_Q20_R2_M</t>
  </si>
  <si>
    <t>I will always remember him as a great champion and all the sacrifices he made to get there, well done!</t>
  </si>
  <si>
    <t>Je ne retiendrai que l'immense champion qu'il est et tous les sacrifices qu'il a fait pour en arriver là, chapeau !</t>
  </si>
  <si>
    <t>Ich werde nur den unglaublichen Meister in Erinnerung behalten, sowie all die Opfer, die er brachte, um dies zu erreichen. Ich ziehe meinen Hut!</t>
  </si>
  <si>
    <t>Siempre lo recordaré como un gran campeón, con todos los sacrificios que hizo para llegar hasta allí... ¡es como para quitarse el sombrero!</t>
  </si>
  <si>
    <t>Il ricordo principale è quello di un grande campione e di tutti i sacrifici che ha fatto per ottenere i suoi risultati!</t>
  </si>
  <si>
    <t>我将永远记得他是一位伟大的冠军，以及他为此付出的所有代价，干得漂亮！</t>
  </si>
  <si>
    <t>Я всегда буду помнить его как настоящего чемпиона и все жертвы, которые он принёс ради этого. Браво!</t>
  </si>
  <si>
    <t>Sempre o lembrarei como um grande campeão e de todos os sacrifícios que ele fez para chegar lá, parabéns!</t>
  </si>
  <si>
    <t>CONF7_Q20_R3_F</t>
  </si>
  <si>
    <t>I'm deeply saddened by her retirement. It's too hard for me to talk about it. Next question please.</t>
  </si>
  <si>
    <t>Je suis vraiment ému par son départ, c'est trop dur pour moi d'en parler. Question suivante s'il vous plait.</t>
  </si>
  <si>
    <t>Ihr Rücktritt trifft mich wirklich hart. Ich kann jetzt nicht darüber sprechen. Nächste Frage, bitte.</t>
  </si>
  <si>
    <t>Me entristece profundamente su retirada. Me resulta muy difícil hablar de ello. Siguiente pregunta por favor.</t>
  </si>
  <si>
    <t>Il suo ritiro mi ha toccato molto, non sono in grado di parlarne. Passiamo alla prossima domanda.</t>
  </si>
  <si>
    <t>她的退役让我非常难过，实在不愿开口谈论这件事了。请跳过这个问题吧。</t>
  </si>
  <si>
    <t>Меня глубоко огорчает её уход. Мне тяжело об этом говорить. Следующий вопрос, пожалуйста.</t>
  </si>
  <si>
    <t>Estou profundamente triste com a aposentadoria dela. É muito difícil para mim falar sobre isso. Próxima pergunta, por favor.</t>
  </si>
  <si>
    <t>CONF7_Q20_R3_M</t>
  </si>
  <si>
    <t>I'm deeply saddened by his retirement. It's too hard for me to talk about it. Next question please.</t>
  </si>
  <si>
    <t>Sein Rücktritt trifft mich wirklich hart. Ich kann jetzt nicht darüber sprechen. Nächste Frage, bitte.</t>
  </si>
  <si>
    <t>他的退役让我非常难过，实在不愿开口谈论这件事了。请跳过这个问题吧。</t>
  </si>
  <si>
    <t>Меня глубоко огорчает его уход. Мне тяжело об этом говорить. Следующий вопрос, пожалуйста.</t>
  </si>
  <si>
    <t>Estou profundamente triste com a aposentadoria dele. É muito difícil para mim falar sobre isso. Próxima pergunta, por favor.</t>
  </si>
  <si>
    <t>CONF7_Q20_R4_F</t>
  </si>
  <si>
    <t>{[VAR_TM_FIRSTNAME]} is an example for all kids and I’m proud to have been able to work with her. I wish her all the best in her retirement.</t>
  </si>
  <si>
    <t>{[VAR_TM_FIRSTNAME]} est un exemple pour les gamins et je suis fier d'avoir pu l'accompagner et lui souhaite tout le meilleur pour son après-carrière.</t>
  </si>
  <si>
    <t>{[VAR_TM_FIRSTNAME]} ist ein Vorbild für die Kids und ich bin stolz, sie begleitet zu haben. Ich wünsche ihr alles Beste für ihr Leben nach der Karriere.</t>
  </si>
  <si>
    <t>{[VAR_TM_FIRSTNAME]} ha sido un ejemplo para todas las niñas y me enorgullece haber podido trabajar con ella. Le deseo todo lo mejor una vez finalizada su carrera.</t>
  </si>
  <si>
    <t>{[VAR_TM_FIRSTNAME]} è un esempio per tutti i ragazzi, sono orgoglioso di aver potuto essere il suo allenatore e le auguro il meglio per il suo futuro.</t>
  </si>
  <si>
    <t>{[VAR_TM_FIRSTNAME]}是所有孩子的榜样，我很荣幸能与她共事，祝她退役后一切顺利。</t>
  </si>
  <si>
    <t>{[VAR_TM_FIRSTNAME]} — пример для всех детей. Я горжусь, что смог работать с ней. Желаю ей всего лучшего на пенсии.</t>
  </si>
  <si>
    <t>{[VAR_TM_FIRSTNAME]} é um exemplo para todas as crianças e tenho orgulho de ter trabalhado com ela. Desejo a ela tudo de bom em sua aposentadoria.</t>
  </si>
  <si>
    <t>CONF7_Q20_R4_M</t>
  </si>
  <si>
    <t>{[VAR_TM_FIRSTNAME]} is an example for all kids and I’m proud to have been able to work with him. I wish him all the best in his retirement.</t>
  </si>
  <si>
    <t>{[VAR_TM_FIRSTNAME]} ist ein Vorbild für die Kids und ich bin stolz, ihn begleitet zu haben. Ich wünsche ihm alles Beste für sein Leben nach der Karriere.</t>
  </si>
  <si>
    <t>{[VAR_TM_FIRSTNAME]} ha sido un ejemplo para todos los niños y me enorgullece haber podido trabajar con él. Le deseo todo lo mejor una vez finalizada su carrera.</t>
  </si>
  <si>
    <t>{[VAR_TM_FIRSTNAME]}是所有孩子的榜样，我很荣幸能与她共事，祝他退役后一切顺利。</t>
  </si>
  <si>
    <t>{[VAR_TM_FIRSTNAME]} — пример для всех детей. Я горжусь, что смог работать с ним. Желаю ему всего лучшего на пенсии.</t>
  </si>
  <si>
    <t>{[VAR_TM_FIRSTNAME]} é um exemplo para todas as crianças e tenho orgulho de ter trabalhado com ele. Desejo a ele tudo de bom em sua aposentadoria.</t>
  </si>
  <si>
    <t>ITW1_Q15A_F</t>
  </si>
  <si>
    <t>The Finals is the only major title not on {[VAR_TM_FULLNAME]}'s list right now. What does she still need to reach that goal?</t>
  </si>
  <si>
    <t>Les Finals est le seul grand titre ne figurant pas au palmarès de {[VAR_TM_FULLNAME]} à l'heure actuelle, que lui manque t'elle pour atteindre cet objectif ?</t>
  </si>
  <si>
    <t>Die Finals sind der einzige große Titel, der noch nicht im Schrank von {[VAR_TM_FULLNAME]} zu finden ist. Was fehlt ihr, um dieses Ziel erreichen zu können?</t>
  </si>
  <si>
    <t>La Fase Final es el único título importante que no figura en el palmarés de {[VAR_TM_FULLNAME]} de momento. ¿Qué le falta para alcanzar esa meta?</t>
  </si>
  <si>
    <t>Le Finals sono l’unico titolo che non fa parte del palmarès di {[VAR_TM_FULLNAME]}; che cosa le manca per raggiungere a che questo obiettivo?</t>
  </si>
  <si>
    <t>目前，年终总决赛是{[VAR_TM_FULLNAME]}唯一还未拿下的大满贯头衔。她还需要做些什么才能实现这个目标？</t>
  </si>
  <si>
    <t>Финалы — единственный крупный титул, которого пока нет в списке {[VAR_TM_FULLNAME]}. Чего ей ещё не хватает, чтобы добиться этого?</t>
  </si>
  <si>
    <t>As Finais é o único grande título que ainda não está na lista de {[VAR_TM_FULLNAME]}. O que ela ainda precisa para alcançar esse objetivo?</t>
  </si>
  <si>
    <t>ITW1_Q15A_M</t>
  </si>
  <si>
    <t>The Finals is the only major title not on {[VAR_TM_FULLNAME]}'s list right now. What does he still need to reach that goal?</t>
  </si>
  <si>
    <t>Les Finales est le seul grand titre ne figurant pas au palmarès de {[VAR_TM_FULLNAME]} à l'heure actuelle, que lui manque t'il pour atteindre cet objectif ?</t>
  </si>
  <si>
    <t>Die Finals sind der einzige große Titel, der noch nicht im Schrank von {[VAR_TM_FULLNAME]} zu finden ist. Was fehlt ihm, um dieses Ziel erreichen zu können?</t>
  </si>
  <si>
    <t>Le Finals sono l’unico titolo che non fa parte del palmarès di {[VAR_TM_FULLNAME]}; che cosa gli manca per raggiungere a che questo obiettivo?</t>
  </si>
  <si>
    <t>目前，年终总决赛是{[VAR_TM_FULLNAME]}唯一还未拿下的大满贯头衔。他还需要做些什么才能实现这个目标？</t>
  </si>
  <si>
    <t>Финалы — единственный крупный титул, которого пока нет в списке {[VAR_TM_FULLNAME]}. Чего ему ещё не хватает, чтобы добиться этого?</t>
  </si>
  <si>
    <t>As Finais é o único grande título que ainda não está na lista de {[VAR_TM_FULLNAME]}. O que ele ainda precisa para alcançar esse objetivo?</t>
  </si>
  <si>
    <t>ITW1_Q15A_R1_F</t>
  </si>
  <si>
    <t>At this level, it’s all about the details. When {[VAR_TM_FIRSTNAME]} finally understands this, then she’ll be able to clinch this title.</t>
  </si>
  <si>
    <t>A ce niveau-là tout ce joue sur des détails. Quand {[VAR_TM_FIRSTNAME]} l'aura parfaitement compris, alors elle pourra prétendre à ce titre.</t>
  </si>
  <si>
    <t>Auf diesem Niveau kommt es auf die Feinheiten an. Wenn {[VAR_TM_FIRSTNAME]} das vollständig kapiert hat, wird sie endlich nach diesem Titel streben können.</t>
  </si>
  <si>
    <t>A este nivel, todo reside en los detalles. Cuando por fin {[VAR_TM_FIRSTNAME]} lo comprenda, podrá hacerse con este título.</t>
  </si>
  <si>
    <t>A quel livello, tutto dipende dai dettagli. Quando {[VAR_TM_FIRSTNAME]} l'avrà compreso a pieno, potrà essere una delle pretendenti al titolo.</t>
  </si>
  <si>
    <t>到了这个水平，成败在于细节。当{[VAR_TM_FIRSTNAME]}最终明白这一点时，她就能拿下这个冠军。</t>
  </si>
  <si>
    <t>На этом уровне всё решают детали. Когда {[VAR_TM_FIRSTNAME]} это поймёт, она сможет завоевать этот титул.</t>
  </si>
  <si>
    <t>Neste nível, tudo se resume aos detalhes. Quando {[VAR_TM_FIRSTNAME]} finalmente entender isso, ela conseguirá conquistar este título.</t>
  </si>
  <si>
    <t>ITW1_Q15A_R1_M</t>
  </si>
  <si>
    <t>At this level, it’s all about the details. When {[VAR_TM_FIRSTNAME]} finally understands this, then he’ll be able to clinch this title.</t>
  </si>
  <si>
    <t>A ce niveau-là tout ce joue sur des détails. Quand {[VAR_TM_FIRSTNAME]} l'aura parfaitement compris, alors il pourra prétendre à ce titre.</t>
  </si>
  <si>
    <t>Auf diesem Niveau kommt es auf die Feinheiten an. Wenn {[VAR_TM_FIRSTNAME]} das vollständig kapiert hat, wird er endlich nach diesem Titel streben können.</t>
  </si>
  <si>
    <t>A quel livello, tutto dipende dai dettagli. Quando {[VAR_TM_FIRSTNAME]} l'avrà compreso a pieno, potrà essere uno dei pretendenti al titolo.</t>
  </si>
  <si>
    <t>到了这个水平，成败在于细节。当{[VAR_TM_FIRSTNAME]}最终明白这一点时，他就能拿下这个冠军。</t>
  </si>
  <si>
    <t>На этом уровне всё решают детали. Когда {[VAR_TM_FIRSTNAME]} это поймёт, он сможет завоевать этот титул.</t>
  </si>
  <si>
    <t>Neste nível, tudo se resume aos detalhes. Quando {[VAR_TM_FIRSTNAME]} finalmente entender isso, ele conseguirá conquistar este título.</t>
  </si>
  <si>
    <t>ITW1_Q15A_R2_F</t>
  </si>
  <si>
    <t>Maintaining an exceptional level of performance against the best players in the sport requires incredible discipline. {[VAR_TM_FIRSTNAME]} will be able to do it soon, for sure.</t>
  </si>
  <si>
    <t>Pouvoir maintenir un niveau de jeu exceptionnel contre les meilleurs de ce sport requiert une rigueur incroyable. Bientôt {[VAR_TM_FIRSTNAME]} en sera capable, c'est certain.</t>
  </si>
  <si>
    <t>Um ein herausragendes Spielniveau gegen die Besten in diesem Sport aufrechtzuerhalten, ist eine unglaubliche Härte erforderlich. Schon bald wird {[VAR_TM_FIRSTNAME]} dazu in der Lage sein, soviel ist sicher.</t>
  </si>
  <si>
    <t>Mantener un rendimiento excepcional contra las mejores tenistas requiere una disciplina increíble. Seguro que pronto {[VAR_TM_FIRSTNAME]} será capaz de hacerlo.</t>
  </si>
  <si>
    <t>Riuscire a mantenere un livello di gioco eccezionale contro le migliori di questo sport richiede un rigore infallibile. {[VAR_TM_FIRSTNAME]} ne sarà presto in grado, ne sono sicuro.</t>
  </si>
  <si>
    <t>要在顶尖球员间保持高水准的发挥，需要极强的自律。我相信{[VAR_TM_FIRSTNAME]}很快就能做到。</t>
  </si>
  <si>
    <t>Чтобы стабильно играть на выдающемся уровне против лучших игроков мира, нужна потрясающая дисциплина. {[VAR_TM_FIRSTNAME]} скоро к этому придёт, уверена.</t>
  </si>
  <si>
    <t>Manter um nível de desempenho excepcional contra os melhores jogadores do esporte exige uma disciplina incrível. {[VAR_TM_FIRSTNAME]} conseguirá em breve, com certeza.</t>
  </si>
  <si>
    <t>ITW1_Q15A_R2_M</t>
  </si>
  <si>
    <t>Mantener un rendimiento excepcional contra los mejores tenistas requiere una disciplina increíble. Seguro que pronto {[VAR_TM_FIRSTNAME]} será capaz de hacerlo.</t>
  </si>
  <si>
    <t>Чтобы стабильно играть на выдающемся уровне против лучших игроков мира, нужна потрясающая дисциплина. {[VAR_TM_FIRSTNAME]} скоро к этому придёт, уверен.</t>
  </si>
  <si>
    <t>ITW1_Q15A_R3_F</t>
  </si>
  <si>
    <t>{[VAR_TM_FIRSTNAME]} is still a little bit lacking physically and, at the end of the season, she doesn't have enough reserves.</t>
  </si>
  <si>
    <t>{[VAR_TM_FIRSTNAME]} est encore un peu juste physiquement et, arrivée en fin de saison, elle n'a plus assez de réserves.</t>
  </si>
  <si>
    <t>{[VAR_TM_FIRSTNAME]} fährt körperlich noch am Limit und am Ende der Saison hat sie nicht mehr genügend Reserven.</t>
  </si>
  <si>
    <t>{[VAR_TM_FIRSTNAME]} todavía es un poco débil físicamente hablando y llega al final de la temporada justa de reservas.</t>
  </si>
  <si>
    <t>{[VAR_TM_FIRSTNAME]} non è ancora al meglio a livello fisico e, ora che siamo a fine stagione, non ha più molte energie.</t>
  </si>
  <si>
    <t>{[VAR_TM_FIRSTNAME]}的体能仍有些不足，赛季末时她已经透支了体能。</t>
  </si>
  <si>
    <t>{[VAR_TM_FIRSTNAME]} пока немного не хватает физически — к концу сезона у неё не остаётся сил.</t>
  </si>
  <si>
    <t>{[VAR_TM_FIRSTNAME]} ainda está um pouco carente fisicamente e, ao final da temporada, ela não tem reservas suficientes.</t>
  </si>
  <si>
    <t>ITW1_Q15A_R3_M</t>
  </si>
  <si>
    <t>{[VAR_TM_FIRSTNAME]} is still a little bit lacking physically and, at the end of the season, he doesn't have enough reserves.</t>
  </si>
  <si>
    <t>{[VAR_TM_FIRSTNAME]} est encore un peu juste physiquement et, arrivé en fin de saison, il n'a plus assez de réserves.</t>
  </si>
  <si>
    <t>{[VAR_TM_FIRSTNAME]} fährt körperlich noch am Limit und am Ende der Saison hat er nicht mehr genügend Reserven.</t>
  </si>
  <si>
    <t>{[VAR_TM_FIRSTNAME]} todavía es un poco débil físicamente hablando y llega al final de la temporada justo de reservas.</t>
  </si>
  <si>
    <t>{[VAR_TM_FIRSTNAME]}的体能仍有些不足，赛季末时他已经透支了体能。</t>
  </si>
  <si>
    <t>{[VAR_TM_FIRSTNAME]} пока немного не хватает физически — к концу сезона у него не остаётся сил.</t>
  </si>
  <si>
    <t>{[VAR_TM_FIRSTNAME]} ainda está um pouco carente fisicamente e, ao final da temporada, ele não tem reservas suficientes.</t>
  </si>
  <si>
    <t>ITW1_Q15A_R4_F</t>
  </si>
  <si>
    <t>{[VAR_TM_FIRSTNAME]} has to believe in herself and her chances to go for this title. That bit of extra confidence will make a difference.</t>
  </si>
  <si>
    <t>{[VAR_TM_FIRSTNAME]} doit croire en elle et en ses chances d'aller chercher ce titre. Ce petit supplément de confiance fera la différence.</t>
  </si>
  <si>
    <t>{[VAR_TM_FIRSTNAME]} muss an sich und an die Möglichkeit glauben, diesen Titel erreichen zu können. Dieser kleine Boost für das Selbstvertrauen wird den Unterschied ausmachen.</t>
  </si>
  <si>
    <t>{[VAR_TM_FIRSTNAME]} tiene que creer en sí misma y en sus posibilidades de optar a este título. Ese poco de confianza extra marcará la diferencia.</t>
  </si>
  <si>
    <t>{[VAR_TM_FIRSTNAME]} deve credere in se stessa e nelle sue possibilità di vincere questo titolo. Sarà questa piccola aggiunta di sicurezza di sé che farà la differenza.</t>
  </si>
  <si>
    <t>{[VAR_TM_FIRSTNAME]}必须更加相信自己、相信自己的实力去争夺这个冠军。那一点点额外的信心，往往就是决定胜负的关键。</t>
  </si>
  <si>
    <t>{[VAR_TM_FIRSTNAME]} должна поверить в себя и свои шансы. Капля дополнительной уверенности — и всё изменится.</t>
  </si>
  <si>
    <t>{[VAR_TM_FIRSTNAME]} tem que acreditar em si mesma e em suas chances de buscar este título. Essa confiança extra fará a diferença.</t>
  </si>
  <si>
    <t>ITW1_Q15A_R4_M</t>
  </si>
  <si>
    <t>{[VAR_TM_FIRSTNAME]} has to believe in himself and his chances to go for this title. That bit of extra confidence will make a difference.</t>
  </si>
  <si>
    <t>{[VAR_TM_FIRSTNAME]} doit croire en lui et en ses chances d'aller chercher ce titre. Ce petit supplément de confiance fera la différence.</t>
  </si>
  <si>
    <t>{[VAR_TM_FIRSTNAME]} tiene que creer en sí mismo y en sus posibilidades de optar a este título. Ese poco de confianza extra marcará la diferencia.</t>
  </si>
  <si>
    <t>{[VAR_TM_FIRSTNAME]} deve credere in se stesso e nelle sue possibilità di vincere questo titolo. Sarà questa piccola aggiunta di sicurezza di sé che farà la differenza.</t>
  </si>
  <si>
    <t>{[VAR_TM_FIRSTNAME]} должен поверить в себя и свои шансы. Капля дополнительной уверенности — и всё изменится.</t>
  </si>
  <si>
    <t>{[VAR_TM_FIRSTNAME]} tem que acreditar em si mesmo e em suas chances de buscar este título. Essa confiança extra fará a diferença.</t>
  </si>
  <si>
    <t>ITW1_Q15AB_F</t>
  </si>
  <si>
    <t>年终总决赛是{[VAR_TM_FULLNAME]}唯一还未拿下的大满贯头衔。她还需要做些什么才能实现这个目标？</t>
  </si>
  <si>
    <t>Финалы — единственный крупный титул, которого пока нет у {[VAR_TM_FULLNAME]}. Чего ей ещё не хватает, чтобы добиться этого?</t>
  </si>
  <si>
    <t>ITW1_Q15AB_M</t>
  </si>
  <si>
    <t>年终总决赛是{[VAR_TM_FULLNAME]}唯一还未拿下的大满贯头衔。他还需要做些什么才能实现这个目标？</t>
  </si>
  <si>
    <t>Финалы — единственный крупный титул, которого пока нет у {[VAR_TM_FULLNAME]}. Чего ему ещё не хватает, чтобы добиться этого?</t>
  </si>
  <si>
    <t>ITW1_Q15AB_R1_F</t>
  </si>
  <si>
    <t>ITW1_Q15AB_R1_M</t>
  </si>
  <si>
    <t>ITW1_Q15AB_R2_F</t>
  </si>
  <si>
    <t>Чтобы стабильно показывать исключительный уровень против сильнейших игроков, нужна невероятная дисциплина. {[VAR_TM_FIRSTNAME]} обязательно справится.</t>
  </si>
  <si>
    <t>ITW1_Q15AB_R2_M</t>
  </si>
  <si>
    <t>ITW1_Q15AB_R3_F</t>
  </si>
  <si>
    <t>{[VAR_TM_FIRSTNAME]} est encore un peu juste physiquement et, arrivé en fin de saison, elle n'a plus assez de réserves.</t>
  </si>
  <si>
    <t>ITW1_Q15AB_R3_M</t>
  </si>
  <si>
    <t>ITW1_Q15AB_R4_F</t>
  </si>
  <si>
    <t>{[VAR_TM_FIRSTNAME]} должна поверить в себя и свои шансы. Немного уверенности — и всё получится.</t>
  </si>
  <si>
    <t>ITW1_Q15AB_R4_M</t>
  </si>
  <si>
    <t>{[VAR_TM_FIRSTNAME]} должен поверить в себя и свои шансы. Немного уверенности — и всё получится.</t>
  </si>
  <si>
    <t>ITW3_Q5A_F</t>
  </si>
  <si>
    <t>{[VAR_TM_FULLNAME]} has already made significant progress since last year. How do you plan to keep this momentum going?</t>
  </si>
  <si>
    <t>{[VAR_TM_FULLNAME]} hat seit vergangenem Jahr bereits sehr gute Fortschritte gemacht. Wie beabsichtigen Sie, diese Dynamik aufrechtzuerhalten?</t>
  </si>
  <si>
    <t>{[VAR_TM_FULLNAME]} ha progresado notablemente desde el año pasado. ¿Cómo piensas mantener ese impulso?</t>
  </si>
  <si>
    <t>{[VAR_TM_FULLNAME]} ha già avuto un netto miglioramento rispetto allo scorso anno; come pensi di poterla far continuare su questa via?</t>
  </si>
  <si>
    <t>{[VAR_TM_FULLNAME]}自去年以来已经取得了显著的进步。您打算如何保持这股上升势头？</t>
  </si>
  <si>
    <t>{[VAR_TM_FULLNAME]} уже добилась значительного прогресса с прошлого года. Как вы планируете сохранить эту динамику?</t>
  </si>
  <si>
    <t>{[VAR_TM_FULLNAME]} já fez um progresso significativo desde o ano passado. Como você planeja manter esse momento?</t>
  </si>
  <si>
    <t>ITW3_Q5A_F_1</t>
  </si>
  <si>
    <t>{[VAR_TM_FULLNAME]} a déjà connu une belle progression depuis l'année dernière, comment comptez-vous faire perdurer cette dynamique ?</t>
  </si>
  <si>
    <t>ITW3_Q5A_F_2</t>
  </si>
  <si>
    <t>Comment envisagez-vous de poursuivre la progression déjà amorcée par {[VAR_TM_FULLNAME]} cette année ?</t>
  </si>
  <si>
    <t>ITW3_Q5A_F_3</t>
  </si>
  <si>
    <t>{[VAR_TM_FULLNAME]} a beaucoup évolué récemment : comment pensez-vous assurer la continuité de cette progression ?</t>
  </si>
  <si>
    <t>ITW3_Q5A_M</t>
  </si>
  <si>
    <t>{[VAR_TM_FULLNAME]} уже добился значительного прогресса с прошлого года. Как вы планируете сохранить эту динамику?</t>
  </si>
  <si>
    <t>ITW3_Q5A_M_1</t>
  </si>
  <si>
    <t>ITW3_Q5A_M_2</t>
  </si>
  <si>
    <t>ITW3_Q5A_M_3</t>
  </si>
  <si>
    <t>ITW3_Q5A_R1_F</t>
  </si>
  <si>
    <t>{[VAR_TM_FIRSTNAME]} has made huge strides, and I can't wait to see how far she can go.</t>
  </si>
  <si>
    <t>La marge de progression de {[VAR_TM_FIRSTNAME]} est énorme et j'ai hâte de voir jusqu'où elle peut aller.</t>
  </si>
  <si>
    <t>Das Verbesserungspotenzial von {[VAR_TM_FIRSTNAME]} ist gewaltig und ich freue mich darauf, zu sehen, wie weit sie es bringen kann.</t>
  </si>
  <si>
    <t>{[VAR_TM_FIRSTNAME]} ha hecho grandes avances y estoy deseando ver hasta dónde puede llegar.</t>
  </si>
  <si>
    <t>I margini di miglioramento di {[VAR_TM_FIRSTNAME]} sono enormi e non vedo l’ora di scoprire fino a dove riuscirà a spingersi.</t>
  </si>
  <si>
    <t>{[VAR_TM_FIRSTNAME]}的成长有目共睹，我迫不及待想看看她还能走多远。</t>
  </si>
  <si>
    <t>{[VAR_TM_FIRSTNAME]} сделала огромные шаги вперёд, и мне не терпится увидеть, насколько далеко она сможет зайти.</t>
  </si>
  <si>
    <t>{[VAR_TM_FIRSTNAME]} deu passos enormes e mal posso esperar para ver até onde ela pode ir.</t>
  </si>
  <si>
    <t>ITW3_Q5A_R1_M</t>
  </si>
  <si>
    <t>{[VAR_TM_FIRSTNAME]} has made huge strides, and I can't wait to see how far he can go.</t>
  </si>
  <si>
    <t>La marge de progression de {[VAR_TM_FIRSTNAME]} est énorme et j'ai hâte de voir jusqu'où il peut aller.</t>
  </si>
  <si>
    <t>Das Verbesserungspotenzial von {[VAR_TM_FIRSTNAME]} ist gewaltig und ich freue mich darauf, zu sehen, wie weit er es bringen kann.</t>
  </si>
  <si>
    <t>{[VAR_TM_FIRSTNAME]}的成长有目共睹，我迫不及待想看看他还能走多远。</t>
  </si>
  <si>
    <t>{[VAR_TM_FIRSTNAME]} сделал огромные шаги вперёд, и мне не терпится увидеть, насколько далеко он сможет зайти.</t>
  </si>
  <si>
    <t>{[VAR_TM_FIRSTNAME]} deu passos enormes e mal posso esperar para ver até onde ele pode ir.</t>
  </si>
  <si>
    <t>ITW3_Q5A_R2_F</t>
  </si>
  <si>
    <t>With the quality infrastructure and staff we have at {[VAR_MANAGER_AFFILIATION_NAME]}, {[VAR_TM_FIRSTNAME]} will be able to develop fully and continue to progress, there’s no doubt about it.</t>
  </si>
  <si>
    <t>Avec les infrastructures et le staff de qualité que nous possédons au sein de {[VAR_MANAGER_AFFILIATION_NAME]}, {[VAR_TM_FIRSTNAME]} va pouvoir s'épanouir pleinement et continuer à progresser, aucun doute là-dessus.</t>
  </si>
  <si>
    <t>Mit der Infrastruktur und den qualifizierten Mitarbeitern, die wir im Rahmen von {[VAR_MANAGER_AFFILIATION_NAME]} haben, wird sich {[VAR_TM_FIRSTNAME]} vollständig entfalten und entwickeln können, ohne Zweifel.</t>
  </si>
  <si>
    <t>Con el personal y las infraestructuras de calidad que tenemos en {[VAR_MANAGER_AFFILIATION_NAME]}, {[VAR_TM_FIRSTNAME]} podrá desarrollarse plenamente y seguir progresando, no me cabe la menor duda.</t>
  </si>
  <si>
    <t>Con le infrastrutture e il personale di qualità che abbiamo a disposizione in {[VAR_MANAGER_AFFILIATION_NAME]}, {[VAR_TM_FIRSTNAME]} potrà crescere e continuare a migliorare, non c’è nessun dubbio.</t>
  </si>
  <si>
    <t>凭借{[VAR_MANAGER_AFFILIATION_NAME]}优质的设施与团队支持，{[VAR_TM_FIRSTNAME]}一定能充分发展并持续进步，这一点毫无疑问。</t>
  </si>
  <si>
    <t>С такой инфраструктурой и штабом, как в {[VAR_MANAGER_AFFILIATION_NAME]}, {[VAR_TM_FIRSTNAME]} сможет полностью раскрыться и продолжать прогрессировать — в этом нет сомнений.</t>
  </si>
  <si>
    <t>Com a infraestrutura e a equipe de qualidade que temos em {[VAR_MANAGER_AFFILIATION_NAME]}, {[VAR_TM_FIRSTNAME]} poderá se desenvolver plenamente e continuar progredindo, sem dúvida.</t>
  </si>
  <si>
    <t>ITW3_Q5A_R2_M</t>
  </si>
  <si>
    <t>ITW3_Q5A_R3_F</t>
  </si>
  <si>
    <t>With me as a coach, {[VAR_TM_FIRSTNAME]}’s performance will improve even more, you’ll see!</t>
  </si>
  <si>
    <t>Avec moi comme entraineur, le niveau de jeu de {[VAR_TM_FIRSTNAME]} va encore s'améliorer, vous allez voir !</t>
  </si>
  <si>
    <t>Mit mir als Trainer wird {[VAR_TM_FIRSTNAME]} ihr Spielniveau noch steigern können, sie werden schon sehen!</t>
  </si>
  <si>
    <t>Conmigo entrenándola, el rendimiento de {[VAR_TM_FIRSTNAME]} va a mejorar aún más, ¡ya verás!</t>
  </si>
  <si>
    <t>Con me come allenatore, il livello di gioco di {[VAR_TM_FIRSTNAME]} potrà migliorare ancora di più, vedrete!</t>
  </si>
  <si>
    <t>有我执教，{[VAR_TM_FIRSTNAME]}的表现只会越来越好——大家拭目以待吧！</t>
  </si>
  <si>
    <t>Со мной в качестве тренера результаты {[VAR_TM_FIRSTNAME]} будут ещё лучше — вот увидите!</t>
  </si>
  <si>
    <t>Comigo como treinador, o desempenho de {[VAR_TM_FIRSTNAME]} melhorará ainda mais, você verá!</t>
  </si>
  <si>
    <t>ITW3_Q5A_R3_M</t>
  </si>
  <si>
    <t>Mit mir als Trainer wird {[VAR_TM_FIRSTNAME]} sein Spielniveau noch steigern können, sie werden schon sehen!</t>
  </si>
  <si>
    <t>Conmigo entrenándolo, el rendimiento de {[VAR_TM_FIRSTNAME]} va a mejorar aún más, ¡ya verás!</t>
  </si>
  <si>
    <t>ITW3_Q5A_R4_F</t>
  </si>
  <si>
    <t>Trust is very important for {[VAR_TM_FIRSTNAME]}, and I feel that our relationship will help her to build her promising career with peace of mind.</t>
  </si>
  <si>
    <t>{[VAR_TM_FIRSTNAME]} fonctionne beaucoup par la confiance et je sens que notre relation va l'aider à construire sereinement sa prometteuse carrière.</t>
  </si>
  <si>
    <t>{[VAR_TM_FIRSTNAME]} läuft sehr stark auf Vertrauen und ich spüre, dass unsere Beziehung ihr dabei helfen wird, ihre verheißungsvolle Karriere in aller Ruhe aufzubauen.</t>
  </si>
  <si>
    <t>La confianza es muy importante para {[VAR_TM_FIRSTNAME]} y tengo la sensación de que nuestra relación va a ayudarla a desarrollar su prometedora carrera con tranquilidad.</t>
  </si>
  <si>
    <t>Le prestazioni di {[VAR_TM_FIRSTNAME]} dipendono molto dalla sua fiducia in sé e sono convinto che il nostro rapporto la aiuterà a costruire più serenamente una carriera solida.</t>
  </si>
  <si>
    <t>信任对于{[VAR_TM_FIRSTNAME]}来说非常重要，
 我相信我们的关系能让她在职业道路上更安心地前行。</t>
  </si>
  <si>
    <t>Доверие очень важно для {[VAR_TM_FIRSTNAME]}, и я чувствую, что наши отношения помогут ей спокойно строить свою многообещающую карьеру.</t>
  </si>
  <si>
    <t>A confiança é muito importante para {[VAR_TM_FIRSTNAME]}, e sinto que nosso relacionamento a ajudará a construir sua promissora carreira com tranquilidade.</t>
  </si>
  <si>
    <t>ITW3_Q5A_R4_M</t>
  </si>
  <si>
    <t>Trust is very important for {[VAR_TM_FIRSTNAME]}, and I feel that our relationship will help him to build his promising career with peace of mind.</t>
  </si>
  <si>
    <t>{[VAR_TM_FIRSTNAME]} läuft sehr stark auf Vertrauen und ich spüre, dass unsere Beziehung ihm dabei helfen wird, seine verheißungsvolle Karriere in aller Ruhe aufzubauen.</t>
  </si>
  <si>
    <t>La confianza es muy importante para {[VAR_TM_FIRSTNAME]} y tengo la sensación de que nuestra relación va a ayudarlo a desarrollar su prometedora carrera con tranquilidad.</t>
  </si>
  <si>
    <t>信任对于{[VAR_TM_FIRSTNAME]}来说非常重要，
 我相信我们的关系能让他在职业道路上更安心地前行。</t>
  </si>
  <si>
    <t>Доверие очень важно для {[VAR_TM_FIRSTNAME]}, и я чувствую, что наши отношения помогут ему спокойно строить свою многообещающую карьеру.</t>
  </si>
  <si>
    <t>A confiança é muito importante para {[VAR_TM_FIRSTNAME]}, e sinto que nosso relacionamento o ajudará a construir sua promissora carreira com tranquilidade.</t>
  </si>
  <si>
    <t>ITW3_Q5B_F</t>
  </si>
  <si>
    <t>The past year has been a difficult one for {[VAR_TM_FULLNAME]}. How do you plan to reverse the trend?</t>
  </si>
  <si>
    <t>Letztes Jahr war für {[VAR_TM_FULLNAME]} kompliziert. Wie wollen Sie diese Tendenz umzukehren?</t>
  </si>
  <si>
    <t>El último año ha sido difícil para {[VAR_TM_FULLNAME]}. ¿Cómo piensas revertir esa tendencia?</t>
  </si>
  <si>
    <t>L'anno scorso è stato complicato per {[VAR_TM_FULLNAME]}; cosa pensi di fare per invertire questa tendenza?</t>
  </si>
  <si>
    <t>过去一年对{[VAR_TM_FULLNAME]}来说相当艰难。您打算如何扭转这种局面？</t>
  </si>
  <si>
    <t>Год был трудным для {[VAR_TM_FULLNAME]}. Как вы планируете изменить ситуацию?</t>
  </si>
  <si>
    <t>O último ano foi difícil para {[VAR_TM_FULLNAME]}. Como você planeja reverter essa tendência?</t>
  </si>
  <si>
    <t>ITW3_Q5B_F_1</t>
  </si>
  <si>
    <t>La dernière année a été compliquée pour {[VAR_TM_FULLNAME]} , comment comptez-vous y prendre pour inverser la tendance ?</t>
  </si>
  <si>
    <t>ITW3_Q5B_F_2</t>
  </si>
  <si>
    <t>{[VAR_TM_FULLNAME]} sort d’une année difficile : quelle sera votre stratégie pour relancer la machine ?</t>
  </si>
  <si>
    <t>ITW3_Q5B_F_3</t>
  </si>
  <si>
    <t>Après une année compliquée pour {[VAR_TM_FULLNAME]}, comment allez-vous travailler avec elle pour changer cette mauvaise dynamique ?</t>
  </si>
  <si>
    <t>ITW3_Q5B_M</t>
  </si>
  <si>
    <t>ITW3_Q5B_M_1</t>
  </si>
  <si>
    <t>ITW3_Q5B_M_2</t>
  </si>
  <si>
    <t>ITW3_Q5B_M_3</t>
  </si>
  <si>
    <t>Après une année compliquée pour {[VAR_TM_FULLNAME]}, comment allez-vous travailler avec lui pour changer cette mauvaise dynamique ?</t>
  </si>
  <si>
    <t>ITW3_Q5B_R1_F</t>
  </si>
  <si>
    <t>{[VAR_TM_FIRSTNAME]} needs to be trusted, and I'm going to do everything I can to give her that peace of mind.</t>
  </si>
  <si>
    <t>{[VAR_TM_FIRSTNAME]} a besoin qu'on lui fasse confiance et je vais tout faire pour lui apporter cette sérénité-là.</t>
  </si>
  <si>
    <t>{[VAR_TM_FIRSTNAME]} muss wissen, dass man ihr vertraut, und ich werde alles tun, um ihr diese Ruhe zu geben.</t>
  </si>
  <si>
    <t>Hay que confiar en {[VAR_TM_FIRSTNAME]} y haré todo lo posible para brindarle esa tranquilidad.</t>
  </si>
  <si>
    <t>{[VAR_TM_FIRSTNAME]} ha bisogno di fiducia e farò di tutto per aiutarla a raggiungere la serenità necessaria.</t>
  </si>
  <si>
    <t>{[VAR_TM_FIRSTNAME]}需要被信任，我会尽全力让她感到安心、获得信心。</t>
  </si>
  <si>
    <t>{[VAR_TM_FIRSTNAME]} нужно доверие, и я сделаю всё, чтобы дать ей эту уверенность.</t>
  </si>
  <si>
    <t>{[VAR_TM_FIRSTNAME]} precisa de confiança, e farei tudo o que puder para dar a ela essa tranquilidade.</t>
  </si>
  <si>
    <t>ITW3_Q5B_R1_M</t>
  </si>
  <si>
    <t>{[VAR_TM_FIRSTNAME]} needs to be trusted, and I'm going to do everything I can to give him that peace of mind.</t>
  </si>
  <si>
    <t>{[VAR_TM_FIRSTNAME]} muss wissen, dass man ihm vertraut, und ich werde alles tun, um ihm diese Ruhe zu geben.</t>
  </si>
  <si>
    <t>{[VAR_TM_FIRSTNAME]} нужно доверие, и я сделаю всё, чтобы дать ему эту уверенность.</t>
  </si>
  <si>
    <t>{[VAR_TM_FIRSTNAME]} precisa de confiança, e farei tudo o que puder para dar a ele essa tranquilidade.</t>
  </si>
  <si>
    <t>ITW3_Q5B_R2_F</t>
  </si>
  <si>
    <t>A talented woman like {[VAR_TM_FIRSTNAME]} needs the best infrastructure and the best staff. That's what I'm going to offer her, and that's going to make the difference, you'll see.</t>
  </si>
  <si>
    <t>{[VAR_RANDOM_1_5]}</t>
  </si>
  <si>
    <t>Ein talentiertes Mädchen wie {[VAR_TM_FIRSTNAME]} braucht die beste Infrastruktur und die besten Mitarbeiter. Dies werde ich ihr bieten und das wird den Unterschied ausmachen, sie werden schon sehen.</t>
  </si>
  <si>
    <t>Una tenista con tanto talento como {[VAR_TM_FIRSTNAME]} necesita las mejores infraestructuras y el mejor personal. Eso es lo que le voy a ofrecer y eso va a marcar la diferencia, ya veréis.</t>
  </si>
  <si>
    <t>Una ragazza di talento come {[VAR_TM_FIRSTNAME]} ha bisogno del personale e delle infrastrutture migliori. Ciò che le offrirò farà la differenza, lo potrete vedere con i vostri occhi.</t>
  </si>
  <si>
    <t>像{[VAR_TM_FIRSTNAME]}这样有天赋的女球员，
 理应拥有最好的设施和最强的团队。我会为她提供这一切，相信这会带来决定性的变化，我们拭目以待吧。</t>
  </si>
  <si>
    <t>Такой талантливой спортсменке, как {[VAR_TM_FIRSTNAME]}, нужны лучшие условия и лучший штаб. Именно это я ей предоставлю — и вот увидите, это всё изменит.</t>
  </si>
  <si>
    <t>Uma mulher talentosa como {[VAR_TM_FIRSTNAME]} precisa da melhor infraestrutura e da melhor equipe. É isso que vou oferecer a ela, e isso fará a diferença, você verá.</t>
  </si>
  <si>
    <t>ITW3_Q5B_R2_F_1</t>
  </si>
  <si>
    <t>Une fille talentueuse comme {[VAR_TM_FIRSTNAME]} a besoin des meilleures infrastructures et du meilleur staff. C'est ce que je vais lui offrir et cela va faire la différence, vous verrez.</t>
  </si>
  <si>
    <t>ITW3_Q5B_R2_F_2</t>
  </si>
  <si>
    <t>Une joueuse du calibre de {[VAR_TM_FIRSTNAME]} mérite des infrastructures et un staff de premier ordre. C’est précisément ce que je vais lui donner, et ça fera la différence, croyez-moi.</t>
  </si>
  <si>
    <t>ITW3_Q5B_R2_F_3</t>
  </si>
  <si>
    <t>Avec une joueuse aussi douée, il faut investir dans la qualité autour d'elle. C’est mon plan, et ça fera la différence.</t>
  </si>
  <si>
    <t>ITW3_Q5B_R2_F_4</t>
  </si>
  <si>
    <t>Une fille comme {[VAR_TM_FIRSTNAME]} doit être entourée des meilleures personnes. Je vais lui construire une équipe solide, et ça pèsera vite.</t>
  </si>
  <si>
    <t>ITW3_Q5B_R2_F_5</t>
  </si>
  <si>
    <t>{[MEDIA/ITW3_Q5B_R2_M_5]}</t>
  </si>
  <si>
    <t>ITW3_Q5B_R2_M</t>
  </si>
  <si>
    <t>A talented man like {[VAR_TM_FIRSTNAME]} needs the best infrastructure and the best staff. That's what I'm going to offer him, and that's going to make the difference, you'll see.</t>
  </si>
  <si>
    <t>Ein talentierter Kerl wie {[VAR_TM_FIRSTNAME]} braucht die beste Infrastruktur und die besten Mitarbeiter. Dies werde ich ihm bieten und das wird den Unterschied ausmachen, sie werden schon sehen.</t>
  </si>
  <si>
    <t>Un tenista con tanto talento como {[VAR_TM_FIRSTNAME]} necesita las mejores infraestructuras y el mejor personal. Eso es lo que le voy a ofrecer y eso va a marcar la diferencia, ya verás.</t>
  </si>
  <si>
    <t>Un ragazzo di talento come {[VAR_TM_FIRSTNAME]} ha bisogno del personale e delle infrastrutture migliori. Ciò che gli offrirò farà la differenza, lo potrete vedere con i vostri occhi.</t>
  </si>
  <si>
    <t>像{[VAR_TM_FIRSTNAME]}这样有天赋的男球员，
 理应拥有最好的设施和最强的团队。我会为他提供这一切，相信这会带来决定性的变化，我们拭目以待吧。</t>
  </si>
  <si>
    <t>Такому талантливому спортсмену, как {[VAR_TM_FIRSTNAME]}, нужны лучшие условия и лучший штаб. Именно это я ему предоставлю — и вот увидите, это всё изменит.</t>
  </si>
  <si>
    <t>Um homem talentoso como {[VAR_TM_FIRSTNAME]} precisa da melhor infraestrutura e da melhor equipe. É isso que vou oferecer a ele, e isso fará a diferença, você verá.</t>
  </si>
  <si>
    <t>ITW3_Q5B_R2_M_1</t>
  </si>
  <si>
    <t>Un gars talentueux comme {[VAR_TM_FIRSTNAME]} a besoin des meilleures infrastructures et du meilleur staff. C'est ce que je vais lui offrir et cela va faire la différence, vous verrez.</t>
  </si>
  <si>
    <t>ITW3_Q5B_R2_M_2</t>
  </si>
  <si>
    <t>Un joueur du calibre de {[VAR_TM_FIRSTNAME]} mérite des infrastructures et un staff de premier ordre. C’est précisément ce que je vais lui donner, et ça fera la différence, croyez-moi.</t>
  </si>
  <si>
    <t>ITW3_Q5B_R2_M_3</t>
  </si>
  <si>
    <t>Avec un joueur aussi doué, il faut investir dans la qualité autour de lui. C’est mon plan, et ça fera la différence.</t>
  </si>
  <si>
    <t>ITW3_Q5B_R2_M_4</t>
  </si>
  <si>
    <t>Un gars comme {[VAR_TM_FIRSTNAME]} doit être entouré des meilleures personnes. Je vais lui construire une équipe solide, et ça pèsera vite.</t>
  </si>
  <si>
    <t>ITW3_Q5B_R2_M_5</t>
  </si>
  <si>
    <t>Je vais lui offrir un staff et des infrastructures à la hauteur de son talent.</t>
  </si>
  <si>
    <t>ITW3_Q5B_R3_F</t>
  </si>
  <si>
    <t>I think {[VAR_TM_FIRSTNAME]} didn't take things very seriously at her previous academy. I'm going to show her what it's like to work.</t>
  </si>
  <si>
    <t>Je pense que {[VAR_TM_FIRSTNAME]} était un peu trop en dilettante dans sa dernière académie. Je vais lui montrer ce que c'est de travailler.</t>
  </si>
  <si>
    <t>Ich denke, dass {[VAR_TM_FIRSTNAME]} in ihrer letzten Akademie etwas zu dilettantisch war. Ich werde ihr zeigen, was Arbeit bedeutet.</t>
  </si>
  <si>
    <t>Creo que {[VAR_TM_FIRSTNAME]} no se tomaba las cosas muy en serio en su escuela anterior. Voy a enseñarle cómo se trabaja.</t>
  </si>
  <si>
    <t>Penso che {[VAR_TM_FIRSTNAME]} non si sia impegnata sul serio nella sua accademia precedente. Le mostrerò che è importante lavorare duro.</t>
  </si>
  <si>
    <t>我认为{[VAR_TM_FIRSTNAME]}在之前的学院并没有太认真。我会让她真正体会到什么叫“训练”。</t>
  </si>
  <si>
    <t>Думаю, в прошлой академии {[VAR_TM_FIRSTNAME]} относилась ко всему не слишком серьёзно. Я покажу ей, что такое настоящая работа.</t>
  </si>
  <si>
    <t>Acho que {[VAR_TM_FIRSTNAME]} não levava as coisas muito a sério em sua academia anterior. Vou mostrar a ela como é trabalhar.</t>
  </si>
  <si>
    <t>ITW3_Q5B_R3_M</t>
  </si>
  <si>
    <t>I think {[VAR_TM_FIRSTNAME]} didn't take things very seriously at his previous academy. I'm going to show him what it's like to work.</t>
  </si>
  <si>
    <t>Ich denke, dass {[VAR_TM_FIRSTNAME]} in seiner letzten Akademie etwas zu dilettantisch war. Ich werde ihm zeigen, was Arbeit bedeutet.</t>
  </si>
  <si>
    <t>我认为{[VAR_TM_FIRSTNAME]}在之前的学院并没有太认真。我会让他真正体会到什么叫“训练”。</t>
  </si>
  <si>
    <t>Думаю, в прошлой академии {[VAR_TM_FIRSTNAME]} относился ко всему не слишком серьёзно. Я покажу ему, что такое настоящая работа.</t>
  </si>
  <si>
    <t>Eu acho que {[VAR_TM_FIRSTNAME]} não levou as coisas muito a sério em sua academia anterior. Vou mostrar a ele como é trabalhar.</t>
  </si>
  <si>
    <t>ITW3_Q5B_R4_F</t>
  </si>
  <si>
    <t>I don't care about trends or momentum. {[VAR_TM_FIRSTNAME]} wants to progress: you can feel it, you can see it, and I know that it will pay off very soon.</t>
  </si>
  <si>
    <t>Je me fiche des tendances ou des dynamiques. {[VAR_TM_FIRSTNAME]} a envie de progresser, ça se sent, ça se voit, et je sais que ça paiera très bientôt.</t>
  </si>
  <si>
    <t>Tendenzen und Dynamiken interessieren mich nicht. {[VAR_TM_FIRSTNAME]} will sich weiterentwickeln, das spürt man, das sieht man, und ich weiß, dass sich das bald auszahlen wird.</t>
  </si>
  <si>
    <t>No me importan las tendencias o el impulso. {[VAR_TM_FIRSTNAME]} quiere progresar: se puede sentir, se puede ver y sé que lo demostrará muy pronto.</t>
  </si>
  <si>
    <t>Non mi interessano le tendenze e le dinamiche. {[VAR_TM_FIRSTNAME]} ha voglia di migliorare, si vede molto bene e sono sicuro che i risultati arriveranno presto.</t>
  </si>
  <si>
    <t>我不在乎什么“趋势”或“势头”。{[VAR_TM_FIRSTNAME]}想要进步——这一点你能看得见，也能感受得到，我相信很快就会有回报。</t>
  </si>
  <si>
    <t>Меня не волнуют тенденции или инерция. {[VAR_TM_FIRSTNAME]} хочет прогрессировать — это видно и ощущается. И я знаю, что совсем скоро это даст результат.</t>
  </si>
  <si>
    <t>Não me importo com tendências ou momento. {[VAR_TM_FIRSTNAME]} quer progredir: você pode sentir, você pode ver, e eu sei que isso vai compensar muito em breve.</t>
  </si>
  <si>
    <t>ITW3_Q5B_R4_M</t>
  </si>
  <si>
    <t>CONF1_Q1_F</t>
  </si>
  <si>
    <t>{[VAR_MANAGER_FULLNAME]}, you’ve just arrived in {[VAR_MANAGER_AFFILIATION_CITY]}. Have you been here before, or is this your first time?</t>
  </si>
  <si>
    <t>{[VAR_MANAGER_FULLNAME]}, Sie sind gerade in {[VAR_MANAGER_AFFILIATION_CITY]} angekommen. Sind Sie schon einmal hier gewesen oder ist dies heute Ihr erstes Mal?</t>
  </si>
  <si>
    <t>{[VAR_MANAGER_FULLNAME]}, acabas de llegar a {[VAR_MANAGER_AFFILIATION_CITY]}. ¿Ya habías estado aquí o es tu primera vez?</t>
  </si>
  <si>
    <t>{[VAR_MANAGER_FULLNAME]} è appena arrivato a {[VAR_MANAGER_AFFILIATION_CITY]}. Conosceva già la zona o è la prima volta che viene?</t>
  </si>
  <si>
    <t>{[VAR_MANAGER_FULLNAME]}，您刚抵达{[VAR_MANAGER_AFFILIATION_CITY]}。这是您第一次来这里吗？还是早就熟悉这地方了？</t>
  </si>
  <si>
    <t>{[VAR_MANAGER_FULLNAME]}, вы только что прибыли в {[VAR_MANAGER_AFFILIATION_CITY]}. Вы бывали здесь раньше или это ваш первый раз?</t>
  </si>
  <si>
    <t>{[VAR_MANAGER_FULLNAME]}, você acabou de chegar em {[VAR_MANAGER_AFFILIATION_CITY]}. Você já esteve aqui antes, ou é sua primeira vez?</t>
  </si>
  <si>
    <t>CONF1_Q1_F_1</t>
  </si>
  <si>
    <t>{[VAR_MANAGER_FULLNAME]} vous venez tout juste d'arriver à {[VAR_MANAGER_AFFILIATION_CITY]}. Vous connaissiez la région ou c'est une découverte ?</t>
  </si>
  <si>
    <t>CONF1_Q1_F_2</t>
  </si>
  <si>
    <t>Votre arrivée à {[VAR_MANAGER_AFFILIATION_CITY]} marque-t-elle une découverte ou aviez-vous déjà vos repères ici ?</t>
  </si>
  <si>
    <t>CONF1_Q1_F_3</t>
  </si>
  <si>
    <t>{[VAR_MANAGER_FULLNAME]}, est-ce que {[VAR_MANAGER_AFFILIATION_CITY]} vous était déjà connue ou est-ce une nouveauté pour vous ?</t>
  </si>
  <si>
    <t>CONF1_Q1_M</t>
  </si>
  <si>
    <t>CONF1_Q1_M_1</t>
  </si>
  <si>
    <t>CONF1_Q1_M_2</t>
  </si>
  <si>
    <t>CONF1_Q1_M_3</t>
  </si>
  <si>
    <t>CONF1_Q1_R1_1_F</t>
  </si>
  <si>
    <t>I know this area like the back of my hand. I’m happy as a clam here.</t>
  </si>
  <si>
    <t>Ich kenne diese Gegend wie meine Westentasche. Ich bin wirklich sehr froh, hier zu sein.</t>
  </si>
  <si>
    <t>Bueno, conozco la región como la palma de mi mano. Y me siento muy a gusto aquí.</t>
  </si>
  <si>
    <t>Conosco la zona come le mie tasche, sono felice di essere qui.</t>
  </si>
  <si>
    <t>我对这片区域再熟悉不过了。在这里，我感到十分自在。</t>
  </si>
  <si>
    <t>Я знаю этот район как свои пять пальцев. Я здесь как рыба в воде.</t>
  </si>
  <si>
    <t>Conheço esta área como a palma da minha mão. Estou feliz como uma lula aqui.</t>
  </si>
  <si>
    <t>CONF1_Q1_R1_1_F_1</t>
  </si>
  <si>
    <t>Je connais la région par cœur ; je suis ici comme un poisson dans l'eau.</t>
  </si>
  <si>
    <t>CONF1_Q1_R1_1_F_2</t>
  </si>
  <si>
    <t>Je suis ici comme chez moi, je connais tout par cœur.</t>
  </si>
  <si>
    <t>CONF1_Q1_R1_1_F_3</t>
  </si>
  <si>
    <t>Je connais parfaitement la région, c’est presque ma maison.</t>
  </si>
  <si>
    <t>CONF1_Q1_R1_1_M</t>
  </si>
  <si>
    <t>CONF1_Q1_R1_1_M_1</t>
  </si>
  <si>
    <t>CONF1_Q1_R1_1_M_2</t>
  </si>
  <si>
    <t>CONF1_Q1_R1_1_M_3</t>
  </si>
  <si>
    <t>CONF1_Q1_R1_2_F</t>
  </si>
  <si>
    <t>I’ve been coming here since I was a kid. It’s basically a second home to me.</t>
  </si>
  <si>
    <t>Ich bin schon als Kind regelmäßig hierhergekommen. Das ist praktisch meine zweite Heimat.</t>
  </si>
  <si>
    <t>Llevo viniendo desde mi infancia. En realidad, es como mi segundo hogar.</t>
  </si>
  <si>
    <t>Vengo qui fin da quando ero piccolo. Praticamente è la mia secondo casa.</t>
  </si>
  <si>
    <t>我从小就常来这里，这里对我来说几乎就像第二个家。</t>
  </si>
  <si>
    <t>Я приезжаю сюда с детства. Это почти мой второй дом.</t>
  </si>
  <si>
    <t>Venho aqui desde criança. É basicamente uma segunda casa para mim.</t>
  </si>
  <si>
    <t>CONF1_Q1_R1_2_F_1</t>
  </si>
  <si>
    <t>Je viens ici depuis mon enfance, c'est un peu ma région d'adoption.</t>
  </si>
  <si>
    <t>CONF1_Q1_R1_2_F_2</t>
  </si>
  <si>
    <t>J’y viens depuis mon enfance, j’y suis très attachée.</t>
  </si>
  <si>
    <t>CONF1_Q1_R1_2_F_3</t>
  </si>
  <si>
    <t>Elle fait partie de mon histoire, je la connais depuis l’enfance.</t>
  </si>
  <si>
    <t>CONF1_Q1_R1_2_M</t>
  </si>
  <si>
    <t>CONF1_Q1_R1_2_M_1</t>
  </si>
  <si>
    <t>CONF1_Q1_R1_2_M_2</t>
  </si>
  <si>
    <t>J’y viens depuis mon enfance, j’y suis très attaché.</t>
  </si>
  <si>
    <t>CONF1_Q1_R1_2_M_3</t>
  </si>
  <si>
    <t>CONF1_Q1_R1_3_F</t>
  </si>
  <si>
    <t>This is a great region to live in. I’ve always hoped I’d come and live here someday.</t>
  </si>
  <si>
    <t>Das ist eine wirklich schöne Gegend. Ich habe immer schon davon geträumt, eines Tages hier zu leben.</t>
  </si>
  <si>
    <t>Es un sitio estupendo para vivir. Siempre quise venirme a vivir aquí.</t>
  </si>
  <si>
    <t>È una splendida zona in cui vivere, spero di abitarci un giorno.</t>
  </si>
  <si>
    <t>这是一个非常适合居住的地区。我一直希望有一天能在这里生活。</t>
  </si>
  <si>
    <t>Это замечательный регион для жизни. Я всегда мечталa однажды поселиться здесь.</t>
  </si>
  <si>
    <t>Esta é uma ótima região para se viver. Sempre esperei vir morar aqui um dia.</t>
  </si>
  <si>
    <t>CONF1_Q1_R1_3_F_1</t>
  </si>
  <si>
    <t>Elle fait partie des régions dans lesquelles il fait bon de vivre, j'espérais venir y habiter un jour.</t>
  </si>
  <si>
    <t>CONF1_Q1_R1_3_F_2</t>
  </si>
  <si>
    <t>Un endroit agréable à vivre, j’avais envie d’y poser mes valises.</t>
  </si>
  <si>
    <t>CONF1_Q1_R1_3_F_3</t>
  </si>
  <si>
    <t>C’est une région magnifique, parfaite pour y vivre.</t>
  </si>
  <si>
    <t>CONF1_Q1_R1_3_M</t>
  </si>
  <si>
    <t>Это замечательный регион для жизни. Я всегда мечтал однажды поселиться здесь.</t>
  </si>
  <si>
    <t>CONF1_Q1_R1_3_M_1</t>
  </si>
  <si>
    <t>CONF1_Q1_R1_3_M_2</t>
  </si>
  <si>
    <t>CONF1_Q1_R1_3_M_3</t>
  </si>
  <si>
    <t>CONF1_Q1_R2_1_F</t>
  </si>
  <si>
    <t>I’m just discovering the area. What matters is that it’s tennis country.</t>
  </si>
  <si>
    <t>Ich lerne das hier alles gerade erst kennen. Die Hauptsache ist aber, dass Tennis hier ganz großgeschrieben wird.</t>
  </si>
  <si>
    <t>Bueno, estoy descubriendo la región. Lo que importa es que este es el país del tenis.</t>
  </si>
  <si>
    <t>Sto scoprendo la zona. Quello che conta è che è il paradiso del tennis.</t>
  </si>
  <si>
    <t>我才刚开始了解这个地区。最重要的是，这里是网球的热土。</t>
  </si>
  <si>
    <t>Я только начинаю узнавать этот регион. Главное — это место, где живёт теннис.</t>
  </si>
  <si>
    <t>Estou descobrindo a área. O que importa é que é um país do tênis.</t>
  </si>
  <si>
    <t>CONF1_Q1_R2_1_F_1</t>
  </si>
  <si>
    <t>Je découvre la région. Ce qui importe c'est qu'il s'agit d'une vraie terre de tennis.</t>
  </si>
  <si>
    <t>CONF1_Q1_R2_1_F_2</t>
  </si>
  <si>
    <t>C’est nouveau pour moi, mais l’important est son ADN tennis.</t>
  </si>
  <si>
    <t>CONF1_Q1_R2_1_F_3</t>
  </si>
  <si>
    <t>La région est nouvelle pour moi, mais c’est un territoire fait pour le tennis.</t>
  </si>
  <si>
    <t>CONF1_Q1_R2_1_M</t>
  </si>
  <si>
    <t>CONF1_Q1_R2_1_M_1</t>
  </si>
  <si>
    <t>CONF1_Q1_R2_1_M_2</t>
  </si>
  <si>
    <t>CONF1_Q1_R2_1_M_3</t>
  </si>
  <si>
    <t>CONF1_Q1_R2_2_F</t>
  </si>
  <si>
    <t>I especially know this region for its reputation, its climate, the landscapes, but mostly for its reputation of being the home of a lot of talented players.</t>
  </si>
  <si>
    <t>Ich kenne diese Region wegen ihres Ruhms, ihres Klimas, ihrer Landschaft, aber vor allem deswegen, dass hier einige der besten Spieler des Landes leben.</t>
  </si>
  <si>
    <t>Conozco particularmente esta región por su reputación, su clima y sus paisajes pero, sobre todo, por su fama de ser la cuna de grandes tenistas.</t>
  </si>
  <si>
    <t>Conoscevo la zona per la nomea, il clima e il paesaggio ma soprattutto per aver dato i natali a tanti talenti!</t>
  </si>
  <si>
    <t>我对这个地区的印象主要来自它的声誉、气候、风景，更重要的是，这里还是网球天才的摇篮。</t>
  </si>
  <si>
    <t>Я знаю этот регион прежде всего по его репутации, климату, пейзажам, но особенно — как родину множества талантливых игроков.</t>
  </si>
  <si>
    <t>Conheço especialmente esta região pela sua reputação, seu clima, as paisagens, mas principalmente por sua reputação de ser o lar de muitos jogadores talentosos.</t>
  </si>
  <si>
    <t>CONF1_Q1_R2_2_F_1</t>
  </si>
  <si>
    <t>Je connais cette région par sa réputation, le climat, le paysage mais surtout ses talents !</t>
  </si>
  <si>
    <t>CONF1_Q1_R2_2_F_2</t>
  </si>
  <si>
    <t>Je sais que la région était belle… et remplie de talents !</t>
  </si>
  <si>
    <t>CONF1_Q1_R2_2_F_3</t>
  </si>
  <si>
    <t>Je savais que c’était une région magnifique… et pleine de bons joueurs.</t>
  </si>
  <si>
    <t>CONF1_Q1_R2_2_M</t>
  </si>
  <si>
    <t>CONF1_Q1_R2_2_M_1</t>
  </si>
  <si>
    <t>CONF1_Q1_R2_2_M_2</t>
  </si>
  <si>
    <t>CONF1_Q1_R2_2_M_3</t>
  </si>
  <si>
    <t>CONF1_Q1_R2_3_F</t>
  </si>
  <si>
    <t>The only thing I’ve heard about this region is that it has a deep well of talented players!</t>
  </si>
  <si>
    <t>Das Einzige, was ich bisher über diese Region erfahren habe ist, dass sie einige sehr talentierte Tennisspieler hervorgebracht hat!</t>
  </si>
  <si>
    <t>¡Lo único que he oído sobre esta región es que es fuente inagotable de estupendos tenistas!</t>
  </si>
  <si>
    <t>L'unica cosa che so della zona è che ci sono tennisti di talento!</t>
  </si>
  <si>
    <t>关于这个地方，我只听说过它盛产网球好手！</t>
  </si>
  <si>
    <t>Всё, что я слышала об этом регионе — это то, что здесь настоящий источник талантов!</t>
  </si>
  <si>
    <t>A única coisa que ouvi sobre esta região é que ela tem um grande celeiro de jogadores talentosos!</t>
  </si>
  <si>
    <t>CONF1_Q1_R2_3_F_1</t>
  </si>
  <si>
    <t>La seule chose que j’ai entendu sur cette région est son lot de joueurs de talent !</t>
  </si>
  <si>
    <t>CONF1_Q1_R2_3_F_2</t>
  </si>
  <si>
    <t>On m’a surtout parlé des joueurs talentueux de la région !</t>
  </si>
  <si>
    <t>CONF1_Q1_R2_3_F_3</t>
  </si>
  <si>
    <t>Le seul écho que j’avais : une région pleine de très bons joueurs.</t>
  </si>
  <si>
    <t>CONF1_Q1_R2_3_M</t>
  </si>
  <si>
    <t>Всё, что я слышал об этом регионе — это то, что здесь настоящий источник талантов!</t>
  </si>
  <si>
    <t>CONF1_Q1_R2_3_M_1</t>
  </si>
  <si>
    <t>CONF1_Q1_R2_3_M_2</t>
  </si>
  <si>
    <t>CONF1_Q1_R2_3_M_3</t>
  </si>
  <si>
    <t>CONF1_Q1_R3_1_F</t>
  </si>
  <si>
    <t>I came here for a project with {[VAR_KEY_TM_FIRSTNAME]} and we both like this area.</t>
  </si>
  <si>
    <t>Ich bin wegen eines gemeinsamen Projektes mit {[VAR_KEY_TM_FIRSTNAME]} hierhergekommen und es gefällt uns beiden wirklich sehr gut hier.</t>
  </si>
  <si>
    <t>He venido aquí para iniciar un proyecto con {[VAR_KEY_TM_FIRSTNAME]} y a ambos nos gusta esta región.</t>
  </si>
  <si>
    <t>Sono qui per un progetto con {[VAR_KEY_TM_FIRSTNAME]} e la zona piace sia a me che a lei.</t>
  </si>
  <si>
    <t>我和{[VAR_KEY_TM_FIRSTNAME]} 一起过来参与一个项目，我们俩都很喜欢这里。</t>
  </si>
  <si>
    <t>Я приехала сюда ради проекта с {[VAR_KEY_TM_FIRSTNAME]}, и нам обоим нравится этот регион.</t>
  </si>
  <si>
    <t>Vim aqui para um projeto com {[VAR_KEY_TM_FIRSTNAME]} e nós dois gostamos desta área.</t>
  </si>
  <si>
    <t>CONF1_Q1_R3_1_F_1</t>
  </si>
  <si>
    <t>Je suis venu ici pour un projet commun notamment avec {[VAR_KEY_TM_FIRSTNAME]} et nous apprécions tous les deux cette région.</t>
  </si>
  <si>
    <t>CONF1_Q1_R3_1_F_2</t>
  </si>
  <si>
    <t>Cette région nous plaît, à {[VAR_KEY_TM_FIRSTNAME]} comme à moi, c’est un projet commun.</t>
  </si>
  <si>
    <t>CONF1_Q1_R3_1_F_3</t>
  </si>
  <si>
    <t>Je viens pour un projet partagé avec {[VAR_KEY_TM_FIRSTNAME]}. On aime vraiment cet endroit.</t>
  </si>
  <si>
    <t>CONF1_Q1_R3_1_M</t>
  </si>
  <si>
    <t>Sono qui per un progetto con {[VAR_KEY_TM_FIRSTNAME]} e la zona piace sia a me che a lui.</t>
  </si>
  <si>
    <t>Я приехал сюда ради проекта с {[VAR_KEY_TM_FIRSTNAME]}, и нам обоим нравится этот регион.</t>
  </si>
  <si>
    <t>CONF1_Q1_R3_1_M_1</t>
  </si>
  <si>
    <t>CONF1_Q1_R3_1_M_2</t>
  </si>
  <si>
    <t>CONF1_Q1_R3_1_M_3</t>
  </si>
  <si>
    <t>CONF1_Q1_R3_2_F</t>
  </si>
  <si>
    <t>I came here to help the academy evolve and to coach a player that I appreciate a lot, {[VAR_KEY_TM_FIRSTNAME]}.</t>
  </si>
  <si>
    <t>Ich bin hierhergekommen, um die Akademie und eine Spielerin, {[VAR_KEY_TM_FIRSTNAME]}, die ich wirklich sehr gerne mag, zu unterstützen.</t>
  </si>
  <si>
    <t>He venido aquí para ayudar a la escuela a evolucionar y hacer crecer profesionalmente a alguien a quien aprecio mucho: {[VAR_KEY_TM_FIRSTNAME]}.</t>
  </si>
  <si>
    <t>Sono qui per aiutare l'accademia a migliorare e per allenare una giocatrice che mi piace molto, {[VAR_KEY_TM_FIRSTNAME]}.</t>
  </si>
  <si>
    <t>我来到这里，是为了帮助学院发展，也为了执教我非常欣赏的球员——{[VAR_KEY_TM_FIRSTNAME]}。</t>
  </si>
  <si>
    <t>Я приехала сюда, чтобы помочь академии развиваться и тренировать игрока, которого я очень ценю — {[VAR_KEY_TM_FIRSTNAME]}.</t>
  </si>
  <si>
    <t>Vim aqui para ajudar a academia a evoluir e treinar um jogador que aprecio muito, {[VAR_KEY_TM_FIRSTNAME]}.</t>
  </si>
  <si>
    <t>CONF1_Q1_R3_2_F_1</t>
  </si>
  <si>
    <t>Je suis venu ici pour faire progresser l’académie et coacher une joueuse que j’apprécie beaucoup {[VAR_KEY_TM_FIRSTNAME]}.</t>
  </si>
  <si>
    <t>CONF1_Q1_R3_2_F_2</t>
  </si>
  <si>
    <t>Mon objectif est double : faire progresser l’académie et travailler avec {[VAR_KEY_TM_FIRSTNAME]}.</t>
  </si>
  <si>
    <t>CONF1_Q1_R3_2_F_3</t>
  </si>
  <si>
    <t>J’ai choisi de venir pour développer l’académie et accompagner {[VAR_KEY_TM_FIRSTNAME]}.</t>
  </si>
  <si>
    <t>CONF1_Q1_R3_2_M</t>
  </si>
  <si>
    <t>Ich bin hierhergekommen, um die Akademie und einen Spieler, {[VAR_KEY_TM_FIRSTNAME]}, den ich wirklich sehr gerne mag, zu unterstützen.</t>
  </si>
  <si>
    <t>Sono qui per aiutare l'accademia a migliorare e allenare un giocatore che mi piace molto, {[VAR_KEY_TM_FIRSTNAME]}.</t>
  </si>
  <si>
    <t>Я приехал сюда, чтобы помочь академии развиваться и тренировать игрока, которого я очень ценю — {[VAR_KEY_TM_FIRSTNAME]}.</t>
  </si>
  <si>
    <t>CONF1_Q1_R3_2_M_1</t>
  </si>
  <si>
    <t>Je suis venu ici pour faire progresser l’académie et coacher un joueur que j’apprécie beaucoup {[VAR_KEY_TM_FIRSTNAME]}.</t>
  </si>
  <si>
    <t>CONF1_Q1_R3_2_M_2</t>
  </si>
  <si>
    <t>CONF1_Q1_R3_2_M_3</t>
  </si>
  <si>
    <t>CONF1_Q1_R3_3_F</t>
  </si>
  <si>
    <t>With {[VAR_KEY_TM_FIRSTNAME]}, we knew the conditions were met for us to succeed here.</t>
  </si>
  <si>
    <t>{[VAR_KEY_TM_FIRSTNAME]} und ich wussten, dass wir hier die idealen Bedingungen vorfinden würden, um wirklich Erfolg zu haben.</t>
  </si>
  <si>
    <t>Con {[VAR_KEY_TM_FIRSTNAME]}, sabíamos que se cumplían las condiciones para triunfar aquí.</t>
  </si>
  <si>
    <t>Con {[VAR_KEY_TM_FIRSTNAME]}, sapevamo che qui ci sono le condizioni per il successo.</t>
  </si>
  <si>
    <t>我和{[VAR_KEY_TM_FIRSTNAME]}都清楚，这里的条件足以让我们取得成功。</t>
  </si>
  <si>
    <t>Вместе с {[VAR_KEY_TM_FIRSTNAME]} мы знали, что здесь есть все условия для успеха.</t>
  </si>
  <si>
    <t>Com {[VAR_KEY_TM_FIRSTNAME]}, sabíamos que as condições estavam reunidas para termos sucesso aqui.</t>
  </si>
  <si>
    <t>CONF1_Q1_R3_3_F_1</t>
  </si>
  <si>
    <t>Avec {[VAR_KEY_TM_FIRSTNAME]}, on savait que les conditions étaient réunies pour que nous puissions réussir ici.</t>
  </si>
  <si>
    <t>CONF1_Q1_R3_3_F_2</t>
  </si>
  <si>
    <t>{[VAR_KEY_TM_FIRSTNAME]} et moi on a senti que toutes les conditions étaient réunies pour performer ici.</t>
  </si>
  <si>
    <t>CONF1_Q1_R3_3_F_3</t>
  </si>
  <si>
    <t>Avec {[VAR_KEY_TM_FIRSTNAME]}, on a trouvé un environnement propice à la réussite.</t>
  </si>
  <si>
    <t>CONF1_Q1_R3_3_M</t>
  </si>
  <si>
    <t>CONF1_Q1_R3_3_M_1</t>
  </si>
  <si>
    <t>CONF1_Q1_R3_3_M_2</t>
  </si>
  <si>
    <t>CONF1_Q1_R3_3_M_3</t>
  </si>
  <si>
    <t>CONF1_Q1_R4_1_F</t>
  </si>
  <si>
    <t>Well, this sure is off to a good start with boring questions... Next question please!</t>
  </si>
  <si>
    <t>Na, wenn das so weitergeht und nur langweilige Fragen kommen ... Nächste Frage, bitte!</t>
  </si>
  <si>
    <t>Bueno, pues ahí ha ido mi primera respuesta aburrida... ¡Siguiente pregunta por favor!</t>
  </si>
  <si>
    <t>Cominciamo bene con queste domande noiose… Prossima domanda!</t>
  </si>
  <si>
    <t>这采访开场也太无聊了吧……能不能换个问题？</t>
  </si>
  <si>
    <t>Отличное начало — скучные вопросы... следующий, пожалуйста!</t>
  </si>
  <si>
    <t>Bem, isso certamente é um bom começo com perguntas chatas... Próxima pergunta, por favor!</t>
  </si>
  <si>
    <t>CONF1_Q1_R4_1_F_1</t>
  </si>
  <si>
    <t>Eh bien ! ça commence bien, première question à la noix... Suivante svp ?</t>
  </si>
  <si>
    <t>CONF1_Q1_R4_1_F_2</t>
  </si>
  <si>
    <t>Ah, génial… première question ridicule. On passe à la suivante ?</t>
  </si>
  <si>
    <t>CONF1_Q1_R4_1_F_3</t>
  </si>
  <si>
    <t>Première question et déjà du grand n’importe quoi. On passe.</t>
  </si>
  <si>
    <t>CONF1_Q1_R4_1_M</t>
  </si>
  <si>
    <t>CONF1_Q1_R4_1_M_1</t>
  </si>
  <si>
    <t>CONF1_Q1_R4_1_M_2</t>
  </si>
  <si>
    <t>CONF1_Q1_R4_1_M_3</t>
  </si>
  <si>
    <t>CONF1_Q1_R4_2_F</t>
  </si>
  <si>
    <t>Hahaha! Do you work for the region’s tourism office or what?</t>
  </si>
  <si>
    <t>Hahaha! Arbeiten Sie etwa für das Touristenbüro der Region?</t>
  </si>
  <si>
    <t>¡Ja, ja, ja! ¿Trabajas para la oficina de turismo de la región o qué?</t>
  </si>
  <si>
    <t>Ahahaha! Ma per caso lavora per la pro loco?</t>
  </si>
  <si>
    <t>哈哈！你该不会是地方旅游局的吧？</t>
  </si>
  <si>
    <t>Хахаха! Вы что, работаете в туристическом офисе региона?</t>
  </si>
  <si>
    <t>Hahaha! Você trabalha para o escritório de turismo da região ou o quê?</t>
  </si>
  <si>
    <t>CONF1_Q1_R4_2_F_1</t>
  </si>
  <si>
    <t>Ahahaha ! Vous êtes en partenariat avec l'office de tourisme de la région ou quoi ?</t>
  </si>
  <si>
    <t>CONF1_Q1_R4_2_F_2</t>
  </si>
  <si>
    <t>Ahah ! Vous faites la promo touristique aujourd’hui ?</t>
  </si>
  <si>
    <t>CONF1_Q1_R4_2_F_3</t>
  </si>
  <si>
    <t>Ohoh ! Vous avez un deal avec l’office du tourisme ?</t>
  </si>
  <si>
    <t>CONF1_Q1_R4_2_M</t>
  </si>
  <si>
    <t>CONF1_Q1_R4_2_M_1</t>
  </si>
  <si>
    <t>CONF1_Q1_R4_2_M_2</t>
  </si>
  <si>
    <t>CONF1_Q1_R4_2_M_3</t>
  </si>
  <si>
    <t>CONF1_Q1_R4_3_F</t>
  </si>
  <si>
    <t>We can discuss the nice spots to visit after the conference if you’d like, but right now I’d like to talk tennis!</t>
  </si>
  <si>
    <t>Nach der Konferenz können wir uns gerne über die Sehenswürdigkeiten der Region unterhalten. Aber jetzt geht es um Tennis!</t>
  </si>
  <si>
    <t>Bueno, si quieres podemos hablar de los lugares estupendo que hay para visitar por aquí cuando acabe la rueda de prensa, ¡pero ahora casi mejor que hablemos de tenis!</t>
  </si>
  <si>
    <t>Dopo la conferenza stampa possiamo parlare di bei posti da visitare, ma adesso parliamo di tennis!</t>
  </si>
  <si>
    <t>如果你想聊景点，咱们等发布会结束再说吧，现在我只想谈网球。</t>
  </si>
  <si>
    <t>Если хотите, можем обсудить достопримечательности после конференции, но сейчас я хочу говорить о теннисе!</t>
  </si>
  <si>
    <t>Podemos discutir os bons lugares para visitar depois da conferência, se quiser, mas agora eu gostaria de falar de tênis!</t>
  </si>
  <si>
    <t>CONF1_Q1_R4_3_F_1</t>
  </si>
  <si>
    <t>On peut reparler des coins sympas à visiter après cette conférence si vous voulez mais là j’aimerais parler tennis !</t>
  </si>
  <si>
    <t>CONF1_Q1_R4_3_F_2</t>
  </si>
  <si>
    <t>On parlera tourisme après, pour l’instant restons sur le tennis.</t>
  </si>
  <si>
    <t>CONF1_Q1_R4_3_F_3</t>
  </si>
  <si>
    <t>La visite touristique ça sera avec plaisir, mais après la conférence. Parlons tennis d’abord !</t>
  </si>
  <si>
    <t>CONF1_Q1_R4_3_M</t>
  </si>
  <si>
    <t>CONF1_Q1_R4_3_M_1</t>
  </si>
  <si>
    <t>CONF1_Q1_R4_3_M_2</t>
  </si>
  <si>
    <t>CONF1_Q1_R4_3_M_3</t>
  </si>
  <si>
    <t>CONF1_Q1_R4_4_F</t>
  </si>
  <si>
    <t>Hahaha! You must be the new editorial intern asking questions like that.</t>
  </si>
  <si>
    <t>Hahaha! Sind Sie der neue Redaktionspraktikant oder was? Wer stellt denn solche Fragen?</t>
  </si>
  <si>
    <t>¡Ja, ja, ja! ¿Hay que ser el nuevo becario de la redacción para hacer preguntas como esa?</t>
  </si>
  <si>
    <t>Ahahaha! Ma chi fa domande del genere, il tirocinante della redazione?</t>
  </si>
  <si>
    <t>哈哈！你一定是新来的实习编辑吧，所以才会提这种问题。</t>
  </si>
  <si>
    <t>Хахаха! Наверное, вы новый стажёр редакции, раз задаёте такие вопросы.</t>
  </si>
  <si>
    <t>Hahaha! Você deve ser o novo estagiário editorial fazendo perguntas assim.</t>
  </si>
  <si>
    <t>CONF1_Q1_R4_4_F_1</t>
  </si>
  <si>
    <t>Ahahaha ! Vous êtes le nouveau stagiaire de la rédaction pour poser des questions comme celle-ci ?</t>
  </si>
  <si>
    <t>CONF1_Q1_R4_4_F_2</t>
  </si>
  <si>
    <t>Ahah ! Vous débutez à la rédaction ou quoi ? C'est quoi cette question...</t>
  </si>
  <si>
    <t>CONF1_Q1_R4_4_F_3</t>
  </si>
  <si>
    <t>Ahah ! Vous débutez, c’est ça ? Un pro pour la question suivante svp !</t>
  </si>
  <si>
    <t>CONF1_Q1_R4_4_M</t>
  </si>
  <si>
    <t>CONF1_Q1_R4_4_M_1</t>
  </si>
  <si>
    <t>CONF1_Q1_R4_4_M_2</t>
  </si>
  <si>
    <t>CONF1_Q1_R4_4_M_3</t>
  </si>
  <si>
    <t>CONF1_Q2_F</t>
  </si>
  <si>
    <t>You have a lot of experience and you’re joining an academy that’s no match for your reputation. Why?</t>
  </si>
  <si>
    <t>Sie haben eine Menge Erfahrung und treten einer Akademie bei, die Ihrem Ruf nicht gerecht wird. Warum?</t>
  </si>
  <si>
    <t>Tienes mucha experiencia y te incorporas a una escuela que no está a la altura de tu reputación. ¿Por qué?</t>
  </si>
  <si>
    <t>È un veterano e ha scelto un'accademia che non è all'altezza della sua reputazione, perché questa scelta?</t>
  </si>
  <si>
    <t>您经验丰富，却加入了一家还配不上您名气的学院。这是为什么呢？</t>
  </si>
  <si>
    <t>У вас большой опыт, и вы приходите в академию, которая, казалось бы, не соответствует вашей репутации. Почему?</t>
  </si>
  <si>
    <t>Você tem muita experiência e está se juntando a uma academia que não se compara à sua reputação. Por quê?</t>
  </si>
  <si>
    <t>CONF1_Q2_F_1</t>
  </si>
  <si>
    <t>Vous arrivez avec beaucoup d'expérience dans une académie qui ne correspond pas à votre stature, pourquoi ce choix ?</t>
  </si>
  <si>
    <t>CONF1_Q2_F_2</t>
  </si>
  <si>
    <t>Votre expérience est immense, l’académie semble modeste à côté : pourquoi venir ici ?</t>
  </si>
  <si>
    <t>CONF1_Q2_F_3</t>
  </si>
  <si>
    <t>Certains estiment que cette académie ne correspond pas à votre standing ; qu’est-ce qui vous a motivé ?</t>
  </si>
  <si>
    <t>CONF1_Q2_M</t>
  </si>
  <si>
    <t>CONF1_Q2_M_1</t>
  </si>
  <si>
    <t>CONF1_Q2_M_2</t>
  </si>
  <si>
    <t>CONF1_Q2_M_3</t>
  </si>
  <si>
    <t>CONF1_Q2_R1_1_F</t>
  </si>
  <si>
    <t>I like a good challenge. I don’t like to take the easy road.</t>
  </si>
  <si>
    <t>Ich liebe es, mich neuen Herausforderungen zu stellen. Der gerade Weg ist nicht so mein Ding.</t>
  </si>
  <si>
    <t>Me gustan los desafíos. No me gusta tomar el camino fácil.</t>
  </si>
  <si>
    <t>Mi piacciono le sfide, le cose semplici non mi interessano.</t>
  </si>
  <si>
    <t>我喜欢挑战，不喜欢走捷径。</t>
  </si>
  <si>
    <t>Мне нравятся серьёзные вызовы. Я не ищу лёгких путей.</t>
  </si>
  <si>
    <t>Gosto de um bom desafio. Não gosto de seguir o caminho fácil.</t>
  </si>
  <si>
    <t>CONF1_Q2_R1_1_F_1</t>
  </si>
  <si>
    <t>J'aime relever des défis, le choix de la facilité, ce n'est pas moi.</t>
  </si>
  <si>
    <t>CONF1_Q2_R1_1_F_2</t>
  </si>
  <si>
    <t>Le confort, ce n’est pas mon style. Je préfère les défis.</t>
  </si>
  <si>
    <t>CONF1_Q2_R1_1_F_3</t>
  </si>
  <si>
    <t>La facilité ? Très peu pour moi. Je choisis le challenge.</t>
  </si>
  <si>
    <t>CONF1_Q2_R1_1_M</t>
  </si>
  <si>
    <t>CONF1_Q2_R1_1_M_1</t>
  </si>
  <si>
    <t>CONF1_Q2_R1_1_M_2</t>
  </si>
  <si>
    <t>CONF1_Q2_R1_1_M_3</t>
  </si>
  <si>
    <t>CONF1_Q2_R1_2_F</t>
  </si>
  <si>
    <t>It’s a personal challenge. I want to help the academy grow. It’s more exhilarating for me than taking an academy that’s already at the top.</t>
  </si>
  <si>
    <t>Es ist meine ganz persönliche Herausforderung. Ich möchte die Akademie gerne unterstützen, dabei helfen, sie zu entwickeln. Das ist viel aufregender, als eine Akademie zu leiten, die bereits ganz an der Spitze ist.</t>
  </si>
  <si>
    <t>Es un desafío personal. Quiero ayudar a que la escuela crezca. Es más estimulante para mí que dirigir una escuela que ya esté en la cima.</t>
  </si>
  <si>
    <t>È una sfida personale, voglio aiutare l'accademia a crescere. È più stimolante che stare in un'accademia che è già al top.</t>
  </si>
  <si>
    <t>这对我来说是一种自我挑战——帮助学院成长，比接手一家原本就处于顶尖行列的学院更让人兴奋。</t>
  </si>
  <si>
    <t>Это личный вызов. Я хочу помочь академии расти. Для меня это гораздо увлекательнее, чем приходить в академию, которая уже на вершине.</t>
  </si>
  <si>
    <t>É um desafio pessoal. Quero ajudar a academia a crescer. É mais emocionante para mim do que pegar uma academia que já está no topo.</t>
  </si>
  <si>
    <t>CONF1_Q2_R1_2_F_1</t>
  </si>
  <si>
    <t>C’est un défi personnel, je veux aider l’académie à grandir. C’est plus grisant pour moi que de prendre une académie déjà au sommet.</t>
  </si>
  <si>
    <t>CONF1_Q2_R1_2_F_2</t>
  </si>
  <si>
    <t>Je préfère construire plutôt que profiter du travail déjà fait.</t>
  </si>
  <si>
    <t>CONF1_Q2_R1_2_F_3</t>
  </si>
  <si>
    <t>J’aime voir une académie évoluer grâce au travail, pas arriver en terrain conquis.</t>
  </si>
  <si>
    <t>CONF1_Q2_R1_2_M</t>
  </si>
  <si>
    <t>CONF1_Q2_R1_2_M_1</t>
  </si>
  <si>
    <t>CONF1_Q2_R1_2_M_2</t>
  </si>
  <si>
    <t>CONF1_Q2_R1_2_M_3</t>
  </si>
  <si>
    <t>CONF1_Q2_R2_1_F</t>
  </si>
  <si>
    <t>I like chocolate cookies, but I don’t like Hershey’s Kisses.</t>
  </si>
  <si>
    <t>Ich liebe Schokoladenkekse, aber aus Raffaello mache ich mir nichts.</t>
  </si>
  <si>
    <t>Me gusta el chocolate, pero no los Ferrero Rocher.</t>
  </si>
  <si>
    <t>Mi piacciono i biscotti al cioccolato, ma non mi piacciono i Baci Perugina.</t>
  </si>
  <si>
    <t>我喜欢有实在内容的东西，不追求表面光鲜的名头。</t>
  </si>
  <si>
    <t>Мне нравятся шоколадные печенья, но я не люблю Hershey’s Kisses.</t>
  </si>
  <si>
    <t>Eu gosto de biscoitos de chocolate, mas não gosto de Hershey's Kisses.</t>
  </si>
  <si>
    <t>CONF1_Q2_R2_1_F_1</t>
  </si>
  <si>
    <t>J'aime les biscottes au chocolat et pourtant je ne supporte pas les chocolats Mon Chéri.</t>
  </si>
  <si>
    <t>CONF1_Q2_R2_1_F_2</t>
  </si>
  <si>
    <t>Je suis fan du chocolat, pourtant je déteste cette horreur qu’on appelle Mon Chéri.</t>
  </si>
  <si>
    <t>CONF1_Q2_R2_1_F_3</t>
  </si>
  <si>
    <t>Biscotte chocolatée : oui... pourtant Mon Chéri : jamais.</t>
  </si>
  <si>
    <t>CONF1_Q2_R2_1_M</t>
  </si>
  <si>
    <t>CONF1_Q2_R2_1_M_1</t>
  </si>
  <si>
    <t>CONF1_Q2_R2_1_M_2</t>
  </si>
  <si>
    <t>CONF1_Q2_R2_1_M_3</t>
  </si>
  <si>
    <t>CONF1_Q2_R2_2_F</t>
  </si>
  <si>
    <t>My reputation? My head’s not swollen from an overactive ego like Zlatan. I don’t care about my reputation.</t>
  </si>
  <si>
    <t>Mein Ruf? Na, ich bin froh, dass ich auf dem Boden geblieben bin und nicht so abgehoben wie Zlatan. Mein Ruf ist mir ehrlich gesagt ziemlich egal.</t>
  </si>
  <si>
    <t>¿Mi reputación? No tengo un ego enorme, en plan Zlatan. No me importa mi reputación.</t>
  </si>
  <si>
    <t>La mia reputazione? Non ho l'ego smisurato di Zlatan. La mia reputazione non mi interessa.</t>
  </si>
  <si>
    <t>名气？我可不像伊布那样自我膨胀。我并不在意那些虚名。</t>
  </si>
  <si>
    <t>Моя репутация? У меня нет раздутого эго, как у Златана. Меня она мало волнует.</t>
  </si>
  <si>
    <t>Minha reputação? Minha cabeça não está inchada por um ego superativo como o do Zlatan. Não me importo com minha reputação.</t>
  </si>
  <si>
    <t>CONF1_Q2_R2_2_F_1</t>
  </si>
  <si>
    <t>Ma stature ? Je n’ai pas le melon de Zlatan, je me fiche de ma stature.</t>
  </si>
  <si>
    <t>CONF1_Q2_R2_2_F_2</t>
  </si>
  <si>
    <t>Ma stature ? Je laisse ça à Mourinho, moi ça m’est égal.</t>
  </si>
  <si>
    <t>CONF1_Q2_R2_2_F_3</t>
  </si>
  <si>
    <t>Ronaldo peut parler de stature, moi non.</t>
  </si>
  <si>
    <t>CONF1_Q2_R2_2_M</t>
  </si>
  <si>
    <t>CONF1_Q2_R2_2_M_1</t>
  </si>
  <si>
    <t>CONF1_Q2_R2_2_M_2</t>
  </si>
  <si>
    <t>CONF1_Q2_R2_2_M_3</t>
  </si>
  <si>
    <t>CONF1_Q2_R3_1_F</t>
  </si>
  <si>
    <t>I believe in the project. The staff, the players, and the whole team are as motivated as I am to take this academy to the top.</t>
  </si>
  <si>
    <t>Das Projekt überzeugt mich. Die Leute, die Spieler und das ganze Team – Alle sind hochmotiviert und gemeinsam werden wir diese Akademie an die Spitze bringen.</t>
  </si>
  <si>
    <t>Creo en el proyecto. El personal, los tenistas y todo el equipo están tan motivados como yo para conducir a esta escuela hasta lo más alto.</t>
  </si>
  <si>
    <t>Credo nel progetto. Lo staff, i giocatori e tutta la squadra sono motivati quanto me per portare l'accademia al top.</t>
  </si>
  <si>
    <t>我相信这个项目。教练组、球员、整个团队都和我一样有冲劲，我要把学院带到顶峰。</t>
  </si>
  <si>
    <t>Я верю в проект. Персонал, игроки и вся команда так же мотивированы, как и я, чтобы вывести академию на вершину.</t>
  </si>
  <si>
    <t>Acredito no projeto. A equipe, os jogadores e todo o time estão tão motivados quanto eu para levar esta academia ao topo.</t>
  </si>
  <si>
    <t>CONF1_Q2_R3_1_F_1</t>
  </si>
  <si>
    <t>Le projet m’a convaincu. Les staffs, les joueurs et tout le personnel sont aussi motivés que moi pour emmener cette académie sur le toit du monde.</t>
  </si>
  <si>
    <t>CONF1_Q2_R3_1_F_2</t>
  </si>
  <si>
    <t>J’ai été séduite par ce projet ambitieux. Toute l’équipe est animée par la même envie de viser très haut.</t>
  </si>
  <si>
    <t>CONF1_Q2_R3_1_F_3</t>
  </si>
  <si>
    <t>Le projet est clair, ambitieux et partagé par toute l’académie, c’est pour cela que j’ai dit oui.</t>
  </si>
  <si>
    <t>CONF1_Q2_R3_1_M</t>
  </si>
  <si>
    <t>CONF1_Q2_R3_1_M_1</t>
  </si>
  <si>
    <t>CONF1_Q2_R3_1_M_2</t>
  </si>
  <si>
    <t>J’ai été séduit par ce projet ambitieux. Toute l’équipe est animée par la même envie de viser très haut.</t>
  </si>
  <si>
    <t>CONF1_Q2_R3_1_M_3</t>
  </si>
  <si>
    <t>CONF1_Q2_R3_2_F</t>
  </si>
  <si>
    <t>What’s really important to me is working with people who are motivated and competent. I think that we have everything here to allow us to go as far as possible.</t>
  </si>
  <si>
    <t>Mir ist es wirklich wichtig, mit Leuten zu arbeiten, die motiviert sind und auch kompetent. Ich denke, wir haben hier alle Voraussetzungen, um sehr, sehr weit zu kommen.</t>
  </si>
  <si>
    <t>Para mí, lo realmente importante es trabajar con gente motivada y competente. Creo que aquí contamos con todo lo necesario para llegar muy lejos.</t>
  </si>
  <si>
    <t>La cosa importante è lavorare con persone motivate e competenti. Credo che qui ci sia la situazione giusta per arrivare lontano.</t>
  </si>
  <si>
    <t>对我来说，最重要的是和有能力又有动力的人一起工作。我相信这里已经万事俱备，足以助我们登顶。</t>
  </si>
  <si>
    <t>Для меня важно работать с мотивированными и компетентными людьми. Думаю, здесь есть всё, чтобы зайти максимально далеко.</t>
  </si>
  <si>
    <t>O que é realmente importante para mim é trabalhar com pessoas motivadas e competentes. Acho que temos tudo aqui para nos permitir ir o mais longe possível.</t>
  </si>
  <si>
    <t>CONF1_Q2_R3_2_F_1</t>
  </si>
  <si>
    <t>Ce qui m’importe réellement c’est de travailler avec des personnes motivées et compétentes, je pense qu’ici, tout est réuni pour aller le plus haut possible.</t>
  </si>
  <si>
    <t>CONF1_Q2_R3_2_F_2</t>
  </si>
  <si>
    <t>Ce qui compte pour moi, c’est l’exigence et la motivation. Je les ai trouvées ici.</t>
  </si>
  <si>
    <t>CONF1_Q2_R3_2_F_3</t>
  </si>
  <si>
    <t>L’important pour moi est l’entourage : motivé, compétent, ambitieux. C’est le cas ici.</t>
  </si>
  <si>
    <t>CONF1_Q2_R3_2_M</t>
  </si>
  <si>
    <t>CONF1_Q2_R3_2_M_1</t>
  </si>
  <si>
    <t>CONF1_Q2_R3_2_M_2</t>
  </si>
  <si>
    <t>CONF1_Q2_R3_2_M_3</t>
  </si>
  <si>
    <t>CONF1_Q2_R3_3_F</t>
  </si>
  <si>
    <t>The academy’s past experience means nothing. Competent personnel and a quality structure are what’s needed in order to advance, and all the ingredients have been gathered.</t>
  </si>
  <si>
    <t>An der Vergangenheit der Akademie können wir nichts mehr ändern. Um weiterzukommen, brauchen wir kompetentes Personal und eine hochwertige Struktur. Und genau das haben wir jetzt.</t>
  </si>
  <si>
    <t>El pasado de la escuela no significa nada. Hace falta personal competente y una estructura de calidad para avanzar, y se han reunido todos los ingredientes.</t>
  </si>
  <si>
    <t>L'esperienza e il passato dell'accademia non importano. Per andare avanti ci vogliono persone competenti e strutture di qualità, e qui non manca niente.</t>
  </si>
  <si>
    <t>学院过去的成绩并不重要，关键是拥有专业的人员和高质量的体系——而这些条件，这里全都有。</t>
  </si>
  <si>
    <t>Прошлый опыт академии ничего не значит. Для развития нужны компетентные люди и качественная структура — и всё это здесь есть.</t>
  </si>
  <si>
    <t>A experiência passada da academia não significa nada. Pessoal competente e uma estrutura de qualidade são o que é necessário para avançar, e todos os ingredientes foram reunidos.</t>
  </si>
  <si>
    <t>CONF1_Q2_R3_3_F_1</t>
  </si>
  <si>
    <t>Peu importe le passé ou l'expérience de l'académie, pour avancer il faut du personnel compétent et une structure de qualité, tous les ingrédients sont donc réunis.</t>
  </si>
  <si>
    <t>CONF1_Q2_R3_3_F_2</t>
  </si>
  <si>
    <t>Peu importe l’historique, l’avenir se construit avec une équipe compétente. Et elle est là.</t>
  </si>
  <si>
    <t>CONF1_Q2_R3_3_F_3</t>
  </si>
  <si>
    <t>Le passé importe peu : ce qui compte, c’est la compétence et la structure. Ici, tout est en place.</t>
  </si>
  <si>
    <t>CONF1_Q2_R3_3_M</t>
  </si>
  <si>
    <t>CONF1_Q2_R3_3_M_1</t>
  </si>
  <si>
    <t>CONF1_Q2_R3_3_M_2</t>
  </si>
  <si>
    <t>CONF1_Q2_R3_3_M_3</t>
  </si>
  <si>
    <t>CONF1_Q2_R3_4_F</t>
  </si>
  <si>
    <t>How could I not be attracted by a project like this one? It’s the ideal framework for success!</t>
  </si>
  <si>
    <t>Natürlich begeistert mich so ein Projekt. Es bietet die idealen Voraussetzungen, um es nach oben zu schaffen!</t>
  </si>
  <si>
    <t>¿Cómo no va a atraerme un proyecto como este? ¡Es el marco ideal para triunfar!</t>
  </si>
  <si>
    <t>Come facevo a non essere attratto da un progetto del genere? È la situazione ideale per il successo!</t>
  </si>
  <si>
    <t>像这样的项目，我怎能不心动？这正是实现成功所需的完美环境！</t>
  </si>
  <si>
    <t>Как можно не заинтересоваться таким проектом? Это идеальная среда для успеха!</t>
  </si>
  <si>
    <t>Como eu poderia não ser atraída por um projeto como este? É o cenário ideal para o sucesso!</t>
  </si>
  <si>
    <t>CONF1_Q2_R3_4_F_1</t>
  </si>
  <si>
    <t>Comment ne pas être séduit par un tel projet ? Le cadre est idéal pour réussir !</t>
  </si>
  <si>
    <t>CONF1_Q2_R3_4_F_2</t>
  </si>
  <si>
    <t>Difficile de résister à un tel projet : le cadre est parfait pour performer.</t>
  </si>
  <si>
    <t>CONF1_Q2_R3_4_F_3</t>
  </si>
  <si>
    <t>Honnêtement, ce projet était trop attractif.</t>
  </si>
  <si>
    <t>CONF1_Q2_R3_4_M</t>
  </si>
  <si>
    <t>Como eu poderia não ser atraído por um projeto como este? É o cenário ideal para o sucesso!</t>
  </si>
  <si>
    <t>CONF1_Q2_R3_4_M_1</t>
  </si>
  <si>
    <t>CONF1_Q2_R3_4_M_2</t>
  </si>
  <si>
    <t>CONF1_Q2_R3_4_M_3</t>
  </si>
  <si>
    <t>CONF1_Q2B_F</t>
  </si>
  <si>
    <t>You’re joining a prestigious academy. Do you feel you’re up to the challenge?</t>
  </si>
  <si>
    <t>Sie treten einer bekannten Akademie bei. Glauben Sie, dass Sie dieser Herausforderung gewachsen sind?</t>
  </si>
  <si>
    <t>Te incorporas a una escuela de prestigio. ¿Cómo te sientes ante ese desafío?</t>
  </si>
  <si>
    <t>È entrato a far parte di un'accademia prestigiosa, si sente all'altezza della sfida?</t>
  </si>
  <si>
    <t>您即将加入一家顶尖学院，您觉得自己能胜任这个挑战吗？</t>
  </si>
  <si>
    <t>Вы приходите в престижную академию. Считаете ли вы, что соответствуете вызову?</t>
  </si>
  <si>
    <t>Você está se juntando a uma academia de prestígio. Você se sente à altura do desafio?</t>
  </si>
  <si>
    <t>CONF1_Q2B_F_1</t>
  </si>
  <si>
    <t>Vous arrivez dans une académie prestigieuse, vous sentez-vous suffisamment à la hauteur pour le poste ?</t>
  </si>
  <si>
    <t>CONF1_Q2B_F_2</t>
  </si>
  <si>
    <t>Une académie de ce niveau… Etes-vous vraiment à la hauteur ?</t>
  </si>
  <si>
    <t>CONF1_Q2B_F_3</t>
  </si>
  <si>
    <t>Votre nomination dans une structure prestigieuse vous intimide-t-elle ? Vous sentez-vous à la hauteur ?</t>
  </si>
  <si>
    <t>CONF1_Q2B_M</t>
  </si>
  <si>
    <t>Você está entrando em uma academia de prestígio. Você se sente à altura do desafio?</t>
  </si>
  <si>
    <t>CONF1_Q2B_M_1</t>
  </si>
  <si>
    <t>CONF1_Q2B_M_2</t>
  </si>
  <si>
    <t>CONF1_Q2B_M_3</t>
  </si>
  <si>
    <t>CONF1_Q2B_R1_1_F</t>
  </si>
  <si>
    <t>Do you feel like you’re up to the challenge of representing your media outlet? I’ve had enough of your insinuations...</t>
  </si>
  <si>
    <t>Haben Sie wirklich das Gefühl, dass Sie Ihr Medienunternehmen passend repräsentieren? Ihre Andeutungen gehen mir echt auf die Nerven ...</t>
  </si>
  <si>
    <t>¿Y tú cómo te sientes ante el desafío de representar a tu medio de comunicación? Ya basta de insinuaciones, por favor...</t>
  </si>
  <si>
    <t>E lei si sente all'altezza del giornale che rappresenta? No ho abbastanza di queste insinuazioni…</t>
  </si>
  <si>
    <t>你觉得自己堪担所在媒体机构的代表吗？我受够你们这种带刺的问题了……</t>
  </si>
  <si>
    <t>А вы сами уверены, что достойны представлять своё медиа? Мне уже надоели ваши намёки…</t>
  </si>
  <si>
    <t>Você se sente à altura do desafio de representar seu veículo de comunicação? Já me cansei das suas insinuações...</t>
  </si>
  <si>
    <t>CONF1_Q2B_R1_1_F_1</t>
  </si>
  <si>
    <t>Et toi, tu te sens à la hauteur du média que tu représentes ? Bon et bien laisse-moi tranquille avec tes insinuations…</t>
  </si>
  <si>
    <t>CONF1_Q2B_R1_1_F_2</t>
  </si>
  <si>
    <t>Vous êtes à la hauteur, vous ? Alors évitez vos sous-entendus. Question suivante.</t>
  </si>
  <si>
    <t>CONF1_Q2B_R1_1_F_3</t>
  </si>
  <si>
    <t>Et votre propre niveau, vous l’avez évalué ? Merci, ça suffit.</t>
  </si>
  <si>
    <t>CONF1_Q2B_R1_1_M</t>
  </si>
  <si>
    <t>CONF1_Q2B_R1_1_M_1</t>
  </si>
  <si>
    <t>CONF1_Q2B_R1_1_M_2</t>
  </si>
  <si>
    <t>CONF1_Q2B_R1_1_M_3</t>
  </si>
  <si>
    <t>CONF1_Q2B_R1_2_F</t>
  </si>
  <si>
    <t>That’s the problem with you journalists. You’re quick to make snap judgements about anything new. Do you think that’s right?</t>
  </si>
  <si>
    <t>Genau das ist das Problem mit euch Journalisten. Wenn es um etwas Neues geht, dann seid ihr ganz fix dabei, euch eine Meinung zu bilden. Finden Sie das etwa in Ordnung?</t>
  </si>
  <si>
    <t>Ese es el problema con vosotros, los periodistas. Hacéis juicios muy precipitados sobre cualquier novedad. ¿Os parece que es correcto?</t>
  </si>
  <si>
    <t>Questo è il problema di voi giornalisti, sempre pronti a sparare giudizi sulle novità. Ma vi pare una cosa normale?</t>
  </si>
  <si>
    <t>你们记者就是这样，总是对新事物妄下定论。你觉得这公平吗？</t>
  </si>
  <si>
    <t>Вот ваша проблема, журналисты: вы слишком быстро судите обо всём новом. Думаете, это правильно?</t>
  </si>
  <si>
    <t>É esse o problema com vocês, jornalistas. Vocês julgam rapidamente qualquer novidade. Acham que isso está certo?</t>
  </si>
  <si>
    <t>CONF1_Q2B_R1_2_F_1</t>
  </si>
  <si>
    <t>C'est le problème des journalistes, vous jugez sans donner de chance aux nouveaux, vous trouvez ça normal ?</t>
  </si>
  <si>
    <t>CONF1_Q2B_R1_2_F_2</t>
  </si>
  <si>
    <t>Vous critiquez avant même de voir, c’est normal pour vous ? Journalisme un peu basique...</t>
  </si>
  <si>
    <t>CONF1_Q2B_R1_2_F_3</t>
  </si>
  <si>
    <t>Juger une nouvelle sans lui laisser de chance, c’est votre méthode ?</t>
  </si>
  <si>
    <t>CONF1_Q2B_R1_2_M</t>
  </si>
  <si>
    <t>CONF1_Q2B_R1_2_M_1</t>
  </si>
  <si>
    <t>CONF1_Q2B_R1_2_M_2</t>
  </si>
  <si>
    <t>CONF1_Q2B_R1_2_M_3</t>
  </si>
  <si>
    <t>Juger un nouveau sans lui laisser de chance, c’est votre méthode ?</t>
  </si>
  <si>
    <t>CONF1_Q2B_R1_3_F</t>
  </si>
  <si>
    <t>I applied for the position, and they took me on. At what point would I not be “up to it”?</t>
  </si>
  <si>
    <t>Ich habe mich um die Stelle beworben und sie haben mich genommen. An genau welchem Punkt sollte ich dem Ganzen also nicht gewachsen sein?</t>
  </si>
  <si>
    <t>Solicité el puesto y me aceptaron. ¿Por qué no iba a "estar a la altura"?</t>
  </si>
  <si>
    <t>Ho fatto richiesta per la posizione e mi hanno assunto. Perché non dovrei "esserne all'altezza"?</t>
  </si>
  <si>
    <t>我申请了这个职位，他们也录用了我。我哪一点“不胜任”了？</t>
  </si>
  <si>
    <t>Я подала заявку, и меня приняли. С чего бы мне «не соответствовать»?</t>
  </si>
  <si>
    <t>Eu me candidatei à vaga e eles me aceitaram. Em que momento eu não estaria "à altura"?</t>
  </si>
  <si>
    <t>CONF1_Q2B_R1_3_F_1</t>
  </si>
  <si>
    <t>J’ai postulé pour ce poste puis on m’a engagé. A quel moment je ne serai pas à la “hauteur”?</t>
  </si>
  <si>
    <t>CONF1_Q2B_R1_3_F_2</t>
  </si>
  <si>
    <t>Si l’on m’a recruté, c’est que je suis à la hauteur, non ?</t>
  </si>
  <si>
    <t>CONF1_Q2B_R1_3_F_3</t>
  </si>
  <si>
    <t>La hauteur ? Apparemment, je l’ai déjà pour avoir été engagé.</t>
  </si>
  <si>
    <t>CONF1_Q2B_R1_3_M</t>
  </si>
  <si>
    <t>Я подал заявку, и меня приняли. С чего бы мне «не соответствовать»?</t>
  </si>
  <si>
    <t>CONF1_Q2B_R1_3_M_1</t>
  </si>
  <si>
    <t>CONF1_Q2B_R1_3_M_2</t>
  </si>
  <si>
    <t>CONF1_Q2B_R1_3_M_3</t>
  </si>
  <si>
    <t>CONF1_Q2B_R1_4_F</t>
  </si>
  <si>
    <t>Oh but yes! You probably all forget that I already brought home a Grand Slam with Benoît Paire in Tennis Manager!</t>
  </si>
  <si>
    <t>Oh, aber ja, natürlich. Sie haben vermutlich einfach nur vergessen, dass ich bereits einen Grand Slam mit Benoît Paire in Tennis Manager gewonnen habe!</t>
  </si>
  <si>
    <t>¡Ah, claro! ¡Supongo que os habéis olvidado de que ya me traje a casa un Grand Slam con Benoît Paire en Tennis Manager!</t>
  </si>
  <si>
    <t>Certo che sì! Forse non ricorda che ho già vinto il Grande Slam con Benoît Paire su Tennis Manager!</t>
  </si>
  <si>
    <t>哦对了！你们是不是都忘了，我在《网球经理》里已经和伯努瓦·佩尔拿过大满贯冠军？</t>
  </si>
  <si>
    <t>Ах да! Вы, наверное, забыли, что я уже выигралa Большой шлем с Бенуа Пэром в Tennis Manager!</t>
  </si>
  <si>
    <t>Ah, mas sim! Vocês provavelmente esquecem que eu já trouxe um Grand Slam com Benoît Paire em Tennis Manager!</t>
  </si>
  <si>
    <t>CONF1_Q2B_R1_4_F_1</t>
  </si>
  <si>
    <t>Oh que oui ! Vous oubliez très probablement que j’ai déjà remporté un tournoi du Grand Chelem avec Benoît Paire sur Tennis Manager !</t>
  </si>
  <si>
    <t>CONF1_Q2B_R1_4_F_2</t>
  </si>
  <si>
    <t>Absolument ! J’ai même gagné un Grand Chelem avec Jo Tsonga… sur Tennis Manager !</t>
  </si>
  <si>
    <t>CONF1_Q2B_R1_4_F_3</t>
  </si>
  <si>
    <t>Évidemment ! J'ai remporté un Grand Chelem avec Elena Dementieva… sur Tennis Manager.</t>
  </si>
  <si>
    <t>CONF1_Q2B_R1_4_M</t>
  </si>
  <si>
    <t>Ах да! Вы, наверное, забыли, что я уже выиграл Большой шлем с Бенуа Пэром в Tennis Manager!</t>
  </si>
  <si>
    <t>CONF1_Q2B_R1_4_M_1</t>
  </si>
  <si>
    <t>CONF1_Q2B_R1_4_M_2</t>
  </si>
  <si>
    <t>Absolument ! J’ai même gagné un Grand Chelem avec David Ferrer… sur Tennis Manager !</t>
  </si>
  <si>
    <t>CONF1_Q2B_R1_4_M_3</t>
  </si>
  <si>
    <t>Évidemment ! J'ai remporté un Grand Chelem avec Dinara Safina… sur Tennis Manager.</t>
  </si>
  <si>
    <t>CONF1_Q2B_R2_1_F</t>
  </si>
  <si>
    <t>I’m very pleased that {[VAR_BOARD_DIRECTORY_FULLNAME]} chose me and has placed its trust in me. Now I’ve got to prove them right.</t>
  </si>
  <si>
    <t>Ich bin wirklich dankbar, dass {[VAR_BOARD_DIRECTORY_FULLNAME]} sich für mich entschieden hat und mir ihr Vertrauen schenkt. Jetzt muss ich ihnen nur noch beweisen, dass das auch die richtige Entscheidung war.</t>
  </si>
  <si>
    <t>Me alegra mucho que {[VAR_BOARD_DIRECTORY_FULLNAME]} me haya elegido y haya depositado su confianza en mí. Ahora tengo que demostrar que ha sido una buena decisión.</t>
  </si>
  <si>
    <t>Sono molto felice che {[VAR_BOARD_DIRECTORY_FULLNAME]} mi abbia scelto e si fidi di me. Adesso sta a me ripagare la sua fiducia.</t>
  </si>
  <si>
    <t>我很高兴{[VAR_BOARD_DIRECTORY_FULLNAME]}选择了我，并对我寄予信任。接下来我要证明她的选择是正确的。</t>
  </si>
  <si>
    <t>Я очень рада, что {[VAR_BOARD_DIRECTORY_FULLNAME]} выбралa меня и доверилась мне. Теперь я должна доказать, что они были правы.</t>
  </si>
  <si>
    <t>Estou muito feliz que {[VAR_BOARD_DIRECTORY_FULLNAME]} me escolheu e depositou sua confiança em mim. Agora tenho que provar que eles estão certos.</t>
  </si>
  <si>
    <t>CONF1_Q2B_R2_1_F_1</t>
  </si>
  <si>
    <t>Je suis très heureuse que {[VAR_BOARD_DIRECTORY_FULLNAME]} m'ait choisi et ait affirmé toute sa confiance en moi. À moi maintenant de prouver ce que je vaux.</t>
  </si>
  <si>
    <t>CONF1_Q2B_R2_1_F_2</t>
  </si>
  <si>
    <t>Je suis honorée que {[VAR_BOARD_DIRECTORY_FULLNAME]} m’ait fait confiance. À moi de prouver ma valeur.</t>
  </si>
  <si>
    <t>CONF1_Q2B_R2_1_F_3</t>
  </si>
  <si>
    <t>C’est une fierté d’être choisie par {[VAR_BOARD_DIRECTORY_FULLNAME]}. Je vais prouver que c’est mérité.</t>
  </si>
  <si>
    <t>CONF1_Q2B_R2_1_M</t>
  </si>
  <si>
    <t>Ich bin wirklich dankbar, dass {[VAR_BOARD_DIRECTORY_FULLNAME]} sich für mich entschieden hat und mir sein Vertrauen schenkt. Jetzt muss ich ihnen nur noch beweisen, dass das auch die richtige Entscheidung war.</t>
  </si>
  <si>
    <t>我很高兴{[VAR_BOARD_DIRECTORY_FULLNAME]}选择了我，并对我寄予信任。接下来我要证明他的选择是正确的。</t>
  </si>
  <si>
    <t>Я очень рад, что {[VAR_BOARD_DIRECTORY_FULLNAME]} выбрал меня и доверился мне. Теперь я должен доказать, что они были правы.</t>
  </si>
  <si>
    <t>CONF1_Q2B_R2_1_M_1</t>
  </si>
  <si>
    <t>Je suis très heureux que {[VAR_BOARD_DIRECTORY_FULLNAME]} m'ait choisi et ait affirmé toute sa confiance en moi.  À moi maintenant de prouver ce que je vaux.</t>
  </si>
  <si>
    <t>CONF1_Q2B_R2_1_M_2</t>
  </si>
  <si>
    <t>CONF1_Q2B_R2_1_M_3</t>
  </si>
  <si>
    <t>C’est une fierté d’être choisi par {[VAR_BOARD_DIRECTORY_FULLNAME]}. Je vais prouver que c’est mérité.</t>
  </si>
  <si>
    <t>CONF1_Q2B_R2_2_F</t>
  </si>
  <si>
    <t>Listen. I think {[VAR_BOARD_DIRECTORY_FULLNAME]} had a good reason behind her decision, and I’m going to do everything in my power to make sure she doesn’t regret it!</t>
  </si>
  <si>
    <t>Hören Sie zu. Ich denke, {[VAR_BOARD_DIRECTORY_FULLNAME]} hat sich sicher etwas dabei gedacht und ich werde alles tun, um dafür zu sorgen, dass sie ihre Entscheidung nicht bereut!</t>
  </si>
  <si>
    <t>A ver. Entiendo que {[VAR_BOARD_DIRECTORY_FULLNAME]} encontró buenas razones para tomar esta decisión, y voy a hacer todo lo que esté en mi mano para que no se arrepienta.</t>
  </si>
  <si>
    <t>Senta, credo {[VAR_BOARD_DIRECTORY_FULLNAME]} che avesse le sue ragioni per questa scelta e io farò il possibile perché non se ne penta!</t>
  </si>
  <si>
    <t>听着，我相信{[VAR_BOARD_DIRECTORY_FULLNAME]}有她的理由，我会全力以赴，不让她失望！</t>
  </si>
  <si>
    <t>Послушайте. Думаю, у {[VAR_BOARD_DIRECTORY_FULLNAME]} были веские основания принять такое решение, и я сделаю всё, чтобы она не пожалела!</t>
  </si>
  <si>
    <t>Ouça. Acho que {[VAR_BOARD_DIRECTORY_FULLNAME]} teve um bom motivo por trás da decisão dela, e farei tudo ao meu alcance para que ela não se arrependa!</t>
  </si>
  <si>
    <t>CONF1_Q2B_R2_2_F_1</t>
  </si>
  <si>
    <t>Écoutez, je pense qu’il y a une bonne raison au choix de {[VAR_BOARD_DIRECTORY_FULLNAME]} . Je vais tout faire pour le prouver !</t>
  </si>
  <si>
    <t>CONF1_Q2B_R2_2_F_2</t>
  </si>
  <si>
    <t>{[VAR_BOARD_DIRECTORY_FULLNAME]} et son équipe savent ce qu’ils font. Je veux leur donner raison.</t>
  </si>
  <si>
    <t>CONF1_Q2B_R2_2_F_3</t>
  </si>
  <si>
    <t>On m’a choisi pour quelque chose, je veux en être digne.</t>
  </si>
  <si>
    <t>CONF1_Q2B_R2_2_M</t>
  </si>
  <si>
    <t>Listen. I think {[VAR_BOARD_DIRECTORY_FULLNAME]} had a good reason behind his decision, and I’m going to do everything in my power to make sure he doesn’t regret it!</t>
  </si>
  <si>
    <t>Hören Sie zu. Ich denke, {[VAR_BOARD_DIRECTORY_FULLNAME]} hat sich sicher etwas dabei gedacht und ich werde alles tun, um dafür zu sorgen, dass er seine Entscheidung nicht bereut!</t>
  </si>
  <si>
    <t>听着，我相信{[VAR_BOARD_DIRECTORY_FULLNAME]}有他的理由，我会全力以赴，不让他失望！</t>
  </si>
  <si>
    <t>Послушайте. Думаю, у {[VAR_BOARD_DIRECTORY_FULLNAME]} были веские основания принять такое решение, и я сделаю всё, чтобы он не пожалел!</t>
  </si>
  <si>
    <t>Ouça. Acho que {[VAR_BOARD_DIRECTORY_FULLNAME]} teve um bom motivo por trás da decisão dele, e farei tudo ao meu alcance para que ele não se arrependa!</t>
  </si>
  <si>
    <t>CONF1_Q2B_R2_2_M_1</t>
  </si>
  <si>
    <t>CONF1_Q2B_R2_2_M_2</t>
  </si>
  <si>
    <t>CONF1_Q2B_R2_2_M_3</t>
  </si>
  <si>
    <t>CONF1_Q2B_R2_3_F</t>
  </si>
  <si>
    <t>{[VAR_BOARD_DIRECTORY_FULLNAME]} chose me over the other candidates who applied which is a huge honor for me! Some would say that the ball is in my court now!</t>
  </si>
  <si>
    <t>{[VAR_BOARD_DIRECTORY_FULLNAME]} hat mich den anderen Kandidaten vorgezogen. Das ist wirklich eine große Ehre für mich! Manch einer würde jetzt behaupten, dass ich jetzt am Ball bin!</t>
  </si>
  <si>
    <t>{[VAR_BOARD_DIRECTORY_FULLNAME]} me eligió entre todos los candidatos que se presentaron, lo cual es un gran honor para mí. ¡Supongo que ahora la pelota está en mi campo!</t>
  </si>
  <si>
    <t>{[VAR_BOARD_DIRECTORY_FULLNAME]} ha scelto me tra tutti gli altri candidati, e già questo è un grande onore! Si può dire che adesso tocca a me.</t>
  </si>
  <si>
    <t>{[VAR_BOARD_DIRECTORY_FULLNAME]}从众多候选人中选中了我，这对我来说是莫大的荣誉！他们信任我，现在就看我能不能交出成绩了。</t>
  </si>
  <si>
    <t>{[VAR_BOARD_DIRECTORY_FULLNAME]} выбралa меня среди всех кандидатов — для меня это огромная честь! Как говорится, теперь мяч на моей стороне!</t>
  </si>
  <si>
    <t>{[VAR_BOARD_DIRECTORY_FULLNAME]} me escolheu entre os outros candidatos que se candidataram, o que é uma honra enorme para mim! Alguns diriam que a bola está do meu lado agora!</t>
  </si>
  <si>
    <t>CONF1_Q2B_R2_3_F_1</t>
  </si>
  <si>
    <t>{[VAR_BOARD_DIRECTORY_FULLNAME]} m’a choisi parmi les autres candidats qui ont postulé, ce qui pour moi est un grand honneur ! On peut dire que la balle est désormais dans mon camp !</t>
  </si>
  <si>
    <t>CONF1_Q2B_R2_3_F_2</t>
  </si>
  <si>
    <t>J’ai été retenu parmi d’autres candidats, j’en suis fière À moi d’assurer maintenant.</t>
  </si>
  <si>
    <t>CONF1_Q2B_R2_3_F_3</t>
  </si>
  <si>
    <t>La balle est dans mon camp : je vais justifier la confiance que {[VAR_BOARD_DIRECTORY_FULLNAME]} a placée en moi !</t>
  </si>
  <si>
    <t>CONF1_Q2B_R2_3_M</t>
  </si>
  <si>
    <t>{[VAR_BOARD_DIRECTORY_FULLNAME]} выбрал меня среди всех кандидатов — для меня это огромная честь! Как говорится, теперь мяч на моей стороне!</t>
  </si>
  <si>
    <t>CONF1_Q2B_R2_3_M_1</t>
  </si>
  <si>
    <t>CONF1_Q2B_R2_3_M_2</t>
  </si>
  <si>
    <t>CONF1_Q2B_R2_3_M_3</t>
  </si>
  <si>
    <t>CONF1_Q2B_R3_1_F</t>
  </si>
  <si>
    <t>I’m determined to prove to you that I am. Let’s meet back here soon to talk about the academy’s results, alright?</t>
  </si>
  <si>
    <t>Ich bin fest entschlossen, Ihnen zu beweisen, dass ich das bin. Schon bald können wir uns gerne noch einmal treffen und darüber sprechen, was aus der Akademie geworden ist, ok?</t>
  </si>
  <si>
    <t>Tengo el firme propósito de demostrar que soy competente. Pronto volveremos a vernos aquí para hablar de los resultados de la escuela, ¿vale?</t>
  </si>
  <si>
    <t>Sono pronto a dimostravi che sono all'altezza. Ne parliamo presto con i risultati dell'accademia, ok?</t>
  </si>
  <si>
    <t>我一定会证明我配得上。咱们几周后再见，到时候看学院的成绩吧。</t>
  </si>
  <si>
    <t>Я намерена доказать вам, что соответствую. Встретимся здесь позже и обсудим результаты академии, ладно?</t>
  </si>
  <si>
    <t>Estou determinada a provar a vocês que estou. Vamos nos encontrar aqui novamente em breve para falar sobre os resultados da academia, certo?</t>
  </si>
  <si>
    <t>CONF1_Q2B_R3_1_F_1</t>
  </si>
  <si>
    <t>Je suis déterminée à vous montrer que oui. On fait le point très bientôt sur les résultats de l'académie si vous le voulez bien ?</t>
  </si>
  <si>
    <t>CONF1_Q2B_R3_1_F_2</t>
  </si>
  <si>
    <t>Je vous prouverai que oui. On reparle chiffres très bientôt ?</t>
  </si>
  <si>
    <t>CONF1_Q2B_R3_1_F_3</t>
  </si>
  <si>
    <t>Je vais vous le prouver sur le terrain. On fera un bilan prochainement.</t>
  </si>
  <si>
    <t>CONF1_Q2B_R3_1_M</t>
  </si>
  <si>
    <t>Я намерен доказать вам, что соответствую. Встретимся здесь позже и обсудим результаты академии, ладно?</t>
  </si>
  <si>
    <t>Estou determinado a provar a vocês que estou. Vamos nos encontrar aqui novamente em breve para falar sobre os resultados da academia, certo?</t>
  </si>
  <si>
    <t>CONF1_Q2B_R3_1_M_1</t>
  </si>
  <si>
    <t>Je suis déterminé à vous montrer que oui. On fait le point très bientôt sur les résultats de l'académie si vous le voulez bien ?</t>
  </si>
  <si>
    <t>CONF1_Q2B_R3_1_M_2</t>
  </si>
  <si>
    <t>CONF1_Q2B_R3_1_M_3</t>
  </si>
  <si>
    <t>CONF1_Q2B_R3_2_F</t>
  </si>
  <si>
    <t>My performance will be the only judge, so you’ll all have your answer in a few weeks.</t>
  </si>
  <si>
    <t>Beurteilen Sie mich lieber an meiner Leistung, dann haben Sie in ein paar Wochen eine Antwort.</t>
  </si>
  <si>
    <t>Mis únicos jueces van a ser lo resultados, así que todos tendréis la respuesta a esta pregunta en unas pocas semanas.</t>
  </si>
  <si>
    <t>Quello che conta sono i risultati, tra qualche settimana avrà la risposta che cercava.</t>
  </si>
  <si>
    <t>成绩会说明一切，你们很快就会得到答案。</t>
  </si>
  <si>
    <t>Судить будет только моя работа — так что через несколько недель у вас появятся все ответы.</t>
  </si>
  <si>
    <t>Meu desempenho será o único juiz, então vocês terão a resposta em algumas semanas.</t>
  </si>
  <si>
    <t>CONF1_Q2B_R3_2_F_1</t>
  </si>
  <si>
    <t>La performance sera seul juge. Dans quelques semaines vous aurez donc votre réponse.</t>
  </si>
  <si>
    <t>CONF1_Q2B_R3_2_F_2</t>
  </si>
  <si>
    <t>La seule vérité, ce sont les performances. Réponse dans peu de temps.</t>
  </si>
  <si>
    <t>CONF1_Q2B_R3_2_F_3</t>
  </si>
  <si>
    <t>Dans quelques semaines, les résultats parleront d’eux-mêmes.</t>
  </si>
  <si>
    <t>CONF1_Q2B_R3_2_M</t>
  </si>
  <si>
    <t>CONF1_Q2B_R3_2_M_1</t>
  </si>
  <si>
    <t>CONF1_Q2B_R3_2_M_2</t>
  </si>
  <si>
    <t>CONF1_Q2B_R3_2_M_3</t>
  </si>
  <si>
    <t>CONF1_Q2B_R3_3_F</t>
  </si>
  <si>
    <t>I’m not in the habit of accepting jobs that I don’t think I can handle. Come find me again in a few months...</t>
  </si>
  <si>
    <t>Ich pflege es nicht, Jobs anzunehmen, bei denen ich das Gefühl habe, dass ich ihnen nicht gerecht werden kann. Kommen Sie in ein paar Monaten wieder, dann können wir uns noch einmal unterhalten ...</t>
  </si>
  <si>
    <t>No acostumbro aceptar trabajos que no crea que puedo hacer bien. Pregúntamelo otra vez dentro de unos meses...</t>
  </si>
  <si>
    <t>Di solito non accetto lavori se non penso di esserne all'altezza. Ne parliamo fra qualche mese…</t>
  </si>
  <si>
    <t>我从不接我做不了的工作。几个月后再来找我看成果吧……</t>
  </si>
  <si>
    <t>Я не беру работу, если не уверена, что справлюсь. Приходите через пару месяцев…</t>
  </si>
  <si>
    <t>Não tenho o hábito de aceitar trabalhos que não acho que consigo realizar. Venha me procurar novamente em alguns meses...</t>
  </si>
  <si>
    <t>CONF1_Q2B_R3_3_F_1</t>
  </si>
  <si>
    <t>Je n'ai pas pour habitude d'accepter un poste si je ne pense pas réussir, rendez-vous dans quelques mois...</t>
  </si>
  <si>
    <t>CONF1_Q2B_R3_3_F_2</t>
  </si>
  <si>
    <t>J’accepte seulement quand je sais que je peux réussir. Rendez-vous dans quelques mois</t>
  </si>
  <si>
    <t>CONF1_Q2B_R3_3_F_3</t>
  </si>
  <si>
    <t>Je ne viens jamais pour faire de la figuration. On en reparle dans quelques mois.</t>
  </si>
  <si>
    <t>CONF1_Q2B_R3_3_M</t>
  </si>
  <si>
    <t>Я не беру работу, если не уверен, что справлюсь. Приходите через пару месяцев…</t>
  </si>
  <si>
    <t>CONF1_Q2B_R3_3_M_1</t>
  </si>
  <si>
    <t>CONF1_Q2B_R3_3_M_2</t>
  </si>
  <si>
    <t>CONF1_Q2B_R3_3_M_3</t>
  </si>
  <si>
    <t>CONF1_Q2B_R3_4_F</t>
  </si>
  <si>
    <t>I have no need to justify myself. My victories will do the talking for me.</t>
  </si>
  <si>
    <t>Ich habe es nicht nötig, mich hier zu verteidigen. Ich lasse meinen Erfolg für sich sprechen.</t>
  </si>
  <si>
    <t>No tengo necesidad de justificarme. Mis triunfos hablarán por mí.</t>
  </si>
  <si>
    <t>Non devo giustificarmi. Le mie vittorie parleranno per me.</t>
  </si>
  <si>
    <t>我没必要解释什么——我会用自己的成绩来证明。</t>
  </si>
  <si>
    <t>Мне не нужно оправдываться. За меня скажут мои победы.</t>
  </si>
  <si>
    <t>Não preciso me justificar. Minhas vitórias falarão por mim.</t>
  </si>
  <si>
    <t>CONF1_Q2B_R3_4_F_1</t>
  </si>
  <si>
    <t>Je n'ai pas besoin de me justifier, les victoires parleront pour moi.</t>
  </si>
  <si>
    <t>CONF1_Q2B_R3_4_F_2</t>
  </si>
  <si>
    <t>Je laisserai les victoires s’exprimer pour moi.</t>
  </si>
  <si>
    <t>CONF1_Q2B_R3_4_F_3</t>
  </si>
  <si>
    <t>Les victoires répondront à votre question.</t>
  </si>
  <si>
    <t>CONF1_Q2B_R3_4_M</t>
  </si>
  <si>
    <t>CONF1_Q2B_R3_4_M_1</t>
  </si>
  <si>
    <t>CONF1_Q2B_R3_4_M_2</t>
  </si>
  <si>
    <t>CONF1_Q2B_R3_4_M_3</t>
  </si>
  <si>
    <t>CONF1_Q2B_R4_1_F</t>
  </si>
  <si>
    <t>I’ve always proven I’m up to the job in everything I’ve undertaken. I’m not afraid of a challenge. I’m ready.</t>
  </si>
  <si>
    <t>Ich habe immer wieder bewiesen, dass ich jeder Aufgabe, die man mir überträgt, gerecht werde. So eine Herausforderung jagt mir keine Angst ein. Ich bin bereit.</t>
  </si>
  <si>
    <t>Siempre he demostrado que estoy a la altura en todo lo que he emprendido. No me dan miedo los retos. Estoy deseando demostrar mi valía.</t>
  </si>
  <si>
    <t>Ho sempre dimostrato che sono all'altezza in tutto quello che ho fatto. Le sfide non mi fanno paura.</t>
  </si>
  <si>
    <t>我在做的每一件事上都证明过自己的实力，我不怕挑战，我准备好了。</t>
  </si>
  <si>
    <t>Я всегда доказывала, что справляюсь со всеми задачами. Я не боюсь вызовов. Я готова.</t>
  </si>
  <si>
    <t>Sempre provei que estou à altura do trabalho em tudo que empreendi. Não tenho medo de desafios. Estou pronta.</t>
  </si>
  <si>
    <t>CONF1_Q2B_R4_1_F_1</t>
  </si>
  <si>
    <t>Je me suis toujours montrée à la hauteur, dans toutes mes entreprises. Le challenge ne me fait pas peur. Je suis prête.</t>
  </si>
  <si>
    <t>CONF1_Q2B_R4_1_F_2</t>
  </si>
  <si>
    <t>Je suis habituée aux défis, j’ai toujours répondu présente.</t>
  </si>
  <si>
    <t>CONF1_Q2B_R4_1_F_3</t>
  </si>
  <si>
    <t>Je n’ai jamais reculé devant un challenge. Ca ne commencera pas ici.</t>
  </si>
  <si>
    <t>CONF1_Q2B_R4_1_M</t>
  </si>
  <si>
    <t>Я всегда доказывал, что справляюсь со всеми задачами. Я не боюсь вызовов. Я готов.</t>
  </si>
  <si>
    <t>Sempre provei que estou à altura do trabalho em tudo que empreendi. Não tenho medo de desafios. Estou pronto.</t>
  </si>
  <si>
    <t>CONF1_Q2B_R4_1_M_1</t>
  </si>
  <si>
    <t>Je me suis toujours montré à la hauteur, dans toutes mes entreprises. Le challenge ne me fait pas peur. Je suis prêt.</t>
  </si>
  <si>
    <t>CONF1_Q2B_R4_1_M_2</t>
  </si>
  <si>
    <t>Je suis habitué aux défis, j’ai toujours répondu présent.</t>
  </si>
  <si>
    <t>CONF1_Q2B_R4_1_M_3</t>
  </si>
  <si>
    <t>CONF1_Q2B_R4_2_F</t>
  </si>
  <si>
    <t>I’m not at the top yet, but once I’m there I’ll try my best not to look down on all of you.</t>
  </si>
  <si>
    <t>Ich bin noch nicht an der Spitze, aber wenn ich erst einmal dort angekommen bin, werde ich mein Bestes geben, um nicht auf Sie alle herunterzuschauen.</t>
  </si>
  <si>
    <t>Aún no estoy en la cima, pero cuando lo esté, haré lo posible por no echároslo en cara.</t>
  </si>
  <si>
    <t>Non sono ancora al top, ma quando ci arrivo cercherò di non guardarvi dall'alto in basso.</t>
  </si>
  <si>
    <t>我现在还没站上顶峰，但等我上去后，我会尽量做到不居高临下地看待你们。</t>
  </si>
  <si>
    <t>Я ещё не на вершине, но когда окажусь там — постараюсь не смотреть на вас свысока.</t>
  </si>
  <si>
    <t>Ainda não estou no topo, mas quando chegar lá, farei o meu melhor para não olhar para baixo para todos vocês.</t>
  </si>
  <si>
    <t>CONF1_Q2B_R4_2_F_1</t>
  </si>
  <si>
    <t>Je ne suis pas encore au sommet mais une fois que j’y serai, j'essaierai de ne pas trop vous regarder de haut.</t>
  </si>
  <si>
    <t>CONF1_Q2B_R4_2_F_2</t>
  </si>
  <si>
    <t>Quand je serai au sommet, promis, je resterai humble… un peu.</t>
  </si>
  <si>
    <t>CONF1_Q2B_R4_2_F_3</t>
  </si>
  <si>
    <t>Je grimpe encore, mais quand j’arriverai en haut, je ferai attention à ne pas trop vous dominer du regard.</t>
  </si>
  <si>
    <t>CONF1_Q2B_R4_2_M</t>
  </si>
  <si>
    <t>CONF1_Q2B_R4_2_M_1</t>
  </si>
  <si>
    <t>CONF1_Q2B_R4_2_M_2</t>
  </si>
  <si>
    <t>CONF1_Q2B_R4_2_M_3</t>
  </si>
  <si>
    <t>CONF1_Q2B_R4_3_F</t>
  </si>
  <si>
    <t>My prior experience speaks for itself. I’ve never backed down from any challenge!</t>
  </si>
  <si>
    <t>Meine bisherigen Erfolge sprechen für sich. Ich bin noch vor keiner Herausforderung zurückgeschreckt!</t>
  </si>
  <si>
    <t>Mi experiencia previa habla por sí sola. ¡Nunca me he achantado ante ningún desafío!</t>
  </si>
  <si>
    <t>Le mie esperienze precedenti parlano per da sole. Non mi sono mai tirato indietro di fronte a sfide difficili!</t>
  </si>
  <si>
    <t>我之前的经历本身就能说明问题。我从未在任何挑战面前退缩过！</t>
  </si>
  <si>
    <t>Мой опыт говорит сам за себя. Я никогда не отступала перед вызовами!</t>
  </si>
  <si>
    <t>Minha experiência anterior fala por si. Nunca recuei diante de nenhum desafio!</t>
  </si>
  <si>
    <t>CONF1_Q2B_R4_3_F_1</t>
  </si>
  <si>
    <t>Mes anciennes expériences parlent pour moi. Je n’ai jamais reculé face à n’importe quel défi !</t>
  </si>
  <si>
    <t>CONF1_Q2B_R4_3_F_2</t>
  </si>
  <si>
    <t>Mon parcours parle pour moi : je n’ai jamais reculé devant un challenge.</t>
  </si>
  <si>
    <t>CONF1_Q2B_R4_3_F_3</t>
  </si>
  <si>
    <t>Mes expériences passées démontrent ma capacité à affronter n’importe quel défi.</t>
  </si>
  <si>
    <t>CONF1_Q2B_R4_3_M</t>
  </si>
  <si>
    <t>Мой опыт говорит сам за себя. Я никогда не отступал перед вызовами!</t>
  </si>
  <si>
    <t>CONF1_Q2B_R4_3_M_1</t>
  </si>
  <si>
    <t>CONF1_Q2B_R4_3_M_2</t>
  </si>
  <si>
    <t>CONF1_Q2B_R4_3_M_3</t>
  </si>
  <si>
    <t>CONF1_Q3_F</t>
  </si>
  <si>
    <t>What made you decide to manage a tennis academy?</t>
  </si>
  <si>
    <t>Was hat dich dazu bewogen, eine Tennisakademie zu leiten?</t>
  </si>
  <si>
    <t>¿Qué te hizo decidirte a gestionar una escuela de tenis?</t>
  </si>
  <si>
    <t>Perché ha deciso di dirigire un'accademia tennistica?</t>
  </si>
  <si>
    <t>是什么让您决定管理一家网球学院？</t>
  </si>
  <si>
    <t>Что побудило вас возглавить теннисную академию?</t>
  </si>
  <si>
    <t>O que a fez decidir gerenciar uma academia de tênis?</t>
  </si>
  <si>
    <t>CONF1_Q3_F_1</t>
  </si>
  <si>
    <t>Pourquoi avoir décidé de prendre la direction d'une académie de tennis ?</t>
  </si>
  <si>
    <t>CONF1_Q3_F_2</t>
  </si>
  <si>
    <t>Pourquoi vous être tourné vers un rôle de directrice d’académie ?</t>
  </si>
  <si>
    <t>CONF1_Q3_F_3</t>
  </si>
  <si>
    <t>Pourquoi avoir choisi de diriger une académie plutôt qu’un autre chose ?</t>
  </si>
  <si>
    <t>CONF1_Q3_M</t>
  </si>
  <si>
    <t>O que o fez decidir gerenciar uma academia de tênis?</t>
  </si>
  <si>
    <t>CONF1_Q3_M_1</t>
  </si>
  <si>
    <t>CONF1_Q3_M_2</t>
  </si>
  <si>
    <t>Pourquoi vous être tourné vers un rôle de directeur d’académie ?</t>
  </si>
  <si>
    <t>CONF1_Q3_M_3</t>
  </si>
  <si>
    <t>CONF1_Q3_R1_1_F</t>
  </si>
  <si>
    <t>I was one of the best tennis players in the 11 to 16 age group when I was younger, and I was frustrated as a player because I wasn’t able to live out my dream. I wanted a chance to experience tennis in another way.</t>
  </si>
  <si>
    <t>J'ai été moi-même joueuse de tennis, dans les meilleurs entre 11 et 16 ans. Et j'ai vécu une frustration en tant que joueuse car je n'ai pas pu aller au bout de ma passion. Du coup, j'avais envie de vivre le tennis autrement.</t>
  </si>
  <si>
    <t>Ich war einer der besten Tennisspieler in der Altersgruppe 11 bis 16 und als Spieler war das frustrierend, weil ich meinen Traum damals nicht umsetzen konnte. Ich habe mich danach gesehnt, den Tennissport mal ganz anders anzugehen.</t>
  </si>
  <si>
    <t>En mis comienzos en el tenis, estaba entre los mejores del grupo de edad de 11 a 16 años. Fue una gran frustración no poder hacer realidad mi sueño como tenista, así que quería tener la oportunidad de experimentar este deporte de otra manera.</t>
  </si>
  <si>
    <t>Sono stato uno dei migliori giocatori di tennis nella fascia 11-16 anni e è stato frustrante non potere realizzare il mio sogno. Volevo avere la possibilità di vivere il tennis in modo diverso.</t>
  </si>
  <si>
    <t>我年轻时是11到16岁组中最好的球员之一，但因为没能圆梦，一直心有不甘。我想用另一种方式继续追逐网球梦。</t>
  </si>
  <si>
    <t>В юности я была одной из лучших теннисисток в категории 11–16 лет, и меня всегда мучило, что я так и не смогла осуществить свою мечту. Я хотела снова пережить теннис, но уже по-другому.</t>
  </si>
  <si>
    <t>Eu era uma das melhores jogadoras de tênis na faixa etária de 11 a 16 anos quando era mais jovem, e fiquei frustrada como jogadora porque não consegui realizar meu sonho. Queria uma chance de vivenciar o tênis de outra forma.</t>
  </si>
  <si>
    <t>CONF1_Q3_R1_1_M</t>
  </si>
  <si>
    <t>J'ai été moi-même joueur de tennis, dans les meilleurs entre 11 et 16 ans. Et j'ai vécu une frustration en tant que joueur car je n'ai pas pu aller au bout de ma passion. Du coup, j'avais envie de vivre le tennis autrement.</t>
  </si>
  <si>
    <t>我年轻时是11到17岁组中最好的球员之一，但因为没能圆梦，一直心有不甘。我想用另一种方式继续追逐网球梦。</t>
  </si>
  <si>
    <t>В юности я был одним из лучших теннисистов в категории 11–16 лет, и меня всегда мучило, что я так и не смог осуществить свою мечту. Я хотел снова пережить теннис, но уже по-другому.</t>
  </si>
  <si>
    <t>Eu era um dos melhores jogadores de tênis na faixa etária de 11 a 16 anos quando era mais jovem, e fiquei frustrado como jogador porque não consegui realizar meu sonho. Queria uma chance de vivenciar o tênis de outra forma.</t>
  </si>
  <si>
    <t>CONF1_Q3_R1_2_F</t>
  </si>
  <si>
    <t>I played with the best when I was younger, but unfortunately I was never able to accomplish what I had hoped to as a player. That’s why I want to continue as a trainer.</t>
  </si>
  <si>
    <t>Je jouais parmi les meilleurs étant plus jeune mais malheureusement je n’ai pas pu accomplir ce que je souhaitais en tant que joueur. C’est pour cela que je veux continuer en tant qu’entraineur.</t>
  </si>
  <si>
    <t>Als ich jung war, habe ich mit den Besten der Besten gespielt, aber als Spieler konnte ich nie das erreichen, was ich mir vorgenommen hatte. Deshalb möchte ich mich jetzt der Ausbildung von anderen widmen.</t>
  </si>
  <si>
    <t>De joven, jugué con la élite, pero desgraciadamente nunca pude lograr lo que esperaba como tenista. Por eso quiero seguir por este otro camino.</t>
  </si>
  <si>
    <t>Ho giocato con i migliori quando ero giovane, ma purtroppo non ho mai raggiunto i miei obiettivi da giocatore. È per questo che voglio fare l'allenatore.</t>
  </si>
  <si>
    <t>年轻时我和高手对打过，但没能实现自己的目标。这也是我决定转行做教练的原因。</t>
  </si>
  <si>
    <t>В молодости я играла с сильнейшими, но, к сожалению, так и не смогла добиться того, чего хотела как спортсменка. Поэтому я хочу продолжить путь как тренер.</t>
  </si>
  <si>
    <t>Joguei com os melhores quando era mais jovem, mas infelizmente nunca consegui alcançar o que esperava como jogadora. É por isso que quero continuar como treinadora.</t>
  </si>
  <si>
    <t>CONF1_Q3_R1_2_M</t>
  </si>
  <si>
    <t>В молодости я играл с сильнейшими, но, к сожалению, так и не смог добиться того, чего хотел как спортсмен. Поэтому я хочу продолжить путь как тренер.</t>
  </si>
  <si>
    <t>Joguei com os melhores quando era mais jovem, mas infelizmente nunca consegui alcançar o que esperava como jogador. É por isso que quero continuar como treinador.</t>
  </si>
  <si>
    <t>CONF1_Q3_R1_3_F</t>
  </si>
  <si>
    <t>It all has to do with my persistent love of tennis, my career in my youth, my desire to pass on what I know, and above all my desire to win!</t>
  </si>
  <si>
    <t>C'est dans la continuité de mon amour pour le tennis, de mon parcours en jeune, de mon envie de transmettre et surtout de mon envie de gagner !</t>
  </si>
  <si>
    <t>Es hat alles mit meiner Begeisterung für Tennis zu tun, meiner Karriere, als ich noch jung war, meinem Wunsch, mein Wissen weiterzugeben, und natürlich meinem Wunsch, zu gewinnen!</t>
  </si>
  <si>
    <t>Todo se debe a mi pasión por el tenis, mi trayectoria de joven, mis ganas de transmitir lo que sé y, sobre todo, ¡mi deseo de ganar!</t>
  </si>
  <si>
    <t>È tutto dovuto al mio amore per il tennis, la mia carriera in gioventù, la voglia di insegnare quello che so e soprattutto il desiderio di vincere!</t>
  </si>
  <si>
    <t>出于我对网球始终如一的热爱、我的成长经历、想传授经验的愿望——更重要的是，我渴望胜利！</t>
  </si>
  <si>
    <t>Всё связано с моей неизменной любовью к теннису, моей юношеской карьерой, желанием делиться опытом и, главное, огромным стремлением побеждать!</t>
  </si>
  <si>
    <t>Tudo tem a ver com meu amor persistente pelo tênis, minha carreira na juventude, meu desejo de transmitir o que sei e, acima de tudo, meu desejo de vencer!</t>
  </si>
  <si>
    <t>CONF1_Q3_R1_3_M</t>
  </si>
  <si>
    <t>CONF1_Q3_R1_4_F</t>
  </si>
  <si>
    <t>I spent my youth playing tennis and wasn’t half bad. Unfortunately, I never had the support I needed to go further... So I told myself that I would do what I could to find these youths full of potential and push them as far as they can go.</t>
  </si>
  <si>
    <t>J’ai passé ma jeunesse à jouer au tennis et j’avais même un très bon niveau . Malheureusement, je n’ai jamais eu le soutien nécessaire pour aller plus loin… Je me suis alors dit que je ferai tout pour trouver des jeunes à fort potentiel pour les emmener le plus loin possible.</t>
  </si>
  <si>
    <t>Ich habe meine Jugend damit verbracht, Tennis zu spielen, und ich war gar nicht so schlecht darin. Leider hatte ich überhaupt keine Unterstützung, um weiterzukommen ... Also habe ich mir fest vorgenommen, später einmal Jugendlichen zu finden, die wirklich Potenzial zeigen, und sie auf dem Weg nach oben zu unterstützen.</t>
  </si>
  <si>
    <t>Pasé mi juventud jugando al tenis y no lo hacía nada mal. Desgraciadamente, nunca recibí el apoyo que necesitaba para llegar más allá... Así que me dije que haría lo que pudiera para encontrar a jóvenes llenos de potencial y llevarles tan lejos como fuera posible.</t>
  </si>
  <si>
    <t>Ho passato la gioventù a giocare a tennis e non ero neanche male. Purtroppo, non ho avuto l'appoggio necessario per andare avanti… Allora, mi sono ripromesso che avrei fatto di tutto per trovare giovani talenti e aiutarli a dare il meglio.</t>
  </si>
  <si>
    <t>我年轻时也打网球，水平不差。可惜当时缺乏支持……所以我决定要去挖掘那些有潜力的年轻人，把他们推向更高的舞台。</t>
  </si>
  <si>
    <t>Я провела молодость на корте и играла вполне неплохо. Но мне не хватило поддержки, чтобы пойти дальше… Поэтому я решила помогать талантливым детям раскрывать свой потенциал максимально.</t>
  </si>
  <si>
    <t>Passei minha juventude jogando tênis e não era nada mal. Infelizmente, nunca tive o apoio que precisava para ir mais longe... Então me disse que faria o que pudesse para encontrar esses jovens cheios de potencial e levá-los o mais longe possível.</t>
  </si>
  <si>
    <t>CONF1_Q3_R1_4_M</t>
  </si>
  <si>
    <t>Я провёл молодость на корте и играл вполне неплохо. Но мне не хватило поддержки, чтобы пойти дальше… Поэтому я решил помогать талантливым детям раскрывать свой потенциал максимально.</t>
  </si>
  <si>
    <t>CONF1_Q3_R2_1_F</t>
  </si>
  <si>
    <t>I was born to be a manager.</t>
  </si>
  <si>
    <t>Je suis une manager dans l'âme.</t>
  </si>
  <si>
    <t>Ich wurde schon als Managerin geboren.</t>
  </si>
  <si>
    <t>Nací para ser manager.</t>
  </si>
  <si>
    <t>Sono nato per essere manager.</t>
  </si>
  <si>
    <t>我天生就是当经理的料。</t>
  </si>
  <si>
    <t>Я рождена быть менеджером.</t>
  </si>
  <si>
    <t>Eu nasci para ser uma gerente.</t>
  </si>
  <si>
    <t>CONF1_Q3_R2_1_M</t>
  </si>
  <si>
    <t>Je suis un manager dans l'âme.</t>
  </si>
  <si>
    <t>Ich wurde schon als Manager geboren.</t>
  </si>
  <si>
    <t>Я рождён быть менеджером.</t>
  </si>
  <si>
    <t>Eu nasci para ser um gerente.</t>
  </si>
  <si>
    <t>CONF1_Q3_R2_2_F</t>
  </si>
  <si>
    <t>This is simply the career that I was made for.</t>
  </si>
  <si>
    <t>Je suis tout simplement fait pour ce métier.</t>
  </si>
  <si>
    <t>Das ist genau der Beruf, der für mich gemacht ist.</t>
  </si>
  <si>
    <t>Es sencillamente el puesto que me encaja como anillo al dedo.</t>
  </si>
  <si>
    <t>È il lavoro che fa per me.</t>
  </si>
  <si>
    <t>这份职业简直就是为我量身打造的。</t>
  </si>
  <si>
    <t>Это просто профессия, к которой я была создана.</t>
  </si>
  <si>
    <t>Esta é simplesmente a carreira para a qual fui feita.</t>
  </si>
  <si>
    <t>CONF1_Q3_R2_2_M</t>
  </si>
  <si>
    <t>Это просто профессия, к которой я был создан.</t>
  </si>
  <si>
    <t>Esta é simplesmente a carreira para a qual fui feito.</t>
  </si>
  <si>
    <t>CONF1_Q3_R2_3_F</t>
  </si>
  <si>
    <t>Molding champions? It’s a calling!</t>
  </si>
  <si>
    <t>Former des champions ? C'est une vocation !</t>
  </si>
  <si>
    <t>Champions ausbilden? Das ist eine Berufung!</t>
  </si>
  <si>
    <t>¿Formar campeones? ¡Es mi vocación!</t>
  </si>
  <si>
    <t>Formare campioni? È una vocazione!</t>
  </si>
  <si>
    <t>培养冠军？那是我的使命！</t>
  </si>
  <si>
    <t>Создавать чемпионов? Это моё призвание!</t>
  </si>
  <si>
    <t>Moldar campeões? É uma vocação!</t>
  </si>
  <si>
    <t>CONF1_Q3_R2_3_M</t>
  </si>
  <si>
    <t>CONF1_Q3_R2_4_F</t>
  </si>
  <si>
    <t>It’s what I’ve dreamed of since I was little. I was given the opportunity, and I took it.</t>
  </si>
  <si>
    <t>C’est ce dont je rêve depuis tout petit, on m’en a donné l’opportunité, je l’ai saisie.</t>
  </si>
  <si>
    <t>Davon habe ich schon als kleines Mädchen geträumt. Und als man mir die Chance geboten hat, habe ich sie ergriffen.</t>
  </si>
  <si>
    <t>Siempre había soñado con esto. Me dieron la oportunidad y la aproveché.</t>
  </si>
  <si>
    <t>Era il mio sogno fin da piccolo. Adesso me ne è stata data l'oppurtunità e l'ho colta.</t>
  </si>
  <si>
    <t>这是我从小的梦想。机会来了，我就抓住了。</t>
  </si>
  <si>
    <t>Я мечтала об этом с детства. Мне представился шанс — и я им воспользовалась.</t>
  </si>
  <si>
    <t>É o que eu sonhava desde pequena. Me deram a oportunidade, e eu a aproveitei.</t>
  </si>
  <si>
    <t>CONF1_Q3_R2_4_M</t>
  </si>
  <si>
    <t>Davon habe ich schon als kleiner Junge geträumt. Und als man mir die Chance geboten hat, habe ich sie ergriffen.</t>
  </si>
  <si>
    <t>Я мечтал об этом с детства. Мне представился шанс — и я им воспользовался.</t>
  </si>
  <si>
    <t>É o que eu sonhava desde pequeno. Me deram a oportunidade, e eu a aproveitei.</t>
  </si>
  <si>
    <t>CONF1_Q3_R3_1_F</t>
  </si>
  <si>
    <t>I love tennis. I know everything about it. My mastery of the sport’s strategies and knowledge of its statistics lead me to believe I’m meant for this.</t>
  </si>
  <si>
    <t>Je suis passionnée de tennis, je le connais par cœur. Ma maîtrise des tactiques et ma connaissance de toutes les statistiques de ce sport me laissent penser que je suis fait pour ça.</t>
  </si>
  <si>
    <t>Ich liebe den Tennissport. Es gibt nicht viel, was ich darüber nicht weiß. Ich bin mit den Strategien des Sports bestens vertraut und, weil ich mich auch mit den Statistiken bestens auskenne, bin ich davon überzeugt, dass das hier meine Bestimmung ist.</t>
  </si>
  <si>
    <t>Me apasiona el tenis. Lo sé todo sobre él. Mi dominio de las estrategias deportivas y el conocimiento de sus estadísticas me llevan a creer que este puesto estaba destinado para mí.</t>
  </si>
  <si>
    <t>Amo il tennis, è la mia passione. Ne conosco le tattiche e so le statistiche a memoria, e questo mi porta a pensare di essere destinato a questo lavoro.</t>
  </si>
  <si>
    <t>我热爱网球，对它了如指掌。对战术和数据的深入理解让我坚信——我就是为此而生的。</t>
  </si>
  <si>
    <t>Я люблю теннис и знаю о нём всё. Знание стратегий и статистики убеждает меня, что это моё дело.</t>
  </si>
  <si>
    <t>Eu amo tênis. Sei tudo sobre ele. Meu domínio das estratégias do esporte e meu conhecimento de suas estatísticas me levam a acreditar que sou feita para isso.</t>
  </si>
  <si>
    <t>CONF1_Q3_R3_1_M</t>
  </si>
  <si>
    <t>Je suis passionné de tennis, je le connais par cœur. Ma maîtrise des tactiques et ma connaissance de toutes les statistiques de ce sport me laissent penser que je suis fait pour ça.</t>
  </si>
  <si>
    <t>Eu amo tênis. Sei tudo sobre ele. Meu domínio das estratégias do esporte e meu conhecimento de suas estatísticas me levam a acreditar que sou feito para isso.</t>
  </si>
  <si>
    <t>CONF1_Q3_R3_2_F</t>
  </si>
  <si>
    <t>In my youth a man passed his passion on to me which pushed me to be where I am now. It’s this very same passion that I wish to now pass on to the players that I train.</t>
  </si>
  <si>
    <t>Quand j'étais jeune, un homme m’a transmis sa passion, ce qui m’a poussé à être là où j’en suis actuellement. C’est cette même passion que j’ai envie de transmettre aux joueurs que je vais entraîner.</t>
  </si>
  <si>
    <t>Als ich noch jünger war, hat ein Mann mich mit seiner Leidenschaft angesteckt und seinetwegen bin ich jetzt da, wo ich bin. Das ist dieselbe Leidenschaft, die ich jetzt an die Spieler weitergeben möchte, die ich ausbilden werde.</t>
  </si>
  <si>
    <t>En mi juventud, una persona me transmitió su pasión, lo que me condujo a estar donde estoy ahora. Es esta misma pasión la que deseo transmitir ahora a los tenistas que dirijo.</t>
  </si>
  <si>
    <t>In gioventù mi hanno trasmesso questa passione che ha portato dove sono adesso. È la stessa passione che voglio trasmette ai giocatori che alleno.</t>
  </si>
  <si>
    <t>年轻时，有人把对网球的热情传递给我，也正是这种热情让我走到了今天。现在，我希望把同样的热情传递给我培养的球员。</t>
  </si>
  <si>
    <t>В юности один человек передал мне свою страсть к теннису, благодаря чему я оказалась здесь. Теперь я хочу передавать эту страсть своим игрокам.</t>
  </si>
  <si>
    <t>Na minha juventude, um homem me transmitiu sua paixão, o que me impulsionou a estar onde estou agora. É essa mesma paixão que desejo agora transmitir aos jogadores que treino.</t>
  </si>
  <si>
    <t>CONF1_Q3_R3_2_M</t>
  </si>
  <si>
    <t>В юности один человек передал мне свою страсть к теннису, благодаря чему я оказался здесь. Теперь я хочу передавать эту страсть своим игрокам.</t>
  </si>
  <si>
    <t>Na minha juventude, um homem me transmitiu uma paixão que me impulsionou a chegar onde estou hoje. É essa mesma paixão que desejo agora transmitir aos jogadores que treino.</t>
  </si>
  <si>
    <t>CONF1_Q3_R3_3_F</t>
  </si>
  <si>
    <t>To live through the emotions, to share a player’s day to day, her joys, her pains, that’s what gets me out of bed in the morning!</t>
  </si>
  <si>
    <t>Vivre des émotions, partager le quotidien d'un joueur, ses joies, ses peines, c'est pour ça que je veux me lever le matin !</t>
  </si>
  <si>
    <t>Die ganzen Gefühle, der Alltag der Spieler, die Freude und auch die Schmerzen, die damit zusammenhängen: All das sorgt dafür, dass ich morgens gerne aufstehe!</t>
  </si>
  <si>
    <t>Vivir las emociones, compartir el día a día de los tenistas, sus alegrías, sus dolores, ¡eso es lo que me saca de la cama por las mañanas!</t>
  </si>
  <si>
    <t>Vivere di emozioni, condividere la giornata con i giocatori, le loro gioie, i loro dolori. Mi alzo dal letto per questo la mattina!</t>
  </si>
  <si>
    <t>能与球员一同经历情绪起伏、分享他们的喜悦与痛苦——这就是我每天起床的动力！</t>
  </si>
  <si>
    <t>Переживать эмоции, быть рядом с игроком каждый день — радости, трудности — вот что заставляет меня вставать по утрам!</t>
  </si>
  <si>
    <t>Viver as emoções, compartilhar o dia a dia de uma jogadora, suas alegrias, suas dores, é isso que me faz levantar da cama pela manhã!</t>
  </si>
  <si>
    <t>CONF1_Q3_R3_3_M</t>
  </si>
  <si>
    <t>To live through the emotions, to share a player’s day to day, his joys, his pains, that’s what gets me out of bed in the morning!</t>
  </si>
  <si>
    <t>Viver as emoções, compartilhar o dia a dia de um jogador, suas alegrias, suas dores, é isso que me faz levantar da cama pela manhã!</t>
  </si>
  <si>
    <t>CONF1_Q3_R3_4_F</t>
  </si>
  <si>
    <t>I eat, drink, and breathe tennis. Do you know what else I love as much? Tennis.</t>
  </si>
  <si>
    <t>Je vis tennis, je mange tennis, je respire tennis. Vous savez ce que j'aime d'autre ? Le tennis.</t>
  </si>
  <si>
    <t>Ich lebe Tennis förmlich. Wissen Sie, was ich mindestens genauso sehr liebe? Nun, Tennis.</t>
  </si>
  <si>
    <t>Como, bebo y respiro tenis. ¿Sabes qué otra cosa me gusta tanto? El tenis.</t>
  </si>
  <si>
    <t>Mangio, bevo e respiro tennis. Sa cos'altro mi piace? Il tennis.</t>
  </si>
  <si>
    <t>我吃饭、喝水、呼吸都离不开网球。你知道我还爱什么？还是网球。</t>
  </si>
  <si>
    <t>Я ем, пью и дышу теннисом. Знаете, что я люблю так же сильно? Теннис.</t>
  </si>
  <si>
    <t>Eu como, bebo e respiro tênis. Sabe o que eu amo tanto quanto? Tênis.</t>
  </si>
  <si>
    <t>CONF1_Q3_R3_4_M</t>
  </si>
  <si>
    <t>CONF1_Q3_R4_1_F</t>
  </si>
  <si>
    <t>After my professional career, it was the next logical step for me. Sharing my passion and my culture of winning.</t>
  </si>
  <si>
    <t>Après ma carrière professionnelle, c'était une voie naturelle pour moi. Transmettre ma passion et ma culture de la gagne.</t>
  </si>
  <si>
    <t>Das war nach der Profikarriere der nächste logische Schritt für mich. Ich möchte meine Leidenschaft und auch den Ehrgeiz teilen, auf dem Siegertreppchen zu stehen.</t>
  </si>
  <si>
    <t>Tras mi carrera profesional, era el paso más lógico que debía dar: transmitir mi pasión y mis ansias de triunfar.</t>
  </si>
  <si>
    <t>Dopo la carriera professionistica, per me è stato naturale fare questo passo. Trasmettere la mia passione per il tennis e la mia cultura della vittoria.</t>
  </si>
  <si>
    <t>结束职业生涯后，继续分享我的热情与胜利文化，就是最自然的下一步。</t>
  </si>
  <si>
    <t>После моей профессиональной карьеры это был логичный следующий шаг — передавать страсть к теннису и культуру побед.</t>
  </si>
  <si>
    <t>Após minha carreira profissional, foi o próximo passo lógico para mim. Compartilhar minha paixão e minha cultura de vitória.</t>
  </si>
  <si>
    <t>CONF1_Q3_R4_1_M</t>
  </si>
  <si>
    <t>CONF1_Q3_R4_2_F</t>
  </si>
  <si>
    <t>I could never see myself working in something other than tennis. My culture of winning can only be beneficial to the players that I’ll be working with.</t>
  </si>
  <si>
    <t>Je ne me suis jamais vu travailler dans un autre domaine que le tennis. Ma culture de la gagne ne peut qu'être bénéfique aux joueurs avec lesquels je vais travailler</t>
  </si>
  <si>
    <t>Ich habe nie einen anderen Beruf als Tennis für mich in Erwägung gezogen. Mein Drang zu gewinnen kann sich auf die Spieler, mit denen ich arbeiten werde, nur vorteilhaft auswirken.</t>
  </si>
  <si>
    <t>Nunca me vi trabajando en algo que no fuera el tenis. Seguro que mis ansias de triunfar serán beneficiosas para los tenistas con los que voy a trabajar.</t>
  </si>
  <si>
    <t>Non potrei mai vedermi fare altro rispetto al tennis. La mia cultura della vittoria può solo essere d'aiuto ai giocatori con cui lavorerò.</t>
  </si>
  <si>
    <t>我无法想象自己做网球以外的工作。而我身上的胜利文化，也一定能帮助我的球员更上一层楼。</t>
  </si>
  <si>
    <t>Я не представляю себя вне тенниса. Моя культура побед будет полезна каждому игроку, с которым я работаю.</t>
  </si>
  <si>
    <t>Eu nunca me veria trabalhando em algo que não fosse tênis. Minha cultura de vitória só pode ser benéfica para as jogadoras com quem trabalharei.</t>
  </si>
  <si>
    <t>CONF1_Q3_R4_2_M</t>
  </si>
  <si>
    <t>Eu nunca me veria trabalhando em algo que não fosse tênis. Minha cultura de vitória só pode ser benéfica para os jogadores com quem trabalharei.</t>
  </si>
  <si>
    <t>CONF1_Q4_F</t>
  </si>
  <si>
    <t>What is your goal in coming here?</t>
  </si>
  <si>
    <t>Welches Ziel hatten Sie vor Augen, als Sie hierhergekommen sind?</t>
  </si>
  <si>
    <t>¿Cuál es tu objetivo al venir aquí?</t>
  </si>
  <si>
    <t>Qual è il suo obiettivo nel venire qui?</t>
  </si>
  <si>
    <t>您来这里的目标是什么？</t>
  </si>
  <si>
    <t>Какова ваша цель здесь?</t>
  </si>
  <si>
    <t>Qual é o seu objetivo ao vir para cá?</t>
  </si>
  <si>
    <t>CONF1_Q4_F_1</t>
  </si>
  <si>
    <t>Quel est votre objectif en arrivant ici ?</t>
  </si>
  <si>
    <t>CONF1_Q4_F_2</t>
  </si>
  <si>
    <t>Quel but vous êtes-vous fixé en arrivant dans cette académie ?</t>
  </si>
  <si>
    <t>CONF1_Q4_F_3</t>
  </si>
  <si>
    <t>Quelle est votre ambition principale en prenant vos fonctions ici ?</t>
  </si>
  <si>
    <t>CONF1_Q4_M</t>
  </si>
  <si>
    <t>CONF1_Q4_M_1</t>
  </si>
  <si>
    <t>CONF1_Q4_M_2</t>
  </si>
  <si>
    <t>CONF1_Q4_M_3</t>
  </si>
  <si>
    <t>CONF1_Q4_R1_1_F</t>
  </si>
  <si>
    <t>Developing the academy, its infrastructure, and its image in order to draw the greatest talent.</t>
  </si>
  <si>
    <t>Développer l'académie, ses infrastructures et son image pour attirer les meilleurs talents.</t>
  </si>
  <si>
    <t>Ich möchte die Akademie entwickeln, ihre Infrastruktur und ihr Image, um am Ende die besten Talente anzuziehen.</t>
  </si>
  <si>
    <t>Desarrollar la escuela, sus infraestructuras y su imagen para atraer a los mayores talentos.</t>
  </si>
  <si>
    <t>Far crescere l'accademia, le infrastrutture e l'immagine per attirare i talenti migliori.</t>
  </si>
  <si>
    <t>发展网球学院、基础设施和品牌形象，以吸引最顶尖的人才。</t>
  </si>
  <si>
    <t>Развивать академию, её инфраструктуру и её имидж, чтобы привлекать лучших талантов.</t>
  </si>
  <si>
    <t>Desenvolver a academia, sua infraestrutura e sua imagem para atrair os maiores talentos.</t>
  </si>
  <si>
    <t>CONF1_Q4_R1_1_M</t>
  </si>
  <si>
    <t>CONF1_Q4_R1_2_F</t>
  </si>
  <si>
    <t>I want to turn this academy into a benchmark that every player from men’s and women’s circuits dream of joining one day.</t>
  </si>
  <si>
    <t>Je veux faire de cette académie une référence, que tous les joueurs des circuits féminin et masculin rêvent un jour de rejoindre.</t>
  </si>
  <si>
    <t>Ich möchte diese Akademie zu einem Maßstab machen, von dem alle Spieler, ob männlich oder weiblich, träumen.</t>
  </si>
  <si>
    <t>Quiero convertir esta escuela en un referente al que todo tenista de los circuitos masculinos y femeninos sueñe algún día con pertenecer.</t>
  </si>
  <si>
    <t>Voglio far diventare l'accademia il luogo di riferimento che tutti i giocatori dei circuiti maschili e femminili sognano di frequentare.</t>
  </si>
  <si>
    <t>我想把这所学院变成一个标杆，让男女巡回赛的每位球员都梦想有一天能够加入。</t>
  </si>
  <si>
    <t>Я хочу превратить эту академию в эталон, о котором мечтают все игроки мужского и женского туров.</t>
  </si>
  <si>
    <t>Quero transformar esta academia em uma referência que toda jogadora dos circuitos masculino e feminino sonha em ingressar um dia.</t>
  </si>
  <si>
    <t>CONF1_Q4_R1_2_M</t>
  </si>
  <si>
    <t>Quero transformar esta academia em uma referência que todo jogador dos circuitos masculino e feminino sonha em ingressar um dia.</t>
  </si>
  <si>
    <t>CONF1_Q4_R1_3_F</t>
  </si>
  <si>
    <t>Our objective is clear. We want to grow as a tennis organization and welcome the champions of tomorrow.</t>
  </si>
  <si>
    <t>Notre objectif est clair, on veut grandir en tant que structure de tennis et accueillir les champions de demain.</t>
  </si>
  <si>
    <t>Unser Ziel ist klar. Wir möchten als Tennis-Organisation wachsen und die Champions von Morgen bei uns willkommen heißen.</t>
  </si>
  <si>
    <t>Nuestro objetivo está claro. Queremos crecer como institución tenística y abrir nuestros brazos a los campeones del mañana.</t>
  </si>
  <si>
    <t>Il nostro obiettivo è chiaro: vogliamo crescere come società tennistica e vogliamo accogliere i campioni del futuro.</t>
  </si>
  <si>
    <t>我们的目标很明确——让学院不断壮大，培养并迎接未来的冠军。</t>
  </si>
  <si>
    <t>Наша цель ясна. Мы хотим развиваться как теннисная организация и воспитывать чемпионов завтрашнего дня.</t>
  </si>
  <si>
    <t>Nosso objetivo é claro. Queremos crescer como organização de tênis e acolher as campeãs de amanhã.</t>
  </si>
  <si>
    <t>CONF1_Q4_R1_3_M</t>
  </si>
  <si>
    <t>Nosso objetivo é claro. Queremos crescer como organização de tênis e acolher os campeões de amanhã.</t>
  </si>
  <si>
    <t>CONF1_Q4_R1_4_F</t>
  </si>
  <si>
    <t>Tennis is the central pillar of an academy, but we can’t forget to develop our image and our facilities if we’re to attract the brightest talents.</t>
  </si>
  <si>
    <t>Le tennis est la partie centrale dans une académie mais il ne faut pas oublier de développer les infrastructures et notre image afin d'attirer les meilleurs talents.</t>
  </si>
  <si>
    <t>Tennis spielt zwar die Hauptrolle in einer Akademie, aber wir dürfen nicht vergessen, unser Image und unsere Einrichtungen zu entwickeln, wenn wir wirklich die besten Talente für uns begeistern wollen.</t>
  </si>
  <si>
    <t>El tenis es el pilar central de la escuela, pero no podemos olvidarnos de desarrollar nuestra imagen y nuestras instalaciones si queremos atraer a los mayores talentos.</t>
  </si>
  <si>
    <t>Il tennis è il fondamento dell'accademia, ma non possiamo trascurare l'immagine o le nostre infrastrutture se vogliamo attirare i talenti migliori.</t>
  </si>
  <si>
    <t>网球是学院的核心，但若想吸引最耀眼的天才，我们也不能忽视形象与设施的发展。</t>
  </si>
  <si>
    <t>Теннис — основа академии, но мы также должны развивать наш имидж и инфраструктуру, чтобы привлекать самых ярких талантов.</t>
  </si>
  <si>
    <t>O tênis é o pilar central de uma academia, mas não podemos esquecer de desenvolver nossa imagem e nossas instalações se quisermos atrair os melhores talentos.</t>
  </si>
  <si>
    <t>CONF1_Q4_R1_4_M</t>
  </si>
  <si>
    <t>CONF1_Q4_R2_1_F</t>
  </si>
  <si>
    <t>To scout future tennis stars and evolve with them.</t>
  </si>
  <si>
    <t>Dénicher les futures pépites du tennis et grandir avec eux.</t>
  </si>
  <si>
    <t>Zukünftige Tennisstars ausfindig zu machen und uns gemeinsam mit ihnen zu entwickeln.</t>
  </si>
  <si>
    <t>Descubrir futuras estrellas del tenis y evolucionar con ellas.</t>
  </si>
  <si>
    <t>Scovare le future stelle e farle crescere con noi.</t>
  </si>
  <si>
    <t>发掘未来的网球之星，并与他们共同成长。</t>
  </si>
  <si>
    <t>Находить будущих звёзд тенниса и расти вместе с ними.</t>
  </si>
  <si>
    <t>Descobrir futuras estrelas do tênis e evoluir com elas.</t>
  </si>
  <si>
    <t>CONF1_Q4_R2_1_M</t>
  </si>
  <si>
    <t>CONF1_Q4_R2_2_F</t>
  </si>
  <si>
    <t>To develop the people who will lead the world of tennis, today and in the future. That’s why I’m here.</t>
  </si>
  <si>
    <t>Développer les leaders du tennis d’aujourd’hui et de demain, voilà pourquoi je suis ici.</t>
  </si>
  <si>
    <t>Um die Menschen auszubilden, die am Ende an der Spitze der Tennisliga stehen werden und zwar heute und in Zukunft. Darum bin ich hier.</t>
  </si>
  <si>
    <t>Desarrollar a quienes están llamados a liderar el mundo del tenis, hoy y en el futuro. Por eso estoy aquí.</t>
  </si>
  <si>
    <t>Fra crescere gli atleti che domineranno il mondo del tennis, oggi e un domani. Ecco perché sono qui.</t>
  </si>
  <si>
    <t>培养当下与未来的网球领军人物——这就是我来这里的原因。</t>
  </si>
  <si>
    <t>Развивать людей, которые будут определять будущее мирового тенниса. Поэтому я здесь.</t>
  </si>
  <si>
    <t>Desenvolver as pessoas que liderarão o mundo do tênis, hoje e no futuro. É por isso que estou aqui.</t>
  </si>
  <si>
    <t>CONF1_Q4_R2_2_M</t>
  </si>
  <si>
    <t>CONF1_Q4_R3_1_F</t>
  </si>
  <si>
    <t>Training is key. We don’t have the means yet to attract the best players.</t>
  </si>
  <si>
    <t>La formation est clé. Nous n'avons pas les moyens pour l'instant d'attirer les meilleurs joueurs.</t>
  </si>
  <si>
    <t>Ohne Training geht gar nichts. Wir verfügen noch nicht über die Mittel, um die besten Spieler anzuziehen.</t>
  </si>
  <si>
    <t>La formación es clave. Aún no contamos con los medios para atraer a los mejores tenistas.</t>
  </si>
  <si>
    <t>L'allenamento è fondamentale. Non abbiamo altri modi per attirare i giocatori migliori.</t>
  </si>
  <si>
    <t>训练是关键。我们目前还没有足够的资源去吸引最顶级的球员。</t>
  </si>
  <si>
    <t>Всё упирается в тренировочный процесс. У нас пока нет ресурсов, чтобы привлекать лучших игроков.</t>
  </si>
  <si>
    <t>O treinamento é fundamental. Ainda não temos os meios para atrair as melhores jogadoras.</t>
  </si>
  <si>
    <t>CONF1_Q4_R3_1_M</t>
  </si>
  <si>
    <t>O treinamento é fundamental. Ainda não temos os meios para atrair os melhores jogadores.</t>
  </si>
  <si>
    <t>CONF1_Q4_R3_2_F</t>
  </si>
  <si>
    <t>It’s difficult for us to compete with the world’s largest academies. That being said, the players will be followed and accompanied more closely than anywhere else.</t>
  </si>
  <si>
    <t>Il est difficile pour nous de concurrencer les plus grandes académies du monde. En revanche, les joueurs seront suivis et accompagnés comme nulle part ailleurs.</t>
  </si>
  <si>
    <t>Es ist gar nicht so einfach für uns, mit den weltweit größten Akademien zu konkurrieren. Trotzdem: die Spieler werden bei uns so intensiv wie nirgendwo sonst begleitet und ausgebildet.</t>
  </si>
  <si>
    <t>Para nosotros es difícil competir con las escuelas más grandes del mundo. Dicho esto, nuestros tenistas contarán con un seguimiento y un acompañamiento más cercano que en ningún otro sitio.</t>
  </si>
  <si>
    <t>È difficile competere contro le accademie più importanti al mondo. Detto questo, qui da noi i giocatori vengono seguiti e accompagnati più da vicino rispetto a altre accademie.</t>
  </si>
  <si>
    <t>我们很难与世界最大的学院竞争。话虽如此，这里的球员将得到前所未有的关注与陪伴。</t>
  </si>
  <si>
    <t>Нам сложно конкурировать с крупнейшими академиями мира. Но наши игроки будут получать самое пристальное внимание — больше, чем где-либо ещё.</t>
  </si>
  <si>
    <t>É difícil para nós competirmos com as maiores academias do mundo. Dito isso, as jogadoras serão acompanhadas e assessoradas mais de perto do que em qualquer outro lugar.</t>
  </si>
  <si>
    <t>CONF1_Q4_R3_2_M</t>
  </si>
  <si>
    <t>É difícil para nós competirmos com as maiores academias do mundo. Dito isso, os jogadores serão acompanhados e assessorados mais de perto do que em qualquer outro lugar.</t>
  </si>
  <si>
    <t>CONF1_Q4_R4_1_F</t>
  </si>
  <si>
    <t>Working with the staff and our first contract player, while also developing the academy, in order to improve the sporting aspect.</t>
  </si>
  <si>
    <t>Bien travailler avec le staff et notre premier joueur sous contrat et développer en parallèle l'académie pour améliorer en priorité l'aspect sportif.</t>
  </si>
  <si>
    <t>Mit dem Team und unserem ersten vertraglichen Spieler zu arbeiten. Gleichzeitig wollen wir aber die Akademie weiterentwickeln, um den sportlichen Aspekt zu verbessern und in den Vordergrund zu stellen.</t>
  </si>
  <si>
    <t>Trabajar con el personal y el primer talento contratado, al tiempo que desarrollamos la escuela para mejorar el aspecto deportivo.</t>
  </si>
  <si>
    <t>Lavorare con lo staff e il nostro primo giocatore ingaggiato, ma anche far crescere l'accademia per migliorare l'aspetto sportivo.</t>
  </si>
  <si>
    <t>与教练团队及首位签约球员共同努力，同时建设学院，提升竞技实力。</t>
  </si>
  <si>
    <t>Работать с персоналом и с нашим первым подписанным игроком, параллельно развивая академию, чтобы улучшать спортивный аспект.</t>
  </si>
  <si>
    <t>Trabalhar com a equipe e nossa primeira jogadora contratada, ao mesmo tempo em que desenvolvemos a academia, para melhorar o aspecto esportivo.</t>
  </si>
  <si>
    <t>CONF1_Q4_R4_1_M</t>
  </si>
  <si>
    <t>Trabalhar com a equipe e nosso primeiro jogador contratado, ao mesmo tempo em que desenvolvemos a academia, para melhorar o aspecto esportivo.</t>
  </si>
  <si>
    <t>CONF1_Q4_R4_2_F</t>
  </si>
  <si>
    <t>It’s a new academy. We’ve just signed our first player who will need to be quickly joined by others to promote collective growth and pool together all our resources.</t>
  </si>
  <si>
    <t>C'est une nouvelle académie, nous venons de signer un premier joueur qui devra être rejoint rapidement par d’autres pour favoriser l’émulation collective et mutualiser tous nos moyens.</t>
  </si>
  <si>
    <t>Es handelt sich um eine neue Akademie. Wir haben gerade unseren ersten Spieler unter Vertrag genommen, dem schon bald andere folgen werden, um ein kollektives Wachstum zu fördern und alle unsere Ressourcen auszuschöpfen.</t>
  </si>
  <si>
    <t>Es una nueva escuela. Acabamos de fichar a nuestro primer talento, a quien deberán unirse rápidamente otros para promover el crecimiento colectivo y aprovechar todos nuestros recursos.</t>
  </si>
  <si>
    <t>È un'accademia appena nata. Abbiamo da poco ingaggiato il nostro primo giocatore, e presto ne dovranno seguire altri per promuovere lo spirito di gruppo e mettere insieme le risorse.</t>
  </si>
  <si>
    <t>这是一所新学院。我们刚签下首位球员，需要尽快引入更多球员，以促进整体成长并整合所有资源。</t>
  </si>
  <si>
    <t>Академия новая. Мы только что подписали первого игрока, и скоро должны прийти другие, чтобы развиваться коллективно и объединять ресурсы.</t>
  </si>
  <si>
    <t>É uma nova academia. Acabamos de contratar nossa primeira jogadora, que precisará ser rapidamente acompanhada por outras para promover o crescimento coletivo e unir todos os nossos recursos.</t>
  </si>
  <si>
    <t>CONF1_Q4_R4_2_M</t>
  </si>
  <si>
    <t>É uma nova academia. Acabamos de contratar nosso primeiro jogador, que precisará ser rapidamente acompanhado por outros para promover o crescimento coletivo e unir todos os nossos recursos.</t>
  </si>
  <si>
    <t>CONF1_Q4_R5_1_F</t>
  </si>
  <si>
    <t>To make this academy the greatest academy in the world and create a franchise that will attract the best talent and win grand slams in the junior’s, women’s, and men’s leagues.</t>
  </si>
  <si>
    <t>Faire de cette académie, la numéro 1 mondiale, construire une franchise qui attirera les meilleurs talents et gagner des grands chelems chez les juniors, les femmes et les hommes.</t>
  </si>
  <si>
    <t>Um diese Akademie zur besten der Welt zu machen und eine Marke aufzubauen, die die talentiertesten Spieler anzieht, und dann Grand Slam-Turniere in der Junior-, Damen- und Herrenliga zu gewinnen.</t>
  </si>
  <si>
    <t>Hacer de esta escuela la más importante del mundo, crear una franquicia que atraiga a los mejores talentos y ganar Grand Slams en torneos juveniles, femeninos y masculinos.</t>
  </si>
  <si>
    <t>Per far diventare quest'accademia la numero uno al mondo, per costruire una squadra che attiri i migliori talenti e per vincere il Grand Slam nei circuiti maschili, femmili e juniores.</t>
  </si>
  <si>
    <t>让这所学院成为世界上最顶尖的网球学院，打造一个能吸引顶尖人才并在青少年、女子与男子赛事中夺得大满贯的品牌。</t>
  </si>
  <si>
    <t>Сделать эту академию лучшей в мире и создать франшизу, которая будет привлекать лучших игроков и выигрывать турниры «Большого шлема» во всех категориях — юниорской, женской и мужской.</t>
  </si>
  <si>
    <t>Tornar esta academia a maior do mundo e criar uma franquia que atrairá os melhores talentos e conquistará Grand Slams nas ligas júnior, feminina e masculina.</t>
  </si>
  <si>
    <t>CONF1_Q4_R5_1_M</t>
  </si>
  <si>
    <t>CONF1_Q4_R5_2_F</t>
  </si>
  <si>
    <t>Within the next 10 years, I want all the trainers, federations, and parents around the world to be asking themselves every day why their player or their child doesn’t join the academy.</t>
  </si>
  <si>
    <t>Je veux que dans moins de 10 ans, les entraineurs, les fédérations et les parents du monde entier se demandent chaque jour pourquoi leur joueur ou leur enfant ne rejoint pas notre académie.</t>
  </si>
  <si>
    <t>Ich möchte, dass sich in den kommenden 10 Jahren jeder Trainer, jeder Tennisverband und jedes Elternteil weltweit jeden Tag fragt, warum ihr Spieler oder ihr Kind noch nicht in dieser Akademie angemeldet ist.</t>
  </si>
  <si>
    <t>En un plazo de 10 años, quiero que todos los entrenadores, federaciones y padres del mundo se pregunten a diario por qué su tenista o su hijo no se incorporan a esta escuela.</t>
  </si>
  <si>
    <t>Tra dieci anni voglio che tutti gli allenatori, le federazioni e i genitori di tutto il mondo si domandino perché il loro giocatore o il loro figlio non faccia parte della nostra accademia.</t>
  </si>
  <si>
    <t>在未来10年内，我希望全世界所有的教练、网球联合会和家长每天都在问自己，为什么他们的球员或孩子没有加入这所学院。</t>
  </si>
  <si>
    <t>В течение 10 лет я хочу, чтобы тренеры, федерации и родители по всему миру ежедневно задавались вопросом: почему их игрок или ребёнок не учится в нашей академии?</t>
  </si>
  <si>
    <t>Nos próximos 10 anos, quero que todos os treinadores, federações e pais do mundo se perguntem todos os dias por que o jogador ou o filho deles não ingressa na academia.</t>
  </si>
  <si>
    <t>CONF1_Q4_R5_2_M</t>
  </si>
  <si>
    <t>在未来11年内，我希望全世界所有的教练、网球联合会和家长每天都在问自己，为什么他们的球员或孩子没有加入这所学院。</t>
  </si>
  <si>
    <t>CONF1_Q4_R5_3_F</t>
  </si>
  <si>
    <t>To be on par with the best academies in the world and amass titles from every circuit.</t>
  </si>
  <si>
    <t>Être au niveau des meilleures académies du monde et accumuler les titres sur tous les circuits.</t>
  </si>
  <si>
    <t>Um auf Augenhöhe mit den besten Akademien der Welt zu sein und auf jeder Tour neue Titel einzuheimsen.</t>
  </si>
  <si>
    <t>Estar a la altura de las mejores escuelas del mundo y amasar títulos en todos los circuitos.</t>
  </si>
  <si>
    <t>Di essere allo stesso livello delle migliori accademie del mondo e di raccimolare titoli su titoli in tutti i circuiti.</t>
  </si>
  <si>
    <t>与世界上最好的学院并驾齐驱，在各项赛事中赢得冠军。</t>
  </si>
  <si>
    <t>Быть на уровне лучших академий мира и выиграть титулы во всех категориях.</t>
  </si>
  <si>
    <t>Estar no mesmo nível das melhores academias do mundo e acumular títulos de todos os circuitos.</t>
  </si>
  <si>
    <t>CONF1_Q4_R5_3_M</t>
  </si>
  <si>
    <t>CONF1_Q4B_F</t>
  </si>
  <si>
    <t>{[MEDIA/CONF1_Q4_M]}</t>
  </si>
  <si>
    <t>CONF1_Q4B_M</t>
  </si>
  <si>
    <t>CONF1_Q4B_R1_1_F</t>
  </si>
  <si>
    <t>{[MEDIA/CONF1_Q4_R5_1_F]}</t>
  </si>
  <si>
    <t>CONF1_Q4B_R1_1_M</t>
  </si>
  <si>
    <t>{[MEDIA/CONF1_Q4_R5_1_M]}</t>
  </si>
  <si>
    <t>CONF1_Q4B_R1_2_F</t>
  </si>
  <si>
    <t>The project is to continue the academy’s development in order to allow our players to bring home the trophies.</t>
  </si>
  <si>
    <t>Le projet est de continuer à développer l’académie pour permettre à nos joueurs de soulever un maximum de trophées.</t>
  </si>
  <si>
    <t>Mit dem Projekt wollen wir die Akademie weiter entwickeln, damit es unseren Spielern gelingt, noch mehr Pokale nach Hause zu holen.</t>
  </si>
  <si>
    <t>El proyecto es continuar el desarrollo de la escuela para permitir que nuestros tenistas se lleven los trofeos a casa.</t>
  </si>
  <si>
    <t>Il progetto è quello di continuare a far crescere l'accademia per permettere ai nostri giocatori di portarsi a casa i trofei.</t>
  </si>
  <si>
    <t>我们的目标是继续推动学院的发展，让球员们把奖杯带回家。</t>
  </si>
  <si>
    <t>Наш проект — продолжать развивать академию, чтобы наши игроки могли завоевывать трофеи.</t>
  </si>
  <si>
    <t>O projeto é continuar o desenvolvimento da academia para permitir que nossas jogadoras tragam troféus para casa.</t>
  </si>
  <si>
    <t>CONF1_Q4B_R1_2_M</t>
  </si>
  <si>
    <t>O projeto é continuar o desenvolvimento da academia para permitir que nossos jogadores tragam troféus para casa.</t>
  </si>
  <si>
    <t>CONF1_Q4B_R1_3_F</t>
  </si>
  <si>
    <t>We hope to continue developing along the same path that the academy has been able to do up to this point, and bring home as many trophies as possible in the coming years.</t>
  </si>
  <si>
    <t>On souhaite continuer à se développer, dans la continuité de ce que l'académie a pu faire jusqu'ici afin de soulever le maximum de trophées dans les années à venir.</t>
  </si>
  <si>
    <t>Wir hoffen, dass wir uns weiterhin so gut entwickeln können, wie es die Akademie bisher getan hat, und in den kommenden Jahren so viele Pokale wie möglich nach Hause holen.</t>
  </si>
  <si>
    <t>Esperamos seguir desarrollándonos por la misma senda que la escuela ha seguido hasta ahora y traer a casa tantos trofeos como sea posible durante los próximos años.</t>
  </si>
  <si>
    <t>Vogliamo continuare a crescere seguendo il percorso che ha fatto l'accademia finora ma vogliamo anche portarci a casa, nei prossimi anni, tutti i trofei che possiamo.</t>
  </si>
  <si>
    <t>我们希望沿着学院至今所走的道路继续发展，并在未来几年尽量赢得更多奖杯。</t>
  </si>
  <si>
    <t>Мы надеемся продолжить развитие в том же направлении и привезти как можно больше трофеев в ближайшие годы.</t>
  </si>
  <si>
    <t>Esperamos continuar a desenvolver no mesmo caminho que a academia tem conseguido fazer até agora, e trazer para casa o máximo de troféus possível nos próximos anos.</t>
  </si>
  <si>
    <t>CONF1_Q4B_R1_3_M</t>
  </si>
  <si>
    <t>CONF1_Q4B_R1_4_F</t>
  </si>
  <si>
    <t>We hope to maintain the effort we’ve put forth now for several years, and rise through the ranks to become the academy that all the others will be compared to.</t>
  </si>
  <si>
    <t>On souhaite maintenir les efforts effectués maintenant depuis plusieurs années pour gravir les échelons et devenir l'académie de référence.</t>
  </si>
  <si>
    <t>Wir hoffen, dass sich die Mühen der vergangenen Jahre auszahlen wird und wir bald den Spitzenplatz einnehmen, sodass unsere Akademie zu einer Messlatte für alle anderen wird.</t>
  </si>
  <si>
    <t>Esperamos mantener el esfuerzo que llevamos realizando durante varios años e ir ascendiendo para convertirnos en la escuela con la que todos se comparen.</t>
  </si>
  <si>
    <t>Vogliamo proseguire gli sforzi fatti in questi anni per scalare la classifica e diventare l'accademia di riferimento per le altre.</t>
  </si>
  <si>
    <t>我们希望保持目前的努力，在未来几年持续提升，成为其他学院的标杆。</t>
  </si>
  <si>
    <t>Мы надеемся сохранить нынешние усилия на многие годы и подняться в рейтинге, чтобы стать академией, с которой сравнивают все остальные.</t>
  </si>
  <si>
    <t>Esperamos manter o esforço que temos feito há vários anos e subir nos rankings para nos tornarmos a academia com a qual todas as outras serão comparadas.</t>
  </si>
  <si>
    <t>CONF1_Q4B_R1_4_M</t>
  </si>
  <si>
    <t>CONF1_Q4B_R2_1_F</t>
  </si>
  <si>
    <t>To get some sun!</t>
  </si>
  <si>
    <t>Um mich ein wenig in der Sonne zu aalen!</t>
  </si>
  <si>
    <t>¡Que me dé el sol!</t>
  </si>
  <si>
    <t>Prendere un po' di sole!</t>
  </si>
  <si>
    <t>晒晒太阳！</t>
  </si>
  <si>
    <t>Позагорать!</t>
  </si>
  <si>
    <t>Pegar um sol!</t>
  </si>
  <si>
    <t>CONF1_Q4B_R2_1_F_1</t>
  </si>
  <si>
    <t>Profiter du soleil !</t>
  </si>
  <si>
    <t>CONF1_Q4B_R2_1_F_2</t>
  </si>
  <si>
    <t>Se mettre au soleil et recharger les batteries !</t>
  </si>
  <si>
    <t>CONF1_Q4B_R2_1_F_3</t>
  </si>
  <si>
    <t>Faire bronzette !</t>
  </si>
  <si>
    <t>CONF1_Q4B_R2_1_M</t>
  </si>
  <si>
    <t>CONF1_Q4B_R2_1_M_1</t>
  </si>
  <si>
    <t>CONF1_Q4B_R2_1_M_2</t>
  </si>
  <si>
    <t>CONF1_Q4B_R2_1_M_3</t>
  </si>
  <si>
    <t>CONF1_Q4B_R2_2_F</t>
  </si>
  <si>
    <t>To fill my pockets and skedaddle! No... Don’t write that down, will ya?</t>
  </si>
  <si>
    <t>Um meine Taschen zu füllen und zu verschwinden! Nein ... Im Ernst, schreiben Sie das bitte nicht, ja?</t>
  </si>
  <si>
    <t>¡Llenarme los bolsillos y salir pitando! No... No escribas eso, ¿vale?</t>
  </si>
  <si>
    <t>Prendere i soldi e scappare! No… non lo scriva, mi raccomando.</t>
  </si>
  <si>
    <t>赚够钱就走！不……别把这句话写进去啊！</t>
  </si>
  <si>
    <t>Набить карманы и улизнуть! Нет… Только не записывайте это!</t>
  </si>
  <si>
    <t>Encher meus bolsos e sumir! Não... Não escreva isso, né?</t>
  </si>
  <si>
    <t>CONF1_Q4B_R2_2_F_1</t>
  </si>
  <si>
    <t>Prendre un maximum de pèze et me barrer ! Non… notez pas ça, hein ?</t>
  </si>
  <si>
    <t>Prendre la thune et filer… Non mais c’est une blague, écrivez pas ça !</t>
  </si>
  <si>
    <t>CONF1_Q4B_R2_2_F_3</t>
  </si>
  <si>
    <t>Prendre les sous et me tirer… C’était une vanne, on ne note pas !</t>
  </si>
  <si>
    <t>CONF1_Q4B_R2_2_M</t>
  </si>
  <si>
    <t>Para encher meus bolsos e sumir! Não... Não escreva isso, tá?</t>
  </si>
  <si>
    <t>CONF1_Q4B_R2_2_M_1</t>
  </si>
  <si>
    <t>CONF1_Q4B_R2_2_M_2</t>
  </si>
  <si>
    <t>CONF1_Q4B_R2_2_M_3</t>
  </si>
  <si>
    <t>CONF1_Q4B_R2_3_F</t>
  </si>
  <si>
    <t>I’ll answer if you manage to take a set off of me!</t>
  </si>
  <si>
    <t>Je vous répondrai si vous arrivez à me prendre un set !</t>
  </si>
  <si>
    <t>Ich beantworte das, wenn es Ihnen gelingt, mich in einem Satz zu schlagen!</t>
  </si>
  <si>
    <t>¡Te responderé si logras ganarme un set!</t>
  </si>
  <si>
    <t>Le rispondo se riesce a vincere un set contro di me!</t>
  </si>
  <si>
    <t>等你能在我这里拿下一盘，我再回答！</t>
  </si>
  <si>
    <t>Отвечу, если сможете взять у меня сет!</t>
  </si>
  <si>
    <t>Responderei se você conseguir me tirar um set!</t>
  </si>
  <si>
    <t>CONF1_Q4B_R2_3_M</t>
  </si>
  <si>
    <t>CONF1_Q4B_R3_1_F</t>
  </si>
  <si>
    <t>I want to push the academy to new heights. I don’t necessarily want more players, because I want to be able to work with everyone. We want quality, not quantity.</t>
  </si>
  <si>
    <t>Je veux faire franchir un palier à l'académie, je ne veux pas forcément plus de joueurs parce que je veux pouvoir m'occuper correctement de tout le monde. On vise la qualité et pas la quantité.</t>
  </si>
  <si>
    <t>Ich möchte die Akademie auf eine ganz neue Ebene bringen. Ich will gar nicht unbedingt mehr Spieler, denn ich möchte Zeit haben, mich um jeden einzelnen ganz persönlich zu kümmern. Uns geht es um Qualität, nicht um Quantität.</t>
  </si>
  <si>
    <t>Quiero elevar la escuela a nuevas cotas. Eso no supone necesariamente tener más tenistas, porque quiero poder trabajar con todos. Queremos calidad, no cantidad.</t>
  </si>
  <si>
    <t>Voglio spingere l'accademia verso nuove vette. Non credo servano altri giocatori perché voglio poter lavorare con tutti. Puntiamo alla qualità, non alla quantità.</t>
  </si>
  <si>
    <t>我要让学院更上一层楼。我并不想增加太多球员，因为我希望能亲自指导每一位。我们追求质量，而非数量。</t>
  </si>
  <si>
    <t>Я хочу вывести академию на новый уровень. Мне не нужно больше игроков — я хочу работать с каждым. Главное — качество, а не количество.</t>
  </si>
  <si>
    <t>Quero levar a academia a novos patamares. Não quero necessariamente mais jogadoras, pois quero poder trabalhar com todas. Queremos qualidade, não quantidade.</t>
  </si>
  <si>
    <t>CONF1_Q4B_R3_1_M</t>
  </si>
  <si>
    <t>Quero levar a academia a novos patamares. Não quero necessariamente mais jogadores, pois quero poder trabalhar com todos. Queremos qualidade, não quantidade.</t>
  </si>
  <si>
    <t>CONF1_Q4B_R3_2_F</t>
  </si>
  <si>
    <t>That’s difficult to answer because we’d be tempted to do too much too fast. No, the priority is to help our players to progress and also evolve ourselves, as an organization.</t>
  </si>
  <si>
    <t>C'est difficile de répondre car on aurait tendance à vouloir tout faire trop vite. Non, la priorité est de faire progresser nos joueurs et progresser nous-même en tant que structure.</t>
  </si>
  <si>
    <t>Das ist nicht leicht zu beantworten, weil wir sicher in Versuchung kommen, zu viel zu schnell zu erreichen. Nein, Priorität ist und bleibt, unsere Spieler zu unterstützen und auch uns selbst, also als Organisation, weiterzuentwickeln.</t>
  </si>
  <si>
    <t>Eso es difícil de responder porque nos sentiríamos tentados de hacer demasiadas cosas y demasiado rápido. No, la prioridad es ayudar a nuestros tenistas a progresar, y también evolucionar nosotros mismos, como institución.</t>
  </si>
  <si>
    <t>È difficile dare una risposta perché si tende a volere far tutto e subito. No, la priorità è aiutare i giocatori a progredire, ma anche la nostra organizzazione deve crescere.</t>
  </si>
  <si>
    <t>这问题不太好答，因为我们容易被“想做更多”冲昏头脑。可我们最该专注的，是让球员一步步成长，也让学院跟着一起进步。</t>
  </si>
  <si>
    <t>Ответить сложно — есть искушение делать слишком много и слишком быстро. Нет, приоритет — прогресс наших игроков и развитие нас как организации.</t>
  </si>
  <si>
    <t>É difícil responder porque seríamos tentados a fazer demais rápido demais. Não, a prioridade é ajudar nossas jogadoras a progredir e também a nos evoluirmos, como organização.</t>
  </si>
  <si>
    <t>CONF1_Q4B_R3_2_M</t>
  </si>
  <si>
    <t>É difícil responder porque seríamos tentados a fazer demais rápido demais. Não, a prioridade é ajudar nossos jogadores a progredir e também a nos evoluirmos, como organização.</t>
  </si>
  <si>
    <t>CONF1_Q4B_R3_3_F</t>
  </si>
  <si>
    <t>Today, we strive to help our young talent to progress. Our motto will be “Don’t confuse speed with haste and don’t mix quality with quantity!”</t>
  </si>
  <si>
    <t>Aujourd'hui, on a pour ambition de faire progresser nos talents. Ne pas confondre vitesse et précipitation et ne pas mélanger qualité et quantité seront nos mots d'ordre !</t>
  </si>
  <si>
    <t>Heute geht es uns darum, unsere jungen Spieler auszubilden. Unser Motto bleibt dabei: „Eile mit Weile und Qualität ist besser als Quantität!“</t>
  </si>
  <si>
    <t>Hoy, nos esforzamos por ayudar a nuestros jóvenes talentos a progresar. Nuestro lema será "¡No confundas rapidez con prisa y ni calidad con cantidad!".</t>
  </si>
  <si>
    <t>Oggi puntiamo a far crescere i nuovi talenti. La parola d'ordine è "non scambiare la velocità con la fretta e non confondere la qualità con la quantità!"</t>
  </si>
  <si>
    <t>如今，我们致力于帮助我们的年轻天才进步。我们的座右铭将是“别把速度当急躁，别把质量当数量！”</t>
  </si>
  <si>
    <t>Сегодня мы стремимся помочь нашим молодым талантам расти. Наш девиз: «Не путайте скорость с поспешностью и качество с количеством!»</t>
  </si>
  <si>
    <t>Hoje, nos esforçamos para ajudar nossos jovens talentos a progredir. Nosso lema será: “Não confunda velocidade com pressa e não misture qualidade com quantidade!”</t>
  </si>
  <si>
    <t>CONF1_Q4B_R3_3_M</t>
  </si>
  <si>
    <t>CONF1_Q4B_R3_4_F</t>
  </si>
  <si>
    <t>The academy advances step by step. The next will be to win tournaments and accompany our players to the best of our ability. Everything in time.</t>
  </si>
  <si>
    <t>L'académie avance étape par étape, la prochaine sera de gagner des tournois et d'accompagner nos joueurs du mieux possible. Chaque chose en son temps.</t>
  </si>
  <si>
    <t>Die Akademie entwickelt sich Schritt für Schritt immer weiter. Als nächstes werden wir Turniere gewinnen und unsere Spieler dabei begleiten, so gut wir können. Alles zu seiner Zeit.</t>
  </si>
  <si>
    <t>La escuela va avanzando paso a paso. Lo siguiente será ganar torneos y acompañar a nuestros tenistas lo mejor que podamos. Todo a su debido tiempo.</t>
  </si>
  <si>
    <t>L'accademia va avanti un passo alla volta. Il prossimo passo è vincere tornei e seguire i nostri atleti nel miglior modo possibile. Una cosa alla volta.</t>
  </si>
  <si>
    <t>学院在稳步前进。下一步，就是赢得比赛，并尽全力支持我们的球员。一切顺其自然。</t>
  </si>
  <si>
    <t>Академия движется вперёд шаг за шагом. Следующая цель — выигрывать турниры и сопровождать игроков на максимальном уровне. Всему своё время.</t>
  </si>
  <si>
    <t>A academia avança passo a passo. O próximo será ganhar torneios e acompanhar nossas jogadoras da melhor forma possível. Tudo no seu tempo.</t>
  </si>
  <si>
    <t>CONF1_Q4B_R3_4_M</t>
  </si>
  <si>
    <t>A academia avança passo a passo. O próximo será ganhar torneios e acompanhar nossos jogadores da melhor forma possível. Tudo no seu tempo.</t>
  </si>
  <si>
    <t>CONF1_Q4B_R4_1_F</t>
  </si>
  <si>
    <t>To create a sports center that focuses on excellence while developing a profitable business in other activities.</t>
  </si>
  <si>
    <t>Mettre en place un centre sportif d'excellence tout en maintenant un business rentable pour se développer sur d'autres activités.</t>
  </si>
  <si>
    <t>Ein Sportzentrum aufzubauen, das herausragende Spieler hervorbringt, und gleichzeitig ein profitables Geschäft für andere Aktivitäten zu entwickeln.</t>
  </si>
  <si>
    <t>Crear un polideportivo que apueste por la excelencia al tiempo que se desarrolla un negocio rentable en otras actividades.</t>
  </si>
  <si>
    <t>Creare un centro sportivo d'eccellenza ma allo stesso tempo sviluppare un business redditizio con altre attività.</t>
  </si>
  <si>
    <t>创建一个追求卓越的运动中心，同时在其他活动中发展盈利业务。</t>
  </si>
  <si>
    <t>Создать спортивный центр, ориентированный на совершенство, развивая при этом прибыльные направления деятельности.</t>
  </si>
  <si>
    <t>Criar um centro esportivo focado em excelência, desenvolvendo um negócio lucrativo em outras atividades.</t>
  </si>
  <si>
    <t>CONF1_Q4B_R4_1_M</t>
  </si>
  <si>
    <t>CONF1_Q4B_R4_2_F</t>
  </si>
  <si>
    <t>The results in the game are the priority, but we’re first and foremost a business whose job it is to teach our players how to live and grow.</t>
  </si>
  <si>
    <t>Les résultats sportifs sont la priorité, mais nous sommes avant tout une entreprise qu’il faut faire vivre et grandir.</t>
  </si>
  <si>
    <t>Das Spielergebnis steht immer im Vordergrund. Aber vor allem sind wir ein Unternehmen, dessen Aufgabe es ist, den Spielern beizubringen, wie sie an sich arbeiten und wachsen können.</t>
  </si>
  <si>
    <t>Los resultados en el juego son la prioridad, pero ante todo somos una empresa cuyo trabajo es enseñar a nuestros tenistas a vivir y crecer.</t>
  </si>
  <si>
    <t>La priorità è portare a casa il risultato, ma prima di tutto siamo un business che deve insegnare ai tennisti a vivere e a crescere.</t>
  </si>
  <si>
    <t>比赛成绩固然重要，但我们首先是一家教育机构——我们的职责是教会球员如何生活与成长。</t>
  </si>
  <si>
    <t>Спортивные результаты важны, но прежде всего мы — организация, которая учит игроков жить и развиваться.</t>
  </si>
  <si>
    <t>Os resultados no jogo são a prioridade, mas somos antes de tudo um negócio cujo trabalho é ensinar nossas jogadoras a viver e crescer.</t>
  </si>
  <si>
    <t>CONF1_Q4B_R4_2_M</t>
  </si>
  <si>
    <t>Os resultados no jogo são a prioridade, mas somos antes de tudo um negócio cujo trabalho é ensinar nossos jogadores a viver e crescer.</t>
  </si>
  <si>
    <t>CONF1_Q4B_R4_3_F</t>
  </si>
  <si>
    <t>We have an academy with a lot of potential, but for that we also need strong financial backing. Keeping this balance will allow us to grow smoothly.</t>
  </si>
  <si>
    <t>On a une académie à fort potentiel mais pour cela il faut aussi une bonne assise financière. Garder cet équilibre nous permettra de grandir sereinement.</t>
  </si>
  <si>
    <t>Wir haben eine Akademie mit einer Menge Potenzial. Aber dafür brauchen wir auch einen starken finanziellen Rückhalt. Wenn es uns gelingt, diese Balance zu halten, dann können wir langsam aber stetig größer werden.</t>
  </si>
  <si>
    <t>Tenemos una escuela con mucho potencial, pero para eso también necesitamos un fuerte respaldo económico. Mantener este equilibrio nos permitirá crecer sin problemas.</t>
  </si>
  <si>
    <t>Abbiamo un'accademia con un grande potenziale ma ci serve anche un buon sostegno finanziario. Mantenere quest'equilibrio ci consentirà di crescere senza problemi.</t>
  </si>
  <si>
    <t>我们的学院潜力巨大，但也需要强大的资金支持。保持平衡才能稳步发展。</t>
  </si>
  <si>
    <t>У нашей академии большой потенциал, но нам также нужна сильная финансовая поддержка. Баланс позволит развиваться стабильно.</t>
  </si>
  <si>
    <t>Temos uma academia com muito potencial, mas para isso também precisamos de um forte apoio financeiro. Manter esse equilíbrio nos permitirá crescer sem problemas.</t>
  </si>
  <si>
    <t>CONF1_Q4B_R4_3_M</t>
  </si>
  <si>
    <t>CONF1_Q4B_R4_4_F</t>
  </si>
  <si>
    <t>There’s no secret. To cement our place in history, we need money and results. The key words will be stability and consistency.</t>
  </si>
  <si>
    <t>Il n'y a pas de secret. Pour perdurer dans le temps il nous faudra de l'argent et des résultats. Stabilité et régularité seront les maîtres-mots.</t>
  </si>
  <si>
    <t>Das ist kein Geheimnis. Um uns einen Platz in den Annalen der Geschichte zu sichern, brauchen wir Geld und Trophäen. Der Schlüssel dazu? Stabilität und Konsistenz.</t>
  </si>
  <si>
    <t>No hay ningún secreto. Para cimentar nuestro lugar en la historia, necesitamos dinero y resultados. Las palabras clave serán estabilidad y coherencia.</t>
  </si>
  <si>
    <t>Non è un segreto, per rimanere nella storia servono soldi e denaro. Stabilità e coerenza sono le parole chiave.</t>
  </si>
  <si>
    <t>没有秘诀。要巩固在历史上的地位，我们需要资金和成绩。这里的关键词是稳定和持之以恒。</t>
  </si>
  <si>
    <t>Нет никакого секрета. Чтобы занять место в истории, нужны деньги и результаты. Ключевые слова: стабильность и последовательность.</t>
  </si>
  <si>
    <t>Não há segredo. Para cimentar nosso lugar na história, precisamos de dinheiro e resultados. As palavras-chave serão estabilidade e consistência.</t>
  </si>
  <si>
    <t>CONF1_Q4B_R4_4_M</t>
  </si>
  <si>
    <t>CONF1_Q5_F</t>
  </si>
  <si>
    <t>Do you think that {[VAR_KEY_TM_FIRSTNAME]} is the best player in the academy? Will you train her personally?</t>
  </si>
  <si>
    <t>Ist {[VAR_KEY_TM_FIRSTNAME]} Ihrer Meinung nach die beste Spielerin der Akademie? Werden Sie sie persönlich ausbilden?</t>
  </si>
  <si>
    <t>¿Crees que {[VAR_KEY_TM_FIRSTNAME]} es la mejor tenista de la escuela? ¿Te ocuparás personalmente de entrenarla?</t>
  </si>
  <si>
    <t>Crede che {[VAR_KEY_TM_FIRSTNAME]} sia la giocatrice migliore dell'accademia? La allenerà personalmente?</t>
  </si>
  <si>
    <t>您认为{[VAR_KEY_TM_FIRSTNAME]}是学院里最好的球员吗？您会亲自指导她吗？</t>
  </si>
  <si>
    <t>Считаете ли вы, что {[VAR_KEY_TM_FIRSTNAME]} — лучшая в академии? Вы будете тренировать её лично?</t>
  </si>
  <si>
    <t>Você acha que {[VAR_KEY_TM_FIRSTNAME]} é a melhor jogadora da academia? Você vai treiná-la pessoalmente?</t>
  </si>
  <si>
    <t>CONF1_Q5_F_1</t>
  </si>
  <si>
    <t>Pensez-vous que {[VAR_KEY_TM_FIRSTNAME]} soit la meilleure joueuse de l'académie ? Et allez-vous l'entraîner personnellement ?</t>
  </si>
  <si>
    <t>CONF1_Q5_F_2</t>
  </si>
  <si>
    <t>{[VAR_KEY_TM_FIRSTNAME]} est-elle, à vos yeux, la meilleure du groupe ? Envisagez-vous de l’entraîner vous-même ?</t>
  </si>
  <si>
    <t>CONF1_Q5_F_3</t>
  </si>
  <si>
    <t xml:space="preserve">Comptez-vous  coacher vous-même {[VAR_KEY_TM_FIRSTNAME]} ? Selon vous, est-elle la joueuse la plus forte de l’académie ? </t>
  </si>
  <si>
    <t>CONF1_Q5_M</t>
  </si>
  <si>
    <t>Do you think that {[VAR_KEY_TM_FIRSTNAME]} is the best player in the academy? Will you train him personally?</t>
  </si>
  <si>
    <t>Ist {[VAR_KEY_TM_FIRSTNAME]} Ihrer Meinung nach der beste Spieler der Akademie? Werden Sie ihn persönlich ausbilden?</t>
  </si>
  <si>
    <t>¿Crees que {[VAR_KEY_TM_FIRSTNAME]} es el mejor tenista de la escuela? ¿Te ocuparás personalmente de entrenarlo?</t>
  </si>
  <si>
    <t>Crede che {[VAR_KEY_TM_FIRSTNAME]} sia il giocatore migliore dell'accademia? Lo allenerà personalmente?</t>
  </si>
  <si>
    <t>您认为{[VAR_KEY_TM_FIRSTNAME]}是学院里最好的球员吗？您会亲自指导他吗？</t>
  </si>
  <si>
    <t>Считаете ли вы, что {[VAR_KEY_TM_FIRSTNAME]} — лучший в академии? Вы будете тренировать его лично?</t>
  </si>
  <si>
    <t>Você acha que {[VAR_KEY_TM_FIRSTNAME]} é o melhor jogador da academia? Você vai treiná-lo pessoalmente?</t>
  </si>
  <si>
    <t>CONF1_Q5_M_1</t>
  </si>
  <si>
    <t>Pensez-vous que {[VAR_KEY_TM_FIRSTNAME]} soit le meilleur joueur de l'académie ? Et allez-vous l'entraîner personnellement ?</t>
  </si>
  <si>
    <t>CONF1_Q5_M_2</t>
  </si>
  <si>
    <t>{[VAR_KEY_TM_FIRSTNAME]} est-il, à vos yeux, le meilleure du groupe ? Envisagez-vous de l’entraîner vous-même ?</t>
  </si>
  <si>
    <t>CONF1_Q5_M_3</t>
  </si>
  <si>
    <t xml:space="preserve">Comptez-vous  coacher vous-même {[VAR_KEY_TM_FIRSTNAME]} ? Selon vous, est-il le joueur le plus fort de l’académie ? </t>
  </si>
  <si>
    <t>CONF1_Q5_R1_1_F</t>
  </si>
  <si>
    <t>She’s undoubtedly the best player and yes, I’ll be in charge of her training personally.</t>
  </si>
  <si>
    <t>C'est la meilleure sans conteste et oui je me chargerai personnellement de son entraînement.</t>
  </si>
  <si>
    <t>Sie ist zweifelsohne die beste Spielerin und ja, ich werde mich persönlich um ihr Training kümmern.</t>
  </si>
  <si>
    <t>Sin duda es la mejor tenista, y sí, me encargaré personalmente de su entrenamiento.</t>
  </si>
  <si>
    <t>È sicuramente la migliore e sì, mi occuperò personalmente della sua preparazione.</t>
  </si>
  <si>
    <t>她无疑是最出色的球员，我会亲自负责她的训练。</t>
  </si>
  <si>
    <t>Она, без сомнения, лучшая, и да — я лично займусь её подготовкой.</t>
  </si>
  <si>
    <t>Ela é sem dúvida a melhor jogadora e sim, serei responsável pelo treinamento dela pessoalmente.</t>
  </si>
  <si>
    <t>CONF1_Q5_R1_1_M</t>
  </si>
  <si>
    <t>He’s undoubtedly the best player and yes, I’ll be in charge of his training personally.</t>
  </si>
  <si>
    <t>C'est le meilleur sans conteste et oui je me chargerai personnellement de son entraînement.</t>
  </si>
  <si>
    <t>Er ist zweifelsohne der beste Spieler und ja, ich werde mich persönlich um sein Training kümmern.</t>
  </si>
  <si>
    <t>Sin duda es el mejor tenista, y sí, me encargaré personalmente de su entrenamiento.</t>
  </si>
  <si>
    <t>È sicuramente il migliore e sì, mi occuperò personalmente della sua preparazione.</t>
  </si>
  <si>
    <t>他无疑是最出色的球员，我会亲自负责他的训练。</t>
  </si>
  <si>
    <t>Он, без сомнения, лучший, и да — я лично займусь его подготовкой.</t>
  </si>
  <si>
    <t>Ele é sem dúvida o melhor jogador e sim, serei responsável pelo treinamento dele pessoalmente.</t>
  </si>
  <si>
    <t>CONF1_Q5_R1_2_F</t>
  </si>
  <si>
    <t>{[VAR_KEY_TM_FIRSTNAME]} knew how to stand out from the crowd which is why I’ll be sure not to waste her potential.</t>
  </si>
  <si>
    <t>{[VAR_KEY_TM_FIRSTNAME]} a su se démarquer des autres c’est pourquoi je vais m’assurer de ne pas gâcher son potentiel.</t>
  </si>
  <si>
    <t>{[VAR_KEY_TM_FIRSTNAME]} hat genau gewusst, was sie tun muss, um sich aus der Masse hervorzuheben, und ich werde dafür sorgen, dass sie ihr Potenzial voll ausschöpfen kann.</t>
  </si>
  <si>
    <t>{[VAR_KEY_TM_FIRSTNAME]} sabía cómo destacar entre la multitud y por eso me aseguraré de no desperdiciar su potencial.</t>
  </si>
  <si>
    <t>{[VAR_KEY_TM_FIRSTNAME]} sa come distinguersi dalla massa, è per questo che non voglio sprecarne il potenziale.</t>
  </si>
  <si>
    <t>{[VAR_KEY_TM_FIRSTNAME]}的表现十分突出，我绝不会浪费她的潜力。</t>
  </si>
  <si>
    <t>{[VAR_KEY_TM_FIRSTNAME]} сумела выделиться, и я сделаю всё возможное, чтобы не растратить её потенциал.</t>
  </si>
  <si>
    <t>{[VAR_KEY_TM_FIRSTNAME]} soube se destacar da multidão, por isso farei questão de não desperdiçar o potencial dela.</t>
  </si>
  <si>
    <t>CONF1_Q5_R1_2_M</t>
  </si>
  <si>
    <t>{[VAR_KEY_TM_FIRSTNAME]} knew how to stand out from the crowd which is why I’ll be sure not to waste his potential.</t>
  </si>
  <si>
    <t>{[VAR_KEY_TM_FIRSTNAME]} hat genau gewusst, was er tun muss, um sich aus der Masse hervorzuheben, und ich werde dafür sorgen, dass er sein Potenzial voll ausschöpfen kann.</t>
  </si>
  <si>
    <t>{[VAR_KEY_TM_FIRSTNAME]}的表现十分突出，我绝不会浪费他的潜力。</t>
  </si>
  <si>
    <t>{[VAR_KEY_TM_FIRSTNAME]} сумел выделиться, и я сделаю всё возможное, чтобы не растратить его потенциал.</t>
  </si>
  <si>
    <t>{[VAR_KEY_TM_FIRSTNAME]} soube se destacar da multidão, por isso farei questão de não desperdiçar o potencial dele.</t>
  </si>
  <si>
    <t>CONF1_Q5_R1_3_F</t>
  </si>
  <si>
    <t>It’s not that I think she’s the best, but that I’m certain of it! That’s why I’ll make sure her training goes smoothly.</t>
  </si>
  <si>
    <t>Ce n’est pas que je pense qu’elle soit la meilleure, mais que j’en suis sûr ! C’est pourquoi je vais m’assurer du bon déroulement de son entraînement.</t>
  </si>
  <si>
    <t>Ich denke nicht nur, dass sie die Beste ist, sondern ich bin mir absolut sicher! Darum werde ich dafür sorgen, dass sie wirklich das Training bekommt, das sie verdient.</t>
  </si>
  <si>
    <t>No es que crea que es la mejor, ¡es que no me cabe duda de que lo es! Por eso me aseguraré de que su entrenamiento vaya como la seda.</t>
  </si>
  <si>
    <t>Non credo che sia la migliore, ne sono certo! È per questo che farò in modo che si alleni senza problemi.</t>
  </si>
  <si>
    <t>不是我“认为”她最好，而是我“确定”她最好！所以我要确保她能够顺利训练。</t>
  </si>
  <si>
    <t>Дело не в том, что я думаю, что она лучшая — я уверена в этом! Поэтому её подготовка будет под полным контролем.</t>
  </si>
  <si>
    <t>Não é que eu ache que ela é a melhor, mas tenho certeza! É por isso que garantirei que o treinamento dela corra bem.</t>
  </si>
  <si>
    <t>CONF1_Q5_R1_3_M</t>
  </si>
  <si>
    <t>It’s not that I think he’s the best, but that I’m certain of it! That’s why I’ll make sure his training goes smoothly.</t>
  </si>
  <si>
    <t>Ce n’est pas que je pense qu’il soit le meilleur, mais que j’en suis sûr ! C’est pourquoi je vais m’assurer du bon déroulement de son entraînement.</t>
  </si>
  <si>
    <t>Ich denke nicht nur, dass er der Beste ist, sondern ich bin mir absolut sicher! Darum werde ich dafür sorgen, dass er wirklich das Training bekommt, das er verdient.</t>
  </si>
  <si>
    <t>No es que crea que es el mejor, ¡es que no me cabe duda de que lo es! Por eso me aseguraré de que su entrenamiento vaya como la seda.</t>
  </si>
  <si>
    <t>Non credo che sia il migliore, ne sono certo! È per questo che farò in modo che si alleni senza problemi.</t>
  </si>
  <si>
    <t>不是我“认为”她最好，而是我“确定”她最好！所以我要确保他能够顺利训练。</t>
  </si>
  <si>
    <t>Дело не в том, что я думаю, что он лучший — я уверен в этом! Поэтому его подготовка будет под полным контролем.</t>
  </si>
  <si>
    <t>Não é que eu ache que ele é o melhor, mas tenho certeza! É por isso que garantirei que o treinamento dele corra bem.</t>
  </si>
  <si>
    <t>CONF1_Q5_R2_1_F</t>
  </si>
  <si>
    <t>There’s healthy competition within our ranks so I won’t answer...</t>
  </si>
  <si>
    <t>Il y a une concurrence saine au sein de notre effectif donc je ne répondrai pas…</t>
  </si>
  <si>
    <t>Nun, innerhalb unserer Reihen besteht ein gesunder Wettbewerb. Ich werde das also nicht beantworten ...</t>
  </si>
  <si>
    <t>Hay una sana competencia dentro de nuestras filas, así que no voy a responder a eso...</t>
  </si>
  <si>
    <t>C'è del sano agonismo in squadra quindi non mi pronuncio…</t>
  </si>
  <si>
    <t>学院内部有良性的竞争，所以这个问题我不会回答……</t>
  </si>
  <si>
    <t>У нас здоровая конкуренция, поэтому я не буду отвечать…</t>
  </si>
  <si>
    <t>Há uma competição saudável entre nossas jogadoras, então não vou responder...</t>
  </si>
  <si>
    <t>CONF1_Q5_R2_1_M</t>
  </si>
  <si>
    <t>Há uma competição saudável entre nossos jogadores, então não vou responder...</t>
  </si>
  <si>
    <t>CONF1_Q5_R2_2_F</t>
  </si>
  <si>
    <t>That’s not what interests me. Each one of our players wants to win. The results on the court will do the talking for them.</t>
  </si>
  <si>
    <t>Ce n’est pas ce qui m’importe, chacun de nos joueurs veut gagner, les résultats sur le terrain parleront d’eux-mêmes.</t>
  </si>
  <si>
    <t>Das interessiert mich nicht. Jeder unserer Spieler möchte gewinnen. Was sie dann am Ende auf dem Platz leisten, wird am ehesten zeigen, wozu sie in der Lage sind.</t>
  </si>
  <si>
    <t>Eso no es lo que me interesa. Todos nuestros tenistas quieren ganar. Los resultados en el campo hablarán en su nombre.</t>
  </si>
  <si>
    <t>Non è una cosa che mi interessa, tutti i giocatori vogliono vincere. Saranno i risultati in campo a parlare.</t>
  </si>
  <si>
    <t>这不是我关注的重点。每位球员都渴望胜利，他们会通过球场上的成绩来证明自己。</t>
  </si>
  <si>
    <t>Это меня не волнует. Каждый игрок хочет побеждать. Результаты на корте всё скажут сами.</t>
  </si>
  <si>
    <t>Isso não me interessa. Cada uma de nossas jogadoras quer vencer. Os resultados em quadra falarão por elas.</t>
  </si>
  <si>
    <t>CONF1_Q5_R2_2_M</t>
  </si>
  <si>
    <t>Isso não me interessa. Cada um de nossos jogadores quer vencer. Os resultados em quadra falarão por eles.</t>
  </si>
  <si>
    <t>CONF1_Q5_R2_3_F</t>
  </si>
  <si>
    <t>Establishing such an hierarchy is the quickest way to create discord within the academy.</t>
  </si>
  <si>
    <t>Etablir une telle hiérarchie est le meilleur moyen de créer de la discorde au sein de l’académie.</t>
  </si>
  <si>
    <t>Die Einführung einer solchen Hierarchie wäre der sicherste Weg, Unfrieden innerhalb der Akademie zu stiften.</t>
  </si>
  <si>
    <t>Establecer jerarquías como esa es la mejor manera de sembrar la discordia dentro de la escuela.</t>
  </si>
  <si>
    <t>Stabilire una gerarchia del genere è il modo più veloce per mettere zizzania all'interno dell'accademia.</t>
  </si>
  <si>
    <t>建立这样的等级制度非常容易导致学院内部出现不和。</t>
  </si>
  <si>
    <t>Создание иерархии — лучший способ посеять раздор в академии.</t>
  </si>
  <si>
    <t>Estabelecer tal hierarquia é a maneira mais rápida de criar discórdia dentro da academia.</t>
  </si>
  <si>
    <t>CONF1_Q5_R2_3_M</t>
  </si>
  <si>
    <t>CONF1_Q5_R2_4_F</t>
  </si>
  <si>
    <t>In order to keep a good understanding between the players, I’m going to move on to the next question.</t>
  </si>
  <si>
    <t>Afin de garder une bonne entente entre les joueurs, je vais passer à la prochaine question.</t>
  </si>
  <si>
    <t>Damit die Spieler sich auch weiterhin gut verstehen, werde ich gerne die nächste Frage beantworten.</t>
  </si>
  <si>
    <t>Por el bien de la relación entre mis tenistas, pasaré a la siguiente pregunta.</t>
  </si>
  <si>
    <t>Per mantenere una buona intesa con i giocatori, passo alla prossima domanda.</t>
  </si>
  <si>
    <t>为了保持球员间的良好关系，我们还是进入下一个问题吧。</t>
  </si>
  <si>
    <t>Чтобы сохранить хорошую атмосферу между игроками, я перейду к следующему вопросу.</t>
  </si>
  <si>
    <t>Para manter um bom entendimento entre as jogadoras, vou passar para a próxima pergunta.</t>
  </si>
  <si>
    <t>CONF1_Q5_R2_4_M</t>
  </si>
  <si>
    <t>Para manter um bom entendimento entre os jogadores, vou passar para a próxima pergunta.</t>
  </si>
  <si>
    <t>CONF1_Q5_R3_1_F</t>
  </si>
  <si>
    <t>I came here partly for her. So naturally we’ll work together.</t>
  </si>
  <si>
    <t>Je suis venue ici pour elle en partie. On va donc naturellement travailler ensemble.</t>
  </si>
  <si>
    <t>Ich bin zum Teil ihretwegen hierhergekommen. Natürlich werden wir zusammenarbeiten.</t>
  </si>
  <si>
    <t>En parte, vine aquí por ella. Así que, sí, me ocuparé personalmente.</t>
  </si>
  <si>
    <t>Se sono qui è anche per lei. È normale che lavoreremo insieme.</t>
  </si>
  <si>
    <t>我来这里，部分原因就是为了她。所以我们当然会一起合作。</t>
  </si>
  <si>
    <t>Я пришла сюда в том числе ради неё. Поэтому мы, конечно, будем работать вместе.</t>
  </si>
  <si>
    <t>Vim para cá em parte por causa dela. Então, naturalmente, trabalharemos juntas.</t>
  </si>
  <si>
    <t>CONF1_Q5_R3_1_M</t>
  </si>
  <si>
    <t>I came here partly for him. So naturally we’ll work together.</t>
  </si>
  <si>
    <t>Je suis venu ici pour lui en partie. On va donc naturellement travailler ensemble.</t>
  </si>
  <si>
    <t>Ich bin zum Teil seinetwegen hierhergekommen. Natürlich werden wir zusammenarbeiten.</t>
  </si>
  <si>
    <t>En parte, vine aquí por él. Así que, sí, me ocuparé personalmente.</t>
  </si>
  <si>
    <t>Se sono qui è anche per lui. È normale che lavoreremo insieme.</t>
  </si>
  <si>
    <t>我来这里，部分原因就是为了他。所以我们当然会一起合作。</t>
  </si>
  <si>
    <t>Я пришёл сюда в том числе ради него. Поэтому мы, конечно, будем работать вместе.</t>
  </si>
  <si>
    <t>Vim para cá em parte por causa dele. Então, naturalmente, trabalharemos juntos.</t>
  </si>
  <si>
    <t>CONF1_Q5_R3_2_F</t>
  </si>
  <si>
    <t>One of my principle objectives is to train her personally, so to answer your question, I’d say yes.</t>
  </si>
  <si>
    <t>L’un de mes objectifs principaux est de l'entraîner personnellement donc pour répondre à vos questions, je dirais que oui.</t>
  </si>
  <si>
    <t>Eines meiner Hauptanliegen ist es, sie persönlich auszubilden. Um also Ihre Frage zu beantworten, ja.</t>
  </si>
  <si>
    <t>Uno de mis principales objetivos es entrenarla personalmente, así que la respuesta a tu pregunta diría que es que sí.</t>
  </si>
  <si>
    <t>Uno dei miei obiettivi principali è quello di allenarla personalmente, quindi per rispondere alla domanda, direi di sì.</t>
  </si>
  <si>
    <t>我的主要目标之一就是亲自训练她，所以答案是——会的。</t>
  </si>
  <si>
    <t>Одна из моих основных целей — тренировать её лично, так что да.</t>
  </si>
  <si>
    <t>Um dos meus principais objetivos é treiná-la pessoalmente, então, para responder à sua pergunta, eu diria que sim.</t>
  </si>
  <si>
    <t>CONF1_Q5_R3_2_M</t>
  </si>
  <si>
    <t>One of my principle objectives is to train him personally, so to answer your question, I’d say yes.</t>
  </si>
  <si>
    <t>Eines meiner Hauptanliegen ist es, ihn persönlich auszubilden. Um also Ihre Frage zu beantworten, ja.</t>
  </si>
  <si>
    <t>Uno de mis principales objetivos es entrenarlo personalmente, así que la respuesta a tu pregunta diría que es que sí.</t>
  </si>
  <si>
    <t>Uno dei miei obiettivi principali è quello di allenarlo personalmente, quindi per rispondere alla domanda, direi di sì.</t>
  </si>
  <si>
    <t>我的主要目标之一就是亲自训练他，所以答案是——会的。</t>
  </si>
  <si>
    <t>Одна из моих основных целей — тренировать его лично, так что да.</t>
  </si>
  <si>
    <t>Um dos meus principais objetivos é treiná-lo pessoalmente, então, para responder à sua pergunta, eu diria que sim.</t>
  </si>
  <si>
    <t>CONF1_Q5_R4_1_F</t>
  </si>
  <si>
    <t>Yes, I’ll be her coach, but I’ll also be overseeing the work of the other coaches with the other players. We’ll be working together a lot.</t>
  </si>
  <si>
    <t>Je serai son coach oui, mais je superviserai le travail des autres entraineurs avec les autres joueurs, pas mal de choses se feront en commun.</t>
  </si>
  <si>
    <t>Ja, ich werde ihr Trainer sein, aber ich werde auch die Arbeit der anderen Trainer mit den anderen Spielern beaufsichtigen. Wir werden intensiv zusammenarbeiten.</t>
  </si>
  <si>
    <t>Sí, me ocuparé personalmente de su entrenamiento, pero también supervisaré el trabajo de los otros entrenadores con los demás tenistas. La mayoría de las cosas se harán en común.</t>
  </si>
  <si>
    <t>Sì, sarò il suo coach, ma seguirò anche il lavoro degli altri allenatori. Lavoreremo molto insieme.</t>
  </si>
  <si>
    <t>是的，我会担任她的教练，同时也会监督其他教练与球员的工作。我们会有很多合作。</t>
  </si>
  <si>
    <t>Да, я буду её тренером, но также буду курировать работу остальных тренеров. Мы будем работать вместе очень много.</t>
  </si>
  <si>
    <t>Sim, serei a treinadora dela, mas também supervisionarei o trabalho dos outros treinadores com as outras jogadoras. Trabalharemos muito juntas.</t>
  </si>
  <si>
    <t>CONF1_Q5_R4_1_M</t>
  </si>
  <si>
    <t>Yes, I’ll be his coach, but I’ll also be overseeing the work of the other coaches with the other players. We’ll be working together a lot.</t>
  </si>
  <si>
    <t>Ja, ich werde sein Trainer sein, aber ich werde auch die Arbeit der anderen Trainer mit den anderen Spielern beaufsichtigen. Wir werden intensiv zusammenarbeiten.</t>
  </si>
  <si>
    <t>是的，我会担任他的教练，同时也会监督其他教练与球员的工作。我们会有很多合作。</t>
  </si>
  <si>
    <t>Да, я буду его тренером, но также буду курировать работу остальных тренеров. Мы будем работать вместе очень много.</t>
  </si>
  <si>
    <t>Sim, serei o treinador dele, mas também supervisionarei o trabalho dos outros treinadores com os outros jogadores. Trabalharemos muito juntos.</t>
  </si>
  <si>
    <t>CONF1_Q5_R4_2_F</t>
  </si>
  <si>
    <t>I’ll be her coach, and currently she’s the best. Though, that doesn’t mean that the others lack talent or that I won’t be looking after them at one point or another.</t>
  </si>
  <si>
    <t>Je serai son coach et elle est la meilleure actuellement, cela ne veut pas dire que les autres n’ont pas de talent et qu’à un moment donné je ne m’occupe d’eux.</t>
  </si>
  <si>
    <t>Ich werde sie trainieren und aktuell ist sie tatsächlich die Beste. Obwohl das nicht heißen soll, dass die anderen kein Potenzial haben oder dass ich mich nicht auch das eine oder andere Mal um sie kümmern werde.</t>
  </si>
  <si>
    <t>Me ocuparé personalmente de su entrenamiento, y actualmente es la mejor. No obstante, eso no significa que los demás carezcan de talento o que yo no vaya a estar pendiente de ellos en un momento u otro.</t>
  </si>
  <si>
    <t>Sarò il suo coach e al momento è la migliore. Però non significa che anche gli altri non abbiano talento o che prima o poi non mi dedicherò a loro.</t>
  </si>
  <si>
    <t>我会指导她，她目前是最优秀的球员。不过，这并不代表其他人没有天赋，也不代表我不会在某个阶段亲自指导他们。</t>
  </si>
  <si>
    <t>Я буду её тренером, и на данный момент она лучшая. Но это не значит, что другим игрокам не хватает таланта или что я не займусь ими позже.</t>
  </si>
  <si>
    <t>Serei a treinadora dela, e atualmente ela é a melhor. Embora isso não signifique que as outras careçam de talento ou que eu não cuidarei delas em algum momento.</t>
  </si>
  <si>
    <t>CONF1_Q5_R4_2_M</t>
  </si>
  <si>
    <t>I’ll be his coach, and currently he’s the best. Though, that doesn’t mean that the others lack talent or that I won’t be looking after them at one point or another.</t>
  </si>
  <si>
    <t>Je serai son coach et il est le meilleur actuellement, cela ne veut pas dire que les autres n’ont pas de talent et qu’à un moment donné je ne m’occupe d’eux.</t>
  </si>
  <si>
    <t>Ich werde ihn trainieren und aktuell ist er tatsächlich der Beste. Obwohl das nicht heißen soll, dass die anderen kein Potenzial haben oder dass ich mich nicht auch das eine oder andere Mal um sie kümmern werde.</t>
  </si>
  <si>
    <t>Me ocuparé personalmente de su entrenamiento, y actualmente es el mejor. No obstante, eso no significa que los demás carezcan de talento o que yo no vaya a estar pendiente de ellos en un momento u otro.</t>
  </si>
  <si>
    <t>Sarò il suo coach e al momento è il migliore. Però non significa che anche gli altri non abbiano talento o che prima o poi non mi dedicherò a loro.</t>
  </si>
  <si>
    <t>我会指导他，他目前是最优秀的球员。不过，这并不代表其他人没有天赋，也不代表我不会在某个阶段亲自指导他们。</t>
  </si>
  <si>
    <t>Я буду его тренером, и сейчас он лучший. Но это не значит, что у других нет таланта или что я не буду работать с ними в дальнейшем.</t>
  </si>
  <si>
    <t>Serei o treinador dele, e atualmente ele é o melhor. Embora isso não signifique que os outros careçam de talento ou que eu não cuidarei deles em algum momento.</t>
  </si>
  <si>
    <t>CONF1_Q5B_F</t>
  </si>
  <si>
    <t>How did you get {[VAR_KEY_TM_FULLNAME]} on board?</t>
  </si>
  <si>
    <t>Wie ist es Ihnen gelungen, {[VAR_KEY_TM_FULLNAME]} für Ihr Projekt zu begeistern?</t>
  </si>
  <si>
    <t>¿Cómo lograste la incorporación de {[VAR_KEY_TM_FULLNAME]}?</t>
  </si>
  <si>
    <t>Com'è entrata {[VAR_KEY_TM_FULLNAME]} a far parte del progetto?</t>
  </si>
  <si>
    <t>您是怎么让{[VAR_KEY_TM_FULLNAME]}加入的？</t>
  </si>
  <si>
    <t>Как вам удалось заинтересовать {[VAR_KEY_TM_FULLNAME]}?</t>
  </si>
  <si>
    <t>Como você conseguiu trazer {[VAR_KEY_TM_FULLNAME]} para bordo?</t>
  </si>
  <si>
    <t>CONF1_Q5B_F_1</t>
  </si>
  <si>
    <t>Comment avez-vous réussi à rallier {[VAR_KEY_TM_FULLNAME]} à votre projet ?</t>
  </si>
  <si>
    <t>CONF1_Q5B_F_2</t>
  </si>
  <si>
    <t>Qu’est-ce qui a permis de faire adhérer {[VAR_KEY_TM_FULLNAME]} à votre vision ?</t>
  </si>
  <si>
    <t>CONF1_Q5B_F_3</t>
  </si>
  <si>
    <t>Quels arguments ont mené {[VAR_KEY_TM_FULLNAME]} à s’engager dans votre projet ?</t>
  </si>
  <si>
    <t>CONF1_Q5B_M</t>
  </si>
  <si>
    <t>Com'è entrato {[VAR_KEY_TM_FULLNAME]} a far parte del progetto?</t>
  </si>
  <si>
    <t>CONF1_Q5B_M_1</t>
  </si>
  <si>
    <t>CONF1_Q5B_M_2</t>
  </si>
  <si>
    <t>CONF1_Q5B_M_3</t>
  </si>
  <si>
    <t>CONF1_Q5B_R1_1_F</t>
  </si>
  <si>
    <t>It was easy to convince her. We know each other well and already wanted to do this together.</t>
  </si>
  <si>
    <t>Ça a été facile de la convaincre, on se connait très bien et on avait déjà cette envie de réaliser ce projet ensemble.</t>
  </si>
  <si>
    <t>Es war ganz einfach, sie zu überzeugen. Wir kannten einander gut und hatten ohnehin vor, das gemeinsam durchzuziehen.</t>
  </si>
  <si>
    <t>Fue fácil convencerla. Nos conocemos bien y queríamos emprender esta aventura conjunta.</t>
  </si>
  <si>
    <t>Convincerla è stato facile, ci conosciamo bene e avevamo in mente di farlo da tempo.</t>
  </si>
  <si>
    <t>说服她并不难。我们彼此熟识，早就想一起合作了。</t>
  </si>
  <si>
    <t>Было легко её убедить. Мы хорошо друг друга знаем и давно хотели работать вместе.</t>
  </si>
  <si>
    <t>Foi fácil convencê-la. Nos conhecemos bem e já queríamos fazer isso juntas.</t>
  </si>
  <si>
    <t>CONF1_Q5B_R1_1_M</t>
  </si>
  <si>
    <t>It was easy to convince him. We know each other well and already wanted to do this together.</t>
  </si>
  <si>
    <t>Ça a été facile de le convaincre, on se connait très bien et on avait déjà cette envie de réaliser ce projet ensemble.</t>
  </si>
  <si>
    <t>Es war ganz einfach, ihn zu überzeugen. Wir kannten einander gut und hatten ohnehin vor, das gemeinsam durchzuziehen.</t>
  </si>
  <si>
    <t>Fue fácil convencerlo. Nos conocemos bien y queríamos emprender esta aventura conjunta.</t>
  </si>
  <si>
    <t>Convincerlo è stato facile, ci conosciamo bene e avevamo in mente di farlo da tempo.</t>
  </si>
  <si>
    <t>说服他并不难。我们彼此熟识，早就想一起合作了。</t>
  </si>
  <si>
    <t>Было легко его убедить. Мы хорошо друг друга знаем и давно хотели работать вместе.</t>
  </si>
  <si>
    <t>Foi fácil convencê-lo. Nos conhecemos bem e já queríamos fazer isso juntos.</t>
  </si>
  <si>
    <t>CONF1_Q5B_R1_2_F</t>
  </si>
  <si>
    <t>It’s a player that I’ve known for a long time. We had the chance to work together very briefly once before. We’re very happy to be able to collaborate within the academy.</t>
  </si>
  <si>
    <t>C’est une joueuse que je connais depuis longtemps, nous avons déjà eu l’occasion de travailler ensemble de façon très temporaire. On est très heureux de pouvoir collaborer au sein de l’académie.</t>
  </si>
  <si>
    <t>Ich kenne diese Spielerin schon sehr lange. Wir haben bei einer anderen Gelegenheit schon einmal zusammengearbeitet. Es wird uns Spaß machen, die Akademie gemeinsam aufzubauen.</t>
  </si>
  <si>
    <t>Es una tenista a la que conozco desde hace mucho tiempo. Antes ya tuvimos la oportunidad de colaborar muy brevemente. Nos hace muy felices poder trabajar ahora en la escuela.</t>
  </si>
  <si>
    <t>È una giocatrice che conosco da tanto tempo. Abbiamo avuto occasione di lavorare insieme per un breve periodo. Siamo felici di poter collaborare all'interno dell'accademia.</t>
  </si>
  <si>
    <t>她是我认识了很久的球员。我们曾有过短暂的合作经历。真的很高兴这次能在学院内再次携手。</t>
  </si>
  <si>
    <t>Я давно знаю эту спортсменку. Мы уже однажды ненадолго поработали вместе. Мы очень рады возможности сотрудничать в академии.</t>
  </si>
  <si>
    <t>É uma jogadora que conheço há muito tempo. Tivemos a chance de trabalhar juntas muito brevemente uma vez antes. Estamos muito felizes por poder colaborar dentro da academia.</t>
  </si>
  <si>
    <t>CONF1_Q5B_R1_2_M</t>
  </si>
  <si>
    <t>C’est un joueur que je connais depuis longtemps, nous avons déjà eu l’occasion de travailler ensemble de façon très temporaire. On est très heureux de pouvoir collaborer au sein de l’académie.</t>
  </si>
  <si>
    <t>Ich kenne diesen Spieler schon sehr lange. Wir haben bei einer anderen Gelegenheit schon einmal zusammengearbeitet. Es wird uns Spaß machen, die Akademie gemeinsam aufzubauen.</t>
  </si>
  <si>
    <t>Es un tenista al que conozco desde hace mucho tiempo. Antes ya tuvimos la oportunidad de colaborar muy brevemente. Nos hace muy felices poder trabajar ahora en la escuela.</t>
  </si>
  <si>
    <t>È un giocatore che conosco da tanto tempo. Abbiamo avuto occasione di lavorare insieme per un breve periodo. Siamo felici di poter collaborare all'interno dell'accademia.</t>
  </si>
  <si>
    <t>他是我认识了很久的球员。我们曾有过短暂的合作经历。真的很高兴这次能在学院内再次携手。</t>
  </si>
  <si>
    <t>Я давно знаю этого спортсмена. Мы уже однажды ненадолго поработали вместе. Мы очень рады возможности сотрудничать в академии.</t>
  </si>
  <si>
    <t>É um jogador que conheço há muito tempo. Tivemos a chance de trabalhar juntos muito brevemente uma vez antes. Estamos muito felizes por poder colaborar dentro da academia.</t>
  </si>
  <si>
    <t>CONF1_Q5B_R2_1_F</t>
  </si>
  <si>
    <t>I’ve known her since she was a kid. I wanted a girl like her to be the spearhead for the academy’s future team.</t>
  </si>
  <si>
    <t>Je la suis depuis qu’elle est tout petite. Je voulais une femme comme elle pour être le fer de lance du futur effectif de l’académie.</t>
  </si>
  <si>
    <t>Ich kenne sie schon, seit sie ein Kind war. Ich wollte, das eine Frau wie sie das zukünftige Team der Akademie anführt.</t>
  </si>
  <si>
    <t>La conozco desde que era niña. Quería que una chica como ella fuera la punta de lanza del futuro equipo de la escuela.</t>
  </si>
  <si>
    <t>La conosco da quando era piccola. Volevo qualcuno come lei per puntare al futuro dell'accademia.</t>
  </si>
  <si>
    <t>她还是个孩子时我就认识她了。我一直希望像她这样的女孩能成为学院未来队伍的领军人物。</t>
  </si>
  <si>
    <t>Я знаю её с детства. Я хотел, чтобы такая девушка, как она, стала лидером будущей команды академии.</t>
  </si>
  <si>
    <t>Eu a conheço desde criança. Queria uma garota como ela para ser a ponta de lança da futura equipe da academia.</t>
  </si>
  <si>
    <t>CONF1_Q5B_R2_1_M</t>
  </si>
  <si>
    <t>I’ve known him since he was a kid. I wanted a guy like him to be the spearhead for the academy’s future team.</t>
  </si>
  <si>
    <t>Je le suis depuis qu’il est tout gamin. Je voulais un mec comme lui pour être le fer de lance du futur effectif de l’académie.</t>
  </si>
  <si>
    <t>Ich kenne ihn schon, seit er ein Kind war. Ich wollte, dass ein Typ wie er das zukünftige Team der Akademie anführt.</t>
  </si>
  <si>
    <t>Lo conozco desde que era niño. Quería que un chico como él fuera la punta de lanza del futuro equipo de la escuela.</t>
  </si>
  <si>
    <t>Lo conosco da quando era piccolo. Volevo qualcuno come lui per puntare al futuro dell'accademia.</t>
  </si>
  <si>
    <t>他还是个孩子时我就认识他了。我一直希望像他这样的男孩能成为学院未来队伍的领军人物。</t>
  </si>
  <si>
    <t>Я знаю его с детства. Я хотел, чтобы такой парень, как он, стал лидером будущей команды академии.</t>
  </si>
  <si>
    <t>Eu o conheço desde criança. Eu queria um cara como ele para ser a ponta de lança da futura equipe da academia.</t>
  </si>
  <si>
    <t>CONF1_Q5B_R2_2_F</t>
  </si>
  <si>
    <t>We know each other well. As soon as talks were started about the academy, I thought of her. She’s the perfect player for our development.</t>
  </si>
  <si>
    <t>Nous nous connaissons par cœur, dès que le projet d’académie s’est mis en place j’ai pensé à elle. Elle est la joueuse parfaite pour notre développement.</t>
  </si>
  <si>
    <t>Wir kennen einander gut. Schon als wir das erste Mal über die Akademie gesprochen haben, kam sie mir in den Sinn. Sie ist die perfekte Spielerin für unsere Pläne.</t>
  </si>
  <si>
    <t>Nos conocemos bien. En cuanto empezaron las conversaciones para incorporarme a la escuela, pensé en ella. Es la tenista perfecta para que crezcamos.</t>
  </si>
  <si>
    <t>Ci conosciamo bene. Appena si è iniziato a discutere del progetto, ho pensato subito a lei. È la giocatrice perfetta per far crescere l'accademia</t>
  </si>
  <si>
    <t>我们彼此很熟。当学院的计划一启动时，我第一个想到的就是她。她是最适合我们学院发展的球员。</t>
  </si>
  <si>
    <t>Мы хорошо друг друга знаем. Как только начались разговоры об академии, я сразу подумал о ней. Она — идеальный игрок для нашего развития.</t>
  </si>
  <si>
    <t>Nós nos conhecemos bem. Assim que as conversas sobre a academia começaram, pensei nela. Ela é a jogadora perfeita para o nosso desenvolvimento.</t>
  </si>
  <si>
    <t>CONF1_Q5B_R2_2_M</t>
  </si>
  <si>
    <t>We know each other well. As soon as talks were started about the academy, I thought of him. He’s the perfect player for our development.</t>
  </si>
  <si>
    <t>Nous nous connaissons par cœur, dès que le projet d’académie s’est mis en place j’ai pensé à lui. il est le joueur parfait pour notre développement.</t>
  </si>
  <si>
    <t>Wir kennen einander gut. Schon als wir das erste Mal über die Akademie gesprochen haben, kam er mir in den Sinn. Er ist der perfekte Spieler für unsere Pläne.</t>
  </si>
  <si>
    <t>Nos conocemos bien. En cuanto empezaron las conversaciones para incorporarme a la escuela, pensé en él. Es el tenista perfecto para que crezcamos.</t>
  </si>
  <si>
    <t>Ci conosciamo bene. Appena si è iniziato a discutere del progetto, ho pensato subito a lui. È il giocatore perfetto per far crescere l'accademia</t>
  </si>
  <si>
    <t>我们彼此很熟。当学院的计划一启动时，我第一个想到的就是他。他是最适合我们学院发展的球员。</t>
  </si>
  <si>
    <t>Мы хорошо друг друга знаем. Как только начались разговоры об академии, я сразу подумал о нём. Он — идеальный игрок для нашего развития.</t>
  </si>
  <si>
    <t>Nós nos conhecemos bem. Assim que as conversas sobre a academia começaram, pensei nele. Ele é o jogador perfeito para o nosso desenvolvimento.</t>
  </si>
  <si>
    <t>CONF1_Q5B_R3_1_F</t>
  </si>
  <si>
    <t>She’d already heard about my project and was in the process of leaving her trainer and was looking for a new opportunity, a new way of working. I agreed to let her join the adventure.</t>
  </si>
  <si>
    <t>Elle a entendu parler de mon projet, elle se séparait de son entraineur, elle voulait rebondir, partir sur une nouvelle méthode de travail. J’ai accepté qu’elle rejoigne l’aventure.</t>
  </si>
  <si>
    <t>Sie hatte bereits von meinem Projekt gehört und war gerade dabei, sich von ihrem Trainer zu trennen und nach neuen Chancen zu suchen. Ich habe zugestimmt, dass sie uns bei unserem Abenteuer begleitet.</t>
  </si>
  <si>
    <t>Ella ya había oído hablar de mi proyecto y estaba a punto de dejar a su entrenador. Andaba buscando una nueva oportunidad, una nueva forma de trabajar. Estuve de acuerdo en que se uniera a la aventura.</t>
  </si>
  <si>
    <t>Aveva già sentito parlare del progetto, voleva cambiare allenatore e cercava nuove occasioni e un modo diverso di lavorare. Ho deciso di farla partecipare all'avventura.</t>
  </si>
  <si>
    <t>她早就听说过我的计划，当时正打算离开原来的教练团队，寻找新的机会和新的训练方式。我也很乐意让她参与这个新的挑战。</t>
  </si>
  <si>
    <t>Она уже слышала о моём проекте и как раз уходила от прежнего тренера, ища новые возможности и новый подход. Я согласился принять её в наше путешествие.</t>
  </si>
  <si>
    <t>Ela já tinha ouvido falar do meu projeto e estava em processo de deixar seu treinador, procurando uma nova oportunidade, uma nova forma de trabalhar. Concordei em deixá-la se juntar à aventura.</t>
  </si>
  <si>
    <t>CONF1_Q5B_R3_1_M</t>
  </si>
  <si>
    <t>He’d already heard about my project and was in the process of leaving his trainer and was looking for a new opportunity, a new way of working. I agreed to let him join the adventure.</t>
  </si>
  <si>
    <t>Il a entendu parler de mon projet, il se séparait de son entraineur, il voulait rebondir, partir sur une nouvelle méthode de travail. J’ai accepté qu’il rejoigne l’aventure.</t>
  </si>
  <si>
    <t>Er hatte bereits von meinem Projekt gehört und war gerade dabei, sich von seinem Trainer zu trennen und nach neuen Chancen zu suchen. Ich habe zugestimmt, dass er uns bei unserem Abenteuer begleitet.</t>
  </si>
  <si>
    <t>Él ya había oído hablar de mi proyecto y estaba a punto de dejar a su entrenador. Andaba buscando una nueva oportunidad, una nueva forma de trabajar. Estuve de acuerdo en que se uniera a la aventura.</t>
  </si>
  <si>
    <t>Aveva già sentito parlare del progetto, voleva cambiare allenatore e cercava nuove occasioni e un modo diverso di lavorare. Ho deciso di farlo partecipare all'avventura.</t>
  </si>
  <si>
    <t>她早就听说过我的计划，当时正打算离开原来的教练团队，寻找新的机会和新的训练方式。我也很乐意让他参与这个新的挑战。</t>
  </si>
  <si>
    <t>Он уже слышал о моём проекте и как раз уходил от прежнего тренера, ища новые возможности и новый подход. Я согласился принять его в наше путешествие.</t>
  </si>
  <si>
    <t>Ele já tinha ouvido falar do meu projeto e estava em processo de deixar seu treinador, procurando uma nova oportunidade, uma nova forma de trabalhar. Concordei em deixá-lo se juntar à aventura.</t>
  </si>
  <si>
    <t>CONF1_Q5B_R3_2_F</t>
  </si>
  <si>
    <t>It was just happenstance. She had left her previous organization just as we were creating ours. We got together and hit it off straight away.</t>
  </si>
  <si>
    <t>C’est un joli concours de circonstances, elle a quitté sa structure pendant que nous créions la nôtre. Nous nous sommes rencontrés et ça a matché.</t>
  </si>
  <si>
    <t>Das war einfach nur ein großer Zufall. Sie hatte gerade ihrem letzten Verein gekündigt, als wir unser Projekt in Angriff genommen haben. Wir haben uns getroffen und es hat sofort gepasst.</t>
  </si>
  <si>
    <t>Fue casualidad. Ella abandonó su institución anterior justo cuando nosotros creábamos la nuestra. Nos vimos y congeniamos de inmediato.</t>
  </si>
  <si>
    <t>È stato un caso. Aveva già lasciato la vecchia società proprio mentre creavamo la nostra. Ci siamo trovati e siamo andati subito d'accordo.</t>
  </si>
  <si>
    <t>纯属巧合——她刚离开原来的组织，我们这边刚好在筹建学院。一拍即合，合作很自然。</t>
  </si>
  <si>
    <t>Просто совпадение. Она ушла из прежней организации как раз в момент создания нашей. Мы встретились — и сразу нашли общий язык.</t>
  </si>
  <si>
    <t>Foi pura coincidência. Ela tinha deixado sua organização anterior assim que estávamos criando a nossa. Nos juntamos e nos demos bem imediatamente.</t>
  </si>
  <si>
    <t>CONF1_Q5B_R3_2_M</t>
  </si>
  <si>
    <t>It was just happenstance. He had left his previous organization just as we were creating ours. We got together and hit it off straight away.</t>
  </si>
  <si>
    <t>C’est un joli concours de circonstances, il a quitté sa structure pendant que nous créions la nôtre. Nous nous sommes rencontrés et ça a matché.</t>
  </si>
  <si>
    <t>Das war einfach nur ein großer Zufall. Er hatte gerade seinem letzten Verein gekündigt, als wir unser Projekt in Angriff genommen haben. Wir haben uns getroffen und es hat sofort gepasst.</t>
  </si>
  <si>
    <t>Fue casualidad. Él abandonó su institución anterior justo cuando nosotros creábamos la nuestra. Nos vimos y congeniamos de inmediato.</t>
  </si>
  <si>
    <t>纯属巧合——他刚离开原来的组织，我们这边刚好在筹建学院。一拍即合，合作很自然。</t>
  </si>
  <si>
    <t>Просто совпадение. Он ушёл из прежней организации как раз в момент создания нашей. Мы встретились — и сразу нашли общий язык.</t>
  </si>
  <si>
    <t>Foi pura coincidência. Ele tinha deixado sua organização anterior assim que estávamos criando a nossa. Nos juntamos e nos demos bem imediatamente.</t>
  </si>
  <si>
    <t>CONF1_Q5B_R4_1_F</t>
  </si>
  <si>
    <t>I love this player! I love what she does on and off the court. I had to fight to get her to join us, but I was able to convince her.</t>
  </si>
  <si>
    <t>Je kiffe cette joueuse ! J’adore ce qu’elle fait sur le court et en dehors. J’ai dû pas mal batailler pour qu’elle accepte de nous rejoindre mais j’ai finalement réussi à la convaincre.</t>
  </si>
  <si>
    <t>Ich liebe diese Spielerin! Mir gefällt ihre Art auf dem Rasen und auch sonst. Ich musste darum kämpfen, dass sie bei uns mitmacht, aber ich konnte sie zum Glück überzeugen.</t>
  </si>
  <si>
    <t>¡Me encanta esta tenista! Me gusta lo que hace dentro y fuera del campo. Hubo que pelear para que se uniera a nosotros, pero al final pude convencerla.</t>
  </si>
  <si>
    <t>La adoro! Mi piace molto quello che fa fuori e dentro al campo. Ho faticato non poco per convincerla, ma alla fine ce l'ho fatta.</t>
  </si>
  <si>
    <t>我非常喜欢这名球员！无论场上还是场下，我都欣赏她的表现。为了让她加入我可没少努力，但最终我还是成功说服了她。</t>
  </si>
  <si>
    <t>Я обожаю эту спортсменку! Мне нравится всё, что она делает на корте и вне его. Мне пришлось побороться, чтобы она присоединилась к нам, но мне это удалось.</t>
  </si>
  <si>
    <t>Eu amo essa jogadora! Amo o que ela faz dentro e fora das quadras. Tive que lutar para trazê-la para nós, mas consegui convencê-la.</t>
  </si>
  <si>
    <t>CONF1_Q5B_R4_1_M</t>
  </si>
  <si>
    <t>I love this player! I love what he does on and off the court. I had to fight to get him to join us, but I was able to convince him.</t>
  </si>
  <si>
    <t>Je kiffe ce joueur ! J’adore ce qu’il fait sur le court et en dehors. J’ai dû pas mal batailler pour qu’il accepte de nous rejoindre mais j’ai finalement réussi à le convaincre.</t>
  </si>
  <si>
    <t>Ich liebe diesen Spieler! Mir gefällt seine Art auf dem Rasen und auch sonst. Ich musste darum kämpfen, dass er bei uns mitmacht, aber ich konnte ihn zum Glück überzeugen.</t>
  </si>
  <si>
    <t>¡Me encanta este tenista! Me gusta lo que hace dentro y fuera del campo. Hubo que pelear para que se uniera a nosotros, pero al final pude convencerlo.</t>
  </si>
  <si>
    <t>Lo adoro! Mi piace molto quello che fa fuori e dentro al campo. Ho faticato non poco per convincerlo, ma alla fine ce l'ho fatta.</t>
  </si>
  <si>
    <t>我非常喜欢这名球员！无论场上还是场下，我都欣赏他的表现。为了让他加入我可没少努力，但最终我还是成功说服了他。</t>
  </si>
  <si>
    <t>Я обожаю этого спортсмена! Мне нравится всё, что он делает на корте и вне его. Мне пришлось побороться, чтобы он присоединился к нам, но мне это удалось.</t>
  </si>
  <si>
    <t>Eu amo esse jogador! Amo o que ele faz dentro e fora das quadras. Tive que lutar para trazê-lo para nós, mas consegui convencê-lo.</t>
  </si>
  <si>
    <t>CONF1_Q5B_R4_2_F</t>
  </si>
  <si>
    <t>I had always respected her game and her attitude in life, so I communicated my willingness to work with her. She was highly sought after, but something about our project won her over.</t>
  </si>
  <si>
    <t>J’ai toujours apprécié son jeu et sa manière d’être donc je lui ai communiqué ma volonté de travailler avec elle, elle était très sollicitée mais a été séduite par le projet.</t>
  </si>
  <si>
    <t>Mir hat immer gefallen, wie sie spielt, aber auch die Art und Weise, wie sie das Leben angeht. Also habe ich sie wissen lassen, dass ich gerne mit ihr arbeiten würde. Sie ist sehr begehrt, aber irgendetwas an unserem Projekt muss sie überzeugt haben.</t>
  </si>
  <si>
    <t>Siempre había respetado su juego y su actitud en la vida, así que le comuniqué mi voluntad de trabajar con ella. Tenía muchas ofertas, pero algo en nuestro proyecto la convenció.</t>
  </si>
  <si>
    <t>Ho sempre apprezzato il suo stile di gioco e il suo modo di essere e quindi le ho fatto sapere che avrei voluto lavorare con lei. È richiestissima ma si è fatta convincere dal progetto.</t>
  </si>
  <si>
    <t>我一直很尊重她的球技和为人，所以主动表达了想合作的意愿。她非常抢手，但最终还是被我们的项目所吸引。</t>
  </si>
  <si>
    <t>Я всегда уважал её игру и жизненный подход, поэтому сразу сообщил, что хочу работать с ней. На неё был большой спрос, но что-то в нашем проекте её убедило.</t>
  </si>
  <si>
    <t>Sempre respeitei o jogo e a atitude dela na vida, então comuniquei minha vontade de trabalhar com ela. Ela era muito procurada, mas algo em nosso projeto a conquistou.</t>
  </si>
  <si>
    <t>CONF1_Q5B_R4_2_M</t>
  </si>
  <si>
    <t>I had always respected his game and his attitude in life, so I communicated my willingness to work with him. He was highly sought after, but something about our project won him over.</t>
  </si>
  <si>
    <t>J’ai toujours apprécié son jeu et sa manière d’être donc je lui ai communiqué ma volonté de travailler avec lui, il était très sollicité mais a été séduit par le projet.</t>
  </si>
  <si>
    <t>Mir hat immer gefallen, wie er spielt, aber auch die Art und Weise, wie er das Leben angeht. Also habe ich ihn wissen lassen, dass ich gerne mit ihm arbeiten würde. Er ist sehr begehrt, aber irgendetwas an unserem Projekt muss ihn überzeugt haben.</t>
  </si>
  <si>
    <t>Siempre había respetado su juego y su actitud en la vida, así que le comuniqué mi voluntad de trabajar con él. Tenía muchas ofertas, pero algo en nuestro proyecto lo convenció.</t>
  </si>
  <si>
    <t>Ho sempre apprezzato il suo stile di gioco e il suo modo di essere e quindi gli ho fatto sapere che avrei voluto lavorare con lui. È richiestissimo ma si è fatto convincere dal progetto.</t>
  </si>
  <si>
    <t>我一直很尊重他的球技和为人，所以主动表达了想合作的意愿。他非常抢手，但最终还是被我们的项目所吸引。</t>
  </si>
  <si>
    <t>Я всегда уважал его игру и жизненный подход, поэтому сразу сообщил, что хочу работать с ним. На него был большой спрос, но что-то в нашем проекте его убедило.</t>
  </si>
  <si>
    <t>Sempre respeitei o jogo e a atitude dele na vida, então comuniquei minha vontade de trabalhar com ele. Ele era muito procurado, mas algo em nosso projeto o conquistou.</t>
  </si>
  <si>
    <t>CONF1_Q6_F</t>
  </si>
  <si>
    <t>What’s your training philosophy?</t>
  </si>
  <si>
    <t>Was ist Ihnen beim Training besonders wichtig?</t>
  </si>
  <si>
    <t>¿Cuál es tu filosofía de entrenamiento?</t>
  </si>
  <si>
    <t>Qual è la sua filosofia da allenatore?</t>
  </si>
  <si>
    <t>您的训练理念是什么？</t>
  </si>
  <si>
    <t>Какова ваша тренировочная философия?</t>
  </si>
  <si>
    <t>Qual é a sua filosofia de treinamento?</t>
  </si>
  <si>
    <t>CONF1_Q6_F_1</t>
  </si>
  <si>
    <t>Quelle est votre philosophie d'entraînement ?</t>
  </si>
  <si>
    <t>CONF1_Q6_F_2</t>
  </si>
  <si>
    <t>Comment décririez-vous votre style d’entraînement, vos principes fondamentaux ?</t>
  </si>
  <si>
    <t>CONF1_Q6_F_3</t>
  </si>
  <si>
    <t>Comment définiriez-vous votre philosophie en matière de coaching ?</t>
  </si>
  <si>
    <t>CONF1_Q6_M</t>
  </si>
  <si>
    <t>CONF1_Q6_M_1</t>
  </si>
  <si>
    <t>CONF1_Q6_M_2</t>
  </si>
  <si>
    <t>CONF1_Q6_M_3</t>
  </si>
  <si>
    <t>CONF1_Q6_R1_1_F</t>
  </si>
  <si>
    <t>You know, a lot of players know how to play tennis. What sets the great players apart is the mental aspect, the ability to show up in top form every day at practice to prepare for that key moment that will let you win the match.</t>
  </si>
  <si>
    <t>Vous savez, à ce niveau, tous les joueurs savent jouer au tennis, ce qui fait la différence c'est le mental, la capacité à être au top chaque jour à l'entraînement pour le moment clé qui vous fera gagner le match.</t>
  </si>
  <si>
    <t>Nun, wissen Sie, eine Menge Spieler wissen, wie man Tennis spielt. Was wirklich gute Spieler ausmacht, ist ihre Einstellung, die Fähigkeit, jeden Tag in Topform zum Training anzutreten und sich auf diesen einen wichtigen Moment vorzubereiten, mit dem du letztendlich das Spiel gewinnen wirst.</t>
  </si>
  <si>
    <t>Bueno, muchos tenistas saben jugar al tenis. Lo que distingue a los grandes tenistas es el aspecto mental, la capacidad de presentarse en plena forma todos los días en los entrenamientos para prepararse para ese momento clave que te permitirá ganar el partido.</t>
  </si>
  <si>
    <t>Sa, i tennisti sanno come si gioca a tennis, ma quello che fa la differenza è la mentalità, essere al top e allenarsi tutti i giorni per essere pronti al quel momento cruciale che ti fa vincere la partita.</t>
  </si>
  <si>
    <t>你知道，很多人都会打网球，但真正伟大的球员之所以与众不同，关键在于心理素质，也就是每天都能以最佳状态训练，为比赛中那个决定胜负的瞬间做好准备。</t>
  </si>
  <si>
    <t>Знаете, многие умеют играть в теннис. Великих отличает ментальная сила — умение приходить на тренировку в идеальной форме каждый день, чтобы подготовиться к ключевому моменту, который принесёт победу.</t>
  </si>
  <si>
    <t>Sabe, muitas jogadoras sabem jogar tênis. O que diferencia as grandes jogadoras é o aspecto mental, a capacidade de se apresentar em forma todos os dias no treino para se preparar para aquele momento crucial que permitirá vencer a partida.</t>
  </si>
  <si>
    <t>CONF1_Q6_R1_1_M</t>
  </si>
  <si>
    <t>Sabe, muitos jogadores sabem jogar tênis. O que diferencia os grandes jogadores é o aspecto mental, a capacidade de se apresentar em forma todos os dias no treino para se preparar para aquele momento crucial que permitirá vencer a partida.</t>
  </si>
  <si>
    <t>CONF1_Q6_R1_2_F</t>
  </si>
  <si>
    <t>All the players here are good at tennis. The important part is to teach them what separates the good ones from the greats, mentality.</t>
  </si>
  <si>
    <t>Tous les joueurs qui sont ici sont des bons joueurs de tennis. L’important est de leur apporter ce qui différencie les bons des grands joueurs : le mental.</t>
  </si>
  <si>
    <t>Alle Spieler hier spielen gut Tennis. Wichtig ist es, ihnen beizubringen, was die guten von den wirklich hervorragenden Spielern unterscheidet, also mental gesehen.</t>
  </si>
  <si>
    <t>Todos nuestros tenistas son buenos jugando al tenis. Lo importante es enseñarles lo que separa a los buenos de los grandes: la mentalidad.</t>
  </si>
  <si>
    <t>Qui tutti i giocatori sono bravi a tennis. L'importante è insegnare loro quello che fa la differenza tra un giocatore bravo e uno eccezionale, e cioè la mentalità.</t>
  </si>
  <si>
    <t>我们这儿的每个球员都很会打网球。真正重要的是教会他们区分“优秀”与“伟大”的那道界线——那就是心态。</t>
  </si>
  <si>
    <t>Все игроки здесь умеют играть в теннис. Важно научить их тому, что отличает хороших от великих — менталитет.</t>
  </si>
  <si>
    <t>Todas as jogadoras aqui são boas em tênis. A parte importante é ensinar a elas o que diferencia as boas das grandes, a mentalidade.</t>
  </si>
  <si>
    <t>CONF1_Q6_R1_2_M</t>
  </si>
  <si>
    <t>Todos os jogadores aqui são bons em tênis. A parte importante é ensinar a eles o que diferencia os bons dos grandes, a mentalidade.</t>
  </si>
  <si>
    <t>CONF1_Q6_R2_1_F</t>
  </si>
  <si>
    <t>I want well-rounded players who develop their physical, technical, and mental abilities. If you don’t have all 3, you can be a good player, but you’ll never be the best. I want to train only the best.</t>
  </si>
  <si>
    <t>Je veux des joueurs complets, développer leurs capacités physiques, techniques et mentales. Si vous n'avez pas ces 3 choses-là, vous pouvez être un bon joueur mais ne serez jamais numéro 1. Je veux former des numéros 1.</t>
  </si>
  <si>
    <t>Ich möchte gut ausgebildete Spieler hervorbringen, die ihre körperlichen, technischen und seelischen Fähigkeiten voll entwickeln. Wenn du diese 3 Fähigkeiten nicht mitbringst, dann wirst du vielleicht ein guter Spieler werden, aber niemals zu den besten gehören. Und ich möchte nur die Besten der Besten ausbilden.</t>
  </si>
  <si>
    <t>Quiero tenistas completos que desarrollen sus habilidades físicas, técnicas y mentales. Si no tienes las tres, puedes ser un buen tenista, pero nunca serás el mejor. Quiero entrenar solo a los mejores.</t>
  </si>
  <si>
    <t>Voglio giocatori completi che sviluppino le capacità fisiche, tecniche e mentali. Se non hai questi tre aspetti, potrai essere un bravo giocatore ma non sarai mai il migliore. Io voglio lavorare solo con i migliori.</t>
  </si>
  <si>
    <t>我希望培养全面发展的球员——身体、技术、心理三者缺一不可。只具备其中之一，你也许能成为好球员，但绝不可能成为顶尖选手。我只想培养最优秀的球员。</t>
  </si>
  <si>
    <t>Я хочу видеть гармоничных игроков, развивающих физику, технику и ментальность. Без этих трёх элементов можно быть хорошим игроком, но не лучшим. А я хочу тренировать только лучших.</t>
  </si>
  <si>
    <t>Eu quero jogadoras completas que desenvolvam suas habilidades físicas, técnicas e mentais. Se você não tiver as 3, pode ser uma boa jogadora, mas nunca será a melhor. Eu quero treinar apenas as melhores.</t>
  </si>
  <si>
    <t>CONF1_Q6_R2_1_M</t>
  </si>
  <si>
    <t>Eu quero jogadores completos que desenvolvam suas habilidades físicas, técnicas e mentais. Se você não tiver as 3, pode ser um bom jogador, mas nunca será o melhor. Eu quero treinar apenas os melhores.</t>
  </si>
  <si>
    <t>CONF1_Q6_R2_2_F</t>
  </si>
  <si>
    <t>The academy’s objective is clearly to welcome the leaders of their respective circuits. I’m convinced that we can leave no characteristic aside, whether it be the physicality, the technique, or the mentality.</t>
  </si>
  <si>
    <t>L’objectif de l’académie est clairement d’accueillir les leaders de leur circuit respectif, je suis convaincue que l’on ne peut laisser aucune caractéristique de côté, que ce soit le physique, la technique, ou le mental.</t>
  </si>
  <si>
    <t>Ziel der Akademie ist es, die Sieger der einzelnen Touren willkommen zu heißen. Ich bin mir sicher, dass wir keine der einzelnen Eigenschaften außer Acht lassen sollten, ob es dabei um die körperlichen Voraussetzungen, die Technik oder die mentale Kraft geht.</t>
  </si>
  <si>
    <t>El objetivo de la escuela es, claramente, dar la bienvenida a los líderes de sus respectivos circuitos. Tengo el convencimiento de que no podemos dejar de lado ningún aspecto: ni el físico, ni el técnico ni el mental.</t>
  </si>
  <si>
    <t>L'obiettivo dell'accademia è chiaro: accogliere i leader dei rispettivi circuiti. Sono convinto che non si possa trascurare nessun aspetto, che sia fisico, tecnico o mentale.</t>
  </si>
  <si>
    <t>学院的目标很明确，那就是培养各大赛场上的领军人物。我坚信不能忽视球员的任何一项能力：无论是体能、技术，还是心理素质。</t>
  </si>
  <si>
    <t>Цель академии — принимать будущих лидеров своих туров. Я уверен, что нельзя игнорировать ни один аспект: ни физику, ни технику, ни психологию.</t>
  </si>
  <si>
    <t>O objetivo da academia é claramente acolher as líderes de seus respectivos circuitos. Estou convencida de que não podemos deixar nenhuma característica de lado, seja a fisicalidade, a técnica ou a mentalidade.</t>
  </si>
  <si>
    <t>CONF1_Q6_R2_2_M</t>
  </si>
  <si>
    <t>L’objectif de l’académie est clairement d’accueillir les leaders de leur circuit respectif, je suis convaincu que l’on ne peut laisser aucune caractéristique de côté, que ce soit le physique, la technique, ou le mental.</t>
  </si>
  <si>
    <t>O objetivo da academia é claramente acolher os líderes de seus respectivos circuitos. Estou convencido de que não podemos deixar nenhuma característica de lado, seja a fisicalidade, a técnica ou a mentalidade.</t>
  </si>
  <si>
    <t>CONF1_Q6_R3_1_F</t>
  </si>
  <si>
    <t>I believe that technique is the basis of tennis and is acquired through hard work and repetition. The rest comes naturally with experience.</t>
  </si>
  <si>
    <t>Pour moi, la technique est la base absolue du tennis et s'acquiert avec le travail et la répétition de gammes. Le reste vient naturellement avec l'expérience.</t>
  </si>
  <si>
    <t>Ich bin davon überzeugt, dass die richtige Technik die Grundlage für das Tennisspiel bildet und die erreicht man nur über harte Arbeit und viele, viele Wiederholungen. Der Rest kommt dann mit der Zeit und der entsprechenden Erfahrung ganz von selbst.</t>
  </si>
  <si>
    <t>Creo que la técnica es la base del tenis y se adquiere trabajando mucho y repitiendo. El resto llega de forma natural con la experiencia.</t>
  </si>
  <si>
    <t>Ritengo che la tecnica sia la base del tennis e si acquisisce solo lavorando duro e facendo pratica. Il resto viene spontaneo con l'esperienza.</t>
  </si>
  <si>
    <t>我认为技术是网球的根本，只有通过刻苦训练和反复练习才能打下基础。其他能力会随着经验自然成长。</t>
  </si>
  <si>
    <t>Я считаю, что техника — основа тенниса, и она приходит через тяжёлую работу и повторения. Остальное приходит с опытом.</t>
  </si>
  <si>
    <t>Acredito que a técnica é a base do tênis e é adquirida através de trabalho duro e repetição. O resto vem naturalmente com a experiência.</t>
  </si>
  <si>
    <t>CONF1_Q6_R3_1_M</t>
  </si>
  <si>
    <t>CONF1_Q6_R3_2_F</t>
  </si>
  <si>
    <t>I was always a big fan of Pete Sampras or Roger Federer. For me technique takes precedence over any other skill. Their other characteristics develop on their own.</t>
  </si>
  <si>
    <t>J’ai toujours été un grand fan de Pete Sampras ou Roger Federer, selon moi la technique prime sur toute autre aptitude. Leurs autres caractéristiques se développeront d’elles-mêmes.</t>
  </si>
  <si>
    <t>Ich habe Pete Sampras oder Roger Federer immer bewundert. Technik hat für mich eine größere Bedeutung als jede andere Fähigkeit. Die anderen Eigenschaften bilden sich mit der Zeit ganz von selbst heraus.</t>
  </si>
  <si>
    <t>Siempre admiré mucho a Pete Sampras o Roger Federer. Para mí, la técnica es prioritaria respecto a cualquier otra habilidad. Las demás características se desarrollan por sí solas.</t>
  </si>
  <si>
    <t>Ho sempre ammirato Pete Sampras e Roger Federer. Per me la tecnica viene prima del resto. Le altre caratteristiche si sviluppano spontaneamente.</t>
  </si>
  <si>
    <t>我一直很喜欢皮特·桑普拉斯和罗杰·费德勒。对我来说，技术永远是第一位的，其他特质会随之而来。</t>
  </si>
  <si>
    <t>Я всегда восхищался Питом Сампрасом и Роджером Федерером. Для меня техника — важнейший навык. Остальные качества развиваются сами.</t>
  </si>
  <si>
    <t>Eu sempre fui uma grande fã de Pete Sampras ou Roger Federer. Para mim, a técnica tem precedência sobre qualquer outra habilidade. Suas outras características se desenvolvem sozinhas.</t>
  </si>
  <si>
    <t>CONF1_Q6_R3_2_M</t>
  </si>
  <si>
    <t>Eu sempre fui um grande fã de Pete Sampras ou Roger Federer. Para mim, a técnica tem precedência sobre qualquer outra habilidade. Suas outras características se desenvolvem sozinhas.</t>
  </si>
  <si>
    <t>CONF1_Q6_R4_1_F</t>
  </si>
  <si>
    <t>The most important thing is to have fun. It should be fun going to practice, spending time together and sharing intense emotions together during tournaments.</t>
  </si>
  <si>
    <t>Le plus important c'est le plaisir. Le plaisir d'aller s'entraîner, de se côtoyer au quotidien et de vivre ensemble des grandes émotions lors des tournois.</t>
  </si>
  <si>
    <t>Am Wichtigsten ist es wohl, mit Spaß dabei zu sein. Es sollte dir Freude machen, zum Training zu kommen, Zeit zusammen zu verbringen und während der Turniere die ganze Aufregung mit deinem Team zu teilen.</t>
  </si>
  <si>
    <t>Lo más importante es divertirse. Hay que divertirse yendo a entrenar, pasando tiempo juntos y compartiendo emociones intensas durante los torneos.</t>
  </si>
  <si>
    <t>L'importante è stare bene. Stare bene quando ci si allena, quando si passa insieme molto tempo e quando si condividono le emozioni dei tornei insieme.</t>
  </si>
  <si>
    <t>最重要的是享受过程。训练要有乐趣，一起练球、一起比赛、一起体验那份激动人心的情绪。</t>
  </si>
  <si>
    <t>Самое важное — получать удовольствие. Тренировки, время вместе, эмоции на турнирах должны приносить радость.</t>
  </si>
  <si>
    <t>O mais importante é se divertir. Deve ser divertido ir treinar, passar tempo juntos e compartilhar emoções intensas durante os torneios.</t>
  </si>
  <si>
    <t>CONF1_Q6_R4_1_M</t>
  </si>
  <si>
    <t>CONF1_Q6_R4_2_F</t>
  </si>
  <si>
    <t>If the morale is good while we work, the results will follow suit. I want happy players at practice.</t>
  </si>
  <si>
    <t>Si l’ambiance de travail est bonne, les résultats suivront. Je veux des joueurs heureux à l’entraînement.</t>
  </si>
  <si>
    <t>Wenn die Moral stimmt, dann wird sich auch der Erfolg einstellen. Ich möchte, dass die Spieler gerne zum Training kommen.</t>
  </si>
  <si>
    <t>Si el ambiente de trabajo es bueno, los resultados seguirán esa misma senda. Quiero tenistas que entrenen felices.</t>
  </si>
  <si>
    <t>Se il morale è alto quando si lavora, i risultati vengono da soli. Voglio giocatori felici agli allenamenti.</t>
  </si>
  <si>
    <t>只要在训练时保持好心情，成绩自然会跟上。我希望球员在训练中感到快乐。</t>
  </si>
  <si>
    <t>Если настроение хорошее, результат придёт. Я хочу видеть счастливых игроков на тренировках.</t>
  </si>
  <si>
    <t>Se o moral estiver bom enquanto trabalhamos, os resultados virão. Quero jogadoras felizes nos treinos.</t>
  </si>
  <si>
    <t>CONF1_Q6_R4_2_M</t>
  </si>
  <si>
    <t>Se o moral estiver bom enquanto trabalhamos, os resultados virão. Quero jogadores felizes nos treinos.</t>
  </si>
  <si>
    <t>CONF1_Q6_R5_1_F</t>
  </si>
  <si>
    <t>Intense strategy based on statistics and an analysis of each player with specific preparation before each match. Leave nothing up to chance!</t>
  </si>
  <si>
    <t>Un travail tactique poussé sur la base de statistiques et de l'analyse de chaque joueur, avec une préparation spécifique avant chaque match. Pas de place au hasard !</t>
  </si>
  <si>
    <t>Intensive und auf Statistiken basierende Strategien und eine Analyse jedes einzelnen Spielers mit spezifischem Training vor jedem Spiel. Bloß nichts dem Zufall überlassen!</t>
  </si>
  <si>
    <t>Intensa estrategia basada en estadísticas y un análisis de cada tenista con una preparación específica antes de cada partido. ¡No hay que dejar nada al azar!</t>
  </si>
  <si>
    <t>Una strategia potente basata sulle statistiche e sull'analisi dei giocatori, con una preparazione specifica prima di ogni partita. Non lascio niente al caso!</t>
  </si>
  <si>
    <t>基于统计数据和针对每位球员的分析来制定周密的策略，并在每场比赛前制定专属准备计划。不抱任何侥幸心理！</t>
  </si>
  <si>
    <t>Интенсивная стратегия, основанная на статистике и анализе каждого игрока, со специальной подготовкой к каждому матчу. Ничего не оставлять на волю случая!</t>
  </si>
  <si>
    <t>Estratégia intensa baseada em estatísticas e análise de cada jogadora com preparação específica antes de cada partida. Não deixar nada ao acaso!</t>
  </si>
  <si>
    <t>CONF1_Q6_R5_1_M</t>
  </si>
  <si>
    <t>Estratégia intensa baseada em estatísticas e análise de cada jogador com preparação específica antes de cada partida. Não deixar nada ao acaso!</t>
  </si>
  <si>
    <t>CONF1_Q6_R5_2_F</t>
  </si>
  <si>
    <t>Specifics! There are as many different styles of play as there are players. Each player will have a specific preparation based on their strengths and weaknesses.</t>
  </si>
  <si>
    <t>Le spécifique ! Il y a autant de styles de jeux que de joueurs de tennis, chacun des joueurs aura une préparation spécifique basée sur ses forces et faiblesses.</t>
  </si>
  <si>
    <t>Liebe zum Detail! Es gibt so viele unterschiedliche Arten zu spielen, wie es Spieler und Spielerinnen gibt. Jeder Spieler erhält eine umfassende Vorbereitung, die auf den Stärken und Schwächen jedes einzelnen basiert.</t>
  </si>
  <si>
    <t>¡Personalizar! Hay tantos estilos de juego diferentes como tenistas. Cada tenista tendrá una preparación diferente en función de sus fortalezas y debilidades.</t>
  </si>
  <si>
    <t>Preparazione specifica! C'è uno stile di gioco per ogni giocatore. Tutti i giocatori verranno preparati in base ai propri punti deboli e di forza.</t>
  </si>
  <si>
    <t>针对性！每个球员都有独特的打法，所以训练也必须个性化。我们会根据每个人的优势和弱点制定专属准备计划。</t>
  </si>
  <si>
    <t>Индивидуальность! Стилей игры столько же, сколько игроков. Каждый будет получать персональную подготовку с учётом сильных и слабых сторон.</t>
  </si>
  <si>
    <t>Especificidades! Existem tantos estilos de jogo diferentes quanto jogadoras. Cada jogadora terá uma preparação específica baseada em seus pontos fortes e fracos.</t>
  </si>
  <si>
    <t>CONF1_Q6_R5_2_M</t>
  </si>
  <si>
    <t>Детали! Стилей игры столько же, сколько игроков. У каждого будет своя подготовка, основанная на его сильных и слабых сторонах.</t>
  </si>
  <si>
    <t>Especificidades! Existem tantos estilos de jogo diferentes quanto jogadores. Cada jogador terá uma preparação específica baseada em seus pontos fortes e fracos.</t>
  </si>
  <si>
    <t>CONF2_Q1_F</t>
  </si>
  <si>
    <t>Do you feel like your players are ready for the upcoming season?</t>
  </si>
  <si>
    <t>Sie sind also davon überzeugt, dass Ihre Spieler und Spielerinnen gut auf die anstehende Saison vorbereitet sind?</t>
  </si>
  <si>
    <t>¿Te parece que tus tenistas están a punto para la próxima temporada?</t>
  </si>
  <si>
    <t>Pensa che i giocatori siano pronti per la prossima stagione?</t>
  </si>
  <si>
    <t>您觉得球员们已经为新赛季做好准备了吗？</t>
  </si>
  <si>
    <t>Считаете ли вы, что ваши игроки готовы к предстоящему сезону?</t>
  </si>
  <si>
    <t>Você sente que suas jogadoras estão prontas para a próxima temporada?</t>
  </si>
  <si>
    <t>CONF2_Q1_F_1</t>
  </si>
  <si>
    <t>Avez-vous le sentiment que vos joueurs sont prêts pour cette nouvelle saison ?</t>
  </si>
  <si>
    <t>CONF2_Q1_F_2</t>
  </si>
  <si>
    <t>Diriez-vous que votre équipe est fin prête pour le début de saison ?</t>
  </si>
  <si>
    <t>CONF2_Q1_F_3</t>
  </si>
  <si>
    <t>Comment jugez-vous la préparation de vos joueurs avant cette nouvelle saison ?</t>
  </si>
  <si>
    <t>CONF2_Q1_M</t>
  </si>
  <si>
    <t>Você sente que seus jogadores estão prontos para a próxima temporada?</t>
  </si>
  <si>
    <t>CONF2_Q1_M_1</t>
  </si>
  <si>
    <t>CONF2_Q1_M_2</t>
  </si>
  <si>
    <t>CONF2_Q1_M_3</t>
  </si>
  <si>
    <t>CONF2_Q1_R1_1_F</t>
  </si>
  <si>
    <t>We’ll see! The weeks to come will show us if we’ve prepared enough.</t>
  </si>
  <si>
    <t>On verra bien, les semaines à venir démontreront si on s'est suffisamment préparés.</t>
  </si>
  <si>
    <t>Nun, wir werden sehen! In den nächsten Wochen wird sich zeigen, ob wir uns ausreichend vorbereitet haben.</t>
  </si>
  <si>
    <t>¡Ya veremos! Las próximas semanas demostrarán si nos hemos preparado lo suficiente.</t>
  </si>
  <si>
    <t>Vedremo! Le prossime settimane vedremo se sono pronti a sufficienza oppure no.</t>
  </si>
  <si>
    <t>拭目以待吧！接下来的几周会告诉我们准备得够不够。</t>
  </si>
  <si>
    <t>Посмотрим! В ближайшие недели станет ясно, достаточно ли мы подготовились.</t>
  </si>
  <si>
    <t>Veremos! As próximas semanas nos mostrarão se nos preparamos o suficiente.</t>
  </si>
  <si>
    <t>CONF2_Q1_R1_1_M</t>
  </si>
  <si>
    <t>CONF2_Q1_R1_2_F</t>
  </si>
  <si>
    <t>Only time will tell if our training will bear fruit.</t>
  </si>
  <si>
    <t>Seul le temps nous dira si nos entrainements ont porté leurs fruits.</t>
  </si>
  <si>
    <t>Am Ende wird die Zeit zeigen, ob unser Training Früchte trägt.</t>
  </si>
  <si>
    <t>Solo el tiempo dirá si nuestro entrenamiento da sus frutos.</t>
  </si>
  <si>
    <t>Il tempo ci dirà se l'allenamento ha dato i suoi frutti.</t>
  </si>
  <si>
    <t>时间会证明我们的训练是否取得了成果。</t>
  </si>
  <si>
    <t>Только время покажет, принесёт ли подготовка свои плоды.</t>
  </si>
  <si>
    <t>Só o tempo dirá se nosso treinamento dará frutos.</t>
  </si>
  <si>
    <t>CONF2_Q1_R1_2_M</t>
  </si>
  <si>
    <t>CONF2_Q1_R1_3_F</t>
  </si>
  <si>
    <t>The next matches will show if our efforts were up to snuff.</t>
  </si>
  <si>
    <t>Les prochains matchs montreront si nos efforts ont été concluants.</t>
  </si>
  <si>
    <t>Die nächsten Spiele werden zeigen, ob unsere Bemühungen den Anforderungen gerecht werden.</t>
  </si>
  <si>
    <t>Los próximos partidos demostrarán si nuestros esfuerzos han estado a la altura.</t>
  </si>
  <si>
    <t>Le prossime partite ci diranno se gli sforzi hanno dato i loro frutti.</t>
  </si>
  <si>
    <t>接下来的比赛会检验我们的努力是否到位。</t>
  </si>
  <si>
    <t>Следующие матчи покажут, были ли наши усилия достаточными.</t>
  </si>
  <si>
    <t>As próximas partidas mostrarão se nossos esforços foram suficientes.</t>
  </si>
  <si>
    <t>CONF2_Q1_R1_3_M</t>
  </si>
  <si>
    <t>CONF2_Q1_R1_4_F</t>
  </si>
  <si>
    <t>The players will show the efficacy of their work in the game.</t>
  </si>
  <si>
    <t>Les joueurs montreront en jeu si leur travail a été suffisant.</t>
  </si>
  <si>
    <t>Die Spieler werden im Spiel zeigen, wie gut sie trainiert haben.</t>
  </si>
  <si>
    <t>Mis tenistas mostrarán en el juego la eficacia de su trabajo.</t>
  </si>
  <si>
    <t>I giocatori mostreranno in partita la bontà del lavoro fatto.</t>
  </si>
  <si>
    <t>球员们会在赛场上展示他们训练的成效。</t>
  </si>
  <si>
    <t>Игроки сами покажут эффективность своей работы на корте.</t>
  </si>
  <si>
    <t>As jogadoras mostrarão a eficácia de seu trabalho em jogo.</t>
  </si>
  <si>
    <t>CONF2_Q1_R1_4_M</t>
  </si>
  <si>
    <t>Os jogadores mostrarão a eficácia de seu trabalho em jogo.</t>
  </si>
  <si>
    <t>CONF2_Q1_R2_1_F</t>
  </si>
  <si>
    <t>We worked hard to get ready. I’m confident that they are!</t>
  </si>
  <si>
    <t>On a beaucoup travaillé pour être prêts. Je suis confiant !</t>
  </si>
  <si>
    <t>Wir haben hart daran gearbeitet, uns darauf vorzubereiten. Ich habe absolutes Vertrauen, dass sie bereit sind!</t>
  </si>
  <si>
    <t>Hemos trabajado mucho para prepararnos. ¡Seguro que están a punto!</t>
  </si>
  <si>
    <t>Abbiamo lavorato sodo per essere pronti. Sono convinto che si siamo!</t>
  </si>
  <si>
    <t>我们为此付出了很多努力。我相信他们已经准备好了！</t>
  </si>
  <si>
    <t>Мы много работали, чтобы подготовиться. Уверена, что они готовы!</t>
  </si>
  <si>
    <t>Trabalhamos duro para nos prepararmos. Tenho confiança de que elas estão!</t>
  </si>
  <si>
    <t>CONF2_Q1_R2_1_M</t>
  </si>
  <si>
    <t>Мы много работали, чтобы подготовиться. Уверен, что они готовы!</t>
  </si>
  <si>
    <t>Trabalhamos duro para nos prepararmos. Tenho confiança de que eles estão!</t>
  </si>
  <si>
    <t>CONF2_Q1_R2_2_F</t>
  </si>
  <si>
    <t>The relentlessness will pay off. Our preparations were optimal, so I’m really looking forward to the start of the season.</t>
  </si>
  <si>
    <t>L’acharnement paiera, la préparation a été optimale, je suis excité à l’idée d’entamer la saison.</t>
  </si>
  <si>
    <t>Das unerbittliche Training wird sich auszahlen. Unsere Vorbereitungen waren optimal, ich freue mich also wirklich auf den Saisonstart.</t>
  </si>
  <si>
    <t>El esfuerzo dará sus frutos. Nos hemos preparado excelentemente, así que tengo muchas ganas de que comience la temporada.</t>
  </si>
  <si>
    <t>La costanza verrà ripagata, abbiamo fatto una preparazione ottimale, quindi non vedo l'ora di iniziare la stagione.</t>
  </si>
  <si>
    <t>坚持终会有回报。我们的备战状态非常理想，我真的迫不及待想迎接新赛季了。</t>
  </si>
  <si>
    <t>Упорство вознаградится. Подготовка была оптимальной, поэтому я с нетерпением жду начала сезона.</t>
  </si>
  <si>
    <t>A persistência valerá a pena. Nossos preparativos foram ótimos, então estou realmente ansiosa para o início da temporada.</t>
  </si>
  <si>
    <t>CONF2_Q1_R2_2_M</t>
  </si>
  <si>
    <t>A persistência valerá a pena. Nossos preparativos foram ótimos, então estou realmente ansioso para o início da temporada.</t>
  </si>
  <si>
    <t>CONF2_Q1_R2_3_F</t>
  </si>
  <si>
    <t>The off-season preparation was intense. We worked hard, and this new season looks to be promising.</t>
  </si>
  <si>
    <t>La préparation d’intersaison a été intensive. On a bien travaillé et cette nouvelle saison s’annonce pleine de promesses.</t>
  </si>
  <si>
    <t>Die Vorbereitungsphase außerhalb der Saison war wirklich intensiv. Wir haben hart gearbeitet und die nächste Saison lässt wirklich hoffen.</t>
  </si>
  <si>
    <t>La preparación de pretemporada ha sido intensa. Hemos trabajado mucho y esta nueva temporada parece prometedora.</t>
  </si>
  <si>
    <t>Abbiamo fatto una preparazione intensa durante l'off-season. Abbiamo lavorato sodo e la nuova stagione si prospetta davvero promettente.</t>
  </si>
  <si>
    <t>休赛期的准备非常紧张，我们非常努力，这个新赛季看起来很有希望。</t>
  </si>
  <si>
    <t>Подготовка в межсезонье была интенсивной. Мы хорошо поработали, и новый сезон обещает быть многообещающим.</t>
  </si>
  <si>
    <t>A preparação fora de temporada foi intensa. Trabalhamos duro, e esta nova temporada parece promissora.</t>
  </si>
  <si>
    <t>CONF2_Q1_R2_3_M</t>
  </si>
  <si>
    <t>CONF2_Q1_R2_4_F</t>
  </si>
  <si>
    <t>With the programs we put in place, our players are ready to give it their all.</t>
  </si>
  <si>
    <t>Avec les programmes qu’on a mis en place, nos joueurs se sentent prêts à tout donner.</t>
  </si>
  <si>
    <t>Mit all den Programmen, die wir umgesetzt haben, sind unsere Spieler jetzt bereit, wirklich alles zu geben.</t>
  </si>
  <si>
    <t>Con los programas que hemos puesto en marcha, mis tenistas están en la mejor posición para darlo todo.</t>
  </si>
  <si>
    <t>Con i programmi che abbiamo implementato, i nostri giocatori sono pronti a dare il 100%.</t>
  </si>
  <si>
    <t>凭借我们制定的计划，我们的球员已经准备好全力以赴了。</t>
  </si>
  <si>
    <t>С программами, которые мы внедрили, наши игроки готовы выложиться на полную.</t>
  </si>
  <si>
    <t>Com os programas que implementamos, nossas jogadoras estão prontas para dar o seu melhor.</t>
  </si>
  <si>
    <t>CONF2_Q1_R2_4_M</t>
  </si>
  <si>
    <t>Com os programas que implementamos, nossos jogadores estão prontos para dar o seu máximo.</t>
  </si>
  <si>
    <t>CONF2_Q1_R3_1_F</t>
  </si>
  <si>
    <t>It’s been intense but short. We’ll start off slow and hit our stride in time for the major events.</t>
  </si>
  <si>
    <t>La période a été dense mais trop courte, on va monter progressivement en puissance et être prêts pour les grandes échéances.</t>
  </si>
  <si>
    <t>Es war intensiv, aber kurz. Wir fangen langsam an und kommen dann rechtzeitig zu den großen Veranstaltungen in Fahrt.</t>
  </si>
  <si>
    <t>Ha sido intenso pero breve. Empezaremos despacito y aceleraremos a tiempo para los eventos más importantes.</t>
  </si>
  <si>
    <t>È stato un periodo breve ma intenso. Iniziamo gradualmente, per essere al top quando ci saranno gli eventi più importanti.</t>
  </si>
  <si>
    <t>这段准备时间虽短但紧凑。我们会慢慢起步，确保在大赛来临时达到巅峰。</t>
  </si>
  <si>
    <t>Было интенсивно, но недолго. Начнём медленно и выйдем на пик формы к главным турнирам.</t>
  </si>
  <si>
    <t>Foi intenso, mas curto. Começaremos devagar e entraremos no ritmo a tempo para os grandes eventos.</t>
  </si>
  <si>
    <t>CONF2_Q1_R3_1_M</t>
  </si>
  <si>
    <t>CONF2_Q1_R3_2_F</t>
  </si>
  <si>
    <t>The preseason didn’t allow us sufficient time to shake off the rust before the tournaments were already in full swing, so we won’t be at our peak for another few weeks.</t>
  </si>
  <si>
    <t>Cette présaison ne nous a pas donné le temps d’arriver dans les meilleures conditions à l’aube des premiers tournois. Il y aura sûrement quelques semaines de rodage avant de donner notre plein potentiel.</t>
  </si>
  <si>
    <t>Die Vorsaison hat uns nicht genügend Zeit gelassen, in Form zu kommen, bevor die Turniere in vollem Gange waren. Wir werden also erst in ein paar Wochen zu Bestform auflaufen.</t>
  </si>
  <si>
    <t>La pretemporada no nos ha dado tiempo suficiente para alcanzar la mejor forma antes de que los torneos estuvieran en pleno apogeo, por lo que no estaremos en nuestro mejor momento hasta dentro de unas semanas.</t>
  </si>
  <si>
    <t>Nel pre-stagione non abbiamo avuto tempo per arrivare al meglio della forma fisica per l'inizio dei tornei. Ci vorrà qualche settimana per essere al top.</t>
  </si>
  <si>
    <t>赛季前的准备期太短，比赛一开始我们还没完全进入状态，再过几周才能达到最佳水平。</t>
  </si>
  <si>
    <t>Межсезонье не дало нам достаточно времени, чтобы стряхнуть ржавчину перед началом турниров, поэтому на пике мы будем только через несколько недель.</t>
  </si>
  <si>
    <t>A pré-temporada não nos deu tempo suficiente para tirar a ferrugem antes que os torneios já estivessem a todo vapor, então não estaremos no nosso auge por mais algumas semanas.</t>
  </si>
  <si>
    <t>CONF2_Q1_R3_2_M</t>
  </si>
  <si>
    <t>CONF2_Q1_R3_3_F</t>
  </si>
  <si>
    <t>There’s still work to be done, but the team will continue to grow stronger, match after match.</t>
  </si>
  <si>
    <t>Il reste encore du travail à effectuer, mais l’effectif va encore monter en puissance match après match.</t>
  </si>
  <si>
    <t>Es gibt noch einiges zu tun, aber das Team wird, Spiel für Spiel, immer stärker werden.</t>
  </si>
  <si>
    <t>Aún queda trabajo por hacer, pero el equipo seguirá fortaleciéndose, partido tras partido.</t>
  </si>
  <si>
    <t>C'è ancora da fare, ma la squadra è sempre più forte, partita dopo partita.</t>
  </si>
  <si>
    <t>仍有工作要做，但团队会在一场场比赛后不断变得更强。</t>
  </si>
  <si>
    <t>Нам ещё есть над чем работать, но команда будет крепнуть от матча к матчу.</t>
  </si>
  <si>
    <t>Ainda há trabalho a ser feito, mas a equipe continuará a se fortalecer, partida após partida.</t>
  </si>
  <si>
    <t>CONF2_Q1_R3_3_M</t>
  </si>
  <si>
    <t>CONF2_Q1_R3_4_F</t>
  </si>
  <si>
    <t>I wouldn’t say the team is ready just yet, but we’re going to continue to do our best to prepare ourselves for the next big events.</t>
  </si>
  <si>
    <t>Je ne dirais pas que l’effectif est encore prêt mais on va continuer à se préparer au mieux pour les prochains grands événements.</t>
  </si>
  <si>
    <t>Ich würde nicht sagen, dass das Team schon bereit ist, aber wir werden auch weiterhin alles daransetzen, um uns auf die nächsten großen Veranstaltungen vorzubereiten.</t>
  </si>
  <si>
    <t>No diría que el equipo está listo aún, pero vamos a seguir haciendo todo lo posible para prepararnos de cara a los próximos grandes eventos.</t>
  </si>
  <si>
    <t>Non direi che la squadra è pronta, ma continuiamo a prepararci al meglio per i prossimi grandi eventi.</t>
  </si>
  <si>
    <t>我不会说球队现在已经完全准备好了，但我们会继续全力备战接下来的大赛。</t>
  </si>
  <si>
    <t>Не могу сказать, что команда уже готова, но мы продолжим максимально готовиться к крупным турнирам.</t>
  </si>
  <si>
    <t>Eu não diria que a equipe está pronta ainda, mas continuaremos a fazer o nosso melhor para nos prepararmos para os próximos grandes eventos.</t>
  </si>
  <si>
    <t>CONF2_Q1_R3_4_M</t>
  </si>
  <si>
    <t>CONF2_Q1_R4_1_F</t>
  </si>
  <si>
    <t>Of course! They’ll start off the season with a bang. Just wait and see!</t>
  </si>
  <si>
    <t>Parfaitement, ils vont commencer tambours battants, vous allez voir ça !</t>
  </si>
  <si>
    <t>Natürlich! Sie werden die Saison mit einem Hammer starten. Wartet es einfach ab!</t>
  </si>
  <si>
    <t>¡Por supuesto! Vamos a empezar la temporada arrasando. ¡Ya veréis!</t>
  </si>
  <si>
    <t>Ma certo! Inizieremo la stagione col botto, vedrete!</t>
  </si>
  <si>
    <t>当然！他们会用一个精彩的开局迎接新赛季，拭目以待吧！</t>
  </si>
  <si>
    <t>Конечно! Они мощно начнут сезон — вот увидите!</t>
  </si>
  <si>
    <t>Claro! Eles começarão a temporada com tudo. Espere e veja!</t>
  </si>
  <si>
    <t>CONF2_Q1_R4_1_M</t>
  </si>
  <si>
    <t>CONF2_Q1_R4_2_F</t>
  </si>
  <si>
    <t>I expect to hit the ground running at the start of the season. Our players will surprise you.</t>
  </si>
  <si>
    <t>Je m’attends à un début de saison sur les chapeaux de roues, nos joueurs vont vous surprendre.</t>
  </si>
  <si>
    <t>Ich erwarte, dass wir zu Beginn der Saison voll durchstarten können. Unsere Spieler werden euch überraschen.</t>
  </si>
  <si>
    <t>Espero que estemos a tope desde el comienzo de la temporada. Mis tenistas van a sorprenderos a todos.</t>
  </si>
  <si>
    <t>Mi aspetto di partire in quarta a inizio stagione. I nostri giocatori vi stupiranno.</t>
  </si>
  <si>
    <t>我希望赛季开始时就迅速进入状态，我们的球员一定会给你们带来惊喜。</t>
  </si>
  <si>
    <t>Ожидаю, что мы рванём с места в карьер. Наши игроки вас удивят.</t>
  </si>
  <si>
    <t>Espero começar a temporada com o pé direito. Nossos jogadores vão te surpreender.</t>
  </si>
  <si>
    <t>CONF2_Q1_R4_2_M</t>
  </si>
  <si>
    <t>CONF2_Q1_R4_3_F</t>
  </si>
  <si>
    <t>Exactly! They’re all raring to go! This season is going to be very interesting!</t>
  </si>
  <si>
    <t>Tout à fait ! Chacun est prêt à en découdre ! Cette saison va être très intéressante !</t>
  </si>
  <si>
    <t>Genau! Sie sind alle startklar! Diese Saison wird wirklich etwas ganz Besonderes werden!</t>
  </si>
  <si>
    <t>¡Así es! ¡Están deseando empezar! ¡Esta temporada va a ser muy interesante!</t>
  </si>
  <si>
    <t>Proprio così! Sono impazienti di iniziare! Sarà una stagione molto interessante!</t>
  </si>
  <si>
    <t>没错！大家都摩拳擦掌，新赛季一定会非常精彩！</t>
  </si>
  <si>
    <t>Точно! Все горят желанием играть! Сезон будет очень интересным!</t>
  </si>
  <si>
    <t>Exato! Eles estão todos ansiosos para começar! Esta temporada vai ser muito interessante!</t>
  </si>
  <si>
    <t>CONF2_Q1_R4_3_M</t>
  </si>
  <si>
    <t>CONF2_Q1_R4_4_F</t>
  </si>
  <si>
    <t>The players are ready. Don’t worry! And a little surprise for our fans, you’ll all be able to follow them like never before on Instagram and TikTok!</t>
  </si>
  <si>
    <t>Les joueurs sont prêts ne vous inquiétez pas ! Et petite surprise pour nos fans : vous allez pouvoir les suivre comme jamais sur Insta et TikTok !</t>
  </si>
  <si>
    <t>Die Spieler sind ready. Keine Sorge! Und eine kleine Überraschung für unsere Fans: Endlich könnt ihr euren Spielern auch auf Instagram und TikTok folgen!</t>
  </si>
  <si>
    <t>Mis tenistas están a punto. ¡No os preocupéis! Y tengo también una pequeña sorpresa para nuestros fanes: ¡podrán seguirles como nunca en Instagram y TikTok!</t>
  </si>
  <si>
    <t>Sono pronti, non si preoccupi! Anzi, abbiamo preparato una piccola sorpresa per i nostri tifosi, finalmente potrete seguire i vostri beniamini anche su Instagram e TikTok!</t>
  </si>
  <si>
    <t>球员们已经准备就绪，别担心！还有个惊喜——与以往不同，粉丝们这次还能通过Instagram和TikTok关注他们的动态！</t>
  </si>
  <si>
    <t>Игроки готовы, не волнуйтесь! И маленький сюрприз для фанатов: вы сможете следить за ними как никогда раньше в Instagram и TikTok!</t>
  </si>
  <si>
    <t>Os jogadores estão prontos. Não se preocupe! E uma pequena surpresa para nossos fãs, vocês poderão acompanhá-los como nunca antes no Instagram e TikTok!</t>
  </si>
  <si>
    <t>CONF2_Q1_R4_4_M</t>
  </si>
  <si>
    <t>CONF2_Q2_F</t>
  </si>
  <si>
    <t>What can you tell us about your first few weeks with the academy?</t>
  </si>
  <si>
    <t>Erzählen Sie uns doch bitte etwas über die ersten Wochen in der Akademie.</t>
  </si>
  <si>
    <t>¿Qué nos puedes contar sobre tus primeras semanas en la escuela?</t>
  </si>
  <si>
    <t>Cosa ci può dire delle sue prime settimane all'accademia?</t>
  </si>
  <si>
    <t>能谈谈您加入学院的这几周感受吗？</t>
  </si>
  <si>
    <t>Что вы можете сказать о своих первых неделях в академии?</t>
  </si>
  <si>
    <t>O que você pode nos dizer sobre suas primeiras semanas na academia?</t>
  </si>
  <si>
    <t>CONF2_Q2_F_1</t>
  </si>
  <si>
    <t>Que pouvez-vous nous dire sur vos premières semaines au sein de l'académie ?</t>
  </si>
  <si>
    <t>CONF2_Q2_F_2</t>
  </si>
  <si>
    <t>Quel bilan tirez-vous de vos débuts dans l’académie ?</t>
  </si>
  <si>
    <t>CONF2_Q2_F_3</t>
  </si>
  <si>
    <t>Comment se sont déroulés vos premiers pas au sein de l’académie ?</t>
  </si>
  <si>
    <t>CONF2_Q2_M</t>
  </si>
  <si>
    <t>CONF2_Q2_M_1</t>
  </si>
  <si>
    <t>CONF2_Q2_M_2</t>
  </si>
  <si>
    <t>CONF2_Q2_M_3</t>
  </si>
  <si>
    <t>CONF2_Q2_R1_1_F</t>
  </si>
  <si>
    <t>It’s gone really well. I received a warm welcome from the players as well as the staff.</t>
  </si>
  <si>
    <t>Tout s'est bien passé, j'ai été bien accueillie par les joueurs et par les staffs.</t>
  </si>
  <si>
    <t>Es ist wirklich gut gelaufen. Die Spieler und das Team haben mich ganz herzlich willkommen geheißen.</t>
  </si>
  <si>
    <t>Ha ido todo muy bien. Recibí una cálida bienvenida, tanto de los tenistas como del personal.</t>
  </si>
  <si>
    <t>Sono andate molto bene e l'accoglienza dei giocatori e dello staff è stata ottima.</t>
  </si>
  <si>
    <t>一切都很顺利。我受到了球员和工作人员的热烈欢迎。</t>
  </si>
  <si>
    <t>Всё прошло очень хорошо. Игроки и персонал встретили меня тепло.</t>
  </si>
  <si>
    <t>Correu muito bem. Recebi uma recepção calorosa dos jogadores e da equipe.</t>
  </si>
  <si>
    <t>CONF2_Q2_R1_1_M</t>
  </si>
  <si>
    <t>Tout s'est bien passé, j'ai été bien accueilli par les joueurs et par les staffs.</t>
  </si>
  <si>
    <t>CONF2_Q2_R1_2_F</t>
  </si>
  <si>
    <t>The ambiance at work has been fine since I arrived. They’ve all made me feel right at home.</t>
  </si>
  <si>
    <t>L’ambiance de travail est agréable depuis mon arrivée, tout le monde a été bienveillant à mon égard.</t>
  </si>
  <si>
    <t>Die Stimmung an der Akademie ist sehr gut, seit ich angekommen bin. Sie haben alles dafür getan, dass ich mich sofort wie Zuhause gefühlt habe.</t>
  </si>
  <si>
    <t>El ambiente de trabajo ha sido bueno desde que llegué. Todos me han hecho sentir como en casa.</t>
  </si>
  <si>
    <t>Ho trovato un clima di lavoro molto buono. Mi hanno fatto sentire a casa.</t>
  </si>
  <si>
    <t>自我到来以来，整体氛围很好，大家让我很快有了归属感。</t>
  </si>
  <si>
    <t>Атмосфера на работе была отличной с момента моего прихода. Все заставили меня почувствовать себя как дома.</t>
  </si>
  <si>
    <t>O ambiente de trabalho tem sido bom desde que cheguei. Todos me fizeram sentir em casa.</t>
  </si>
  <si>
    <t>CONF2_Q2_R1_2_M</t>
  </si>
  <si>
    <t>CONF2_Q2_R1_3_F</t>
  </si>
  <si>
    <t>I was welcomed with open arms. Having that type of support really encourages a tranquil work environment.</t>
  </si>
  <si>
    <t>J’ai été accueilli les bras ouverts, cela permet de travailler sereinement quand on sent un soutien pareil.</t>
  </si>
  <si>
    <t>Ich wurde mit offenen Armen willkommen geheißen. Diese Art von Unterstützung hilft dabei, ein gutes Arbeitsklima zu schaffen.</t>
  </si>
  <si>
    <t>Me recibieron con los brazos abiertos. Un apoyo así fomenta un ambiente de trabajo relajado.</t>
  </si>
  <si>
    <t>È stata un'accoglienza a braccia aperte, con un sostegno simile si può lavorare con serenità.</t>
  </si>
  <si>
    <t>我受到了热情的欢迎。这种支持有助于创造更轻松愉快的工作环境。</t>
  </si>
  <si>
    <t>Меня приняли с распростёртыми объятиями. Такая поддержка действительно способствует спокойной рабочей атмосфере.</t>
  </si>
  <si>
    <t>Fui recebida de braços abertos. Ter esse tipo de apoio realmente incentiva um ambiente de trabalho tranquilo.</t>
  </si>
  <si>
    <t>CONF2_Q2_R1_3_M</t>
  </si>
  <si>
    <t>Fui recebido de braços abertos. Ter esse tipo de apoio realmente incentiva um ambiente de trabalho tranquilo.</t>
  </si>
  <si>
    <t>CONF2_Q2_R2_1_F</t>
  </si>
  <si>
    <t>I’m still settling in. It will get better as times go by.</t>
  </si>
  <si>
    <t>Je prends mes marques, ça ira mieux au fur et à mesure.</t>
  </si>
  <si>
    <t>Ich bin gerade noch dabei, mich einzugewöhnen. Mit der Zeit wird es bestimmt besser werden.</t>
  </si>
  <si>
    <t>Aún me estoy adaptando. Mejorará a medida que pase el tiempo.</t>
  </si>
  <si>
    <t>Mi sto ambientando. Andrà meglio col passare del tempo.</t>
  </si>
  <si>
    <t>我还在适应中，随着时间推移会越来越好。</t>
  </si>
  <si>
    <t>Я всё ещё осваиваюсь. Со временем всё станет лучше.</t>
  </si>
  <si>
    <t>Ainda estou me adaptando. Vai melhorar com o tempo.</t>
  </si>
  <si>
    <t>CONF2_Q2_R2_1_M</t>
  </si>
  <si>
    <t>CONF2_Q2_R2_2_F</t>
  </si>
  <si>
    <t>I’m not 100% acclimated just yet. I’ll need a little more time.</t>
  </si>
  <si>
    <t>Je ne me suis pas encore acclimaté a 100%, j’ai besoin d’un peu plus de temps.</t>
  </si>
  <si>
    <t>Ich habe mich noch nicht voll akklimatisiert. Ich brauche wohl noch etwas Zeit.</t>
  </si>
  <si>
    <t>Todavía no me he aclimatado totalmente. Necesitaré un poco más de tiempo.</t>
  </si>
  <si>
    <t>Non mi sono ancora ambientato al 100%, ho bisogno di un po' più tempo.</t>
  </si>
  <si>
    <t>我还没完全进入状态，还需要一点时间。</t>
  </si>
  <si>
    <t>Я ещё не полностью привыкла. Мне нужно немного больше времени.</t>
  </si>
  <si>
    <t>Ainda não estou 100% ambientada. Vou precisar de um pouco mais de tempo.</t>
  </si>
  <si>
    <t>CONF2_Q2_R2_2_M</t>
  </si>
  <si>
    <t>Я ещё не полностью привык. Мне нужно немного больше времени.</t>
  </si>
  <si>
    <t>Ainda não estou 100% ambientado. Vou precisar de um pouco mais de tempo.</t>
  </si>
  <si>
    <t>CONF2_Q2_R3_1_F</t>
  </si>
  <si>
    <t>It was easy. We’ve been working hard but I can’t wait for the competition to start again... I miss the adrenaline of big matches!</t>
  </si>
  <si>
    <t>C'était tranquille, on a bien travaillé mais j'ai hâte que la compétition reprenne… l'adrénaline des grands matchs me manque !</t>
  </si>
  <si>
    <t>Es war eigentlich ganz einfach. Wir haben hart gearbeitet, aber ich kann es kaum erwarten, bis der Wettbewerb wieder losgeht ... Mir fehlt das Adrenalin der großen Turniere!</t>
  </si>
  <si>
    <t>Ha sido fácil. Hemos estado trabajando mucho, pero estoy deseando volver a la competición... ¡Echo de menos la adrenalina de los grandes partidos!</t>
  </si>
  <si>
    <t>È stato facile, abbiamo lavorato sodo e ho voglia di iniziare… Mi manca l'adrenalina dei big match!</t>
  </si>
  <si>
    <t>一切都很顺利。我们一直在努力训练，但我等不及比赛重新开始……我怀念大赛带来的肾上腺素激增的感觉！</t>
  </si>
  <si>
    <t>Всё прошло легко. Мы много работали, но я уже не могу дождаться начала соревнований… Мне так не хватает адреналина больших матчей!</t>
  </si>
  <si>
    <t>Foi fácil. Temos trabalhado duro, mas mal posso esperar para a competição começar de novo... Sinto falta da adrenalina dos grandes jogos!</t>
  </si>
  <si>
    <t>CONF2_Q2_R3_1_M</t>
  </si>
  <si>
    <t>CONF2_Q2_R3_2_F</t>
  </si>
  <si>
    <t>The first few weeks have been calm without any headaches. It’s pleasant as you get stuff set up, but very quickly you start to feel that one thing that’s lacking, the pressure that comes with tournaments.</t>
  </si>
  <si>
    <t>Les premières semaines au calme sans pression, c’est agréable pour mettre des choses en place. Mais rapidement la seule chose qui vous manque, c’est la tension des tournois.</t>
  </si>
  <si>
    <t>In den ersten Wochen lief alles ganz glatt, ohne irgendwelche Vorkommnisse. Es ist ganz nett, wenn man alles nach und nach einrichtet, aber ganz schnell wird dir klar, dass etwas Wichtiges fehlt. Der Druck, der mit jedem großen Turnier einhergeht.</t>
  </si>
  <si>
    <t>Las primeras semanas han sido tranquilas y sin dolores de cabeza. Es agradable ver que todo va encajando, pero enseguida echas algo de menos: la presión que viene con los torneos.</t>
  </si>
  <si>
    <t>Sono state settimane serene e senza problemi. È piacevole organizzare le cose ma ti rendi conto subito che ti manca qualcosa, e cioè la tensione dei tornei.</t>
  </si>
  <si>
    <t>头几周很平静，没有任何麻烦事。在安顿一切的时候感觉很惬意，但很快你就会开始感觉到缺少了点什么，那就是比赛带来的压力。</t>
  </si>
  <si>
    <t>Первые недели были спокойными, без головных болей. Это приятно, когда всё налаживается, но очень быстро начинаешь чувствовать, чего не хватает — давления турниров.</t>
  </si>
  <si>
    <t>As primeiras semanas foram tranquilas, sem dores de cabeça. É agradável enquanto você organiza as coisas, mas muito rapidamente você começa a sentir falta daquela coisa, a pressão que vem com os torneios.</t>
  </si>
  <si>
    <t>CONF2_Q2_R3_2_M</t>
  </si>
  <si>
    <t>CONF2_Q2_R4_1_F</t>
  </si>
  <si>
    <t>The time just flew by!</t>
  </si>
  <si>
    <t>Je n'ai pas vu le temps passer !</t>
  </si>
  <si>
    <t>Die Zeit ist wie im Flug vergangen!</t>
  </si>
  <si>
    <t>¡El tiempo ha pasado volando!</t>
  </si>
  <si>
    <t>Il tempo è volato!</t>
  </si>
  <si>
    <t>时间过得真快！</t>
  </si>
  <si>
    <t>Время пролетело незаметно!</t>
  </si>
  <si>
    <t>O tempo voou!</t>
  </si>
  <si>
    <t>CONF2_Q2_R4_1_M</t>
  </si>
  <si>
    <t>CONF2_Q2_R4_2_F</t>
  </si>
  <si>
    <t>It’s been how many weeks already? It’s all gone by in a flash...</t>
  </si>
  <si>
    <t>Ça fait déjà plusieurs semaines ? Tout est passé à une vitesse…</t>
  </si>
  <si>
    <t>Wie lange ist das jetzt schon her? Mir kommt es vor, als wäre es gestern gewesen ...</t>
  </si>
  <si>
    <t>¿Cuántas semanas han pasado ya? Se me han ido en un suspiro...</t>
  </si>
  <si>
    <t>Quante settimane sono? Sono passate in un battibaleno…</t>
  </si>
  <si>
    <t>几周了？真是一晃就过去了……</t>
  </si>
  <si>
    <t>Сколько недель уже прошло? Всё промелькнуло в одно мгновение…</t>
  </si>
  <si>
    <t>Já se passaram quantas semanas? Tudo passou num piscar de olhos...</t>
  </si>
  <si>
    <t>CONF2_Q2_R4_2_M</t>
  </si>
  <si>
    <t>CONF2_Q3_F</t>
  </si>
  <si>
    <t>What’s your main priority at the start of the season?</t>
  </si>
  <si>
    <t>Worauf achten Sie beim Saisonstart besonders?</t>
  </si>
  <si>
    <t>¿Cuál es tu principal prioridad al inicio de la temporada?</t>
  </si>
  <si>
    <t>Qual è la sua priorità all'inizio della stagione?</t>
  </si>
  <si>
    <t>你们在新赛季的首要任务是什么？</t>
  </si>
  <si>
    <t>Каков ваш главный приоритет в начале сезона?</t>
  </si>
  <si>
    <t>Qual é a sua principal prioridade no início da temporada?</t>
  </si>
  <si>
    <t>CONF2_Q3_F_1</t>
  </si>
  <si>
    <t>Quelle est votre priorité pour ce début de saison ?</t>
  </si>
  <si>
    <t>CONF2_Q3_F_2</t>
  </si>
  <si>
    <t>Qu’est-ce qui constitue, selon vous, l’urgence numéro un pour ce début de saison ?</t>
  </si>
  <si>
    <t>CONF2_Q3_F_3</t>
  </si>
  <si>
    <t>Sur quoi souhaitez-vous mettre l’accent pour bien démarrer ?</t>
  </si>
  <si>
    <t>CONF2_Q3_M</t>
  </si>
  <si>
    <t>CONF2_Q3_M_1</t>
  </si>
  <si>
    <t>CONF2_Q3_M_2</t>
  </si>
  <si>
    <t>CONF2_Q3_M_3</t>
  </si>
  <si>
    <t>CONF2_Q3_R1_1_F</t>
  </si>
  <si>
    <t>I want to make sure that the players play a lot of matches so they’ll be ready for future major tournaments.</t>
  </si>
  <si>
    <t>Faire en sorte que les joueurs enchaînent les matchs afin d'être en forme pour les futurs tournois majeurs.</t>
  </si>
  <si>
    <t>Ich möchte sichergehen, dass die Spieler viele Matches haben, damit sie für die großen Turniere fit sind.</t>
  </si>
  <si>
    <t>Quiero asegurarme de que mis tenistas jueguen muchos partidos para que estén a punto para los futuros grandes torneos.</t>
  </si>
  <si>
    <t>Voglio assicurarmi che i giocatori disputino molti match per essere pronti per i tornei Major.</t>
  </si>
  <si>
    <t>我要确保球员们多打比赛，为接下来的大赛做好准备。</t>
  </si>
  <si>
    <t>Я хочу, чтобы игроки сыграли много матчей, чтобы быть готовыми к будущим крупным турнирам.</t>
  </si>
  <si>
    <t>Quero garantir que os jogadores disputem muitas partidas para que estejam prontos para futuros grandes torneios.</t>
  </si>
  <si>
    <t>CONF2_Q3_R1_1_M</t>
  </si>
  <si>
    <t>CONF2_Q3_R1_2_F</t>
  </si>
  <si>
    <t>The players will need to find their rhythm again. They need to reach their peak form for the first major tournament.</t>
  </si>
  <si>
    <t>Les joueurs vont devoir retrouver le rythme, ils doivent atteindre leur pic de forme pour le premier tournoi majeur.</t>
  </si>
  <si>
    <t>Die Spieler müssen erst wieder ihren eigenen Rhythmus finden. Für das erste große Turnier sollten sie dann in Topform sein.</t>
  </si>
  <si>
    <t>Mis tenistas deberán volver a coger ritmo. Necesitan alcanzar su mejor forma para el primer gran torneo.</t>
  </si>
  <si>
    <t>I giocatori devono ritrovare il ritmo. Devono essere al top della forma in tempo per il primo torneo Major.</t>
  </si>
  <si>
    <t>球员们需要重新找回节奏，并在首个大赛前达到巅峰状态。</t>
  </si>
  <si>
    <t>Игрокам нужно снова набрать ритм. Им нужно выйти на пик формы к первому крупному турниру.</t>
  </si>
  <si>
    <t>Os jogadores precisarão reencontrar o ritmo. Eles precisam atingir sua melhor forma para o primeiro grande torneio.</t>
  </si>
  <si>
    <t>CONF2_Q3_R1_2_M</t>
  </si>
  <si>
    <t>CONF2_Q3_R2_1_F</t>
  </si>
  <si>
    <t>Helping my players improve.</t>
  </si>
  <si>
    <t>Faire progresser mes joueurs.</t>
  </si>
  <si>
    <t>Ich möchte meinen Spielern helfen, ihr Spiel zu verbessern.</t>
  </si>
  <si>
    <t>Ayudar a mis tenistas a mejorar.</t>
  </si>
  <si>
    <t>Aiutare i giocatori a migliorarsi.</t>
  </si>
  <si>
    <t>帮助我的球员不断进步。</t>
  </si>
  <si>
    <t>Помочь своим игрокам прогрессировать.</t>
  </si>
  <si>
    <t>Ajudar meus jogadores a melhorar.</t>
  </si>
  <si>
    <t>CONF2_Q3_R2_1_M</t>
  </si>
  <si>
    <t>CONF2_Q3_R2_2_F</t>
  </si>
  <si>
    <t>Putting my players in the best conditions for the big events coming up.</t>
  </si>
  <si>
    <t>Mettre mes joueurs dans les meilleures conditions pour les prochains grands évènements.</t>
  </si>
  <si>
    <t>Die Spieler in Höchstform für die nächsten großen Veranstaltungen bringen.</t>
  </si>
  <si>
    <t>Poner a mis tenistas en las mejores condiciones para los grandes eventos que se avecinan.</t>
  </si>
  <si>
    <t>Che i giocatori siamo nelle condizioni migliori per i prossimi eventi importanti.</t>
  </si>
  <si>
    <t>让球员们以最佳状态迎接接下来的重要赛事。</t>
  </si>
  <si>
    <t>Обеспечить игрокам лучшие условия для предстоящих крупных турниров.</t>
  </si>
  <si>
    <t>Colocar minhas jogadoras nas melhores condições para os grandes eventos que estão por vir.</t>
  </si>
  <si>
    <t>CONF2_Q3_R2_2_M</t>
  </si>
  <si>
    <t>Colocar meus jogadores nas melhores condições para os grandes eventos que estão por vir.</t>
  </si>
  <si>
    <t>CONF2_Q3_R3_1_F</t>
  </si>
  <si>
    <t>To rack up points and climb a few spots in the rankings to get into a better bracket.</t>
  </si>
  <si>
    <t>Emmagasiner des points, aller grignoter des places au classement pour pouvoir rapidement prétendre à des tableaux plus favorables.</t>
  </si>
  <si>
    <t>Punkte sammeln und in der Rangliste ein paar Plätze nach oben klettern, um so in eine bessere Gruppe zu kommen.</t>
  </si>
  <si>
    <t>Acumular puntos y escalar puestos en la clasificación para entrar en el cuadro en una posición mejor.</t>
  </si>
  <si>
    <t>Accumulare punti e salire di qualche posizione in classifica per avere un tabellone più favorevole.</t>
  </si>
  <si>
    <t>多拿积分、提升排名，好让自己获得更有利的签位。</t>
  </si>
  <si>
    <t>Набрать очки и подняться на несколько позиций в рейтинге, чтобы получить более выгодную сетку.</t>
  </si>
  <si>
    <t>Acumular pontos e subir algumas posições no ranking para entrar em uma chave melhor.</t>
  </si>
  <si>
    <t>CONF2_Q3_R3_1_M</t>
  </si>
  <si>
    <t>CONF2_Q3_R3_2_F</t>
  </si>
  <si>
    <t>We need to climb the rankings at the start of the season. The goal is to give ourselves that first-in-series spot in the coming weeks.</t>
  </si>
  <si>
    <t>Il faut grimper au classement en ce début de saison, l’objectif est de s’offrir un statut de tête de série dans les prochaines semaines.</t>
  </si>
  <si>
    <t>Wir müssen gleich zu Beginn der Saison auf der Rangliste nach oben kommen. Unser Ziel ist es, in den nächsten Wochen auf den ersten Platz der Serie aufzusteigen.</t>
  </si>
  <si>
    <t>Necesitamos escalar posiciones al comienzo de la temporada. El objetivo es ser cabeza de serie en las próximas semanas.</t>
  </si>
  <si>
    <t>Dobbiamo salire in classifica a inizio stagione. L'obiettivo è arrivare a essere testa di serie nelle prossime settimane.</t>
  </si>
  <si>
    <t>我们需要在赛季初提升排名。目标是在未来几周内争取到系列赛的头号种子席位。</t>
  </si>
  <si>
    <t>Нам нужно подняться в рейтинге в начале сезона. Цель — получить статус первого сеяного в ближайшие недели.</t>
  </si>
  <si>
    <t>Precisamos subir no ranking no início da temporada. O objetivo é garantir essa vaga de primeira série nas próximas semanas.</t>
  </si>
  <si>
    <t>CONF2_Q3_R3_2_M</t>
  </si>
  <si>
    <t>Precisamos subir no ranking no início da temporada. O objetivo é garantir essa vaga inicial nas próximas semanas.</t>
  </si>
  <si>
    <t>CONF2_Q3_R4_1_F</t>
  </si>
  <si>
    <t>Using what we worked on at practice, especially with the game strategies that will play to their strengths, hide their weaknesses, and let them take control of the match.</t>
  </si>
  <si>
    <t>Appliquer ce qu'on a bossé en entraînement, notamment les plans de jeu qui correspondent à leurs forces, gomment leurs faiblesses et leur permettront de prendre le contrôle des matchs.</t>
  </si>
  <si>
    <t>Das umsetzen, woran wir gearbeitet haben, insbesondere die Spielstrategien, die auf ihren Stärken aufbauen und ihre Schwächen verbergen, und sie die Kontrolle über das Spiel übernehmen lassen.</t>
  </si>
  <si>
    <t>Poner en práctica lo que hemos trabajado en los entrenamientos, especialmente en lo que se refiere a las estrategias de juego que aprovecharán las fortalezas, ocultarán las debilidades y nos permitirán tomar el control del partido.</t>
  </si>
  <si>
    <t>Mettere in pratica quello su cui ci siamo allenati, soprattutto le tattiche di gioco che fanno leva sui punti di forza, nascondono i punti deboli e che ci fanno prendere il controllo della partita.</t>
  </si>
  <si>
    <t>运用我们在训练中的成果，特别是那些能够扬长避短、让他们掌控比赛的战术策略。</t>
  </si>
  <si>
    <t>Применять всё, что мы отрабатывали на тренировках, особенно игровые стратегии, которые подчёркивают их сильные стороны, скрывают слабые и позволяют контролировать матч.</t>
  </si>
  <si>
    <t>Usando o que trabalhamos nos treinos, especialmente com as estratégias de jogo que explorarão seus pontos fortes, esconderão seus pontos fracos e permitirão que elas controlem a partida.</t>
  </si>
  <si>
    <t>CONF2_Q3_R4_1_M</t>
  </si>
  <si>
    <t>Usando o que trabalhamos nos treinos, especialmente com as estratégias de jogo que explorarão seus pontos fortes, esconderão seus pontos fracos e permitirão que eles controlem a partida.</t>
  </si>
  <si>
    <t>CONF2_Q3_R4_2_F</t>
  </si>
  <si>
    <t>It’s vital that my players are able to have the upper hand during the matches, no matter the opponent. That’s why we put in an enormous amount of work on creating a unique game plan for each of them.</t>
  </si>
  <si>
    <t>Il est primordial que mes joueurs puissent avoir l’avantage lors des matchs peu importe l’adversaire. C’est pourquoi nous avons travaillé énormément sur les plans de jeu qui correspondent à chacun.</t>
  </si>
  <si>
    <t>Es ist unbedingt wichtig, dass meine Spieler während der Spiele die Oberhand behalten, ganz egal, gegen welchen Gegner sie antreten. Darum bemühen wir uns unermüdlich, einen individuellen Spielplan für jeden einzelnen auszuarbeiten.</t>
  </si>
  <si>
    <t>Es vital que mis tenistas puedan llevar ventaja en los partidos, sin importar quién esté al otro lado de la red. Por eso hemos trabajado mucho en la creación de un plan de juego único para cada tenista.</t>
  </si>
  <si>
    <t>È fondamentale che i giocatori abbiano un vantaggio nella partita, qualunque sia l'avversario. È per questo che abbiamo lavorato tantissimo per creare una tattica di gioco specifica per ognuno.</t>
  </si>
  <si>
    <t>我的目标是让球员们无论面对怎样的对手，都能在比赛中占据上风。正因如此，我们投入了大量时间，为每位球员量身制定专属比赛策略。</t>
  </si>
  <si>
    <t>Важно, чтобы мои игроки могли доминировать в матче независимо от соперника. Поэтому мы проделали огромную работу, создавая персональный план игры для каждого.</t>
  </si>
  <si>
    <t>É vital que minhas jogadoras tenham a vantagem durante as partidas, não importa o adversário. É por isso que dedicamos um enorme esforço para criar um plano de jogo único para cada uma delas.</t>
  </si>
  <si>
    <t>CONF2_Q3_R4_2_M</t>
  </si>
  <si>
    <t>É vital que meus jogadores tenham a vantagem durante as partidas, não importa o adversário. É por isso que dedicamos um enorme esforço para criar um plano de jogo único para cada um deles.</t>
  </si>
  <si>
    <t>CONF2_Q4_F</t>
  </si>
  <si>
    <t>What is your main goal for the season?</t>
  </si>
  <si>
    <t>Welches Hauptziel haben Sie für diese Saison ins Auge gefasst?</t>
  </si>
  <si>
    <t>¿Cuál es tu principal objetivo para la temporada?</t>
  </si>
  <si>
    <t>Qual è il suo obiettivo principale per la stagione?</t>
  </si>
  <si>
    <t>您在本赛季的主要目标是什么？</t>
  </si>
  <si>
    <t>Какова ваша главная цель на сезон?</t>
  </si>
  <si>
    <t>Qual é o seu principal objetivo para a temporada?</t>
  </si>
  <si>
    <t>CONF2_Q4_F_1</t>
  </si>
  <si>
    <t>Quel est votre objectif principal pour la saison ?</t>
  </si>
  <si>
    <t>CONF2_Q4_F_2</t>
  </si>
  <si>
    <t>Sur quoi souhaitez-vous concentrer vos efforts cette saison ?</t>
  </si>
  <si>
    <t>CONF2_Q4_F_3</t>
  </si>
  <si>
    <t>Quelle est votre but majeur pour l’année à venir ?</t>
  </si>
  <si>
    <t>CONF2_Q4_M</t>
  </si>
  <si>
    <t>Побеждать, побеждать ещё больше и бить рекорды!</t>
  </si>
  <si>
    <t>CONF2_Q4_M_1</t>
  </si>
  <si>
    <t>CONF2_Q4_M_2</t>
  </si>
  <si>
    <t>CONF2_Q4_M_3</t>
  </si>
  <si>
    <t>CONF2_Q4_R1_1_F</t>
  </si>
  <si>
    <t>Win titles and more titles, and break records!</t>
  </si>
  <si>
    <t>Titel gewinnen und dann noch mehr Titel gewinnen. Und natürlich Rekorde brechen!</t>
  </si>
  <si>
    <t>¡Ganar títulos y títulos, y establecer récords!</t>
  </si>
  <si>
    <t>Vincere titoli su titoli e battere tutti i record!</t>
  </si>
  <si>
    <t>赢得冠军，不断夺冠，并打破纪录！</t>
  </si>
  <si>
    <t>Ganhar títulos e mais títulos, e quebrar recordes!</t>
  </si>
  <si>
    <t>CONF2_Q4_R1_1_F_1</t>
  </si>
  <si>
    <t>Gagner des titres, encore des titres et battre des records !</t>
  </si>
  <si>
    <t>CONF2_Q4_R1_1_F_2</t>
  </si>
  <si>
    <t>Soulever un maximum de trophées et repousser toutes les limites.</t>
  </si>
  <si>
    <t>CONF2_Q4_R1_1_F_3</t>
  </si>
  <si>
    <t>Dominer la saison du début à la fin, chiffres et records à l’appui.</t>
  </si>
  <si>
    <t>CONF2_Q4_R1_1_M</t>
  </si>
  <si>
    <t>Выполнить минимальные спортивные цели всей команды и, конечно, постараться превзойти их как можно сильнее. Я хочу, чтобы каждый член академии в конце сезона почувствовал, что сделал правильный выбор.</t>
  </si>
  <si>
    <t>CONF2_Q4_R1_1_M_1</t>
  </si>
  <si>
    <t>CONF2_Q4_R1_1_M_2</t>
  </si>
  <si>
    <t>CONF2_Q4_R1_1_M_3</t>
  </si>
  <si>
    <t>CONF2_Q4_R1_2_F</t>
  </si>
  <si>
    <t>Completing the minimum athletic goals for my whole team and, of course, going past them as much as possible. I want each member of the academy to feel like they made the right choice at the end of the season.</t>
  </si>
  <si>
    <t>Compléter les objectifs sportifs minimum de tout mon effectif et bien sûr les dépasser le plus largement possible. Je veux que chaque membre de l’académie, se dise en fin de saison : « j’ai fait le bon choix ».</t>
  </si>
  <si>
    <t>Die sportlichen Mindestanforderungen an mein gesamtes Team zu erfüllen und natürlich so weit wie möglich darüber hinaus zu gehen. Ich will, dass jedes Mitglied am Ende der Saison das Gefühl hat, genau die richtige Wahl getroffen zu haben.</t>
  </si>
  <si>
    <t>Cumplir las metas deportivas mínimas para todo mi equipo y, por supuesto, superarlas todo lo posible. Quiero que, al finalizar la temporada, todos los miembros de la escuela sientan que adoptaron la decisión correcta.</t>
  </si>
  <si>
    <t>Completare gli obiettivi sportivi minimi di tutto il team, e ovviamente superarli quanto più possibile. Voglio che tutta l'accademia a fine stagione senta di aver fatto la scelta giusta.</t>
  </si>
  <si>
    <t>完成全队的最低竞技目标，并尽可能超越它们。我希望在赛季结束时，学院的每一位成员都能觉得自己当初的选择是正确的。</t>
  </si>
  <si>
    <t>Cumprir os objetivos atléticos mínimos para toda a minha equipe e, claro, superá-los o máximo possível. Quero que cada membro da academia sinta que fez a escolha certa no final da temporada.</t>
  </si>
  <si>
    <t>CONF2_Q4_R1_2_M</t>
  </si>
  <si>
    <t>Сделать всё возможное, чтобы помочь игрокам развиваться и быстрее раскрыть свой потенциал.</t>
  </si>
  <si>
    <t>CONF2_Q4_R2_1_F</t>
  </si>
  <si>
    <t>To do everything to help the players progress and reach their potential quickly.</t>
  </si>
  <si>
    <t>Tout faire pour que les joueurs progressent et atteignent rapidement leur potentiel.</t>
  </si>
  <si>
    <t>Alles zu tun, um den Spielern dabei zu helfen, voran zu kommen und ganz schnell ihr wahres Potenzial zu entfalten.</t>
  </si>
  <si>
    <t>Hacer todo lo posible para ayudar a mis tenistas a progresar y alcanzar su potencial rápidamente.</t>
  </si>
  <si>
    <t>Fare di tutto per aiutare gli atleti a migliorarsi e a raggiungere velocemente il proprio potenziale.</t>
  </si>
  <si>
    <t>竭尽全力帮助球员进步，让他们尽快发挥出潜能。</t>
  </si>
  <si>
    <t>Fazer de tudo para ajudar as jogadoras a progredir e atingir seu potencial rapidamente.</t>
  </si>
  <si>
    <t>CONF2_Q4_R2_1_M</t>
  </si>
  <si>
    <t>Вывести каждого игрока академии на новый уровень, привести их туда, где мы их ожидаем видеть, и даже заставить самих себя удивиться тому, на что они способны.</t>
  </si>
  <si>
    <t>Fazer de tudo para ajudar os jogadores a progredir e atingir seu potencial rapidamente.</t>
  </si>
  <si>
    <t>CONF2_Q4_R2_2_F</t>
  </si>
  <si>
    <t>To get every member of the academy to reach that next level, to get them to where we expect them to be, and to even have them surprise themselves with what they’re capable of.</t>
  </si>
  <si>
    <t>Faire passer un palier à chacun des membres de l’académie, qu’ils soient au niveau où on les attend, voir même qu’ils se surprennent eux-mêmes de leurs capacités.</t>
  </si>
  <si>
    <t>Jedes Mitglied der Akademie auf die nächsthöhere Stufe zu bringen, also sie dort zu haben, wo wir sie haben wollen – und dann ihre Überraschung mitzuerleben, wenn sie erst einmal feststellen, wozu sie eigentlich in der Lage sind.</t>
  </si>
  <si>
    <t>Lograr que todos los miembros de la escuela alcancen el siguiente nivel, que lleguen a donde esperamos que estén e incluso que se sorprendan de lo que son capaces de hacer.</t>
  </si>
  <si>
    <t>Che tutti i membri dell'accademia arrivino a un livello più alto, quello che spetta loro, anzi di farli stupire di quello di cui sono capaci.</t>
  </si>
  <si>
    <t>让学院的每一名成员都能更进一步，达到我们的预期，甚至超越自我。</t>
  </si>
  <si>
    <t>Levar cada membro da academia a atingir o próximo nível, a chegar onde esperamos que cheguem, e até mesmo a surpreenderem-se com o que são capazes.</t>
  </si>
  <si>
    <t>CONF2_Q4_R2_2_M</t>
  </si>
  <si>
    <t>Развиваться со временем, укреплять инфраструктуру и повышать репутацию академии.</t>
  </si>
  <si>
    <t>CONF2_Q4_R3_1_F</t>
  </si>
  <si>
    <t>To evolve over time, consolidate our infrastructure, and increase the academy’s reputation.</t>
  </si>
  <si>
    <t>Grandir progressivement, consolider nos infrastructures, accroître la réputation de l'académie.</t>
  </si>
  <si>
    <t>Sich im Laufe der Zeit weiterzuentwickeln, unsere Infrastruktur zu festigen und den guten Ruf der Akademie auszubauen.</t>
  </si>
  <si>
    <t>Evolucionar con el tiempo, consolidar nuestras infraestructuras y aumentar la reputación de la escuela.</t>
  </si>
  <si>
    <t>Di crescere progressivamente, rafforzare le infrastrutture e aumentare la reputazione dell'accademia.</t>
  </si>
  <si>
    <t>不断发展壮大，巩固基础设施，提升学院声誉。</t>
  </si>
  <si>
    <t>Evoluir ao longo do tempo, consolidar nossa infraestrutura e aumentar a reputação da academia.</t>
  </si>
  <si>
    <t>CONF2_Q4_R3_1_M</t>
  </si>
  <si>
    <t>Максимально развивать академию — состав, инфраструктуру — и добиться статуса уважаемого центра.</t>
  </si>
  <si>
    <t>CONF2_Q4_R3_2_F</t>
  </si>
  <si>
    <t>To develop our academy as much as possible in terms of our roster, our infrastructure and somehow become a reputable academy.</t>
  </si>
  <si>
    <t>Développer notre académie, aussi bien en termes d’effectif que d’infrastructures et faire en sorte de devenir une académie réputée.</t>
  </si>
  <si>
    <t>Unsere Akademie so weit als möglich voranzubringen und zwar nicht nur in Bezug auf unser Team, sondern auch in Bezug auf die Infrastruktur. Und natürlich eine angesehene Akademie zu werden, von der alle sprechen.</t>
  </si>
  <si>
    <t>Desarrollar nuestra escuela lo máximo posible en cuanto a nuestra plantilla y nuestras infraestructuras, además de convertirnos en una institución de renombre.</t>
  </si>
  <si>
    <t>Far crescere l'accademia quanto possibile a livello di squadra, di infrastrutture e di reputazione.</t>
  </si>
  <si>
    <t>在阵容、设施等方面尽可能发展学院，让我们逐步成为一所享有声誉的学院。</t>
  </si>
  <si>
    <t>Desenvolver nossa academia o máximo possível em termos de nosso elenco, nossa infraestrutura e, de alguma forma, nos tornarmos uma academia de renome.</t>
  </si>
  <si>
    <t>CONF2_Q4_R3_2_M</t>
  </si>
  <si>
    <t>Продвигать «теннисную систему» благодаря успехам нашей академии.</t>
  </si>
  <si>
    <t>CONF2_Q4_R3_3_F</t>
  </si>
  <si>
    <t>To evolve the software in the world of tennis thanks to the success of our academy.</t>
  </si>
  <si>
    <t>Faire évoluer le logiciel du monde du tennis grâce à la réussite de notre académie.</t>
  </si>
  <si>
    <t>Die Software in der Welt des Tennissports dank des Erfolges unserer Akademie weiterzuentwickeln.</t>
  </si>
  <si>
    <t>Hacer evolucionar los esquemas en el mundo del tenis gracias al éxito de nuestra escuela.</t>
  </si>
  <si>
    <t>Evolvere la mentalità del mondo del tennis grazie al successo della nostra accademia.</t>
  </si>
  <si>
    <t>凭借学院的成功，为网球领域带来新的启发与变革。</t>
  </si>
  <si>
    <t>Evoluir o software no mundo do tênis graças ao sucesso de nossa academia.</t>
  </si>
  <si>
    <t>CONF2_Q4_R3_3_M</t>
  </si>
  <si>
    <t>У меня нет одной главной цели. Я хочу выполнить все задачи, поставленные руководством.</t>
  </si>
  <si>
    <t>CONF2_Q4_R4_1_F</t>
  </si>
  <si>
    <t>I don’t have a main goal. I want to meet all the goals that were set by the board.</t>
  </si>
  <si>
    <t>Je n'ai pas d'objectif principal, je souhaite satisfaire tous les objectifs qui m'ont été communiqués par mon conseil d'administration.</t>
  </si>
  <si>
    <t>Ich habe eigentlich kein ausgesprochenes Hauptziel. Ich möchte alle Meilensteine erreichen, die vom Vorstand aufgestellt wurden.</t>
  </si>
  <si>
    <t>No tengo ningún objetivo que considere principal. Quiero cumplir con todas las metas establecidas por la junta.</t>
  </si>
  <si>
    <t>Non ho un obiettivo principale, voglio raggiungere gli obiettivi stabiliti dal consiglio.</t>
  </si>
  <si>
    <t>我没有特定的主要目标，我要达成董事会设定的所有目标。</t>
  </si>
  <si>
    <t>Eu não tenho um objetivo principal. Quero cumprir todas as metas estabelecidas pela diretoria.</t>
  </si>
  <si>
    <t>CONF2_Q4_R4_1_M</t>
  </si>
  <si>
    <t>Каждая цель важна. Их выполнение позволит нам приблизиться к тому, чего мы стремимся достичь.</t>
  </si>
  <si>
    <t>CONF2_Q4_R4_2_F</t>
  </si>
  <si>
    <t>Every goal is a priority. Realizing them will allow us to get closer to what we’re striving to do.</t>
  </si>
  <si>
    <t>Tous les objectifs sont prioritaires, les réaliser nous permettra d’approcher ce vers quoi nous tendons.</t>
  </si>
  <si>
    <t>Jedes Ziel hat Priorität. Wenn wir uns dessen bewusst sind, dann sind wir schon einen guten Schritt auf dem Weg vorangekommen, den wir uns vorgenommen haben.</t>
  </si>
  <si>
    <t>Todos los objetivos son prioritarios. Alcanzarlos nos permitirá acercarnos a lo que nos esforzamos por hacer.</t>
  </si>
  <si>
    <t>Gli obiettivi sono tutti prioritari, raggiungerli ci consente di avvicinarci alla meta.</t>
  </si>
  <si>
    <t>每个目标都同样重要，完成它们能让我们离理想更近一步。</t>
  </si>
  <si>
    <t>Cada objetivo é uma prioridade. Realizá-los nos permitirá chegar mais perto do que estamos buscando.</t>
  </si>
  <si>
    <t>CONF2_Q4_R4_2_M</t>
  </si>
  <si>
    <t>На самом деле я сосредоточусь на всех задачах, которые поставило руководство.</t>
  </si>
  <si>
    <t>CONF2_Q4_R4_3_F</t>
  </si>
  <si>
    <t>In fact, I’m going to be concentrating on all the goals given to me by the board.</t>
  </si>
  <si>
    <t>En fait, je vais me concentrer sur tous les objectifs que m’a donné mon conseil d’administration.</t>
  </si>
  <si>
    <t>Ich werde mich tatsächlich auf alle Ziele konzentrieren, die mir der Vorstand vorgegeben hat.</t>
  </si>
  <si>
    <t>Bueno, voy a concentrarme en todos los objetivos que me ha marcado la junta.</t>
  </si>
  <si>
    <t>In realtà, mi concentrerò sugli obiettivi stabiliti dal consiglio.</t>
  </si>
  <si>
    <t>事实上，我会专注于实现董事会交给我的所有任务。</t>
  </si>
  <si>
    <t>Na verdade, vou me concentrar em todos os objetivos que me foram dados pela diretoria.</t>
  </si>
  <si>
    <t>CONF2_Q4_R4_3_M</t>
  </si>
  <si>
    <t>Разработали ли вы специальную программу для {[VAR_KEY_TM_FULLNAME]} перед этим сезоном?</t>
  </si>
  <si>
    <t>CONF2_Q5_F</t>
  </si>
  <si>
    <t>Did you develop a specific program for {[VAR_KEY_TM_FULLNAME]} before this season?</t>
  </si>
  <si>
    <t>Werden Sie in dieser Saison ein besonderes Programm für {[VAR_KEY_TM_FULLNAME]} entwickeln?</t>
  </si>
  <si>
    <t>¿Has desarrollado un programa específico para {[VAR_KEY_TM_FULLNAME]} antes de esta temporada?</t>
  </si>
  <si>
    <t>Ha sviluppato un programma specifico per {[VAR_KEY_TM_FULLNAME]} prima di questa stagione?</t>
  </si>
  <si>
    <t>在本赛季开始前，您是否为{[VAR_KEY_TM_FULLNAME]}制定了专门的训练计划？</t>
  </si>
  <si>
    <t>Você desenvolveu um programa específico para {[VAR_KEY_TM_FULLNAME]} antes desta temporada?</t>
  </si>
  <si>
    <t>CONF2_Q5_F_1</t>
  </si>
  <si>
    <t>Avez-vous mis en place un programme particulier pour {[VAR_KEY_TM_FULLNAME]} avant cette saison ?</t>
  </si>
  <si>
    <t>CONF2_Q5_F_2</t>
  </si>
  <si>
    <t>Y a-t-il eu des aménagements spécifiques dans la préparation de {[VAR_KEY_TM_FULLNAME]} ?</t>
  </si>
  <si>
    <t>CONF2_Q5_F_3</t>
  </si>
  <si>
    <t>Un travail individualisé a-t-il été mis en place pour {[VAR_KEY_TM_FULLNAME]} cette année ?</t>
  </si>
  <si>
    <t>CONF2_Q5_M</t>
  </si>
  <si>
    <t>Конечно. Я не могла относиться к {[VAR_KEY_TM_FIRSTNAME]} как к обычной спортсменке. Мы разработали для неё специальную программу подготовки.</t>
  </si>
  <si>
    <t>CONF2_Q5_M_1</t>
  </si>
  <si>
    <t>CONF2_Q5_M_2</t>
  </si>
  <si>
    <t>CONF2_Q5_M_3</t>
  </si>
  <si>
    <t>CONF2_Q5_R1_1_F</t>
  </si>
  <si>
    <t>Of course, I couldn’t treat {[VAR_KEY_TM_FIRSTNAME]} like an ordinary player. A specific training process was developed just for her.</t>
  </si>
  <si>
    <t>Bien sûr, je ne peux pas traiter {[VAR_KEY_TM_FIRSTNAME]} comme une joueuse lambda, un processus d’entrainement spécifique a été créé pour elle.</t>
  </si>
  <si>
    <t>Aber klar doch. Ich kann {[VAR_KEY_TM_FIRSTNAME]} ja nicht wie eine gewöhnliche Spielerin behandeln. Für sie wurde ein ganz spezifischer Trainingsplan erstellt.</t>
  </si>
  <si>
    <t>Por supuesto. No podría tratar a {[VAR_KEY_TM_FIRSTNAME]} como a una tenista cualquiera. Hemos desarrollado un proceso de entrenamiento específico para ella.</t>
  </si>
  <si>
    <t>Certo, {[VAR_KEY_TM_FIRSTNAME]} non è una giocatrice qualunque. Abbiamo sviluppato un allenamento specifico solo per lei.</t>
  </si>
  <si>
    <t>当然，{[VAR_KEY_TM_FIRSTNAME]}并不是普通的球员，我为她制定了专属的训练流程。</t>
  </si>
  <si>
    <t>Конечно. Я не мог относиться к {[VAR_KEY_TM_FIRSTNAME]} как к обычному спортсмену. Мы разработали для него специальную программу подготовки.</t>
  </si>
  <si>
    <t>Claro, eu não poderia tratar {[VAR_KEY_TM_FIRSTNAME]} como uma jogadora comum. Um processo de treinamento específico foi desenvolvido apenas para ela.</t>
  </si>
  <si>
    <t>CONF2_Q5_R1_1_M</t>
  </si>
  <si>
    <t>Of course, I couldn’t treat {[VAR_KEY_TM_FIRSTNAME]} like an ordinary player. A specific training process was developed just for him.</t>
  </si>
  <si>
    <t>Bien sûr, je ne peux pas traiter {[VAR_KEY_TM_FIRSTNAME]} comme un joueur lambda, un processus d’entrainement spécifique a été créé pour lui.</t>
  </si>
  <si>
    <t>Aber klar doch. Ich kann {[VAR_KEY_TM_FIRSTNAME]} ja nicht wie einen gewöhnlichen Spieler behandeln. Für ihn wurde ein ganz spezifischer Trainingsplan erstellt.</t>
  </si>
  <si>
    <t>Por supuesto. No podría tratar a {[VAR_KEY_TM_FIRSTNAME]} como a un tenista cualquiera. Hemos desarrollado un proceso de entrenamiento específico para él.</t>
  </si>
  <si>
    <t>Certo, {[VAR_KEY_TM_FIRSTNAME]} non è un giocatore qualunque. Abbiamo sviluppato un allenamento specifico solo per lui.</t>
  </si>
  <si>
    <t>当然，{[VAR_KEY_TM_FIRSTNAME]}并不是普通的球员，我为他制定了专属的训练流程。</t>
  </si>
  <si>
    <t>{[VAR_KEY_TM_FIRSTNAME]} — не такая, как другие. Я уделяю ей максимум времени, чтобы привести её в идеальное психологическое состояние.</t>
  </si>
  <si>
    <t>Claro, eu não poderia tratar {[VAR_KEY_TM_FIRSTNAME]} como um jogador comum. Um processo de treinamento específico foi desenvolvido apenas para ele.</t>
  </si>
  <si>
    <t>CONF2_Q5_R1_2_F</t>
  </si>
  <si>
    <t>{[VAR_KEY_TM_FIRSTNAME]} is not like other players. I dedicate the largest amount of my time to her to get her in the best state of mind.</t>
  </si>
  <si>
    <t>{[VAR_KEY_TM_FIRSTNAME]} n’est pas une joueuse comme les autres, je lui accorde la plus grande partie de mon temps pour la mettre dans les meilleures conditions.</t>
  </si>
  <si>
    <t>{[VAR_KEY_TM_FIRSTNAME]} ist nicht wie andere Spielerinnen. Ich wende den Großteil meiner Zeit dafür auf, sie dabei zu unterstützen, die richtige Einstellung einzunehmen.</t>
  </si>
  <si>
    <t>{[VAR_KEY_TM_FIRSTNAME]} no es como otras tenistas. Le dedico la mayor parte de mi tiempo para que esté en las mejores condiciones.</t>
  </si>
  <si>
    <t>{[VAR_KEY_TM_FIRSTNAME]} non è una giocatrice qualunque. Ho dedicato tantissimo tempo per farle avere la mentalità giusta.</t>
  </si>
  <si>
    <t>{[VAR_KEY_TM_FIRSTNAME]}与其他球员不同，我投入最多的时间帮助她保持最佳状态。</t>
  </si>
  <si>
    <t>{[VAR_KEY_TM_FIRSTNAME]} — не такой, как другие. Я уделяю ему максимум времени, чтобы привести его в идеальное психологическое состояние.</t>
  </si>
  <si>
    <t>{[VAR_KEY_TM_FIRSTNAME]} não é como outras jogadoras. Dedico a maior parte do meu tempo a ela para colocá-la no melhor estado de espírito.</t>
  </si>
  <si>
    <t>CONF2_Q5_R1_2_M</t>
  </si>
  <si>
    <t>{[VAR_KEY_TM_FIRSTNAME]} is not like other players. I dedicate the largest amount of my time to him to get him in the best state of mind.</t>
  </si>
  <si>
    <t>{[VAR_KEY_TM_FIRSTNAME]} n’est pas un joueur comme les autres, je lui accorde la plus grande partie de mon temps pour le mettre dans les meilleures conditions.</t>
  </si>
  <si>
    <t>{[VAR_KEY_TM_FIRSTNAME]} ist nicht wie andere Spieler. Ich wende den Großteil meiner Zeit dafür auf, ihn dabei zu unterstützen, die richtige Einstellung einzunehmen.</t>
  </si>
  <si>
    <t>{[VAR_KEY_TM_FIRSTNAME]} no es como otros tenistas. Le dedico la mayor parte de mi tiempo para que esté en las mejores condiciones.</t>
  </si>
  <si>
    <t>{[VAR_KEY_TM_FIRSTNAME]} non è un giocatore qualunque. Ho dedicato tantissimo tempo per fargli avere la mentalità giusta.</t>
  </si>
  <si>
    <t>{[VAR_KEY_TM_FIRSTNAME]}与其他球员不同，我投入最多的时间帮助他保持最佳状态。</t>
  </si>
  <si>
    <t>Я уделяю ей больше внимания, чем другим игрокам, но содержание тренировок одинаковое. У каждого есть всё, чтобы добиться успеха.</t>
  </si>
  <si>
    <t>{[VAR_KEY_TM_FIRSTNAME]} não é como outros jogadores. Dedico a maior parte do meu tempo a ele para colocá-lo no melhor estado de espírito.</t>
  </si>
  <si>
    <t>CONF2_Q5_R2_1_F</t>
  </si>
  <si>
    <t>I give her more attention than the other players, but the content of the training is the same. Every one of our players has what it takes to succeed.</t>
  </si>
  <si>
    <t>Je lui accorde plus d’attention qu’aux autres joueurs mais le contenu de l’entraînement ne change pas, chacun de nos joueurs a tout en main pour réussir.</t>
  </si>
  <si>
    <t>Ich widme ihr mehr Aufmerksamkeit als den anderen Spielerinnen, aber der Inhalt des Trainings ist im Wesentlichen derselbe. Jeder unserer Spieler hat das Zeug dazu, erfolgreich zu sein.</t>
  </si>
  <si>
    <t>A ella le dedico más atención que a los demás tenistas, pero el entrenamiento es igual en esencia. Todos nuestros tenistas tienen lo necesario para triunfar.</t>
  </si>
  <si>
    <t>Le ho dato più attenzione, ma gli allenamenti sono uguali per tutti. Tutti i nostri giocatori hanno la stoffa per vincere.</t>
  </si>
  <si>
    <t>我确实比其他球员更关注她，但大家的训练内容是相同的。我们每个球员都有成功的潜力。</t>
  </si>
  <si>
    <t>Я уделяю ему больше внимания, чем другим игрокам, но содержание тренировок одинаковое. У каждого есть всё, чтобы добиться успеха.</t>
  </si>
  <si>
    <t>Eu dou mais atenção a ela do que às outras jogadoras, mas o conteúdo do treinamento é o mesmo. Cada uma de nossas jogadoras tem o que é preciso para ter sucesso.</t>
  </si>
  <si>
    <t>CONF2_Q5_R2_1_M</t>
  </si>
  <si>
    <t>I give him more attention than the other players, but the content of the training is the same. Every one of our players has what it takes to succeed.</t>
  </si>
  <si>
    <t>Ich widme ihm mehr Aufmerksamkeit als den anderen Spielern, aber der Inhalt des Trainings ist im Wesentlichen derselbe. Jeder unserer Spieler hat das Zeug dazu, erfolgreich zu sein.</t>
  </si>
  <si>
    <t>A él le dedico más atención que a los demás tenistas, pero el entrenamiento es igual en esencia. Todos nuestros tenistas tienen lo necesario para triunfar.</t>
  </si>
  <si>
    <t>Gli ho dato più attenzione, ma gli allenamenti sono uguali per tutti. Tutti i nostri giocatori hanno la stoffa per vincere.</t>
  </si>
  <si>
    <t>Вся академия работает одинаково в межсезонье, но я бы соврала, если бы сказала, что не сосредоточена прежде всего на {[VAR_KEY_TM_FIRSTNAME]}.</t>
  </si>
  <si>
    <t>Eu dou mais atenção a ele do que aos outros jogadores, mas o conteúdo do treinamento é o mesmo. Cada um de nossos jogadores tem o que é preciso para ter sucesso.</t>
  </si>
  <si>
    <t>CONF2_Q5_R2_2_F</t>
  </si>
  <si>
    <t>The whole academy works the same way during the preseason, but I would be lying if I said I wasn’t focused primarily on {[VAR_KEY_TM_FIRSTNAME]}.</t>
  </si>
  <si>
    <t>L’ensemble de l’académie fonctionne de la même manière durant la présaison, mais je vous mentirais si je vous disais que mes yeux ne sont pas rivés sur {[VAR_KEY_TM_FIRSTNAME]}.</t>
  </si>
  <si>
    <t>Die gesamte Akademie folgt in der Vorsaison demselben Trainingsplan, aber ich würde lügen, wenn ich sagen würde, dass ich mich nicht in erster Linie auf {[VAR_KEY_TM_FIRSTNAME]} konzentriert habe.</t>
  </si>
  <si>
    <t>Toda la escuela funciona de la misma manera durante la pretemporada, pero mentiría si dijera que no me he centrado principalmente en {[VAR_KEY_TM_FIRSTNAME]}.</t>
  </si>
  <si>
    <t>L'accademia va avanti come nel pre-stagione, ma sarebbe una bugia se dicessi che non mi sono concentrato soprattutto su {[VAR_KEY_TM_FIRSTNAME]}.</t>
  </si>
  <si>
    <t>整个学院在季前备战期的训练方式是一致的，但如果说我并非更关注 {[VAR_KEY_TM_FIRSTNAME]}，那就是在撒谎。</t>
  </si>
  <si>
    <t>Вся академия работает одинаково в межсезонье, но я бы соврал, если бы сказал, что не сосредоточен прежде всего на {[VAR_KEY_TM_FIRSTNAME]}.</t>
  </si>
  <si>
    <t>Toda a academia funciona da mesma forma durante a pré-temporada, mas eu estaria mentindo se dissesse que não estava focado principalmente em {[VAR_KEY_TM_FIRSTNAME]}.</t>
  </si>
  <si>
    <t>CONF2_Q5_R2_2_M</t>
  </si>
  <si>
    <t>Совсем нет. {[VAR_KEY_TM_FIRSTNAME]} не имеет особого статуса в команде. Наша программа направлена на раскрытие потенциала каждого игрока.</t>
  </si>
  <si>
    <t>CONF2_Q5_R3_1_F</t>
  </si>
  <si>
    <t>Absolutely not. {[VAR_KEY_TM_FIRSTNAME]} doesn’t have any special status within our team. Our program is optimized to bring the best out of every player.</t>
  </si>
  <si>
    <t>Absolument pas, {[VAR_KEY_TM_FIRSTNAME]} n’a pas un statut particulier dans l’effectif, notre programme est optimisé pour tirer le meilleur de chacun.</t>
  </si>
  <si>
    <t>Natürlich nicht. {[VAR_KEY_TM_FIRSTNAME]} nimmt keine Sonderrolle in unserem Team ein. Unser Programm wurde so optimiert, dass es aus jedem Spieler das Beste herausholt.</t>
  </si>
  <si>
    <t>De ninguna manera. {[VAR_KEY_TM_FIRSTNAME]} no tiene ningún estatus especial dentro de nuestro equipo. Nuestro programa está optimizado para sacar lo mejor de cada tenista.</t>
  </si>
  <si>
    <t>Certo che no. {[VAR_KEY_TM_FIRSTNAME]} non ha uno status speciale all'interno del team, il programma è ottimizzato per tirare fuori il meglio da tutti.</t>
  </si>
  <si>
    <t>绝对没有，{[VAR_KEY_TM_FIRSTNAME]} 在队中并没有特殊待遇。我们的训练计划旨在让每位球员都能发挥出最佳水平。</t>
  </si>
  <si>
    <t>Absolutamente não. {[VAR_KEY_TM_FIRSTNAME]} não tem nenhum status especial dentro de nossa equipe. Nosso programa é otimizado para extrair o melhor de cada jogadora.</t>
  </si>
  <si>
    <t>CONF2_Q5_R3_1_M</t>
  </si>
  <si>
    <t>Прежде всего, мы — команда. Создавать отдельные программы для каждого игрока было бы ошибкой.</t>
  </si>
  <si>
    <t>Absolutamente não. {[VAR_KEY_TM_FIRSTNAME]} não tem nenhum status especial dentro de nossa equipe. Nosso programa é otimizado para extrair o melhor de cada jogador.</t>
  </si>
  <si>
    <t>CONF2_Q5_R3_2_F</t>
  </si>
  <si>
    <t>Above all, we’re a team. It would only be a disservice if we began creating different training regimens for each player.</t>
  </si>
  <si>
    <t>Nous sommes avant tout une équipe, si nous commençons à créer un entrainement pour chacun, cela ne peut que nous desservir.</t>
  </si>
  <si>
    <t>Vor allem sind wir erst einmal ein Team. Wir würden uns und ihnen keinen Gefallen damit tun, wenn wir für jeden Spieler einen eigenen Trainingsplan aufstellen würden.</t>
  </si>
  <si>
    <t>Sobre todo, somos un equipo. Crear diferentes regímenes de entrenamiento para cada tenista no sería bueno para nadie.</t>
  </si>
  <si>
    <t>Siamo una squadra, prima di tutto. Faremmo un torto ai giocatori se cominciassimo a fare preparazioni diverse per tutti.</t>
  </si>
  <si>
    <t>首先，我们是一支团队。若为每个球员单独制定训练方案，结果只会适得其反。</t>
  </si>
  <si>
    <t>Acima de tudo, somos uma equipe. Seria um desserviço se começássemos a criar regimes de treinamento diferentes para cada jogadora.</t>
  </si>
  <si>
    <t>CONF2_Q5_R3_2_M</t>
  </si>
  <si>
    <t>Не только для {[VAR_KEY_TM_FIRSTNAME]}, но и для всей команды. У каждого игрока есть своя персональная тренировочная программа.</t>
  </si>
  <si>
    <t>Acima de tudo, somos uma equipe. Seria um desserviço se começássemos a criar regimes de treinamento diferentes para cada jogador.</t>
  </si>
  <si>
    <t>CONF2_Q5_R4_1_F</t>
  </si>
  <si>
    <t>Not just for {[VAR_KEY_TM_FIRSTNAME]}, but for the entire team. Every one of our players is special and has a training program designed just for them.</t>
  </si>
  <si>
    <t>Pas seulement pour {[VAR_KEY_TM_FIRSTNAME]}, mais pour toute l’équipe, chacun de nos joueurs est spécial et à un entrainement adapté à ses besoins.</t>
  </si>
  <si>
    <t>Nicht nur für {[VAR_KEY_TM_FIRSTNAME]}, sondern für das gesamte Team. Jeder unserer Spieler ist etwas ganz Besonderes und wir haben für jeden von ihnen einen individuellen Trainingsplan ausgearbeitet.</t>
  </si>
  <si>
    <t>No solo para {[VAR_KEY_TM_FIRSTNAME]}, sino para todo el equipo. Todos nuestros tenistas son especiales y siguen un programa de entrenamiento personalizado.</t>
  </si>
  <si>
    <t>Non solo per {[VAR_KEY_TM_FIRSTNAME]}, ma per tutta la squadra. Tutti i giocatori sono speciali e ognuno ha un programma di allenamento specifico.</t>
  </si>
  <si>
    <t>不只是针对{[VAR_KEY_TM_FIRSTNAME]}，整个团队均是如此。我们每位球员都有自己的专属训练方案。</t>
  </si>
  <si>
    <t>Não apenas para {[VAR_KEY_TM_FIRSTNAME]}, mas para toda a equipe. Cada uma de nossas jogadoras é especial e tem um programa de treinamento projetado apenas para ela.</t>
  </si>
  <si>
    <t>CONF2_Q5_R4_1_M</t>
  </si>
  <si>
    <t>Вы имеете в виду индивидуальные программы? Одинаковые тренировки для всех просто не сработают.</t>
  </si>
  <si>
    <t>Não apenas para {[VAR_KEY_TM_FIRSTNAME]}, mas para toda a equipe. Cada um de nossos jogadores é especial e tem um programa de treinamento projetado apenas para ele.</t>
  </si>
  <si>
    <t>CONF2_Q5_R4_2_F</t>
  </si>
  <si>
    <t>A unique training program for each player, you mean? A similar training for each player wouldn’t work.</t>
  </si>
  <si>
    <t>Un programme particulier pour chaque joueur vous voulez dire ? Un entrainement similaire pour chaque joueur ne peut pas fonctionner.</t>
  </si>
  <si>
    <t>Ein individueller Trainingsplan für jeden Spieler? Es würde nichts nützen, wenn jeder Spieler dasselbe Training absolviert.</t>
  </si>
  <si>
    <t>¿Te refieres a un programa de entrenamiento único para cada tenista? Un entrenamiento similar para cada tenista no funcionaría.</t>
  </si>
  <si>
    <t>Cioè, un programma di preparazione atletica specifico per ogni giocatore? Un allenamento uguale per tutti non va bene.</t>
  </si>
  <si>
    <t>你是指每个球员都有独特的训练方案吗？的确如此，如果大家训练方式都一样，那肯定行不通。</t>
  </si>
  <si>
    <t>Um programa de treinamento único para cada jogadora, você quer dizer? Um treinamento semelhante para cada jogadora não funcionaria.</t>
  </si>
  <si>
    <t>CONF2_Q5_R4_2_M</t>
  </si>
  <si>
    <t>Вы начинаете новый сезон в {[VAR_MANAGER_AFFILIATION_NAME]}. Как далеко заведёт вас это приключение?</t>
  </si>
  <si>
    <t>Um programa de treinamento único para cada jogador, você quer dizer? Um treinamento semelhante para cada jogador não funcionaria.</t>
  </si>
  <si>
    <t>CONF2_Q6_F</t>
  </si>
  <si>
    <t>You’re kicking off a new season at {[VAR_MANAGER_AFFILIATION_NAME]}. How far is this adventure going to go?</t>
  </si>
  <si>
    <t>Die neue Saison beginnt für Sie bei {[VAR_MANAGER_AFFILIATION_NAME]}. Wie weit wollen Sie noch kommen?</t>
  </si>
  <si>
    <t>Estás comenzando una nueva temporada en {[VAR_MANAGER_AFFILIATION_NAME]}. ¿Hasta dónde va a llegar esta aventura?</t>
  </si>
  <si>
    <t>Inizia la stagione con {[VAR_MANAGER_AFFILIATION_NAME]}. Quanto durerà quest'avventura?</t>
  </si>
  <si>
    <t>您在{[VAR_MANAGER_AFFILIATION_NAME]}开启了新赛季，请问这条路您会走多远？</t>
  </si>
  <si>
    <t>Você está começando uma nova temporada em {[VAR_MANAGER_AFFILIATION_NAME]}. Até onde esta aventura irá?</t>
  </si>
  <si>
    <t>CONF2_Q6_F_1</t>
  </si>
  <si>
    <t>Vous débutez une nouvelle saison à {[VAR_MANAGER_AFFILIATION_NAME]}, jusqu’où ira cette aventure ?</t>
  </si>
  <si>
    <t>CONF2_Q6_F_2</t>
  </si>
  <si>
    <t>Cette nouvelle saison ouvre un nouveau chapitre : jusqu’où espérez-vous aller avec {[VAR_MANAGER_AFFILIATION_NAME]}?</t>
  </si>
  <si>
    <t>CONF2_Q6_F_3</t>
  </si>
  <si>
    <t>Jusqu’où souhaitez-vous aller avec {[VAR_MANAGER_AFFILIATION_NAME]} ?</t>
  </si>
  <si>
    <t>CONF2_Q6_M</t>
  </si>
  <si>
    <t>Это большое удовольствие. Развитие академии идёт по плану. Мне здесь ещё многое предстоит сделать.</t>
  </si>
  <si>
    <t>CONF2_Q6_M_1</t>
  </si>
  <si>
    <t>CONF2_Q6_M_2</t>
  </si>
  <si>
    <t>CONF2_Q6_M_3</t>
  </si>
  <si>
    <t>CONF2_Q6_R1_1_F</t>
  </si>
  <si>
    <t>It’s a great pleasure. The academy’s development is going as planned. There’s still a lot left for me to do here.</t>
  </si>
  <si>
    <t>C’est un grand bonheur, le développement de l’académie se déroule selon mon plan, j’ai encore de grandes choses à accomplir ici.</t>
  </si>
  <si>
    <t>Es macht mir wirklich Freude. Die Akademie entwickelt sich genau nach Plan. Und ich kann mich immer noch gut einbringen und etwas tun.</t>
  </si>
  <si>
    <t>Estoy muy feliz. El desarrollo de la escuela va según lo planeado. Todavía me queda mucho por hacer aquí.</t>
  </si>
  <si>
    <t>È un piacere immenso. Lo sviluppo dell'accademia sta andando come previsto. C'è ancora molto da fare.</t>
  </si>
  <si>
    <t>这是件令人愉快的事。学院的发展一切按计划进行，我在这里还有许多事情要完成。</t>
  </si>
  <si>
    <t>É um grande prazer. O desenvolvimento da academia está indo como planejado. Ainda há muito que eu preciso fazer aqui.</t>
  </si>
  <si>
    <t>CONF2_Q6_R1_1_M</t>
  </si>
  <si>
    <t>Я никогда не была счастливее. Академия становится одной из лучших в мире! Уходить я не собираюсь.</t>
  </si>
  <si>
    <t>CONF2_Q6_R1_2_F</t>
  </si>
  <si>
    <t>I’ve never been happier. The academy is becoming one of the most important in the world! I’m not ready to leave.</t>
  </si>
  <si>
    <t>Je n’ai jamais été aussi heureux, l’académie devient l’une des plus importantes au monde ! Je ne suis pas prêt de partir.</t>
  </si>
  <si>
    <t>Ich bin noch nie so glücklich und zufrieden gewesen. Die Akademie wächst zu einer der bekanntesten der Welt heran! Ich will hier noch nicht wieder weg.</t>
  </si>
  <si>
    <t>Nunca he sido más feliz. ¡La escuela se está convirtiendo en una de las más importantes del mundo! No tengo intención de marcharme ahora.</t>
  </si>
  <si>
    <t>Non sono mai stato così felice, l'accademia sta diventando una delle più importanti al mondo! Non sono pronto a andar via.</t>
  </si>
  <si>
    <t>我从未如此开心。学院正逐步成为世界上最重要的网球学院之一！我暂时还不打算离开。</t>
  </si>
  <si>
    <t>Я никогда не был счастливее. Академия становится одной из лучших в мире! Уходить я не собираюсь.</t>
  </si>
  <si>
    <t>Eu nunca estive tão feliz. A academia está se tornando uma das mais importantes do mundo! Não estou pronta para ir embora.</t>
  </si>
  <si>
    <t>CONF2_Q6_R1_2_M</t>
  </si>
  <si>
    <t>Когда работаешь на такого амбициозного человека, как {[VAR_BOARD_DIRECTORY_FULLNAME]}, чувствуешь, что получил важную миссию. Я не уйду, пока не выполню её.</t>
  </si>
  <si>
    <t>Eu nunca estive tão feliz. A academia está se tornando uma das mais importantes do mundo! Não estou pronto para sair.</t>
  </si>
  <si>
    <t>CONF2_Q6_R2_1_F</t>
  </si>
  <si>
    <t>When you start to work for someone as ambitious as {[VAR_BOARD_DIRECTORY_FULLNAME]}, you’ll feel like you’ve been given an assignment. I won’t leave until I’ve completed it.</t>
  </si>
  <si>
    <t>Quand vous travaillez pour quelqu’un avec l’ambition qu’a {[VAR_BOARD_DIRECTORY_FULLNAME]}, vous vous sentez investi d’une mission, je ne partirai pas tant qu’elle ne sera pas remplie.</t>
  </si>
  <si>
    <t>Wenn du für jemanden arbeitest, der so ehrgeizig ist, wie {[VAR_BOARD_DIRECTORY_FULLNAME]}, dann hast du irgendwie das Gefühl, dass du eine Aufgabe erhalten hast. Ich werde nicht gehen, bis ich diese Aufgabe erfüllt habe.</t>
  </si>
  <si>
    <t>Cuando trabajas para alguien con la ambición de {[VAR_BOARD_DIRECTORY_FULLNAME]}, sientes que se te ha asignado una misión. No pienso irme hasta haberla cumplido.</t>
  </si>
  <si>
    <t>Quando si lavora con una persona ambiziosa come {[VAR_BOARD_DIRECTORY_FULLNAME]}, ci si sente investiti di una missione. Non me ne andrò finché non l'avrò portata a termine.</t>
  </si>
  <si>
    <t>当你为像{[VAR_BOARD_DIRECTORY_FULLNAME]}这样雄心勃勃的人工作时，你会觉得肩负重要使命。在完成任务之前，我不会离开。</t>
  </si>
  <si>
    <t>Quando você começa a trabalhar para alguém tão ambicioso quanto {[VAR_BOARD_DIRECTORY_FULLNAME]}, você sente que recebeu uma tarefa. Não sairei até que a tenha completado.</t>
  </si>
  <si>
    <t>CONF2_Q6_R2_1_M</t>
  </si>
  <si>
    <t>{[VAR_BOARD_DIRECTORY_FULLNAME]} спрашивает меня об этом каждый день. Я хочу оправдать её ожидания и уйду только тогда, когда перестану быть нужным человеку на этом посту.</t>
  </si>
  <si>
    <t>CONF2_Q6_R2_2_F</t>
  </si>
  <si>
    <t>{[VAR_BOARD_DIRECTORY_FULLNAME]} asks me every day. I want to satisfy her demands, and I’ll leave the academy when I’m no longer the man for the job.</t>
  </si>
  <si>
    <t>{[VAR_BOARD_DIRECTORY_FULLNAME]} m’en demande plus chaque jour, je veux satisfaire ses exigences, je quitterai l’académie quand je ne serai plus l’homme de la situation.</t>
  </si>
  <si>
    <t>{[VAR_BOARD_DIRECTORY_FULLNAME]} fragt mich jeden Tag. Ich will ihre Forderungen erfüllen und werde die Akademie verlassen, wenn ich nicht mehr der richtige Mann für den Job bin.</t>
  </si>
  <si>
    <t>{[VAR_BOARD_DIRECTORY_FULLNAME]} me pregunta todos los días. Quiero satisfacer sus exigencias y dejaré la escuela cuando no sea la persona adecuada para este trabajo.</t>
  </si>
  <si>
    <t>{[VAR_BOARD_DIRECTORY_FULLNAME]} me lo chiede tutti i giorni. Voglio accontentare le sue richieste e lascerò l'accademia quando il lavoro non farà più per me.</t>
  </si>
  <si>
    <t>{[VAR_BOARD_DIRECTORY_FULLNAME]}每天都在问我。我不想让她失望，等我不再适合这个职位时，我才会离开学院。</t>
  </si>
  <si>
    <t>{[VAR_BOARD_DIRECTORY_FULLNAME]} спрашивает меня об этом каждый день. Я хочу оправдать его ожидания и уйду только тогда, когда перестану быть нужным человеку на этом посту.</t>
  </si>
  <si>
    <t>{[VAR_BOARD_DIRECTORY_FULLNAME]} me pergunta todos os dias. Quero satisfazer as demandas dela, e deixarei a academia quando não for mais o homem certo para o trabalho.</t>
  </si>
  <si>
    <t>CONF2_Q6_R2_2_M</t>
  </si>
  <si>
    <t>{[VAR_BOARD_DIRECTORY_FULLNAME]} asks me every day. I want to satisfy his demands, and I’ll leave the academy when I’m no longer the man for the job.</t>
  </si>
  <si>
    <t>{[VAR_BOARD_DIRECTORY_FULLNAME]} fragt mich jeden Tag. Ich will seine Forderungen erfüllen und werde die Akademie verlassen, wenn ich nicht mehr der richtige Mann für den Job bin.</t>
  </si>
  <si>
    <t>{[VAR_BOARD_DIRECTORY_FULLNAME]}每天都在问我。我不想让他失望，等我不再适合这个职位时，我才会离开学院。</t>
  </si>
  <si>
    <t>Жить в {[VAR_MANAGER_AFFILIATION_CITY]} так приятно, что трудно представить, чтобы кто-то захотел отказаться от работы своей мечты в таком месте.</t>
  </si>
  <si>
    <t>{[VAR_BOARD_DIRECTORY_FULLNAME]} me pergunta todos os dias. Quero satisfazer as demandas dele, e deixarei a academia quando não for mais o homem certo para o trabalho.</t>
  </si>
  <si>
    <t>CONF2_Q6_R3_1_F</t>
  </si>
  <si>
    <t>It’s so nice to live in {[VAR_MANAGER_AFFILIATION_CITY]}, I can’t imagine anyone wanting to give up the job of their dreams in a place like this.</t>
  </si>
  <si>
    <t>Il fait si bon vivre à {[VAR_MANAGER_AFFILIATION_CITY]}, je ne vois pas qui renoncerait au travail de ses rêves dans un tel environnement.</t>
  </si>
  <si>
    <t>Es ist wirklich schön hier in {[VAR_MANAGER_AFFILIATION_CITY]}. Ich kann mir gar nicht vorstellen, dass jemand seinen Traumjob an einem Ort wie diesem aufgeben würde.</t>
  </si>
  <si>
    <t>Me gusta tanto vivir en {[VAR_MANAGER_AFFILIATION_CITY]} que no puedo imaginarme a nadie que quisiera dejar el trabajo de sus sueños en un lugar como este.</t>
  </si>
  <si>
    <t>Si sta bene a {[VAR_MANAGER_AFFILIATION_CITY]}, non riesco a immaginare di rinunciare al lavoro dei miei sogni in un posto del genere.</t>
  </si>
  <si>
    <t>能生活在{[VAR_MANAGER_AFFILIATION_CITY]}这样美好的地方真是太棒了，我无法想象有人会舍弃在这里的理想工作。</t>
  </si>
  <si>
    <t>É tão bom morar em {[VAR_MANAGER_AFFILIATION_CITY]}, não consigo imaginar ninguém querendo desistir do emprego dos sonhos em um lugar como este.</t>
  </si>
  <si>
    <t>CONF2_Q6_R3_1_M</t>
  </si>
  <si>
    <t>Рабочая атмосфера отличная. Я счастлива и профессионально, и лично. У меня нет причин уходить.</t>
  </si>
  <si>
    <t>CONF2_Q6_R3_2_F</t>
  </si>
  <si>
    <t>The work environment is top notch. I’m happy professionally and personally. I have no reason to go now.</t>
  </si>
  <si>
    <t>Le cadre de travail est exceptionnel, je suis heureux professionnellement ainsi que personnellement, je n’ai aucune raison de m’en aller.</t>
  </si>
  <si>
    <t>Das Arbeitsumfeld ist wirklich spitzenklasse. Ich bin sehr zufrieden, beruflich, aber auch privat. Es gibt überhaupt keinen Grund, jetzt zu gehen.</t>
  </si>
  <si>
    <t>El ambiente de trabajo es de primera. Estoy feliz tanto a nivel profesional como personal. No tengo razón alguna para irme ahora.</t>
  </si>
  <si>
    <t>L'ambiente di lavoro è eccellente. Sono felice sa a livello professionale che personale, non ho motivi per andare via.</t>
  </si>
  <si>
    <t>这里工作环境一流，我在事业和生活上都感到满意。现在我没有理由离开。</t>
  </si>
  <si>
    <t>Рабочая атмосфера отличная. Я счастлив и профессионально, и лично. У меня нет причин уходить.</t>
  </si>
  <si>
    <t>O ambiente de trabalho é de primeira. Estou feliz profissional e pessoalmente. Não tenho motivos para ir agora.</t>
  </si>
  <si>
    <t>CONF2_Q6_R3_2_M</t>
  </si>
  <si>
    <t>Нужно быть осторожными, чтобы не задержаться дольше, чем следует. В этом сезоне я отдам игрокам всё, а потом подумаю о дальнейших шагах.</t>
  </si>
  <si>
    <t>CONF2_Q6_R4_1_F</t>
  </si>
  <si>
    <t>We have to be careful not to overstay our welcome. I’ll give the players my all this season, and then I’ll think about my next steps.</t>
  </si>
  <si>
    <t>Il faut faire attention à ne pas faire la saison de trop, je vais tout donner pour les joueurs cette année puis je réfléchirai à mon avenir.</t>
  </si>
  <si>
    <t>Wir müssen aufpassen, dass wir ihre Gastfreundschaft nicht ausnutzen. Ich werde den Spielern diese Saison alles geben und dann denke ich darüber nach, was ich als nächstes mache.</t>
  </si>
  <si>
    <t>Siempre hay que procurar marcharse en el momento adecuado. Voy a darlo todo por los tenistas esta temporada y luego ya me plantearé mi futuro.</t>
  </si>
  <si>
    <t>Non voglio stare più del necessari, quest'anno darò tutta la mia attenzione ai giocatori e poi rifletterò sul futuro.</t>
  </si>
  <si>
    <t>我们得注意适可而止。本赛季我会全力以赴，等赛季结束后再考虑下一步。</t>
  </si>
  <si>
    <t>Temos que ter cuidado para não abusar da hospitalidade. Darei o meu melhor aos jogadores nesta temporada, e depois pensarei nos meus próximos passos.</t>
  </si>
  <si>
    <t>CONF2_Q6_R4_1_M</t>
  </si>
  <si>
    <t>Наше совместное время ближе к концу, чем к началу. Этот сезон может стать моим последним, так что будем надеяться, что он будет успешным.</t>
  </si>
  <si>
    <t>CONF2_Q6_R4_2_F</t>
  </si>
  <si>
    <t>Our time together is closer to its end than its start. This could be my final season, so let’s hope it’s a successful one.</t>
  </si>
  <si>
    <t>Ce chemin ensemble est plus proche de son terme que de son départ, cela pourrait être ma dernière saison, espérons qu’elle soit couronnée de succès.</t>
  </si>
  <si>
    <t>Unsere gemeinsame Zeit neigt sich dem Ende entgegen. Dies könnte meine letzte Saison sein, lass uns also die Daumen drücken, dass es eine erfolgreiche wird.</t>
  </si>
  <si>
    <t>Nuestro camino juntos está más cerca de su final que de su principio. Esta podría ser mi última temporada, así que esperemos que esté llena de triunfos.</t>
  </si>
  <si>
    <t>Il percorso è più vicino alla fine che all'inizio. Potrebbe essere la mia ultima stagione qui, speriamo che sia piena di successi.</t>
  </si>
  <si>
    <t>我们在一起的时间已接近尾声。这可能是我的最后一个赛季，希望能有个圆满的结局。</t>
  </si>
  <si>
    <t>Nosso tempo juntos está mais perto do fim do que do começo. Esta pode ser minha última temporada, então vamos torcer para que seja um sucesso.</t>
  </si>
  <si>
    <t>CONF2_Q6_R4_2_M</t>
  </si>
  <si>
    <t>Планируете ли вы приглашать новых игроков в академию, или состав уже полностью укомплектован?</t>
  </si>
  <si>
    <t>CONF2_Q7_F</t>
  </si>
  <si>
    <t>Do you plan on bringing more players into the academy, or is it now complete?</t>
  </si>
  <si>
    <t>Haben Sie vor, noch mehr Spieler in die Akademie aufzunehmen oder gibt es keine Plätze mehr?</t>
  </si>
  <si>
    <t>¿Piensas traer a más tenistas a la escuela o ya estáis al completo?</t>
  </si>
  <si>
    <t>Ha intenzione di ampliare l'organico della squadra oppure avete i numeri giusti?</t>
  </si>
  <si>
    <t>您打算为学院再引进新球员吗？还是说当前阵容已经足够了？</t>
  </si>
  <si>
    <t>Você planeja trazer mais jogadores para a academia, ou ela está completa agora?</t>
  </si>
  <si>
    <t>CONF2_Q7_F_1</t>
  </si>
  <si>
    <t>Pensez-vous faire encore évoluer l’effectif de l’académie ou celui-ci est-il désormais au complet ?</t>
  </si>
  <si>
    <t>CONF2_Q7_F_2</t>
  </si>
  <si>
    <t>Envisagez-vous de nouveaux ajustements dans l’équipe ou êtes-vous satisfait de l’effectif actuel ?</t>
  </si>
  <si>
    <t>CONF2_Q7_F_3</t>
  </si>
  <si>
    <t>L’équipe est-elle finalisée ou d’autres changements sont-ils possibles ?</t>
  </si>
  <si>
    <t>CONF2_Q7_M</t>
  </si>
  <si>
    <t>Нет, у нас полный состав. Никакого набора пока не планируется.</t>
  </si>
  <si>
    <t>CONF2_Q7_M_1</t>
  </si>
  <si>
    <t>CONF2_Q7_M_2</t>
  </si>
  <si>
    <t>CONF2_Q7_M_3</t>
  </si>
  <si>
    <t>CONF2_Q7_R1_1_F</t>
  </si>
  <si>
    <t>No, we’re full. No recruitment is planned for now.</t>
  </si>
  <si>
    <t>Non l’effectif est au complet. Rien de prévu pour le moment.</t>
  </si>
  <si>
    <t>Nein, wir sind wirklich voll. Aktuell können wir niemanden mehr rekrutieren.</t>
  </si>
  <si>
    <t>No, la plantilla está completa. Por el momento no se prevé ninguna incorporación.</t>
  </si>
  <si>
    <t>No, siamo a posto. Per ora non sono previsti cambiamenti.</t>
  </si>
  <si>
    <t>不，我们的名额已满。目前没有招募计划。</t>
  </si>
  <si>
    <t>Não, estamos cheios. Nenhum recrutamento está planejado por enquanto.</t>
  </si>
  <si>
    <t>CONF2_Q7_R1_1_M</t>
  </si>
  <si>
    <t>Мы ничего менять не будем. Начнём сезон с нынешними игроками.</t>
  </si>
  <si>
    <t>CONF2_Q7_R1_2_F</t>
  </si>
  <si>
    <t>We won’t be changing anything else. We’ll start the season with these players.</t>
  </si>
  <si>
    <t>Nous ne bougerons plus, nous allons entamer la saison avec ces joueurs.</t>
  </si>
  <si>
    <t>Wir ändern jetzt nichts mehr. Wir werden mit diesen Spielern in die Saison starten.</t>
  </si>
  <si>
    <t>No vamos a hacer ningún cambio. Empezaremos la temporada con estos tenistas.</t>
  </si>
  <si>
    <t>Non cambiamo nient'altro, iniziamo la stagione con questi giocatori.</t>
  </si>
  <si>
    <t>不会再有调整了。我们会以现有阵容开启新赛季。</t>
  </si>
  <si>
    <t>Não vamos mudar mais nada. Começaremos a temporada com estes jogadores.</t>
  </si>
  <si>
    <t>CONF2_Q7_R1_2_M</t>
  </si>
  <si>
    <t>Нам нужна стабильность перед началом сезона. Новых игроков не будет.</t>
  </si>
  <si>
    <t>CONF2_Q7_R1_3_F</t>
  </si>
  <si>
    <t>We’re in need of a bit of stability before the season begins. There won’t be any new players.</t>
  </si>
  <si>
    <t>Nous avons besoin d’un peu de stabilité avant le début de saison, aucun nouveau joueur n’arrivera.</t>
  </si>
  <si>
    <t>Vor dem Saisonstart wäre es nicht gut, jetzt noch Wirbel zu verursachen. Wir werden derzeit keine neuen Spieler aufnehmen.</t>
  </si>
  <si>
    <t>Necesitamos estabilidad antes de comenzar la temporada. No se incorporarán nuevos tenistas.</t>
  </si>
  <si>
    <t>Abbiamo bisogno di un po' di stabilità prima di iniziare la stagione, non arriverà nessuno di nuovo.</t>
  </si>
  <si>
    <t>在赛季开始前，我们需要一点稳定性。目前不会有新球员加入。</t>
  </si>
  <si>
    <t>Precisamos de um pouco de estabilidade antes do início da temporada. Não haverá novos jogadores.</t>
  </si>
  <si>
    <t>CONF2_Q7_R1_3_M</t>
  </si>
  <si>
    <t>Скорее всего, нет — по крайней мере, пока. Мы следим за игроками, но это скорее наблюдение, чем реальный набор.</t>
  </si>
  <si>
    <t>CONF2_Q7_R2_1_F</t>
  </si>
  <si>
    <t>Probably not, at least not for the time being. We’re monitoring players but it’s more to keep an eye on what’s out there rather than actually recruiting.</t>
  </si>
  <si>
    <t>Probablement pas, en tous les cas rien de prévu pour le moment. On suit des joueurs mais c’est plus de la veille qu’une réelle volonté de recruter.</t>
  </si>
  <si>
    <t>Vermutlich nicht, zumindest aktuell nicht. Wir schauen uns verschiedene Spieler an, aber das ist mehr, um auf dem Laufenden zu bleiben, als dass wir wirklich neue Spieler rekrutieren.</t>
  </si>
  <si>
    <t>Probablemente no, al menos de momento. Sin duda estamos pendientes de otros tenistas, pero es más por estar al tanto que por pensar en incorporaciones inmediatas.</t>
  </si>
  <si>
    <t>Probabilmente no, o comunque non per il momento. Stiamo seguendo dei giocatori per avere il polso della situazione, non per ingaggiare qualcuno di nuovo.</t>
  </si>
  <si>
    <t>暂时不会。我们在关注一些球员，但这更多是为了了解市场动态，而非实际招募。</t>
  </si>
  <si>
    <t>Provavelmente não, pelo menos por enquanto. Estamos monitorando jogadores, mas é mais para ficar de olho no que está por aí do que para recrutar de fato.</t>
  </si>
  <si>
    <t>CONF2_Q7_R2_1_M</t>
  </si>
  <si>
    <t>Шансы на новые изменения в составе минимальны. У нас всегда есть игроки «на радарах» — из интереса и с прицелом на будущее, но в ближайшее время контрактов не будет.</t>
  </si>
  <si>
    <t>CONF2_Q7_R2_2_F</t>
  </si>
  <si>
    <t>There’s very little chance to see new movement at the academy. We always have players on our radar, out of curiosity and with the future in mind, but there won’t be any new contract signings in the near future.</t>
  </si>
  <si>
    <t>Il y a très peu de chances de voir de nouveaux mouvements à l’académie, on a toujours des joueurs sous nos radars par curiosité et pour préparer l’avenir mais aucune signature à venir.</t>
  </si>
  <si>
    <t>Derzeit sehe ich nicht, dass wir in der Akademie groß etwas ändern werden. Wir haben immer neue Spieler auf dem Radar, allein schon aus Neugier und mit Blick auf die Zukunft, aber in absehbarer Zeit wird es keine neuen Vertragsabschlüsse geben.</t>
  </si>
  <si>
    <t>Hay muy pocas posibilidades de que se produzcan cambios en la plantilla. Siempre tenemos tenistas en nuestro radar, por curiosidad y con el futuro en mente, pero no vamos a contratar a nadie en un futuro próximo.</t>
  </si>
  <si>
    <t>La possibilità che arrivi qualcuno è molto bassa. Siamo sempre attenti ai nuovi giocatori, per curiosità ma anche con un occhio al futuro. Per il momento non ci sono nuovi contratti in vista.</t>
  </si>
  <si>
    <t>学院近期几乎不会有新的变动。我们始终关注潜力球员，为未来做准备，但短期内不会签新合同。</t>
  </si>
  <si>
    <t>Há muito pouca chance de vermos novas movimentações na academia. Sempre temos jogadores em nosso radar, por curiosidade e pensando no futuro, mas não haverá novas contratações em breve.</t>
  </si>
  <si>
    <t>CONF2_Q7_R2_2_M</t>
  </si>
  <si>
    <t>Сезон начнёт нынешняя команда. У нас есть резервные варианты, но это — крайняя мера.</t>
  </si>
  <si>
    <t>CONF2_Q7_R2_3_F</t>
  </si>
  <si>
    <t>The current team will be starting the season. We have contingency plans in place, but that would be a last ditch effort.</t>
  </si>
  <si>
    <t>L’équipe actuelle est celle qui débutera la saison, en cas d’imprévu nous avons des solutions de rechange mais ça n’est pas notre volonté.</t>
  </si>
  <si>
    <t>Das aktuelle Team startet die Saison. Wir haben zwar Notfallpläne, aber das wäre wirklich ein letzter Ausweg.</t>
  </si>
  <si>
    <t>El equipo actual será el que comience la temporada. Tenemos planes en caso de imprevistos, pero sería por razones ajenas a nuestra voluntad.</t>
  </si>
  <si>
    <t>Il team attuale sarà quello che inizierà la stagione. Abbiamo un piano di riserva, ma lo attiveremo solo in caso di estremo bisogno.</t>
  </si>
  <si>
    <t>现有团队将开启本赛季。我们有针对意外情况的预案，但那将是万不得已时的选择。</t>
  </si>
  <si>
    <t>A equipe atual começará a temporada. Temos planos de contingência, mas seria um último recurso.</t>
  </si>
  <si>
    <t>CONF2_Q7_R2_3_M</t>
  </si>
  <si>
    <t>Мы всегда активно ищем таланты — это часть ДНК нашей академии. Если появится хорошая возможность, мы её не упустим!</t>
  </si>
  <si>
    <t>CONF2_Q7_R3_1_F</t>
  </si>
  <si>
    <t>We’re always actively scouting. It’s part of our academy’s DNA. If there are any good opportunities out there, we won’t miss them!</t>
  </si>
  <si>
    <t>On est toujours actif, niveau scouting, ça fait partie de l’ADN de notre académie. Si de bonnes opportunités se présentent on ne les ratera pas !</t>
  </si>
  <si>
    <t>Wir bleiben immer aktiv, was die Suche nach neuen Spielern angeht. Das ist einfach Teil unserer Arbeit in der Akademie. Wenn wir da draußen eine gute Möglichkeit sehen, dann werden wir diese nicht verstreichen lassen!</t>
  </si>
  <si>
    <t>Siempre estamos ojeando. Forma parte del ADN de nuestra escuela. Si surge una buena oportunidad, ¡no la desaprovecharemos!</t>
  </si>
  <si>
    <t>I nostri scout sono sempre attivi, fa parte del DNA dell'accademia. Se capitano delle buone occasioni, non ce le facciamo scappare.</t>
  </si>
  <si>
    <t>我们始终在积极物色球员。这是我们学院文化理念的一部分。如果有好机会，我们绝不会错过！</t>
  </si>
  <si>
    <t>Estamos sempre em busca ativa. Faz parte do DNA da nossa academia. Se houver boas oportunidades por aí, não as perderemos!</t>
  </si>
  <si>
    <t>CONF2_Q7_R3_1_M</t>
  </si>
  <si>
    <t>Наши скауты постоянно следят за молодыми дарованиями. Мы всегда ищем выгодные возможности.</t>
  </si>
  <si>
    <t>CONF2_Q7_R3_2_F</t>
  </si>
  <si>
    <t>Our recruiters always have their eyes on the next up-and-comers to bring on. We’re always on the lookout for a good deal.</t>
  </si>
  <si>
    <t>Nos recruteurs ont toujours l’œil sur les prochaines pépites à engager, nous sommes à l’affût en cas d’affaire à saisir.</t>
  </si>
  <si>
    <t>Unsere Anwerber haben immer ein Auge auf vielversprechende Talente. Wir schauen uns immer wieder nach Nachwuchskräften um.</t>
  </si>
  <si>
    <t>Nuestros ojeadores siempre tienen la vista puesta en tenistas interesantes que poder incorporar. Siempre andamos buscando un buen trato.</t>
  </si>
  <si>
    <t>I nostri scout tengono d'occhio i giovani talenti, non ci facciamo sfuggire un'occasione d'oro.</t>
  </si>
  <si>
    <t>我们的招募人员始终在关注下一个有望成功的新星。我们一直在寻找好苗子。</t>
  </si>
  <si>
    <t>Nossos olheiros estão sempre de olho nos próximos talentos para trazer. Estamos sempre procurando um bom negócio.</t>
  </si>
  <si>
    <t>CONF2_Q7_R3_2_M</t>
  </si>
  <si>
    <t>Команда никогда не бывает полностью закрыта. Если появится игрок, которого нельзя упустить, мы обязательно воспользуемся шансом.</t>
  </si>
  <si>
    <t>CONF2_Q7_R3_3_F</t>
  </si>
  <si>
    <t>Our team is never entirely closed. If there’s ever a player available that we can’t let slip by, we’ll jump on the opportunity.</t>
  </si>
  <si>
    <t>Notre effectif n’est jamais complètement fermé, s’il y a un joueur disponible que l’on ne peut pas se permettre de rater, nous sauterons sur l’occasion.</t>
  </si>
  <si>
    <t>Unser Team ist niemals in Stein gemeißelt. Wenn wir einen Spieler entdecken, bei dem wir ein hohes Potenzial vermuten, dann packen wir die Gelegenheit beim Schopfe.</t>
  </si>
  <si>
    <t>Nuestro equipo nunca está del todo cerrado. Si hay algún tenista disponible que no podamos dejar pasar, aprovecharemos la ocasión.</t>
  </si>
  <si>
    <t>Il nostro team non è mai completamente chiuso. Se un c'è un giocatore valido disponibile, cogliamo l'occasione al volo.</t>
  </si>
  <si>
    <t>我们的团队一向对此持开放态度。如果有无法错过的好球员，我们会果断出手。</t>
  </si>
  <si>
    <t>Nossa equipe nunca está totalmente fechada. Se houver algum jogador disponível que não possamos deixar escapar, aproveitaremos a oportunidade.</t>
  </si>
  <si>
    <t>CONF2_Q7_R3_3_M</t>
  </si>
  <si>
    <t>Наш тренировочный центр имеет несколько отличных вариантов, и скоро мы должны объявить о подписании новой звезды!</t>
  </si>
  <si>
    <t>CONF2_Q7_R4_1_F</t>
  </si>
  <si>
    <t>The training and supervision center has some good leads and we should be announcing the signing of a new star soon!</t>
  </si>
  <si>
    <t>Avec l’équipe du centre de formation et de supervision, on a des bonnes pistes et on devrait annoncer prochainement la signature d’un nouveau crack !</t>
  </si>
  <si>
    <t>Das Trainings- und Betreuungszentrum ist bereits einigen spannenden Hinweisen nachgegangen und wir sollten schon bald die Vertragsunterzeichnung eines neuen Stars bekanntgeben können!</t>
  </si>
  <si>
    <t>¡El centro de estudio y formación tiene interesantes perspectivas y pronto deberíamos anunciar la firma de una nueva estrella!</t>
  </si>
  <si>
    <t>Grazie al centro di formazione, abbiamo scovato dei nomi validi e presto annunceremo la firma di un nuovo talento.</t>
  </si>
  <si>
    <t>训练与监督中心已经锁定了几个不错的人选，我们很快就会宣布签下一位新星！</t>
  </si>
  <si>
    <t>O centro de treinamento e supervisão tem boas pistas e devemos anunciar a contratação de uma nova estrela em breve!</t>
  </si>
  <si>
    <t>CONF2_Q7_R4_1_M</t>
  </si>
  <si>
    <t>Мы постоянно в поиске. У нас на подходе новый игрок — очень перспективный, и мы рассчитываем на него.</t>
  </si>
  <si>
    <t>CONF2_Q7_R4_2_F</t>
  </si>
  <si>
    <t>We’re always on the lookout. We have a new arrival in the works who looks to be an extremely promising player that we can benefit from.</t>
  </si>
  <si>
    <t>Nous sommes toujours en prospection, une prochaine arrivée est dans les tuyaux et nous permettra de bénéficier d’un joueur extrêmement prometteur.</t>
  </si>
  <si>
    <t>Wir schauen uns immer wieder um. Da ist schon jemand, der ein sehr, sehr guter Spieler werden könnte. Den wollen wir uns natürlich nicht entgehen lassen.</t>
  </si>
  <si>
    <t>Siempre estamos al acecho. Hay una nueva incorporación a la vista, extremadamente prometedora, que podría aportarnos mucho.</t>
  </si>
  <si>
    <t>Siamo sempre alla ricerca di nuovi talenti. In cantiere c'è un nuovo arrivo che sembra essere molto promettente.</t>
  </si>
  <si>
    <t>我们一直在寻找机会。目前我们正准备迎接一位极具潜力的新球员，她的加入将让我们受益匪浅。</t>
  </si>
  <si>
    <t>Estamos sempre de olho. Temos uma nova chegada em andamento que parece ser uma jogadora extremamente promissora da qual podemos nos beneficiar.</t>
  </si>
  <si>
    <t>CONF2_Q7_R4_2_M</t>
  </si>
  <si>
    <t>我们一直在寻找机会。目前我们正准备迎接一位极具潜力的新球员，他的加入将让我们受益匪浅。</t>
  </si>
  <si>
    <t>Мы постоянно ищем возможности усилить состав. Скоро мы сможем позволить себе подписать талантливого молодого игрока.</t>
  </si>
  <si>
    <t>Estamos sempre de olho. Temos uma nova chegada em andamento que parece ser um jogador extremamente promissor do qual podemos nos beneficiar.</t>
  </si>
  <si>
    <t>CONF2_Q7_R4_3_F</t>
  </si>
  <si>
    <t>We are constantly looking for opportunities to improve the quality of our roster. Soon we should be able to afford the services of a talented young kid.</t>
  </si>
  <si>
    <t>On recherche sans cesse des possibilités d’améliorer qualitativement notre effectif, on devrait pouvoir rapidement s’offrir les services d’un garçon très talentueux.</t>
  </si>
  <si>
    <t>Wir schauen uns immer wieder nach neuen Spielern um, um die Qualität unseres Teams auch weiterhin zu verbessern. Schon bald sollten wir in der Lage sein, uns einen talentierten neuen Spieler leisten zu können.</t>
  </si>
  <si>
    <t>Buscamos constantemente oportunidades para mejorar la calidad de nuestra plantilla. Pronto deberíamos poder permitirnos los servicios de un talento muy prometedor.</t>
  </si>
  <si>
    <t>Siamo costantemente alla ricerca di opportunità per migliorare l'organico. Dovremmo poter essere in grado molto presto di ingaggiare un giovane talento.</t>
  </si>
  <si>
    <t>我们不断寻找机会提升球队阵容的质量。应该很快就能签下一位天赋出众的年轻球员。</t>
  </si>
  <si>
    <t>Estamos constantemente buscando oportunidades para melhorar a qualidade do nosso elenco. Em breve, devemos poder contratar os serviços de um jovem talento.</t>
  </si>
  <si>
    <t>CONF2_Q7_R4_3_M</t>
  </si>
  <si>
    <t>Мы постоянно ищем возможности для усиления состава. Скоро мы сможем позволить себе услуги талантливого молодого игрока.</t>
  </si>
  <si>
    <t>CONF3_Q1_F</t>
  </si>
  <si>
    <t>{[VAR_MANAGER_FULLNAME]}, what a victory for {[VAR_TM_FULLNAME]}! Your player dominated the finals. What do you think made the difference?</t>
  </si>
  <si>
    <t>{[VAR_MANAGER_FULLNAME]}, quelle victoire de {[VAR_TM_FULLNAME]} ! Votre joueuse a dominé de la tête et des épaules la finale, qu'est ce qui a fait la différence ?</t>
  </si>
  <si>
    <t>{[VAR_MANAGER_FULLNAME]}, was für ein Sieg für {[VAR_TM_FULLNAME]}! Ihr Spielerin hat das Finale ganz klar dominiert. Was war Ihrer Meinung nach der entscheidende Faktor dafür?</t>
  </si>
  <si>
    <t>¡{[VAR_MANAGER_FULLNAME]}, qué gran victoria para {[VAR_TM_FULLNAME]}! Tu tenista ha dominado la final. ¿Qué crees que ha servido para marcar la diferencia?</t>
  </si>
  <si>
    <t>{[VAR_MANAGER_FULLNAME]}, che vittoria di {[VAR_TM_FULLNAME]}! Ha proprio dominato la finale. Secondo lei, cos'ha fatto la differenza?</t>
  </si>
  <si>
    <t>{[VAR_MANAGER_FULLNAME]}，{[VAR_TM_FULLNAME]}的这场比赛赢得太漂亮了！您的球员在决赛中优势明显。您认为取胜的关键是什么？</t>
  </si>
  <si>
    <t>{[VAR_MANAGER_FULLNAME]}, какая великолепная победа для {[VAR_TM_FULLNAME]}! В финале ваша игрокиня полностью доминировала. Что, по-вашему, стало решающим?</t>
  </si>
  <si>
    <t>{[VAR_MANAGER_FULLNAME]}, que vitória para {[VAR_TM_FULLNAME]}! Sua jogadora dominou a final. O que você acha que fez a diferença?</t>
  </si>
  <si>
    <t>CONF3_Q1_M</t>
  </si>
  <si>
    <t>{[VAR_MANAGER_FULLNAME]}, quelle victoire de {[VAR_TM_FULLNAME]} ! Votre joueur a dominé de la tête et des épaules la finale, qu'est ce qui a fait la différence ?</t>
  </si>
  <si>
    <t>{[VAR_MANAGER_FULLNAME]}, какая великолепная победа для {[VAR_TM_FULLNAME]}! В финале ваш игрок полностью доминировал. Что, по-вашему, стало решающим?</t>
  </si>
  <si>
    <t>{[VAR_MANAGER_FULLNAME]}, que vitória para {[VAR_TM_FULLNAME]}! Seu jogador dominou a final. O que você acha que fez a diferença?</t>
  </si>
  <si>
    <t>CONF3_Q1_R1_1_F</t>
  </si>
  <si>
    <t>She followed our plan down to the last detail. We both knew that if the other player couldn’t take control of the match, it was all over for her.</t>
  </si>
  <si>
    <t>Elle a appliqué le plan de jeu à la lettre, on savait tous les 2 que si l'adversaire ne prenait pas le contrôle du match, c'était fini pour elle.</t>
  </si>
  <si>
    <t>Sie hat unseren Plan bis ins kleinste Detail umgesetzt. Wir wussten beide, dass die andere Spielerin keine Chance hatte, wenn es ihr nicht gelingen würde, die Kontrolle über das Spiel zu gewinnen.</t>
  </si>
  <si>
    <t>Ha seguido nuestro plan hasta el último detalle. Ambos sabíamos que si la otra jugadora no podía tomar el control del partido, todo habría terminado para ella.</t>
  </si>
  <si>
    <t>Ha seguito la tattica alla lettera. Sappiamo entrambi che se l'avversiaria avesse preso il controllo del match, sarebbe stata spacciata.</t>
  </si>
  <si>
    <t>她丝毫不差地执行了我们的计划。我们都知道，只要对手无法掌控比赛，那么她就稳了。</t>
  </si>
  <si>
    <t>Она выполнила наш план до мельчайших деталей. Мы обе знали: если соперница не сможет захватить контроль над матчем, для неё всё закончено.</t>
  </si>
  <si>
    <t>Ela seguiu nosso plano até o último detalhe. Ambos sabíamos que se a outra jogadora não conseguisse controlar a partida, seria o fim para ela.</t>
  </si>
  <si>
    <t>CONF3_Q1_R1_1_M</t>
  </si>
  <si>
    <t>He followed our plan down to the last detail. We both knew that if the other player couldn’t take control of the match, it was all over for him.</t>
  </si>
  <si>
    <t>Il a appliqué le plan de jeu à la lettre, on savait tous les 2 que si l'adversaire ne prenait pas le contrôle du match, c'était fini pour lui.</t>
  </si>
  <si>
    <t>Er hat unseren Plan bis ins kleinste Detail umgesetzt. Wir wussten beide, dass der andere Spieler keine Chance hatte, wenn es ihm nicht gelingen würde, die Kontrolle über das Spiel zu übernehmen.</t>
  </si>
  <si>
    <t>Ha seguido nuestro plan hasta el último detalle. Ambos sabíamos que si el otro jugador no podía tomar el control del partido, todo habría terminado para él.</t>
  </si>
  <si>
    <t>Ha seguito la tattica alla lettera. Sappiamo entrambi che se l'avversiario avesse preso il controllo del match, sarebbe stato spacciato.</t>
  </si>
  <si>
    <t>他丝毫不差地执行了我们的计划。我们都知道，只要对手无法掌控比赛，那么他就稳了。</t>
  </si>
  <si>
    <t>Он выполнил наш план до мельчайших деталей. Мы оба знали: если соперник не сможет захватить контроль над матчем, для него всё закончено.</t>
  </si>
  <si>
    <t>Ele seguiu nosso plano até o último detalhe. Ambos sabíamos que se o outro jogador não conseguisse controlar a partida, seria o fim para ele.</t>
  </si>
  <si>
    <t>CONF3_Q1_R1_2_F</t>
  </si>
  <si>
    <t>We spent a lot of time studying our opponent’s game, preparing a plan A, a plan B, and even a plan C to keep control of the match no matter the tactics she employs.</t>
  </si>
  <si>
    <t>Nous avons passé beaucoup de temps à étudier le jeu de l’adversaire, préparé un plan A, un plan B et même un plan C pour garder quelque soit sa tactique, le contrôle du match.</t>
  </si>
  <si>
    <t>Wir haben eine Menge Zeit damit verbracht, uns mit der Spieltechnik der Gegnerin zu beschäftigen. Wir haben einen Plan A, dann einen Plan B und sogar einen Plan C ausgearbeitet, um die Kontrolle über das Spiel zu behalten und zwar unabhängig davon, welche ihrer Taktiken sie einsetzen würde.</t>
  </si>
  <si>
    <t>Pasamos mucho tiempo estudiando el juego de nuestra oponente, preparando un plan A, un plan B e incluso un plan C para mantener el control del partido cualesquiera que fueran las tácticas que emplease.</t>
  </si>
  <si>
    <t>Abbiamo passato tanto tempo a studiare l'avversaria, a preparare un piano A, un piano B e addirittura un piano C per non perdere mai il controllo del match.</t>
  </si>
  <si>
    <t>我们花了很多时间研究对手的打法，准备了A计划、B计划甚至C计划，以确保无论对方采用何种战术，我们都能掌控比赛节奏。</t>
  </si>
  <si>
    <t>Мы много времени изучали игру соперницы и подготовили план А, план B и даже план C, чтобы сохранять контроль над матчем независимо от её тактики.</t>
  </si>
  <si>
    <t>Passamos muito tempo estudando o jogo da adversária, preparando um plano A, um plano B e até um plano C para manter o controle da partida, independentemente das táticas que ela empregue.</t>
  </si>
  <si>
    <t>CONF3_Q1_R1_2_M</t>
  </si>
  <si>
    <t>We spent a lot of time studying our opponent’s game, preparing a plan A, a plan B, and even a plan C to keep control of the match no matter the tactics he employs.</t>
  </si>
  <si>
    <t>Wir haben eine Menge Zeit damit verbracht, uns mit der Spieltechnik des Gegners zu beschäftigen. Wir haben einen Plan A, dann einen Plan B und sogar einen Plan C ausgearbeitet, um die Kontrolle über das Spiel zu behalten und zwar unabhängig davon, welche seiner Taktiken er einsetzen würde.</t>
  </si>
  <si>
    <t>Pasamos mucho tiempo estudiando el juego de nuestro oponente, preparando un plan A, un plan B e incluso un plan C para mantener el control del partido cualesquiera que fueran las tácticas que emplease.</t>
  </si>
  <si>
    <t>Abbiamo passato tanto tempo a studiare l'avversario, a preparare un piano A, un piano B e addirittura un piano C per non perdere mai il controllo del match.</t>
  </si>
  <si>
    <t>Мы много времени изучали игру соперника и подготовили план А, план B и даже план C, чтобы сохранять контроль над матчем независимо от его тактики.</t>
  </si>
  <si>
    <t>Passamos muito tempo estudando o jogo do adversário, preparando um plano A, um plano B e até um plano C para manter o controle da partida, independentemente das táticas que ele empregue.</t>
  </si>
  <si>
    <t>CONF3_Q1_R2_1_F</t>
  </si>
  <si>
    <t>She played a perfect match. She’s at her best level. Nobody can stop her right now.</t>
  </si>
  <si>
    <t>Elle a joué un tennis parfait, elle est à son meilleur niveau, personne ne pouvait l'arrêter aujourd'hui.</t>
  </si>
  <si>
    <t>Sie hat ein fantastisches Match gespielt. Sie ist wirklich in Topform. Jetzt kann sie niemand mehr aufhalten.</t>
  </si>
  <si>
    <t>Ha jugado un partido perfecto. Está en su mejor nivel. Nadie puede pararla ahora mismo.</t>
  </si>
  <si>
    <t>Ha giocato una partita perfetta, è al massimo della forma. Adesso non la ferma più nessuno.</t>
  </si>
  <si>
    <t>她打出了一场完美的比赛。她现在状态正佳，势不可挡。</t>
  </si>
  <si>
    <t>Она провела идеальный матч. Она на пике своей формы. Сейчас её никто не остановит.</t>
  </si>
  <si>
    <t>Ela jogou uma partida perfeita. Ela está em seu melhor nível. Ninguém pode pará-la agora.</t>
  </si>
  <si>
    <t>CONF3_Q1_R2_1_M</t>
  </si>
  <si>
    <t>He played a perfect match. He’s at his best level. Nobody can stop him right now.</t>
  </si>
  <si>
    <t>Il a joué un tennis parfait, il est à son meilleur niveau, personne ne pouvait l'arrêter aujourd'hui.</t>
  </si>
  <si>
    <t>Er hat ein fantastisches Match gespielt. Er ist wirklich in Topform. Jetzt kann ihn niemand mehr aufhalten.</t>
  </si>
  <si>
    <t>Ha jugado un partido perfecto. Está en su mejor nivel. Nadie puede pararlo ahora mismo.</t>
  </si>
  <si>
    <t>Ha giocato una partita perfetta, è al massimo della forma. Adesso non lo ferma più nessuno.</t>
  </si>
  <si>
    <t>他打出了一场完美的比赛。他现在状态正佳，势不可挡。</t>
  </si>
  <si>
    <t>Он провёл идеальный матч. Он на пике своей формы. Сейчас его никто не остановит.</t>
  </si>
  <si>
    <t>Ele jogou uma partida perfeita. Ele está em seu melhor nível. Ninguém pode pará-lo agora.</t>
  </si>
  <si>
    <t>CONF3_Q1_R2_2_F</t>
  </si>
  <si>
    <t>At this level, few players can rival her.</t>
  </si>
  <si>
    <t>A ce niveau, peu de joueuses peuvent rivaliser avec elle.</t>
  </si>
  <si>
    <t>Auf diesem Niveau können es nur wenige Spieler mit ihr aufnehmen.</t>
  </si>
  <si>
    <t>En este nivel, pocas tenistas pueden rivalizar con ella.</t>
  </si>
  <si>
    <t>A questo livello poche posso competere con lei.</t>
  </si>
  <si>
    <t>在这个级别上，没几个球员能与她匹敌。</t>
  </si>
  <si>
    <t>На этом уровне мало кто может с ней тягаться.</t>
  </si>
  <si>
    <t>Neste nível, poucas jogadoras podem rivalizar com ela.</t>
  </si>
  <si>
    <t>CONF3_Q1_R2_2_M</t>
  </si>
  <si>
    <t>At this level, few players can rival him.</t>
  </si>
  <si>
    <t>A ce niveau, peu de joueurs peuvent rivaliser avec lui.</t>
  </si>
  <si>
    <t>Auf diesem Niveau können es nur wenige Spieler mit ihm aufnehmen.</t>
  </si>
  <si>
    <t>En este nivel, pocos tenistas pueden rivalizar con él.</t>
  </si>
  <si>
    <t>A questo livello pochi posso competere con lui.</t>
  </si>
  <si>
    <t>在这个级别上，没几个球员能与他匹敌。</t>
  </si>
  <si>
    <t>На этом уровне мало кто может с ним тягаться.</t>
  </si>
  <si>
    <t>Neste nível, poucos jogadores podem rivalizar com ele.</t>
  </si>
  <si>
    <t>CONF3_Q1_R2_3_F</t>
  </si>
  <si>
    <t>They were totally locked in. The opponent didn’t stand a chance.</t>
  </si>
  <si>
    <t>Elle n’a fait qu’un avec le tennis, son adversaire n’avait aucune chance.</t>
  </si>
  <si>
    <t>Sie waren beide hochkonzentriert. Der Gegner hatte überhaupt keine Chance.</t>
  </si>
  <si>
    <t>Estaba totalmente centrada. Su oponente no tenía posibilidad alguna.</t>
  </si>
  <si>
    <t>Era tutt'uno col tennis, l'avversaria non aveva possibilità.</t>
  </si>
  <si>
    <t>她完全进入了状态，对手根本没有机会。</t>
  </si>
  <si>
    <t>Она была полностью сконцентрирована. У соперницы не было никаких шансов.</t>
  </si>
  <si>
    <t>Elas estavam totalmente focadas. A adversária não teve chance.</t>
  </si>
  <si>
    <t>CONF3_Q1_R2_3_M</t>
  </si>
  <si>
    <t>Il n’a fait qu’un avec le tennis, son adversaire n’avait aucune chance.</t>
  </si>
  <si>
    <t>Estaba totalmente centrado. Su oponente no tenía posibilidad alguna.</t>
  </si>
  <si>
    <t>Era tutt'uno col tennis, l'avversario non aveva possibilità.</t>
  </si>
  <si>
    <t>他完全进入了状态，对手根本没有机会。</t>
  </si>
  <si>
    <t>Он был полностью сконцентрирован. У соперника не было никаких шансов.</t>
  </si>
  <si>
    <t>Eles estavam totalmente focados. O adversário não teve chance.</t>
  </si>
  <si>
    <t>CONF3_Q1_R3_1_F</t>
  </si>
  <si>
    <t>The score doesn’t accurately reflect just how hard the match was. It came down to the wire.</t>
  </si>
  <si>
    <t>Attention, le score ne reflète pas la difficulté du match. Cela s'est joué sur peu de choses.</t>
  </si>
  <si>
    <t>Das Ergebnis reflektiert nicht wirklich, wie unglaublich anstrengend das Spiel war. Es ging hart zur Sache.</t>
  </si>
  <si>
    <t>La puntuación no refleja fielmente lo difícil que fue el partido. Ha estado muy nivelado.</t>
  </si>
  <si>
    <t>Il punteggio non riflette la difficoltà del match, era sul filo del rasoio.</t>
  </si>
  <si>
    <t>比分并不能真实反映比赛的艰难程度，这场较量直到最后一刻才分出胜负。</t>
  </si>
  <si>
    <t>Счёт совсем не отражает, насколько тяжёлым был матч. Всё решалось в концовке.</t>
  </si>
  <si>
    <t>O placar não reflete com precisão o quão dura foi a partida. Foi decidida nos detalhes.</t>
  </si>
  <si>
    <t>CONF3_Q1_R3_1_M</t>
  </si>
  <si>
    <t>CONF3_Q1_R3_2_F</t>
  </si>
  <si>
    <t>The score is very tough for {[VAR_TM_LASTOPP_FULLNAME]}. The important points were in our favor, but the domination wasn’t as strong.</t>
  </si>
  <si>
    <t>Le score est très sévère pour {[VAR_TM_LASTOPP_FULLNAME]}, les points importants ont tourné en notre faveur mais la domination n’était pas si importante.</t>
  </si>
  <si>
    <t>Das Ergebnis ist hart für {[VAR_TM_LASTOPP_FULLNAME]}. Wir hatten die wichtigsten Punkte auf unserer Seite, aber mit der Dominanz hat es dann doch nicht so geklappt, wie es sollte.</t>
  </si>
  <si>
    <t>La puntuación es muy injusta con {[VAR_TM_LASTOPP_FULLNAME]}. Nos llevamos los puntos importantes, pero el dominio no fue tan claro.</t>
  </si>
  <si>
    <t>Il risultato è troppo severo per {[VAR_TM_LASTOPP_FULLNAME]}. L'importante sono i punti a nostro favore, ma non abbiamo dominato il match.</t>
  </si>
  <si>
    <t>这个比分对{[VAR_TM_LASTOPP_FULLNAME]}来说很残酷。关键分在我们这边，但比赛情况并没有一边倒。</t>
  </si>
  <si>
    <t>Такой счёт очень жесток для {[VAR_TM_LASTOPP_FULLNAME]}. Ключевые очки были в нашу пользу, но доминирование было не таким уж сильным.</t>
  </si>
  <si>
    <t>O placar é muito duro para {[VAR_TM_LASTOPP_FULLNAME]}. Os pontos importantes ficaram do nosso lado, mas a dominação não foi tão forte.</t>
  </si>
  <si>
    <t>CONF3_Q1_R3_2_M</t>
  </si>
  <si>
    <t>CONF3_Q1_R3_3_F</t>
  </si>
  <si>
    <t>You know that was really played out on the smallest of details.</t>
  </si>
  <si>
    <t>Vous savez cela s’est réellement joué sur des petits détails.</t>
  </si>
  <si>
    <t>Das war wirklich bis ins kleinste Detail ausgespielt.</t>
  </si>
  <si>
    <t>Sabes que se ha jugado cuidando hasta el más mínimo detalle.</t>
  </si>
  <si>
    <t>In realtà il match si è giocato tutto sui dettagli.</t>
  </si>
  <si>
    <t>你知道，这场比赛真的是在细节中见分晓的。</t>
  </si>
  <si>
    <t>Всё решали мельчайшие детали.</t>
  </si>
  <si>
    <t>Você sabe que isso foi decidido nos mínimos detalhes.</t>
  </si>
  <si>
    <t>CONF3_Q1_R3_3_M</t>
  </si>
  <si>
    <t>CONF3_Q1_R4_1_F</t>
  </si>
  <si>
    <t>She had great match and a great tournament that is at the level of what I see in practice every day. We leave nothing to chance.</t>
  </si>
  <si>
    <t>Elle a réalisé un match et un tournoi à la hauteur de ce que je vois à l'entraînement tous les jours, on ne laisse aucune place au hasard.</t>
  </si>
  <si>
    <t>Sie hat wirklich ein gutes Spiel und ein gutes Turnier abgeliefert. Das war auf dem Niveau, das ich jeden Tag im Training gesehen habe. Wir überlassen nichts dem Zufall.</t>
  </si>
  <si>
    <t>Ha jugado un gran partido y un gran torneo, al nivel de como la veo en sus entrenamientos todos los días. No dejamos nada al azar.</t>
  </si>
  <si>
    <t>Ha disputato un match e un torneo al livello di quello che vedo in allenamento. Non lasciamo nulla di intentato.</t>
  </si>
  <si>
    <t>她打了一场伟大的比赛，经历了一届伟大的赛事，这完全达到了我每天在训练中看到的水平。我们从不抱侥幸心理。</t>
  </si>
  <si>
    <t>Она провела отличный матч и великолепный турнир — на том уровне, который я вижу каждый день на тренировках. Мы ничего не оставляем на волю случая.</t>
  </si>
  <si>
    <t>Ela teve uma ótima partida e um ótimo torneio, no nível do que vejo nos treinos todos os dias. Não deixamos nada ao acaso.</t>
  </si>
  <si>
    <t>CONF3_Q1_R4_1_M</t>
  </si>
  <si>
    <t>He had great match and a great tournament that is at the level of what I see in practice every day. We leave nothing to chance.</t>
  </si>
  <si>
    <t>Il a réalisé un match et un tournoi à la hauteur de ce que je vois à l'entraînement tous les jours, on ne laisse aucune place au hasard.</t>
  </si>
  <si>
    <t>Er hat wirklich ein gutes Spiel und ein gutes Turnier abgeliefert. Das war auf dem Niveau, das ich jeden Tag im Training gesehen habe. Wir überlassen nichts dem Zufall.</t>
  </si>
  <si>
    <t>Ha jugado un gran partido y un gran torneo, al nivel de como lo veo en sus entrenamientos todos los días. No dejamos nada al azar.</t>
  </si>
  <si>
    <t>他打了一场伟大的比赛，经历了一届伟大的赛事，这完全达到了我每天在训练中看到的水平。我们从不抱侥幸心理。</t>
  </si>
  <si>
    <t>Он провёл отличный матч и великолепный турнир — на том уровне, который я вижу каждый день на тренировках. Мы ничего не оставляем на волю случая.</t>
  </si>
  <si>
    <t>Ele teve uma ótima partida e um ótimo torneio, no nível do que vejo nos treinos todos os dias. Não deixamos nada ao acaso.</t>
  </si>
  <si>
    <t>CONF3_Q1_R4_2_F</t>
  </si>
  <si>
    <t>It’s a surprise for you, but it’s the level of play that I’ve observed daily for several months. This success is a fair reward.</t>
  </si>
  <si>
    <t>C’est une surprise pour vous c’est le niveau que j’observe depuis plusieurs mois au quotidien. Ce succès est une juste récompense.</t>
  </si>
  <si>
    <t>Das mag für Sie überraschend sein, aber genau dieses Niveau sehe ich seit Monaten Tag für Tag im Training. Dies ist ein wohlverdienter Sieg.</t>
  </si>
  <si>
    <t>Ha sido una sorpresa para ti, pero es el nivel de juego que le vengo viendo a diario durante varios meses. Este triunfo es la justa recompensa.</t>
  </si>
  <si>
    <t>Per lei sarà una sorpresa ma questo è il livello che vedo tutti i giorni. Questa vittoria è una giusta ricompensa.</t>
  </si>
  <si>
    <t>这对你来说可能是个惊喜，但这正是我过去几个月每天所见的比赛水准。这次胜利完全是实至名归。</t>
  </si>
  <si>
    <t>Для вас это, наверное, сюрприз, но я уже несколько месяцев вижу такую игру каждый день. Эта победа — заслуженная награда.</t>
  </si>
  <si>
    <t>É uma surpresa para você, mas é o nível de jogo que observo diariamente há vários meses. Esse sucesso é uma recompensa justa.</t>
  </si>
  <si>
    <t>CONF3_Q1_R4_2_M</t>
  </si>
  <si>
    <t>CONF3_Q1_R4_3_F</t>
  </si>
  <si>
    <t>The work put in during training and the relentless effort paid off. My player is now a machine that feels no pity for its opponent. It’s the logical outcome.</t>
  </si>
  <si>
    <t>Le travail effectué en entrainement et ses efforts acharnés payent. Aujourd’hui ma joueuse est une machine, sans pitié avec l’adversaire. Résultat logique.</t>
  </si>
  <si>
    <t>Das harte Training und der unermüdliche Einsatz zahlen sich aus. Mein Spieler ist jetzt eine Maschine, der kein Mitleid mit seinem Gegner hat. Das ist die logische Konsequenz.</t>
  </si>
  <si>
    <t>El trabajo realizado durante los entrenamientos y el incansable esfuerzo han valido la pena. Mi tenista es ahora una máquina sin piedad con sus oponentes. Es lo que cabía esperar.</t>
  </si>
  <si>
    <t>Il lavoro e gli sforzi che facciamo in allenamento hanno dato i loro frutti. Oggi è una macchina da guerra senza pietà per gli avversari. Era l'unico esito possibile.</t>
  </si>
  <si>
    <t>说明训练中的努力和不懈的付出得到了回报。我的球员如今就像一台没有怜悯心的机器。这是一个自然而然的结果。</t>
  </si>
  <si>
    <t>Работа на тренировках и постоянная самоотдача окупились. Сейчас моя игрокиня — настоящая машина, не знающая жалости к соперницам. Это логичный итог.</t>
  </si>
  <si>
    <t>O trabalho realizado nos treinos e o esforço implacável renderam frutos. Minha jogadora agora é uma máquina que não sente pena de sua adversária. É o resultado lógico.</t>
  </si>
  <si>
    <t>CONF3_Q1_R4_3_M</t>
  </si>
  <si>
    <t>Le travail effectué en entrainement et ses efforts acharnés payent. Aujourd’hui mon joueur est une machine, sans pitié avec l’adversaire. Résultat logique.</t>
  </si>
  <si>
    <t>Работа на тренировках и постоянная самоотдача окупились. Сейчас мой игрок — настоящая машина, не знающая жалости к соперникам. Это логичный итог.</t>
  </si>
  <si>
    <t>O trabalho realizado nos treinos e o esforço implacável renderam frutos. Meu jogador agora é uma máquina que não sente pena de seu adversário. É o resultado lógico.</t>
  </si>
  <si>
    <t>CONF3_Q1_R4_4_F</t>
  </si>
  <si>
    <t>{[VAR_TM_FULLNAME]} works with me all year long, and she works like a beast. She finishes what she starts, always. If she can, she won’t leave her opponent even a single crumb.</t>
  </si>
  <si>
    <t>{[VAR_TM_FULLNAME]} travaille comme une bête tout au long de l’année à mes côtés. Elle va jusqu’au bout des choses, toujours. Si elle peut ne laisser aucune miette à son adversaire, elle le fait.</t>
  </si>
  <si>
    <t>{[VAR_TM_FULLNAME]} arbeitet das ganze Jahr mit mir und sie arbeitet wirklich hart. Sie beendet immer, was sie angefangen hat. Wenn es ihr möglich ist, überlässt sie ihrem Gegner keine Handbreit Boden.</t>
  </si>
  <si>
    <t>{[VAR_TM_FULLNAME]} trabaja conmigo todo el año como una bestia. Acaba todo lo que empieza, siempre. Si puede, no dejará de su oponente ni las migajas.</t>
  </si>
  <si>
    <t>{[VAR_TM_FULLNAME]} lavora con me tutto l'anno, e lavora sodo. Finisce sempre quello che inizia, e non lascia neanche una briciola agli avversari.</t>
  </si>
  <si>
    <t>{[VAR_TM_FULLNAME]}全年都和我一起训练，她训练起来就像一只猛兽。她从不半途而废。只要有机会，她绝不会给对手留下哪怕一丁点余地。</t>
  </si>
  <si>
    <t>{[VAR_TM_FULLNAME]} работает со мной весь год и тренируется как зверь. Она всегда доводит начатое до конца. Если сможет — не оставит сопернице ни крошки.</t>
  </si>
  <si>
    <t>{[VAR_TM_FULLNAME]} trabalha comigo o ano todo, e ela trabalha como uma fera. Ela termina o que começa, sempre. Se ela puder, não deixará nem uma migalha para sua adversária.</t>
  </si>
  <si>
    <t>CONF3_Q1_R4_4_M</t>
  </si>
  <si>
    <t>{[VAR_TM_FULLNAME]} works with me all year long, and he works like a beast. He finishes what he starts, always. If he can, he won’t leave his opponent even a single crumb.</t>
  </si>
  <si>
    <t>{[VAR_TM_FULLNAME]} travaille comme une bête tout au long de l’année à mes côtés. Il va jusqu’au bout des choses, toujours. S’il peut ne laisser aucune miette à son adversaire, il le fait.</t>
  </si>
  <si>
    <t>{[VAR_TM_FULLNAME]} arbeitet das ganze Jahr mit mir und er arbeitet wirklich hart. Er beendet immer, was er angefangen hat. Wenn es ihm möglich ist, überlässt er seinem Gegner keine Handbreit Boden.</t>
  </si>
  <si>
    <t>{[VAR_TM_FULLNAME]}全年都和我一起训练，他训练起来就像一只猛兽。她从不半途而废。只要有机会，他绝不会给对手留下哪怕一丁点余地。</t>
  </si>
  <si>
    <t>{[VAR_TM_FULLNAME]} работает со мной весь год и тренируется как зверь. Он всегда доводит начатое до конца. Если сможет — не оставит сопернику ни крошки.</t>
  </si>
  <si>
    <t>{[VAR_TM_FULLNAME]} trabalha comigo o ano todo, e ele trabalha como uma fera. Ele termina o que começa, sempre. Se ele puder, não deixará nem uma migalha para seu adversário.</t>
  </si>
  <si>
    <t>CONF3_Q10_F</t>
  </si>
  <si>
    <t>Do you have anything to say to {[VAR_TM_LASTOPP_FULLNAME]}?</t>
  </si>
  <si>
    <t>Avez-vous un mot pour {[VAR_TM_LASTOPP_FULLNAME]} ?</t>
  </si>
  <si>
    <t>Gibt es etwas, was Sie {[VAR_TM_LASTOPP_FULLNAME]} gerne mitteilen möchten?</t>
  </si>
  <si>
    <t>¿Tienes algo que decirle a {[VAR_TM_LASTOPP_FULLNAME]}?</t>
  </si>
  <si>
    <t>Ha qualcosa da dire a {[VAR_TM_LASTOPP_FULLNAME]}?</t>
  </si>
  <si>
    <t>您想对{[VAR_TM_LASTOPP_FULLNAME]}说点什么？</t>
  </si>
  <si>
    <t>Хотите что-то сказать {[VAR_TM_LASTOPP_FULLNAME]}?</t>
  </si>
  <si>
    <t>Você tem algo a dizer para {[VAR_TM_LASTOPP_FULLNAME]}?</t>
  </si>
  <si>
    <t>CONF3_Q10_M</t>
  </si>
  <si>
    <t>CONF3_Q10_R1_1_F</t>
  </si>
  <si>
    <t>Obviously, she had a great tournament and I congratulate her on it. Her time will come if she keeps playing like that.</t>
  </si>
  <si>
    <t>Evidemment, elle a fait un tournoi fantastique et a toutes mes félicitations, son tour viendra si elle continue à jouer à ce niveau.</t>
  </si>
  <si>
    <t>Sie hat natürlich ein großartiges Turnier gespielt und ich beglückwünsche sie dazu. Wenn sie so weiterspielt, wird ihre Zeit ganz bestimmt noch kommen.</t>
  </si>
  <si>
    <t>Obviamente, ha hecho un gran torneo y no puedo más que darle la enhorabuena por ello. Si sigue jugando así, llegará su momento.</t>
  </si>
  <si>
    <t>Ovviamente, ha disputato un torneo fantastico e mi complimento. Se continua a giocare così, arriverà anche il suo momento.</t>
  </si>
  <si>
    <t>显然，她在这次比赛中表现出色，我为她送上祝贺。只要继续这样打下去，她未来必成大器。</t>
  </si>
  <si>
    <t>Она провела отличный турнир, и я её поздравляю. Если она будет продолжать играть так же, её время обязательно придёт.</t>
  </si>
  <si>
    <t>Obviamente, ela teve um ótimo torneio e a parabenizo por isso. A hora dela chegará se ela continuar jogando assim.</t>
  </si>
  <si>
    <t>CONF3_Q10_R1_1_M</t>
  </si>
  <si>
    <t>Obviously, he had a great tournament and I congratulate him on it. His time will come if he keeps playing like that.</t>
  </si>
  <si>
    <t>Evidemment, il a fait un tournoi fantastique et a toutes mes félicitations, son tour viendra s’il continue à jouer à ce niveau.</t>
  </si>
  <si>
    <t>Er hat natürlich ein großartiges Turnier gespielt und ich beglückwünsche ihn dazu. Wenn er so weiterspielt, wird seine Zeit ganz bestimmt noch kommen.</t>
  </si>
  <si>
    <t>显然，她在这次比赛中表现出色，我为她送上祝贺。只要继续这样打下去，他未来必成大器。</t>
  </si>
  <si>
    <t>Он провёл отличный турнир, и я его поздравляю. Если он будет продолжать играть так же, его время обязательно придёт.</t>
  </si>
  <si>
    <t>Obviamente, ele teve um ótimo torneio e o parabenizo por isso. A hora dele chegará se ele continuar jogando assim.</t>
  </si>
  <si>
    <t>CONF3_Q10_R1_2_F</t>
  </si>
  <si>
    <t>She deserved to win the trophy just as much, but there can only be one victor. There’s always next time!</t>
  </si>
  <si>
    <t>Elle aurait également mérité de remporter le trophée mais il n’y a qu’un vainqueur. Ce n’est que partie remise !</t>
  </si>
  <si>
    <t>Sie hätte es verdient, auf dem Siegertreppchen zu stehen, aber es kann nun mal nur einer gewinnen. Es gibt immer ein nächstes Mal!</t>
  </si>
  <si>
    <t>Ella también merecía ganar el trofeo, pero solo puede haber una vencedora. ¡Siempre hay una próxima vez!</t>
  </si>
  <si>
    <t>Anche lei avrebbe meritato di vincere, ma il trofeo è uno solo. Sarà per la prossima volta.</t>
  </si>
  <si>
    <t>她同样配得上这座奖杯，但冠军只有一个。下次还有机会！</t>
  </si>
  <si>
    <t>Она не меньше заслуживала трофей, но победитель всегда один. В следующий раз у неё всё получится!</t>
  </si>
  <si>
    <t>Ela mereceu ganhar o troféu tanto quanto, mas só pode haver um vencedor. Sempre há uma próxima vez!</t>
  </si>
  <si>
    <t>CONF3_Q10_R1_2_M</t>
  </si>
  <si>
    <t>He deserved to win the trophy just as much, but there can only be one victor. There’s always next time!</t>
  </si>
  <si>
    <t>Il aurait également mérité de remporter le trophée mais il n’y a qu’un vainqueur. Ce n’est que partie remise !</t>
  </si>
  <si>
    <t>Er hätte es verdient, auf dem Siegertreppchen zu stehen, aber es kann nun mal nur einer gewinnen. Es gibt immer ein nächstes Mal!</t>
  </si>
  <si>
    <t>Él también merecía ganar el trofeo, pero solo puede haber un vencedor. ¡Siempre hay una próxima vez!</t>
  </si>
  <si>
    <t>Anche lui avrebbe meritato di vincere, ma il trofeo è uno solo. Sarà per la prossima volta.</t>
  </si>
  <si>
    <t>他同样配得上这座奖杯，但冠军只有一个。下次还有机会！</t>
  </si>
  <si>
    <t>Он не меньше заслуживал трофей, но победитель всегда один. В следующий раз у него всё получится!</t>
  </si>
  <si>
    <t>Ele mereceu ganhar o troféu tanto quanto, mas só pode haver um vencedor. Sempre há uma próxima vez!</t>
  </si>
  <si>
    <t>CONF3_Q10_R2_1_F</t>
  </si>
  <si>
    <t>Tennis is all about the details. They weren’t in her favor today, but her tournament is worthy of a major player.</t>
  </si>
  <si>
    <t>Le tennis se joue sur des détails, ils n’ont pas été de son côté aujourd’hui mais son tournoi est digne d’une très grande joueuse.</t>
  </si>
  <si>
    <t>Beim Tennis geht es wirklich um Detailarbeit. Und daran hat es heute gehapert. Aber sie kann sich sicher mit den Spielern der großen Turniere messen.</t>
  </si>
  <si>
    <t>El tenis depende de los detalles. Hoy no los tenía de su parte, pero su torneo ha sido digno de una gran tenista.</t>
  </si>
  <si>
    <t>Il tennis si gioca sui dettagli. Oggi non le è andata bene, ma ha disputato un torneo eccezionale.</t>
  </si>
  <si>
    <t>网球比拼的就是细节。虽然今天的运势不佳，但她整个赛事的表现完全配得上一名顶尖选手的水平。</t>
  </si>
  <si>
    <t>Теннис решают детали. Сегодня они были не на её стороне, но турнир она провела на уровне топ-игрока.</t>
  </si>
  <si>
    <t>O tênis é feito de detalhes. Eles não estavam a seu favor hoje, mas seu torneio é digno de uma grande jogadora.</t>
  </si>
  <si>
    <t>CONF3_Q10_R2_1_M</t>
  </si>
  <si>
    <t>Tennis is all about the details. They weren’t in his favor today, but his tournament is worthy of a major player.</t>
  </si>
  <si>
    <t>Le tennis se joue sur des détails, ils n’ont pas été de son côté aujourd’hui mais son tournoi est digne d’un très grand joueur.</t>
  </si>
  <si>
    <t>Beim Tennis geht es wirklich um Detailarbeit. Und daran hat es heute gehapert. Aber er kann sich sicher mit den Spielern der großen Turniere messen.</t>
  </si>
  <si>
    <t>El tenis depende de los detalles. Hoy no los tenía de su parte, pero su torneo ha sido digno de un gran tenista.</t>
  </si>
  <si>
    <t>Il tennis si gioca sui dettagli. Oggi non gli è andata bene, ma ha disputato un torneo eccezionale.</t>
  </si>
  <si>
    <t>网球比拼的就是细节。虽然今天的运势不佳，但他整个赛事的表现完全配得上一名顶尖选手的水平。</t>
  </si>
  <si>
    <t>Теннис решают детали. Сегодня они были не на его стороне, но турнир он провёл на уровне топ-игрока.</t>
  </si>
  <si>
    <t>O tênis é feito de detalhes. Eles não estavam a seu favor hoje, mas seu torneio é digno de um grande jogador.</t>
  </si>
  <si>
    <t>CONF3_Q10_R2_2_F</t>
  </si>
  <si>
    <t>The results of the match came out in our favor, but there can never be a great match without two great players!</t>
  </si>
  <si>
    <t>L’issue du match nous a souris aujourd’hui. Mais il n’y a pas de grand match sans deux grandes joueuses !</t>
  </si>
  <si>
    <t>Das Blatt hat sich zu unseren Gunsten gewendet, aber ein wirklich großartiges Spiel wird es immer nur mit zwei fantastischen Spielern geben!</t>
  </si>
  <si>
    <t>El resultado del partido nos ha sido favorable, ¡pero nunca hay un gran partido sin dos grandes tenistas!</t>
  </si>
  <si>
    <t>Il match è andato a nostro favore, ma un grande match si fa solo con grandi giocatrici!</t>
  </si>
  <si>
    <t>比赛的结果对我们有利，但如果没有这两位选手的出色表现，就不可能有这样一场精彩的对决！</t>
  </si>
  <si>
    <t>Итог матча оказался в нашу пользу, но великий матч невозможен без двух великих игроков!</t>
  </si>
  <si>
    <t>Os resultados da partida ficaram do nosso lado, mas nunca pode haver uma grande partida sem dois grandes jogadores!</t>
  </si>
  <si>
    <t>CONF3_Q10_R2_2_M</t>
  </si>
  <si>
    <t>L’issue du match nous a souris aujourd’hui. Mais il n’y a pas de grand match sans deux grands joueurs !</t>
  </si>
  <si>
    <t>Il match è andato a nostro favore, ma un grande match si fa solo con grandi giocatori!</t>
  </si>
  <si>
    <t>CONF3_Q10_R3_1_F</t>
  </si>
  <si>
    <t>She’s a very good player, but {[VAR_TM_FIRSTNAME]} was a notch above her today.</t>
  </si>
  <si>
    <t>C’est une très bonne joueuse mais {[VAR_TM_FIRSTNAME]} était un cran au-dessus aujourd’hui.</t>
  </si>
  <si>
    <t>Sie ist eine herausragende Spielerin, aber {[VAR_TM_FIRSTNAME]} war heute eben doch ein kleines bisschen besser als sie.</t>
  </si>
  <si>
    <t>Es una tenista muy buena, pero hoy {[VAR_TM_FIRSTNAME]} estuvo un escalón por encima de ella.</t>
  </si>
  <si>
    <t>È un'ottima tennista ma {[VAR_TM_FIRSTNAME]} oggi era una spanna sopra.</t>
  </si>
  <si>
    <t>她是一名非常优秀的选手，但今天{[VAR_TM_FIRSTNAME]}略胜一筹。</t>
  </si>
  <si>
    <t>Она отличная игрокиня, но сегодня {[VAR_TM_FIRSTNAME]} была на голову выше.</t>
  </si>
  <si>
    <t>Ela é uma jogadora muito boa, mas {[VAR_TM_FIRSTNAME]} foi um degrau acima dela hoje.</t>
  </si>
  <si>
    <t>CONF3_Q10_R3_1_M</t>
  </si>
  <si>
    <t>He’s a very good player, but {[VAR_TM_FIRSTNAME]} was a notch above him today.</t>
  </si>
  <si>
    <t>C’est un très bon joueur mais {[VAR_TM_FIRSTNAME]} était un cran au-dessus aujourd’hui.</t>
  </si>
  <si>
    <t>Er ist ein herausragender Spieler, aber {[VAR_TM_FIRSTNAME]} war heute eben doch ein kleines bisschen besser als er.</t>
  </si>
  <si>
    <t>Es un tenista muy bueno, pero hoy {[VAR_TM_FIRSTNAME]} estuvo un escalón por encima de él.</t>
  </si>
  <si>
    <t>È un ottimo tennista ma {[VAR_TM_FIRSTNAME]} oggi era una spanna sopra.</t>
  </si>
  <si>
    <t>他是一名非常优秀的选手，但今天{[VAR_TM_FIRSTNAME]}略胜一筹。</t>
  </si>
  <si>
    <t>Он отличный игрок, но сегодня {[VAR_TM_FIRSTNAME]} был на голову выше.</t>
  </si>
  <si>
    <t>Ele é um jogador muito bom, mas {[VAR_TM_FIRSTNAME]} foi um degrau acima dele hoje.</t>
  </si>
  <si>
    <t>CONF3_Q10_R3_2_F</t>
  </si>
  <si>
    <t>{[VAR_TM_FIRSTNAME]} was the best on the court, but my congratulations to {[VAR_TM_LASTOPP_FULLNAME]} for a great tournament run!</t>
  </si>
  <si>
    <t>{[VAR_TM_FIRSTNAME]} était la meilleure sur le terrain, mais félicitations à {[VAR_TM_LASTOPP_FULLNAME]} pour l’ensemble de son tournoi !</t>
  </si>
  <si>
    <t>{[VAR_TM_FIRSTNAME]} war der Beste auf dem Platz, aber ich möchte {[VAR_TM_LASTOPP_FULLNAME]} zu einem wirklich fantastischen Turnierlauf beglückwünschen!</t>
  </si>
  <si>
    <t>{[VAR_TM_FIRSTNAME]} fue mejor en el campo, pero quiero felicitar a {[VAR_TM_LASTOPP_FULLNAME]} por su gran actuación en el torneo.</t>
  </si>
  <si>
    <t>{[VAR_TM_FIRSTNAME]} è stata la migliore in campo, ma faccio i miei complimenti a {[VAR_TM_LASTOPP_FULLNAME]} per un ottimo torneo disputato!</t>
  </si>
  <si>
    <t>{[VAR_TM_FIRSTNAME]}是场上最出色的选手，但我仍要祝贺{[VAR_TM_LASTOPP_FULLNAME]}，她的赛事表现同样精彩！</t>
  </si>
  <si>
    <t>{[VAR_TM_FIRSTNAME]} была лучшей на корте, но я поздравляю {[VAR_TM_LASTOPP_FULLNAME]} с великолепным турниром!</t>
  </si>
  <si>
    <t>{[VAR_TM_FIRSTNAME]} foi a melhor em quadra, mas meus parabéns a {[VAR_TM_LASTOPP_FULLNAME]} por uma ótima campanha no torneio!</t>
  </si>
  <si>
    <t>CONF3_Q10_R3_2_M</t>
  </si>
  <si>
    <t>{[VAR_TM_FIRSTNAME]} était le meilleur sur le terrain, mais félicitations à {[VAR_TM_LASTOPP_FULLNAME]} pour l’ensemble de son tournoi !</t>
  </si>
  <si>
    <t>{[VAR_TM_FIRSTNAME]} è stato il migliore in campo, ma faccio i miei complimenti a {[VAR_TM_LASTOPP_FULLNAME]} per un ottimo torneo disputato!</t>
  </si>
  <si>
    <t>{[VAR_TM_FIRSTNAME]}是场上最出色的选手，但我仍要祝贺{[VAR_TM_LASTOPP_FULLNAME]}，他的赛事表现同样精彩！</t>
  </si>
  <si>
    <t>{[VAR_TM_FIRSTNAME]} был лучшим на корте, но я поздравляю {[VAR_TM_LASTOPP_FULLNAME]} с великолепным турниром!</t>
  </si>
  <si>
    <t>{[VAR_TM_FIRSTNAME]} foi o melhor em quadra, mas meus parabéns a {[VAR_TM_LASTOPP_FULLNAME]} por uma ótima campanha no torneio!</t>
  </si>
  <si>
    <t>CONF3_Q10_R4_1_F</t>
  </si>
  <si>
    <t>I’d recommend that she avoid facing off against {[VAR_TM_FIRSTNAME]} in the future, because she doesn’t stand a chance!</t>
  </si>
  <si>
    <t>Je lui conseille simplement d’éviter de tomber sur {[VAR_TM_FIRSTNAME]} dans le futur car elle n’a aucune chance !</t>
  </si>
  <si>
    <t>Ich würde empfehlen, dass sie in Zukunft nicht mehr gegen {[VAR_TM_FIRSTNAME]} spielt, weil das wirklich aussichtslos ist!</t>
  </si>
  <si>
    <t>Le recomendaría que evite enfrentarse a {[VAR_TM_FIRSTNAME]} en el futuro, ¡porque no tiene ninguna posibilidad!</t>
  </si>
  <si>
    <t>Le consiglio in futuro di non giocare contro {[VAR_TM_FIRSTNAME]} perché non ha speranze!</t>
  </si>
  <si>
    <t>我建议她以后还是别再与{[VAR_TM_FIRSTNAME]}交手了，她根本没有胜算！</t>
  </si>
  <si>
    <t>Я бы посоветовала ей в будущем избегать встреч с {[VAR_TM_FIRSTNAME]}, потому что у неё нет никаких шансов!</t>
  </si>
  <si>
    <t>Eu recomendaria que ela evitasse enfrentar {[VAR_TM_FIRSTNAME]} no futuro, porque ela não tem chance!</t>
  </si>
  <si>
    <t>CONF3_Q10_R4_1_M</t>
  </si>
  <si>
    <t>I’d recommend that he avoid facing off against {[VAR_TM_FIRSTNAME]} in the future, because he doesn’t stand a chance!</t>
  </si>
  <si>
    <t>Je lui conseille simplement d’éviter de tomber sur {[VAR_TM_FIRSTNAME]} dans le futur car il n’a aucune chance !</t>
  </si>
  <si>
    <t>Ich würde empfehlen, dass er in Zukunft nicht mehr gegen {[VAR_TM_FIRSTNAME]} spielt, weil das wirklich aussichtslos ist!</t>
  </si>
  <si>
    <t>Gli consiglio in futuro di non giocare contro {[VAR_TM_FIRSTNAME]} perché non ha speranze!</t>
  </si>
  <si>
    <t>我建议他以后还是别再与{[VAR_TM_FIRSTNAME]}交手了，他根本没有胜算！</t>
  </si>
  <si>
    <t>Я бы посоветовал ему в будущем избегать встреч с {[VAR_TM_FIRSTNAME]}, потому что у него нет никаких шансов!</t>
  </si>
  <si>
    <t>Eu recomendaria que ele evitasse enfrentar {[VAR_TM_FIRSTNAME]} no futuro, porque ele não tem chance!</t>
  </si>
  <si>
    <t>CONF3_Q10_R4_2_F</t>
  </si>
  <si>
    <t>She’s a quality player, but there’s a world of separation between {[VAR_TM_LASTOPP_FULLNAME]} and {[VAR_TM_FULLNAME]}. She still has more work ahead of her.</t>
  </si>
  <si>
    <t>C’est une joueuse de qualité mais il y a un monde d’écart entre {[VAR_TM_LASTOPP_FULLNAME]} et {[VAR_TM_FULLNAME]}, elle a encore du travail devant elle.</t>
  </si>
  <si>
    <t>Sie ist wirklich eine fantastische Spielerin, aber es liegen Welten zwischen {[VAR_TM_LASTOPP_FULLNAME]} und {[VAR_TM_FULLNAME]}. Sie hat noch viel zu lernen.</t>
  </si>
  <si>
    <t>Es una tenista de calidad, pero hay todo un mundo entre {[VAR_TM_LASTOPP_FULLNAME]} y {[VAR_TM_FULLNAME]}. Aún tiene trabajo por delante.</t>
  </si>
  <si>
    <t>È una giocatrice di qualità ma c'è un abisso tra {[VAR_TM_LASTOPP_FULLNAME]} e {[VAR_TM_FULLNAME]}, ha ancora molto lavoro da fare.</t>
  </si>
  <si>
    <t>她是一名有实力的选手，但 {[VAR_TM_LASTOPP_FULLNAME]}与{[VAR_TM_FULLNAME]}之间仍有天壤之别。她还有很长的路要走。</t>
  </si>
  <si>
    <t>Она качественная игрокиня, но между {[VAR_TM_LASTOPP_FULLNAME]} и {[VAR_TM_FULLNAME]} — целая пропасть. Ей ещё предстоит много работы.</t>
  </si>
  <si>
    <t>Ela é uma jogadora de qualidade, mas há um mundo de separação entre {[VAR_TM_LASTOPP_FULLNAME]} e {[VAR_TM_FULLNAME]}. Ela ainda tem mais trabalho pela frente.</t>
  </si>
  <si>
    <t>CONF3_Q10_R4_2_M</t>
  </si>
  <si>
    <t>He’s a quality player, but there’s a world of separation between {[VAR_TM_LASTOPP_FULLNAME]} and {[VAR_TM_FULLNAME]}. He still has more work ahead of him.</t>
  </si>
  <si>
    <t>C’est un joueur de qualité mais il y a un monde d’écart entre {[VAR_TM_LASTOPP_FULLNAME]} et {[VAR_TM_FULLNAME]}, il a encore du travail devant lui.</t>
  </si>
  <si>
    <t>Sie ist wirklich eine fantastische Spielerin, aber es liegen Welten zwischen {[VAR_TM_LASTOPP_FULLNAME]} und {[VAR_TM_FULLNAME]}. Er hat noch viel zu lernen.</t>
  </si>
  <si>
    <t>Es un tenista de calidad, pero hay todo un mundo entre {[VAR_TM_LASTOPP_FULLNAME]} y {[VAR_TM_FULLNAME]}. Aún tiene trabajo por delante.</t>
  </si>
  <si>
    <t>È un giocatore di qualità ma c'è un abisso tra {[VAR_TM_LASTOPP_FULLNAME]} e {[VAR_TM_FULLNAME]}, ha ancora molto lavoro da fare.</t>
  </si>
  <si>
    <t>他是一名有实力的选手，但 {[VAR_TM_LASTOPP_FULLNAME]}与{[VAR_TM_FULLNAME]}之间仍有天壤之别。他还有很长的路要走。</t>
  </si>
  <si>
    <t>Он качественный игрок, но между {[VAR_TM_LASTOPP_FULLNAME]} и {[VAR_TM_FULLNAME]} — целая пропасть. Ему ещё предстоит много работы.</t>
  </si>
  <si>
    <t>Ele é um jogador de qualidade, mas há um mundo de separação entre {[VAR_TM_LASTOPP_FULLNAME]} e {[VAR_TM_FULLNAME]}. Ele ainda tem mais trabalho pela frente.</t>
  </si>
  <si>
    <t>CONF3_Q11_F</t>
  </si>
  <si>
    <t>Has {[VAR_KEY_TM_FULLNAME]} set the pecking order within the academy with this outcome?</t>
  </si>
  <si>
    <t>{[VAR_KEY_TM_FULLNAME]} a-t-elle figé les statuts pour longtemps au sein de l’académie avec ce résultat ?</t>
  </si>
  <si>
    <t>Hat {[VAR_KEY_TM_FULLNAME]} mit diesem Ergebnis die Hackordnung der Akademie neu sortiert?</t>
  </si>
  <si>
    <t>¿{[VAR_KEY_TM_FULLNAME]} ha establecido una jerarquía dentro de la escuela con este resultado?</t>
  </si>
  <si>
    <t>{[VAR_KEY_TM_FULLNAME]} ha imposto una gerarchia all'interno dell'accademia con questo risultato?</t>
  </si>
  <si>
    <t>{[VAR_KEY_TM_FULLNAME]}这次的胜利是否确立了她在学院内部的地位？</t>
  </si>
  <si>
    <t>Определила ли {[VAR_KEY_TM_FULLNAME]} иерархию в академии этой победой?</t>
  </si>
  <si>
    <t>Com este resultado, {[VAR_KEY_TM_FULLNAME]} definiu a ordem de preferência dentro da academia?</t>
  </si>
  <si>
    <t>CONF3_Q11_M</t>
  </si>
  <si>
    <t>{[VAR_KEY_TM_FULLNAME]} a-t-il figé les statuts pour longtemps au sein de l’académie avec ce résultat ?</t>
  </si>
  <si>
    <t>{[VAR_KEY_TM_FULLNAME]}这次的胜利是否确立了他在学院内部的地位？</t>
  </si>
  <si>
    <t>Определил ли {[VAR_KEY_TM_FULLNAME]} иерархию в академии этой победой?</t>
  </si>
  <si>
    <t>CONF3_Q11_R1_1_F</t>
  </si>
  <si>
    <t>The hierarchy within the academy won’t be changing any time soon with a performance like that.</t>
  </si>
  <si>
    <t>La hiérarchie au sein de l’académie ne risque pas de changer dans l’académie avec ce genre de performance.</t>
  </si>
  <si>
    <t>Die Hierarchie innerhalb der Akademie wird sich bei so einer Leistung nicht so schnell ändern.</t>
  </si>
  <si>
    <t>La jerarquía de la escuela no corre el riesgo de cambiar por una actuación como esa.</t>
  </si>
  <si>
    <t>La gerarchia nell'accademia non cambierà tanto presto con una prestazione del genere.</t>
  </si>
  <si>
    <t>基于这样的表现，学院的等级秩序短时间内不会改变。</t>
  </si>
  <si>
    <t>С такой игрой иерархия в академии вряд ли изменится в ближайшее время.</t>
  </si>
  <si>
    <t>A hierarquia dentro da academia não mudará tão cedo com um desempenho como esse.</t>
  </si>
  <si>
    <t>CONF3_Q11_R1_1_M</t>
  </si>
  <si>
    <t>CONF3_Q11_R1_2_F</t>
  </si>
  <si>
    <t>{[VAR_KEY_TM_FIRSTNAME]} just proved to the world why she is our star player. It will take some time for someone else to catch up to her.</t>
  </si>
  <si>
    <t>{[VAR_KEY_TM_FIRSTNAME]} vient de prouver à tout le monde pourquoi elle est notre joueuse référence, elle a encore du temps devant elle avant d’être rattrapée.</t>
  </si>
  <si>
    <t>{[VAR_KEY_TM_FIRSTNAME]} hat der Welt gerade bewiesen, warum sie unser Star ist. Es wird einige Zeit dauern, bis es jemand wirklich mit ihr aufnehmen kann.</t>
  </si>
  <si>
    <t>{[VAR_KEY_TM_FIRSTNAME]} acaba de demostrar al mundo por qué es nuestra tenista estrella. Va a llevar tiempo que alguien se ponga a su altura.</t>
  </si>
  <si>
    <t>{[VAR_KEY_TM_FIRSTNAME]} ha dimostrato al mondo che è la nostra star. Ci vorrà un bel po' prima che qualcuno la raggiunga.</t>
  </si>
  <si>
    <t>{[VAR_KEY_TM_FIRSTNAME]}再次向世界证明了她为何是我们的王牌选手。要追上她，可没那么容易。</t>
  </si>
  <si>
    <t>{[VAR_KEY_TM_FIRSTNAME]} только что доказала миру, почему она — наша звезда. Кому-то другому понадобится время, чтобы догнать её.</t>
  </si>
  <si>
    <t>{[VAR_KEY_TM_FIRSTNAME]} acabou de provar ao mundo por que ela é nossa jogadora estrela. Levará algum tempo para que outra pessoa a alcance.</t>
  </si>
  <si>
    <t>CONF3_Q11_R1_2_M</t>
  </si>
  <si>
    <t>{[VAR_KEY_TM_FIRSTNAME]} just proved to the world why he is our star player. It will take some time for someone else to catch up to him.</t>
  </si>
  <si>
    <t>{[VAR_KEY_TM_FIRSTNAME]} vient de prouver à tout le monde pourquoi il est notre joueur référence, il a encore du temps devant lui avant d’être rattrapé.</t>
  </si>
  <si>
    <t>{[VAR_KEY_TM_FIRSTNAME]} hat der Welt gerade bewiesen, warum er unser Star ist. Es wird einige Zeit dauern, bis es jemand wirklich mit ihm aufnehmen kann.</t>
  </si>
  <si>
    <t>{[VAR_KEY_TM_FIRSTNAME]} acaba de demostrar al mundo por qué es nuestro tenista estrella. Va a llevar tiempo que alguien se ponga a su altura.</t>
  </si>
  <si>
    <t>{[VAR_KEY_TM_FIRSTNAME]} ha dimostrato al mondo che è la nostra star. Ci vorrà un bel po' prima che qualcuno lo raggiunga.</t>
  </si>
  <si>
    <t>{[VAR_KEY_TM_FIRSTNAME]}再次向世界证明了他为何是我们的王牌选手。要追上他，可没那么容易。</t>
  </si>
  <si>
    <t>{[VAR_KEY_TM_FIRSTNAME]} только что доказал миру, почему он — наша звезда. Кому-то другому понадобится время, чтобы догнать его.</t>
  </si>
  <si>
    <t>{[VAR_KEY_TM_FIRSTNAME]} acabou de provar ao mundo por que ele é nosso jogador estrela. Levará algum tempo para que outra pessoa o alcance.</t>
  </si>
  <si>
    <t>CONF3_Q11_R2_1_F</t>
  </si>
  <si>
    <t>Our up-and-coming players have a long road ahead of them before they’re at the same level, but we can’t pin all our hopes on a single player.</t>
  </si>
  <si>
    <t>Nos joueurs prometteurs ont de gros progrès à faire pour arriver à son niveau mais il ne faut pas baser tous nos espoirs sur une joueuse.</t>
  </si>
  <si>
    <t>Unsere aufstrebenden Spieler haben noch einen langen Weg vor sich, bevor sie auf demselben Niveau spielen, aber wir können nicht alle Hoffnungen auf einen einzigen Spieler setzen.</t>
  </si>
  <si>
    <t>Nuestras promesas del tenis tienen un largo camino por delante para ponerse a su mismo nivel, pero no podemos poner todos los huevos en la misma cesta.</t>
  </si>
  <si>
    <t>Le nostre nuove leve hanno ancora molto da fare per arrivare al suo livello, ma non possiamo riporre tutte le nostre speranze su una sola giocatrice.</t>
  </si>
  <si>
    <t>我们的年轻选手们还有很长的路要走，才能达到这个水平，但我们不能把希望全都寄托在一个人身上。</t>
  </si>
  <si>
    <t>Нашим молодым игрокам ещё далеко до этого уровня, но мы не можем возлагать все надежды на одну спортсменку.</t>
  </si>
  <si>
    <t>Nossas jogadoras em ascensão têm um longo caminho pela frente antes de estarem no mesmo nível, mas não podemos depositar todas as nossas esperanças em uma única jogadora.</t>
  </si>
  <si>
    <t>CONF3_Q11_R2_1_M</t>
  </si>
  <si>
    <t>Nos joueurs prometteurs ont de gros progrès à faire pour arriver à son niveau mais il ne faut pas baser tous nos espoirs sur un joueur.</t>
  </si>
  <si>
    <t>Le nostre nuove leve hanno ancora molto da fare per arrivare al suo livello, ma non possiamo riporre tutte le nostre speranze su un solo giocatore.</t>
  </si>
  <si>
    <t>Нашим молодым игрокам ещё далеко до этого уровня, но мы не можем возлагать все надежды на одного спортсмена.</t>
  </si>
  <si>
    <t>Nossos jogadores em ascensão têm um longo caminho pela frente antes de estarem no mesmo nível, mas não podemos depositar todas as nossas esperanças em um único jogador.</t>
  </si>
  <si>
    <t>CONF3_Q11_R2_2_F</t>
  </si>
  <si>
    <t>The future of the academy depends on each of our players, but {[VAR_KEY_TM_FIRSTNAME]} clearly defends her rank.</t>
  </si>
  <si>
    <t>Le futur de l’académie dépend de chacun de nos joueurs, mais {[VAR_KEY_TM_FIRSTNAME]} fait clairement respecter son rang.</t>
  </si>
  <si>
    <t>Die Zukunft der Akademie hängt von jedem unserer Spieler ab, aber {[VAR_KEY_TM_FIRSTNAME]} verteidigt eindeutig ihre Stellung.</t>
  </si>
  <si>
    <t>El futuro de la escuela depende de cada una de nuestras tenistas, pero sin duda {[VAR_KEY_TM_FIRSTNAME]} ha dejado claro su rango.</t>
  </si>
  <si>
    <t>Il futuro dell'accademia dipende da tutti i giocatori ma {[VAR_KEY_TM_FIRSTNAME]} ha fatto la sua parte.</t>
  </si>
  <si>
    <t>学院的未来取决于每一位选手，但{[VAR_KEY_TM_FIRSTNAME]}无疑稳守着自己的地位。</t>
  </si>
  <si>
    <t>Будущее академии зависит от каждого игрока, но {[VAR_KEY_TM_FIRSTNAME]} уверенно держит свою позицию.</t>
  </si>
  <si>
    <t>O futuro da academia depende de cada uma de nossas jogadoras, mas {[VAR_KEY_TM_FIRSTNAME]} defende claramente seu posto.</t>
  </si>
  <si>
    <t>CONF3_Q11_R2_2_M</t>
  </si>
  <si>
    <t>The future of the academy depends on each of our players, but {[VAR_KEY_TM_FIRSTNAME]} clearly defends his rank.</t>
  </si>
  <si>
    <t>Die Zukunft der Akademie hängt von jedem unserer Spieler ab, aber {[VAR_KEY_TM_FIRSTNAME]} verteidigt eindeutig seine Stellung.</t>
  </si>
  <si>
    <t>El futuro de la escuela depende de cada uno de nuestros tenistas, pero sin duda {[VAR_KEY_TM_FIRSTNAME]} ha dejado claro su rango.</t>
  </si>
  <si>
    <t>O futuro da academia depende de cada um de nossos jogadores, mas {[VAR_KEY_TM_FIRSTNAME]} defende claramente seu posto.</t>
  </si>
  <si>
    <t>CONF3_Q11_R3_1_F</t>
  </si>
  <si>
    <t>We always look at the most recent results. If she keeps it up, things won’t change, but future results could change things.</t>
  </si>
  <si>
    <t>Nous nous basons sur les derniers résultats, si elle continue sur cette lancée les choses ne bougeront pas mais les résultats futurs pourraient changer la donne.</t>
  </si>
  <si>
    <t>Wir schauen uns immer die aktuellen Ergebnisse an. Wenn sie so weitermacht, wird sich nichts ändern, aber wer weiß schon, was die Zukunft bringt ...</t>
  </si>
  <si>
    <t>Siempre nos fijamos en los resultados más recientes. Si sigue así, las cosas no cambiarán, pero los resultados futuros podrían cambiar las cosas.</t>
  </si>
  <si>
    <t>Siamo sempre attenti ai risultati più recenti, se continua così, le cose non cambieranno. Ma mai dire mai</t>
  </si>
  <si>
    <t>我们总是看最近的成绩。只要她保持这种状态，格局就不会改变，但未来的成绩可能会带来新的变化。</t>
  </si>
  <si>
    <t>Мы всегда ориентируемся на последние результаты. Если она будет продолжать в том же духе, ничего не изменится, но будущие матчи могут всё поменять.</t>
  </si>
  <si>
    <t>Sempre olhamos os resultados mais recentes. Se ela mantiver o ritmo, as coisas não mudarão, mas resultados futuros podem mudar as coisas.</t>
  </si>
  <si>
    <t>CONF3_Q11_R3_1_M</t>
  </si>
  <si>
    <t>We always look at the most recent results. If he keeps it up, things won’t change, but future results could change things.</t>
  </si>
  <si>
    <t>Nous nous basons sur les derniers résultats, s’il continue sur cette lancée les choses ne bougeront pas mais les résultats futurs pourraient changer la donne.</t>
  </si>
  <si>
    <t>Wir schauen uns immer die aktuellen Ergebnisse an. Wenn er so weitermacht, wird sich nichts ändern, aber wer weiß schon, was die Zukunft bringt ...</t>
  </si>
  <si>
    <t>我们总是看最近的成绩。只要他保持这种状态，格局就不会改变，但未来的成绩可能会带来新的变化。</t>
  </si>
  <si>
    <t>Мы всегда ориентируемся на последние результаты. Если он будет продолжать в том же духе, ничего не изменится, но будущие матчи могут всё поменять.</t>
  </si>
  <si>
    <t>Sempre olhamos os resultados mais recentes. Se ele mantiver o ritmo, as coisas não mudarão, mas resultados futuros podem mudar as coisas.</t>
  </si>
  <si>
    <t>CONF3_Q11_R3_2_F</t>
  </si>
  <si>
    <t>There’s a tendency to overreact at the highest level in tennis. There’s no reason to question {[VAR_KEY_TM_FIRSTNAME]}’s status at the moment, but we won’t hesitate if it becomes necessary.</t>
  </si>
  <si>
    <t>La culture de l’instant prime dans le sport de haut niveau, il n’y a aucune raison de remettre en cause le statut de {[VAR_KEY_TM_FIRSTNAME]} pour le moment mais nous n’hésiterons pas si besoin.</t>
  </si>
  <si>
    <t>Auf dem Top-Niveau im Tennis besteht eine gewisse Tendenz zu Überreaktionen. Aktuell besteht kein Grund, den Status von {[VAR_KEY_TM_FIRSTNAME]} in Frage zu stellen, aber wir werden nicht zögern, sollte es erforderlich sein.</t>
  </si>
  <si>
    <t>Existe cierta tendencia a reaccionar exageradamente en el deporte de alto nivel. No hay razón para cuestionar el estatus de {[VAR_KEY_TM_FIRSTNAME]} en este momento, aunque no dudaremos en hacerlo en caso necesario.</t>
  </si>
  <si>
    <t>Quando si è ai massimi livelli, c'è una certa tendenza a reagire in modo eccessivo. Al momento, non c'è motivo di mettere in dubbio lo status di {[VAR_KEY_TM_FIRSTNAME]}, ma non mi tirerò indietro se sarà necessario.</t>
  </si>
  <si>
    <t>在网球的最高水平上，人们往往反应过度。就目前而言，没理由质疑{[VAR_KEY_TM_FIRSTNAME]}的地位，但如果必要，我们会毫不犹豫地做出改变。</t>
  </si>
  <si>
    <t>В теннисе на высшем уровне часто склонны к поспешным выводам. Сейчас нет причин сомневаться в статусе {[VAR_KEY_TM_FIRSTNAME]}, но если придётся — мы не будем колебаться.</t>
  </si>
  <si>
    <t>Há uma tendência de reagir exageradamente no mais alto nível do tênis. Não há motivo para questionar o status de {[VAR_KEY_TM_FIRSTNAME]} no momento, mas não hesitaremos se for necessário.</t>
  </si>
  <si>
    <t>CONF3_Q11_R3_2_M</t>
  </si>
  <si>
    <t>CONF3_Q11_R4_1_F</t>
  </si>
  <si>
    <t>There are a number of up-and-coming players, so {[VAR_KEY_TM_FIRSTNAME]} has to keep up the same level of intensity at practice and in matches.</t>
  </si>
  <si>
    <t>De jeunes joueurs prometteurs poussent à la porte, {[VAR_KEY_TM_FIRSTNAME]} doit garder le même niveau d’intensité à l’entrainement et en match.</t>
  </si>
  <si>
    <t>Es gibt eine Reihe vielversprechender Spieler, {[VAR_KEY_TM_FIRSTNAME]} muss sich also im Training und beim Spiel anstrengen, um auf demselben Niveau zu bleiben.</t>
  </si>
  <si>
    <t>{[VAR_KEY_TM_FIRSTNAME]} no es nuestra única promesa del tenis, de modo que deberá mantener el mismo nivel de intensidad en los entrenamientos y en los partidos.</t>
  </si>
  <si>
    <t>I talenti emergenti bussano alla porta, {[VAR_KEY_TM_FIRSTNAME]} deve mantenere lo stesso livello di intesità in allenamento e in partita.</t>
  </si>
  <si>
    <t>学院里有许多潜力新星，所以{[VAR_KEY_TM_FIRSTNAME]}必须在训练和比赛中保持同样的强度。</t>
  </si>
  <si>
    <t>У нас есть несколько прогрессирующих игроков, поэтому {[VAR_KEY_TM_FIRSTNAME]} должна поддерживать тот же уровень интенсивности на тренировках и в матчах.</t>
  </si>
  <si>
    <t>Há várias jogadoras em ascensão, então {[VAR_KEY_TM_FIRSTNAME]} tem que manter o mesmo nível de intensidade nos treinos e nas partidas.</t>
  </si>
  <si>
    <t>CONF3_Q11_R4_1_M</t>
  </si>
  <si>
    <t>У нас есть несколько прогрессирующих игроков, поэтому {[VAR_KEY_TM_FIRSTNAME]} должен поддерживать тот же уровень интенсивности на тренировках и в матчах.</t>
  </si>
  <si>
    <t>Há vários jogadores em ascensão, então {[VAR_KEY_TM_FIRSTNAME]} tem que manter o mesmo nível de intensidade nos treinos e nas partidas.</t>
  </si>
  <si>
    <t>CONF3_Q11_R4_2_F</t>
  </si>
  <si>
    <t>{[VAR_KEY_TM_FIRSTNAME]} has really good results, but professional tennis leaves no room for slacking. The other players are always waiting in the wings to take over.</t>
  </si>
  <si>
    <t>{[VAR_KEY_TM_FIRSTNAME]} a de très bons résultats mais le tennis professionnel ne laisse pas de place à toute forme de relâchement. Les autres joueurs sont à même de prendre la relève.</t>
  </si>
  <si>
    <t>{[VAR_KEY_TM_FIRSTNAME]} hat wirklich gute Ergebnisse abgeliefert, aber im Profi-Tennis bleibt kein Raum, um sich auszuruhen. Die anderen Spieler stehen schon in den Startlöchern, um die Oberhand zu gewinnen.</t>
  </si>
  <si>
    <t>{[VAR_KEY_TM_FIRSTNAME]} ha tenido muy buenos resultados, pero en el tenis profesional no hay que descuidarse ni un momento. Siempre hay más tenistas esperando entre bastidores para tomar el relevo.</t>
  </si>
  <si>
    <t>{[VAR_KEY_TM_FIRSTNAME]} ha ottenuto ottimi risultanti ma il tennis professionale non si ferma mai. C'è sempre qualcuno pronto a prendere il sopravvento.</t>
  </si>
  <si>
    <t>{[VAR_KEY_TM_FIRSTNAME]}成绩斐然，但职业网球不容懈怠。其他球员时刻准备着取代她的位置。</t>
  </si>
  <si>
    <t>У {[VAR_KEY_TM_FIRSTNAME]} отличные результаты, но профессиональный теннис не терпит расслабленности. Другие игроки всегда готовы занять её место.</t>
  </si>
  <si>
    <t>{[VAR_KEY_TM_FIRSTNAME]} tem resultados muito bons, mas o tênis profissional não dá margem para relaxar. As outras jogadoras estão sempre esperando nos bastidores para assumir.</t>
  </si>
  <si>
    <t>CONF3_Q11_R4_2_M</t>
  </si>
  <si>
    <t>{[VAR_KEY_TM_FIRSTNAME]}成绩斐然，但职业网球不容懈怠。其他球员时刻准备着取代他的位置。</t>
  </si>
  <si>
    <t>У {[VAR_KEY_TM_FIRSTNAME]} отличные результаты, но профессиональный теннис не терпит расслабленности. Другие игроки всегда готовы занять его место.</t>
  </si>
  <si>
    <t>{[VAR_KEY_TM_FIRSTNAME]} tem tido ótimos resultados, mas o tênis profissional não dá margem para relaxar. Os outros jogadores estão sempre esperando para assumir o posto.</t>
  </si>
  <si>
    <t>CONF3_Q12_F</t>
  </si>
  <si>
    <t>How do you interpret {[VAR_TM_FULLNAME]}’s rise in the rankings?</t>
  </si>
  <si>
    <t>Quelle est votre analyse de la montée au classement de {[VAR_TM_FULLNAME]} ?</t>
  </si>
  <si>
    <t>Wie interpretieren Sie den Aufstieg von {[VAR_TM_FULLNAME]} in der Rangliste?</t>
  </si>
  <si>
    <t>¿Cómo interpretas el ascenso de {[VAR_TM_FULLNAME]} en la clasificación?</t>
  </si>
  <si>
    <t>Come interpreta l'ascesa in classifica di {[VAR_TM_FULLNAME]}?</t>
  </si>
  <si>
    <t>您如何看待{[VAR_TM_FULLNAME]}的排名上升？</t>
  </si>
  <si>
    <t>Как вы объясняете рост {[VAR_TM_FULLNAME]} в рейтинге?</t>
  </si>
  <si>
    <t>Como você interpreta a ascensão de {[VAR_TM_FULLNAME]} no ranking?</t>
  </si>
  <si>
    <t>CONF3_Q12_M</t>
  </si>
  <si>
    <t>CONF3_Q12_R1_1_F</t>
  </si>
  <si>
    <t>It’s just the next logical step in her development. {[VAR_TM_FIRSTNAME]} is among the best, and she’s proven it.</t>
  </si>
  <si>
    <t>Ce n’est que la suite logique de son développement, {[VAR_TM_FIRSTNAME]} fait partie des toutes meilleures et elle le prouve.</t>
  </si>
  <si>
    <t>Nun, das war der nächste logische Schritt ihrer Entwicklung. {[VAR_TM_FIRSTNAME]} gehört zu den Besten, das hat sie damit wieder einmal bewiesen.</t>
  </si>
  <si>
    <t>No es más que el siguiente paso lógico en su desarrollo. {[VAR_TM_FIRSTNAME]} está entre las mejores y lo ha demostrado.</t>
  </si>
  <si>
    <t>È il passaggio obbligato della sua crescita. {[VAR_TM_FIRSTNAME]} è tra le migliori e lo ha dimostrato.</t>
  </si>
  <si>
    <t>这只是她成长道路上顺理成章的一步。{[VAR_TM_FIRSTNAME]}已跻身顶尖行列，并证明了这一点。</t>
  </si>
  <si>
    <t>Это всего лишь следующий логический шаг в её развитии. {[VAR_TM_FIRSTNAME]} — одна из лучших, и она это доказала.</t>
  </si>
  <si>
    <t>É apenas o próximo passo lógico em seu desenvolvimento. {[VAR_TM_FIRSTNAME]} está entre as melhores e provou isso.</t>
  </si>
  <si>
    <t>CONF3_Q12_R1_1_M</t>
  </si>
  <si>
    <t>It’s just the next logical step in his development. {[VAR_TM_FIRSTNAME]} is among the best, and he’s proven it.</t>
  </si>
  <si>
    <t>Ce n’est que la suite logique de son développement, {[VAR_TM_FIRSTNAME]} fait partie des tout meilleurs et il le prouve.</t>
  </si>
  <si>
    <t>Nun, das war der nächste logische Schritt seiner Entwicklung. {[VAR_TM_FIRSTNAME]} gehört zu den Besten, das hat er damit wieder einmal bewiesen.</t>
  </si>
  <si>
    <t>No es más que el siguiente paso lógico en su desarrollo. {[VAR_TM_FIRSTNAME]} está entre los mejores y lo ha demostrado.</t>
  </si>
  <si>
    <t>È il passaggio obbligato della sua crescita. {[VAR_TM_FIRSTNAME]} è tra i migliori e lo ha dimostrato.</t>
  </si>
  <si>
    <t>这只是他成长道路上顺理成章的一步。{[VAR_TM_FIRSTNAME]}已跻身顶尖行列，并证明了这一点。</t>
  </si>
  <si>
    <t>Это всего лишь следующий логический шаг в его развитии. {[VAR_TM_FIRSTNAME]} — один из лучших, и он это доказал.</t>
  </si>
  <si>
    <t>É apenas o próximo passo lógico em seu desenvolvimento. {[VAR_TM_FIRSTNAME]} está entre os melhores e provou isso.</t>
  </si>
  <si>
    <t>CONF3_Q12_R1_2_F</t>
  </si>
  <si>
    <t>{[VAR_KEY_TM_FIRSTNAME]} has seen constant progression from the start of her career. She climbs the ranks little by little.</t>
  </si>
  <si>
    <t>{[VAR_KEY_TM_FIRSTNAME]} a connu une progression constante depuis le début de sa carrière, elle grimpe petit à petit les échelons.</t>
  </si>
  <si>
    <t>{[VAR_KEY_TM_FIRSTNAME]} ist seit Beginn ihrer Karriere immer besser geworden. Sie erklimmt Schritt für Schritt die Rangliste nach oben.</t>
  </si>
  <si>
    <t>{[VAR_KEY_TM_FIRSTNAME]} ha venido experimentando un progreso constante desde el comienzo de su carrera. Va subiendo en la clasificación poco a poco.</t>
  </si>
  <si>
    <t>{[VAR_KEY_TM_FIRSTNAME]} ha avuto una progressione costante da inizio carriera. Un po' alla volta ha scalato la classifica.</t>
  </si>
  <si>
    <t>{[VAR_KEY_TM_FIRSTNAME]}从职业生涯开始就不断进步。她正一步步提升排名。</t>
  </si>
  <si>
    <t>{[VAR_KEY_TM_FIRSTNAME]} постоянно прогрессирует с самого начала своей карьеры. Она поднимается в рейтинге шаг за шагом.</t>
  </si>
  <si>
    <t>{[VAR_KEY_TM_FIRSTNAME]} tem mostrado uma progressão constante desde o início de sua carreira. Ela sobe no ranking pouco a pouco.</t>
  </si>
  <si>
    <t>CONF3_Q12_R1_2_M</t>
  </si>
  <si>
    <t>{[VAR_KEY_TM_FIRSTNAME]} has seen constant progression from the start of his career. He climbs the ranks little by little.</t>
  </si>
  <si>
    <t>{[VAR_KEY_TM_FIRSTNAME]} a connu une progression constante depuis le début de sa carrière, il grimpe petit à petit les échelons.</t>
  </si>
  <si>
    <t>{[VAR_KEY_TM_FIRSTNAME]} ist seit Beginn seiner Karriere immer besser geworden. Er erklimmt Schritt für Schritt die Rangliste nach oben.</t>
  </si>
  <si>
    <t>{[VAR_KEY_TM_FIRSTNAME]}从职业生涯开始就不断进步。他正一步步提升排名。</t>
  </si>
  <si>
    <t>{[VAR_KEY_TM_FIRSTNAME]} постоянно прогрессирует с самого начала своей карьеры. Он поднимается в рейтинге шаг за шагом.</t>
  </si>
  <si>
    <t>{[VAR_KEY_TM_FIRSTNAME]} tem mostrado uma progressão constante desde o início de sua carreira. Ele sobe no ranking pouco a pouco.</t>
  </si>
  <si>
    <t>CONF3_Q12_R2_1_F</t>
  </si>
  <si>
    <t>It’s well deserved. {[VAR_KEY_TM_FIRSTNAME]} has worked day and night to reach the top, and hard work always pays off.</t>
  </si>
  <si>
    <t>C’est tout à fait mérité, {[VAR_KEY_TM_FIRSTNAME]} travaille jours et nuits pour atteindre les sommets, l’acharnement finit toujours par payer.</t>
  </si>
  <si>
    <t>Das war wirklich wohlverdient. {[VAR_KEY_TM_FIRSTNAME]} hat Tag und Nacht gearbeitet, um an die Spitze zu kommen, und das hat sich ausgezahlt.</t>
  </si>
  <si>
    <t>Muy merecido. {[VAR_KEY_TM_FIRSTNAME]} ha trabajado día y noche para llegar a la cima, y el esfuerzo siempre da sus frutos.</t>
  </si>
  <si>
    <t>Se lo merita. {[VAR_KEY_TM_FIRSTNAME]} ha lavorato giorno e notte per arrivare ai vertici, lo sforzo è stato ripagato.</t>
  </si>
  <si>
    <t>她的成绩当之无愧。{[VAR_KEY_TM_FIRSTNAME]}为登上顶峰夜以继日地努力，而努力总会有回报。</t>
  </si>
  <si>
    <t>Это абсолютно заслуженно. {[VAR_KEY_TM_FIRSTNAME]} работала день и ночь, чтобы оказаться наверху, и труд всегда вознаграждается.</t>
  </si>
  <si>
    <t>É bem merecido. {[VAR_KEY_TM_FIRSTNAME]} trabalhou dia e noite para chegar ao topo, e o trabalho duro sempre compensa.</t>
  </si>
  <si>
    <t>CONF3_Q12_R2_1_M</t>
  </si>
  <si>
    <t>他的成绩当之无愧。{[VAR_KEY_TM_FIRSTNAME]}为登上顶峰夜以继日地努力，而努力总会有回报。</t>
  </si>
  <si>
    <t>Это абсолютно заслуженно. {[VAR_KEY_TM_FIRSTNAME]} работал день и ночь, чтобы оказаться наверху, и труд всегда вознаграждается.</t>
  </si>
  <si>
    <t>CONF3_Q12_R2_2_F</t>
  </si>
  <si>
    <t>After the hours of workouts, physical and mental training, it’s totally normal that she’s progressing in the rankings.</t>
  </si>
  <si>
    <t>Après les heures de gammes, de travail physique et mental, c’est tout à fait normal qu’elle progresse au classement.</t>
  </si>
  <si>
    <t>Nach den stundenlangen Trainings und der ganzen körperlichen und mentalen Vorbereitung ist es eigentlich völlig normal, dass sie aufsteigt.</t>
  </si>
  <si>
    <t>Después de horas de entrenamiento, físico y mental, es totalmente normal que esté subiendo en la clasificación.</t>
  </si>
  <si>
    <t>Dopo le lunghe ore di allenamento fisico e mentale, è normale che sia in ascesa in classifica.</t>
  </si>
  <si>
    <t>经过无数小时的训练，无论是体能还是心理上的磨炼，她的排名提升完全是理所当然的。</t>
  </si>
  <si>
    <t>После часов тренировок, физической и ментальной подготовки совершенно логично, что она поднимается в рейтинге.</t>
  </si>
  <si>
    <t>Depois de tantas horas de treino, físico e mental, é totalmente normal que ela esteja progredindo no ranking.</t>
  </si>
  <si>
    <t>CONF3_Q12_R2_2_M</t>
  </si>
  <si>
    <t>After the hours of workouts, physical and mental training, it’s totally normal that he’s progressing in the rankings.</t>
  </si>
  <si>
    <t>Après les heures de gammes, de travail physique et mental, c’est tout à fait normal qu’il progresse au classement.</t>
  </si>
  <si>
    <t>Nach den stundenlangen Trainings und der ganzen körperlichen und mentalen Vorbereitung ist es eigentlich nur normal, dass er aufsteigt.</t>
  </si>
  <si>
    <t>经过无数小时的训练，无论是体能还是心理上的磨炼，他的排名提升完全是理所当然的。</t>
  </si>
  <si>
    <t>После часов тренировок, физической и ментальной подготовки совершенно логично, что он поднимается в рейтинге.</t>
  </si>
  <si>
    <t>Depois de tantas horas de treino, físico e mental, é totalmente normal que ele esteja progredindo no ranking.</t>
  </si>
  <si>
    <t>CONF3_Q12_R3_1_F</t>
  </si>
  <si>
    <t>I don’t pay too much attention to it. The rankings are just a number. The only thing that matters is winning as many matches as possible. The rankings follow.</t>
  </si>
  <si>
    <t>Je n’y prête pas trop attention, le classement n’est qu’un chiffre, la seule chose qui compte est de remporter autant de matchs que possible, le classement suit naturellement.</t>
  </si>
  <si>
    <t>Ich achte nicht allzu sehr darauf. Die Rangliste ist nur eine Aneinanderreihung von Zahlen. Was wirklich zählt ist, so viele Spiele wie möglich zu gewinnen. Der Platz auf der Rangliste kommt dann von selbst.</t>
  </si>
  <si>
    <t>No le presto demasiada atención. Las clasificaciones son solo un número. Lo único que importa es ganar tantos partidos como se pueda. Las clasificaciones vienen después.</t>
  </si>
  <si>
    <t>Non ci faccio molto caso, i ranking sono solo numeri. L'importante è vincere più match possibili, la classifica viene da sé.</t>
  </si>
  <si>
    <t>我并不会太在意排名。那只是个数字。真正重要的是尽可能赢下更多比赛，排名自然会随之提升。</t>
  </si>
  <si>
    <t>Я не уделяю этому большого внимания. Рейтинг — это всего лишь цифра. Главное — выигрывать как можно больше матчей, а рейтинг подтянется.</t>
  </si>
  <si>
    <t>Eu não presto muita atenção a isso. O ranking é apenas um número. A única coisa que importa é ganhar o máximo de partidas possível. O ranking vem depois.</t>
  </si>
  <si>
    <t>CONF3_Q12_R3_1_M</t>
  </si>
  <si>
    <t>CONF3_Q12_R3_2_F</t>
  </si>
  <si>
    <t>A good rank has never guaranteed great results. We concentrate on results. The rank is just a bonus.</t>
  </si>
  <si>
    <t>Un bon classement n’a jamais assuré de grands résultats. Nous nous concentrons sur ses résultats, le classement n’est que du bonus.</t>
  </si>
  <si>
    <t>Ein guter Platz auf der Rangliste ist keine Garantie für gute Leistung. Wir konzentrieren uns auf das Ergebnis. Die Rangliste ist dann nur noch ein zusätzlicher Bonus.</t>
  </si>
  <si>
    <t>Una buena clasificación nunca ha garantizado grandes resultados. Nos concentramos en los resultados. La clasificación no es más que un premio añadido.</t>
  </si>
  <si>
    <t>Una posizione buona in classifica non garantisce risultati eclatanti. Noi ci concentriamo sui risultati, alla classifica pensiamo dopo.</t>
  </si>
  <si>
    <t>好排名并不能保证取得好成绩。我们专注于结果，排名只是附加的奖励。</t>
  </si>
  <si>
    <t>Высокий рейтинг никогда не гарантировал великих результатов. Мы сосредоточены на игре. Рейтинг — просто бонус.</t>
  </si>
  <si>
    <t>Um bom ranking nunca garantiu grandes resultados. Nós nos concentramos nos resultados. O ranking é apenas um bônus.</t>
  </si>
  <si>
    <t>CONF3_Q12_R3_2_M</t>
  </si>
  <si>
    <t>CONF3_Q12_R4_1_F</t>
  </si>
  <si>
    <t>That’s nothing but journalistic speculation. The rankings don’t matter as long as {[VAR_TM_FIRSTNAME]} is winning.</t>
  </si>
  <si>
    <t>Ça n’est que des spéculations de journalistes, peu importe le classement tant que {[VAR_TM_FIRSTNAME]} remporte ses matchs.</t>
  </si>
  <si>
    <t>Das ist reine journalistische Spekulation. Die Rangliste ist völlig egal, solange {[VAR_TM_FIRSTNAME]} weiterhin gewinnt.</t>
  </si>
  <si>
    <t>Eso es una mera especulación periodística. Las clasificaciones no importan mientras {[VAR_TM_FIRSTNAME]} vaya ganando.</t>
  </si>
  <si>
    <t>Questa è una congettura dei giornalisti, la classifica non ci interessa finché {[VAR_TM_FIRSTNAME]} continua a vincere.</t>
  </si>
  <si>
    <t>那不过是媒体的臆测。只要{[VAR_TM_FIRSTNAME]}一直赢球，排名根本无关紧要。</t>
  </si>
  <si>
    <t>Это всего лишь журналистские спекуляции. Рейтинг ничего не значит, пока {[VAR_TM_FIRSTNAME]} побеждает.</t>
  </si>
  <si>
    <t>Isso não passa de especulação jornalística. O ranking não importa enquanto {[VAR_TM_FIRSTNAME]} estiver ganhando.</t>
  </si>
  <si>
    <t>CONF3_Q12_R4_1_M</t>
  </si>
  <si>
    <t>CONF3_Q12_R4_2_F</t>
  </si>
  <si>
    <t>The world ranking is the least of my problems. {[VAR_TM_FULLNAME]} plays tennis to win, not for some number.</t>
  </si>
  <si>
    <t>Le classement mondial est le dernier de mes problèmes, {[VAR_TM_FULLNAME]} joue au tennis pour gagner, pas pour les chiffres.</t>
  </si>
  <si>
    <t>Die Weltrangliste ist mein geringstes Problem. {[VAR_TM_FULLNAME]} spielt Tennis, um zu gewinnen, nicht um einer Nummer willen.</t>
  </si>
  <si>
    <t>La clasificación mundial es el menor de mis problemas. {[VAR_TM_FULLNAME]} juega al tenis para ganar, no para que le den un número.</t>
  </si>
  <si>
    <t>La classifica mondiale è l'ultimo dei miei problemi. {[VAR_TM_FULLNAME]} gioca a tennis per vincere, non per i numeri.</t>
  </si>
  <si>
    <t>世界排名是我最不关心的问题。{[VAR_TM_FULLNAME]}打网球是为了赢，不是为了某个数字。</t>
  </si>
  <si>
    <t>Мировой рейтинг — моя последняя забота. {[VAR_TM_FULLNAME]} играет в теннис, чтобы побеждать, а не ради какой-то цифры.</t>
  </si>
  <si>
    <t>O ranking mundial é o menor dos meus problemas. {[VAR_TM_FULLNAME]} joga tênis para vencer, não por causa de um número.</t>
  </si>
  <si>
    <t>CONF3_Q12_R4_2_M</t>
  </si>
  <si>
    <t>CONF3_Q2_F</t>
  </si>
  <si>
    <t>Do you think {[VAR_TM_FTNAME]} will be able to repeat this kind of performance throughout the season?</t>
  </si>
  <si>
    <t>Pensez-vous que {[VAR_TM_FTNAME]} soit capable de réitérer ce genre de performance au cours de la saison ?</t>
  </si>
  <si>
    <t>Sind Sie der Meinung, dass {[VAR_TM_FTNAME]} es schaffen wird, diese Leistung die ganze Saison lang beizubehalten?</t>
  </si>
  <si>
    <t>¿Crees que {[VAR_TM_FTNAME]} podrá repetir una actuación así a lo largo de la temporada?</t>
  </si>
  <si>
    <t>Secondo lei, {[VAR_TM_FTNAME]} è in grado di ripetere questo tipo di prestazione per tutta la stagione?</t>
  </si>
  <si>
    <t>您认为{[VAR_TM_FTNAME]}能在整个赛季中维持这样的表现吗？</t>
  </si>
  <si>
    <t>Как вы думаете, сможет ли {[VAR_TM_FTNAME]} повторять такие выступления на протяжении всего сезона?</t>
  </si>
  <si>
    <t>Você acha que {[VAR_TM_FTNAME]} será capaz de repetir esse tipo de performance ao longo da temporada?</t>
  </si>
  <si>
    <t>CONF3_Q2_M</t>
  </si>
  <si>
    <t>CONF3_Q2_R1_1_F</t>
  </si>
  <si>
    <t>With tournaments at this level, it’s possible, as long as she keeps working hard.</t>
  </si>
  <si>
    <t>Sur des tournois de ce niveau, c'est possible si elle continue à bien travailler.</t>
  </si>
  <si>
    <t>Bei Turnieren auf diesem Niveau ist das durchaus möglich, solange sie weiterhin hart an sich arbeitet.</t>
  </si>
  <si>
    <t>Con torneos de este nivel, es posible, siempre y cuando siga trabajando mucho.</t>
  </si>
  <si>
    <t>Nei tornei di questo livello, se continua a lavorare sodo, è possibile.</t>
  </si>
  <si>
    <t>在这种级别的赛事中，只要她继续努力，这完全有可能。</t>
  </si>
  <si>
    <t>С турнирами такого уровня это возможно, если она продолжит усердно работать.</t>
  </si>
  <si>
    <t>Com torneios neste nível, é possível, desde que ela continue trabalhando duro.</t>
  </si>
  <si>
    <t>CONF3_Q2_R1_1_M</t>
  </si>
  <si>
    <t>With tournaments at this level, it’s possible, as long as he keeps working hard.</t>
  </si>
  <si>
    <t>Sur des tournois de ce niveau, c'est possible s'il continue à bien travailler.</t>
  </si>
  <si>
    <t>Bei Turnieren auf diesem Niveau ist das durchaus möglich, solange er weiterhin hart arbeitet.</t>
  </si>
  <si>
    <t>在这种级别的赛事中，只要他继续努力，这完全有可能。</t>
  </si>
  <si>
    <t>С турнирами такого уровня это возможно, если он продолжит усердно работать.</t>
  </si>
  <si>
    <t>Com torneios neste nível, é possível, desde que ele continue trabalhando duro.</t>
  </si>
  <si>
    <t>CONF3_Q2_R1_2_F</t>
  </si>
  <si>
    <t>We’re going to have to work harder still if we’re to maintain this level of performance throughout the season.</t>
  </si>
  <si>
    <t>Il va falloir travailler plus dur encore pour maintenir ce niveau de performance tout au long de la saison.</t>
  </si>
  <si>
    <t>Wir werden noch härter arbeiten müssen, wenn wir während der ganzen Saison eine derartige Leistung beibehalten wollen.</t>
  </si>
  <si>
    <t>Tendremos que trabajar aún mucho más si queremos mantener este nivel durante toda la temporada.</t>
  </si>
  <si>
    <t>Dobbiamo lavorare ancora di più se dobbiamo mantenere questo livello di prestazioni per tutta la stagione.</t>
  </si>
  <si>
    <t>如果我们想在整个赛季保持这样的表现，还得更加努力才行。</t>
  </si>
  <si>
    <t>Нам придётся работать ещё усерднее, если мы хотим сохранить такой уровень игры весь сезон.</t>
  </si>
  <si>
    <t>Teremos que trabalhar ainda mais se quisermos manter este nível de performance ao longo da temporada.</t>
  </si>
  <si>
    <t>CONF3_Q2_R1_2_M</t>
  </si>
  <si>
    <t>CONF3_Q2_R1_3_F</t>
  </si>
  <si>
    <t>If she keeps fresh and doesn’t lose sight of what she wants, no problem.</t>
  </si>
  <si>
    <t>Si elle garde cette fraicheur et son envie au quotidien, sans problème.</t>
  </si>
  <si>
    <t>Wenn sie fit bleibt und das Ziel nicht aus den Augen verliert, dann ist das überhaupt kein Problem.</t>
  </si>
  <si>
    <t>Si mantiene su frescura y no pierde de vista lo que quiere, no habrá problema.</t>
  </si>
  <si>
    <t>Se rimane in forma e non perde di vista l'obiettivo, sicuramente.</t>
  </si>
  <si>
    <t>只要她保持充沛的状态，不迷失目标，就不会有问题。</t>
  </si>
  <si>
    <t>Если она будет сохранять свежесть и не терять из виду свои цели — проблем не будет.</t>
  </si>
  <si>
    <t>Se ela se mantiver descansada e não perder de vista o que quer, não haverá problema.</t>
  </si>
  <si>
    <t>CONF3_Q2_R1_3_M</t>
  </si>
  <si>
    <t>If he keeps fresh and doesn’t lose sight of what he wants, no problem.</t>
  </si>
  <si>
    <t>S’il garde cette fraicheur et son envie au quotidien, sans problème.</t>
  </si>
  <si>
    <t>Wenn er fit bleibt und das Ziel nicht aus den Augen verliert, dann ist das überhaupt kein Problem.</t>
  </si>
  <si>
    <t>只要他保持充沛的状态，不迷失目标，就不会有问题。</t>
  </si>
  <si>
    <t>Если он будет сохранять свежесть и не терять из виду свои цели — проблем не будет.</t>
  </si>
  <si>
    <t>Se ele se mantiver descansado e não perder de vista o que quer, não haverá problema.</t>
  </si>
  <si>
    <t>CONF3_Q2_R2_1_F</t>
  </si>
  <si>
    <t>Absolutely! This title won’t be her last.</t>
  </si>
  <si>
    <t>Absolument ! Je pense que ce titre ne sera pas son dernier.</t>
  </si>
  <si>
    <t>Aber natürlich. Dieser Titel wird nicht ihr letzter sein.</t>
  </si>
  <si>
    <t>¡Desde luego! Este título no va a ser el último.</t>
  </si>
  <si>
    <t>Sicuramente! Questo titolo non sarà l'ultimo.</t>
  </si>
  <si>
    <t>当然！这绝不会是她的最后一个冠军头衔。</t>
  </si>
  <si>
    <t>Абсолютно! Этот титул точно будет не последним.</t>
  </si>
  <si>
    <t>Com certeza! Este título não será o último dela.</t>
  </si>
  <si>
    <t>CONF3_Q2_R2_1_M</t>
  </si>
  <si>
    <t>Absolutely! This title won’t be his last.</t>
  </si>
  <si>
    <t>Aber natürlich. Dieser Titel wird nicht sein letzter sein.</t>
  </si>
  <si>
    <t>当然！这绝不会是他的最后一个冠军头衔。</t>
  </si>
  <si>
    <t>Com certeza! Este título não será o último dele.</t>
  </si>
  <si>
    <t>CONF3_Q2_R2_2_F</t>
  </si>
  <si>
    <t>If I were in your shoes, I’d be buying myself a ticket on Winamax if the odds for the next tournament are good!</t>
  </si>
  <si>
    <t>Si j’étais à votre place j’irais mettre un petit billet sur Winamax si la côte du prochain tournoi est bonne !</t>
  </si>
  <si>
    <t>Wenn ich Sie wäre, würde ich mir auf BWIN eine Karte kaufen, wenn die Quoten für das nächste Turnier gut sind!</t>
  </si>
  <si>
    <t>¡Yo de ti, visitaría una casa de apuestas a ver si las cuotas del próximo torneo son interesantes!</t>
  </si>
  <si>
    <t>Se fossi in lei, farei una bella scommessa sul prossimo torneo se le quote vengono pagate bene.</t>
  </si>
  <si>
    <t>要是我是你，只要下次比赛的赔率合适，我肯定会去Winamax买张彩票！</t>
  </si>
  <si>
    <t>Будь я на вашем месте, я бы уже делала ставку на Winamax, если коэффициенты на следующий турнир хорошие!</t>
  </si>
  <si>
    <t>Se eu estivesse no seu lugar, compraria uma passagem na Winamax se as odds para o próximo torneio forem boas!</t>
  </si>
  <si>
    <t>CONF3_Q2_R2_2_M</t>
  </si>
  <si>
    <t>Будь я на вашем месте, я бы уже делал ставку на Winamax, если коэффициенты на следующий турнир хорошие!</t>
  </si>
  <si>
    <t>CONF3_Q2_R2_3_F</t>
  </si>
  <si>
    <t>This title isn’t their first, and it clearly won’t be their last either.</t>
  </si>
  <si>
    <t>Ce titre n’est pas le premier qu’elle reçoit et ce ne sera clairement pas son dernier non plus.</t>
  </si>
  <si>
    <t>Das ist nicht sein erster Titel und es wird auch nicht sein letzter sein.</t>
  </si>
  <si>
    <t>Este título no es el primero y, desde luego, tampoco será el último.</t>
  </si>
  <si>
    <t>Questo non sarà il suo primo titolo e, ovviamente, neanche l'ultimo.</t>
  </si>
  <si>
    <t>这次的冠军不是她的第一个，也绝对不会是最后一个。</t>
  </si>
  <si>
    <t>Это не первый их титул, и точно не последний.</t>
  </si>
  <si>
    <t>Este título não é o primeiro delas, e claramente não será o último.</t>
  </si>
  <si>
    <t>CONF3_Q2_R2_3_M</t>
  </si>
  <si>
    <t>Ce titre n’est pas le premier qu’il reçoit et ce ne sera clairement pas son dernier non plus.</t>
  </si>
  <si>
    <t>这次的冠军不是他的第一个，也绝对不会是最后一个。</t>
  </si>
  <si>
    <t>CONF3_Q2_R3_1_F</t>
  </si>
  <si>
    <t>I believe in {[VAR_TM_FTNAME]}, and I’m sure that with hard work she will be able to make this a repeat performance.</t>
  </si>
  <si>
    <t>Je crois beaucoup en {[VAR_TM_FTNAME]}, je suis persuadée qu'avec de l'application elle sera capable de rééditer ce genre de performance.</t>
  </si>
  <si>
    <t>Ich glaube fest an {[VAR_TM_FTNAME]} und ich bin mir sicher, dass sie hart arbeiten wird, um diese Leistung zu wiederholen.</t>
  </si>
  <si>
    <t>Creo en {[VAR_TM_FTNAME]}: seguro que trabajando a tope podrá repetir esta actuación.</t>
  </si>
  <si>
    <t>Ho fiducia in {[VAR_TM_FTNAME]} e con tutto il lavoro che ha fatto finora sicuramente riuscirà a ripetere questo tipo di prestazione.</t>
  </si>
  <si>
    <t>我相信{[VAR_TM_FTNAME]}，只要她继续努力，就一定能再次重现这样的表现。</t>
  </si>
  <si>
    <t>Я верю в {[VAR_TM_FTNAME]} и уверена, что с усердной работой она сможет повторить такой результат.</t>
  </si>
  <si>
    <t>Eu acredito em {[VAR_TM_FTNAME]}, e tenho certeza de que com trabalho duro ela será capaz de repetir essa performance.</t>
  </si>
  <si>
    <t>CONF3_Q2_R3_1_M</t>
  </si>
  <si>
    <t>I believe in {[VAR_TM_FTNAME]}, and I’m sure that with hard work he will be able to make this a repeat performance.</t>
  </si>
  <si>
    <t>Je crois beaucoup en {[VAR_TM_FTNAME]}, je suis persuadé qu'avec de l'application il sera capable de rééditer ce genre de performance.</t>
  </si>
  <si>
    <t>Ich glaube fest an {[VAR_TM_FTNAME]} und ich bin mir sicher, dass er hart arbeiten wird, um diese Leistung zu wiederholen.</t>
  </si>
  <si>
    <t>我相信{[VAR_TM_FTNAME]}，只要他继续努力，就一定能再次重现这样的表现。</t>
  </si>
  <si>
    <t>Я верю в {[VAR_TM_FTNAME]} и уверен, что с усердной работой он сможет повторить такой результат.</t>
  </si>
  <si>
    <t>Eu acredito em {[VAR_TM_FTNAME]}, e tenho certeza de que com trabalho duro ele será capaz de repetir essa performance.</t>
  </si>
  <si>
    <t>CONF3_Q2_R3_2_F</t>
  </si>
  <si>
    <t>She belongs in the big leagues and nowhere else!</t>
  </si>
  <si>
    <t>Sa place est dans la cour des grands, nulle part ailleurs !</t>
  </si>
  <si>
    <t>Sie gehört in die Oberliga, das ist ganz klar.</t>
  </si>
  <si>
    <t>¡Su sitio está en los grandes torneos!</t>
  </si>
  <si>
    <t>Il suo posto è solo tra le grandi!</t>
  </si>
  <si>
    <t>她属于顶尖赛场，别无他处！</t>
  </si>
  <si>
    <t>Ей место среди топ-игроков, и нигде больше!</t>
  </si>
  <si>
    <t>Ela pertence às grandes ligas e a nenhum outro lugar!</t>
  </si>
  <si>
    <t>CONF3_Q2_R3_2_M</t>
  </si>
  <si>
    <t>He belongs in the big leagues and nowhere else!</t>
  </si>
  <si>
    <t>Er gehört in die Oberliga, das ist ganz klar.</t>
  </si>
  <si>
    <t>Il suo posto è solo tra i grandi!</t>
  </si>
  <si>
    <t>他属于顶尖赛场，别无他处！</t>
  </si>
  <si>
    <t>Ему место среди топ-игроков, и нигде больше!</t>
  </si>
  <si>
    <t>Ele pertence às grandes ligas e a nenhum outro lugar!</t>
  </si>
  <si>
    <t>CONF3_Q2_R4_1_F</t>
  </si>
  <si>
    <t>Honestly, winning this title was fantastic for a player like {[VAR_TM_FTNAME]}. It’s important for them to keep a cool head and not put too much pressure on themselves for future tournaments.</t>
  </si>
  <si>
    <t>Honnêtement, avoir gagné ce titre c'est déjà fantastique pour une joueuse comme {[VAR_TM_FTNAME]}. C'est important qu'elle garde la tête froide et qu'elle ne se mette pas une pression inutile sur les futurs tournois.</t>
  </si>
  <si>
    <t>Ehrlich gesagt, war es für eine Spielerin wie {[VAR_TM_FTNAME]} wirklich fantastisch, diesen Titel zu gewinnen. Es ist wichtig für sie, einen kühlen Kopf zu bewahren und sich nicht verrückt zu machen, was zukünftige Turniere angeht.</t>
  </si>
  <si>
    <t>Sinceramente, ganar este título ha sido fantástico para alguien como {[VAR_TM_FTNAME]}. Tenistas así deben mantener la cabeza fría y no presionarse demasiado para futuros torneos.</t>
  </si>
  <si>
    <t>Sinceramente, aver vinto un titolo è già bellissimo per una giocatrice come {[VAR_TM_FTNAME]}. L'importante è che tenga la testa bassa e che non si senta sotto pressione per i prossimi tornei.</t>
  </si>
  <si>
    <t>老实说，对于像{[VAR_TM_FTNAME]}这样的选手来说，拿下这座冠军奖杯是极好的事。但接下来要保持冷静，别给自己太大压力。</t>
  </si>
  <si>
    <t>Честно говоря, для такой игрокини, как {[VAR_TM_FTNAME]}, эта победа — фантастический результат. Важно сохранять холодную голову и не давить на себя перед следующими турнирами.</t>
  </si>
  <si>
    <t>Honestamente, ganhar este título foi fantástico para uma jogadora como {[VAR_TM_FTNAME]}. É importante que elas mantenham a calma e não coloquem muita pressão sobre si mesmas para torneios futuros.</t>
  </si>
  <si>
    <t>CONF3_Q2_R4_1_M</t>
  </si>
  <si>
    <t>Honnêtement, avoir gagné ce titre c'est déjà fantastique pour un joueur comme {[VAR_TM_FTNAME]}. C'est important qu'il garde la tête froide et qu'il ne se mette pas une pression inutile sur les futurs tournois.</t>
  </si>
  <si>
    <t>Sinceramente, aver vinto un titolo è già bellissimo per un giocatore come {[VAR_TM_FTNAME]}. L'importante è che tenga la testa bassa e che non si metta sotto pressione per i prossimi tornei.</t>
  </si>
  <si>
    <t>Честно говоря, для такого игрока, как {[VAR_TM_FTNAME]}, эта победа — фантастический результат. Важно сохранять холодную голову и не давить на себя перед следующими турнирами.</t>
  </si>
  <si>
    <t>Honestamente, ganhar este título foi fantástico para um jogador como {[VAR_TM_FTNAME]}. É importante que eles mantenham a calma e não coloquem muita pressão sobre si mesmos para torneios futuros.</t>
  </si>
  <si>
    <t>CONF3_Q2_R4_2_F</t>
  </si>
  <si>
    <t>You know, after this sort of win, it’s important to stay humble and never start telling yourself that you can’t be beaten.</t>
  </si>
  <si>
    <t>Vous savez, après ce genre de victoire, il faut savoir rester humble et ne surtout pas se croire meilleur que tous.</t>
  </si>
  <si>
    <t>Wissen Sie, nach solch einem Sieg ist es wichtig, bescheiden zu bleiben und sich nicht einzureden, dass man nicht besiegt werden könnte.</t>
  </si>
  <si>
    <t>Bueno, después de una victoria así, es importante ser humilde y nunca creerte imbatible.</t>
  </si>
  <si>
    <t>Sa, dopo una vittoria del genere, bisogna rimanere umili e non pensare di essere imbattibili.</t>
  </si>
  <si>
    <t>你知道，在赢得这样的比赛之后，保持谦逊很重要，千万别开始膨胀，以为自己是无敌的。</t>
  </si>
  <si>
    <t>После такой победы важно оставаться скромной и не начинать думать, что тебя невозможно обыграть.</t>
  </si>
  <si>
    <t>Sabe, depois desse tipo de vitória, é importante manter a humildade e nunca começar a se dizer que não pode ser batida.</t>
  </si>
  <si>
    <t>CONF3_Q2_R4_2_M</t>
  </si>
  <si>
    <t>После такой победы важно оставаться скромным и не начинать думать, что тебя невозможно обыграть.</t>
  </si>
  <si>
    <t>CONF3_Q2_R5_1_F</t>
  </si>
  <si>
    <t>I don’t think so. The players in this tournament were pretty weak and I’m not sure we’ll get this lucky again.</t>
  </si>
  <si>
    <t>Je ne pense pas. Le niveau des joueuses de ce tournoi était étonnement faible et je ne crois pas que ce cas de figure se reproduira.</t>
  </si>
  <si>
    <t>Ich glaube nicht. Die Spieler in diesem Turnier waren eher schwach und ich glaube nicht, dass wir noch einmal so viel Glück haben werden.</t>
  </si>
  <si>
    <t>No lo creo. No ha habido una fuerte competencia en este torneo y no me parece que volvamos a tener tanta suerte.</t>
  </si>
  <si>
    <t>Non credo. Il livello delle giocatrici in questo torneo era estremamente basso e non penso che avremo così tanta fortuna la prossima volta.</t>
  </si>
  <si>
    <t>我不这么认为。这次比赛的对手水平一般，我不确定我们下次还能这么幸运。</t>
  </si>
  <si>
    <t>Не думаю. Состав турнира был довольно слабым, и вряд ли нам снова так повезёт.</t>
  </si>
  <si>
    <t>Eu não acho. As jogadoras neste torneio eram bem fracas e não tenho certeza se teremos essa sorte novamente.</t>
  </si>
  <si>
    <t>CONF3_Q2_R5_1_M</t>
  </si>
  <si>
    <t>Je ne pense pas. Le niveau des joueurs de ce tournoi était étonnement faible et je ne crois pas que ce cas de figure se reproduira.</t>
  </si>
  <si>
    <t>Non credo. Il livello dei giocatori in questo torneo era estremamente basso e non penso che avremo così tanta fortuna la prossima volta.</t>
  </si>
  <si>
    <t>Eu não acho. Os jogadores neste torneio eram bem fracos e não tenho certeza se teremos essa sorte novamente.</t>
  </si>
  <si>
    <t>CONF3_Q2_R5_2_F</t>
  </si>
  <si>
    <t>The level wasn’t there during the tournament. There’s little chance that {[VAR_TM_FIRSTNAME]} will have another opportunity like that in the future.</t>
  </si>
  <si>
    <t>Le niveau n’était pas au rendez-vous durant le tournoi, il y a peu de chance que {[VAR_TM_FIRSTNAME]} ait pareille opportunité dans le futur.</t>
  </si>
  <si>
    <t>Das Niveau war während des Turniers einfach nicht da. Es besteht nur eine kleine Chance, dass {[VAR_TM_FIRSTNAME]} in Zukunft noch einmal eine solche Gelegenheit haben wird.</t>
  </si>
  <si>
    <t>No ha habido mucho nivel en el torneo. Hay pocas posibilidades de que {[VAR_TM_FIRSTNAME]} tenga otra oportunidad como esta en el futuro.</t>
  </si>
  <si>
    <t>Il livello del torneo non è classificabile. Ci sono poche possibilità che a {[VAR_TM_FIRSTNAME]} capiti un'altra occasione come questa.</t>
  </si>
  <si>
    <t>这次比赛的整体水平并不高，{[VAR_TM_FIRSTNAME]}未来很难再遇到这样的机会。</t>
  </si>
  <si>
    <t>Уровень турнира был низким. Маловероятно, что у {[VAR_TM_FIRSTNAME]} снова будет такая возможность.</t>
  </si>
  <si>
    <t>O nível não estava lá durante o torneio. Há pouca chance de {[VAR_TM_FIRSTNAME]} ter outra oportunidade como essa no futuro.</t>
  </si>
  <si>
    <t>CONF3_Q2_R5_2_M</t>
  </si>
  <si>
    <t>CONF3_Q3_F</t>
  </si>
  <si>
    <t>Will you give your player time off after this title?</t>
  </si>
  <si>
    <t>Allez-vous donner du repos à votre joueuse suite à ce titre ?</t>
  </si>
  <si>
    <t>Darf Ihr Spieler sich nach diesem Titelgewinn erst einmal ausruhen?</t>
  </si>
  <si>
    <t>¿Vas a dar tiempo libre a tu tenista después de este título?</t>
  </si>
  <si>
    <t>Farà riposare un po' la tennista dopo questa vittoria?</t>
  </si>
  <si>
    <t>拿下这个冠军后，您会给球员放假吗？</t>
  </si>
  <si>
    <t>Дадите ли вы игроку отдых после этого титула?</t>
  </si>
  <si>
    <t>Você dará um tempo para sua jogadora depois deste título?</t>
  </si>
  <si>
    <t>CONF3_Q3_M</t>
  </si>
  <si>
    <t>Allez-vous donner du repos à votre joueur suite à ce titre ?</t>
  </si>
  <si>
    <t>Farà riposare un po' il tennista dopo questa vittoria?</t>
  </si>
  <si>
    <t>Você dará um tempo para seu jogador depois deste título?</t>
  </si>
  <si>
    <t>CONF3_Q3_R1_1_F</t>
  </si>
  <si>
    <t>She is obviously exhausted. I’m going to let her rest over the next few days.</t>
  </si>
  <si>
    <t>Elle est clairement cuite, je vais lui donner beaucoup de repos lors des prochains jours.</t>
  </si>
  <si>
    <t>Sie ist offensichtlich erschöpft. Die nächsten paar Tage wird sie sich frei nehmen.</t>
  </si>
  <si>
    <t>Evidentemente está agotada. Dejaré que descanse durante los próximos días.</t>
  </si>
  <si>
    <t>È veramente stanca, è chiaro che la lascerò riposare nei prossimi giorni.</t>
  </si>
  <si>
    <t>她确实已经很疲惫了，我打算让她接下来好好休息几天。</t>
  </si>
  <si>
    <t>Она явно вымотана. Я дам ей несколько дней отдыха.</t>
  </si>
  <si>
    <t>Ela está obviamente exausta. Vou deixá-la descansar nos próximos dias.</t>
  </si>
  <si>
    <t>CONF3_Q3_R1_1_M</t>
  </si>
  <si>
    <t>He is obviously exhausted. I’m going to let him rest over the next few days.</t>
  </si>
  <si>
    <t>Il est clairement cuit, je vais lui donner beaucoup de repos lors des prochains jours.</t>
  </si>
  <si>
    <t>Er ist offensichtlich erschöpft. Die nächsten paar Tage wird er sich frei nehmen.</t>
  </si>
  <si>
    <t>Evidentemente está agotado. Dejaré que descanse durante los próximos días.</t>
  </si>
  <si>
    <t>È veramente stanco, è chiaro che lo lascerò riposare nei prossimi giorni.</t>
  </si>
  <si>
    <t>他确实已经很疲惫了，我打算让她接下来好好休息几天。</t>
  </si>
  <si>
    <t>Он явно вымотан. Я дам ему несколько дней отдыха.</t>
  </si>
  <si>
    <t>Ele está obviamente exausto. Vou deixá-lo descansar nos próximos dias.</t>
  </si>
  <si>
    <t>CONF3_Q3_R1_2_F</t>
  </si>
  <si>
    <t>Of course! I think she’s earned a nice long break!</t>
  </si>
  <si>
    <t>Bien évidemment ! Elle a bien mérité de longues journées de repos !</t>
  </si>
  <si>
    <t>Natürlich! Ich denke, sie hat sich eine richtig lange Pause verdient!</t>
  </si>
  <si>
    <t>¡Por supuesto! ¡Creo que se ha ganado un buen descanso!</t>
  </si>
  <si>
    <t>Certo che sì! Si merita un bel po' di riposo.</t>
  </si>
  <si>
    <t>当然！她完全应该好好放个长假！</t>
  </si>
  <si>
    <t>Конечно! Думаю, она заслужила хороший длительный отдых!</t>
  </si>
  <si>
    <t>Claro! Acho que ela mereceu um bom e longo descanso!</t>
  </si>
  <si>
    <t>CONF3_Q3_R1_2_M</t>
  </si>
  <si>
    <t>Of course! I think he’s earned a nice long break!</t>
  </si>
  <si>
    <t>Bien évidemment ! Il a bien mérité de longues journées de repos !</t>
  </si>
  <si>
    <t>Natürlich! Ich denke, er hat sich eine richtig lange Pause verdient!</t>
  </si>
  <si>
    <t>当然！他完全应该好好放个长假！</t>
  </si>
  <si>
    <t>Конечно! Думаю, он заслужил хороший длительный отдых!</t>
  </si>
  <si>
    <t>Com certeza! Acho que ele mereceu um bom descanso prolongado!</t>
  </si>
  <si>
    <t>CONF3_Q3_R2_1_F</t>
  </si>
  <si>
    <t>There’s no rest for the weary! She will get back to work tomorrow.</t>
  </si>
  <si>
    <t>Il n'y a pas de fatigue qui soit ! Elle se remet au travail dès demain.</t>
  </si>
  <si>
    <t>Von wegen, Pausen sind was für Schwächlinge! Morgen geht es wieder ins Trainingslager.</t>
  </si>
  <si>
    <t>¡No hay cansancio que valga! Mañana volverá al trabajo.</t>
  </si>
  <si>
    <t>Ma quale riposo! Domani si ricomincia.</t>
  </si>
  <si>
    <t>没时间休息！她明天就要回到训练中。</t>
  </si>
  <si>
    <t>Некогда отдыхать! Завтра она снова за работу.</t>
  </si>
  <si>
    <t>Não há descanso para os cansados! Ela voltará ao trabalho amanhã.</t>
  </si>
  <si>
    <t>CONF3_Q3_R2_1_M</t>
  </si>
  <si>
    <t>There’s no rest for the weary! He will get back to work tomorrow.</t>
  </si>
  <si>
    <t>Il n'y a pas de fatigue qui soit ! Il se remet au travail dès demain.</t>
  </si>
  <si>
    <t>没时间休息！他明天就要回到训练中。</t>
  </si>
  <si>
    <t>Некогда отдыхать! Завтра он снова за работу.</t>
  </si>
  <si>
    <t>Não há descanso para os cansados! Ele voltará ao trabalho amanhã.</t>
  </si>
  <si>
    <t>CONF3_Q3_R2_2_F</t>
  </si>
  <si>
    <t>You have to strike the iron while it’s hot! It’s out of the question to take it easy after a victory!</t>
  </si>
  <si>
    <t>Il faut battre le fer quand il est chaud ! Il n’est pas question de se relâcher après une victoire !</t>
  </si>
  <si>
    <t>Man muss das Eisen schmieden, solange es heiß ist! Nach einem Sieg darf man nicht relaxen!</t>
  </si>
  <si>
    <t>¡Hay que golpear el hierro mientras está caliente! ¡No hay que relajarse después de una victoria!</t>
  </si>
  <si>
    <t>Bisogna battere il ferro finché è caldo! Riposarsi dopo una vittoria è fuori discussione!</t>
  </si>
  <si>
    <t>趁热打铁！赢球后可不能松懈！</t>
  </si>
  <si>
    <t>Куй железо, пока горячо! После победы расслабляться нельзя!</t>
  </si>
  <si>
    <t>É preciso bater na madeira enquanto está quente! Está fora de questão relaxar após uma vitória!</t>
  </si>
  <si>
    <t>CONF3_Q3_R2_2_M</t>
  </si>
  <si>
    <t>CONF3_Q3_R2_3_F</t>
  </si>
  <si>
    <t>We need to stay on course. There will be time for rest once the season’s over.</t>
  </si>
  <si>
    <t>Il faut justement continuer sur cette dynamique, le repos arrivera en fin de saison.</t>
  </si>
  <si>
    <t>Wir müssen auf Kurs bleiben. Wenn die Saison zu Ende ist, bleibt immer noch Zeit, sich auszuruhen.</t>
  </si>
  <si>
    <t>Tenemos que mantener el rumbo. Ya habrá tiempo para descansar una vez finalizada la temporada.</t>
  </si>
  <si>
    <t>Dobbiamo continuare così. A fine stagione ci sarà tempo per riposare.</t>
  </si>
  <si>
    <t>我们得按计划前进。赛季结束后再休息也不迟。</t>
  </si>
  <si>
    <t>Нужно держать курс. Отдохнём, когда сезон закончится.</t>
  </si>
  <si>
    <t>Precisamos manter o rumo. Haverá tempo para descansar quando a temporada terminar.</t>
  </si>
  <si>
    <t>CONF3_Q3_R2_3_M</t>
  </si>
  <si>
    <t>CONF3_Q3_R3_1_F</t>
  </si>
  <si>
    <t>She earned a bit of rest but there’s no question of slacking off, because there are some important events coming up.</t>
  </si>
  <si>
    <t>Elle a bien mérité un peu de repos mais il ne faut pas non plus qu'elle se relâche car de nouvelles échéances importantes arrivent.</t>
  </si>
  <si>
    <t>Sie hat sich eine kleine Pause verdient, aber von Ausruhen kann keine Rede sein, denn es stehen einige wichtige Veranstaltungen an.</t>
  </si>
  <si>
    <t>Se ha ganado un descanso, pero sin caer en la autocomplacencia, porque se avecinan eventos importantes.</t>
  </si>
  <si>
    <t>Un po' di riposo se lo è meritato, ma non si può mollare perché arrivano gli eventi importanti.</t>
  </si>
  <si>
    <t>她确实该休息一下，但绝不能懈怠，接下来还有重要的赛事。</t>
  </si>
  <si>
    <t>Она заслужила немного отдыха, но расслабляться нельзя — впереди важные турниры.</t>
  </si>
  <si>
    <t>Ela mereceu um pouco de descanso, mas não há como relaxar, pois há eventos importantes pela frente.</t>
  </si>
  <si>
    <t>CONF3_Q3_R3_1_M</t>
  </si>
  <si>
    <t>He earned a bit of rest but there’s no question of slacking off, because there are some important events coming up.</t>
  </si>
  <si>
    <t>Il a bien mérité un peu de repos mais il ne faut pas non plus qu'il se relâche car de nouvelles échéances importantes arrivent.</t>
  </si>
  <si>
    <t>Er hat sich eine kleine Pause verdient, aber von Ausruhen kann keine Rede sein, denn es stehen einige wichtige Veranstaltungen an.</t>
  </si>
  <si>
    <t>他确实该休息一下，但绝不能懈怠，接下来还有重要的赛事。</t>
  </si>
  <si>
    <t>Он заслужил немного отдыха, но расслабляться нельзя — впереди важные турниры.</t>
  </si>
  <si>
    <t>Ele mereceu um pouco de descanso, mas não há como relaxar, pois há eventos importantes pela frente.</t>
  </si>
  <si>
    <t>CONF3_Q3_R3_2_F</t>
  </si>
  <si>
    <t>The next few days will be adapted to allow for some recuperation, but it’s important to stay in the rhythm of competition.</t>
  </si>
  <si>
    <t>Les prochains jours seront adaptés à la récupération mais il est important de rester dans le rythme de la compétition.</t>
  </si>
  <si>
    <t>Die nächsten Tage können wir es etwas ruhiger angehen lassen, aber wir müssen uns auch auf die nächsten Spiele vorbereiten.</t>
  </si>
  <si>
    <t>Adaptaremos los próximos días para permitir cierta recuperación, pero es importante mantener el ritmo de la competición.</t>
  </si>
  <si>
    <t>Nei prossimi giorni ci sarà occasione di recuperare, ma l'importante è mantenere il ritmo della competizione.</t>
  </si>
  <si>
    <t>接下来几天我们会调整训练节奏，让她有时间恢复，但也要保持比赛的状态。</t>
  </si>
  <si>
    <t>В ближайшие дни мы скорректируем нагрузку для восстановления, но важно оставаться в соревновательном ритме.</t>
  </si>
  <si>
    <t>Os próximos dias serão adaptados para permitir alguma recuperação, mas é importante manter o ritmo de competição.</t>
  </si>
  <si>
    <t>CONF3_Q3_R3_2_M</t>
  </si>
  <si>
    <t>接下来几天我们会调整训练节奏，让他有时间恢复，但也要保持比赛的状态。</t>
  </si>
  <si>
    <t>CONF3_Q3_R4_1_F</t>
  </si>
  <si>
    <t>I think she will need some special care. I’m probably going to schedule a few sessions with the physical therapist.</t>
  </si>
  <si>
    <t>Je pense qu'elle a avant tout besoin de soins. Je vais sûrement planifier des séances avec son kiné.</t>
  </si>
  <si>
    <t>Meiner Meinung nach braucht sie ein wenig Extrapflege. Wahrscheinlich werde ich ein paar Sitzungen beim Physiotherapeuten vereinbaren.</t>
  </si>
  <si>
    <t>Creo que necesitará cuidados especiales. Probablemente programemos algunas sesiones de fisioterapia.</t>
  </si>
  <si>
    <t>Avrà bisogno di trattamenti speciali. Programmerò delle sedute con il fisioterapista.</t>
  </si>
  <si>
    <t>我觉得她需要一些特别照顾，我可能会安排几次理疗师的康复训练。</t>
  </si>
  <si>
    <t>Думаю, ей понадобится особый уход. Я, вероятно, назначу несколько сеансов у физиотерапевта.</t>
  </si>
  <si>
    <t>Acho que ela precisará de cuidados especiais. Provavelmente vou agendar algumas sessões com o fisioterapeuta.</t>
  </si>
  <si>
    <t>CONF3_Q3_R4_1_M</t>
  </si>
  <si>
    <t>I think he will need some special care. I’m probably going to schedule a few sessions with the physical therapist.</t>
  </si>
  <si>
    <t>Je pense qu'il a avant tout besoin de soins. Je vais sûrement planifier des séances avec son kiné.</t>
  </si>
  <si>
    <t>Meiner Meinung nach braucht er ein wenig Extrapflege. Wahrscheinlich werde ich ein paar Sitzungen beim Physiotherapeuten vereinbaren.</t>
  </si>
  <si>
    <t>我觉得他需要一些特别照顾，我可能会安排几次理疗师的康复训练。</t>
  </si>
  <si>
    <t>Думаю, ему понадобится особый уход. Я, вероятно, назначу несколько сеансов у физиотерапевта.</t>
  </si>
  <si>
    <t>Acho que ele precisará de cuidados especiais. Provavelmente vou agendar algumas sessões com o fisioterapeuta.</t>
  </si>
  <si>
    <t>CONF3_Q3_R4_2_F</t>
  </si>
  <si>
    <t>I drew up a special schedule for her with time for some relaxation and a couple sessions with the physical therapist to make sure she can give it her all in the upcoming training.</t>
  </si>
  <si>
    <t>Je lui ai préparé un planning spécial relaxation et soin avec son kiné afin de repartir à fond lors des prochains entrainements.</t>
  </si>
  <si>
    <t>Ich habe einen besonderen Plan für sie aufgestellt, bei dem auch Entspannungszeit und ein paar Sitzungen beim Physiotherapeuten mit eingeplant sind, damit wir sicherstellen, dass sie für das anstehende Training bereit ist.</t>
  </si>
  <si>
    <t>He confeccionado un calendario especial para ella, con tiempo para que se relaje y un par de sesiones de fisioterapia para asegurarnos de que pueda darlo todo en el próximo entrenamiento.</t>
  </si>
  <si>
    <t>Ho preparato un programma speciale di defaticamento e un paio di sessioni con il fisioterapista per recuperare in vista dei prossimi allenamenti.</t>
  </si>
  <si>
    <t>我为她制定了特别的训练计划，包括放松时间和几次理疗，确保她在接下来的训练中能全力以赴。</t>
  </si>
  <si>
    <t>Я составила для неё специальное расписание с отдыхом и несколькими сеансами у физиотерапевта, чтобы она могла выкладываться по максимуму на следующих тренировках.</t>
  </si>
  <si>
    <t>Elaborei um cronograma especial para ela com tempo para relaxar e algumas sessões com o fisioterapeuta para garantir que ela possa dar o seu melhor no próximo treino.</t>
  </si>
  <si>
    <t>CONF3_Q3_R4_2_M</t>
  </si>
  <si>
    <t>I drew up a special schedule for him with time for some relaxation and a couple sessions with the physical therapist to make sure he can give it his all in the upcoming training.</t>
  </si>
  <si>
    <t>Ich habe einen besonderen Plan für ihn aufgestellt, bei dem auch Entspannungszeit und ein paar Sitzungen beim Physiotherapeuten mit eingeplant sind, damit wir sicherstellen, dass er für das anstehende Training bereit ist.</t>
  </si>
  <si>
    <t>He confeccionado un calendario especial para él, con tiempo para que se relaje y un par de sesiones de fisioterapia para asegurarnos de que pueda darlo todo en el próximo entrenamiento.</t>
  </si>
  <si>
    <t>我为他制定了特别的训练计划，包括放松时间和几次理疗，确保他在接下来的训练中能全力以赴。</t>
  </si>
  <si>
    <t>Я составил для него специальное расписание с отдыхом и несколькими сеансами у физиотерапевта, чтобы он мог выкладываться по максимуму на следующих тренировках.</t>
  </si>
  <si>
    <t>Elaborei um cronograma especial para ele com tempo para relaxar e algumas sessões com o fisioterapeuta para garantir que ele possa dar o seu melhor no próximo treino.</t>
  </si>
  <si>
    <t>CONF3_Q3_R4_3_F</t>
  </si>
  <si>
    <t>More than rest, she needs the physical therapist to get her back on her feet so we can avoid any injuries in the coming weeks.</t>
  </si>
  <si>
    <t>Plutôt que du repos elle a surtout besoin d’être remise sur pied par son kiné afin d’éviter toute blessure dans les prochaines semaines.</t>
  </si>
  <si>
    <t>Mehr noch als Entspannung braucht sie einen Physiotherapeuten, damit sie wieder auf die Füße kommt und wir in den kommenden Wochen Verletzungen vorbeugen können.</t>
  </si>
  <si>
    <t>Más que descansar, necesita que el fisioterapeuta la vuelva a poner a punto y podamos evitar lesiones durante las próximas semanas.</t>
  </si>
  <si>
    <t>Più che di risposo, ha bisogno che il fisioterapista la rimetta in sesto per evitare infortuni nelle prossime settimane.</t>
  </si>
  <si>
    <t>比起休息，她更需要理疗师帮她尽快恢复，这样才能避免接下来几周的伤病风险。</t>
  </si>
  <si>
    <t>Ей нужно не столько отдыхать, сколько восстановиться с помощью физиотерапевта, чтобы избежать травм в ближайшие недели.</t>
  </si>
  <si>
    <t>Mais do que descanso, ela precisa do fisioterapeuta para colocá-la de volta em forma, para que possamos evitar lesões nas próximas semanas.</t>
  </si>
  <si>
    <t>CONF3_Q3_R4_3_M</t>
  </si>
  <si>
    <t>More than rest, he needs the physical therapist to get him back on his feet so we can avoid any injuries in the coming weeks.</t>
  </si>
  <si>
    <t>Plutôt que du repos il a surtout besoin d’être remis sur pied par son kiné afin d’éviter toute blessure dans les prochaines semaines.</t>
  </si>
  <si>
    <t>Mehr noch als Entspannung braucht er einen Physiotherapeuten, damit sie wieder auf die Füße kommt und wir in den kommenden Wochen Verletzungen vorbeugen können.</t>
  </si>
  <si>
    <t>Más que descansar, necesita que el fisioterapeuta lo vuelva a poner a punto y podamos evitar lesiones durante las próximas semanas.</t>
  </si>
  <si>
    <t>Più che di risposo, ha bisogno che il fisioterapista lo rimetta in sesto per evitare infortuni nelle prossime settimane.</t>
  </si>
  <si>
    <t>比起休息，他更需要理疗师帮他尽快恢复，这样才能避免接下来几周的伤病风险。</t>
  </si>
  <si>
    <t>Ему нужно не столько отдыхать, сколько восстановиться с помощью физиотерапевта, чтобы избежать травм в ближайшие недели.</t>
  </si>
  <si>
    <t>Mais do que descanso, ele precisa do fisioterapeuta para colocá-lo de volta em forma, para que possamos evitar lesões nas próximas semanas.</t>
  </si>
  <si>
    <t>CONF3_Q4_F</t>
  </si>
  <si>
    <t>It’s the first time that {[VAR_TM_FIRSTNAME]} has won a tournament of this kind. Do you think she can go further?</t>
  </si>
  <si>
    <t>C’est la première fois que {[VAR_TM_FIRSTNAME]} remporte un tournoi de cette catégorie, peut-elle aller encore plus haut ?</t>
  </si>
  <si>
    <t>Es ist das erste Mal, dass {[VAR_TM_FULLNAME]} ein solches Turnier gewonnen hat. Glauben Sie, dass sie noch mehr erreichen kann?</t>
  </si>
  <si>
    <t>Es la primera vez que {[VAR_TM_FIRSTNAME]} gana un torneo de este tipo. ¿Crees que puede llegar más lejos?</t>
  </si>
  <si>
    <t>È la prima volta che {[VAR_TM_FIRSTNAME]} vince un torneo di questo tipo. Secondo lei, può puntare a qualcosa di più?</t>
  </si>
  <si>
    <t>这是{[VAR_TM_FIRSTNAME]}第一次赢下这种级别的赛事，您认为她能走得更远吗？</t>
  </si>
  <si>
    <t>{[VAR_TM_FIRSTNAME]} впервые выиграла турнир такого уровня. Думаете, она может зайти ещё дальше?</t>
  </si>
  <si>
    <t>É a primeira vez que {[VAR_TM_FIRSTNAME]} ganha um torneio desse tipo. Você acha que ela pode ir mais longe?</t>
  </si>
  <si>
    <t>CONF3_Q4_M</t>
  </si>
  <si>
    <t>It’s the first time that {[VAR_TM_FIRSTNAME]} has won a tournament of this kind. Do you think he can go further?</t>
  </si>
  <si>
    <t>C’est la première fois que {[VAR_TM_FIRSTNAME]} remporte un tournoi de cette catégorie, peut-il aller encore plus haut ?</t>
  </si>
  <si>
    <t>Es ist das erste Mal, dass {[VAR_TM_FULLNAME]} ein solches Turnier gewonnen hat. Glauben Sie, dass er noch mehr erreichen kann?</t>
  </si>
  <si>
    <t>这是{[VAR_TM_FIRSTNAME]}第一次赢下这种级别的赛事，您认为他能走得更远吗？</t>
  </si>
  <si>
    <t>{[VAR_TM_FIRSTNAME]} впервые выиграл турнир такого уровня. Думаете, он может зайти ещё дальше?</t>
  </si>
  <si>
    <t>É a primeira vez que {[VAR_TM_FIRSTNAME]} ganha um torneio desse tipo. Você acha que ele pode ir mais longe?</t>
  </si>
  <si>
    <t>CONF3_Q4_R1_1_F</t>
  </si>
  <si>
    <t>They say that big wins are foundational in a career, and this one is in particular!</t>
  </si>
  <si>
    <t>On a tendance à dire que les grandes victoires sont fondatrices dans une carrière, celle-là l'est particulièrement !</t>
  </si>
  <si>
    <t>Man sagt, dass große Siege die Grundlage für eine große Karriere bilden und dieser ist auf jeden Fall einer davon!</t>
  </si>
  <si>
    <t>Dicen que las grandes victorias son fundamentales en una carrera, ¡y esta lo es particularmente!</t>
  </si>
  <si>
    <t>Si dice che vittorie del genere siano la base di una carriera, e questa lo è!</t>
  </si>
  <si>
    <t>人们常说，大赛的胜利是职业生涯的基石，而这次更是如此！</t>
  </si>
  <si>
    <t>Говорят, крупные победы становятся фундаментом карьеры — и эта особенно важна!</t>
  </si>
  <si>
    <t>Dizem que grandes vitórias são fundamentais na carreira, e esta é particularmente importante!</t>
  </si>
  <si>
    <t>CONF3_Q4_R1_1_M</t>
  </si>
  <si>
    <t>CONF3_Q4_R1_2_F</t>
  </si>
  <si>
    <t>Her confidence is at an all-time high, and her level of play has been excellent, so we hope a milestone has been reached, yes.</t>
  </si>
  <si>
    <t>Son capital confiance est au max, son niveau de jeu a été excellent, alors oui on espère avoir franchi un cap.</t>
  </si>
  <si>
    <t>Sie ist so selbstbewusst wie nie zuvor und ihr Spielniveau war bisher wirklich absolut einzigartig, wir hoffen also, dass wir einen Meilenstein erreicht haben. Auf jeden Fall.</t>
  </si>
  <si>
    <t>Su confianza está al máximo y su nivel de juego ha sido excelente, por lo que creemos que hemos marcado un hito.</t>
  </si>
  <si>
    <t>La fiducia in sé è al massimo, il suo livello di gioco è stato eccellente, quindi sì, speriamo di avere raggiunto una pietra miliare.</t>
  </si>
  <si>
    <t>她现在信心爆棚，状态极佳，我们希望这将成为一个新的里程碑。</t>
  </si>
  <si>
    <t>Её уверенность на максимуме, её игра великолепна — надеемся, что это выход на новый уровень.</t>
  </si>
  <si>
    <t>A confiança dela está no auge, e o nível de jogo dela tem sido excelente, então esperamos que um marco tenha sido alcançado, sim.</t>
  </si>
  <si>
    <t>CONF3_Q4_R1_2_M</t>
  </si>
  <si>
    <t>His confidence is at an all-time high, and his level of play has been excellent, so we hope a milestone has been reached, yes.</t>
  </si>
  <si>
    <t>Er ist so selbstbewusst wie nie zuvor und sein Spielniveau war bisher wirklich absolut einzigartig, wir hoffen also, dass wir einen Meilenstein erreicht haben. Auf jeden Fall.</t>
  </si>
  <si>
    <t>他现在信心爆棚，状态极佳，我们希望这将成为一个新的里程碑。</t>
  </si>
  <si>
    <t>Его уверенность на максимуме, его игра великолепна — надеемся, что это выход на новый уровень.</t>
  </si>
  <si>
    <t>A confiança dele está no auge, e o nível de jogo dele tem sido excelente, então esperamos que um marco tenha sido alcançado, sim.</t>
  </si>
  <si>
    <t>CONF3_Q4_R2_1_F</t>
  </si>
  <si>
    <t>We’ll see if she has crossed a threshold after we see her results in the next few tournaments, but it’s obvious that it’s a foundation to build on for the future.</t>
  </si>
  <si>
    <t>Nous verrons si elle a franchi un palier après ses résultats dans les prochains tournois mais c’est évident que c’est une base sur laquelle s’appuyer pour le futur.</t>
  </si>
  <si>
    <t>Wir werden nach den nächsten Turnieren sehen, ob sie wirklich eine Schwelle überschritten hat. Aber es ist offensichtlich, dass sie auf diese Grundlage in Zukunft aufbauen kann.</t>
  </si>
  <si>
    <t>Sabremos si ha cruzado el umbral después de ver sus resultados durante los próximos torneos, pero obviamente se trata de una base sobre la que construir de cara al futuro.</t>
  </si>
  <si>
    <t>Capiremo se ha varcato questa soglia dopo che vedremo i risultati del prossimo torneo, ma è chiaro che è la base su cui costruire il futuro.</t>
  </si>
  <si>
    <t>接下来还得看她在后续几站赛事的表现，但显然这已经是未来发展的重要起点。</t>
  </si>
  <si>
    <t>Посмотрим, перешла ли она новый рубеж — это покажут следующие турниры. Но очевидно, что сейчас заложена важная основа для будущего.</t>
  </si>
  <si>
    <t>Veremos se ela cruzou um limiar depois de vermos os resultados dela nos próximos torneios, mas é óbvio que é uma base para construir para o futuro.</t>
  </si>
  <si>
    <t>CONF3_Q4_R2_1_M</t>
  </si>
  <si>
    <t>We’ll see if he has crossed a threshold after we see his results in the next few tournaments, but it’s obvious that it’s a foundation to build on for the future.</t>
  </si>
  <si>
    <t>Nous verrons s’il a franchi un palier après ses résultats dans les prochains tournois mais c’est évident que c’est une base sur laquelle s’appuyer pour le futur.</t>
  </si>
  <si>
    <t>Wir werden nach den nächsten Turnieren sehen, ob er wirklich eine Schwelle überschritten hat. Aber es ist offensichtlich, dass er auf diese Grundlage in Zukunft aufbauen kann.</t>
  </si>
  <si>
    <t>接下来还得看他在后续几站赛事的表现，但显然这已经是未来发展的重要起点。</t>
  </si>
  <si>
    <t>Посмотрим, перешёл ли он новый рубеж — это покажут следующие турниры. Но очевидно, что сейчас заложена важная основа для будущего.</t>
  </si>
  <si>
    <t>Veremos se ele cruzou um limiar depois de vermos os resultados dele nos próximos torneios, mas é óbvio que é uma base para construir para o futuro.</t>
  </si>
  <si>
    <t>CONF3_Q4_R2_2_F</t>
  </si>
  <si>
    <t>{[VAR_TM_FIRSTNAME]} has shown the full extent of what she’s capable of these last few days. Now we need to make sure it’s the real deal.</t>
  </si>
  <si>
    <t>{[VAR_TM_FIRSTNAME]} a montré toute l’étendue de ses possibilités ces derniers jours, il faut maintenant confirmer.</t>
  </si>
  <si>
    <t>{[VAR_TM_FIRSTNAME]} hat in den letzten Tagen wirklich bewiesen, was in ihr steckt. Jetzt müssen wir nur noch sicherstellen, dass es auch dabei bleibt.</t>
  </si>
  <si>
    <t>Estos últimos días, {[VAR_TM_FIRSTNAME]} ha demostrado lo que es capaz de hacer. Ahora tenemos que confirmarlo.</t>
  </si>
  <si>
    <t>{[VAR_TM_FIRSTNAME]} ha mostrato tutto il suo potenziale, adesso va riconfermato.</t>
  </si>
  <si>
    <t>这几天{[VAR_TM_FIRSTNAME]}展现出了她的全部潜力，接下来要看她能否稳定发挥。</t>
  </si>
  <si>
    <t>{[VAR_TM_FIRSTNAME]} продемонстрировала весь свой потенциал за последние дни. Теперь нужно убедиться, что это не случайность.</t>
  </si>
  <si>
    <t>{[VAR_TM_FIRSTNAME]} mostrou todo o potencial do que ela é capaz nestes últimos dias. Agora precisamos ter certeza de que é para valer.</t>
  </si>
  <si>
    <t>CONF3_Q4_R2_2_M</t>
  </si>
  <si>
    <t>{[VAR_TM_FIRSTNAME]} has shown the full extent of what he’s capable of these last few days. Now we need to make sure it’s the real deal.</t>
  </si>
  <si>
    <t>{[VAR_TM_FIRSTNAME]} hat in den letzten Tagen wirklich bewiesen, was in ihm steckt. Jetzt müssen wir nur noch sicherstellen, dass es auch dabei bleibt.</t>
  </si>
  <si>
    <t>这几天{[VAR_TM_FIRSTNAME]}展现出了他的全部潜力，接下来要看他能否稳定发挥。</t>
  </si>
  <si>
    <t>{[VAR_TM_FIRSTNAME]} продемонстрировал весь свой потенциал за последние дни. Теперь нужно убедиться, что это не случайность.</t>
  </si>
  <si>
    <t>{[VAR_TM_FIRSTNAME]} mostrou todo o potencial do que ele é capaz nestes últimos dias. Agora precisamos ter certeza de que é para valer.</t>
  </si>
  <si>
    <t>CONF3_Q4_R3_1_F</t>
  </si>
  <si>
    <t>She’s been working hard at practice for months now, and she’s constantly improving. It’s not a question of a breakthrough, it’s just the logical progression of what we expected of her.</t>
  </si>
  <si>
    <t>Elle travaille bien à l'entrainement depuis plusieurs mois, son jeu est en constante progression. On ne peut pas parler de déclic, c'est juste la suite logique de ce qui était attendu.</t>
  </si>
  <si>
    <t>Seit Monaten trainiert sie wie eine Irre und sie wird immer besser. Das ist keine Frage eines Durchbruchs, es ist einfach die logische Weiterentwicklung dessen, was wir von ihr erwartet haben.</t>
  </si>
  <si>
    <t>Lleva meses entrenando mucho y mejorando constantemente. No podemos decir que algo haya hecho clic de repente, sino que es la progresión lógica que esperábamos de ella.</t>
  </si>
  <si>
    <t>Si è allenata duramente per mesi e lavora per migliorarsi sempre. Non c'è niente di sorprendente, è la progressione logica che mi aspettavo da lei.</t>
  </si>
  <si>
    <t>她这几个月在训练中非常努力，也在不断进步。这不是突然间的突破，而是水到渠成的结果。</t>
  </si>
  <si>
    <t>Она много месяцев усердно работала и постоянно прогрессирует. Это не прорыв, а логичное продолжение того, чего мы от неё ждали.</t>
  </si>
  <si>
    <t>Ela tem treinado duro por meses e está em constante melhora. Não é uma questão de um avanço repentino, é apenas a progressão lógica do que esperávamos dela.</t>
  </si>
  <si>
    <t>CONF3_Q4_R3_1_M</t>
  </si>
  <si>
    <t>He’s been working hard at practice for months now, and he’s constantly improving. It’s not a question of a breakthrough, it’s just the logical progression of what we expected of him.</t>
  </si>
  <si>
    <t>Il travaille bien à l'entrainement depuis plusieurs mois, son jeu est en constante progression. On ne peut pas parler de déclic, c'est juste la suite logique de ce qui était attendu.</t>
  </si>
  <si>
    <t>Seit Monaten trainiert er wie ein Irrer und er wird immer besser. Das ist keine Frage eines Durchbruchs, es ist einfach die logische Weiterentwicklung dessen, was wir von ihm erwartet haben.</t>
  </si>
  <si>
    <t>Lleva meses entrenando mucho y mejorando constantemente. No podemos decir que algo haya hecho clic de repente, sino que es la progresión lógica que esperábamos de él.</t>
  </si>
  <si>
    <t>Si è allenato duramente per mesi e lavora per migliorarsi sempre. Non c'è niente di sorprendente, è la progressione logica che mi aspettavo da lui.</t>
  </si>
  <si>
    <t>他这几个月在训练中非常努力，也在不断进步。这不是突然间的突破，而是水到渠成的结果。</t>
  </si>
  <si>
    <t>Он много месяцев усердно работал и постоянно прогрессирует. Это не прорыв, а логичное продолжение того, чего мы от него ждали.</t>
  </si>
  <si>
    <t>Ele tem treinado duro por meses e está em constante melhora. Não é uma questão de um avanço repentino, é apenas a progressão lógica do que esperávamos dele.</t>
  </si>
  <si>
    <t>CONF3_Q4_R3_2_F</t>
  </si>
  <si>
    <t>She hasn’t been the same player for a while. She’s internalized some things. You can see it in her attitude. The click has already happened.</t>
  </si>
  <si>
    <t>Elle n'est plus la même depuis quelques temps, elle a compris certaines choses, ça se sent dans son comportement. Le déclic a déjà eu lieu.</t>
  </si>
  <si>
    <t>Sie spielt schon seit einer ganzen Weile nicht mehr wie vorher. Einige Dinge hat sie jetzt einfach begriffen. Man merkt das an der Art und Weise, wie sie sich gibt. Es hat irgendwann einfach Klick gemacht.</t>
  </si>
  <si>
    <t>Desde hace algún tiempo ya no es la misma tenista. Ha internalizado algunas cosas. Se nota en su actitud. El clic ya se produjo hace tiempo.</t>
  </si>
  <si>
    <t>Da un po' di tempo non è più la stessa, ha capito alcune cose, si vede da come si comporta. C'è stato un cambiamento.</t>
  </si>
  <si>
    <t>她已经不是之前的那位选手了，她把很多东西都内化了，从态度就能看出来，转变早已发生。</t>
  </si>
  <si>
    <t>Она уже давно изменилась как игрокиня. Она переосмыслила многое — это видно по её поведению. Переломный момент уже случился.</t>
  </si>
  <si>
    <t>Ela não tem sido a mesma jogadora há um tempo. Ela internalizou algumas coisas. Você pode ver isso na atitude dela. O clique já aconteceu.</t>
  </si>
  <si>
    <t>CONF3_Q4_R3_2_M</t>
  </si>
  <si>
    <t>He hasn’t been the same player for a while. He’s internalized some things. You can see it in his attitude. The click has already happened.</t>
  </si>
  <si>
    <t>Il n'est plus le même depuis quelques temps, il a compris certaines choses, ça se sent dans son comportement. Le déclic a déjà eu lieu.</t>
  </si>
  <si>
    <t>Er spielt schon seit einer ganzen Weile nicht mehr wie vorher. Einige Dinge hat er jetzt einfach begriffen. Man merkt das an der Art und Weise, wie er sich gibt. Es hat irgendwann einfach Klick gemacht.</t>
  </si>
  <si>
    <t>Desde hace algún tiempo ya no es el mismo tenista. Ha interiorizado algunas cosas. Puedes verlo en su actitud. El clic ya se produjo hace tiempo.</t>
  </si>
  <si>
    <t>Da un po' di tempo non è più lo stesso, ha capito alcune cose, si vede da come si comporta. C'è stato un cambiamento.</t>
  </si>
  <si>
    <t>他已经不是之前的那位选手了，他把很多东西都内化了，从态度就能看出来，转变早已发生。</t>
  </si>
  <si>
    <t>Он уже давно изменился как игрок. Он переосмыслил многое — это видно по его поведению. Переломный момент уже случился.</t>
  </si>
  <si>
    <t>Ele não tem sido o mesmo jogador há um tempo. Ele internalizou algumas coisas. Você pode ver isso na atitude dele. O clique já aconteceu.</t>
  </si>
  <si>
    <t>CONF3_Q4_R4_1_F</t>
  </si>
  <si>
    <t>If {[VAR_TM_FIRSTNAME]} underperforms in the next major, her level will be called into question. We take things one match at a time without worrying about this kind of thing.</t>
  </si>
  <si>
    <t>Si {[VAR_TM_FIRSTNAME]} fait une contreperformance au prochain majeur, son niveau sera remis en question. Nous avançons match après match sans se soucier de ce genre de questions.</t>
  </si>
  <si>
    <t>Wenn {[VAR_TM_FIRSTNAME]} im nächsten großen Turnier nicht alles gibt, wird man ihr Niveau in Frage stellen. Wir nehmen die Dinge ein Spiel nach dem anderen und lassen derartige Gedanken gar nicht zu.</t>
  </si>
  <si>
    <t>Si {[VAR_TM_FIRSTNAME]} no rinde igual en el siguiente gran torneo, cuestionaréis su nivel. Nosotros lo vemos partido a partido, sin preocuparnos por este tipo de cosas.</t>
  </si>
  <si>
    <t>Se {[VAR_TM_FIRSTNAME]} non fa una buona prestazione al prossimo torneo Slam, il suo livello sarà messo in discussione. La prendiamo una partita alla volta senza preoccuparsi di queste cose.</t>
  </si>
  <si>
    <t>即使{[VAR_TM_FIRSTNAME]}下一站大满贯表现不理想，这也不会影响我们的判断。我们一场一场稳扎稳打，不会去想太多。</t>
  </si>
  <si>
    <t>Если {[VAR_TM_FIRSTNAME]} провалится на следующем мейджоре, уровень будет поставлен под сомнение. Мы идём шаг за шагом и не беспокоимся о таком заранее.</t>
  </si>
  <si>
    <t>Se {[VAR_TM_FIRSTNAME]} tiver um desempenho abaixo do esperado no próximo Grand Slam, o nível dela será questionado. Levamos as coisas um jogo de cada vez, sem nos preocupar com esse tipo de coisa.</t>
  </si>
  <si>
    <t>CONF3_Q4_R4_1_M</t>
  </si>
  <si>
    <t>If {[VAR_TM_FIRSTNAME]} underperforms in the next major, his level will be called into question. We take things one match at a time without worrying about this kind of thing.</t>
  </si>
  <si>
    <t>Wenn {[VAR_TM_FIRSTNAME]} im nächsten großen Turnier nicht alles gibt, wird man sein Niveau in Frage stellen. Wir nehmen die Dinge ein Spiel nach dem anderen und lassen derartige Gedanken gar nicht zu.</t>
  </si>
  <si>
    <t>Se {[VAR_TM_FIRSTNAME]} tiver um desempenho abaixo do esperado no próximo Grand Slam, o nível dele será questionado. Levamos as coisas um jogo de cada vez, sem nos preocupar com esse tipo de coisa.</t>
  </si>
  <si>
    <t>CONF3_Q4_R4_2_F</t>
  </si>
  <si>
    <t>It doesn’t matter what I say, you’ll twist it to make your headlines. Let’s let {[VAR_TM_FIRSTNAME]} concentrate on the game. That’s enough work as it is.</t>
  </si>
  <si>
    <t>Peu importe ma réponse, vous l’utiliserez pour faire les gros titres. Laissons {[VAR_TM_FIRSTNAME]} se concentrer sur son jeu, c’est déjà assez de travail.</t>
  </si>
  <si>
    <t>Es ist ja auch völlig egal, was ich sage, Sie werden das eh so darstellen, dass daraus eine gute Schlagzeile wird. Ich bin dafür, dass {[VAR_TM_FIRSTNAME]} sich jetzt auf das Spiel konzentriert. Das ist wirklich mehr als genug.</t>
  </si>
  <si>
    <t>Diga lo diga lo vais a tergiversar para sacar un buen titular. Dejemos que {[VAR_TM_FIRSTNAME]} se concentre en el juego. Eso ya es suficiente trabajo.</t>
  </si>
  <si>
    <t>La mia risposta conta poco, la stravolgerà come vuole per fare i titoloni. Lasci concentrare {[VAR_TM_FIRSTNAME]} sul tennis, è già sufficiente come lavoro.</t>
  </si>
  <si>
    <t>不管我说什么，你们总会添油加醋地制造头条。让 {[VAR_TM_FIRSTNAME]}专心比赛吧，这已经够辛苦了。</t>
  </si>
  <si>
    <t>Что бы я ни сказала, вы всё перевернёте ради заголовков. Давайте дадим {[VAR_TM_FIRSTNAME]} сосредоточиться на игре — ей и так хватает работы.</t>
  </si>
  <si>
    <t>Não importa o que eu diga, vocês vão distorcer para fazer suas manchetes. Vamos deixar {[VAR_TM_FIRSTNAME]} se concentrar no jogo. Já é trabalho suficiente.</t>
  </si>
  <si>
    <t>CONF3_Q4_R4_2_M</t>
  </si>
  <si>
    <t>Что бы я ни сказал, вы всё перевернёте ради заголовков. Давайте дадим {[VAR_TM_FIRSTNAME]} сосредоточиться на игре — ему и так хватает работы.</t>
  </si>
  <si>
    <t>CONF3_Q4_R4_3_F</t>
  </si>
  <si>
    <t>You journalists, you have a habit of looking too deep into each win. We’ve decided not to let this victory sweep us off our feet.</t>
  </si>
  <si>
    <t>Vous, les journalistes, avez tendance à trop en faire après une victoire. On a décidé de garder les pieds sur terre.</t>
  </si>
  <si>
    <t>Ihr Reporter habt die Angewohnheit, zu viel aus jedem Gewinn herausschlagen zu wollen. Wir sind fest entschlossen, nach diesem Sieg den Boden unter den Füßen nicht zu verlieren.</t>
  </si>
  <si>
    <t>Los periodistas tenéis la costumbre de mirar demasiado a fondo cada victoria. Nosotros hemos decidido seguir con los pies en la tierra.</t>
  </si>
  <si>
    <t>Voi giornalisti volete vedere sempre qualcosa dietro ogni vittoria. Rimaniamo con i piedi per terra.</t>
  </si>
  <si>
    <t>你们记者啊，总喜欢对每一场胜利过度解读。我们可不会被这场胜利冲昏头脑。</t>
  </si>
  <si>
    <t>Вы, журналисты, всегда склонны искать скрытый смысл в каждой победе. Мы решили не терять голову из-за этого успеха.</t>
  </si>
  <si>
    <t>Vocês jornalistas têm o hábito de analisar demais cada vitória. Decidimos não deixar que esta vitória nos tire do sério.</t>
  </si>
  <si>
    <t>CONF3_Q4_R4_3_M</t>
  </si>
  <si>
    <t>CONF3_Q4B_F</t>
  </si>
  <si>
    <t>Do you think this is a key tournament for the future of {[VAR_TM_FIRSTNAME]}’s career?</t>
  </si>
  <si>
    <t>Peut-on parler de tournoi référence pour la suite de la carrière de {[VAR_TM_FIRSTNAME]} ?</t>
  </si>
  <si>
    <t>Was meinen Sie, war das eines der Turniere, das zu einem Meilenstein für die Karriere von {[VAR_TM_FULLNAME]} wird?</t>
  </si>
  <si>
    <t>¿Crees que este es un torneo clave para la carrera de {[VAR_TM_FULLNAME]}?</t>
  </si>
  <si>
    <t>Pensa che sia un torneo cruciale per il futuro della carriera di {[VAR_TM_FULLNAME]}?</t>
  </si>
  <si>
    <t>您认为这是{[VAR_TM_FIRSTNAME]}职业生涯的关键赛事之一吗？</t>
  </si>
  <si>
    <t>Думаете, этот турнир станет ключевым для карьеры {[VAR_TM_FIRSTNAME]}?</t>
  </si>
  <si>
    <t>Você acha que este é um torneio chave para o futuro da carreira de {[VAR_TM_FIRSTNAME]}?</t>
  </si>
  <si>
    <t>CONF3_Q4B_M</t>
  </si>
  <si>
    <t>CONF3_Q4B_R1_1_F</t>
  </si>
  <si>
    <t>人们常说，大胜能奠定职业生涯的根基，而这场尤为重要！</t>
  </si>
  <si>
    <t>CONF3_Q4B_R1_1_M</t>
  </si>
  <si>
    <t>CONF3_Q4B_R1_2_F</t>
  </si>
  <si>
    <t>她现在信心高涨，状态极佳，我们希望这是一个新的起点。</t>
  </si>
  <si>
    <t>CONF3_Q4B_R1_2_M</t>
  </si>
  <si>
    <t>他现在信心高涨，状态极佳，我们希望这是一个新的起点。</t>
  </si>
  <si>
    <t>CONF3_Q4B_R2_1_F</t>
  </si>
  <si>
    <t>I don’t know if you can call it a breakthrough, but this is the kind of victory that leads to major advances.</t>
  </si>
  <si>
    <t>Je ne sais pas si on peut parler de déclic mais évidemment que c'est par ce genre de victoire qu'on pourra avancer.</t>
  </si>
  <si>
    <t>Ich weiß nicht, ob man es wirklich einen Durchbruch nennen kann, aber das hier ist die Art von Sieg, die einem wirklich große Vorteile verschafft.</t>
  </si>
  <si>
    <t>No sé si se puede decir que algo ha hecho clic, pero este es el tipo de victoria que conduce a grandes avances.</t>
  </si>
  <si>
    <t>Non so se si può parlare di svolta, ma è una vittoria del genere che porta a grandi passi in avanti.</t>
  </si>
  <si>
    <t>我不确定能不能称为突破，但这种胜利往往能带来巨大的进步。</t>
  </si>
  <si>
    <t>Не знаю, можно ли назвать это прорывом, но такие победы действительно приводят к серьёзному прогрессу.</t>
  </si>
  <si>
    <t>Não sei se você pode chamar de avanço repentino, mas este é o tipo de vitória que leva a grandes progressos.</t>
  </si>
  <si>
    <t>CONF3_Q4B_R2_1_M</t>
  </si>
  <si>
    <t>CONF3_Q4B_R2_2_F</t>
  </si>
  <si>
    <t>We’d like to advance step by step, and this victory is one step in the right direction.</t>
  </si>
  <si>
    <t>On souhaite avancer étape par étape, cette victoire nous permet d'en franchir une.</t>
  </si>
  <si>
    <t>Wir machen Schritt für Schritt weiter und dieser Sieg ist ein Schritt in die richtige Richtung.</t>
  </si>
  <si>
    <t>Nos gustaría avanzar paso a paso, y esta victoria es un paso en la dirección correcta.</t>
  </si>
  <si>
    <t>Vogliamo andare avanti passo dopo passo, e questa vittoria è un passo nella giusta direzione.</t>
  </si>
  <si>
    <t>我们希望一步一个脚印，这场胜利无疑是向前迈出的重要一步。</t>
  </si>
  <si>
    <t>Мы хотим продвигаться шаг за шагом, и эта победа — шаг в нужном направлении.</t>
  </si>
  <si>
    <t>Gostaríamos de avançar passo a passo, e esta vitória é um passo na direção certa.</t>
  </si>
  <si>
    <t>CONF3_Q4B_R2_2_M</t>
  </si>
  <si>
    <t>CONF3_Q4B_R3_1_F</t>
  </si>
  <si>
    <t>她在训练中努力了好几个月，一直在稳步提升，这正是我们预期的发展轨迹。</t>
  </si>
  <si>
    <t>CONF3_Q4B_R3_1_M</t>
  </si>
  <si>
    <t>他在训练中努力了好几个月，一直在稳步提升，这正是我们预期的发展轨迹。</t>
  </si>
  <si>
    <t>CONF3_Q4B_R3_2_F</t>
  </si>
  <si>
    <t>她早已不同以往，从态度上就能看出，她已经开始蜕变。</t>
  </si>
  <si>
    <t>CONF3_Q4B_R3_2_M</t>
  </si>
  <si>
    <t>他早已不同以往，从态度上就能看出，他已经开始蜕变。</t>
  </si>
  <si>
    <t>Ele não é mais o mesmo jogador há um tempo. Ele internalizou algumas coisas. Você pode ver isso na atitude dele. O clique já aconteceu.</t>
  </si>
  <si>
    <t>CONF3_Q4B_R4_1_F</t>
  </si>
  <si>
    <t>You journalists tend to make a big deal out of a victory. We try to keep our feet on the ground.</t>
  </si>
  <si>
    <t>Ihr Reporter macht aus einem Sieg einen Elefanten. Wir bleiben lieber mit beiden Füßen auf dem Boden.</t>
  </si>
  <si>
    <t>Los periodistas tendéis a darle mucha importancia a una victoria. Nosotros intentamos mantener los pies en la tierra.</t>
  </si>
  <si>
    <t>Voi giornalisti avete l'abitudine di esagerare dopo una vittoria. Rimaniamo con i piedi per terra.</t>
  </si>
  <si>
    <t>你们记者总喜欢对一场胜利大做文章，而我们只想脚踏实地，做好自己的事。</t>
  </si>
  <si>
    <t>Вы, журналисты, склонны раздувать каждую победу. Мы стараемся оставаться на земле.</t>
  </si>
  <si>
    <t>Vocês jornalistas tendem a dar muita importância a uma vitória. Nós tentamos manter os pés no chão.</t>
  </si>
  <si>
    <t>CONF3_Q4B_R4_1_M</t>
  </si>
  <si>
    <t>CONF3_Q4B_R4_2_F</t>
  </si>
  <si>
    <t>If I give you an answer, you’ll just use it to call her the future world number champion and make your headlines. Next question.</t>
  </si>
  <si>
    <t>Si je réponds à votre question, vous allez vous en servir pour parler d'elle en futur n1 mondial et faire les gros titres. Question suivante.</t>
  </si>
  <si>
    <t>Wenn ich das beantworte, dann werden Sie das nur verwenden, um sie als zukünftigen Weltklassechampion zu vermarkten. Nächste Frage, bitte.</t>
  </si>
  <si>
    <t>Si te respondo, aprovecharás para decir que será la futura campeona mundial y sacarla en los titulares. Siguiente pregunta, por favor.</t>
  </si>
  <si>
    <t>Se le rispondo, userà la mia risposta per fare i titoloni e per dire che è la futura campionessa del mondo. Prossima domanda.</t>
  </si>
  <si>
    <t>要是我回答了，你们就会写她是未来的世界第一。下一个问题。</t>
  </si>
  <si>
    <t>Если я вам отвечу, вы тут же объявите её будущей чемпионкой мира ради заголовков. Следующий вопрос.</t>
  </si>
  <si>
    <t>Se eu te der uma resposta, você vai usá-la para chamá-la de futura número 1 do mundo e fazer suas manchetes. Próxima pergunta.</t>
  </si>
  <si>
    <t>CONF3_Q4B_R4_2_M</t>
  </si>
  <si>
    <t>If I give you an answer, you’ll just use it to call him the future world number champion and make your headlines. Next question.</t>
  </si>
  <si>
    <t>Si je réponds à votre question, vous allez vous en servir pour parler de lui en futur n1 mondial et faire les gros titres. Question suivante.</t>
  </si>
  <si>
    <t>Wenn ich das beantworte, dann werden Sie das nur verwenden, um ihn als zukünftigen Weltklassechampion zu vermarkten. Nächste Frage, bitte.</t>
  </si>
  <si>
    <t>Si te respondo, aprovecharás para decir que será el futuro campeón mundial y sacarlo en los titulares. Siguiente pregunta, por favor.</t>
  </si>
  <si>
    <t>Se le rispondo, userà la mia risposta per fare i titoloni e per dire che è il futuro campione del mondo. Prossima domanda.</t>
  </si>
  <si>
    <t>Если я вам отвечу, вы тут же объявите его будущим чемпионом мира ради заголовков. Следующий вопрос.</t>
  </si>
  <si>
    <t>Se eu te der uma resposta, você vai usá-la para chamá-lo de futuro número 1 do mundo e fazer suas manchetes. Próxima pergunta.</t>
  </si>
  <si>
    <t>CONF3_Q5_F</t>
  </si>
  <si>
    <t>Winning a tournament was one of your goals at the start of this season. Does this mean your season has been a success?</t>
  </si>
  <si>
    <t>Remporter un tournoi faisait partie de vos objectifs de début de cette saison, peut-on en conclure que votre saison est réussie ?</t>
  </si>
  <si>
    <t>Zu Beginn der diesjährigen Saison hatten Sie sich vorgenommen, ein Turnier zu gewinnen. Bedeutet das jetzt, dass die Saison ein voller Erfolg war?</t>
  </si>
  <si>
    <t>Ganar un torneo era uno de tus objetivos al inicio de esta temporada. ¿Significa esto que tu temporada ha sido un éxito?</t>
  </si>
  <si>
    <t>Vincere un torneo era uno dei suoi obiettivi per la stagione, significa che la sua stagione è stata un successo?</t>
  </si>
  <si>
    <t>赛季初赢得一个冠军是您的目标之一。这是否意味着你们的赛季已经获得成功？</t>
  </si>
  <si>
    <t>Победа на турнире была одной из ваших целей в начале сезона. Значит ли это, что сезон можно считать успешным?</t>
  </si>
  <si>
    <t>Ganhar um torneio era um dos seus objetivos no início desta temporada. Isso significa que sua temporada foi um sucesso?</t>
  </si>
  <si>
    <t>CONF3_Q5_M</t>
  </si>
  <si>
    <t>CONF3_Q5_R1_1_F</t>
  </si>
  <si>
    <t>It was one of our goals, of course, but we’re not going to stop our momentum.</t>
  </si>
  <si>
    <t>C'était effectivement un de nos objectifs mais on ne compte pas s'arrêter en si bon chemin.</t>
  </si>
  <si>
    <t>Das war natürlich eines unserer Ziele, aber wir sind noch lange nicht fertig.</t>
  </si>
  <si>
    <t>Era uno de nuestros objetivos, por supuesto, pero no vamos a quedarnos ahí.</t>
  </si>
  <si>
    <t>Era uno dei miei obiettivi, ma non mi voglio di certo fermare.</t>
  </si>
  <si>
    <t>这确实是我们的目标之一，但我们不会就此止步。</t>
  </si>
  <si>
    <t>Конечно, это была одна из наших целей, но мы не собираемся сбавлять темп.</t>
  </si>
  <si>
    <t>Era um dos nossos objetivos, claro, mas não vamos parar nosso momento.</t>
  </si>
  <si>
    <t>CONF3_Q5_R1_1_M</t>
  </si>
  <si>
    <t>CONF3_Q5_R1_2_F</t>
  </si>
  <si>
    <t>That was one of our goals, but if that alone is enough to satiate us, we may as well go home. We’re competitors in the end.</t>
  </si>
  <si>
    <t>C’était l’un de nos objectifs, mais si l’on se satisfait de cela autant rentrer chez nous, nous sommes des compétiteurs.</t>
  </si>
  <si>
    <t>Das war natürlich eines unserer Ziele, aber wenn uns das alleine schon satt machen würde, dann können wir auch gleich nach Hause gehen. Am Ende sind wir doch alle Konkurrenten.</t>
  </si>
  <si>
    <t>Ese era uno de nuestros objetivos, pero si vamos a darnos por satisfechos con eso, más vale que nos vayamos a casa. Queremos más.</t>
  </si>
  <si>
    <t>Era uno degli obiettivi, ma se basta per essere soddisfatti, è meglio che ce ne andiamo a casa.</t>
  </si>
  <si>
    <t>如果只凭这一点就满足，那还不如收工回家。毕竟，我们需要竞争。</t>
  </si>
  <si>
    <t>Да, это была одна из наших целей, но если нас это удовлетворит, можно сразу ехать домой. В конце концов, мы — конкуренты.</t>
  </si>
  <si>
    <t>Esse era um dos nossos objetivos, mas se isso sozinho for suficiente para nos saciar, podemos muito bem ir para casa. Somos competidores, no final das contas.</t>
  </si>
  <si>
    <t>CONF3_Q5_R1_2_M</t>
  </si>
  <si>
    <t>CONF3_Q5_R1_3_F</t>
  </si>
  <si>
    <t>That’s true, but there are still other tournaments and other chances at a title.</t>
  </si>
  <si>
    <t>Vous tapez juste mais il reste d'autres tournois et d'autres possibilités de titre.</t>
  </si>
  <si>
    <t>Das stimmt, aber es gibt noch weitere Turniere und weitere Möglichkeiten, einen Titel zu gewinnen.</t>
  </si>
  <si>
    <t>Eso es verdad, pero aún faltan otros torneos y otras oportunidades de títulos.</t>
  </si>
  <si>
    <t>È vero ma ci rimangono altri tornei e altri titoli da vincere</t>
  </si>
  <si>
    <t>没错，但还有其他的赛事和夺冠机会。</t>
  </si>
  <si>
    <t>Это верно, но впереди ещё другие турниры и другие шансы на титул.</t>
  </si>
  <si>
    <t>É verdade, mas ainda há outros torneios e outras chances de título.</t>
  </si>
  <si>
    <t>CONF3_Q5_R1_3_M</t>
  </si>
  <si>
    <t>CONF3_Q5_R2_1_F</t>
  </si>
  <si>
    <t>The season isn’t over yet. We’re very happy about what {[VAR_TM_FIRSTNAME]} has been able to do, but we have to keep it up.</t>
  </si>
  <si>
    <t>La saison n’est pas finie, nous sommes très satisfaits de ce que {[VAR_TM_FIRSTNAME]} vient de réaliser mais il faut repartir au charbon.</t>
  </si>
  <si>
    <t>Die Saison ist noch nicht vorbei. Wir sind sehr froh darüber, was {[VAR_TM_FIRSTNAME]} erreicht hat, aber wir wollen auch weiterhin unser Bestes geben.</t>
  </si>
  <si>
    <t>La temporada aún no ha terminado. Estamos muy contentos con lo que ha conseguido {[VAR_TM_FIRSTNAME]}, pero hay que seguir en esa senda.</t>
  </si>
  <si>
    <t>La stagione non è ancora finita, siamo felici della prova di {[VAR_TM_FIRSTNAME]} ma, dobbiamo continuare così.</t>
  </si>
  <si>
    <t>赛季还没结束。我们对{[VAR_TM_FIRSTNAME]}取得的成绩感到非常高兴，但我们必须保持下去。</t>
  </si>
  <si>
    <t>Сезон ещё не закончен. Мы очень довольны тем, чего добилась {[VAR_TM_FIRSTNAME]}, но нужно продолжать в том же духе.</t>
  </si>
  <si>
    <t>A temporada ainda não acabou. Estamos muito felizes com o que {[VAR_TM_FIRSTNAME]} conseguiu fazer, mas temos que continuar.</t>
  </si>
  <si>
    <t>CONF3_Q5_R2_1_M</t>
  </si>
  <si>
    <t>Сезон ещё не закончен. Мы очень довольны тем, чего добился {[VAR_TM_FIRSTNAME]}, но нужно продолжать в том же духе.</t>
  </si>
  <si>
    <t>CONF3_Q5_R2_2_F</t>
  </si>
  <si>
    <t>It’s more of a reward that we can savor together. We expected it, and there it is, but we want to keep on winning.</t>
  </si>
  <si>
    <t>C'est surtout une récompense qu'on peut savourer à deux. On l'attendait, elle est là mais on veut continuer à gagner.</t>
  </si>
  <si>
    <t>Das ist eher ein Preis, den wir gemeinsam genießen können. Wir haben ihn erwartet und jetzt haben wir ihn in der Tasche, aber wir wollen auch weiterhin auf Sieg spielen.</t>
  </si>
  <si>
    <t>Esto es más una recompensa de la que podemos disfrutar juntos. Lo esperábamos, y ahí está, pero queremos seguir ganando.</t>
  </si>
  <si>
    <t>È soprattutto una soddisfazione da condividere. Ce la aspettavamo, è arrivata ma adesso continuiamo a vincere.</t>
  </si>
  <si>
    <t>这更像是一份值得品味的回报。我们对此早有预料，但我们还想继续赢下去。</t>
  </si>
  <si>
    <t>Это скорее награда, которой мы можем вместе насладиться. Мы этого ждали, и вот результат — но мы хотим выигрывать дальше.</t>
  </si>
  <si>
    <t>É mais uma recompensa que podemos saborear juntos. Esperávamos isso, e aí está, mas queremos continuar vencendo.</t>
  </si>
  <si>
    <t>CONF3_Q5_R2_2_M</t>
  </si>
  <si>
    <t>CONF3_Q5_R2_3_F</t>
  </si>
  <si>
    <t>The season still has a long way to go. I’m happy, and so is my player. We’re going to savor the victory and get back to work.</t>
  </si>
  <si>
    <t>La saison est encore longue, je suis heureux et le joueur l'est aussi. On va savourer et se remettre au travail.</t>
  </si>
  <si>
    <t>Die Saison ist noch lange nicht vorbei. Ich bin wirklich zufrieden und meine Spielerin auch. Wir werden diesen Sieg auskosten und dann zurück an die Arbeit gehen.</t>
  </si>
  <si>
    <t>La temporada tiene todavía un largo trecho por delante. Estoy feliz y mi tenista también. Vamos a saborear la victoria y volver al trabajo.</t>
  </si>
  <si>
    <t>La fine della stagione è ancora lontana. Sono felice, e lo è anche la mia giocatrice. Ci godiamo questa vittoria prima di rimetterci al lavoro.</t>
  </si>
  <si>
    <t>赛季还有很长的路要走。我很高兴，我的球员也是。我们会享受胜利，然后回去工作。</t>
  </si>
  <si>
    <t>Сезон ещё длинный. Я довольна, и моя игрокиня тоже. Насладимся победой — и обратно к работе.</t>
  </si>
  <si>
    <t>A temporada ainda tem um longo caminho pela frente. Estou feliz, e minha jogadora também. Vamos saborear a vitória e voltar ao trabalho.</t>
  </si>
  <si>
    <t>CONF3_Q5_R2_3_M</t>
  </si>
  <si>
    <t>Die Saison ist noch lange nicht vorbei. Ich bin wirklich zufrieden und mein Spieler auch. Wir werden diesen Sieg auskosten und dann zurück an die Arbeit gehen.</t>
  </si>
  <si>
    <t>La fine della stagione è ancora lontana. Sono felice, e lo è anche il mio giocatore. Ci godiamo questa vittoria prima di rimetterci al lavoro.</t>
  </si>
  <si>
    <t>Сезон ещё длинный. Я доволен, и мой игрок тоже. Насладимся победой — и обратно к работе.</t>
  </si>
  <si>
    <t>A temporada ainda tem um longo caminho pela frente. Estou feliz, e meu jogador também. Vamos saborear a vitória e voltar ao trabalho.</t>
  </si>
  <si>
    <t>CONF3_Q5_R3_1_F</t>
  </si>
  <si>
    <t>Absolutely not. Now that we’ve seen what we’re capable of, we have to be able to repeat it.</t>
  </si>
  <si>
    <t>Absolument pas, maintenant que l’on a vu de quoi on était capable il faut le répéter.</t>
  </si>
  <si>
    <t>Auf gar keinen Fall. Jetzt, wo wir gesehen haben, wozu wir in der Lage sind, können wir das Ganze auch wiederholen.</t>
  </si>
  <si>
    <t>Desde luego que no. Ahora que hemos visto de lo que somos capaces, tenemos que repetirlo.</t>
  </si>
  <si>
    <t>Assolutamente no, adesso che tutti hanno visto quello di cui è capace, dobbiamo essere in grado di ripeterla.</t>
  </si>
  <si>
    <t>当然不是。既然知道自己有这个实力，就要做到稳定发挥。</t>
  </si>
  <si>
    <t>Абсолютно нет. Теперь, когда мы увидели, на что способны, мы обязаны повторять результат.</t>
  </si>
  <si>
    <t>Absolutamente não. Agora que vimos do que somos capazes, temos que ser capazes de repetir.</t>
  </si>
  <si>
    <t>CONF3_Q5_R3_1_M</t>
  </si>
  <si>
    <t>CONF3_Q5_R3_2_F</t>
  </si>
  <si>
    <t>Are you kidding? Perhaps you lack ambition, but that’s not the case for us.</t>
  </si>
  <si>
    <t>Vous plaisantez ? Si vous manquez d'ambition, ce n'est pas notre cas.</t>
  </si>
  <si>
    <t>Sie scherzen wohl? Gut möglich, dass Ihnen jeglicher Ehrgeiz abgeht, das ist bei uns aber nicht der Fall.</t>
  </si>
  <si>
    <t>¿Me tomas el pelo? Igual a ti te falta ambición, pero no es nuestro caso.</t>
  </si>
  <si>
    <t>Sta scherzando? Forse a lei manca l'ambizione, a me di sicuro no.</t>
  </si>
  <si>
    <t>你在开玩笑吗？也许你缺乏抱负，但我们可不会。</t>
  </si>
  <si>
    <t>Вы шутите? Возможно, вам не хватает амбиций, но это не про нас.</t>
  </si>
  <si>
    <t>Você está brincando? Talvez você não tenha ambição, mas esse não é o nosso caso.</t>
  </si>
  <si>
    <t>CONF3_Q5_R3_2_M</t>
  </si>
  <si>
    <t>CONF3_Q5_R3_3_F</t>
  </si>
  <si>
    <t>No, our goals are much loftier. You must not know us well if you think we’d be satisfied with just that.</t>
  </si>
  <si>
    <t>Non, nos objectifs sont bien plus hauts. Penser qu'on va se contenter de ça est mal nous connaître.</t>
  </si>
  <si>
    <t>Nein, wir haben uns viel höhere Ziele gesetzt. Sie haben keine Ahnung von uns, wenn Sie der Meinung sind, dass wir uns damit schon zufriedengeben.</t>
  </si>
  <si>
    <t>No, nuestras metas son mucho más elevadas. No nos conocéis bien si pensáis que vamos a quedarnos satisfechos con eso.</t>
  </si>
  <si>
    <t>No, abbiamo obiettivi ben più ambiziosi. Non ci conosce tanto bene se pensa che questo ci possa bastare.</t>
  </si>
  <si>
    <t>不，我们的目标远高于此。如果你认为我们会就此满足，那说明你还不够了解我们。</t>
  </si>
  <si>
    <t>Нет, наши цели куда выше. Видимо, вы плохо нас знаете, если думаете, что нас устроит только это.</t>
  </si>
  <si>
    <t>Não, nossos objetivos são muito mais elevados. Você não deve nos conhecer bem se acha que ficaríamos satisfeitos apenas com isso.</t>
  </si>
  <si>
    <t>CONF3_Q5_R3_3_M</t>
  </si>
  <si>
    <t>CONF3_Q5_R4_1_F</t>
  </si>
  <si>
    <t>Yes. Now there’s no more pressure. If she plays more freely, she might surprise us before the season is over.</t>
  </si>
  <si>
    <t>Oui, il n’y a plus de pression désormais, si elle joue libérée nous aurons peut-être encore de bonnes surprises avant la fin de saison.</t>
  </si>
  <si>
    <t>Ja. Jetzt stehen wir noch mehr unter Druck. Wenn sie noch freier spielt, dann wird sie uns vielleicht noch vor dem Ende der Saison überraschen.</t>
  </si>
  <si>
    <t>Sí. Ahora se acabó la presión. Si juega más libremente, podría sorprendernos antes de que termine la temporada.</t>
  </si>
  <si>
    <t>Sì, adesso c'è meno pressione. Se gioca più liberamente, potrebbe stupirci prima che si concluda la stagione.</t>
  </si>
  <si>
    <t>是的，现在压力没了。如果她能更放松地去打，也许赛季结束前还会有惊喜。</t>
  </si>
  <si>
    <t>Да. Теперь давления больше нет. Если она будет играть свободнее, она ещё сможет нас удивить до конца сезона.</t>
  </si>
  <si>
    <t>Sim. Agora não há mais pressão. Se ela jogar com mais liberdade, pode nos surpreender antes do fim da temporada.</t>
  </si>
  <si>
    <t>CONF3_Q5_R4_1_M</t>
  </si>
  <si>
    <t>Yes. Now there’s no more pressure. If he plays more freely, he might surprise us before the season is over.</t>
  </si>
  <si>
    <t>Oui, il n’y a plus de pression désormais, s’il joue libéré nous aurons peut-être encore de bonnes surprises avant la fin de saison.</t>
  </si>
  <si>
    <t>Ja. Jetzt stehen wir noch mehr unter Druck. Wenn er noch freier spielt, dann wird er uns vielleicht noch vor dem Ende der Saison überraschen.</t>
  </si>
  <si>
    <t>是的，现在压力没了。如果他能更放松地去打，也许赛季结束前还会有惊喜。</t>
  </si>
  <si>
    <t>Да. Теперь давления больше нет. Если он будет играть свободнее, он ещё сможет нас удивить до конца сезона.</t>
  </si>
  <si>
    <t>Sim. Agora não há mais pressão. Se ele jogar com mais liberdade, pode nos surpreender antes do fim da temporada.</t>
  </si>
  <si>
    <t>CONF3_Q5_R4_2_F</t>
  </si>
  <si>
    <t>Already, the results are positive, so I hope the players take pleasure in that ‘til the end of the season.</t>
  </si>
  <si>
    <t>Le bilan est d’ores et déjà positif, j’espère que les joueurs prendront du plaisir jusqu’à la fin de saison.</t>
  </si>
  <si>
    <t>Absolut! Das Ergebnis ist gut, also hoffe ich, dass die Spieler sich bis zum Ende der Saison daran erfreuen.</t>
  </si>
  <si>
    <t>Los resultados ya son positivos, así que espero que mis tenistas lo disfruten hasta el final de la temporada.</t>
  </si>
  <si>
    <t>I risultati sono già più che soddisfacenti, spero che i giocatori si divertano fino a fine stagione.</t>
  </si>
  <si>
    <t>成绩已经很不错了，希望球员们能把这种快乐保持到赛季末。</t>
  </si>
  <si>
    <t>Уже сейчас результаты положительные, и я надеюсь, что игроки будут наслаждаться этим до конца сезона.</t>
  </si>
  <si>
    <t>Já os resultados são positivos, então espero que as jogadoras aproveitem isso até o fim da temporada.</t>
  </si>
  <si>
    <t>CONF3_Q5_R4_2_M</t>
  </si>
  <si>
    <t>Já os resultados são positivos, então espero que os jogadores aproveitem isso até o fim da temporada.</t>
  </si>
  <si>
    <t>CONF3_Q6_F</t>
  </si>
  <si>
    <t>How do you see things for {[VAR_TM_FULLNAME]} now with this new status?</t>
  </si>
  <si>
    <t>Comment envisagez-vous la suite pour {[VAR_TM_FULLNAME]} avec ce nouveau statut ?</t>
  </si>
  <si>
    <t>Wie geht es Ihrer Meinung nach mit {[VAR_TM_FULLNAME]} weiter?</t>
  </si>
  <si>
    <t>¿Cómo ves las cosas ahora para {[VAR_TM_FULLNAME]}, con su nuevo estatus?</t>
  </si>
  <si>
    <t>Come vede le cose per {[VAR_TM_FULLNAME]} con il suo nuovo status?</t>
  </si>
  <si>
    <t>您如何看待{[VAR_TM_FULLNAME]}现在的新身份？</t>
  </si>
  <si>
    <t>Как вы видите будущее {[VAR_TM_FULLNAME]} теперь, с этим новым статусом?</t>
  </si>
  <si>
    <t>Como você vê as coisas para {[VAR_TM_FULLNAME]} agora com esse novo status?</t>
  </si>
  <si>
    <t>CONF3_Q6_M</t>
  </si>
  <si>
    <t>CONF3_Q6_R1_1_F</t>
  </si>
  <si>
    <t>It’s a good thing for {[VAR_TM_FIRSTNAME]}. It will help herhave more confidence.</t>
  </si>
  <si>
    <t>C’est une bonne chose pour {[VAR_TM_FIRSTNAME]}, cela va lui permettre de continuer à prendre confiance en elle.</t>
  </si>
  <si>
    <t>Das ist richtig gut für {[VAR_TM_FIRSTNAME]}. Es wird ihr helfen, ihr Selbstvertrauen zu stärken.</t>
  </si>
  <si>
    <t>Es positivo para {[VAR_TM_FIRSTNAME]}. Le ayudará a tener más confianza.</t>
  </si>
  <si>
    <t>È una cosa buona per {[VAR_TM_FIRSTNAME]}, un aiuto per avere più fiducia in sé.</t>
  </si>
  <si>
    <t>这对{[VAR_TM_FIRSTNAME]}来说是件好事，会让她更有信心。</t>
  </si>
  <si>
    <t>Это хорошо для {[VAR_TM_FIRSTNAME]}. Это поможет ей почувствовать больше уверенности.</t>
  </si>
  <si>
    <t>É algo bom para {[VAR_TM_FIRSTNAME]}. Isso vai ajudá-la a ter mais confiança.</t>
  </si>
  <si>
    <t>CONF3_Q6_R1_1_M</t>
  </si>
  <si>
    <t>It’s a good thing for {[VAR_TM_FIRSTNAME]}. It will help him have more confidence.</t>
  </si>
  <si>
    <t>C’est une bonne chose pour {[VAR_TM_FIRSTNAME]}, cela va lui permettre de continuer à prendre confiance en lui.</t>
  </si>
  <si>
    <t>Das ist richtig gut für {[VAR_TM_FIRSTNAME]}. Es wird ihm helfen, sein Selbstvertrauen zu stärken.</t>
  </si>
  <si>
    <t>这对{[VAR_TM_FIRSTNAME]}来说是件好事，会让他更有信心。</t>
  </si>
  <si>
    <t>Это хорошо для {[VAR_TM_FIRSTNAME]}. Это поможет ему почувствовать больше уверенности.</t>
  </si>
  <si>
    <t>É algo bom para {[VAR_TM_FIRSTNAME]}. Isso vai ajudá-lo a ter mais confiança.</t>
  </si>
  <si>
    <t>CONF3_Q6_R1_2_F</t>
  </si>
  <si>
    <t>I think it’s only the beginning. This title is going to open everything up for her. She’ll be even more motivated for whatever comes next.</t>
  </si>
  <si>
    <t>Je pense que ce n’est que le début, ce titre va tout débloquer, elle arrivera encore plus motivée pour la suite.</t>
  </si>
  <si>
    <t>Wir stehen noch ganz am Anfang. Mit diesem Titel öffnen sich ihr viele Türen. Sie wird jetzt noch motivierter sein, wenn sie bei den nächsten Spielen antritt.</t>
  </si>
  <si>
    <t>Creo que solo es el comienzo. Este título le abrirá nuevo horizontes. Estará aún más motivada de cara al futuro.</t>
  </si>
  <si>
    <t>Penso che sia solo l'inizio. Il titolo aprirà la strada a molte cose e sarà ancora più motivata per il futuro.</t>
  </si>
  <si>
    <t>我认为这只是个开始，这个冠军会为她打开新的局面，让她对未来更有动力。</t>
  </si>
  <si>
    <t>Думаю, это только начало. Этот титул откроет ей массу возможностей. Она станет ещё более мотивированной ко всему, что впереди.</t>
  </si>
  <si>
    <t>Acho que é apenas o começo. Este título vai abrir tudo para ela. Ela ficará ainda mais motivada para o que vier a seguir.</t>
  </si>
  <si>
    <t>CONF3_Q6_R1_2_M</t>
  </si>
  <si>
    <t>I think it’s only the beginning. This title is going to open everything up for him. He’ll be even more motivated for whatever comes next.</t>
  </si>
  <si>
    <t>Je pense que ce n’est que le début, ce titre va tout débloquer, il arrivera encore plus motivé pour la suite.</t>
  </si>
  <si>
    <t>Wir stehen noch ganz am Anfang. Mit diesem Titel öffnen sich ihm viele Türen. Er wird jetzt noch motivierter sein, wenn er bei den nächsten Spielen antritt.</t>
  </si>
  <si>
    <t>Creo que solo es el comienzo. Este título le abrirá nuevo horizontes. Estará aún más motivado de cara al futuro.</t>
  </si>
  <si>
    <t>Penso che sia solo l'inizio. Il titolo aprirà la strada a molte cose e sarà ancora più motivato per il futuro.</t>
  </si>
  <si>
    <t>我认为这只是个开始，这个冠军会为他打开新的局面，让他对未来更有动力。</t>
  </si>
  <si>
    <t>Думаю, это только начало. Этот титул откроет ему массу возможностей. Он станет ещё более мотивированным ко всему, что впереди.</t>
  </si>
  <si>
    <t>Acho que é apenas o começo. Este título vai abrir tudo para ele. Ele ficará ainda mais motivado para o que vier a seguir.</t>
  </si>
  <si>
    <t>CONF3_Q6_R2_1_F</t>
  </si>
  <si>
    <t>It’s great. She’ll be able to build her career on this success and win bigger titles. People will be afraid of {[VAR_TM_FIRSTNAME]} now.</t>
  </si>
  <si>
    <t>C’est génial, elle va pouvoir construire sa carrière sur ce succès, aller chercher d’autres titres majeurs. {[VAR_TM_FULLNAME]} fait peur maintenant.</t>
  </si>
  <si>
    <t>Das ist einfach grandios. Auf diesen Erfolg kann sie ihre Karriere aufbauen und noch größere Titel gewinnen. Ab heute werden die anderen {[VAR_TM_FIRSTNAME]} respektvoll gegenübertreten.</t>
  </si>
  <si>
    <t>Es genial. Podrá cimentar su carrera sobre este éxito y ganar títulos más importantes. Ahora van a tener miedo de {[VAR_TM_FIRSTNAME]}.</t>
  </si>
  <si>
    <t>È fantastico, potrà costruire la sua carriera su questo successo e vincere titoli ancora più prestigiosi. {[VAR_TM_FULLNAME]} adesso mette paura.</t>
  </si>
  <si>
    <t>太棒了。她能以这次成功为基础，赢得更大的荣誉。现在大家都会忌惮{[VAR_TM_FIRSTNAME]}。</t>
  </si>
  <si>
    <t>Это прекрасно. Она сможет построить карьеру на этом успехе и выигрывать более крупные титулы. Теперь соперники будут бояться {[VAR_TM_FIRSTNAME]}.</t>
  </si>
  <si>
    <t>É ótimo. Ela poderá construir sua carreira sobre esse sucesso e ganhar títulos maiores. As pessoas terão medo de {[VAR_TM_FIRSTNAME]} agora.</t>
  </si>
  <si>
    <t>CONF3_Q6_R2_1_M</t>
  </si>
  <si>
    <t>It’s great. He’ll be able to build his career on this success and win bigger titles. People will be afraid of {[VAR_TM_FIRSTNAME]} now.</t>
  </si>
  <si>
    <t>C’est génial, il va pouvoir construire sa carrière sur ce succès, aller chercher d’autres titres majeurs. {[VAR_TM_FULLNAME]} fait peur maintenant.</t>
  </si>
  <si>
    <t>Das ist einfach grandios. Auf diesen Erfolg kann er seine Karriere aufbauen und noch größere Titel gewinnen. Ab heute werden die anderen {[VAR_TM_FIRSTNAME]} respektvoll gegenübertreten.</t>
  </si>
  <si>
    <t>太棒了。他能以这次成功为基础，赢得更大的荣誉。现在大家都会忌惮{[VAR_TM_FIRSTNAME]}。</t>
  </si>
  <si>
    <t>Это прекрасно. Он сможет построить карьеру на этом успехе и выигрывать более крупные титулы. Теперь соперники будут бояться {[VAR_TM_FIRSTNAME]}.</t>
  </si>
  <si>
    <t>É ótimo. Ele poderá construir sua carreira sobre esse sucesso e ganhar títulos maiores. As pessoas terão medo de {[VAR_TM_FIRSTNAME]} agora.</t>
  </si>
  <si>
    <t>CONF3_Q6_R2_2_F</t>
  </si>
  <si>
    <t>{[VAR_TM_FIRSTNAME]} is one of the leaders in the world of tennis. She’ll capitalize on that and keep taking everything for herself.</t>
  </si>
  <si>
    <t>{[VAR_TM_FIRSTNAME]} est l’une des leadeuse du tennis mondial, elle va capitaliser dessus et continuer de tout râfler.</t>
  </si>
  <si>
    <t>{[VAR_TM_FIRSTNAME]} ist eine der führenden Spielerinnen in der Welt des Tennissports. Sie wird das Beste daraus machen und sich auch weiterhin die Rosinen aus dem Kuchen herauspicken.</t>
  </si>
  <si>
    <t>{[VAR_TM_FIRSTNAME]} es una de las líderes en el mundo del tenis. Sacará provecho de eso y seguirá dándolo todo.</t>
  </si>
  <si>
    <t>{[VAR_TM_FIRSTNAME]} è una dei leader del tennis mondiale, capitalizzerà su questo e continuerà a vincere tutto.</t>
  </si>
  <si>
    <t>{[VAR_TM_FIRSTNAME]}已经是网坛的领军人物之一，她会趁势而上，继续取得更多胜利。</t>
  </si>
  <si>
    <t>{[VAR_TM_FIRSTNAME]} — одна из лидеров мирового тенниса. Она воспользуется этим и продолжит забирать всё себе.</t>
  </si>
  <si>
    <t>{[VAR_TM_FIRSTNAME]} é uma das líderes no mundo do tênis. Ela vai capitalizar isso e continuar conquistando tudo para si.</t>
  </si>
  <si>
    <t>CONF3_Q6_R2_2_M</t>
  </si>
  <si>
    <t>{[VAR_TM_FIRSTNAME]} is one of the leaders in the world of tennis. He’ll capitalize on that and keep taking everything for himself.</t>
  </si>
  <si>
    <t>{[VAR_TM_FIRSTNAME]} est l’un des leaders du tennis mondial, il va capitaliser dessus et continuer de tout râfler.</t>
  </si>
  <si>
    <t>{[VAR_TM_FIRSTNAME]} ist einer der führenden Spieler in der Welt des Tennissports. Er wird das Beste daraus machen und sich auch weiterhin die Rosinen aus dem Kuchen herauspicken.</t>
  </si>
  <si>
    <t>{[VAR_TM_FIRSTNAME]} es uno de los líderes en el mundo del tenis. Sacará provecho de eso y seguirá dándolo todo.</t>
  </si>
  <si>
    <t>{[VAR_TM_FIRSTNAME]} è uno dei leader del tennis mondiale, capitalizzerà su questo e continuerà a vincere tutto.</t>
  </si>
  <si>
    <t>{[VAR_TM_FIRSTNAME]}已经是网坛的领军人物之一，他会趁势而上，继续取得更多胜利。</t>
  </si>
  <si>
    <t>{[VAR_TM_FIRSTNAME]} — один из лидеров мирового тенниса. Он воспользуется этим и продолжит забирать всё себе.</t>
  </si>
  <si>
    <t>{[VAR_TM_FIRSTNAME]} é um dos líderes no mundo do tênis. Ele vai capitalizar isso e continuar conquistando tudo para si.</t>
  </si>
  <si>
    <t>CONF3_Q6_R3_1_F</t>
  </si>
  <si>
    <t>You can’t rest on your laurels. {[VAR_TM_FIRSTNAME]}’s new status won’t be a problem, but there’s still work to be done.</t>
  </si>
  <si>
    <t>Il ne faut pas se reposer sur ses lauriers, le nouveau statut ne dérangera pas {[VAR_TM_FIRSTNAME]} mais elle y a encore du boulot.</t>
  </si>
  <si>
    <t>Wir dürfen uns nicht auf unseren Lorbeeren ausruhen. Der neue Status von {[VAR_TM_FIRSTNAME]} wird kein Problem sein, aber wir haben noch ein gutes Stück Arbeit vor uns.</t>
  </si>
  <si>
    <t>No te puedes dormir en los laureles. El nuevo estatus de {[VAR_TM_FIRSTNAME]} es muy bienvenido, pero aún queda trabajo por hacer.</t>
  </si>
  <si>
    <t>Non adagiamoci sugli allori. Il nuovo titolo di {[VAR_TM_FIRSTNAME]} non ci dà fastidio, ma abbiamo ancora del lavoro da fare.</t>
  </si>
  <si>
    <t>人不能躺在功劳簿上。{[VAR_TM_FIRSTNAME]}的新身份不是什么问题，但要保持领先，还得继续努力。</t>
  </si>
  <si>
    <t>Нельзя почивать на лаврах. Новый статус {[VAR_TM_FIRSTNAME]} не станет проблемой, но работы впереди ещё много.</t>
  </si>
  <si>
    <t>Você não pode descansar sobre os louros. O novo status de {[VAR_TM_FIRSTNAME]} não será um problema, mas ainda há trabalho a ser feito.</t>
  </si>
  <si>
    <t>CONF3_Q6_R3_1_M</t>
  </si>
  <si>
    <t>Il ne faut pas se reposer sur ses lauriers, le nouveau statut ne dérangera pas {[VAR_TM_FIRSTNAME]} mais il y a encore du boulot.</t>
  </si>
  <si>
    <t>CONF3_Q6_R3_2_F</t>
  </si>
  <si>
    <t>It’s a great accomplishment. It delights {[VAR_TM_FULLNAME]}, but there’s work to do to keep a hold of this domination.</t>
  </si>
  <si>
    <t>C’est un très bon accomplissement qui ravit {[VAR_TM_FULLNAME]} mais il y a du travail à accomplir pour garder cette domination.</t>
  </si>
  <si>
    <t>Das ist wirklich ein großartiger Erfolg. Ja, {[VAR_TM_FULLNAME]} ist ganz begeistert, aber wir haben noch einiges zu tun, um diesen Vorsprung auch zu halten.</t>
  </si>
  <si>
    <t>Ha sido un gran logro. A {[VAR_TM_FULLNAME]} le encanta, pero queda trabajo por hacer para mantener su dominio.</t>
  </si>
  <si>
    <t>È un grande risultato, {[VAR_TM_FULLNAME]} è felice, ma c'è lavoro da fare per continuare con questo primato.</t>
  </si>
  <si>
    <t>这是一项巨大的成就，{[VAR_TM_FULLNAME]}为此感到高兴，但要保持这种统治力还需要努力。</t>
  </si>
  <si>
    <t>Это большое достижение. {[VAR_TM_FULLNAME]} в восторге, но надо продолжать работать, чтобы удержать доминирование.</t>
  </si>
  <si>
    <t>É uma grande conquista. Isso alegra {[VAR_TM_FULLNAME]}, mas há trabalho a ser feito para manter essa dominação.</t>
  </si>
  <si>
    <t>CONF3_Q6_R3_2_M</t>
  </si>
  <si>
    <t>CONF3_Q6_R4_1_F</t>
  </si>
  <si>
    <t>I’m worried he’ll become over-confident. It’s up to me and the academy to keep her grounded.</t>
  </si>
  <si>
    <t>J’ai peur qu’elle ne prenne trop confiance, c’est mon boulot ainsi que celui de l’académie de lui faire garder les pieds sur terre.</t>
  </si>
  <si>
    <t>Ich habe Angst, dass sie sich das zu Kopf steigen lässt. Die Akademie und ich werden unser Bestes geben, um sie auf dem Boden zu halten.</t>
  </si>
  <si>
    <t>Me preocupa que se confíe demasiado. Depende de mí y de la escuela mantenerla con los pies en la tierra.</t>
  </si>
  <si>
    <t>Ho paura si senta troppa sicura di sé, sta a me e a l'accademia tenerla coi piedi per terra.</t>
  </si>
  <si>
    <t>我担心她会因为信心爆棚而松懈。让她保持脚踏实地，是我和学院的责任。</t>
  </si>
  <si>
    <t>Я переживаю, что она может переоценить себя. Мне и академии предстоит удерживать её на земле.</t>
  </si>
  <si>
    <t>Tenho medo que ele fique arrogante. Cabe a mim e à academia mantê-la com os pés no chão.</t>
  </si>
  <si>
    <t>CONF3_Q6_R4_1_M</t>
  </si>
  <si>
    <t>I’m worried he’ll become over-confident. It’s up to me and the academy to keep him grounded.</t>
  </si>
  <si>
    <t>J’ai peur qu’il ne prenne trop confiance, c’est mon boulot ainsi que celui de l’académie de lui faire garder les pieds sur terre.</t>
  </si>
  <si>
    <t>Ich habe Angst, dass er sich das zu Kopf steigen lässt. Die Akademie und ich werden unser Bestes geben, um ihn auf dem Boden zu halten.</t>
  </si>
  <si>
    <t>Me preocupa que se confíe demasiado. Depende de mí y de la escuela mantenerlo con los pies en la tierra.</t>
  </si>
  <si>
    <t>Ho paura si senta troppo sicuro di sé, sta a me e a l'accademia tenerlo coi piedi per terra.</t>
  </si>
  <si>
    <t>我担心她会因为信心爆棚而松懈。让他保持脚踏实地，是我和学院的责任。</t>
  </si>
  <si>
    <t>Я переживаю, что он может переоценить себя. Мне и академии предстоит удерживать его на земле.</t>
  </si>
  <si>
    <t>Tenho medo que ele fique arrogante. Cabe a mim e à academia mantê-lo com os pés no chão.</t>
  </si>
  <si>
    <t>CONF3_Q6_R4_2_F</t>
  </si>
  <si>
    <t>All the excitement risks going straight to her head. The priority is to bring her down from cloud nine immediately to stay out in first.</t>
  </si>
  <si>
    <t>Toute cette effervescence risque de lui monter à la tête, la priorité est de tout de suite la faire redescendre de son nuage pour repartir de l’avant.</t>
  </si>
  <si>
    <t>Das Risiko ist groß, dass diese ganze Aufregung ihr Flausen in den Kopf setzt. Wir müssen uns jetzt darum kümmern, dass sie auf den Boden der Wirklichkeit zurückkehrt, um ganz vorne zu bleiben.</t>
  </si>
  <si>
    <t>Corremos el riesgo de que se le suba a la cabeza. Nuestra prioridad es bajarla de la nube de inmediato para seguir avanzando.</t>
  </si>
  <si>
    <t>Questo entusiasmo rischia di darle alla testa, la priorità è di farla tornare con i piedi per terra e ripartire.</t>
  </si>
  <si>
    <t>这种兴奋劲容易冲昏头脑。我们首要任务是让她从云端下来，继续稳居领先地位。</t>
  </si>
  <si>
    <t>Весь этот восторг может вскружить ей голову. Приоритет — сразу спустить её с облаков, чтобы сохранить лидерство.</t>
  </si>
  <si>
    <t>Toda a empolgação corre o risco de subir à cabeça dela. A prioridade é tirá-la das nuvens imediatamente para continuar em primeiro.</t>
  </si>
  <si>
    <t>CONF3_Q6_R4_2_M</t>
  </si>
  <si>
    <t>All the excitement risks going straight to his head. The priority is to bring him down from cloud nine immediately to stay out in first.</t>
  </si>
  <si>
    <t>Toute cette effervescence risque de lui monter à la tête, la priorité est de tout de suite le faire redescendre de son nuage pour repartir de l’avant.</t>
  </si>
  <si>
    <t>Das Risiko ist groß, dass diese ganze Aufregung ihm Flausen in den Kopf setzt. Wir müssen uns jetzt darum kümmern, dass er auf den Boden der Wirklichkeit zurückkehrt, um ganz vorne zu bleiben.</t>
  </si>
  <si>
    <t>Corremos el riesgo de que se le suba a la cabeza. Nuestra prioridad es bajarlo de la nube de inmediato para seguir avanzando.</t>
  </si>
  <si>
    <t>Questo entusiasmo rischia di dargli alla testa, la priorità è di farlo tornare con i piedi per terra e ripartire.</t>
  </si>
  <si>
    <t>Весь этот восторг может вскружить ему голову. Приоритет — сразу спустить его с облаков, чтобы сохранить лидерство.</t>
  </si>
  <si>
    <t>Toda a empolgação corre o risco de subir à cabeça dele. A prioridade é tirá-lo das nuvens imediatamente para continuar em primeiro.</t>
  </si>
  <si>
    <t>CONF3_Q7_F</t>
  </si>
  <si>
    <t>{[VAR_TM_FIRSTNAME]} seems to be in the best form of her life. Is that true?</t>
  </si>
  <si>
    <t>{[VAR_TM_FIRSTNAME]} a l’air d’être dans la forme de sa vie, vous confirmez ?</t>
  </si>
  <si>
    <t>{[VAR_TM_FIRSTNAME]} scheint in absoluter Bestform zu sein. Stimmt das wirklich?</t>
  </si>
  <si>
    <t>{[VAR_TM_FIRSTNAME]} parece estar en su mejor momento de forma. ¿Es eso cierto?</t>
  </si>
  <si>
    <t>{[VAR_TM_FIRSTNAME]} sembra essere in forma come non mai, conferma anche lei?</t>
  </si>
  <si>
    <t>{[VAR_TM_FIRSTNAME]}似乎正处于她职业生涯的最佳状态。真是这样吗？</t>
  </si>
  <si>
    <t>Кажется, {[VAR_TM_FIRSTNAME]} в лучшей форме в своей жизни. Это так?</t>
  </si>
  <si>
    <t>{[VAR_TM_FIRSTNAME]} parece estar na melhor forma de sua vida. Isso é verdade?</t>
  </si>
  <si>
    <t>CONF3_Q7_M</t>
  </si>
  <si>
    <t>{[VAR_TM_FIRSTNAME]} seems to be in the best form of his life. Is that true?</t>
  </si>
  <si>
    <t>{[VAR_TM_FIRSTNAME]}似乎正处于他职业生涯的最佳状态。真是这样吗？</t>
  </si>
  <si>
    <t>CONF3_Q7_R1_2_F</t>
  </si>
  <si>
    <t>{[VAR_TM_FIRSTNAME]} dominates her opponents in a way that I’ve never seen before. I honestly think she’s just in the zone.</t>
  </si>
  <si>
    <t>{[VAR_TM_FIRSTNAME]} domine ses adversaires d’une manière que je n’avais jamais observée, je crois qu’elle est tout simplement dans la zone.</t>
  </si>
  <si>
    <t>{[VAR_TM_FIRSTNAME]} dominiert ihre Gegner auf eine Art und Weise, die ich noch nie gesehen habe. Ich glaube wirklich, dass sie voll in ihrem Element ist.</t>
  </si>
  <si>
    <t>{[VAR_TM_FIRSTNAME]} domina a sus oponentes como nunca antes habíamos visto. Sinceramente, creo que está muy cerca.</t>
  </si>
  <si>
    <t>{[VAR_TM_FIRSTNAME]} domina le avversarie come non ho mai visto prima. Penso che sia in una forma ideale.</t>
  </si>
  <si>
    <t>{[VAR_TM_FIRSTNAME]}在场上碾压对手的方式前所未见。我觉得她现在完全进入了状态。</t>
  </si>
  <si>
    <t>{[VAR_TM_FIRSTNAME]} доминирует над соперницами так, как я ещё никогда не видел. Честно говоря, она просто в идеальном состоянии.</t>
  </si>
  <si>
    <t>{[VAR_TM_FIRSTNAME]} domina suas oponentes de uma forma que eu nunca vi antes. Honestamente, acho que ela está simplesmente "na zona".</t>
  </si>
  <si>
    <t>CONF3_Q7_R1_2_M</t>
  </si>
  <si>
    <t>{[VAR_TM_FIRSTNAME]} dominates his opponents in a way that I’ve never seen before. I honestly think he’s just in the zone.</t>
  </si>
  <si>
    <t>{[VAR_TM_FIRSTNAME]} domine ses adversaires d’une manière que je n’avais jamais observée, je crois qu’il est tout simplement dans la zone.</t>
  </si>
  <si>
    <t>{[VAR_TM_FIRSTNAME]} dominiert seine Gegner auf eine Art und Weise, die ich noch nie gesehen habe. Ich glaube wirklich, dass er voll in seinem Element ist.</t>
  </si>
  <si>
    <t>{[VAR_TM_FIRSTNAME]} domina gli avversari come non ho mai visto prima. Penso che sia in una forma ideale.</t>
  </si>
  <si>
    <t>{[VAR_TM_FIRSTNAME]}在场上碾压对手的方式前所未见。他觉得她现在完全进入了状态。</t>
  </si>
  <si>
    <t>{[VAR_TM_FIRSTNAME]} доминирует над соперниками так, как я ещё никогда не видел. Честно говоря, он просто в идеальном состоянии.</t>
  </si>
  <si>
    <t>{[VAR_TM_FIRSTNAME]} domina seus oponentes de uma forma que eu nunca vi antes. Honestamente, acho que ele está focado.</t>
  </si>
  <si>
    <t>CONF3_Q7_R2_2_F</t>
  </si>
  <si>
    <t>We’ll have to wait to see if this can continue over the coming months and years, but she’s been a new player these last few weeks. Absolutely untouchable.</t>
  </si>
  <si>
    <t>A voir si cela se prolonge dans les mois et années à venir, mais sur ces dernières semaines c’est une nouvelle joueuse, absolument intouchable.</t>
  </si>
  <si>
    <t>Wir müssen abwarten, ob sich das in den nächsten Monaten und Jahren so fortsetzen kann, aber in den letzten Wochen war sie wie verwandelt. Absolut unschlagbar.</t>
  </si>
  <si>
    <t>Habrá que esperar para ver si sigue así durante los próximos meses y años, pero estas últimas semanas se ha convertido en una tenista nueva. Nadie le hace sombra.</t>
  </si>
  <si>
    <t>Dobbiamo vedere se continua così anche nei prossimi mesi e nei prossimi anni, ma nelle ultime settima è stato una giocatrice diversa, pressoché imbattibile.</t>
  </si>
  <si>
    <t>我们还需要观察这种状态能否在未来数月乃至数年内持续下去，但过去几周她确实脱胎换骨了，势不可挡。</t>
  </si>
  <si>
    <t>Посмотрим, сохранится ли это в ближайшие месяцы и годы, но последние недели она — другой игрок. Абсолютно неприкасаемая.</t>
  </si>
  <si>
    <t>Teremos que esperar para ver se isso pode continuar nos próximos meses e anos, mas ela tem sido uma jogadora nova nestas últimas semanas. Absolutamente imbatível.</t>
  </si>
  <si>
    <t>CONF3_Q7_R2_2_M</t>
  </si>
  <si>
    <t>We’ll have to wait to see if this can continue over the coming months and years, but he’s been a new player these last few weeks. Absolutely untouchable.</t>
  </si>
  <si>
    <t>A voir si cela se prolonge dans les mois et années à venir, mais sur ces dernières semaines c’est un nouveau joueur, absolument intouchable.</t>
  </si>
  <si>
    <t>Wir müssen abwarten, ob sich das in den nächsten Monaten und Jahren so fortsetzen kann, aber in den letzten Wochen war er wie verwandelt. Absolut unschlagbar.</t>
  </si>
  <si>
    <t>Habrá que esperar para ver si sigue así durante los próximos meses y años, pero estas últimas semanas se ha convertido en un tenista nuevo. Nadie le hace sombra.</t>
  </si>
  <si>
    <t>Dobbiamo vedere se continua così anche nei prossimi mesi e nei prossimi anni, ma nelle ultime settima è stato un giocatore diverso, pressoché imbattibile.</t>
  </si>
  <si>
    <t>我们还需要观察这种状态能否在未来数月乃至数年内持续下去，但过去几周他确实脱胎换骨了，势不可挡。</t>
  </si>
  <si>
    <t>Посмотрим, сохранится ли это в ближайшие месяцы и годы, но последние недели он — другой игрок. Абсолютно неприкасаемый.</t>
  </si>
  <si>
    <t>Teremos que esperar para ver se isso pode continuar nos próximos meses e anos, mas ele tem sido um jogador novo nestas últimas semanas. Absolutamente imbatível.</t>
  </si>
  <si>
    <t>CONF3_Q7_R3_2_F</t>
  </si>
  <si>
    <t>I knew she was capable of it. She latched onto every opportunity on her path through those last matches, but the hardest will be managing the return to the hard truth. That is, in tennis there are more days that we play poorly than well, unfortunately.</t>
  </si>
  <si>
    <t>Je savais qu’elle en était capable, elle a saisi toutes les opportunités sur sa route lors des derniers matchs, mais le plus dur sera la gestion du retour à la réalité du tennis. Il y a plus de jours où on joue mal malheureusement dans ce sport.</t>
  </si>
  <si>
    <t>Ich wusste, dass es in ihr steckt. Sie hat in den letzten Spielen wirklich jede Gelegenheit genutzt, die sich ihr geboten hat. Aber am schwierigsten wird es sein, in die harte Wirklichkeit zurückzukehren. Leider gibt es im Tennis mehr Tage, an denen wir schlecht spielen, als Tage, an denen alles gut läuft.</t>
  </si>
  <si>
    <t>Sabía que era capaz de lograrlo. Ha aprovechado cada oportunidad que se le ha cruzado en estos últimos partidos, pero lo más difícil va a ser volver a la cruda realidad. Es decir, desgraciadamente, en el tenis jugamos más días mal que bien.</t>
  </si>
  <si>
    <t>Sapevo che ne era in grado, ha colto tutte le occasioni negli ultimi match, ma sarà dura tornare alla realtà del tennis, e cioè che sono più i giorni in cui si gioca male di quelli in cui si gioca bene.</t>
  </si>
  <si>
    <t>我知道她有这个能力。她抓住了晋级之路上的每一个机会，但最难的将是面对现实和回归常态。不幸的是，在网球世界里，表现不佳的日子总是多于表现优异的日子。</t>
  </si>
  <si>
    <t>Я знала, что она способна на это. Она использовала каждую возможность в последних матчах, но самое трудное — вернуться к жёсткой реальности: в теннисе, к сожалению, больше плохих дней, чем хороших.</t>
  </si>
  <si>
    <t>Eu sabia que ela era capaz disso. Ela aproveitou todas as oportunidades em seu caminho nessas últimas partidas, mas o mais difícil será gerenciar o retorno à dura verdade. Ou seja, no tênis há mais dias em que jogamos mal do que bem, infelizmente.</t>
  </si>
  <si>
    <t>CONF3_Q7_R3_2_M</t>
  </si>
  <si>
    <t>I knew he was capable of it. He latched onto every opportunity on his path through those last matches, but the hardest will be managing the return to the hard truth. That is, in tennis there are more days that we play poorly than well, unfortunately.</t>
  </si>
  <si>
    <t>Je savais qu’il en était capable, il a saisi toutes les opportunités sur sa route lors des derniers matchs, mais le plus dur sera la gestion du retour à la réalité du tennis. Il y a plus de jours où on joue mal malheureusement dans ce sport.</t>
  </si>
  <si>
    <t>Ich wusste, dass es in ihm steckt. Er hat in den letzten Spielen wirklich jede Gelegenheit genutzt, die sich ihm geboten hat. Aber am schwierigsten wird es sein, in die harte Wirklichkeit zurückzukehren. Leider gibt es im Tennis mehr Tage, an denen wir schlecht spielen, als Tage, an denen alles gut läuft.</t>
  </si>
  <si>
    <t>我知道他有这个能力。他抓住了晋级之路上的每一个机会，但最难的将是面对现实和回归常态。不幸的是，在网球世界里，表现不佳的日子总是多于表现优异的日子。</t>
  </si>
  <si>
    <t>Я знал, что он способен на это. Он использовал каждую возможность в последних матчах, но самое трудное — вернуться к жёсткой реальности: в теннисе, к сожалению, больше плохих дней, чем хороших.</t>
  </si>
  <si>
    <t>Eu sabia que ele era capaz disso. Ele aproveitou todas as oportunidades em seu caminho nessas últimas partidas, mas o mais difícil será gerenciar o retorno à dura verdade. Ou seja, no tênis há mais dias em que jogamos mal do que bem, infelizmente.</t>
  </si>
  <si>
    <t>CONF3_Q7_R4_2_F</t>
  </si>
  <si>
    <t>She has yet to reach her full potential! Even if she’s incredibly effective right now, I still expect more from {[VAR_TM_FIRSTNAME]}.</t>
  </si>
  <si>
    <t>Elle n’a pas atteint son plein potentiel ! Même si elle est très efficace en ce moment, j’attends encore plus de {[VAR_TM_FIRSTNAME]}.</t>
  </si>
  <si>
    <t>Sie wird ihr volles Potenzial erst noch entwickeln! Selbst, wenn sie jetzt schon fantastisch spielt, erwarte ich noch mehr von {[VAR_TM_FIRSTNAME]}.</t>
  </si>
  <si>
    <t>¡Aún tiene que desarrollar todo su potencial! Aunque ahora esté siendo increíblemente eficaz, todavía espero más de {[VAR_TM_FIRSTNAME]}.</t>
  </si>
  <si>
    <t>Non ha ancora raggiunto pienamente il suo potenziale! Anche se al momento è sta facendo benissimo, mi aspetto molto di più da {[VAR_TM_FIRSTNAME]}.</t>
  </si>
  <si>
    <t>她尚未完全发掘自己的潜力！即便她现在效率惊人，我仍然期待{[VAR_TM_FIRSTNAME]}能做得更好。</t>
  </si>
  <si>
    <t>Она ещё не достигла своего полного потенциала! Даже если сейчас она невероятно эффективна, я всё равно жду от {[VAR_TM_FIRSTNAME]} большего.</t>
  </si>
  <si>
    <t>Ela ainda não atingiu todo o seu potencial! Mesmo que ela seja incrivelmente eficaz agora, ainda espero mais de {[VAR_TM_FIRSTNAME]}.</t>
  </si>
  <si>
    <t>CONF3_Q7_R4_2_M</t>
  </si>
  <si>
    <t>He has yet to reach his full potential! Even if he’s incredibly effective right now, I still expect more from {[VAR_TM_FIRSTNAME]}.</t>
  </si>
  <si>
    <t>Il n’a pas atteint son plein potentiel ! Même s’il est très efficace en ce moment, j’attends encore plus de {[VAR_TM_FIRSTNAME]}.</t>
  </si>
  <si>
    <t>Er wird sein volles Potenzial erst noch entwickeln! Selbst, wenn er jetzt schon fantastisch spielt, erwarte ich noch mehr von {[VAR_TM_FIRSTNAME]}.</t>
  </si>
  <si>
    <t>他尚未完全发掘自己的潜力！即便她现在效率惊人，我仍然期待{[VAR_TM_FIRSTNAME]}能做得更好。</t>
  </si>
  <si>
    <t>Он ещё не достиг своего полного потенциала! Даже если сейчас он невероятно эффективен, я всё равно жду от {[VAR_TM_FIRSTNAME]} большего.</t>
  </si>
  <si>
    <t>Ele ainda não atingiu todo o seu potencial! Mesmo que ele seja incrivelmente eficaz agora, ainda espero mais de {[VAR_TM_FIRSTNAME]}.</t>
  </si>
  <si>
    <t>CONF3_Q7_R1_1_F</t>
  </si>
  <si>
    <t>I can't recall ever seeing a player who plays tennis like that. It's exceptional. She dominates every aspect of the match, both technically and physically.</t>
  </si>
  <si>
    <t>Je n’ai pas souvenir d’une joueuse déroulant son tennis de cette manière, c’est exceptionnel. Elle prend le dessus sur tous les aspects des matchs, autant techniques que physiques.</t>
  </si>
  <si>
    <t>Ich habe noch nie eine Spielerin gesehen, die so Tennis gespielt hat. Das war wirklich etwas ganz Außergewöhnliches! Sie hat jeden Moment des Spiels dominiert und zwar sowohl technisch als auch körperlich.</t>
  </si>
  <si>
    <t>No recuerdo haber visto nunca a una tenista que juegue así. Es excepcional. Domina todos los aspectos del partido, tanto técnica como físicamente.</t>
  </si>
  <si>
    <t>Non ricordo di aver mai visto una tennista che giochi così a tennis, è eccezionale. Domina tutti gli aspetti delle partite, sia quelli tecnici che fisici.</t>
  </si>
  <si>
    <t>我想不出有哪个球员能像她那样打球，太出色了。她在技术和身体层面都完全掌控了比赛。</t>
  </si>
  <si>
    <t>Не припомню игрокиню, которая играла бы так. Это исключительный уровень. Она доминирует во всех аспектах — технически и физически.</t>
  </si>
  <si>
    <t>Não me lembro de ter visto uma jogadora que jogue tênis assim. É excepcional. Ela domina todos os aspectos da partida, tanto técnica quanto fisicamente.</t>
  </si>
  <si>
    <t>CONF3_Q7_R1_1_M</t>
  </si>
  <si>
    <t>I can't recall ever seeing a player who plays tennis like that. It's exceptional. He dominates every aspect of the match, both technically and physically.</t>
  </si>
  <si>
    <t>Je n’ai pas souvenir d’un joueur déroulant son tennis de cette manière, c’est exceptionnel. Il prend le dessus sur tous les aspects des matchs, autant techniques que physiques.</t>
  </si>
  <si>
    <t>Ich habe noch nie einen Spieler gesehen, der so Tennis gespielt hat. Das war wirklich etwas ganz Außergewöhnliches! Er hat jeden Moment des Spiels dominiert und zwar sowohl technisch als auch körperlich.</t>
  </si>
  <si>
    <t>No recuerdo haber visto nunca a un tenista que juegue así. Es excepcional. Domina todos los aspectos del partido, tanto técnica como físicamente.</t>
  </si>
  <si>
    <t>Non ricordo di aver mai visto un tennista che giochi così a tennis, è eccezionale. Domina tutti gli aspetti delle partite, sia quelli tecnici che fisici.</t>
  </si>
  <si>
    <t>我想不出有哪个球员能像他那样打球，太出色了。他在技术和身体层面都完全掌控了比赛。</t>
  </si>
  <si>
    <t>Не припомню игрока, который играл бы так. Это исключительный уровень. Он доминирует во всех аспектах — технически и физически.</t>
  </si>
  <si>
    <t>Não me lembro de ter visto um jogador que jogue tênis assim. É excepcional. Ele domina todos os aspectos da partida, tanto técnica quanto fisicamente.</t>
  </si>
  <si>
    <t>CONF3_Q7_R2_1_F</t>
  </si>
  <si>
    <t>It's true that she’s done really well lately. She’s never kept up this level of play over such a long period, so now we have to do it over the longer term.</t>
  </si>
  <si>
    <t>C’est vrai que les résultats sont très probants ces derniers temps, elle n’a sûrement jamais affiché ce niveau sur une telle période, il faut maintenant le faire sur du plus long terme.</t>
  </si>
  <si>
    <t>Es stimmt, dass sie in letzter Zeit ganz gut abgeschnitten hat. Sie hat dieses Niveau aber noch nie über längere Zeit beibehalten, wir müssen jetzt also daran arbeiten, das langfristig aufzubauen.</t>
  </si>
  <si>
    <t>Es cierto que lo ha hecho muy bien últimamente. Nunca había mantenido este nivel de juego durante tanto tiempo, así que ahora tenemos que consolidarlo a largo plazo.</t>
  </si>
  <si>
    <t>È vero, ultimamente sta facendo molto bene. Non ha mai mantenuto un livello di gioco del genere per un periodo così lungo, ora dobbiamo mantenerlo per ancora più tempo.</t>
  </si>
  <si>
    <t>她最近的表现确实很出色。她从未能在这么长的时间内保持这样的竞技水平，所以接下来我们要做的，就是让这种状态延续下去。</t>
  </si>
  <si>
    <t>Да, она в последнее время играет отлично. Она никогда не держала такой уровень так долго, поэтому теперь нужно закрепить его надолго.</t>
  </si>
  <si>
    <t>É verdade que ela tem jogado muito bem ultimamente. Ela nunca manteve esse nível de jogo por um período tão longo, então agora temos que fazer isso a longo prazo.</t>
  </si>
  <si>
    <t>CONF3_Q7_R2_1_M</t>
  </si>
  <si>
    <t>It's true that he’s done really well lately. He’s never kept up this level of play over such a long period, so now we have to do it over the longer term.</t>
  </si>
  <si>
    <t>C’est vrai que les résultats sont très probants ces derniers temps, il n’a sûrement jamais affiché ce niveau sur une telle période, il faut maintenant le faire sur du plus long terme.</t>
  </si>
  <si>
    <t>Es stimmt, dass er in letzter Zeit ganz gut abgeschnitten hat. Er hat dieses Niveau aber noch nie über längere Zeit beibehalten, wir müssen jetzt also daran arbeiten, das langfristig aufzubauen.</t>
  </si>
  <si>
    <t>他最近的表现确实很出色。他从未能在这么长的时间内保持这样的竞技水平，所以接下来我们要做的，就是让这种状态延续下去。</t>
  </si>
  <si>
    <t>Да, он в последнее время играет отлично. Он никогда не держал такой уровень так долго, поэтому теперь нужно закрепить его надолго.</t>
  </si>
  <si>
    <t>É verdade que ele tem jogado muito bem ultimamente. Ele nunca manteve esse nível de jogo por um período tão longo, então agora temos que fazer isso a longo prazo.</t>
  </si>
  <si>
    <t>CONF3_Q7_R3_1_F</t>
  </si>
  <si>
    <t>I’d already seen {[VAR_TM_FIRSTNAME]} play at this level in a match or at practice, but she’s been on fire lately. We’ll need to be ready when this streak ends.</t>
  </si>
  <si>
    <t>J’avais déjà observé {[VAR_TM_FIRSTNAME]} jouer à ce niveau sur un match ou encore à l’entrainement mais tout lui sourit ces derniers temps, il faudra être prêt quand cela s’arrêtera.</t>
  </si>
  <si>
    <t>Ich habe {[VAR_TM_FIRSTNAME]} schon bei einem Spiel oder beim Training so spielen sehen, aber in letzter Zeit liefert sie Spitzenleistungen ab. Wir müssen uns auf den Moment vorbereiten, wenn diese Serie endet.</t>
  </si>
  <si>
    <t>Ya había visto a {[VAR_TM_FIRSTNAME]} jugar a este nivel en un partido o en un entrenamiento, pero últimamente está que se sale. Tendremos que estar preparados para cuando termine esta racha.</t>
  </si>
  <si>
    <t>Ho già visto {[VAR_TM_FIRSTNAME]} giocare a questi livelli in partita ma anche in allenamento, è che ultimamente è in formissima. Dobbiamo prepararci per quando la forma svanirà.</t>
  </si>
  <si>
    <t>我以前也见过{[VAR_TM_FIRSTNAME]}打出这样的水平，不论是在比赛还是训练中，但她最近真是火力全开。我们得准备好迎接她状态回落的那天。</t>
  </si>
  <si>
    <t>Я уже видела {[VAR_TM_FIRSTNAME]} на таком уровне на тренировках или в матчах, но в последнее время она просто в огне. Нужно быть готовыми к тому, что серия закончится.</t>
  </si>
  <si>
    <t>Eu já tinha visto {[VAR_TM_FIRSTNAME]} jogar nesse nível em uma partida ou treino, mas ela está em chamas ultimamente. Precisaremos estar prontos quando essa sequência terminar.</t>
  </si>
  <si>
    <t>CONF3_Q7_R3_1_M</t>
  </si>
  <si>
    <t>I’d already seen {[VAR_TM_FIRSTNAME]} play at this level in a match or at practice, but he’s been on fire lately. We’ll need to be ready when this streak ends.</t>
  </si>
  <si>
    <t>Ich habe {[VAR_TM_FIRSTNAME]} schon bei einem Spiel oder beim Training so spielen sehen, aber in letzter Zeit liefert er Spitzenleistungen ab. Wir müssen uns auf den Moment vorbereiten, wenn diese Serie endet.</t>
  </si>
  <si>
    <t>我以前也见过{[VAR_TM_FIRSTNAME]}打出这样的水平，不论是在比赛还是训练中，但他最近真是火力全开。我们得准备好迎接他状态回落的那天。</t>
  </si>
  <si>
    <t>Я уже видел {[VAR_TM_FIRSTNAME]} на таком уровне на тренировках или в матчах, но в последнее время он просто в огне. Нужно быть готовыми к тому, что серия закончится.</t>
  </si>
  <si>
    <t>Eu já tinha visto {[VAR_TM_FIRSTNAME]} jogar nesse nível em uma partida ou treino, mas ele está em chamas ultimamente. Precisaremos estar prontos quando essa sequência terminar.</t>
  </si>
  <si>
    <t>CONF3_Q7_R4_1_F</t>
  </si>
  <si>
    <t>You’re exaggerating. {[VAR_TM_FIRSTNAME]} is playing well, but there’s still room for improvement.</t>
  </si>
  <si>
    <t>Vous en faîtes sûrement un peu trop, {[VAR_TM_FIRSTNAME]} joue très bien mais il y a encore de la place pour de l’amélioration.</t>
  </si>
  <si>
    <t>Na, das ist ein bisschen übertrieben. {[VAR_TM_FIRSTNAME]} spielt ganz gut, aber da bleibt immer noch Raum für Verbesserung.</t>
  </si>
  <si>
    <t>Exageras. {[VAR_TM_FIRSTNAME]} está jugando bien, pero aún hay margen de mejora.</t>
  </si>
  <si>
    <t>Esagera. {[VAR_TM_FIRSTNAME]} sta giocando bene, ma può sempre migliorarsi.</t>
  </si>
  <si>
    <t>你有点夸张了。{[VAR_TM_FIRSTNAME]}打得确实不错，但还有提升空间。</t>
  </si>
  <si>
    <t>Вы преувеличиваете. {[VAR_TM_FIRSTNAME]} играет хорошо, но ей есть куда расти.</t>
  </si>
  <si>
    <t>Você está exagerando. {[VAR_TM_FIRSTNAME]} está jogando bem, mas ainda há espaço para melhorias.</t>
  </si>
  <si>
    <t>CONF3_Q7_R4_1_M</t>
  </si>
  <si>
    <t>Вы преувеличиваете. {[VAR_TM_FIRSTNAME]} играет хорошо, но ему есть куда расти.</t>
  </si>
  <si>
    <t>CONF3_Q8_F</t>
  </si>
  <si>
    <t>How is {[VAR_TM_FULLNAME]} feeling today?</t>
  </si>
  <si>
    <t>Comment se sent {[VAR_TM_FULLNAME]} aujourd’hui ?</t>
  </si>
  <si>
    <t>Wie fühlt sich {[VAR_TM_FULLNAME]} heute?</t>
  </si>
  <si>
    <t>¿Cómo se siente {[VAR_TM_FULLNAME]} hoy?</t>
  </si>
  <si>
    <t>Oggi come si sente {[VAR_TM_FULLNAME]}?</t>
  </si>
  <si>
    <t>{[VAR_TM_FULLNAME]}今天感觉怎么样？</t>
  </si>
  <si>
    <t>Как себя чувствует {[VAR_TM_FULLNAME]} сегодня?</t>
  </si>
  <si>
    <t>Como {[VAR_TM_FULLNAME]} está se sentindo hoje?</t>
  </si>
  <si>
    <t>CONF3_Q8_M</t>
  </si>
  <si>
    <t>CONF3_Q8_R1_1_F</t>
  </si>
  <si>
    <t>She’s thrilled, obviously! As am I!</t>
  </si>
  <si>
    <t>Elle est aux anges, évidemment ! Moi aussi d’ailleurs !</t>
  </si>
  <si>
    <t>Sie ist natürlich völlig aus dem Häuschen! Und ich auch!</t>
  </si>
  <si>
    <t>¡Está encantada, obviamente! ¡Igual que yo!</t>
  </si>
  <si>
    <t>Ovviamente è entusiasta! Come me!</t>
  </si>
  <si>
    <t>她当然非常开心！我也是！</t>
  </si>
  <si>
    <t>Она в восторге, конечно! Как и я!</t>
  </si>
  <si>
    <t>Ela está radiante, obviamente! Eu também!</t>
  </si>
  <si>
    <t>CONF3_Q8_R1_1_M</t>
  </si>
  <si>
    <t>He’s thrilled, obviously! As am I!</t>
  </si>
  <si>
    <t>Il est aux anges, évidemment ! Moi aussi d’ailleurs !</t>
  </si>
  <si>
    <t>Er ist natürlich völlig aus dem Häuschen! Und ich auch!</t>
  </si>
  <si>
    <t>¡Está encantado, obviamente! ¡Igual que yo!</t>
  </si>
  <si>
    <t>他当然非常开心！我也是！</t>
  </si>
  <si>
    <t>Он в восторге, конечно! Как и я!</t>
  </si>
  <si>
    <t>Ele está radiante, obviamente! Eu também!</t>
  </si>
  <si>
    <t>CONF3_Q8_R1_2_F</t>
  </si>
  <si>
    <t>There’s nothing sweeter than this title for a tennis player. She’ll always remember this as the greatest day of her life!</t>
  </si>
  <si>
    <t>Il n’y a rien de plus beau que ce titre pour une joueuse de tennis, c’est le plus beau jour de sa vie !</t>
  </si>
  <si>
    <t>Es gibt für einen Tennisspieler nichts Schöneres, als sich diesen Titel zu holen. Sie wird diesen Tag immer als den schönsten ihres Lebens in Erinnerung behalten.</t>
  </si>
  <si>
    <t>No hay nada mejor que este título para una tenista. ¡Siempre recordará este día como el mejor de su vida!</t>
  </si>
  <si>
    <t>Non c'è niente di più bello che questo titolo per una tennista, è il giorno più bello della sua vita.</t>
  </si>
  <si>
    <t>对一名网球选手来说，没有什么比赢得这个冠军更甜蜜的了。她会永远记得今天——她人生中最伟大的一天！</t>
  </si>
  <si>
    <t>Нет ничего слаще такого титула для теннисистки. Она всегда будет помнить этот день как лучший в своей жизни!</t>
  </si>
  <si>
    <t>Não há nada mais doce do que este título para uma tenista. Ela sempre se lembrará deste como o maior dia de sua vida!</t>
  </si>
  <si>
    <t>CONF3_Q8_R1_2_M</t>
  </si>
  <si>
    <t>There’s nothing sweeter than this title for a tennis player. He’ll always remember this as the greatest day of his life!</t>
  </si>
  <si>
    <t>Il n’y a rien de plus beau que ce titre pour un joueur de tennis, c’est le plus beau jour de sa vie !</t>
  </si>
  <si>
    <t>Es gibt für einen Tennisspieler nichts Schöneres, als sich diesen Titel zu holen. Er wird diesen Tag immer als den schönsten seines Lebens in Erinnerung behalten.</t>
  </si>
  <si>
    <t>No hay nada mejor que este título para un tenista. ¡Siempre recordará este día como el mejor de su vida!</t>
  </si>
  <si>
    <t>Non c'è niente di più bello che questo titolo per un tennista, è il giorno più bello della sua vita.</t>
  </si>
  <si>
    <t>对一名网球选手来说，没有什么比赢得这个冠军更甜蜜的了。他会永远记得今天——他人生中最伟大的一天！</t>
  </si>
  <si>
    <t>Нет ничего слаще такого титула для теннисиста. Он всегда будет помнить этот день как лучший в своей жизни!</t>
  </si>
  <si>
    <t>Não há nada mais doce do que este título para um tenista. Ele sempre se lembrará deste como o maior dia de sua vida!</t>
  </si>
  <si>
    <t>CONF3_Q8_R2_1_F</t>
  </si>
  <si>
    <t>{[VAR_TM_FIRSTNAME]} is very happy. She’s shared her happiness with the entire team since the match point. It’s a shared joy.</t>
  </si>
  <si>
    <t>{[VAR_TM_FIRSTNAME]} est très heureuse, elle partage son bonheur avec toute l’équipe depuis la balle de match, c’est une joie collective avant tout.</t>
  </si>
  <si>
    <t>{[VAR_TM_FIRSTNAME]} ist sehr, sehr glücklich. Seit dem Matchball hat sie ihren Erfolg mit dem gesamten Team gefeiert. Sie freuen sich alle gemeinsam darüber.</t>
  </si>
  <si>
    <t>{[VAR_TM_FIRSTNAME]} está supercontenta. Ha compartido su felicidad con todo el equipo desde que ganó. Es una alegría compartida.</t>
  </si>
  <si>
    <t>{[VAR_TM_FIRSTNAME]} è molto felice. Ha condiviso con il team la sua felicità fin dal match point. È una gioia condivisa.</t>
  </si>
  <si>
    <t>{[VAR_TM_FIRSTNAME]}十分开心。从赛点那一刻起，她就把喜悦分享给了整个团队。这是属于大家的快乐。</t>
  </si>
  <si>
    <t>{[VAR_TM_FIRSTNAME]} очень счастлива. Она делится радостью со всей командой с момента матчбола. Это общее счастье.</t>
  </si>
  <si>
    <t>{[VAR_TM_FIRSTNAME]} está muito feliz. Ela compartilhou sua felicidade com toda a equipe desde o match point. É uma alegria compartilhada.</t>
  </si>
  <si>
    <t>CONF3_Q8_R2_1_M</t>
  </si>
  <si>
    <t>{[VAR_TM_FIRSTNAME]} is very happy. He’s shared his happiness with the entire team since the match point. It’s a shared joy.</t>
  </si>
  <si>
    <t>{[VAR_TM_FIRSTNAME]} est très heureux, il partage son bonheur avec toute l’équipe depuis la balle de match, c’est une joie collective avant tout.</t>
  </si>
  <si>
    <t>{[VAR_TM_FIRSTNAME]} ist sehr, sehr glücklich. Seit dem Matchball hat er seinen Erfolg mit dem gesamten Team gefeiert. Sie freuen sich alle gemeinsam darüber.</t>
  </si>
  <si>
    <t>{[VAR_TM_FIRSTNAME]} está supercontento. Ha compartido su felicidad con todo el equipo desde que ganó. Es una alegría compartida.</t>
  </si>
  <si>
    <t>{[VAR_TM_FIRSTNAME]}十分开心。从赛点那一刻起，他就把喜悦分享给了整个团队。这是属于大家的快乐。</t>
  </si>
  <si>
    <t>{[VAR_TM_FIRSTNAME]} очень счастлив. Он делится радостью со всей командой с момента матчбола. Это общее счастье.</t>
  </si>
  <si>
    <t>{[VAR_TM_FIRSTNAME]} está muito feliz. Ele compartilhou sua felicidade com toda a equipe desde o match point. É uma alegria compartilhada.</t>
  </si>
  <si>
    <t>CONF3_Q8_R2_2_F</t>
  </si>
  <si>
    <t>I think she’s just really happy. Happy to share this joy with everyone at the academy that works for and with her.</t>
  </si>
  <si>
    <t>Je crois qu’elle est simplement très contente, très contente de partager ce bonheur avec tous ceux qui travaillent pour et avec elle à l’académie.</t>
  </si>
  <si>
    <t>Ich glaube, sie ist einfach sehr zufrieden. Sie ist glücklich und kann ihre Freude über den Sieg mit allen in der Akademie teilen, die mit ihr und für sie arbeiten.</t>
  </si>
  <si>
    <t>Creo que está realmente feliz. Feliz de compartir esta alegría con todos los que en la escuela trabajan con ella y para ella.</t>
  </si>
  <si>
    <t>Penso sia semplicemente felice, felice di condividere questa gioira con lo staff e l'accademia.</t>
  </si>
  <si>
    <t>我觉得她真的很开心。开心能和学院里所有为她、与她并肩奋斗的人一起分享这份喜悦。</t>
  </si>
  <si>
    <t>Думаю, она просто очень счастлива. Счастлива разделить эту радость со всеми в академии, кто работает для неё и с ней.</t>
  </si>
  <si>
    <t>Acho que ela está apenas muito feliz. Feliz em compartilhar essa alegria com todos na academia que trabalham para e com ela.</t>
  </si>
  <si>
    <t>CONF3_Q8_R2_2_M</t>
  </si>
  <si>
    <t>I think he’s just really happy. Happy to share this joy with everyone at the academy that works for and with him.</t>
  </si>
  <si>
    <t>Je crois qu’il est simplement très content, très content de partager ce bonheur avec tous ceux qui travaillent pour et avec lui à l’académie.</t>
  </si>
  <si>
    <t>Ich glaube, er ist einfach sehr zufrieden. Er ist glücklich und kann seine Freude über den Sieg mit allen in der Akademie teilen, die mit ihm und für ihn arbeiten.</t>
  </si>
  <si>
    <t>Creo que está realmente feliz. Feliz de compartir esta alegría con todos los que en la escuela trabajan con él y para él.</t>
  </si>
  <si>
    <t>我觉得他真的很开心。开心能和学院里所有为他、与他并肩奋斗的人一起分享这份喜悦。</t>
  </si>
  <si>
    <t>Думаю, он просто очень счастлив. Счастлив разделить эту радость со всеми в академии, кто работает для него и с ним.</t>
  </si>
  <si>
    <t>Acho que ele está apenas muito feliz. Feliz em compartilhar essa alegria com todos na academia que trabalham para e com ele.</t>
  </si>
  <si>
    <t>CONF3_Q8_R3_1_F</t>
  </si>
  <si>
    <t>She’s surprisingly calm. She’s very proud of what she’s achieved, but she’s focused on the next match, which is coming up soon.</t>
  </si>
  <si>
    <t>Elle est étonnement calme, très fière d'elle mais avant tout tournée vers les prochaines échéances qui arrivent vite.</t>
  </si>
  <si>
    <t>Sie ist erstaunlich ruhig geblieben. Natürlich ist sie stolz darauf, was sie erreicht hat, aber sie konzentriert sich schon auf das nächste Spiel, das in Kürze ansteht.</t>
  </si>
  <si>
    <t>Está sorprendentemente tranquila. Muy orgullosa de lo que ha logrado, pero concentrada en el próximo partido, que está a la vuelta de la esquina.</t>
  </si>
  <si>
    <t>È sorprendentemente calma, orgogliosa di quello che ha fatto finora, ma è concentrata sul prossimo match, che sta per arrivare.</t>
  </si>
  <si>
    <t>她意外地冷静。虽然为自己的成就感到自豪，但她已经把注意力放到下一场即将到来的比赛上。</t>
  </si>
  <si>
    <t>Она удивительно спокойна. Очень гордится тем, чего добилась, но уже сосредоточена на следующем матче.</t>
  </si>
  <si>
    <t>Ela está surpreendentemente calma. Ela está muito orgulhosa do que conquistou, mas está focada na próxima partida, que está chegando em breve.</t>
  </si>
  <si>
    <t>CONF3_Q8_R3_1_M</t>
  </si>
  <si>
    <t>He’s surprisingly calm. He’s very proud of what he’s achieved, but he’s focused on the next match, which is coming up soon.</t>
  </si>
  <si>
    <t>Il est étonnement calme, très fier de lui mais avant tout tourné vers les prochaines échéances qui arrivent vite.</t>
  </si>
  <si>
    <t>Er ist erstaunlich ruhig geblieben. Natürlich ist er stolz darauf, was er erreicht hat, aber er konzentriert sich schon auf das nächste Spiel, das in Kürze ansteht.</t>
  </si>
  <si>
    <t>Está sorprendentemente tranquilo. Muy orgulloso de lo que ha logrado, pero concentrado en el próximo partido, que está a la vuelta de la esquina.</t>
  </si>
  <si>
    <t>È sorprendentemente calmo, orgoglioso di quello che ha fatto finora, ma è concentrato sul prossimo match, che sta per arrivare.</t>
  </si>
  <si>
    <t>他意外地冷静。虽然为自己的成就感到自豪，但他已经把注意力放到下一场即将到来的比赛上。</t>
  </si>
  <si>
    <t>Он удивительно спокоен. Очень гордится тем, чего добился, но уже сосредоточен на следующем матче.</t>
  </si>
  <si>
    <t>Ele está surpreendentemente calmo. Ele está muito orgulhoso do que conquistou, mas está focado na próxima partida, que está chegando em breve.</t>
  </si>
  <si>
    <t>CONF3_Q8_R3_2_F</t>
  </si>
  <si>
    <t>What she’s really proven is her maturity. The first thing she told me was, “Thanks, coach. Now, there are other trophies to win.”</t>
  </si>
  <si>
    <t>La mesure dont elle fait preuve est la confirmation de sa maturité. La première chose qu’elle m’a dit, c’est « Merci coach, maintenant y’a d’autres trophées à soulever ».</t>
  </si>
  <si>
    <t>Sie hat bewiesen, wie reif sie geworden ist. Das erste, was sie zu mir gesagt hat, war „Danke, Coach. Jetzt kümmern wir uns um die nächsten Trophäen, die wir einheimsen werden.“</t>
  </si>
  <si>
    <t>Lo que ha demostrado es su madurez. Lo primero que me dijo fue: "Gracias, entrenador. Ahora, hay otros trofeos que ganar".</t>
  </si>
  <si>
    <t>Quello che ha dimostrato è la maturità. La prima cosa che mi ha detto è stata: "Grazie coach, adesso andiamo a vincere altri trofei".</t>
  </si>
  <si>
    <t>她真正证明的是她的成熟。她对我说的第一句话是：“谢谢您，教练。接下来还有更的奖杯要拿。”</t>
  </si>
  <si>
    <t>На самом деле она доказала свою зрелость. Первое, что она сказала: «Спасибо, тренер. Теперь нам нужно выигрывать другие трофеи».</t>
  </si>
  <si>
    <t>O que ela realmente provou foi sua maturidade. A primeira coisa que ela me disse foi: “Obrigada, treinador. Agora, há outros troféus para ganhar.”</t>
  </si>
  <si>
    <t>CONF3_Q8_R3_2_M</t>
  </si>
  <si>
    <t>What he’s really proven is his maturity. The first thing he told me was, “Thanks, coach. Now, there are other trophies to win.”</t>
  </si>
  <si>
    <t>La mesure dont il fait preuve est la confirmation de sa maturité. La première chose qu’il m’a dit, c’est « Merci coach, maintenant y’a d’autres trophées à soulever ».</t>
  </si>
  <si>
    <t>Er hat bewiesen, wie reif er geworden ist. Das erste, was er zu mir gesagt hat, war „Danke, Coach. Jetzt kümmern wir uns um die nächsten Trophäen, die wir einheimsen werden.“</t>
  </si>
  <si>
    <t>Lo que ha demostrado es su madurez. Lo primero que me dijo fue: “Gracias, entrenador. Ahora, hay otros trofeos que ganar".</t>
  </si>
  <si>
    <t>他真正证明的是他的成熟。他对我说的第一句话是：“谢谢您，教练。接下来还有更多奖杯要拿。”</t>
  </si>
  <si>
    <t>На самом деле он доказал свою зрелость. Первое, что он сказал: «Спасибо, тренер. Теперь нам нужно выигрывать другие трофеи».</t>
  </si>
  <si>
    <t>O que ele realmente provou foi sua maturidade. A primeira coisa que ele me disse foi: “Obrigado, treinador. Agora, há outros troféus para ganhar.”</t>
  </si>
  <si>
    <t>CONF3_Q9_F</t>
  </si>
  <si>
    <t>What advice did you give her before the finals?</t>
  </si>
  <si>
    <t>Quels sont les principaux conseils que vous lui avez donné avant la finale ?</t>
  </si>
  <si>
    <t>Welchen Rat haben Sie ihr vor dem Finale mit auf den Weg gegeben?</t>
  </si>
  <si>
    <t>¿Qué consejo le diste antes de la final?</t>
  </si>
  <si>
    <t>Che consigli le ha dato prima della finale?</t>
  </si>
  <si>
    <t>您在决赛前给了她什么建议？</t>
  </si>
  <si>
    <t>Какой совет вы дали ей перед финалом?</t>
  </si>
  <si>
    <t>Que conselho você deu a ela antes das finais?</t>
  </si>
  <si>
    <t>CONF3_Q9_M</t>
  </si>
  <si>
    <t>What advice did you give him before the finals?</t>
  </si>
  <si>
    <t>Welchen Rat haben Sie ihm vor dem Finale mit auf den Weg gegeben?</t>
  </si>
  <si>
    <t>Che consigli gli ha dato prima della finale?</t>
  </si>
  <si>
    <t>您在决赛前给了他什么建议？</t>
  </si>
  <si>
    <t>Какой совет вы дали ему перед финалом?</t>
  </si>
  <si>
    <t>Que conselho você deu a ele antes das finais?</t>
  </si>
  <si>
    <t>CONF3_Q9_R1_1_F</t>
  </si>
  <si>
    <t>There wasn’t much to say. {[VAR_TM_FIRSTNAME]} didn’t make it here by chance. I just told her to play her heart out and believe in herself.</t>
  </si>
  <si>
    <t>Il n’y avait pas grand-chose à dire, {[VAR_TM_FIRSTNAME]} n’est pas arrivée là par hasard, juste jouer son jeu et croire en elle.</t>
  </si>
  <si>
    <t>Da musste ich gar nicht viel sagen. {[VAR_TM_FIRSTNAME]} hat es ja nicht zufällig hierhin geschafft. Ich habe ihr nur gesagt, sie soll alles geben und ganz fest an sich glauben.</t>
  </si>
  <si>
    <t>No había mucho que decir. {[VAR_TM_FIRSTNAME]} no ha llegado hasta aquí por casualidad. Solo le dije que jugara con todo su corazón y que creyera en sí misma.</t>
  </si>
  <si>
    <t>Non c'era molto da dire. {[VAR_TM_FIRSTNAME]} non è arrivata fin qui per sbaglio. Le ho detto di credere in stessa e di dare il meglio.</t>
  </si>
  <si>
    <t>其实没什么可说的。 {[VAR_TM_FIRSTNAME]} 能走到这里不是偶然。我只告诉她，全力以赴，相信自己。</t>
  </si>
  <si>
    <t>Говорить было особо нечего. {[VAR_TM_FIRSTNAME]} оказалась здесь не случайно. Я просто сказала ей играть от всего сердца и верить в себя.</t>
  </si>
  <si>
    <t>Não havia muito a dizer. {[VAR_TM_FIRSTNAME]} não chegou aqui por acaso. Eu apenas disse a ela para jogar com o coração e acreditar em si mesma.</t>
  </si>
  <si>
    <t>CONF3_Q9_R1_1_M</t>
  </si>
  <si>
    <t>There wasn’t much to say. {[VAR_TM_FIRSTNAME]} didn’t make it here by chance. I just told him to play his heart out and believe in himself.</t>
  </si>
  <si>
    <t>Il n’y avait pas grand-chose à dire, {[VAR_TM_FIRSTNAME]} n’est pas arrivé là par hasard, juste jouer son jeu et croire en lui.</t>
  </si>
  <si>
    <t>Da musste ich gar nicht viel sagen. {[VAR_TM_FIRSTNAME]} hat es ja nicht zufällig hierhin geschafft. Ich habe ihm nur gesagt, er soll alles geben und ganz fest an sich glauben.</t>
  </si>
  <si>
    <t>No había mucho que decir. {[VAR_TM_FIRSTNAME]} no ha llegado hasta aquí por casualidad. Solo le dije que jugara con todo su corazón y que creyera en sí mismo.</t>
  </si>
  <si>
    <t>Non c'era molto da dire. {[VAR_TM_FIRSTNAME]} non è arrivato fin qui per sbaglio. Gli ho detto di credere in stesso e di dare il meglio.</t>
  </si>
  <si>
    <t>Говорить было особо нечего. {[VAR_TM_FIRSTNAME]} оказался здесь не случайно. Я просто сказал ему играть от всего сердца и верить в себя.</t>
  </si>
  <si>
    <t>Não havia muito a dizer. {[VAR_TM_FIRSTNAME]} não chegou aqui por acaso. Eu apenas disse a ele para jogar com o coração e acreditar em si mesmo.</t>
  </si>
  <si>
    <t>CONF3_Q9_R1_2_F</t>
  </si>
  <si>
    <t>No one makes it to a major final off luck alone. I told {[VAR_TM_FIRSTNAME]} to give it her all, that she had what it takes.</t>
  </si>
  <si>
    <t>On n’arrive pas en finale majeure sur un coup de chance, j’ai dit à {[VAR_TM_FIRSTNAME]} de tout donner, qu’elle avait toutes les clés en main.</t>
  </si>
  <si>
    <t>Niemand schafft es nur mit Glück ins Finale. Ich habe {[VAR_TM_FIRSTNAME]} geraten, alles zu geben und ihr gesagt, dass sie die besten Voraussetzungen dafür hat, hier zu gewinnen.</t>
  </si>
  <si>
    <t>Nadie llega a una final importante por mera suerte. A {[VAR_TM_FIRSTNAME]} le dije que lo diera todo; que tenía lo necesario.</t>
  </si>
  <si>
    <t>Non si arriva in finale per caso. Ho detto a {[VAR_TM_FIRSTNAME]} di dare il 100%, e che era tutto nelle sue mani.</t>
  </si>
  <si>
    <t>没有人能光靠运气打进大满贯决赛。我告诉{[VAR_TM_FIRSTNAME]}，尽全力去拼，她完全有这个实力。</t>
  </si>
  <si>
    <t>Никто не выходит в финал мейджора только благодаря удаче. Я сказала {[VAR_TM_FIRSTNAME]}, чтобы она отдала всё силы — у неё есть всё необходимое.</t>
  </si>
  <si>
    <t>Ninguém chega a uma final de Grand Slam apenas com sorte. Eu disse a {[VAR_TM_FIRSTNAME]} para dar tudo de si, que ela tinha o que era preciso.</t>
  </si>
  <si>
    <t>CONF3_Q9_R1_2_M</t>
  </si>
  <si>
    <t>No one makes it to a major final off luck alone. I told {[VAR_TM_FIRSTNAME]} to give it his all, that he had what it takes.</t>
  </si>
  <si>
    <t>On n’arrive pas en finale majeure sur un coup de chance, j’ai dit à {[VAR_TM_FIRSTNAME]} de tout donner, qu’il avait toutes les clés en main.</t>
  </si>
  <si>
    <t>Niemand schafft es nur mit Glück ins Finale. Ich habe {[VAR_TM_FIRSTNAME]} geraten, alles zu geben und ihm gesagt, dass er die besten Voraussetzungen dafür hat, hier zu gewinnen.</t>
  </si>
  <si>
    <t>没有人能光靠运气打进大满贯决赛。我告诉{[VAR_TM_FIRSTNAME]}，尽全力去拼，他完全有这个实力。</t>
  </si>
  <si>
    <t>Никто не выходит в финал мейджора только благодаря удаче. Я сказал {[VAR_TM_FIRSTNAME]}, чтобы он отдал все силы — у него есть всё необходимое.</t>
  </si>
  <si>
    <t>Ninguém chega a uma final de Grand Slam apenas com sorte. Eu disse a {[VAR_TM_FIRSTNAME]} para dar tudo de si, que ele tinha o que era preciso.</t>
  </si>
  <si>
    <t>CONF3_Q9_R2_1_F</t>
  </si>
  <si>
    <t>We went over the strategy we worked on in practice to make sure it would be natural during the match.</t>
  </si>
  <si>
    <t>Nous avons relu le plan de jeu mis en place à l’entrainement pour que tout lui semble naturel pendant le match.</t>
  </si>
  <si>
    <t>Wir haben die Strategie durchgesprochen, die wir im Training ausgearbeitet haben, um sicher zu gehen, dass sie während des Spiels wirklich sitzt.</t>
  </si>
  <si>
    <t>Repasamos la estrategia en la que trabajamos durante los entrenamientos para que fluyera de forma natural durante el partido.</t>
  </si>
  <si>
    <t>Abbiamo ripassato la tattica su cui abbiamo lavorato in allenamento perché venga naturale in partita.</t>
  </si>
  <si>
    <t>我们复盘了训练中制定的战术，确保比赛时能够自然发挥。</t>
  </si>
  <si>
    <t>Мы ещё раз прошли стратегию, которую отрабатывали на тренировках, чтобы всё было естественно во время матча.</t>
  </si>
  <si>
    <t>Repassamos a estratégia que trabalhamos nos treinos para garantir que fosse natural durante a partida.</t>
  </si>
  <si>
    <t>CONF3_Q9_R2_1_M</t>
  </si>
  <si>
    <t>CONF3_Q9_R2_2_F</t>
  </si>
  <si>
    <t>The preparation for the match was predominately centered around her opponent and establishing a plan.</t>
  </si>
  <si>
    <t>La préparation du match s’est principalement axée sur son adversaire et les schémas à établir.</t>
  </si>
  <si>
    <t>Bei den Vorbereitungen für dieses Spiel haben wir uns hauptsächlich auf ihre Gegnerin konzentriert und einen Plan entwickelt.</t>
  </si>
  <si>
    <t>La preparación para el partido se centró fundamentalmente en su oponente y en el establecimiento de un plan.</t>
  </si>
  <si>
    <t>La preparazione al match è incentrata soprattutto sull'avversaria e sulla definizione della tattica.</t>
  </si>
  <si>
    <t>比赛准备主要是围绕她的对手展开的，我们制定了清晰的比赛策略。</t>
  </si>
  <si>
    <t>Подготовка к матчу была в основном сосредоточена на её сопернице и построении плана.</t>
  </si>
  <si>
    <t>A preparação para a partida foi predominantemente centrada em sua adversária e no estabelecimento de um plano.</t>
  </si>
  <si>
    <t>CONF3_Q9_R2_2_M</t>
  </si>
  <si>
    <t>The preparation for the match was predominately centered around his opponent and establishing a plan.</t>
  </si>
  <si>
    <t>Bei den Vorbereitungen für dieses Spiel haben wir uns hauptsächlich auf seinen Gegner konzentriert und einen Plan entwickelt.</t>
  </si>
  <si>
    <t>La preparazione al match è incentrata soprattutto sull'avversario e sulla definizione della tattica.</t>
  </si>
  <si>
    <t>比赛准备主要是围绕他的对手展开的，我们制定了清晰的比赛策略。</t>
  </si>
  <si>
    <t>Подготовка к матчу была в основном сосредоточена на его сопернике и построении плана.</t>
  </si>
  <si>
    <t>A preparação para a partida foi predominantemente centrada em seu adversário e no estabelecimento de um plano.</t>
  </si>
  <si>
    <t>CONF3_Q9_R3_1_F</t>
  </si>
  <si>
    <t>I talked a lot, mostly to reassure her. A final like this isn’t easy to manage. She’s got the technique; I gave her peace of mind.</t>
  </si>
  <si>
    <t>Je lui ai beaucoup parlé, notamment pour la rassurer, une finale comme celle-ci n’est pas facile à appréhender, elle a toute la technique, je lui ai apporté la sérénité.</t>
  </si>
  <si>
    <t>Ich habe viel geredet und ihr immer wieder gesagt, dass sie es schaffen kann. Ein Finale wie dieses ist nicht so einfach, wie es zunächst scheint. Sie hat ihre Technik, ich habe ihr gut zugeredet.</t>
  </si>
  <si>
    <t>Hablé mucho, sobre todo para tranquilizarla. Una final como esta no es fácil de gestionar. Ella tiene la técnica y yo le di tranquilidad.</t>
  </si>
  <si>
    <t>Le ho parlato, soprattutto per rassicurarla, una finale così non è semplice da affrontare. La tecnica ce l'ha, le ho dato serenità.</t>
  </si>
  <si>
    <t>我说了不少话，主要是为了让她安心。这样的决赛确实不好打。她的技术已经足够，我要做的就是帮她稳定心态。</t>
  </si>
  <si>
    <t>Я много говорила, в основном чтобы успокоить её. Управлять эмоциями в таком финале нелегко. Техника у неё есть — я дала ей уверенность.</t>
  </si>
  <si>
    <t>Eu falei muito, principalmente para tranquilizá-la. Uma final como essa não é fácil de gerenciar. Ela tem a técnica; eu dei paz de espírito a ela.</t>
  </si>
  <si>
    <t>CONF3_Q9_R3_1_M</t>
  </si>
  <si>
    <t>I talked a lot, mostly to reassure him. A final like this isn’t easy to manage. He’s got the technique; I gave him peace of mind.</t>
  </si>
  <si>
    <t>Je lui ai beaucoup parlé, notamment pour le rassurer, une finale comme celle-ci n’est pas facile à appréhender, il a toute la technique, je lui ai apporté la sérénité.</t>
  </si>
  <si>
    <t>Ich habe viel geredet und ihm immer wieder gesagt, dass er es schaffen kann. Ein Finale wie dieses ist nicht so einfach, wie es zunächst scheint. Er hat seine Technik, ich habe ihm gut zugeredet.</t>
  </si>
  <si>
    <t>Hablé mucho, sobre todo para tranquilizarlo. Una final como esta no es fácil de gestionar. Él tiene la técnica y yo le di tranquilidad.</t>
  </si>
  <si>
    <t>Gli ho parlato, soprattutto per rassicurarlo, una finale così non è semplice da affrontare. La tecnica ce l'ha, gli ho dato serenità.</t>
  </si>
  <si>
    <t>我说了不少话，主要是为了让他安心。这样的决赛确实不好打。他的技术已经足够，我要做的就是帮他稳定心态。</t>
  </si>
  <si>
    <t>Я много говорил, в основном чтобы успокоить его. Управлять эмоциями в таком финале нелегко. Техника у него есть — я дал ему уверенность.</t>
  </si>
  <si>
    <t>Eu falei muito, principalmente para tranquilizá-lo. Uma final como essa não é fácil de gerenciar. Ele tem a técnica; eu dei paz de espírito a ele.</t>
  </si>
  <si>
    <t>CONF3_Q9_R3_2_F</t>
  </si>
  <si>
    <t>She just needed to relax. She’s played hundreds of matches since she was a kid. That’s really the point I tried to drive home. Treat the match like any other.</t>
  </si>
  <si>
    <t>Il fallait juste la détendre, elle a joué des centaines de match depuis qu’elle est enfant, c’est sur ce point que j’ai insisté : aborder le match comme n’importe quel autre.</t>
  </si>
  <si>
    <t>Sie musste sich einfach entspannen. Seit sie ihrer Kindheit hat sie an Hunderten von Wettkämpfen teilgenommen. Das ist es, was ich wirklich vermitteln wollte. Betrachten Sie dieses Spiel wie eines der vielen, vielen anderen.</t>
  </si>
  <si>
    <t>Solo necesitaba relajarse. Ha jugado cientos de partidos desde que era niña. Ese fue el punto en el que insistí. Trata este partido como otro cualquiera.</t>
  </si>
  <si>
    <t>Aveva bisogno di rilassarsi, ha disputato centinaia di partite finora, e ho insistito su questo punto: è una partita come le altre.</t>
  </si>
  <si>
    <t>她只需要放松。她从小就打了上百场比赛。我就是不断提醒她，把这场当作普通的一场比赛去打。</t>
  </si>
  <si>
    <t>Ей просто нужно было расслабиться. Она сыграла сотни матчей с детства. Я пыталась донести до неё главное: относись к этому матчу как к обычному.</t>
  </si>
  <si>
    <t>Ela só precisava relaxar. Ela jogou centenas de partidas desde criança. Esse é realmente o ponto que tentei enfatizar. Trate a partida como qualquer outra.</t>
  </si>
  <si>
    <t>CONF3_Q9_R3_2_M</t>
  </si>
  <si>
    <t>He just needed to relax. He’s played hundreds of matches since he was a kid. That’s really the point I tried to drive home. Treat the match like any other.</t>
  </si>
  <si>
    <t>Il fallait juste le détendre, il a joué des centaines de match depuis qu’il est enfant, c’est sur ce point que j’ai insisté : aborder le match comme n’importe quel autre.</t>
  </si>
  <si>
    <t>Er musste sich einfach entspannen. Seit seiner Kindheit hat er an Hunderten von Wettkämpfen teilgenommen. Das ist es, was ich wirklich vermitteln wollte. Betrachten Sie dieses Spiel wie eines der vielen, vielen anderen.</t>
  </si>
  <si>
    <t>Solo necesitaba relajarse. Ha jugado cientos de partidos desde que era niño. Ese fue el punto en el que insistí. Trata este partido como otro cualquiera.</t>
  </si>
  <si>
    <t>他只需要放松。他从小就打了上百场比赛。我就是不断提醒他，把这场当作普通的一场比赛去打。</t>
  </si>
  <si>
    <t>Ему просто нужно было расслабиться. Он сыграл сотни матчей с детства. Я пытался донести до него главное: относись к этому матчу как к обычному.</t>
  </si>
  <si>
    <t>Ele só precisava relaxar. Ele jogou centenas de partidas desde criança. Esse é realmente o ponto que tentei enfatizar. Trate a partida como qualquer outra.</t>
  </si>
  <si>
    <t>CONF3_Q9_R4_1_F</t>
  </si>
  <si>
    <t>We didn’t talk. {[VAR_TM_FIRSTNAME]} knew what she had to do. A coach has to know when to leave her player in the zone.</t>
  </si>
  <si>
    <t>Nous n’avons pas parlé, {[VAR_TM_FIRSTNAME]} savait ce qu’elle avait à faire, un coach doit sentir s’il faut laisser sa joueuse dans sa bulle.</t>
  </si>
  <si>
    <t>Wir haben gar nicht mehr geredet. {[VAR_TM_FIRSTNAME]} wusste, was sie zu tun hatte. Ein Trainer muss wissen, wann er den Spieler einfach in Ruhe lassen sollte.</t>
  </si>
  <si>
    <t>No hablamos. {[VAR_TM_FIRSTNAME]} sabía lo que tenía que hacer. Un entrenador tiene que saber cuándo dejar a la tenista a su aire.</t>
  </si>
  <si>
    <t>Non abbiamo parlato. {[VAR_TM_FIRSTNAME]} sa cosa deve fare. Un coach sa quando lasciare stare una giocatrice concentrata.</t>
  </si>
  <si>
    <t>我们没怎么说话。{[VAR_TM_FIRSTNAME]}清楚自己要做什么。作为教练，我也得知道什么时候该让她自己进入状态。</t>
  </si>
  <si>
    <t>Мы не разговаривали. {[VAR_TM_FIRSTNAME]} знала, что ей нужно делать. Тренер должен понимать, когда лучше оставить игрока в его зоне.</t>
  </si>
  <si>
    <t>Nós não conversamos. {[VAR_TM_FIRSTNAME]} sabia o que tinha que fazer. Um treinador tem que saber quando deixar sua jogadora na zona.</t>
  </si>
  <si>
    <t>CONF3_Q9_R4_1_M</t>
  </si>
  <si>
    <t>We didn’t talk. {[VAR_TM_FIRSTNAME]} knew what he had to do. A coach has to know when to leave his player in the zone.</t>
  </si>
  <si>
    <t>Nous n’avons pas parlé, {[VAR_TM_FIRSTNAME]} savait ce qu’il avait à faire, un coach doit sentir s’il faut laisser son joueur dans sa bulle.</t>
  </si>
  <si>
    <t>Wir haben gar nicht mehr geredet. {[VAR_TM_FIRSTNAME]} wusste, was er zu tun hatte. Ein Trainer muss wissen, wann er den Spieler einfach in Ruhe lassen sollte.</t>
  </si>
  <si>
    <t>No hablamos. {[VAR_TM_FIRSTNAME]} sabía lo que tenía que hacer. Un entrenador tiene que saber cuándo dejar al tenista a su aire.</t>
  </si>
  <si>
    <t>Non abbiamo parlato. {[VAR_TM_FIRSTNAME]} sa cosa deve fare. Un coach sa quando lasciare stare un giocatore concentrato.</t>
  </si>
  <si>
    <t>我们没怎么说话。{[VAR_TM_FIRSTNAME]}清楚自己要做什么。作为教练，我也得知道什么时候该让他自己进入状态。</t>
  </si>
  <si>
    <t>Мы не разговаривали. {[VAR_TM_FIRSTNAME]} знал, что ему нужно делать. Тренер должен понимать, когда лучше оставить игрока в его зоне.</t>
  </si>
  <si>
    <t>Nós não conversamos. {[VAR_TM_FIRSTNAME]} sabia o que tinha que fazer. Um treinador tem que saber quando deixar seu jogador na zona.</t>
  </si>
  <si>
    <t>CONF3_Q9_R4_2_F</t>
  </si>
  <si>
    <t>She asked me to leave her alone. She wanted to focus and needed her solitude. I respected her wishes, and it paid off in the end.</t>
  </si>
  <si>
    <t>Elle m’a demandé de la laisser seule, elle voulait se concentrer et avait besoin de solitude, j’ai respecté cela, et ça a payé.</t>
  </si>
  <si>
    <t>Sie hat mich gebeten, sie in Ruhe zu lassen. Sie wollte sich konzentrieren und musste einfach alleine sein. Ich habe ihren Wunsch respektiert und es hat sich am Ende ja ausgezahlt.</t>
  </si>
  <si>
    <t>Me pidió que la dejara en paz. Quería concentrarse y necesitaba estar sola. Respeté sus deseos y al final valió la pena.</t>
  </si>
  <si>
    <t>Mi ha chiesto di lasciarla da sola, voleva concentrarsi e aveva bisogno di solitudine. Ho rispettato la sua richiesta e sono stato ripagato.</t>
  </si>
  <si>
    <t>她让我别打扰她。她想专注，需要独处。我尊重了她的选择，事实证明这是对的。</t>
  </si>
  <si>
    <t>Она попросила оставить её одну. Ей нужно было сосредоточиться и побыть в одиночестве. Я уважила её просьбу — и это принесло результат.</t>
  </si>
  <si>
    <t>Ela me pediu para deixá-la em paz. Ela queria se concentrar e precisava de sua solidão. Respeitei seus desejos, e valeu a pena no final.</t>
  </si>
  <si>
    <t>CONF3_Q9_R4_2_M</t>
  </si>
  <si>
    <t>He asked me to leave him alone. He wanted to focus and needed his solitude. I respected his wishes, and it paid off in the end.</t>
  </si>
  <si>
    <t>Il m’a demandé de le laisser seul, il voulait se concentrer et avait besoin de solitude, j’ai respecté cela, et ça a payé.</t>
  </si>
  <si>
    <t>Er hat mich gebeten, ihn in Ruhe zu lassen. Er wollte sich konzentrieren und musste einfach alleine sein. Ich habe seinen Wunsch respektiert und es hat sich am Ende ja ausgezahlt.</t>
  </si>
  <si>
    <t>Me pidió que lo dejara en paz. Quería concentrarse y necesitaba estar solo. Respeté sus deseos y al final valió la pena.</t>
  </si>
  <si>
    <t>Mi ha chiesto di lasciarlo da solo, voleva concentrarsi e aveva bisogno di solitudine. Ho rispettato la sua richiesta e sono stato ripagato.</t>
  </si>
  <si>
    <t>他让我别打扰他。他想专注，需要独处。我尊重了他的选择，事实证明这是对的。</t>
  </si>
  <si>
    <t>Он попросил оставить его одного. Ему нужно было сосредоточиться и побыть в одиночестве. Я уважил его просьбу — и это принесло результат.</t>
  </si>
  <si>
    <t>Ele me pediu para deixá-lo em paz. Ele queria se concentrar e precisava de sua solidão. Respeitei seus desejos, e valeu a pena no final.</t>
  </si>
  <si>
    <t>CONF3B_Q1_F</t>
  </si>
  <si>
    <t>This is a first Grand Slam win for {[VAR_TM_FULLNAME]}. How does it feel?</t>
  </si>
  <si>
    <t>C’est un premier titre du Grand Chelem pour {[VAR_TM_FULLNAME]}, que ressentez-vous ?</t>
  </si>
  <si>
    <t>Dies ist der erste Grand Slam-Sieg für {[VAR_TM_FULLNAME]}. Wie fühlt sich das an?</t>
  </si>
  <si>
    <t>Esta es la primera victoria de {[VAR_TM_FULLNAME]} en un Grand Slam. ¿Cómo se siente?</t>
  </si>
  <si>
    <t>È un primo titolo del Grand Slam per {[VAR_TM_FULLNAME]}. Come si sente?</t>
  </si>
  <si>
    <t>这是{[VAR_TM_FULLNAME]}的首个大满贯冠军。感觉如何？</t>
  </si>
  <si>
    <t>Это первая победа {[VAR_TM_FULLNAME]} на турнире Большого шлема. Какие ощущения?</t>
  </si>
  <si>
    <t>Esta é a primeira vitória de Grand Slam para {[VAR_TM_FULLNAME]}. Como se sente?</t>
  </si>
  <si>
    <t>CONF3B_Q1_M</t>
  </si>
  <si>
    <t>CONF3B_Q1_R1_1_F</t>
  </si>
  <si>
    <t>It’s an incredible feat. After so much hard work, it’s the payoff!</t>
  </si>
  <si>
    <t>C’est un accomplissement incroyable, après tant de travail c’est la consécration !</t>
  </si>
  <si>
    <t>Nun, der reine Wahnsinn. Endlich wird man für die ganze harte Arbeit belohnt.</t>
  </si>
  <si>
    <t>Es una hazaña increíble. ¡Es la recompensa después de tanto trabajo!</t>
  </si>
  <si>
    <t>È un'impresa incredibile. Dopo tanto duro lavoro, questa è la ricompensa!</t>
  </si>
  <si>
    <t>真是了不起的成就。经过这么多努力，终于迎来了回报！</t>
  </si>
  <si>
    <t>Это невероятное достижение. После стольких усилий — заслуженная награда!</t>
  </si>
  <si>
    <t>É uma façanha incrível. Depois de tanto trabalho duro, é a recompensa!</t>
  </si>
  <si>
    <t>CONF3B_Q1_R1_1_M</t>
  </si>
  <si>
    <t>CONF3B_Q1_R1_2_F</t>
  </si>
  <si>
    <t>It’s indescribable. It’s so deserved, for her, for all the other members of the academy who put their heart and soul into their work year round!</t>
  </si>
  <si>
    <t>C’est indescriptible, c’est tellement mérité, pour elle, pour tous les autres membres de l’académie qui mettent leur cœur à l’ouvrage toute l’année !</t>
  </si>
  <si>
    <t>Ein unbeschreibliches Gefühl. Sie und all die anderen Mitglieder der Akademie, die das ganze Jahr wirklich alles tun, um auf diesen Moment hinzuarbeiten, sie haben es wirklich verdient.</t>
  </si>
  <si>
    <t>Es indescriptible. Se lo merece; tanto ella, como los demás miembros de la escuela que vuelcan toda su pasión en el trabajo durante todo el año.</t>
  </si>
  <si>
    <t>È indescrivibile, una vittoria strameritata per lei e per gli altri membri dell'accademia che ci mettono anima e corpo tutto l'anno!</t>
  </si>
  <si>
    <t>这种感觉难以言表。她完全配得上这一切，也为学院所有全年付出心血的成员赢得了荣光！</t>
  </si>
  <si>
    <t>Это неописуемо. Это абсолютно заслуженно — для неё, для всех членов академии, которые вкладывают душу в работу весь год!</t>
  </si>
  <si>
    <t>É indescritível. É tão merecido, para ela, para todos os outros membros da academia que se dedicaram de corpo e alma ao trabalho durante todo o ano!</t>
  </si>
  <si>
    <t>CONF3B_Q1_R1_2_M</t>
  </si>
  <si>
    <t>It’s indescribable. It’s so deserved, for him, for all the other members of the academy who put their heart and soul into their work year round!</t>
  </si>
  <si>
    <t>C’est indescriptible, c’est tellement mérité, pour lui, pour tous les autres membres de l’académie qui mettent leur cœur à l’ouvrage toute l’année !</t>
  </si>
  <si>
    <t>Ein unbeschreibliches Gefühl. Er und all die anderen Mitglieder der Akademie, die das ganze Jahr wirklich alles tun, um auf diesen Moment hinzuarbeiten, sie haben es wirklich verdient.</t>
  </si>
  <si>
    <t>Es indescriptible. Se lo merece; tanto él, como los demás miembros de la escuela que vuelcan toda su pasión en el trabajo durante todo el año.</t>
  </si>
  <si>
    <t>È indescrivibile, una vittoria strameritata per lui e per gli altri membri dell'accademia che ci mettono anima e corpo tutto l'anno!</t>
  </si>
  <si>
    <t>这种感觉难以言表。他完全配得上这一切，也为学院所有全年付出心血的成员赢得了荣光！</t>
  </si>
  <si>
    <t>Это неописуемо. Это абсолютно заслуженно — для него, для всех членов академии, которые вкладывают душу в работу весь год!</t>
  </si>
  <si>
    <t>É indescritível. É tão merecido, para ele, para todos os outros membros da academia que se dedicaram de corpo e alma ao trabalho durante todo o ano!</t>
  </si>
  <si>
    <t>CONF3B_Q1_R2_1_F</t>
  </si>
  <si>
    <t>When we were negotiating to sign {[VAR_TM_FIRSTNAME]}, I told her I wanted to be the coach that helped her win her first major. Today, we did it. I can’t believe it.</t>
  </si>
  <si>
    <t>Lorsque nous avons mené les négociations pour signer {[VAR_TM_FIRSTNAME]}, je lui ai dit que je voulais être l’entraineur qui lui fasse soulever son premier majeur. Aujourd’hui, c’est la réalité, je n’arrive pas à y croire.</t>
  </si>
  <si>
    <t>Als wir über die Vertragsunterzeichnung gesprochen haben, habe ich {[VAR_TM_FIRSTNAME]} gesagt, dass ich der Trainer sein möchte, der sie durch ihr erstes großes Turnier bringt. Und heute ist uns das gelungen. Ich kann es noch gar nicht richtig glauben.</t>
  </si>
  <si>
    <t>Cuando estábamos negociando el fichaje de {[VAR_TM_FIRSTNAME]}, le dije que quería ser el entrenador que la ayudara a ganar su primer gran torneo. Hoy lo hemos conseguido. No me lo puedo creer.</t>
  </si>
  <si>
    <t>Quando stavamo trattando l'ingaggio di {[VAR_TM_FIRSTNAME]}, le ho detto che sarei voluto essere il coach che la aiutava a vincere il suo primo torneo del Grand Slam. Oggi è realtà! Incredibile!</t>
  </si>
  <si>
    <t>当初我们谈签约时，我告诉{[VAR_TM_FIRSTNAME]}，我想成为帮她拿下第一个大满贯冠军的教练。今天我们做到了，真是难以置信。</t>
  </si>
  <si>
    <t>Когда мы обсуждали контракт с {[VAR_TM_FIRSTNAME]}, я сказала ей, что хочу стать тренером, который поможет ей выиграть первый мейджор. Сегодня мы сделали это. Не могу поверить.</t>
  </si>
  <si>
    <t>Quando estávamos negociando para contratar {[VAR_TM_FIRSTNAME]}, eu disse a ela que queria ser a treinadora que a ajudaria a ganhar seu primeiro Grand Slam. Hoje, nós conseguimos. Não consigo acreditar.</t>
  </si>
  <si>
    <t>CONF3B_Q1_R2_1_M</t>
  </si>
  <si>
    <t>When we were negotiating to sign {[VAR_TM_FIRSTNAME]}, I told him I wanted to be the coach that helped him win his first major. Today, we did it. I can’t believe it.</t>
  </si>
  <si>
    <t>Als wir über die Vertragsunterzeichnung gesprochen haben, habe ich{[VAR_TM_FIRSTNAME]} gesagt, dass ich der Trainer sein möchte, der ihn durch sein erstes großes Turnier bringt. Und heute ist uns das gelungen. Ich kann es noch gar nicht richtig glauben.</t>
  </si>
  <si>
    <t>Cuando estábamos negociando el fichaje de {[VAR_TM_FIRSTNAME]}, le dije que quería ser el entrenador que lo ayudara a ganar su primer gran torneo. Hoy lo hemos conseguido. ¡Estoy que no me lo creo!</t>
  </si>
  <si>
    <t>Quando stavamo trattando l'ingaggio di {[VAR_TM_FIRSTNAME]}, gli ho detto che sarei voluto essere il coach che lo aiutava a vincere il suo primo torneo del Grand Slam. Oggi è realtà! Incredibile!</t>
  </si>
  <si>
    <t>当初我们谈签约时，我告诉{[VAR_TM_FIRSTNAME]}，我想成为帮他拿下第一个大满贯冠军的教练。今天我们做到了，真是难以置信。</t>
  </si>
  <si>
    <t>Когда мы обсуждали контракт с {[VAR_TM_FIRSTNAME]}, я сказал ему, что хочу стать тренером, который поможет ему выиграть первый мейджор. Сегодня мы сделали это. Не могу поверить.</t>
  </si>
  <si>
    <t>Quando estávamos negociando para contratar {[VAR_TM_FIRSTNAME]}, eu disse a ele que queria ser o treinador que o ajudaria a ganhar seu primeiro Grand Slam. Hoje, nós conseguimos. Não consigo acreditar.</t>
  </si>
  <si>
    <t>CONF3B_Q1_R2_2_F</t>
  </si>
  <si>
    <t>Not long ago we were laughing at the possibility of winning it. I’m absolutely elated today. I can’t believe it!</t>
  </si>
  <si>
    <t>Il y a quelques temps, nous rigolions de la possibilité de réussir cela, je suis si heureux aujourd’hui, quel pied !</t>
  </si>
  <si>
    <t>Noch vor kurzem haben wir über die Möglichkeit eines Siegs gelacht. Heute bin ich einfach nur begeistert. Kaum zu glauben!</t>
  </si>
  <si>
    <t>No hace mucho nos reíamos ante la posibilidad de ganarlo. Hoy me siento como en la luna. ¡Estoy que no me lo creo!</t>
  </si>
  <si>
    <t>Non tanto tempo fa scherzavamo sulla possibilità di vincere il torneo. Oggi sono euforico. Non riesco a crederci!</t>
  </si>
  <si>
    <t>不久前我们还在开玩笑，说赢下它只是个梦而已。今天我无比激动，简直不敢相信！</t>
  </si>
  <si>
    <t>Совсем недавно мы смеялись над возможностью выиграть его. Сегодня я просто на седьмом небе. Не могу поверить!</t>
  </si>
  <si>
    <t>Não faz muito tempo estávamos rindo da possibilidade de ganhar. Estou absolutamente exultante hoje. Não consigo acreditar!</t>
  </si>
  <si>
    <t>CONF3B_Q1_R2_2_M</t>
  </si>
  <si>
    <t>CONF3B_Q1_R3_1_F</t>
  </si>
  <si>
    <t>I think after this, I can die happy. Well, as old as possible, but you know what I mean!</t>
  </si>
  <si>
    <t>Je crois qu'après avoir vu ça, on peut mourir tranquille. Enfin, le plus tard possible, mais on peut !</t>
  </si>
  <si>
    <t>Ich glaube, jetzt kann ich endlich in Ruhe sterben. Nun, möglichst, wenn ich sehr, sehr alt bin. Aber sie wissen schon, was ich damit sagen will!</t>
  </si>
  <si>
    <t>Después de esto, ya puedo morir feliz. Bueno, pero a ser posible tarde, ¡ya sabéis lo que quiero decir!</t>
  </si>
  <si>
    <t>Dopo questa vittoria, posso morire felice. Cioè, quanto più tardi possibile, ma ci siamo capiti!</t>
  </si>
  <si>
    <t>我想在此之后，我可以无憾而终——当然，最好是老了再说，你懂我的意思！</t>
  </si>
  <si>
    <t>Думаю, после этого я могу умереть счастливой. Ну, как можно позже, но вы понимаете, о чём я!</t>
  </si>
  <si>
    <t>Acho que depois disso, posso morrer feliz. Bem, o mais velha possível, mas você entende o que quero dizer!</t>
  </si>
  <si>
    <t>CONF3B_Q1_R3_1_M</t>
  </si>
  <si>
    <t>Думаю, после этого я могу умереть счастливым. Ну, как можно позже, но вы понимаете, о чём я!</t>
  </si>
  <si>
    <t>CONF3B_Q1_R3_2_F</t>
  </si>
  <si>
    <t>I’m just so happy for {[VAR_TM_FIRSTNAME]}. I had really hoped to be able to share that experience with her.</t>
  </si>
  <si>
    <t>Je suis juste tellement content pour {[VAR_TM_FIRSTNAME]}, je voulais absolument vivre ça avec elle.</t>
  </si>
  <si>
    <t>Ich freue mich einfach so für {[VAR_TM_FIRSTNAME]}. Ich habe wirklich gehofft, dass ich diesen Moment mit ihr teilen kann.</t>
  </si>
  <si>
    <t>Estoy muy feliz por {[VAR_TM_FIRSTNAME]}. Esperaba poder compartir esta experiencia con ella.</t>
  </si>
  <si>
    <t>Sono molto felice per {[VAR_TM_FIRSTNAME]}. Speravo di poter condividere con lei quest'esperienza.</t>
  </si>
  <si>
    <t>我真心为{[VAR_TM_FIRSTNAME]}感到高兴。我一直希望能和她共同经历这一刻。</t>
  </si>
  <si>
    <t>Я так счастлива за {[VAR_TM_FIRSTNAME]}. Я очень хотела разделить этот момент с ней.</t>
  </si>
  <si>
    <t>Estou tão feliz por {[VAR_TM_FIRSTNAME]}. Eu realmente esperava poder compartilhar essa experiência com ela.</t>
  </si>
  <si>
    <t>CONF3B_Q1_R3_2_M</t>
  </si>
  <si>
    <t>I’m just so happy for {[VAR_TM_FIRSTNAME]}. I had really hoped to be able to share that experience with him.</t>
  </si>
  <si>
    <t>Je suis juste tellement content pour {[VAR_TM_FIRSTNAME]}, je voulais absolument vivre ça avec lui.</t>
  </si>
  <si>
    <t>Ich freue mich einfach so für {[VAR_TM_FIRSTNAME]}. Ich habe wirklich gehofft, dass ich diesen Moment mit ihm teilen kann.</t>
  </si>
  <si>
    <t>Estoy muy feliz por {[VAR_TM_FIRSTNAME]}. Esperaba poder compartir esta experiencia con él.</t>
  </si>
  <si>
    <t>Sono molto felice per {[VAR_TM_FIRSTNAME]}. Speravo di poter condividere con lui quest'esperienza.</t>
  </si>
  <si>
    <t>我真心为{[VAR_TM_FIRSTNAME]}感到高兴。我一直希望能和他共同经历这一刻。</t>
  </si>
  <si>
    <t>Я так счастлив за {[VAR_TM_FIRSTNAME]}. Я очень хотел разделить этот момент с ним.</t>
  </si>
  <si>
    <t>Estou tão feliz por {[VAR_TM_FIRSTNAME]}. Eu realmente esperava poder compartilhar essa experiência com ele.</t>
  </si>
  <si>
    <t>CONF3B_Q1_R4_1_F</t>
  </si>
  <si>
    <t>I mostly feel like I want to go even further with {[VAR_TM_FIRSTNAME]}. You don’t stop when things are on the right track.</t>
  </si>
  <si>
    <t>Je ressens surtout l’envie d’aller encore plus loin avec {[VAR_TM_FIRSTNAME]}, on ne peut pas s’arrêter en si bon chemin.</t>
  </si>
  <si>
    <t>Ich glaube fest daran, dass ich mit {[VAR_TM_FIRSTNAME]} noch sehr viel weiter kommen kann. Du bleibst nicht stehen, wenn du auf dem richtigen Weg bist.</t>
  </si>
  <si>
    <t>Siento que quiero llegar aún más lejos con {[VAR_TM_FIRSTNAME]}. No hay que detenerse cuando las cosas van por buen camino.</t>
  </si>
  <si>
    <t>Ho voglio di andare più avanti con {[VAR_TM_FIRSTNAME]}. Quando si è sulla strada giusta non bisogna fermarsi.</t>
  </si>
  <si>
    <t>现在我只想和{[VAR_TM_FIRSTNAME]} 一起走得更远。当事情步入正轨时，你不能停下脚步。</t>
  </si>
  <si>
    <t>Больше всего мне хочется идти ещё дальше вместе с {[VAR_TM_FIRSTNAME]}. Когда всё идёт в правильном направлении, нельзя останавливаться.</t>
  </si>
  <si>
    <t>Sinto principalmente que quero ir ainda mais longe com {[VAR_TM_FIRSTNAME]}. Você não para quando as coisas estão no caminho certo.</t>
  </si>
  <si>
    <t>CONF3B_Q1_R4_1_M</t>
  </si>
  <si>
    <t>CONF3B_Q1_R4_2_F</t>
  </si>
  <si>
    <t>Now that we’ve gotten a taste of victory, it’s difficult to pass up. I want to win again and again with my players.</t>
  </si>
  <si>
    <t>Maintenant qu’on a goûté à ce genre de victoire, c’est difficile de s’en passer, je veux gagner encore et encore avec mes joueurs.</t>
  </si>
  <si>
    <t>Jetzt, wo wir einen Vorgeschmack auf den Sieg bekommen haben, ist es schwer, ihn zu ignorieren. Ich möchte jetzt wieder und wieder mit meinen Spielern auf dem Siegertreppchen stehen.</t>
  </si>
  <si>
    <t>Ahora que hemos probado la victoria, es difícil olvidarla. Quiero ganar una y otra vez con mis tenistas.</t>
  </si>
  <si>
    <t>Adesso che ne ho avuto un assaggio, è difficile rinunciare alla vittoria. Voglio vincere sempre di più con i miei giocatori.</t>
  </si>
  <si>
    <t>尝到胜利的滋味后，就很难再放手。我想和我的球员们一次又一次地赢下去。</t>
  </si>
  <si>
    <t>Теперь, когда мы почувствовали вкус победы, отказаться от неё трудно. Я хочу выигрывать снова и снова со своими игроками.</t>
  </si>
  <si>
    <t>Agora que provamos a vitória, é difícil desistir. Quero vencer de novo e de novo com minhas jogadoras.</t>
  </si>
  <si>
    <t>CONF3B_Q1_R4_2_M</t>
  </si>
  <si>
    <t>Agora que provamos a vitória, é difícil desistir. Quero vencer de novo e de novo com meus jogadores.</t>
  </si>
  <si>
    <t>CONF3B_Q10_F</t>
  </si>
  <si>
    <t>{[MEDIA/CONF3_Q10_M]}</t>
  </si>
  <si>
    <t>CONF3B_Q10_M</t>
  </si>
  <si>
    <t>CONF3B_Q10_R1_1_F</t>
  </si>
  <si>
    <t>{[MEDIA/CONF3_Q10_R1_1_F]}</t>
  </si>
  <si>
    <t>CONF3B_Q10_R1_1_M</t>
  </si>
  <si>
    <t>{[MEDIA/CONF3_Q10_R1_1_M]}</t>
  </si>
  <si>
    <t>CONF3B_Q10_R1_2_F</t>
  </si>
  <si>
    <t>{[MEDIA/CONF3_Q10_R1_2_F]}</t>
  </si>
  <si>
    <t>CONF3B_Q10_R1_2_M</t>
  </si>
  <si>
    <t>{[MEDIA/CONF3_Q10_R1_2_M]}</t>
  </si>
  <si>
    <t>CONF3B_Q10_R2_1_F</t>
  </si>
  <si>
    <t>{[MEDIA/CONF3_Q10_R2_1_F]}</t>
  </si>
  <si>
    <t>CONF3B_Q10_R2_1_M</t>
  </si>
  <si>
    <t>{[MEDIA/CONF3_Q10_R2_1_M]}</t>
  </si>
  <si>
    <t>CONF3B_Q10_R2_2_F</t>
  </si>
  <si>
    <t>{[MEDIA/CONF3_Q10_R2_2_M]}</t>
  </si>
  <si>
    <t>CONF3B_Q10_R2_2_M</t>
  </si>
  <si>
    <t>CONF3B_Q10_R3_1_F</t>
  </si>
  <si>
    <t>{[MEDIA/CONF3_Q10_R3_1_F]}</t>
  </si>
  <si>
    <t>CONF3B_Q10_R3_1_M</t>
  </si>
  <si>
    <t>{[MEDIA/CONF3_Q10_R3_1_M]}</t>
  </si>
  <si>
    <t>CONF3B_Q10_R3_2_F</t>
  </si>
  <si>
    <t>{[VAR_TM_FIRSTNAME]}是本场比赛中表现最出色的球员，但我也要向{[VAR_TM_LASTOPP_FULLNAME]}致敬——她同样打出了一段精彩的赛事旅程！</t>
  </si>
  <si>
    <t>{[VAR_TM_FIRSTNAME]} была лучшей на корте, но мои поздравления {[VAR_TM_LASTOPP_FULLNAME]} за отличный турнир!</t>
  </si>
  <si>
    <t>CONF3B_Q10_R3_2_M</t>
  </si>
  <si>
    <t>{[VAR_TM_FIRSTNAME]}是本场比赛中表现最出色的球员，但我也要向{[VAR_TM_LASTOPP_FULLNAME]}致敬——他同样打出了一段精彩的赛事旅程！</t>
  </si>
  <si>
    <t>{[VAR_TM_FIRSTNAME]} был лучшим на корте, но мои поздравления {[VAR_TM_LASTOPP_FULLNAME]} за отличный турнир!</t>
  </si>
  <si>
    <t>CONF3B_Q10_R4_1_F</t>
  </si>
  <si>
    <t>{[MEDIA/CONF3_Q10_R4_1_F]}</t>
  </si>
  <si>
    <t>CONF3B_Q10_R4_1_M</t>
  </si>
  <si>
    <t>{[MEDIA/CONF3_Q10_R4_1_M]}</t>
  </si>
  <si>
    <t>CONF3B_Q10_R4_2_F</t>
  </si>
  <si>
    <t>{[MEDIA/CONF3_Q10_R4_2_F]}</t>
  </si>
  <si>
    <t>CONF3B_Q10_R4_2_M</t>
  </si>
  <si>
    <t>{[MEDIA/CONF3_Q10_R4_2_M]}</t>
  </si>
  <si>
    <t>CONF3B_Q11_F</t>
  </si>
  <si>
    <t>{[MEDIA/CONF3_Q11_M]}</t>
  </si>
  <si>
    <t>{[MEDIA/CONF3_Q11_F]}</t>
  </si>
  <si>
    <t>CONF3B_Q11_M</t>
  </si>
  <si>
    <t>CONF3B_Q11_R1_1_F</t>
  </si>
  <si>
    <t>{[MEDIA/CONF3_Q11_R1_1_F]}</t>
  </si>
  <si>
    <t>CONF3B_Q11_R1_1_M</t>
  </si>
  <si>
    <t>{[MEDIA/CONF3_Q11_R1_1_M]}</t>
  </si>
  <si>
    <t>CONF3B_Q11_R1_2_F</t>
  </si>
  <si>
    <t>{[MEDIA/CONF3_Q11_R1_2_F]}</t>
  </si>
  <si>
    <t>CONF3B_Q11_R1_2_M</t>
  </si>
  <si>
    <t>{[MEDIA/CONF3_Q11_R1_2_M]}</t>
  </si>
  <si>
    <t>CONF3B_Q11_R2_1_F</t>
  </si>
  <si>
    <t>{[MEDIA/CONF3_Q11_R2_1_F]}</t>
  </si>
  <si>
    <t>CONF3B_Q11_R2_1_M</t>
  </si>
  <si>
    <t>{[MEDIA/CONF3_Q11_R2_1_M]}</t>
  </si>
  <si>
    <t>CONF3B_Q11_R2_2_F</t>
  </si>
  <si>
    <t>{[MEDIA/CONF3_Q11_R2_2_M]}</t>
  </si>
  <si>
    <t>CONF3B_Q11_R2_2_M</t>
  </si>
  <si>
    <t>CONF3B_Q11_R3_1_F</t>
  </si>
  <si>
    <t>{[MEDIA/CONF3_Q11_R3_1_F]}</t>
  </si>
  <si>
    <t>CONF3B_Q11_R3_1_M</t>
  </si>
  <si>
    <t>{[MEDIA/CONF3_Q11_R3_1_M]}</t>
  </si>
  <si>
    <t>CONF3B_Q11_R3_2_F</t>
  </si>
  <si>
    <t>{[MEDIA/CONF3_Q11_R3_2_M]}</t>
  </si>
  <si>
    <t>CONF3B_Q11_R3_2_M</t>
  </si>
  <si>
    <t>CONF3B_Q11_R4_1_F</t>
  </si>
  <si>
    <t>{[MEDIA/CONF3_Q11_R4_1_F]}</t>
  </si>
  <si>
    <t>CONF3B_Q11_R4_1_M</t>
  </si>
  <si>
    <t>{[MEDIA/CONF3_Q11_R4_1_M]}</t>
  </si>
  <si>
    <t>CONF3B_Q11_R4_2_F</t>
  </si>
  <si>
    <t>{[MEDIA/CONF3_Q11_R4_2_M]}</t>
  </si>
  <si>
    <t>CONF3B_Q11_R4_2_M</t>
  </si>
  <si>
    <t>CONF3B_Q12_F</t>
  </si>
  <si>
    <t>{[MEDIA/CONF3_Q12_M]}</t>
  </si>
  <si>
    <t>CONF3B_Q12_M</t>
  </si>
  <si>
    <t>CONF3B_Q12_R1_1_F</t>
  </si>
  <si>
    <t>{[MEDIA/CONF3_Q12_R1_1_F]}</t>
  </si>
  <si>
    <t>CONF3B_Q12_R1_1_M</t>
  </si>
  <si>
    <t>{[MEDIA/CONF3_Q12_R1_1_M]}</t>
  </si>
  <si>
    <t>CONF3B_Q12_R1_2_F</t>
  </si>
  <si>
    <t>{[MEDIA/CONF3_Q12_R1_2_F]}</t>
  </si>
  <si>
    <t>CONF3B_Q12_R1_2_M</t>
  </si>
  <si>
    <t>{[MEDIA/CONF3_Q12_R1_2_M]}</t>
  </si>
  <si>
    <t>CONF3B_Q12_R2_1_F</t>
  </si>
  <si>
    <t>{[MEDIA/CONF3_Q12_R2_1_F]}</t>
  </si>
  <si>
    <t>CONF3B_Q12_R2_1_M</t>
  </si>
  <si>
    <t>{[MEDIA/CONF3_Q12_R2_1_M]}</t>
  </si>
  <si>
    <t>CONF3B_Q12_R2_2_F</t>
  </si>
  <si>
    <t>{[MEDIA/CONF3_Q12_R2_2_F]}</t>
  </si>
  <si>
    <t>CONF3B_Q12_R2_2_M</t>
  </si>
  <si>
    <t>{[MEDIA/CONF3_Q12_R2_2_M]}</t>
  </si>
  <si>
    <t>CONF3B_Q12_R3_1_F</t>
  </si>
  <si>
    <t>{[MEDIA/CONF3_Q12_R3_1_F]}</t>
  </si>
  <si>
    <t>CONF3B_Q12_R3_1_M</t>
  </si>
  <si>
    <t>{[MEDIA/CONF3_Q12_R3_1_M]}</t>
  </si>
  <si>
    <t>CONF3B_Q12_R3_2_F</t>
  </si>
  <si>
    <t>{[MEDIA/CONF3_Q12_R3_2_M]}</t>
  </si>
  <si>
    <t>CONF3B_Q12_R3_2_M</t>
  </si>
  <si>
    <t>CONF3B_Q12_R4_1_F</t>
  </si>
  <si>
    <t>{[MEDIA/CONF3_Q12_R4_1_F]}</t>
  </si>
  <si>
    <t>CONF3B_Q12_R4_1_M</t>
  </si>
  <si>
    <t>{[MEDIA/CONF3_Q12_R4_1_M]}</t>
  </si>
  <si>
    <t>CONF3B_Q12_R4_2_F</t>
  </si>
  <si>
    <t>{[MEDIA/CONF3_Q12_R4_2_M]}</t>
  </si>
  <si>
    <t>CONF3B_Q12_R4_2_M</t>
  </si>
  <si>
    <t>CONF3B_Q2_F</t>
  </si>
  <si>
    <t>Have you spoken with {[VAR_BOARD_DIRECTORY_FULLNAME]} after the match?</t>
  </si>
  <si>
    <t>Avez-vous communiqué avec {[VAR_BOARD_DIRECTORY_FULLNAME]} depuis la fin du match ?</t>
  </si>
  <si>
    <t>Haben Sie nach dem Spiel mit {[VAR_BOARD_DIRECTORY_FULLNAME]} gesprochen?</t>
  </si>
  <si>
    <t>¿Has hablado con {[VAR_BOARD_DIRECTORY_FULLNAME]} después del partido?</t>
  </si>
  <si>
    <t>Ha parlato con {[VAR_BOARD_DIRECTORY_FULLNAME]} dopo il match?</t>
  </si>
  <si>
    <t>您在比赛结束后和{[VAR_BOARD_DIRECTORY_FULLNAME]}说过话了吗？</t>
  </si>
  <si>
    <t>Вы уже поговорили с {[VAR_BOARD_DIRECTORY_FULLNAME]} после матча?</t>
  </si>
  <si>
    <t>Você falou com {[VAR_BOARD_DIRECTORY_FULLNAME]} depois da partida?</t>
  </si>
  <si>
    <t>CONF3B_Q2_M</t>
  </si>
  <si>
    <t>CONF3B_Q2_R1_1_F</t>
  </si>
  <si>
    <t>Of course, {[VAR_BOARD_DIRECTORY_FULLNAME]} called me as soon as it was over. The academy is over the moon.</t>
  </si>
  <si>
    <t>Bien sûr, {[VAR_BOARD_DIRECTORY_FULLNAME]} m’a appelé dès que la balle de match s’est conclue ! L’académie est aux anges.</t>
  </si>
  <si>
    <t>Aber selbstverständlich! {[VAR_BOARD_DIRECTORY_FULLNAME]} hat mich sofort danach angerufen. Die Akademie kriegt sich gar nicht mehr ein vor Freude.</t>
  </si>
  <si>
    <t>Por supuesto, {[VAR_BOARD_DIRECTORY_FULLNAME]} me llamó en cuanto terminó. La escuela está en el séptimo cielo.</t>
  </si>
  <si>
    <t>Certamente, {[VAR_BOARD_DIRECTORY_FULLNAME]} mi ha chiamato non appena è finitala partita. L'accademia è al settimo cielo.</t>
  </si>
  <si>
    <t>当然，比赛一结束{[VAR_BOARD_DIRECTORY_FULLNAME]}就给我打来了电话。整个学院都欣喜若狂。</t>
  </si>
  <si>
    <t>Конечно, {[VAR_BOARD_DIRECTORY_FULLNAME]} позвонила мне сразу после матча. В академии все на седьмом небе.</t>
  </si>
  <si>
    <t>Claro, {[VAR_BOARD_DIRECTORY_FULLNAME]} me ligou assim que acabou. A academia está nas nuvens.</t>
  </si>
  <si>
    <t>CONF3B_Q2_R1_1_M</t>
  </si>
  <si>
    <t>Конечно, {[VAR_BOARD_DIRECTORY_FULLNAME]} позвонил мне сразу после матча. В академии все на седьмом небе.</t>
  </si>
  <si>
    <t>CONF3B_Q2_R1_2_F</t>
  </si>
  <si>
    <t>That’s the first name that showed up in my missed calls after the match. {[VAR_TM_FULLNAME]} made her proud.</t>
  </si>
  <si>
    <t>C’est la première personne que j’ai vu dans mes appels manqués après le match, {[VAR_TM_FULLNAME]} l’a rendu fier.</t>
  </si>
  <si>
    <t>Das ist der erste Name, der in der Liste meiner verpassten Anrufe nach dem Spiel erschienen ist. {[VAR_TM_FULLNAME]} hat sie wirklich stolz gemacht.</t>
  </si>
  <si>
    <t>Era el primer nombre que aparecía en mis llamadas perdidas después del partido. Siente un enorme orgullo por {[VAR_TM_FULLNAME]}.</t>
  </si>
  <si>
    <t>È il primo nome tra le chiamate perse. {[VAR_TM_FULLNAME]} è l'orgoglio dell'accademia.</t>
  </si>
  <si>
    <t>她是我赛后在未接来电列表中看到的第一个名字。 {[VAR_TM_FULLNAME]}的表现让她倍感骄傲。</t>
  </si>
  <si>
    <t>Это было первое имя в моих пропущенных вызовах после матча. {[VAR_TM_FULLNAME]} заставила её гордиться.</t>
  </si>
  <si>
    <t>Esse é o primeiro nome que apareceu nas minhas chamadas perdidas depois da partida. {[VAR_TM_FULLNAME]} a deixou orgulhosa.</t>
  </si>
  <si>
    <t>CONF3B_Q2_R1_2_M</t>
  </si>
  <si>
    <t>That’s the first name that showed up in my missed calls after the match. {[VAR_TM_FULLNAME]} made him proud.</t>
  </si>
  <si>
    <t>Das ist der erste Name, der in der Liste meiner verpassten Anrufe nach dem Spiel erschienen ist. {[VAR_TM_FULLNAME]} hat ihn wirklich stolz gemacht.</t>
  </si>
  <si>
    <t>他是我赛后在未接来电列表中看到的第一个名字。 {[VAR_TM_FULLNAME]}的表现让他倍感骄傲。</t>
  </si>
  <si>
    <t>Это было первое имя в моих пропущенных вызовах после матча. {[VAR_TM_FULLNAME]} заставил его гордиться.</t>
  </si>
  <si>
    <t>Esse é o primeiro nome que apareceu nas minhas chamadas perdidas depois da partida. {[VAR_TM_FULLNAME]} o deixou orgulhoso.</t>
  </si>
  <si>
    <t>CONF3B_Q2_R2_1_F</t>
  </si>
  <si>
    <t>We exchanged text messages which will remain secret, but they’re thrilled!</t>
  </si>
  <si>
    <t>Nous avons échangé des SMS qui resteront secrets, mais son bonheur est palpable !</t>
  </si>
  <si>
    <t>Wir haben SMS ausgetauscht, die wir nicht veröffentlichen werden, aber sie waren wirklich begeistert!</t>
  </si>
  <si>
    <t>Intercambiamos unos mensajes de texto, cuyo contenido guardaremos en secreto, ¡pero todo el mundo está encantado!</t>
  </si>
  <si>
    <t>Ci siamo mandati dei messaggi che rimarranno segreti, ma c'è molto orgoglio.</t>
  </si>
  <si>
    <t>我们互发了几条信息，内容就保密了，但她真的非常兴奋！</t>
  </si>
  <si>
    <t>Мы обменялись парой сообщений, которые останутся в тайне, но они в полном восторге!</t>
  </si>
  <si>
    <t>Trocamos mensagens de texto que permanecerão em segredo, mas eles estão em êxtase!</t>
  </si>
  <si>
    <t>CONF3B_Q2_R2_1_M</t>
  </si>
  <si>
    <t>我们互发了几条信息，内容就保密了，但他真的非常兴奋！</t>
  </si>
  <si>
    <t>CONF3B_Q2_R2_2_F</t>
  </si>
  <si>
    <t>{[VAR_BOARD_DIRECTORY_FULLNAME]} sent me a message straight away congratulating me. She’s incredibly happy.</t>
  </si>
  <si>
    <t>{[VAR_BOARD_DIRECTORY_FULLNAME]} m’a tout de suite envoyé un message pour me féliciter, elle est extrêmement heureuse.</t>
  </si>
  <si>
    <t>{[VAR_BOARD_DIRECTORY_FULLNAME]} hat mir sofort eine Nachricht geschickt und mich beglückwünscht. Sie ist unglaublich glücklich.</t>
  </si>
  <si>
    <t>{[VAR_BOARD_DIRECTORY_FULLNAME]} me envió un mensaje de inmediato para felicitarme. Está increíblemente feliz.</t>
  </si>
  <si>
    <t>{[VAR_BOARD_DIRECTORY_FULLNAME]} mi ha mandato subito un messaggio per congratularsi. È estremamente felice.</t>
  </si>
  <si>
    <t>{[VAR_BOARD_DIRECTORY_FULLNAME]}马上给我发了祝贺短信。她开心极了。</t>
  </si>
  <si>
    <t>{[VAR_BOARD_DIRECTORY_FULLNAME]} сразу отправила мне сообщение с поздравлениями. Она безумно счастлива.</t>
  </si>
  <si>
    <t>{[VAR_BOARD_DIRECTORY_FULLNAME]} me enviou uma mensagem logo em seguida me parabenizando. Ela está incrivelmente feliz.</t>
  </si>
  <si>
    <t>CONF3B_Q2_R2_2_M</t>
  </si>
  <si>
    <t>{[VAR_BOARD_DIRECTORY_FULLNAME]} sent me a message straight away congratulating me. He’s incredibly happy.</t>
  </si>
  <si>
    <t>{[VAR_BOARD_DIRECTORY_FULLNAME]} m’a tout de suite envoyé un message pour me féliciter, il est extrêmement heureux.</t>
  </si>
  <si>
    <t>{[VAR_BOARD_DIRECTORY_FULLNAME]} hat mir sofort eine Nachricht geschickt und mich beglückwünscht. Er ist unglaublich glücklich.</t>
  </si>
  <si>
    <t>{[VAR_BOARD_DIRECTORY_FULLNAME]}马上给我发了祝贺短信。他开心极了。</t>
  </si>
  <si>
    <t>{[VAR_BOARD_DIRECTORY_FULLNAME]} сразу отправил мне сообщение с поздравлениями. Он безумно счастлив.</t>
  </si>
  <si>
    <t>{[VAR_BOARD_DIRECTORY_FULLNAME]} me enviou uma mensagem logo em seguida me parabenizando. Ele está incrivelmente feliz.</t>
  </si>
  <si>
    <t>CONF3B_Q2_R3_1_F</t>
  </si>
  <si>
    <t>Not yet, but we’ll talk as soon as the excitement dies down.</t>
  </si>
  <si>
    <t>Pas encore, mais nous ne manquerons pas de communiquer dès que l’euphorie se sera calmée.</t>
  </si>
  <si>
    <t>Noch nicht, aber wir werden uns unterhalten, sobald der Trubel sich etwas gelegt hat.</t>
  </si>
  <si>
    <t>Todavía no, pero hablaremos en cuanto pase esta locura.</t>
  </si>
  <si>
    <t>Non ancora, ma parleremo appena si calma l'euforia.</t>
  </si>
  <si>
    <t>还没有，但等情绪平复一点后我们就会聊。</t>
  </si>
  <si>
    <t>Пока нет, но мы поговорим, как только улягутся эмоции.</t>
  </si>
  <si>
    <t>Ainda não, mas falaremos assim que a empolgação diminuir.</t>
  </si>
  <si>
    <t>CONF3B_Q2_R3_1_M</t>
  </si>
  <si>
    <t>CONF3B_Q2_R3_2_F</t>
  </si>
  <si>
    <t>I haven’t talked to her yet, but she’s obviously the first person I’m going to call once I get back to the hotel. We owe her this title.</t>
  </si>
  <si>
    <t>Je ne l’ai pas eu encore. C’est évidemment la première personne que je vais appeler en rentrant à l’hôtel, nous lui devons ce titre.</t>
  </si>
  <si>
    <t>Ich habe noch nicht mit ihr gesprochen, aber sie ist natürlich die erste, die ich anrufen werde, sobald ich wieder im Hotel bin. Diesen Titel verdanken wir ihr.</t>
  </si>
  <si>
    <t>Aún no hemos hablado, pero obviamente es la primera persona a la que llamaré en cuanto regrese al hotel. Le debemos este título.</t>
  </si>
  <si>
    <t>Non abbiamo ancora parlato. È la prima persona che chiamo appena arrivo in albergo, questo titolo è anche un po' suo.</t>
  </si>
  <si>
    <t>我还没和她说话，但她显然是我回到酒店后第一个要打电话的人。我们能拿下这个冠军，多亏了她。</t>
  </si>
  <si>
    <t>Я ещё не поговорила с ней, но, очевидно, она первая, кому я позвоню, вернувшись в отель. Мы обязаны ей этим титулом.</t>
  </si>
  <si>
    <t>Ainda não falei com ela, mas ela é obviamente a primeira pessoa para quem vou ligar quando voltar para o hotel. Nós lhe devemos este título.</t>
  </si>
  <si>
    <t>CONF3B_Q2_R3_2_M</t>
  </si>
  <si>
    <t>I haven’t talked to him yet, but he’s obviously the first person I’m going to call once I get back to the hotel. We owe him this title.</t>
  </si>
  <si>
    <t>Ich habe noch nicht mit ihm gesprochen, aber er ist natürlich die erste, den ich anrufen werde, sobald ich wieder im Hotel bin. Diesen Titel verdanken wir ihm.</t>
  </si>
  <si>
    <t>我还没和他说话，但他显然是我回到酒店后第一个要打电话的人。我们能拿下这个冠军，多亏了他。</t>
  </si>
  <si>
    <t>Я ещё не поговорил с ним, но, очевидно, он первый, кому я позвоню, вернувшись в отель. Мы обязаны ему этим титулом.</t>
  </si>
  <si>
    <t>Ainda não falei com ele, mas ele é obviamente a primeira pessoa para quem vou ligar quando voltar para o hotel. Nós lhe devemos este título.</t>
  </si>
  <si>
    <t>CONF3B_Q2_R4_1_F</t>
  </si>
  <si>
    <t>No. We’re celebrating the win with {[VAR_TM_FULLNAME]}. Talking to the academy isn’t my priority right now, to be honest.</t>
  </si>
  <si>
    <t>Non, nous célébrons le titre avec {[VAR_TM_FULLNAME]}, le contact avec l’académie n’est pas ma priorité du moment pour être honnête.</t>
  </si>
  <si>
    <t>Nein, wir feiern den Sieg mit {[VAR_TM_FULLNAME]}. Um ehrlich zu sein, ist mir das wichtiger, als jetzt mit der Akademie zu sprechen.</t>
  </si>
  <si>
    <t>No. Estamos celebrando la victoria con {[VAR_TM_FULLNAME]}. Sinceramente, hablar con la escuela no es mi prioridad en este momento.</t>
  </si>
  <si>
    <t>No. Festeggiamo la vittoria con {[VAR_TM_FULLNAME]}. Sinceramente, parlare con l'accademia non è la mia priorità, ora come ora.</t>
  </si>
  <si>
    <t>没有。我们现在正和{[VAR_TM_FULLNAME]}一起庆祝胜利。老实说，眼下和学院通话并不是我的优先事项。</t>
  </si>
  <si>
    <t>Нет. Мы празднуем победу с {[VAR_TM_FULLNAME]}. Честно говоря, разговоры с академией сейчас не мой приоритет.</t>
  </si>
  <si>
    <t>Não. Estamos comemorando a vitória com {[VAR_TM_FULLNAME]}. Falar com a academia não é minha prioridade agora, para ser honesta.</t>
  </si>
  <si>
    <t>CONF3B_Q2_R4_1_M</t>
  </si>
  <si>
    <t>Não. Estamos comemorando a vitória com {[VAR_TM_FULLNAME]}. Falar com a academia não é minha prioridade agora, para ser honesto.</t>
  </si>
  <si>
    <t>CONF3B_Q2_R4_2_F</t>
  </si>
  <si>
    <t>Not at all. We’ll see about that once we’ve celebrated this title.</t>
  </si>
  <si>
    <t>Pas du tout, nous verrons cela après avoir fêté ce titre.</t>
  </si>
  <si>
    <t>Überhaupt nicht. Darum kümmern wir uns, wenn wir diesen Titelgewinn gefeiert haben.</t>
  </si>
  <si>
    <t>Pues no. Ya veremos cuando hayamos celebrado este título.</t>
  </si>
  <si>
    <t>Per ora no. Ne parliamo quando avremo festeggiato questo titolo.</t>
  </si>
  <si>
    <t>还没有。等我们庆祝完这场胜利后再说吧。</t>
  </si>
  <si>
    <t>Совсем нет. До этого дойдёт дело после празднования титула.</t>
  </si>
  <si>
    <t>Nem um pouco. Veremos isso depois de comemorarmos este título.</t>
  </si>
  <si>
    <t>CONF3B_Q2_R4_2_M</t>
  </si>
  <si>
    <t>CONF3B_Q3_F</t>
  </si>
  <si>
    <t>{[MEDIA/CONF3_Q3_M]}</t>
  </si>
  <si>
    <t>{[MEDIA/CONF3_Q3_F]}</t>
  </si>
  <si>
    <t>CONF3B_Q3_M</t>
  </si>
  <si>
    <t>CONF3B_Q3_R1_1_F</t>
  </si>
  <si>
    <t>If we don’t take a break after a first Grand Slam win, I don’t know when we will.</t>
  </si>
  <si>
    <t>Si on ne se repose pas après un premier titre du Grand Chelem, je ne sais pas quand on le fera.</t>
  </si>
  <si>
    <t>Wenn wir nach einem ersten Grand-Slam-Titel keine Pause einlegen, dann wüsste ich nicht, wann wir das sonst tun sollten.</t>
  </si>
  <si>
    <t>Si no nos tomamos un descanso después de una primera victoria en un Grand Slam, no sé cuándo íbamos a hacerlo.</t>
  </si>
  <si>
    <t>Se non ci prendiamo una pausa dopo aver vinto un torneo del Grande Slam, non so quando ce la prendiamo.</t>
  </si>
  <si>
    <t>如果赢下首个大满贯都不休息一下，那我真不知道什么时候该休息了。</t>
  </si>
  <si>
    <t>Если мы не возьмём паузу после первой победы на турнире Большого шлема, то когда вообще её брать?</t>
  </si>
  <si>
    <t>Se não fizermos uma pausa depois de uma primeira vitória em Grand Slam, não sei quando faremos.</t>
  </si>
  <si>
    <t>CONF3B_Q3_R1_1_M</t>
  </si>
  <si>
    <t>CONF3B_Q3_R1_2_F</t>
  </si>
  <si>
    <t>{[MEDIA/CONF3_Q3_R1_2_M]}</t>
  </si>
  <si>
    <t>CONF3B_Q3_R1_2_M</t>
  </si>
  <si>
    <t>CONF3B_Q3_R2_1_F</t>
  </si>
  <si>
    <t>We must strike while the iron is hot. We will certainly not relax after a win.</t>
  </si>
  <si>
    <t>Wir müssen das Eisen schmieden, solange es heiß ist. Wir werden uns nach dem Sieg sicher nicht zurücklehnen.</t>
  </si>
  <si>
    <t>Hay que golpear el hierro mientras está caliente. No vamos a relajarnos después de una victoria.</t>
  </si>
  <si>
    <t>Dobbiamo battere il ferro finché è caldo! Di sicuro non ci rilassiamo dopo una vittoria!</t>
  </si>
  <si>
    <t>要趁热打铁。赢球之后我们绝不会松懈。</t>
  </si>
  <si>
    <t>Нужно ковать железо, пока горячо. Мы точно не будем расслабляться после этой победы.</t>
  </si>
  <si>
    <t>Temos que aproveitar o momento. Certamente não vamos relaxar depois de uma vitória.</t>
  </si>
  <si>
    <t>CONF3B_Q3_R2_1_M</t>
  </si>
  <si>
    <t>CONF3B_Q3_R2_2_F</t>
  </si>
  <si>
    <t>{[MEDIA/CONF3_Q3_R2_3_M]}</t>
  </si>
  <si>
    <t>CONF3B_Q3_R2_2_M</t>
  </si>
  <si>
    <t>CONF3B_Q3_R3_1_F</t>
  </si>
  <si>
    <t>{[VAR_TM_FULLNAME]} has earned a rest. She’ll need to make sure not to lose her momentum now that she’s in top form.</t>
  </si>
  <si>
    <t>{[VAR_TM_FULLNAME]} a mérité du repos, il faudra tout de même faire attention à ne pas sortir de sa saison alors qu’elle est au sommet de son art.</t>
  </si>
  <si>
    <t>{[VAR_TM_FULLNAME]} hat sich eine Pause verdient. Sie muss darauf achten, dass sie ihren Schwung beibehält, jetzt, wo sie gerade in Topform ist.</t>
  </si>
  <si>
    <t>{[VAR_TM_FULLNAME]} se ha ganado un descanso. No obstante, tendrá que asegurarse de no perder impulso ahora que está en plena forma.</t>
  </si>
  <si>
    <t>{[VAR_TM_FULLNAME]} si merita un po' di riposo, ma bisogna fare attenzione a non perdere il ritmo adesso che è al top della condizione.</t>
  </si>
  <si>
    <t>{[VAR_TM_FULLNAME]}是应该好好休息一下。但她也得确保自己不会在巅峰状态时失去势头。</t>
  </si>
  <si>
    <t>{[VAR_TM_FULLNAME]} заслуживает отдыха. Но ей нужно постараться не потерять темп, находясь на пике формы.</t>
  </si>
  <si>
    <t>{[VAR_TM_FULLNAME]} mereceu um descanso. Ela precisará garantir que não perca o embalo agora que está em ótima forma.</t>
  </si>
  <si>
    <t>CONF3B_Q3_R3_1_M</t>
  </si>
  <si>
    <t>{[VAR_TM_FULLNAME]} has earned a rest. He’ll need to make sure not to lose his momentum now that he’s in top form.</t>
  </si>
  <si>
    <t>{[VAR_TM_FULLNAME]} a mérité du repos, il faudra tout de même faire attention à ne pas sortir de sa saison alors qu’il est au sommet de son art.</t>
  </si>
  <si>
    <t>{[VAR_TM_FULLNAME]} hat sich eine Pause verdient. Er muss darauf achten, dass er seinen Schwung beibehält, jetzt, wo er gerade in Topform ist.</t>
  </si>
  <si>
    <t>{[VAR_TM_FULLNAME]}是应该好好休息一下。但他也得确保自己不会在巅峰状态时失去势头。</t>
  </si>
  <si>
    <t>{[VAR_TM_FULLNAME]} заслуживает отдыха. Но ему нужно постараться не потерять темп, находясь на пике формы.</t>
  </si>
  <si>
    <t>{[VAR_TM_FULLNAME]} mereceu um descanso. Ele precisará garantir que não perca o embalo agora que está em ótima forma.</t>
  </si>
  <si>
    <t>CONF3B_Q3_R3_2_F</t>
  </si>
  <si>
    <t>{[MEDIA/CONF3_Q3_R3_2_M]}</t>
  </si>
  <si>
    <t>CONF3B_Q3_R3_2_M</t>
  </si>
  <si>
    <t>CONF3B_Q3_R4_1_F</t>
  </si>
  <si>
    <t>Not necessarily time off, but the medical team will make sure to take care of her to avoid any physical issues.</t>
  </si>
  <si>
    <t>Pas forcément des jours off, mais une grande attention de la part de toute l’équipe médicale pour éviter les pépins physiques.</t>
  </si>
  <si>
    <t>Nicht unbedingt Freizeit, aber das medizinische Team wird sicherstellen, dass sie gut versorgt ist, damit sie auch körperlich in Form bleibt.</t>
  </si>
  <si>
    <t>No exactamente tiempo libre, pero el equipo médico se asegurará de cuidarla para evitar problemas físicos.</t>
  </si>
  <si>
    <t>Non una vacanza, ma una grande attenzione da parte dell'équipe medica per evitare fastidi fisici.</t>
  </si>
  <si>
    <t>不一定要休假，但医疗团队会确保对她进行充分照顾，以避免身体出现任何问题。</t>
  </si>
  <si>
    <t>Не обязательно отдых, но медицинская команда проследит за тем, чтобы избежать любых физических проблем.</t>
  </si>
  <si>
    <t>Não necessariamente um tempo de descanso, mas a equipe médica garantirá que ela receba os cuidados necessários para evitar qualquer problema físico.</t>
  </si>
  <si>
    <t>CONF3B_Q3_R4_1_M</t>
  </si>
  <si>
    <t>Not necessarily time off, but the medical team will make sure to take care of him to avoid any physical issues.</t>
  </si>
  <si>
    <t>Nicht unbedingt Freizeit, aber das medizinische Team wird sicherstellen, dass er gut versorgt ist, damit er auch körperlich in Form bleibt.</t>
  </si>
  <si>
    <t>No exactamente tiempo libre, pero el equipo médico se asegurará de cuidarlo para evitar problemas físicos.</t>
  </si>
  <si>
    <t>不一定要休假，但医疗团队会确保对他进行充分照顾，以避免身体出现任何问题。</t>
  </si>
  <si>
    <t>Não necessariamente um tempo de descanso, mas a equipe médica garantirá que ele receba os cuidados necessários para evitar qualquer problema físico.</t>
  </si>
  <si>
    <t>CONF3B_Q3_R4_2_F</t>
  </si>
  <si>
    <t>{[MEDIA/CONF3_Q3_R4_3_F]}</t>
  </si>
  <si>
    <t>CONF3B_Q3_R4_2_M</t>
  </si>
  <si>
    <t>{[MEDIA/CONF3_Q3_R4_3_M]}</t>
  </si>
  <si>
    <t>CONF3B_Q4_F</t>
  </si>
  <si>
    <t>{[VAR_TM_FULLNAME]} surprised everyone with this major title even though she’s not even in the top 5. Is climbing in the rankings her next goal?</t>
  </si>
  <si>
    <t>{[VAR_TM_FULLNAME]} a surpris tout le monde avec ce titre majeur alors qu’elle n’est même pas dans le top 5, monter au classement est-il le prochain objectif ?</t>
  </si>
  <si>
    <t>{[VAR_TM_FULLNAME]} hat alle mit diesem wichtigen Titelgewinn überrascht, obwohl sie nicht einmal zu den 5 Besten gehört. Wie sieht ihr nächstes Ziel aus? Will sie noch weiter aufsteigen?</t>
  </si>
  <si>
    <t>{[VAR_TM_FULLNAME]} ha sorprendido a todos con este gran título a pesar de que ni siquiera está en el Top 5. ¿Subir en la clasificación es su próximo objetivo?</t>
  </si>
  <si>
    <t>{[VAR_TM_FULLNAME]} ha stupito tutti vincendo un torneo major anche se non è neanche nella top 5. Il prossimo obiettivo è scalare la classifica?</t>
  </si>
  <si>
    <t>{[VAR_TM_FULLNAME]}虽然还不在世界前五，却意外拿下了这个大满贯冠军。接下来的目标是不是要提升排名？</t>
  </si>
  <si>
    <t>{[VAR_TM_FULLNAME]} удивила всех этим титулом мейджора, хотя она даже не входит в топ-5. Является ли повышение в рейтинге её следующей целью?</t>
  </si>
  <si>
    <t>{[VAR_TM_FULLNAME]} surpreendeu a todos com este grande título, mesmo não estando entre as 5 primeiras. A escalada no ranking é o próximo objetivo dela?</t>
  </si>
  <si>
    <t>CONF3B_Q4_M</t>
  </si>
  <si>
    <t>{[VAR_TM_FULLNAME]} surprised everyone with this major title even though he’s not even in the top 5. Is climbing in the rankings his next goal?</t>
  </si>
  <si>
    <t>{[VAR_TM_FULLNAME]} a surpris tout le monde avec ce titre majeur alors qu’il n’est même pas dans le top 5, monter au classement est-il le prochain objectif ?</t>
  </si>
  <si>
    <t>{[VAR_TM_FULLNAME]} hat alle mit diesem wichtigen Titelgewinn überrascht, obwohl er nicht einmal zu den 5 Besten gehört. Wie sieht sein nächstes Ziel aus? Will er noch weiter aufsteigen?</t>
  </si>
  <si>
    <t>{[VAR_TM_FULLNAME]} удивил всех этим титулом мейджора, хотя он даже не входит в топ-5. Является ли повышение в рейтинге его следующей целью?</t>
  </si>
  <si>
    <t>{[VAR_TM_FULLNAME]} surpreendeu a todos com este grande título, mesmo não estando entre os 5 primeiros. A escalada no ranking é o próximo objetivo dele?</t>
  </si>
  <si>
    <t>CONF3B_Q4_R1_1_F</t>
  </si>
  <si>
    <t>Of course. That would be the next logical step. A Grand Slam winner who’s not at the top of the rankings would be unusual.</t>
  </si>
  <si>
    <t>Tout à fait, ce serait la suite logique, un vainqueur de Grand Chelem qui n’a pas été au sommet du tennis mondial ferait un petit peu tâche.</t>
  </si>
  <si>
    <t>Aber ja doch! Das wäre natürlich der nächste logische Schritt. Ein Grand-Slam-Gewinner, der nicht auf der Bestenliste geführt wird, wäre doch eher ungewöhnlich.</t>
  </si>
  <si>
    <t>Por supuesto. Por lógica, ese sería el siguiente paso. No es habitual ganar un Grand Slam y no estar en la cima de la clasificación.</t>
  </si>
  <si>
    <t>Certo, è la conseguenza logica. Una vincitrice del Grande Slam che non è ai vertici della classifica sarebbe davvero inusuale.</t>
  </si>
  <si>
    <t>当然。这是顺理成章的下一步。一个大满贯冠军却不在排名前列，确实不太常见。</t>
  </si>
  <si>
    <t>Конечно. Это был бы следующий логичный шаг. Победитель турнира Большого шлема вне вершины рейтинга — это странно.</t>
  </si>
  <si>
    <t>Claro. Esse seria o próximo passo lógico. Uma vencedora de Grand Slam que não está no topo do ranking seria incomum.</t>
  </si>
  <si>
    <t>CONF3B_Q4_R1_1_M</t>
  </si>
  <si>
    <t>Certo, è la conseguenza logica. Un vincitore del Grande Slam che non è ai vertici della classifica sarebbe davvero inusuale.</t>
  </si>
  <si>
    <t>Claro. Esse seria o próximo passo lógico. Um vencedor de Grand Slam que não está no topo do ranking seria incomum.</t>
  </si>
  <si>
    <t>CONF3B_Q4_R1_2_F</t>
  </si>
  <si>
    <t>Indeed. We need to aim for first in the world. {[VAR_TM_FIRSTNAME]} has shown that she can be the best for two weeks. Now she just needs to do it for a full season.</t>
  </si>
  <si>
    <t>Effectivement, nous devons viser la première place mondiale, {[VAR_TM_FIRSTNAME]} a montré qu’elle pouvait être la meilleure sur deux semaines, il reste à le faire sur une saison complète.</t>
  </si>
  <si>
    <t>Oh ja. Wir zielen auf den ersten Platz der Weltrangliste ab. {[VAR_TM_FIRSTNAME]} hat gezeigt, dass sie für zwei Wochen lang wirklich die Beste sein kann. Das muss sie jetzt nur eine ganze Saison lang tun.</t>
  </si>
  <si>
    <t>En efecto. Tenemos que apuntar a ser los primeros del mundo. {[VAR_TM_FIRSTNAME]} ha demostrado que puede ser la mejor durante dos semanas. Ahora solo necesita mantenerlo durante toda una temporada.</t>
  </si>
  <si>
    <t>Esatto, puntiamo al primo posto del ranking mondiale, {[VAR_TM_FIRSTNAME]} sta dimostrando di essere la migliore da due settimane a questa parte. Adesso deve farlo per una stagione intera.</t>
  </si>
  <si>
    <t>没错。我们要把目标定在世界第一。{[VAR_TM_FIRSTNAME]}已经证明她能在两周内做到最好。接下来，她要在整个赛季中保持这样的水准。</t>
  </si>
  <si>
    <t>Безусловно. Нужно стремиться к первой строке мирового рейтинга. {[VAR_TM_FIRSTNAME]} доказала, что может быть лучшей две недели. Теперь нужно показать это за весь сезон.</t>
  </si>
  <si>
    <t>De fato. Precisamos mirar o primeiro lugar do mundo. {[VAR_TM_FIRSTNAME]} mostrou que pode ser a melhor por duas semanas. Agora, ela só precisa fazer isso por uma temporada completa.</t>
  </si>
  <si>
    <t>CONF3B_Q4_R1_2_M</t>
  </si>
  <si>
    <t>Indeed. We need to aim for first in the world. {[VAR_TM_FIRSTNAME]} has shown that he can be the best for two weeks. Now he just needs to do it for a full season.</t>
  </si>
  <si>
    <t>Effectivement, nous devons viser la première place mondiale, {[VAR_TM_FIRSTNAME]} a montré qu’il pouvait être le meilleur sur deux semaines, il reste à le faire sur une saison complète.</t>
  </si>
  <si>
    <t>Oh ja. Wir zielen auf den ersten Platz der Weltrangliste ab. {[VAR_TM_FIRSTNAME]} hat gezeigt, dass er für zwei Wochen lang wirklich der Beste sein kann. Das muss er jetzt nur eine ganze Saison lang tun.</t>
  </si>
  <si>
    <t>En efecto. Tenemos que apuntar a ser los primeros del mundo. {[VAR_TM_FIRSTNAME]} ha demostrado que puede ser el mejor durante dos semanas. Ahora solo necesita mantenerlo durante toda una temporada.</t>
  </si>
  <si>
    <t>Esatto, puntiamo al primo posto del ranking mondiale, {[VAR_TM_FIRSTNAME]} sta dimostrando di essere il migliore da due settimane a questa parte. Adesso deve farlo per una stagione intera.</t>
  </si>
  <si>
    <t>没错。我们要把目标定在世界第一。{[VAR_TM_FIRSTNAME]}已经证明他能在两周内做到最好。接下来，他要在整个赛季中保持这样的水准。</t>
  </si>
  <si>
    <t>Безусловно. Нужно стремиться к первой строке мирового рейтинга. {[VAR_TM_FIRSTNAME]} доказал, что может быть лучшим две недели. Теперь нужно показать это за весь сезон.</t>
  </si>
  <si>
    <t>De fato. Precisamos mirar o primeiro lugar do mundo. {[VAR_TM_FIRSTNAME]} mostrou que pode ser o melhor por duas semanas. Agora, ele só precisa fazer isso por uma temporada completa.</t>
  </si>
  <si>
    <t>CONF3B_Q4_R2_1_F</t>
  </si>
  <si>
    <t>Yes. She’ll need to show regular results and not lose any points on the way. Our first goal is to be in the top 3.</t>
  </si>
  <si>
    <t>Oui, il va falloir montrer de la régularité dans les résultats et ne pas laisser filer de points en route, l’objectif est le top 3 dans un premier temps.</t>
  </si>
  <si>
    <t>Ja. Sie muss regelmäßige Erfolge einheimsen und darf es sich nicht leisten, auf dem Weg dahin Punkte zu verlieren. Unser nächstes Ziel ist es, unter die Top 3 zu kommen.</t>
  </si>
  <si>
    <t>Sí. Deberá mostrar resultados regulares y no dejarse puntos por el camino. Nuestro primer objetivo es estar en el Top 3.</t>
  </si>
  <si>
    <t>Sì, deve portare a casa i risultati con regolarità e non perdere altri punti per strada, l'obiettivo per ora è arrivare nella top 3.</t>
  </si>
  <si>
    <t>是的。她需要保持稳定的成绩，尽量不在积分上失分。我们的首要目标是进入世界前三。</t>
  </si>
  <si>
    <t>Да. Ей нужно показывать стабильные результаты и не терять очки по пути. Наша первая цель — попасть в топ-3.</t>
  </si>
  <si>
    <t>Sim. Ela precisará mostrar resultados regulares e não perder pontos no caminho. Nosso primeiro objetivo é estar entre as 3 primeiras.</t>
  </si>
  <si>
    <t>CONF3B_Q4_R2_1_M</t>
  </si>
  <si>
    <t>Yes. He’ll need to show regular results and not lose any points on the way. Our first goal is to be in the top 3.</t>
  </si>
  <si>
    <t>Ja. Er muss regelmäßige Erfolge einheimsen und darf es sich nicht leisten, auf dem Weg dahin Punkte zu verlieren. Unser nächstes Ziel ist es, unter die Top 3 zu kommen.</t>
  </si>
  <si>
    <t>是的。他需要保持稳定的成绩，尽量不在积分上失分。我们的首要目标是进入世界前三。</t>
  </si>
  <si>
    <t>Да. Ему нужно показывать стабильные результаты и не терять очки по пути. Наша первая цель — попасть в топ-3.</t>
  </si>
  <si>
    <t>Sim. Ele precisará mostrar resultados regulares e não perder pontos no caminho. Nosso primeiro objetivo é estar entre os 3 primeiros.</t>
  </si>
  <si>
    <t>CONF3B_Q4_R2_2_F</t>
  </si>
  <si>
    <t>That’s the next goal on the list. No doubt about it. We’ll need good results, one after another, to secure our spot on the top of the circuit podium.</t>
  </si>
  <si>
    <t>C’est le prochain objectif à atteindre, c’est clair. Il va falloir enchaîner les bons résultats pour monter sur le podium du circuit.</t>
  </si>
  <si>
    <t>Das ist das nächste Ziel auf der Liste. Kein Zweifel. Wir brauchen jetzt gute Ergebnisse, eines nach dem anderen, um uns einen Platz auf dem Siegertreppchen jeder Tour zu sichern.</t>
  </si>
  <si>
    <t>Ese es el próximo objetivo de la lista. No cabe duda. Necesitaremos buenos resultados, uno tras otro, para asegurarnos un lugar en lo más alto del circuito.</t>
  </si>
  <si>
    <t>È il prossimo obiettivo da raggiungere, chiaramente. Dobbiamo portare a casa risultati per arrivare sul podio del circuito.</t>
  </si>
  <si>
    <t>这就是我们接下来的目标，毫无疑问。我们必须在接下来的比赛中持续拿出好成绩，才能稳居巡回赛的顶端。</t>
  </si>
  <si>
    <t>Это следующая цель. Без сомнений. Нам нужны хорошие результаты один за другим, чтобы закрепиться на вершине тура.</t>
  </si>
  <si>
    <t>Esse é o próximo objetivo na lista. Sem dúvida. Precisaremos de bons resultados, um após o outro, para garantir nosso lugar no pódio do circuito.</t>
  </si>
  <si>
    <t>CONF3B_Q4_R2_2_M</t>
  </si>
  <si>
    <t>CONF3B_Q4_R3_1_F</t>
  </si>
  <si>
    <t>The rankings come with strong performances. We play to win at every tournament, so of course {[VAR_TM_FULLNAME]} wants to have the best ranking possible.</t>
  </si>
  <si>
    <t>Le classement vient avec les bonnes performances, nous jouons chaque tournoi pour le gagner donc évidemment {[VAR_TM_FULLNAME]} veut le meilleur classement possible.</t>
  </si>
  <si>
    <t>Ein gutes Ranking geht immer mit guter Leistung einher. Wir werden in jedem Turnier auf Sieg spielen. Also ja, natürlich strebt {[VAR_TM_FULLNAME]} den bestmöglichen Platz an.</t>
  </si>
  <si>
    <t>Las buenas clasificaciones llegan con los buenos resultados. Jugamos para ganar en todos los torneos, así que, por supuesto, {[VAR_TM_FULLNAME]} quiere tener la mejor clasificación posible.</t>
  </si>
  <si>
    <t>La classifica arriva con prestazioni valide. Quando disputiamo un torneo, lo vogliamo vincere, è ovvio che {[VAR_TM_FULLNAME]} voglia il miglior posto in classifica.</t>
  </si>
  <si>
    <t>高排名来自出色的表现。我们每一场比赛都是为了赢球而战，所以{[VAR_TM_FULLNAME]}自然也希望能拥有更高的排名。</t>
  </si>
  <si>
    <t>Рейтинг приходит вместе с результатами. Мы играем, чтобы выигрывать каждый турнир, и, конечно, {[VAR_TM_FULLNAME]} хочет иметь максимально высокий рейтинг.</t>
  </si>
  <si>
    <t>O ranking vem com atuações fortes. Jogamos para vencer em todos os torneios, então, claro, {[VAR_TM_FULLNAME]} quer ter o melhor ranking possível.</t>
  </si>
  <si>
    <t>CONF3B_Q4_R3_1_M</t>
  </si>
  <si>
    <t>CONF3B_Q4_R3_2_F</t>
  </si>
  <si>
    <t>We can’t aim only for a better ranking and leave everything else to the wayside. We need to look for wins. A good rank comes with them. Those goals are linked.</t>
  </si>
  <si>
    <t>On ne peut pas simplement viser un meilleur classement, il faut chercher les victoires, un bon classement vient avec. Ces objectifs sont liés.</t>
  </si>
  <si>
    <t>Wir können nicht nur auf einen besseren Platz auf der Rangliste abzielen und alles andere missachten. Wir müssen ganz auf Gewinn gepolt sein. Eine gute Platzierung baut darauf auf. Diese Ziele sind alle miteinander verbunden.</t>
  </si>
  <si>
    <t>No podemos apuntar solo a una mejor clasificación y dejarnos todo lo demás por el camino. Necesitamos buscar victorias. Ellas llevan consigo una buena clasificación. Ambos objetivos están vinculados.</t>
  </si>
  <si>
    <t>Non puntiamo solo a migliorare il ranking. Dobbiamo vincere, la classifica viene con le vittorie. Sono obiettivi collegati.</t>
  </si>
  <si>
    <t>我们不能只盯着排名提升而忽视其他目标。赢球才是关键，好排名会随之而来。这两个目标密不可分。</t>
  </si>
  <si>
    <t>Нельзя стремиться только к рейтингу, забывая обо всём остальном. Нужно стремиться к победам. Рейтинг придёт вместе с ними. Эти цели связаны.</t>
  </si>
  <si>
    <t>Não podemos mirar apenas um ranking melhor e deixar todo o resto de lado. Precisamos buscar vitórias. Um bom ranking vem com elas. Esses objetivos estão ligados.</t>
  </si>
  <si>
    <t>CONF3B_Q4_R3_2_M</t>
  </si>
  <si>
    <t>CONF3B_Q5_F</t>
  </si>
  <si>
    <t>Will win this tournament was part of your goals start this season? Can we conclude that your season is successful?</t>
  </si>
  <si>
    <t>Est-ce que remporter ce tournoi faisait partie de vos objectifs de début de cette saison ? Peut-on en conclure que votre saison est réussie ?</t>
  </si>
  <si>
    <t>War es zu Beginn der Saison eines der Ziele, dieses Turnier zu gewinnen? Dürfen wir davon ausgehen, dass die Saison wirklich ein Erfolg war?</t>
  </si>
  <si>
    <t>¿Ganar este torneo estaba entre sus objetivos al comienzo de la temporada? ¿Podemos decir que la temporada ha sido un éxito?</t>
  </si>
  <si>
    <t>La vittoria del torneo era uno degli obiettivi della stagione? Possiamo dire che la stagione è stata un successo?</t>
  </si>
  <si>
    <t>赢得这项赛事是您本赛季初的目标之一吗？我们能否就此判断您的赛季获得了成功？</t>
  </si>
  <si>
    <t>Победа на этом турнире была одной из целей на начало сезона? Можно ли считать сезон успешным?</t>
  </si>
  <si>
    <t>Vencer este torneio estava entre seus objetivos no início da temporada? Podemos concluir que sua temporada é um sucesso?</t>
  </si>
  <si>
    <t>CONF3B_Q5_M</t>
  </si>
  <si>
    <t>CONF3B_Q5_R1_1_F</t>
  </si>
  <si>
    <t>{[MEDIA/CONF3_Q5_R1_1_M]}</t>
  </si>
  <si>
    <t>CONF3B_Q5_R1_1_M</t>
  </si>
  <si>
    <t>CONF3B_Q5_R1_2_F</t>
  </si>
  <si>
    <t>{[MEDIA/CONF3_Q5_R1_2_M]}</t>
  </si>
  <si>
    <t>CONF3B_Q5_R1_2_M</t>
  </si>
  <si>
    <t>CONF3B_Q5_R2_1_F</t>
  </si>
  <si>
    <t>{[MEDIA/CONF3_Q5_R2_1_M]}</t>
  </si>
  <si>
    <t>CONF3B_Q5_R2_1_M</t>
  </si>
  <si>
    <t>CONF3B_Q5_R2_2_F</t>
  </si>
  <si>
    <t>{[MEDIA/CONF3_Q5_R2_2_M]}</t>
  </si>
  <si>
    <t>CONF3B_Q5_R2_2_M</t>
  </si>
  <si>
    <t>CONF3B_Q5_R3_1_F</t>
  </si>
  <si>
    <t>{[MEDIA/CONF3_Q5_R3_1_M]}</t>
  </si>
  <si>
    <t>CONF3B_Q5_R3_1_M</t>
  </si>
  <si>
    <t>CONF3B_Q5_R3_2_F</t>
  </si>
  <si>
    <t>{[MEDIA/CONF3_Q5_R3_2_M]}</t>
  </si>
  <si>
    <t>CONF3B_Q5_R3_2_M</t>
  </si>
  <si>
    <t>CONF3B_Q5_R4_1_F</t>
  </si>
  <si>
    <t>{[MEDIA/CONF3_Q5_R4_1_F]}</t>
  </si>
  <si>
    <t>CONF3B_Q5_R4_1_M</t>
  </si>
  <si>
    <t>{[MEDIA/CONF3_Q5_R4_1_M]}</t>
  </si>
  <si>
    <t>CONF3B_Q5_R4_2_F</t>
  </si>
  <si>
    <t>{[MEDIA/CONF3_Q5_R4_2_M]}</t>
  </si>
  <si>
    <t>CONF3B_Q5_R4_2_M</t>
  </si>
  <si>
    <t>CONF3B_Q6_F</t>
  </si>
  <si>
    <t>{[MEDIA/CONF3_Q6_M]}</t>
  </si>
  <si>
    <t>CONF3B_Q6_M</t>
  </si>
  <si>
    <t>CONF3B_Q6_R1_1_F</t>
  </si>
  <si>
    <t>{​​​​​​​​[VAR_TM_FULLNAME]}​​​​​​​​ is now one of the few players to have won a major tournament, he needs to hold on this level of performance now. If he manages to do it, he will surely win other majors.</t>
  </si>
  <si>
    <t>{[VAR_TM_FULLNAME]} fait maintenant partie des vainqueurs de majeur, il va falloir assumer mais je suis sûr qu’il est parti pour en gagner d’autres.</t>
  </si>
  <si>
    <t>{​​​​​​​​[VAR_TM_FULLNAME]} ist jetzt einer der wenigen Spieler, die ein großes Turnier gewonnen haben. Es ist wichtig, dass er dieses Niveau jetzt auch beibehält. Wenn ihm das gelingt, wird er auch andere hochrangige Turniere gewinnen.</t>
  </si>
  <si>
    <t>{[VAR_TM_FULLNAME]} está en el reducido club de quienes han ganado un torneo importante, pero ahora tiene que mantener ese nivel de rendimiento. Si lo consigue, seguramente gane otros grandes torneos.</t>
  </si>
  <si>
    <t>{​​​​​​​​[VAR_TM_FULLNAME]}​​​​​​​​ è una delle poche a avere vinto un torneo major, adesso deve mantenere questi livelli. Se ci riesce, ne vincerà sicuramente altri.</t>
  </si>
  <si>
    <t>{​​​​​​​​[VAR_TM_FULLNAME]}​​​​​​​现在已经跻身少数赢得大满贯赛事的球员之列。接下来她需要保持这种竞技水平。只要能做到这一点，她肯定还会赢得更多大满贯冠军。</t>
  </si>
  <si>
    <t>{[VAR_TM_FULLNAME]} теперь одна из немногих игроков, выигравших турнир Большого шлема. Теперь ей нужно удержать этот уровень игры. Если она справится, то наверняка выиграет и другие мейджоры.</t>
  </si>
  <si>
    <t>{​​​​​​​​[VAR_TM_FULLNAME]}​​​​​​​​ é agora um dos poucos jogadores a ter vencido um grande torneio, ele precisa manter este nível de performance. Se ele conseguir, certamente vencerá outros majors.</t>
  </si>
  <si>
    <t>CONF3B_Q6_R1_1_M</t>
  </si>
  <si>
    <t>{​​​​​​​​[VAR_TM_FULLNAME]}​​​​​​​​ è uno dei pochi a avere vinto un torneo major, adesso deve mantenere questi livelli adesso. Se ci riesce, ne vincerà sicuramente altri.</t>
  </si>
  <si>
    <t>{​​​​​​​​[VAR_TM_FULLNAME]}​​​​​​​现在已经跻身少数赢得大满贯赛事的球员之列。接下来他需要保持这种竞技水平。只要能做到这一点，他肯定还会赢得更多大满贯冠军。</t>
  </si>
  <si>
    <t>{[VAR_TM_FULLNAME]} теперь один из немногих игроков, выигравших турнир Большого шлема. Теперь ему нужно удержать этот уровень игры. Если он справится, то наверняка выиграет и другие мейджоры.</t>
  </si>
  <si>
    <t>CONF3B_Q6_R1_2_F</t>
  </si>
  <si>
    <t>{[MEDIA/CONF3_Q6_R1_2_M]}</t>
  </si>
  <si>
    <t>CONF3B_Q6_R1_2_M</t>
  </si>
  <si>
    <t>CONF3B_Q6_R2_1_F</t>
  </si>
  <si>
    <t>{[MEDIA/CONF3_Q6_R2_1_F]}</t>
  </si>
  <si>
    <t>CONF3B_Q6_R2_1_M</t>
  </si>
  <si>
    <t>{[MEDIA/CONF3_Q6_R2_1_M]}</t>
  </si>
  <si>
    <t>CONF3B_Q6_R2_2_F</t>
  </si>
  <si>
    <t>{[MEDIA/CONF3_Q6_R2_2_M]}</t>
  </si>
  <si>
    <t>{[VAR_TM_FIRSTNAME]} est l’une des leadeuses du tennis mondial, elle va capitaliser dessus et continuer de tout rafler.</t>
  </si>
  <si>
    <t>CONF3B_Q6_R2_2_M</t>
  </si>
  <si>
    <t>{[VAR_TM_FIRSTNAME]} est l’un des leaders du tennis mondial, il va capitaliser dessus et continuer de tout rafler.</t>
  </si>
  <si>
    <t>CONF3B_Q6_R3_1_F</t>
  </si>
  <si>
    <t>{[MEDIA/CONF3_Q6_R3_1_F]}</t>
  </si>
  <si>
    <t>CONF3B_Q6_R3_1_M</t>
  </si>
  <si>
    <t>{[MEDIA/CONF3_Q6_R3_1_M]}</t>
  </si>
  <si>
    <t>CONF3B_Q6_R3_2_F</t>
  </si>
  <si>
    <t>{[MEDIA/CONF3_Q6_R3_2_M]}</t>
  </si>
  <si>
    <t>CONF3B_Q6_R3_2_M</t>
  </si>
  <si>
    <t>CONF3B_Q6_R4_1_F</t>
  </si>
  <si>
    <t>{[MEDIA/CONF3_Q6_R4_1_F]}</t>
  </si>
  <si>
    <t>CONF3B_Q6_R4_1_M</t>
  </si>
  <si>
    <t>{[MEDIA/CONF3_Q6_R4_1_M]}</t>
  </si>
  <si>
    <t>CONF3B_Q6_R4_2_F</t>
  </si>
  <si>
    <t>{[MEDIA/CONF3_Q6_R4_2_M]}</t>
  </si>
  <si>
    <t>CONF3B_Q6_R4_2_M</t>
  </si>
  <si>
    <t>CONF3B_Q7_F</t>
  </si>
  <si>
    <t>{[MEDIA/CONF3_Q7_F]}</t>
  </si>
  <si>
    <t>{[MEDIA/CONF3_Q7_M]}</t>
  </si>
  <si>
    <t>CONF3B_Q7_M</t>
  </si>
  <si>
    <t>CONF3B_Q7_R1_1_F</t>
  </si>
  <si>
    <t>{[MEDIA/CONF3_Q7_R1_1_F]}</t>
  </si>
  <si>
    <t>CONF3B_Q7_R1_1_M</t>
  </si>
  <si>
    <t>{[MEDIA/CONF3_Q7_R1_1_M]}</t>
  </si>
  <si>
    <t>CONF3B_Q7_R1_2_F</t>
  </si>
  <si>
    <t>{[MEDIA/CONF3_Q7_R1_2_F]}</t>
  </si>
  <si>
    <t>CONF3B_Q7_R1_2_M</t>
  </si>
  <si>
    <t>{[MEDIA/CONF3_Q7_R1_2_M]}</t>
  </si>
  <si>
    <t>CONF3B_Q7_R2_1_F</t>
  </si>
  <si>
    <t>{[MEDIA/CONF3_Q7_R2_1_F]}</t>
  </si>
  <si>
    <t>CONF3B_Q7_R2_1_M</t>
  </si>
  <si>
    <t>{[MEDIA/CONF3_Q7_R2_1_M]}</t>
  </si>
  <si>
    <t>CONF3B_Q7_R2_2_F</t>
  </si>
  <si>
    <t>{[MEDIA/CONF3_Q7_R2_2_M]}</t>
  </si>
  <si>
    <t>CONF3B_Q7_R2_2_M</t>
  </si>
  <si>
    <t>CONF3B_Q7_R3_1_F</t>
  </si>
  <si>
    <t>{[MEDIA/CONF3_Q7_R3_1_F]}</t>
  </si>
  <si>
    <t>CONF3B_Q7_R3_1_M</t>
  </si>
  <si>
    <t>{[MEDIA/CONF3_Q7_R3_1_M]}</t>
  </si>
  <si>
    <t>CONF3B_Q7_R3_2_F</t>
  </si>
  <si>
    <t>{[MEDIA/CONF3_Q7_R3_2_F]}</t>
  </si>
  <si>
    <t>CONF3B_Q7_R3_2_M</t>
  </si>
  <si>
    <t>{[MEDIA/CONF3_Q7_R3_2_M]}</t>
  </si>
  <si>
    <t>CONF3B_Q7_R4_1_F</t>
  </si>
  <si>
    <t>{[MEDIA/CONF3_Q7_R4_1_M]}</t>
  </si>
  <si>
    <t>CONF3B_Q7_R4_1_M</t>
  </si>
  <si>
    <t>CONF3B_Q7_R4_2_F</t>
  </si>
  <si>
    <t>{[MEDIA/CONF3_Q7_R4_2_F]}</t>
  </si>
  <si>
    <t>CONF3B_Q7_R4_2_M</t>
  </si>
  <si>
    <t>{[MEDIA/CONF3_Q7_R4_2_M]}</t>
  </si>
  <si>
    <t>CONF3B_Q8_F</t>
  </si>
  <si>
    <t>{[MEDIA/CONF3_Q8_M]}</t>
  </si>
  <si>
    <t>CONF3B_Q8_M</t>
  </si>
  <si>
    <t>CONF3B_Q8_R1_1_F</t>
  </si>
  <si>
    <t>{[MEDIA/CONF3_Q8_R1_1_F]}</t>
  </si>
  <si>
    <t>CONF3B_Q8_R1_1_M</t>
  </si>
  <si>
    <t>{[MEDIA/CONF3_Q8_R1_1_M]}</t>
  </si>
  <si>
    <t>CONF3B_Q8_R1_2_F</t>
  </si>
  <si>
    <t>{[MEDIA/CONF3_Q8_R1_2_F]}</t>
  </si>
  <si>
    <t>CONF3B_Q8_R1_2_M</t>
  </si>
  <si>
    <t>{[MEDIA/CONF3_Q8_R1_2_M]}</t>
  </si>
  <si>
    <t>CONF3B_Q8_R2_1_F</t>
  </si>
  <si>
    <t>{[MEDIA/CONF3_Q8_R2_1_F]}</t>
  </si>
  <si>
    <t>CONF3B_Q8_R2_1_M</t>
  </si>
  <si>
    <t>{[MEDIA/CONF3_Q8_R2_1_M]}</t>
  </si>
  <si>
    <t>CONF3B_Q8_R2_2_F</t>
  </si>
  <si>
    <t>{[MEDIA/CONF3_Q8_R2_2_F]}</t>
  </si>
  <si>
    <t>CONF3B_Q8_R2_2_M</t>
  </si>
  <si>
    <t>{[MEDIA/CONF3_Q8_R2_2_M]}</t>
  </si>
  <si>
    <t>CONF3B_Q8_R3_1_F</t>
  </si>
  <si>
    <t>{[MEDIA/CONF3_Q8_R3_1_F]}</t>
  </si>
  <si>
    <t>CONF3B_Q8_R3_1_M</t>
  </si>
  <si>
    <t>{[MEDIA/CONF3_Q8_R3_1_M]}</t>
  </si>
  <si>
    <t>CONF3B_Q8_R3_2_F</t>
  </si>
  <si>
    <t>{[MEDIA/CONF3_Q8_R3_2_F]}</t>
  </si>
  <si>
    <t>CONF3B_Q8_R3_2_M</t>
  </si>
  <si>
    <t>{[MEDIA/CONF3_Q8_R3_2_M]}</t>
  </si>
  <si>
    <t>CONF3B_Q9_F</t>
  </si>
  <si>
    <t>What do you say to a player who’s playing for a major title for the first time?</t>
  </si>
  <si>
    <t>Que dit-on à sa joueuse lorsqu’elle joue pour un premier titre majeur ?</t>
  </si>
  <si>
    <t>Was gibt man einer Spielerin, die das erste Mal in ihrem Leben um einen großen Titelgewinn spielt, mit auf den Weg?</t>
  </si>
  <si>
    <t>¿Qué dices a los tenistas que se juegan un título importante por primera vez?</t>
  </si>
  <si>
    <t>Cosa si dice a una giocatrice che si gioca per la prima volta il titolo di un torneo del Grand Slam?</t>
  </si>
  <si>
    <t>对于首次打进大满贯决赛的球员，您会对他们说些什么？</t>
  </si>
  <si>
    <t>Что вы скажете игроку, который впервые играет за титул турнира Большого шлема?</t>
  </si>
  <si>
    <t>O que você diz a uma jogadora que está disputando um título importante pela primeira vez?</t>
  </si>
  <si>
    <t>CONF3B_Q9_M</t>
  </si>
  <si>
    <t>Que dit-on à son joueur lorsqu’il joue pour un premier titre majeur ?</t>
  </si>
  <si>
    <t>Was gibt man einem Spieler, der das erste Mal in seinem Leben um einen großen Titelgewinn spielt, mit auf den Weg?</t>
  </si>
  <si>
    <t>Cosa si dice a un giocatore che si gioca per la prima volta il titolo di un torneo del Grand Slam?</t>
  </si>
  <si>
    <t>O que você diz a um jogador que está disputando um título importante pela primeira vez?</t>
  </si>
  <si>
    <t>CONF3B_Q9_R1_1_F</t>
  </si>
  <si>
    <t>{[MEDIA/CONF3_Q9_R1_1_F]}</t>
  </si>
  <si>
    <t>CONF3B_Q9_R1_1_M</t>
  </si>
  <si>
    <t>{[MEDIA/CONF3_Q9_R1_1_M]}</t>
  </si>
  <si>
    <t>CONF3B_Q9_R1_2_F</t>
  </si>
  <si>
    <t>{[MEDIA/CONF3_Q9_R1_2_M]}</t>
  </si>
  <si>
    <t>CONF3B_Q9_R1_2_M</t>
  </si>
  <si>
    <t>CONF3B_Q9_R2_1_F</t>
  </si>
  <si>
    <t>{[MEDIA/CONF3_Q9_R2_1_M]}</t>
  </si>
  <si>
    <t>CONF3B_Q9_R2_1_M</t>
  </si>
  <si>
    <t>CONF3B_Q9_R2_2_F</t>
  </si>
  <si>
    <t>{[MEDIA/CONF3_Q9_R2_2_M]}</t>
  </si>
  <si>
    <t>CONF3B_Q9_R2_2_M</t>
  </si>
  <si>
    <t>CONF3B_Q9_R3_1_F</t>
  </si>
  <si>
    <t>{[MEDIA/CONF3_Q9_R3_1_F]}</t>
  </si>
  <si>
    <t>CONF3B_Q9_R3_1_M</t>
  </si>
  <si>
    <t>{[MEDIA/CONF3_Q9_R3_1_M]}</t>
  </si>
  <si>
    <t>CONF3B_Q9_R3_2_F</t>
  </si>
  <si>
    <t>{[MEDIA/CONF3_Q9_R3_2_F]}</t>
  </si>
  <si>
    <t>CONF3B_Q9_R3_2_M</t>
  </si>
  <si>
    <t>{[MEDIA/CONF3_Q9_R3_2_M]}</t>
  </si>
  <si>
    <t>CONF3B_Q9_R4_1_F</t>
  </si>
  <si>
    <t>{[MEDIA/CONF3_Q9_R4_1_F]}</t>
  </si>
  <si>
    <t>CONF3B_Q9_R4_1_M</t>
  </si>
  <si>
    <t>{[MEDIA/CONF3_Q9_R4_1_M]}</t>
  </si>
  <si>
    <t>CONF3B_Q9_R4_2_F</t>
  </si>
  <si>
    <t>{[MEDIA/CONF3_Q9_R4_2_F]}</t>
  </si>
  <si>
    <t>CONF3B_Q9_R4_2_M</t>
  </si>
  <si>
    <t>{[MEDIA/CONF3_Q9_R4_2_M]}</t>
  </si>
  <si>
    <t>CONF3C_Q1_F</t>
  </si>
  <si>
    <t>This is a first Finals title for {[VAR_TM_FULLNAME]}. How do you feel?</t>
  </si>
  <si>
    <t>C’est un premier titre aux Finals pour {[VAR_TM_FULLNAME]}, que ressentez-vous ?</t>
  </si>
  <si>
    <t>Dies ist der erste Finals-Titel für {[VAR_TM_FULLNAME]}. Wie fühlen Sie sich dabei?</t>
  </si>
  <si>
    <t>Este es el primer título de Finals para {[VAR_TM_FULLNAME]}. ¿Cómo te sientes?</t>
  </si>
  <si>
    <t>È il primo titolo del torneo Finals per {[VAR_TM_FULLNAME]}. Come si sente?</t>
  </si>
  <si>
    <t>这是{[VAR_TM_FULLNAME]}的首个总决赛冠军，您感觉如何？</t>
  </si>
  <si>
    <t>Это первый титул Финала для {[VAR_TM_FULLNAME]}. Что вы чувствуете?</t>
  </si>
  <si>
    <t>Este é o primeiro título de Finals para {[VAR_TM_FULLNAME]}. Como você se sente?</t>
  </si>
  <si>
    <t>CONF3C_Q1_M</t>
  </si>
  <si>
    <t>CONF3C_Q1_R1_1_F</t>
  </si>
  <si>
    <t>这真是了不起的成就。经过这么多努力，这是应得回报！</t>
  </si>
  <si>
    <t>É uma conquista incrível. Depois de tanto trabalho duro, é a recompensa!</t>
  </si>
  <si>
    <t>CONF3C_Q1_R1_1_M</t>
  </si>
  <si>
    <t>CONF3C_Q1_R1_2_F</t>
  </si>
  <si>
    <t>这种感觉难以言表。这是她应得的，也是学院里所有全年全心投入工作的其他成员应得的！</t>
  </si>
  <si>
    <t>Это неописуемо. Она полностью заслужила это — как и все члены академии, которые вкладывают душу в работу весь год!</t>
  </si>
  <si>
    <t>CONF3C_Q1_R1_2_M</t>
  </si>
  <si>
    <t>这种感觉难以言表。这是他应得的，也是学院里所有全年全心投入工作的其他成员应得的！</t>
  </si>
  <si>
    <t>Это неописуемо. Он полностью заслужил это — как и все члены академии, которые вкладывают душу в работу весь год!</t>
  </si>
  <si>
    <t>CONF3C_Q1_R2_1_F_REMOVED</t>
  </si>
  <si>
    <t>When we were negotiating to sign {[VAR_TM_FIRSTNAME]}, I told her I wanted to make her one of the top eight players in the world. Today she won the Finals tournament. What more could you want?</t>
  </si>
  <si>
    <t>Lorsque nous avons mené les négociations pour signer {[VAR_TM_FIRSTNAME]}, je lui ai dit que je voulais faire d'elle l’une des huit meilleures joueuses mondiaux, aujourd’hui elle remporte le tournoi Finals, que dire de plus ?</t>
  </si>
  <si>
    <t>Als wir über die Vertragsunterzeichnung gesprochen haben, habe ich {[VAR_TM_FIRSTNAME]} gesagt, dass ich sie unter die ersten acht Spieler der Welt bringen möchte. Heute hat sie das Finals-Turnier gewonnen. Was darf man sich noch mehr wünschen?</t>
  </si>
  <si>
    <t>Cuando estábamos negociando el fichaje de {[VAR_TM_FIRSTNAME]}, le dije que quería meterla en el Top 8 mundial. Hoy ha ganado el Finals. ¿Qué más podría querer?</t>
  </si>
  <si>
    <t>Quando stavamo trattano il contratto di {[VAR_TM_FIRSTNAME]}, le ho detto che volevo farla diventare una delle giocatrici migliori al mondo, e oggi ha vinto un torneo Finals, che altro c'è da dire?</t>
  </si>
  <si>
    <t>在我们谈签约{[VAR_TM_FIRSTNAME]}的时候，我告诉她，我想把她培养成世界前八的球员。如今她赢得了总决赛冠军，夫复何求？</t>
  </si>
  <si>
    <t>Quando estávamos negociando para contratar {[VAR_TM_FIRSTNAME]}, eu disse a ela que queria torná-la uma das oito melhores jogadoras do mundo. Hoje ela ganhou o torneio Finals. O que mais você poderia querer?</t>
  </si>
  <si>
    <t>CONF3C_Q1_R2_1_M_REMOVED</t>
  </si>
  <si>
    <t>When we were negotiating to sign {[VAR_TM_FIRSTNAME]}, I told him I wanted to make him one of the top eight players in the world. Today he won the Finals tournament. What more could you want?</t>
  </si>
  <si>
    <t>Lorsque nous avons mené les négociations pour signer {[VAR_TM_FIRSTNAME]}, je lui ai dit que je voulais faire de lui l’un des huit meilleurs joueurs mondiaux, aujourd’hui il remporte le tournoi Finals, que dire de plus ?</t>
  </si>
  <si>
    <t>Als wir über die Vertragsunterzeichnung gesprochen haben, habe ich{[VAR_TM_FIRSTNAME]} gesagt, dass ich ihn unter die ersten acht Spieler der Welt bringen möchte. Heute hat er das Finals-Turnier gewonnen. Was darf man sich noch mehr wünschen?</t>
  </si>
  <si>
    <t>Cuando estábamos negociando el fichaje de {[VAR_TM_FIRSTNAME]}, le dije que quería meterlo en el Top 8 mundial. Hoy ha ganado el Finals. ¿Qué más podría querer?</t>
  </si>
  <si>
    <t>Quando stavamo trattano il contratto di {[VAR_TM_FIRSTNAME]}, gli ho detto che volevo farlo diventare uno dei giocatori migliori al mondo, e oggi ha vinto un torneo Finals, che altro c'è da dire?</t>
  </si>
  <si>
    <t>在我们谈签约{[VAR_TM_FIRSTNAME]}的时候，我告诉她，我想把他培养成世界前八的球员。如今他赢得了总决赛冠军，夫复何求？</t>
  </si>
  <si>
    <t>Quando estávamos negociando para contratar {[VAR_TM_FIRSTNAME]}, eu disse a ele que queria torná-lo um dos oito melhores jogadores do mundo. Hoje ele ganhou o torneio Finals. O que mais você poderia querer?</t>
  </si>
  <si>
    <t>CONF3C_Q1_R2_1_F</t>
  </si>
  <si>
    <t>{[MEDIA/CONF3B_Q1_R2_2_M]}</t>
  </si>
  <si>
    <t>CONF3C_Q1_R2_1_M</t>
  </si>
  <si>
    <t>CONF3C_Q1_R3_1_F</t>
  </si>
  <si>
    <t>{[MEDIA/CONF3B_Q1_R3_1_M]}</t>
  </si>
  <si>
    <t>{[MEDIA/CONF3B_Q1_R3_1_F]}</t>
  </si>
  <si>
    <t>CONF3C_Q1_R3_1_M</t>
  </si>
  <si>
    <t>CONF3C_Q1_R3_2_F</t>
  </si>
  <si>
    <t>{[MEDIA/CONF3B_Q1_R3_2_F]}</t>
  </si>
  <si>
    <t>CONF3C_Q1_R3_2_M</t>
  </si>
  <si>
    <t>I mostly feel like I want to go even further with {[VAR_TM_FIRSTNAME]}. She could become one of the greatest players in the history of the sport.</t>
  </si>
  <si>
    <t>Je ressens surtout l’envie d’aller encore plus loin avec {[VAR_TM_FIRSTNAME]}, elle peut devenir l’une des meilleures joueuses de l’histoire.</t>
  </si>
  <si>
    <t>Ich glaube fest daran, dass ich mit {[VAR_TM_FIRSTNAME]} noch sehr viel weiterkommen kann. Sie könnte sich zu einer der besten Spielerinnen in der Tennisgeschichte entwickeln.</t>
  </si>
  <si>
    <t>Siento que quiero llegar aún más lejos con {[VAR_TM_FIRSTNAME]}. Podría convertirse en una de las mejores tenistas de la historia.</t>
  </si>
  <si>
    <t>Voglio andare oltre con {[VAR_TM_FIRSTNAME]}. Potrebbe diventare una delle migliori giocatrici nella storia del tennis.</t>
  </si>
  <si>
    <t>我更多的感想是，我想和{[VAR_TM_FIRSTNAME]}走得更远。她有潜力成为这项运动历史上最伟大的球员之一。</t>
  </si>
  <si>
    <t>Я чувствую прежде всего желание идти дальше вместе с {[VAR_TM_FIRSTNAME]}. Она может стать одной из величайших спортсменок в истории тенниса.</t>
  </si>
  <si>
    <t>Sinto principalmente que quero ir ainda mais longe com {[VAR_TM_FIRSTNAME]}. Ele pode se tornar um dos maiores jogadores da história do esporte.</t>
  </si>
  <si>
    <t>CONF3C_Q1_R4_1_F</t>
  </si>
  <si>
    <t>Sinto principalmente que quero ir ainda mais longe com {[VAR_TM_FIRSTNAME]}. Ela pode se tornar uma das maiores jogadoras da história do esporte.</t>
  </si>
  <si>
    <t>CONF3C_Q1_R4_1_M</t>
  </si>
  <si>
    <t>I mostly feel like I want to go even further with {[VAR_TM_FIRSTNAME]}. He could become one of the greatest players in the history of the sport.</t>
  </si>
  <si>
    <t>Je ressens surtout l’envie d’aller encore plus loin avec {[VAR_TM_FIRSTNAME]}, il peut devenir l’un des meilleurs joueurs de l’histoire.</t>
  </si>
  <si>
    <t>Ich glaube fest daran, dass ich mit {[VAR_TM_FIRSTNAME]} noch sehr viel weiterkommen kann. Er könnte sich zu einem der besten Spieler in der Tennisgeschichte entwickeln.</t>
  </si>
  <si>
    <t>Siento que quiero llegar aún más lejos con {[VAR_TM_FIRSTNAME]}. Podría convertirse en uno de los mejores tenistas de la historia.</t>
  </si>
  <si>
    <t>Voglio andare oltre con {[VAR_TM_FIRSTNAME]}. Potrebbe diventare uno dei migliori giocatori nella storia del tennis.</t>
  </si>
  <si>
    <t>我更多的感想是，我想和{[VAR_TM_FIRSTNAME]}走得更远。他有潜力成为这项运动历史上最伟大的球员之一。</t>
  </si>
  <si>
    <t>Я чувствую прежде всего желание идти дальше вместе с {[VAR_TM_FIRSTNAME]}. Он может стать одним из величайших спортсменов в истории тенниса.</t>
  </si>
  <si>
    <t>CONF3C_Q1_R4_2_F</t>
  </si>
  <si>
    <t>Now that we’ve gotten a taste of victory, it’s difficult to pass up. I want to win again and again, with all my players.</t>
  </si>
  <si>
    <t>Maintenant qu’on a goûté à ce genre de victoire, c’est difficile de s’en passer, je veux gagner encore et encore avec tous mes joueurs.</t>
  </si>
  <si>
    <t>Jetzt, wo wir einen Vorgeschmack auf den Sieg bekommen haben, ist es schwer, ihn zu ignorieren. Ich möchte jetzt wieder und wieder mit all meinen Spielern auf dem Siegertreppchen stehen.</t>
  </si>
  <si>
    <t>Ahora que hemos probado la victoria, es difícil olvidarla. Siempre quiero ganar una y otra vez con mis tenistas.</t>
  </si>
  <si>
    <t>Adesso che ne ho avuto un assaggio, è difficile rinunciare a una vittoria del genere. Voglio vincere sempre di più con i miei giocatori.</t>
  </si>
  <si>
    <t>现在尝到了胜利的滋味，就很难停下。我想和我的所有球员一次又一次地赢下去。</t>
  </si>
  <si>
    <t>Теперь, когда мы почувствовали вкус победы, от него невозможно отказаться. Я хочу выигрывать снова и снова — со всеми своими игроками.</t>
  </si>
  <si>
    <t>Agora que provamos a vitória, é difícil abrir mão. Quero vencer de novo e de novo, com todos os meus jogadores.</t>
  </si>
  <si>
    <t>CONF3C_Q1_R4_2_M</t>
  </si>
  <si>
    <t>CONF3C_Q10_F</t>
  </si>
  <si>
    <t>This must be a hard experience for {[VAR_TM_LASTOPP_FULLNAME]}. Do you have anything to say to her?</t>
  </si>
  <si>
    <t>Ça doit être dur à vivre pour {[VAR_TM_LASTOPP_FULLNAME]}, avez-vous quelque chose à lui dire ?</t>
  </si>
  <si>
    <t>Das war sicher nicht einfach für {[VAR_TM_LASTOPP_FULLNAME]}. Möchten Sie ihr irgendwas mitteilen?</t>
  </si>
  <si>
    <t>Esta debe ser una experiencia difícil para {[VAR_TM_LASTOPP_FULLNAME]}. ¿Tienes algo que decirle?</t>
  </si>
  <si>
    <t>È un brutto colpo per {[VAR_TM_LASTOPP_FULLNAME]}. Ha qualcosa di dirle?</t>
  </si>
  <si>
    <t>这对{[VAR_TM_LASTOPP_FULLNAME]来说一定是一次艰难的经历，您有什么话想对她说吗？</t>
  </si>
  <si>
    <t>Это, должно быть, тяжёлое переживание для {[VAR_TM_LASTOPP_FULLNAME]}. Что вы хотите ей сказать?</t>
  </si>
  <si>
    <t>Esta deve ser uma experiência difícil para {[VAR_TM_LASTOPP_FULLNAME]}. Você tem algo a dizer a ela?</t>
  </si>
  <si>
    <t>CONF3C_Q10_M</t>
  </si>
  <si>
    <t>This must be a hard experience for {[VAR_TM_LASTOPP_FULLNAME]}. Do you have anything to say to him?</t>
  </si>
  <si>
    <t>Das war sicher nicht einfach für {[VAR_TM_LASTOPP_FULLNAME]}. Möchten Sie ihm irgendwas mitteilen?</t>
  </si>
  <si>
    <t>È un brutto colpo per {[VAR_TM_LASTOPP_FULLNAME]}. Ha qualcosa di dirgli?</t>
  </si>
  <si>
    <t>这对{[VAR_TM_LASTOPP_FULLNAME]来说一定是一次艰难的经历，您有什么话想对他说吗？</t>
  </si>
  <si>
    <t>Это, должно быть, тяжёлое переживание для {[VAR_TM_LASTOPP_FULLNAME]}. Что вы хотите ему сказать?</t>
  </si>
  <si>
    <t>Esta deve ser uma experiência difícil para {[VAR_TM_LASTOPP_FULLNAME]}. Você tem algo a dizer a ele?</t>
  </si>
  <si>
    <t>CONF3C_Q10_R1_1_F</t>
  </si>
  <si>
    <t>CONF3C_Q10_R1_1_M</t>
  </si>
  <si>
    <t>CONF3C_Q10_R1_2_F</t>
  </si>
  <si>
    <t>CONF3C_Q10_R1_2_M</t>
  </si>
  <si>
    <t>CONF3C_Q10_R2_1_F</t>
  </si>
  <si>
    <t>CONF3C_Q10_R2_1_M</t>
  </si>
  <si>
    <t>CONF3C_Q10_R2_2_F</t>
  </si>
  <si>
    <t>CONF3C_Q10_R2_2_M</t>
  </si>
  <si>
    <t>CONF3C_Q10_R3_1_F</t>
  </si>
  <si>
    <t>CONF3C_Q10_R3_1_M</t>
  </si>
  <si>
    <t>CONF3C_Q10_R3_2_F</t>
  </si>
  <si>
    <t>{[MEDIA/CONF3_Q10_R3_2_M]}</t>
  </si>
  <si>
    <t>{[MEDIA/CONF3_Q10_R3_2_F]}</t>
  </si>
  <si>
    <t>CONF3C_Q10_R3_2_M</t>
  </si>
  <si>
    <t>CONF3C_Q10_R4_1_F</t>
  </si>
  <si>
    <t>CONF3C_Q10_R4_1_M</t>
  </si>
  <si>
    <t>CONF3C_Q10_R4_2_F</t>
  </si>
  <si>
    <t>CONF3C_Q10_R4_2_M</t>
  </si>
  <si>
    <t>CONF3C_Q11_F</t>
  </si>
  <si>
    <t>CONF3C_Q11_M</t>
  </si>
  <si>
    <t>CONF3C_Q11_R1_1_F</t>
  </si>
  <si>
    <t>CONF3C_Q11_R1_1_M</t>
  </si>
  <si>
    <t>CONF3C_Q11_R1_2_F</t>
  </si>
  <si>
    <t>CONF3C_Q11_R1_2_M</t>
  </si>
  <si>
    <t>CONF3C_Q11_R2_1_F</t>
  </si>
  <si>
    <t>CONF3C_Q11_R2_1_M</t>
  </si>
  <si>
    <t>CONF3C_Q11_R2_2_F</t>
  </si>
  <si>
    <t>CONF3C_Q11_R2_2_M</t>
  </si>
  <si>
    <t>CONF3C_Q11_R3_1_F</t>
  </si>
  <si>
    <t>CONF3C_Q11_R3_1_M</t>
  </si>
  <si>
    <t>CONF3C_Q11_R3_2_F</t>
  </si>
  <si>
    <t>CONF3C_Q11_R3_2_M</t>
  </si>
  <si>
    <t>CONF3C_Q11_R4_1_F</t>
  </si>
  <si>
    <t>CONF3C_Q11_R4_1_M</t>
  </si>
  <si>
    <t>CONF3C_Q11_R4_2_F</t>
  </si>
  <si>
    <t>CONF3C_Q11_R4_2_M</t>
  </si>
  <si>
    <t>CONF3C_Q12_F</t>
  </si>
  <si>
    <t>CONF3C_Q12_M</t>
  </si>
  <si>
    <t>CONF3C_Q12_R1_1_F</t>
  </si>
  <si>
    <t>CONF3C_Q12_R1_1_M</t>
  </si>
  <si>
    <t>CONF3C_Q12_R1_2_F</t>
  </si>
  <si>
    <t>CONF3C_Q12_R1_2_M</t>
  </si>
  <si>
    <t>CONF3C_Q12_R2_1_F</t>
  </si>
  <si>
    <t>CONF3C_Q12_R2_1_M</t>
  </si>
  <si>
    <t>CONF3C_Q12_R2_2_F</t>
  </si>
  <si>
    <t>CONF3C_Q12_R2_2_M</t>
  </si>
  <si>
    <t>CONF3C_Q12_R3_1_F</t>
  </si>
  <si>
    <t>CONF3C_Q12_R3_1_M</t>
  </si>
  <si>
    <t>CONF3C_Q12_R3_2_F</t>
  </si>
  <si>
    <t>CONF3C_Q12_R3_2_M</t>
  </si>
  <si>
    <t>CONF3C_Q12_R4_1_F</t>
  </si>
  <si>
    <t>CONF3C_Q12_R4_1_M</t>
  </si>
  <si>
    <t>CONF3C_Q12_R4_2_F</t>
  </si>
  <si>
    <t>CONF3C_Q12_R4_2_M</t>
  </si>
  <si>
    <t>CONF3C_Q2_F</t>
  </si>
  <si>
    <t>{[MEDIA/CONF3B_Q2_M]}</t>
  </si>
  <si>
    <t>CONF3C_Q2_M</t>
  </si>
  <si>
    <t>CONF3C_Q2_R1_1_F</t>
  </si>
  <si>
    <t>{[MEDIA/CONF3B_Q2_R1_1_F]}</t>
  </si>
  <si>
    <t>CONF3C_Q2_R1_1_M</t>
  </si>
  <si>
    <t>{[MEDIA/CONF3B_Q2_R1_1_M]}</t>
  </si>
  <si>
    <t>CONF3C_Q2_R1_2_F</t>
  </si>
  <si>
    <t>{[MEDIA/CONF3B_Q2_R1_2_M]}</t>
  </si>
  <si>
    <t>CONF3C_Q2_R1_2_M</t>
  </si>
  <si>
    <t>CONF3C_Q2_R2_1_F</t>
  </si>
  <si>
    <t>{[MEDIA/CONF3B_Q2_R2_1_M]}</t>
  </si>
  <si>
    <t>CONF3C_Q2_R2_1_M</t>
  </si>
  <si>
    <t>CONF3C_Q2_R2_2_F</t>
  </si>
  <si>
    <t>{[MEDIA/CONF3B_Q2_R2_2_M]}</t>
  </si>
  <si>
    <t>CONF3C_Q2_R2_2_M</t>
  </si>
  <si>
    <t>CONF3C_Q2_R3_1_F</t>
  </si>
  <si>
    <t>{[MEDIA/CONF3B_Q2_R3_1_F]}</t>
  </si>
  <si>
    <t>CONF3C_Q2_R3_1_M</t>
  </si>
  <si>
    <t>{[MEDIA/CONF3B_Q2_R3_1_M]}</t>
  </si>
  <si>
    <t>CONF3C_Q2_R3_2_F</t>
  </si>
  <si>
    <t>{[MEDIA/CONF3B_Q2_R3_2_M]}</t>
  </si>
  <si>
    <t>CONF3C_Q2_R3_2_M</t>
  </si>
  <si>
    <t>CONF3C_Q2_R4_1_F</t>
  </si>
  <si>
    <t>No. We’re celebrating the win with {[VAR_TM_FIRSTNAME]}. Talking to the academy isn’t my priority right now, to be honest.</t>
  </si>
  <si>
    <t>Non, nous célébrons le titre avec {[VAR_TM_FIRSTNAME]}, le contact avec l’académie n’est pas ma priorité du moment pour être honnête.</t>
  </si>
  <si>
    <t>Nein, wir feiern den Sieg mit {[VAR_TM_FIRSTNAME]}. Um ehrlich zu sein, ist mir das wichtiger, als jetzt mit der Akademie zu sprechen.</t>
  </si>
  <si>
    <t>No. Estamos celebrando la victoria con {[VAR_TM_FIRSTNAME]}. Sinceramente, hablar con la escuela no es mi prioridad en este momento.</t>
  </si>
  <si>
    <t>No. Festeggiamo la vittoria di {[VAR_TM_FIRSTNAME]}. Parlare con l'accademia non è fra le mie priorità al momento.</t>
  </si>
  <si>
    <t>不，我们正在和{[VAR_TM_FIRSTNAME]}一起庆祝胜利。老实说，现在和学院联系不是我的首要任务。</t>
  </si>
  <si>
    <t>Нет. Мы празднуем победу с {[VAR_TM_FIRSTNAME]}. Честно говоря, разговоры с академией сейчас точно не в приоритете.</t>
  </si>
  <si>
    <t>Não. Estamos comemorando a vitória com {[VAR_TM_FIRSTNAME]}. Sinceramente, falar com a academia não é minha prioridade agora.</t>
  </si>
  <si>
    <t>CONF3C_Q2_R4_1_M</t>
  </si>
  <si>
    <t>CONF3C_Q2_R4_2_F</t>
  </si>
  <si>
    <t>{[MEDIA/CONF3B_Q2_R4_2_M]}</t>
  </si>
  <si>
    <t>CONF3C_Q2_R4_2_M</t>
  </si>
  <si>
    <t>CONF3C_Q3_F</t>
  </si>
  <si>
    <t>What will {[VAR_TM_FIRSTNAME]} be doing between seasons, after this spectacular finish?</t>
  </si>
  <si>
    <t>Comment va s’organiser l’intersaison pour {[VAR_TM_FIRSTNAME]} après cette fin d’année en apothéose ?</t>
  </si>
  <si>
    <t>Was wird {[VAR_TM_FIRSTNAME]} nach diesem spektakulären Sieg in der Nebensaison tun?</t>
  </si>
  <si>
    <t>¿Qué va a hacer {[VAR_TM_FIRSTNAME]} entre temporadas, después de este espectacular final?</t>
  </si>
  <si>
    <t>Cosa farà durante l'off-season {[VAR_TM_FIRSTNAME]}, dopo questo finale spettacolare?</t>
  </si>
  <si>
    <t>在这个精彩的赛季结束后， {[VAR_TM_FIRSTNAME]}在休赛期会做什么？</t>
  </si>
  <si>
    <t>Чем будет заниматься {[VAR_TM_FIRSTNAME]} в межсезонье после такого впечатляющего завершения сезона?</t>
  </si>
  <si>
    <t>O que {[VAR_TM_FIRSTNAME]} fará entre as temporadas, após este final espetacular?</t>
  </si>
  <si>
    <t>CONF3C_Q3_M</t>
  </si>
  <si>
    <t>CONF3C_Q3_R1_1_F</t>
  </si>
  <si>
    <t>Lots of rest. If she wants to defend her title next season, {[VAR_TM_FIRSTNAME]} will need to come back well rested.</t>
  </si>
  <si>
    <t>Enormément de repos, si elle veut confirmer la saison prochaine, {[VAR_TM_FIRSTNAME]} doit reprendre la saison prochaine complètement frais.</t>
  </si>
  <si>
    <t>Sich einmal richtig ausruhen. Wenn {[VAR_TM_FIRSTNAME]} in der kommenden Saison ihren Titel verteidigen will, dann sollte sie bis dahin ihre Kräfte sammeln.</t>
  </si>
  <si>
    <t>Descansar mucho. Si quiere defender su título la próxima temporada, {[VAR_TM_FIRSTNAME]} debe regresar descansada.</t>
  </si>
  <si>
    <t>Molto riposo, se {[VAR_TM_FIRSTNAME]} vuole riconfermarsi per la prossima stagione, deve aver recuperato appieno le energie.</t>
  </si>
  <si>
    <t>会好好休息。如果她想在下赛季卫冕，{[VAR_TM_FIRSTNAME]}就需要充分休息后再回归。</t>
  </si>
  <si>
    <t>Много отдыха. Если она хочет защитить титул в следующем сезоне, {[VAR_TM_FIRSTNAME]} нужно хорошо восстановиться.</t>
  </si>
  <si>
    <t>Muito descanso. Se ela quiser defender o título na próxima temporada, {[VAR_TM_FIRSTNAME]} precisará voltar bem descansada.</t>
  </si>
  <si>
    <t>CONF3C_Q3_R1_1_M</t>
  </si>
  <si>
    <t>Lots of rest. If he wants to defend his title next season, {[VAR_TM_FIRSTNAME]} will need to come back well rested.</t>
  </si>
  <si>
    <t>Enormément de repos, s’il veut confirmer la saison prochaine, {[VAR_TM_FIRSTNAME]} doit reprendre la saison prochaine complètement frais.</t>
  </si>
  <si>
    <t>Sich einmal richtig ausruhen. Wenn {[VAR_TM_FIRSTNAME]} in der kommenden Saison seinen Titel verteidigen will, dann sollte er bis dahin seine Kräfte sammeln.</t>
  </si>
  <si>
    <t>Descansar mucho. Si quiere defender su título la próxima temporada, {[VAR_TM_FIRSTNAME]} debe regresar descansado.</t>
  </si>
  <si>
    <t>会好好休息。如果他想在下赛季卫冕，{[VAR_TM_FIRSTNAME]}就需要充分休息后再回归。</t>
  </si>
  <si>
    <t>Много отдыха. Если он хочет защитить титул в следующем сезоне, {[VAR_TM_FIRSTNAME]} нужно хорошо восстановиться.</t>
  </si>
  <si>
    <t>Muito descanso. Se ele quiser defender o título na próxima temporada, {[VAR_TM_FIRSTNAME]} precisará voltar bem descansado.</t>
  </si>
  <si>
    <t>CONF3C_Q3_R1_2_F</t>
  </si>
  <si>
    <t>The off-season is there for a player to recover and be sharp for the following season, even more so when that player is coming off a season winning against 7 of the world’s best players.</t>
  </si>
  <si>
    <t>L’intersaison sert à récupérer pour être d’attaque la saison suivante, d’autant plus quand on finit la précédente sur une victoire face aux 7 autres meilleurs joueuses mondiales.</t>
  </si>
  <si>
    <t>Die Nebensaison dient den Spielern dazu, sich zu erholen und sich auf die kommende Saison vorzubereiten. Das gilt umso mehr, wenn ein Spieler/eine Spielerin in der aktuellen Saison gegen 7 der weltbesten Spieler gewonnen hat.</t>
  </si>
  <si>
    <t>El período entre temporadas está para que los tenistas se recuperen y se preparen para la siguiente temporada, más aún cuando han ganado contra 7 de los mejores profesionales del mundo.</t>
  </si>
  <si>
    <t>L'off-season è fatta apposta per recuperare e per arrivare in forma alla stagione successiva, soprattutto dopo aver vinto contro sette delle migliori giocatrici del mondo.</t>
  </si>
  <si>
    <t>休赛期就是为了让球员恢复状态、为下个赛季做好准备而设的，对于一位刚击败了7位世界顶尖选手的球员而言更是如此。</t>
  </si>
  <si>
    <t>Межсезонье — время восстановиться и подготовиться к новому сезону, особенно когда ты только что обыграла семерых лучших игроков мира.</t>
  </si>
  <si>
    <t>A pré-temporada serve para a jogadora se recuperar e estar afiada para a temporada seguinte, ainda mais quando essa jogadora vem de uma temporada vencendo 7 das melhores jogadoras do mundo.</t>
  </si>
  <si>
    <t>CONF3C_Q3_R1_2_M</t>
  </si>
  <si>
    <t>L’intersaison sert à récupérer pour être d’attaque la saison suivante, d’autant plus quand on finit la précédente sur une victoire face aux 7 autres meilleurs joueurs mondiaux.</t>
  </si>
  <si>
    <t>L'off-season è fatta apposta per recuperare e per arrivare in forma alla stagione successiva, soprattutto dopo aver vinto contro sette dei migliori giocatori del mondo.</t>
  </si>
  <si>
    <t>休赛期就是为了让球员恢复状态、为下个赛季做好准备而设的，对于一位刚击败了8位世界顶尖选手的球员而言更是如此。</t>
  </si>
  <si>
    <t>Межсезонье — время восстановиться и подготовиться к новому сезону, особенно когда ты только что обыграл семерых лучших игроков мира.</t>
  </si>
  <si>
    <t>A entressafra serve para um jogador se recuperar e estar afiado para a temporada seguinte, ainda mais quando esse jogador vem de uma temporada em que venceu 7 dos melhores jogadores do mundo.</t>
  </si>
  <si>
    <t>CONF3C_Q3_R2_1_F</t>
  </si>
  <si>
    <t>She’ll be in good hands with the medical team to make sure the next season gets off to a good start.</t>
  </si>
  <si>
    <t>Elle sera aux mains de l’équipe médicale pour repartir de plus belle dans quelques mois.</t>
  </si>
  <si>
    <t>Bei dem medizinischen Team ist sie in den besten Händen, um sicherzustellen, dass sie einen guten Start in die nächste Saison hinlegt.</t>
  </si>
  <si>
    <t>Estará en buenas manos con el equipo médico para asegurarse de que empieza bien la próxima temporada.</t>
  </si>
  <si>
    <t>È nelle ottime mani del team medico che la preparerà per ripartire alla grande con la prossima stagione.</t>
  </si>
  <si>
    <t>她将在医疗团队的照料下度过休赛期，确保下赛季有一个良好的开端。</t>
  </si>
  <si>
    <t>Медицинская команда позаботится о ней — важно хорошо войти в следующий сезон.</t>
  </si>
  <si>
    <t>Ela estará em boas mãos com a equipe médica para garantir que a próxima temporada comece bem.</t>
  </si>
  <si>
    <t>CONF3C_Q3_R2_1_M</t>
  </si>
  <si>
    <t>He’ll be in good hands with the medical team to make sure the next season gets off to a good start.</t>
  </si>
  <si>
    <t>Il sera aux mains de l’équipe médicale pour repartir de plus belle dans quelques mois.</t>
  </si>
  <si>
    <t>Bei dem medizinischen Team ist er in den besten Händen, um sicherzustellen, dass er einen guten Start in die nächste Saison hinlegt.</t>
  </si>
  <si>
    <t>È nelle ottime mani del team medico che lo preparerà per ripartire alla grande con la prossima stagione.</t>
  </si>
  <si>
    <t>他将在医疗团队的照料下度过休赛期，确保下赛季有一个良好的开端。</t>
  </si>
  <si>
    <t>Медицинская команда позаботится о нём — важно хорошо войти в следующий сезон.</t>
  </si>
  <si>
    <t>Ele estará em boas mãos com a equipe médica para garantir que a próxima temporada comece bem.</t>
  </si>
  <si>
    <t>CONF3C_Q3_R2_2_F</t>
  </si>
  <si>
    <t>Our entire medical staff will be there to help her prepare as much as possible for the next season.</t>
  </si>
  <si>
    <t>Tout notre corps médical sera là pour la préparer au mieux à la saison prochaine.</t>
  </si>
  <si>
    <t>Unser gesamtes medizinisches Personal steht bereit, um sie so gut wie möglich auf die nächste Saison vorzubereiten.</t>
  </si>
  <si>
    <t>Todo nuestro personal médico estará allí para ayudarla a prepararse lo mejor posible para la próxima temporada.</t>
  </si>
  <si>
    <t>Tutto lo staff medico la preparerà al meglio per la prossima stagione.</t>
  </si>
  <si>
    <t>我们整个医疗团队都将协助她为下个赛季做好最充分的准备。</t>
  </si>
  <si>
    <t>Весь наш медперсонал поможет ей подготовиться к следующему сезону как можно лучше.</t>
  </si>
  <si>
    <t>Toda a nossa equipe médica estará lá para ajudá-la a se preparar o máximo possível para a próxima temporada.</t>
  </si>
  <si>
    <t>CONF3C_Q3_R2_2_M</t>
  </si>
  <si>
    <t>Our entire medical staff will be there to help him prepare as much as possible for the next season.</t>
  </si>
  <si>
    <t>Tout notre corps médical sera là pour le préparer au mieux à la saison prochaine.</t>
  </si>
  <si>
    <t>Unser gesamtes medizinisches Personal steht bereit, um ihn so gut wie möglich auf die nächste Saison vorzubereiten.</t>
  </si>
  <si>
    <t>Todo nuestro personal médico estará allí para ayudarlo a prepararse lo mejor posible para la próxima temporada.</t>
  </si>
  <si>
    <t>Tutto lo staff medico lo preparerà al meglio per la prossima stagione.</t>
  </si>
  <si>
    <t>我们整个医疗团队都将协助他为下个赛季做好最充分的准备。</t>
  </si>
  <si>
    <t>Весь наш медперсонал поможет ему подготовиться к следующему сезону как можно лучше.</t>
  </si>
  <si>
    <t>Toda a nossa equipe médica estará lá para ajudá-lo a se preparar o máximo possível para a próxima temporada.</t>
  </si>
  <si>
    <t>CONF3C_Q3_R3_1_F</t>
  </si>
  <si>
    <t>She’ll take a vacation. She’s free to do whatever she wants. I know she’s responsible enough to come back in top form.</t>
  </si>
  <si>
    <t>Elle va prendre de vacances, elle est libre de faire ce qu’elle veut, je sais qu’elle a le sérieux nécessaire pour revenir au top.</t>
  </si>
  <si>
    <t>Sie wird sich Urlaub nehmen. Sie kann dann einfach mal tun und lassen, was sie möchte. Ich weiß, dass sie verantwortungsbewusst genug ist, um dann wieder in Topform anzutreten.</t>
  </si>
  <si>
    <t>Va a tomarse unas vacaciones. Es libre de hacer lo que quiera. Sé que es lo suficientemente responsable como para volver en plena forma.</t>
  </si>
  <si>
    <t>Andrà in vacanza, può fare quello che vuole. So che è una persona responsabile e che ritornerà in gran forma.</t>
  </si>
  <si>
    <t>她会去度假。她可以自由安排自己的时间。我相信她足够自律，能够以最佳状态回归。</t>
  </si>
  <si>
    <t>Она возьмёт отпуск. Она свободна делать что хочет. Я уверен, что она достаточно ответственная, чтобы вернуться в оптимальной форме.</t>
  </si>
  <si>
    <t>Ela tirará férias. Ela está livre para fazer o que quiser. Sei que ela é responsável o suficiente para voltar em plena forma.</t>
  </si>
  <si>
    <t>CONF3C_Q3_R3_1_M</t>
  </si>
  <si>
    <t>He’ll take a vacation. He’s free to do whatever he wants. I know he’s responsible enough to come back in top form.</t>
  </si>
  <si>
    <t>Il va prendre de vacances, il est libre de faire ce qu’il veut, je sais qu’il a le sérieux nécessaire pour revenir au top.</t>
  </si>
  <si>
    <t>Er wird sich Urlaub nehmen. Er kann dann einfach mal tun und lassen, was er möchte. Ich weiß, dass er verantwortungsbewusst genug ist, um dann wieder in Topform anzutreten.</t>
  </si>
  <si>
    <t>他会去度假。他可以自由安排自己的时间。我相信他足够自律，能够以最佳状态回归。</t>
  </si>
  <si>
    <t>Он возьмёт отпуск. Он свободен делать что хочет. Я уверен, что он достаточно ответственный, чтобы вернуться в оптимальной форме.</t>
  </si>
  <si>
    <t>Ele tirará férias. Ele está livre para fazer o que quiser. Sei que ele é responsável o suficiente para voltar em plena forma.</t>
  </si>
  <si>
    <t>CONF3C_Q3_R3_2_F</t>
  </si>
  <si>
    <t>There’s nothing planned. She’s a player who knows what needs to be done for her own well-being. I trust her entirely.</t>
  </si>
  <si>
    <t>Il n’y a rien de prévu, c’est une joueuse qui sait ce qu’elle doit faire pour son bien, je lui fais entièrement confiance.</t>
  </si>
  <si>
    <t>Wir haben noch keine Pläne gemacht. Als Sportlerin weiß sie genau, was sie tun muss, um gesund und fit zu bleiben. Ich vertraue ihr da voll und ganz.</t>
  </si>
  <si>
    <t>No hay nada planeado. Es una tenista que sabe lo que hay que hacer por su propio bien. Confío en ella por completo.</t>
  </si>
  <si>
    <t>Non abbiamo programmato niente. Sa cosa deve fare per il suo bene, ho molta fiducia in lei.</t>
  </si>
  <si>
    <t>没有特别计划。她是一个知道如何照顾自己的人。我完全信任她。</t>
  </si>
  <si>
    <t>Никаких планов нет. Она знает, что нужно для собственного благополучия. Я ей полностью доверяю.</t>
  </si>
  <si>
    <t>Nada está planejado. Ela é uma jogadora que sabe o que precisa ser feito para o seu próprio bem-estar. Confio nela totalmente.</t>
  </si>
  <si>
    <t>CONF3C_Q3_R3_2_M</t>
  </si>
  <si>
    <t>There’s nothing planned. He’s a player who knows what needs to be done for his own well-being. I trust him entirely.</t>
  </si>
  <si>
    <t>Il n’y a rien de prévu, c’est un joueur qui sait ce qu’il doit faire pour son bien, je lui fais entièrement confiance.</t>
  </si>
  <si>
    <t>Wir haben noch keine Pläne gemacht. Als Sportler weiß er genau, was er tun muss, um gesund und fit zu bleiben. Ich vertraue ihm da voll und ganz.</t>
  </si>
  <si>
    <t>No hay nada planeado. Es un tenista que sabe lo que hay que hacer por su propio bien. Confío en él por completo.</t>
  </si>
  <si>
    <t>Non abbiamo programmato niente. Sa cosa deve fare per il suo bene, ho molta fiducia in lui.</t>
  </si>
  <si>
    <t>没有特别计划。他是一个知道如何照顾自己的人。我完全信任他。</t>
  </si>
  <si>
    <t>Никаких планов нет. Он знает, что нужно для собственного благополучия. Я ему полностью доверяю.</t>
  </si>
  <si>
    <t>Nada está planejado. Ele é um jogador que sabe o que precisa ser feito para o seu próprio bem-estar. Confio nele totalmente.</t>
  </si>
  <si>
    <t>CONF3C_Q4_F</t>
  </si>
  <si>
    <t>This is the first Finals tournament for {[VAR_KEY_TM_FULLNAME]}. Is there anything else she wants to win?</t>
  </si>
  <si>
    <t>C’est le premier tournoi Finals pour {[VAR_KEY_TM_FULLNAME]}, y’a-t-il quelque chose de plus qu’elle souhaite gagner ?</t>
  </si>
  <si>
    <t>Das ist das erste Finals-Turnier für {[VAR_KEY_TM_FULLNAME]}. Gibt es da noch etwas, was sie gerne gewinnen würde?</t>
  </si>
  <si>
    <t>Este es el primer torneo Finals de {[VAR_KEY_TM_FULLNAME]}. ¿Hay algo más que quiera ganar?</t>
  </si>
  <si>
    <t>È la prima vittoria al torneo Finals di {[VAR_KEY_TM_FULLNAME]}. C'è altro che vuole vincere?</t>
  </si>
  <si>
    <t>这是{[VAR_KEY_TM_FULLNAME]}的首个总决赛冠军，她还想赢得其他什么比赛吗？</t>
  </si>
  <si>
    <t>Это первый турнир Финала для {[VAR_KEY_TM_FULLNAME]}. Хочет ли она выиграть что-то ещё?</t>
  </si>
  <si>
    <t>Este é o primeiro torneio das Finais para {[VAR_KEY_TM_FULLNAME]}. Há algo mais que ela queira ganhar?</t>
  </si>
  <si>
    <t>CONF3C_Q4_M</t>
  </si>
  <si>
    <t>This is the first Finals tournament for {[VAR_KEY_TM_FULLNAME]}. Is there anything else he wants to win?</t>
  </si>
  <si>
    <t>C’est le premier tournoi Finals pour {[VAR_KEY_TM_FULLNAME]}, y’a-t-il quelque chose de plus qu’il souhaite gagner ?</t>
  </si>
  <si>
    <t>Das ist das erste Finals-Turnier für {[VAR_KEY_TM_FULLNAME]}. Gibt es da noch etwas, was er gerne gewinnen würde?</t>
  </si>
  <si>
    <t>这是{[VAR_KEY_TM_FULLNAME]}的首个总决赛冠军，他还想赢得其他什么比赛吗？</t>
  </si>
  <si>
    <t>Это первый турнир Финала для {[VAR_KEY_TM_FULLNAME]}. Хочет ли он выиграть что-то ещё?</t>
  </si>
  <si>
    <t>Este é o primeiro torneio das Finais para {[VAR_KEY_TM_FULLNAME]}. Há algo mais que ele queira ganhar?</t>
  </si>
  <si>
    <t>CONF3C_Q4_R1_1_F</t>
  </si>
  <si>
    <t>She wants to earn her place in the history books. But to do that, she’ll need to keep winning major tournaments.</t>
  </si>
  <si>
    <t>Gagner sa place dans la légende, tout simplement, pour cela il va falloir continuer à gagner les tournois majeurs.</t>
  </si>
  <si>
    <t>Sie möchte sich einen Platz in den Tennis-Analen sichern. Aber um das zu tun, muss sie weiterhin die großen Turniere gewinnen.</t>
  </si>
  <si>
    <t>Quiere ganarse un lugar en los libros de historia. Pero para eso, necesitará seguir ganando grandes torneos.</t>
  </si>
  <si>
    <t>Vuole conquistarsi un posto nella storia, ma per farlo bisogna continuare a vincere i tornei major.</t>
  </si>
  <si>
    <t>她希望能在网球史上赢得一席之地。但要做到这一点，她需要持续赢得重大赛事的冠军。</t>
  </si>
  <si>
    <t>Она хочет войти в историю. Но для этого ей нужно продолжать выигрывать крупные турниры.</t>
  </si>
  <si>
    <t>Ela quer conquistar seu lugar nos livros de história. Mas para fazer isso, ela precisará continuar vencendo grandes torneios.</t>
  </si>
  <si>
    <t>CONF3C_Q4_R1_1_M</t>
  </si>
  <si>
    <t>He wants to earn his place in the history books. But to do that, he’ll need to keep winning major tournaments.</t>
  </si>
  <si>
    <t>Er möchte sich einen Platz in den Tennis-Analen sichern. Aber um das zu tun muss, er weiterhin die großen Turniere gewinnen.</t>
  </si>
  <si>
    <t>他希望能在网球史上赢得一席之地。但要做到这一点，他需要持续赢得重大赛事的冠军。</t>
  </si>
  <si>
    <t>Он хочет войти в историю. Но для этого ему нужно продолжать выигрывать крупные турниры.</t>
  </si>
  <si>
    <t>Ele quer conquistar seu lugar nos livros de história. Mas para fazer isso, ele precisará continuar vencendo grandes torneios.</t>
  </si>
  <si>
    <t>CONF3C_Q4_R1_2_F</t>
  </si>
  <si>
    <t>{[VAR_TM_FIRSTNAME]} hopes to one day enter the pantheon of tennis. She can’t resign herself to a single win here.</t>
  </si>
  <si>
    <t>{[VAR_TM_FIRSTNAME]} souhaite entrer au panthéon du tennis, elle ne peut pas se limiter à une victoire ici.</t>
  </si>
  <si>
    <t>{[VAR_TM_FIRSTNAME]} hofft darauf, eines Tages in das Tennis-Pantheon einzuziehen. Sie wird sich niemals mit einem einzigen großen Sieg zufriedengeben.</t>
  </si>
  <si>
    <t>{[VAR_TM_FIRSTNAME]} espera entrar algún día en el Olimpo del tenis. No puede resignarse con una sola victoria aquí.</t>
  </si>
  <si>
    <t>{[VAR_TM_FIRSTNAME]} spera di entrare a far parte dell'Olimpo del tennis, non può limitarsi a una sola vittoria.</t>
  </si>
  <si>
    <t>{[VAR_TM_FIRSTNAME]}希望有朝一日能进入网球的殿堂。她绝不会满足于仅仅在这里赢得一次胜利。</t>
  </si>
  <si>
    <t>{[VAR_TM_FIRSTNAME]} надеется однажды попасть в пантеон тенниса. Одной победой она явно не ограничится.</t>
  </si>
  <si>
    <t>{[VAR_TM_FIRSTNAME]} espera um dia entrar no panteão do tênis. Ela não pode se contentar com uma única vitória aqui.</t>
  </si>
  <si>
    <t>CONF3C_Q4_R1_2_M</t>
  </si>
  <si>
    <t>{[VAR_TM_FIRSTNAME]} hopes to one day enter the pantheon of tennis. He can’t resign himself to a single win here.</t>
  </si>
  <si>
    <t>{[VAR_TM_FIRSTNAME]} souhaite entrer au panthéon du tennis, il ne peut pas se limiter à une victoire ici.</t>
  </si>
  <si>
    <t>{[VAR_TM_FIRSTNAME]} hofft darauf, eines Tages in das Tennis-Pantheon einzuziehen. Er wird sich niemals mit einem einzigen großen Sieg zufriedengeben.</t>
  </si>
  <si>
    <t>{[VAR_TM_FIRSTNAME]}希望有朝一日能进入网球的殿堂。他绝不会满足于仅仅在这里赢得一次胜利。</t>
  </si>
  <si>
    <t>{[VAR_TM_FIRSTNAME]} надеется однажды попасть в пантеон тенниса. Одной победой он явно не ограничится.</t>
  </si>
  <si>
    <t>{[VAR_TM_FIRSTNAME]} espera um dia entrar no panteão do tênis. Ele não pode se contentar com uma única vitória aqui.</t>
  </si>
  <si>
    <t>CONF3C_Q4_R2_1_F</t>
  </si>
  <si>
    <t>Winning more! It’s as simple as that. As long as she’s on the circuit, that’s what she wants to do.</t>
  </si>
  <si>
    <t>En gagner plus, ce n’est pas plus compliqué que ça, tant qu’elle est sur le circuit c’est ce à quoi elle aspire.</t>
  </si>
  <si>
    <t>Weitere Turniere gewinnen! So einfach ist das. So lange sie auf Tour ist, ist das genau das, was sie vorhat.</t>
  </si>
  <si>
    <t>¡Ganar más! Así de simple. Mientras esté en el circuito, eso es lo que quiere hacer.</t>
  </si>
  <si>
    <t>Vincere di più, è molto semplice. Finché è nel circuito è quello che vuole fare.</t>
  </si>
  <si>
    <t>赢得更多！就这么简单。只要她还征战巡回赛，这就是她想做的事。</t>
  </si>
  <si>
    <t>Выигрывать дальше! Всё просто. Пока она в туре, она хочет побеждать.</t>
  </si>
  <si>
    <t>Ganhar mais! É tão simples quanto isso. Enquanto ela estiver no circuito, é isso que ela quer fazer.</t>
  </si>
  <si>
    <t>CONF3C_Q4_R2_1_M</t>
  </si>
  <si>
    <t>Winning more! It’s as simple as that. As long as he’s on the circuit, that’s what he wants to do.</t>
  </si>
  <si>
    <t>En gagner plus, ce n’est pas plus compliqué que ça, tant qu’il est sur le circuit c’est ce à quoi il aspire.</t>
  </si>
  <si>
    <t>Weitere Turniere gewinnen! So einfach ist das. So lange sie auf Tour ist, ist das genau das, was er vorhat.</t>
  </si>
  <si>
    <t>赢得更多！就这么简单。只要他还征战巡回赛，这就是他想做的事。</t>
  </si>
  <si>
    <t>Выигрывать дальше! Всё просто. Пока он в туре, он хочет побеждать.</t>
  </si>
  <si>
    <t>Ganhar mais! É tão simples quanto isso. Enquanto ele estiver no circuito, é isso que ele quer fazer.</t>
  </si>
  <si>
    <t>CONF3C_Q4_R2_2_F</t>
  </si>
  <si>
    <t>If she can win one, she can win others. Why limit herself?</t>
  </si>
  <si>
    <t>Si elle en a gagné un, elle peut en gagner d’autres, pourquoi se limiter ?</t>
  </si>
  <si>
    <t>Wenn sie dieses Turnier gewinnen konnte, dann schafft sie es auch bei anderen. Warum sollte sie das auch nicht?</t>
  </si>
  <si>
    <t>Si puede ganar uno, puede ganar otros. ¿Por qué limitarse a sí misma?</t>
  </si>
  <si>
    <t>Se è in grado di vincerne una, può vincerle tutte. Perché porsi limiti?</t>
  </si>
  <si>
    <t>既然她能赢一次，就能赢更多次。何必自我设限呢？</t>
  </si>
  <si>
    <t>Если она смогла выиграть один — сможет выиграть и другие. Зачем себя ограничивать?</t>
  </si>
  <si>
    <t>Se ela pode ganhar uma, ela pode ganhar outras. Por que se limitar?</t>
  </si>
  <si>
    <t>CONF3C_Q4_R2_2_M</t>
  </si>
  <si>
    <t>If he can win one, he can win others. Why limit himself?</t>
  </si>
  <si>
    <t>S’il en a gagné un, il peut en gagner d’autres, pourquoi se limiter ?</t>
  </si>
  <si>
    <t>Wenn er dieses Turnier gewinnen konnte, dann schafft er es auch bei anderen. Warum sollte er das auch nicht?</t>
  </si>
  <si>
    <t>Si puede ganar uno, puede ganar otros. ¿Por qué limitarse a sí mismo?</t>
  </si>
  <si>
    <t>既然他能赢一次，就能赢更多次。何必自我设限呢？</t>
  </si>
  <si>
    <t>Если он смог выиграть один — сможет выиграть и другие. Зачем себя ограничивать?</t>
  </si>
  <si>
    <t>Se ele pode ganhar uma, ele pode ganhar outras. Por que se limitar?</t>
  </si>
  <si>
    <t>CONF3C_Q4_R3_1_F</t>
  </si>
  <si>
    <t>She’s got an insatiable appetite. What would be an accomplishment for most is nothing but a small step for her.</t>
  </si>
  <si>
    <t>Elle a un appétit insatiable, ce qui paraît être un accomplissement pour d’autres n’est qu’une étape pour lui.</t>
  </si>
  <si>
    <t>Sie ist einfach unersättlich. Was für andere schon ein Meilenstein wäre, ist für sie nichts weiter als ein kleiner Schritt auf der Leiter nach oben.</t>
  </si>
  <si>
    <t>Tiene una ambición insaciable. Lo que para la mayoría sería un logro, no es más que un pequeño paso para ella.</t>
  </si>
  <si>
    <t>Ha una sete implacabile, quello che per tante può essere un traguardo, per lei solo è una tappa.</t>
  </si>
  <si>
    <t>她有无尽的欲望。对大多数人来说的成就，对她而言不过是小小的一步。</t>
  </si>
  <si>
    <t>У неё ненасытный аппетит. То, что для других было бы достижением, для неё лишь маленький шаг.</t>
  </si>
  <si>
    <t>Ela tem um apetite insaciável. O que seria uma conquista para a maioria é apenas um pequeno passo para ela.</t>
  </si>
  <si>
    <t>CONF3C_Q4_R3_1_M</t>
  </si>
  <si>
    <t>He’s got an insatiable appetite. What would be an accomplishment for most is nothing but a small step for him.</t>
  </si>
  <si>
    <t>Il a un appétit insatiable, ce qui paraît être un accomplissement pour d’autres n’est qu’une étape pour lui.</t>
  </si>
  <si>
    <t>Er ist einfach unersättlich. Was für andere schon ein Meilenstein wäre, ist für ihn nichts weiter als ein kleiner Schritt auf der Leiter nach oben.</t>
  </si>
  <si>
    <t>Tiene una ambición insaciable. Lo que para la mayoría sería un logro, no es más que un pequeño paso para él.</t>
  </si>
  <si>
    <t>Ha una sete implacabile, quello che per tanti può essere un traguardo, per lui è solo una tappa.</t>
  </si>
  <si>
    <t>他有无尽的欲望。对大多数人来说的成就，对他而言不过是小小的一步。</t>
  </si>
  <si>
    <t>У него ненасытный аппетит. То, что для других было бы достижением, для него лишь маленький шаг.</t>
  </si>
  <si>
    <t>Ele tem um apetite insaciável. O que seria uma conquista para a maioria é apenas um pequeno passo para ele.</t>
  </si>
  <si>
    <t>CONF3C_Q4_R3_2_F</t>
  </si>
  <si>
    <t>{[VAR_TM_FIRSTNAME]} wants to take it all, to win every match, every tournament, and leave nothing for the others. All that’s left for her to do is win the matches that come her way.</t>
  </si>
  <si>
    <t>{[VAR_TM_FIRSTNAME]} souhaite juste tout rafler, remporter chaque match, chaque tournoi et rien laisser aux autres, il lui reste à gagner chacun des matchs qu’elle est amenée à jouer.</t>
  </si>
  <si>
    <t>{[VAR_TM_FIRSTNAME]} will einfach alles, jedes Spiel gewinnen, jedes einzelne Turnier und den anderen die Brosamen übriglassen. Sie muss einfach nur noch alle Spiele gewinnen, die für sie anstehen.</t>
  </si>
  <si>
    <t>{[VAR_TM_FIRSTNAME]} quiere llevárselo todo, ganar todos los partidos, todos los torneos y no dejar nada para las demás. Todo lo que le queda por hacer es ganar los partidos que se le presenten.</t>
  </si>
  <si>
    <t>{[VAR_TM_FIRSTNAME]} vuole tutto, vincere tutti i match, tutti i tornei e alle altre lasciare le briciole. Non le resta che vincere tutti i match che deve ancora disputare.</t>
  </si>
  <si>
    <t>{[VAR_TM_FIRSTNAME]}想全盘拿下，每一场比赛、每一项赛事都要赢，不给别人留下任何机会。她现在要做的就是赢得接下来的比赛。</t>
  </si>
  <si>
    <t>{[VAR_TM_FIRSTNAME]} хочет забирать всё: каждый матч, каждый турнир, ничего не оставляя соперницам. Ей осталось только выигрывать те матчи, что перед ней.</t>
  </si>
  <si>
    <t>{[VAR_TM_FIRSTNAME]} quer ganhar tudo, vencer todas as partidas, todos os torneios, e não deixar nada para os outros. Tudo o que resta para ela fazer é vencer as partidas que surgirem em seu caminho.</t>
  </si>
  <si>
    <t>CONF3C_Q4_R3_2_M</t>
  </si>
  <si>
    <t>{[VAR_TM_FIRSTNAME]} wants to take it all, to win every match, every tournament, and leave nothing for the others. All that’s left for him to do is win the matches that come his way.</t>
  </si>
  <si>
    <t>{[VAR_TM_FIRSTNAME]} souhaite juste tout rafler, remporter chaque match, chaque tournoi et rien laisser aux autres, il lui reste à gagner chacun des matchs qu’il est amené à jouer.</t>
  </si>
  <si>
    <t>{[VAR_TM_FIRSTNAME]} will einfach alles, jedes Spiel gewinnen, jedes einzelne Turnier und den anderen die Brosamen übriglassen. Er muss einfach nur noch alle Spiele gewinnen, die für ihn anstehen.</t>
  </si>
  <si>
    <t>{[VAR_TM_FIRSTNAME]} quiere llevárselo todo, ganar todos los partidos, todos los torneos y no dejar nada para los demás. Todo lo que le queda por hacer es ganar los partidos que se le presenten.</t>
  </si>
  <si>
    <t>{[VAR_TM_FIRSTNAME]} vuole tutto, vincere tutti i match, tutti i tornei e agli altri lasciare le briciole. Non gli resta che vincere tutti i match che deve ancora disputare.</t>
  </si>
  <si>
    <t>{[VAR_TM_FIRSTNAME]}想全盘拿下，每一场比赛、每一项赛事都要赢，不给别人留下任何机会。他现在要做的就是赢得接下来的比赛。</t>
  </si>
  <si>
    <t>{[VAR_TM_FIRSTNAME]} хочет забирать всё: каждый матч, каждый турнир, ничего не оставляя соперникам. Ему осталось только выигрывать те матчи, что перед ним.</t>
  </si>
  <si>
    <t>{[VAR_TM_FIRSTNAME]} quer ganhar tudo, vencer todas as partidas, todos os torneios, e não deixar nada para os outros. Tudo o que resta para ele fazer é vencer as partidas que surgirem em seu caminho.</t>
  </si>
  <si>
    <t>CONF3C_Q4_R4_1_F</t>
  </si>
  <si>
    <t>When she feels like there’s nothing left for her to win, that’s when she’ll stop.</t>
  </si>
  <si>
    <t>Quand elle sentira qu’elle n’a plus rien à gagner, elle arrêtera.</t>
  </si>
  <si>
    <t>Wenn sie das Gefühl hat, dass es nichts mehr zu gewinnen gibt, dann und erst dann wird sie aufhören.</t>
  </si>
  <si>
    <t>Parará cuando sienta que no le queda nada por ganar.</t>
  </si>
  <si>
    <t>Quando sentirà che ha vinto abbastanza, si fermerà.</t>
  </si>
  <si>
    <t>等到她觉得已经没有什么可赢的时候，她才会停下。</t>
  </si>
  <si>
    <t>Она остановится лишь тогда, когда почувствует, что выигрывать больше нечего.</t>
  </si>
  <si>
    <t>Quando ela sentir que não há mais nada para ela ganhar, é quando ela vai parar.</t>
  </si>
  <si>
    <t>CONF3C_Q4_R4_1_M</t>
  </si>
  <si>
    <t>When he feels like there’s nothing left for him to win, that’s when he’ll stop.</t>
  </si>
  <si>
    <t>Quand il sentira qu’il n’a plus rien à gagner, il arrêtera.</t>
  </si>
  <si>
    <t>Wenn er das Gefühl hat, dass es nichts mehr zu gewinnen gibt, dann und erst dann, wird er aufhören.</t>
  </si>
  <si>
    <t>等到他觉得已经没有什么可赢的时候，他才会停下。</t>
  </si>
  <si>
    <t>Он остановится лишь тогда, когда почувствует, что выигрывать больше нечего.</t>
  </si>
  <si>
    <t>Quando ele sentir que não há mais nada para ele ganhar, é quando ele vai parar.</t>
  </si>
  <si>
    <t>CONF3C_Q4_R4_2_F</t>
  </si>
  <si>
    <t>She doesn’t have the same approach as you. The day she no longer wants to win it all, she’ll hang up her rackets for good.</t>
  </si>
  <si>
    <t>Elle n’a pas la même approche que vous, le jour où elle n’aura plus l’envie de tout gagner elle rangera les raquettes.</t>
  </si>
  <si>
    <t>Sie verfolgt nicht denselben Ansatz wie Sie. Der Tag, an dem sie nicht mehr den Wunsch hat, alles zu gewinnen, wird sie ihre Schläger an den Nagel hängen.</t>
  </si>
  <si>
    <t>Ella no ve las cosas como tú. El día que no quiera ganarlo todo, colgará las raquetas para siempre.</t>
  </si>
  <si>
    <t>Non ha questo approccio. Il giorno che non avrà più voglia di vincere, appenderà la racchetta al chiodo.</t>
  </si>
  <si>
    <t>她的想法和你不同。当她不再想赢下所有比赛时，她就会挂起球拍。</t>
  </si>
  <si>
    <t>У неё другой подход. В тот день, когда она перестанет хотеть выигрывать всё подряд, она повесит ракетку на гвоздь.</t>
  </si>
  <si>
    <t>Ela não tem a mesma abordagem que você. No dia em que ela não quiser mais ganhar tudo, ela pendurará as raquetes para sempre.</t>
  </si>
  <si>
    <t>CONF3C_Q4_R4_2_M</t>
  </si>
  <si>
    <t>He doesn’t have the same approach as you. The day he no longer wants to win it all, he’ll hang up his rackets for good.</t>
  </si>
  <si>
    <t>Il n’a pas la même approche que vous, le jour où il n’aura plus l’envie de tout gagner il rangera les raquettes.</t>
  </si>
  <si>
    <t>Er verfolgt nicht denselben Ansatz wie Sie. Der Tag, an dem er nicht mehr den Wunsch hat, alles zu gewinnen, wird er seine Schläger an den Nagel hängen.</t>
  </si>
  <si>
    <t>Él no ve las cosas como tú. El día que no quiera ganarlo todo, colgará las raquetas para siempre.</t>
  </si>
  <si>
    <t>他的想法和你不同。当他不再想赢下所有比赛时，她就会挂起球拍。</t>
  </si>
  <si>
    <t>У него другой подход. В тот день, когда он перестанет хотеть выигрывать всё подряд, он повесит ракетку на гвоздь.</t>
  </si>
  <si>
    <t>Ele não tem a mesma abordagem que você. No dia em que ele não quiser mais ganhar tudo, ele pendurará as raquetes para sempre.</t>
  </si>
  <si>
    <t>CONF3C_Q5_F</t>
  </si>
  <si>
    <t>At the start of the season, could you have imagined she’d dominate the international tennis scene and win this Finals tournament?</t>
  </si>
  <si>
    <t>En début de saison, envisagiez-vous une telle domination sur le tennis mondial et remporter ce Finals ?</t>
  </si>
  <si>
    <t>Hätten Sie zu Beginn der Saison gedacht, dass sie die internationale Tennisszene so aufmischen und dieses Finals-Turnier gewinnen würde?</t>
  </si>
  <si>
    <t>Al comienzo de la temporada, ¿podías siquiera haber imaginado que ella dominaría la escena del tenis internacional y ganaría este torneo Finals?</t>
  </si>
  <si>
    <t>A inizio stagione, si immaginava che avrebbe dominato la scena tennistica mondiale e che avrebbe vinto il Finals?</t>
  </si>
  <si>
    <t>在赛季开始时，您是否想象过她会统治国际网坛并赢得这次总决赛？</t>
  </si>
  <si>
    <t>В начале сезона вы могли представить, что она будет доминировать на мировой сцене и выиграет Финал?</t>
  </si>
  <si>
    <t>No início da temporada, você poderia ter imaginado que ela dominaria o cenário internacional do tênis e venceria este torneio das Finais?</t>
  </si>
  <si>
    <t>CONF3C_Q5_M</t>
  </si>
  <si>
    <t>At the start of the season, could you have imagined he’d dominate the international tennis scene and win this Finals tournament?</t>
  </si>
  <si>
    <t>Hätten Sie zu Beginn der Saison gedacht, dass er die internationale Tennisszene so aufmischen und dieses Finals-Turnier gewinnen würde?</t>
  </si>
  <si>
    <t>Al comienzo de la temporada, ¿podías siquiera haber imaginado que él dominaría la escena del tenis internacional y ganaría este torneo Finals?</t>
  </si>
  <si>
    <t>在赛季开始时，您是否想象过他会统治国际网坛并赢得这次总决赛？</t>
  </si>
  <si>
    <t>В начале сезона вы могли представить, что он будет доминировать на мировой сцене и выиграет Финал?</t>
  </si>
  <si>
    <t>No início da temporada, você poderia ter imaginado que ele dominaria o cenário internacional do tênis e venceria este torneio das Finais?</t>
  </si>
  <si>
    <t>CONF3C_Q5_R1_1_F</t>
  </si>
  <si>
    <t>That was our goal. All the work we did and the sacrifices she made paid off.</t>
  </si>
  <si>
    <t>C’était notre objectif, tout le travail mis en place et les sacrifices ont porté leurs fruits.</t>
  </si>
  <si>
    <t>Genau das war unser Ziel. All die harte Arbeit und die Opfer, die sie gebracht hat, haben sich ausgezahlt.</t>
  </si>
  <si>
    <t>Ese era nuestro objetivo. Todo el trabajo que realizamos y los sacrificios que hizo han merecido la pena.</t>
  </si>
  <si>
    <t>Era il nostro obiettivo, tutto il lavoro e i sacrifici fatti hanno dato i loro frutti.</t>
  </si>
  <si>
    <t>那是我们的目标。我们付出的努力和她做出的牺牲都得到了回报。</t>
  </si>
  <si>
    <t>Это была наша цель. Вся проделанная работа и её жертвы окупились.</t>
  </si>
  <si>
    <t>Esse era o nosso objetivo. Todo o trabalho que fizemos e os sacrifícios que ela fez valeram a pena.</t>
  </si>
  <si>
    <t>CONF3C_Q5_R1_1_M</t>
  </si>
  <si>
    <t>That was our goal. All the work we did and the sacrifices he made paid off.</t>
  </si>
  <si>
    <t>Genau das war unser Ziel. All die harte Arbeit und die Opfer, die er gebracht hat, haben sich ausgezahlt.</t>
  </si>
  <si>
    <t>那是我们的目标。我们付出的努力和他做出的牺牲都得到了回报。</t>
  </si>
  <si>
    <t>Это была наша цель. Вся проделанная работа и его жертвы окупились.</t>
  </si>
  <si>
    <t>Esse era o nosso objetivo. Todo o trabalho que fizemos e os sacrifícios que ele fez valeram a pena.</t>
  </si>
  <si>
    <t>CONF3C_Q5_R1_2_F</t>
  </si>
  <si>
    <t>It was clearly in our sights. We put in the necessary effort to get there, and we were rewarded.</t>
  </si>
  <si>
    <t>C’était clairement dans notre viseur, nous avons fais les efforts nécessaires pour y parvenir et nous avons été récompensés.</t>
  </si>
  <si>
    <t>Das war eindeutig das, was wir im Sinn hatten. Wir haben getan, was wir konnten, um genau das zu erreichen und wir haben es geschafft.</t>
  </si>
  <si>
    <t>Sin duda estaba en nuestro punto de mira. Hicimos los esfuerzos necesarios para llegar hasta allí y hemos obtenido la recompensa.</t>
  </si>
  <si>
    <t>Per noi era chiaro, abbiamo compiuto tutti gli sforzi necessari per arrivare dove siamo ora e questa ne è la ricompensa.</t>
  </si>
  <si>
    <t>这显然在我们的计划之中。我们付出了必要的努力，并得到了回报。</t>
  </si>
  <si>
    <t>Это точно было в наших планах. Мы сделали всё необходимое, и получили заслуженную награду.</t>
  </si>
  <si>
    <t>Estava claramente em nossa mira. Fizemos o esforço necessário para chegar lá e fomos recompensados.</t>
  </si>
  <si>
    <t>CONF3C_Q5_R1_2_M</t>
  </si>
  <si>
    <t>CONF3C_Q5_R2_1_F</t>
  </si>
  <si>
    <t>The goal is always to win everything, but it's a goal that you set for yourself so you’re forced to give it your all rather than to actually win it all.</t>
  </si>
  <si>
    <t>L’objectif est toujours de tout remporter sur son passage mais c’est un but que l’on se fixe pour être obligé de tout donner plutôt que pour tout gagner.</t>
  </si>
  <si>
    <t>Das Ziel ist immer, alles zu gewinnen, aber es ist ein Ziel, das man sich selbst setzt. Man ist also gezwungen, alles zu geben, anstatt tatsächlich alles zu gewinnen.</t>
  </si>
  <si>
    <t>El objetivo es siempre ganarlo todo, pero es una meta que te pones para obligarte a darlo todo, más que a ganarlo.</t>
  </si>
  <si>
    <t>L'obiettivo è sempre stato vincere tutto, ma è uno obiettivo che ti poni per dare del tuo meglio non per vincere tutto.</t>
  </si>
  <si>
    <t>目标始终是赢得所有冠军，但设定这个目标是为了迫使自己全力以赴，而非真的寄希望于能赢得一切。</t>
  </si>
  <si>
    <t>Цель всегда — выиграть всё, но эту цель ставишь скорее для того, чтобы выкладываться полностью, а не потому что реально рассчитываешь всё выиграть.</t>
  </si>
  <si>
    <t>O objetivo é sempre ganhar tudo, mas é um objetivo que você define para si mesmo para ser forçado a dar o seu melhor, em vez de realmente ganhar tudo.</t>
  </si>
  <si>
    <t>CONF3C_Q5_R2_1_M</t>
  </si>
  <si>
    <t>CONF3C_Q5_R2_2_F</t>
  </si>
  <si>
    <t>That’s why we work day in and day out, but it’s not a goal we truly set for ourselves. Everything just so happened to work out this year. Can’t complain.</t>
  </si>
  <si>
    <t>C’est ce pourquoi on travaille tous les jours mais ce n’est pas un objectif que l’on se fixe réellement, tout a fonctionné pour nous cette année, tant mieux.</t>
  </si>
  <si>
    <t>Darum arbeiten wir tagein, tagaus daran, aber es ist nicht wirklich ein Ziel, das wir uns selbst setzen. In diesem Jahr hat dann aber alles wunderbar gepasst. Ich kann mich nicht beklagen.</t>
  </si>
  <si>
    <t>Por eso trabajamos día tras día, aunque no es realmente un objetivo que nos fijemos. Este año nos ha salido todo bien. No podemos quejarnos.</t>
  </si>
  <si>
    <t>Lavoriamo tutto i giorni per questo ma non era un obiettivo che ci eravamo dati. Quest'anno è andato tutto molto bene, non ci possiamo davvero lamentare.</t>
  </si>
  <si>
    <t>这正是我们日复一日努力的原因，但这并非我们真正设定的目标。只是今年一切恰好顺利实现了。一切都值得了。</t>
  </si>
  <si>
    <t>Поэтому мы и работаем каждый день, но такой цели мы реально не ставили. Просто в этом году всё сложилось как надо. Жаловаться не приходится.</t>
  </si>
  <si>
    <t>É por isso que trabalhamos dia após dia, mas não é um objetivo que realmente definimos para nós mesmos. Tudo simplesmente aconteceu de dar certo este ano. Não posso reclamar.</t>
  </si>
  <si>
    <t>CONF3C_Q5_R2_2_M</t>
  </si>
  <si>
    <t>CONF3C_Q5_R3_1_F</t>
  </si>
  <si>
    <t>The goal was to be one of the best and to fight to win this type of trophy, but we never imagined this level of domination.</t>
  </si>
  <si>
    <t>L’objectif était de faire partie des meilleurs et se battre pour remporter ce genre de trophée mais nous n’envisagions pas une telle domination.</t>
  </si>
  <si>
    <t>Unser Ziel war es, unter die Besten zu kommen und zu kämpfen, um diese Art von Trophäe nach Hause zu bringen. Wir hätten aber selbst in unseren kühnsten Träumen nicht zu hoffen gewagt, so weit zu kommen.</t>
  </si>
  <si>
    <t>El objetivo era entrar en la élite y luchar por ganar este tipo de trofeos, aunque nunca imaginamos llegar a este nivel de dominio.</t>
  </si>
  <si>
    <t>L'obiettivo era entrare nel top del tennis mondiale e giocare per vincere questi trofei, ma non ci saremmo mai immaginati un'egemonia del genere.</t>
  </si>
  <si>
    <t>目标是成为最顶尖的球员之一，并为赢得此类奖杯而战，但我们从未预料到能够获得这种碾压力的优势。</t>
  </si>
  <si>
    <t>Цель была — быть среди лучших и бороться за такие трофеи, но такого уровня доминации мы не ожидали.</t>
  </si>
  <si>
    <t>O objetivo era ser uma das melhores e lutar para ganhar este tipo de troféu, mas nunca imaginamos este nível de domínio.</t>
  </si>
  <si>
    <t>CONF3C_Q5_R3_1_M</t>
  </si>
  <si>
    <t>O objetivo era ser um dos melhores e lutar para ganhar este tipo de troféu, mas nunca imaginamos este nível de domínio.</t>
  </si>
  <si>
    <t>CONF3C_Q5_R3_2_F</t>
  </si>
  <si>
    <t>We were hoping to be in the running for first in the world and fight to take the Finals tournament, but we weren’t expecting to end up getting both.</t>
  </si>
  <si>
    <t>Nous espérions être à la lutte pour la première place mondiale et nous battre pour remporter le tournoi Finals mais nous ne nous attendions pas à rafler les deux.</t>
  </si>
  <si>
    <t>Wir hatten darauf gehofft, für die Weltrangliste im Rennen zu sein und um das Finals-Turnier zu kämpfen. Wir hätten nie im Leben erwartet, gleich beides zu erreichen.</t>
  </si>
  <si>
    <t>Esperábamos entrar en la carrera por el primer puesto mundial y luchar por ganar el torneo Finals, pero no creíamos que acabáramos consiguiendo ambos.</t>
  </si>
  <si>
    <t>Speravamo di essere in lizza per il primo posto a livello mondiale e di combattere per vincere il torneo Finals, ma non ci aspettavamo di accaparrarci tutti e due.</t>
  </si>
  <si>
    <t>我们希望能争夺世界第一，并争取总决赛冠军，但没想到两个目标都达成了。</t>
  </si>
  <si>
    <t>Мы надеялись бороться за первое место в мире и за победу на Финале, но не ожидали, что получим и то, и другое.</t>
  </si>
  <si>
    <t>Esperávamos estar na disputa pelo primeiro lugar do mundo e lutar para vencer o torneio das Finais, mas não esperávamos acabar conseguindo ambos.</t>
  </si>
  <si>
    <t>CONF3C_Q5_R3_2_M</t>
  </si>
  <si>
    <t>CONF3C_Q6_F</t>
  </si>
  <si>
    <t>{[VAR_TM_FULLNAME]} is an international tennis star now. How is she taking it?</t>
  </si>
  <si>
    <t>{[VAR_TM_FULLNAME]} est maintenant l’une des stars du tennis mondial, comment aborde-t-elle ce statut ?</t>
  </si>
  <si>
    <t>{[VAR_TM_FULLNAME]} ist jetzt ein internationaler Tennis-Star. Wie geht sie damit um?</t>
  </si>
  <si>
    <t>{[VAR_TM_FULLNAME]} es ahora una estrella internacional del tenis. ¿Cómo se lo está tomando?</t>
  </si>
  <si>
    <t>{[VAR_TM_FULLNAME]} è una star mondiale del tennis. Come la sta prendendo?</t>
  </si>
  <si>
    <t>{[VAR_TM_FULLNAME]}现在是国际网球明星了。她对这种身份转变的适应情况如何？</t>
  </si>
  <si>
    <t>{[VAR_TM_FULLNAME]} теперь международная звезда тенниса. Как она это воспринимает?</t>
  </si>
  <si>
    <t>{[VAR_TM_FULLNAME]} é uma estrela internacional do tênis agora. Como ela está lidando com isso?</t>
  </si>
  <si>
    <t>CONF3C_Q6_M</t>
  </si>
  <si>
    <t>{[VAR_TM_FULLNAME]} is an international tennis star now. How is he taking it?</t>
  </si>
  <si>
    <t>{[VAR_TM_FULLNAME]} est maintenant l’une des stars du tennis mondial, comment aborde-t-il ce statut ?</t>
  </si>
  <si>
    <t>{[VAR_TM_FULLNAME]} ist jetzt ein internationaler Tennis-Star. Wie geht er damit um?</t>
  </si>
  <si>
    <t>{[VAR_TM_FULLNAME]}现在是国际网球明星了。他对这种身份转变的适应情况如何？</t>
  </si>
  <si>
    <t>{[VAR_TM_FULLNAME]} теперь международная звезда тенниса. Как он это воспринимает?</t>
  </si>
  <si>
    <t>{[VAR_TM_FULLNAME]} é uma estrela internacional do tênis agora. Como ele está lidando com isso?</t>
  </si>
  <si>
    <t>CONF3C_Q6_R1_1_F</t>
  </si>
  <si>
    <t>{[VAR_TM_FIRSTNAME]} is ready for it. It doesn't change much for her.</t>
  </si>
  <si>
    <t>{[VAR_TM_FIRSTNAME]} est prête à assumer ce statut, cela ne lui change pas grand-chose.</t>
  </si>
  <si>
    <t>{[VAR_TM_FIRSTNAME]} ist bereit dafür. Für sie ändert sich im Grunde nicht viel.</t>
  </si>
  <si>
    <t>{[VAR_TM_FIRSTNAME]} está preparada para ello. No ha supuesto un gran cambio para ella.</t>
  </si>
  <si>
    <t>{[VAR_TM_FIRSTNAME]} è pronta, non le cambia molto le cose.</t>
  </si>
  <si>
    <t>{[VAR_TM_FIRSTNAME]}对此已有准备。这对她来说没有什么变化。</t>
  </si>
  <si>
    <t>{[VAR_TM_FIRSTNAME]} готова к этому. Для неё это мало что меняет.</t>
  </si>
  <si>
    <t>{[VAR_TM_FIRSTNAME]} está pronta para isso. Não muda muito para ela.</t>
  </si>
  <si>
    <t>CONF3C_Q6_R1_1_M</t>
  </si>
  <si>
    <t>{[VAR_TM_FIRSTNAME]} is ready for it. It doesn't change much for him.</t>
  </si>
  <si>
    <t>{[VAR_TM_FIRSTNAME]} est prêt à assumer ce statut, cela ne lui change pas grand-chose.</t>
  </si>
  <si>
    <t>{[VAR_TM_FIRSTNAME]} ist bereit dafür. Für ihn ändert sich im Grunde nicht viel.</t>
  </si>
  <si>
    <t>{[VAR_TM_FIRSTNAME]} está preparado para ello. No ha supuesto un gran cambio para él.</t>
  </si>
  <si>
    <t>{[VAR_TM_FIRSTNAME]} è pronto, non gli cambia molto le cose.</t>
  </si>
  <si>
    <t>{[VAR_TM_FIRSTNAME]}对此已有准备。这对他来说没有什么变化。</t>
  </si>
  <si>
    <t>{[VAR_TM_FIRSTNAME]} готов к этому. Для него это мало что меняет.</t>
  </si>
  <si>
    <t>{[VAR_TM_FIRSTNAME]} está pronto para isso. Não muda muito para ele.</t>
  </si>
  <si>
    <t>CONF3C_Q6_R1_2_F</t>
  </si>
  <si>
    <t>She approaches it confidently. This notoriety is nothing but a reflection of her success on the circuit.</t>
  </si>
  <si>
    <t>Elle l’aborde avec confiance, cette notoriété n’est que le reflet de sa réussite sur le circuit.</t>
  </si>
  <si>
    <t>Sie geht sehr selbstbewusst damit um. Diese Berühmtheit ist nichts anderes als ein Spiegelbild ihrer Erfolge bei dieser Tour.</t>
  </si>
  <si>
    <t>Lo aborda con confianza. Esta notoriedad no es más que un reflejo de su éxito en el circuito.</t>
  </si>
  <si>
    <t>La prende con sicurezza. La fama non è altro che il riflesso dei suoi successi nel circuito.</t>
  </si>
  <si>
    <t>她自信地迎接这一切，而这样的知名度正是她在巡回赛上取得成功的最好证明。</t>
  </si>
  <si>
    <t>Она относится к этому уверенно. Такая известность — лишь отражение её успехов в туре.</t>
  </si>
  <si>
    <t>Ela encara isso com confiança. Essa notoriedade não é nada além de um reflexo de seu sucesso no circuito.</t>
  </si>
  <si>
    <t>CONF3C_Q6_R1_2_M</t>
  </si>
  <si>
    <t>He approaches it confidently. This notoriety is nothing but a reflection of his success on the circuit.</t>
  </si>
  <si>
    <t>Il l’aborde avec confiance, cette notoriété n’est que le reflet de sa réussite sur le circuit.</t>
  </si>
  <si>
    <t>Er geht sehr selbstbewusst damit um. Diese Berühmtheit ist nichts anderes als ein Spiegelbild seiner Erfolge bei dieser Tour.</t>
  </si>
  <si>
    <t>他自信地迎接这一切，而这样的知名度正是他在巡回赛上取得成功的最好证明。</t>
  </si>
  <si>
    <t>Он относится к этому уверенно. Такая известность — лишь отражение его успехов в туре.</t>
  </si>
  <si>
    <t>Ele encara isso com confiança. Essa notoriedade não é nada além de um reflexo de seu sucesso no circuito.</t>
  </si>
  <si>
    <t>CONF3C_Q6_R2_1_F</t>
  </si>
  <si>
    <t>It’s what she’s always wanted: to be recognized by tennis fans.</t>
  </si>
  <si>
    <t>C’est ce pour quoi elle a toujours joué, recevoir la reconnaissance des amateurs de tennis.</t>
  </si>
  <si>
    <t>Das ist es, was sie sich immer gewünscht hat: dass die Tennisfangemeinde weiß, wer sie ist.</t>
  </si>
  <si>
    <t>Es lo que siempre ha querido: ser reconocida por los aficionados al tenis.</t>
  </si>
  <si>
    <t>È quello che ha sempre voluto, essere riconosciuta dai suoi tifosi.</t>
  </si>
  <si>
    <t>这是她一直想要的：得到网球迷的认可。</t>
  </si>
  <si>
    <t>Она всегда этого хотела: чтобы её признали поклонники тенниса.</t>
  </si>
  <si>
    <t>Era o que ela sempre quis: ser reconhecida pelos fãs de tênis.</t>
  </si>
  <si>
    <t>CONF3C_Q6_R2_1_M</t>
  </si>
  <si>
    <t>It’s what he’s always wanted: to be recognized by tennis fans.</t>
  </si>
  <si>
    <t>C’est ce pour quoi il a toujours joué, recevoir la reconnaissance des amateurs de tennis.</t>
  </si>
  <si>
    <t>Das ist es, was er sich immer gewünscht hat: dass die Tennisfangemeinde weiß, wer er ist.</t>
  </si>
  <si>
    <t>Es lo que siempre ha querido: ser reconocido por los aficionados al tenis.</t>
  </si>
  <si>
    <t>È quello che ha sempre voluto, essere riconosciuto dai suoi tifosi.</t>
  </si>
  <si>
    <t>这是他一直想要的：得到网球迷的认可。</t>
  </si>
  <si>
    <t>Он всегда этого хотел: чтобы его признали поклонники тенниса.</t>
  </si>
  <si>
    <t>Era o que ele sempre quis: ser reconhecido pelos fãs de tênis.</t>
  </si>
  <si>
    <t>CONF3C_Q6_R2_2_F</t>
  </si>
  <si>
    <t>{[VAR_TM_FIRSTNAME]} has always enjoyed playing before a crowd. Now, whether they cheer or heckle, that’s only the consequence of her results.</t>
  </si>
  <si>
    <t>{[VAR_TM_FIRSTNAME]} a toujours aimé jouer devant un public, que la foule l’encourage ou le hue, alors ce nouveau statut n’est que la conséquence de ses résultats.</t>
  </si>
  <si>
    <t>{[VAR_TM_FIRSTNAME]} hat schon immer gerne vor Publikum gespielt. Ob sie nun jubeln oder das Spiel mit Buh-Rufen verlassen, ist nur die Konsequenz ihrer Bemühungen.</t>
  </si>
  <si>
    <t>{[VAR_TM_FIRSTNAME]} siempre ha disfrutado jugando ante una multitud. Ahora, ya la animen o la abucheen, no será más que por sus resultados.</t>
  </si>
  <si>
    <t>A {[VAR_TM_FIRSTNAME]} è sempre piaciuto giocare davanti a un pubblico. Che siano fischi o applausi, dipende dai risultati che porta a casa.</t>
  </si>
  <si>
    <t>{[VAR_TM_FIRSTNAME]}享受在观众面前比赛。现在，无论他们是喝彩还是起哄，那都是她的成绩带来的结果。</t>
  </si>
  <si>
    <t>{[VAR_TM_FIRSTNAME]} всегда нравилось играть перед публикой. То, что теперь её либо поддерживают, либо освистывают — всего лишь следствие её результатов.</t>
  </si>
  <si>
    <t>{[VAR_TM_FIRSTNAME]} sempre gostou de jogar diante de uma multidão. Agora, quer seja aplaudida ou vaiada, isso é apenas a consequência de seus resultados.</t>
  </si>
  <si>
    <t>CONF3C_Q6_R2_2_M</t>
  </si>
  <si>
    <t>{[VAR_TM_FIRSTNAME]} has always enjoyed playing before a crowd. Now, whether they cheer or heckle, that’s only the consequence of his results.</t>
  </si>
  <si>
    <t>{[VAR_TM_FIRSTNAME]} hat schon immer gerne vor Publikum gespielt. Ob sie nun jubeln oder das Spiel mit Buh-Rufen verlassen, ist nur die Konsequenz seiner Bemühungen.</t>
  </si>
  <si>
    <t>{[VAR_TM_FIRSTNAME]} siempre ha disfrutado jugando ante una multitud. Ahora, ya lo animen o lo abucheen, no será más que por sus resultados.</t>
  </si>
  <si>
    <t>{[VAR_TM_FIRSTNAME]}享受在观众面前比赛。现在，无论他们是喝彩还是起哄，那都是他的成绩带来的结果。</t>
  </si>
  <si>
    <t>{[VAR_TM_FIRSTNAME]} всегда нравилось играть перед публикой. То, что теперь его либо поддерживают, либо освистывают — всего лишь следствие его результатов.</t>
  </si>
  <si>
    <t>{[VAR_TM_FIRSTNAME]} sempre gostou de jogar diante de uma multidão. Agora, se eles aplaudem ou vaiam, isso é apenas consequência dos seus resultados.</t>
  </si>
  <si>
    <t>CONF3C_Q6_R3_1_F</t>
  </si>
  <si>
    <t>That’s never been {[VAR_TM_FIRSTNAME]}’s goal. She accepts this status because she has no choice, but she plays to add wins to her record above all.</t>
  </si>
  <si>
    <t>{[VAR_TM_FIRSTNAME]} n’a jamais joué pour ça, elle va faire avec ce statut car elle n’a pas le choix mais elle joue avant tout pour garnir son palmarès.</t>
  </si>
  <si>
    <t>Das war niemals das Ziel von {[VAR_TM_FIRSTNAME]}. Sie akzeptiert diesen Status, weil sie keine Wahl hat, aber sie spielt, um ihrer Bilanz mehr und mehr Siege hinzuzufügen.</t>
  </si>
  <si>
    <t>Ese nunca ha sido el objetivo de {[VAR_TM_FIRSTNAME]}. Acepta este estatus porque no tiene más remedio, pero sobre todo juega para sumar victorias a su palmarés.</t>
  </si>
  <si>
    <t>Non è mai stato l'obiettivo di {[VAR_TM_FIRSTNAME]}. Accetta questo status perché non ha altra scelta, ma gioca per arricchire il suo palmarès.</t>
  </si>
  <si>
    <t>这从不是{[VAR_TM_FIRSTNAME]}的目标。她接受这个身份是因为别无选择，但她比赛的首要目标是不断增加胜场。</t>
  </si>
  <si>
    <t>{[VAR_TM_FIRSTNAME]} никогда не стремилась к этому. Она принимает этот статус, потому что выбора нет, но играет, прежде всего, ради побед.</t>
  </si>
  <si>
    <t>Esse nunca foi o objetivo de {[VAR_TM_FIRSTNAME]}. Ela aceita esse status porque não tem escolha, mas joga para adicionar vitórias ao seu histórico acima de tudo.</t>
  </si>
  <si>
    <t>CONF3C_Q6_R3_1_M</t>
  </si>
  <si>
    <t>That’s never been {[VAR_TM_FIRSTNAME]}’s goal. He accepts this status because he has no choice, but he plays to add wins to his record above all.</t>
  </si>
  <si>
    <t>{[VAR_TM_FIRSTNAME]} n’a jamais joué pour ça, il va faire avec ce statut car il n’a pas le choix mais il joue avant tout pour garnir son palmarès.</t>
  </si>
  <si>
    <t>Das war niemals das Ziel von {[VAR_TM_FIRSTNAME]}. Er akzeptiert diesen Status, weil er keine Wahl hat, aber er spielt, um seiner Bilanz mehr und mehr Siege hinzuzufügen.</t>
  </si>
  <si>
    <t>这从不是{[VAR_TM_FIRSTNAME]}的目标。他接受这个身份是因为别无选择，但他比赛的首要目标是不断增加胜场。</t>
  </si>
  <si>
    <t>{[VAR_TM_FIRSTNAME]} никогда не стремился к этому. Он принимает этот статус, потому что выбора нет, но играет, прежде всего, ради побед.</t>
  </si>
  <si>
    <t>Esse nunca foi o objetivo de {[VAR_TM_FIRSTNAME]}. Ele aceita esse status porque não tem escolha, mas joga para adicionar vitórias ao seu histórico acima de tudo.</t>
  </si>
  <si>
    <t>CONF3C_Q6_R3_2_F</t>
  </si>
  <si>
    <t>That was never a goal for {[VAR_TM_FIRSTNAME]}. The star rating system is an aspect of modern tennis, but, above all else, {[VAR_TM_FIRSTNAME]} is there to play.</t>
  </si>
  <si>
    <t>Ça n’a jamais été un objectif pour {[VAR_TM_FIRSTNAME]}, le star-system est un des aspects du sport moderne mais {[VAR_TM_FIRSTNAME]} est là pour jouer au tennis avant tout.</t>
  </si>
  <si>
    <t>Das war niemals das, was {[VAR_TM_FIRSTNAME]} im Auge hatte. Das Sterne-Bewertungssystem ist ein Aspekt des modernen Tennissports aber {[VAR_TM_FIRSTNAME]} will vor allem eins: spielen!</t>
  </si>
  <si>
    <t>Ese nunca fue un objetivo para {[VAR_TM_FIRSTNAME]}. El sistema de clasificación por estrellas es un aspecto del tenis moderno pero, más que nada, {[VAR_TM_FIRSTNAME]} está ahí para jugar.</t>
  </si>
  <si>
    <t>Non è mai stato l'obiettivo di {[VAR_TM_FIRSTNAME]}. Questo star system è un aspetto del tennis moderno, ma {[VAR_TM_FIRSTNAME]} vuole soprattutto giocare.</t>
  </si>
  <si>
    <t>这从来不是{[VAR_TM_FIRSTNAME]}的目标。评级系统是现代网球的一部分，但最重要的是，{[VAR_TM_FIRSTNAME]}上场只是为了比赛。</t>
  </si>
  <si>
    <t>{[VAR_TM_FIRSTNAME]} никогда не стремилась к этой «звёздности». Это часть современного тенниса, но она выходит на корт, прежде всего, чтобы играть.</t>
  </si>
  <si>
    <t>Esse nunca foi um objetivo para {[VAR_TM_FIRSTNAME]}. O sistema de classificação por estrelas é um aspecto do tênis moderno, mas, acima de tudo, {[VAR_TM_FIRSTNAME]} está lá para jogar.</t>
  </si>
  <si>
    <t>CONF3C_Q6_R3_2_M</t>
  </si>
  <si>
    <t>{[VAR_TM_FIRSTNAME]} никогда не стремился к этой «звёздности». Это часть современного тенниса, но он выходит на корт, прежде всего, чтобы играть.</t>
  </si>
  <si>
    <t>CONF3C_Q6_R4_1_F</t>
  </si>
  <si>
    <t>I think it’s something that {[VAR_TM_FIRSTNAME]} has never been comfortable with. If she could pass on this status, she’d do it.</t>
  </si>
  <si>
    <t>Je crois que c’est une chose avec laquelle {[VAR_TM_FIRSTNAME]} n’a jamais été très à l’aise, si elle pouvait faire sans ce statut elle ne se priverait pas.</t>
  </si>
  <si>
    <t>Ich glaube, das ist etwas, womit sich {[VAR_TM_FIRSTNAME]} nie wirklich identifiziert hat. Wenn sie diesen Status an jemand anderen abtreten könnte, würde sie das sofort tun.</t>
  </si>
  <si>
    <t>Creo que es algo con lo que {[VAR_TM_FIRSTNAME]} nunca se ha sentido cómoda. Si pudiera renunciar a ese estatus, lo haría.</t>
  </si>
  <si>
    <t>Penso sia una cosa con cui {[VAR_TM_FIRSTNAME]} non è mai stata a suo agio. Se potesse farne a meno, lo farebbe.</t>
  </si>
  <si>
    <t>我认为{[VAR_TM_FIRSTNAME]}对此一直不太适应。如果可以选择放弃这个身份，她就会这么做。</t>
  </si>
  <si>
    <t>Думаю, {[VAR_TM_FIRSTNAME]} всегда чувствовала себя с этим неуютно. Если бы она могла отказаться от такого статуса, она бы это сделала.</t>
  </si>
  <si>
    <t>Acho que é algo com que {[VAR_TM_FIRSTNAME]} nunca se sentiu confortável. Se ela pudesse passar esse status adiante, ela o faria.</t>
  </si>
  <si>
    <t>CONF3C_Q6_R4_1_M</t>
  </si>
  <si>
    <t>I think it’s something that {[VAR_TM_FIRSTNAME]} has never been comfortable with. If he could pass on this status, he’d do it.</t>
  </si>
  <si>
    <t>Je crois que c’est une chose avec laquelle {[VAR_TM_FIRSTNAME]} n’a jamais été très à l’aise, s’il pouvait faire sans ce statut il ne se priverait pas.</t>
  </si>
  <si>
    <t>Ich glaube, das ist etwas, womit sich {[VAR_TM_FIRSTNAME]} nie wirklich identifiziert hat. Wenn er diesen Status an jemand anderen abtreten könnte, würde er das sofort tun.</t>
  </si>
  <si>
    <t>Creo que es algo con lo que {[VAR_TM_FIRSTNAME]} nunca se ha sentido cómodo. Si pudiera renunciar a ese estatus, lo haría.</t>
  </si>
  <si>
    <t>Penso sia una cosa con cui {[VAR_TM_FIRSTNAME]} non è mai stato a suo agio. Se potesse farne a meno, lo farebbe.</t>
  </si>
  <si>
    <t>我认为{[VAR_TM_FIRSTNAME]}对此一直不太适应。如果可以选择放弃这个身份，他就会这么做。</t>
  </si>
  <si>
    <t>Думаю, {[VAR_TM_FIRSTNAME]} всегда чувствовал себя с этим неуютно. Если бы он мог отказаться от такого статуса, он бы это сделал.</t>
  </si>
  <si>
    <t>Acho que é algo com que {[VAR_TM_FIRSTNAME]} nunca se sentiu confortável. Se ele pudesse passar esse status adiante, ele o faria.</t>
  </si>
  <si>
    <t>CONF3C_Q6_R4_2_F</t>
  </si>
  <si>
    <t>{[VAR_TM_FIRSTNAME]} is someone who generally keeps to herself when she’s not on the court. She’d largely prefer to live without this budding fame.</t>
  </si>
  <si>
    <t>{[VAR_TM_FIRSTNAME]} est quelqu’un de très discrete en dehors des terrains, elle préférerait largement vivre sans cette célébrité naissante.</t>
  </si>
  <si>
    <t>{[VAR_TM_FIRSTNAME]} ist jemand, die eher zurückgezogen lebt, wenn sie nicht gerade Tennis spielt. Sie würde es sicher vorziehen, ohne diesen ganzen Rummel um ihre Person zu leben.</t>
  </si>
  <si>
    <t>{[VAR_TM_FIRSTNAME]} generalmente se guarda las cosas para sí misma cuando no está en el campo. En realidad, preferiría vivir sin esta incipiente fama.</t>
  </si>
  <si>
    <t>{[VAR_TM_FIRSTNAME]} è molto riservata quando non è in campo, preferirebbe di gran lunga vivere senza questa nuova fama.</t>
  </si>
  <si>
    <t>{[VAR_TM_FIRSTNAME]}在场下通常很低调。她更愿意过远离名气的生活。</t>
  </si>
  <si>
    <t>{[VAR_TM_FIRSTNAME]} обычно держится особняком вне корта. Она бы предпочла жить без этой растущей известности.</t>
  </si>
  <si>
    <t>{[VAR_TM_FIRSTNAME]} é alguém que geralmente se mantém reservada quando não está em quadra. Ela preferiria viver sem essa fama crescente.</t>
  </si>
  <si>
    <t>CONF3C_Q6_R4_2_M</t>
  </si>
  <si>
    <t>{[VAR_TM_FIRSTNAME]} is someone who generally keeps to himself when he’s not on the court. He’d largely prefer to live without this budding fame.</t>
  </si>
  <si>
    <t>{[VAR_TM_FIRSTNAME]} est quelqu’un de très discret en dehors des terrains, il préférerait largement vivre sans cette célébrité naissante.</t>
  </si>
  <si>
    <t>{[VAR_TM_FIRSTNAME]} ist jemand, der eher zurückgezogen lebt, wenn er nicht gerade Tennis spielt. Er würde es sicher vorziehen, ohne diesen ganzen Rummel um seine Person zu leben.</t>
  </si>
  <si>
    <t>{[VAR_TM_FIRSTNAME]} generalmente se guarda las cosas para sí mismo cuando no está en el campo. En realidad, preferiría vivir sin esta incipiente fama.</t>
  </si>
  <si>
    <t>{[VAR_TM_FIRSTNAME]} è molto riservato quando non è in campo, preferirebbe di gran lunga vivere senza questa nuova fama.</t>
  </si>
  <si>
    <t>{[VAR_TM_FIRSTNAME]}在场下通常很低调。他更愿意过远离名气的生活。</t>
  </si>
  <si>
    <t>{[VAR_TM_FIRSTNAME]} обычно держится особняком вне корта. Он бы предпочёл жить без этой растущей известности.</t>
  </si>
  <si>
    <t>{[VAR_TM_FIRSTNAME]} é alguém que geralmente se mantém reservado quando não está em quadra. Ele preferiria viver sem essa fama crescente.</t>
  </si>
  <si>
    <t>CONF3C_Q7_F</t>
  </si>
  <si>
    <t>CONF3C_Q7_M</t>
  </si>
  <si>
    <t>CONF3C_Q7_R1_1_F</t>
  </si>
  <si>
    <t>CONF3C_Q7_R1_1_M</t>
  </si>
  <si>
    <t>CONF3C_Q7_R1_2_F</t>
  </si>
  <si>
    <t>CONF3C_Q7_R1_2_M</t>
  </si>
  <si>
    <t>CONF3C_Q7_R2_1_F</t>
  </si>
  <si>
    <t>It’s true that she’s had great results lately. She’s never kept this level up over such a long period. Now he’ll need to solidify it over the next few seasons.</t>
  </si>
  <si>
    <t>C’est vrai que les résultats sont très probants ces derniers temps, elle n’a sûrement jamais affiché ce niveau sur une telle période, il faut maintenant le confirmer sur les prochaines saisons.</t>
  </si>
  <si>
    <t>Es stimmt, dass sie in letzter Zeit wirklich gute Resultate erzielt hat. Sie hat dieses Niveau noch nie über so einen langen Zeitraum gehalten. Jetzt muss sie alles daransetzen, um es über die anstehenden Saison-Spiele auch zu halten.</t>
  </si>
  <si>
    <t>Es cierto que últimamente ha obtenido muy buenos resultados. Nunca ha mantenido este nivel durante tanto tiempo. Ahora necesitará consolidarlo durante las próximas temporadas.</t>
  </si>
  <si>
    <t>È vero che ultimamente ha fatto benissimo. Non ha mai mantenuto un livello del genere per così tanto tempo. Adesso si deve riconfermare per le prossime stagioni.</t>
  </si>
  <si>
    <t>她最近确实有很好的成绩，但她从未在如此长的时间里保持过这种水平。现在她需要在接下来的几个赛季里巩固这种状态。</t>
  </si>
  <si>
    <t>Да, в последнее время она показывает отличные результаты. Ей ещё никогда не удавалось так долго держаться на этом уровне. Теперь нужно закрепить его в ближайшие сезоны.</t>
  </si>
  <si>
    <t>É verdade que ela teve ótimos resultados ultimamente. Ela nunca manteve esse nível por um período tão longo. Agora ela precisará solidificá-lo nas próximas temporadas.</t>
  </si>
  <si>
    <t>CONF3C_Q7_R2_1_M</t>
  </si>
  <si>
    <t>It’s true that he’s had great results lately. He’s never kept this level up over such a long period. Now he’ll need to solidify it over the next few seasons.</t>
  </si>
  <si>
    <t>C’est vrai que les résultats sont très probants ces derniers temps, il n’a sûrement jamais affiché ce niveau sur une telle période, il faut maintenant le confirmer sur les prochaines saisons.</t>
  </si>
  <si>
    <t>Es stimmt, dass er in letzter Zeit wirklich gute Resultate erzielt hat. Er hat dieses Niveau noch nie über so einen langen Zeitraum gehalten. Jetzt muss sie alles daransetzen, um es über die anstehenden Saison-Spiele auch zu halten.</t>
  </si>
  <si>
    <t>他最近确实有很好的成绩，但他从未在如此长的时间里保持过这种水平。现在他需要在接下来的几个赛季里巩固这种状态。</t>
  </si>
  <si>
    <t>Да, в последнее время он показывает отличные результаты. Ему ещё никогда не удавалось так долго держаться на этом уровне. Теперь нужно закрепить его в ближайшие сезоны.</t>
  </si>
  <si>
    <t>É verdade que ele teve ótimos resultados ultimamente. Ele nunca manteve esse nível por um período tão longo. Agora ele precisará solidificá-lo nas próximas temporadas.</t>
  </si>
  <si>
    <t>CONF3C_Q7_R2_2_F</t>
  </si>
  <si>
    <t>It’s still up in the air how long she’ll be able to keep going like this, but these last few weeks she’s been absolutely untouchable.</t>
  </si>
  <si>
    <t>A voir si cela se prolonge dans les années à venir, mais sur ces dernières semaines elle est absolument intouchable.</t>
  </si>
  <si>
    <t>Wir wissen alle noch nicht, wie lange sie das durchhalten wird, aber in diesen letzten Wochen war sie absolut nicht zu bremsen.</t>
  </si>
  <si>
    <t>Aún está por verse cuánto tiempo podrá seguir así, pero estas últimas semanas nadie le ha hecho sombra.</t>
  </si>
  <si>
    <t>Ancora non si sa per quanto tempo riuscirà a continuare a questo livello, ma nelle ultime settimane è stata praticamente imbattibile.</t>
  </si>
  <si>
    <t>目前还不确定她能保持多久，但在过去的几周里，她的表现得绝对无人能及。</t>
  </si>
  <si>
    <t>Пока непонятно, как долго она сможет играть на таком уровне, но последние недели она была просто недосягаема.</t>
  </si>
  <si>
    <t>Ainda é incerto por quanto tempo ela conseguirá continuar assim, mas nestas últimas semanas ela tem estado absolutamente imbatível.</t>
  </si>
  <si>
    <t>CONF3C_Q7_R2_2_M</t>
  </si>
  <si>
    <t>It’s still up in the air how long he’ll be able to keep going like this, but these last few weeks he’s been absolutely untouchable.</t>
  </si>
  <si>
    <t>A voir si cela se prolonge dans les années à venir, mais sur ces dernières semaines il est absolument intouchable.</t>
  </si>
  <si>
    <t>Wir wissen alle noch nicht, wie lange er das durchhalten wird, aber in diesen letzten Wochen war er absolut nicht zu bremsen.</t>
  </si>
  <si>
    <t>Ancora non si sa per quanto tempo riuscirà a continuare a questo livello, ma nelle ultime settimane è stato praticamente imbattibile.</t>
  </si>
  <si>
    <t>目前还不确定她能保持多久，但在过去的几周里，他的表现得绝对无人能及。</t>
  </si>
  <si>
    <t>Пока непонятно, как долго он сможет играть на таком уровне, но последние недели он был просто недосягаем.</t>
  </si>
  <si>
    <t>Ainda é incerto por quanto tempo ele conseguirá continuar assim, mas nestas últimas semanas ele tem estado absolutamente imbatível.</t>
  </si>
  <si>
    <t>CONF3C_Q7_R3_1_F</t>
  </si>
  <si>
    <t>{[VAR_TM_FIRSTNAME]} has always been capable of playing at this level for a set, or even a match, but this season she’s managed to stay at this level throughout the entire season.</t>
  </si>
  <si>
    <t>{[VAR_TM_FIRSTNAME]} a toujours eu la capacité de jouer à ce niveau sur un set voire un match, mais cette saison elle a réussi à le garder quasiment tout au long de l’année.</t>
  </si>
  <si>
    <t>{[VAR_TM_FIRSTNAME]} war schon immer in der Lage, dieses Niveau für einen ganzen Satz oder sogar ein ganzes Spiel durchzuziehen. Aber dieses Jahr hat sie es über die ganze Saison gehalten.</t>
  </si>
  <si>
    <t>{[VAR_TM_FIRSTNAME]} siempre ha sido capaz de jugar a este nivel durante un set, o incluso un partido, pero ahora ha logrado mantenerlo durante toda la temporada.</t>
  </si>
  <si>
    <t>{[VAR_TM_FIRSTNAME]} è sempre stata in grado di giocare sia un set che un match a questi livelli, ma in questa stagione è riuscita a mantenerli per tutto l'anno.</t>
  </si>
  <si>
    <t>{[VAR_TM_FIRSTNAME]}一直有能力在一盘、甚至一场比赛中打出这种水平，但这次她成功地将这种状态贯穿了整个赛季。</t>
  </si>
  <si>
    <t>{[VAR_TM_FIRSTNAME]} всегда могла играть на таком уровне сет или матч, но в этом сезоне ей удалось держать этот уровень весь сезон.</t>
  </si>
  <si>
    <t>{[VAR_TM_FIRSTNAME]} sempre foi capaz de jogar nesse nível por um set, ou até mesmo por uma partida, mas nesta temporada ela conseguiu se manter nesse nível durante toda a temporada.</t>
  </si>
  <si>
    <t>CONF3C_Q7_R3_1_M</t>
  </si>
  <si>
    <t>{[VAR_TM_FIRSTNAME]} has always been capable of playing at this level for a set, or even a match, but this season he’s managed to stay at this level throughout the entire season.</t>
  </si>
  <si>
    <t>{[VAR_TM_FIRSTNAME]} a toujours eu la capacité de jouer à ce niveau sur un set voire un match, mais cette saison il a réussi à le garder quasiment tout au long de l’année.</t>
  </si>
  <si>
    <t>{[VAR_TM_FIRSTNAME]} war schon immer in der Lage, dieses Niveau für einen ganzen Satz oder sogar ein ganzes Spiel durchzuziehen. Aber dieses Jahr hat er es über die ganze Saison gehalten.</t>
  </si>
  <si>
    <t>{[VAR_TM_FIRSTNAME]} è sempre stato in grado di giocare sia un set che un match a questi livelli, ma in questa stagione è riuscito a mantenerli per tutto l'anno.</t>
  </si>
  <si>
    <t>{[VAR_TM_FIRSTNAME]}一直有能力在一盘、甚至一场比赛中打出这种水平，但这次他成功地将这种状态贯穿了整个赛季。</t>
  </si>
  <si>
    <t>{[VAR_TM_FIRSTNAME]} всегда мог играть на таком уровне сет или матч, но в этом сезоне ему удалось держать этот уровень весь сезон.</t>
  </si>
  <si>
    <t>{[VAR_TM_FIRSTNAME]} sempre foi capaz de jogar nesse nível por um set, ou até mesmo por uma partida, mas nesta temporada ele conseguiu se manter nesse nível durante toda a temporada.</t>
  </si>
  <si>
    <t>CONF3C_Q7_R3_2_F</t>
  </si>
  <si>
    <t>I knew she had it in her. She took every opportunity she had this season, and I expect the same from her every year from now on.</t>
  </si>
  <si>
    <t>Je savais qu’elle en était capable, elle a saisi toutes les opportunités qu’elle a eu cette saison, j’attends la même chose chaque année désormais.</t>
  </si>
  <si>
    <t>Ich wusste, dass es in ihr steckt. Sie hat in dieser Saison jede Gelegenheit genutzt und ich erwarte jetzt, dass sie das Jahr für Jahr beibehalten wird.</t>
  </si>
  <si>
    <t>Sabía que ella era capaz de lograrlo. Aprovechó todas las oportunidades que se le presentaron esta temporada y espero lo mismo de ella a partir de ahora.</t>
  </si>
  <si>
    <t>Ho sempre saputo che ci sarebbe riuscita. Ha colto tutto le occasioni che ha avuto durante la stagione e da lei mi aspetto la stessa cosa anche nei prossimi anni.</t>
  </si>
  <si>
    <t>我知道她具备这个实力。她抓住了本赛季的每一个机会，我希望从今往后她每年都能如此。</t>
  </si>
  <si>
    <t>Я знал, что она на это способна. В этом сезоне она использовала каждую возможность, и теперь я жду такого уровня от неё каждый год.</t>
  </si>
  <si>
    <t>Eu sabia que ela tinha potencial. Ela aproveitou todas as oportunidades que teve nesta temporada, e eu espero o mesmo dela a cada ano a partir de agora.</t>
  </si>
  <si>
    <t>CONF3C_Q7_R3_2_M</t>
  </si>
  <si>
    <t>I knew he had it in him. He took every opportunity he had this season, and I expect the same from him every year from now on.</t>
  </si>
  <si>
    <t>Je savais qu’il en était capable, il a saisi toutes les opportunités qu’il a eu cette saison, j’attends la même chose chaque année désormais.</t>
  </si>
  <si>
    <t>Ich wusste, dass es in ihm steckt. Er hat in dieser Saison jede Gelegenheit genutzt und ich erwarte jetzt, dass er das Jahr für Jahr beibehalten wird.</t>
  </si>
  <si>
    <t>Sabía que él era capaz de lograrlo. Aprovechó todas las oportunidades que se le presentaron esta temporada y espero lo mismo de él a partir de ahora.</t>
  </si>
  <si>
    <t>Ho sempre saputo che ci sarebbe riuscito. Ha colto tutto le occasioni che ha avuto durante la stagione e da lui mi aspetto la stessa cosa anche nei prossimi anni.</t>
  </si>
  <si>
    <t>我知道他具备这个实力。他抓住了本赛季的每一个机会，我希望从今往后他每年都能如此。</t>
  </si>
  <si>
    <t>Я знал, что он на это способен. В этом сезоне он использовал каждую возможность, и теперь я жду такого уровня от него каждый год.</t>
  </si>
  <si>
    <t>Eu sabia que ele tinha potencial. Ele aproveitou todas as oportunidades que teve nesta temporada, e eu espero o mesmo dele a cada ano a partir de agora.</t>
  </si>
  <si>
    <t>CONF3C_Q7_R4_1_F</t>
  </si>
  <si>
    <t>{[VAR_TM_FIRSTNAME]} plays well but there’s still room for improvement. Once she’s reached her peak, nobody will be able to stop her.</t>
  </si>
  <si>
    <t>{[VAR_TM_FIRSTNAME]} joue très bien mais il y a encore de la place pour de l’amélioration, quand elle sera à son sommet, personne ne pourra l’arrêter.</t>
  </si>
  <si>
    <t>{[VAR_TM_FIRSTNAME]} spielt ganz gut, aber sie kann sich immer noch verbessern. Sobald sie ihr volles Potenzial entfaltet hat, wird sie niemand mehr aufhalten können.</t>
  </si>
  <si>
    <t>{[VAR_TM_FIRSTNAME]} juega bien, pero aún hay margen de mejora. Una vez que haya alcanzado su punto álgido, no habrá quien la pare.</t>
  </si>
  <si>
    <t>{[VAR_TM_FIRSTNAME]} gioca molto bene ma può ancora migliorare, quando sarà al top della forma, non la ferma più nessuno.</t>
  </si>
  <si>
    <t>{[VAR_TM_FIRSTNAME]}打得很好，但仍有提升空间。一旦她达到巅峰，势必无人能敌。</t>
  </si>
  <si>
    <t>{[VAR_TM_FIRSTNAME]} играет отлично, но ей ещё есть куда расти. Когда она выйдет на свой пик, её никто не остановит.</t>
  </si>
  <si>
    <t>{[VAR_TM_FIRSTNAME]} joga bem, mas ainda há espaço para melhorias. Assim que ela atingir seu auge, ninguém será capaz de pará-la.</t>
  </si>
  <si>
    <t>CONF3C_Q7_R4_1_M</t>
  </si>
  <si>
    <t>{[VAR_TM_FIRSTNAME]} plays well but there’s still room for improvement. Once he’s reached his peak, nobody will be able to stop him.</t>
  </si>
  <si>
    <t>{[VAR_TM_FIRSTNAME]} joue très bien mais il y a encore de la place pour de l’amélioration, quand il sera à son sommet, personne ne pourra l’arrêter.</t>
  </si>
  <si>
    <t>{[VAR_TM_FIRSTNAME]} spielt ganz gut, aber sie kann sich immer noch verbessern. Sobald er sein volles Potenzial entfaltet hat, wird ihn niemand mehr aufhalten können.</t>
  </si>
  <si>
    <t>{[VAR_TM_FIRSTNAME]} juega bien, pero aún hay margen de mejora. Una vez que haya alcanzado su punto álgido, no habrá quien lo pare.</t>
  </si>
  <si>
    <t>{[VAR_TM_FIRSTNAME]} gioca molto bene ma può ancora migliorare, quando sarà al top della forma, non lo ferma più nessuno.</t>
  </si>
  <si>
    <t>{[VAR_TM_FIRSTNAME]}打得很好，但仍有提升空间。一旦他达到巅峰，势必无人能敌。</t>
  </si>
  <si>
    <t>{[VAR_TM_FIRSTNAME]} играет отлично, но ему ещё есть куда расти. Когда он выйдет на свой пик, его никто не остановит.</t>
  </si>
  <si>
    <t>{[VAR_TM_FIRSTNAME]} joga bem, mas ainda há espaço para melhorias. Assim que ele atingir seu auge, ninguém será capaz de pará-lo.</t>
  </si>
  <si>
    <t>CONF3C_Q7_R4_2_F</t>
  </si>
  <si>
    <t>What’s really nuts is that she hasn't even reached her full potential yet.</t>
  </si>
  <si>
    <t>Ce qui est dingue, c’est qu’elle n’a pas atteint son plein potentiel !</t>
  </si>
  <si>
    <t>Das wirklich Verrückte ist, dass sie noch nicht einmal ihr volles Potenzial entfaltet hat.</t>
  </si>
  <si>
    <t>Lo más increíble es que ni siquiera ha alcanzado aún su máximo potencial.</t>
  </si>
  <si>
    <t>La cosa fuori di testa è che ancora non ha raggiunto il suo pieno potenziale!</t>
  </si>
  <si>
    <t>更不可思议的是，她还没有完全发挥出潜力。</t>
  </si>
  <si>
    <t>Самое удивительное — она ещё даже не раскрыла свой потенциал полностью.</t>
  </si>
  <si>
    <t>O que é realmente louco é que ela ainda nem atingiu seu potencial máximo.</t>
  </si>
  <si>
    <t>CONF3C_Q7_R4_2_M</t>
  </si>
  <si>
    <t>What’s really nuts is that he hasn't even reached his full potential yet.</t>
  </si>
  <si>
    <t>Ce qui est dingue, c’est qu’il n’a pas atteint son plein potentiel !</t>
  </si>
  <si>
    <t>Das wirklich Verrückte ist, dass er noch nicht einmal sein volles Potenzial entfaltet hat.</t>
  </si>
  <si>
    <t>更不可思议的是，他还没有完全发挥出潜力。</t>
  </si>
  <si>
    <t>Самое удивительное — он ещё даже не раскрыл свой потенциал полностью.</t>
  </si>
  <si>
    <t>O que é realmente louco é que ele ainda nem atingiu seu potencial máximo.</t>
  </si>
  <si>
    <t>CONF3C_Q8_F</t>
  </si>
  <si>
    <t>CONF3C_Q8_M</t>
  </si>
  <si>
    <t>CONF3C_Q8_R1_1_F</t>
  </si>
  <si>
    <t>CONF3C_Q8_R1_1_M</t>
  </si>
  <si>
    <t>CONF3C_Q8_R1_2_F</t>
  </si>
  <si>
    <t>CONF3C_Q8_R1_2_M</t>
  </si>
  <si>
    <t>CONF3C_Q8_R2_1_F</t>
  </si>
  <si>
    <t>CONF3C_Q8_R2_1_M</t>
  </si>
  <si>
    <t>CONF3C_Q8_R2_2_F</t>
  </si>
  <si>
    <t>CONF3C_Q8_R2_2_M</t>
  </si>
  <si>
    <t>CONF3C_Q8_R3_1_F</t>
  </si>
  <si>
    <t>She’s surprisingly calm. She’s proud of what she’s accomplished, but she’s focused on doing at least as well next season.</t>
  </si>
  <si>
    <t>Elle est étonnement calme, très fière d'elle mais avant tout tournée vers la prochaine saison pour faire aussi bien.</t>
  </si>
  <si>
    <t>Sie ist erstaunlich ruhig geblieben. Sie freut sich darüber, was sie erreicht hat, aber sie konzentriert sich jetzt darauf, in der nächsten Saison mindestens genauso gut zu spielen.</t>
  </si>
  <si>
    <t>Está sorprendentemente tranquila. Está orgullosa de lo que ha logrado, pero concentrada en hacerlo al menos igual de bien la próxima temporada.</t>
  </si>
  <si>
    <t>È tranquilla, sorprendentemente. È orgogliosa di quello che è riuscita a raggiungere, ma è concentrata a fare altrettanto bene per la prossima stagione.</t>
  </si>
  <si>
    <t>她出奇地冷静。她为自己的成就感到自豪，但仍然专注于在下赛季至少保持同样的表现。</t>
  </si>
  <si>
    <t>Она удивительно спокойна. Она гордится тем, чего добилась, но полностью сосредоточена на том, чтобы выступить не хуже в следующем сезоне.</t>
  </si>
  <si>
    <t>Ela é surpreendentemente calma. Ela tem orgulho do que conquistou, mas está focada em fazer pelo menos o mesmo na próxima temporada.</t>
  </si>
  <si>
    <t>CONF3C_Q8_R3_1_M</t>
  </si>
  <si>
    <t>He’s surprisingly calm. He’s proud of what he’s accomplished, but he’s focused on doing at least as well next season.</t>
  </si>
  <si>
    <t>Il est étonnement calme, très fier de lui mais avant tout tourné vers la prochaine saison pour faire aussi bien.</t>
  </si>
  <si>
    <t>Er ist erstaunlich ruhig geblieben Er freut sich darüber, was er erreicht hat, aber er konzentriert sich jetzt darauf, in der nächsten Saison mindestens genauso gut zu spielen.</t>
  </si>
  <si>
    <t>Está sorprendentemente tranquilo. Está orgulloso de lo que ha logrado, pero concentrado en hacerlo al menos igual de bien la próxima temporada.</t>
  </si>
  <si>
    <t>È tranquillo, sorprendentemente. È orgoglioso di quello che è riuscito a raggiungere, ma è concentrato a fare altrettanto bene per la prossima stagione.</t>
  </si>
  <si>
    <t>他出奇地冷静。他为自己的成就感到自豪，但仍然专注于在下赛季至少保持同样的表现。</t>
  </si>
  <si>
    <t>Он удивительно спокоен. Он гордится тем, чего добился, но полностью сосредоточен на том, чтобы выступить не хуже в следующем сезоне.</t>
  </si>
  <si>
    <t>Ele é surpreendentemente calmo. Ele tem orgulho do que conquistou, mas está focado em fazer pelo menos o mesmo na próxima temporada.</t>
  </si>
  <si>
    <t>CONF3C_Q8_R3_2_F</t>
  </si>
  <si>
    <t>CONF3C_Q8_R3_2_M</t>
  </si>
  <si>
    <t>CONF3C_Q9_F</t>
  </si>
  <si>
    <t>What did you say to {[VAR_TM_FIRSTNAME]} as she was preparing for what might turn out to be the most important match of her life?</t>
  </si>
  <si>
    <t>Qu’avez-vous dit à {[VAR_TM_FIRSTNAME]} alors qu’elle abordait peut-être le match le plus important de sa vie ?</t>
  </si>
  <si>
    <t>Was haben Sie zu {[VAR_TM_FIRSTNAME]} gesagt, während sie sich auf das Spiel vorbereitet hat, das vermutlich das wichtigste in ihrem Leben werden würde?</t>
  </si>
  <si>
    <t>¿Qué le dijiste a {[VAR_TM_FIRSTNAME]} mientras se preparaba para lo que podría llegar a ser el partido más importante de su vida?</t>
  </si>
  <si>
    <t>Cosa ha detto a {[VAR_TM_FIRSTNAME]} mentre stava preparando quello che sarebbe diventato il match più importante della sua vita?</t>
  </si>
  <si>
    <t>在{[VAR_TM_FIRSTNAME]}准备可能是她人生中最重要的一场比赛时，您对她说了什么？</t>
  </si>
  <si>
    <t>Что вы сказали {[VAR_TM_FIRSTNAME]}, когда она готовилась к, возможно, самому важному матчу в своей жизни?</t>
  </si>
  <si>
    <t>O que você disse para {[VAR_TM_FIRSTNAME]} enquanto ela se preparava para o que pode ser a partida mais importante da vida dela?</t>
  </si>
  <si>
    <t>CONF3C_Q9_M</t>
  </si>
  <si>
    <t>What did you say to {[VAR_TM_FIRSTNAME]} as he was preparing for what might turn out to be the most important match of his life?</t>
  </si>
  <si>
    <t>Qu’avez-vous dit à {[VAR_TM_FIRSTNAME]} alors qu’il abordait peut-être le match le plus important de sa vie ?</t>
  </si>
  <si>
    <t>Was haben Sie zu {[VAR_TM_FIRSTNAME]} gesagt, während er sich auf das Spiel vorbereitet hat, das vermutlich das wichtigste in seinem Leben werden würde?</t>
  </si>
  <si>
    <t>在{[VAR_TM_FIRSTNAME]}准备可能是他人生中最重要的一场比赛时，您对她说了什么？</t>
  </si>
  <si>
    <t>Что вы сказали {[VAR_TM_FIRSTNAME]}, когда он готовился к, возможно, самому важному матчу в своей жизни?</t>
  </si>
  <si>
    <t>O que você disse para {[VAR_TM_FIRSTNAME]} enquanto ele se preparava para o que pode ser a partida mais importante da vida dele?</t>
  </si>
  <si>
    <t>CONF3C_Q9_R1_1_F</t>
  </si>
  <si>
    <t>CONF3C_Q9_R1_1_M</t>
  </si>
  <si>
    <t>CONF3C_Q9_R1_2_F</t>
  </si>
  <si>
    <t>No one makes it to the finals of a Finals tournament off luck. I told {[VAR_TM_FIRSTNAME]} that she held the cards in her hand. She just had to play them.</t>
  </si>
  <si>
    <t>On n’arrive pas en finale du tournoi Finals sur un coup de chance, j’ai dit à {[VAR_TM_FIRSTNAME]} de tout donner, qu’elle avait toutes les cartes en main.</t>
  </si>
  <si>
    <t>Niemand schafft es allein mit Glück ins Finale eines Finalturniers. Ich habe {[VAR_TM_FIRSTNAME]} klargemacht, dass sie die Karten in der Hand hält. Sie musste sie einfach richtig spielen.</t>
  </si>
  <si>
    <t>Nadie llega a la final de un torneo Finals por mera suerte. Le dije a {[VAR_TM_FIRSTNAME]} que ella tenía las cartas en la mano. Solo tenía que jugarlas bien.</t>
  </si>
  <si>
    <t>Non si arriva alla finale del Finals per sbaglio. Ho detto a {[VAR_TM_FIRSTNAME]} di dare tutto quello che aveva, perché aveva le carte in regola per farcela.</t>
  </si>
  <si>
    <t>没有人能靠运气进入总决赛。我告诉她，她手里握着关键牌，她只需要打好手中的牌即可。</t>
  </si>
  <si>
    <t>В Финал турнира по одной лишь удаче не выходят. Я сказал {[VAR_TM_FIRSTNAME]}, что все козыри у неё в руках — ей просто нужно разыграть их правильно.</t>
  </si>
  <si>
    <t>Ninguém chega à final de um torneio de Finais por sorte. Eu disse a {[VAR_TM_FIRSTNAME]} que ela tinha as cartas na mão. Ela só precisava jogá-las.</t>
  </si>
  <si>
    <t>CONF3C_Q9_R1_2_M</t>
  </si>
  <si>
    <t>No one makes it to the finals of a Finals tournament off luck. I told {[VAR_TM_FIRSTNAME]} that he held the cards in his hand. He just had to play them.</t>
  </si>
  <si>
    <t>On n’arrive pas en finale du tournoi Finals sur un coup de chance, j’ai dit à {[VAR_TM_FIRSTNAME]} de tout donner, qu’il avait toutes les cartes en main.</t>
  </si>
  <si>
    <t>Niemand schafft es allein mit Glück ins Finale eines Finalturniers. Ich habe {[VAR_TM_FIRSTNAME]} klargemacht, dass er die Karten in der Hand hält. Er musste sie einfach richtig spielen.</t>
  </si>
  <si>
    <t>Nadie llega a la final de un torneo Finals por mera suerte. Le dije a {[VAR_TM_FIRSTNAME]} que él tenía las cartas en la mano. Solo tenía que jugarlas bien.</t>
  </si>
  <si>
    <t>没有人能靠运气进入总决赛。我告诉他，他手里握着关键牌，他只需要打好手中的牌即可。</t>
  </si>
  <si>
    <t>В Финал турнира по одной лишь удаче не выходят. Я сказал {[VAR_TM_FIRSTNAME]}, что все козыри у него в руках — ему просто нужно разыграть их правильно.</t>
  </si>
  <si>
    <t>Ninguém chega à final de um torneio de Finais por sorte. Eu disse a {[VAR_TM_FIRSTNAME]} que ele tinha as cartas na mão. Ele só precisava jogá-las.</t>
  </si>
  <si>
    <t>CONF3C_Q9_R2_1_F</t>
  </si>
  <si>
    <t>CONF3C_Q9_R2_1_M</t>
  </si>
  <si>
    <t>CONF3C_Q9_R2_2_F</t>
  </si>
  <si>
    <t>CONF3C_Q9_R2_2_M</t>
  </si>
  <si>
    <t>CONF3C_Q9_R3_1_F</t>
  </si>
  <si>
    <t>CONF3C_Q9_R3_1_M</t>
  </si>
  <si>
    <t>CONF3C_Q9_R3_2_F</t>
  </si>
  <si>
    <t>CONF3C_Q9_R3_2_M</t>
  </si>
  <si>
    <t>CONF3C_Q9_R4_1_F</t>
  </si>
  <si>
    <t>CONF3C_Q9_R4_1_M</t>
  </si>
  <si>
    <t>CONF3C_Q9_R4_2_F</t>
  </si>
  <si>
    <t>CONF3C_Q9_R4_2_M</t>
  </si>
  <si>
    <t>CONF3D_Q1_F</t>
  </si>
  <si>
    <t>{[MEDIA/CONF3_Q1_M]}</t>
  </si>
  <si>
    <t>{[MEDIA/CONF3_Q1_F]}</t>
  </si>
  <si>
    <t>CONF3D_Q1_M</t>
  </si>
  <si>
    <t>CONF3D_Q1_R1_1_F</t>
  </si>
  <si>
    <t>{[MEDIA/CONF3_Q1_R1_1_F]}</t>
  </si>
  <si>
    <t>CONF3D_Q1_R1_1_M</t>
  </si>
  <si>
    <t>{[MEDIA/CONF3_Q1_R1_1_M]}</t>
  </si>
  <si>
    <t>CONF3D_Q1_R1_2_F</t>
  </si>
  <si>
    <t>我们花了大量时间研究对手的打法，制定了A方案、B方案，甚至C方案，以便无论她采取什么战术，我们都能掌控比赛的节奏。</t>
  </si>
  <si>
    <t>Мы провели много времени, изучая игру соперницы, подготовив план А, план B и даже план C, чтобы сохранять контроль над матчем независимо от того, какую тактику она выберет.</t>
  </si>
  <si>
    <t>Estudamos muito o jogo da nossa adversária, preparando um plano A, um plano B e até um plano C para manter o controle da partida, independentemente das táticas que ela empregar.</t>
  </si>
  <si>
    <t>CONF3D_Q1_R1_2_M</t>
  </si>
  <si>
    <t>我们花了大量时间研究对手的打法，制定了A方案、B方案，甚至C方案，以便无论他采取什么战术，我们都能掌控比赛的节奏。</t>
  </si>
  <si>
    <t>Мы провели много времени, изучая игру соперника, подготовив план А, план B и даже план C, чтобы сохранять контроль над матчем независимо от того, какую тактику он выберет.</t>
  </si>
  <si>
    <t>Estudamos muito o jogo do nosso adversário, preparando um plano A, um plano B e até um plano C para manter o controle da partida, independentemente das táticas que ele empregar.</t>
  </si>
  <si>
    <t>CONF3D_Q1_R2_1_F</t>
  </si>
  <si>
    <t>{[MEDIA/CONF3_Q1_R2_1_F]}</t>
  </si>
  <si>
    <t>CONF3D_Q1_R2_1_M</t>
  </si>
  <si>
    <t>{[MEDIA/CONF3_Q1_R2_1_M]}</t>
  </si>
  <si>
    <t>CONF3D_Q1_R2_2_F</t>
  </si>
  <si>
    <t>{[MEDIA/CONF3_Q1_R2_2_F]}</t>
  </si>
  <si>
    <t>CONF3D_Q1_R2_2_M</t>
  </si>
  <si>
    <t>{[MEDIA/CONF3_Q1_R2_2_M]}</t>
  </si>
  <si>
    <t>CONF3D_Q1_R2_3_F</t>
  </si>
  <si>
    <t>{[MEDIA/CONF3_Q1_R2_3_F]}</t>
  </si>
  <si>
    <t>CONF3D_Q1_R2_3_M</t>
  </si>
  <si>
    <t>{[MEDIA/CONF3_Q1_R2_3_M]}</t>
  </si>
  <si>
    <t>CONF3D_Q1_R3_1_F</t>
  </si>
  <si>
    <t>{[MEDIA/CONF3_Q1_R3_1_F]}</t>
  </si>
  <si>
    <t>CONF3D_Q1_R3_1_M</t>
  </si>
  <si>
    <t>{[MEDIA/CONF3_Q1_R3_1_M]}</t>
  </si>
  <si>
    <t>CONF3D_Q1_R3_2_F</t>
  </si>
  <si>
    <t>{[MEDIA/CONF3_Q1_R3_2_M]}</t>
  </si>
  <si>
    <t>CONF3D_Q1_R3_2_M</t>
  </si>
  <si>
    <t>CONF3D_Q1_R3_3_F</t>
  </si>
  <si>
    <t>{[MEDIA/CONF3_Q1_R3_3_M]}</t>
  </si>
  <si>
    <t>CONF3D_Q1_R3_3_M</t>
  </si>
  <si>
    <t>CONF3D_Q1_R4_1_F</t>
  </si>
  <si>
    <t>{[MEDIA/CONF3_Q1_R4_1_F]}</t>
  </si>
  <si>
    <t>CONF3D_Q1_R4_1_M</t>
  </si>
  <si>
    <t>{[MEDIA/CONF3_Q1_R4_1_M]}</t>
  </si>
  <si>
    <t>CONF3D_Q1_R4_2_F</t>
  </si>
  <si>
    <t>{[MEDIA/CONF3_Q1_R4_2_M]}</t>
  </si>
  <si>
    <t>CONF3D_Q1_R4_2_M</t>
  </si>
  <si>
    <t>CONF3D_Q1_R4_3_F</t>
  </si>
  <si>
    <t>{[MEDIA/CONF3_Q1_R4_3_M]}</t>
  </si>
  <si>
    <t>CONF3D_Q1_R4_3_M</t>
  </si>
  <si>
    <t>CONF3D_Q1_R4_4_F</t>
  </si>
  <si>
    <t>{[MEDIA/CONF3_Q1_R4_4_F]}</t>
  </si>
  <si>
    <t>CONF3D_Q1_R4_4_M</t>
  </si>
  <si>
    <t>{[MEDIA/CONF3_Q1_R4_4_M]}</t>
  </si>
  <si>
    <t>CONF3D_Q10_F</t>
  </si>
  <si>
    <t>CONF3D_Q10_M</t>
  </si>
  <si>
    <t>CONF3D_Q10_R1_1_F</t>
  </si>
  <si>
    <t>CONF3D_Q10_R1_1_M</t>
  </si>
  <si>
    <t>CONF3D_Q10_R1_2_F</t>
  </si>
  <si>
    <t>CONF3D_Q10_R1_2_M</t>
  </si>
  <si>
    <t>CONF3D_Q10_R2_1_F</t>
  </si>
  <si>
    <t>CONF3D_Q10_R2_1_M</t>
  </si>
  <si>
    <t>CONF3D_Q10_R2_2_F</t>
  </si>
  <si>
    <t>CONF3D_Q10_R2_2_M</t>
  </si>
  <si>
    <t>CONF3D_Q10_R3_1_F</t>
  </si>
  <si>
    <t>CONF3D_Q10_R3_1_M</t>
  </si>
  <si>
    <t>CONF3D_Q10_R3_2_F</t>
  </si>
  <si>
    <t>CONF3D_Q10_R3_2_M</t>
  </si>
  <si>
    <t>CONF3D_Q10_R4_1_F</t>
  </si>
  <si>
    <t>CONF3D_Q10_R4_1_M</t>
  </si>
  <si>
    <t>CONF3D_Q10_R4_2_F</t>
  </si>
  <si>
    <t>CONF3D_Q10_R4_2_M</t>
  </si>
  <si>
    <t>CONF3D_Q11_F</t>
  </si>
  <si>
    <t>CONF3D_Q11_M</t>
  </si>
  <si>
    <t>CONF3D_Q11_R1_1_F</t>
  </si>
  <si>
    <t>CONF3D_Q11_R1_1_M</t>
  </si>
  <si>
    <t>CONF3D_Q11_R1_2_F</t>
  </si>
  <si>
    <t>CONF3D_Q11_R1_2_M</t>
  </si>
  <si>
    <t>CONF3D_Q11_R2_1_F</t>
  </si>
  <si>
    <t>CONF3D_Q11_R2_1_M</t>
  </si>
  <si>
    <t>CONF3D_Q11_R2_2_F</t>
  </si>
  <si>
    <t>CONF3D_Q11_R2_2_M</t>
  </si>
  <si>
    <t>CONF3D_Q11_R3_1_F</t>
  </si>
  <si>
    <t>CONF3D_Q11_R3_1_M</t>
  </si>
  <si>
    <t>CONF3D_Q11_R3_2_F</t>
  </si>
  <si>
    <t>CONF3D_Q11_R3_2_M</t>
  </si>
  <si>
    <t>CONF3D_Q11_R4_1_F</t>
  </si>
  <si>
    <t>CONF3D_Q11_R4_1_M</t>
  </si>
  <si>
    <t>CONF3D_Q11_R4_2_F</t>
  </si>
  <si>
    <t>CONF3D_Q11_R4_2_M</t>
  </si>
  <si>
    <t>CONF3D_Q12_F</t>
  </si>
  <si>
    <t>How did the academy react to the results?</t>
  </si>
  <si>
    <t>Comment a réagi l’académie à ce résultat ?</t>
  </si>
  <si>
    <t>Wie hat die Akademie auf die Ergebnisse reagiert?</t>
  </si>
  <si>
    <t>¿Cómo ha reaccionado la escuela ante estos resultados?</t>
  </si>
  <si>
    <t>Come ha reagito l'accademia dopo questo risultato?</t>
  </si>
  <si>
    <t>学院对这次赛果的反应如何？</t>
  </si>
  <si>
    <t>Как академия отреагировала на результаты?</t>
  </si>
  <si>
    <t>Como a academia reagiu aos resultados?</t>
  </si>
  <si>
    <t>CONF3D_Q12_M</t>
  </si>
  <si>
    <t>CONF3D_Q12_R1_1_F</t>
  </si>
  <si>
    <t>Everyone at {[VAR_MANAGER_AFFILIATION_NAME]} is very proud of {[VAR_TM_FIRSTNAME]}. What an accomplishment!</t>
  </si>
  <si>
    <t>Tout le monde à {[VAR_MANAGER_AFFILIATION_NAME]} est très fier de {[VAR_TM_FIRSTNAME]}, quel travail accompli !</t>
  </si>
  <si>
    <t>Jeder bei {[VAR_MANAGER_AFFILIATION_NAME]} ist unglaublich stolz auf {[VAR_TM_FIRSTNAME]}. Was für eine Leistung!</t>
  </si>
  <si>
    <t>Todo el mundo en {[VAR_MANAGER_AFFILIATION_NAME]} está muy orgulloso de {[VAR_TM_FIRSTNAME]}. ¡Menudo logro!</t>
  </si>
  <si>
    <t>Noi di {[VAR_MANAGER_AFFILIATION_NAME]} siamo orgogliosissimi di {[VAR_TM_FIRSTNAME]}. Che traguardo!</t>
  </si>
  <si>
    <t>{[VAR_MANAGER_AFFILIATION_NAME]}的每个人都为 {[VAR_TM_FIRSTNAME]}感到骄傲。这真是一项了不起的成就！</t>
  </si>
  <si>
    <t>Все в {[VAR_MANAGER_AFFILIATION_NAME]} очень гордятся {[VAR_TM_FIRSTNAME]}. Какое достижение!</t>
  </si>
  <si>
    <t>Todos na {[VAR_MANAGER_AFFILIATION_NAME]} estão muito orgulhosos de {[VAR_TM_FIRSTNAME]}. Que conquista!</t>
  </si>
  <si>
    <t>CONF3D_Q12_R1_1_M</t>
  </si>
  <si>
    <t>CONF3D_Q12_R1_2_F</t>
  </si>
  <si>
    <t>{[VAR_TM_FIRSTNAME]} is the pride of the academy. All our work has been rewarded.</t>
  </si>
  <si>
    <t>{[VAR_TM_FIRSTNAME]} a fait la fierté de l’académie, tout notre travail est récompensé.</t>
  </si>
  <si>
    <t>{[VAR_ TM_FIRSTNAME]} ist der Stolz der Akademie. Die ganze Arbeit hat sich wirklich ausgezahlt.</t>
  </si>
  <si>
    <t>{[VAR_ TM_FIRSTNAME]} es el orgullo de la escuela. Todo nuestro trabajo se ha visto recompensado.</t>
  </si>
  <si>
    <t>{[VAR_ TM_FIRSTNAME]} è l'orgoglio dell'accademia, tutto il nostro lavoro è stato ricompensato.</t>
  </si>
  <si>
    <t>{[VAR_TM_FIRSTNAME]}是学院的骄傲。我们所有的努力都得到了回报。</t>
  </si>
  <si>
    <t>{[VAR_TM_FIRSTNAME]} — гордость академии. Вся наша работа была вознаграждена.</t>
  </si>
  <si>
    <t>{[VAR_TM_FIRSTNAME]} é o orgulho da academia. Todo o nosso trabalho foi recompensado.</t>
  </si>
  <si>
    <t>CONF3D_Q12_R1_2_M</t>
  </si>
  <si>
    <t>CONF3D_Q12_R2_1_F</t>
  </si>
  <si>
    <t>They’re celebrating at {[VAR_MANAGER_AFFILIATION_NAME]}. A win like that doesn’t happen every day! {[VAR_BOARD_DIRECTORY_FULLNAME]} congratulated me right away.</t>
  </si>
  <si>
    <t>C’est la fête à {[VAR_MANAGER_AFFILIATION_NAME]}, un tel succès n’arrive pas tous les jours ! {[VAR_BOARD_DIRECTORY_FULLNAME]} m’a tout de suite félicité.</t>
  </si>
  <si>
    <t>Sie feiern alle bei {[VAR_MANAGER_AFFILIATION_NAME]}. So einen Sieg erlebt man nicht jeden Tag! {[VAR_BOARD_DIRECTORY_FULLNAME]} hat mir direkt danach gratuliert.</t>
  </si>
  <si>
    <t>Están celebrándolo en {[VAR_MANAGER_AFFILIATION_NAME]}. ¡Una victoria así no ocurre todos los días! {[VAR_BOARD_DIRECTORY_FULLNAME]} me felicitó de inmediato.</t>
  </si>
  <si>
    <t>Noi di {[VAR_MANAGER_AFFILIATION_NAME]} stiamo festeggiando. Una vittoria del genere non capita tutto i giorni! {[VAR_BOARD_DIRECTORY_FULLNAME]} mi ha fatto subito i complimenti.</t>
  </si>
  <si>
    <t>{[VAR_MANAGER_AFFILIATION_NAME]}现在正在庆祝。这样的胜利可不是天天都有的！{[VAR_BOARD_DIRECTORY_FULLNAME]}立刻就向我表示了祝贺。</t>
  </si>
  <si>
    <t>В {[VAR_MANAGER_AFFILIATION_NAME]} сейчас праздник. Такая победа бывает не каждый день! {[VAR_BOARD_DIRECTORY_FULLNAME]} сразу поздравила меня.</t>
  </si>
  <si>
    <t>Estão comemorando na {[VAR_MANAGER_AFFILIATION_NAME]}. Uma vitória como essa não acontece todo dia! {[VAR_BOARD_DIRECTORY_FULLNAME]} me parabenizou logo em seguida.</t>
  </si>
  <si>
    <t>CONF3D_Q12_R2_1_M</t>
  </si>
  <si>
    <t>В {[VAR_MANAGER_AFFILIATION_NAME]} сейчас праздник. Такая победа бывает не каждый день! {[VAR_BOARD_DIRECTORY_FULLNAME]} сразу поздравил меня.</t>
  </si>
  <si>
    <t>CONF3D_Q12_R2_2_F</t>
  </si>
  <si>
    <t>After a showing like that, I can tell you it’s absolute euphoria at the academy! I got a call from {[VAR_BOARD_DIRECTORY_FULLNAME]} right after the final.</t>
  </si>
  <si>
    <t>Après une pareille performance, je peux vous dire que c’est l’euphorie à l’académie ! j’ai reçu un appel de {[VAR_BOARD_DIRECTORY_FULLNAME]} juste après la finale.</t>
  </si>
  <si>
    <t>Nach so einer Leistung herrscht absolute Euphorie an der Akademie! {[VAR_BOARD_DIRECTORY_FULLNAME]} hat mich direkt nach dem Finale angerufen.</t>
  </si>
  <si>
    <t>¡Después de un espectáculo como ese, puedo decir que en la escuela hay auténtica euforia! {[VAR_BOARD_DIRECTORY_FULLNAME]} me llamó justo después de la final.</t>
  </si>
  <si>
    <t>Dopo una prestazione del genere, è chiaro che c'è euforia all'accademia! {[VAR_BOARD_DIRECTORY_FULLNAME]} mi ha chiamato subito dopo la finale.</t>
  </si>
  <si>
    <t>在这样的表现之后，我可以告诉你，学院里现在一片狂喜！决赛刚结束，我就接到了{[VAR_BOARD_DIRECTORY_FULLNAME]}的电话。</t>
  </si>
  <si>
    <t>После такого выступления могу сказать, что в академии царит настоящая эйфория! {[VAR_BOARD_DIRECTORY_FULLNAME]} позвонила мне сразу после финала.</t>
  </si>
  <si>
    <t>Depois de uma performance como essa, posso dizer que é euforia total na academia! Recebi uma ligação da {[VAR_BOARD_DIRECTORY_FULLNAME]} logo após a final.</t>
  </si>
  <si>
    <t>CONF3D_Q12_R2_2_M</t>
  </si>
  <si>
    <t>После такого выступления могу сказать, что в академии царит настоящая эйфория! {[VAR_BOARD_DIRECTORY_FULLNAME]} позвонил мне сразу после финала.</t>
  </si>
  <si>
    <t>CONF3D_Q12_R3_1_F</t>
  </si>
  <si>
    <t>The whole academy is thrilled. This trophy is all the encouragement we need to work even harder to bring others home.</t>
  </si>
  <si>
    <t>Toute l’académie est très heureuse, ce trophée ne peut que nous encourager à travailler plus dur encore pour en ramener d’autres.</t>
  </si>
  <si>
    <t>Die ganze Akademie ist aus dem Häuschen. Diese Trophäe wird uns alle dazu ermutigen, noch härter zu arbeiten, um noch mehr davon einzuheimsen.</t>
  </si>
  <si>
    <t>Toda la escuela está encantada. Este trofeo es el estímulo que necesitamos para trabajar aún más para llevarnos otros a casa.</t>
  </si>
  <si>
    <t>Tutta l'accademia è in visibilio, questo trofeo è l'incoraggiamento di cui abbiamo bisogno per lavorare ancora di più per portarne altri a casa.</t>
  </si>
  <si>
    <t>整个学院都欣喜若狂。这座奖杯是激励我们更加努力、赢得更多荣誉的动力。</t>
  </si>
  <si>
    <t>Вся академия в восторге. Этот трофей — стимул работать ещё усерднее, чтобы привозить новые.</t>
  </si>
  <si>
    <t>Toda a academia está em êxtase. Este troféu é todo o incentivo que precisamos para trabalhar ainda mais para trazer outros para casa.</t>
  </si>
  <si>
    <t>CONF3D_Q12_R3_1_M</t>
  </si>
  <si>
    <t>CONF3D_Q12_R3_2_F</t>
  </si>
  <si>
    <t>Everyone at {[VAR_MANAGER_AFFILIATION_NAME]} is ecstatic. Everyone is super motivated to win other tournaments of this size and even larger.</t>
  </si>
  <si>
    <t>Il y a un grand bonheur à {[VAR_MANAGER_AFFILIATION_NAME]}, tout le monde est motivé pour gagner d’autres tournois de cette envergure et au-dessus.</t>
  </si>
  <si>
    <t>Bei {[VAR_MANAGER_AFFILIATION_NAME]} sind alle völlig außer sich. Jetzt sind alle total motiviert, andere Turniere dieser Größe zu gewinnen und ja, sie trauen sich sogar an größere ran.</t>
  </si>
  <si>
    <t>Todos en {[VAR_MANAGER_AFFILIATION_NAME]} están encantados. Todos el mundo está supermotivado para ganar otros torneos de esta entidad, e incluso más importantes.</t>
  </si>
  <si>
    <t>Noi di {[VAR_MANAGER_AFFILIATION_NAME]} siamo euforici. Siamo tutti motivati a vincere altri tornei di questo tipo e anche più grandi.</t>
  </si>
  <si>
    <t>{[VAR_MANAGER_AFFILIATION_NAME]}的每个人都兴奋不已。大家都干劲十足，期待赢得更多同级别甚至更高级别的赛事。</t>
  </si>
  <si>
    <t>В {[VAR_MANAGER_AFFILIATION_NAME]} все вне себя от радости. Все невероятно мотивированы побеждать на турнирах такого уровня и даже выше.</t>
  </si>
  <si>
    <t>Todos na {[VAR_MANAGER_AFFILIATION_NAME]} estão extasiados. Todos estão super motivados para vencer outros torneios deste porte e até maiores.</t>
  </si>
  <si>
    <t>CONF3D_Q12_R3_2_M</t>
  </si>
  <si>
    <t>CONF3D_Q12_R4_1_F</t>
  </si>
  <si>
    <t>Everyone is very happy for {[VAR_TM_FIRSTNAME]} of course, especially {[VAR_BOARD_DIRECTORY_FULLNAME]}, but tennis is an individual sport, so the other players are focused on themselves.</t>
  </si>
  <si>
    <t>Evidemment tout le monde est heureux pour {[VAR_TM_FIRSTNAME]}, surtout {[VAR_BOARD_DIRECTORY_FULLNAME]} mais le tennis est un sport individuel donc les autres joueurs sont concentrés sur eux.</t>
  </si>
  <si>
    <t>Jeder freut sich natürlich für {[VAR_TM_FIRSTNAME]}, insbesondere {[VAR_BOARD_DIRECTORY_FULLNAME]}, aber Tennis ist ein Einzelsport, also konzentrieren die anderen Spieler sich eher auf sich selbst.</t>
  </si>
  <si>
    <t>Todo el mundo está muy contento por {[VAR_TM_FIRSTNAME]} por supuesto, especialmente {[VAR_BOARD_DIRECTORY_FULLNAME]}, pero el tenis es un deporte individual, así que los otros tenistas están centrados en sus propios objetivos.</t>
  </si>
  <si>
    <t>Siamo felici per {[VAR_TM_FIRSTNAME]} ovviamente, soprattutto {[VAR_BOARD_DIRECTORY_FULLNAME]}, ma il tennis è uno sport individuale quindi ognuno si concentra su di sé.</t>
  </si>
  <si>
    <t>当然，大家都为{[VAR_TM_FIRSTNAME]}感到高兴，尤其是{[VAR_BOARD_DIRECTORY_FULLNAME]}。但网球毕竟是个人项目，其他球员很快又回到了各自的训练中。</t>
  </si>
  <si>
    <t>Все, конечно, очень рады за {[VAR_TM_FIRSTNAME]}, особенно {[VAR_BOARD_DIRECTORY_FULLNAME]}, но теннис — индивидуальный спорт, поэтому остальные игроки сосредоточены на себе.</t>
  </si>
  <si>
    <t>Todos estão muito felizes pela {[VAR_TM_FIRSTNAME]}, é claro, especialmente {[VAR_BOARD_DIRECTORY_FULLNAME]}, mas o tênis é um esporte individual, então os outros jogadores estão focados em si mesmos.</t>
  </si>
  <si>
    <t>CONF3D_Q12_R4_1_M</t>
  </si>
  <si>
    <t>CONF3D_Q12_R4_2_F</t>
  </si>
  <si>
    <t>{[VAR_BOARD_DIRECTORY_FULLNAME]} is quite satisfied with her academy’s development, but in tennis everyone plays for themselves, so everyone quickly got back to work.</t>
  </si>
  <si>
    <t>{[VAR_BOARD_DIRECTORY_FULLNAME]} est très satisfait pour le développement de son académie, mais au tennis chacun joue pour soi, donc tout le monde s’est vite remis au travail.</t>
  </si>
  <si>
    <t>{[VAR_BOARD_DIRECTORY_FULLNAME]} ist wirklich zufrieden mit der Entwicklung ihrer Akademie, aber im Tennis spielt jeder am Ende für sich selbst, also werden alle schnell wieder mit dem Training beginnen.</t>
  </si>
  <si>
    <t>{[VAR_BOARD_DIRECTORY_FULLNAME]} está feliz con el desarrollo de la escuela, pero en el tenis todos juegan aisladamente, así que ha habido que volver rápidamente al trabajo.</t>
  </si>
  <si>
    <t>{[VAR_BOARD_DIRECTORY_FULLNAME]} prova soddisfazione per la crescita dell'accademia, ma nel tennis ognuno gioca per sé, quindi ci siamo rimessi subito al lavoro.</t>
  </si>
  <si>
    <t>{[VAR_BOARD_DIRECTORY_FULLNAME]}对学院的发展非常满意，但网球是个人的竞技项目，所以大家很快又投入到了训练中。</t>
  </si>
  <si>
    <t>{[VAR_BOARD_DIRECTORY_FULLNAME]} вполне довольна развитием своей академии, но в теннисе каждый играет за себя, поэтому все быстро вернулись к работе.</t>
  </si>
  <si>
    <t>{[VAR_BOARD_DIRECTORY_FULLNAME]} está bastante satisfeita com o desenvolvimento de sua academia, mas no tênis todos jogam por si mesmos, então todos voltaram rapidamente ao trabalho.</t>
  </si>
  <si>
    <t>CONF3D_Q12_R4_2_M</t>
  </si>
  <si>
    <t>{[VAR_BOARD_DIRECTORY_FULLNAME]} is quite satisfied with his academy’s development, but in tennis everyone plays for themselves, so everyone quickly got back to work.</t>
  </si>
  <si>
    <t>{[VAR_BOARD_DIRECTORY_FULLNAME]} ist wirklich zufrieden mit der Entwicklung seiner Akademie, aber im Tennis spielt jeder am Ende für sich selbst, also werden alle schnell wieder mit dem Training beginnen.</t>
  </si>
  <si>
    <t>{[VAR_BOARD_DIRECTORY_FULLNAME]} вполне доволен развитием своей академии, но в теннисе каждый играет за себя, поэтому все быстро вернулись к работе.</t>
  </si>
  <si>
    <t>{[VAR_BOARD_DIRECTORY_FULLNAME]} está bastante satisfeito com o desenvolvimento de sua academia, mas no tênis todos jogam por si mesmos, então todos voltaram rapidamente ao trabalho.</t>
  </si>
  <si>
    <t>CONF3D_Q2_F</t>
  </si>
  <si>
    <t>{[MEDIA/CONF3_Q2_M]}</t>
  </si>
  <si>
    <t>CONF3D_Q2_M</t>
  </si>
  <si>
    <t>CONF3D_Q2_R1_1_F</t>
  </si>
  <si>
    <t>{[MEDIA/CONF3_Q2_R1_1_F]}</t>
  </si>
  <si>
    <t>CONF3D_Q2_R1_1_M</t>
  </si>
  <si>
    <t>{[MEDIA/CONF3_Q2_R1_1_M]}</t>
  </si>
  <si>
    <t>CONF3D_Q2_R1_2_F</t>
  </si>
  <si>
    <t>{[MEDIA/CONF3_Q2_R1_2_M]}</t>
  </si>
  <si>
    <t>CONF3D_Q2_R1_2_M</t>
  </si>
  <si>
    <t>CONF3D_Q2_R1_3_F</t>
  </si>
  <si>
    <t>{[MEDIA/CONF3_Q2_R1_3_M]}</t>
  </si>
  <si>
    <t>CONF3D_Q2_R1_3_M</t>
  </si>
  <si>
    <t>CONF3D_Q2_R2_1_F</t>
  </si>
  <si>
    <t>{[MEDIA/CONF3_Q2_R2_1_F]}</t>
  </si>
  <si>
    <t>CONF3D_Q2_R2_1_M</t>
  </si>
  <si>
    <t>{[MEDIA/CONF3_Q2_R2_1_M]}</t>
  </si>
  <si>
    <t>CONF3D_Q2_R2_2_F</t>
  </si>
  <si>
    <t>{[MEDIA/CONF3_Q2_R2_3_F]}</t>
  </si>
  <si>
    <t>CONF3D_Q2_R2_2_M</t>
  </si>
  <si>
    <t>{[MEDIA/CONF3_Q2_R2_3_M]}</t>
  </si>
  <si>
    <t>CONF3D_Q2_R2_3_F</t>
  </si>
  <si>
    <t>{[MEDIA/CONF3_Q2_R2_2_M]}</t>
  </si>
  <si>
    <t>CONF3D_Q2_R2_3_M</t>
  </si>
  <si>
    <t>CONF3D_Q2_R3_1_F</t>
  </si>
  <si>
    <t>{[MEDIA/CONF3_Q2_R3_1_F]}</t>
  </si>
  <si>
    <t>CONF3D_Q2_R3_1_M</t>
  </si>
  <si>
    <t>{[MEDIA/CONF3_Q2_R3_1_M]}</t>
  </si>
  <si>
    <t>CONF3D_Q2_R3_2_F</t>
  </si>
  <si>
    <t>{[MEDIA/CONF3_Q2_R3_2_M]}</t>
  </si>
  <si>
    <t>CONF3D_Q2_R3_2_M</t>
  </si>
  <si>
    <t>CONF3D_Q2_R4_1_F</t>
  </si>
  <si>
    <t>{[MEDIA/CONF3_Q2_R4_1_F]}</t>
  </si>
  <si>
    <t>CONF3D_Q2_R4_1_M</t>
  </si>
  <si>
    <t>{[MEDIA/CONF3_Q2_R4_1_M]}</t>
  </si>
  <si>
    <t>CONF3D_Q2_R4_2_F</t>
  </si>
  <si>
    <t>{[MEDIA/CONF3_Q2_R4_2_M]}</t>
  </si>
  <si>
    <t>CONF3D_Q2_R4_2_M</t>
  </si>
  <si>
    <t>CONF3D_Q2_R5_1_F</t>
  </si>
  <si>
    <t>{[MEDIA/CONF3_Q2_R5_1_F]}</t>
  </si>
  <si>
    <t>CONF3D_Q2_R5_1_M</t>
  </si>
  <si>
    <t>{[MEDIA/CONF3_Q2_R5_1_M]}</t>
  </si>
  <si>
    <t>CONF3D_Q2_R5_2_F</t>
  </si>
  <si>
    <t>{[MEDIA/CONF3_Q2_R5_2_M]}</t>
  </si>
  <si>
    <t>CONF3D_Q2_R5_2_M</t>
  </si>
  <si>
    <t>CONF3D_Q3_F</t>
  </si>
  <si>
    <t>CONF3D_Q3_M</t>
  </si>
  <si>
    <t>CONF3D_Q3_R1_1_F</t>
  </si>
  <si>
    <t>{[MEDIA/CONF3_Q3_R1_1_F]}</t>
  </si>
  <si>
    <t>CONF3D_Q3_R1_1_M</t>
  </si>
  <si>
    <t>{[MEDIA/CONF3_Q3_R1_1_M]}</t>
  </si>
  <si>
    <t>CONF3D_Q3_R1_2_F</t>
  </si>
  <si>
    <t>{[MEDIA/CONF3_Q3_R1_2_F]}</t>
  </si>
  <si>
    <t>CONF3D_Q3_R1_2_M</t>
  </si>
  <si>
    <t>CONF3D_Q3_R2_1_F</t>
  </si>
  <si>
    <t>{[MEDIA/CONF3_Q3_R2_1_F]}</t>
  </si>
  <si>
    <t>CONF3D_Q3_R2_1_M</t>
  </si>
  <si>
    <t>{[MEDIA/CONF3_Q3_R2_1_M]}</t>
  </si>
  <si>
    <t>CONF3D_Q3_R2_2_F</t>
  </si>
  <si>
    <t>{[MEDIA/CONF3_Q3_R2_2_M]}</t>
  </si>
  <si>
    <t>CONF3D_Q3_R2_2_M</t>
  </si>
  <si>
    <t>CONF3D_Q3_R2_3_F</t>
  </si>
  <si>
    <t>CONF3D_Q3_R2_3_M</t>
  </si>
  <si>
    <t>CONF3D_Q3_R3_1_F</t>
  </si>
  <si>
    <t>{[MEDIA/CONF3_Q3_R3_1_F]}</t>
  </si>
  <si>
    <t>CONF3D_Q3_R3_1_M</t>
  </si>
  <si>
    <t>{[MEDIA/CONF3_Q3_R3_1_M]}</t>
  </si>
  <si>
    <t>CONF3D_Q3_R3_2_F</t>
  </si>
  <si>
    <t>CONF3D_Q3_R3_2_M</t>
  </si>
  <si>
    <t>CONF3D_Q3_R4_1_F</t>
  </si>
  <si>
    <t>{[MEDIA/CONF3_Q3_R4_1_F]}</t>
  </si>
  <si>
    <t>CONF3D_Q3_R4_1_M</t>
  </si>
  <si>
    <t>{[MEDIA/CONF3_Q3_R4_1_M]}</t>
  </si>
  <si>
    <t>CONF3D_Q3_R4_2_F</t>
  </si>
  <si>
    <t>{[MEDIA/CONF3_Q3_R4_2_M]}</t>
  </si>
  <si>
    <t>CONF3D_Q3_R4_2_M</t>
  </si>
  <si>
    <t>CONF3D_Q3_R4_3_F</t>
  </si>
  <si>
    <t>CONF3D_Q3_R4_3_M</t>
  </si>
  <si>
    <t>CONF3D_Q4_F</t>
  </si>
  <si>
    <t>This is the first time that {[VAR_TM_FULLNAME]} has won such a major tournament. Can she go even further?</t>
  </si>
  <si>
    <t>C’est la première fois que {[VAR_TM_FULLNAME]} remporte un tel tournoi, peut-elle aller encore plus haut ?</t>
  </si>
  <si>
    <t>Dies ist das erste Mal, dass {[VAR_TM_FULLNAME]} solch ein wichtiges Turnier gewonnen hat. Kann sie es noch weiter schaffen?</t>
  </si>
  <si>
    <t>Esta es la primera vez que {[VAR_TM_FULLNAME]} gana un torneo tan importante. ¿Puede llegar aún más lejos?</t>
  </si>
  <si>
    <t>È la prima volta che {[VAR_TM_FULLNAME]} vince un torneo di questo livello. Secondo lei, può fare ancora di più?</t>
  </si>
  <si>
    <t>这是{[VAR_TM_FULLNAME]}第一次赢得如此重要的赛事。她还能更进一步吗？</t>
  </si>
  <si>
    <t>{[VAR_TM_FULLNAME]} впервые выиграла такой крупный турнир. Может ли она зайти ещё дальше?</t>
  </si>
  <si>
    <t>É a primeira vez que {[VAR_TM_FULLNAME]} vence um torneio tão importante. Ela pode ir ainda mais longe?</t>
  </si>
  <si>
    <t>CONF3D_Q4_M</t>
  </si>
  <si>
    <t>This is the first time that {[VAR_TM_FULLNAME]} has won such a major tournament. Can he go even further?</t>
  </si>
  <si>
    <t>C’est la première fois que {[VAR_TM_FULLNAME]} remporte un tel tournoi, peut-il aller encore plus haut ?</t>
  </si>
  <si>
    <t>Dies ist das erste Mal, dass {[VAR_TM_FULLNAME]} solch ein wichtiges Turnier gewonnen hat. Kann er es noch weiter schaffen?</t>
  </si>
  <si>
    <t>这是{[VAR_TM_FULLNAME]}第一次赢得如此重要的赛事。他还能更进一步吗？</t>
  </si>
  <si>
    <t>{[VAR_TM_FULLNAME]} впервые выиграл такой крупный турнир. Может ли он зайти ещё дальше?</t>
  </si>
  <si>
    <t>É a primeira vez que {[VAR_TM_FULLNAME]} vence um torneio tão importante. Ele pode ir ainda mais longe?</t>
  </si>
  <si>
    <t>CONF3D_Q4_R1_1_F</t>
  </si>
  <si>
    <t>This is just a stepping stone before going after the four majors, and maybe even the Finals tournament one day.</t>
  </si>
  <si>
    <t>Ce n’est qu’une étape avant d’aller chercher les quatre majeurs, et peut-être un jour le tournoi Finals.</t>
  </si>
  <si>
    <t>Das ist lediglich ein Meilenstein auf dem Weg zu den vier Grand-Slams und vielleicht eines Tages zum Finals-Turnier.</t>
  </si>
  <si>
    <t>Este es solo un trampolín para ir a por los cuatro grandes, y tal vez incluso a por el Finals algún día.</t>
  </si>
  <si>
    <t>È una tappa obbligata prima di tentare i quattro tornei del Grande Slam e poi un giorno arrivare anche al Finals magari.</t>
  </si>
  <si>
    <t>这只是一个开始，我们的目标是四大满贯，甚至未来的年终总决赛。</t>
  </si>
  <si>
    <t>Это лишь ступень перед тем, чтобы побороться за четыре турнира «Большого шлема», а может, однажды и за Итоговый турнир.</t>
  </si>
  <si>
    <t>Este é apenas um degrau antes de buscar os quatro Grand Slams e, quem sabe, o torneio das Finais um dia.</t>
  </si>
  <si>
    <t>CONF3D_Q4_R1_1_M</t>
  </si>
  <si>
    <t>CONF3D_Q4_R1_2_F</t>
  </si>
  <si>
    <t>Of course {[VAR_TM_FIRSTNAME]} can still go higher. The five most prestigious tennis tournaments are still there for the taking, and we’ve got them in our sights.</t>
  </si>
  <si>
    <t>Evidemment que {[VAR_TM_FIRSTNAME]} peut aller plus haut, les cinq tournois les plus prestigieux du tennis restent à remporter et ils sont dans notre viseur.</t>
  </si>
  <si>
    <t>Aber selbstverständlich kann {[VAR_TM_FIRSTNAME]} es noch viel weiterbringen. Die fünf wichtigsten Tennis-Turniere stehen noch an und wir haben sie fest im Blick.</t>
  </si>
  <si>
    <t>Por supuesto, {[VAR_TM_FIRSTNAME]} todavía puede subir más. Aún están ahí los cinco torneos de tenis más prestigiosos, y los tenemos en el punto de mira.</t>
  </si>
  <si>
    <t>Certo che {[VAR_TM_FIRSTNAME]} può fare di più. I cinque tornei più prestigiosi si devono ancora disputare e li abbiamo già nel mirino.</t>
  </si>
  <si>
    <t>当然，{[VAR_TM_FIRSTNAME]}还可以更上一层楼。五大最具声望的网球赛事仍在等待她去挑战，而我们已经将目标锁定。</t>
  </si>
  <si>
    <t>Конечно, {[VAR_TM_FIRSTNAME]} может подняться ещё выше. Пять самых престижных турниров мира по-прежнему у нас на прицеле.</t>
  </si>
  <si>
    <t>Claro que {[VAR_TM_FIRSTNAME]} pode ir mais alto. Os cinco torneios de tênis mais prestigiados ainda estão lá para serem conquistados, e nós os temos em nossa mira.</t>
  </si>
  <si>
    <t>CONF3D_Q4_R1_2_M</t>
  </si>
  <si>
    <t>当然，{[VAR_TM_FIRSTNAME]}还可以更上一层楼。五大最具声望的网球赛事仍在等待他去挑战，而我们已经将目标锁定。</t>
  </si>
  <si>
    <t>CONF3D_Q4_R2_1_F</t>
  </si>
  <si>
    <t>I think so, but it’s important to perform regularly at this level before aiming higher.</t>
  </si>
  <si>
    <t>Je pense oui, mais d’abord il est important d’avoir de la régularité à ce niveau pour ensuite viser plus haut.</t>
  </si>
  <si>
    <t>Ich denke schon, aber es ist erst einmal wichtig, regelmäßig auf diesem Niveau zu spielen, bevor die nächsthöhere Stufe in Angriff genommen wird.</t>
  </si>
  <si>
    <t>Creo que sí, pero es importante rendir con regularidad a este nivel antes de apuntar más alto.</t>
  </si>
  <si>
    <t>Penso di sì, ma l'importante è fare queste prestazioni con regolarità prima di puntare più in alto.</t>
  </si>
  <si>
    <t>我认为可以，但在瞄准更高目标之前，重要的是要在这个水平上保持稳定发挥。</t>
  </si>
  <si>
    <t>Думаю, да, но прежде важно показывать такой уровень стабильно, прежде чем целиться выше.</t>
  </si>
  <si>
    <t>Eu acho que sim, mas é importante ter um desempenho regular neste nível antes de mirar mais alto.</t>
  </si>
  <si>
    <t>CONF3D_Q4_R2_1_M</t>
  </si>
  <si>
    <t>CONF3D_Q4_R2_2_F</t>
  </si>
  <si>
    <t>Before aiming for that, {[VAR_TM_FIRSTNAME]} needs to prove that she can keep performing long-term, but it’s clear that she still has more room for improvement.</t>
  </si>
  <si>
    <t>Avant de viser cela, {[VAR_TM_FIRSTNAME]} doit prouver qu’elle peut garder ces mêmes performances sur du long terme, mais il est évident qu’il a encore une marge de progression.</t>
  </si>
  <si>
    <t>Davor muss {[VAR_TM_FIRSTNAME]} noch beweisen, dass sie dieses Niveau auch langfristig halten kann. Aber ich bin mir absolut sicher, dass sie sich noch deutlich verbessern kann.</t>
  </si>
  <si>
    <t>Antes de plantearnos eso, {[VAR_TM_FIRSTNAME]} ha de demostrar que puede seguir rindiendo a largo plazo, pero está claro que tiene más margen de mejora.</t>
  </si>
  <si>
    <t>Prima di puntare a quello, {[VAR_TM_FIRSTNAME]} deve dimostrare di riuscire a mantere delle prestazioni del genere per un periodo più lungo, è evidente che può ancora migliorare.</t>
  </si>
  <si>
    <t>在追求更高目标之前，{[VAR_TM_FIRSTNAME]}需要证明她能够长期保持状态，不过显然她还有提升空间。</t>
  </si>
  <si>
    <t>Прежде чем стремиться к этому, {[VAR_TM_FIRSTNAME]} должна доказать, что способна показывать такие результаты на долгой дистанции, но ясно, что у неё есть потенциал расти дальше.</t>
  </si>
  <si>
    <t>Antes de mirar nisso, {[VAR_TM_FIRSTNAME]} precisa provar que consegue manter o desempenho a longo prazo, mas é claro que ela ainda tem espaço para melhorar.</t>
  </si>
  <si>
    <t>CONF3D_Q4_R2_2_M</t>
  </si>
  <si>
    <t>Before aiming for that, {[VAR_TM_FIRSTNAME]} needs to prove that he can keep performing long-term, but it’s clear that he still has more room for improvement.</t>
  </si>
  <si>
    <t>Avant de viser cela, {[VAR_TM_FIRSTNAME]} doit prouver qu’il peut garder ces mêmes performances sur du long terme, mais il est évident qu’il a encore une marge de progression.</t>
  </si>
  <si>
    <t>Davor muss {[VAR_TM_FIRSTNAME]} noch beweisen, dass er dieses Niveau auch langfristig halten kann. Aber ich bin mir absolut sicher, dass er sich noch deutlich verbessern kann.</t>
  </si>
  <si>
    <t>在追求更高目标之前，{[VAR_TM_FIRSTNAME]}需要证明他能够长期保持状态，不过显然他还有提升空间。</t>
  </si>
  <si>
    <t>Прежде чем стремиться к этому, {[VAR_TM_FIRSTNAME]} должен доказать, что способен показывать такие результаты на долгой дистанции, но ясно, что у него есть потенциал расти дальше.</t>
  </si>
  <si>
    <t>Antes de mirar nisso, {[VAR_TM_FIRSTNAME]} precisa provar que consegue manter o desempenho a longo prazo, mas é claro que ele ainda tem espaço para melhorar.</t>
  </si>
  <si>
    <t>CONF3D_Q4_R3_1_F</t>
  </si>
  <si>
    <t>She’s already reached this level faster than I imagined. We’ll see about the rest later.</t>
  </si>
  <si>
    <t>Elle a déjà atteint des sommets plus rapidement que je ne l’envisageais, nous verrons plus tard pour la suite.</t>
  </si>
  <si>
    <t>Sie hat diese Stufe schon schneller erreicht, als ich mir hätte vorstellen können. Was den Rest angeht, muss man noch abwarten.</t>
  </si>
  <si>
    <t>Ha alcanzado este nivel más rápido de lo que imaginaba. Ya veremos lo que nos depara el futuro.</t>
  </si>
  <si>
    <t>È già arrivata a questi livelli più velocemente di quanto mi aspettassi. Al resto ci pensiamo più avanti.</t>
  </si>
  <si>
    <t>她比我想象中更快达到了这个水平。其他的，我们以后再说。</t>
  </si>
  <si>
    <t>Она достигла этого уровня быстрее, чем я ожидала. О остальном поговорим позже.</t>
  </si>
  <si>
    <t>Ela já alcançou este nível mais rápido do que eu imaginava. Veremos o resto depois.</t>
  </si>
  <si>
    <t>CONF3D_Q4_R3_1_M</t>
  </si>
  <si>
    <t>He’s already reached this level faster than I imagined. We’ll see about the rest later.</t>
  </si>
  <si>
    <t>Il a déjà atteint des sommets plus rapidement que je ne l’envisageais, nous verrons plus tard pour la suite.</t>
  </si>
  <si>
    <t>Er hat diese Stufe schon schneller erreicht, als ich mir hätte vorstellen können. Was den Rest angeht, muss man noch abwarten.</t>
  </si>
  <si>
    <t>È già arrivato a questi livelli più velocemente di quanto mi aspettassi. Al resto ci pensiamo più avanti.</t>
  </si>
  <si>
    <t>他比我想象中更快达到了这个水平。其他的，我们以后再说。</t>
  </si>
  <si>
    <t>Он достиг этого уровня быстрее, чем я ожидал. О остальном поговорим позже.</t>
  </si>
  <si>
    <t>Ele já alcançou este nível mais rápido do que eu imaginava. Veremos o resto depois.</t>
  </si>
  <si>
    <t>CONF3D_Q4_R3_2_F</t>
  </si>
  <si>
    <t>Already, it would be exceptional if she’s able to maintain this level of play. We’re not quite ready to aim for the higher-rated tournaments.</t>
  </si>
  <si>
    <t>Si elle maintient ce niveau de performances ce serait déjà exceptionnel, nous avons du temps avant de viser les tournois plus cotés.</t>
  </si>
  <si>
    <t>Es wäre schon außergewöhnlich genug, wenn sie in der Lage wäre, dieses Spielniveau beizubehalten. Wir sind noch nicht so weit, uns an die höher dotierten Turniere ranzuwagen.</t>
  </si>
  <si>
    <t>Ya sería excepcional si pudiera mantener este nivel de juego. No estamos del todo preparados para apuntar a los torneos superiores.</t>
  </si>
  <si>
    <t>Intanto sarebbe già eccezionale se riuscisse a mantenere questo livello di prestazioni. Ancora non ci siamo per puntare a tornei più importanti.</t>
  </si>
  <si>
    <t>如果她能保持这个水平，那已经非常出色了。我们还没准备好冲击更高排名的赛事。</t>
  </si>
  <si>
    <t>Уже само по себе будет невероятно, если она сможет удерживать такой уровень. Пока мы не готовы целиться в турниры более высокого класса.</t>
  </si>
  <si>
    <t>Já seria excepcional se ela conseguisse manter este nível de jogo. Ainda não estamos prontos para mirar nos torneios de maior ranking.</t>
  </si>
  <si>
    <t>CONF3D_Q4_R3_2_M</t>
  </si>
  <si>
    <t>Already, it would be exceptional if he’s able to maintain this level of play. We’re not quite ready to aim for the higher-rated tournaments.</t>
  </si>
  <si>
    <t>S’il maintient ce niveau de performances ce serait déjà exceptionnel, nous avons du temps avant de viser les tournois plus cotés.</t>
  </si>
  <si>
    <t>Es wäre schon außergewöhnlich genug, wenn er in der Lage wäre, dieses Spielniveau zu halten. Wir sind noch nicht so weit, uns an die höher dotierten Turniere ranzuwagen.</t>
  </si>
  <si>
    <t>如果他能保持这个水平，那已经非常出色了。我们还没准备好冲击更高排名的赛事。</t>
  </si>
  <si>
    <t>Уже само по себе будет невероятно, если он сможет удерживать такой уровень. Пока мы не готовы целиться в турниры более высокого класса.</t>
  </si>
  <si>
    <t>Já seria excepcional se ele conseguisse manter esse nível de jogo. Ainda não estamos prontos para mirar os torneios de maior ranking.</t>
  </si>
  <si>
    <t>CONF3D_Q4_R4_1_F</t>
  </si>
  <si>
    <t>If {[VAR_TM_FIRSTNAME]} underperforms in the next tournament of this kind, her level will be called into question. We take things one match at a time without worrying about the long term.</t>
  </si>
  <si>
    <t>Si {[VAR_TM_FIRSTNAME]} fait une contreperformance lors d’un prochain tournoi de cette catégorie, son niveau sera remis en question. Nous avançons match après match sans se soucier trop du long terme.</t>
  </si>
  <si>
    <t>Wenn {[VAR_TM_FIRSTNAME]} im nächsten großen Turnier dieser Kategorie nicht alles gibt, wird man ihr Niveau in Frage stellen. Wir nehmen die Dinge ein Spiel nach dem anderen und denken zunächst einmal nicht langfristig.</t>
  </si>
  <si>
    <t>Si {[VAR_TM_FIRSTNAME]} rinde menos en el próximo torneo de este tipo, cuestionaréis su nivel. Nuestro enfoque es partido a partido, sin preocuparnos a más largo plazo.</t>
  </si>
  <si>
    <t>Se {[VAR_TM_FIRSTNAME]} non gioca bene al prossimo torneo di questo tipo, verrà messo in discussione il suo livello. Noi prendiamo le cose un po' alla volta, senza preoccuparsi del lungo termine.</t>
  </si>
  <si>
    <t>如果{[VAR_TM_FIRSTNAME]}在下一场同类赛事中表现不佳，她的水准将受到质疑。我们专注打好每一场比赛，不急于考虑长远。</t>
  </si>
  <si>
    <t>Если {[VAR_TM_FIRSTNAME]} выступит слабее на следующем турнире такого уровня, её уровень поставят под сомнение. Мы идём шаг за шагом и не думаем о долгосрочной перспективе.</t>
  </si>
  <si>
    <t>Se {[VAR_TM_FIRSTNAME]} tiver um desempenho abaixo do esperado no próximo torneio desse tipo, seu nível será questionado. Levamos as coisas uma partida de cada vez, sem nos preocupar com o longo prazo.</t>
  </si>
  <si>
    <t>CONF3D_Q4_R4_1_M</t>
  </si>
  <si>
    <t>If {[VAR_TM_FIRSTNAME]} underperforms in the next tournament of this kind, his level will be called into question. We take things one match at a time without worrying about the long term.</t>
  </si>
  <si>
    <t>Wenn {[VAR_TM_FIRSTNAME]} im nächsten großen Turnier dieser Kategorie nicht alles gibt, wird man sein Niveau in Frage stellen. Wir nehmen die Dinge ein Spiel nach dem anderen und denken zunächst einmal nicht langfristig.</t>
  </si>
  <si>
    <t>Si {[VAR_TM_FIRSTNAME]} no rinde igual en el siguiente gran torneo, cuestionaréis su nivel. Nuestro enfoque es partido a partido, sin preocuparnos a más largo plazo.</t>
  </si>
  <si>
    <t>如果{[VAR_TM_FIRSTNAME]}在下一场同类赛事中表现不佳，他的水准将受到质疑。我们专注打好每一场比赛，不急于考虑长远。</t>
  </si>
  <si>
    <t>Если {[VAR_TM_FIRSTNAME]} выступит слабее на следующем турнире такого уровня, его уровень поставят под сомнение. Мы идём шаг за шагом и не думаем о долгосрочной перспективе.</t>
  </si>
  <si>
    <t>CONF3D_Q4_R4_2_F</t>
  </si>
  <si>
    <t>That’s not yet on our radar. First, we need to confirm that this wasn’t just a one-off and that she can perform like this for a longer period of time.</t>
  </si>
  <si>
    <t>On n’y pense pas encore, il faut déjà confirmer ce type de performance sur une plus longue période.</t>
  </si>
  <si>
    <t>Daran denken wir im Moment noch nicht. Zunächst einmal müssen wir beweisen, dass dies nicht nur eine Eintagsfliege war und dass sie dieses Niveau auch über einen längeren Zeitraum halten kann.</t>
  </si>
  <si>
    <t>Eso aún no está entre nuestras prioridades. Primero, debemos confirmar que esto no ha sido flor de un día y que puede actuar así durante un período de tiempo más prolongado.</t>
  </si>
  <si>
    <t>Ancora non ci stiamo pensando, intanto deve mantenere questo tipo di prestazione per un periodo più lungo.</t>
  </si>
  <si>
    <t>此事还没提上日程。我们需要先确认这次的成绩并非偶然，而是她能够长期保持这一水准。</t>
  </si>
  <si>
    <t>Пока это не в наших планах. Сначала нужно убедиться, что это не разовый успех и что она способна играть так в долгую.</t>
  </si>
  <si>
    <t>Isso ainda não está no nosso radar. Primeiro, precisamos confirmar que isso não foi apenas um acaso e que ela pode ter esse desempenho por um período mais longo.</t>
  </si>
  <si>
    <t>CONF3D_Q4_R4_2_M</t>
  </si>
  <si>
    <t>That’s not yet on our radar. First, we need to confirm that this wasn’t just a one-off and that he can perform like this for a longer period of time.</t>
  </si>
  <si>
    <t>Daran denken wir im Moment noch nicht. Zunächst einmal müssen wir beweisen, dass dies nicht nur eine Eintagsfliege war und dass er dieses Niveau auch über einen längeren Zeitraum beibehalten kann.</t>
  </si>
  <si>
    <t>此事还没提上日程。我们需要先确认这次的成绩并非偶然，而是他能够长期保持这一水准。</t>
  </si>
  <si>
    <t>Пока это не в наших планах. Сначала нужно убедиться, что это не разовый успех и что он способен играть так в долгую.</t>
  </si>
  <si>
    <t>Isso ainda não está no nosso radar. Primeiro, precisamos confirmar que isso não foi apenas um acaso e que ele pode ter esse desempenho por um período mais longo.</t>
  </si>
  <si>
    <t>CONF3D_Q5_F</t>
  </si>
  <si>
    <t>{[MEDIA/CONF3B_Q5_M]}</t>
  </si>
  <si>
    <t>CONF3D_Q5_M</t>
  </si>
  <si>
    <t>CONF3D_Q5_R1_1_F</t>
  </si>
  <si>
    <t>CONF3D_Q5_R1_1_M</t>
  </si>
  <si>
    <t>CONF3D_Q5_R1_2_F</t>
  </si>
  <si>
    <t>CONF3D_Q5_R1_2_M</t>
  </si>
  <si>
    <t>CONF3D_Q5_R2_1_F</t>
  </si>
  <si>
    <t xml:space="preserve">The season is still long, I am happy and the player is too. We will savor and get back to work.
</t>
  </si>
  <si>
    <t>La saison est encore longue, je suis heureuse et le joueur l'est aussi. On va savourer et se remettre au travail.</t>
  </si>
  <si>
    <t>Die Saison dauert ja noch eine Weile an und die Spieler werden zeigen, was in ihnen steckt. Wir werden feiern und dann zurück an die Arbeit gehen.</t>
  </si>
  <si>
    <t>Queda mucha temporada. Estoy feliz y la tenista también. Vamos a saborearlo y volver al trabajo.</t>
  </si>
  <si>
    <t>La stagione è ancora lunga, sono felice e lo è anche la giocatrice. Ce la godiamo e ci rimettiamo al lavoro.</t>
  </si>
  <si>
    <t>赛季还很长，我很开心，球员也很开心。我们会好好享受，然后继续努力。</t>
  </si>
  <si>
    <t>Сезон ещё длинный. Я доволен, и игрок тоже. Мы насладимся этим моментом — и вернёмся к работе.</t>
  </si>
  <si>
    <t xml:space="preserve">A temporada ainda é longa, estou feliz e a jogadora também. Vamos saborear e voltar ao trabalho.
</t>
  </si>
  <si>
    <t>CONF3D_Q5_R2_1_M</t>
  </si>
  <si>
    <t>Queda mucha temporada. Estoy feliz y el tenista también. Vamos a saborearlo y volver al trabajo.</t>
  </si>
  <si>
    <t>La stagione è ancora lunga, sono felice e lo è anche il giocatore. Ce la godiamo e ci rimettiamo al lavoro.</t>
  </si>
  <si>
    <t xml:space="preserve">A temporada ainda é longa, estou feliz e o jogador também. Vamos saborear e voltar ao trabalho.
</t>
  </si>
  <si>
    <t>CONF3D_Q5_R2_2_F</t>
  </si>
  <si>
    <t>CONF3D_Q5_R2_2_M</t>
  </si>
  <si>
    <t>CONF3D_Q5_R3_1_F</t>
  </si>
  <si>
    <t>CONF3D_Q5_R3_1_M</t>
  </si>
  <si>
    <t>CONF3D_Q5_R3_2_F</t>
  </si>
  <si>
    <t>CONF3D_Q5_R3_2_M</t>
  </si>
  <si>
    <t>CONF3D_Q5_R4_1_F</t>
  </si>
  <si>
    <t>CONF3D_Q5_R4_1_M</t>
  </si>
  <si>
    <t>CONF3D_Q5_R4_2_F</t>
  </si>
  <si>
    <t>CONF3D_Q5_R4_2_M</t>
  </si>
  <si>
    <t>CONF3D_Q6_F</t>
  </si>
  <si>
    <t>{[VAR_TM_FULLNAME]} is climbing through the ranks little by little. How far will she go?</t>
  </si>
  <si>
    <t>{[VAR_TM_FULLNAME]} grimpe petit à petit les échelons, quel est son plafond ?</t>
  </si>
  <si>
    <t>{[VAR_TM_FULLNAME]} klettert nach und nach die Rangliste hinauf. Wie weit wird sie es schaffen?</t>
  </si>
  <si>
    <t>{[VAR_TM_FULLNAME]} va subiendo poco a poco en la clasificación. ¿Hasta dónde va a llegar?</t>
  </si>
  <si>
    <t>{[VAR_TM_FULLNAME]} sta rosicando posizione su posizione. Quanto avanti può andare?</t>
  </si>
  <si>
    <t>{[VAR_TM_FULLNAME]}正在一点点攀升排名。她能走多远？</t>
  </si>
  <si>
    <t>{[VAR_TM_FULLNAME]} понемногу поднимается в рейтинге. Как далеко она сможет зайти?</t>
  </si>
  <si>
    <t>{[VAR_TM_FULLNAME]} está subindo no ranking pouco a pouco. Até onde ela irá?</t>
  </si>
  <si>
    <t>CONF3D_Q6_M</t>
  </si>
  <si>
    <t>{[VAR_TM_FULLNAME]} is climbing through the ranks little by little. How far will he go?</t>
  </si>
  <si>
    <t>{[VAR_TM_FULLNAME]} klettert nach und nach die Rangliste hinauf. Wie weit wird er es schaffen?</t>
  </si>
  <si>
    <t>{[VAR_TM_FULLNAME]}正在一点点攀升排名。他能走多远？</t>
  </si>
  <si>
    <t>{[VAR_TM_FULLNAME]} понемногу поднимается в рейтинге. Как далеко он сможет зайти?</t>
  </si>
  <si>
    <t>{[VAR_TM_FULLNAME]} está subindo no ranking pouco a pouco. Até onde ele irá?</t>
  </si>
  <si>
    <t>CONF3D_Q6_R1_1_F</t>
  </si>
  <si>
    <t>The sky’s the limit for her. She’s constantly improving and will continue to get closer to the throne.</t>
  </si>
  <si>
    <t>Je ne lui vois aucune limite, elle est en constante progression et va continuer de se rapprocher du trône du circuit.</t>
  </si>
  <si>
    <t>Nun, sie will ganz nach oben. Sie verbessert ständig ihre Leistungen und wird dem Thron immer näherkommen.</t>
  </si>
  <si>
    <t>Para ella, el cielo es el límite. Está mejorando constantemente y seguirá acercándose al trono.</t>
  </si>
  <si>
    <t>Non ci sono limiti, sta progredendo costantemente e continuerà a avvicinarsi al vertice del circuito.</t>
  </si>
  <si>
    <t>她的潜力无限。她将不断进步，会越来越接近冠军宝座。</t>
  </si>
  <si>
    <t>Её возможности безграничны. Она постоянно прогрессирует и будет всё ближе к вершине.</t>
  </si>
  <si>
    <t>O céu é o limite para ela. Ela está em constante aprimoramento e continuará a se aproximar do topo.</t>
  </si>
  <si>
    <t>CONF3D_Q6_R1_1_M</t>
  </si>
  <si>
    <t>The sky’s the limit for him. He’s constantly improving and will continue to get closer to the throne.</t>
  </si>
  <si>
    <t>Je ne lui vois aucune limite, il est en constante progression et va continuer de se rapprocher du trône du circuit.</t>
  </si>
  <si>
    <t>Nun, er will ganz nach oben. Er verbessert ständig seine Leistungen und wird dem Thron immer näherkommen.</t>
  </si>
  <si>
    <t>Para él, el cielo es el límite. Está mejorando constantemente y seguirá acercándose al trono.</t>
  </si>
  <si>
    <t>她的潜力无限。他将不断进步，会越来越接近冠军宝座。</t>
  </si>
  <si>
    <t>Его возможности безграничны. Он постоянно прогрессирует и будет всё ближе к вершине.</t>
  </si>
  <si>
    <t>O céu é o limite para ele. Ele está em constante aprimoramento e continuará a se aproximar do topo.</t>
  </si>
  <si>
    <t>CONF3D_Q6_R1_2_F</t>
  </si>
  <si>
    <t>She doesn’t have one. Her potential is limitless if you ask me. She’ll be taking the top spot soon enough.</t>
  </si>
  <si>
    <t>Elle n’en a pas, son potentiel est infini selon moi, elle va bientôt truster le haut du classement.</t>
  </si>
  <si>
    <t>Für sie gibt es keine Grenze. Meiner Meinung nach ist ihr Potenzial noch lange nicht ausgeschöpft. Sie wird schon bald die Weltrangliste anführen.</t>
  </si>
  <si>
    <t>Ella no tiene techo. Su potencial es ilimitado. Pronto ocupará el primer puesto.</t>
  </si>
  <si>
    <t>Non ci sono limiti, ha un potenziale infinito, secondo me. Presto sarà al top della classifica.</t>
  </si>
  <si>
    <t>她没有上限。我会说她潜力无穷，很快就会登顶。</t>
  </si>
  <si>
    <t>У неё нет предела. Её потенциал безграничен, если хотите знать моё мнение. Скоро она займёт первую строчку.</t>
  </si>
  <si>
    <t>Ela não tem um. Seu potencial é ilimitado, se me perguntar. Ela conquistará o primeiro lugar em breve.</t>
  </si>
  <si>
    <t>CONF3D_Q6_R1_2_M</t>
  </si>
  <si>
    <t>He doesn’t have one. His potential is limitless if you ask me. He’ll be taking the top spot soon enough.</t>
  </si>
  <si>
    <t>Il n’en a pas, son potentiel est infini selon moi, il va bientôt truster le haut du classement.</t>
  </si>
  <si>
    <t>Für ihn gibt es keine Grenzen. Meiner Meinung nach ist sein Potenzial noch lange nicht ausgeschöpft. Er wird schon bald die Weltrangliste anführen.</t>
  </si>
  <si>
    <t>Él no tiene techo. Su potencial es ilimitado. Pronto ocupará el primer puesto.</t>
  </si>
  <si>
    <t>她没有上限。我会说他潜力无穷，很快就会登顶。</t>
  </si>
  <si>
    <t>У него нет предела. Его потенциал безграничен, если хотите знать моё мнение. Скоро он займёт первую строчку.</t>
  </si>
  <si>
    <t>Ele não tem um. Seu potencial é ilimitado, se me perguntar. Ele conquistará o primeiro lugar em breve.</t>
  </si>
  <si>
    <t>CONF3D_Q6_R2_1_F</t>
  </si>
  <si>
    <t>She’ll continue to improve. She becomes a better player with every tournament.</t>
  </si>
  <si>
    <t>Elle va continuer à s’améliorer, à chaque tournoi qu’elle joue elle est une meilleure joueuse.</t>
  </si>
  <si>
    <t>Sie wird sich immer weiter verbessern. Mit jedem Turnier wird sie eine bessere Spielerin.</t>
  </si>
  <si>
    <t>Va a seguir mejorando. Se va convirtiendo en una tenista mejor con cada torneo que pasa.</t>
  </si>
  <si>
    <t>Continuerà a migliorare sempre di più con ogni torneo che disputa.</t>
  </si>
  <si>
    <t>她会继续进步，每场比赛都将让她成为更优秀的球员。</t>
  </si>
  <si>
    <t>Она будет продолжать прогрессировать. С каждым турниром она становится сильнее.</t>
  </si>
  <si>
    <t>Ela continuará a melhorar. Ela se torna uma jogadora melhor a cada torneio.</t>
  </si>
  <si>
    <t>CONF3D_Q6_R2_1_M</t>
  </si>
  <si>
    <t>He’ll continue to improve. He becomes a better player with every tournament.</t>
  </si>
  <si>
    <t>Il va continuer à s’améliorer, à chaque tournoi qu’il joue il est un meilleur joueur.</t>
  </si>
  <si>
    <t>Er wird sich immer weiter verbessern. Mit jedem Turnier wird er ein besserer Spieler.</t>
  </si>
  <si>
    <t>Va a seguir mejorando. Se va convirtiendo en un tenista mejor con cada torneo que pasa.</t>
  </si>
  <si>
    <t>他会继续进步，每场比赛都将让她成为更优秀的球员。</t>
  </si>
  <si>
    <t>Он будет продолжать прогрессировать. С каждым турниром он становится сильнее.</t>
  </si>
  <si>
    <t>Ele continuará a melhorar. Ele se torna um jogador melhor a cada torneio.</t>
  </si>
  <si>
    <t>CONF3D_Q6_R2_2_F</t>
  </si>
  <si>
    <t>{[VAR_TM_FIRSTNAME]} hasn’t stopped improving. Week after week, she’s a more dangerous player.</t>
  </si>
  <si>
    <t>{[VAR_TM_FIRSTNAME]} n’en a pas fini de s’améliorer, semaine après semaine elle est une joueuse plus dangereuse.</t>
  </si>
  <si>
    <t>{[VAR_TM_FIRSTNAME]} hat nicht damit aufgehört, sich zu verbessern. Woche für Woche wird sie für ihre Gegner immer gefährlicher.</t>
  </si>
  <si>
    <t>{[VAR_TM_FIRSTNAME]} no ha dejado de mejorar. Semana tras semana, va convirtiéndose en una tenista más peligrosa.</t>
  </si>
  <si>
    <t>{[VAR_TM_FIRSTNAME]} non ha mai smesso di migliorarsi. Settimana dopo settimana è sempre più pericolosa.</t>
  </si>
  <si>
    <t>{[VAR_TM_FIRSTNAME]}从未停止进步。她会一周又一周逐渐成长为更令人敬畏的对手。</t>
  </si>
  <si>
    <t>{[VAR_TM_FIRSTNAME]} не перестаёт прогрессировать. Неделя за неделей она становится всё опаснее.</t>
  </si>
  <si>
    <t>{[VAR_TM_FIRSTNAME]} não parou de melhorar. Semana após semana, ela é uma jogadora mais perigosa.</t>
  </si>
  <si>
    <t>CONF3D_Q6_R2_2_M</t>
  </si>
  <si>
    <t>{[VAR_TM_FIRSTNAME]} hasn’t stopped improving. Week after week, he’s a more dangerous player.</t>
  </si>
  <si>
    <t>{[VAR_TM_FIRSTNAME]} n’en a pas fini de s’améliorer, semaine après semaine il est un joueur plus dangereux.</t>
  </si>
  <si>
    <t>{[VAR_TM_FIRSTNAME]} hat nicht damit aufgehört, sich zu verbessern. Woche für Woche wird er für seine Gegner immer gefährlicher.</t>
  </si>
  <si>
    <t>{[VAR_TM_FIRSTNAME]} no ha dejado de mejorar. Semana tras semana, va convirtiéndose en un tenista más peligroso.</t>
  </si>
  <si>
    <t>{[VAR_TM_FIRSTNAME]} non ha mai smesso di migliorarsi. Settimana dopo settimana è sempre più pericoloso.</t>
  </si>
  <si>
    <t>{[VAR_TM_FIRSTNAME]}从未停止进步。他会一周又一周逐渐成长为更令人敬畏的对手。</t>
  </si>
  <si>
    <t>{[VAR_TM_FIRSTNAME]} не перестаёт прогрессировать. Неделя за неделей он становится всё опаснее.</t>
  </si>
  <si>
    <t>{[VAR_TM_FIRSTNAME]} não parou de melhorar. Semana após semana, ele é um jogador mais perigoso.</t>
  </si>
  <si>
    <t>CONF3D_Q6_R3_1_F</t>
  </si>
  <si>
    <t>She’s getting closer to her full potential, so now we can focus on the details that she still needs to work on.</t>
  </si>
  <si>
    <t>Elle se rapproche de son plein, potentiel, maintenant nous pouvons nous concentrer sur les détails qui lui font encore défauts.</t>
  </si>
  <si>
    <t>Schon bald wird sie ihr volles Potenzial entfalten, also können wir uns jetzt auf die Dinge konzentrieren, an denen sie noch arbeiten muss.</t>
  </si>
  <si>
    <t>Se está acercando a su máximo potencial, por lo que ahora podemos centrarnos en los detalles en los que aún necesita trabajar.</t>
  </si>
  <si>
    <t>Si sta avvicinando al suo pieno potenziale, adesso possiamo lavorare sui dettagli.</t>
  </si>
  <si>
    <t>她正在接近自己的巅峰，现在我们可以专注于她仍需改进的细节。</t>
  </si>
  <si>
    <t>Она приближается к своему максимуму, так что теперь мы можем сосредоточиться на деталях, над которыми ей ещё нужно работать.</t>
  </si>
  <si>
    <t>Ela está se aproximando de seu potencial máximo, então agora podemos focar nos detalhes em que ela ainda precisa trabalhar.</t>
  </si>
  <si>
    <t>CONF3D_Q6_R3_1_M</t>
  </si>
  <si>
    <t>He’s getting closer to his full potential, so now we can focus on the details that he still needs to work on.</t>
  </si>
  <si>
    <t>Il se rapproche de son plein, potentiel, maintenant nous pouvons nous concentrer sur les détails qui lui font encore défauts.</t>
  </si>
  <si>
    <t>Schon bald wird er sein volles Potenzial entfalten, also können wir uns jetzt auf die Dinge konzentrieren, an denen er noch arbeiten muss.</t>
  </si>
  <si>
    <t>他正在接近自己的巅峰，现在我们可以专注于他仍需改进的细节。</t>
  </si>
  <si>
    <t>Он приближается к своему максимуму, так что теперь мы можем сосредоточиться на деталях, над которыми ему ещё нужно работать.</t>
  </si>
  <si>
    <t>Ele está se aproximando de seu potencial máximo, então agora podemos focar nos detalhes em que ele ainda precisa trabalhar.</t>
  </si>
  <si>
    <t>CONF3D_Q6_R3_2_F</t>
  </si>
  <si>
    <t>{[VAR_TM_FIRSTNAME]} isn’t far from her best anymore, but she’s still got a few technical and tactical aspects of her game to fine-tune.</t>
  </si>
  <si>
    <t>{[VAR_TM_FIRSTNAME]} n’est plus très loin de son meilleur niveau mais il lui reste quelques aspects techniques et tactiques à fignoler.</t>
  </si>
  <si>
    <t>{[VAR_TM_FIRSTNAME]} ist schon fast zu Hochform aufgelaufen, aber es gibt ein paar technische und taktische Aspekte ihres Spiels, an denen wir noch feilen müssen.</t>
  </si>
  <si>
    <t>{[VAR_TM_FIRSTNAME]} ya no está lejos de ser la mejor, pero aún tiene que afinar algunos aspectos técnicos y tácticos de su juego.</t>
  </si>
  <si>
    <t>A {[VAR_TM_FIRSTNAME]} non manca molto per essere al top della forma, ma dobbiamo ancora lavorare un po' sugli aspetti tecnici e tattici.</t>
  </si>
  <si>
    <t>{[VAR_TM_FIRSTNAME]}离最佳状态已经不远，但她的技术和战术上还有一些细节需要调整。</t>
  </si>
  <si>
    <t>{[VAR_TM_FIRSTNAME]} уже почти достигла своего лучшего уровня, но ей всё ещё нужно доработать несколько технических и тактических аспектов.</t>
  </si>
  <si>
    <t>{[VAR_TM_FIRSTNAME]} não está longe de seu auge, mas ela ainda tem alguns aspectos técnicos e táticos de seu jogo para aprimorar.</t>
  </si>
  <si>
    <t>CONF3D_Q6_R3_2_M</t>
  </si>
  <si>
    <t>{[VAR_TM_FIRSTNAME]} isn’t far from his best anymore, but he’s still got a few technical and tactical aspects of his game to fine-tune.</t>
  </si>
  <si>
    <t>{[VAR_TM_FIRSTNAME]} ist schon fast zu Hochform aufgelaufen, aber es gibt ein paar technische und taktische Aspekte seines Spiels, an denen wir noch feilen müssen.</t>
  </si>
  <si>
    <t>{[VAR_TM_FIRSTNAME]} ya no está lejos de ser el mejor, pero aún tiene que afinar algunos aspectos técnicos y tácticos de su juego.</t>
  </si>
  <si>
    <t>{[VAR_TM_FIRSTNAME]}离最佳状态已经不远，但他的技术和战术上还有一些细节需要调整。</t>
  </si>
  <si>
    <t>{[VAR_TM_FIRSTNAME]} уже почти достиг своего лучшего уровня, но ему всё ещё нужно доработать несколько технических и тактических аспектов.</t>
  </si>
  <si>
    <t>{[VAR_TM_FIRSTNAME]} não está longe de seu auge, mas ele ainda tem alguns aspectos técnicos e táticos de seu jogo para aprimorar.</t>
  </si>
  <si>
    <t>CONF3D_Q6_R4_1_F</t>
  </si>
  <si>
    <t>She’s reached the pinnacle of her career. She can already compete with the very best, but I don’t see her going any higher.</t>
  </si>
  <si>
    <t>Elle a atteint le pic de sa carrière, elle peut déjà rivaliser avec les meilleures, mais je ne la vois pas aller plus haut.</t>
  </si>
  <si>
    <t>Sie ist auf dem Höhepunkt ihrer Karriere angelangt. Sie kann sich bereits mit den besten messen, aber ich glaube nicht, dass sie noch viel weiterkommt.</t>
  </si>
  <si>
    <t>Ha alcanzado la cima de su carrera. Ya puede competir con las mejores, pero no veo que vaya a llegar más alto.</t>
  </si>
  <si>
    <t>È arrivata al culmine della carriera, può competere con le migliori, ma non penso che andrà oltre.</t>
  </si>
  <si>
    <t>她已经达到职业生涯巅峰。她可以与最顶尖选手竞争，但我认为她难有更大突破。</t>
  </si>
  <si>
    <t>Она достигла вершины своей карьеры. Она уже может соперничать с сильнейшими, но, по-моему, выше ей уже не подняться.</t>
  </si>
  <si>
    <t>Ela atingiu o auge de sua carreira. Ela já pode competir com as melhores, mas não a vejo indo mais alto.</t>
  </si>
  <si>
    <t>CONF3D_Q6_R4_1_M</t>
  </si>
  <si>
    <t>He’s reached the pinnacle of his career. He can already compete with the very best, but I don’t see him going any higher.</t>
  </si>
  <si>
    <t>Il a atteint le pic de sa carrière, il peut déjà rivaliser avec les meilleurs, mais je ne le vois pas aller plus haut.</t>
  </si>
  <si>
    <t>Er ist auf dem Höhepunkt seiner Karriere angelangt. Er kann sich bereits mit den besten messen, aber ich glaube nicht, dass er noch viel weiterkommt.</t>
  </si>
  <si>
    <t>Ha alcanzado la cima de su carrera. Ya puede competir con los mejores, pero no veo que vaya a llegar más alto.</t>
  </si>
  <si>
    <t>È arrivato al culmine della carriera, può competere con i migliori, ma non penso che andrà oltre.</t>
  </si>
  <si>
    <t>她已经达到职业生涯巅峰。他可以与最顶尖选手竞争，但我认为他难有更大突破。</t>
  </si>
  <si>
    <t>Он достиг вершины своей карьеры. Он уже может соперничать с сильнейшими, но, по-моему, выше ему уже не подняться.</t>
  </si>
  <si>
    <t>Ele atingiu o auge de sua carreira. Ele já pode competir com os melhores, mas não o vejo indo mais alto.</t>
  </si>
  <si>
    <t>CONF3D_Q6_R4_2_F</t>
  </si>
  <si>
    <t>She’s playing at her best. I doubt she can improve a whole lot, but already she can take a match from any other player.</t>
  </si>
  <si>
    <t>Elle joue à son meilleur niveau, je ne crois pas qu’elle puisse s’améliorer beaucoup mais elle peut déjà battre n’importe quel joueur sur un match.</t>
  </si>
  <si>
    <t>Sie gibt wirklich ihr Bestes. Ich bezweifle, dass sie sich noch viel mehr verbessern kann, da sie es jetzt schon mit jedem anderen Spieler aufnehmen kann.</t>
  </si>
  <si>
    <t>Está en su mejor momento. Dudo que pueda mejorar mucho más, pero ya puede ganarle un partido a cualquier otra tenista.</t>
  </si>
  <si>
    <t>Sta giocando al top, ma non credo che riuscirà a migliorare più di così. Ma in partita può battere chiunque.</t>
  </si>
  <si>
    <t>她正处于最佳状态。虽然没有太大的提升空间，但已具备战胜任何对手的实力。</t>
  </si>
  <si>
    <t>Она играет на своём максимуме. Сомневаюсь, что она сможет сильно прибавить, но уже сейчас она может обыграть любую соперницу.</t>
  </si>
  <si>
    <t>Ela está jogando no seu melhor. Duvido que ela possa melhorar muito, mas já pode vencer uma partida contra qualquer outra jogadora.</t>
  </si>
  <si>
    <t>CONF3D_Q6_R4_2_M</t>
  </si>
  <si>
    <t>He’s playing at his best. I doubt he can improve a whole lot, but already he can take a match from any other player.</t>
  </si>
  <si>
    <t>Il joue à son meilleur niveau, je ne crois pas qu’il puisse s’améliorer beaucoup mais il peut déjà battre n’importe quel joueur sur un match.</t>
  </si>
  <si>
    <t>Er gibt wirklich sein Bestes. Ich bezweifle, dass er sich noch viel mehr verbessern kann, da er es jetzt schon mit jedem anderen Spieler aufnehmen kann.</t>
  </si>
  <si>
    <t>Está en su mejor momento. Dudo que pueda mejorar mucho más, pero ya puede ganarle un partido a cualquier otro tenista.</t>
  </si>
  <si>
    <t>他正处于最佳状态。虽然没有太大的提升空间，但已具备战胜任何对手的实力。</t>
  </si>
  <si>
    <t>Он играет на своём максимуме. Сомневаюсь, что он сможет сильно прибавить, но уже сейчас он может обыграть любого соперника.</t>
  </si>
  <si>
    <t>Ele está jogando no seu melhor. Duvido que ele possa melhorar muito, mas já pode vencer uma partida contra qualquer outro jogador.</t>
  </si>
  <si>
    <t>CONF3D_Q7_F</t>
  </si>
  <si>
    <t>CONF3D_Q7_M</t>
  </si>
  <si>
    <t>CONF3D_Q7_R1_1_F</t>
  </si>
  <si>
    <t>CONF3D_Q7_R1_1_M</t>
  </si>
  <si>
    <t>CONF3D_Q7_R1_2_F</t>
  </si>
  <si>
    <t>CONF3D_Q7_R1_2_M</t>
  </si>
  <si>
    <t>CONF3D_Q7_R2_1_F</t>
  </si>
  <si>
    <t>CONF3D_Q7_R2_1_M</t>
  </si>
  <si>
    <t>CONF3D_Q7_R2_2_F</t>
  </si>
  <si>
    <t>CONF3D_Q7_R2_2_M</t>
  </si>
  <si>
    <t>CONF3D_Q7_R3_1_F</t>
  </si>
  <si>
    <t>CONF3D_Q7_R3_1_M</t>
  </si>
  <si>
    <t>CONF3D_Q7_R3_2_F</t>
  </si>
  <si>
    <t>CONF3D_Q7_R3_2_M</t>
  </si>
  <si>
    <t>CONF3D_Q7_R4_1_F</t>
  </si>
  <si>
    <t>CONF3D_Q7_R4_1_M</t>
  </si>
  <si>
    <t>CONF3D_Q7_R4_2_F</t>
  </si>
  <si>
    <t>CONF3D_Q7_R4_2_M</t>
  </si>
  <si>
    <t>CONF3D_Q8_F</t>
  </si>
  <si>
    <t>CONF3D_Q8_M</t>
  </si>
  <si>
    <t>CONF3D_Q8_R1_1_F</t>
  </si>
  <si>
    <t>CONF3D_Q8_R1_1_M</t>
  </si>
  <si>
    <t>CONF3D_Q8_R1_2_F</t>
  </si>
  <si>
    <t>CONF3D_Q8_R1_2_M</t>
  </si>
  <si>
    <t>CONF3D_Q8_R2_1_F</t>
  </si>
  <si>
    <t>CONF3D_Q8_R2_1_M</t>
  </si>
  <si>
    <t>CONF3D_Q8_R2_2_F</t>
  </si>
  <si>
    <t>CONF3D_Q8_R2_2_M</t>
  </si>
  <si>
    <t>CONF3D_Q8_R3_1_F</t>
  </si>
  <si>
    <t>CONF3D_Q8_R3_1_M</t>
  </si>
  <si>
    <t>CONF3D_Q8_R3_2_F</t>
  </si>
  <si>
    <t>CONF3D_Q8_R3_2_M</t>
  </si>
  <si>
    <t>CONF3D_Q9_F</t>
  </si>
  <si>
    <t>{[MEDIA/CONF3_Q9_F]}</t>
  </si>
  <si>
    <t>{[MEDIA/CONF3_Q9_M]}</t>
  </si>
  <si>
    <t>CONF3D_Q9_M</t>
  </si>
  <si>
    <t>CONF3D_Q9_R1_1_F</t>
  </si>
  <si>
    <t>CONF3D_Q9_R1_1_M</t>
  </si>
  <si>
    <t>CONF3D_Q9_R1_2_F</t>
  </si>
  <si>
    <t>No one makes it to the finals of such a large tournament off luck. I told {[VAR_TM_FIRSTNAME]} she had the keys in her hand, but that she was the one who had to walk through the door.</t>
  </si>
  <si>
    <t>On n’arrive pas en finale d’un grand tournoi pareil sur un coup de chance, j’ai dit à {[VAR_TM_FIRSTNAME]} de tout donner, qu’il avait toutes les clés en main.</t>
  </si>
  <si>
    <t>Niemand schafft es nur mit Glück ins Finale eines solch großen Turniers. Ich habe {[VAR_TM_FIRSTNAME]} klargemacht, dass sie den Schlüssel in der Hand hält, aber dass sie diejenige ist, die durch die Tür treten muss.</t>
  </si>
  <si>
    <t>Nadie llega a la final de un torneo tan grande sin algo de suerte. Le dije a {[VAR_TM_FIRSTNAME]} que tenía las llaves en la mano, pero que era ella quien tenía que cruzar el umbral.</t>
  </si>
  <si>
    <t>Non si arriva alla finale di un torneo simile per sbaglio, ho detto a {[VAR_TM_FIRSTNAME]} di dare il 110% perché dipende tutto da lei.</t>
  </si>
  <si>
    <t>没有人能仅凭运气闯入大赛决赛。我告诉过{[VAR_TM_FIRSTNAME]}，钥匙在她手中，但真正开门的还是她自己。</t>
  </si>
  <si>
    <t>Никто не выходит в финал такого крупного турнира благодаря одной лишь удаче. Я сказала {[VAR_TM_FIRSTNAME]}, что ключи у неё в руках, но пройти через дверь она должна сама.</t>
  </si>
  <si>
    <t>Ninguém chega às finais de um torneio tão grande por sorte. Eu disse a {[VAR_TM_FIRSTNAME]} que ela tinha as chaves nas mãos, mas que era ela quem tinha que atravessar a porta.</t>
  </si>
  <si>
    <t>CONF3D_Q9_R1_2_M</t>
  </si>
  <si>
    <t>No one makes it to the finals of such a large tournament off luck. I told {[VAR_TM_FIRSTNAME]} he had the keys in his hand, but that he was the one who had to walk through the door.</t>
  </si>
  <si>
    <t>Niemand schafft es nur mit Glück ins Finale eines solch großen Turniers. Ich habe {[VAR_TM_FIRSTNAME]} klargemacht, dass er den Schlüssel in der Hand hält, aber dass er derjenige ist, der durch die Tür treten muss.</t>
  </si>
  <si>
    <t>Nadie llega a la final de un torneo tan grande sin algo de suerte. Le dije a {[VAR_TM_FIRSTNAME]} que tenía las llaves en la mano, pero que era él quien tenía que cruzar el umbral.</t>
  </si>
  <si>
    <t>Non si arriva alla finale di un torneo simile per sbaglio, ho detto a {[VAR_TM_FIRSTNAME]} di dare il 110% perché dipende tutto da lui.</t>
  </si>
  <si>
    <t>没有人能仅凭运气闯入大赛决赛。我告诉过{[VAR_TM_FIRSTNAME]}，钥匙在他手中，但真正开门的还是他自己。</t>
  </si>
  <si>
    <t>Никто не выходит в финал такого крупного турнира благодаря одной лишь удаче. Я сказал {[VAR_TM_FIRSTNAME]}, что ключи у него в руках, но пройти через дверь он должен сам.</t>
  </si>
  <si>
    <t>Ninguém chega às finais de um torneio tão grande por sorte. Eu disse a {[VAR_TM_FIRSTNAME]} que ele tinha as chaves nas mãos, mas que era ele quem tinha que atravessar a porta.</t>
  </si>
  <si>
    <t>CONF3D_Q9_R2_1_F</t>
  </si>
  <si>
    <t>CONF3D_Q9_R2_1_M</t>
  </si>
  <si>
    <t>CONF3D_Q9_R2_2_F</t>
  </si>
  <si>
    <t>CONF3D_Q9_R2_2_M</t>
  </si>
  <si>
    <t>CONF3D_Q9_R3_1_F</t>
  </si>
  <si>
    <t>CONF3D_Q9_R3_1_M</t>
  </si>
  <si>
    <t>CONF3D_Q9_R3_2_F</t>
  </si>
  <si>
    <t>CONF3D_Q9_R3_2_M</t>
  </si>
  <si>
    <t>CONF3D_Q9_R4_1_F</t>
  </si>
  <si>
    <t>CONF3D_Q9_R4_1_M</t>
  </si>
  <si>
    <t>CONF3D_Q9_R4_2_F</t>
  </si>
  <si>
    <t>CONF3D_Q9_R4_2_M</t>
  </si>
  <si>
    <t>CONF3E_Q1_F</t>
  </si>
  <si>
    <t>CONF3E_Q1_M</t>
  </si>
  <si>
    <t>CONF3E_Q1_R1_1_F</t>
  </si>
  <si>
    <t>CONF3E_Q1_R1_1_M</t>
  </si>
  <si>
    <t>CONF3E_Q1_R1_2_F</t>
  </si>
  <si>
    <t>{[MEDIA/CONF3D_Q1_R1_2_M]}</t>
  </si>
  <si>
    <t>CONF3E_Q1_R1_2_M</t>
  </si>
  <si>
    <t>CONF3E_Q1_R2_1_F</t>
  </si>
  <si>
    <t>CONF3E_Q1_R2_1_M</t>
  </si>
  <si>
    <t>CONF3E_Q1_R2_2_F</t>
  </si>
  <si>
    <t>CONF3E_Q1_R2_2_M</t>
  </si>
  <si>
    <t>CONF3E_Q1_R2_3_F</t>
  </si>
  <si>
    <t>CONF3E_Q1_R2_3_M</t>
  </si>
  <si>
    <t>CONF3E_Q1_R3_1_F</t>
  </si>
  <si>
    <t>CONF3E_Q1_R3_1_M</t>
  </si>
  <si>
    <t>CONF3E_Q1_R3_2_F</t>
  </si>
  <si>
    <t>CONF3E_Q1_R3_2_M</t>
  </si>
  <si>
    <t>CONF3E_Q1_R3_3_F</t>
  </si>
  <si>
    <t>CONF3E_Q1_R3_3_M</t>
  </si>
  <si>
    <t>CONF3E_Q1_R4_1_F</t>
  </si>
  <si>
    <t>CONF3E_Q1_R4_1_M</t>
  </si>
  <si>
    <t>CONF3E_Q1_R4_2_F</t>
  </si>
  <si>
    <t>CONF3E_Q1_R4_2_M</t>
  </si>
  <si>
    <t>CONF3E_Q1_R4_3_F</t>
  </si>
  <si>
    <t>CONF3E_Q1_R4_3_M</t>
  </si>
  <si>
    <t>CONF3E_Q1_R4_4_F</t>
  </si>
  <si>
    <t>CONF3E_Q1_R4_4_M</t>
  </si>
  <si>
    <t>CONF3E_Q10_F</t>
  </si>
  <si>
    <t>CONF3E_Q10_M</t>
  </si>
  <si>
    <t>CONF3E_Q10_R1_1_F</t>
  </si>
  <si>
    <t>CONF3E_Q10_R1_1_M</t>
  </si>
  <si>
    <t>CONF3E_Q10_R1_2_F</t>
  </si>
  <si>
    <t>CONF3E_Q10_R1_2_M</t>
  </si>
  <si>
    <t>CONF3E_Q10_R2_1_F</t>
  </si>
  <si>
    <t>CONF3E_Q10_R2_1_M</t>
  </si>
  <si>
    <t>CONF3E_Q10_R2_2_F</t>
  </si>
  <si>
    <t>CONF3E_Q10_R2_2_M</t>
  </si>
  <si>
    <t>CONF3E_Q10_R3_1_F</t>
  </si>
  <si>
    <t>CONF3E_Q10_R3_1_M</t>
  </si>
  <si>
    <t>CONF3E_Q10_R3_2_F</t>
  </si>
  <si>
    <t>{[MEDIA/CONF3B_Q10_R3_2_F]}</t>
  </si>
  <si>
    <t>CONF3E_Q10_R3_2_M</t>
  </si>
  <si>
    <t>{[MEDIA/CONF3B_Q10_R3_2_M]}</t>
  </si>
  <si>
    <t>CONF3E_Q10_R4_1_F</t>
  </si>
  <si>
    <t>CONF3E_Q10_R4_1_M</t>
  </si>
  <si>
    <t>CONF3E_Q10_R4_2_F</t>
  </si>
  <si>
    <t>CONF3E_Q10_R4_2_M</t>
  </si>
  <si>
    <t>CONF3E_Q11_F</t>
  </si>
  <si>
    <t>Will {[VAR_TM_FULLNAME]} upset the pecking order with this kind of performance?</t>
  </si>
  <si>
    <t>{[VAR_TM_FULLNAME]} risque-t-elle de renverser la hiérarchie avec ce genre de performance ?</t>
  </si>
  <si>
    <t>Wird {[VAR_ TM_FULLNAME]} mit dieser Leistung die Hackordnung auf den Kopf stellen?</t>
  </si>
  <si>
    <t>¿{[VAR_ TM_FULLNAME]} va a alterar el orden jerárquico con una actuación de este calibre?</t>
  </si>
  <si>
    <t>{[VAR_ TM_FULLNAME]} rischia di stravolgere la gerarchia con una prestazione del genere?</t>
  </si>
  <si>
    <t>{[VAR_TM_FULLNAME]}能凭借这样的表现打破现有格局吗？</t>
  </si>
  <si>
    <t>Сможет ли {[VAR_TM_FULLNAME]} нарушить установленную иерархию благодаря такой игре?</t>
  </si>
  <si>
    <t>Será que {[VAR_TM_FULLNAME]} vai abalar a ordem estabelecida com esse tipo de desempenho?</t>
  </si>
  <si>
    <t>CONF3E_Q11_M</t>
  </si>
  <si>
    <t>{[VAR_TM_FULLNAME]} risque-t-il de renverser la hiérarchie avec ce genre de performance ?</t>
  </si>
  <si>
    <t>CONF3E_Q11_R1_1_F</t>
  </si>
  <si>
    <t>She's doing everything she can, at any rate. We'll see what we can do in the future if needed.</t>
  </si>
  <si>
    <t>Elle fait tout pour en tout cas, nous verrons ce que nous ferons dans le futur en cas de besoin.</t>
  </si>
  <si>
    <t>Sie tut, was sie kann, egal, was es kostet. Wir werden sehen, was wir in Zukunft noch tun können, falls es erforderlich wird.</t>
  </si>
  <si>
    <t>Desde luego, está haciendo todo lo que puede. Ya veremos qué podemos hacer en el futuro si fuera necesario.</t>
  </si>
  <si>
    <t>Sta facendo del suo meglio comunque. Vedremo cosa fare se ce ne fosse bisogno in futuro.</t>
  </si>
  <si>
    <t>她已经尽力做到最好了。至于接下来会怎样，我们再看看吧。</t>
  </si>
  <si>
    <t>Она делает всё, что может. Посмотрим, что мы сможем предпринять в будущем, если это потребуется.</t>
  </si>
  <si>
    <t>Ela está fazendo tudo o que pode, de qualquer forma. Veremos o que podemos fazer no futuro, se necessário.</t>
  </si>
  <si>
    <t>CONF3E_Q11_R1_1_M</t>
  </si>
  <si>
    <t>He's doing everything he can, at any rate. We'll see what we can do in the future if needed.</t>
  </si>
  <si>
    <t>Il fait tout pour en tout cas, nous verrons ce que nous ferons dans le futur en cas de besoin.</t>
  </si>
  <si>
    <t>Er tut, was er kann, egal, was es kostet. Wir werden sehen, was wir in Zukunft noch tun können, falls es erforderlich wird.</t>
  </si>
  <si>
    <t>他已经尽力做到最好了。至于接下来会怎样，我们再看看吧。</t>
  </si>
  <si>
    <t>Он делает всё, что может. Посмотрим, что мы сможем предпринять в будущем, если это потребуется.</t>
  </si>
  <si>
    <t>Ele está fazendo tudo o que pode, de qualquer forma. Veremos o que podemos fazer no futuro, se necessário.</t>
  </si>
  <si>
    <t>CONF3E_Q11_R1_2_F</t>
  </si>
  <si>
    <t>{[VAR_TM_FIRSTNAME]} is performing extremely well. If her results continue to improve, we’ll see.</t>
  </si>
  <si>
    <t>{[VAR_TM_FIRSTNAME]} réalise de grandes performances, si elle continue à obtenir de meilleures résultats nous aviserons.</t>
  </si>
  <si>
    <t>{[VAR_TM_FIRSTNAME]} zeigt wirklich erstaunliche Leistungen. Wenn sie sich weiterhin so gut schlägt, dann werden wir sehen.</t>
  </si>
  <si>
    <t>{[VAR_TM_FIRSTNAME]} tiene un rendimiento excelente. Si sus resultados continúan mejorando, ya veremos.</t>
  </si>
  <si>
    <t>{[VAR_TM_FIRSTNAME]} sta giocando benissimo. Se continua a portare a casa i risultati, vedremo.</t>
  </si>
  <si>
    <t>{[VAR_TM_FIRSTNAME]}现在的表现非常出色。至于她的成绩还能不能继续提升，我们拭目以待。</t>
  </si>
  <si>
    <t>{[VAR_TM_FIRSTNAME]} выступает великолепно. Если её результаты продолжат расти, посмотрим.</t>
  </si>
  <si>
    <t>{[VAR_TM_FIRSTNAME]} está tendo um desempenho extremamente bom. Se os resultados dela continuarem a melhorar, veremos.</t>
  </si>
  <si>
    <t>CONF3E_Q11_R1_2_M</t>
  </si>
  <si>
    <t>{[VAR_TM_FIRSTNAME]} is performing extremely well. If his results continue to improve, we’ll see.</t>
  </si>
  <si>
    <t>{[VAR_TM_FIRSTNAME]} réalise de grandes performances, s’il continue à obtenir de meilleures résultats nous aviserons.</t>
  </si>
  <si>
    <t>{[VAR_TM_FIRSTNAME]} zeigt wirklich erstaunliche Leistungen. Wenn er sich weiterhin so gut schlägt, dann werden wir sehen.</t>
  </si>
  <si>
    <t>{[VAR_TM_FIRSTNAME]}现在的表现非常出色。至于他的成绩还能不能继续提升，我们拭目以待。</t>
  </si>
  <si>
    <t>{[VAR_TM_FIRSTNAME]} выступает великолепно. Если его результаты продолжат расти, посмотрим.</t>
  </si>
  <si>
    <t>{[VAR_TM_FIRSTNAME]} está tendo um desempenho extremamente bom. Se os resultados dele continuarem a melhorar, veremos.</t>
  </si>
  <si>
    <t>CONF3E_Q11_R2_1_F</t>
  </si>
  <si>
    <t>For now, {[VAR_KEY_TM_FIRSTNAME]} has our full confidence, but it’s good for her to feel like there’s competition.</t>
  </si>
  <si>
    <t>Pour l’instant {[VAR_KEY_TM_FIRSTNAME]} a toute notre confiance mais c’est bien qu’elle sente la concurrence derrière elle.</t>
  </si>
  <si>
    <t>Im Moment haben wir vollstes Vertrauen zu {[VAR_KEY_TM_FIRSTNAME]}, aber es ist auch ganz gut für sie zu wissen, dass sie doch noch Konkurrenz hat.</t>
  </si>
  <si>
    <t>Por ahora, {[VAR_KEY_TM_FIRSTNAME]} tiene toda nuestra confianza, pero es bueno para ella sentir que hay competencia.</t>
  </si>
  <si>
    <t>Per ora {[VAR_KEY_TM_FIRSTNAME]} ha tutta la nostra fiducia, ma un po' di sano agonismo non guasta mai.</t>
  </si>
  <si>
    <t>目前我们对{[VAR_KEY_TM_FIRSTNAME]}依然充满信心，不过让她感受到一点竞争压力其实也挺好的。</t>
  </si>
  <si>
    <t>Пока что {[VAR_KEY_TM_FIRSTNAME]} полностью пользуется нашим доверием, но ей полезно ощущать конкуренцию.</t>
  </si>
  <si>
    <t>Por enquanto, {[VAR_KEY_TM_FIRSTNAME]} tem nossa total confiança, mas é bom para ela sentir que há competição.</t>
  </si>
  <si>
    <t>CONF3E_Q11_R2_1_M</t>
  </si>
  <si>
    <t>For now, {[VAR_KEY_TM_FIRSTNAME]} has our full confidence, but it’s good for him to feel like there’s competition.</t>
  </si>
  <si>
    <t>Pour l’instant {[VAR_KEY_TM_FIRSTNAME]} a toute notre confiance mais c’est bien qu’il sente la concurrence derrière lui.</t>
  </si>
  <si>
    <t>Im Moment haben wir vollstes Vertrauen zu {[VAR_KEY_TM_FIRSTNAME]} aber es ist auch ganz gut für ihn zu wissen, dass er doch noch Konkurrenz hat.</t>
  </si>
  <si>
    <t>Por ahora, {[VAR_KEY_TM_FIRSTNAME]} tiene toda nuestra confianza, pero es bueno para él sentir que hay competencia.</t>
  </si>
  <si>
    <t>目前我们对{[VAR_KEY_TM_FIRSTNAME]}依然充满信心，不过让他感受到一点竞争压力其实也挺好的。</t>
  </si>
  <si>
    <t>Пока что {[VAR_KEY_TM_FIRSTNAME]} полностью пользуется нашим доверием, но ему полезно ощущать конкуренцию.</t>
  </si>
  <si>
    <t>Por enquanto, {[VAR_KEY_TM_FIRSTNAME]} tem nossa total confiança, mas é bom para ele sentir que há competição.</t>
  </si>
  <si>
    <t>CONF3E_Q11_R2_2_F</t>
  </si>
  <si>
    <t>We’re satisfied with {[VAR_KEY_TM_FIRSTNAME]} in her role for the moment, but it’s even better if our players push each other!</t>
  </si>
  <si>
    <t>{[VAR_KEY_TM_FIRSTNAME]} nous satisfait dans son rôle pour l’instant mais c’est tant mieux si nos joueurs se tirent la bourre !</t>
  </si>
  <si>
    <t>Wir sind mit der Rolle von {[VAR_KEY_TM_FIRSTNAME]} im Moment ausgesprochen zufrieden, aber ein bisschen Konkurrenz hat noch niemandem geschadet.</t>
  </si>
  <si>
    <t>Por el momento, estamos satisfechos con el papel que desempeña {[VAR_KEY_TM_FIRSTNAME]}, ¡pero es aún mejor si nuestras tenistas se meten algo de presión!</t>
  </si>
  <si>
    <t>Al momento siamo felici del ruolo di {[VAR_KEY_TM_FIRSTNAME]}, ma un po' di competizione fra atleti non può che far bene!</t>
  </si>
  <si>
    <t>我们对{[VAR_KEY_TM_FIRSTNAME]}当前的位置很满意，不过如果球员之间能互相激励，那就更理想了！</t>
  </si>
  <si>
    <t>Мы довольны тем, как {[VAR_KEY_TM_FIRSTNAME]} справляется со своей ролью, но ещё лучше, когда игроки подталкивают друг друга.</t>
  </si>
  <si>
    <t>Estamos satisfeitos com {[VAR_KEY_TM_FIRSTNAME]} em sua função no momento, mas é ainda melhor se nossos jogadores se impulsionarem!</t>
  </si>
  <si>
    <t>CONF3E_Q11_R2_2_M</t>
  </si>
  <si>
    <t>We’re satisfied with {[VAR_KEY_TM_FIRSTNAME]} in his role for the moment, but it’s even better if our players push each other!</t>
  </si>
  <si>
    <t>Por el momento, estamos satisfechos con el papel que desempeña {[VAR_KEY_TM_FIRSTNAME]}, ¡pero es aún mejor si nuestros tenistas se meten algo de presión!</t>
  </si>
  <si>
    <t>CONF3E_Q11_R3_1_F</t>
  </si>
  <si>
    <t>It’s based on the latest results, so if she keeps this up, things could change.</t>
  </si>
  <si>
    <t>Nous nous basons sur les derniers résultats, si elle continue sur cette lancée les choses pourraient être amenées à bouger.</t>
  </si>
  <si>
    <t>Nun, das basiert auf den aktuellen Ergebnissen. Wenn sie so weitermacht, dann könnten die Dinge sich ändern.</t>
  </si>
  <si>
    <t>Nos basamos en los últimos resultados, por lo que si sigue así, las cosas podrían cambiar.</t>
  </si>
  <si>
    <t>La gerarchia si basa sui risultati più recenti, se continua così, le cose potrebbero cambiare.</t>
  </si>
  <si>
    <t>排名是根据最新成绩来的，如果她能保持这样的势头，情况可能会有所变化。</t>
  </si>
  <si>
    <t>Всё основывается на последних результатах, так что если она продолжит в том же духе, всё может измениться.</t>
  </si>
  <si>
    <t>É baseado nos últimos resultados, então se ela mantiver isso, as coisas podem mudar.</t>
  </si>
  <si>
    <t>CONF3E_Q11_R3_1_M</t>
  </si>
  <si>
    <t>It’s based on the latest results, so if he keeps this up, things could change.</t>
  </si>
  <si>
    <t>Nous nous basons sur les derniers résultats, s’il continue sur cette lancée les choses pourraient être amenées à bouger.</t>
  </si>
  <si>
    <t>Nun, das basiert auf den aktuellen Ergebnissen. Wenn er so weitermacht, dann könnten die Dinge sich ändern.</t>
  </si>
  <si>
    <t>排名是根据最新成绩来的，如果他能保持这样的势头，情况可能会有所变化。</t>
  </si>
  <si>
    <t>Всё основывается на последних результатах, так что если он продолжит в том же духе, всё может измениться.</t>
  </si>
  <si>
    <t>É baseado nos últimos resultados, então se ele mantiver isso, as coisas podem mudar.</t>
  </si>
  <si>
    <t>CONF3E_Q11_R3_2_F</t>
  </si>
  <si>
    <t>There’s a tendency to overreact at the highest level in tennis. There’s no reason to question {[VAR_KEY_TM_FIRSTNAME]}’s status at the moment, but if {[VAR_TM_FULLNAME]} performs even better, we won’t hesitate to shake up the hierarchy.</t>
  </si>
  <si>
    <t>La culture de l’instant prime dans le sport de haut niveau, il n’y a aucune raison de remettre en cause le statut de {[VAR_KEY_TM_FIRSTNAME]} pour le moment mais si {[VAR_TM_FULLNAME]} obtient de plus grandes performances encore alors nous n’hésiterons pas à bousculer la hiérarchie.</t>
  </si>
  <si>
    <t>Auf dem Top-Niveau im Tennis besteht eine gewisse Tendenz zu Überreaktionen. Aktuell besteht kein Grund, den Status von {[VAR_KEY_TM_FIRSTNAME]} in Frage zu stellen, aber wenn {[VAR_TM_FULLNAME]} noch bessere Leistungen zeigt, dann haben wir auch kein Problem damit, die Hierarchie aufzubrechen.</t>
  </si>
  <si>
    <t>Existe cierta tendencia a reaccionar exageradamente en el deporte de alto nivel. No hay razón para cuestionar el estatus de {[VAR_KEY_TM_FIRSTNAME]} en este momento, pero si mejoran los resultados de {[VAR_TM_FULLNAME]}, no dudaremos en cambiar la jerarquía.</t>
  </si>
  <si>
    <t>Ai massimi livelli del tennis si tende a esagerare. Al momento lo status di {[VAR_KEY_TM_FIRSTNAME]} non è in discussione, ma se {[VAR_TM_FULLNAME]} continua a giocare così bene, potremmo stravolgere un po' le cose.</t>
  </si>
  <si>
    <t>人们常对网坛顶级赛事反应过度。现在还没有理由去质疑{[VAR_KEY_TM_FIRSTNAME]}的地位，但如果{[VAR_TM_FULLNAME]}的表现更胜一筹，我们也会毫不犹豫地调整队内层级。</t>
  </si>
  <si>
    <t>На высшем уровне тенниса часто склонны к чрезмерным реакциям. Пока нет причин сомневаться в статусе {[VAR_KEY_TM_FIRSTNAME]}, но если {[VAR_TM_FULLNAME]} будет выступать ещё лучше, мы не будем колебаться изменить иерархию.</t>
  </si>
  <si>
    <t>Há uma tendência a reagir exageradamente no mais alto nível do tênis. Não há razão para questionar o status de {[VAR_KEY_TM_FIRSTNAME]} no momento, mas se {[VAR_TM_FULLNAME]} tiver um desempenho ainda melhor, não hesitaremos em abalar a hierarquia.</t>
  </si>
  <si>
    <t>CONF3E_Q11_R3_2_M</t>
  </si>
  <si>
    <t>CONF3E_Q11_R4_1_F</t>
  </si>
  <si>
    <t>There’s a well-established order at the academy. Everyone knows their place and we don’t plan on changing anything at this time.</t>
  </si>
  <si>
    <t>Il y a un ordre bien établi à l’académie, chacun connaît son rôle nous n’avons pas prévu de toucher quoi que ce soit pour l’instant.</t>
  </si>
  <si>
    <t>Die Akademie zeichnet sich durch eine klar gegliederte Ordnung aus. Jeder weiß, wo er hingehört und derzeit haben wir nicht vor, daran etwas zu ändern.</t>
  </si>
  <si>
    <t>Hay un orden bien establecido en la escuela. Todos conocen su lugar y no nos planteamos cambiar nada en este momento.</t>
  </si>
  <si>
    <t>Nell'accademia c'è un ordine stabilito, tutti sanno qual è il proprio ruolo e al momento non abbiamo intenzione di cambiare nulla.</t>
  </si>
  <si>
    <t>学院内有既定的秩序体系。大家各安其位，目前暂无调整计划。</t>
  </si>
  <si>
    <t>В академии установлен чёткий порядок. Все знают своё место, и пока мы не планируем ничего менять.</t>
  </si>
  <si>
    <t>Existe uma ordem bem estabelecida na academia. Todos sabem seu lugar e não pretendemos mudar nada neste momento.</t>
  </si>
  <si>
    <t>CONF3E_Q11_R4_1_M</t>
  </si>
  <si>
    <t>Existe uma ordem bem estabelecida na academia. Todos sabem seu lugar e não planejamos mudar nada no momento.</t>
  </si>
  <si>
    <t>CONF3E_Q11_R4_2_F</t>
  </si>
  <si>
    <t>{[VAR_TM_FIRSTNAME]} has great results, but it’s important to maintain a certain stability in the academy, so there won’t be any movement for the time being.</t>
  </si>
  <si>
    <t>{[VAR_TM_FIRSTNAME]} a de très bons résultats mais il est important de garder de la stabilité dans l’académie alors les choses ne bougeront pas pour l’instant.</t>
  </si>
  <si>
    <t>{[VAR _TM_FIRSTNAME]} hat wirklich gute Leistungen gezeigt, aber es ist auch wichtig, in der Akademie eine gewisse Stabilität beizubehalten, ich denke also nicht, dass wir derzeit allzu viel ändern werden.</t>
  </si>
  <si>
    <t>{[VAR _TM_FIRSTNAME]} está teniendo excelentes resultados, pero es importante mantener cierta estabilidad en la escuela, por lo que no habrá ningún cambio por el momento.</t>
  </si>
  <si>
    <t>{[VAR _TM_FIRSTNAME]} ha portato a casa ottimi risultati, ma mantenere una certa stabilità è importante per l'accademia, quindi per il momento non ci saranno stravolgimenti.</t>
  </si>
  <si>
    <t>{[VAR_TM_FIRSTNAME]}的成绩非常不错，但学院需要保持一定的稳定性，因此暂时不会有任何调整。</t>
  </si>
  <si>
    <t>{[VAR_TM_FIRSTNAME]} показывает отличные результаты, но важно сохранять стабильность в академии, поэтому никаких изменений пока не будет.</t>
  </si>
  <si>
    <t>{[VAR_TM_FIRSTNAME]} tem ótimos resultados, mas é importante manter uma certa estabilidade na academia, então não haverá movimentação por enquanto.</t>
  </si>
  <si>
    <t>CONF3E_Q11_R4_2_M</t>
  </si>
  <si>
    <t>CONF3E_Q12_F</t>
  </si>
  <si>
    <t>{[MEDIA/CONF3D_Q12_M]}</t>
  </si>
  <si>
    <t>CONF3E_Q12_M</t>
  </si>
  <si>
    <t>CONF3E_Q12_R1_1_F</t>
  </si>
  <si>
    <t>{[MEDIA/CONF3D_Q12_R1_1_F]}</t>
  </si>
  <si>
    <t>CONF3E_Q12_R1_1_M</t>
  </si>
  <si>
    <t>{[MEDIA/CONF3D_Q12_R1_1_M]}</t>
  </si>
  <si>
    <t>CONF3E_Q12_R1_2_F</t>
  </si>
  <si>
    <t>{[MEDIA/CONF3E_Q12_R1_2_M]}</t>
  </si>
  <si>
    <t>CONF3E_Q12_R1_2_M</t>
  </si>
  <si>
    <t>{[VAR_TM_FIRSTNAME]} has made the academy proud. All our hard work is paying off.</t>
  </si>
  <si>
    <t>Die Akademie ist wirklich sehr stolz auf {[VAR_TM_FIRSTNAME]}. Unsere ganze harte Arbeit zahlt sich aus.</t>
  </si>
  <si>
    <t>{[VAR_TM_FIRSTNAME]} ha hecho que la escuela se sienta orgullosa. Todo nuestro arduo trabajo está dando sus frutos.</t>
  </si>
  <si>
    <t>{[VAR_TM_FIRSTNAME]} è l'orgoglio dell'accademia, il nostro duro lavoro è stato ricompensato.</t>
  </si>
  <si>
    <t>{[VAR_TM_FIRSTNAME]}让学院倍感自豪。我们所有的努力都得到了回报。</t>
  </si>
  <si>
    <t>{[VAR_TM_FIRSTNAME]} заставил академию гордиться. Вся наша тяжёлая работа начинает окупаться.</t>
  </si>
  <si>
    <t>{[VAR_TM_FIRSTNAME]} deixou a academia orgulhosa. Todo o nosso trabalho árduo está valendo a pena.</t>
  </si>
  <si>
    <t>CONF3E_Q12_R2_1_F</t>
  </si>
  <si>
    <t>{[VAR_BOARD_DIRECTORY_FULLNAME]} congratulated me right away. The whole team is thrilled for {[VAR_TM_FIRSTNAME]}, who has earned this.</t>
  </si>
  <si>
    <t>{[VAR_BOARD_DIRECTORY_FULLNAME]} m’a tout de suite félicité, toute l’équipe est contente pour {[VAR_TM_FIRSTNAME]} qui mérite ce qui lui arrive.</t>
  </si>
  <si>
    <t>{[VAR_BOARD_DIRECTORY_FULLNAME]} hat mir sofort gratuliert. Das ganze Team freut sich für {[VAR_TM_FIRSTNAME]}, das war wirklich ein wohlverdienter Sieg.</t>
  </si>
  <si>
    <t>{[VAR_BOARD_DIRECTORY_FULLNAME]} me felicitó de inmediato. Todo el equipo está encantado por {[VAR_TM_FIRSTNAME]}, que se lo ha ganado.</t>
  </si>
  <si>
    <t>{[VAR_BOARD_DIRECTORY_FULLNAME]} mi ha fatto i complimenti subito. Tutta la squadra è felicissima per il risultato di {[VAR_TM_FIRSTNAME]} che se lo è meritata.</t>
  </si>
  <si>
    <t>{[VAR_BOARD_DIRECTORY_FULLNAME]}第一时间就向我表示了祝贺。全队都为{[VAR_TM_FIRSTNAME]}感到高兴，这一切都是她应得的。</t>
  </si>
  <si>
    <t>{[VAR_BOARD_DIRECTORY_FULLNAME]} сразу поздравила меня. Вся команда в восторге за {[VAR_TM_FIRSTNAME]}, который полностью заслужил это.</t>
  </si>
  <si>
    <t>{[VAR_BOARD_DIRECTORY_FULLNAME]} me parabenizou logo em seguida. Toda a equipe está animada por {[VAR_TM_FIRSTNAME]}, que conquistou isso.</t>
  </si>
  <si>
    <t>CONF3E_Q12_R2_1_M</t>
  </si>
  <si>
    <t>{[VAR_BOARD_DIRECTORY_FULLNAME]} mi ha fatto i complimenti subito. Tutta la squadra è felicissima per il risultato di {[VAR_TM_FIRSTNAME]} che se lo è meritato.</t>
  </si>
  <si>
    <t>{[VAR_BOARD_DIRECTORY_FULLNAME]}第一时间就向我表示了祝贺。全队都为{[VAR_TM_FIRSTNAME]}感到高兴，这一切都是他应得的。</t>
  </si>
  <si>
    <t>{[VAR_BOARD_DIRECTORY_FULLNAME]} сразу поздравил меня. Вся команда в восторге за {[VAR_TM_FIRSTNAME]}, который полностью заслужил это.</t>
  </si>
  <si>
    <t>CONF3E_Q12_R2_2_F</t>
  </si>
  <si>
    <t>I got a call from {[VAR_BOARD_DIRECTORY_FULLNAME]} right after the final. {[VAR_TM_FIRSTNAME]} makes the academy proud;</t>
  </si>
  <si>
    <t>J’ai reçu un appel de {[VAR_BOARD_DIRECTORY_FULLNAME]} juste après la finale, {[VAR_TM_FIRSTNAME]} fait le bonheur de l’académie ;</t>
  </si>
  <si>
    <t>Ich habe direkt nach dem Finale einen Anruf von {[VAR_BOARD_DIRECTORY_FULLNAME]} erhalten. Die Akademie ist sehr stolz auf {[VAR_TM_FIRSTNAME]}-</t>
  </si>
  <si>
    <t>{[VAR_BOARD_DIRECTORY_FULLNAME]} me llamó justo después de la final. {[VAR_TM_FIRSTNAME]} enorgullece a la escuela.</t>
  </si>
  <si>
    <t>{[VAR_BOARD_DIRECTORY_FULLNAME]} mi ha chiamato subito dopo la finale. {[VAR_TM_FIRSTNAME]} è l'orgoglio dell'accademia.</t>
  </si>
  <si>
    <t>我在决赛结束后马上就接到了{[VAR_BOARD_DIRECTORY_FULLNAME]}的电话。{[VAR_TM_FIRSTNAME]}让整个学院为之骄傲。</t>
  </si>
  <si>
    <t>Мне позвонила {[VAR_BOARD_DIRECTORY_FULLNAME]} сразу после финала. {[VAR_TM_FIRSTNAME]} приносит академии гордость;</t>
  </si>
  <si>
    <t>Recebi uma ligação de {[VAR_BOARD_DIRECTORY_FULLNAME]} logo após a final. {[VAR_TM_FIRSTNAME]} deixa a academia orgulhosa;</t>
  </si>
  <si>
    <t>CONF3E_Q12_R2_2_M</t>
  </si>
  <si>
    <t>Мне позвонил {[VAR_BOARD_DIRECTORY_FULLNAME]} сразу после финала. {[VAR_TM_FIRSTNAME]} приносит академии гордость;</t>
  </si>
  <si>
    <t>CONF3E_Q12_R3_1_F</t>
  </si>
  <si>
    <t>{[MEDIA/CONF3D_Q12_R3_1_F]}</t>
  </si>
  <si>
    <t>CONF3E_Q12_R3_1_M</t>
  </si>
  <si>
    <t>{[MEDIA/CONF3D_Q12_R3_1_M]}</t>
  </si>
  <si>
    <t>CONF3E_Q12_R3_2_F</t>
  </si>
  <si>
    <t>{[MEDIA/CONF3D_Q12_R3_2_M]}</t>
  </si>
  <si>
    <t>CONF3E_Q12_R3_2_M</t>
  </si>
  <si>
    <t>CONF3E_Q12_R4_1_F</t>
  </si>
  <si>
    <t>{[MEDIA/CONF3D_Q12_R4_1_F]}</t>
  </si>
  <si>
    <t>CONF3E_Q12_R4_1_M</t>
  </si>
  <si>
    <t>{[MEDIA/CONF3D_Q12_R4_1_M]}</t>
  </si>
  <si>
    <t>CONF3E_Q12_R4_2_F</t>
  </si>
  <si>
    <t>{[MEDIA/CONF3D_Q12_R4_2_M]}</t>
  </si>
  <si>
    <t>CONF3E_Q12_R4_2_M</t>
  </si>
  <si>
    <t>CONF3E_Q2_F</t>
  </si>
  <si>
    <t>CONF3E_Q2_M</t>
  </si>
  <si>
    <t>CONF3E_Q2_R1_1_F</t>
  </si>
  <si>
    <t>CONF3E_Q2_R1_1_M</t>
  </si>
  <si>
    <t>CONF3E_Q2_R1_2_F</t>
  </si>
  <si>
    <t>CONF3E_Q2_R1_2_M</t>
  </si>
  <si>
    <t>CONF3E_Q2_R1_3_F</t>
  </si>
  <si>
    <t>CONF3E_Q2_R1_3_M</t>
  </si>
  <si>
    <t>CONF3E_Q2_R2_1_F</t>
  </si>
  <si>
    <t>CONF3E_Q2_R2_1_M</t>
  </si>
  <si>
    <t>CONF3E_Q2_R2_2_F</t>
  </si>
  <si>
    <t>CONF3E_Q2_R2_2_M</t>
  </si>
  <si>
    <t>CONF3E_Q2_R2_3_F</t>
  </si>
  <si>
    <t>CONF3E_Q2_R2_3_M</t>
  </si>
  <si>
    <t>CONF3E_Q2_R3_1_F</t>
  </si>
  <si>
    <t>CONF3E_Q2_R3_1_M</t>
  </si>
  <si>
    <t>CONF3E_Q2_R3_2_F</t>
  </si>
  <si>
    <t>CONF3E_Q2_R3_2_M</t>
  </si>
  <si>
    <t>CONF3E_Q2_R4_1_F</t>
  </si>
  <si>
    <t>CONF3E_Q2_R4_1_M</t>
  </si>
  <si>
    <t>CONF3E_Q2_R4_2_F</t>
  </si>
  <si>
    <t>CONF3E_Q2_R4_2_M</t>
  </si>
  <si>
    <t>CONF3E_Q2_R5_1_F</t>
  </si>
  <si>
    <t>CONF3E_Q2_R5_1_M</t>
  </si>
  <si>
    <t>CONF3E_Q2_R5_2_F</t>
  </si>
  <si>
    <t>CONF3E_Q2_R5_2_M</t>
  </si>
  <si>
    <t>CONF3E_Q3_F</t>
  </si>
  <si>
    <t>CONF3E_Q3_M</t>
  </si>
  <si>
    <t>CONF3E_Q3_R1_1_F</t>
  </si>
  <si>
    <t>CONF3E_Q3_R1_1_M</t>
  </si>
  <si>
    <t>CONF3E_Q3_R1_2_F</t>
  </si>
  <si>
    <t>CONF3E_Q3_R1_2_M</t>
  </si>
  <si>
    <t>CONF3E_Q3_R2_1_F</t>
  </si>
  <si>
    <t>CONF3E_Q3_R2_1_M</t>
  </si>
  <si>
    <t>CONF3E_Q3_R2_2_F</t>
  </si>
  <si>
    <t>CONF3E_Q3_R2_2_M</t>
  </si>
  <si>
    <t>CONF3E_Q3_R2_3_F</t>
  </si>
  <si>
    <t>CONF3E_Q3_R2_3_M</t>
  </si>
  <si>
    <t>CONF3E_Q3_R3_1_F</t>
  </si>
  <si>
    <t>CONF3E_Q3_R3_1_M</t>
  </si>
  <si>
    <t>CONF3E_Q3_R3_2_F</t>
  </si>
  <si>
    <t>CONF3E_Q3_R3_2_M</t>
  </si>
  <si>
    <t>CONF3E_Q3_R4_1_F</t>
  </si>
  <si>
    <t>CONF3E_Q3_R4_1_M</t>
  </si>
  <si>
    <t>CONF3E_Q3_R4_2_F</t>
  </si>
  <si>
    <t>CONF3E_Q3_R4_2_M</t>
  </si>
  <si>
    <t>CONF3E_Q3_R4_3_F</t>
  </si>
  <si>
    <t>CONF3E_Q3_R4_3_M</t>
  </si>
  <si>
    <t>CONF3E_Q4_F</t>
  </si>
  <si>
    <t>{[MEDIA/CONF3_Q4_F]}</t>
  </si>
  <si>
    <t>CONF3E_Q4_M</t>
  </si>
  <si>
    <t>{[MEDIA/CONF3_Q4_M]}</t>
  </si>
  <si>
    <t>CONF3E_Q4_R1_1_F</t>
  </si>
  <si>
    <t>Of course, it’s still not one of the prestigious tournaments you dream about as a kid. {[VAR_TM_FIRSTNAME]} will have to do better in the future.</t>
  </si>
  <si>
    <t>Bien sûr, ça ne fait pas encore partie des tournois les plus prestigieux dont on rêve quand on est enfant, {[VAR_TM_FIRSTNAME]} doit faire mieux dans le futur.</t>
  </si>
  <si>
    <t>Nun ja, das ist noch keines der bekannten Turniere, von denen man als Kind träumt. {[VAR_TM_FIRSTNAME]} wird in der Zukunft noch bessere Leistungen zeigen müssen.</t>
  </si>
  <si>
    <t>Por supuesto, todavía no es uno de los torneos prestigiosos con los que sueñas de niño. {[VAR_TM_FIRSTNAME]} tendrá que hacerlo mejor en el futuro.</t>
  </si>
  <si>
    <t>Ma certo, non è uno di quei tornei prestigiosi che si sognano da bambini. In futuro {[VAR_TM_FIRSTNAME]} dovrà fare meglio.</t>
  </si>
  <si>
    <t>当然，这还称不上是你儿时梦想中的那些顶级赛事。{[VAR_TM_FIRSTNAME]}未来还得继续努力。</t>
  </si>
  <si>
    <t>Конечно, это ещё не один из тех престижных турниров, о которых мечтают в детстве. {[VAR_TM_FIRSTNAME]} придётся выступать лучше в будущем.</t>
  </si>
  <si>
    <t>Claro, ainda não é um dos torneios de prestígio com que você sonha quando criança. {[VAR_TM_FIRSTNAME]} terá que melhorar no futuro.</t>
  </si>
  <si>
    <t>CONF3E_Q4_R1_1_M</t>
  </si>
  <si>
    <t>CONF3E_Q4_R1_2_F</t>
  </si>
  <si>
    <t>Absolutely. This is just a logical step in {[VAR_TM_FIRSTNAME]}’s progression. She’ll win some large tournaments later. Perhaps even some of the five majors.</t>
  </si>
  <si>
    <t>Tout à fait, ce n’est qu’un stade logique dans la progression de {[VAR_TM_FIRSTNAME]}, il va gagner des grands tournois plus tard, peut-être même parmi les cinq majeurs.</t>
  </si>
  <si>
    <t>Aber natürlich. Das ist nur ein logischer Schritt in der Entwicklung von {[VAR_TM_FIRSTNAME]}. Sie wird später die großen Turniere gewinnen. Vielleicht sogar eines der fünf Grand-Slam-Turniere.</t>
  </si>
  <si>
    <t>Desde luego. Este no es más que un paso lógico en la progresión de {[VAR_TM_FIRSTNAME]}. En el futuro, ganará torneos grandes. Quizás incluso algunos de los cinco grandes.</t>
  </si>
  <si>
    <t>Certamente. È la prossima tappa della progressione di {[VAR_TM_FIRSTNAME]}. In futuro vincerà tornei più importanti, forse addirittura uno dei cinque major.</t>
  </si>
  <si>
    <t>没错。这只是{[VAR_TM_FIRSTNAME]}成长道路上顺理成章的一步。她未来会赢得一些大赛，甚至有机会拿下五大满贯之一。</t>
  </si>
  <si>
    <t>Абсолютно. Это лишь логичный этап в прогрессе {[VAR_TM_FIRSTNAME]}. Позже она выиграет крупные турниры. Возможно, даже один из пяти мейджоров.</t>
  </si>
  <si>
    <t>Absolutamente. Este é apenas um passo lógico na progressão de {[VAR_TM_FIRSTNAME]}. Ela vencerá grandes torneios mais tarde. Talvez até alguns dos cinco maiores.</t>
  </si>
  <si>
    <t>CONF3E_Q4_R1_2_M</t>
  </si>
  <si>
    <t>Absolutely. This is just a logical step in {[VAR_TM_FIRSTNAME]}’s progression. He’ll win some large tournaments later. Perhaps even some of the five majors.</t>
  </si>
  <si>
    <t>Aber natürlich. Das ist nur ein logischer Schritt in der Entwicklung von {[VAR_TM_FIRSTNAME]}. Er wird später die großen Turniere gewinnen. Vielleicht sogar eines der fünf Grand-Slam-Turniere.</t>
  </si>
  <si>
    <t>没错。这只是{[VAR_TM_FIRSTNAME]}成长道路上顺理成章的一步。他未来会赢得一些大赛，甚至有机会拿下五大满贯之一。</t>
  </si>
  <si>
    <t>Абсолютно. Это лишь логичный этап в прогрессе {[VAR_TM_FIRSTNAME]}. Позже он выиграет крупные турниры. Возможно, даже один из пяти мейджоров.</t>
  </si>
  <si>
    <t>Absolutamente. Este é apenas um passo lógico na progressão de {[VAR_TM_FIRSTNAME]}. Ele vencerá grandes torneios mais tarde. Talvez até alguns dos cinco maiores.</t>
  </si>
  <si>
    <t>CONF3E_Q4_R2_1_F</t>
  </si>
  <si>
    <t>{[MEDIA/CONF3D_Q4_R2_1_F]}</t>
  </si>
  <si>
    <t>CONF3E_Q4_R2_1_M</t>
  </si>
  <si>
    <t>{[MEDIA/CONF3D_Q4_R2_1_M]}</t>
  </si>
  <si>
    <t>CONF3E_Q4_R2_2_F</t>
  </si>
  <si>
    <t>{[MEDIA/CONF3D_Q4_R2_2_F]}</t>
  </si>
  <si>
    <t>CONF3E_Q4_R2_2_M</t>
  </si>
  <si>
    <t>{[MEDIA/CONF3D_Q4_R2_2_M]}</t>
  </si>
  <si>
    <t>CONF3E_Q4_R3_1_F</t>
  </si>
  <si>
    <t>{[MEDIA/CONF3D_Q4_R3_1_F]}</t>
  </si>
  <si>
    <t>CONF3E_Q4_R3_1_M</t>
  </si>
  <si>
    <t>{[MEDIA/CONF3D_Q4_R3_1_M]}</t>
  </si>
  <si>
    <t>CONF3E_Q4_R3_2_F</t>
  </si>
  <si>
    <t>{[MEDIA/CONF3D_Q4_R3_2_M]}</t>
  </si>
  <si>
    <t>CONF3E_Q4_R3_2_M</t>
  </si>
  <si>
    <t>CONF3E_Q4_R4_1_F</t>
  </si>
  <si>
    <t>{[MEDIA/CONF3D_Q4_R4_1_F]}</t>
  </si>
  <si>
    <t>CONF3E_Q4_R4_1_M</t>
  </si>
  <si>
    <t>{[MEDIA/CONF3D_Q4_R4_1_M]}</t>
  </si>
  <si>
    <t>CONF3E_Q4_R4_2_F</t>
  </si>
  <si>
    <t>{[MEDIA/CONF3D_Q4_R4_2_M]}</t>
  </si>
  <si>
    <t>CONF3E_Q4_R4_2_M</t>
  </si>
  <si>
    <t>CONF3E_Q5_F</t>
  </si>
  <si>
    <t>CONF3E_Q5_M</t>
  </si>
  <si>
    <t>CONF3E_Q5_R1_1_F</t>
  </si>
  <si>
    <t>CONF3E_Q5_R1_1_M</t>
  </si>
  <si>
    <t>CONF3E_Q5_R1_2_F</t>
  </si>
  <si>
    <t>CONF3E_Q5_R1_2_M</t>
  </si>
  <si>
    <t>CONF3E_Q5_R2_1_F</t>
  </si>
  <si>
    <t>CONF3E_Q5_R2_1_M</t>
  </si>
  <si>
    <t>CONF3E_Q5_R2_2_F</t>
  </si>
  <si>
    <t>CONF3E_Q5_R2_2_M</t>
  </si>
  <si>
    <t>CONF3E_Q5_R3_1_F</t>
  </si>
  <si>
    <t>CONF3E_Q5_R3_1_M</t>
  </si>
  <si>
    <t>CONF3E_Q5_R3_2_F</t>
  </si>
  <si>
    <t>CONF3E_Q5_R3_2_M</t>
  </si>
  <si>
    <t>CONF3E_Q5_R4_1_F</t>
  </si>
  <si>
    <t>CONF3E_Q5_R4_1_M</t>
  </si>
  <si>
    <t>CONF3E_Q5_R4_2_F</t>
  </si>
  <si>
    <t>CONF3E_Q5_R4_2_M</t>
  </si>
  <si>
    <t>CONF3E_Q6_F</t>
  </si>
  <si>
    <t>CONF3E_Q6_M</t>
  </si>
  <si>
    <t>CONF3E_Q6_R1_1_F</t>
  </si>
  <si>
    <t>{[MEDIA/CONF3D_Q6_R1_1_F]}</t>
  </si>
  <si>
    <t>CONF3E_Q6_R1_1_M</t>
  </si>
  <si>
    <t>{[MEDIA/CONF3D_Q6_R1_1_M]}</t>
  </si>
  <si>
    <t>CONF3E_Q6_R1_2_F</t>
  </si>
  <si>
    <t>{[MEDIA/CONF3D_Q6_R1_2_F]}</t>
  </si>
  <si>
    <t>CONF3E_Q6_R1_2_M</t>
  </si>
  <si>
    <t>{[MEDIA/CONF3D_Q6_R1_2_M]}</t>
  </si>
  <si>
    <t>CONF3E_Q6_R2_1_F</t>
  </si>
  <si>
    <t>{[MEDIA/CONF3D_Q6_R2_1_F]}</t>
  </si>
  <si>
    <t>CONF3E_Q6_R2_1_M</t>
  </si>
  <si>
    <t>{[MEDIA/CONF3D_Q6_R2_1_M]}</t>
  </si>
  <si>
    <t>CONF3E_Q6_R2_2_F</t>
  </si>
  <si>
    <t>{[MEDIA/CONF3D_Q6_R2_2_F]}</t>
  </si>
  <si>
    <t>CONF3E_Q6_R2_2_M</t>
  </si>
  <si>
    <t>{[MEDIA/CONF3D_Q6_R2_2_M]}</t>
  </si>
  <si>
    <t>CONF3E_Q6_R3_1_F</t>
  </si>
  <si>
    <t>{[MEDIA/CONF3D_Q6_R3_1_F]}</t>
  </si>
  <si>
    <t>CONF3E_Q6_R3_1_M</t>
  </si>
  <si>
    <t>{[MEDIA/CONF3D_Q6_R3_1_M]}</t>
  </si>
  <si>
    <t>CONF3E_Q6_R3_2_F</t>
  </si>
  <si>
    <t>{[MEDIA/CONF3D_Q6_R3_2_M]}</t>
  </si>
  <si>
    <t>CONF3E_Q6_R3_2_M</t>
  </si>
  <si>
    <t>CONF3E_Q6_R4_1_F</t>
  </si>
  <si>
    <t>I’m not sure she can go any further. She might not have what it takes to compete with the best.</t>
  </si>
  <si>
    <t>Je ne suis pas sûr qu’elle puisse aller plus haut, elle risque de lui manquer quelque chose pour rivaliser avec les plus grands joueurs.</t>
  </si>
  <si>
    <t>Ich bin mir nicht sicher, ob sie noch viel weiterkommen wird. Sie hat vielleicht nicht das Zeug dazu, sich mit den Besten zu messen.</t>
  </si>
  <si>
    <t>No tengo del todo claro que pueda llegar más lejos. Puede que no tenga lo necesario para competir con las mejores.</t>
  </si>
  <si>
    <t>Non sono sicuro che possa fare di più, forse non ha la stoffa per competere tra le migliori.</t>
  </si>
  <si>
    <t>我不确定她还能否更进一步。她或许还不具备与顶尖球员抗衡的实力。</t>
  </si>
  <si>
    <t>Não tenho certeza se ela pode ir mais longe. Talvez ela não tenha o que é preciso para competir com as melhores.</t>
  </si>
  <si>
    <t>CONF3E_Q6_R4_1_M</t>
  </si>
  <si>
    <t>I’m not sure he can go any further. He might not have what it takes to compete with the best.</t>
  </si>
  <si>
    <t>Je ne suis pas sûr qu’il puisse aller plus haut, il risque de lui manquer quelque chose pour rivaliser avec les plus grands joueurs.</t>
  </si>
  <si>
    <t>Ich bin mir nicht sicher, ob er noch viel weiterkommen wird. Er hat vielleicht nicht das Zeug dazu, sich mit den Besten zu messen.</t>
  </si>
  <si>
    <t>No tengo del todo claro que pueda llegar más lejos. Puede que no tenga lo necesario para competir con los mejores.</t>
  </si>
  <si>
    <t>Non sono sicuro che possa fare di più, forse non ha la stoffa per competere tra i migliori.</t>
  </si>
  <si>
    <t>我不确定他还能否更进一步。他或许还不具备与顶尖球员抗衡的实力。</t>
  </si>
  <si>
    <t>Não tenho certeza se ele pode ir mais longe. Talvez ele não tenha o que é preciso para competir com os melhores.</t>
  </si>
  <si>
    <t>CONF3E_Q6_R4_2_F</t>
  </si>
  <si>
    <t>She’s playing at her best. I doubt she can improve a whole lot, but she can definitely make one of the top players sweat every once in a while.</t>
  </si>
  <si>
    <t>Elle joue à son meilleur niveau, je ne crois pas qu’elle puisse s’améliorer beaucoup mais elle peut peut-être faire un coup face à une top joueuse de temps en temps.</t>
  </si>
  <si>
    <t>Sie gibt wirklich ihr Bestes. Ich bezweifle, dass sie sich noch sehr viel mehr verbessern kann, aber hin und wieder könnte sie sicher einen der Top-Spieler zum Schwitzen bringen.</t>
  </si>
  <si>
    <t>Está en su mejor momento. No creo que pueda mejorar mucho más, pero sin duda puede darles un susto a algunas de las mejores tenistas en cualquier momento.</t>
  </si>
  <si>
    <t>Sta giocando al meglio, ma credo che più di così non può migliorare. Di sicuro può fare bella figura anche con le giocatrici migliori.</t>
  </si>
  <si>
    <t>她现在的状态已经相当出色了。我不认为她还能有太大提升，但她完全有能力让顶尖球员偶尔也出出汗。</t>
  </si>
  <si>
    <t>Ela está jogando no seu melhor. Duvido que ela possa melhorar muito, mas com certeza pode fazer uma das melhores suar de vez em quando.</t>
  </si>
  <si>
    <t>CONF3E_Q6_R4_2_M</t>
  </si>
  <si>
    <t>He’s playing at his best. I doubt he can improve a whole lot, but he can definitely make one of the top players sweat every once in a while.</t>
  </si>
  <si>
    <t>Il joue à son meilleur niveau, je ne crois pas qu’il puisse s’améliorer beaucoup mais il peut peut-être faire un coup face à un top joueur de temps en temps.</t>
  </si>
  <si>
    <t>Er gibt wirklich sein Bestes. Ich bezweifle, dass er sich noch sehr viel mehr verbessern kann, aber hin und wieder könnte er sicher einen der Top-Spieler zum Schwitzen bringen.</t>
  </si>
  <si>
    <t>Está en su mejor momento. No creo que pueda mejorar mucho más, pero sin duda puede darles un susto a algunos de los mejores tenistas en cualquier momento.</t>
  </si>
  <si>
    <t>Sta giocando al meglio, ma credo che più di così non può migliorare. Di sicuro può fare bella figura anche con i giocatori migliori.</t>
  </si>
  <si>
    <t>他现在的状态已经相当出色了。我不认为他还能有太大提升，但他完全有能力让顶尖球员偶尔也出出汗。</t>
  </si>
  <si>
    <t>Ele está jogando no seu melhor. Duvido que ele possa melhorar muito, mas com certeza pode fazer um dos melhores suar de vez em quando.</t>
  </si>
  <si>
    <t>CONF3E_Q7_F</t>
  </si>
  <si>
    <t>CONF3E_Q7_M</t>
  </si>
  <si>
    <t>CONF3E_Q7_R1_1_F</t>
  </si>
  <si>
    <t>She’s never played at this level before, but she’s still got another step to take before she can play with the best, so I hope this isn’t as good as it gets.</t>
  </si>
  <si>
    <t>Elle n’a effectivement jamais joué à ce niveau mais elle lui reste un palier à franchir pour jouer dans la cour des grands alors j’espère que ce n’est pas la forme de sa vie.</t>
  </si>
  <si>
    <t>Sie hat noch nie auf diesem Niveau gespielt, aber sie muss noch einen weiteren Sprung machen, bevor sie sich mit den besten Spielern messen kann. Ich hoffe also nicht, dass es das schon war.</t>
  </si>
  <si>
    <t>Nunca había jugado a este nivel, pero aún tiene que crecer antes de poder jugar con las mejores, así que espero que este no sea su techo.</t>
  </si>
  <si>
    <t>Non ha mai giocato a un livello del genere, prima d'ora, ma ha ancora strada da fare prima di giocare con il top, quindi speriamo che possa ancora migliorare.</t>
  </si>
  <si>
    <t>她以前从未打出这样的水平，但要跻身顶尖球员行列，还需要再迈进一步。我希望这还不是她的极限。</t>
  </si>
  <si>
    <t>Ela nunca jogou neste nível antes, mas ainda tem mais um passo a dar antes de poder jogar com as melhores, então espero que este não seja o auge.</t>
  </si>
  <si>
    <t>CONF3E_Q7_R1_1_M</t>
  </si>
  <si>
    <t>He’s never played at this level before, but he’s still got another step to take before he can play with the best, so I hope this isn’t as good as it gets.</t>
  </si>
  <si>
    <t>Il n’a effectivement jamais joué à ce niveau mais il lui reste un palier à franchir pour jouer dans la cour des grands alors j’espère que ce n’est pas la forme de sa vie.</t>
  </si>
  <si>
    <t>Er hat noch nie auf diesem Niveau gespielt, aber er muss noch einen weiteren Sprung machen, bevor er sich mit den besten Spielern messen kann. Ich hoffe also nicht, dass es das schon war.</t>
  </si>
  <si>
    <t>Nunca había jugado a este nivel, pero aún tiene que crecer antes de poder jugar con los mejores, así que espero que este no sea su techo.</t>
  </si>
  <si>
    <t>他以前从未打出这样的水平，但要跻身顶尖球员行列，还需要再迈进一步。我希望这还不是他的极限。</t>
  </si>
  <si>
    <t>Ele nunca jogou neste nível antes, mas ainda tem mais um passo a dar antes de poder jogar com os melhores, então espero que este não seja o auge.</t>
  </si>
  <si>
    <t>CONF3E_Q7_R1_2_F</t>
  </si>
  <si>
    <t>{[VAR_TM_FIRSTNAME]} is in brilliant form right now, but she’s still far from her best. Her career hasn’t peaked yet. Believe me!</t>
  </si>
  <si>
    <t>{[VAR_TM_FIRSTNAME]} est dans une forme étincelante mais elle est encore loin des toutes meilleures, ce n’est pas le sommet de sa carrière, croyez-moi !</t>
  </si>
  <si>
    <t>{[VAR_TM_FIRSTNAME]} ist aktuell wirklich gut in Form, aber sie kann noch eine Menge mehr rausholen. Sie ist noch nicht auf dem Höhepunkt ihrer Karriere angelangt. Das dürfen Sie mir glauben!</t>
  </si>
  <si>
    <t>{[VAR_TM_FIRSTNAME]} está muy bien ahora, pero dista de estar en su mejor forma. Su carrera aún no ha alcanzado su punto álgido. ¡Ya veréis!</t>
  </si>
  <si>
    <t>{[VAR_TM_FIRSTNAME]} è in forma smagliante, ora come ora, ma ancora non è al top. Non è ancora al culmine della carriera, ne sono certo!</t>
  </si>
  <si>
    <t>{[VAR_TM_FIRSTNAME]}现在状态极佳，但她还远未达到自己的巅峰。她的职业生涯尚未到顶，相信我！</t>
  </si>
  <si>
    <t>{[VAR_TM_FIRSTNAME]} está em ótima forma agora, mas ainda está longe do seu melhor. Sua carreira ainda não atingiu o pico. Acredite em mim!</t>
  </si>
  <si>
    <t>CONF3E_Q7_R1_2_M</t>
  </si>
  <si>
    <t>{[VAR_TM_FIRSTNAME]} is in brilliant form right now, but he’s still far from his best. His career hasn’t peaked yet. Believe me!</t>
  </si>
  <si>
    <t>{[VAR_TM_FIRSTNAME]} est dans une forme étincelante mais il est encore loin des tous meilleurs, ce n’est pas le sommet de sa carrière, croyez-moi !</t>
  </si>
  <si>
    <t>{[VAR_TM_FIRSTNAME]} ist aktuell wirklich gut in Form, aber er kann noch eine Menge mehr rausholen. Er ist noch nicht auf dem Höhepunkt seiner Karriere angelangt. Das dürfen Sie mir glauben!</t>
  </si>
  <si>
    <t>{[VAR_TM_FIRSTNAME]}现在状态极佳，但她还远未达到自己的巅峰。他的职业生涯尚未到顶，相信我！</t>
  </si>
  <si>
    <t>CONF3E_Q7_R2_1_F</t>
  </si>
  <si>
    <t>CONF3E_Q7_R2_1_M</t>
  </si>
  <si>
    <t>CONF3E_Q7_R2_2_F</t>
  </si>
  <si>
    <t>We’ll have to wait to see if this can continue over the coming months and years, but she’s been a new player these last few weeks. Absolutely untouchable in this category of tournaments.</t>
  </si>
  <si>
    <t>A voir si cela se prolonge dans les mois et années à venir, mais sur ces dernières semaines c’est une nouvelle joueuse, absolument intouchable dans cette catégorie de tournois.</t>
  </si>
  <si>
    <t>Wir müssen abwarten, ob sie das in den kommenden Monaten und Jahren beibehalten kann, aber in den letzten Wochen war sie wie verwandelt. In dieser Kategorie von Turnier ist sie wirklich unschlagbar.</t>
  </si>
  <si>
    <t>Habrá que esperar para ver si sigue así durante los próximos meses y años, pero estas últimas semanas se ha convertido en una tenista nueva. Nadie le hace sombra en los torneos de esta categoría.</t>
  </si>
  <si>
    <t>Dobbiamo capire se può continuare così anche nei prossimi mesi e nei prossimi anni, ma nelle settimane è stata una giocatrice diversa. In questa categoria di torneo è pressoché imbattibile.</t>
  </si>
  <si>
    <t>我们还得再看看这种状态能否持续到未来几个月甚至几年，不过过去这几周，她就像换了一个人，在这个级别的赛事中几乎无人能敌。</t>
  </si>
  <si>
    <t>Teremos que esperar para ver se isso pode continuar nos próximos meses e anos, mas ela tem sido uma nova jogadora nestas últimas semanas. Absolutamente intocável nesta categoria de torneios.</t>
  </si>
  <si>
    <t>CONF3E_Q7_R2_2_M</t>
  </si>
  <si>
    <t>We’ll have to wait to see if this can continue over the coming months and years, but he’s been a new player these last few weeks. Absolutely untouchable in this category of tournaments.</t>
  </si>
  <si>
    <t>A voir si cela se prolonge dans les mois et années à venir, mais sur ces dernières semaines c’est un nouveau joueur, absolument intouchable dans cette catégorie de tournois.</t>
  </si>
  <si>
    <t>Wir müssen abwarten, ob er das in den kommenden Monaten und Jahren beibehalten kann, aber in den letzten Wochen war er wie verwandelt. In dieser Kategorie von Turnier ist er wirklich unschlagbar.</t>
  </si>
  <si>
    <t>Habrá que esperar para ver si sigue así durante los próximos meses y años, pero estas últimas semanas se ha convertido en un tenista nuevo. Nadie le hace sombra en los torneos de esta categoría.</t>
  </si>
  <si>
    <t>Dobbiamo capire se può continuare così anche nei prossimi mesi e nei prossimi anni, ma nelle settimane è stato un giocatore diverso. In questa categoria di torneo è pressoché imbattibile.</t>
  </si>
  <si>
    <t>我们还得再看看这种状态能否持续到未来几个月甚至几年，不过过去这几周，他就像换了一个人，在这个级别的赛事中几乎无人能敌。</t>
  </si>
  <si>
    <t>Teremos que esperar para ver se isso pode continuar nos próximos meses e anos, mas ele tem sido um novo jogador nestas últimas semanas. Absolutamente intocável nesta categoria de torneios.</t>
  </si>
  <si>
    <t>CONF3E_Q7_R3_1_F</t>
  </si>
  <si>
    <t>Не уверена, что она может продвинуться дальше. Возможно, у неё просто нет того, что нужно, чтобы соперничать с лучшими.</t>
  </si>
  <si>
    <t>CONF3E_Q7_R3_1_M</t>
  </si>
  <si>
    <t>Не уверен, что он может продвинуться дальше. Возможно, у него просто нет того, что нужно, чтобы соперничать с лучшими.</t>
  </si>
  <si>
    <t>CONF3E_Q7_R3_2_F</t>
  </si>
  <si>
    <t>Она играет на своём максимуме. Сомневаюсь, что она сможет сильно прибавить, но вполне способна заставить звёздных соперниц понервничать.</t>
  </si>
  <si>
    <t>CONF3E_Q7_R3_2_M</t>
  </si>
  <si>
    <t>Он играет на своём максимуме. Сомневаюсь, что он сможет сильно прибавить, но вполне способен заставить звёздных соперников понервничать.</t>
  </si>
  <si>
    <t>CONF3E_Q7_R4_1_F</t>
  </si>
  <si>
    <t>CONF3E_Q7_R4_1_M</t>
  </si>
  <si>
    <t>CONF3E_Q7_R4_2_F</t>
  </si>
  <si>
    <t>Она никогда раньше не играла на таком уровне, но ей ещё нужно сделать шаг вперёд, чтобы тягаться с лучшими. Надеюсь, это не её предел.</t>
  </si>
  <si>
    <t>CONF3E_Q7_R4_2_M</t>
  </si>
  <si>
    <t>Он никогда раньше не играл на таком уровне, но ему ещё нужно сделать шаг вперёд, чтобы тягаться с лучшими. Надеюсь, это не его предел.</t>
  </si>
  <si>
    <t>CONF3E_Q8_F</t>
  </si>
  <si>
    <t>{[VAR_TM_FIRSTNAME]} сейчас в блестящей форме, но она ещё далеко не на своём максимуме. Её карьера не достигла пика. Поверьте!</t>
  </si>
  <si>
    <t>CONF3E_Q8_M</t>
  </si>
  <si>
    <t>{[VAR_TM_FIRSTNAME]} сейчас в блестящей форме, но он ещё далеко не на своём максимуме. Его карьера не достигла пика. Поверьте!</t>
  </si>
  <si>
    <t>CONF3E_Q8_R1_1_F</t>
  </si>
  <si>
    <t>CONF3E_Q8_R1_1_M</t>
  </si>
  <si>
    <t>CONF3E_Q8_R1_2_F</t>
  </si>
  <si>
    <t>It’s a magnificent title for any tennis player who claims her place amongst the world’s tennis elites. {[VAR_TM_FIRSTNAME]} is thrilled.</t>
  </si>
  <si>
    <t>C’est un magnifique titre pour tout joueur de tennis qui se fait sa place dans le gratin du tennis mondial, {[VAR_TM_FIRSTNAME]} est ravie.</t>
  </si>
  <si>
    <t>Das ist wirklich ein fantastischer Titel für jede Tennisspielerin, die ihren Platz unter den besten der Welt einnehmen möchte. {[VAR_TM_FIRSTNAME]} ist total begeistert.</t>
  </si>
  <si>
    <t>Es un título magnífico para cualquier tenista que reclame su lugar entre las élites del tenis mundial. {[VAR_TM_FIRSTNAME]} está encantada.</t>
  </si>
  <si>
    <t>È un titolo straordinario per chi reclama un posto tra l'elite del tennis mondiale. {[VAR_TM_FIRSTNAME]} è entusiasta.</t>
  </si>
  <si>
    <t>对于任何旨在世界网坛占据一席之地的球员来说，这都是一项辉煌的成就。{[VAR_TM_FIRSTNAME]}兴奋不已。</t>
  </si>
  <si>
    <t>Посмотрим, удастся ли сохранить такую форму в ближайшие месяцы и годы, но в последние недели она будто стала новой. Абсолютно неприкасаема в турнирах этого уровня.</t>
  </si>
  <si>
    <t>É um título magnífico para qualquer jogadora de tênis que reivindica seu lugar entre as elites do tênis mundial. {[VAR_TM_FIRSTNAME]} está emocionada.</t>
  </si>
  <si>
    <t>CONF3E_Q8_R1_2_M</t>
  </si>
  <si>
    <t>It’s a magnificent title for any tennis player who claims his place amongst the world’s tennis elites. {[VAR_TM_FIRSTNAME]} is thrilled.</t>
  </si>
  <si>
    <t>C’est un magnifique titre pour tout joueur de tennis qui se fait sa place dans le gratin du tennis mondial, {[VAR_TM_FIRSTNAME]} est ravi.</t>
  </si>
  <si>
    <t>Das ist wirklich ein fantastischer Titel für jeden Tennisspieler, der seinen Platz unter den besten der Welt einnehmen möchte. {[VAR_TM_FIRSTNAME]} ist total begeistert.</t>
  </si>
  <si>
    <t>Es un título magnífico para cualquier tenista que reclame su lugar entre las élites del tenis mundial. {[VAR_TM_FIRSTNAME]} está encantado.</t>
  </si>
  <si>
    <t>Посмотрим, удастся ли сохранить такую форму в ближайшие месяцы и годы, но в последние недели он будто стал новым. Абсолютно неприкасаем в турнирах этого уровня.</t>
  </si>
  <si>
    <t>É um título magnífico para qualquer jogador de tênis que reivindica seu lugar entre as elites do tênis mundial. {[VAR_TM_FIRSTNAME]} está emocionado.</t>
  </si>
  <si>
    <t>CONF3E_Q8_R2_1_F</t>
  </si>
  <si>
    <t>CONF3E_Q8_R2_1_M</t>
  </si>
  <si>
    <t>CONF3E_Q8_R2_2_F</t>
  </si>
  <si>
    <t>CONF3E_Q8_R2_2_M</t>
  </si>
  <si>
    <t>CONF3E_Q8_R3_1_F</t>
  </si>
  <si>
    <t>CONF3E_Q8_R3_1_M</t>
  </si>
  <si>
    <t>CONF3E_Q8_R3_2_F</t>
  </si>
  <si>
    <t>CONF3E_Q8_R3_2_M</t>
  </si>
  <si>
    <t>CONF3E_Q9_F</t>
  </si>
  <si>
    <t>CONF3E_Q9_M</t>
  </si>
  <si>
    <t>CONF3E_Q9_R1_1_F</t>
  </si>
  <si>
    <t>CONF3E_Q9_R1_1_M</t>
  </si>
  <si>
    <t>CONF3E_Q9_R1_2_F</t>
  </si>
  <si>
    <t>I told {[VAR_TM_FIRSTNAME]} that she had everything she needed to win a tournament of this size.</t>
  </si>
  <si>
    <t>J’ai dit à {[VAR_TM_FIRSTNAME]} de tout donner, qu’elle avait toutes les cartes en main pour remporter un tournoi de cette envergure.</t>
  </si>
  <si>
    <t>Ich habe {[VAR_TM_FIRSTNAME]} immer wieder gesagt, dass sie das Zeug dazu hat, ein Turnier dieser Größenordnung zu gewinnen.</t>
  </si>
  <si>
    <t>Le dije a {[VAR_TM_FIRSTNAME]} que tenía todo lo necesario para ganar un torneo de este nivel.</t>
  </si>
  <si>
    <t>Ho detto a {[VAR_TM_FIRSTNAME]} che aveva tutte le carte in regola per vincere un torneo di questo tipo.</t>
  </si>
  <si>
    <t>我告诉{[VAR_TM_FIRSTNAME]} ，她拥有赢下这种级别赛事所需具备的一切条件。</t>
  </si>
  <si>
    <t>Я сказала {[VAR_TM_FIRSTNAME]}, что у неё есть всё, чтобы выиграть турнир такого уровня.</t>
  </si>
  <si>
    <t>Eu disse a {[VAR_TM_FIRSTNAME]} que ela tinha tudo o que precisava para vencer um torneio deste porte.</t>
  </si>
  <si>
    <t>CONF3E_Q9_R1_2_M</t>
  </si>
  <si>
    <t>I told {[VAR_TM_FIRSTNAME]} that he had everything he needed to win a tournament of this size.</t>
  </si>
  <si>
    <t>J’ai dit à {[VAR_TM_FIRSTNAME]} de tout donner, qu’il avait toutes les cartes en main pour remporter un tournoi de cette envergure.</t>
  </si>
  <si>
    <t>Ich habe {[VAR_TM_FIRSTNAME]} immer wieder gesagt, dass er das Zeug dazu hat, ein Turnier dieser Größenordnung zu gewinnen.</t>
  </si>
  <si>
    <t>我告诉{[VAR_TM_FIRSTNAME]} ，他拥有赢下这种级别赛事所需具备的一切条件。</t>
  </si>
  <si>
    <t>Я сказал {[VAR_TM_FIRSTNAME]}, что у него есть всё, чтобы выиграть турнир такого уровня.</t>
  </si>
  <si>
    <t>Eu disse a {[VAR_TM_FIRSTNAME]} que ele tinha tudo o que precisava para vencer um torneio deste porte.</t>
  </si>
  <si>
    <t>CONF3E_Q9_R2_1_F</t>
  </si>
  <si>
    <t>{[MEDIA/CONF3_Q9_R2_1_F]}</t>
  </si>
  <si>
    <t>CONF3E_Q9_R2_1_M</t>
  </si>
  <si>
    <t>CONF3E_Q9_R2_2_F</t>
  </si>
  <si>
    <t>{[MEDIA/CONF3_Q9_R2_2_F]}</t>
  </si>
  <si>
    <t>CONF3E_Q9_R2_2_M</t>
  </si>
  <si>
    <t>CONF3E_Q9_R3_1_F</t>
  </si>
  <si>
    <t>I talked to her a lot, mostly to reassure her. A final for your first title in this category isn’t easy to wrap your mind around. She’s got the technique, I gave her peace of mind.</t>
  </si>
  <si>
    <t>Je lui ai beaucoup parlé, notamment pour la rassurer, une finale pour un premier titre dans la catégorie n’est pas facile à appréhender, elle a toute la technique, je lui ai apporté la sérénité.</t>
  </si>
  <si>
    <t>Ich habe viel mit ihr geredet und ihr immer wieder gesagt, dass sie es schaffen kann. Ein Finale für ihren ersten Titel in dieser Kategorie ist nicht leicht zu verkraften. Sie hat ihre Technik, ich habe ihr den fehlenden Mut zugesprochen.</t>
  </si>
  <si>
    <t>Hablé mucho con ella, sobre todo para tranquilizarla. No es fácil lidiar con una final para tu primer título en esta categoría. Ella tiene la técnica y yo le di tranquilidad.</t>
  </si>
  <si>
    <t>Le ho parlato, più che altro per rassicurarla, una finale del genere in questa categoria non è cosa semplice. La tecnica ce l'ha già, le dato la serenità.</t>
  </si>
  <si>
    <t>我和她聊了很多，主要是为了让她安心。第一次打进这种级别的决赛确实不容易。她的技术没问题，我帮她稳住了心态。</t>
  </si>
  <si>
    <t>Я много с ней разговаривала, в основном чтобы её успокоить. Финал для первого титула в такой категории — это непросто. Техника у неё есть, я дала ей уверенность.</t>
  </si>
  <si>
    <t>Conversei muito com ela, principalmente para tranquilizá-la. Uma final para seu primeiro título nesta categoria não é fácil de assimilar. Ela tem a técnica, eu dei a ela paz de espírito.</t>
  </si>
  <si>
    <t>CONF3E_Q9_R3_1_M</t>
  </si>
  <si>
    <t>I talked to him a lot, mostly to reassure him. A final for your first title in this category isn’t easy to wrap your mind around. He’s got the technique, I gave him peace of mind.</t>
  </si>
  <si>
    <t>Je lui ai beaucoup parlé, notamment pour le rassurer, une finale pour un premier titre dans la catégorie n’est pas facile à appréhender, il a toute la technique, je lui ai apporté la sérénité.</t>
  </si>
  <si>
    <t>Ich habe viel mit ihm geredet und ihm immer wieder gesagt, dass er es schaffen kann. Ein Finale für seinen ersten Titel in dieser Kategorie ist nicht leicht zu verkraften. Er hat seine Technik, ich habe ihm den fehlenden Mut zugesprochen.</t>
  </si>
  <si>
    <t>Hablé mucho con él, sobre todo para tranquilizarlo. No es fácil lidiar con una final para tu primer título en esta categoría. Él tiene la técnica y yo le di tranquilidad.</t>
  </si>
  <si>
    <t>Gli ho parlato, più che altro per rassicurarlo, una finale del genere in questa categoria non è cosa semplice. La tecnica ce l'ha già, gli dato la serenità.</t>
  </si>
  <si>
    <t>我和他聊了很多，主要是为了让他安心。第一次打进这种级别的决赛确实不容易。他的技术没问题，我帮他稳住了心态。</t>
  </si>
  <si>
    <t>Я много с ним разговаривал, в основном чтобы его успокоить. Финал для первого титула в такой категории — это непросто. Техника у него есть, я дал ему уверенность.</t>
  </si>
  <si>
    <t>Conversei muito com ele, principalmente para tranquilizá-lo. Uma final para seu primeiro título nesta categoria não é fácil de assimilar. Ele tem a técnica, eu dei a ele paz de espírito.</t>
  </si>
  <si>
    <t>CONF3E_Q9_R3_2_F</t>
  </si>
  <si>
    <t>CONF3E_Q9_R3_2_M</t>
  </si>
  <si>
    <t>CONF3E_Q9_R4_1_F</t>
  </si>
  <si>
    <t>CONF3E_Q9_R4_1_M</t>
  </si>
  <si>
    <t>CONF3E_Q9_R4_2_F</t>
  </si>
  <si>
    <t>CONF3E_Q9_R4_2_M</t>
  </si>
  <si>
    <t>CONF3F_Q1_F</t>
  </si>
  <si>
    <t>CONF3F_Q1_M</t>
  </si>
  <si>
    <t>CONF3F_Q1_R1_1_F</t>
  </si>
  <si>
    <t>CONF3F_Q1_R1_1_M</t>
  </si>
  <si>
    <t>CONF3F_Q1_R1_2_F</t>
  </si>
  <si>
    <t>CONF3F_Q1_R1_2_M</t>
  </si>
  <si>
    <t>CONF3F_Q1_R2_1_F</t>
  </si>
  <si>
    <t>CONF3F_Q1_R2_1_M</t>
  </si>
  <si>
    <t>CONF3F_Q1_R2_2_F</t>
  </si>
  <si>
    <t>CONF3F_Q1_R2_2_M</t>
  </si>
  <si>
    <t>CONF3F_Q1_R2_3_F</t>
  </si>
  <si>
    <t>CONF3F_Q1_R2_3_M</t>
  </si>
  <si>
    <t>CONF3F_Q1_R3_1_F</t>
  </si>
  <si>
    <t>CONF3F_Q1_R3_1_M</t>
  </si>
  <si>
    <t>CONF3F_Q1_R3_2_F</t>
  </si>
  <si>
    <t>CONF3F_Q1_R3_2_M</t>
  </si>
  <si>
    <t>CONF3F_Q1_R3_3_F</t>
  </si>
  <si>
    <t>CONF3F_Q1_R3_3_M</t>
  </si>
  <si>
    <t>CONF3F_Q1_R4_1_F</t>
  </si>
  <si>
    <t>CONF3F_Q1_R4_1_M</t>
  </si>
  <si>
    <t>CONF3F_Q1_R4_2_F</t>
  </si>
  <si>
    <t>CONF3F_Q1_R4_2_M</t>
  </si>
  <si>
    <t>CONF3F_Q1_R4_3_F</t>
  </si>
  <si>
    <t>CONF3F_Q1_R4_3_M</t>
  </si>
  <si>
    <t>CONF3F_Q1_R4_4_F</t>
  </si>
  <si>
    <t>CONF3F_Q1_R4_4_M</t>
  </si>
  <si>
    <t>CONF3F_Q10_F</t>
  </si>
  <si>
    <t>CONF3F_Q10_M</t>
  </si>
  <si>
    <t>CONF3F_Q10_R1_1_F</t>
  </si>
  <si>
    <t>CONF3F_Q10_R1_1_M</t>
  </si>
  <si>
    <t>CONF3F_Q10_R1_2_F</t>
  </si>
  <si>
    <t>CONF3F_Q10_R1_2_M</t>
  </si>
  <si>
    <t>CONF3F_Q10_R2_1_F</t>
  </si>
  <si>
    <t>CONF3F_Q10_R2_1_M</t>
  </si>
  <si>
    <t>CONF3F_Q10_R2_2_F</t>
  </si>
  <si>
    <t>CONF3F_Q10_R2_2_M</t>
  </si>
  <si>
    <t>CONF3F_Q10_R3_1_F</t>
  </si>
  <si>
    <t>CONF3F_Q10_R3_1_M</t>
  </si>
  <si>
    <t>CONF3F_Q10_R3_2_F</t>
  </si>
  <si>
    <t>CONF3F_Q10_R3_2_M</t>
  </si>
  <si>
    <t>CONF3F_Q10_R4_1_F</t>
  </si>
  <si>
    <t>CONF3F_Q10_R4_1_M</t>
  </si>
  <si>
    <t>CONF3F_Q10_R4_2_F</t>
  </si>
  <si>
    <t>CONF3F_Q10_R4_2_M</t>
  </si>
  <si>
    <t>CONF3F_Q11_F</t>
  </si>
  <si>
    <t>CONF3F_Q11_M</t>
  </si>
  <si>
    <t>CONF3F_Q11_R1_1_F</t>
  </si>
  <si>
    <t>{[MEDIA/CONF3E_Q11_R1_1_F]}</t>
  </si>
  <si>
    <t>CONF3F_Q11_R1_1_M</t>
  </si>
  <si>
    <t>{[MEDIA/CONF3E_Q11_R1_1_M]}</t>
  </si>
  <si>
    <t>CONF3F_Q11_R1_2_F</t>
  </si>
  <si>
    <t>{[VAR_TM_FIRSTNAME]} is having great performances, if he continues on this momentum we'll think about it.</t>
  </si>
  <si>
    <t>{[VAR_TM_FIRSTNAME]} réalise de grandes performances, si elle continue à obtenir de meilleurs résultats nous aviserons.</t>
  </si>
  <si>
    <t>{[VAR_TM_FIRSTNAME]} zeigt gerade herausragende Leistungen. Wenn es ihm gelingt, dieses Niveau aufrechtzuerhalten, dann werden wir darüber nachdenken.</t>
  </si>
  <si>
    <t>{[VAR_TM_FIRSTNAME]} está teniendo grandes actuaciones; si sigue así, nos lo pensaremos.</t>
  </si>
  <si>
    <t>{[VAR_TM_FIRSTNAME]} si sta comportando estremamente bene, se continua a portare a casa risultati, ci penseremo su.</t>
  </si>
  <si>
    <t>{[VAR_TM_FIRSTNAME]}最近表现非常出色，如果她能保持这种势头，我们会考虑进一步安排。</t>
  </si>
  <si>
    <t>{[VAR_TM_FIRSTNAME]} показывает отличные результаты, и если он продолжит в том же духе, мы подумаем об этом.</t>
  </si>
  <si>
    <t>{[VAR_TM_FIRSTNAME]} está tendo ótimas performances, se ele continuar nesse embalo pensaremos nisso.</t>
  </si>
  <si>
    <t>CONF3F_Q11_R1_2_M</t>
  </si>
  <si>
    <t>{[VAR_TM_FIRSTNAME]} réalise de grandes performances, s’il continue à obtenir de meilleurs résultats nous aviserons.</t>
  </si>
  <si>
    <t>{[VAR_TM_FIRSTNAME]}最近表现非常出色，如果他能保持这种势头，我们会考虑进一步安排。</t>
  </si>
  <si>
    <t>CONF3F_Q11_R2_1_F</t>
  </si>
  <si>
    <t>For now, the players ahead of her have our full confidence, but it’s good for them to feel like there’s competition.</t>
  </si>
  <si>
    <t>Pour l’instant nos joueurs devant elle ont toute notre confiance mais c’est bien qu’ils sentent la pression de la concurrence derrière eux.</t>
  </si>
  <si>
    <t>Im Moment genießen die Spielerinnen vor ihr unser vollstes Vertrauen, aber auch ihnen tut es gut, wenn sie die Konkurrenz zu spüren bekommen.</t>
  </si>
  <si>
    <t>Por ahora, las tenistas que están por delante de ella tienen toda nuestra confianza, pero es bueno que sientan que hay competencia.</t>
  </si>
  <si>
    <t>Al momento abbiamo fiducia nei giocatori sopra di lei, ma un po' di competizione non guasta.</t>
  </si>
  <si>
    <t>目前，我们对她前面的球员充满信心，但让她们感受到竞争的存在是件好事。</t>
  </si>
  <si>
    <t>На данный момент игроки, стоящие выше неё, полностью оправдывают наше доверие, но им полезно чувствовать конкуренцию.</t>
  </si>
  <si>
    <t>Por enquanto, as jogadoras à frente dela têm nossa total confiança, mas é bom que elas sintam que há competição.</t>
  </si>
  <si>
    <t>CONF3F_Q11_R2_1_M</t>
  </si>
  <si>
    <t>For now, the players ahead of him have our full confidence, but it’s good for them to feel like there’s competition.</t>
  </si>
  <si>
    <t>Pour l’instant nos joueurs devant lui ont toute notre confiance mais c’est bien qu’ils sentent la pression de la concurrence derrière eux.</t>
  </si>
  <si>
    <t>Im Moment genießen die Spieler vor ihm unser vollstes Vertrauen, aber auch ihnen tut es gut, wenn sie die Konkurrenz zu spüren bekommen.</t>
  </si>
  <si>
    <t>Por ahora, los tenistas que están por delante de él tienen toda nuestra confianza, pero es bueno que sientan que hay competencia.</t>
  </si>
  <si>
    <t>Al momento abbiamo fiducia nei giocatori sopra di lui, ma un po' di competizione non guasta.</t>
  </si>
  <si>
    <t>目前，我们对他前面的球员充满信心，但让他们感受到竞争的存在是件好事。</t>
  </si>
  <si>
    <t>На данный момент игроки, стоящие выше него, полностью оправдывают наше доверие, но им полезно чувствовать конкуренцию.</t>
  </si>
  <si>
    <t>Por enquanto, os jogadores à frente dele têm nossa total confiança, mas é bom que eles sintam que há competição.</t>
  </si>
  <si>
    <t>CONF3F_Q11_R2_2_F</t>
  </si>
  <si>
    <t>We’re satisfied with where everyone is at for the moment, but it would be even better if our players pushed each other!</t>
  </si>
  <si>
    <t>Nous sommes satisfaits du rôle de chacun pour l’instant mais c’est tant mieux si nos joueurs se tirent la bourre !</t>
  </si>
  <si>
    <t>Wir sind aktuell damit zufrieden, wo jeder von ihnen steht, aber es wäre noch besser, wenn sich unsere Spieler gegenseitig übertreffen würden!</t>
  </si>
  <si>
    <t>Estamos satisfechos con la situación actual de toda la plantilla, ¡pero es aún mejor si se meten algo de presión entre sí!</t>
  </si>
  <si>
    <t>Siamo soddisfatti di tutti, per il momento, ma un po' di sano agonismo non può che far bene alla squadra.</t>
  </si>
  <si>
    <t>目前我们对大家的状态都很满意，不过如果队员们能彼此激励、互相推动，那就更好了！</t>
  </si>
  <si>
    <t>Нас устраивает текущий уровень всех игроков, но было бы ещё лучше, если бы они подталкивали друг друга вперёд!</t>
  </si>
  <si>
    <t>Estamos satisfeitos com o momento de todas, mas seria ainda melhor se nossas jogadoras se impulsionassem!</t>
  </si>
  <si>
    <t>CONF3F_Q11_R2_2_M</t>
  </si>
  <si>
    <t>Estamos satisfeitos com o momento de todos, mas seria ainda melhor se nossos jogadores se impulsionassem!</t>
  </si>
  <si>
    <t>CONF3F_Q11_R3_1_F</t>
  </si>
  <si>
    <t>{[MEDIA/CONF3E_Q11_R3_1_F]}</t>
  </si>
  <si>
    <t>CONF3F_Q11_R3_1_M</t>
  </si>
  <si>
    <t>{[MEDIA/CONF3E_Q11_R3_1_M]}</t>
  </si>
  <si>
    <t>CONF3F_Q11_R3_2_F</t>
  </si>
  <si>
    <t>There’s a tendency to overreact at the highest level in tennis. There’s no reason to question where everyone is at for now, but if {[VAR_TM_FULLNAME]} performs even better yet, we won’t hesitate to shake up the hierarchy.</t>
  </si>
  <si>
    <t>La culture de l’instant prime dans le sport de haut niveau, il n’y a aucune raison de remettre en cause les statuts pour le moment mais si {[VAR_TM_FULLNAME]} obtient de plus grandes performances encore alors nous n’hésiterons pas à bousculer la hiérarchie.</t>
  </si>
  <si>
    <t>Auf dem Top-Niveau im Tennis besteht eine gewisse Tendenz zu Überreaktionen. Derzeit gibt es keinen Grund, die Aufstellung zu ändern, aber wenn {[VAR_TM_FULLNAME]} noch besser wird, dann werden wir nicht zögern und die Hierarchie auf den Kopf stellen.</t>
  </si>
  <si>
    <t>Existe cierta tendencia a reaccionar exageradamente en el deporte de alto nivel. No hay razón para cuestionarse ahora el papel de la plantilla, pero si mejoran los resultados de {[VAR_TM_FULLNAME]}, no dudaremos en cambiar la jerarquía.</t>
  </si>
  <si>
    <t>Ai massimi livelli del tennis si tende a esagerare. Al momento gli status non sono in discussione, ma se {[VAR_TM_FULLNAME]} continua a giocare così bene o ancora meglio, potremmo stravolgere un po' le cose.</t>
  </si>
  <si>
    <t>人们对网坛顶级赛场总是容易出现过度的反应。 现在还没有理由去质疑队员们的表现，但如果{[VAR_TM_FULLNAME]}再进一步，我们也会毫不犹豫地调整阵容。</t>
  </si>
  <si>
    <t>На самом высоком уровне в теннисе часто склонны слишком бурно реагировать. Пока нет причин ставить под сомнение чьё-либо положение, но если {[VAR_TM_FULLNAME]} будет выступать ещё лучше, мы без колебаний пересмотрим иерархию.</t>
  </si>
  <si>
    <t>Há uma tendência de reagir exageradamente no mais alto nível do tênis. Não há motivo para questionar o momento de ninguém por agora, mas se {[VAR_TM_FULLNAME]} tiver um desempenho ainda melhor, não hesitaremos em abalar a hierarquia.</t>
  </si>
  <si>
    <t>CONF3F_Q11_R3_2_M</t>
  </si>
  <si>
    <t>CONF3F_Q11_R4_1_F</t>
  </si>
  <si>
    <t>{[MEDIA/CONF3E_Q11_R4_1_M]}</t>
  </si>
  <si>
    <t>CONF3F_Q11_R4_1_M</t>
  </si>
  <si>
    <t>CONF3F_Q11_R4_2_F</t>
  </si>
  <si>
    <t>{[MEDIA/CONF3E_Q11_R4_2_M]}</t>
  </si>
  <si>
    <t>CONF3F_Q11_R4_2_M</t>
  </si>
  <si>
    <t>CONF3F_Q12_F</t>
  </si>
  <si>
    <t>CONF3F_Q12_M</t>
  </si>
  <si>
    <t>CONF3F_Q12_R1_1_F</t>
  </si>
  <si>
    <t>CONF3F_Q12_R1_1_M</t>
  </si>
  <si>
    <t>CONF3F_Q12_R1_2_F</t>
  </si>
  <si>
    <t>{[VAR_TM_FIRSTNAME]}让学院倍感自豪，我们所有的努力终于得到了回报。</t>
  </si>
  <si>
    <t>{[VAR_TM_FIRSTNAME]} заставила академию гордиться. Весь наш труд приносит плоды.</t>
  </si>
  <si>
    <t>{[VAR_TM_FIRSTNAME]} deixou a academia orgulhosa. Todo o nosso trabalho árduo está dando frutos.</t>
  </si>
  <si>
    <t>CONF3F_Q12_R1_2_M</t>
  </si>
  <si>
    <t>{[VAR_TM_FIRSTNAME]} заставил академию гордиться. Весь наш труд приносит плоды.</t>
  </si>
  <si>
    <t>CONF3F_Q12_R2_1_F</t>
  </si>
  <si>
    <t>{[MEDIA/CONF3E_Q12_R2_1_F]}</t>
  </si>
  <si>
    <t>CONF3F_Q12_R2_1_M</t>
  </si>
  <si>
    <t>{[MEDIA/CONF3E_Q12_R2_1_M]}</t>
  </si>
  <si>
    <t>CONF3F_Q12_R2_2_F</t>
  </si>
  <si>
    <t>I received a call from {[VAR_BOARD_DIRECTORY_FULLNAME]} right after the final, all the academy is just so happy.</t>
  </si>
  <si>
    <t>J’ai reçu un appel de {[VAR_BOARD_DIRECTORY_FULLNAME]} juste après la finale, {[VAR_TM_FIRSTNAME]} fait le bonheur de l’académie.</t>
  </si>
  <si>
    <t>Ich habe direkt nach dem Finale einen Anruf von {[VAR_BOARD_DIRECTORY_FULLNAME]} erhalten. Die Akademie ist sehr, sehr zufrieden mit dem Ergebnis.</t>
  </si>
  <si>
    <t>{[VAR_BOARD_DIRECTORY_FULLNAME]} me llamó justo después de la final; todos en la escuela están muy contentos.</t>
  </si>
  <si>
    <t>{[VAR_BOARD_DIRECTORY_FULLNAME]} mi ha chiamato subito dopo la partita, l'accademia è in visibilio per {[VAR_TM_FIRSTNAME]}.</t>
  </si>
  <si>
    <t>我在决赛结束后就接到了{[VAR_BOARD_DIRECTORY_FULLNAME]}的电话，整个学院都为此感到无比兴奋。</t>
  </si>
  <si>
    <t>Я получила звонок от {[VAR_BOARD_DIRECTORY_FULLNAME]} сразу после финала — вся академия безумно счастлива.</t>
  </si>
  <si>
    <t>Recebi uma ligação de {[VAR_BOARD_DIRECTORY_FULLNAME]} logo após a final, toda a academia está muito feliz.</t>
  </si>
  <si>
    <t>CONF3F_Q12_R2_2_M</t>
  </si>
  <si>
    <t>Я получил звонок от {[VAR_BOARD_DIRECTORY_FULLNAME]} сразу после финала — вся академия безумно счастлива.</t>
  </si>
  <si>
    <t>CONF3F_Q12_R3_1_F</t>
  </si>
  <si>
    <t>CONF3F_Q12_R3_1_M</t>
  </si>
  <si>
    <t>CONF3F_Q12_R3_2_F</t>
  </si>
  <si>
    <t>{[MEDIA/CONF3E_Q12_R3_2_M]}</t>
  </si>
  <si>
    <t>CONF3F_Q12_R3_2_M</t>
  </si>
  <si>
    <t>CONF3F_Q12_R4_1_F</t>
  </si>
  <si>
    <t>CONF3F_Q12_R4_1_M</t>
  </si>
  <si>
    <t>CONF3F_Q12_R4_2_F</t>
  </si>
  <si>
    <t>CONF3F_Q12_R4_2_M</t>
  </si>
  <si>
    <t>CONF3F_Q2_F</t>
  </si>
  <si>
    <t>CONF3F_Q2_M</t>
  </si>
  <si>
    <t>CONF3F_Q2_R1_1_F</t>
  </si>
  <si>
    <t>CONF3F_Q2_R1_1_M</t>
  </si>
  <si>
    <t>CONF3F_Q2_R1_2_F</t>
  </si>
  <si>
    <t>CONF3F_Q2_R1_2_M</t>
  </si>
  <si>
    <t>CONF3F_Q2_R1_3_F</t>
  </si>
  <si>
    <t>CONF3F_Q2_R1_3_M</t>
  </si>
  <si>
    <t>CONF3F_Q2_R2_1_F</t>
  </si>
  <si>
    <t>CONF3F_Q2_R2_1_M</t>
  </si>
  <si>
    <t>CONF3F_Q2_R2_2_F</t>
  </si>
  <si>
    <t>CONF3F_Q2_R2_2_M</t>
  </si>
  <si>
    <t>CONF3F_Q2_R2_3_F</t>
  </si>
  <si>
    <t>CONF3F_Q2_R2_3_M</t>
  </si>
  <si>
    <t>CONF3F_Q2_R3_1_F</t>
  </si>
  <si>
    <t>CONF3F_Q2_R3_1_M</t>
  </si>
  <si>
    <t>CONF3F_Q2_R3_2_F</t>
  </si>
  <si>
    <t>CONF3F_Q2_R3_2_M</t>
  </si>
  <si>
    <t>CONF3F_Q2_R4_1_F</t>
  </si>
  <si>
    <t>CONF3F_Q2_R4_1_M</t>
  </si>
  <si>
    <t>CONF3F_Q2_R4_2_F</t>
  </si>
  <si>
    <t>CONF3F_Q2_R4_2_M</t>
  </si>
  <si>
    <t>CONF3F_Q2_R5_1_F</t>
  </si>
  <si>
    <t>CONF3F_Q2_R5_1_M</t>
  </si>
  <si>
    <t>CONF3F_Q2_R5_2_F</t>
  </si>
  <si>
    <t>CONF3F_Q2_R5_2_M</t>
  </si>
  <si>
    <t>CONF3F_Q3_F</t>
  </si>
  <si>
    <t>CONF3F_Q3_M</t>
  </si>
  <si>
    <t>CONF3F_Q3_R1_1_F</t>
  </si>
  <si>
    <t>CONF3F_Q3_R1_1_M</t>
  </si>
  <si>
    <t>CONF3F_Q3_R1_2_F</t>
  </si>
  <si>
    <t>CONF3F_Q3_R1_2_M</t>
  </si>
  <si>
    <t>CONF3F_Q3_R2_1_F</t>
  </si>
  <si>
    <t>CONF3F_Q3_R2_1_M</t>
  </si>
  <si>
    <t>CONF3F_Q3_R2_2_F</t>
  </si>
  <si>
    <t>CONF3F_Q3_R2_2_M</t>
  </si>
  <si>
    <t>CONF3F_Q3_R2_3_F</t>
  </si>
  <si>
    <t>CONF3F_Q3_R2_3_M</t>
  </si>
  <si>
    <t>CONF3F_Q3_R3_1_F</t>
  </si>
  <si>
    <t>CONF3F_Q3_R3_1_M</t>
  </si>
  <si>
    <t>CONF3F_Q3_R3_2_F</t>
  </si>
  <si>
    <t>CONF3F_Q3_R3_2_M</t>
  </si>
  <si>
    <t>CONF3F_Q3_R4_1_F</t>
  </si>
  <si>
    <t>CONF3F_Q3_R4_1_M</t>
  </si>
  <si>
    <t>CONF3F_Q3_R4_2_F</t>
  </si>
  <si>
    <t>CONF3F_Q3_R4_2_M</t>
  </si>
  <si>
    <t>CONF3F_Q3_R4_3_F</t>
  </si>
  <si>
    <t>CONF3F_Q3_R4_3_M</t>
  </si>
  <si>
    <t>CONF3F_Q4_F</t>
  </si>
  <si>
    <t>CONF3F_Q4_M</t>
  </si>
  <si>
    <t>CONF3F_Q4_R1_1_F</t>
  </si>
  <si>
    <t>{[MEDIA/CONF3E_Q4_R1_1_M]}</t>
  </si>
  <si>
    <t>CONF3F_Q4_R1_1_M</t>
  </si>
  <si>
    <t>CONF3F_Q4_R1_2_F</t>
  </si>
  <si>
    <t>{[MEDIA/CONF3E_Q4_R1_2_M]}</t>
  </si>
  <si>
    <t>CONF3F_Q4_R1_2_M</t>
  </si>
  <si>
    <t>CONF3F_Q4_R2_1_F</t>
  </si>
  <si>
    <t>CONF3F_Q4_R2_1_M</t>
  </si>
  <si>
    <t>CONF3F_Q4_R2_2_F</t>
  </si>
  <si>
    <t>CONF3F_Q4_R2_2_M</t>
  </si>
  <si>
    <t>CONF3F_Q4_R3_1_F</t>
  </si>
  <si>
    <t>CONF3F_Q4_R3_1_M</t>
  </si>
  <si>
    <t>CONF3F_Q4_R3_2_F</t>
  </si>
  <si>
    <t>CONF3F_Q4_R3_2_M</t>
  </si>
  <si>
    <t>CONF3F_Q4_R4_1_F</t>
  </si>
  <si>
    <t>CONF3F_Q4_R4_1_M</t>
  </si>
  <si>
    <t>CONF3F_Q4_R4_2_F</t>
  </si>
  <si>
    <t>CONF3F_Q4_R4_2_M</t>
  </si>
  <si>
    <t>CONF3F_Q5_F</t>
  </si>
  <si>
    <t>CONF3F_Q5_M</t>
  </si>
  <si>
    <t>CONF3F_Q5_R1_1_F</t>
  </si>
  <si>
    <t>CONF3F_Q5_R1_1_M</t>
  </si>
  <si>
    <t>CONF3F_Q5_R1_2_F</t>
  </si>
  <si>
    <t>CONF3F_Q5_R1_2_M</t>
  </si>
  <si>
    <t>CONF3F_Q5_R2_1_F</t>
  </si>
  <si>
    <t>{[MEDIA/CONF3D_Q5_R2_1_F]}</t>
  </si>
  <si>
    <t>CONF3F_Q5_R2_1_M</t>
  </si>
  <si>
    <t>{[MEDIA/CONF3D_Q5_R2_1_M]}</t>
  </si>
  <si>
    <t>CONF3F_Q5_R2_2_F</t>
  </si>
  <si>
    <t>CONF3F_Q5_R2_2_M</t>
  </si>
  <si>
    <t>CONF3F_Q5_R3_1_F</t>
  </si>
  <si>
    <t>CONF3F_Q5_R3_1_M</t>
  </si>
  <si>
    <t>CONF3F_Q5_R3_2_F</t>
  </si>
  <si>
    <t>CONF3F_Q5_R3_2_M</t>
  </si>
  <si>
    <t>CONF3F_Q5_R4_1_F</t>
  </si>
  <si>
    <t>CONF3F_Q5_R4_1_M</t>
  </si>
  <si>
    <t>CONF3F_Q5_R4_2_F</t>
  </si>
  <si>
    <t>CONF3F_Q5_R4_2_M</t>
  </si>
  <si>
    <t>CONF3F_Q6_F</t>
  </si>
  <si>
    <t>CONF3F_Q6_M</t>
  </si>
  <si>
    <t>CONF3F_Q6_R1_1_F</t>
  </si>
  <si>
    <t>The sky’s the limit for her. She’s constantly improving and will continue to get closer to the Top 10 worldwide.</t>
  </si>
  <si>
    <t>Je ne lui vois aucune limite, elle est en constante progression et va continuer de se rapprocher du Top 10 mondial.</t>
  </si>
  <si>
    <t>Nun, sie will ganz nach oben. Sie verbessert ständig ihre Leistungen und kommt den Top 10 der Welt immer näher.</t>
  </si>
  <si>
    <t>Para ella, el cielo es el límite. Está mejorando constantemente y seguirá acercándose al Top 10 mundial.</t>
  </si>
  <si>
    <t>Non ci sono limiti, si migliora costantemente e continuerà a avvicinarsi alla Top 10 mondiale.</t>
  </si>
  <si>
    <t>她的潜力无可限量。她在不断进步，很快就会更接近世界前十。</t>
  </si>
  <si>
    <t>Для неё нет пределов. Она постоянно прогрессирует и будет всё ближе к топ-10 мира.</t>
  </si>
  <si>
    <t>O céu é o limite para ela. Ela está em constante evolução e continuará a se aproximar do Top 10 mundial.</t>
  </si>
  <si>
    <t>CONF3F_Q6_R1_1_M</t>
  </si>
  <si>
    <t>The sky’s the limit for him. He’s constantly improving and will continue to get closer to the Top 10 worldwide.</t>
  </si>
  <si>
    <t>Je ne lui vois aucune limite, il est en constante progression et va continuer de se rapprocher du Top 10 mondial.</t>
  </si>
  <si>
    <t>Nun, er will ganz nach oben. Er verbessert ständig seine Leistungen und kommt den Top 10 der Welt immer näher.</t>
  </si>
  <si>
    <t>Para él, el cielo es el límite. Está mejorando constantemente y seguirá acercándose al Top 10 mundial.</t>
  </si>
  <si>
    <t>他的潜力无可限量。他在不断进步，很快就会更接近世界前十。</t>
  </si>
  <si>
    <t>Для него нет пределов. Он постоянно прогрессирует и будет всё ближе к топ-10 мира.</t>
  </si>
  <si>
    <t>O céu é o limite para ele. Ele está em constante evolução e continuará a se aproximar do Top 10 mundial.</t>
  </si>
  <si>
    <t>CONF3F_Q6_R1_2_F</t>
  </si>
  <si>
    <t>She doesn’t have one. Her potential is limitless if you ask me. She’ll be breaking into the upper echelons soon enough.</t>
  </si>
  <si>
    <t>Elle n’en a pas, son potentiel est infini selon moi, elle va bientôt truster les hautes sphères du classement.</t>
  </si>
  <si>
    <t>Für sie gibt es keine Grenze. Meiner Meinung nach ist ihr Potenzial noch lange nicht ausgereizt. Sie wird sich schnell in die oberen Reihen vorkämpfen.</t>
  </si>
  <si>
    <t>Ella no tiene techo. Su potencial es ilimitado. Pronto pasará a la élite.</t>
  </si>
  <si>
    <t>Non ci sono limiti, ha un potenziale infinito, secondo me. Presto sarà nei piani alti della classifica.</t>
  </si>
  <si>
    <t>她没有极限。依我看，她的潜能是无限的，很快就会跻身顶尖行列。</t>
  </si>
  <si>
    <t>У неё его нет. Её потенциал безграничен, если хочешь знать моё мнение. Скоро она войдёт в высшую элиту.</t>
  </si>
  <si>
    <t>Ela não tem um limite. O potencial dela é ilimitado, se me perguntar. Ela estará em breve entre as melhores do mundo.</t>
  </si>
  <si>
    <t>CONF3F_Q6_R1_2_M</t>
  </si>
  <si>
    <t>He doesn’t have one. His potential is limitless if you ask me. He’ll be breaking into the upper echelons soon enough.</t>
  </si>
  <si>
    <t>Il n’en a pas, son potentiel est infini selon moi, il va bientôt truster les hautes sphères du classement.</t>
  </si>
  <si>
    <t>Für ihn gibt es keine Grenzen. Meiner Meinung nach ist sein Potenzial noch lange nicht ausgereizt. Er wird sich schnell in die oberen Reihen vorkämpfen.</t>
  </si>
  <si>
    <t>Él no tiene techo. Su potencial es ilimitado. Pronto pasará a la élite.</t>
  </si>
  <si>
    <t>他没有极限。依我看，他的潜能是无限的，很快就会跻身顶尖行列。</t>
  </si>
  <si>
    <t>У него его нет. Его потенциал безграничен, если хочешь знать моё мнение. Скоро он войдёт в высшую элиту.</t>
  </si>
  <si>
    <t>Ele não tem um limite. O potencial dele é ilimitado, se me perguntar. Ele estará em breve entre as melhores do mundo.</t>
  </si>
  <si>
    <t>CONF3F_Q6_R2_1_F</t>
  </si>
  <si>
    <t>CONF3F_Q6_R2_1_M</t>
  </si>
  <si>
    <t>CONF3F_Q6_R2_2_F</t>
  </si>
  <si>
    <t>CONF3F_Q6_R2_2_M</t>
  </si>
  <si>
    <t>CONF3F_Q6_R3_1_F</t>
  </si>
  <si>
    <t>CONF3F_Q6_R3_1_M</t>
  </si>
  <si>
    <t>CONF3F_Q6_R3_2_F</t>
  </si>
  <si>
    <t>CONF3F_Q6_R3_2_M</t>
  </si>
  <si>
    <t>CONF3F_Q6_R4_1_F</t>
  </si>
  <si>
    <t>{[MEDIA/CONF3E_Q6_R4_1_F]}</t>
  </si>
  <si>
    <t>CONF3F_Q6_R4_1_M</t>
  </si>
  <si>
    <t>{[MEDIA/CONF3E_Q6_R4_1_M]}</t>
  </si>
  <si>
    <t>CONF3F_Q6_R4_2_F</t>
  </si>
  <si>
    <t>{[MEDIA/CONF3E_Q6_R4_2_M]}</t>
  </si>
  <si>
    <t>CONF3F_Q6_R4_2_M</t>
  </si>
  <si>
    <t>CONF3F_Q7_F</t>
  </si>
  <si>
    <t>CONF3F_Q7_M</t>
  </si>
  <si>
    <t>CONF3F_Q7_R1_1_F</t>
  </si>
  <si>
    <t>She’s never played at this level before, but she’s still got a few more steps to take before she can play with the best, so I hope this isn’t as good as it gets.</t>
  </si>
  <si>
    <t>Elle n’a effectivement jamais joué à ce niveau mais il lui reste plusieurs paliers à franchir pour jouer dans la cour des grands alors j’espère que ce n’est pas la forme de sa vie.</t>
  </si>
  <si>
    <t>Sie hat noch nie auf diesem Niveau gespielt, aber sie muss noch an einigen Details arbeiten, bevor sie es mit den Besten aufnehmen kann. Ich hoffe also sehr, dass das noch nicht alles gewesen ist.</t>
  </si>
  <si>
    <t>Nunca había jugado a este nivel, pero aún tiene que crecer algo más antes de poder jugar con las mejores, así que espero que este no sea su techo.</t>
  </si>
  <si>
    <t>Non ha mai giocato a un livello del genere prima d'ora, ma ha ancora un po' di strada da fare prima di giocare con il top del tennis, quindi speriamo che possa ancora migliorare.</t>
  </si>
  <si>
    <t>她以前从未打出这样的水平，但要与最强的选手一较高下，还得再迈出几步。但愿这还不是她的极限。</t>
  </si>
  <si>
    <t>Она никогда ещё не играла на таком уровне, но ей предстоит сделать ещё несколько шагов, прежде чем она сможет играть с лучшими, так что надеюсь, что это не предел.</t>
  </si>
  <si>
    <t>Ela nunca jogou neste nível antes, mas ainda tem alguns passos a dar antes de poder jogar com as melhores. Espero que este não seja o auge dela.</t>
  </si>
  <si>
    <t>CONF3F_Q7_R1_1_M</t>
  </si>
  <si>
    <t>He’s never played at this level before, but he’s still got a few more steps to take before he can play with the best, so I hope this isn’t as good as it gets.</t>
  </si>
  <si>
    <t>Il n’a effectivement jamais joué à ce niveau mais il lui reste plusieurs paliers à franchir pour jouer dans la cour des grands alors j’espère que ce n’est pas la forme de sa vie.</t>
  </si>
  <si>
    <t>Er hat noch nie auf diesem Niveau gespielt, aber er muss noch an einigen Details arbeiten, bevor er es mit den Besten aufnehmen kann. Ich hoffe also sehr, dass das noch nicht alles gewesen ist.</t>
  </si>
  <si>
    <t>Nunca había jugado a este nivel, pero aún tiene que crecer algo más antes de poder jugar con los mejores, así que espero que este no sea su techo.</t>
  </si>
  <si>
    <t>他以前从未打出这样的水平，但要与最强的选手一较高下，还得再迈出几步。但愿这还不是他的极限。</t>
  </si>
  <si>
    <t>Он никогда ещё не играл на таком уровне, но ему предстоит сделать ещё несколько шагов, прежде чем он сможет играть с лучшими, так что надеюсь, что это не предел.</t>
  </si>
  <si>
    <t>Ele nunca jogou neste nível antes, mas ainda tem alguns passos a dar antes de poder jogar com os melhores. Espero que este não seja o auge dele.</t>
  </si>
  <si>
    <t>CONF3F_Q7_R1_2_F</t>
  </si>
  <si>
    <t>{[MEDIA/CONF3E_Q7_R1_2_F]}</t>
  </si>
  <si>
    <t>CONF3F_Q7_R1_2_M</t>
  </si>
  <si>
    <t>{[MEDIA/CONF3E_Q7_R1_2_M]}</t>
  </si>
  <si>
    <t>CONF3F_Q7_R2_1_F</t>
  </si>
  <si>
    <t>CONF3F_Q7_R2_1_M</t>
  </si>
  <si>
    <t>CONF3F_Q7_R2_2_F</t>
  </si>
  <si>
    <t>We’ll have to wait to see if this can continue over the coming months and years, but she’s been a new player these last few weeks. Everyone’s hoping not to run into her in tournament right now.</t>
  </si>
  <si>
    <t>A voir si cela se prolonge dans les mois et années à venir, mais sur ces dernières semaines c’est un nouvelle joueuse, personne n’espère tomber sur elle dans son tableau.</t>
  </si>
  <si>
    <t>Wir müssen abwarten, ob sich das in den nächsten Monaten und Jahren so fortsetzen kann, aber in den letzten Wochen war sie wie verwandelt. Gerade jetzt möchte sich ihr niemand im Turnier stellen.</t>
  </si>
  <si>
    <t>Habrá que esperar para ver si sigue así durante los próximos meses y años, pero estas últimas semanas se ha convertido en una tenista nueva. En este momento, todas cruzan los dedos para no encontrársela en el cuadro del torneo.</t>
  </si>
  <si>
    <t>Vediamo se riesce a tenere questo livello nei prossimi mesi e nei prossimi anni. In queste ultime settimane è una giocatrice diversa, è quella da battere.</t>
  </si>
  <si>
    <t>我们还得再看看她能否在接下来的几个月甚至几年里维持这种状态，不过过去这几周，她就像变了一个人。现在所有人都希望别在比赛中和她交手。</t>
  </si>
  <si>
    <t>Посмотрим, сможет ли она сохранить такой уровень в ближайшие месяцы и годы, но в последние недели она будто стала новой игрокой. Сейчас все лишь надеются не попасть на неё в сетке турнира.</t>
  </si>
  <si>
    <t>Teremos que esperar para ver se isso pode continuar nos próximos meses e anos, mas ela tem sido uma nova jogadora nas últimas semanas. Todos esperam não encontrá-la em um torneio agora.</t>
  </si>
  <si>
    <t>CONF3F_Q7_R2_2_M</t>
  </si>
  <si>
    <t>We’ll have to wait to see if this can continue over the coming months and years, but he’s been a new player these last few weeks. Everyone’s hoping not to run into him in tournament right now.</t>
  </si>
  <si>
    <t>A voir si cela se prolonge dans les mois et années à venir, mais sur ces dernières semaines c’est un nouveau joueur, personne n’espère tomber sur lui dans son tableau.</t>
  </si>
  <si>
    <t>Wir müssen abwarten, ob sich das in den nächsten Monaten und Jahren fortsetzen so kann, aber in den letzten Wochen war er wie umgewandelt. Gerade jetzt möchte sich ihm niemand im Turnier stellen.</t>
  </si>
  <si>
    <t>Habrá que esperar para ver si sigue así durante los próximos meses y años, pero estas últimas semanas se ha convertido en un tenista nuevo. En este momento, todos cruzan los dedos para no encontrárselo en el cuadro del torneo.</t>
  </si>
  <si>
    <t>Vediamo se riesce a tenere questo livello nei prossimi mesi e nei prossimi anni. In queste ultime settimane è un giocatore diverso, è quello da battere.</t>
  </si>
  <si>
    <t>我们还得再看看他能否在接下来的几个月甚至几年里维持这种状态，不过过去这几周，他就像变了一个人。现在所有人都希望别在比赛中和他交手。</t>
  </si>
  <si>
    <t>Посмотрим, сможет ли он сохранить такой уровень в ближайшие месяцы и годы, но в последние недели он будто стал новым игроком. Сейчас все лишь надеются не попасть на него в сетке турнира.</t>
  </si>
  <si>
    <t>Teremos que esperar para ver se isso pode continuar nos próximos meses e anos, mas ele tem sido um novo jogador nas últimas semanas. Todos esperam não encontrá-lo em um torneio agora.</t>
  </si>
  <si>
    <t>CONF3F_Q7_R3_1_F</t>
  </si>
  <si>
    <t>CONF3F_Q7_R3_1_M</t>
  </si>
  <si>
    <t>CONF3F_Q7_R3_2_F</t>
  </si>
  <si>
    <t>CONF3F_Q7_R3_2_M</t>
  </si>
  <si>
    <t>CONF3F_Q7_R4_1_F</t>
  </si>
  <si>
    <t>CONF3F_Q7_R4_1_M</t>
  </si>
  <si>
    <t>CONF3F_Q7_R4_2_F</t>
  </si>
  <si>
    <t>CONF3F_Q7_R4_2_M</t>
  </si>
  <si>
    <t>CONF3F_Q8_F</t>
  </si>
  <si>
    <t>CONF3F_Q8_M</t>
  </si>
  <si>
    <t>CONF3F_Q8_R1_1_F</t>
  </si>
  <si>
    <t>CONF3F_Q8_R1_1_M</t>
  </si>
  <si>
    <t>CONF3F_Q8_R1_2_F</t>
  </si>
  <si>
    <t>{[MEDIA/CONF3E_Q8_R1_2_F]}</t>
  </si>
  <si>
    <t>CONF3F_Q8_R1_2_M</t>
  </si>
  <si>
    <t>{[MEDIA/CONF3E_Q8_R1_2_M]}</t>
  </si>
  <si>
    <t>CONF3F_Q8_R2_1_F</t>
  </si>
  <si>
    <t>CONF3F_Q8_R2_1_M</t>
  </si>
  <si>
    <t>CONF3F_Q8_R2_2_F</t>
  </si>
  <si>
    <t>CONF3F_Q8_R2_2_M</t>
  </si>
  <si>
    <t>CONF3F_Q8_R3_1_F</t>
  </si>
  <si>
    <t>CONF3F_Q8_R3_1_M</t>
  </si>
  <si>
    <t>CONF3F_Q8_R3_2_F</t>
  </si>
  <si>
    <t>CONF3F_Q8_R3_2_M</t>
  </si>
  <si>
    <t>CONF3F_Q9_F</t>
  </si>
  <si>
    <t>CONF3F_Q9_M</t>
  </si>
  <si>
    <t>CONF3F_Q9_R1_1_F</t>
  </si>
  <si>
    <t>CONF3F_Q9_R1_1_M</t>
  </si>
  <si>
    <t>CONF3F_Q9_R1_2_F</t>
  </si>
  <si>
    <t>{[MEDIA/CONF3E_Q9_R1_2_M]}</t>
  </si>
  <si>
    <t>CONF3F_Q9_R1_2_M</t>
  </si>
  <si>
    <t>CONF3F_Q9_R2_1_F</t>
  </si>
  <si>
    <t>CONF3F_Q9_R2_1_M</t>
  </si>
  <si>
    <t>CONF3F_Q9_R2_2_F</t>
  </si>
  <si>
    <t>CONF3F_Q9_R2_2_M</t>
  </si>
  <si>
    <t>CONF3F_Q9_R3_1_F</t>
  </si>
  <si>
    <t>{[MEDIA/CONF3E_Q9_R3_1_F]}</t>
  </si>
  <si>
    <t>CONF3F_Q9_R3_1_M</t>
  </si>
  <si>
    <t>{[MEDIA/CONF3E_Q9_R3_1_M]}</t>
  </si>
  <si>
    <t>CONF3F_Q9_R3_2_F</t>
  </si>
  <si>
    <t>CONF3F_Q9_R3_2_M</t>
  </si>
  <si>
    <t>CONF3F_Q9_R4_1_F</t>
  </si>
  <si>
    <t>CONF3F_Q9_R4_1_M</t>
  </si>
  <si>
    <t>CONF3F_Q9_R4_2_F</t>
  </si>
  <si>
    <t>CONF3F_Q9_R4_2_M</t>
  </si>
  <si>
    <t>CONF3G_Q1_F</t>
  </si>
  <si>
    <t>CONF3G_Q1_M</t>
  </si>
  <si>
    <t>CONF3G_Q1_R1_1_F</t>
  </si>
  <si>
    <t>CONF3G_Q1_R1_1_M</t>
  </si>
  <si>
    <t>CONF3G_Q1_R1_2_F</t>
  </si>
  <si>
    <t>CONF3G_Q1_R1_2_M</t>
  </si>
  <si>
    <t>CONF3G_Q1_R2_1_F</t>
  </si>
  <si>
    <t>CONF3G_Q1_R2_1_M</t>
  </si>
  <si>
    <t>CONF3G_Q1_R2_2_F</t>
  </si>
  <si>
    <t>CONF3G_Q1_R2_2_M</t>
  </si>
  <si>
    <t>CONF3G_Q1_R2_3_F</t>
  </si>
  <si>
    <t>CONF3G_Q1_R2_3_M</t>
  </si>
  <si>
    <t>CONF3G_Q1_R3_1_F</t>
  </si>
  <si>
    <t>CONF3G_Q1_R3_1_M</t>
  </si>
  <si>
    <t>CONF3G_Q1_R3_2_F</t>
  </si>
  <si>
    <t>CONF3G_Q1_R3_2_M</t>
  </si>
  <si>
    <t>CONF3G_Q1_R3_3_F</t>
  </si>
  <si>
    <t>CONF3G_Q1_R3_3_M</t>
  </si>
  <si>
    <t>CONF3G_Q1_R4_1_F</t>
  </si>
  <si>
    <t>CONF3G_Q1_R4_1_M</t>
  </si>
  <si>
    <t>CONF3G_Q1_R4_2_F</t>
  </si>
  <si>
    <t>CONF3G_Q1_R4_2_M</t>
  </si>
  <si>
    <t>CONF3G_Q1_R4_3_F</t>
  </si>
  <si>
    <t>CONF3G_Q1_R4_3_M</t>
  </si>
  <si>
    <t>CONF3G_Q1_R4_4_F</t>
  </si>
  <si>
    <t>CONF3G_Q1_R4_4_M</t>
  </si>
  <si>
    <t>CONF3G_Q10_F</t>
  </si>
  <si>
    <t>CONF3G_Q10_M</t>
  </si>
  <si>
    <t>CONF3G_Q10_R1_1_F</t>
  </si>
  <si>
    <t>CONF3G_Q10_R1_1_M</t>
  </si>
  <si>
    <t>CONF3G_Q10_R1_2_F</t>
  </si>
  <si>
    <t>CONF3G_Q10_R1_2_M</t>
  </si>
  <si>
    <t>CONF3G_Q10_R2_1_F</t>
  </si>
  <si>
    <t>Tennis is all about the details. They weren’t in her favor today, but her tournament is worthy of a very good player.</t>
  </si>
  <si>
    <t>Le tennis se joue sur des détails, ils n’ont pas été de son côté aujourd’hui mais son tournoi est digne d’une très bonne joueuse.</t>
  </si>
  <si>
    <t>Beim Tennis geht es wirklich um Detailarbeit. Und daran hat es heute gehapert. Aber ihr Turnier ist einer sehr guten Spielerin würdig.</t>
  </si>
  <si>
    <t>El tenis depende de los detalles. Hoy no los tenía de su parte, pero su torneo ha sido digno de una excelente tenista.</t>
  </si>
  <si>
    <t>Il tennis sta tutto nei dettagli. Oggi non erano a suo favore, ma ha disputato un torneo da grande tennista.</t>
  </si>
  <si>
    <t>网球成败在于细节。虽然她今天在细节上的处理还不够漂亮，但她在本次赛事中的表现已堪称一流。</t>
  </si>
  <si>
    <t>Теннис — это игра деталей. Сегодня они были не в её пользу, но её турнир был на уровне очень сильной спортсменки.</t>
  </si>
  <si>
    <t>O tênis é feito de detalhes. Eles não estiveram a favor dela hoje, mas o torneio dela é digno de uma jogadora muito boa.</t>
  </si>
  <si>
    <t>CONF3G_Q10_R2_1_M</t>
  </si>
  <si>
    <t>Tennis is all about the details. They weren’t in his favor today, but his tournament is worthy of a very good player.</t>
  </si>
  <si>
    <t>Le tennis se joue sur des détails, ils n’ont pas été de son côté aujourd’hui mais son tournoi est digne d’un très bon joueur.</t>
  </si>
  <si>
    <t>Beim Tennis geht es wirklich um Detailarbeit. Und daran hat es heute gehapert. Aber sein Turnier ist einem sehr guten Spieler würdig.</t>
  </si>
  <si>
    <t>El tenis depende de los detalles. Hoy no los tenía de su parte, pero su torneo ha sido digno de un excelente tenista.</t>
  </si>
  <si>
    <t>网球成败在于细节。虽然他今天在细节上的处理还不够漂亮，但他在本次赛事中的表现已堪称一流。</t>
  </si>
  <si>
    <t>Теннис — это игра деталей. Сегодня они были не в его пользу, но его турнир был на уровне очень сильного спортсмена.</t>
  </si>
  <si>
    <t>O tênis é feito de detalhes. Eles não estiveram a favor dele hoje, mas o torneio dele é digno de um jogador muito bom.</t>
  </si>
  <si>
    <t>CONF3G_Q10_R2_2_F</t>
  </si>
  <si>
    <t>CONF3G_Q10_R2_2_M</t>
  </si>
  <si>
    <t>CONF3G_Q10_R3_1_F</t>
  </si>
  <si>
    <t>CONF3G_Q10_R3_1_M</t>
  </si>
  <si>
    <t>CONF3G_Q10_R3_2_F</t>
  </si>
  <si>
    <t>CONF3G_Q10_R3_2_M</t>
  </si>
  <si>
    <t>CONF3G_Q10_R4_1_F</t>
  </si>
  <si>
    <t>CONF3G_Q10_R4_1_M</t>
  </si>
  <si>
    <t>CONF3G_Q10_R4_2_F</t>
  </si>
  <si>
    <t>CONF3G_Q10_R4_2_M</t>
  </si>
  <si>
    <t>CONF3G_Q11_F</t>
  </si>
  <si>
    <t>CONF3G_Q11_M</t>
  </si>
  <si>
    <t>CONF3G_Q11_R1_1_F</t>
  </si>
  <si>
    <t>CONF3G_Q11_R1_1_M</t>
  </si>
  <si>
    <t>CONF3G_Q11_R1_2_F</t>
  </si>
  <si>
    <t>{[MEDIA/CONF3F_Q11_R1_2_M]}</t>
  </si>
  <si>
    <t>CONF3G_Q11_R1_2_M</t>
  </si>
  <si>
    <t>CONF3G_Q11_R2_1_F</t>
  </si>
  <si>
    <t>{[MEDIA/CONF3F_Q11_R2_1_F]}</t>
  </si>
  <si>
    <t>CONF3G_Q11_R2_1_M</t>
  </si>
  <si>
    <t>{[MEDIA/CONF3F_Q11_R2_1_M]}</t>
  </si>
  <si>
    <t>CONF3G_Q11_R2_2_F</t>
  </si>
  <si>
    <t>{[MEDIA/CONF3F_Q11_R2_2_M]}</t>
  </si>
  <si>
    <t>CONF3G_Q11_R2_2_M</t>
  </si>
  <si>
    <t>CONF3G_Q11_R3_1_F</t>
  </si>
  <si>
    <t>CONF3G_Q11_R3_1_M</t>
  </si>
  <si>
    <t>CONF3G_Q11_R3_2_F</t>
  </si>
  <si>
    <t>{[MEDIA/CONF3F_Q11_R3_2_M]}</t>
  </si>
  <si>
    <t>CONF3G_Q11_R3_2_M</t>
  </si>
  <si>
    <t>CONF3G_Q11_R4_1_F</t>
  </si>
  <si>
    <t>CONF3G_Q11_R4_1_M</t>
  </si>
  <si>
    <t>CONF3G_Q11_R4_2_F</t>
  </si>
  <si>
    <t>CONF3G_Q11_R4_2_M</t>
  </si>
  <si>
    <t>CONF3G_Q12_F</t>
  </si>
  <si>
    <t>CONF3G_Q12_M</t>
  </si>
  <si>
    <t>CONF3G_Q12_R1_1_F</t>
  </si>
  <si>
    <t>CONF3G_Q12_R1_1_M</t>
  </si>
  <si>
    <t>CONF3G_Q12_R1_2_F</t>
  </si>
  <si>
    <t>{[MEDIA/CONF3F_Q12_R1_2_M]}</t>
  </si>
  <si>
    <t>CONF3G_Q12_R1_2_M</t>
  </si>
  <si>
    <t>CONF3G_Q12_R2_1_F</t>
  </si>
  <si>
    <t>CONF3G_Q12_R2_1_M</t>
  </si>
  <si>
    <t>CONF3G_Q12_R2_2_F</t>
  </si>
  <si>
    <t>{[MEDIA/CONF3F_Q12_R2_2_M]}</t>
  </si>
  <si>
    <t>CONF3G_Q12_R2_2_M</t>
  </si>
  <si>
    <t>CONF3G_Q12_R3_1_F</t>
  </si>
  <si>
    <t>CONF3G_Q12_R3_1_M</t>
  </si>
  <si>
    <t>CONF3G_Q12_R3_2_F</t>
  </si>
  <si>
    <t>CONF3G_Q12_R3_2_M</t>
  </si>
  <si>
    <t>CONF3G_Q12_R4_1_F</t>
  </si>
  <si>
    <t>CONF3G_Q12_R4_1_M</t>
  </si>
  <si>
    <t>CONF3G_Q12_R4_2_F</t>
  </si>
  <si>
    <t>CONF3G_Q12_R4_2_M</t>
  </si>
  <si>
    <t>CONF3G_Q2_F</t>
  </si>
  <si>
    <t>{[VAR_TM_FTNAME]} is now a winner on the professional circuit. Do you think she’s capable of a repeat performance?</t>
  </si>
  <si>
    <t>{[VAR_TM_FTNAME]} fait maintenant partie des lauréats sur le circuit professionnel, pensez-vous qu’elle soit capable de réitérer ce genre de performance ?</t>
  </si>
  <si>
    <t>{[VAR_TM_FTNAME]} gehört jetzt zu den Gewinnern der Profi-Tour. Sind Sie der Meinung, dass es ihr gelingen wird, diese Leistung zu wiederholen?</t>
  </si>
  <si>
    <t>{[VAR_TM_FTNAME]} ya ha conseguido los laureles en el circuito profesional. ¿La cree capaz de repetir su actuación?</t>
  </si>
  <si>
    <t>{[VAR_TM_FTNAME]} ha vinto un titolo nel circuito professionisti. Secondo lei è in grado di ripetere questa prestazione?</t>
  </si>
  <si>
    <t>{[VAR_TM_FTNAME]}如今已是职业巡回赛的冠军得主。您认为她能否再现这次的出色表现？</t>
  </si>
  <si>
    <t>{[VAR_TM_FTNAME]} теперь победительница на профессиональном туре. Как думаете, она способна повторить этот успех?</t>
  </si>
  <si>
    <t>{[VAR_TM_FTNAME]} se tornou campeã no circuito profissional. Você acha que ela é capaz de repetir o feito?</t>
  </si>
  <si>
    <t>CONF3G_Q2_M</t>
  </si>
  <si>
    <t>{[VAR_TM_FTNAME]} is now a winner on the professional circuit. Do you think he’s capable of a repeat performance?</t>
  </si>
  <si>
    <t>{[VAR_TM_FTNAME]} fait maintenant partie des lauréats sur le circuit professionnel, pensez-vous qu’il soit capable de réitérer ce genre de performance ?</t>
  </si>
  <si>
    <t>{[VAR_TM_FTNAME]} gehört jetzt zu den Gewinnern der Profi-Tour. Sind Sie der Meinung, dass es ihm gelingen wird, diese Leistung zu wiederholen?</t>
  </si>
  <si>
    <t>{[VAR_TM_FTNAME]} ya ha conseguido los laureles en el circuito profesional. ¿Lo cree capaz de repetir su actuación?</t>
  </si>
  <si>
    <t>{[VAR_TM_FTNAME]}如今已是职业巡回赛的冠军得主。您认为他能否再现这次的出色表现？</t>
  </si>
  <si>
    <t>{[VAR_TM_FTNAME]} теперь победитель на профессиональном туре. Как думаете, он способен повторить этот успех?</t>
  </si>
  <si>
    <t>{[VAR_TM_FTNAME]} se tornou campeão no circuito profissional. Você acha que ele é capaz de repetir o feito?</t>
  </si>
  <si>
    <t>CONF3G_Q2_R1_1_F</t>
  </si>
  <si>
    <t>CONF3G_Q2_R1_1_M</t>
  </si>
  <si>
    <t>CONF3G_Q2_R1_2_F</t>
  </si>
  <si>
    <t>CONF3G_Q2_R1_2_M</t>
  </si>
  <si>
    <t>CONF3G_Q2_R1_3_F</t>
  </si>
  <si>
    <t>CONF3G_Q2_R1_3_M</t>
  </si>
  <si>
    <t>CONF3G_Q2_R2_1_F</t>
  </si>
  <si>
    <t>Of course! I think this title won’t be her last, let alone her most prestigious.</t>
  </si>
  <si>
    <t>Absolument ! Je pense que ce titre ne sera pas son dernier, et encore moins le plus prestigieux.</t>
  </si>
  <si>
    <t>Natürlich! Ich bin fest davon überzeugt, dass das hier nicht ihr letzter Titel sein wird und schon gar nicht ihr wichtigster.</t>
  </si>
  <si>
    <t>¡Por supuesto! Creo que este no va a ser su último título, ni tampoco el más prestigioso.</t>
  </si>
  <si>
    <t>Ovviamente! Non credo che sarà l'ultimo titolo o il più prestigioso che vince.</t>
  </si>
  <si>
    <t>当然！我相信这绝不会是她最后一个冠军，更不会是她最重要的那个。</t>
  </si>
  <si>
    <t>Конечно! Думаю, этот титул будет далеко не последним и уж точно не самым престижным для неё.</t>
  </si>
  <si>
    <t>Claro! Acho que este título não será o último dela, muito menos o mais prestigiado.</t>
  </si>
  <si>
    <t>CONF3G_Q2_R2_1_M</t>
  </si>
  <si>
    <t>Of course! I think this title won’t be his last, let alone his most prestigious.</t>
  </si>
  <si>
    <t>Natürlich! Ich bin fest davon überzeugt, dass das hier nicht sein letzter Titel sein wird und schon gar nicht sein wichtigster.</t>
  </si>
  <si>
    <t>当然！我相信这绝不会是他最后一个冠军，更不会是他最重要的那个。</t>
  </si>
  <si>
    <t>Конечно! Думаю, этот титул будет далеко не последним и уж точно не самым престижным для него.</t>
  </si>
  <si>
    <t>Claro! Acho que este título não será o último dele, muito menos o mais prestigiado.</t>
  </si>
  <si>
    <t>CONF3G_Q2_R2_2_F</t>
  </si>
  <si>
    <t>CONF3G_Q2_R2_2_M</t>
  </si>
  <si>
    <t>CONF3G_Q2_R2_3_F</t>
  </si>
  <si>
    <t>CONF3G_Q2_R2_3_M</t>
  </si>
  <si>
    <t>CONF3G_Q2_R3_1_F</t>
  </si>
  <si>
    <t>CONF3G_Q2_R3_1_M</t>
  </si>
  <si>
    <t>CONF3G_Q2_R3_2_F</t>
  </si>
  <si>
    <t>CONF3G_Q2_R3_2_M</t>
  </si>
  <si>
    <t>CONF3G_Q2_R4_1_F</t>
  </si>
  <si>
    <t>CONF3G_Q2_R4_1_M</t>
  </si>
  <si>
    <t>CONF3G_Q2_R4_2_F</t>
  </si>
  <si>
    <t>CONF3G_Q2_R4_2_M</t>
  </si>
  <si>
    <t>CONF3G_Q2_R5_1_F</t>
  </si>
  <si>
    <t>CONF3G_Q2_R5_1_M</t>
  </si>
  <si>
    <t>CONF3G_Q2_R5_2_F</t>
  </si>
  <si>
    <t>CONF3G_Q2_R5_2_M</t>
  </si>
  <si>
    <t>CONF3G_Q3_F</t>
  </si>
  <si>
    <t>CONF3G_Q3_M</t>
  </si>
  <si>
    <t>CONF3G_Q3_R1_1_F</t>
  </si>
  <si>
    <t>CONF3G_Q3_R1_1_M</t>
  </si>
  <si>
    <t>CONF3G_Q3_R1_2_F</t>
  </si>
  <si>
    <t>CONF3G_Q3_R1_2_M</t>
  </si>
  <si>
    <t>CONF3G_Q3_R2_1_F</t>
  </si>
  <si>
    <t>CONF3G_Q3_R2_1_M</t>
  </si>
  <si>
    <t>CONF3G_Q3_R2_2_F</t>
  </si>
  <si>
    <t>CONF3G_Q3_R2_2_M</t>
  </si>
  <si>
    <t>CONF3G_Q3_R2_3_F</t>
  </si>
  <si>
    <t>CONF3G_Q3_R2_3_M</t>
  </si>
  <si>
    <t>CONF3G_Q3_R3_1_F</t>
  </si>
  <si>
    <t>CONF3G_Q3_R3_1_M</t>
  </si>
  <si>
    <t>CONF3G_Q3_R3_2_F</t>
  </si>
  <si>
    <t>CONF3G_Q3_R3_2_M</t>
  </si>
  <si>
    <t>CONF3G_Q3_R4_1_F</t>
  </si>
  <si>
    <t>CONF3G_Q3_R4_1_M</t>
  </si>
  <si>
    <t>CONF3G_Q3_R4_2_F</t>
  </si>
  <si>
    <t>CONF3G_Q3_R4_2_M</t>
  </si>
  <si>
    <t>CONF3G_Q3_R4_3_F</t>
  </si>
  <si>
    <t>CONF3G_Q3_R4_3_M</t>
  </si>
  <si>
    <t>CONF3G_Q4_F</t>
  </si>
  <si>
    <t>This is the first time that {[VAR_TM_FULLNAME]} has won a professional tournament. Can she aim for even bigger tournaments?</t>
  </si>
  <si>
    <t>C’est la première fois que {[VAR_TM_FULLNAME]} remporte un tournoi en professionnel, peut-elle viser les tournois mieux cotés ?</t>
  </si>
  <si>
    <t>Dies ist das erste Mal, dass {[VAR_TM_FULLNAME]} ein Profi-Turnier gewonnen hat. Ist sie so weit, auch größere Turniere anzupacken?</t>
  </si>
  <si>
    <t>Esta es la primera vez que {[VAR_TM_FULLNAME]} gana un torneo profesional. ¿Puede aspirar a torneos aún más importantes?</t>
  </si>
  <si>
    <t>È la prima volta che {[VAR_TM_FULLNAME]} vince un torneo pro. Secondo lei, può puntare ancora più in alto?</t>
  </si>
  <si>
    <t>这是{[VAR_TM_FULLNAME]}首次赢得职业赛事冠军。她能否冲击更高级别的赛事？</t>
  </si>
  <si>
    <t>Это первый раз, когда {[VAR_TM_FULLNAME]} выиграла профессиональный турнир. Может ли она нацелиться на турниры ещё крупнее?</t>
  </si>
  <si>
    <t>Esta é a primeira vez que {[VAR_TM_FULLNAME]} vence um torneio profissional. Ela pode almejar torneios ainda maiores?</t>
  </si>
  <si>
    <t>CONF3G_Q4_M</t>
  </si>
  <si>
    <t>This is the first time that {[VAR_TM_FULLNAME]} has won a professional tournament. Can he aim for even bigger tournaments?</t>
  </si>
  <si>
    <t>C’est la première fois que {[VAR_TM_FULLNAME]} remporte un tournoi en professionnel, peut-il viser les tournois mieux cotés ?</t>
  </si>
  <si>
    <t>Dies ist das erste Mal, dass {[VAR_TM_FULLNAME]} ein Profi-Turnier gewonnen hat. Ist er so weit, auch größere Turniere anzupacken?</t>
  </si>
  <si>
    <t>这是{[VAR_TM_FULLNAME]}首次赢得职业赛事冠军。他能否冲击更高级别的赛事？</t>
  </si>
  <si>
    <t>Это первый раз, когда {[VAR_TM_FULLNAME]} выиграл профессиональный турнир. Может ли он нацелиться на турниры ещё крупнее?</t>
  </si>
  <si>
    <t>Esta é a primeira vez que {[VAR_TM_FULLNAME]} vence um torneio profissional. Ele pode almejar torneios ainda maiores?</t>
  </si>
  <si>
    <t>CONF3G_Q4_R1_1_F</t>
  </si>
  <si>
    <t>CONF3G_Q4_R1_1_M</t>
  </si>
  <si>
    <t>CONF3G_Q4_R1_2_F</t>
  </si>
  <si>
    <t>CONF3G_Q4_R1_2_M</t>
  </si>
  <si>
    <t>CONF3G_Q4_R2_1_F</t>
  </si>
  <si>
    <t>CONF3G_Q4_R2_1_M</t>
  </si>
  <si>
    <t>CONF3G_Q4_R2_2_F</t>
  </si>
  <si>
    <t>CONF3G_Q4_R2_2_M</t>
  </si>
  <si>
    <t>CONF3G_Q4_R3_1_F</t>
  </si>
  <si>
    <t>She won a trophy much faster than I had anticipated. We’ll see about the rest later.</t>
  </si>
  <si>
    <t>Elle a remporté un trophée plus rapidement que je ne l’envisageais, nous verrons plus tard pour la suite.</t>
  </si>
  <si>
    <t>Sie hat den Pokal viel schneller gewonnen, als ich zu hoffen gewagt hätte. Was den Rest angeht, nun, abwarten.</t>
  </si>
  <si>
    <t>Ha ganado un trofeo mucho más rápido de lo que yo esperaba. El resto ya lo iremos viendo más adelante.</t>
  </si>
  <si>
    <t>Ha vinto un trofeo più velocemente di quanto mi aspettassi. Al resto ci pensiamo dopo.</t>
  </si>
  <si>
    <t>她拿到冠军的速度比我预想的还要快，余下的目标我们日后再说。</t>
  </si>
  <si>
    <t>Она выиграла трофей гораздо быстрее, чем я ожидал. Остальное увидим позже.</t>
  </si>
  <si>
    <t>Ela ganhou um troféu muito mais rápido do que eu esperava. Veremos o resto depois.</t>
  </si>
  <si>
    <t>CONF3G_Q4_R3_1_M</t>
  </si>
  <si>
    <t>He won a trophy much faster than I had anticipated. We’ll see about the rest later.</t>
  </si>
  <si>
    <t>Il a remporté un trophée plus rapidement que je ne l’envisageais, nous verrons plus tard pour la suite.</t>
  </si>
  <si>
    <t>Er hat den Pokal viel schneller gewonnen, als ich zu hoffen gewagt hätte. Was den Rest angeht, nun, abwarten.</t>
  </si>
  <si>
    <t>他拿到冠军的速度比我预想的还要快，余下的目标我们日后再说。</t>
  </si>
  <si>
    <t>Он выиграл трофей гораздо быстрее, чем я ожидал. Остальное увидим позже.</t>
  </si>
  <si>
    <t>Ele ganhou um troféu muito mais rápido do que eu esperava. Veremos o resto depois.</t>
  </si>
  <si>
    <t>CONF3G_Q4_R3_2_F</t>
  </si>
  <si>
    <t>Already, it would be fantastic if she could win other titles on the circuit. We have time before we need to start aiming for the higher-ranked tournaments.</t>
  </si>
  <si>
    <t>Si elle gagne d’autres titres sur le circuit ce serait déjà magnifique, nous avons du temps avant de viser les tournois plus cotés.</t>
  </si>
  <si>
    <t>Es wäre ja schon fantastisch, wenn sie andere Titel dieser Tour gewinnen könnte. Uns bleibt noch Zeit, bevor wir auf die höher dotierten Turniere abzielen.</t>
  </si>
  <si>
    <t>Ya de por sí sería genial que pudiera ganar otros títulos en el circuito. Tiempo hay para empezar a plantearnos torneos más importantes.</t>
  </si>
  <si>
    <t>Sarebbe bellissimo vincere altri titoli nel circuito. Ma c'è ancora tempo prima di puntare a tornei più grandi.</t>
  </si>
  <si>
    <t>如果她能在巡回赛中再赢下一些冠军，那就太棒了。我们还有时间，不必急于瞄准更高级别的赛事。</t>
  </si>
  <si>
    <t>Уже сейчас было бы здорово, если бы она смогла выиграть другие титулы на турах. У нас есть время, прежде чем нацеливаться на более престижные турниры.</t>
  </si>
  <si>
    <t>Já seria fantástico se ela pudesse ganhar outros títulos no circuito. Temos tempo antes de precisarmos começar a mirar em torneios de maior ranking.</t>
  </si>
  <si>
    <t>CONF3G_Q4_R3_2_M</t>
  </si>
  <si>
    <t>Already, it would be fantastic if he could win other titles on the circuit. We have time before we need to start aiming for the higher-ranked tournaments.</t>
  </si>
  <si>
    <t>S’il gagne d’autres titres sur le circuit ce serait déjà magnifique, nous avons du temps avant de viser les tournois plus cotés.</t>
  </si>
  <si>
    <t>Es wäre ja schon fantastisch, wenn er noch andere Titel dieser Tour gewinnen würde. Uns bleibt noch Zeit, bevor wir auf die höher dotierten Turniere abzielen.</t>
  </si>
  <si>
    <t>如果他能在巡回赛中再赢下一些冠军，那就太棒了。我们还有时间，不必急于瞄准更高级别的赛事。</t>
  </si>
  <si>
    <t>Уже сейчас было бы здорово, если бы он смог выиграть другие титулы на турах. У нас есть время, прежде чем нацеливаться на более престижные турниры.</t>
  </si>
  <si>
    <t>Já seria fantástico se ele pudesse ganhar outros títulos no circuito. Temos tempo antes de precisarmos começar a mirar em torneios de maior ranking.</t>
  </si>
  <si>
    <t>CONF3G_Q4_R4_1_F</t>
  </si>
  <si>
    <t>CONF3G_Q4_R4_1_M</t>
  </si>
  <si>
    <t>CONF3G_Q4_R4_2_F</t>
  </si>
  <si>
    <t>CONF3G_Q4_R4_2_M</t>
  </si>
  <si>
    <t>CONF3G_Q5_F</t>
  </si>
  <si>
    <t>Was winning a tournament one of {[VAR_TM_FULLNAME]}’s goals for the season? Can we say that her season has been a success?</t>
  </si>
  <si>
    <t>Est-ce que remporter un tournoi faisait partie des objectifs de {[VAR_TM_FULLNAME]} ? Peut-on en conclure que sa saison est réussie ?</t>
  </si>
  <si>
    <t>War der Sieg in einem Turnier eines der Ziele, dass sich {[VAR_TM_FULLNAME]} für diese Saison gesetzt hatte? Dürfen wir behaupten, dass ihre Saison ein voller Erfolg war?</t>
  </si>
  <si>
    <t>¿Ganar un torneo era uno de los objetivos de {[VAR_TM_FULLNAME]} para la temporada? ¿Podemos decir que su temporada ha sido un éxito?</t>
  </si>
  <si>
    <t>Era uno degli obiettivi stagionali di {[VAR_TM_FULLNAME]} quello di vincere un torneo? Possiamo dire che questa stagione sia stata un successo?</t>
  </si>
  <si>
    <t>赢得一项赛事冠军，是{[VAR_TM_FULLNAME]}这个赛季的目标之一吗？能否说她在本赛季已经取得了成功？</t>
  </si>
  <si>
    <t>Была ли победа на турнире одной из целей {[VAR_TM_FULLNAME]} на сезон? Можно ли сказать, что её сезон был успешным?</t>
  </si>
  <si>
    <t>Ganhar um torneio era um dos objetivos de {[VAR_TM_FULLNAME]} para a temporada? Podemos dizer que a temporada dela foi um sucesso?</t>
  </si>
  <si>
    <t>CONF3G_Q5_M</t>
  </si>
  <si>
    <t>Was winning a tournament one of {[VAR_TM_FULLNAME]}’s goals for the season? Can we say that his season has been a success?</t>
  </si>
  <si>
    <t>War der Sieg in einem Turnier eines der Ziele, dass sich {[VAR_TM_FULLNAME]} für diese Saison gesetzt hatte? Dürfen wir behaupten, dass seine Saison ein voller Erfolg war?</t>
  </si>
  <si>
    <t>赢得一项赛事冠军，是{[VAR_TM_FULLNAME]}这个赛季的目标之一吗？能否说他在本赛季已经取得了成功？</t>
  </si>
  <si>
    <t>Была ли победа на турнире одной из целей {[VAR_TM_FULLNAME]} на сезон? Можно ли сказать, что его сезон был успешным?</t>
  </si>
  <si>
    <t>Ganhar um torneio era um dos objetivos de {[VAR_TM_FULLNAME]} para a temporada? Podemos dizer que a temporada dele foi um sucesso?</t>
  </si>
  <si>
    <t>CONF3G_Q5_R1_1_F</t>
  </si>
  <si>
    <t>CONF3G_Q5_R1_1_M</t>
  </si>
  <si>
    <t>CONF3G_Q5_R1_2_F</t>
  </si>
  <si>
    <t>CONF3G_Q5_R1_2_M</t>
  </si>
  <si>
    <t>CONF3G_Q5_R2_1_F</t>
  </si>
  <si>
    <t>CONF3G_Q5_R2_1_M</t>
  </si>
  <si>
    <t>CONF3G_Q5_R2_2_F</t>
  </si>
  <si>
    <t>CONF3G_Q5_R2_2_M</t>
  </si>
  <si>
    <t>CONF3G_Q5_R3_1_F</t>
  </si>
  <si>
    <t>{[MEDIA/CONF3G_Q5_R3_1_M]}</t>
  </si>
  <si>
    <t>CONF3G_Q5_R3_1_M</t>
  </si>
  <si>
    <t>Absolutely not. Now that we’ve seen what {[VAR_TM_FIRSTNAME]} is capable of, it needs to be repeated.</t>
  </si>
  <si>
    <t>Absolument pas, maintenant que l’on a vu de quoi {[VAR_TM_FIRSTNAME]} était capable il faut le répéter.</t>
  </si>
  <si>
    <t>Auf gar keinen Fall. Jetzt, wo wir gesehen haben, wozu {[VAR_TM_FIRSTNAME]} in der Lage ist, müssen wir das Ganze nur noch wiederholen.</t>
  </si>
  <si>
    <t>Desde luego que no. Ahora que hemos visto de lo que {[VAR_TM_FIRSTNAME]} es capaz, tenemos que repetirlo.</t>
  </si>
  <si>
    <t>Assolutamente no. Adesso che {[VAR_TM_FIRSTNAME]} ha dimostrato quello che può fare, deve ripetersi.</t>
  </si>
  <si>
    <t>当然不是。既然我们已经见识到{[VAR_TM_FIRSTNAME]}的实力，就必须再次做到这一点。</t>
  </si>
  <si>
    <t>Абсолютно нет. Теперь, когда мы увидели, на что способен {[VAR_TM_FIRSTNAME]}, это нужно повторить.</t>
  </si>
  <si>
    <t>Absolutamente não. Agora que vimos do que {[VAR_TM_FIRSTNAME]} é capaz, isso precisa ser repetido.</t>
  </si>
  <si>
    <t>CONF3G_Q5_R3_2_F</t>
  </si>
  <si>
    <t>CONF3G_Q5_R3_2_M</t>
  </si>
  <si>
    <t>CONF3G_Q5_R4_1_F</t>
  </si>
  <si>
    <t>CONF3G_Q5_R4_1_M</t>
  </si>
  <si>
    <t>CONF3G_Q5_R4_2_F</t>
  </si>
  <si>
    <t>Already, the results are positive, so I hope {[VAR_TM_FULLNAME]} will enjoy herself out on the court for the rest of the season.</t>
  </si>
  <si>
    <t>Le bilan est d’ores et déjà positif, j’espère que {[VAR_TM_FULLNAME]} s’amusera sur le terrain jusqu’à la fin de saison.</t>
  </si>
  <si>
    <t>Nun ja, die Ergebnisse sind bisher ganz gut, ich hoffe also, dass {[VAR_TM_FULLNAME]} sich für den Rest der Saison auf dem Rasen austoben kann.</t>
  </si>
  <si>
    <t>Solo estos resultados son ya de por sí positivos, así que espero que {[VAR_TM_FULLNAME]} se divierta en el campo durante el resto de la temporada.</t>
  </si>
  <si>
    <t>Intanto, ha portato a casa un buon risultato. Spero che per il resto della stagione {[VAR_TM_FULLNAME]} pensi solo a divertirsi in campo.</t>
  </si>
  <si>
    <t>目前成绩已经很不错了，我希望{[VAR_TM_FULLNAME]} 能在接下来的赛季中继续享受在球场上的时光。</t>
  </si>
  <si>
    <t>Уже сейчас результаты положительные, так что я надеюсь, что {[VAR_TM_FULLNAME]} получит удовольствие на корте до конца сезона.</t>
  </si>
  <si>
    <t>Os resultados já são positivos, então espero que {[VAR_TM_FULLNAME]} se divirta em quadra pelo resto da temporada.</t>
  </si>
  <si>
    <t>CONF3G_Q5_R4_2_M</t>
  </si>
  <si>
    <t>Already, the results are positive, so I hope {[VAR_TM_FULLNAME]} will enjoy himself out on the court for the rest of the season.</t>
  </si>
  <si>
    <t>CONF3G_Q6_F</t>
  </si>
  <si>
    <t>CONF3G_Q6_M</t>
  </si>
  <si>
    <t>CONF3G_Q6_R1_1_F</t>
  </si>
  <si>
    <t>The sky’s the limit for her. She’s constantly improving and will continue to get closer to the Top 50 worldwide.</t>
  </si>
  <si>
    <t>Je ne lui vois aucune limite, elle est en constante progression et va continuer de se rapprocher du Top 50 mondial.</t>
  </si>
  <si>
    <t>Nun, sie will ganz nach oben. Sie verbessert ihre Leistungen ständig und wird sich nach und nach unter die Top 50 der Welt spielen.</t>
  </si>
  <si>
    <t>Para ella, el cielo es el límite. Está mejorando constantemente y seguirá acercándose al Top 50 mundial.</t>
  </si>
  <si>
    <t>Non ha limiti, si migliora costantemente e continuerà a avvicinarsi alla Top 50 mondiale.</t>
  </si>
  <si>
    <t>她潜力无限，正在不断进步，并将继续逼近世界前五十的行列。</t>
  </si>
  <si>
    <t>Её возможности безграничны. Она постоянно прогрессирует и будет всё ближе подбираться к топ-50 мира.</t>
  </si>
  <si>
    <t>O céu é o limite para ela. Ela está em constante evolução e continuará se aproximando do Top 50 mundial.</t>
  </si>
  <si>
    <t>CONF3G_Q6_R1_1_M</t>
  </si>
  <si>
    <t>The sky’s the limit for him. He’s constantly improving and will continue to get closer to the Top 50 worldwide.</t>
  </si>
  <si>
    <t>Je ne lui vois aucune limite, il est en constante progression et va continuer de se rapprocher du Top 50 mondial.</t>
  </si>
  <si>
    <t>Nun, er will ganz nach oben. Er verbessert seine Leistungen ständig und wird sich nach und nach unter die Top 50 der Welt spielen.</t>
  </si>
  <si>
    <t>Para él, el cielo es el límite. Está mejorando constantemente y seguirá acercándose al Top 50 mundial.</t>
  </si>
  <si>
    <t>他潜力无限，正在不断进步，并将继续逼近世界前五十的行列。</t>
  </si>
  <si>
    <t>Его возможности безграничны. Он постоянно прогрессирует и будет всё ближе подбираться к топ-50 мира.</t>
  </si>
  <si>
    <t>O céu é o limite para ele. Ele está em constante evolução e continuará se aproximando do Top 50 mundial.</t>
  </si>
  <si>
    <t>CONF3G_Q6_R1_2_F</t>
  </si>
  <si>
    <t>{[MEDIA/CONF3F_Q6_R1_2_F]}</t>
  </si>
  <si>
    <t>CONF3G_Q6_R1_2_M</t>
  </si>
  <si>
    <t>{[MEDIA/CONF3F_Q6_R1_2_M]}</t>
  </si>
  <si>
    <t>CONF3G_Q6_R2_1_F</t>
  </si>
  <si>
    <t>CONF3G_Q6_R2_1_M</t>
  </si>
  <si>
    <t>CONF3G_Q6_R2_2_F</t>
  </si>
  <si>
    <t>CONF3G_Q6_R2_2_M</t>
  </si>
  <si>
    <t>CONF3G_Q6_R3_1_F</t>
  </si>
  <si>
    <t>CONF3G_Q6_R3_1_M</t>
  </si>
  <si>
    <t>CONF3G_Q6_R3_2_F</t>
  </si>
  <si>
    <t>CONF3G_Q6_R3_2_M</t>
  </si>
  <si>
    <t>CONF3G_Q6_R4_1_F</t>
  </si>
  <si>
    <t>I'm not sure she can go any higher, she might be missing something to play at the highest level.</t>
  </si>
  <si>
    <t>Je ne suis pas sûr qu’elle puisse aller plus haut, il risque de lui manquer quelque chose pour jouer au plus haut niveau.</t>
  </si>
  <si>
    <t>Ich bin mir nicht sicher, ob sie noch höher aufsteigen kann. Vielleicht fehlt ihr das gewisse Etwas, um es bis in die Weltrangliste zu schaffen.</t>
  </si>
  <si>
    <t>No tengo claro que pueda llegar más arriba; es posible que no tenga lo necesario para jugar al más alto nivel.</t>
  </si>
  <si>
    <t>Non penso che possa puntare più in alto, non credo abbia la stoffa per giocare a livelli più alti.</t>
  </si>
  <si>
    <t>我不确定她是否还能更进一步，要跻身顶级赛事或许还欠缺些火候。</t>
  </si>
  <si>
    <t>Не уверен, что она сможет подняться выше — возможно, ей чего-то не хватает, чтобы играть на самом высоком уровне.</t>
  </si>
  <si>
    <t>Não tenho certeza se ela pode ir mais alto, talvez falte algo para jogar no mais alto nível.</t>
  </si>
  <si>
    <t>CONF3G_Q6_R4_1_M</t>
  </si>
  <si>
    <t>I'm not sure he can go any higher, he might be missing something to play at the highest level.</t>
  </si>
  <si>
    <t>Je ne suis pas sûr qu’il puisse aller plus haut, il risque de lui manquer quelque chose pour jouer au plus haut niveau.</t>
  </si>
  <si>
    <t>Ich bin mir nicht sicher, ob er noch höher aufsteigen kann. Vielleicht fehlt ihm das gewisse Etwas, um es bis in die Weltrangliste zu schaffen.</t>
  </si>
  <si>
    <t>我不确定他是否还能更进一步，要跻身顶级赛事或许还欠缺些火候。</t>
  </si>
  <si>
    <t>Не уверен, что он сможет подняться выше — возможно, ему чего-то не хватает, чтобы играть на самом высоком уровне.</t>
  </si>
  <si>
    <t>Não tenho certeza se ele pode ir mais alto, talvez falte algo para jogar no mais alto nível.</t>
  </si>
  <si>
    <t>CONF3G_Q6_R4_2_F</t>
  </si>
  <si>
    <t>She’s playing at her best. I doubt she can improve a whole lot, but she could maybe have a good run in a more prestigious tournament with a little luck.</t>
  </si>
  <si>
    <t>Elle joue à son meilleur niveau, je ne crois pas qu’elle puisse s’améliorer beaucoup mais elle peut peut-être faire un coup sur un tournoi plus prestigieux en cas d’opportunité.</t>
  </si>
  <si>
    <t>Sie gibt wirklich ihr Bestes. Ich denke nicht, dass sie noch viel besser werden wird, aber mit ein wenig Glück könnte sie sich in einem der bekannteren Turniere sicher behaupten.</t>
  </si>
  <si>
    <t>Está en su mejor momento. Dudo que pueda mejorar mucho más pero, con un poco de suerte, quizá pueda firmar una buena actuación en un torneo más prestigioso.</t>
  </si>
  <si>
    <t>Sta giocando al suo meglio, ma non credo che possa migliorarsi ancora. Però con un po' di fortuna, farà bella figura nei tornei più prestigiosi.</t>
  </si>
  <si>
    <t>她已经倾尽全力。虽难有质的飞跃，但如果运气好，或许还能在更高规格的赛事中有所作为。</t>
  </si>
  <si>
    <t>Она играет на своём лучшем уровне. Сомневаюсь, что она сможет сильно прибавить, но при небольшой удаче она может хорошо выступить на более престижном турнире.</t>
  </si>
  <si>
    <t>Ela está jogando no seu melhor. Duvido que ela possa melhorar muito, mas talvez ela possa ter uma boa sequência em um torneio mais prestigiado com um pouco de sorte.</t>
  </si>
  <si>
    <t>CONF3G_Q6_R4_2_M</t>
  </si>
  <si>
    <t>He’s playing at his best. I doubt he can improve a whole lot, but he could maybe have a good run in a more prestigious tournament with a little luck.</t>
  </si>
  <si>
    <t>Il joue à son meilleur niveau, je ne crois pas qu’il puisse s’améliorer beaucoup mais il peut peut-être faire un coup sur un tournoi plus prestigieux en cas d’opportunité.</t>
  </si>
  <si>
    <t>Er gibt wirklich sein Bestes. Ich denke nicht, dass er noch viel besser werden wird, aber mit ein wenig Glück könnte er sich in einem der bekannteren Turniere sicher behaupten.</t>
  </si>
  <si>
    <t>他已经倾尽全力。虽难有质的飞跃，但如果运气好，或许还能在更高规格的赛事中有所作为。</t>
  </si>
  <si>
    <t>Он играет на своём лучшем уровне. Сомневаюсь, что он сможет сильно прибавить, но при небольшой удаче он может хорошо выступить на более престижном турнире.</t>
  </si>
  <si>
    <t>Ele está jogando no seu melhor. Duvido que ele possa melhorar muito, mas talvez ele possa ter uma boa sequência em um torneio mais prestigiado com um pouco de sorte.</t>
  </si>
  <si>
    <t>CONF3G_Q7_F</t>
  </si>
  <si>
    <t>CONF3G_Q7_M</t>
  </si>
  <si>
    <t>CONF3G_Q7_R1_1_F</t>
  </si>
  <si>
    <t>{[MEDIA/CONF3F_Q7_R1_1_F]}</t>
  </si>
  <si>
    <t>CONF3G_Q7_R1_1_M</t>
  </si>
  <si>
    <t>{[MEDIA/CONF3F_Q7_R1_1_M]}</t>
  </si>
  <si>
    <t>CONF3G_Q7_R1_2_F</t>
  </si>
  <si>
    <t>CONF3G_Q7_R1_2_M</t>
  </si>
  <si>
    <t>CONF3G_Q7_R2_1_F</t>
  </si>
  <si>
    <t>CONF3G_Q7_R2_1_M</t>
  </si>
  <si>
    <t>CONF3G_Q7_R2_2_F</t>
  </si>
  <si>
    <t>We’ll have to wait to see if this can continue over the coming months and years, but she’s been a new player in recent weeks. She’ll be the one to watch over the next few weeks.</t>
  </si>
  <si>
    <t>A voir si cela se prolonge dans les mois et années à venir, mais sur ces dernières semaines c’est une nouvelle joueuse, elle est à surveiller lors des prochaines semaines.</t>
  </si>
  <si>
    <t>Wir werden sehen, ob sie das in den kommenden Monaten und Jahren beibehalten kann. In den vergangenen Wochen hat sie jedenfalls fantastisch gespielt. Wir werden in den kommenden Wochen ein Auge auf sie haben.</t>
  </si>
  <si>
    <t>Habrá que esperar para ver si sigue así durante los próximos meses y años, pero en las últimas semanas se ha convertido en una tenista nueva. Ella es quien estará atenta durante las próximas semanas.</t>
  </si>
  <si>
    <t>Vediamo se riesce a tenere questo livello nei prossimi mesi e nei prossimi anni, ma è una giocatrice diversa, sicuramente da tenere d'occhio nelle prossime settimane.</t>
  </si>
  <si>
    <t>我们还得看看她能否在未来几个月甚至几年里维持这种状态，不过最近几周，她完全像换了一个人。接下来的几周，她绝对是大家最值得关注的选手之一。</t>
  </si>
  <si>
    <t>Посмотрим, сможет ли она выдержать этот уровень в ближайшие месяцы и годы, но в последние недели она играет как совершенно новый игрок. В ближайшие недели все будут смотреть именно на неё.</t>
  </si>
  <si>
    <t>Teremos que esperar para ver se isso pode continuar nos próximos meses e anos, mas ela tem sido uma nova jogadora nas últimas semanas. Ela será a jogadora a ser observada nas próximas semanas.</t>
  </si>
  <si>
    <t>CONF3G_Q7_R2_2_M</t>
  </si>
  <si>
    <t>We’ll have to wait to see if this can continue over the coming months and years, but he’s been a new player in recent weeks. He’ll be the one to watch over the next few weeks.</t>
  </si>
  <si>
    <t>A voir si cela se prolonge dans les mois et années à venir, mais sur ces dernières semaines c’est un nouveau joueur, il est à surveiller lors des prochaines semaines.</t>
  </si>
  <si>
    <t>Wir werden sehen, ob er das in den kommenden Monaten und Jahren beibehalten kann. In den vergangenen Wochen hat er jedenfalls fantastisch gespielt. Wir werden in den kommenden Wochen ein Auge auf ihn haben.</t>
  </si>
  <si>
    <t>Habrá que esperar para ver si sigue así durante los próximos meses y años, pero en las últimas semanas se ha convertido en un tenista nuevo. Él es quien estará atento durante las próximas semanas.</t>
  </si>
  <si>
    <t>Vediamo se riesce a tenere questo livello nei prossimi mesi e nei prossimi anni, ma è un giocatore diverso, sicuramente da tenere d'occhio nelle prossime settimane.</t>
  </si>
  <si>
    <t>我们还得看看他能否在未来几个月甚至几年里维持这种状态，不过最近几周，他完全像换了一个人。接下来的几周，他绝对是大家最值得关注的选手之一。</t>
  </si>
  <si>
    <t>Посмотрим, сможет ли он выдержать этот уровень в ближайшие месяцы и годы, но в последние недели он играет как совершенно новый игрок. В ближайшие недели все будут смотреть именно на него.</t>
  </si>
  <si>
    <t>Teremos que esperar para ver se isso pode continuar nos próximos meses e anos, mas ele tem sido um novo jogador nas últimas semanas. Ele será o jogador a ser observado nas próximas semanas.</t>
  </si>
  <si>
    <t>CONF3G_Q7_R3_1_F</t>
  </si>
  <si>
    <t>CONF3G_Q7_R3_1_M</t>
  </si>
  <si>
    <t>CONF3G_Q7_R3_2_F</t>
  </si>
  <si>
    <t>CONF3G_Q7_R3_2_M</t>
  </si>
  <si>
    <t>CONF3G_Q7_R4_1_F</t>
  </si>
  <si>
    <t>CONF3G_Q7_R4_1_M</t>
  </si>
  <si>
    <t>CONF3G_Q7_R4_2_F</t>
  </si>
  <si>
    <t>CONF3G_Q7_R4_2_M</t>
  </si>
  <si>
    <t>CONF3G_Q8_F</t>
  </si>
  <si>
    <t>CONF3G_Q8_M</t>
  </si>
  <si>
    <t>CONF3G_Q8_R1_1_F</t>
  </si>
  <si>
    <t>CONF3G_Q8_R1_1_M</t>
  </si>
  <si>
    <t>CONF3G_Q8_R1_2_F</t>
  </si>
  <si>
    <t>CONF3G_Q8_R1_2_M</t>
  </si>
  <si>
    <t>CONF3G_Q8_R2_1_F</t>
  </si>
  <si>
    <t>CONF3G_Q8_R2_1_M</t>
  </si>
  <si>
    <t>CONF3G_Q8_R2_2_F</t>
  </si>
  <si>
    <t>CONF3G_Q8_R2_2_M</t>
  </si>
  <si>
    <t>CONF3G_Q8_R3_1_F</t>
  </si>
  <si>
    <t>CONF3G_Q8_R3_1_M</t>
  </si>
  <si>
    <t>CONF3G_Q8_R3_2_F</t>
  </si>
  <si>
    <t>CONF3G_Q8_R3_2_M</t>
  </si>
  <si>
    <t>CONF3G_Q9_F</t>
  </si>
  <si>
    <t>CONF3G_Q9_M</t>
  </si>
  <si>
    <t>CONF3G_Q9_R1_1_F</t>
  </si>
  <si>
    <t>CONF3G_Q9_R1_1_M</t>
  </si>
  <si>
    <t>CONF3G_Q9_R1_2_F</t>
  </si>
  <si>
    <t>I told {[VAR_TM_FIRSTNAME]} that he had everything he needed to win a tournament on the pro tour.</t>
  </si>
  <si>
    <t>J’ai dit à {[VAR_TM_FIRSTNAME]} de tout donner, qu’elle avait toutes les cartes en main pour remporter un premier tournoi sur le circuit professionnel.</t>
  </si>
  <si>
    <t>Ich habe {[VAR_TM_FIRSTNAME]} gesagt, dass sie alles hat, was sie braucht, um ihr erstes Turnier auf einer Profi-Tour zu gewinnen.</t>
  </si>
  <si>
    <t>Le he dicho a {[VAR_TM_FIRSTNAME]} que lo dé todo, que tiene todas las cartas en la mano para ganar un primer torneo en el circuito profesional.</t>
  </si>
  <si>
    <t>Ho detto a {[VAR_TM_FIRSTNAME]} di dare il 100% e che aveva le carte il regola per vincere il suo primo torneo professionistico.</t>
  </si>
  <si>
    <t>我告诉{[VAR_TM_FIRSTNAME]}，她已经具备赢得职业巡回赛冠军所需的一切条件。</t>
  </si>
  <si>
    <t>Я сказала {[VAR_TM_FIRSTNAME]}, что у него есть всё необходимое, чтобы победить на турнире профессионального тура.</t>
  </si>
  <si>
    <t>Eu disse a {[VAR_TM_FIRSTNAME]} que ele tinha tudo o que precisava para vencer um torneio no circuito profissional.</t>
  </si>
  <si>
    <t>CONF3G_Q9_R1_2_M</t>
  </si>
  <si>
    <t>J’ai dit à {[VAR_TM_FIRSTNAME]} de tout donner, qu’il avait toutes les cartes en main pour remporter un premier tournoi sur le circuit professionnel.</t>
  </si>
  <si>
    <t>Ich habe {[VAR_TM_FIRSTNAME]} gesagt, dass er alles hat, was er braucht, um sein erstes Turnier auf einer Profi-Tour zu gewinnen.</t>
  </si>
  <si>
    <t>我告诉{[VAR_TM_FIRSTNAME]}，他已经具备赢得职业巡回赛冠军所需的一切条件。</t>
  </si>
  <si>
    <t>Я сказал {[VAR_TM_FIRSTNAME]}, что у него есть всё необходимое, чтобы победить на турнире профессионального тура.</t>
  </si>
  <si>
    <t>CONF3G_Q9_R2_1_F</t>
  </si>
  <si>
    <t>CONF3G_Q9_R2_1_M</t>
  </si>
  <si>
    <t>CONF3G_Q9_R2_2_F</t>
  </si>
  <si>
    <t>CONF3G_Q9_R2_2_M</t>
  </si>
  <si>
    <t>CONF3G_Q9_R3_1_F</t>
  </si>
  <si>
    <t>CONF3G_Q9_R3_1_M</t>
  </si>
  <si>
    <t>CONF3G_Q9_R3_2_F</t>
  </si>
  <si>
    <t>CONF3G_Q9_R3_2_M</t>
  </si>
  <si>
    <t>CONF3G_Q9_R4_1_F</t>
  </si>
  <si>
    <t>CONF3G_Q9_R4_1_M</t>
  </si>
  <si>
    <t>CONF3G_Q9_R4_2_F</t>
  </si>
  <si>
    <t>CONF3G_Q9_R4_2_M</t>
  </si>
  <si>
    <t>CONF3H_Q1_F</t>
  </si>
  <si>
    <t>CONF3H_Q1_M</t>
  </si>
  <si>
    <t>CONF3H_Q1_R1_1_F</t>
  </si>
  <si>
    <t>CONF3H_Q1_R1_1_M</t>
  </si>
  <si>
    <t>CONF3H_Q1_R1_2_F</t>
  </si>
  <si>
    <t>CONF3H_Q1_R1_2_M</t>
  </si>
  <si>
    <t>CONF3H_Q1_R2_1_F</t>
  </si>
  <si>
    <t>CONF3H_Q1_R2_1_M</t>
  </si>
  <si>
    <t>CONF3H_Q1_R2_2_F</t>
  </si>
  <si>
    <t>CONF3H_Q1_R2_2_M</t>
  </si>
  <si>
    <t>CONF3H_Q1_R2_3_F</t>
  </si>
  <si>
    <t>CONF3H_Q1_R2_3_M</t>
  </si>
  <si>
    <t>CONF3H_Q1_R3_1_F</t>
  </si>
  <si>
    <t>CONF3H_Q1_R3_1_M</t>
  </si>
  <si>
    <t>CONF3H_Q1_R3_2_F</t>
  </si>
  <si>
    <t>CONF3H_Q1_R3_2_M</t>
  </si>
  <si>
    <t>CONF3H_Q1_R3_3_F</t>
  </si>
  <si>
    <t>CONF3H_Q1_R3_3_M</t>
  </si>
  <si>
    <t>CONF3H_Q1_R4_1_F</t>
  </si>
  <si>
    <t>CONF3H_Q1_R4_1_M</t>
  </si>
  <si>
    <t>CONF3H_Q1_R4_2_F</t>
  </si>
  <si>
    <t>CONF3H_Q1_R4_2_M</t>
  </si>
  <si>
    <t>CONF3H_Q1_R4_3_F</t>
  </si>
  <si>
    <t>CONF3H_Q1_R4_3_M</t>
  </si>
  <si>
    <t>CONF3H_Q1_R4_4_F</t>
  </si>
  <si>
    <t>CONF3H_Q1_R4_4_M</t>
  </si>
  <si>
    <t>CONF3H_Q10_F</t>
  </si>
  <si>
    <t>CONF3H_Q10_M</t>
  </si>
  <si>
    <t>CONF3H_Q10_R1_1_F</t>
  </si>
  <si>
    <t>CONF3H_Q10_R1_1_M</t>
  </si>
  <si>
    <t>CONF3H_Q10_R1_2_F</t>
  </si>
  <si>
    <t>CONF3H_Q10_R1_2_M</t>
  </si>
  <si>
    <t>CONF3H_Q10_R2_1_F</t>
  </si>
  <si>
    <t>Tennis is all about the details. They weren’t in her favor today, but her tournament is worthy of a future international tennis star.</t>
  </si>
  <si>
    <t>Le tennis se joue sur des détails, ils n’ont pas été de son côté aujourd’hui mais son tournoi est digne d’une très grande espoir du tennis mondial.</t>
  </si>
  <si>
    <t>Beim Tennis geht es wirklich um Detailarbeit. Und daran hat es heute gehapert. Aber was sie heute im Turnier geleistet hat, ist des Spiels eines zukünftigen internationalen Tennis-Stars würdig.</t>
  </si>
  <si>
    <t>El tenis depende de los detalles. Hoy no los tenía de su parte, pero su torneo ha sido digno de una futura estrella del tenis internacional.</t>
  </si>
  <si>
    <t>Il tennis sta tutto nei dettagli. Oggi non erano a suo favore, ma ha disputato un torneo degno di una futura star del tennis mondiale.</t>
  </si>
  <si>
    <t>网球的成败系于细节。虽然今天的运势欠佳，但她已在整届赛事中展现出未来网坛巨星的风采。</t>
  </si>
  <si>
    <t>Теннис решается в деталях. Сегодня они были не на её стороне, но её турнир достоин будущей звезды мирового тенниса.</t>
  </si>
  <si>
    <t>O tênis é feito de detalhes. Eles não estiveram a seu favor hoje, mas o torneio dela é digno de uma futura estrela internacional do tênis.</t>
  </si>
  <si>
    <t>CONF3H_Q10_R2_1_M</t>
  </si>
  <si>
    <t>Tennis is all about the details. They weren’t in his favor today, but his tournament is worthy of a future international tennis star.</t>
  </si>
  <si>
    <t>Le tennis se joue sur des détails, ils n’ont pas été de son côté aujourd’hui mais son tournoi est digne d’un très grand espoir du tennis mondial.</t>
  </si>
  <si>
    <t>Beim Tennis geht es wirklich um Detailarbeit. Und daran hat es heute gehapert. Aber was er heute im Turnier geleistet hat, ist des Spiels eines zukünftigen internationalen Tennis-Stars würdig.</t>
  </si>
  <si>
    <t>网球的成败系于细节。虽然今天的运势欠佳，但他已在整届赛事中展现出未来网坛巨星的风采。</t>
  </si>
  <si>
    <t>Теннис решается в деталях. Сегодня они были не на его стороне, но его турнир достоин будущей звезды мирового тенниса.</t>
  </si>
  <si>
    <t>O tênis é feito de detalhes. Eles não estiveram a seu favor hoje, mas o torneio dele é digno de uma futura estrela internacional do tênis.</t>
  </si>
  <si>
    <t>CONF3H_Q10_R2_2_F</t>
  </si>
  <si>
    <t>The results of the match came out in our favor, but there can’t be a junior grand finale without two promising players!</t>
  </si>
  <si>
    <t>L’issue du match nous a souri aujourd’hui. Mais il n’y a pas de grande finale junior sans deux joueurs prometteurs !</t>
  </si>
  <si>
    <t>Das Blatt hat sich zu unseren Gunsten gewendet, aber ein Junior-Grand-Finale wird es nur, wenn es zwei vielversprechende Spieler gibt!</t>
  </si>
  <si>
    <t>El resultado del partido nos ha sido favorable, ¡pero no puede haber una gran final junior sin dos tenistas prometedores!</t>
  </si>
  <si>
    <t>Abbiamo portato a casa il risultato, ma per disputare una grande finale juniores bisogna essere in due!</t>
  </si>
  <si>
    <t>虽然我们赢得了比赛，但如果没有两位有潜力新星的全力以赴，就不可能成就一场精彩的少年组总决赛！</t>
  </si>
  <si>
    <t>Результат матча оказался в нашу пользу, но юниорский гранд-финал невозможен без двух перспективных игроков!</t>
  </si>
  <si>
    <t>Os resultados da partida saíram a nosso favor, mas não pode haver uma final júnior sem duas jogadoras promissoras!</t>
  </si>
  <si>
    <t>CONF3H_Q10_R2_2_M</t>
  </si>
  <si>
    <t>Os resultados da partida saíram a nosso favor, mas não pode haver uma final júnior sem dois jogadores promissores!</t>
  </si>
  <si>
    <t>CONF3H_Q10_R3_1_F</t>
  </si>
  <si>
    <t>CONF3H_Q10_R3_1_M</t>
  </si>
  <si>
    <t>CONF3H_Q10_R3_2_F</t>
  </si>
  <si>
    <t>CONF3H_Q10_R3_2_M</t>
  </si>
  <si>
    <t>CONF3H_Q10_R4_1_F</t>
  </si>
  <si>
    <t>CONF3H_Q10_R4_1_M</t>
  </si>
  <si>
    <t>CONF3H_Q10_R4_2_F</t>
  </si>
  <si>
    <t>CONF3H_Q10_R4_2_M</t>
  </si>
  <si>
    <t>CONF3H_Q11_F</t>
  </si>
  <si>
    <t>{[VAR_TM_FULLNAME]} confirms all the hopes you’ve placed on her with this kind of match!</t>
  </si>
  <si>
    <t>{[VAR_TM_FULLNAME]} confirme tous les espoirs que vous avez en elle avec ce genre de match !</t>
  </si>
  <si>
    <t>{[VAR_ TM_FULLNAME]} erfüllt mit dieser Art von Spiel alle Hoffnungen, die Sie in sie gesetzt haben.</t>
  </si>
  <si>
    <t>¡{[VAR_ TM_FULLNAME]} confirma todas las esperanzas depositadas en ella con partidos así!</t>
  </si>
  <si>
    <t>{[VAR_ TM_FULLNAME]} ha riconfermato le speranze che avevo riposto in lei con una partita del genere!</t>
  </si>
  <si>
    <t>这场比赛证明，{[VAR_TM_FULLNAME]}回报了您寄予她的厚望！</t>
  </si>
  <si>
    <t>{[VAR_TM_FULLNAME]} оправдывает все надежды, которые мы на неё возложили, таким матчем!</t>
  </si>
  <si>
    <t>{[VAR_TM_FULLNAME]} confirma todas as esperanças que você depositou nela com este tipo de partida!</t>
  </si>
  <si>
    <t>CONF3H_Q11_M</t>
  </si>
  <si>
    <t>{[VAR_TM_FULLNAME]} confirms all the hopes you’ve placed on him with this kind of match!</t>
  </si>
  <si>
    <t>{[VAR_TM_FULLNAME]} confirme tous les espoirs que vous avez en lui avec ce genre de match !</t>
  </si>
  <si>
    <t>{[VAR_ TM_FULLNAME]} erfüllt mit dieser Art von Spiel alle Hoffnungen, die Sie in ihn gesetzt haben.</t>
  </si>
  <si>
    <t>¡{[VAR_ TM_FULLNAME]} confirma todas las esperanzas depositadas en él con partidos así!</t>
  </si>
  <si>
    <t>{[VAR_ TM_FULLNAME]} ha riconfermato le speranze che avevo riposto in lui con una partita del genere!</t>
  </si>
  <si>
    <t>这场比赛证明，{[VAR_TM_FULLNAME]}回报了您寄予他的厚望！</t>
  </si>
  <si>
    <t>{[VAR_TM_FULLNAME]} оправдывает все надежды, которые мы на него возложили, таким матчем!</t>
  </si>
  <si>
    <t>{[VAR_TM_FULLNAME]} confirma todas as esperanças que você depositou nele com este tipo de partida!</t>
  </si>
  <si>
    <t>CONF3H_Q11_R1_1_F</t>
  </si>
  <si>
    <t>We are fully confident in her, and for the moment she’s proven herself worthy of it!</t>
  </si>
  <si>
    <t>Nous lui donnons toute notre confiance, pour l’instant elle nous le rend bien !</t>
  </si>
  <si>
    <t>Wir haben vollstes Vertrauen in sie und im Moment enttäuscht sie uns auch nicht!</t>
  </si>
  <si>
    <t>Confiamos plenamente en ella y, por el momento, ¡ha demostrado ser digna de ello!</t>
  </si>
  <si>
    <t>Abbiamo piena fiducia in lei e infatti ci ha dimostrato che avevamo ragione!</t>
  </si>
  <si>
    <t>我们对她充满信心，而她至今的表现也完全配得上这份信任！</t>
  </si>
  <si>
    <t>Мы полностью уверены в ней, и на данный момент она доказала, что достойна этого!</t>
  </si>
  <si>
    <t>Estamos totalmente confiantes nela e, por enquanto, ela provou ser digna disso!</t>
  </si>
  <si>
    <t>CONF3H_Q11_R1_1_M</t>
  </si>
  <si>
    <t>We are fully confident in him, and for the moment he’s proven himself worthy of it!</t>
  </si>
  <si>
    <t>Nous lui donnons toute notre confiance, pour l’instant il nous le rend bien !</t>
  </si>
  <si>
    <t>Wir haben vollstes Vertrauen in ihn und im Moment enttäuscht er uns auch nicht!</t>
  </si>
  <si>
    <t>Confiamos plenamente en él y, por el momento, ¡ha demostrado ser digno de ello!</t>
  </si>
  <si>
    <t>Abbiamo piena fiducia in lui e infatti ci ha dimostrato che avevamo ragione!</t>
  </si>
  <si>
    <t>我们对她充满信心，而他至今的表现也完全配得上这份信任！</t>
  </si>
  <si>
    <t>Мы полностью уверены в нём, и на данный момент он доказал, что достоин этого!</t>
  </si>
  <si>
    <t>Estamos totalmente confiantes nele e, por enquanto, ele provou ser digno disso!</t>
  </si>
  <si>
    <t>CONF3H_Q11_R1_2_F</t>
  </si>
  <si>
    <t>{[VAR_TM_FIRSTNAME]} has justified all the investment we’ve put into her up to now.</t>
  </si>
  <si>
    <t>{[VAR_TM_FIRSTNAME]} justifie tous les investissements que nous avons fait sur elle jusqu’à présent.</t>
  </si>
  <si>
    <t>{[VAR_TM_FIRSTNAME]} hat bewiesen, dass wir bei ihr auf das richtige Pferd gesetzt haben.</t>
  </si>
  <si>
    <t>{[VAR_TM_FIRSTNAME]} ha justificado toda la inversión que hemos realizado en ella hasta ahora.</t>
  </si>
  <si>
    <t>In questo modo {[VAR_TM_FIRSTNAME]} ha giustificato tutti gli investimenti che finora abbiamo fatto su di lei.</t>
  </si>
  <si>
    <t>{[VAR_TM_FIRSTNAME]}用赛场表现证明了我们至今的所有投入都是值得的。</t>
  </si>
  <si>
    <t>{[VAR_TM_FIRSTNAME]} оправдала все вложения, которые мы сделали в неё до сих пор.</t>
  </si>
  <si>
    <t>{[VAR_TM_FIRSTNAME]} justificou todo o investimento que fizemos nela até agora.</t>
  </si>
  <si>
    <t>CONF3H_Q11_R1_2_M</t>
  </si>
  <si>
    <t>{[VAR_TM_FIRSTNAME]} has justified all the investment we’ve put into him up to now.</t>
  </si>
  <si>
    <t>{[VAR_TM_FIRSTNAME]} justifie tous les investissements que nous avons fait sur lui jusqu’à présent.</t>
  </si>
  <si>
    <t>{[VAR_TM_FIRSTNAME]} hat bewiesen, dass wir bei ihm auf das richtige Pferd gesetzt haben.</t>
  </si>
  <si>
    <t>{[VAR_TM_FIRSTNAME]} ha justificado toda la inversión que hemos realizado en él hasta ahora.</t>
  </si>
  <si>
    <t>In questo modo {[VAR_TM_FIRSTNAME]} ha giustificato tutti gli investimenti che finora abbiamo fatto su di lui.</t>
  </si>
  <si>
    <t>{[VAR_TM_FIRSTNAME]} оправдал все вложения, которые мы сделали в него до сих пор.</t>
  </si>
  <si>
    <t>{[VAR_TM_FIRSTNAME]} justificou todo o investimento que fizemos nele até agora.</t>
  </si>
  <si>
    <t>CONF3H_Q11_R2_1_F</t>
  </si>
  <si>
    <t>She works hard every day at the academy. We’re very happy with her work ethic.</t>
  </si>
  <si>
    <t>Elle travaille très dur tous les jours à l’académie, nous sommes très satisfaits de son attitude.</t>
  </si>
  <si>
    <t>Sie trainiert Tag für Tag sehr hart in der Akademie. Ihre Arbeitsmoral ist wirklich bewundernswert.</t>
  </si>
  <si>
    <t>Trabaja mucho a diario en la escuela. Estamos muy contentos con su nivel de compromiso.</t>
  </si>
  <si>
    <t>Lavora sodo tutti i giorni all'accademia, siamo estremamente felici di come si comporta.</t>
  </si>
  <si>
    <t>她每天都在学院刻苦训练。我们对她的职业态度非常满意。</t>
  </si>
  <si>
    <t>Она ежедневно усердно работает в академии. Мы очень довольны её отношением к делу.</t>
  </si>
  <si>
    <t>Ela trabalha duro todos os dias na academia. Estamos muito felizes com a ética de trabalho dela.</t>
  </si>
  <si>
    <t>CONF3H_Q11_R2_1_M</t>
  </si>
  <si>
    <t>He works hard every day at the academy. We’re very happy with his work ethic.</t>
  </si>
  <si>
    <t>Il travaille très dur tous les jours à l’académie, nous sommes très satisfaits de son attitude.</t>
  </si>
  <si>
    <t>Er trainiert Tag für Tag sehr hart in der Akademie. Seine Arbeitsmoral ist wirklich bewundernswert.</t>
  </si>
  <si>
    <t>他每天都在学院刻苦训练。我们对他的职业态度非常满意。</t>
  </si>
  <si>
    <t>Он ежедневно усердно работает в академии. Мы очень довольны его отношением к делу.</t>
  </si>
  <si>
    <t>Ele trabalha duro todos os dias na academia. Estamos muito felizes com a ética de trabalho dele.</t>
  </si>
  <si>
    <t>CONF3H_Q11_R2_2_F</t>
  </si>
  <si>
    <t>In any case, she’s doing all the right things to guarantee herself a great career. I’m very proud of her.</t>
  </si>
  <si>
    <t>En tout cas, elle met tout de son côté pour faire une grande carrière, je suis très fier de lui.</t>
  </si>
  <si>
    <t>In jedem Fall tut sie alles, was ihr möglich ist, um sich eine erfolgreiche Karriere aufzubauen. Ich bin sehr stolz auf sie.</t>
  </si>
  <si>
    <t>En cualquier caso, está haciendo todo lo que debe para garantizarse una gran carrera. Nos sentimos muy orgullosos de ella.</t>
  </si>
  <si>
    <t>Ad ogni modo, ce la sta mettendo tutto per ambire a una grande carriera, sono fiero di lei.</t>
  </si>
  <si>
    <t>无论如何，她职业生涯的每一步都走得稳健扎实。我为此深感骄傲。</t>
  </si>
  <si>
    <t>В любом случае она делает всё правильно, чтобы обеспечить себе великолепную карьеру. Я очень горжусь ею.</t>
  </si>
  <si>
    <t>De qualquer forma, ela está fazendo tudo certo para garantir uma ótima carreira. Tenho muito orgulho dela.</t>
  </si>
  <si>
    <t>CONF3H_Q11_R2_2_M</t>
  </si>
  <si>
    <t>In any case, he’s doing all the right things to guarantee himself a great career. I’m very proud of him.</t>
  </si>
  <si>
    <t>En tout cas, il met tout de son côté pour faire une grande carrière, je suis très fier de lui.</t>
  </si>
  <si>
    <t>In jedem Fall tut er alles, was ihm möglich ist, um sich eine erfolgreiche Karriere aufzubauen. Ich bin sehr stolz auf ihn.</t>
  </si>
  <si>
    <t>En cualquier caso, está haciendo todo lo que debe para garantizarse una gran carrera. Nos sentimos muy orgullosos de él.</t>
  </si>
  <si>
    <t>Ad ogni modo, ce la sta mettendo tutto per ambire a una grande carriera, sono fiero di lui.</t>
  </si>
  <si>
    <t>无论如何，他职业生涯的每一步都走得稳健扎实。我为此深感骄傲。</t>
  </si>
  <si>
    <t>В любом случае он делает всё правильно, чтобы обеспечить себе великолепную карьеру. Я очень горжусь им.</t>
  </si>
  <si>
    <t>De qualquer forma, ele está fazendo tudo certo para garantir uma ótima carreira. Tenho muito orgulho dele.</t>
  </si>
  <si>
    <t>CONF3H_Q11_R3_1_F</t>
  </si>
  <si>
    <t>The confirmation will come later. We’re thrilled with her progress, but the true judge will be the professional tour.</t>
  </si>
  <si>
    <t>Les confirmations viendront plus tard, sa progression nous ravit mais le seul juge sera le monde professionnel.</t>
  </si>
  <si>
    <t>Nun, wir wollen den Tag nicht vor dem Abend loben. Wir freuen uns über ihren Fortschritt, aber erst auf der Profi-Tour wird sich zeigen, was wirklich in ihr steckt.</t>
  </si>
  <si>
    <t>La confirmación llegará más tarde. Estamos encantados con sus progresos, pero el verdadero juez será el circuito profesional.</t>
  </si>
  <si>
    <t>Le conferme arriveranno col tempo, ma i progressi che ha fatto ci rendono estremamente felici. Vedremo come si comporta in un torneo professionistico.</t>
  </si>
  <si>
    <t>真正的检验还在后面。我们为她的进步感到高兴，但职业巡回赛才是最终的试金石。</t>
  </si>
  <si>
    <t>Подтверждение придёт позже. Мы в восторге от её прогресса, но настоящим судьёй станет профессиональный тур.</t>
  </si>
  <si>
    <t>A confirmação virá mais tarde. Estamos empolgados com o progresso dela, mas o verdadeiro juiz será o circuito profissional.</t>
  </si>
  <si>
    <t>CONF3H_Q11_R3_1_M</t>
  </si>
  <si>
    <t>The confirmation will come later. We’re thrilled with his progress, but the true judge will be the professional tour.</t>
  </si>
  <si>
    <t>Nun, wir wollen den Tag nicht vor dem Abend loben. Wir freuen uns über seinen Fortschritt, aber erst auf der Profi-Tour wird sich zeigen, was wirklich in ihm steckt.</t>
  </si>
  <si>
    <t>真正的检验还在后面。我们为他的进步感到高兴，但职业巡回赛才是最终的试金石。</t>
  </si>
  <si>
    <t>Подтверждение придёт позже. Мы в восторге от его прогресса, но настоящим судьёй станет профессиональный тур.</t>
  </si>
  <si>
    <t>A confirmação virá mais tarde. Estamos empolgados com o progresso dele, mas o verdadeiro juiz será o circuito profissional.</t>
  </si>
  <si>
    <t>CONF3H_Q11_R3_2_F</t>
  </si>
  <si>
    <t>We’ll see about that once she’s playing with the big guys. She’s managed to overcome each barrier so far, but that doesn’t guarantee anything.</t>
  </si>
  <si>
    <t>Nous verrons cela quand elle jouera chez les grands, elle passe pour l’instant toutes les étapes avec succès mais ça n’assure rien.</t>
  </si>
  <si>
    <t>Das entscheiden wir dann, wenn sie erst einmal mit den „großen Jungs“ spielt. Sie hat bisher jede Hürde mit Bravour genommen, aber das will noch gar nichts heißen.</t>
  </si>
  <si>
    <t>Ya veremos eso cuando juegue con los grandes. Ha logrado superar todas las barreras hasta ahora, pero eso no garantiza nada.</t>
  </si>
  <si>
    <t>Ne parliamo quando giocherà con le più forti. Per ora ha superato tutti gli ostacoli, ma questo non garantisce un bel niente.</t>
  </si>
  <si>
    <t>等她真正站上职业赛场再看吧。到目前为止，她克服了每一个障碍，但那并不代表未来也能一路顺利。</t>
  </si>
  <si>
    <t>Посмотрим, когда она начнёт играть против сильнейших. Пока что она преодолела все барьеры, но это ещё ничего не гарантирует.</t>
  </si>
  <si>
    <t>Veremos isso quando ela estiver jogando com os grandes. Ela conseguiu superar cada barreira até agora, mas isso não garante nada.</t>
  </si>
  <si>
    <t>CONF3H_Q11_R3_2_M</t>
  </si>
  <si>
    <t>We’ll see about that once he’s playing with the big guys. He’s managed to overcome each barrier so far, but that doesn’t guarantee anything.</t>
  </si>
  <si>
    <t>Nous verrons cela quand il jouera chez les grands, il passe pour l’instant toutes les étapes avec succès mais ça n’assure rien.</t>
  </si>
  <si>
    <t>Das entscheiden wir dann, wenn er erst einmal mit den „großen Jungs“ spielt. Er hat bisher jede Hürde mit Bravour genommen, aber das will noch gar nichts heißen.</t>
  </si>
  <si>
    <t>Ne parliamo quando giocherà con i più forti. Per ora ha superato tutti gli ostacoli, ma questo non garantisce un bel niente.</t>
  </si>
  <si>
    <t>等他真正站上职业赛场再看吧。到目前为止，他克服了每一个障碍，但那并不代表未来也能一路顺利。</t>
  </si>
  <si>
    <t>Посмотрим, когда он начнёт играть против сильнейших. Пока что он преодолел все барьеры, но это ещё ничего не гарантирует.</t>
  </si>
  <si>
    <t>Veremos isso quando ele estiver jogando com os grandes. Ele conseguiu superar cada barreira até agora, mas isso não garante nada.</t>
  </si>
  <si>
    <t>CONF3H_Q12_F</t>
  </si>
  <si>
    <t>CONF3H_Q12_M</t>
  </si>
  <si>
    <t>CONF3H_Q12_R1_1_F</t>
  </si>
  <si>
    <t>CONF3H_Q12_R1_1_M</t>
  </si>
  <si>
    <t>CONF3H_Q12_R1_2_F</t>
  </si>
  <si>
    <t>CONF3H_Q12_R1_2_M</t>
  </si>
  <si>
    <t>CONF3H_Q12_R2_1_F</t>
  </si>
  <si>
    <t>CONF3H_Q12_R2_1_M</t>
  </si>
  <si>
    <t>CONF3H_Q12_R2_2_F</t>
  </si>
  <si>
    <t>CONF3H_Q12_R2_2_M</t>
  </si>
  <si>
    <t>CONF3H_Q12_R3_1_F</t>
  </si>
  <si>
    <t>CONF3H_Q12_R3_1_M</t>
  </si>
  <si>
    <t>CONF3H_Q12_R3_2_F</t>
  </si>
  <si>
    <t>CONF3H_Q12_R3_2_M</t>
  </si>
  <si>
    <t>CONF3H_Q12_R4_1_F</t>
  </si>
  <si>
    <t>CONF3H_Q12_R4_1_M</t>
  </si>
  <si>
    <t>CONF3H_Q12_R4_2_F</t>
  </si>
  <si>
    <t>CONF3H_Q12_R4_2_M</t>
  </si>
  <si>
    <t>CONF3H_Q2_F</t>
  </si>
  <si>
    <t>{[VAR_TM_FTNAME]} won a junior Grand Slam. How can she do that on the professional tour in the future?</t>
  </si>
  <si>
    <t>{[VAR_TM_FTNAME]} a remporté un Grand Chelem sur le circuit junior, comment réitérer cela chez les professionnels dans les années à venir.</t>
  </si>
  <si>
    <t>{[VAR_TM_FTNAME]} hat ein Nachwuchs-Grand-Slam-Turnier gewonnen. Wie kann sie das auf der anstehenden Profitour wiederholen?</t>
  </si>
  <si>
    <t>{[VAR_TM_FTNAME]} ha ganado un Grand Slam junior. ¿Cómo lo va a lograr con los profesionales en el futuro?</t>
  </si>
  <si>
    <t>{[VAR_TM_FTNAME]} ha vinto su Grande Slam juniores. Secondo lei, cosa deve fare per ripetere la prova in un torneo professionistico in futuro?</t>
  </si>
  <si>
    <t>{[VAR_TM_FTNAME]}赢得了一项青少年大满贯。她将来要如何在职业赛场上再现这样的成绩？</t>
  </si>
  <si>
    <t>{[VAR_TM_FTNAME]} выиграла юниорский турнир Большого шлема. Как она сможет повторить это в профессиональном туре в будущем?</t>
  </si>
  <si>
    <t>{[VAR_TM_FTNAME]} venceu um Grand Slam júnior. Como ela pode fazer isso na turnê profissional no futuro?</t>
  </si>
  <si>
    <t>CONF3H_Q2_M</t>
  </si>
  <si>
    <t>{[VAR_TM_FTNAME]} won a junior Grand Slam. How can he do that on the professional tour in the future?</t>
  </si>
  <si>
    <t>{[VAR_TM_FTNAME]} hat ein Nachwuchs-Grand-Slam-Turnier gewonnen. Wie kann er das auf der anstehenden Profitour wiederholen?</t>
  </si>
  <si>
    <t>{[VAR_TM_FTNAME]}赢得了一项青少年大满贯。他将来要如何在职业赛场上再现这样的成绩？</t>
  </si>
  <si>
    <t>{[VAR_TM_FTNAME]} выиграл юниорский турнир Большого шлема. Как он сможет повторить это в профессиональном туре в будущем?</t>
  </si>
  <si>
    <t>{[VAR_TM_FTNAME]} venceu um Grand Slam júnior. Como ele pode fazer isso na turnê profissional no futuro?</t>
  </si>
  <si>
    <t>CONF3H_Q2_R1_1_F</t>
  </si>
  <si>
    <t>{[VAR_TM_FIRSTNAME]} has a lot of work to do. She’ll need to catch up to the adults physically. She already has the skills.</t>
  </si>
  <si>
    <t>Il y a énormément de travail à fournir pour {[VAR_TM_FIRSTNAME]}, c’est surtout sur le plan physique qu’elle va devoir se rapprocher des adultes, elle a déjà tout le bagage technique.</t>
  </si>
  <si>
    <t>{[VAR_TM_FIRSTNAME]} hat noch viel zu tun. Sie muss erst einmal körperlich mit den Erwachsenen mithalten können. Spielen kann sie ja schon.</t>
  </si>
  <si>
    <t>{[VAR_TM_FIRSTNAME]} tiene mucho trabajo por delante. Necesitará ponerse físicamente al nivel de los adultos. Ya tiene las habilidades.</t>
  </si>
  <si>
    <t>{[VAR_TM_FIRSTNAME]} ha molto lavoro da fare ancora. Deve avvicinarsi alla maturità a livello fisico, il bagaglio tecnico non le manca.</t>
  </si>
  <si>
    <t>{[VAR_TM_FIRSTNAME]}仍需努力提升身体条件以适应成人赛事，好在她的技术已相当纯熟。</t>
  </si>
  <si>
    <t>{[VAR_TM_FIRSTNAME]} предстоит много работы. Ей нужно догнать взрослых физически. Навыки у неё уже есть.</t>
  </si>
  <si>
    <t>{[VAR_TM_FIRSTNAME]} tem muito trabalho a fazer. Ela precisará alcançar os adultos fisicamente. Ela já tem as habilidades.</t>
  </si>
  <si>
    <t>CONF3H_Q2_R1_1_M</t>
  </si>
  <si>
    <t>{[VAR_TM_FIRSTNAME]} has a lot of work to do. He’ll need to catch up to the adults physically. He already has the skills.</t>
  </si>
  <si>
    <t>Il y a énormément de travail à fournir pour {[VAR_TM_FIRSTNAME]}, c’est surtout sur le plan physique qu’il va devoir se rapprocher des adultes, il a déjà tout le bagage technique.</t>
  </si>
  <si>
    <t>{[VAR_TM_FIRSTNAME]} hat noch viel zu tun. Er muss erst einmal körperlich mit den Erwachsenen mithalten können. Spielen kann er ja schon.</t>
  </si>
  <si>
    <t>{[VAR_TM_FIRSTNAME]} ha molto lavoro da fare ancora. Deve avvicinarsi alla maturità a livello fisico, il bagaglio tecnico non gli manca.</t>
  </si>
  <si>
    <t>{[VAR_TM_FIRSTNAME]}仍需努力提升身体条件以适应成人赛事，好在他的技术已相当纯熟。</t>
  </si>
  <si>
    <t>{[VAR_TM_FIRSTNAME]} предстоит много работы. Ему нужно догнать взрослых физически. Навыки у него уже есть.</t>
  </si>
  <si>
    <t>{[VAR_TM_FIRSTNAME]} tem muito trabalho a fazer. Ele precisará alcançar os adultos fisicamente. Ele já tem as habilidades.</t>
  </si>
  <si>
    <t>CONF3H_Q2_R1_2_F</t>
  </si>
  <si>
    <t>It’ll take even more hard work to be able to pull out a performance like that, going up against these monster athletes who can play at their best for five or six hours.</t>
  </si>
  <si>
    <t>Il va falloir travailler plus dur encore pour sortir ce genre de performance face à des monstres athlétiques capable de tenir leur meilleur niveau sur cinq ou six heures.</t>
  </si>
  <si>
    <t>Es ist noch viel mehr Arbeit erforderlich, um solch eine Leistung abzuliefern, bei der man gegen diese Monsterathleten antreten muss, die fünf oder sechs Stunden lang unermüdlich spielen können.</t>
  </si>
  <si>
    <t>Va a hacer falta aún más trabajo para poder lograr una actuación como esa, enfrentándose a formidables deportistas capaces de jugar al máximo nivel durante cinco o seis horas.</t>
  </si>
  <si>
    <t>Bisognerà lavorare ancora di più per ripetere una prestazione simile, competere contro atlete che riescono a stare al top per cinque o sei ore di fila.</t>
  </si>
  <si>
    <t>要想在赛场上打出那样的表现，还得付出更多努力。毕竟职业选手能在五六个小时的激战中保持最佳状态。</t>
  </si>
  <si>
    <t>Ей понадобится ещё больше труда, чтобы показывать такой уровень против этих «монстров», способных играть на максимуме пять–шесть часов.</t>
  </si>
  <si>
    <t>Será preciso ainda mais trabalho duro para conseguir uma performance como essa, jogando contra esses atletas monstruosos que podem jogar no seu melhor por cinco ou seis horas.</t>
  </si>
  <si>
    <t>CONF3H_Q2_R1_2_M</t>
  </si>
  <si>
    <t>Bisognerà lavorare ancora di più per ripetere una prestazione simile, competere contro atleti riescono a stare al top per cinque o sei ore di fila.</t>
  </si>
  <si>
    <t>Ему понадобится ещё больше труда, чтобы показывать такой уровень против этих «монстров», способных играть на максимуме пять–шесть часов.</t>
  </si>
  <si>
    <t>CONF3H_Q2_R2_1_F</t>
  </si>
  <si>
    <t>She needs to be ready both mentally and physically. The pressure is much higher at the top.</t>
  </si>
  <si>
    <t>Elle doit être prêt aussi bien mentalement que physiquement, au plus haut niveau la pression est toute autre.</t>
  </si>
  <si>
    <t>Um das zu schaffen, muss sie sowohl mental als auch körperlich in Topform sein. Je näher man der Spitze kommt, desto mehr Druck muss man aushalten können.</t>
  </si>
  <si>
    <t>Tiene que estar preparada tanto mental como físicamente. La presión es mucho mayor en la cima.</t>
  </si>
  <si>
    <t>Deve essere pronta a livello sia mentale che fisico. Quando si è a alti livelli la pressione si fa sentire di più.</t>
  </si>
  <si>
    <t>她需要在心理和身体上都做好准备，顶级赛场的压力要大得多。</t>
  </si>
  <si>
    <t>Ей нужно быть готовой и ментально, и физически. Давление на вершине куда сильнее.</t>
  </si>
  <si>
    <t>Ela precisa estar pronta mental e fisicamente. A pressão é muito maior no topo.</t>
  </si>
  <si>
    <t>CONF3H_Q2_R2_1_M</t>
  </si>
  <si>
    <t>He needs to be ready both mentally and physically. The pressure is much higher at the top.</t>
  </si>
  <si>
    <t>Il doit être prêt aussi bien mentalement que physiquement, au plus haut niveau la pression est toute autre.</t>
  </si>
  <si>
    <t>Um das zu schaffen, muss er sowohl mental als auch körperlich in Topform sein. Je näher man der Spitze kommt, desto mehr Druck muss man aushalten können.</t>
  </si>
  <si>
    <t>Tiene que estar preparado tanto mental como físicamente. La presión es mucho mayor en la cima.</t>
  </si>
  <si>
    <t>Deve essere pronto a livello sia mentale che fisico. Quando si è a alti livelli la pressione si fa sentire di più.</t>
  </si>
  <si>
    <t>他需要在心理和身体上都做好准备，顶级赛场的压力要大得多。</t>
  </si>
  <si>
    <t>Ему нужно быть готовым и ментально, и физически. Давление на вершине куда сильнее.</t>
  </si>
  <si>
    <t>Ele precisa estar pronto mental e fisicamente. A pressão é muito maior no topo.</t>
  </si>
  <si>
    <t>CONF3H_Q2_R2_2_F</t>
  </si>
  <si>
    <t>She’s showed us that she has a good grasp on how to play tennis. Now she’ll need to do it again in stadiums packed with thousands of spectators cheering for or against her. It completely changes the game.</t>
  </si>
  <si>
    <t>Ici, elle a montré qu’elle savait très bien jouer au tennis, il va falloir le répéter dans des stades accueillant des milliers de spectateurs, t’encourageant ou te faisant face, c’est incomparable.</t>
  </si>
  <si>
    <t>Sie hat uns bewiesen, dass sie das Tennisspiel wirklich gut beherrscht. Jetzt muss sie das nur noch in Stadien wiederholen, die mit Tausenden von Zuschauern gefüllt sind, die sie anfeuern oder ausbuhen. Das ändert wirklich alles.</t>
  </si>
  <si>
    <t>Nos ha demostrado que sabe jugar bien al tenis. Ahora tendrá que volver a hacerlo en estadios repletos de miles de espectadores animándola o no. Eso cambia completamente el juego.</t>
  </si>
  <si>
    <t>Ha dimostrato di saper giocare bene a tennis. Adesso deve farlo anche nelle arene gremite di gente che fa il tifo per te, ma anche contro di te. È tutta un'altra storia.</t>
  </si>
  <si>
    <t>她已经证明自己理解了网球的精髓。接下来，她必须在上万名观众的欢呼或嘘声中，再次做到同样的表现。这将彻底改变比赛的走势。</t>
  </si>
  <si>
    <t>Она показала, что отлично понимает, как играть в теннис. Теперь ей нужно делать то же самое на стадионах, полных тысяч болельщиков — за неё или против неё. Это полностью меняет игру.</t>
  </si>
  <si>
    <t>Ela nos mostrou que tem um bom domínio de como jogar tênis. Agora ela precisará fazer isso de novo em estádios lotados com milhares de espectadores torcendo a favor ou contra ela. Isso muda completamente o jogo.</t>
  </si>
  <si>
    <t>CONF3H_Q2_R2_2_M</t>
  </si>
  <si>
    <t>He’s showed us that he has a good grasp on how to play tennis. Now he’ll need to do it again in stadiums packed with thousands of spectators cheering for or against him. It completely changes the game.</t>
  </si>
  <si>
    <t>Ici, il a montré qu’il savait très bien jouer au tennis, il va falloir le répéter dans des stades accueillant des milliers de spectateurs, t’encourageant ou te faisant face, c’est incomparable.</t>
  </si>
  <si>
    <t>Er hat uns bewiesen, dass er das Tennisspiel wirklich gut beherrscht. Jetzt muss er das nur noch in Stadien wiederholen, die mit Tausenden von Zuschauern gefüllt sind, die ihn anfeuern oder ausbuhen. Das ändert wirklich alles.</t>
  </si>
  <si>
    <t>Nos ha demostrado que sabe jugar bien al tenis. Ahora tendrá que volver a hacerlo en estadios repletos de miles de espectadores animándolo o no. Eso cambia completamente el juego.</t>
  </si>
  <si>
    <t>他已经证明自己理解了网球的精髓。接下来，他必须在上万名观众的欢呼或嘘声中，再次做到同样的表现。这将彻底改变比赛的走势。</t>
  </si>
  <si>
    <t>Он показал, что отлично понимает, как играть в теннис. Теперь ему нужно делать то же самое на стадионах, полных тысяч болельщиков — за него или против него. Это полностью меняет игру.</t>
  </si>
  <si>
    <t>Ele nos mostrou que tem um bom domínio de como jogar tênis. Agora ele precisará fazer isso de novo em estádios lotados com milhares de espectadores torcendo a favor ou contra ele. Isso muda completamente o jogo.</t>
  </si>
  <si>
    <t>CONF3H_Q2_R3_1_F</t>
  </si>
  <si>
    <t>She’s just getting started on her journey to the top. Professional tennis requires much more discipline on a daily basis. The competition is much tougher than with the juniors.</t>
  </si>
  <si>
    <t>Elle n’en est qu’au début de sa préparation vers les sommets, le tennis professionnel requiert beaucoup plus de rigueur au quotidien, la concurrence est bien plus forte que chez les juniors.</t>
  </si>
  <si>
    <t>Sie hat ihre Reise zur Weltrangbestenliste gerade erst angetreten. Der Profisport fordert noch viel mehr Disziplin und das Tag für Tag. Die Konkurrenz ist viel härter als bei den Nachwuchs-Turnieren.</t>
  </si>
  <si>
    <t>Acaba de iniciar su ascenso hacia la cima. El tenis profesional requiere mucha más disciplina diariamente. La competición es mucho más dura que en los juniors.</t>
  </si>
  <si>
    <t>È solo all'inizio del percorso verso la vetta, per il tennis professionistico ci vuole molto più rigore, l'antagonismo è più forte rispetto al circuito junior.</t>
  </si>
  <si>
    <t>她才刚刚踏上通往巅峰的旅程。职业网球要求更高的日常自律，竞争强度也远非青少年赛事可比。</t>
  </si>
  <si>
    <t>Её путь к вершине только начинается. Профессиональный теннис требует куда больше дисциплины каждый день. Конкуренция намного жёстче, чем в юниорах.</t>
  </si>
  <si>
    <t>Ela está apenas começando sua jornada para o topo. O tênis profissional exige muito mais disciplina diariamente. A competição é muito mais dura do que com os juniores.</t>
  </si>
  <si>
    <t>CONF3H_Q2_R3_1_M</t>
  </si>
  <si>
    <t>He’s just getting started on his journey to the top. Professional tennis requires much more discipline on a daily basis. The competition is much tougher than with the juniors.</t>
  </si>
  <si>
    <t>Il n’en est qu’au début de sa préparation vers les sommets, le tennis professionnel requiert beaucoup plus de rigueur au quotidien, la concurrence est bien plus forte que chez les juniors.</t>
  </si>
  <si>
    <t>Er hat seine Reise zur Weltrangbestenliste gerade erst angetreten. Der Profisport fordert noch viel mehr Disziplin und das Tag für Tag. Die Konkurrenz ist viel härter als bei den Nachwuchs-Turnieren.</t>
  </si>
  <si>
    <t>他才刚刚踏上通往巅峰的旅程。职业网球要求更高的日常自律，竞争强度也远非青少年赛事可比。</t>
  </si>
  <si>
    <t>Его путь к вершине только начинается. Профессиональный теннис требует куда больше дисциплины каждый день. Конкуренция намного жёстче, чем в юниорах.</t>
  </si>
  <si>
    <t>Ele está apenas começando sua jornada para o topo. O tênis profissional exige muito mais disciplina diariamente. A competição é muito mais dura do que com os juniores.</t>
  </si>
  <si>
    <t>CONF3H_Q2_R3_2_F</t>
  </si>
  <si>
    <t>She’s not even halfway there. She’s going to have to turn every aspect of her training up to 11 to even hope to have a chance.</t>
  </si>
  <si>
    <t>Elle n’en est même pas à la moitié du chemin, elle va devoir placer les curseurs plus hauts sur tous les aspects de l’entrainement pour pouvoir espérer avoir ses chances.</t>
  </si>
  <si>
    <t>Es ist noch ein langer Weg bis dorthin. Sie wird jeden Aspekt ihres Trainings auf die Spitze treiben müssen, um überhaupt eine Chance zu haben.</t>
  </si>
  <si>
    <t>No está ni siquiera a la mitad del camino. Va a tener que elevar el listón en todos los aspectos del entrenamiento para tener alguna esperanza.</t>
  </si>
  <si>
    <t>Non è neanche a metà strada. Dovrà allenarsi molto di più se vuole avere una qualche speranza.</t>
  </si>
  <si>
    <t>她还远未到达终点。她必须在训练的每个环节都全力以赴，才能有机会进入顶尖行列。</t>
  </si>
  <si>
    <t>Она даже не на полпути. Чтобы иметь хоть какой-то шанс, ей придётся выкручивать каждый аспект подготовки на максимум.</t>
  </si>
  <si>
    <t>Ela ainda não está nem na metade do caminho. Ela terá que aumentar todos os aspectos de seu treinamento ao máximo para ter alguma chance.</t>
  </si>
  <si>
    <t>CONF3H_Q2_R3_2_M</t>
  </si>
  <si>
    <t>He’s not even halfway there. He’s going to have to turn every aspect of his training up to 11 to even hope to have a chance.</t>
  </si>
  <si>
    <t>Il n’en est même pas à la moitié du chemin, il va devoir placer les curseurs plus hauts sur tous les aspects de l’entrainement pour pouvoir espérer avoir ses chances.</t>
  </si>
  <si>
    <t>Es ist noch ein langer Weg bis dorthin. Er wird jeden Aspekt seines Trainings auf die Spitze treiben müssen, um überhaupt eine Chance zu haben.</t>
  </si>
  <si>
    <t>Ni siquiera está a mitad de camino. Va a tener que elevar el listón en todos los aspectos del entrenamiento para tener alguna esperanza.</t>
  </si>
  <si>
    <t>他还远未到达终点。他必须在训练的每个环节都全力以赴，才能有机会进入顶尖行列。</t>
  </si>
  <si>
    <t>Он даже не на полпути. Чтобы иметь хоть какой-то шанс, ему придётся выкручивать каждый аспект подготовки на максимум.</t>
  </si>
  <si>
    <t>Ele ainda não está nem na metade do caminho. Ele terá que aumentar todos os aspectos de seu treinamento ao máximo para ter alguma chance.</t>
  </si>
  <si>
    <t>CONF3H_Q2_R4_1_F</t>
  </si>
  <si>
    <t>It’s much too early to say. Let’s let {[VAR_TM_FIRSTNAME]} evolve at her own pace.</t>
  </si>
  <si>
    <t>C’est bien trop tôt pour en parler, laissons {[VAR_TM_FIRSTNAME]} grandir tranquillement.</t>
  </si>
  <si>
    <t>Es ist noch viel zu früh, um das einzuschätzen. Das Beste ist, wenn {[VAR_TM_FIRSTNAME]} sich in ihrem eigenen Tempo weiterentwickelt.</t>
  </si>
  <si>
    <t>Es demasiado pronto para decirlo. Dejemos que {[VAR_TM_FIRSTNAME]} evolucione a su propio ritmo.</t>
  </si>
  <si>
    <t>È troppo presto per dirlo. Diamo spazio a {[VAR_TM_FIRSTNAME]} per crescere serenamente.</t>
  </si>
  <si>
    <t>现在说这些还为时过早。让{[VAR_TM_FIRSTNAME]}按照她自己的节奏成长吧。</t>
  </si>
  <si>
    <t>Говорить об этом слишком рано. Давайте позволим {[VAR_TM_FIRSTNAME]} развиваться в своём темпе.</t>
  </si>
  <si>
    <t>É muito cedo para dizer. Vamos deixar {[VAR_TM_FIRSTNAME]} evoluir no seu próprio ritmo.</t>
  </si>
  <si>
    <t>CONF3H_Q2_R4_1_M</t>
  </si>
  <si>
    <t>It’s much too early to say. Let’s let {[VAR_TM_FIRSTNAME]} evolve at his own pace.</t>
  </si>
  <si>
    <t>Es ist noch viel zu früh, um das einzuschätzen. Das Beste ist, wenn {[VAR_TM_FIRSTNAME]} sich in seinem eigenen Tempo weiterentwickelt.</t>
  </si>
  <si>
    <t>现在说这些还为时过早。让{[VAR_TM_FIRSTNAME]}按照他自己的节奏成长吧。</t>
  </si>
  <si>
    <t>CONF3H_Q2_R4_2_F</t>
  </si>
  <si>
    <t>There’s no exact answer. You just have to take it one step at a time and not try to rush to the end.</t>
  </si>
  <si>
    <t>Il n’y a pas de réponse précise, il faut simplement franchir les étapes les unes après les autres sans se précipiter.</t>
  </si>
  <si>
    <t>Diese Frage ist nicht leicht zu beantworten. Wir gehen Schritt für Schritt vorwärts und versuchen, dabei nicht gleich auf der Überholspur zu laufen.</t>
  </si>
  <si>
    <t>No hay una respuesta concreta. Solo se trata de dar un paso detrás de otro sin precipitarte.</t>
  </si>
  <si>
    <t>Non ho una risposta. Si va avanti un passo alla volta senza affrettare le cose.</t>
  </si>
  <si>
    <t>没有标准答案。只能一步一步来，不能急于求成。</t>
  </si>
  <si>
    <t>Точного ответа нет. Нужно идти шаг за шагом и не пытаться добежать до конца раньше времени.</t>
  </si>
  <si>
    <t>Não há uma resposta exata. Você tem que ir um passo de cada vez e não tentar apressar o final.</t>
  </si>
  <si>
    <t>CONF3H_Q2_R4_2_M</t>
  </si>
  <si>
    <t>CONF3H_Q3_F</t>
  </si>
  <si>
    <t>{[MEDIA/CONF3C_Q3_M]}</t>
  </si>
  <si>
    <t>CONF3H_Q3_M</t>
  </si>
  <si>
    <t>CONF3H_Q3_R1_1_F</t>
  </si>
  <si>
    <t>CONF3H_Q3_R1_1_M</t>
  </si>
  <si>
    <t>CONF3H_Q3_R1_2_F</t>
  </si>
  <si>
    <t>CONF3H_Q3_R1_2_M</t>
  </si>
  <si>
    <t>CONF3H_Q3_R2_1_F</t>
  </si>
  <si>
    <t>CONF3H_Q3_R2_1_M</t>
  </si>
  <si>
    <t>CONF3H_Q3_R2_2_F</t>
  </si>
  <si>
    <t>CONF3H_Q3_R2_2_M</t>
  </si>
  <si>
    <t>CONF3H_Q3_R2_3_F</t>
  </si>
  <si>
    <t>CONF3H_Q3_R2_3_M</t>
  </si>
  <si>
    <t>CONF3H_Q3_R3_1_F</t>
  </si>
  <si>
    <t>CONF3H_Q3_R3_1_M</t>
  </si>
  <si>
    <t>CONF3H_Q3_R3_2_F</t>
  </si>
  <si>
    <t>CONF3H_Q3_R3_2_M</t>
  </si>
  <si>
    <t>CONF3H_Q3_R4_1_F</t>
  </si>
  <si>
    <t>CONF3H_Q3_R4_1_M</t>
  </si>
  <si>
    <t>CONF3H_Q3_R4_2_F</t>
  </si>
  <si>
    <t>CONF3H_Q3_R4_2_M</t>
  </si>
  <si>
    <t>CONF3H_Q3_R4_3_F</t>
  </si>
  <si>
    <t>CONF3H_Q3_R4_3_M</t>
  </si>
  <si>
    <t>CONF3H_Q4_F</t>
  </si>
  <si>
    <t>What value does a junior title hold for you?</t>
  </si>
  <si>
    <t>Quelle valeur donnez-vous à un tel titre sur le circuit junior ?</t>
  </si>
  <si>
    <t>Welchen Wert messen Sie dem Titel eines Nachwuchs-Turniers bei?</t>
  </si>
  <si>
    <t>¿Qué valor tiene para ti un título junior?</t>
  </si>
  <si>
    <t>Che valore hai per lei un titolo juniores?</t>
  </si>
  <si>
    <t>您怎么看待青少年组冠军这个头衔的意义？</t>
  </si>
  <si>
    <t>Какую ценность для вас имеет юниорский титул?</t>
  </si>
  <si>
    <t>Que valor um título júnior tem para você?</t>
  </si>
  <si>
    <t>CONF3H_Q4_M</t>
  </si>
  <si>
    <t>CONF3H_Q4_R1_1_F</t>
  </si>
  <si>
    <t>The name is prestigious and no one can take that away from {[VAR_TM_FIRSTNAME]}, but it’s not an end in and of itself.</t>
  </si>
  <si>
    <t>Le nom est prestigieux et personne ne pourra l’enlever du palmarès de {[VAR_TM_FIRSTNAME]} mais ce n’est pas une fin en soi.</t>
  </si>
  <si>
    <t>Der Name an sich spricht für sich und das kann niemand {[VAR_TM_FTNAME]} nehmen, aber das sagt noch gar nichts aus.</t>
  </si>
  <si>
    <t>Supone un galardón y eso no puede quitárselo nadie a {[VAR_TM_FTNAME]}, pero no es un fin en sí mismo.</t>
  </si>
  <si>
    <t>Ha un nome prestigioso e per {[VAR_TM_FTNAME]} è motivo di orgoglio, ma non è l'obiettivo finale.</t>
  </si>
  <si>
    <t>这个头衔确实很有分量，这份荣誉将永远属于{[VAR_TM_FIRSTNAME]}，但这绝不是她的终点。</t>
  </si>
  <si>
    <t>Название престижное, и никто не отнимет этого у {[VAR_TM_FIRSTNAME]}, но само по себе это не является конечной целью.</t>
  </si>
  <si>
    <t>O nome é prestigioso e ninguém pode tirar isso de {[VAR_TM_FIRSTNAME]}, mas não é um fim em si mesmo.</t>
  </si>
  <si>
    <t>CONF3H_Q4_R1_1_M</t>
  </si>
  <si>
    <t>这个头衔确实很有分量，这份荣誉将永远属于{[VAR_TM_FIRSTNAME]}，但这绝不是他的终点。</t>
  </si>
  <si>
    <t>CONF3H_Q4_R1_2_F</t>
  </si>
  <si>
    <t>That’s one of the more prestigious tournaments that {[VAR_TM_FIRSTNAME]} has a real chance at currently, but it’s only a stepping stone on the way to her biggest achievements.</t>
  </si>
  <si>
    <t>Cela fait partie des plus prestigieux tournois auxquels {[VAR_TM_FIRSTNAME]} peut prétendre actuellement mais ça n’est qu’un point de passage avant ses plus grands succès.</t>
  </si>
  <si>
    <t>Das ist eines der wichtigeren Turniere, bei denen {[VAR_TM_FIRSTNAME]} aktuell wirklich eine Chance hat. Aber es ist auch nur ein Meilenstein auf dem Weg zu ihren größeren Erfolgen.</t>
  </si>
  <si>
    <t>Es uno de los torneos más prestigiosos a los que {[VAR_TM_FIRSTNAME]} puede optar actualmente, pero no es más que un trampolín en su camino hacia mayores logros.</t>
  </si>
  <si>
    <t>È uno dei tornei più prestigiosi in cui {[VAR_TM_FIRSTNAME]} ha una vera possibilità, ma in realtà è solo una tappa verso successi ben più importanti.</t>
  </si>
  <si>
    <t>这是目前{[VAR_TM_FIRSTNAME]}真正有机会拿下的高含金量赛事之一，但它只是通往更大成就的垫脚石。</t>
  </si>
  <si>
    <t>Это один из самых престижных турниров, на который у {[VAR_TM_FIRSTNAME]} сейчас действительно есть шанс, но это лишь ступень на пути к её более крупным достижениям.</t>
  </si>
  <si>
    <t>Este é um dos torneios mais prestigiados que {[VAR_TM_FIRSTNAME]} tem uma chance real no momento, mas é apenas um degrau no caminho para suas maiores conquistas.</t>
  </si>
  <si>
    <t>CONF3H_Q4_R1_2_M</t>
  </si>
  <si>
    <t>That’s one of the more prestigious tournaments that {[VAR_TM_FIRSTNAME]} has a real chance at currently, but it’s only a stepping stone on the way to his biggest achievements.</t>
  </si>
  <si>
    <t>Das ist eines der wichtigeren Turniere, bei denen {[VAR_TM_FIRSTNAME]} aktuell wirklich eine Chance hat. Aber es ist auch nur ein Meilenstein auf dem Weg zu seinen größeren Erfolgen.</t>
  </si>
  <si>
    <t>Это один из самых престижных турниров, на который у {[VAR_TM_FIRSTNAME]} сейчас действительно есть шанс, но это лишь ступень на пути к его более крупным достижениям.</t>
  </si>
  <si>
    <t>CONF3H_Q4_R2_1_F</t>
  </si>
  <si>
    <t>It’s just a logical step in {[VAR_TM_FIRSTNAME]}’s progress. She’ll win bigger tournaments later, on the professional tour.</t>
  </si>
  <si>
    <t>Ça n’est qu’un stade logique dans la progression de {[VAR_TM_FIRSTNAME]}, elle va gagner des grands tournois plus tard, mais sur le circuit professionnel.</t>
  </si>
  <si>
    <t>Das ist nur ein logischer Schritt in der Entwicklung von {[VAR_TM_FIRSTNAME]}. Sie wird später, auf den Profitouren, deutlich größere Turniere gewinnen.</t>
  </si>
  <si>
    <t>No es más que un paso lógico en la progresión de {[VAR_TM_FIRSTNAME]}. Más adelante, ganará torneos más importantes, en el circuito profesional.</t>
  </si>
  <si>
    <t>È una tappa obbligata nella carriera di {[VAR_TM_FIRSTNAME]}, vincerà tornei ben più importanti nel circuito professionistico.</t>
  </si>
  <si>
    <t>这是{[VAR_TM_FIRSTNAME]}成长道路上顺理成章的一步。等她踏入职业赛场后，还会赢下更大的比赛。</t>
  </si>
  <si>
    <t>Это просто логичный этап в прогрессе {[VAR_TM_FIRSTNAME]}. Позже, уже в профессиональном туре, она выиграет турниры куда крупнее.</t>
  </si>
  <si>
    <t>É apenas um passo lógico no progresso de {[VAR_TM_FIRSTNAME]}. Ela vencerá torneios maiores mais tarde, no circuito profissional.</t>
  </si>
  <si>
    <t>CONF3H_Q4_R2_1_M</t>
  </si>
  <si>
    <t>It’s just a logical step in {[VAR_TM_FIRSTNAME]}’s progress. He’ll win bigger tournaments later, on the professional tour.</t>
  </si>
  <si>
    <t>Ça n’est qu’un stade logique dans la progression de {[VAR_TM_FIRSTNAME]}, il va gagner des grands tournois plus tard, mais sur le circuit professionnel.</t>
  </si>
  <si>
    <t>Das ist nur ein logischer Schritt in der Entwicklung von {[VAR_TM_FIRSTNAME]}. Er wird später, auf den Profitouren, deutlich größere Turniere gewinnen.</t>
  </si>
  <si>
    <t>这是{[VAR_TM_FIRSTNAME]}成长道路上顺理成章的一步。等他踏入职业赛场后，还会赢下更大的比赛。</t>
  </si>
  <si>
    <t>Это просто логичный этап в прогрессе {[VAR_TM_FIRSTNAME]}. Позже, уже в профессиональном туре, он выиграет турниры куда крупнее.</t>
  </si>
  <si>
    <t>É apenas um passo lógico no progresso de {[VAR_TM_FIRSTNAME]}. Ele vencerá torneios maiores mais tarde, no circuito profissional.</t>
  </si>
  <si>
    <t>CONF3H_Q4_R2_2_F</t>
  </si>
  <si>
    <t>I see that as a simple step in {[VAR_TM_FIRSTNAME]}’s career. One of many steps before she eventually reaches the summit.</t>
  </si>
  <si>
    <t>Je vois cela comme une simple étape dans la carrière de {[VAR_TM_FIRSTNAME]}, avant d’atteindre les sommets plus tard.</t>
  </si>
  <si>
    <t>Ich sehe das als einen einzelnen Schritt auf der Karriereleiter von {[VAR_TM_FIRSTNAME]} an. Einer von vielen, die sie absolvieren muss, bevor sie auf dem Höhepunkt angekommen ist.</t>
  </si>
  <si>
    <t>Lo veo como un simple paso en la carrera de {[VAR_TM_FIRSTNAME]}. Uno de los muchos pasos que ha de dar antes de que finalmente llegue a la cima.</t>
  </si>
  <si>
    <t>Per me è una tappa della carriera di {[VAR_TM_FIRSTNAME]}, una delle tante che la porterà al culmine.</t>
  </si>
  <si>
    <t>我认为这只是{[VAR_TM_FIRSTNAME]}职业生涯中的一个小阶段，距离巅峰还有许多路要走。</t>
  </si>
  <si>
    <t>Я считаю это обычным этапом в карьере {[VAR_TM_FIRSTNAME]}. Одной из многих ступеней, прежде чем она достигнет вершины.</t>
  </si>
  <si>
    <t>Eu vejo isso como um passo simples na carreira de {[VAR_TM_FIRSTNAME]}. Um de muitos passos antes que ela eventualmente alcance o topo.</t>
  </si>
  <si>
    <t>CONF3H_Q4_R2_2_M</t>
  </si>
  <si>
    <t>I see that as a simple step in {[VAR_TM_FIRSTNAME]}’s career. One of many steps before he eventually reaches the summit.</t>
  </si>
  <si>
    <t>Ich sehe das als einen einzelnen Schritt auf der Karriereleiter von {[VAR_TM_FIRSTNAME]} an. Einer von vielen, die er absolvieren muss, bevor er auf dem Höhepunkt angekommen ist.</t>
  </si>
  <si>
    <t>Per me è una tappa della carriera di {[VAR_TM_FIRSTNAME]}, una delle tante che lo porterà al culmine.</t>
  </si>
  <si>
    <t>Я считаю это обычным этапом в карьере {[VAR_TM_FIRSTNAME]}. Одной из многих ступеней, прежде чем он достигнет вершины.</t>
  </si>
  <si>
    <t>Eu vejo isso como um passo simples na carreira de {[VAR_TM_FIRSTNAME]}. Um de muitos passos antes que ele eventualmente alcance o topo.</t>
  </si>
  <si>
    <t>CONF3H_Q4_R3_1_F</t>
  </si>
  <si>
    <t>There are so many great players who won major junior trophies. You can’t give it any importance.</t>
  </si>
  <si>
    <t>Il y a tellement de grands noms qui ont soulevé les trophées juniors majeurs, on ne peut pas lui accorder aucune importance.</t>
  </si>
  <si>
    <t>Es gibt so viele großartige Spieler, die bekannte Nachwuchstrophäen gewonnen haben. Dem würde ich aktuell nicht allzu viel beimessen.</t>
  </si>
  <si>
    <t>Multitud de grandes tenistas ganaron trofeos junior importantes. No se le puede dar ninguna importancia.</t>
  </si>
  <si>
    <t>Ci sono tanti grandi nomi che hanno vinto trofei Slam juniores, lascia il tempo che trova.</t>
  </si>
  <si>
    <t>很多伟大的球员都赢过青少年组的大赛冠军，但那并不能说明一切。</t>
  </si>
  <si>
    <t>Столько великих игроков выигрывали крупные юниорские трофеи. Этому нельзя придавать слишком большое значение.</t>
  </si>
  <si>
    <t>Há tantos grandes jogadores que ganharam troféus juniores importantes. Você não pode dar importância a isso.</t>
  </si>
  <si>
    <t>CONF3H_Q4_R3_1_M</t>
  </si>
  <si>
    <t>CONF3H_Q4_R3_2_F</t>
  </si>
  <si>
    <t>The names of the greatest players in the history of the sport have been etched onto this list. It’s an incredible accomplishment for {[VAR_TM_FIRSTNAME]}.</t>
  </si>
  <si>
    <t>Les plus grands joueurs de l’histoire ont apposé leur nom à ce palmarès, c’est un superbe accomplissement pour {[VAR_TM_FIRSTNAME]}.</t>
  </si>
  <si>
    <t>Die Namen der größten Spieler der Tennisgeschichte stehen heute auf dieser Liste. Das ist wirklich ein voller Erfolg für {[VAR_TM_FIRSTNAME]}.</t>
  </si>
  <si>
    <t>En este palmarés están escritos los nombres de las grandes figuras de la historia del tenis. Es un increíble logro para {[VAR_TM_FIRSTNAME]}.</t>
  </si>
  <si>
    <t>Ci sono tanti grandi nomi del tennis in questo elenco. Per {[VAR_TM_FIRSTNAME]} è un grande traguardo.</t>
  </si>
  <si>
    <t>这份名单上刻着网球史上一些最伟大球员的名字，对{[VAR_TM_FIRSTNAME]}来说，这无疑是一项了不起的成就。</t>
  </si>
  <si>
    <t>На этом списке высечены имена величайших игроков в истории спорта. Для {[VAR_TM_FIRSTNAME]} это невероятное достижение.</t>
  </si>
  <si>
    <t>Os nomes dos maiores jogadores da história do esporte foram gravados nesta lista. É uma conquista incrível para {[VAR_TM_FIRSTNAME]}.</t>
  </si>
  <si>
    <t>CONF3H_Q4_R3_2_M</t>
  </si>
  <si>
    <t>CONF3H_Q5_F</t>
  </si>
  <si>
    <t>{[MEDIA/CONF3_Q5_M]}</t>
  </si>
  <si>
    <t>CONF3H_Q5_M</t>
  </si>
  <si>
    <t>CONF3H_Q5_R1_1_F</t>
  </si>
  <si>
    <t>Of course, any junior who’s among the best has their sights set on this trophy. But there are still a lot of matches ahead and we want to win them all.</t>
  </si>
  <si>
    <t>Evidemment, tout junior qui fait partie des meilleurs vise ce trophée, mais il reste des matchs à jouer et nous voulons tous les remporter.</t>
  </si>
  <si>
    <t>Nun, jeder Nachwuchsspieler, der zu den besten seiner Kategorie gehört, hat ein Auge auf diese Trophäe geworfen. Aber wir haben noch einige Spiele vor uns und wir wollen sie alle gewinnen.</t>
  </si>
  <si>
    <t>Por supuesto, cualquier junior del máximo nivel tiene las esperanzas puestas en este trofeo, pero aún quedan muchos partidos por delante y queremos ganarlos todos.</t>
  </si>
  <si>
    <t>È ovvio, qualsiasi juniores che fa parte del top vuole questo trofeo, ma ci sono ancora molte partite da disputare e chiunque le vuole vincere.</t>
  </si>
  <si>
    <t>当然，所有顶尖青少年球员都把这个冠军当作目标。但后面还有很多比赛，我们希望每一场都赢下来。</t>
  </si>
  <si>
    <t>Разумеется, любой сильнейший юниор нацелен на этот трофей. Но впереди ещё много матчей, и мы хотим выиграть каждый из них.</t>
  </si>
  <si>
    <t>Claro, qualquer júnior que esteja entre os melhores tem seus olhos neste troféu. Mas ainda há muitas partidas pela frente e queremos vencê-las todas.</t>
  </si>
  <si>
    <t>CONF3H_Q5_R1_1_M</t>
  </si>
  <si>
    <t>CONF3H_Q5_R1_2_F</t>
  </si>
  <si>
    <t>CONF3H_Q5_R1_2_M</t>
  </si>
  <si>
    <t>CONF3H_Q5_R2_1_F</t>
  </si>
  <si>
    <t>CONF3H_Q5_R2_1_M</t>
  </si>
  <si>
    <t>CONF3H_Q5_R2_2_F</t>
  </si>
  <si>
    <t>CONF3H_Q5_R2_2_M</t>
  </si>
  <si>
    <t>CONF3H_Q5_R3_1_F</t>
  </si>
  <si>
    <t>{[MEDIA/CONF3G_Q5_R3_1_F]}</t>
  </si>
  <si>
    <t>CONF3H_Q5_R3_1_M</t>
  </si>
  <si>
    <t>CONF3H_Q5_R3_2_F</t>
  </si>
  <si>
    <t>CONF3H_Q5_R3_2_M</t>
  </si>
  <si>
    <t>CONF3H_Q5_R4_1_F</t>
  </si>
  <si>
    <t>She won one of the four junior majors so her season is successful but maybe playing without pressure will allow her to achieve other great things.</t>
  </si>
  <si>
    <t>Elle a remporté l’un des quatre majeurs juniors donc sa saison est réussie mais peut être que jouer sans pression lui permettre de réaliser d’autres belles choses.</t>
  </si>
  <si>
    <t>Sie hat eines der vier Nachwuchs-Grand-Slam-Turniere gewonnen und damit eine erfolgreiche Saison absolviert. Aber wenn sie mal ohne Druck spielt, kann sie vielleicht noch andere großartige Dinge erreichen.</t>
  </si>
  <si>
    <t>Ha ganado uno de los cuatro majors junior, así que su temporada ha sido un éxito, pero quizá jugar sin presión le permita lograr otras grandes cosas.</t>
  </si>
  <si>
    <t>Ha vinto uno dei quattro tornei del Grande Slam juniores, quindi ha avuto una stagione di successo, ma può darsi che giocare senza questa pressione gli consenta di ottenere altre cose altrettanto buone.</t>
  </si>
  <si>
    <t>她赢下了四大青少年赛事之一，在这个赛季已经相当成功了。或许放下压力后，她还能有更出色的表现。</t>
  </si>
  <si>
    <t>Она выиграла один из четырёх юниорских мейджоров, так что сезон уже можно считать успешным, но возможно, игра без давления позволит ей добиться ещё больших успехов.</t>
  </si>
  <si>
    <t>Ela ganhou um dos quatro majors juniores, então sua temporada é bem-sucedida, mas talvez jogar sem pressão permita que ela conquiste outras grandes coisas.</t>
  </si>
  <si>
    <t>CONF3H_Q5_R4_1_M</t>
  </si>
  <si>
    <t>He won one of the four junior majors so his season is successful but maybe playing without pressure will allow him to achieve other great things.</t>
  </si>
  <si>
    <t>Il a remporté l’un des quatre majeurs juniors donc sa saison est réussie mais peut être que jouer sans pression lui permettre de réaliser d’autres belles choses.</t>
  </si>
  <si>
    <t>Er hat eines der vier Nachwuchs-Grand-Slam-Turniere gewonnen und damit eine erfolgreiche Saison absolviert. Aber wenn er mal ohne Druck spielt, kann er vielleicht noch andere großartige Dinge erreichen.</t>
  </si>
  <si>
    <t>他赢下了四大青少年赛事之一，在这个赛季已经相当成功了。或许放下压力后，他还能有更出色的表现。</t>
  </si>
  <si>
    <t>Он выиграл один из четырёх юниорских мейджоров, так что сезон уже можно считать успешным, но возможно, игра без давления позволит ему добиться ещё больших успехов.</t>
  </si>
  <si>
    <t>Ele ganhou um dos quatro majors juniores, então sua temporada é bem-sucedida, mas talvez jogar sem pressão permita que ele conquiste outras grandes coisas.</t>
  </si>
  <si>
    <t>CONF3H_Q5_R4_2_F</t>
  </si>
  <si>
    <t>{[MEDIA/CONF3G_Q5_R4_2_M]}</t>
  </si>
  <si>
    <t>CONF3H_Q5_R4_2_M</t>
  </si>
  <si>
    <t>CONF3H_Q6_F</t>
  </si>
  <si>
    <t>CONF3H_Q6_M</t>
  </si>
  <si>
    <t>CONF3H_Q6_R1_1_F</t>
  </si>
  <si>
    <t>The sky’s the limit for her. She’s constantly improving and will soon deliver the same kind of performance with the best players in the world!</t>
  </si>
  <si>
    <t>Je ne lui vois aucune limite, elle est en constante progression et va bientôt réussir pareilles performances chez les grands !</t>
  </si>
  <si>
    <t>Nun, sie will ganz nach oben. Sie verbessert ihre Leistung ständig und wird sich schon bald mit den besten Spielern der Welt messen können!</t>
  </si>
  <si>
    <t>Para ella, el cielo es el límite. ¡No deja de mejorar y pronto ofrecerá el mismo nivel de rendimiento con las mejores tenistas del mundo!</t>
  </si>
  <si>
    <t>Non ci sono limiti, si migliora costantemente e continuerà con queste prestazioni stellari anche contro i nomi più importanti.</t>
  </si>
  <si>
    <t>她前途不可限量，并且正在不断进步，相信很快就能与世界顶尖选手一较高下！</t>
  </si>
  <si>
    <t>Для неё нет пределов. Она постоянно прогрессирует и совсем скоро сможет показывать такой же уровень против лучших игроков мира!</t>
  </si>
  <si>
    <t>O céu é o limite para ela. Ela está constantemente melhorando e logo entregará o mesmo tipo de desempenho com os melhores jogadores do mundo!</t>
  </si>
  <si>
    <t>CONF3H_Q6_R1_1_M</t>
  </si>
  <si>
    <t>The sky’s the limit for him. He’s constantly improving and will soon deliver the same kind of performance with the best players in the world!</t>
  </si>
  <si>
    <t>Je ne lui vois aucune limite, il est en constante progression et va bientôt réussir pareilles performances chez les grands !</t>
  </si>
  <si>
    <t>Nun, er will ganz nach oben. Er verbessert seine Leistung ständig und wird sich schon bald mit den besten Spielern der Welt messen können!</t>
  </si>
  <si>
    <t>Para él, el cielo es el límite. ¡No deja de mejorar y pronto ofrecerá el mismo nivel de rendimiento con los mejores tenistas del mundo!</t>
  </si>
  <si>
    <t>他前途不可限量，并且正在不断进步，相信很快就能与世界顶尖选手一较高下！</t>
  </si>
  <si>
    <t>Для него нет пределов. Он постоянно прогрессирует и совсем скоро сможет показывать такой же уровень против лучших игроков мира!</t>
  </si>
  <si>
    <t>O céu é o limite para ele. Ele está constantemente melhorando e logo entregará o mesmo tipo de desempenho com os melhores jogadores do mundo!</t>
  </si>
  <si>
    <t>CONF3H_Q6_R1_2_F</t>
  </si>
  <si>
    <t>She doesn’t have one. Her potential is limitless if you ask me. She’ll be taking over the top professional rankings soon enough.</t>
  </si>
  <si>
    <t>Elle n’en a pas, son potentiel est infini selon moi, elle va bientôt truster les hautes sphères du classement des professionnels.</t>
  </si>
  <si>
    <t>Für sie gibt es keine Grenze. Meiner Meinung nach ist ihr Potenzial noch lange nicht ausgereizt. Sie wird sich schon bald einen Platz auf der Rangliste der Profispieler sichern.</t>
  </si>
  <si>
    <t>Ella no tiene techo. Su potencial es ilimitado. Pronto asaltará el liderazgo de las clasificaciones profesionales.</t>
  </si>
  <si>
    <t>Non ha limiti, secondo me ha un potenziale infinito. Fra poco scalerà anche il ranking pro.</t>
  </si>
  <si>
    <t>她根本没有上限。要我说，她的潜力是无限的，很快就能跻身职业排名前列。</t>
  </si>
  <si>
    <t>У неё нет потолка. Её потенциал безграничен, если хочешь знать моё мнение. Совсем скоро она ворвётся в верхние строчки профессионального рейтинга.</t>
  </si>
  <si>
    <t>Ela não tem um. Seu potencial é ilimitado, se você me perguntar. Ela assumirá os primeiros rankings profissionais em breve.</t>
  </si>
  <si>
    <t>CONF3H_Q6_R1_2_M</t>
  </si>
  <si>
    <t>He doesn’t have one. His potential is limitless if you ask me. He’ll be taking over the top professional rankings soon enough.</t>
  </si>
  <si>
    <t>Il n’en a pas, son potentiel est infini selon moi, il va bientôt truster les hautes sphères du classement des professionnels.</t>
  </si>
  <si>
    <t>Für ihn gibt es keine Grenzen. Meiner Meinung nach ist sein Potenzial noch lange nicht ausgereizt. Er wird sich schon bald einen Platz auf der Rangliste der Profispieler sichern.</t>
  </si>
  <si>
    <t>Él no tiene techo. Su potencial es ilimitado. Pronto asaltará el liderazgo de las clasificaciones profesionales.</t>
  </si>
  <si>
    <t>他根本没有上限。要我说，他的潜力是无限的，很快就能跻身职业排名前列。</t>
  </si>
  <si>
    <t>У него нет потолка. Его потенциал безграничен, если хочешь знать моё мнение. Совсем скоро он ворвётся в верхние строчки профессионального рейтинга.</t>
  </si>
  <si>
    <t>Ele não tem um. Seu potencial é ilimitado, se você me perguntar. Ele assumirá os primeiros rankings profissionais em breve.</t>
  </si>
  <si>
    <t>CONF3H_Q6_R2_1_F</t>
  </si>
  <si>
    <t>She’ll continue to improve. She becomes a better player with every tournament and she’s getting closer to the level required for the professional tour.</t>
  </si>
  <si>
    <t>Elle va continuer à s’améliorer, à chaque tournoi qu’elle joue, elle est une meilleure joueuse et se rapproche des exigences du circuit professionnel.</t>
  </si>
  <si>
    <t>Sie wird sich immer weiter verbessern. Mit jedem Turnier wird sie besser und schon bald wird sie das Niveau erreicht haben, mit dem sie sich für die Profitour qualifizieren kann.</t>
  </si>
  <si>
    <t>Va a seguir mejorando. A cada torneo que pasa, se convierte en una mejor tenista, y se está acercando al nivel requerido para el circuito profesional.</t>
  </si>
  <si>
    <t>Continua a migliorarsi sempre di più a ogni torneo che disputa, si sta avvicinando al livello adatta per il circuito professionistico.</t>
  </si>
  <si>
    <t>她还会不断成长。每一场比赛都让她更进一步，离职业巡回赛的水准越来越近。</t>
  </si>
  <si>
    <t>Она продолжит расти. С каждым турниром она становится сильнее и приближается к уровню, необходимому для профессионального тура.</t>
  </si>
  <si>
    <t>Ela continuará a melhorar. Ela se torna uma jogadora melhor a cada torneio e está se aproximando do nível exigido para o circuito profissional.</t>
  </si>
  <si>
    <t>CONF3H_Q6_R2_1_M</t>
  </si>
  <si>
    <t>He’ll continue to improve. He becomes a better player with every tournament and he’s getting closer to the level required for the professional tour.</t>
  </si>
  <si>
    <t>Il va continuer à s’améliorer, à chaque tournoi qu’il joue il est un meilleur joueur et se rapproche des exigences du circuit professionnel.</t>
  </si>
  <si>
    <t>Er wird sich immer weiter verbessern. Mit jedem Turnier wird er besser und schon bald wird er das Niveau erreicht haben, mit dem er sich für die Profitour qualifizieren kann.</t>
  </si>
  <si>
    <t>Va a seguir mejorando. A cada torneo que pasa, se convierte en un mejor tenista, y se está acercando al nivel requerido para el circuito profesional.</t>
  </si>
  <si>
    <t>他还会不断成长。每一场比赛都让他更进一步，离职业巡回赛的水准越来越近。</t>
  </si>
  <si>
    <t>Он продолжит расти. С каждым турниrom он становится сильнее и приближается к уровню, необходимому для профессионального тура.</t>
  </si>
  <si>
    <t>Ele continuará a melhorar. Ele se torna um jogador melhor a cada torneio e está se aproximando do nível exigido para o circuito profissional.</t>
  </si>
  <si>
    <t>CONF3H_Q6_R2_2_F</t>
  </si>
  <si>
    <t>CONF3H_Q6_R2_2_M</t>
  </si>
  <si>
    <t>CONF3H_Q6_R3_1_F</t>
  </si>
  <si>
    <t>She’s getting closer to her full technical potential. Now she needs to improve her mental game and get more experience to be able to compete with the adults.</t>
  </si>
  <si>
    <t>Elle se rapproche de son plein potentiel technique, maintenant elle va devoir progresser sur le plan mental et gagner en expérience pour rivaliser avec les adultes.</t>
  </si>
  <si>
    <t>Sie kommt der Entfaltung ihres vollen technischen Potenzials immer näher. Jetzt muss sie sich nur noch mental weiterentwickeln und mehr Erfahrung sammeln, um auch mit den Erwachsenen mithalten zu können.</t>
  </si>
  <si>
    <t>Se está aproximando a su máximo potencial técnico. Ahora necesita mejorar su juego mental y adquirir más experiencia para poder competir con tenistas adultas.</t>
  </si>
  <si>
    <t>Si sta avvicinando al pieno potenziale tecnico, adesso bisogna lavorare sul piano mentale e fare esperienza per poter competere nel circuito professionistico.</t>
  </si>
  <si>
    <t>她的技术已接近巅峰，现在需要提升的是心理素质和比赛经验，才能真正与成年选手抗衡。</t>
  </si>
  <si>
    <t>Она приближается к своему максимальному техническому уровню. Теперь ей нужно укрепить психологию и набраться опыта, чтобы конкурировать со взрослыми.</t>
  </si>
  <si>
    <t>Ela está se aproximando de seu potencial técnico total. Agora ela precisa melhorar seu jogo mental e ganhar mais experiência para poder competir com os adultos.</t>
  </si>
  <si>
    <t>CONF3H_Q6_R3_1_M</t>
  </si>
  <si>
    <t>He’s getting closer to his full technical potential. Now he needs to improve his mental game and get more experience to be able to compete with the adults.</t>
  </si>
  <si>
    <t>Il se rapproche de son plein potentiel technique, maintenant il va devoir progresser sur le plan mental et gagner en expérience pour rivaliser avec les adultes.</t>
  </si>
  <si>
    <t>Er kommt der Entfaltung seines vollen technischen Potenzials immer näher. Jetzt muss er sich nur noch mental weiterentwickeln und mehr Erfahrung sammeln, um auch mit den Erwachsenen mithalten zu können.</t>
  </si>
  <si>
    <t>Se está aproximando a su máximo potencial técnico. Ahora necesita mejorar su juego mental y adquirir más experiencia para poder competir con tenistas adultos.</t>
  </si>
  <si>
    <t>他的技术已接近巅峰，现在需要提升的是心理素质和比赛经验，才能真正与成年选手抗衡。</t>
  </si>
  <si>
    <t>Он приближается к своему максимальному техническому уровню. Теперь ему нужно укрепить психологию и набраться опыта, чтобы конкурировать со взрослыми.</t>
  </si>
  <si>
    <t>Ele está se aproximando de seu potencial técnico total. Agora ele precisa melhorar seu jogo mental e ganhar mais experiência para poder competir com os adultos.</t>
  </si>
  <si>
    <t>CONF3H_Q6_R3_2_F</t>
  </si>
  <si>
    <t>I am starting to realize what his highest potential is. He is getting closer from it every day, he now has to focus on all the details that will allow him to compete with the best players.</t>
  </si>
  <si>
    <t>Je commence à situer son plafond, elle s’en rapproche chaque jour mais ce sont justement tous ces détails qui lui permettront d’être performants chez les pros.</t>
  </si>
  <si>
    <t>Ich beginne erst jetzt zu begreifen, was für ein Potenzial in ihr steckt. Jeden Tag kommt sie dem ein wenig näher und jetzt muss sie sich nur noch auf die Details konzentrieren, die es ihr erlauben, gegen die besten aller Spielerinnen anzutreten.</t>
  </si>
  <si>
    <t>Estoy empezando vislumbrar cuál es su mayor potencial. Cada día está más cerca y ahora tiene que concentrarse en todos los detalles que le permitirán competir con la élite.</t>
  </si>
  <si>
    <t>Ho iniziato a comprendere quale sia il suo potenziale, e si sta avvicinando ogni giorno di più. Adesso deve concentrarsi sui dettagli che le consentiranno di competere contro le migliori tenniste.</t>
  </si>
  <si>
    <t>我开始意识到她真正的潜力所在。她每天都在向那个高度靠近，现在要做的就是专注于细节，才能与顶尖选手一较高下。</t>
  </si>
  <si>
    <t>Я начинаю понимать её максимальный потенциал. Каждый день она становится к нему ближе, теперь ей нужно сосредоточиться на деталях, которые позволят ей конкурировать с лучшими игроками.</t>
  </si>
  <si>
    <t>Estou começando a perceber qual é o seu potencial máximo. Ele está se aproximando dele todos os dias, agora ele tem que focar em todos os detalhes que o permitirão competir com os melhores jogadores.</t>
  </si>
  <si>
    <t>CONF3H_Q6_R3_2_M</t>
  </si>
  <si>
    <t>Je commence à situer son plafond, il s’en rapproche chaque jour mais ce sont justement tous ces détails qui lui permettront d’être performants chez les pros.</t>
  </si>
  <si>
    <t>Ich beginne erst jetzt zu begreifen, was für ein Potenzial in ihm steckt. Jeden Tag kommt er dem ein wenig näher und jetzt muss er sich nur noch auf die Details konzentrieren, die es ihm erlauben, gegen die besten aller Spieler anzutreten.</t>
  </si>
  <si>
    <t>Ho iniziato a comprendere quale sia il suo potenziale, e si sta avvicinando ogni giorno di più. Adesso deve concentrarsi sui dettagli che gli consentiranno di competere contro i migliori tennisti.</t>
  </si>
  <si>
    <t>我开始意识到他真正的潜力所在。他每天都在向那个高度靠近，现在要做的就是专注于细节，才能与顶尖选手一较高下。</t>
  </si>
  <si>
    <t>Я начинаю понимать его максимальный потенциал. Каждый день он становится к нему ближе, теперь ему нужно сосредоточиться на деталях, которые позволят ему конкурировать с лучшими игроками.</t>
  </si>
  <si>
    <t>CONF3H_Q7_F</t>
  </si>
  <si>
    <t>CONF3H_Q7_M</t>
  </si>
  <si>
    <t>CONF3H_Q7_R1_1_F</t>
  </si>
  <si>
    <t>CONF3H_Q7_R1_1_M</t>
  </si>
  <si>
    <t>CONF3H_Q7_R1_2_F</t>
  </si>
  <si>
    <t>CONF3H_Q7_R1_2_M</t>
  </si>
  <si>
    <t>CONF3H_Q7_R2_1_F</t>
  </si>
  <si>
    <t>CONF3H_Q7_R2_1_M</t>
  </si>
  <si>
    <t>CONF3H_Q7_R2_2_F</t>
  </si>
  <si>
    <t>We’ll have to wait to see if this can continue over the coming months and years, but she’s been a new player these last few weeks. She’ll be the one to watch over the course of the season.</t>
  </si>
  <si>
    <t>A voir si cela se prolonge dans les mois et années à venir, mais sur ces dernières semaines c’est une nouvelle joueuse, elle est à surveiller sur la suite de la saison.</t>
  </si>
  <si>
    <t>Wir werden sehen, ob sie das in den kommenden Monaten und Jahren beibehalten kann, aber in den letzten Wochen war sie wie verwandelt. Im Laufe dieser Saison werden wir sicher ein Auge auf sie haben.</t>
  </si>
  <si>
    <t>Habrá que esperar para ver si sigue así durante los próximos meses y años, pero estas últimas semanas se ha convertido en una tenista nueva. Ella es quien estará atenta a lo largo de la temporada.</t>
  </si>
  <si>
    <t>Bisognerà vedere se riesce a tenere questo livello nei prossimi mesi e nei prossimi anni. Nelle ultime settimane è stata una giocatrice diversa, da tenere d'occhio per il prosieguo della stagione.</t>
  </si>
  <si>
    <t>我们仍需观察她能否在未来数月乃至数年内维持这种状态，但这几周她的表现焕然一新，本赛季她无疑是最值得关注的球员之一。</t>
  </si>
  <si>
    <t>Посмотрим, сможет ли она сохранить этот уровень в ближайшие месяцы и годы, но в последние недели она словно стала новым игроком. За ней нужно будет внимательно следить весь сезон.</t>
  </si>
  <si>
    <t>Teremos que esperar para ver se isso pode continuar nos próximos meses e anos, mas ela tem sido uma nova jogadora nestas últimas semanas. Ela será a jogadora a ser observada ao longo da temporada.</t>
  </si>
  <si>
    <t>CONF3H_Q7_R2_2_M</t>
  </si>
  <si>
    <t>We’ll have to wait to see if this can continue over the coming months and years, but he’s been a new player these last few weeks. He’ll be the one to watch over the course of the season.</t>
  </si>
  <si>
    <t>A voir si cela se prolonge dans les mois et années à venir, mais sur ces dernières semaines c’est un nouveau joueur, il est à surveiller sur la suite de la saison.</t>
  </si>
  <si>
    <t>Wir werden sehen, ob er das in den kommenden Monaten und Jahren beibehalten kann, aber in den letzten Wochen war er wie verwandelt. Im Laufe dieser Saison werden wir sicher ein Auge auf ihn haben.</t>
  </si>
  <si>
    <t>Habrá que esperar para ver si sigue así durante los próximos meses y años, pero estas últimas semanas se ha convertido en un tenista nuevo. Él es quien estará atento a lo largo de la temporada.</t>
  </si>
  <si>
    <t>Bisognerà vedere se riesce a tenere questo livello nei prossimi mesi e nei prossimi anni. Nelle ultime settimane, è stato un giocatore diverso, da tenere d'occhio per il prosieguo della stagione.</t>
  </si>
  <si>
    <t>我们仍需观察她能否在未来数月乃至数年内维持这种状态，但这几周他的表现焕然一新，本赛季他无疑是最值得关注的球员之一。</t>
  </si>
  <si>
    <t>Посмотрим, сможет ли он сохранить этот уровень в ближайшие месяцы и годы, но в последние недели он словно стал новым игроком. За ним нужно будет внимательно следить весь сезон.</t>
  </si>
  <si>
    <t>Teremos que esperar para ver se isso pode continuar nos próximos meses e anos, mas ele tem sido um novo jogador nestas últimas semanas. Ele será o jogador a ser observado ao longo da temporada.</t>
  </si>
  <si>
    <t>CONF3H_Q7_R3_1_F</t>
  </si>
  <si>
    <t>CONF3H_Q7_R3_1_M</t>
  </si>
  <si>
    <t>CONF3H_Q7_R3_2_F</t>
  </si>
  <si>
    <t>CONF3H_Q7_R3_2_M</t>
  </si>
  <si>
    <t>CONF3H_Q7_R4_1_F</t>
  </si>
  <si>
    <t>CONF3H_Q7_R4_1_M</t>
  </si>
  <si>
    <t>CONF3H_Q7_R4_2_F</t>
  </si>
  <si>
    <t>CONF3H_Q7_R4_2_M</t>
  </si>
  <si>
    <t>CONF3H_Q8_F</t>
  </si>
  <si>
    <t>CONF3H_Q8_M</t>
  </si>
  <si>
    <t>CONF3H_Q8_R1_1_F</t>
  </si>
  <si>
    <t>CONF3H_Q8_R1_1_M</t>
  </si>
  <si>
    <t>CONF3H_Q8_R1_2_F</t>
  </si>
  <si>
    <t>It’s a fantastic title for any tennis player trying to make their way onto the professional circuit. She’s starting to see the results of her work and determination.</t>
  </si>
  <si>
    <t>C’est un magnifique titre pour tout joueur de tennis qui veut intégrer le circuit professionnel, elle commence à voir les résultats de son travail acharné.</t>
  </si>
  <si>
    <t>Das ist ein fantastischer Titel für jede Tennisspielerin, die sich zu den Profitouren vorkämpfen möchte. Langsam sieht sie nun die ersten Ergebnisse ihres Trainings und ihrer Willenskraft.</t>
  </si>
  <si>
    <t>Es un título fantástico para cualquier tenista que intente abrirse camino en el circuito profesional. Está empezando a ver los resultados de su trabajo y de su determinación.</t>
  </si>
  <si>
    <t>È un titolo fantastico per chi vuole entrare nel circuito professionistico. Inizia a vedere i risultati del suo lavoro e della sua determinazione.</t>
  </si>
  <si>
    <t>对任何想踏入职业赛场的网球选手来说，这都是一项了不起的荣誉。她终于看到了自己努力和坚持的成果。</t>
  </si>
  <si>
    <t>Это великолепный титул для любой теннисистки, стремящейся выйти на профессиональный уровень. Она начинает видеть результаты своей работы и решимости.</t>
  </si>
  <si>
    <t>É um título fantástico para qualquer tenista que tenta chegar ao circuito profissional. Ela está começando a ver os resultados de seu trabalho e determinação.</t>
  </si>
  <si>
    <t>CONF3H_Q8_R1_2_M</t>
  </si>
  <si>
    <t>It’s a fantastic title for any tennis player trying to make their way onto the professional circuit. He’s starting to see the results of his work and determination.</t>
  </si>
  <si>
    <t>C’est un magnifique titre pour tout joueur de tennis qui veut intégrer le circuit professionnel, il commence à voir les résultats de son travail acharné.</t>
  </si>
  <si>
    <t>Das ist ein fantastischer Titel für jeden Tennisspieler, der sich zu den Profitouren vorkämpfen möchte. Langsam sieht er nun die ersten Ergebnisse seines Trainings und seiner Willenskraft.</t>
  </si>
  <si>
    <t>对任何想踏入职业赛场的网球选手来说，这都是一项了不起的荣誉。他终于看到了自己努力和坚持的成果。</t>
  </si>
  <si>
    <t>Это великолепный титул для любого теннисиста, стремящегося выйти на профессиональный уровень. Он начинает видеть результаты своей работы и решимости.</t>
  </si>
  <si>
    <t>É um título fantástico para qualquer tenista que tenta chegar ao circuito profissional. Ele está começando a ver os resultados de seu trabalho e determinação.</t>
  </si>
  <si>
    <t>CONF3H_Q8_R2_1_F</t>
  </si>
  <si>
    <t>CONF3H_Q8_R2_1_M</t>
  </si>
  <si>
    <t>CONF3H_Q8_R2_2_F</t>
  </si>
  <si>
    <t>CONF3H_Q8_R2_2_M</t>
  </si>
  <si>
    <t>CONF3H_Q8_R3_1_F</t>
  </si>
  <si>
    <t>CONF3H_Q8_R3_1_M</t>
  </si>
  <si>
    <t>CONF3H_Q8_R3_2_F</t>
  </si>
  <si>
    <t>What she’s really proven is her maturity. The first thing she told me was, “Thanks, coach. Now, we need to find a way to do the same thing against the big guys!”</t>
  </si>
  <si>
    <t>La mesure dont elle fait preuve est la confirmation de sa maturité. La première chose qu’elle m’a dit, c’est « Merci coach, maintenant il faut se donner les moyens de faire la même chose chez les grands ! »</t>
  </si>
  <si>
    <t>Sie hat bewiesen, wie reif sie geworden ist. Das erste, was sie zu mir gesagt hat, war „Danke, Coach. Jetzt müssen wir nur noch einen Weg finden, wie wir das auch gegen die großen Jungs durchziehen können!“</t>
  </si>
  <si>
    <t>Lo que ha demostrado es su madurez. Lo primero que me dijo fue: "Gracias, entrenador. ¡Ahora, tenemos que encontrar la manera de hacer lo mismo pero contra las grandes!".</t>
  </si>
  <si>
    <t>Ha dimostrato la sua maturità. La prima cosa che mi ha detto è stata: " Grazie, coach. Adesso, dobbiamo fare lo stesso con le big!"</t>
  </si>
  <si>
    <t>她表现出了超出年龄的成熟。赛后的第一句话就是：“教练，谢谢您。接下来，我们得想办法在对阵顶尖选手时也做到这一点！”</t>
  </si>
  <si>
    <t>На самом деле она доказала свою зрелость. Первое, что она мне сказала: «Спасибо, тренер. Теперь нам нужно найти способ делать то же самое против взрослых!»</t>
  </si>
  <si>
    <t>O que ela realmente provou foi sua maturidade. A primeira coisa que ela me disse foi: 'Obrigado, técnico. Agora, precisamos encontrar uma maneira de fazer a mesma coisa contra os grandes!'</t>
  </si>
  <si>
    <t>CONF3H_Q8_R3_2_M</t>
  </si>
  <si>
    <t>What he’s really proven is his maturity. The first thing he told me was, “Thanks, coach. Now, we need to find a way to do the same thing against the big guys!”</t>
  </si>
  <si>
    <t>La mesure dont il fait preuve est la confirmation de sa maturité. La première chose qu’il m’a dit, c’est « Merci coach, maintenant il faut se donner les moyens de faire la même chose chez les grands ! »</t>
  </si>
  <si>
    <t>Er hat bewiesen, wie reif er geworden ist. Das erste, was er zu mir gesagt hat, war „Danke, Coach. Jetzt müssen wir nur noch einen Weg finden, wie wir das auch gegen die großen Jungs durchziehen können!“</t>
  </si>
  <si>
    <t>Lo que ha demostrado es su madurez. Lo primero que me dijo fue: “Gracias, entrenador. ¡Ahora, tenemos que encontrar la manera de hacer lo mismo pero contra los grandes!".</t>
  </si>
  <si>
    <t>Ha dimostrato la sua maturità. La prima cosa che mi ha detto è stata: " Grazie, coach. Adesso, dobbiamo fare lo stesso con i big!"</t>
  </si>
  <si>
    <t>他表现出了超出年龄的成熟。赛后的第一句话就是：“教练，谢谢您。接下来，我们得想办法在对阵顶尖选手时也做到这一点！”</t>
  </si>
  <si>
    <t>На самом деле он доказал свою зрелость. Первое, что он мне сказал: «Спасибо, тренер. Теперь нам нужно найти способ делать то же самое против взрослых!»</t>
  </si>
  <si>
    <t>O que ele realmente provou foi sua maturidade. A primeira coisa que ele me disse foi: 'Obrigado, técnico. Agora, precisamos encontrar uma maneira de fazer a mesma coisa contra os grandes!'</t>
  </si>
  <si>
    <t>CONF3H_Q9_F</t>
  </si>
  <si>
    <t>CONF3H_Q9_M</t>
  </si>
  <si>
    <t>CONF3H_Q9_R1_1_F</t>
  </si>
  <si>
    <t>CONF3H_Q9_R1_1_M</t>
  </si>
  <si>
    <t>CONF3H_Q9_R1_2_F</t>
  </si>
  <si>
    <t>I told {[VAR_TM_FIRSTNAME]} that she had everything she needed to win a junior tournament like this one.</t>
  </si>
  <si>
    <t>J’ai dit à {[VAR_TM_FIRSTNAME]} de tout donner, qu’elle avait toutes les cartes en main pour remporter un tel tournoi junior.</t>
  </si>
  <si>
    <t>Ich habe {[VAR_TM_FIRSTNAME]} versichert, dass sie bereit ist, ein Nachwuchs-Turnier wie dieses zu gewinnen.</t>
  </si>
  <si>
    <t>Le dije a {[VAR_TM_FIRSTNAME]} que tenía todo lo necesario para ganar un torneo junior como este.</t>
  </si>
  <si>
    <t>Ho detto a {[VAR_TM_FIRSTNAME]} che aveva tutte le carte in regola per vincere un torneo junior come questo.</t>
  </si>
  <si>
    <t>我告诉过{[VAR_TM_FIRSTNAME]}，她完全具备赢下这类青少年比赛所需的一切条件。</t>
  </si>
  <si>
    <t>Я сказала {[VAR_TM_FIRSTNAME]}, что у неё есть всё, чтобы выиграть такой юниорский турнир.</t>
  </si>
  <si>
    <t>Eu disse a {[VAR_TM_FIRSTNAME]} que ela tinha tudo o que precisava para vencer um torneio júnior como este.</t>
  </si>
  <si>
    <t>CONF3H_Q9_R1_2_M</t>
  </si>
  <si>
    <t>I told {[VAR_TM_FIRSTNAME]} that he had everything he needed to win a junior tournament like this one.</t>
  </si>
  <si>
    <t>J’ai dit à {[VAR_TM_FIRSTNAME]} de tout donner, qu’il avait toutes les cartes en main pour remporter un tel tournoi junior.</t>
  </si>
  <si>
    <t>Ich habe {[VAR_TM_FIRSTNAME]} versichert, dass er bereit ist, ein Nachwuchs-Turnier wie dieses zu gewinnen.</t>
  </si>
  <si>
    <t>我告诉过{[VAR_TM_FIRSTNAME]}，他完全具备赢下这类青少年比赛所需的一切条件。</t>
  </si>
  <si>
    <t>Я сказал {[VAR_TM_FIRSTNAME]}, что у него есть всё, чтобы выиграть такой юниорский турнир.</t>
  </si>
  <si>
    <t>Eu disse a {[VAR_TM_FIRSTNAME]} que ele tinha tudo o que precisava para vencer um torneio júnior como este.</t>
  </si>
  <si>
    <t>CONF3H_Q9_R2_1_F</t>
  </si>
  <si>
    <t>CONF3H_Q9_R2_1_M</t>
  </si>
  <si>
    <t>CONF3H_Q9_R2_2_F</t>
  </si>
  <si>
    <t>CONF3H_Q9_R2_2_M</t>
  </si>
  <si>
    <t>CONF3H_Q9_R3_1_F</t>
  </si>
  <si>
    <t>CONF3H_Q9_R3_1_M</t>
  </si>
  <si>
    <t>CONF3H_Q9_R3_2_F</t>
  </si>
  <si>
    <t>CONF3H_Q9_R3_2_M</t>
  </si>
  <si>
    <t>CONF3H_Q9_R4_1_F</t>
  </si>
  <si>
    <t>CONF3H_Q9_R4_1_M</t>
  </si>
  <si>
    <t>CONF3H_Q9_R4_2_F</t>
  </si>
  <si>
    <t>CONF3H_Q9_R4_2_M</t>
  </si>
  <si>
    <t>CONF4_Q1_F</t>
  </si>
  <si>
    <t>How is {[VAR_TM_FULLNAME]} feeling after this loss?</t>
  </si>
  <si>
    <t>Comment se sent {[VAR_TM_FULLNAME]} après cette défaite ?</t>
  </si>
  <si>
    <t>Wie fühlt sich {[VAR_TM_FULLNAME]} nach dieser Niederlage?</t>
  </si>
  <si>
    <t>¿Cómo se siente {[VAR_TM_FULLNAME]} tras esta derrota?</t>
  </si>
  <si>
    <t>Come si sente {[VAR_TM_FULLNAME]} dopo questa sconfitta?</t>
  </si>
  <si>
    <t>{[VAR_TM_FULLNAME]}输掉这场比赛后状态如何？</t>
  </si>
  <si>
    <t>Как {[VAR_TM_FULLNAME]} себя чувствует после этого поражения?</t>
  </si>
  <si>
    <t>Como {[VAR_TM_FULLNAME]} está se sentindo após esta derrota?</t>
  </si>
  <si>
    <t>CONF4_Q1_M</t>
  </si>
  <si>
    <t>CONF4_Q1_R1_1_F</t>
  </si>
  <si>
    <t>{[VAR_TM_FIRSTNAME]} is really upset. She was ready, and it was really close!</t>
  </si>
  <si>
    <t>{[VAR_TM_FIRSTNAME]} est dégoutée, elle était prête, cela s’est joué sur des détails !</t>
  </si>
  <si>
    <t>{[VAR_TM_FIRSTNAME]} ist wirklich enttäuscht. Sie war so gut vorbereitet und hätte es fast geschafft!</t>
  </si>
  <si>
    <t>{[VAR_TM_FIRSTNAME]} está muy contrariada. Estaba lista, ¡y estuvo muy cerca!</t>
  </si>
  <si>
    <t>{[VAR_TM_FIRSTNAME]} è stravolta. Era pronta e le mancava pochissimo!</t>
  </si>
  <si>
    <t>{[VAR_TM_FIRSTNAME]}很沮丧。她状态不错，这场比赛其实打得旗鼓相当！</t>
  </si>
  <si>
    <t>{[VAR_TM_FIRSTNAME]} очень расстроена. Она была готова, и всё прошло совсем рядом с победой!</t>
  </si>
  <si>
    <t>{[VAR_TM_FIRSTNAME]} está muito chateada. Ela estava pronta e foi muito disputado!</t>
  </si>
  <si>
    <t>CONF4_Q1_R1_1_M</t>
  </si>
  <si>
    <t>{[VAR_TM_FIRSTNAME]} is really upset. He was ready, and it was really close!</t>
  </si>
  <si>
    <t>{[VAR_TM_FIRSTNAME]} est dégouté, il était prêt, cela s’est joué sur des détails !</t>
  </si>
  <si>
    <t>{[VAR_TM_FIRSTNAME]} ist wirklich enttäuscht. Er war so gut vorbereitet und hätte es fast geschafft!</t>
  </si>
  <si>
    <t>{[VAR_TM_FIRSTNAME]} está muy contrariado. Estaba listo, ¡y estuvo muy cerca!</t>
  </si>
  <si>
    <t>{[VAR_TM_FIRSTNAME]} è stravolto. Era pronto e gli mancava pochissimo!</t>
  </si>
  <si>
    <t>{[VAR_TM_FIRSTNAME]}很沮丧。他状态不错，这场比赛其实打得旗鼓相当！</t>
  </si>
  <si>
    <t>{[VAR_TM_FIRSTNAME]} очень расстроен. Он был готов, и всё прошло совсем рядом с победой!</t>
  </si>
  <si>
    <t>{[VAR_TM_FIRSTNAME]} está muito chateado. Ele estava pronto e foi muito disputado!</t>
  </si>
  <si>
    <t>CONF4_Q1_R1_2_F</t>
  </si>
  <si>
    <t>Things didn’t play out like we had hoped today, and {[VAR_TM_FIRSTNAME]}’s not taking it super well.</t>
  </si>
  <si>
    <t>Cela ne s’est pas joué à grand-chose aujourd’hui. {[VAR_TM_FIRSTNAME]} est dépitée.</t>
  </si>
  <si>
    <t>Heute ist es nicht so gelaufen, wie wir uns erhofft hatten und {[VAR_TM_FIRSTNAME]} nimmt es nicht besonders gut auf.</t>
  </si>
  <si>
    <t>Las cosas no salieron como esperábamos hoy y {[VAR_TM_FIRSTNAME]} no se lo ha tomado muy bien.</t>
  </si>
  <si>
    <t>Le cose non sono andate come avremmo voluto e {[VAR_TM_FIRSTNAME]} è molto dispiaciuta.</t>
  </si>
  <si>
    <t>今天的结果和我们预期的不太一样，{[VAR_TM_FIRSTNAME]}现在的情绪不太好。</t>
  </si>
  <si>
    <t>Сегодня всё пошло не так, как мы надеялись, и {[VAR_TM_FIRSTNAME]} переживает это тяжело.</t>
  </si>
  <si>
    <t>As coisas não saíram como esperávamos hoje, e {[VAR_TM_FIRSTNAME]} não está lidando muito bem com isso.</t>
  </si>
  <si>
    <t>CONF4_Q1_R1_2_M</t>
  </si>
  <si>
    <t>Cela ne s’est pas joué à grand-chose aujourd’hui. {[VAR_TM_FIRSTNAME]} est dépité.</t>
  </si>
  <si>
    <t>Le cose non sono andate come avremmo voluto e {[VAR_TM_FIRSTNAME]} è molto dispiaciuto.</t>
  </si>
  <si>
    <t>CONF4_Q1_R2_1_F</t>
  </si>
  <si>
    <t>{[VAR_TM_FIRSTNAME]} is disappointed, but she’s a fighter. She’ll focus on her next challenge instead of wallowing in self-pity.</t>
  </si>
  <si>
    <t>{[VAR_TM_FIRSTNAME]} est déçue mais c’est une battante, elle se tournera rapidement vers les prochaines échéances plutôt que de se morfondre.</t>
  </si>
  <si>
    <t>{[VAR_TM_FIRSTNAME]} ist enttäuscht, aber sie ist eine Kämpferin. Sie wird nicht in Selbstmitleid versinken, sondern sich stattdessen auf das nächste Spiel vorbereiten.</t>
  </si>
  <si>
    <t>{[VAR_TM_FIRSTNAME]} está decepcionada, pero es una luchadora. Se concentrará en su próximo desafío en lugar de dejarse llevar por la autocompasión.</t>
  </si>
  <si>
    <t>{[VAR_TM_FIRSTNAME]} è delusa ma è un guerriera. Invece di dispiacersi, sta già pensando alla prossima sfida.</t>
  </si>
  <si>
    <t>{[VAR_TM_FIRSTNAME]}虽然失望，但她是个斗士。她不会沉浸在失落中，而是会把注意力放在下一个挑战上。</t>
  </si>
  <si>
    <t>{[VAR_TM_FIRSTNAME]} разочарована, но она боец. Она сосредоточится на следующем вызове вместо того, чтобы жалеть себя.</t>
  </si>
  <si>
    <t>{[VAR_TM_FIRSTNAME]} está decepcionada, mas ela é uma lutadora. Ela vai focar no próximo desafio em vez de se lamentar.</t>
  </si>
  <si>
    <t>CONF4_Q1_R2_1_M</t>
  </si>
  <si>
    <t>{[VAR_TM_FIRSTNAME]} is disappointed, but he’s a fighter. He’ll focus on his next challenge instead of wallowing in self-pity.</t>
  </si>
  <si>
    <t>{[VAR_TM_FIRSTNAME]} est déçu mais c’est un battant, il se tournera rapidement vers les prochaines échéances plutôt que de se morfondre.</t>
  </si>
  <si>
    <t>{[VAR_TM_FIRSTNAME]} ist enttäuscht, aber er ist ein Kämpfer. Er wird nicht in Selbstmitleid versinken, sondern sich stattdessen auf das nächste Spiel vorbereiten.</t>
  </si>
  <si>
    <t>{[VAR_TM_FIRSTNAME]} está decepcionado, pero es un luchador. Se concentrará en su próximo desafío en lugar de dejarse llevar por la autocompasión.</t>
  </si>
  <si>
    <t>{[VAR_TM_FIRSTNAME]} è deluso ma è un guerriero. Invece di dispiacersi, sta già pensando alla prossima sfida.</t>
  </si>
  <si>
    <t>{[VAR_TM_FIRSTNAME]}虽然失望，但他是个斗士。他不会沉浸在失落中，而是会把注意力放在下一个挑战上。</t>
  </si>
  <si>
    <t>{[VAR_TM_FIRSTNAME]} разочарован, но он боец. Он сосредоточится на следующем вызове вместо того, чтобы жалеть себя.</t>
  </si>
  <si>
    <t>{[VAR_TM_FIRSTNAME]} está decepcionado, mas ele é um lutador. Ele vai focar no próximo desafio em vez de se lamentar.</t>
  </si>
  <si>
    <t>CONF4_Q1_R2_2_F</t>
  </si>
  <si>
    <t>She stumbled a little, but {[VAR_TM_FIRSTNAME]} won’t give up just like that. She’ll train even harder than before to get the results she wants to see.</t>
  </si>
  <si>
    <t>C’est une déception mais {[VAR_TM_FIRSTNAME]} ne va pas se laisser aller, elle s’entraîne dur et obtiendra de grands résultats</t>
  </si>
  <si>
    <t>Das war ein kleiner Rückschlag, aber {[VAR_TM_FIRSTNAME]} gibt nicht so leicht auf. Sie wird noch härter trainieren, um das zu erreichen, was sie sich vorgenommen hat.</t>
  </si>
  <si>
    <t>Ha sido un tropiezo, pero {[VAR_TM_FIRSTNAME]} no va a rendirse así como así. Va a entrenar aún más que antes para conseguir los resultados que desea.</t>
  </si>
  <si>
    <t>È una sconfitta, è vero, ma {[VAR_TM_FIRSTNAME]} non si arrende. Si allenerà ancora di più per ottenere i risultati che vuole.</t>
  </si>
  <si>
    <t>{[VAR_TM_FIRSTNAME]}这次虽然摔了一跤，但绝不会轻易认输。她会比以前更加刻苦训练，争取拿到自己想要的成绩。</t>
  </si>
  <si>
    <t>Она немного оступилась, но {[VAR_TM_FIRSTNAME]} так просто не сдастся. Она будет тренироваться ещё усерднее, чтобы добиться желаемых результатов.</t>
  </si>
  <si>
    <t>Ela tropeçou um pouco, mas {[VAR_TM_FIRSTNAME]} não vai desistir assim tão fácil. Ela vai treinar ainda mais duro do que antes para obter os resultados que deseja.</t>
  </si>
  <si>
    <t>CONF4_Q1_R2_2_M</t>
  </si>
  <si>
    <t>He stumbled a little, but {[VAR_TM_FIRSTNAME]} won’t give up just like that. He’ll train even harder than before to get the results he wants to see.</t>
  </si>
  <si>
    <t>C’est une déception mais {[VAR_TM_FIRSTNAME]} ne va pas se laisser aller, il s’entraîne dur et obtiendra de grands résultats</t>
  </si>
  <si>
    <t>Das war ein kleiner Rückschlag, aber {[VAR_TM_FIRSTNAME]} gibt nicht so leicht auf. Er wird noch härter trainieren, um das zu erreichen, was er sich vorgenommen hat.</t>
  </si>
  <si>
    <t>{[VAR_TM_FIRSTNAME]}这次虽然摔了一跤，但绝不会轻易认输。他会比以前更加刻苦训练，争取拿到自己想要的成绩。</t>
  </si>
  <si>
    <t>Он немного оступился, но {[VAR_TM_FIRSTNAME]} так просто не сдастся. Он будет тренироваться ещё усерднее, чтобы добиться желаемых результатов.</t>
  </si>
  <si>
    <t>Ele tropeçou um pouco, mas {[VAR_TM_FIRSTNAME]} não vai desistir assim tão fácil. Ele vai treinar ainda mais duro do que antes para obter os resultados que deseja.</t>
  </si>
  <si>
    <t>CONF4_Q1_R3_1_F</t>
  </si>
  <si>
    <t>{[VAR_TM_FIRSTNAME]} is shocked. We’ll analyze this with a clear head to understand how it happened.</t>
  </si>
  <si>
    <t>{[VAR_TM_FIRSTNAME]} est sous le choc. On analysera ça à tête reposée pour comprendre comment cela a pu arriver.</t>
  </si>
  <si>
    <t>{[VAR_TM_FIRSTNAME]} steht noch unter Schock. Wenn sich alles beruhigt hat, werden wir mit klarem Kopf überlegen, warum das passiert ist.</t>
  </si>
  <si>
    <t>{[VAR_TM_FIRSTNAME]} está muy afectada. Vamos a analizar esto con la cabeza fría para entender por qué ha pasado.</t>
  </si>
  <si>
    <t>{[VAR_TM_FIRSTNAME]} è sotto choc. Analizzeremo la partita a mente lucida per capire come è potuto succedere.</t>
  </si>
  <si>
    <t>{[VAR_TM_FIRSTNAME]}现在还很震惊。我们会冷静分析，找出问题出在哪里。</t>
  </si>
  <si>
    <t>{[VAR_TM_FIRSTNAME]} в шоке. Мы разберём всё трезво, чтобы понять, как это произошло.</t>
  </si>
  <si>
    <t>{[VAR_TM_FIRSTNAME]} está chocada. Vamos analisar isso com a cabeça fria para entender como aconteceu.</t>
  </si>
  <si>
    <t>CONF4_Q1_R3_1_M</t>
  </si>
  <si>
    <t>{[VAR_TM_FIRSTNAME]} está chocado. Vamos analisar isso com a cabeça fria para entender como aconteceu.</t>
  </si>
  <si>
    <t>CONF4_Q1_R3_2_F</t>
  </si>
  <si>
    <t>It’s difficult to talk about while it’s fresh, but {[VAR_TM_FIRSTNAME]}’s discouraged. She’ll have to take some time and ask herself what went wrong.</t>
  </si>
  <si>
    <t>C’est difficile d’en parler à chaud mais {[VAR_TM_FIRSTNAME]} est abattue. Il va falloir se poser et s’interroger sur ce qui s’est passé.</t>
  </si>
  <si>
    <t>Es ist gar nicht so einfach, das zu beantworten, weil es noch alles so frisch ist, aber {[VAR_TM_FIRSTNAME]} ist wirklich entmutigt. Sie wird ein wenig Zeit brauchen, um das zu verarbeiten und herauszufinden, was schiefgelaufen ist.</t>
  </si>
  <si>
    <t>Es difícil hablar de ello cuando está tan reciente, pero {[VAR_TM_FIRSTNAME]} está francamente desanimada. Tendrá que tomarse un tiempo y preguntarse qué es lo que ha salido mal.</t>
  </si>
  <si>
    <t>È difficile parlarne a caldo, {[VAR_TM_FIRSTNAME]} è abbattuta. Si prenderà del tempo per riflettere e capire cosa è andato storto.</t>
  </si>
  <si>
    <t>这场失利让人一时难以接受，{[VAR_TM_FIRSTNAME]}有些灰心，她需要时间反思哪里出了问题。</t>
  </si>
  <si>
    <t>Сложно говорить об этом сразу, но {[VAR_TM_FIRSTNAME]} подавлена. Ей нужно время, чтобы понять, что пошло не так.</t>
  </si>
  <si>
    <t>É difícil falar sobre isso enquanto está fresco, mas {[VAR_TM_FIRSTNAME]} está desanimada. Ela terá que tirar um tempo e se perguntar o que deu errado.</t>
  </si>
  <si>
    <t>CONF4_Q1_R3_2_M</t>
  </si>
  <si>
    <t>It’s difficult to talk about while it’s fresh, but {[VAR_TM_FIRSTNAME]}’s discouraged. He’ll have to take some time and ask himself what went wrong.</t>
  </si>
  <si>
    <t>C’est difficile d’en parler à chaud mais {[VAR_TM_FIRSTNAME]} est abattu. Il va falloir se poser et s’interroger sur ce qui s’est passé.</t>
  </si>
  <si>
    <t>Es ist gar nicht so einfach, das zu beantworten, weil es noch alles so frisch ist, aber {[VAR_TM_FIRSTNAME]} ist wirklich entmutigt. Er wird ein wenig Zeit brauchen, um das zu verarbeiten und herauszufinden, was schiefgelaufen ist.</t>
  </si>
  <si>
    <t>Es difícil hablar de ello cuando está tan reciente, pero {[VAR_TM_FIRSTNAME]} está francamente desanimado. Tendrá que tomarse un tiempo y preguntarse qué es lo que ha salido mal.</t>
  </si>
  <si>
    <t>È difficile parlarne a caldo, {[VAR_TM_FIRSTNAME]} è abbattuto. Si prenderà del tempo per riflettere e capire cosa è andato storto.</t>
  </si>
  <si>
    <t>这场失利让人一时难以接受，{[VAR_TM_FIRSTNAME]}有些灰心，他需要时间反思哪里出了问题。</t>
  </si>
  <si>
    <t>Сложно говорить об этом сразу, но {[VAR_TM_FIRSTNAME]} подавлен. Ему нужно время, чтобы понять, что пошло не так.</t>
  </si>
  <si>
    <t>É difícil falar sobre isso enquanto está fresco, mas {[VAR_TM_FIRSTNAME]} está desanimado. Ele terá que tirar um tempo e se perguntar o que deu errado.</t>
  </si>
  <si>
    <t>CONF4_Q1_R4_1_F</t>
  </si>
  <si>
    <t>I don’t know. She went straight to the locker room before we could talk.</t>
  </si>
  <si>
    <t>Je ne sais pas, elle a filé aux vestiaires sans qu’on puisse échanger.</t>
  </si>
  <si>
    <t>Ich weiß nicht. Bevor ich sie etwas fragen konnte, ist sie direkt in die Umkleide gegangen.</t>
  </si>
  <si>
    <t>No sé. Se fue directamente al vestuario antes de que pudiéramos hablar.</t>
  </si>
  <si>
    <t>Non lo so, si è chiusa nello spogliatoio prima che le potessi dire qualcosa.</t>
  </si>
  <si>
    <t>我不太清楚，她比赛一结束就直接回更衣室了。</t>
  </si>
  <si>
    <t>Не знаю. Она сразу ушла в раздевалку, прежде чем мы успели поговорить.</t>
  </si>
  <si>
    <t>Eu não sei. Ela foi direto para o vestiário antes que pudéssemos conversar.</t>
  </si>
  <si>
    <t>CONF4_Q1_R4_1_M</t>
  </si>
  <si>
    <t>I don’t know. He went straight to the locker room before we could talk.</t>
  </si>
  <si>
    <t>Je ne sais pas, il a filé aux vestiaires sans qu’on puisse échanger.</t>
  </si>
  <si>
    <t>Ich weiß nicht. Bevor ich ihn etwas fragen konnte, ist er direkt in die Umkleide gegangen.</t>
  </si>
  <si>
    <t>Non lo so, si è chiuso nello spogliatoio prima che gli potessi dire qualcosa.</t>
  </si>
  <si>
    <t>我不太清楚，他比赛一结束就直接回更衣室了。</t>
  </si>
  <si>
    <t>Не знаю. Он сразу ушёл в раздевалку, прежде чем мы успели поговорить.</t>
  </si>
  <si>
    <t>Eu não sei. Ele foi direto para o vestiário antes que pudéssemos conversar.</t>
  </si>
  <si>
    <t>CONF4_Q1_R4_2_F</t>
  </si>
  <si>
    <t>I honestly can’t say. She left to get changed without saying a word.</t>
  </si>
  <si>
    <t>Je ne peux pas vous dire, elle est partie se changer sans lâcher un mot.</t>
  </si>
  <si>
    <t>Das kann ich wirklich nicht sagen. Sie ist ohne ein Wort in die Umkleide gegangen.</t>
  </si>
  <si>
    <t>Sinceramente, no sé qué decirte. Se fue a cambiar sin decir palabra.</t>
  </si>
  <si>
    <t>Non saprei, sinceramente, se ne è andata senza aprire bocca.</t>
  </si>
  <si>
    <t>说实话我也不确定，她换衣服去了，什么也没说。</t>
  </si>
  <si>
    <t>Честно говоря, не могу сказать. Она ушла переодеться, не сказав ни слова.</t>
  </si>
  <si>
    <t>Honestamente, não posso dizer. Ela saiu para se trocar sem dizer uma palavra.</t>
  </si>
  <si>
    <t>CONF4_Q1_R4_2_M</t>
  </si>
  <si>
    <t>I honestly can’t say. He left to get changed without saying a word.</t>
  </si>
  <si>
    <t>Je ne peux pas vous dire, il est parti se changer sans lâcher un mot.</t>
  </si>
  <si>
    <t>Das kann ich wirklich nicht sagen. Er ist ohne ein Wort in die Umkleide gegangen.</t>
  </si>
  <si>
    <t>Non saprei, sinceramente, se ne è andato senza aprire bocca.</t>
  </si>
  <si>
    <t>说实话我也不确定，他换衣服去了，什么也没说。</t>
  </si>
  <si>
    <t>Честно говоря, не могу сказать. Он ушёл переодеться, не сказав ни слова.</t>
  </si>
  <si>
    <t>Honestamente, não posso dizer. Ele saiu para se trocar sem dizer uma palavra.</t>
  </si>
  <si>
    <t>CONF4_Q10_F</t>
  </si>
  <si>
    <t>{[VAR_TM_FIRSTNAME]} has been under contract for less than a year. How will this defeat influence her future?</t>
  </si>
  <si>
    <t>{[VAR_TM_FIRSTNAME]} a moins d’un an de contrat, cette défaite va-t-elle influer sur son avenir ?</t>
  </si>
  <si>
    <t>{[VAR_TM_FIRSTNAME]} wurde vor weniger als einem Jahr unter Vertrag genommen. Inwieweit wird sich diese Niederlage auf ihre Zukunft auswirken?</t>
  </si>
  <si>
    <t>{[VAR_TM_FIRSTNAME]} lleva menos de un año contratada. ¿Cómo va a influir esta derrota en su futuro?</t>
  </si>
  <si>
    <t>{[VAR_TM_FIRSTNAME]} ha firmato con voi da meno di un anno. La sconfitta influisce sul suo futuro?</t>
  </si>
  <si>
    <t>{[VAR_TM_FIRSTNAME]}签约才不到一年，这次失利会对她的未来产生影响吗？</t>
  </si>
  <si>
    <t>{[VAR_TM_FIRSTNAME]} менее года в контракте. Как это поражение повлияет на её будущее?</t>
  </si>
  <si>
    <t>{[VAR_TM_FIRSTNAME]} está sob contrato há menos de um ano. Como essa derrota influenciará o futuro dela?</t>
  </si>
  <si>
    <t>CONF4_Q10_M</t>
  </si>
  <si>
    <t>{[VAR_TM_FIRSTNAME]} has been under contract for less than a year. How will this defeat influence his future?</t>
  </si>
  <si>
    <t>{[VAR_TM_FIRSTNAME]} wurde vor weniger als einem Jahr unter Vertrag genommen. Inwieweit wird sich diese Niederlage auf seine Zukunft auswirken?</t>
  </si>
  <si>
    <t>{[VAR_TM_FIRSTNAME]} lleva menos de un año contratado. ¿Cómo va a influir esta derrota en su futuro?</t>
  </si>
  <si>
    <t>{[VAR_TM_FIRSTNAME]}签约才不到一年，这次失利会对他的未来产生影响吗？</t>
  </si>
  <si>
    <t>{[VAR_TM_FIRSTNAME]} менее года в контракте. Как это поражение повлияет на его будущее?</t>
  </si>
  <si>
    <t>{[VAR_TM_FIRSTNAME]} está sob contrato há menos de um ano. Como essa derrota influenciará o futuro dele?</t>
  </si>
  <si>
    <t>CONF4_Q10_R1_1_F</t>
  </si>
  <si>
    <t>If we only made decisions after a defeat, there wouldn't be any players under contract left.</t>
  </si>
  <si>
    <t>Si nous ne prenions des décisions qu’après la défaite, il y aurait peu de joueurs sous contrat.</t>
  </si>
  <si>
    <t>Wenn wir nur nach Niederlagen Entscheidungen treffen würden, hätten wir bald keine Spieler mehr unter Vertrag.</t>
  </si>
  <si>
    <t>Si solo tomáramos las decisiones en base a una derrota, no nos quedarían tenistas en la escuela.</t>
  </si>
  <si>
    <t>Se basassimo le decisioni solo sulle sconfitte, non avremmo più un giocatore in organico.</t>
  </si>
  <si>
    <t>如果我们每次输球都立刻做决定，那恐怕就没有球员能留下来了。</t>
  </si>
  <si>
    <t>Если бы мы принимали решения только после поражений, у нас бы вообще не осталось игроков под контрактом.</t>
  </si>
  <si>
    <t>Se fizéssemos decisões apenas após uma derrota, não haveria mais jogadores sob contrato.</t>
  </si>
  <si>
    <t>CONF4_Q10_R1_1_M</t>
  </si>
  <si>
    <t>CONF4_Q10_R1_2_F</t>
  </si>
  <si>
    <t>We can’t judge {[VAR_TM_FIRSTNAME]} based on a single match. We’ll discuss it when the time comes.</t>
  </si>
  <si>
    <t>On ne peut pas juger {[VAR_TM_FIRSTNAME]} sur un seul match, nous ferons le point au moment venu.</t>
  </si>
  <si>
    <t>Wir dürfen {[VAR_TM_FIRSTNAME]} ja nicht basierend auf einem einzigen Spiel verurteilen. Das wird besprochen, wenn die Zeit dafür reif ist.</t>
  </si>
  <si>
    <t>No podemos juzgar a {[VAR_TM_FIRSTNAME]} basándonos en un solo partido. Lo debatiremos cuando llegue el momento.</t>
  </si>
  <si>
    <t>Non giudichiamo {[VAR_TM_FIRSTNAME]} su una partita sola. Ne discuteremo quando sarà il momento.</t>
  </si>
  <si>
    <t>不能凭一场比赛就评判{[VAR_TM_FIRSTNAME]}，等到合适的时候我们再讨论。</t>
  </si>
  <si>
    <t>Мы не можем судить {[VAR_TM_FIRSTNAME]} по одному матчу. Обсудим всё, когда придёт время.</t>
  </si>
  <si>
    <t>Não podemos julgar {[VAR_TM_FIRSTNAME]} com base em uma única partida. Discutiremos isso quando chegar a hora.</t>
  </si>
  <si>
    <t>CONF4_Q10_R1_2_M</t>
  </si>
  <si>
    <t>CONF4_Q10_R2_1_F</t>
  </si>
  <si>
    <t>Well it's not going to play in her favor obviously, but there a lot of other things that have to be taken into consideration.</t>
  </si>
  <si>
    <t>Ça ne joue pas en sa faveur évidemment, mais il y a bien plus de paramètres à prendre en compte.</t>
  </si>
  <si>
    <t>Nun, das wird offensichtlich Konsequenzen haben, aber man muss auch eine Menge anderer Dinge in Betracht ziehen.</t>
  </si>
  <si>
    <t>Bueno, obviamente esto no va a jugar en su favor, pero hay muchas otras cosas que tener en cuenta.</t>
  </si>
  <si>
    <t>Di sicuro non depone a suo favore, ma ci sono altri criteri da tenere in considerazione.</t>
  </si>
  <si>
    <t>当然，这场失利对她不利，但我们还得综合考虑很多因素。</t>
  </si>
  <si>
    <t>Это явно не сыграет ей на руку, но есть много других факторов, которые нужно учитывать.</t>
  </si>
  <si>
    <t>Bem, obviamente não vai jogar a favor dela, mas há muitas outras coisas que precisam ser levadas em consideração.</t>
  </si>
  <si>
    <t>CONF4_Q10_R2_1_M</t>
  </si>
  <si>
    <t>Well it's not going to play in his favor obviously, but there a lot of other things that have to be taken into consideration.</t>
  </si>
  <si>
    <t>当然，这场失利对他不利，但我们还得综合考虑很多因素。</t>
  </si>
  <si>
    <t>Это явно не сыграет ему на руку, но есть много других факторов, которые нужно учитывать.</t>
  </si>
  <si>
    <t>Bem, obviamente não vai jogar a favor dele, mas há muitas outras coisas que precisam ser levadas em consideração.</t>
  </si>
  <si>
    <t>CONF4_Q10_R2_2_F</t>
  </si>
  <si>
    <t>That’ll be on the table when the time comes for negotiations, but right now it’s up to her to show us what she can do.</t>
  </si>
  <si>
    <t>Cela sera sur la table lors des négociations mais elle a toutes les cartes en main pour nous montrer ce qu’il sait faire.</t>
  </si>
  <si>
    <t>Das kommt dann auf den Tisch, wenn die Zeit für Verhandlungen reif ist. Aber jetzt muss sie uns zeigen, wozu sie in der Lage ist.</t>
  </si>
  <si>
    <t>Eso estará sobre la mesa cuando llegue la hora de negociar, pero ahora depende de ella mostrarnos lo que puede hacer.</t>
  </si>
  <si>
    <t>Se ne parlerà al tavolo delle trattative, quando sarà il momento, ma ora come ora, sta a lei dimostrare quello che sa fare.</t>
  </si>
  <si>
    <t>这会是谈续约时要讨论的问题，但现在就看她能不能用实力来证明自己。</t>
  </si>
  <si>
    <t>Это будет обсуждаться, когда придёт время переговоров, но сейчас всё зависит от неё — ей нужно показать, на что она способна.</t>
  </si>
  <si>
    <t>Isso estará na mesa quando chegar a hora das negociações, mas agora cabe a ela nos mostrar o que pode fazer.</t>
  </si>
  <si>
    <t>CONF4_Q10_R2_2_M</t>
  </si>
  <si>
    <t>That’ll be on the table when the time comes for negotiations, but right now it’s up to him to show us what he can do.</t>
  </si>
  <si>
    <t>Cela sera sur la table lors des négociations mais il a toutes les cartes en main pour nous montrer ce qu’il sait faire.</t>
  </si>
  <si>
    <t>Das kommt dann auf den Tisch, wenn die Zeit für Verhandlungen reif ist. Aber jetzt muss er uns zeigen, wozu er in der Lage ist.</t>
  </si>
  <si>
    <t>Eso estará sobre la mesa cuando llegue la hora de negociar, pero ahora depende de él mostrarnos lo que puede hacer.</t>
  </si>
  <si>
    <t>Se ne parlerà al tavolo delle trattative, quando sarà il momento, ma ora come ora, sta a lui dimostrare quello che sa fare.</t>
  </si>
  <si>
    <t>这会是谈续约时要讨论的问题，但现在就看他能不能用实力来证明自己。</t>
  </si>
  <si>
    <t>Это будет обсуждаться, когда придёт время переговоров, но сейчас всё зависит от него — ему нужно показать, на что он способен.</t>
  </si>
  <si>
    <t>Isso estará na mesa quando chegar a hora das negociações, mas agora cabe a ele nos mostrar o que pode fazer.</t>
  </si>
  <si>
    <t>CONF4_Q10_R3_1_F</t>
  </si>
  <si>
    <t>This defeat will be taken into consideration when we make our choice, of course. Now it's up to her to make us change our minds.</t>
  </si>
  <si>
    <t>Cette défaite jouera lors de notre choix c’est évident, à elle de nous faire changer d’avis.</t>
  </si>
  <si>
    <t>Wir werden diese Niederlage bei unserer Entscheidung natürlich in Betracht ziehen. Es liegt jetzt an ihr, uns zu überzeugen.</t>
  </si>
  <si>
    <t>Obviamente, tendremos en cuenta esta derrota para nuestras decisiones. Ahora le toca a ella hacernos cambiar de opinión.</t>
  </si>
  <si>
    <t>La sconfitta verrà tenuta in considerazione quando ci sarà da fare una scelta, mi pare ovvio. Sta a lei farci cambiare idea.</t>
  </si>
  <si>
    <t>这场败仗肯定会纳入我们的评估标准，但她仍有机会用行动来让我们改观。</t>
  </si>
  <si>
    <t>Это поражение, конечно, будет учтено при принятии решения. Теперь всё зависит от неё — пусть заставит нас изменить мнение.</t>
  </si>
  <si>
    <t>Esta derrota será levada em consideração quando fizermos nossa escolha, é claro. Agora cabe a ela nos fazer mudar de ideia.</t>
  </si>
  <si>
    <t>CONF4_Q10_R3_1_M</t>
  </si>
  <si>
    <t>This defeat will be taken into consideration when we make our choice, of course. Now it's up to him to make us change our minds.</t>
  </si>
  <si>
    <t>Cette défaite jouera lors de notre choix c’est évident, à lui de nous faire changer d’avis.</t>
  </si>
  <si>
    <t>Wir werden diese Niederlage bei unserer Entscheidung natürlich in Betracht ziehen. Es liegt jetzt an ihm, uns zu überzeugen.</t>
  </si>
  <si>
    <t>Obviamente, tendremos en cuenta esta derrota para nuestras decisiones. Ahora le toca a él hacernos cambiar de opinión.</t>
  </si>
  <si>
    <t>La sconfitta verrà tenuta in considerazione quando ci sarà da fare una scelta, mi pare ovvio. Sta a lui farci cambiare idea.</t>
  </si>
  <si>
    <t>这场败仗肯定会纳入我们的评估标准，但他仍有机会用行动来让我们改观。</t>
  </si>
  <si>
    <t>Это поражение, конечно, будет учтено при принятии решения. Теперь всё зависит от него — пусть заставит нас изменить мнение.</t>
  </si>
  <si>
    <t>Esta derrota será levada em consideração quando fizermos nossa escolha, é claro. Agora cabe a ele nos fazer mudar de ideia.</t>
  </si>
  <si>
    <t>CONF4_Q10_R3_2_F</t>
  </si>
  <si>
    <t>She’ll need to come up with something else. A result like this won’t look good on her résumé.</t>
  </si>
  <si>
    <t>Elle va devoir montrer autre chose, ce résultat n’est pas un bon point sur son CV.</t>
  </si>
  <si>
    <t>Sie wird sich etwas anderes überlegen müssen. So eine Niederlage wird sich auf ihrem Lebenslauf nicht allzu gut machen.</t>
  </si>
  <si>
    <t>Va a tener que hacer algo. Un resultado como este no queda bien en su currículum.</t>
  </si>
  <si>
    <t>Deve dimostrare di più, quest'ultimo risultato non fa una bella figura nel curriculum.</t>
  </si>
  <si>
    <t>她得想别的办法了，这样的成绩对她的履历可不太好看。</t>
  </si>
  <si>
    <t>Ей нужно будет показать что-то другое. Такой результат не украсит её послужной список.</t>
  </si>
  <si>
    <t>Ela precisará apresentar algo mais. Um resultado como este não ficará bem em seu currículo.</t>
  </si>
  <si>
    <t>CONF4_Q10_R3_2_M</t>
  </si>
  <si>
    <t>He’ll need to come up with something else. A result like this won’t look good on his résumé.</t>
  </si>
  <si>
    <t>Il va devoir montrer autre chose, ce résultat n’est pas un bon point sur son CV.</t>
  </si>
  <si>
    <t>Er wird sich etwas anderes überlegen müssen. So eine Niederlage wird sich auf seinem Lebenslauf nicht allzu gut machen.</t>
  </si>
  <si>
    <t>她得想别的办法了，这样的成绩对他的履历可不太好看。</t>
  </si>
  <si>
    <t>Ему нужно будет показать что-то другое. Такой результат не украсит его послужной список.</t>
  </si>
  <si>
    <t>Ele precisará apresentar algo mais. Um resultado como este não ficará bem em seu currículo.</t>
  </si>
  <si>
    <t>CONF4_Q10_R4_1_F</t>
  </si>
  <si>
    <t>I think there isn't much chance that {[VAR_TM_FIRSTNAME]} will continue with us, and this latest episode confirms our choice.</t>
  </si>
  <si>
    <t>Il y a peu de chance que {[VAR_TM_FIRSTNAME]} continue avec nous, cette performance nous conforte dans notre choix.</t>
  </si>
  <si>
    <t>Ich denke, es besteht kaum eine Chance, dass {[VAR_TM_FIRSTNAME]} bei uns bleiben wird, und das hier bestätigt unsere Entscheidung.</t>
  </si>
  <si>
    <t>Creo que no hay muchas posibilidades de que {[VAR_TM_FIRSTNAME]} continúe con nosotros, y este último resultado viene a confirmarlo.</t>
  </si>
  <si>
    <t>Non vedo molte possibilità per {[VAR_TM_FIRSTNAME]} di continuare con noi, e questo ultimo periodo ne è la riprova.</t>
  </si>
  <si>
    <t>老实说，我认为{[VAR_TM_FIRSTNAME]}留队的机会不大，这场比赛只是进一步印证了我们的想法。</t>
  </si>
  <si>
    <t>Думаю, шансов, что {[VAR_TM_FIRSTNAME]} останется с нами, немного, и этот эпизод лишь подтверждает наш выбор.</t>
  </si>
  <si>
    <t>Acho que há pouca chance de {[VAR_TM_FIRSTNAME]} continuar conosco, e este último episódio confirma nossa escolha.</t>
  </si>
  <si>
    <t>CONF4_Q10_R4_1_M</t>
  </si>
  <si>
    <t>CONF4_Q10_R4_2_F</t>
  </si>
  <si>
    <t>It has looked like we might split up for some time already, and this result only confirms that trend.</t>
  </si>
  <si>
    <t>Nos chemins risquent de se séparer, le résultat confirme cette tendance.</t>
  </si>
  <si>
    <t>Wir haben schon seit einiger Zeit über eine Trennung nachgedacht. Dieses Ergebnis erleichtert uns die Entscheidung.</t>
  </si>
  <si>
    <t>Hace algún tiempo que se baraja que pudiéramos separar nuestros caminos y este resultado inclina más la balanza en ese sentido.</t>
  </si>
  <si>
    <t>Un divorzio era già nell'aria, questo risultato ne è la riprova.</t>
  </si>
  <si>
    <t>其实我们早就有分开的迹象，这场结果只是再次确认了这种趋势。</t>
  </si>
  <si>
    <t>Уже какое-то время было видно, что мы можем разойтись, и этот результат лишь подтверждает тенденцию.</t>
  </si>
  <si>
    <t>Já parecia que poderíamos nos separar há algum tempo, e este resultado apenas confirma essa tendência.</t>
  </si>
  <si>
    <t>CONF4_Q10_R4_2_M</t>
  </si>
  <si>
    <t>CONF4_Q2_F</t>
  </si>
  <si>
    <t>{[VAR_MANAGER_FULLNAME]}, what’s your take on this match?</t>
  </si>
  <si>
    <t>{[VAR_MANAGER_FULLNAME]}, votre analyse du match ?</t>
  </si>
  <si>
    <t>{[VAR_MANAGER_FULLNAME]}, was sagen Sie zu diesem Spiel?</t>
  </si>
  <si>
    <t>{[VAR_MANAGER_FULLNAME]}, ¿qué opinas de este partido?</t>
  </si>
  <si>
    <t>{[VAR_MANAGER_FULLNAME]}, qual è la sua analisi della partita?</t>
  </si>
  <si>
    <t>{[VAR_MANAGER_FULLNAME]}，您怎么看这场比赛？</t>
  </si>
  <si>
    <t>{[VAR_MANAGER_FULLNAME]}, что вы думаете об этом матче?</t>
  </si>
  <si>
    <t>{[VAR_MANAGER_FULLNAME]}, qual sua opinião sobre esta partida?</t>
  </si>
  <si>
    <t>CONF4_Q2_M</t>
  </si>
  <si>
    <t>CONF4_Q2_R1_1_F</t>
  </si>
  <si>
    <t>The loss was well deserved. {[VAR_TM_FIRSTNAME]} wasn’t able to find the resources to beat an opponent who was well within her reach.</t>
  </si>
  <si>
    <t>Défaite méritée, {[VAR_TM_FIRSTNAME]} n’a pas su trouver les ressources pour battre un adversaire pourtant à sa portée.</t>
  </si>
  <si>
    <t>Das war eine verdiente Niederlage. {[VAR_TM_FIRSTNAME]} hat nicht die nötige Kraft gefunden, eine Gegnerin zu schlagen, die sie eigentlich problemlos vom Platz hätte fegen müssen.</t>
  </si>
  <si>
    <t>La derrota ha sido merecida. {[VAR_TM_FIRSTNAME]} no logró encontrar los recursos para vencer a una oponente que estaba a su alcance.</t>
  </si>
  <si>
    <t>È una sconfitta meritata. {[VAR_TM_FIRSTNAME]} non ha trovato le risorse necessarie per battere un'avversaria alla sua portata.</t>
  </si>
  <si>
    <t>这场失利可以说是理所当然的。{[VAR_TM_FIRSTNAME]}没能找到击败对手的办法，而对手其实并不是她打不过的人。</t>
  </si>
  <si>
    <t>Поражение было закономерным. {[VAR_TM_FIRSTNAME]} не смогла найти ресурсы, чтобы обыграть соперницу, которая была ей вполне по силам.</t>
  </si>
  <si>
    <t>A derrota foi bem merecida. {[VAR_TM_FIRSTNAME]} não conseguiu encontrar os recursos para vencer uma adversária que estava ao seu alcance.</t>
  </si>
  <si>
    <t>CONF4_Q2_R1_1_M</t>
  </si>
  <si>
    <t>The loss was well deserved. {[VAR_TM_FIRSTNAME]} wasn’t able to find the resources to beat an opponent who was well within his reach.</t>
  </si>
  <si>
    <t>Das war eine verdiente Niederlage. {[VAR_TM_FIRSTNAME]} hat nicht die nötige Kraft gefunden, einen Gegner zu schlagen, den er eigentlich problemlos vom Platz hätte fegen müssen.</t>
  </si>
  <si>
    <t>La derrota ha sido merecida. {[VAR_TM_FIRSTNAME]} no logró encontrar los recursos para vencer a un oponente que estaba a su alcance.</t>
  </si>
  <si>
    <t>È una sconfitta meritata. {[VAR_TM_FIRSTNAME]} non ha trovato le risorse necessarie per battere un avversario alla sua portata.</t>
  </si>
  <si>
    <t>这场失利可以说是理所当然的。{[VAR_TM_FIRSTNAME]}没能找到击败对手的办法，而对手其实并不是他打不过的人。</t>
  </si>
  <si>
    <t>Поражение было закономерным. {[VAR_TM_FIRSTNAME]} не смог найти ресурсы, чтобы обыграть соперника, который был ему вполне по силам.</t>
  </si>
  <si>
    <t>A derrota foi bem merecida. {[VAR_TM_FIRSTNAME]} não conseguiu encontrar os recursos para vencer um adversário que estava ao seu alcance.</t>
  </si>
  <si>
    <t>CONF4_Q2_R1_2_F</t>
  </si>
  <si>
    <t>{[VAR_TM_FIRSTNAME]} needs to uphold her image, but she fell short today.</t>
  </si>
  <si>
    <t>{[VAR_TM_FIRSTNAME]} doit faire respecter son statut mais elle n’a pas été à la hauteur aujourd’hui.</t>
  </si>
  <si>
    <t>{[VAR_TM_FIRSTNAME]} muss eigentlich etwas für ihr Image tun. Heute ist ihr das jedenfalls nicht gelungen.</t>
  </si>
  <si>
    <t>{[VAR_TM_FIRSTNAME]} debe defender su estatus, pero hoy no ha estado a la altura.</t>
  </si>
  <si>
    <t>{[VAR_TM_FIRSTNAME]} deve far rispettare il suo status e oggi non è stata in grado.</t>
  </si>
  <si>
    <t>{[VAR_TM_FIRSTNAME]}应该维持住她的形象，但今天她没做到。</t>
  </si>
  <si>
    <t>{[VAR_TM_FIRSTNAME]} должна соответствовать своему статусу, но сегодня ей это не удалось.</t>
  </si>
  <si>
    <t>{[VAR_TM_FIRSTNAME]} precisa manter sua imagem, mas ela falhou hoje.</t>
  </si>
  <si>
    <t>CONF4_Q2_R1_2_M</t>
  </si>
  <si>
    <t>{[VAR_TM_FIRSTNAME]} needs to uphold his image, but he fell short today.</t>
  </si>
  <si>
    <t>{[VAR_TM_FIRSTNAME]} doit faire respecter son statut mais il n’a pas été à la hauteur aujourd’hui.</t>
  </si>
  <si>
    <t>{[VAR_TM_FIRSTNAME]} muss eigentlich etwas für sein Image tun. Heute ist ihm das jedenfalls nicht gelungen.</t>
  </si>
  <si>
    <t>{[VAR_TM_FIRSTNAME]} deve far rispettare il suo status e oggi non è stato in grado.</t>
  </si>
  <si>
    <t>{[VAR_TM_FIRSTNAME]}应该维持住他的形象，但今天他没做到。</t>
  </si>
  <si>
    <t>{[VAR_TM_FIRSTNAME]} должен соответствовать своему статусу, но сегодня ему это не удалось.</t>
  </si>
  <si>
    <t>{[VAR_TM_FIRSTNAME]} precisa manter sua imagem, mas ele falhou hoje.</t>
  </si>
  <si>
    <t>CONF4_Q2_R2_1_F</t>
  </si>
  <si>
    <t>It’s a major disappointment. {[VAR_TM_FIRSTNAME]} was the favorite. I can’t explain this loss and this premature exit from the tournament.</t>
  </si>
  <si>
    <t>Grosse désillusion, {[VAR_TM_FIRSTNAME]} était favorite, je n’explique pas cette défaite et cette sortie prématurée du tournoi.</t>
  </si>
  <si>
    <t>Das war wirklich eine herbe Enttäuschung. {[VAR_TM_FIRSTNAME]} galt eigentlich als Favoritin. Ich weiß nicht, wie es zu solch einer Niederlage und zum vorzeitigen Ausscheiden aus dem Turnier kommen konnte.</t>
  </si>
  <si>
    <t>Ha sido una gran decepción. Sobre el papel, {[VAR_TM_FIRSTNAME]} debería haber ganado. No me explico esta derrota y este abandono prematuro del torneo.</t>
  </si>
  <si>
    <t>È una batosta. {[VAR_TM_FIRSTNAME]} era favorita, non riesco a spiegarmi la sconfitta e l'uscita dal torneo così presto.</t>
  </si>
  <si>
    <t>这次的结果让人相当失望。{[VAR_TM_FIRSTNAME]}是赛前热门，但我也无法解释这场败北和提前出局的原因。</t>
  </si>
  <si>
    <t>Это огромное разочарование. {[VAR_TM_FIRSTNAME]} была фаворитом. Не могу объяснить это поражение и столь ранний вылет из турнира.</t>
  </si>
  <si>
    <t>É uma grande decepção. {[VAR_TM_FIRSTNAME]} era a favorita. Não consigo explicar essa derrota e essa saída prematura do torneio.</t>
  </si>
  <si>
    <t>CONF4_Q2_R2_1_M</t>
  </si>
  <si>
    <t>Grosse désillusion, {[VAR_TM_FIRSTNAME]} était favori, je n’explique pas cette défaite et cette sortie prématurée du tournoi.</t>
  </si>
  <si>
    <t>Das war wirklich eine herbe Enttäuschung. {[VAR_TM_FIRSTNAME]} galt eigentlich als Favorit. Ich weiß nicht, wie es zu solch einer Niederlage und zum vorzeitigen Ausscheiden aus dem Turnier kommen konnte.</t>
  </si>
  <si>
    <t>È una batosta. {[VAR_TM_FIRSTNAME]} era favorito, non riesco a spiegarmi la sconfitta e l'uscita dal torneo così presto.</t>
  </si>
  <si>
    <t>Это огромное разочарование. {[VAR_TM_FIRSTNAME]} был фаворитом. Не могу объяснить это поражение и столь ранний вылет из турнира.</t>
  </si>
  <si>
    <t>É uma grande decepção. {[VAR_TM_FIRSTNAME]} era o favorito. Não consigo explicar essa derrota e essa saída prematura do torneio.</t>
  </si>
  <si>
    <t>CONF4_Q2_R2_2_F</t>
  </si>
  <si>
    <t>It’s hard to say what was going on with {[VAR_TM_FIRSTNAME]} today, but we’ll have to avoid taking anymore detours like this in the future.</t>
  </si>
  <si>
    <t>C’est difficile de comprendre ce qui est arrivé à {[VAR_TM_FIRSTNAME]} aujourd’hui. Il va falloir éviter de telles sorties de route dans le futur.</t>
  </si>
  <si>
    <t>Schwer zu sagen, was heute mit {[VAR_TM_FIRSTNAME]} los war, aber wir werden in Zukunft derartige Umwege vermeiden müssen.</t>
  </si>
  <si>
    <t>Es difícil decir qué le pasaba hoy a {[VAR_TM_FIRSTNAME]}, pero habrá que evitar descarrilar de esta manera en el futuro.</t>
  </si>
  <si>
    <t>Difficile capire che aveva oggi {[VAR_TM_FIRSTNAME]}, errori del genere vanno evitati in futuro.</t>
  </si>
  <si>
    <t>我也很难说今天{[VAR_TM_FIRSTNAME]}到底怎么了，但我们得避免以后再出现类似的偏差。</t>
  </si>
  <si>
    <t>Сложно сказать, что происходило с {[VAR_TM_FIRSTNAME]} сегодня, но в будущем нам нужно избегать таких срывов.</t>
  </si>
  <si>
    <t>É difícil dizer o que estava acontecendo com {[VAR_TM_FIRSTNAME]} hoje, mas teremos que evitar mais desvios como este no futuro.</t>
  </si>
  <si>
    <t>CONF4_Q2_R2_2_M</t>
  </si>
  <si>
    <t>CONF4_Q2_R3_1_F</t>
  </si>
  <si>
    <t>{[VAR_TM_LASTOPP_NAME]} had an exceptional match. Really, it was a once-in-a-lifetime accomplishment. She deserves to be congratulated!</t>
  </si>
  <si>
    <t>Un match exceptionnel de la part de {[VAR_TM_LASTOPP_NAME]}, comme on ne joue qu’une fois dans sa vie, Bravo à elle!</t>
  </si>
  <si>
    <t>{[VAR_TM_LASTOPP_NAME]} hat wirklich ein einzigartiges Spiel geliefert. Der Hammer! So etwas sieht man nur einmal im Leben! Sie hat es verdient, dass sie jetzt so gefeiert wird!</t>
  </si>
  <si>
    <t>{[VAR_TM_LASTOPP_NAME]} ha hecho un partido excepcional. Ha sido algo impresionante. ¡Hay que felicitarla!</t>
  </si>
  <si>
    <t>{[VAR_TM_LASTOPP_NAME]} ha disputato un match stratosferico, portando a casa un risultato irripetibile. Congratulazioni davvero.</t>
  </si>
  <si>
    <t>{[VAR_TM_LASTOPP_NAME]}的发挥堪称完美，真的是一场可遇不可求的比赛，值得祝贺！</t>
  </si>
  <si>
    <t>{[VAR_TM_LASTOPP_NAME]} провела выдающийся матч. Такое бывает раз в жизни. Она заслуживает поздравлений!</t>
  </si>
  <si>
    <t>{[VAR_TM_LASTOPP_NAME]} teve uma partida excepcional. Realmente, foi uma conquista única na vida. Ela merece ser parabenizada!</t>
  </si>
  <si>
    <t>CONF4_Q2_R3_1_M</t>
  </si>
  <si>
    <t>{[VAR_TM_LASTOPP_NAME]} had an exceptional match. Really, it was a once-in-a-lifetime accomplishment. He deserves to be congratulated!</t>
  </si>
  <si>
    <t>Un match exceptionnel de la part de {[VAR_TM_LASTOPP_NAME]}, comme on ne joue qu’une fois dans sa vie, Bravo à lui !</t>
  </si>
  <si>
    <t>{[VAR_TM_LASTOPP_NAME]} hat wirklich ein einzigartiges Spiel geliefert. Der Hammer! So etwas sieht man nur einmal im Leben! Er hat es verdient, dass er jetzt so gefeiert wird!</t>
  </si>
  <si>
    <t>{[VAR_TM_LASTOPP_NAME]} ha hecho un partido excepcional. Ha sido algo impresionante. ¡Hay que felicitarlo!</t>
  </si>
  <si>
    <t>{[VAR_TM_LASTOPP_NAME]} провёл выдающийся матч. Такое бывает раз в жизни. Он заслуживает поздравлений!</t>
  </si>
  <si>
    <t>{[VAR_TM_LASTOPP_NAME]} teve uma partida excepcional. Realmente, foi uma conquista única na vida. Ele merece ser parabenizado!</t>
  </si>
  <si>
    <t>CONF4_Q2_R3_2_F</t>
  </si>
  <si>
    <t>I’d say it’s her opponent’s performance today that should really be highlighted. It was God disguised as {[VAR_TM_LASTOPP_NAME]}.</t>
  </si>
  <si>
    <t>C’est surtout la prestation de son adversaire qui est à mettre en avant aujourd’hui, c’était Dieu déguisé en {[VAR_TM_LASTOPP_NAME]}</t>
  </si>
  <si>
    <t>Ich würde sagen, es ist eher die Leistung ihrer Gegnerin, die heute hervorgehoben werden sollte. Das war einfach göttlich, {[VAR_TM_LASTOPP_NAME]}.</t>
  </si>
  <si>
    <t>Yo diría que lo que realmente debería destacarse hoy es la actuación de su oponente. Ha sido una diosa disfrazada de {[VAR_TM_LASTOPP_NAME]}.</t>
  </si>
  <si>
    <t>Direi che va messa in evidenza la prestazione dell'avversaria di oggi. Un dea travestita da {[VAR_TM_LASTOPP_NAME]}.</t>
  </si>
  <si>
    <t>我认为今天最值得称赞的其实是对手的表现，简直像是上帝附体的{[VAR_TM_LASTOPP_NAME]}。</t>
  </si>
  <si>
    <t>Я бы сказал, что именно игра её соперницы сегодня заслуживает настоящего внимания. Это был Бог в облике {[VAR_TM_LASTOPP_NAME]}.</t>
  </si>
  <si>
    <t>Eu diria que é o desempenho de sua adversária hoje que deve ser realmente destacado. Era Deus disfarçado de {[VAR_TM_LASTOPP_NAME]}.</t>
  </si>
  <si>
    <t>CONF4_Q2_R3_2_M</t>
  </si>
  <si>
    <t>I’d say it’s his opponent’s performance today that should really be highlighted. It was God disguised as {[VAR_TM_LASTOPP_NAME]}.</t>
  </si>
  <si>
    <t>Ich würde sagen, es ist eher die Leistung seines Gegners, die heute hervorgehoben werden sollte. Das war einfach göttlich, {[VAR_TM_LASTOPP_NAME]}.</t>
  </si>
  <si>
    <t>Yo diría que lo que realmente debería destacarse hoy es la actuación de su oponente. Ha sido un dios disfrazado de {[VAR_TM_LASTOPP_NAME]}.</t>
  </si>
  <si>
    <t>Direi che va messa in evidenza la prestazione dell'avversario di oggi. Un dio travestito da {[VAR_TM_LASTOPP_NAME]}.</t>
  </si>
  <si>
    <t>Я бы сказал, что именно игра его соперника сегодня заслуживает настоящего внимания. Это был Бог в облике {[VAR_TM_LASTOPP_NAME]}.</t>
  </si>
  <si>
    <t>Eu diria que é o desempenho de seu adversário hoje que deve ser realmente destacado. Era Deus disfarçado de {[VAR_TM_LASTOPP_NAME]}.</t>
  </si>
  <si>
    <t>CONF4_Q2B_F</t>
  </si>
  <si>
    <t>{[MEDIA/CONF4_Q2_M]}</t>
  </si>
  <si>
    <t>CONF4_Q2B_M</t>
  </si>
  <si>
    <t>CONF4_Q2B_R1_1_F</t>
  </si>
  <si>
    <t>The level was too high today, but we’ll be back. I promise you that!</t>
  </si>
  <si>
    <t>La marche était trop haute aujourd’hui. On reviendra promis !</t>
  </si>
  <si>
    <t>Das Niveau war heute zu hoch, aber wir werden wiederkommen. Das kann ich Ihnen versprechen!</t>
  </si>
  <si>
    <t>El nivel hoy era demasiado alto, pero volveremos. ¡Os lo prometo!</t>
  </si>
  <si>
    <t>Il livello era troppo alto oggi, ma ritorneremo, eccome!</t>
  </si>
  <si>
    <t>今天的比赛水平确实太高了，但我们会东山再起的，我保证！</t>
  </si>
  <si>
    <t>Сегодня уровень был слишком высок, но мы вернёмся. Обещаю!</t>
  </si>
  <si>
    <t>O nível estava muito alto hoje, mas voltaremos. Eu prometo!</t>
  </si>
  <si>
    <t>CONF4_Q2B_R1_1_M</t>
  </si>
  <si>
    <t>CONF4_Q2B_R1_2_F</t>
  </si>
  <si>
    <t>{[VAR_TM_LASTOPP_NAME]} was too strong today. We’ll need to work harder to catch up to her.</t>
  </si>
  <si>
    <t>{[VAR_TM_LASTOPP_FULLNAME]} était trop forte aujourd’hui, il va falloir travailler dur pour atteindre ce niveau.</t>
  </si>
  <si>
    <t>{[VAR_TM_LASTOPP_NAME]} war heute einfach zu stark. Wir müssen noch härter trainieren, um es mit ihr aufnehmen zu können.</t>
  </si>
  <si>
    <t>{[VAR_TM_LASTOPP_NAME]} ha sido hoy demasiado superior. Tendremos que trabajar más para ponernos a su altura.</t>
  </si>
  <si>
    <t>{[VAR_TM_LASTOPP_NAME]} era imbattibile oggi. Ce n'è di lavoro da fare per arrivare al suo livello.</t>
  </si>
  <si>
    <t>{[VAR_TM_LASTOPP_NAME]}今天的表现太强劲了，我们得加倍努力，才能追上她。</t>
  </si>
  <si>
    <t>{[VAR_TM_LASTOPP_NAME]} сегодня была слишком сильна. Нам придётся работать ещё усерднее, чтобы догнать её.</t>
  </si>
  <si>
    <t>{[VAR_TM_LASTOPP_NAME]} foi forte demais hoje. Precisaremos trabalhar mais para alcançá-la.</t>
  </si>
  <si>
    <t>CONF4_Q2B_R1_2_M</t>
  </si>
  <si>
    <t>{[VAR_TM_LASTOPP_NAME]} was too strong today. We’ll need to work harder to catch up to him.</t>
  </si>
  <si>
    <t>{[VAR_TM_LASTOPP_FULLNAME]} était trop fort aujourd’hui, il va falloir travailler dur pour atteindre ce niveau.</t>
  </si>
  <si>
    <t>{[VAR_TM_LASTOPP_NAME]} war heute einfach zu stark. Wir müssen noch härter trainieren, um es mit ihm aufnehmen zu können.</t>
  </si>
  <si>
    <t>{[VAR_TM_LASTOPP_NAME]}今天的表现太强劲了，我们得加倍努力，才能追上他。</t>
  </si>
  <si>
    <t>{[VAR_TM_LASTOPP_NAME]} сегодня был слишком силён. Нам придётся работать ещё усерднее, чтобы догнать его.</t>
  </si>
  <si>
    <t>{[VAR_TM_LASTOPP_NAME]} foi forte demais hoje. Precisaremos trabalhar mais para alcançá-lo.</t>
  </si>
  <si>
    <t>CONF4_Q2B_R2_1_F</t>
  </si>
  <si>
    <t>It came down to a few key moments. {[VAR_TM_FIRSTNAME]} was this close to winning. She has nothing to be ashamed of.</t>
  </si>
  <si>
    <t>Cela s’est joué dans des moments clés, {[VAR_TM_FIRSTNAME]} n’était pas loin de l’emporter, elle n’a pas à rougir de sa prestation.</t>
  </si>
  <si>
    <t>Im Grunde gab es nur ein paar Schlüsselmomente. {[VAR_TM_FIRSTNAME]} stand kurz vor dem Sieg. Sie muss sich für das, was passiert ist, nicht schämen.</t>
  </si>
  <si>
    <t>Todo se ha reducido a unos pocos momentos clave. {[VAR_TM_FIRSTNAME]} estuvo muy cerca de ganar. No tiene nada de qué avergonzarse.</t>
  </si>
  <si>
    <t>Si è giocato tutto nelle fasi cruciali. {[VAR_TM_FIRSTNAME]} non era troppo lontana dalla vittoria, non ha nulla di cui vergognarsi.</t>
  </si>
  <si>
    <t>比赛在几个关键时刻决出了胜负，{[VAR_TM_FIRSTNAME]}离胜利就差那么一点点。她没什么可羞愧的。</t>
  </si>
  <si>
    <t>Всё решилось в нескольких ключевых моментах. {[VAR_TM_FIRSTNAME]} была так близка к победе. Ей не за что стыдиться.</t>
  </si>
  <si>
    <t>Tudo se resumiu a alguns momentos cruciais. {[VAR_TM_FIRSTNAME]} esteve muito perto de vencer. Ela não tem do que se envergonhar.</t>
  </si>
  <si>
    <t>CONF4_Q2B_R2_1_M</t>
  </si>
  <si>
    <t>It came down to a few key moments. {[VAR_TM_FIRSTNAME]} was this close to winning. He has nothing to be ashamed of.</t>
  </si>
  <si>
    <t>Cela s’est joué dans des moments clés, {[VAR_TM_FIRSTNAME]} n’était pas loin de l’emporter, il n’a pas à rougir de sa prestation.</t>
  </si>
  <si>
    <t>Im Grunde gab es nur ein paar Schlüsselmomente. {[VAR_TM_FIRSTNAME]} stand kurz vor dem Sieg. Er muss sich für das, was passiert ist, nicht schämen.</t>
  </si>
  <si>
    <t>Si è giocato tutto nelle fasi cruciali. {[VAR_TM_FIRSTNAME]} non era troppo lontano dalla vittoria, non ha nulla di cui vergognarsi.</t>
  </si>
  <si>
    <t>比赛在几个关键时刻决出了胜负，{[VAR_TM_FIRSTNAME]}离胜利就差那么一点点。他没什么可羞愧的。</t>
  </si>
  <si>
    <t>Всё решилось в нескольких ключевых моментах. {[VAR_TM_FIRSTNAME]} был так близок к победе. Ему не за что стыдиться.</t>
  </si>
  <si>
    <t>Tudo se resumiu a alguns momentos cruciais. {[VAR_TM_FIRSTNAME]} esteve muito perto de vencer. Ele não tem do que se envergonhar.</t>
  </si>
  <si>
    <t>CONF4_Q2B_R2_2_F</t>
  </si>
  <si>
    <t>{[VAR_TM_FIRSTNAME]} had a number of opportunities that she didn’t know how to take advantage of, but it was a good match overall.</t>
  </si>
  <si>
    <t>{[VAR_TM_FIRSTNAME]} a eu des opportunités qu’elle pas su saisir. Mais elle a fait un bon match dans l’ensemble.</t>
  </si>
  <si>
    <t>{[VAR_TM_FIRSTNAME]} boten sich eine Reihe von Gelegenheiten, die sie aber nicht genutzt hat. Es war trotzdem ein gutes Spiel.</t>
  </si>
  <si>
    <t>{[VAR_TM_FIRSTNAME]} tuvo varias oportunidades que no supo aprovechar, pero en general ha sido un buen partido.</t>
  </si>
  <si>
    <t>{[VAR_TM_FIRSTNAME]} ha avuto diverse occasioni ma non le ha sapute sfruttare. Tutto sommato è stata una bella partita.</t>
  </si>
  <si>
    <t>{[VAR_TM_FIRSTNAME]}有不少机会，但没能好好把握。总体来说，这仍是一场不错的比赛。</t>
  </si>
  <si>
    <t>У {[VAR_TM_FIRSTNAME]} было много возможностей, которыми она не сумела воспользоваться, но в целом матч был хорошим.</t>
  </si>
  <si>
    <t>{[VAR_TM_FIRSTNAME]} teve várias oportunidades que não soube aproveitar, mas foi uma boa partida no geral.</t>
  </si>
  <si>
    <t>CONF4_Q2B_R2_2_M</t>
  </si>
  <si>
    <t>{[VAR_TM_FIRSTNAME]} had a number of opportunities that he didn’t know how to take advantage of, but it was a good match overall.</t>
  </si>
  <si>
    <t>{[VAR_TM_FIRSTNAME]} a eu des opportunités qu’il pas su saisir. Mais il a fait un bon match dans l’ensemble.</t>
  </si>
  <si>
    <t>{[VAR_TM_FIRSTNAME]} boten sich eine Reihe von Gelegenheiten, die er aber nicht genutzt hat. Es war trotzdem ein gutes Spiel.</t>
  </si>
  <si>
    <t>У {[VAR_TM_FIRSTNAME]} было много возможностей, которыми он не сумел воспользоваться, но в целом матч был хорошим.</t>
  </si>
  <si>
    <t>CONF4_Q2B_R3_1_F</t>
  </si>
  <si>
    <t>I’m disappointed for {[VAR_TM_FIRSTNAME]}. It was a chance to for her to deliver a great performance and show us what she’s capable of.</t>
  </si>
  <si>
    <t>Je suis déçu pour {[VAR_TM_FIRSTNAME]}, c’était le moment d’aller chercher une grosse performance, de nous montrer de quoi elle était capable.</t>
  </si>
  <si>
    <t>{[VAR_TM_FIRSTNAME]} hat mich enttäuscht. Das war eine wunderbare Gelegenheit für sie, eine großartige Leistung abzuliefern und uns zu zeigen, was in ihr steckt.</t>
  </si>
  <si>
    <t>{[VAR_TM_FIRSTNAME]} me ha decepcionado. Era una oportunidad para que ofreciera una gran actuación y nos mostrara de lo que es capaz.</t>
  </si>
  <si>
    <t>Mi dispiace per {[VAR_TM_FIRSTNAME]}. Era l'occasione giusta per dimostrare quello di cui era capace.</t>
  </si>
  <si>
    <t>我为{[VAR_TM_FIRSTNAME]}感到遗憾。这本是她展示实力的大好机会。</t>
  </si>
  <si>
    <t>Я разочарован за {[VAR_TM_FIRSTNAME]}. Это был шанс показать выдающуюся игру и доказать, на что она способна.</t>
  </si>
  <si>
    <t>Estou decepcionado(a) por {[VAR_TM_FIRSTNAME]}. Foi uma chance para ela fazer uma grande performance e nos mostrar do que é capaz.</t>
  </si>
  <si>
    <t>CONF4_Q2B_R3_1_M</t>
  </si>
  <si>
    <t>I’m disappointed for {[VAR_TM_FIRSTNAME]}. It was a chance to for him to deliver a great performance and show us what he’s capable of.</t>
  </si>
  <si>
    <t>Je suis déçu pour {[VAR_TM_FIRSTNAME]}, c’était le moment d’aller chercher une grosse performance, de nous montrer de quoi il était capable.</t>
  </si>
  <si>
    <t>{[VAR_TM_FIRSTNAME]} hat mich enttäuscht. Das war eine wunderbare Gelegenheit für ihn, eine großartige Leistung abzuliefern und uns zu zeigen, was in ihm steckt.</t>
  </si>
  <si>
    <t>Я разочарован за {[VAR_TM_FIRSTNAME]}. Это был шанс показать выдающуюся игру и доказать, на что он способен.</t>
  </si>
  <si>
    <t>Estou decepcionado(a) por {[VAR_TM_FIRSTNAME]}. Foi uma chance para ele fazer uma grande performance e nos mostrar do que é capaz.</t>
  </si>
  <si>
    <t>CONF4_Q2B_R3_2_F</t>
  </si>
  <si>
    <t>It’s a real shame. {[VAR_TM_FIRSTNAME]} has the necessary skills to win this sort of match, but she’s hit a bit of a wall.</t>
  </si>
  <si>
    <t>C’est vraiment dommage, {[VAR_TM_FIRSTNAME]} a les capacités pour gagner ce genre de match mais elle a encore un cap à passer.</t>
  </si>
  <si>
    <t>Ja, das ist wirklich schade. {[VAR_TM_FIRSTNAME]} verfügt über das Können, um diese Art von Spiel zu gewinnen, aber irgendwie hat es heute nicht richtig geklappt.</t>
  </si>
  <si>
    <t>Es una verdadera lástima. {[VAR_TM_FIRSTNAME]} tiene la capacidad necesaria para ganar partidos así, pero se ha topado con un muro.</t>
  </si>
  <si>
    <t>È un vero peccato. {[VAR_TM_FIRSTNAME]} ha le capacità giuste per poter vincere un match del genere ma ha ancora molta strada da fare.</t>
  </si>
  <si>
    <t>真是可惜。{[VAR_TM_FIRSTNAME]}拥有赢下这类比赛的实力，但目前似乎遇到了一点瓶颈。</t>
  </si>
  <si>
    <t>Очень жаль. У {[VAR_TM_FIRSTNAME]} есть всё, чтобы выигрывать такие матчи, но она наткнулась на стену.</t>
  </si>
  <si>
    <t>É uma pena. {[VAR_TM_FIRSTNAME]} tem as habilidades necessárias para vencer esse tipo de partida, mas ela atingiu um platô.</t>
  </si>
  <si>
    <t>CONF4_Q2B_R3_2_M</t>
  </si>
  <si>
    <t>It’s a real shame. {[VAR_TM_FIRSTNAME]} has the necessary skills to win this sort of match, but he’s hit a bit of a wall.</t>
  </si>
  <si>
    <t>C’est vraiment dommage, {[VAR_TM_FIRSTNAME]} a les capacités pour gagner ce genre de match mais il a encore un cap à passer.</t>
  </si>
  <si>
    <t>Очень жаль. У {[VAR_TM_FIRSTNAME]} есть всё, чтобы выигрывать такие матчи, но он наткнулся на стену.</t>
  </si>
  <si>
    <t>É uma pena. {[VAR_TM_FIRSTNAME]} tem as habilidades necessárias para vencer esse tipo de partida, mas ele atingiu um platô.</t>
  </si>
  <si>
    <t>CONF4_Q3_F</t>
  </si>
  <si>
    <t>{[VAR_MANAGER_FULLNAME]}, have you reached all of your goals?</t>
  </si>
  <si>
    <t>{[VAR_MANAGER_FULLNAME]}, vos objectifs ont-ils été atteints ?</t>
  </si>
  <si>
    <t>{[VAR_MANAGER_FULLNAME]}, haben Sie alles erreicht, was Sie sich als Ziel gesetzt hatten?</t>
  </si>
  <si>
    <t>{[VAR_MANAGER_FULLNAME]}, ¿has alcanzado todos tus objetivos?</t>
  </si>
  <si>
    <t>{[VAR_MANAGER_FULLNAME]}, ha raggiunto tutti i suoi obiettivi?</t>
  </si>
  <si>
    <t>{[VAR_MANAGER_FULLNAME]}，您是否实现了所有目标？</t>
  </si>
  <si>
    <t>{[VAR_MANAGER_FULLNAME]}, вы достигли всех своих целей?</t>
  </si>
  <si>
    <t>{[VAR_MANAGER_FULLNAME]}, você atingiu todos os seus objetivos?</t>
  </si>
  <si>
    <t>CONF4_Q3_M</t>
  </si>
  <si>
    <t>CONF4_Q3_R1_1_F</t>
  </si>
  <si>
    <t>Clearly, {[VAR_KEY_TM_FIRSTNAME]} has shown us that she knows how to show up for major events and that we can count on her in prestigious competitions.</t>
  </si>
  <si>
    <t>Clairement, {[VAR_KEY_TM_FIRSTNAME]} a montré qu’elle savait répondre présent dans les grands rendez-vous et qu’il fallait compter sur elle dans les plus prestigieuses compétitions.</t>
  </si>
  <si>
    <t>{[VAR_KEY_TM_FIRSTNAME]} hat bewiesen, dass sie für die großen Turniere bereit ist und dass wir auch in höher dotierten Wettkämpfe auf sie zählen können.</t>
  </si>
  <si>
    <t>Claramente, {[VAR_KEY_TM_FIRSTNAME]} ha demostrado que sabe estar en los grandes eventos y que podemos contar con ella en competiciones de prestigio.</t>
  </si>
  <si>
    <t>Mi pare chiaro, {[VAR_KEY_TM_FIRSTNAME]} ha dimostrato di che stoffa è fatta e che possiamo contare su di lei per le competizioni più prestigiose.</t>
  </si>
  <si>
    <t>很明显，{[VAR_KEY_TM_FIRSTNAME]}证明了她能在重大赛事中挺身而出，是值得信赖的球员。</t>
  </si>
  <si>
    <t>Очевидно, {[VAR_KEY_TM_FIRSTNAME]} показала, что умеет проявлять себя на крупных турнирах и что на неё можно рассчитывать в престижных соревнованиях.</t>
  </si>
  <si>
    <t>Claramente, {[VAR_KEY_TM_FIRSTNAME]} nos mostrou que sabe se apresentar em grandes eventos e que podemos contar com ela em competições de prestígio.</t>
  </si>
  <si>
    <t>CONF4_Q3_R1_1_M</t>
  </si>
  <si>
    <t>Clearly, {[VAR_KEY_TM_FIRSTNAME]} has shown us that he knows how to show up for major events and that we can count on him in prestigious competitions.</t>
  </si>
  <si>
    <t>Clairement, {[VAR_KEY_TM_FIRSTNAME]} a montré qu’il savait répondre présent dans les grands rendez-vous et qu’il fallait compter sur lui dans les plus prestigieuses compétitions.</t>
  </si>
  <si>
    <t>{[VAR_KEY_TM_FIRSTNAME]} hat bewiesen, dass er für die großen Turniere bereit ist und dass wir auch in höher dotierten Wettkämpfe auf ihn zählen können.</t>
  </si>
  <si>
    <t>Claramente, {[VAR_KEY_TM_FIRSTNAME]} ha demostrado que sabe estar en los grandes eventos y que podemos contar con él en competiciones de prestigio.</t>
  </si>
  <si>
    <t>Mi pare chiaro, {[VAR_KEY_TM_FIRSTNAME]} ha dimostrato di che stoffa è fatto e che possiamo contare su di lui per le competizioni più prestigiose.</t>
  </si>
  <si>
    <t>很明显，{[VAR_KEY_TM_FIRSTNAME]}证明了他能在重大赛事中挺身而出，是值得信赖的球员。</t>
  </si>
  <si>
    <t>Очевидно, {[VAR_KEY_TM_FIRSTNAME]} показал, что умеет проявлять себя на крупных турнирах и что на него можно рассчитывать в престижных соревнованиях.</t>
  </si>
  <si>
    <t>Claramente, {[VAR_KEY_TM_FIRSTNAME]} nos mostrou que sabe se apresentar em grandes eventos e que podemos contar com ele em competições de prestígio.</t>
  </si>
  <si>
    <t>CONF4_Q3_R1_2_F</t>
  </si>
  <si>
    <t>It was a great match for {[VAR_KEY_TM_FIRSTNAME]}. I’m sure she’ll be able to make something out of this defeat in the future.</t>
  </si>
  <si>
    <t>C’est un grand match pour {[VAR_KEY_TM_FIRSTNAME]}, je suis sûr qu’elle saura construire autour de cette défaite dans le futur.</t>
  </si>
  <si>
    <t>Das war wirklich ein gutes Spiel für {[VAR_KEY_TM_FIRSTNAME]}. Ich bin mir sicher, dass ihr dieser Niederlage den Weg in die Zukunft ebnen wird.</t>
  </si>
  <si>
    <t>{[VAR_KEY_TM_FIRSTNAME]} ha hecho un gran partido. Seguro que podrá apoyarse en esta derrota en el futuro.</t>
  </si>
  <si>
    <t>È stato un ottimo match per {[VAR_KEY_TM_FIRSTNAME]}. Di certo saprà costruire qualcosa partendo da questa sconfitta.</t>
  </si>
  <si>
    <t>虽然输了，但这对{[VAR_KEY_TM_FIRSTNAME]}来说依然是一场精彩的比赛。我相信她能从中吸取经验。</t>
  </si>
  <si>
    <t>Это был отличный матч для {[VAR_KEY_TM_FIRSTNAME]}. Уверен, она сможет извлечь пользу из этого поражения.</t>
  </si>
  <si>
    <t>Foi uma ótima partida para {[VAR_KEY_TM_FIRSTNAME]}. Tenho certeza de que ela poderá tirar algo desta derrota no futuro.</t>
  </si>
  <si>
    <t>CONF4_Q3_R1_2_M</t>
  </si>
  <si>
    <t>It was a great match for {[VAR_KEY_TM_FIRSTNAME]}. I’m sure he’ll be able to make something out of this defeat in the future.</t>
  </si>
  <si>
    <t>C’est un grand match pour {[VAR_KEY_TM_FIRSTNAME]}, je suis sûr qu’il saura construire autour de cette défaite dans le futur.</t>
  </si>
  <si>
    <t>Das war wirklich ein gutes Spiel für {[VAR_KEY_TM_FIRSTNAME]}. Ich bin mir sicher, dass ihm dieser Niederlage den Weg in die Zukunft ebnen wird.</t>
  </si>
  <si>
    <t>虽然输了，但这对{[VAR_KEY_TM_FIRSTNAME]}来说依然是一场精彩的比赛。我相信他能从中吸取经验。</t>
  </si>
  <si>
    <t>Это был отличный матч для {[VAR_KEY_TM_FIRSTNAME]}. Уверен, он сможет извлечь пользу из этого поражения.</t>
  </si>
  <si>
    <t>Foi uma ótima partida para {[VAR_KEY_TM_FIRSTNAME]}. Tenho certeza de que ele poderá tirar algo desta derrota no futuro.</t>
  </si>
  <si>
    <t>CONF4_Q3_R2_1_F</t>
  </si>
  <si>
    <t>There’s always room for improvement, but I’m very happy with what {[VAR_KEY_TM_FULLNAME]} showed us today.</t>
  </si>
  <si>
    <t>Il y a toujours de la place pour faire mieux mais je suis satisfait de ce que {[VAR_KEY_TM_FULLNAME]} a montré.</t>
  </si>
  <si>
    <t>Nun, verbessern kann man sich immer, aber ich bin wirklich sehr zufrieden mit der Leistung von {[VAR_KEY_TM_FULLNAME]} heute.</t>
  </si>
  <si>
    <t>Siempre hay margen de mejora, pero estamos muy contentos con lo que {[VAR_KEY_TM_FULLNAME]} nos ha mostrado hoy.</t>
  </si>
  <si>
    <t>C'è sempre margine per migliorare, ma sono felice di quello che {[VAR_KEY_TM_FULLNAME]} ha dimostrato oggi.</t>
  </si>
  <si>
    <t>当然还有进步空间，但我对{[VAR_KEY_TM_FULLNAME]} 今天的表现非常满意。</t>
  </si>
  <si>
    <t>Всегда есть куда расти, но я очень доволен тем, что {[VAR_KEY_TM_FULLNAME]} показала сегодня.</t>
  </si>
  <si>
    <t>Sempre há espaço para melhorias, mas estou muito feliz com o que {[VAR_KEY_TM_FULLNAME]} nos mostrou hoje.</t>
  </si>
  <si>
    <t>CONF4_Q3_R2_1_M</t>
  </si>
  <si>
    <t>Всегда есть куда расти, но я очень доволен тем, что {[VAR_KEY_TM_FULLNAME]} показал сегодня.</t>
  </si>
  <si>
    <t>CONF4_Q3_R2_2_F</t>
  </si>
  <si>
    <t>It was far from perfect, but there’s undoubtedly some good to be taken from these couple of weeks.</t>
  </si>
  <si>
    <t>Ce n’est pas parfait mais il y a assurément du bon à tirer de cette quinzaine.</t>
  </si>
  <si>
    <t>Nicht jeder Aufschlag war perfekt, aber wir haben in diesen Wochen eine Menge gelernt.</t>
  </si>
  <si>
    <t>Ha estado lejos de la perfección, pero sin duda hay cosas buenas que sacar de este par de semanas.</t>
  </si>
  <si>
    <t>Non è stata la perfezione, ma qualcosa di buono da portarsi a casa c'è da queste due settimane.</t>
  </si>
  <si>
    <t>虽然远非完美，但过去这两周也有不少收获。</t>
  </si>
  <si>
    <t>Это было далеко от идеала, но за эти пару недель можно отметить и много хорошего.</t>
  </si>
  <si>
    <t>Não foi perfeito, mas há inegavelmente algo de bom a ser tirado destas últimas semanas.</t>
  </si>
  <si>
    <t>CONF4_Q3_R2_2_M</t>
  </si>
  <si>
    <t>CONF4_Q3_R3_1_F</t>
  </si>
  <si>
    <t>It’s not a failure, but I can tell you that our goals weren’t met. I hoped for better.</t>
  </si>
  <si>
    <t>Ce n’est pas un échec mais je ne peux pas vous dire que les objectifs ont été atteints, j’espérais mieux.</t>
  </si>
  <si>
    <t>Ich betrachte das nicht als Niederlage, aber ich darf Ihnen verraten, dass wir unsere Ziele nicht erreicht haben. Ich hatte auf ein besseres Ergebnis gehofft.</t>
  </si>
  <si>
    <t>No es que haya sido un fracaso, pero sí puedo decir que no se han satisfecho nuestras expectativas. Esperaba algo mejor.</t>
  </si>
  <si>
    <t>Non è stato un fallimento, ma posso dire che non ho raggiunto gli obiettivi. Speravo meglio.</t>
  </si>
  <si>
    <t>称不上失败，但我得承认，我们没能完全实现目标，确实希望能更好一些。</t>
  </si>
  <si>
    <t>Это не провал, но могу сказать, что наши цели не выполнены. Я рассчитывал на большее.</t>
  </si>
  <si>
    <t>Não é um fracasso, mas posso dizer que nossos objetivos não foram atingidos. Eu esperava mais.</t>
  </si>
  <si>
    <t>CONF4_Q3_R3_1_M</t>
  </si>
  <si>
    <t>CONF4_Q3_R3_2_F</t>
  </si>
  <si>
    <t>{[VAR_KEY_TM_FIRSTNAME]} didn’t have a bad tournament, but I was expecting more out of her.</t>
  </si>
  <si>
    <t>{[VAR_KEY_TM_FIRSTNAME]} n’a pas fait un mauvais tournoi mais je m’attendais à mieux de sa part</t>
  </si>
  <si>
    <t>{[VAR_KEY_TM_FIRSTNAME]} hat sich im Turnier nicht schlecht geschlagen, aber ich hatte irgendwie mehr von ihr erwartet.</t>
  </si>
  <si>
    <t>{[VAR_KEY_TM_FIRSTNAME]} no ha hecho un mal torneo, pero esperaba más de ella.</t>
  </si>
  <si>
    <t>{[VAR_KEY_TM_FIRSTNAME]} non ha disputato un brutto torneo, ma mi aspettavo di più.</t>
  </si>
  <si>
    <t>{[VAR_KEY_TM_FIRSTNAME]}这次比赛表现不差，但我对她有更高期望。</t>
  </si>
  <si>
    <t>{[VAR_KEY_TM_FIRSTNAME]} провела неплохой турнир, но я ожидал от неё большего.</t>
  </si>
  <si>
    <t>{[VAR_KEY_TM_FIRSTNAME]} não fez um mau torneio, mas eu esperava mais dela.</t>
  </si>
  <si>
    <t>CONF4_Q3_R3_2_M</t>
  </si>
  <si>
    <t>{[VAR_KEY_TM_FIRSTNAME]} didn’t have a bad tournament, but I was expecting more out of him.</t>
  </si>
  <si>
    <t>{[VAR_KEY_TM_FIRSTNAME]} hat sich im Turnier nicht schlecht geschlagen, aber ich hatte irgendwie mehr von ihm erwartet.</t>
  </si>
  <si>
    <t>{[VAR_KEY_TM_FIRSTNAME]} no ha hecho un mal torneo, pero esperaba más de él.</t>
  </si>
  <si>
    <t>{[VAR_KEY_TM_FIRSTNAME]}这次比赛表现不差，但我对他有更高期望。</t>
  </si>
  <si>
    <t>{[VAR_KEY_TM_FIRSTNAME]} провёл неплохой турнир, но я ожидал от него большего.</t>
  </si>
  <si>
    <t>{[VAR_KEY_TM_FIRSTNAME]} não fez um mau torneio, mas eu esperava mais dele.</t>
  </si>
  <si>
    <t>CONF4_Q3_R4_1_F</t>
  </si>
  <si>
    <t>There’s lots of room for improvement. {[VAR_KEY_TM_FIRSTNAME]} didn’t show her full potential today.</t>
  </si>
  <si>
    <t>Il y avait de quoi faire beaucoup mieux, {[VAR_KEY_TM_FIRSTNAME]} n’a pas maximisé son potentiel aujourd’hui.</t>
  </si>
  <si>
    <t>Nun, wir werden noch an einigen Dingen arbeiten müssen. {[VAR_KEY_TM_FIRSTNAME]} hat ihr Potenzial heute nicht wirklich entfalten können.</t>
  </si>
  <si>
    <t>Hay mucho margen de mejora. Hoy {[VAR_KEY_TM_FIRSTNAME]} no ha mostrado todo su potencial.</t>
  </si>
  <si>
    <t>C'è ancora molto margine per migliorare. {[VAR_KEY_TM_FIRSTNAME]} oggi non ha dimostrato il suo potenziale.</t>
  </si>
  <si>
    <t>提升空间很大。{[VAR_KEY_TM_FIRSTNAME]}今天未展现出全部潜力。</t>
  </si>
  <si>
    <t>Есть большой простор для прогресса. {[VAR_KEY_TM_FIRSTNAME]} сегодня не показала свой полный потенциал.</t>
  </si>
  <si>
    <t>Há muito espaço para melhorias. {[VAR_KEY_TM_FIRSTNAME]} não mostrou todo o seu potencial hoje.</t>
  </si>
  <si>
    <t>CONF4_Q3_R4_1_M</t>
  </si>
  <si>
    <t>There’s lots of room for improvement. {[VAR_KEY_TM_FIRSTNAME]} didn’t show his full potential today.</t>
  </si>
  <si>
    <t>Nun, wir werden noch an einigen Dingen arbeiten müssen. {[VAR_KEY_TM_FIRSTNAME]} hat sein Potenzial heute nicht wirklich entfalten können.</t>
  </si>
  <si>
    <t>Есть большой простор для прогресса. {[VAR_KEY_TM_FIRSTNAME]} сегодня не показал свой полный потенциал.</t>
  </si>
  <si>
    <t>CONF4_Q3_R4_2_F</t>
  </si>
  <si>
    <t>{[VAR_KEY_TM_FULLNAME]} didn’t play her best tennis. She can’t be happy about that.</t>
  </si>
  <si>
    <t>{[VAR_KEY_TM_FULLNAME]} n’a pas joué son meilleur tennis, elle ne peut pas se contenter de cela.</t>
  </si>
  <si>
    <t>{[VAR_KEY_TM_FULLNAME]} hat schon mal besser Tennis gespielt. Ich glaube nicht, dass sie zufrieden ist.</t>
  </si>
  <si>
    <t>{[VAR_KEY_TM_FULLNAME]} no ha jugado su mejor tenis. No puede estar contenta.</t>
  </si>
  <si>
    <t>{[VAR_KEY_TM_FULLNAME]} non ha giocato al meglio, non credo sia soddisfatta.</t>
  </si>
  <si>
    <t>{[VAR_KEY_TM_FULLNAME]}未打出最佳水平。对此，她自己也不会满意。</t>
  </si>
  <si>
    <t>{[VAR_KEY_TM_FULLNAME]} сегодня не показала свой лучший теннис. Она не может быть этим довольна.</t>
  </si>
  <si>
    <t>{[VAR_KEY_TM_FULLNAME]} não jogou seu melhor tênis. Ela não pode estar feliz com isso.</t>
  </si>
  <si>
    <t>CONF4_Q3_R4_2_M</t>
  </si>
  <si>
    <t>{[VAR_KEY_TM_FULLNAME]} didn’t play his best tennis. He can’t be happy about that.</t>
  </si>
  <si>
    <t>{[VAR_KEY_TM_FULLNAME]} n’a pas joué son meilleur tennis, il ne peut pas se contenter de cela.</t>
  </si>
  <si>
    <t>{[VAR_KEY_TM_FULLNAME]} hat schon mal besser Tennis gespielt. Ich glaube nicht, dass er zufrieden ist.</t>
  </si>
  <si>
    <t>{[VAR_KEY_TM_FULLNAME]} no ha jugado su mejor tenis. No puede estar contento.</t>
  </si>
  <si>
    <t>{[VAR_KEY_TM_FULLNAME]} non ha giocato al meglio, non credo sia soddisfatto.</t>
  </si>
  <si>
    <t>{[VAR_KEY_TM_FULLNAME]}未打出最佳水平。对此，他自己也不会满意。</t>
  </si>
  <si>
    <t>{[VAR_KEY_TM_FULLNAME]} сегодня не показал свой лучший теннис. Он не может быть этим доволен.</t>
  </si>
  <si>
    <t>{[VAR_KEY_TM_FULLNAME]} não jogou seu melhor tênis. Ele não pode estar feliz com isso.</t>
  </si>
  <si>
    <t>CONF4_Q3_R5_1_F</t>
  </si>
  <si>
    <t>This is not at all what {[VAR_BOARD_DIRECTORY_FULLNAME]} and I expected of her. {[VAR_KEY_TM_FULLNAME]} will have to work harder.</t>
  </si>
  <si>
    <t>Ce n’est pas du tout ce que {[VAR_BOARD_DIRECTORY_FULLNAME]} et moi attendions, {[VAR_KEY_TM_FULLNAME]} va devoir travailler plus dur.</t>
  </si>
  <si>
    <t>Nun ja, der {[VAR_BOARD_DIRECTORY_FULLNAME]} und ich hatten mehr von ihr erwartet. {[VAR_KEY_TM_FULLNAME]} wird sehr viel härter trainieren müssen.</t>
  </si>
  <si>
    <t>Esto no es en absoluto lo que {[VAR_BOARD_DIRECTORY_FULLNAME]} y yo esperábamos de ella. {[VAR_KEY_TM_FULLNAME]} va a tener que esforzarse más.</t>
  </si>
  <si>
    <t>Non è quello che io e {[VAR_BOARD_DIRECTORY_FULLNAME]} ci aspettavamo da lei. {[VAR_KEY_TM_FULLNAME]} deve lavorare di più.</t>
  </si>
  <si>
    <t>这并不是我和{[VAR_BOARD_DIRECTORY_FULLNAME]}对她的期望。{[VAR_KEY_TM_FULLNAME]}必须更加努力。</t>
  </si>
  <si>
    <t>Это совсем не то, чего мы с {[VAR_BOARD_DIRECTORY_FULLNAME]} ожидали от неё. {[VAR_KEY_TM_FULLNAME]} придётся работать усерднее.</t>
  </si>
  <si>
    <t>Isso não é nada do que {[VAR_BOARD_DIRECTORY_FULLNAME]} e eu esperávamos dela. {[VAR_KEY_TM_FULLNAME]} terá que trabalhar mais.</t>
  </si>
  <si>
    <t>CONF4_Q3_R5_1_M</t>
  </si>
  <si>
    <t>This is not at all what {[VAR_BOARD_DIRECTORY_FULLNAME]} and I expected of him. {[VAR_KEY_TM_FULLNAME]} will have to work harder.</t>
  </si>
  <si>
    <t>Nun ja, der {[VAR_BOARD_DIRECTORY_FULLNAME]} und ich hatten mehr von ihm erwartet. {[VAR_KEY_TM_FULLNAME]} wird sehr viel härter trainieren müssen.</t>
  </si>
  <si>
    <t>Esto no es en absoluto lo que {[VAR_BOARD_DIRECTORY_FULLNAME]} y yo esperábamos de él. {[VAR_KEY_TM_FULLNAME]} va a tener que esforzarse más.</t>
  </si>
  <si>
    <t>Non è quello che io e {[VAR_BOARD_DIRECTORY_FULLNAME]} ci aspettavamo da lui. {[VAR_KEY_TM_FULLNAME]} deve lavorare di più.</t>
  </si>
  <si>
    <t>这并不是我和{[VAR_BOARD_DIRECTORY_FULLNAME]}对他的期望。{[VAR_KEY_TM_FULLNAME]}必须更加努力。</t>
  </si>
  <si>
    <t>Это совсем не то, чего мы с {[VAR_BOARD_DIRECTORY_FULLNAME]} ожидали от него. {[VAR_KEY_TM_FULLNAME]} придётся работать усерднее.</t>
  </si>
  <si>
    <t>Isso não é nada do que {[VAR_BOARD_DIRECTORY_FULLNAME]} e eu esperávamos dele. {[VAR_KEY_TM_FULLNAME]} terá que trabalhar mais.</t>
  </si>
  <si>
    <t>CONF4_Q3_R5_2_F</t>
  </si>
  <si>
    <t>That won’t suffice for a player from {[VAR_MANAGER_AFFILIATION_NAME]}. More will need to be done, both in practice and during her matches.</t>
  </si>
  <si>
    <t>C’est très insuffisant pour une joueuse de {[VAR_MANAGER_AFFILIATION_NAME]}, il va falloir faire plus, à l’entrainement et en match.</t>
  </si>
  <si>
    <t>Das reicht einfach nicht für eine Spielerin von {[VAR_MANAGER_AFFILIATION_NAME]}. Wir haben noch ein gutes Stück Arbeit vor uns, sowohl beim Training als auch im Wettkampf.</t>
  </si>
  <si>
    <t>Esto no basta para una tenista de {[VAR_MANAGER_AFFILIATION_NAME]}. Habrá que hacer más, tanto en los entrenamientos como en los partidos.</t>
  </si>
  <si>
    <t>Non è abbastanza per una giocatrice di {[VAR_MANAGER_AFFILIATION_NAME]}. C'è molto da fare ancora, sia in allenamento che in partita.</t>
  </si>
  <si>
    <t>对于{[VAR_MANAGER_AFFILIATION_NAME]}的球员来说，这样的表现远远不够。她在训练和比赛中都得更进一步才行。</t>
  </si>
  <si>
    <t>Этого недостаточно для игрока из {[VAR_MANAGER_AFFILIATION_NAME]}. Нужно делать больше — и на тренировках, и в матчах.</t>
  </si>
  <si>
    <t>Isso não será suficiente para uma jogadora de {[VAR_MANAGER_AFFILIATION_NAME]}. Mais precisará ser feito, tanto nos treinos quanto nas partidas dela.</t>
  </si>
  <si>
    <t>CONF4_Q3_R5_2_M</t>
  </si>
  <si>
    <t>That won’t suffice for a player from {[VAR_MANAGER_AFFILIATION_NAME]}. More will need to be done, both in practice and during his matches.</t>
  </si>
  <si>
    <t>C’est très insuffisant pour un joueur de {[VAR_MANAGER_AFFILIATION_NAME]}, il va falloir faire plus, à l’entrainement et en match.</t>
  </si>
  <si>
    <t>Das reicht einfach nicht für einen Spieler von {[VAR_MANAGER_AFFILIATION_NAME]}. Wir haben noch ein gutes Stück Arbeit vor uns, sowohl beim Training als auch im Wettkampf.</t>
  </si>
  <si>
    <t>Esto no basta para un tenista de {[VAR_MANAGER_AFFILIATION_NAME]}. Habrá que hacer más, tanto en los entrenamientos como en los partidos.</t>
  </si>
  <si>
    <t>Non è abbastanza per un giocatore di {[VAR_MANAGER_AFFILIATION_NAME]}. C'è molto da fare ancora, sia in allenamento che in partita.</t>
  </si>
  <si>
    <t>对于{[VAR_MANAGER_AFFILIATION_NAME]}的球员来说，这样的表现远远不够。他在训练和比赛中都得更进一步才行。</t>
  </si>
  <si>
    <t>Isso não será suficiente para um jogador de {[VAR_MANAGER_AFFILIATION_NAME]}. Mais precisará ser feito, tanto nos treinos quanto nas partidas dele.</t>
  </si>
  <si>
    <t>CONF4_Q4_F</t>
  </si>
  <si>
    <t>What did {[VAR_TM_LASTOPP_FULLNAME]} do better today? Is she better prepared for this type of event?</t>
  </si>
  <si>
    <t>Qu’est-ce que {[VAR_TM_LASTOPP_FULLNAME]} a fait de mieux aujourd’hui, est-elle mieux préparée pour ce type d’évènement ?</t>
  </si>
  <si>
    <t>Was ist bei {[VAR_TM_LASTOPP_FULLNAME]} heute besser gelaufen? Ist sie jetzt besser auf diese Art von Veranstaltung vorbereitet?</t>
  </si>
  <si>
    <t>¿Qué es lo que {[VAR_TM_LASTOPP_FULLNAME]} ha hecho mejor hoy? ¿Está mejor preparada para este tipo de eventos?</t>
  </si>
  <si>
    <t>Secondo lei, {[VAR_TM_LASTOPP_FULLNAME]} in cosa è stata migliore oggi? Era più preparata per questo tipo di eventi?</t>
  </si>
  <si>
    <t>{[VAR_TM_LASTOPP_FULLNAME]}今天哪些方面做得更好？她是否对此类赛事准备得更充分？</t>
  </si>
  <si>
    <t>Что сегодня {[VAR_TM_LASTOPP_FULLNAME]} сделала лучше? Она лучше подготовлена к таким соревнованиям?</t>
  </si>
  <si>
    <t>O que {[VAR_TM_LASTOPP_FULLNAME]} fez de melhor hoje? Ela está mais preparada para este tipo de evento?</t>
  </si>
  <si>
    <t>CONF4_Q4_M</t>
  </si>
  <si>
    <t>What did {[VAR_TM_LASTOPP_FULLNAME]} do better today? Is he better prepared for this type of event?</t>
  </si>
  <si>
    <t>Qu’est-ce que {[VAR_TM_LASTOPP_FULLNAME]} a fait de mieux aujourd’hui, est-il mieux préparé pour ce type d’évènement ?</t>
  </si>
  <si>
    <t>Was ist bei {[VAR_TM_LASTOPP_FULLNAME]} heute besser gelaufen? Ist er jetzt besser auf diese Art von Veranstaltung vorbereitet?</t>
  </si>
  <si>
    <t>¿Qué es lo que {[VAR_TM_LASTOPP_FULLNAME]} ha hecho mejor hoy? ¿Está mejor preparado para este tipo de eventos?</t>
  </si>
  <si>
    <t>Secondo lei, {[VAR_TM_LASTOPP_FULLNAME]} in cosa è stato migliore oggi? Era più preparato per questo tipo di eventi?</t>
  </si>
  <si>
    <t>{[VAR_TM_LASTOPP_FULLNAME]}今天哪些方面做得更好？他是否对此类赛事准备得更充分？</t>
  </si>
  <si>
    <t>Что сегодня {[VAR_TM_LASTOPP_FULLNAME]} сделал лучше? Он лучше подготовлен к таким соревнованиям?</t>
  </si>
  <si>
    <t>O que {[VAR_TM_LASTOPP_FULLNAME]} fez de melhor hoje? Ele está mais preparado para este tipo de evento?</t>
  </si>
  <si>
    <t>CONF4_Q4_R1_1_F</t>
  </si>
  <si>
    <t>{[VAR_TM_LASTOPP_FULLNAME]} has an exceptional experience with the Grand Slam. It’s hard to challenge her in this type of match.</t>
  </si>
  <si>
    <t>{[VAR_TM_LASTOPP_FULLNAME]} a une expérience exceptionnelle en Grand Chelem, il est toujours difficile de la gêner dans ce genre de match.</t>
  </si>
  <si>
    <t>{[VAR_TM_LASTOPP_FULLNAME]} gibt beim Grand Slam wirklich alles. In dieser Art von Turnier wird es nicht einfach sein, es mit ihr aufzunehmen.</t>
  </si>
  <si>
    <t>{[VAR_TM_LASTOPP_FULLNAME]} tiene una experiencia excepcional en el Grand Slam. Es difícil desafiarla en este tipo de partidos.</t>
  </si>
  <si>
    <t>{[VAR_TM_LASTOPP_FULLNAME]} ha una grandissima esperienza nel Grande Slam. È difficile affrontarla in un match del genere.</t>
  </si>
  <si>
    <t>{[VAR_TM_LASTOPP_FULLNAME]}在大满贯赛中经验非常丰富，这种比赛很难对她形成挑战。</t>
  </si>
  <si>
    <t>У {[VAR_TM_LASTOPP_FULLNAME]} огромный опыт игры на турнирах Большого шлема. В таких матчах её очень сложно обыграть.</t>
  </si>
  <si>
    <t>{[VAR_TM_LASTOPP_FULLNAME]} tem uma experiência excepcional em Grand Slam. É difícil desafiá-la neste tipo de partida.</t>
  </si>
  <si>
    <t>CONF4_Q4_R1_1_M</t>
  </si>
  <si>
    <t>{[VAR_TM_LASTOPP_FULLNAME]} has an exceptional experience with the Grand Slam. It’s hard to challenge him in this type of match.</t>
  </si>
  <si>
    <t>{[VAR_TM_LASTOPP_FULLNAME]} a une expérience exceptionnelle en Grand Chelem, il est toujours difficile de le gêner dans ce genre de match.</t>
  </si>
  <si>
    <t>{[VAR_TM_LASTOPP_FULLNAME]} gibt beim Grand Slam wirklich alles. In dieser Art von Turnier wird es nicht einfach sein, es mit ihm aufzunehmen.</t>
  </si>
  <si>
    <t>{[VAR_TM_LASTOPP_FULLNAME]} tiene una experiencia excepcional en el Grand Slam. Es difícil desafiarlo en este tipo de partidos.</t>
  </si>
  <si>
    <t>{[VAR_TM_LASTOPP_FULLNAME]} ha una grandissima esperienza nel Grande Slam. È difficile affrontarlo in un match del genere.</t>
  </si>
  <si>
    <t>{[VAR_TM_LASTOPP_FULLNAME]}在大满贯赛中经验非常丰富，这种比赛很难对他形成挑战。</t>
  </si>
  <si>
    <t>У {[VAR_TM_LASTOPP_FULLNAME]} огромный опыт игры на турнирах Большого шлема. В таких матчах его очень сложно обыграть.</t>
  </si>
  <si>
    <t>{[VAR_TM_LASTOPP_FULLNAME]} tem uma experiência excepcional em Grand Slam. É difícil desafiá-lo neste tipo de partida.</t>
  </si>
  <si>
    <t>CONF4_Q4_R1_2_F</t>
  </si>
  <si>
    <t>You never want to go up against {[VAR_TM_LASTOPP_FIRSTNAME]} in this sort of tournament. You’d think she’s played her whole life.</t>
  </si>
  <si>
    <t>Vous ne voulez jamais affronter {[VAR_TM_LASTOPP_FIRSTNAME]} dans ce type de tournoi, elle donne l’impression d’y avoir joué toute sa vie.</t>
  </si>
  <si>
    <t>In dieser Art von Turnier wird es nicht einfach sein, gegen {[VAR_TM_LASTOPP_FIRSTNAME]} anzutreten. Man erhält dort leicht den Eindruck, dass sie sich ihr ganzes Leben darauf vorbereitet hat.</t>
  </si>
  <si>
    <t>Nadie querría enfrentarse a {[VAR_TM_LASTOPP_FIRSTNAME]} en este tipo de torneos. Da la impresión de que lleve toda la vida jugándolos.</t>
  </si>
  <si>
    <t>Affrontare {[VAR_TM_LASTOPP_FIRSTNAME]} in questo tipo di tornei è un incubo. Sembra che ci giochi da una vita.</t>
  </si>
  <si>
    <t>在这类赛事中你绝不想碰上{[VAR_TM_LASTOPP_FIRSTNAME]}。你会觉得她就是为此而生。</t>
  </si>
  <si>
    <t>В таких турнирах совсем не хочется встречаться с {[VAR_TM_LASTOPP_FIRSTNAME]}. Кажется, будто она играет всю жизнь.</t>
  </si>
  <si>
    <t>Você nunca quer enfrentar {[VAR_TM_LASTOPP_FIRSTNAME]} neste tipo de torneio. Pensaria que ela joga desde sempre.</t>
  </si>
  <si>
    <t>CONF4_Q4_R1_2_M</t>
  </si>
  <si>
    <t>You never want to go up against {[VAR_TM_LASTOPP_FIRSTNAME]} in this sort of tournament. You’d think he’s played his whole life.</t>
  </si>
  <si>
    <t>Vous ne voulez jamais affronter {[VAR_TM_LASTOPP_FIRSTNAME]} dans ce type de tournoi, il donne l’impression d’y avoir joué toute sa vie.</t>
  </si>
  <si>
    <t>In dieser Art von Turnier wird es nicht einfach sein, gegen {[VAR_TM_LASTOPP_FIRSTNAME]} anzutreten. Man erhält dort leicht den Eindruck, dass er sich sein ganzes Leben darauf vorbereitet hat.</t>
  </si>
  <si>
    <t>在这类赛事中你绝不想碰上{[VAR_TM_LASTOPP_FIRSTNAME]}。你会觉得他就是为此而生。</t>
  </si>
  <si>
    <t>В таких турнирах совсем не хочется встречаться с {[VAR_TM_LASTOPP_FIRSTNAME]}. Кажется, будто он играет всю жизнь.</t>
  </si>
  <si>
    <t>Você nunca quer enfrentar {[VAR_TM_LASTOPP_FIRSTNAME]} neste tipo de torneio. Pensaria que ele joga desde sempre.</t>
  </si>
  <si>
    <t>CONF4_Q4_R2_1_F</t>
  </si>
  <si>
    <t>{[VAR_TM_LASTOPP_FULLNAME]} was the better player today, but {[VAR_TM_FIRSTNAME]} wasted a number of opportunities, perhaps because of her lack of experience with the Grand Slam.</t>
  </si>
  <si>
    <t>{[VAR_TM_LASTOPP_FULLNAME]} a été meilleure aujourd’hui mais {[VAR_TM_FIRSTNAME]} a gâché des opportunités, peut-être à cause de son manque de repères en Grand Chelem.</t>
  </si>
  <si>
    <t>{[VAR_TM_LASTOPP_FULLNAME]} war heute die bessere Spielerin, aber {[VAR_TM_FIRSTNAME]} hat eine Reihe von guten Gelegenheiten einfach nicht genutzt. Vermutlich fehlt ihr einfach noch Erfahrung auf dem Grand Slam.</t>
  </si>
  <si>
    <t>{[VAR_TM_LASTOPP_FULLNAME]} ha sido hoy la mejor tenista, pero {[VAR_TM_FIRSTNAME]} desperdició varias oportunidades, quizás debido a su falta de experiencia en el Grand Slam.</t>
  </si>
  <si>
    <t>{[VAR_TM_LASTOPP_FULLNAME]} oggi ha giocato meglio, ma {[VAR_TM_FIRSTNAME]} ha perso diverse occasioni, forse perché non ha molta esperienza nel Grande Slam.</t>
  </si>
  <si>
    <t>{[VAR_TM_LASTOPP_FULLNAME]} 今天表现更佳，而{[VAR_TM_FIRSTNAME]}浪费了不少机会，或许是因为她缺乏大满贯经验。</t>
  </si>
  <si>
    <t>{[VAR_TM_LASTOPP_FULLNAME]} сегодня была сильнее, но {[VAR_TM_FIRSTNAME]} упустила много возможностей, возможно из-за недостатка опыта в турнирах Большого шлема.</t>
  </si>
  <si>
    <t>{[VAR_TM_LASTOPP_FULLNAME]} foi a melhor jogadora hoje, mas {[VAR_TM_FIRSTNAME]} desperdiçou várias oportunidades, talvez por sua falta de experiência em Grand Slam.</t>
  </si>
  <si>
    <t>CONF4_Q4_R2_1_M</t>
  </si>
  <si>
    <t>{[VAR_TM_LASTOPP_FULLNAME]} was the better player today, but {[VAR_TM_FIRSTNAME]} wasted a number of opportunities, perhaps because of his lack of experience with the Grand Slam.</t>
  </si>
  <si>
    <t>{[VAR_TM_LASTOPP_FULLNAME]} a été meilleur aujourd’hui mais {[VAR_TM_FIRSTNAME]} a gâché des opportunités, peut-être à cause de son manque de repères en Grand Chelem.</t>
  </si>
  <si>
    <t>{[VAR_TM_LASTOPP_FULLNAME]} war heute der bessere Spieler, aber {[VAR_TM_FIRSTNAME]} hat eine Reihe von guten Gelegenheiten einfach nicht genutzt. Vermutlich fehlt ihm einfach noch Erfahrung auf dem Grand Slam.</t>
  </si>
  <si>
    <t>{[VAR_TM_LASTOPP_FULLNAME]} ha sido hoy el mejor tenista, pero {[VAR_TM_FIRSTNAME]} desperdició varias oportunidades, quizás debido a su falta de experiencia en el Grand Slam.</t>
  </si>
  <si>
    <t>{[VAR_TM_LASTOPP_FULLNAME]} 今天表现更佳，而{[VAR_TM_FIRSTNAME]}浪费了不少机会，或许是因为他缺乏大满贯经验。</t>
  </si>
  <si>
    <t>{[VAR_TM_LASTOPP_FULLNAME]} сегодня был сильнее, но {[VAR_TM_FIRSTNAME]} упустил много возможностей, возможно из-за недостатка опыта в турнирах Большого шлема.</t>
  </si>
  <si>
    <t>{[VAR_TM_LASTOPP_FULLNAME]} foi o melhor jogador hoje, mas {[VAR_TM_FIRSTNAME]} desperdiçou várias oportunidades, talvez por sua falta de experiência em Grand Slam.</t>
  </si>
  <si>
    <t>CONF4_Q4_R2_2_F</t>
  </si>
  <si>
    <t>{[VAR_TM_FULLNAME]} is still a Grand Slam novice. With as much experience as her opponent, she could have done better.</t>
  </si>
  <si>
    <t>{[VAR_TM_FULLNAME]} est assez novice en Grand Chelem, avec l’expérience de son adversaire il y aurait eu mieux à faire.</t>
  </si>
  <si>
    <t>{[VAR_TM_FULLNAME]} ist noch ein Neuling auf dem Grand Slam. Wenn sie über so viel Erfahrung verfügen würde wie ihre Gegnerin, hätte sie sicher besser abgeschnitten.</t>
  </si>
  <si>
    <t>{[VAR_TM_FULLNAME]} todavía es novata en el Grand Slam. Si tuviera tanta experiencia como su oponente, podría haberlo hecho mejor.</t>
  </si>
  <si>
    <t>{[VAR_TM_FULLNAME]} è ancora inesperta nel Grand Slam. Con più esperienza avrebbe fatto sicuramente meglio.</t>
  </si>
  <si>
    <t>{[VAR_TM_FULLNAME]}仍是大满贯新手。如果有对手那种经验，她其实可做得更好。</t>
  </si>
  <si>
    <t>{[VAR_TM_FULLNAME]} всё ещё новичок на Больших шлемах. Имея такой же опыт, как соперница, она могла бы сыграть лучше.</t>
  </si>
  <si>
    <t>{[VAR_TM_FULLNAME]} ainda é uma novata em Grand Slam. Com tanta experiência quanto sua adversária, ela poderia ter feito melhor.</t>
  </si>
  <si>
    <t>CONF4_Q4_R2_2_M</t>
  </si>
  <si>
    <t>{[VAR_TM_FULLNAME]} is still a Grand Slam novice. With as much experience as his opponent, he could have done better.</t>
  </si>
  <si>
    <t>{[VAR_TM_FULLNAME]} ist noch ein Neuling auf dem Grand Slam. Wenn er über so viel Erfahrung verfügen würde wie sein Gegner, hätte er sicher besser abgeschnitten.</t>
  </si>
  <si>
    <t>{[VAR_TM_FULLNAME]} todavía es novato en el Grand Slam. Si tuviera tanta experiencia como su oponente, podría haberlo hecho mejor.</t>
  </si>
  <si>
    <t>{[VAR_TM_FULLNAME]} è ancora inesperto nel Grand Slam. Con più esperienza avrebbe fatto sicuramente meglio.</t>
  </si>
  <si>
    <t>{[VAR_TM_FULLNAME]}仍是大满贯新手。如果有对手那种经验，他其实可做得更好。</t>
  </si>
  <si>
    <t>{[VAR_TM_FULLNAME]} всё ещё новичок на Больших шлемах. Имея такой же опыт, как соперник, он мог бы сыграть лучше.</t>
  </si>
  <si>
    <t>{[VAR_TM_FULLNAME]} ainda é um novato em Grand Slam. Com tanta experiência quanto seu adversário, ele poderia ter feito melhor.</t>
  </si>
  <si>
    <t>CONF4_Q4_R3_1_F</t>
  </si>
  <si>
    <t>I think both players have what it takes, but there can be only one winner, and {[VAR_TM_LASTOPP_FULLNAME]} was able to master the key moments today. She deserves to be congratulated.</t>
  </si>
  <si>
    <t>Je pense que les deux joueurs avaient des arguments pour l’emporter mais il faut un gagnant et {[VAR_TM_LASTOPP_FULLNAME]} a su gérer les moments importants aujourd’hui, bravo à elle.</t>
  </si>
  <si>
    <t>Meiner Meinung nach waren beide Spielerinnen gut vorbereitet, aber es kann eben nur eine Gewinnerin geben und {[VAR_TM_LASTOPP_FULLNAME]} ist es heute gelungen, die wichtigen Momente zu ihrem Vorteil zu nutzen. Sie hat es verdient, dass sie jetzt so gefeiert wird!</t>
  </si>
  <si>
    <t>Creo que ambas tenistas tienen lo que hace falta, pero solo puede haber una ganadora y hoy {[VAR_TM_LASTOPP_FULLNAME]} ha sabido dominar los momentos clave. Hay que felicitarla.</t>
  </si>
  <si>
    <t>Credo che entrambe avessero le carte in regola per aggiudicarsi il match, ma la vincitrice è una sola e {[VAR_TM_LASTOPP_FULLNAME]} è stata più brava a sfruttare i momenti cruciali, congratulazioni.</t>
  </si>
  <si>
    <t>我认为双方球员都具备实力，但赢家只有一个，而{[VAR_TM_LASTOPP_FULLNAME]}今天更好地掌控了关键分。她值得祝贺。</t>
  </si>
  <si>
    <t>Думаю, у обеих игроков есть всё необходимое, но победитель может быть только один, и сегодня {[VAR_TM_LASTOPP_FULLNAME]} лучше справилась с ключевыми моментами. Она заслуживает поздравлений.</t>
  </si>
  <si>
    <t>Acho que ambas as jogadoras têm o que é preciso, mas só pode haver uma vencedora, e {[VAR_TM_LASTOPP_FULLNAME]} conseguiu dominar os momentos cruciais hoje. Ela merece ser parabenizada.</t>
  </si>
  <si>
    <t>CONF4_Q4_R3_1_M</t>
  </si>
  <si>
    <t>I think both players have what it takes, but there can be only one winner, and {[VAR_TM_LASTOPP_FULLNAME]} was able to master the key moments today. He deserves to be congratulated.</t>
  </si>
  <si>
    <t>Je pense que les deux joueurs avaient des arguments pour l’emporter mais il faut un gagnant et {[VAR_TM_LASTOPP_FULLNAME]} a su gérer les moments importants aujourd’hui, bravo à lui.</t>
  </si>
  <si>
    <t>Meiner Meinung nach waren beide Spieler gut vorbereitet, aber es kann eben nur einen Gewinner geben und {[VAR_TM_LASTOPP_FULLNAME]} ist es heute gelungen, die wichtigen Momente zu seinem Vorteil zu nutzen. Er hat es verdient, dass er jetzt so gefeiert wird!</t>
  </si>
  <si>
    <t>Creo que ambos tenistas tienen lo que hace falta, pero solo puede haber un ganador y hoy {[VAR_TM_LASTOPP_FULLNAME]} ha sabido dominar los momentos clave. Hay que felicitarlo.</t>
  </si>
  <si>
    <t>Credo che entrambi avessero le carte in regola per aggiudicarsi il match, ma il vincitore è solo uno e {[VAR_TM_LASTOPP_FULLNAME]} è stata più bravo a sfruttare i momenti cruciali, congratulazioni.</t>
  </si>
  <si>
    <t>我认为双方球员都具备实力，但赢家只有一个，而{[VAR_TM_LASTOPP_FULLNAME]}今天更好地掌控了关键分。他值得祝贺。</t>
  </si>
  <si>
    <t>Думаю, у обоих игроков есть всё необходимое, но победитель может быть только один, и сегодня {[VAR_TM_LASTOPP_FULLNAME]} лучше справился с ключевыми моментами. Он заслуживает поздравлений.</t>
  </si>
  <si>
    <t>Acho que ambos os jogadores têm o que é preciso, mas só pode haver um vencedor, e {[VAR_TM_LASTOPP_FULLNAME]} conseguiu dominar os momentos cruciais hoje. Ele merece ser parabenizado.</t>
  </si>
  <si>
    <t>CONF4_Q4_R3_2_F</t>
  </si>
  <si>
    <t>There’s no doubt that {[VAR_TM_LASTOPP_FULLNAME]} had a better handle on the important moments of the match, but {[VAR_TM_FIRSTNAME]} had a fighting chance. What a shame.</t>
  </si>
  <si>
    <t>C’est sûr que {[VAR_TM_LASTOPP_FULLNAME]} a mieux gérer les moments importants de la rencontre mais {[VAR_TM_FIRSTNAME]} avait aussi sa chance, c’est dommage.</t>
  </si>
  <si>
    <t>Es besteht wohl kein Zweifel daran, dass {[VAR_TM_LASTOPP_FULLNAME]} die wichtigen Momente im Spiel richtig genutzt hat, aber {[VAR_TM_FIRSTNAME]} hatte eine reelle Chance. Das ist wirklich schade.</t>
  </si>
  <si>
    <t>No hay duda de que {[VAR_TM_LASTOPP_FULLNAME]} ha gestionado mejor los momentos importantes del partido, pero {[VAR_TM_FIRSTNAME]} ha podido plantarle cara. Ha sido una pena.</t>
  </si>
  <si>
    <t>Non c'è dubbio che {[VAR_TM_LASTOPP_FULLNAME]} abbia gestito meglio i momenti chiave dell'incontro, ma {[VAR_TM_FIRSTNAME]} poteva farcela. È un peccato.</t>
  </si>
  <si>
    <t>毫无疑问，今天{[VAR_TM_LASTOPP_FULLNAME]}更好地掌控了比赛中的关键时刻，但{[VAR_TM_FIRSTNAME]}原本也有机会，真遗憾。</t>
  </si>
  <si>
    <t>Нет сомнений, что {[VAR_TM_LASTOPP_FULLNAME]} лучше справилась с важными моментами матча, но у {[VAR_TM_FIRSTNAME]} был шанс побороться. Какая жалость.</t>
  </si>
  <si>
    <t>Não há dúvida de que {[VAR_TM_LASTOPP_FULLNAME]} teve um melhor controle dos momentos importantes da partida, mas {[VAR_TM_FIRSTNAME]} teve uma chance de lutar. Que pena.</t>
  </si>
  <si>
    <t>CONF4_Q4_R3_2_M</t>
  </si>
  <si>
    <t>Нет сомнений, что {[VAR_TM_LASTOPP_FULLNAME]} лучше справился с важными моментами матча, но у {[VAR_TM_FIRSTNAME]} был шанс побороться. Какая жалость.</t>
  </si>
  <si>
    <t>CONF4_Q4_R4_1_F</t>
  </si>
  <si>
    <t>{[VAR_TM_LASTOPP_FULLNAME]} wasn’t the better player on the court today, but she managed to win. The preparation isn’t the issue today.</t>
  </si>
  <si>
    <t>{[VAR_TM_LASTOPP_FULLNAME]} n’était pas la meilleure joueuse sur le terrain aujourd’hui, mais elle a eu de la réussite. La préparation n’est pas en cause aujourd’hui.</t>
  </si>
  <si>
    <t>{[VAR_TM_LASTOPP_FULLNAME]} war gar nicht die bessere Spielerin auf dem Feld heute, aber sie hat dennoch gewonnen. Die Vorbereitung ist heute nicht das Thema.</t>
  </si>
  <si>
    <t>Hoy {[VAR_TM_LASTOPP_FULLNAME]} no ha sido la mejor tenista sobre el campo, pero ha conseguido ganar. La preparación no ha sido el problema.</t>
  </si>
  <si>
    <t>Oggi {[VAR_TM_LASTOPP_FULLNAME]} non è stato il miglior giocatore in campo, ma vinto. Oggi il problema non era la preparazione.</t>
  </si>
  <si>
    <t>{[VAR_TM_LASTOPP_FULLNAME]}今天并非球场上表现更好的一方，但她设法赢得了胜利。问题不在于赛前准备。</t>
  </si>
  <si>
    <t>{[VAR_TM_LASTOPP_FULLNAME]} сегодня не была лучшей на корте, но смогла победить. Дело точно не в подготовке.</t>
  </si>
  <si>
    <t>{[VAR_TM_LASTOPP_FULLNAME]} não foi a melhor jogadora em quadra hoje, mas ela conseguiu vencer. A preparação não é o problema hoje.</t>
  </si>
  <si>
    <t>CONF4_Q4_R4_1_M</t>
  </si>
  <si>
    <t>{[VAR_TM_LASTOPP_FULLNAME]} wasn’t the better player on the court today, but he managed to win. The preparation isn’t the issue today.</t>
  </si>
  <si>
    <t>{[VAR_TM_LASTOPP_FULLNAME]} n’était pas le meilleur joueur sur le terrain aujourd’hui, mais il a eu de la réussite. La préparation n’est pas en cause aujourd’hui.</t>
  </si>
  <si>
    <t>{[VAR_TM_LASTOPP_FULLNAME]} war gar nicht der bessere Spieler auf dem Feld heute, aber er hat dennoch gewonnen. Die Vorbereitung ist heute nicht das Thema.</t>
  </si>
  <si>
    <t>Hoy {[VAR_TM_LASTOPP_FULLNAME]} no ha sido el mejor tenista sobre el campo, pero ha conseguido ganar. La preparación no ha sido el problema.</t>
  </si>
  <si>
    <t>{[VAR_TM_LASTOPP_FULLNAME]}今天并非球场上表现更好的一方，但他设法赢得了胜利。问题不在于赛前准备。</t>
  </si>
  <si>
    <t>{[VAR_TM_LASTOPP_FULLNAME]} сегодня не был лучшим на корте, но смог победить. Дело точно не в подготовке.</t>
  </si>
  <si>
    <t>{[VAR_TM_LASTOPP_FULLNAME]} não foi o melhor jogador em quadra hoje, mas conseguiu vencer. A preparação não é o problema hoje.</t>
  </si>
  <si>
    <t>CONF4_Q4_R4_2_F</t>
  </si>
  <si>
    <t>{[VAR_TM_FIRSTNAME]} was outplaying her opponent throughout the match. It’s not the lack of preparation that led to her loss. No amount of prep can win out over the luck that {[VAR_TM_LASTOPP_FULLNAME]} had.</t>
  </si>
  <si>
    <t>{[VAR_TM_FIRSTNAME]} était au-dessus de son adversaire durant ce match, ce n’est pas la préparation qui a entrainé la défaite, plutôt la chance de {[VAR_TM_LASTOPP_FULLNAME]} .</t>
  </si>
  <si>
    <t>{[VAR_TM_FIRSTNAME]} war ihrer Gegnerin während des gesamten Spiels haushoch überlegen. Es war sicher nicht der Mangel an Vorbereitung, der zu dieser Niederlage geführt hat. Manchmal reicht eben auch das beste Training nicht aus, {[VAR_TM_LASTOPP_FULLNAME]} hatte einfach Glück.</t>
  </si>
  <si>
    <t>{[VAR_TM_FIRSTNAME]} ha superado a su oponente durante todo el partido. No es la falta de preparación lo que la ha llevado a perder. No hay preparación que valga contra la suerte que tuvo {[VAR_TM_LASTOPP_FULLNAME]}.</t>
  </si>
  <si>
    <t>{[VAR_TM_FIRSTNAME]} ha giocato meglio tutto il match. Di sicuro non è un problema di prepazione se ha perso. La fortuna oggi ha girato per {[VAR_TM_LASTOPP_FULLNAME]}, non ci possiamo fare niente.</t>
  </si>
  <si>
    <t>{[VAR_TM_FIRSTNAME]}整场比赛都压制着对手。失利并非准备不足，再充分的准备也无法抵消{[VAR_TM_LASTOPP_FULLNAME]}的运气。</t>
  </si>
  <si>
    <t>{[VAR_TM_FIRSTNAME]} переигрывала соперницу весь матч. Её поражение — не из-за недостатка подготовки. Никакая подготовка не перекроет ту удачу, что была у {[VAR_TM_LASTOPP_FULLNAME]}.</t>
  </si>
  <si>
    <t>{[VAR_TM_FIRSTNAME]} estava jogando melhor que sua oponente durante toda a partida. Não é a falta de preparação que levou à sua derrota. Nenhuma quantidade de preparo pode vencer a sorte que {[VAR_TM_LASTOPP_FULLNAME]} teve.</t>
  </si>
  <si>
    <t>CONF4_Q4_R4_2_M</t>
  </si>
  <si>
    <t>{[VAR_TM_FIRSTNAME]} was outplaying his opponent throughout the match. It’s not the lack of preparation that led to his loss. No amount of prep can win out over the luck that {[VAR_TM_LASTOPP_FULLNAME]} had.</t>
  </si>
  <si>
    <t>{[VAR_TM_FIRSTNAME]} war seinem Gegner während des gesamten Spiels haushoch überlegen. Es war sicher nicht der Mangel an Vorbereitung, der zu dieser Niederlage geführt hat. Manchmal reicht eben auch das beste Training nicht aus, {[VAR_TM_LASTOPP_FULLNAME]} hatte einfach Glück.</t>
  </si>
  <si>
    <t>{[VAR_TM_FIRSTNAME]} ha superado a su oponente durante todo el partido. No es la falta de preparación lo que lo ha llevado a perder. No hay preparación que valga contra la suerte que tuvo {[VAR_TM_LASTOPP_FULLNAME]}.</t>
  </si>
  <si>
    <t>{[VAR_TM_FIRSTNAME]} переигрывал соперника весь матч. Его поражение — не из-за недостатка подготовки. Никакая подготовка не перекроет ту удачу, что была у {[VAR_TM_LASTOPP_FULLNAME]}.</t>
  </si>
  <si>
    <t>{[VAR_TM_FIRSTNAME]} estava jogando melhor que seu oponente durante toda a partida. Não é a falta de preparação que levou à sua derrota. Nenhuma quantidade de preparo pode vencer a sorte que {[VAR_TM_LASTOPP_FULLNAME]} teve.</t>
  </si>
  <si>
    <t>CONF4_Q5_F</t>
  </si>
  <si>
    <t>What lessons do you take away from {[VAR_TM_FULLNAME]}’s experience here?</t>
  </si>
  <si>
    <t>Que retenez-vous du parcours de {[VAR_TM_FULLNAME]} ici ?</t>
  </si>
  <si>
    <t>Welche Lehre ziehen Sie aus dem, was {[VAR_TM_FULLNAME]} heute hier passiert ist?</t>
  </si>
  <si>
    <t>¿Qué lecciones extraes de la actuación de {[VAR_TM_FULLNAME]} aquí?</t>
  </si>
  <si>
    <t>Che cosa le rimane dell'esperienza di {[VAR_TM_FULLNAME]} di oggi?</t>
  </si>
  <si>
    <t>您从{[VAR_TM_FULLNAME]}的此次经历中汲取了哪些经验？</t>
  </si>
  <si>
    <t>Какие уроки вы извлекаете из опыта {[VAR_TM_FULLNAME]} здесь?</t>
  </si>
  <si>
    <t>Que lições você tira da experiência de {[VAR_TM_FULLNAME]} aqui?</t>
  </si>
  <si>
    <t>CONF4_Q5_M</t>
  </si>
  <si>
    <t>CONF4_Q5_R1_1_F</t>
  </si>
  <si>
    <t>She had a great tournament, and I’m very proud of her. She proved everything I’ve believed about her for a long time. Now she needs to keep up the good work.</t>
  </si>
  <si>
    <t>Elle a fait un grand tournoi, je suis très fier d'elle. Elle a montré tout le bien que je pense d'elle depuis longtemps, il faut maintenant continuer sur cette voie.</t>
  </si>
  <si>
    <t>Sie hat ein großartiges Turnier abgeliefert und ich bin wirklich stolz auf sie. Sie hat bewiesen, dass ich recht hatte, als ich vor langer Zeit ihr Talent erkannt habe. Jetzt muss sie dieses Niveau nur noch halten.</t>
  </si>
  <si>
    <t>Ha hecho un gran torneo y nos sentimos muy orgullosos de ella. Ha confirmado todo lo que llevábamos pensando de ella desde hace mucho tiempo. Ahora tiene que seguir en esta senda.</t>
  </si>
  <si>
    <t>Ha disputato un torneo formidabile e ne sono molto orgolioso. Ha dimostrato tutto quello che già sapevo su di lei da un bel po'. Adesso dobbiamo continuare su questa strada.</t>
  </si>
  <si>
    <t>她本次赛事表现很棒，我为她深感骄傲。她证明了我一直以来对她的信任。现在，她需要保持努力。</t>
  </si>
  <si>
    <t>Она провела отличный турнир, и я очень ею горжусь. Она доказала всё, во что я давно верил. Теперь ей нужно продолжать в том же духе.</t>
  </si>
  <si>
    <t>Ela teve um ótimo torneio, e tenho muito orgulho dela. Ela provou tudo o que acredito sobre ela há muito tempo. Agora ela precisa continuar o bom trabalho.</t>
  </si>
  <si>
    <t>CONF4_Q5_R1_1_M</t>
  </si>
  <si>
    <t>He had a great tournament, and I’m very proud of him. He proved everything I’ve believed about him for a long time. Now he needs to keep up the good work.</t>
  </si>
  <si>
    <t>Il a fait un grand tournoi, je suis très fier de lui. Il a montré tout le bien que je pense de lui depuis longtemps, il faut maintenant continuer sur cette voie.</t>
  </si>
  <si>
    <t>Er hat ein großartiges Turnier abgeliefert und ich bin wirklich stolz auf ihn. Er hat bewiesen, dass ich recht hatte, als ich vor langer Zeit sein Talent erkannt habe. Jetzt muss er dieses Niveau nur noch halten.</t>
  </si>
  <si>
    <t>Ha hecho un gran torneo y nos sentimos muy orgullosos de él. Ha confirmado todo lo que llevábamos pensando de él desde hace mucho tiempo. Ahora tiene que seguir en esta senda.</t>
  </si>
  <si>
    <t>Ha disputato un torneo formidabile e ne sono molto orgolioso. Ha dimostrato tutto quello che già sapevo su di lui da un bel po'. Adesso dobbiamo continuare su questa strada.</t>
  </si>
  <si>
    <t>他本次赛事表现很棒，我为他深感骄傲。他证明了我一直以来对他的信任。现在，他需要保持努力。</t>
  </si>
  <si>
    <t>Он провёл отличный турнир, и я очень им горжусь. Он доказал всё, во что я давно верил. Теперь ему нужно продолжать в том же духе.</t>
  </si>
  <si>
    <t>Ele teve um ótimo torneio, e tenho muito orgulho dele. Ele provou tudo o que acredito sobre ele há muito tempo. Agora ele precisa continuar o bom trabalho.</t>
  </si>
  <si>
    <t>CONF4_Q5_R1_2_F</t>
  </si>
  <si>
    <t>What she’s done here is exceptional. She’s built herself a solid foundation for her future as a player.</t>
  </si>
  <si>
    <t>C’est exceptionnel ce qu’elle a fait ici, c’est un acte fondateur pour son futur de joueuse.</t>
  </si>
  <si>
    <t>Was sie hier geleistet hat, ist wirklich außergewöhnlich. Damit hat er sich eine solide Grundlage für ihre Zukunft im Tennis aufgebaut.</t>
  </si>
  <si>
    <t>Lo que ha hecho aquí es excepcional. Se ha construido una base sólida para su futuro como tenista.</t>
  </si>
  <si>
    <t>Ha fatto una cosa eccezionale oggi, si è costruita una base solida per il suo futuro nel tennis.</t>
  </si>
  <si>
    <t>她在这里的表现非常出色，为她未来的职业生涯打下了坚实基础。</t>
  </si>
  <si>
    <t>То, что она сделала здесь, — исключительное достижение. Она заложила прочный фундамент для своего будущего как игрока.</t>
  </si>
  <si>
    <t>O que ela fez aqui é excepcional. Ela construiu uma base sólida para seu futuro como jogadora.</t>
  </si>
  <si>
    <t>CONF4_Q5_R1_2_M</t>
  </si>
  <si>
    <t>What he’s done here is exceptional. He’s built himself a solid foundation for his future as a player.</t>
  </si>
  <si>
    <t>C’est exceptionnel ce qu’il a fait ici, c’est un acte fondateur pour son futur de joueur.</t>
  </si>
  <si>
    <t>Was er hier geleistet hat, ist wirklich außergewöhnlich. Damit hat er sich eine solide Grundlage für seine Zukunft im Tennis aufgebaut.</t>
  </si>
  <si>
    <t>Ha fatto una cosa eccezionale oggi, si è costruito una base solida per il suo futuro nel tennis.</t>
  </si>
  <si>
    <t>他在这里的表现非常出色，为他未来的职业生涯打下了坚实基础。</t>
  </si>
  <si>
    <t>То, что он сделал здесь, — исключительное достижение. Он заложил прочный фундамент для своего будущего как игрока.</t>
  </si>
  <si>
    <t>O que ele fez aqui é excepcional. Ele construiu uma base sólida para seu futuro como jogador.</t>
  </si>
  <si>
    <t>CONF4_Q5_R2_1_F</t>
  </si>
  <si>
    <t>{[VAR_TM_FIRSTNAME]} did some great things here, but now comes the hardest part, which is to repeat it.</t>
  </si>
  <si>
    <t>{[VAR_TM_FIRSTNAME]} a fait de belles choses ici, mais il lui reste à faire le plus dur, confirmer.</t>
  </si>
  <si>
    <t>{[VAR_TM_FIRSTNAME]} hat sich heute wirklich großartig geschlagen, aber jetzt kommt der schwerere Teil, nämlich diese Leistung beizubehalten.</t>
  </si>
  <si>
    <t>{[VAR_TM_FIRSTNAME]} ha hecho cosas geniales aquí, pero ahora viene lo más difícil: repetirlo.</t>
  </si>
  <si>
    <t>{[VAR_TM_FIRSTNAME]} ha fatto cose straordinarie, ma adesso viene la parte difficile, riconfermarsi.</t>
  </si>
  <si>
    <t>{[VAR_TM_FIRSTNAME]}在本次比赛中有所建树，但现在最难的部分来了，那就是复制成功。</t>
  </si>
  <si>
    <t>{[VAR_TM_FIRSTNAME]} сделала здесь много отличных вещей, но теперь наступает самая трудная часть — повторить это.</t>
  </si>
  <si>
    <t>{[VAR_TM_FIRSTNAME]} fez coisas incríveis aqui, mas agora vem a parte mais difícil, que é repetir isso.</t>
  </si>
  <si>
    <t>CONF4_Q5_R2_1_M</t>
  </si>
  <si>
    <t>{[VAR_TM_FIRSTNAME]} сделал здесь много отличных вещей, но теперь наступает самая трудная часть — повторить это.</t>
  </si>
  <si>
    <t>CONF4_Q5_R2_2_F</t>
  </si>
  <si>
    <t>She pulled out some incredible plays during the tournament, but she’ll have to show up like that consistently over the long term.</t>
  </si>
  <si>
    <t>Elle a fait de super choses durant ce tournoi mais il va falloir montrer cela sur du long terme désormais.</t>
  </si>
  <si>
    <t>Sie hat auf dem Turnier einige fantastische Schläge über das Netz geschmettert, aber es ist auch wichtig, dass sie diese Leistung konsistent und langfristig beibehält.</t>
  </si>
  <si>
    <t>Ha ganado algunos puntos increíbles durante el torneo, pero tendrá que mantener ese nivel de manera constante a largo plazo.</t>
  </si>
  <si>
    <t>Ha fatto delle cose straordinare ma dovrà dimostrare di tenere questo livello anche sul lungo termine</t>
  </si>
  <si>
    <t>她在比赛中有很多精彩的表现，但要长期保持这样的状态，她还需要持续努力。</t>
  </si>
  <si>
    <t>Она продемонстрировала невероятные розыгрыши во время турнира, но ей нужно показывать такой уровень постоянно, на долгой дистанции.</t>
  </si>
  <si>
    <t>Ela executou jogadas incríveis durante o torneio, mas terá que se apresentar assim consistentemente a longo prazo.</t>
  </si>
  <si>
    <t>CONF4_Q5_R2_2_M</t>
  </si>
  <si>
    <t>He pulled out some incredible plays during the tournament, but he’ll have to show up like that consistently over the long term.</t>
  </si>
  <si>
    <t>Il a fait de super choses durant ce tournoi mais il va falloir montrer cela sur du long terme désormais.</t>
  </si>
  <si>
    <t>Er hat auf dem Turnier einige fantastische Schläge über das Netz geschmettert, aber es ist auch wichtig, dass er diese Leistung konsistent und langfristig beibehält.</t>
  </si>
  <si>
    <t>他在比赛中有很多精彩的表现，但要长期保持这样的状态，他还需要持续努力。</t>
  </si>
  <si>
    <t>Он продемонстрировал невероятные розыгрыши во время турнира, но ему нужно показывать такой уровень постоянно, на долгой дистанции.</t>
  </si>
  <si>
    <t>Ele executou jogadas incríveis durante o torneio, mas terá que se apresentar assim consistentemente a longo prazo.</t>
  </si>
  <si>
    <t>CONF4_Q5_R3_1_F</t>
  </si>
  <si>
    <t>There were some good things and some bad things. We’ll sit down to talk about it to improve what wasn’t so great.</t>
  </si>
  <si>
    <t>Il y a eu du bon et du moins bon, nous allons nous asseoir et en discuter pour améliorer ce qui n’a pas été bien fait.</t>
  </si>
  <si>
    <t>Nun, es gab einige gute und einige nicht so gute Momente. Wir werden uns zusammensetzen und darüber sprechen, was wir noch verbessern können.</t>
  </si>
  <si>
    <t>Ha habido cosas buenas y cosas malas. Nos sentaremos a hablar de ello para mejorar en lo que ha flaqueado.</t>
  </si>
  <si>
    <t>Ha fatto cose belle e cose meno belle. Ci metteremo a tavolino per discutere e migliorare i punti deboli.</t>
  </si>
  <si>
    <t>有好的地方，也有不尽如人意的地方。我们会坐下来讨论，改进不足之处。</t>
  </si>
  <si>
    <t>Были хорошие моменты и были плохие. Мы обсудим всё, чтобы улучшить то, что было не так хорошо.</t>
  </si>
  <si>
    <t>Houve coisas boas e coisas ruins. Vamos sentar para conversar sobre isso para melhorar o que não foi tão bom.</t>
  </si>
  <si>
    <t>CONF4_Q5_R3_1_M</t>
  </si>
  <si>
    <t>CONF4_Q5_R3_2_F</t>
  </si>
  <si>
    <t>{[VAR_TM_FULLNAME]} could have done better, but these two weeks or so weren’t all bad.</t>
  </si>
  <si>
    <t>{[VAR_TM_FULLNAME]} aurait pu faire mieux, mais il y a du positif à tirer de cette quinzaine.</t>
  </si>
  <si>
    <t>{[VAR_TM_FULLNAME]} hätte es eigentlich besser hinkriegen müssen, aber diese zwei Wochen waren insgesamt gar nicht übel.</t>
  </si>
  <si>
    <t>{[VAR_TM_FULLNAME]} podría haberlo hecho mejor, pero este par de semanas no han estado tan mal.</t>
  </si>
  <si>
    <t>{[VAR_TM_FULLNAME]} avrebbe potuto fare di meglio, ma queste due settimane non sono andate per niente male.</t>
  </si>
  <si>
    <t>{[VAR_TM_FULLNAME]}本可以做得更好，但她在这两周中的表现并非一无是处。</t>
  </si>
  <si>
    <t>{[VAR_TM_FULLNAME]} могла выступить лучше, но эти две недели были далеко не плохими.</t>
  </si>
  <si>
    <t>{[VAR_TM_FULLNAME]} poderia ter feito melhor, mas essas duas semanas mais ou menos não foram de todo ruins.</t>
  </si>
  <si>
    <t>CONF4_Q5_R3_2_M</t>
  </si>
  <si>
    <t>{[VAR_TM_FULLNAME]}本可以做得更好，但他在这两周中的表现并非一无是处。</t>
  </si>
  <si>
    <t>{[VAR_TM_FULLNAME]} мог выступить лучше, но эти две недели были далеко не плохими.</t>
  </si>
  <si>
    <t>CONF4_Q5_R4_1_F</t>
  </si>
  <si>
    <t>I expected her to hit a new milestone over these two weeks, but apparently I was mistaken. {[VAR_TM_FULLNAME]} will need to work harder.</t>
  </si>
  <si>
    <t>Je m’attendais à ce qu’elle passe un cap durant cette quinzaine mais ce n’est apparemment pas le cas. {[VAR_TM_FULLNAME]} doit redoubler d’efforts.</t>
  </si>
  <si>
    <t>Ich hatte gedacht, dass sie in diesen beiden Wochen einen neuen Meilenstein erreichen würde, aber ich habe mich wohl geirrt. {[VAR_TM_FULLNAME]} wird noch härter an sich arbeiten müssen.</t>
  </si>
  <si>
    <t>Esperaba que alcanzara un nuevo hito en estas dos semanas, pero parece que me equivoqué. {[VAR_TM_FULLNAME]} va a tener que esforzarse más.</t>
  </si>
  <si>
    <t>Da lei mi sarei aspettato ben altri risultati in queste due settimane, ma mi sbagliavo. {[VAR_TM_FULLNAME]} ha ancora molto su cui lavorare.</t>
  </si>
  <si>
    <t>我原以为她会在这两周达到新的里程碑，但显然我错了。{[VAR_TM_FULLNAME]}需要更加努力。</t>
  </si>
  <si>
    <t>Я ожидал, что за эти две недели она выйдет на новый уровень, но, похоже, ошибался. {[VAR_TM_FULLNAME]} нужно работать усерднее.</t>
  </si>
  <si>
    <t>Eu esperava que ela atingisse um novo marco nestas duas semanas, mas aparentemente eu estava enganada. {[VAR_TM_FULLNAME]} precisará trabalhar mais.</t>
  </si>
  <si>
    <t>CONF4_Q5_R4_1_M</t>
  </si>
  <si>
    <t>I expected him to hit a new milestone over these two weeks, but apparently I was mistaken. {[VAR_TM_FULLNAME]} will need to work harder.</t>
  </si>
  <si>
    <t>Je m’attendais à ce qu’il passe un cap durant cette quinzaine mais ce n’est apparemment pas le cas. {[VAR_TM_FULLNAME]} doit redoubler d’efforts.</t>
  </si>
  <si>
    <t>Ich hatte gedacht, dass er in diesen beiden Wochen einen neuen Meilenstein erreichen würde, aber ich habe mich wohl geirrt. {[VAR_TM_FULLNAME]} wird noch härter an sich arbeiten müssen.</t>
  </si>
  <si>
    <t>Da lui mi sarei aspettato ben altri risultati in queste due settimane, ma mi sbagliavo. {[VAR_TM_FULLNAME]} ha ancora molto su cui lavorare.</t>
  </si>
  <si>
    <t>我原以为他会在这两周达到新的里程碑，但显然我错了。{[VAR_TM_FULLNAME]}需要更加努力。</t>
  </si>
  <si>
    <t>Я ожидал, что за эти две недели он выйдет на новый уровень, но, похоже, ошибался. {[VAR_TM_FULLNAME]} нужно работать усерднее.</t>
  </si>
  <si>
    <t>Eu esperava que ele atingisse um novo marco nestas duas semanas, mas aparentemente eu estava enganado. {[VAR_TM_FULLNAME]} precisará trabalhar mais.</t>
  </si>
  <si>
    <t>CONF4_Q5_R4_2_F</t>
  </si>
  <si>
    <t>{[VAR_TM_FIRSTNAME]}’s play wasn’t exactly transcendent. I’ll expect a lot more from her in the tournaments that are coming up.</t>
  </si>
  <si>
    <t>{[VAR_TM_FIRSTNAME]} n’a pas été transcendant, j’attends beaucoup mieux d'elle dans les prochains tournois.</t>
  </si>
  <si>
    <t>Die Leistung von {[VAR_TM_FIRSTNAME]} war nicht unbedingt umwerfend. Ich hoffe, dass sie in den Turnieren, die noch vor uns liegen, deutlich besser spielt.</t>
  </si>
  <si>
    <t>No puede decirse que el juego de {[VAR_TM_FIRSTNAME]} haya sido precisamente trascendente. Espero mucho más de ella en los torneos que se avecinan.</t>
  </si>
  <si>
    <t>{[VAR_TM_FIRSTNAME]} non ha giocato al meglio. Mi aspetto molto di più dai prossimi tornei.</t>
  </si>
  <si>
    <t>{[VAR_TM_FIRSTNAME]}的表现并非特别出色，我在接下来的赛事中对她有更高期望。</t>
  </si>
  <si>
    <t>Игра {[VAR_TM_FIRSTNAME]} не была выдающейся. Я буду ожидать от неё гораздо большего на следующих турнирах.</t>
  </si>
  <si>
    <t>O jogo de {[VAR_TM_FIRSTNAME]} não foi exatamente transcendente. Esperarei muito mais dela nos próximos torneios.</t>
  </si>
  <si>
    <t>CONF4_Q5_R4_2_M</t>
  </si>
  <si>
    <t>{[VAR_TM_FIRSTNAME]}’s play wasn’t exactly transcendent. I’ll expect a lot more from him in the tournaments that are coming up.</t>
  </si>
  <si>
    <t>{[VAR_TM_FIRSTNAME]} n’a pas été transcendant, j’attends beaucoup mieux de lui dans les prochains tournois.</t>
  </si>
  <si>
    <t>Die Leistung von {[VAR_TM_FIRSTNAME]} war nicht unbedingt umwerfend. Ich hoffe, dass er in den Turnieren, die noch vor uns liegen, deutlich besser spielt.</t>
  </si>
  <si>
    <t>No puede decirse que el juego de {[VAR_TM_FIRSTNAME]} haya sido precisamente trascendente. Espero mucho más de él en los torneos que se avecinan.</t>
  </si>
  <si>
    <t>{[VAR_TM_FIRSTNAME]}的表现并非特别出色，我在接下来的赛事中对他有更高期望。</t>
  </si>
  <si>
    <t>Игра {[VAR_TM_FIRSTNAME]} не была выдающейся. Я буду ожидать от него гораздо большего на следующих турнирах.</t>
  </si>
  <si>
    <t>O jogo de {[VAR_TM_FIRSTNAME]} não foi exatamente transcendente. Esperarei muito mais dele nos próximos torneios.</t>
  </si>
  <si>
    <t>CONF4_Q6_F</t>
  </si>
  <si>
    <t>What’s your overall feeling after this surprise defeat?</t>
  </si>
  <si>
    <t>Qu’est-ce qui prédomine après cette défaite surprise ?</t>
  </si>
  <si>
    <t>Wie fühlen Sie sich nach dieser überraschenden Niederlage?</t>
  </si>
  <si>
    <t>¿Cuál es tu sensación general después de esta derrota sorpresa?</t>
  </si>
  <si>
    <t>Come pensa dopo questa sconfitta a sorpresa?</t>
  </si>
  <si>
    <t>这场意外失利后您的总体感受如何？</t>
  </si>
  <si>
    <t>Какое у вас общее чувство после этого неожиданного поражения?</t>
  </si>
  <si>
    <t>Qual é o seu sentimento geral após esta derrota surpresa?</t>
  </si>
  <si>
    <t>CONF4_Q6_M</t>
  </si>
  <si>
    <t>CONF4_Q6_R1_1_F</t>
  </si>
  <si>
    <t>Despite losing, {[VAR_TM_FIRSTNAME]} can be proud of herself. It wasn't the best of days for her, but she didn't cheat and gave it her all.</t>
  </si>
  <si>
    <t>Malgré la défaite, {[VAR_TM_FIRSTNAME]} peut être fier d'elle, c’était un jour sans mais elle n’a pas triché et a donné tout ce qu’elle avait à donner.</t>
  </si>
  <si>
    <t>Obwohl sie verloren hat, kann {[VAR_TM_FIRSTNAME]} sehr stolz auf sich sein. Heute war sicher nicht ihr bester Tag, aber sie hat nicht geschummelt und ihr Bestes gegeben.</t>
  </si>
  <si>
    <t>A pesar de perder, {[VAR_TM_FIRSTNAME]} puede sentirse orgullosa. No tuvo su mejor día, pero lo ha dado todo.</t>
  </si>
  <si>
    <t>Nonostante la sconfitta, {[VAR_TM_FIRSTNAME]} può essere orgogliosa. Oggi non era al top, ma ha dato comunque il meglio di sé.</t>
  </si>
  <si>
    <t>尽管输了，{[VAR_TM_FIRSTNAME]}仍应为自己感到骄傲。今天并非她的最佳状态，但她没有作弊，全力以赴了。</t>
  </si>
  <si>
    <t>Несмотря на поражение, {[VAR_TM_FIRSTNAME]} может гордиться собой. Это был не её день, но она не халтурила и отдала все силы.</t>
  </si>
  <si>
    <t>Apesar de perder, {[VAR_TM_FIRSTNAME]} pode se orgulhar de si mesma. Não foi o melhor dia para ela, mas ela não trapaceou e deu o seu melhor.</t>
  </si>
  <si>
    <t>CONF4_Q6_R1_1_M</t>
  </si>
  <si>
    <t>Despite losing, {[VAR_TM_FIRSTNAME]} can be proud of himself. It wasn't the best of days for him, but he didn't cheat and gave it his all.</t>
  </si>
  <si>
    <t>Malgré la défaite, {[VAR_TM_FIRSTNAME]} peut être fier de lui, c’était un jour sans mais il n’a pas triché et a donné tout ce qu’il avait à donner.</t>
  </si>
  <si>
    <t>Obwohl er verloren hat, kann {[VAR_TM_FIRSTNAME]} sehr stolz auf sich sein. Heute war sicher nicht sein bester Tag, aber er hat nicht geschummelt und sein Bestes gegeben.</t>
  </si>
  <si>
    <t>A pesar de perder, {[VAR_TM_FIRSTNAME]} puede sentirse orgulloso. No tuvo su mejor día, pero lo ha dado todo.</t>
  </si>
  <si>
    <t>Nonostante la sconfitta, {[VAR_TM_FIRSTNAME]} può essere orgoglioso. Oggi non era al top, ma ha dato comunque il meglio di sé.</t>
  </si>
  <si>
    <t>尽管输了，{[VAR_TM_FIRSTNAME]}仍应为自己感到骄傲。今天并非他的最佳状态，但他没有作弊，全力以赴了。</t>
  </si>
  <si>
    <t>Несмотря на поражение, {[VAR_TM_FIRSTNAME]} может гордиться собой. Это был не его день, но он не халтурил и отдал все силы.</t>
  </si>
  <si>
    <t>Apesar de perder, {[VAR_TM_FIRSTNAME]} pode se orgulhar de si mesmo. Não foi o melhor dia para ele, mas ele não trapaceou e deu o seu melhor.</t>
  </si>
  <si>
    <t>CONF4_Q6_R1_2_F</t>
  </si>
  <si>
    <t>It was a bad match, but {[VAR_TM_FIRSTNAME]} did whatever it took to win despite that. That deserves some praise.</t>
  </si>
  <si>
    <t>C’était un mauvais match, mais {[VAR_TM_FIRSTNAME]} a tout fait pour l’emporter malgré tout, elle mérite des encouragements.</t>
  </si>
  <si>
    <t>Es war kein schönes Spiel, aber {[VAR_TM_FIRSTNAME]} hat sich dennoch gut geschlagen. Das sollte man unbedingt anerkennen.</t>
  </si>
  <si>
    <t>Ha sido un mal partido pero, a pesar de ello, {[VAR_TM_FIRSTNAME]} ha hecho todo lo necesario para ganar. Eso hay que reconocérselo.</t>
  </si>
  <si>
    <t>È stata una partita brutta ma {[VAR_TM_FIRSTNAME]} ha fatto di tutto per guadagnarsi la vittoria. Si merita un po' di riconoscimento.</t>
  </si>
  <si>
    <t>这是一场糟糕的比赛，但{[VAR_TM_FIRSTNAME]}尽了全力去争取胜利，这一点值得肯定。</t>
  </si>
  <si>
    <t>Это был плохой матч, но {[VAR_TM_FIRSTNAME]} делала всё возможное, чтобы победить. Это заслуживает похвалы.</t>
  </si>
  <si>
    <t>Foi uma partida ruim, mas {[VAR_TM_FIRSTNAME]} fez o que foi preciso para vencer apesar disso. Isso merece algum elogio.</t>
  </si>
  <si>
    <t>CONF4_Q6_R1_2_M</t>
  </si>
  <si>
    <t>C’était un mauvais match, mais {[VAR_TM_FIRSTNAME]} a tout fait pour l’emporter malgré tout, il mérite des encouragements.</t>
  </si>
  <si>
    <t>Это был плохой матч, но {[VAR_TM_FIRSTNAME]} делал всё возможное, чтобы победить. Это заслуживает похвалы.</t>
  </si>
  <si>
    <t>CONF4_Q6_R2_1_F</t>
  </si>
  <si>
    <t>There are some positive points we can take from today. We're going to get back to work in {[VAR_MANAGER_AFFILIATION_CITY]} and {[VAR_TM_FULLNAME]} will bounce back stronger.</t>
  </si>
  <si>
    <t>Il y a du positif à retenir aujourd’hui, nous allons nous remettre au travail à {[VAR_MANAGER_AFFILIATION_CITY]} et {[VAR_TM_FULLNAME]} reviendra plus fort.</t>
  </si>
  <si>
    <t>Wir nehmen heute einige sehr positive Eindrücke mit nach Hause. In {[VAR_MANAGER_AFFILIATION_CITY]} werden wir weiter trainieren und {[VAR_TM_FULLNAME]} wird deutlich gestärkt zurückkehren.</t>
  </si>
  <si>
    <t>Hoy podemos quedarnos con algunos aspectos positivos. Volveremos al trabajo en {[VAR_MANAGER_AFFILIATION_CITY]} y {[VAR_TM_FULLNAME]} volverá más fuerte.</t>
  </si>
  <si>
    <t>Oggi ci sono stati anche dei momenti positivi. Torniamo a lavorare a {[VAR_MANAGER_AFFILIATION_CITY]} e {[VAR_TM_FULLNAME]} tornerà più forte di prima.</t>
  </si>
  <si>
    <t>今天有一些积极的方面，我们会在{[VAR_MANAGER_AFFILIATION_CITY]}继续训练，{[VAR_TM_FULLNAME]}会更强势地反弹回来。</t>
  </si>
  <si>
    <t>Есть положительные моменты, которые мы можем вынести из сегодняшнего матча. Мы вернёмся к работе в {[VAR_MANAGER_AFFILIATION_CITY]}, и {[VAR_TM_FULLNAME]} вернётся ещё сильнее.</t>
  </si>
  <si>
    <t>Há alguns pontos positivos que podemos tirar de hoje. Vamos voltar ao trabalho em {[VAR_MANAGER_AFFILIATION_CITY]} e {[VAR_TM_FULLNAME]} voltará mais forte.</t>
  </si>
  <si>
    <t>CONF4_Q6_R2_1_M</t>
  </si>
  <si>
    <t>CONF4_Q6_R2_2_F</t>
  </si>
  <si>
    <t>It’ll be back to the grindstone right away, but {[VAR_TM_FULLNAME]} will use this experience to better herself.</t>
  </si>
  <si>
    <t>Il va falloir reprendre l’entraînement rapidement, mais {[VAR_TM_FULLNAME]} va se servir de cette expérience pour encore s’améliorer.</t>
  </si>
  <si>
    <t>Es geht gleich wieder an die Arbeit, aber {[VAR_TM_FULLNAME]} wird aus dieser Erfahrung gestärkt hervorgehen.</t>
  </si>
  <si>
    <t>Volveremos rápidamente a los entrenamientos y {[VAR_TM_FULLNAME]} aprovechará esta experiencia para mejorar.</t>
  </si>
  <si>
    <t>Ricominciamo subito a lavorare, ma queste esperienza servirà a {[VAR_TM_FULLNAME]} per migliorarsi.</t>
  </si>
  <si>
    <t>我们会立刻投入训练，但{[VAR_TM_FULLNAME]}会利用这次经历来提升自己。</t>
  </si>
  <si>
    <t>Мы сразу вернёмся к тяжёлой работе, и {[VAR_TM_FULLNAME]} использует этот опыт, чтобы стать лучше.</t>
  </si>
  <si>
    <t>Voltaremos ao batente imediatamente, mas {[VAR_TM_FULLNAME]} usará essa experiência para se aprimorar.</t>
  </si>
  <si>
    <t>CONF4_Q6_R2_2_M</t>
  </si>
  <si>
    <t>It’ll be back to the grindstone right away, but {[VAR_TM_FULLNAME]} will use this experience to better himself.</t>
  </si>
  <si>
    <t>CONF4_Q6_R3_1_F</t>
  </si>
  <si>
    <t>I'm not going to lie - we're a bit sad and disappointed today, and I think {[VAR_TM_FIRSTNAME]} could have done better. She knows it and I know it, and she just has to train harder so it doesn't happen again.</t>
  </si>
  <si>
    <t>Je ne vais pas vous cacher que la tristesse et la déception prédominent aujourd’hui, {[VAR_TM_FIRSTNAME]} avait mieux à faire. Elle le sait aussi bien que moi et va continuer à s’entrainer dur pour que ça n’arrive plus.</t>
  </si>
  <si>
    <t>Ich will Ihnen nichts vormachen, natürlich sind wir traurig und enttäuscht, und ich glaube, {[VAR_TM_FIRSTNAME]} hätte sich besser schlagen können. Sie weiß das, und ich weiß das, und jetzt muss sie einfach nur noch härter trainieren, damit das nicht noch einmal passiert.</t>
  </si>
  <si>
    <t>No os voy a engañar. Estamos un poco tristes y decepcionados porque creo que {[VAR_TM_FIRSTNAME]} podría haberlo hecho mejor. Ella lo sabe y yo también; solo tiene que esforzarse más en los entrenamientos para que no vuelva a suceder.</t>
  </si>
  <si>
    <t>Non posso nascondere un po' di delusione e di amarezza, {[VAR_TM_FIRSTNAME]} avrebbe potuto fare meglio. Lo sa lei, lo so io, adesso si deve allenare di più per non ripetere l'accaduto.</t>
  </si>
  <si>
    <t>说实话——今天我们有点难过，也有些失望，我觉得{[VAR_TM_FIRSTNAME]}本可以做得更好。她自己清楚，我也清楚，她只需更加努力训练，避免再次发生这种失利。</t>
  </si>
  <si>
    <t>Не буду лгать — нам сегодня немного грустно и обидно, и я думаю, что {[VAR_TM_FIRSTNAME]} могла сыграть лучше. Она это знает, я это знаю, и ей просто нужно тренироваться усерднее, чтобы такое не повторилось.</t>
  </si>
  <si>
    <t>Não vou mentir - estamos um pouco tristes e decepcionados hoje, e acho que {[VAR_TM_FIRSTNAME]} poderia ter feito melhor. Ela sabe disso e eu sei, e ela só precisa treinar mais para que isso não aconteça novamente.</t>
  </si>
  <si>
    <t>CONF4_Q6_R3_1_M</t>
  </si>
  <si>
    <t>I'm not going to lie - we're a bit sad and disappointed today, and I think {[VAR_TM_FIRSTNAME]} could have done better. He knows it and I know it, and he just has to train harder so it doesn't happen again.</t>
  </si>
  <si>
    <t>Je ne vais pas vous cacher que la tristesse et la déception prédominent aujourd’hui, {[VAR_TM_FIRSTNAME]} avait mieux à faire. Il le sait aussi bien que moi et va continuer à s’entrainer dur pour que ça n’arrive plus.</t>
  </si>
  <si>
    <t>Ich will Ihnen nichts vormachen, natürlich sind wir traurig und enttäuscht, und ich glaube, {[VAR_TM_FIRSTNAME]} hätte sich besser schlagen können. Er weiß das, und ich weiß das, und jetzt muss sie einfach nur noch härter trainieren, damit das nicht noch einmal passiert.</t>
  </si>
  <si>
    <t>No os voy a engañar. Estamos un poco tristes y decepcionados porque creo que {[VAR_TM_FIRSTNAME]} podría haberlo hecho mejor. Él lo sabe y yo también; solo tiene que esforzarse más en los entrenamientos para que no vuelva a suceder.</t>
  </si>
  <si>
    <t>Non posso nascondere un po' di delusione e di amarezza, {[VAR_TM_FIRSTNAME]} avrebbe potuto fare meglio. Lo sa lui, lo so io, adesso si deve allenare di più per non ripetere l'accaduto.</t>
  </si>
  <si>
    <t>说实话——今天我们有点难过，也有些失望，我觉得{[VAR_TM_FIRSTNAME]}本可以做得更好。他自己清楚，我也清楚，他只需更加努力训练，避免再次发生这种失利。</t>
  </si>
  <si>
    <t>Не буду лгать — нам сегодня немного грустно и обидно, и я думаю, что {[VAR_TM_FIRSTNAME]} мог сыграть лучше. Он это знает, я это знаю, и ему просто нужно тренироваться усерднее, чтобы такое не повторилось.</t>
  </si>
  <si>
    <t>Não vou mentir - estamos um pouco tristes e decepcionados hoje, e acho que {[VAR_TM_FIRSTNAME]} poderia ter feito melhor. Ele sabe disso e eu sei, e ele só precisa treinar mais para que isso não aconteça novamente.</t>
  </si>
  <si>
    <t>CONF4_Q6_R3_2_F</t>
  </si>
  <si>
    <t>{[VAR_TM_FIRSTNAME]} didn’t live up to expectations, but she’ll be back at it and start her training up again right away.</t>
  </si>
  <si>
    <t>{[VAR_TM_FIRSTNAME]} n’a pas répondu aux attentes mais elle va se remettre en cause et repartir à l’entrainement.</t>
  </si>
  <si>
    <t>{[VAR_TM_FIRSTNAME]} hat die in sie gesetzten Erwartungen nicht erfüllt, aber sie wird weitermachen und sofort wieder mit dem Training beginnen.</t>
  </si>
  <si>
    <t>{[VAR_TM_FIRSTNAME]} no ha estado a la altura de las expectativas, pero volverá a intentarlo y empezará a entrenar de nuevo inmediatamente.</t>
  </si>
  <si>
    <t>{[VAR_TM_FIRSTNAME]} non è stata all'altezza delle aspettative, per questo ricomincia subito a allenarsi.</t>
  </si>
  <si>
    <t>{[VAR_TM_FIRSTNAME]}没有达到预期，但她会很快恢复训练。</t>
  </si>
  <si>
    <t>{[VAR_TM_FIRSTNAME]} не оправдала ожиданий, но она сразу вернётся к работе и тренировкам.</t>
  </si>
  <si>
    <t>{[VAR_TM_FIRSTNAME]} não correspondeu às expectativas, mas ela voltará à ativa e começará seu treinamento novamente imediatamente.</t>
  </si>
  <si>
    <t>CONF4_Q6_R3_2_M</t>
  </si>
  <si>
    <t>{[VAR_TM_FIRSTNAME]} didn’t live up to expectations, but he’ll be back at it and start his training up again right away.</t>
  </si>
  <si>
    <t>{[VAR_TM_FIRSTNAME]} n’a pas répondu aux attentes mais il va se remettre en cause et repartir à l’entrainement.</t>
  </si>
  <si>
    <t>{[VAR_TM_FIRSTNAME]} hat die in ihn gesetzten Erwartungen nicht erfüllt, aber er wird weitermachen und sofort wieder mit dem Training beginnen.</t>
  </si>
  <si>
    <t>{[VAR_TM_FIRSTNAME]} non è stato all'altezza delle aspettative, per questo ricomincia subito a allenarsi.</t>
  </si>
  <si>
    <t>{[VAR_TM_FIRSTNAME]}没有达到预期，但他会很快恢复训练。</t>
  </si>
  <si>
    <t>{[VAR_TM_FIRSTNAME]} не оправдал ожиданий, но он сразу вернётся к работе и тренировкам.</t>
  </si>
  <si>
    <t>{[VAR_TM_FIRSTNAME]} não correspondeu às expectativas, mas ele voltará à ativa e começará seu treinamento novamente imediatamente.</t>
  </si>
  <si>
    <t>CONF4_Q6_R4_1_F</t>
  </si>
  <si>
    <t>I'm really not happy, not just about the result but also {[VAR_TM_FIRSTNAME]}'s attitude. She really wasn't a pro today at all.</t>
  </si>
  <si>
    <t>Je suis très mécontent, non seulement du résultat mais aussi de l’attitude de {[VAR_TM_FIRSTNAME]}, elle n’a pas été digne d’un joueuse professionnel aujourd’hui.</t>
  </si>
  <si>
    <t>Ich bin sehr unzufrieden, nicht nur wegen des Ergebnisses, sondern auch wegen der Art und Weise, wie {[VAR_TM_FIRSTNAME]} gespielt hat. Heute hat sie den Profi in sich nicht glänzen lassen.</t>
  </si>
  <si>
    <t>Contentos no estamos, desde luego, no solo por el resultado sino también por la actitud de {[VAR_TM_FIRSTNAME]}. Hoy no ha actuado como una profesional.</t>
  </si>
  <si>
    <t>Non solo molto felice, non solo del risultato, ma anche del comportamento di {[VAR_TM_FIRSTNAME]}. Oggi non è stata per niente pro.</t>
  </si>
  <si>
    <t>我对结果不满意，也不满意{[VAR_TM_FIRSTNAME]}的态度。今天她完全不像职业选手。</t>
  </si>
  <si>
    <t>Я действительно недоволен — не только результатом, но и отношением {[VAR_TM_FIRSTNAME]}. Сегодня она совсем не была профессионалом.</t>
  </si>
  <si>
    <t>Não estou nada feliz, não apenas com o resultado, mas também com a atitude de {[VAR_TM_FIRSTNAME]}. Ela realmente não foi nada profissional hoje.</t>
  </si>
  <si>
    <t>CONF4_Q6_R4_1_M</t>
  </si>
  <si>
    <t>I'm really not happy, not just about the result but also {[VAR_TM_FIRSTNAME]}'s attitude. He really wasn't a pro today at all.</t>
  </si>
  <si>
    <t>Je suis très mécontent, non seulement du résultat mais aussi de l’attitude de {[VAR_TM_FIRSTNAME]}, il n’a pas été digne d’un joueur professionnel aujourd’hui.</t>
  </si>
  <si>
    <t>Ich bin sehr unzufrieden, nicht nur wegen des Ergebnisses, sondern auch wegen der Art und Weise, wie {[VAR_TM_FIRSTNAME]} gespielt hat. Heute hat er den Profi in sich nicht glänzen lassen.</t>
  </si>
  <si>
    <t>Contentos no estamos, desde luego, no solo por el resultado sino también por la actitud de {[VAR_TM_FIRSTNAME]}. Hoy no ha actuado como un profesional.</t>
  </si>
  <si>
    <t>Non solo molto felice, non solo del risultato, ma anche del comportamento di {[VAR_TM_FIRSTNAME]}. Oggi non è stato per niente pro.</t>
  </si>
  <si>
    <t>我对结果不满意，也不满意{[VAR_TM_FIRSTNAME]}的态度。今天他完全不像职业选手。</t>
  </si>
  <si>
    <t>Я действительно недоволен — не только результатом, но и отношением {[VAR_TM_FIRSTNAME]}. Сегодня он совсем не был профессионалом.</t>
  </si>
  <si>
    <t>Não estou nada feliz, não apenas com o resultado, mas também com a atitude de {[VAR_TM_FIRSTNAME]}. Ele realmente não foi nada profissional hoje.</t>
  </si>
  <si>
    <t>CONF4_Q6_R4_2_F</t>
  </si>
  <si>
    <t>{[VAR_TM_FULLNAME]} disrespected our academy and {[VAR_BOARD_DIRECTORY_FULLNAME]} today. That won’t be allowed to happen again if she’s to keep our trust.</t>
  </si>
  <si>
    <t>{[VAR_TM_FULLNAME]} n’a pas respecté notre académie et {[VAR_BOARD_DIRECTORY_FULLNAME]} aujourd’hui, cela ne doit plus arriver si elle veut garder notre confiance.</t>
  </si>
  <si>
    <t>{[VAR_TM_FULLNAME]} hat unsere Akademie und {[VAR_BOARD_DIRECTORY_FULLNAME]} heute beschämt. Das sollte nicht noch einmal geschehen, wenn sie weiterhin unser Vertrauen genießen möchte.</t>
  </si>
  <si>
    <t>Hoy {[VAR_TM_FULLNAME]} le ha faltado al respeto a nuestra escuela y a {[VAR_BOARD_DIRECTORY_FULLNAME]}. No puede volver a suceder algo así si quiere mantener nuestra confianza.</t>
  </si>
  <si>
    <t>{[VAR_TM_FULLNAME]} ha mancato di rispetto all'accademia e a {[VAR_BOARD_DIRECTORY_FULLNAME]} oggi. Se vuole la nostra fiducia, una cosa del genere non si deve più ripetere.</t>
  </si>
  <si>
    <t>{[VAR_TM_FULLNAME]}今天的表现有辱我们学院和{[VAR_BOARD_DIRECTORY_FULLNAME]}的声誉。如果她想继续获得我们的信任，就不能再发生这种情况。</t>
  </si>
  <si>
    <t>Сегодня {[VAR_TM_FULLNAME]} проявила неуважение к нашей академии и {[VAR_BOARD_DIRECTORY_FULLNAME]}. Если она хочет сохранить наше доверие, такое больше не повторится.</t>
  </si>
  <si>
    <t>{[VAR_TM_FULLNAME]} desrespeitou nossa academia e {[VAR_BOARD_DIRECTORY_FULLNAME]} hoje. Isso não será permitido acontecer novamente se ela quiser manter nossa confiança.</t>
  </si>
  <si>
    <t>CONF4_Q6_R4_2_M</t>
  </si>
  <si>
    <t>{[VAR_TM_FULLNAME]} disrespected our academy and {[VAR_BOARD_DIRECTORY_FULLNAME]} today. That won’t be allowed to happen again if he’s to keep our trust.</t>
  </si>
  <si>
    <t>{[VAR_TM_FULLNAME]} n’a pas respecté notre académie et {[VAR_BOARD_DIRECTORY_FULLNAME]} aujourd’hui, cela ne doit plus arriver s’il veut garder notre confiance.</t>
  </si>
  <si>
    <t>{[VAR_TM_FULLNAME]} hat unsere Akademie und {[VAR_BOARD_DIRECTORY_FULLNAME]} heute beschämt. Das sollte nicht noch einmal geschehen, wenn er weiterhin unser Vertrauen genießen möchte.</t>
  </si>
  <si>
    <t>{[VAR_TM_FULLNAME]}今天的表现有辱我们学院和{[VAR_BOARD_DIRECTORY_FULLNAME]}的声誉。如果他想继续获得我们的信任，就不能再发生这种情况。</t>
  </si>
  <si>
    <t>Сегодня {[VAR_TM_FULLNAME]} проявил неуважение к нашей академии и {[VAR_BOARD_DIRECTORY_FULLNAME]}. Если он хочет сохранить наше доверие, такое больше не повторится.</t>
  </si>
  <si>
    <t>{[VAR_TM_FULLNAME]} desrespeitou nossa academia e {[VAR_BOARD_DIRECTORY_FULLNAME]} hoje. Isso não será permitido acontecer novamente se ele quiser manter nossa confiança.</t>
  </si>
  <si>
    <t>CONF4_Q7_F</t>
  </si>
  <si>
    <t>{[VAR_TM_FULLNAME]} looks pretty exhausted. Do you think that's why she lost today?</t>
  </si>
  <si>
    <t>{[VAR_TM_FULLNAME]} paraît au bout du rouleau, est-ce la raison de la défaite aujourd’hui ?</t>
  </si>
  <si>
    <t>{[VAR_TM_FULLNAME]} sieht wirklich erledigt aus. Ist das vielleicht der Grund dafür, warum sie heute verloren hat?</t>
  </si>
  <si>
    <t>{[VAR_TM_FULLNAME]} parece agotada. ¿Crees que ha perdido por eso?</t>
  </si>
  <si>
    <t>{[VAR_TM_FULLNAME]} ha l'aria esausta. Secondo lei è per questo che ha perso oggi?</t>
  </si>
  <si>
    <t>{[VAR_TM_FULLNAME]}看起来相当疲惫。您觉得这就是她今天失利的原因吗？</t>
  </si>
  <si>
    <t>{[VAR_TM_FULLNAME]} выглядит измотанной. Думаете, это причина её поражения сегодня?</t>
  </si>
  <si>
    <t>{[VAR_TM_FULLNAME]} parece bem exausta. Você acha que é por isso que ela perdeu hoje?</t>
  </si>
  <si>
    <t>CONF4_Q7_M</t>
  </si>
  <si>
    <t>{[VAR_TM_FULLNAME]} looks pretty exhausted. Do you think that's why he lost today?</t>
  </si>
  <si>
    <t>{[VAR_TM_FULLNAME]} sieht wirklich erledigt aus. Ist das vielleicht der Grund dafür, warum er heute verloren hat?</t>
  </si>
  <si>
    <t>{[VAR_TM_FULLNAME]} parece agotado. ¿Crees que ha perdido por eso?</t>
  </si>
  <si>
    <t>{[VAR_TM_FULLNAME]}看起来相当疲惫。您觉得这就是他今天失利的原因吗？</t>
  </si>
  <si>
    <t>{[VAR_TM_FULLNAME]} выглядит измотанным. Думаете, это причина его поражения сегодня?</t>
  </si>
  <si>
    <t>{[VAR_TM_FULLNAME]} parece bem exausto. Você acha que é por isso que ele perdeu hoje?</t>
  </si>
  <si>
    <t>CONF4_Q7_R1_1_F</t>
  </si>
  <si>
    <t>You're right - {[VAR_TM_FIRSTNAME]} is very tired, and wasn't able to play to the best of her ability today. I think she could do with a rest so that she’s able to fire on all cylinders at the next tournament.</t>
  </si>
  <si>
    <t>{[VAR_TM_FIRSTNAME]} est très fatiguée, elle n’a clairement pas pu défendre ses chances aujourd’hui. Elle a besoin de repos pour repartir de l’avant au prochain tournoi.</t>
  </si>
  <si>
    <t>Ja, das stimmt. {[VAR_TM_FIRSTNAME]} ist ausgesprochen müde und hat heute leider nicht so gut abgeliefert wie sonst. Ich denke, dass sie eine kleine Auszeit braucht und dann im nächsten Turnier wieder zeigen kann, was in ihr steckt.</t>
  </si>
  <si>
    <t>Tienes razón: {[VAR_TM_FIRSTNAME]} está muy cansada y no ha podido jugar hoy a su mejor nivel. Creo que le vendría bien un descanso para poder empezar a tope el próximo torneo.</t>
  </si>
  <si>
    <t>Ha ragione, {[VAR_TM_FIRSTNAME]} è molto stanca e oggi non ha giocato al meglio. Ha bisogno di un po' di riposo per recuperare la forma prima del prossimo torneo.</t>
  </si>
  <si>
    <t>你说得对—— {[VAR_TM_FIRSTNAME]}很累，今天没能发挥最佳水平。我觉得她需要休息几天，这样才能全力以赴地投入下场比赛。</t>
  </si>
  <si>
    <t>Вы правы — {[VAR_TM_FIRSTNAME]} очень устала и не смогла показать свою лучшую игру сегодня. Думаю, ей нужен отдых, чтобы подойти к следующему турниру на полных оборотах.</t>
  </si>
  <si>
    <t>Você está certo - {[VAR_TM_FIRSTNAME]} está muito cansada e não conseguiu jogar no seu melhor hoje. Acho que ela poderia descansar um pouco para que possa dar o seu melhor no próximo torneio.</t>
  </si>
  <si>
    <t>CONF4_Q7_R1_1_M</t>
  </si>
  <si>
    <t>You're right - {[VAR_TM_FIRSTNAME]} is very tired, and wasn't able to play to the best of his ability today. I think he could do with a rest so that he’s able to fire on all cylinders at the next tournament.</t>
  </si>
  <si>
    <t>{[VAR_TM_FIRSTNAME]} est très fatigué, il n’a clairement pas pu défendre ses chances aujourd’hui. Il a besoin de repos pour repartir de l’avant au prochain tournoi.</t>
  </si>
  <si>
    <t>Ja, das stimmt. {[VAR_TM_FIRSTNAME]} ist ausgesprochen müde und hat heute leider nicht so gut abgeliefert wie sonst. Ich denke, dass er eine kleine Auszeit braucht und dann im nächsten Turnier wieder zeigen kann, was in ihm steckt.</t>
  </si>
  <si>
    <t>Tienes razón: {[VAR_TM_FIRSTNAME]} está muy cansado y no ha podido jugar hoy a su mejor nivel. Creo que le vendría bien un descanso para poder empezar a tope el próximo torneo.</t>
  </si>
  <si>
    <t>Ha ragione, {[VAR_TM_FIRSTNAME]} è molto stanco e oggi non ha giocato al meglio. Ha bisogno di un po' di riposo per recuperare la forma prima del prossimo torneo.</t>
  </si>
  <si>
    <t>你说得对—— {[VAR_TM_FIRSTNAME]}很累，今天没能发挥最佳水平。我觉得他需要休息几天，这样才能全力以赴地投入下场比赛。</t>
  </si>
  <si>
    <t>Вы правы — {[VAR_TM_FIRSTNAME]} очень устал и не смог показать свою лучшую игру сегодня. Думаю, ему нужен отдых, чтобы подойти к следующему турниру на полных оборотах.</t>
  </si>
  <si>
    <t>Você está certo - {[VAR_TM_FIRSTNAME]} está muito cansado e não conseguiu jogar no seu melhor hoje. Acho que ele poderia descansar um pouco para que possa dar o seu melhor no próximo torneio.</t>
  </si>
  <si>
    <t>CONF4_Q7_R1_2_F</t>
  </si>
  <si>
    <t>She was clearly far from her best today, {[VAR_TM_FULLNAME]}. A few days of recovery will be welcome.</t>
  </si>
  <si>
    <t>C’était effectivement très loin d’être la meilleure {[VAR_TM_FULLNAME]} aujourd’hui, quelques jours de récupération sont les bienvenus.</t>
  </si>
  <si>
    <t>Das war heute keine Glanzleistung von {[VAR_TM_FULLNAME]}, auf keinen Fall. Ein paar Tage Ruhe werden ihr gut tun.</t>
  </si>
  <si>
    <t>Desde luego, hoy {[VAR_TM_FULLNAME]} ha estado lejos de su mejor forma. Unos días de recuperación le vendrán muy bien.</t>
  </si>
  <si>
    <t>Oggi {[VAR_TM_FULLNAME]} non era al top, è sotto gli occhi di tutti. Ha bisogno di un paio di giorni di recupero.</t>
  </si>
  <si>
    <t>她今天显然没有发挥出最佳水平，{[VAR_TM_FULLNAME]}。也许休息几天就好了。</t>
  </si>
  <si>
    <t>Сегодня она явно была далека от своей лучшей формы, {[VAR_TM_FULLNAME]}. Пару дней восстановления пойдут ей на пользу.</t>
  </si>
  <si>
    <t>Ela estava claramente longe do seu melhor hoje, {[VAR_TM_FULLNAME]}. Alguns dias de recuperação serão bem-vindos.</t>
  </si>
  <si>
    <t>CONF4_Q7_R1_2_M</t>
  </si>
  <si>
    <t>He was clearly far from his best today, {[VAR_TM_FULLNAME]}. A few days of recovery will be welcome.</t>
  </si>
  <si>
    <t>C’était effectivement très loin d’être le meilleur {[VAR_TM_FULLNAME]} aujourd’hui, quelques jours de récupération sont les bienvenus.</t>
  </si>
  <si>
    <t>Das war heute keine Glanzleistung von {[VAR_TM_FULLNAME]}, auf keinen Fall. Ein paar Tage Ruhe werden ihm gut tun.</t>
  </si>
  <si>
    <t>他今天显然没有发挥出最佳水平，{[VAR_TM_FULLNAME]}。也许休息几天就好了。</t>
  </si>
  <si>
    <t>Сегодня он явно был далёк от своей лучшей формы, {[VAR_TM_FULLNAME]}. Пару дней восстановления пойдут ему на пользу.</t>
  </si>
  <si>
    <t>Ele estava claramente longe do seu melhor hoje, {[VAR_TM_FULLNAME]}. Alguns dias de recuperação serão bem-vindos.</t>
  </si>
  <si>
    <t>CONF4_Q7_R2_1_F</t>
  </si>
  <si>
    <t>I don't think that's the only reason she lost, but {[VAR_TM_FIRSTNAME]} clearly isn't in top form right now.</t>
  </si>
  <si>
    <t>Ce n’est pas l’unique raison de la défaite mais il est évident que {[VAR_TM_FIRSTNAME]} n’est pas en pleine possession de ses moyens.</t>
  </si>
  <si>
    <t>Ich glaube nicht, dass dies der einzige Grund dafür ist, aber {[VAR_TM_FIRSTNAME]} ist eindeutig nicht in Bestform im Moment.</t>
  </si>
  <si>
    <t>No creo que esa sea la única razón de la derrota, pero desde luego {[VAR_TM_FIRSTNAME]} no está en plena forma en este momento.</t>
  </si>
  <si>
    <t>Non penso sia l'unico motivo per cui ha perso, ma è chiaro che {[VAR_TM_FIRSTNAME]} in questo momento non sia in forma.</t>
  </si>
  <si>
    <t>我不认为这就是她失利的唯一原因，但{[VAR_TM_FIRSTNAME]}目前显然状态不佳。</t>
  </si>
  <si>
    <t>Не думаю, что это единственная причина её поражения, но {[VAR_TM_FIRSTNAME]} сейчас явно не в лучшей форме.</t>
  </si>
  <si>
    <t>Não acho que seja a única razão pela qual ela perdeu, mas {[VAR_TM_FIRSTNAME]} claramente não está em sua melhor forma agora.</t>
  </si>
  <si>
    <t>CONF4_Q7_R2_1_M</t>
  </si>
  <si>
    <t>I don't think that's the only reason he lost, but {[VAR_TM_FIRSTNAME]} clearly isn't in top form right now.</t>
  </si>
  <si>
    <t>我不认为这就是他失利的唯一原因，但{[VAR_TM_FIRSTNAME]}目前显然状态不佳。</t>
  </si>
  <si>
    <t>Не думаю, что это единственная причина его поражения, но {[VAR_TM_FIRSTNAME]} сейчас явно не в лучшей форме.</t>
  </si>
  <si>
    <t>Não acho que seja a única razão pela qual ele perdeu, mas {[VAR_TM_FIRSTNAME]} claramente não está em sua melhor forma agora.</t>
  </si>
  <si>
    <t>CONF4_Q7_R2_2_F</t>
  </si>
  <si>
    <t>There were a number of things that impacted the match, but her physical condition is no doubt one the major factors.</t>
  </si>
  <si>
    <t>Différents facteurs ont impacté le résultat du match mais sa condition physique est sûrement l’un des points majeurs.</t>
  </si>
  <si>
    <t>Es gab eine Reihe von Dingen, die das Spiel beeinflusst haben, aber ihre körperliche Verfassung ist sicher einer der Hauptfaktoren dafür.</t>
  </si>
  <si>
    <t>Ha habido una serie de cosas que han afectado al partido, pero su condición física ha sido sin duda uno de los factores principales.</t>
  </si>
  <si>
    <t>CI sono diversi fattori che hanno influenzato il match, la sua condizione fisica è sicuramente stata uno dei fattori più influenti.</t>
  </si>
  <si>
    <t>有很多因素影响了比赛，但身体状况无疑是主要因素之一。</t>
  </si>
  <si>
    <t>На матч повлияло много факторов, но её физическое состояние, без сомнения, — один из ключевых.</t>
  </si>
  <si>
    <t>Houve uma série de fatores que impactaram a partida, mas sua condição física é, sem dúvida, um dos principais fatores.</t>
  </si>
  <si>
    <t>CONF4_Q7_R2_2_M</t>
  </si>
  <si>
    <t>There were a number of things that impacted the match, but his physical condition is no doubt one the major factors.</t>
  </si>
  <si>
    <t>Es gab eine Reihe von Dingen, die das Spiel beeinflusst haben, aber seine körperliche Verfassung ist sicher einer der Hauptfaktoren dafür.</t>
  </si>
  <si>
    <t>На матч повлияло много факторов, но его физическое состояние, без сомнения, — один из ключевых.</t>
  </si>
  <si>
    <t>CONF4_Q7_R3_1_F</t>
  </si>
  <si>
    <t>Well fatigue is certainly part of it, but that's true of any sportsperson at this level. She needs to concentrate on her other strong points and adapt her playing accordingly.</t>
  </si>
  <si>
    <t>La fatigue a joué, mais c’est le propre des sportifs de haut niveau, il faut s’appuyer sur d’autres points forts et adapter son jeu à la fatigue.</t>
  </si>
  <si>
    <t>Nun, Ermüdung spielt da sicher mit rein, aber das gilt wohl für jede Sportlerin, die auf diesem Niveau spielt. Sie muss sich auf ihre anderen Stärken konzentrieren und ihr Spiel entsprechend anpassen.</t>
  </si>
  <si>
    <t>Bueno, el cansancio sin duda ha influido en ello, pero eso es aplicable a cualquier deportista de este nivel. Tiene que centrarse en sus otros puntos fuertes y adaptar su juego en consecuencia.</t>
  </si>
  <si>
    <t>Be', la fatica ha svolto un ruolo, ma vale per tutti gli sportivi a questo livello. Deve concentrarsi sui suoi punti di forza e adeguare lo stile di gioco di conseguenza.</t>
  </si>
  <si>
    <t>疲劳确实是部分原因，但这对这种级别的任何运动员来说都是如此。她需要专注于其他优势并相应调整打法。</t>
  </si>
  <si>
    <t>Усталость, конечно, играет роль, но это касается всех спортсменов такого уровня. Ей нужно сосредоточиться на своих сильных сторонах и адаптировать игру.</t>
  </si>
  <si>
    <t>Bem, a fadiga certamente faz parte disso, mas isso é verdade para qualquer esportista neste nível. Ela precisa se concentrar em seus outros pontos fortes e adaptar seu jogo de acordo.</t>
  </si>
  <si>
    <t>CONF4_Q7_R3_1_M</t>
  </si>
  <si>
    <t>Well fatigue is certainly part of it, but that's true of any sportsperson at this level. He needs to concentrate on his other strong points and adapt his playing accordingly.</t>
  </si>
  <si>
    <t>Nun, Ermüdung spielt da sicher mit rein, aber das gilt wohl für jeden Sportler, der auf diesem Niveau spielt. Er muss sich auf ihre anderen Stärken konzentrieren und sein Spiel entsprechend anpassen.</t>
  </si>
  <si>
    <t>Усталость, конечно, играет роль, но это касается всех спортсменов такого уровня. Ему нужно сосредоточиться на своих сильных сторонах и адаптировать игру.</t>
  </si>
  <si>
    <t>Bem, o cansaço certamente faz parte, mas isso é verdade para qualquer esportista neste nível. Ele precisa se concentrar em seus outros pontos fortes e adaptar seu jogo de acordo.</t>
  </si>
  <si>
    <t>CONF4_Q7_R3_2_F</t>
  </si>
  <si>
    <t>If she’s in pain, {[VAR_TM_FIRSTNAME]} should have the necessary skills to go in with a different game plan despite the difficulty of playing while you’re not at 100%.</t>
  </si>
  <si>
    <t>{[VAR_TM_FIRSTNAME]} devrait avoir les capacités pour utiliser un autre plan de jeu si elle est en souffrance malgré la difficulté de jouer en étant pas à 100%</t>
  </si>
  <si>
    <t>Wenn sie Schmerzen hat, dann sollte {[VAR_TM_FIRSTNAME]} dennoch über die erforderlichen Fähigkeiten für einen Plan B verfügen, obwohl es wirklich nicht leicht ist, wenn man körperlich nicht 100 % auf der Höhe ist.</t>
  </si>
  <si>
    <t>Si sufre, {[VAR_TM_FIRSTNAME]} debería tener la habilidad necesaria para adoptar un plan de juego diferente a pesar de la dificultad de jugar cuando no estás al cien por cien.</t>
  </si>
  <si>
    <t>Se soffri, {[VAR_TM_FIRSTNAME]} devi trovare il modo di sfruttare un'altra tattica di gioco che consente di andare avanti anche se non sei al 100%.</t>
  </si>
  <si>
    <t>即使身体不适，{[VAR_TM_FIRSTNAME]}也应具备必要技巧，在未能100%发挥的情况下执行不同的比赛计划。</t>
  </si>
  <si>
    <t>Если она испытывает боль, {[VAR_TM_FIRSTNAME]} должна обладать навыками, чтобы перестроить игру, даже если играть на 100% невозможно.</t>
  </si>
  <si>
    <t>Se ela estiver com dor, {[VAR_TM_FIRSTNAME]} deve ter as habilidades necessárias para entrar com um plano de jogo diferente, apesar da dificuldade de jogar quando você não está 100%.</t>
  </si>
  <si>
    <t>CONF4_Q7_R3_2_M</t>
  </si>
  <si>
    <t>If he’s in pain, {[VAR_TM_FIRSTNAME]} should have the necessary skills to go in with a different game plan despite the difficulty of playing while you’re not at 100%.</t>
  </si>
  <si>
    <t>{[VAR_TM_FIRSTNAME]} devrait avoir les capacités pour utiliser un autre plan de jeu s’il est en souffrance malgré la difficulté de jouer en étant pas à 100%.</t>
  </si>
  <si>
    <t>Wenn er Schmerzen hat, dann sollte {[VAR_TM_FIRSTNAME]} dennoch über die erforderlichen Fähigkeiten für einen Plan B verfügen, obwohl es wirklich nicht leicht ist, wenn man körperlich nicht 100 % auf der Höhe ist.</t>
  </si>
  <si>
    <t>即使身体不适，{[VAR_TM_FIRSTNAME]}也应具备必要技巧，在未能101%发挥的情况下执行不同的比赛计划。</t>
  </si>
  <si>
    <t>Если он испытывает боль, {[VAR_TM_FIRSTNAME]} должен обладать навыками, чтобы перестроить игру, даже если играть на 100% невозможно.</t>
  </si>
  <si>
    <t>Se ele estiver com dor, {[VAR_TM_FIRSTNAME]} deve ter as habilidades necessárias para entrar com um plano de jogo diferente, apesar da dificuldade de jogar quando você não está 100%.</t>
  </si>
  <si>
    <t>CONF4_Q7_R4_1_F</t>
  </si>
  <si>
    <t>OK, I'm not here to make excuses about {[VAR_TM_FIRSTNAME]}. It was a bad match. Even if you're tired you should still give your all.</t>
  </si>
  <si>
    <t>Je ne suis pas ici pour cacher {[VAR_TM_FIRSTNAME]} derrière des excuses, le match était mauvais, la fatigue n’empêche pas faire de son mieux.</t>
  </si>
  <si>
    <t>Nun gut, ich werde {[VAR_TM_FIRSTNAME]} hier nicht in Schutz nehmen. Es war kein schönes Spiel. Selbst, wenn du müde bist, solltest du noch alles geben.</t>
  </si>
  <si>
    <t>Bueno, no estoy aquí para excusar a {[VAR_TM_FIRSTNAME]}. Ha sido un mal partido. Pese al cansancio, debes darlo todo.</t>
  </si>
  <si>
    <t>Non sono qui a giustificare {[VAR_TM_FIRSTNAME]}. La partita è stata pessima. La stanchezza non può impedirti di dare il massimo.</t>
  </si>
  <si>
    <t>好了，我不是来为{[VAR_TM_FIRSTNAME]}找借口的。这是场糟糕的比赛。即使疲劳也应全力以赴。</t>
  </si>
  <si>
    <t>Ладно, я не собираюсь придумывать оправдания для {[VAR_TM_FIRSTNAME]}. Это был плохой матч. Даже устав, нужно выкладываться полностью.</t>
  </si>
  <si>
    <t>Ok, não estou aqui para dar desculpas sobre {[VAR_TM_FIRSTNAME]}. Foi uma partida ruim. Mesmo que você esteja cansada, ainda deve dar o seu melhor.</t>
  </si>
  <si>
    <t>CONF4_Q7_R4_1_M</t>
  </si>
  <si>
    <t>Ok, não estou aqui para dar desculpas sobre {[VAR_TM_FIRSTNAME]}. Foi uma partida ruim. Mesmo que você esteja cansado, ainda deve dar o seu melhor.</t>
  </si>
  <si>
    <t>CONF4_Q7_R4_2_F</t>
  </si>
  <si>
    <t>Saying my player is feeling the fatigue only serves to minimize her responsibility for a bad showing. She played poorly. Simple as that!</t>
  </si>
  <si>
    <t>Parler de la fatigue de ma joueuse ne serait qu’un moyen de minimiser sa mauvaise performance, elle n’a pas été bonne c’est tout !</t>
  </si>
  <si>
    <t>Wenn ich sie damit entschuldige, dass sie müde war, dann würde ich ihr die Verantwortung dafür abnehmen, dass sie einfach keine gute Leistung abgeliefert hat. Das war wirklich schwach heute. Mehr kann ich dazu nicht sagen!</t>
  </si>
  <si>
    <t>Decir que mi tenista estaba cansada solo sirve para minimizar su responsabilidad por una mala actuación. Ha jugado mal. ¡Así de simple!</t>
  </si>
  <si>
    <t>Parlare di stanchezza è un solo modo per sminuire le sue responsabilità di una prestazione pietosa. Ha giocato male e basta!</t>
  </si>
  <si>
    <t>说我的球员疲劳只是在淡化她表现不佳的责任。她打得很差。仅此而已！</t>
  </si>
  <si>
    <t>Говорить, что моя спортсменка устала, — значит пытаться оправдать её плохую игру. Она сыграла плохо. Вот и всё!</t>
  </si>
  <si>
    <t>Dizer que minha jogadora está sentindo o cansaço apenas serve para minimizar sua responsabilidade por uma má atuação. Ela jogou mal. Simples assim!</t>
  </si>
  <si>
    <t>CONF4_Q7_R4_2_M</t>
  </si>
  <si>
    <t>Saying my player is feeling the fatigue only serves to minimize his responsibility for a bad showing. He played poorly. Simple as that!</t>
  </si>
  <si>
    <t>Parler de la fatigue de mon joueur ne serait qu’un moyen de minimiser sa mauvaise performance, il n’a pas été bon c’est tout !</t>
  </si>
  <si>
    <t>Wenn ich ihn damit entschuldige, dass er müde war, dann würde ich ihm die Verantwortung dafür abnehmen, dass er einfach keine gute Leistung abgeliefert hat. Das war wirklich schwach heute. Mehr kann ich dazu nicht sagen!</t>
  </si>
  <si>
    <t>Decir que mi tenista estaba cansado solo sirve para minimizar su responsabilidad por una mala actuación. Ha jugado mal. ¡Así de simple!</t>
  </si>
  <si>
    <t>Говорить, что мой спортсмен устал, — значит пытаться оправдать его плохую игру. Он сыграл плохо. Вот и всё!</t>
  </si>
  <si>
    <t>Dizer que meu jogador está sentindo o cansaço apenas serve para minimizar sua responsabilidade por uma má atuação. Ele jogou mal. Simples assim!</t>
  </si>
  <si>
    <t>CONF4_Q8_F</t>
  </si>
  <si>
    <t>After having invested so much into getting them to this level, how do you react to one of your players losing like this?</t>
  </si>
  <si>
    <t>Après avoir mis tous ces moyens en place pour leur progression, comment réagissez-vous à une pareille défaite d’un de vos joueurs ?</t>
  </si>
  <si>
    <t>Nachdem Sie so viel investiert haben, um sie auf dieses Niveau zu bringen: Wie reagieren Sie da, wenn eine Ihrer Spielerinnen eine derartige Niederlage einstecken muss?</t>
  </si>
  <si>
    <t>Después de haber invertido tanto para que lleguen a este nivel, ¿cómo reaccionas cuando tus tenistas pierden así?</t>
  </si>
  <si>
    <t>Dopo aver investito così tanto per arrivare a questo livello, come ha reagito di fronte a una sconfitta del genere?</t>
  </si>
  <si>
    <t>在投入这么多资源将球员培养到这种水平后，您对旗下球员的失利有何看法？</t>
  </si>
  <si>
    <t>Вложив так много, чтобы вывести игроков на этот уровень, как вы реагируете на подобное поражение одного из них?</t>
  </si>
  <si>
    <t>Depois de investir tanto para levá-la a este nível, como você reage a uma de suas jogadoras perdendo assim?</t>
  </si>
  <si>
    <t>CONF4_Q8_M</t>
  </si>
  <si>
    <t>Nachdem Sie so viel investiert haben, um sie auf dieses Niveau zu bringen: wie reagieren Sie da, wenn einer Ihrer Spieler eine derartige Niederlage einstecken muss?</t>
  </si>
  <si>
    <t>Depois de investir tanto para levá-lo a este nível, como você reage a um de seus jogadores perdendo assim?</t>
  </si>
  <si>
    <t>CONF4_Q8_R1_1_F</t>
  </si>
  <si>
    <t>Well obviously it's disappointing not being able to go any further, despite all the efforts made by the Academy, but our player did her best and that's all we can ask really.</t>
  </si>
  <si>
    <t>C’est décevant de ne pas pouvoir aller plus loin malgré les efforts consentis par l’académie mais notre joueuse a fait de son mieux je ne peux pas lui en vouloir.</t>
  </si>
  <si>
    <t>Nun, es ist offensichtlich eine Enttäuschung, dass wir nicht weiterkommen, obwohl die Akademie sich solche Mühe gegeben hat. Aber unsere Spielerin hat wirklich alles gegeben und mehr verlangen wir gar nicht.</t>
  </si>
  <si>
    <t>Bueno, obviamente es decepcionante no poder llegar más lejos, a pesar de todos los esfuerzos que ha realizado la escuela, pero nuestra tenista lo ha hecho lo mejor que pudo y no debemos pedirle más.</t>
  </si>
  <si>
    <t>È una delusione, ovviamente, non poter andare avanti, nonostante gli sforzi dell'accademia, ma ha fatto il meglio che poteva e non possiamo fargliene una colpa.</t>
  </si>
  <si>
    <t>显然，尽管学院付出了所有努力却未能走得更远，这令人失望，但我们的球员已竭尽所能，我们真的别无他求了。</t>
  </si>
  <si>
    <t>Конечно, неприятно не пройти дальше, несмотря на все усилия Академии, но наша спортсменка сделала всё, что могла — и большего требовать нельзя.</t>
  </si>
  <si>
    <t>Bem, obviamente é decepcionante não conseguir ir mais longe, apesar de todos os esforços feitos pela Academia, mas nossa jogadora deu o seu melhor e é tudo o que podemos pedir, realmente.</t>
  </si>
  <si>
    <t>CONF4_Q8_R1_1_M</t>
  </si>
  <si>
    <t>Well obviously it's disappointing not being able to go any further, despite all the efforts made by the Academy, but our player did his best and that's all we can ask really.</t>
  </si>
  <si>
    <t>C’est décevant de ne pas pouvoir aller plus loin malgré les efforts consentis par l’académie mais notre joueur a fait de son mieux je ne peux pas lui en vouloir.</t>
  </si>
  <si>
    <t>Nun, es ist offensichtlich eine Enttäuschung, dass wir nicht weiterkommen, obwohl die Akademie sich solche Mühe gegeben hat. Aber unser Spieler hat wirklich alles gegeben und mehr verlangen wir gar nicht.</t>
  </si>
  <si>
    <t>Bueno, obviamente es decepcionante no poder llegar más lejos, a pesar de todos los esfuerzos que ha realizado la escuela, pero nuestro tenista lo ha hecho lo mejor que pudo y no debemos pedirle más.</t>
  </si>
  <si>
    <t>Конечно, неприятно не пройти дальше, несмотря на все усилия Академии, но наш спортсмен сделал всё, что мог — и большего требовать нельзя.</t>
  </si>
  <si>
    <t>Bem, obviamente é decepcionante não conseguir ir mais longe, apesar de todos os esforços feitos pela Academia, mas nosso jogador deu o seu melhor e é tudo o que podemos pedir, realmente.</t>
  </si>
  <si>
    <t>CONF4_Q8_R1_2_F</t>
  </si>
  <si>
    <t>{[VAR_TM_FIRSTNAME]} gave it her all today. The equipment we use has developed a lot, but that’s not the whole story, luckily for the game!</t>
  </si>
  <si>
    <t>{[VAR_TM_FIRSTNAME]} a tout donné aujourd’hui, les infrastructures sont très développées mais ça ne fait pas tout, heureusement pour l’intérêt du tennis !</t>
  </si>
  <si>
    <t>{[VAR_TM_FIRSTNAME]} hat heute wirklich alles gegeben. Die Ausrüstung, die wir verwenden, ist heute deutlich besser als früher, aber das macht den Kohl nicht fett. Zum Glück für das Spiel!</t>
  </si>
  <si>
    <t>Hoy {[VAR_TM_FIRSTNAME]} lo ha dado todo. Hemos avanzado mucho con el equipamiento que utilizamos, pero eso no lo es todo, ¡afortunadamente para el deporte!</t>
  </si>
  <si>
    <t>{[VAR_TM_FIRSTNAME]} ha dato il 100% oggi, ha usato attrezzatura all'avanguardia, ma per fortuna il tennis è anche questo!</t>
  </si>
  <si>
    <t>{[VAR_TM_FIRSTNAME]}今天已竭尽全力。虽然网球装备科技日新月异，但决定比赛胜负的远不止于此，这对网球运动来说实属幸事！</t>
  </si>
  <si>
    <t>{[VAR_TM_FIRSTNAME]} сегодня отдала все силы. Наше оборудование сильно развилось, но, к счастью для тенниса, это не всё!</t>
  </si>
  <si>
    <t>{[VAR_TM_FIRSTNAME]} deu tudo de si hoje. O equipamento que usamos se desenvolveu muito, mas essa não é toda a história, ainda bem para o jogo!</t>
  </si>
  <si>
    <t>CONF4_Q8_R1_2_M</t>
  </si>
  <si>
    <t>{[VAR_TM_FIRSTNAME]} gave it his all today. The equipment we use has developed a lot, but that’s not the whole story, luckily for the game!</t>
  </si>
  <si>
    <t>{[VAR_TM_FIRSTNAME]} сегодня отдал все силы. Наше оборудование сильно развилось, но, к счастью для тенниса, это не всё!</t>
  </si>
  <si>
    <t>CONF4_Q8_R2_1_F</t>
  </si>
  <si>
    <t>{[VAR_TM_FIRSTNAME]} knows she has to do better, but there's no point putting too much pressure on her. She's a hard worker and it's going to pay off.</t>
  </si>
  <si>
    <t>{[VAR_TM_FIRSTNAME]} sait qu’elle doit faire mieux mais nous n’allons pas lui donner une pression inutile. Elle travaille dur et ça paiera.</t>
  </si>
  <si>
    <t>Es ist {[VAR_TM_FIRSTNAME]} bewusst, dass sie besser werden muss, aber es bringt auch nichts, sie jetzt unter Druck zu setzen. Sie arbeitet hart und das wird sich am Ende auszahlen.</t>
  </si>
  <si>
    <t>{[VAR_TM_FIRSTNAME]}  sabe que tiene que hacerlo mejor, pero no tiene sentido presionarla demasiado. Es una gran trabajadora y eso va a dar sus frutos.</t>
  </si>
  <si>
    <t>{[VAR_TM_FIRSTNAME]} sa che può fare di più, ma non le mettiamo pressioni inutili addosso. Il lavoro che sta facendo la ripagherà.</t>
  </si>
  <si>
    <t>{[VAR_TM_FIRSTNAME]}深知自己必须做得更好，但给她过多压力并没有什么好处。她勤奋刻苦，付出终会有回报。</t>
  </si>
  <si>
    <t>{[VAR_TM_FIRSTNAME]} знает, что должна играть лучше, но нет смысла давить на неё слишком сильно. Она трудяга, и это принесёт плоды.</t>
  </si>
  <si>
    <t>{[VAR_TM_FIRSTNAME]} sabe que precisa fazer melhor, mas não adianta colocar muita pressão nela. Ela é uma trabalhadora dedicada e isso vai compensar.</t>
  </si>
  <si>
    <t>CONF4_Q8_R2_1_M</t>
  </si>
  <si>
    <t>{[VAR_TM_FIRSTNAME]} knows he has to do better, but there's no point putting too much pressure on him. He's a hard worker and it's going to pay off.</t>
  </si>
  <si>
    <t>{[VAR_TM_FIRSTNAME]} sait qu’il doit faire mieux mais nous n’allons pas lui donner une pression inutile. Il travaille dur et ça paiera.</t>
  </si>
  <si>
    <t>Es ist {[VAR_TM_FIRSTNAME]} bewusst, dass er besser werden muss, aber es bringt auch nichts, ihn jetzt unter Druck zu setzen. Er arbeitet hart und das wird sich am Ende auszahlen.</t>
  </si>
  <si>
    <t>{[VAR_TM_FIRSTNAME]}  sabe que tiene que hacerlo mejor, pero no tiene sentido presionarlo demasiado. Es un gran trabajador y eso va a dar sus frutos.</t>
  </si>
  <si>
    <t>{[VAR_TM_FIRSTNAME]} sa che può fare di più, ma non gli mettiamo pressioni inutili addosso. Il lavoro che sta facendo lo ripagherà.</t>
  </si>
  <si>
    <t>{[VAR_TM_FIRSTNAME]}深知自己必须做得更好，但给他过多压力并没有什么好处。他勤奋刻苦，付出终会有回报。</t>
  </si>
  <si>
    <t>{[VAR_TM_FIRSTNAME]} знает, что должен играть лучше, но нет смысла давить на него слишком сильно. Он трудяга, и это принесёт плоды.</t>
  </si>
  <si>
    <t>{[VAR_TM_FIRSTNAME]} sabe que precisa fazer melhor, mas não adianta colocar muita pressão nele. Ele é um trabalhador dedicado e isso vai compensar.</t>
  </si>
  <si>
    <t>CONF4_Q8_R2_2_F</t>
  </si>
  <si>
    <t>The work she’s putting in, {[VAR_TM_FIRSTNAME]}, it’ll bear fruit. She still has a few more goals to accomplish, but we believe in her completely.</t>
  </si>
  <si>
    <t>Le travail de {[VAR_TM_FIRSTNAME]} portera ses fruits, elle n’a pas rempli les objectifs pour l’instant mais elle a toute notre confiance.</t>
  </si>
  <si>
    <t>Das ganze Training von {[VAR_TM_FIRSTNAME]} wird am Ende Früchte tragen. Sie muss noch ein paar Meilensteine erreichen, aber wir stehen wirklich voll hinter ihr.</t>
  </si>
  <si>
    <t>El trabajo que viene realizando {[VAR_TM_FIRSTNAME]} dará sus frutos. Aún tiene metas por alcanzar, pero creemos totalmente en ella.</t>
  </si>
  <si>
    <t>Il lavoro che sta facendo {[VAR_TM_FIRSTNAME]} porterà i suoi frutti. Deve raggiungere ancora degli obiettivi, ma abbiamo fiducia in lei.</t>
  </si>
  <si>
    <t>{[VAR_TM_FIRSTNAME]}付出的汗水不会白流。她还有几个目标要去实现，我们对她有十足的信心。</t>
  </si>
  <si>
    <t>Работа, которую проделывает {[VAR_TM_FIRSTNAME]}, обязательно принесёт плоды. У неё ещё есть цели, которых нужно достичь, но мы полностью в неё верим.</t>
  </si>
  <si>
    <t>O trabalho que ela está fazendo, {[VAR_TM_FIRSTNAME]}, vai dar frutos. Ela ainda tem mais alguns objetivos a alcançar, mas acreditamos nela completamente.</t>
  </si>
  <si>
    <t>CONF4_Q8_R2_2_M</t>
  </si>
  <si>
    <t>The work he’s putting in, {[VAR_TM_FIRSTNAME]}, it’ll bear fruit. He still has a few more goals to accomplish, but we believe in him completely.</t>
  </si>
  <si>
    <t>Le travail de {[VAR_TM_FIRSTNAME]} portera ses fruits, il n’a pas rempli les objectifs pour l’instant mais il a toute notre confiance.</t>
  </si>
  <si>
    <t>Das ganze Training von {[VAR_TM_FIRSTNAME]} wird am Ende Früchte tragen. Er muss noch ein paar Meilensteine erreichen, aber wir stehen wirklich voll hinter ihm.</t>
  </si>
  <si>
    <t>El trabajo que viene realizando {[VAR_TM_FIRSTNAME]} dará sus frutos. Aún tiene metas por alcanzar, pero creemos totalmente en él.</t>
  </si>
  <si>
    <t>Il lavoro che sta facendo {[VAR_TM_FIRSTNAME]} porterà i suoi frutti. Deve raggiungere ancora degli obiettivi, ma abbiamo fiducia in lui.</t>
  </si>
  <si>
    <t>{[VAR_TM_FIRSTNAME]}付出的汗水不会白流。她还有几个目标要去实现，我们对他有十足的信心。</t>
  </si>
  <si>
    <t>Работа, которую проделывает {[VAR_TM_FIRSTNAME]}, обязательно принесёт плоды. У него ещё есть цели, которых нужно достичь, но мы полностью в него верим.</t>
  </si>
  <si>
    <t>O trabalho que ele está fazendo, {[VAR_TM_FIRSTNAME]}, vai dar frutos. Ele ainda tem mais alguns objetivos a alcançar, mas acreditamos nele completamente.</t>
  </si>
  <si>
    <t>CONF4_Q8_R3_1_F</t>
  </si>
  <si>
    <t>We can't let this happen again or we'll start losing patience. {[VAR_TM_FIRSTNAME]} didn't do justice to all the efforts we been making for her.</t>
  </si>
  <si>
    <t>Cela ne doit pas se répéter sinon nous finirons par perdre patience, {[VAR_TM_FIRSTNAME]} n’a pas respectée les moyens qu’on lui offre aujourd’hui.</t>
  </si>
  <si>
    <t>Das darf uns nicht noch einmal passieren oder wir verlieren am Ende die Geduld. {[VAR_TM_FIRSTNAME]} wurde den ganzen Anstrengungen, die wir für sie unternommen haben, heute einfach nicht gerecht.</t>
  </si>
  <si>
    <t>No se puede permitir que esto vuelva a suceder o empezaremos a perder la paciencia. {[VAR_TM_FIRSTNAME]} no ha hecho justicia a todos los esfuerzos que hemos venido haciendo por ella.</t>
  </si>
  <si>
    <t>Non vogliamo che una cosa del genere si ripeta, altrimenti perdiamo la pazienza. {[VAR_TM_FIRSTNAME]} non ha reso giustizia agli sforzi che facciamo per lei.</t>
  </si>
  <si>
    <t>我们不能再让此事发生，否则我们将失去耐心。{[VAR_TM_FIRSTNAME]}辜负了我们对她的栽培。</t>
  </si>
  <si>
    <t>Мы не можем позволить такому повторяться, иначе начнём терять терпение. {[VAR_TM_FIRSTNAME]} не оправдала усилий, которые мы в неё вкладывали.</t>
  </si>
  <si>
    <t>Não podemos deixar isso acontecer de novo ou começaremos a perder a paciência. {[VAR_TM_FIRSTNAME]} não fez jus a todos os esforços que estamos fazendo por ela.</t>
  </si>
  <si>
    <t>CONF4_Q8_R3_1_M</t>
  </si>
  <si>
    <t>We can't let this happen again or we'll start losing patience. {[VAR_TM_FIRSTNAME]} didn't do justice to all the efforts we been making for him.</t>
  </si>
  <si>
    <t>Cela ne doit pas se répéter sinon nous finirons par perdre patience, {[VAR_TM_FIRSTNAME]} n’a pas respecté les moyens qu’on lui offre aujourd’hui.</t>
  </si>
  <si>
    <t>Das darf uns nicht noch einmal passieren oder wir verlieren am Ende die Geduld. {[VAR_TM_FIRSTNAME]} wurde den ganzen Anstrengungen, die wir für ihn unternommen haben, heute einfach nicht gerecht.</t>
  </si>
  <si>
    <t>No se puede permitir que esto vuelva a suceder o empezaremos a perder la paciencia. {[VAR_TM_FIRSTNAME]} no ha hecho justicia a todos los esfuerzos que hemos venido haciendo por él.</t>
  </si>
  <si>
    <t>Non vogliamo che una cosa del genere si ripeta, altrimenti perdiamo la pazienza. {[VAR_TM_FIRSTNAME]} non ha reso giustizia agli sforzi che facciamo per lui.</t>
  </si>
  <si>
    <t>我们不能再让此事发生，否则我们将失去耐心。{[VAR_TM_FIRSTNAME]}辜负了我们对他的栽培。</t>
  </si>
  <si>
    <t>Мы не можем позволить такому повторяться, иначе начнём терять терпение. {[VAR_TM_FIRSTNAME]} не оправдал усилий, которые мы в него вкладывали.</t>
  </si>
  <si>
    <t>Não podemos deixar isso acontecer de novo ou começaremos a perder a paciência. {[VAR_TM_FIRSTNAME]} não fez jus a todos os esforços que estamos fazendo por ele.</t>
  </si>
  <si>
    <t>CONF4_Q8_R3_2_F</t>
  </si>
  <si>
    <t>{[VAR_MANAGER_AFFILIATION_NAME]} is putting up its own money to give the players the best conditions possible. {[VAR_TM_FIRSTNAME]} needs to recover quickly.</t>
  </si>
  <si>
    <t>{[VAR_MANAGER_AFFILIATION_NAME]} met de son argent pour offrir les meilleures conditions aux joueurs, {[VAR_TM_FIRSTNAME]} doit se reprendre vite.</t>
  </si>
  <si>
    <t>{[VAR_MANAGER_AFFILIATION_NAME]} investiert sein eigenes Geld, um den Spielern die bestmöglichen Bedingungen zu bieten. {[VAR_TM_FIRSTNAME]} sollte sich schnellstmöglich erholen.</t>
  </si>
  <si>
    <t>{[VAR_MANAGER_AFFILIATION_NAME]} está poniendo su dinero para ofrecer a las tenistas las mejores condiciones posibles. {[VAR_TM_FIRSTNAME]} tiene que recuperarse rápidamente.</t>
  </si>
  <si>
    <t>{[VAR_MANAGER_AFFILIATION_NAME]} mette a disposizione i mezzi perché offrire ai giocatori le migliori condizioni. {[VAR_TM_FIRSTNAME]} deve recuperare velocemente.</t>
  </si>
  <si>
    <t>{[VAR_MANAGER_AFFILIATION_NAME]}投入自有资金为球员创造最佳训练条件。{[VAR_TM_FIRSTNAME]}需要迅速恢复状态。</t>
  </si>
  <si>
    <t>{[VAR_MANAGER_AFFILIATION_NAME]} вкладывает собственные средства, чтобы создать игрокам лучшие условия. {[VAR_TM_FIRSTNAME]} нужно быстро восстановиться.</t>
  </si>
  <si>
    <t>{[VAR_MANAGER_AFFILIATION_NAME]} está investindo seu próprio dinheiro para dar aos jogadores as melhores condições possíveis. {[VAR_TM_FIRSTNAME]} precisa se recuperar rapidamente.</t>
  </si>
  <si>
    <t>CONF4_Q8_R3_2_M</t>
  </si>
  <si>
    <t>{[VAR_MANAGER_AFFILIATION_NAME]} está poniendo su dinero para ofrecer a los tenistas las mejores condiciones posibles. {[VAR_TM_FIRSTNAME]} tiene que recuperarse rápidamente.</t>
  </si>
  <si>
    <t>CONF4_Q8_R4_1_F</t>
  </si>
  <si>
    <t>{[VAR_TM_FIRSTNAME]} has some explaining to do. This is totally unacceptable, especially with all the means and support she's been getting.</t>
  </si>
  <si>
    <t>{[VAR_TM_FIRSTNAME]} va devoir s’expliquer, ce résultat est inacceptable avec les infrastructures dont il bénéficie.</t>
  </si>
  <si>
    <t>{[VAR_TM_FIRSTNAME]} wird uns einige Erklärungen liefern müssen. Das ist absolut nicht akzeptabel, besonders dann nicht, wenn man bedenkt, wie viel Mittel und Unterstützung sie erhalten hat.</t>
  </si>
  <si>
    <t>{[VAR_TM_FIRSTNAME]} tiene que dar algunas explicaciones. Esto es totalmente inaceptable, especialmente con todos los medios y el apoyo que ha venido recibiendo.</t>
  </si>
  <si>
    <t>{[VAR_TM_FIRSTNAME]} deve darci delle spiegazioni, questi risultati sono inamissibili, visti e considerati i mezzi e il sostegno che le offriamo.</t>
  </si>
  <si>
    <t>{[VAR_TM_FIRSTNAME]}需要作出解释。考虑到她所获得的全方位支持，我们有理由要求她做得更好。</t>
  </si>
  <si>
    <t>{[VAR_TM_FIRSTNAME]} должна многое объяснить. Это совершенно неприемлемо, особенно учитывая всю поддержку и ресурсы, которые она получает.</t>
  </si>
  <si>
    <t>{[VAR_TM_FIRSTNAME]} tem algumas explicações a dar. Isso é totalmente inaceitável, especialmente com todos os meios e apoio que ela tem recebido.</t>
  </si>
  <si>
    <t>CONF4_Q8_R4_1_M</t>
  </si>
  <si>
    <t>{[VAR_TM_FIRSTNAME]} has some explaining to do. This is totally unacceptable, especially with all the means and support he's been getting.</t>
  </si>
  <si>
    <t>{[VAR_TM_FIRSTNAME]} wird uns einige Erklärungen liefern müssen. Das ist absolut nicht akzeptabel, besonders dann nicht, wenn man bedenkt, wie viel Mittel und Unterstützung er erhalten hat.</t>
  </si>
  <si>
    <t>{[VAR_TM_FIRSTNAME]} deve darci delle spiegazioni, questi risultati sono inamissibili, visti e considerati i mezzi e il sostegno che gli offriamo.</t>
  </si>
  <si>
    <t>{[VAR_TM_FIRSTNAME]}需要作出解释。考虑到他所获得的全方位支持，我们有理由要求他做得更好。</t>
  </si>
  <si>
    <t>{[VAR_TM_FIRSTNAME]} должен многое объяснить. Это совершенно неприемлемо, особенно учитывая всю поддержку и ресурсы, которые он получает.</t>
  </si>
  <si>
    <t>{[VAR_TM_FIRSTNAME]} tem algumas explicações a dar. Isso é totalmente inaceitável, especialmente com todos os meios e apoio que ele tem recebido.</t>
  </si>
  <si>
    <t>CONF4_Q8_R4_2_F</t>
  </si>
  <si>
    <t>I’ll be discussing it with {[VAR_TM_FIRSTNAME]} as soon as possible. Her future with the academy could be called into question if this is to repeat itself.</t>
  </si>
  <si>
    <t>J’aurai une discussion avec {[VAR_TM_FIRSTNAME]} aussi vite que possible, son avenir à l’académie pourrait être remis en question si cela se répétait.</t>
  </si>
  <si>
    <t>Ich werde das so bald wie möglich mit {[VAR_TM_FIRSTNAME]} besprechen. Ihre Zukunft in der Akademie könnte in Zweifel gezogen werden, wenn sich so etwas wiederholt.</t>
  </si>
  <si>
    <t>Lo hablaré con {[VAR_TM_FIRSTNAME]} lo antes posible. Si esto se repite, podría ponerse en cuestión su futuro en la escuela.</t>
  </si>
  <si>
    <t>Ne parlerò con {[VAR_TM_FIRSTNAME]} quanto prima. Il suo futuro all'accademia potrebbe essere messo in discussione, se si verifica ancora una cosa del genere.</t>
  </si>
  <si>
    <t>我会尽快与{[VAR_TM_FIRSTNAME]}讨论。若此事重演，她在学院的未来将受到质疑。</t>
  </si>
  <si>
    <t>Я поговорю об этом с {[VAR_TM_FIRSTNAME]} как можно скорее. Её будущее в академии может оказаться под угрозой, если это повторится.</t>
  </si>
  <si>
    <t>Vou discutir isso com {[VAR_TM_FIRSTNAME]} o mais rápido possível. O futuro dela na academia pode ser questionado se isso se repetir.</t>
  </si>
  <si>
    <t>CONF4_Q8_R4_2_M</t>
  </si>
  <si>
    <t>I’ll be discussing it with {[VAR_TM_FIRSTNAME]} as soon as possible. His future with the academy could be called into question if this is to repeat itself.</t>
  </si>
  <si>
    <t>Ich werde das so bald wie möglich mit {[VAR_TM_FIRSTNAME]} besprechen. Seine Zukunft in der Akademie könnte in Zweifel gezogen werden, wenn sich so etwas wiederholt.</t>
  </si>
  <si>
    <t>我会尽快与{[VAR_TM_FIRSTNAME]}讨论。若此事重演，他在学院的未来将受到质疑。</t>
  </si>
  <si>
    <t>Я поговорю об этом с {[VAR_TM_FIRSTNAME]} как можно скорее. Его будущее в академии может оказаться под угрозой, если это повторится.</t>
  </si>
  <si>
    <t>Vou discutir isso com {[VAR_TM_FIRSTNAME]} o mais rápido possível. O futuro dele na academia pode ser questionado se isso se repetir.</t>
  </si>
  <si>
    <t>CONF4_Q9_F</t>
  </si>
  <si>
    <t>What do you think about the bad run {[VAR_TM_FIRSTNAME]} has been having recently?</t>
  </si>
  <si>
    <t>Que pensez-vous la mauvaise passe que traverse {[VAR_TM_FULLNAME]} actuellement ?</t>
  </si>
  <si>
    <t>Wie schätzen Sie die Pechsträhne ein, die {[VAR_TM_FIRSTNAME]} in letzter Zeit hatte?</t>
  </si>
  <si>
    <t>¿Qué opinas de la mala racha que está teniendo {[VAR_TM_FIRSTNAME]} últimamente?</t>
  </si>
  <si>
    <t>Che ne pensa del periodaccio che sta vivendo {[VAR_TM_FIRSTNAME]}?</t>
  </si>
  <si>
    <t>您如何看待{[VAR_TM_FIRSTNAME]}近期的低迷状态？</t>
  </si>
  <si>
    <t>Что вы думаете о серии неудач, которую переживает {[VAR_TM_FIRSTNAME]} в последнее время?</t>
  </si>
  <si>
    <t>O que você acha da má fase que {[VAR_TM_FIRSTNAME]} tem tido recentemente?</t>
  </si>
  <si>
    <t>CONF4_Q9_M</t>
  </si>
  <si>
    <t>CONF4_Q9_R1_1_F</t>
  </si>
  <si>
    <t>Every player goes through something like this. I'm very confident that {[VAR_TM_FIRSTNAME]} is going to bounce back.</t>
  </si>
  <si>
    <t>Tout joueur passe par là, {[VAR_TM_FIRSTNAME]} va rebondir.</t>
  </si>
  <si>
    <t>Jeder Spielerin erlebt so etwas einmal in ihrer Laufbahn. Ich bin mir ziemlich sicher, dass {[VAR_TM_FIRSTNAME]} sich davon auch wieder erholt.</t>
  </si>
  <si>
    <t>Todo deportista pasa por algo así. No me cabe duda de que {[VAR_TM_FIRSTNAME]} se recuperará.</t>
  </si>
  <si>
    <t>Capita a tutti, {[VAR_TM_FIRSTNAME]} ne uscirà al meglio.</t>
  </si>
  <si>
    <t>每位球员都会经历类似情况。我相信{[VAR_TM_FIRSTNAME]}很快就会恢复状态。</t>
  </si>
  <si>
    <t>Каждый игрок проходит через такое. Я уверен, что {[VAR_TM_FIRSTNAME]} скоро восстановится.</t>
  </si>
  <si>
    <t>Toda jogadora passa por algo assim. Tenho muita confiança de que {[VAR_TM_FIRSTNAME]} vai se recuperar.</t>
  </si>
  <si>
    <t>CONF4_Q9_R1_1_M</t>
  </si>
  <si>
    <t>Todo jogador passa por algo assim. Tenho muita confiança de que {[VAR_TM_FIRSTNAME]} vai se recuperar.</t>
  </si>
  <si>
    <t>CONF4_Q9_R1_2_F</t>
  </si>
  <si>
    <t>No career is without its blemishes. There’s nothing to be worried about.</t>
  </si>
  <si>
    <t>Chaque carrière voit des bonnes et des mauvaises passes, il ne faut pas s’inquiéter.</t>
  </si>
  <si>
    <t>Jeder Spieler erlebt so etwas einmal in seiner Laufbahn. Ich bin mir ziemlich sicher, dass {[VAR_TM_FIRSTNAME]} sich davon auch wieder erholt.</t>
  </si>
  <si>
    <t>Ninguna carrera está libre de fallos. No hay por qué preocuparse.</t>
  </si>
  <si>
    <t>Può capitare, non c'è niente di cui preoccuparsi.</t>
  </si>
  <si>
    <t>没有谁的职业生涯是毫无瑕疵的。无需为此担心。</t>
  </si>
  <si>
    <t>В любой карьере бывают тёмные полосы. Волноваться не о чем.</t>
  </si>
  <si>
    <t>Nenhuma carreira é sem suas falhas. Não há nada com que se preocupar.</t>
  </si>
  <si>
    <t>CONF4_Q9_R1_2_M</t>
  </si>
  <si>
    <t>Keine Karriere geht ganz ohne Kratzer ab. Das sollte uns wirklich nicht bekümmern.</t>
  </si>
  <si>
    <t>CONF4_Q9_R2_1_F</t>
  </si>
  <si>
    <t>There are certain things that we'll have to take a good look at, but nothing too serious. The important thing is to put them behind us.</t>
  </si>
  <si>
    <t>Il va falloir reprendre les choses en main, il n’y a rien d’alarmant pour l’instant mais il ne faut pas que cela dure.</t>
  </si>
  <si>
    <t>Es gibt einige Dinge, die wir uns genauer anschauen sollten, aber nichts, was mir ernsthaft Sorgen machen würde. Wichtig ist, solche Tage hinter sich zu lassen.</t>
  </si>
  <si>
    <t>Hay ciertas cosas a las que deberemos prestar atención, pero nada demasiado serio. Lo importante es poner fin a esta racha.</t>
  </si>
  <si>
    <t>Ci sono cose che se le guardi bene, capisci che non sono niente di cui preoccuparsi. L'importante è lasciarsele alle spalle.</t>
  </si>
  <si>
    <t>有些环节确实需要复盘总结，不过问题不大。关键是总结一下，然后就此翻篇。</t>
  </si>
  <si>
    <t>Есть моменты, которые нужно разобрать, но ничего критичного. Главное — оставить это позади.</t>
  </si>
  <si>
    <t>Há certas coisas que teremos que analisar bem, mas nada muito sério. O importante é deixá-las para trás.</t>
  </si>
  <si>
    <t>CONF4_Q9_R2_1_M</t>
  </si>
  <si>
    <t>CONF4_Q9_R2_2_F</t>
  </si>
  <si>
    <t>It’s not urgent just yet, but we’re going to work to keep it from becoming the norm.</t>
  </si>
  <si>
    <t>Il n’y a pas d’urgence mais nous allons travailler à renverser la tendance.</t>
  </si>
  <si>
    <t>Das ist noch nicht dringend, aber wir werden daran arbeiten, damit sich das nicht einschleicht.</t>
  </si>
  <si>
    <t>Todavía no es urgente, pero vamos a trabajar para evitar que se convierta en la norma.</t>
  </si>
  <si>
    <t>Non è niente di allarmante, stiamo lavorando per invertire la tendenza.</t>
  </si>
  <si>
    <t>这并非当务之急，但我们会努力避免它成为常态。</t>
  </si>
  <si>
    <t>Это пока не критично, но мы будем работать, чтобы это не стало нормой.</t>
  </si>
  <si>
    <t>Ainda não é urgente, mas vamos trabalhar para evitar que isso se torne a norma.</t>
  </si>
  <si>
    <t>CONF4_Q9_R2_2_M</t>
  </si>
  <si>
    <t>CONF4_Q9_R3_1_F</t>
  </si>
  <si>
    <t>It's been going on for longer than I would like. Perhaps I need to push her a little harder in training.</t>
  </si>
  <si>
    <t>Cela commence à devenir long, je vais peut-être devoir être plus dur à l’entrainement.</t>
  </si>
  <si>
    <t>Das geht schon länger so, als mir lieb ist. Vielleicht muss ich sie beim Training ein wenig härter rannehmen.</t>
  </si>
  <si>
    <t>Lleva pasando más tiempo del que me gustaría. Quizás hace falta presionarla un poco más en los entrenamientos.</t>
  </si>
  <si>
    <t>Sta andando avanti da un po' troppo. Ha bisogno di allenarsi un po' di più.</t>
  </si>
  <si>
    <t>这种情况持续得比我预期的要久。或许我需要在训练中对她要求更严一些。</t>
  </si>
  <si>
    <t>Это длится дольше, чем мне бы хотелось. Возможно, мне нужно сильнее нагружать её на тренировках.</t>
  </si>
  <si>
    <t>Isso está acontecendo há mais tempo do que eu gostaria. Talvez eu precise pressioná-la um pouco mais nos treinos.</t>
  </si>
  <si>
    <t>CONF4_Q9_R3_1_M</t>
  </si>
  <si>
    <t>It's been going on for longer than I would like. Perhaps I need to push him a little harder in training.</t>
  </si>
  <si>
    <t>Das geht schon länger so, als mir lieb ist. Vielleicht muss ich ihn beim Training ein wenig härter rannehmen.</t>
  </si>
  <si>
    <t>Lleva pasando más tiempo del que me gustaría. Quizás hace falta presionarlo un poco más en los entrenamientos.</t>
  </si>
  <si>
    <t>这种情况持续得比我预期的要久。或许我需要在训练中对他要求更严一些。</t>
  </si>
  <si>
    <t>Это длится дольше, чем мне бы хотелось. Возможно, мне нужно сильнее нагружать его на тренировках.</t>
  </si>
  <si>
    <t>Isso está acontecendo há mais tempo do que eu gostaria. Talvez eu precise pressioná-lo um pouco mais nos treinos.</t>
  </si>
  <si>
    <t>CONF4_Q9_R3_2_F</t>
  </si>
  <si>
    <t>{[VAR_TM_FIRSTNAME]} needs to pull herself together. We’ve been waiting for results for far too long.</t>
  </si>
  <si>
    <t>{[VAR_TM_FIRSTNAME]} doit se ressaisir, cela fait trop longtemps que l’on attend des résultats.</t>
  </si>
  <si>
    <t>{[VAR_TM_FIRSTNAME]} muss sich jetzt zusammenreißen. Wir warten schon zu lange auf gute Ergebnisse.</t>
  </si>
  <si>
    <t>{[VAR_TM_FIRSTNAME]} tiene que dar un golpe de timón. Llevamos demasiado tiempo esperando resultados.</t>
  </si>
  <si>
    <t>{[VAR_TM_FIRSTNAME]} deve darsi una regolata. È da troppo tempo che aspettiamo risultati da lei.</t>
  </si>
  <si>
    <t>{[VAR_TM_FIRSTNAME]}需要振作起来。我们已经不能再等下去了。</t>
  </si>
  <si>
    <t>{[VAR_TM_FIRSTNAME]} нужно взять себя в руки. Мы слишком долго ждём результатов.</t>
  </si>
  <si>
    <t>{[VAR_TM_FIRSTNAME]} precisa se recompor. Estamos esperando por resultados há muito tempo.</t>
  </si>
  <si>
    <t>CONF4_Q9_R3_2_M</t>
  </si>
  <si>
    <t>{[VAR_TM_FIRSTNAME]} needs to pull himself together. We’ve been waiting for results for far too long.</t>
  </si>
  <si>
    <t>{[VAR_TM_FIRSTNAME]} deve darsi una regolata. È da troppo tempo che aspettiamo risultati da lui.</t>
  </si>
  <si>
    <t>CONF4_Q9_R4_1_F</t>
  </si>
  <si>
    <t>Just you wait - at the next match I'll jump onto the court and take her place!</t>
  </si>
  <si>
    <t>Au prochain match, je prends la raquette !</t>
  </si>
  <si>
    <t>Warten Sie es nur ab: beim nächsten Spiel springe ich auf den Platz und übernehme für sie!</t>
  </si>
  <si>
    <t>Espera, ¡el próximo partido cojo yo la raqueta!</t>
  </si>
  <si>
    <t>La prossima partita gioco io al suo posto!</t>
  </si>
  <si>
    <t>等着瞧吧——下场比赛我就冲上场替她打！</t>
  </si>
  <si>
    <t>Вот увидите — в следующем матче я сам выйду на корт вместо неё!</t>
  </si>
  <si>
    <t>Espere só - na próxima partida eu pulo na quadra e tomo o lugar dela!</t>
  </si>
  <si>
    <t>CONF4_Q9_R4_1_M</t>
  </si>
  <si>
    <t>Just you wait - at the next match I'll jump onto the court and take his place!</t>
  </si>
  <si>
    <t>Warten Sie es nur ab: beim nächsten Spiel springe ich auf den Platz und übernehme für ihn!</t>
  </si>
  <si>
    <t>等着瞧吧——下场比赛我就冲上场替他打！</t>
  </si>
  <si>
    <t>Вот увидите — в следующем матче я сам выйду на корт вместо него!</t>
  </si>
  <si>
    <t>Espere só - na próxima partida eu pulo na quadra e tomo o lugar dele!</t>
  </si>
  <si>
    <t>CONF4_Q9_R4_2_F</t>
  </si>
  <si>
    <t>It makes you wonder if it’s really {[VAR_TM_FIRSTNAME]} playing.</t>
  </si>
  <si>
    <t>C’est à se demander si c’est vraiment {[VAR_TM_FIRSTNAME]} qui joue.</t>
  </si>
  <si>
    <t>Man fragt sich, ob da wirklich {[VAR_TM_FIRSTNAME]} spielt.</t>
  </si>
  <si>
    <t>Te hace preguntarte si es realmente {[VAR_TM_FIRSTNAME]} quien está jugando.</t>
  </si>
  <si>
    <t>A volte mi domando se sia davvero {[VAR_TM_FIRSTNAME]} a giocare.</t>
  </si>
  <si>
    <t>真让人怀疑场上打球的到底是不是{[VAR_TM_FIRSTNAME]}。</t>
  </si>
  <si>
    <t>Начинаешь задумываться, действительно ли это играет {[VAR_TM_FIRSTNAME]}.</t>
  </si>
  <si>
    <t>Faz a gente se perguntar se é realmente {[VAR_TM_FIRSTNAME]} jogando.</t>
  </si>
  <si>
    <t>CONF4_Q9_R4_2_M</t>
  </si>
  <si>
    <t>CONF5_Q1_F</t>
  </si>
  <si>
    <t>How does {[VAR_TM_FULLNAME]} feel after this unexpected defeat?</t>
  </si>
  <si>
    <t>Comment se sent {[VAR_TM_FULLNAME]} après cette défaite inattendue ?</t>
  </si>
  <si>
    <t>Wie fühlt sich {[VAR_TM_FULLNAME]} nach dieser unerwarteten Niederlage?</t>
  </si>
  <si>
    <t>¿Cómo se siente {[VAR_TM_FULLNAME]} después de esta inesperada derrota?</t>
  </si>
  <si>
    <t>Come si sente {[VAR_TM_FULLNAME]} dopo questa sconfitta inaspettata?</t>
  </si>
  <si>
    <t>{[VAR_TM_FULLNAME]}在这场意外失利后感觉如何？</t>
  </si>
  <si>
    <t>Как {[VAR_TM_FULLNAME]} себя чувствует после этого неожиданного поражения?</t>
  </si>
  <si>
    <t>Como {[VAR_TM_FULLNAME]} se sente após esta derrota inesperada?</t>
  </si>
  <si>
    <t>CONF5_Q1_M</t>
  </si>
  <si>
    <t>CONF5_Q1_R1_1_F</t>
  </si>
  <si>
    <t>{[MEDIA/CONF4_Q1_R1_1_F]}</t>
  </si>
  <si>
    <t>CONF5_Q1_R1_1_M</t>
  </si>
  <si>
    <t>{[MEDIA/CONF4_Q1_R1_1_M]}</t>
  </si>
  <si>
    <t>CONF5_Q1_R1_2_F</t>
  </si>
  <si>
    <t>{[MEDIA/CONF4_Q1_R1_2_M]}</t>
  </si>
  <si>
    <t>{[MEDIA/CONF4_Q1_R1_2_F]}</t>
  </si>
  <si>
    <t>CONF5_Q1_R1_2_M</t>
  </si>
  <si>
    <t>CONF5_Q1_R2_1_F</t>
  </si>
  <si>
    <t>{[MEDIA/CONF4_Q1_R2_1_F]}</t>
  </si>
  <si>
    <t>CONF5_Q1_R2_1_M</t>
  </si>
  <si>
    <t>{[MEDIA/CONF4_Q1_R2_1_M]}</t>
  </si>
  <si>
    <t>CONF5_Q1_R2_2_F</t>
  </si>
  <si>
    <t>{[MEDIA/CONF4_Q1_R2_2_F]}</t>
  </si>
  <si>
    <t>CONF5_Q1_R2_2_M</t>
  </si>
  <si>
    <t>{[MEDIA/CONF4_Q1_R2_2_M]}</t>
  </si>
  <si>
    <t>CONF5_Q1_R3_1_F</t>
  </si>
  <si>
    <t>{[MEDIA/CONF4_Q1_R3_1_M]}</t>
  </si>
  <si>
    <t>CONF5_Q1_R3_1_M</t>
  </si>
  <si>
    <t>CONF5_Q1_R3_2_F</t>
  </si>
  <si>
    <t>{[MEDIA/CONF4_Q1_R3_2_F]}</t>
  </si>
  <si>
    <t>CONF5_Q1_R3_2_M</t>
  </si>
  <si>
    <t>{[MEDIA/CONF4_Q1_R3_2_M]}</t>
  </si>
  <si>
    <t>CONF5_Q1_R4_1_F</t>
  </si>
  <si>
    <t>{[MEDIA/CONF4_Q1_R4_1_F]}</t>
  </si>
  <si>
    <t>CONF5_Q1_R4_1_M</t>
  </si>
  <si>
    <t>{[MEDIA/CONF4_Q1_R4_1_M]}</t>
  </si>
  <si>
    <t>CONF5_Q1_R4_2_F</t>
  </si>
  <si>
    <t>Non saprei, sinceramente. Se ne è andata senza aprire bocca.</t>
  </si>
  <si>
    <t>我也说不好。她一言不发就去更衣了。</t>
  </si>
  <si>
    <t>Честно говоря, я не знаю. Она ушла переодеться, не сказав ни слова.</t>
  </si>
  <si>
    <t>Eu honestamente não sei dizer. Ela foi trocar de roupa sem dizer uma palavra.</t>
  </si>
  <si>
    <t>CONF5_Q1_R4_2_M</t>
  </si>
  <si>
    <t>Non saprei, sinceramente. Se ne è andato senza aprire bocca.</t>
  </si>
  <si>
    <t>我也说不好。他一言不发就去更衣了。</t>
  </si>
  <si>
    <t>Честно говоря, я не знаю. Он ушёл переодеться, не сказав ни слова.</t>
  </si>
  <si>
    <t>Eu honestamente não sei dizer. Ele foi trocar de roupa sem dizer uma palavra.</t>
  </si>
  <si>
    <t>CONF5_Q10_F</t>
  </si>
  <si>
    <t>Did {[VAR_TM_LASTOPP_FULLNAME]} surprise you today?</t>
  </si>
  <si>
    <t>{[VAR_TM_LASTOPP_FULLNAME]} vous a-t-elle surprise aujourd’hui ?</t>
  </si>
  <si>
    <t>Hat {[VAR_TM_LASTOPP_FULLNAME]} Sie heute überrascht?</t>
  </si>
  <si>
    <t>¿Te ha sorprendido {[VAR_TM_LASTOPP_FULLNAME]} hoy?</t>
  </si>
  <si>
    <t>È rimasto sorpreso da {[VAR_TM_LASTOPP_FULLNAME]} oggi?</t>
  </si>
  <si>
    <t>今天{[VAR_TM_LASTOPP_FULLNAME]}的表现让您意外吗？</t>
  </si>
  <si>
    <t>{[VAR_TM_LASTOPP_FULLNAME]} удивила вас сегодня?</t>
  </si>
  <si>
    <t>Você acha que {[VAR_TM_LASTOPP_FULLNAME]} te surpreendeu hoje?</t>
  </si>
  <si>
    <t>CONF5_Q10_M</t>
  </si>
  <si>
    <t>{[VAR_TM_LASTOPP_FULLNAME]} vous a-t-il surpris aujourd’hui ?</t>
  </si>
  <si>
    <t>{[VAR_TM_LASTOPP_FULLNAME]} удивил вас сегодня?</t>
  </si>
  <si>
    <t>CONF5_Q10_R1_1_F</t>
  </si>
  <si>
    <t>Absolutely. She played a great match, but despite not being the favorite, if we play well I think victory is a possibility.</t>
  </si>
  <si>
    <t>C’est un match grandiose de sa part, on a beau ne pas être favori, si l’on fait le match parfait, la victoire est envisageable.</t>
  </si>
  <si>
    <t>Aber natürlich. Sie hat ein großartiges Spiel abgeliefert. Auch wenn sie nicht zu den Favoritinnen gehört, denke ich, dass der Sieg in greifbare Nähe rückt.</t>
  </si>
  <si>
    <t>Ya lo creo. Ha hecho un gran partido pero, a pesar de no ser la favorita, si jugamos bien creo que podemos aspirar a la victoria.</t>
  </si>
  <si>
    <t>Certo. Ha giocato una grande partita, nonostante non parta come favorita, se se la gioca bene, potrebbe anche vincere.</t>
  </si>
  <si>
    <t>当然。她打得非常出色。虽然她并不是热门选手，但只要我们发挥好，还是有机会赢的。</t>
  </si>
  <si>
    <t>Конечно. Она сыграла великолепно, и хотя не была фаворитом, при хорошей игре победа вполне была возможна.</t>
  </si>
  <si>
    <t>Com certeza. Ela jogou uma ótima partida, mas apesar de não ser a favorita, se jogarmos bem, acho que a vitória é uma possibilidade.</t>
  </si>
  <si>
    <t>CONF5_Q10_R1_1_M</t>
  </si>
  <si>
    <t>Absolutely. He played a great match, but despite not being the favorite, if we play well I think victory is a possibility.</t>
  </si>
  <si>
    <t>Aber natürlich. Er hat ein großartiges Spiel abgeliefert. Auch wenn er nicht zu den Favoriten gehört, denke ich, dass der Sieg in greifbare Nähe rückt.</t>
  </si>
  <si>
    <t>Ya lo creo. Ha hecho un gran partido pero, a pesar de no ser el favorito, si jugamos bien creo que podemos aspirar a la victoria.</t>
  </si>
  <si>
    <t>Certo. Ha giocato una grande partita, nonostante non parta come favorito, se se la gioca bene, potrebbe anche vincere.</t>
  </si>
  <si>
    <t>当然。他打得非常出色。虽然他并不是热门选手，但只要我们发挥好，还是有机会赢的。</t>
  </si>
  <si>
    <t>Конечно. Он сыграл великолепно, и хотя не был фаворитом, при хорошей игре победа вполне была возможна.</t>
  </si>
  <si>
    <t>Com certeza. Ele jogou uma ótima partida, mas apesar de não ser o favorito, se jogarmos bem, acho que a vitória é uma possibilidade.</t>
  </si>
  <si>
    <t>CONF5_Q10_R1_2_F</t>
  </si>
  <si>
    <t>She wasn’t the favorite, but she played some absolutely fantastic tennis today, so her win makes sense.</t>
  </si>
  <si>
    <t>Elle n’était pas favori mais a produit un tennis absolument fantastique aujourd’hui, sa victoire est logique.</t>
  </si>
  <si>
    <t>Er gehörte nicht zu den Favoriten, aber sie hat heute wirklich richtig gutes Tennis gespielt. Den Sieg hat sie sich redlich verdient.</t>
  </si>
  <si>
    <t>No era la favorita, pero hoy ha jugado un tenis absolutamente fantástico, así que su victoria es lógica.</t>
  </si>
  <si>
    <t>Non era la favorita, ma oggi ha giocato un tennis assolutamente fantastico, quindi la sua vittoria ha proprio senso.</t>
  </si>
  <si>
    <t>她原本不是热门，但今天的网球打得太精彩了，所以赢下比赛也合情合理。</t>
  </si>
  <si>
    <t>Она не была фаворитом, но сегодня показала потрясающий теннис, так что её победа вполне логична.</t>
  </si>
  <si>
    <t>Ela não era a favorita, mas jogou um tênis absolutamente fantástico hoje, então a vitória dela faz sentido.</t>
  </si>
  <si>
    <t>CONF5_Q10_R1_2_M</t>
  </si>
  <si>
    <t>He wasn’t the favorite, but he played some absolutely fantastic tennis today, so his win makes sense.</t>
  </si>
  <si>
    <t>Il n’était pas favori mais a produit un tennis absolument fantastique aujourd’hui, sa victoire est logique.</t>
  </si>
  <si>
    <t>Sie gehörte nicht zu den Favoritinnen, aber er hat heute wirklich richtig gutes Tennis gespielt. Den Sieg hat er sich redlich verdient.</t>
  </si>
  <si>
    <t>No era el favorito, pero hoy ha jugado un tenis absolutamente fantástico, así que su victoria es lógica.</t>
  </si>
  <si>
    <t>Non era il favorito, ma oggi ha giocato un tennis assolutamente fantastico, quindi la sua vittoria ha proprio senso.</t>
  </si>
  <si>
    <t>他原本不是热门，但今天的网球打得太精彩了，所以赢下比赛也合情合理。</t>
  </si>
  <si>
    <t>Он не был фаворитом, но сегодня показал потрясающий теннис, так что его победа вполне логична.</t>
  </si>
  <si>
    <t>Ele não era o favorito, mas jogou um tênis absolutamente fantástico hoje, então a vitória dele faz sentido.</t>
  </si>
  <si>
    <t>CONF5_Q10_R2_1_F</t>
  </si>
  <si>
    <t>Obviously I didn't expect her to be so strong. {[VAR_TM_FIRSTNAME]} just wasn't able to counter {[VAR_TM_LASTOPP_FULLNAME]}'s game.</t>
  </si>
  <si>
    <t>Evidemment, je ne l’attendais pas à ce niveau, {[VAR_TM_FIRSTNAME]} n’a pas su répondre à ce que lui a proposé {[VAR_TM_LASTOPP_FULLNAME]}</t>
  </si>
  <si>
    <t>Ich hätte selbst nicht gedacht, dass sie schon so stark ist. {[VAR_TM_FIRSTNAME]} hatte keine Chance gegen {[VAR_TM_LASTOPP_FULLNAME]}.</t>
  </si>
  <si>
    <t>Obviamente, no esperaba que ella estuviera a ese nivel. {[VAR_TM_FIRSTNAME]} simplemente no ha podido contrarrestar el juego de {[VAR_TM_LASTOPP_FULLNAME]}.</t>
  </si>
  <si>
    <t>Ovviamente non mi aspettavo che fosse così forte. {[VAR_TM_FIRSTNAME]} semplicemente non è stata in grado di contrastare la partita di {[VAR_TM_LASTOPP_FULLNAME]}.</t>
  </si>
  <si>
    <t>说实话，我没想到她会这么强。{[VAR_TM_FIRSTNAME]}就是没能应对{[VAR_TM_LASTOPP_FULLNAME]}的打法。</t>
  </si>
  <si>
    <t>Честно говоря, я не ожидал, что она будет такой сильной. {[VAR_TM_FIRSTNAME]} просто не смогла противопоставить что-то игре {[VAR_TM_LASTOPP_FULLNAME]}.</t>
  </si>
  <si>
    <t>Obviamente eu não esperava que ela fosse tão forte. {[VAR_TM_FIRSTNAME]} simplesmente não conseguiu contra-atacar o jogo de {[VAR_TM_LASTOPP_FULLNAME]}.</t>
  </si>
  <si>
    <t>CONF5_Q10_R2_1_M</t>
  </si>
  <si>
    <t>Obviously I didn't expect him to be so strong. {[VAR_TM_FIRSTNAME]} just wasn't able to counter {[VAR_TM_LASTOPP_FULLNAME]}'s game.</t>
  </si>
  <si>
    <t>Ich hätte selbst nicht gedacht, dass er schon so stark ist. {[VAR_TM_FIRSTNAME]} hatte keine Chance gegen {[VAR_TM_LASTOPP_FULLNAME]}.</t>
  </si>
  <si>
    <t>Obviamente, no esperaba que él estuviera a ese nivel. {[VAR_TM_FIRSTNAME]} simplemente no ha podido contrarrestar el juego de {[VAR_TM_LASTOPP_FULLNAME]}.</t>
  </si>
  <si>
    <t>Ovviamente non mi aspettavo che fosse così forte. {[VAR_TM_FIRSTNAME]} semplicemente non è stato in grado di contrastare la partita di {[VAR_TM_LASTOPP_FULLNAME]}.</t>
  </si>
  <si>
    <t>说实话，我没想到他会这么强。{[VAR_TM_FIRSTNAME]}就是没能应对{[VAR_TM_LASTOPP_FULLNAME]}的打法。</t>
  </si>
  <si>
    <t>Честно говоря, я не ожидал, что он будет таким сильным. {[VAR_TM_FIRSTNAME]} просто не смог противопоставить что-то игре {[VAR_TM_LASTOPP_FULLNAME]}.</t>
  </si>
  <si>
    <t>Obviamente eu não esperava que ele fosse tão forte. {[VAR_TM_FIRSTNAME]} simplesmente não conseguiu contra-atacar o jogo de {[VAR_TM_LASTOPP_FULLNAME]}.</t>
  </si>
  <si>
    <t>CONF5_Q10_R2_2_F</t>
  </si>
  <si>
    <t>Totally. We were expecting a quiet match with {[VAR_TM_FIRSTNAME]}, and we weren’t able to react quick enough to what we were seeing from {[VAR_TM_LASTOPP_FULLNAME]}.</t>
  </si>
  <si>
    <t>Complètement, nous nous attendions à un match tranquille avec {[VAR_TM_FIRSTNAME]} et nous n’avons pas pu réagir face à la performance de {[VAR_TM_LASTOPP_FULLNAME]}.</t>
  </si>
  <si>
    <t>Absolut. Wir hatten ein eher ruhiges Spiel gegen {[VAR_TM_FIRSTNAME]} erwartet und konnten nicht schnell genug darauf reagieren, was {[VAR_TM_LASTOPP_FULLNAME]} dann geliefert hat.</t>
  </si>
  <si>
    <t>Completamente. Esperábamos un partido tranquilo para {[VAR_TM_FIRSTNAME]} y no pudimos reaccionar lo suficientemente rápido a lo que veíamos en {[VAR_TM_LASTOPP_FULLNAME]}.</t>
  </si>
  <si>
    <t>Certo. Ci aspettavamo una partita tranquilla con {[VAR_TM_FIRSTNAME]} e non siamo stati in grado di reagire abbastanza rapidamente a ciò che stavamo vedendo da {[VAR_TM_LASTOPP_FULLNAME]}.</t>
  </si>
  <si>
    <t>完全同意。我们原以为对阵{[VAR_TM_FIRSTNAME]}，会轻松取胜，结果对{[VAR_TM_LASTOPP_FULLNAME]}的表现反应不及。</t>
  </si>
  <si>
    <t>Абсолютно. Мы ожидали спокойный матч для {[VAR_TM_FIRSTNAME]}, но не смогли достаточно быстро реагировать на то, что показывала {[VAR_TM_LASTOPP_FULLNAME]}.</t>
  </si>
  <si>
    <t>Totalmente. Estávamos esperando uma partida tranquila com {[VAR_TM_FIRSTNAME]}, e não conseguimos reagir rápido o suficiente ao que estávamos vendo de {[VAR_TM_LASTOPP_FULLNAME]}.</t>
  </si>
  <si>
    <t>CONF5_Q10_R2_2_M</t>
  </si>
  <si>
    <t>Абсолютно. Мы ожидали спокойный матч для {[VAR_TM_FIRSTNAME]}, но не смогли достаточно быстро реагировать на то, что показывал {[VAR_TM_LASTOPP_FULLNAME]}.</t>
  </si>
  <si>
    <t>CONF5_Q10_R3_1_F</t>
  </si>
  <si>
    <t>I knew she could play this well, but I was surprised that she kept it up throughout the match.</t>
  </si>
  <si>
    <t>Je savais qu’elle était capable de jouer à un tel niveau, ce qui m’a surpris c’est sa régularité sur l’ensemble du match.</t>
  </si>
  <si>
    <t>Ich wusste, dass sie so gut spielen konnte, aber ich war wirklich überrascht, dass sie das Niveau während des gesamten Spiels beibehalten hat.</t>
  </si>
  <si>
    <t>Sabía que podía jugar así de bien, pero me sorprendió que mantuviera ese nivel durante todo el partido.</t>
  </si>
  <si>
    <t>Sapevo che poteva giocare così bene, ma sono rimasto sorpreso che abbia continuato così per tutta la partita.</t>
  </si>
  <si>
    <t>我知道她能打得这么好，但没想到她能全场都保持这种水准。</t>
  </si>
  <si>
    <t>Я знал, что она способна так играть, но удивлён, что она смогла держать такой уровень весь матч.</t>
  </si>
  <si>
    <t>Eu sabia que ela podia jogar tão bem, mas fiquei surpreso que ela manteve isso durante toda a partida.</t>
  </si>
  <si>
    <t>CONF5_Q10_R3_1_M</t>
  </si>
  <si>
    <t>I knew he could play this well, but I was surprised that he kept it up throughout the match.</t>
  </si>
  <si>
    <t>Je savais qu’il était capable de jouer à un tel niveau, ce qui m’a surpris c’est sa régularité sur l’ensemble du match.</t>
  </si>
  <si>
    <t>Ich wusste, dass er so gut spielen konnte, aber ich war wirklich überrascht, dass er das Niveau während des gesamten Spiels beibehalten hat.</t>
  </si>
  <si>
    <t>我知道他能打得这么好，但没想到他能全场都保持这种水准。</t>
  </si>
  <si>
    <t>Я знал, что он способен так играть, но удивлён, что он смог держать такой уровень весь матч.</t>
  </si>
  <si>
    <t>Eu sabia que ele podia jogar tão bem, mas fiquei surpreso que ele manteve isso durante toda a partida.</t>
  </si>
  <si>
    <t>CONF5_Q10_R3_2_F</t>
  </si>
  <si>
    <t>She had already proven what she was capable of, but she hadn’t done it for a whole match yet, so bravo {[VAR_TM_LASTOPP_FIRSTNAME]}.</t>
  </si>
  <si>
    <t>Elle a déjà prouvé l’ensemble de ses qualités mais elle ne l’avait pas encore fait sur un match entier, bravo à {[VAR_TM_LASTOPP_FIRSTNAME]}.</t>
  </si>
  <si>
    <t>Sie hatte bereits gezeigt, wozu sie in der Lage ist, aber bisher noch nie während eines gesamten Spiels. Also ja, gut gemacht, {[VAR_TM_LASTOPP_FIRSTNAME]}.</t>
  </si>
  <si>
    <t>Ya había demostrado de lo que era capaz, pero aún no lo había mantenido durante todo un partido, así que enhorabuena a {[VAR_TM_LASTOPP_FIRSTNAME]}.</t>
  </si>
  <si>
    <t>Aveva già dimostrato di cosa era capace, ma non l'aveva ancora fatto per un'intera partita, quindi brava {[VAR_TM_LASTOPP_FIRSTNAME]}.</t>
  </si>
  <si>
    <t>她早就证明过自己的实力，但之前还没能整场都做到。今天她做到了，为{[VAR_TM_LASTOPP_FIRSTNAME]}喝彩。</t>
  </si>
  <si>
    <t>Она уже показывала, на что способна, но ещё ни разу не держала такой уровень весь матч, так что — браво, {[VAR_TM_LASTOPP_FIRSTNAME]}.</t>
  </si>
  <si>
    <t>Ela já tinha provado do que era capaz, mas ainda não tinha feito isso em uma partida inteira, então parabéns {[VAR_TM_LASTOPP_FIRSTNAME]}.</t>
  </si>
  <si>
    <t>CONF5_Q10_R3_2_M</t>
  </si>
  <si>
    <t>He had already proven what he was capable of, but he hadn’t done it for a whole match yet, so bravo {[VAR_TM_LASTOPP_FIRSTNAME]}.</t>
  </si>
  <si>
    <t>Il a déjà prouvé l’ensemble de ses qualités mais il ne l’avait pas encore fait sur un match entier, bravo à {[VAR_TM_LASTOPP_FIRSTNAME]}.</t>
  </si>
  <si>
    <t>Er hatte bereits gezeigt, wozu er in der Lage ist, aber bisher noch nie während eines gesamten Spiels. Also ja, gut gemacht, {[VAR_TM_LASTOPP_FIRSTNAME]}.</t>
  </si>
  <si>
    <t>Aveva già dimostrato di cosa era capace, ma non l'aveva ancora fatto per un'intera partita, quindi bravo {[VAR_TM_LASTOPP_FIRSTNAME]}.</t>
  </si>
  <si>
    <t>他早就证明过自己的实力，但之前还没能整场都做到。今天他做到了，为{[VAR_TM_LASTOPP_FIRSTNAME]}喝彩。</t>
  </si>
  <si>
    <t>Он уже показывал, на что способен, но ещё ни разу не держал такой уровень весь матч, так что — браво, {[VAR_TM_LASTOPP_FIRSTNAME]}.</t>
  </si>
  <si>
    <t>Ele já tinha provado do que era capaz, mas ainda não tinha feito isso em uma partida inteira, então parabéns {[VAR_TM_LASTOPP_FIRSTNAME]}.</t>
  </si>
  <si>
    <t>CONF5_Q10_R4_1_F</t>
  </si>
  <si>
    <t>Not at all. The media and the bookies may have decided she's not the favorite, but I was ready for something like this.</t>
  </si>
  <si>
    <t>Pas du tout, les médias et les parieurs n’en ont pas fait leur favori mais c’est exactement ce à quoi je m’attendais.</t>
  </si>
  <si>
    <t>Überhaupt nicht. Die Medien und die Buchmacher hatten zwar entschieden, dass sie nicht die Favoritin ist, aber ich war auf so etwas vorbereitet.</t>
  </si>
  <si>
    <t>Pues no. Puede que la prensa y las casas de apuestas hayan decidido que no era la favorita, pero yo ya me esperaba algo como esto.</t>
  </si>
  <si>
    <t>Niente affatto. I media e gli allibratori potrebbero aver deciso che non è la favorita, ma ero pronto per qualcosa del genere.</t>
  </si>
  <si>
    <t>一点也不意外。媒体和博彩公司可能认定她不是热门，但我早有准备。</t>
  </si>
  <si>
    <t>Совсем нет. СМИ и букмекеры могли решить, что она не фаворит, но я был готов к такому сценарию.</t>
  </si>
  <si>
    <t>Nem um pouco. A mídia e os apostadores podem ter decidido que ela não é a favorita, mas eu estava pronto para algo assim.</t>
  </si>
  <si>
    <t>CONF5_Q10_R4_1_M</t>
  </si>
  <si>
    <t>Not at all. The media and the bookies may have decided he's not the favorite, but I was ready for something like this.</t>
  </si>
  <si>
    <t>Überhaupt nicht. Die Medien und die Buchmacher hatten zwar entschieden, dass er nicht der Favorit ist, aber ich war auf so etwas vorbereitet.</t>
  </si>
  <si>
    <t>Pues no. Puede que la prensa y las casas de apuestas hayan decidido que no era el favorito, pero yo ya me esperaba algo como esto.</t>
  </si>
  <si>
    <t>一点也不意外。媒体和博彩公司可能认定他不是热门，但我早有准备。</t>
  </si>
  <si>
    <t>Совсем нет. СМИ и букмекеры могли решить, что он не фаворит, но я был готов к такому сценарию.</t>
  </si>
  <si>
    <t>Nem um pouco. A mídia e os apostadores podem ter decidido que ele não é o favorito, mas eu estava pronto para algo assim.</t>
  </si>
  <si>
    <t>CONF5_Q10_R4_2_F</t>
  </si>
  <si>
    <t>You’re all obsessed with picking a favorite all the time, but all the professional players can play at a high level. {[VAR_TM_LASTOPP_FIRSTNAME]} was the one to do it today.</t>
  </si>
  <si>
    <t>Vous avez une manie à toujours choisir un favori mais tous les joueurs professionnels peuvent jouer à très haut niveau, {[VAR_TM_LASTOPP_FIRSTNAME]} l’a fait aujourd’hui.</t>
  </si>
  <si>
    <t>Sie sind alle so damit beschäftigt, sich einen Favoriten herauszupicken, dabei spielen alle Profispieler auf einem sehr hohen Niveau. Heute hatte {[VAR_TM_LASTOPP_FIRSTNAME]} eben die Nase vorn.</t>
  </si>
  <si>
    <t>Os obsesionáis con el término "favoritos", pero cualquier profesional puede jugar a un alto nivel. {[VAR_TM_LASTOPP_FIRSTNAME]} lo ha hecho hoy.</t>
  </si>
  <si>
    <t>Siete tutti ossessionati dalla scelta di una favorita, ma tutti i giocatori professionisti possono giocare ad alto livello. {[VAR_TM_LASTOPP_FIRSTNAME]} è stato l'unica a farlo oggi.</t>
  </si>
  <si>
    <t>你们总执着于认定热门选手，但所有职业球员都具备高水平竞技能力。今天只是恰巧由{[VAR_TM_LASTOPP_FIRSTNAME]}展现出来了。</t>
  </si>
  <si>
    <t>Вы всё время ищете фаворитов, но все профессионалы способны играть на высоком уровне. Сегодня это удалось {[VAR_TM_LASTOPP_FIRSTNAME]}.</t>
  </si>
  <si>
    <t>Vocês estão todos obcecados em escolher um favorito o tempo todo, mas todos os jogadores profissionais podem jogar em alto nível. {[VAR_TM_LASTOPP_FIRSTNAME]} foi quem conseguiu hoje.</t>
  </si>
  <si>
    <t>CONF5_Q10_R4_2_M</t>
  </si>
  <si>
    <t>Siete tutti ossessionati dalla scelta di un favorito, ma tutti i giocatori professionisti possono giocare ad alto livello. {[VAR_TM_LASTOPP_FIRSTNAME]} è stato l'unico a farlo oggi.</t>
  </si>
  <si>
    <t>CONF5_Q2_F</t>
  </si>
  <si>
    <t>How do you explain this disappointing turn of events?</t>
  </si>
  <si>
    <t>Comment expliquer une désillusion pareille ?</t>
  </si>
  <si>
    <t>Wie erklären Sie sich diese enttäuschende Wendung der Ereignisse?</t>
  </si>
  <si>
    <t>¿Cómo explicas este decepcionante giro de los acontecimientos?</t>
  </si>
  <si>
    <t>Come spiega una delusione simile?</t>
  </si>
  <si>
    <t>您如何解释这次令人失望的赛果？</t>
  </si>
  <si>
    <t>Как вы объясните такое разочаровывающее развитие событий?</t>
  </si>
  <si>
    <t>Como você explica essa reviravolta decepcionante nos eventos?</t>
  </si>
  <si>
    <t>CONF5_Q2_M</t>
  </si>
  <si>
    <t>CONF5_Q2_R1_1_F</t>
  </si>
  <si>
    <t>I think {[VAR_TM_LASTOPP_NAME]} was simply the better player today.</t>
  </si>
  <si>
    <t>Je pense que {[VAR_TM_LASTOPP_NAME]} était tout simplement meilleure qu'elle aujourd’hui.</t>
  </si>
  <si>
    <t>Ich denke, {[VAR_TM_LASTOPP_NAME]} war einfach besser heute.</t>
  </si>
  <si>
    <t>Sencillamente, creo que {[VAR_TM_LASTOPP_NAME]} ha jugado mejor.</t>
  </si>
  <si>
    <t>Credo che {[VAR_TM_LASTOPP_NAME]} sia stata semplicemente la giocatrice migliore oggi.</t>
  </si>
  <si>
    <t>我认为{[VAR_TM_LASTOPP_NAME]}今天确实是更出色的球员。</t>
  </si>
  <si>
    <t>Думаю, сегодня {[VAR_TM_LASTOPP_NAME]} просто была сильнее.</t>
  </si>
  <si>
    <t>Eu acho que {[VAR_TM_LASTOPP_NAME]} foi simplesmente a melhor jogadora hoje.</t>
  </si>
  <si>
    <t>CONF5_Q2_R1_1_M</t>
  </si>
  <si>
    <t>Je pense que {[VAR_TM_LASTOPP_NAME]} était tout simplement meilleur que lui aujourd’hui.</t>
  </si>
  <si>
    <t>Credo che {[VAR_TM_LASTOPP_NAME]} sia stato semplicemente il giocatore migliore oggi.</t>
  </si>
  <si>
    <t>Думаю, сегодня {[VAR_TM_LASTOPP_NAME]} просто был сильнее.</t>
  </si>
  <si>
    <t>Eu acho que {[VAR_TM_LASTOPP_NAME]} foi simplesmente o melhor jogador hoje.</t>
  </si>
  <si>
    <t>CONF5_Q2_R1_2_F</t>
  </si>
  <si>
    <t>There’s not a whole lot to explain. {[VAR_TM_LASTOPP_NAME]} was the best player on the court.</t>
  </si>
  <si>
    <t>Il n’y a pas grand-chose à expliquer, {[VAR_TM_LASTOPP_NAME]} était la meilleure joueuse sur le terrain.</t>
  </si>
  <si>
    <t>Da gibt es gar nicht viel zu erklären. {[VAR_TM_LASTOPP_NAME]} hat heute einfach am besten gespielt.</t>
  </si>
  <si>
    <t>No hay mucho más que explicar. {[VAR_TM_LASTOPP_NAME]} ha desplegado un mejor tenis en el campo.</t>
  </si>
  <si>
    <t>Non c'è molto da spiegare. {[VAR_TM_LASTOPP_NAME]} è stata la migliore giocatrice in campo.</t>
  </si>
  <si>
    <t>没什么需要过多解释的。{[VAR_TM_LASTOPP_NAME]}就是场上表现最佳的选手。</t>
  </si>
  <si>
    <t>Тут особо нечего объяснять — {[VAR_TM_LASTOPP_NAME]} была лучшей на корте.</t>
  </si>
  <si>
    <t>Não há muito o que explicar. {[VAR_TM_LASTOPP_NAME]} foi a melhor jogadora em quadra.</t>
  </si>
  <si>
    <t>CONF5_Q2_R1_2_M</t>
  </si>
  <si>
    <t>Il n’y a pas grand-chose à expliquer, {[VAR_TM_LASTOPP_NAME]} était le meilleur joueur sur le terrain.</t>
  </si>
  <si>
    <t>Non c'è molto da spiegare. {[VAR_TM_LASTOPP_NAME]} è stato il miglior giocatore in campo.</t>
  </si>
  <si>
    <t>Тут особо нечего объяснять — {[VAR_TM_LASTOPP_NAME]} был лучшим на корте.</t>
  </si>
  <si>
    <t>Não há muito o que explicar. {[VAR_TM_LASTOPP_NAME]} foi o melhor jogador em quadra.</t>
  </si>
  <si>
    <t>CONF5_Q2_R2_1_F</t>
  </si>
  <si>
    <t>{[VAR_TM_FIRSTNAME]} didn't bring her A-game today, and you could see it on the court.</t>
  </si>
  <si>
    <t>{[VAR_TM_FIRSTNAME]} n'était pas en pleine possession de ses moyens aujourd'hui. Cela s’est ressenti sur le court.</t>
  </si>
  <si>
    <t>{[VAR_TM_FIRSTNAME]} hat heute nicht unbedingt durch besondere Leistung geglänzt und das konnte man auf dem Platz auch deutlich spüren.</t>
  </si>
  <si>
    <t>Tal como se ha visto, {[VAR_TM_FIRSTNAME]} no ha exhibido hoy su mejor tenis.</t>
  </si>
  <si>
    <t>{[VAR_TM_FIRSTNAME]} non ha dato il 100% oggi e in campo si vedeva.</t>
  </si>
  <si>
    <t>{[VAR_TM_FIRSTNAME]}今天未发挥出最佳水平，这在场上显而易见。</t>
  </si>
  <si>
    <t>{[VAR_TM_FIRSTNAME]} сегодня была не в своей лучшей форме — это было видно по игре.</t>
  </si>
  <si>
    <t>{[VAR_TM_FIRSTNAME]} não trouxe seu melhor jogo hoje, e isso pôde ser visto em quadra.</t>
  </si>
  <si>
    <t>CONF5_Q2_R2_1_M</t>
  </si>
  <si>
    <t>{[VAR_TM_FIRSTNAME]} didn't bring his A-game today, and you could see it on the court.</t>
  </si>
  <si>
    <t>{[VAR_TM_FIRSTNAME]} non ha portato il suo A-game oggi e potresti vederlo in campo.</t>
  </si>
  <si>
    <t>{[VAR_TM_FIRSTNAME]} сегодня был не в своей лучшей форме — это было видно по игре.</t>
  </si>
  <si>
    <t>CONF5_Q2_R2_2_F</t>
  </si>
  <si>
    <t>I don’t think {[VAR_TM_FIRSTNAME]} was at 100% during the match. It’s as simple as that.</t>
  </si>
  <si>
    <t>Je pense que {[VAR_TM_FIRSTNAME]} n’était pas à 100% durant ce match, c’est aussi simple que cela.</t>
  </si>
  <si>
    <t>Ich glaube nicht, dass {[VAR_TM_FIRSTNAME]} während des Spiels heute 100 % auf der Höhe war. Mehr kann ich dazu nicht sagen.</t>
  </si>
  <si>
    <t>No creo que {[VAR_TM_FIRSTNAME]} estuviera al cien por cien durante el partido. Así de simple.</t>
  </si>
  <si>
    <t>Non credo che {[VAR_TM_FIRSTNAME]} fosse al 100% durante la partita. Tutto qui.</t>
  </si>
  <si>
    <t>我认为{[VAR_TM_FIRSTNAME]}本场比赛不在巅峰状态，原因就这么简单。</t>
  </si>
  <si>
    <t>Думаю, {[VAR_TM_FIRSTNAME]} просто не была на 100% готова. Всё очень просто.</t>
  </si>
  <si>
    <t>Eu não acho que {[VAR_TM_FIRSTNAME]} estava 100% durante a partida. É tão simples quanto isso.</t>
  </si>
  <si>
    <t>CONF5_Q2_R2_2_M</t>
  </si>
  <si>
    <t>Думаю, {[VAR_TM_FIRSTNAME]} просто не был на 100% готов. Всё очень просто.</t>
  </si>
  <si>
    <t>CONF5_Q2_R3_1_F</t>
  </si>
  <si>
    <t>This is on me - I made some tactical errors and I take full responsibility for today's defeat.</t>
  </si>
  <si>
    <t>J'ai fait des erreurs sur le plan tactique, j'assume l'entière responsabilité de cette défaite.</t>
  </si>
  <si>
    <t>Das ist meine Schuld. Ich habe einige taktische Fehler gemacht und ich übernehme die volle Verantwortung für diese Niederlage heute.</t>
  </si>
  <si>
    <t>Esto depende de mí: cometí algunos errores tácticos y asumo toda la responsabilidad por la derrota de hoy.</t>
  </si>
  <si>
    <t>Mea culpa. Ho commesso degli errori tattici e mi assumo la piena responsabilità della sconfitta di oggi.</t>
  </si>
  <si>
    <t>责任在我——我的战术安排有误，愿为今日失利全权负责。</t>
  </si>
  <si>
    <t>Это моя вина — я допустил тактические ошибки и полностью беру ответственность за поражение.</t>
  </si>
  <si>
    <t>A culpa é minha - cometi alguns erros táticos e assumo total responsabilidade pela derrota de hoje.</t>
  </si>
  <si>
    <t>CONF5_Q2_R3_1_M</t>
  </si>
  <si>
    <t>CONF5_Q2_R3_2_F</t>
  </si>
  <si>
    <t>The blame shouldn’t go to {[VAR_TM_FIRSTNAME]}. I failed to provide her with the key tactics that she needed today.</t>
  </si>
  <si>
    <t>{[VAR_TM_FIRSTNAME]} n’y est pour rien, je ne lui ai pas donné les bonnes clés tactiques aujourd’hui.</t>
  </si>
  <si>
    <t>{[VAR_TM_FIRSTNAME]} sollte wirklich nicht die Schuld zugesprochen werden. Ich hätte sie besser auf die wichtigsten Taktiken vorbereiten sollen. Das hätte sie heute weitergebracht.</t>
  </si>
  <si>
    <t>No hay que echarle la culpa a {[VAR_TM_FIRSTNAME]}. No le proporcioné las tácticas clave que necesitaba.</t>
  </si>
  <si>
    <t>La colpa non dovrebbe andare a {[VAR_TM_FIRSTNAME]}. Non sono riuscito a fornirle le tattiche chiave di cui aveva bisogno oggi.</t>
  </si>
  <si>
    <t>责任不在{[VAR_TM_FIRSTNAME]}，是我没能给她提供今天所需的关键战术。</t>
  </si>
  <si>
    <t>{[VAR_TM_FIRSTNAME]} не виновата. Я не предоставил ей те ключевые тактические решения, которые были нужны сегодня.</t>
  </si>
  <si>
    <t>A culpa não deve ir para {[VAR_TM_FIRSTNAME]}. Falhei em fornecer a ela as táticas chave que ela precisava hoje.</t>
  </si>
  <si>
    <t>CONF5_Q2_R3_2_M</t>
  </si>
  <si>
    <t>The blame shouldn’t go to {[VAR_TM_FIRSTNAME]}. I failed to provide him with the key tactics that he needed today.</t>
  </si>
  <si>
    <t>{[VAR_TM_FIRSTNAME]} sollte wirklich nicht die Schuld zugesprochen werden. Ich hätte ihn besser auf die wichtigsten Taktiken vorbereiten sollen. Das hätte ihn heute weitergebracht.</t>
  </si>
  <si>
    <t>La colpa non dovrebbe andare a {[VAR_TM_FIRSTNAME]}. Non sono riuscito a fornirgli le tattiche chiave di cui aveva bisogno oggi.</t>
  </si>
  <si>
    <t>责任不在{[VAR_TM_FIRSTNAME]}，是我没能给他提供今天所需的关键战术。</t>
  </si>
  <si>
    <t>{[VAR_TM_FIRSTNAME]} не виноват. Я не предоставил ему те ключевые тактические решения, которые были нужны сегодня.</t>
  </si>
  <si>
    <t>A culpa não deve ir para {[VAR_TM_FIRSTNAME]}. Falhei em fornecer a ele as táticas chave que ele precisava hoje.</t>
  </si>
  <si>
    <t>CONF5_Q2_R4_1_F</t>
  </si>
  <si>
    <t>When you're playing at this level, the difference between winning and losing can be very slim. Her opponent had the upper hand today, that's all.</t>
  </si>
  <si>
    <t>Quand on joue à ce niveau, les matchs se jouent à peu de choses. Son adversaire a tout simplement eu plus de réussite aujourd'hui.</t>
  </si>
  <si>
    <t>Wenn man auf diesem Niveau spielt, dann sind es oft Winzigkeiten, die über Sieg oder Niederlage entscheiden. Ihre Gegnerin hatte heute die Oberhand, das ist alles.</t>
  </si>
  <si>
    <t>Cuando juegas a este nivel, la línea entre la victoria y la derrota puede ser muy fina. Sencillamente, hoy su oponente ha estado mejor que ella, eso es todo.</t>
  </si>
  <si>
    <t>Quando giochi a questo livello, la differenza tra vincere e perdere può essere molto sottile. La sua avversaria oggi ha avuto la meglio oggi, tutto qui.</t>
  </si>
  <si>
    <t>在这种级别的比赛中，胜负往往就在一线之间。今天她的对手略占上风，仅此而已。</t>
  </si>
  <si>
    <t>На таком уровне разница между победой и поражением минимальна. Сегодня соперница просто была чуть лучше.</t>
  </si>
  <si>
    <t>Quando você está jogando neste nível, a diferença entre ganhar e perder pode ser muito pequena. A adversária dela teve a vantagem hoje, só isso.</t>
  </si>
  <si>
    <t>CONF5_Q2_R4_1_M</t>
  </si>
  <si>
    <t>When you're playing at this level, the difference between winning and losing can be very slim. His opponent had the upper hand today, that's all.</t>
  </si>
  <si>
    <t>Wenn man auf diesem Niveau spielt, dann sind es oft Winzigkeiten, die über Sieg oder Niederlage entscheiden. Sein Gegner hatte heute die Oberhand, das ist alles.</t>
  </si>
  <si>
    <t>Cuando juegas a este nivel, la línea entre la victoria y la derrota puede ser muy fina. Sencillamente, hoy su oponente ha estado mejor que él, eso es todo.</t>
  </si>
  <si>
    <t>Quando giochi a questo livello, la differenza tra vincere e perdere può essere molto sottile. Il suo avversario oggi ha avuto la meglio oggi, tutto qui.</t>
  </si>
  <si>
    <t>在这种级别的比赛中，胜负往往就在一线之间。今天他的对手略占上风，仅此而已。</t>
  </si>
  <si>
    <t>На таком уровне разница между победой и поражением минимальна. Сегодня соперник просто был чуть лучше.</t>
  </si>
  <si>
    <t>Quando você está jogando neste nível, a diferença entre ganhar e perder pode ser muito pequena. O adversário dele teve a vantagem hoje, só isso.</t>
  </si>
  <si>
    <t>CONF5_Q2_R4_2_F</t>
  </si>
  <si>
    <t>It’s a mix of things that turned the match in {[VAR_TM_LASTOPP_NAME]}’s favor. There’s no bigger reason for it.</t>
  </si>
  <si>
    <t>C’est un ensemble de détails et d’éléments qui ont tourné en faveur de {[VAR_TM_LASTOPP_NAME]}, tout simplement</t>
  </si>
  <si>
    <t>Eine Reihe von Dingen haben heute dazu geführt, dass {[VAR_TM_LASTOPP_NAME]} gewonnen hat. Das ist alles, mehr gibt es dazu nicht zu sagen.</t>
  </si>
  <si>
    <t>Ha habido una serie de factores que han inclinado la balanza a favor de {[VAR_TM_LASTOPP_NAME]}. No hay que darle más vueltas.</t>
  </si>
  <si>
    <t>È un insieme di cose che hanno portato la partita in favore di {[VAR_TM_LASTOPP_NAME]}. Non c'è altro motivo.</t>
  </si>
  <si>
    <t>有许多因素让比赛倾向了{[VAR_TM_LASTOPP_NAME]}一方，没有更大的原因。</t>
  </si>
  <si>
    <t>Решили несколько факторов одновременно. Нет одной главной причины — всё сложилось в пользу {[VAR_TM_LASTOPP_NAME]}.</t>
  </si>
  <si>
    <t>É uma combinação de coisas que virou a partida a favor de {[VAR_TM_LASTOPP_NAME]}. Não há um motivo maior para isso.</t>
  </si>
  <si>
    <t>CONF5_Q2_R4_2_M</t>
  </si>
  <si>
    <t>CONF5_Q3_F</t>
  </si>
  <si>
    <t>Your player seemed very sure of herself before the match. Do you think that did her a disservice today?</t>
  </si>
  <si>
    <t>Votre joueuse paraissait bien sûre d'elle avant la rencontre, cela a-t-il joué en sa défaveur aujourd’hui ?</t>
  </si>
  <si>
    <t>Ihre Spielerin wirkte heute vor dem Spiel sehr selbstbewusst. Wäre es möglich, dass sie sich damit keinen Gefallen getan hat?</t>
  </si>
  <si>
    <t>Tu tenista parecía muy segura de sí misma antes del partido. ¿Crees que eso le ha perjudicado?</t>
  </si>
  <si>
    <t>La sua giocatrice sembrava molto sicura di sé prima della partita. Crede che questa sicurezza le sia stata sfavorevole?</t>
  </si>
  <si>
    <t>您的球员赛前显得过于自信。您认为这是否影响了她的发挥？</t>
  </si>
  <si>
    <t>До матча ваша игрокиня выглядела очень уверенной. Думаете, это сыграло с ней злую шутку?</t>
  </si>
  <si>
    <t>Sua jogadora parecia muito confiante antes da partida. Você acha que isso a prejudicou hoje?</t>
  </si>
  <si>
    <t>CONF5_Q3_M</t>
  </si>
  <si>
    <t>Your player seemed very sure of himself before the match. Do you think that did him a disservice today?</t>
  </si>
  <si>
    <t>Votre joueur paraissait bien sûr de lui avant la rencontre, cela a-t-il joué en sa défaveur aujourd’hui ?</t>
  </si>
  <si>
    <t>Ìhr Spieler wirkte heute vor dem Spiel sehr selbstbewusst. Wäre es möglich, dass er sich damit keinen Gefallen getan hat?</t>
  </si>
  <si>
    <t>Tu tenista parecía muy seguro de sí mismo antes del partido. ¿Crees que eso le ha perjudicado?</t>
  </si>
  <si>
    <t>Il suo giocatore sembrava molto sicuro di sé prima della partita. Crede che questa sicurezza gli sia stata sfavorevole?</t>
  </si>
  <si>
    <t>您的球员赛前显得过于自信。您认为这是否影响了他的发挥？</t>
  </si>
  <si>
    <t>До матча ваш игрок выглядел очень уверенным. Думаете, это сыграло с ним злую шутку?</t>
  </si>
  <si>
    <t>Seu jogador parecia muito confiante antes da partida. Você acha que isso o prejudicou hoje?</t>
  </si>
  <si>
    <t>CONF5_Q3_R1_1_F</t>
  </si>
  <si>
    <t>{[VAR_TM_FIRSTNAME]} has always been very confident, that's what makes a good player a great player! Don't interpret that as disrespect toward {[VAR_TM_LASTOPP_FULLNAME]}.</t>
  </si>
  <si>
    <t>{[VAR_TM_FIRSTNAME]} a toujours une grande confiance en elle, c’est ce qui caractérise les plus grands ! Il ne faut pas voir cela comme un manque de respect à {[VAR_TM_LASTOPP_FULLNAME]}.</t>
  </si>
  <si>
    <t>{[VAR_TM_FIRSTNAME]} war schon immer sehr selbstbewusst. Das macht aus einer guten Spielerin am Ende eine herausragende Spielerin! Interpretieren Sie das nicht als Respektlosigkeit gegenüber {[VAR_TM_LASTOPP_FULLNAME]}.</t>
  </si>
  <si>
    <t>{[VAR_TM_FIRSTNAME]} siempre ha sido así; la confianza en uno mismo es lo que convierte a un buen tenista en un gran tenista. No hay que interpretar eso como una falta de respeto hacia {[VAR_TM_LASTOPP_FULLNAME]}.</t>
  </si>
  <si>
    <t>{[VAR_TM_FIRSTNAME]} è sempre stata molto fiduciosa, questo è ciò che rende una buona giocatrice una grande giocatrice! Non si deve interpretare come una mancanza di rispetto nei confronti di {[VAR_TM_LASTOPP_FULLNAME]}.</t>
  </si>
  <si>
    <t>{[VAR_TM_FIRSTNAME]}向来充满自信，这正是优秀球员迈向卓越的关键！请勿将此解读为对{[VAR_TM_LASTOPP_FULLNAME]}的不敬。</t>
  </si>
  <si>
    <t>{[VAR_TM_FIRSTNAME]} всегда была очень уверенной — именно это делает хороших игроков великими! Не стоит воспринимать это как неуважение к {[VAR_TM_LASTOPP_FULLNAME]}.</t>
  </si>
  <si>
    <t>{[VAR_TM_FIRSTNAME]} sempre foi muito confiante, é isso que faz um bom jogador se tornar um grande jogador! Não interprete isso como desrespeito a {[VAR_TM_LASTOPP_FULLNAME]}.</t>
  </si>
  <si>
    <t>CONF5_Q3_R1_1_M</t>
  </si>
  <si>
    <t>{[VAR_TM_FIRSTNAME]} a toujours une grande confiance en lui, c’est ce qui caractérise les plus grands ! Il ne faut pas voir cela comme un manque de respect à {[VAR_TM_LASTOPP_FULLNAME]}.</t>
  </si>
  <si>
    <t>{[VAR_TM_FIRSTNAME]} war schon immer sehr selbstbewusst. Das macht aus einem guten Spieler am Ende einen herausragenden Spieler! Interpretieren Sie das nicht als Respektlosigkeit gegenüber {[VAR_TM_LASTOPP_FULLNAME]}.</t>
  </si>
  <si>
    <t>{[VAR_TM_FIRSTNAME]} è sempre stato molto fiducioso, questo è ciò che rende un buon giocatore un grande giocatore! Non si deve interpretare come una mancanza di rispetto nei confronti di {[VAR_TM_LASTOPP_FULLNAME]}.</t>
  </si>
  <si>
    <t>{[VAR_TM_FIRSTNAME]} всегда был очень уверенным — именно это делает хороших игроков великими! Не стоит воспринимать это как неуважение к {[VAR_TM_LASTOPP_FULLNAME]}.</t>
  </si>
  <si>
    <t>{[VAR_TM_FIRSTNAME]} sempre foi muito confiante, é isso que transforma um bom jogador em um grande jogador! Não interprete isso como desrespeito a {[VAR_TM_LASTOPP_FULLNAME]}.</t>
  </si>
  <si>
    <t>CONF5_Q3_R1_2_F</t>
  </si>
  <si>
    <t>It’s important to always be sure of oneself. If {[VAR_TM_FIRSTNAME]} doesn’t believe in herself, no one will do it for her!</t>
  </si>
  <si>
    <t>Il est important de toujours être sûr de soi, si {[VAR_TM_FIRSTNAME]} ne croit pas en elle, personne ne le fera à sa place !</t>
  </si>
  <si>
    <t>Es ist unglaublich wichtig, an sich selbst zu glauben. Immer. Wenn {[VAR_TM_FIRSTNAME]} nicht an sich glaubt, dann wird das niemand tun!</t>
  </si>
  <si>
    <t>Es importante estar siempre seguro de uno mismo. Si {[VAR_TM_FIRSTNAME]} no cree en ella, ¡nadie lo hará!</t>
  </si>
  <si>
    <t>È importante essere sempre sicuri di se stessi. Se {[VAR_TM_FIRSTNAME]} non crede in se stessa, nessuno lo farà per lei!</t>
  </si>
  <si>
    <t>保持自信至关重要。如果{[VAR_TM_FIRSTNAME]} 自己都不相信自己，更不会有人相信她！</t>
  </si>
  <si>
    <t>Всегда важно верить в себя. Если {[VAR_TM_FIRSTNAME]} сама в себя не поверит, за неё это никто не сделает!</t>
  </si>
  <si>
    <t>É importante ter autoconfiança sempre. Se {[VAR_TM_FIRSTNAME]} não acreditar em si mesma, ninguém o fará por ela!</t>
  </si>
  <si>
    <t>CONF5_Q3_R1_2_M</t>
  </si>
  <si>
    <t>It’s important to always be sure of oneself. If {[VAR_TM_FIRSTNAME]} doesn’t believe in himself, no one will do it for him!</t>
  </si>
  <si>
    <t>Il est important de toujours être sûr de soi, si {[VAR_TM_FIRSTNAME]} ne croit pas en lui, personne ne le fera à sa place !</t>
  </si>
  <si>
    <t>Es importante estar siempre seguro de uno mismo. Si {[VAR_TM_FIRSTNAME]} no cree en él, ¡nadie lo hará!</t>
  </si>
  <si>
    <t>È importante essere sempre sicuri di se stessi. Se {[VAR_TM_FIRSTNAME]} non crede in se stesso, nessuno lo farà per lui!</t>
  </si>
  <si>
    <t>保持自信至关重要。如果{[VAR_TM_FIRSTNAME]} 自己都不相信自己，更不会有人相信他！</t>
  </si>
  <si>
    <t>Всегда важно верить в себя. Если {[VAR_TM_FIRSTNAME]} сам в себя не поверит, за него это никто не сделает!</t>
  </si>
  <si>
    <t>É importante ter autoconfiança sempre. Se {[VAR_TM_FIRSTNAME]} não acreditar em si mesmo, ninguém o fará por ele!</t>
  </si>
  <si>
    <t>CONF5_Q3_R2_1_F</t>
  </si>
  <si>
    <t>Perhaps {[VAR_TM_FIRSTNAME]} expressed herself a little clumsily about wanting to win, but I don't think that affected the outcome of the match.</t>
  </si>
  <si>
    <t>{[VAR_TM_FIRSTNAME]} a peut-être affiché sa volonté de gagner maladroitement, mais je ne pense que cela ait eu un effet sur le résultat du match.</t>
  </si>
  <si>
    <t>Vielleicht hat sich {[VAR_TM_FIRSTNAME]} ein wenig unglücklich über ihren Willen zu siegen ausgedrückt, aber ich glaube nicht, dass dies den Ausgang des Spiels beeinflusst hat.</t>
  </si>
  <si>
    <t>Tal vez {[VAR_TM_FIRSTNAME]} expresó de forma poco afortunada sus deseos de ganar, pero no creo que eso haya afectado al resultado del partido.</t>
  </si>
  <si>
    <t>Forse {[VAR_TM_FIRSTNAME]} si è espressa un po' goffamente sul voler vincere, ma non credo che ciò abbia influito sul risultato della partita.</t>
  </si>
  <si>
    <t>或许{[VAR_TM_FIRSTNAME]}在表达必胜决心时有些词不达意，但我认为这并未影响比赛结果。</t>
  </si>
  <si>
    <t>Возможно, {[VAR_TM_FIRSTNAME]} немного неуклюже высказалась о желании победить, но не думаю, что это повлияло на исход матча.</t>
  </si>
  <si>
    <t>Talvez {[VAR_TM_FIRSTNAME]} tenha se expressado um pouco desajeitadamente sobre querer vencer, mas não acho que isso tenha afetado o resultado da partida.</t>
  </si>
  <si>
    <t>CONF5_Q3_R2_1_M</t>
  </si>
  <si>
    <t>Perhaps {[VAR_TM_FIRSTNAME]} expressed himself a little clumsily about wanting to win, but I don't think that affected the outcome of the match.</t>
  </si>
  <si>
    <t>Vielleicht hat sich {[VAR_TM_FIRSTNAME]} ein wenig unglücklich über seinen Willen zu siegen ausgedrückt, aber ich glaube nicht, dass dies den Ausgang des Spiels beeinflusst hat.</t>
  </si>
  <si>
    <t>Forse {[VAR_TM_FIRSTNAME]} si è espresso un po' goffamente sul voler vincere, ma non credo che ciò abbia influito sul risultato della partita.</t>
  </si>
  <si>
    <t>Возможно, {[VAR_TM_FIRSTNAME]} немного неуклюже высказался о желании победить, но не думаю, что это повлияло на исход матча.</t>
  </si>
  <si>
    <t>CONF5_Q3_R2_2_F</t>
  </si>
  <si>
    <t>That could be misinterpreted, but {[VAR_TM_FIRSTNAME]} approaches every match the same way. That’s not the reason for her defeat today.</t>
  </si>
  <si>
    <t>Cela a pu être mal interprété mais {[VAR_TM_FIRSTNAME]} approche chaque match de la même manière. Ça n’est pas la raison de sa défaite aujourd’hui.</t>
  </si>
  <si>
    <t>Vielleicht irre ich mich, aber {[VAR_TM_FIRSTNAME]} geht eigentlich jedes Spiel auf dieselbe Art und Weise an. Das ist nicht der Grund für ihre heutige Niederlage.</t>
  </si>
  <si>
    <t>Eso podría malinterpretarse, pero {[VAR_TM_FIRSTNAME]} aborda todos sus partidos de la misma manera. Esa no es la razón de su derrota.</t>
  </si>
  <si>
    <t>Potrebbe essere interpretato in modo errato, ma {[VAR_TM_FIRSTNAME]} si avvicina a ogni partita allo stesso modo. Non è questo il motivo della sua sconfitta oggi.</t>
  </si>
  <si>
    <t>这可能被误解了，但{[VAR_TM_FIRSTNAME]} 对待每场比赛的态度始终如一。这不是她今天失利的原因。</t>
  </si>
  <si>
    <t>Это можно было неверно интерпретировать, но {[VAR_TM_FIRSTNAME]} подходит к каждому матчу одинаково. Это не причина сегодняшнего поражения.</t>
  </si>
  <si>
    <t>Isso pode ser mal interpretado, mas {[VAR_TM_FIRSTNAME]} aborda todas as partidas da mesma forma. Essa não é a razão da sua derrota hoje.</t>
  </si>
  <si>
    <t>CONF5_Q3_R2_2_M</t>
  </si>
  <si>
    <t>That could be misinterpreted, but {[VAR_TM_FIRSTNAME]} approaches every match the same way. That’s not the reason for his defeat today.</t>
  </si>
  <si>
    <t>Vielleicht irre ich mich, aber {[VAR_TM_FIRSTNAME]} geht eigentlich jedes Spiel auf dieselbe Art und Weise an. Das ist nicht der Grund für seine heutige Niederlage.</t>
  </si>
  <si>
    <t>这可能被误解了，但{[VAR_TM_FIRSTNAME]} 对待每场比赛的态度始终如一。这不是他今天失利的原因。</t>
  </si>
  <si>
    <t>CONF5_Q3_R3_1_F</t>
  </si>
  <si>
    <t>I don't think anyone saw it coming. {[VAR_TM_LASTOPP_FULLNAME]} surprised everyone today. Congrats!</t>
  </si>
  <si>
    <t>Qui pouvait s’attendre à cela ? {[VAR_TM_LASTOPP_FULLNAME]} nous a tous surpris aujourd’hui, félicitations à elle !</t>
  </si>
  <si>
    <t>Ich glaube, damit hat wirklich niemand gerechnet. {[VAR_TM_LASTOPP_FULLNAME]} hat heute alle überrascht! Glückwunsch!</t>
  </si>
  <si>
    <t>No creo que nadie lo haya visto venir. {[VAR_TM_LASTOPP_FULLNAME]} nos ha sorprendido a todos hoy. ¡Enhorabuena!</t>
  </si>
  <si>
    <t>Chi se l'aspettava? {[VAR_TM_LASTOPP_FULLNAME]} ha sorpreso tutti oggi. Complimenti!</t>
  </si>
  <si>
    <t>我认为所有人都没有想到。{[VAR_TM_LASTOPP_FULLNAME]}今天的表现让所有人眼前一亮。恭喜！</t>
  </si>
  <si>
    <t>Думаю, никто этого не ожидал. {[VAR_TM_LASTOPP_FULLNAME]} сегодня удивила всех. Мои поздравления!</t>
  </si>
  <si>
    <t>Acho que ninguém esperava isso. {[VAR_TM_LASTOPP_FULLNAME]} surpreendeu a todos hoje. Parabéns!</t>
  </si>
  <si>
    <t>CONF5_Q3_R3_1_M</t>
  </si>
  <si>
    <t>Qui pouvait s’attendre à cela ? {[VAR_TM_LASTOPP_FULLNAME]} nous a tous surpris aujourd’hui, félicitations à lui !</t>
  </si>
  <si>
    <t>Думаю, никто этого не ожидал. {[VAR_TM_LASTOPP_FULLNAME]} сегодня удивил всех. Мои поздравления!</t>
  </si>
  <si>
    <t>CONF5_Q3_R3_2_F</t>
  </si>
  <si>
    <t>You should be focused more on {[VAR_TM_LASTOPP_FULLNAME]}’s match! I didn’t think she was capable of playing at such a level.</t>
  </si>
  <si>
    <t>Vous devriez plutôt insister sur le match de {[VAR_TM_LASTOPP_FULLNAME]}, quel exploit ! Je ne le croyais pas capable de jouer à un tel niveau.</t>
  </si>
  <si>
    <t>Sie sollten sich mehr auf das Spiel von {[VAR_TM_LASTOPP_FULLNAME]} konzentrieren! Ich glaube nicht, dass sie schon in der Lage ist, auf solch einem Niveau zu spielen.</t>
  </si>
  <si>
    <t>¡Deberíais centraros más en el partido de {[VAR_TM_LASTOPP_FULLNAME]}! Nunca creí que fuera capaz de jugar a ese nivel.</t>
  </si>
  <si>
    <t>Dovrebbe concentrarsi maggiormente sulla partita di {[VAR_TM_LASTOPP_FULLNAME]}! Non pensavo che lei fosse in grado di giocare ad un tale livello.</t>
  </si>
  <si>
    <t>你们更该关注{[VAR_TM_LASTOPP_FULLNAME]}的表现！我从未想过她能打出如此之高的水平。</t>
  </si>
  <si>
    <t>Вам стоит больше обратить внимание на матч {[VAR_TM_LASTOPP_FULLNAME]}! Я и не думал, что она способна играть на таком уровне.</t>
  </si>
  <si>
    <t>Você deveria estar mais focado na partida de {[VAR_TM_LASTOPP_FULLNAME]}! Eu não achava que ela fosse capaz de jogar nesse nível.</t>
  </si>
  <si>
    <t>CONF5_Q3_R3_2_M</t>
  </si>
  <si>
    <t>You should be focused more on {[VAR_TM_LASTOPP_FULLNAME]}’s match! I didn’t think he was capable of playing at such a level.</t>
  </si>
  <si>
    <t>Sie sollten sich mehr auf das Spiel von {[VAR_TM_LASTOPP_FULLNAME]} konzentrieren! Ich glaube nicht, dass er schon in der Lage ist, auf solch einem Niveau zu spielen.</t>
  </si>
  <si>
    <t>Dovrebbe concentrarsi maggiormente sulla partita di {[VAR_TM_LASTOPP_FULLNAME]}! Non pensavo che lui fosse in grado di giocare ad un tale livello.</t>
  </si>
  <si>
    <t>你们更该关注{[VAR_TM_LASTOPP_FULLNAME]}的表现！我从未想过他能打出如此之高的水平。</t>
  </si>
  <si>
    <t>Вам стоит больше обратить внимание на матч {[VAR_TM_LASTOPP_FULLNAME]}! Я и не думал, что он способен играть на таком уровне.</t>
  </si>
  <si>
    <t>Você deveria estar mais focado na partida de {[VAR_TM_LASTOPP_FULLNAME]}! Eu não achava que ele fosse capaz de jogar nesse nível.</t>
  </si>
  <si>
    <t>CONF5_Q3_R4_1_F</t>
  </si>
  <si>
    <t>{[VAR_TM_FIRSTNAME]} should have concentrated more on her game and spent less time provoking her opponent before the match. I think she's learned her lesson.</t>
  </si>
  <si>
    <t>{[VAR_TM_FIRSTNAME]} aurait mieux fait de se concentrer sur son jeu plutôt que de chercher la provocation avant le match, c’est une bonne leçon pour elle.</t>
  </si>
  <si>
    <t>{[VAR_TM_FIRSTNAME]} hätte sich mehr auf das Spiel und weniger darauf konzentrieren sollen, ihre Gegnerin vor dem Spiel zu provozieren. Ich vermute, sie hat ihre Lektion jetzt gelernt.</t>
  </si>
  <si>
    <t>{[VAR_TM_FIRSTNAME]} debería haberse centrado más en su juego y haber dedicado menos tiempo a provocar a su oponente antes del partido. Creo que ha aprendido la lección.</t>
  </si>
  <si>
    <t>{[VAR_TM_FIRSTNAME]} avrebbe dovuto concentrarsi di più sul suo gioco e dedicare meno tempo a provocare la sua avversaria prima della partita. Penso che abbia imparato la lezione.</t>
  </si>
  <si>
    <t>{[VAR_TM_FIRSTNAME]}本该更专注于自身比赛，而不是赛前花时间挑衅对手。相信她已经吸取教训。</t>
  </si>
  <si>
    <t>{[VAR_TM_FIRSTNAME]} стоило больше сосредоточиться на своей игре и меньше провоцировать соперницу перед матчем. Думаю, она извлекла урок.</t>
  </si>
  <si>
    <t>{[VAR_TM_FIRSTNAME]} deveria ter se concentrado mais no seu jogo e passado menos tempo provocando a adversária antes da partida. Acho que ela aprendeu a lição.</t>
  </si>
  <si>
    <t>CONF5_Q3_R4_1_M</t>
  </si>
  <si>
    <t>{[VAR_TM_FIRSTNAME]} should have concentrated more on his game and spent less time provoking his opponent before the match. I think he's learned his lesson.</t>
  </si>
  <si>
    <t>{[VAR_TM_FIRSTNAME]} aurait mieux fait de se concentrer sur son jeu plutôt que de chercher la provocation avant le match, c’est une bonne leçon pour lui.</t>
  </si>
  <si>
    <t>{[VAR_TM_FIRSTNAME]} hätte sich mehr auf das Spiel und weniger darauf konzentrieren sollen, seinen Gegner vor dem Spiel zu provozieren. Ich vermute, er hat seine Lektion jetzt gelernt.</t>
  </si>
  <si>
    <t>{[VAR_TM_FIRSTNAME]} avrebbe dovuto concentrarsi di più sul suo gioco e dedicare meno tempo a provocare il suo avversario prima della partita. Penso che abbia imparato la lezione.</t>
  </si>
  <si>
    <t>{[VAR_TM_FIRSTNAME]}本该更专注于自身比赛，而不是赛前花时间挑衅对手。相信他已经吸取教训。</t>
  </si>
  <si>
    <t>{[VAR_TM_FIRSTNAME]} стоило больше сосредоточиться на своей игре и меньше провоцировать соперника перед матчем. Думаю, он извлек урок.</t>
  </si>
  <si>
    <t>{[VAR_TM_FIRSTNAME]} deveria ter se concentrado mais no seu jogo e passado menos tempo provocando o adversário antes da partida. Acho que ele aprendeu a lição.</t>
  </si>
  <si>
    <t>CONF5_Q3_R4_2_F</t>
  </si>
  <si>
    <t>I think so. {[VAR_TM_FIRSTNAME]} owes her respect to all of her opponents. Now let’s hope she remembers it the next time.</t>
  </si>
  <si>
    <t>Je pense oui, {[VAR_TM_FIRSTNAME]} doit le respect à chacun de ses adversaires, espérons qu’elle s’en souviendra pour une prochaine fois.</t>
  </si>
  <si>
    <t>Ich denke schon. {[VAR_TM_FIRSTNAME]} schuldet all ihren Gegnern ihren Respekt. Hoffen wir, dass sie das nächste Mal daran denkt.</t>
  </si>
  <si>
    <t>Creo que sí. {[VAR_TM_FIRSTNAME]} les debe respeto a todos sus oponentes. Esperemos que lo tenga presente la próxima vez.</t>
  </si>
  <si>
    <t>Penso di sì. {[VAR_TM_FIRSTNAME]} deve rispetto a tutti i suoi avversari. Ora speriamo che se lo ricordi la prossima volta.</t>
  </si>
  <si>
    <t>确实如此。{[VAR_TM_FIRSTNAME]}应当尊重所有对手。希望她下次能记住这点。</t>
  </si>
  <si>
    <t>Думаю, да. {[VAR_TM_FIRSTNAME]} должна уважать всех своих соперниц. Надеюсь, в следующий раз она это учтёт.</t>
  </si>
  <si>
    <t>Eu acho. {[VAR_TM_FIRSTNAME]} deve respeito a todas as suas adversárias. Agora, vamos torcer para que ela se lembre disso da próxima vez.</t>
  </si>
  <si>
    <t>CONF5_Q3_R4_2_M</t>
  </si>
  <si>
    <t>I think so. {[VAR_TM_FIRSTNAME]} owes his respect to all of his opponents. Now let’s hope he remembers it the next time.</t>
  </si>
  <si>
    <t>Je pense oui, {[VAR_TM_FIRSTNAME]} doit le respect à chacun de ses adversaires, espérons qu’il s’en souviendra pour une prochaine fois.</t>
  </si>
  <si>
    <t>Ich denke schon. {[VAR_TM_FIRSTNAME]} schuldet all seinen Gegnern seinen Respekt. Hoffen wir, dass er das nächste Mal daran denkt.</t>
  </si>
  <si>
    <t>确实如此。{[VAR_TM_FIRSTNAME]}应当尊重所有对手。希望他下次能记住这点。</t>
  </si>
  <si>
    <t>Думаю, да. {[VAR_TM_FIRSTNAME]} должен уважать всех своих соперников. Надеюсь, в следующий раз он это учтёт.</t>
  </si>
  <si>
    <t>Eu acho. {[VAR_TM_FIRSTNAME]} deve respeito a todos os seus adversários. Agora, vamos torcer para que ele se lembre disso da próxima vez.</t>
  </si>
  <si>
    <t>CONF5_Q3_R5_1_F</t>
  </si>
  <si>
    <t>{[VAR_TM_FIRSTNAME]} and I will be having a serious discussion about today. She can't go into a match like that, regardless of her opponent's level.</t>
  </si>
  <si>
    <t>Je vais avoir une discussion avec {[VAR_TM_FIRSTNAME]}, elle ne peut pas aborder un match de cette façon, peu importe le classement de son adversaire.</t>
  </si>
  <si>
    <t>{[VAR_TM_FIRSTNAME]} und ich werden heute eingehend darüber sprechen. Sie kann in diesem Zustand kein Spiel antreten, unabhängig vom Niveau ihres Gegners.</t>
  </si>
  <si>
    <t>{[VAR_TM_FIRSTNAME]} y yo hemos hablado seriamente sobre eso hoy. No puede abordar un partido de esa manera, independientemente del nivel que tenga su oponente.</t>
  </si>
  <si>
    <t>{[VAR_TM_FIRSTNAME]} e io faremo una discussione seria su oggi. Non può affrontare una partita del genere, indipendentemente dal livello della sua avversaria.</t>
  </si>
  <si>
    <t>我和{[VAR_TM_FIRSTNAME]}会认真复盘今天比赛。无论对手水平如何，她都不能以这种状态应战。</t>
  </si>
  <si>
    <t>У нас с {[VAR_TM_FIRSTNAME]} будет серьёзный разговор. Нельзя выходить на матч в таком состоянии, независимо от уровня соперницы.</t>
  </si>
  <si>
    <t>{[VAR_TM_FIRSTNAME]} e eu teremos uma conversa séria sobre o dia de hoje. Ela não pode entrar em uma partida assim, independentemente do nível da adversária.</t>
  </si>
  <si>
    <t>CONF5_Q3_R5_1_M</t>
  </si>
  <si>
    <t>{[VAR_TM_FIRSTNAME]} and I will be having a serious discussion about today. He can't go into a match like that, regardless of his opponent's level.</t>
  </si>
  <si>
    <t>Je vais avoir une discussion avec {[VAR_TM_FIRSTNAME]}, il ne peut pas aborder un match de cette façon, peu importe le classement de son adversaire.</t>
  </si>
  <si>
    <t>{[VAR_TM_FIRSTNAME]} und ich werden heute eingehend darüber sprechen. Er kann in diesem Zustand kein Spiel antreten, unabhängig vom Niveau seines Gegners.</t>
  </si>
  <si>
    <t>{[VAR_TM_FIRSTNAME]} e io faremo una discussione seria su oggi. Non può affrontare una partita del genere, indipendentemente dal livello del suo avversario.</t>
  </si>
  <si>
    <t>我和{[VAR_TM_FIRSTNAME]}会认真复盘今天比赛。无论对手水平如何，他都不能以这种状态应战。</t>
  </si>
  <si>
    <t>У нас с {[VAR_TM_FIRSTNAME]} будет серьёзный разговор. Нельзя выходить на матч в таком состоянии, независимо от уровня соперника.</t>
  </si>
  <si>
    <t>{[VAR_TM_FIRSTNAME]} e eu teremos uma conversa séria sobre o dia de hoje. Ele não pode entrar em uma partida assim, independentemente do nível do adversário.</t>
  </si>
  <si>
    <t>CONF5_Q3_R5_2_F</t>
  </si>
  <si>
    <t>We’re going to talk about it, the two of us. One thing’s certain, though. It won’t happen again.</t>
  </si>
  <si>
    <t>Nous en parlerons tous les deux. Une chose est sûre, ça n’arrivera plus.</t>
  </si>
  <si>
    <t>Wir beide werden uns darüber unterhalten. Aber eines ist sicher. Das wird nicht wieder vorkommen.</t>
  </si>
  <si>
    <t>Voy a hablar seriamente de eso con mi tenista. Una cosa es segura: no volverá a suceder.</t>
  </si>
  <si>
    <t>Ne parleremo noi due. Una cosa è certa, però. Non succederà più.</t>
  </si>
  <si>
    <t>我们会私下沟通。但有一点可以肯定：这种情况绝不会再发生。</t>
  </si>
  <si>
    <t>Мы поговорим об этом вдвоём. Одно ясно — такого больше не повторится.</t>
  </si>
  <si>
    <t>Vamos conversar sobre isso, nós duas. Uma coisa é certa, porém. Isso não vai acontecer de novo.</t>
  </si>
  <si>
    <t>CONF5_Q3_R5_2_M</t>
  </si>
  <si>
    <t>CONF5_Q4_F</t>
  </si>
  <si>
    <t>How are you going to approach debriefing the match with {[VAR_TM_FIRSTNAME]}?</t>
  </si>
  <si>
    <t>Comment allez-vous aborder le débriefing du match auprès de {[VAR_TM_FIRSTNAME]} ?</t>
  </si>
  <si>
    <t>Wie werden Sie die Nachbesprechung des Spiels mit {[VAR_TM_FIRSTNAME]} angehen?</t>
  </si>
  <si>
    <t>¿Cómo vas a abordar con {[VAR_TM_FIRSTNAME]} la charla tras el partido?</t>
  </si>
  <si>
    <t>Come affronterà il debriefing della partita con {[VAR_TM_FIRSTNAME]}?</t>
  </si>
  <si>
    <t>您打算如何与{[VAR_TM_FIRSTNAME]}复盘本场比赛？</t>
  </si>
  <si>
    <t>Как вы собираетесь разбирать матч с {[VAR_TM_FIRSTNAME]}?</t>
  </si>
  <si>
    <t>Como você vai abordar a análise da partida com {[VAR_TM_FIRSTNAME]}?</t>
  </si>
  <si>
    <t>CONF5_Q4_M</t>
  </si>
  <si>
    <t>CONF5_Q4_R1_1_F</t>
  </si>
  <si>
    <t>Well first of all by telling her not to worry. Roger Federer didn't get where she is without a few bumps along the road. You learn more from your defeats than you do from your victories.</t>
  </si>
  <si>
    <t>Elle ne doit pas s’inquiéter, Roger Federer ne serait pas devenu ce qu’il est sans des désillusions. On apprend bien plus dans les défaites que les victoires.</t>
  </si>
  <si>
    <t>Tja, zunächst einmal werde ich ihr sagen, dass sie sich keine Sorgen machen sollte. Roger Federer ist ja auch nicht ohne ein paar Stolpersteine auf dem Weg dorthin gekommen, wo er heute ist. Man lernt mehr aus seinen Niederlagen als aus seinen Siegen.</t>
  </si>
  <si>
    <t>Bueno, en primer lugar, diciéndole que no se preocupe. Roger Federer no llegó hasta donde está sin algunos baches en el camino. Aprendes más de tus derrotas que de tus victorias.</t>
  </si>
  <si>
    <t>Beh, prima di tutto dicendole di non preoccuparsi. Roger Federer non è arrivato dove si trova adesso senza qualche incidente lungo la strada. Si impara di più dalle sconfitte che dalle vittorie.</t>
  </si>
  <si>
    <t>首先会告诉她不必焦虑。费德勒能达到今日成就，途中也曾历经坎坷。从失败中汲取的经验远甚于胜利。</t>
  </si>
  <si>
    <t>Прежде всего я скажу ей, чтобы не переживала. Даже Роджер Федерер не стал тем, кем стал, без нескольких неудач. Из поражений учишься больше, чем из побед.</t>
  </si>
  <si>
    <t>Bem, primeiro de tudo dizendo a ela para não se preocupar. Roger Federer não chegou onde ela está sem alguns tropeços no caminho. Você aprende mais com suas derrotas do que com suas vitórias.</t>
  </si>
  <si>
    <t>CONF5_Q4_R1_1_M</t>
  </si>
  <si>
    <t>Well first of all by telling him not to worry. Roger Federer didn't get where he is without a few bumps along the road. You learn more from your defeats than you do from your victories.</t>
  </si>
  <si>
    <t>Il ne doit pas s’inquiéter, Roger Federer ne serait pas devenu ce qu’il est sans des désillusions. On apprend bien plus dans les défaites que les victoires.</t>
  </si>
  <si>
    <t>Tja, zunächst einmal werde ich ihm sagen, dass er sich keine Sorgen machen sollte. Roger Federer ist ja auch nicht ohne ein paar Stolpersteine auf dem Weg dorthin gekommen, wo er heute ist. Man lernt mehr aus seinen Niederlagen als aus seinen Siegen.</t>
  </si>
  <si>
    <t>Beh, prima di tutto dicendogli di non preoccuparsi. Roger Federer non è arrivato dove si trova adesso senza qualche incidente lungo la strada. Si impara di più dalle sconfitte che dalle vittorie.</t>
  </si>
  <si>
    <t>首先会告诉他不必焦虑。费德勒能达到今日成就，途中也曾历经坎坷。从失败中汲取的经验远甚于胜利。</t>
  </si>
  <si>
    <t>Прежде всего я скажу ему, чтобы не переживал. Даже Роджер Федерер не стал тем, кем стал, без нескольких неудач. Из поражений учишься больше, чем из побед.</t>
  </si>
  <si>
    <t>Bem, primeiro de tudo dizendo a ele para não se preocupar. Roger Federer não chegou onde ele está sem alguns tropeços no caminho. Você aprende mais com suas derrotas do que com suas vitórias.</t>
  </si>
  <si>
    <t>CONF5_Q4_R1_2_F</t>
  </si>
  <si>
    <t>{[VAR_TM_FIRSTNAME]} will know other disappointments during her career, but she’ll know even more successes.</t>
  </si>
  <si>
    <t>{[VAR_TM_FIRSTNAME]} connaîtra d’autres déceptions durant sa carrière mais elle connaîtra encore plus de succès.</t>
  </si>
  <si>
    <t>{[VAR_TM_FIRSTNAME]} wird in ihrer Karriere weitere Enttäuschungen erleben, aber noch mehr Erfolge.</t>
  </si>
  <si>
    <t>{[VAR_TM_FIRSTNAME]} se llevará otras decepciones durante su carrera, pero conocerá aún más éxitos.</t>
  </si>
  <si>
    <t>{[VAR_TM_FIRSTNAME]} conoscerà altre delusioni durante la sua carriera, ma conoscerà ancora più successi.</t>
  </si>
  <si>
    <t>{[VAR_TM_FIRSTNAME]}职业生涯中还会遭遇其他挫折，但必将收获更多成功。</t>
  </si>
  <si>
    <t>{[VAR_TM_FIRSTNAME]} ещё не раз испытает разочарование за карьеру, но успехов будет куда больше.</t>
  </si>
  <si>
    <t>{[VAR_TM_FIRSTNAME]} conhecerá outras decepções durante sua carreira, mas conhecerá ainda mais sucessos.</t>
  </si>
  <si>
    <t>CONF5_Q4_R1_2_M</t>
  </si>
  <si>
    <t>{[VAR_TM_FIRSTNAME]} will know other disappointments during his career, but he’ll know even more successes.</t>
  </si>
  <si>
    <t>{[VAR_TM_FIRSTNAME]} connaîtra d’autres déceptions durant sa carrière mais il connaîtra encore plus de succès.</t>
  </si>
  <si>
    <t>{[VAR_TM_FIRSTNAME]} wird in seiner Karriere weitere Enttäuschungen erleben, aber noch mehr Erfolge.</t>
  </si>
  <si>
    <t>CONF5_Q4_R2_1_F</t>
  </si>
  <si>
    <t>{[VAR_TM_FIRSTNAME]} didn't play a good match today, so we'll be addressing that together and my view is that she'll come out of it stronger than before.</t>
  </si>
  <si>
    <t>{[VAR_TM_FIRSTNAME]} n’a pas fait un bon match aujourd’hui mais nous devons en parler pour y remédier. Je suis sûr qu’elle n’en ressortira que meilleur.</t>
  </si>
  <si>
    <t>{[VAR_TM_FIRSTNAME]} hat heute kein gutes Spiel hingelegt, wir werden das also gemeinsam besprechen, und ich bin der Meinung, dass sie stärker als zuvor daraus hervorgehen wird.</t>
  </si>
  <si>
    <t>{[VAR_TM_FIRSTNAME]} no ha hecho un buen partido; lo abordaremos juntos y, en mi opinión, saldrá reforzada.</t>
  </si>
  <si>
    <t>{[VAR_TM_FIRSTNAME]} non ha giocato una buona partita oggi, quindi affronteremo la questione insieme e la mia opinione è che ne verrà fuori più forte di prima.</t>
  </si>
  <si>
    <t>{[VAR_TM_FIRSTNAME]}今天表现不佳，我们将共同面对这个问题，我相信经历此事后她会变得更强大。</t>
  </si>
  <si>
    <t>{[VAR_TM_FIRSTNAME]} сегодня сыграла плохо, и мы это обсудим. Я уверен, что она выйдет из этой ситуации сильнее.</t>
  </si>
  <si>
    <t>{[VAR_TM_FIRSTNAME]} não jogou bem hoje, então vamos abordar isso juntas e minha visão é que ela sairá disso mais forte do que antes.</t>
  </si>
  <si>
    <t>CONF5_Q4_R2_1_M</t>
  </si>
  <si>
    <t>{[VAR_TM_FIRSTNAME]} didn't play a good match today, so we'll be addressing that together and my view is that he'll come out of it stronger than before.</t>
  </si>
  <si>
    <t>{[VAR_TM_FIRSTNAME]} n’a pas fait un bon match aujourd’hui mais nous devons en parler pour y remédier. Je suis sûr qu’il n’en ressortira que meilleur.</t>
  </si>
  <si>
    <t>{[VAR_TM_FIRSTNAME]} hat heute kein gutes Spiel hingelegt, wir werden das also gemeinsam besprechen, und ich bin der Meinung, dass er stärker als zuvor daraus hervorgehen wird.</t>
  </si>
  <si>
    <t>{[VAR_TM_FIRSTNAME]} no ha hecho un buen partido; lo abordaremos juntos y, en mi opinión, saldrá reforzado.</t>
  </si>
  <si>
    <t>{[VAR_TM_FIRSTNAME]}今天表现不佳，我们将共同面对这个问题，我相信经历此事后他会变得更强大。</t>
  </si>
  <si>
    <t>{[VAR_TM_FIRSTNAME]} сегодня сыграл плохо, и мы это обсудим. Я уверен, что он выйдет из этой ситуации сильнее.</t>
  </si>
  <si>
    <t>{[VAR_TM_FIRSTNAME]} não jogou bem hoje, então vamos abordar isso juntas e minha visão é que ele sairá disso mais forte do que antes.</t>
  </si>
  <si>
    <t>CONF5_Q4_R2_2_F</t>
  </si>
  <si>
    <t>She’ll have to do better, but {[VAR_TM_FIRSTNAME]} is smart. We’ll figure out what she needs to improve to get her progress back on track.</t>
  </si>
  <si>
    <t>Elle doit faire mieux, mais {[VAR_TM_FIRSTNAME]} est intelligente, nous étudierons ce qu’elle doit améliorer pour reprendre sa progression.</t>
  </si>
  <si>
    <t>Sie muss mehr leisten, aber {[VAR_TM_FIRSTNAME]} ist clever. Wir werden herausfinden, welche Punkte sie verbessern muss, um wieder auf den richtigen Pfad zu kommen.</t>
  </si>
  <si>
    <t>Tendrá que hacerlo mejor, pero {[VAR_TM_FIRSTNAME]} es lista. Descubriremos qué necesita mejorar para volver a encarrilar sus progresos.</t>
  </si>
  <si>
    <t>Dovrà fare di meglio, ma {[VAR_TM_FIRSTNAME]} è intelligente. Ci concentreremo su cosa ha bisogno per migliorare i suoi progressi.</t>
  </si>
  <si>
    <t>她必须做得更好，但{[VAR_TM_FIRSTNAME]}很聪明。我们会找出需要改进的环节让她重回正轨。</t>
  </si>
  <si>
    <t>Ей нужно выступать лучше, но {[VAR_TM_FIRSTNAME]} умная. Мы разберём, что нужно улучшить, чтобы вернуть прогресс.</t>
  </si>
  <si>
    <t>Ela terá que melhorar, mas {[VAR_TM_FIRSTNAME]} é inteligente. Vamos descobrir o que ela precisa melhorar para colocar seu progresso de volta nos trilhos.</t>
  </si>
  <si>
    <t>CONF5_Q4_R2_2_M</t>
  </si>
  <si>
    <t>He’ll have to do better, but {[VAR_TM_FIRSTNAME]} is smart. We’ll figure out what he needs to improve to get his progress back on track.</t>
  </si>
  <si>
    <t>Il doit faire mieux, mais {[VAR_TM_FIRSTNAME]} est intelligent, nous étudierons ce qu’il doit améliorer pour reprendre sa progression.</t>
  </si>
  <si>
    <t>Er muss mehr leisten, aber {[VAR_TM_FIRSTNAME]} ist clever. Wir werden herausfinden, welche Punkte er verbessern muss, um wieder auf den richtigen Pfad zu kommen.</t>
  </si>
  <si>
    <t>Tendrá que hacerlo mejor, pero {[VAR_TM_FIRSTNAME]} es listo. Descubriremos qué necesita mejorar para volver a encarrilar sus progresos.</t>
  </si>
  <si>
    <t>他必须做得更好，但{[VAR_TM_FIRSTNAME]}很聪明。我们会找出需要改进的环节让他重回正轨。</t>
  </si>
  <si>
    <t>Ему нужно выступать лучше, но {[VAR_TM_FIRSTNAME]} умный. Мы разберём, что нужно улучшить, чтобы вернуть прогресс.</t>
  </si>
  <si>
    <t>Ele terá que melhorar, mas {[VAR_TM_FIRSTNAME]} é inteligente. Vamos descobrir o que ele precisa melhorar para colocar seu progresso de volta nos trilhos.</t>
  </si>
  <si>
    <t>CONF5_Q4_R3_1_F</t>
  </si>
  <si>
    <t>I'm going to watch the match again and explain to {[VAR_TM_FIRSTNAME]} where she went wrong today so we can work on it in training.</t>
  </si>
  <si>
    <t>Je vais regarder le match à nouveau et expliquer à {[VAR_TM_FIRSTNAME]} ce qui lui a causé du tort aujourd’hui pour ensuite le travailler à l’entrainement.</t>
  </si>
  <si>
    <t>Ich werde mir das Spiel noch einmal anschauen und {[VAR_TM_FIRSTNAME]} erklären, was sie heute falsch gemacht hat, damit wir im Training daran arbeiten können.</t>
  </si>
  <si>
    <t>Voy a ver el partido de nuevo y explicarle a {[VAR_TM_FIRSTNAME]} dónde se equivocó, para que podamos trabajar en ello durante los entrenamientos.</t>
  </si>
  <si>
    <t>Guarderò di nuovo la partita e spiegherò a {[VAR_TM_FIRSTNAME]} dove ha sbagliato oggi in modo da poterci lavorare in allenamento.</t>
  </si>
  <si>
    <t>我会重新观看比赛录像，向{[VAR_TM_FIRSTNAME]}指出今天的问题所在，然后在训练中重点改进。</t>
  </si>
  <si>
    <t>Я пересмотрю матч и объясню {[VAR_TM_FIRSTNAME]}, где она ошиблась, чтобы мы могли работать над этим на тренировках.</t>
  </si>
  <si>
    <t>Vou assistir à partida novamente e explicar a {[VAR_TM_FIRSTNAME]} onde ela errou hoje para que possamos trabalhar nisso nos treinos.</t>
  </si>
  <si>
    <t>CONF5_Q4_R3_1_M</t>
  </si>
  <si>
    <t>I'm going to watch the match again and explain to {[VAR_TM_FIRSTNAME]} where he went wrong today so we can work on it in training.</t>
  </si>
  <si>
    <t>Ich werde mir das Spiel noch einmal anschauen und {[VAR_TM_FIRSTNAME]} erklären, was er heute falsch gemacht hat, damit wir im Training daran arbeiten können.</t>
  </si>
  <si>
    <t>Я пересмотрю матч и объясню {[VAR_TM_FIRSTNAME]}, где он ошибся, чтобы мы могли работать над этим на тренировках.</t>
  </si>
  <si>
    <t>Vou assistir à partida novamente e explicar a {[VAR_TM_FIRSTNAME]} onde ele errou hoje para que possamos trabalhar nisso nos treinos.</t>
  </si>
  <si>
    <t>CONF5_Q4_R3_2_F</t>
  </si>
  <si>
    <t>I’ll be analyzing the video of the match. Then we’ll go in and work on the points that {[VAR_TM_FULLNAME]} needs to improve.</t>
  </si>
  <si>
    <t>J’analyserais la vidéo du match puis nous nous entrainerons sur les points que {[VAR_TM_FULLNAME]} doit améliorer.</t>
  </si>
  <si>
    <t>Ich werde das Video des Spiels analysieren. Dann gehen wir ran und arbeiten an den Punkten, die {[VAR_TM_FULLNAME]} verbessern muss.</t>
  </si>
  <si>
    <t>Analizaré el vídeo del partido y luego nos centraremos en los puntos que {[VAR_TM_FULLNAME]} necesita mejorar.</t>
  </si>
  <si>
    <t>Analizzerò il video della partita. Quindi andremo a lavorare sui punti che {[VAR_TM_FULLNAME]} deve migliorare.</t>
  </si>
  <si>
    <t>我将分析比赛录像，然后针对{[VAR_TM_FULLNAME]}需要提升的环节进行专项训练。</t>
  </si>
  <si>
    <t>Я проанализирую видео матча. Потом мы займёмся теми аспектами, которые {[VAR_TM_FULLNAME]} нужно улучшить.</t>
  </si>
  <si>
    <t>Analisarei o vídeo da partida. Depois, entraremos e trabalharemos nos pontos que {[VAR_TM_FULLNAME]} precisa melhorar.</t>
  </si>
  <si>
    <t>CONF5_Q4_R3_2_M</t>
  </si>
  <si>
    <t>CONF5_Q4_R4_1_F</t>
  </si>
  <si>
    <t>I'm going to tell it like it is to {[VAR_TM_FIRSTNAME]}. She's got to admit her faults and work on her weaknesses. Once she's done that, we can get back to work.</t>
  </si>
  <si>
    <t>Je vais mettre {[VAR_TM_FIRSTNAME]} face à ses responsabilités. Elle doit se remettre en question, quand ce sera fait nous en parlerons.</t>
  </si>
  <si>
    <t>Ich werde {[VAR_TM_FIRSTNAME]} die Wahrheit sagen. Sie muss sich ihre Fehler eingestehen und an ihren Schwächen arbeiten. Sobald sie das getan hat, können wir uns wieder an die Arbeit machen.</t>
  </si>
  <si>
    <t>Voy a decirle las cosas como son a {[VAR_TM_FIRSTNAME]}. Tiene que admitir sus errores y trabajar en sus debilidades. Una vez que haya hecho eso, ya hablaremos.</t>
  </si>
  <si>
    <t>Lo dirò così come è a {[VAR_TM_FIRSTNAME]}. Deve ammettere le sue colpe e lavorare sulle sue debolezze. Una volta che l'avrà fatto, possiamo tornare al lavoro.</t>
  </si>
  <si>
    <t>我会对{[VAR_TM_FIRSTNAME]}直言不讳。她必须承认不足并改进弱点，之后我们才能继续前进。</t>
  </si>
  <si>
    <t>Я скажу {[VAR_TM_FIRSTNAME]} всё как есть. Она должна признать свои ошибки и работать над слабостями. После этого можно двигаться дальше.</t>
  </si>
  <si>
    <t>Vou falar a verdade para {[VAR_TM_FIRSTNAME]}. Ela tem que admitir suas falhas e trabalhar em suas fraquezas. Assim que ela fizer isso, poderemos voltar ao trabalho.</t>
  </si>
  <si>
    <t>CONF5_Q4_R4_1_M</t>
  </si>
  <si>
    <t>I'm going to tell it like it is to {[VAR_TM_FIRSTNAME]}. He's got to admit his faults and work on his weaknesses. Once he's done that, we can get back to work.</t>
  </si>
  <si>
    <t>Je vais mettre {[VAR_TM_FIRSTNAME]} face à ses responsabilités. Il doit se remettre en question, quand ce sera fait nous en parlerons.</t>
  </si>
  <si>
    <t>Ich werde {[VAR_TM_FIRSTNAME]} die Wahrheit sagen. Er muss sich seine Fehler eingestehen und an seinen Schwächen arbeiten. Sobald er das getan hat, können wir uns wieder an die Arbeit machen.</t>
  </si>
  <si>
    <t>Lo dirò così come è a {[VAR_TM_FIRSTNAME]}. Deve ammettere le sue colpe e lavorare sulle sue debolezze. Una volta fatto questo, possiamo tornare al lavoro.</t>
  </si>
  <si>
    <t>我会对{[VAR_TM_FIRSTNAME]}直言不讳。他必须承认不足并改进弱点，之后我们才能继续前进。</t>
  </si>
  <si>
    <t>Я скажу {[VAR_TM_FIRSTNAME]} всё как есть. Он должен признать свои ошибки и работать над слабостями. После этого можно двигаться дальше.</t>
  </si>
  <si>
    <t>Vou falar a verdade para {[VAR_TM_FIRSTNAME]}. Ele tem que admitir suas falhas e trabalhar em suas fraquezas. Assim que ele fizer isso, poderemos voltar ao trabalho.</t>
  </si>
  <si>
    <t>CONF5_Q4_R4_2_F</t>
  </si>
  <si>
    <t>I’m going to give her some time to reflect on it on her own before we discuss it together. She needs to understand her mistakes on her own.</t>
  </si>
  <si>
    <t>Je vais la laisser y réfléchir un peu d'elle-même pour ensuite en discuter ensemble. Elle doit comprendre ses erreurs d'elle-même.</t>
  </si>
  <si>
    <t>Ich werde ihr etwas Zeit geben, allein darüber nachzudenken, bevor wir das Thema gemeinsam besprechen. Sie muss ihre Fehler selbst verstehen.</t>
  </si>
  <si>
    <t>Le voy a dar algo de tiempo para que reflexione por su cuenta antes de debatirlo conmigo. Necesita comprender sus errores por sí misma.</t>
  </si>
  <si>
    <t>Le darò un po' di tempo per rifletterci da sola prima di discuterne insieme. Deve capire i suoi errori da sola.</t>
  </si>
  <si>
    <t>我会先给她时间独自反思，再共同讨论。她需要自行领悟失误所在。</t>
  </si>
  <si>
    <t>Я дам ей время подумать самостоятельно, прежде чем обсуждать это вместе. Она должна сама понять свои ошибки.</t>
  </si>
  <si>
    <t>Vou dar a ela um tempo para refletir sozinha antes de discutirmos. Ela precisa entender seus erros por conta própria.</t>
  </si>
  <si>
    <t>CONF5_Q4_R4_2_M</t>
  </si>
  <si>
    <t>I’m going to give him some time to reflect on it on his own before we discuss it together. He needs to understand his mistakes on his own.</t>
  </si>
  <si>
    <t>Je vais le laisser y réfléchir un peu de lui-même pour ensuite en discuter ensemble. Il doit comprendre ses erreurs de lui-même.</t>
  </si>
  <si>
    <t>Ich werde ihm etwas Zeit geben, allein darüber nachzudenken, bevor wir das Thema gemeinsam besprechen. Er muss seine Fehler selbst verstehen.</t>
  </si>
  <si>
    <t>Le voy a dar algo de tiempo para que reflexione por su cuenta antes de debatirlo conmigo. Necesita comprender sus errores por sí mismo.</t>
  </si>
  <si>
    <t>Le darò un po' di tempo per rifletterci da solo prima di discuterne insieme. Deve capire i suoi errori da solo.</t>
  </si>
  <si>
    <t>我会先给他时间独自反思，再共同讨论。他需要自行领悟失误所在。</t>
  </si>
  <si>
    <t>Я дам ему время подумать самостоятельно, прежде чем обсуждать это вместе. Он должен сам понять свои ошибки.</t>
  </si>
  <si>
    <t>Vou dar a ele um tempo para refletir sozinho antes de discutirmos. Ele precisa entender seus erros por conta própria.</t>
  </si>
  <si>
    <t>CONF5_Q4_R5_1_F</t>
  </si>
  <si>
    <t>To be totally honest, {[VAR_TM_FIRSTNAME]} is going to have a pretty unpleasant evening. What she did out there today was shameful!</t>
  </si>
  <si>
    <t>Pour être honnête avec vous, {[VAR_TM_FIRSTNAME]} risque de passer une mauvaise fin de journée. Elle n’a rien fait de bon aujourd’hui !</t>
  </si>
  <si>
    <t>Um ganz ehrlich zu sein, {[VAR_TM_FIRSTNAME]} wird einen ziemlich unangenehmen Abend haben. Was sie sich heute da draußen geleistet hat, war beschämend!</t>
  </si>
  <si>
    <t>Sinceramente, {[VAR_TM_FIRSTNAME]} va a tener una velada bastante desagradable. ¡Lo que ha hecho ha sido vergonzoso!</t>
  </si>
  <si>
    <t>Ad essere sinceri, {[VAR_TM_FIRSTNAME]} avrà una serata piuttosto spiacevole. Quello che ha fatto oggi è stato vergognoso!</t>
  </si>
  <si>
    <t>坦白说，{[VAR_TM_FIRSTNAME]}今晚不会好过。她今天的表现堪称耻辱！</t>
  </si>
  <si>
    <t>Если честно, у {[VAR_TM_FIRSTNAME]} будет не самый приятный вечер. То, что она сегодня показала, — это позор.</t>
  </si>
  <si>
    <t>Para ser totalmente honesta, {[VAR_TM_FIRSTNAME]} terá uma noite bastante desagradável. O que ela fez lá hoje foi vergonhoso!</t>
  </si>
  <si>
    <t>CONF5_Q4_R5_1_M</t>
  </si>
  <si>
    <t>To be totally honest, {[VAR_TM_FIRSTNAME]} is going to have a pretty unpleasant evening. What he did out there today was shameful!</t>
  </si>
  <si>
    <t>Pour être honnête avec vous, {[VAR_TM_FIRSTNAME]} risque de passer une mauvaise fin de journée. Il n’a rien fait de bon aujourd’hui !</t>
  </si>
  <si>
    <t>Um ganz ehrlich zu sein, {[VAR_TM_FIRSTNAME]} wird einen ziemlich unangenehmen Abend haben. Was er sich heute da draußen geleistet hat, war beschämend!</t>
  </si>
  <si>
    <t>坦白说，{[VAR_TM_FIRSTNAME]}今晚不会好过。他今天的表现堪称耻辱！</t>
  </si>
  <si>
    <t>Если честно, у {[VAR_TM_FIRSTNAME]} будет не самый приятный вечер. То, что он сегодня показал, — это позор.</t>
  </si>
  <si>
    <t>Para ser totalmente honesto, {[VAR_TM_FIRSTNAME]} terá uma noite bastante desagradável. O que ele fez lá hoje foi vergonhoso!</t>
  </si>
  <si>
    <t>CONF5_Q4_R5_2_F</t>
  </si>
  <si>
    <t>A match like this is unacceptable. She should’ve at least looked like she wanted to win!</t>
  </si>
  <si>
    <t>Un match comme celui-ci n’est pas acceptable, si elle avait au moins montré de l’envie !</t>
  </si>
  <si>
    <t>Ein solches Spiel ist inakzeptabel. Sie hätte wenigstens so tun können, als ob sie den Willen zum Sieg hätte!</t>
  </si>
  <si>
    <t>Un partido como este es inaceptable. ¡Al menos debería haber parecido que quería ganar!</t>
  </si>
  <si>
    <t>Una partita come questa è inaccettabile. Avrebbe dovuto almeno sembrare che volesse vincere!</t>
  </si>
  <si>
    <t>这样的比赛结果不可接受。她至少应该表现出求胜的欲望！</t>
  </si>
  <si>
    <t>Такой матч — неприемлем. Она хотя бы должна была показать, что хочет победить!</t>
  </si>
  <si>
    <t>Uma partida como essa é inaceitável. Ela deveria ter pelo menos parecido que queria vencer!</t>
  </si>
  <si>
    <t>CONF5_Q4_R5_2_M</t>
  </si>
  <si>
    <t>A match like this is unacceptable. He should’ve at least looked like he wanted to win!</t>
  </si>
  <si>
    <t>Un match comme celui-ci n’est pas acceptable, s’il avait au moins montré de l’envie !</t>
  </si>
  <si>
    <t>Ein solches Spiel ist inakzeptabel. Er hätte wenigstens so tun können, als ob er den Willen zum Sieg hätte!</t>
  </si>
  <si>
    <t>这样的比赛结果不可接受。他至少应该表现出求胜的欲望！</t>
  </si>
  <si>
    <t>Такой матч — неприемлем. Он хотя бы должен был показать, что хочет победить!</t>
  </si>
  <si>
    <t>Uma partida como essa é inaceitável. Ele deveria ter pelo menos parecido que queria vencer!</t>
  </si>
  <si>
    <t>CONF5_Q5_F</t>
  </si>
  <si>
    <t>Are you going to let {[VAR_TM_FULLNAME]} get some rest? She looked completely exhausted today.</t>
  </si>
  <si>
    <t>Allez-vous accorder du repos à {[VAR_TM_FULLNAME]} ? Elle paraissait totalement hors du coup aujourd’hui.</t>
  </si>
  <si>
    <t>Werden Sie {[VAR_TM_FULLNAME]} etwas Ruhe gönnen? Sie sah heute völlig erschöpft aus.</t>
  </si>
  <si>
    <t>¿Vas a dejar que {[VAR_TM_FULLNAME]} descanse un poco? Hoy parecía exhausta.</t>
  </si>
  <si>
    <t>Ha intenzione di lasciare che {[VAR_TM_FULLNAME]} si riposi un po'? Sembrava completamente esausta oggi.</t>
  </si>
  <si>
    <t>您会让{[VAR_TM_FULLNAME]}休息吗？她看起来确实筋疲力尽了。</t>
  </si>
  <si>
    <t>Дадите ли вы {[VAR_TM_FULLNAME]} отдохнуть? Сегодня она выглядела полностью вымотанной.</t>
  </si>
  <si>
    <t>Você vai deixar {[VAR_TM_FULLNAME]} descansar um pouco? Ela parecia completamente exausta hoje.</t>
  </si>
  <si>
    <t>CONF5_Q5_M</t>
  </si>
  <si>
    <t>Are you going to let {[VAR_TM_FULLNAME]} get some rest? He looked completely exhausted today.</t>
  </si>
  <si>
    <t>Allez-vous accorder du repos à {[VAR_TM_FULLNAME]} ? Il paraissait totalement hors du coup aujourd’hui.</t>
  </si>
  <si>
    <t>Werden Sie {[VAR_TM_FULLNAME]} etwas Ruhe gönnen? Er sah heute völlig erschöpft aus.</t>
  </si>
  <si>
    <t>¿Vas a dejar que {[VAR_TM_FULLNAME]} descanse un poco? Hoy parecía exhausto.</t>
  </si>
  <si>
    <t>Ha intenzione di lasciare che {[VAR_TM_FULLNAME]} si riposi un po'? Sembrava completamente esausto oggi.</t>
  </si>
  <si>
    <t>您会让{[VAR_TM_FULLNAME]}休息吗？他看起来确实筋疲力尽了。</t>
  </si>
  <si>
    <t>Дадите ли вы {[VAR_TM_FULLNAME]} отдохнуть? Сегодня он выглядел полностью вымотанным.</t>
  </si>
  <si>
    <t>Você vai deixar {[VAR_TM_FULLNAME]} descansar um pouco? Ele parecia completamente exausto hoje.</t>
  </si>
  <si>
    <t>CONF5_Q5_R1_1_F</t>
  </si>
  <si>
    <t>I think that's perhaps the best solution for her to bounce back with a bit more energy.</t>
  </si>
  <si>
    <t>Je crois que c’est peut-être la meilleure solution pour revenir en meilleure forme.</t>
  </si>
  <si>
    <t>Ich denke, das ist vielleicht die beste Lösung, damit sie mit neuer Energie antreten kann.</t>
  </si>
  <si>
    <t>Creo que esa es quizás la mejor solución para que se recupere con un poco más de energía.</t>
  </si>
  <si>
    <t>Penso che questa sia forse la soluzione migliore per lei per riprendersi con un po' più di energia.</t>
  </si>
  <si>
    <t>或许让她恢复精力再重返赛场是最佳方案。</t>
  </si>
  <si>
    <t>Думаю, это, возможно, лучший способ помочь ей восстановиться и вернуть себе больше энергии.</t>
  </si>
  <si>
    <t>Acho que essa é talvez a melhor solução para ela se recuperar com um pouco mais de energia.</t>
  </si>
  <si>
    <t>CONF5_Q5_R1_1_M</t>
  </si>
  <si>
    <t>I think that's perhaps the best solution for him to bounce back with a bit more energy.</t>
  </si>
  <si>
    <t>Ich denke, das ist vielleicht die beste Lösung, damit er mit neuer Energie antreten kann.</t>
  </si>
  <si>
    <t>Penso che questa sia forse la soluzione migliore per lui per riprendersi con un po' più di energia.</t>
  </si>
  <si>
    <t>或许让他恢复精力再重返赛场是最佳方案。</t>
  </si>
  <si>
    <t>Думаю, это, возможно, лучший способ помочь ему восстановиться и вернуть себе больше энергии.</t>
  </si>
  <si>
    <t>Acho que essa é talvez a melhor solução para ele se recuperar com um pouco mais de energia.</t>
  </si>
  <si>
    <t>CONF5_Q5_R1_2_F</t>
  </si>
  <si>
    <t>That’s definitely what we’re going to do. {[VAR_TM_FIRSTNAME]} looks exhausted.</t>
  </si>
  <si>
    <t>C’est sûrement ce que nous allons faire, {[VAR_TM_FIRSTNAME]} a l’air extenuée.</t>
  </si>
  <si>
    <t>Das ist definitiv das, was wir tun werden. {[VAR_TM_FIRSTNAME]} sieht erschöpft aus.</t>
  </si>
  <si>
    <t>Sin duda es lo que vamos a hacer. {[VAR_TM_FIRSTNAME]} parece agotada.</t>
  </si>
  <si>
    <t>Questo è quello che faremo. {[VAR_TM_FIRSTNAME]} sembra esausta.</t>
  </si>
  <si>
    <t>我们正有此意。{[VAR_TM_FIRSTNAME]}确实显得疲惫不堪。</t>
  </si>
  <si>
    <t>Именно так мы и поступим. {[VAR_TM_FIRSTNAME]} выглядит совершенно вымотанной.</t>
  </si>
  <si>
    <t>É definitivamente o que vamos fazer. {[VAR_TM_FIRSTNAME]} parece exausta.</t>
  </si>
  <si>
    <t>CONF5_Q5_R1_2_M</t>
  </si>
  <si>
    <t>C’est sûrement ce que nous allons faire, {[VAR_TM_FIRSTNAME]} a l’air extenué.</t>
  </si>
  <si>
    <t>Questo è quello che faremo. {[VAR_TM_FIRSTNAME]} sembra esausto.</t>
  </si>
  <si>
    <t>Именно так мы и поступим. {[VAR_TM_FIRSTNAME]} выглядит совершенно вымотанным.</t>
  </si>
  <si>
    <t>É definitivamente o que vamos fazer. {[VAR_TM_FIRSTNAME]} parece exausto.</t>
  </si>
  <si>
    <t>CONF5_Q5_R2_1_F</t>
  </si>
  <si>
    <t>We'll have a frank talk about it. If that's what {[VAR_TM_FIRSTNAME]} needs, I'm ready to give her some downtime.</t>
  </si>
  <si>
    <t>Nous en parlerons, si c’est ce dont {[VAR_TM_FIRSTNAME]} a besoin, je suis prêt à lui accorder quelques jours loin des terrains.</t>
  </si>
  <si>
    <t>Wir werden offen darüber reden. Wenn {[VAR_TM_FIRSTNAME]} das braucht, bin ich bereit, ihr eine Auszeit zu geben.</t>
  </si>
  <si>
    <t>Tendremos una sincera charla al respecto. Si eso es lo que necesita {[VAR_TM_FIRSTNAME]}, estamos dispuestos a darle un descanso.</t>
  </si>
  <si>
    <t>Ne parleremo con franchezza. Se questo è ciò di cui {[VAR_TM_FIRSTNAME]} ha bisogno, sono pronto a darle dei tempi di inattività.</t>
  </si>
  <si>
    <t>我们会开诚布公地谈谈。如果{[VAR_TM_FIRSTNAME]}需要，我愿意给她一些休息时间。</t>
  </si>
  <si>
    <t>Мы откровенно это обсудим. Если {[VAR_TM_FIRSTNAME]} это нужно, я готов дать ей немного отдыха.</t>
  </si>
  <si>
    <t>Teremos uma conversa franca sobre isso. Se é isso que {[VAR_TM_FIRSTNAME]} precisa, estou pronta para dar a ela um tempo de inatividade.</t>
  </si>
  <si>
    <t>CONF5_Q5_R2_1_M</t>
  </si>
  <si>
    <t>We'll have a frank talk about it. If that's what {[VAR_TM_FIRSTNAME]} needs, I'm ready to give him some downtime.</t>
  </si>
  <si>
    <t>Wir werden offen darüber reden. Wenn {[VAR_TM_FIRSTNAME]} das braucht, bin ich bereit, ihm eine Auszeit zu geben.</t>
  </si>
  <si>
    <t>Ne parleremo con franchezza. Se questo è ciò di cui {[VAR_TM_FIRSTNAME]} ha bisogno, sono pronto a dargli dei tempi di inattività.</t>
  </si>
  <si>
    <t>我们会开诚布公地谈谈。如果{[VAR_TM_FIRSTNAME]}需要，我愿意给他一些休息时间。</t>
  </si>
  <si>
    <t>Мы откровенно это обсудим. Если {[VAR_TM_FIRSTNAME]} это нужно, я готов дать ему немного отдыха.</t>
  </si>
  <si>
    <t>Teremos uma conversa franca sobre isso. Se é isso que {[VAR_TM_FIRSTNAME]} precisa, estou pronto para dar a ele um tempo de inatividade.</t>
  </si>
  <si>
    <t>CONF5_Q5_R2_2_F</t>
  </si>
  <si>
    <t>I’m going to bring it up with {[VAR_TM_FIRSTNAME]}. If she asks for some time off, I’ll grant it.</t>
  </si>
  <si>
    <t>Je vais en discuter avec {[VAR_TM_FIRSTNAME]}, si elle me demande du repos, je lui en accorderai.</t>
  </si>
  <si>
    <t>Ich werde es bei {[VAR_TM_FIRSTNAME]} ansprechen. Wenn sie um eine Auszeit bittet, werde ich sie ihr gewähren.</t>
  </si>
  <si>
    <t>Lo hablaré con {[VAR_TM_FIRSTNAME]}. Si me pide un descanso, se lo concederé.</t>
  </si>
  <si>
    <t>Ho intenzione di parlarne con {[VAR_TM_FIRSTNAME]}. Se chiede un po' di tempo libero, lo concederò.</t>
  </si>
  <si>
    <t>我会和{[VAR_TM_FIRSTNAME]}谈谈这件事。如果她提出想休息一阵，我会同意的。</t>
  </si>
  <si>
    <t>Я подниму этот вопрос с {[VAR_TM_FIRSTNAME]}. Если она попросит немного свободного времени, я это одобрю.</t>
  </si>
  <si>
    <t>Vou abordar isso com {[VAR_TM_FIRSTNAME]}. Se ela pedir um tempo, eu concederei.</t>
  </si>
  <si>
    <t>CONF5_Q5_R2_2_M</t>
  </si>
  <si>
    <t>I’m going to bring it up with {[VAR_TM_FIRSTNAME]}. If he asks for some time off, I’ll grant it.</t>
  </si>
  <si>
    <t>Je vais en discuter avec {[VAR_TM_FIRSTNAME]}, s’il me demande du repos, je lui en accorderai.</t>
  </si>
  <si>
    <t>Ich werde es bei {[VAR_TM_FIRSTNAME]} ansprechen. Wenn er um eine Auszeit bittet, werde ich sie ihm gewähren.</t>
  </si>
  <si>
    <t>我会和{[VAR_TM_FIRSTNAME]}谈谈这件事。如果他提出想休息一阵，我会同意的。</t>
  </si>
  <si>
    <t>Я подниму этот вопрос с {[VAR_TM_FIRSTNAME]}. Если он попросит немного свободного времени, я это одобрю.</t>
  </si>
  <si>
    <t>Vou falar com {[VAR_TM_FIRSTNAME]}. Se ele pedir um tempo, vou conceder.</t>
  </si>
  <si>
    <t>CONF5_Q5_R3_1_F</t>
  </si>
  <si>
    <t>I'm not convinced that's what she needs to get back to 100%. If the medical team advises it, then OK, but it's not something I've planned on for the moment.</t>
  </si>
  <si>
    <t>Je ne suis pas sûr que ce soit ce qu’il lui faille pour revenir au top. Si l’équipe médicale le préconise, je serai à l’écoute mais ce n’est pas dans mes plans.</t>
  </si>
  <si>
    <t>Ich bin nicht davon überzeugt, dass er genau das braucht, um wieder auf volle Leistung zu kommen. Wenn das medizinische Team dazu rät, ist es okay, aber es ist nichts, was ich derzeit geplant habe.</t>
  </si>
  <si>
    <t>No tengo claro que eso sea lo que necesita para volver al cien por cien. Si el equipo médico lo aconseja, vale, pero no es algo que tengamos planeado por el momento.</t>
  </si>
  <si>
    <t>Non sono convinto che sia quello di cui ha bisogno per tornare al 100%. Se lo staff medica lo consiglia, allora OK, ma non è una cosa che ho programmato per il momento.</t>
  </si>
  <si>
    <t>我不认为休息能让她恢复最佳状态。如果队医建议，那就照办，但目前我没这个打算。</t>
  </si>
  <si>
    <t>Я не уверен, что это то, что ей нужно, чтобы вернуться на 100%. Если медицинская команда это порекомендует — хорошо, но пока я такого не планировал.</t>
  </si>
  <si>
    <t>Não estou convencido de que é isso que ela precisa para voltar a 100%. Se a equipe médica recomendar, tudo bem, mas não é algo que eu tenha planejado no momento.</t>
  </si>
  <si>
    <t>CONF5_Q5_R3_1_M</t>
  </si>
  <si>
    <t>I'm not convinced that's what he needs to get back to 100%. If the medical team advises it, then OK, but it's not something I've planned on for the moment.</t>
  </si>
  <si>
    <t>Ich bin nicht davon überzeugt, dass sie genau das braucht, um wieder auf volle Leistung zu kommen. Wenn das medizinische Team dazu rät, ist es okay, aber es ist nichts, was ich derzeit geplant habe.</t>
  </si>
  <si>
    <t>我不认为休息能让他恢复最佳状态。如果队医建议，那就照办，但目前我没这个打算。</t>
  </si>
  <si>
    <t>Я не уверен, что это то, что ему нужно, чтобы вернуться на 100%. Если медицинская команда это порекомендует — хорошо, но пока я такого не планировал.</t>
  </si>
  <si>
    <t>Não estou convencido de que é isso que ele precisa para voltar a 100%. Se a equipe médica recomendar, tudo bem, mas não é algo que eu tenha planejado no momento.</t>
  </si>
  <si>
    <t>CONF5_Q5_R3_2_F</t>
  </si>
  <si>
    <t>I don’t think that’s what {[VAR_TM_FIRSTNAME]} needs. Of course, if the medical team recommends it, I could change my mind.</t>
  </si>
  <si>
    <t>Je ne pense pas que ce soit ce dont {[VAR_TM_FIRSTNAME]} a besoin. Si l’équipe médicale le recommande, je pourrai peut-être changer d’avis.</t>
  </si>
  <si>
    <t>Ich glaube nicht, dass {[VAR_TM_FIRSTNAME]} genau das braucht. Natürlich könnte ich meine Meinung ändern, wenn das medizinische Team dazu rät.</t>
  </si>
  <si>
    <t>No creo que sea eso lo que necesita {[VAR_TM_FIRSTNAME]}. Por supuesto, si el equipo médico lo recomienda, podría cambiar de opinión.</t>
  </si>
  <si>
    <t>Non credo che questo sia ciò di cui {[VAR_TM_FIRSTNAME]} ha bisogno. Certo, se il team medico lo consiglia, potrei cambiare idea.</t>
  </si>
  <si>
    <t>我觉得那不是{[VAR_TM_FIRSTNAME]}现在需要的。当然，如果队医建议，我会考虑改变想法。</t>
  </si>
  <si>
    <t>Не думаю, что {[VAR_TM_FIRSTNAME]} это нужно. Конечно, если медицинская команда это порекомендует, я могу изменить своё мнение.</t>
  </si>
  <si>
    <t>Não acho que seja isso que {[VAR_TM_FIRSTNAME]} precisa. Claro, se a equipe médica recomendar, posso mudar de ideia.</t>
  </si>
  <si>
    <t>CONF5_Q5_R3_2_M</t>
  </si>
  <si>
    <t>CONF5_Q5_R4_1_F</t>
  </si>
  <si>
    <t>No, we're going to get right back to training. That's the best way to forget the mistakes that were made today.</t>
  </si>
  <si>
    <t>Non, nous allons nous remettre à l’entrainement, c’est le meilleur moyen de gommer ce qui a mal été fait aujourd’hui.</t>
  </si>
  <si>
    <t>Nein, wir werden gleich wieder mit dem Training beginnen. Das ist der beste Weg, um die Fehler von heute auszubügeln.</t>
  </si>
  <si>
    <t>No, volveremos a entrenar. Esa es la mejor manera de olvidar los errores que se han cometido hoy.</t>
  </si>
  <si>
    <t>No, torneremo subito ad allenarci. Questo è il modo migliore per dimenticare gli errori che sono stati fatti oggi.</t>
  </si>
  <si>
    <t>不，我们会马上回到训练中去。那才是忘掉今天失误的最佳方式。</t>
  </si>
  <si>
    <t>Нет, мы сразу вернёмся к тренировкам. Это лучший способ забыть о сегодняшних ошибках.</t>
  </si>
  <si>
    <t>Não, vamos voltar direto para os treinos. Essa é a melhor maneira de esquecer os erros cometidos hoje.</t>
  </si>
  <si>
    <t>CONF5_Q5_R4_1_M</t>
  </si>
  <si>
    <t>CONF5_Q5_R4_2_F</t>
  </si>
  <si>
    <t>Practice is the only remedy to get back to your best.</t>
  </si>
  <si>
    <t>L’entrainement est le seul remède pour retrouver son meilleur niveau.</t>
  </si>
  <si>
    <t>Übung ist das einzige Mittel, um wieder zu alter Stärke zurückzufinden.</t>
  </si>
  <si>
    <t>El entrenamiento es el único remedio para volver al mejor nivel.</t>
  </si>
  <si>
    <t>La pratica è l'unico rimedio per tornare al meglio.</t>
  </si>
  <si>
    <t>只有练习，才能让状态恢复到最佳。</t>
  </si>
  <si>
    <t>Только тренировки помогут вернуться на прежний уровень.</t>
  </si>
  <si>
    <t>A prática é o único remédio para voltar ao seu melhor.</t>
  </si>
  <si>
    <t>CONF5_Q5_R4_2_M</t>
  </si>
  <si>
    <t>CONF5_Q5_R5_1_F</t>
  </si>
  <si>
    <t>Are you serious? Did you see what happened out there today? The last thing {[VAR_TM_FULLNAME]} needs right now is rest.</t>
  </si>
  <si>
    <t>Et puis quoi encore ? Vous avez vu le même match que moi ? {[VAR_TM_FULLNAME]} mérite tout sauf du repos.</t>
  </si>
  <si>
    <t>Ist das Ihr Ernst? Haben Sie gesehen, was heute da draußen passiert ist? Das Letzte, was {[VAR_TM_FULLNAME]} jetzt braucht, ist Ruhe.</t>
  </si>
  <si>
    <t>¿En serio? ¿Has visto lo que ha pasado hoy? Lo último que necesita {[VAR_TM_FULLNAME]} ahora mismo es descansar.</t>
  </si>
  <si>
    <t>Dice davvero? Ha visto cos'è successo oggi? L'ultima cosa di cui {[VAR_TM_FULLNAME]} ha bisogno in questo momento è il riposo.</t>
  </si>
  <si>
    <t>你是认真的吗？看到今天场上的表现了吗？{[VAR_TM_FULLNAME]}现在最不需要的就是休息。</t>
  </si>
  <si>
    <t>Вы серьёзно? Вы видели, что сегодня произошло на корте? Последнее, что сейчас нужно {[VAR_TM_FULLNAME]}, — это отдых.</t>
  </si>
  <si>
    <t>Você está falando sério? Viu o que aconteceu lá hoje? A última coisa que {[VAR_TM_FULLNAME]} precisa agora é descanso.</t>
  </si>
  <si>
    <t>CONF5_Q5_R5_1_M</t>
  </si>
  <si>
    <t>CONF5_Q5_R5_2_F</t>
  </si>
  <si>
    <t>If {[VAR_TM_FIRSTNAME]} needs a break after every loss, she may as well hang up her racket for good!</t>
  </si>
  <si>
    <t>Si {[VAR_TM_FIRSTNAME]} besoin de repos après chaque défaite, autant ranger définitivement les raquettes !</t>
  </si>
  <si>
    <t>Wenn {[VAR_TM_FIRSTNAME]} nach jeder Niederlage eine Pause braucht, kann sie ihren Schläger auch gleich für immer an den Nagel hängen!</t>
  </si>
  <si>
    <t>Si {[VAR_TM_FIRSTNAME]} necesita un descanso después de cada derrota, ¡ya puede ir colgando la raqueta para siempre!</t>
  </si>
  <si>
    <t>Se {[VAR_TM_FIRSTNAME]} ha bisogno di una pausa dopo ogni sconfitta, potrebbe anche appendere la racchetta per sempre!</t>
  </si>
  <si>
    <t>如果{[VAR_TM_FIRSTNAME]}每次失利都需要休息，那不如直接退役！</t>
  </si>
  <si>
    <t>Если {[VAR_TM_FIRSTNAME]} нужен перерыв после каждого поражения, ей лучше вообще закончить карьеру!</t>
  </si>
  <si>
    <t>Se {[VAR_TM_FIRSTNAME]} precisa de uma pausa depois de cada derrota, ela pode muito bem pendurar a raquete para sempre!</t>
  </si>
  <si>
    <t>CONF5_Q5_R5_2_M</t>
  </si>
  <si>
    <t>If {[VAR_TM_FIRSTNAME]} needs a break after every loss, he may as well hang up his racket for good!</t>
  </si>
  <si>
    <t>Wenn {[VAR_TM_FIRSTNAME]} nach jeder Niederlage eine Pause braucht, kann er seinen Schläger auch gleich für immer an den Nagel hängen!</t>
  </si>
  <si>
    <t>Если {[VAR_TM_FIRSTNAME]} нужен перерыв после каждого поражения, ему лучше вообще закончить карьеру!</t>
  </si>
  <si>
    <t>Se {[VAR_TM_FIRSTNAME]} precisa de uma pausa depois de cada derrota, ele pode muito bem pendurar a raquete para sempre!</t>
  </si>
  <si>
    <t>CONF5_Q6_F</t>
  </si>
  <si>
    <t>Was it {[VAR_TM_FULLNAME]}'s physical state that made her lose to an opponent she should have been able to deal with easily?</t>
  </si>
  <si>
    <t>Est-ce la forme de {[VAR_TM_FULLNAME]} qui lui a coûté la défaite face à un adversaire à sa portée ?</t>
  </si>
  <si>
    <t>Hat {[VAR_TM_FULLNAME]} aufgrund ihrer körperlichen Verfassung gegen einen Gegner verloren, gegen den sie eigentlich leichtes Spiel hätte haben sollen?</t>
  </si>
  <si>
    <t>¿Fue el estado físico de {[VAR_TM_FULLNAME]} lo que hizo que perdiera ante una oponente con la que debería haber podido lidiar fácilmente?</t>
  </si>
  <si>
    <t>È stato lo stato fisico di {[VAR_TM_FULLNAME]} che l'ha fatta perdere contro un'avversaria che avrebbe dovuto essere in grado di affrontare facilmente?</t>
  </si>
  <si>
    <t>是因为{[VAR_TM_FULLNAME]}的身体状况导致她输给了原本可以轻松应对的对手吗？</t>
  </si>
  <si>
    <t>Это из-за физического состояния {[VAR_TM_FULLNAME]} она проиграла сопернице, с которой должна была справиться без проблем?</t>
  </si>
  <si>
    <t>Foi o estado físico de {[VAR_TM_FULLNAME]} que a fez perder para uma adversária que ela deveria ter vencido facilmente?</t>
  </si>
  <si>
    <t>CONF5_Q6_M</t>
  </si>
  <si>
    <t>Was it {[VAR_TM_FULLNAME]}'s physical state that made him lose to an opponent he should have been able to deal with easily?</t>
  </si>
  <si>
    <t>Hat {[VAR_TM_FULLNAME]} aufgrund seiner körperlichen Verfassung gegen einen Gegner verloren, gegen den er eigentlich leichtes Spiel hätte haben sollen?</t>
  </si>
  <si>
    <t>¿Fue el estado físico de {[VAR_TM_FULLNAME]} lo que hizo que perdiera ante un oponente con el que debería haber podido lidiar fácilmente?</t>
  </si>
  <si>
    <t>È stato lo stato fisico di {[VAR_TM_FULLNAME]} che lo ha fatto perdere contro un avversario che avrebbe dovuto essere in grado di affrontare facilmente?</t>
  </si>
  <si>
    <t>是因为{[VAR_TM_FULLNAME]}的身体状况导致他输给了原本可以轻松应对的对手吗？</t>
  </si>
  <si>
    <t>Это из-за физического состояния {[VAR_TM_FULLNAME]} он проиграл сопернику, с которым должен был справиться без проблем?</t>
  </si>
  <si>
    <t>Foi o estado físico de {[VAR_TM_FULLNAME]} que o fez perder para uma adversária que ele deveria ter vencido facilmente?</t>
  </si>
  <si>
    <t>CONF5_Q6_R1_1_F</t>
  </si>
  <si>
    <t>No matter the opponent, {[VAR_TM_FIRSTNAME]} would have had problems facing anyone today. She's going through a really difficult period.</t>
  </si>
  <si>
    <t>Peu importe l’adversaire {[VAR_TM_FIRSTNAME]} aurait eu des difficultés aujourd’hui, elle est dans une très mauvaise passe.</t>
  </si>
  <si>
    <t>Egal, um welchen Gegner es gegangen wäre, {[VAR_TM_FIRSTNAME]} hätte heute gegen jeden Probleme gehabt. Sie macht eine wirklich schwierige Phase durch.</t>
  </si>
  <si>
    <t>Independientemente de la oponente, hoy {[VAR_TM_FIRSTNAME]} habría tenido problemas para enfrentarse a cualquiera. Está pasando un momento realmente difícil.</t>
  </si>
  <si>
    <t>Non importa chi sia l'avversaria ,{[VAR_TM_FIRSTNAME]} avrebbe avuto problemi ad affrontare chiunque oggi. Sta attraversando un periodo davvero difficile.</t>
  </si>
  <si>
    <t>无论对手是谁，{[VAR_TM_FIRSTNAME]}今天面对任何人都会很吃力。她正在经历非常艰难的时期。</t>
  </si>
  <si>
    <t>Независимо от соперницы, сегодня у {[VAR_TM_FIRSTNAME]} были бы проблемы с кем угодно. Она переживает очень сложный период.</t>
  </si>
  <si>
    <t>Não importa a adversária, {[VAR_TM_FIRSTNAME]} teria tido problemas contra qualquer uma hoje. Ela está passando por um período muito difícil.</t>
  </si>
  <si>
    <t>CONF5_Q6_R1_1_M</t>
  </si>
  <si>
    <t>No matter the opponent, {[VAR_TM_FIRSTNAME]} would have had problems facing anyone today. He's going through a really difficult period.</t>
  </si>
  <si>
    <t>Peu importe l’adversaire {[VAR_TM_FIRSTNAME]} aurait eu des difficultés aujourd’hui, il est dans une très mauvaise passe.</t>
  </si>
  <si>
    <t>Egal, um welchen Gegner es gegangen wäre, {[VAR_TM_FIRSTNAME]} hätte heute gegen jeden Probleme gehabt. Er macht eine wirklich schwierige Phase durch.</t>
  </si>
  <si>
    <t>Independientemente del oponente, hoy {[VAR_TM_FIRSTNAME]} habría tenido problemas para enfrentarse a cualquiera. Está pasando un momento realmente difícil.</t>
  </si>
  <si>
    <t>Non importa chi è l'avversario ,{[VAR_TM_FIRSTNAME]} avrebbe avuto problemi ad affrontare chiunque oggi. Sta attraversando un periodo davvero difficile.</t>
  </si>
  <si>
    <t>无论对手是谁，{[VAR_TM_FIRSTNAME]}今天面对任何人都会很吃力。他正在经历非常艰难的时期。</t>
  </si>
  <si>
    <t>Независимо от соперника, сегодня у {[VAR_TM_FIRSTNAME]} были бы проблемы с кем угодно. Он переживает очень сложный период.</t>
  </si>
  <si>
    <t>Não importa o adversário, {[VAR_TM_FIRSTNAME]} teria tido problemas contra qualquer um hoje. Ele está passando por um período muito difícil.</t>
  </si>
  <si>
    <t>CONF5_Q6_R1_2_F</t>
  </si>
  <si>
    <t>The problem isn’t the opponent. {[VAR_TM_FIRSTNAME]} just isn’t at that level right now.</t>
  </si>
  <si>
    <t>Le problème n’est pas l’adversaire, {[VAR_TM_FIRSTNAME]} n’est pas au niveau en ce moment.</t>
  </si>
  <si>
    <t>Das Problem ist nicht der Gegner. {[VAR_TM_FIRSTNAME]} ist im Moment einfach nicht auf dem richtigen Niveau dafür.</t>
  </si>
  <si>
    <t>El problema no está al otro lado de la red. Simplemente, {[VAR_TM_FIRSTNAME]} no está ahora a ese nivel.</t>
  </si>
  <si>
    <t>Il problema non è l'avversaria. {[VAR_TM_FIRSTNAME]} non è a quel livello in questo momento.</t>
  </si>
  <si>
    <t>问题不在对手。{[VAR_TM_FIRSTNAME]}只是目前未达到应有水准。</t>
  </si>
  <si>
    <t>Дело не в сопернице. {[VAR_TM_FIRSTNAME]} сейчас просто не на том уровне.</t>
  </si>
  <si>
    <t>O problema não é a adversária. {[VAR_TM_FIRSTNAME]} simplesmente não está nesse nível agora.</t>
  </si>
  <si>
    <t>CONF5_Q6_R1_2_M</t>
  </si>
  <si>
    <t>Il problema non è l'avversario. {[VAR_TM_FIRSTNAME]} non è a quel livello in questo momento.</t>
  </si>
  <si>
    <t>Дело не в сопернике. {[VAR_TM_FIRSTNAME]} сейчас просто не на том уровне.</t>
  </si>
  <si>
    <t>O problema não é o adversário. {[VAR_TM_FIRSTNAME]} simplesmente não está nesse nível agora.</t>
  </si>
  <si>
    <t>CONF5_Q6_R2_1_F</t>
  </si>
  <si>
    <t>{[VAR_TM_FIRSTNAME]} didn't play her best game today, for sure. Congratulations to {[VAR_TM_LASTOPP_FULLNAME]} nonetheless.</t>
  </si>
  <si>
    <t>{[VAR_TM_FIRSTNAME]} ne joue pas son meilleur tennis c’est évident, bravo tout de même à {[VAR_TM_LASTOPP_FULLNAME]}.</t>
  </si>
  <si>
    <t>{[VAR_TM_FIRSTNAME]} hat heute sicher nicht ihr bestes Spiel hingelegt. Trotzdem geht mein Glückwunsch an {[VAR_TM_LASTOPP_FULLNAME]}.</t>
  </si>
  <si>
    <t>Desde luego, {[VAR_TM_FIRSTNAME]} no ha desplegado hoy su mejor tenis. No obstante, quiero darle la enhorabuena a {[VAR_TM_LASTOPP_FULLNAME]}.</t>
  </si>
  <si>
    <t>{[VAR_TM_FIRSTNAME]} non ha giocato il suo miglior gioco oggi, di sicuro. Comunque, congratulazioni a {[VAR_TM_LASTOPP_FULLNAME]}.</t>
  </si>
  <si>
    <t>{[VAR_TM_FIRSTNAME]}今天确实未发挥出最佳水平，但还是要祝贺{[VAR_TM_LASTOPP_FULLNAME]}。</t>
  </si>
  <si>
    <t>{[VAR_TM_FIRSTNAME]} сегодня точно не показала свою лучшую игру. Тем не менее поздравляю {[VAR_TM_LASTOPP_FULLNAME]}.</t>
  </si>
  <si>
    <t>{[VAR_TM_FIRSTNAME]} não jogou seu melhor tênis hoje, com certeza. Parabéns para {[VAR_TM_LASTOPP_FULLNAME]} mesmo assim.</t>
  </si>
  <si>
    <t>CONF5_Q6_R2_1_M</t>
  </si>
  <si>
    <t>{[VAR_TM_FIRSTNAME]} didn't play his best game today, for sure. Congratulations to {[VAR_TM_LASTOPP_FULLNAME]} nonetheless.</t>
  </si>
  <si>
    <t>{[VAR_TM_FIRSTNAME]} hat heute sicher nicht sein bestes Spiel hingelegt. Trotzdem geht mein Glückwunsch an {[VAR_TM_LASTOPP_FULLNAME]}.</t>
  </si>
  <si>
    <t>{[VAR_TM_FIRSTNAME]} сегодня точно не показал свою лучшую игру. Тем не менее поздравляю {[VAR_TM_LASTOPP_FULLNAME]}.</t>
  </si>
  <si>
    <t>CONF5_Q6_R2_2_F</t>
  </si>
  <si>
    <t>Congratulations to {[VAR_TM_LASTOPP_FULLNAME]}, even if she’s seen better days.</t>
  </si>
  <si>
    <t>Félicitations à {[VAR_TM_LASTOPP_FULLNAME]} même si elle a connu des jours meilleurs.</t>
  </si>
  <si>
    <t>Glückwunsch an {[VAR_TM_LASTOPP_FULLNAME]}, auch wenn sie schon bessere Tage gesehen hat.</t>
  </si>
  <si>
    <t>Mi enhorabuena a {[VAR_TM_LASTOPP_FULLNAME]}, aunque haya visto días mejores.</t>
  </si>
  <si>
    <t>Congratulazioni a {[VAR_TM_LASTOPP_FULLNAME]}, anche se ha visto giorni migliori.</t>
  </si>
  <si>
    <t>祝贺{[VAR_TM_LASTOPP_FULLNAME]}，尽管她状态也称不上完美。</t>
  </si>
  <si>
    <t>Поздравляю {[VAR_TM_LASTOPP_FULLNAME]}, хотя у неё бывали и более удачные дни.</t>
  </si>
  <si>
    <t>Parabéns para {[VAR_TM_LASTOPP_FULLNAME]}, mesmo que ela já tenha visto dias melhores.</t>
  </si>
  <si>
    <t>CONF5_Q6_R2_2_M</t>
  </si>
  <si>
    <t>Congratulations to {[VAR_TM_LASTOPP_FULLNAME]}, even if he’s seen better days.</t>
  </si>
  <si>
    <t>Félicitations à {[VAR_TM_LASTOPP_FULLNAME]} même s'il a connu des jours meilleurs.</t>
  </si>
  <si>
    <t>Glückwunsch an {[VAR_TM_LASTOPP_FULLNAME]}, auch wenn er schon bessere Tage gesehen hat.</t>
  </si>
  <si>
    <t>祝贺{[VAR_TM_LASTOPP_FULLNAME]}，尽管他状态也称不上完美。</t>
  </si>
  <si>
    <t>Поздравляю {[VAR_TM_LASTOPP_FULLNAME]}, хотя у него бывали и более удачные дни.</t>
  </si>
  <si>
    <t>Parabéns para {[VAR_TM_LASTOPP_FULLNAME]}, mesmo que ele já tenha visto dias melhores.</t>
  </si>
  <si>
    <t>CONF5_Q6_R3_1_F</t>
  </si>
  <si>
    <t>We just have to congratulate {[VAR_TM_LASTOPP_FULLNAME]} who was simply better on the court today.</t>
  </si>
  <si>
    <t>Il faut juste féliciter {[VAR_TM_LASTOPP_FULLNAME]} qui a tout simplement été meilleur aujourd’hui.</t>
  </si>
  <si>
    <t>Wir müssen {[VAR_TM_LASTOPP_FULLNAME]} einfach für die bessere Leistung auf dem Platz gratulieren.</t>
  </si>
  <si>
    <t>No podemos más que felicitar a {[VAR_TM_LASTOPP_FULLNAME]}, que hoy ha sido mejor en el campo.</t>
  </si>
  <si>
    <t>Dobbiamo solo congratularci con {[VAR_TM_LASTOPP_FULLNAME]} che oggi è stata semplicemente migliore in campo.</t>
  </si>
  <si>
    <t>我们只需要祝贺{[VAR_TM_LASTOPP_FULLNAME]}，她今天确实是场上最出色的选手。</t>
  </si>
  <si>
    <t>Нужно просто поздравить {[VAR_TM_LASTOPP_FULLNAME]}, которая сегодня была сильнее на корте.</t>
  </si>
  <si>
    <t>Temos que parabenizar {[VAR_TM_LASTOPP_FULLNAME]}, que foi simplesmente melhor em quadra hoje.</t>
  </si>
  <si>
    <t>CONF5_Q6_R3_1_M</t>
  </si>
  <si>
    <t>Dobbiamo solo congratularci con {[VAR_TM_LASTOPP_FULLNAME]} che oggi è stato semplicemente migliore in campo.</t>
  </si>
  <si>
    <t>我们只需要祝贺{[VAR_TM_LASTOPP_FULLNAME]}，他今天确实是场上最出色的选手。</t>
  </si>
  <si>
    <t>Нужно просто поздравить {[VAR_TM_LASTOPP_FULLNAME]}, который сегодня был сильнее на корте.</t>
  </si>
  <si>
    <t>CONF5_Q6_R3_2_F</t>
  </si>
  <si>
    <t>Her opponent was on top. Even in better form, I’m not sure she could have challenged her.</t>
  </si>
  <si>
    <t>Son adversaire a été au-dessus, même en meilleur forme je ne suis pas sûr qu’elle aurait rivalisé.</t>
  </si>
  <si>
    <t>Ihr Gegner hatte die Oberhand. Selbst, wenn sie in besserer Form gewesen wäre, bin ich mir nicht sicher, ob sie wirklich mit ihr hätte mithalten können.</t>
  </si>
  <si>
    <t>Su oponente estaba por encima. Incluso en mejor forma, no tengo claro que fuera rival para ella.</t>
  </si>
  <si>
    <t>La sua avversaria era al top. Anche in forma migliore, non sono sicuro che lei avrebbe potuto sfidarla.</t>
  </si>
  <si>
    <t>她的对手今天状态极佳。即便她的状态更胜一筹，我也不确定她能赢。</t>
  </si>
  <si>
    <t>Её соперница была на высоте. Даже в лучшей форме не уверен, что она смогла бы навязать ей борьбу.</t>
  </si>
  <si>
    <t>A adversária dela estava por cima. Mesmo em melhor forma, não tenho certeza se ela poderia tê-la desafiado.</t>
  </si>
  <si>
    <t>CONF5_Q6_R3_2_M</t>
  </si>
  <si>
    <t>His opponent was on top. Even in better form, I’m not sure he could have challenged him.</t>
  </si>
  <si>
    <t>Son adversaire a été au-dessus, même en meilleur forme je ne suis pas sûr qu’il aurait rivalisé.</t>
  </si>
  <si>
    <t>Sein Gegner hatte die Oberhand. Selbst, wenn er in besserer Form gewesen wäre, bin ich mir nicht sicher, ob er wirklich mit ihm hätte mithalten können.</t>
  </si>
  <si>
    <t>Su oponente estaba por encima. Incluso en mejor forma, no tengo claro que fuera rival para él.</t>
  </si>
  <si>
    <t>Il suo avversario era al top. Anche in forma migliore, non sono sicuro che lui avrebbe potuto sfidarlo.</t>
  </si>
  <si>
    <t>他的对手今天状态极佳。即便他的状态更胜一筹，我也不确定他能赢。</t>
  </si>
  <si>
    <t>Его соперник был на высоте. Даже в лучшей форме не уверен, что он смог бы навязать ему борьбу.</t>
  </si>
  <si>
    <t>O adversário dele estava por cima. Mesmo em melhor forma, não tenho certeza se ele poderia tê-lo desafiado.</t>
  </si>
  <si>
    <t>CONF5_Q6_R4_1_F</t>
  </si>
  <si>
    <t>There's no excuse. When you're the favorite, you have to show you're the best. Great players know how to turn any situation to their advantage.</t>
  </si>
  <si>
    <t>Ce n’est pas une excuse, quand on est favori, il faut l’assumer, les grands joueurs savent tourner les choses en leur avantage peu importe la situation.</t>
  </si>
  <si>
    <t>Es gibt keine Ausrede. Wenn man Favorit ist, muss man zeigen, dass man das Beste leistet. Großartige Spieler wissen, wie sie jede Situation zu ihrem Vorteil nutzen können.</t>
  </si>
  <si>
    <t>No hay excusas. Si eres mejor sobre el papel, tienes que demostrarlo en el campo. Los grandes tenistas saben cómo sacar ventaja de cualquier situación.</t>
  </si>
  <si>
    <t>Non ci sono scuse. Quando sei la favorita, devi dimostrare di essere la migliore. I grandi giocatori sanno come trasformare qualsiasi situazione a loro vantaggio.</t>
  </si>
  <si>
    <t>没有借口可言。作为热门选手，你必须证明自己是最强的。伟大的球员懂得如何将任何局势转化为优势。</t>
  </si>
  <si>
    <t>Нет оправданий. Когда ты фаворит, ты должен доказывать, что ты лучший. Великие игроки умеют использовать любую ситуацию в свою пользу.</t>
  </si>
  <si>
    <t>Não há desculpas. Quando você é a favorita, tem que mostrar que é a melhor. Grandes jogadoras sabem como transformar qualquer situação a seu favor.</t>
  </si>
  <si>
    <t>CONF5_Q6_R4_1_M</t>
  </si>
  <si>
    <t>Non ci sono scuse. Quando sei il favorito, devi dimostrare di essere il migliore. I grandi giocatori sanno come trasformare qualsiasi situazione a loro vantaggio.</t>
  </si>
  <si>
    <t>Não há desculpas. Quando você é o favorito, tem que mostrar que é o melhor. Grandes jogadores sabem como transformar qualquer situação a seu favor.</t>
  </si>
  <si>
    <t>CONF5_Q6_R4_2_F</t>
  </si>
  <si>
    <t>It is precisely in these sorts of moments that we see a player’s true level. A player needs to beat their weaker opponents no matter the circumstances.</t>
  </si>
  <si>
    <t>C’est justement dans ce genre de période que l’on voit le réel niveau d’un joueur, il faut battre les adversaires inférieurs en toutes circonstances.</t>
  </si>
  <si>
    <t>Genau in solchen Momenten zeigt sich das wahre Niveau eines Spielers. Ein Spieler muss einen schwächeren Gegner schlagen, egal unter welchen Umständen.</t>
  </si>
  <si>
    <t>Es precisamente en momentos como este cuando se ve el verdadero nivel de los tenistas. Hay que vencer a los oponentes más débiles sin importar las circunstancias.</t>
  </si>
  <si>
    <t>È proprio in questo tipo di momenti che vediamo il vero livello di una giocatrice. Una giocatrice deve battere le sue avversarie più deboli, indipendentemente dalle circostanze.</t>
  </si>
  <si>
    <t>在这种时刻才能看出球员的真实水平。一个球员必须能在任何情况下击败实力较弱的对手。</t>
  </si>
  <si>
    <t>Именно в такие моменты и проявляется настоящий уровень игрока. Нужно обыгрывать более слабых соперников при любых обстоятельствах.</t>
  </si>
  <si>
    <t>É precisamente nesses momentos que vemos o verdadeiro nível de uma jogadora. Uma jogadora precisa vencer suas adversárias mais fracas, independentemente das circunstâncias.</t>
  </si>
  <si>
    <t>CONF5_Q6_R4_2_M</t>
  </si>
  <si>
    <t>È proprio in questo tipo di momenti che vediamo il vero livello di un giocatore. Un giocatore deve battere i suoi avversari più deboli, indipendentemente dalle circostanze.</t>
  </si>
  <si>
    <t>É precisamente nesses momentos que vemos o verdadeiro nível de um jogador. Um jogador precisa vencer seus adversários mais fracos, independentemente das circunstâncias.</t>
  </si>
  <si>
    <t>CONF5_Q7_F</t>
  </si>
  <si>
    <t>How much responsibility do you take for {[VAR_TM_FULLNAME]}'s defeat today?</t>
  </si>
  <si>
    <t>Quelle est votre responsabilité sur la défaite de {[VAR_TM_FULLNAME]} aujourd’hui ?</t>
  </si>
  <si>
    <t>Wie viel Verantwortung übernehmen Sie für die heutige Niederlage von {[VAR_TM_FULLNAME]}?</t>
  </si>
  <si>
    <t>¿Qué responsabilidad te adjudicas en la derrota de {[VAR_TM_FULLNAME]}?</t>
  </si>
  <si>
    <t>Quanta responsabilità si prende per la sconfitta {[VAR_TM_FULLNAME]} di oggi?</t>
  </si>
  <si>
    <t>您认为自己对{[VAR_TM_FULLNAME]}今日的失利负有多大责任？</t>
  </si>
  <si>
    <t>Какую ответственность вы берёте на себя за сегодняшнее поражение {[VAR_TM_FULLNAME]}?</t>
  </si>
  <si>
    <t>Quanta responsabilidade você assume pela derrota de {[VAR_TM_FULLNAME]} hoje?</t>
  </si>
  <si>
    <t>CONF5_Q7_M</t>
  </si>
  <si>
    <t>CONF5_Q7_R1_1_F</t>
  </si>
  <si>
    <t>Oh, full responsibility. I drew up the game plan and it didn't work out at all.</t>
  </si>
  <si>
    <t>J’assume l’entière responsabilité de cette défaite, j’ai établi un plan de jeu qui n’était pas le bon.</t>
  </si>
  <si>
    <t>Oh, die volle Verantwortung. Ich habe den Spielplan erstellt und es lief überhaupt nicht gut.</t>
  </si>
  <si>
    <t>Ah, plena responsabilidad. Tracé el plan de juego y no funcionó en absoluto.</t>
  </si>
  <si>
    <t>Oh, piena responsabilità. Ho elaborato la tattica di gioco e non ha funzionato affatto.</t>
  </si>
  <si>
    <t>我负全责。我制定的比赛策略完全未能奏效。</t>
  </si>
  <si>
    <t>О, полную ответственность. Я составил игровой план, и он совсем не сработал.</t>
  </si>
  <si>
    <t>Ah, toda a responsabilidade. Eu elaborei o plano de jogo e ele não funcionou nada.</t>
  </si>
  <si>
    <t>CONF5_Q7_R1_1_M</t>
  </si>
  <si>
    <t>CONF5_Q7_R1_2_F</t>
  </si>
  <si>
    <t>It’s my fault entirely. My strategy was off the mark, and there’s no excuse for that.</t>
  </si>
  <si>
    <t>C’est entièrement de ma faute, ma tactique était à côté de la plaque et ça ne pardonne pas.</t>
  </si>
  <si>
    <t>Es ist ganz allein meine Schuld. Meine Strategie ging am Ziel vorbei, und dafür gibt es keine Entschuldigung.</t>
  </si>
  <si>
    <t>Es totalmente culpa mía. Mi estrategia fue inapropiada; sin excusas.</t>
  </si>
  <si>
    <t>È tutta colpa mia. La mia strategia era fuori luogo, e non ci sono scuse per questo.</t>
  </si>
  <si>
    <t>完全是我的错。我的战术安排完全不对，这没有任何借口。</t>
  </si>
  <si>
    <t>Это полностью моя вина. Моя стратегия была неправильной, и оправданий этому нет.</t>
  </si>
  <si>
    <t>É inteiramente culpa minha. Minha estratégia estava errada, e não há desculpa para isso.</t>
  </si>
  <si>
    <t>CONF5_Q7_R1_2_M</t>
  </si>
  <si>
    <t>CONF5_Q7_R2_1_F</t>
  </si>
  <si>
    <t>I didn't give {[VAR_TM_FIRSTNAME]} the tools she needed today and she wasn't able to adapt without them.</t>
  </si>
  <si>
    <t>Je n’ai pas du tout donné les bonnes clés à {[VAR_TM_FIRSTNAME]} aujourd’hui et elle n’a pas su s’adapter d'elle-même.</t>
  </si>
  <si>
    <t>Ich habe {[VAR_TM_FIRSTNAME]} nicht die Werkzeuge an die Hand gegeben, die sie heute gebraucht hätte, und sie konnte sich ohne sie nicht an die Situation anpassen.</t>
  </si>
  <si>
    <t>No le di a {[VAR_TM_FIRSTNAME]} las herramientas que necesitaba hoy y no pudo adaptarse sin ellas.</t>
  </si>
  <si>
    <t>Non ho dato a {[VAR_TM_FIRSTNAME]} gli strumenti di cui aveva bisogno oggi e lei non era in grado di adattarsi senza questi strumenti.</t>
  </si>
  <si>
    <t>我没有给{[VAR_TM_FIRSTNAME]}}提供所需的应对策略，导致她无法自主调整。</t>
  </si>
  <si>
    <t>Я не дал {[VAR_TM_FIRSTNAME]} необходимых инструментов сегодня, и она не смогла адаптироваться без них.</t>
  </si>
  <si>
    <t>Eu não dei a {[VAR_TM_FIRSTNAME]} as ferramentas que ela precisava hoje e ela não conseguiu se adaptar sem elas.</t>
  </si>
  <si>
    <t>CONF5_Q7_R2_1_M</t>
  </si>
  <si>
    <t>I didn't give {[VAR_TM_FIRSTNAME]} the tools he needed today and he wasn't able to adapt without them.</t>
  </si>
  <si>
    <t>Je n’ai pas du tout donné les bonnes clés à {[VAR_TM_FIRSTNAME]} aujourd’hui et il n’a pas su s’adapter de lui-même.</t>
  </si>
  <si>
    <t>Ich habe {[VAR_TM_FIRSTNAME]} nicht die Werkzeuge an die Hand gegeben, die er heute gebraucht hätte, und er konnte sich ohne sie nicht an die Situation anpassen.</t>
  </si>
  <si>
    <t>Non ho dato a {[VAR_TM_FIRSTNAME]} gli strumenti di cui aveva bisogno oggi e lui non era in grado di adattarsi senza questi strumenti.</t>
  </si>
  <si>
    <t>我没有给{[VAR_TM_FIRSTNAME]}}提供所需的应对策略，导致他无法自主调整。</t>
  </si>
  <si>
    <t>Я не дал {[VAR_TM_FIRSTNAME]} необходимых инструментов сегодня, и он не смог адаптироваться без них.</t>
  </si>
  <si>
    <t>Eu não dei a {[VAR_TM_FIRSTNAME]} as ferramentas que ele precisava hoje e ele não conseguiu se adaptar sem elas.</t>
  </si>
  <si>
    <t>CONF5_Q7_R2_2_F</t>
  </si>
  <si>
    <t>The strategy we decided on in training did nothing to slow down {[VAR_TM_LASTOPP_FIRSTNAME]}, and {[VAR_TM_FIRSTNAME]} wasn’t able to change that on her own.</t>
  </si>
  <si>
    <t>Le schéma que j’ai mis en place à l’entraînement n’a pas du tout gêné {[VAR_TM_LASTOPP_FIRSTNAME]} et {[VAR_TM_FIRSTNAME]} n’a pas réussi à changer cela seule.</t>
  </si>
  <si>
    <t>Die Strategie, für die wir uns im Training entschieden haben, konnte {[VAR_TM_LASTOPP_FIRSTNAME]} nicht einbremsen, und {[VAR_TM_FIRSTNAME]} konnte von sich aus nichts daran ändern.</t>
  </si>
  <si>
    <t>La estrategia que decidimos en el entrenamiento no sirvió para frenar a {[VAR_TM_LASTOPP_FIRSTNAME]} y {[VAR_TM_FIRSTNAME]} no pudo cambiar eso por sí sola.</t>
  </si>
  <si>
    <t>La strategia che abbiamo deciso in allenamento non ha fatto nulla per rallentare {[VAR_TM_LASTOPP_FIRSTNAME]}, e {[VAR_TM_FIRSTNAME]} non è stata in grado di cambiarla da sola.</t>
  </si>
  <si>
    <t>我们在训练中定下的战术完全没能限制{[VAR_TM_LASTOPP_FIRSTNAME]}，而{[VAR_TM_FIRSTNAME]}也没能自己改变局势。</t>
  </si>
  <si>
    <t>Стратегия, которую мы выбрали на тренировках, никак не помогла замедлить {[VAR_TM_LASTOPP_FIRSTNAME]}, и {[VAR_TM_FIRSTNAME]} не смогла изменить это самостоятельно.</t>
  </si>
  <si>
    <t>A estratégia que decidimos nos treinos não diminuiu em nada {[VAR_TM_LASTOPP_FIRSTNAME]}, e {[VAR_TM_FIRSTNAME]} não conseguiu mudar isso sozinha.</t>
  </si>
  <si>
    <t>CONF5_Q7_R2_2_M</t>
  </si>
  <si>
    <t>The strategy we decided on in training did nothing to slow down {[VAR_TM_LASTOPP_FIRSTNAME]}, and {[VAR_TM_FIRSTNAME]} wasn’t able to change that on his own.</t>
  </si>
  <si>
    <t>Le schéma que j’ai mis en place à l’entraînement n’a pas du tout gêné {[VAR_TM_LASTOPP_FIRSTNAME]} et {[VAR_TM_FIRSTNAME]} n’a pas réussi à changer cela seul.</t>
  </si>
  <si>
    <t>La estrategia que decidimos en el entrenamiento no sirvió para frenar a {[VAR_TM_LASTOPP_FIRSTNAME]} y {[VAR_TM_FIRSTNAME]} no pudo cambiar eso por sí solo.</t>
  </si>
  <si>
    <t>La strategia che abbiamo deciso in allenamento non ha fatto nulla per rallentare {[VAR_TM_LASTOPP_FIRSTNAME]}, e {[VAR_TM_FIRSTNAME]} non è stata in grado di cambiarla da solo.</t>
  </si>
  <si>
    <t>Стратегия, которую мы выбрали на тренировках, никак не помогла замедлить {[VAR_TM_LASTOPP_FIRSTNAME]}, и {[VAR_TM_FIRSTNAME]} не смог изменить это самостоятельно.</t>
  </si>
  <si>
    <t>A estratégia que decidimos nos treinos não diminuiu em nada {[VAR_TM_LASTOPP_FIRSTNAME]}, e {[VAR_TM_FIRSTNAME]} não conseguiu mudar isso sozinho.</t>
  </si>
  <si>
    <t>CONF5_Q7_R3_1_F</t>
  </si>
  <si>
    <t>{[VAR_TM_FIRSTNAME]} and I prepare the matches together, so I think we have to share the blame.</t>
  </si>
  <si>
    <t>Nous préparons les matchs ensemble avec {[VAR_TM_FIRSTNAME]}, les torts sont partagés.</t>
  </si>
  <si>
    <t>{[VAR_TM_FIRSTNAME]} und ich bereiten die Spiele gemeinsam vor, daher denke ich, dass wir uns die Schuld teilen müssen.</t>
  </si>
  <si>
    <t>{[VAR_TM_FIRSTNAME]} y yo preparamos los partidos conjuntamente, así que creo que debemos compartir la culpa.</t>
  </si>
  <si>
    <t>{[VAR_TM_FIRSTNAME]} e prepariamo le partite insieme, quindi penso che dobbiamo condividere la colpa.</t>
  </si>
  <si>
    <t>{[VAR_TM_FIRSTNAME]}和我一起准备比赛，所以这次的责任我们得共同承担。</t>
  </si>
  <si>
    <t>{[VAR_TM_FIRSTNAME]} и я готовим матчи вместе, так что, думаю, мы должны разделить ответственность.</t>
  </si>
  <si>
    <t>{[VAR_TM_FIRSTNAME]} e eu preparamos os jogos juntas, então acho que temos que dividir a culpa.</t>
  </si>
  <si>
    <t>CONF5_Q7_R3_1_M</t>
  </si>
  <si>
    <t>{[VAR_TM_FIRSTNAME]} e eu preparamos os jogos juntos, então acho que temos que dividir a culpa.</t>
  </si>
  <si>
    <t>CONF5_Q7_R3_2_F</t>
  </si>
  <si>
    <t>At this level, it’s not only up to the trainer to decide how a player will play. We both have to accept our responsibilities.</t>
  </si>
  <si>
    <t>A ce niveau, ce n’est pas l’entraineur seul qui décide de la manière de jouer de son joueur, chacun doit prendre ses responsabilités.</t>
  </si>
  <si>
    <t>Auf diesem Niveau entscheidet nicht nur der Trainer, wie ein Spieler spielen wird. Wir müssen beide die Verantwortung übernehmen.</t>
  </si>
  <si>
    <t>A este nivel, no solo depende del entrenador decidir cómo juegan los tenistas. Todos tenemos que aceptar nuestras responsabilidades.</t>
  </si>
  <si>
    <t>A questo livello, non spetta solo all'allenatore decidere come giocherà un giocatore. Entrambi dobbiamo assumerci le nostre responsabilità.</t>
  </si>
  <si>
    <t>在这个级别上，比赛方式不是教练一个人能决定的。我们都必须为结果承担责任。</t>
  </si>
  <si>
    <t>На этом уровне решение о том, как играть, принимает не только тренер. Мы оба должны принимать свою долю ответственности.</t>
  </si>
  <si>
    <t>Neste nível, não cabe apenas ao treinador decidir como uma jogadora vai jogar. Ambos temos que aceitar nossas responsabilidades.</t>
  </si>
  <si>
    <t>CONF5_Q7_R3_2_M</t>
  </si>
  <si>
    <t>Neste nível, não cabe apenas ao treinador decidir como um jogador vai jogar. Ambos temos que aceitar nossas responsabilidades.</t>
  </si>
  <si>
    <t>CONF5_Q7_R4_1_F</t>
  </si>
  <si>
    <t>None of this is on me. I gave {[VAR_TM_FIRSTNAME]} everything she needed to succeed, but she didn't make full use of it all.</t>
  </si>
  <si>
    <t>Je ne suis pas du tout en cause, j’ai donné tous les ingrédients nécessaires à {[VAR_TM_FIRSTNAME]}, elle ne les a pas utilisés.</t>
  </si>
  <si>
    <t>Nichts davon fällt auf mich. Ich habe {[VAR_TM_FIRSTNAME]} alles gegeben, was sie zum Erfolg brauchte, aber sie hat nicht alles ausgeschöpft.</t>
  </si>
  <si>
    <t>Nada de esto depende de mí. Le di a {[VAR_TM_FIRSTNAME]} todo lo que necesitaba para triunfar, pero no lo ha aprovechado.</t>
  </si>
  <si>
    <t>Niente di tutto questo dipende da me. Ho dato a {[VAR_TM_FIRSTNAME]} tutto ciò di cui aveva bisogno per avere successo, ma non ne ha fatto pieno uso.</t>
  </si>
  <si>
    <t>这次跟我没关系。我给了{[VAR_TM_FIRSTNAME]}获得成功所需的一切，但她没能好好利用。</t>
  </si>
  <si>
    <t>Ничего из этого не на мне. Я дал {[VAR_TM_FIRSTNAME]} всё необходимое для успеха, но она не воспользовалась этим в полной мере.</t>
  </si>
  <si>
    <t>Nada disso é culpa minha. Dei a {[VAR_TM_FIRSTNAME]} tudo o que ela precisava para ter sucesso, mas ela não aproveitou tudo ao máximo.</t>
  </si>
  <si>
    <t>CONF5_Q7_R4_1_M</t>
  </si>
  <si>
    <t>None of this is on me. I gave {[VAR_TM_FIRSTNAME]} everything he needed to succeed, but he didn't make full use of it all.</t>
  </si>
  <si>
    <t>Je ne suis pas du tout en cause, j’ai donné tous les ingrédients nécessaires à {[VAR_TM_FIRSTNAME]}, il ne les a pas utilisés.</t>
  </si>
  <si>
    <t>Nichts davon fällt auf mich. Ich habe {[VAR_TM_FIRSTNAME]} alles gegeben, was er zum Erfolg brauchte, aber er hat nicht alles ausgeschöpft.</t>
  </si>
  <si>
    <t>这次跟我没关系。我给了{[VAR_TM_FIRSTNAME]}获得成功所需的一切，但他没能好好利用。</t>
  </si>
  <si>
    <t>Ничего из этого не на мне. Я дал {[VAR_TM_FIRSTNAME]} всё необходимое для успеха, но он не воспользовался этим в полной мере.</t>
  </si>
  <si>
    <t>Nada disso é culpa minha. Dei a {[VAR_TM_FIRSTNAME]} tudo o que ele precisava para ter sucesso, mas ele não aproveitou tudo ao máximo.</t>
  </si>
  <si>
    <t>CONF5_Q7_R4_2_F</t>
  </si>
  <si>
    <t>If {[VAR_TM_FIRSTNAME]} chooses not to listen to the advice I give her to prepare for the match, there’s nothing I can do.</t>
  </si>
  <si>
    <t>Si {[VAR_TM_FIRSTNAME]} n’applique pas les conseils que je lui donne lors de la préparation du match, je n’y peux rien.</t>
  </si>
  <si>
    <t>Wenn {[VAR_TM_FIRSTNAME]} sich entscheidet, bei der Vorbereitung auf den Wettkampf nicht auf meine Ratschläge zu hören, kann ich nichts tun.</t>
  </si>
  <si>
    <t>Si {[VAR_TM_FIRSTNAME]} decide no escuchar los consejos que le doy para preparar el partido, yo no puedo hacer nada.</t>
  </si>
  <si>
    <t>Se {[VAR_TM_FIRSTNAME]} sceglie di non ascoltare i consigli che le do per prepararsi alla partita, non c'è niente che io possa fare.</t>
  </si>
  <si>
    <t>如果{[VAR_TM_FIRSTNAME]}不听我的备战建议，那我也没办法。</t>
  </si>
  <si>
    <t>Если {[VAR_TM_FIRSTNAME]} не желает слушать мои советы по подготовке к матчу, я ничего не могу поделать.</t>
  </si>
  <si>
    <t>Se {[VAR_TM_FIRSTNAME]} escolhe não ouvir os conselhos que dou a ela para se preparar para o jogo, não há nada que eu possa fazer.</t>
  </si>
  <si>
    <t>CONF5_Q7_R4_2_M</t>
  </si>
  <si>
    <t>If {[VAR_TM_FIRSTNAME]} chooses not to listen to the advice I give him to prepare for the match, there’s nothing I can do.</t>
  </si>
  <si>
    <t>Se {[VAR_TM_FIRSTNAME]} sceglie di non ascoltare i consigli che gli do per prepararsi alla partita, non c'è niente che io possa fare.</t>
  </si>
  <si>
    <t>Se {[VAR_TM_FIRSTNAME]} escolhe não ouvir os conselhos que dou a ele para se preparar para o jogo, não há nada que eu possa fazer.</t>
  </si>
  <si>
    <t>CONF5_Q8_F</t>
  </si>
  <si>
    <t>After this defeat, a lot of people are wondering whether you're the best person to train {[VAR_TM_FULLNAME]}. What do you think?</t>
  </si>
  <si>
    <t>Après cette défaite, de nombreuses voix se font entendre sur le manque de légitimité que vous avez à entrainer {[VAR_TM_FULLNAME]}, qu’en pensez-vous ?</t>
  </si>
  <si>
    <t>Nach dieser Niederlage fragen sich viele Leute, ob Sie der beste Trainer für {[VAR_TM_FULLNAME]} sind. Was glauben Sie?</t>
  </si>
  <si>
    <t>Después de esta derrota, mucha gente se pregunta si eres la persona más adecuada para entrenar a {[VAR_TM_FULLNAME]}. ¿Tú qué piensas?</t>
  </si>
  <si>
    <t>Dopo questa sconfitta, molte persone si chiedono se sia la persona migliore per allenare {[VAR_TM_FULLNAME]}. Che ne pensa?</t>
  </si>
  <si>
    <t>在这场失利之后，很多人开始怀疑您是否仍然是训练{[VAR_TM_FULLNAME]}的最佳人选。您怎么看？</t>
  </si>
  <si>
    <t>После этого поражения многие задаются вопросом, подходите ли вы для тренировки {[VAR_TM_FULLNAME]}. Что вы думаете?</t>
  </si>
  <si>
    <t>Após esta derrota, muitas pessoas se perguntam se você é a pessoa certa para treinar {[VAR_TM_FULLNAME]}. O que você acha?</t>
  </si>
  <si>
    <t>CONF5_Q8_M</t>
  </si>
  <si>
    <t>Após esta derrota, muitas pessoas se perguntam se você é a melhor pessoa para treinar {[VAR_TM_FULLNAME]}. O que você acha?</t>
  </si>
  <si>
    <t>CONF5_Q8_R1_1_F</t>
  </si>
  <si>
    <t>I wouldn't be doing this if I wasn't convinced I was {[VAR_TM_FULLNAME]}'s best bet to reach the top.</t>
  </si>
  <si>
    <t>Si je ne me sentais pas légitime, je ne serais pas ici, j’ai tout ce qu’il faut pour mener {[VAR_TM_FULLNAME]} vers les sommets.</t>
  </si>
  <si>
    <t>Ich würde das hier nicht tun, wenn ich nicht davon überzeugt wäre, dass ich die beste Chance für {[VAR_TM_FULLNAME]} bin, die Spitze zu erreichen.</t>
  </si>
  <si>
    <t>No estaría haciendo esto si no me pareciera que soy la mejor apuesta para que {[VAR_TM_FULLNAME]} llegue a la cima.</t>
  </si>
  <si>
    <t>Non lo farei se non fossi convinto di essere la persona giusta per far sì che {[VAR_TM_FULLNAME]} raggiunga i vertici.</t>
  </si>
  <si>
    <t>如果我不相信自己是{[VAR_TM_FULLNAME]}登顶的最佳选择，我就不会干这份工作。</t>
  </si>
  <si>
    <t>Я бы не занимался этим, если бы не был уверен, что являюсь лучшим шансом {[VAR_TM_FULLNAME]} достичь вершины.</t>
  </si>
  <si>
    <t>Eu não estaria fazendo isso se não estivesse convencida de que sou a melhor opção para {[VAR_TM_FULLNAME]} chegar ao topo.</t>
  </si>
  <si>
    <t>CONF5_Q8_R1_1_M</t>
  </si>
  <si>
    <t>Eu não estaria fazendo isso se não estivesse convencido de que sou a melhor opção para {[VAR_TM_FULLNAME]} chegar ao topo.</t>
  </si>
  <si>
    <t>CONF5_Q8_R1_2_F</t>
  </si>
  <si>
    <t>I’m the man for the job no matter what the reporters say.</t>
  </si>
  <si>
    <t>Je suis l’homme de la situation, peu importe ce qu’en disent les journalistes.</t>
  </si>
  <si>
    <t>Ich bin der richtige Mann für den Job, egal, was die Reporter sagen.</t>
  </si>
  <si>
    <t>Soy la persona adecuada para este trabajo, digan lo digan los periodistas.</t>
  </si>
  <si>
    <t>Sono la persona giusta per questo lavoro, non importa quello che dicono i giornalisti.</t>
  </si>
  <si>
    <t>不管媒体怎么说，我才是这份工作的最佳人选。</t>
  </si>
  <si>
    <t>Я подходящий человек для этой работы, что бы ни говорили журналисты.</t>
  </si>
  <si>
    <t>Eu sou a pessoa certa para o trabalho, não importa o que os repórteres digam.</t>
  </si>
  <si>
    <t>CONF5_Q8_R1_2_M</t>
  </si>
  <si>
    <t>Eu sou o cara certo para o trabalho, não importa o que os repórteres digam.</t>
  </si>
  <si>
    <t>CONF5_Q8_R2_1_F</t>
  </si>
  <si>
    <t>I think {[VAR_TM_FIRSTNAME]} and I work really well together. I'm optimistic about the future.</t>
  </si>
  <si>
    <t>Il y a une très grande confiance entre {[VAR_TM_FIRSTNAME]} et moi, nous sommes confiants pour l’avenir.</t>
  </si>
  <si>
    <t>Ich denke, {[VAR_TM_FIRSTNAME]} und ich arbeiten sehr gut zusammen. Ich blicke optimistisch in die Zukunft.</t>
  </si>
  <si>
    <t>Creo que {[VAR_TM_FIRSTNAME]} y yo trabajamos muy bien conjuntamente. Soy optimista sobre el futuro.</t>
  </si>
  <si>
    <t>Penso che io e {[VAR_TM_FIRSTNAME]} lavoriamo davvero bene insieme. Sono ottimista sul futuro.</t>
  </si>
  <si>
    <t>我觉得我和{[VAR_TM_FIRSTNAME]}合作得非常好，对未来很有信心。</t>
  </si>
  <si>
    <t>Думаю, мы с {[VAR_TM_FIRSTNAME]} отлично работаем вместе. Я оптимистично смотрю в будущее.</t>
  </si>
  <si>
    <t>Acho que {[VAR_TM_FIRSTNAME]} e eu trabalhamos muito bem juntas. Estou otimista quanto ao futuro.</t>
  </si>
  <si>
    <t>CONF5_Q8_R2_1_M</t>
  </si>
  <si>
    <t>Acho que {[VAR_TM_FIRSTNAME]} e eu trabalhamos muito bem juntos. Estou otimista quanto ao futuro.</t>
  </si>
  <si>
    <t>CONF5_Q8_R2_2_F</t>
  </si>
  <si>
    <t>I know that {[VAR_TM_FIRSTNAME]} thinks highly of me. That’s all I need. Our collaboration will find a way to succeed.</t>
  </si>
  <si>
    <t>Je sais que {[VAR_TM_FIRSTNAME]} a une grande estime pour moi, c’est tout ce qu’il me faut. Notre collaboration sera couronnée de succès.</t>
  </si>
  <si>
    <t>Ich weiß, dass {[VAR_TM_FIRSTNAME]} viel von mir hält. Das ist alles, was ich brauche. Unsere Zusammenarbeit wird einen Weg zum Erfolg finden.</t>
  </si>
  <si>
    <t>Sé que {[VAR_TM_FIRSTNAME]} tiene muy buena opinión de mí. Eso es todo lo que necesito. Nuestra colaboración hallará la fórmula ganadora.</t>
  </si>
  <si>
    <t>So che {[VAR_TM_FIRSTNAME]} ha molta stima per me. Ci voleva proprio. La nostra collaborazione troverà il modo di avere successo.</t>
  </si>
  <si>
    <t>我觉得{[VAR_TM_FIRSTNAME]}很信任我，这对我来说就够了。我们的合作一定会成功。</t>
  </si>
  <si>
    <t>Я знаю, что {[VAR_TM_FIRSTNAME]} высоко меня ценит. Мне этого достаточно. Наша работа найдёт путь к успеху.</t>
  </si>
  <si>
    <t>Eu sei que {[VAR_TM_FIRSTNAME]} tem muito respeito por mim. É tudo o que preciso. Nossa colaboração encontrará um caminho para o sucesso.</t>
  </si>
  <si>
    <t>CONF5_Q8_R2_2_M</t>
  </si>
  <si>
    <t>CONF5_Q8_R3_1_F</t>
  </si>
  <si>
    <t>Well, I realize it's not easy coaching such a high-level tennis player, but I'm really good at what I do, and that's the most important thing.</t>
  </si>
  <si>
    <t>C’est sûr que ce n’est pas évident de coacher une si grande joueuse, mais je connais le tennis et c’est bien le plus important.</t>
  </si>
  <si>
    <t>Tja, mir ist klar, dass es nicht einfach ist, einen so hochrangigen Tennisspieler zu trainieren, aber ich bin wirklich gut in meiner Aufgabe, und das ist das Wichtigste.</t>
  </si>
  <si>
    <t>Bueno, ya sé que no es fácil entrenar a tenistas de tan alto nivel, pero hago las cosas bien y eso es lo más importante.</t>
  </si>
  <si>
    <t>Beh, mi rendo conto che non è facile allenare una tennista di alto livello, ma sono davvero bravo in quello che faccio, e questa è la cosa più importante.</t>
  </si>
  <si>
    <t>我知道执教一名高水平球员并不容易，但我对自己的能力很有信心，这才是最重要的。</t>
  </si>
  <si>
    <t>Я понимаю, что тренировать теннисиста такого уровня нелегко, но я действительно хорошо делаю свою работу — и это главное.</t>
  </si>
  <si>
    <t>Bem, eu percebo que não é fácil treinar uma jogadora de tênis de tão alto nível, mas sou muito boa no que faço, e isso é o mais importante.</t>
  </si>
  <si>
    <t>CONF5_Q8_R3_1_M</t>
  </si>
  <si>
    <t>C’est sûr que ce n’est pas évident de coacher un si grand joueur, mais je connais le tennis et c’est bien le plus important.</t>
  </si>
  <si>
    <t>Beh, mi rendo conto che non è facile allenare un tennista di alto livello, ma sono davvero bravo in quello che faccio, e questa è la cosa più importante.</t>
  </si>
  <si>
    <t>Bem, eu percebo que não é fácil treinar um jogador de tênis de tão alto nível, mas sou muito bom no que faço, e isso é o mais importante.</t>
  </si>
  <si>
    <t>CONF5_Q8_R3_2_F</t>
  </si>
  <si>
    <t>Training {[VAR_TM_FIRSTNAME]} is a huge challenge for a rookie trainer, but my skills will make up for the difference.</t>
  </si>
  <si>
    <t>Entraîner {[VAR_TM_FIRSTNAME]} est un grand défi pour un entraineur débutant mais mes capacités feront la différence.</t>
  </si>
  <si>
    <t>{[VAR_TM_FIRSTNAME]} zu trainieren ist eine echte Herausforderung für einen Neuling, aber meine Fähigkeiten machen das wieder wett.</t>
  </si>
  <si>
    <t>Entrenar a {[VAR_TM_FIRSTNAME]} supone un gran desafío para entrenadores noveles como yo, pero mi capacidad compensará ese hándicap.</t>
  </si>
  <si>
    <t>Allenare {[VAR_TM_FIRSTNAME]} è una sfida enorme per un allenatore esordiente, ma le mie abilità faranno la differenza.</t>
  </si>
  <si>
    <t>带{[VAR_TM_FIRSTNAME]}这种级别的选手对新人教练来说是巨大挑战，但我的能力足以弥补经验上的不足。</t>
  </si>
  <si>
    <t>Тренировать {[VAR_TM_FIRSTNAME]} — огромный вызов для начинающего тренера, но мои навыки компенсируют недостаток опыта.</t>
  </si>
  <si>
    <t>Treinar {[VAR_TM_FIRSTNAME]} é um grande desafio para uma treinadora novata, mas minhas habilidades compensarão a diferença.</t>
  </si>
  <si>
    <t>CONF5_Q8_R3_2_M</t>
  </si>
  <si>
    <t>Treinar {[VAR_TM_FIRSTNAME]} é um grande desafio para um treinador novato, mas minhas habilidades compensarão a diferença.</t>
  </si>
  <si>
    <t>CONF5_Q8_R4_1_F</t>
  </si>
  <si>
    <t>I'm beginning to wonder whether I can handle the stress that comes with coaching a player like {[VAR_TM_FIRSTNAME]}. Perhaps I'm not ready?</t>
  </si>
  <si>
    <t>Je commence à me demander si je peux encaisser la pression engendrée par une telle joueuse, je ne suis peut-être pas prêt.</t>
  </si>
  <si>
    <t>Ich frage mich langsam, ob ich mit dem Stress umgehen kann, den das Training eines Spielers wie {[VAR_TM_FIRSTNAME]} mit sich bringt. Vielleicht bin ich noch nicht so weit?</t>
  </si>
  <si>
    <t>Empiezo a preguntarme si puedo manejar el estrés que conlleva entrenar a tenistas como {[VAR_TM_FIRSTNAME]}. ¿A lo mejor es algo que me sobrepasa?</t>
  </si>
  <si>
    <t>Sto iniziando a chiedermi se sono in grado di gestire lo stress di allenare una giocatrice come {[VAR_TM_FIRSTNAME]}. Forse non sono pronto?</t>
  </si>
  <si>
    <t>我开始怀疑自己是否能承受执教{[VAR_TM_FIRSTNAME]}这样的选手所带来的压力，也许我还没准备好。</t>
  </si>
  <si>
    <t>Я начинаю сомневаться, справлюсь ли я со стрессом, который сопровождает работу с такой игрокницей, как {[VAR_TM_FIRSTNAME]}. Может, я ещё не готов?</t>
  </si>
  <si>
    <t>Estou começando a me perguntar se consigo lidar com o estresse que vem com o treinamento de uma jogadora como {[VAR_TM_FIRSTNAME]}. Talvez eu não esteja pronta?</t>
  </si>
  <si>
    <t>CONF5_Q8_R4_1_M</t>
  </si>
  <si>
    <t>Je commence à me demander si je peux encaisser la pression engendrée par un tel joueur, je ne suis peut-être pas prêt.</t>
  </si>
  <si>
    <t>Sto iniziando a chiedermi se sono in grado di gestire lo stress di allenare un giocatore come {[VAR_TM_FIRSTNAME]}. Forse non sono pronto?</t>
  </si>
  <si>
    <t>Я начинаю сомневаться, справлюсь ли я со стрессом, который сопровождает работу с таким игроком, как {[VAR_TM_FIRSTNAME]}. Может, я ещё не готов?</t>
  </si>
  <si>
    <t>Estou começando a me perguntar se consigo lidar com o estresse que vem com o treinamento de um jogador como {[VAR_TM_FIRSTNAME]}. Talvez eu não esteja pronto?</t>
  </si>
  <si>
    <t>CONF5_Q8_R4_2_F</t>
  </si>
  <si>
    <t>There’s no doubt I lack the experience to work with such a champion.</t>
  </si>
  <si>
    <t>Il me manque sûrement de l’expérience pour travailler avec une championne pareille.</t>
  </si>
  <si>
    <t>Ohne Zweifel fehlt mir die Erfahrung, um mit einem solchen Champion zu arbeiten.</t>
  </si>
  <si>
    <t>No hay duda de que carezco de la experiencia necesaria para trabajar con tenistas así.</t>
  </si>
  <si>
    <t>Non c'è dubbio che mi manca l'esperienza per lavorare con una campionessa del genere.</t>
  </si>
  <si>
    <t>毫无疑问，我还缺乏和这种顶尖球员合作的经验。</t>
  </si>
  <si>
    <t>Без сомнений, мне не хватает опыта, чтобы работать с таким чемпионом.</t>
  </si>
  <si>
    <t>Não há dúvida de que me falta experiência para trabalhar com uma campeã assim.</t>
  </si>
  <si>
    <t>CONF5_Q8_R4_2_M</t>
  </si>
  <si>
    <t>Il me manque sûrement de l’expérience pour travailler avec un champion pareil.</t>
  </si>
  <si>
    <t>Non c'è dubbio che mi manca l'esperienza per lavorare con un campione del genere.</t>
  </si>
  <si>
    <t>Não há dúvida de que me falta experiência para trabalhar com um campeão assim.</t>
  </si>
  <si>
    <t>CONF5_Q9_F</t>
  </si>
  <si>
    <t>Changes in the ranking are going to have repercussions for {[VAR_TM_FULLNAME]}, wouldn't you agree?</t>
  </si>
  <si>
    <t>Les conséquences au classement sont importantes pour {[VAR_TM_FULLNAME]}, comment réagir ?</t>
  </si>
  <si>
    <t>Änderungen in der Rangliste werden Folgen für {[VAR_TM_FULLNAME]} haben, meinen Sie nicht?</t>
  </si>
  <si>
    <t>Los cambios en la clasificación tendrán repercusiones para {[VAR_TM_FULLNAME]}, ¿no te parece?</t>
  </si>
  <si>
    <t>Le modifiche alla classifica avranno ripercussioni su {[VAR_TM_FULLNAME]}, non crede?</t>
  </si>
  <si>
    <t>排名变化会对{[VAR_TM_FULLNAME]}产生影响，您同意吗？</t>
  </si>
  <si>
    <t>Изменения в рейтинге повлияют на {[VAR_TM_FULLNAME]}, вы согласны?</t>
  </si>
  <si>
    <t>Mudanças no ranking terão repercussões para {[VAR_TM_FULLNAME]}, você não concorda?</t>
  </si>
  <si>
    <t>CONF5_Q9_M</t>
  </si>
  <si>
    <t>CONF5_Q9_R1_1_F</t>
  </si>
  <si>
    <t>Ranking isn't the be-all and end-all, but the match was a disaster - that's what we have to work on.</t>
  </si>
  <si>
    <t>Le classement est secondaire, le match a été complètement raté, c’est ce sur quoi il faut travailler.</t>
  </si>
  <si>
    <t>Die Rangliste ist nicht das A und O, aber das Spiel war eine Katastrophe – daran müssen wir arbeiten.</t>
  </si>
  <si>
    <t>La clasificación no es lo más importante, pero el partido fue un desastre; eso es en lo que tenemos que trabajar.</t>
  </si>
  <si>
    <t>La classifica non è tutto, alla fine, ma la partita è stata un disastro, ed è su questo che dobbiamo lavorare.</t>
  </si>
  <si>
    <t>排名不是一切，但这场比赛的表现确实糟糕——这才是我们要改进的地方。</t>
  </si>
  <si>
    <t>Рейтинг — не главное, но матч был провальным. Над этим нам и нужно работать.</t>
  </si>
  <si>
    <t>O ranking não é tudo, mas a partida foi um desastre - é nisso que temos que trabalhar.</t>
  </si>
  <si>
    <t>CONF5_Q9_R1_1_M</t>
  </si>
  <si>
    <t>CONF5_Q9_R1_2_F</t>
  </si>
  <si>
    <t>We’ll be reviewing the content of the match so as to not repeat the same mistakes. Our attention isn’t on her ranking.</t>
  </si>
  <si>
    <t>Le contenu du match est à revoir pour ne plus répéter les mêmes erreurs, ce n’est pas le classement qui retient notre attention.</t>
  </si>
  <si>
    <t>Wir werden das Spiel genau nachbearbeiten, damit sich die gleichen Fehler nicht wiederholen. Unsere Aufmerksamkeit liegt nicht auf ihrem Platz in der Rangliste.</t>
  </si>
  <si>
    <t>Repasaremos el vídeo del partido para no cometer los mismos errores. No prestamos atención a su clasificación.</t>
  </si>
  <si>
    <t>Vedremo il contenuto della partita in modo da non ripetere gli stessi errori. La nostra attenzione non è sulla sua classifica.</t>
  </si>
  <si>
    <t>我们会复盘比赛内容，避免重蹈覆辙。我们现在关注的不是她的排名。</t>
  </si>
  <si>
    <t>Мы пересмотрим матч, чтобы не повторять тех же ошибок. Нас не волнует её рейтинг.</t>
  </si>
  <si>
    <t>Vamos revisar o conteúdo da partida para não repetir os mesmos erros. Nossa atenção não está no ranking dela.</t>
  </si>
  <si>
    <t>CONF5_Q9_R1_2_M</t>
  </si>
  <si>
    <t>We’ll be reviewing the content of the match so as to not repeat the same mistakes. Our attention isn’t on his ranking.</t>
  </si>
  <si>
    <t>Wir werden das Spiel genau nachbearbeiten, damit sich die gleichen Fehler nicht wiederholen. Unsere Aufmerksamkeit liegt nicht auf seinem Platz in der Rangliste.</t>
  </si>
  <si>
    <t>我们会复盘比赛内容，避免重蹈覆辙。我们现在关注的不是他的排名。</t>
  </si>
  <si>
    <t>Мы пересмотрим матч, чтобы не повторять тех же ошибок. Нас не волнует его рейтинг.</t>
  </si>
  <si>
    <t>Vamos revisar o conteúdo da partida para não repetir os mesmos erros. Nossa atenção não está no ranking dele.</t>
  </si>
  <si>
    <t>CONF5_Q9_R2_1_F</t>
  </si>
  <si>
    <t>We're going to work on getting back on the road to victory. That's the only way to get back to the top.</t>
  </si>
  <si>
    <t>Nous allons travailler pour retrouver le chemin de la victoire, c’est le seul moyen de retrouver le haut du classement.</t>
  </si>
  <si>
    <t>Wir werden daran arbeiten, wieder auf den Weg zum Sieg zu kommen. Das ist die einzige Methode, um wieder die Spitze zu erreichen.</t>
  </si>
  <si>
    <t>Vamos a trabajar para volver a la senda de la victoria. Esa es la única forma de regresar a la cima.</t>
  </si>
  <si>
    <t>Ci lavoreremo per tornare sulla strada della vittoria. È l'unico modo per tornare in cima.</t>
  </si>
  <si>
    <t>我们要重新走上胜利之路，只有这样才能回到巅峰。</t>
  </si>
  <si>
    <t>Мы будем работать над тем, чтобы вернуться на путь побед. Это единственный способ вновь подняться наверх.</t>
  </si>
  <si>
    <t>Vamos trabalhar para voltar à estrada da vitória. Essa é a única maneira de voltar ao topo.</t>
  </si>
  <si>
    <t>CONF5_Q9_R2_1_M</t>
  </si>
  <si>
    <t>CONF5_Q9_R2_2_F</t>
  </si>
  <si>
    <t>It takes good results to get a good rank. I’m gonna be lighting a fire under her butt to make sure this kind of performance doesn’t happen again.</t>
  </si>
  <si>
    <t>Pour avoir un bon classement, il faut des résultats, nous allons nous mettre au charbon pour que ce type de performance n’arrive plus.</t>
  </si>
  <si>
    <t>Es braucht gute Ergebnisse für eine gute Platzierung. Ich werde ihr Feuer unterm Hintern machen, damit so eine Performance nicht wieder vorkommt.</t>
  </si>
  <si>
    <t>Hacen falta buenos resultados para obtener una buena clasificación. Voy a ponerle las pilas para asegurarme de que no se repita una actuación así.</t>
  </si>
  <si>
    <t>Ci vogliono buoni risultati per ottenere una buona classifica. La metterò sotto per assicurarmi che questo tipo di prestazioni non accada più.</t>
  </si>
  <si>
    <t>要想有好排名，就得拿出好成绩。我会让她重新燃起斗志，绝不再让这种表现重演。</t>
  </si>
  <si>
    <t>Чтобы иметь хороший рейтинг, нужны хорошие результаты. Я намерен серьёзно подстегнуть её, чтобы такого выступления больше не было.</t>
  </si>
  <si>
    <t>É preciso bons resultados para ter um bom ranking. Vou dar um gás nela para garantir que esse tipo de desempenho não aconteça novamente.</t>
  </si>
  <si>
    <t>CONF5_Q9_R2_2_M</t>
  </si>
  <si>
    <t>It takes good results to get a good rank. I’m gonna be lighting a fire under his butt to make sure this kind of performance doesn’t happen again.</t>
  </si>
  <si>
    <t>Es braucht gute Ergebnisse für eine gute Platzierung. Ich werde ihm Feuer unterm Hintern machen, damit so eine Performance nicht wieder vorkommt.</t>
  </si>
  <si>
    <t>Ci vogliono buoni risultati per ottenere una buona classifica. Lo metterò sotto per assicurarmi che questo tipo di prestazioni non accada più.</t>
  </si>
  <si>
    <t>要想有好排名，就得拿出好成绩。我会让他重新燃起斗志，绝不再让这种表现重演。</t>
  </si>
  <si>
    <t>Чтобы иметь хороший рейтинг, нужны хорошие результаты. Я намерен серьёзно подстегнуть его, чтобы такого выступления больше не было.</t>
  </si>
  <si>
    <t>É preciso bons resultados para ter um bom ranking. Vou dar um gás nele para garantir que esse tipo de desempenho não aconteça novamente.</t>
  </si>
  <si>
    <t>CONF5_Q9_R3_1_F</t>
  </si>
  <si>
    <t>You're right - ranking is important in tennis. The pressure's on and we need to get right back up there.</t>
  </si>
  <si>
    <t>Le classement est un facteur important au tennis, il faut tout de suite se mettre la pression pour retrouver notre place.</t>
  </si>
  <si>
    <t>Sie haben Recht – der Rang ist im Tennis wichtig. Der Druck ist da und wir müssen wieder nach oben kommen.</t>
  </si>
  <si>
    <t>Tienes razón; la clasificación es importante en el tenis. La presión está ahí y tenemos que volver a subir.</t>
  </si>
  <si>
    <t>Certo! La classifica è importante nel tennis. La pressione è alta e dobbiamo tornare subito lassù in cima.</t>
  </si>
  <si>
    <t>你说得对——在网球界，排名确实很重要。压力摆在眼前，我们必须尽快回到前列。</t>
  </si>
  <si>
    <t>Вы правы — рейтинг важен в теннисе. Давление высоко, и нам нужно срочно возвращаться наверх.</t>
  </si>
  <si>
    <t>Você está certa - o ranking é importante no tênis. A pressão está alta e precisamos voltar logo para o topo.</t>
  </si>
  <si>
    <t>CONF5_Q9_R3_1_M</t>
  </si>
  <si>
    <t>Você está certo - o ranking é importante no tênis. A pressão está alta e precisamos voltar logo para o topo.</t>
  </si>
  <si>
    <t>CONF5_Q9_R3_2_F</t>
  </si>
  <si>
    <t>Tournaments are easier with a good rank, so we absolutely need to get our hands on a good position.</t>
  </si>
  <si>
    <t>Avec un bon classement, les tournois sont plus faciles, il faut absolument récupérer une bonne position.</t>
  </si>
  <si>
    <t>Turniere sind mit einem guten Rang einfacher, wir müssen also unbedingt eine gute Position ergattern.</t>
  </si>
  <si>
    <t>Los torneos son más fáciles con una buena clasificación, así que es absolutamente necesario que alcancemos una buena posición.</t>
  </si>
  <si>
    <t>I tornei sono più facili con una buona classifica, quindi dobbiamo assolutamente mettere le mani su una buona posizione.</t>
  </si>
  <si>
    <t>有个好排名，比赛会轻松很多，所以我们必须尽快拿到更高的名次。</t>
  </si>
  <si>
    <t>Турниры легче проходить с хорошим рейтингом, поэтому нам абсолютно необходимо занять хорошую позицию.</t>
  </si>
  <si>
    <t>Os torneios são mais fáceis com um bom ranking, então precisamos absolutamente garantir uma boa posição.</t>
  </si>
  <si>
    <t>CONF5_Q9_R3_2_M</t>
  </si>
  <si>
    <t>CONF5_Q9_R4_1_F</t>
  </si>
  <si>
    <t>The Academy can't accept a drop like this. {[VAR_TM_FIRSTNAME]} has her work cut out for her.</t>
  </si>
  <si>
    <t>L’académie ne peut se permettre de telles dégringolades, {[VAR_TM_FIRSTNAME]} va devoir se faire mal.</t>
  </si>
  <si>
    <t>Die Akademie kann so einen Rückschritt nicht akzeptieren. {[VAR_TM_FIRSTNAME]} hat eine Menge Arbeit vor sich.</t>
  </si>
  <si>
    <t>La escuela no puede aceptar una bajada como esta. {[VAR_TM_FIRSTNAME]} tiene mucho trabajo por delante.</t>
  </si>
  <si>
    <t>L'accademia non può accettare un tonfo come questo. {[VAR_TM_FIRSTNAME]} avrà il suo bel daffare.</t>
  </si>
  <si>
    <t>学院不能接受这样的排名下滑。{[VAR_TM_FIRSTNAME]}得好好加把劲了。</t>
  </si>
  <si>
    <t>Академия не может принять такое падение. {[VAR_TM_FIRSTNAME]} предстоит много работы.</t>
  </si>
  <si>
    <t>A Academia não pode aceitar uma queda assim. {[VAR_TM_FIRSTNAME]} tem muito trabalho pela frente.</t>
  </si>
  <si>
    <t>CONF5_Q9_R4_1_M</t>
  </si>
  <si>
    <t>The Academy can't accept a drop like this. {[VAR_TM_FIRSTNAME]} has his work cut out for him.</t>
  </si>
  <si>
    <t>CONF5_Q9_R4_2_F</t>
  </si>
  <si>
    <t>It was unfitting for {[VAR_MANAGER_AFFILIATION_NAME]}. {[VAR_TM_FIRSTNAME]} has some intense work waiting for her.</t>
  </si>
  <si>
    <t>Ce n’est pas digne de {[VAR_MANAGER_AFFILIATION_NAME]}, un intense travail attend {[VAR_TM_FIRSTNAME]}.</t>
  </si>
  <si>
    <t>Das passt nicht für {[VAR_MANAGER_AFFILIATION_NAME]}. Auf {[VAR_TM_FIRSTNAME]} wartet intensive Arbeit.</t>
  </si>
  <si>
    <t>Esto no es digno de {[VAR_MANAGER_AFFILIATION_NAME]}. A {[VAR_TM_FIRSTNAME]} le espera un intenso trabajo.</t>
  </si>
  <si>
    <t>Non è degna di {[VAR_MANAGER_AFFILIATION_NAME]}. {[VAR_TM_FIRSTNAME]} ha un intenso lavoro che la aspetta.</t>
  </si>
  <si>
    <t>这可不符合{[VAR_MANAGER_AFFILIATION_NAME]}的标准。{[VAR_TM_FIRSTNAME]}接下来有一段高强度训练在等着她。</t>
  </si>
  <si>
    <t>Это недостойно {[VAR_MANAGER_AFFILIATION_NAME]}. {[VAR_TM_FIRSTNAME]} ждёт серьёзная работа.</t>
  </si>
  <si>
    <t>Foi indigno para {[VAR_MANAGER_AFFILIATION_NAME]}. {[VAR_TM_FIRSTNAME]} tem um trabalho intenso esperando por ela.</t>
  </si>
  <si>
    <t>CONF5_Q9_R4_2_M</t>
  </si>
  <si>
    <t>It was unfitting for {[VAR_MANAGER_AFFILIATION_NAME]}. {[VAR_TM_FIRSTNAME]} has some intense work waiting for him.</t>
  </si>
  <si>
    <t>Non è degna di {[VAR_MANAGER_AFFILIATION_NAME]}. {[VAR_TM_FIRSTNAME]} ha un intenso lavoro che lo aspetta.</t>
  </si>
  <si>
    <t>这可不符合{[VAR_MANAGER_AFFILIATION_NAME]}的标准。{[VAR_TM_FIRSTNAME]}接下来有一段高强度训练在等着他。</t>
  </si>
  <si>
    <t>Foi indigno para {[VAR_MANAGER_AFFILIATION_NAME]}. {[VAR_TM_FIRSTNAME]} tem um trabalho intenso esperando por ele.</t>
  </si>
  <si>
    <t>CONF6_Q1_F</t>
  </si>
  <si>
    <t>How is {[VAR_TM_FULLNAME]} feeling after this surprise qualification for the final?</t>
  </si>
  <si>
    <t>Comment se sent {[VAR_TM_FULLNAME]} après cette qualification inattendue pour la finale ?</t>
  </si>
  <si>
    <t>Wie fühlt sich {[VAR_TM_FULLNAME]} nach dieser überraschenden Qualifikation für das Finale?</t>
  </si>
  <si>
    <t>¿Cómo se siente {[VAR_TM_FULLNAME]} después de haberse clasificado por sorpresa para la final?</t>
  </si>
  <si>
    <t>Come si sente {[VAR_TM_FULLNAME]} dopo questa qualificazione a sorpresa per la finale?</t>
  </si>
  <si>
    <t>{[VAR_TM_FULLNAME]}成功闯进决赛，这算是个惊喜吧？她现在感觉如何？</t>
  </si>
  <si>
    <t>Как себя чувствует {[VAR_TM_FULLNAME]} после этой неожиданной квалификации в финал?</t>
  </si>
  <si>
    <t>Como {[VAR_TM_FULLNAME]} está se sentindo após esta qualificação surpresa para a final?</t>
  </si>
  <si>
    <t>CONF6_Q1_M</t>
  </si>
  <si>
    <t>{[VAR_TM_FULLNAME]}成功闯进决赛，这算是个惊喜吧？他现在感觉如何？</t>
  </si>
  <si>
    <t>CONF6_Q1_R1_1_F</t>
  </si>
  <si>
    <t>She was running around the locker room screaming! This a big deal for her.</t>
  </si>
  <si>
    <t>Elle était comme une folle dans le vestiaire ! C'est un grand moment pour elle.</t>
  </si>
  <si>
    <t>Sie rannte vor Freude schreiend durch die Umkleide! Das ist eine große Sache für sie.</t>
  </si>
  <si>
    <t>¡Estaba dando brincos en el vestuario! Es muy importante para ella.</t>
  </si>
  <si>
    <t>Stava correndo per lo spogliatoio urlando! È un grande momento per lei.</t>
  </si>
  <si>
    <t>她在更衣室里高兴得又蹦又跳！这对她来说意义重大。</t>
  </si>
  <si>
    <t>Она носилась по раздевалке и кричала! Для неё это огромное событие.</t>
  </si>
  <si>
    <t>Ela estava correndo pelo vestiário gritando! Isso é um grande feito para ela.</t>
  </si>
  <si>
    <t>CONF6_Q1_R1_1_M</t>
  </si>
  <si>
    <t>He was running around the locker room screaming! This a big deal for him.</t>
  </si>
  <si>
    <t>Il était comme un fou dans le vestiaire ! C'est un grand moment pour lui.</t>
  </si>
  <si>
    <t>Er rannte vor Freude schreiend durch die Umkleide! Das ist eine große Sache für ihn.</t>
  </si>
  <si>
    <t>¡Estaba dando brincos en el vestuario! Es muy importante para él.</t>
  </si>
  <si>
    <t>Stava correndo per lo spogliatoio urlando! È un grande momento per lui.</t>
  </si>
  <si>
    <t>他在更衣室里高兴得又蹦又跳！这对他来说意义重大。</t>
  </si>
  <si>
    <t>Он носился по раздевалке и кричал! Для него это огромное событие.</t>
  </si>
  <si>
    <t>Ele estava correndo pelo vestiário gritando! Isso é um grande feito para ele.</t>
  </si>
  <si>
    <t>CONF6_Q1_R1_2_F</t>
  </si>
  <si>
    <t>It hasn’t sunken in yet, and she should take advantage of that to stay zoned in tomorrow.</t>
  </si>
  <si>
    <t>Elle ne réalise pas encore, elle doit en profiter et tout donner demain.</t>
  </si>
  <si>
    <t>Es ist noch nicht bei ihr angekommen, und das sollte sie ausnutzen, um morgen ganz bei der Sache zu sein.</t>
  </si>
  <si>
    <t>Todavía no se le ha pasado y debe aprovecharlo para darlo todo mañana.</t>
  </si>
  <si>
    <t>Ancora non se ne rende conto, dovrebbe approfittarne per rimanere concentrata domani.</t>
  </si>
  <si>
    <t>她还没完全反应过来，但也正好可以趁这个状态保持专注，认真迎接明天的比赛。</t>
  </si>
  <si>
    <t>До неё это ещё не полностью дошло, и ей стоит воспользоваться этим, чтобы завтра сохранить концентрацию.</t>
  </si>
  <si>
    <t>Ainda não caiu a ficha, e ela deveria aproveitar isso para se manter focada amanhã.</t>
  </si>
  <si>
    <t>CONF6_Q1_R1_2_M</t>
  </si>
  <si>
    <t>It hasn’t sunken in yet, and he should take advantage of that to stay zoned in tomorrow.</t>
  </si>
  <si>
    <t>Il ne réalise pas encore, il doit en profiter et tout donner demain.</t>
  </si>
  <si>
    <t>Es ist noch nicht bei ihm angekommen, und das sollte er ausnutzen, um morgen ganz bei der Sache zu sein.</t>
  </si>
  <si>
    <t>Ancora non se ne rende conto, dovrebbe approfittarne per rimanere concentrato domani.</t>
  </si>
  <si>
    <t>他还没完全反应过来，但也正好可以趁这个状态保持专注，认真迎接明天的比赛。</t>
  </si>
  <si>
    <t>До него это ещё не полностью дошло, и ему стоит воспользоваться этим, чтобы завтра сохранить концентрацию.</t>
  </si>
  <si>
    <t>Ainda não caiu a ficha, e ele deveria aproveitar isso para se manter focado amanhã.</t>
  </si>
  <si>
    <t>CONF6_Q1_R2_1_F</t>
  </si>
  <si>
    <t>She was really pleased, but she also knows the final is around the corner and she needs to stay focused.</t>
  </si>
  <si>
    <t>Elle était très heureuse sans tomber dans l'excès. Elle sait que la finale arrive très vite et qu'il faut rester concentrée.</t>
  </si>
  <si>
    <t>Sie war sehr zufrieden, aber sie weiß auch, dass das Finale vor der Tür steht und sie konzentriert bleiben muss.</t>
  </si>
  <si>
    <t>Estaba muy contenta, pero también sabe que la final está a la vuelta de la esquina y necesita mantener la concentración.</t>
  </si>
  <si>
    <t>Era davvero contenta, ma sa anche che la finale è dietro l'angolo e ha bisogno di rimanere concentrata.</t>
  </si>
  <si>
    <t>她很开心，但也清楚决赛马上就要来了，得继续集中注意力。</t>
  </si>
  <si>
    <t>Она была очень довольна, но понимает, что финал уже близко и нужно сохранять концентрацию.</t>
  </si>
  <si>
    <t>Ela ficou muito satisfeita, mas também sabe que a final está próxima e ela precisa se manter focada.</t>
  </si>
  <si>
    <t>CONF6_Q1_R2_1_M</t>
  </si>
  <si>
    <t>He was really pleased, but he also knows the final is around the corner and he needs to stay focused.</t>
  </si>
  <si>
    <t>Il était très heureux sans tomber dans l'excès. Il sait que la finale arrive très vite et qu'il faut rester concentré.</t>
  </si>
  <si>
    <t>Er war sehr zufrieden, aber er weiß auch, dass das Finale vor der Tür steht und er konzentriert bleiben muss.</t>
  </si>
  <si>
    <t>Estaba muy contento, pero también sabe que la final está a la vuelta de la esquina y necesita mantener la concentración.</t>
  </si>
  <si>
    <t>Era davvero contento, ma sa anche che la finale è dietro l'angolo e ha bisogno di rimanere concentrato.</t>
  </si>
  <si>
    <t>他很开心，但也清楚决赛马上就要来了，得继续集中注意力。</t>
  </si>
  <si>
    <t>Он был очень доволен, но понимает, что финал уже близко и нужно сохранять концентрацию.</t>
  </si>
  <si>
    <t>Ele ficou muito satisfeito, mas também sabe que a final está próxima e ele precisa se manter focado.</t>
  </si>
  <si>
    <t>CONF6_Q1_R2_2_F</t>
  </si>
  <si>
    <t>Of course {[VAR_TM_FIRSTNAME]} is happy, but she isn’t over the moon with excitement. She’s made it to a final before.</t>
  </si>
  <si>
    <t>Evidemment, {[VAR_TM_FIRSTNAME]} est contente mais elle n’est pas dans l’euphorie, elle est déjà rentrée dans sa finale.</t>
  </si>
  <si>
    <t>Natürlich freut sich {[VAR_TM_FIRSTNAME]}, aber sie übertreibt es mit der Aufregung nicht. Sie hat es schon einmal in ein Finale geschafft.</t>
  </si>
  <si>
    <t>{[VAR_TM_FIRSTNAME]} está contenta, por supuesto, pero no eufórica. No es su primera final.</t>
  </si>
  <si>
    <t>Certo {[VAR_TM_FIRSTNAME]} è felice, ma non è al settimo cielo per l'eccitazione. È già arrivata a una finale in passato.</t>
  </si>
  <si>
    <t>{[VAR_TM_FIRSTNAME]}当然很开心，但也不至于欣喜若狂。她之前也进过决赛。</t>
  </si>
  <si>
    <t>Конечно, {[VAR_TM_FIRSTNAME]} рада, но без чрезмерного восторга. Она уже бывала в финале.</t>
  </si>
  <si>
    <t>Claro que {[VAR_TM_FIRSTNAME]} está feliz, mas ela não está eufórica de tanta alegria. Ela já chegou a uma final antes.</t>
  </si>
  <si>
    <t>CONF6_Q1_R2_2_M</t>
  </si>
  <si>
    <t>Of course {[VAR_TM_FIRSTNAME]} is happy, but he isn’t over the moon with excitement. He’s made it to a final before.</t>
  </si>
  <si>
    <t>Evidemment, {[VAR_TM_FIRSTNAME]} est content mais il n’est pas dans l’euphorie, il est déjà rentré dans sa finale.</t>
  </si>
  <si>
    <t>Natürlich freut sich {[VAR_TM_FIRSTNAME]}, aber er übertreibt es mit der Aufregung nicht. Er hat es schon einmal in ein Finale geschafft.</t>
  </si>
  <si>
    <t>{[VAR_TM_FIRSTNAME]} está contento, por supuesto, pero no eufórico. No es su primera final.</t>
  </si>
  <si>
    <t>Certo {[VAR_TM_FIRSTNAME]} è felice, ma non è al settimo cielo per l'eccitazione. È già arrivato a una finale in passato.</t>
  </si>
  <si>
    <t>{[VAR_TM_FIRSTNAME]}当然很开心，但也不至于欣喜若狂。他之前也进过决赛。</t>
  </si>
  <si>
    <t>Конечно, {[VAR_TM_FIRSTNAME]} рад, но без чрезмерного восторга. Он уже бывал в финале.</t>
  </si>
  <si>
    <t>Claro que {[VAR_TM_FIRSTNAME]} está feliz, mas ele não está eufórico de tanta alegria. Ele já chegou a uma final antes.</t>
  </si>
  <si>
    <t>CONF6_Q1_R3_1_F</t>
  </si>
  <si>
    <t>She was pleased with her performance - this was the goal she had set for herself, even if others thought it was out of reach.</t>
  </si>
  <si>
    <t>Elle était satisfaite car c'était son objectif initial même si vu de l'extérieur je comprends que ça puisse paraître ambitieux.</t>
  </si>
  <si>
    <t>Sie war zufrieden mit ihrer Leistung – das war das Ziel, das sie sich gesetzt hatte, auch wenn andere es für unerreichbar gehalten hatten.</t>
  </si>
  <si>
    <t>Estaba satisfecha con su actuación: este era el objetivo que se había fijado, aunque hubiera quien pensara que estaba fuera de su alcance.</t>
  </si>
  <si>
    <t>Era soddisfatta della sua performance: questo era l'obiettivo che si era prefissata, anche se gli altri pensavano che fosse irraggiungibile.</t>
  </si>
  <si>
    <t>她对自己的表现很满意——这是她为自己设定的目标，即使别人曾认为遥不可及。</t>
  </si>
  <si>
    <t>Она была довольна своей игрой — это была её личная цель, даже если другие считали её недостижимой.</t>
  </si>
  <si>
    <t>Ela ficou satisfeita com seu desempenho - este era o objetivo que ela havia estabelecido para si mesma, mesmo que outros achassem que estava fora de alcance.</t>
  </si>
  <si>
    <t>CONF6_Q1_R3_1_M</t>
  </si>
  <si>
    <t>He was pleased with his performance - this was the goal he had set for himself, even if others thought it was out of reach.</t>
  </si>
  <si>
    <t>Il était satisfait car c'était son objectif initial même si vu de l'extérieur je comprends que ça puisse paraître ambitieux.</t>
  </si>
  <si>
    <t>Er war zufrieden mit seiner Leistung – das war das Ziel, das er sich gesetzt hatte, auch wenn andere es für unerreichbar gehalten hatten.</t>
  </si>
  <si>
    <t>Estaba satisfecho con su actuación: este era el objetivo que se había fijado, aunque hubiera quien pensara que estaba fuera de su alcance.</t>
  </si>
  <si>
    <t>Era soddisfatto della sua performance: questo era l'obiettivo che si era prefissato, anche se gli altri pensavano che fosse irraggiungibile.</t>
  </si>
  <si>
    <t>他对自己的表现很满意——这是他为他自己设定的目标，即使别人曾认为遥不可及。</t>
  </si>
  <si>
    <t>Он был доволен своей игрой — это была его личная цель, даже если другие считали её недостижимой.</t>
  </si>
  <si>
    <t>Ele ficou satisfeito com seu desempenho - este era o objetivo que ele havia estabelecido para si mesmo, mesmo que outros achassem que estava fora de alcance.</t>
  </si>
  <si>
    <t>CONF6_Q1_R3_2_F</t>
  </si>
  <si>
    <t>Truth be told, everyone at {[VAR_MANAGER_AFFILIATION_NAME]} expected as much knowing the goals {[VAR_TM_FIRSTNAME]} had set for herself.</t>
  </si>
  <si>
    <t>A vrai dire, pour tout le monde à {[VAR_MANAGER_AFFILIATION_NAME]} s’y attendait au vu des objectifs fixés par {[VAR_TM_FIRSTNAME]}.</t>
  </si>
  <si>
    <t>Um ehrlich zu sein, hatte das bei {[VAR_MANAGER_AFFILIATION_NAME]} jeder erwartet, da wir die Ziele kannten, die sich {[VAR_TM_FIRSTNAME]} gesetzt hatte.</t>
  </si>
  <si>
    <t>A decir verdad, todos en {[VAR_MANAGER_AFFILIATION_NAME]} esperábamos esto sabiendo los objetivos que {[VAR_TM_FIRSTNAME]} se había fijado.</t>
  </si>
  <si>
    <t>A dire il vero, tutti in {[VAR_MANAGER_AFFILIATION_NAME]} se lo aspettavano conoscendo gli obiettivi che {[VAR_TM_FIRSTNAME]} si era prefissata.</t>
  </si>
  <si>
    <t>说实话，考虑到{[VAR_MANAGER_AFFILIATION_NAME]}为自己设定的目标，{[VAR_TM_FIRSTNAME]}的每个人都预料到了这个结果。</t>
  </si>
  <si>
    <t>Если честно, все в {[VAR_MANAGER_AFFILIATION_NAME]} ожидали этого, зная цели, которые {[VAR_TM_FIRSTNAME]} ставила перед собой.</t>
  </si>
  <si>
    <t>A verdade é que todos na {[VAR_MANAGER_AFFILIATION_NAME]} esperavam isso, sabendo os objetivos que {[VAR_TM_FIRSTNAME]} havia estabelecido para si mesma.</t>
  </si>
  <si>
    <t>CONF6_Q1_R3_2_M</t>
  </si>
  <si>
    <t>Truth be told, everyone at {[VAR_MANAGER_AFFILIATION_NAME]} expected as much knowing the goals {[VAR_TM_FIRSTNAME]} had set for himself.</t>
  </si>
  <si>
    <t>A dire il vero, tutti in {[VAR_MANAGER_AFFILIATION_NAME]} se lo aspettavano conoscendo gli obiettivi che {[VAR_TM_FIRSTNAME]} si era prefissato.</t>
  </si>
  <si>
    <t>Если честно, все в {[VAR_MANAGER_AFFILIATION_NAME]} ожидали этого, зная цели, которые {[VAR_TM_FIRSTNAME]} ставил перед собой.</t>
  </si>
  <si>
    <t>A verdade é que todos na {[VAR_MANAGER_AFFILIATION_NAME]} esperavam isso, sabendo os objetivos que {[VAR_TM_FIRSTNAME]} havia estabelecido para si mesmo.</t>
  </si>
  <si>
    <t>CONF6_Q1_R4_1_F</t>
  </si>
  <si>
    <t>She thought she absolutely deserved it! Keep your eye on her - there could be more to come.</t>
  </si>
  <si>
    <t>C'était la moindre des choses pour elle au risque de vous surprendre !</t>
  </si>
  <si>
    <t>Sie fand, dass sie es absolut verdient hat! Behalten Sie sie im Auge – da könnte noch mehr kommen.</t>
  </si>
  <si>
    <t>¡Cree que se lo merecía! No la perdáis de vista, porque podría dar más sorpresas.</t>
  </si>
  <si>
    <t>Pensava di meritarlo assolutamente! Tenetela d'occhio: potrebbe esserci dell'altro in arrivo.</t>
  </si>
  <si>
    <t>她觉得这是自己应得的！请继续关注她——接下来可能还有更多惊喜。</t>
  </si>
  <si>
    <t>Она считает, что полностью заслужила это! Следите за ней — дальше может быть ещё интереснее.</t>
  </si>
  <si>
    <t>Ela achou que mereceu totalmente! Fique de olho nela - pode haver mais por vir.</t>
  </si>
  <si>
    <t>CONF6_Q1_R4_1_M</t>
  </si>
  <si>
    <t>He thought he absolutely deserved it! Keep your eye on him - there could be more to come.</t>
  </si>
  <si>
    <t>C'était la moindre des choses pour lui au risque de vous surprendre !</t>
  </si>
  <si>
    <t>Er fand, dass er es absolut verdient hat! Behalten Sie ihn im Auge – da könnte noch mehr kommen.</t>
  </si>
  <si>
    <t>¡Cree que se lo merecía! No lo perdáis de vista, porque podría dar más sorpresas.</t>
  </si>
  <si>
    <t>Pensava di meritarlo assolutamente! Tenetelo d'occhio: potrebbe esserci dell'altro in arrivo.</t>
  </si>
  <si>
    <t>他觉得这是自己应得的！请继续关注他——接下来可能还有更多惊喜。</t>
  </si>
  <si>
    <t>Он считает, что полностью заслужил это! Следите за ним — дальше может быть ещё интереснее.</t>
  </si>
  <si>
    <t>Ele achou que merecia totalmente! Fique de olho nele - pode haver mais por vir.</t>
  </si>
  <si>
    <t>CONF6_Q1_R4_2_F</t>
  </si>
  <si>
    <t>She may have caught the world of tennis off guard, but not me! {[VAR_TM_FIRSTNAME]} has been sitting at an exceptional level for a long time. She was only waiting for an opportunity to seize it.</t>
  </si>
  <si>
    <t>Le monde du tennis s’en étonne mais pas moi ! {[VAR_TM_FIRSTNAME]} affiche un niveau exceptionnel depuis longtemps, elle n’attendait qu’une opportunité à saisir.</t>
  </si>
  <si>
    <t>Sie mag die Tenniswelt überrumpelt haben, mich aber nicht! {[VAR_TM_FIRSTNAME]} spielt schon seit langem auf einem außergewöhnlichen Niveau. Sie hat nur auf eine Gelegenheit gewartet, die sie ergreifen konnte.</t>
  </si>
  <si>
    <t>Puede que haya pillado al mundo del tenis con la guardia baja, ¡pero no a mí! {[VAR_TM_FIRSTNAME]} lleva jugando a un nivel excepcional desde hace mucho tiempo. Solo estaba esperando una oportunidad para aprovecharla.</t>
  </si>
  <si>
    <t>Potrebbe aver colto di sorpresa il mondo del tennis, ma non me! {[VAR_TM_FIRSTNAME]} è rimasto a un livello eccezionale per molto tempo. Stava solo aspettando un'opportunità per coglierla.</t>
  </si>
  <si>
    <t>她或许让网球界措手不及，但我没有！{[VAR_TM_FIRSTNAME]}一直保持着极高的竞技水准，只是在等待机会出手而已。</t>
  </si>
  <si>
    <t>Она могла застать теннисный мир врасплох, но не меня! {[VAR_TM_FIRSTNAME]} уже давно находится на исключительном уровне. Она лишь ждала подходящего момента, чтобы это показать.</t>
  </si>
  <si>
    <t>Ela pode ter pego o mundo do tênis de surpresa, mas não a mim! {[VAR_TM_FIRSTNAME]} está em um nível excepcional há muito tempo. Ela só estava esperando uma oportunidade para agarrá-la.</t>
  </si>
  <si>
    <t>CONF6_Q1_R4_2_M</t>
  </si>
  <si>
    <t>He may have caught the world of tennis off guard, but not me! {[VAR_TM_FIRSTNAME]} has been sitting at an exceptional level for a long time. He was only waiting for an opportunity to seize it.</t>
  </si>
  <si>
    <t>Le monde du tennis s’en étonne mais pas moi ! {[VAR_TM_FIRSTNAME]} affiche un niveau exceptionnel depuis longtemps, il n’attendait qu’une opportunité à saisir.</t>
  </si>
  <si>
    <t>Er mag die Tenniswelt überrumpelt haben, mich aber nicht! {[VAR_TM_FIRSTNAME]} spielt schon seit langem auf einem außergewöhnlichen Niveau. Er hat nur auf eine Gelegenheit gewartet, die er ergreifen konnte.</t>
  </si>
  <si>
    <t>他或许让网球界措手不及，但我没有！{[VAR_TM_FIRSTNAME]}一直保持着极高的竞技水准，只是在等待机会出手而已。</t>
  </si>
  <si>
    <t>Он мог застать теннисный мир врасплох, но не меня! {[VAR_TM_FIRSTNAME]} уже давно находится на исключительном уровне. Он лишь ждал подходящего момента, чтобы это показать.</t>
  </si>
  <si>
    <t>Ele pode ter pego o mundo do tênis de surpresa, mas não a mim! {[VAR_TM_FIRSTNAME]} está em um nível excepcional há muito tempo. Ele só estava esperando uma oportunidade para agarrá-la.</t>
  </si>
  <si>
    <t>CONF6_Q2_F</t>
  </si>
  <si>
    <t>Do you think {[VAR_TM_FULLNAME]} could surprise us again by winning the title?</t>
  </si>
  <si>
    <t>Pensez-vous que {[VAR_TM_FULLNAME]} soit capable de nous surprendre une nouvelle fois en remportant le titre ?</t>
  </si>
  <si>
    <t>Glauben Sie, dass uns {[VAR_TM_FULLNAME]} mit einem Titelgewinn erneut überraschen könnte?</t>
  </si>
  <si>
    <t>¿Crees que {[VAR_TM_FULLNAME]} podría volver a sorprendernos ganando el título?</t>
  </si>
  <si>
    <t>Pensa che {[VAR_TM_FULLNAME]} potrebbe sorprenderci di nuovo vincendo il titolo?</t>
  </si>
  <si>
    <t>您认为{[VAR_TM_FULLNAME]}有机会再度制造惊喜、拿下冠军吗？</t>
  </si>
  <si>
    <t>Как вы думаете, сможет ли {[VAR_TM_FULLNAME]} снова удивить нас и выиграть титул?</t>
  </si>
  <si>
    <t>Você acha que {[VAR_TM_FULLNAME]} pode nos surpreender novamente vencendo o título?</t>
  </si>
  <si>
    <t>CONF6_Q2_M</t>
  </si>
  <si>
    <t>CONF6_Q2_R1_1_F</t>
  </si>
  <si>
    <t>Of course! With this victory under her belt, {[VAR_TM_FIRSTNAME]} is feeling really confident and ready to take down another top player!</t>
  </si>
  <si>
    <t>Bien sûr ! Avec cette victoire, {[VAR_TM_FIRSTNAME]} se sent très en confiance et se sent capable de renverser un nouveau grand joueur !</t>
  </si>
  <si>
    <t>Ja, natürlich! Mit diesem Sieg im Rücken fühlt sich {[VAR_TM_FIRSTNAME]} sehr selbstbewusst und ist bereit, eine weitere Top-Spielerin zu besiegen!</t>
  </si>
  <si>
    <t>¡Por supuesto! Con esta victoria en su haber, {[VAR_TM_FIRSTNAME]} se siente realmente confiada y lista para derrotar a otra tenista destacada.</t>
  </si>
  <si>
    <t>Ma certo! Con questa vittoria alle spalle, {[VAR_TM_FIRSTNAME]} si sente davvero fiduciosa e pronta a sconfiggere un'altra top player!</t>
  </si>
  <si>
    <t>当然！有了这场胜利的加持，{[VAR_TM_FIRSTNAME]}现在信心满满，准备再击败一位顶级选手！</t>
  </si>
  <si>
    <t>Конечно! После этой победы {[VAR_TM_FIRSTNAME]} чувствует себя уверенно и готова обыграть ещё одну сильную соперницу!</t>
  </si>
  <si>
    <t>Claro! Com esta vitória em seu currículo, {[VAR_TM_FIRSTNAME]} está se sentindo muito confiante e pronta para derrubar outra jogadora de ponta!</t>
  </si>
  <si>
    <t>CONF6_Q2_R1_1_M</t>
  </si>
  <si>
    <t>Of course! With this victory under his belt, {[VAR_TM_FIRSTNAME]} is feeling really confident and ready to take down another top player!</t>
  </si>
  <si>
    <t>Ja, natürlich! Mit diesem Sieg im Rücken fühlt sich {[VAR_TM_FIRSTNAME]} sehr selbstbewusst und ist bereit, einen weiteren Topspieler zu besiegen!</t>
  </si>
  <si>
    <t>¡Por supuesto! Con esta victoria en su haber, {[VAR_TM_FIRSTNAME]} se siente realmente confiado y listo para derrotar a otro tenista destacado.</t>
  </si>
  <si>
    <t>Ma certo! Con questa vittoria alle spalle, {[VAR_TM_FIRSTNAME]} si sente davvero fiduciosa e pronta a sconfiggere un altro top player!</t>
  </si>
  <si>
    <t>Конечно! После этой победы {[VAR_TM_FIRSTNAME]} чувствует себя уверенно и готов обыграть ещё одного сильного соперника!</t>
  </si>
  <si>
    <t>Claro! Com esta vitória em seu currículo, {[VAR_TM_FIRSTNAME]} está se sentindo muito confiante e pronto para derrubar outro jogador de ponta!</t>
  </si>
  <si>
    <t>CONF6_Q2_R1_2_F</t>
  </si>
  <si>
    <t>She’s going into the match in top form. With a little luck, anything is possible!</t>
  </si>
  <si>
    <t>Elle aborde le match au top de sa forme, avec un peu de chance, tout est possible !</t>
  </si>
  <si>
    <t>Sie geht in Topform in das Spiel. Mit ein bisschen Glück ist alles möglich!</t>
  </si>
  <si>
    <t>Acude al partido en plena forma. ¡Con un poco de suerte, todo es posible!</t>
  </si>
  <si>
    <t>Sta andando in partita al top della forma. Con un po' di fortuna tutto è possibile!</t>
  </si>
  <si>
    <t>她正以最佳状态迎接比赛，只要运气站在我们这边，一切皆有可能！</t>
  </si>
  <si>
    <t>Она подходит к матчу в отличной форме. С небольшой удачей возможно всё!</t>
  </si>
  <si>
    <t>Ela está entrando na partida em ótima forma. Com um pouco de sorte, tudo é possível!</t>
  </si>
  <si>
    <t>CONF6_Q2_R1_2_M</t>
  </si>
  <si>
    <t>He’s going into the match in top form. With a little luck, anything is possible!</t>
  </si>
  <si>
    <t>Il aborde le match au top de sa forme, avec un peu de chance, tout est possible !</t>
  </si>
  <si>
    <t>Er geht in Topform in das Spiel. Mit ein bisschen Glück ist alles möglich!</t>
  </si>
  <si>
    <t>他正以最佳状态迎接比赛，只要运气站在我们这边，一切皆有可能！</t>
  </si>
  <si>
    <t>Он подходит к матчу в отличной форме. С небольшой удачей возможно всё!</t>
  </si>
  <si>
    <t>Ele está entrando na partida em ótima forma. Com um pouco de sorte, tudo é possível!</t>
  </si>
  <si>
    <t>CONF6_Q2_R2_1_F</t>
  </si>
  <si>
    <t>You look skeptical, but I'm not! {[VAR_TM_FIRSTNAME]} has her eyes on the prize!</t>
  </si>
  <si>
    <t>Je vois que vous en doutez. Pas moi ! {[VAR_TM_FIRSTNAME]} va remporter le titre !</t>
  </si>
  <si>
    <t>Sie wirken skeptisch, aber ich bin es nicht! {[VAR_TM_FIRSTNAME]} hat den Sieg im Blick!</t>
  </si>
  <si>
    <t>¡Pareces escéptico, pero yo no! ¡{[VAR_TM_FIRSTNAME]} tiene los ojos puestos en el premio!</t>
  </si>
  <si>
    <t>Sembri scettico, ma io non lo sono! {[VAR_TM_FIRSTNAME]} ha gli occhi puntati sull'obiettivo!</t>
  </si>
  <si>
    <t>你看起来有点怀疑，但我可没有！{[VAR_TM_FIRSTNAME]}盯准了冠军奖杯！</t>
  </si>
  <si>
    <t>Вы скептичны, но я — нет! {[VAR_TM_FIRSTNAME]} нацелена на трофей!</t>
  </si>
  <si>
    <t>Você parece cético, mas eu não! {[VAR_TM_FIRSTNAME]} está de olho no prêmio!</t>
  </si>
  <si>
    <t>CONF6_Q2_R2_1_M</t>
  </si>
  <si>
    <t>You look skeptical, but I'm not! {[VAR_TM_FIRSTNAME]} has his eyes on the prize!</t>
  </si>
  <si>
    <t>Вы скептичны, но я — нет! {[VAR_TM_FIRSTNAME]} нацелен на трофей!</t>
  </si>
  <si>
    <t>CONF6_Q2_R2_2_F</t>
  </si>
  <si>
    <t>I’m very confident. {[VAR_TM_FIRSTNAME]} is destined for the greatest this week.</t>
  </si>
  <si>
    <t>Je suis très confiant, {[VAR_TM_FIRSTNAME]} est digne des plus grands cette semaine.</t>
  </si>
  <si>
    <t>Ich bin sehr zuversichtlich. {[VAR_TM_FIRSTNAME]} ist diese Woche zum Allergrößten berufen.</t>
  </si>
  <si>
    <t>Tengo mucha confianza. {[VAR_TM_FIRSTNAME]} se merece estar en lo más alto esta semana.</t>
  </si>
  <si>
    <t>Sono molto fiducioso. {[VAR_TM_FIRSTNAME]} è destinata al meglio questa settimana.</t>
  </si>
  <si>
    <t>我非常有信心，{[VAR_TM_FIRSTNAME]}本周注定要创造辉煌。</t>
  </si>
  <si>
    <t>Я очень уверен. {[VAR_TM_FIRSTNAME]} предназначено великое на этой неделе.</t>
  </si>
  <si>
    <t>Estou muito confiante. {[VAR_TM_FIRSTNAME]} está destinada às maiores glórias esta semana.</t>
  </si>
  <si>
    <t>CONF6_Q2_R2_2_M</t>
  </si>
  <si>
    <t>Sono molto fiducioso. {[VAR_TM_FIRSTNAME]} è destinato al meglio questa settimana.</t>
  </si>
  <si>
    <t>Estou muito confiante. {[VAR_TM_FIRSTNAME]} está destinado às maiores glórias esta semana.</t>
  </si>
  <si>
    <t>CONF6_Q2_R3_1_F</t>
  </si>
  <si>
    <t>I think we have to be realistic and realize that even getting to this stage is a great result for {[VAR_TM_FIRSTNAME]}. She's not nervous, but her opponents should be.</t>
  </si>
  <si>
    <t>Je pense qu'il faut être réaliste et avoir conscience qu'être arrivé là est déjà incroyable pour {[VAR_TM_FIRSTNAME]}. La pression est sur son adversaire, pas sur elle.</t>
  </si>
  <si>
    <t>Ich denke, wir müssen realistisch sein und erkennen, dass es ein großartiges Ergebnis für {[VAR_TM_FIRSTNAME]} ist, so weit zu kommen. Sie ist nicht nervös, aber ihre Gegner sollten es sein.</t>
  </si>
  <si>
    <t>Creo que debemos que ser realistas y darnos cuenta de que incluso llegar a esta fase ha sido un gran resultado para {[VAR_TM_FIRSTNAME]}. No está nerviosa, pero sus oponentes deberían estarlo.</t>
  </si>
  <si>
    <t>Penso che dobbiamo essere realistici e renderci conto che anche arrivare a questa fase è un ottimo risultato per {[VAR_TM_FIRSTNAME]}. Non è nervosa, ma le sue avversarie dovrebbero esserlo.</t>
  </si>
  <si>
    <t>我们也得现实一点，能打到这个阶段本身就是了不起的成绩。{[VAR_TM_FIRSTNAME]}并不紧张，但她的对手可得紧张了。</t>
  </si>
  <si>
    <t>Думаю, нужно быть реалистами: сам выход на эту стадию — уже отличный результат для {[VAR_TM_FIRSTNAME]}. Она не нервничает, а вот соперницы — должны.</t>
  </si>
  <si>
    <t>Acho que temos que ser realistas e perceber que mesmo chegar a esta fase já é um grande resultado para {[VAR_TM_FIRSTNAME]}. Ela não está nervosa, mas seus oponentes deveriam estar.</t>
  </si>
  <si>
    <t>CONF6_Q2_R3_1_M</t>
  </si>
  <si>
    <t>I think we have to be realistic and realize that even getting to this stage is a great result for {[VAR_TM_FIRSTNAME]}. He's not nervous, but his opponents should be.</t>
  </si>
  <si>
    <t>Je pense qu'il faut être réaliste et avoir conscience qu'être arrivé là est déjà incroyable pour {[VAR_TM_FIRSTNAME]}. La pression est sur son adversaire, pas sur lui.</t>
  </si>
  <si>
    <t>Ich denke, wir müssen realistisch sein und erkennen, dass es ein großartiges Ergebnis für {[VAR_TM_FIRSTNAME]} ist, so weit zu kommen. Er ist nicht nervös, aber seine Gegner sollten es sein.</t>
  </si>
  <si>
    <t>Creo que debemos que ser realistas y darnos cuenta de que incluso llegar a esta fase ha sido un gran resultado para {[VAR_TM_FIRSTNAME]}. No está nervioso, pero sus oponentes deberían estarlo.</t>
  </si>
  <si>
    <t>Penso che dobbiamo essere realistici e renderci conto che anche arrivare a questa fase è un ottimo risultato per {[VAR_TM_FIRSTNAME]}. Non è nervoso, ma i suoi avversari dovrebbero esserlo.</t>
  </si>
  <si>
    <t>我们也得现实一点，能打到这个阶段本身就是了不起的成绩。{[VAR_TM_FIRSTNAME]}并不紧张，但他的对手可得紧张了。</t>
  </si>
  <si>
    <t>Думаю, нужно быть реалистами: сам выход на эту стадию — уже отличный результат для {[VAR_TM_FIRSTNAME]}. Он не нервничает, а вот соперники — должны.</t>
  </si>
  <si>
    <t>Acho que temos que ser realistas e perceber que mesmo chegar a esta fase já é um grande resultado para {[VAR_TM_FIRSTNAME]}. Ele não está nervoso, mas seus oponentes deveriam estar.</t>
  </si>
  <si>
    <t>CONF6_Q2_R3_2_F</t>
  </si>
  <si>
    <t>{[VAR_TM_FIRSTNAME]} has had an amazing tournament. She’s got nothing to lose tomorrow. All the pressure will be on the other finalist.</t>
  </si>
  <si>
    <t>{[VAR_TM_FIRSTNAME]} a fait un super tournoi, elle n’a rien à perdre demain. Toute la pression sera sur l’autre finaliste.</t>
  </si>
  <si>
    <t>{[VAR_TM_FIRSTNAME]} hat ein erstaunliches Turnier hingelegt. Morgen hat sie nichts zu verlieren. Der ganze Druck wird auf der anderen Finalistin liegen.</t>
  </si>
  <si>
    <t>{[VAR_TM_FIRSTNAME]} ha hecho un torneo increíble. Mañana, no tiene nada que perder. Toda la presión recaerá sobre la otra finalista.</t>
  </si>
  <si>
    <t>{[VAR_TM_FIRSTNAME]} ha giocato un fantastico torneo. Non ha niente da perdere domani. Tutta la pressione sarà sull'altra finalista.</t>
  </si>
  <si>
    <t>{[VAR_TM_FIRSTNAME]}在本站赛事中表现惊人，她明天没什么可输的。所有压力都在另一位决赛选手身上。</t>
  </si>
  <si>
    <t>{[VAR_TM_FIRSTNAME]} проводит потрясающий турнир. Ей нечего терять завтра. Вся ответственность будет на другом финалисте.</t>
  </si>
  <si>
    <t>{[VAR_TM_FIRSTNAME]} teve um torneio incrível. Ela não tem nada a perder amanhã. Toda a pressão estará sobre a outra finalista.</t>
  </si>
  <si>
    <t>CONF6_Q2_R3_2_M</t>
  </si>
  <si>
    <t>{[VAR_TM_FIRSTNAME]} has had an amazing tournament. He’s got nothing to lose tomorrow. All the pressure will be on the other finalist.</t>
  </si>
  <si>
    <t>{[VAR_TM_FIRSTNAME]} a fait un super tournoi, il n’a rien à perdre demain. Toute la pression sera sur l’autre finaliste.</t>
  </si>
  <si>
    <t>{[VAR_TM_FIRSTNAME]} hat ein erstaunliches Turnier hingelegt. Morgen hat er nichts zu verlieren. Der ganze Druck wird auf dem anderen Finalisten liegen.</t>
  </si>
  <si>
    <t>{[VAR_TM_FIRSTNAME]} ha hecho un torneo increíble. Mañana, no tiene nada que perder. Toda la presión recaerá sobre el otro finalista.</t>
  </si>
  <si>
    <t>{[VAR_TM_FIRSTNAME]} ha giocato un fantastico torneo. Non ha niente da perdere domani. Tutta la pressione sarà sull'altro finalista.</t>
  </si>
  <si>
    <t>{[VAR_TM_FIRSTNAME]}在本站赛事中表现惊人，他明天没什么可输的。所有压力都在另一位决赛选手身上。</t>
  </si>
  <si>
    <t>{[VAR_TM_FIRSTNAME]} проводит потрясающий турнир. Ему нечего терять завтра. Вся ответственность будет на другом финалисте.</t>
  </si>
  <si>
    <t>{[VAR_TM_FIRSTNAME]} teve um torneio incrível. Ele não tem nada a perder amanhã. Toda a pressão estará sobre o outro finalista.</t>
  </si>
  <si>
    <t>CONF6_Q2_R4_1_F</t>
  </si>
  <si>
    <t>I don't think it'll be easy, but she's certainly motivated. We'll see how it goes.</t>
  </si>
  <si>
    <t>Je pense que ce sera compliqué pour elle mais elle est déterminée. Nous verrons bien.</t>
  </si>
  <si>
    <t>Ich denke, es wird nicht einfach, aber sie ist mit Sicherheit motiviert. Wir werden sehen, wie es läuft.</t>
  </si>
  <si>
    <t>No creo que vaya a ser fácil, pero desde luego está motivada. Ya veremos cómo le va.</t>
  </si>
  <si>
    <t>Non credo che sarà facile, ma è sicuramente motivata. Vedremo come andrà.</t>
  </si>
  <si>
    <t>我认为这不会轻松，但她肯定动力十足。我们拭目以待。</t>
  </si>
  <si>
    <t>Не думаю, что будет легко, но она точно мотивирована. Посмотрим, как всё пройдёт.</t>
  </si>
  <si>
    <t>Não acho que será fácil, mas ela certamente está motivada. Veremos como vai ser.</t>
  </si>
  <si>
    <t>CONF6_Q2_R4_1_M</t>
  </si>
  <si>
    <t>I don't think it'll be easy, but he's certainly motivated. We'll see how it goes.</t>
  </si>
  <si>
    <t>Je pense que ce sera compliqué pour lui mais il est déterminé. Nous verrons bien.</t>
  </si>
  <si>
    <t>Ich denke, es wird nicht einfach, aber er ist mit Sicherheit motiviert. Wir werden sehen, wie es läuft.</t>
  </si>
  <si>
    <t>No creo que vaya a ser fácil, pero desde luego está motivado. Ya veremos cómo le va.</t>
  </si>
  <si>
    <t>Non credo che sarà facile, ma è sicuramente motivato. Vedremo come andrà.</t>
  </si>
  <si>
    <t>我认为这不会轻松，但他肯定动力十足。我们拭目以待。</t>
  </si>
  <si>
    <t>Не думаю, что будет легко, но он точно мотивирован. Посмотрим, как всё пройдёт.</t>
  </si>
  <si>
    <t>Não acho que será fácil, mas ele certamente está motivado. Veremos como vai ser.</t>
  </si>
  <si>
    <t>CONF6_Q2_R4_2_F</t>
  </si>
  <si>
    <t>Each match is another step to climb. She’s motivated, but we’ll have to wait until tomorrow for the answer to your question.</t>
  </si>
  <si>
    <t>Chaque match est une marche de plus à gravir, elle est motivée mais nous aurons la réponse à votre question demain.</t>
  </si>
  <si>
    <t>Jedes Spiel ist eine weitere Sprosse, die es zu erklimmen gilt. Sie ist motiviert, aber auf die Antwort auf Ihre Frage müssen wir bis morgen warten.</t>
  </si>
  <si>
    <t>Cada partido es un peldaño más que subir. Está motivada, pero tendremos que esperar a mañana para responder a tu pregunta.</t>
  </si>
  <si>
    <t>Ogni partita è un altro gradino da scalare. È motivata, ma dovremo aspettare fino a domani per la risposta alla tua domanda.</t>
  </si>
  <si>
    <t>每一场比赛都是要攀登的新台阶。她很有动力，但要回答你的问题，我们得等到明天。</t>
  </si>
  <si>
    <t>Каждый матч — это новая ступень. Она мотивирована, но на ваш вопрос ответим завтра.</t>
  </si>
  <si>
    <t>Cada partida é mais um degrau a subir. Ela está motivada, mas teremos que esperar até amanhã pela resposta à sua pergunta.</t>
  </si>
  <si>
    <t>CONF6_Q2_R4_2_M</t>
  </si>
  <si>
    <t>Each match is another step to climb. He’s motivated, but we’ll have to wait until tomorrow for the answer to your question.</t>
  </si>
  <si>
    <t>Chaque match est une marche de plus à gravir, il est motivé mais nous aurons la réponse à votre question demain.</t>
  </si>
  <si>
    <t>Jedes Spiel ist eine weitere Sprosse, die es zu erklimmen gilt. Er ist motiviert, aber auf die Antwort auf Ihre Frage müssen wir bis morgen warten.</t>
  </si>
  <si>
    <t>Cada partido es un peldaño más que subir. Está motivado, pero tendremos que esperar a mañana para responder a tu pregunta.</t>
  </si>
  <si>
    <t>Ogni partita è un altro gradino da scalare. È motivato, ma dovremo aspettare fino a domani per la risposta alla tua domanda.</t>
  </si>
  <si>
    <t>每一场比赛都是要攀登的新台阶。他很有动力，但要回答你的问题，我们得等到明天。</t>
  </si>
  <si>
    <t>Каждый матч — это новая ступень. Он мотивирован, но на ваш вопрос ответим завтра.</t>
  </si>
  <si>
    <t>Cada partida é mais um degrau a subir. Ele está motivado, mas teremos que esperar até amanhã pela resposta à sua pergunta.</t>
  </si>
  <si>
    <t>CONF6_Q3_F</t>
  </si>
  <si>
    <t>How are you going to prepare for this final?</t>
  </si>
  <si>
    <t>Comment allez-vous préparer cette finale ?</t>
  </si>
  <si>
    <t>Wie werden Sie sich auf dieses Finale vorbereiten?</t>
  </si>
  <si>
    <t>¿Cómo te vas a preparar para esta final?</t>
  </si>
  <si>
    <t>Come si preparerà per questa finale?</t>
  </si>
  <si>
    <t>您将如何准备这场决赛？</t>
  </si>
  <si>
    <t>Как вы собираетесь подготовиться к этому финалу?</t>
  </si>
  <si>
    <t>Como você vai se preparar para esta final?</t>
  </si>
  <si>
    <t>CONF6_Q3_M</t>
  </si>
  <si>
    <t>CONF6_Q3_R1_1_F</t>
  </si>
  <si>
    <t>I think, more than anything, {[VAR_TM_FIRSTNAME]} needs some rest and TLC to be on form for the final.</t>
  </si>
  <si>
    <t>Je pense que {[VAR_TM_FIRSTNAME]} a surtout besoin de repos et de soins pour être en forme pour la finale.</t>
  </si>
  <si>
    <t>Ich denke, {[VAR_TM_FIRSTNAME]} braucht vor allem ein wenig Ruhe und Zuwendung, um für das Finale in Form zu sein.</t>
  </si>
  <si>
    <t>Creo que, sobre todo, {[VAR_TM_FIRSTNAME]} necesita un poco de descanso y cariño para estar en forma para la final.</t>
  </si>
  <si>
    <t>Penso che, più di ogni altra cosa, {[VAR_TM_FIRSTNAME]} abbia bisogno di un po' di riposo e cure per essere in forma per la finale.</t>
  </si>
  <si>
    <t>我觉得最重要的是让{[VAR_TM_FIRSTNAME]}好好休息，调整状态，以最佳体能迎接决赛。</t>
  </si>
  <si>
    <t>Думаю, прежде всего {[VAR_TM_FIRSTNAME]} нужны отдых и забота, чтобы подойти к финалу в хорошей форме.</t>
  </si>
  <si>
    <t>Acho que, mais do que tudo, {[VAR_TM_FIRSTNAME]} precisa de descanso e carinho para estar em forma para a final.</t>
  </si>
  <si>
    <t>CONF6_Q3_R1_1_M</t>
  </si>
  <si>
    <t>CONF6_Q3_R1_2_F</t>
  </si>
  <si>
    <t>{[VAR_TM_FIRSTNAME]} needs to be in the right condition for the final. She’s going to take it easy and recover the best she can in the hopes of winning a trophy that nobody expected her to win.</t>
  </si>
  <si>
    <t>Il faut mettre {[VAR_TM_FIRSTNAME]} dans les bonnes conditions pour la finale, il va se reposer et récupérer l’entièreté de ses moyens pour aller chercher un trophée que personne n’attendait.</t>
  </si>
  <si>
    <t>{[VAR_TM_FIRSTNAME]} muss in der richtigen Verfassung für das Finale sein. Sie wird es ruhig angehen lassen und sich so gut es geht erholen, in der Hoffnung auf eine Trophäe, die niemand von ihr erwartet hat.</t>
  </si>
  <si>
    <t>{[VAR_TM_FIRSTNAME]} debe estar en las condiciones adecuadas para la final. Se lo tomará con calma y se recuperará lo mejor que pueda con la esperanza de alzar un trofeo que nadie creía que fuera a ganar.</t>
  </si>
  <si>
    <t>{[VAR_TM_FIRSTNAME]} deve essere nelle giuste condizioni per la finale. Se la prenderà comoda e si riprenderà il meglio che può nella speranza di vincere un trofeo che nessuno si aspettava vincesse.</t>
  </si>
  <si>
    <t>{[VAR_TM_FIRSTNAME]}需要保持良好的身体状态。她会尽量放松、恢复体能，力争赢下这座没人看好的冠军奖杯。</t>
  </si>
  <si>
    <t>{[VAR_TM_FIRSTNAME]} должна быть в нужном состоянии к финалу. Она будет отдыхать и восстанавливаться как можно лучше, надеясь выиграть трофей, которого от неё никто не ожидал.</t>
  </si>
  <si>
    <t>{[VAR_TM_FIRSTNAME]} precisa estar na condição certa para a final. Ela vai pegar leve e se recuperar o melhor que puder na esperança de ganhar um troféu que ninguém esperava que ela ganhasse.</t>
  </si>
  <si>
    <t>CONF6_Q3_R1_2_M</t>
  </si>
  <si>
    <t>{[VAR_TM_FIRSTNAME]} needs to be in the right condition for the final. He’s going to take it easy and recover the best he can in the hopes of winning a trophy that nobody expected him to win.</t>
  </si>
  <si>
    <t>{[VAR_TM_FIRSTNAME]} muss in der richtigen Verfassung für das Finale sein. Er wird es ruhig angehen lassen und sich so gut es geht erholen, in der Hoffnung auf eine Trophäe, die niemand von ihm erwartet hat.</t>
  </si>
  <si>
    <t>{[VAR_TM_FIRSTNAME]} deve essere nelle giuste condizioni per la finale. Se la prenderà comoda e recupererà il meglio che può nella speranza di vincere un trofeo che nessuno si aspettava vincesse.</t>
  </si>
  <si>
    <t>{[VAR_TM_FIRSTNAME]} должен быть в нужном состоянии к финалу. Он будет отдыхать и восстанавливаться как можно лучше, надеясь выиграть трофей, которого от него никто не ожидал.</t>
  </si>
  <si>
    <t>{[VAR_TM_FIRSTNAME]} precisa estar na condição certa para a final. Ele vai pegar leve e se recuperar o melhor que puder na esperança de ganhar um troféu que ninguém esperava que ele ganhasse.</t>
  </si>
  <si>
    <t>CONF6_Q3_R2_1_F</t>
  </si>
  <si>
    <t>I’m going to decide what game plan to use, and whether any adjustments have to be made before explaining it to {[VAR_TM_FIRSTNAME]}.</t>
  </si>
  <si>
    <t>Je vais réfléchir à quel plan de jeu utiliser et si des ajustements sont nécessaires puis présenter cela à {[VAR_TM_FIRSTNAME]}.</t>
  </si>
  <si>
    <t>Ich werde entscheiden, welchen Spielplan ich nutze und ob Anpassungen vorgenommen werden müssen, bevor ich ihn {[VAR_TM_FIRSTNAME]} erkläre.</t>
  </si>
  <si>
    <t>Voy a decidir qué plan de juego emplear y, en caso necesario, hacer algún ajuste antes de explicárselo a {[VAR_TM_FIRSTNAME]}.</t>
  </si>
  <si>
    <t>Deciderò quale tattica di gioco utilizzare e se è necessario apportare modifiche prima di spiegarlo a {[VAR_TM_FIRSTNAME]}.</t>
  </si>
  <si>
    <t>我会先决定比赛策略，看看是否需要调整，然后再向 {[VAR_TM_FIRSTNAME]}说明。</t>
  </si>
  <si>
    <t>Я собираюсь определить, какой план игры использовать и нужны ли корректировки, прежде чем объяснить всё {[VAR_TM_FIRSTNAME]}.</t>
  </si>
  <si>
    <t>Vou decidir qual plano de jogo usar e se algum ajuste precisa ser feito antes de explicá-lo a {[VAR_TM_FIRSTNAME]}.</t>
  </si>
  <si>
    <t>CONF6_Q3_R2_1_M</t>
  </si>
  <si>
    <t>CONF6_Q3_R2_2_F</t>
  </si>
  <si>
    <t>It’s my job to analyze her next opponent and formulate a game plan that she can follow to win the title.</t>
  </si>
  <si>
    <t>C’est mon rôle d’analyser son prochain adversaire et de lui proposer un plan de jeu pour aller chercher ce titre.</t>
  </si>
  <si>
    <t>Es ist mein Job, ihre nächste Gegnerin zu analysieren und einen Spielplan aufzusetzen, mit dem sie den Titel gewinnen kann.</t>
  </si>
  <si>
    <t>Es mi trabajo analizar a su próxima oponente y formular un plan de juego que pueda seguir para ganar el título.</t>
  </si>
  <si>
    <t>Il mio lavoro è analizzare la sua prossima avversaria e formulare una tattica di gioco che lei possa seguire per vincere il titolo.</t>
  </si>
  <si>
    <t>我的职责是分析她的下一个对手，制定她能执行的制胜战术。</t>
  </si>
  <si>
    <t>Моя задача — проанализировать её следующую соперницу и составить план, по которому она сможет выиграть титул.</t>
  </si>
  <si>
    <t>É meu trabalho analisar a próxima adversária dela e formular um plano de jogo que ela possa seguir para ganhar o título.</t>
  </si>
  <si>
    <t>CONF6_Q3_R2_2_M</t>
  </si>
  <si>
    <t>It’s my job to analyze his next opponent and formulate a game plan that he can follow to win the title.</t>
  </si>
  <si>
    <t>Es ist mein Job, seinen nächsten Gegner zu analysieren und einen Spielplan aufzusetzen, mit dem er den Titel gewinnen kann.</t>
  </si>
  <si>
    <t>Es mi trabajo analizar a su próximo oponente y formular un plan de juego que pueda seguir para ganar el título.</t>
  </si>
  <si>
    <t>Il mio lavoro è analizzare il suo prossimo avversario e formulare una tattica di gioco che lui possa seguire per vincere il titolo.</t>
  </si>
  <si>
    <t>我的职责是分析他的下一个对手，制定他能执行的制胜战术。</t>
  </si>
  <si>
    <t>Моя задача — проанализировать его следующего соперника и составить план, по которому он сможет выиграть титул.</t>
  </si>
  <si>
    <t>É meu trabalho analisar o próximo adversário dele e formular um plano de jogo que ele possa seguir para ganhar o título.</t>
  </si>
  <si>
    <t>CONF6_Q3_R3_1_F</t>
  </si>
  <si>
    <t>Just like any other match - a bit of tactics, a bit of stroke practice, and some downtime.</t>
  </si>
  <si>
    <t>Nous allons faire comme avant chaque match : un peu de tactique, un peu de répétition de gamme et du temps de repos.</t>
  </si>
  <si>
    <t>Wie bei jedem anderen Spiel – ein bisschen Taktik, ein bisschen Schlagtraining und ein wenig Auszeit.</t>
  </si>
  <si>
    <t>Como cualquier otro partido: un poco de táctica, un poco de práctica de golpes y algo de descanso.</t>
  </si>
  <si>
    <t>Proprio come qualsiasi altra partita: un po' di tattica, un po' di allenamento per i colpi e un po' di tempo libero.</t>
  </si>
  <si>
    <t>和其他比赛一样——战术安排、击球练习，再加一点放松时间。</t>
  </si>
  <si>
    <t>Как перед любым матчем: немного тактики, работы над ударами и немного отдыха.</t>
  </si>
  <si>
    <t>Como qualquer outra partida - um pouco de tática, um pouco de treino de golpes e algum tempo de inatividade.</t>
  </si>
  <si>
    <t>CONF6_Q3_R3_1_M</t>
  </si>
  <si>
    <t>CONF6_Q3_R3_2_F</t>
  </si>
  <si>
    <t>Our prep never changes. Tactics, technique, and proper recuperation, those are the only secrets to success.</t>
  </si>
  <si>
    <t>La préparation ne change pas, tactique, technique, récupération sont les seuls secrets du succès.</t>
  </si>
  <si>
    <t>Unsere Vorbereitungen ändern sich nie. Taktik, Technik und die richtige Erholung, das sind die einzigen Erfolgsgeheimnisse.</t>
  </si>
  <si>
    <t>Nuestra preparación nunca cambia. Táctica, técnica y recuperación adecuada; esos son los únicos secretos del éxito.</t>
  </si>
  <si>
    <t>La nostra preparazione non cambia mai. Tattica, tecnica e recupero adeguato, questi sono gli unici segreti del successo.</t>
  </si>
  <si>
    <t>我们的备战方式从未改变。战术、技术和恢复——成功的秘诀无非这三点。</t>
  </si>
  <si>
    <t>Наша подготовка никогда не меняется: тактика, техника и правильное восстановление — вот секрет успеха.</t>
  </si>
  <si>
    <t>Nossa preparação nunca muda. Tática, técnica e recuperação adequada, esses são os únicos segredos para o sucesso.</t>
  </si>
  <si>
    <t>CONF6_Q3_R3_2_M</t>
  </si>
  <si>
    <t>CONF6_Q3_R4_1_F</t>
  </si>
  <si>
    <t>We're going to do shots at the Full Moon club down the road. Have you been? No?... Er, you're not writing this down are you?</t>
  </si>
  <si>
    <t>On ira faire un petit tour au Macumba, ça a l’air sympa à côté, vous connaissez ? Non… vous n’avez pas noté ça j’espère ?</t>
  </si>
  <si>
    <t>Wir werden uns unten im Full Moon Club ein paar Drinks genehmigen. Waren Sie schon einmal dort? Nein? … Äh, Sie schreiben das nicht auf, oder?</t>
  </si>
  <si>
    <t>Luego vamos a tomarnos unas copas en el Macumba. ¿Has estado? ¿No?... Espero que no estés escribiendo eso, ¿verdad?</t>
  </si>
  <si>
    <t>Faremo delle riprese al Full Moon club in fondo alla strada. Sapete di cosa parlo? No?... Ehm, non lo sta scrivendo, vero?</t>
  </si>
  <si>
    <t>我们准备去旁边的“满月俱乐部”喝几杯。你去过吗？没有？呃……你不会把这个写进报道吧？</t>
  </si>
  <si>
    <t>Мы собираемся сделать пару шотов в клубе Full Moon неподалёку. Вы там были? Нет?.. Эм… Вы ведь это не записываете?</t>
  </si>
  <si>
    <t>Vamos fazer alguns treinos no clube Full Moon ali na rua. Você já foi? Não?... Er, você não está anotando isso, está?</t>
  </si>
  <si>
    <t>CONF6_Q3_R4_1_M</t>
  </si>
  <si>
    <t>CONF6_Q3_R4_2_F</t>
  </si>
  <si>
    <t>In your opinion? A final is still a tennis match. You have to always focus on getting the win, no matter the match.</t>
  </si>
  <si>
    <t>A votre avis ? Une finale reste un match de tennis, il faut toujours garder l’objectif de victoire en tête peu importe le match.</t>
  </si>
  <si>
    <t>Ihrer Meinung nach? Ein Finale ist nichts weiter als ein Tennismatch. Man muss sich stets auf den Sieg konzentrieren, egal in welchem Spiel.</t>
  </si>
  <si>
    <t>¿En tu opinión? Una final sigue siendo un partido de tenis. Debes concentrarte siempre en conseguir la victoria, sin importar el partido.</t>
  </si>
  <si>
    <t>Secondo lei? Una finale è pur sempre una partita di tennis. Devi sempre concentrarti sulla vittoria, indipendentemente dalla partita.</t>
  </si>
  <si>
    <t>在我看来？决赛依然是一场网球赛——无论什么比赛，都得专注于赢下它。</t>
  </si>
  <si>
    <t>По-вашему? Финал — это всё такой же теннисный матч. Нужно всегда быть сосредоточенной на победе.</t>
  </si>
  <si>
    <t>Na sua opinião? Uma final ainda é uma partida de tênis. Você tem que sempre focar em conseguir a vitória, não importa a partida.</t>
  </si>
  <si>
    <t>CONF6_Q3_R4_2_M</t>
  </si>
  <si>
    <t>По-вашему? Финал — это всё такой же теннисный матч. Нужно всегда быть сосредоточенным на победе.</t>
  </si>
  <si>
    <t>CONF6_Q3_R5_1_F</t>
  </si>
  <si>
    <t>I'm going to have to help {[VAR_TM_FIRSTNAME]} stay in the game. She really needs to grab this chance to get to the final!</t>
  </si>
  <si>
    <t>Il va falloir que j’aide {[VAR_TM_FIRSTNAME]} à rester dans son tournoi, il faut qu’elle saisisse sa chance en finale !</t>
  </si>
  <si>
    <t>Ich werde {[VAR_TM_FIRSTNAME]} dabei helfen müssen, im Spiel zu bleiben. Sie muss diese Chance unbedingt nutzen, um ins Finale zu kommen!</t>
  </si>
  <si>
    <t>Tendré que ayudar a {[VAR_TM_FIRSTNAME]} a seguir en el torneo. ¡Necesita aprovechar esta oportunidad para llegar a la final!</t>
  </si>
  <si>
    <t>Dovrò aiutare {[VAR_TM_FIRSTNAME]} a rimanere in gioco. Ha davvero bisogno di cogliere questa occasione per arrivare in finale!</t>
  </si>
  <si>
    <t>我得帮助{[VAR_TM_FIRSTNAME]}保持专注。她真的需要抓住这次进入决赛的机会！</t>
  </si>
  <si>
    <t>Мне нужно помочь {[VAR_TM_FIRSTNAME]} оставаться в игре. Ей действительно нужно ухватиться за этот шанс в финале!</t>
  </si>
  <si>
    <t>Vou ter que ajudar {[VAR_TM_FIRSTNAME]} a se manter no jogo. Ela realmente precisa aproveitar esta chance para chegar à final!</t>
  </si>
  <si>
    <t>CONF6_Q3_R5_1_M</t>
  </si>
  <si>
    <t>I'm going to have to help {[VAR_TM_FIRSTNAME]} stay in the game. He really needs to grab this chance to get to the final!</t>
  </si>
  <si>
    <t>Il va falloir que j’aide {[VAR_TM_FIRSTNAME]} à rester dans son tournoi, il faut qu’il saisisse sa chance en finale !</t>
  </si>
  <si>
    <t>Ich werde {[VAR_TM_FIRSTNAME]} dabei helfen müssen, im Spiel zu bleiben. Er muss diese Chance unbedingt nutzen, um ins Finale zu kommen!</t>
  </si>
  <si>
    <t>我得帮助{[VAR_TM_FIRSTNAME]}保持专注。他真的需要抓住这次进入决赛的机会！</t>
  </si>
  <si>
    <t>Мне нужно помочь {[VAR_TM_FIRSTNAME]} оставаться в игре. Ему действительно нужно ухватиться за этот шанс в финале!</t>
  </si>
  <si>
    <t>Vou ter que ajudar {[VAR_TM_FIRSTNAME]} a se manter no jogo. Ele realmente precisa aproveitar esta chance para chegar à final!</t>
  </si>
  <si>
    <t>CONF6_Q3_R5_2_F</t>
  </si>
  <si>
    <t>{[VAR_TM_FIRSTNAME]} needs to understand that a final isn’t an end in and of itself, but an opportunity not to be missed.</t>
  </si>
  <si>
    <t>{[VAR_TM_FIRSTNAME]} doit comprendre qu’une finale n’est pas une fin en soi, c’est une opportunité à ne pas manquer.</t>
  </si>
  <si>
    <t>{[VAR_TM_FIRSTNAME]} muss einsehen, dass ein Finale kein Selbstzweck ist, sondern eine Chance, die man nicht verstreichen lassen sollte.</t>
  </si>
  <si>
    <t>{[VAR_TM_FIRSTNAME]} debe comprender que una final no es un objetivo en sí misma, sino una oportunidad que no debe dejar pasar.</t>
  </si>
  <si>
    <t>{[VAR_TM_FIRSTNAME]} deve capire che una finale non è fine a se stessa, ma un'opportunità da non perdere.</t>
  </si>
  <si>
    <t>{[VAR_TM_FIRSTNAME]}需要明白，决赛本身不是终点，而是一个不容错过的机会。</t>
  </si>
  <si>
    <t>{[VAR_TM_FIRSTNAME]} должна понимать, что финал — это не цель сама по себе, а возможность, которую нельзя упустить.</t>
  </si>
  <si>
    <t>{[VAR_TM_FIRSTNAME]} precisa entender que uma final não é um fim em si mesma, mas uma oportunidade a não perder.</t>
  </si>
  <si>
    <t>CONF6_Q3_R5_2_M</t>
  </si>
  <si>
    <t>{[VAR_TM_FIRSTNAME]} должен понимать, что финал — это не цель сама по себе, а возможность, которую нельзя упустить.</t>
  </si>
  <si>
    <t>CONF6_Q4_F</t>
  </si>
  <si>
    <t>It feels like {[VAR_TM_FULLNAME]} has reached another level. How do you explain that things have been going so well for her in the tournament so far?</t>
  </si>
  <si>
    <t>{[VAR_TM_FULLNAME]} semble avoir passé un cap, comment expliquez-vous ce tournoi parfait jusqu’ici ?</t>
  </si>
  <si>
    <t>Ich habe das Gefühl, dass {[VAR_TM_FULLNAME]} ein neues Niveau erreicht hat. Wie erklären Sie sich, dass es im Turnier bisher so gut für sie gelaufen ist?</t>
  </si>
  <si>
    <t>Parece que {[VAR_TM_FULLNAME]} ha alcanzado otro nivel. ¿Cómo explicas que le haya ido tan bien en el torneo hasta ahora?</t>
  </si>
  <si>
    <t>Sembra che {[VAR_TM_FULLNAME]} abbia raggiunto un altro livello. Come se lo spiega che fino ad ora le cose sono andate così bene per lei nel torneo?</t>
  </si>
  <si>
    <t>感觉{[VAR_TM_FULLNAME]}在本届赛事中更上一层楼。您认为她为何能打得这么好？</t>
  </si>
  <si>
    <t>Кажется, что {[VAR_TM_FULLNAME]} вышла на новый уровень. Как вы объясните её столь успешное выступление на турнире?</t>
  </si>
  <si>
    <t>Parece que {[VAR_TM_FULLNAME]} atingiu outro nível. Como você explica que as coisas têm corrido tão bem para ela no torneio até agora?</t>
  </si>
  <si>
    <t>CONF6_Q4_M</t>
  </si>
  <si>
    <t>It feels like {[VAR_TM_FULLNAME]} has reached another level. How do you explain that things have been going so well for him in the tournament so far?</t>
  </si>
  <si>
    <t>Ich habe das Gefühl, dass {[VAR_TM_FULLNAME]} ein neues Niveau erreicht hat. Wie erklären Sie sich, dass es im Turnier bisher so gut für ihn gelaufen ist?</t>
  </si>
  <si>
    <t>Sembra che {[VAR_TM_FULLNAME]} abbia raggiunto un altro livello. Come se lo spiega che fino ad ora le cose siano andate così bene per lui nel torneo?</t>
  </si>
  <si>
    <t>感觉{[VAR_TM_FULLNAME]}在本届赛事中更上一层楼。您认为他为何能打得这么好？</t>
  </si>
  <si>
    <t>Кажется, что {[VAR_TM_FULLNAME]} вышел на новый уровень. Как вы объясните его столь успешное выступление на турнире?</t>
  </si>
  <si>
    <t>Parece que {[VAR_TM_FULLNAME]} atingiu outro nível. Como você explica que as coisas têm corrido tão bem para ele no torneio até agora?</t>
  </si>
  <si>
    <t>CONF6_Q4_R1_1_F</t>
  </si>
  <si>
    <t>{[VAR_TM_FIRSTNAME]} has always put in the necessary work. This is just payback for her dedication and focus.</t>
  </si>
  <si>
    <t>{[VAR_TM_FIRSTNAME]} travaille d’arrache-pied depuis toujours, ce n’est qu’une juste récompense de son sérieux.</t>
  </si>
  <si>
    <t>{[VAR_TM_FIRSTNAME]} hat stets die nötige Arbeit geleistet. Das ist nur der Lohn für ihre Hingabe und ihre Konzentration.</t>
  </si>
  <si>
    <t>{[VAR_TM_FIRSTNAME]} siempre ha realizado el trabajo necesario. Esto no es más que el justo pago a su dedicación y concentración.</t>
  </si>
  <si>
    <t>{[VAR_TM_FIRSTNAME]} ha sempre svolto il lavoro necessario. Questa è solo una ricompensa per la sua dedizione e concentrazione.</t>
  </si>
  <si>
    <t>{[VAR_TM_FIRSTNAME]}一直都在努力训练，这只是她专注与投入的回报。</t>
  </si>
  <si>
    <t>{[VAR_TM_FIRSTNAME]} всегда делала всё необходимое. Это всего лишь награда за её усердие и концентрацию.</t>
  </si>
  <si>
    <t>{[VAR_TM_FIRSTNAME]} sempre se dedicou ao trabalho necessário. Isso é apenas uma recompensa por sua dedicação e foco.</t>
  </si>
  <si>
    <t>CONF6_Q4_R1_1_M</t>
  </si>
  <si>
    <t>{[VAR_TM_FIRSTNAME]} has always put in the necessary work. This is just payback for his dedication and focus.</t>
  </si>
  <si>
    <t>{[VAR_TM_FIRSTNAME]} hat stets die nötige Arbeit geleistet. Das ist nur der Lohn für seine Hingabe und seine Konzentration.</t>
  </si>
  <si>
    <t>{[VAR_TM_FIRSTNAME]}一直都在努力训练，这只是他专注与投入的回报。</t>
  </si>
  <si>
    <t>{[VAR_TM_FIRSTNAME]} всегда делал всё необходимое. Это всего лишь награда за его усердие и концентрацию.</t>
  </si>
  <si>
    <t>CONF6_Q4_R1_2_F</t>
  </si>
  <si>
    <t>If you knew the work she puts in every day, you’d have a better understanding of her recent results.</t>
  </si>
  <si>
    <t>Si vous saviez à quel point elle bosse tous les jours vous comprendriez mieux ses résultats actuels.</t>
  </si>
  <si>
    <t>Wenn Sie wüssten, welche Arbeit sie jeden Tag leistet, könnten Sie ihre jüngsten Ergebnisse besser einordnen.</t>
  </si>
  <si>
    <t>Si supieras lo mucho que trabaja todos los días, comprenderías mejor sus recientes resultados.</t>
  </si>
  <si>
    <t>Se conoscesse il lavoro che svolge ogni giorno, avrebbe una migliore comprensione dei suoi recenti risultati.</t>
  </si>
  <si>
    <t>如果你了解她每天训练的强度，就能明白她如今的成绩绝非偶然。</t>
  </si>
  <si>
    <t>Если бы вы знали, насколько усердно она работает каждый день, вы бы лучше понимали её последние результаты.</t>
  </si>
  <si>
    <t>Se você soubesse o trabalho que ela faz todos os dias, teria uma melhor compreensão de seus resultados recentes.</t>
  </si>
  <si>
    <t>CONF6_Q4_R1_2_M</t>
  </si>
  <si>
    <t>If you knew the work he puts in every day, you’d have a better understanding of his recent results.</t>
  </si>
  <si>
    <t>Si vous saviez à quel point il bosse tous les jours vous comprendriez mieux ses résultats actuels.</t>
  </si>
  <si>
    <t>Wenn Sie wüssten, welche Arbeit er jeden Tag leistet, könnten Sie seine jüngsten Ergebnisse besser einordnen.</t>
  </si>
  <si>
    <t>如果你了解他每天训练的强度，就能明白他如今的成绩绝非偶然。</t>
  </si>
  <si>
    <t>Если бы вы знали, насколько усердно он работает каждый день, вы бы лучше понимали его последние результаты.</t>
  </si>
  <si>
    <t>Se você soubesse o trabalho que ele faz todos os dias, teria uma melhor compreensão de seus resultados recentes.</t>
  </si>
  <si>
    <t>CONF6_Q4_R2_1_F</t>
  </si>
  <si>
    <t>{[VAR_TM_FIRSTNAME]} has been very impressive up to now. The tournament is already a success for her, but she still has to win the final.</t>
  </si>
  <si>
    <t>Jusqu’ici, {[VAR_TM_FIRSTNAME]} est très impressionnante, son tournoi est déjà réussi mais il y a une finale à gagner.</t>
  </si>
  <si>
    <t>{[VAR_TM_FIRSTNAME]} war bisher sehr beeindruckend. Das Turnier ist bereits ein Erfolg für sie, doch sie muss auch noch das Finale gewinnen.</t>
  </si>
  <si>
    <t>{[VAR_TM_FIRSTNAME]} ha estado impresionante hasta ahora. Este torneo ya ha sido un éxito para ella, pero aún le falta ganar la final.</t>
  </si>
  <si>
    <t>{[VAR_TM_FIRSTNAME]} è stato molto impressionante fino ad ora. Il torneo è già un successo per lei, ma deve ancora vincere la finale.</t>
  </si>
  <si>
    <t>{[VAR_TM_FIRSTNAME]}到目前为止的表现令人印象深刻。能打到现在已经是成功了，但她还需要赢下决赛。</t>
  </si>
  <si>
    <t>{[VAR_TM_FIRSTNAME]} впечатляла на протяжении всего турнира. Для неё это уже успех, но финал ещё предстоит выиграть.</t>
  </si>
  <si>
    <t>{[VAR_TM_FIRSTNAME]} tem sido muito impressionante até agora. O torneio já é um sucesso para ela, mas ela ainda tem que ganhar a final.</t>
  </si>
  <si>
    <t>CONF6_Q4_R2_1_M</t>
  </si>
  <si>
    <t>{[VAR_TM_FIRSTNAME]} has been very impressive up to now. The tournament is already a success for him, but he still has to win the final.</t>
  </si>
  <si>
    <t>Jusqu’ici, {[VAR_TM_FIRSTNAME]} est très impressionnant, son tournoi est déjà réussi mais il y a une finale à gagner.</t>
  </si>
  <si>
    <t>{[VAR_TM_FIRSTNAME]} war bisher sehr beeindruckend. Das Turnier ist bereits ein Erfolg für ihn, doch er muss auch noch das Finale gewinnen.</t>
  </si>
  <si>
    <t>{[VAR_TM_FIRSTNAME]} ha estado impresionante hasta ahora. Este torneo ya ha sido un éxito para él, pero aún le falta ganar la final.</t>
  </si>
  <si>
    <t>{[VAR_TM_FIRSTNAME]} è stato molto impressionante fino ad ora. Il torneo è già un successo per lui, ma deve ancora vincere la finale.</t>
  </si>
  <si>
    <t>{[VAR_TM_FIRSTNAME]}到目前为止的表现令人印象深刻。能打到现在已经是成功了，但他还需要赢下决赛。</t>
  </si>
  <si>
    <t>{[VAR_TM_FIRSTNAME]} впечатлял на протяжении всего турнира. Для него это уже успех, но финал ещё предстоит выиграть.</t>
  </si>
  <si>
    <t>{[VAR_TM_FIRSTNAME]} tem sido muito impressionante até agora. O torneio já é um sucesso para ele, mas ele ainda tem que vencer a final.</t>
  </si>
  <si>
    <t>CONF6_Q4_R2_2_F</t>
  </si>
  <si>
    <t>It’s been an excellent run for {[VAR_TM_FIRSTNAME]} but if she won the final, it would be an absolutely exceptional accomplishment.</t>
  </si>
  <si>
    <t>C’est un excellent parcours pour {[VAR_TM_FIRSTNAME]} mais si elle gagnait la finale ce serait un exceptionnel accomplissement.</t>
  </si>
  <si>
    <t>Es war ein hervorragender Lauf für {[VAR_TM_FIRSTNAME]}, aber wenn sie jetzt noch das Finale gewinnen würde, wäre das eine absolut außergewöhnliche Leistung.</t>
  </si>
  <si>
    <t>{[VAR_TM_FIRSTNAME]} ha tenido un recorrido excelente, pero si ganara la final, sería un logro absolutamente excepcional.</t>
  </si>
  <si>
    <t>È stata un torneo eccellente per {[VAR_TM_FIRSTNAME]} ma se vincesse la finale, sarebbe un risultato assolutamente eccezionale.</t>
  </si>
  <si>
    <t>{[VAR_TM_FIRSTNAME]}这次的表现已经非常出色了，但如果她能赢下决赛，那将是非凡的成就。</t>
  </si>
  <si>
    <t>{[VAR_TM_FIRSTNAME]} провела отличный турнир, но победа в финале стала бы поистине исключительным достижением.</t>
  </si>
  <si>
    <t>Tem sido uma excelente campanha para {[VAR_TM_FIRSTNAME]}, mas se ela vencer a final, seria uma conquista absolutamente excepcional.</t>
  </si>
  <si>
    <t>CONF6_Q4_R2_2_M</t>
  </si>
  <si>
    <t>It’s been an excellent run for {[VAR_TM_FIRSTNAME]} but if he won the final, it would be an absolutely exceptional accomplishment.</t>
  </si>
  <si>
    <t>C’est un excellent parcours pour {[VAR_TM_FIRSTNAME]} mais s’il gagnait la finale ce serait un exceptionnel accomplissement.</t>
  </si>
  <si>
    <t>Es war ein hervorragender Lauf für {[VAR_TM_FIRSTNAME]}, aber wenn er jetzt noch das Finale gewinnen würde, wäre das eine absolut außergewöhnliche Leistung.</t>
  </si>
  <si>
    <t>{[VAR_TM_FIRSTNAME]}这次的表现已经非常出色了，但如果他能赢下决赛，那将是非凡的成就。</t>
  </si>
  <si>
    <t>{[VAR_TM_FIRSTNAME]} провёл отличный турнир, но победа в финале стала бы поистине исключительным достижением.</t>
  </si>
  <si>
    <t>Tem sido uma excelente campanha para {[VAR_TM_FIRSTNAME]}, mas se ele vencer a final, seria uma conquista absolutamente excepcional.</t>
  </si>
  <si>
    <t>CONF6_Q4_R3_1_F</t>
  </si>
  <si>
    <t>I don't know if she's moved up a level. She's definitely been playing well, but there's still the most important match to be won.</t>
  </si>
  <si>
    <t>Je ne sais pas si elle a passé un cap, elle joue à un bon niveau mais il reste le match le plus important à gagner.</t>
  </si>
  <si>
    <t>Ich weiß nicht, ob sie ein neues Niveau erreicht hat. Sie hat in jedem Fall gut gespielt, muss das wichtigste Spiel nun aber noch gewinnen.</t>
  </si>
  <si>
    <t>No sé si ha subido de nivel. Sin duda ha estado jugando bien, pero aún le queda el partido más importante por ganar.</t>
  </si>
  <si>
    <t>Non so se è salita di livello. Sicuramente sta giocando bene, ma c'è ancora la partita più importante da vincere.</t>
  </si>
  <si>
    <t>我不确定她是否提升了一个层次。她确实打得不错，但最关键的一场还没赢。</t>
  </si>
  <si>
    <t>Не знаю, вышла ли она на новый уровень. Она определённо играет хорошо, но впереди ещё самый важный матч.</t>
  </si>
  <si>
    <t>Não sei se ela subiu de nível. Ela tem jogado bem, com certeza, mas ainda falta vencer a partida mais importante.</t>
  </si>
  <si>
    <t>CONF6_Q4_R3_1_M</t>
  </si>
  <si>
    <t>I don't know if he's moved up a level. He's definitely been playing well, but there's still the most important match to be won.</t>
  </si>
  <si>
    <t>Je ne sais pas s’il a passé un cap, il joue à un bon niveau mais il reste le match le plus important à gagner.</t>
  </si>
  <si>
    <t>Ich weiß nicht, ob er ein neues Niveau erreicht hat. Er hat in jedem Fall gut gespielt, muss das wichtigste Spiel nun aber noch gewinnen.</t>
  </si>
  <si>
    <t>Non so se è salito di livello. Sicuramente sta giocando bene, ma c'è ancora la partita più importante da vincere.</t>
  </si>
  <si>
    <t>我不确定他是否提升了一个层次。他确实打得不错，但最关键的一场还没赢。</t>
  </si>
  <si>
    <t>Не знаю, вышел ли он на новый уровень. Он определённо играет хорошо, но впереди ещё самый важный матч.</t>
  </si>
  <si>
    <t>Não sei se ele subiu de nível. Ele tem jogado bem, com certeza, mas ainda falta vencer a partida mais importante.</t>
  </si>
  <si>
    <t>CONF6_Q4_R3_2_F</t>
  </si>
  <si>
    <t>The final is yet to come. We’ll talk about a milestone in case of victory.</t>
  </si>
  <si>
    <t>La finale est encore à venir, on pourra peut-être parler de cap en cas de victoire.</t>
  </si>
  <si>
    <t>Das Finale steht noch an. Im Falle eines Siegs sprechen wir hier von einem Meilenstein.</t>
  </si>
  <si>
    <t>La final aún está por llegar. Hablaremos de un hito si es que gana.</t>
  </si>
  <si>
    <t>La finale deve ancora arrivare. Parliamo di una pietra miliare in caso di vittoria.</t>
  </si>
  <si>
    <t>决赛还没打。如果胜利了，我们再来谈里程碑。</t>
  </si>
  <si>
    <t>Финал ещё впереди. О прорыве можно будет говорить только в случае победы.</t>
  </si>
  <si>
    <t>A final ainda está por vir. Falaremos de um marco histórico em caso de vitória.</t>
  </si>
  <si>
    <t>CONF6_Q4_R3_2_M</t>
  </si>
  <si>
    <t>CONF6_Q4_R4_1_F</t>
  </si>
  <si>
    <t>You journalists always have to hype things up, don't you? If {[VAR_TM_FULLNAME]} loses tomorrow, you'll be the first one to say she's washed up.</t>
  </si>
  <si>
    <t>Ah vous les journalistes, toujours dans l’excès ! Si elle perd demain, vous direz que {[VAR_TM_FULLNAME]} est finie.</t>
  </si>
  <si>
    <t>Ihr Journalisten müsst immer alles aufbauschen, nicht? Wenn {[VAR_TM_FULLNAME]} morgen verliert, sind sie der Erste, der sagt, sie sei erledigt.</t>
  </si>
  <si>
    <t>Los periodistas siempre tendéis a exagerar, ¿verdad? Si {[VAR_TM_FULLNAME]} pierde mañana, serás el primero en decir que está acabada.</t>
  </si>
  <si>
    <t>Voi giornalisti dovete sempre esagerare, vero? Se {[VAR_TM_FULLNAME]} perde domani, sarà il primo a dire che è alla frutta.</t>
  </si>
  <si>
    <t>你们记者总喜欢夸大其词，不是吗？如果{[VAR_TM_FULLNAME]}明天输了，你们肯定第一个说她状态下滑。</t>
  </si>
  <si>
    <t>Вам, журналистам, всегда нужно всё раздувать, не так ли? Если {[VAR_TM_FULLNAME]} завтра проиграет, вы первыми скажете, что она «исписалась».</t>
  </si>
  <si>
    <t>Vocês jornalistas sempre têm que exagerar, não é? Se {[VAR_TM_FULLNAME]} perder amanhã, vocês serão os primeiros a dizer que ela está acabada.</t>
  </si>
  <si>
    <t>CONF6_Q4_R4_1_M</t>
  </si>
  <si>
    <t>You journalists always have to hype things up, don't you? If {[VAR_TM_FULLNAME]} loses tomorrow, you'll be the first one to say he's washed up.</t>
  </si>
  <si>
    <t>Ah vous les journalistes, toujours dans l’excès ! S’il perd demain, vous direz que {[VAR_TM_FULLNAME]} est fini.</t>
  </si>
  <si>
    <t>Ihr Journalisten müsst immer alles aufbauschen, nicht? Wenn {[VAR_TM_FULLNAME]} morgen verliert, sind sie der Erste, der sagt, er sei erledigt.</t>
  </si>
  <si>
    <t>Los periodistas siempre tendéis a exagerar, ¿verdad? Si {[VAR_TM_FULLNAME]} pierde mañana, serás el primero en decir que está acabado.</t>
  </si>
  <si>
    <t>你们记者总喜欢夸大其词，不是吗？如果{[VAR_TM_FULLNAME]}明天输了，你们肯定第一个说他状态下滑。</t>
  </si>
  <si>
    <t>Вам, журналистам, всегда нужно всё раздувать, не так ли? Если {[VAR_TM_FULLNAME]} завтра проиграет, вы первыми скажете, что он «исписался».</t>
  </si>
  <si>
    <t>Vocês jornalistas sempre têm que exagerar, não é? Se {[VAR_TM_FULLNAME]} perder amanhã, vocês serão os primeiros a dizer que ele está acabado.</t>
  </si>
  <si>
    <t>CONF6_Q4_R4_2_F</t>
  </si>
  <si>
    <t>It’s all or nothing with you, isn’t it? Leave {[VAR_TM_FIRSTNAME]} alone. Success will come with hard work.</t>
  </si>
  <si>
    <t>Il n’y a pas de demi-mesure avec vous, laissez {[VAR_TM_FIRSTNAME]} tranquille, les succès viendront avec le travail.</t>
  </si>
  <si>
    <t>Bei Ihnen geht es um alles oder nichts, nicht wahr? Lassen Sie {[VAR_TM_FIRSTNAME]} in Frieden. Der Erfolg wird sich mit harter Arbeit einstellen.</t>
  </si>
  <si>
    <t>Contigo es todo o nada, ¿no? Deja a {[VAR_TM_FIRSTNAME]} a su aire. El éxito llegará con el esfuerzo.</t>
  </si>
  <si>
    <t>È tutto o niente, non è vero? Lasciate {[VAR_TM_FIRSTNAME]} in pace. Il successo arriverà con il duro lavoro.</t>
  </si>
  <si>
    <t>你们就喜欢非黑即白，是不是？别给{[VAR_TM_FIRSTNAME]}太大压力。成功要靠努力一步步来。</t>
  </si>
  <si>
    <t>У вас всегда либо всё, либо ничего, так ведь? Оставьте {[VAR_TM_FIRSTNAME]} в покое. Успех придёт благодаря труду.</t>
  </si>
  <si>
    <t>É tudo ou nada com vocês, não é? Deixem {[VAR_TM_FIRSTNAME]} em paz. O sucesso virá com trabalho duro.</t>
  </si>
  <si>
    <t>CONF6_Q4_R4_2_M</t>
  </si>
  <si>
    <t>CONF6_Q4_R5_1_F</t>
  </si>
  <si>
    <t>{[VAR_TM_FIRSTNAME]} still has a lot to prove. Believe me - trying is great, but winning is even greater!</t>
  </si>
  <si>
    <t>{[VAR_TM_FIRSTNAME]} a encore tout à prouver. Croyez-moi, le plus difficile est la confirmation !</t>
  </si>
  <si>
    <t>{[VAR_TM_FIRSTNAME]} hat noch viel zu beweisen. Glauben Sie mir – versuchen ist toll, aber gewinnen ist noch toller!</t>
  </si>
  <si>
    <t>{[VAR_TM_FIRSTNAME]} todavía tiene mucho que demostrar. A ver, intentarlo está genial, ¡pero ganar es aún mejor!</t>
  </si>
  <si>
    <t>{[VAR_TM_FIRSTNAME]} ha ancora molto da dimostrare. Mi creda: provarci è fantastico, ma vincere è ancora più meglio!</t>
  </si>
  <si>
    <t>{[VAR_TM_FIRSTNAME]}还有很长的路要走。相信我——努力固然重要，但能赢更重要！</t>
  </si>
  <si>
    <t>{[VAR_TM_FIRSTNAME]} ещё многое предстоит доказать. Поверьте, стараться — это хорошо, но побеждать — ещё лучше!</t>
  </si>
  <si>
    <t>{[VAR_TM_FIRSTNAME]} ainda tem muito a provar. Acredite em mim - tentar é ótimo, mas vencer é ainda melhor!</t>
  </si>
  <si>
    <t>CONF6_Q4_R5_1_M</t>
  </si>
  <si>
    <t>CONF6_Q4_R5_2_F</t>
  </si>
  <si>
    <t>There’s a long road ahead for {[VAR_TM_FIRSTNAME]}. Now she has to keep up this same level of performance.</t>
  </si>
  <si>
    <t>Tout est encore à faire pour {[VAR_TM_FIRSTNAME]}, elle doit maintenant maintenir ce niveau de performances.</t>
  </si>
  <si>
    <t>Vor {[VAR_TM_FIRSTNAME]} liegt noch ein langer Weg. Jetzt muss sie dieses Leistungsniveau halten.</t>
  </si>
  <si>
    <t>{[VAR_TM_FIRSTNAME]} tiene un largo camino por delante. Ahora tiene que mantener ese mismo nivel de rendimiento.</t>
  </si>
  <si>
    <t>C'è una lunga strada da percorrere per {[VAR_TM_FIRSTNAME]}. Ora deve mantenere lo stesso livello di prestazioni.</t>
  </si>
  <si>
    <t>前路漫漫，{[VAR_TM_FIRSTNAME]}现在要做的是保持这种水准的表现。</t>
  </si>
  <si>
    <t>У {[VAR_TM_FIRSTNAME]} впереди долгий путь. Теперь ей нужно удерживать этот уровень игры.</t>
  </si>
  <si>
    <t>Há um longo caminho pela frente para {[VAR_TM_FIRSTNAME]}. Agora ela tem que manter este mesmo nível de desempenho.</t>
  </si>
  <si>
    <t>CONF6_Q4_R5_2_M</t>
  </si>
  <si>
    <t>There’s a long road ahead for {[VAR_TM_FIRSTNAME]}. Now he has to keep up this same level of performance.</t>
  </si>
  <si>
    <t>Tout est encore à faire pour {[VAR_TM_FIRSTNAME]}, il doit maintenant maintenir ce niveau de performances.</t>
  </si>
  <si>
    <t>Vor {[VAR_TM_FIRSTNAME]} liegt noch ein langer Weg. Jetzt muss er dieses Leistungsniveau halten.</t>
  </si>
  <si>
    <t>У {[VAR_TM_FIRSTNAME]} впереди долгий путь. Теперь ему нужно удерживать этот уровень игры.</t>
  </si>
  <si>
    <t>Há um longo caminho pela frente para {[VAR_TM_FIRSTNAME]}. Agora ele tem que manter este mesmo nível de desempenho.</t>
  </si>
  <si>
    <t>CONF6_Q5_F</t>
  </si>
  <si>
    <t>This is one of the best performances of the season. What would you like to say to {[VAR_TM_FULLNAME]}?</t>
  </si>
  <si>
    <t>C’est l’un des plus grands exploits de la saison, que voulez-vous dire à {[VAR_TM_FULLNAME]} ?</t>
  </si>
  <si>
    <t>Dies ist eine der besten Leistungen der Saison. Was würden Sie {[VAR_TM_FULLNAME]} gerne sagen?</t>
  </si>
  <si>
    <t>Esta ha sido una de las mejores actuaciones de la temporada. ¿Qué le gustaría decirle a {[VAR_TM_FULLNAME]}?</t>
  </si>
  <si>
    <t>Questa è una delle migliori prestazioni della stagione. Cosa vorrebbe dire a {[VAR_TM_FULLNAME]}?</t>
  </si>
  <si>
    <t>这是本赛季最精彩的表现之一。您想对{[VAR_TM_FULLNAME]}说些什么？</t>
  </si>
  <si>
    <t>Это одно из лучших выступлений сезона. Что бы вы хотели сказать {[VAR_TM_FULLNAME]}?</t>
  </si>
  <si>
    <t>Esta é uma das melhores atuações da temporada. O que você gostaria de dizer a {[VAR_TM_FULLNAME]}?</t>
  </si>
  <si>
    <t>CONF6_Q5_M</t>
  </si>
  <si>
    <t>CONF6_Q5_R1_1_F</t>
  </si>
  <si>
    <t>I'm so proud of her. You only see the result, but a lot of hard work went into getting here today.</t>
  </si>
  <si>
    <t>Je suis tellement fier d'elle, vous ne voyez que le résultat, mais vous n’imaginez pas à quel point elle le mérite.</t>
  </si>
  <si>
    <t>Ich bin so stolz auf sie. Man sieht nur das Ergebnis, aber es steckt eine Menge harter Arbeit dahinter, um an diesen Punkt zu kommen.</t>
  </si>
  <si>
    <t>Nos sentimos muy orgullosos de ella. Aunque solo se vea el resultado, hemos trabajado mucho para llegar hasta aquí.</t>
  </si>
  <si>
    <t>Sono così orgoglioso di lei. Si vede solo il risultato, ma è stato fatto molto lavoro per arrivare qui.</t>
  </si>
  <si>
    <t>我为她感到无比骄傲。你们只看到了结果，却没看到背后付出的努力。</t>
  </si>
  <si>
    <t>Я так горжусь ею. Вы видите только результат, но за ним стоит огромный труд.</t>
  </si>
  <si>
    <t>Estou tão orgulhoso dela. Vocês só veem o resultado, mas muito trabalho duro foi necessário para chegar aqui hoje.</t>
  </si>
  <si>
    <t>CONF6_Q5_R1_1_M</t>
  </si>
  <si>
    <t>I'm so proud of him. You only see the result, but a lot of hard work went into getting here today.</t>
  </si>
  <si>
    <t>Je suis tellement fier de lui, vous ne voyez que le résultat, mais vous n’imaginez pas à quel point il le mérite.</t>
  </si>
  <si>
    <t>Ich bin so stolz auf ihn. Man sieht nur das Ergebnis, aber es steckt eine Menge harter Arbeit dahinter, um an diesen Punkt zu kommen.</t>
  </si>
  <si>
    <t>Nos sentimos muy orgullosos de él. Aunque solo se vea el resultado, hemos trabajado mucho para llegar hasta aquí.</t>
  </si>
  <si>
    <t>Sono così orgoglioso di lui. Si vede solo il risultato, ma è stato fatto molto lavoro per arrivare qui.</t>
  </si>
  <si>
    <t>我为他感到无比骄傲。你们只看到了结果，却没看到背后付出的努力。</t>
  </si>
  <si>
    <t>Я так горжусь им. Вы видите только результат, но за ним стоит огромный труд.</t>
  </si>
  <si>
    <t>Estou tão orgulhoso dele. Vocês só veem o resultado, mas muito trabalho duro foi necessário para chegar aqui hoje.</t>
  </si>
  <si>
    <t>CONF6_Q5_R1_2_F</t>
  </si>
  <si>
    <t>It’s quite the exploit! It’s the reward for the hours of work she’s been putting in.</t>
  </si>
  <si>
    <t>Ça pour un exploit, c’est un exploit ! Ce n’est que la juste récompense des heures de travail qu’elle fournit.</t>
  </si>
  <si>
    <t>Das ist ein ziemlicher Coup! Es ist die Belohnung für die vielen Stunden Arbeit, die sie investiert hat.</t>
  </si>
  <si>
    <t>¡Es toda una hazaña! Es la justa recompensa por las horas de trabajo que ha realizado.</t>
  </si>
  <si>
    <t>È veramente un exploit! È la ricompensa per le ore di lavoro.</t>
  </si>
  <si>
    <t>太精彩了！这是她长时间刻苦训练应得的回报。</t>
  </si>
  <si>
    <t>Это настоящий подвиг! Награда за часы, которые она вкладывала в работу.</t>
  </si>
  <si>
    <t>É uma façanha e tanto! É a recompensa pelas horas de trabalho que ela tem dedicado.</t>
  </si>
  <si>
    <t>CONF6_Q5_R1_2_M</t>
  </si>
  <si>
    <t>It’s quite the exploit! It’s the reward for the hours of work he’s been putting in.</t>
  </si>
  <si>
    <t>Ça pour un exploit, c’est un exploit ! Ce n’est que la juste récompense des heures de travail qu’il fournit.</t>
  </si>
  <si>
    <t>Das ist ein ziemlicher Coup! Es ist die Belohnung für die vielen Stunden Arbeit, die er investiert hat.</t>
  </si>
  <si>
    <t>太精彩了！这是他长时间刻苦训练应得的回报。</t>
  </si>
  <si>
    <t>Это настоящий подвиг! Награда за часы, которые он вкладывал в работу.</t>
  </si>
  <si>
    <t>É uma façanha e tanto! É a recompensa pelas horas de trabalho que ele tem dedicado.</t>
  </si>
  <si>
    <t>CONF6_Q5_R2_1_F</t>
  </si>
  <si>
    <t>I'd just like to tell her to keep going - we can win this final together!</t>
  </si>
  <si>
    <t>Je voudrais tout simplement lui dire de continuer sur cette voie, allons gagner cette finale ensemble !</t>
  </si>
  <si>
    <t>Ich möchte ihr nur sagen, dass sie weitermachen soll – wir können dieses Finale gemeinsam gewinnen!</t>
  </si>
  <si>
    <t>Solo me gustaría decirle que continúe, ¡podemos ganar esta final!</t>
  </si>
  <si>
    <t>Vorrei solo dirle di andare avanti: possiamo vincere questa finale insieme!</t>
  </si>
  <si>
    <t>我只想对她说，坚持下去——我们一起赢下这场决赛！</t>
  </si>
  <si>
    <t>Хочу лишь сказать ей продолжать — вместе мы можем выиграть этот финал!</t>
  </si>
  <si>
    <t>Eu só gostaria de dizer a ela para continuar - podemos vencer esta final juntas!</t>
  </si>
  <si>
    <t>CONF6_Q5_R2_1_M</t>
  </si>
  <si>
    <t>I'd just like to tell him to keep going - we can win this final together!</t>
  </si>
  <si>
    <t>Ich möchte ihm nur sagen, dass er weitermachen soll – wir können dieses Finale gemeinsam gewinnen!</t>
  </si>
  <si>
    <t>Vorrei solo dirgli di andare avanti: possiamo vincere questa finale insieme!</t>
  </si>
  <si>
    <t>我只想对他说，坚持下去——我们一起赢下这场决赛！</t>
  </si>
  <si>
    <t>Хочу лишь сказать ему продолжать — вместе мы можем выиграть этот финал!</t>
  </si>
  <si>
    <t>Eu só gostaria de dizer a ele para continuar - podemos vencer esta final juntos!</t>
  </si>
  <si>
    <t>CONF6_Q5_R2_2_F</t>
  </si>
  <si>
    <t>A win in the final would be a huge accomplishment for {[VAR_TM_FIRSTNAME]}. She’s been doing fantastically well lately.</t>
  </si>
  <si>
    <t>Une victoire en finale serait l’accomplissement pour {[VAR_TM_FIRSTNAME]}, elle est excellente ces temps-ci.</t>
  </si>
  <si>
    <t>Ein Sieg im Finale wäre ein großer Erfolg für {[VAR_TM_FIRSTNAME]}. Sie hat sich in letzter Zeit fantastisch geschlagen.</t>
  </si>
  <si>
    <t>Una victoria en la final sería un gran logro para {[VAR_TM_FIRSTNAME]}. Le ha ido increíblemente bien últimamente.</t>
  </si>
  <si>
    <t>Una vittoria in finale sarebbe un enorme risultato per {[VAR_TM_FIRSTNAME]}. Ultimamente sta andando molto bene.</t>
  </si>
  <si>
    <t>赢下决赛将是{[VAR_TM_FIRSTNAME]}的重大成就。她最近的状态非常出色。</t>
  </si>
  <si>
    <t>Победа в финале стала бы огромным достижением для {[VAR_TM_FIRSTNAME]}. В последнее время она играет фантастически.</t>
  </si>
  <si>
    <t>Uma vitória na final seria uma grande conquista para {[VAR_TM_FIRSTNAME]}. Ela tem se saído fantasticamente bem ultimamente.</t>
  </si>
  <si>
    <t>CONF6_Q5_R2_2_M</t>
  </si>
  <si>
    <t>A win in the final would be a huge accomplishment for {[VAR_TM_FIRSTNAME]}. He’s been doing fantastically well lately.</t>
  </si>
  <si>
    <t>Une victoire en finale serait l’accomplissement pour {[VAR_TM_FIRSTNAME]}, il est excellent ces temps-ci.</t>
  </si>
  <si>
    <t>Ein Sieg im Finale wäre ein großer Erfolg für {[VAR_TM_FIRSTNAME]}. Er hat sich in letzter Zeit fantastisch geschlagen.</t>
  </si>
  <si>
    <t>赢下决赛将是{[VAR_TM_FIRSTNAME]}的重大成就。他最近的状态非常出色。</t>
  </si>
  <si>
    <t>Победа в финале стала бы огромным достижением для {[VAR_TM_FIRSTNAME]}. В последнее время он играет фантастически.</t>
  </si>
  <si>
    <t>Uma vitória na final seria uma grande conquista para {[VAR_TM_FIRSTNAME]}. Ele tem se saído fantasticamente bem ultimamente.</t>
  </si>
  <si>
    <t>CONF6_Q5_R3_1_F</t>
  </si>
  <si>
    <t>It's time to take a deep breath and stay focused. She's doing great, but I know she's got even more to give.</t>
  </si>
  <si>
    <t>Elle doit garder les pieds sur terre, ce qu’elle fait est exceptionnel mais elle n’a pas encore atteint son potentiel.</t>
  </si>
  <si>
    <t>Es ist an der Zeit, tief durchzuatmen und die Konzentration zu bewahren. Sie schlägt sich großartig, aber ich weiß, dass sie noch mehr zu bieten hat.</t>
  </si>
  <si>
    <t>Es el momento de respirar profundamente y mantener la concentración. Lo está haciendo muy bien, pero sé que tiene aún más que ofrecernos.</t>
  </si>
  <si>
    <t>È ora di fare un respiro profondo e rimanere concentrati. Sta andando alla grande, ma so che ha ancora di più da dare.</t>
  </si>
  <si>
    <t>是时候深呼吸，保持专注了。她做得很好，但我知道她还有更多潜力。</t>
  </si>
  <si>
    <t>Пора вздохнуть поглубже и сохранить концентрацию. Она отлично играет, но я знаю, что она способна на большее.</t>
  </si>
  <si>
    <t>É hora de respirar fundo e manter o foco. Ela está indo muito bem, mas sei que ela pode dar ainda mais.</t>
  </si>
  <si>
    <t>CONF6_Q5_R3_1_M</t>
  </si>
  <si>
    <t>It's time to take a deep breath and stay focused. He's doing great, but I know he's got even more to give.</t>
  </si>
  <si>
    <t>Il doit garder les pieds sur terre, ce qu’il fait est exceptionnel mais il n’a pas encore atteint son potentiel.</t>
  </si>
  <si>
    <t>Es ist an der Zeit, tief durchzuatmen und die Konzentration zu bewahren. Er schlägt sich großartig, aber ich weiß, dass er noch mehr zu bieten hat.</t>
  </si>
  <si>
    <t>是时候深呼吸，保持专注了。他做得很好，但我知道他还有更多潜力。</t>
  </si>
  <si>
    <t>Пора вздохнуть поглубже и сохранить концентрацию. Он отлично играет, но я знаю, что он способен на большее.</t>
  </si>
  <si>
    <t>É hora de respirar fundo e manter o foco. Ele está indo muito bem, mas sei que ele pode dar ainda mais.</t>
  </si>
  <si>
    <t>CONF6_Q5_R3_2_F</t>
  </si>
  <si>
    <t>It’s been a super week for {[VAR_TM_FIRSTNAME]}, but she has a lot of room for improvement.</t>
  </si>
  <si>
    <t>C’est une super semaine pour {[VAR_TM_FIRSTNAME]} mais elle a une grande marge de progression</t>
  </si>
  <si>
    <t>Es war eine super Woche für {[VAR_TM_FIRSTNAME]}, aber sie hat noch eine Menge Raum für Verbesserungen.</t>
  </si>
  <si>
    <t>Ha sido una gran semana para {[VAR_TM_FIRSTNAME]}, pero tiene mucho margen de mejora.</t>
  </si>
  <si>
    <t>È stata una settimana fantastica per {[VAR_TM_FIRSTNAME]}, ma ha molto margine di miglioramento.</t>
  </si>
  <si>
    <t>这对{[VAR_TM_FIRSTNAME]}来说是超级棒的一周，但她还有很多需要改进的地方。</t>
  </si>
  <si>
    <t>Это была потрясающая неделя для {[VAR_TM_FIRSTNAME]}, но ей есть куда расти.</t>
  </si>
  <si>
    <t>Tem sido uma semana super para {[VAR_TM_FIRSTNAME]}, mas ela tem muito espaço para melhorar.</t>
  </si>
  <si>
    <t>CONF6_Q5_R3_2_M</t>
  </si>
  <si>
    <t>It’s been a super week for {[VAR_TM_FIRSTNAME]}, but he has a lot of room for improvement.</t>
  </si>
  <si>
    <t>C’est une super semaine pour {[VAR_TM_FIRSTNAME]} mais il a une grande marge de progression</t>
  </si>
  <si>
    <t>Es war eine super Woche für {[VAR_TM_FIRSTNAME]}, aber er hat noch eine Menge Raum für Verbesserungen.</t>
  </si>
  <si>
    <t>这对{[VAR_TM_FIRSTNAME]}来说是超级棒的一周，但他还有很多需要改进的地方。</t>
  </si>
  <si>
    <t>Это была потрясающая неделя для {[VAR_TM_FIRSTNAME]}, но ему есть куда расти.</t>
  </si>
  <si>
    <t>Tem sido uma semana super para {[VAR_TM_FIRSTNAME]}, mas ele tem muito espaço para melhorar.</t>
  </si>
  <si>
    <t>CONF6_Q5_R4_1_F</t>
  </si>
  <si>
    <t>Congratulations {[VAR_TM_FIRSTNAME]}, but all this week's victories will have been for nothing if you don't bring home the trophy.</t>
  </si>
  <si>
    <t>Bravo à {[VAR_TM_FIRSTNAME]}, mais toutes ses victoires cette semaine ne serviront à rien sans un titre au bout.</t>
  </si>
  <si>
    <t>Herzlichen Glückwunsch an {[VAR_TM_FIRSTNAME]}, aber alle Siege dieser Woche sind umsonst gewesen, wenn Sie den Pokal nicht nach Hause bringen.</t>
  </si>
  <si>
    <t>Enhorabuena a {[VAR_TM_FIRSTNAME]}, pero todas las victorias de esta semana habrán sido en vano si no se lleva el trofeo a casa.</t>
  </si>
  <si>
    <t>Congratulazioni {[VAR_TM_FIRSTNAME]}, ma tutte le vittorie di questa settimana saranno state inutili se non porti a casa il trofeo.</t>
  </si>
  <si>
    <t>恭喜{[VAR_TM_FIRSTNAME]}，但如果你不把奖杯带回家，这周所有的胜利都将毫无意义。</t>
  </si>
  <si>
    <t>Поздравляю, {[VAR_TM_FIRSTNAME]}, но все победы этой недели ничего не будут стоить, если ты не привезёшь домой трофей.</t>
  </si>
  <si>
    <t>Parabéns {[VAR_TM_FIRSTNAME]}, mas todas as vitórias desta semana terão sido em vão se você não trouxer o troféu para casa.</t>
  </si>
  <si>
    <t>CONF6_Q5_R4_1_M</t>
  </si>
  <si>
    <t>CONF6_Q5_R4_2_F</t>
  </si>
  <si>
    <t>History only remembers the trophy winners. {[VAR_TM_FIRSTNAME]} has done some great things, but the most important match is yet to come.</t>
  </si>
  <si>
    <t>L’Histoire ne retient que les trophées, {[VAR_TM_FIRSTNAME]} fait de belles choses mais le match le plus important est devant elle.</t>
  </si>
  <si>
    <t>Die Geschichte erinnert sich nur an die Trophäengewinner. {[VAR_TM_FIRSTNAME]} hat ein paar großartige Dinge geleistet, aber das wichtigste Spiel steht noch bevor.</t>
  </si>
  <si>
    <t>La historia solo recuerda a las ganadoras del trofeo. {[VAR_TM_FIRSTNAME]} ha hecho grandes cosas, pero el partido más importante aún está por llegar.</t>
  </si>
  <si>
    <t>La storia ricorda solo chi vince il trofeo. {[VAR_TM_FIRSTNAME]} ha fatto grandi cose, ma la partita più importante deve ancora arrivare.</t>
  </si>
  <si>
    <t>历史只会记住冠军。{[VAR_TM_FIRSTNAME]}的表现虽精彩，但最重要的一战还没打。</t>
  </si>
  <si>
    <t>История помнит только тех, кто выигрывает трофеи. {[VAR_TM_FIRSTNAME]} сделала многое, но самый важный матч ещё впереди.</t>
  </si>
  <si>
    <t>A história só se lembra dos vencedores do troféu. {[VAR_TM_FIRSTNAME]} fez coisas incríveis, mas a partida mais importante ainda está por vir.</t>
  </si>
  <si>
    <t>CONF6_Q5_R4_2_M</t>
  </si>
  <si>
    <t>L’histoire ne retient que les trophées, {[VAR_TM_FIRSTNAME]} fait de belles choses mais le match le plus important est devant lui.</t>
  </si>
  <si>
    <t>La historia solo recuerda a los ganadores del trofeo. {[VAR_TM_FIRSTNAME]} ha hecho grandes cosas, pero el partido más importante aún está por llegar.</t>
  </si>
  <si>
    <t>История помнит только тех, кто выигрывает трофеи. {[VAR_TM_FIRSTNAME]} сделал многое, но самый важный матч ещё впереди.</t>
  </si>
  <si>
    <t>CONF6_Q5_R5_1_F</t>
  </si>
  <si>
    <t>We should have reached this level a long time ago. There's no time to waste.</t>
  </si>
  <si>
    <t>Cela fait bien longtemps qu’elle aurait dû atteindre ce niveau, elle n’a plus de temps à perdre.</t>
  </si>
  <si>
    <t>Dieses Niveau hätten wir schon längst erreichen müssen. Wir haben keine Zeit zu verlieren.</t>
  </si>
  <si>
    <t>Deberíamos haber alcanzado este nivel hace mucho tiempo. No hay tiempo que perder.</t>
  </si>
  <si>
    <t>Avremmo dovuto raggiungere questo livello molto tempo fa. Non c'è tempo da perdere.</t>
  </si>
  <si>
    <t>我们本该早就达到这个水平，不能再浪费时间了。</t>
  </si>
  <si>
    <t>Мы должны были выйти на такой уровень уже давно. Нельзя терять время.</t>
  </si>
  <si>
    <t>Deveríamos ter alcançado este nível há muito tempo. Não há tempo a perder.</t>
  </si>
  <si>
    <t>CONF6_Q5_R5_1_M</t>
  </si>
  <si>
    <t>Cela fait bien longtemps qu’il aurait dû atteindre ce niveau, il n’a plus de temps à perdre.</t>
  </si>
  <si>
    <t>CONF6_Q5_R5_2_F</t>
  </si>
  <si>
    <t>Without wanting to be a spoilsport, I gave {[VAR_TM_FIRSTNAME]} the keys she needed to perform like this a long time ago.</t>
  </si>
  <si>
    <t>Sans vouloir paraître rabat-joie, cela fait longtemps que j’ai donné les clés à {[VAR_TM_FIRSTNAME]} pour qu’elle réalise de telles performances.</t>
  </si>
  <si>
    <t>Ich will kein Spielverderber sein, aber ich habe {[VAR_TM_FIRSTNAME]} schon vor langer Zeit alles Wichtige vermittelt, um optimal performen zu können.</t>
  </si>
  <si>
    <t>Sin querer ser aguafiestas, hace mucho tiempo que le di a {[VAR_TM_FIRSTNAME]} las claves que necesitaba para actuar así.</t>
  </si>
  <si>
    <t>Senza voler essere un guastafeste, ho dato a {[VAR_TM_FIRSTNAME]} ciò di cui aveva bisogno per giocare così tanto tempo fa.</t>
  </si>
  <si>
    <t>不是我吹牛，我早就把打出这样表现所需的诀窍教给{[VAR_TM_FIRSTNAME]}了。</t>
  </si>
  <si>
    <t>Не хочу портить праздник, но я дал {[VAR_TM_FIRSTNAME]} всё необходимое для такой игры уже давно.</t>
  </si>
  <si>
    <t>Sem querer ser estraga-prazeres, eu dei a {[VAR_TM_FIRSTNAME]} as chaves que ela precisava para ter este desempenho há muito tempo.</t>
  </si>
  <si>
    <t>CONF6_Q5_R5_2_M</t>
  </si>
  <si>
    <t>Without wanting to be a spoilsport, I gave {[VAR_TM_FIRSTNAME]} the keys he needed to perform like this a long time ago.</t>
  </si>
  <si>
    <t>Sans vouloir paraître rabat-joie, cela fait longtemps que j’ai donné les clés à {[VAR_TM_FIRSTNAME]} pour qu’il réalise de telles performances.</t>
  </si>
  <si>
    <t>Sem querer ser estraga-prazeres, eu dei a {[VAR_TM_FIRSTNAME]} as chaves que ele precisava para ter este desempenho há muito tempo.</t>
  </si>
  <si>
    <t>CONF6_Q6_F</t>
  </si>
  <si>
    <t>{[VAR_MANAGER_FIRSTNAME]}, what role have you played in the meteoric rise of {[VAR_TM_FULLNAME]}?</t>
  </si>
  <si>
    <t>{[VAR_MANAGER_FIRSTNAME]}, quel a été votre rôle dans la progression fulgurante de {[VAR_TM_FULLNAME]}</t>
  </si>
  <si>
    <t>{[VAR_MANAGER_FIRSTNAME]}, welche Rolle haben Sie beim kometenhaften Aufstieg von {[VAR_TM_FULLNAME]} gespielt?</t>
  </si>
  <si>
    <t>{[VAR_MANAGER_FIRSTNAME]}, ¿qué papel has desempeñado en el meteórico ascenso de {[VAR_TM_FULLNAME]}?</t>
  </si>
  <si>
    <t>{[VAR_MANAGER_FIRSTNAME]}, che ruolo ha svolto nell'ascesa fulminea di {[VAR_TM_FULLNAME]}?</t>
  </si>
  <si>
    <t>{[VAR_MANAGER_FIRSTNAME]}，您认为自己在{[VAR_TM_FULLNAME]}的迅速崛起中扮演了什么角色？</t>
  </si>
  <si>
    <t>{[VAR_MANAGER_FIRSTNAME]}, какую роль вы сыграли в стремительном взлёте {[VAR_TM_FULLNAME]}?</t>
  </si>
  <si>
    <t>{[VAR_MANAGER_FIRSTNAME]}, que papel você desempenhou na ascensão meteórica de {[VAR_TM_FULLNAME]}?</t>
  </si>
  <si>
    <t>CONF6_Q6_M</t>
  </si>
  <si>
    <t>CONF6_Q6_R1_1_F</t>
  </si>
  <si>
    <t>It's all thanks to {[VAR_TM_FIRSTNAME]}. It's easy to train someone with dedication like that and help her improve.</t>
  </si>
  <si>
    <t>Tout le mérite revient à {[VAR_TM_FIRSTNAME]}, avec son acharnement, n’importe quel entraîneur la ferait progresser.</t>
  </si>
  <si>
    <t>Das liegt alles bei {[VAR_TM_FIRSTNAME]}. Es ist einfach, jemanden mit so einer Hingabe zu trainieren und zu Fortschritten zu verhelfen.</t>
  </si>
  <si>
    <t>Todo se lo debemos a {[VAR_TM_FIRSTNAME]}. Es fácil entrenar tenistas con una dedicación como la suya y ayudarles a mejorar.</t>
  </si>
  <si>
    <t>È tutto grazie a {[VAR_TM_FIRSTNAME]}. È facile formare qualcuno con una dedizione del genere e aiutarla a migliorare.</t>
  </si>
  <si>
    <t>这全靠{[VAR_TM_FIRSTNAME]}自己。能训练这样有毅力的球员，对我来说并不困难。</t>
  </si>
  <si>
    <t>Всё благодаря {[VAR_TM_FIRSTNAME]}. Тренировать такого усердного человека легко — и ей легко становиться лучше.</t>
  </si>
  <si>
    <t>É tudo graças a {[VAR_TM_FIRSTNAME]}. É fácil treinar alguém com tanta dedicação e ajudá-la a melhorar.</t>
  </si>
  <si>
    <t>CONF6_Q6_R1_1_M</t>
  </si>
  <si>
    <t>It's all thanks to {[VAR_TM_FIRSTNAME]}. It's easy to train someone with dedication like that and help him improve.</t>
  </si>
  <si>
    <t>Tout le mérite revient à {[VAR_TM_FIRSTNAME]}, avec son acharnement, n’importe quel entraîneur le ferait progresser.</t>
  </si>
  <si>
    <t>È tutto grazie a {[VAR_TM_FIRSTNAME]}. È facile formare qualcuno con una dedizione del genere e aiutarlo a migliorare.</t>
  </si>
  <si>
    <t>Всё благодаря {[VAR_TM_FIRSTNAME]}. Тренировать такого усердного человека легко — и ему легко становиться лучше.</t>
  </si>
  <si>
    <t>É tudo graças a {[VAR_TM_FIRSTNAME]}. É fácil treinar alguém com tanta dedicação e ajudá-lo a melhorar.</t>
  </si>
  <si>
    <t>CONF6_Q6_R1_2_F</t>
  </si>
  <si>
    <t>{[VAR_MANAGER_FULLNAME]} or anyone else doesn’t change a thing! {[VAR_TM_FIRSTNAME]} is a hard worker and she earned her place in this final.</t>
  </si>
  <si>
    <t>{[VAR_MANAGER_FULLNAME]} ou un autre, ça ne change rien ! {[VAR_TM_FIRSTNAME]} est une énorme travailleuse et cette finale est amplement méritée.</t>
  </si>
  <si>
    <t>{[VAR_MANAGER_FULLNAME]} oder irgendjemand anderes ändert nichts daran! {[VAR_TM_FIRSTNAME]} arbeitet hart und hat sich ihren Platz in diesem Finale verdient.</t>
  </si>
  <si>
    <t>¡{[VAR_MANAGER_FULLNAME]} u otra persona no cambian nada! {[VAR_TM_FIRSTNAME]} es muy trabajadora y se ha ganado su lugar en esta final.</t>
  </si>
  <si>
    <t>{[VAR_MANAGER_FULLNAME]} o chiunque altro non cambia nulla! {[VAR_TM_FIRSTNAME]} lavora sodo e si è guadagnata il suo posto in questa finale.</t>
  </si>
  <si>
    <t>不管是{[VAR_MANAGER_FULLNAME]}还是别人，都改变不了事实！{[VAR_TM_FIRSTNAME]}是个勤奋的球员，这次进入决赛完全靠自己努力。</t>
  </si>
  <si>
    <t>{[VAR_MANAGER_FULLNAME]} или кто бы то ни было тут ни при чём! {[VAR_TM_FIRSTNAME]} — трудяга, и она сама заслужила своё место в финале.</t>
  </si>
  <si>
    <t>{[VAR_MANAGER_FULLNAME]} ou qualquer outra pessoa não muda nada! {[VAR_TM_FIRSTNAME]} é uma trabalhadora dedicada e conquistou seu lugar nesta final.</t>
  </si>
  <si>
    <t>CONF6_Q6_R1_2_M</t>
  </si>
  <si>
    <t>{[VAR_MANAGER_FULLNAME]} or anyone else doesn’t change a thing! {[VAR_TM_FIRSTNAME]} is a hard worker and he earned his place in this final.</t>
  </si>
  <si>
    <t>{[VAR_MANAGER_FULLNAME]} ou un autre, ça ne change rien ! {[VAR_TM_FIRSTNAME]} est un énorme travailleur et cette finale est amplement méritée.</t>
  </si>
  <si>
    <t>{[VAR_MANAGER_FULLNAME]} oder irgendjemand anderes ändert nichts daran! {[VAR_TM_FIRSTNAME]} arbeitet hart und hat sich seinen Platz in diesem Finale verdient.</t>
  </si>
  <si>
    <t>¡{[VAR_MANAGER_FULLNAME]} u otra persona no cambian nada! {[VAR_TM_FIRSTNAME]} es muy trabajador y se ha ganado su lugar en esta final.</t>
  </si>
  <si>
    <t>{[VAR_MANAGER_FULLNAME]} o chiunque altro non cambia nulla! {[VAR_TM_FIRSTNAME]} lavora sodo e si è guadagnato il suo posto in questa finale.</t>
  </si>
  <si>
    <t>{[VAR_MANAGER_FULLNAME]} или кто бы то ни было тут ни при чём! {[VAR_TM_FIRSTNAME]} — трудяга, и он сам заслужил своё место в финале.</t>
  </si>
  <si>
    <t>{[VAR_MANAGER_FULLNAME]} ou qualquer outra pessoa não muda nada! {[VAR_TM_FIRSTNAME]} é um trabalhador dedicado e conquistou seu lugar nesta final.</t>
  </si>
  <si>
    <t>CONF6_Q6_R2_1_F</t>
  </si>
  <si>
    <t>I'm there to help {[VAR_TM_FIRSTNAME]}. She listens to what I tell her, but putting it into practice and improving is all up to her.</t>
  </si>
  <si>
    <t>Je suis là pour accompagner {[VAR_TM_FIRSTNAME]}, elle est à l’écoute mais elle est le seul responsable de sa progression.</t>
  </si>
  <si>
    <t>Ich bin hier, um {[VAR_TM_FIRSTNAME]} zu helfen. Sie hört auf das, was ich ihr sage – es in die Praxis umzusetzen und sich zu verbessern ist jedoch ihre eigene Sache.</t>
  </si>
  <si>
    <t>Estoy ahí para ayudar a {[VAR_TM_FIRSTNAME]}. Ella escucha lo que le digo, pero ponerlo en práctica y mejorar depende de ella.</t>
  </si>
  <si>
    <t>Sono qui per aiutare {[VAR_TM_FIRSTNAME]}. Ascolta quello che le dico, ma sta a lei metterlo in pratica e migliorare.</t>
  </si>
  <si>
    <t>我只是帮了{[VAR_TM_FIRSTNAME]}一把。她听取了我的建议，但能否实践并提升，全靠她自己。</t>
  </si>
  <si>
    <t>Я рядом, чтобы помогать {[VAR_TM_FIRSTNAME]}. Она слушает мои советы, но применять их и прогрессировать — полностью её заслуга.</t>
  </si>
  <si>
    <t>Estou aqui para ajudar {[VAR_TM_FIRSTNAME]}. Ela ouve o que eu digo, mas colocar em prática e melhorar depende totalmente dela.</t>
  </si>
  <si>
    <t>CONF6_Q6_R2_1_M</t>
  </si>
  <si>
    <t>I'm there to help {[VAR_TM_FIRSTNAME]}. He listens to what I tell him, but putting it into practice and improving is all up to him.</t>
  </si>
  <si>
    <t>Je suis là pour accompagner {[VAR_TM_FIRSTNAME]}, il est à l’écoute mais il est le seul responsable de sa progression.</t>
  </si>
  <si>
    <t>Ich bin hier, um {[VAR_TM_FIRSTNAME]} zu helfen. Er hört auf das, was ich ihm sage – es in die Praxis umzusetzen und sich zu verbessern ist jedoch seine eigene Sache.</t>
  </si>
  <si>
    <t>Estoy ahí para ayudar a {[VAR_TM_FIRSTNAME]}. Él escucha lo que le digo, pero ponerlo en práctica y mejorar depende de él.</t>
  </si>
  <si>
    <t>Sono qui per aiutare {[VAR_TM_FIRSTNAME]}. Ascolta quello che gli dico, ma sta a lui metterlo in pratica e migliorare.</t>
  </si>
  <si>
    <t>我只是帮了{[VAR_TM_FIRSTNAME]}一把。他听取了我的建议，但能否实践并提升，全靠他自己。</t>
  </si>
  <si>
    <t>Я рядом, чтобы помогать {[VAR_TM_FIRSTNAME]}. Он слушает мои советы, но применять их и прогрессировать — полностью его заслуга.</t>
  </si>
  <si>
    <t>Estou aqui para ajudar {[VAR_TM_FIRSTNAME]}. Ele ouve o que eu digo, mas colocar em prática e melhorar depende totalmente dele.</t>
  </si>
  <si>
    <t>CONF6_Q6_R2_2_F</t>
  </si>
  <si>
    <t>I’m only trying to guide her. {[VAR_TM_FIRSTNAME]} gave her all at practice, and it’s paid off.</t>
  </si>
  <si>
    <t>Je ne fais que tenter de la guider, {[VAR_TM_FIRSTNAME]} donne tout son cœur à l’entrainement et ça paye.</t>
  </si>
  <si>
    <t>Ich versuche nur, ihr Führung zu geben. {[VAR_TM_FIRSTNAME]} hat beim Training alles gegeben, und das hat sich ausgezahlt.</t>
  </si>
  <si>
    <t>Solo intento guiarla. {[VAR_TM_FIRSTNAME]} lo dio todo en los entrenamientos y ha merecido la pena.</t>
  </si>
  <si>
    <t>Sto solo cercando di guidarla. {[VAR_TM_FIRSTNAME]} le ha dato tutto durante l'allenamento e ne è valsa la pena.</t>
  </si>
  <si>
    <t>我只是起到引导作用。{[VAR_TM_FIRSTNAME]}在训练中全力以赴，而现在终于得到了回报。</t>
  </si>
  <si>
    <t>Я лишь направляю её. {[VAR_TM_FIRSTNAME]} выкладывалась на тренировках, и это приносит плоды.</t>
  </si>
  <si>
    <t>Estou apenas tentando guiá-la. {[VAR_TM_FIRSTNAME]} deu tudo de si nos treinos, e isso deu resultado.</t>
  </si>
  <si>
    <t>CONF6_Q6_R2_2_M</t>
  </si>
  <si>
    <t>I’m only trying to guide him. {[VAR_TM_FIRSTNAME]} gave his all at practice, and it’s paid off.</t>
  </si>
  <si>
    <t>Je ne fais que tenter de le guider, {[VAR_TM_FIRSTNAME]} donne tout son cœur à l’entrainement et ça paye.</t>
  </si>
  <si>
    <t>Ich versuche nur, ihm Führung zu geben. {[VAR_TM_FIRSTNAME]} hat beim Training alles gegeben, und das hat sich ausgezahlt.</t>
  </si>
  <si>
    <t>Solo intento guiarlo. {[VAR_TM_FIRSTNAME]} lo dio todo en los entrenamientos y ha merecido la pena.</t>
  </si>
  <si>
    <t>Sto solo cercando di guidarlo. {[VAR_TM_FIRSTNAME]} gli ha dato tutto durante l'allenamento e ne è valsa la pena.</t>
  </si>
  <si>
    <t>Я лишь направляю его. {[VAR_TM_FIRSTNAME]} выкладывался на тренировках, и это приносит плоды.</t>
  </si>
  <si>
    <t>Estou apenas tentando guiá-lo. {[VAR_TM_FIRSTNAME]} deu tudo de si nos treinos, e isso deu resultado.</t>
  </si>
  <si>
    <t>CONF6_Q6_R3_1_F</t>
  </si>
  <si>
    <t>Our partnership works really well. I couldn't do it without her, and vice versa.</t>
  </si>
  <si>
    <t>Notre collaboration fonctionne très bien, je ne pourrais rien sans elle, et inversement.</t>
  </si>
  <si>
    <t>Unsere Partnerschaft funktioniert wirklich gut. Ich könnte das nicht ohne sie, und umgekehrt.</t>
  </si>
  <si>
    <t>Nuestra colaboración funciona muy bien. No podría hacerlo sin ella y viceversa.</t>
  </si>
  <si>
    <t>La nostra collaborazione funziona davvero bene. Non potrei farlo senza di lei e viceversa.</t>
  </si>
  <si>
    <t>我们的合作非常顺利。没有她我做不到，反之亦然。</t>
  </si>
  <si>
    <t>Наше партнёрство отлично работает. Я бы не справился без неё, и наоборот.</t>
  </si>
  <si>
    <t>Nossa parceria funciona muito bem. Eu não conseguiria sem ela, e vice-versa.</t>
  </si>
  <si>
    <t>CONF6_Q6_R3_1_M</t>
  </si>
  <si>
    <t>Our partnership works really well. I couldn't do it without him, and vice versa.</t>
  </si>
  <si>
    <t>Notre collaboration fonctionne très bien, je ne pourrais rien sans lui, et inversement.</t>
  </si>
  <si>
    <t>Unsere Partnerschaft funktioniert wirklich gut. Ich könnte das nicht ohne ihn, und umgekehrt.</t>
  </si>
  <si>
    <t>Nuestra colaboración funciona muy bien. No podría hacerlo sin él y viceversa.</t>
  </si>
  <si>
    <t>La nostra collaborazione funziona davvero bene. Non potrei farlo senza di lui e viceversa.</t>
  </si>
  <si>
    <t>我们的合作非常顺利。没有他我做不到，反之亦然。</t>
  </si>
  <si>
    <t>Наше партнёрство отлично работает. Я бы не справился без него, и наоборот.</t>
  </si>
  <si>
    <t>Nossa parceria funciona muito bem. Eu não conseguiria sem ele, e vice-versa.</t>
  </si>
  <si>
    <t>CONF6_Q6_R3_2_F</t>
  </si>
  <si>
    <t>I think I’m half responsible for the progress she’s made. She needs me like I need her.</t>
  </si>
  <si>
    <t>Je pense être responsable de 50% de sa progression, elle a besoin de moi comme j’ai besoin d'elle.</t>
  </si>
  <si>
    <t>Ich denke, ich bin zur Hälfte für ihre Fortschritte verantwortlich. Sie braucht mich, und ich brauche sie.</t>
  </si>
  <si>
    <t>Creo que soy responsable de la mitad de los progresos que ha hecho. Ella me necesita tanto como yo a ella.</t>
  </si>
  <si>
    <t>Penso di essere per metà responsabile dei progressi che ha fatto. Ha bisogno di me come io ho bisogno di lei.</t>
  </si>
  <si>
    <t>我认为她的进步有我一半的投入。她需要我，就像我需要她一样。</t>
  </si>
  <si>
    <t>Думаю, я наполовину ответственен за её прогресс. Она нуждается во мне так же, как я нуждаюсь в ней.</t>
  </si>
  <si>
    <t>Acho que sou meio responsável pelo progresso que ela fez. Ela precisa de mim como eu preciso dela.</t>
  </si>
  <si>
    <t>CONF6_Q6_R3_2_M</t>
  </si>
  <si>
    <t>I think I’m half responsible for the progress he’s made. He needs me like I need him.</t>
  </si>
  <si>
    <t>Je pense être responsable de 50% de sa progression, il a besoin de moi comme j’ai besoin de lui.</t>
  </si>
  <si>
    <t>Ich denke, ich bin zur Hälfte für seine Fortschritte verantwortlich. Er braucht mich, und ich brauche ihn.</t>
  </si>
  <si>
    <t>Creo que soy responsable de la mitad de los progresos que ha hecho. Él me necesita tanto como yo a él.</t>
  </si>
  <si>
    <t>Penso di essere per metà responsabile dei progressi che ha fatto. Ha bisogno di me come io ho bisogno di lui.</t>
  </si>
  <si>
    <t>我认为他的进步有我一半的投入。他需要我，就像我需要他一样。</t>
  </si>
  <si>
    <t>Думаю, я наполовину ответственен за его прогресс. Он нуждается во мне так же, как я нуждаюсь в нём.</t>
  </si>
  <si>
    <t>Eu sou metade responsável pelo progresso que ele fez. Ele precisa de mim como eu preciso dele.</t>
  </si>
  <si>
    <t>CONF6_Q6_R4_1_F</t>
  </si>
  <si>
    <t>If {[VAR_TM_FIRSTNAME]} keeps following my advice, she can get even better.</t>
  </si>
  <si>
    <t>Si {[VAR_TM_FIRSTNAME]} continue d’appliquer mes conseils, elle n’a pas fini de progresser.</t>
  </si>
  <si>
    <t>Wenn {[VAR_TM_FIRSTNAME]} weiterhin meinen Ratschlägen folgt, kann sie noch besser werden.</t>
  </si>
  <si>
    <t>Si {[VAR_TM_FIRSTNAME]} sigue mis consejos, puede mejorar aún más.</t>
  </si>
  <si>
    <t>Se {[VAR_TM_FIRSTNAME]} continua a seguire i miei consigli, può migliorare ancora.</t>
  </si>
  <si>
    <t>只要{[VAR_TM_FIRSTNAME]}继续听取我的建议，她的实力还会更上一层楼。</t>
  </si>
  <si>
    <t>Если {[VAR_TM_FIRSTNAME]} продолжит следовать моим советам, она станет ещё лучше.</t>
  </si>
  <si>
    <t>Se {[VAR_TM_FIRSTNAME]} continuar seguindo meus conselhos, ela pode melhorar ainda mais.</t>
  </si>
  <si>
    <t>CONF6_Q6_R4_1_M</t>
  </si>
  <si>
    <t>If {[VAR_TM_FIRSTNAME]} keeps following my advice, he can get even better.</t>
  </si>
  <si>
    <t>Si {[VAR_TM_FIRSTNAME]} continue d’appliquer mes conseils, il n’a pas fini de progresser.</t>
  </si>
  <si>
    <t>Wenn {[VAR_TM_FIRSTNAME]} weiterhin meinen Ratschlägen folgt, kann er noch besser werden.</t>
  </si>
  <si>
    <t>只要{[VAR_TM_FIRSTNAME]}继续听取我的建议，他的实力还会更上一层楼。</t>
  </si>
  <si>
    <t>Если {[VAR_TM_FIRSTNAME]} продолжит следовать моим советам, он станет ещё лучше.</t>
  </si>
  <si>
    <t>Se {[VAR_TM_FIRSTNAME]} continuar seguindo meus conselhos, ele pode melhorar ainda mais.</t>
  </si>
  <si>
    <t>CONF6_Q6_R4_2_F</t>
  </si>
  <si>
    <t>She’s alone out on the court, but she’s just repeating everything we worked on in practice.</t>
  </si>
  <si>
    <t>Elle est seule sur le terrain mais elle ne fait que répéter ce que nous avons mis en place à l’entrainement.</t>
  </si>
  <si>
    <t>Sie ist allein draußen auf dem Platz, aber sie geht einfach alles durch, woran wir im Training gearbeitet haben.</t>
  </si>
  <si>
    <t>Está sola en el campo, pero no hace más que repetir todo lo que trabajamos en los entrenamientos.</t>
  </si>
  <si>
    <t>È sola in campo, ma sta solo ripetendo tutto ciò su cui abbiamo lavorato in allenamento.</t>
  </si>
  <si>
    <t>她虽然独自站在场上，但做的每一件事都是我们训练时的成果。</t>
  </si>
  <si>
    <t>На корте она одна, но она лишь повторяет всё, что мы отрабатывали на тренировках.</t>
  </si>
  <si>
    <t>Ela está sozinha na quadra, mas está apenas repetindo tudo o que trabalhamos no treino.</t>
  </si>
  <si>
    <t>CONF6_Q6_R4_2_M</t>
  </si>
  <si>
    <t>He’s alone out on the court, but he’s just repeating everything we worked on in practice.</t>
  </si>
  <si>
    <t>Il est seul sur le terrain mais il ne fait que répéter ce que nous avons mis en place à l’entrainement.</t>
  </si>
  <si>
    <t>Er ist allein draußen auf dem Platz, aber er geht einfach alles durch, woran wir im Training gearbeitet haben.</t>
  </si>
  <si>
    <t>Está solo en el campo, pero no hace más que repetir todo lo que trabajamos en los entrenamientos.</t>
  </si>
  <si>
    <t>È solo in campo, ma sta solo ripetendo tutto ciò su cui abbiamo lavorato in allenamento.</t>
  </si>
  <si>
    <t>他虽然独自站在场上，但做的每一件事都是我们训练时的成果。</t>
  </si>
  <si>
    <t>На корте он один, но он лишь повторяет всё, что мы отрабатывали на тренировках.</t>
  </si>
  <si>
    <t>Ele está sozinho na quadra, mas está apenas repetindo tudo o que trabalhamos no treino.</t>
  </si>
  <si>
    <t>CONF6_Q6_R5_1_F</t>
  </si>
  <si>
    <t>Training is key at this stage. I don't think another trainer would be able to take her as far as I can.</t>
  </si>
  <si>
    <t>L’entraineur est la clé à ce niveau, je ne pense pas qu’un autre entraineur puisse la mener vers de tels sommets.</t>
  </si>
  <si>
    <t>Training ist in dieser Phase der Schlüssel. Ich glaube nicht, dass ein anderer Trainer sie so weit bringen könnte, wie ich es kann.</t>
  </si>
  <si>
    <t>El entrenamiento es clave en esta etapa. No creo que otra persona pueda llevarla tan lejos como yo.</t>
  </si>
  <si>
    <t>L'allenamento è fondamentale in questa fase. Non credo che un altro allenatore sarebbe in grado di portarla più lontano di me.</t>
  </si>
  <si>
    <t>到了这个阶段，训练才是关键。我不认为其他教练能把她带得更远。</t>
  </si>
  <si>
    <t>На этом этапе тренировки — ключевой фактор. Не думаю, что другой тренер смог бы привести её так далеко, как я.</t>
  </si>
  <si>
    <t>O treino é fundamental nesta fase. Não acho que outro treinador conseguiria levá-la tão longe quanto eu.</t>
  </si>
  <si>
    <t>CONF6_Q6_R5_1_M</t>
  </si>
  <si>
    <t>Training is key at this stage. I don't think another trainer would be able to take him as far as I can.</t>
  </si>
  <si>
    <t>L’entraineur est la clé à ce niveau, je ne pense pas qu’un autre entraineur puisse le mener vers de tels sommets.</t>
  </si>
  <si>
    <t>Training ist in dieser Phase der Schlüssel. Ich glaube nicht, dass ein anderer Trainer ihn so weit bringen könnte, wie ich es kann.</t>
  </si>
  <si>
    <t>El entrenamiento es clave en esta etapa. No creo que otra persona pueda llevarlo tan lejos como yo.</t>
  </si>
  <si>
    <t>L'allenamento è fondamentale in questa fase. Non credo che un altro allenatore sarebbe in grado di portarlo più lontano di me.</t>
  </si>
  <si>
    <t>到了这个阶段，训练才是关键。我不认为其他教练能把他带得更远。</t>
  </si>
  <si>
    <t>На этом этапе тренировки — ключевой фактор. Не думаю, что другой тренер смог бы привести его так далеко, как я.</t>
  </si>
  <si>
    <t>O treino é fundamental nesta fase. Não acho que outro treinador conseguiria levá-lo tão longe quanto eu.</t>
  </si>
  <si>
    <t>CONF6_Q6_R5_2_F</t>
  </si>
  <si>
    <t>{[VAR_TM_FIRSTNAME]} wouldn’t have gotten this far without me. Behind every great player is a great coach.</t>
  </si>
  <si>
    <t>{[VAR_TM_FIRSTNAME]} n’aurait pas atteint ce niveau sans moi, un grand entraineur se cache derrière chaque grande joueuse.</t>
  </si>
  <si>
    <t>{[VAR_TM_FIRSTNAME]} wäre ohne mich nicht so weit gekommen. Hinter jedem großen Spieler oder jeder großen Spielerin steht ein großer Trainer.</t>
  </si>
  <si>
    <t>{[VAR_TM_FIRSTNAME]} no habría llegado tan lejos sin mí. Detrás de cada gran tenista hay un gran entrenador.</t>
  </si>
  <si>
    <t>{[VAR_TM_FIRSTNAME]} non sarebbe arrivata a questo punto senza di me. Dietro ogni grande giocatore c'è un grande allenatore.</t>
  </si>
  <si>
    <t>没有我，{[VAR_TM_FIRSTNAME]}不会走到今天。每一位伟大的球员背后，都有一位伟大的教练。</t>
  </si>
  <si>
    <t>{[VAR_TM_FIRSTNAME]} не достигла бы таких высот без меня. За каждым великим игроком стоит великий тренер.</t>
  </si>
  <si>
    <t>{[VAR_TM_FIRSTNAME]} não teria chegado tão longe sem mim. Por trás de cada grande jogador existe um grande treinador.</t>
  </si>
  <si>
    <t>CONF6_Q6_R5_2_M</t>
  </si>
  <si>
    <t>{[VAR_TM_FIRSTNAME]} n’aurait pas atteint ce niveau sans moi, un grand entraineur se cache derrière chaque grand joueur.</t>
  </si>
  <si>
    <t>{[VAR_TM_FIRSTNAME]} non sarebbe arrivato a questo punto senza di me. Dietro ogni grande giocatore c'è un grande allenatore.</t>
  </si>
  <si>
    <t>{[VAR_TM_FIRSTNAME]} не достиг бы таких высот без меня. За каждым великим игроком стоит великий тренер.</t>
  </si>
  <si>
    <t>CONF6_Q7_F</t>
  </si>
  <si>
    <t>{[VAR_TM_LASTOPP_FULLNAME]} wasn't at all worried before the match. Do you think she was overconfident?</t>
  </si>
  <si>
    <t>{[VAR_TM_LASTOPP_FULLNAME]} a indiqué toute sa sérénité avant le match, était-elle trop confiante ?</t>
  </si>
  <si>
    <t>{[VAR_TM_LASTOPP_FULLNAME]} war vor dem Spiel überhaupt nicht beunruhigt. Glauben Sie, dass sie zu selbstbewusst war?</t>
  </si>
  <si>
    <t>{[VAR_TM_LASTOPP_FULLNAME]} no estaba preocupada en absoluto antes del partido. ¿Crees que estaba demasiado confiada?</t>
  </si>
  <si>
    <t>{[VAR_TM_LASTOPP_FULLNAME]} non era affatto preoccupata prima della partita. Pensa che fosse troppo sicura di sé?</t>
  </si>
  <si>
    <t>{[VAR_TM_LASTOPP_FULLNAME]}赛前毫无压力。您是否认为她过于自信了？</t>
  </si>
  <si>
    <t>{[VAR_TM_LASTOPP_FULLNAME]} вовсе не волновалась перед матчем. Как думаете, она была слишком самоуверенной?</t>
  </si>
  <si>
    <t>{[VAR_TM_LASTOPP_FULLNAME]} não estava nada preocupada antes da partida. Você acha que ela estava confiante demais?</t>
  </si>
  <si>
    <t>CONF6_Q7_M</t>
  </si>
  <si>
    <t>{[VAR_TM_LASTOPP_FULLNAME]} wasn't at all worried before the match. Do you think he was overconfident?</t>
  </si>
  <si>
    <t>{[VAR_TM_LASTOPP_FULLNAME]} a indiqué toute sa sérénité avant le match, était-il trop confiant ?</t>
  </si>
  <si>
    <t>{[VAR_TM_LASTOPP_FULLNAME]} war vor dem Spiel überhaupt nicht beunruhigt. Glauben Sie, dass er zu selbstbewusst war?</t>
  </si>
  <si>
    <t>{[VAR_TM_LASTOPP_FULLNAME]} no estaba preocupado en absoluto antes del partido. ¿Crees que estaba demasiado confiado?</t>
  </si>
  <si>
    <t>{[VAR_TM_LASTOPP_FULLNAME]} non era affatto preoccupato prima della partita. Pensa che fosse troppo sicuro di sé?</t>
  </si>
  <si>
    <t>{[VAR_TM_LASTOPP_FULLNAME]}赛前毫无压力。您是否认为他过于自信了？</t>
  </si>
  <si>
    <t>{[VAR_TM_LASTOPP_FULLNAME]} вовсе не волновался перед матчем. Как думаете, он был слишком самоуверенным?</t>
  </si>
  <si>
    <t>{[VAR_TM_LASTOPP_FULLNAME]} não estava nada preocupado antes da partida. Você acha que ele estava confiante demais?</t>
  </si>
  <si>
    <t>CONF6_Q7_R1_1_F</t>
  </si>
  <si>
    <t>When you're playing a semi-final against players less well-ranked than you, it's normal to be sure of yourself. I don't see that as being arrogant.</t>
  </si>
  <si>
    <t>Quand on joue une demi-finale face à un joueur non-tête de série, il est normal d’être sûr de soi, je ne vois pas cela comme de l’arrogance.</t>
  </si>
  <si>
    <t>Wenn sie in einem Halbfinale gegen andere Spieler antreten, die weniger gut sind als sie selbst, sind sich die meisten Spieler ihrer Sache sicher. Ich sehe darin keine Arroganz.</t>
  </si>
  <si>
    <t>La confianza es normal cuando juegas una semifinal contra tenistas supuestamente peores que tú, según la clasificación. No me parece arrogancia.</t>
  </si>
  <si>
    <t>Quando giochi una semifinale contro giocatrici più basse in classifica, è normale essere sicuri di sé. Non ci vedo arroganza.</t>
  </si>
  <si>
    <t>打半决赛时如果对手排名比自己低，自信一点很正常。我不觉得那是傲慢。</t>
  </si>
  <si>
    <t>Когда играешь полуфинал против менее рейтинговых игроков, нормально чувствовать уверенность. Я не считаю это высокомерием.</t>
  </si>
  <si>
    <t>Quando você joga uma semifinal contra jogadoras menos ranqueadas que você, é normal ter certeza de si. Não vejo isso como arrogância.</t>
  </si>
  <si>
    <t>CONF6_Q7_R1_1_M</t>
  </si>
  <si>
    <t>Quando giochi una semifinale contro giocatori più bassi in classifica, è normale essere sicuri di sé. Non ci vedo arroganza.</t>
  </si>
  <si>
    <t>Quando você joga uma semifinal contra jogadores menos ranqueados que você, é normal ter certeza de si. Não vejo isso como arrogância.</t>
  </si>
  <si>
    <t>CONF6_Q7_R1_2_F</t>
  </si>
  <si>
    <t>{[VAR_TM_FIRSTNAME]}’s appearance in the final was a surprise. It’s normal for her opponent to be confident. I can’t fault her for that.</t>
  </si>
  <si>
    <t>{[VAR_TM_FIRSTNAME]} était l’invitée surprise du dernier carré, c’est normal que son adversaire soit confiante, je ne lui en veux pas.</t>
  </si>
  <si>
    <t>{[VAR_TM_FIRSTNAME]}s Einzug ins Finale war eine Überraschung. Es ist normal, dass ihre Gegnerin selbstbewusst ist. Das kann ich ihr nicht verübeln.</t>
  </si>
  <si>
    <t>Que {[VAR_TM_FIRSTNAME]} llegara a la final fue una sorpresa. Es normal que su oponente tenga confianza. No puedo culparla por eso.</t>
  </si>
  <si>
    <t>La presenza di {[VAR_TM_FIRSTNAME]} in finale è stata una sorpresa. È normale che la sua avversaria sia sicura di sé. Non posso biasimarla per questo.</t>
  </si>
  <si>
    <t>{[VAR_TM_FIRSTNAME]}能打进决赛本身就挺让人意外的，对手有自信也正常，这没什么可指责的。</t>
  </si>
  <si>
    <t>Выход {[VAR_TM_FIRSTNAME]} в финал стал сюрпризом. Её сопернице естественно быть уверенной. Я не могу её за это осуждать.</t>
  </si>
  <si>
    <t>A chegada de {[VAR_TM_FIRSTNAME]} à final foi uma surpresa. É normal que sua adversária esteja confiante. Não posso culpá-la por isso.</t>
  </si>
  <si>
    <t>CONF6_Q7_R1_2_M</t>
  </si>
  <si>
    <t>{[VAR_TM_FIRSTNAME]}’s appearance in the final was a surprise. It’s normal for his opponent to be confident. I can’t fault him for that.</t>
  </si>
  <si>
    <t>{[VAR_TM_FIRSTNAME]} était l’invité surprise du dernier carré, c’est normal que son adversaire soit confiant, je ne lui en veux pas.</t>
  </si>
  <si>
    <t>{[VAR_TM_FIRSTNAME]}s Einzug ins Finale war eine Überraschung. Es ist normal, dass sein Gegner selbstbewusst ist. Das kann ich ihm nicht verübeln.</t>
  </si>
  <si>
    <t>Que {[VAR_TM_FIRSTNAME]} llegara a la final fue una sorpresa. Es normal que su oponente tenga confianza. No puedo culparlo por eso.</t>
  </si>
  <si>
    <t>La presenza di {[VAR_TM_FIRSTNAME]} in finale è stata una sorpresa. È normale che il suo avversario sia sicuro di sé. Non posso biasimarlo per questo.</t>
  </si>
  <si>
    <t>Выход {[VAR_TM_FIRSTNAME]} в финал стал сюрпризом. Его сопернику естественно быть уверенным. Я не могу его за это осуждать.</t>
  </si>
  <si>
    <t>A chegada de {[VAR_TM_FIRSTNAME]} à final foi uma surpresa. É normal que seu adversário esteja confiante. Não posso culpá-lo por isso.</t>
  </si>
  <si>
    <t>CONF6_Q7_R2_1_F</t>
  </si>
  <si>
    <t>She may have been a little too serene, but {[VAR_TM_FIRSTNAME]} surprised everyone with her performance out there.</t>
  </si>
  <si>
    <t>Elle était peut-être trop tranquille mais {[VAR_TM_FIRSTNAME]} a surpris tout son monde avec cette performance.</t>
  </si>
  <si>
    <t>Sie war vielleicht ein bisschen zu gelassen, aber {[VAR_TM_FIRSTNAME]} hat alle mit ihrer Leistung da draußen überrascht.</t>
  </si>
  <si>
    <t>Puede que haya estado demasiado tranquila, pero {[VAR_TM_FIRSTNAME]} ha sorprendido a todos con su actuación.</t>
  </si>
  <si>
    <t>Potrebbe essere stata un po' troppo serena, ma {[VAR_TM_FIRSTNAME]} ha sorpreso tutti con la sua esibizione.</t>
  </si>
  <si>
    <t>她可能有点太放松了，不过{[VAR_TM_FIRSTNAME]} 今天的表现确实让所有人都惊讶。</t>
  </si>
  <si>
    <t>Возможно, она была чересчур спокойна, но {[VAR_TM_FIRSTNAME]} удивила всех своей игрой.</t>
  </si>
  <si>
    <t>Ela pode ter estado um pouco serena demais, mas {[VAR_TM_FIRSTNAME]} surpreendeu a todos com sua performance.</t>
  </si>
  <si>
    <t>CONF6_Q7_R2_1_M</t>
  </si>
  <si>
    <t>He may have been a little too serene, but {[VAR_TM_FIRSTNAME]} surprised everyone with his performance out there.</t>
  </si>
  <si>
    <t>Il était peut-être trop tranquille mais {[VAR_TM_FIRSTNAME]} a surpris tout son monde avec cette performance.</t>
  </si>
  <si>
    <t>Er war vielleicht ein bisschen zu gelassen, aber {[VAR_TM_FIRSTNAME]} hat alle mit seiner Leistung da draußen überrascht.</t>
  </si>
  <si>
    <t>Puede que haya estado demasiado tranquilo, pero {[VAR_TM_FIRSTNAME]} ha sorprendido a todos con su actuación.</t>
  </si>
  <si>
    <t>Potrebbe essere stato un po' troppo sereno, ma {[VAR_TM_FIRSTNAME]} ha sorpreso tutti con la sua esibizione.</t>
  </si>
  <si>
    <t>他可能有点太放松了，不过{[VAR_TM_FIRSTNAME]} 今天的表现确实让所有人都惊讶。</t>
  </si>
  <si>
    <t>Возможно, он был чересчур спокоен, но {[VAR_TM_FIRSTNAME]} удивил всех своей игрой.</t>
  </si>
  <si>
    <t>Ele pode ter estado um pouco sereno demais, mas {[VAR_TM_FIRSTNAME]} surpreendeu a todos com sua performance.</t>
  </si>
  <si>
    <t>CONF6_Q7_R2_2_F</t>
  </si>
  <si>
    <t>It’s more {[VAR_TM_FIRSTNAME]}’s surprising match that caused her defeat. I don’t think she took this match lightly.</t>
  </si>
  <si>
    <t>C’est plutôt le match surprenant de {[VAR_TM_FIRSTNAME]} qui a provoqué sa défaite, je ne crois pas qu’il ait pris le match à la légère.</t>
  </si>
  <si>
    <t>Es war eher {[VAR_TM_FIRSTNAME]}s überraschendes Spiel, das zu ihrer Niederlage führte. Ich glaube nicht, dass sie dieses Spiel auf die leichte Schulter genommen hat.</t>
  </si>
  <si>
    <t>La causa de su derrota es más bien el sorprendente partido de {[VAR_TM_FIRSTNAME]}. No creo que se haya tomado este partido a la ligera.</t>
  </si>
  <si>
    <t>È più la sorprendente partita di {[VAR_TM_FIRSTNAME]} a causare la sua sconfitta. Non credo che abbia preso alla leggera questa partita.</t>
  </si>
  <si>
    <t>其实主要是{[VAR_TM_FIRSTNAME]}的出色发挥让她输了，我不觉得她有轻敌。</t>
  </si>
  <si>
    <t>Её поражение больше связано с неожиданной игрой {[VAR_TM_FIRSTNAME]}. Не думаю, что она отнеслась к матчу несерьёзно.</t>
  </si>
  <si>
    <t>Foi mais a partida surpreendente de {[VAR_TM_FIRSTNAME]} que causou sua derrota. Não acho que ela tenha levado esta partida de ânimo leve.</t>
  </si>
  <si>
    <t>CONF6_Q7_R2_2_M</t>
  </si>
  <si>
    <t>It’s more {[VAR_TM_FIRSTNAME]}’s surprising match that caused his defeat. I don’t think he took this match lightly.</t>
  </si>
  <si>
    <t>Es war eher {[VAR_TM_FIRSTNAME]}s überraschendes Spiel, das zu seiner Niederlage führte. Ich glaube nicht, dass er dieses Spiel auf die leichte Schulter genommen hat.</t>
  </si>
  <si>
    <t>其实主要是{[VAR_TM_FIRSTNAME]}的出色发挥让他输了，我不觉得他有轻敌。</t>
  </si>
  <si>
    <t>Его поражение больше связано с неожиданной игрой {[VAR_TM_FIRSTNAME]}. Не думаю, что он отнёсся к матчу несерьёзно.</t>
  </si>
  <si>
    <t>Foi mais a partida surpreendente de {[VAR_TM_FIRSTNAME]} que causou sua derrota. Não acho que ele tenha levado esta partida de ânimo leve.</t>
  </si>
  <si>
    <t>CONF6_Q7_R3_1_F</t>
  </si>
  <si>
    <t>{[VAR_TM_LASTOPP_FIRSTNAME]} was definitely a little cocky, and the big match against {[VAR_TM_FIRSTNAME]} really caught her off guard.</t>
  </si>
  <si>
    <t>{[VAR_TM_LASTOPP_FIRSTNAME]} est certainement arrivé trop sereinement, le grand match de {[VAR_TM_FIRSTNAME]} lui a complètement fait perdre ses moyens.</t>
  </si>
  <si>
    <t>{[VAR_TM_LASTOPP_FIRSTNAME]} war definitiv ein wenig übermütig, und das große Spiel gegen {[VAR_TM_FIRSTNAME]} hat sie wirklich überrumpelt.</t>
  </si>
  <si>
    <t>{[VAR_TM_LASTOPP_FIRSTNAME]} fue algo arrogante y el gran partido que hizo {[VAR_TM_FIRSTNAME]} la tomó por sorpresa.</t>
  </si>
  <si>
    <t>{[VAR_TM_LASTOPP_FIRSTNAME]} è stata decisamente un po' presuntuosa e il grande match contro {[VAR_TM_FIRSTNAME]} l'ha davvero colta alla sprovvista.</t>
  </si>
  <si>
    <t>{[VAR_TM_LASTOPP_FIRSTNAME]}的确有点自负，而和{[VAR_TM_FIRSTNAME]}的这场硬仗让她措手不及。</t>
  </si>
  <si>
    <t>{[VAR_TM_LASTOPP_FIRSTNAME]} определённо была немного самоуверенной, и серьёзный матч против {[VAR_TM_FIRSTNAME]} действительно застал её врасплох.</t>
  </si>
  <si>
    <t>{[VAR_TM_LASTOPP_FIRSTNAME]} estava definitivamente um pouco arrogante, e a grande partida contra {[VAR_TM_FIRSTNAME]} a pegou de surpresa.</t>
  </si>
  <si>
    <t>CONF6_Q7_R3_1_M</t>
  </si>
  <si>
    <t>{[VAR_TM_LASTOPP_FIRSTNAME]} was definitely a little cocky, and the big match against {[VAR_TM_FIRSTNAME]} really caught him off guard.</t>
  </si>
  <si>
    <t>{[VAR_TM_LASTOPP_FIRSTNAME]} war definitiv ein wenig übermütig, und das große Spiel gegen {[VAR_TM_FIRSTNAME]} hat ihn wirklich überrumpelt.</t>
  </si>
  <si>
    <t>{[VAR_TM_LASTOPP_FIRSTNAME]} fue algo arrogante y el gran partido que hizo {[VAR_TM_FIRSTNAME]} lo tomó por sorpresa.</t>
  </si>
  <si>
    <t>{[VAR_TM_LASTOPP_FIRSTNAME]} è stato decisamente un po' presuntuoso e il grande match contro {[VAR_TM_FIRSTNAME]} l'ha davvero colto alla sprovvista.</t>
  </si>
  <si>
    <t>{[VAR_TM_LASTOPP_FIRSTNAME]}的确有点自负，而和{[VAR_TM_FIRSTNAME]}的这场硬仗让他措手不及。</t>
  </si>
  <si>
    <t>{[VAR_TM_LASTOPP_FIRSTNAME]} определённо был немного самоуверенным, и серьёзный матч против {[VAR_TM_FIRSTNAME]} действительно застал его врасплох.</t>
  </si>
  <si>
    <t>{[VAR_TM_LASTOPP_FIRSTNAME]} estava definitivamente um pouco arrogante, e a grande partida contra {[VAR_TM_FIRSTNAME]} o pegou de surpresa.</t>
  </si>
  <si>
    <t>CONF6_Q7_R3_2_F</t>
  </si>
  <si>
    <t>It seemed to me she was under prepared, certainly because she was overconfident.</t>
  </si>
  <si>
    <t>Elle m’a paru avoir un gros manque de préparation, sûrement parce qu’il avait trop de certitudes.</t>
  </si>
  <si>
    <t>Ich hatte den Eindruck, dass sie nicht gut genug vorbereitet war, sicherlich auch, weil sie zu selbstbewusst war.</t>
  </si>
  <si>
    <t>Me pareció que no estaba preparada, precisamente porque tenía demasiada confianza.</t>
  </si>
  <si>
    <t>Mi sembrava che fosse poco preparata, sicuramente perché era troppo sicura di sé.</t>
  </si>
  <si>
    <t>我觉得她准备得不够充分，多少是因为太自信了。</t>
  </si>
  <si>
    <t>Мне показалось, она была плохо подготовлена, и причина — явная переоценка собственных сил.</t>
  </si>
  <si>
    <t>Pareceu-me que ela estava despreparada, certamente por estar confiante demais.</t>
  </si>
  <si>
    <t>CONF6_Q7_R3_2_M</t>
  </si>
  <si>
    <t>It seemed to me he was under prepared, certainly because he was overconfident.</t>
  </si>
  <si>
    <t>Il m’a paru avoir un gros manque de préparation, sûrement parce qu’il avait trop de certitudes.</t>
  </si>
  <si>
    <t>Ich hatte den Eindruck, dass er nicht gut genug vorbereitet war, sicherlich auch, weil er zu selbstbewusst war.</t>
  </si>
  <si>
    <t>Me pareció que no estaba preparado, precisamente porque tenía demasiada confianza.</t>
  </si>
  <si>
    <t>Mi sembrava che fosse poco preparato, sicuramente perché era troppo sicuro di sé.</t>
  </si>
  <si>
    <t>我觉得他准备得不够充分，多少是因为太自信了。</t>
  </si>
  <si>
    <t>Мне показалось, он был плохо подготовлен, и причина — явная переоценка собственных сил.</t>
  </si>
  <si>
    <t>Pareceu-me que ele estava despreparado, certamente por estar confiante demais.</t>
  </si>
  <si>
    <t>CONF6_Q7_R4_1_F</t>
  </si>
  <si>
    <t>Losing this match should teach her a lesson - never underestimate a player who has nothing to lose.</t>
  </si>
  <si>
    <t>Cette défaite lui apprendra la modestie, il ne faut jamais prendre à la légère un joueur qui n’a rien à perdre.</t>
  </si>
  <si>
    <t>Dieses Spiel zu verlieren, sollte ihr eine Lehre sein – man sollte niemals eine Spielerin unterschätzen, die nichts zu verlieren hat.</t>
  </si>
  <si>
    <t>Perder este partido debería enseñarle una lección: nunca subestimes a una tenista que no tiene nada que perder.</t>
  </si>
  <si>
    <t>Perdere questa partita dovrebbe insegnarle una lezione: non sottovalutare mai qualcuno che non ha nulla da perdere.</t>
  </si>
  <si>
    <t>这场失利应该能给她上一课——永远不要低估一个无所畏惧的选手。</t>
  </si>
  <si>
    <t>Это поражение должно стать для неё уроком: никогда не недооценивай игрока, которому нечего терять.</t>
  </si>
  <si>
    <t>Perder esta partida deve ensinar uma lição a ela - nunca subestime uma jogadora que não tem nada a perder.</t>
  </si>
  <si>
    <t>CONF6_Q7_R4_1_M</t>
  </si>
  <si>
    <t>Losing this match should teach him a lesson - never underestimate a player who has nothing to lose.</t>
  </si>
  <si>
    <t>Dieses Spiel zu verlieren, sollte ihm eine Lehre sein – man sollte niemals einen Spieler unterschätzen, der nichts zu verlieren hat.</t>
  </si>
  <si>
    <t>Perder este partido debería enseñarle una lección: nunca subestimes a un tenista que no tiene nada que perder.</t>
  </si>
  <si>
    <t>Perdere questa partita dovrebbe insegnargli una lezione: non sottovalutare mai qualcuno che non ha nulla da perdere.</t>
  </si>
  <si>
    <t>这场失利应该能给他上一课——永远不要低估一个无所畏惧的选手。</t>
  </si>
  <si>
    <t>Это поражение должно стать для него уроком: никогда не недооценивай игрока, которому нечего терять.</t>
  </si>
  <si>
    <t>Perder esta partida deve ensinar uma lição a ele - nunca subestime um jogador que não tem nada a perder.</t>
  </si>
  <si>
    <t>CONF6_Q7_R4_2_F</t>
  </si>
  <si>
    <t>{[VAR_TM_FIRSTNAME]} taught {[VAR_TM_LASTOPP_FIRSTNAME]} a thing or two about humility. Nobody makes it to the semi-finals by accident.</t>
  </si>
  <si>
    <t>{[VAR_TM_FIRSTNAME]} a montré à {[VAR_TM_LASTOPP_FIRSTNAME]} ce qu’est l’humilité, personne n’arrive en demi-finales par hasard.</t>
  </si>
  <si>
    <t>{[VAR_TM_FIRSTNAME]} hat {[VAR_TM_LASTOPP_FIRSTNAME]} das eine oder andere über Bescheidenheit gelehrt. Niemand schafft es zufällig ins Halbfinale.</t>
  </si>
  <si>
    <t>{[VAR_TM_FIRSTNAME]} le ha enseñado a {[VAR_TM_LASTOPP_FIRSTNAME]} un par de cosas sobre la humildad. Nadie llega a las semifinales por accidente.</t>
  </si>
  <si>
    <t>{[VAR_TM_FIRSTNAME]} ha insegnato a {[VAR_TM_LASTOPP_FIRSTNAME]} cos'è l'umiltà. Nessuno arriva in semifinale per caso.</t>
  </si>
  <si>
    <t>{[VAR_TM_FIRSTNAME]}给 {[VAR_TM_LASTOPP_FIRSTNAME]}上了一课——谦逊。没有人能“误打误撞”进入半决赛。</t>
  </si>
  <si>
    <t>{[VAR_TM_FIRSTNAME]} преподала {[VAR_TM_LASTOPP_FIRSTNAME]} урок смирения. В полуфиналы случайно не попадают.</t>
  </si>
  <si>
    <t>{[VAR_TM_FIRSTNAME]} ensinou a {[VAR_TM_LASTOPP_FIRSTNAME]} uma coisa ou duas sobre humildade. Ninguém chega às semifinais por acidente.</t>
  </si>
  <si>
    <t>CONF6_Q7_R4_2_M</t>
  </si>
  <si>
    <t>{[VAR_TM_FIRSTNAME]} преподал {[VAR_TM_LASTOPP_FIRSTNAME]} урок смирения. В полуфиналы случайно не попадают.</t>
  </si>
  <si>
    <t>CONF6_Q8_F</t>
  </si>
  <si>
    <t>{[VAR_TM_FULLNAME]} has nothing to lose in this final. What's your approach going to be?</t>
  </si>
  <si>
    <t>{[VAR_TM_FULLNAME]} n’a rien à perdre dans cette finale, quelle sera votre approche ?</t>
  </si>
  <si>
    <t>{[VAR_TM_FULLNAME]} hat in diesem Finale nichts zu verlieren. Wie wird Ihr Ansatz aussehen?</t>
  </si>
  <si>
    <t>{[VAR_TM_FULLNAME]} no tiene nada que perder en esta final. ¿Cómo lo vas a enfocar?</t>
  </si>
  <si>
    <t>{[VAR_TM_FULLNAME]} non ha nulla da perdere in questa finale. Quale sarà il suo approccio?</t>
  </si>
  <si>
    <t>{[VAR_TM_FULLNAME]}在这场决赛中毫无压力。你们打算采取什么策略？</t>
  </si>
  <si>
    <t>{[VAR_TM_FULLNAME]} нечего терять в этом финале. Каков будет ваш подход?</t>
  </si>
  <si>
    <t>{[VAR_TM_FULLNAME]} não tem nada a perder nesta final. Qual será sua abordagem?</t>
  </si>
  <si>
    <t>CONF6_Q8_M</t>
  </si>
  <si>
    <t>CONF6_Q8_R1_1_F</t>
  </si>
  <si>
    <t>I think you're wrong - of course we have something to lose. After having got all this way it would be really disappointing not to follow through.</t>
  </si>
  <si>
    <t>Bien sûr que si, nous avons quelque chose à perdre, tout ce parcours pour ne pas aller au bout serait une grande déception.</t>
  </si>
  <si>
    <t>Ich glaube, Sie liegen falsch – natürlich haben wir etwas zu verlieren. Nachdem wir so weit gekommen sind, wäre es wirklich enttäuschend, das nicht durchzuziehen.</t>
  </si>
  <si>
    <t>Creo que te equivocas: por supuesto que tenemos algo que perder. Después de haber recorrido todo este camino, sería realmente decepcionante no rematar la faena.</t>
  </si>
  <si>
    <t>Penso che si sbagli, ovviamente abbiamo qualcosa da perdere. Dopo aver fatto tutto questo sarebbe davvero un peccato arrivare al risultato.</t>
  </si>
  <si>
    <t>我认为你说错了——我们当然有压力。已经走到这一步，如果没能坚持到底会非常失望。</t>
  </si>
  <si>
    <t>Думаю, вы ошибаетесь — конечно, нам есть что терять. Пройдя такой путь, было бы очень обидно не довести дело до конца.</t>
  </si>
  <si>
    <t>Acho que você está errada - claro que temos algo a perder. Depois de ter chegado até aqui, seria muito decepcionante não concluir.</t>
  </si>
  <si>
    <t>CONF6_Q8_R1_1_M</t>
  </si>
  <si>
    <t>CONF6_Q8_R1_2_F</t>
  </si>
  <si>
    <t>Going all the way to the finals without winning would be a failure. The stakes are the same for both players.</t>
  </si>
  <si>
    <t>Atteindre la finale pour ne pas la remporter serait un échec, l’enjeu est le même pour les deux joueuses.</t>
  </si>
  <si>
    <t>Der Einzug ins Finale ohne Sieg wäre ein Misserfolg. Das Risiko ist für beide Spieler gleich hoch.</t>
  </si>
  <si>
    <t>Llegar hasta la final y no ganar supondría un fracaso. Las apuestas están a la par a un lado y otro de la red.</t>
  </si>
  <si>
    <t>Arrivare in finale senza vincere sarebbe un fallimento. La posta in gioco è la stessa per entrambe le giocatrici.</t>
  </si>
  <si>
    <t>一路打进决赛却没拿下冠军，那就是失败。对两位选手来说，压力是一样的。</t>
  </si>
  <si>
    <t>Дойти до финала и не победить — это провал. Ставки одинаковы для обеих спортсменок.</t>
  </si>
  <si>
    <t>Chegar até a final sem vencer seria um fracasso. As apostas são as mesmas para ambas as jogadoras.</t>
  </si>
  <si>
    <t>CONF6_Q8_R1_2_M</t>
  </si>
  <si>
    <t>Atteindre la finale pour ne pas la remporter serait un échec, l’enjeu est le même pour les deux joueurs.</t>
  </si>
  <si>
    <t>Arrivare in finale senza vincere sarebbe un fallimento. La posta in gioco è la stessa per entrambi i giocatori.</t>
  </si>
  <si>
    <t>Дойти до финала и не победить — это провал. Ставки одинаковы для обоих спортсменов.</t>
  </si>
  <si>
    <t>Chegar até a final sem vencer seria um fracasso. As apostas são as mesmas para ambos os jogadores.</t>
  </si>
  <si>
    <t>CONF6_Q8_R2_1_F</t>
  </si>
  <si>
    <t>We're here to win every match. The tournament has been a good experience overall of course, but we'd be left with the feeling of having left something unfinished if we didn't win the prize.</t>
  </si>
  <si>
    <t>Nous sommes ici pour gagner chaque match, le bilan du tournoi est bien sûr déjà positif mais il y aurait un gros sentiment d’inachevé sans titre.</t>
  </si>
  <si>
    <t>Unser Ziel ist es, jedes Spiel zu gewinnen. Das Turnier war natürlich insgesamt eine gute Erfahrung, doch wenn wir den Preis nicht gewinnen, würden wir mit dem Gefühl zurückbleiben, etwas nicht abgeschlossen zu haben.</t>
  </si>
  <si>
    <t>Estamos aquí para ganar todos los partidos. El torneo ha sido una buena experiencia en general, por supuesto, pero nos quedaríamos con la sensación de haber dejado algo sin terminar si no ganáramos el premio.</t>
  </si>
  <si>
    <t>Siamo qui per vincere ogni partita. Il torneo è stato nel complesso una buona esperienza, ovviamente, ma avremmo la sensazione di aver lasciato qualcosa di incompiuto se non vincessimo il premio.</t>
  </si>
  <si>
    <t>我们每场比赛的目标都是赢。虽然整个赛事的经历不错，但如果没能拿到冠军，总会觉得有点遗憾。</t>
  </si>
  <si>
    <t>Мы здесь, чтобы выигрывать каждый матч. Турнир, конечно, был хорошим опытом, но без трофея останется чувство незаконченого дела.</t>
  </si>
  <si>
    <t>Estamos aqui para vencer todas as partidas. O torneio foi uma boa experiência no geral, claro, mas ficaríamos com a sensação de ter deixado algo inacabado se não ganhássemos o prêmio.</t>
  </si>
  <si>
    <t>CONF6_Q8_R2_1_M</t>
  </si>
  <si>
    <t>CONF6_Q8_R2_2_F</t>
  </si>
  <si>
    <t>There’s only one match left. We can’t take that approach. {[VAR_TM_FIRSTNAME]} is here to finish what she started.</t>
  </si>
  <si>
    <t>Il ne reste plus qu’un match à jouer, nous ne pouvons pas avoir cette approche, {[VAR_TM_FIRSTNAME]} est là pour parachever son œuvre.</t>
  </si>
  <si>
    <t>Es gibt nur noch ein Spiel. Diesen Ansatz können wir nicht wählen. Das Ziel von {[VAR_TM_FIRSTNAME]} ist es, zu beenden, was sie begonnen hat.</t>
  </si>
  <si>
    <t>Solo queda un partido. No podemos abordarlo así. {[VAR_TM_FIRSTNAME]} está aquí para terminar lo que comenzó.</t>
  </si>
  <si>
    <t>È rimasta solo una partita. Non possiamo adottare questo approccio. {[VAR_TM_FIRSTNAME]} è qui per finire ciò che ha iniziato.</t>
  </si>
  <si>
    <t>现在只剩一场比赛了，不能放松心态。{[VAR_TM_FIRSTNAME]}来这里就是为了完成她的目标。</t>
  </si>
  <si>
    <t>Остался всего один матч. Мы не можем мыслить так. {[VAR_TM_FIRSTNAME]} здесь, чтобы завершить начатое.</t>
  </si>
  <si>
    <t>Só falta uma partida. Não podemos ter essa abordagem. {[VAR_TM_FIRSTNAME]} está aqui para terminar o que começou.</t>
  </si>
  <si>
    <t>CONF6_Q8_R2_2_M</t>
  </si>
  <si>
    <t>There’s only one match left. We can’t take that approach. {[VAR_TM_FIRSTNAME]} is here to finish what he started.</t>
  </si>
  <si>
    <t>Es gibt nur noch ein Spiel. Diesen Ansatz können wir nicht wählen. Das Ziel von {[VAR_TM_FIRSTNAME]} ist es, zu beenden, was er begonnen hat.</t>
  </si>
  <si>
    <t>现在只剩一场比赛了，不能放松心态。{[VAR_TM_FIRSTNAME]}来这里就是为了完成他的目标。</t>
  </si>
  <si>
    <t>CONF6_Q8_R3_1_F</t>
  </si>
  <si>
    <t>At this point, any result is icing on the cake. {[VAR_TM_FIRSTNAME]} can play without feeling pressured.</t>
  </si>
  <si>
    <t>Ce n’est que du bonus désormais, {[VAR_TM_FIRSTNAME]} peut jouer sans pression.</t>
  </si>
  <si>
    <t>Zu diesem Zeitpunkt ist jedes Ergebnis das Tüpfelchen auf dem i. {[VAR_TM_FIRSTNAME]} kann spielen, ohne sich unter Druck gesetzt zu fühlen.</t>
  </si>
  <si>
    <t>Llegados a este punto, cualquier resultado es la guinda del pastel. {[VAR_TM_FIRSTNAME]} puede jugar sin presión.</t>
  </si>
  <si>
    <t>A questo punto qualsiasi risultato è la ciliegina sulla torta. {[VAR_TM_FIRSTNAME]} può giocare senza sentirsi sotto pressione.</t>
  </si>
  <si>
    <t>到了这个阶段，任何结果都是锦上添花。{[VAR_TM_FIRSTNAME]}可以毫无压力地比赛。</t>
  </si>
  <si>
    <t>На этом этапе любой результат — просто бонус. {[VAR_TM_FIRSTNAME]} может играть без давления.</t>
  </si>
  <si>
    <t>Neste ponto, qualquer resultado é um bônus. {[VAR_TM_FIRSTNAME]} pode jogar sem se sentir pressionada.</t>
  </si>
  <si>
    <t>CONF6_Q8_R3_1_M</t>
  </si>
  <si>
    <t>Neste ponto, qualquer resultado é um bônus. {[VAR_TM_FIRSTNAME]} pode jogar sem se sentir pressionado.</t>
  </si>
  <si>
    <t>CONF6_Q8_R3_2_F</t>
  </si>
  <si>
    <t>{[VAR_TM_FIRSTNAME]}’s tournament has already been a success. A win would be the cherry on top.</t>
  </si>
  <si>
    <t>{[VAR_TM_FIRSTNAME]} a déjà amplement réussi son tournoi, une victoire ne serait que la cerise sur le gâteau.</t>
  </si>
  <si>
    <t>Das Turnier von {[VAR_TM_FIRSTNAME]} war bereits ein Erfolg. Ein Sieg wäre das Sahnehäubchen.</t>
  </si>
  <si>
    <t>El torneo de {[VAR_TM_FIRSTNAME]} ya ha sido un éxito. Una victoria sería la guinda del pastel.</t>
  </si>
  <si>
    <t>Il torneo di {[VAR_TM_FIRSTNAME]} è già stato un successo. Una vittoria sarebbe la ciliegina sulla torta.</t>
  </si>
  <si>
    <t>{[VAR_TM_FIRSTNAME]}的这次比赛已经算是成功了，拿下冠军就更是锦上添花。</t>
  </si>
  <si>
    <t>Турнир уже стал успехом для {[VAR_TM_FIRSTNAME]}. Победа будет вишенкой на торте.</t>
  </si>
  <si>
    <t>O torneio de {[VAR_TM_FIRSTNAME]} já foi um sucesso. Uma vitória seria a cereja do bolo.</t>
  </si>
  <si>
    <t>CONF6_Q8_R3_2_M</t>
  </si>
  <si>
    <t>CONF6_Q8_R4_1_F</t>
  </si>
  <si>
    <t>We're going to relax at the hotel swimming pool until the final, and if the tennis gods are with us, {[VAR_TM_FIRSTNAME]} will win.</t>
  </si>
  <si>
    <t>Nous allons nous reposer dans la piscine de l’hôtel jusqu’à la finale et si les dieux du tennis sont avec nous, {[VAR_TM_FIRSTNAME]} gagnera.</t>
  </si>
  <si>
    <t>Wir werden uns bis zum Finale am Schwimmbad des Hotels entspannen und, wenn die Tennisgötter mit uns sind, wird {[VAR_TM_FIRSTNAME]} gewinnen.</t>
  </si>
  <si>
    <t>Nos relajaremos en la piscina del hotel hasta la final y, si los dioses del tenis están con nosotros, {[VAR_TM_FIRSTNAME]} ganará.</t>
  </si>
  <si>
    <t>Ci rilasseremo nella piscina dell'hotel fino alla finale e se gli dei del tennis sono con noi, {[VAR_TM_FIRSTNAME]} vincerà.</t>
  </si>
  <si>
    <t>我们准备在决赛前去酒店泳池放松一下，要是网球之神眷顾我们，{[VAR_TM_FIRSTNAME]}就能赢。</t>
  </si>
  <si>
    <t>Мы собираемся расслабиться у бассейна в отеле до финала, и если боги тенниса будут на нашей стороне, {[VAR_TM_FIRSTNAME]} победит.</t>
  </si>
  <si>
    <t>Vamos relaxar na piscina do hotel até a final e, se os deuses do tênis estiverem conosco, {[VAR_TM_FIRSTNAME]} vencerá.</t>
  </si>
  <si>
    <t>CONF6_Q8_R4_1_M</t>
  </si>
  <si>
    <t>CONF6_Q8_R4_2_F</t>
  </si>
  <si>
    <t>We’ve already planned a celebration. {[VAR_TM_FIRSTNAME]} will play the final match just to put on a show.</t>
  </si>
  <si>
    <t>Une fête est déjà prévue, {[VAR_TM_FIRSTNAME]} ne sera en finale que pour faire le show.</t>
  </si>
  <si>
    <t>Wir haben bereits eine Feier geplant. {[VAR_TM_FIRSTNAME]} wird das letzte Spiel nur spielen, um eine Show abzuziehen.</t>
  </si>
  <si>
    <t>Ya tenemos planeada una celebración. {[VAR_TM_FIRSTNAME]} jugará el partido final solo para dar espectáculo.</t>
  </si>
  <si>
    <t>Abbiamo già programmato i festeggiamenti. {[VAR_TM_FIRSTNAME]} giocherà la partita finale solo per dare spettacolo.</t>
  </si>
  <si>
    <t>我们已经打算庆祝了。{[VAR_TM_FIRSTNAME]}打决赛只是为了奉献一场精彩的表演。</t>
  </si>
  <si>
    <t>Мы уже запланировали праздник. {[VAR_TM_FIRSTNAME]} сыграет финал просто ради шоу.</t>
  </si>
  <si>
    <t>Já planejamos uma comemoração. {[VAR_TM_FIRSTNAME]} jogará a partida final apenas para dar um show.</t>
  </si>
  <si>
    <t>CONF6_Q8_R4_2_M</t>
  </si>
  <si>
    <t>CONF7_Q1_F</t>
  </si>
  <si>
    <t>Hello, {[VAR_MANAGER_FULLNAME]}. So how was your first season as the head of {[VAR_MANAGER_AFFILIATION_NAME]}?</t>
  </si>
  <si>
    <t>Bonjour {[VAR_MANAGER_FULLNAME]}, alors comment s'est passée cette première saison à la tête de la {[VAR_MANAGER_AFFILIATION_NAME]} ?</t>
  </si>
  <si>
    <t>Hallo, {[VAR_MANAGER_FULLNAME]}. Wie war Ihre erste Saison als Leiter von {[VAR_MANAGER_AFFILIATION_NAME]}?</t>
  </si>
  <si>
    <t>Hola, {[VAR_MANAGER_FIRSTNAME]}. ¿Cómo ha sido tu primera temporada dirigiendo {[VAR_MANAGER_AFFILIATION_NAME]}?</t>
  </si>
  <si>
    <t>Salve {[VAR_MANAGER_FULLNAME]}. Allora, com'è stata la sua prima stagione come coach di {[VAR_MANAGER_AFFILIATION_NAME]}?</t>
  </si>
  <si>
    <t>您好，{[VAR_MANAGER_FULLNAME]}。您执掌{[VAR_MANAGER_AFFILIATION_NAME]}的第一个赛季感觉如何？</t>
  </si>
  <si>
    <t>Здравствуйте, {[VAR_MANAGER_FULLNAME]}. Как прошёл ваш первый сезон во главе {[VAR_MANAGER_AFFILIATION_NAME]}?</t>
  </si>
  <si>
    <t>Olá, {[VAR_MANAGER_FULLNAME]}. Então, como foi sua primeira temporada como chefe de {[VAR_MANAGER_AFFILIATION_NAME]}?</t>
  </si>
  <si>
    <t>CONF7_Q1_M</t>
  </si>
  <si>
    <t>CONF7_Q1_R1_1_F</t>
  </si>
  <si>
    <t>Really good. I'm really happy here and it's good to know I've made the right choice.</t>
  </si>
  <si>
    <t>Très bien, je suis très heureuse ici et cela confirme mon choix.</t>
  </si>
  <si>
    <t>Wirklich gut. Ich bin hier wirklich glücklich und es ist gut zu wissen, dass ich die richtige Wahl getroffen habe.</t>
  </si>
  <si>
    <t>Muy buena. Estoy muy feliz aquí y me alegra saber que he tomado la decisión correcta.</t>
  </si>
  <si>
    <t>Molto buona. Sono davvero felice qui ed è bello sapere di aver fatto la scelta giusta.</t>
  </si>
  <si>
    <t>非常好。我在这里很开心，也确定自己当初的选择是对的。</t>
  </si>
  <si>
    <t>Отлично. Я очень довольна здесь, и приятно понимать, что сделала правильный выбор.</t>
  </si>
  <si>
    <t>Muito boa. Estou muito feliz aqui e é bom saber que fiz a escolha certa.</t>
  </si>
  <si>
    <t>CONF7_Q1_R1_1_M</t>
  </si>
  <si>
    <t>Très bien, je suis très heureux ici et cela confirme mon choix.</t>
  </si>
  <si>
    <t>Отлично. Я очень доволен здесь, и приятно понимать, что сделал правильный выбор.</t>
  </si>
  <si>
    <t>CONF7_Q1_R1_2_F</t>
  </si>
  <si>
    <t>I made the right choice by coming to this academy. I’m happy here!</t>
  </si>
  <si>
    <t>J’ai fait le bon choix en venant dans cette académie. Je m’y sens bien !</t>
  </si>
  <si>
    <t>An dieser Akademie anzufangen, war die richtige Wahl. Ich bin glücklich hier!</t>
  </si>
  <si>
    <t>Tomé la decisión correcta al venir a esta escuela. ¡Estoy feliz aquí!</t>
  </si>
  <si>
    <t>Ho fatto la scelta giusta venendo a questa accademia. Sono felice qui!</t>
  </si>
  <si>
    <t>选择加入这家学院真是做对了，我很开心！</t>
  </si>
  <si>
    <t>Я сделала правильный выбор, придя в эту академию. Здесь мне хорошо!</t>
  </si>
  <si>
    <t>Fiz a escolha certa ao vir para esta academia. Estou feliz aqui!</t>
  </si>
  <si>
    <t>CONF7_Q1_R1_2_M</t>
  </si>
  <si>
    <t>Я сделал правильный выбор, придя в эту академию. Здесь мне хорошо!</t>
  </si>
  <si>
    <t>Fiz a escolha certa vindo para esta academia. Estou feliz aqui!</t>
  </si>
  <si>
    <t>CONF7_Q1_R2_1_F</t>
  </si>
  <si>
    <t>It's been a rewarding season, really positive on every level.</t>
  </si>
  <si>
    <t>Une saison pleine. Très positive sur tous les plans.</t>
  </si>
  <si>
    <t>Es war eine lohnende Saison, auf allen Ebenen wirklich positiv.</t>
  </si>
  <si>
    <t>Ha sido una temporada gratificante, muy positiva a todos los niveles.</t>
  </si>
  <si>
    <t>È stata una stagione ricca di soddisfazioni, davvero positiva a tutti i livelli.</t>
  </si>
  <si>
    <t>这是一个收获满满的赛季，各方面的情况都很乐观。</t>
  </si>
  <si>
    <t>Это был плодотворный сезон, очень позитивный во всех отношениях.</t>
  </si>
  <si>
    <t>Foi uma temporada gratificante, realmente positiva em todos os níveis.</t>
  </si>
  <si>
    <t>CONF7_Q1_R2_1_M</t>
  </si>
  <si>
    <t>CONF7_Q1_R2_2_F</t>
  </si>
  <si>
    <t>We had a great season. We did what we set out to do.</t>
  </si>
  <si>
    <t>On a passé une très bonne saison, on a obtenu les résultats attendus.</t>
  </si>
  <si>
    <t>Wir hatten eine tolle Saison. Wir haben umgesetzt, was wir uns vorgenommen hatten.</t>
  </si>
  <si>
    <t>Hemos tenido una gran temporada. Hemos conseguido todo lo que nos propusimos.</t>
  </si>
  <si>
    <t>Abbiamo avuto una grande stagione. Abbiamo fatto quello che ci eravamo proposti di fare.</t>
  </si>
  <si>
    <t>我们的赛季很出色，完成了赛前定下的目标。</t>
  </si>
  <si>
    <t>У нас был отличный сезон. Мы выполнили всё, что планировали.</t>
  </si>
  <si>
    <t>Tivemos uma ótima temporada. Fizemos o que nos propusemos a fazer.</t>
  </si>
  <si>
    <t>CONF7_Q1_R2_2_M</t>
  </si>
  <si>
    <t>CONF7_Q1_R3_1_F</t>
  </si>
  <si>
    <t>Something inside me hoped we'd do better, but I'm still happy with how it went and super motivated for the next season.</t>
  </si>
  <si>
    <t>J'espérais au fond de moi qu'on ferait mieux mais je reste satisfaite et motivée comme jamais pour la saison prochaine.</t>
  </si>
  <si>
    <t>Irgendetwas in mir hat gehofft, besser abzuschneiden, aber ich bin trotzdem zufrieden mit dem Verlauf und super motiviert für die nächste Saison.</t>
  </si>
  <si>
    <t>La verdad es que esperaba que lo hiciéramos mejor, pero aun así estoy feliz con cómo ha ido y con la motivación al máximo para la próxima temporada.</t>
  </si>
  <si>
    <t>Qualcosa dentro di me sperava che avremmo fatto meglio, ma è comunque una soddisfazione come sia andata e c'è molta motivazione per la prossima stagione.</t>
  </si>
  <si>
    <t>虽然心里希望成绩能更好一些，但我对整体表现仍然满意，对下个赛季也充满动力。</t>
  </si>
  <si>
    <t>В глубине души я надеялась на лучший результат, но всё равно довольна сезоном и очень мотивирована перед следующим.</t>
  </si>
  <si>
    <t>Algo dentro de mim esperava que fizéssemos melhor, mas ainda estou feliz com o resultado e super motivada para a próxima temporada.</t>
  </si>
  <si>
    <t>CONF7_Q1_R3_1_M</t>
  </si>
  <si>
    <t>J'espérais au fond de moi qu'on ferait mieux mais je reste satisfait et motivé comme jamais pour la saison prochaine.</t>
  </si>
  <si>
    <t>В глубине души я надеялся на лучший результат, но всё равно доволен сезоном и очень мотивирован перед следующим.</t>
  </si>
  <si>
    <t>Algo dentro de mim esperava que fizéssemos melhor, mas ainda estou feliz com o resultado e super motivado para a próxima temporada.</t>
  </si>
  <si>
    <t>CONF7_Q1_R3_2_F</t>
  </si>
  <si>
    <t>We could have done better, but that won’t stop us from going all out next season.</t>
  </si>
  <si>
    <t>On aurait pu faire mieux, mais cela ne nous empêchera pas d’y aller à fond pour la prochaine saison.</t>
  </si>
  <si>
    <t>Wir hätten es besser machen können, aber das wird uns nicht davon abhalten, in der nächsten Saison alles zu geben.</t>
  </si>
  <si>
    <t>Podríamos haberlo hecho mejor, pero eso no nos impedirá ir a por todas la próxima temporada.</t>
  </si>
  <si>
    <t>Avremmo potuto fare di meglio, ma questo non ci impedirà di dare il massimo nella prossima stagione.</t>
  </si>
  <si>
    <t>我们本可以做得更好，但这不会阻止我们在下赛季全力以赴。</t>
  </si>
  <si>
    <t>Мы могли выступить лучше, но это не помешает нам выложиться на полную в следующем сезоне.</t>
  </si>
  <si>
    <t>Poderíamos ter feito melhor, mas isso não nos impedirá de dar tudo na próxima temporada.</t>
  </si>
  <si>
    <t>CONF7_Q1_R3_2_M</t>
  </si>
  <si>
    <t>CONF7_Q1_R3_3_F</t>
  </si>
  <si>
    <t>Our performance this season didn’t live up to our expectations, but we’ll use it as a lesson for next year.</t>
  </si>
  <si>
    <t>Cette saison n’était pas à la hauteur des espérances mais il faut s’en servir comme leçon pour l’année prochaine.</t>
  </si>
  <si>
    <t>Unsere Leistung in dieser Saison hat unsere Erwartungen nicht erfüllt, doch wir werden sie als Lehre für das nächste Jahr nutzen.</t>
  </si>
  <si>
    <t>Nuestros resultados esta temporada no han estado a la altura de las expectativas, pero aprenderemos de ello para el próximo año.</t>
  </si>
  <si>
    <t>La nostra prestazione in questa stagione non è stata all'altezza delle nostre aspettative, ma la useremo come lezione per il prossimo anno.</t>
  </si>
  <si>
    <t>本赛季的表现没达到预期，但我们会吸取经验，更好地为明年做准备。</t>
  </si>
  <si>
    <t>Наши результаты в этом сезоне не оправдали ожиданий, но мы извлечём уроки к следующему году.</t>
  </si>
  <si>
    <t>Nosso desempenho nesta temporada não atendeu às nossas expectativas, mas usaremos isso como aprendizado para o próximo ano.</t>
  </si>
  <si>
    <t>CONF7_Q1_R3_3_M</t>
  </si>
  <si>
    <t>CONF7_Q1_R4_1_F</t>
  </si>
  <si>
    <t>It doesn't really matter what my personal opinion is. You better ask my boss.</t>
  </si>
  <si>
    <t>Mon opinion personnelle importe peu, c'est mon employeur qui doit répondre à cette question.</t>
  </si>
  <si>
    <t>Meine persönliche Meinung spielt keine Rolle. Fragen Sie lieber meinen Boss.</t>
  </si>
  <si>
    <t>En realidad no importa lo que yo opine. Esta pregunta quizá sería mejor que se la hicieras a la junta.</t>
  </si>
  <si>
    <t>Non importa quale sia la mia opinione personale. Farebbe meglio a chiedere al mio capo.</t>
  </si>
  <si>
    <t>我的个人看法并不重要，最好去问我的上司。</t>
  </si>
  <si>
    <t>Моё личное мнение не так важно. Лучше спросите моего начальника.</t>
  </si>
  <si>
    <t>Na verdade, não importa qual seja minha opinião pessoal. É melhor perguntar ao meu chefe.</t>
  </si>
  <si>
    <t>CONF7_Q1_R4_1_M</t>
  </si>
  <si>
    <t>CONF7_Q1_R4_2_F</t>
  </si>
  <si>
    <t>My supervisor will be in a better position to answer your question.</t>
  </si>
  <si>
    <t>Mon supérieur sera plus à même de répondre à votre question.</t>
  </si>
  <si>
    <t>Mein Vorgesetzter kann Ihre Frage besser beantworten.</t>
  </si>
  <si>
    <t>La junta directiva estará en mejor posición para responder a tu pregunta.</t>
  </si>
  <si>
    <t>Il mio superiore è più adatto a rispondere alla domanda.</t>
  </si>
  <si>
    <t>我的主管能更好地回答你的问题。</t>
  </si>
  <si>
    <t>Мой руководитель сможет ответить на этот вопрос лучше.</t>
  </si>
  <si>
    <t>Meu supervisor estará em melhor posição para responder à sua pergunta.</t>
  </si>
  <si>
    <t>CONF7_Q1_R4_2_M</t>
  </si>
  <si>
    <t>CONF7_Q1_R4_3_F</t>
  </si>
  <si>
    <t>That’s up to {[VAR_BOARD_DIRECTORY_FULLNAME]} to decide.</t>
  </si>
  <si>
    <t>C’est à {[VAR_BOARD_DIRECTORY_FULLNAME]} d’en juger.</t>
  </si>
  <si>
    <t>Das muss {[VAR_BOARD_DIRECTORY_FULLNAME]} selbst entscheiden.</t>
  </si>
  <si>
    <t>Eso depende de lo que piense {[VAR_BOARD_DIRECTORY_FULLNAME]}.</t>
  </si>
  <si>
    <t>Spetta a {[VAR_BOARD_DIRECTORY_FULLNAME]} decidere.</t>
  </si>
  <si>
    <t>这应该由{[VAR_BOARD_DIRECTORY_FULLNAME]}来评定。</t>
  </si>
  <si>
    <t>Решать это — дело {[VAR_BOARD_DIRECTORY_FULLNAME]}.</t>
  </si>
  <si>
    <t>Cabe a {[VAR_BOARD_DIRECTORY_FULLNAME]} decidir.</t>
  </si>
  <si>
    <t>CONF7_Q1_R4_3_M</t>
  </si>
  <si>
    <t>CONF7_Q2_F</t>
  </si>
  <si>
    <t>What's your impression of your game results this season?</t>
  </si>
  <si>
    <t>Quel est le bilan sportif que vous faîtes de cette saison ?</t>
  </si>
  <si>
    <t>Wie ist Ihr Eindruck von Ihren Spielergebnissen in dieser Saison?</t>
  </si>
  <si>
    <t>¿Qué opinas de los resultados que habéis tenido esta temporada?</t>
  </si>
  <si>
    <t>Qual è la sua impressione sui risultati delle partite giocate in questa stagione?</t>
  </si>
  <si>
    <t>您对本赛季的整体表现怎么看？</t>
  </si>
  <si>
    <t>Какое у вас впечатление от результатов в этом сезоне?</t>
  </si>
  <si>
    <t>Qual sua impressão sobre os resultados do seu jogador nesta temporada?</t>
  </si>
  <si>
    <t>CONF7_Q2_M</t>
  </si>
  <si>
    <t>CONF7_Q2_R1_1_F</t>
  </si>
  <si>
    <t>Excellent. My player and the whole team were really impressive and the results are beyond what we were hoping for.</t>
  </si>
  <si>
    <t>Excellent, ma joueuse ainsi que tout l'effectif, se sont très bien comportés avec des résultats au-delà de nos espérances.</t>
  </si>
  <si>
    <t>Ausgezeichnet. Meine Spielerin und das ganze Team waren wirklich beeindruckend und die bisherigen Ergebnisse haben unsere Erwartungen übertroffen.</t>
  </si>
  <si>
    <t>Excelentes. Mi tenista y todo el equipo han estado realmente impresionantes y los resultados superan nuestras expectativas.</t>
  </si>
  <si>
    <t>Eccellente. La mia giocatrice e tutta la squadra sono stati davvero notevoli e i risultati sono al di là di ciò che speravamo.</t>
  </si>
  <si>
    <t>非常出色。我的球员和整个团队都令人印象深刻，成绩超出了我们的期望。</t>
  </si>
  <si>
    <t>Отличные. Моя спортсменка и вся команда выступили впечатляюще, результаты превзошли все ожидания.</t>
  </si>
  <si>
    <t>Excelente. Minha jogadora e toda a equipe foram realmente impressionantes e os resultados superaram nossas expectativas.</t>
  </si>
  <si>
    <t>CONF7_Q2_R1_1_M</t>
  </si>
  <si>
    <t>Excellent, mon joueur ainsi que tout l'effectif, se sont très bien comportés avec des résultats au-delà de nos espérances.</t>
  </si>
  <si>
    <t>Ausgezeichnet. Mein Spieler und das ganze Team waren wirklich beeindruckend und die bisherigen Ergebnisse haben unsere Erwartungen übertroffen.</t>
  </si>
  <si>
    <t>Eccellente. Il mio giocatore e tutta la squadra sono stati davvero notevoli e i risultati sono al di là di ciò che speravamo.</t>
  </si>
  <si>
    <t>Отличные. Мой спортсмен и вся команда выступили впечатляюще, результаты превзошли все ожидания.</t>
  </si>
  <si>
    <t>Excelente. Meu jogador e toda a equipe foram realmente impressionantes e os resultados superaram nossas expectativas.</t>
  </si>
  <si>
    <t>CONF7_Q2_R1_2_F</t>
  </si>
  <si>
    <t>Our goal was to have the best possible results, so I can say that it’s been a success.</t>
  </si>
  <si>
    <t>Notre effectif a obtenu les meilleurs résultats possibles, donc je peux dire que le bilan est excellent.</t>
  </si>
  <si>
    <t>Unser Ziel war es, die bestmöglichen Ergebnisse zu bekommen, und ich kann sagen, dass wir damit Erfolg hatten.</t>
  </si>
  <si>
    <t>Nuestro objetivo era obtener los mejores resultados posibles, así que puedo decir que ha sido un éxito.</t>
  </si>
  <si>
    <t>Il nostro obiettivo era ottenere i migliori risultati possibili, quindi posso dire che è stato un successo.</t>
  </si>
  <si>
    <t>我们的目标是尽可能取得好成绩，从这个角度看，这个赛季非常成功。</t>
  </si>
  <si>
    <t>Наша цель была добиться максимально возможных результатов, и я могу сказать, что это удалось.</t>
  </si>
  <si>
    <t>Nosso objetivo era ter os melhores resultados possíveis, então posso dizer que foi um sucesso.</t>
  </si>
  <si>
    <t>CONF7_Q2_R1_2_M</t>
  </si>
  <si>
    <t>CONF7_Q2_R1_3_F</t>
  </si>
  <si>
    <t>It’s far beyond what we had hoped for. My player progressed on every level with a much more varied style of play.</t>
  </si>
  <si>
    <t>C’est bien au-dessus de tout ce que nous avions envisagé, mon joueur a progressé dans tous les domaines, proposant un jeu bien plus varié.</t>
  </si>
  <si>
    <t>Es ging weit über das Erhoffte hinaus. Meine Spielerin hat sich auf allen Ebenen weiterentwickelt und einen viel abwechslungsreicheren Spielstil entwickelt.</t>
  </si>
  <si>
    <t>Ha ido mucho mejor de lo que esperábamos. Mi tenista progresó a todos los niveles con un estilo de juego mucho más variado.</t>
  </si>
  <si>
    <t>È molto oltre ciò che avevamo sperato. La mia giocatrice è progredita ad ogni livello con uno stile di gioco molto più vario.</t>
  </si>
  <si>
    <t>远超我们的期望。我的球员在各个方面都有进步，打法也更加多样化。</t>
  </si>
  <si>
    <t>Всё вышло намного лучше, чем мы ожидали. Моя спортсменка прогрессировала во всех аспектах и стала играть гораздо более разнообразно.</t>
  </si>
  <si>
    <t>Superou em muito o que esperávamos. Minha jogadora progrediu em todos os níveis com um estilo de jogo muito mais variado.</t>
  </si>
  <si>
    <t>CONF7_Q2_R1_3_M</t>
  </si>
  <si>
    <t>Es ging weit über das Erhoffte hinaus. Mein Spieler hat sich auf allen Ebenen weiterentwickelt und einen viel abwechslungsreicheren Spielstil entwickelt.</t>
  </si>
  <si>
    <t>È molto oltre ciò che avevamo sperato. Il mio giocatore è progredito ad ogni livello con uno stile di gioco molto più vario.</t>
  </si>
  <si>
    <t>Всё вышло намного лучше, чем мы ожидали. Мой спортсмен прогрессировал во всех аспектах и стал играть гораздо более разнообразно.</t>
  </si>
  <si>
    <t>Superou em muito o que esperávamos. Meu jogador progrediu em todos os níveis com um estilo de jogo muito mais variado.</t>
  </si>
  <si>
    <t>CONF7_Q2_R2_1_F</t>
  </si>
  <si>
    <t>Very good. I hope we'll do even better next season.</t>
  </si>
  <si>
    <t>Très bon, j'espère qu'on fera encore mieux la saison prochaine.</t>
  </si>
  <si>
    <t>Sehr gut. Ich hoffe, dass wir in der nächsten Saison noch besser abschneiden werden.</t>
  </si>
  <si>
    <t>Muy bien, aunque espero que lo hagamos aún mejor la próxima temporada.</t>
  </si>
  <si>
    <t>Molto bene. Spero che la prossima stagione faremo ancora meglio.</t>
  </si>
  <si>
    <t>表现很好，希望下赛季能更上一层楼。</t>
  </si>
  <si>
    <t>Очень хорошо. Надеюсь, в следующем сезоне мы выступим ещё лучше.</t>
  </si>
  <si>
    <t>Muito bom. Espero que façamos ainda melhor na próxima temporada.</t>
  </si>
  <si>
    <t>CONF7_Q2_R2_1_M</t>
  </si>
  <si>
    <t>CONF7_Q2_R2_2_F</t>
  </si>
  <si>
    <t>We had a very good season. Now we’re going to concentrate on getting better results!</t>
  </si>
  <si>
    <t>On a eu une très bonne saison, maintenant on va se concentrer pour avoir de meilleurs résultats !</t>
  </si>
  <si>
    <t>Wir hatten eine sehr gute Saison. Jetzt werden wir uns darauf konzentrieren, noch bessere Ergebnisse zu erzielen!</t>
  </si>
  <si>
    <t>Hemos tenido una muy buena temporada. ¡Ahora nos vamos a centrar en obtener mejores resultados!</t>
  </si>
  <si>
    <t>Abbiamo avuto una stagione molto buona. Ora ci concentreremo per ottenere risultati migliori!</t>
  </si>
  <si>
    <t>我们度过了一个非常成功的赛季。现在我们将专注于取得更好的成绩！</t>
  </si>
  <si>
    <t>У нас был очень хороший сезон. Теперь сосредоточимся на ещё лучших результатах!</t>
  </si>
  <si>
    <t>Tivemos uma temporada muito boa. Agora vamos nos concentrar em obter melhores resultados!</t>
  </si>
  <si>
    <t>CONF7_Q2_R2_2_M</t>
  </si>
  <si>
    <t>CONF7_Q2_R3_1_F</t>
  </si>
  <si>
    <t>It's been a perfect season. I really enjoyed being with {[VAR_TM_FIRSTNAME]} and the rest of the team the whole time!</t>
  </si>
  <si>
    <t>Une saison idyllique, quel pied j'ai pris tout au long de la saison avec {[VAR_TM_FIRSTNAME]} et l'ensemble de l'effectif !</t>
  </si>
  <si>
    <t>Es war eine perfekte Saison. Ich habe die gemeinsame Zeit mit {[VAR_TM_FIRSTNAME]} und dem Rest des Teams wirklich genossen!</t>
  </si>
  <si>
    <t>Ha sido una temporada perfecta. ¡He disfrutado con {[VAR_TM_FIRSTNAME]} y el resto del equipo todo el tiempo!</t>
  </si>
  <si>
    <t>È stata una stagione perfetta. Mi è piaciuto molto stare con {[VAR_TM_FIRSTNAME]} e il resto del team per tutto il tempo!</t>
  </si>
  <si>
    <t>这是一个完美的赛季。我非常享受与{[VAR_TM_FIRSTNAME]}以及团队其他成员共处的时光！</t>
  </si>
  <si>
    <t>Сезон вышел просто идеальным. Я получила огромное удовольствие, работая с {[VAR_TM_FIRSTNAME]} и всей командой!</t>
  </si>
  <si>
    <t>Foi uma temporada perfeita. Adorei estar com {[VAR_TM_FIRSTNAME]} e o resto da equipe o tempo todo!</t>
  </si>
  <si>
    <t>CONF7_Q2_R3_1_M</t>
  </si>
  <si>
    <t>Сезон вышел просто идеальным. Я получил огромное удовольствие, работая с {[VAR_TM_FIRSTNAME]} и всей командой!</t>
  </si>
  <si>
    <t>CONF7_Q2_R3_2_F</t>
  </si>
  <si>
    <t>We had a wonderful season together. I can’t wait to keep up this momentum next season.</t>
  </si>
  <si>
    <t>Nous avons passé une merveilleuse saison tous ensemble. Je n’ai qu’une hâte c’est de continuer sur cette lancée pour la prochaine saison.</t>
  </si>
  <si>
    <t>Wir hatten eine wunderbare Saison zusammen. Ich kann es kaum erwarten, diesen Impuls in der folgenden Saison beizubehalten.</t>
  </si>
  <si>
    <t>Hemos pasado una temporada maravillosa todos juntos. Estoy deseando mantener esta línea la próxima temporada.</t>
  </si>
  <si>
    <t>Abbiamo passato una bellissima stagione insieme. Non vedo l'ora di mantenere questo slancio la prossima stagione.</t>
  </si>
  <si>
    <t>我们一起度过了一个精彩的赛季，迫不及待想在下赛季延续这股势头。</t>
  </si>
  <si>
    <t>У нас был замечательный сезон. С нетерпением жду возможности продолжить в том же духе.</t>
  </si>
  <si>
    <t>Tivemos uma temporada maravilhosa juntas. Mal posso esperar para manter esse ímpeto na próxima temporada.</t>
  </si>
  <si>
    <t>CONF7_Q2_R3_2_M</t>
  </si>
  <si>
    <t>Tivemos uma temporada maravilhosa juntos. Mal posso esperar para manter esse ímpeto na próxima temporada.</t>
  </si>
  <si>
    <t>CONF7_Q2_R4_1_F</t>
  </si>
  <si>
    <t>We had good days and not-so-good days, but what I'll remember most of all is that we've reached a new level.</t>
  </si>
  <si>
    <t>Il y a eu du bon et du mauvais, mais je retiendrais surtout le palier qui a été franchi.</t>
  </si>
  <si>
    <t>Wir hatten gute und weniger gute Tage, doch am meisten in Erinnerung bleiben wird mir, dass wir ein neues Niveau erreicht haben.</t>
  </si>
  <si>
    <t>Hemos tenido días buenos y no tan buenos, pero me quedo con que hemos subido el listón.</t>
  </si>
  <si>
    <t>Abbiamo avuto giorni buoni e giorni meno buoni, ma quello che ricorderò più di tutto è che abbiamo raggiunto un nuovo livello.</t>
  </si>
  <si>
    <t>有高光时刻，也有低谷，但最值得纪念的是我们的整体表现迈上了一个新台阶。</t>
  </si>
  <si>
    <t>Были хорошие и не самые удачные дни, но главное — мы вышли на новый уровень.</t>
  </si>
  <si>
    <t>Tivemos dias bons e dias nem tão bons, mas o que mais vou lembrar é que alcançamos um novo nível.</t>
  </si>
  <si>
    <t>CONF7_Q2_R4_1_M</t>
  </si>
  <si>
    <t>CONF7_Q2_R4_2_F</t>
  </si>
  <si>
    <t>The results aren’t perfect. We’ll have to focus on what went well this season to progress as well as possible.</t>
  </si>
  <si>
    <t>Le bilan n’est pas parfait, il va falloir se concentrer sur ce qui s’est bien passé durant cette saison pour avancer le mieux possible.</t>
  </si>
  <si>
    <t>Die Ergebnisse sind nicht perfekt. Um optimal voranzukommen, müssen wir uns darauf konzentrieren, was in dieser Saison gut gelaufen ist.</t>
  </si>
  <si>
    <t>Los resultados no han sido perfectos. Tendremos que centrarnos en lo que salió bien esta temporada para seguir progresando.</t>
  </si>
  <si>
    <t>I risultati non sono perfetti. Dovremo concentrarci su ciò che è andato bene in questa stagione per progredire nel miglior modo possibile.</t>
  </si>
  <si>
    <t>成绩不算完美，我们得专注总结本赛季的亮点，以求继续提升。</t>
  </si>
  <si>
    <t>Результаты были не идеальными. Нам нужно опираться на то, что получалось, чтобы лучше прогрессировать.</t>
  </si>
  <si>
    <t>Os resultados não foram perfeitos. Teremos que focar no que deu certo nesta temporada para progredir o máximo possível.</t>
  </si>
  <si>
    <t>CONF7_Q2_R4_2_M</t>
  </si>
  <si>
    <t>CONF7_Q2_R5_1_F</t>
  </si>
  <si>
    <t>Meh. I was expecting a lot more from the players, and I have to see what I can do to get things back on track.</t>
  </si>
  <si>
    <t>Médiocre, j’en attendais beaucoup plus de la part des joueurs. Je vais faire mon possible pour rectifier le tir.</t>
  </si>
  <si>
    <t>Uff. Ich habe viel mehr von den Spielern und Spielerinnen erwartet. Jetzt muss ich sehen, was ich tun kann, um alles wieder auf den richtigen Weg zu bringen.</t>
  </si>
  <si>
    <t>Bueh. Esperaba mucho más de mis tenistas y tengo que ver qué puedo hacer para volver a encarrilar las cosas.</t>
  </si>
  <si>
    <t>Bah. Mi aspettavo molto di più dai giocatori e devo vedere cosa posso fare per rimettere le cose in carreggiata.</t>
  </si>
  <si>
    <t>唉，我本来期待选手们有更好表现的，我得想办法让他们重新找回状态。</t>
  </si>
  <si>
    <t>Так себе. Я ожидала гораздо большего от игроков, и мне нужно понять, что делать, чтобы всё исправить.</t>
  </si>
  <si>
    <t>Meh. Esperava muito mais das jogadoras, e preciso ver o que posso fazer para colocar as coisas nos trilhos.</t>
  </si>
  <si>
    <t>CONF7_Q2_R5_1_M</t>
  </si>
  <si>
    <t>Так себе. Я ожидал гораздо большего от игроков, и мне нужно понять, что делать, чтобы всё исправить.</t>
  </si>
  <si>
    <t>Meh. Esperava muito mais dos jogadores, e preciso ver o que posso fazer para colocar as coisas nos trilhos.</t>
  </si>
  <si>
    <t>CONF7_Q2_R5_2_F</t>
  </si>
  <si>
    <t>I was very disappointed with this season. The players didn’t work as hard as usual. I’m going to have to be much stricter to get better results.</t>
  </si>
  <si>
    <t>J’ai été très déçu de cette saison. Les joueurs n’ont pas été aussi rigoureux qu’à leur habitude. Je vais être beaucoup plus stricte pour obtenir de meilleur résultat.</t>
  </si>
  <si>
    <t>Ich war von dieser Saison sehr enttäuscht. Die Spieler und Spielerinnen haben nicht so hart gearbeitet wie sonst. Ich werde wesentlich strenger mit ihnen sein müssen, damit wir bessere Ergebnisse erzielen.</t>
  </si>
  <si>
    <t>Me ha decepcionado mucho esta temporada. Mis tenistas no han trabajado tanto como de costumbre. Tendremos que ser mucho más estrictos para obtener mejores resultados.</t>
  </si>
  <si>
    <t>Questa stagione mi ha molto deluso. I giocatori non hanno lavorato sodo come al solito. Dovrò essere molto più severo per ottenere risultati migliori.</t>
  </si>
  <si>
    <t>我对这个赛季非常失望。球员们没有像往常那样努力。我必须更加严格才能让他们取得更好的成绩。</t>
  </si>
  <si>
    <t>Я очень разочарована этим сезоном. Игроки работали меньше, чем обычно. Мне придётся быть гораздо строже, чтобы добиться лучших результатов.</t>
  </si>
  <si>
    <t>Fiquei muito decepcionada com esta temporada. As jogadoras não se esforçaram tanto quanto o normal. Terei que ser muito mais rigorosa para obter melhores resultados.</t>
  </si>
  <si>
    <t>CONF7_Q2_R5_2_M</t>
  </si>
  <si>
    <t>Я очень разочарован этим сезоном. Игроки работали меньше, чем обычно. Мне придётся быть гораздо строже, чтобы добиться лучших результатов.</t>
  </si>
  <si>
    <t>Fiquei muito decepcionado com esta temporada. Os jogadores não se esforçaram tanto quanto o normal. Terei que ser muito mais rigoroso para obter melhores resultados.</t>
  </si>
  <si>
    <t>CONF7_Q3_F</t>
  </si>
  <si>
    <t>Your player's rise has been meteoric. Do you think he would have had such good results without you?</t>
  </si>
  <si>
    <t>L'ascension de votre joueuse est fulgurante, pensez-vous qu'elle aurait eu de si bons résultats sans vous ?</t>
  </si>
  <si>
    <t>Der Aufstieg Ihrer Spielerin war kometenhaft. Glauben Sie, dass sie ohne Sie so gute Ergebnisse erzielt hätte?</t>
  </si>
  <si>
    <t>El ascenso de tu tenista ha sido meteórico. ¿Crees que hubiera obtenido tan buenos resultados sin ti?</t>
  </si>
  <si>
    <t>L'ascesa della sua giocatrice è stata fulminea. Pensa che avrebbe avuto risultati così buoni senza di lei?</t>
  </si>
  <si>
    <t>您的球员本赛季上升势头惊人。您认为，如果没有您，她还能取得这样的好成绩吗？</t>
  </si>
  <si>
    <t>У вашего игрока был стремительный взлёт. Как думаете, он добился бы таких результатов без вас?</t>
  </si>
  <si>
    <t>A ascensão da sua jogadora foi meteórica. Você acha que ela teria tido resultados tão bons sem você?</t>
  </si>
  <si>
    <t>CONF7_Q3_M</t>
  </si>
  <si>
    <t>L'ascension de votre joueur est fulgurante, pensez-vous qu'il aurait eu de si bons résultats sans vous ?</t>
  </si>
  <si>
    <t>Der Aufstieg Ihres Spielers war kometenhaft. Glauben Sie, dass er ohne Sie so gute Ergebnisse erzielt hätte?</t>
  </si>
  <si>
    <t>L'ascesa del suo giocatore è stata fulminea. Pensa che avrebbe avuto risultati così buoni senza di lei?</t>
  </si>
  <si>
    <t>您的球员本赛季上升势头惊人。您认为，如果没有您，他还能取得这样的好成绩吗？</t>
  </si>
  <si>
    <t>A ascensão do seu jogador foi meteórica. Você acha que ele teria tido resultados tão bons sem você?</t>
  </si>
  <si>
    <t>CONF7_Q3_R1_1_F</t>
  </si>
  <si>
    <t>Well, she has so many great qualities I sometimes think she could win without even training!</t>
  </si>
  <si>
    <t>Elle a tellement de qualité qu'elle pourrait réussir sans entraineur !</t>
  </si>
  <si>
    <t>Tja, sie hat so viele herausragende Qualitäten, dass ich manchmal glaube, sie könnte selbst ohne Training gewinnen!</t>
  </si>
  <si>
    <t>Bueno, tiene tantas cualidades que a veces creo que podría ganar sin siquiera entrenar.</t>
  </si>
  <si>
    <t>Beh, lei ha così tante grandi qualità che a volte penso che potrebbe vincere senza nemmeno allenarsi!</t>
  </si>
  <si>
    <t>嗯，她天赋太好了，有时候我都觉得她不训练都能赢！</t>
  </si>
  <si>
    <t>У неё столько сильных качеств, что иногда мне кажется, она могла бы побеждать даже без тренировок!</t>
  </si>
  <si>
    <t>Bem, ela tem tantas qualidades ótimas que às vezes acho que ela poderia vencer sem nem treinar!</t>
  </si>
  <si>
    <t>CONF7_Q3_R1_1_M</t>
  </si>
  <si>
    <t>Well, he has so many great qualities I sometimes think he could win without even training!</t>
  </si>
  <si>
    <t>Il a tellement de qualité qu'il pourrait réussir sans entraineur !</t>
  </si>
  <si>
    <t>Tja, er hat so viele herausragende Qualitäten, dass ich manchmal glaube, er könnte selbst ohne Training gewinnen!</t>
  </si>
  <si>
    <t>Beh, lui ha così tante grandi qualità che a volte penso che potrebbe vincere senza nemmeno allenarsi!</t>
  </si>
  <si>
    <t>嗯，他天赋太好了，有时候我都觉得他不训练都能赢！</t>
  </si>
  <si>
    <t>У него столько сильных качеств, что иногда мне кажется, он мог бы побеждать даже без тренировок!</t>
  </si>
  <si>
    <t>Bem, ele tem tantas qualidades ótimas que às vezes acho que ele poderia vencer sem nem treinar!</t>
  </si>
  <si>
    <t>CONF7_Q3_R1_2_F</t>
  </si>
  <si>
    <t>She’s a hard worker at practice and fun to be around. I’m the one who should feel lucky she chose me!</t>
  </si>
  <si>
    <t>Elle est sérieuse à l'entrainement, agréable à vivre, c'est moi qui devrais être heureux qu'elle m'ait choisi !</t>
  </si>
  <si>
    <t>Sie trainiert hart, die Zusammenarbeit mit ihr macht eine Menge Spaß. Ich sollte mich stattdessen glücklich schätzen, dass sie sich für mich entschieden hat!</t>
  </si>
  <si>
    <t>Es una gran trabajadora en los entrenamientos, además de muy divertida. ¡Soy yo quien debería alegrarme de que me haya elegido!</t>
  </si>
  <si>
    <t>È una gran lavoratrice negli allenamenti e divertente da frequentare. Sono io quello che dovrebbe sentirsi fortunato che lei abbia scelto me!</t>
  </si>
  <si>
    <t>她训练时非常刻苦，人也很好相处。真正幸运的人是我，她选择了我！</t>
  </si>
  <si>
    <t>Она невероятно трудолюбива и приятна в общении. Это мне повезло, что она выбрала именно меня!</t>
  </si>
  <si>
    <t>Ela é uma trabalhadora árdua nos treinos e é divertida de se ter por perto. Eu é que deveria me sentir sortuda por ela ter me escolhido!</t>
  </si>
  <si>
    <t>CONF7_Q3_R1_2_M</t>
  </si>
  <si>
    <t>He’s a hard worker at practice and fun to be around. I’m the one who should feel lucky he chose me!</t>
  </si>
  <si>
    <t>Il est sérieux à l'entrainement, agréable à vivre, c'est moi qui devrais être heureux qu'il m'ait choisi !</t>
  </si>
  <si>
    <t>Er trainiert hart, die Zusammenarbeit mit ihm macht eine Menge Spaß. Ich sollte mich stattdessen glücklich schätzen, dass er sich für mich entschieden hat!</t>
  </si>
  <si>
    <t>Es un gran trabajador en los entrenamientos, además de muy divertido. ¡Soy yo quien debería alegrarme de que me haya elegido!</t>
  </si>
  <si>
    <t>È un gran lavoratore negli allenamenti e divertente da frequentare. Sono io quello che dovrebbe sentirsi fortunato che lui abbia scelto me!</t>
  </si>
  <si>
    <t>他训练时非常刻苦，人也很好相处。真正幸运的人是我，他选择了我！</t>
  </si>
  <si>
    <t>Он невероятно трудолюбив и приятен в общении. Это мне повезло, что он выбрал именно меня!</t>
  </si>
  <si>
    <t>Ele é um trabalhador árduo nos treinos e é divertido de se ter por perto. Eu é que deveria me sentir sortudo por ele ter me escolhido!</t>
  </si>
  <si>
    <t>CONF7_Q3_R2_1_F</t>
  </si>
  <si>
    <t>We're a team. I wouldn't be here without her, and she wouldn't be here without me.</t>
  </si>
  <si>
    <t>On forme une d'équipe, je ne serai pas là sans elle tout comme elle ne serait pas là sans moi.</t>
  </si>
  <si>
    <t>Wir sind ein Team. Ohne sie wäre ich nicht hier, und ebenso wenig wäre sie ohne mich dort, wo sie heute ist.</t>
  </si>
  <si>
    <t>Somos un equipo. No estaría aquí sin ella, y ella no estaría aquí sin mí.</t>
  </si>
  <si>
    <t>Siamo una squadra. Non sarei qui senza di lei e lei non sarebbe qui senza di me.</t>
  </si>
  <si>
    <t>我们是一个团队。没有她就没有我的今天，没有我也没有她的今天。</t>
  </si>
  <si>
    <t>Мы — команда. Меня бы не было здесь без неё, и её бы не было здесь без меня.</t>
  </si>
  <si>
    <t>Somos uma equipe. Eu não estaria aqui sem ela, e ela não estaria aqui sem mim.</t>
  </si>
  <si>
    <t>CONF7_Q3_R2_1_M</t>
  </si>
  <si>
    <t>We're a team. I wouldn't be here without him, and he wouldn't be here without me.</t>
  </si>
  <si>
    <t>On forme une d'équipe, je ne serai pas là sans lui tout comme il ne serait pas là sans moi.</t>
  </si>
  <si>
    <t>Wir sind ein Team. Ohne ihn wäre ich nicht hier, und ebenso wenig wäre er ohne mich dort, wo er heute ist.</t>
  </si>
  <si>
    <t>Somos un equipo. No estaría aquí sin él, y él no estaría aquí sin mí.</t>
  </si>
  <si>
    <t>Siamo una squadra. Non sarei qui senza di lui e lui non sarebbe qui senza di me.</t>
  </si>
  <si>
    <t>我们是一个团队。没有他就没有我的今天，没有我也没有他的今天。</t>
  </si>
  <si>
    <t>Мы — команда. Меня бы не было здесь без него, и его бы не было здесь без меня.</t>
  </si>
  <si>
    <t>Somos uma equipe. Eu não estaria aqui sem ele, e ele não estaria aqui sem mim.</t>
  </si>
  <si>
    <t>CONF7_Q3_R2_2_F</t>
  </si>
  <si>
    <t>I’d like to say it’s 50/50. I bring her a lot and help her progress every day. But she’s the one who’s out there on the court.</t>
  </si>
  <si>
    <t>J'ai envie de vous dire que c'est du 50/50, je lui apporte énormément et je le fais progresser au quotidien. Néanmoins, c'est bien elle qui se bat sur le court.</t>
  </si>
  <si>
    <t>Ich würde sagen 50/50. Ich unterstütze sie täglich und helfe ihr viel dabei, Fortschritte zu machen. Am Ende ist sie aber diejenige, die draußen auf dem Platz steht.</t>
  </si>
  <si>
    <t>Me gustaría decir que hemos ido a medias. Le aporto mucho y la ayudo a progresar todos los días, pero ella es la que está en el campo.</t>
  </si>
  <si>
    <t>Vorrei dire che è 50/50. Le do molto e la aiuto a progredire ogni giorno. Ma è lei quella che è in campo.</t>
  </si>
  <si>
    <t>我想说我们是五五开吧。我每天都在帮助她成长，但真正站上球场拼搏的人是她。</t>
  </si>
  <si>
    <t>Хотелось бы сказать, что всё наполовину. Я многому её учу и помогаю расти каждый день. Но именно она выходит на корт.</t>
  </si>
  <si>
    <t>Gostaria de dizer que é 50/50. Eu trago muito para ela e a ajudo a progredir todos os dias. Mas é ela quem está lá na quadra.</t>
  </si>
  <si>
    <t>CONF7_Q3_R2_2_M</t>
  </si>
  <si>
    <t>I’d like to say it’s 50/50. I bring him a lot and help him progress every day. But he’s the one who’s out there on the court.</t>
  </si>
  <si>
    <t>J'ai envie de vous dire que c'est du 50/50, je lui apporte énormément et je le fais progresser au quotidien. Néanmoins, c'est bien lui qui se bat sur le court.</t>
  </si>
  <si>
    <t>Ich würde sagen 50/50. Ich unterstütze ihn täglich und helfe ihm viel dabei, Fortschritte zu machen. Am Ende ist er aber derjenige, der draußen auf dem Platz steht.</t>
  </si>
  <si>
    <t>Me gustaría decir que hemos ido a medias. Le aporto mucho y lo ayudo a progresar todos los días, pero él es el que está en el campo.</t>
  </si>
  <si>
    <t>Vorrei dire che è 50/50. Gli do molto e lo aiuto a progredire ogni giorno. Ma è lui che è in campo.</t>
  </si>
  <si>
    <t>我想说我们是五五开吧。我每天都在帮助他成长，但真正站上球场拼搏的人是他。</t>
  </si>
  <si>
    <t>Хотелось бы сказать, что всё наполовину. Я многому его учу и помогаю расти каждый день. Но именно он выходит на корт.</t>
  </si>
  <si>
    <t>Eu diria que é 50/50. Eu trago muito para ele e o ajudo a progredir todos os dias. Mas é ele quem está lá na quadra.</t>
  </si>
  <si>
    <t>CONF7_Q3_R3_1_F</t>
  </si>
  <si>
    <t>With the best trainer in the world, I think her success was pretty much guaranteed.</t>
  </si>
  <si>
    <t>Je suis la meilleure entraineur du monde, l'inverse m'aurait surpris.</t>
  </si>
  <si>
    <t>Mit dem besten Trainer der Welt war ihr Erfolg praktisch garantiert.</t>
  </si>
  <si>
    <t>Con el mejor entrenador del mundo, creo que su éxito estaba prácticamente garantizado.</t>
  </si>
  <si>
    <t>Con il miglior allenatore del mondo, penso che il suo successo fosse praticamente garantito.</t>
  </si>
  <si>
    <t>拥有世界上最优秀的教练，我认为她的成功几乎是必然的。</t>
  </si>
  <si>
    <t>С лучшим тренером в мире её успех был почти гарантирован.</t>
  </si>
  <si>
    <t>Com a melhor treinadora do mundo, acho que o sucesso dela era praticamente garantido.</t>
  </si>
  <si>
    <t>CONF7_Q3_R3_1_M</t>
  </si>
  <si>
    <t>With the best trainer in the world, I think his success was pretty much guaranteed.</t>
  </si>
  <si>
    <t>Je suis le meilleur entraineur du monde, l'inverse m'aurait surpris.</t>
  </si>
  <si>
    <t>Mit dem besten Trainer der Welt war sein Erfolg praktisch garantiert.</t>
  </si>
  <si>
    <t>拥有世界上最优秀的教练，我认为他的成功几乎是必然的。</t>
  </si>
  <si>
    <t>С лучшим тренером в мире его успех был почти гарантирован.</t>
  </si>
  <si>
    <t>Com o melhor treinador do mundo, acho que o sucesso dele era praticamente garantido.</t>
  </si>
  <si>
    <t>CONF7_Q3_R3_2_F</t>
  </si>
  <si>
    <t>Her meteoric rise is only logical. Everything I touch turns to gold.</t>
  </si>
  <si>
    <t>Son ascension fulgurante est logique, tout ce que je touche se transforme en or.</t>
  </si>
  <si>
    <t>Ihr kometenhafter Aufstieg ist nur logisch. Alles, was ich anfasse, verwandelt sich in Gold.</t>
  </si>
  <si>
    <t>Su meteórico ascenso es lógico. Todo lo que toco se convierte en oro.</t>
  </si>
  <si>
    <t>La sua ascesa fulminea è logica. Tutto quello che tocco si trasforma in oro.</t>
  </si>
  <si>
    <t>她的飞速崛起是理所当然的，凡我经手之事必能成功。</t>
  </si>
  <si>
    <t>Её стремительный взлёт вполне логичен. Всё, к чему я прикасаюсь, превращается в золото.</t>
  </si>
  <si>
    <t>A ascensão meteórica dela é apenas lógica. Tudo que eu toco vira ouro.</t>
  </si>
  <si>
    <t>CONF7_Q3_R3_2_M</t>
  </si>
  <si>
    <t>His meteoric rise is only logical. Everything I touch turns to gold.</t>
  </si>
  <si>
    <t>Sein kometenhafter Aufstieg ist nur logisch. Alles, was ich anfasse, verwandelt sich in Gold.</t>
  </si>
  <si>
    <t>他的飞速崛起是理所当然的，凡我经手之事必能成功。</t>
  </si>
  <si>
    <t>Его стремительный взлёт вполне логичен. Всё, к чему я прикасаюсь, превращается в золото.</t>
  </si>
  <si>
    <t>A ascensão meteórica dele é apenas lógica. Tudo que eu toco vira ouro.</t>
  </si>
  <si>
    <t>CONF7_Q3_R4_1_F</t>
  </si>
  <si>
    <t>I can't believe you're seriously asking me that. Disrespect me like that again and I won't answer any more of your questions.</t>
  </si>
  <si>
    <t>Vous vous posez sérieusement la question ? Continuez à me manquer de respect et je ne répondrai plus à vos questions.</t>
  </si>
  <si>
    <t>Ich kann nicht glauben, dass Sie mich das ernsthaft fragen. Wenn Sie mich noch einmal so respektlos behandeln, werde ich keine einzige Ihrer Fragen mehr beantworten.</t>
  </si>
  <si>
    <t>No puedo creer que me estés preguntando eso en serio. Vuelve a faltarme al respeto y no te respondo a más preguntas.</t>
  </si>
  <si>
    <t>Non posso credere che me lo chieda seriamente. Mi manchi di rispetto in questo modo ancora una volta e non risponderò più alle sue domande.</t>
  </si>
  <si>
    <t>我真不敢相信你会问这种问题。再这样不尊重我一次，我就不接受采访了。</t>
  </si>
  <si>
    <t>Не верю, что вы всерьёз спрашиваете такое. Ещё раз проявите неуважение — и я больше не буду отвечать на ваши вопросы.</t>
  </si>
  <si>
    <t>Não acredito que você está me perguntando isso seriamente. Desrespeite-me assim de novo e eu não responderei mais às suas perguntas.</t>
  </si>
  <si>
    <t>CONF7_Q3_R4_1_M</t>
  </si>
  <si>
    <t>CONF7_Q3_R4_2_F</t>
  </si>
  <si>
    <t>What do you think?</t>
  </si>
  <si>
    <t>A votre avis ?</t>
  </si>
  <si>
    <t>Was glauben Sie?</t>
  </si>
  <si>
    <t>¿Tú qué piensas?</t>
  </si>
  <si>
    <t>Che ne dice?</t>
  </si>
  <si>
    <t>你觉得呢？</t>
  </si>
  <si>
    <t>А вы как думаете?</t>
  </si>
  <si>
    <t>O que você acha?</t>
  </si>
  <si>
    <t>CONF7_Q3_R4_2_M</t>
  </si>
  <si>
    <t>CONF7_Q4_F</t>
  </si>
  <si>
    <t>Have you pinpointed any of {[VAR_KEY_TM_FULLNAME]}'s weak spots to focus on before the next season starts?</t>
  </si>
  <si>
    <t>Avez-vous déjà ciblé les principaux points faibles de {[VAR_KEY_TM_FULLNAME]} afin de pouvoir les corriger avant le début de la prochaine saison ?</t>
  </si>
  <si>
    <t>Haben Sie irgendwelche Schwachpunkte von {[VAR_KEY_TM_FULLNAME]} festgestellt, auf die Sie sich vor der nächsten Saison konzentrieren wollen?</t>
  </si>
  <si>
    <t>¿Has identificado algún punto débil de {[VAR_KEY_TM_FULLNAME]} en el que centrarte antes de que comience la próxima temporada?</t>
  </si>
  <si>
    <t>Ha individuato qualcuno dei punti deboli di {[VAR_KEY_TM_FULLNAME]} su cui concentrarsi prima dell'inizio della prossima stagione?</t>
  </si>
  <si>
    <t>在下一赛季开始前，您是否已经找出{[VAR_KEY_TM_FULLNAME]}需要重点改进的薄弱环节？</t>
  </si>
  <si>
    <t>Определили ли вы слабые стороны {[VAR_KEY_TM_FULLNAME]}, над которыми нужно поработать перед началом следующего сезона?</t>
  </si>
  <si>
    <t>Você identificou algum ponto fraco de {[VAR_KEY_TM_FULLNAME]} para focar antes do início da próxima temporada?</t>
  </si>
  <si>
    <t>CONF7_Q4_M</t>
  </si>
  <si>
    <t>CONF7_Q4_R1_1_F</t>
  </si>
  <si>
    <t>She played a lot of matches before this season, and that allowed me to see certain weaknesses. We still have a few weeks to get back to work and make sure she's improved before the beginning of the season.</t>
  </si>
  <si>
    <t>Elle a disputé beaucoup de match cette saison, j'ai eu l'occasion de constater ses faiblesses. On a quelques semaines pour pouvoir travailler et revenir à un meilleur niveau en début de saison.</t>
  </si>
  <si>
    <t>Vor dieser Saison hat sie bereits zahlreiche Spiele bestritten, daher konnte ich gewisse Schwächen ablesen. Wir haben noch ein paar Wochen Zeit, um daran zu arbeiten und bis zum Beginn der Saison ihre Fortschritte zu garantieren.</t>
  </si>
  <si>
    <t>Ha jugado muchos partidos antes de esta temporada y eso me ha permitido detectar ciertas debilidades. Aún quedan unas semanas para trabajar y asegurarnos de que ha mejorado antes del comienzo de la temporada.</t>
  </si>
  <si>
    <t>Ha giocato molte partite prima di questa stagione e questo mi ha permesso di vedere alcuni punti deboli. Abbiamo ancora qualche settimana per tornare al lavoro e assicurarci che sia migliorata prima dell'inizio della stagione.</t>
  </si>
  <si>
    <t>她在本赛季前参加了大量比赛，这让我看到了某些不足之处。我们还有几周时间重新投入训练，确保她在新赛季开始前取得进步。</t>
  </si>
  <si>
    <t>До этого сезона она сыграла много матчей, и это позволило мне увидеть определённые слабости. У нас ещё есть несколько недель, чтобы поработать и убедиться, что она улучшится к началу сезона.</t>
  </si>
  <si>
    <t>Ela jogou muitas partidas antes desta temporada, e isso me permitiu ver certas fraquezas. Ainda temos algumas semanas para voltar ao trabalho e garantir que ela tenha melhorado antes do início da temporada.</t>
  </si>
  <si>
    <t>CONF7_Q4_R1_1_M</t>
  </si>
  <si>
    <t>He played a lot of matches before this season, and that allowed me to see certain weaknesses. We still have a few weeks to get back to work and make sure he's improved before the beginning of the season.</t>
  </si>
  <si>
    <t>Il a disputé beaucoup de match cette saison, j'ai eu l'occasion de constater ses faiblesses. On a quelques semaines pour pouvoir travailler et revenir à un meilleur niveau en début de saison.</t>
  </si>
  <si>
    <t>Vor dieser Saison hat er bereits zahlreiche Spiele bestritten, daher konnte ich gewisse Schwächen ablesen. Wir haben noch ein paar Wochen Zeit, um daran zu arbeiten und bis zum Beginn der Saison ihre Fortschritte zu garantieren.</t>
  </si>
  <si>
    <t>Ha giocato molte partite prima di questa stagione e questo mi ha permesso di vedere alcuni punti deboli. Abbiamo ancora qualche settimana per tornare al lavoro e assicurarci che sia migliorato prima dell'inizio della stagione.</t>
  </si>
  <si>
    <t>他在本赛季前参加了大量比赛，这让我看到了某些不足之处。我们还有几周时间重新投入训练，确保他在新赛季开始前取得进步。</t>
  </si>
  <si>
    <t>До этого сезона он сыграл много матчей, и это позволило мне увидеть определённые слабости. У нас ещё есть несколько недель, чтобы поработать и убедиться, что он улучшится к началу сезона.</t>
  </si>
  <si>
    <t>Ele jogou muitas partidas antes desta temporada, e isso me permitiu ver certas fraquezas. Ainda temos algumas semanas para voltar ao trabalho e garantir que ele tenha melhorado antes do início da temporada.</t>
  </si>
  <si>
    <t>CONF7_Q4_R1_2_F</t>
  </si>
  <si>
    <t>We’ve already worked hard all season long. We know our strengths and our weaknesses. We’ll keep on working the same way.</t>
  </si>
  <si>
    <t>On a déjà beaucoup travaillé tout au long de la saison. On sait ce qu'on fait de bien et de moins bien. On va simplement continuer à travailler de la même manière.</t>
  </si>
  <si>
    <t>Wir haben schon die ganze Saison über hart trainiert. Wir kennen unsere Stärken und unsere Schwächen. Wir werden auf die gleiche Weise weiterarbeiten.</t>
  </si>
  <si>
    <t>Ya hemos trabajado mucho durante toda la temporada. Conocemos nuestras fortalezas y nuestras debilidades. Seguiremos trabajando de la misma forma.</t>
  </si>
  <si>
    <t>Abbiamo già lavorato duramente per tutta la stagione. Conosciamo i nostri punti di forza e le nostre debolezze. Continueremo a lavorare allo stesso modo.</t>
  </si>
  <si>
    <t>我们整个赛季都非常努力。我们清楚自己的优缺点，会继续保持这样的训练方式。</t>
  </si>
  <si>
    <t>Мы уже усердно трудились весь сезон. Мы знаем свои сильные и слабые стороны. Будем продолжать работать так же.</t>
  </si>
  <si>
    <t>Nós já trabalhamos duro a temporada toda. Conhecemos nossos pontos fortes e fracos. Continuaremos trabalhando da mesma forma.</t>
  </si>
  <si>
    <t>CONF7_Q4_R1_2_M</t>
  </si>
  <si>
    <t>CONF7_Q4_R2_1_F</t>
  </si>
  <si>
    <t>Honestly, there aren't many weak spots. She's already a good all-rounder and I'm not sure there's much that can be improved upon.</t>
  </si>
  <si>
    <t>Elle a peu de lacunes, c'est déjà un joueuse complète, j'ai du mal à me dire qu'elle peut encore progresser.</t>
  </si>
  <si>
    <t>Ehrlich gesagt gibt es nicht viele Schwachpunkte. Sie ist bereits ein echtes Allroundtalent. Ich bin nicht sicher, ob es da noch viel zu verbessern gibt.</t>
  </si>
  <si>
    <t>Honestamente, no tiene muchos puntos débiles. Ya es una buena todoterreno y no tengo claro que se pueda mejorar mucho.</t>
  </si>
  <si>
    <t>Onestamente, non ci sono molti punti deboli. È già una brava tuttofare e non credo che ci sia molto da migliorare.</t>
  </si>
  <si>
    <t>说实话，她几乎没有什么短板。她已经是个非常全面的球员了，没什么可改进的地方。</t>
  </si>
  <si>
    <t>Честно говоря, слабых мест почти нет. Она уже отличный универсальный игрок, и я не уверен, что тут можно много улучшить.</t>
  </si>
  <si>
    <t>Honestamente, não há muitos pontos fracos. Ela já é uma boa jogadora completa e não tenho certeza se há muito que possa ser melhorado.</t>
  </si>
  <si>
    <t>CONF7_Q4_R2_1_M</t>
  </si>
  <si>
    <t>Honestly, there aren't many weak spots. He's already a good all-rounder and I'm not sure there's much that can be improved upon.</t>
  </si>
  <si>
    <t>Il a peu de lacunes, c'est déjà un joueur complet, j'ai du mal à me dire qu'il peut encore progresser.</t>
  </si>
  <si>
    <t>Ehrlich gesagt gibt es nicht viele Schwachpunkte. Er ist bereits ein echtes Allroundtalent. Ich bin nicht sicher, ob es da noch viel zu verbessern gibt.</t>
  </si>
  <si>
    <t>Honestamente, no tiene muchos puntos débiles. Ya es un buen todoterreno y no tengo claro que se pueda mejorar mucho.</t>
  </si>
  <si>
    <t>Onestamente, non ci sono molti punti deboli. È già un bravo tuttofare e non credo che ci sia molto da migliorare.</t>
  </si>
  <si>
    <t>说实话，他几乎没有什么短板。他已经是个非常全面的球员了，没什么可改进的地方。</t>
  </si>
  <si>
    <t>Честно говоря, слабых мест почти нет. Он уже отличный универсальный игрок, и я не уверен, что тут можно много улучшить.</t>
  </si>
  <si>
    <t>Honestamente, não há muitos pontos fracos. Ele já é um bom jogador completo e não tenho certeza se há muito que possa ser melhorado.</t>
  </si>
  <si>
    <t>CONF7_Q4_R2_2_F</t>
  </si>
  <si>
    <t>She’s already exceptional. She doesn’t have much room for improvement. She mostly just needs to rest to be ready for next year.</t>
  </si>
  <si>
    <t>Son niveau est déjà exceptionnel, sa marge progression me paraît faible. Elle a surtout besoin de récupérer en vue de l’année prochaine.</t>
  </si>
  <si>
    <t>Sie ist bereits außergewöhnlich gut. Bei ihr gibt es nicht mehr viel Raum für Verbesserungen. Hauptsächlich muss sie sich erholen, um bereit für das nächste Jahr zu sein.</t>
  </si>
  <si>
    <t>Ella ya es excepcional. No tiene mucho margen de mejora. Principalmente, necesita descansar para estar lista para el próximo año.</t>
  </si>
  <si>
    <t>È già eccezionale. Non ha molti margini di miglioramento. Per lo più ha solo bisogno di riposare per essere pronta per il prossimo anno.</t>
  </si>
  <si>
    <t>她已经很出色了，提升空间不大。现在最重要的是休息，为下个赛季蓄力。</t>
  </si>
  <si>
    <t>Она уже выдающийся игрок. Ей особо нечего улучшать. Ей в основном нужно отдохнуть, чтобы быть готовой к следующему году.</t>
  </si>
  <si>
    <t>Ela já é excepcional. Ela não tem muito espaço para melhorias. Ela principalmente precisa descansar para estar pronta para o próximo ano.</t>
  </si>
  <si>
    <t>CONF7_Q4_R2_2_M</t>
  </si>
  <si>
    <t>He’s already exceptional. He doesn’t have much room for improvement. He mostly just needs to rest to be ready for next year.</t>
  </si>
  <si>
    <t>Son niveau est déjà exceptionnel, sa marge progression me paraît faible. Il a surtout besoin de récupérer en vue de l’année prochaine.</t>
  </si>
  <si>
    <t>Er ist bereits außergewöhnlich gut. Bei ihm gibt es nicht mehr viel Raum für Verbesserungen. Hauptsächlich muss er sich erholen, um bereit für das nächste Jahr zu sein.</t>
  </si>
  <si>
    <t>Él ya es excepcional. No tiene mucho margen de mejora. Principalmente, necesita descansar para estar listo para el próximo año.</t>
  </si>
  <si>
    <t>È già eccezionale. Non ha molti margini di miglioramento. Per lo più ha solo bisogno di riposare per essere pronto per il prossimo anno.</t>
  </si>
  <si>
    <t>他已经很出色了，提升空间不大。现在最重要的是休息，为下个赛季蓄力。</t>
  </si>
  <si>
    <t>Он уже выдающийся игрок. Ему особо нечего улучшать. Ему в основном нужно отдохнуть, чтобы быть готовым к следующему году.</t>
  </si>
  <si>
    <t>Ele já é excepcional. Ele não tem muito espaço para melhorias. Ele principalmente precisa descansar para estar pronto para o próximo ano.</t>
  </si>
  <si>
    <t>CONF7_Q4_R3_1_F</t>
  </si>
  <si>
    <t>She has so many it's difficult to know where to start!</t>
  </si>
  <si>
    <t>Elle en a tellement que j'ai bien peur que la trêve soit trop courte !</t>
  </si>
  <si>
    <t>Sie hat so viele davon, dass ich gar nicht weiß, wo ich anfangen soll!</t>
  </si>
  <si>
    <t>¡Tiene tantos que es difícil saber por dónde empezar!</t>
  </si>
  <si>
    <t>Ne ha così tanti che è difficile sapere da dove cominciare!</t>
  </si>
  <si>
    <t>她的问题太多了，都不知道该从哪儿开始！</t>
  </si>
  <si>
    <t>У неё столько слабых мест, что даже сложно понять, с чего начать!</t>
  </si>
  <si>
    <t>Ela tem tantos que é difícil saber por onde começar!</t>
  </si>
  <si>
    <t>CONF7_Q4_R3_1_M</t>
  </si>
  <si>
    <t>He has so many it's difficult to know where to start!</t>
  </si>
  <si>
    <t>Il en a tellement que j'ai bien peur que la trêve soit trop courte !</t>
  </si>
  <si>
    <t>Er hat so viele davon, dass ich gar nicht weiß, wo ich anfangen soll!</t>
  </si>
  <si>
    <t>他的问题太多了，都不知道该从哪儿开始！</t>
  </si>
  <si>
    <t>У него столько слабых мест, что даже сложно понять, с чего начать!</t>
  </si>
  <si>
    <t>Ele tem tantos que é difícil saber por onde começar!</t>
  </si>
  <si>
    <t>CONF7_Q4_R3_2_F</t>
  </si>
  <si>
    <t>I know her weaknesses. We’ve got our work cut out for us.</t>
  </si>
  <si>
    <t>Je connais ses points faibles, c'est un véritable chantier qui nous attend.</t>
  </si>
  <si>
    <t>Ich kenne ihre Schwächen. Wir haben noch viel Arbeit vor uns.</t>
  </si>
  <si>
    <t>Conozco sus debilidades. Tenemos mucho trabajo por delante.</t>
  </si>
  <si>
    <t>Conosco i suoi punti deboli. Abbiamo il nostro bel daffare.</t>
  </si>
  <si>
    <t>我清楚她的不足，我们面临艰巨的任务。</t>
  </si>
  <si>
    <t>Я знаю её слабые стороны. Работы у нас — непочатый край.</t>
  </si>
  <si>
    <t>Eu conheço os pontos fracos dela. Temos muito trabalho pela frente.</t>
  </si>
  <si>
    <t>CONF7_Q4_R3_2_M</t>
  </si>
  <si>
    <t>I know his weaknesses. We’ve got our work cut out for us.</t>
  </si>
  <si>
    <t>Ich kenne seine Schwächen. Wir haben noch viel Arbeit vor uns.</t>
  </si>
  <si>
    <t>我清楚他的不足，我们面临艰巨的任务。</t>
  </si>
  <si>
    <t>Я знаю его слабые стороны. Работы у нас — непочатый край.</t>
  </si>
  <si>
    <t>Eu conheço os pontos fracos dele. Temos muito trabalho pela frente.</t>
  </si>
  <si>
    <t>CONF7_Q4_R4_1_F</t>
  </si>
  <si>
    <t>At my level, a trainer doesn't miss a thing. There's no rest for the wicked - she's going to have to work hard to reach her goals!</t>
  </si>
  <si>
    <t>Un entraineur de ma renommée voit tout. Pas de place au repos, elle doit travailler dur pour atteindre les objectifs !</t>
  </si>
  <si>
    <t>Einem Trainer auf meinem Niveau entgeht nichts. Ich gönne ihr keine Pause – sie wird ranklotzen müssen, um ihre Ziele zu erreichen!</t>
  </si>
  <si>
    <t>En mi nivel, a un entrenador no se le escapa nada. No hay tiempo para descansar: ¡tendrá que trabajar mucho para alcanzar sus metas!</t>
  </si>
  <si>
    <t>Al mio livello, un allenatore non si lascia sfuggire nulla. Altro che riposo: dovrà lavorare sodo per raggiungere i suoi obiettivi!</t>
  </si>
  <si>
    <t>以我的水平，不会漏掉任何细节。我们没有时间懈怠——她得全力以赴，才能实现目标！</t>
  </si>
  <si>
    <t>На моём уровне тренер ничего не упускает. Некогда расслабляться — ей придётся усердно работать, чтобы достичь своих целей!</t>
  </si>
  <si>
    <t>No meu nível, um treinador não perde nada. Não há descanso para os fracos - ela terá que trabalhar duro para alcançar seus objetivos!</t>
  </si>
  <si>
    <t>CONF7_Q4_R4_1_M</t>
  </si>
  <si>
    <t>At my level, a trainer doesn't miss a thing. There's no rest for the wicked - he's going to have to work hard to reach his goals!</t>
  </si>
  <si>
    <t>Un entraineur de ma renommée voit tout. Pas de place au repos, il doit travailler dur pour atteindre les objectifs !</t>
  </si>
  <si>
    <t>Einem Trainer auf meinem Niveau entgeht nichts. Ich gönne ihm keine Pause – er wird ranklotzen müssen, um seine Ziele zu erreichen!</t>
  </si>
  <si>
    <t>以我的水平，不会漏掉任何细节。我们没有时间懈怠——他得全力以赴，才能实现目标！</t>
  </si>
  <si>
    <t>На моём уровне тренер ничего не упускает. Некогда расслабляться — ему придётся усердно работать, чтобы достичь своих целей!</t>
  </si>
  <si>
    <t>No meu nível, um treinador não perde nada. Não há descanso para os fracos - ele terá que trabalhar duro para alcançar seus objetivos!</t>
  </si>
  <si>
    <t>CONF7_Q4_R4_2_F</t>
  </si>
  <si>
    <t>You can count on me, you’ll be seeing a completely transformed {[VAR_KEY_TM_FULLNAME]} next season.</t>
  </si>
  <si>
    <t>Comptez sur mon œil de lynx pour voir une {[VAR_KEY_TM_FULLNAME]} transformé la saison prochaine.</t>
  </si>
  <si>
    <t>Sie können sich darauf verlassen, dass {[VAR_KEY_TM_FULLNAME]} in der nächsten Saison völlig anders auftreten wird.</t>
  </si>
  <si>
    <t>Confía en mí: verás cómo {[VAR_KEY_TM_FULLNAME]} se transforma completamente la próxima temporada.</t>
  </si>
  <si>
    <t>Può contare su di me, vedrete una {[VAR_KEY_TM_FULLNAME]} completamente trasformata la prossima stagione.</t>
  </si>
  <si>
    <t>相信我，下赛季你们会看到一个脱胎换骨的{[VAR_KEY_TM_FULLNAME]}。</t>
  </si>
  <si>
    <t>Можете на меня рассчитывать — в следующем сезоне вы увидите совершенно обновлённую версию {[VAR_KEY_TM_FULLNAME]}.</t>
  </si>
  <si>
    <t>Pode contar comigo, você verá uma {[VAR_KEY_TM_FULLNAME]} completamente transformada na próxima temporada.</t>
  </si>
  <si>
    <t>CONF7_Q4_R4_2_M</t>
  </si>
  <si>
    <t>Comptez sur mon œil de lynx pour voir un {[VAR_KEY_TM_FULLNAME]} transformé la saison prochaine.</t>
  </si>
  <si>
    <t>Può contare su di me, vedrete un {[VAR_KEY_TM_FULLNAME]} completamente trasformato la prossima stagione.</t>
  </si>
  <si>
    <t>Pode contar comigo, você verá um {[VAR_KEY_TM_FULLNAME]} completamente transformado na próxima temporada.</t>
  </si>
  <si>
    <t>CONF7_Q5_F</t>
  </si>
  <si>
    <t>{[MEDIA/CONF7_Q2_F]}</t>
  </si>
  <si>
    <t>CONF7_Q5_M</t>
  </si>
  <si>
    <t>{[MEDIA/CONF7_Q2_M]}</t>
  </si>
  <si>
    <t>CONF7_Q5_R1_1_F</t>
  </si>
  <si>
    <t>I have mixed feelings obviously, but let's focus on the positive. We just have to keep working to get more solid results.</t>
  </si>
  <si>
    <t>Forcément mitigé mais je retiendrais le positif, il faut que l'on progresse encore pour avoir des résultats plus réguliers.</t>
  </si>
  <si>
    <t>Ich habe natürlich gemischte Gefühle, doch konzentrieren wir uns besser auf die positiven Aspekte. Wir müssen einfach weiterarbeiten, um noch solidere Ergebnisse zu erzielen.</t>
  </si>
  <si>
    <t>Obviamente tengo sentimientos encontrados, pero centrémonos en lo positivo. Solo tenemos que seguir trabajando para obtener resultados más sólidos.</t>
  </si>
  <si>
    <t>Ovviamente ho sentimenti contrastanti, ma concentriamoci sugli aspetti positivi. Dobbiamo solo continuare a lavorare per ottenere risultati più regolari.</t>
  </si>
  <si>
    <t>我心情复杂，但还是得往好处看。我们只要继续努力，成绩自然会更稳定。</t>
  </si>
  <si>
    <t>Чувства смешанные, конечно, но давайте сосредоточимся на положительном. Нам просто нужно продолжать работать, чтобы добиться более стабильных результатов.</t>
  </si>
  <si>
    <t>Tenho sentimentos mistos, obviamente, mas vamos focar no positivo. Precisamos continuar trabalhando para obter resultados mais sólidos.</t>
  </si>
  <si>
    <t>CONF7_Q5_R1_1_M</t>
  </si>
  <si>
    <t>CONF7_Q5_R1_2_F</t>
  </si>
  <si>
    <t>We still have a lot of room for improvement. We can’t give up. We need to keep working.</t>
  </si>
  <si>
    <t>On a encore une grosse marge de progression. Il ne faut donc pas baisser les bras et aller de l’avant.</t>
  </si>
  <si>
    <t>Es gibt bei uns noch eine Menge Raum für Verbesserungen. Wir dürfen nicht aufgeben. Wir müssen weiterarbeiten.</t>
  </si>
  <si>
    <t>Aún tenemos mucho margen de mejora. No podemos rendirnos. Necesitamos seguir trabajando.</t>
  </si>
  <si>
    <t>Abbiamo ancora molto margine di miglioramento. Non possiamo arrenderci! Dobbiamo continuare a lavorare.</t>
  </si>
  <si>
    <t>我们还有很大的提升空间，不能放弃，得继续努力。</t>
  </si>
  <si>
    <t>Нам ещё есть куда расти. Нельзя сдаваться. Нужно продолжать работать.</t>
  </si>
  <si>
    <t>Ainda temos muito espaço para melhorias. Não podemos desistir. Precisamos continuar trabalhando.</t>
  </si>
  <si>
    <t>CONF7_Q5_R1_2_M</t>
  </si>
  <si>
    <t>CONF7_Q5_R2_1_F</t>
  </si>
  <si>
    <t>It's been a complicated season. {[VAR_TM_FIRSTNAME]} suffered a lot of injuries and other setbacks, and that's reflected in her results. We'll do better next year!</t>
  </si>
  <si>
    <t>Une saison compliquée, de nombreuses blessures ou pépins physiques pour {[VAR_TM_FIRSTNAME]}, cela a largement pénalisé ses résultats. On fera mieux l'an prochain !</t>
  </si>
  <si>
    <t>Die Saison war kompliziert. {[VAR_TM_FIRSTNAME]} hat zahlreiche Verletzungen und weitere Rückschläge erlitten, und das spiegelt sich in ihren Ergebnissen wider. Nächstes Jahr machen wir es besser!</t>
  </si>
  <si>
    <t>Ha sido una temporada complicada. {[VAR_TM_FIRSTNAME]} ha sufrido muchas lesiones y otros contratiempos, y eso se ha reflejado en sus resultados. ¡Lo haremos mejor el año que viene!</t>
  </si>
  <si>
    <t>È stata una stagione complicata. {[VAR_TM_FIRSTNAME]} ha subito molti infortuni e altri contrattempi, e questo si riflette nei suoi risultati. Faremo meglio il prossimo anno!</t>
  </si>
  <si>
    <t>这个赛季波折重重。{[VAR_TM_FIRSTNAME]}遭遇诸多伤病和挫折，这直接影响了她的成绩。明年我们会做得更好！</t>
  </si>
  <si>
    <t>Сезон был трудным. У {[VAR_TM_FIRSTNAME]} было много травм и других неудач, что сказалось на её результате. В следующем году всё будет лучше!</t>
  </si>
  <si>
    <t>Foi uma temporada complicada. {[VAR_TM_FIRSTNAME]} sofreu muitas lesões e outros contratempos, e isso se reflete nos resultados dela. Faremos melhor no próximo ano!</t>
  </si>
  <si>
    <t>CONF7_Q5_R2_1_M</t>
  </si>
  <si>
    <t>It's been a complicated season. {[VAR_TM_FIRSTNAME]} suffered a lot of injuries and other setbacks, and that's reflected in his results. We'll do better next year!</t>
  </si>
  <si>
    <t>Die Saison war kompliziert. {[VAR_TM_FIRSTNAME]} hat zahlreiche Verletzungen und weitere Rückschläge erlitten, und das spiegelt sich in seinen Ergebnissen wider. Nächstes Jahr machen wir es besser!</t>
  </si>
  <si>
    <t>这个赛季波折重重。{[VAR_TM_FIRSTNAME]}遭遇诸多伤病和挫折，这直接影响了他的成绩。明年我们会做得更好！</t>
  </si>
  <si>
    <t>Сезон был трудным. У {[VAR_TM_FIRSTNAME]} было много травм и других неудач, что сказалось на его результате. В следующем году всё будет лучше!</t>
  </si>
  <si>
    <t>Foi uma temporada complicada. {[VAR_TM_FIRSTNAME]} sofreu muitas lesões e outros contratempos, e isso se reflete nos resultados dele. Faremos melhor no próximo ano!</t>
  </si>
  <si>
    <t>CONF7_Q5_R2_2_F</t>
  </si>
  <si>
    <t>Since {[VAR_TM_FIRSTNAME]} was injured during a match, it was hard for her to play at 100% of her ability. We’ll be back and stronger than ever next year.</t>
  </si>
  <si>
    <t>{[VAR_TM_FIRSTNAME]} s’étant blessée durant les matchs ce fut compliqué pour elle d’être a 100% de ses capacités. On reviendra en force l’année prochaine.</t>
  </si>
  <si>
    <t>Da {[VAR_TM_FIRSTNAME]} sich während eines Spiels verletzt hat, fiel es ihr schwer, ihr ganzes Können auszuspielen. Nächstes Jahr sind wir wieder da und stärker als je zuvor.</t>
  </si>
  <si>
    <t>Como {[VAR_TM_FIRSTNAME]} se lesionó durante un partido, le resultó difícil jugar al cien por cien de su capacidad. Volveremos más fuertes que nunca el próximo año.</t>
  </si>
  <si>
    <t>Dato che {[VAR_TM_FIRSTNAME]} si è infortunata durante una partita, è stato difficile per lei giocare al 100% delle sue capacità. Torneremo più forti che mai l'anno prossimo.</t>
  </si>
  <si>
    <t>{[VAR_TM_FIRSTNAME]}在比赛中受伤后，状态一直受影响，没法发挥出百分百的实力。明年我们会更强势地回归！</t>
  </si>
  <si>
    <t>После травмы во время матча ей было тяжело играть на 100%. В следующем году мы вернёмся сильнее, чем когда-либо.</t>
  </si>
  <si>
    <t>Como {[VAR_TM_FIRSTNAME]} se machucou durante uma partida, foi difícil para ela jogar 100% da sua capacidade. Voltaremos mais fortes do que nunca no próximo ano.</t>
  </si>
  <si>
    <t>CONF7_Q5_R2_2_M</t>
  </si>
  <si>
    <t>Since {[VAR_TM_FIRSTNAME]} was injured during a match, it was hard for him to play at 100% of his ability. We’ll be back and stronger than ever next year.</t>
  </si>
  <si>
    <t>{[VAR_TM_FIRSTNAME]} s’étant blessé durant les matchs ce fut compliqué pour lui d’être a 100% de ses capacités. On reviendra en force l’année prochaine.</t>
  </si>
  <si>
    <t>Da {[VAR_TM_FIRSTNAME]} sich während eines Spiels verletzt hat, fiel es ihm schwer, sein ganzes Können auszuspielen. Nächstes Jahr sind wir wieder da und stärker als je zuvor.</t>
  </si>
  <si>
    <t>Dato che {[VAR_TM_FIRSTNAME]} si è infortunato durante una partita, è stato difficile per lui giocare al 100% delle sue capacità. Torneremo più forti che mai l'anno prossimo.</t>
  </si>
  <si>
    <t>После травмы во время матча ему было тяжело играть на 100%. В следующем году мы вернёмся сильнее, чем когда-либо.</t>
  </si>
  <si>
    <t>Como {[VAR_TM_FIRSTNAME]} se machucou durante uma partida, foi difícil para ele jogar 100% da sua capacidade. Voltaremos mais fortes do que nunca no próximo ano.</t>
  </si>
  <si>
    <t>CONF7_Q5_R2_3_F</t>
  </si>
  <si>
    <t>{[VAR_TM_FIRSTNAME]} spent a lot of time off the court this season. There’s not much to analyze, other than the fact that she’ll need to be in better form when the first tournaments roll around.</t>
  </si>
  <si>
    <t>{[VAR_TM_FIRSTNAME]} a beaucoup été éloigné des terrains cette saison, il n’y a pas grand-chose à analyser si ce n’est qu’elle devra être en meilleur forme physique à l’arrivée des premiers tournois.</t>
  </si>
  <si>
    <t>{[VAR_TM_FIRSTNAME]} hat in dieser Saison viel Zeit abseits des Platzes verbracht. Es gibt nicht viel zu analysieren – abgesehen von der Tatsache, dass sie für die ersten anstehenden Turniere in besserer Form sein muss.</t>
  </si>
  <si>
    <t>{[VAR_TM_FIRSTNAME]} ha pasado mucho tiempo fuera del campo esta temporada. No hay mucho que analizar, aparte del hecho de que tendrá que estar en mejor forma cuando lleguen los primeros torneos.</t>
  </si>
  <si>
    <t>{[VAR_TM_FIRSTNAME]} ha trascorso molto tempo fuori dal campo in questa stagione. Non c'è molto da analizzare, a parte il fatto che avrà bisogno di essere più in forma quando si svolgeranno i primi tornei.</t>
  </si>
  <si>
    <t>{[VAR_TM_FIRSTNAME]}本赛季缺席了大量比赛。没什么可分析的，最重要的是下赛季前要保持好状态。</t>
  </si>
  <si>
    <t>В этом сезоне {[VAR_TM_FIRSTNAME]} много времени провела вне корта. Анализировать особо нечего — ей просто нужно быть в лучшей форме к первым турнирам.</t>
  </si>
  <si>
    <t>{[VAR_TM_FIRSTNAME]} passou muito tempo fora das quadras nesta temporada. Não há muito o que analisar, além do fato de que ela precisará estar em melhor forma quando os primeiros torneios começarem.</t>
  </si>
  <si>
    <t>CONF7_Q5_R2_3_M</t>
  </si>
  <si>
    <t>{[VAR_TM_FIRSTNAME]} spent a lot of time off the court this season. There’s not much to analyze, other than the fact that he’ll need to be in better form when the first tournaments roll around.</t>
  </si>
  <si>
    <t>{[VAR_TM_FIRSTNAME]} a beaucoup été éloigné des terrains cette saison, il n’y a pas grand-chose à analyser si ce n’est qu’il devra être en meilleur forme physique à l’arrivée des premiers tournois.</t>
  </si>
  <si>
    <t>{[VAR_TM_FIRSTNAME]} hat in dieser Saison viel Zeit abseits des Platzes verbracht. Es gibt nicht viel zu analysieren – abgesehen von der Tatsache, dass er für die ersten anstehenden Turniere in besserer Form sein muss.</t>
  </si>
  <si>
    <t>В этом сезоне {[VAR_TM_FIRSTNAME]} много времени провёл вне корта. Анализировать особо нечего — ему просто нужно быть в лучшей форме к первым турнирам.</t>
  </si>
  <si>
    <t>{[VAR_TM_FIRSTNAME]} passou muito tempo fora das quadras nesta temporada. Não há muito o que analisar, além do fato de que ele precisará estar em melhor forma quando os primeiros torneios começarem.</t>
  </si>
  <si>
    <t>CONF7_Q5_R3_1_F</t>
  </si>
  <si>
    <t>Really shitty! Trust me - things are going to change around here. You can count on me to shake things up!</t>
  </si>
  <si>
    <t>Merdique ! Je peux vous dire que certaines choses vont changer, comptez sur moi pour remuer le cocotier !</t>
  </si>
  <si>
    <t>Wirklich beschissen! Vertrauen Sie mir – hier wird sich einiges ändern. Sie können sich darauf verlassen, dass Köpfe rollen werden!</t>
  </si>
  <si>
    <t>¡Una auténtica mierda! Créeme: las cosas van a cambiar por aquí. ¡Puedes contar conmigo para sacudir el avispero!</t>
  </si>
  <si>
    <t>Davvero pessimo! Mi creda, le cose cambieranno. Conti su di me per stravolgere le cose!</t>
  </si>
  <si>
    <t>糟透了！相信我，我们会迎来重大改变。等着看我重整旗鼓吧！</t>
  </si>
  <si>
    <t>Просто дерьмово! Поверьте, тут скоро многое изменится. Можете рассчитывать на меня — я всё встряхну!</t>
  </si>
  <si>
    <t>Muito ruim! Confie em mim - as coisas vão mudar por aqui. Pode contar comigo para agitar as coisas!</t>
  </si>
  <si>
    <t>CONF7_Q5_R3_1_M</t>
  </si>
  <si>
    <t>CONF7_Q5_R3_2_F</t>
  </si>
  <si>
    <t>A complete deception. I’m going to make sure that our next results are better. There’s going to be trouble!</t>
  </si>
  <si>
    <t>Une déception totale. Je vais m’assurer que nos prochains résultats soient bien meilleurs. Ça va chauffer.</t>
  </si>
  <si>
    <t>Komplett lächerlich. Ich werde dafür sorgen, dass unsere nächsten Ergebnisse besser sind. Das bedeutet Ärger!</t>
  </si>
  <si>
    <t>Una completa decepción. Me aseguraré de que nuestros próximos resultados sean mejores. ¡Va a haber que ponerse las pilas!</t>
  </si>
  <si>
    <t>Una totale delusione. Mi assicurerò che i nostri prossimi risultati siano migliori. Altrimenti saranno guai!</t>
  </si>
  <si>
    <t>彻底令人失望。我保证后续成绩会改善。等着瞧吧！</t>
  </si>
  <si>
    <t>Полное разочарование. Я прослежу, чтобы в следующий раз результаты были лучше. Придётся навести порядок!</t>
  </si>
  <si>
    <t>Uma decepção completa. Vou garantir que nossos próximos resultados sejam melhores. Vai haver confusão!</t>
  </si>
  <si>
    <t>CONF7_Q5_R3_2_M</t>
  </si>
  <si>
    <t>CONF7_Q5_R4_1_F</t>
  </si>
  <si>
    <t>It's been tough… but I take full responsibility.</t>
  </si>
  <si>
    <t>Pas simple… mais j'en assumerai les conséquences.</t>
  </si>
  <si>
    <t>Es war hart … aber ich übernehme die volle Verantwortung.</t>
  </si>
  <si>
    <t>Ha sido duro... pero asumo toda la responsabilidad.</t>
  </si>
  <si>
    <t>È stata dura... ma mi assumo la piena responsabilità.</t>
  </si>
  <si>
    <t>这一季很艰难……但我愿意承担全部责任。</t>
  </si>
  <si>
    <t>Было тяжело… но я беру всю ответственность на себя.</t>
  </si>
  <si>
    <t>Tem sido difícil... mas eu assumo total responsabilidade.</t>
  </si>
  <si>
    <t>CONF7_Q5_R4_1_M</t>
  </si>
  <si>
    <t>CONF7_Q5_R4_2_F</t>
  </si>
  <si>
    <t>It was... complicated. But since I’m the manager, I’ll take the blame for it.</t>
  </si>
  <si>
    <t>Ce fut… compliqué. Mais étant le manageur je prendrai les blâmes.</t>
  </si>
  <si>
    <t>Es war … kompliziert. Aber da ich der Manager bin, werde ich die Schuld dafür auf mich nehmen.</t>
  </si>
  <si>
    <t>Fue... complicado. Pero como manager, asumiré la culpa.</t>
  </si>
  <si>
    <t>È stata... complicata. Ma dal momento che sono il manager, mi prenderò la colpa per questo.</t>
  </si>
  <si>
    <t>说实话，这个赛季挺复杂的。既然我是经理，我就得担下这个锅。</t>
  </si>
  <si>
    <t>Это было… сложно. Но раз я менеджер, я возьму вину на себя.</t>
  </si>
  <si>
    <t>Foi... complicado. Mas como sou o técnico, assumo a culpa por isso.</t>
  </si>
  <si>
    <t>CONF7_Q5_R4_2_M</t>
  </si>
  <si>
    <t>CONF7_Q5_R4_3_F</t>
  </si>
  <si>
    <t>I’m not going to lie to you, our hopes were higher. I take full responsibility for this failure of a season.</t>
  </si>
  <si>
    <t>Je ne vais pas vous mentir, nous avions des attentes plus hautes. J’assume l’entière responsabilité de cette saison ratée.</t>
  </si>
  <si>
    <t>Ich werde Sie nicht anlügen, wir hatten uns mehr Hoffnungen gemacht. Ich übernehme die volle Verantwortung für diesen Reinfall einer Saison.</t>
  </si>
  <si>
    <t>No te voy a mentir: teníamos mayores esperanzas. Asumo toda la responsabilidad por este fracaso de temporada.</t>
  </si>
  <si>
    <t>Non mentirò, le nostre aspettative erano più alte. Mi assumo la piena responsabilità per questo fallimento di stagione.</t>
  </si>
  <si>
    <t>不瞒你说，我们原本有更高的期望。我愿意为这个失败的赛季负全责。</t>
  </si>
  <si>
    <t>Не буду лгать — мы рассчитывали на большее. Я полностью беру на себя ответственность за провальный сезон.</t>
  </si>
  <si>
    <t>Não vou mentir para você, nossas esperanças eram maiores. Eu assumo total responsabilidade por esta temporada fracassada.</t>
  </si>
  <si>
    <t>CONF7_Q5_R4_3_M</t>
  </si>
  <si>
    <t>CONF7_Q6_F</t>
  </si>
  <si>
    <t>Did you reach the objective you set for yourself at the beginning of the season?</t>
  </si>
  <si>
    <t>Est-ce que les objectifs de début de saison ont été remplis ?</t>
  </si>
  <si>
    <t>Haben Sie das Ziel erreicht, das Sie sich zu Beginn der Saison gesetzt haben?</t>
  </si>
  <si>
    <t>¿Has alcanzado los objetivos que te propusiste al comienzo de la temporada?</t>
  </si>
  <si>
    <t>Ha raggiunto l'obiettivo che si era prefissato all'inizio della stagione?</t>
  </si>
  <si>
    <t>您是否达成了赛季初设定的目标？</t>
  </si>
  <si>
    <t>Вы достигли цели, которую поставили перед собой в начале сезона?</t>
  </si>
  <si>
    <t>Você atingiu o objetivo que definiu para si mesma no início da temporada?</t>
  </si>
  <si>
    <t>CONF7_Q6_M</t>
  </si>
  <si>
    <t>Você atingiu o objetivo que definiu para si no início da temporada?</t>
  </si>
  <si>
    <t>CONF7_Q6_R1_1_F</t>
  </si>
  <si>
    <t>Yes, I think we can congratulate ourselves on the academy's results. It's a collective win for everyone.</t>
  </si>
  <si>
    <t>Oui je crois qu'on peut se féliciter des résultats de l'académie, c'est une réussite collective.</t>
  </si>
  <si>
    <t>Ja, ich denke, wir können uns zu den Ergebnissen der Akademie beglückwünschen. Es ist ein kollektiver Gewinn für alle.</t>
  </si>
  <si>
    <t>Sí, creo que podemos felicitarnos por los resultados de la escuela. Es una victoria colectiva de todos.</t>
  </si>
  <si>
    <t>Sì, penso che possiamo congratularci con noi stessi per i risultati dell'accademia. È una vittoria collettiva.</t>
  </si>
  <si>
    <t>是的，我认为学院的成绩值得庆祝。这是大家共同的胜利。</t>
  </si>
  <si>
    <t>Да, думаю, мы можем поздравить себя с результатами академии. Это общая победа для всех.</t>
  </si>
  <si>
    <t>Sim, acho que podemos nos orgulhar dos resultados da academia. É uma vitória coletiva para todos.</t>
  </si>
  <si>
    <t>CONF7_Q6_R1_1_M</t>
  </si>
  <si>
    <t>CONF7_Q6_R1_2_F</t>
  </si>
  <si>
    <t>With a team as motivated as this one, the results are well-deserved. We should be proud of ourselves.</t>
  </si>
  <si>
    <t>Avec une équipe aussi motivée, les résultats sont mérités. On peut s’applaudir.</t>
  </si>
  <si>
    <t>Mit einer derart motivierten Mannschaft wie unserer sind solche Ergebnisse wohlverdient. Wir sollten stolz auf uns sein.</t>
  </si>
  <si>
    <t>Con un equipo tan motivado como este, los resultados son bien merecidos. Deberíamos estar orgullosos de nosotros mismos.</t>
  </si>
  <si>
    <t>Con una squadra motivata come questa, i risultati sono meritati. Dovremmo essere fieri di noi oggi.</t>
  </si>
  <si>
    <t>我们这支队伍的斗志非常高昂，成绩也是实至名归。我们应该为此感到自豪。</t>
  </si>
  <si>
    <t>С такой мотивированной командой результаты полностью заслужены. Нам есть чем гордиться.</t>
  </si>
  <si>
    <t>Com uma equipe tão motivada, os resultados são bem merecidos. Devemos nos orgulhar de nós mesmos.</t>
  </si>
  <si>
    <t>CONF7_Q6_R1_2_M</t>
  </si>
  <si>
    <t>CONF7_Q6_R2_1_F</t>
  </si>
  <si>
    <t>We got some very good results and we have to keep that energy going.</t>
  </si>
  <si>
    <t>On a obtenu de très bons résultats, il va falloir continuer sur cette lancée.</t>
  </si>
  <si>
    <t>Wir haben ein paar sehr gute Ergebnisse erzielt und müssen diesen Impuls beibehalten.</t>
  </si>
  <si>
    <t>Obtuvimos muy buenos resultados y tenemos que mantener esa línea.</t>
  </si>
  <si>
    <t>Abbiamo ottenuto ottimi risultati e dobbiamo mantenere viva quell'energia.</t>
  </si>
  <si>
    <t>我们拿到了很好的成绩，得继续保持这种势头。</t>
  </si>
  <si>
    <t>Мы показали очень хорошие результаты, и нам нужно сохранить этот настрой.</t>
  </si>
  <si>
    <t>Tivemos resultados muito bons e precisamos manter essa energia.</t>
  </si>
  <si>
    <t>CONF7_Q6_R2_1_M</t>
  </si>
  <si>
    <t>CONF7_Q6_R2_2_F</t>
  </si>
  <si>
    <t>Of course! Now the goal will be to do even better.</t>
  </si>
  <si>
    <t>Tout à fait ! Maintenant le but sera de faire encore mieux.</t>
  </si>
  <si>
    <t>Ja, natürlich! Das Ziel wird nun sein, noch besser zu werden.</t>
  </si>
  <si>
    <t>¡Por supuesto! Ahora el objetivo será hacerlo aún mejor.</t>
  </si>
  <si>
    <t>Ma certo! Ora l'obiettivo sarà fare ancora meglio.</t>
  </si>
  <si>
    <t>当然！接下来的目标就是更上一层楼。</t>
  </si>
  <si>
    <t>Конечно! Теперь наша цель — выступить ещё лучше.</t>
  </si>
  <si>
    <t>Claro! Agora o objetivo será fazer ainda melhor.</t>
  </si>
  <si>
    <t>CONF7_Q6_R2_2_M</t>
  </si>
  <si>
    <t>CONF7_Q6_R2_3_F</t>
  </si>
  <si>
    <t>It’s very positive. Now we have to focus on the areas that could use improvement to keep up the momentum.</t>
  </si>
  <si>
    <t>C’est très positif, il faut à présent voir où sont les axes de progression pour ne pas s’arrêter en si bon chemin.</t>
  </si>
  <si>
    <t>Es sieht sehr positiv aus. Jetzt müssen wir uns auf die verbesserungswürdigen Bereiche konzentrieren, um den Impuls beizubehalten.</t>
  </si>
  <si>
    <t>Ha sido muy positivo. Ahora tenemos que centrarnos en las áreas que podrían mejorarse para mantener el impulso.</t>
  </si>
  <si>
    <t>È molto positivo. Ora dobbiamo concentrarci sulle aree che potrebbero essere migliorate per mantenere lo slancio.</t>
  </si>
  <si>
    <t>总体很积极。接下来要关注还有哪些提升空间，保持这股劲头。</t>
  </si>
  <si>
    <t>Всё очень позитивно. Теперь нам нужно сосредоточиться на том, что можно улучшить, чтобы не потерять темп.</t>
  </si>
  <si>
    <t>É muito positivo. Agora temos que focar nas áreas que podem melhorar para manter o ímpeto.</t>
  </si>
  <si>
    <t>CONF7_Q6_R2_3_M</t>
  </si>
  <si>
    <t>CONF7_Q6_R3_1_F</t>
  </si>
  <si>
    <t>Our results weren't that bad, but I think we can do better.</t>
  </si>
  <si>
    <t>Même si nos résultats sont corrects, ils restent améliorables.</t>
  </si>
  <si>
    <t>Unsere Ergebnisse waren nicht so schlecht, aber ich glaube, wir schaffen noch mehr.</t>
  </si>
  <si>
    <t>Nuestros resultados no han sido tan malos, pero creo que podemos hacerlo mejor.</t>
  </si>
  <si>
    <t>I nostri risultati non sono stati così male, ma penso che possiamo fare di meglio.</t>
  </si>
  <si>
    <t>成绩虽然不差，但我相信我们能做得更好。</t>
  </si>
  <si>
    <t>Наши результаты были неплохими, но, думаю, мы можем выступить лучше.</t>
  </si>
  <si>
    <t>Nossos resultados não foram ruins, mas acho que podemos fazer melhor.</t>
  </si>
  <si>
    <t>CONF7_Q6_R3_1_M</t>
  </si>
  <si>
    <t>CONF7_Q6_R3_2_F</t>
  </si>
  <si>
    <t>We met some of our goals, but we still have work to do to reach our full potential.</t>
  </si>
  <si>
    <t>Certains de nos objectifs ont été remplis, il nous reste du travail pour nous perfectionner.</t>
  </si>
  <si>
    <t>Wir haben ein paar unserer Ziele erreicht, aber wir haben noch einiges zu tun, um unser volles Potential auszuschöpfen.</t>
  </si>
  <si>
    <t>Logramos algunos de nuestros objetivos, pero aún nos queda trabajo por hacer para alcanzar nuestro máximo potencial.</t>
  </si>
  <si>
    <t>Abbiamo raggiunto alcuni dei nostri obiettivi, ma abbiamo ancora del lavoro da fare per raggiungere il nostro pieno potenziale.</t>
  </si>
  <si>
    <t>我们完成了一部分目标，但要达到最佳状态，还有不少工作要做。</t>
  </si>
  <si>
    <t>Мы выполнили часть наших задач, но нам ещё предстоит работа, чтобы раскрыть весь потенциал.</t>
  </si>
  <si>
    <t>Alcançamos alguns de nossos objetivos, mas ainda temos trabalho a fazer para atingir nosso potencial máximo.</t>
  </si>
  <si>
    <t>CONF7_Q6_R3_2_M</t>
  </si>
  <si>
    <t>CONF7_Q6_R4_1_F</t>
  </si>
  <si>
    <t>Haven't you seen the incredible results we got? Then why are you asking me such a dumb question?</t>
  </si>
  <si>
    <t>Vous avez bien vue nos résultats extraordinaires non ? Pourquoi me posez-vous cette question ?</t>
  </si>
  <si>
    <t>Haben Sie unsere unglaublichen Ergebnisse nicht selbst gesehen? Warum stellen Sie mir dann so eine dumme Frage?</t>
  </si>
  <si>
    <t>¿No has visto los increíbles resultados que hemos obtenido? Entonces, ¿por qué me haces una pregunta tan tonta?</t>
  </si>
  <si>
    <t>Non ha visto gli incredibili risultati che abbiamo ottenuto? Allora perché mi fa una domanda così stupida?</t>
  </si>
  <si>
    <t>你没看到我们惊人的成绩吗？那你为什么还问这种蠢问题？</t>
  </si>
  <si>
    <t>Вы разве не видели наши потрясающие результаты? Тогда зачем задаёте такой глупый вопрос?</t>
  </si>
  <si>
    <t>Você não viu os resultados incríveis que obtivemos? Então por que você me faz uma pergunta tão idiota?</t>
  </si>
  <si>
    <t>CONF7_Q6_R4_1_M</t>
  </si>
  <si>
    <t>CONF7_Q6_R4_2_F</t>
  </si>
  <si>
    <t>Do I really need to describe our incredible results?</t>
  </si>
  <si>
    <t>Ai-je vraiment besoin de décrire les incroyable résultat que nous avons obtenu ?</t>
  </si>
  <si>
    <t>Muss ich wirklich erst unsere unglaublichen Ergebnisse beschreiben?</t>
  </si>
  <si>
    <t>¿De verdad tengo que describir los increíbles resultados que hemos obtenido?</t>
  </si>
  <si>
    <t>Ho davvero bisogno di descrivere i nostri incredibili risultati?</t>
  </si>
  <si>
    <t>难道还需要我亲口描述我们的辉煌战绩吗？</t>
  </si>
  <si>
    <t>Мне действительно нужно рассказывать о наших потрясающих результатах?</t>
  </si>
  <si>
    <t>Eu realmente preciso descrever nossos resultados incríveis?</t>
  </si>
  <si>
    <t>CONF7_Q6_R4_2_M</t>
  </si>
  <si>
    <t>CONF7_Q6B_F</t>
  </si>
  <si>
    <t>{[MEDIA/CONF7_Q6_F]}</t>
  </si>
  <si>
    <t>CONF7_Q6B_M</t>
  </si>
  <si>
    <t>{[MEDIA/CONF7_Q6_M]}</t>
  </si>
  <si>
    <t>CONF7_Q6B_R1_1_F</t>
  </si>
  <si>
    <t>It's been an unacceptable season. The academy's results haven't been up to expectations at any point and I think it's time to take a good hard look at ourselves.</t>
  </si>
  <si>
    <t>La saison est inacceptable, les résultats de l’académie n’ont jamais été satisfaisants cette saison. Il va falloir sérieusement se remettre en question.</t>
  </si>
  <si>
    <t>Diese Saison war inakzeptabel. Die Ergebnisse der Akademie haben zu keinem Zeitpunkt den Erwartungen entsprochen. Ich finde, wir sollten uns nun selbst genau unter die Lupe nehmen.</t>
  </si>
  <si>
    <t>Ha sido una temporada inaceptable. Los resultados de la escuela no han estado para nada a la altura de las expectativas y creo que es hora de analizarlo detenidamente.</t>
  </si>
  <si>
    <t>È stata una stagione inaccettabile. I risultati dell'accademia non sono mai stati all'altezza delle aspettative e penso che sia ora di mettersi in discussione.</t>
  </si>
  <si>
    <t>这是个令人无法接受的赛季。学院成绩始终未达预期，我认为是时候深刻反思了。</t>
  </si>
  <si>
    <t>Сезон был неприемлемым. Результаты академии ни в один момент не соответствовали ожиданиям, и, думаю, нам пора серьёзно задуматься.</t>
  </si>
  <si>
    <t>Foi uma temporada inaceitável. Os resultados da academia não atenderam às expectativas em nenhum momento e acho que é hora de olharmos para nós mesmos com seriedade.</t>
  </si>
  <si>
    <t>CONF7_Q6B_R1_1_M</t>
  </si>
  <si>
    <t>CONF7_Q6B_R1_2_F</t>
  </si>
  <si>
    <t>We didn’t reach a single goal! I had planned for everything, but not this. We really weren’t at our best this season.</t>
  </si>
  <si>
    <t>Aucun objectif n’a été atteint ! J’avais prévu tous les cas de figure, mais pas celui-ci, nous avons-été en dessous de tout cette saison.</t>
  </si>
  <si>
    <t>Wir haben kein einziges Ziel erreicht! Ich war auf alles vorbereitet, aber nicht auf das. Wir waren in dieser Saison wirklich nicht in Bestform.</t>
  </si>
  <si>
    <t>¡No hemos alcanzado ni un solo objetivo! Lo había planeado todo, pero no esto. Desde luego no hemos mostrado nuestra mejor cara esta temporada.</t>
  </si>
  <si>
    <t>Non abbiamo raggiunto un solo obiettivo! Avevo programmato tutto, ma non questo. Non siamo stati davvero al meglio in questa stagione.</t>
  </si>
  <si>
    <t>我们一个目标都没达成！我预想了所有情况，唯独没料到这点。这赛季我们确实不在状态。</t>
  </si>
  <si>
    <t>Мы не достигли ни одной цели! Я всё предусмотрел, но не это. В этом сезоне мы были далеко не в лучшей форме.</t>
  </si>
  <si>
    <t>Não atingimos nenhum objetivo! Planejei tudo, mas não isso. Realmente não estivemos no nosso melhor nesta temporada.</t>
  </si>
  <si>
    <t>CONF7_Q6B_R1_2_M</t>
  </si>
  <si>
    <t>CONF7_Q6B_R2_1_F</t>
  </si>
  <si>
    <t>Not really. There are a lot of points to look at before the next season. I think there's a lot of work to be done on the players' technique, from both a physical and mental standpoint.</t>
  </si>
  <si>
    <t>Pas vraiment, il y a beaucoup de points à revoir durant cette intersaison, nous allons avoir un grand travail technique et mental à mettre en place avec les joueurs.</t>
  </si>
  <si>
    <t>Nicht wirklich. Es gibt eine Menge Punkte, die wir vor der nächsten Saison beachten müssen. Ich denke, die Technik der Spieler erfordert eine Menge Arbeit, sowohl in körperlicher als auch in mentaler Hinsicht.</t>
  </si>
  <si>
    <t>Pues no. Hay muchos puntos a tener en cuenta antes de la próxima temporada. Creo que hay mucho trabajo por hacer en la técnica de los tenistas, tanto desde el punto de vista físico como mental.</t>
  </si>
  <si>
    <t>Assolutamente no. Ci sono molti punti da considerare prima della prossima stagione. Penso che ci sia molto lavoro da fare sulla tecnica dei giocatori, sia dal punto di vista fisico che mentale.</t>
  </si>
  <si>
    <t>不太理想。下赛季前有很多地方要改进，尤其是球员的技术和心理层面。</t>
  </si>
  <si>
    <t>Не совсем. Есть много пунктов, которые нужно разобрать перед новым сезоном. Думаю, предстоит большая работа над техникой игроков — и физически, и ментально.</t>
  </si>
  <si>
    <t>Não realmente. Há muitos pontos a serem analisados antes da próxima temporada. Acho que há muito trabalho a ser feito na técnica dos jogadores, tanto do ponto de vista físico quanto mental.</t>
  </si>
  <si>
    <t>CONF7_Q6B_R2_1_M</t>
  </si>
  <si>
    <t>CONF7_Q6B_R2_2_F</t>
  </si>
  <si>
    <t>The season was disappointing, honestly. We have a few weeks to work on what we were missing this year.</t>
  </si>
  <si>
    <t>La saison a été franchement décevante, nous avons quelques semaines pour travailler sur ce qui nous a fait défaut cette année.</t>
  </si>
  <si>
    <t>Die Saison ist ehrlich gesagt enttäuschend verlaufen. Wir haben ein paar Wochen Zeit, um an den Mängeln dieses Jahres zu arbeiten.</t>
  </si>
  <si>
    <t>Sinceramente, la temporada ha sido decepcionante. Tenemos unas semanas para trabajar en lo que nos ha faltado este año.</t>
  </si>
  <si>
    <t>La stagione è stata deludente, onestamente. Abbiamo poche settimane per lavorare su ciò che ci mancava quest'anno.</t>
  </si>
  <si>
    <t>说实话，这一季令人失望。我们还有几周时间来弥补本赛季的不足。</t>
  </si>
  <si>
    <t>Сезон был разочаровывающим, честно говоря. У нас есть несколько недель, чтобы поработать над тем, чего нам не хватило.</t>
  </si>
  <si>
    <t>A temporada foi decepcionante, honestamente. Temos algumas semanas para trabalhar no que nos faltou este ano.</t>
  </si>
  <si>
    <t>CONF7_Q6B_R2_2_M</t>
  </si>
  <si>
    <t>CONF7_Q6B_R3_1_F</t>
  </si>
  <si>
    <t>It’s not enough. There’s good to be taken away from this season, but even more so, there’s a lot to review with the players and the staff.</t>
  </si>
  <si>
    <t>C’est insuffisant, il y a du positif à tirer de cette saison mais surtout beaucoup de choses à revoir avec les joueurs et le staff.</t>
  </si>
  <si>
    <t>Das reicht nicht. Es gibt viele positive Aspekte, die man aus dieser Saison mitnehmen kann, aber noch mehr gibt es eine Menge mit den Spielern und dem Personal zu besprechen.</t>
  </si>
  <si>
    <t>No ha sido suficiente. Hay cosas buenas con las que quedarnos de esta temporada, pero hay muchas más que revisar con tenistas y personal.</t>
  </si>
  <si>
    <t>Non è abbastanza. Ci sono cose positive da imparare da questa stagione, ma soprattutto, c'è molto da rivedere con i giocatori e lo staff.</t>
  </si>
  <si>
    <t>还不够好。这个赛季也有值得肯定的地方，但更多的是需要和球员、教练团队一起检讨的部分。</t>
  </si>
  <si>
    <t>Этого недостаточно. В сезоне есть положительные моменты, но ещё больше того, что нужно пересмотреть с игроками и персоналом.</t>
  </si>
  <si>
    <t>Não é o suficiente. Há coisas boas a serem tiradas desta temporada, mas ainda mais, há muito a ser revisado com os jogadores e a equipe.</t>
  </si>
  <si>
    <t>CONF7_Q6B_R3_1_M</t>
  </si>
  <si>
    <t>CONF7_Q6B_R3_2_F</t>
  </si>
  <si>
    <t>We didn’t meet all our goals. It’s not a complete disaster, but we’ve got a lot of work ahead.</t>
  </si>
  <si>
    <t>Les objectifs n’ont pas tous été remplis, tout n’est pas à jeter mais nous avons un gros boulot devant nous.</t>
  </si>
  <si>
    <t>Wir haben nicht alle unsere Ziele erreicht. Es war kein komplettes Desaster, aber uns steht noch eine Menge Arbeit bevor.</t>
  </si>
  <si>
    <t>No hemos cumplido todos nuestros objetivos. No es que haya sido un completo desastre, pero tenemos mucho trabajo por delante.</t>
  </si>
  <si>
    <t>Non abbiamo raggiunto tutti i nostri obiettivi. Non è un disastro completo, ma abbiamo molto lavoro da fare.</t>
  </si>
  <si>
    <t>我们没有完成所有目标。虽称不上灾难，但接下来要付出更多努力。</t>
  </si>
  <si>
    <t>Мы не выполнили все задачи. Это не полный провал, но работы впереди очень много.</t>
  </si>
  <si>
    <t>Não atingimos todos os nossos objetivos. Não é um desastre completo, mas temos muito trabalho pela frente.</t>
  </si>
  <si>
    <t>CONF7_Q6B_R3_2_M</t>
  </si>
  <si>
    <t>CONF7_Q6B_R4_1_F</t>
  </si>
  <si>
    <t>If I’m being honest, I think {[VAR_BOARD_DIRECTORY_FULLNAME]} was being overly harsh. Those goals were never attainable. Overall, the season was a success.</t>
  </si>
  <si>
    <t>A vrai dire, je pense que {[VAR_BOARD_DIRECTORY_FULLNAME]} a été trop sévère. Les objectifs n’étaient pas réalisables, dans l’ensemble la saison est réussie.</t>
  </si>
  <si>
    <t>Wenn ich ehrlich bin, glaube ich, dass {[VAR_BOARD_DIRECTORY_FULLNAME]} übermäßig harsch war. Diese Ziele waren nie erreichbar. Insgesamt war die Saison ein Erfolg.</t>
  </si>
  <si>
    <t>Sinceramente, creo que {[VAR_BOARD_DIRECTORY_FULLNAME]} se ha pasado de exigente. Esos objetivos nunca estuvieron a nuestro alcance. En general, la temporada ha sido un éxito.</t>
  </si>
  <si>
    <t>Se devo essere onesto, penso che {[VAR_BOARD_DIRECTORY_FULLNAME]} sia stato eccessivamente duro. Quegli obiettivi non sono mai stati raggiungibili. Nel complesso, la stagione è stata un successo.</t>
  </si>
  <si>
    <t>说实话，我觉得{[VAR_BOARD_DIRECTORY_FULLNAME]}太苛刻了。那些目标本就不现实。总体而言，这赛季还是成功的。</t>
  </si>
  <si>
    <t>Если честно, думаю, {[VAR_BOARD_DIRECTORY_FULLNAME]} был слишком строг. Эти цели изначально были недостижимыми. В целом сезон был успешным.</t>
  </si>
  <si>
    <t>Se for para ser honesta, acho que {[VAR_BOARD_DIRECTORY_FULLNAME]} foi excessivamente duro. Esses objetivos nunca foram alcançáveis. No geral, a temporada foi um sucesso.</t>
  </si>
  <si>
    <t>CONF7_Q6B_R4_1_M</t>
  </si>
  <si>
    <t>Se for para ser honesto, acho que {[VAR_BOARD_DIRECTORY_FULLNAME]} foi excessivamente duro. Esses objetivos nunca foram alcançáveis. No geral, a temporada foi um sucesso.</t>
  </si>
  <si>
    <t>CONF7_Q6B_R4_2_F</t>
  </si>
  <si>
    <t>On paper, we weren’t able to check everything off our list, but on the court it’s another story. I’m satisfied with the academy’s players this season.</t>
  </si>
  <si>
    <t>Sur le papier, les cases ne sont pas cochées, mais sur le terrain c’est autre chose, je suis satisfait des joueurs de l’académie cette saison.</t>
  </si>
  <si>
    <t>Auf dem Papier konnten wir nicht alle Punkte auf unserer Liste abhaken, auf dem Platz ist es dagegen eine andere Geschichte. Ich bin mit den Spielern der Akademie in dieser Saison zufrieden.</t>
  </si>
  <si>
    <t>Sobre el papel, no hemos marcado toda nuestra lista, pero en el campo es otra historia. No tengo queja de los tenistas de la escuela esta temporada.</t>
  </si>
  <si>
    <t>Sulla carta, non siamo a fare quello che volevamo, ma in campo è un'altra storia. Sono soddisfatto dei giocatori dell'accademia in questa stagione.</t>
  </si>
  <si>
    <t>表面上我们未能完成清单上的所有事项，但赛场表现另当别论。我对学院球员在本赛季的表现感到满意。</t>
  </si>
  <si>
    <t>На бумаге мы не закрыли все пункты, но на корте всё иначе. Я доволен игроками академии в этом сезоне.</t>
  </si>
  <si>
    <t>No papel, não conseguimos marcar tudo em nossa lista, mas em quadra é outra história. Estou satisfeita com as jogadoras da academia nesta temporada.</t>
  </si>
  <si>
    <t>CONF7_Q6B_R4_2_M</t>
  </si>
  <si>
    <t>No papel, não conseguimos marcar tudo em nossa lista, mas em quadra é outra história. Estou satisfeito com os jogadores da academia nesta temporada.</t>
  </si>
  <si>
    <t>CONF7_Q7_F</t>
  </si>
  <si>
    <t>You released an autobiography this year. Why release it now before the end of your career?</t>
  </si>
  <si>
    <t>Vous avez sorti un livre autobiographique cette année pourquoi l'avoir fait avant la fin de votre carrière ?</t>
  </si>
  <si>
    <t>Sie haben dieses Jahr eine Autobiografie veröffentlicht. Warum veröffentlichen Sie sie jetzt, vor dem Ende Ihrer Karriere?</t>
  </si>
  <si>
    <t>Este año has publicado una autobiografía. ¿Por qué hacerlo ahora, antes del final de tu carrera?</t>
  </si>
  <si>
    <t>Ha pubblicato un'autobiografia quest'anno. Perché pubblicarla ora, prima della fine della sua carriera?</t>
  </si>
  <si>
    <t>您今年发布了自传。为什么会选择在退役前出版？</t>
  </si>
  <si>
    <t>В этом году вы выпустили автобиографию. Почему именно сейчас, до завершения карьеры?</t>
  </si>
  <si>
    <t>Você lançou uma autobiografia este ano. Por que lançá-la agora, antes do fim da sua carreira?</t>
  </si>
  <si>
    <t>CONF7_Q7_M</t>
  </si>
  <si>
    <t>CONF7_Q7_R1_1_F</t>
  </si>
  <si>
    <t>My goal is to inspire those who end up reading the book, to push them to find their calling in life. That’s the hope at any rate.</t>
  </si>
  <si>
    <t>Mon but est d’inspirer les personnes qui vont lire ce livre. Susciter des vocations, enfin je l’espère.</t>
  </si>
  <si>
    <t>Ich möchte meine Leser inspirieren und dazu bewegen, ihre Berufung im Leben zu finden. Das ist jedenfalls meine Hoffnung.</t>
  </si>
  <si>
    <t>Mi objetivo es inspirar a quienes lean el libro, empujarles a encontrar su vocación en la vida. Bueno, o eso espero.</t>
  </si>
  <si>
    <t>Il mio obiettivo è ispirare coloro che leggono il libro, per spingerli a trovare la loro vocazione nella vita. Questa è mia la speranza.</t>
  </si>
  <si>
    <t>我的目标是激励读者，让他们找到自己的方向。这就是我的初衷。</t>
  </si>
  <si>
    <t>Моя цель — вдохновить тех, кто прочтёт книгу, подтолкнуть их к поиску своего призвания. По крайней мере, я на это надеюсь.</t>
  </si>
  <si>
    <t>Meu objetivo é inspirar aqueles que lerem o livro, incentivá-los a encontrar seu chamado na vida. Essa é a esperança, pelo menos.</t>
  </si>
  <si>
    <t>CONF7_Q7_R1_1_M</t>
  </si>
  <si>
    <t>CONF7_Q7_R2_1_F</t>
  </si>
  <si>
    <t>I figured now was the time. I had things to say, so I wrote them down. Nothing more.</t>
  </si>
  <si>
    <t>Je me suis dit que c’était le moment. J’avais des choses à raconter. Je l’ai fait voilà tout.</t>
  </si>
  <si>
    <t>Ich dachte, jetzt wäre der richtige Zeitpunkt dafür. Ich hatte einiges zu sagen, also habe ich meine Worte niedergeschrieben. Mehr nicht.</t>
  </si>
  <si>
    <t>Supuse que este era el momento. Tenía cosas que decir, así que las escribí. Nada más.</t>
  </si>
  <si>
    <t>Ho pensato che ora fosse arrivato il momento. Avevo delle cose da dire, quindi le ho scritte. Niente di più.</t>
  </si>
  <si>
    <t>我觉得现在正是时候。我有些想说的话，就把它们写了下来，仅此而已。</t>
  </si>
  <si>
    <t>Я решил, что настало время. Мне было что сказать — я просто написал это. Вот и всё.</t>
  </si>
  <si>
    <t>Achei que agora era a hora. Tinha coisas a dizer, então as escrevi. Nada mais.</t>
  </si>
  <si>
    <t>CONF7_Q7_R2_1_M</t>
  </si>
  <si>
    <t>CONF7_Q7_R3_1_F</t>
  </si>
  <si>
    <t>I wanted this autobiography to be a reflection of my life, of what I feel in this moment. So why wait until my retirement? I’ll write another one once I’m retired. One which will, most likely, have a different perspective entirely!</t>
  </si>
  <si>
    <t>Je voulais que cette autobiographie soit le reflet de ma vie, de mes émotions du moment, alors pourquoi attendre d’être à la retraite ? J’en écrirai une autre à la retraite avec probablement un regard différent !</t>
  </si>
  <si>
    <t>Diese Autobiografie sollte ein Spiegelbild meines Lebens und dessen sein, was ich in diesem Moment spüre. Warum also bis zu meiner Pensionierung warten? Wenn ich im Ruhestand bin, schreibe ich noch eine. Und die wird dann höchstwahrscheinlich eine komplett andere Perspektive einnehmen!</t>
  </si>
  <si>
    <t>Quería que esta autobiografía fuera un reflejo de mi vida, de lo que siento en este momento. Así que, ¿por qué esperar hasta mi jubilación? Escribiré otro cuando me retire. ¡Uno que, muy probablemente, tendrá una perspectiva completamente diferente!</t>
  </si>
  <si>
    <t>Volevo che questa autobiografia fosse un riflesso della mia vita, di ciò che provo in questo momento. Allora perché aspettare fino al mio ritiro? Ne scriverò un altro quando mi sarò ritirato. Uno che, molto probabilmente, avrà una prospettiva completamente diversa!</t>
  </si>
  <si>
    <t>我希望这本自传能反映我的人生，以及我此刻的感受。那又何必等到退役后呢？等我退役时，我会再写一本，到时候我的看法大概会完全不同！</t>
  </si>
  <si>
    <t>Я хотел, чтобы эта автобиография отражала мою жизнь и то, что я чувствую сейчас. Зачем ждать окончания карьеры? После ухода на пенсию я напишу ещё одну — и, вероятно, с совершенно другой перспективой!</t>
  </si>
  <si>
    <t>Eu queria que esta autobiografia fosse um reflexo da minha vida, do que sinto neste momento. Então, por que esperar até a minha aposentadoria? Escreverei outra quando me aposentar. Uma que, muito provavelmente, terá uma perspectiva totalmente diferente!</t>
  </si>
  <si>
    <t>CONF7_Q7_R3_1_M</t>
  </si>
  <si>
    <t>CONF7_Q7_R4_1_F</t>
  </si>
  <si>
    <t>In the book I talk about my experiences, about the things I lived through to end up where I am now. I think it’s the right moment. That’s it. There’s no other explanation.</t>
  </si>
  <si>
    <t>Je parle de mes expériences, de ce que j’ai vécu pour en arriver là où je suis. Je pense que c’était le moment, c’est tout il n’y a pas d’autre explication.</t>
  </si>
  <si>
    <t>In dem Buch schreibe ich über meine Erfahrungen, darüber, was ich durchlebt habe, um an meine jetzige Position zu kommen. Ich denke, jetzt ist der richtige Moment dafür. Das war’s. Eine andere Erklärung gibt es nicht.</t>
  </si>
  <si>
    <t>En el libro hablo de mis experiencias, de las cosas que viví para acabar donde estoy ahora. Creo que es el momento adecuado. Nada más. No hay otra explicación.</t>
  </si>
  <si>
    <t>Nel libro parlo delle mie esperienze, delle cose che ho vissuto per finire dove sono ora. Penso che sia il momento giusto. Ecco tutto. Non c'era altra spiegazione.</t>
  </si>
  <si>
    <t>书中我讲述了自己的经历，以及我一路走来的点点滴滴。我认为现在正是合适的时机，仅此而已，没有别的原因。</t>
  </si>
  <si>
    <t>В книге я рассказываю о своём опыте, о том, через что прошёл, чтобы оказаться там, где я сейчас. Думаю, это правильный момент. Вот и всё. Других объяснений нет.</t>
  </si>
  <si>
    <t>No livro falo sobre minhas experiências, sobre as coisas que vivi para chegar onde estou agora. Acho que é o momento certo. É isso. Não há outra explicação.</t>
  </si>
  <si>
    <t>CONF7_Q7_R4_1_M</t>
  </si>
  <si>
    <t>CONF9_Q1_F</t>
  </si>
  <si>
    <t>Do you think {[VAR_KEY_TM_FULLNAME]} is capable of living up to the expectations of her national audience?</t>
  </si>
  <si>
    <t>Pensez-vous {[VAR_KEY_TM_FULLNAME]} capable de répondre aux attentes de son public national ?</t>
  </si>
  <si>
    <t>Glauben Sie, dass {[VAR_KEY_TM_FULLNAME]} den Erwartungen seines nationalen Publikums gerecht werden kann?</t>
  </si>
  <si>
    <t>¿Crees que {[VAR_KEY_TM_FULLNAME]} es capaz de estar a la altura de las expectativas de su público nacional?</t>
  </si>
  <si>
    <t>Pensa che {[VAR_KEY_TM_FULLNAME]} sia in grado di essere all'altezza delle aspettative del suo pubblico nazionale?</t>
  </si>
  <si>
    <t>您认为{[VAR_KEY_TM_FULLNAME]}是否会不负众望地拿下比赛？</t>
  </si>
  <si>
    <t>Как вы думаете, способна ли {[VAR_KEY_TM_FULLNAME]} оправдать ожидания своей национальной аудитории?</t>
  </si>
  <si>
    <t>Você acha que {[VAR_KEY_TM_FULLNAME]} é capaz de corresponder às expectativas de seu público nacional?</t>
  </si>
  <si>
    <t>CONF9_Q1_M</t>
  </si>
  <si>
    <t>Do you think {[VAR_KEY_TM_FULLNAME]} is capable of living up to the expectations of his national audience?</t>
  </si>
  <si>
    <t>Как вы думаете, способен ли {[VAR_KEY_TM_FULLNAME]} оправдать ожидания своей национальной аудитории?</t>
  </si>
  <si>
    <t>CONF9_Q1_R1_1_F</t>
  </si>
  <si>
    <t>Definitely! {[VAR_KEY_TM_FIRSTNAME]} will have the fans rallying to her cause. It’s the right kind of pressure!</t>
  </si>
  <si>
    <t>Absolument ! {[VAR_KEY_TM_FIRSTNAME]} aura le public tout acquis à sa cause, c’est une pression positive !</t>
  </si>
  <si>
    <t>Auf jeden Fall! Die Fans werden sich um {[VAR_KEY_TM_FIRSTNAME]} scharen. Das ist die richtige Art von Druck!</t>
  </si>
  <si>
    <t>¡Desde luego! {[VAR_KEY_TM_FIRSTNAME]} conseguirá sumar a los aficionados a su causa. ¡Es el tipo de presión adecuado!</t>
  </si>
  <si>
    <t>Certo! {[VAR_KEY_TM_FIRSTNAME]} inviterà i fan a tifare per lei. È il giusto tipo di pressione!</t>
  </si>
  <si>
    <t>当然！{[VAR_KEY_TM_FIRSTNAME]}会让球迷们支持她的事业。这是一种良性的压力！</t>
  </si>
  <si>
    <t>Определённо! {[VAR_KEY_TM_FIRSTNAME]} чувствует поддержку болельщиков — это правильный вид давления!</t>
  </si>
  <si>
    <t>Com certeza! {[VAR_KEY_TM_FIRSTNAME]} terá os fãs apoiando sua causa. É o tipo certo de pressão!</t>
  </si>
  <si>
    <t>CONF9_Q1_R1_1_M</t>
  </si>
  <si>
    <t>Definitely! {[VAR_KEY_TM_FIRSTNAME]} will have the fans rallying to his cause. It’s the right kind of pressure!</t>
  </si>
  <si>
    <t>Certo! {[VAR_KEY_TM_FIRSTNAME]} inviterà i fan a tifare per lui. È il giusto tipo di pressione!</t>
  </si>
  <si>
    <t>当然！{[VAR_KEY_TM_FIRSTNAME]}会让球迷们支持他的事业。这是一种良性的压力！</t>
  </si>
  <si>
    <t>Com certeza! {[VAR_KEY_TM_FIRSTNAME]} terá a torcida a seu favor. É a pressão certa!</t>
  </si>
  <si>
    <t>CONF9_Q1_R1_2_F</t>
  </si>
  <si>
    <t>Of course, {[VAR_KEY_TM_FIRSTNAME]} is playing on her home turf. The spectators will give her a real boost.</t>
  </si>
  <si>
    <t>Bien sûr, {[VAR_KEY_TM_FIRSTNAME]} joue à domicile, le public va la transcender.</t>
  </si>
  <si>
    <t>Natürlich spielt {[VAR_KEY_TM_FIRSTNAME]} mit Heimvorteil. Die Zuschauer werden ihr einen ordentlichen Schub geben.</t>
  </si>
  <si>
    <t>Por supuesto, {[VAR_KEY_TM_FIRSTNAME]} juega en casa. Los espectadores le darán auténtico impulso.</t>
  </si>
  <si>
    <t>Ovviamente, {[VAR_KEY_TM_FIRSTNAME]} sta giocando sul suo terreno di casa. Gli spettatori le daranno una vera spinta.</t>
  </si>
  <si>
    <t>当然，{[VAR_KEY_TM_FIRSTNAME]}在主场作战，观众的加油会让她如虎添翼。</t>
  </si>
  <si>
    <t>Конечно, {[VAR_KEY_TM_FIRSTNAME]} играет дома. Зрители придадут ей сил.</t>
  </si>
  <si>
    <t>Claro, {[VAR_KEY_TM_FIRSTNAME]} está jogando em casa. Os espectadores lhe darão um grande impulso.</t>
  </si>
  <si>
    <t>CONF9_Q1_R1_2_M</t>
  </si>
  <si>
    <t>Of course, {[VAR_KEY_TM_FIRSTNAME]} is playing on his home turf. The spectators will give him a real boost.</t>
  </si>
  <si>
    <t>Bien sûr, {[VAR_KEY_TM_FIRSTNAME]} joue à domicile, le public va le transcender.</t>
  </si>
  <si>
    <t>Natürlich spielt {[VAR_KEY_TM_FIRSTNAME]} mit Heimvorteil. Die Zuschauer werden ihm einen ordentlichen Schub geben.</t>
  </si>
  <si>
    <t>Ovviamente, {[VAR_KEY_TM_FIRSTNAME]} sta giocando sul suo terreno di casa. Gli spettatori gli daranno una vera spinta.</t>
  </si>
  <si>
    <t>当然，{[VAR_KEY_TM_FIRSTNAME]}在主场作战，观众的加油会让他如虎添翼。</t>
  </si>
  <si>
    <t>Конечно, {[VAR_KEY_TM_FIRSTNAME]} играет дома. Зрители придадут ему сил.</t>
  </si>
  <si>
    <t>CONF9_Q1_R2_1_F</t>
  </si>
  <si>
    <t>There’s a risk the fans will ask too much of {[VAR_KEY_TM_FIRSTNAME]}. They must not go into the matches thinking it’s already in the bag.</t>
  </si>
  <si>
    <t>Le public risque d’en demander trop à {[VAR_KEY_TM_FIRSTNAME]} , il ne faut pas croire que les matchs seront gagnés d’avance.</t>
  </si>
  <si>
    <t>Das Risiko besteht, dass die Fans zu viel von {[VAR_KEY_TM_FIRSTNAME]} verlangen. Sie dürfen nicht mit dem Gedanken an einen sicheren Sieg ins Spiel gehen.</t>
  </si>
  <si>
    <t>Existe el riesgo de que los aficionados le pidan demasiado a {[VAR_KEY_TM_FIRSTNAME]}. No hay que entrar en los partidos pensando que ya están ganados.</t>
  </si>
  <si>
    <t>C'è il rischio che i fan chiedano troppo a {[VAR_KEY_TM_FIRSTNAME]}. Non deve entrare in partita pensando che la vittoria sia già in tasca.</t>
  </si>
  <si>
    <t>也有风险，球迷可能会对{[VAR_KEY_TM_FIRSTNAME]}寄予过高期待。她不能抱着“稳赢”的心态上场。</t>
  </si>
  <si>
    <t>Есть риск, что болельщики будут требовать от {[VAR_KEY_TM_FIRSTNAME]} слишком многого. Нельзя входить в матч с мыслью, что победа уже в руках.</t>
  </si>
  <si>
    <t>Há o risco de os torcedores exigirem demais de {[VAR_KEY_TM_FIRSTNAME]}. Elas não podem entrar nas partidas achando que já está ganho.</t>
  </si>
  <si>
    <t>CONF9_Q1_R2_1_M</t>
  </si>
  <si>
    <t>也有风险，球迷可能会对{[VAR_KEY_TM_FIRSTNAME]}寄予过高期待。他不能抱着“稳赢”的心态上场。</t>
  </si>
  <si>
    <t>Há o risco de os torcedores exigirem demais de {[VAR_KEY_TM_FIRSTNAME]}. Eles não podem entrar nas partidas achando que já está ganho.</t>
  </si>
  <si>
    <t>CONF9_Q1_R2_2_F</t>
  </si>
  <si>
    <t>{[VAR_KEY_TM_FIRSTNAME]} can do it, but she has to make sure she doesn’t get overwhelmed by the situation.</t>
  </si>
  <si>
    <t>{[VAR_KEY_TM_FIRSTNAME]} en est capable mais il faut faire attention à ne pas se laisser dépasser par les évènements.</t>
  </si>
  <si>
    <t>{[VAR_KEY_TM_FIRSTNAME]} hat es drauf, aber sie muss aufpassen, dass die Situation sie nicht überrumpelt.</t>
  </si>
  <si>
    <t>{[VAR_KEY_TM_FIRSTNAME]} puede hacerlo, pero debe asegurarse de no sentirse abrumada por la situación.</t>
  </si>
  <si>
    <t>{[VAR_KEY_TM_FIRSTNAME]} può farlo, ma deve assicurarsi di non essere sopraffatta dalla situazione.</t>
  </si>
  <si>
    <t>{[VAR_KEY_TM_FIRSTNAME]}能做到，但她必须避免被压力压垮。</t>
  </si>
  <si>
    <t>{[VAR_KEY_TM_FIRSTNAME]} способна справиться, но ей важно не позволить ситуации надавить на неё.</t>
  </si>
  <si>
    <t>{[VAR_KEY_TM_FIRSTNAME]} pode conseguir, mas ela tem que garantir que não se sinta sobrecarregada pela situação.</t>
  </si>
  <si>
    <t>CONF9_Q1_R2_2_M</t>
  </si>
  <si>
    <t>{[VAR_KEY_TM_FIRSTNAME]} can do it, but he has to make sure he doesn’t get overwhelmed by the situation.</t>
  </si>
  <si>
    <t>{[VAR_KEY_TM_FIRSTNAME]} hat es drauf, aber er muss aufpassen, dass die Situation ihn nicht überrumpelt.</t>
  </si>
  <si>
    <t>{[VAR_KEY_TM_FIRSTNAME]} puede hacerlo, pero debe asegurarse de no sentirse abrumado por la situación.</t>
  </si>
  <si>
    <t>{[VAR_KEY_TM_FIRSTNAME]} può farlo, ma deve assicurarsi di non essere sopraffatto dalla situazione.</t>
  </si>
  <si>
    <t>{[VAR_KEY_TM_FIRSTNAME]}能做到，但他必须避免被压力压垮。</t>
  </si>
  <si>
    <t>{[VAR_KEY_TM_FIRSTNAME]} способен справиться, но ему важно не позволить ситуации надавить на него.</t>
  </si>
  <si>
    <t>{[VAR_KEY_TM_FIRSTNAME]} pode conseguir, mas ele tem que garantir que não se sinta sobrecarregado pela situação.</t>
  </si>
  <si>
    <t>CONF9_Q1_R3_1_F</t>
  </si>
  <si>
    <t>The players going up against {[VAR_KEY_TM_FIRSTNAME]} will be extremely motivated in front of an opposing crowd! The tournament will be an interesting one for sure.</t>
  </si>
  <si>
    <t>Les adversaires de {[VAR_KEY_TM_FIRSTNAME]} seront surmotivés face à un public hostile ! Le tournoi sera très intéressant.</t>
  </si>
  <si>
    <t>Die Spieler, die gegen {[VAR_KEY_TM_FIRSTNAME]} antreten, werden vor gegnerischem Publikum extrem motiviert sein! Das Turnier wird ganz sicher interessant werden.</t>
  </si>
  <si>
    <t>La motivación de cualquier tenista que se enfrente a {[VAR_KEY_TM_FIRSTNAME]} será muy alta, frente a un público en su contra. Seguro que el torneo será interesante.</t>
  </si>
  <si>
    <t>Le avversarie che affronteranno {[VAR_KEY_TM_FIRSTNAME]} saranno estremamente motivate di fronte a un pubblico che tifa contro! Il torneo sarà sicuramente interessante.</t>
  </si>
  <si>
    <t>面对主场观众时，{[VAR_KEY_TM_FIRSTNAME]}的对手们也会格外有动力！这场比赛肯定会很精彩。</t>
  </si>
  <si>
    <t>Игроки, выходящие против {[VAR_KEY_TM_FIRSTNAME]}, будут крайне мотивированы в атмосфере враждебной публики! Турнир точно будет интересным.</t>
  </si>
  <si>
    <t>As jogadoras que enfrentarem {[VAR_KEY_TM_FIRSTNAME]} estarão extremamente motivadas diante de uma torcida adversária! O torneio será interessante, com certeza.</t>
  </si>
  <si>
    <t>CONF9_Q1_R3_1_M</t>
  </si>
  <si>
    <t>Gli avversari che affronteranno {[VAR_KEY_TM_FIRSTNAME]} saranno estremamente motivati di fronte a un pubblico che tifa contro! Il torneo sarà sicuramente interessante.</t>
  </si>
  <si>
    <t>Os jogadores que enfrentarem {[VAR_KEY_TM_FIRSTNAME]} estarão extremamente motivados diante de uma torcida adversária! O torneio será interessante, com certeza.</t>
  </si>
  <si>
    <t>CONF9_Q1_R3_2_F</t>
  </si>
  <si>
    <t>Her opponents will be just as motivated by a crowd that is against them. I hope we’ll see some great matches.</t>
  </si>
  <si>
    <t>Les adversaires aussi seront motivés face à un public ligué contre eux. J’espère voir de grands matchs.</t>
  </si>
  <si>
    <t>Ihre Gegner werden durch ein gegen sie jubelndes Publikum genauso motiviert sein. Ich hoffe, wir werden ein paar tolle Spiele erleben.</t>
  </si>
  <si>
    <t>Sus oponentes estarán igualmente motivadas por un público que está en su contra. Espero que veamos grandes partidos.</t>
  </si>
  <si>
    <t>Le sue avversarie saranno altrettanto motivate da una folla che è contro di loro. Spero vedremo delle grandi partite.</t>
  </si>
  <si>
    <t>对手们在反对他们的观众面前也会更想拼命。我希望能看到几场精彩的较量。</t>
  </si>
  <si>
    <t>Её соперницы будут не менее мотивированы публикой, которая настроена против них. Надеюсь, мы увидим отличные матчи.</t>
  </si>
  <si>
    <t>As oponentes dela também estarão motivadas por uma torcida que está contra elas. Espero que vejamos ótimas partidas.</t>
  </si>
  <si>
    <t>CONF9_Q1_R3_2_M</t>
  </si>
  <si>
    <t>His opponents will be just as motivated by a crowd that is against them. I hope we’ll see some great matches.</t>
  </si>
  <si>
    <t>Seine Gegner werden durch ein gegen sie jubelndes Publikum genauso motiviert sein. Ich hoffe, wir werden ein paar tolle Spiele erleben.</t>
  </si>
  <si>
    <t>Sus oponentes estarán igualmente motivados por un público que está en su contra. Espero que veamos grandes partidos.</t>
  </si>
  <si>
    <t>I suoi avversari saranno altrettanto motivati da una folla che è contro di loro. Spero vedremo delle grandi partite.</t>
  </si>
  <si>
    <t>Его соперники будут не менее мотивированы публикой, которая настроена против них. Надеюсь, мы увидим отличные матчи.</t>
  </si>
  <si>
    <t>Os oponentes dele também estarão motivados por uma torcida que está contra elas. Espero que vejamos ótimas partidas.</t>
  </si>
  <si>
    <t>CONF9_Q1_R4_1_F</t>
  </si>
  <si>
    <t>I can’t say for certain. I just hope that she won’t burden herself with too much useless pressure. She only needs to play for herself, not for the fans.</t>
  </si>
  <si>
    <t>Je ne sais pas, j’espère qu’elle ne se mettra pas trop de pression inutile tout seul. Elle doit jouer pour elle et non pour le public.</t>
  </si>
  <si>
    <t>Das kann ich nicht mit Sicherheit sagen. Ich hoffe nur, dass sie nicht unter zu viel unnötigem Druck stehen wird. Sie muss nur für sich selbst spielen, nicht für die Fans.</t>
  </si>
  <si>
    <t>No puedo decirlo con certeza. Solo espero que no se cargue con demasiada presión inútil. Solo necesita jugar para ella, no para los aficionados.</t>
  </si>
  <si>
    <t>Non posso dirlo con certezza. Spero solo che non si caricherà di troppe inutili pressioni. Ha solo bisogno di giocare per se stessa, non per i fan.</t>
  </si>
  <si>
    <t>我不能确定，但我希望她不要给自己太多无谓的压力。她只要为自己而战，而不是为球迷。</t>
  </si>
  <si>
    <t>Трудно сказать наверняка. Я просто надеюсь, что она не станет давить на себя лишним стрессом. Ей нужно играть для себя, а не ради публики.</t>
  </si>
  <si>
    <t>Não posso dizer com certeza. Só espero que ela não se sobrecarregue com pressão inútil. Ela só precisa jogar por si mesma, não pela torcida.</t>
  </si>
  <si>
    <t>CONF9_Q1_R4_1_M</t>
  </si>
  <si>
    <t>I can’t say for certain. I just hope that he won’t burden himself with too much useless pressure. He only needs to play for himself, not for the fans.</t>
  </si>
  <si>
    <t>Je ne sais pas, j’espère qu’il ne se mettra pas trop de pression inutile tout seul. Il doit jouer pour lui et non pour le public.</t>
  </si>
  <si>
    <t>Das kann ich nicht mit Sicherheit sagen. Ich hoffe nur, dass er nicht unter zu viel unnötigem Druck stehen wird. Er muss nur für sich selbst spielen, nicht für die Fans.</t>
  </si>
  <si>
    <t>No puedo decirlo con certeza. Solo espero que no se cargue con demasiada presión inútil. Solo necesita jugar para él, no para los aficionados.</t>
  </si>
  <si>
    <t>Non posso dirlo con certezza. Spero solo che non si caricherà di troppe inutili pressioni. Ha solo bisogno di giocare per se stesso, non per i fan.</t>
  </si>
  <si>
    <t>我不能确定，但我希望他不要给自己太多无谓的压力。他只要为自己而战，而不是为球迷。</t>
  </si>
  <si>
    <t>Трудно сказать наверняка. Я просто надеюсь, что он не станет давить на себя лишним стрессом. Ему нужно играть для себя, а не ради публики.</t>
  </si>
  <si>
    <t>Não posso dizer com certeza. Só espero que ele não se sobrecarregue com pressão inútil. Ele só precisa jogar por si mesmo, não pela torcida.</t>
  </si>
  <si>
    <t>CONF9_Q1_R4_2_F</t>
  </si>
  <si>
    <t>{[VAR_KEY_TM_NAME]} can’t play for the fans. That’s a sure way to disappoint them.</t>
  </si>
  <si>
    <t>{[VAR_KEY_TM_NAME]} ne doit pas jouer pour les fans, c’est le meilleur moyen de les décevoir.</t>
  </si>
  <si>
    <t>{[VAR_KEY_TM_NAME]} darf nicht für die Fans spielen. So werden sie nur enttäuscht werden.</t>
  </si>
  <si>
    <t>{[VAR_KEY_TM_NAME]} no puede jugar para los aficionados. Esa es una forma segura de decepcionarlos.</t>
  </si>
  <si>
    <t>{[VAR_KEY_TM_NAME]} non può giocare per i fan. È un modo sicuro di deluderli.</t>
  </si>
  <si>
    <t>{[VAR_KEY_TM_NAME]}不能为了取悦球迷而打球，那样只会让他们失望。</t>
  </si>
  <si>
    <t>{[VAR_KEY_TM_NAME]} не может играть ради болельщиков — это верный путь разочаровать их.</t>
  </si>
  <si>
    <t>{[VAR_KEY_TM_NAME]} não pode jogar para a torcida. Essa é uma maneira garantida de decepcioná-los.</t>
  </si>
  <si>
    <t>CONF9_Q1_R4_2_M</t>
  </si>
  <si>
    <t>CONF9_Q1_R5_1_F</t>
  </si>
  <si>
    <t>That’s not important to me at all! No matter where the tournament is played, each player steps onto that court hoping to win.</t>
  </si>
  <si>
    <t>Peu importe où se joue le tournoi, chaque joueur rentre sur le terrain pour gagner. Cela n’a pas d’importance pour moi !</t>
  </si>
  <si>
    <t>Das ist für mich überhaupt nicht wichtig! Egal, wo das Turnier gespielt wird – jeder Spieler betritt den Platz in der Hoffnung auf den Sieg.</t>
  </si>
  <si>
    <t>¡Eso no me importa nada! Independientemente de dónde se juegue el torneo, cada tenista entra en el campo con la esperanza de ganar.</t>
  </si>
  <si>
    <t>Non è affatto importante per me! Non importa dove si gioca il torneo, ogni giocatore entra in quel campo sperando di vincere.</t>
  </si>
  <si>
    <t>这对我来说无关紧要！无论比赛在哪进行，每位选手上场时的目标只有一个——赢。</t>
  </si>
  <si>
    <t>Для меня это вообще не важно! Где бы ни проходил турнир, каждый игрок выходит на корт, чтобы победить.</t>
  </si>
  <si>
    <t>Isso não é importante para mim! Não importa onde o torneio seja disputado, cada jogadora entra em quadra esperando vencer.</t>
  </si>
  <si>
    <t>CONF9_Q1_R5_1_M</t>
  </si>
  <si>
    <t>Isso não é importante para mim! Não importa onde o torneio seja disputado, cada jogador entra em quadra esperando vencer.</t>
  </si>
  <si>
    <t>CONF9_Q1_R5_2_F</t>
  </si>
  <si>
    <t>The players play all around the world all year long. They’re used to playing in different environments. The crowd won’t have any impact on them.</t>
  </si>
  <si>
    <t>Les joueurs jouent partout autour de la planète toute l’année, ils sont habitués à toutes sortes d’ambiances. Le public n’impactera pas le résultat.</t>
  </si>
  <si>
    <t>Die Spieler spielen das ganze Jahr über auf der ganzen Welt. Sie sind es gewohnt, in unterschiedlichen Umgebungen zu spielen. Das Publikum wird dabei keinen Einfluss auf sie haben.</t>
  </si>
  <si>
    <t>Los tenistas juegan por todo el mundo durante todo el año. Están acostumbrados a jugar en diferentes entornos. El público no les afecta.</t>
  </si>
  <si>
    <t>I giocatori giocano in tutto il mondo tutto l'anno. Sono abituati a giocare in ambienti diversi. La folla non avrà alcun impatto su di loro.</t>
  </si>
  <si>
    <t>球员们一年到头都在世界各地征战，早就习惯了不同的环境。观众不会对他们造成太大影响。</t>
  </si>
  <si>
    <t>Игроки играют по всему миру круглый год. Они привыкли к разной атмосфере. Публика никак на них не повлияет.</t>
  </si>
  <si>
    <t>As jogadoras jogam pelo mundo todo o ano. Elas estão acostumadas a jogar em ambientes diferentes. A torcida não terá impacto sobre elas.</t>
  </si>
  <si>
    <t>CONF9_Q1_R5_2_M</t>
  </si>
  <si>
    <t>Os jogadores jogam pelo mundo todo o ano. Eles estão acostumados a jogar em ambientes diferentes. A torcida não terá impacto sobre eles.</t>
  </si>
  <si>
    <t>CONF9_Q2_F</t>
  </si>
  <si>
    <t>Is there a different approach for a player from {[VAR_MANAGER_AFFILIATION_NAME]} before playing here?</t>
  </si>
  <si>
    <t>L’approche est-elle différente pour un joueur de {[VAR_MANAGER_AFFILIATION_NAME]} avant de jouer ici ?</t>
  </si>
  <si>
    <t>Gibt es eine andere Herangehensweise für Spieler aus {[VAR_MANAGER_AFFILIATION_NAME]} vor einem Spiel hier?</t>
  </si>
  <si>
    <t>¿Hay diferencia para un tenista de {[VAR_MANAGER_AFFILIATION_NAME]} antes de jugar aquí?</t>
  </si>
  <si>
    <t>C'è un approccio diverso per un giocatore di {[VAR_MANAGER_AFFILIATION_NAME]} prima di giocare qui?</t>
  </si>
  <si>
    <t>对于来自{[VAR_MANAGER_AFFILIATION_NAME]}的球员来说，在这里比赛前会有不同的准备方式吗？</t>
  </si>
  <si>
    <t>Есть ли особый подход для игрока из {[VAR_MANAGER_AFFILIATION_NAME]} перед выступлением здесь?</t>
  </si>
  <si>
    <t>Há uma abordagem diferente para uma jogadora de {[VAR_MANAGER_AFFILIATION_NAME]} antes de jogar aqui?</t>
  </si>
  <si>
    <t>CONF9_Q2_M</t>
  </si>
  <si>
    <t>Há uma abordagem diferente para um jogador de {[VAR_MANAGER_AFFILIATION_NAME]} antes de jogar aqui?</t>
  </si>
  <si>
    <t>CONF9_Q2_R1_1_F</t>
  </si>
  <si>
    <t>We’ve had the luxury of training at {[VAR_MANAGER_AFFILIATION_NAME]} for a few days before the start of the tournament. It definitely beats being cooped up in a plane during a long flight!</t>
  </si>
  <si>
    <t>Nous avons pu nous entrainer à {[VAR_MANAGER_AFFILIATION_NAME]} pendant quelques jours avant le début du tournoi, c’est bien plus confortable que les longs trajets en avion !</t>
  </si>
  <si>
    <t>Wir hatten den Luxus, vor dem Start des Turniers ein paar Tage in {[VAR_MANAGER_AFFILIATION_NAME]} trainieren zu können. Das ist definitiv besser, als auf einem langen Flug im Flugzeug festzustecken!</t>
  </si>
  <si>
    <t>Tuvimos el lujo de entrenar en {[VAR_MANAGER_AFFILIATION_NAME]} durante unos días antes del comienzo del torneo. ¡Desde luego es mejor que estar encerrados en un avión durante un largo vuelo!</t>
  </si>
  <si>
    <t>Abbiamo avuto il lusso di allenarci a {[VAR_MANAGER_AFFILIATION_NAME]} per alcuni giorni prima dell'inizio del torneo. È decisamente meglio che essere rinchiusi in un aereo durante un lungo volo!</t>
  </si>
  <si>
    <t>我们很幸运，在比赛开始前能在{[VAR_MANAGER_AFFILIATION_NAME]}训练了几天。这肯定比长时间憋在飞机里强！</t>
  </si>
  <si>
    <t>Нам повезло потренироваться в {[VAR_MANAGER_AFFILIATION_NAME]} несколько дней до начала турнира. Это куда лучше, чем сидеть взаперти в самолёте во время долгого перелёта!</t>
  </si>
  <si>
    <t>Tivemos o luxo de treinar em {[VAR_MANAGER_AFFILIATION_NAME]} por alguns dias antes do início do torneio. Definitivamente é melhor do que ficar preso em um avião durante um longo voo!</t>
  </si>
  <si>
    <t>CONF9_Q2_R1_1_M</t>
  </si>
  <si>
    <t>CONF9_Q2_R1_2_F</t>
  </si>
  <si>
    <t>It’s always nice to train at home before a tournament. {[VAR_TM_FIRSTNAME]} will make the most of it.</t>
  </si>
  <si>
    <t>C’est toujours plaisant de pouvoir s’entrainer à la maison avant un tournoi. {[VAR_TM_FIRSTNAME]} saura en tirer parti.</t>
  </si>
  <si>
    <t>Es ist immer gut, vor einem Turnier zu Hause zu trainieren. {[VAR_TM_FIRSTNAME]} wird das Beste daraus machen.</t>
  </si>
  <si>
    <t>Siempre es bueno entrenar en casa antes de un torneo. {[VAR_TM_FIRSTNAME]} lo aprovechará al máximo.</t>
  </si>
  <si>
    <t>È sempre bello allenarsi a casa prima di un torneo. {[VAR_TM_FIRSTNAME]} ne trarrà il massimo vantaggio.</t>
  </si>
  <si>
    <t>赛前能在家门口训练当然更棒，{[VAR_TM_FIRSTNAME]}一定会充分利用这点。</t>
  </si>
  <si>
    <t>Всегда приятно тренироваться дома перед турниром. {[VAR_TM_FIRSTNAME]} максимально этим воспользуется.</t>
  </si>
  <si>
    <t>É sempre bom treinar em casa antes de um torneio. {[VAR_TM_FIRSTNAME]} aproveitará ao máximo.</t>
  </si>
  <si>
    <t>CONF9_Q2_R1_2_M</t>
  </si>
  <si>
    <t>CONF9_Q2_R2_1_F</t>
  </si>
  <si>
    <t>It’s obviously nicer to show up for a tournament not too far from {[VAR_MANAGER_AFFILIATION_NAME]}, but that doesn’t make the task ahead easy by any means.</t>
  </si>
  <si>
    <t>C’est forcément plus agréable d’arriver dans un tournoi proche de {[VAR_MANAGER_AFFILIATION_NAME]} mais ce n’est pas ce qui va nous rendre la tâche facile.</t>
  </si>
  <si>
    <t>Es ist natürlich schöner, an einem Turnier in der Nähe von {[VAR_MANAGER_AFFILIATION_NAME]} teilzunehmen, aber das macht die vor uns liegende Aufgabe keineswegs einfach.</t>
  </si>
  <si>
    <t>Obviamente, es mejor presentarse a un torneo no muy lejos de {[VAR_MANAGER_AFFILIATION_NAME]}, pero eso no facilita la tarea de ninguna manera.</t>
  </si>
  <si>
    <t>Ovviamente è più bello presentarsi a un torneo non troppo lontano da {[VAR_MANAGER_AFFILIATION_NAME]}, ma questo non rende in alcun modo facile il compito.</t>
  </si>
  <si>
    <t>确实，比赛地点离{[VAR_MANAGER_AFFILIATION_NAME]}不远会更方便，但这并不代表比赛会变得轻松。</t>
  </si>
  <si>
    <t>Конечно, приятнее приезжать на турнир недалеко от {[VAR_MANAGER_AFFILIATION_NAME]}, но это вовсе не упрощает задачу.</t>
  </si>
  <si>
    <t>Obviamente é mais confortável chegar a um torneio não muito longe de {[VAR_MANAGER_AFFILIATION_NAME]}, mas isso não torna a tarefa à frente fácil de forma alguma.</t>
  </si>
  <si>
    <t>CONF9_Q2_R2_1_M</t>
  </si>
  <si>
    <t>CONF9_Q2_R2_2_F</t>
  </si>
  <si>
    <t>Of course we’re more comfortable here, but the tournament won’t be any easier.</t>
  </si>
  <si>
    <t>Effectivement nous avons plus de repères ici, mais le tournoi n’en sera pas plus facile.</t>
  </si>
  <si>
    <t>Natürlich fühlen wir uns hier wohler, aber das Turnier wird dadurch auch nicht leichter.</t>
  </si>
  <si>
    <t>Por supuesto que estamos más cómodos aquí, pero el torneo no será más fácil.</t>
  </si>
  <si>
    <t>Ovviamente qui siamo più a nostro agio, ma il torneo non sarà più facile.</t>
  </si>
  <si>
    <t>我们在这里当然更自在，但这并不会让比赛变得更容易。</t>
  </si>
  <si>
    <t>Конечно, нам здесь комфортнее, но турнир от этого не станет легче.</t>
  </si>
  <si>
    <t>Claro que estamos mais confortáveis aqui, mas o torneio não será mais fácil.</t>
  </si>
  <si>
    <t>CONF9_Q2_R2_2_M</t>
  </si>
  <si>
    <t>CONF9_Q2_R3_1_F</t>
  </si>
  <si>
    <t>It’s important not to feel too at home. That’s the fastest way to lose your concentration.</t>
  </si>
  <si>
    <t>Il faut faire attention à ne pas se sentir chez soi, c’est le meilleur moyen de perdre sa concentration.</t>
  </si>
  <si>
    <t>Es ist wichtig, sich nicht zu sehr wie zu Hause zu fühlen. So verliert man nur schnell den Fokus.</t>
  </si>
  <si>
    <t>Es importante no sentirse demasiado en casa. Esa es la forma más rápida de perder la concentración.</t>
  </si>
  <si>
    <t>È importante non sentirsi troppo a casa. È il modo più veloce per perdere la concentrazione.</t>
  </si>
  <si>
    <t>重要的是不能太放松，否则最容易丢掉专注。</t>
  </si>
  <si>
    <t>Важно не чувствовать себя слишком по-домашнему. Так легче всего потерять концентрацию.</t>
  </si>
  <si>
    <t>É importante não se sentir "em casa" demais. Essa é a maneira mais rápida de perder a concentração.</t>
  </si>
  <si>
    <t>CONF9_Q2_R3_1_M</t>
  </si>
  <si>
    <t>CONF9_Q2_R3_2_F</t>
  </si>
  <si>
    <t>We’re not thinking about it. We’re focused on the next match.</t>
  </si>
  <si>
    <t>Nous n’y pensons pas, toutes nos pensées sont vers le prochain match.</t>
  </si>
  <si>
    <t>Wir denken nicht darüber nach. Wir konzentrieren uns auf das nächste Spiel.</t>
  </si>
  <si>
    <t>No pensamos en eso. Estamos centrados en el próximo partido.</t>
  </si>
  <si>
    <t>Non ci stiamo pensando. Siamo concentrati sulla prossima partita.</t>
  </si>
  <si>
    <t>我们没想太多，只想专注于下一场比赛。</t>
  </si>
  <si>
    <t>Мы об этом не думаем. Мы сосредоточены на следующем матче.</t>
  </si>
  <si>
    <t>Não estamos pensando nisso. Estamos focados na próxima partida.</t>
  </si>
  <si>
    <t>CONF9_Q2_R3_2_M</t>
  </si>
  <si>
    <t>CONF9_Q2_R4_1_F</t>
  </si>
  <si>
    <t>No, I don’t think so. The players were able to get some training in at {[VAR_MANAGER_AFFILIATION_NAME]}, but once the tournament is under way, all that’ll be forgotten.</t>
  </si>
  <si>
    <t>Non je ne pense pas, les joueurs ont pu s’entrainer à {[VAR_MANAGER_AFFILIATION_NAME]} mais une fois le tournoi commencé, ça sera oublié.</t>
  </si>
  <si>
    <t>Nein, das denke ich nicht. Die Spieler konnten noch ein wenig in {[VAR_MANAGER_AFFILIATION_NAME]} trainieren, aber sobald das Turnier beginnt, ist all das vergessen.</t>
  </si>
  <si>
    <t>No, no lo creo. Los tenistas han podido entrenarse en {[VAR_MANAGER_AFFILIATION_NAME]}, pero una vez que comience el torneo, todo eso se olvidará.</t>
  </si>
  <si>
    <t>No, non credo. I giocatori sono stati in grado di allenarsi a {[VAR_MANAGER_AFFILIATION_NAME]}, ma una volta iniziato il torneo, sarà tutto dimenticato.</t>
  </si>
  <si>
    <t>我不这么认为。球员们确实在{[VAR_MANAGER_AFFILIATION_NAME]}训练过，但一旦比赛开始，所有这些都会被抛诸脑后。</t>
  </si>
  <si>
    <t>Не думаю. Игроки успели потренироваться в {[VAR_MANAGER_AFFILIATION_NAME]}, но как только турнир начнётся — всё это забудется.</t>
  </si>
  <si>
    <t>Não, acho que não. As jogadoras puderam treinar em {[VAR_MANAGER_AFFILIATION_NAME]}, mas assim que o torneio começar, tudo isso será esquecido.</t>
  </si>
  <si>
    <t>CONF9_Q2_R4_1_M</t>
  </si>
  <si>
    <t>Não, acho que não. Os jogadores puderam treinar em {[VAR_MANAGER_AFFILIATION_NAME]}, mas assim que o torneio começar, tudo isso será esquecido.</t>
  </si>
  <si>
    <t>CONF9_Q2_R4_2_F</t>
  </si>
  <si>
    <t>A tournament is a tournament. Having it near {[VAR_MANAGER_AFFILIATION_CITY]} doesn’t change a thing.</t>
  </si>
  <si>
    <t>Un tournoi est un tournoi, qu’il soit proche de {[VAR_MANAGER_AFFILIATION_CITY]} n’y change rien.</t>
  </si>
  <si>
    <t>Ein Turnier ist ein Turnier. In der Nähe von {[VAR_MANAGER_AFFILIATION_CITY]} zu spielen, ändert nichts.</t>
  </si>
  <si>
    <t>Un torneo es un torneo. Tenerlo cerca de {[VAR_MANAGER_AFFILIATION_CITY]} no cambia nada.</t>
  </si>
  <si>
    <t>Un torneo è un torneo. Averlo vicino a {[VAR_MANAGER_AFFILIATION_CITY]} non cambia nulla.</t>
  </si>
  <si>
    <t>比赛就是比赛。在{[VAR_MANAGER_AFFILIATION_CITY]}附近举办并不会改变什么。</t>
  </si>
  <si>
    <t>Турнир есть турнир. То, что он проходит рядом с {[VAR_MANAGER_AFFILIATION_CITY]}, ничего не меняет.</t>
  </si>
  <si>
    <t>Um torneio é um torneio. Tê-lo perto de {[VAR_MANAGER_AFFILIATION_CITY]} não muda nada.</t>
  </si>
  <si>
    <t>CONF9_Q2_R4_2_M</t>
  </si>
  <si>
    <t>CONF9_Q2_R5_1_F</t>
  </si>
  <si>
    <t>That doesn’t make a difference. We trained the same way we always do for every tournament. The results will depend on our mentality and how we’re playing on that day.</t>
  </si>
  <si>
    <t>Ça ne change rien, nous nous sommes entraînés comme pour chaque tournoi et les résultats dépendront de notre sérieux et de notre forme.</t>
  </si>
  <si>
    <t>Das macht aber keinen Unterschied. Wir haben so wie immer für jedes Turnier trainiert. Unsere Ergebnisse werden von unserer Haltung abhängen und davon, wie wir an diesem Tag spielen.</t>
  </si>
  <si>
    <t>No hay diferencia. Entrenamos de la misma manera que siempre para cualquier torneo. Los resultados dependerán de nuestra mentalidad y de cómo juguemos ese día.</t>
  </si>
  <si>
    <t>Non fa differenza. Ci siamo allenati nello stesso modo in cui ci alleniamo sempre per ogni torneo. I risultati dipenderanno dalla nostra mentalità e da come giocheremo quel giorno.</t>
  </si>
  <si>
    <t>这没什么不同。我们像准备每次比赛一样进行训练，最终结果将取决于我们的心态和当天的临场发挥。</t>
  </si>
  <si>
    <t>Это ничего не меняет. Мы готовились так же, как к любому другому турниру. Результат зависит от настроя и игры в конкретный день.</t>
  </si>
  <si>
    <t>Isso não faz diferença. Treinamos da mesma forma que sempre fazemos para todos os torneios. Os resultados dependerão da nossa mentalidade e de como estivermos jogando naquele dia.</t>
  </si>
  <si>
    <t>CONF9_Q2_R5_1_M</t>
  </si>
  <si>
    <t>CONF9_Q2_R5_2_F</t>
  </si>
  <si>
    <t>In tennis, the winner is the player who’s best prepared, no matter where the match takes place. We have to train as hard as usual.</t>
  </si>
  <si>
    <t>Au tennis, le vainqueur est le joueur le mieux préparé, peu importe où se joue le match. Nous devons nous entrainer avec autant de sérieux que d’habitude.</t>
  </si>
  <si>
    <t>Beim Tennis gewinnt der am besten vorbereitete Spieler, egal wo das Spiel stattfindet. Wir müssen so hart trainieren wie sonst auch.</t>
  </si>
  <si>
    <t>En tenis, gana quien esté mejor preparado, sin importar dónde se desarrolle el partido. Tenemos que entrenar tanto como de costumbre.</t>
  </si>
  <si>
    <t>Nel tennis vince chi è più preparata, indipendentemente da dove si svolge la partita. Dobbiamo allenarci duramente come al solito.</t>
  </si>
  <si>
    <t>在网球场上，无论比赛在哪，胜利永远属于准备最充分的人。我们必须像平时一样全力训练。</t>
  </si>
  <si>
    <t>В теннисе побеждает тот, кто лучше подготовлен, где бы ни проходил матч. Мы должны тренироваться так же усердно, как всегда.</t>
  </si>
  <si>
    <t>No tênis, o vencedor é o jogador mais bem preparado, não importa onde a partida aconteça. Temos que treinar o mais duro possível.</t>
  </si>
  <si>
    <t>CONF9_Q2_R5_2_M</t>
  </si>
  <si>
    <t>Nel tennis vince chi è più preparato, indipendentemente da dove si svolge la partita. Dobbiamo allenarci duramente come al solito.</t>
  </si>
  <si>
    <t>CONF9_Q3_F</t>
  </si>
  <si>
    <t>What are your expectations from the audience seeing as how you’re basically playing at home?</t>
  </si>
  <si>
    <t>Qu’attendez-vous du public alors que vous jouez quasiment à domicile ?</t>
  </si>
  <si>
    <t>Was sind Ihre Erwartungen an das Publikum, da Sie ja im Grunde genommen zu Hause spielen?</t>
  </si>
  <si>
    <t>¿Cuáles son tus expectativas respecto al público, ya que básicamente jugáis en casa?</t>
  </si>
  <si>
    <t>Quali sono le aspettative dal pubblico visto che praticamente giocate in casa?</t>
  </si>
  <si>
    <t>这次相当于是主场作战，您对观众有什么期待吗？</t>
  </si>
  <si>
    <t>Чего вы ожидаете от зрителей, учитывая, что вы фактически играете дома?</t>
  </si>
  <si>
    <t>Quais são suas expectativas da plateia, já que vocês estão basicamente jogando em casa?</t>
  </si>
  <si>
    <t>CONF9_Q3_M</t>
  </si>
  <si>
    <t>CONF9_Q3_R1_1_F</t>
  </si>
  <si>
    <t>I expect an ambiance worthy of the Davis Cup! I also hope that they will make {[VAR_TM_FIRSTNAME]} feel at home.</t>
  </si>
  <si>
    <t>J’attends une ambiance digne de la Coupe Davis ! J’espère qu’ils sauront montrer à {[VAR_TM_FIRSTNAME]} qu’elle est chez elle.</t>
  </si>
  <si>
    <t>Ich erwarte eine Stimmung, die dem Davis Cup würdig ist! Außerdem hoffe ich, dass sich {[VAR_TM_FIRSTNAME]} wie zu Hause fühlt.</t>
  </si>
  <si>
    <t>¡Espero un ambiente digno de la Copa Davis! Y también espero que hagan que {[VAR_TM_FIRSTNAME]} se sienta como en casa.</t>
  </si>
  <si>
    <t>Mi aspetto un ambiente degno della Coppa Davis! Spero anche che facciano sentire a casa {[VAR_TM_FIRSTNAME]}.</t>
  </si>
  <si>
    <t>我希望能有戴维斯杯般的热烈气氛！也希望他们能让{[VAR_TM_FIRSTNAME]}感受到主场的温度。</t>
  </si>
  <si>
    <t>Я ожидаю атмосферу, достойную Кубка Дэвиса! И надеюсь, что {[VAR_TM_FIRSTNAME]} почувствует себя как дома.</t>
  </si>
  <si>
    <t>Espero um ambiente digno da Copa Davis! Também espero que façam {[VAR_TM_FIRSTNAME]} se sentir em casa.</t>
  </si>
  <si>
    <t>CONF9_Q3_R1_1_M</t>
  </si>
  <si>
    <t>J’attends une ambiance digne de la Coupe Davis ! J’espère qu’ils sauront montrer à {[VAR_TM_FIRSTNAME]} qu’il est chez lui.</t>
  </si>
  <si>
    <t>CONF9_Q3_R1_2_F</t>
  </si>
  <si>
    <t>The crowd will need to help cheer {[VAR_TM_FIRSTNAME]} toward success.</t>
  </si>
  <si>
    <t>C’est au public de tout faire pour pousser {[VAR_TM_FIRSTNAME]} vers le succès.</t>
  </si>
  <si>
    <t>Die Zuschauer müssen helfen, {[VAR_TM_FIRSTNAME]} zum Erfolg zu jubeln.</t>
  </si>
  <si>
    <t>El público debe ayudar a empujar a {[VAR_TM_FIRSTNAME]} hacia el éxito.</t>
  </si>
  <si>
    <t>Il pubblico dovrà aiutare a spingere {[VAR_TM_FIRSTNAME]} verso il successo.</t>
  </si>
  <si>
    <t>希望观众能为{[VAR_TM_FIRSTNAME]}加油助威，推动她走向成功。</t>
  </si>
  <si>
    <t>Публике нужно будет поддержать {[VAR_TM_FIRSTNAME]}, чтобы помочь ей добиться успеха.</t>
  </si>
  <si>
    <t>A torcida precisará ajudar a impulsionar {[VAR_TM_FIRSTNAME]} ao sucesso.</t>
  </si>
  <si>
    <t>CONF9_Q3_R1_2_M</t>
  </si>
  <si>
    <t>希望观众能为{[VAR_TM_FIRSTNAME]}加油助威，推动他走向成功。</t>
  </si>
  <si>
    <t>Публике нужно будет поддержать {[VAR_TM_FIRSTNAME]}, чтобы помочь ему добиться успеха.</t>
  </si>
  <si>
    <t>CONF9_Q3_R2_1_F</t>
  </si>
  <si>
    <t>I’m sure they’ll know how to support their favorite player all while respecting the opponent. That’s the most important thing.</t>
  </si>
  <si>
    <t>Je suis sûr qu’ils sauront soutenir leur favori tout en respectant l’adversaire, c’est le plus important.</t>
  </si>
  <si>
    <t>Ich bin sicher, dass die Leute wissen, wie sie ihre Lieblingsspielerin unterstützen und gleichzeitig die Gegnerin respektieren können. Das ist das Wichtigste.</t>
  </si>
  <si>
    <t>Seguro que sabrán cómo apoyar a su tenista respetando a su oponente. Eso es lo más importante.</t>
  </si>
  <si>
    <t>Sono sicuro che sapranno come supportare la loro giocatrice preferita nel rispetto dell'avversaria. Questa è la cosa più importante.</t>
  </si>
  <si>
    <t>我相信他们会懂得如何支持自己喜爱的球员，同时也尊重对手。这才是最重要的。</t>
  </si>
  <si>
    <t>Уверена, что они смогут поддержать своего любимого игрока, при этом уважая соперника. Это самое главное.</t>
  </si>
  <si>
    <t>Tenho certeza de que saberão apoiar sua jogadora favorita, ao mesmo tempo em que respeitam a adversária. Isso é o mais importante.</t>
  </si>
  <si>
    <t>CONF9_Q3_R2_1_M</t>
  </si>
  <si>
    <t>Ich bin sicher, dass die Leute wissen, wie sie ihren Lieblingsspieler unterstützen und gleichzeitig den Gegner respektieren können. Das ist das Wichtigste.</t>
  </si>
  <si>
    <t>Sono sicuro che sapranno come supportare il loro giocatore preferito nel rispetto dell'avversario. Questa è la cosa più importante.</t>
  </si>
  <si>
    <t>Уверен, что они смогут поддержать своего любимого игрока, при этом уважая соперника. Это самое главное.</t>
  </si>
  <si>
    <t>Tenho certeza de que saberão apoiar seu jogador favorito, ao mesmo tempo em que respeitam o adversário. Isso é o mais importante.</t>
  </si>
  <si>
    <t>CONF9_Q3_R2_2_F</t>
  </si>
  <si>
    <t>The crowd is right to support local players, but it’s just as important to respect their opponents.</t>
  </si>
  <si>
    <t>Le public a raison de soutenir les joueurs locaux mais le respect de l’adversaire est tout aussi important.</t>
  </si>
  <si>
    <t>Sicherlich, die Zuschauer unterstützen einheimische Spielerinnen, aber genauso wichtig ist es, auch die Gegnerinnen zu respektieren.</t>
  </si>
  <si>
    <t>El público tiene derecho a apoyar a los tenistas locales, pero es igualmente importante respetar a sus oponentes.</t>
  </si>
  <si>
    <t>Il pubblico ha ragione a sostenere i talenti locali, ma è altrettanto importante rispettare gli avversari.</t>
  </si>
  <si>
    <t>观众当然应该支持本地选手，但同样要尊重对手。</t>
  </si>
  <si>
    <t>Болельщики вправе поддерживать местных игроков, но не менее важно уважать соперников.</t>
  </si>
  <si>
    <t>A torcida tem razão em apoiar as jogadoras locais, mas é igualmente importante respeitar suas adversárias.</t>
  </si>
  <si>
    <t>CONF9_Q3_R2_2_M</t>
  </si>
  <si>
    <t>Sicherlich, die Zuschauer unterstützen einheimische Spieler, aber genauso wichtig ist es, auch die Gegner zu respektieren.</t>
  </si>
  <si>
    <t>A torcida tem razão em apoiar os jogadores locais, mas é igualmente importante respeitar seus adversários.</t>
  </si>
  <si>
    <t>CONF9_Q3_R3_1_F</t>
  </si>
  <si>
    <t>You can’t count on the audience. {[VAR_TM_FIRSTNAME]} will have to play to the best of her ability, and the crowd will make their choice.</t>
  </si>
  <si>
    <t>Il ne faut pas compter sur le public, {[VAR_TM_FIRSTNAME]} doit jouer son meilleur tennis et le public fera son choix.</t>
  </si>
  <si>
    <t>Man kann sich nicht auf das Publikum verlassen. {[VAR_TM_FIRSTNAME]} wird ihr Bestes geben müssen, und das Publikum wird seine Wahl treffen.</t>
  </si>
  <si>
    <t>No puedes contar con el público. {[VAR_TM_FIRSTNAME]} tendrá que jugar lo mejor que pueda y el público decidirá.</t>
  </si>
  <si>
    <t>Non puoi mai contare sul pubblico. {[VAR_TM_FIRSTNAME]} dovrà giocare al meglio delle sue capacità e il pubblico farà la sua scelta.</t>
  </si>
  <si>
    <t>不能指望观众，{[VAR_TM_FIRSTNAME]}必须全力以赴，观众会自行选择支持的人。</t>
  </si>
  <si>
    <t>На публику рассчитывать нельзя. {[VAR_TM_FIRSTNAME]} должна играть изо всех сил, а зрители сами сделают выбор.</t>
  </si>
  <si>
    <t>Não se pode contar com a torcida. {[VAR_TM_FIRSTNAME]} terá que jogar o seu melhor, e a torcida fará sua escolha.</t>
  </si>
  <si>
    <t>CONF9_Q3_R3_1_M</t>
  </si>
  <si>
    <t>You can’t count on the audience. {[VAR_TM_FIRSTNAME]} will have to play to the best of his ability, and the crowd will make their choice.</t>
  </si>
  <si>
    <t>Man kann sich nicht auf das Publikum verlassen. {[VAR_TM_FIRSTNAME]} wird sein Bestes geben müssen, und das Publikum wird seine Wahl treffen.</t>
  </si>
  <si>
    <t>На публику рассчитывать нельзя. {[VAR_TM_FIRSTNAME]} должен играть изо всех сил, а зрители сами сделают выбор.</t>
  </si>
  <si>
    <t>CONF9_Q3_R3_2_F</t>
  </si>
  <si>
    <t>We can’t expect the crowd to support {[VAR_TM_FIRSTNAME]}. They’re free to cheer for whoever they like.</t>
  </si>
  <si>
    <t>Il ne faut pas attendre du public qu’il soutienne {[VAR_TM_FIRSTNAME]}, chacun est libre de soutenir qui il souhaite.</t>
  </si>
  <si>
    <t>Wir können nicht erwarten, dass die Menge {[VAR_TM_FIRSTNAME]} unterstützt. Sie können immerhin anfeuern, wen sie wollen.</t>
  </si>
  <si>
    <t>No podemos esperar que el público apoye a {[VAR_TM_FIRSTNAME]}. Son libres de animar a quien quieran.</t>
  </si>
  <si>
    <t>Non possiamo aspettarci che il pubblico tifi per {[VAR_TM_FIRSTNAME]}. Sono liberi di tifare per chi vogliono.</t>
  </si>
  <si>
    <t>我们不能指望观众一定支持{[VAR_TM_FIRSTNAME]}。他们有权为自己喜欢的人加油。</t>
  </si>
  <si>
    <t>Нельзя ожидать, что публика будет поддерживать {[VAR_TM_FIRSTNAME]}. Они свободны болеть за кого хотят.</t>
  </si>
  <si>
    <t>Não podemos esperar que a torcida apoie {[VAR_TM_FIRSTNAME]}. Eles são livres para torcer por quem quiserem.</t>
  </si>
  <si>
    <t>CONF9_Q3_R3_2_M</t>
  </si>
  <si>
    <t>CONF9_Q3_R4_1_F</t>
  </si>
  <si>
    <t>I don’t expect anything from the crowd. It’s up to {[VAR_TM_FIRSTNAME]} to give it her all to win her matches.</t>
  </si>
  <si>
    <t>Je n’attends rien du public, c’est à {[VAR_TM_FIRSTNAME]} de faire le maximum pour gagner ses matchs.</t>
  </si>
  <si>
    <t>Ich erwarte nichts von den Zuschauern. Es liegt an {[VAR_TM_FIRSTNAME]}, alles zu geben, um ihre Spiele zu gewinnen.</t>
  </si>
  <si>
    <t>No espero nada del público. Depende de {[VAR_TM_FIRSTNAME]} darlo todo para ganar sus partidos.</t>
  </si>
  <si>
    <t>Non mi aspetto niente dal pubblico. Spetta a {[VAR_TM_FIRSTNAME]} dare il massimo per vincere i suoi incontri.</t>
  </si>
  <si>
    <t>我对观众没有期待。胜负取决于{[VAR_TM_FIRSTNAME]}是否全力以赴。</t>
  </si>
  <si>
    <t>Я ничего не ожидаю от публики. Всё зависит от {[VAR_TM_FIRSTNAME]}, ей нужно выложиться по максимуму.</t>
  </si>
  <si>
    <t>Não espero nada da torcida. Cabe a {[VAR_TM_FIRSTNAME]} dar o seu máximo para vencer suas partidas.</t>
  </si>
  <si>
    <t>CONF9_Q3_R4_1_M</t>
  </si>
  <si>
    <t>I don’t expect anything from the crowd. It’s up to {[VAR_TM_FIRSTNAME]} to give it his all to win his matches.</t>
  </si>
  <si>
    <t>Ich erwarte nichts von den Zuschauern. Es liegt an {[VAR_TM_FIRSTNAME]}, alles zu geben, um seine Spiele zu gewinnen.</t>
  </si>
  <si>
    <t>Non mi aspetto niente dal pubblico. Tocca a {[VAR_TM_FIRSTNAME]} dare il massimo per vincere le sue partite.</t>
  </si>
  <si>
    <t>Я ничего не ожидаю от публики. Всё зависит от {[VAR_TM_FIRSTNAME]}, ему нужно выложиться по максимуму.</t>
  </si>
  <si>
    <t>CONF9_Q3_R4_2_F</t>
  </si>
  <si>
    <t>The crowd doesn’t matter to me as long as {[VAR_TM_FIRSTNAME]} is performing at her best.</t>
  </si>
  <si>
    <t>Le public m’importe peu tant que les performances de {[VAR_TM_FIRSTNAME]} sont à la hauteur.</t>
  </si>
  <si>
    <t>Das Publikum spielt für mich keine Rolle, solange {[VAR_TM_FIRSTNAME]} ihr Bestes gibt.</t>
  </si>
  <si>
    <t>El público no me importa mientras {[VAR_TM_FIRSTNAME]} juegue lo mejor que sabe.</t>
  </si>
  <si>
    <t>Il pubblico non mi importa fintanto che {[VAR_TM_FIRSTNAME]} gioca al meglio.</t>
  </si>
  <si>
    <t>只要{[VAR_TM_FIRSTNAME]}发挥出最佳水平，观众的反应对我来说无关紧要。</t>
  </si>
  <si>
    <t>Публика для меня не важна, пока {[VAR_TM_FIRSTNAME]} показывает свою лучшую игру.</t>
  </si>
  <si>
    <t>A torcida não importa para mim, desde que {[VAR_TM_FIRSTNAME]} esteja jogando no seu melhor nível.</t>
  </si>
  <si>
    <t>CONF9_Q3_R4_2_M</t>
  </si>
  <si>
    <t>The crowd doesn’t matter to me as long as {[VAR_TM_FIRSTNAME]} is performing at his best.</t>
  </si>
  <si>
    <t>Das Publikum spielt für mich keine Rolle, solange {[VAR_TM_FIRSTNAME]} sein Bestes gibt.</t>
  </si>
  <si>
    <t>CONF9_Q3_R5_1_F</t>
  </si>
  <si>
    <t>{[MEDIA/CONF9_Q2_R5_1_F]}</t>
  </si>
  <si>
    <t>CONF9_Q3_R5_1_M</t>
  </si>
  <si>
    <t>{[MEDIA/CONF9_Q2_R5_1_M]}</t>
  </si>
  <si>
    <t>CONF9_Q3_R5_2_F</t>
  </si>
  <si>
    <t>CONF9_Q3_R5_2_M</t>
  </si>
  <si>
    <t>CONF9_Q4_F</t>
  </si>
  <si>
    <t>Will {[VAR_TM_FIRSTNAME]} be even more motivated knowing she’ll be playing the tournament at home?</t>
  </si>
  <si>
    <t>{[VAR_TM_FIRSTNAME]} est-elle d'autant plus motivée à l’idée de jouer un tournoi à domicile ?</t>
  </si>
  <si>
    <t>Wird {[VAR_TM_FIRSTNAME]} noch motivierter sein, wenn sie weiß, dass das Turnier zu Hause stattfinden wird?</t>
  </si>
  <si>
    <t>¿Estará {[VAR_TM_FIRSTNAME]} aún más motivada sabiendo que jugará el torneo en casa?</t>
  </si>
  <si>
    <t>{[VAR_TM_FIRSTNAME]} sarà ancora più motivata sapendo che giocherà il torneo in casa?</t>
  </si>
  <si>
    <t>你认为在主场作战会让{[VAR_TM_FIRSTNAME]}更有动力吗？</t>
  </si>
  <si>
    <t>Будет ли {[VAR_TM_FIRSTNAME]} ещё более мотивирована, зная, что играет домашний турнир?</t>
  </si>
  <si>
    <t>Será que {[VAR_TM_FIRSTNAME]} ficará ainda mais motivada sabendo que jogará o torneio em casa?</t>
  </si>
  <si>
    <t>CONF9_Q4_M</t>
  </si>
  <si>
    <t>Will {[VAR_TM_FIRSTNAME]} be even more motivated knowing he’ll be playing the tournament at home?</t>
  </si>
  <si>
    <t>{[VAR_TM_FIRSTNAME]} est-il d'autant plus motivé à l’idée de jouer un tournoi à domicile ?</t>
  </si>
  <si>
    <t>Wird es {[VAR_TM_FIRSTNAME]} noch mehr motivieren, wenn er weiß, dass das Turnier zu Hause spielt?</t>
  </si>
  <si>
    <t>¿Estará {[VAR_TM_FIRSTNAME]} aún más motivado sabiendo que jugará el torneo en casa?</t>
  </si>
  <si>
    <t>{[VAR_TM_FIRSTNAME]} sarà ancora più motivato sapendo che giocherà il torneo in casa?</t>
  </si>
  <si>
    <t>Будет ли {[VAR_TM_FIRSTNAME]} ещё более мотивирован, зная, что играет домашний турнир?</t>
  </si>
  <si>
    <t>Será que {[VAR_TM_FIRSTNAME]} ficará ainda mais motivado sabendo que jogará o torneio em casa?</t>
  </si>
  <si>
    <t>CONF9_Q4_R1_1_F</t>
  </si>
  <si>
    <t>Of course. Every player dreams of playing in front of a crowd of supporters. Her opponents will be playing against two opponents at once.</t>
  </si>
  <si>
    <t>Evidemment, tout joueur rêve de jouer sous les yeux de ses supporters, les adversaires joueront contre deux adversaires.</t>
  </si>
  <si>
    <t>Natürlich. Jeder Spieler träumt davon, einmal vor einer Menge lokaler Fans zu spielen. Und ihre Gegnerinnen haben gegen zwei Kontrahenten auf einmal zu bestehen.</t>
  </si>
  <si>
    <t>Por supuesto. Cualquier tenista sueña con jugar frente a sus seguidores. Sus oponentes jugarán contra dos.</t>
  </si>
  <si>
    <t>Ma certo. Ogni giocatrice sogna di giocare davanti a una folla di tifosi. Le sue avversarie giocheranno contro due avversari contemporaneamente.</t>
  </si>
  <si>
    <t>当然。每位球员都梦想在主场球迷面前比赛。她的对手相当于要面对两个“对手”。</t>
  </si>
  <si>
    <t>Конечно. Каждый игрок мечтает играть перед своими болельщиками. Её соперники фактически будут играть против двух соперников сразу.</t>
  </si>
  <si>
    <t>Claro. Todo jogador sonha em jogar diante de uma torcida de apoiadores. Seus adversários estarão jogando contra dois oponentes ao mesmo tempo.</t>
  </si>
  <si>
    <t>CONF9_Q4_R1_1_M</t>
  </si>
  <si>
    <t>Of course. Every player dreams of playing in front of a crowd of supporters. His opponents will be playing against two opponents at once.</t>
  </si>
  <si>
    <t>Natürlich. Jeder Spieler träumt davon, einmal vor einer Menge lokaler Fans zu spielen. Und seine Gegner haben gegen zwei Kontrahenten auf einmal zu bestehen.</t>
  </si>
  <si>
    <t>Ma certo. Ogni giocatore sogna di giocare davanti a una folla di tifosi. I suoi avversari giocheranno contro due avversari contemporaneamente.</t>
  </si>
  <si>
    <t>当然。每位球员都梦想在主场球迷面前比赛。他的对手相当于要面对两个“对手”。</t>
  </si>
  <si>
    <t>Конечно. Каждый игрок мечтает играть перед своими болельщиками. Его соперники фактически будут играть против двух соперников сразу.</t>
  </si>
  <si>
    <t>CONF9_Q4_R1_2_F</t>
  </si>
  <si>
    <t>I spoke to her about it yesterday. {[VAR_TM_FIRSTNAME]} is excited about it. She’ll make sure the crowd gets their money’s worth!</t>
  </si>
  <si>
    <t>J’en ai justement discuté avec elle hier. {[VAR_TM_FIRSTNAME]} est très enthousiaste à cette idée, elle saura rentabiliser le prix des billets !</t>
  </si>
  <si>
    <t>Ich habe gestern mit ihr darüber gesprochen. {[VAR_TM_FIRSTNAME]} ist begeistert davon. Sie wird dafür sorgen, dass das Publikum auf seine Kosten kommt!</t>
  </si>
  <si>
    <t>Ayer hablé con ella al respecto. {[VAR_TM_FIRSTNAME]} está entusiasmada con eso. ¡Se asegurará de que el público disfrute!</t>
  </si>
  <si>
    <t>Ne ho parlato con lei ieri. {[VAR_TM_FIRSTNAME]} ne è entusiasta. Si assicurerà che il pubblico si diverta!</t>
  </si>
  <si>
    <t>我昨天和她聊过这事，{[VAR_TM_FIRSTNAME]}对此感到兴奋。她一定会让观众觉得值回票价！</t>
  </si>
  <si>
    <t>Я говорила с ней об этом вчера. {[VAR_TM_FIRSTNAME]} в восторге. Она сделает всё, чтобы публика получила удовольствие!</t>
  </si>
  <si>
    <t>Conversei com ela sobre isso ontem. {[VAR_TM_FIRSTNAME]} está animada com isso. Ela vai garantir que a torcida aproveite o espetáculo!</t>
  </si>
  <si>
    <t>CONF9_Q4_R1_2_M</t>
  </si>
  <si>
    <t>I spoke to him about it yesterday. {[VAR_TM_FIRSTNAME]} is excited about it. He’ll make sure the crowd gets their money’s worth!</t>
  </si>
  <si>
    <t>J’en ai justement discuté avec lui hier. {[VAR_TM_FIRSTNAME]} est très enthousiaste à cette idée, il saura rentabiliser le prix des billets !</t>
  </si>
  <si>
    <t>Ich habe gestern mit ihm darüber gesprochen. {[VAR_TM_FIRSTNAME]} ist begeistert davon. Er wird dafür sorgen, dass das Publikum auf seine Kosten kommt!</t>
  </si>
  <si>
    <t>Ayer hablé con él al respecto. {[VAR_TM_FIRSTNAME]} está entusiasmado con eso. ¡Se asegurará de que el público disfrute!</t>
  </si>
  <si>
    <t>Ne ho parlato con lui ieri. {[VAR_TM_FIRSTNAME]} ne è entusiasta. Si assicurerà che il pubblico si diverta!</t>
  </si>
  <si>
    <t>我昨天和他聊过这事，{[VAR_TM_FIRSTNAME]}对此感到兴奋。他一定会让观众觉得值回票价！</t>
  </si>
  <si>
    <t>Я говорил с ним об этом вчера. {[VAR_TM_FIRSTNAME]} в восторге. Он сделает всё, чтобы публика получила удовольствие!</t>
  </si>
  <si>
    <t>Conversei com ele sobre isso ontem. {[VAR_TM_FIRSTNAME]} está animado com isso. Ele vai garantir que a torcida aproveite o espetáculo!</t>
  </si>
  <si>
    <t>CONF9_Q4_R2_1_F</t>
  </si>
  <si>
    <t>{[VAR_TM_FIRSTNAME]} is very happy to be playing in a familiar environment. It’s up to her to take advantage of that fact.</t>
  </si>
  <si>
    <t>{[VAR_TM_FIRSTNAME]} est très heureuse de jouer dans un environnement familier, à elle d’en profiter.</t>
  </si>
  <si>
    <t>{[VAR_TM_FIRSTNAME]} ist überglücklich, in einer vertrauten Umgebung zu spielen. Es liegt an ihr, diesen Umstand dann auch zu nutzen.</t>
  </si>
  <si>
    <t>{[VAR_TM_FIRSTNAME]} está muy contenta de jugar en un entorno familiar. Depende de ella aprovecharlo.</t>
  </si>
  <si>
    <t>{[VAR_TM_FIRSTNAME]} è molto felice di giocare in un ambiente familiare. Sta a lei approfittare di questo fatto.</t>
  </si>
  <si>
    <t>{[VAR_TM_FIRSTNAME]}非常高兴能在熟悉的环境中比赛。这取决于她能否利用好这个优势。</t>
  </si>
  <si>
    <t>{[VAR_TM_FIRSTNAME]} очень рада играть в знакомой обстановке. Теперь ей нужно этим воспользоваться.</t>
  </si>
  <si>
    <t>{[VAR_TM_FIRSTNAME]} está muito feliz por jogar em um ambiente familiar. Cabe a ela tirar vantagem disso.</t>
  </si>
  <si>
    <t>CONF9_Q4_R2_1_M</t>
  </si>
  <si>
    <t>{[VAR_TM_FIRSTNAME]} is very happy to be playing in a familiar environment. It’s up to him to take advantage of that fact.</t>
  </si>
  <si>
    <t>{[VAR_TM_FIRSTNAME]} est très heureux de jouer dans un environnement familier, à lui d’en profiter.</t>
  </si>
  <si>
    <t>{[VAR_TM_FIRSTNAME]} ist überglücklich, in einer vertrauten Umgebung zu spielen. Es liegt an ihm, diesen Umstand dann auch zu nutzen.</t>
  </si>
  <si>
    <t>{[VAR_TM_FIRSTNAME]} está muy contento de jugar en un entorno familiar. Depende de él aprovecharlo.</t>
  </si>
  <si>
    <t>{[VAR_TM_FIRSTNAME]} è molto felice di giocare in un ambiente familiare. Sta a lui approfittare di questo fatto.</t>
  </si>
  <si>
    <t>{[VAR_TM_FIRSTNAME]}非常高兴能在熟悉的环境中比赛。这取决于他能否利用好这个优势。</t>
  </si>
  <si>
    <t>{[VAR_TM_FIRSTNAME]} очень рад играть в знакомой обстановке. Теперь ему нужно этим воспользоваться.</t>
  </si>
  <si>
    <t>{[VAR_TM_FIRSTNAME]} está muito feliz por jogar em um ambiente familiar. Cabe a ele tirar vantagem disso.</t>
  </si>
  <si>
    <t>CONF9_Q4_R2_2_F</t>
  </si>
  <si>
    <t>It’s always a pleasure to play at home. You have to know how to take advantage of it.</t>
  </si>
  <si>
    <t>C’est toujours un plaisir de jouer à la maison, il faut en tirer profit.</t>
  </si>
  <si>
    <t>Es ist immer ein Genuss, zu Hause zu spielen. Man muss jedoch wissen, wie man diese Tatsache ausnutzen kann.</t>
  </si>
  <si>
    <t>Siempre es un placer jugar en casa. Hay que saber aprovecharlo.</t>
  </si>
  <si>
    <t>È sempre un piacere giocare in casa. Devi sapere come trarne vantaggio.</t>
  </si>
  <si>
    <t>在主场比赛总是一件乐事，但要懂得如何把优势转化为胜利。</t>
  </si>
  <si>
    <t>Всегда приятно играть дома. Нужно уметь этим пользоваться.</t>
  </si>
  <si>
    <t>É sempre um prazer jogar em casa. É preciso saber como tirar proveito disso.</t>
  </si>
  <si>
    <t>CONF9_Q4_R2_2_M</t>
  </si>
  <si>
    <t>CONF9_Q4_R3_1_F</t>
  </si>
  <si>
    <t>I would imagine so, but that won’t change the outcome of her matches. It will still be her versus her opponent.</t>
  </si>
  <si>
    <t>Je crois oui, mais ça ne changera pas ses matchs, ce sera toujours elle face à son adversaire.</t>
  </si>
  <si>
    <t>Ich könnte es mir vorstellen, aber das wird nichts am Ergebnis ihrer Spiele ändern. Am Ende geht es immer noch um sie und ihre Gegner.</t>
  </si>
  <si>
    <t>Imagino que sí, pero eso no cambiará el resultado de sus partidos. Seguirá siendo ella contra su oponente.</t>
  </si>
  <si>
    <t>Immagino di sì, ma questo non cambierà il risultato delle sue partite. Sarà ancora lei contro la sua avversaria.</t>
  </si>
  <si>
    <t>我想应该会吧，不过这不会改变比赛结果。最终还是她和对手之间的较量。</t>
  </si>
  <si>
    <t>Думаю, да, но это не повлияет на исход её матчей. Всё равно будет она против соперника.</t>
  </si>
  <si>
    <t>Eu imagino que sim, mas isso não mudará o resultado de suas partidas. Ainda será ela contra sua adversária.</t>
  </si>
  <si>
    <t>CONF9_Q4_R3_1_M</t>
  </si>
  <si>
    <t>I would imagine so, but that won’t change the outcome of his matches. It will still be him versus his opponent.</t>
  </si>
  <si>
    <t>Je crois oui, mais ça ne changera pas ses matchs, ce sera toujours lui face à son adversaire.</t>
  </si>
  <si>
    <t>Ich könnte es mir vorstellen, aber das wird nichts am Ergebnis seiner Spiele ändern. Am Ende geht es immer noch um ihn und seine Gegner.</t>
  </si>
  <si>
    <t>Imagino que sí, pero eso no cambiará el resultado de sus partidos. Seguirá siendo él contra su oponente.</t>
  </si>
  <si>
    <t>Immagino di sì, ma questo non cambierà il risultato delle sue partite. Sarà ancora lui contro il suo avversario.</t>
  </si>
  <si>
    <t>我想应该会吧，不过这不会改变比赛结果。最终还是他和对手之间的较量。</t>
  </si>
  <si>
    <t>Думаю, да, но это не повлияет на исход его матчей. Всё равно будет он против соперника.</t>
  </si>
  <si>
    <t>Eu imagino que sim, mas isso não mudará o resultado de suas partidas. Ainda será ele contra seu adversário.</t>
  </si>
  <si>
    <t>CONF9_Q4_R3_2_F</t>
  </si>
  <si>
    <t>{[VAR_TM_FIRSTNAME]} wants to keep the crowd happy, especially when she’s playing here. But she plays for herself above all. That’s what keeps her going.</t>
  </si>
  <si>
    <t>{[VAR_TM_FIRSTNAME]} veut toujours rendre le public heureux, encore plus quand elle joue ici. Mais elle joue avant tout pour elle, c’est ce qui la fait avancer.</t>
  </si>
  <si>
    <t>{[VAR_TM_FIRSTNAME]} will das Publikum bei Laune halten, besonders wenn sie hier spielt. Aber sie spielt vor allem für sich selbst. Das ist es, was ihr Energie gibt.</t>
  </si>
  <si>
    <t>{[VAR_TM_FIRSTNAME]} quiere mantener contento al público, especialmente cuando juega aquí. Pero, sobre todo, ella juega para sí misma. Eso es lo que la mantiene en marcha.</t>
  </si>
  <si>
    <t>{[VAR_TM_FIRSTNAME]} vuole accontentare il pubblico, soprattutto quando gioca qui. Ma gioca soprattutto per se stessa. Questo è ciò che la fa andare avanti.</t>
  </si>
  <si>
    <t>{[VAR_TM_FIRSTNAME]}想取悦观众，尤其是在这里比赛时。但她首先是为自己而战，这才是她前进的动力。</t>
  </si>
  <si>
    <t>{[VAR_TM_FIRSTNAME]} хочет радовать публику, особенно играя здесь, но прежде всего она играет для себя. Это и движет ею.</t>
  </si>
  <si>
    <t>{[VAR_TM_FIRSTNAME]} quer deixar a torcida feliz, especialmente quando está jogando aqui. Mas ela joga por si mesma acima de tudo. É isso que a mantém em movimento.</t>
  </si>
  <si>
    <t>CONF9_Q4_R3_2_M</t>
  </si>
  <si>
    <t>{[VAR_TM_FIRSTNAME]} wants to keep the crowd happy, especially when he’s playing here. But he plays for himself above all. That’s what keeps him going.</t>
  </si>
  <si>
    <t>{[VAR_TM_FIRSTNAME]} veut toujours rendre le public heureux, encore plus quand il joue ici. Mais il joue avant tout pour lui, c’est ce qui le fait avancer.</t>
  </si>
  <si>
    <t>{[VAR_TM_FIRSTNAME]} will das Publikum bei Laune halten, besonders wenn er hier spielt. Aber er spielt vor allem für sich selbst. Das ist es, was ihm Energie gibt.</t>
  </si>
  <si>
    <t>{[VAR_TM_FIRSTNAME]} quiere mantener contento al público, especialmente cuando juega aquí. Pero, sobre todo, él juega para sí mismo. Eso es lo que lo mantiene en marcha.</t>
  </si>
  <si>
    <t>{[VAR_TM_FIRSTNAME]} vuole accontentare il pubblico, soprattutto quando gioca qui. Ma gioca soprattutto per se stesso. Questo è ciò che lo fa andare avanti.</t>
  </si>
  <si>
    <t>{[VAR_TM_FIRSTNAME]}想取悦观众，尤其是在这里比赛时。但他首先是为自己而战，这才是他前进的动力。</t>
  </si>
  <si>
    <t>{[VAR_TM_FIRSTNAME]} хочет радовать публику, особенно играя здесь, но прежде всего он играет для себя. Это и движет им.</t>
  </si>
  <si>
    <t>{[VAR_TM_FIRSTNAME]} quer deixar a torcida feliz, especialmente quando está jogando aqui. Mas ele joga por si mesmo acima de tudo. É isso que o mantém em movimento.</t>
  </si>
  <si>
    <t>CONF9_Q4_R4_1_F</t>
  </si>
  <si>
    <t>{[VAR_TM_FIRSTNAME]} won’t be focusing on that. If the crowd is happy, all the better, but she’s there to win.</t>
  </si>
  <si>
    <t>{[VAR_TM_FIRSTNAME]} n’y pense pas, si le public est heureux tant mieux, mais elle est là pour gagner.</t>
  </si>
  <si>
    <t>{[VAR_TM_FIRSTNAME]} wird sich darauf nicht konzentrieren. Wenn das Publikum glücklich ist, umso besser, aber ihr Ziel ist der Sieg.</t>
  </si>
  <si>
    <t>{[VAR_TM_FIRSTNAME]} no se centrará en eso. Si el público está contento, mucho mejor, pero ella está ahí para ganar.</t>
  </si>
  <si>
    <t>{[VAR_TM_FIRSTNAME]} non si concentrerà su questo. Se il pubblico è contento, tanto meglio, ma lei è lì per vincere.</t>
  </si>
  <si>
    <t>{[VAR_TM_FIRSTNAME]}不会太在意这些。如果观众开心，那当然更好，但她上场就是为了赢。</t>
  </si>
  <si>
    <t>{[VAR_TM_FIRSTNAME]} не будет на этом зацикливаться. Если публика довольна — отлично, но она здесь, чтобы побеждать.</t>
  </si>
  <si>
    <t>{[VAR_TM_FIRSTNAME]} não vai focar nisso. Se a torcida estiver feliz, melhor ainda, mas ela está lá para vencer.</t>
  </si>
  <si>
    <t>CONF9_Q4_R4_1_M</t>
  </si>
  <si>
    <t>{[VAR_TM_FIRSTNAME]} won’t be focusing on that. If the crowd is happy, all the better, but he’s there to win.</t>
  </si>
  <si>
    <t>{[VAR_TM_FIRSTNAME]} n’y pense pas, si le public est heureux tant mieux, mais il est là pour gagner.</t>
  </si>
  <si>
    <t>{[VAR_TM_FIRSTNAME]} wird sich darauf nicht konzentrieren. Wenn das Publikum glücklich ist, umso besser, aber sein Ziel ist der Sieg.</t>
  </si>
  <si>
    <t>{[VAR_TM_FIRSTNAME]} no se centrará en eso. Si el público está contento, mucho mejor, pero él está ahí para ganar.</t>
  </si>
  <si>
    <t>{[VAR_TM_FIRSTNAME]} non si concentrerà su questo. Se il pubblico è contento, tanto meglio, ma lui è lì per vincere.</t>
  </si>
  <si>
    <t>{[VAR_TM_FIRSTNAME]}不会太在意这些。如果观众开心，那当然更好，但他上场就是为了赢。</t>
  </si>
  <si>
    <t>{[VAR_TM_FIRSTNAME]} не будет на этом зацикливаться. Если публика довольна — отлично, но он здесь, чтобы побеждать.</t>
  </si>
  <si>
    <t>{[VAR_TM_FIRSTNAME]} não vai focar nisso. Se a torcida estiver feliz, melhor ainda, mas ele está lá para vencer.</t>
  </si>
  <si>
    <t>CONF9_Q4_R4_2_F</t>
  </si>
  <si>
    <t>{[VAR_TM_FIRSTNAME]} has never worried about having the crowd’s support. She plays to win, and having the crowd cheering for her is just an added bonus.</t>
  </si>
  <si>
    <t>Le soutien du public n’a jamais été la première préoccupation de {[VAR_TM_FIRSTNAME]}, elle veut gagner, tant mieux si les autres sont derrière elle.</t>
  </si>
  <si>
    <t>{[VAR_TM_FIRSTNAME]} hat sich nie um den Rückhalt des Publikums gekümmert. Sie spielt, um zu gewinnen. Wenn das Publikum sie anfeuert, ist das lediglich ein zusätzlicher Bonus.</t>
  </si>
  <si>
    <t>{[VAR_TM_FIRSTNAME]} nunca se ha preocupado por tener el apoyo del público. Ella juega para ganar, y tener al público animándola es solo una ventaja adicional.</t>
  </si>
  <si>
    <t>{[VAR_TM_FIRSTNAME]} non si è mai preoccupata di avere il supporto del pubblico. Gioca per vincere e avere la folla che tifa per lei è solo un ulteriore vantaggio.</t>
  </si>
  <si>
    <t>{[VAR_TM_FIRSTNAME]}从不在意是否得到观众支持。她的目标只有一个——赢。观众的加油只是额外奖励。</t>
  </si>
  <si>
    <t>{[VAR_TM_FIRSTNAME]} никогда не переживала насчёт поддержки публики. Она играет, чтобы победить, а поддержка зрителей — просто приятный бонус.</t>
  </si>
  <si>
    <t>{[VAR_TM_FIRSTNAME]} nunca se preocupou em ter o apoio da torcida. Ela joga para vencer, e ter a torcida torcendo por ela é apenas um bônus.</t>
  </si>
  <si>
    <t>CONF9_Q4_R4_2_M</t>
  </si>
  <si>
    <t>{[VAR_TM_FIRSTNAME]} has never worried about having the crowd’s support. He plays to win, and having the crowd cheering for him is just an added bonus.</t>
  </si>
  <si>
    <t>Le soutien du public n’a jamais été la première préoccupation de {[VAR_TM_FIRSTNAME]}, il veut gagner, tant mieux si les autres sont derrière lui.</t>
  </si>
  <si>
    <t>{[VAR_TM_FIRSTNAME]} hat sich nie um den Rückhalt des Publikums gekümmert. Er spielt, um zu gewinnen. Wenn das Publikum ihn anfeuert, ist das lediglich ein zusätzlicher Bonus.</t>
  </si>
  <si>
    <t>{[VAR_TM_FIRSTNAME]} nunca se ha preocupado por tener el apoyo del público. Él juega para ganar, y tener al público animándolo es solo una ventaja adicional.</t>
  </si>
  <si>
    <t>{[VAR_TM_FIRSTNAME]} non si è mai preoccupato di avere il supporto del pubblico. Gioca per vincere e avere la folla che tifa per lui è solo un ulteriore vantaggio.</t>
  </si>
  <si>
    <t>{[VAR_TM_FIRSTNAME]}从不在意是否得到观众支持。他的目标只有一个——赢。观众的加油只是额外奖励。</t>
  </si>
  <si>
    <t>{[VAR_TM_FIRSTNAME]} никогда не переживал насчёт поддержки публики. Он играет, чтобы победить, а поддержка зрителей — просто приятный бонус.</t>
  </si>
  <si>
    <t>{[VAR_TM_FIRSTNAME]} nunca se preocupou em ter o apoio da torcida. Ele joga para vencer, e ter a torcida torcendo por ele é apenas um bônus.</t>
  </si>
  <si>
    <t>CONF9_Q4_R5_1_F</t>
  </si>
  <si>
    <t>That’s the least of her concerns. {[VAR_TM_FIRSTNAME]} is there to win.</t>
  </si>
  <si>
    <t>C’est le dernier de ses problèmes, {[VAR_TM_FIRSTNAME]} est là pour gagner.</t>
  </si>
  <si>
    <t>Das ist ihre kleinste Sorge. {[VAR_TM_FIRSTNAME]} will vor allem gewinnen.</t>
  </si>
  <si>
    <t>Esa es la menor de sus preocupaciones. {[VAR_TM_FIRSTNAME]} está ahí para ganar.</t>
  </si>
  <si>
    <t>Questa è l'ultima delle sue preoccupazioni. {[VAR_TM_FIRSTNAME]} è lì per vincere.</t>
  </si>
  <si>
    <t>这是她最不关心的事情。{[VAR_TM_FIRSTNAME]}来这里只是为了赢。</t>
  </si>
  <si>
    <t>Это её волнует меньше всего. {[VAR_TM_FIRSTNAME]} приехала сюда, чтобы побеждать.</t>
  </si>
  <si>
    <t>Essa é a menor de suas preocupações. {[VAR_TM_FIRSTNAME]} está lá para vencer.</t>
  </si>
  <si>
    <t>CONF9_Q4_R5_1_M</t>
  </si>
  <si>
    <t>That’s the least of his concerns. {[VAR_TM_FIRSTNAME]} is there to win.</t>
  </si>
  <si>
    <t>Das ist seine kleinste Sorge. {[VAR_TM_FIRSTNAME]} will vor allem gewinnen.</t>
  </si>
  <si>
    <t>Это его волнует меньше всего. {[VAR_TM_FIRSTNAME]} приехал сюда, чтобы побеждать.</t>
  </si>
  <si>
    <t>CONF9_Q4_R5_2_F</t>
  </si>
  <si>
    <t>Crowd or no crowd, {[VAR_TM_FIRSTNAME]} plays to win every time she sets foot on the court.</t>
  </si>
  <si>
    <t>Public ou pas, l’objectif de {[VAR_TM_FIRSTNAME]} est la victoire à chaque fois qu’elle rentre sur le court.</t>
  </si>
  <si>
    <t>Publikum hin oder her – {[VAR_TM_FIRSTNAME]} spielt jedes Mal auf Sieg, wenn sie den Fuß auf den Platz setzt.</t>
  </si>
  <si>
    <t>Con público o sin público, {[VAR_TM_FIRSTNAME]} juega para ganar cada vez que pone un pie en el campo.</t>
  </si>
  <si>
    <t>Pubblico o no, {[VAR_TM_FIRSTNAME]} gioca per vincere ogni volta che mette piede in campo.</t>
  </si>
  <si>
    <t>无论有没有观众助威， {[VAR_TM_FIRSTNAME]}每次踏上球场，目标都是赢。</t>
  </si>
  <si>
    <t>Есть публика или нет — {[VAR_TM_FIRSTNAME]} всегда выходит на корт, чтобы победить.</t>
  </si>
  <si>
    <t>Com ou sem torcida, {[VAR_TM_FIRSTNAME]} joga para vencer toda vez que pisa na quadra.</t>
  </si>
  <si>
    <t>CONF9_Q4_R5_2_M</t>
  </si>
  <si>
    <t>Crowd or no crowd, {[VAR_TM_FIRSTNAME]} plays to win every time he sets foot on the court.</t>
  </si>
  <si>
    <t>Public ou pas, l’objectif de {[VAR_TM_FIRSTNAME]} est la victoire à chaque fois qu’il rentre sur le court.</t>
  </si>
  <si>
    <t>Publikum hin oder her – {[VAR_TM_FIRSTNAME]} spielt jedes Mal auf Sieg, wenn er den Fuß auf den Platz setzt.</t>
  </si>
  <si>
    <t>CONF9_Q5_F</t>
  </si>
  <si>
    <t>There exist some doubts about your role at {[VAR_MANAGER_AFFILIATION_NAME]}. Do you expect any added pressure from home?</t>
  </si>
  <si>
    <t>Des doutes existent sur votre rôle à {[VAR_MANAGER_AFFILIATION_NAME]}, vous attendez-vous à de la pression à domicile ?</t>
  </si>
  <si>
    <t>Es gibt einige Zweifel an Ihrer Rolle bei {[VAR_MANAGER_AFFILIATION_NAME]}. Erwarten Sie zusätzlichen Druck von zu Hause?</t>
  </si>
  <si>
    <t>Existen ciertas dudas sobre tu papel en {[VAR_MANAGER_AFFILIATION_NAME]}. ¿Esperas alguna presión más por estar en casa?</t>
  </si>
  <si>
    <t>Esistono dei dubbi sul suo ruolo in {[VAR_MANAGER_AFFILIATION_NAME]}. Si aspetta un'ulteriore pressione da casa?</t>
  </si>
  <si>
    <t>外界对您在{[VAR_MANAGER_AFFILIATION_NAME]}的角色存有质疑，您是否感受到来自“主场”的额外压力？</t>
  </si>
  <si>
    <t>Ходят сомнения относительно вашей роли в {[VAR_MANAGER_AFFILIATION_NAME]}. Ожидаете ли вы дополнительного давления дома?</t>
  </si>
  <si>
    <t>Existem algumas dúvidas sobre seu papel em {[VAR_MANAGER_AFFILIATION_NAME]}. Você espera alguma pressão adicional de casa?</t>
  </si>
  <si>
    <t>CONF9_Q5_M</t>
  </si>
  <si>
    <t>CONF9_Q5_R1_1_F</t>
  </si>
  <si>
    <t>Tennis isn’t a sport in which the trainer is under constant scrutiny from the public. They’re there first and foremost to see the players.</t>
  </si>
  <si>
    <t>Le public est avant tout ici pour voir les joueurs, le tennis n’est pas un sport où l’entraineur subit une pression quotidienne.</t>
  </si>
  <si>
    <t>Tennis ist keine Sportart, bei der der Trainer ständig unter Beobachtung der Öffentlichkeit steht. Der Trainer ist in erster Linie dazu da, sich um die Spieler zu kümmern.</t>
  </si>
  <si>
    <t>El tenis no es un deporte en el que los entrenadores estén bajo un escrutinio constante por parte del público. Van ante todo para ver a los tenistas.</t>
  </si>
  <si>
    <t>Il tennis non è uno sport in cui l'allenatore è sotto costante controllo da parte del pubblico. Sono lì prima di tutto per vedere i giocatori.</t>
  </si>
  <si>
    <t>网球并不是一项会让教练持续受到观众审视的运动。观众来看比赛，主要是为了球员。</t>
  </si>
  <si>
    <t>Теннис — не тот вид спорта, где тренер постоянно находится под пристальным вниманием публики. Зрители приходят, прежде всего, ради игроков.</t>
  </si>
  <si>
    <t>O tênis não é um esporte em que o treinador está sob constante escrutínio do público. Eles estão lá, antes de tudo, para ver os jogadores.</t>
  </si>
  <si>
    <t>CONF9_Q5_R1_1_M</t>
  </si>
  <si>
    <t>CONF9_Q5_R1_2_F</t>
  </si>
  <si>
    <t>Not really. I’ve never really seen a tennis crowd pay much attention to the coach. They only care about the outcome of the match.</t>
  </si>
  <si>
    <t>Pas vraiment, j’ai rarement vu un public de tennis s’occuper de l’entraineur, leur seule préoccupation est le résultat des matchs.</t>
  </si>
  <si>
    <t>Nicht wirklich. Ich habe noch nie gesehen, dass das Tennis-Publikum dem Trainer viel Aufmerksamkeit geschenkt hat. Die Leute interessieren sich nur für den Ausgang des Spiels.</t>
  </si>
  <si>
    <t>Pues no. Nunca he visto que el público del tenis prestara mucha atención a los entrenadores. Solo les importa el resultado del partido.</t>
  </si>
  <si>
    <t>Assolutamente no. Non ho mai visto una pubblico prestare molta attenzione all'allenatore. A loro interessa solo il risultato della partita.</t>
  </si>
  <si>
    <t>不能这么说吧。我从没见过哪场网球比赛的观众会特别关注教练，他们只在意比赛结果。</t>
  </si>
  <si>
    <t>Не особо. Я никогда не замечала, чтобы теннисные болельщики уделяли много внимания тренеру. Их интересует только результат матча.</t>
  </si>
  <si>
    <t>Não realmente. Eu nunca vi uma torcida de tênis prestar muita atenção ao treinador. Eles só se importam com o resultado da partida.</t>
  </si>
  <si>
    <t>CONF9_Q5_R1_2_M</t>
  </si>
  <si>
    <t>Не особо. Я никогда не замечал, чтобы теннисные болельщики уделяли много внимания тренеру. Их интересует только результат матча.</t>
  </si>
  <si>
    <t>CONF9_Q5_R2_1_F</t>
  </si>
  <si>
    <t>If the results aren’t there, I will no doubt be the one to receive the lion’s share of the criticism, but that won’t be the case here. Believe me!</t>
  </si>
  <si>
    <t>Si les résultats ne suivent pas, je serai évidemment le premier critiqué mais ça n’arrivera pas, croyez-moi !</t>
  </si>
  <si>
    <t>Wenn die Ergebnisse nicht überzeugen können, werde ich sicherlich den Löwenanteil der Kritik einstecken müssen, aber das wird hier nicht der Fall sein. Glauben Sie mir!</t>
  </si>
  <si>
    <t>Si los resultados no cuajan, sin duda seré yo quien reciba la mayor parte de las críticas, pero eso no va a pasar. ¡Ya veréis!</t>
  </si>
  <si>
    <t>Se i risultati non ci saranno, sarò senza dubbio quello a ricevere gran parte delle critiche, ma qui non sarà così. Parola mia!</t>
  </si>
  <si>
    <t>如果成绩不理想，我当然会成为被批评最多的人，但这次不会那样。相信我！</t>
  </si>
  <si>
    <t>Если результаты будут плохими, критика, конечно, обрушится на меня. Но это не тот случай — поверьте!</t>
  </si>
  <si>
    <t>Se os resultados não vierem, sem dúvida serei eu a receber a maior parte da crítica, mas não será o caso aqui. Acredite em mim!</t>
  </si>
  <si>
    <t>CONF9_Q5_R2_1_M</t>
  </si>
  <si>
    <t>CONF9_Q5_R2_2_F</t>
  </si>
  <si>
    <t>I’m responsible for the academy’s results, but if our players perform well, nobody will even mention my name.</t>
  </si>
  <si>
    <t>Je suis le garant des résultats de l’académie mais si nos joueurs performent, je ne serai même pas un sujet de discussion.</t>
  </si>
  <si>
    <t>Ich bin für die Ergebnisse der Akademie verantwortlich, aber solange unsere Spieler gute Leistungen einfahren, wird niemand meinen Namen auch nur erwähnen.</t>
  </si>
  <si>
    <t>Soy responsable de los resultados de la escuela, pero si mis tenistas juegan bien, nadie se acordará de mi nombre.</t>
  </si>
  <si>
    <t>Sono responsabile dei risultati dell'accademia, ma se i nostri giocatori si comportano bene, nessuno menzionerà nemmeno il mio nome.</t>
  </si>
  <si>
    <t>我负责学院的整体成绩，但如果我们的球员表现出色，就没人会提到我的名字。</t>
  </si>
  <si>
    <t>Я отвечаю за результаты академии, но если наши игроки покажут себя хорошо, никто даже не вспомнит моё имя.</t>
  </si>
  <si>
    <t>Sou responsável pelos resultados da academia, mas se nossos jogadores tiverem um bom desempenho, ninguém sequer mencionará meu nome.</t>
  </si>
  <si>
    <t>CONF9_Q5_R2_2_M</t>
  </si>
  <si>
    <t>CONF9_Q5_R3_1_F</t>
  </si>
  <si>
    <t>I won’t deny that I feel the pressure, but it’s something that I revel in. It pushes me to give my absolute best.</t>
  </si>
  <si>
    <t>Bien sûr que je me sens sous pression, mais c’est ce que j’aime et ce qui me permet de donner mon meilleur.</t>
  </si>
  <si>
    <t>Ich leugne nicht, dass ich den Druck wahrnehme, aber ich genieße es. Das spornt mich dazu an, mein absolut Bestes zu geben.</t>
  </si>
  <si>
    <t>No negaré que siento la presión, pero no me preocupa. Me empuja a dar lo mejor de mí.</t>
  </si>
  <si>
    <t>Non nego che sento la pressione, ma è una cosa che mi stimola. Mi spinge a dare il massimo.</t>
  </si>
  <si>
    <t>我不否认自己有压力，但我很享受这种感觉。它能激励我全力以赴。</t>
  </si>
  <si>
    <t>Не буду отрицать, давление есть, но я этим даже наслаждаюсь. Это заставляет меня выкладываться на максимум.</t>
  </si>
  <si>
    <t>Não vou negar que sinto a pressão, mas é algo que eu aprecio. Isso me impulsiona a dar o meu melhor.</t>
  </si>
  <si>
    <t>CONF9_Q5_R3_1_M</t>
  </si>
  <si>
    <t>CONF9_Q5_R3_2_F</t>
  </si>
  <si>
    <t>I’m expecting it, and it’s a good thing! I hope to be up to the challenge and be able to let our fans enjoy some good tennis.</t>
  </si>
  <si>
    <t>Je m’y attends, heureusement d’ailleurs ! J’espère être à la hauteur et pouvoir permettre aux fans de se régaler devant leurs joueurs.</t>
  </si>
  <si>
    <t>Ich erwarte es, und das ist auch gut so! Ich hoffe, dass ich der Herausforderung gewachsen bin und unsere Fans in den Genuss eines guten Tennisspiels kommen.</t>
  </si>
  <si>
    <t>Eso espero, ¡y es bueno! Espero estar a la altura del desafío y que nuestros aficionados disfruten de un buen tenis.</t>
  </si>
  <si>
    <t>Me l'aspetto, ed è una buona cosa! Spero di essere all'altezza della sfida e di poter permettere ai nostri tifosi di godersi del buon tennis.</t>
  </si>
  <si>
    <t>我正期待着这种压力，这是好事！我希望自己能迎接挑战，让我们的球迷享受精彩的网球比赛。</t>
  </si>
  <si>
    <t>Я ожидаю этого — и это отлично! Надеюсь справиться с задачей и подарить нашим болельщикам хороший теннис.</t>
  </si>
  <si>
    <t>Estou esperando isso, e é algo bom! Espero estar à altura do desafio e poder proporcionar aos nossos fãs um bom tênis.</t>
  </si>
  <si>
    <t>CONF9_Q5_R3_2_M</t>
  </si>
  <si>
    <t>CONF9_Q5_R4_1_F</t>
  </si>
  <si>
    <t>To be honest, I feel more apprehensive about this tournament than any other. I don’t know what exactly to expect from the public.</t>
  </si>
  <si>
    <t>Pour être honnête, j’appréhende plus ce tournoi qu’un autre, je ne sais pas trop à quoi m’attendre de la part du public.</t>
  </si>
  <si>
    <t>Um ehrlich zu sein, bin ich vor diesem Turnier besorgter als je zuvor. Ich weiß nicht, was ich genau von der Öffentlichkeit erwarten soll.</t>
  </si>
  <si>
    <t>Sinceramente, me da más miedo este torneo que cualquier otro. No sé qué esperar exactamente del público.</t>
  </si>
  <si>
    <t>Ad essere onesti, mi sento più preoccupato per questo torneo che per qualsiasi altro. Non so esattamente cosa aspettarmi dal pubblico.</t>
  </si>
  <si>
    <t>说实话，我对这次比赛感到比以往任何时候都更忐忑。我不太确定观众会作何反应。</t>
  </si>
  <si>
    <t>Честно говоря, я испытываю больше тревоги перед этим турниром, чем перед любым другим. Я не знаю, чего ждать от публики.</t>
  </si>
  <si>
    <t>Para ser honesta, sinto mais apreensão com este torneio do que com qualquer outro. Não sei exatamente o que esperar do público.</t>
  </si>
  <si>
    <t>CONF9_Q5_R4_1_M</t>
  </si>
  <si>
    <t>Para ser honesto, sinto mais apreensão com este torneio do que com qualquer outro. Não sei exatamente o que esperar do público.</t>
  </si>
  <si>
    <t>CONF9_Q5_R4_2_F</t>
  </si>
  <si>
    <t>I find it’s always hard to play at home. The crowd’s expectations tend to be too high.</t>
  </si>
  <si>
    <t>Je trouve toujours difficile de jouer à la maison, le public a tendance à en attendre trop.</t>
  </si>
  <si>
    <t>Ich finde es immer schwierig, zu Hause zu spielen. Die Erwartungen des Publikums sind tendenziell zu hoch.</t>
  </si>
  <si>
    <t>Siempre me cuesta jugar en casa. Las expectativas del público tienden a ser demasiado altas.</t>
  </si>
  <si>
    <t>Trovo che sia sempre difficile giocare in casa. Le aspettative del pubblico tendono ad essere troppo alte.</t>
  </si>
  <si>
    <t>我觉得在主场作战总是更难，因为观众总会有更高的期望。</t>
  </si>
  <si>
    <t>На мой взгляд, дома играть всегда тяжелее. Ожидания публики обычно слишком высоки.</t>
  </si>
  <si>
    <t>Acho que é sempre difícil jogar em casa. As expectativas da torcida tendem a ser muito altas.</t>
  </si>
  <si>
    <t>CONF9_Q5_R4_2_M</t>
  </si>
  <si>
    <t>CONF9_Q6_F</t>
  </si>
  <si>
    <t>Is playing here advantageous for you?</t>
  </si>
  <si>
    <t>Etes-vous avantagé en jouant ici ?</t>
  </si>
  <si>
    <t>Bedeutet es für Sie einen Vorteil, hier zu spielen?</t>
  </si>
  <si>
    <t>¿Jugar aquí es ventajoso para ti?</t>
  </si>
  <si>
    <t>Pensa sia un vantaggio giocare qui?</t>
  </si>
  <si>
    <t>在这里比赛对您来说算是优势吗？</t>
  </si>
  <si>
    <t>Является ли игра здесь преимуществом для вас?</t>
  </si>
  <si>
    <t>Jogar aqui é vantajoso para você?</t>
  </si>
  <si>
    <t>CONF9_Q6_M</t>
  </si>
  <si>
    <t>CONF9_Q6_R1_1_F</t>
  </si>
  <si>
    <t>Naturally. A player’s skill is basically doubled with the crowd behind her.</t>
  </si>
  <si>
    <t>Bien entendu, avec tout un public derrière elle, la forme d’une joueuse est quasiment doublée.</t>
  </si>
  <si>
    <t>Natürlich. Das Können einer Spielerin verdoppelt sich im Grunde, wenn die Menge hinter ihr steht.</t>
  </si>
  <si>
    <t>Naturalmente. La habilidad de una tenista prácticamente se duplica con el público de su parte.</t>
  </si>
  <si>
    <t>Naturalmente. L'abilità di una giocatrice praticamente si raddoppia con il pubblico a favore.</t>
  </si>
  <si>
    <t>当然。观众的支持几乎能让球员的实力翻倍。</t>
  </si>
  <si>
    <t>Разумеется. Поддержка публики фактически удваивает способности игрока.</t>
  </si>
  <si>
    <t>Naturalmente. A habilidade de uma jogadora é basicamente dobrada com a torcida a seu favor.</t>
  </si>
  <si>
    <t>CONF9_Q6_R1_1_M</t>
  </si>
  <si>
    <t>Naturally. A player’s skill is basically doubled with the crowd behind him.</t>
  </si>
  <si>
    <t>Bien entendu, avec tout un public derrière lui, la forme d’un joueur est quasiment doublée.</t>
  </si>
  <si>
    <t>Natürlich. Das Können eines Spielers verdoppelt sich im Grunde, wenn die Menge hinter ihm steht.</t>
  </si>
  <si>
    <t>Naturalmente. La habilidad de un tenista prácticamente se duplica con el público de su parte.</t>
  </si>
  <si>
    <t>Naturalmente. L'abilità di un giocatore praticamente si raddoppia con il pubblico a favore.</t>
  </si>
  <si>
    <t>Naturalmente. A habilidade de um jogador é basicamente dobrada com a torcida a seu favor.</t>
  </si>
  <si>
    <t>CONF9_Q6_R1_2_F</t>
  </si>
  <si>
    <t>A player can always reach new heights when they’re buoyed by the cheers of their fans.</t>
  </si>
  <si>
    <t>Le plafond d’un joueur est toujours plus haut avec les fans qui le soutiennent.</t>
  </si>
  <si>
    <t>Eine Spielerin kann neue Höhen erreichen, wenn sie vom Jubel der Fans getragen wird.</t>
  </si>
  <si>
    <t>Cualquier tenista puede alcanzar nuevas cotas con los vítores de sus aficionados.</t>
  </si>
  <si>
    <t>Si può sempre raggiungere nuove vette quando hai il tifo del tuo pubblico.</t>
  </si>
  <si>
    <t>当球迷为他们加油时，球员总能发挥出更高的水平。</t>
  </si>
  <si>
    <t>Игрок всегда способен подняться на новый уровень благодаря поддержке своих болельщиков.</t>
  </si>
  <si>
    <t>Uma jogadora sempre pode atingir novos patamares quando é impulsionada pelos gritos de seus fãs.</t>
  </si>
  <si>
    <t>CONF9_Q6_R1_2_M</t>
  </si>
  <si>
    <t>Ein Spieler kann neue Höhen erreichen, wenn er vom Jubel der Fans getragen wird.</t>
  </si>
  <si>
    <t>Um jogador sempre pode atingir novos patamares quando é impulsionado pelos gritos de seus fãs.</t>
  </si>
  <si>
    <t>CONF9_Q6_R2_1_F</t>
  </si>
  <si>
    <t>It goes without saying. Our opponents will have two things to deal with, {[VAR_TM_FIRSTNAME]} and the crowd.</t>
  </si>
  <si>
    <t>Evidemment, nos adversaires auront deux choses à gérer, {[VAR_TM_FIRSTNAME]}, et le public.</t>
  </si>
  <si>
    <t>Das versteht sich von selbst. Unsere Gegner werden es mit zwei Dingen zu tun haben: mit {[VAR_TM_FIRSTNAME]} und dem Publikum.</t>
  </si>
  <si>
    <t>Huelga decirlo. Al otro lado de la red tendrán dos cosas con las que lidiar, {[VAR_TM_FIRSTNAME]} y el público.</t>
  </si>
  <si>
    <t>Ovvio. I nostri avversari avranno due cose da affrontare, {[VAR_TM_FIRSTNAME]} e il pubblico.</t>
  </si>
  <si>
    <t>这是毋庸置疑的。我们的对手要同时迎接两项挑战—— {[VAR_TM_FIRSTNAME]}和观众。</t>
  </si>
  <si>
    <t>Само собой. Нашим соперникам придётся справляться сразу с двумя вещами: с {[VAR_TM_FIRSTNAME]} и с поддержкой трибун.</t>
  </si>
  <si>
    <t>Nem precisa dizer. Nossas adversárias terão duas coisas para lidar, {[VAR_TM_FIRSTNAME]} e a torcida.</t>
  </si>
  <si>
    <t>CONF9_Q6_R2_1_M</t>
  </si>
  <si>
    <t>Nem precisa dizer. Nossos adversários terão duas coisas para lidar, {[VAR_TM_FIRSTNAME]} e a torcida.</t>
  </si>
  <si>
    <t>CONF9_Q6_R2_2_F</t>
  </si>
  <si>
    <t>Of course. Our opponents will have to be in top form on the court, and they’ll also have to stay in their bubble from start to finish.</t>
  </si>
  <si>
    <t>Tout à fait, en plus de devoir être performant sur le terrain les adversaires devront s’enfermer dans leur bulle du premier au dernier point.</t>
  </si>
  <si>
    <t>Natürlich. Unsere Gegnerinnen müssen auf dem Platz in Topform sein, und sie müssen darüber hinaus von Anfang bis Ende in ihrer Blase bleiben.</t>
  </si>
  <si>
    <t>Por supuesto. Al otro lado de la red tendrán que estar en plena forma en el campo y, además, meterse en su burbuja de principio a fin.</t>
  </si>
  <si>
    <t>Ma certo. I nostri avversari dovranno essere al top della forma in campo e dovranno anche rimanere nella loro bolla dall'inizio alla fine.</t>
  </si>
  <si>
    <t>当然。对手必须在场上保持最佳状态，同时从头到尾保持专注。</t>
  </si>
  <si>
    <t>Конечно. Соперникам придётся быть в идеальной форме и сохранять концентрацию от начала до конца.</t>
  </si>
  <si>
    <t>Claro. Nossas adversárias terão que estar em plena forma na quadra, e também terão que se manter em sua bolha do início ao fim.</t>
  </si>
  <si>
    <t>CONF9_Q6_R2_2_M</t>
  </si>
  <si>
    <t>Natürlich. Unsere Gegner müssen auf dem Platz in Topform sein, und sie müssen darüber hinaus von Anfang bis Ende in ihrer Blase bleiben.</t>
  </si>
  <si>
    <t>Claro. Nossos adversários terão que estar em plena forma na quadra, e também terão que se manter em sua bolha do início ao fim.</t>
  </si>
  <si>
    <t>CONF9_Q6_R3_1_F</t>
  </si>
  <si>
    <t>It’s a double-edged sword. Either she feels carried by the crowd, or she’ll be overwhelmed by it.</t>
  </si>
  <si>
    <t>C’est à double tranchant, soit elle se sentira portée par le public, soit elle sera submergée par celui-ci.</t>
  </si>
  <si>
    <t>Es ist ein zweischneidiges Schwert. Entweder fühlt sie sich von der Menge getragen, oder sie wird von ihr überwältigt.</t>
  </si>
  <si>
    <t>Es una espada de doble filo. O bien se siente animada por el público, o bien se siente abrumada por él.</t>
  </si>
  <si>
    <t>È un’arma a doppio taglio. O si sente trascinata dalla folla, oppure ne sarà sopraffatta.</t>
  </si>
  <si>
    <t>这是把双刃剑。要么她能被观众的气氛带动，要么就会被压力压垮。</t>
  </si>
  <si>
    <t>Это палка о двух концах. Либо публика будет её вдохновлять, либо просто задавит.</t>
  </si>
  <si>
    <t>É uma faca de dois gumes. Ou ela se sente carregada pela torcida, ou será sobrecarregada por ela.</t>
  </si>
  <si>
    <t>CONF9_Q6_R3_1_M</t>
  </si>
  <si>
    <t>It’s a double-edged sword. Either he feels carried by the crowd, or he’ll be overwhelmed by it.</t>
  </si>
  <si>
    <t>C’est à double tranchant, soit il se sentira porté par le public, soit il sera submergé par celui-ci.</t>
  </si>
  <si>
    <t>Es ist ein zweischneidiges Schwert. Entweder fühlt er sich von der Menge getragen, oder er wird von ihr überwältigt.</t>
  </si>
  <si>
    <t>Es una espada de doble filo. O bien se siente animado por el público, o bien se siente abrumado por él.</t>
  </si>
  <si>
    <t>Quindi, è un’arma a doppio taglio. O si sente trascinato dalla folla, oppure ne sarà sopraffatto.</t>
  </si>
  <si>
    <t>这是把双刃剑。要么他能被观众的气氛带动，要么就会被压力压垮。</t>
  </si>
  <si>
    <t>Это палка о двух концах. Либо публика будет его вдохновлять, либо просто задавит.</t>
  </si>
  <si>
    <t>É uma faca de dois gumes. Ou ele se sente carregado pela torcida, ou será sobrecarregado por ela.</t>
  </si>
  <si>
    <t>CONF9_Q6_R3_2_F</t>
  </si>
  <si>
    <t>There’s no hard and fast rule. Some players thrive on their fans’ energy, while others can’t handle the pressure.</t>
  </si>
  <si>
    <t>Il n’y a pas de règle établie, autant certains joueurs sont tirés vers le haut par leurs fans, quant à d’autres ils ne supportent pas la pression qui leur est mise.</t>
  </si>
  <si>
    <t>Es gibt keine feste Regel. Manche Spielerinnen blühen dank der Energie der Fans auf, andere können dagegen mit dem Druck nicht umgehen.</t>
  </si>
  <si>
    <t>No hay una regla clara. Hay tenistas que florecen con el apoyo de sus aficionados, mientras que otros no soportan la presión.</t>
  </si>
  <si>
    <t>Non esiste una regola ferrea. Alcuni giocatori traggono vantaggio dall'energia dei propri tifosi, mentre altri non riescono a sopportare la pressione.</t>
  </si>
  <si>
    <t>没有固定的规律。有的球员能从球迷的能量中汲取动力，有的则难以承受那种压力。</t>
  </si>
  <si>
    <t>Нет универсального правила. Одни игроки расцветают благодаря поддержке, другие — не выдерживают давления.</t>
  </si>
  <si>
    <t>Não há regra fixa. Algumas jogadoras prosperam com a energia de seus fãs, enquanto outras não conseguem lidar com a pressão.</t>
  </si>
  <si>
    <t>CONF9_Q6_R3_2_M</t>
  </si>
  <si>
    <t>Es gibt keine feste Regel. Manche Spieler blühen dank der Energie der Fans auf, andere können dagegen mit dem Druck nicht umgehen.</t>
  </si>
  <si>
    <t>Não há regra fixa. Alguns jogadores prosperam com a energia de seus fãs, enquanto outros não conseguem lidar com a pressão.</t>
  </si>
  <si>
    <t>CONF9_Q6_R4_1_F</t>
  </si>
  <si>
    <t>I’m not so sure. Once a player starts her match, she can’t let herself be affected by external factors, the crowd included.</t>
  </si>
  <si>
    <t>Je ne suis pas sûr, une fois dans son match un joueur ne doit pas être perturbé par les éléments extérieurs, cela inclut le public.</t>
  </si>
  <si>
    <t>Ich bin mir da nicht so sicher. Sobald eine Spielerin ihr Spiel beginnt, darf sie sich nicht von äußeren Faktoren beeinflussen lassen, auch nicht vom Publikum.</t>
  </si>
  <si>
    <t>No lo tengo claro. Una vez que una tenista comienza su partido, no puede dejarse afectar por factores externos, incluido el público.</t>
  </si>
  <si>
    <t>Non ne sono tanto sicuro. Una volta che inizia la partita, non puoi lasciarti influenzare da fattori esterni, pubblico incluso.</t>
  </si>
  <si>
    <t>我不太确定。一旦球员进入比赛，就不能被外界因素影响，包括观众。</t>
  </si>
  <si>
    <t>Не уверена. Как только матч начинается, игрок не может позволить внешним факторам влиять на неё, включая публику.</t>
  </si>
  <si>
    <t>Não tenho tanta certeza. Uma vez que uma jogadora começa sua partida, ela não pode se deixar afetar por fatores externos, incluindo a torcida.</t>
  </si>
  <si>
    <t>CONF9_Q6_R4_1_M</t>
  </si>
  <si>
    <t>I’m not so sure. Once a player starts his match, he can’t let himself be affected by external factors, the crowd included.</t>
  </si>
  <si>
    <t>Ich bin mir da nicht so sicher. Sobald ein Spieler sein Spiel beginnt, darf er sich nicht von äußeren Faktoren beeinflussen lassen, auch nicht vom Publikum.</t>
  </si>
  <si>
    <t>No lo tengo claro. Una vez que un tenista comienza su partido, no puede dejarse afectar por factores externos, incluido el público.</t>
  </si>
  <si>
    <t>Не уверен. Как только матч начинается, игрок не может позволить внешним факторам влиять на него, включая публику.</t>
  </si>
  <si>
    <t>Não tenho tanta certeza. Uma vez que um jogador começa sua partida, ele não pode se deixar afetar por fatores externos, incluindo a torcida.</t>
  </si>
  <si>
    <t>CONF9_Q6_R4_2_F</t>
  </si>
  <si>
    <t>A professional player isn’t impacted by what goes on in the stands. Each player is focused on the match, and if the audience is happy, that’s just an added bonus.</t>
  </si>
  <si>
    <t>Un joueur professionnel n’est plus affecté par ce qui se passe dans les tribunes, chacun joue son match, tant mieux si cela satisfait l’audience.</t>
  </si>
  <si>
    <t>Profispielerinnen lassen sich nicht davon beeinflussen, was auf den Tribünen passiert. Die Spielerinnen konzentrieren sich auf ihr Spiel. Wenn das Publikum zufrieden ist, ist das lediglich ein zusätzlicher Bonus.</t>
  </si>
  <si>
    <t>Los tenistas profesionales no se ven afectados por lo que sucede en las gradas. Cada tenista se concentra en su partido, y si el público está contento, no es más que una ventaja adicional.</t>
  </si>
  <si>
    <t>Una giocatrice professionista non è influenzata da ciò che succede sugli spalti. Ogni giocatrice è concentrata sulla partita, e se il pubblico è felice, questo è solo un ulteriore vantaggio.</t>
  </si>
  <si>
    <t>职业球员不会被看台上的情况左右。每个球员都专注于比赛，如果观众开心，那只是额外的奖励。</t>
  </si>
  <si>
    <t>Профессиональный игрок не реагирует на то, что происходит на трибунах. Он сосредоточен на матче, а довольная публика — просто бонус.</t>
  </si>
  <si>
    <t>Uma jogadora profissional não é impactada pelo que acontece nas arquibancadas. Cada jogadora está focada na partida, e se o público está feliz, isso é apenas um bônus adicional.</t>
  </si>
  <si>
    <t>CONF9_Q6_R4_2_M</t>
  </si>
  <si>
    <t>Profispieler lassen sich nicht davon beeinflussen, was auf den Tribünen passiert. Die Spieler konzentrieren sich auf ihr Spiel. Wenn das Publikum zufrieden ist, ist das lediglich ein zusätzlicher Bonus.</t>
  </si>
  <si>
    <t>Un giocatore professionista non è influenzato da ciò che succede sugli spalti. Ogni giocatore è concentrato sulla partita, e se il pubblico è felice, questo è solo un ulteriore vantaggio.</t>
  </si>
  <si>
    <t>Um jogador profissional não é impactado pelo que acontece nas arquibancadas. Cada jogador está focado na partida, e se o público está feliz, isso é apenas um bônus adicional.</t>
  </si>
  <si>
    <t>ITW1_Q1_F</t>
  </si>
  <si>
    <t>{[VAR_MANAGER_FULLNAME]}, what a victory for {[VAR_TM_FULLNAME]} in the last tournament! Did you happen to follow her performance?</t>
  </si>
  <si>
    <t>{[VAR_MANAGER_FULLNAME]}, quelle victoire de {[VAR_TM_FULLNAME]} lors du dernier tournoi ! Vous avez suivi ses performances ?</t>
  </si>
  <si>
    <t>{[VAR_MANAGER_FULLNAME]}, was für ein Sieg für {[VAR_TM_FULLNAME]} im letzten Turnier! Haben Sie zufällig ihr Spiel verfolgt?</t>
  </si>
  <si>
    <t>¡{[VAR_MANAGER_FULLNAME]}, qué gran victoria para {[VAR_TM_FULLNAME]} en el último torneo! ¿Seguiste su actuación?</t>
  </si>
  <si>
    <t>{[VAR_MANAGER_FULLNAME]}, che vittoria per {[VAR_TM_FULLNAME]} nell'ultimo torneo! Le è capitato di seguire la sua performance?</t>
  </si>
  <si>
    <t>{[VAR_MANAGER_FULLNAME]}，{[VAR_TM_FULLNAME]}在上个比赛中的胜利真是让人喜出望外！您有关注她的表现吗？</t>
  </si>
  <si>
    <t>{[VAR_MANAGER_FULLNAME]}, какая победа у {[VAR_TM_FULLNAME]} на последнем турнире! Вы следили за её выступлением?</t>
  </si>
  <si>
    <t>{[VAR_MANAGER_FULLNAME]}, que vitória para {[VAR_TM_FULLNAME]} no último torneio! Você acompanhou o desempenho dela?</t>
  </si>
  <si>
    <t>ITW1_Q1_M</t>
  </si>
  <si>
    <t>{[VAR_MANAGER_FULLNAME]}, what a victory for {[VAR_TM_FULLNAME]} in the last tournament! Did you happen to follow his performance?</t>
  </si>
  <si>
    <t>{[VAR_MANAGER_FULLNAME]}, was für ein Sieg für {[VAR_TM_FULLNAME]} im letzten Turnier! Haben Sie zufällig sein Spiel verfolgt?</t>
  </si>
  <si>
    <t>{[VAR_MANAGER_FULLNAME]}，{[VAR_TM_FULLNAME]}在上个比赛中的胜利真是让人喜出望外！您有关注他的表现吗？</t>
  </si>
  <si>
    <t>{[VAR_MANAGER_FULLNAME]}, какая победа у {[VAR_TM_FULLNAME]} на последнем турнире! Вы следили за его выступлением?</t>
  </si>
  <si>
    <t>{[VAR_MANAGER_FULLNAME]}, que vitória para {[VAR_TM_FULLNAME]} no último torneio! Você acompanhou o desempenho dele?</t>
  </si>
  <si>
    <t>ITW1_Q1_R1_1_F</t>
  </si>
  <si>
    <t>Not very closely. I only caught a bit of the tournament on TV, but I’m very happy for her/her.</t>
  </si>
  <si>
    <t>Non, j'ai suivi cela de loin à la télé… Je suis très contente pour elle.</t>
  </si>
  <si>
    <t>Nicht wirklich bewusst. Ich habe nur einen kleinen Teil des Turniers im Fernsehen mitbekommen, aber ich freue mich sehr für sie.</t>
  </si>
  <si>
    <t>No muy de cerca. Solo vi un poco del torneo por la televisión, pero estoy muy feliz por ella.</t>
  </si>
  <si>
    <t>Non proprio. Ho avuto modo di seguire solo un po' del torneo in TV, ma sono molto felice per lei.</t>
  </si>
  <si>
    <t>没有特别关注。我只在电视上看了一点比赛，但我真的为她感到高兴。</t>
  </si>
  <si>
    <t>Не особенно. Увидела лишь часть турнира по телевизору, но я очень рада за неё.</t>
  </si>
  <si>
    <t>Não muito de perto. Só peguei um pouco do torneio na TV, mas estou muito feliz por ela.</t>
  </si>
  <si>
    <t>ITW1_Q1_R1_1_M</t>
  </si>
  <si>
    <t>Not very closely. I only caught a bit of the tournament on TV, but I’m very happy for him/her.</t>
  </si>
  <si>
    <t>Non, j'ai suivi cela de loin à la télé… Je suis très content pour lui.</t>
  </si>
  <si>
    <t>Nicht wirklich bewusst. Ich habe nur einen kleinen Teil des Turniers im Fernsehen mitbekommen, aber ich freue mich sehr für ihn.</t>
  </si>
  <si>
    <t>No muy de cerca. Solo vi un poco del torneo por la televisión, pero estoy muy feliz por él.</t>
  </si>
  <si>
    <t>Non proprio. Ho avuto modo di seguire solo un po' del torneo in TV, ma sono molto felice per lui.</t>
  </si>
  <si>
    <t>没有特别关注。我只在电视上看了一点比赛，但我真的为他感到高兴。</t>
  </si>
  <si>
    <t>Не особенно. Увидел лишь часть турнира по телевизору, но я очень рад за него.</t>
  </si>
  <si>
    <t>Não muito de perto. Só peguei um pouco do torneio na TV, mas estou muito feliz por ele.</t>
  </si>
  <si>
    <t>ITW1_Q1_R1_2_F</t>
  </si>
  <si>
    <t>It’s great for {[VAR_TM_FULLNAME]}. I didn’t follow the tournament closely but that doesn’t mean I’m not proud.</t>
  </si>
  <si>
    <t>C’est génial pour {[VAR_TM_FULLNAME]}, je n’ai pas suivi le tournoi en détails mais ça ne m’empêche d’être fier.</t>
  </si>
  <si>
    <t>Das ist großartig für {[VAR_TM_FULLNAME]}. Ich habe das Turnier nicht genau verfolgt, aber das heißt nicht, dass ich nicht stolz bin.</t>
  </si>
  <si>
    <t>Es genial para {[VAR_TM_FULLNAME]}. No seguí el torneo de cerca, pero eso no significa que no me alegre mucho.</t>
  </si>
  <si>
    <t>È fantastico per {[VAR_TM_FULLNAME]}. Non ho seguito da vicino il torneo, ma questo non significa che non sia orgoglioso.</t>
  </si>
  <si>
    <t>这对{[VAR_TM_FULLNAME]}来说真是太棒了。虽然我没全程关注，但并不代表我不为她骄傲。</t>
  </si>
  <si>
    <t>Это замечательно для {[VAR_TM_FULLNAME]}. Я не следила за турниром особенно внимательно, но это не значит, что я не горжусь.</t>
  </si>
  <si>
    <t>É ótimo para {[VAR_TM_FULLNAME]}. Não acompanhei o torneio de perto, mas isso não significa que não estou orgulhoso.</t>
  </si>
  <si>
    <t>ITW1_Q1_R1_2_M</t>
  </si>
  <si>
    <t>这对{[VAR_TM_FULLNAME]}来说真是太棒了。虽然我没全程关注，但并不代表我不为他骄傲。</t>
  </si>
  <si>
    <t>Это замечательно для {[VAR_TM_FULLNAME]}. Я не следил за турниром особенно внимательно, но это не значит, что я не горжусь.</t>
  </si>
  <si>
    <t>ITW1_Q1_R2_1_F</t>
  </si>
  <si>
    <t>Yes, of course! A marvelous win! I’m thrilled for them. They deserves it. They will be winning a lot of titles like this one going forward.</t>
  </si>
  <si>
    <t>Oui bien sûr ! Quelle victoire merveilleuse, je suis super contente pour elle, elle le mérite. Elle gagnera encore beaucoup de titres comme celui-là.</t>
  </si>
  <si>
    <t>Ja, natürlich! Ein großartiger Sieg! Ich freue mich sehr für sie. Sie hat es sich verdient. Sie wird in Zukunft noch viele weitere Titel wie diesen gewinnen.</t>
  </si>
  <si>
    <t>¡Sí, por supuesto! ¡Maravillosa victoria! Estoy muy feliz. Se lo merece. En el futuro, ganará muchos títulos como este.</t>
  </si>
  <si>
    <t>Sì, certo! Una vittoria meravigliosa! Sono entusiasta. Se lo merita. Vincerà molti titoli come questo in futuro.</t>
  </si>
  <si>
    <t>当然！那是一场精彩的胜利！我为他们感到无比兴奋。他们当之无愧。未来肯定还会拿下更多这样的冠军。</t>
  </si>
  <si>
    <t>Конечно! Великолепная победа! Я в восторге за неё. Она заслужила это и ещё завоюет много таких титулов.</t>
  </si>
  <si>
    <t>Sim, claro! Uma vitória maravilhosa! Estou muito feliz por elas. Elas merecem. Elas vão ganhar muitos títulos como este daqui para frente.</t>
  </si>
  <si>
    <t>ITW1_Q1_R2_1_M</t>
  </si>
  <si>
    <t>Oui bien sûr ! Quelle victoire merveilleuse, je suis super content pour lui, il le mérite. Il gagnera encore beaucoup de titres comme celui-là.</t>
  </si>
  <si>
    <t>Ja, natürlich! Ein großartiger Sieg! Ich freue mich sehr für ihn. Er hat es sich verdient. Er wird in Zukunft noch viele weitere Titel wie diesen gewinnen.</t>
  </si>
  <si>
    <t>Конечно! Великолепная победа! Я в восторге за него. Он заслужил это и ещё завоюет много таких титулов.</t>
  </si>
  <si>
    <t>Sim, claro! Uma vitória maravilhosa! Estou muito feliz por eles. Eles merecem. Eles vão ganhar muitos títulos como este daqui para frente.</t>
  </si>
  <si>
    <t>ITW1_Q1_R2_2_F</t>
  </si>
  <si>
    <t>Of course! It’s fantastic. Everyone at {[VAR_MANAGER_AFFILIATION_NAME]} has been on cloud nine since her win, and I can assure you that it’s not her last.</t>
  </si>
  <si>
    <t>Tout à fait ! C’est fantastique, tout le monde à {[VAR_MANAGER_AFFILIATION_NAME]} est euphorique depuis sa victoire, qui, je peux vous l’assurer, n’est pas la dernière.</t>
  </si>
  <si>
    <t>Ja, natürlich! Das ist fantastisch. Jeder bei {[VAR_MANAGER_AFFILIATION_NAME]} schwebt seit ihrem Sieg auf Wolke sieben, und ich kann Ihnen versichern, dass es nicht ihr letzter sein wird.</t>
  </si>
  <si>
    <t>¡Por supuesto! Ha sido fantástico. Todos en {[VAR_MANAGER_AFFILIATION_NAME]} hemos estado eufóricos tras su victoria y puedo aseguraros que no va a ser la última.</t>
  </si>
  <si>
    <t>Ma certo! È fantastico. Tutti a {[VAR_MANAGER_AFFILIATION_NAME]} sono al settimo cielo da quando ha vinto e posso assicurarti che non è l'ultima.</t>
  </si>
  <si>
    <t>当然！太棒了。自从她赢得冠军以来，{[VAR_MANAGER_AFFILIATION_NAME]}的每个人都像在云端，我敢肯定这不会是她的最后一次。</t>
  </si>
  <si>
    <t>Конечно! Это потрясающе. Вся {[VAR_MANAGER_AFFILIATION_NAME]} на седьмом небе от её победы — и уверяю вас, она не последняя.</t>
  </si>
  <si>
    <t>Claro! É fantástico. Todos na {[VAR_MANAGER_AFFILIATION_NAME]} estão nas nuvens desde a vitória dela, e posso garantir que não será a última.</t>
  </si>
  <si>
    <t>ITW1_Q1_R2_2_M</t>
  </si>
  <si>
    <t>Of course! It’s fantastic. Everyone at {[VAR_MANAGER_AFFILIATION_NAME]} has been on cloud nine since his win, and I can assure you that it’s not his last.</t>
  </si>
  <si>
    <t>Ja, natürlich! Das ist fantastisch. Jeder bei {[VAR_MANAGER_AFFILIATION_NAME]} schwebt seit seinem Sieg auf Wolke sieben, und ich kann Ihnen versichern, dass es nicht sein letzter war.</t>
  </si>
  <si>
    <t>当然！太棒了。自从他赢得冠军以来，{[VAR_MANAGER_AFFILIATION_NAME]}的每个人都像在云端，我敢肯定这不会是他的最后一次。</t>
  </si>
  <si>
    <t>Конечно! Это потрясающе. Вся {[VAR_MANAGER_AFFILIATION_NAME]} на седьмом небе от его победы — и уверяю вас, она не последняя.</t>
  </si>
  <si>
    <t>Claro! É fantástico. Todos na {[VAR_MANAGER_AFFILIATION_NAME]} estão nas nuvens desde a vitória dele, e posso garantir que não será a última.</t>
  </si>
  <si>
    <t>ITW1_Q1_R3_1_F</t>
  </si>
  <si>
    <t>I was following the tournament very closely, naturally. I can only coach a single player at a time, but I look after all my protégés. I do my best to be present as much as possible.</t>
  </si>
  <si>
    <t>Evidemment, je l'ai suivie de près. Je ne peux coacher qu'un joueur à la fois mais je supervise tous mes protégés et j'essaye d'être présent autant que je peux.</t>
  </si>
  <si>
    <t>Ich habe das Turnier natürlich sehr genau verfolgt. Mein Training ist auf jeweils einen Spieler oder eine Spielerin begrenzt, aber ich kümmere mich um alle meine Schützlinge. Ich gebe mein Bestes, um so oft wie möglich anwesend zu sein.</t>
  </si>
  <si>
    <t>He seguido el torneo muy de cerca, naturalmente. No puedo entrenar a más de un tenista a la vez, pero me preocupo por toda mi plantilla. Hago todo lo posible por estar presente al máximo.</t>
  </si>
  <si>
    <t>Stavo seguendo il torneo molto da vicino, naturalmente. Posso allenare solo un giocatore alla volta, ma mi occupo di tutti i miei protetti. Faccio del mio meglio per essere presente il più possibile.</t>
  </si>
  <si>
    <t>我当然有密切关注。虽然我一次只能亲自指导一名球员，但我关心所有的门徒，也尽量在他们比赛时保持关注。</t>
  </si>
  <si>
    <t>Разумеется, я очень внимательно следила за турниром. Я могу тренировать только одного игрока одновременно, но слежу за всеми своими подопечными и стараюсь быть максимально вовлечённой.</t>
  </si>
  <si>
    <t>Eu estava acompanhando o torneio de perto, naturalmente. Só posso treinar uma jogadora por vez, mas cuido de todas as minhas protegidas. Faço o meu melhor para estar presente o máximo possível.</t>
  </si>
  <si>
    <t>ITW1_Q1_R3_1_M</t>
  </si>
  <si>
    <t>Evidemment, je l'ai suivi de près. Je ne peux coacher qu'un joueur à la fois mais je supervise tous mes protégés et j'essaye d'être présent autant que je peux.</t>
  </si>
  <si>
    <t>Разумеется, я очень внимательно следил за турниром. Я могу тренировать только одного игрока одновременно, но слежу за всеми своими подопечными и стараюсь быть максимально вовлечённым.</t>
  </si>
  <si>
    <t>Eu estava acompanhando o torneio de perto, naturalmente. Só posso treinar um jogador por vez, mas cuido de todos os meus protegidos. Faço o meu melhor para estar presente o máximo possível.</t>
  </si>
  <si>
    <t>ITW1_Q1_R3_2_F</t>
  </si>
  <si>
    <t>Of course. I’m just with one player in the tournaments, but I have to keep an eye on what’s going on with the whole academy.</t>
  </si>
  <si>
    <t>Bien entendu, je ne suis qu’un joueur sur les tournois mais j’ai le devoir de garder un œil sur toute l’académie.</t>
  </si>
  <si>
    <t>Natürlich. Ich bin nur mit einer Spielerin bei den Turnieren, aber ich muss ein Auge darauf haben, was in der gesamten Akademie passiert.</t>
  </si>
  <si>
    <t>Por supuesto. No puedo estar con más de un tenista a la vez en los torneos, pero es mi obligación estar pendiente de lo que sucede en toda la escuela.</t>
  </si>
  <si>
    <t>Ma certo. Sono solo con un giocatore nei tornei, ma devo tenere d'occhio quello che succede all'intera accademia.</t>
  </si>
  <si>
    <t>当然。我虽然只随一名球员出征比赛，但我也得时刻了解整个学院的情况。</t>
  </si>
  <si>
    <t>Конечно. Я сопровождаю только одного игрока на турнирах, но должна следить за тем, что происходит во всей академии.</t>
  </si>
  <si>
    <t>Claro. Estou apenas com uma jogadora nos torneios, mas tenho que ficar de olho no que está acontecendo com toda a academia.</t>
  </si>
  <si>
    <t>ITW1_Q1_R3_2_M</t>
  </si>
  <si>
    <t>Natürlich. Ich bin nur mit einem Spieler bei den Turnieren, aber ich muss ein Auge darauf haben, was in der gesamten Akademie passiert.</t>
  </si>
  <si>
    <t>Конечно. Я сопровождаю только одного игрока на турнирах, но должен следить за тем, что происходит во всей академии.</t>
  </si>
  <si>
    <t>Claro. Estou apenas com um jogador nos torneios, mas tenho que ficar de olho no que está acontecendo com toda a academia.</t>
  </si>
  <si>
    <t>ITW1_Q1_R4_1_F</t>
  </si>
  <si>
    <t>Yes, it was extraordinary. I’m very proud of them.</t>
  </si>
  <si>
    <t>Oui c'était extraordinaire, je suis fier d'elle.</t>
  </si>
  <si>
    <t>Ja, es war außergewöhnlich. Ich bin sehr stolz auf sie.</t>
  </si>
  <si>
    <t>Sí, ha sido extraordinario. Nos sentimos muy orgullosos.</t>
  </si>
  <si>
    <t>È stata straordinaria. Ne vado molto fiero.</t>
  </si>
  <si>
    <t>的，非常了不起。我为他们感到无比自豪。</t>
  </si>
  <si>
    <t>Да, это было невероятно. Я очень горжусь ею.</t>
  </si>
  <si>
    <t>Sim, foi extraordinário. Tenho muito orgulho delas.</t>
  </si>
  <si>
    <t>ITW1_Q1_R4_1_M</t>
  </si>
  <si>
    <t>Oui c'était extraordinaire, je suis fier de lui.</t>
  </si>
  <si>
    <t>Ja, es war außergewöhnlich. Ich bin sehr stolz auf ihn.</t>
  </si>
  <si>
    <t>È stato straordinario. Ne vado molto fiero.</t>
  </si>
  <si>
    <t>Да, это было невероятно. Я очень горжусь им.</t>
  </si>
  <si>
    <t>Sim, foi extraordinário. Tenho muito orgulho deles.</t>
  </si>
  <si>
    <t>ITW1_Q1_R4_2_F</t>
  </si>
  <si>
    <t>It’s a great result. I congratulated her right away.</t>
  </si>
  <si>
    <t>C’est un super résultat, je l’ai tout de suite félicité.</t>
  </si>
  <si>
    <t>Das ist ein tolles Ergebnis. Ich habe ihr sofort gratuliert.</t>
  </si>
  <si>
    <t>Ha sido un gran logro. La felicité de inmediato.</t>
  </si>
  <si>
    <t>È un ottimo risultato. Mi sono subito congratulato con lei.</t>
  </si>
  <si>
    <t>这是个很好的成绩。我立即祝贺了她。</t>
  </si>
  <si>
    <t>Отличный результат. Я сразу же её поздравила.</t>
  </si>
  <si>
    <t>É um ótimo resultado. Eu a parabenizei imediatamente.</t>
  </si>
  <si>
    <t>ITW1_Q1_R4_2_M</t>
  </si>
  <si>
    <t>It’s a great result. I congratulated him right away.</t>
  </si>
  <si>
    <t>Das ist ein tolles Ergebnis. Ich habe ihm sofort gratuliert.</t>
  </si>
  <si>
    <t>Ha sido un gran logro. Lo felicité de inmediato.</t>
  </si>
  <si>
    <t>È un ottimo risultato. Mi sono subito congratulato con lui.</t>
  </si>
  <si>
    <t>这是个很好的成绩。我立即祝贺了他。</t>
  </si>
  <si>
    <t>Отличный результат. Я сразу же его поздравил.</t>
  </si>
  <si>
    <t>É um ótimo resultado. Eu o parabenizei imediatamente.</t>
  </si>
  <si>
    <t>ITW1_Q10_F</t>
  </si>
  <si>
    <t>You’ve now been at the academy for over three years. What does this title represent for you?</t>
  </si>
  <si>
    <t>{[VAR_TM_FULLNAME]} atteint son meilleur classement avec ce titre, va-t-elle continuer à progresser ?</t>
  </si>
  <si>
    <t>Sie sind jetzt seit über drei Jahren an der Akademie. Was bedeutet dieser Titel für Sie?</t>
  </si>
  <si>
    <t>Llevas ya más de tres años en la escuela. ¿Qué representa este título para ti?</t>
  </si>
  <si>
    <t>Ormai è all'accademia da più di tre anni. Cosa rappresenta per lei questo titolo?</t>
  </si>
  <si>
    <t>您目前在学院已经超过三年了。这个冠军头衔对您意味着什么？</t>
  </si>
  <si>
    <t>Вы уже более трёх лет в академии. Что для вас значит этот титул?</t>
  </si>
  <si>
    <t>Você está na academia há mais de três anos. O que este título representa para você?</t>
  </si>
  <si>
    <t>ITW1_Q10_M</t>
  </si>
  <si>
    <t>{[VAR_TM_FULLNAME]} atteint son meilleur classement avec ce titre, va-t-il continuer à progresser ?</t>
  </si>
  <si>
    <t>ITW1_Q10_R1_1_F</t>
  </si>
  <si>
    <t>This is only the beginning. {[VAR_TM_FIRSTNAME]} has made incredible strides, but she’s still far from reaching her full potential.</t>
  </si>
  <si>
    <t>Ce n’est que le début, {[VAR_TM_FIRSTNAME]} a atteint un nouveau palier, mais elle est loin de son plein potentiel.</t>
  </si>
  <si>
    <t>Dies ist nur der Anfang. {[VAR_TM_FIRSTNAME]} hat unglaubliche Fortschritte gemacht, aber sie ist noch weit davon entfernt, ihr volles Potential auszuschöpfen.</t>
  </si>
  <si>
    <t>No es más que el comienzo. {[VAR_TM_FIRSTNAME]} ha avanzado increíblemente, pero aún está lejos de alcanzar su máximo potencial.</t>
  </si>
  <si>
    <t>Questo è solo l'inizio. {[VAR_TM_FIRSTNAME]} ha fatto passi da gigante, ma è ancora lontana dal raggiungere il suo pieno potenziale.</t>
  </si>
  <si>
    <t>这仅仅是个开始。{[VAR_TM_FIRSTNAME]}的进步令人惊叹，但她距离巅峰还有很长的路要走。</t>
  </si>
  <si>
    <t>Это только начало. {[VAR_TM_FIRSTNAME]} сделала огромный шаг вперёд, но она ещё далеко не на пределе своих возможностей.</t>
  </si>
  <si>
    <t>Este é apenas o começo. {[VAR_TM_FIRSTNAME]} fez progressos incríveis, mas ela ainda está longe de atingir seu potencial máximo.</t>
  </si>
  <si>
    <t>ITW1_Q10_R1_1_M</t>
  </si>
  <si>
    <t>This is only the beginning. {[VAR_TM_FIRSTNAME]} has made incredible strides, but he’s still far from reaching his full potential.</t>
  </si>
  <si>
    <t>Ce n’est que le début, {[VAR_TM_FIRSTNAME]} a atteint un nouveau palier, mais il est loin de son plein potentiel.</t>
  </si>
  <si>
    <t>Dies ist nur der Anfang. {[VAR_TM_FIRSTNAME]} hat unglaubliche Fortschritte gemacht, aber er ist noch weit davon entfernt, sein volles Potential auszuschöpfen.</t>
  </si>
  <si>
    <t>Questo è solo l'inizio. {[VAR_TM_FIRSTNAME]} ha fatto passi da gigante, ma è ancora lontano dal raggiungere il suo pieno potenziale.</t>
  </si>
  <si>
    <t>这仅仅是个开始。{[VAR_TM_FIRSTNAME]}的进步令人惊叹，但他距离巅峰还有很长的路要走。</t>
  </si>
  <si>
    <t>Это только начало. {[VAR_TM_FIRSTNAME]} сделал огромный шаг вперёд, но он ещё далеко не на пределе своих возможностей.</t>
  </si>
  <si>
    <t>Este é apenas o começo. {[VAR_TM_FIRSTNAME]} fez progressos incríveis, mas ele ainda está longe de atingir seu potencial máximo.</t>
  </si>
  <si>
    <t>ITW1_Q10_R1_2_F</t>
  </si>
  <si>
    <t>I don’t see any limit to what she can do. She’s taking things one step at a time and it doesn’t look like she’s stopping any time soon.</t>
  </si>
  <si>
    <t>Je ne lui vois pas de limite, elle franchit les étapes une à une et ne semble pas près de s’arrêter.</t>
  </si>
  <si>
    <t>Ich sehe keine Obergrenze, was ihre Leistung angeht. Sie macht einen Schritt nach dem anderen und es sieht nicht danach aus, als würde sie in nächster Zeit stehen bleiben.</t>
  </si>
  <si>
    <t>No veo límite a lo que puede conseguir. Va yendo pasito a pasito y espera seguir así mucho tiempo.</t>
  </si>
  <si>
    <t>Non vedo alcun limite a quello che può fare. Sta facendo le cose un passo alla volta e non sembra che si fermi presto.</t>
  </si>
  <si>
    <t>我认为她没有极限。她一步一个脚印地前进，而且丝毫没有停下来的迹象。</t>
  </si>
  <si>
    <t>Я не вижу предела её возможностям. Она двигается вперёд шаг за шагом и не собирается останавливаться.</t>
  </si>
  <si>
    <t>Não vejo limite para o que ela pode fazer. Ela está levando as coisas um passo de cada vez e não parece que ela vai parar tão cedo.</t>
  </si>
  <si>
    <t>ITW1_Q10_R1_2_M</t>
  </si>
  <si>
    <t>I don’t see any limit to what he can do. He’s taking things one step at a time and it doesn’t look like he’s stopping any time soon.</t>
  </si>
  <si>
    <t>Je ne lui vois pas de limite, il franchit les étapes une à une et ne semble pas près de s’arrêter.</t>
  </si>
  <si>
    <t>Ich sehe keine Obergrenze, was seine Leistung angeht. Er macht einen Schritt nach dem anderen und es sieht nicht danach aus, als würde er in nächster Zeit stehen bleiben.</t>
  </si>
  <si>
    <t>Non vedo alcun limite a quello che può fare. Sta facendo le cose un passo alla volta e non sembra che si fermerà presto.</t>
  </si>
  <si>
    <t>我认为他没有极限。他一步一个脚印地前进，而且丝毫没有停下来的迹象。</t>
  </si>
  <si>
    <t>Я не вижу предела его возможностям. Он двигается вперёд шаг за шагом и не собирается останавливаться.</t>
  </si>
  <si>
    <t>Não vejo limite para o que ele pode fazer. Ele está levando as coisas um passo de cada vez e não parece que ele vai parar tão cedo.</t>
  </si>
  <si>
    <t>ITW1_Q10_R2_1_F</t>
  </si>
  <si>
    <t>Every day she takes another step closer to her highest level, but she hasn’t gotten there yet. Don’t be surprised when you see her improve even further.</t>
  </si>
  <si>
    <t>Chaque jour le rapproche de son top niveau mais ce n’est pas encore arrivé, attendez-vous à la voir encore s’améliorer.</t>
  </si>
  <si>
    <t>Jeden Tag macht sie einen weiteren Schritt in Richtung ihres Maximalniveaus, doch noch hat sie es nicht erreicht. Seien Sie nicht überrascht, wenn Sie bald Zeuge noch weiterer Verbesserungen bei ihr werden.</t>
  </si>
  <si>
    <t>Cada día sube un peldaño hacia su máximo nivel, pero aún no ha llegado allí. No os sorprendáis cuando la veáis mejorar aún más.</t>
  </si>
  <si>
    <t>Ogni giorno fa un altro passo avanti verso il suo livello più alto, ma non ci è ancora arrivata. Non si sorprenda quando la vedrà migliorare ulteriormente.</t>
  </si>
  <si>
    <t>她每天都在突破自我，但离巅峰还有一点距离。相信我，她的精彩还远不止于此。</t>
  </si>
  <si>
    <t>Каждый день она становится ещё ближе к своему максимуму, но пока не достигла его. Не удивляйтесь, если вскоре она станет ещё сильнее.</t>
  </si>
  <si>
    <t>Todos os dias ela dá mais um passo em direção ao seu nível mais alto, mas ela ainda não chegou lá. Não se surpreenda quando a vir melhorar ainda mais.</t>
  </si>
  <si>
    <t>ITW1_Q10_R2_1_M</t>
  </si>
  <si>
    <t>Every day he takes another step closer to his highest level, but he hasn’t gotten there yet. Don’t be surprised when you see him improve even further.</t>
  </si>
  <si>
    <t>Chaque jour le rapproche de son top niveau mais ce n’est pas encore arrivé, attendez-vous à le voir encore s’améliorer.</t>
  </si>
  <si>
    <t>Jeden Tag macht er einen weiteren Schritt in Richtung seines Maximalniveaus, doch noch hat er es nicht erreicht. Seien Sie nicht überrascht, wenn Sie bald Zeuge noch weiterer Verbesserungen bei ihm werden.</t>
  </si>
  <si>
    <t>Cada día sube un peldaño hacia su máximo nivel, pero aún no ha llegado allí. No os sorprendáis cuando lo veáis mejorar aún más.</t>
  </si>
  <si>
    <t>Ogni giorno fa un altro passo verso il suo livello più alto, ma non ci è ancora arrivato. Non si sorprenda quando lo vedreà migliorare ulteriormente.</t>
  </si>
  <si>
    <t>他每天都在突破自我，但离巅峰还有一点距离。相信我，他的精彩还远不止于此。</t>
  </si>
  <si>
    <t>Каждый день он становится ещё ближе к своему максимуму, но пока не достиг его. Не удивляйтесь, если вскоре он станет ещё сильнее.</t>
  </si>
  <si>
    <t>Todos os dias ele dá mais um passo em direção ao seu nível mais alto, mas ele ainda não chegou lá. Não se surpreenda quando o vir melhorar ainda mais.</t>
  </si>
  <si>
    <t>ITW1_Q10_R2_2_F</t>
  </si>
  <si>
    <t>{[VAR_TM_FIRSTNAME]} still has a lot of room for improvement, even if she’s already one of the best.</t>
  </si>
  <si>
    <t>{[VAR_TM_FIRSTNAME]} a encore une importante marge de progression même si elle fait déjà partie des meilleures.</t>
  </si>
  <si>
    <t>{[VAR_TM_FIRSTNAME]} hat noch viel Raum für Verbesserungen, auch wenn sie bereits zu den Besten gehört.</t>
  </si>
  <si>
    <t>{[VAR_TM_FIRSTNAME]} tiene aún mucho margen de mejora, aunque ya sea una de las mejores.</t>
  </si>
  <si>
    <t>{[VAR_TM_FIRSTNAME]} ha ancora molto margine di miglioramento, anche se è già una delle migliori.</t>
  </si>
  <si>
    <t>{[VAR_TM_FIRSTNAME]}虽然已经是顶尖选手之一，但还有很大的提升空间。</t>
  </si>
  <si>
    <t>У {[VAR_TM_FIRSTNAME]} ещё огромный потенциал, даже несмотря на то что она уже одна из лучших.</t>
  </si>
  <si>
    <t>{[VAR_TM_FIRSTNAME]} ainda tem muito espaço para melhorar, mesmo que já seja uma das melhores.</t>
  </si>
  <si>
    <t>ITW1_Q10_R2_2_M</t>
  </si>
  <si>
    <t>{[VAR_TM_FIRSTNAME]} still has a lot of room for improvement, even if he’s already one of the best.</t>
  </si>
  <si>
    <t>{[VAR_TM_FIRSTNAME]} a encore une importante marge de progression même s’il fait déjà partie des meilleurs.</t>
  </si>
  <si>
    <t>{[VAR_TM_FIRSTNAME]} hat noch viel Raum für Verbesserungen, auch wenn er bereits zu den Besten gehört.</t>
  </si>
  <si>
    <t>{[VAR_TM_FIRSTNAME]} tiene aún mucho margen de mejora, aunque ya sea uno de los mejores.</t>
  </si>
  <si>
    <t>{[VAR_TM_FIRSTNAME]} ha ancora molto margine di miglioramento, anche se è già uno dei migliori.</t>
  </si>
  <si>
    <t>У {[VAR_TM_FIRSTNAME]} ещё огромный потенциал, даже несмотря на то что он уже один из лучших.</t>
  </si>
  <si>
    <t>{[VAR_TM_FIRSTNAME]} ainda tem muito espaço para melhorar, mesmo que já seja um dos melhores.</t>
  </si>
  <si>
    <t>ITW1_Q10_R3_1_F</t>
  </si>
  <si>
    <t>It’s hard to say. She’s already playing at such a high level that I can’t see her going much higher.</t>
  </si>
  <si>
    <t>Je ne suis pas sûr, elle joue à un tel niveau en ce moment, je ne le vois pas aller beaucoup plus haut.</t>
  </si>
  <si>
    <t>Das ist schwer zu sagen. Sie spielt bereits auf einem so hohen Niveau, dass ich mir keine weiteren Fortschritte vorstellen kann.</t>
  </si>
  <si>
    <t>Es difícil de decir. Está jugando a un nivel tan alto que no la veo subiendo mucho más.</t>
  </si>
  <si>
    <t>È difficile da dire. Gioca già a un livello così alto che non riesco a vederla andare molto più in alto.</t>
  </si>
  <si>
    <t>很难说。她已经打得非常出色了，我很难想象还能再更上一层楼。</t>
  </si>
  <si>
    <t>Трудно сказать. Она уже играет на таком высоком уровне, что трудно представить, насколько ещё можно прибавить.</t>
  </si>
  <si>
    <t>É difícil dizer. Ela já está jogando em um nível tão alto que não consigo vê-la ir muito mais alto.</t>
  </si>
  <si>
    <t>ITW1_Q10_R3_1_M</t>
  </si>
  <si>
    <t>It’s hard to say. He’s already playing at such a high level that I can’t see him going much higher.</t>
  </si>
  <si>
    <t>Je ne suis pas sûr, il joue à un tel niveau en ce moment, je ne le vois pas aller beaucoup plus haut.</t>
  </si>
  <si>
    <t>Das ist schwer zu sagen. Er spielt bereits auf einem so hohen Niveau, dass ich mir keine weiteren Fortschritte vorstellen kann.</t>
  </si>
  <si>
    <t>Es difícil de decir. Está jugando a un nivel tan alto que no lo veo subiendo mucho más.</t>
  </si>
  <si>
    <t>È difficile da dire. Gioca già a un livello così alto che non riesco a vederlo andare molto più in alto.</t>
  </si>
  <si>
    <t>很难说。他已经打得非常出色了，我很难想象还能再更上一层楼。</t>
  </si>
  <si>
    <t>Трудно сказать. Он уже играет на таком высоком уровне, что трудно представить, насколько ещё можно прибавить.</t>
  </si>
  <si>
    <t>É difícil dizer. Ele já joga em um nível tão alto que não consigo vê-lo ir muito mais longe.</t>
  </si>
  <si>
    <t>ITW1_Q10_R3_2_F</t>
  </si>
  <si>
    <t>She’s surely reached her prime. Aside from a few details during the match, I think she’s at her peak.</t>
  </si>
  <si>
    <t>Elle est sûrement à son top, excepté quelques détails au cours d’un match, je la pense à son sommet.</t>
  </si>
  <si>
    <t>Sie hat sicherlich ihren Zenit erreicht. Abgesehen von ein paar Details während des Spiels denke ich, dass sie auf ihrem Höhepunkt angelangt ist.</t>
  </si>
  <si>
    <t>Seguramente ha alcanzado su máximo nivel. Aparte de algunos detalles durante el partido, creo que está en su mejor momento.</t>
  </si>
  <si>
    <t>Sicuramente ha raggiunto il suo apice. A parte alcuni dettagli durante la partita, penso che sia al suo apice.</t>
  </si>
  <si>
    <t>她或许已经达到巅峰了。除了比赛中的一些细节外，我认为她现在正处于最佳状态。</t>
  </si>
  <si>
    <t>Похоже, она достигла своего пика. Кроме нескольких деталей в матче, думаю, она уже на вершине формы.</t>
  </si>
  <si>
    <t>Ela certamente atingiu o auge. Exceto por alguns detalhes durante a partida, acho que ela está no seu pico.</t>
  </si>
  <si>
    <t>ITW1_Q10_R3_2_M</t>
  </si>
  <si>
    <t>He’s surely reached his prime. Aside from a few details during the match, I think he’s at his peak.</t>
  </si>
  <si>
    <t>Il est sûrement à son top, excepté quelques détails au cours d’un match, je le pense à son sommet.</t>
  </si>
  <si>
    <t>Er hat sicherlich seinen Zenit erreicht. Abgesehen von ein paar Details während des Spiels denke ich, dass er auf seinem Höhepunkt angelangt ist.</t>
  </si>
  <si>
    <t>他或许已经达到巅峰了。除了比赛中的一些细节外，我认为他现在正处于最佳状态。</t>
  </si>
  <si>
    <t>Похоже, он достиг своего пика. Кроме нескольких деталей в матче, думаю, он уже на вершине формы.</t>
  </si>
  <si>
    <t>Ele certamente atingiu o auge. Exceto por alguns detalhes durante a partida, acho que ele está no seu pico.</t>
  </si>
  <si>
    <t>ITW1_Q10_R4_1_F</t>
  </si>
  <si>
    <t>I don’t believe so, no. The hardest task now will be to maintain this current level going forward.</t>
  </si>
  <si>
    <t>Je ne crois pas, la tâche la plus dure désormais est de maintenir ce niveau de performances.</t>
  </si>
  <si>
    <t>Das glaube ich nicht, nein. Die schwierigste Aufgabe wird nun sein, das aktuelle Niveau auch zukünftig zu halten.</t>
  </si>
  <si>
    <t>No lo creo, no. Lo más difícil ahora va a ser mantener este nivel a futuro.</t>
  </si>
  <si>
    <t>Non credo proprio, no. Il compito più difficile ora sarà mantenere questo livello attuale in futuro.</t>
  </si>
  <si>
    <t>我不这么认为。接下来最难的任务是保持住现在的水平。</t>
  </si>
  <si>
    <t>Не думаю. Теперь самая трудная задача — удержать этот уровень.</t>
  </si>
  <si>
    <t>Não acredito que sim. A tarefa mais difícil agora será manter este nível atual daqui para frente.</t>
  </si>
  <si>
    <t>ITW1_Q10_R4_1_M</t>
  </si>
  <si>
    <t>ITW1_Q10_R4_2_F</t>
  </si>
  <si>
    <t>{[VAR_TM_FIRSTNAME]} needs to work to maintain this level. She won’t make any more progress.</t>
  </si>
  <si>
    <t>{[VAR_TM_FIRSTNAME]} doit maintenant travailler à conserver ce niveau, elle ne progressera plus.</t>
  </si>
  <si>
    <t>{[VAR_TM_FIRSTNAME]} muss Arbeit investieren, um dieses Niveau zu halten. Sie wird keine weiteren Fortschritte machen.</t>
  </si>
  <si>
    <t>{[VAR_TM_FIRSTNAME]} necesita trabajar para mantener este nivel. No va a progresar más.</t>
  </si>
  <si>
    <t>{[VAR_TM_FIRSTNAME]} deve lavorare per mantenere questo livello. Non farà più progressi.</t>
  </si>
  <si>
    <t>{[VAR_TM_FIRSTNAME]}需要努力保持这个水平，应该不会再有更大的突破。</t>
  </si>
  <si>
    <t>{[VAR_TM_FIRSTNAME]} теперь нужно просто поддерживать этот уровень. Дальше прогрессировать она уже не будет.</t>
  </si>
  <si>
    <t>{[VAR_TM_FIRSTNAME]} precisa trabalhar para manter este nível. Ela não fará mais progressos.</t>
  </si>
  <si>
    <t>ITW1_Q10_R4_2_M</t>
  </si>
  <si>
    <t>{[VAR_TM_FIRSTNAME]} needs to work to maintain this level. He won’t make any more progress.</t>
  </si>
  <si>
    <t>{[VAR_TM_FIRSTNAME]} doit maintenant travailler à conserver ce niveau, il ne progressera plus.</t>
  </si>
  <si>
    <t>{[VAR_TM_FIRSTNAME]} muss Arbeit investieren, um dieses Niveau zu halten. Er wird keine weiteren Fortschritte machen.</t>
  </si>
  <si>
    <t>{[VAR_TM_FIRSTNAME]} теперь нужно просто поддерживать этот уровень. Дальше прогрессировать он уже не будет.</t>
  </si>
  <si>
    <t>{[VAR_TM_FIRSTNAME]} precisa trabalhar para manter este nível. Ele não fará mais progressos.</t>
  </si>
  <si>
    <t>ITW1_Q11_F</t>
  </si>
  <si>
    <t>You have now been in the academy for over three years, what does this title represent?</t>
  </si>
  <si>
    <t>Vous êtes maintenant à l’académie depuis plus de trois ans, que représente ce titre ?</t>
  </si>
  <si>
    <t>Sie sind jetzt seit über drei Jahren in der Akademie, was bedeutet dieser Titel?</t>
  </si>
  <si>
    <t>Lleva más de tres años en la academia, ¿qué representa este título?</t>
  </si>
  <si>
    <t>Ora sei nell'accademia da più di tre anni, cosa rappresenta questo titolo?</t>
  </si>
  <si>
    <t>您已经在学院工作三年多了，这个冠军对您来说意味着什么？</t>
  </si>
  <si>
    <t>Вы уже более трёх лет работаете в академии — что для вас значит этот титул?</t>
  </si>
  <si>
    <t>Você está na academia há mais de três anos, o que este título representa?</t>
  </si>
  <si>
    <t>ITW1_Q11_M</t>
  </si>
  <si>
    <t>ITW1_Q11_R1_1_F</t>
  </si>
  <si>
    <t>First of all, it’s the result of all the hard work put in, in particular, with {[VAR_TM_FIRSTNAME]}, but it’s an immense pleasure nonetheless.</t>
  </si>
  <si>
    <t>C’est avant tout le résultat de tout le travail abattu, en particulier avec {[VAR_TM_FIRSTNAME]}. C’est un incroyable bonheur.</t>
  </si>
  <si>
    <t>Zunächst einmal ist es das Ergebnis all der harten Arbeit, besonders mit {[VAR_TM_FIRSTNAME]}, aber es ist trotzdem eine unheimliche Freude.</t>
  </si>
  <si>
    <t>En primer lugar, es el resultado del arduo trabajo realizado, especialmente con {[VAR_TM_FIRSTNAME]}. De todos modos, es un inmenso placer.</t>
  </si>
  <si>
    <t>Innanzitutto è il risultato di tutto il duro lavoro svolto, in particolare, con {[VAR_TM_FIRSTNAME]}, ma è comunque un immenso piacere.</t>
  </si>
  <si>
    <t>首先，这是我们努力训练的成果，尤其是与{[VAR_TM_FIRSTNAME]}一起付出的努力，能有这样的回报真是莫大的喜悦。</t>
  </si>
  <si>
    <t>Прежде всего, это результат огромной работы, особенно вместе с {[VAR_TM_FIRSTNAME]}. Но, конечно, это ещё и огромное удовольствие.</t>
  </si>
  <si>
    <t>Primeiramente, é o resultado de todo o trabalho árduo, em particular com {[VAR_TM_FIRSTNAME]}, mas é um prazer imenso, não obstante.</t>
  </si>
  <si>
    <t>ITW1_Q11_R1_1_M</t>
  </si>
  <si>
    <t>ITW1_Q11_R1_2_F</t>
  </si>
  <si>
    <t>It’s the reward for all the work done by the academy and my training with {[VAR_TM_FIRSTNAME]}. It’s well deserved.</t>
  </si>
  <si>
    <t>C’est la récompense de tous les efforts fournis par l’académie et de mon entrainement avec {[VAR_TM_FIRSTNAME]}, c’est tellement mérité.</t>
  </si>
  <si>
    <t>Es ist die Belohnung für all die Arbeit, die die Akademie und ich in das Training von {[VAR_TM_FIRSTNAME]} investiert haben. Das Ergebnis ist wohlverdient.</t>
  </si>
  <si>
    <t>Es la recompensa por todo el trabajo desarrollado por la escuela y mi entrenamiento con {[VAR_TM_FIRSTNAME]}. Muy merecido.</t>
  </si>
  <si>
    <t>È la ricompensa per tutto il lavoro svolto dall'accademia e per la mia formazione con {[VAR_TM_FIRSTNAME]}. È strameritato.</t>
  </si>
  <si>
    <t>这是学院辛勤工作的成果，也是我与{[VAR_TM_FIRSTNAME]}共同训练的成果。这一切都是值得的。</t>
  </si>
  <si>
    <t>Это награда за всю работу академии и мою работу с {[VAR_TM_FIRSTNAME]}. Она абсолютно заслужена.</t>
  </si>
  <si>
    <t>É a recompensa por todo o trabalho feito pela academia e meu treinamento com {[VAR_TM_FIRSTNAME]}. É bem merecido.</t>
  </si>
  <si>
    <t>ITW1_Q11_R1_2_M</t>
  </si>
  <si>
    <t>ITW1_Q11_R2_1_F</t>
  </si>
  <si>
    <t>The entire team works through blood, sweat, and tears to put the players in the best possible condition, so it’s really an amazing title for all of us.</t>
  </si>
  <si>
    <t>C’est un superbe titre collectif, toute l’équipe travaille corps et âme pour mettre les joueurs dans les meilleures conditions.</t>
  </si>
  <si>
    <t>Das gesamte Team arbeitet mit Blut, Schweiß und Tränen, um den Spielern die bestmöglichen Voraussetzungen zu geben, also ist es wirklich ein herausragender Titel für uns alle.</t>
  </si>
  <si>
    <t>Todo el equipo vierte sangre, sudor y lágrimas para poner a los tenistas en las mejores condiciones posibles, así que es un título realmente maravilloso para todos nosotros.</t>
  </si>
  <si>
    <t>L'intera squadra dà anima e corpo per mettere i giocatori nelle migliori condizioni possibili, quindi è davvero un titolo fantastico per tutti noi.</t>
  </si>
  <si>
    <t>整个团队都付出了无数汗水和努力，为球员创造最好的条件，所以这座冠军奖杯对我们来说意义重大。</t>
  </si>
  <si>
    <t>Вся команда работает не покладая рук, чтобы игроки были в идеальной форме. Так что этот титул — потрясающее достижение для всех нас.</t>
  </si>
  <si>
    <t>Toda a equipe trabalha com sangue, suor e lágrimas para colocar os jogadores nas melhores condições possíveis, então é realmente um título incrível para todos nós.</t>
  </si>
  <si>
    <t>ITW1_Q11_R2_1_M</t>
  </si>
  <si>
    <t>ITW1_Q11_R2_2_F</t>
  </si>
  <si>
    <t>It’s a victory for the whole group. The whole academy has been working day and night for our players to have as much success as possible.</t>
  </si>
  <si>
    <t>C’est un titre pour le groupe, toute l’académie bosse jour et nuit pour que nos joueurs soient les plus en réussite possible.</t>
  </si>
  <si>
    <t>Es ist ein Sieg für die ganze Gruppe. Die gesamte Akademie hat Tag und Nacht gearbeitet, um unseren Spielern so viele Erfolge wie möglich zu verschaffen.</t>
  </si>
  <si>
    <t>Es una victoria de todo el grupo. Toda la escuela ha estado trabajando día y noche para que nuestros tenistas cosechen los mayores éxitos.</t>
  </si>
  <si>
    <t>È una vittoria per tutto il gruppo. L'intera accademia ha lavorato giorno e notte affinché i nostri giocatori abbiano il maggior successo possibile.</t>
  </si>
  <si>
    <t>这是团队的胜利。整个学院昼夜不息地工作，只为让球员尽量取得更多成功。</t>
  </si>
  <si>
    <t>Это победа всей команды. Вся академия работала днём и ночью, чтобы наши игроки добились успеха.</t>
  </si>
  <si>
    <t>É uma vitória para todo o grupo. Toda a academia tem trabalhado dia e noite para que nossos jogadores tenham o máximo de sucesso possível.</t>
  </si>
  <si>
    <t>ITW1_Q11_R2_2_M</t>
  </si>
  <si>
    <t>ITW1_Q11_R3_1_F</t>
  </si>
  <si>
    <t>It was the logical next step for the academy. We put in the investment, and it paid back in dividends.</t>
  </si>
  <si>
    <t>Simplement la suite logique de la progression de l’académie, nous nous donnons les moyens de réussir et ça paie.</t>
  </si>
  <si>
    <t>Es war der logische nächste Schritt für die Akademie. Es war eine Investition für uns, die sich nun in Form von Dividenden ausgezahlt hat.</t>
  </si>
  <si>
    <t>Ha sido el siguiente paso lógico para la escuela. Nosotros realizamos la inversión y ahora han llegado los dividendos.</t>
  </si>
  <si>
    <t>Era il passo logico successivo per l'accademia. Abbiamo investito e abbiamo ripagato i dividendi.</t>
  </si>
  <si>
    <t>这对学院来说是顺理成章的一步。我们投入了大量资源，而现在终于收获了回报。</t>
  </si>
  <si>
    <t>Это был логичный следующий шаг для академии. Мы вложили силы — и это окупилось.</t>
  </si>
  <si>
    <t>Foi o próximo passo lógico para a academia. Fizemos o investimento e ele se pagou com dividendos.</t>
  </si>
  <si>
    <t>ITW1_Q11_R3_1_M</t>
  </si>
  <si>
    <t>ITW1_Q11_R3_2_F</t>
  </si>
  <si>
    <t>The academy works well internally. It’s proof of {[VAR_MANAGER_AFFILIATION_NAME]}’s seriousness.</t>
  </si>
  <si>
    <t>L’académie fonctionne bien en interne, ce n’est que le symbole du sérieux à {[VAR_MANAGER_AFFILIATION_NAME]}.</t>
  </si>
  <si>
    <t>Die Akademie arbeitet intern optimal. Das ist ein Beweis dafür, wie ernst {[VAR_MANAGER_AFFILIATION_NAME]} es meint.</t>
  </si>
  <si>
    <t>La escuela funciona bien internamente. Es una prueba de la seriedad de {[VAR_MANAGER_AFFILIATION_NAME]}.</t>
  </si>
  <si>
    <t>L'accademia funziona bene internamente. È la prova della serietà di {[VAR_MANAGER_AFFILIATION_NAME]}.</t>
  </si>
  <si>
    <t>学院的运作非常高效，这正体现了{[VAR_MANAGER_AFFILIATION_NAME]}的专业性。</t>
  </si>
  <si>
    <t>Академия отлично работает изнутри. Это доказательство серьёзности {[VAR_MANAGER_AFFILIATION_NAME]}.</t>
  </si>
  <si>
    <t>A academia funciona bem internamente. É prova da seriedade de {[VAR_MANAGER_AFFILIATION_NAME]}.</t>
  </si>
  <si>
    <t>ITW1_Q11_R3_2_M</t>
  </si>
  <si>
    <t>ITW1_Q11_R4_1_F</t>
  </si>
  <si>
    <t>It’s the first of a long series of titles. {[VAR_TM_FIRSTNAME]} will be snatching them all up on her way through.</t>
  </si>
  <si>
    <t>Le premier titre d’une longue série, {[VAR_TM_FIRSTNAME]} va tout rafler sur son passage.</t>
  </si>
  <si>
    <t>Es ist der erste einer langen Reihe von Titeln. {[VAR_TM_FIRSTNAME]} wird sie sich auf ihrem Weg allesamt schnappen.</t>
  </si>
  <si>
    <t>Es el primero de una larga serie de títulos. {[VAR_TM_FIRSTNAME]} va a llevárselos todos por el camino.</t>
  </si>
  <si>
    <t>È il primo di una lunga serie di titoli. {[VAR_TM_FIRSTNAME]} li raccoglierà tutti mentre si fa strada.</t>
  </si>
  <si>
    <t>这是未来一连串冠军的开端。{[VAR_TM_FIRSTNAME]}会一路摘下更多奖杯。</t>
  </si>
  <si>
    <t>Это первый из длинной серии титулов. {[VAR_TM_FIRSTNAME]} будет собирать их один за другим.</t>
  </si>
  <si>
    <t>É o primeiro de uma longa série de títulos. {[VAR_TM_FIRSTNAME]} vai conquistá-los todos em seu caminho.</t>
  </si>
  <si>
    <t>ITW1_Q11_R4_1_M</t>
  </si>
  <si>
    <t>It’s the first of a long series of titles. {[VAR_TM_FIRSTNAME]} will be snatching them all up on his way through.</t>
  </si>
  <si>
    <t>Es ist der erste einer langen Reihe von Titeln. {[VAR_TM_FIRSTNAME]} wird sie sich auf seinem Weg allesamt schnappen.</t>
  </si>
  <si>
    <t>ITW1_Q11_R4_2_F</t>
  </si>
  <si>
    <t>One trophy will lead to many others. There are plenty of victories ahead for {[VAR_TM_FIRSTNAME]}.</t>
  </si>
  <si>
    <t>C’est un trophée qui en appelle d’autres, de nombreux succès attendent {[VAR_TM_FIRSTNAME]}.</t>
  </si>
  <si>
    <t>Eine Trophäe wird viele andere nach sich ziehen. {[VAR_TM_FIRSTNAME]} hat noch viele Siege vor sich.</t>
  </si>
  <si>
    <t>Un trofeo que dará lugar a muchos otros. {[VAR_TM_FIRSTNAME]} tiene muchas victorias por delante.</t>
  </si>
  <si>
    <t>Un trofeo ne porterà molti altri. Ci sono molte vittorie in vista per {[VAR_TM_FIRSTNAME]}.</t>
  </si>
  <si>
    <t>一个冠军会带来更多的胜利，{[VAR_TM_FIRSTNAME]}的未来还有无数荣誉等着她。</t>
  </si>
  <si>
    <t>Один трофей приведёт к другим. У {[VAR_TM_FIRSTNAME]} впереди ещё множество побед.</t>
  </si>
  <si>
    <t>Um troféu levará a muitos outros. Há muitas vitórias pela frente para {[VAR_TM_FIRSTNAME]}.</t>
  </si>
  <si>
    <t>ITW1_Q11_R4_2_M</t>
  </si>
  <si>
    <t>一个冠军会带来更多的胜利，{[VAR_TM_FIRSTNAME]}的未来还有无数荣誉等着他。</t>
  </si>
  <si>
    <t>ITW1_Q12_F</t>
  </si>
  <si>
    <t>Would you agree this is a fair return on investment for all the new infrastructure?</t>
  </si>
  <si>
    <t>Voici un juste retour sur investissement au niveau des infrastructures, vous ne trouvez pas ?</t>
  </si>
  <si>
    <t>Würden Sie zustimmen, dass sich die ganze neue Infrastruktur ausgezahlt hat?</t>
  </si>
  <si>
    <t>¿Crees que es la justa retribución a toda la inversión en nuevas infraestructuras?</t>
  </si>
  <si>
    <t>Pensa che questo sia un giusto ritorno sull'investimento per tutta la nuova infrastruttura?</t>
  </si>
  <si>
    <t>您是否认为这些成绩证明新设施的投资得到了回报？</t>
  </si>
  <si>
    <t>Согласны ли вы, что это справедливая отдача от инвестиций в новую инфраструктуру?</t>
  </si>
  <si>
    <t>Você concorda que este é um retorno justo sobre o investimento para toda a nova infraestrutura?</t>
  </si>
  <si>
    <t>ITW1_Q12_M</t>
  </si>
  <si>
    <t>ITW1_Q12_R1_1_F</t>
  </si>
  <si>
    <t>{[VAR_BOARD_DIRECTORY_FULLNAME]} provided us with an excellent space to train, and it did its job.</t>
  </si>
  <si>
    <t>{[VAR_BOARD_DIRECTORY_FULLNAME]} nous offre un excellent cadre d’entrainement et cela fonctionne.</t>
  </si>
  <si>
    <t>{[VAR_BOARD_DIRECTORY_FULLNAME]} hat uns einen ausgezeichnete Atmosphäre zum Trainieren verschafft und seinen Zweck erfüllt.</t>
  </si>
  <si>
    <t>{[VAR_BOARD_DIRECTORY_FULLNAME]} nos ha proporcionado un excelente espacio para entrenar y eso ha dado resultados.</t>
  </si>
  <si>
    <t>{[VAR_BOARD_DIRECTORY_FULLNAME]} ci ha fornito uno spazio eccellente per allenarci e ha fatto il suo lavoro.</t>
  </si>
  <si>
    <t>{[VAR_BOARD_DIRECTORY_FULLNAME]}为我们提供了绝佳的训练场地，效果非常明显。</t>
  </si>
  <si>
    <t>{[VAR_BOARD_DIRECTORY_FULLNAME]} предоставил нам превосходные условия для тренировок, и они отлично себя оправдали.</t>
  </si>
  <si>
    <t>{[VAR_BOARD_DIRECTORY_FULLNAME]} nos forneceu um excelente espaço para treinar, e ele cumpriu seu papel.</t>
  </si>
  <si>
    <t>ITW1_Q12_R1_1_M</t>
  </si>
  <si>
    <t>ITW1_Q12_R1_2_F</t>
  </si>
  <si>
    <t>We’ve just proven that the investments made by {[VAR_BOARD_DIRECTORY_FULLNAME]} are worth it.</t>
  </si>
  <si>
    <t>Nous venons de justifier les moyens donnés par {[VAR_BOARD_DIRECTORY_FULLNAME]}.</t>
  </si>
  <si>
    <t>Wir haben gerade bewiesen, dass sich die Investitionen von {[VAR_BOARD_DIRECTORY_FULLNAME]} lohnen.</t>
  </si>
  <si>
    <t>Acabamos de demostrar que las inversiones realizadas por {[VAR_BOARD_DIRECTORY_FULLNAME]} han merecido la pena.</t>
  </si>
  <si>
    <t>Abbiamo appena dimostrato che gli investimenti effettuati da {[VAR_BOARD_DIRECTORY_FULLNAME]} valgono la pena.</t>
  </si>
  <si>
    <t>我们刚刚证明了{[VAR_BOARD_DIRECTORY_FULLNAME]}的投资确实值得。</t>
  </si>
  <si>
    <t>Мы только что доказали, что инвестиции, сделанные {[VAR_BOARD_DIRECTORY_FULLNAME]}, полностью себя оправдывают.</t>
  </si>
  <si>
    <t>Acabamos de provar que os investimentos feitos por {[VAR_BOARD_DIRECTORY_FULLNAME]} valem a pena.</t>
  </si>
  <si>
    <t>ITW1_Q12_R1_2_M</t>
  </si>
  <si>
    <t>ITW1_Q12_R2_1_F</t>
  </si>
  <si>
    <t>The players train incredibly hard, but there’s no denying the benefits the new infrastructure provides us.</t>
  </si>
  <si>
    <t>Les joueurs s’entraînent très durs, mais c’est évidemment facilité par les infrastructures dont on bénéficie.</t>
  </si>
  <si>
    <t>Die Spieler trainieren unglaublich hart, aber es lässt sich nicht leugnen, welche Vorteile uns die neue Infrastruktur ermöglicht.</t>
  </si>
  <si>
    <t>Los tenistas entrenan muchísimo, pero no se pueden negar los beneficios que nos aportan las nuevas infraestructuras.</t>
  </si>
  <si>
    <t>I giocatori si allenano duramente, ma non si possono negare i vantaggi che la nuova infrastruttura ci offre.</t>
  </si>
  <si>
    <t>球员们训练得非常刻苦，但不得不承认，新设施给我们带来了巨大的帮助。</t>
  </si>
  <si>
    <t>Игроки тренируются невероятно усердно, но невозможно отрицать пользу, которую даёт новая инфраструктура.</t>
  </si>
  <si>
    <t>Os jogadores treinam incrivelmente duro, mas não se pode negar os benefícios que a nova infraestrutura nos proporciona.</t>
  </si>
  <si>
    <t>ITW1_Q12_R2_1_M</t>
  </si>
  <si>
    <t>ITW1_Q12_R2_2_F</t>
  </si>
  <si>
    <t>The infrastructure we have at our disposal is a great tool for {[VAR_TM_FIRSTNAME]}, who has been putting in a lot of work.</t>
  </si>
  <si>
    <t>Les infrastructures dont on dispose sont un exceptionnel outil pour {[VAR_TM_FIRSTNAME]}, qui, de son côté, ne compte pas ses efforts.</t>
  </si>
  <si>
    <t>Unsere verfügbare Infrastruktur stellt ein großartiges Werkzeug für {[VAR_TM_FIRSTNAME]} dar, der viel Arbeit investiert hat.</t>
  </si>
  <si>
    <t>Las infraestructuras de que disponemos son una gran herramienta para {[VAR_TM_FIRSTNAME]}, que ha estado trabajando mucho.</t>
  </si>
  <si>
    <t>L'infrastruttura che abbiamo a nostra disposizione è un ottimo strumento per {[VAR_TM_FIRSTNAME]}, che ha lavorato molto.</t>
  </si>
  <si>
    <t>这些设施对{[VAR_TM_FIRSTNAME]}来说是极好的助力，她也在充分利用它们努力训练。</t>
  </si>
  <si>
    <t>Инфраструктура, которой мы располагаем, — отличный инструмент для {[VAR_TM_FIRSTNAME]}, которая очень много трудится.</t>
  </si>
  <si>
    <t>A infraestrutura que temos à nossa disposição é uma ótima ferramenta para {[VAR_TM_FIRSTNAME]}, que tem se dedicado muito.</t>
  </si>
  <si>
    <t>ITW1_Q12_R2_2_M</t>
  </si>
  <si>
    <t>这些设施对{[VAR_TM_FIRSTNAME]}来说是极好的助力，他也在充分利用它们努力训练。</t>
  </si>
  <si>
    <t>Инфраструктура, которой мы располагаем, — отличный инструмент для {[VAR_TM_FIRSTNAME]}, который очень много трудится.</t>
  </si>
  <si>
    <t>ITW1_Q12_R3_1_F</t>
  </si>
  <si>
    <t>It goes both ways. The facility serves no purpose without our work, and our work is wasted without the facility.</t>
  </si>
  <si>
    <t>C’est un ensemble de choses, les infrastructures sans travail ne servent à rien, alors que le travail sans infrastructure est vain.</t>
  </si>
  <si>
    <t>Es ist ein Geben und Nehmen. Die Anlage erfüllt keinen Zweck ohne unsere Arbeit, und unsere Arbeit führt ohne die Anlage zu nichts.</t>
  </si>
  <si>
    <t>Es un conjunto de factores. Las infraestructuras no sirven de nada sin nuestro trabajo y nuestro trabajo es en vano sin infraestructuras.</t>
  </si>
  <si>
    <t>Vale per entrambi. La struttura non serve a nulla senza il nostro lavoro e il nostro lavoro è sprecato senza la struttura.</t>
  </si>
  <si>
    <t>这是一种相互成就的关系。没有努力，设施就毫无意义；没有设施，我们的努力也难以发挥最大作用。</t>
  </si>
  <si>
    <t>Это работает в обе стороны. Без нашей работы объект бесполезен, а без объекта наша работа теряет эффективность.</t>
  </si>
  <si>
    <t>É uma via de mão dupla. A instalação não tem propósito sem nosso trabalho, e nosso trabalho é em vão sem a instalação.</t>
  </si>
  <si>
    <t>ITW1_Q12_R3_1_M</t>
  </si>
  <si>
    <t>ITW1_Q12_R3_2_F</t>
  </si>
  <si>
    <t>It’s one of the ingredients of our success, obviously, but it’s far from the only one.</t>
  </si>
  <si>
    <t>C’est l’un des ingrédients de notre succès, évidemment, mais c’est loin d’être le seul.</t>
  </si>
  <si>
    <t>Es ist natürlich eine der Zutaten für unseren Erfolg, aber bei weitem nicht die einzige.</t>
  </si>
  <si>
    <t>Es uno de los ingredientes de nuestro éxito, obviamente, pero dista de ser el único.</t>
  </si>
  <si>
    <t>È uno degli ingredienti del nostro successo, ovviamente, ma non è l'unico.</t>
  </si>
  <si>
    <t>当然，这只是成功的一个要素，但远不是唯一的因素。</t>
  </si>
  <si>
    <t>Это один из компонентов нашего успеха, но далеко не единственный.</t>
  </si>
  <si>
    <t>É um dos ingredientes do nosso sucesso, obviamente, mas está longe de ser o único.</t>
  </si>
  <si>
    <t>ITW1_Q12_R3_2_M</t>
  </si>
  <si>
    <t>ITW1_Q12_R4_1_F</t>
  </si>
  <si>
    <t>The facility is no more than a bonus. As long as a player has a racket, a ball, and a net, she has all she needs to play the game.</t>
  </si>
  <si>
    <t>Les infrastructures ne sont qu’un plus, tant qu’un joueur a une raquette, des balles et un terrain pour s’entrainer, tout est là pour performer.</t>
  </si>
  <si>
    <t>Die Anlage ist nichts weiter als ein Bonus. Solange eine Spielerin einen Schläger, einen Ball und ein Netz hat, hat sie alles, was sie zum Spielen braucht.</t>
  </si>
  <si>
    <t>Las infraestructuras son solo un factor más. Mientras una tenista tenga una raqueta, una pelota y una red, tiene todo lo que necesita para jugar.</t>
  </si>
  <si>
    <t>La struttura non è altro che un bonus. Finché c'è una racchetta, una palla e una rete, hai tutto ciò di cui hai bisogno per giocare.</t>
  </si>
  <si>
    <t>训练设施只是锦上添花。只要有球拍、网球和球网，球员就能打出好比赛。</t>
  </si>
  <si>
    <t>Инфраструктура — всего лишь бонус. Игроку достаточно иметь ракетку, мяч и сетку — этого уже хватает, чтобы играть.</t>
  </si>
  <si>
    <t>A instalação é apenas um bônus. Desde que um jogador tenha uma raquete, uma bola e uma rede, ela tem tudo o que precisa para jogar.</t>
  </si>
  <si>
    <t>ITW1_Q12_R4_1_M</t>
  </si>
  <si>
    <t>The facility is no more than a bonus. As long as a player has a racket, a ball, and a net, he has all he needs to play the game.</t>
  </si>
  <si>
    <t>Die Anlage ist nichts weiter als ein Bonus. Solange ein Spieler einen Schläger, einen Ball und ein Netz hat, hat er alles, was er zum Spielen braucht.</t>
  </si>
  <si>
    <t>Las infraestructuras son solo un factor más. Mientras un tenista tenga una raqueta, una pelota y una red, tiene todo lo que necesita para jugar.</t>
  </si>
  <si>
    <t>La struttura non è altro che un bonus. Finché un giocatore ha una racchetta, una palla e una rete, ha tutto ciò di cui ha bisogno per giocare.</t>
  </si>
  <si>
    <t>A instalação é apenas um bônus. Desde que um jogador tenha uma raquete, uma bola e uma rede, ele tem tudo o que precisa para jogar.</t>
  </si>
  <si>
    <t>ITW1_Q12_R4_2_F</t>
  </si>
  <si>
    <t>With less infrastructure, our performance would be the same. It’s just a question of comfort and the academy’s prestige.</t>
  </si>
  <si>
    <t>Avec des infrastructures plus modestes, nos performances seraient les mêmes, elles ne servent qu’à notre confort et au prestige de l’académie.</t>
  </si>
  <si>
    <t>Auch bei einer schlechteren Infrastruktur wäre unsere Leistung unverändert. Es ist nur eine Frage des Komforts und des Ansehens der Akademie.</t>
  </si>
  <si>
    <t>Con menos infraestructuras, nuestro rendimiento sería el mismo. Es una mera cuestión de comodidad y prestigio de la escuela.</t>
  </si>
  <si>
    <t>Con meno infrastrutture, le nostre prestazioni sarebbero le stesse. È solo una questione di comodità e di prestigio dell'accademia.</t>
  </si>
  <si>
    <t>就基础设施而言，我们的表现不会受到影响。这只是舒适度和学院声誉的问题。</t>
  </si>
  <si>
    <t>Даже с меньшей инфраструктурой результаты были бы теми же. Это всего лишь вопрос комфорта и престижа академии.</t>
  </si>
  <si>
    <t>Com menos infraestrutura, nosso desempenho seria o mesmo. É apenas uma questão de conforto e prestígio da academia.</t>
  </si>
  <si>
    <t>ITW1_Q12_R4_2_M</t>
  </si>
  <si>
    <t>ITW1_Q2_F</t>
  </si>
  <si>
    <t>How far do you think she can really go?</t>
  </si>
  <si>
    <t>Quel potentiel a-t-elle réellement ?</t>
  </si>
  <si>
    <t>Wie weit kann sie es tatsächlich schaffen?</t>
  </si>
  <si>
    <t>¿Hasta dónde crees que puede llegar?</t>
  </si>
  <si>
    <t>Quanto lontano pensa che possa davvero spingersi?</t>
  </si>
  <si>
    <t>您认为她究竟能走多远？</t>
  </si>
  <si>
    <t>Как вы думаете, какого уровня она действительно может достичь?</t>
  </si>
  <si>
    <t>Até onde você acha que ela pode realmente ir?</t>
  </si>
  <si>
    <t>ITW1_Q2_M</t>
  </si>
  <si>
    <t>How far do you think he can really go?</t>
  </si>
  <si>
    <t>Quel potentiel a-t-il réellement ?</t>
  </si>
  <si>
    <t>Wie weit kann er es tatsächlich schaffen?</t>
  </si>
  <si>
    <t>您认为他究竟能走多远？</t>
  </si>
  <si>
    <t>Как вы думаете, какого уровня он действительно может достичь?</t>
  </si>
  <si>
    <t>Até onde você acha que ele pode realmente ir?</t>
  </si>
  <si>
    <t>ITW1_Q2_R1_1_F</t>
  </si>
  <si>
    <t>They clearly have what it takes to be the future world champion!</t>
  </si>
  <si>
    <t>Elle peut clairement devenir la future numéro 1 mondial !</t>
  </si>
  <si>
    <t>Sie hat eindeutig das Zeug dazu, zu einer zukünftigen Weltmeisterin zu werden!</t>
  </si>
  <si>
    <t>¡Sin duda tiene lo necesario para alzarse con el campeonato mundial!</t>
  </si>
  <si>
    <t>Ha chiaramente quello che serve per essere la futura campionessa del mondo!</t>
  </si>
  <si>
    <t>她显然具备成为未来世界冠军的素质！</t>
  </si>
  <si>
    <t>У неё определённо есть всё, чтобы стать будущей чемпионкой мира!</t>
  </si>
  <si>
    <t>Eles claramente têm o que é preciso para serem os futuros campeões mundiais!</t>
  </si>
  <si>
    <t>ITW1_Q2_R1_1_M</t>
  </si>
  <si>
    <t>Il peut clairement devenir le futur numéro 1 mondial !</t>
  </si>
  <si>
    <t>Er hat eindeutig das Zeug dazu, zu einem zukünftigen Weltmeister zu werden!</t>
  </si>
  <si>
    <t>Ha chiaramente quello che serve per essere il futuro campione del mondo!</t>
  </si>
  <si>
    <t>他显然具备成为未来世界冠军的素质！</t>
  </si>
  <si>
    <t>У него определённо есть всё, чтобы стать будущим чемпионом мира!</t>
  </si>
  <si>
    <t>ITW1_Q2_R1_2_F</t>
  </si>
  <si>
    <t>I don’t see any limit to her potential. She’ll be at the top of the international tennis ranking soon.</t>
  </si>
  <si>
    <t>Je ne vois aucune limite à son potentiel. Elle sera bientôt tout en haut du tennis mondial.</t>
  </si>
  <si>
    <t>Ich sehe kein Ende ihres Potentials. Bald wird sie an der Spitze der internationalen Tennisrangliste stehen.</t>
  </si>
  <si>
    <t>No veo límite alguno a su potencial. Pronto estará en lo más alto de la clasificación internacional de tenis.</t>
  </si>
  <si>
    <t>Non vedo alcun limite al suo potenziale. Presto sarà in cima alla classifica internazionale del tennis.</t>
  </si>
  <si>
    <t>我看不到她潜力的上限，她很快就会登顶国际网球排名。</t>
  </si>
  <si>
    <t>Я не вижу предела её потенциалу. Скоро она окажется на вершине мирового рейтинга.</t>
  </si>
  <si>
    <t>Não vejo limite para o potencial dela. Ela estará no topo do ranking mundial de tênis em breve.</t>
  </si>
  <si>
    <t>ITW1_Q2_R1_2_M</t>
  </si>
  <si>
    <t>I don’t see any limit to his potential. He’ll be at the top of the international tennis ranking soon.</t>
  </si>
  <si>
    <t>Je ne vois aucune limite à son potentiel. Il sera bientôt tout en haut du tennis mondial.</t>
  </si>
  <si>
    <t>Ich sehe kein Ende seines Potentials. Bald wird er an der Spitze der internationalen Tennisrangliste stehen.</t>
  </si>
  <si>
    <t>我看不到他潜力的上限，他很快就会登顶国际网球排名。</t>
  </si>
  <si>
    <t>Я не вижу предела его потенциалу. Скоро он окажется на вершине мирового рейтинга.</t>
  </si>
  <si>
    <t>Não vejo limite para o potencial dele. Ele estará no topo do ranking mundial de tênis em breve.</t>
  </si>
  <si>
    <t>ITW1_Q2_R2_1_F</t>
  </si>
  <si>
    <t>They are making great strides. If special attention is paid not to skip any crucial steps, they can make it very far!</t>
  </si>
  <si>
    <t>Elle progresse bien, ne brûlons pas les étapes, mais elle peut aller très haut !</t>
  </si>
  <si>
    <t>Sie macht große Fortschritte. Wenn besonderer Wert darauf gelegt wird, keine wichtigen Schritte zu übergehen, kann sie es noch sehr weit bringen!</t>
  </si>
  <si>
    <t>Se están haciendo grandes avances. Si se presta especial atención a no omitir ningún paso crucial, ¡el cielo es el límite!</t>
  </si>
  <si>
    <t>Sta facendo passi da gigante. Se si presta particolare attenzione a non saltare nessun passaggio cruciale, può arrivare molto lontano!</t>
  </si>
  <si>
    <t>她正在取得巨大进步。只要注意不要跳过任何关键步骤，她就能走得很远！</t>
  </si>
  <si>
    <t>Она делает огромные успехи. Если не пропускать важные этапы, она может зайти очень далеко!</t>
  </si>
  <si>
    <t>Eles estão progredindo muito. Se uma atenção especial for dada para não pular nenhuma etapa crucial, eles podem ir muito longe!</t>
  </si>
  <si>
    <t>ITW1_Q2_R2_1_M</t>
  </si>
  <si>
    <t>Il progresse bien, ne brûlons pas les étapes, mais il peut aller très haut !</t>
  </si>
  <si>
    <t>Er macht große Fortschritte. Wenn besonderer Wert darauf gelegt wird, keine wichtigen Schritte zu übergehen, kann er es noch sehr weit bringen!</t>
  </si>
  <si>
    <t>他正在取得巨大进步。只要注意不要跳过任何关键步骤，他就能走得很远！</t>
  </si>
  <si>
    <t>Он делает огромные успехи. Если не пропускать важные этапы, он может зайти очень далеко!</t>
  </si>
  <si>
    <t>ITW1_Q2_R2_2_F</t>
  </si>
  <si>
    <t>She’s got great potential, but {[VAR_TM_FULLNAME]} needs to keep her feet on the ground. She has to be careful not to try to do too much, too fast.</t>
  </si>
  <si>
    <t>Son potentiel est grand mais {[VAR_TM_FULLNAME]} doit garder les pieds sur terre. Attention à ne pas vouloir aller trop vite.</t>
  </si>
  <si>
    <t>Sie hat großes Potential, aber {[VAR_TM_FULLNAME]} muss auf dem Boden bleiben. Sie muss aufpassen, nicht zu viel zu schnell zu versuchen.</t>
  </si>
  <si>
    <t>Tiene un gran potencial, pero {[VAR_TM_FULLNAME]} debe seguir con los pies en la tierra. Debe tener cuidado de no intentar hacer demasiado y demasiado rápido.</t>
  </si>
  <si>
    <t>Ha un grande potenziale, ma {[VAR_TM_FULLNAME]} deve tenere i piedi per terra. Deve stare attenta a non cercare di fare tutto e subito.</t>
  </si>
  <si>
    <t>她潜力巨大，但{[VAR_TM_FULLNAME]}需要脚踏实地，必须注意不要急于求成。</t>
  </si>
  <si>
    <t>У неё огромный потенциал, но {[VAR_TM_FULLNAME]} должна сохранять трезвость. Нельзя пытаться сделать слишком много слишком быстро.</t>
  </si>
  <si>
    <t>Ela tem um grande potencial, mas {[VAR_TM_FULLNAME]} precisa manter os pés no chão. Ela tem que ter cuidado para não tentar fazer demais, rápido demais.</t>
  </si>
  <si>
    <t>ITW1_Q2_R2_2_M</t>
  </si>
  <si>
    <t>He’s got great potential, but {[VAR_TM_FULLNAME]} needs to keep his feet on the ground. He has to be careful not to try to do too much, too fast.</t>
  </si>
  <si>
    <t>Er hat großes Potential, aber {[VAR_TM_FULLNAME]} muss auf dem Boden bleiben. Er muss aufpassen, nicht zu viel zu schnell zu versuchen.</t>
  </si>
  <si>
    <t>Ha un grande potenziale, ma {[VAR_TM_FULLNAME]} deve tenere i piedi per terra. Deve stare attento a non cercare di fare tutto e subito.</t>
  </si>
  <si>
    <t>他潜力巨大，但{[VAR_TM_FULLNAME]}需要脚踏实地，必须注意不要急于求成。</t>
  </si>
  <si>
    <t>У него огромный потенциал, но {[VAR_TM_FULLNAME]} должен сохранять трезвость. Нельзя пытаться сделать слишком много слишком быстро.</t>
  </si>
  <si>
    <t>Ele tem um grande potencial, mas {[VAR_TM_FULLNAME]} precisa manter os pés no chão. Ele tem que ter cuidado para não tentar fazer demais, rápido demais.</t>
  </si>
  <si>
    <t>ITW1_Q2_R3_1_F</t>
  </si>
  <si>
    <t>I never make comments after such an outlier performance. The world of tennis never sits still for long, you know...</t>
  </si>
  <si>
    <t>Je ne fais jamais de commentaire après un coup d'éclat. Le tennis va très vite vous savez…</t>
  </si>
  <si>
    <t>Ich gebe nie Kommentare nach einer solchen Glanzleistung ab. Die Tenniswelt steht nie lange still, wissen Sie …</t>
  </si>
  <si>
    <t>Nunca hago comentarios después de una actuación tan atípica. El tenis va muy rápido, ya sabes...</t>
  </si>
  <si>
    <t>Non faccio mai commenti dopo una performance così anomala. Il mondo del tennis non si ferma mai a lungo, sa...</t>
  </si>
  <si>
    <t>我从不对这类异常出色的表现发表评论。你知道，网球世界瞬息万变……</t>
  </si>
  <si>
    <t>Я никогда не делаю выводов после таких исключительных матчей. Мир тенниса меняется слишком быстро…</t>
  </si>
  <si>
    <t>Eu nunca faço comentários depois de uma performance tão fora da curva. O mundo do tênis nunca para por muito tempo, sabe...</t>
  </si>
  <si>
    <t>ITW1_Q2_R3_1_M</t>
  </si>
  <si>
    <t>ITW1_Q2_R3_2_F</t>
  </si>
  <si>
    <t>Talking about a player after a win is the best way to overestimate her. {[VAR_TM_FULLNAME]} needs to confirm the great work we saw here.</t>
  </si>
  <si>
    <t>Parler d’un joueur après un succès est le meilleur moyen de le surestimer, {[VAR_TM_FULLNAME]} doit confirmer les bonnes dispositions que l’on a vu ici.</t>
  </si>
  <si>
    <t>Nach einem Sieg über eine Spielerin zu sprechen, ist der beste Weg, sie zu überschätzen. {[VAR_TM_FULLNAME]} muss die großartige Arbeit, die wir hier gesehen haben, bestätigen.</t>
  </si>
  <si>
    <t>Hablar de una tenista después de una victoria es la mejor manera de sobreestimarla. {[VAR_TM_FULLNAME]} tiene que confirmar el gran trabajo que hemos visto aquí.</t>
  </si>
  <si>
    <t>Parlare di una giocatrice dopo una vittoria è il modo migliore per sopravvalutarla. {[VAR_TM_FULLNAME]} deve confermare l'ottimo lavoro che abbiamo visto qui.</t>
  </si>
  <si>
    <t>比赛一赢就谈球员，最容易高估她。 {[VAR_TM_FULLNAME]}还需要继续用实力证明这次的出色表现不是偶然。</t>
  </si>
  <si>
    <t>Говорить о игроке сразу после победы — лучший способ переоценить его. {[VAR_TM_FULLNAME]} должна подтвердить ту игру, которую мы сегодня увидели.</t>
  </si>
  <si>
    <t>Falar de uma jogadora depois de uma vitória é a melhor maneira de superestimá-la. {[VAR_TM_FULLNAME]} precisa confirmar o ótimo trabalho que vimos aqui.</t>
  </si>
  <si>
    <t>ITW1_Q2_R3_2_M</t>
  </si>
  <si>
    <t>Talking about a player after a win is the best way to overestimate him. {[VAR_TM_FULLNAME]} needs to confirm the great work we saw here.</t>
  </si>
  <si>
    <t>Nach einem Sieg über einen Spieler zu sprechen, ist der beste Weg, ihn zu überschätzen. {[VAR_TM_FULLNAME]} muss die großartige Arbeit, die wir hier gesehen haben, bestätigen.</t>
  </si>
  <si>
    <t>Hablar de un tenista después de una victoria es la mejor manera de sobreestimarlo. {[VAR_TM_FULLNAME]} tiene que confirmar el gran trabajo que hemos visto aquí.</t>
  </si>
  <si>
    <t>Parlare di un giocatore dopo una vittoria è il modo migliore per sopravvalutarlo. {[VAR_TM_FULLNAME]} deve confermare l'ottimo lavoro che abbiamo visto qui.</t>
  </si>
  <si>
    <t>比赛一赢就谈球员，最容易高估他。 {[VAR_TM_FULLNAME]}还需要继续用实力证明这次的出色表现不是偶然。</t>
  </si>
  <si>
    <t>Говорить о игроке сразу после победы — лучший способ переоценить его. {[VAR_TM_FULLNAME]} должен подтвердить ту игру, которую мы сегодня увидели.</t>
  </si>
  <si>
    <t>Falar de um jogador depois de uma vitória é a melhor maneira de superestimá-lo. {[VAR_TM_FULLNAME]} precisa confirmar o ótimo trabalho que vimos aqui.</t>
  </si>
  <si>
    <t>ITW1_Q2_R4_1_F</t>
  </si>
  <si>
    <t>They are better than the average, but it’s up to us to guide them if they are to overcome any upcoming hurdles.</t>
  </si>
  <si>
    <t>Elle est supérieure à la moyenne, à nous de l'accompagner pour lui faire franchir les prochaines étapes.</t>
  </si>
  <si>
    <t>Sie ist besser als der Durchschnitt, aber unsere Aufgabe ist es, sie zu führen, wenn sie die kommenden Hürden überwinden soll.</t>
  </si>
  <si>
    <t>Pese a estar por encima del promedio, depende de nosotros dar la orientación para superar los obstáculos que se avecinan.</t>
  </si>
  <si>
    <t>È sopra la media, ma sta a noi guidarla se vuola superare gli ostacoli imminenti.</t>
  </si>
  <si>
    <t>她确实比一般选手更出色，但接下来能否突破难关，还要靠我们好好引导。</t>
  </si>
  <si>
    <t>Она выше среднего уровня, но наша задача — помочь ей преодолеть будущие трудности.</t>
  </si>
  <si>
    <t>Elas são melhores que a média, mas cabe a nós guiá-las se quisermos superar quaisquer obstáculos futuros.</t>
  </si>
  <si>
    <t>ITW1_Q2_R4_1_M</t>
  </si>
  <si>
    <t>Il est supérieur à la moyenne, à nous de l'accompagner pour lui faire franchir les prochaines étapes.</t>
  </si>
  <si>
    <t>Er ist besser als der Durchschnitt, aber unsere Aufgabe ist es, ihn zu führen, wenn er die kommenden Hürden überwinden soll.</t>
  </si>
  <si>
    <t>È sopra la media, ma sta a noi guidarlo se vuola superare gli ostacoli imminenti.</t>
  </si>
  <si>
    <t>他确实比一般选手更出色，但接下来能否突破难关，还要靠我们好好引导。</t>
  </si>
  <si>
    <t>Он выше среднего уровня, но наша задача — помочь ему преодолеть будущие трудности.</t>
  </si>
  <si>
    <t>Eles são melhores que a média, mas cabe a nós guiá-los se quisermos superar quaisquer obstáculos futuros.</t>
  </si>
  <si>
    <t>ITW1_Q2_R4_2_F</t>
  </si>
  <si>
    <t>{[VAR_TM_FULLNAME]} clearly has that little something extra. Now she’ll have to work even harder to stay on top.</t>
  </si>
  <si>
    <t>{[VAR_TM_FULLNAME]} a clairement ce petit truc en plus. Maintenant il va falloir travailler plus dur encore pour rester au top.</t>
  </si>
  <si>
    <t>{[VAR_TM_FULLNAME]} hat eindeutig das gewisse Etwas. Aber jetzt muss sie noch härter arbeiten, um an der Spitze zu bleiben.</t>
  </si>
  <si>
    <t>{[VAR_TM_FULLNAME]} sin duda tiene algo especial. Ahora tendrá que esforzarse aún más para mantenerse en la cima.</t>
  </si>
  <si>
    <t>{[VAR_TM_FULLNAME]} ha chiaramente quel qualcosa in più. Ora dovrà lavorare ancora di più per rimanere al top.</t>
  </si>
  <si>
    <t>{[VAR_TM_FULLNAME]}确实有点与众不同。现在她要更加努力，才能稳居顶尖行列。</t>
  </si>
  <si>
    <t>У {[VAR_TM_FULLNAME]} точно есть «изюминка». Теперь ей придётся работать ещё усерднее, чтобы удержаться на вершине.</t>
  </si>
  <si>
    <t>{[VAR_TM_FULLNAME]} claramente tem aquele algo a mais. Agora ela terá que trabalhar ainda mais para se manter no topo.</t>
  </si>
  <si>
    <t>ITW1_Q2_R4_2_M</t>
  </si>
  <si>
    <t>{[VAR_TM_FULLNAME]} clearly has that little something extra. Now he’ll have to work even harder to stay on top.</t>
  </si>
  <si>
    <t>{[VAR_TM_FULLNAME]} hat eindeutig das gewisse Etwas. Aber jetzt muss er noch härter arbeiten, um an der Spitze zu bleiben.</t>
  </si>
  <si>
    <t>{[VAR_TM_FULLNAME]}确实有点与众不同。现在他要更加努力，才能稳居顶尖行列。</t>
  </si>
  <si>
    <t>У {[VAR_TM_FULLNAME]} точно есть «изюминка». Теперь ему придётся работать ещё усерднее, чтобы удержаться на вершине.</t>
  </si>
  <si>
    <t>{[VAR_TM_FULLNAME]} claramente tem aquele algo a mais. Agora ele terá que trabalhar ainda mais para se manter no topo.</t>
  </si>
  <si>
    <t>ITW1_Q3_F</t>
  </si>
  <si>
    <t>Is she the next star player for your academy?</t>
  </si>
  <si>
    <t>Est-elle la prochaine joueuse star de votre académie ?</t>
  </si>
  <si>
    <t>Ist sie die nächste Starspielerin Ihrer Akademie?</t>
  </si>
  <si>
    <t>¿Es la próxima tenista estrella de tu escuela?</t>
  </si>
  <si>
    <t>È la prossima star della sua accademia?</t>
  </si>
  <si>
    <t>她会成为你们学院的下一位明星球员吗？</t>
  </si>
  <si>
    <t>Она станет следующей звездой вашей академии?</t>
  </si>
  <si>
    <t>Ela é a próxima estrela da sua academia?</t>
  </si>
  <si>
    <t>ITW1_Q3_M</t>
  </si>
  <si>
    <t>Is he the next star player for your academy?</t>
  </si>
  <si>
    <t>Est-il le prochain joueur star de votre académie ?</t>
  </si>
  <si>
    <t>Ist er der nächste Starspieler Ihrer Akademie?</t>
  </si>
  <si>
    <t>¿Es el próximo tenista estrella de tu escuela?</t>
  </si>
  <si>
    <t>他会成为你们学院的下一位明星球员吗？</t>
  </si>
  <si>
    <t>Он станет следующей звездой вашей академии?</t>
  </si>
  <si>
    <t>Ele é o próximo craque da sua academia?</t>
  </si>
  <si>
    <t>ITW1_Q3_R1_1_F</t>
  </si>
  <si>
    <t>It’s still too soon to say, but {[VAR_KEY_TM_FULLNAME]} is leading the way for our academy. That won’t be changing within the foreseeable future.</t>
  </si>
  <si>
    <t>Trop tôt pour parler de ça. {[VAR_KEY_TM_FULLNAME]} est notre fer de lance et cela ne changera pas à court terme.</t>
  </si>
  <si>
    <t>Es ist noch zu früh, um das zu sagen, aber {[VAR_KEY_TM_FULLNAME]} nimmt in unserer Akademie eine Führungsrolle ein. Das wird sich auch in absehbarer Zeit nicht ändern.</t>
  </si>
  <si>
    <t>Aún es demasiado pronto para decirlo, pero {[VAR_KEY_TM_FULLNAME]} es la punta de lanza de nuestra escuela y eso no va a cambiar a corto plazo.</t>
  </si>
  <si>
    <t>È ancora troppo presto per dirlo, ma {[VAR_KEY_TM_FULLNAME]} sta aprendo la strada alla nostra accademia. Questo non cambierà nel prossimo futuro.</t>
  </si>
  <si>
    <t>现在还言之过早，但{[VAR_KEY_TM_FULLNAME]}目前是带领我们学院前进的领军人物，这一点短期内不会改变。</t>
  </si>
  <si>
    <t>Слишком рано говорить, но {[VAR_KEY_TM_FULLNAME]} уже ведёт нашу академию вперёд. И это вряд ли изменится в обозримом будущем.</t>
  </si>
  <si>
    <t>Ainda é muito cedo para dizer, mas {[VAR_KEY_TM_FULLNAME]} está liderando o caminho para nossa academia. Isso não vai mudar no futuro previsível.</t>
  </si>
  <si>
    <t>ITW1_Q3_R1_1_M</t>
  </si>
  <si>
    <t>ITW1_Q3_R1_2_F</t>
  </si>
  <si>
    <t>That’s not the question today. {[VAR_KEY_TM_FULLNAME]} is still the player who has had the most success in her career.</t>
  </si>
  <si>
    <t>Ce n’est pas le débat actuellement. {[VAR_KEY_TM_FULLNAME]} est encore celle qui a connu le plus de succès en carrière.</t>
  </si>
  <si>
    <t>Um diese Frage geht es heute gar nicht. {[VAR_KEY_TM_FULLNAME]} ist immer noch die Spielerin, die in ihrer Karriere am meisten Erfolg hatte.</t>
  </si>
  <si>
    <t>Eso no se debate ahora. {[VAR_KEY_TM_FULLNAME]} sigue siendo la tenista que ha tenido más éxitos en su carrera.</t>
  </si>
  <si>
    <t>Non è questa la domanda oggi. {[VAR_KEY_TM_FULLNAME]} è ancora la giocatrice che ha avuto più successi nella sua carriera.</t>
  </si>
  <si>
    <t>这个问题今天不在讨论范围内。{[VAR_KEY_TM_FULLNAME]}依旧是职业生涯中最成功的那位球员。</t>
  </si>
  <si>
    <t>Сегодня это не главный вопрос. {[VAR_KEY_TM_FULLNAME]} по-прежнему самый успешный игрок в своей карьере.</t>
  </si>
  <si>
    <t>Essa não é a questão hoje. {[VAR_KEY_TM_FULLNAME]} ainda é a jogadora que teve mais sucesso em sua carreira.</t>
  </si>
  <si>
    <t>ITW1_Q3_R1_2_M</t>
  </si>
  <si>
    <t>That’s not the question today. {[VAR_KEY_TM_FULLNAME]} is still the player who has had the most success in his career.</t>
  </si>
  <si>
    <t>Ce n’est pas le débat actuellement. {[VAR_KEY_TM_FULLNAME]} est encore celui qui a connu le plus de succès en carrière.</t>
  </si>
  <si>
    <t>Um diese Frage geht es heute gar nicht. {[VAR_KEY_TM_FULLNAME]} ist immer noch der Spieler, der in seiner Karriere am meisten Erfolg hatte.</t>
  </si>
  <si>
    <t>Eso no se debate ahora. {[VAR_KEY_TM_FULLNAME]} sigue siendo el tenista que ha tenido más éxitos en su carrera.</t>
  </si>
  <si>
    <t>Essa não é a questão hoje. {[VAR_KEY_TM_FULLNAME]} ainda é o jogador que teve mais sucesso em sua carreira.</t>
  </si>
  <si>
    <t>ITW1_Q3_R2_1_F</t>
  </si>
  <si>
    <t>I’ve no doubt they will get there, but let’s not get ahead of ourselves.</t>
  </si>
  <si>
    <t>Elle le deviendra très certainement. Mais ne grillons pas les étapes.</t>
  </si>
  <si>
    <t>Ich habe keinen Zweifel daran, dass sie das Ziel erreichen wird, aber wir sollten uns nicht zu früh freuen.</t>
  </si>
  <si>
    <t>No tengo ninguna duda de que llegará allí, pero no nos adelantemos.</t>
  </si>
  <si>
    <t>Non ho dubbi che ci arriveranno, ma non anticipiamo i tempi.</t>
  </si>
  <si>
    <t>我毫不怀疑她会达到那个高度，但我们还是不要操之过急。</t>
  </si>
  <si>
    <t>У меня нет сомнений, что она доберётся до этого уровня, но давайте не будем спешить.</t>
  </si>
  <si>
    <t>Não tenho dúvidas de que elas chegarão lá, mas não vamos nos precipitar.</t>
  </si>
  <si>
    <t>ITW1_Q3_R2_1_M</t>
  </si>
  <si>
    <t>Il le deviendra très certainement. Mais ne grillons pas les étapes.</t>
  </si>
  <si>
    <t>Ich habe keinen Zweifel daran, dass er das Ziel erreichen wird, aber wir sollten uns nicht zu früh freuen.</t>
  </si>
  <si>
    <t>我毫不怀疑他会达到那个高度，但我们还是不要操之过急。</t>
  </si>
  <si>
    <t>У меня нет сомнений, что он доберётся до этого уровня, но давайте не будем спешить.</t>
  </si>
  <si>
    <t>Não tenho dúvidas de que eles chegarão lá, mas não vamos nos precipitar.</t>
  </si>
  <si>
    <t>ITW1_Q3_R2_2_F</t>
  </si>
  <si>
    <t>It will happen one day, but there’s still a long road ahead.</t>
  </si>
  <si>
    <t>Cela finira par arriver mais un long chemin l’attend encore.</t>
  </si>
  <si>
    <t>Eines Tages wird es passieren, aber noch liegt ein weiter Weg vor uns.</t>
  </si>
  <si>
    <t>Sucederá algún día, pero aún queda un largo camino por recorrer.</t>
  </si>
  <si>
    <t>Accadrà un giorno, ma la strada è ancora lunga.</t>
  </si>
  <si>
    <t>那一天终会到来，但前路依然漫长。</t>
  </si>
  <si>
    <t>Это случится однажды, но впереди ещё долгий путь.</t>
  </si>
  <si>
    <t>Acontecerá um dia, mas ainda há um longo caminho pela frente.</t>
  </si>
  <si>
    <t>ITW1_Q3_R2_2_M</t>
  </si>
  <si>
    <t>ITW1_Q3_R3_1_F</t>
  </si>
  <si>
    <t>Maybe, yeah, but there are other talented players at the academy who deserve to claim that role for themselves as well!</t>
  </si>
  <si>
    <t>Oui peut-être, mais il y a aussi d'autres talents à l'académie qui méritent eux aussi de prétendre à ce rôle !</t>
  </si>
  <si>
    <t>Vielleicht, ja, aber es gibt andere talentierte Spielerinnen in der Akademie, die ebenfalls diese Rolle für sich beanspruchen sollten!</t>
  </si>
  <si>
    <t>Tal vez, sí, ¡pero hay otros tenistas con mucho talento en la escuela que también merecen reclamar ese papel!</t>
  </si>
  <si>
    <t>Forse, sì, ma ci sono altri giocatori di talento all'accademia che meritano di rivendicare quel ruolo!</t>
  </si>
  <si>
    <t>也许吧，不过学院里还有很多有才华的球员，他们也同样值得拥有这样的机会！</t>
  </si>
  <si>
    <t>Может быть, да, но в академии есть и другие талантливые игроки, которые тоже могут претендовать на эту роль!</t>
  </si>
  <si>
    <t>Talvez, sim, mas há outras jogadoras talentosas na academia que também merecem reivindicar esse papel para si!</t>
  </si>
  <si>
    <t>ITW1_Q3_R3_1_M</t>
  </si>
  <si>
    <t>Vielleicht, ja, aber es gibt andere talentierte Spieler in der Akademie, die ebenfalls diese Rolle für sich beanspruchen sollten!</t>
  </si>
  <si>
    <t>Talvez, sim, mas há outros jogadores talentosos na academia que também merecem reivindicar esse papel para si!</t>
  </si>
  <si>
    <t>ITW1_Q3_R3_2_F</t>
  </si>
  <si>
    <t>We’ll see about that in the future. {[VAR_MANAGER_AFFILIATION_NAME]}’s pool is deep and wide. Every talent will get their chance.</t>
  </si>
  <si>
    <t>Nous verrons dans le futur, le réservoir de {[VAR_MANAGER_AFFILIATION_NAME]} est vaste. Chaque talent aura sa chance.</t>
  </si>
  <si>
    <t>Das werden wir in der Zukunft sehen. Der Talentpool von {[VAR_MANAGER_AFFILIATION_NAME]} ist tief und breit. Jedes Talent bekommt seine Chance.</t>
  </si>
  <si>
    <t>Ya veremos eso en el futuro. La plantilla de {[VAR_MANAGER_AFFILIATION_NAME]} es amplia. Todos los talentos tendrán su oportunidad.</t>
  </si>
  <si>
    <t>Lo vedremo in futuro. Il bacino di {[VAR_MANAGER_AFFILIATION_NAME]} è ampio e profondo. Ogni talento avrà la sua possibilità.</t>
  </si>
  <si>
    <t>未来自会见分晓。{[VAR_MANAGER_AFFILIATION_NAME]}人才济济，每位天才都会迎来自己的高光时刻。</t>
  </si>
  <si>
    <t>Посмотрим в будущем. В {[VAR_MANAGER_AFFILIATION_NAME]} много талантов — каждый получит свой шанс.</t>
  </si>
  <si>
    <t>Veremos isso no futuro. O grupo de {[VAR_MANAGER_AFFILIATION_NAME]} é profundo e amplo. Todo talento terá sua chance.</t>
  </si>
  <si>
    <t>ITW1_Q3_R3_2_M</t>
  </si>
  <si>
    <t>ITW1_Q3_R4_1_F</t>
  </si>
  <si>
    <t>I think they could become one of our more important players, but becoming THE pivotal player for our academy still seems too ambitious to me right now.</t>
  </si>
  <si>
    <t>Je pense qu'elle pourrait devenir une de nos joueuses importantes, mais devenir la joueuse clée de notre académie me semble trop ambitieux à l'heure actuelle.</t>
  </si>
  <si>
    <t>Ich denke, sie könnte zu einer unserer wichtigeren Spielerinnen werden, aber dass sie DIE zentrale Spielerin für unsere Akademie werden könnte, erscheint mir im Moment noch zu ambitioniert.</t>
  </si>
  <si>
    <t>Sin duda podría estar entre la élite de la escuela, pero convertirse en líder indiscutible me parece demasiado decir en este momento.</t>
  </si>
  <si>
    <t>Penso che potrebbe diventare una delle nostre giocatrici più importanti, ma diventare LA giocatrice fondamentale per la nostra accademia mi sembra ancora troppo ambizioso per ora.</t>
  </si>
  <si>
    <t>我认为她可以成为我们学院比较重要的球员之一，但要成为我们学院的核心球员，现在看来还为时过早。</t>
  </si>
  <si>
    <t>Думаю, она может стать одной из важных фигур у нас, но стать главным игроком академии — пока слишком амбициозно.</t>
  </si>
  <si>
    <t>Acho que elas poderiam se tornar uma de nossas jogadoras mais importantes, mas se tornar a jogadora fundamental da nossa academia ainda me parece ambicioso demais agora.</t>
  </si>
  <si>
    <t>ITW1_Q3_R4_1_M</t>
  </si>
  <si>
    <t>Je pense qu'il pourrait devenir un de nos joueurs importants, mais devenir le joueur clé de notre académie me semble trop ambitieux à l'heure actuelle.</t>
  </si>
  <si>
    <t>Ich denke, er könnte zu einem unserer wichtigeren Spieler werden, aber dass er DER zentrale Spieler für unsere Akademie werden könnte, erscheint mir im Moment noch zu ambitioniert.</t>
  </si>
  <si>
    <t>Penso che potrebbe diventare uno dei nostri giocatori più importanti, ma diventare IL giocatore fondamentale per la nostra accademia mi sembra ancora troppo ambizioso per ora.</t>
  </si>
  <si>
    <t>我认为他可以成为我们学院比较重要的球员之一，但要成为我们学院的核心球员，现在看来还为时过早。</t>
  </si>
  <si>
    <t>Думаю, он может стать одной из важных фигур у нас, но стать главным игроком академии — пока слишком амбициозно.</t>
  </si>
  <si>
    <t>Acho que eles poderiam se tornar um de nossos jogadores mais importantes, mas se tornar o jogador fundamental da nossa academia ainda me parece ambicioso demais agora.</t>
  </si>
  <si>
    <t>ITW1_Q3_R4_2_F</t>
  </si>
  <si>
    <t>She will get better here for sure, but it’s not realistic to imagine she’ll become our key player. We have so much talent at the academy!</t>
  </si>
  <si>
    <t>Elle prendra de l’envergure ici, c’est sûr, mais qu’il devienne notre joueur clé ne me paraît pas réaliste, nous avons de tels talents à l’académie !</t>
  </si>
  <si>
    <t>Sie wird sich hier sicher entwickeln, aber dass sie unsere Schlüsselspielerin wird, ist unwahrscheinlich. Wir haben so viele Talente an der Akademie!</t>
  </si>
  <si>
    <t>Seguro que va a mejorar aquí, pero no es realista pensar que vaya a convertirse en nuestra tenista clave. ¡Hay mucho talento en la escuela!</t>
  </si>
  <si>
    <t>Starà sicuramente meglio qui, ma non è realistico immaginare che diventerà la nostra giocatrice di punta. Abbiamo così tanti talenti all'accademia!</t>
  </si>
  <si>
    <t>她在这里肯定会更上一层楼，但要说她能成为我们的关键球员，还不太现实。我们学院里高手如云！</t>
  </si>
  <si>
    <t>Она наверняка станет лучше, но рассчитывать, что именно она станет нашей главной звездой, нереалистично — у нас слишком много талантов!</t>
  </si>
  <si>
    <t>Ela certamente vai melhorar aqui, mas não é realista imaginar que ela se tornará nossa jogadora principal. Temos tanto talento na academia!</t>
  </si>
  <si>
    <t>ITW1_Q3_R4_2_M</t>
  </si>
  <si>
    <t>He will get better here for sure, but it’s not realistic to imagine he’ll become our key player. We have so much talent at the academy!</t>
  </si>
  <si>
    <t>Il prendra de l’envergure ici, c’est sûr, mais qu’il devienne notre joueur clé ne me paraît pas réaliste, nous avons de tels talents à l’académie !</t>
  </si>
  <si>
    <t>Er wird sich hier sicher entwickeln, aber dass er unser Schlüsselspieler wird, ist unwahrscheinlich. Wir haben so viele Talente an der Akademie!</t>
  </si>
  <si>
    <t>Seguro que va a mejorar aquí, pero no es realista pensar que vaya a convertirse en nuestro tenista clave. ¡Hay mucho talento en la escuela!</t>
  </si>
  <si>
    <t>Qui starà sicuramente meglio, ma non è realistico immaginare che diventerà il nostro giocatore di punta. Abbiamo così tanti talenti all'accademia!</t>
  </si>
  <si>
    <t>他在这里肯定会更上一层楼，但要说他能成为我们的关键球员，还不太现实。我们学院里高手如云！</t>
  </si>
  <si>
    <t>Он наверняка станет лучше, но рассчитывать, что именно он станет нашей главной звездой, нереалистично — у нас слишком много талантов!</t>
  </si>
  <si>
    <t>Ele certamente vai melhorar aqui, mas não é realista imaginar que ele se tornará nosso jogador principal. Temos tanto talento na academia!</t>
  </si>
  <si>
    <t>ITW1_Q4_F</t>
  </si>
  <si>
    <t>{[VAR_TM_FIRSTNAME]} has never been highly ranked. Do you think she has what it takes to do better?</t>
  </si>
  <si>
    <t>{[VAR_TM_FIRSTNAME]} n'a jamais été si bien classée, pensez-vous qu'elle a les moyens de faire encore mieux ?</t>
  </si>
  <si>
    <t>{[VAR_TM_FIRSTNAME]} hatte noch nie einen hohen Rang. Glauben Sie, dass sie das Zeug zu mehr hat?</t>
  </si>
  <si>
    <t>{[VAR_TM_FIRSTNAME]} nunca ha estado tan arriba en la clasificación. ¿Crees que tiene lo necesario para mejorar aún más?</t>
  </si>
  <si>
    <t>{[VAR_TM_FIRSTNAME]} non è mai stata classificata tra i migliori. Pensa che abbia tutto quello che serve per fare meglio?</t>
  </si>
  <si>
    <t>{[VAR_TM_FIRSTNAME]}的排名从未靠前过。您认为她有实力取得更好的成绩吗？</t>
  </si>
  <si>
    <t>{[VAR_TM_FIRSTNAME]} никогда не занимала высоких позиций. Думаете, у неё есть потенциал подняться выше?</t>
  </si>
  <si>
    <t>{[VAR_TM_FIRSTNAME]} nunca foi muito bem classificada. Você acha que ela tem o que é preciso para ir melhor?</t>
  </si>
  <si>
    <t>ITW1_Q4_M</t>
  </si>
  <si>
    <t>{[VAR_TM_FIRSTNAME]} has never been highly ranked. Do you think he has what it takes to do better?</t>
  </si>
  <si>
    <t>{[VAR_TM_FIRSTNAME]} n'a jamais été si bien classé, pensez-vous qu'il a les moyens de faire encore mieux ?</t>
  </si>
  <si>
    <t>{[VAR_TM_FIRSTNAME]} hatte noch nie einen hohen Rang. Glauben Sie, dass er das Zeug zu mehr hat?</t>
  </si>
  <si>
    <t>{[VAR_TM_FIRSTNAME]} non è mai stato classificato tra i migliori. Pensa che abbia tutto quello che serve per fare meglio?</t>
  </si>
  <si>
    <t>{[VAR_TM_FIRSTNAME]}的排名从未靠前过。您认为他有实力取得更好的成绩吗？</t>
  </si>
  <si>
    <t>{[VAR_TM_FIRSTNAME]} никогда не занимал высоких позиций. Думаете, у него есть потенциал подняться выше?</t>
  </si>
  <si>
    <t>{[VAR_TM_FIRSTNAME]} nunca foi muito bem classificado. Você acha que ele tem o que é preciso para ir melhor?</t>
  </si>
  <si>
    <t>ITW1_Q4_R1_1_F</t>
  </si>
  <si>
    <t>Absolutely! I think they have the necessary strengths to place much higher.</t>
  </si>
  <si>
    <t>Complètement ! Je pense qu'elle a les capacités d'aller beaucoup plus haut.</t>
  </si>
  <si>
    <t>Absolut! Ich denke, sie hat die nötigen Stärken, um einen wesentlich höheren Platz zu erreichen.</t>
  </si>
  <si>
    <t>¡Desde luego! Creo que tiene lo necesario para situarse mucho más arriba.</t>
  </si>
  <si>
    <t>Certo! Penso che abbiano i punti di forza necessari per posizionarsi molto più in alto.</t>
  </si>
  <si>
    <t>当然！我认为她具备冲击更高排名的实力。</t>
  </si>
  <si>
    <t>Однозначно! У неё есть всё, чтобы подняться намного выше.</t>
  </si>
  <si>
    <t>Com certeza! Acho que elas têm as qualidades necessárias para se classificar mais alto.</t>
  </si>
  <si>
    <t>ITW1_Q4_R1_1_M</t>
  </si>
  <si>
    <t>Complètement ! Je pense qu'il a les capacités d'aller beaucoup plus haut.</t>
  </si>
  <si>
    <t>Absolut! Ich denke, er hat die nötigen Stärken, um einen wesentlich höheren Platz zu erreichen.</t>
  </si>
  <si>
    <t>当然！我认为他具备冲击更高排名的实力。</t>
  </si>
  <si>
    <t>Однозначно! У него есть всё, чтобы подняться намного выше.</t>
  </si>
  <si>
    <t>Com certeza! Acho que eles têm as qualidades necessárias para se classificar mais alto.</t>
  </si>
  <si>
    <t>ITW1_Q4_R1_2_F</t>
  </si>
  <si>
    <t>Her progress is linear and she hasn’t reached her full potential.</t>
  </si>
  <si>
    <t>Sa progression est linéaire et n’est pas arrivée à son terme.</t>
  </si>
  <si>
    <t>Ihre Fortschritte sind linear und bisher hat sie noch nicht ihr volles Potential erreicht.</t>
  </si>
  <si>
    <t>Su progreso es lineal y no ha alcanzado todo su potencial.</t>
  </si>
  <si>
    <t>Il suo progresso è lineare e non ha raggiunto il suo pieno potenziale.</t>
  </si>
  <si>
    <t>她的进步很稳定，但还没到极限。</t>
  </si>
  <si>
    <t>Её прогресс стабилен, и она ещё не достигла своего потолка.</t>
  </si>
  <si>
    <t>O progresso dela é linear e ela ainda não atingiu seu potencial máximo.</t>
  </si>
  <si>
    <t>ITW1_Q4_R1_2_M</t>
  </si>
  <si>
    <t>His progress is linear and he hasn’t reached his full potential.</t>
  </si>
  <si>
    <t>Seine Fortschritte sind linear und bisher hat er noch nicht sein volles Potential erreicht.</t>
  </si>
  <si>
    <t>他的进步很稳定，但还没到极限。</t>
  </si>
  <si>
    <t>Его прогресс стабилен, и он ещё не достиг своего потолка.</t>
  </si>
  <si>
    <t>O progresso dele é linear e ele ainda não atingiu seu potencial máximo.</t>
  </si>
  <si>
    <t>ITW1_Q4_R2_1_F</t>
  </si>
  <si>
    <t>They could still claw their way a little higher in the rankings if they continue to work hard.</t>
  </si>
  <si>
    <t>Elle pourrait encore gratter quelques places si elle continue à bien travailler.</t>
  </si>
  <si>
    <t>Sie kann sich in der Rangliste noch ein wenig nach oben kämpfen, wenn sie weiter hart arbeitet.</t>
  </si>
  <si>
    <t>Aún hay margen para subir en la clasificación si sigue con el trabajo duro.</t>
  </si>
  <si>
    <t>Potrebbe ancora farsi strada un po' più in alto nelle classifiche se continua a lavorare sodo.</t>
  </si>
  <si>
    <t>只要继续努力，她的排名还能再往上爬。</t>
  </si>
  <si>
    <t>Она может пробиться выше в рейтинге, если продолжит усердно работать.</t>
  </si>
  <si>
    <t>Elas ainda poderiam subir um pouco mais no ranking se continuarem trabalhando duro.</t>
  </si>
  <si>
    <t>ITW1_Q4_R2_1_M</t>
  </si>
  <si>
    <t>Il pourrait encore gratter quelques places s'il continue à bien travailler.</t>
  </si>
  <si>
    <t>Er kann sich in der Rangliste noch ein wenig nach oben kämpfen, wenn er weiter hart arbeitet.</t>
  </si>
  <si>
    <t>只要继续努力，他的排名还能再往上爬。</t>
  </si>
  <si>
    <t>Он может пробиться выше в рейтинге, если продолжит усердно работать.</t>
  </si>
  <si>
    <t>Eles ainda poderiam subir um pouco mais no ranking se continuarem trabalhando duro.</t>
  </si>
  <si>
    <t>ITW1_Q4_R2_2_F</t>
  </si>
  <si>
    <t>I don’t know where her limit is, but {[VAR_TM_FIRSTNAME]} can still improve.</t>
  </si>
  <si>
    <t>Je ne sais pas où se situe son plafond mais {[VAR_TM_FIRSTNAME]} peut encore s’améliorer.</t>
  </si>
  <si>
    <t>Ich weiß nicht, wo ihre Grenzen liegen, aber {[VAR_TM_FIRSTNAME]} kann sich noch verbessern.</t>
  </si>
  <si>
    <t>No sé cuál es su límite, pero {[VAR_KEY_TM_FIRSTNAME]} aún puede mejorar.</t>
  </si>
  <si>
    <t>Non so dove sia il suo limite, ma {[VAR_TM_FIRSTNAME]} può ancora migliorare.</t>
  </si>
  <si>
    <t>我不知道她的上限在哪，但{[VAR_TM_FIRSTNAME]}还有提升空间。</t>
  </si>
  <si>
    <t>Не знаю, где её предел, но {[VAR_TM_FIRSTNAME]} может продолжать прогрессировать.</t>
  </si>
  <si>
    <t>Não sei qual é o limite dela, mas {[VAR_TM_FIRSTNAME]} ainda pode melhorar.</t>
  </si>
  <si>
    <t>ITW1_Q4_R2_2_M</t>
  </si>
  <si>
    <t>I don’t know where his limit is, but {[VAR_TM_FIRSTNAME]} can still improve.</t>
  </si>
  <si>
    <t>Ich weiß nicht, wo seine Grenzen liegen, aber {[VAR_TM_FIRSTNAME]} kann sich noch verbessern.</t>
  </si>
  <si>
    <t>我不知道他的上限在哪，但{[VAR_TM_FIRSTNAME]}还有提升空间。</t>
  </si>
  <si>
    <t>Не знаю, где его предел, но {[VAR_TM_FIRSTNAME]} может продолжать прогрессировать.</t>
  </si>
  <si>
    <t>Não sei qual é o limite dele, mas {[VAR_TM_FIRSTNAME]} ainda pode melhorar.</t>
  </si>
  <si>
    <t>ITW1_Q4_R3_1_F</t>
  </si>
  <si>
    <t>Achieving their current ranking is fantastic for {[VAR_TM_FIRSTNAME]}. The goal now is to hold onto it for as long as possible.</t>
  </si>
  <si>
    <t>Avoir atteint ce classement est fantastique pour {[VAR_TM_FIRSTNAME]}. L'objectif est de réussir à le garder le plus longtemps possible.</t>
  </si>
  <si>
    <t>Das Erreichen der aktuellen Platzierung ist für {[VAR_TM_FIRSTNAME]} fantastisch. Unser Ziel ist es nun, sie so lange wie möglich zu halten.</t>
  </si>
  <si>
    <t>Para {[VAR_KEY_TM_FIRSTNAME]} es todo un logro su clasificación actual. El objetivo ahora es mantenerse el mayor tiempo posible.</t>
  </si>
  <si>
    <t>Raggiungere l'attuale posizione in classifica è fantastico per {[VAR_TM_FIRSTNAME]}. L'obiettivo ora è mantenerlo il più a lungo possibile.</t>
  </si>
  <si>
    <t>对{[VAR_TM_FIRSTNAME]}来说，能达到现在的排名已经很棒了。接下来要做的，就是尽可能保持住这个成绩。</t>
  </si>
  <si>
    <t>Достичь нынешнего рейтинга — отличный результат для {[VAR_TM_FIRSTNAME]}. Теперь главное — удержаться как можно дольше.</t>
  </si>
  <si>
    <t>Alcançar o ranking atual é fantástico para {[VAR_TM_FIRSTNAME]}. O objetivo agora é mantê-lo pelo maior tempo possível.</t>
  </si>
  <si>
    <t>ITW1_Q4_R3_1_M</t>
  </si>
  <si>
    <t>ITW1_Q4_R3_2_F</t>
  </si>
  <si>
    <t>I don’t know, but if {[VAR_KEY_TM_FIRSTNAME]} can stay in this position for several months it would be great!</t>
  </si>
  <si>
    <t>Je ne sais pas, si {[VAR_KEY_TM_FIRSTNAME]} pouvait se maintenir à cette position pendant quelques mois ce serait génial !</t>
  </si>
  <si>
    <t>Ich weiß es nicht, aber wenn {[VAR_KEY_TM_FIRSTNAME]} mehrere Monate in dieser Position bleiben kann, wäre das großartig!</t>
  </si>
  <si>
    <t>No lo sé, pero si {[VAR_KEY_TM_FIRSTNAME]} pudiera afianzarse en esta posición durante varios meses, ¡sería genial!</t>
  </si>
  <si>
    <t>Non lo so, ma se {[VAR_KEY_TM_FIRSTNAME]} potesse rimanere in questa posizione per diversi mesi sarebbe fantastico!</t>
  </si>
  <si>
    <t>我也不确定，但如果{[VAR_KEY_TM_FIRSTNAME]}能在这个位置上保持几个月，那就太好了！</t>
  </si>
  <si>
    <t>Не знаю, но если {[VAR_KEY_TM_FIRSTNAME]} сможет удержаться на этой позиции несколько месяцев, это будет отлично!</t>
  </si>
  <si>
    <t>Não sei, mas se {[VAR_KEY_TM_FIRSTNAME]} conseguir se manter nessa posição por vários meses seria ótimo!</t>
  </si>
  <si>
    <t>ITW1_Q4_R3_2_M</t>
  </si>
  <si>
    <t>ITW1_Q4_R4_1_F</t>
  </si>
  <si>
    <t>It was great news for them, but I don’t believe the ranking reflects their actual level. We’ll have to be prepared for them to fall a few spots.</t>
  </si>
  <si>
    <t>C'est une très bonne nouvelle pour elle mais je ne pense pas que ce classement reflète son niveau réel. Il faut s'attendre à qu'elle perde quelques places.</t>
  </si>
  <si>
    <t>Es war eine tolle Nachricht für sie, aber ich glaube nicht, dass die Platzierung sein tatsächliches Niveau widerspiegelt. Wir müssen darauf gefasst sein, dass sie ein paar Plätze nach unten rutschen wird.</t>
  </si>
  <si>
    <t>Ha sido una gran noticia, por supuesto, pero no creo que la clasificación refleje su nivel real. Debemos estar preparados para un cierto descenso.</t>
  </si>
  <si>
    <t>È un'ottima notizia, ma non credo che la classifica rifletta il suo livello attuale. Dovremo essere preparati se perde qualche posizione.</t>
  </si>
  <si>
    <t>这对她来说是个好消息，但我不认为这个排名反映了她的真实水平。我们必须做好准备，她的排名可能会下降几位。</t>
  </si>
  <si>
    <t>Отличная новость для неё, но рейтинг не отражает её истинного уровня. Нужно быть готовыми к тому, что она опустится на несколько позиций.</t>
  </si>
  <si>
    <t>Foi uma ótima notícia para elas, mas não acredito que o ranking reflita o nível real delas. Teremos que estar preparados para que elas caiam algumas posições.</t>
  </si>
  <si>
    <t>ITW1_Q4_R4_1_M</t>
  </si>
  <si>
    <t>C'est une très bonne nouvelle pour lui mais je ne pense pas que ce classement reflète son niveau réel. Il faut s'attendre à qu'il perde quelques places.</t>
  </si>
  <si>
    <t>Es war eine tolle Nachricht für ihn, aber ich glaube nicht, dass die Platzierung ihr tatsächliches Niveau widerspiegelt. Wir müssen darauf gefasst sein, dass er ein paar Plätze nach unten rutschen wird.</t>
  </si>
  <si>
    <t>这对他来说是个好消息，但我不认为这个排名反映了他的真实水平。我们必须做好准备，他的排名可能会下降几位。</t>
  </si>
  <si>
    <t>Отличная новость для него, но рейтинг не отражает его истинного уровня. Нужно быть готовыми к тому, что он опустится на несколько позиций.</t>
  </si>
  <si>
    <t>Foi uma ótima notícia para eles, mas não acredito que o ranking reflita o nível real deles. Teremos que estar preparados para que eles caiam algumas posições.</t>
  </si>
  <si>
    <t>ITW1_Q4_R4_2_F</t>
  </si>
  <si>
    <t>I’m afraid that {[VAR_TM_FIRSTNAME]} is in overdrive. She’s going to have to fight not to burn out.</t>
  </si>
  <si>
    <t>J’ai peur que {[VAR_TM_FIRSTNAME]} soit en surrégime, il va falloir lutter pour ne pas redescendre.</t>
  </si>
  <si>
    <t>Ich fürchte, {[VAR_TM_FIRSTNAME]} übertreibt es. Sie wird sich anstrengen müssen, um nicht auszubrennen.</t>
  </si>
  <si>
    <t>Me temo que {[VAR_KEY_TM_FIRSTNAME]} está sobrerrevolucionada. Habrá que tener cuidado para que no se queme.</t>
  </si>
  <si>
    <t>Temo che {[VAR_TM_FIRSTNAME]} sia in overdrive. Dovrà combattere per non esaurirsi.</t>
  </si>
  <si>
    <t>我担心{[VAR_TM_FIRSTNAME]}现在有点过度运转了。她得小心别让自己精疲力尽。</t>
  </si>
  <si>
    <t>Боюсь, {[VAR_TM_FIRSTNAME]} работает на пределе — ей придётся бороться, чтобы не перегореть.</t>
  </si>
  <si>
    <t>Receio que {[VAR_TM_FIRSTNAME]} esteja em modo de sobrecarga. Ela terá que lutar para não se esgotar.</t>
  </si>
  <si>
    <t>ITW1_Q4_R4_2_M</t>
  </si>
  <si>
    <t>I’m afraid that {[VAR_TM_FIRSTNAME]} is in overdrive. He’s going to have to fight not to burn out.</t>
  </si>
  <si>
    <t>Ich fürchte, {[VAR_TM_FIRSTNAME]} übertreibt es. Er wird sich anstrengen müssen, um nicht auszubrennen.</t>
  </si>
  <si>
    <t>Me temo que {[VAR_KEY_TM_FIRSTNAME]} está sobrerrevolucionado. Habrá que tener cuidado para que no se queme.</t>
  </si>
  <si>
    <t>我担心{[VAR_TM_FIRSTNAME]}现在有点过度运转了。他得小心别让自己精疲力尽。</t>
  </si>
  <si>
    <t>Боюсь, {[VAR_TM_FIRSTNAME]} работает на пределе — ему придётся бороться, чтобы не перегореть.</t>
  </si>
  <si>
    <t>Receio que {[VAR_TM_FIRSTNAME]} esteja em modo de sobrecarga. Ele terá que lutar para não se esgotar.</t>
  </si>
  <si>
    <t>ITW1_Q4_R5_1_F</t>
  </si>
  <si>
    <t>Who knows? Tennis is always changing, and new players show up every day to shake up the rankings. All we can do is keep working hard, all while being realistic about the fact that some things will always be out of our reach.</t>
  </si>
  <si>
    <t>Qui sait ? Le tennis va très vite et de nouveaux joueuses peuvent arriver et perturber le classement actuel. Il faut continuer à travailler en étant réaliste sur le fait qu'on ne maîtrise pas tout.</t>
  </si>
  <si>
    <t>Wer weiß? Tennis ist stets im Wandel, jeden Tag tauchen neue Spielerinnen auf, die die Rangliste aufmischen. Uns bleibt lediglich, weiter hart zu arbeiten und dabei zu realisieren, dass einige Dinge immer außerhalb unserer Reichweite bleiben werden.</t>
  </si>
  <si>
    <t>¿Quién sabe? El tenis cambia constantemente y cada día aparecen tenistas que sacuden la clasificación. Lo único que podemos hacer es seguir trabajando mucho, sin dejar de asumir que hay cosas que siempre estarán fuera de nuestro alcance.</t>
  </si>
  <si>
    <t>Chi lo sa? Il tennis è in continua evoluzione e ogni giorno si presentano nuovi giocatori a stravolgere le classifiche. Tutto quello che possiamo fare è continuare a lavorare sodo, il tutto rimanendo realistici sul fatto che alcune cose saranno sempre fuori dalla nostra portata.</t>
  </si>
  <si>
    <t>谁知道呢？网球世界每天都在变，新面孔不断涌现，排名随时可能被打乱。我们能做的只有继续努力，同时也要明白，有些事不是努力就能掌控的。</t>
  </si>
  <si>
    <t>Кто знает? Теннис постоянно меняется, и каждый день появляются новые игроки, которые переворачивают рейтинги. Всё, что мы можем — это продолжать усердно работать, оставаясь реалистами и понимая, что некоторые вещи всегда будут вне нашего контроля.</t>
  </si>
  <si>
    <t>Quem sabe? O tênis está sempre mudando, e novos jogadores aparecem todos os dias para abalar o ranking. Tudo o que podemos fazer é continuar trabalhando duro, ao mesmo tempo em que somos realistas sobre o fato de que algumas coisas sempre estarão fora do nosso alcance.</t>
  </si>
  <si>
    <t>ITW1_Q4_R5_1_M</t>
  </si>
  <si>
    <t>Qui sait ? Le tennis va très vite et de nouveaux joueurs peuvent arriver et perturber le classement actuel. Il faut continuer à travailler en étant réaliste sur le fait qu'on ne maîtrise pas tout.</t>
  </si>
  <si>
    <t>Wer weiß? Tennis ist stets im Wandel, jeden Tag tauchen neue Spieler auf, die die Rangliste aufmischen. Uns bleibt lediglich, weiter hart zu arbeiten und dabei zu realisieren, dass einige Dinge immer außerhalb unserer Reichweite bleiben werden.</t>
  </si>
  <si>
    <t>ITW1_Q4_R5_2_F</t>
  </si>
  <si>
    <t>Hard work will be the key. There are new players knocking at the door. You can’t expect anything; all we can control is our workload.</t>
  </si>
  <si>
    <t>Le travail sera la clé, de nouveaux joueurs poussent sans cesse à la porte des hauteurs du classement. Il ne faut s’attendre à rien, nous ne sommes maîtres que de notre volume de travail.</t>
  </si>
  <si>
    <t>Harte Arbeit wird unser Schlüssel sein. Die nächsten Spielerinnen warten bereits. Sie können nichts erwarten. Unser Arbeitspensum ist der einzige Faktor, den wir in der Hand haben.</t>
  </si>
  <si>
    <t>El trabajo duro será la clave. Hay más tenistas llamando a la puerta. Al margen de las expectativas, lo único que podemos controlar es nuestro volumen de trabajo.</t>
  </si>
  <si>
    <t>Il duro lavoro sarà la chiave. Ci sono nuovi giocatori che bussano alla porta. Non puoi aspettarti nulla; tutto ciò che possiamo controllare è il nostro carico di lavoro.</t>
  </si>
  <si>
    <t>努力才是关键。新球员们已经在敲门了。我们无法预知结果，唯一能掌控的只有训练量。</t>
  </si>
  <si>
    <t>Упорный труд — ключ к успеху. Новые игроки уже стучатся в дверь. Нельзя ни на что рассчитывать заранее — мы можем контролировать только объём своей работы.</t>
  </si>
  <si>
    <t>Trabalho duro será a chave. Há novos jogadores batendo na porta. Você não pode esperar nada; tudo o que podemos controlar é nossa carga de trabalho.</t>
  </si>
  <si>
    <t>ITW1_Q4_R5_2_M</t>
  </si>
  <si>
    <t>Harte Arbeit wird unser Schlüssel sein. Die nächsten Spieler warten bereits. Sie können nichts erwarten. Unser Arbeitspensum ist der einzige Faktor, den wir in der Hand haben.</t>
  </si>
  <si>
    <t>O trabalho árduo será a chave. Há novos jogadores batendo à porta. Você não pode esperar nada; tudo o que podemos controlar é a nossa carga de trabalho.</t>
  </si>
  <si>
    <t>ITW1_Q5_F</t>
  </si>
  <si>
    <t>Has this title reinforced your bond with {[VAR_TM_FULLNAME]}?</t>
  </si>
  <si>
    <t>Ce titre a-t-il renforcé votre lien avec {[VAR_TM_FULLNAME]}</t>
  </si>
  <si>
    <t>Hat dieser Titel Ihre Verbindung zu {[VAR_TM_FULLNAME]} gestärkt?</t>
  </si>
  <si>
    <t>¿Este título ha venido a reforzar tus vínculos con {[VAR_TM_FULLNAME]}?</t>
  </si>
  <si>
    <t>Questo titolo ha rafforzato il suo legame con {[VAR_TM_FULLNAME]}?</t>
  </si>
  <si>
    <t>这个冠军头衔是否加深了您与{[VAR_TM_FULLNAME]}的联系？</t>
  </si>
  <si>
    <t>Укрепил ли этот титул вашу связь с {[VAR_TM_FULLNAME]}?</t>
  </si>
  <si>
    <t>Este título reforçou seu vínculo com {[VAR_TM_FULLNAME]}?</t>
  </si>
  <si>
    <t>ITW1_Q5_M</t>
  </si>
  <si>
    <t>ITW1_Q5_R1_1_F</t>
  </si>
  <si>
    <t>Absolutely. We really see everything eye to eye. Our partnership has no end in sight.</t>
  </si>
  <si>
    <t>Absolument, notre entente va à merveille. La collaboration n’est pas près de se terminer.</t>
  </si>
  <si>
    <t>Absolut. Wir sind wirklich bei allem einer Meinung. Ein Ende unserer Partnerschaft ist nicht in Sicht.</t>
  </si>
  <si>
    <t>Ya lo creo. Nos entendemos de maravilla. No atisbo el final de nuestra colaboración.</t>
  </si>
  <si>
    <t>Certamente. Siamo sulla stessa linea d'onda. La nostra collaborazione non finirà tanto presto.</t>
  </si>
  <si>
    <t>当然。我们完全志同道合，我们的合作没有结束的迹象。</t>
  </si>
  <si>
    <t>Конечно. Мы отлично понимаем друг друга. Наше сотрудничество точно продолжится.</t>
  </si>
  <si>
    <t>Absolutamente. Nós realmente vemos tudo olho no olho. Nossa parceria não tem fim à vista.</t>
  </si>
  <si>
    <t>ITW1_Q5_R1_1_M</t>
  </si>
  <si>
    <t>ITW1_Q5_R1_2_F</t>
  </si>
  <si>
    <t>It’s a pleasure to work with {[VAR_TM_FIRSTNAME]} every day. She’s a hard worker, and she’s also a great girl!</t>
  </si>
  <si>
    <t>C’est un bonheur quotidien de travailler avec {[VAR_TM_FIRSTNAME]}, elle est sérieuse mais en plus de ça c’est une fille en or !</t>
  </si>
  <si>
    <t>Die tägliche Arbeit mit {[VAR_TM_FIRSTNAME]} ist eine echte Freude. Sie arbeitet hart und ist außerdem eine tolle Person!</t>
  </si>
  <si>
    <t>Es un placer trabajar con {[VAR_TM_FIRSTNAME]} todos los días. Es una gran trabajadora, ¡y también una gran persona!</t>
  </si>
  <si>
    <t>È un piacere lavorare con {[VAR_TM_FIRSTNAME]} ogni giorno. È una gran lavoratrice ed è anche una brava ragazza!</t>
  </si>
  <si>
    <t>与{[VAR_TM_FIRSTNAME]}一起工作是一种享受。她不仅勤奋而且性格很好！</t>
  </si>
  <si>
    <t>Каждый день работать с {[VAR_TM_FIRSTNAME]} — одно удовольствие. Она трудолюбивая и замечательная девушка.</t>
  </si>
  <si>
    <t>É um prazer trabalhar com {[VAR_TM_FIRSTNAME]} todos os dias. Ela é uma trabalhadora árdua e também uma ótima garota!</t>
  </si>
  <si>
    <t>ITW1_Q5_R1_2_M</t>
  </si>
  <si>
    <t>It’s a pleasure to work with {[VAR_TM_FIRSTNAME]} every day. He’s a hard worker, and he’s also a great guy!</t>
  </si>
  <si>
    <t>C’est un bonheur quotidien de travailler avec {[VAR_TM_FIRSTNAME]}, il est sérieux mais en plus de ça c’est un mec en or !</t>
  </si>
  <si>
    <t>Die tägliche Arbeit mit {[VAR_TM_FIRSTNAME]} ist eine echte Freude. Er arbeitet hart und ist außerdem eine tolle Person!</t>
  </si>
  <si>
    <t>Es un placer trabajar con {[VAR_TM_FIRSTNAME]} todos los días. Es un gran trabajador, ¡y también una gran persona!</t>
  </si>
  <si>
    <t>È un piacere lavorare con {[VAR_TM_FIRSTNAME]} ogni giorno. È un gran lavoratore ed è anche un bravo ragazzo!</t>
  </si>
  <si>
    <t>与{[VAR_TM_FIRSTNAME]}一起工作是一种享受。他不仅勤奋而且性格很好！</t>
  </si>
  <si>
    <t>Каждый день работать с {[VAR_TM_FIRSTNAME]} — одно удовольствие. Он трудолюбивый и замечательный парень.</t>
  </si>
  <si>
    <t>É um prazer trabalhar com {[VAR_TM_FIRSTNAME]} todos os dias. Ele é um trabalhador árduo e também um ótimo cara!</t>
  </si>
  <si>
    <t>ITW1_Q5_R2_1_F</t>
  </si>
  <si>
    <t>{[VAR_TM_FIRSTNAME]} and I, we make a good pair. That’s for sure. And I hope it will continue to be true for the entirety of our time together.</t>
  </si>
  <si>
    <t>C’est sûr que nous formons une bonne paire avec {[VAR_TM_FIRSTNAME]}, espérons que l’on poursuivra ainsi dans la durée.</t>
  </si>
  <si>
    <t>{[VAR_TM_FIRSTNAME]} und ich, wir sind ein tolles Tandem. Das steht fest. Und ich hoffe, dass das für die komplette Zeit unserer Zusammenarbeit der Fall sein wird.</t>
  </si>
  <si>
    <t>{[VAR_TM_FIRSTNAME]} y yo encajamos muy bien. Eso es seguro. Y espero que siga siendo así durante todo el tiempo que dure nuestra colaboración.</t>
  </si>
  <si>
    <t>{[VAR_TM_FIRSTNAME]} e io, siamo una bella coppia. Questo è sicuro! E spero che continuerà ad essere così per tutto il tempo insieme.</t>
  </si>
  <si>
    <t>{[VAR_TM_FIRSTNAME]}和我真是天作之合。希望我们能一直保持这样的默契。</t>
  </si>
  <si>
    <t>Мы с {[VAR_TM_FIRSTNAME]} — отличная команда. Надеюсь, так будет и дальше.</t>
  </si>
  <si>
    <t>{[VAR_TM_FIRSTNAME]} e eu formamos uma boa dupla. Isso é certo. E espero que continue assim por toda a nossa parceria.</t>
  </si>
  <si>
    <t>ITW1_Q5_R2_1_M</t>
  </si>
  <si>
    <t>ITW1_Q5_R2_2_F</t>
  </si>
  <si>
    <t>The future will tell us what will come of our collaboration, but it’s true that we’ve always gotten along well. The title will only bring us closer.</t>
  </si>
  <si>
    <t>L’avenir nous dira ce qu’il advient de notre collaboration mais c’est vrai que nous nous sommes toujours bien entendu, ce titre ne peut que nous rapprocher.</t>
  </si>
  <si>
    <t>Die Zukunft wird zeigen, wie sich unsere Zusammenarbeit entwickelt, aber wir haben uns tatsächlich immer gut verstanden. Der Titel schweißt uns nur noch mehr zusammen.</t>
  </si>
  <si>
    <t>El futuro dirá hasta dónde llega nuestra colaboración, pero cierto es que siempre nos hemos llevado bien. Este título no hace otra cosa que acercarnos más.</t>
  </si>
  <si>
    <t>Il futuro ci dirà cosa verrà della nostra collaborazione, ma è vero che siamo sempre andati d'accordo. Il titolo non farà che avvicinarci.</t>
  </si>
  <si>
    <t>未来会如何还不好说，但我们一直相处得很好。这次夺冠只会让我们关系更进一步。</t>
  </si>
  <si>
    <t>Время покажет, но наш титул точно сблизил нас ещё больше.</t>
  </si>
  <si>
    <t>O futuro nos dirá o que acontecerá com nossa colaboração, mas é verdade que sempre nos demos bem. O título só nos aproximará.</t>
  </si>
  <si>
    <t>ITW1_Q5_R2_2_M</t>
  </si>
  <si>
    <t>ITW1_Q5_R3_1_F</t>
  </si>
  <si>
    <t>We’re not the best of friends, but we’ve always worked efficiently together.</t>
  </si>
  <si>
    <t>Nous ne sommes pas meilleurs amis, mais nous avons toujours bossé efficacement tous les deux.</t>
  </si>
  <si>
    <t>Wir sind nicht die besten Freunde, aber unsere Zusammenarbeit war bisher immer effizient.</t>
  </si>
  <si>
    <t>No es que tengamos una gran amistad, pero siempre hemos colaborado eficientemente.</t>
  </si>
  <si>
    <t>Non siamo migliori amici, ma abbiamo sempre lavorato insieme in modo efficiente.</t>
  </si>
  <si>
    <t>我们不是那种无话不谈的朋友，但合作一直很高效。</t>
  </si>
  <si>
    <t>Мы не лучшие друзья, но всегда эффективно работаем вместе.</t>
  </si>
  <si>
    <t>Não somos os melhores amigos, mas sempre trabalhamos juntos de forma eficiente.</t>
  </si>
  <si>
    <t>ITW1_Q5_R3_1_M</t>
  </si>
  <si>
    <t>ITW1_Q5_R3_2_F</t>
  </si>
  <si>
    <t>We have a friendly relationship and will remain that way, but our priority is to focus on {[VAR_TM_FIRSTNAME]}’s performance.</t>
  </si>
  <si>
    <t>Notre relation est amicale et continuera de l’être mais notre priorité est portée sur les performances de {[VAR_TM_FIRSTNAME]}</t>
  </si>
  <si>
    <t>Wir haben ein freundschaftliches Verhältnis und das wird auch so bleiben, aber unsere Priorität ist die Arbeit an {[VAR_TM_FIRSTNAME]}s Leistung.</t>
  </si>
  <si>
    <t>Tenemos una relación amistosa y así seguirá siendo, pero nuestra prioridad es centrarnos en el rendimiento de {[VAR_TM_FIRSTNAME]}.</t>
  </si>
  <si>
    <t>Abbiamo un rapporto amichevole e il nostro rapporto rimarrà tale, ma la nostra priorità è concentrarci sulle prestazioni di {[VAR_TM_FIRSTNAME]}.</t>
  </si>
  <si>
    <t>我们关系不错，也会继续保持，但首要任务还是专注于{[VAR_TM_FIRSTNAME]}的表现。</t>
  </si>
  <si>
    <t>У нас дружеские отношения, но приоритет — результаты {[VAR_TM_FIRSTNAME]}.</t>
  </si>
  <si>
    <t>Temos um relacionamento amigável e continuaremos assim, mas nossa prioridade é focar no desempenho de {[VAR_TM_FIRSTNAME]}.</t>
  </si>
  <si>
    <t>ITW1_Q5_R3_2_M</t>
  </si>
  <si>
    <t>ITW1_Q5_R4_1_F</t>
  </si>
  <si>
    <t>If it weren’t for tennis, {[VAR_TM_FIRSTNAME]} and I would never speak. We each have our own separate life.</t>
  </si>
  <si>
    <t>Si ce n’était pas pour le tennis, nous ne communiquerions pas avec {[VAR_TM_FIRSTNAME]}, nous avons chacun notre vie.</t>
  </si>
  <si>
    <t>Abseits vom Tennis würden {[VAR_TM_FIRSTNAME]} und ich kein Wort miteinander wechseln. Wir haben beide unser eigenes Leben.</t>
  </si>
  <si>
    <t>Si no fuera por el tenis, {[VAR_TM_FIRSTNAME]} y yo no hablaríamos nunca. Tenemos nuestras propias vidas.</t>
  </si>
  <si>
    <t>Se non fosse per il tennis, non parlerei mai a {[VAR_TM_FIRSTNAME]}. Ognuno di noi ha la propria vita.</t>
  </si>
  <si>
    <t>要不是因为网球，{[VAR_TM_FIRSTNAME]}和我可能根本不会打交道。我们各有各的生活。</t>
  </si>
  <si>
    <t>Если бы не теннис, мы бы вообще не общались — у каждого своя жизнь.</t>
  </si>
  <si>
    <t>Se não fosse pelo tênis, {[VAR_TM_FIRSTNAME]} e eu nunca conversaríamos. Cada um tem sua vida separada.</t>
  </si>
  <si>
    <t>ITW1_Q5_R4_1_M</t>
  </si>
  <si>
    <t>ITW1_Q5_R4_2_F</t>
  </si>
  <si>
    <t>Our relationship is entirely professional, and that’s just as well.</t>
  </si>
  <si>
    <t>Nous n’avons qu’une relation professionnelle et c’est tant mieux ainsi.</t>
  </si>
  <si>
    <t>Unsere Beziehung ist rein professioneller Natur, und das ist auch gut so.</t>
  </si>
  <si>
    <t>Nuestra relación es estrictamente profesional y eso es lo mejor.</t>
  </si>
  <si>
    <t>Il nostro rapporto è del tutto professionale, e va bene così.</t>
  </si>
  <si>
    <t>我们的关系完全是职业层面的，这样挺好的。</t>
  </si>
  <si>
    <t>Наши отношения полностью профессиональны — и это правильно.</t>
  </si>
  <si>
    <t>Nosso relacionamento é inteiramente profissional, e isso é bom.</t>
  </si>
  <si>
    <t>ITW1_Q5_R4_2_M</t>
  </si>
  <si>
    <t>ITW1_Q6_F</t>
  </si>
  <si>
    <t>How long have you been waiting for such a performance from your academy?</t>
  </si>
  <si>
    <t>Depuis quand attendiez-vous une telle performance de votre académie ?</t>
  </si>
  <si>
    <t>Wie lange haben Sie auf eine solche Leistung Ihrer Akademie gewartet?</t>
  </si>
  <si>
    <t>¿Cuánto tiempo llevas esperando una actuación así de tu escuela?</t>
  </si>
  <si>
    <t>Da quanto tempo aspettava una performance del genere dalla sua accademia?</t>
  </si>
  <si>
    <t>你们学院等这一刻等了多久？</t>
  </si>
  <si>
    <t>Как долго вы ждали такого выступления от вашей академии?</t>
  </si>
  <si>
    <t>Há quanto tempo você espera tal desempenho de sua academia?</t>
  </si>
  <si>
    <t>ITW1_Q6_M</t>
  </si>
  <si>
    <t>ITW1_Q6_R1_1_F</t>
  </si>
  <si>
    <t>We’ve been dreaming about this title for a very long time at {[VAR_BOARD_DIRECTORY_FULLNAME]}. We just hope the next one happens quicker!</t>
  </si>
  <si>
    <t>Cela faisait si longtemps que nous rêvions de ce titre avec {[VAR_BOARD_DIRECTORY_FULLNAME]}, espérons juste que le prochain arrive rapidement !</t>
  </si>
  <si>
    <t>Von diesem Titel haben wir bei {[VAR_BOARD_DIRECTORY_FULLNAME]} schon lange geträumt. Wir hoffen nur, dass wir den nächsten schneller erreichen!</t>
  </si>
  <si>
    <t>Llevamos mucho tiempo soñando con este título en {[VAR_BOARD_DIRECTORY_FULLNAME]}. ¡Solo confiamos en que el próximo llegue más rápido!</t>
  </si>
  <si>
    <t>Abbiamo sognato questo titolo per molto tempo su {[VAR_BOARD_DIRECTORY_FULLNAME]}. Speriamo solo che il prossimo arrivi più velocemente!</t>
  </si>
  <si>
    <t>在{[VAR_BOARD_DIRECTORY_FULLNAME]}，我们梦想这个冠军头衔已经很久了。我们希望下一个能来得更快些！</t>
  </si>
  <si>
    <t>Мы очень долго мечтали об этом титуле в {[VAR_BOARD_DIRECTORY_FULLNAME]}. Надеемся, следующий придёт быстрее!</t>
  </si>
  <si>
    <t>Sonhamos com este título há muito tempo em {[VAR_BOARD_DIRECTORY_FULLNAME]}. Esperamos que o próximo aconteça mais rápido!</t>
  </si>
  <si>
    <t>ITW1_Q6_R1_1_M</t>
  </si>
  <si>
    <t>ITW1_Q6_R1_2_F</t>
  </si>
  <si>
    <t>{[VAR_MANAGER_AFFILIATION_NAME]} had been going after this victory for a very long time. It’s sure to be the first in a long series.</t>
  </si>
  <si>
    <t>{[VAR_MANAGER_AFFILIATION_NAME]} était à la recherche d’une telle victoire depuis très longtemps, c’est sûrement la première d’une longue série.</t>
  </si>
  <si>
    <t>{[VAR_MANAGER_AFFILIATION_NAME]} hatte diesen Sieg schon sehr lange angestrebt. Es ist sicher der erste Titel in einer langen Reihe.</t>
  </si>
  <si>
    <t>{[VAR_MANAGER_AFFILIATION_NAME]} llevaba mucho tiempo persiguiendo esta victoria. Seguro que será la primera de una larga serie.</t>
  </si>
  <si>
    <t>{[VAR_MANAGER_AFFILIATION_NAME]} inseguiva questa vittoria da molto tempo. È il primo di una lunga serie.</t>
  </si>
  <si>
    <t>{[VAR_MANAGER_AFFILIATION_NAME]}早就盯上这场胜利了，这肯定只是连胜的开端。</t>
  </si>
  <si>
    <t>{[VAR_MANAGER_AFFILIATION_NAME]} очень давно шла к этой победе. Уверен, это лишь первая из долгой серии.</t>
  </si>
  <si>
    <t>{[VAR_MANAGER_AFFILIATION_NAME]} estava buscando esta vitória há muito tempo. Com certeza será a primeira de uma longa série.</t>
  </si>
  <si>
    <t>ITW1_Q6_R1_2_M</t>
  </si>
  <si>
    <t>ITW1_Q6_R2_1_F</t>
  </si>
  <si>
    <t>It’s true that this doesn’t happen every day, but with a player like {[VAR_TM_FULLNAME]}, this could become a regular occurrence.</t>
  </si>
  <si>
    <t>C’est sûr que ça n’arrive pas tous les jours mais avec une joueuse comme {[VAR_TM_FULLNAME]} cela peut se reproduire régulièrement.</t>
  </si>
  <si>
    <t>Sicher, so etwas passiert nicht jeden Tag, aber mit einer Spielerin wie {[VAR_TM_FULLNAME]} könnte es regelmäßig dazu kommen.</t>
  </si>
  <si>
    <t>Es cierto que esto no sucede todos los días, pero con alguien como {[VAR_TM_FULLNAME]} esto podría convertirse en algo habitual.</t>
  </si>
  <si>
    <t>È vero che questo non accade tutti i giorni, ma con una giocatrice come {[VAR_TM_FULLNAME]} potrebbe diventare un evento normale.</t>
  </si>
  <si>
    <t>确实，这种时刻不是天天有的，但有{[VAR_TM_FULLNAME]}这样的球员，这种好事可能会变得常态化。</t>
  </si>
  <si>
    <t>Да, такое случается не каждый день, но с игроком вроде {[VAR_TM_FULLNAME]} это может стать привычным явлением.</t>
  </si>
  <si>
    <t>É verdade que isso não acontece todo dia, mas com uma jogadora como {[VAR_TM_FULLNAME]}, isso pode se tornar uma ocorrência regular.</t>
  </si>
  <si>
    <t>ITW1_Q6_R2_1_M</t>
  </si>
  <si>
    <t>C’est sûr que ça n’arrive pas tous les jours mais avec un joueur comme {[VAR_TM_FULLNAME]} cela peut se reproduire régulièrement.</t>
  </si>
  <si>
    <t>Sicher, so etwas passiert nicht jeden Tag, aber mit einem Spieler wie {[VAR_TM_FULLNAME]} könnte es regelmäßig dazu kommen.</t>
  </si>
  <si>
    <t>È vero che questo non accade tutti i giorni, ma con un giocatore come {[VAR_TM_FULLNAME]} potrebbe diventare un evento normale.</t>
  </si>
  <si>
    <t>É verdade que isso não acontece todo dia, mas com um jogador como {[VAR_TM_FULLNAME]}, isso pode se tornar uma ocorrência regular.</t>
  </si>
  <si>
    <t>ITW1_Q6_R2_2_F</t>
  </si>
  <si>
    <t>For far too long! Let’s hope that {[VAR_TM_FULLNAME]} will bring home a similar trophy soon.</t>
  </si>
  <si>
    <t>Depuis bien trop longtemps ! A {[VAR_TM_FULLNAME]} de nous offrir un trophée similaire rapidement.</t>
  </si>
  <si>
    <t>Schon viel zu lange! Hoffen wir, dass {[VAR_TM_FULLNAME]} bald eine ähnliche Trophäe mit nach Hause bringen wird.</t>
  </si>
  <si>
    <t>¡Demasiado tiempo! Esperemos que {[VAR_TM_FULLNAME]} se traiga a casa un trofeo similar muy pronto.</t>
  </si>
  <si>
    <t>Per troppo tempo! Speriamo che {[VAR_TM_FULLNAME]} porti a casa presto un trofeo simile.</t>
  </si>
  <si>
    <t>等太久了！希望{[VAR_TM_FULLNAME]}能尽快再带回一座奖杯。</t>
  </si>
  <si>
    <t>Слишком долго! Надеюсь, {[VAR_TM_FULLNAME]} скоро принесёт нам ещё один похожий трофей.</t>
  </si>
  <si>
    <t>Por tempo demais! Esperemos que {[VAR_TM_FULLNAME]} traga para casa um troféu semelhante em breve.</t>
  </si>
  <si>
    <t>ITW1_Q6_R2_2_M</t>
  </si>
  <si>
    <t>ITW1_Q6_R3_1_F</t>
  </si>
  <si>
    <t>The academy has always had good showings, and we’ll continue to do so. If we only concerned ourselves with titles, we wouldn’t be here today.</t>
  </si>
  <si>
    <t>Les performances de l’académie ont toujours été bonnes et continuerons de l’être, si nous ne pensions qu’aux titres nous n’en serions pas là.</t>
  </si>
  <si>
    <t>Die Akademie hat immer gute Leistungen bewiesen, und das werden wir auch weiterhin tun. Würden wir uns nur um Titel kümmern, wären wir heute nicht hier.</t>
  </si>
  <si>
    <t>La escuela siempre ha tenido buenas actuaciones y seguiremos haciéndolo. Si solo nos preocuparan los títulos, no estaríamos aquí hoy.</t>
  </si>
  <si>
    <t>L'accademia ha sempre fatto buone prestazioni e continueremo a farlo. Se ci occupassimo solo dei titoli, non saremmo qui oggi.</t>
  </si>
  <si>
    <t>学院一直表现出色，我们也会继续保持。如果我们只关心冠军头衔，今天就不会在这里了。</t>
  </si>
  <si>
    <t>Академия всегда показывала хорошие результаты и продолжит это делать. Если бы мы думали только о титулах, то не дошли бы до сегодняшнего дня.</t>
  </si>
  <si>
    <t>A academia sempre teve boas apresentações, e continuaremos a fazê-lo. Se nos preocupássemos apenas com títulos, não estaríamos aqui hoje.</t>
  </si>
  <si>
    <t>ITW1_Q6_R3_1_M</t>
  </si>
  <si>
    <t>ITW1_Q6_R3_2_F</t>
  </si>
  <si>
    <t>I’ve never been so impatient to win a title. It was bound to happen for an academy like this.</t>
  </si>
  <si>
    <t>Je n’ai jamais attendu un titre impatiemment, cela devait bien arriver pour une telle académie.</t>
  </si>
  <si>
    <t>Ich war noch nie so ungeduldig, einen Titel zu gewinnen. Bei einer Akademie wie unserer war das vorprogrammiert.</t>
  </si>
  <si>
    <t>Nunca había deseado tanto ganar un título. Era algo a lo que estaba predestinada una escuela como esta.</t>
  </si>
  <si>
    <t>Non sono mai stato così impaziente di vincere un titolo. Doveva succedere per un'accademia come questa.</t>
  </si>
  <si>
    <t>我从没像现在这样迫切地想赢。以我们学院的实力，这一天迟早会到来。</t>
  </si>
  <si>
    <t>Никогда ещё я так не ждал титула. Для такой академии это было лишь вопросом времени.</t>
  </si>
  <si>
    <t>Nunca estive tão impaciente para ganhar um título. Era inevitável para uma academia como esta.</t>
  </si>
  <si>
    <t>ITW1_Q6_R3_2_M</t>
  </si>
  <si>
    <t>ITW1_Q6_R4_1_F</t>
  </si>
  <si>
    <t>One major title doesn’t mean much on it’s own. What truly counts is consistent results.</t>
  </si>
  <si>
    <t>Un titre majeur de plus ou de moins ça ne change rien, ce qui compte c’est la régularité dans les résultats.</t>
  </si>
  <si>
    <t>Ein wichtiger Titel allein bedeutet noch nicht viel. Was wirklich zählt, sind konstante Ergebnisse.</t>
  </si>
  <si>
    <t>Un título importante no significa mucho por sí solo. Lo que realmente cuenta es la constancia en los resultados.</t>
  </si>
  <si>
    <t>Un titolo importante non significa molto di per sé. Ciò che conta veramente sono risultati costanti.</t>
  </si>
  <si>
    <t>一个冠军头衔本身意义有限，真正重要的是长期的稳定表现。</t>
  </si>
  <si>
    <t>Один большой титул сам по себе мало что значит. Важно — стабильность результатов.</t>
  </si>
  <si>
    <t>Um título importante não significa muito por si só. O que realmente conta são os resultados consistentes.</t>
  </si>
  <si>
    <t>ITW1_Q6_R4_1_M</t>
  </si>
  <si>
    <t>ITW1_Q6_R4_2_F</t>
  </si>
  <si>
    <t>We don’t chase after trophies at {[VAR_MANAGER_AFFILIATION_NAME]}. If our players play at their full capacity, the trophies will come on their own.</t>
  </si>
  <si>
    <t>Nous ne courrons pas après les trophées à {[VAR_MANAGER_AFFILIATION_NAME]}, si nos joueurs jouent à leur niveau, les trophées arriveront d’eux-mêmes.</t>
  </si>
  <si>
    <t>Wir jagen bei {[VAR_MANAGER_AFFILIATION_NAME]} nicht hinter Trophäen her. Wenn unsere Spieler ihr volles Leistungsvermögen ausschöpfen, kommen die Trophäen ganz von alleine zu ihnen.</t>
  </si>
  <si>
    <t>En {[VAR_MANAGER_AFFILIATION_NAME]} no perseguimos trofeos. Si mis tenistas juegan a su máxima capacidad, los trofeos llegarán.</t>
  </si>
  <si>
    <t>Non inseguiamo trofei a {[VAR_MANAGER_AFFILIATION_NAME]}. Se i nostri giocatori giocano al massimo delle loro capacità, i trofei arriveranno da soli.</t>
  </si>
  <si>
    <t>在{[VAR_MANAGER_AFFILIATION_NAME]}，我们从不一味追逐奖杯。只要球员发挥出全部实力，奖杯自然会到手。</t>
  </si>
  <si>
    <t>В {[VAR_MANAGER_AFFILIATION_NAME]} мы не гоняемся за трофеями. Если игроки показывают максимум, трофеи приходят сами.</t>
  </si>
  <si>
    <t>Nós não perseguimos troféus em {[VAR_MANAGER_AFFILIATION_NAME]}. Se nossas jogadoras jogarem com sua capacidade máxima, os troféus virão por si sós.</t>
  </si>
  <si>
    <t>ITW1_Q6_R4_2_M</t>
  </si>
  <si>
    <t>Nós não perseguimos troféus em {[VAR_MANAGER_AFFILIATION_NAME]}. Se nossos jogadores jogarem com sua capacidade máxima, os troféus virão por si sós.</t>
  </si>
  <si>
    <t>ITW1_Q7_F</t>
  </si>
  <si>
    <t>Does winning the title against {[VAR_TM_LASTOPP_FULLNAME]} change anything?</t>
  </si>
  <si>
    <t>Qu’est-ce que cela change d’avoir remporté ce titre face à {[VAR_TM_LASTOPP_FULLNAME]} ?</t>
  </si>
  <si>
    <t>Ändert sich durch das Erringen des Titels gegen {[VAR_TM_LASTOPP_FULLNAME]} etwas?</t>
  </si>
  <si>
    <t>¿Ganar el título contra {[VAR_TM_LASTOPP_FULLNAME]} cambia algo?</t>
  </si>
  <si>
    <t>Vincere il titolo contro {[VAR_TM_LASTOPP_FULLNAME]} cambia qualcosa?</t>
  </si>
  <si>
    <t>这次击败{[VAR_TM_LASTOPP_FULLNAME]}拿下冠军，对你们来说有什么不同吗？</t>
  </si>
  <si>
    <t>Меняет ли что-нибудь победа над {[VAR_TM_LASTOPP_FULLNAME]}?</t>
  </si>
  <si>
    <t>Vencer o título contra {[VAR_TM_LASTOPP_FULLNAME]} muda alguma coisa?</t>
  </si>
  <si>
    <t>ITW1_Q7_M</t>
  </si>
  <si>
    <t>ITW1_Q7_R1_1_F</t>
  </si>
  <si>
    <t>Beating a champion like {[VAR_TM_LASTOPP_FULLNAME]} only makes the trophy shine brighter!</t>
  </si>
  <si>
    <t>{[VAR_TM_LASTOPP_FULLNAME]} est un telle championne, le trophée n’en est que plus beau !</t>
  </si>
  <si>
    <t>Der Sieg gegen einen Champion wie {[VAR_TM_LASTOPP_FULLNAME]} lässt die Trophäe nur noch heller strahlen!</t>
  </si>
  <si>
    <t>¡Vencer a una estrella como {[VAR_TM_LASTOPP_FULLNAME]} hace que el trofeo brille más!</t>
  </si>
  <si>
    <t>Battere una campionessa come {[VAR_TM_LASTOPP_FULLNAME]} è il trofeo più bello!</t>
  </si>
  <si>
    <t>击败像{[VAR_TM_LASTOPP_FULLNAME]}这样的冠军，只会让这座奖杯更加耀眼！</t>
  </si>
  <si>
    <t>Победа над такой чемпионкой, как {[VAR_TM_LASTOPP_FULLNAME]}, делает трофей ещё ярче!</t>
  </si>
  <si>
    <t>Vencer uma campeã como {[VAR_TM_LASTOPP_FULLNAME]} só faz o troféu brilhar mais!</t>
  </si>
  <si>
    <t>ITW1_Q7_R1_1_M</t>
  </si>
  <si>
    <t>{[VAR_TM_LASTOPP_FULLNAME]} est un tel champion, le trophée n’en est que plus beau !</t>
  </si>
  <si>
    <t>Battere un campione come {[VAR_TM_LASTOPP_FULLNAME]} è il trofeo più bello!</t>
  </si>
  <si>
    <t>Победа над таким чемпионом, как {[VAR_TM_LASTOPP_FULLNAME]}, делает трофей ещё ярче!</t>
  </si>
  <si>
    <t>Vencer um campeão como {[VAR_TM_LASTOPP_FULLNAME]} só faz o troféu brilhar mais!</t>
  </si>
  <si>
    <t>ITW1_Q7_R1_2_F</t>
  </si>
  <si>
    <t>It’s fantastic to win a title in a face-off with {[VAR_TM_LASTOPP_FULLNAME]}. They say she’s one of the best players of all time.</t>
  </si>
  <si>
    <t>C’est magnifique de rapporter un titre d’un affrontement face à {[VAR_TM_LASTOPP_FULLNAME]}, on parle d’une des meilleurs joueuses de tous les temps.</t>
  </si>
  <si>
    <t>Es ist fantastisch, einen Titel in einem Spiel mit {[VAR_TM_LASTOPP_FULLNAME]} zu gewinnen. Man sagt, sie sei eine der besten Spielerinnen aller Zeiten.</t>
  </si>
  <si>
    <t>Es fantástico haber ganado un título enfrentándose a {[VAR_TM_LASTOPP_FULLNAME]}. Dicen que es una de las mejores tenistas de todos los tiempos.</t>
  </si>
  <si>
    <t>È fantastico vincere un titolo in un confronto con {[VAR_TM_LASTOPP_FULLNAME]}. Dicono che sia una delle migliori giocatrici di tutti i tempi.</t>
  </si>
  <si>
    <t>能与{[VAR_TM_LASTOPP_FULLNAME]}这样的球员在决赛中相遇并赢得冠军，真是太棒了。大家都说她是有史以来最优秀的球员之一</t>
  </si>
  <si>
    <t>Великолепно выиграть титул в матче против {[VAR_TM_LASTOPP_FULLNAME]}. Говорят, она одна из лучших в истории.</t>
  </si>
  <si>
    <t>É fantástico ganhar um título em um confronto com {[VAR_TM_LASTOPP_FULLNAME]}. Dizem que ela é uma das melhores jogadoras de todos os tempos.</t>
  </si>
  <si>
    <t>ITW1_Q7_R1_2_M</t>
  </si>
  <si>
    <t>It’s fantastic to win a title in a face-off with {[VAR_TM_LASTOPP_FULLNAME]}. They say he’s one of the best players of all time.</t>
  </si>
  <si>
    <t>C’est magnifique de rapporter un titre d’un affrontement face à {[VAR_TM_LASTOPP_FULLNAME]}, on parle d’un des meilleurs joueurs de tous les temps.</t>
  </si>
  <si>
    <t>Es ist fantastisch, einen Titel in einem Spiel mit {[VAR_TM_LASTOPP_FULLNAME]} zu gewinnen. Man sagt, er sei einer der besten Spieler aller Zeiten.</t>
  </si>
  <si>
    <t>Es fantástico haber ganado un título enfrentándose a {[VAR_TM_LASTOPP_FULLNAME]}. Dicen que es uno de los mejores tenistas de todos los tiempos.</t>
  </si>
  <si>
    <t>È fantastico vincere un titolo in un confronto con {[VAR_TM_LASTOPP_FULLNAME]}. Dicono che sia uno dei migliori giocatori di tutti i tempi.</t>
  </si>
  <si>
    <t>能与{[VAR_TM_LASTOPP_FULLNAME]}这样的球员在决赛中相遇并赢得冠军，真是太棒了。大家都说他是有史以来最优秀的球员之一</t>
  </si>
  <si>
    <t>Великолепно выиграть титул в матче против {[VAR_TM_LASTOPP_FULLNAME]}. Говорят, он один из лучших в истории.</t>
  </si>
  <si>
    <t>É fantástico ganhar um título em um confronto com {[VAR_TM_LASTOPP_FULLNAME]}. Dizem que ele é um dos melhores jogadores de todos os tempos.</t>
  </si>
  <si>
    <t>ITW1_Q7_R2_1_F</t>
  </si>
  <si>
    <t>I hold {[VAR_TM_LASTOPP_FULLNAME]} to such a high regard. It would be fantastic if {[VAR_TM_FIRSTNAME]} was only half as successful.</t>
  </si>
  <si>
    <t>J’ai tellement de respect pour {[VAR_TM_LASTOPP_FULLNAME]}, si {[VAR_TM_FIRSTNAME]} pouvait avoir la moitié de ses succès ce serait déjà fantastique.</t>
  </si>
  <si>
    <t>Ich habe Hochachtung vor {[VAR_TM_LASTOPP_FULLNAME]}. Es wäre fantastisch, wenn {[VAR_TM_FIRSTNAME]} nur halb so erfolgreich wäre.</t>
  </si>
  <si>
    <t>Tengo a {[VAR_TM_LASTOPP_FULLNAME]} en gran estima. Solo con que {[VAR_TM_FIRSTNAME]} tuviera la mitad de éxito, ya sería fantástico.</t>
  </si>
  <si>
    <t>Tengo in grande considerazione {[VAR_TM_LASTOPP_FULLNAME]}. Sarebbe fantastico se {[VAR_TM_FIRSTNAME]} avesse metà dei successi.</t>
  </si>
  <si>
    <t>我非常敬佩{[VAR_TM_LASTOPP_FULLNAME]} 。如果{[VAR_TM_FIRSTNAME]}未来能达到她一半的成就，那就非常了不起了。</t>
  </si>
  <si>
    <t>Я глубоко уважаю {[VAR_TM_LASTOPP_FULLNAME]}. Было бы великолепно, если бы {[VAR_TM_FIRSTNAME]} добилась хотя бы половины её успеха.</t>
  </si>
  <si>
    <t>Eu tenho {[VAR_TM_LASTOPP_FULLNAME]} em tão alta consideração. Seria fantástico se {[VAR_TM_FIRSTNAME]} fosse apenas metade tão bem-sucedida.</t>
  </si>
  <si>
    <t>ITW1_Q7_R2_1_M</t>
  </si>
  <si>
    <t>我非常敬佩{[VAR_TM_LASTOPP_FULLNAME]} 。如果{[VAR_TM_FIRSTNAME]}未来能达到他一半的成就，那就非常了不起了。</t>
  </si>
  <si>
    <t>Я глубоко уважаю {[VAR_TM_LASTOPP_FULLNAME]}. Было бы великолепно, если бы {[VAR_TM_FIRSTNAME]} добился хотя бы половины его успеха.</t>
  </si>
  <si>
    <t>Eu tenho {[VAR_TM_LASTOPP_FULLNAME]} em tão alta consideração. Seria fantástico se {[VAR_TM_FIRSTNAME]} fosse apenas metade tão bem-sucedido.</t>
  </si>
  <si>
    <t>ITW1_Q7_R2_2_F</t>
  </si>
  <si>
    <t>{[VAR_TM_FIRSTNAME]} should take a page out of {[VAR_TM_LASTOPP_FULLNAME]}’s book if she wants to keep improving.</t>
  </si>
  <si>
    <t>{[VAR_TM_FIRSTNAME]} devrait s’inspirer de la carrière de {[VAR_TM_LASTOPP_FULLNAME]} si elle veut continuer à s’améliorer.</t>
  </si>
  <si>
    <t>{[VAR_TM_FIRSTNAME]} sollte sich eine Scheibe von {[VAR_TM_LASTOPP_FULLNAME]} abschneiden, wenn sie sich weiter verbessern will.</t>
  </si>
  <si>
    <t>{[VAR_TM_FIRSTNAME]} debe inspirarse en la carrera de {[VAR_TM_LASTOPP_FULLNAME]} para seguir mejorando.</t>
  </si>
  <si>
    <t>{[VAR_TM_FIRSTNAME]} dovrebbe ispirarsi a {[VAR_TM_LASTOPP_FULLNAME]} se vuole continuare a migliorare.</t>
  </si>
  <si>
    <t>如果{[VAR_TM_FIRSTNAME]}想继续提升，她应该多向{[VAR_TM_LASTOPP_FULLNAME]}学习。</t>
  </si>
  <si>
    <t>{[VAR_TM_FIRSTNAME]} стоит взять пример с {[VAR_TM_LASTOPP_FULLNAME]}, если она хочет прогрессировать дальше.</t>
  </si>
  <si>
    <t>{[VAR_TM_FIRSTNAME]} deveria aprender com o livro de {[VAR_TM_LASTOPP_FULLNAME]} se quiser continuar melhorando.</t>
  </si>
  <si>
    <t>ITW1_Q7_R2_2_M</t>
  </si>
  <si>
    <t>{[VAR_TM_FIRSTNAME]} should take a page out of {[VAR_TM_LASTOPP_FULLNAME]}’s book if he wants to keep improving.</t>
  </si>
  <si>
    <t>{[VAR_TM_FIRSTNAME]} devrait s’inspirer de la carrière de {[VAR_TM_LASTOPP_FULLNAME]} s’il veut continuer à s’améliorer.</t>
  </si>
  <si>
    <t>{[VAR_TM_FIRSTNAME]} sollte sich eine Scheibe von {[VAR_TM_LASTOPP_FULLNAME]} abschneiden, wenn er sich weiter verbessern will.</t>
  </si>
  <si>
    <t>如果{[VAR_TM_FIRSTNAME]}想继续提升，他应该多向{[VAR_TM_LASTOPP_FULLNAME]}学习。</t>
  </si>
  <si>
    <t>{[VAR_TM_FIRSTNAME]} стоит взять пример с {[VAR_TM_LASTOPP_FULLNAME]}, если он хочет прогрессировать дальше.</t>
  </si>
  <si>
    <t>ITW1_Q7_R3_1_F</t>
  </si>
  <si>
    <t>The opponent isn’t important to me. As long as {[VAR_TM_FIRSTNAME]} comes out the winner, I’m satisfied.</t>
  </si>
  <si>
    <t>L’adversaire m’importe peu, tant que {[VAR_TM_FIRSTNAME]} sort vainqueur je suis satisfaite.</t>
  </si>
  <si>
    <t>Der Gegner ist für mich nicht wichtig. Solange {[VAR_TM_FIRSTNAME]} am Ende gewinnt, bin ich zufrieden.</t>
  </si>
  <si>
    <t>A mí no me importa quién esté al otro lado de la red. Mientras {[VAR_TM_FIRSTNAME]} acabe ganando, estoy feliz.</t>
  </si>
  <si>
    <t>L'avversario non è importante per me. Finché {[VAR_TM_FIRSTNAME]} è la vincitrice, sono soddisfatto.</t>
  </si>
  <si>
    <t>对我来说，对手是谁并不重要。只要{[VAR_TM_FIRSTNAME]}赢了，我就满意了。</t>
  </si>
  <si>
    <t>Соперник для меня не важен. Пока {[VAR_TM_FIRSTNAME]} выходит победительницей, я доволен.</t>
  </si>
  <si>
    <t>O adversário não é importante para mim. Contanto que {[VAR_TM_FIRSTNAME]} saia vitoriosa, estou satisfeita.</t>
  </si>
  <si>
    <t>ITW1_Q7_R3_1_M</t>
  </si>
  <si>
    <t>L’adversaire m’importe peu, tant que {[VAR_TM_FIRSTNAME]} sort vainqueur je suis satisfait.</t>
  </si>
  <si>
    <t>L'avversario non è importante per me. Finché {[VAR_TM_FIRSTNAME]} è il vincitore, sono soddisfatto.</t>
  </si>
  <si>
    <t>Соперник для меня не важен. Пока {[VAR_TM_FIRSTNAME]} выходит победителем, я доволен.</t>
  </si>
  <si>
    <t>O adversário não é importante para mim. Contanto que {[VAR_TM_FIRSTNAME]} saia vitorioso, estou satisfeito.</t>
  </si>
  <si>
    <t>ITW1_Q7_R3_2_F</t>
  </si>
  <si>
    <t>The opponent’s name doesn’t matter as long as it ends in victory.</t>
  </si>
  <si>
    <t>Le nom de l’adversaire n’est pas le plus important s’il y a la victoire au bout.</t>
  </si>
  <si>
    <t>Der Name des Gegners spielt keine Rolle, solange das Spiel mit einem Sieg endet.</t>
  </si>
  <si>
    <t>El nombre de quien esté al otro lado de la red no me importa siempre que nos alcemos con la victoria.</t>
  </si>
  <si>
    <t>Il nome dell'avversario non ha importanza fintanto che finisce con la vittoria.</t>
  </si>
  <si>
    <t>对手的名字并不重要，只要最后我们赢就行了。</t>
  </si>
  <si>
    <t>Имя соперника не важно — важна победа.</t>
  </si>
  <si>
    <t>O nome do adversário não importa, desde que termine em vitória.</t>
  </si>
  <si>
    <t>ITW1_Q7_R3_2_M</t>
  </si>
  <si>
    <t>O nome do adversário não importa, desde que a vitória seja nossa.</t>
  </si>
  <si>
    <t>ITW1_Q7_R4_1_F</t>
  </si>
  <si>
    <t>I don’t think much of it. {[VAR_TM_LASTOPP_FULLNAME]}’s career doesn’t particularly impress me.</t>
  </si>
  <si>
    <t>Ça ne me fait pas grand-chose, la carrière de {[VAR_TM_LASTOPP_FULLNAME]} n’a rien d’impressionnant.</t>
  </si>
  <si>
    <t>Ich halte nicht viel davon. Der Werdegang von {[VAR_TM_LASTOPP_FULLNAME]} beeindruckt mich nicht besonders.</t>
  </si>
  <si>
    <t>No pienso mucho en eso. La carrera de {[VAR_TM_LASTOPP_FULLNAME]} no me impresiona particularmente.</t>
  </si>
  <si>
    <t>Non ci penso molto. La carriera di {[VAR_TM_LASTOPP_FULLNAME]} non mi colpisce particolarmente.</t>
  </si>
  <si>
    <t>我不觉得这有什么特别的。{[VAR_TM_LASTOPP_FULLNAME]}的职业生涯并不怎么让我印象深刻。</t>
  </si>
  <si>
    <t>Это не производит на меня впечатления. Карьера {[VAR_TM_LASTOPP_FULLNAME]} меня особо не поражает.</t>
  </si>
  <si>
    <t>Não dou muita importância. A carreira de {[VAR_TM_LASTOPP_FULLNAME]} não me impressiona particularmente.</t>
  </si>
  <si>
    <t>ITW1_Q7_R4_1_M</t>
  </si>
  <si>
    <t>ITW1_Q7_R4_2_F</t>
  </si>
  <si>
    <t>If {[VAR_TM_LASTOPP_FULLNAME]} had won anything major I’d be concerned, but unless I’m mistaken, that’s not the case.</t>
  </si>
  <si>
    <t>Si {[VAR_TM_LASTOPP_FULLNAME]} avait connu de grands succès cela pourrait me toucher mais, jusqu’à preuve du contraire, ce n’est pas le cas.</t>
  </si>
  <si>
    <t>Hätte {[VAR_TM_LASTOPP_FULLNAME]} irgendeinen wichtigeren Titel gewonnen, würde ich mir Sorgen machen. Wenn ich mich nicht irre, ist das aber nicht der Fall.</t>
  </si>
  <si>
    <t>Si {[VAR_TM_LASTOPP_FULLNAME]} hubiera ganado algo importante, me importaría pero, si no me equivoco, ese no es el caso.</t>
  </si>
  <si>
    <t>Se {[VAR_TM_LASTOPP_FULLNAME]} avesse vinto qualcosa di importante sarei preoccupato, ma a meno che non sbagli, non è così.</t>
  </si>
  <si>
    <t>如果{[VAR_TM_LASTOPP_FULLNAME]}赢过什么重大赛事，我可能还会担心一点，但据我所知，并没有。</t>
  </si>
  <si>
    <t>Если бы {[VAR_TM_LASTOPP_FULLNAME]} выигрывала что-то значимое, я бы беспокоился. Но, насколько я знаю, это не так.</t>
  </si>
  <si>
    <t>Se {[VAR_TM_LASTOPP_FULLNAME]} tivesse ganho algo importante, eu estaria preocupada, mas, se não me engano, não foi o caso.</t>
  </si>
  <si>
    <t>ITW1_Q7_R4_2_M</t>
  </si>
  <si>
    <t>Если бы {[VAR_TM_LASTOPP_FULLNAME]} выигрывал что-то значимое, я бы беспокоился. Но, насколько я знаю, это не так.</t>
  </si>
  <si>
    <t>Se {[VAR_TM_LASTOPP_FULLNAME]} tivesse ganho algo importante, eu estaria preocupado, mas, se não me engano, não foi o caso.</t>
  </si>
  <si>
    <t>ITW1_Q7_R5_1_F</t>
  </si>
  <si>
    <t>She’s not one of the more difficult players to beat. Now, had {[VAR_TM_FIRSTNAME]} lost, I would have been worried.</t>
  </si>
  <si>
    <t>Il ne fait pas partie des joueurs les plus difficiles à battre, si {[VAR_TM_FIRSTNAME]} avait perdu je me serais inquiété.</t>
  </si>
  <si>
    <t>Sie gehört nicht zu den besonders schwierig zu schlagenden Spielerinnen. Wenn {[VAR_TM_FIRSTNAME]} jetzt verloren hätte, hätte ich mir Sorgen gemacht.</t>
  </si>
  <si>
    <t>No es una de las tenistas más difíciles de vencer. Si {[VAR_TM_FIRSTNAME]} hubiera perdido sí me habría preocupado.</t>
  </si>
  <si>
    <t>Non è una delle giocatrici più difficili da battere. Ora, se {[VAR_TM_FIRSTNAME]} avesse perso, sarei stato preoccupato.</t>
  </si>
  <si>
    <t>她并不是特别难对付的选手。如果{[VAR_TM_FIRSTNAME]}今天输了，那我才该担心。</t>
  </si>
  <si>
    <t>Она не самая трудная соперница. Вот если бы {[VAR_TM_FIRSTNAME]} проиграла, тогда я бы действительно переживал.</t>
  </si>
  <si>
    <t>Ela não é uma das jogadoras mais difíceis de vencer. Agora, se {[VAR_TM_FIRSTNAME]} tivesse perdido, eu teria ficado preocupada.</t>
  </si>
  <si>
    <t>ITW1_Q7_R5_1_M</t>
  </si>
  <si>
    <t>He’s not one of the more difficult players to beat. Now, had {[VAR_TM_FIRSTNAME]} lost, I would have been worried.</t>
  </si>
  <si>
    <t>Er gehört nicht zu den besonders schwierig zu schlagenden Spielern. Wenn {[VAR_TM_FIRSTNAME]} jetzt verloren hätte, hätte ich mir Sorgen gemacht.</t>
  </si>
  <si>
    <t>No es uno de los tenistas más difíciles de vencer. Si {[VAR_TM_FIRSTNAME]} hubiera perdido sí me habría preocupado.</t>
  </si>
  <si>
    <t>Non è uno dei giocatori più difficili da battere. Ora, se {[VAR_TM_FIRSTNAME]} avesse perso, sarei stato preoccupato.</t>
  </si>
  <si>
    <t>他并不是特别难对付的选手。如果{[VAR_TM_FIRSTNAME]}今天输了，那我才该担心。</t>
  </si>
  <si>
    <t>Он не самый трудный соперник. Вот если бы {[VAR_TM_FIRSTNAME]} проиграл, тогда я бы действительно переживал.</t>
  </si>
  <si>
    <t>Ele não é um dos jogadores mais difíceis de vencer. Agora, se {[VAR_TM_FIRSTNAME]} tivesse perdido, eu teria ficado preocupado.</t>
  </si>
  <si>
    <t>ITW1_Q7_R5_2_F</t>
  </si>
  <si>
    <t>It’s a good thing that {[VAR_TM_FIRSTNAME]} won this match. It’s the least she could do against {[VAR_TM_LASTOPP_FULLNAME]}.</t>
  </si>
  <si>
    <t>Heureusement que {[VAR_TM_FIRSTNAME]} a remporté ce match, c’est la moindre des choses face à {[VAR_TM_LASTOPP_FULLNAME]}.</t>
  </si>
  <si>
    <t>Es ist gut, dass {[VAR_TM_FIRSTNAME]} dieses Spiel gewonnen hat. Das ist das Mindeste, was sie gegen {[VAR_TM_LASTOPP_FULLNAME]} tun konnte.</t>
  </si>
  <si>
    <t>Está bien que {[VAR_TM_FIRSTNAME]} haya ganado este partido. Es lo mínimo que podría hacer contra {[VAR_TM_LASTOPP_FULLNAME]}.</t>
  </si>
  <si>
    <t>È un bene che {[VAR_TM_FIRSTNAME]} abbia vinto questa partita. È il minimo che possa fare contro {[VAR_TM_LASTOPP_FULLNAME]}.</t>
  </si>
  <si>
    <t>{[VAR_TM_FIRSTNAME]}赢下这场比赛真是太好了。对阵{[VAR_TM_LASTOPP_FULLNAME]}，这至少是她该做到的。</t>
  </si>
  <si>
    <t>Хорошо, что {[VAR_TM_FIRSTNAME]} выиграла этот матч. Это было минимумом, который она должна была сделать против {[VAR_TM_LASTOPP_FULLNAME]}.</t>
  </si>
  <si>
    <t>Ainda bem que {[VAR_TM_FIRSTNAME]} ganhou esta partida. É o mínimo que ela poderia fazer contra {[VAR_TM_LASTOPP_FULLNAME]}.</t>
  </si>
  <si>
    <t>ITW1_Q7_R5_2_M</t>
  </si>
  <si>
    <t>It’s a good thing that {[VAR_TM_FIRSTNAME]} won this match. It’s the least he could do against {[VAR_TM_LASTOPP_FULLNAME]}.</t>
  </si>
  <si>
    <t>Es ist gut, dass {[VAR_TM_FIRSTNAME]} dieses Spiel gewonnen hat. Das ist das Mindeste, was er gegen {[VAR_TM_LASTOPP_FULLNAME]} tun konnte.</t>
  </si>
  <si>
    <t>{[VAR_TM_FIRSTNAME]}赢下这场比赛真是太好了。对阵{[VAR_TM_LASTOPP_FULLNAME]}，这至少是他该做到的。</t>
  </si>
  <si>
    <t>Хорошо, что {[VAR_TM_FIRSTNAME]} выиграл этот матч. Это был минимум, который он должен был сделать против {[VAR_TM_LASTOPP_FULLNAME]}.</t>
  </si>
  <si>
    <t>Ainda bem que {[VAR_TM_FIRSTNAME]} ganhou esta partida. É o mínimo que ele poderia fazer contra {[VAR_TM_LASTOPP_FULLNAME]}.</t>
  </si>
  <si>
    <t>ITW1_Q8_F</t>
  </si>
  <si>
    <t>What was the first thing {[VAR_TM_FULLNAME]} said to you after her win?</t>
  </si>
  <si>
    <t>Quelle est la première chose que vous a dit {[VAR_TM_FULLNAME]} après sa victoire ?</t>
  </si>
  <si>
    <t>Was war das Erste, das {[VAR_TM_FULLNAME]} Ihnen nach ihrem Sieg gesagt hat?</t>
  </si>
  <si>
    <t>¿Qué fue lo primero que te dijo {[VAR_TM_FULLNAME]} después de su victoria?</t>
  </si>
  <si>
    <t>Qual è stata la prima cosa che {[VAR_TM_FULLNAME]} le ha detto dopo la vittoria?</t>
  </si>
  <si>
    <t>赢球后，{[VAR_TM_FULLNAME]}对您说的第一句话是什么？</t>
  </si>
  <si>
    <t>Что первым сказала вам {[VAR_TM_FULLNAME]} после своей победы?</t>
  </si>
  <si>
    <t>Qual foi a primeira coisa que {[VAR_TM_FULLNAME]} disse para você após a vitória dela?</t>
  </si>
  <si>
    <t>ITW1_Q8_M</t>
  </si>
  <si>
    <t>What was the first thing {[VAR_TM_FULLNAME]} said to you after his win?</t>
  </si>
  <si>
    <t>Was war das Erste, das {[VAR_TM_FULLNAME]} Ihnen nach seinem Sieg gesagt hat?</t>
  </si>
  <si>
    <t>Что первым сказал вам {[VAR_TM_FULLNAME]} после своей победы?</t>
  </si>
  <si>
    <t>Qual foi a primeira coisa que {[VAR_TM_FULLNAME]} disse para você após a vitória dele?</t>
  </si>
  <si>
    <t>ITW1_Q8_R1_1_F</t>
  </si>
  <si>
    <t>She thanked me along with {[VAR_BOARD_DIRECTORY_FULLNAME]}. Hard on the heels of her victory in one of the world’s largest tournaments and she’s thinking of others. Incredible!</t>
  </si>
  <si>
    <t>Elle m’a remercié ainsi que {[VAR_BOARD_DIRECTORY_FULLNAME]}, elle remporte un des plus grands tournois du monde et elle pense d’abord aux autres, c’est magnifique !</t>
  </si>
  <si>
    <t>Sie bedankte sich bei mir und {[VAR_BOARD_DIRECTORY_FULLNAME]}. Kaum hat sie eines der größten Turniere der Welt gewonnen, ist sie gedanklich schon bei den nächsten. Unglaublich!</t>
  </si>
  <si>
    <t>Me dio las gracias, al igual que a {[VAR_BOARD_DIRECTORY_FULLNAME]}. Inmediatamente después de su victoria en uno de los torneos más grandes del mundo, pensaba en otra gente. ¡Es increíble!</t>
  </si>
  <si>
    <t>Mi ha ringraziato insieme a {[VAR_BOARD_DIRECTORY_FULLNAME]}. All'indomani della sua vittoria in uno dei più grandi tornei del mondo pensa agli altri. Incredibile!</t>
  </si>
  <si>
    <t>她感谢了我和{[VAR_BOARD_DIRECTORY_FULLNAME]}的所有人。刚刚在世界最大赛事之一中夺冠，心里就想着感谢他人，真是太难得了！</t>
  </si>
  <si>
    <t>Она поблагодарила меня и {[VAR_BOARD_DIRECTORY_FULLNAME]}. Только что выиграла один из крупнейших турниров мира, а думает о других — невероятно!</t>
  </si>
  <si>
    <t>Ela me agradeceu, junto com {[VAR_BOARD_DIRECTORY_FULLNAME]}. Logo após sua vitória em um dos maiores torneios do mundo, ela pensa nos outros. Incrível!</t>
  </si>
  <si>
    <t>ITW1_Q8_R1_1_M</t>
  </si>
  <si>
    <t>He thanked me along with {[VAR_BOARD_DIRECTORY_FULLNAME]}. Hard on the heels of his victory in one of the world’s largest tournaments and he’s thinking of others. Incredible!</t>
  </si>
  <si>
    <t>Il m’a remercié ainsi que {[VAR_BOARD_DIRECTORY_FULLNAME]}, il remporte un des plus grands tournois du monde et il pense d’abord aux autres, c’est magnifique !</t>
  </si>
  <si>
    <t>Er bedankte sich bei mir und {[VAR_BOARD_DIRECTORY_FULLNAME]}. Kaum hat er eines der größten Turniere der Welt gewonnen, denkt er schon an andere. Unglaublich!</t>
  </si>
  <si>
    <t>他感谢了我和{[VAR_BOARD_DIRECTORY_FULLNAME]}的所有人。刚刚在世界最大赛事之一中夺冠，心里就想着感谢他人，真是太难得了！</t>
  </si>
  <si>
    <t>Он поблагодарил меня и {[VAR_BOARD_DIRECTORY_FULLNAME]}. Только что выиграл один из крупнейших турниров мира, а думает о других — невероятно!</t>
  </si>
  <si>
    <t>Ele me agradeceu, junto com {[VAR_BOARD_DIRECTORY_FULLNAME]}. Logo após sua vitória em um dos maiores torneios do mundo, ele pensa nos outros. Incrível!</t>
  </si>
  <si>
    <t>ITW1_Q8_R1_2_F</t>
  </si>
  <si>
    <t>If I told you the first thing she did was to thank everyone at {[VAR_MANAGER_AFFILIATION_NAME]}, would you believe me? Well, that’s exactly what she did.</t>
  </si>
  <si>
    <t>Si je vous disais qu’elle a d’abord pensé à remercier tout le monde à {[VAR_MANAGER_AFFILIATION_NAME]}, vous me croiriez ? Eh bien c’est ce qu’elle a fait.</t>
  </si>
  <si>
    <t>Wenn ich Ihnen sagen würde, dass sie sich als allererstes bei allen bei {[VAR_MANAGER_AFFILIATION_NAME]} bedankt hat, würden Sie es mir glauben? Tja, denn genau das hat sie getan.</t>
  </si>
  <si>
    <t>Si os dijera que lo primero que hizo fue dar las gracias a todos en {[VAR_MANAGER_AFFILIATION_NAME]}, ¿me creeríais? Pues justo eso fue lo que hizo.</t>
  </si>
  <si>
    <t>Se dicessi che la prima cosa che ha fatto è stata ringraziare tutti in {[VAR_MANAGER_AFFILIATION_NAME]}, mi crederebbe? Bene, è esattamente quello che ha fatto.</t>
  </si>
  <si>
    <t>如果我告诉你，她赢球后第一件事就是感谢{[VAR_MANAGER_AFFILIATION_NAME]}的所有人，你信吗？她真的这么做了。</t>
  </si>
  <si>
    <t>Если я скажу, что первое, что она сделала — поблагодарила всех в {[VAR_MANAGER_AFFILIATION_NAME]}, вы поверите? Но так и было.</t>
  </si>
  <si>
    <t>Se eu te dissesse que a primeira coisa que ela fez foi agradecer a todos em {[VAR_MANAGER_AFFILIATION_NAME]}, você acreditaria? Pois é exatamente isso que ela fez.</t>
  </si>
  <si>
    <t>ITW1_Q8_R1_2_M</t>
  </si>
  <si>
    <t>If I told you the first thing he did was to thank everyone at {[VAR_MANAGER_AFFILIATION_NAME]}, would you believe me? Well, that’s exactly what he did.</t>
  </si>
  <si>
    <t>Si je vous disais qu’il a d’abord pensé à remercier tout le monde à {[VAR_MANAGER_AFFILIATION_NAME]}, vous me croiriez ? Eh bien c’est ce qu’il a fait.</t>
  </si>
  <si>
    <t>Wenn ich Ihnen sagen würde, dass er sich als allererstes bei allen bei {[VAR_MANAGER_AFFILIATION_NAME]} bedankt hat, würden Sie es mir glauben? Tja, denn genau das hat er getan.</t>
  </si>
  <si>
    <t>如果我告诉你，他赢球后第一件事就是感谢{[VAR_MANAGER_AFFILIATION_NAME]}的所有人，你信吗？他真的这么做了。</t>
  </si>
  <si>
    <t>Если я скажу, что первое, что он сделал — поблагодарил всех в {[VAR_MANAGER_AFFILIATION_NAME]}, вы поверите? Но так и было.</t>
  </si>
  <si>
    <t>Se eu te dissesse que a primeira coisa que ele fez foi agradecer a todos em {[VAR_MANAGER_AFFILIATION_NAME]}, você acreditaria? Pois é exatamente isso que ele fez.</t>
  </si>
  <si>
    <t>ITW1_Q8_R2_1_F</t>
  </si>
  <si>
    <t>To tell you the truth, I don’t remember. We were so overtaken with emotion. The words will come to me later.</t>
  </si>
  <si>
    <t>A vrai dire, je ne sais plus. Nous étions tous les deux dans l’émotions, les mots viendront après.</t>
  </si>
  <si>
    <t>Um ganz ehrlich zu sein, erinnere ich mich nicht. Wir waren so überwältigt von den Gefühlen. Ich werde erst später die richtigen Worte dafür finden.</t>
  </si>
  <si>
    <t>Para ser sinceros, no me acuerdo. Estábamos en shock por la emoción. Las palabras vendrán después.</t>
  </si>
  <si>
    <t>A dire la verità, non ricordo. Siamo stati così sopraffatti dall'emozione. Poi mi verrà in mente cosa dire.</t>
  </si>
  <si>
    <t>说实话，我不记得了。我们当时都太激动了。等平静下来或许能想起来。</t>
  </si>
  <si>
    <t>Честно говоря, я не помню. Мы были переполнены эмоциями. Думаю, потом вспомню.</t>
  </si>
  <si>
    <t>Para ser sincera, não me lembro. Estávamos tão tomados pela emoção. As palavras virão depois.</t>
  </si>
  <si>
    <t>ITW1_Q8_R2_1_M</t>
  </si>
  <si>
    <t>Para ser sincero, não me lembro. Estávamos tão tomados pela emoção. As palavras virão depois.</t>
  </si>
  <si>
    <t>ITW1_Q8_R2_2_F</t>
  </si>
  <si>
    <t>I’ve already forgotten. We’ll talk later. Now it’s time to celebrate.</t>
  </si>
  <si>
    <t>J’ai déjà oublié, nous parlerons plus tard, il est temps de célébrer.</t>
  </si>
  <si>
    <t>Das habe ich schon vergessen. Wir reden später. Jetzt ist erstmal Zeit zum Feiern.</t>
  </si>
  <si>
    <t>Ya lo he olvidado. Hablaremos más tarde. Ahora es el momento de celebrarlo.</t>
  </si>
  <si>
    <t>L'ho già dimenticato. Parleremo più tardi. Adesso è il momento di festeggiare.</t>
  </si>
  <si>
    <t>我已经不记得了。先庆祝吧，之后再聊！</t>
  </si>
  <si>
    <t>Я уже забыла. Поговорим позже — сейчас время праздновать.</t>
  </si>
  <si>
    <t>Já esqueci. Falaremos mais tarde. Agora é hora de comemorar.</t>
  </si>
  <si>
    <t>ITW1_Q8_R2_2_M</t>
  </si>
  <si>
    <t>Я уже забыл. Поговорим позже — сейчас время праздновать.</t>
  </si>
  <si>
    <t>ITW1_Q8_R3_1_F</t>
  </si>
  <si>
    <t>That will stay between the two of us. It was a very candid moment we shared.</t>
  </si>
  <si>
    <t>Cela restera entre nous, c’était un moment de partage exceptionnel.</t>
  </si>
  <si>
    <t>Das bleibt unter uns beiden. Es war ein sehr ehrlicher Moment, den wir miteinander geteilt haben.</t>
  </si>
  <si>
    <t>Eso vamos a guardarlo en secreto. Compartimos un momento muy especial.</t>
  </si>
  <si>
    <t>Rimarrà tra noi due. È stato un momento molto sincero che abbiamo condiviso.</t>
  </si>
  <si>
    <t>那是我们两人之间的悄悄话，我会保守这个秘密。</t>
  </si>
  <si>
    <t>Это останется между нами. Это был очень личный момент.</t>
  </si>
  <si>
    <t>Isso ficará entre nós duas. Foi um momento muito sincero que compartilhamos.</t>
  </si>
  <si>
    <t>ITW1_Q8_R3_1_M</t>
  </si>
  <si>
    <t>Isso ficará entre nós dois. Foi um momento muito sincero que compartilhamos.</t>
  </si>
  <si>
    <t>ITW1_Q8_R3_2_F</t>
  </si>
  <si>
    <t>Some things should remain private. I’ll keep that moment with {[VAR_TM_FIRSTNAME]} to myself.</t>
  </si>
  <si>
    <t>Il y a des choses qui doivent rester confidentielles, je veux garder pour moi ce moment avec {[VAR_TM_FIRSTNAME]}.</t>
  </si>
  <si>
    <t>Manche Dinge sollten privat bleiben. Diesen Moment mit {[VAR_TM_FIRSTNAME]} behalte ich für mich.</t>
  </si>
  <si>
    <t>Hay cosas que deben permanecer en privado. Voy a quedarme para mí ese momento con {[VAR_TM_FIRSTNAME]}.</t>
  </si>
  <si>
    <t>Alcune cose dovrebbero rimanere private. Terrò per me quel momento con {[VAR_TM_FIRSTNAME]}.</t>
  </si>
  <si>
    <t>有些事还是保留一点神秘比较好。我会将与{[VAR_TM_FIRSTNAME]}的那个共同时刻留在心里，不想多说。</t>
  </si>
  <si>
    <t>Некоторые вещи должны оставаться личными. Этот момент с {[VAR_TM_FIRSTNAME]} я оставлю при себе.</t>
  </si>
  <si>
    <t>Algumas coisas devem permanecer privadas. Guardarei esse momento com {[VAR_TM_FIRSTNAME]} para mim.</t>
  </si>
  <si>
    <t>ITW1_Q8_R3_2_M</t>
  </si>
  <si>
    <t>ITW1_Q8_R4_1_F</t>
  </si>
  <si>
    <t>That’s not what matters. We brought a trophy home to the academy. {[VAR_TM_FULLNAME]} can be proud of what she accomplished.</t>
  </si>
  <si>
    <t>Ce n’est pas ce qui compte, nous avons rapporté un trophée à l’académie, {[VAR_TM_FULLNAME]} peut être fière d'elle.</t>
  </si>
  <si>
    <t>Das ist nicht das, was zählt. Wir haben eine Trophäe für die Akademie mit nach Hause gebracht. {[VAR_TM_FULLNAME]} kann stolz auf das sein, was sie erreicht hat.</t>
  </si>
  <si>
    <t>Eso no es lo que importa. Nos hemos traído un trofeo a casa. {[VAR_TM_FULLNAME]} puede estar orgullosa de lo que ha logrado.</t>
  </si>
  <si>
    <t>Questo non è ciò che importa. Abbiamo portato un trofeo a casa all'accademia. {[VAR_TM_FULLNAME]} può essere orgogliosa di ciò che ha realizzato.</t>
  </si>
  <si>
    <t>这些都不重要。关键是我们为学院带回了一座奖杯，{[VAR_TM_FULLNAME]}应该为自己取得的成就感到骄傲。</t>
  </si>
  <si>
    <t>Это не главное. Мы привезли трофей в академию. {[VAR_TM_FULLNAME]} может гордиться собой.</t>
  </si>
  <si>
    <t>Isso não é o que importa. Trouxemos um troféu para a academia. {[VAR_TM_FULLNAME]} pode se orgulhar do que ela conquistou.</t>
  </si>
  <si>
    <t>ITW1_Q8_R4_1_M</t>
  </si>
  <si>
    <t>That’s not what matters. We brought a trophy home to the academy. {[VAR_TM_FULLNAME]} can be proud of what he accomplished.</t>
  </si>
  <si>
    <t>Ce n’est pas ce qui compte, nous avons rapporté un trophée à l’académie, {[VAR_TM_FULLNAME]} peut être fier de lui.</t>
  </si>
  <si>
    <t>Das ist nicht das, was zählt. Wir haben eine Trophäe für die Akademie mit nach Hause gebracht. {[VAR_TM_FULLNAME]} kann stolz auf das sein, was er erreicht hat.</t>
  </si>
  <si>
    <t>Eso no es lo que importa. Nos hemos traído un trofeo a casa. {[VAR_TM_FULLNAME]} puede estar orgulloso de lo que ha conseguido.</t>
  </si>
  <si>
    <t>Isso não é o que importa. Trouxemos um troféu para a academia. {[VAR_TM_FULLNAME]} pode se orgulhar do que ele conquistou.</t>
  </si>
  <si>
    <t>ITW1_Q8_R4_2_F</t>
  </si>
  <si>
    <t>Words can’t express how proud we are to win a title for {[VAR_BOARD_DIRECTORY_FULLNAME]} and the academy.</t>
  </si>
  <si>
    <t>Les mots ne sont rien à côté de la fierté de remporter un titre pour {[VAR_BOARD_DIRECTORY_FULLNAME]} et l’académie.</t>
  </si>
  <si>
    <t>Es lässt sich gar nicht in Worte fassen, wie stolz wir sind, einen Titel für {[VAR_BOARD_DIRECTORY_FULLNAME]} und die Akademie zu gewinnen.</t>
  </si>
  <si>
    <t>No hay palabras para expresar el orgullo que sentimos por ganar un título para {[VAR_BOARD_DIRECTORY_FULLNAME]} y para la escuela.</t>
  </si>
  <si>
    <t>Le parole non riescono a esprimere quanto siamo orgogliosi di vincere un titolo per {[VAR_BOARD_DIRECTORY_FULLNAME]} e l'accademia.</t>
  </si>
  <si>
    <t>能为{[VAR_BOARD_DIRECTORY_FULLNAME]}和学院拿下这座冠军奖杯，我们感到无比自豪。</t>
  </si>
  <si>
    <t>Не передать словами, как мы гордимся этим титулом для {[VAR_BOARD_DIRECTORY_FULLNAME]} и академии.</t>
  </si>
  <si>
    <t>Palavras não podem expressar o quão orgulhosos estamos por ganhar um título para {[VAR_BOARD_DIRECTORY_FULLNAME]} e para a academia.</t>
  </si>
  <si>
    <t>ITW1_Q8_R4_2_M</t>
  </si>
  <si>
    <t>ITW1_Q8_R5_1_F</t>
  </si>
  <si>
    <t>I don’t believe she managed to say a single word amongst all the tears.</t>
  </si>
  <si>
    <t>Je ne crois pas qu’elle ait réussi à sortir un mot entre ses larmes.</t>
  </si>
  <si>
    <t>Ich glaube, unter all den Tränen konnte sie kein einziges Wort sagen.</t>
  </si>
  <si>
    <t>No creo que haya logrado decir una sola palabra entre tanta emoción.</t>
  </si>
  <si>
    <t>Non credo che sia riuscita a dire una sola parola tra tutte le lacrime.</t>
  </si>
  <si>
    <t>我都不敢相信，她激动得一句话都说不出来。</t>
  </si>
  <si>
    <t>Кажется, она не смогла вымолвить ни слова — столько было слёз.</t>
  </si>
  <si>
    <t>Não acredito que ela conseguiu dizer uma única palavra em meio a tantas lágrimas.</t>
  </si>
  <si>
    <t>ITW1_Q8_R5_1_M</t>
  </si>
  <si>
    <t>I don’t believe he managed to say a single word amongst all the tears.</t>
  </si>
  <si>
    <t>Je ne crois pas qu’il ait réussi à sortir un mot entre ses larmes.</t>
  </si>
  <si>
    <t>Ich glaube, unter all den Tränen konnte er kein einziges Wort sagen.</t>
  </si>
  <si>
    <t>Non credo che sia riuscito a dire una sola parola tra tutte le lacrime.</t>
  </si>
  <si>
    <t>我都不敢相信，他激动得一句话都说不出来。</t>
  </si>
  <si>
    <t>Кажется, он не смог вымолвить ни слова — столько было слёз.</t>
  </si>
  <si>
    <t>Não acredito que ele conseguiu dizer uma única palavra em meio a tantas lágrimas.</t>
  </si>
  <si>
    <t>ITW1_Q8_R5_2_F</t>
  </si>
  <si>
    <t>She was trying too hard to say anything!</t>
  </si>
  <si>
    <t>Elle pleurait trop pour parler !</t>
  </si>
  <si>
    <t>Sie hat sich unglaublich angestrengt, überhaupt Worte zu finden!</t>
  </si>
  <si>
    <t>¡No podía ni hablar!</t>
  </si>
  <si>
    <t>Si stava trattenendo troppo per dire qualcosa!</t>
  </si>
  <si>
    <t>她努力忍住眼泪，根本说不出话来！</t>
  </si>
  <si>
    <t>Она так старалась что-то сказать, что в итоге ничего не смогла!</t>
  </si>
  <si>
    <t>Ela estava tentando tanto dizer algo!</t>
  </si>
  <si>
    <t>ITW1_Q8_R5_2_M</t>
  </si>
  <si>
    <t>He was trying too hard to say anything!</t>
  </si>
  <si>
    <t>Il pleurait trop pour parler !</t>
  </si>
  <si>
    <t>Er hat sich unglaublich angestrengt, überhaupt Worte zu finden!</t>
  </si>
  <si>
    <t>Si stava sforzando troppo di dire qualcosa!</t>
  </si>
  <si>
    <t>他努力忍住眼泪，根本说不出话来！</t>
  </si>
  <si>
    <t>Он так старался что-то сказать, что в итоге ничего не смог!</t>
  </si>
  <si>
    <t>Ele estava tentando tanto dizer algo!</t>
  </si>
  <si>
    <t>ITW1_Q9_F</t>
  </si>
  <si>
    <t>Did you have any system in place to help {[VAR_TM_FULLNAME]} achieve her objectives?</t>
  </si>
  <si>
    <t>Qu’avez-vous mis en place pour aider {[VAR_TM_FULLNAME]} à atteindre cet objectif ?</t>
  </si>
  <si>
    <t>Hatten Sie ein System, um {[VAR_TM_FULLNAME]} beim Erreichen ihrer Ziele zu unterstützen?</t>
  </si>
  <si>
    <t>¿Tenías algún sistema para ayudar a {[VAR_TM_FULLNAME]} a lograr sus objetivos?</t>
  </si>
  <si>
    <t>Aveva approntanto un sistema per aiutare {[VAR_TM_FULLNAME]} a raggiungere i suoi obiettivi?</t>
  </si>
  <si>
    <t>您有没有为{[VAR_TM_FULLNAME]}设定什么特别的计划来帮助她达成目标？</t>
  </si>
  <si>
    <t>Была ли у вас система, чтобы помочь {[VAR_TM_FULLNAME]} достичь своих целей?</t>
  </si>
  <si>
    <t>Você tinha algum sistema em vigor para ajudar {[VAR_TM_FULLNAME]} a atingir seus objetivos?</t>
  </si>
  <si>
    <t>ITW1_Q9_M</t>
  </si>
  <si>
    <t>Did you have any system in place to help {[VAR_TM_FULLNAME]} achieve his objectives?</t>
  </si>
  <si>
    <t>Hatten Sie ein System, um {[VAR_TM_FULLNAME]} beim Erreichen seiner Ziele zu unterstützen?</t>
  </si>
  <si>
    <t>Aveva un sistema in atto per aiutare {[VAR_TM_FULLNAME]} a raggiungere i suoi obiettivi?</t>
  </si>
  <si>
    <t>您有没有为{[VAR_TM_FULLNAME]}设定什么特别的计划来帮助他达成目标？</t>
  </si>
  <si>
    <t>ITW1_Q9_R1_1_F</t>
  </si>
  <si>
    <t>A schedule that adheres to a strict plan covering every aspect of her day, from the normal tennis side of things to her diet and even time off for recovery.</t>
  </si>
  <si>
    <t>C’est un travail quotidien qui demande de l’exigence à tous les niveaux, sur le plan tennistique mais aussi de l’alimentation ou de la récupération.</t>
  </si>
  <si>
    <t>Ein strikter Zeitplan, der jeden Aspekt ihres Tages abdeckt, vom Tennis an sich bis hin zu ihrer Ernährung und sogar ihrer Zeit zur Erholung.</t>
  </si>
  <si>
    <t>Un trabajo cotidiano exigente a todos los niveles, no solo en lo que se refiere al tenis en sí, sino también a su dieta e incluso al tiempo de descanso.</t>
  </si>
  <si>
    <t>Un piano rigoroso che copre ogni aspetto della sua giornata, dal normale aspetto del tennis alla sua dieta e persino al tempo libero per il recupero.</t>
  </si>
  <si>
    <t>我们制定了一份严格的日程计划，涵盖了她日常的方方面面，从常规的网球训练到饮食，甚至包括恢复休息时间。</t>
  </si>
  <si>
    <t>Строгий распорядок, охватывающий каждый аспект её дня — от теннисных тренировок до диеты и времени на восстановление.</t>
  </si>
  <si>
    <t>Uma agenda que segue um plano rigoroso cobrindo todos os aspectos do dia dela, desde o tênis normal até a dieta e até mesmo tempo de recuperação.</t>
  </si>
  <si>
    <t>ITW1_Q9_R1_1_M</t>
  </si>
  <si>
    <t>A schedule that adheres to a strict plan covering every aspect of his day, from the normal tennis side of things to his diet and even time off for recovery.</t>
  </si>
  <si>
    <t>Ein strikter Zeitplan, der jeden Aspekt seines Tages abdeckt, vom Tennis an sich bis hin zu seiner Ernährung und sogar seiner Zeit zur Erholung.</t>
  </si>
  <si>
    <t>我们制定了一份严格的日程计划，涵盖了他日常的方方面面，从常规的网球训练到饮食，甚至包括恢复休息时间。</t>
  </si>
  <si>
    <t>Строгий распорядок, охватывающий каждый аспект его дня — от теннисных тренировок до диеты и времени на восстановление.</t>
  </si>
  <si>
    <t>Uma agenda que segue um plano rigoroso cobrindo todos os aspectos do dia dele, desde o tênis normal até a dieta e até mesmo tempo de recuperação.</t>
  </si>
  <si>
    <t>ITW1_Q9_R1_2_F</t>
  </si>
  <si>
    <t>{[VAR_TM_FULLNAME]} has always been a very serious athlete. I just gave her my advice.</t>
  </si>
  <si>
    <t>{[VAR_TM_FULLNAME]} a toujours fait preuve de sérieux dans tous les aspects de la vie d’une sportive. Je n’ai fait que lui apporter mes conseils.</t>
  </si>
  <si>
    <t>{[VAR_TM_FULLNAME]} war sportlerisch schon immer sehr ernst und fokussiert. Ich habe ihr nur meinen Rat gegeben.</t>
  </si>
  <si>
    <t>{[VAR_TM_FULLNAME]} siempre ha sido una deportista muy seria. Me he limitado a aconsejarla.</t>
  </si>
  <si>
    <t>{[VAR_TM_FULLNAME]} è sempre stato un'atleta molto seria. Le ho dato qualche consiglio.</t>
  </si>
  <si>
    <t>{[VAR_TM_FULLNAME]}}一直是个非常自律的运动员。我只是提供了一些建议而已。</t>
  </si>
  <si>
    <t>{[VAR_TM_FULLNAME]} всегда была очень серьёзной спортсменкой. Я лишь давал ей советы.</t>
  </si>
  <si>
    <t>{[VAR_TM_FULLNAME]} sempre foi uma atleta muito séria. Eu apenas dei meus conselhos a ela.</t>
  </si>
  <si>
    <t>ITW1_Q9_R1_2_M</t>
  </si>
  <si>
    <t>{[VAR_TM_FULLNAME]} has always been a very serious athlete. I just gave him my advice.</t>
  </si>
  <si>
    <t>{[VAR_TM_FULLNAME]} a toujours fait preuve de sérieux dans tous les aspects de la vie d’un sportif. Je n’ai fait que lui apporter mes conseils.</t>
  </si>
  <si>
    <t>{[VAR_TM_FULLNAME]} war sportlerisch schon immer sehr ernst und fokussiert. Ich habe ihm nur meinen Rat gegeben.</t>
  </si>
  <si>
    <t>{[VAR_TM_FULLNAME]} siempre ha sido un deportista muy serio. Me he limitado a aconsejarlo.</t>
  </si>
  <si>
    <t>{[VAR_TM_FULLNAME]} è sempre stato un atleta molto serio. Gli ho dato qualche consiglio.</t>
  </si>
  <si>
    <t>{[VAR_TM_FULLNAME]} всегда был очень серьёзным спортсменом. Я лишь давал ему советы.</t>
  </si>
  <si>
    <t>{[VAR_TM_FULLNAME]} sempre foi um atleta muito sério. Eu apenas dei meus conselhos a ele.</t>
  </si>
  <si>
    <t>ITW1_Q9_R2_1_F</t>
  </si>
  <si>
    <t>There was a large effort made to pinpoint her strengths and weakness, areas of improvement. Everyone got involved, and we were rewarded for it.</t>
  </si>
  <si>
    <t>Il y a eu un grand travail pour définir ses points faibles et points forts, ses axes d’améliorations. Tout le monde a mis la main à la pâte et nous en sommes récompensés.</t>
  </si>
  <si>
    <t>Wir haben viel Aufwand betrieben, um ihre Stärken und Schwächen, ihre Verbesserungspotentiale zu ermitteln. Alle haben sich engagiert, und wir wurden dafür belohnt.</t>
  </si>
  <si>
    <t>Hemos hecho un gran esfuerzo para identificar sus puntos fuertes y débiles; las áreas de mejora. Todos nos hemos involucrado y hemos recibido la recompensa por ello.</t>
  </si>
  <si>
    <t>È stato fatto un grande sforzo per individuare i suoi punti di forza e di debolezza, le aree di miglioramento. Sono stati coinvolti tutti e siamo stati ricompensati.</t>
  </si>
  <si>
    <t>我们花了很多精力分析她的优缺点、找出需要提升的地方。大家都参与其中，最终也收获了成果。</t>
  </si>
  <si>
    <t>Мы приложили большие усилия, чтобы определить её сильные и слабые стороны. Все участвовали, и мы получили награду за это.</t>
  </si>
  <si>
    <t>Houve um grande esforço para identificar os pontos fortes e fracos dela, áreas de melhoria. Todos se envolveram e fomos recompensados por isso.</t>
  </si>
  <si>
    <t>ITW1_Q9_R2_1_M</t>
  </si>
  <si>
    <t>There was a large effort made to pinpoint his strengths and weakness, areas of improvement. Everyone got involved, and we were rewarded for it.</t>
  </si>
  <si>
    <t>Wir haben viel Aufwand betrieben, um seine Stärken und Schwächen, seine Verbesserungspotentiale zu ermitteln. Alle haben sich engagiert, und wir wurden dafür belohnt.</t>
  </si>
  <si>
    <t>我们花了很多精力分析他的优缺点、找出需要提升的地方。大家都参与其中，最终也收获了成果。</t>
  </si>
  <si>
    <t>Мы приложили большие усилия, чтобы определить его сильные и слабые стороны. Все участвовали, и мы получили награду за это.</t>
  </si>
  <si>
    <t>Houve um grande esforço para identificar os pontos fortes e fracos dele, áreas de melhoria. Todos se envolveram e fomos recompensados por isso.</t>
  </si>
  <si>
    <t>ITW1_Q9_R2_2_F</t>
  </si>
  <si>
    <t>We spent a lot of time together studying her game and the things she needed to improve.</t>
  </si>
  <si>
    <t>Nous avons passé beaucoup de temps ensemble à étudier son jeu et tout ce sur quoi elle devait progresser.</t>
  </si>
  <si>
    <t>Wir haben viel Zeit zusammen verbracht, um ihre Spielfähigkeiten und verbesserungswürdigen Punkte zu studieren.</t>
  </si>
  <si>
    <t>Hemos dedicado mucho tiempo a estudiar su juego y las cosas que necesitaba mejorar.</t>
  </si>
  <si>
    <t>Abbiamo passato molto tempo insieme a studiare il suo gioco e le cose di cui aveva bisogno per migliorare.</t>
  </si>
  <si>
    <t>我们花了大量时间研究她的打法和需要改进的细节。</t>
  </si>
  <si>
    <t>Мы много времени провели, изучая её игру и то, что ей нужно улучшить.</t>
  </si>
  <si>
    <t>Passamos muito tempo juntas estudando o jogo dela e as coisas que ela precisava melhorar.</t>
  </si>
  <si>
    <t>ITW1_Q9_R2_2_M</t>
  </si>
  <si>
    <t>We spent a lot of time together studying his game and the things he needed to improve.</t>
  </si>
  <si>
    <t>Nous avons passé beaucoup de temps ensemble à étudier son jeu et tout ce sur quoi il devait progresser.</t>
  </si>
  <si>
    <t>Wir haben viel Zeit zusammen verbracht, um seine Spielfähigkeiten und verbesserungswürdigen Punkte zu studieren.</t>
  </si>
  <si>
    <t>我们花了大量时间研究他的打法和需要改进的细节。</t>
  </si>
  <si>
    <t>Мы много времени провели, изучая его игру и то, что ему нужно улучшить.</t>
  </si>
  <si>
    <t>Passamos muito tempo juntos estudando o jogo dele e as coisas que ele precisava melhorar.</t>
  </si>
  <si>
    <t>ITW1_Q9_R3_1_F</t>
  </si>
  <si>
    <t>{[VAR_TM_FIRSTNAME]} put forth exceptional work. All the praise goes to her. All I did was give her a little nudge.</t>
  </si>
  <si>
    <t>{[VAR_TM_FIRSTNAME]} a fourni un travail exceptionnel, tout le mérite est pour elle, je n’ai fait que l’aider.</t>
  </si>
  <si>
    <t>{[VAR_TM_FIRSTNAME]} hat außergewöhnliche Arbeit geleistet. Das ganze Lob gebührt ihr. Ich habe ihr nur einen kleinen Schubs gegeben.</t>
  </si>
  <si>
    <t>{[VAR_TM_FIRSTNAME]} ha hecho un trabajo excepcional. Es ella quien se merece todos los elogios. Yo solo le di un empujoncito.</t>
  </si>
  <si>
    <t>{[VAR_TM_FIRSTNAME]} ha realizzato un lavoro eccezionale. Tutte le lodi vanno a lei. Tutto quello che ho fatto è stato darle una piccola spinta.</t>
  </si>
  <si>
    <t>{[VAR_TM_FIRSTNAME]}真的非常努力。所有的功劳都属于她，我不过是稍微推了她一把。</t>
  </si>
  <si>
    <t>{[VAR_TM_FIRSTNAME]} проделала исключительную работу. Все заслуги — её. Я лишь слегка подтолкнул.</t>
  </si>
  <si>
    <t>{[VAR_TM_FIRSTNAME]} demonstrou um trabalho excepcional. Todos os elogios vão para ela. Tudo o que fiz foi dar um pequeno empurrãozinho.</t>
  </si>
  <si>
    <t>ITW1_Q9_R3_1_M</t>
  </si>
  <si>
    <t>{[VAR_TM_FIRSTNAME]} put forth exceptional work. All the praise goes to him. All I did was give him a little nudge.</t>
  </si>
  <si>
    <t>{[VAR_TM_FIRSTNAME]} a fourni un travail exceptionnel, tout le mérite est pour lui, je n’ai fait que l’aider.</t>
  </si>
  <si>
    <t>{[VAR_TM_FIRSTNAME]} hat außergewöhnliche Arbeit geleistet. Das ganze Lob gebührt ihm. Ich habe ihm nur einen kleinen Schubs gegeben.</t>
  </si>
  <si>
    <t>{[VAR_TM_FIRSTNAME]} ha hecho un trabajo excepcional. Es él quien se merece todos los elogios. Yo solo le di un empujoncito.</t>
  </si>
  <si>
    <t>{[VAR_TM_FIRSTNAME]} ha realizzato un lavoro eccezionale. Tutta la lode va a lui. Tutto quello che ho fatto è stato dargli una piccola spinta.</t>
  </si>
  <si>
    <t>{[VAR_TM_FIRSTNAME]}真的非常努力。所有的功劳都属于她，我不过是稍微推了他一把。</t>
  </si>
  <si>
    <t>{[VAR_TM_FIRSTNAME]} проделал исключительную работу. Все заслуги — его. Я лишь слегка подтолкнул.</t>
  </si>
  <si>
    <t>{[VAR_TM_FIRSTNAME]} demonstrou um trabalho excepcional. Todos os elogios vão para ele. Tudo o que fiz foi dar um pequeno empurrãozinho.</t>
  </si>
  <si>
    <t>ITW1_Q9_R3_2_F</t>
  </si>
  <si>
    <t>I don’t have much to do with it. {[VAR_TM_FIRSTNAME]} is a hard worker, and this is just the logical result.</t>
  </si>
  <si>
    <t>Je n’y suis pas pour grand-chose, {[VAR_TM_FIRSTNAME]} travaille dur et n’obtient que des résultats logiques.</t>
  </si>
  <si>
    <t>Ich habe nicht viel damit zu tun. {[VAR_TM_FIRSTNAME]} arbeitet hart, und dies ist nur die logische Konsequenz.</t>
  </si>
  <si>
    <t>No tengo mucho que ver con eso. {[VAR_TM_FIRSTNAME]} trabaja muchísimo y este ha sido el resultado lógico.</t>
  </si>
  <si>
    <t>Non ho molto a che fare con questo. {[VAR_TM_FIRSTNAME]} è una gran lavoratrice e questo è solo il risultato logico.</t>
  </si>
  <si>
    <t>我并没有太多功劳。{[VAR_TM_FIRSTNAME]}本来就是个勤奋的人，这个结果只是水到渠成。</t>
  </si>
  <si>
    <t>Моя роль в этом минимальна. {[VAR_TM_FIRSTNAME]} — трудяга, и это логичный результат.</t>
  </si>
  <si>
    <t>Eu não tenho muito a ver com isso. {[VAR_TM_FIRSTNAME]} é uma trabalhadora árdua, e este é apenas o resultado lógico.</t>
  </si>
  <si>
    <t>ITW1_Q9_R3_2_M</t>
  </si>
  <si>
    <t>Non ho molto a che fare con questo. {[VAR_TM_FIRSTNAME]} è un gran lavoratore e questo è solo il risultato logico.</t>
  </si>
  <si>
    <t>Eu não tenho muito a ver com isso. {[VAR_TM_FIRSTNAME]} é um trabalhador árduo, e este é apenas o resultado lógico.</t>
  </si>
  <si>
    <t>ITW1_Q9_R4_1_F</t>
  </si>
  <si>
    <t>I did my due diligence studying the game to be able to teach her what I know, and I feel like that was beneficial for her.</t>
  </si>
  <si>
    <t>J’ai beaucoup étudié le tennis pour lui transmettre mes convictions, j’ai l’impression que cela lui a été bénéfique.</t>
  </si>
  <si>
    <t>Ich habe das Spiel mit der gebotenen Sorgfalt studiert, um ihr mein Wissen zu vermitteln, und ich habe das Gefühl, dass es von Vorteil für sie war.</t>
  </si>
  <si>
    <t>Hice lo que me correspondía estudiando el juego para poder enseñarle lo que sé y creo que eso ha sido beneficioso para ella.</t>
  </si>
  <si>
    <t>Ho studiato il gioco per poterle insegnare ciò che so, e sento che per lei è stato utile.</t>
  </si>
  <si>
    <t>我努力钻研网球教学，只是把我知道的东西教给她，而这对她确实有帮助。</t>
  </si>
  <si>
    <t>Я тщательно изучал игру, чтобы научить её тому, что знаю сам, и, думаю, это пошло ей на пользу.</t>
  </si>
  <si>
    <t>Fiz minha diligência estudando o jogo para poder ensinar a ela o que sei, e sinto que isso foi benéfico para ela.</t>
  </si>
  <si>
    <t>ITW1_Q9_R4_1_M</t>
  </si>
  <si>
    <t>I did my due diligence studying the game to be able to teach him what I know, and I feel like that was beneficial for him.</t>
  </si>
  <si>
    <t>Ich habe das Spiel mit der gebotenen Sorgfalt studiert, um ihm mein Wissen zu vermitteln, und ich habe das Gefühl, dass es von Vorteil für ihn war.</t>
  </si>
  <si>
    <t>Hice lo que me correspondía estudiando el juego para poder enseñarle lo que sé y creo que eso ha sido beneficioso para él.</t>
  </si>
  <si>
    <t>我努力钻研网球教学，只是把我知道的东西教给他，而这对他确实有帮助。</t>
  </si>
  <si>
    <t>Я тщательно изучал игру, чтобы научить его тому, что знаю сам, и, думаю, это пошло ему на пользу.</t>
  </si>
  <si>
    <t>Fiz minha diligência estudando o jogo para poder ensinar a ele o que sei, e sinto que isso foi benéfico para ele.</t>
  </si>
  <si>
    <t>ITW1_Q9_R4_2_F</t>
  </si>
  <si>
    <t>I just implemented what I know how to do as a coach, and she apparently put it into practice well.</t>
  </si>
  <si>
    <t>J’ai tout simplement mis en place que je sais faire en tant qu’entraineur, elle l’a apparemment bien mis en pratique.</t>
  </si>
  <si>
    <t>Ich habe einfach das angewandt, was ich als Trainer kann, und sie hat es offenbar gut in die Praxis umgesetzt.</t>
  </si>
  <si>
    <t>Me limité a hacer lo que sé a la hora de entrenar y, aparentemente, ella lo ha puesto en práctica muy bien.</t>
  </si>
  <si>
    <t>Ho implementato quello che so fare come allenatore, e lei a quanto pare lo ha messo in pratica bene.</t>
  </si>
  <si>
    <t>我只是照着教练的职责去做，而她很好地把这些落实到了赛场。</t>
  </si>
  <si>
    <t>Я просто делал то, что умею как тренер, а она, похоже, отлично это использовала.</t>
  </si>
  <si>
    <t>Eu apenas implementei o que sei fazer como treinadora, e ela aparentemente colocou em prática bem.</t>
  </si>
  <si>
    <t>ITW1_Q9_R4_2_M</t>
  </si>
  <si>
    <t>I just implemented what I know how to do as a coach, and he apparently put it into practice well.</t>
  </si>
  <si>
    <t>J’ai tout simplement mis en place que je sais faire en tant qu’entraineur, il l’a apparemment bien mis en pratique.</t>
  </si>
  <si>
    <t>Ich habe einfach das angewandt, was ich als Trainer kann, und er hat es offenbar gut in die Praxis umgesetzt.</t>
  </si>
  <si>
    <t>Me limité a hacer lo que sé a la hora de entrenar y, aparentemente, él lo ha puesto en práctica muy bien.</t>
  </si>
  <si>
    <t>Ho implementato quello che so fare come allenatore, e lui a quanto pare lo ha messo in pratica bene.</t>
  </si>
  <si>
    <t>我只是照着教练的职责去做，而他很好地把这些落实到了赛场。</t>
  </si>
  <si>
    <t>Я просто делал то, что умею как тренер, а он, похоже, отлично это использовал.</t>
  </si>
  <si>
    <t>Eu apenas implementei o que sei fazer como treinador, e ele aparentemente colocou em prática bem.</t>
  </si>
  <si>
    <t>ITW1_Q9_R5_1_F</t>
  </si>
  <si>
    <t>Everything is easier with a good manager, and I brought all my experience along with me.</t>
  </si>
  <si>
    <t>Quand on est accompagné par un grand manager tout est plus facile, je lui ai apporté toute mon expérience.</t>
  </si>
  <si>
    <t>Mit einem guten Manager ist alles einfacher, und ich habe meine komplette Erfahrung eingebracht.</t>
  </si>
  <si>
    <t>Todo es más fácil con un buen manager y he traído toda mi experiencia conmigo.</t>
  </si>
  <si>
    <t>Con un buon manager è tutto più facile, ho portato con me tutta la mia esperienza.</t>
  </si>
  <si>
    <t>有个靠谱的经理让一切都变得更轻松，我也带来了自己多年的经验。</t>
  </si>
  <si>
    <t>Со хорошим менеджером всё проще, и я привнёс весь свой опыт.</t>
  </si>
  <si>
    <t>Tudo é mais fácil com um bom gerente, e eu trouxe toda a minha experiência comigo.</t>
  </si>
  <si>
    <t>ITW1_Q9_R5_1_M</t>
  </si>
  <si>
    <t>Tudo é mais fácil com um bom técnico, e eu trouxe toda a minha experiência comigo.</t>
  </si>
  <si>
    <t>ITW1_Q9_R5_2_F</t>
  </si>
  <si>
    <t>I’m a renowned coach, which makes her job much easier.</t>
  </si>
  <si>
    <t>Je suis un entraineur de renom, cela lui facilite grandement la tâche.</t>
  </si>
  <si>
    <t>Ich bin ein renommierter Trainer, was ihr die Arbeit sehr erleichtert.</t>
  </si>
  <si>
    <t>Mis entrenamientos se han hecho famosos; eso facilita mucho el trabajo.</t>
  </si>
  <si>
    <t>Sono un coach di fama, il che le rende il lavoro molto più facile.</t>
  </si>
  <si>
    <t>我是个颇有名气的教练，这让她的训练轻松了不少。</t>
  </si>
  <si>
    <t>Я известный тренер, и это сильно облегчает ей жизнь.</t>
  </si>
  <si>
    <t>Sou uma treinadora renomada, o que facilita muito o trabalho dela.</t>
  </si>
  <si>
    <t>ITW1_Q9_R5_2_M</t>
  </si>
  <si>
    <t>I’m a renowned coach, which makes his job much easier.</t>
  </si>
  <si>
    <t>Ich bin ein renommierter Trainer, was ihm die Arbeit sehr erleichtert.</t>
  </si>
  <si>
    <t>我是个颇有名气的教练，这让他的训练轻松了不少。</t>
  </si>
  <si>
    <t>Я известный тренер, и это сильно облегчает ему жизнь.</t>
  </si>
  <si>
    <t>Sou um treinador renomado, o que facilita muito o trabalho dele.</t>
  </si>
  <si>
    <t>ITW2_Q1_F</t>
  </si>
  <si>
    <t>Your players really shined on hard surfaces this season. How do you prepare your players in anticipation of tournaments on this surface?</t>
  </si>
  <si>
    <t>Vos joueurs ont brillé cette saison sur dur, comment préparez-vous vos joueurs avant d’aborder les tournois sur cette surface ?</t>
  </si>
  <si>
    <t>Ihre Spieler haben in dieser Saison auf den Hartplätzen wirklich geglänzt. Wie bereiten Sie Ihre Spieler auf ein Turnier auf diesem Bodenbelag vor?</t>
  </si>
  <si>
    <t>Tus tenistas han brillado en las superficies duras esta temporada. ¿Cómo preparas a tus tenistas de cara a los torneos en estas pistas?</t>
  </si>
  <si>
    <t>I suoi giocatori hanno davvero brillato sulle superfici dure in questa stagione. Come li prepara in previsione dei tornei su questa superficie?</t>
  </si>
  <si>
    <t>你们的球员本赛季在硬地场上表现出色。您是如何让他们为这种场地做好准备的？</t>
  </si>
  <si>
    <t>Ваши игроки действительно блеснули на хардовых покрытиях в этом сезоне. Как вы готовите их к турнирам на этой поверхности?</t>
  </si>
  <si>
    <t>Suas jogadoras brilharam em quadras duras nesta temporada. Como você prepara suas jogadoras para os torneios nesta superfície?</t>
  </si>
  <si>
    <t>ITW2_Q1_M</t>
  </si>
  <si>
    <t>ITW2_Q1_R1_1_F</t>
  </si>
  <si>
    <t>We try to make sure our players are capable of getting the upperhand in the volley and forcing their opponents to run.</t>
  </si>
  <si>
    <t>Nous faisons en sorte que nos joueurs aient la capacité à prendre le dessus dans l’échange et à faire courir l’adversaire.</t>
  </si>
  <si>
    <t>Wir versuchen sicherzustellen, dass unsere Spielerinnen beim Volley die Oberhand gewinnen und ihre Gegnerinnen zum Laufen zwingen können.</t>
  </si>
  <si>
    <t>Intentamos asegurarnos de que sean capaces de sacar ventaja en la volea y obliguen a sus oponentes a correr.</t>
  </si>
  <si>
    <t>Cerchiamo di assicurarci che i nostri giocatori siano in grado di prendere il sopravvento nei colpi al volo e costringere gli avversari a correre.</t>
  </si>
  <si>
    <t>我们确保球员能在网前占据主动，让对手被迫奔跑。</t>
  </si>
  <si>
    <t>Мы стараемся, чтобы наши игроки могли выигрывать у сетки и заставлять соперников много бегать.</t>
  </si>
  <si>
    <t>Tentamos garantir que nossas jogadoras sejam capazes de ter vantagem no voleio e forçar suas oponentes a correr.</t>
  </si>
  <si>
    <t>ITW2_Q1_R1_1_M</t>
  </si>
  <si>
    <t>Wir versuchen sicherzustellen, dass unsere Spieler beim Volley die Oberhand gewinnen und ihre Gegner zum Laufen zwingen können.</t>
  </si>
  <si>
    <t>ITW2_Q1_R1_2_F</t>
  </si>
  <si>
    <t>The important thing on a hard court is to dominate your opponent. The ball isn’t slowed down like it is on clay. If you’re in control of play for the rally, you have a better chance of winning.</t>
  </si>
  <si>
    <t>L’important sur dur est de dominer l’adversaire, la balle n’est pas ralentie comme sur terre battue, si on a la main sur l’échange on a beaucoup plus de chances de gagner.</t>
  </si>
  <si>
    <t>Das Wichtigste auf einem Hartplatz ist es, den Gegner zu dominieren. Anders als auf Sand wird der Ball nicht abgebremst. Wenn Sie das Spiel während des Ballwechsels kontrollieren, haben Sie eine bessere Chance auf den Sieg.</t>
  </si>
  <si>
    <t>Lo importante en pista dura es dominar a tu oponente. La bola no se ralentiza como en tierra batida. Si mantienes el control del juego en el intercambio de golpes, tienes más posibilidades de ganar.</t>
  </si>
  <si>
    <t>La cosa importante su un campo in cemento è dominare l'avversaria. La palla non è rallentata come sulla terra battuta. Se hai il controllo del gioco per lo scambio, hai maggiori possibilità di vincere.</t>
  </si>
  <si>
    <t>在硬地球场上，关键在于压制对手。此时的球速不会像红土球场那样减慢。如果你能控制回合的主导权，你就有更大的赢球机会。</t>
  </si>
  <si>
    <t>На харде важно доминировать над соперником. Мяч тут не замедляется, как на грунте. Если вы контролируете розыгрыш, у вас больше шансов на победу.</t>
  </si>
  <si>
    <t>O importante em uma quadra dura é dominar sua oponente. A bola não desacelera como no saibro. Se você está no controle da jogada durante o rali, tem mais chances de vencer.</t>
  </si>
  <si>
    <t>ITW2_Q1_R1_2_M</t>
  </si>
  <si>
    <t>La cosa importante su un campo in cemento è dominare l'avversario. La palla non è rallentata come sulla terra battuta. Se hai il controllo del gioco per lo scambio, hai maggiori possibilità di vincere.</t>
  </si>
  <si>
    <t>ITW2_Q1_R2_1_F</t>
  </si>
  <si>
    <t>It’s necessary to have an effective serve and a strong follow-through to be able to punish the opponent on the easier points, but it’s equally important to be able to keep a hold of the ball, especially on these outdoor courts.</t>
  </si>
  <si>
    <t>Il est nécessaire d’avoir un service efficace et un coup très fort pour être capable de punir l’adversaire sur les points plus faciles. Mais il faut également être capable de tenir la balle, en particulier parce qu’on est en extérieur.</t>
  </si>
  <si>
    <t>Ein effektiver Aufschlag und ein starkes Durchsetzungsvermögen sind wichtig, um den Gegner bei leichteren Punkten abstrafen zu können, aber ebenso wichtig ist das Halten des Balls, besonders auf Außenplätzen.</t>
  </si>
  <si>
    <t>Es necesario tener un saque eficaz y un golpe muy fuerte para poder castigar al oponente en los puntos más fáciles, pero es igualmente importante mantener el control de la bola, especialmente en los campos al aire libre.</t>
  </si>
  <si>
    <t>Per poter punire l'avversaria sui punti più facili è necessario avere un servizio efficace e saper tenere lo scambio, ma è altrettanto importante essere in grado di trattenere la palla, soprattutto su questi campi all'aperto.</t>
  </si>
  <si>
    <t>要想在硬地上得分，一个有效的发球和强势的进攻非常重要，同时也得能稳定控球，特别是在户外球场。</t>
  </si>
  <si>
    <t>Нужно иметь хорошую подачу и мощное первое действие после неё, чтобы набирать лёгкие очки. Но важно и удерживать мяч в игре, особенно на открытых кортах.</t>
  </si>
  <si>
    <t>É necessário ter um saque eficaz e um forte acompanhamento para poder punir a oponente nos pontos mais fáceis, mas é igualmente importante ser capaz de manter a bola em jogo, especialmente nessas quadras externas.</t>
  </si>
  <si>
    <t>ITW2_Q1_R2_1_M</t>
  </si>
  <si>
    <t>Per poter punire l'avversario sui punti più facili è necessario avere un servizio efficace e saper tenere lo scambio, ma è altrettanto importante essere in grado di trattenere la palla, soprattutto su questi campi all'aperto.</t>
  </si>
  <si>
    <t>ITW2_Q1_R2_2_F</t>
  </si>
  <si>
    <t>We insist that our players are solid in rallies, so that they don't give away points. But they also need to have a good serve so they don't waste time on the return, and in the rallies our players work on their ability to finish points.</t>
  </si>
  <si>
    <t>Nous insistons pour que nos joueurs soient solides à l’échange, pour ne pas donner de points. Mais il est aussi nécessaire d’avoir un bon service pour ne pas donner de temps au retour, de même dans les échanges où nos joueurs travaillent sur leur capacité à finir les points.</t>
  </si>
  <si>
    <t>Wir bestehen darauf, dass unsere Spieler in Ballwechseln solide Leistungen zeigen, damit sie keine Punkte verschenken. Ebenso müssen sie aber auch einen guten Aufschlag haben, um beim Return keine Zeit zu verlieren. In den Ballwechseln arbeiten unsere Spieler außerdem an ihrer Fähigkeit, Punkte einzustreichen.</t>
  </si>
  <si>
    <t>Insistimos en la solidez de nuestros tenistas en el intercambio de golpes, para que no regalen puntos, pero también necesitan hacer un buen saque para no perder tiempo en el resto. En los intercambios de golpes nuestros tenistas trabajan su capacidad para terminar los puntos.</t>
  </si>
  <si>
    <t>Insistiamo sul fatto che le nostre giocatrici siano solide negli scambi, in modo che non regalino punti. Ma devono anche avere un buon servizio per non perdere tempo al ritorno, e negli scambi lavorano sulla capacità di fare punti.</t>
  </si>
  <si>
    <t>我们要求球员在底线相持中要稳健，不轻易丢分。但他们也需要有好的发球，以免在接发球上耗费太多精力；并且在相持中，我们的球员会练习如何终结分数。</t>
  </si>
  <si>
    <t>Мы требуем от игроков стабильности в розыгрышах, чтобы они не отдавали очки. Но и хорошая подача нужна, чтобы не тратить энергию на приём, а в розыгрышах — умение завершать очко.</t>
  </si>
  <si>
    <t>Insistimos que nossas jogadoras sejam sólidas nos ralis, para que não cedam pontos. Mas elas também precisam ter um bom saque para não perder tempo no retorno, e nos ralis nossas jogadoras trabalham em sua capacidade de finalizar os pontos.</t>
  </si>
  <si>
    <t>ITW2_Q1_R2_2_M</t>
  </si>
  <si>
    <t>Insistiamo sul fatto che i nostri giocatori siano solidi negli scambi, in modo che non regalino punti. Ma devono anche avere un buon servizio per non perdere tempo al ritorno, e negli scambi lavorano sulla capacità di fare punti.</t>
  </si>
  <si>
    <t>ITW2_Q1_R3_1_F</t>
  </si>
  <si>
    <t>The players are on hard courts six months out of the year. We adapt their preparation to the surface, but not to the same extent that we do for grass and clay.</t>
  </si>
  <si>
    <t>Les joueurs jouent presque six mois par an sur dur, la préparation est adaptée mais pas aussi spécifique que pour le gazon ou la terre.</t>
  </si>
  <si>
    <t>Die Spieler arbeiten sechs Monate im Jahr auf Hartplätzen. Wir passen ihre Vorbereitung an den Belag an, aber nicht so sehr wie bei Rasen und Sand.</t>
  </si>
  <si>
    <t>Los tenistas pasan en campos duros la mitad del año. Adaptamos su preparación a estas pistas, pero no en la misma medida que lo hacemos para hierba y tierra batida.</t>
  </si>
  <si>
    <t>Sono sui campi in cemento sei mesi all'anno. Adattiamo la loro preparazione alla superficie, ma non nella stessa misura in cui lo facciamo per erba e terra battuta.</t>
  </si>
  <si>
    <t>球员们一年中有六个月都在打硬地比赛。我们会根据场地调整备战，但不会像对草地和红土那样进行大幅调整。</t>
  </si>
  <si>
    <t>Игроки проводят на харде шесть месяцев в году. Мы адаптируем подготовку, но не так сильно, как под траву или грунт.</t>
  </si>
  <si>
    <t>As jogadoras jogam em quadras duras seis meses por ano. Adaptamos a preparação delas à superfície, mas não na mesma medida que fazemos para grama e saibro.</t>
  </si>
  <si>
    <t>ITW2_Q1_R3_1_M</t>
  </si>
  <si>
    <t>ITW2_Q1_R3_2_F</t>
  </si>
  <si>
    <t>It’s the most frequent type of surface on the tour, so our players are used to it. There’s no special preparation needed to play on a hard court.</t>
  </si>
  <si>
    <t>C’est la surface la plus jouée sur le circuit, nos joueurs y sont habitués, ce n’est pas pour le dur que la préparation est la plus particulière.</t>
  </si>
  <si>
    <t>Auf einer Tour ist dies der am häufigsten anzutreffende Belag, also sind unsere Spieler daran gewöhnt. Das Spielen auf einem Hartplatz erfordert keine besondere Vorbereitung.</t>
  </si>
  <si>
    <t>Es el tipo de pista más frecuente del circuito, por lo que nuestros tenistas están acostumbrados. No se necesita una preparación especial para jugar en un campo duro.</t>
  </si>
  <si>
    <t>È il tipo di superficie più frequente nel tour, quindi i nostri giocatori ci sono abituati. Non è necessaria una preparazione speciale per giocare su un campo duro.</t>
  </si>
  <si>
    <t>这是巡回赛中最常见的场地类型，我们的球员已经习惯了。打硬地比赛不需要特别的准备。</t>
  </si>
  <si>
    <t>Это самая распространённая поверхность в туре, поэтому игроки привыкли к ней. Специальной подготовки не требуется.</t>
  </si>
  <si>
    <t>É o tipo de superfície mais frequente no circuito, então nossas jogadoras estão acostumadas. Não é necessária nenhuma preparação especial para jogar em quadra dura.</t>
  </si>
  <si>
    <t>ITW2_Q1_R3_2_M</t>
  </si>
  <si>
    <t>ITW2_Q1_R4_1_F</t>
  </si>
  <si>
    <t>Our players simply play on the surface to regain their footing, but we can’t change our players according to the surface. A counterpuncher will always be a counterpuncher, even on clay.</t>
  </si>
  <si>
    <t>Nos joueurs jouent simplement sur la surface pour reprendre leurs repères mais on ne peut pas changer nos joueurs en fonction de la surface, un contreur restera un contreur, même sur Terre Battue.</t>
  </si>
  <si>
    <t>Unsere Spielerinnen spielen einfach übungsweise auf diesem Belag, doch wir können unsere Spielerinnen nicht an den jeweiligen Belag anpassen. Ein Counterpuncher bleibt ein Counterpuncher, auch auf Sand.</t>
  </si>
  <si>
    <t>Nuestros tenistas juegan en cada superficie para hacerse a ella, pero no podemos cambiarles según el tipo de pista. Un contragolpe siempre será un contragolpe, incluso en tierra batida.</t>
  </si>
  <si>
    <t>I nostri giocatori giocano semplicemente sulla superficie per riprendere l'equilibrio, ma non possiamo cambiarli in base alla superficie. Una ribattitrice sarà sempre una ribattrice, anche sull'argilla.</t>
  </si>
  <si>
    <t>我们的球员只是通过上场打球来重新适应场地，但我们不能因为场地不同而改变球员的打法。一个防守反击型选手即使到了红土上，也还是防守反击型选手。</t>
  </si>
  <si>
    <t>Игроки просто выходят на покрытие, чтобы снова почувствовать его. Но невозможно менять их стиль под поверхность — контратакующий игрок останется контратакующим, даже на грунте.</t>
  </si>
  <si>
    <t>Nossas jogadoras simplesmente jogam na superfície para recuperar o ritmo, mas não podemos mudar nossas jogadoras de acordo com a superfície. Uma contra-atacante sempre será uma contra-atacante, mesmo no saibro.</t>
  </si>
  <si>
    <t>ITW2_Q1_R4_1_M</t>
  </si>
  <si>
    <t>Unsere Spieler spielen einfach übungsweise auf diesem Belag, doch wir können unsere Spieler nicht an den jeweiligen Belag anpassen. Ein Counterpuncher bleibt ein Counterpuncher, auch auf Sand.</t>
  </si>
  <si>
    <t>I nostri giocatori giocano semplicemente sulla superficie per riprendere l'equilibrio, ma non possiamo cambiarli in base alla superficie. Un ribattitore sarà sempre un ribattitore, anche sull'argilla.</t>
  </si>
  <si>
    <t>ITW2_Q1_R4_2_F</t>
  </si>
  <si>
    <t>There is no specific preparation, it’s just a matter of getting used to a surface that our players are already familiar with after having played everywhere since they were young children.</t>
  </si>
  <si>
    <t>Il n’y a pas de préparation particulière, il s’agit juste de se refamiliariser avec une surface que nos joueurs connaissent déjà après avoir joué partout depuis tout petits.</t>
  </si>
  <si>
    <t>Es gibt keine spezielle Vorbereitung. Die Spielerinnen sollen sich einfach an einen Belag gewöhnen, der ihnen bereits vertraut ist, weil sie von klein auf immer darauf gespielt haben.</t>
  </si>
  <si>
    <t>No existe una preparación específica; solo es cuestión de acostumbrarse a una pista con la que nuestros tenistas ya están familiarizados después de haber jugado en todas partes desde pequeños.</t>
  </si>
  <si>
    <t>Non c'è una preparazione specifica, si tratta solo di abituarsi a una superficie che i nostri giocatori conoscono già dopo averci giocato sin da piccoli.</t>
  </si>
  <si>
    <t>并没有什么特别的准备，这只是个适应场地的问题，而我们的球员从小就在各种场地比赛，对硬地已经很熟悉了。</t>
  </si>
  <si>
    <t>Никакой особой подготовки нет — это лишь вопрос привыкания к поверхности, знакомой игрокам с детства.</t>
  </si>
  <si>
    <t>Não há preparação específica, é apenas uma questão de se acostumar com uma superfície com a qual nossas jogadoras já estão familiarizadas depois de terem jogado em todos os lugares desde que eram crianças.</t>
  </si>
  <si>
    <t>ITW2_Q1_R4_2_M</t>
  </si>
  <si>
    <t>Es gibt keine spezielle Vorbereitung. Die Spieler sollen sich einfach an einen Belag gewöhnen, der ihnen bereits vertraut ist, weil sie von klein auf immer darauf gespielt haben.</t>
  </si>
  <si>
    <t>ITW2_Q10_F</t>
  </si>
  <si>
    <t>After a grueling start to the season, do you feel the need for more options in order to choose which player to send to such-and-such tournament?</t>
  </si>
  <si>
    <t>Après une première partie de saison éprouvante, sentez-vous le besoin avoir plus d’options pour choisir quel joueur envoyer sur tel ou tel tournoi ?</t>
  </si>
  <si>
    <t>Spüren Sie nach einem anstrengenden Saisonstart den Wunsch nach mehr Optionen, um zu entscheiden, welchen Spieler oder welche Spielerin Sie zu diesem oder jenem Turnier schicken?</t>
  </si>
  <si>
    <t>Tras un comienzo de temporada agotador, ¿sientes la necesidad de tener más opciones para elegir a qué tenista enviar a tal o cual torneo?</t>
  </si>
  <si>
    <t>Dopo un inizio di stagione estenuante, sente il bisogno di più opzioni per scegliere quale giocatore inviare a questo torneo?</t>
  </si>
  <si>
    <t>在经历了赛季初的艰苦赛程后，您是否觉得需要更多球员选择，以便决定派谁参加哪些赛事？</t>
  </si>
  <si>
    <t>После тяжёлого начала сезона чувствуете ли вы необходимость иметь больше вариантов, чтобы выбирать, кого отправить на тот или иной турнир?</t>
  </si>
  <si>
    <t>Após um início de temporada árduo, você sente a necessidade de mais opções para escolher qual jogadora enviar para tal torneio?</t>
  </si>
  <si>
    <t>ITW2_Q10_M</t>
  </si>
  <si>
    <t>ITW2_Q10_R1_1_F</t>
  </si>
  <si>
    <t>Everyone’s in top form, and they all wish to participate in every tournament! It’s an individual sport, and our players manage their fitness themselves with the help of our medical staff, so we’re not fretting over the team.</t>
  </si>
  <si>
    <t>Tout le monde est au top, c’est un sport individuel, nos joueurs gèrent leur forme eux-mêmes, avec l’aide de l’équipe médicale, et veulent tous participer à tous les tournois ! Donc nous n’avons pas de souci d’effectif.</t>
  </si>
  <si>
    <t>Alle sind in Topform und wollen an jedem Turnier teilnehmen! Dieser Sport ist individuell und unsere Spieler managen ihre Fitness selbstständig mit Hilfe unseres medizinischen Personals, so dass wir uns keine Sorgen um das Team machen.</t>
  </si>
  <si>
    <t>¡Todos están en plena forma y desean participar en todos los torneos! El tenis es un deporte individual y nuestros tenistas controlan su propio estado físico con la ayuda de nuestro personal médico, así que no nos preocupa el equipo.</t>
  </si>
  <si>
    <t>Sono tutti al top della forma e desiderano partecipare a ogni torneo! È uno sport individuale e i nostri giocatori gestiscono la forma fisica da soli con l'aiuto del nostro staff medico, quindi non ci preoccupiamo della squadra.</t>
  </si>
  <si>
    <t>大家状态都很好，都希望参加每一站比赛！这是个人运动，我们的球员会在队医的帮助下自己管理身体状况，所以我们并不为团队人数发愁。</t>
  </si>
  <si>
    <t>Все в отличной форме, и все хотят играть в каждом турнире! Это индивидуальный спорт: игроки сами управляют своей физикой при поддержке медиков. Мы не переживаем за состав.</t>
  </si>
  <si>
    <t>Todas estão em ótima forma e todas desejam participar de todos os torneios! É um esporte individual, e nossas jogadoras gerenciam sua forma física com a ajuda de nossa equipe médica, então não estamos preocupados com a equipe.</t>
  </si>
  <si>
    <t>ITW2_Q10_R1_1_M</t>
  </si>
  <si>
    <t>ITW2_Q10_R1_2_F</t>
  </si>
  <si>
    <t>If we were to choose not to send a player to a tournament she qualified for, she would blame us. All our players are in good form and want to play as many matches as possible, so the number of players is not an issue.</t>
  </si>
  <si>
    <t>Si nous décidions de ne pas envoyer un joueur sur un tournoi où il est éligible, il nous en voudrait, tous nos joueurs sont en forme et veulent participer au maximum de match possible alors le nombre de joueurs n’est pas un problème.</t>
  </si>
  <si>
    <t>Wenn wir uns entscheiden, eine Spielerin nicht zu einem Turnier zu schicken, für das sie sich eigentlich qualifiziert hat, würde sie uns die Schuld dafür geben. Alle unsere Spieler sind in optimaler Form und wollen so viele Spiele wie möglich bestreiten, daher ist die Anzahl der Spieler kein Thema.</t>
  </si>
  <si>
    <t>Si decidiéramos no enviar a una tenista a un torneo para el que se clasificó, nos lo echaría en cara. Todas nuestras tenistas están en buena forma y quieren jugar tantos partidos como puedan, por lo que el número de tenistas no es un problema.</t>
  </si>
  <si>
    <t>Se dovessimo scegliere di non mandare una giocatrice a un torneo per il quale si è qualificata, ci darebbe la colpa. Tutti i nostri giocatori sono in buona forma e vogliono giocare il maggior numero di partite possibile, quindi il numero di giocatori non è un problema.</t>
  </si>
  <si>
    <t>如果我们决定不让一名获得参赛资格的球员出战，她反而会怪我们。我们所有的球员状态都很好，希望尽可能多打比赛，所以球员数量不是问题。</t>
  </si>
  <si>
    <t>Если мы решим не отправлять игрока на турнир, куда он квалифицировался, он обвинит нас. Все в отличной форме и хотят играть максимум матчей, так что количество игроков — не проблема.</t>
  </si>
  <si>
    <t>Se optássemos por não enviar uma jogadora para um torneio para o qual ela se qualificou, ela nos culparia. Todas as nossas jogadoras estão em boa forma e querem jogar o máximo de partidas possível, então o número de jogadoras não é um problema.</t>
  </si>
  <si>
    <t>ITW2_Q10_R1_2_M</t>
  </si>
  <si>
    <t>If we were to choose not to send a player to a tournament he qualified for, he would blame us. All our players are in good form and want to play as many matches as possible, so the number of players is not an issue.</t>
  </si>
  <si>
    <t>Wenn wir uns entscheiden, einen Spieler nicht zu einem Turnier zu schicken, für das er sich eigentlich qualifiziert hat, würde er uns die Schuld dafür geben. Alle unsere Spieler sind in optimaler Form und wollen so viele Spiele wie möglich bestreiten, daher ist die Anzahl der Spieler kein Thema.</t>
  </si>
  <si>
    <t>Si decidiéramos no enviar a un tenista a un torneo para el que se clasificó, nos lo echaría en cara. Todos nuestros tenistas están en buena forma y quieren jugar tantos partidos como puedan, por lo que el número de tenistas no es un problema.</t>
  </si>
  <si>
    <t>Se dovessimo scegliere di non mandare un giocatore a un torneo per il quale si è qualificato, ci darebbe la colpa. Tutti i nostri giocatori sono in buona forma e vogliono giocare il maggior numero di partite possibile, quindi il numero di giocatori non è un problema.</t>
  </si>
  <si>
    <t>如果我们决定不让一名获得参赛资格的球员出战，他反而会怪我们。我们所有的球员状态都很好，希望尽可能多打比赛，所以球员数量不是问题。</t>
  </si>
  <si>
    <t>Se optássemos por não enviar uma jogadora para um torneio para o qual ele se qualificou, ele nos culparia. Todas as nossas jogadoras estão em boa forma e querem jogar o máximo de partidas possível, então o número de jogadoras não é um problema.</t>
  </si>
  <si>
    <t>ITW2_Q10_R2_1_F</t>
  </si>
  <si>
    <t>Admittedly, with more than a few weeks of competition, that could become a real need if we were to have back-to-back injuries.</t>
  </si>
  <si>
    <t>Il n’y eu que quelques semaines de compétitions, nous pourrions ressentir ce besoin si les blessures s’enchainaient.</t>
  </si>
  <si>
    <t>Zugegeben, bei einem mehrwöchigen Turnier könnte das zu einer echten Notwendigkeit werden, wenn wir nicht ständige Verletzungen riskieren wollen.</t>
  </si>
  <si>
    <t>Cierto es que, si la competición durase más de unas pocas semanas, podría acabar siendo una necesidad si sufriéramos lesiones.</t>
  </si>
  <si>
    <t>Certo, con qualche settimana ancora di gara, potrebbe diventare una vera necessità se dovessimo avere un infortunio dietro l'altro.</t>
  </si>
  <si>
    <t>当然，如果接下来几周接连出现伤病，那就另当别论了。</t>
  </si>
  <si>
    <t>Признаю, если впереди будет много недель подряд и наслоятся травмы, тогда это может стать проблемой.</t>
  </si>
  <si>
    <t>Admitidamente, com mais de algumas semanas de competição, isso poderia se tornar uma necessidade real se tivéssemos lesões consecutivas.</t>
  </si>
  <si>
    <t>ITW2_Q10_R2_1_M</t>
  </si>
  <si>
    <t>ITW2_Q10_R2_2_F</t>
  </si>
  <si>
    <t>Unless there is a wave of injuries that comes up, there’s no problem. All our players are into form and meet our expectations.</t>
  </si>
  <si>
    <t>Sauf cascade de blessures à venir, il n’y a pas de problème. Tous nos joueurs sont en forme et satisfont nos attentes.</t>
  </si>
  <si>
    <t>Solange es zu keiner Verletzungswelle kommt, gibt es kein Problem. Alle unsere Spieler und Spielerinnen sind in Form und erfüllen unsere Erwartungen.</t>
  </si>
  <si>
    <t>A menos que surja una ola de lesiones, no habrá problema. Mis tenistas están en forma y cumplen con nuestras expectativas.</t>
  </si>
  <si>
    <t>A meno che non si verifichi un'ondata di infortuni, non ci sono problemi. Tutti i nostri giocatori sono in forma e soddisfano le nostre aspettative.</t>
  </si>
  <si>
    <t>除非遇到伤病潮，否则没问题。所有球员状态都还好，也达到了我们的预期。</t>
  </si>
  <si>
    <t>Пока не появится волна травм — всё хорошо. Все игроки в форме и соответствуют ожиданиям.</t>
  </si>
  <si>
    <t>A menos que haja uma onda de lesões, não há problema. Todas as nossas jogadoras estão em forma e atendem às nossas expectativas.</t>
  </si>
  <si>
    <t>ITW2_Q10_R2_2_M</t>
  </si>
  <si>
    <t>ITW2_Q10_R3_1_F</t>
  </si>
  <si>
    <t>Ultimately, all of our players want to participate in the largest tournaments, so even if that were preferable for me, it wouldn’t be quite so simple to arrange.</t>
  </si>
  <si>
    <t>Au final, tous les joueurs veulent participer aux plus grands tournois donc même si ça serait appréciable pour moi, ça ne serait pas si simple que ça.</t>
  </si>
  <si>
    <t>Letztendlich wollen alle unsere Spieler und Spielerinnen an den größten Turnieren teilnehmen. Selbst wenn es also wünschenswert für mich wäre, wäre es nicht ganz so einfach einzurichten.</t>
  </si>
  <si>
    <t>Al final, todos nuestros tenistas quieren participar en los torneos más importantes, así que aunque yo lo prefiriera, no sería algo tan sencillo.</t>
  </si>
  <si>
    <t>In definitiva, tutti i nostri giocatori vogliono partecipare ai tornei più grandi, quindi anche se fosse preferibile per me, non sarebbe così semplice organizzarlo.</t>
  </si>
  <si>
    <t>最终，所有球员都希望参加顶级赛事。即便我更希望有更多选择，也不太容易协调。</t>
  </si>
  <si>
    <t>В конечном счёте все хотят участвовать в крупных турнирах, так что, даже если бы я хотел иначе, устроить это непросто.</t>
  </si>
  <si>
    <t>No final das contas, todas as nossas jogadoras querem participar dos maiores torneios, então mesmo que isso fosse preferível para mim, não seria tão simples de organizar.</t>
  </si>
  <si>
    <t>ITW2_Q10_R3_1_M</t>
  </si>
  <si>
    <t>ITW2_Q10_R3_2_F</t>
  </si>
  <si>
    <t>Whatever happens, professional players don't like to rest. If I were to do that, I'd alienate my players.</t>
  </si>
  <si>
    <t>Quoi qu’il arrive les joueurs professionnels n’aiment pas se reposer, si je fonctionnais comme cela, je me mettrais mes joueurs à dos.</t>
  </si>
  <si>
    <t>Was auch immer passiert, Profispieler und Spielerinnen legen sich nicht gern auf die faule Haut. Wenn ich das machen würde, würde ich meine Spieler und Spielerinnen verstimmen.</t>
  </si>
  <si>
    <t>Pase lo que pase, a los tenistas profesionales no les gusta descansar. Si tuviera que hacerlo, enfadaría a mis tenistas.</t>
  </si>
  <si>
    <t>Qualunque cosa accada, ai giocatori professionisti non piace riposare. Se dovessi farlo, mi metterei contro i giocatori.</t>
  </si>
  <si>
    <t>无论如何，职业球员都不喜欢休息。如果我强迫他们休息，他们反而会不满。</t>
  </si>
  <si>
    <t>Как бы то ни было, профессионалы не любят отдыхать. Если я начну их заставлять, то просто настрою всех против себя.</t>
  </si>
  <si>
    <t>Aconteça o que acontecer, as jogadoras profissionais não gostam de descansar. Se eu fizesse isso, alienaria minhas jogadoras.</t>
  </si>
  <si>
    <t>ITW2_Q10_R3_2_M</t>
  </si>
  <si>
    <t>ITW2_Q10_R4_1_F</t>
  </si>
  <si>
    <t>There’s no doubt it would be nice to have a larger roster, but I trust my players wholeheartedly. If they need time off, I’ll give it to them.</t>
  </si>
  <si>
    <t>C’est sûr que ce serait génial d’avoir un effectif plus large mais j’ai une entière confiance en mes joueurs et s’ils ont besoin de repos je leur en offrirai.</t>
  </si>
  <si>
    <t>Zweifellos wäre ein größerer Kader schön, aber ich vertraue meinen Spielern und Spielerinnen durch und durch. Wenn sie eine Auszeit brauchen, bekommen sie sie von mir.</t>
  </si>
  <si>
    <t>No hay duda de que sería bueno tener una plantilla más amplia, pero confío plenamente en mis tenistas. Si necesitan descanso, se lo daré.</t>
  </si>
  <si>
    <t>Non c'è dubbio che sarebbe bello avere una rosa più ampia, ma mi fido con tutto il cuore dei miei giocatori. Se hanno bisogno di una pausa, gliela darò.</t>
  </si>
  <si>
    <t>阵容更大当然会更方便，但我完全信任球员。如果他们需要休息，我也会支持。</t>
  </si>
  <si>
    <t>Конечно, было бы неплохо иметь более широкую ротацию, но я полностью доверяю своим игрокам. Если им нужен отдых — я его дам.</t>
  </si>
  <si>
    <t>Não há dúvida de que seria bom ter um elenco maior, mas confio plenamente em minhas jogadoras. Se elas precisarem de tempo livre, eu darei a elas.</t>
  </si>
  <si>
    <t>ITW2_Q10_R4_1_M</t>
  </si>
  <si>
    <t>ITW2_Q10_R4_2_F</t>
  </si>
  <si>
    <t>I’d have more flexibility with a bigger squad, but I’m not what matters most here. My players’ health is the most important thing. If we had to skip a tournament to let the players rest, I wouldn't worry about it.</t>
  </si>
  <si>
    <t>J’aurais plus de flexibilité avec un effectif plus conséquent mais je ne suis pas le plus important ici, la santé de mes joueurs prime. S’il y a eu une semaine où nous devons manquer un tournoi pour faire reposer les joueurs, ça ne me pose pas de souci.</t>
  </si>
  <si>
    <t>Mit einem größeren Kader hätte ich mehr Flexibilität, das ist hierbei aber nicht das Wichtigste. Die Gesundheit meiner Spieler und Spielerinnen ist das Allerwichtigste. Wenn wir ein Turnier ausfallen lassen müssten, damit sie sich ausruhen können, wäre das für mich kein Problem.</t>
  </si>
  <si>
    <t>Tendría más flexibilidad con un equipo más amplio, pero no soy yo quien más importa aquí. La salud de mis tenistas es lo más importante. Si tuviéramos que saltarnos un torneo para que descansen, no me importaría.</t>
  </si>
  <si>
    <t>Avrei più flessibilità con una rosa più grande, ma non sono quello che conta di più qui. La salute dei miei giocatori è la cosa più importante. Se dovessimo saltare un torneo per far riposare i giocatori, non me ne preoccuperei.</t>
  </si>
  <si>
    <t>如果有更大的阵容，我会更灵活一些，但最重要的并不是我怎么想。球员的健康才是第一位的。要是得跳过一场比赛让他们休息，我也不会介意。</t>
  </si>
  <si>
    <t>С большим составом у меня было бы больше гибкости, но важно не это. Главное — здоровье игроков. Если придётся пропустить турнир ради отдыха, я не буду переживать.</t>
  </si>
  <si>
    <t>Eu teria mais flexibilidade com um elenco maior, mas o que importa aqui não sou eu. A saúde das minhas jogadoras é a coisa mais importante. Se tivéssemos que pular um torneio para deixar as jogadoras descansarem, eu não me preocuparia com isso.</t>
  </si>
  <si>
    <t>ITW2_Q10_R4_2_M</t>
  </si>
  <si>
    <t>ITW2_Q2_F</t>
  </si>
  <si>
    <t>Your team has had mixed results on hard surfaces. Are there any plans to invest in new courts and equipment to help alleviate this problem?</t>
  </si>
  <si>
    <t>Le bilan de votre équipe sur dur est mitigé, de nouveaux investissements au niveau des infrastructures sont-ils prévus ?</t>
  </si>
  <si>
    <t>Ihr Team hatte durchmischte Ergebnisse auf Hartplätzen. Gibt es Pläne, in neue Plätze und Ausrüstung zu investieren, um dieses Problem zu lösen?</t>
  </si>
  <si>
    <t>Tu equipo ha obtenido resultados irregulares en pista dura. ¿Hay planes para invertir en nuevos campos y equipamiento para contribuir a aliviar este problema?</t>
  </si>
  <si>
    <t>La sua squadra ha ottenuto risultati contrastanti sulle superfici dure. Sono previsti investimenti in nuovi campi e attrezzature per sopperire a questo problema?</t>
  </si>
  <si>
    <t>你们团队在硬地球场上的表现时好时坏。是否有计划投资建设新球场和购置新设备来帮助解决这个问题？</t>
  </si>
  <si>
    <t>У вашей команды были нестабильные результаты на харде. Планируете ли вы вложиться в новые корты или оборудование, чтобы улучшить ситуацию?</t>
  </si>
  <si>
    <t>Sua equipe teve resultados mistos em superfícies duras. Há planos para investir em novas quadras e equipamentos para ajudar a aliviar esse problema?</t>
  </si>
  <si>
    <t>ITW2_Q2_M</t>
  </si>
  <si>
    <t>ITW2_Q2_R1_1_F</t>
  </si>
  <si>
    <t>We’ll have to do something about these weak showings on this surface. We may need newer courts or simply more courts in general.</t>
  </si>
  <si>
    <t>Il va falloir remédier à ces faibles performances sur la surface, nous avons peut-être besoin de terrains plus récents ou de plus de terrains.</t>
  </si>
  <si>
    <t>Wir müssen etwas gegen die schwachen Leistungen auf diesem Belag tun. Wir brauchen vielleicht modernere Plätze oder einfach mehr Plätze im Allgemeinen.</t>
  </si>
  <si>
    <t>Vamos a tener que hacer algo con las pobres actuaciones sobre estas pistas. Es posible que necesitemos campos nuevos o, simplemente, más campos en general.</t>
  </si>
  <si>
    <t>Dovremo fare qualcosa per le prestazioni scarse su questa superficie. Potremmo aver bisogno di campi più nuovi o semplicemente di più campi in generale.</t>
  </si>
  <si>
    <t>我们确实得想办法解决在这种场地上的糟糕表现，也许需要更新的球场，或者干脆多建几个。</t>
  </si>
  <si>
    <t>Надо что-то делать с такими слабыми результатами на этом покрытии. Возможно, нам нужны новые корты или просто больше кортов.</t>
  </si>
  <si>
    <t>Teremos que fazer algo sobre essas atuações fracas nesta superfície. Podemos precisar de quadras mais novas ou simplesmente mais quadras em geral.</t>
  </si>
  <si>
    <t>ITW2_Q2_R1_1_M</t>
  </si>
  <si>
    <t>ITW2_Q2_R1_2_F</t>
  </si>
  <si>
    <t>Absolutely. An investment in new GreenSet courts is on the agenda.</t>
  </si>
  <si>
    <t>Tout à fait, un investissement sur de nouveaux terrains en Green Set est justement à l’ordre du jour.</t>
  </si>
  <si>
    <t>Absolut. Eine Investition in neue GreenSet-Plätze steht auf der Agenda.</t>
  </si>
  <si>
    <t>Efectivamente. Tenemos previsto invertir en nuevos campos de resina.</t>
  </si>
  <si>
    <t>Certo. Un investimento in nuovi campi GreenSet è all'ordine del giorno.</t>
  </si>
  <si>
    <t>当然。投资新的GreenSet球场已经提上议程。</t>
  </si>
  <si>
    <t>Конечно. Инвестиции в новые корты GreenSet уже запланированы.</t>
  </si>
  <si>
    <t>Absolutamente. Um investimento em novas quadras GreenSet está na pauta.</t>
  </si>
  <si>
    <t>ITW2_Q2_R1_2_M</t>
  </si>
  <si>
    <t>ITW2_Q2_R2_1_F</t>
  </si>
  <si>
    <t>I will be bringing this up with {[VAR_BOARD_DIRECTORY_FULLNAME]} to discuss the ideal course of action.</t>
  </si>
  <si>
    <t>Nous allons avoir des discussions avec {[VAR_BOARD_DIRECTORY_FULLNAME]} à ce sujet pour étudier les mesures à prendre.</t>
  </si>
  <si>
    <t>Ich werde das bei {[VAR_BOARD_DIRECTORY_FULLNAME]} ansprechen, um die ideale Vorgehensweise zu besprechen.</t>
  </si>
  <si>
    <t>Hablaré de esto con {[VAR_BOARD_DIRECTORY_FULLNAME]} para estudiar las medidas que se deben adoptar.</t>
  </si>
  <si>
    <t>Ne parlerò con {[VAR_BOARD_DIRECTORY_FULLNAME]} per discutere la linea d'azione ideale.</t>
  </si>
  <si>
    <t>我会将此事提交给{[VAR_BOARD_DIRECTORY_FULLNAME]}，商讨最佳行动方案。</t>
  </si>
  <si>
    <t>Я подниму этот вопрос перед {[VAR_BOARD_DIRECTORY_FULLNAME]}, чтобы обсудить лучший план действий.</t>
  </si>
  <si>
    <t>Vou abordar isso com {[VAR_BOARD_DIRECTORY_FULLNAME]} para discutir o curso de ação ideal.</t>
  </si>
  <si>
    <t>ITW2_Q2_R2_1_M</t>
  </si>
  <si>
    <t>ITW2_Q2_R2_2_F</t>
  </si>
  <si>
    <t>It’s important to ask the right questions. We weren’t in top form during this period. We might need new infrastructure.</t>
  </si>
  <si>
    <t>Il est important de se poser les bonnes questions, nous n’avons pas été bon durant cette période, peut-être que de nouvelles infrastructures sont nécessaires.</t>
  </si>
  <si>
    <t>Es ist wichtig, die richtigen Fragen zu stellen. Wir waren in dieser Phase nicht in Topform. Wir brauchen vielleicht neue Infrastruktur.</t>
  </si>
  <si>
    <t>Es importante hacer las preguntas correctas. No hemos estado en plena forma durante este período. Podríamos necesitar nuevas infraestructuras.</t>
  </si>
  <si>
    <t>È importante porre le domande giuste. Non eravamo al top della forma in questo periodo. Potremmo aver bisogno di nuove infrastrutture.</t>
  </si>
  <si>
    <t>提出正确的问题很重要。我们在这段时期状态并非最佳。我们可能需要新的基础设施。</t>
  </si>
  <si>
    <t>Нужно задать правильные вопросы. Мы были не в лучшей форме в этот период. Возможно, нужна новая инфраструктура.</t>
  </si>
  <si>
    <t>É importante fazer as perguntas certas. Não estávamos em nossa melhor forma durante este período. Podemos precisar de nova infraestrutura.</t>
  </si>
  <si>
    <t>ITW2_Q2_R2_2_M</t>
  </si>
  <si>
    <t>ITW2_Q2_R3_1_F</t>
  </si>
  <si>
    <t>We have all we need in terms of infrastructure. The players simply weren’t good enough. Don’t misunderstand me though. I’m not saying the coaching staff isn’t at fault here.</t>
  </si>
  <si>
    <t>Nous avons tout ce qu’il nous faut en termes d’infrastructures, les joueurs n’ont simplement pas été assez bon, attention je ne dis pas que le staff technique n’est pas en tort.</t>
  </si>
  <si>
    <t>Wir haben bereits alles, was wir in Bezug auf die Infrastruktur brauchen. Unsere Spieler und Spielerinnen waren einfach nicht gut genug. Verstehen Sie mich aber nicht falsch. Ich sage nicht, dass der Trainerstab hier keine Schuld trägt.</t>
  </si>
  <si>
    <t>Tenemos todo lo necesario en cuanto a infraestructuras. Sencillamente, los tenistas no han jugado lo suficientemente bien. Pero no me malinterpretéis. No digo que el cuerpo técnico no tenga su parte de culpa.</t>
  </si>
  <si>
    <t>Abbiamo tutto ciò di cui abbiamo bisogno in termini di infrastrutture. I giocatori semplicemente non sono stati abbastanza bravi. Non mi fraintendera però. Non sto dicendo che lo staff tecnico non sia colpevole.</t>
  </si>
  <si>
    <t>我们的基础设施已经足够。问题在于球员们不够出色。但请不要误解我的意思，我并不是说教练组就没有责任。</t>
  </si>
  <si>
    <t>С инфраструктурой у нас всё в порядке. Игроки просто сыграли недостаточно хорошо. Но не поймите неправильно — тренерский штаб тоже несёт ответственность.</t>
  </si>
  <si>
    <t>Temos tudo o que precisamos em termos de infraestrutura. As jogadoras simplesmente não foram boas o suficiente. Não me entenda mal, porém. Não estou dizendo que a comissão técnica não tem culpa aqui.</t>
  </si>
  <si>
    <t>ITW2_Q2_R3_1_M</t>
  </si>
  <si>
    <t>Temos tudo o que precisamos em termos de infraestrutura. Os jogadores simplesmente não foram bons o suficiente. Não me interpretem mal, porém. Não estou dizendo que a equipe técnica não tem culpa aqui.</t>
  </si>
  <si>
    <t>ITW2_Q2_R3_2_F</t>
  </si>
  <si>
    <t>Our preparation wasn’t up to par. That’s the main reason for this failure. For the moment, the infrastructure is fine, both qualitatively and quantitatively.</t>
  </si>
  <si>
    <t>La préparation a été mauvaise, c’est la principale raison de cet échec, les infrastructures sont pour l’instant assez qualitatives et quantitatives.</t>
  </si>
  <si>
    <t>Unsere Vorbereitungen waren nicht optimal. Das ist der Hauptgrund für unser Scheitern. Im Moment ist die Infrastruktur in Ordnung, sowohl qualitativ als auch quantitativ.</t>
  </si>
  <si>
    <t>Nuestra preparación no ha estado a la altura. Esa es la razón principal de este fracaso. Por el momento, las infraestructuras están bien, tanto cualitativa como cuantitativamente.</t>
  </si>
  <si>
    <t>La nostra preparazione non era all'altezza. Questa è la ragione principale di questo fallimento. Per il momento l'infrastruttura va bene, sia qualitativamente che quantitativamente.</t>
  </si>
  <si>
    <t>我们的准备工作不到位。这是这次失利的主要原因。就目前而言，我们的基础设施在质量和数量上都没有问题。</t>
  </si>
  <si>
    <t>Наша подготовка была недостаточно качественной — это главная причина неудачи. Пока инфраструктура полностью нас устраивает.</t>
  </si>
  <si>
    <t>Nossa preparação não foi adequada. Essa é a principal razão para este fracasso. Por enquanto, a infraestrutura está boa, tanto qualitativa quanto quantitativamente.</t>
  </si>
  <si>
    <t>ITW2_Q2_R3_2_M</t>
  </si>
  <si>
    <t>ITW2_Q2_R4_1_F</t>
  </si>
  <si>
    <t>I’d like to answer yes, however, it’s not in the budget for us at this time.</t>
  </si>
  <si>
    <t>J’aimerais vous répondre oui, cependant nous ne pouvons pas nous les offrir pour l’instant.</t>
  </si>
  <si>
    <t>Ich würde gerne mit „Ja“ antworten, aber das gibt unser Budget im Moment nicht her.</t>
  </si>
  <si>
    <t>Me gustaría responder que sí, pero en este momento no tenemos presupuesto.</t>
  </si>
  <si>
    <t>Vorrei rispondere di sì, tuttavia, al momento non è nel budget.</t>
  </si>
  <si>
    <t>我很想说“有这个计划”，但目前的预算不允许。</t>
  </si>
  <si>
    <t>Хотелось бы ответить «да», но в бюджете на это сейчас нет средств.</t>
  </si>
  <si>
    <t>Gostaria de responder sim, no entanto, não está no orçamento para nós neste momento.</t>
  </si>
  <si>
    <t>ITW2_Q2_R4_1_M</t>
  </si>
  <si>
    <t>ITW2_Q2_R4_2_F</t>
  </si>
  <si>
    <t>If we had a bigger budget, I’d be all for it, but unfortunately it’s not within our means right now.</t>
  </si>
  <si>
    <t>Si le budget était suffisant je n’hésiterais pas, malheureusement ce n’est pas dans nos moyens aujourd’hui.</t>
  </si>
  <si>
    <t>Hätten wir ein größeres Budget, wäre ich dafür, aber leider liegt das derzeit nicht im Bereich unserer Möglichkeiten.</t>
  </si>
  <si>
    <t>Si tuviéramos un presupuesto mayor, estaría totalmente de acuerdo, pero desgraciadamente está fuera de nuestras posibilidades en este momento.</t>
  </si>
  <si>
    <t>Se avessimo un budget maggiore, sarei a favore, ma sfortunatamente non è nelle nostre possibilità in questo momento.</t>
  </si>
  <si>
    <t>如果预算更宽裕，我肯定支持，但眼下确实力不从心。</t>
  </si>
  <si>
    <t>Если бы бюджет был больше, я бы полностью поддержал идею, но, увы, это не в наших возможностях.</t>
  </si>
  <si>
    <t>Se tivéssemos um orçamento maior, eu seria totalmente a favor, mas infelizmente não está ao nosso alcance agora.</t>
  </si>
  <si>
    <t>ITW2_Q2_R4_2_M</t>
  </si>
  <si>
    <t>ITW2_Q3_F</t>
  </si>
  <si>
    <t>{[VAR_TM_FULLNAME]} has been a sight to behold on hard surfaces. Is she in the running for top 8 by season’s end?</t>
  </si>
  <si>
    <t>{[VAR_TM_FULLNAME]} a été étincelante sur dur, peut-elle viser le top 8 à la race pour la fin de saison ?</t>
  </si>
  <si>
    <t>{[VAR_TM_FULLNAME]} hat auf Hartplätzen eine richtig gute Figur gemacht. Ist sie eine Kandidatin für die Top 8 am Saisonende?</t>
  </si>
  <si>
    <t>{[VAR_TM_FULLNAME]} ha sido un espectáculo digno de ver en pista dura. ¿Podrá alcanzar el Top 8 al final de la temporada?</t>
  </si>
  <si>
    <t>{[VAR_TM_FULLNAME]} è stata formidabile sulle superfici dure. È in lizza per la top 8 entro la fine della stagione?</t>
  </si>
  <si>
    <t>{[VAR_TM_FULLNAME]}在硬地上的表现令人惊艳。她是否有望在赛季末跻身前八？</t>
  </si>
  <si>
    <t>{[VAR_TM_FULLNAME]} великолепно выступает на харде. Есть ли у неё шансы войти в топ-8 к концу сезона?</t>
  </si>
  <si>
    <t>{[VAR_TM_FULLNAME]} tem sido um espetáculo nas quadras duras. Ela está na disputa pelo top 8 até o final da temporada?</t>
  </si>
  <si>
    <t>ITW2_Q3_M</t>
  </si>
  <si>
    <t>{[VAR_TM_FULLNAME]} has been a sight to behold on hard surfaces. Is he in the running for top 8 by season’s end?</t>
  </si>
  <si>
    <t>{[VAR_TM_FULLNAME]} a été étincelant sur dur, peut-il viser le top 8 à la race pour la fin de saison ?</t>
  </si>
  <si>
    <t>{[VAR_TM_FULLNAME]} hat auf Hartplätzen eine richtig gute Figur gemacht. Ist er ein Kandidat für die Top 8 am Saisonende?</t>
  </si>
  <si>
    <t>{[VAR_TM_FULLNAME]} è stato formidabile sulle superfici dure. È in lizza per la top 8 entro la fine della stagione?</t>
  </si>
  <si>
    <t>{[VAR_TM_FULLNAME]}在硬地上的表现令人惊艳。他是否有望在赛季末跻身前八？</t>
  </si>
  <si>
    <t>{[VAR_TM_FULLNAME]} великолепно выступает на харде. Есть ли у него шансы войти в топ-8 к концу сезона?</t>
  </si>
  <si>
    <t>{[VAR_TM_FULLNAME]} tem sido um espetáculo nas quadras duras. Ele está na disputa pelo top 8 até o final da temporada?</t>
  </si>
  <si>
    <t>ITW2_Q3_R1_1_F</t>
  </si>
  <si>
    <t>That’s the goal in any case. Not participating in the Finals would be a failure for {[VAR_TM_FULLNAME]} and the academy.</t>
  </si>
  <si>
    <t>C’est en tout cas l’objectif, ne pas participer aux Finals serait un échec pour {[VAR_TM_FULLNAME]} et pour l’académie.</t>
  </si>
  <si>
    <t>Das ist auf jeden Fall das Ziel. Nicht an den Finals teilzunehmen, wäre ein Misserfolg für {[VAR_TM_FULLNAME]} und die Akademie.</t>
  </si>
  <si>
    <t>Bueno, ese es el objetivo. No participar en el Finals sería un fracaso para {[VAR_TM_FULLNAME]} y para la escuela.</t>
  </si>
  <si>
    <t>Questo è l'obiettivo in ogni caso. Non partecipare al Finals sarebbe un fallimento per {[VAR_TM_FULLNAME]} e l'accademia.</t>
  </si>
  <si>
    <t>那当然是目标。如果{[VAR_TM_FULLNAME]}没能进入年终总决赛，对她本人和学院来说都是失败。</t>
  </si>
  <si>
    <t>Это в любом случае наша цель. Отсутствие на Финалах было бы провалом — и для {[VAR_TM_FULLNAME]}, и для академии.</t>
  </si>
  <si>
    <t>Esse é o objetivo em qualquer caso. Não participar das Finais seria um fracasso para {[VAR_TM_FULLNAME]} e para a academia.</t>
  </si>
  <si>
    <t>ITW2_Q3_R1_1_M</t>
  </si>
  <si>
    <t>那当然是目标。如果{[VAR_TM_FULLNAME]}没能进入年终总决赛，对他本人和学院来说都是失败。</t>
  </si>
  <si>
    <t>ITW2_Q3_R1_2_F</t>
  </si>
  <si>
    <t>The question isn’t can she aim for it: she must aim for it! She has to participate in the Finals tournament to challenge the best players and confirm her status.</t>
  </si>
  <si>
    <t>Ce n’est pas qu’elle peut le viser, elle doit le viser ! Elle doit participer au tournoi Finals pour se confronter aux meilleures et confirmer son statut.</t>
  </si>
  <si>
    <t>Die Frage, ob sie darauf zusteuern soll, stellt sich gar nicht. Sie muss darauf zusteuern! Sie muss am Finals-Turnier teilnehmen, um sich mit den besten Spielerinnen zu messen und ihren Status zu bestätigen.</t>
  </si>
  <si>
    <t>La cuestión no es si ella debería aspirar a eso: ¡por supuesto que sí! Tiene que participar en el Finals para desafiar a las mejores tenistas y reafirmar su estatus.</t>
  </si>
  <si>
    <t>La domanda non è se può mirare a questo: deve mirare a questo! Deve partecipare al torneo Finals per sfidare le migliori giocatrici e confermare il suo status.</t>
  </si>
  <si>
    <t>问题不是“能不能冲击前八”，而是“必须冲击前八”！她必须参加总决赛，与最强的对手过招，巩固自己的地位。</t>
  </si>
  <si>
    <t>Вопрос не в том, может ли она этого добиться — она обязана к этому стремиться! Нужно попасть на Финалы, чтобы бросить вызов лучшим и подтвердить свой статус.</t>
  </si>
  <si>
    <t>A questão não é se ela pode almejar isso: ela tem que almejar! Ela tem que participar do torneio das Finais para desafiar as melhores jogadoras e confirmar seu status.</t>
  </si>
  <si>
    <t>ITW2_Q3_R1_2_M</t>
  </si>
  <si>
    <t>The question isn’t can he aim for it: he must aim for it! He has to participate in the Finals tournament to challenge the best players and confirm his status.</t>
  </si>
  <si>
    <t>Ce n’est pas qu’il peut le viser, il doit le viser ! Il doit participer au tournoi Finals pour se confronter aux meilleurs et confirmer son statut.</t>
  </si>
  <si>
    <t>Die Frage, ob er darauf zusteuern soll, stellt sich gar nicht. Er muss darauf zusteuern! Er muss am Finals-Turnier teilnehmen, um sich mit den besten Spielern zu messen und seinen Status zu bestätigen.</t>
  </si>
  <si>
    <t>La cuestión no es si él debería aspirar a eso: ¡por supuesto que sí! Tiene que participar en el Finals para desafiar a los mejores tenistas y reafirmar su estatus.</t>
  </si>
  <si>
    <t>La domanda non è se può mirare a questo: deve mirare a questo! Deve partecipare al torneo Finals per sfidare i migliori giocatori e confermare il suo status.</t>
  </si>
  <si>
    <t>问题不是“能不能冲击前八”，而是“必须冲击前八”！他必须参加总决赛，与最强的对手过招，巩固自己的地位。</t>
  </si>
  <si>
    <t>Вопрос не в том, может ли он этого добиться — он обязан к этому стремиться! Нужно попасть на Финалы, чтобы бросить вызов лучшим и подтвердить свой статус.</t>
  </si>
  <si>
    <t>A questão não é se ele pode almejar isso: ele tem que almejar! Ele tem que participar do torneio das Finais para desafiar os melhores jogadores e confirmar seu status.</t>
  </si>
  <si>
    <t>ITW2_Q3_R2_1_F</t>
  </si>
  <si>
    <t>She’s welcome to give it a go. It’ll be a tough fight, but she’s one of the best players in the world, and it’s a goal of her.</t>
  </si>
  <si>
    <t>Bien sûr qu’elle peut y croire, la lutte sera rude mais elle fait partie des toutes meilleurss joueuses au monde et c’est l’un de ses objectifs.</t>
  </si>
  <si>
    <t>Sie kann es gerne versuchen. Es wird ein harter Kampf, aber sie ist eine der besten Spielerinnen der Welt, und es ist eines ihrer Ziele.</t>
  </si>
  <si>
    <t>Estaremos encantados de que lo intente. Va a ser una lucha difícil, pero es una de las mejores tenistas del mundo y esa es su meta.</t>
  </si>
  <si>
    <t>Ci può provare. Sarà una lotta dura, ma è una delle migliori giocatrici al mondo, ed è un suo obiettivo.</t>
  </si>
  <si>
    <t>她当然会全力以赴。这将是一场硬仗，但她是世界上最出色的选手之一，这也是她的目标。</t>
  </si>
  <si>
    <t>Она вполне может попробовать. Борьба будет тяжёлой, но она — одна из лучших в мире, и это её цель.</t>
  </si>
  <si>
    <t>Ela é bem-vinda a tentar. Será uma luta difícil, mas ela é uma das melhores jogadoras do mundo, e é um objetivo dela.</t>
  </si>
  <si>
    <t>ITW2_Q3_R2_1_M</t>
  </si>
  <si>
    <t>He’s welcome to give it a go. It’ll be a tough fight, but he’s one of the best players in the world, and it’s a goal of his.</t>
  </si>
  <si>
    <t>Bien sûr qu’il peut y croire, la lutte sera rude mais il fait partie des tous meilleurs joueurs au monde et c’est l’un de ses objectifs.</t>
  </si>
  <si>
    <t>Er kann es gerne versuchen. Es wird ein harter Kampf, aber er ist einer der besten Spieler der Welt, und es ist eines seiner Ziele.</t>
  </si>
  <si>
    <t>Estaremos encantados de que lo intente. Va a ser una lucha difícil, pero es uno de los mejores tenistas del mundo y esa es su meta.</t>
  </si>
  <si>
    <t>Ci può provare. È uno dei migliori giocatori al mondo ed è un suo obiettivo.</t>
  </si>
  <si>
    <t>他当然会全力以赴。这将是一场硬仗，但他是世界上最出色的选手之一，这也是他的目标。</t>
  </si>
  <si>
    <t>Он вполне может попробовать. Борьба будет тяжёлой, но он — один из лучших в мире, и это его цель.</t>
  </si>
  <si>
    <t>Ele é bem-vindo a tentar. Será uma luta difícil, mas ele é um dos melhores jogadores do mundo, e é um objetivo dele.</t>
  </si>
  <si>
    <t>ITW2_Q3_R2_2_F</t>
  </si>
  <si>
    <t>Of course. She’ll give it her all to be in the top 8 at the end of the season. She’s one of the players in the running for it.</t>
  </si>
  <si>
    <t>Absolument, elle va tout faire pour être dans le top 8 en fin de saison, elle est parmi les joueuses qui y prétendent.</t>
  </si>
  <si>
    <t>Natürlich. Sie wird alles geben, um am Ende der Saison unter den Top 8 zu sein. Sie ist eine der Spielerinnen, für die dies greifbar ist.</t>
  </si>
  <si>
    <t>Por supuesto. Va a darlo todo para estar entre las ocho mejores al final de la temporada. Es una de las tenistas en la carrera para lograrlo.</t>
  </si>
  <si>
    <t>Ma certo. Darà il massimo per essere tra le prime 8 alla fine della stagione. È una delle giocatrici in lizza.</t>
  </si>
  <si>
    <t>当然。她会尽全力在赛季末跻身前八，她绝对有这个实力。</t>
  </si>
  <si>
    <t>Разумеется. Она сделает всё, чтобы закончить сезон в топ-8. Она — одна из претенденток.</t>
  </si>
  <si>
    <t>Claro. Ela dará o seu melhor para estar entre as 8 melhores no final da temporada. Ela é uma das jogadoras na disputa.</t>
  </si>
  <si>
    <t>ITW2_Q3_R2_2_M</t>
  </si>
  <si>
    <t>Of course. He’ll give it his all to be in the top 8 at the end of the season. He’s one of the players in the running for it.</t>
  </si>
  <si>
    <t>Absolument, il va tout faire pour être dans le top 8 en fin de saison, il est parmi les joueurs qui y prétendent.</t>
  </si>
  <si>
    <t>Natürlich. Er wird alles geben, um am Ende der Saison unter den Top 8 zu sein. Er ist einer der Spieler, für die dies greifbar ist.</t>
  </si>
  <si>
    <t>Por supuesto. Va a darlo todo para estar entre los ocho mejores al final de la temporada. Es uno de los tenistas en la carrera para lograrlo.</t>
  </si>
  <si>
    <t>Ma certo. Darà il massimo per essere tra i primi 8 alla fine della stagione. È uno dei giocatori in lizza.</t>
  </si>
  <si>
    <t>当然。他会尽全力在赛季末跻身前八，他绝对有这个实力。</t>
  </si>
  <si>
    <t>Разумеется. Он сделает всё, чтобы закончить сезон в топ-8. Он — один из претендентов.</t>
  </si>
  <si>
    <t>Claro. Ele dará o seu melhor para estar entre os 8 melhores no final da temporada. Ele é um dos jogadores na disputa.</t>
  </si>
  <si>
    <t>ITW2_Q3_R3_1_F</t>
  </si>
  <si>
    <t>That would be asking for a lot. Barring a few exceptional showings, {[VAR_TM_FIRSTNAME]} risks falling a tad short.</t>
  </si>
  <si>
    <t>Ça va être très compliqué, à moins de performances exceptionnelles cela risque d’être trop juste pour {[VAR_TM_FIRSTNAME]}.</t>
  </si>
  <si>
    <t>Das wäre doch schon etwas viel verlangt. Abgesehen von ein paar außergewöhnlichen Leistungen besteht die Gefahr, dass {[VAR_TM_FIRSTNAME]} insgesamt daran scheitert.</t>
  </si>
  <si>
    <t>Eso sería mucho pedir. Salvo por algunas actuaciones excepcionales, queda un poco fuera del alcance de {[VAR_TM_FIRSTNAME]}.</t>
  </si>
  <si>
    <t>Sarebbe chiedere troppo . Salvo alcune prestazioni eccezionali, {[VAR_TM_FIRSTNAME]} rischia di non essere all'altezza.</t>
  </si>
  <si>
    <t>这要求有点高。除非有几场特别出色的发挥，否则{[VAR_TM_FIRSTNAME]}否则恐怕还是差那么一点。</t>
  </si>
  <si>
    <t>Это слишком высокий запрос. Без нескольких выдающихся выступлений {[VAR_TM_FIRSTNAME]} может немного не дотянуть.</t>
  </si>
  <si>
    <t>Isso seria pedir muito. Exceto por algumas atuações excepcionais, {[VAR_TM_FIRSTNAME]} corre o risco de ficar um pouco aquém.</t>
  </si>
  <si>
    <t>ITW2_Q3_R3_1_M</t>
  </si>
  <si>
    <t>ITW2_Q3_R3_2_F</t>
  </si>
  <si>
    <t>You can’t help but dream, but our opponents might still be a notch above {[VAR_KEY_TM_FIRSTNAME]}.</t>
  </si>
  <si>
    <t>Il ne faut pas s’interdire de rêver mais nos concurrents sont peut-être encore un cran au-dessus de {[VAR_KEY_TM_FIRSTNAME]}.</t>
  </si>
  <si>
    <t>Wir können natürlich träumen, aber unsere Gegnerinnen sind möglicherweise eine Klasse besser als .</t>
  </si>
  <si>
    <t>No se puede evitar soñar, pero puede que {[VAR_KEY_TM_FIRSTNAME]} esté un poco por debajo de su competencia.</t>
  </si>
  <si>
    <t>Non puoi fare a meno di sognare, ma i nostri avversari potrebbero essere ancora un gradino sopra {[VAR_KEY_TM_FIRSTNAME]}.</t>
  </si>
  <si>
    <t>梦想总是要有的，但对手可能还是略胜{[VAR_KEY_TM_FIRSTNAME]}一筹。</t>
  </si>
  <si>
    <t>Мечтать, конечно, можно, но соперницы всё ещё могут быть на ступень выше {[VAR_KEY_TM_FIRSTNAME]}.</t>
  </si>
  <si>
    <t>Não se pode deixar de sonhar, mas nossos oponentes ainda podem ser um degrau acima de {[VAR_KEY_TM_FIRSTNAME]}.</t>
  </si>
  <si>
    <t>ITW2_Q3_R3_2_M</t>
  </si>
  <si>
    <t>Wir können natürlich träumen, aber unsere Gegner sind möglicherweise eine Klasse besser als {[VAR_KEY_TM_FIRSTNAME]}.</t>
  </si>
  <si>
    <t>Мечтать, конечно, можно, но соперники всё ещё могут быть на ступень выше {[VAR_KEY_TM_FIRSTNAME]}.</t>
  </si>
  <si>
    <t>ITW2_Q3_R4_1_F</t>
  </si>
  <si>
    <t>That’s not what we’re aiming for at this time. We’ll take the matches as they come and see where we’re at the end of the season.</t>
  </si>
  <si>
    <t>Ce n’est pas dans nos objectifs, nous prenons les matchs comme ils viennent et ferons les comptes en fin de saison.</t>
  </si>
  <si>
    <t>Das ist nicht das Ziel, das wir derzeit anstreben. Wir lassen die Spiele auf uns zukommen und schauen, wo wir am Ende der Saison stehen.</t>
  </si>
  <si>
    <t>Eso no es lo que pretendemos en este momento. Nos tomaremos los partidos como vengan y veremos dónde estamos al final de la temporada.</t>
  </si>
  <si>
    <t>Non è quello a cui miriamo in questo momento. Prenderemo le partite man mano che verranno e vedremo a che punto siamo alla fine della stagione.</t>
  </si>
  <si>
    <t>目前这不是我们的目标。我们会一场一场地打比赛，等到赛季结束时再看结果。</t>
  </si>
  <si>
    <t>Это сейчас не наша цель. Мы будем играть матч за матчем и посмотрим, где окажемся в конце сезона.</t>
  </si>
  <si>
    <t>Não é isso que estamos almejando neste momento. Pegaremos os jogos como eles vêm e veremos onde estaremos no final da temporada.</t>
  </si>
  <si>
    <t>ITW2_Q3_R4_1_M</t>
  </si>
  <si>
    <t>ITW2_Q3_R4_2_F</t>
  </si>
  <si>
    <t>{[VAR_TM_FIRSTNAME]} isn’t thinking about it. She plays each tournament to win, but the rankings only reflect her results, so there’s no calculation to do.</t>
  </si>
  <si>
    <t>{[VAR_TM_FIRSTNAME]} n’y pense pas, elle joue chaque tournoi pour le gagner mais le classement ne dépend que de ses résultats alors il n’y a pas de calcul à faire.</t>
  </si>
  <si>
    <t>{[VAR_TM_FIRSTNAME]} denkt nicht darüber nach. Sie spielt jedes Turnier auf Sieg, aber die Rangliste spiegelt nur ihre Ergebnisse wider, es steht also keine Berechnung an.</t>
  </si>
  <si>
    <t>{[VAR_TM_FIRSTNAME]} no piensa en eso. Juega cada torneo para ganar y la clasificación no hace más que reflejar sus resultados, por lo que no hay cálculo alguno que hacerse.</t>
  </si>
  <si>
    <t>{[VAR_TM_FIRSTNAME]} non ci sta pensando. Gioca ogni torneo per vincere, ma le classifiche riflettono solo i suoi risultati, quindi non ci sono calcoli da fare.</t>
  </si>
  <si>
    <t>{[VAR_TM_FIRSTNAME]}没有考虑这个。她参加每项比赛都是为了获胜，但排名只是结果的反映，所以无需刻意计算。</t>
  </si>
  <si>
    <t>{[VAR_TM_FIRSTNAME]} об этом не думает. Она играет каждый турнир, чтобы победить, а рейтинг лишь отражает результаты — никаких расчётов тут нет.</t>
  </si>
  <si>
    <t>{[VAR_TM_FIRSTNAME]} não está pensando nisso. Ela joga cada torneio para vencer, mas o ranking reflete apenas seus resultados, então não há cálculo a fazer.</t>
  </si>
  <si>
    <t>ITW2_Q3_R4_2_M</t>
  </si>
  <si>
    <t>{[VAR_TM_FIRSTNAME]} isn’t thinking about it. He plays each tournament to win, but the rankings only reflect his results, so there’s no calculation to do.</t>
  </si>
  <si>
    <t>{[VAR_TM_FIRSTNAME]} n’y pense pas, il joue chaque tournoi pour le gagner mais le classement ne dépend que de ses résultats alors il n’y a pas de calcul à faire.</t>
  </si>
  <si>
    <t>{[VAR_TM_FIRSTNAME]} denkt nicht darüber nach. Erspielt jedes Turnier auf Sieg, aber die Rangliste spiegelt nur seine Ergebnisse wider, es steht also keine Berechnung an.</t>
  </si>
  <si>
    <t>{[VAR_TM_FIRSTNAME]} об этом не думает. Он играет каждый турнир, чтобы победить, а рейтинг лишь отражает результаты — никаких расчётов тут нет.</t>
  </si>
  <si>
    <t>{[VAR_TM_FIRSTNAME]} não está pensando nisso. Ele joga cada torneio para vencer, mas o ranking reflete apenas seus resultados, então não há cálculo a fazer.</t>
  </si>
  <si>
    <t>ITW2_Q4_F</t>
  </si>
  <si>
    <t>Your entire team performed well this season, but do you believe that your roster may be too specialized on the hard courts?</t>
  </si>
  <si>
    <t>Toute votre équipe a été performante cette saison, ne croyez-vous pas que votre effectif est trop spécialisé sur le dur ?</t>
  </si>
  <si>
    <t>Ihr gesamtes Team war diese Saison sehr stark, aber glauben Sie, dass Ihr Team zu sehr auf Hartplätze spezialisiert ist?</t>
  </si>
  <si>
    <t>Todo tu equipo se ha desenvuelto bien esta temporada, pero ¿crees que tu plantilla podría estar demasiado especializada en pista dura?</t>
  </si>
  <si>
    <t>Tutta la tua squadra si è comportata bene in questa stagione, ma crede che l'organico possa essere troppo specializzato sui campi in cemento?</t>
  </si>
  <si>
    <t>您的整个团队本赛季表现不错，但您是否认为您的团队可能过于偏重硬地球场了？</t>
  </si>
  <si>
    <t>Вся ваша команда отлично выступила в этом сезоне, но не слишком ли она заточена под хард?</t>
  </si>
  <si>
    <t>Toda a sua equipe teve um bom desempenho nesta temporada, mas você acredita que seu elenco pode ser muito especializado nas quadras duras?</t>
  </si>
  <si>
    <t>ITW2_Q4_M</t>
  </si>
  <si>
    <t>ITW2_Q4_R1_1_F</t>
  </si>
  <si>
    <t>We’re not going to beat ourselves up for performing well on one surface. It’s useless to jump to these sorts of conclusions before having played on clay and grass.</t>
  </si>
  <si>
    <t>On ne va pas se priver d’être performant sur une surface, il ne sert à rien de faire ce genre de conclusion avant d’avoir joué sur terre et gazon.</t>
  </si>
  <si>
    <t>Wir sehen es nicht als negativ an, dass wir auf einem bestimmten Belag besonders gut abschneiden. Solche Schlüsse zu ziehen ist sinnlos, solange man nicht auch auf Sand und Rasen gespielt hat.</t>
  </si>
  <si>
    <t>No nos vamos a mortificar ahora por tener buenos resultados en una superficie. De nada sirve llegar a este tipo de conclusiones antes de haber jugado en tierra batida y hierba.</t>
  </si>
  <si>
    <t>Non abbiamo intenzione di giustificarci per esserci comportati bene su una superficie. È inutile saltare a queste conclusioni prima di aver giocato su terra battuta e erba.</t>
  </si>
  <si>
    <t>不会因为某个场地表现好就责备自己。现在下结论还太早，等打完红土和草地再看吧。</t>
  </si>
  <si>
    <t>Мы не собираемся корить себя за успех на одной поверхности. Нет смысла делать выводы до того, как мы сыграем на грунте и траве.</t>
  </si>
  <si>
    <t>Não vamos nos culpar por ter um bom desempenho em uma superfície. É inútil tirar conclusões apressadas antes de jogar em saibro e grama.</t>
  </si>
  <si>
    <t>ITW2_Q4_R1_1_M</t>
  </si>
  <si>
    <t>ITW2_Q4_R1_2_F</t>
  </si>
  <si>
    <t>You can ask me that again if her performance in the next two periods isn’t at the same level. For the time being, we’re savoring our success!</t>
  </si>
  <si>
    <t>Vous pourrez me poser ce genre de question si les performances des deux prochaines périodes ne suivent pas, pour l’instant savourons notre réussite !</t>
  </si>
  <si>
    <t>Das können Sie mich noch einmal fragen, wenn ihre Leistung in den nächsten beiden Perioden nicht auf dem gleichen Niveau ist. Vorerst genießen wir unseren Erfolg!</t>
  </si>
  <si>
    <t>Vuelve a preguntármelo si los resultados en los próximos dos períodos no están al mismo nivel. ¡De momento, estamos saboreando nuestro éxito!</t>
  </si>
  <si>
    <t>Me lo chieda di nuovo se la sua performance nei prossimi due periodi non è allo stesso livello. Per il momento stiamo assaporando il successo!</t>
  </si>
  <si>
    <t>如果接下来两个阶段的表现不如现在再来问我吧。目前我们正享受胜利的喜悦。</t>
  </si>
  <si>
    <t>Спросите меня об этом снова, если её результаты в следующих двух периодах окажутся хуже. Пока же мы наслаждаемся успехом!</t>
  </si>
  <si>
    <t>Você pode me perguntar isso novamente se o desempenho dela nos próximos dois períodos não for do mesmo nível. Por enquanto, estamos saboreando nosso sucesso!</t>
  </si>
  <si>
    <t>ITW2_Q4_R1_2_M</t>
  </si>
  <si>
    <t>You can ask me that again if his performance in the next two periods isn’t at the same level. For the time being, we’re savoring our success!</t>
  </si>
  <si>
    <t>Das können Sie mich noch einmal fragen, wenn seine Leistung in den nächsten beiden Perioden nicht auf dem gleichen Niveau ist. Vorerst genießen wir unseren Erfolg!</t>
  </si>
  <si>
    <t>Спросите меня об этом снова, если его результаты в следующих двух периодах окажутся хуже. Пока же мы наслаждаемся успехом!</t>
  </si>
  <si>
    <t>Você pode me perguntar isso novamente se o desempenho dele nos próximos dois períodos não for do mesmo nível. Por enquanto, estamos saboreando nosso sucesso!</t>
  </si>
  <si>
    <t>ITW2_Q4_R2_1_F</t>
  </si>
  <si>
    <t>That’s a risk we took as we built up this team, but I’m sure we’ll perform just as well in the coming months.</t>
  </si>
  <si>
    <t>C’est un risque que nous avons pris en construisant l’effectif mais je suis sûr que nous serons aussi performants dans les mois qui viennent.</t>
  </si>
  <si>
    <t>Dieses Risiko sind wir eingegangen, als wir dieses Team aufgebaut haben. Ich bin aber sicher, dass wir in den nächsten Monaten genauso gut abschneiden werden.</t>
  </si>
  <si>
    <t>Es un riesgo que asumimos al formar este equipo, pero no me cabe duda de que lo haremos igual de bien en los próximos meses.</t>
  </si>
  <si>
    <t>Questo è un rischio che abbiamo corso per creare questa squadra, ma sono sicuro che giocheremo altrettanto bene nei prossimi mesi.</t>
  </si>
  <si>
    <t>这确实是我们组队时承担的风险之一，但我相信接下来的几个月我们同样能打出好成绩。</t>
  </si>
  <si>
    <t>Это был риск, на который мы сознательно пошли, формируя команду, но я уверен, что в ближайшие месяцы мы выступим не хуже.</t>
  </si>
  <si>
    <t>Esse é um risco que corremos ao montar esta equipe, mas tenho certeza de que teremos um desempenho igualmente bom nos próximos meses.</t>
  </si>
  <si>
    <t>ITW2_Q4_R2_1_M</t>
  </si>
  <si>
    <t>ITW2_Q4_R2_2_F</t>
  </si>
  <si>
    <t>You’re right to ask. I’m sure that our players can perform on any type of surface.</t>
  </si>
  <si>
    <t>Vous avez raison de vous poser la question, pour ma part je suis convaincu que nos joueurs n’ont pas qu’une surface où performer.</t>
  </si>
  <si>
    <t>Ihre Frage ist berechtigt. Ich bin sicher, dass unsere Spieler und Spielerinnen auf jedem Belag spielen können.</t>
  </si>
  <si>
    <t>Me encanta que me hagas esa pregunta. No tengo duda alguna de que mis tenistas pueden hacerlo bien en cualquier tipo de pista.</t>
  </si>
  <si>
    <t>Ha ragione a chiedere. Sono sicuro che le nostre giocatrici possono giocare su qualsiasi tipo di superficie.</t>
  </si>
  <si>
    <t>你的问题很有道理，但我相信我们的球员能适应任何场地。</t>
  </si>
  <si>
    <t>Вопрос справедливый. Я уверен, что наши игроки могут хорошо выступать на любом покрытии.</t>
  </si>
  <si>
    <t>Você tem razão em perguntar. Tenho certeza de que nossas jogadoras podem ter um bom desempenho em qualquer tipo de superfície.</t>
  </si>
  <si>
    <t>ITW2_Q4_R2_2_M</t>
  </si>
  <si>
    <t>Ha ragione a chiedere. Sono sicuro che i nostri giocatori possono giocare su qualsiasi tipo di superficie.</t>
  </si>
  <si>
    <t>Você tem razão em perguntar. Tenho certeza de que nossos jogadores podem ter um bom desempenho em qualquer tipo de superfície.</t>
  </si>
  <si>
    <t>ITW2_Q4_R3_1_F</t>
  </si>
  <si>
    <t>We were well-aware going in, but we preferred taking on players who are highly-competitive on hard courts rather than taking on players who are average at best on both clay and grass.</t>
  </si>
  <si>
    <t>Nous le savions déjà mais nous avons préféré prendre des joueurs très performants sur dur plutôt que de prendre des joueurs moyens sur terre battue ou herbe.</t>
  </si>
  <si>
    <t>Das war uns schon von Vornherein bewusst, aber uns war es lieber, Spieler und Spielerinnen zu engagieren, die auf Hartplatz sehr gut spielen, anstatt auf jene zu setzen, die auf Sand und Rasen maximal durchschnittlich sind.</t>
  </si>
  <si>
    <t>Éramos muy conscientes de ello, pero preferimos enfrentarnos a tenistas muy competitivos en campos duros en vez de a otros de menor nivel en tierra batida o en hierba.</t>
  </si>
  <si>
    <t>Lo sapevamo bene, ma abbiamo preferito sfidare giocatrice altamente competitive sui campi in cemento piuttosto che contro giocatrici che sono al massimo nella media sia su terra battuta che su erba.</t>
  </si>
  <si>
    <t>我们早就意识到这个问题了，不过我们宁愿选择那些在硬地上极具竞争力的球员，也不想找在红土和草地上都平平无奇的选手。</t>
  </si>
  <si>
    <t>Мы прекрасно понимали, на что идём, но предпочли игроков, которые сильны на харде, plutôt que средних игроков на грунте или траве.</t>
  </si>
  <si>
    <t>Estávamos bem cientes disso, mas preferimos enfrentar jogadoras que são altamente competitivas em quadras duras em vez de enfrentar jogadoras que são medianas em saibro e grama.</t>
  </si>
  <si>
    <t>ITW2_Q4_R3_1_M</t>
  </si>
  <si>
    <t>Lo sapevamo bene, ma abbiamo preferito sfidare giocatori altamente competitivi sui campi in cemento piuttosto che contro giocatori che sono al massimo nella media sia su terra battuta che su erba.</t>
  </si>
  <si>
    <t>Estávamos bem cientes disso, mas preferimos enfrentar jogadores que são altamente competitivos em quadras duras em vez de enfrentar jogadores que são medianos em saibro e grama.</t>
  </si>
  <si>
    <t>ITW2_Q4_R3_2_F</t>
  </si>
  <si>
    <t>It was either that or second-tier players who are specialized on another surface. We made our choice.</t>
  </si>
  <si>
    <t>C’était ça ou des joueurs de seconde zone spécialisés sur une autre surface, nous avons fait notre choix.</t>
  </si>
  <si>
    <t>Wir hatten die Wahl, entweder das oder zweitklassige Spieler und Spielerinnen, die sich auf einen anderen Belag spezialisiert haben. Wir haben unsere Wahl getroffen.</t>
  </si>
  <si>
    <t>Era eso o enfrentarse a tenistas de segundo nivel especializados en otra pista. Fue nuestra elección.</t>
  </si>
  <si>
    <t>O quello o giocatori medi specializzati su un'altra superficie. Abbiamo fatto la nostra scelta.</t>
  </si>
  <si>
    <t>要么选择那样的球员，要么只能找在其他场地表现一般的二线选手。我们已经做出了选择。</t>
  </si>
  <si>
    <t>Либо так, либо игроки второго эшелона, специализирующиеся на других покрытиях. Мы сделали свой выбор.</t>
  </si>
  <si>
    <t>Era isso ou jogadoras de segunda linha especializadas em outra superfície. Fizemos nossa escolha.</t>
  </si>
  <si>
    <t>ITW2_Q4_R3_2_M</t>
  </si>
  <si>
    <t>Era isso ou jogadores de segunda linha especializados em outra superfície. Fizemos nossa escolha.</t>
  </si>
  <si>
    <t>ITW2_Q4_R4_1_F</t>
  </si>
  <si>
    <t>There are new recruits lined up to play on clay and grass for the next season.</t>
  </si>
  <si>
    <t>De nouvelles recrues pour l’ocre et le gazon sont prévues pour la saison prochaine.</t>
  </si>
  <si>
    <t>Für die nächste Saison haben wir schon neue Spieler und Spielerinnen, die auf Sand und Rasen spielen werden.</t>
  </si>
  <si>
    <t>Hay nuevas incorporaciones pensadas para jugar en tierra batida y hierba durante la próxima temporada.</t>
  </si>
  <si>
    <t>Ci sono nuovi talenti pronti per giocare su terra battuta e erba per la prossima stagione.</t>
  </si>
  <si>
    <t>我们已经为下赛季招募了几名擅长红土和草地的新人。</t>
  </si>
  <si>
    <t>У нас уже есть новички, которые укрепят команду на грунте и траве в следующем сезоне.</t>
  </si>
  <si>
    <t>Há novas recrutas prontas para jogar em saibro e grama na próxima temporada.</t>
  </si>
  <si>
    <t>ITW2_Q4_R4_1_M</t>
  </si>
  <si>
    <t>Há novos recrutas prontos para jogar em saibro e grama na próxima temporada.</t>
  </si>
  <si>
    <t>ITW2_Q4_R4_2_F</t>
  </si>
  <si>
    <t>Don’t worry. We’re going to round out our roster for the other surfaces for next season.</t>
  </si>
  <si>
    <t>Ne vous inquiétez pas, nous allons étoffer notre effectif pour les autres surfaces en vue de la saison prochaine.</t>
  </si>
  <si>
    <t>Keine Sorge. Für die nächste Saison werden wir unseren Kader so vervollständigen, dass wir auch für die anderen Beläge genug Spieler und Spielerinnen haben.</t>
  </si>
  <si>
    <t>¡No os preocupéis! Completaremos nuestra plantilla para otras pistas de cara a la próxima temporada.</t>
  </si>
  <si>
    <t>Non si preoccupi. Completeremo l'organico per le altre superfici per la prossima stagione.</t>
  </si>
  <si>
    <t>别担心，我们会在下赛季补充阵容，让不同场地都有合适的球员。</t>
  </si>
  <si>
    <t>Не переживайте. К следующему сезону мы дополним состав игроками, которые хороши на других покрытиях.</t>
  </si>
  <si>
    <t>Não se preocupe. Vamos completar nosso elenco para as outras superfícies para a próxima temporada.</t>
  </si>
  <si>
    <t>ITW2_Q4_R4_2_M</t>
  </si>
  <si>
    <t>ITW2_Q5_F</t>
  </si>
  <si>
    <t>The president has invested heavily. Has this been a boon for you during these hard-court tournaments?</t>
  </si>
  <si>
    <t>Les investissements du président sont massifs, cela vous a aidé durant ces tournois sur dur ?</t>
  </si>
  <si>
    <t>Der Präsident hat große Investitionen vorgenommen. War das für Sie während der Hartplatz-Turniere ein Segen?</t>
  </si>
  <si>
    <t>La junta ha invertido mucho. ¿Ha supuesto una ventaja para ti en estos torneos en pista dura?</t>
  </si>
  <si>
    <t>Il presidente ha investito molto. Questo è stato un vantaggio per lei durante questi tornei sul cemento?</t>
  </si>
  <si>
    <t>主席投入了大量资金。这是否在硬地赛季中给你们带来了帮助？</t>
  </si>
  <si>
    <t>Президент много вложил. Помогло ли это вам на турнирах на харде?</t>
  </si>
  <si>
    <t>O presidente investiu pesadamente. Isso tem sido um benefício para você durante esses torneios em quadra dura?</t>
  </si>
  <si>
    <t>ITW2_Q5_M</t>
  </si>
  <si>
    <t>ITW2_Q5_R1_1_F</t>
  </si>
  <si>
    <t>Definitely. We were really betting on this part of the season, and the new courts we put in place helped us in no small part to achieve what we had set out to do.</t>
  </si>
  <si>
    <t>Bien sûr, nous avions beaucoup misé sur cette partie de saison et les infrastructures nous ont vraiment aidées à atteindre nos objectifs.</t>
  </si>
  <si>
    <t>Auf jeden Fall. Wir haben viel auf diesen Teil der Saison gesetzt, und die neuen Plätze, die wir errichtet haben, haben uns wirklich sehr dabei geholfen, unsere Ziele zu erreichen.</t>
  </si>
  <si>
    <t>Desde luego. Hicimos una importante apuesta por esta parte de la temporada y los nuevos campos que pusimos en marcha nos han ayudado en gran medida a lograr lo que nos habíamos propuesto.</t>
  </si>
  <si>
    <t>Certo. Stavamo davvero scommettendo su questa parte della stagione e i nuovi campi che abbiamo creato ci hanno aiutato in gran parte a raggiungere ciò che ci eravamo prefissati.</t>
  </si>
  <si>
    <t>确实如此。我们非常看重赛季的这一阶段，新建的球场在很大程度上帮助我们实现了既定目标。</t>
  </si>
  <si>
    <t>Определённо. Мы делали ставку на эту часть сезона, и новые корты сыграли огромную роль в достижении наших целей.</t>
  </si>
  <si>
    <t>Definitivamente. Apostamos muito nesta parte da temporada, e as novas quadras que instalamos nos ajudaram em grande parte a alcançar o que havíamos proposto a fazer.</t>
  </si>
  <si>
    <t>ITW2_Q5_R1_1_M</t>
  </si>
  <si>
    <t>ITW2_Q5_R1_2_F</t>
  </si>
  <si>
    <t>Without this infrastructure we wouldn’t have been so effective. Thank you {[VAR_BOARD_DIRECTORY_FULLNAME]}!</t>
  </si>
  <si>
    <t>Sans ces infrastructures, nous n’aurions pas été si performants. Merci {[VAR_BOARD_DIRECTORY_FULLNAME]} !</t>
  </si>
  <si>
    <t>Ohne diese Infrastruktur wären wir nicht so effektiv gewesen. Vielen Dank, {[VAR_BOARD_DIRECTORY_FULLNAME]}!</t>
  </si>
  <si>
    <t>Sin estas infraestructuras no hubiéramos sido tan eficaces. ¡Gracias, {[VAR_BOARD_DIRECTORY_FULLNAME]}!</t>
  </si>
  <si>
    <t>Senza questa infrastruttura non saremmo stati così efficaci. Grazie {[VAR_BOARD_DIRECTORY_FULLNAME]}!</t>
  </si>
  <si>
    <t>没有这些基础设施，我们不可能有现在的成绩。感谢{[VAR_BOARD_DIRECTORY_FULLNAME]}！</t>
  </si>
  <si>
    <t>Без этой инфраструктуры мы бы не показали таких результатов. Спасибо, {[VAR_BOARD_DIRECTORY_FULLNAME]}!</t>
  </si>
  <si>
    <t>Sem essa infraestrutura não teríamos sido tão eficazes. Obrigado {[VAR_BOARD_DIRECTORY_FULLNAME]}!</t>
  </si>
  <si>
    <t>ITW2_Q5_R1_2_M</t>
  </si>
  <si>
    <t>ITW2_Q5_R2_1_F</t>
  </si>
  <si>
    <t>The courts and equipment are incredible assets to have, but it’s really the players who have the most influence over the outcomes of the matches.</t>
  </si>
  <si>
    <t>Les infrastructures sont un incroyable atout mais ce sont avant tout les joueurs qui influent sur l’issue des matchs.</t>
  </si>
  <si>
    <t>Es ist natürlich toll, solche Plätze und diese Ausrüstung zu haben, aber es sind wirklich die Spieler und Spielerinnen, die den größten Einfluss auf den Ausgang unserer Spiele haben.</t>
  </si>
  <si>
    <t>Los campos y el equipamiento son magníficos recursos, pero en realidad son los tenistas los que más influyen en los resultados de los partidos.</t>
  </si>
  <si>
    <t>I campi e le attrezzature sono risorse incredibili da avere, ma sono davvero i giocatori che hanno la maggiore influenza sui risultati delle partite.</t>
  </si>
  <si>
    <t>球场和设备当然是宝贵的资源，但最终决定胜负的还是球员。</t>
  </si>
  <si>
    <t>Корты и оборудование — огромный плюс, но всё решают игроки. Именно они влияют на исход матчей.</t>
  </si>
  <si>
    <t>As quadras e os equipamentos são ativos incríveis de se ter, mas são realmente as jogadoras que têm a maior influência nos resultados das partidas.</t>
  </si>
  <si>
    <t>ITW2_Q5_R2_1_M</t>
  </si>
  <si>
    <t>As quadras e os equipamentos são ativos incríveis de se ter, mas são realmente os jogadores que têm a maior influência nos resultados das partidas.</t>
  </si>
  <si>
    <t>ITW2_Q5_R2_2_F</t>
  </si>
  <si>
    <t>The infrastructure is vital, but it’s just a tool to help us get great results. The players are in charge when it comes down to it.</t>
  </si>
  <si>
    <t>Les infrastructures sont absolument nécessaires mais ne sont qu’un outil pour aller chercher de grands résultats, les joueurs sont à la baguette au final.</t>
  </si>
  <si>
    <t>Die Infrastruktur ist sehr wichtig, aber im Endeffekt ist es auch nur ein Werkzeug, das uns dabei hilft, tolle Ergebnisse zu erzielen. Wenn es wirklich drauf ankommt, müssen die Spieler und Spielerinnen Leistung bringen.</t>
  </si>
  <si>
    <t>Las infraestructuras son vitales, pero no son más que una herramienta que nos ayuda a obtener excelentes resultados. Es mérito de los tenistas conseguirlos.</t>
  </si>
  <si>
    <t>L'infrastruttura è vitale, ma è solo uno strumento che ci aiuta a ottenere grandi risultati. Sono i giocatori i veri responsabili.</t>
  </si>
  <si>
    <t>基础设施固然重要，但它只是帮助我们取得好成绩的工具，真正上场的是球员。</t>
  </si>
  <si>
    <t>Инфраструктура важна, но это лишь инструмент. Всё решают игроки на корте.</t>
  </si>
  <si>
    <t>A infraestrutura é vital, mas é apenas uma ferramenta para nos ajudar a obter ótimos resultados. As jogadoras estão no comando quando tudo se resume a isso.</t>
  </si>
  <si>
    <t>ITW2_Q5_R2_2_M</t>
  </si>
  <si>
    <t>A infraestrutura é vital, mas é apenas uma ferramenta para nos ajudar a obter ótimos resultados. Os jogadores estão no comando quando tudo se resume a isso.</t>
  </si>
  <si>
    <t>ITW2_Q5_R3_1_F</t>
  </si>
  <si>
    <t>I think the added amenities bring the academy a certain level of comfort, but a court and the basic equipment is enough for the players to get ready.</t>
  </si>
  <si>
    <t>Je pense que les infrastructures servent surtout au confort de l’académie, un terrain et un peu de matériel suffisent à se préparer.</t>
  </si>
  <si>
    <t>Ich glaube, dass die neuen Einrichtungen der Akademie für ein gewisses Komfortniveau sorgen, aber für die Spieler und Spielerinnen reicht es auch aus, einen Platz und die grundlegende Ausrüstung zu haben.</t>
  </si>
  <si>
    <t>Creo que las infraestructuras brindan a la escuela cierta comodidad, pero un campo y el equipamiento básico bastan para la preparación de los tenistas.</t>
  </si>
  <si>
    <t>Penso che i servizi aggiunti portino all'accademia un certo livello di comfort, ma un campo e l'attrezzatura di base sono sufficienti per prepararsi.</t>
  </si>
  <si>
    <t>这些设施确实可以让学院更舒适，但其实有个球场和基本器材就足够球员备战。</t>
  </si>
  <si>
    <t>Дополнительные удобства добавляют комфорта, но корта и базового оборудования достаточно, чтобы подготовиться.</t>
  </si>
  <si>
    <t>Acho que as comodidades adicionadas trazem um certo nível de conforto para a academia, mas uma quadra e o equipamento básico são suficientes para as jogadoras se prepararem.</t>
  </si>
  <si>
    <t>ITW2_Q5_R3_1_M</t>
  </si>
  <si>
    <t>Acho que as comodidades adicionadas trazem um certo nível de conforto para a academia, mas uma quadra e o equipamento básico são suficientes para os jogadores se prepararem.</t>
  </si>
  <si>
    <t>ITW2_Q5_R3_2_F</t>
  </si>
  <si>
    <t>The infrastructure isn’t what wins matches, it’s the players, with their hard work on practice. That doesn’t depend on the infrastructure.</t>
  </si>
  <si>
    <t>Ce ne sont pas les infrastructures qui obtiennent les victoires, ce sont les joueurs grâce à leur sérieux à l’entrainement qui ne dépend pas des infrastructures.</t>
  </si>
  <si>
    <t>Die Infrastruktur gewinnt keine Spiele – Spiele gewinnen die Spieler und Spielerinnen, die im Training hart arbeiten. Das hängt nicht mit der Infrastruktur zusammen.</t>
  </si>
  <si>
    <t>No es la infraestructura quien gana los partidos; son los tenistas, con su arduo trabajo en los entrenamientos. Ganar no depende de las infraestructuras.</t>
  </si>
  <si>
    <t>L'infrastruttura non è ciò che vince le partite, sono i giocatori, con il loro duro lavoro in allenamento. Ciò non dipende dall'infrastruttura.</t>
  </si>
  <si>
    <t>赢球靠的不是设施，而是球员的努力和训练，这跟设施关系不大。</t>
  </si>
  <si>
    <t>Инфраструктура матчи не выигрывает — их выигрывают игроки своим трудом. Это не зависит от условий.</t>
  </si>
  <si>
    <t>A infraestrutura não é o que ganha partidas, são as jogadoras, com seu trabalho árduo nos treinos. Isso não depende da infraestrutura.</t>
  </si>
  <si>
    <t>ITW2_Q5_R3_2_M</t>
  </si>
  <si>
    <t>A infraestrutura não é o que ganha partidas, são os jogadores, com seu trabalho árduo nos treinos. Isso não depende da infraestrutura.</t>
  </si>
  <si>
    <t>ITW2_Q6_F</t>
  </si>
  <si>
    <t>Do you have any thoughts on {[VAR_TM_FULLNAME]}’s recent performance?</t>
  </si>
  <si>
    <t>Qu’avez-vous pensé des récentes performances de {[VAR_TM_FULLNAME]} ?</t>
  </si>
  <si>
    <t>Was sind Ihre Gedanken zur Leistung von {[VAR_TM_FULLNAME]} in letzter Zeit?</t>
  </si>
  <si>
    <t>¿Qué piensas del rendimiento actual de {[VAR_TM_FULLNAME]}?</t>
  </si>
  <si>
    <t>Ha qualche idea sulle prestazioni recenti di {[VAR_TM_FULLNAME]}?</t>
  </si>
  <si>
    <t>您怎么看待{[VAR_TM_FULLNAME]}最近的表现？</t>
  </si>
  <si>
    <t>Что вы думаете о последних выступлениях {[VAR_TM_FULLNAME]}?</t>
  </si>
  <si>
    <t>Você tem alguma opinião sobre o desempenho recente de {[VAR_TM_FULLNAME]}?</t>
  </si>
  <si>
    <t>ITW2_Q6_M</t>
  </si>
  <si>
    <t>ITW2_Q6_R1_1_F</t>
  </si>
  <si>
    <t>She’s been strong on hard surfaces, and she’ll be carrying on just like that on clay as well.</t>
  </si>
  <si>
    <t>Elle a été excellent sur dur, et elle va poursuivre de la même manière sur terre battue.</t>
  </si>
  <si>
    <t>Auf Hartplätzen war sie sehr stark, und so wird sie auch auf Sand weitermachen.</t>
  </si>
  <si>
    <t>Ha estado muy bien en pistas duras y seguirá así en tierra batida.</t>
  </si>
  <si>
    <t>È stata forte sulle superfici dure e continuerà così anche sulla terra battuta.</t>
  </si>
  <si>
    <t>她在硬地上表现出色，接下来在红土赛季也会继续保持。</t>
  </si>
  <si>
    <t>Она отлично сыграла на харде и будет выступать так же уверенно и на грунте.</t>
  </si>
  <si>
    <t>Ela tem sido forte em quadras duras e continuará assim no saibro também.</t>
  </si>
  <si>
    <t>ITW2_Q6_R1_1_M</t>
  </si>
  <si>
    <t>He’s been strong on hard surfaces, and he’ll be carrying on just like that on clay as well.</t>
  </si>
  <si>
    <t>Il a été excellent sur dur, et il va poursuivre de la même manière sur terre battue.</t>
  </si>
  <si>
    <t>Auf Hartplätzen war er sehr stark, und so wird er auch auf Sand weitermachen.</t>
  </si>
  <si>
    <t>È stato forte sulle superfici dure e continuerà così anche sulla terra battuta.</t>
  </si>
  <si>
    <t>他在硬地上表现出色，接下来在红土赛季也会继续保持。</t>
  </si>
  <si>
    <t>Он отлично сыграл на харде и будет выступать так же уверенно и на грунте.</t>
  </si>
  <si>
    <t>Ele tem sido forte em quadras duras e continuará assim no saibro também.</t>
  </si>
  <si>
    <t>ITW2_Q6_R1_2_F</t>
  </si>
  <si>
    <t>As always, she was head and shoulders above the rest. Who wouldn’t dream of being able to count on a player like that?</t>
  </si>
  <si>
    <t>Comme toujours, elle a été au-dessus de la mêlée, qui ne rêve pas de pouvoir compter sur une telle joueuse ?</t>
  </si>
  <si>
    <t>Sie war wie immer deutlich besser als die Konkurrenz. Wer würde nicht davon träumen, auf so eine Spielerin zählen zu können?</t>
  </si>
  <si>
    <t>Como siempre, ha estado muy por encima del resto. ¿Quién no soñaría con contar con una tenista así?</t>
  </si>
  <si>
    <t>Come sempre, era una spanna sopra il resto. Chi non si sognerebbe di poter contare su una giocatrice così?</t>
  </si>
  <si>
    <t>和往常一样，她的表现鹤立鸡群。谁不想拥有这样的球员呢？</t>
  </si>
  <si>
    <t>Как всегда, она была на голову выше остальных. Кто бы не мечтал иметь такую игрокиню?</t>
  </si>
  <si>
    <t>Como sempre, ela estava muito acima do resto. Quem não sonharia em poder contar com uma jogadora assim?</t>
  </si>
  <si>
    <t>ITW2_Q6_R1_2_M</t>
  </si>
  <si>
    <t>As always, he was head and shoulders above the rest. Who wouldn’t dream of being able to count on a player like that?</t>
  </si>
  <si>
    <t>Comme toujours, il a été au-dessus de la mêlée, qui ne rêve pas de pouvoir compter sur un tel joueur ?</t>
  </si>
  <si>
    <t>Er war wie immer deutlich besser als die Konkurrenz. Wer würde nicht davon träumen, auf so einen Spieler zählen zu können?</t>
  </si>
  <si>
    <t>Como siempre, ha estado muy por encima del resto. ¿Quién no soñaría con contar con un tenista así?</t>
  </si>
  <si>
    <t>Come sempre, era una spanna sopra il resto. Chi non si sognerebbe di poter contare su un giocatore così?</t>
  </si>
  <si>
    <t>和往常一样，他的表现鹤立鸡群。谁不想拥有这样的球员呢？</t>
  </si>
  <si>
    <t>Как всегда, он был на голову выше остальных. Кто бы не мечтал иметь такого игрока?</t>
  </si>
  <si>
    <t>Como sempre, ele estava muito acima do resto. Quem não sonharia em poder contar com um jogador assim?</t>
  </si>
  <si>
    <t>ITW2_Q6_R2_1_F</t>
  </si>
  <si>
    <t>She showed a real aptitude for the game on hard courts and showed why she belongs at the academy.</t>
  </si>
  <si>
    <t>Elle a montré de superbes dispositions sur dur, elle confirme son statut au sein de l’académie.</t>
  </si>
  <si>
    <t>Sie hat ihr Talent für das Spiel auf Hartplätzen eindrucksvoll unter Beweis gestellt und gezeigt, warum sie in die Akademie gehört.</t>
  </si>
  <si>
    <t>Ha demostrado auténticas aptitudes para el juego en pista dura y reafirmado su estatus en la escuela.</t>
  </si>
  <si>
    <t>Ha mostrato una vera attitudine per il gioco sui campi in cemento e ha mostrato perché appartiene all'accademia.</t>
  </si>
  <si>
    <t>她在硬地上展现出极强的天赋，也再次证明了自己为何能在学院立足。</t>
  </si>
  <si>
    <t>Она продемонстрировала настоящие способности на харде и доказала, что достойна быть в академии.</t>
  </si>
  <si>
    <t>Ela mostrou uma verdadeira aptidão para o jogo em quadras duras e mostrou por que pertence à academia.</t>
  </si>
  <si>
    <t>ITW2_Q6_R2_1_M</t>
  </si>
  <si>
    <t>He showed a real aptitude for the game on hard courts and showed why he belongs at the academy.</t>
  </si>
  <si>
    <t>Il a montré de superbes dispositions sur dur, il confirme son statut au sein de l’académie.</t>
  </si>
  <si>
    <t>Er hat sein Talent für das Spiel auf Hartplätzen eindrucksvoll unter Beweis gestellt und gezeigt, warum er in die Akademie gehört.</t>
  </si>
  <si>
    <t>他在硬地上展现出极强的天赋，也再次证明了自己为何能在学院立足。</t>
  </si>
  <si>
    <t>Он продемонстрировал настоящие способности на харде и доказал, что достоин быть в академии.</t>
  </si>
  <si>
    <t>Ele mostrou uma verdadeira aptidão para o jogo em quadras duras e mostrou por que pertence à academia.</t>
  </si>
  <si>
    <t>ITW2_Q6_R2_2_F</t>
  </si>
  <si>
    <t>She has confirmed her role as a key player. A performance like today isn’t about to change that.</t>
  </si>
  <si>
    <t>Elle a confirmé son rôle de joueur clé, ce n’est pas avec de telles performances que les choses vont changer.</t>
  </si>
  <si>
    <t>Sie hat ihre Rolle als Schlüsselspielerin bestätigt. Eine Leistung wie heute wird daran nichts ändern.</t>
  </si>
  <si>
    <t>Ha confirmado su papel de protagonista. Una actuación como la de hoy no va a cambiar eso.</t>
  </si>
  <si>
    <t>Ha confermato il suo ruolo di protagonista. Una performance come quella di oggi non cambierà le cose.</t>
  </si>
  <si>
    <t>她已经稳稳确立了主力地位，像今天这样的表现不会改变这一点。</t>
  </si>
  <si>
    <t>Она ещё раз подтвердила свою ключевую роль. Сегодняшняя игра это никак не меняет.</t>
  </si>
  <si>
    <t>Ela confirmou seu papel como jogadora principal. Uma performance como a de hoje não vai mudar isso.</t>
  </si>
  <si>
    <t>ITW2_Q6_R2_2_M</t>
  </si>
  <si>
    <t>He has confirmed his role as a key player. A performance like today isn’t about to change that.</t>
  </si>
  <si>
    <t>Il a confirmé son rôle de joueur clé, ce n’est pas avec de telles performances que les choses vont changer.</t>
  </si>
  <si>
    <t>Er hat seine Rolle als Schlüsselspieler bestätigt. Eine Leistung wie heute wird daran nichts ändern.</t>
  </si>
  <si>
    <t>他已经稳稳确立了主力地位，像今天这样的表现不会改变这一点。</t>
  </si>
  <si>
    <t>Он ещё раз подтвердил свою ключевую роль. Сегодняшняя игра это никак не меняет.</t>
  </si>
  <si>
    <t>Ele confirmou seu papel como jogador principal. Uma performance como a de hoje não vai mudar isso.</t>
  </si>
  <si>
    <t>ITW2_Q6_R3_1_F</t>
  </si>
  <si>
    <t>I expected no different. She crossed the threshold I expected her to at the start of the season.</t>
  </si>
  <si>
    <t>C’est exactement ce à quoi je m’attendais, elle a franchi le palier que j’attendais qu’elle passe en début de saison.</t>
  </si>
  <si>
    <t>Ich habe nichts anderes erwartet. Sie hat die Leistungsschwelle, die ich ihr zu Anfang der Saison zugetraut habe, überschritten.</t>
  </si>
  <si>
    <t>No esperaba otra cosa de ella. Ha cruzado el umbral que esperábamos desde el comienzo de la temporada.</t>
  </si>
  <si>
    <t>Non mi aspettavo niente di diverso. Ha varcato la soglia che mi aspettavo all'inizio della stagione.</t>
  </si>
  <si>
    <t>这完全在我意料之中。她达到了我在赛季初为她设定的门槛。</t>
  </si>
  <si>
    <t>Я ожидал именно этого. Она достигла уровня, которого я ждал от неё в начале сезона.</t>
  </si>
  <si>
    <t>Não esperava diferente. Ela ultrapassou o limite que eu esperava dela no início da temporada.</t>
  </si>
  <si>
    <t>ITW2_Q6_R3_1_M</t>
  </si>
  <si>
    <t>I expected no different. He crossed the threshold I expected him to at the start of the season.</t>
  </si>
  <si>
    <t>C’est exactement ce à quoi je m’attendais, il a franchi le palier que j’attendais qu’il passe en début de saison.</t>
  </si>
  <si>
    <t>Ich habe nichts anderes erwartet. Er hat die Leistungsschwelle, die ich ihm zu Anfang der Saison zugetraut habe, überschritten.</t>
  </si>
  <si>
    <t>No esperaba otra cosa de él. Ha cruzado el umbral que esperábamos desde el comienzo de la temporada.</t>
  </si>
  <si>
    <t>这完全在我意料之中。他达到了我在赛季初为他设定的门槛。</t>
  </si>
  <si>
    <t>Я ожидал именно этого. Он достиг уровня, которого я ждал от него в начале сезона.</t>
  </si>
  <si>
    <t>Não esperava diferente. Ele ultrapassou o limite que eu esperava dele no início da temporada.</t>
  </si>
  <si>
    <t>ITW2_Q6_R3_2_F</t>
  </si>
  <si>
    <t>She had a milestone to meet in this part of the season, and she did it brilliantly.</t>
  </si>
  <si>
    <t>Elle avait un cap à franchir sur cette partie de saison, elle l’a fait avec brio.</t>
  </si>
  <si>
    <t>Sie musste in dieser Phase der Saison einen Meilenstein erreichen, und das hat sie eindrucksvoll getan.</t>
  </si>
  <si>
    <t>Tenía una meta que alcanzar en esta parte de la temporada y lo ha logrado con brillantez.</t>
  </si>
  <si>
    <t>Aveva una meta da raggiungere in questa parte della stagione, e lo ha fatto brillantemente.</t>
  </si>
  <si>
    <t>她在这段赛季有一个里程碑需要达成，而她出色地完成了。</t>
  </si>
  <si>
    <t>У неё была цель на эту часть сезона — и она блестяще её выполнила.</t>
  </si>
  <si>
    <t>Ela tinha um marco a cumprir nesta parte da temporada, e o atingiu brilhantemente.</t>
  </si>
  <si>
    <t>ITW2_Q6_R3_2_M</t>
  </si>
  <si>
    <t>He had a milestone to meet in this part of the season, and he did it brilliantly.</t>
  </si>
  <si>
    <t>Il avait un cap à franchir sur cette partie de saison, il l’a fait avec brio.</t>
  </si>
  <si>
    <t>Er musste in dieser Phase der Saison einen Meilenstein erreichen, und das hat er eindrucksvoll getan.</t>
  </si>
  <si>
    <t>他在这段赛季有一个里程碑需要达成，而他出色地完成了。</t>
  </si>
  <si>
    <t>У него была цель на эту часть сезона — и он блестяще её выполнил.</t>
  </si>
  <si>
    <t>Ele tinha um marco a cumprir nesta parte da temporada, e o atingiu brilhantemente.</t>
  </si>
  <si>
    <t>ITW2_Q6_R4_1_F</t>
  </si>
  <si>
    <t>She reached a level that had always been out of reach for her, which is great. The hard part will be to determine whether or not it was just a fluke.</t>
  </si>
  <si>
    <t>Elle a atteint un niveau qu'elle n’avait pas atteint jusqu’ici, c’est super. Le plus dur est de confirmer désormais.</t>
  </si>
  <si>
    <t>Sie hat ein Level erreicht, das bislang für sie immer unerreichbar schien, und das ist toll. Jetzt wird es darauf ankommen, festzustellen, ob das nur ein zufälliger Ausrutscher nach oben war.</t>
  </si>
  <si>
    <t>Ha alcanzado un nivel que hasta ahora había estado fuera de su alcance, lo cual es genial. Lo difícil será determinar si fue o no casualidad.</t>
  </si>
  <si>
    <t>Ha raggiunto un livello che era sempre stato fuori dalla sua portata, il che è fantastico. La parte difficile sarà determinare se si è trattato o meno di un colpo di fortuna.</t>
  </si>
  <si>
    <t>她达到了此前一直无法企及的水平，这很好。接下来要看这究竟是不是昙花一现。</t>
  </si>
  <si>
    <t>Она достигла уровня, который раньше был для неё недосягаем. Это отлично, но теперь важно понять, был ли это лишь всплеск.</t>
  </si>
  <si>
    <t>Ela alcançou um nível que sempre esteve fora de seu alcance, o que é ótimo. A parte difícil será determinar se foi apenas um golpe de sorte ou não.</t>
  </si>
  <si>
    <t>ITW2_Q6_R4_1_M</t>
  </si>
  <si>
    <t>He reached a level that had always been out of reach for him, which is great. The hard part will be to determine whether or not it was just a fluke.</t>
  </si>
  <si>
    <t>Il a atteint un niveau qu’il n’avait pas atteint jusqu’ici, c’est super. Le plus dur est de confirmer désormais.</t>
  </si>
  <si>
    <t>Er hat ein Level erreicht, das bislang für ihn immer unerreichbar schien, und das ist toll. Jetzt wird es darauf ankommen, festzustellen, ob das nur ein zufälliger Ausrutscher nach oben war.</t>
  </si>
  <si>
    <t>他达到了此前一直无法企及的水平，这很好。接下来要看这究竟是不是昙花一现。</t>
  </si>
  <si>
    <t>Он достиг уровня, который раньше был для него недосягаем. Это отлично, но теперь важно понять, был ли это лишь всплеск.</t>
  </si>
  <si>
    <t>Ele alcançou um nível que sempre esteve fora de seu alcance, o que é ótimo. A parte difícil será determinar se foi apenas um golpe de sorte ou não.</t>
  </si>
  <si>
    <t>ITW2_Q6_R4_2_F</t>
  </si>
  <si>
    <t>He's never played that well over a full period before. Now he's done it once, so she’s got to repeat it.</t>
  </si>
  <si>
    <t>Elle n’avait encore jamais si bien jouée sur une période entière, elle l’a fait une fois, c’est à répéter maintenant.</t>
  </si>
  <si>
    <t>Sie hat noch nie zuvor über einen solch langen Zeitraum so gut gespielt. Jetzt, wo sie es einmal getan hat, muss sie es wiederholen.</t>
  </si>
  <si>
    <t>Nunca antes había jugado tan bien durante todo un período. Ahora ya lo ha hecho una vez, así que tiene que repetirlo.</t>
  </si>
  <si>
    <t>Non ha mai giocato così bene per un'intera stagione prima. Ora l'ha fatto una volta, quindi deve ripeterlo.</t>
  </si>
  <si>
    <t>她以前从未在整个阶段都有这么好的表现。既然能做到一次，就得再做到第二次。</t>
  </si>
  <si>
    <t>Она ещё никогда не играла так стабильно на протяжении всего периода. Теперь, раз уж это получилось один раз, ей нужно повторить это.</t>
  </si>
  <si>
    <t>Ele nunca jogou tão bem em um período completo antes. Agora ele fez isso uma vez, então ela tem que repetir.</t>
  </si>
  <si>
    <t>ITW2_Q6_R4_2_M</t>
  </si>
  <si>
    <t>He's never played that well over a full period before. Now he's done it once, so he’s got to repeat it.</t>
  </si>
  <si>
    <t>Il n’avait encore jamais si bien joué sur une période entière, il l’a fait une fois, c’est à répéter maintenant.</t>
  </si>
  <si>
    <t>Er hat noch nie zuvor über einen solch langen Zeitraum so gut gespielt. Jetzt, wo er es einmal getan hat, muss er es wiederholen.</t>
  </si>
  <si>
    <t>他以前从未在整个阶段都有这么好的表现。既然能做到一次，就得再做到第二次。</t>
  </si>
  <si>
    <t>Он ещё никогда не играл так стабильно на протяжении всего периодa. Теперь, раз уж это получилось один раз, ему нужно повторить это.</t>
  </si>
  <si>
    <t>Ele nunca jogou tão bem em um período completo antes. Agora ele fez isso uma vez, então ele tem que repetir.</t>
  </si>
  <si>
    <t>ITW2_Q7_F</t>
  </si>
  <si>
    <t>Are there any plans to recruit new players who specialize on hard surfaces after these disappointing results?</t>
  </si>
  <si>
    <t>Avez-vous prévu l’arrivée de nouveaux joueurs spécialistes du dur après ces résultats décevants ?</t>
  </si>
  <si>
    <t>Gibt es nach diesen enttäuschenden Ergebnissen Pläne, neue Spieler und Spielerinnen zu rekrutieren, die sich auf harte Beläge spezialisiert haben?</t>
  </si>
  <si>
    <t>¿Hay planes de incorporación de nuevos tenistas especializados en pista dura tras estos resultados tan decepcionantes?</t>
  </si>
  <si>
    <t>Ci sono piani per ingaggiare nuove giocatrici specializzate su superfici dure dopo questi risultati deludenti?</t>
  </si>
  <si>
    <t>在这次不甚理想的表现后，你们是否打算招募更多擅长硬地的选手？</t>
  </si>
  <si>
    <t>Планируете ли вы приглашать игроков, специализирующихся на харде, после таких разочаровывающих результатов?</t>
  </si>
  <si>
    <t>Há algum plano para recrutar novas jogadoras que se especializem em quadras duras após esses resultados decepcionantes?</t>
  </si>
  <si>
    <t>ITW2_Q7_M</t>
  </si>
  <si>
    <t>Ci sono piani per ingaggiare nuovi giocatori specializzati su superfici dure dopo questi risultati deludenti?</t>
  </si>
  <si>
    <t>Há algum plano para recrutar novos jogadores que se especializem em quadras duras após esses resultados decepcionantes?</t>
  </si>
  <si>
    <t>ITW2_Q7_R1_1_F</t>
  </si>
  <si>
    <t>Yes, these last few months we’ve been in need of a leader, so that’ll be one of our top priorities as we ramp up our recruiting efforts.</t>
  </si>
  <si>
    <t>Effectivement, nous avons manqué d’un leader lors des derniers mois, cela fait partie des priorités de recrutement.</t>
  </si>
  <si>
    <t>Ja, in den letzten paar Monaten hat uns ein Anführer gefehlt, also wird das für uns beim Rekrutieren eine sehr hohe Priorität haben.</t>
  </si>
  <si>
    <t>Sí, estos últimos meses hemos echado de menos el liderazgo, por lo que será una de nuestras principales prioridades cuando intensifiquemos nuestros esfuerzos de contratación.</t>
  </si>
  <si>
    <t>Sì, in questi ultimi mesi abbiamo avuto bisogno di un leader, quindi questa sarà una delle nostre massime priorità mentre intensificheremo i nostri sforzi di scouting.</t>
  </si>
  <si>
    <t>是的，过去几个月我们急需一位领军人物，因此这将是接下来招募的重点。</t>
  </si>
  <si>
    <t>Да. Последние месяцы нам явно не хватало лидера, и это будет одним из наших приоритетов в период набора.</t>
  </si>
  <si>
    <t>Sim, nestes últimos meses temos precisado de uma líder, então essa será uma de nossas principais prioridades enquanto intensificamos nossos esforços de recrutamento.</t>
  </si>
  <si>
    <t>ITW2_Q7_R1_1_M</t>
  </si>
  <si>
    <t>Sim, nestes últimos meses temos precisado de um líder, então essa será uma de nossas principais prioridades enquanto intensificamos nossos esforços de recrutamento.</t>
  </si>
  <si>
    <t>ITW2_Q7_R1_2_F</t>
  </si>
  <si>
    <t>It's on our list for next season. We need a player who can pull everyone up on GreenSet.</t>
  </si>
  <si>
    <t>C’est dans notre liste pour la saison prochaine, il nous faut une joueuse capable de tirer tout le monde vers le haut sur Green Set.</t>
  </si>
  <si>
    <t>Das steht bei uns für die nächste Saison auf der Liste. Wir brauchen einen Spieler, der auf GreenSet alle verbessern kann.</t>
  </si>
  <si>
    <t>Está en nuestra lista para la próxima temporada. Necesitamos a alguien que pueda tirar de los demás en resina.</t>
  </si>
  <si>
    <t>È sulla nei piani per la prossima stagione. Abbiamo bisogno di una giocatrice che possa richiamare tutti su GreenSet.</t>
  </si>
  <si>
    <t>这在我们的计划之中。我们需要一名能带动全队在GreenSet场地上提升的选手。</t>
  </si>
  <si>
    <t>Это запланировано на следующий сезон. Нам нужен игрок, который сможет тянуть команду на покрытии GreenSet.</t>
  </si>
  <si>
    <t>Está na nossa lista para a próxima temporada. Precisamos de uma jogadora que possa elevar todo mundo no GreenSet.</t>
  </si>
  <si>
    <t>ITW2_Q7_R1_2_M</t>
  </si>
  <si>
    <t>C’est dans notre liste pour la saison prochaine, il nous faut un joueur capable de tirer tout le monde vers le haut sur Green Set.</t>
  </si>
  <si>
    <t>È nei piani per la prossima stagione. Abbiamo bisogno di un giocatore che possa battere tutti sul GreenSet.</t>
  </si>
  <si>
    <t>Está na nossa lista para a próxima temporada. Precisamos de um jogador que possa elevar todo mundo no GreenSet.</t>
  </si>
  <si>
    <t>ITW2_Q7_R2_1_F</t>
  </si>
  <si>
    <t>The team’s results weren’t up to snuff. We’ll have to see if our players have any room for improvement or if we’ll need to start looking elsewhere.</t>
  </si>
  <si>
    <t>Les résultats de l’effectif ont été décevants il faut voir si nos joueurs ont une marge de progression ou s’il faudra aller regarder ailleurs.</t>
  </si>
  <si>
    <t>Die Ergebnisse unseres Teams waren nicht ideal. Wir müssen sehen, ob sich unsere Spieler verbessern können. Ansonsten müssen wir uns woanders umsehen.</t>
  </si>
  <si>
    <t>Los resultados del equipo no han estado a la altura. Tendremos que ver si mis tenistas tienen margen de mejora o si hay que empezar a buscar en otra parte.</t>
  </si>
  <si>
    <t>I risultati del team non sono stati all'altezza. Dovremo vedere se i nostri giocatori hanno margini di miglioramento o se dovremo iniziare a cercare altrove.</t>
  </si>
  <si>
    <t>球队的成绩不尽如人意。我们需要看看现有球员是否还有提升空间，或者是否需要开始物色新球员。</t>
  </si>
  <si>
    <t>Результаты команды были недостаточно хороши. Нужно понять, есть ли у наших игроков потенциал для улучшения — или придётся искать усиление.</t>
  </si>
  <si>
    <t>Os resultados da equipe não foram satisfatórios. Teremos que ver se nossas jogadoras têm espaço para melhorar ou se precisaremos começar a procurar em outro lugar.</t>
  </si>
  <si>
    <t>ITW2_Q7_R2_1_M</t>
  </si>
  <si>
    <t>Os resultados da equipe não foram satisfatórios. Teremos que ver se nossos jogadores têm espaço para melhorar ou se precisaremos começar a procurar em outro lugar.</t>
  </si>
  <si>
    <t>ITW2_Q7_R2_2_F</t>
  </si>
  <si>
    <t>Maybe we can just work harder with our players on that factor. Otherwise we'll have to look elsewhere.</t>
  </si>
  <si>
    <t>Peut-être que l’on peut simplement travailler plus dur avec nos joueurs sur cet aspect, sinon il faudra aller chercher vers l’extérieur.</t>
  </si>
  <si>
    <t>Vielleicht können wir mit unseren Spielern härter daran arbeiten. Ansonsten müssen wir uns woanders umsehen.</t>
  </si>
  <si>
    <t>Quizás simplemente podamos trabajar más este aspecto con nuestra plantilla. Si no, tendremos que buscar en otra parte.</t>
  </si>
  <si>
    <t>Forse possiamo lavorare di più con le nostre giocatrici su questo fattore. Altrimenti dovremo cercare altrove.</t>
  </si>
  <si>
    <t>也许我们可以让球员们在这方面更加努力，否则我们就得另寻他法了。</t>
  </si>
  <si>
    <t>Возможно, нам стоит просто больше работать с нынешними игроками. Иначе придётся искать других.</t>
  </si>
  <si>
    <t>Talvez possamos apenas trabalhar mais com nossas jogadoras nesse fator. Caso contrário, teremos que procurar em outro lugar.</t>
  </si>
  <si>
    <t>ITW2_Q7_R2_2_M</t>
  </si>
  <si>
    <t>Forse possiamo lavorare di più con i nostri giocatori su questo fattore. Altrimenti dovremo cercare altrove.</t>
  </si>
  <si>
    <t>Talvez possamos apenas trabalhar mais com nossos jogadores nesse fator. Caso contrário, teremos que procurar em outro lugar.</t>
  </si>
  <si>
    <t>ITW2_Q7_R3_1_F</t>
  </si>
  <si>
    <t>{[VAR_KEY_TM_FIRSTNAME]} should be able to carry us on every surface. We’re placing all our bets on her going into the end of the season on hard courts.</t>
  </si>
  <si>
    <t>{[VAR_KEY_TM_FIRSTNAME]} devrait pouvoir nous mener sur chaque surface, elle a notre confiance pour la période sur dur en fin de saison.</t>
  </si>
  <si>
    <t>{[VAR_KEY_TM_FIRSTNAME]} sollte in der Lage sein, uns auf jedem Belag zum Sieg zu führen. Wir setzen alles darauf, dass sie am Ende der Saison auf den Hartplätzen entsprechend Ergebnisse liefert.</t>
  </si>
  <si>
    <t>{[VAR_KEY_TM_FIRSTNAME]} debería poder representarnos en cualquier pista. Confiamos totalmente en ella esta temporada para pista dura.</t>
  </si>
  <si>
    <t>{[VAR_KEY_TM_FIRSTNAME]} dovrebbe essere in grado di giocare su ogni superficie. Stiamo scommettendo su di lei fino alla fine della stagione sul cemento.</t>
  </si>
  <si>
    <t>{[VAR_KEY_TM_FIRSTNAME]}应该有能力在所有场地上带领我们前进。在硬地赛季结束时，我们把所有赌注都压在了她身上。</t>
  </si>
  <si>
    <t>{[VAR_KEY_TM_FIRSTNAME]} должна тащить нас на любом покрытии. Мы делаем ставку на неё в концовке сезона на харде.</t>
  </si>
  <si>
    <t>{[VAR_KEY_TM_FIRSTNAME]} deve ser capaz de nos carregar em todas as superfícies. Estamos apostando todas as nossas fichas nela para o final da temporada em quadras duras.</t>
  </si>
  <si>
    <t>ITW2_Q7_R3_1_M</t>
  </si>
  <si>
    <t>{[VAR_KEY_TM_FIRSTNAME]} should be able to carry us on every surface. We’re placing all our bets on him going into the end of the season on hard courts.</t>
  </si>
  <si>
    <t>{[VAR_KEY_TM_FIRSTNAME]} devrait pouvoir nous mener sur chaque surface, il a notre confiance pour la période sur dur en fin de saison.</t>
  </si>
  <si>
    <t>{[VAR_KEY_TM_FIRSTNAME]} sollte in der Lage sein, uns auf jedem Belag zum Sieg zu führen. Wir setzen alles darauf, dass er am Ende der Saison auf den Hartplätzen entsprechend Ergebnisse liefert.</t>
  </si>
  <si>
    <t>{[VAR_KEY_TM_FIRSTNAME]} debería poder representarnos en cualquier pista. Confiamos totalmente en él esta temporada para pista dura.</t>
  </si>
  <si>
    <t>{[VAR_KEY_TM_FIRSTNAME]} dovrebbe essere in grado di giocare su ogni superficie. Stiamo scommettendo su di lui fino alla fine della stagione sul cemento.</t>
  </si>
  <si>
    <t>{[VAR_KEY_TM_FIRSTNAME]}应该有能力在所有场地上带领我们前进。在硬地赛季结束时，我们把所有赌注都压在了他身上。</t>
  </si>
  <si>
    <t>{[VAR_KEY_TM_FIRSTNAME]} должен тащить нас на любом покрытии. Мы делаем ставку на него в концовке сезона на харде.</t>
  </si>
  <si>
    <t>{[VAR_KEY_TM_FIRSTNAME]} deve ser capaz de nos carregar em todas as superfícies. Estamos apostando todas as nossas fichas nele para o final da temporada em quadras duras.</t>
  </si>
  <si>
    <t>ITW2_Q7_R3_2_F</t>
  </si>
  <si>
    <t>Regardless of the court, {[VAR_KEY_TM_FULLNAME]} has to be our leader. She still has my full confidence.</t>
  </si>
  <si>
    <t>Peu importe la surface, {[VAR_KEY_TM_FULLNAME]} doit être notre fer de lance, elle a encore toute ma confiance.</t>
  </si>
  <si>
    <t>Unabhängig von der Platzart muss {[VAR_KEY_TM_FULLNAME]} unsere Anführerin sein. Sie hat immer noch mein vollstes Vertrauen.</t>
  </si>
  <si>
    <t>Independientemente del campo, {[VAR_KEY_TM_FULLNAME]} debe liderarnos. Ella sigue contando con toda mi confianza.</t>
  </si>
  <si>
    <t>Indipendentemente dal campo, {[VAR_KEY_TM_FULLNAME]} deve essere la nostra leader. Lei ha ancora la mia piena fiducia.</t>
  </si>
  <si>
    <t>不论在哪种场地上，{[VAR_KEY_TM_FULLNAME]}都必须是我们的领袖，我仍然对她充满信心。</t>
  </si>
  <si>
    <t>Независимо от покрытия, {[VAR_KEY_TM_FULLNAME]} должна быть нашим лидером. У меня по-прежнему полное доверие к ней.</t>
  </si>
  <si>
    <t>Independentemente da quadra, {[VAR_KEY_TM_FULLNAME]} tem que ser nossa líder. Ela ainda tem minha total confiança.</t>
  </si>
  <si>
    <t>ITW2_Q7_R3_2_M</t>
  </si>
  <si>
    <t>Regardless of the court, {[VAR_KEY_TM_FULLNAME]} has to be our leader. He still has my full confidence.</t>
  </si>
  <si>
    <t>Peu importe la surface, {[VAR_KEY_TM_FULLNAME]} doit être notre fer de lance, il a encore toute ma confiance.</t>
  </si>
  <si>
    <t>Unabhängig von der Platzart muss {[VAR_KEY_TM_FULLNAME]} unser Anführer sein. Er hat immer noch mein vollstes Vertrauen.</t>
  </si>
  <si>
    <t>Independientemente del campo, {[VAR_KEY_TM_FULLNAME]} debe liderarnos. Él sigue contando con toda mi confianza.</t>
  </si>
  <si>
    <t>Indipendentemente dal campo, {[VAR_KEY_TM_FULLNAME]} deve essere il nostro leader. Lui ha ancora la mia piena fiducia.</t>
  </si>
  <si>
    <t>不论在哪种场地上，{[VAR_KEY_TM_FULLNAME]}都必须是我们的领袖，我仍然对他充满信心。</t>
  </si>
  <si>
    <t>Независимо от покрытия, {[VAR_KEY_TM_FULLNAME]} должен быть нашим лидером. У меня по-прежнему полное доверие к нему.</t>
  </si>
  <si>
    <t>Independentemente da quadra, {[VAR_KEY_TM_FULLNAME]} tem que ser nosso líder. Ele ainda tem minha total confiança.</t>
  </si>
  <si>
    <t>ITW2_Q7_R4_1_F</t>
  </si>
  <si>
    <t>Unfortunately, we’re not currently in a position to be able to do so, but perhaps we’ll find room in the budget for it between now and the end of the season.</t>
  </si>
  <si>
    <t>On ne peut malheureusement pas nous les offrir pour le moment, peut-être que du budget se libèrera d’ici la fin de saison.</t>
  </si>
  <si>
    <t>Leider sind wir aktuell nicht in einer Position, um das zu tun, aber vielleicht können wir bis zum Ende der Saison noch irgendwo Platz im Budget dafür finden.</t>
  </si>
  <si>
    <t>Por desgracia, actualmente no estamos en condiciones de poder hacerlo, pero quizá tengamos presupuesto de aquí al final de la temporada.</t>
  </si>
  <si>
    <t>Purtroppo al momento non siamo in grado di farlo, ma forse troveremo spazio nel budget da qui alla fine della stagione.</t>
  </si>
  <si>
    <t>很遗憾，我们目前还没有能力这么做，但或许在赛季结束前的这段时间里，我们能在预算上腾出些空间。</t>
  </si>
  <si>
    <t>К сожалению, сейчас у нас нет возможности это сделать, но, возможно, мы найдём средства до конца сезона.</t>
  </si>
  <si>
    <t>Infelizmente, não estamos atualmente em posição de poder fazer isso, mas talvez encontremos espaço no orçamento para isso entre agora e o final da temporada.</t>
  </si>
  <si>
    <t>ITW2_Q7_R4_1_M</t>
  </si>
  <si>
    <t>ITW2_Q7_R4_2_F</t>
  </si>
  <si>
    <t>I would love to, but unfortunately our finances won’t allow us to do so at the moment.</t>
  </si>
  <si>
    <t>J’aimerais beaucoup, malheureusement nos finances ne nous le permettent pas pour l’instant.</t>
  </si>
  <si>
    <t>Das würde ich sehr gerne tun, aber leider lassen unsere Finanzen das im Moment nicht zu.</t>
  </si>
  <si>
    <t>Me encantaría, pero lamentablemente nuestras finanzas no nos permitirán hacerlo en este momento.</t>
  </si>
  <si>
    <t>Mi piacerebbe, ma sfortunatamente le nostre finanze non ci permettono di farlo al momento.</t>
  </si>
  <si>
    <t>我很想这么做，但可惜眼下我们的财务状况不允许。</t>
  </si>
  <si>
    <t>Я бы с удовольствием, но, к сожалению, наши финансы сейчас этого не позволяют.</t>
  </si>
  <si>
    <t>Eu adoraria, mas infelizmente nossas finanças não nos permitem fazer isso no momento.</t>
  </si>
  <si>
    <t>ITW2_Q7_R4_2_M</t>
  </si>
  <si>
    <t>ITW2_Q8_F</t>
  </si>
  <si>
    <t>Qualification for the Finals are off to a rocky start for {[VAR_TM_FIRSTNAME]}. Has she let this season get away from her?</t>
  </si>
  <si>
    <t>Les qualifications pour le Finals sont mal embarquées pour {[VAR_TM_FIRSTNAME]}, a-t-elle raté cette partie de saison ?</t>
  </si>
  <si>
    <t>Der Start zur Qualifikation für die Finals war für {[VAR_TM_FIRSTNAME]} nicht gerade ideal. Ist ihr die Saison so ein bisschen aus den Händen geglitten?</t>
  </si>
  <si>
    <t>La clasificación para el Finals se ha puesto cuesta arriba para {[VAR_TM_FIRSTNAME]}. ¿Ha dejado que esta temporada se le escape?</t>
  </si>
  <si>
    <t>La qualificazione per il Finals è iniziata in modo difficile per {[VAR_TM_FIRSTNAME]}. Si è lasciata sfuggire questa stagione?</t>
  </si>
  <si>
    <t>{[VAR_TM_FIRSTNAME]}的年终总决赛资格赛开局不太顺利。她会不会就此错失良机？</t>
  </si>
  <si>
    <t>Квалификация на Финалы началась тяжело. Упустила ли она сезон?</t>
  </si>
  <si>
    <t>A qualificação para as Finais começou de forma turbulenta para {[VAR_TM_FIRSTNAME]}. Ela deixou esta temporada escapar?</t>
  </si>
  <si>
    <t>ITW2_Q8_M</t>
  </si>
  <si>
    <t>Qualification for the Finals are off to a rocky start for {[VAR_TM_FIRSTNAME]}. Has he let this season get away from him?</t>
  </si>
  <si>
    <t>Les qualifications pour le Finals sont mal embarquées pour {[VAR_TM_FIRSTNAME]}, a-t-il raté cette partie de saison ?</t>
  </si>
  <si>
    <t>Der Start zur Qualifikation für die Finals war für {[VAR_TM_FIRSTNAME]} nicht gerade ideal. Ist ihm die Saison so ein bisschen aus den Händen geglitten?</t>
  </si>
  <si>
    <t>La qualificazione per il Finals è iniziata in modo difficile per {[VAR_TM_FIRSTNAME]}. Si è lasciato sfuggire questa stagione?</t>
  </si>
  <si>
    <t>{[VAR_TM_FIRSTNAME]}的年终总决赛资格赛开局不太顺利。他会不会就此错失良机？</t>
  </si>
  <si>
    <t>Квалификация на Финалы началась тяжело. Упустил ли он сезон?</t>
  </si>
  <si>
    <t>A qualificação para as Finais começou de forma turbulenta para {[VAR_TM_FIRSTNAME]}. Ele deixou esta temporada escapar?</t>
  </si>
  <si>
    <t>ITW2_Q8_R1_1_F</t>
  </si>
  <si>
    <t>Her results didn’t reach expectations, but the season still has a long way to go. She’ll bounce back as all great players do.</t>
  </si>
  <si>
    <t>Elle n’a pas eu les résultats escomptés mais la saison est encore longue, elle va rebondir comme tout grand joueur le fait.</t>
  </si>
  <si>
    <t>Ihre Ergebnisse haben die Erwartungen nicht erfüllt, aber die Saison ist noch lang. Sie wird schon wieder Tritt fassen und bessere Ergebnisse liefern, so wie alle großen Spielerinnen.</t>
  </si>
  <si>
    <t>Sus resultados no han estado a la altura de las expectativas, pero aún queda mucha temporada. Va a recuperarse como lo hacen todas las grandes tenistas.</t>
  </si>
  <si>
    <t>I suoi risultati non hanno raggiunto le aspettative, ma la stagione è ancora lunga. Si riprenderà come fanno tutte le grandi giocatrici.</t>
  </si>
  <si>
    <t>她的成绩未达预期，但赛季还很漫长。她会像所有伟大的球员一样重整旗鼓。</t>
  </si>
  <si>
    <t>Её результаты не оправдали ожиданий, но сезон ещё длинный. Она восстановится, как и все великие игроки.</t>
  </si>
  <si>
    <t>Seus resultados não atingiram as expectativas, mas a temporada ainda tem um longo caminho pela frente. Ela vai se recuperar como todas as grandes jogadoras fazem.</t>
  </si>
  <si>
    <t>ITW2_Q8_R1_1_M</t>
  </si>
  <si>
    <t>His results didn’t reach expectations, but the season still has a long way to go. He’ll bounce back as all great players do.</t>
  </si>
  <si>
    <t>Il n’a pas eu les résultats escomptés mais la saison est encore longue, il va rebondir comme tout grand joueur le fait.</t>
  </si>
  <si>
    <t>Seine Ergebnisse haben die Erwartungen nicht erfüllt, aber die Saison ist noch lang. Er wird schon wieder Tritt fassen und bessere Ergebnisse liefern, so wie alle großen Spieler.</t>
  </si>
  <si>
    <t>Sus resultados no han estado a la altura de las expectativas, pero aún queda mucha temporada. Va a recuperarse como lo hacen todos los grandes tenistas.</t>
  </si>
  <si>
    <t>I suoi risultati non hanno raggiunto le aspettative, ma la stagione è ancora lunga. Si riprenderà come fanno tutti i grandi giocatori</t>
  </si>
  <si>
    <t>他的成绩未达预期，但赛季还很漫长。他会像所有伟大的球员一样重整旗鼓。</t>
  </si>
  <si>
    <t>Его результаты не оправдали ожиданий, но сезон ещё длинный. Он восстановится, как и все великие игроки.</t>
  </si>
  <si>
    <t>Seus resultados não atingiram as expectativas, mas a temporada ainda tem um longo caminho pela frente. Ele vai se recuperar como todos os grandes jogadores fazem.</t>
  </si>
  <si>
    <t>ITW2_Q8_R1_2_F</t>
  </si>
  <si>
    <t>Her results are not what we expected, but it’s too early to draw any conclusions.</t>
  </si>
  <si>
    <t>Ses résultats ne sont pas ceux attendus c’est évident mais il est trop tôt pour tirer des conclusions.</t>
  </si>
  <si>
    <t>Ihre Ergebnisse sind nicht so, wie wir uns das vorgestellt haben, aber es ist noch zu früh, um daraus irgendwelche Schlüsse zu ziehen.</t>
  </si>
  <si>
    <t>No ha tenido los resultados que esperábamos, pero es demasiado pronto para sacar conclusiones.</t>
  </si>
  <si>
    <t>I suoi risultati non sono quelli che ci aspettavamo, ma è troppo presto per trarre conclusioni.</t>
  </si>
  <si>
    <t>她的成绩并非我们所期望的，但现在下结论还为时过早。</t>
  </si>
  <si>
    <t>Результаты ниже ожидаемых, но ещё слишком рано делать выводы.</t>
  </si>
  <si>
    <t>Seus resultados não são o que esperávamos, mas é muito cedo para tirar conclusões.</t>
  </si>
  <si>
    <t>ITW2_Q8_R1_2_M</t>
  </si>
  <si>
    <t>His results are not what we expected, but it’s too early to draw any conclusions.</t>
  </si>
  <si>
    <t>Seine Ergebnisse sind nicht so, wie wir uns das vorgestellt haben, aber es ist noch zu früh, um daraus irgendwelche Schlüsse zu ziehen.</t>
  </si>
  <si>
    <t>他的成绩并非我们所期望的，但现在下结论还为时过早。</t>
  </si>
  <si>
    <t>ITW2_Q8_R2_1_F</t>
  </si>
  <si>
    <t>I can’t deny she’s had a bad showing at these clay-court tournaments, but there’s no rush. She still has over 6 months to work her way into the top 8.</t>
  </si>
  <si>
    <t>Elle a plutôt manqué les tournois sur dur, c’est vrai, mais elle n’y a pas d’urgence, il reste plus de 6 mois pour intégrer le top 8.</t>
  </si>
  <si>
    <t>Es lässt sich nicht abstreiten, dass sie bei den Sandplatz-Turnieren keinen guten Eindruck hinterlassen hat, aber wir sind nicht in Eile. Sie hat noch mehr als 6 Monate Zeit, um sich in die Top 8 zu spielen.</t>
  </si>
  <si>
    <t>No puedo negar que ha tenido una mala actuación en estos torneos de tierra batida, pero no hay prisa. Todavía le quedan más de seis meses para llegar al Top 8.</t>
  </si>
  <si>
    <t>Non posso negare che abbia avuto una brutta prestazione in questi tornei sulla terra battuta, ma non c'è fretta. Ha ancora più di 6 mesi per entrare nella top 8.</t>
  </si>
  <si>
    <t>我不能否认她在这些红土赛上的发挥很糟糕，但也别着急。她还有六个月以上的时间去冲击前八。</t>
  </si>
  <si>
    <t>Не могу отрицать, что она плохо выступила на грунтовых турнирах, но времени ещё много — больше шести месяцев, чтобы попасть в топ-8.</t>
  </si>
  <si>
    <t>Não posso negar que ela teve uma má atuação nesses torneios de saibro, mas não há pressa. Ela ainda tem mais de 6 meses para trabalhar para chegar ao top 8.</t>
  </si>
  <si>
    <t>ITW2_Q8_R2_1_M</t>
  </si>
  <si>
    <t>I can’t deny he’s had a bad showing at these clay-court tournaments, but there’s no rush. He still has over 6 months to work his way into the top 8.</t>
  </si>
  <si>
    <t>Il a plutôt manqué les tournois sur dur, c’est vrai, mais il n’y a pas d’urgence, il reste plus de 6 mois pour intégrer le top 8.</t>
  </si>
  <si>
    <t>Es lässt sich nicht abstreiten, dass er bei den Sandplatz-Turnieren keinen guten Eindruck hinterlassen hat, aber wir sind nicht in Eile. Er hat noch mehr als 6 Monate Zeit, um sich in die Top 8 zu spielen.</t>
  </si>
  <si>
    <t>我不能否认他在这些红土赛上的发挥很糟糕，但也别着急。他还有六个月以上的时间去冲击前八。</t>
  </si>
  <si>
    <t>Не могу отрицать, что он плохо выступил на грунтовых турнирах, но времени ещё много — больше шести месяцев, чтобы попасть в топ-8.</t>
  </si>
  <si>
    <t>Não posso negar que ele teve um mau desempenho nesses torneios de saibro, mas não há pressa. Ele ainda tem mais de 6 meses para chegar ao top 8.</t>
  </si>
  <si>
    <t>ITW2_Q8_R2_2_F</t>
  </si>
  <si>
    <t>{[VAR_KEY_TM_FIRSTNAME]} had a few disappointments at the start of the season but still has time to qualify for the Finals.</t>
  </si>
  <si>
    <t>{[VAR_KEY_TM_FIRSTNAME]} a connu des déceptions en ce début de saison mais elle a encore du temps cette saison pour se qualifier aux finals.</t>
  </si>
  <si>
    <t>{[VAR_KEY_TM_FIRSTNAME]} musste zu Beginn einige Enttäuschungen wegstecken, aber hat immer noch Zeit, sich für die Finals zu qualifizieren.</t>
  </si>
  <si>
    <t>Nos hemos llevado algún chasco con {[VAR_KEY_TM_FIRSTNAME]} al comienzo de la temporada, pero aún tiene tiempo de llegar a las Finals.</t>
  </si>
  <si>
    <t>{[VAR_KEY_TM_FIRSTNAME]} ha avuto alcune delusioni all'inizio della stagione ma ha ancora tempo per qualificarsi per le Finals.</t>
  </si>
  <si>
    <t>{[VAR_KEY_TM_FIRSTNAME]}在赛季初经历了一些挫折，但仍有时间争取总决赛资格。</t>
  </si>
  <si>
    <t>У {[VAR_KEY_TM_FIRSTNAME]} было несколько разочарований в начале сезона, но времени на квалификацию более чем достаточно.</t>
  </si>
  <si>
    <t>{[VAR_KEY_TM_FIRSTNAME]} teve algumas decepções no início da temporada, mas ainda tem tempo para se qualificar para as Finais.</t>
  </si>
  <si>
    <t>ITW2_Q8_R2_2_M</t>
  </si>
  <si>
    <t>{[VAR_KEY_TM_FIRSTNAME]} a connu des déceptions en ce début de saison mais il a encore du temps cette saison pour se qualifier aux Finals.</t>
  </si>
  <si>
    <t>ITW2_Q8_R3_1_F</t>
  </si>
  <si>
    <t>It’s as you say. I spoke with her about it previously. She’s got to pull herself together and make sure not to make the same mistakes on clay.</t>
  </si>
  <si>
    <t>Vous avez raison, j’en ai d’ailleurs parlé avec elle pour ne pas répéter les mêmes erreurs sur terre, elle doit se reprendre.</t>
  </si>
  <si>
    <t>Es ist, wie Sie gesagt haben. Ich habe mich schon mit ihr darüber unterhalten. Sie muss sich jetzt zusammenreißen und dafür sorgen, dass ihr die gleichen Fehler nicht auf Sand passieren.</t>
  </si>
  <si>
    <t>Tienes razón. Ya he hablado con ella de esto. Tiene que recomponerse y asegurarse de no cometer los mismos errores en tierra batida.</t>
  </si>
  <si>
    <t>È come dice lei. Ne ho parlato con lei in precedenza. Deve rimettersi in sesto e assicurarsi di non commettere gli stessi errori sulla terra battuta.</t>
  </si>
  <si>
    <t>正如你所说。我之前和她谈过这个问题。她必须振作起来，确保在红土场上不犯同样的错误。</t>
  </si>
  <si>
    <t>Всё верно. Я уже говорил с ней об этом. Ей нужно собраться и не повторять ошибок на грунте.</t>
  </si>
  <si>
    <t>É como você diz. Falei com ela sobre isso anteriormente. Ela precisa se recompor e garantir que não cometerá os mesmos erros no saibro.</t>
  </si>
  <si>
    <t>ITW2_Q8_R3_1_M</t>
  </si>
  <si>
    <t>It’s as you say. I spoke with him about it previously. He’s got to pull himself together and make sure not to make the same mistakes on clay.</t>
  </si>
  <si>
    <t>Vous avez raison, j’en ai d’ailleurs parlé avec lui pour ne pas répéter les mêmes erreurs sur terre, il doit se reprendre.</t>
  </si>
  <si>
    <t>Es ist, wie Sie gesagt haben. Ich habe mich schon mit ihm darüber unterhalten. Er muss sich jetzt zusammenreißen und dafür sorgen, dass ihm die gleichen Fehler nicht auf Sand passieren.</t>
  </si>
  <si>
    <t>Tienes razón. Ya he hablado con él de esto. Tiene que recomponerse y asegurarse de no cometer los mismos errores en tierra batida.</t>
  </si>
  <si>
    <t>È come dice lei. Ne ho parlato con lui in precedenza. Deve rimettersi in sesto e assicurarsi di non commettere gli stessi errori sulla terra battuta.</t>
  </si>
  <si>
    <t>正如你所说。我之前和他谈过这个问题。他必须振作起来，确保在红土场上不犯同样的错误。</t>
  </si>
  <si>
    <t>Всё верно. Я уже говорил с ним об этом. Ему нужно собраться и не повторять ошибок на грунте.</t>
  </si>
  <si>
    <t>É como você diz. Falei com ele sobre isso anteriormente. Ele precisa se recompor e garantir que não cometerá os mesmos erros no saibro.</t>
  </si>
  <si>
    <t>ITW2_Q8_R3_2_F</t>
  </si>
  <si>
    <t>The start of this season has been a failure but we’re working hard to make up for the poor results on hard court.</t>
  </si>
  <si>
    <t>Ce début de saison est un échec mais nous mettons tout en œuvre pour que la suite de la saison rattrape les mauvais résultats sur dur.</t>
  </si>
  <si>
    <t>Der Beginn der Saison war eher ungünstig, aber wir arbeiten hart daran, auf dem Hartplatz besser abzuliefern, um die bisherigen schlechten Ergebnisse vergessen zu machen.</t>
  </si>
  <si>
    <t>El arranque de esta temporada ha sido un fracaso, pero estamos trabajando mucho para compensar los malos resultados en pista dura.</t>
  </si>
  <si>
    <t>L'inizio di questa stagione è stato un fallimento, ma stiamo lavorando duramente per recuperare gli scarsi risultati sul cemento.</t>
  </si>
  <si>
    <t>本赛季开局可谓失利，但我们正在努力弥补硬地赛段的糟糕战绩。</t>
  </si>
  <si>
    <t>Начало сезона было провальным, но мы усердно работаем, чтобы компенсировать плохие результаты на харде.</t>
  </si>
  <si>
    <t>O início desta temporada foi um fracasso, mas estamos trabalhando duro para compensar os maus resultados em quadra dura.</t>
  </si>
  <si>
    <t>ITW2_Q8_R3_2_M</t>
  </si>
  <si>
    <t>ITW2_Q8_R4_1_F</t>
  </si>
  <si>
    <t>It is extremely disappointing for a player of her caliber. Top 8 at the end of the season is an objective that is essential for the academy’s further development.</t>
  </si>
  <si>
    <t>C’est extrêmement décevant pour une joueuse de sa trempe, le top 8 en fin de saison est un objectif essentiel pour le développement de l’académie.</t>
  </si>
  <si>
    <t>Es ist extrem enttäuschend für eine Spielerin ihres Kalibers. Die Top 8 als Ziel für das Ende der Saison ist sehr wichtig für die weitere Entwicklung der Akademie.</t>
  </si>
  <si>
    <t>Es extremadamente decepcionante para una tenista de su calibre. Entrar en el Top 8 al final de la temporada es un objetivo fundamental para el futuro desarrollo de la escuela.</t>
  </si>
  <si>
    <t>È estremamente deludente per una giocatrice del suo calibro. La top 8 alla fine della stagione è un obiettivo essenziale per l'ulteriore sviluppo dell'accademia.</t>
  </si>
  <si>
    <t>作为一名顶级选手，这样的表现极其令人失望。赛季末跻身前八是对学院进一步发展至关重要的目标。</t>
  </si>
  <si>
    <t>Это крайне разочаровывающе для игрока её уровня. Завершить сезон в топ-8 — ключевая цель для развития академии.</t>
  </si>
  <si>
    <t>É extremamente decepcionante para uma jogadora do calibre dela. O top 8 no final da temporada é um objetivo essencial para o desenvolvimento futuro da academia.</t>
  </si>
  <si>
    <t>ITW2_Q8_R4_1_M</t>
  </si>
  <si>
    <t>It is extremely disappointing for a player of his caliber. Top 8 at the end of the season is an objective that is essential for the academy’s further development.</t>
  </si>
  <si>
    <t>C’est extrêmement décevant pour un joueur de sa trempe, le top 8 en fin de saison est un objectif essentiel pour le développement de l’académie.</t>
  </si>
  <si>
    <t>Es ist extrem enttäuschend für einen Spieler seines Kalibers. Die Top 8 als Ziel für das Ende der Saison ist sehr wichtig für die weitere Entwicklung der Akademie.</t>
  </si>
  <si>
    <t>Es extremadamente decepcionante para un tenista de su calibre. Entrar en el Top 8 al final de la temporada es un objetivo fundamental para el futuro desarrollo de la escuela.</t>
  </si>
  <si>
    <t>È estremamente deludente per un giocatore del suo calibro. La top 8 alla fine della stagione è un obiettivo essenziale per l'ulteriore sviluppo dell'accademia.</t>
  </si>
  <si>
    <t>Это крайне разочаровывающе для игрока его уровня. Завершить сезон в топ-8 — ключевая цель для развития академии.</t>
  </si>
  <si>
    <t>É extremamente decepcionante para um jogador do calibre dele. O top 8 no final da temporada é um objetivo essencial para o desenvolvimento futuro da academia.</t>
  </si>
  <si>
    <t>ITW2_Q8_R4_2_F</t>
  </si>
  <si>
    <t>She needs to finish in the top eight worldwide, not just for her, but also for the reputation of {[VAR_MANAGER_AFFILIATION_NAME]}.</t>
  </si>
  <si>
    <t>Elle se doit de finir dans les huit meilleurs mondiaux, pour elle mais aussi pour la réputation de {[VAR_MANAGER_AFFILIATION_NAME]}.</t>
  </si>
  <si>
    <t>Sie muss die Saison in den Top 8 der Welt abschließen, nicht nur für sich selbst, sondern auch für die Reputation von {[VAR_MANAGER_AFFILIATION_NAME]}.</t>
  </si>
  <si>
    <t>Ha de terminar entre las ocho mejores del mundo, no solo por ella, sino también por la reputación de {[VAR_MANAGER_AFFILIATION_NAME]}.</t>
  </si>
  <si>
    <t>Deve finire tra le prime otto a livello mondiale, non solo per lei, ma anche per la reputazione di {[VAR_MANAGER_AFFILIATION_NAME]}.</t>
  </si>
  <si>
    <t>她需要跻身全球前八，这不仅关乎她自己，也关系到{[VAR_MANAGER_AFFILIATION_NAME]}的名誉。</t>
  </si>
  <si>
    <t>Ей нужно завершить сезон в восьмёрке сильнейших — не только для себя, но и для репутации {[VAR_MANAGER_AFFILIATION_NAME]}.</t>
  </si>
  <si>
    <t>Ela precisa terminar entre as oito melhores do mundo, não apenas para ela, mas também para a reputação de {[VAR_MANAGER_AFFILIATION_NAME]}.</t>
  </si>
  <si>
    <t>ITW2_Q8_R4_2_M</t>
  </si>
  <si>
    <t>He needs to finish in the top eight worldwide, not just for him, but also for the reputation of {[VAR_MANAGER_AFFILIATION_NAME]}.</t>
  </si>
  <si>
    <t>Il se doit de finir dans les huit meilleurs mondiaux, pour lui mais aussi pour la réputation de {[VAR_MANAGER_AFFILIATION_NAME]}.</t>
  </si>
  <si>
    <t>Er muss die Saison in den Top 8 der Welt abschließen, nicht nur für sich selbst, sondern auch für die Reputation von {[VAR_MANAGER_AFFILIATION_NAME]}.</t>
  </si>
  <si>
    <t>Ha de terminar entre los ocho mejores del mundo, no solo por él, sino también por la reputación de {[VAR_MANAGER_AFFILIATION_NAME]}.</t>
  </si>
  <si>
    <t>Deve finire tra i primi otto a livello mondiale, non solo per lui, ma anche per la reputazione di {[VAR_MANAGER_AFFILIATION_NAME]}.</t>
  </si>
  <si>
    <t>他需要跻身全球前八，这不仅关乎他自己，也关系到{[VAR_MANAGER_AFFILIATION_NAME]}的名誉。</t>
  </si>
  <si>
    <t>Ему нужно завершить сезон в восьмёрке сильнейших — не только для себя, но и для репутации {[VAR_MANAGER_AFFILIATION_NAME]}.</t>
  </si>
  <si>
    <t>Ele precisa terminar entre os oito melhores do mundo, não apenas para ele, mas também para a reputação de {[VAR_MANAGER_AFFILIATION_NAME]}.</t>
  </si>
  <si>
    <t>ITW2_Q9_F</t>
  </si>
  <si>
    <t>One of your players was rather seriously injured. Will you consider expanding your medical team in order to avoid similar injuries on the hard courts in the future?</t>
  </si>
  <si>
    <t>L’un de vos joueurs a subi une blessure assez grave, envisagez-vous d’étoffer votre équipe médicale pour éviter de futures blessures similaires sur dur ?</t>
  </si>
  <si>
    <t>Eine Ihrer Spielerinnen hat sich recht schwer verletzt. Werden Sie es in Betracht ziehen, Ihr medizinisches Team zu erweitern, um ähnliche Verletzungen auf Hartplätzen in Zukunft zu vermeiden?</t>
  </si>
  <si>
    <t>Habéis tenido una importante lesión en tu plantilla. ¿Te planteas ampliar tu equipo médico para evitar lesiones similares en pistas duras en el futuro?</t>
  </si>
  <si>
    <t>Una delle sue giocatrici è infortunata piuttosto gravemente. Prenderebbe in considerazione l'ampliamento del suo team medico per evitare infortuni simili sui campi in cemento in futuro?</t>
  </si>
  <si>
    <t>你们有一名球员受了相当严重的伤。你们会考虑扩充医疗团队，以避免未来在硬地球场上发生类似伤病吗？</t>
  </si>
  <si>
    <t>Одна из ваших игроков получила серьёзную травму. Рассматриваете ли вы расширение медицинской команды, чтобы избежать подобных ситуаций на харде?</t>
  </si>
  <si>
    <t>Uma de suas jogadoras se machucou seriamente. Você considerará expandir sua equipe médica para evitar lesões semelhantes nas quadras duras no futuro?</t>
  </si>
  <si>
    <t>ITW2_Q9_M</t>
  </si>
  <si>
    <t>Einer Ihrer Spieler hat sich recht schwer verletzt. Werden Sie es in Betracht ziehen, Ihr medizinisches Team zu erweitern, um ähnliche Verletzungen auf Hartplätzen in Zukunft zu vermeiden?</t>
  </si>
  <si>
    <t>Uno dei suoi giocatori è infortunato piuttosto gravemente. Prenderebbe in considerazione l'ampliamento del suo team medico per evitare infortuni simili sui campi in cemento in futuro?</t>
  </si>
  <si>
    <t>Один из ваших игроков получил серьёзную травму. Рассматриваете ли вы расширение медицинской команды, чтобы избежать подобных ситуаций на харде?</t>
  </si>
  <si>
    <t>Um de seus jogadores se machucou seriamente. Você considerará expandir sua equipe médica para evitar lesões semelhantes nas quadras duras no futuro?</t>
  </si>
  <si>
    <t>ITW2_Q9_R1_1_F</t>
  </si>
  <si>
    <t>Yes, it’s already in the works. We can’t be losing our players for such long durations.</t>
  </si>
  <si>
    <t>Oui, c’est dans les tuyaux, nous ne pouvons pas nous permettre de perdre nos joueurs pour de telles durées.</t>
  </si>
  <si>
    <t>Ja, das ist bereits in Planung. Wir können es uns nicht leisten, unsere Spieler für eine so lange Zeit zu verlieren.</t>
  </si>
  <si>
    <t>Sí, estamos en ello. No podemos perder tenistas durante tanto tiempo.</t>
  </si>
  <si>
    <t>Sì, ci stiamo lavorando. Non possiamo perdere i nostri giocatori per così tanto tempo.</t>
  </si>
  <si>
    <t>是的，已经在筹划中了。我们不能让球员因伤缺席这么长时间。</t>
  </si>
  <si>
    <t>Да, это уже в процессе. Мы не можем позволить себе надолго терять игроков.</t>
  </si>
  <si>
    <t>Sim, já está em andamento. Não podemos perder nossas jogadoras por tanto tempo.</t>
  </si>
  <si>
    <t>ITW2_Q9_R1_1_M</t>
  </si>
  <si>
    <t>Sim, já está em andamento. Não podemos perder nossos jogadores por tanto tempo.</t>
  </si>
  <si>
    <t>ITW2_Q9_R1_2_F</t>
  </si>
  <si>
    <t>It’s in our plans for the future. A medical team is just as important as the technical staff. We need all our players to be at 100%.</t>
  </si>
  <si>
    <t>C’est dans les plans pour le futur, une équipe médicale est tout aussi importante que le staff technique, nous avons besoin de tous nos joueurs à 100%.</t>
  </si>
  <si>
    <t>Das ist für die Zukunft geplant. Das medizinische Team ist genauso wichtig wie das Fachpersonal. All unsere Spieler und Spielerinnen müssen bei 100 % sein.</t>
  </si>
  <si>
    <t>Está en nuestros planes de futuro. El equipo médico es tan importante como el personal técnico. Necesitamos a todos nuestros tenistas al cien por cien.</t>
  </si>
  <si>
    <t>È nei nostri piani per il futuro. Un team medico è importante tanto quanto lo staff tecnico. Abbiamo bisogno che tutti i nostri giocatori siano al 100%.</t>
  </si>
  <si>
    <t>这是我们未来的计划之一。医疗团队与技术团队同样重要。我们需要所有球员都能保持100%的状态。</t>
  </si>
  <si>
    <t>Это в наших планах. Медицинская команда так же важна, как и тренерский штаб. Нам нужно, чтобы все игроки были в идеальной форме.</t>
  </si>
  <si>
    <t>Está em nossos planos para o futuro. Uma equipe médica é tão importante quanto a equipe técnica. Precisamos que todas as nossas jogadoras estejam 100%.</t>
  </si>
  <si>
    <t>ITW2_Q9_R1_2_M</t>
  </si>
  <si>
    <t>Está em nossos planos para o futuro. Uma equipe médica é tão importante quanto a equipe técnica. Precisamos que todos os nossos jogadores estejam 100%.</t>
  </si>
  <si>
    <t>ITW2_Q9_R2_1_F</t>
  </si>
  <si>
    <t>The question inevitably comes up when a player is hurt like that. There will be talks on this matter within the academy.</t>
  </si>
  <si>
    <t>Quand un joueur se blesse comme cela, il est évident de se poser des questions, nous allons en discuter au sein de l’académie.</t>
  </si>
  <si>
    <t>Die Frage kommt natürlich immer auf, wenn sich ein Spieler so verletzt. Wir werden uns innerhalb der Akademie zu diesem Thema beraten.</t>
  </si>
  <si>
    <t>Esta pregunta surge inevitablemente cuando cualquier tenista se lesiona así. Abordaremos este tema en la escuela.</t>
  </si>
  <si>
    <t>La domanda sorge inevitabilmente quando una giocatrice è infortunata in quel modo. Ci saranno colloqui su questo argomento all'interno dell'accademia.</t>
  </si>
  <si>
    <t>球员受伤后，这个问题自然会被提上日程。学院内部会就此进行讨论。</t>
  </si>
  <si>
    <t>Этот вопрос неизбежно возникает после такой травмы. Мы обсудим его внутри академии.</t>
  </si>
  <si>
    <t>A questão surge inevitavelmente quando uma jogadora se machuca assim. Haverá conversas sobre este assunto dentro da academia.</t>
  </si>
  <si>
    <t>ITW2_Q9_R2_1_M</t>
  </si>
  <si>
    <t>La domanda sorge inevitabilmente quando un giocatore è infortunato in quel modo. Ci saranno colloqui su questo argomento all'interno dell'accademia.</t>
  </si>
  <si>
    <t>A questão surge inevitavelmente quando um jogador se machuca assim. Haverá conversas sobre este assunto dentro da academia.</t>
  </si>
  <si>
    <t>ITW2_Q9_R2_2_F</t>
  </si>
  <si>
    <t>This will be the first topic on the agenda at the next meeting at the academy. We’ll do what it takes to provide the best conditions for our players.</t>
  </si>
  <si>
    <t>Ce sera le premier sujet sur la table lors de la prochaine réunion à l’académie, nous ferons ce qu’il faut pour offrir les meilleures conditions à nos joueurs.</t>
  </si>
  <si>
    <t>Dieser Punkt steht ganz oben auf der Agenda bei unserem nächsten Treffen in der Akademie. Wir werden alles Nötige tun, um unseren Spielern und Spielerinnen die besten Bedingungen zu bieten.</t>
  </si>
  <si>
    <t>Ese va a ser el primer punto de la agenda para la próxima reunión en la escuela. Haremos lo que sea necesario para brindar las mejores condiciones a nuestros tenistas.</t>
  </si>
  <si>
    <t>Questo sarà il primo argomento all'ordine del giorno del prossimo incontro in accademia. Faremo il possibile per fornire le migliori condizioni ai nostri giocatori.</t>
  </si>
  <si>
    <t>这将成为学院下次会议的首要议题。我们会尽一切努力为球员提供最好的条件。</t>
  </si>
  <si>
    <t>Это будет первым пунктом на повестке следующего собрания. Мы сделаем всё, чтобы улучшить условия для игроков.</t>
  </si>
  <si>
    <t>Este será o primeiro tópico na agenda da próxima reunião na academia. Faremos o que for preciso para oferecer as melhores condições às nossas jogadoras.</t>
  </si>
  <si>
    <t>ITW2_Q9_R2_2_M</t>
  </si>
  <si>
    <t>Este será o primeiro tópico na agenda da próxima reunião na academia. Faremos o que for preciso para oferecer as melhores condições aos nossos jogadores.</t>
  </si>
  <si>
    <t>ITW2_Q9_R3_1_F</t>
  </si>
  <si>
    <t>The players’ opinions on the matter are equally important. I’ll be asking them if they feel comfortable with the current medical staff as soon as the occasion presents itself.</t>
  </si>
  <si>
    <t>C’est aussi le ressenti des joueurs qui est nécessaire, je leur demanderai dès que j’ai l’occasion s’ils se sentent à l’aise avec l’équipe médicale en l’état.</t>
  </si>
  <si>
    <t>Die Meinungen der Spieler und Spielerinnen zu diesem Thema sind genauso wichtig. Ich werde sie fragen, ob sie mit dem aktuellen medizinischen Team zufrieden sind, sobald sich die Gelegenheit dazu ergibt.</t>
  </si>
  <si>
    <t>Lo que opinen los tenistas al respecto es igualmente importante. En cuanto se presente la ocasión, les preguntaré si se sienten cómodos con el personal médico actual.</t>
  </si>
  <si>
    <t>Altrettanto importanti sono le opinioni dei giocatori in materia. Chiederò loro se si sentono a proprio agio con l'attuale staff medico non appena si presenterà l'occasione.</t>
  </si>
  <si>
    <t>球员们的意见也很重要。我会在合适的时候询问他们对现有医疗团队是否满意。</t>
  </si>
  <si>
    <t>Мнение игроков тоже важно. Как только будет возможность, я спрошу, комфортно ли им с нынешним медперсоналом.</t>
  </si>
  <si>
    <t>As opiniões das jogadoras sobre o assunto são igualmente importantes. Perguntarei a elas se se sentem confortáveis com a equipe médica atual assim que a ocasião se apresentar.</t>
  </si>
  <si>
    <t>ITW2_Q9_R3_1_M</t>
  </si>
  <si>
    <t>As opiniões dos jogadores sobre o assunto são igualmente importantes. Perguntarei a eles se se sentem confortáveis com a equipe médica atual assim que a ocasião se apresentar.</t>
  </si>
  <si>
    <t>ITW2_Q9_R3_2_F</t>
  </si>
  <si>
    <t>The first people concerned are the players. They’ll tell us if they feel they need new doctors, physical therapists, or other specialists.</t>
  </si>
  <si>
    <t>Les premiers concernés sont les joueurs, ils nous diront s’ils ressentent le besoin d’avoir de nouveaux médecins, kinés ou autres spécialistes.</t>
  </si>
  <si>
    <t>Das betrifft natürlich in erster Linie die Spieler und Spielerinnen. Sie werden uns sagen, ob sie das Gefühl haben, neue Ärzte, Physiotherapeuten oder andere Spezialisten zu brauchen.</t>
  </si>
  <si>
    <t>Los primeros afectados son los tenistas. Nos dirán si les parece que necesitan nuevos médicos, fisioterapeutas u otros especialistas.</t>
  </si>
  <si>
    <t>Le prime persone interessate sono i giocatori. Ci diranno se sentono di aver bisogno di nuovi medici, fisioterapisti o altri specialisti.</t>
  </si>
  <si>
    <t>最关心此事的人是球员，他们会告诉我们是否需要新的医生、理疗师或其他专科人员。</t>
  </si>
  <si>
    <t>В первую очередь это касается игроков. Они сами скажут, нужны ли им новые врачи, физиотерапевты или другие специалисты.</t>
  </si>
  <si>
    <t>As primeiras pessoas preocupadas são as jogadoras. Elas nos dirão se sentem que precisam de novos médicos, fisioterapeutas ou outros especialistas.</t>
  </si>
  <si>
    <t>ITW2_Q9_R3_2_M</t>
  </si>
  <si>
    <t>As primeiras pessoas preocupadas são os jogadores. Eles nos dirão se sentem que precisam de novos médicos, fisioterapeutas ou outros especialistas.</t>
  </si>
  <si>
    <t>ITW2_Q9_R4_1_F</t>
  </si>
  <si>
    <t>That would not be admissible for us at the current moment.</t>
  </si>
  <si>
    <t>Nous ne pouvons pas nous le permettre en ce moment.</t>
  </si>
  <si>
    <t>Das ist für uns aktuell nicht machbar.</t>
  </si>
  <si>
    <t>No nos lo podemos permitir en este momento.</t>
  </si>
  <si>
    <t>Ciò non sarebbe ammissibile per noi al momento.</t>
  </si>
  <si>
    <t>目前我们无法接受这种做法。</t>
  </si>
  <si>
    <t>Сейчас это невозможно для нас.</t>
  </si>
  <si>
    <t>Isso não seria admissível para nós no momento atual.</t>
  </si>
  <si>
    <t>ITW2_Q9_R4_1_M</t>
  </si>
  <si>
    <t>ITW2_Q9_R4_2_F</t>
  </si>
  <si>
    <t>Our finances are in the red. It’s not on the agenda.</t>
  </si>
  <si>
    <t>Les finances sont dans le rouge, ça n’est pas à l’ordre du jour.</t>
  </si>
  <si>
    <t>Wir schreiben aktuell rote Zahlen. Das steht nicht auf unserer Agenda.</t>
  </si>
  <si>
    <t>Estamos en números rojos. No barajamos esa posibilidad.</t>
  </si>
  <si>
    <t>Le nostre finanze sono in rosso. Non è all'ordine del giorno.</t>
  </si>
  <si>
    <t>我们的财务处于亏损状态，这不在议程之内。</t>
  </si>
  <si>
    <t>Наш бюджет в минусе. Это не стоит на повестке.</t>
  </si>
  <si>
    <t>Nossas finanças estão no vermelho. Não está na agenda.</t>
  </si>
  <si>
    <t>ITW2_Q9_R4_2_M</t>
  </si>
  <si>
    <t>ITW2B_Q1_F</t>
  </si>
  <si>
    <t>Your players really shined on clay. How do you prepare your players in anticipation of tournaments on this surface?</t>
  </si>
  <si>
    <t>Vos joueurs ont brillé sur terre battue, comment préparez-vous vos joueurs avant d’aborder les tournois sur cette surface ?</t>
  </si>
  <si>
    <t>Ihre Spieler und Spielerinnen haben sich auf Sand wirklich außerordentlich gut präsentiert. Wie bereiten Sie sie auf ein Turnier auf diesem Belag vor?</t>
  </si>
  <si>
    <t>Tu plantilla ha destacado en tierra batida. ¿Cómo preparas a tus tenistas de cara a los torneos en estas pistas?</t>
  </si>
  <si>
    <t>Le sue giocatrici hanno davvero brillato sulla terra battuta. Come le prepara in previsione dei tornei su questa superficie?</t>
  </si>
  <si>
    <t>你们的球员在红土上表现非常出色。你们如何为红土赛事做准备？</t>
  </si>
  <si>
    <t>Ваши игроки действительно блистали на грунте. Как вы готовите их к турнирам на этом покрытии?</t>
  </si>
  <si>
    <t>Suas jogadoras brilharam em saibro. Como você prepara suas jogadoras antecipando torneios nesta superfície?</t>
  </si>
  <si>
    <t>ITW2B_Q1_M</t>
  </si>
  <si>
    <t>I suoi giocatori hanno davvero brillato sulla terra battuta. Come li prepara in previsione dei tornei su questa superficie?</t>
  </si>
  <si>
    <t>Seus jogadores brilharam em saibro. Como você prepara seus jogadores antecipando torneios nesta superfície?</t>
  </si>
  <si>
    <t>ITW2B_Q1_R1_1_F</t>
  </si>
  <si>
    <t>We try to make sure our players have the capacity to hold on during long rallies, avoiding any unforced error and always keeping a good shot length</t>
  </si>
  <si>
    <t>Nous faisons en sorte que nos joueurs aient la capacité à résister à de longs rallyes, ne pas faire fautes et surtout toujours garder de la longueur de balle.</t>
  </si>
  <si>
    <t>Wir versuchen, sicherzustellen, dass unsere Spieler und Spielerinnen bei langen Ballwechseln mithalten können, unerzwungene Fehler vermeiden und immer eine gute Länge in ihren Schlägen haben</t>
  </si>
  <si>
    <t>Intentamos asegurarnos de que tengan la capacidad de aguantar durante intercambios de golpes prolongados, evitando cualquier error no forzado y manteniendo siempre las distancias.</t>
  </si>
  <si>
    <t>Cerchiamo di assicurarci che abbiano la capacità di resistere durante i lunghi scambi, evitando errori non forzati e mantenendo sempre una buona lunghezza di tiro.</t>
  </si>
  <si>
    <t>我们尽力让球员能够在长回合中顶住压力，避免非受迫性失误，并始终保持良好的击球深度。</t>
  </si>
  <si>
    <t>Мы стараемся, чтобы наши игроки могли выдерживать длинные розыгрыши, избегать невынужденных ошибок и всегда держать хорошую глубину удара.</t>
  </si>
  <si>
    <t>Tentamos garantir que nossas jogadoras tenham a capacidade de aguentar durante longos ralis, evitando erros não forçados e sempre mantendo um bom comprimento de bola.</t>
  </si>
  <si>
    <t>ITW2B_Q1_R1_1_M</t>
  </si>
  <si>
    <t>Tentamos garantir que nossos jogadores tenham a capacidade de aguentar durante longos ralis, evitando erros não forçados e sempre mantendo um bom comprimento de bola.</t>
  </si>
  <si>
    <t>ITW2B_Q1_R2_1_F</t>
  </si>
  <si>
    <t>The physical aspect is the most important, players of the academy have to be ready for long fights, keeping the same intensity during multiple hours. If you have this kind of ability on clay, this is already a big advantage!</t>
  </si>
  <si>
    <t>L’aspect physique est le plus important, les joueurs de l’académie doivent être capables de faire des combats de plusieurs heures tout en continuant de se battre sur chaque balle, si l’on fait ça sur terre c’est déjà un grand avantage.</t>
  </si>
  <si>
    <t>Am wichtigsten ist der körperliche Aspekt. Die Spieler und Spielerinnen der Akademie müssen für lange Matches bereit sein und die gleiche Intensität über mehrere Stunden halten können. Wenn man das auf Sand kann, ist das schon ein großer Vorteil!</t>
  </si>
  <si>
    <t>El aspecto físico es lo más importante: mis tenistas tienen que estar a punto para peleas largas y mantener la misma intensidad durante horas. Si en tierra batida tienes esta capacidad, ¡ya supone una gran ventaja!</t>
  </si>
  <si>
    <t>L'aspetto fisico è il più importante, devono essere pronti per lunghi combattimenti, mantenendo la stessa intensità per più ore. Se hai questo tipo di abilità sulla terra, questo è già un grande vantaggio!</t>
  </si>
  <si>
    <t>体能方面最为关键，学院球员必须准备好打长时间的对抗，保持多小时的强度。如果在红土上具备这种能力，就已经有很大优势！</t>
  </si>
  <si>
    <t>Физическая подготовка — ключевой аспект. Игроки академии должны быть готовы к долгим поединкам, удерживая один и тот же уровень интенсивности в течение нескольких часов. Если у вас есть такая способность на грунте — это уже огромное преимущество!</t>
  </si>
  <si>
    <t>O aspecto físico é o mais importante, as jogadoras da academia têm que estar prontas para longas lutas, mantendo a mesma intensidade durante várias horas. Se você tem esse tipo de habilidade no saibro, isso já é uma grande vantagem!</t>
  </si>
  <si>
    <t>ITW2B_Q1_R2_1_M</t>
  </si>
  <si>
    <t>O aspecto físico é o mais importante, os jogadores da academia têm que estar prontos para longas lutas, mantendo a mesma intensidade durante várias horas. Se você tem esse tipo de habilidade no saibro, isso já é uma grande vantagem!</t>
  </si>
  <si>
    <t>ITW2B_Q1_R3_1_F</t>
  </si>
  <si>
    <t>Depending on our player's planning, there is an intense training camp of one or two weeks. It involves playing on clay but also a lot of tactics and physical training.</t>
  </si>
  <si>
    <t>Il y a un intense stage de préparation d’une ou deux semaines en fonction de l’emploi du temps des joueurs, avec du jeu sur terre battue évidemment mais également de la tactique et beaucoup d’entrainement physique.</t>
  </si>
  <si>
    <t>Je nach Planung unserer Spielerin gibt es ein intensives ein- oder zweiwöchiges Trainingslager. Dort wird viel auf Sand gespielt, aber auch Taktik und physisches Training gehört dazu.</t>
  </si>
  <si>
    <t>Hacemos una intensa preparación de una o dos semanas, dependiendo de cada tenista. Eso implica jugar en tierra batida, pero también mucha táctica y entrenamiento físico.</t>
  </si>
  <si>
    <t>A seconda del programma, c'è un intenso ritiro di una o due settimane. Si tratta di giocare sulla terra battuta ma anche di molta tattica e preparazione fisica.</t>
  </si>
  <si>
    <t>根据球员的赛程安排，会有一到两周的强化训练营，既包含在红土上的实战训练，也会有大量战术与体能训练。</t>
  </si>
  <si>
    <t>В зависимости от расписания игрока проводится интенсивный тренировочный сбор длительностью одну–две недели. Он включает игру на грунте, а также множество тактических занятий и физической подготовки.</t>
  </si>
  <si>
    <t>Dependendo do planejamento de nossas jogadoras, há um intenso campo de treinamento de uma ou duas semanas. Envolve jogar no saibro, mas também muita tática e treinamento físico.</t>
  </si>
  <si>
    <t>ITW2B_Q1_R3_1_M</t>
  </si>
  <si>
    <t>Je nach Planung unseres Spielers gibt es ein intensives ein- oder zweiwöchiges Trainingslager. Dort wird viel auf Sand gespielt, aber auch Taktik und physisches Training gehört dazu.</t>
  </si>
  <si>
    <t>Dependendo do planejamento de nossos jogadores, há um intenso campo de treinamento de uma ou duas semanas. Envolve jogar no saibro, mas também muita tática e treinamento físico.</t>
  </si>
  <si>
    <t>ITW2B_Q1_R4_1_F</t>
  </si>
  <si>
    <t>{[MEDIA/ITW2_Q1_R4_1_F]}</t>
  </si>
  <si>
    <t>ITW2B_Q1_R4_1_M</t>
  </si>
  <si>
    <t>{[MEDIA/ITW2_Q1_R4_1_M]}</t>
  </si>
  <si>
    <t>ITW2B_Q10_F</t>
  </si>
  <si>
    <t>{[MEDIA/ITW2_Q10_M]}</t>
  </si>
  <si>
    <t>ITW2B_Q10_M</t>
  </si>
  <si>
    <t>ITW2B_Q10_R1_1_F</t>
  </si>
  <si>
    <t>{[MEDIA/ITW2_Q10_R1_1_M]}</t>
  </si>
  <si>
    <t>ITW2B_Q10_R1_1_M</t>
  </si>
  <si>
    <t>ITW2B_Q10_R1_2_F</t>
  </si>
  <si>
    <t>{[MEDIA/ITW2_Q10_R1_2_F]}</t>
  </si>
  <si>
    <t>{[MEDIA/ITW2_Q10_R1_2_M]}</t>
  </si>
  <si>
    <t>ITW2B_Q10_R1_2_M</t>
  </si>
  <si>
    <t>ITW2B_Q10_R2_1_F</t>
  </si>
  <si>
    <t>{[MEDIA/ITW2B_Q10_R2_1_M]}</t>
  </si>
  <si>
    <t>ITW2B_Q10_R2_1_M</t>
  </si>
  <si>
    <t>That could become a real need if we were to have back-to-back injuries, but luckily that’s not the case at the moment.</t>
  </si>
  <si>
    <t>Nous pourrions ressentir ce besoin si les blessures s’enchainaient, mais heureusement ce n’est pas encore le cas.</t>
  </si>
  <si>
    <t>Das könnte nötig werden, wenn wir mehrere Verletzungen hintereinander hätten, aber das ist aktuell zum Glück nicht der Fall.</t>
  </si>
  <si>
    <t>Podría acabar siendo una necesidad si sufriéramos lesiones, pero afortunadamente no es el caso en este momento.</t>
  </si>
  <si>
    <t>Potrebbe diventare una vera necessità se dovessimo avere un infortunio dietro l'altro, ma per fortuna al momento non è così.</t>
  </si>
  <si>
    <t>如果接连有球员受伤，那确实会成为一个迫切的需求。但幸运的是，目前还没到那种情况。</t>
  </si>
  <si>
    <t>В этом могла бы возникнуть реальная необходимость, если бы травмы следовали одна за другой, но, к счастью, сейчас это не так.</t>
  </si>
  <si>
    <t>Isso poderia se tornar uma necessidade real se tivéssemos lesões consecutivas, mas felizmente não é o caso no momento.</t>
  </si>
  <si>
    <t>ITW2B_Q10_R2_2_F</t>
  </si>
  <si>
    <t>{[MEDIA/ITW2_Q10_R2_2_M]}</t>
  </si>
  <si>
    <t>ITW2B_Q10_R2_2_M</t>
  </si>
  <si>
    <t>ITW2B_Q10_R3_1_F</t>
  </si>
  <si>
    <t>{[MEDIA/ITW2_Q10_R3_1_M]}</t>
  </si>
  <si>
    <t>ITW2B_Q10_R3_1_M</t>
  </si>
  <si>
    <t>ITW2B_Q10_R3_2_F</t>
  </si>
  <si>
    <t>{[MEDIA/ITW2_Q10_R3_2_M]}</t>
  </si>
  <si>
    <t>ITW2B_Q10_R3_2_M</t>
  </si>
  <si>
    <t>ITW2B_Q10_R4_1_F</t>
  </si>
  <si>
    <t>{[MEDIA/ITW2_Q10_R4_1_M]}</t>
  </si>
  <si>
    <t>ITW2B_Q10_R4_1_M</t>
  </si>
  <si>
    <t>ITW2B_Q10_R4_2_F</t>
  </si>
  <si>
    <t>{[MEDIA/ITW2_Q10_R4_2_M]}</t>
  </si>
  <si>
    <t>ITW2B_Q10_R4_2_M</t>
  </si>
  <si>
    <t>ITW2B_Q2_F</t>
  </si>
  <si>
    <t>Your team has had mixed results on clay. Are there any plans to invest in new courts and equipment to help alleviate this problem?</t>
  </si>
  <si>
    <t>Le bilan de votre équipe sur terre battue est mitigé, de nouveaux investissements au niveau des infrastructures sont-ils prévus ?</t>
  </si>
  <si>
    <t>Ihr Team hatte durchmischte Ergebnisse auf Sand. Gibt es Pläne, in neue Plätze und Ausrüstung zu investieren, um dieses Problem zu lösen?</t>
  </si>
  <si>
    <t>Tu equipo ha obtenido resultados irregulares en tierra batida. ¿Hay planes para invertir en nuevos campos y equipamiento para contribuir a aliviar este problema?</t>
  </si>
  <si>
    <t>La sua squadra ha ottenuto risultati contrastanti sulla terra battuta. Sono previsti investimenti in nuovi campi e attrezzature per sopperire a questo problema?</t>
  </si>
  <si>
    <t>你们团队在红土场上的成绩时好时坏。是否有计划投资建设新的场地和购置新设备来帮助解决这个问题？</t>
  </si>
  <si>
    <t>Команда показала нестабильные результаты на грунте. Планируются ли инвестиции в новые корты и оборудование, чтобы решить эту проблему?</t>
  </si>
  <si>
    <t>Sua equipe teve resultados mistos no saibro. Há planos para investir em novas quadras e equipamentos para ajudar a aliviar esse problema?</t>
  </si>
  <si>
    <t>ITW2B_Q2_M</t>
  </si>
  <si>
    <t>ITW2B_Q2_R1_1_F</t>
  </si>
  <si>
    <t>{[MEDIA/ITW2_Q2_R1_1_F]}</t>
  </si>
  <si>
    <t>ITW2B_Q2_R1_1_M</t>
  </si>
  <si>
    <t>{[MEDIA/ITW2_Q2_R1_1_M]}</t>
  </si>
  <si>
    <t>ITW2B_Q2_R1_2_F</t>
  </si>
  <si>
    <t>Absolutely. An investment in new clay courts is on the agenda.</t>
  </si>
  <si>
    <t>Tout à fait, un investissement sur de nouveaux terrains de terre battue est justement à l’ordre du jour.</t>
  </si>
  <si>
    <t>Absolut. Eine Investition in neue Sandplätze steht auf der Agenda.</t>
  </si>
  <si>
    <t>Ya lo creo. Tenemos previsto invertir en nuevos campos de tierra batida.</t>
  </si>
  <si>
    <t>Assolutamente. Un investimento in nuovi campi in terra battuta è all'ordine del giorno.</t>
  </si>
  <si>
    <t>当然。投资建设新的红土球场已经提上日程。</t>
  </si>
  <si>
    <t>Конечно. Инвестиции в новые грунтовые корты уже запланированы.</t>
  </si>
  <si>
    <t>Com certeza. Um investimento em novas quadras de saibro está na pauta.</t>
  </si>
  <si>
    <t>ITW2B_Q2_R1_2_M</t>
  </si>
  <si>
    <t>ITW2B_Q2_R2_1_F</t>
  </si>
  <si>
    <t>{[MEDIA/ITW2_Q2_R2_1_F]}</t>
  </si>
  <si>
    <t>ITW2B_Q2_R2_1_M</t>
  </si>
  <si>
    <t>{[MEDIA/ITW2_Q2_R2_1_M]}</t>
  </si>
  <si>
    <t>ITW2B_Q2_R2_2_F</t>
  </si>
  <si>
    <t>{[MEDIA/ITW2_Q2_R2_2_M]}</t>
  </si>
  <si>
    <t>ITW2B_Q2_R2_2_M</t>
  </si>
  <si>
    <t>ITW2B_Q2_R3_1_F</t>
  </si>
  <si>
    <t>{[MEDIA/ITW2_Q2_R3_1_F]}</t>
  </si>
  <si>
    <t>ITW2B_Q2_R3_1_M</t>
  </si>
  <si>
    <t>{[MEDIA/ITW2_Q2_R3_1_M]}</t>
  </si>
  <si>
    <t>ITW2B_Q2_R3_2_F</t>
  </si>
  <si>
    <t>{[MEDIA/ITW2_Q2_R3_2_M]}</t>
  </si>
  <si>
    <t>ITW2B_Q2_R3_2_M</t>
  </si>
  <si>
    <t>ITW2B_Q2_R4_1_F</t>
  </si>
  <si>
    <t>{[MEDIA/ITW2_Q2_R4_1_F]}</t>
  </si>
  <si>
    <t>ITW2B_Q2_R4_1_M</t>
  </si>
  <si>
    <t>{[MEDIA/ITW2_Q2_R4_1_M]}</t>
  </si>
  <si>
    <t>ITW2B_Q2_R4_2_F</t>
  </si>
  <si>
    <t>{[MEDIA/ITW2_Q2_R4_2_M]}</t>
  </si>
  <si>
    <t>ITW2B_Q2_R4_2_M</t>
  </si>
  <si>
    <t>ITW2B_Q3_F</t>
  </si>
  <si>
    <t>{[VAR_TM_FULLNAME]} has been a sight to behold on clay. Is she in the running for top 8 by season’s end?</t>
  </si>
  <si>
    <t>{[VAR_TM_FULLNAME]} a été étincelante sur terre battue, peut-elle viser le top 8 à la race pour la fin de saison ?</t>
  </si>
  <si>
    <t>{[VAR_TM_FULLNAME]} hat auf Sand eine richtig gute Figur gemacht. Ist sie eine Kandidatin für die Top 8 am Saisonende?</t>
  </si>
  <si>
    <t>{[VAR_TM_FULLNAME]} ha sido un espectáculo digno de ver en tierra batida. ¿Podrá alcanzar el Top 8 al final de la temporada?</t>
  </si>
  <si>
    <t>{[VAR_TM_FULLNAME]} è stata formidabile sul cemento. È in lizza per la top 8 entro la fine della stagione?</t>
  </si>
  <si>
    <t>{[VAR_TM_FULLNAME]}在红土上的表现令人惊艳。她有希望在赛季结束前冲击前八吗？</t>
  </si>
  <si>
    <t>{[VAR_TM_FULLNAME]} великолепно играет на грунте. Есть ли у неё шанс войти в топ-8 к концу сезона?</t>
  </si>
  <si>
    <t>{[VAR_TM_FULLNAME]} tem sido um espetáculo no saibro. Ela está na disputa pelo top 8 até o final da temporada?</t>
  </si>
  <si>
    <t>ITW2B_Q3_M</t>
  </si>
  <si>
    <t>{[VAR_TM_FULLNAME]} has been a sight to behold on clay. Is he in the running for top 8 by season’s end?</t>
  </si>
  <si>
    <t>{[VAR_TM_FULLNAME]} a été étincelant sur terre battue, peut-il viser le top 8 à la race pour la fin de saison ?</t>
  </si>
  <si>
    <t>{[VAR_TM_FULLNAME]} hat auf Sand eine richtig gute Figur gemacht. Ist er ein Kandidat für die Top 8 am Saisonende?</t>
  </si>
  <si>
    <t>{[VAR_TM_FULLNAME]} è stato formidabile sul cemento. È in lizza per la top 8 entro la fine della stagione?</t>
  </si>
  <si>
    <t>{[VAR_TM_FULLNAME]}在红土上的表现令人惊艳。他有希望在赛季结束前冲击前八吗？</t>
  </si>
  <si>
    <t>{[VAR_TM_FULLNAME]} великолепно играет на грунте. Есть ли у него шанс войти в топ-8 к концу сезона?</t>
  </si>
  <si>
    <t>{[VAR_TM_FULLNAME]} tem sido um espetáculo no saibro. Ele está na disputa pelo top 8 até o final da temporada?</t>
  </si>
  <si>
    <t>ITW2B_Q3_R1_1_F</t>
  </si>
  <si>
    <t>{[MEDIA/ITW2_Q3_R1_1_M]}</t>
  </si>
  <si>
    <t>ITW2B_Q3_R1_1_M</t>
  </si>
  <si>
    <t>ITW2B_Q3_R1_2_F</t>
  </si>
  <si>
    <t>{[MEDIA/ITW2_Q3_R1_2_M]}</t>
  </si>
  <si>
    <t>ITW2B_Q3_R1_2_M</t>
  </si>
  <si>
    <t>ITW2B_Q3_R2_1_F</t>
  </si>
  <si>
    <t>{[MEDIA/ITW2_Q3_R2_1_F]}</t>
  </si>
  <si>
    <t>ITW2B_Q3_R2_1_M</t>
  </si>
  <si>
    <t>{[MEDIA/ITW2_Q3_R2_1_M]}</t>
  </si>
  <si>
    <t>ITW2B_Q3_R2_2_F</t>
  </si>
  <si>
    <t>{[MEDIA/ITW2_Q3_R2_2_F]}</t>
  </si>
  <si>
    <t>ITW2B_Q3_R2_2_M</t>
  </si>
  <si>
    <t>{[MEDIA/ITW2_Q3_R2_2_M]}</t>
  </si>
  <si>
    <t>ITW2B_Q3_R3_1_F</t>
  </si>
  <si>
    <t>{[MEDIA/ITW2_Q3_R3_1_M]}</t>
  </si>
  <si>
    <t>ITW2B_Q3_R3_1_M</t>
  </si>
  <si>
    <t>ITW2B_Q3_R3_2_F</t>
  </si>
  <si>
    <t>{[MEDIA/ITW2_Q3_R3_2_M]}</t>
  </si>
  <si>
    <t>ITW2B_Q3_R3_2_M</t>
  </si>
  <si>
    <t>ITW2B_Q3_R4_1_F</t>
  </si>
  <si>
    <t>{[MEDIA/ITW2_Q3_R4_1_M]}</t>
  </si>
  <si>
    <t>ITW2B_Q3_R4_1_M</t>
  </si>
  <si>
    <t>ITW2B_Q3_R4_2_F</t>
  </si>
  <si>
    <t>{[MEDIA/ITW2_Q3_R4_2_M]}</t>
  </si>
  <si>
    <t>ITW2B_Q3_R4_2_M</t>
  </si>
  <si>
    <t>ITW2B_Q4_F</t>
  </si>
  <si>
    <t>Your entire team performed well this season, but do you believe that your roster may be too specialized on clay?</t>
  </si>
  <si>
    <t>Toute votre équipe a été performante cette saison, ne croyez-vous pas que votre effectif est trop spécialisé sur la terre battue ?</t>
  </si>
  <si>
    <t>Ihr gesamtes Team war diese Saison sehr stark, aber glauben Sie, dass Ihr Team zu sehr auf Sand spezialisiert ist?</t>
  </si>
  <si>
    <t>Todo tu equipo se ha desenvuelto bien esta temporada, pero ¿crees que tu plantilla podría estar demasiado especializada en tierra batida?</t>
  </si>
  <si>
    <t>Tutta la sua squadra si è comportata bene in questa stagione, ma crede che la sua giocatrice possa essere troppo specializzata sulla terra battuta?</t>
  </si>
  <si>
    <t>你们整个团队本赛季表现不错，但您是否认为你们的阵容可能过于偏重红土场地？</t>
  </si>
  <si>
    <t>Вся ваша команда хорошо выступила в этом сезоне, но не считаете ли вы, что ваш состав слишком специализирован под грунт?</t>
  </si>
  <si>
    <t>Toda a sua equipe teve um bom desempenho nesta temporada, mas você acredita que seu elenco pode ser muito especializado no saibro?</t>
  </si>
  <si>
    <t>ITW2B_Q4_M</t>
  </si>
  <si>
    <t>Tutta la sua squadra si è comportata bene in questa stagione, ma crede che il suo giocatore possa essere troppo specializzato sulla terra battuta?</t>
  </si>
  <si>
    <t>ITW2B_Q4_R1_1_F</t>
  </si>
  <si>
    <t>We’re not going to beat ourselves up for performing well on one surface. It’s useless to jump to these sorts of conclusions until we’ve played the end of the season on grass before going back onto the hard courts.</t>
  </si>
  <si>
    <t>On ne va pas se priver d’être performant sur une surface, il ne sert à rien de faire ce genre de conclusion avant d’avoir joué la fin de saison, sur gazon avant le retour sur dur.</t>
  </si>
  <si>
    <t>Wir sehen es bestimmt nicht als negativ an, dass wir auf einem Belag besonders gut abschneiden. Es ist unsinnig, voreilige Schlüsse zu ziehen, bevor wir zum Ende der Saison auf Rasen spielen, bevor es dann wieder auf die Hartplätze geht.</t>
  </si>
  <si>
    <t>No nos vamos a mortificar ahora por tener buenos resultados en una superficie. De nada sirve llegar a este tipo de conclusiones hasta que hayamos llegado al final de la temporada en hierba antes de volver a las pistas duras.</t>
  </si>
  <si>
    <t>Non abbiamo intenzione di giustificarci per esserci comportati bene su una superficie. Inutile saltare a queste conclusioni fino a quando non avremo giocato la fine della stagione sull'erba prima di tornare sul cemento.</t>
  </si>
  <si>
    <t>我们不会因为在某个场地上表现好而苛责自己。赛季还没打完，现在下这种结论没有意义——等打完草地赛，回到硬地赛季时再说吧。</t>
  </si>
  <si>
    <t>Мы не собираемся корить себя за хорошие результаты на одном покрытии. Нет смысла делать такие выводы, пока мы не сыграем оставшуюся часть сезона на траве, а затем не вернёмся на харды.</t>
  </si>
  <si>
    <t>Não vamos nos culpar por ter um bom desempenho em uma superfície. É inútil tirar conclusões precipitadas até que tenhamos jogado o final da temporada na grama, antes de voltar às quadras duras.</t>
  </si>
  <si>
    <t>ITW2B_Q4_R1_1_M</t>
  </si>
  <si>
    <t>ITW2B_Q4_R1_2_F</t>
  </si>
  <si>
    <t>{[MEDIA/ITW2_Q4_R1_2_M]}</t>
  </si>
  <si>
    <t>ITW2B_Q4_R1_2_M</t>
  </si>
  <si>
    <t>ITW2B_Q4_R2_1_F</t>
  </si>
  <si>
    <t>{[MEDIA/ITW2_Q4_R2_1_F]}</t>
  </si>
  <si>
    <t>ITW2B_Q4_R2_1_M</t>
  </si>
  <si>
    <t>{[MEDIA/ITW2_Q4_R2_1_M]}</t>
  </si>
  <si>
    <t>ITW2B_Q4_R2_2_F</t>
  </si>
  <si>
    <t>{[MEDIA/ITW2_Q4_R2_2_M]}</t>
  </si>
  <si>
    <t>ITW2B_Q4_R2_2_M</t>
  </si>
  <si>
    <t>ITW2B_Q4_R3_1_F</t>
  </si>
  <si>
    <t>We were well-aware going in, but we preferred taking on players who are highly-competitive on hard surfaces rather than taking on players who are average at best on both hard and grass.</t>
  </si>
  <si>
    <t>Nous le savions déjà mais nous avons préféré prendre des joueurs très performants sur dur plutôt que de prendre des joueurs moyens sur dur ou sur herbe.</t>
  </si>
  <si>
    <t>Das war uns schon von Vornherein bewusst, aber uns war es lieber, Spieler und Spielerinnen zu engagieren, die auf Hartplatz sehr gut spielen, anstatt auf jene zu setzen, die auf Hartplätzen und Rasen maximal durchschnittlich sind.</t>
  </si>
  <si>
    <t>Éramos muy conscientes de ello, pero preferimos enfrentarnos a tenistas muy competitivos en campos duros en vez de a otros de menor nivel tanto en hierba como en pista dura.</t>
  </si>
  <si>
    <t>Lo sapevamo bene, ma abbiamo preferito affrontare giocatori altamente competitivi su superfici dure piuttosto che giocatori che sono al massimo nella media sia sul duro che sull'erba.</t>
  </si>
  <si>
    <t>我们在赛季初就很清楚自己的取舍。相比起在硬地和草地上都只是一般水平的选手，我们宁愿选择那些在硬地上极具竞争力的球员。</t>
  </si>
  <si>
    <t>Мы прекрасно понимали ситуацию, но предпочли взять игроков, которые очень конкурентоспособны на харде, а не тех, кто показывает лишь средний уровень и на харде, и на траве.</t>
  </si>
  <si>
    <t>Estávamos bem cientes disso, mas preferimos enfrentar jogadoras que são altamente competitivas em quadras duras em vez de enfrentar jogadoras que são, na melhor das hipóteses, medianas em quadras duras e de grama.</t>
  </si>
  <si>
    <t>ITW2B_Q4_R3_1_M</t>
  </si>
  <si>
    <t>Estávamos bem cientes disso, mas preferimos enfrentar jogadores que são altamente competitivos em quadras duras em vez de enfrentar jogadores que são, na melhor das hipóteses, medianos em quadras duras e de grama.</t>
  </si>
  <si>
    <t>ITW2B_Q4_R3_2_F</t>
  </si>
  <si>
    <t>{[MEDIA/ITW2_Q4_R3_2_M]}</t>
  </si>
  <si>
    <t>ITW2B_Q4_R3_2_M</t>
  </si>
  <si>
    <t>ITW2B_Q4_R4_1_F</t>
  </si>
  <si>
    <t>There are new recruits lined up for the next season who are more comfortable on GreenSet and grass.</t>
  </si>
  <si>
    <t>De nouvelles recrues plus à l’aise sur Green Set et gazon sont prévues pour la saison prochaine.</t>
  </si>
  <si>
    <t>Für die nächste Saison haben wir schon neue Spieler und Spielerinnen, die lieber auf GreenSet und Rasen spielen.</t>
  </si>
  <si>
    <t>Hay nuevas incorporaciones pensadas para la próxima temporada que se sienten más a gusto en resina y hierba.</t>
  </si>
  <si>
    <t>Ci sono nuovi talenti pronti per la prossima stagione che sono più a loro agio sul GreenSet e sull'erba.</t>
  </si>
  <si>
    <t>下赛季已有新成员加入，他们在GreenSet和草地场地上更为得心应手。</t>
  </si>
  <si>
    <t>На следующий сезон у нас уже есть новобранцы, которым гораздо комфортнее играть на GreenSet и траве.</t>
  </si>
  <si>
    <t>Há novas recrutas alinhadas para a próxima temporada que se sentem mais confortáveis em GreenSet e na grama.</t>
  </si>
  <si>
    <t>ITW2B_Q4_R4_1_M</t>
  </si>
  <si>
    <t>Há novos recrutas alinhados para a próxima temporada que se sentem mais confortáveis em GreenSet e na grama.</t>
  </si>
  <si>
    <t>ITW2B_Q4_R4_2_F</t>
  </si>
  <si>
    <t>{[MEDIA/ITW2_Q4_R4_2_M]}</t>
  </si>
  <si>
    <t>ITW2B_Q4_R4_2_M</t>
  </si>
  <si>
    <t>ITW2B_Q5_F</t>
  </si>
  <si>
    <t>The president has invested heavily. Has this been a boon for you during this period of the season on clay?</t>
  </si>
  <si>
    <t>Les investissements du président sont massifs, cela vous a aidé durant cette partie de saison sur terre ?</t>
  </si>
  <si>
    <t>Der Präsident hat große Investitionen vorgenommen. War das für Sie während der Turniere auf Sand ein Segen?</t>
  </si>
  <si>
    <t>La junta ha invertido mucho. ¿Ha supuesto una ventaja para ti en este período de la temporada en tierra batida?</t>
  </si>
  <si>
    <t>Il presidente ha investito molto. È stato un vantaggio per lei in questo periodo della stagione sulla terra battuta?</t>
  </si>
  <si>
    <t>主席投入了大量资金。这是否在本赛季红土赛阶段给你们带来了帮助？</t>
  </si>
  <si>
    <t>Президент серьёзно инвестировал. Помогло ли это вам в этот отрезок сезона на грунте?</t>
  </si>
  <si>
    <t>O presidente investiu pesadamente. Isso tem sido um benefício para você durante este período da temporada no saibro?</t>
  </si>
  <si>
    <t>ITW2B_Q5_M</t>
  </si>
  <si>
    <t>ITW2B_Q5_R1_1_F</t>
  </si>
  <si>
    <t>{[MEDIA/ITW2_Q5_R1_1_F]}</t>
  </si>
  <si>
    <t>ITW2B_Q5_R1_1_M</t>
  </si>
  <si>
    <t>{[MEDIA/ITW2_Q5_R1_1_M]}</t>
  </si>
  <si>
    <t>ITW2B_Q5_R1_2_F</t>
  </si>
  <si>
    <t>{[MEDIA/ITW2_Q5_R1_2_M]}</t>
  </si>
  <si>
    <t>ITW2B_Q5_R1_2_M</t>
  </si>
  <si>
    <t>ITW2B_Q5_R2_1_F</t>
  </si>
  <si>
    <t>{[MEDIA/ITW2_Q5_R2_1_F]}</t>
  </si>
  <si>
    <t>ITW2B_Q5_R2_1_M</t>
  </si>
  <si>
    <t>{[MEDIA/ITW2_Q5_R2_1_M]}</t>
  </si>
  <si>
    <t>ITW2B_Q5_R2_2_F</t>
  </si>
  <si>
    <t>{[MEDIA/ITW2_Q5_R2_2_M]}</t>
  </si>
  <si>
    <t>ITW2B_Q5_R2_2_M</t>
  </si>
  <si>
    <t>ITW2B_Q5_R3_1_F</t>
  </si>
  <si>
    <t>{[MEDIA/ITW2_Q5_R3_1_F]}</t>
  </si>
  <si>
    <t>ITW2B_Q5_R3_1_M</t>
  </si>
  <si>
    <t>{[MEDIA/ITW2_Q5_R3_1_M]}</t>
  </si>
  <si>
    <t>ITW2B_Q5_R3_2_F</t>
  </si>
  <si>
    <t>{[MEDIA/ITW2_Q5_R3_2_M]}</t>
  </si>
  <si>
    <t>ITW2B_Q5_R3_2_M</t>
  </si>
  <si>
    <t>ITW2B_Q6_F</t>
  </si>
  <si>
    <t>{[MEDIA/ITW2_Q6_M]}</t>
  </si>
  <si>
    <t>ITW2B_Q6_M</t>
  </si>
  <si>
    <t>ITW2B_Q6_R1_1_F</t>
  </si>
  <si>
    <t>She’s been strong on clay, and she’ll be carrying on just like that on grass as well.</t>
  </si>
  <si>
    <t>Elle a été excellente sur l’ocre, et elle va poursuivre de la même manière sur gazon.</t>
  </si>
  <si>
    <t>Auf Sand war sie sehr stark, und so wird sie auch auf Rasen weitermachen.</t>
  </si>
  <si>
    <t>Ha estado muy bien en tierra batida y seguirá así en hierba.</t>
  </si>
  <si>
    <t>È stata forte sulla terra battuta e continuerà così anche sull'erba.</t>
  </si>
  <si>
    <t>她在红土场上表现强势，在草场上也必将延续这样的势头。</t>
  </si>
  <si>
    <t>Она уверенно играла на грунте и будет выступать так же хорошо и на траве.</t>
  </si>
  <si>
    <t>Ela tem sido forte no saibro, e continuará assim na grama também.</t>
  </si>
  <si>
    <t>ITW2B_Q6_R1_1_M</t>
  </si>
  <si>
    <t>He’s been strong on clay, and he’ll be carrying on just like that on grass as well.</t>
  </si>
  <si>
    <t>Il a été excellent sur l’ocre, et il va poursuivre de la même manière sur gazon.</t>
  </si>
  <si>
    <t>Auf Sand war er sehr stark, und so wird er auch auf Rasen weitermachen.</t>
  </si>
  <si>
    <t>È stato forte sulla terra battuta e continuerà così anche sull'erba.</t>
  </si>
  <si>
    <t>他在红土场上表现强势，在草场上也必将延续这样的势头。</t>
  </si>
  <si>
    <t>Он уверенно играл на грунте и будет выступать так же хорошо и на траве.</t>
  </si>
  <si>
    <t>Ele tem sido forte no saibro, e continuará assim na grama também.</t>
  </si>
  <si>
    <t>ITW2B_Q6_R1_2_F</t>
  </si>
  <si>
    <t>{[MEDIA/ITW2_Q6_R1_2_F]}</t>
  </si>
  <si>
    <t>ITW2B_Q6_R1_2_M</t>
  </si>
  <si>
    <t>{[MEDIA/ITW2_Q6_R1_2_M]}</t>
  </si>
  <si>
    <t>ITW2B_Q6_R2_1_F</t>
  </si>
  <si>
    <t>She showed a real aptitude for the game on clay and showed why she belongs at the academy.</t>
  </si>
  <si>
    <t>Elle a montré de superbes dispositions sur terre battue, elle confirme son statut au sein de l’académie.</t>
  </si>
  <si>
    <t>Sie hat ihr Talent für das Spiel auf Sand eindrucksvoll unter Beweis gestellt und gezeigt, warum sie in die Akademie gehört.</t>
  </si>
  <si>
    <t>Ha demostrado auténticas aptitudes para el juego en tierra batida y reafirmado su estatus en la escuela.</t>
  </si>
  <si>
    <t>Ha mostrato una vera attitudine per il gioco sulla terra battuta e ha mostrato perché appartiene all'accademia.</t>
  </si>
  <si>
    <t>她在红土场上展现了真正的比赛天赋，也再次证明了自己为何能在学院立足。</t>
  </si>
  <si>
    <t>Она продемонстрировала настоящее мастерство на грунте и доказала, почему она достойна быть частью академии.</t>
  </si>
  <si>
    <t>Ela mostrou uma aptidão real para o jogo no saibro e mostrou por que pertence à academia.</t>
  </si>
  <si>
    <t>ITW2B_Q6_R2_1_M</t>
  </si>
  <si>
    <t>He showed a real aptitude for the game on clay and showed why he belongs at the academy.</t>
  </si>
  <si>
    <t>Il a montré de superbes dispositions sur terre battue, il confirme son statut au sein de l’académie.</t>
  </si>
  <si>
    <t>Er hat sein Talent für das Spiel auf Sand eindrucksvoll unter Beweis gestellt und gezeigt, warum er in die Akademie gehört.</t>
  </si>
  <si>
    <t>他在红土场上展现了真正的比赛天赋，也再次证明了自己为何能在学院立足。</t>
  </si>
  <si>
    <t>Он продемонстрировал настоящее мастерство на грунте и доказал, почему он достоин быть частью академии.</t>
  </si>
  <si>
    <t>Ele mostrou uma aptidão real para o jogo no saibro e mostrou por que pertence à academia.</t>
  </si>
  <si>
    <t>ITW2B_Q6_R2_2_F</t>
  </si>
  <si>
    <t>{[MEDIA/ITW2_Q6_R2_2_F]}</t>
  </si>
  <si>
    <t>ITW2B_Q6_R2_2_M</t>
  </si>
  <si>
    <t>{[MEDIA/ITW2_Q6_R2_2_M]}</t>
  </si>
  <si>
    <t>ITW2B_Q6_R3_1_F</t>
  </si>
  <si>
    <t>I expected no different. She crossed the threshold I expected her to before the start of the season on clay.</t>
  </si>
  <si>
    <t>C’est exactement ce à quoi je m’attendais, elle a franchi le palier que j’attendais qu'elle passe avant l’entame de la saison sur terre battue.</t>
  </si>
  <si>
    <t>Ich habe nichts anderes erwartet. Sie hat die Leistungsschwelle, die ich ihr zu Anfang der Saison auf Sand zugetraut habe, überschritten.</t>
  </si>
  <si>
    <t>No esperaba otra cosa de ella. Ha cruzado el umbral que esperábamos al comienzo de la temporada en tierra batida.</t>
  </si>
  <si>
    <t>Non mi aspettavo niente di diverso. Ha varcato la soglia che mi aspettavo prima dell'inizio della stagione sulla terra battuta.</t>
  </si>
  <si>
    <t>我对此并不意外。在红土赛季开始前，她就达到了我预期的门槛。</t>
  </si>
  <si>
    <t>Я и не ожидал другого. Она достигла уровня, которого я ждал от неё перед началом грунтового сезона.</t>
  </si>
  <si>
    <t>Não esperava diferente. Ela ultrapassou o limite que eu esperava antes do início da temporada no saibro.</t>
  </si>
  <si>
    <t>ITW2B_Q6_R3_1_M</t>
  </si>
  <si>
    <t>I expected no different. He crossed the threshold I expected him to before the start of the season on clay.</t>
  </si>
  <si>
    <t>C’est exactement ce à quoi je m’attendais, il a franchi le palier que j’attendais qu’il passe avant l’entame de la saison sur terre battue.</t>
  </si>
  <si>
    <t>Ich habe nichts anderes erwartet. Er hat die Leistungsschwelle, die ich ihm zu Anfang der Saison auf Sand zugetraut habe, überschritten.</t>
  </si>
  <si>
    <t>No esperaba otra cosa de él. Ha cruzado el umbral que esperábamos al comienzo de la temporada en tierra batida.</t>
  </si>
  <si>
    <t>我对此并不意外。在红土赛季开始前，他就达到了我预期的门槛。</t>
  </si>
  <si>
    <t>Я и не ожидал другого. Он достиг уровня, которого я ждал от него перед началом грунтового сезона.</t>
  </si>
  <si>
    <t>Não esperava diferente. Ele ultrapassou o limite que eu esperava antes do início da temporada no saibro.</t>
  </si>
  <si>
    <t>ITW2B_Q6_R3_2_F</t>
  </si>
  <si>
    <t>{[MEDIA/ITW2_Q6_R3_2_F]}</t>
  </si>
  <si>
    <t>ITW2B_Q6_R3_2_M</t>
  </si>
  <si>
    <t>{[MEDIA/ITW2_Q6_R3_2_M]}</t>
  </si>
  <si>
    <t>ITW2B_Q6_R4_1_F</t>
  </si>
  <si>
    <t>{[MEDIA/ITW2_Q6_R4_1_F]}</t>
  </si>
  <si>
    <t>ITW2B_Q6_R4_1_M</t>
  </si>
  <si>
    <t>{[MEDIA/ITW2_Q6_R4_1_M]}</t>
  </si>
  <si>
    <t>ITW2B_Q6_R4_2_F</t>
  </si>
  <si>
    <t>{[MEDIA/ITW2_Q6_R4_2_F]}</t>
  </si>
  <si>
    <t>ITW2B_Q6_R4_2_M</t>
  </si>
  <si>
    <t>{[MEDIA/ITW2_Q6_R4_2_M]}</t>
  </si>
  <si>
    <t>ITW2B_Q7_F</t>
  </si>
  <si>
    <t>Are there any plans to recruit new players who specialize on clay after these disappointing results?</t>
  </si>
  <si>
    <t>Avez-vous prévu l’arrivée de nouveaux joueurs spécialistes de la terre battue après ces résultats décevants ?</t>
  </si>
  <si>
    <t>Gibt es nach diesen enttäuschenden Ergebnissen Pläne, neue Spieler und Spielerinnen zu rekrutieren, die sich auf Sand spezialisiert haben?</t>
  </si>
  <si>
    <t>¿Hay planes de incorporación de nuevos tenistas especializados en tierra batida tras estos resultados tan decepcionantes?</t>
  </si>
  <si>
    <t>Ci sono piani per ingaggiare nuovi giocatori specializzati sulla terra battuta dopo questi risultati deludenti?</t>
  </si>
  <si>
    <t>在这次令人失望的成绩之后，你们是否计划引进一些擅长红土场地的球员？</t>
  </si>
  <si>
    <t>Планируете ли вы приглашать новых игроков, специализирующихся на грунте, после таких разочаровывающих результатов?</t>
  </si>
  <si>
    <t>Há planos para recrutar novas jogadoras que se especializam no saibro após esses resultados decepcionantes?</t>
  </si>
  <si>
    <t>ITW2B_Q7_M</t>
  </si>
  <si>
    <t>Há planos para recrutar novos jogadores que se especializam no saibro após esses resultados decepcionantes?</t>
  </si>
  <si>
    <t>ITW2B_Q7_R1_1_F</t>
  </si>
  <si>
    <t>{[MEDIA/ITW2_Q7_R1_1_F]}</t>
  </si>
  <si>
    <t>ITW2B_Q7_R1_1_M</t>
  </si>
  <si>
    <t>{[MEDIA/ITW2_Q7_R1_1_M]}</t>
  </si>
  <si>
    <t>ITW2B_Q7_R1_2_F</t>
  </si>
  <si>
    <t>It's on our list for next season, we need a player who can pull everyone up off the floor.</t>
  </si>
  <si>
    <t>C’est dans notre liste pour la saison prochaine, il nous faut une joueuse capable de tirer tout le monde vers le haut sur terre.</t>
  </si>
  <si>
    <t>Das steht bei uns für die nächste Saison auf der Liste. Wir brauchen eine Spielerin, die auf Sand alle verbessern kann.</t>
  </si>
  <si>
    <t>Está en nuestra lista para la próxima temporada. Necesitamos a alguien que pueda tirar de los demás en tierra batida.</t>
  </si>
  <si>
    <t>È nei piani per la prossima stagione, ci serve qualcuno capace di battere tutti sulla terra battura.</t>
  </si>
  <si>
    <t>这已经列入我们下赛季的计划。我们需要一名能带动全队士气的球员。</t>
  </si>
  <si>
    <t>Это в нашем списке на следующий сезон — нам нужен игрок, способный подтянуть всех остальных.</t>
  </si>
  <si>
    <t>Está na nossa lista para a próxima temporada, precisamos de uma jogadora que possa levantar todo mundo.</t>
  </si>
  <si>
    <t>ITW2B_Q7_R1_2_M</t>
  </si>
  <si>
    <t>C’est dans notre liste pour la saison prochaine, il nous faut un joueur capable de tirer tout le monde vers le haut sur terre.</t>
  </si>
  <si>
    <t>Das steht bei uns für die nächste Saison auf der Liste. Wir brauchen einen Spieler, der auf Sand alle verbessern kann.</t>
  </si>
  <si>
    <t>Está na nossa lista para a próxima temporada, precisamos de um jogador que possa levantar todo mundo.</t>
  </si>
  <si>
    <t>ITW2B_Q7_R2_1_F</t>
  </si>
  <si>
    <t>{[MEDIA/ITW2_Q7_R2_1_F]}</t>
  </si>
  <si>
    <t>ITW2B_Q7_R2_1_M</t>
  </si>
  <si>
    <t>{[MEDIA/ITW2_Q7_R2_1_M]}</t>
  </si>
  <si>
    <t>ITW2B_Q7_R2_2_F</t>
  </si>
  <si>
    <t>{[MEDIA/ITW2_Q7_R2_2_M]}</t>
  </si>
  <si>
    <t>ITW2B_Q7_R2_2_M</t>
  </si>
  <si>
    <t>ITW2B_Q7_R3_1_F</t>
  </si>
  <si>
    <t>We’re putting our trust in {[VAR_KEY_TM_FIRSTNAME]} to be able to carry us on every surface going into the first stretch of the next season.</t>
  </si>
  <si>
    <t>{[VAR_KEY_TM_FIRSTNAME]} devrait pouvoir nous mener sur chaque surface, elle a notre confiance pour la période pour la saison prochaine.</t>
  </si>
  <si>
    <t>Wir vertrauen {[VAR_KEY_TM_FIRSTNAME]} voll und ganz, uns im ersten Teil der nächsten Saison auf jedem Belag zum Sieg zu führen.</t>
  </si>
  <si>
    <t>Confiamos en {[VAR_KEY_TM_FIRSTNAME]} para que nos represente en cualquier pista en el primer período de la próxima temporada.</t>
  </si>
  <si>
    <t>Stiamo riponendo la nostra fiducia in {[VAR_KEY_TM_FIRSTNAME]} per essere in grado di sostenerci su ogni superficie nella prima parte della prossima stagione.</t>
  </si>
  <si>
    <t>我们相信{[VAR_KEY_TM_FIRSTNAME]}能在接下来的赛季初阶段带领我们在各种场地上都取得好成绩。</t>
  </si>
  <si>
    <t>Мы возлагаем надежды на {[VAR_KEY_TM_FIRSTNAME]}, чтобы он/она смог(ла) вести нас вперёд на любом покрытии в начале следующего сезона.</t>
  </si>
  <si>
    <t>Confiamos que {[VAR_KEY_TM_FIRSTNAME]} possa nos carregar em todas as superfícies na primeira parte da próxima temporada.</t>
  </si>
  <si>
    <t>ITW2B_Q7_R3_1_M</t>
  </si>
  <si>
    <t>{[VAR_KEY_TM_FIRSTNAME]} devrait pouvoir nous mener sur chaque surface, il a notre confiance pour la période pour la saison prochaine.</t>
  </si>
  <si>
    <t>ITW2B_Q7_R3_2_F</t>
  </si>
  <si>
    <t>{[MEDIA/ITW2_Q7_R3_2_F]}</t>
  </si>
  <si>
    <t>ITW2B_Q7_R3_2_M</t>
  </si>
  <si>
    <t>{[MEDIA/ITW2_Q7_R3_2_M]}</t>
  </si>
  <si>
    <t>ITW2B_Q7_R4_1_F</t>
  </si>
  <si>
    <t>{[MEDIA/ITW2_Q7_R4_1_F]}</t>
  </si>
  <si>
    <t>ITW2B_Q7_R4_1_M</t>
  </si>
  <si>
    <t>{[MEDIA/ITW2_Q7_R4_1_M]}</t>
  </si>
  <si>
    <t>ITW2B_Q7_R4_2_F</t>
  </si>
  <si>
    <t>{[MEDIA/ITW2_Q7_R4_2_M]}</t>
  </si>
  <si>
    <t>ITW2B_Q7_R4_2_M</t>
  </si>
  <si>
    <t>ITW2B_Q8_F</t>
  </si>
  <si>
    <t>{[MEDIA/ITW2_Q8_F]}</t>
  </si>
  <si>
    <t>ITW2B_Q8_M</t>
  </si>
  <si>
    <t>{[MEDIA/ITW2_Q8_M]}</t>
  </si>
  <si>
    <t>ITW2B_Q8_R1_1_F</t>
  </si>
  <si>
    <t>{[MEDIA/ITW2_Q8_R1_1_F]}</t>
  </si>
  <si>
    <t>ITW2B_Q8_R1_1_M</t>
  </si>
  <si>
    <t>{[MEDIA/ITW2_Q8_R1_1_M]}</t>
  </si>
  <si>
    <t>ITW2B_Q8_R1_2_F</t>
  </si>
  <si>
    <t>{[MEDIA/ITW2_Q8_R1_2_M]}</t>
  </si>
  <si>
    <t>ITW2B_Q8_R1_2_M</t>
  </si>
  <si>
    <t>ITW2B_Q8_R2_1_F</t>
  </si>
  <si>
    <t>I can’t deny she’s had a bad showing at these clay-court tournaments, but there’s no rush. She still has over 4 months to work her way into the top 8.</t>
  </si>
  <si>
    <t>Elle a plutôt manqué les tournois sur terre battue, c’est vrai, mais il n’y a pas d’urgence, il reste plus de 4 mois pour intégrer le top 8.</t>
  </si>
  <si>
    <t>Es lässt sich nicht abstreiten, dass sie bei den Sandplatz-Turnieren keinen guten Eindruck hinterlassen hat, aber wir sind nicht in Eile. Sie hat noch mehr als 4 Monate Zeit, um sich in die Top 8 zu spielen.</t>
  </si>
  <si>
    <t>No puedo negar que ha tenido una mala actuación en estos torneos de tierra batida, pero no hay prisa. Todavía le quedan más de cuatro meses para llegar al Top 8.</t>
  </si>
  <si>
    <t>Non posso negare che abbia avuto una brutta prestazione in questi tornei sulla terra battuta, ma non c'è fretta. Ha ancora più di 4 mesi per entrare nella top 8.</t>
  </si>
  <si>
    <t>我不能否认她在这几场红土赛事中表现不佳，但也不用急。她还有四个多月的时间争取进入前八。</t>
  </si>
  <si>
    <t>Не могу отрицать, что она выступила плохо на этих грунтовых турнирах, но спешить некуда. У неё есть ещё больше четырёх месяцев, чтобы пробиться в топ-8.</t>
  </si>
  <si>
    <t>Não posso negar que ela teve um desempenho ruim nesses torneios em quadra de saibro, mas não há pressa. Ela ainda tem mais de 4 meses para trabalhar e entrar no top 8.</t>
  </si>
  <si>
    <t>ITW2B_Q8_R2_1_M</t>
  </si>
  <si>
    <t>I can’t deny he’s had a bad showing at these clay-court tournaments, but there’s no rush. He still has over 4 months to work his way into the top 8.</t>
  </si>
  <si>
    <t>Il a plutôt manqué les tournois sur terre battue, c’est vrai, mais il n’y a pas d’urgence, il reste plus de 4 mois pour intégrer le top 8.</t>
  </si>
  <si>
    <t>Es lässt sich nicht abstreiten, dass er bei den Sandplatz-Turnieren keinen guten Eindruck hinterlassen hat, aber wir sind nicht in Eile. Er hat noch mehr als 4 Monate Zeit, um sich in die Top 8 zu spielen.</t>
  </si>
  <si>
    <t>我不能否认他在这几场红土赛事中表现不佳，但也不用急。他还有四个多月的时间争取进入前八。</t>
  </si>
  <si>
    <t>Не могу отрицать, что он выступил плохо на этих грунтовых турнирах, но спешить некуда. У него есть ещё больше четырёх месяцев, чтобы пробиться в топ-8.</t>
  </si>
  <si>
    <t>Não posso negar que ele teve um desempenho ruim nesses torneios em quadra de saibro, mas não há pressa. Ele ainda tem mais de 4 meses para trabalhar e entrar no top 8.</t>
  </si>
  <si>
    <t>ITW2B_Q8_R2_2_F</t>
  </si>
  <si>
    <t>{[MEDIA/ITW2_Q8_R2_2_M]}</t>
  </si>
  <si>
    <t>ITW2B_Q8_R2_2_M</t>
  </si>
  <si>
    <t>ITW2B_Q8_R3_1_F</t>
  </si>
  <si>
    <t>It’s as you say. I spoke with her about it previously. She’s got to pull herself together and make sure not to make the same mistakes on the grass.</t>
  </si>
  <si>
    <t>Vous avez raison, j’en ai d’ailleurs parlé avec elle pour ne pas répéter les mêmes erreurs sur herbe, elle doit se reprendre.</t>
  </si>
  <si>
    <t>Es ist, wie Sie gesagt haben. Ich habe mich schon mit ihr darüber unterhalten. Sie muss sich jetzt zusammenreißen und dafür sorgen, dass ihr die gleichen Fehler nicht auf Rasen passieren.</t>
  </si>
  <si>
    <t>Tienes razón. Ya he hablado con ella de esto. Tiene que recomponerse y asegurarse de no cometer los mismos errores en hierba.</t>
  </si>
  <si>
    <t>È come dice lei. Ne ho parlato con lei in precedenza. Deve rimettersi in sesto e assicurarsi di non commettere gli stessi errori sull'erba.</t>
  </si>
  <si>
    <t>就像你说的那样，我之前也和她谈过这件事。她必须振作起来，确保在草地上不要再犯同样的错误。</t>
  </si>
  <si>
    <t>Всё так, как вы говорите. Я уже обсуждал(а) это с ней. Ей нужно собраться и не допускать тех же ошибок на траве.</t>
  </si>
  <si>
    <t>É como você diz. Falei com ela sobre isso anteriormente. Ela precisa se recompor e garantir que não cometerá os mesmos erros na grama.</t>
  </si>
  <si>
    <t>ITW2B_Q8_R3_1_M</t>
  </si>
  <si>
    <t>It’s as you say. I spoke with him about it previously. He’s got to pull himself together and make sure not to make the same mistakes on the grass.</t>
  </si>
  <si>
    <t>Vous avez raison, j’en ai d’ailleurs parlé avec lui pour ne pas répéter les mêmes erreurs sur herbe, il doit se reprendre.</t>
  </si>
  <si>
    <t>Es ist, wie Sie gesagt haben. Ich habe mich schon mit ihm darüber unterhalten. Er muss sich jetzt zusammenreißen und dafür sorgen, dass ihm die gleichen Fehler nicht auf Rasen passieren.</t>
  </si>
  <si>
    <t>Tienes razón. Ya he hablado con él de esto. Tiene que recomponerse y asegurarse de no cometer los mismos errores en hierba.</t>
  </si>
  <si>
    <t>È come dice lei. Ne ho parlato con lui in precedenza. Deve rimettersi in sesto e assicurarsi di non commettere gli stessi errori sull'erba.</t>
  </si>
  <si>
    <t>就像你说的那样，我之前也和他谈过这件事。他必须振作起来，确保在草地上不要再犯同样的错误。</t>
  </si>
  <si>
    <t>Всё так, как вы говорите. Я уже обсуждал(а) это с ним. Ему нужно собраться и не допускать тех же ошибок на траве.</t>
  </si>
  <si>
    <t>É como você diz. Falei com ele sobre isso anteriormente. Ele precisa se recompor e garantir que não cometerá os mesmos erros na grama.</t>
  </si>
  <si>
    <t>ITW2B_Q8_R3_2_F</t>
  </si>
  <si>
    <t>It's on our list for next season. We need a player who can pull everyone up on clay.</t>
  </si>
  <si>
    <t>Ce début de saison est un échec mais nous mettons tout en œuvre pour que la suite de la saison rattrape les mauvais résultats du printemps.</t>
  </si>
  <si>
    <t>È nei piani per la prossima stagione. Abbiamo bisogno di una giocatrice che possa sostenere tutti sulla terra battuta.</t>
  </si>
  <si>
    <t>这已经列入我们下赛季的计划。我们需要一名能带动全队在红土场上提升士气的球员。</t>
  </si>
  <si>
    <t>Это в нашем списке на следующий сезон — нам нужен игрок, который сможет вытянуть всех на грунте.</t>
  </si>
  <si>
    <t>Está na nossa lista para a próxima temporada. Precisamos de uma jogadora que possa elevar o nível de todas no saibro.</t>
  </si>
  <si>
    <t>ITW2B_Q8_R3_2_M</t>
  </si>
  <si>
    <t>È nei piani per la prossima stagione. Abbiamo bisogno di un giocatore che possa sostenere tutti sulla terra battuta.</t>
  </si>
  <si>
    <t>Está na nossa lista para a próxima temporada. Precisamos de um jogador que possa elevar o nível de todos no saibro.</t>
  </si>
  <si>
    <t>ITW2B_Q8_R4_1_F</t>
  </si>
  <si>
    <t>{[MEDIA/ITW2_Q8_R4_1_F]}</t>
  </si>
  <si>
    <t>ITW2B_Q8_R4_1_M</t>
  </si>
  <si>
    <t>{[MEDIA/ITW2_Q8_R4_1_M]}</t>
  </si>
  <si>
    <t>ITW2B_Q8_R4_2_F</t>
  </si>
  <si>
    <t>{[MEDIA/ITW2_Q8_R4_2_F]}</t>
  </si>
  <si>
    <t>ITW2B_Q8_R4_2_M</t>
  </si>
  <si>
    <t>{[MEDIA/ITW2_Q8_R4_2_M]}</t>
  </si>
  <si>
    <t>ITW2B_Q9_F</t>
  </si>
  <si>
    <t>One of your players was rather seriously injured. Will you consider expanding your medical team in order to avoid similar injuries on clay in the future?</t>
  </si>
  <si>
    <t>L’un de vos joueurs a subi une blessure assez grave, envisagez-vous d’étoffer votre équipe médicale pour éviter de futures blessures similaires sur terre battue ?</t>
  </si>
  <si>
    <t>Eine Ihrer Spielerinnen hat sich recht schwer verletzt. Werden Sie es in Betracht ziehen, Ihr medizinisches Team zu erweitern, um ähnliche Verletzungen auf Sand in Zukunft zu vermeiden?</t>
  </si>
  <si>
    <t>Habéis tenido una importante lesión en tu plantilla. ¿Te planteas ampliar tu equipo médico para evitar lesiones similares en tierra batida en el futuro?</t>
  </si>
  <si>
    <t>Una delle sue giocatrici è infortunata piuttosto gravemente. Prenderebbe in considerazione l'ampliamento del suo team medico per evitare infortuni simili sulla terra battuta in futuro?</t>
  </si>
  <si>
    <t>你们有一名球员受了较严重的伤。为了避免今后在红土上出现类似情况，你们是否会考虑扩充医疗团队？</t>
  </si>
  <si>
    <t>Один из ваших игроков получил довольно серьёзную травму. Планируете ли вы расширить медицинскую команду, чтобы избежать подобных травм на грунте в будущем?</t>
  </si>
  <si>
    <t>Uma de suas jogadoras se machucou seriamente. Você considerará expandir sua equipe médica para evitar lesões semelhantes no saibro no futuro?</t>
  </si>
  <si>
    <t>ITW2B_Q9_M</t>
  </si>
  <si>
    <t>Einer Ihrer Spieler hat sich recht schwer verletzt. Werden Sie es in Betracht ziehen, Ihr medizinisches Team zu erweitern, um ähnliche Verletzungen auf Sand in Zukunft zu vermeiden?</t>
  </si>
  <si>
    <t>Uno dei suoi giocatori è infortunato piuttosto gravemente. Prenderebbe in considerazione l'ampliamento del suo team medico per evitare infortuni simili sulla terra battuta in futuro?</t>
  </si>
  <si>
    <t>ITW2B_Q9_R1_1_F</t>
  </si>
  <si>
    <t>{[MEDIA/ITW2_Q9_R1_1_F]}</t>
  </si>
  <si>
    <t>ITW2B_Q9_R1_1_M</t>
  </si>
  <si>
    <t>{[MEDIA/ITW2_Q9_R1_1_M]}</t>
  </si>
  <si>
    <t>ITW2B_Q9_R1_2_F</t>
  </si>
  <si>
    <t>{[MEDIA/ITW2_Q9_R1_2_M]}</t>
  </si>
  <si>
    <t>ITW2B_Q9_R1_2_M</t>
  </si>
  <si>
    <t>ITW2B_Q9_R2_1_F</t>
  </si>
  <si>
    <t>{[MEDIA/ITW2_Q9_R2_1_F]}</t>
  </si>
  <si>
    <t>ITW2B_Q9_R2_1_M</t>
  </si>
  <si>
    <t>{[MEDIA/ITW2_Q9_R2_1_M]}</t>
  </si>
  <si>
    <t>ITW2B_Q9_R2_2_F</t>
  </si>
  <si>
    <t>{[MEDIA/ITW2_Q9_R2_2_M]}</t>
  </si>
  <si>
    <t>ITW2B_Q9_R2_2_M</t>
  </si>
  <si>
    <t>ITW2B_Q9_R3_1_F</t>
  </si>
  <si>
    <t>{[MEDIA/ITW2_Q9_R3_1_F]}</t>
  </si>
  <si>
    <t>ITW2B_Q9_R3_1_M</t>
  </si>
  <si>
    <t>{[MEDIA/ITW2_Q9_R3_1_M]}</t>
  </si>
  <si>
    <t>ITW2B_Q9_R3_2_F</t>
  </si>
  <si>
    <t>{[MEDIA/ITW2_Q9_R3_2_M]}</t>
  </si>
  <si>
    <t>ITW2B_Q9_R3_2_M</t>
  </si>
  <si>
    <t>ITW2B_Q9_R4_1_F</t>
  </si>
  <si>
    <t>{[MEDIA/ITW2_Q9_R4_1_F]}</t>
  </si>
  <si>
    <t>ITW2B_Q9_R4_1_M</t>
  </si>
  <si>
    <t>{[MEDIA/ITW2_Q9_R4_1_M]}</t>
  </si>
  <si>
    <t>ITW2B_Q9_R4_2_F</t>
  </si>
  <si>
    <t>{[MEDIA/ITW2_Q9_R4_2_M]}</t>
  </si>
  <si>
    <t>ITW2B_Q9_R4_2_M</t>
  </si>
  <si>
    <t>ITW2C_Q1_F</t>
  </si>
  <si>
    <t>Your players really shined on grass. How do you prepare your players in anticipation of tournaments on this surface?</t>
  </si>
  <si>
    <t>Vos joueurs ont brillé sur gazon, comment préparez-vous vos joueurs avant d’aborder les tournois sur cette surface ?</t>
  </si>
  <si>
    <t>Ihre Spielerinnen haben sich auf Rasen wirklich außerordentlich gut präsentiert. Wie bereiten Sie Ihre Spielerinnen auf ein Turnier auf diesem Belag vor?</t>
  </si>
  <si>
    <t>Tu plantilla ha destacado en hierba. ¿Cómo preparas a tus tenistas de cara a los torneos en estas pistas?</t>
  </si>
  <si>
    <t>Le sue giocatrici hanno davvero brillato sull'erba. Come prepara le sue giocatrici in previsione dei tornei su questa superficie?</t>
  </si>
  <si>
    <t>你们的球员在草地上表现出色。你们是如何为草地赛事做准备的？</t>
  </si>
  <si>
    <t>Ваши игроки действительно блеснули на траве. Как вы готовите своих игроков к турнирам на этом покрытии?</t>
  </si>
  <si>
    <t>Suas jogadoras brilharam na grama. Como você prepara suas jogadoras em antecipação aos torneios nessa superfície?</t>
  </si>
  <si>
    <t>ITW2C_Q1_M</t>
  </si>
  <si>
    <t>Ihre Spieler haben sich auf Rasen wirklich außerordentlich gut präsentiert. Wie bereiten Sie Ihre Spieler auf ein Turnier auf diesem Belag vor?</t>
  </si>
  <si>
    <t>I suoi giocatori hanno davvero brillato sull'erba. Come prepara i suoi giocatori in previsione dei tornei su questa superficie?</t>
  </si>
  <si>
    <t>ITW2C_Q1_R1_1_F</t>
  </si>
  <si>
    <t>Points rack up quick on grass. One needs to have a good offensive game, be able to set up a volley whenever possible, and at no point give the opponent any attacking chances.</t>
  </si>
  <si>
    <t>Les points vont très vites sur gazon, il faut être capable d’avoir un jeu offensif, de suivre à la volée quand c’est possible, et surtout ne pas offrir à l’adversaire de possibilités d’attaque.</t>
  </si>
  <si>
    <t>Auf Rasen sammeln sich die Punkte schnell. Man muss offensiv stark sein und zu jeder Möglichkeit einen Volley vorbereiten können. Und ganz wichtig: Der Gegner darf keine Chance kriegen, um anzugreifen.</t>
  </si>
  <si>
    <t>En hierba, los puntos van muy rápidos. Hay que tener un buen juego ofensivo, ser capaz de encajar una volea siempre que sea posible y no dar en ningún momento al oponente la oportunidad de atacar.</t>
  </si>
  <si>
    <t>I punti si accumulano rapidamente sull'erba. Bisogna avere un buon gioco offensivo, essere in grado di organizzare un tiro al volo quando possibile e in nessun momento dare all'avversario alcuna possibilità di attacco.</t>
  </si>
  <si>
    <t>草地上得分很快。要具备强大的进攻能力，尽可能创造上网机会，并且不能给对手任何进攻空间。</t>
  </si>
  <si>
    <t>На траве очки набираются очень быстро. Нужно иметь хорошую атакующую игру, уметь выходить к сетке при любой возможности и ни в коем случае не давать сопернику шансов для атаки.</t>
  </si>
  <si>
    <t>Os pontos se acumulam rapidamente na grama. É preciso ter um bom jogo ofensivo, ser capaz de armar um voleio sempre que possível e, em nenhum momento, dar chances de ataque ao adversário.</t>
  </si>
  <si>
    <t>ITW2C_Q1_R1_1_M</t>
  </si>
  <si>
    <t>Os pontos se acumulam rápido na grama. É preciso ter um bom jogo ofensivo, saber armar uma voleio sempre que possível e, em nenhum momento, dar chances de ataque ao adversário.</t>
  </si>
  <si>
    <t>ITW2C_Q1_R2_1_F</t>
  </si>
  <si>
    <t>It’s all about technique and speed of execution. They’ve got to get their eyes used to that speed so as to not lose out on reaction time. If not, we don’t stand a chance.</t>
  </si>
  <si>
    <t>La technique et la vitesse d’exécution sont les points essentiels, il faut que les yeux s’habituent à la vitesse pour ne pas perdre de temps de réaction sinon on a aucune chance.</t>
  </si>
  <si>
    <t>Es kommt alles auf die Technik und die Geschwindigkeit der Ausführung an. Die Augen der Spielerinnen müssen sich auf die Geschwindigkeit einstellen, damit sie nicht zu langsam reagieren. Ist das nicht der Fall, haben wir keine Chance.</t>
  </si>
  <si>
    <t>Todo consiste en técnica y velocidad de ejecución. Hay que acostumbrar la vista a esa velocidad para no perder tiempo de reacción. Si no, no tenemos ninguna posibilidad.</t>
  </si>
  <si>
    <t>Si tratta di tecnica e velocità di esecuzione. Devono abituare gli occhi a quella velocità per non perdere tempo di reazione. In caso contrario, non abbiamo alcuna possibilità.</t>
  </si>
  <si>
    <t>关键在于技术和反应速度。球员必须让眼睛适应这种节奏，否则反应时间会跟不上，那我们就没机会了。</t>
  </si>
  <si>
    <t>Всё зависит от техники и скорости выполнения ударов. Игрокам нужно привыкнуть глазами к этой скорости, иначе они потеряют время на реакцию. В противном случае у нас не будет ни единого шанса.</t>
  </si>
  <si>
    <t>É tudo sobre técnica e velocidade de execução. Elas precisam acostumar os olhos àquela velocidade para não perder tempo de reação. Caso contrário, não teremos chance.</t>
  </si>
  <si>
    <t>ITW2C_Q1_R2_1_M</t>
  </si>
  <si>
    <t>Es kommt alles auf die Technik und die Geschwindigkeit der Ausführung an. Die Augen der Spieler müssen sich auf die Geschwindigkeit einstellen, damit sie nicht zu langsam reagieren. Ist das nicht der Fall, haben wir keine Chance.</t>
  </si>
  <si>
    <t>É tudo sobre técnica e velocidade de execução. Eles precisam acostumar os olhos àquela velocidade para não perder tempo de reação. Caso contrário, não teremos chance.</t>
  </si>
  <si>
    <t>ITW2C_Q1_R3_1_F</t>
  </si>
  <si>
    <t>There’s an intense one or two week period of preparation depending on the players’ schedules. Of course, we work on their on-grass game but also on tactics, as well as a special program that works on their reaction times for returns and volleys.</t>
  </si>
  <si>
    <t>Il y a un intense stage de préparation d’une ou deux semaines en fonction de l’emploi du temps des joueurs, avec du jeu sur gazon évidemment mais également de la tactique et un programme spécial pour travailler le temps de réaction, pour le retour ou la volée.</t>
  </si>
  <si>
    <t>Je nach Zeitplan der Spielerinnen gibt es eine intensive ein- oder zweiwöchige Vorbereitungsphase. Wir arbeiten natürlich an ihrem Spiel auf Rasen, aber gleichzeitig stehen auch Taktiken und ein besonderes Programm im Vordergrund, um ihre Reaktionszeit für Returns und Volleys zu verringern.</t>
  </si>
  <si>
    <t>Hacemos una intensa preparación de una o dos semanas, dependiendo del calendario de cada tenista. Por supuesto, practicamos el juego sobre hierba, pero también las tácticas, además de seguir un programa especial que trabaja los tiempos de reacción para devoluciones y voleas.</t>
  </si>
  <si>
    <t>C'è un intenso periodo di preparazione di una o due settimane a seconda dei programmi dei giocatori. Certo, lavoriamo sul loro gioco sull'erba ma anche sulla tattica, oltre a un programma speciale che lavora sui loro tempi di reazione per i rinvii e le raffiche.</t>
  </si>
  <si>
    <t>我们会根据球员的赛程安排一到两周的高强度训练期。当然，我们会重点训练草地上的技术和战术，还会安排专门的反应训练，用于提升接发球和截击的反应速度。</t>
  </si>
  <si>
    <t>В зависимости от расписания игроков проводится интенсивная подготовка продолжительностью одну–две недели. Мы работаем не только над игрой на траве, но и над тактикой, а также над специальной программой, направленной на улучшение реакции на возвраты и игры у сетки.</t>
  </si>
  <si>
    <t>Há um período intenso de preparação de uma ou duas semanas, dependendo da agenda das jogadoras. Claro, trabalhamos no jogo delas na grama, mas também em táticas, além de um programa especial que foca nos tempos de reação para saques e voleios.</t>
  </si>
  <si>
    <t>ITW2C_Q1_R3_1_M</t>
  </si>
  <si>
    <t>Je nach Zeitplan der Spieler gibt es eine intensive ein- oder zweiwöchige Vorbereitungsphase. Wir arbeiten natürlich an ihrem Spiel auf Rasen, aber gleichzeitig stehen auch Taktiken und ein besonderes Programm im Vordergrund, um ihre Reaktionszeit für Returns und Volleys zu verringern.</t>
  </si>
  <si>
    <t>Há um período intenso de preparação de uma ou duas semanas, dependendo da agenda dos jogadores. Claro, trabalhamos no jogo deles na grama, mas também em táticas, além de um programa especial que foca nos tempos de reação para saques e voleios.</t>
  </si>
  <si>
    <t>ITW2C_Q1_R4_1_F</t>
  </si>
  <si>
    <t>ITW2C_Q1_R4_1_M</t>
  </si>
  <si>
    <t>ITW2C_Q10_F</t>
  </si>
  <si>
    <t>ITW2C_Q10_M</t>
  </si>
  <si>
    <t>ITW2C_Q10_R1_1_F</t>
  </si>
  <si>
    <t>{[MEDIA/ITW2_Q10_R1_1_F]}</t>
  </si>
  <si>
    <t>ITW2C_Q10_R1_1_M</t>
  </si>
  <si>
    <t>ITW2C_Q10_R1_2_F</t>
  </si>
  <si>
    <t>ITW2C_Q10_R1_2_M</t>
  </si>
  <si>
    <t>ITW2C_Q10_R2_1_F</t>
  </si>
  <si>
    <t>{[MEDIA/ITW2B_Q10_R2_1_F]}</t>
  </si>
  <si>
    <t>ITW2C_Q10_R2_1_M</t>
  </si>
  <si>
    <t>ITW2C_Q10_R2_2_F</t>
  </si>
  <si>
    <t>ITW2C_Q10_R2_2_M</t>
  </si>
  <si>
    <t>ITW2C_Q10_R3_1_F</t>
  </si>
  <si>
    <t>{[MEDIA/ITW2_Q10_R3_1_F]}</t>
  </si>
  <si>
    <t>ITW2C_Q10_R3_1_M</t>
  </si>
  <si>
    <t>ITW2C_Q10_R3_2_F</t>
  </si>
  <si>
    <t>ITW2C_Q10_R3_2_M</t>
  </si>
  <si>
    <t>ITW2C_Q10_R4_1_F</t>
  </si>
  <si>
    <t>{[MEDIA/ITW2_Q10_R4_1_F]}</t>
  </si>
  <si>
    <t>ITW2C_Q10_R4_1_M</t>
  </si>
  <si>
    <t>ITW2C_Q10_R4_2_F</t>
  </si>
  <si>
    <t>ITW2C_Q10_R4_2_M</t>
  </si>
  <si>
    <t>ITW2C_Q2_F</t>
  </si>
  <si>
    <t>Your team has had mixed results on grass. Are there any plans to invest in new courts and equipment to help alleviate this problem?</t>
  </si>
  <si>
    <t>Le bilan de votre équipe sur gazon est mitigé, de nouveaux investissements au niveau des infrastructures sont-ils prévus ?</t>
  </si>
  <si>
    <t>Ihr Team hatte durchmischte Ergebnisse auf Rasen. Gibt es Pläne, in neue Plätze und Ausrüstung zu investieren, um dieses Problem zu lösen?</t>
  </si>
  <si>
    <t>Tu equipo ha obtenido resultados irregulares en hierba. ¿Hay planes para invertir en nuevos campos y equipamiento para contribuir a aliviar este problema?</t>
  </si>
  <si>
    <t>La sua squadra ha ottenuto risultati contrastanti sull'erba. Sono previsti investimenti in nuovi campi e attrezzature per sopperire a questo problema?</t>
  </si>
  <si>
    <t>你们在草地上的成绩起伏不定。是否计划投资建设新球场或购买新设备来改善这种情况？</t>
  </si>
  <si>
    <t>Ваша команда показала неоднозначные результаты на траве. Планируете ли вы инвестировать в новые корты и оборудование, чтобы улучшить ситуацию?</t>
  </si>
  <si>
    <t>Sua equipe teve resultados mistos na grama. Há planos de investir em novas quadras e equipamentos para ajudar a aliviar esse problema?</t>
  </si>
  <si>
    <t>ITW2C_Q2_M</t>
  </si>
  <si>
    <t>ITW2C_Q2_R1_1_F</t>
  </si>
  <si>
    <t>ITW2C_Q2_R1_1_M</t>
  </si>
  <si>
    <t>ITW2C_Q2_R1_2_F</t>
  </si>
  <si>
    <t>Absolutely. An investment in new grass courts is on the agenda.</t>
  </si>
  <si>
    <t>Tout à fait, un investissement sur de nouveaux terrains en gazon est justement à l’ordre du jour.</t>
  </si>
  <si>
    <t>Absolut. Eine Investition in neue Rasenplätze steht auf der Agenda.</t>
  </si>
  <si>
    <t>Desde luego. Tenemos previsto invertir en nuevos campos de hierba.</t>
  </si>
  <si>
    <t>Assolutamente. Un investimento in nuovi campi in erba è all'ordine del giorno.</t>
  </si>
  <si>
    <t>当然。建设新的草地球场已经提上日程。</t>
  </si>
  <si>
    <t>Разумеется. Инвестиции в новые травяные корты уже стоят на повестке дня.</t>
  </si>
  <si>
    <t>Com certeza. Um investimento em novas quadras de grama está na pauta.</t>
  </si>
  <si>
    <t>ITW2C_Q2_R1_2_M</t>
  </si>
  <si>
    <t>ITW2C_Q2_R2_1_F</t>
  </si>
  <si>
    <t>ITW2C_Q2_R2_1_M</t>
  </si>
  <si>
    <t>ITW2C_Q2_R2_2_F</t>
  </si>
  <si>
    <t>ITW2C_Q2_R2_2_M</t>
  </si>
  <si>
    <t>ITW2C_Q2_R3_1_F</t>
  </si>
  <si>
    <t>ITW2C_Q2_R3_1_M</t>
  </si>
  <si>
    <t>ITW2C_Q2_R3_2_F</t>
  </si>
  <si>
    <t>ITW2C_Q2_R3_2_M</t>
  </si>
  <si>
    <t>ITW2C_Q2_R4_1_F</t>
  </si>
  <si>
    <t>ITW2C_Q2_R4_1_M</t>
  </si>
  <si>
    <t>ITW2C_Q2_R4_2_F</t>
  </si>
  <si>
    <t>ITW2C_Q2_R4_2_M</t>
  </si>
  <si>
    <t>ITW2C_Q3_F</t>
  </si>
  <si>
    <t>{[VAR_TM_FULLNAME]} has been a sight to behold on grass. Is she in the running for top 8 by season’s end?</t>
  </si>
  <si>
    <t>{[VAR_TM_FULLNAME]} a été étincelante sur gazon, peut-elle viser le top 8 à la race pour la fin de saison ?</t>
  </si>
  <si>
    <t>{[VAR_TM_FULLNAME]} hat auf Rasen eine richtig gute Figur gemacht. Ist sie eine Kandidatin für die Top 8 am Saisonende?</t>
  </si>
  <si>
    <t>{[VAR_TM_FULLNAME]} ha sido un espectáculo digno de ver en hierba. ¿Podrá alcanzar el Top 8 al final de la temporada?</t>
  </si>
  <si>
    <t>{[VAR_TM_FULLNAME]} è stata formidabile sull'erba. È in lizza per la top 8 entro la fine della stagione?</t>
  </si>
  <si>
    <t>{[VAR_TM_FULLNAME]}在草地上的表现堪称惊艳。她是否有望在赛季结束前进入前八？</t>
  </si>
  <si>
    <t>{[VAR_TM_FULLNAME]} великолепно выступает на траве. Есть ли у неё шансы попасть в топ-8 к концу сезона?</t>
  </si>
  <si>
    <t>{[VAR_TM_FULLNAME]} tem sido um espetáculo na grama. Ela está na disputa pelo top 8 ao final da temporada?</t>
  </si>
  <si>
    <t>ITW2C_Q3_M</t>
  </si>
  <si>
    <t>{[VAR_TM_FULLNAME]} has been a sight to behold on grass. Is he in the running for top 8 by season’s end?</t>
  </si>
  <si>
    <t>{[VAR_TM_FULLNAME]} a été étincelant sur gazon, peut-il viser le top 8 à la race pour la fin de saison ?</t>
  </si>
  <si>
    <t>{[VAR_TM_FULLNAME]} hat auf Rasen eine richtig gute Figur gemacht. Ist er ein Kandidat für die Top 8 am Saisonende?</t>
  </si>
  <si>
    <t>{[VAR_TM_FULLNAME]} è stato formidabile sull'erba. È in lizza per la top 8 entro la fine della stagione?</t>
  </si>
  <si>
    <t>{[VAR_TM_FULLNAME]}在草地上的表现堪称惊艳。他是否有望在赛季结束前进入前八？</t>
  </si>
  <si>
    <t>{[VAR_TM_FULLNAME]} великолепно выступает на траве. Есть ли у него шансы попасть в топ-8 к концу сезона?</t>
  </si>
  <si>
    <t>{[VAR_TM_FULLNAME]} tem sido um espetáculo na grama. Ele está na disputa pelo top 8 ao final da temporada?</t>
  </si>
  <si>
    <t>ITW2C_Q3_R1_1_F</t>
  </si>
  <si>
    <t>ITW2C_Q3_R1_1_M</t>
  </si>
  <si>
    <t>ITW2C_Q3_R1_2_F</t>
  </si>
  <si>
    <t>ITW2C_Q3_R1_2_M</t>
  </si>
  <si>
    <t>ITW2C_Q3_R2_1_F</t>
  </si>
  <si>
    <t>ITW2C_Q3_R2_1_M</t>
  </si>
  <si>
    <t>ITW2C_Q3_R2_2_F</t>
  </si>
  <si>
    <t>ITW2C_Q3_R2_2_M</t>
  </si>
  <si>
    <t>ITW2C_Q3_R3_1_F</t>
  </si>
  <si>
    <t>ITW2C_Q3_R3_1_M</t>
  </si>
  <si>
    <t>ITW2C_Q3_R3_2_F</t>
  </si>
  <si>
    <t>ITW2C_Q3_R3_2_M</t>
  </si>
  <si>
    <t>ITW2C_Q3_R4_1_F</t>
  </si>
  <si>
    <t>ITW2C_Q3_R4_1_M</t>
  </si>
  <si>
    <t>ITW2C_Q3_R4_2_F</t>
  </si>
  <si>
    <t>ITW2C_Q3_R4_2_M</t>
  </si>
  <si>
    <t>ITW2C_Q4_F</t>
  </si>
  <si>
    <t>Your players seem the most at home on grass. Are you at all afraid that your roster may be too grass-centric?</t>
  </si>
  <si>
    <t>C’est sur gazon que vos joueurs paraissent le plus à l’aise, ne craignez-vous pas que l’effectif soit trop spécifique gazon ?</t>
  </si>
  <si>
    <t>Ihre Spielerinnen scheinen sich auf Rasen am wohlsten zu fühlen. Befürchten Sie, dass ihre Mannschaft zu sehr auf Rasen fokussiert ist?</t>
  </si>
  <si>
    <t>Tus tenistas parecen estar muy a gusto sobre hierba. ¿Te da miedo que tu plantilla se centre demasiado en la hierba?</t>
  </si>
  <si>
    <t>I suoi giocatori sembrano più a loro agio sull'erba. Ha paura che la sua rosa possa essere troppo incentrata sull'erba?</t>
  </si>
  <si>
    <t>你们的球员似乎最擅长草地作战。您是否担心阵容会过于偏重草地？</t>
  </si>
  <si>
    <t>Похоже, ваши игроки лучше всего чувствуют себя на траве. Не боитесь, что ваша команда может быть слишком ориентирована на травяное покрытие?</t>
  </si>
  <si>
    <t>Suas jogadoras parecem mais à vontade na grama. Você tem receio de que seu elenco seja muito focado em grama?</t>
  </si>
  <si>
    <t>ITW2C_Q4_M</t>
  </si>
  <si>
    <t>Ihre Spieler scheinen sich auf Rasen am wohlsten zu fühlen. Befürchten Sie, dass ihre Mannschaft zu sehr auf Rasen fokussiert ist?</t>
  </si>
  <si>
    <t>Seus jogadores parecem mais à vontade na grama. Você tem receio de que seu elenco seja muito focado em grama?</t>
  </si>
  <si>
    <t>ITW2C_Q4_R1_1_F</t>
  </si>
  <si>
    <t>I don’t believe so, no. There’s no question they’ve been very successful, but they’re altogether capable of doing much the same thing on the other surfaces.</t>
  </si>
  <si>
    <t>Je n’ai pas ce sentiment, ils ont effectivement été très en réussite, mais ils peuvent tout à fait faire la même chose sur les autres surfaces.</t>
  </si>
  <si>
    <t>Das glaube ich nicht, nein. Sie waren ohne Frage sehr erfolgreich, aber sie sind alle in der Lage, die gleiche Leistung auch auf anderen Belägen abzurufen.</t>
  </si>
  <si>
    <t>No lo creo, no. No hay duda de que han tenido mucho éxito, pero son capaces de hacer lo mismo en las otras pistas.</t>
  </si>
  <si>
    <t>Non credo proprio, no. Non c'è dubbio che abbiano avuto molto successo, ma sono del tutto in grado di fare più o meno la stessa cosa sulle altre superfici.</t>
  </si>
  <si>
    <t>我不这么认为。毫无疑问，他们在草地上表现突出，但他们完全有能力在其他场地上取得相似成绩。</t>
  </si>
  <si>
    <t>Я так не считаю. Да, они очень успешно играют на траве, но они вполне способны показывать то же самое и на других покрытиях.</t>
  </si>
  <si>
    <t>Não acredito que sim. Não há dúvida de que elas tiveram muito sucesso, mas são totalmente capazes de fazer o mesmo em outras superfícies.</t>
  </si>
  <si>
    <t>ITW2C_Q4_R1_1_M</t>
  </si>
  <si>
    <t>Não acredito que sim. Não há dúvida de que eles tiveram muito sucesso, mas são totalmente capazes de fazer o mesmo em outras superfícies.</t>
  </si>
  <si>
    <t>ITW2C_Q4_R1_2_F</t>
  </si>
  <si>
    <t>You could ask me that if their performance wasn’t good on other surfaces, but I’ve never had that impression.</t>
  </si>
  <si>
    <t>Vous pourrez me poser ce genre de question si les performances sur les autres ne sont pas si bons, mais je n’ai jamais eu cette impression.</t>
  </si>
  <si>
    <t>Das könnten Sie mich fragen, wenn ihre Leistung auf anderen Oberflächen nicht gut wäre, aber ich denke nicht, dass das der Fall ist.</t>
  </si>
  <si>
    <t>Podrías preguntarme eso si sus resultados no hubieran sido buenos en otras pistas, pero no me da esa impresión.</t>
  </si>
  <si>
    <t>Potrebbe chiedermelo se la loro prestazione non fosse buona su altre superfici, ma non ho mai avuto quell'impressione.</t>
  </si>
  <si>
    <t>如果他们在其他场地类型的表现不佳，你或许可以这样问，但我从未有过这种印象。</t>
  </si>
  <si>
    <t>Вы могли бы задать этот вопрос, если бы они плохо выступали на других покрытиях, но такого впечатления у меня никогда не было.</t>
  </si>
  <si>
    <t>Você poderia me perguntar isso se o desempenho delas não fosse bom em outras superfícies, mas nunca tive essa impressão.</t>
  </si>
  <si>
    <t>ITW2C_Q4_R1_2_M</t>
  </si>
  <si>
    <t>Você poderia me perguntar isso se o desempenho dele não fosse bom em outras superfícies, mas nunca tive essa impressão.</t>
  </si>
  <si>
    <t>ITW2C_Q4_R2_1_F</t>
  </si>
  <si>
    <t>ITW2C_Q4_R2_1_M</t>
  </si>
  <si>
    <t>ITW2C_Q4_R2_2_F</t>
  </si>
  <si>
    <t>ITW2C_Q4_R2_2_M</t>
  </si>
  <si>
    <t>ITW2C_Q4_R3_1_F</t>
  </si>
  <si>
    <t>{[MEDIA/ITW2C_Q4_R3_1_M]}</t>
  </si>
  <si>
    <t>ITW2C_Q4_R3_1_M</t>
  </si>
  <si>
    <t>We were well aware going in, but we preferred taking on players who are highly competitive on hard surfaces rather than taking on players who are average at best on both clay and hard.</t>
  </si>
  <si>
    <t>Nous le savions déjà mais nous avons préféré prendre des joueurs très performants sur dur plutôt que de prendre des joueurs moyens sur terre ou dur.</t>
  </si>
  <si>
    <t>Das war uns schon von Vornherein bewusst, aber uns war es lieber, Spieler und Spielerinnen zu engagieren, die auf Hartplatz sehr gut spielen, anstatt auf jene zu setzen, die auf Sand und Hartplatz maximal durchschnittlich sind.</t>
  </si>
  <si>
    <t>Éramos muy conscientes de ello, pero preferimos enfrentarnos a tenistas muy competitivos en campos duros en vez de a otros de menor nivel tanto en tierra batida como en pista dura.</t>
  </si>
  <si>
    <t>Lo sapevamo bene, ma abbiamo preferito sfidare giocatori molto competitivi sul duro piuttosto che giocatori che sono al massimo nella media sia sulla terra battuta che sul duro.</t>
  </si>
  <si>
    <t>我们在组队时就心里有数，但我们宁可选择那些在硬地上竞争力强的球员，也不想选在红土和硬地上都只是中等水平的。</t>
  </si>
  <si>
    <t>Мы прекрасно это понимали, но предпочли взять игроков, которые конкурентоспособны на харде, вместо тех, кто показывает лишь средний уровень на грунте и харде.</t>
  </si>
  <si>
    <t>Estávamos bem cientes disso, mas preferimos contratar jogadores que são altamente competitivos em quadras duras em vez de contratar jogadores que são, na melhor das hipóteses, medianos em saibro e quadra dura.</t>
  </si>
  <si>
    <t>ITW2C_Q4_R3_2_F</t>
  </si>
  <si>
    <t>ITW2C_Q4_R3_2_M</t>
  </si>
  <si>
    <t>ITW2C_Q4_R4_1_F</t>
  </si>
  <si>
    <t>There are new recruits lined up for the next season who are more comfortable on clay and GreenSet.</t>
  </si>
  <si>
    <t>De nouvelles recrues plus à l’aise sur terre battue et green set sont prévues pour la saison prochaine.</t>
  </si>
  <si>
    <t>Für die nächste Saison haben wir schon neue Spielerinnen, die lieber auf Sand und GreenSet spielen.</t>
  </si>
  <si>
    <t>Hay nuevas incorporaciones pensadas para la próxima temporada que se sienten más a gusto en tierra batida y resina.</t>
  </si>
  <si>
    <t>Ci sono nuovi talenti pronti per la prossima stagione che sono più a loro agio su terra battuta e GreenSet.</t>
  </si>
  <si>
    <t>我们已经为下赛季准备好了新成员，他们在红土和GreenSet场地上都会更加得心应手。</t>
  </si>
  <si>
    <t>У нас уже есть новички на следующий сезон, которые чувствуют себя увереннее на грунте и GreenSet.</t>
  </si>
  <si>
    <t>Há novos recrutas planejados para a próxima temporada que são mais confortáveis no saibro e GreenSet.</t>
  </si>
  <si>
    <t>ITW2C_Q4_R4_1_M</t>
  </si>
  <si>
    <t>Für die nächste Saison haben wir schon neue Spieler, die lieber auf Sand und GreenSet spielen.</t>
  </si>
  <si>
    <t>ITW2C_Q4_R4_2_F</t>
  </si>
  <si>
    <t>ITW2C_Q4_R4_2_M</t>
  </si>
  <si>
    <t>ITW2C_Q5_F</t>
  </si>
  <si>
    <t>The president has invested heavily. Has this been a boon for you during this period of the season on grass?</t>
  </si>
  <si>
    <t>Les investissements du président sont massifs, cela vous a aidé durant cette partie de saison sur herbe ?</t>
  </si>
  <si>
    <t>Der Präsident hat große Investitionen vorgenommen. War das für Sie während der Turniere auf Rasen ein Segen?</t>
  </si>
  <si>
    <t>La junta ha invertido mucho. ¿Ha supuesto una ventaja para ti en este período de la temporada en hierba?</t>
  </si>
  <si>
    <t>Il presidente ha investito molto. È stato un vantaggio per lei in questo periodo della stagione sull'erba?</t>
  </si>
  <si>
    <t>主席投入了大量资金。这是否让你们在草地赛季期间受益匪浅？</t>
  </si>
  <si>
    <t>Президент серьёзно инвестировал. Помогли ли вам эти вложения в ходе травяной части сезона?</t>
  </si>
  <si>
    <t>O presidente investiu pesadamente. Isso tem sido um benefício para você durante este período da temporada na grama?</t>
  </si>
  <si>
    <t>ITW2C_Q5_M</t>
  </si>
  <si>
    <t>ITW2C_Q5_R1_1_F</t>
  </si>
  <si>
    <t>ITW2C_Q5_R1_1_M</t>
  </si>
  <si>
    <t>ITW2C_Q5_R1_2_F</t>
  </si>
  <si>
    <t>ITW2C_Q5_R1_2_M</t>
  </si>
  <si>
    <t>ITW2C_Q5_R2_1_F</t>
  </si>
  <si>
    <t>ITW2C_Q5_R2_1_M</t>
  </si>
  <si>
    <t>ITW2C_Q5_R2_2_F</t>
  </si>
  <si>
    <t>ITW2C_Q5_R2_2_M</t>
  </si>
  <si>
    <t>ITW2C_Q5_R3_1_F</t>
  </si>
  <si>
    <t>ITW2C_Q5_R3_1_M</t>
  </si>
  <si>
    <t>ITW2C_Q5_R3_2_F</t>
  </si>
  <si>
    <t>ITW2C_Q5_R3_2_M</t>
  </si>
  <si>
    <t>ITW2C_Q6_F</t>
  </si>
  <si>
    <t>ITW2C_Q6_M</t>
  </si>
  <si>
    <t>ITW2C_Q6_R1_1_F</t>
  </si>
  <si>
    <t>She’s been strong on grass, and he’ll be carrying on just like that on hard surfaces to finish the season strong.</t>
  </si>
  <si>
    <t>Elle a été excellente sur gazon, et elle va poursuivre de la même manière pour bien finir la saison sur dur.</t>
  </si>
  <si>
    <t>Auf Rasen war sie sehr stark, und so wird sie auch auf harten Belägen weitermachen, um die Saison erfolgreich abzuschließen.</t>
  </si>
  <si>
    <t>Ha estado muy bien en hierba y seguirá así en pista dura para acabar la temporada por todo lo alto.</t>
  </si>
  <si>
    <t>È stata forte sull'erba e lui continuerà così sulle superfici dure per finire la stagione alla grande.</t>
  </si>
  <si>
    <t>她在草地上表现强势，接下来在硬地赛季也会延续这种势头，争取完美收官。</t>
  </si>
  <si>
    <t>Она отлично выступила на траве, и будет продолжать в том же духе на харде, чтобы мощно завершить сезон.</t>
  </si>
  <si>
    <t>Ela tem sido forte na grama, e ele continuará assim nas quadras duras para terminar a temporada forte.</t>
  </si>
  <si>
    <t>ITW2C_Q6_R1_1_M</t>
  </si>
  <si>
    <t>He’s been strong on grass, and he’ll be carrying on just like that on hard surfaces to finish the season strong.</t>
  </si>
  <si>
    <t>Il a été excellent sur gazon, et il va poursuivre de la même manière pour bien finir la saison sur dur.</t>
  </si>
  <si>
    <t>Auf Rasen war er sehr stark, und so wird er auch auf harten Belägen weitermachen, um die Saison erfolgreich abzuschließen</t>
  </si>
  <si>
    <t>È stato forte sull'erba e lui continuerà così sulle superfici dure per finire la stagione alla grande.</t>
  </si>
  <si>
    <t>他在草地上表现强势，接下来在硬地赛季也会延续这种势头，争取完美收官。</t>
  </si>
  <si>
    <t>Он отлично выступил на траве, и будет продолжать в том же духе на харде, чтобы мощно завершить сезон.</t>
  </si>
  <si>
    <t>Ele tem sido forte na grama, e ele continuará assim nas quadras duras para terminar a temporada forte.</t>
  </si>
  <si>
    <t>ITW2C_Q6_R1_2_F</t>
  </si>
  <si>
    <t>ITW2C_Q6_R1_2_M</t>
  </si>
  <si>
    <t>ITW2C_Q6_R2_1_F</t>
  </si>
  <si>
    <t>She showed a real aptitude for the game on grass and showed why she belongs at the academy.</t>
  </si>
  <si>
    <t>Elle a montré de superbes dispositions sur gazon, elle confirme son statut au sein de l’académie.</t>
  </si>
  <si>
    <t>Sie hat ihr Talent für das Spiel auf Rasen eindrucksvoll unter Beweis gestellt und gezeigt, warum sie in die Akademie gehört.</t>
  </si>
  <si>
    <t>Ha demostrado auténticas aptitudes para el juego en hierba y reafirmado su estatus en la escuela.</t>
  </si>
  <si>
    <t>Ha mostrato una vera attitudine per il gioco sull'erba e ha mostrato perché appartiene all'accademia.</t>
  </si>
  <si>
    <t>她在草地上的表现展现了出色的网球天赋，也再次证明了自己为何能在学院立足。</t>
  </si>
  <si>
    <t>Она продемонстрировала настоящий талант на траве и доказала, почему она достойна быть частью академии.</t>
  </si>
  <si>
    <t>Ela mostrou uma aptidão real para o jogo na grama e mostrou por que ela pertence à academia.</t>
  </si>
  <si>
    <t>ITW2C_Q6_R2_1_M</t>
  </si>
  <si>
    <t>He showed a real aptitude for the game on grass and showed why he belongs at the academy.</t>
  </si>
  <si>
    <t>Il a montré de superbes dispositions sur gazon, il confirme son statut au sein de l’académie.</t>
  </si>
  <si>
    <t>Er hat sein Talent für das Spiel auf Rasen eindrucksvoll unter Beweis gestellt und gezeigt, warum er in die Akademie gehört.</t>
  </si>
  <si>
    <t>他在草地上的表现展现了出色的网球天赋，也再次证明了自己为何能在学院立足。</t>
  </si>
  <si>
    <t>Он продемонстрировал настоящий талант на траве и доказал, почему он достоин быть частью академии.</t>
  </si>
  <si>
    <t>Ele mostrou uma verdadeira aptidão para o jogo na grama e provou por que pertence à academia.</t>
  </si>
  <si>
    <t>ITW2C_Q6_R2_2_F</t>
  </si>
  <si>
    <t>ITW2C_Q6_R2_2_M</t>
  </si>
  <si>
    <t>ITW2C_Q6_R3_1_F</t>
  </si>
  <si>
    <t>I expected no different. She crossed the threshold I expected her to before the start of the season on this surface.</t>
  </si>
  <si>
    <t>C’est exactement ce à quoi je m’attendais, elle a franchi le palier que j’attendais qu’elle passe avant l’entame de la saison sur cette surface.</t>
  </si>
  <si>
    <t>Ich habe nichts anderes erwartet. Sie hat die Leistungsschwelle, die ich ihr zu Anfang der Saison auf diesem Belag zugetraut habe, überschritten.</t>
  </si>
  <si>
    <t>No esperaba otra cosa de ella. Ha cruzado el umbral que esperábamos al comienzo de la temporada en esta superficie.</t>
  </si>
  <si>
    <t>Non mi aspettavo niente di diverso. Ha varcato la soglia che mi aspettavo prima dell'inizio della stagione su questa superficie.</t>
  </si>
  <si>
    <t>这正是我所预期的。她在这个场地的赛季开始前，就已经达到了我对她设定的目标。</t>
  </si>
  <si>
    <t>Я ожидал именно этого. Она преодолела тот уровень, которого я ждал от неё перед началом сезона на этом покрытии.</t>
  </si>
  <si>
    <t>Não esperava diferente. Ela ultrapassou o limite que eu esperava antes do início da temporada nesta superfície.</t>
  </si>
  <si>
    <t>ITW2C_Q6_R3_1_M</t>
  </si>
  <si>
    <t>I expected no different. He crossed the threshold I expected him to before the start of the season on this surface.</t>
  </si>
  <si>
    <t>C’est exactement ce à quoi je m’attendais, il a franchi le palier que j’attendais qu’il passe avant l’entame de la saison sur cette surface.</t>
  </si>
  <si>
    <t>Ich habe nichts anderes erwartet. Er hat die Leistungsschwelle, die ich ihm zu Anfang der Saison auf diesem Belag zugetraut habe, überschritten.</t>
  </si>
  <si>
    <t>No esperaba otra cosa de él. Ha cruzado el umbral que esperábamos al comienzo de la temporada en esta superficie.</t>
  </si>
  <si>
    <t>这正是我所预期的。他在这个场地的赛季开始前，就已经达到了我对他设定的目标。</t>
  </si>
  <si>
    <t>Я ожидал именно этого. Он преодолел тот уровень, которого я ждал от него перед началом сезона на этом покрытии.</t>
  </si>
  <si>
    <t>Não esperava diferente. Ele ultrapassou o limite que eu esperava antes do início da temporada nesta superfície.</t>
  </si>
  <si>
    <t>ITW2C_Q6_R3_2_F</t>
  </si>
  <si>
    <t>ITW2C_Q6_R3_2_M</t>
  </si>
  <si>
    <t>ITW2C_Q6_R4_1_F</t>
  </si>
  <si>
    <t>ITW2C_Q6_R4_1_M</t>
  </si>
  <si>
    <t>ITW2C_Q6_R4_2_F</t>
  </si>
  <si>
    <t>ITW2C_Q6_R4_2_M</t>
  </si>
  <si>
    <t>ITW2C_Q7_F</t>
  </si>
  <si>
    <t>Are there any plans to recruit new players who specialize on grass after these disappointing results?</t>
  </si>
  <si>
    <t>Avez-vous prévu l’arrivée de nouveaux joueurs spécialistes du gazon après ces résultats décevants ?</t>
  </si>
  <si>
    <t>Gibt es nach diesen enttäuschenden Ergebnissen Pläne, neue Spieler und Spielerinnen zu rekrutieren, die sich auf Rasen spezialisiert haben?</t>
  </si>
  <si>
    <t>¿Hay planes de incorporación de nuevos tenistas especializados en hierba tras estos resultados tan decepcionantes?</t>
  </si>
  <si>
    <t>Ci sono piani per ingaggiare nuovi giocatori specializzati sull'erba dopo questi risultati deludenti?</t>
  </si>
  <si>
    <t>在这次令人失望的成绩之后，你们是否计划引进一些擅长草地的球员？</t>
  </si>
  <si>
    <t>Планируется ли приглашать новых игроков, которые специализируются на траве, после таких разочаровывающих результатов?</t>
  </si>
  <si>
    <t>Há planos para recrutar novas jogadoras especializadas em grama após esses resultados decepcionantes?</t>
  </si>
  <si>
    <t>ITW2C_Q7_M</t>
  </si>
  <si>
    <t>Há planos para recrutar novos jogadores especializados em grama após esses resultados decepcionantes?</t>
  </si>
  <si>
    <t>ITW2C_Q7_R1_1_F</t>
  </si>
  <si>
    <t>ITW2C_Q7_R1_1_M</t>
  </si>
  <si>
    <t>ITW2C_Q7_R1_2_F</t>
  </si>
  <si>
    <t>It's on our list for next season. We need a player who can pull everyone up on grass.</t>
  </si>
  <si>
    <t>C’est dans notre liste pour la saison prochaine, il nous faut une joueuse capable de tirer tout le monde vers le haut sur herbe.</t>
  </si>
  <si>
    <t>Das steht bei uns für die nächste Saison auf der Liste. Wir brauchen eine Spielerin, die auf Rasen alle verbessern kann.</t>
  </si>
  <si>
    <t>Está en nuestra lista para la próxima temporada. Necesitamos a alguien que pueda tirar de los demás en hierba.</t>
  </si>
  <si>
    <t>È nei piani per la prossima stagione. Abbiamo bisogno di una giocatrice che possa tirare su tutti sull'erba.</t>
  </si>
  <si>
    <t>这已经列入我们下赛季的计划。我们需要一名能带动全队在草地上提升士气的球员。</t>
  </si>
  <si>
    <t>Это в наших планах на следующий сезон. Нам нужен игрок, который сможет подтянуть всю команду на травяных кортах.</t>
  </si>
  <si>
    <t>Está na nossa lista para a próxima temporada. Precisamos de uma jogadora que possa elevar o nível de todas na grama.</t>
  </si>
  <si>
    <t>ITW2C_Q7_R1_2_M</t>
  </si>
  <si>
    <t>C’est dans notre liste pour la saison prochaine, il nous faut un joueur capable de tirer tout le monde vers le haut sur herbe.</t>
  </si>
  <si>
    <t>Das steht bei uns für die nächste Saison auf der Liste. Wir brauchen einen Spieler, der auf Rasen alle verbessern kann.</t>
  </si>
  <si>
    <t>È nei piani per la prossima stagione. Abbiamo bisogno di un giocatore che possa tirare su tutti sull'erba.</t>
  </si>
  <si>
    <t>Está na nossa lista para a próxima temporada. Precisamos de um jogador que possa elevar o nível de todos na grama.</t>
  </si>
  <si>
    <t>ITW2C_Q7_R2_1_F</t>
  </si>
  <si>
    <t>ITW2C_Q7_R2_1_M</t>
  </si>
  <si>
    <t>ITW2C_Q7_R2_2_F</t>
  </si>
  <si>
    <t>ITW2C_Q7_R2_2_M</t>
  </si>
  <si>
    <t>ITW2C_Q7_R3_1_F</t>
  </si>
  <si>
    <t>{[MEDIA/ITW2B_Q7_R3_1_F]}</t>
  </si>
  <si>
    <t>ITW2C_Q7_R3_1_M</t>
  </si>
  <si>
    <t>{[MEDIA/ITW2B_Q7_R3_1_M]}</t>
  </si>
  <si>
    <t>ITW2C_Q7_R3_2_F</t>
  </si>
  <si>
    <t>ITW2C_Q7_R3_2_M</t>
  </si>
  <si>
    <t>ITW2C_Q7_R4_1_F</t>
  </si>
  <si>
    <t>ITW2C_Q7_R4_1_M</t>
  </si>
  <si>
    <t>ITW2C_Q7_R4_2_F</t>
  </si>
  <si>
    <t>ITW2C_Q7_R4_2_M</t>
  </si>
  <si>
    <t>ITW2C_Q8_F</t>
  </si>
  <si>
    <t>ITW2C_Q8_M</t>
  </si>
  <si>
    <t>ITW2C_Q8_R1_1_F</t>
  </si>
  <si>
    <t>Her results didn’t reach expectations, but the season is hardly over. She’ll bounce back as all great players do.</t>
  </si>
  <si>
    <t>Elle n’a pas eu les résultats escomptés mais la saison n’est pas finie, elle va rebondir comme toute grande joueuse le fait.</t>
  </si>
  <si>
    <t>Ihre Ergebnisse haben nicht die Erwartungen erfüllt, aber die Saison ist noch lange nicht vorbei. Sie wird schon wieder Tritt fassen und bessere Ergebnisse liefern, so wie alle großen Spieler.</t>
  </si>
  <si>
    <t>Sus resultados no han estado a la altura de las expectativas, pero la temporada no ha acabado. Va a recuperarse como lo hacen todas las grandes tenistas.</t>
  </si>
  <si>
    <t>I suoi risultati non hanno raggiunto le aspettative, ma la stagione è appena finita. Si riprenderà come fanno tutte le grandi giocatrici.</t>
  </si>
  <si>
    <t>她的成绩没有达到预期，但赛季还远未结束。她会像所有顶尖球员那样强势反弹。</t>
  </si>
  <si>
    <t>Её результаты не оправдали ожиданий, но сезон ещё далеко не завершён. Она обязательно восстановится, как это делают все великие спортсменки.</t>
  </si>
  <si>
    <t>Os resultados dela não atingiram as expectativas, mas a temporada está longe de acabar. Ela vai se recuperar, como todas as grandes jogadoras fazem.</t>
  </si>
  <si>
    <t>ITW2C_Q8_R1_1_M</t>
  </si>
  <si>
    <t>His results didn’t reach expectations, but the season is hardly over. He’ll bounce back as all great players do.</t>
  </si>
  <si>
    <t>Il n’a pas eu les résultats escomptés mais la saison n’est pas finie, il va rebondir comme tout grand joueur le fait.</t>
  </si>
  <si>
    <t>Seine Ergebnisse haben nicht die Erwartungen erfüllt, aber die Saison ist noch lange nicht vorbei. Er wird schon wieder Tritt fassen und bessere Ergebnisse liefern, so wie alle großen Spieler.</t>
  </si>
  <si>
    <t>Sus resultados no han estado a la altura de las expectativas, pero la temporada no ha acabado. Va a recuperarse como lo hacen todos los grandes tenistas.</t>
  </si>
  <si>
    <t>I suoi risultati non hanno raggiunto le aspettative, ma la stagione è appena finita. Si riprenderà come fanno tutti i grandi giocatori.</t>
  </si>
  <si>
    <t>他的成绩没有达到预期，但赛季还远未结束。他会像所有顶尖球员那样强势反弹。</t>
  </si>
  <si>
    <t>Его результаты не оправдали ожиданий, но сезон ещё далеко не завершён. Он обязательно восстановится, как это делают все великие спортсмены.</t>
  </si>
  <si>
    <t>Os resultados dele não atingiram as expectativas, mas a temporada está longe de acabar. Ele vai se recuperar, como todos os grandes jogadores fazem.</t>
  </si>
  <si>
    <t>ITW2C_Q8_R1_2_F</t>
  </si>
  <si>
    <t>ITW2C_Q8_R1_2_M</t>
  </si>
  <si>
    <t>ITW2C_Q8_R2_1_F</t>
  </si>
  <si>
    <t>I can’t deny she’s had a bad showing at these clay-court tournaments, but there’s no rush. She’ll still have several occasions to work her way into the top 8.</t>
  </si>
  <si>
    <t>Elle a plutôt manqué les tournois sur terre battue, c’est vrai, mais il n’y a pas d’urgence, il reste de nombreuses occasions d’intégrer le top 8.</t>
  </si>
  <si>
    <t>Es lässt sich nicht abstreiten, dass sie bei den Sandplatz-Turnieren keinen guten Eindruck hinterlassen hat, aber wir sind nicht in Eile. Sie hat immer noch genug Gelegenheiten, um in die Top 8 zu gelangen.</t>
  </si>
  <si>
    <t>No puedo negar que ha tenido una mala actuación en estos torneos de tierra batida, pero no hay prisa. Aún tiene oportunidades para abrirse paso hasta el Top 8.</t>
  </si>
  <si>
    <t>Non posso negare che abbia avuto una brutta prestazione in questi tornei sulla terra battuta, ma non c'è fretta. Avrà ancora diverse occasioni per farsi strada tra i primi 8.</t>
  </si>
  <si>
    <t>我不能否认她在这几场红土赛事中表现不佳，但也不用急。她仍有多次机会争取进入前八。</t>
  </si>
  <si>
    <t>Не могу отрицать, что она плохо выступила на этих турнирах на грунте, но спешить не стоит. У неё ещё будет несколько возможностей пробиться в топ-8.</t>
  </si>
  <si>
    <t>Não posso negar que ela teve um desempenho ruim nesses torneios de saibro, mas não há pressa. Ela ainda terá várias ocasiões para chegar ao top 8.</t>
  </si>
  <si>
    <t>ITW2C_Q8_R2_1_M</t>
  </si>
  <si>
    <t>I can’t deny he’s had a bad showing at these clay-court tournaments, but there’s no rush. He’ll still have several occasions to work his way into the top 8.</t>
  </si>
  <si>
    <t>Il a plutôt manqué les tournois sur terre battue, c’est vrai, mais il n’y a pas d’urgence, il reste de nombreuses occasions d’intégrer le top 8.</t>
  </si>
  <si>
    <t>Es lässt sich nicht abstreiten, dass er bei den Sandplatz-Turnieren keinen guten Eindruck hinterlassen hat, aber wir sind nicht in Eile. Er hat immer noch genug Gelegenheiten, um in die Top 8 zu gelangen.</t>
  </si>
  <si>
    <t>我不能否认他在这几场红土赛事中表现不佳，但也不用急。他仍有多次机会争取进入前八。</t>
  </si>
  <si>
    <t>Не могу отрицать, что он плохо выступил на этих турнирах на грунте, но спешить не стоит. У него ещё будет несколько возможностей пробиться в топ-8.</t>
  </si>
  <si>
    <t>Não posso negar que ele teve um desempenho ruim nesses torneios de saibro, mas não há pressa. Ele ainda terá várias ocasiões para chegar ao top 8.</t>
  </si>
  <si>
    <t>ITW2C_Q8_R2_2_F</t>
  </si>
  <si>
    <t>{[VAR_TM_FIRSTNAME]} had a few disappointments up until now, but she still has time to qualify for the Finals.</t>
  </si>
  <si>
    <t>{[VAR_TM_FIRSTNAME]} a connu des déceptions jusqu’à présent mais elle a encore du temps cette saison pour se qualifier aux Finals.</t>
  </si>
  <si>
    <t>{[VAR_TM_FIRSTNAME]} hat bis jetzt einige Enttäuschungen erlebt, aber sie hat immer noch genug Zeit, um sich für die Finals zu qualifizieren.</t>
  </si>
  <si>
    <t>Nos hemos llevado algún chasco con {[VAR_TM_FIRSTNAME]} hasta ahora, pero aún tiene tiempo de llegar a las Finals.</t>
  </si>
  <si>
    <t>{[VAR_TM_FIRSTNAME]} ha avuto alcune delusioni fino ad ora, ma ha ancora tempo per qualificarsi per le Finals.</t>
  </si>
  <si>
    <t>{[VAR_TM_FIRSTNAME]}到目前为止有些令人失望的表现，但她仍有机会拿到总决赛资格。</t>
  </si>
  <si>
    <t>{[VAR_TM_FIRSTNAME]} пережила несколько неудач, но у неё всё ещё есть время квалифицироваться на Финалы.</t>
  </si>
  <si>
    <t>{[VAR_TM_FIRSTNAME]} teve algumas decepções até agora, mas ela ainda tem tempo para se qualificar para as Finais.</t>
  </si>
  <si>
    <t>ITW2C_Q8_R2_2_M</t>
  </si>
  <si>
    <t>{[VAR_TM_FIRSTNAME]} had a few disappointments up until now, but he still has time to qualify for the Finals.</t>
  </si>
  <si>
    <t>{[VAR_TM_FIRSTNAME]} a connu des déceptions jusqu’à présent mais il a encore du temps cette saison pour se qualifier aux Finals.</t>
  </si>
  <si>
    <t>{[VAR_TM_FIRSTNAME]} hat bis jetzt einige Enttäuschungen erlebt, aber er hat immer noch genug Zeit, um sich für die Finals zu qualifizieren.</t>
  </si>
  <si>
    <t>{[VAR_TM_FIRSTNAME]} пережил несколько неудач, но у него всё ещё есть время квалифицироваться на Финалы.</t>
  </si>
  <si>
    <t>{[VAR_TM_FIRSTNAME]} teve algumas decepções até agora, mas ele ainda tem tempo para se qualificar para as Finais.</t>
  </si>
  <si>
    <t>ITW2C_Q8_R3_1_F</t>
  </si>
  <si>
    <t>{[MEDIA/ITW2B_Q8_R3_1_F]}</t>
  </si>
  <si>
    <t>ITW2C_Q8_R3_1_M</t>
  </si>
  <si>
    <t>{[MEDIA/ITW2B_Q8_R3_1_M]}</t>
  </si>
  <si>
    <t>ITW2C_Q8_R3_2_F</t>
  </si>
  <si>
    <t>This season has been a failure so far, but we’re working hard so that the rest of the season makes up for the poor results from this spring.</t>
  </si>
  <si>
    <t>Cette saison est pour l’instant un échec mais nous mettons tout en œuvre pour que la suite de la saison rattrape les mauvais résultats du printemps.</t>
  </si>
  <si>
    <t>Diese Saison verlief bislang alles andere als gut, aber wir arbeiten hart, um die schlechten Ergebnisse des Frühlings im weiteren Laufe der Saison vergessen zu machen.</t>
  </si>
  <si>
    <t>La temporada ha sido un fracaso hasta ahora, pero estamos trabajando mucho para que el resto de la temporada compense los malos resultados de esta primavera.</t>
  </si>
  <si>
    <t>Fino ad ora questa stagione è stata un fallimento, ma stiamo lavorando duramente affinché il resto della stagione compensi gli scarsi risultati di questa primavera.</t>
  </si>
  <si>
    <t>这个赛季目前为止不太理想，但我们正在努力让接下来的表现弥补春季时的低迷。</t>
  </si>
  <si>
    <t>Пока что сезон можно считать провальным, но мы усердно работаем, чтобы его оставшаяся часть компенсировала слабые результаты весной.</t>
  </si>
  <si>
    <t>Esta temporada tem sido um fracasso até agora, mas estamos trabalhando duro para que o resto da temporada compense os maus resultados desta primavera.</t>
  </si>
  <si>
    <t>ITW2C_Q8_R3_2_M</t>
  </si>
  <si>
    <t>ITW2C_Q8_R4_1_F</t>
  </si>
  <si>
    <t>ITW2C_Q8_R4_1_M</t>
  </si>
  <si>
    <t>ITW2C_Q8_R4_2_F</t>
  </si>
  <si>
    <t>ITW2C_Q8_R4_2_M</t>
  </si>
  <si>
    <t>ITW2C_Q9_F</t>
  </si>
  <si>
    <t>One of your players was rather seriously injured. Will you consider expanding your medical team in order to avoid similar injuries on grass in the future?</t>
  </si>
  <si>
    <t>L’un de vos joueurs a subi une blessure assez grave, envisagez-vous d’étoffer votre équipe médicale pour éviter de futures blessures similaires sur gazon ?</t>
  </si>
  <si>
    <t>Eine Ihrer Spielerinnen hat sich recht schwer verletzt. Werden Sie es in Betracht ziehen, Ihr medizinisches Team zu erweitern, um ähnliche Verletzungen auf Rasen in Zukunft zu vermeiden?</t>
  </si>
  <si>
    <t>Habéis tenido una importante lesión en tu plantilla. ¿Te planteas ampliar tu equipo médico para evitar lesiones similares en hierba en el futuro?</t>
  </si>
  <si>
    <t>你们有一名球员受了较严重的伤。为了避免今后在草地上出现类似情况，你们是否会考虑扩充医疗团队？</t>
  </si>
  <si>
    <t>Один из ваших игроков получил довольно серьёзную травму. Рассматриваете ли вы возможность расширить медицинский штаб, чтобы избежать подобных травм на травяных кортах в будущем?</t>
  </si>
  <si>
    <t>Uma de suas jogadoras se machucou seriamente. Você considerará expandir sua equipe médica para evitar lesões semelhantes na grama no futuro?</t>
  </si>
  <si>
    <t>ITW2C_Q9_M</t>
  </si>
  <si>
    <t>Einer Ihrer Spieler hat sich recht schwer verletzt. Werden Sie es in Betracht ziehen, Ihr medizinisches Team zu erweitern, um ähnliche Verletzungen auf Rasen in Zukunft zu vermeiden?</t>
  </si>
  <si>
    <t>Um de seus jogadores se machucou seriamente. Você considerará expandir sua equipe médica para evitar lesões semelhantes na grama no futuro?</t>
  </si>
  <si>
    <t>ITW2C_Q9_R1_1_F</t>
  </si>
  <si>
    <t>ITW2C_Q9_R1_1_M</t>
  </si>
  <si>
    <t>ITW2C_Q9_R1_2_F</t>
  </si>
  <si>
    <t>ITW2C_Q9_R1_2_M</t>
  </si>
  <si>
    <t>ITW2C_Q9_R2_1_F</t>
  </si>
  <si>
    <t>ITW2C_Q9_R2_1_M</t>
  </si>
  <si>
    <t>ITW2C_Q9_R2_2_F</t>
  </si>
  <si>
    <t>ITW2C_Q9_R2_2_M</t>
  </si>
  <si>
    <t>ITW2C_Q9_R3_1_F</t>
  </si>
  <si>
    <t>ITW2C_Q9_R3_1_M</t>
  </si>
  <si>
    <t>ITW2C_Q9_R3_2_F</t>
  </si>
  <si>
    <t>ITW2C_Q9_R3_2_M</t>
  </si>
  <si>
    <t>ITW2C_Q9_R4_1_F</t>
  </si>
  <si>
    <t>ITW2C_Q9_R4_1_M</t>
  </si>
  <si>
    <t>ITW2C_Q9_R4_2_F</t>
  </si>
  <si>
    <t>ITW2C_Q9_R4_2_M</t>
  </si>
  <si>
    <t>ITW2D_Q1_F</t>
  </si>
  <si>
    <t>{[MEDIA/ITW2_Q1_M]}</t>
  </si>
  <si>
    <t>ITW2D_Q1_M</t>
  </si>
  <si>
    <t>ITW2D_Q1_R1_1_F</t>
  </si>
  <si>
    <t>{[MEDIA/ITW2_Q1_R1_1_F]}</t>
  </si>
  <si>
    <t>ITW2D_Q1_R1_1_M</t>
  </si>
  <si>
    <t>{[MEDIA/ITW2_Q1_R1_1_M]}</t>
  </si>
  <si>
    <t>ITW2D_Q1_R1_2_F</t>
  </si>
  <si>
    <t>{[MEDIA/ITW2_Q1_R1_2_M]}</t>
  </si>
  <si>
    <t>ITW2D_Q1_R1_2_M</t>
  </si>
  <si>
    <t>ITW2D_Q1_R2_1_F</t>
  </si>
  <si>
    <t>{[MEDIA/ITW2_Q1_R2_1_F]}</t>
  </si>
  <si>
    <t>ITW2D_Q1_R2_1_M</t>
  </si>
  <si>
    <t>{[MEDIA/ITW2_Q1_R2_1_M]}</t>
  </si>
  <si>
    <t>ITW2D_Q1_R2_2_F</t>
  </si>
  <si>
    <t>{[MEDIA/ITW2_Q1_R2_2_M]}</t>
  </si>
  <si>
    <t>ITW2D_Q1_R2_2_M</t>
  </si>
  <si>
    <t>ITW2D_Q1_R3_1_F</t>
  </si>
  <si>
    <t>{[MEDIA/ITW2_Q1_R3_1_F]}</t>
  </si>
  <si>
    <t>ITW2D_Q1_R3_1_M</t>
  </si>
  <si>
    <t>{[MEDIA/ITW2_Q1_R3_1_M]}</t>
  </si>
  <si>
    <t>ITW2D_Q1_R3_2_F</t>
  </si>
  <si>
    <t>{[MEDIA/ITW2_Q1_R3_2_M]}</t>
  </si>
  <si>
    <t>ITW2D_Q1_R3_2_M</t>
  </si>
  <si>
    <t>ITW2D_Q10_F</t>
  </si>
  <si>
    <t>After such a grueling season, do you feel the need for more options in order to choose which player to send to such-and-such tournament?</t>
  </si>
  <si>
    <t>Après une saison éprouvante, sentez-vous le besoin avoir plus d’options pour choisir quel joueur envoyer sur tel ou tel tournoi ?</t>
  </si>
  <si>
    <t>Haben Sie nach einer so anstrengenden Saison das Gefühl, dass Sie mehr Optionen brauchen, um zu entscheiden, welche Spielerin Sie zu welchem Turnier schicken?</t>
  </si>
  <si>
    <t>Tras una temporada tan agotadora, ¿sientes la necesidad de tener más opciones para elegir a qué tenista enviar a tal o cual torneo?</t>
  </si>
  <si>
    <t>Dopo una stagione così estenuante, sente il bisogno di più opzioni per scegliere quale giocatore mandare a questo torneo?</t>
  </si>
  <si>
    <t>经历了如此艰苦的赛季，您是否觉得有必要让阵容更灵活，以便更好地选择派谁去打特定赛事？</t>
  </si>
  <si>
    <t>После такого изнурительного сезона вы чувствуете необходимость иметь больше вариантов, чтобы выбирать, какого игрока отправлять на тот или иной турнир?</t>
  </si>
  <si>
    <t>Após uma temporada tão árdua, você sente a necessidade de mais opções para escolher qual jogador enviar para tal torneio?</t>
  </si>
  <si>
    <t>ITW2D_Q10_M</t>
  </si>
  <si>
    <t>Haben Sie nach einer so anstrengenden Saison das Gefühl, dass sie mehr Optionen brauchen, um zu entscheiden, welchen Spieler Sie zu welchem Turnier schicken?</t>
  </si>
  <si>
    <t>ITW2D_Q10_R1_1_F</t>
  </si>
  <si>
    <t>ITW2D_Q10_R1_1_M</t>
  </si>
  <si>
    <t>ITW2D_Q10_R1_2_F</t>
  </si>
  <si>
    <t>ITW2D_Q10_R1_2_M</t>
  </si>
  <si>
    <t>ITW2D_Q10_R2_1_F</t>
  </si>
  <si>
    <t>ITW2D_Q10_R2_1_M</t>
  </si>
  <si>
    <t>ITW2D_Q10_R2_2_F</t>
  </si>
  <si>
    <t>ITW2D_Q10_R2_2_M</t>
  </si>
  <si>
    <t>ITW2D_Q10_R3_1_F</t>
  </si>
  <si>
    <t>ITW2D_Q10_R3_1_M</t>
  </si>
  <si>
    <t>ITW2D_Q10_R3_2_F</t>
  </si>
  <si>
    <t>ITW2D_Q10_R3_2_M</t>
  </si>
  <si>
    <t>ITW2D_Q10_R4_1_F</t>
  </si>
  <si>
    <t>ITW2D_Q10_R4_1_M</t>
  </si>
  <si>
    <t>ITW2D_Q10_R4_2_F</t>
  </si>
  <si>
    <t>ITW2D_Q10_R4_2_M</t>
  </si>
  <si>
    <t>ITW2D_Q2_F</t>
  </si>
  <si>
    <t>{[MEDIA/ITW2_Q2_M]}</t>
  </si>
  <si>
    <t>ITW2D_Q2_M</t>
  </si>
  <si>
    <t>ITW2D_Q2_R1_1_F</t>
  </si>
  <si>
    <t>ITW2D_Q2_R1_1_M</t>
  </si>
  <si>
    <t>ITW2D_Q2_R1_2_F</t>
  </si>
  <si>
    <t>{[MEDIA/ITW2_Q2_R1_2_M]}</t>
  </si>
  <si>
    <t>ITW2D_Q2_R1_2_M</t>
  </si>
  <si>
    <t>ITW2D_Q2_R2_1_F</t>
  </si>
  <si>
    <t>ITW2D_Q2_R2_1_M</t>
  </si>
  <si>
    <t>ITW2D_Q2_R2_2_F</t>
  </si>
  <si>
    <t>ITW2D_Q2_R2_2_M</t>
  </si>
  <si>
    <t>ITW2D_Q2_R3_1_F</t>
  </si>
  <si>
    <t>ITW2D_Q2_R3_1_M</t>
  </si>
  <si>
    <t>ITW2D_Q2_R3_2_F</t>
  </si>
  <si>
    <t>ITW2D_Q2_R3_2_M</t>
  </si>
  <si>
    <t>ITW2D_Q2_R4_1_F</t>
  </si>
  <si>
    <t>ITW2D_Q2_R4_1_M</t>
  </si>
  <si>
    <t>ITW2D_Q2_R4_2_F</t>
  </si>
  <si>
    <t>ITW2D_Q2_R4_2_M</t>
  </si>
  <si>
    <t>ITW2D_Q3_F</t>
  </si>
  <si>
    <t>{[VAR_TM_FULLNAME]} has been a sight to behold on the hard outdoor courts. Is she in the running for top 8 by season’s end?</t>
  </si>
  <si>
    <t>{[VAR_TM_FULLNAME]} a été étincelante sur dur outdoor, peut-elle viser le top 8 à la race pour la fin de saison ?</t>
  </si>
  <si>
    <t>{[VAR_TM_FULLNAME]} hat auf Outdoorplätzen mit hartem Bodenbelag eine richtig gute Figur gemacht. Ist sie eine Kandidatin für die Top 8 am Saisonende?</t>
  </si>
  <si>
    <t>{[VAR_TM_FULLNAME]} ha sido un espectáculo digno de ver en pista dura al aire libre. ¿Podrá alcanzar el Top 8 al final de la temporada?</t>
  </si>
  <si>
    <t>{[VAR_TM_FULLNAME]} è stata formidabile sui campi all'aperto in cemento. È in lizza per la top 8 entro la fine della stagione?</t>
  </si>
  <si>
    <t>{[VAR_TM_FULLNAME]}在硬地室外赛场的表现令人惊叹。她是否有望在赛季结束前进入前八？</t>
  </si>
  <si>
    <t>{[VAR_TM_FULLNAME]} великолепно выступает на хардовых кортах на открытом воздухе. Есть ли у неё шансы попасть в топ-8 к концу сезона?</t>
  </si>
  <si>
    <t>{[VAR_TM_FULLNAME]} tem sido um espetáculo nas quadras duras ao ar livre. Ela está na disputa pelo top 8 até o final da temporada?</t>
  </si>
  <si>
    <t>ITW2D_Q3_M</t>
  </si>
  <si>
    <t>{[VAR_TM_FULLNAME]} has been a sight to behold on the hard outdoor courts. Is he in the running for top 8 by season’s end?</t>
  </si>
  <si>
    <t>{[VAR_TM_FULLNAME]} a été étincelant sur dur outdoor, peut-il viser le top 8 à la race pour la fin de saison ?</t>
  </si>
  <si>
    <t>{[VAR_TM_FULLNAME]} hat auf Outdoorplätzen mit hartem Bodenbelag eine richtig gute Figur gemacht. Ist er ein Kandidat für die Top 8 am Saisonende?</t>
  </si>
  <si>
    <t>{[VAR_TM_FULLNAME]} è stato formidabile sui campi all'aperto in cemento. È in lizza per la top 8 entro la fine della stagione?</t>
  </si>
  <si>
    <t>{[VAR_TM_FULLNAME]}在硬地室外赛场的表现令人惊叹。他是否有望在赛季结束前进入前八？</t>
  </si>
  <si>
    <t>{[VAR_TM_FULLNAME]} великолепно выступает на хардовых кортах на открытом воздухе. Есть ли у него шансы попасть в топ-8 к концу сезона?</t>
  </si>
  <si>
    <t>{[VAR_TM_FULLNAME]} tem sido um espetáculo nas quadras duras ao ar livre. Ele está na disputa pelo top 8 até o final da temporada?</t>
  </si>
  <si>
    <t>ITW2D_Q3_R1_1_F</t>
  </si>
  <si>
    <t>ITW2D_Q3_R1_1_M</t>
  </si>
  <si>
    <t>ITW2D_Q3_R1_2_F</t>
  </si>
  <si>
    <t>The question isn’t can she aim for it: she must aim for it! She has to participate in the Finals tournament to challenge the best players and confirm her status. She’s got to work extra hard.</t>
  </si>
  <si>
    <t>Ce n’est pas qu’elle peut le viser, elle doit le viser ! Elle doit participer au tournoi Finals pour se confronter au meilleur et confirmer son statut, elle a un dernier coup de collier à mettre.</t>
  </si>
  <si>
    <t>Die Frage, ob sie darauf zusteuern soll, stellt sich gar nicht. Sie muss darauf zusteuern! Sie muss am Finals-Turnier teilnehmen, um sich mit den besten Spielerinnen zu messen und ihren Status zu bestätigen. Sie muss extra hart trainieren.</t>
  </si>
  <si>
    <t>La cuestión no es si ella debería aspirar a eso: ¡por supuesto que sí! Tiene que participar en el Finals para desafiar a las mejores tenistas y reafirmar su estatus. Debe trabajar aún más.</t>
  </si>
  <si>
    <t>La domanda non è se può mirare a questo: deve mirare a questo! Deve partecipare al torneo Finals per sfidare le migliori giocatrici e confermare il suo status. Deve lavorare molto duramente.</t>
  </si>
  <si>
    <t>问题不在于她能不能，而是她必须要去争取！她必须参加总决赛，与最强的对手较量，证明自己的地位。她得更加努力。</t>
  </si>
  <si>
    <t>Вопрос не в том, может ли она на это претендовать — она обязана претендовать! Ей нужно попасть на Итоговый турнир, чтобы бросить вызов сильнейшим и подтвердить свой статус. Ей придётся работать ещё усерднее.</t>
  </si>
  <si>
    <t>A questão não é se ela pode almejar isso: ela tem que almejar! Ela tem que participar do torneio das Finais para desafiar as melhores jogadoras e confirmar seu status. Ela tem que trabalhar extra duro.</t>
  </si>
  <si>
    <t>ITW2D_Q3_R1_2_M</t>
  </si>
  <si>
    <t>The question isn’t can he aim for it: he must aim for it! He has to participate in the Finals tournament to challenge the best players and confirm his status. He’s got to work extra hard.</t>
  </si>
  <si>
    <t>Ce n’est pas qu’il peut le viser, il doit le viser ! Il doit participer au tournoi Finals pour se confronter au meilleur et confirmer son statut, il a un dernier coup de collier à mettre.</t>
  </si>
  <si>
    <t>Die Frage, ob er darauf zusteuern soll, stellt sich gar nicht. Er muss darauf zusteuern! Er muss am Finals-Turnier teilnehmen, um sich mit den besten Spielern zu messen und seinen Status zu bestätigen. Er muss extra hart trainieren.</t>
  </si>
  <si>
    <t>La cuestión no es si él debería aspirar a eso: ¡por supuesto que sí! Tiene que participar en el Finals para desafiar a los mejores tenistas y reafirmar su estatus. Debe trabajar aún más.</t>
  </si>
  <si>
    <t>La domanda non è se può mirare a questo: deve mirare a questo! Deve partecipare al torneo Finals per sfidare i migliori giocatori e confermare il suo status. Deve lavorare molto duramente.</t>
  </si>
  <si>
    <t>问题不在于他能不能，而是他必须要去争取！他必须参加总决赛，与最强的对手较量，证明自己的地位。他得更加努力。</t>
  </si>
  <si>
    <t>Вопрос не в том, может ли он на это претендовать — он обязан претендовать! Ему нужно попасть на Итоговый турнир, чтобы бросить вызов сильнейшим и подтвердить свой статус. Ему придётся работать ещё усерднее.</t>
  </si>
  <si>
    <t>A questão não é se ele pode almejar isso: ele tem que almejar! Ele tem que participar do torneio das Finais para desafiar os melhores jogadores e confirmar seu status. Ele tem que trabalhar extra duro.</t>
  </si>
  <si>
    <t>ITW2D_Q3_R2_1_F</t>
  </si>
  <si>
    <t>ITW2D_Q3_R2_1_M</t>
  </si>
  <si>
    <t>ITW2D_Q3_R2_2_F</t>
  </si>
  <si>
    <t>ITW2D_Q3_R2_2_M</t>
  </si>
  <si>
    <t>ITW2D_Q3_R3_1_F</t>
  </si>
  <si>
    <t>That would be asking for a lot. Barring a few exceptional showings, {[VAR_TM_FIRSTNAME]} risks falling a tad short, but she’s at least given herself the right to believe it possible.</t>
  </si>
  <si>
    <t>Ça va être très compliqué, à moins de performances exceptionnelles cela risque d’être trop juste pour {[VAR_TM_FIRSTNAME]} mais elle s’est au moins donné le droit d’y croire.</t>
  </si>
  <si>
    <t>Das wäre doch schon etwas viel verlangt. Wenn sie nicht noch ein paar außergewöhnliche Spiele abliefert, läuft {[VAR_TM_FIRSTNAME]} Gefahr, das Ziel nicht zu erreichen, aber immerhin hat sie sich selbst erlaubt, daran zu glauben.</t>
  </si>
  <si>
    <t>Eso sería mucho pedir. Salvo por algunas actuaciones excepcionales, queda un poco fuera del alcance de {[VAR_TM_FIRSTNAME]}, pero al menos se ha ganado el derecho a creer que es posible.</t>
  </si>
  <si>
    <t>Sarebbe chiedere troppo. Salvo alcune prestazioni eccezionali, {[VAR_TM_FIRSTNAME]} rischia di non essere all'altezza, ma almeno ci ha creduto.</t>
  </si>
  <si>
    <t>这个要求可能有点高。除非有几场特别出色的表现，否则{[VAR_TM_FIRSTNAME]}恐怕还是差了那么一点，但至少她已经有了相信这个目标的理由。</t>
  </si>
  <si>
    <t>Это было бы очень смелой целью. Если не будет нескольких исключительных выступлений, {[VAR_TM_FIRSTNAME]} рискует немного не дотянуть, но она хотя бы дала себе право верить в это.</t>
  </si>
  <si>
    <t>Isso seria pedir muito. Exceto por algumas apresentações excepcionais, {[VAR_TM_FIRSTNAME]} corre o risco de ficar um pouco aquém, mas ela pelo menos se deu o direito de acreditar que é possível.</t>
  </si>
  <si>
    <t>ITW2D_Q3_R3_1_M</t>
  </si>
  <si>
    <t>That would be asking for a lot. Barring a few exceptional showings, {[VAR_TM_FIRSTNAME]} risks falling a tad short, but he’s at least given himself the right to believe it possible.</t>
  </si>
  <si>
    <t>Ça va être très compliqué, à moins de performances exceptionnelles cela risque d’être trop juste pour {[VAR_TM_FIRSTNAME]} mais il s’est au moins donné le droit d’y croire.</t>
  </si>
  <si>
    <t>Das wäre doch schon etwas viel verlangt. Wenn er nicht noch ein paar außergewöhnliche Spiele abliefert, läuft {[VAR_TM_FIRSTNAME]} Gefahr, das Ziel nicht zu erreichen, aber immerhin hat er sich selbst erlaubt, daran zu glauben.</t>
  </si>
  <si>
    <t>这个要求可能有点高。除非有几场特别出色的表现，否则{[VAR_TM_FIRSTNAME]}恐怕还是差了那么一点，但至少他已经有了相信这个目标的理由。</t>
  </si>
  <si>
    <t>Это было бы очень смелой целью. Если не будет нескольких исключительных выступлений, {[VAR_TM_FIRSTNAME]} рискует немного не дотянуть, но он хотя бы дал себе право верить в это.</t>
  </si>
  <si>
    <t>Isso seria pedir muito. Exceto por algumas apresentações excepcionais, {[VAR_TM_FIRSTNAME]} corre o risco de ficar um pouco aquém, mas ele pelo menos se deu o direito de acreditar que é possível.</t>
  </si>
  <si>
    <t>ITW2D_Q3_R3_2_F</t>
  </si>
  <si>
    <t>Our opponents might still be a notch above {[VAR_TM_FIRSTNAME]}, but we’re starting to dream about it.</t>
  </si>
  <si>
    <t>Nos concurrents sont peut-être encore un cran au-dessus de {[VAR_TM_FIRSTNAME]} mais on commence à en rêver.</t>
  </si>
  <si>
    <t>Unsere Gegnerinnen könnten noch ein wenig stärker als {[VAR_TM_FIRSTNAME]} sein, aber wir fangen an, davon zu träumen.</t>
  </si>
  <si>
    <t>Puede que {[VAR_TM_FIRSTNAME]} esté un poco por debajo de su competencia, pero estamos empezando a soñar con ello.</t>
  </si>
  <si>
    <t>I nostri avversari potrebbero essere ancora una spanna sopra {[VAR_TM_FIRSTNAME]}, ma stiamo iniziando a sognarlo.</t>
  </si>
  <si>
    <t>我们的对手可能依然略胜{[VAR_TM_FIRSTNAME]}一筹，但我们已经开始敢于去憧憬了。</t>
  </si>
  <si>
    <t>Соперницы могут быть чуть сильнее {[VAR_TM_FIRSTNAME]}, но мы начинаем верить в возможность.</t>
  </si>
  <si>
    <t>Nossos oponentes ainda podem ser um degrau acima de {[VAR_TM_FIRSTNAME]}, mas estamos começando a sonhar com isso.</t>
  </si>
  <si>
    <t>ITW2D_Q3_R3_2_M</t>
  </si>
  <si>
    <t>Unsere Gegner könnten noch ein wenig stärker als {[VAR_TM_FIRSTNAME]} sein, aber wir fangen an, davon zu träumen.</t>
  </si>
  <si>
    <t>Соперники могут быть чуть сильнее {[VAR_TM_FIRSTNAME]}, но мы начинаем верить в возможность.</t>
  </si>
  <si>
    <t>ITW2D_Q3_R4_1_F</t>
  </si>
  <si>
    <t>That’s not what we’re aiming for at this time, and there are still matches to be played. We’ll sit down and go over everything once things are set in stone.</t>
  </si>
  <si>
    <t>Ce n’est pas dans nos objectifs, il reste quelques matchs à jouer, nous ferons le point une fois que nous serons fixés.</t>
  </si>
  <si>
    <t>Das ist aktuell nicht unser Ziel, und zudem gibt es noch einige Spiele, die gespielt werden müssen. Wenn die Ergebnisse in Stein gemeißelt sind, werden wir uns zusammensetzen und alles analysieren.</t>
  </si>
  <si>
    <t>Eso no es lo que pretendemos en este momento y todavía quedan partidos por jugar. Nos sentaremos y lo repasaremos todo una vez que hayamos terminado.</t>
  </si>
  <si>
    <t>Non è quello a cui miriamo in questo momento e ci sono ancora partite da giocare. Ci siederemo e esamineremo tutto una volta che le cose saranno definite.</t>
  </si>
  <si>
    <t>这不是我们现阶段的目标，而且还有比赛要打。等一切尘埃落定后，我们会坐下来全面复盘。</t>
  </si>
  <si>
    <t>Это не то, на что мы нацелены прямо сейчас, и впереди ещё много матчей. Мы всё обсудим, когда положение в турнирной таблице прояснится.</t>
  </si>
  <si>
    <t>Não é isso que estamos almejando neste momento, e ainda há partidas a serem jogadas. Vamos sentar e revisar tudo assim que as coisas estiverem definidas.</t>
  </si>
  <si>
    <t>ITW2D_Q3_R4_1_M</t>
  </si>
  <si>
    <t>ITW2D_Q3_R4_2_F</t>
  </si>
  <si>
    <t>ITW2D_Q3_R4_2_M</t>
  </si>
  <si>
    <t>ITW2D_Q4_F</t>
  </si>
  <si>
    <t>{[MEDIA/ITW2_Q4_M]}</t>
  </si>
  <si>
    <t>ITW2D_Q4_M</t>
  </si>
  <si>
    <t>ITW2D_Q4_R1_1_F</t>
  </si>
  <si>
    <t>{[MEDIA/ITW2_Q4_R1_1_F]}</t>
  </si>
  <si>
    <t>ITW2D_Q4_R1_1_M</t>
  </si>
  <si>
    <t>{[MEDIA/ITW2_Q4_R1_1_M]}</t>
  </si>
  <si>
    <t>ITW2D_Q4_R1_2_F</t>
  </si>
  <si>
    <t>ITW2D_Q4_R1_2_M</t>
  </si>
  <si>
    <t>ITW2D_Q4_R2_1_F</t>
  </si>
  <si>
    <t>ITW2D_Q4_R2_1_M</t>
  </si>
  <si>
    <t>ITW2D_Q4_R2_2_F</t>
  </si>
  <si>
    <t>ITW2D_Q4_R2_2_M</t>
  </si>
  <si>
    <t>ITW2D_Q4_R3_1_F</t>
  </si>
  <si>
    <t>{[MEDIA/ITW2_Q4_R3_1_F]}</t>
  </si>
  <si>
    <t>ITW2D_Q4_R3_1_M</t>
  </si>
  <si>
    <t>{[MEDIA/ITW2_Q4_R3_1_M]}</t>
  </si>
  <si>
    <t>ITW2D_Q4_R3_2_F</t>
  </si>
  <si>
    <t>ITW2D_Q4_R3_2_M</t>
  </si>
  <si>
    <t>ITW2D_Q4_R4_1_F</t>
  </si>
  <si>
    <t>{[MEDIA/ITW2_Q4_R4_1_F]}</t>
  </si>
  <si>
    <t>ITW2D_Q4_R4_1_M</t>
  </si>
  <si>
    <t>{[MEDIA/ITW2_Q4_R4_1_M]}</t>
  </si>
  <si>
    <t>ITW2D_Q4_R4_2_F</t>
  </si>
  <si>
    <t>ITW2D_Q4_R4_2_M</t>
  </si>
  <si>
    <t>ITW2D_Q5_F</t>
  </si>
  <si>
    <t>{[MEDIA/ITW2_Q5_M]}</t>
  </si>
  <si>
    <t>ITW2D_Q5_M</t>
  </si>
  <si>
    <t>ITW2D_Q5_R1_1_F</t>
  </si>
  <si>
    <t>ITW2D_Q5_R1_1_M</t>
  </si>
  <si>
    <t>ITW2D_Q5_R1_2_F</t>
  </si>
  <si>
    <t>ITW2D_Q5_R1_2_M</t>
  </si>
  <si>
    <t>ITW2D_Q5_R2_1_F</t>
  </si>
  <si>
    <t>ITW2D_Q5_R2_1_M</t>
  </si>
  <si>
    <t>ITW2D_Q5_R2_2_F</t>
  </si>
  <si>
    <t>ITW2D_Q5_R2_2_M</t>
  </si>
  <si>
    <t>ITW2D_Q5_R3_1_F</t>
  </si>
  <si>
    <t>ITW2D_Q5_R3_1_M</t>
  </si>
  <si>
    <t>ITW2D_Q5_R3_2_F</t>
  </si>
  <si>
    <t>ITW2D_Q5_R3_2_M</t>
  </si>
  <si>
    <t>ITW2D_Q6_F</t>
  </si>
  <si>
    <t>{[VAR_TM_FULLNAME]} had an excellent season and played against the best of them for the top ranks in the race. How do you see her next few seasons in the circuit turning out?</t>
  </si>
  <si>
    <t>{[VAR_TM_FULLNAME]} fait une excellente saison et joue dans les plus hautes sphères du classement à la race, comment voyez-vous sa fin de saison ?</t>
  </si>
  <si>
    <t>{[VAR_TM_FULLNAME]} hatte eine fantastische Saison und hat im Rennen um die Top-Platzierungen gegen die besten Spielerinnen gespielt. Was denken Sie, wie sie in ihren nächsten Saisons abschneiden wird?</t>
  </si>
  <si>
    <t>{[VAR_TM_FULLNAME]} ha hecho una temporada excelente y ha jugado contra las mejores por los primeros puestos. ¿Cómo ves sus próximas temporadas en el circuito?</t>
  </si>
  <si>
    <t>{[VAR_TM_FULLNAME]} ha avuto una stagione eccellente e ha giocato contro le migliori per i primi posti in gara. Come credete che andranno le sue prossime stagioni nel circuito?</t>
  </si>
  <si>
    <t>{[VAR_TM_FULLNAME]}度过了一个出色的赛季，并与顶尖选手角逐排名。你如何看待她在未来几个巡回赛赛季的发展？</t>
  </si>
  <si>
    <t>{[VAR_TM_FULLNAME]} провела отличный сезон и боролась с лучшими за верхние позиции в рейтинге. Как вы видите её следующие сезоны в туре?</t>
  </si>
  <si>
    <t>{[VAR_TM_FULLNAME]} teve uma excelente temporada e jogou contra as melhores para alcançar os primeiros lugares na corrida. Como você vê as próximas temporadas dela no circuito?</t>
  </si>
  <si>
    <t>ITW2D_Q6_M</t>
  </si>
  <si>
    <t>{[VAR_TM_FULLNAME]} had an excellent season and played against the best of them for the top ranks in the race. How do you see his next few seasons in the circuit turning out?</t>
  </si>
  <si>
    <t>{[VAR_TM_FULLNAME]} hatte eine fantastische Saison und hat im Rennen um die Top-Platzierungen gegen die besten Spieler gespielt. Was denken Sie, wie er in seinen nächsten Saisons abschneiden wird?</t>
  </si>
  <si>
    <t>{[VAR_TM_FULLNAME]} ha hecho una temporada excelente y ha jugado contra los mejores por los primeros puestos. ¿Cómo ves sus próximas temporadas en el circuito?</t>
  </si>
  <si>
    <t>{[VAR_TM_FULLNAME]} ha avuto una stagione eccellente e ha giocato contro i migliori per i primi posti in gara. Come credete che andranno le sue prossime stagioni nel circuito?</t>
  </si>
  <si>
    <t>{[VAR_TM_FULLNAME]}度过了一个出色的赛季，并与顶尖选手角逐排名。你如何看待他在未来几个巡回赛赛季的发展？</t>
  </si>
  <si>
    <t>{[VAR_TM_FULLNAME]} провёл отличный сезон и боролся с лучшими за верхние позиции в рейтинге. Как вы видите его следующие сезоны в туре?</t>
  </si>
  <si>
    <t>{[VAR_TM_FULLNAME]} teve uma excelente temporada e jogou contra os melhores para alcançar os primeiros lugares na corrida. Como você vê as próximas temporadas dele no circuito?</t>
  </si>
  <si>
    <t>ITW2D_Q6_R1_1_F</t>
  </si>
  <si>
    <t>Her play has been excellent since the start of the year, particularly on the outdoor hard courts. She’ll stay on course as we head indoors to take part in the Finals, no doubt.</t>
  </si>
  <si>
    <t>Elle a été excellente depuis le début de l’année et en particulier sur dur extérieur, elle va poursuivre de la même manière en indoor pour pourquoi pas participer aux Finals.</t>
  </si>
  <si>
    <t>Seit Beginn des Jahres spielt sie wirklich ausgezeichnet, insbesondere auf Outdoorplätzen mit hartem Belag. Sie wird dieses Niveau ohne Frage auch in Hallen fortsetzen können, um an den Finals teilzunehmen.</t>
  </si>
  <si>
    <t>Ha desplegado un juego excelente desde principios de año, especialmente en las pistas duras al aire libre. Sin duda, mantendrá esa senda ahora que pasamos a pista cubierta para participar en el Finals.</t>
  </si>
  <si>
    <t>Il suo gioco è stato eccellente dall'inizio dell'anno, in particolare sui campi in cemento all'aperto. Rimarrà in lizza ora che giochiamo indoor per qualificarci al Finals, senza dubbio.</t>
  </si>
  <si>
    <t>她自年初以来的发挥一直很出色，尤其是在硬地室外赛场。毫无疑问，她会保持节奏，继续前进以迎接总决赛。</t>
  </si>
  <si>
    <t>Она демонстрирует отличный теннис с самого начала года, особенно на открытых хардовых кортах. Несомненно, она сохранит темп и в помещении, чтобы успешно выступить на Итоговом турнире.</t>
  </si>
  <si>
    <t>O jogo dela tem sido excelente desde o início do ano, especialmente nas quadras duras ao ar livre. Ela continuará no caminho certo enquanto nos dirigimos para o indoor para participar das Finais, sem dúvida.</t>
  </si>
  <si>
    <t>ITW2D_Q6_R1_1_M</t>
  </si>
  <si>
    <t>His play has been excellent since the start of the year, particularly on the outdoor hard courts. He’ll stay on course as we head indoors to take part in the Finals, no doubt.</t>
  </si>
  <si>
    <t>Il a été excellent depuis le début de l’année et en particulier sur dur extérieur, il va poursuivre de la même manière en indoor pour pourquoi pas participer aux Finals.</t>
  </si>
  <si>
    <t>Seit Beginn des Jahres spielt er wirklich ausgezeichnet, insbesondere auf Outdoorplätzen mit hartem Belag. Er wird dieses Niveau ohne Frage auch in Hallen fortsetzen können, um an den Finals teilzunehmen.</t>
  </si>
  <si>
    <t>他自年初以来的发挥一直很出色，尤其是在硬地室外赛场。毫无疑问，他会保持节奏，继续前进以迎接总决赛。</t>
  </si>
  <si>
    <t>Он демонстрирует отличный теннис с самого начала года, особенно на открытых хардовых кортах. Несомненно, он сохранит темп и в помещении, чтобы успешно выступить на Итоговом турнире.</t>
  </si>
  <si>
    <t>O jogo dele tem sido excelente desde o início do ano, especialmente nas quadras duras ao ar livre. Ele continuará no caminho certo enquanto nos dirigimos para o indoor para participar das Finais, sem dúvida.</t>
  </si>
  <si>
    <t>ITW2D_Q6_R1_2_F</t>
  </si>
  <si>
    <t>She clearly aims to be one of the top eight players worldwide at the end of the season, and she’ll do it.</t>
  </si>
  <si>
    <t>Elle a clairement l’ambition de faire partie des huit meilleures joueuses mondiaux en fin de saison et elle y parviendra.</t>
  </si>
  <si>
    <t>Ihr Ziel ist es eindeutig, am Ende der Saison eine der acht besten Spielerinnen der Welt zu sein, und dieses Ziel wird sie auch erreichen.</t>
  </si>
  <si>
    <t>Claramente apunta a ser una de las ocho mejores tenistas del mundo al final de la temporada, y lo conseguirá.</t>
  </si>
  <si>
    <t>Vuole chiaramente essere una delle prime otto giocatrici al mondo alla fine della stagione e lo farà.</t>
  </si>
  <si>
    <t>她的目标很明确——要在赛季结束时跻身世界前八，而且她会做到的。</t>
  </si>
  <si>
    <t>Её цель — войти в мировую восьмёрку по итогам сезона, и она этого добьётся.</t>
  </si>
  <si>
    <t>Ela claramente almeja ser uma das oito melhores jogadoras do mundo no final da temporada, e ela conseguirá.</t>
  </si>
  <si>
    <t>ITW2D_Q6_R1_2_M</t>
  </si>
  <si>
    <t>He clearly aims to be one of the top eight players worldwide at the end of the season, and he’ll do it.</t>
  </si>
  <si>
    <t>Il a clairement l’ambition de faire partie des huit meilleurs joueurs mondiaux en fin de saison et il y parviendra.</t>
  </si>
  <si>
    <t>Sein Ziel ist es eindeutig, am Ende der Saison einer der acht besten Spieler der Welt zu sein, und dieses Ziel wird er auch erreichen.</t>
  </si>
  <si>
    <t>Claramente apunta a ser uno de los ocho mejores tenistas del mundo al final de la temporada, y lo conseguirá.</t>
  </si>
  <si>
    <t>Vuole chiaramente essere uno dei primi otto giocatori al mondo alla fine della stagione e lo farà.</t>
  </si>
  <si>
    <t>他的目标很明确——要在赛季结束时跻身世界前八，而且他会做到的。</t>
  </si>
  <si>
    <t>Его цель — войти в мировую восьмёрку по итогам сезона, и он этого добьётся.</t>
  </si>
  <si>
    <t>Ele claramente almeja ser um dos oito melhores jogadores do mundo no final da temporada, e ele conseguirá.</t>
  </si>
  <si>
    <t>ITW2D_Q6_R2_1_F</t>
  </si>
  <si>
    <t>She showed a real aptitude for the game on the hard outdoor courts as with all surface types and shows why she belongs at the academy.</t>
  </si>
  <si>
    <t>Elle a montré de superbes dispositions sur dur outdoor comme sur toutes les surfaces, elle confirme son statut au sein de l’académie.</t>
  </si>
  <si>
    <t>Sie hat ihr Talent für das Spiel auf Outdoorplätzen mit hartem Belag sowie auch auf allen anderen Belägen eindrucksvoll unter Beweis gestellt und gezeigt, warum sie in die Akademie gehört.</t>
  </si>
  <si>
    <t>Ha demostrado auténticas aptitudes para el juego en pista dura al aire libre como con todo tipo de superficies y reafirmado su estatus en la escuela.</t>
  </si>
  <si>
    <t>Ha mostrato una vera attitudine per il gioco sui campi all'aperto duri come con tutti i tipi di superficie e mostra perché appartiene all'accademia.</t>
  </si>
  <si>
    <t>她在硬地室外场上的表现以及在所有场地类型中的稳定性，都再次证明了她为何能在学院立足。</t>
  </si>
  <si>
    <t>Она отлично проявила себя на открытых хардовых кортах, как и на других покрытиях, и ещё раз доказала, что по праву занимает место в академии.</t>
  </si>
  <si>
    <t>Ela mostrou uma verdadeira aptidão para o jogo nas quadras duras ao ar livre, assim como em todos os tipos de superfície, e mostra por que ela pertence à academia.</t>
  </si>
  <si>
    <t>ITW2D_Q6_R2_1_M</t>
  </si>
  <si>
    <t>He showed a real aptitude for the game on the hard outdoor courts as with all surface types and shows why he belongs at the academy.</t>
  </si>
  <si>
    <t>Il a montré de superbes dispositions sur dur outdoor comme sur toutes les surfaces, il confirme son statut au sein de l’académie.</t>
  </si>
  <si>
    <t>Er hat sein Talent für das Spiel auf Outdoorplätzen mit hartem Belag sowie auch auf allen anderen Belägen eindrucksvoll unter Beweis gestellt und gezeigt, warum er in die Akademie gehört.</t>
  </si>
  <si>
    <t>他在硬地室外场上的表现以及在所有场地类型中的稳定性，都再次证明了他为何能在学院立足。</t>
  </si>
  <si>
    <t>Он отлично проявил себя на открытых хардовых кортах, как и на других покрытиях, и ещё раз доказал, что по праву занимает место в академии.</t>
  </si>
  <si>
    <t>Ele mostrou uma verdadeira aptidão para o jogo nas quadras duras ao ar livre, assim como em todos os tipos de superfície, e mostra por que ele pertence à academia.</t>
  </si>
  <si>
    <t>ITW2D_Q6_R2_2_F</t>
  </si>
  <si>
    <t>She has confirmed her role as a key player. A performance like today isn’t about to change that. She’s going to go out with a bang this season.</t>
  </si>
  <si>
    <t>{[MEDIA/ITW2_Q6_R2_2_F]} Elle va finir la saison en boulet de canon.</t>
  </si>
  <si>
    <t>Sie hat ihre Rolle als Schlüsselspielerin bestätigt. Eine Leistung wie heute wird daran nichts ändern. Sie wird diese Saison mit einem Knalleffekt beenden.</t>
  </si>
  <si>
    <t>Ha confirmado su papel de protagonista. Una actuación como la de hoy no va a cambiar eso. Va a terminar a lo grande esta temporada.</t>
  </si>
  <si>
    <t>Ha confermato il suo ruolo di protagonista. Una performance come quella di oggi non cambierà le cose. Finirà col botto questa stagione.</t>
  </si>
  <si>
    <t>她再次巩固了自己作为关键球员的地位。今天的表现不会改变这一点。她会用精彩的赛季收官。</t>
  </si>
  <si>
    <t>Она полностью подтвердила свой статус ключевой игроки. Сегодняшнее выступление только укрепляет это. Она завершит сезон громко и ярко.</t>
  </si>
  <si>
    <t>Ela confirmou seu papel como jogadora principal. Uma performance como a de hoje não vai mudar isso. Ela vai terminar a temporada com chave de ouro.</t>
  </si>
  <si>
    <t>ITW2D_Q6_R2_2_M</t>
  </si>
  <si>
    <t>He has confirmed his role as a key player. A performance like today isn’t about to change that. He’s going to go out with a bang this season.</t>
  </si>
  <si>
    <t>{[MEDIA/ITW2_Q6_R2_2_M]} Il va finir la saison en boulet de canon.</t>
  </si>
  <si>
    <t>Er hat seine Rolle als Schlüsselspieler bestätigt. Eine Leistung wie heute wird daran nichts ändern. Er wird diese Saison mit einem Knalleffekt beenden.</t>
  </si>
  <si>
    <t>他再次巩固了自己作为关键球员的地位。今天的表现不会改变这一点。他会用精彩的赛季收官。</t>
  </si>
  <si>
    <t>Он полностью подтвердил свой статус ключевого игрока. Сегодняшнее выступление только укрепляет это. Он завершит сезон громко и ярко.</t>
  </si>
  <si>
    <t>Ele confirmou seu papel como jogador principal. Uma performance como a de hoje não vai mudar isso. Ele vai terminar a temporada com chave de ouro.</t>
  </si>
  <si>
    <t>ITW2D_Q6_R3_1_F</t>
  </si>
  <si>
    <t>{[MEDIA/ITW2C_Q6_R3_1_F]}</t>
  </si>
  <si>
    <t>ITW2D_Q6_R3_1_M</t>
  </si>
  <si>
    <t>{[MEDIA/ITW2C_Q6_R3_1_M]}</t>
  </si>
  <si>
    <t>ITW2D_Q6_R3_2_F</t>
  </si>
  <si>
    <t>She had a milestone to meet this season, and she did it brilliantly.</t>
  </si>
  <si>
    <t>Elle avait un cap à franchir cette saison, elle l’a fait avec brio.</t>
  </si>
  <si>
    <t>Sie musste in dieser Saison einen Meilenstein erreichen, und das hat sie eindrucksvoll getan.</t>
  </si>
  <si>
    <t>Tenía una meta que alcanzar esta temporada y lo ha logrado con brillantez.</t>
  </si>
  <si>
    <t>Aveva una meta da raggiungere in questa stagione e lo ha fatto brillantemente.</t>
  </si>
  <si>
    <t>她本赛季有一个必须完成的目标，而她出色地完成了。</t>
  </si>
  <si>
    <t>В этом сезоне ей нужно было достичь важного рубежа, и она справилась блестяще.</t>
  </si>
  <si>
    <t>Ela tinha uma meta a cumprir nesta temporada, e ela a cumpriu brilhantemente.</t>
  </si>
  <si>
    <t>ITW2D_Q6_R3_2_M</t>
  </si>
  <si>
    <t>He had a milestone to meet this season, and he did it brilliantly.</t>
  </si>
  <si>
    <t>Il avait un cap à franchir cette saison, il l’a fait avec brio.</t>
  </si>
  <si>
    <t>Er musste in dieser Saison einen Meilenstein erreichen, und das hat er eindrucksvoll getan.</t>
  </si>
  <si>
    <t>他本赛季有一个必须完成的目标，而他出色地完成了。</t>
  </si>
  <si>
    <t>В этом сезоне ему нужно было достичь важного рубежа, и он справился блестяще.</t>
  </si>
  <si>
    <t>Ele tinha uma meta a cumprir nesta temporada, e ele a cumpriu brilhantemente.</t>
  </si>
  <si>
    <t>ITW2D_Q6_R4_1_F</t>
  </si>
  <si>
    <t>ITW2D_Q6_R4_1_M</t>
  </si>
  <si>
    <t>ITW2D_Q6_R4_2_F</t>
  </si>
  <si>
    <t>He's never played that well over such a long period. Now he's done it once, so she’s got to repeat it.</t>
  </si>
  <si>
    <t>Elle n’avait encore jamais si bien joué sur une telle durée, elle l’a fait une fois, c’est à répéter maintenant.</t>
  </si>
  <si>
    <t>Sie hat noch nie über einen solch langen Zeitraum so gut gespielt. Jetzt, wo sie es einmal getan hat, muss sie es wiederholen.</t>
  </si>
  <si>
    <t>Nunca antes había jugado tan bien durante tanto tiempo. Ahora ya lo ha hecho una vez, así que tiene que repetirlo.</t>
  </si>
  <si>
    <t>Non ha mai giocato così bene per un periodo così lungo. Ora l'ha fatto una volta, quindi deve ripeterlo.</t>
  </si>
  <si>
    <t>她从未在这么长的时间内保持如此出色的状态。既然她已经做到一次，那她就得再次做到。</t>
  </si>
  <si>
    <t>Она никогда не показывала такой игры на протяжении столь долгого периода. Теперь, когда это удалось один раз, ей нужно повторить успех.</t>
  </si>
  <si>
    <t>Ele nunca jogou tão bem por um período tão longo. Agora ele conseguiu uma vez, então ela tem que repetir isso.</t>
  </si>
  <si>
    <t>ITW2D_Q6_R4_2_M</t>
  </si>
  <si>
    <t>He's never played that well over such a long period. Now he's done it once, so he’s got to repeat it.</t>
  </si>
  <si>
    <t>Il n’avait encore jamais si bien joué sur une telle durée, il l’a fait une fois, c’est à répéter maintenant.</t>
  </si>
  <si>
    <t>Er hat noch nie über einen solch langen Zeitraum so gut gespielt. Jetzt, wo er es einmal getan hat, muss er es wiederholen.</t>
  </si>
  <si>
    <t>他从未在这么长的时间内保持如此出色的状态。既然他已经做到一次，那他就得再次做到。</t>
  </si>
  <si>
    <t>Он никогда не показывал такой игры на протяжении столь долгого периода. Теперь, когда это удалось один раз, ему нужно повторить успех.</t>
  </si>
  <si>
    <t>Ele nunca jogou tão bem por um período tão longo. Agora ele conseguiu uma vez, então ele tem que repetir isso.</t>
  </si>
  <si>
    <t>ITW2D_Q7_F</t>
  </si>
  <si>
    <t>{[MEDIA/ITW2_Q7_M]}</t>
  </si>
  <si>
    <t>ITW2D_Q7_M</t>
  </si>
  <si>
    <t>ITW2D_Q7_R1_1_F</t>
  </si>
  <si>
    <t>ITW2D_Q7_R1_1_M</t>
  </si>
  <si>
    <t>ITW2D_Q7_R1_2_F</t>
  </si>
  <si>
    <t>{[MEDIA/ITW2_Q7_R1_2_M]}</t>
  </si>
  <si>
    <t>ITW2D_Q7_R1_2_M</t>
  </si>
  <si>
    <t>ITW2D_Q7_R2_1_F</t>
  </si>
  <si>
    <t>ITW2D_Q7_R2_1_M</t>
  </si>
  <si>
    <t>ITW2D_Q7_R2_2_F</t>
  </si>
  <si>
    <t>ITW2D_Q7_R2_2_M</t>
  </si>
  <si>
    <t>ITW2D_Q7_R3_1_F</t>
  </si>
  <si>
    <t>{[VAR_TM_FIRSTNAME]} should be able to carry us on every surface. We’re placing all our bets on her going into the start of the next season on hard courts.</t>
  </si>
  <si>
    <t>{[VAR_TM_FIRSTNAME]} devrait pouvoir nous mener sur chaque surface, elle a notre confiance pour la période sur dur en début de saison prochaine.</t>
  </si>
  <si>
    <t>{[VAR_TM_FIRSTNAME]} sollte in der Lage sein, uns auf jedem Belag zum Sieg zu führen. Wir setzen alles darauf, dass sie zum Start der nächsten Saison auf den Hartplätzen entsprechend Ergebnisse liefert.</t>
  </si>
  <si>
    <t>{[VAR_TM_FIRSTNAME]} debería poder representarnos en cualquier pista. Confiamos totalmente en ella de cara a la próxima temporada en pista dura.</t>
  </si>
  <si>
    <t>{[VAR_TM_FIRSTNAME]} dovrebbe essere in grado di sostenerci su ogni superficie. Puntiamo tutto su di lei all'inizio della prossima stagione sul cemento.</t>
  </si>
  <si>
    <t>{[VAR_TM_FIRSTNAME]}应该能在各种场地上带领我们前进。我们对她寄予厚望，期待她在硬地赛季初阶段有出色发挥。</t>
  </si>
  <si>
    <t>{[VAR_TM_FIRSTNAME]} должна вести нас вперёд на любом покрытии. На начало следующего хардового сезона мы полностью делаем ставку на неё.</t>
  </si>
  <si>
    <t>{[VAR_TM_FIRSTNAME]} deve ser capaz de nos carregar em todas as superfícies. Estamos apostando todas as nossas fichas nela para o início da próxima temporada em quadras duras.</t>
  </si>
  <si>
    <t>ITW2D_Q7_R3_1_M</t>
  </si>
  <si>
    <t>{[VAR_TM_FIRSTNAME]} should be able to carry us on every surface. We’re placing all our bets on him going into the start of the next season on hard courts.</t>
  </si>
  <si>
    <t>{[VAR_TM_FIRSTNAME]} devrait pouvoir nous mener sur chaque surface, il a notre confiance pour la période sur dur en début de saison prochaine.</t>
  </si>
  <si>
    <t>{[VAR_TM_FIRSTNAME]} sollte in der Lage sein, uns auf jedem Belag zum Sieg zu führen. Wir setzen alles darauf, dass er zum Start der nächsten Saison auf den Hartplätzen entsprechend Ergebnisse liefert.</t>
  </si>
  <si>
    <t>{[VAR_TM_FIRSTNAME]} debería poder representarnos en cualquier pista. Confiamos totalmente en él de cara a la próxima temporada en pista dura.</t>
  </si>
  <si>
    <t>{[VAR_TM_FIRSTNAME]} dovrebbe essere in grado di sostenerci su ogni superficie. Puntiamo tutto su di lui all'inizio della prossima stagione sul cemento.</t>
  </si>
  <si>
    <t>{[VAR_TM_FIRSTNAME]}应该能在各种场地上带领我们前进。我们对他寄予厚望，期待他在硬地赛季初阶段有出色发挥。</t>
  </si>
  <si>
    <t>{[VAR_TM_FIRSTNAME]} должен вести нас вперёд на любом покрытии. На начало следующего хардового сезона мы полностью делаем ставку на него.</t>
  </si>
  <si>
    <t>{[VAR_TM_FIRSTNAME]} deve ser capaz de nos carregar em todas as superfícies. Estamos apostando todas as nossas fichas nele para o início da próxima temporada em quadras duras.</t>
  </si>
  <si>
    <t>ITW2D_Q7_R3_2_F</t>
  </si>
  <si>
    <t>ITW2D_Q7_R3_2_M</t>
  </si>
  <si>
    <t>ITW2D_Q7_R4_1_F</t>
  </si>
  <si>
    <t>ITW2D_Q7_R4_1_M</t>
  </si>
  <si>
    <t>ITW2D_Q7_R4_2_F</t>
  </si>
  <si>
    <t>ITW2D_Q7_R4_2_M</t>
  </si>
  <si>
    <t>ITW2D_Q8_F</t>
  </si>
  <si>
    <t>ITW2D_Q8_M</t>
  </si>
  <si>
    <t>ITW2D_Q8_R1_1_F</t>
  </si>
  <si>
    <t>Her results didn’t reach expectations, but the season is hardly over. She’ll bounce back as all great players do and finish off strong.</t>
  </si>
  <si>
    <t>Elle n’a pas eu les résultats escomptés mais la saison n’est pas finie, elle va rebondir, comme tout grand joueur le fait, pour finir sur une bonne note.</t>
  </si>
  <si>
    <t>Ihre Ergebnisse haben nicht die Erwartungen erfüllt, aber die Saison ist noch lange nicht vorbei. Sie wird schon wieder Tritt fassen und die Saison stark zu Ende bringen, so wie alle großen Spieler.</t>
  </si>
  <si>
    <t>Sus resultados no han estado a la altura de las expectativas, pero la temporada no ha acabado. Va a recuperarse como lo hacen todas las grandes tenistas y terminar por todo lo alto.</t>
  </si>
  <si>
    <t>I suoi risultati non hanno raggiunto le aspettative, ma la stagione è appena finita. Si riprenderà come fanno tutte le grandi giocatrici e finirà forte.</t>
  </si>
  <si>
    <t>她的成绩未达预期，但赛季远未结束。她会像所有优秀球员那样重整旗鼓，强势收官。</t>
  </si>
  <si>
    <t>Её результаты не оправдали ожиданий, но сезон далеко не закончен. Она возьмёт себя в руки, как это делают все великие игроки, и мощно завершит сезон.</t>
  </si>
  <si>
    <t>Os resultados dela não atingiram as expectativas, mas a temporada está longe de acabar. Ela vai se recuperar como todas as grandes jogadoras fazem e terminar forte.</t>
  </si>
  <si>
    <t>ITW2D_Q8_R1_1_M</t>
  </si>
  <si>
    <t>His results didn’t reach expectations, but the season is hardly over. He’ll bounce back as all great players do and finish off strong.</t>
  </si>
  <si>
    <t>Il n’a pas eu les résultats escomptés mais la saison n’est pas finie, il va rebondir, comme tout grand joueur le fait, pour finir sur une bonne note.</t>
  </si>
  <si>
    <t>Seine Ergebnisse haben nicht die Erwartungen erfüllt, aber die Saison ist noch lange nicht vorbei. Er wird schon wieder Tritt fassen und die Saison stark zu Ende bringen, so wie alle großen Spieler.</t>
  </si>
  <si>
    <t>Sus resultados no han estado a la altura de las expectativas, pero la temporada no ha acabado. Va a recuperarse como lo hacen todos los grandes tenistas y terminar por todo lo alto.</t>
  </si>
  <si>
    <t>I suoi risultati non hanno raggiunto le aspettative, ma la stagione è appena finita. Si riprenderà come fanno tutti i grandi giocatori e finirà forte.</t>
  </si>
  <si>
    <t>他的成绩未达预期，但赛季远未结束。他会像所有优秀球员那样重整旗鼓，强势收官。</t>
  </si>
  <si>
    <t>Его результаты не оправдали ожиданий, но сезон далеко не закончен. Он возьмёт себя в руки, как это делают все великие игроки, и мощно завершит сезон.</t>
  </si>
  <si>
    <t>Os resultados dele não atingiram as expectativas, mas a temporada está longe de acabar. Ele vai se recuperar como todos os grandes jogadores fazem e terminar forte.</t>
  </si>
  <si>
    <t>ITW2D_Q8_R1_2_F</t>
  </si>
  <si>
    <t>Her results are not what we expected, of course, but we won’t draw any conclusions until the end of the season.</t>
  </si>
  <si>
    <t>Ses résultats ne sont pas ceux attendus c’est évident mais on tirera des conclusions lorsque la saison arrivera à son terme.</t>
  </si>
  <si>
    <t>Natürlich sind ihre Ergebnisse nicht so, wie wir uns das vorgestellt haben, aber wir werden jetzt vor Ende der Saison keine Schlüsse ziehen.</t>
  </si>
  <si>
    <t>Sus resultados no son los que esperábamos, por supuesto, pero no vamos a sacar ninguna conclusión hasta el final de la temporada.</t>
  </si>
  <si>
    <t>I suoi risultati non sono quelli che ci aspettavamo, ovviamente, ma non trarremo conclusioni fino alla fine della stagione.</t>
  </si>
  <si>
    <t>她的成绩确实不如我们预想的那样，但赛季还没结束，我们不会太早下结论。</t>
  </si>
  <si>
    <t>Её результаты, конечно, не те, на которые мы рассчитывали, но выводы будем делать лишь по окончании сезона.</t>
  </si>
  <si>
    <t>Os resultados dela não são o que esperávamos, claro, mas não tiraremos conclusões até o fim da temporada.</t>
  </si>
  <si>
    <t>ITW2D_Q8_R1_2_M</t>
  </si>
  <si>
    <t>His results are not what we expected, of course, but we won’t draw any conclusions until the end of the season.</t>
  </si>
  <si>
    <t>Natürlich sind seine Ergebnisse nicht so, wie wir uns das vorgestellt haben, aber wir werden jetzt vor Ende der Saison keine Schlüsse ziehen.</t>
  </si>
  <si>
    <t>他的成绩确实不如我们预想的那样，但赛季还没结束，我们不会太早下结论。</t>
  </si>
  <si>
    <t>Его результаты, конечно, не те, на которые мы рассчитывали, но выводы будем делать лишь по окончании сезона.</t>
  </si>
  <si>
    <t>Os resultados dele não são o que esperávamos, claro, mas não tiraremos conclusões até o fim da temporada.</t>
  </si>
  <si>
    <t>ITW2D_Q8_R2_1_F</t>
  </si>
  <si>
    <t>I can’t deny she’s had a bad showing at these clay-court tournaments, but there’s no rush. There will still be a few chances to climb the rankings.</t>
  </si>
  <si>
    <t>Elle a plutôt manqué les derniers tournois, c’est vrai, mais il n’y a pas d’urgence, il reste des chances de grimper au classement.</t>
  </si>
  <si>
    <t>Es lässt sich nicht abstreiten, dass sie bei den Sandplatz-Turnieren keinen guten Eindruck hinterlassen hat, aber wir sind nicht in Eile. Es wird noch einige Chancen geben, um sich in der Rangliste zu verbessern.</t>
  </si>
  <si>
    <t>No puedo negar que ha tenido una mala actuación en estos torneos de tierra batida, pero no hay prisa. Todavía quedan algunas oportunidades para escalar en la clasificación.</t>
  </si>
  <si>
    <t>Non posso negare che abbia avuto una brutta prestazione in questi tornei sulla terra battuta, ma non c'è fretta. Ci saranno ancora poche possibilità per scalare la classifica.</t>
  </si>
  <si>
    <t>我不能否认她在这些红土赛事上的表现不理想，但不用急，后面还有几次机会去提升排名。</t>
  </si>
  <si>
    <t>Не могу отрицать, что она выступила неудачно на турнирах на грунте, но спешить некуда. У неё ещё будет несколько возможностей подняться в рейтинге.</t>
  </si>
  <si>
    <t>Não posso negar que ela teve um desempenho ruim nesses torneios de saibro, mas não há pressa. Ainda haverá algumas chances de subir no ranking.</t>
  </si>
  <si>
    <t>ITW2D_Q8_R2_1_M</t>
  </si>
  <si>
    <t>I can’t deny he’s had a bad showing at these clay-court tournaments, but there’s no rush. There will still be a few chances to climb the rankings.</t>
  </si>
  <si>
    <t>Il a plutôt manqué les derniers tournois, c’est vrai, mais il n’y a pas d’urgence, il reste des chances de grimper au classement.</t>
  </si>
  <si>
    <t>Es lässt sich nicht abstreiten, dass er bei den Sandplatz-Turnieren keinen guten Eindruck hinterlassen hat, aber wir sind nicht in Eile. Es wird noch einige Chancen geben, um sich in der Rangliste zu verbessern.</t>
  </si>
  <si>
    <t>我不能否认他在这些红土赛事上的表现不理想，但不用急，后面还有几次机会去提升排名。</t>
  </si>
  <si>
    <t>Не могу отрицать, что он выступил неудачно на турнирах на грунте, но спешить некуда. У него ещё будет несколько возможностей подняться в рейтинге.</t>
  </si>
  <si>
    <t>Não posso negar que ele teve um desempenho ruim nesses torneios de saibro, mas não há pressa. Ainda haverá algumas chances de subir no ranking.</t>
  </si>
  <si>
    <t>ITW2D_Q8_R2_2_F</t>
  </si>
  <si>
    <t>{[VAR_KEY_TM_FIRSTNAME]} had a few disappointments up until now, but she’s going to give it her all to finish as high in the rankings as possible.</t>
  </si>
  <si>
    <t>{[VAR_KEY_TM_FIRSTNAME]} a connu des déceptions jusqu’à présent mais elle va encore tout faire pour finir le plus haut possible.</t>
  </si>
  <si>
    <t>{[VAR_KEY_TM_FIRSTNAME]} musste bis jetzt einige Enttäuschungen wegstecken, aber sie wird alles geben, um die Saison so hoch auf der Rangliste wie möglich zu beenden.</t>
  </si>
  <si>
    <t>Nos hemos llevado algún chasco con {[VAR_KEY_TM_FIRSTNAME]} hasta ahora, pero va a darlo todo para terminar lo más arriba posible en la clasificación.</t>
  </si>
  <si>
    <t>{[VAR_KEY_TM_FIRSTNAME]} ha avuto alcune delusioni fino ad ora, ma farà di tutto per arrivare più in alto possibile nella classifica.</t>
  </si>
  <si>
    <t>{[VAR_KEY_TM_FIRSTNAME]}之前确实有些令人失望的比赛，但她会全力以赴，争取拿到更高的排名。</t>
  </si>
  <si>
    <t>У {[VAR_KEY_TM_FIRSTNAME]} было несколько разочарований, но она выложится по полной, чтобы завершить сезон как можно выше в рейтинге.</t>
  </si>
  <si>
    <t>{[VAR_KEY_TM_FIRSTNAME]} teve algumas decepções até agora, mas ela vai dar o seu melhor para terminar o mais alto possível no ranking.</t>
  </si>
  <si>
    <t>ITW2D_Q8_R2_2_M</t>
  </si>
  <si>
    <t>{[VAR_KEY_TM_FIRSTNAME]} had a few disappointments up until now, but he’s going to give it his all to finish as high in the rankings as possible.</t>
  </si>
  <si>
    <t>{[VAR_KEY_TM_FIRSTNAME]} a connu des déceptions jusqu’à présent mais il va encore tout faire pour finir le plus haut possible.</t>
  </si>
  <si>
    <t>{[VAR_KEY_TM_FIRSTNAME]} musste bis jetzt einige Enttäuschungen wegstecken, aber er wird alles geben, um die Saison so hoch auf der Rangliste wie möglich zu beenden.</t>
  </si>
  <si>
    <t>{[VAR_KEY_TM_FIRSTNAME]}之前确实有些令人失望的比赛，但他会全力以赴，争取拿到更高的排名。</t>
  </si>
  <si>
    <t>У {[VAR_KEY_TM_FIRSTNAME]} было несколько разочарований, но он выложится по полной, чтобы завершить сезон как можно выше в рейтинге.</t>
  </si>
  <si>
    <t>{[VAR_KEY_TM_FIRSTNAME]} teve algumas decepções até agora, mas ele vai dar o seu melhor para terminar o mais alto possível no ranking.</t>
  </si>
  <si>
    <t>ITW2D_Q8_R3_1_F</t>
  </si>
  <si>
    <t>It’s as you say. I spoke with her about it previously. She’s got to pull herself together and make sure not to make the same mistakes indoors.</t>
  </si>
  <si>
    <t>Vous avez raison, j’en ai d’ailleurs parlé avec elle pour ne pas répéter les mêmes erreurs en intérieur, elle doit se reprendre.</t>
  </si>
  <si>
    <t>Es ist, wie Sie gesagt haben. Ich habe mich schon mit ihr darüber unterhalten. Sie muss sich jetzt zusammenreißen und dafür sorgen, dass ihr die gleichen Fehler nicht in der Halle passieren.</t>
  </si>
  <si>
    <t>Tienes razón. Ya he hablado con ella de esto. Tiene que recomponerse y asegurarse de no cometer los mismos errores en pista cubierta.</t>
  </si>
  <si>
    <t>È come dice. Ne ho parlato con lei in precedenza. Deve rimettersi in sesto e assicurarsi di non commettere gli stessi errori nell'indoor.</t>
  </si>
  <si>
    <t>就像你说的那样，我之前也和她谈过。她必须振作起来，别在室内赛上再犯同样的错误。</t>
  </si>
  <si>
    <t>Как вы и сказали. Я уже говорил с ней об этом. Ей нужно собраться и не повторять те же ошибки в залах.</t>
  </si>
  <si>
    <t>É como você diz. Falei com ela sobre isso anteriormente. Ela precisa se recompor e garantir que não cometerá os mesmos erros em quadras cobertas.</t>
  </si>
  <si>
    <t>ITW2D_Q8_R3_1_M</t>
  </si>
  <si>
    <t>It’s as you say. I spoke with him about it previously. He’s got to pull himself together and make sure not to make the same mistakes indoors.</t>
  </si>
  <si>
    <t>Vous avez raison, j’en ai d’ailleurs parlé avec lui pour ne pas répéter les mêmes erreurs en intérieur, il doit se reprendre.</t>
  </si>
  <si>
    <t>Es ist, wie Sie gesagt haben. Ich habe mich schon mit ihm darüber unterhalten. Er muss sich jetzt zusammenreißen und dafür sorgen, dass ihm die gleichen Fehler nicht in der Halle passieren.</t>
  </si>
  <si>
    <t>Tienes razón. Ya he hablado con él de esto. Tiene que recomponerse y asegurarse de no cometer los mismos errores en pista cubierta.</t>
  </si>
  <si>
    <t>È come dice. Ne ho parlato con lui in precedenza. Deve rimettersi in sesto e assicurarsi di non commettere gli stessi errori nell'indoor.</t>
  </si>
  <si>
    <t>就像你说的那样，我之前也和他谈过。他必须振作起来，别在室内赛上再犯同样的错误。</t>
  </si>
  <si>
    <t>Как вы и сказали. Я уже говорил с ним об этом. Ему нужно собраться и не повторять те же ошибки в залах.</t>
  </si>
  <si>
    <t>É como você diz. Falei com ele sobre isso anteriormente. Ele precisa se recompor e garantir que não cometerá os mesmos erros em quadras cobertas.</t>
  </si>
  <si>
    <t>ITW2D_Q8_R3_2_F</t>
  </si>
  <si>
    <t>This season has been a failure so far, but we’re working hard to finish strong.</t>
  </si>
  <si>
    <t>Cette saison est pour l’instant un échec mais nous mettons tout en œuvre pour que la fin se déroule au mieux.</t>
  </si>
  <si>
    <t>Die Saison verlief bislang alles andere als gut, aber wir arbeiten hart daran, um sie noch erfolgreich zu beenden.</t>
  </si>
  <si>
    <t>La temporada ha sido un fracaso hasta ahora, pero estamos trabajando mucho para terminarla bien.</t>
  </si>
  <si>
    <t>Finora questa stagione è stata un fallimento, ma stiamo lavorando duramente per finire bene.</t>
  </si>
  <si>
    <t>目前这个赛季的表现不太理想，但我们正在努力，争取完美收官。</t>
  </si>
  <si>
    <t>Пока что сезон можно назвать провальным, но мы усердно работаем, чтобы завершить его успешно.</t>
  </si>
  <si>
    <t>Esta temporada tem sido um fracasso até agora, mas estamos trabalhando duro para terminar forte.</t>
  </si>
  <si>
    <t>ITW2D_Q8_R3_2_M</t>
  </si>
  <si>
    <t>ITW2D_Q8_R4_1_F</t>
  </si>
  <si>
    <t>ITW2D_Q8_R4_1_M</t>
  </si>
  <si>
    <t>ITW2D_Q8_R4_2_F</t>
  </si>
  <si>
    <t>ITW2D_Q8_R4_2_M</t>
  </si>
  <si>
    <t>ITW2D_Q9_F</t>
  </si>
  <si>
    <t>{[MEDIA/ITW2_Q9_M]}</t>
  </si>
  <si>
    <t>ITW2D_Q9_M</t>
  </si>
  <si>
    <t>ITW2D_Q9_R1_1_F</t>
  </si>
  <si>
    <t>ITW2D_Q9_R1_1_M</t>
  </si>
  <si>
    <t>ITW2D_Q9_R1_2_F</t>
  </si>
  <si>
    <t>ITW2D_Q9_R1_2_M</t>
  </si>
  <si>
    <t>ITW2D_Q9_R2_1_F</t>
  </si>
  <si>
    <t>ITW2D_Q9_R2_1_M</t>
  </si>
  <si>
    <t>ITW2D_Q9_R2_2_F</t>
  </si>
  <si>
    <t>ITW2D_Q9_R2_2_M</t>
  </si>
  <si>
    <t>ITW2D_Q9_R3_1_F</t>
  </si>
  <si>
    <t>ITW2D_Q9_R3_1_M</t>
  </si>
  <si>
    <t>ITW2D_Q9_R3_2_F</t>
  </si>
  <si>
    <t>ITW2D_Q9_R3_2_M</t>
  </si>
  <si>
    <t>ITW2D_Q9_R4_1_F</t>
  </si>
  <si>
    <t>ITW2D_Q9_R4_1_M</t>
  </si>
  <si>
    <t>ITW2D_Q9_R4_2_F</t>
  </si>
  <si>
    <t>ITW2D_Q9_R4_2_M</t>
  </si>
  <si>
    <t>ITW2E_Q1_F</t>
  </si>
  <si>
    <t>{[MEDIA/ITW2E_Q1_M]}</t>
  </si>
  <si>
    <t>ITW2E_Q1_M</t>
  </si>
  <si>
    <t>Your players really shined on indoor this season. How do you prepare your players in anticipation of tournaments on this surface?</t>
  </si>
  <si>
    <t>Vos joueurs ont brillé cette saison en indoor, comment préparez-vous vos joueurs avant d’aborder les tournois sur cette surface ?</t>
  </si>
  <si>
    <t>Ihre Spieler und Spielerinnen haben sich in dieser Saison in der Halle außerordentlich gut präsentiert. Wie bereiten Sie sie auf ein Turnier auf diesem Belag vor?</t>
  </si>
  <si>
    <t>Tus tenistas han brillado en pista cubierta esta temporada. ¿Cómo preparas a tus tenistas de cara a los torneos en estas pistas?</t>
  </si>
  <si>
    <t>I suoi giocatori hanno davvero brillato indoor in questa stagione. Come prepara i suoi giocatori in previsione dei tornei su questa superficie?</t>
  </si>
  <si>
    <t>你们的球员本赛季在室内场上的表现十分亮眼。您是如何让他们为这种场地做准备的？</t>
  </si>
  <si>
    <t>Ваши игроки действительно блистали в помещении в этом сезоне. Как вы готовите их к турнирам на этом покрытии?</t>
  </si>
  <si>
    <t>Seus jogadores realmente brilharam em quadras cobertas nesta temporada. Como você prepara seus jogadores antecipando torneios nesta superfície?</t>
  </si>
  <si>
    <t>ITW2E_Q1_R1_1_F</t>
  </si>
  <si>
    <t>This is very specifical, the ball is fast and less impacted by the air than when you play outside. But the bounce are also less tricky than on grass. We force our players to stay close to the baseline, and making sure they are not dominated in the rallies.</t>
  </si>
  <si>
    <t>C’est très spécifique, la balle va vite et est bien moins ralentie par l’air qu’en extérieur, mais elle fuse moins que sur gazon. Nous forçons nos joueurs à se tenir plus près de leur ligne de fond et à tout faire pour ne pas subir l’échange.</t>
  </si>
  <si>
    <t>Für die Halle bereitet man sich sehr spezifisch vor, der Ball ist schnell und wird weniger von der Luft beeinflusst als draußen. Aber das Abprallen des Balls ist auch nicht so knifflig wie auf Rasen. Wir verlangen von unseren Spielerinnen, nahe an der Grundlinie zu bleiben, und stellen sicher, dass sie in Ballwechseln nicht dominiert werden.</t>
  </si>
  <si>
    <t>Es algo muy específico; la bola va rápida y se ve menos afectada por el aire que cuando juegas al descubierto, además de que los rebotes son menos anómalos que en hierba. Obligamos a nuestras tenistas a permanecer cerca de la línea de fondo y nos aseguramos de que no las dominen en los intercambios de golpes.</t>
  </si>
  <si>
    <t>È molto specifico, la palla è veloce e meno influenzata dall'aria rispetto a quando giochi all'aperto. Ma anche i rimbalzi sono meno complicati che sull'erba. Forziamo i nostri giocatori a rimanere vicini alla linea di fondo, assicurandoci che non siano dominati negli scambi.</t>
  </si>
  <si>
    <t>室内赛场非常特殊，球速更快，空气阻力小于室外。但球的弹跳又比草地更易预判。我们要求球员贴近底线站位，确保在相持中不被压制。</t>
  </si>
  <si>
    <t>Это очень специфичные условия: мяч летит быстрее и меньше подвержен влиянию воздуха, чем на открытых кортах. Но и отскоки менее коварные, чем на траве. Мы заставляем игроков держаться ближе к задней линии и следим, чтобы они не уступали инициативу в розыгрышах.</t>
  </si>
  <si>
    <t>Isso é muito específico, a bola é rápida e menos afetada pelo ar do que quando se joga ao ar livre. Mas os quiques também são menos traiçoeiros do que na grama. Forçamos nossas jogadoras a ficarem perto da linha de base e garantimos que elas não sejam dominadas nos ralis.</t>
  </si>
  <si>
    <t>ITW2E_Q1_R1_1_M</t>
  </si>
  <si>
    <t>Für die Halle bereitet man sich sehr spezifisch vor, der Ball ist schnell und wird weniger von der Luft beeinflusst als draußen. Aber das Abprallen des Balls ist auch nicht so knifflig wie auf Rasen. Wir verlangen von unseren Spielern, nahe an der Grundlinie zu bleiben, und stellen sicher, dass sie in Ballwechseln nicht dominiert werden.</t>
  </si>
  <si>
    <t>Es algo muy específico; la bola va rápida y se ve menos afectada por el aire que cuando juegas al descubierto, además de que los rebotes son menos anómalos que en hierba. Obligamos a nuestros tenistas a permanecer cerca de la línea de fondo y nos aseguramos de que no los dominen en los intercambios de golpes.</t>
  </si>
  <si>
    <t>Isso é muito específico, a bola é rápida e menos afetada pelo ar do que quando se joga ao ar livre. Mas os quiques também são menos traiçoeiros do que na grama. Forçamos nossos jogadores a ficarem perto da linha de base e garantimos que eles não sejam dominados nos ralis.</t>
  </si>
  <si>
    <t>ITW2E_Q1_R2_1_F</t>
  </si>
  <si>
    <t>{[MEDIA/ITW2E_Q1_R2_1_M]}</t>
  </si>
  <si>
    <t>ITW2E_Q1_R2_1_M</t>
  </si>
  <si>
    <t>It is necessary to have an efficient serve and a really strong shot to be sure not to miss any easy occasion. The most important is to always win on our serve.</t>
  </si>
  <si>
    <t>Il est nécessaire d’avoir un service efficace et un coup très fort pour être capable de punir l’adversaire sur les points plus faciles. Il est très important de ne pas perdre ses jeux de service.</t>
  </si>
  <si>
    <t>Es ist wichtig, einen effizienten Aufschlag und einen richtig starken Schlag zu haben, damit man sich keine einfachen Gelegenheiten entgehen lässt. Am wichtigsten ist es, dass wir immer unseren eigenen Aufschlag gewinnen.</t>
  </si>
  <si>
    <t>Hay que tener un saque eficiente y un golpeo realmente fuerte para no fallar ningún punto fácil. Lo más importante es ganar siempre con nuestro saque.</t>
  </si>
  <si>
    <t>Occorre avere un servizio efficiente e un tiro davvero forte per essere sicuri di non perdere nessuna occasione facile. La cosa più importante è vincere sempre al nostro servizio.</t>
  </si>
  <si>
    <t>必须拥有高效的发球和强劲的击球，才能把握住每个机会。最重要的是始终保住自己的发球局。</t>
  </si>
  <si>
    <t>Необходимо иметь эффективную подачу и очень мощный удар, чтобы не упускать лёгкие возможности. Самое важное — всегда удерживать свои подачи.</t>
  </si>
  <si>
    <t>É necessário ter um saque eficiente e um golpe realmente forte para ter certeza de não perder nenhuma oportunidade fácil. O mais importante é sempre vencer no nosso saque.</t>
  </si>
  <si>
    <t>ITW2E_Q1_R3_1_F</t>
  </si>
  <si>
    <t>The surface is not particularly difficult to play on but the landmarks are not on the same than on outdoor courts. We have to make our players get used to playing inside again.</t>
  </si>
  <si>
    <t>La surface n’est pas particulièrement difficile à appréhender mais les repères sont très différents des cours en extérieur, il faut surtout réhabituer les joueurs à jouer à l’intérieur.</t>
  </si>
  <si>
    <t>Es ist nicht besonders schwer, auf diesem Belag zu spielen, aber die Orientierungspunkte sind ganz anders als auf Outdoorplätzen. Wir müssen dafür sorgen, dass sich unsere Spieler und Spielerinnen wieder daran gewöhnen, in einer Halle zu spielen.</t>
  </si>
  <si>
    <t>Esta superficie no es particularmente difícil de jugar, pero los puntos de referencia no son los mismos que en los campos al aire libre. Tenemos que hacer que nuestros tenistas se acostumbren de nuevo a jugar en pista cubierta.</t>
  </si>
  <si>
    <t>La superficie non è particolarmente difficile da giocare, ma i punti di riferimento non sono gli stessi che sui campi all'aperto. Dobbiamo far abituare i nostri giocatori a giocare di nuovo dentro.</t>
  </si>
  <si>
    <t>Покрытие само по себе не слишком сложное, но ориентиры в помещении отличаются от тех, что на открытых кортах. Нам нужно снова приучать игроков к игре в зале.</t>
  </si>
  <si>
    <t>A superfície não é particularmente difícil de jogar, mas os pontos de referência não são os mesmos que nas quadras externas. Temos que fazer nossas jogadoras se acostumarem a jogar dentro de casa novamente.</t>
  </si>
  <si>
    <t>ITW2E_Q1_R3_1_M</t>
  </si>
  <si>
    <t>这种场地本身并不难适应，但比赛节奏与室外完全不同。我们需要让球员重新适应室内比赛环境。</t>
  </si>
  <si>
    <t>A superfície não é particularmente difícil de jogar, mas os pontos de referência não são os mesmos que nas quadras externas. Temos que fazer nossos jogadores se acostumarem a jogar dentro de casa novamente.</t>
  </si>
  <si>
    <t>ITW2E_Q10_F</t>
  </si>
  <si>
    <t>{[MEDIA/ITW2D_Q10_M]}</t>
  </si>
  <si>
    <t>ITW2E_Q10_M</t>
  </si>
  <si>
    <t>ITW2E_Q10_R1_1_F</t>
  </si>
  <si>
    <t>ITW2E_Q10_R1_1_M</t>
  </si>
  <si>
    <t>ITW2E_Q10_R1_2_F</t>
  </si>
  <si>
    <t>ITW2E_Q10_R1_2_M</t>
  </si>
  <si>
    <t>ITW2E_Q10_R2_1_F</t>
  </si>
  <si>
    <t>ITW2E_Q10_R2_1_M</t>
  </si>
  <si>
    <t>ITW2E_Q10_R2_2_F</t>
  </si>
  <si>
    <t>ITW2E_Q10_R2_2_M</t>
  </si>
  <si>
    <t>ITW2E_Q10_R3_1_F</t>
  </si>
  <si>
    <t>ITW2E_Q10_R3_1_M</t>
  </si>
  <si>
    <t>ITW2E_Q10_R3_2_F</t>
  </si>
  <si>
    <t>ITW2E_Q10_R3_2_M</t>
  </si>
  <si>
    <t>ITW2E_Q10_R4_1_F</t>
  </si>
  <si>
    <t>ITW2E_Q10_R4_1_M</t>
  </si>
  <si>
    <t>ITW2E_Q10_R4_2_F</t>
  </si>
  <si>
    <t>ITW2E_Q10_R4_2_M</t>
  </si>
  <si>
    <t>ITW2E_Q2_F</t>
  </si>
  <si>
    <t>Your team has had mixed results on indoor hard. Are there any plans to invest in new courts and equipment to help alleviate this problem?</t>
  </si>
  <si>
    <t>Le bilan de votre équipe sur dur intérieur est mitigé, de nouveaux investissements au niveau des infrastructures sont-ils prévus ?</t>
  </si>
  <si>
    <t>Ihr Team hatte durchmischte Ergebnisse auf hartem Boden in der Halle. Gibt es Pläne, in neue Plätze und Ausrüstung zu investieren, um dieses Problem zu lösen?</t>
  </si>
  <si>
    <t>Tu equipo ha obtenido resultados irregulares en pista cubierta dura. ¿Hay planes para invertir en nuevos campos y equipamiento para contribuir a aliviar este problema?</t>
  </si>
  <si>
    <t>La sua squadra ha ottenuto risultati contrastanti sul duro indoor. Sono previsti investimenti in nuovi campi e attrezzature per sopperire a questo problema?</t>
  </si>
  <si>
    <t>您的团队在室内硬地赛场成绩起伏不定。是否有计划投资新场地和设备来改善现状？</t>
  </si>
  <si>
    <t>У вашей команды были неоднозначные результаты на хардовых кортах в помещении. Планируются ли инвестиции в новые корты и оборудование, чтобы улучшить ситуацию?</t>
  </si>
  <si>
    <t>Sua equipe teve resultados mistos em quadras duras indoor. Há planos para investir em novas quadras e equipamentos para ajudar a aliviar esse problema?</t>
  </si>
  <si>
    <t>ITW2E_Q2_M</t>
  </si>
  <si>
    <t>ITW2E_Q2_R1_1_F</t>
  </si>
  <si>
    <t>ITW2E_Q2_R1_1_M</t>
  </si>
  <si>
    <t>ITW2E_Q2_R1_2_F</t>
  </si>
  <si>
    <t>ITW2E_Q2_R1_2_M</t>
  </si>
  <si>
    <t>ITW2E_Q2_R2_1_F</t>
  </si>
  <si>
    <t>ITW2E_Q2_R2_1_M</t>
  </si>
  <si>
    <t>ITW2E_Q2_R2_2_F</t>
  </si>
  <si>
    <t>ITW2E_Q2_R2_2_M</t>
  </si>
  <si>
    <t>ITW2E_Q2_R3_1_F</t>
  </si>
  <si>
    <t>ITW2E_Q2_R3_1_M</t>
  </si>
  <si>
    <t>ITW2E_Q2_R3_2_F</t>
  </si>
  <si>
    <t>ITW2E_Q2_R3_2_M</t>
  </si>
  <si>
    <t>ITW2E_Q2_R4_1_F</t>
  </si>
  <si>
    <t>ITW2E_Q2_R4_1_M</t>
  </si>
  <si>
    <t>ITW2E_Q2_R4_2_F</t>
  </si>
  <si>
    <t>ITW2E_Q2_R4_2_M</t>
  </si>
  <si>
    <t>ITW2E_Q3_F</t>
  </si>
  <si>
    <t>{[VAR_TM_FULLNAME]} was a sight to behold on the hard indoor courts all season long, even making it to the Finals. What’s your take on this?</t>
  </si>
  <si>
    <t>{[VAR_TM_FULLNAME]} a été étincelante sur dur indoor et tout au long de la saison, jusqu’à participer au Finals, quel bilan en faites-vous ?</t>
  </si>
  <si>
    <t>{[VAR_TM_FULLNAME]} hat in der Halle auf Hartplätzen die ganze Saison eine richtig gute Figur gemacht und es sogar bis zu den Finals geschafft. Was sagen Sie dazu?</t>
  </si>
  <si>
    <t>{[VAR_TM_FULLNAME]} ha sido un espectáculo digno de ver en pista cubierta dura durante toda la temporada, hasta conseguir llegar al Finals. ¿Qué opinas de esto?</t>
  </si>
  <si>
    <t>{[VAR_TM_FULLNAME]} è stata formidabile sui campi indoor in cemento per tutta la stagione, arrivando anche al Finals. Che ne pensa?</t>
  </si>
  <si>
    <t>{[VAR_TM_FULLNAME]}整个赛季在室内硬地的表现都非常出色，甚至闯进了总决赛。您对此有何看法？</t>
  </si>
  <si>
    <t>{[VAR_TM_FULLNAME]} весь сезон великолепно играла на хардовых кортах в помещении и даже вышла в Финал. Что вы об этом думаете?</t>
  </si>
  <si>
    <t>{[VAR_TM_FULLNAME]} foi um espetáculo nas quadras duras indoor durante toda a temporada, chegando até as Finais. Qual sua opinião sobre isso?</t>
  </si>
  <si>
    <t>ITW2E_Q3_M</t>
  </si>
  <si>
    <t>{[VAR_TM_FULLNAME]} a été étincelant sur dur indoor et tout au long de la saison, jusqu’à participer au Finals, quel bilan en faites-vous ?</t>
  </si>
  <si>
    <t>{[VAR_TM_FULLNAME]} è stato formidabile sui campi indoor in cemento per tutta la stagione, arrivando anche al Finals. Che ne pensa?</t>
  </si>
  <si>
    <t>{[VAR_TM_FULLNAME]} весь сезон великолепно играл на хардовых кортах в помещении и даже вышел в Финал. Что вы об этом думаете?</t>
  </si>
  <si>
    <t>ITW2E_Q3_R1_1_F</t>
  </si>
  <si>
    <t>We had our eyes set on it from the beginning of the season, and she didn’t fall short. She’s had a fantastic season!</t>
  </si>
  <si>
    <t>C’est une super saison, c’était l’objectif en début de saison, et elle l’a rempli !</t>
  </si>
  <si>
    <t>Das war von Anfang der Saison an unser Ziel, und sie hat es erreicht. Sie hat eine fantastische Saison gespielt!</t>
  </si>
  <si>
    <t>Era nuestro objetivo desde el comienzo de la temporada y ella no nos ha defraudado. ¡Ha hecho una temporada fantástica!</t>
  </si>
  <si>
    <t>Avevamo gli occhi puntati su di lei dall'inizio della stagione e ne è stata all'altezza. Ha avuto una stagione fantastica!</t>
  </si>
  <si>
    <t>从赛季开始我们就锁定了这个目标，而她也没有让我们失望。这真是一个精彩的赛季！</t>
  </si>
  <si>
    <t>Мы нацелились на это с самого начала сезона, и она не подвела. Сезон у неё получился фантастическим!</t>
  </si>
  <si>
    <t>Tínhamos como objetivo desde o início da temporada, e ela não decepcionou. Ela teve uma temporada fantástica!</t>
  </si>
  <si>
    <t>ITW2E_Q3_R1_1_M</t>
  </si>
  <si>
    <t>We had our eyes set on it from the beginning of the season, and he didn’t fall short. He’s had a fantastic season!</t>
  </si>
  <si>
    <t>C’est une super saison, c’était l’objectif en début de saison, et il l’a rempli !</t>
  </si>
  <si>
    <t>Das war von Anfang der Saison an unser Ziel, und er hat es erreicht. Er hat eine fantastische Saison gespielt!</t>
  </si>
  <si>
    <t>Era nuestro objetivo desde el comienzo de la temporada y él no nos ha defraudado. ¡Ha hecho una temporada fantástica!</t>
  </si>
  <si>
    <t>Avevamo gli occhi puntati su di lui dall'inizio della stagione e ne è stato all'altezza. Ha avuto una stagione fantastica!</t>
  </si>
  <si>
    <t>从赛季开始我们就锁定了这个目标，而他也没有让我们失望。这真是一个精彩的赛季！</t>
  </si>
  <si>
    <t>Мы нацелились на это с самого начала сезона, и он не подвёл. Сезон у него получился фантастическим!</t>
  </si>
  <si>
    <t>Tínhamos como objetivo desde o início da temporada, e ele não decepcionou. Ele teve uma temporada fantástica!</t>
  </si>
  <si>
    <t>ITW2E_Q3_R1_2_F</t>
  </si>
  <si>
    <t>This season has been excellent. I joined this academy for just this kind of performance.</t>
  </si>
  <si>
    <t>La saison est excellente, c’est pour ce genre de performances que j’ai intégré cette académie.</t>
  </si>
  <si>
    <t>Die Saison war ausgezeichnet. Genau für diese Leistung bin ich der Akademie beigetreten.</t>
  </si>
  <si>
    <t>Esta temporada ha sido excelente. Vine a esta escuela precisamente para ver este tipo de actuaciones.</t>
  </si>
  <si>
    <t>Questa stagione è stata eccellente. Sono entrato in questa accademia proprio per questo tipo di performance.</t>
  </si>
  <si>
    <t>这个赛季非常出色。我加入这家学院，就是为了见证这样的表现。</t>
  </si>
  <si>
    <t>Сезон был великолепным. Я пришёл(а) в эту академию именно ради таких результатов.</t>
  </si>
  <si>
    <t>Esta temporada tem sido excelente. Eu me juntei a esta academia apenas para esse tipo de desempenho.</t>
  </si>
  <si>
    <t>ITW2E_Q3_R1_2_M</t>
  </si>
  <si>
    <t>ITW2E_Q3_R2_1_F</t>
  </si>
  <si>
    <t>She’s in that top echelon of players and proved it this season. Next season, the bar will be set even higher for what’s expected of her.</t>
  </si>
  <si>
    <t>Elle fait partie des tous meilleurs joueurs au monde et l’a prouvé cette saison, les attentes seront encore plus hautes la saison prochaine.</t>
  </si>
  <si>
    <t>Sie hat diese Saison bewiesen, dass sie zu den besten Spielerinnen gehört. In der nächsten Saison wird die Messlatte für sie noch höher liegen.</t>
  </si>
  <si>
    <t>Es una de las mejores tenistas del mundo y lo ha demostrado esta temporada. La próxima, pondremos el listón aún más alto en cuanto a lo que esperamos de ella.</t>
  </si>
  <si>
    <t>È nella fascia più alta di giocatrici e lo ha dimostrato in questa stagione. La prossima stagione, l'asticella sarà ancora più alta per lei.</t>
  </si>
  <si>
    <t>她已经跻身顶尖选手行列，并在本赛季证明了自己。下个赛季，我们对她会有更高的期待。</t>
  </si>
  <si>
    <t>Она входит в элиту игроков и доказала это в этом сезоне. В следующем сезоне планка для неё будет ещё выше.</t>
  </si>
  <si>
    <t>Ela está naquele escalão superior de jogadoras e provou isso nesta temporada. Na próxima temporada, a barra será ainda mais alta para o que se espera dela.</t>
  </si>
  <si>
    <t>ITW2E_Q3_R2_1_M</t>
  </si>
  <si>
    <t>He’s in that top echelon of players and proved it this season. Next season, the bar will be set even higher for what’s expected of him.</t>
  </si>
  <si>
    <t>Il fait partie des tous meilleurs joueurs au monde et l’a prouvé cette saison, les attentes seront encore plus hautes la saison prochaine.</t>
  </si>
  <si>
    <t>Er hat diese Saison bewiesen, dass er zu den besten Spielern gehört. In der nächsten Saison wird die Messlatte für ihn noch höher liegen.</t>
  </si>
  <si>
    <t>Es uno de los mejores tenistas del mundo y lo ha demostrado esta temporada. La próxima, pondremos el listón aún más alto en cuanto a lo que esperamos de él.</t>
  </si>
  <si>
    <t>È nella fascia più alta di giocatori e lo ha dimostrato in questa stagione. La prossima stagione, l'asticella sarà ancora più alta per lui.</t>
  </si>
  <si>
    <t>他已经跻身顶尖选手行列，并在本赛季证明了自己。下个赛季，我们对他会有更高的期待。</t>
  </si>
  <si>
    <t>Он входит в элиту игроков и доказал это в этом сезоне. В следующем сезоне планка для него будет ещё выше.</t>
  </si>
  <si>
    <t>Ele está naquele escalão superior de jogadores e provou isso nesta temporada. Na próxima temporada, a barra será ainda mais alta para o que se espera dele.</t>
  </si>
  <si>
    <t>ITW2E_Q3_R2_2_F</t>
  </si>
  <si>
    <t>She’s shown us all what she’s capable of. I’ve very excited to see where the next step in her career takes her.</t>
  </si>
  <si>
    <t>Elle nous a montré à tous de quoi elle est capable, je suis très excité à l’idée de voir la suite de sa carrière.</t>
  </si>
  <si>
    <t>Sie hat uns allen gezeigt, wozu sie imstande ist. Ich freue mich schon sehr darauf, zu sehen, wohin sie ihr nächster Karriereschritt führt.</t>
  </si>
  <si>
    <t>Nos ha demostrado a todos de lo que es capaz. Estoy deseando ver adónde la conducirá el próximo paso en su carrera.</t>
  </si>
  <si>
    <t>Ci ha mostrato di cosa è capace. Sono molto entusiasta di vedere dove la porterà il prossimo passo della sua carriera.</t>
  </si>
  <si>
    <t>她展现了自己的真正实力，我很期待看到她职业生涯的下一步发展。</t>
  </si>
  <si>
    <t>Она показала всем, на что способна. Мне очень интересно, куда её приведёт следующий этап карьеры.</t>
  </si>
  <si>
    <t>Ela nos mostrou a todos do que é capaz. Estou muito animado para ver para onde o próximo passo em sua carreira a levará.</t>
  </si>
  <si>
    <t>ITW2E_Q3_R2_2_M</t>
  </si>
  <si>
    <t>He’s shown us all what he’s capable of. I’ve very excited to see where the next step in his career takes him.</t>
  </si>
  <si>
    <t>Il nous a montré à tous de quoi il est capable, je suis très excité à l’idée de voir la suite de sa carrière.</t>
  </si>
  <si>
    <t>Er hat uns allen gezeigt, wozu er imstande ist. Ich freue mich schon sehr darauf, zu sehen, wohin ihn sein nächster Karriereschritt führt.</t>
  </si>
  <si>
    <t>Nos ha demostrado a todos de lo que es capaz. Estoy deseando ver adónde lo conducirá el próximo paso en su carrera.</t>
  </si>
  <si>
    <t>Ci ha mostrato di cosa è capace. Sono molto entusiasta di vedere dove lo porterà il prossimo passo della sua carriera.</t>
  </si>
  <si>
    <t>他展现了自己的真正实力，我很期待看到他职业生涯的下一步发展。</t>
  </si>
  <si>
    <t>Он показал всем, на что способен. Мне очень интересно, куда его приведёт следующий этап карьеры.</t>
  </si>
  <si>
    <t>Ele nos mostrou a todos do que é capaz. Estou muito animado para ver para onde o próximo passo em sua carreira o levará.</t>
  </si>
  <si>
    <t>ITW2E_Q3_R3_1_F</t>
  </si>
  <si>
    <t>I didn’t think she had it in her, but she made me eat my words. What a season!</t>
  </si>
  <si>
    <t>Je n’y croyais pas trop mais elle m’a montré que je me trompais, quelle saison !</t>
  </si>
  <si>
    <t>Ich hätte ihr das nicht zugetraut, aber sie hat mir das Gegenteil bewiesen. Was für eine Saison!</t>
  </si>
  <si>
    <t>No creía que fuera capaz, pero me ha demostrado que me equivocaba. ¡Menuda temporada!</t>
  </si>
  <si>
    <t>Non pensavo che ce l'avesse dentro, ma mi ha fatto rimangiare le mie parole. Che stagione!</t>
  </si>
  <si>
    <t>我原本没想到她能做到，但她让我改观了。这个赛季真是惊喜不断！</t>
  </si>
  <si>
    <t>Я не думал(а), что она способна на такое, но она заставила меня взять слова назад. Какой сезон!</t>
  </si>
  <si>
    <t>Eu não achava que ela tinha isso, mas ela me fez comer minhas palavras. Que temporada!</t>
  </si>
  <si>
    <t>ITW2E_Q3_R3_1_M</t>
  </si>
  <si>
    <t>I didn’t think he had it in him, but he made me eat my words. What a season!</t>
  </si>
  <si>
    <t>Je n’y croyais pas trop mais il m’a montré que je me trompais, quelle saison !</t>
  </si>
  <si>
    <t>Ich hätte ihm das nicht zugetraut, aber er hat mir das Gegenteil bewiesen. Was für eine Saison!</t>
  </si>
  <si>
    <t>我原本没想到他能做到，但他让我改观了。这个赛季真是惊喜不断！</t>
  </si>
  <si>
    <t>Я не думал(а), что он способен на такое, но он заставил меня взять слова назад. Какой сезон!</t>
  </si>
  <si>
    <t>Eu não achava que ele tinha isso, mas ele me fez comer minhas palavras. Que temporada!</t>
  </si>
  <si>
    <t>ITW2E_Q3_R3_2_F</t>
  </si>
  <si>
    <t>{[VAR_TM_FIRSTNAME]} had a step to take to reach the next level, and she did it!</t>
  </si>
  <si>
    <t>{[VAR_TM_FIRSTNAME]} avait un palier à franchir pour atteindre le niveau supérieur et elle l’a fait !</t>
  </si>
  <si>
    <t>{[VAR_TM_FIRSTNAME]} musste einen großen Schritt machen, um das nächste Niveau zu erreichen, und das hat sie mit Bravour gemeistert.</t>
  </si>
  <si>
    <t>{[VAR_TM_FIRSTNAME]} tenía que dar un paso para subir de nivel, ¡y vaya si lo ha hecho!</t>
  </si>
  <si>
    <t>{[VAR_TM_FIRSTNAME]} ha aveva un passo da fare per raggiungere il livello successivo e ce l'ha fatta!</t>
  </si>
  <si>
    <t>{[VAR_TM_FIRSTNAME]}需要跨过一个台阶才能进入更高层次，而她做到了！</t>
  </si>
  <si>
    <t>{[VAR_TM_FIRSTNAME]} нужно было выйти на новый уровень — и она это сделала!</t>
  </si>
  <si>
    <t>{[VAR_TM_FIRSTNAME]} deu um passo para alcançar o próximo nível, e ela o deu!</t>
  </si>
  <si>
    <t>ITW2E_Q3_R3_2_M</t>
  </si>
  <si>
    <t>{[VAR_TM_FIRSTNAME]} had a step to take to reach the next level, and he did it!</t>
  </si>
  <si>
    <t>{[VAR_TM_FIRSTNAME]} avait un palier à franchir pour atteindre le niveau supérieur et il l’a fait !</t>
  </si>
  <si>
    <t>{[VAR_TM_FIRSTNAME]} musste einen großen Schritt machen, um das nächste Niveau zu erreichen, und das hat er mit Bravour gemeistert.</t>
  </si>
  <si>
    <t>{[VAR_TM_FIRSTNAME]}需要跨过一个台阶才能进入更高层次，而他做到了！</t>
  </si>
  <si>
    <t>{[VAR_TM_FIRSTNAME]} нужно было выйти на новый уровень — и он это сделал!</t>
  </si>
  <si>
    <t>{[VAR_TM_FIRSTNAME]} deu um passo para alcançar o próximo nível, e ele o deu!</t>
  </si>
  <si>
    <t>ITW2E_Q3_R4_1_F</t>
  </si>
  <si>
    <t>It wasn’t a concrete goal, but we knew it was always on the table, and in the end she was able to play in the tournament of her dreams.</t>
  </si>
  <si>
    <t>Ce n’était pas un objectif établi mais nous y avons toujours gardé un œil et au final elle a participé au tournoi de ses rêves.</t>
  </si>
  <si>
    <t>Es war kein Ziel, das in Stein gemeißelt war, aber wir wussten, dass es immer eine Möglichkeit wäre, und am Ende konnte sie tatsächlich am Turnier ihrer Träume teilnehmen.</t>
  </si>
  <si>
    <t>No es que fuera un objetivo concreto, pero siempre estuvo sobre la mesa, y al final ha podido jugar el torneo de sus sueños.</t>
  </si>
  <si>
    <t>Non era un obiettivo concreto, ma sapevamo che era raggiungibile e alla fine è riuscita a giocare il torneo dei suoi sogni.</t>
  </si>
  <si>
    <t>这并不是一个明确的目标，但我们一直把它放在心上，最终她如愿以偿，参加了梦想中的赛事。</t>
  </si>
  <si>
    <t>Это не было чёткой целью, но мы знали, что это возможно — и в итоге она сыграла на турнире своей мечты.</t>
  </si>
  <si>
    <t>Não era um objetivo concreto, mas sabíamos que estava sempre em jogo, e no final ela conseguiu jogar o torneio dos seus sonhos.</t>
  </si>
  <si>
    <t>ITW2E_Q3_R4_1_M</t>
  </si>
  <si>
    <t>It wasn’t a concrete goal, but we knew it was always on the table, and in the end he was able to play in the tournament of his dreams.</t>
  </si>
  <si>
    <t>Ce n’était pas un objectif établi mais nous y avons toujours gardé un œil et au final il a participé au tournoi de ses rêves.</t>
  </si>
  <si>
    <t>Es war kein Ziel, das in Stein gemeißelt war, aber wir wussten, dass es immer eine Möglichkeit wäre, und am Ende konnte er tatsächlich am Turnier seiner Träume teilnehmen.</t>
  </si>
  <si>
    <t>Non era un obiettivo concreto, ma sapevamo che era raggiungibile e alla fine è riuscito a giocare il torneo dei suoi sogni.</t>
  </si>
  <si>
    <t>这并不是一个明确的目标，但我们一直把它放在心上，最终他如愿以偿，参加了梦想中的赛事。</t>
  </si>
  <si>
    <t>Это не было чёткой целью, но мы знали, что это возможно — и в итоге он сыграл на турнире своей мечты.</t>
  </si>
  <si>
    <t>Não era um objetivo concreto, mas sabíamos que estava sempre em jogo, e no final ele conseguiu jogar o torneio dos seus sonhos.</t>
  </si>
  <si>
    <t>ITW2E_Q3_R4_2_F</t>
  </si>
  <si>
    <t>{[VAR_TM_FIRSTNAME]} never thought about the rankings during the season, but tournament after tournament she got closer to that exploit and turned a dream into reality.</t>
  </si>
  <si>
    <t>{[VAR_TM_FIRSTNAME]} n’a jamais pensé au classement durant la saison, mais tournoi après tournoi elle s’est rapproché de cet accomplissement et a fait d’un rêve une réalité.</t>
  </si>
  <si>
    <t>{[VAR_TM_FIRSTNAME]} hat während der Saison nie über die Rangliste nachgedacht, aber mit jedem Turnier kam sie dem Ziel näher und erfüllte sich so einen ihrer großen Träume.</t>
  </si>
  <si>
    <t>{[VAR_TM_FIRSTNAME]} nunca ha pensado en las clasificaciones durante la temporada, pero torneo tras torneo se ha ido acercando más y más a esa hazaña y ha convertido un sueño en realidad.</t>
  </si>
  <si>
    <t>{[VAR_TM_FIRSTNAME]} non ha mai pensato alle classifiche durante la stagione, ma torneo dopo torneo si è avvicinata a quell'exploit e ha trasformato un sogno in realtà.</t>
  </si>
  <si>
    <t>{[VAR_TM_FIRSTNAME]}赛季中从未在意过排名，但一场又一场比赛下来，她一步步接近突破，把梦想变成了现实。</t>
  </si>
  <si>
    <t>{[VAR_TM_FIRSTNAME]} не думала о рейтинге в течение сезона, но шаг за шагом она приближалась к этому достижению и превратила мечту в реальность.</t>
  </si>
  <si>
    <t>{[VAR_TM_FIRSTNAME]} nunca pensou no ranking durante a temporada, mas torneio após torneio ela se aproximou desse feito e transformou um sonho em realidade.</t>
  </si>
  <si>
    <t>ITW2E_Q3_R4_2_M</t>
  </si>
  <si>
    <t>{[VAR_TM_FIRSTNAME]} never thought about the rankings during the season, but tournament after tournament he got closer to that exploit and turned a dream into reality.</t>
  </si>
  <si>
    <t>{[VAR_TM_FIRSTNAME]} n’a jamais pensé au classement durant la saison, mais tournoi après tournoi il s’est rapproché de cet accomplissement et a fait d’un rêve une réalité.</t>
  </si>
  <si>
    <t>{[VAR_TM_FIRSTNAME]} hat während der Saison nie über die Rangliste nachgedacht, aber mit jedem Turnier kam er dem Ziel näher und erfüllte sich so einen seiner großen Träume.</t>
  </si>
  <si>
    <t>{[VAR_TM_FIRSTNAME]} non ha mai pensato alle classifiche durante la stagione, ma torneo dopo torneo si è avvicinato a quell'exploit e ha trasformato un sogno in realtà.</t>
  </si>
  <si>
    <t>{[VAR_TM_FIRSTNAME]}赛季中从未在意过排名，但一场又一场比赛下来，他一步步接近突破，把梦想变成了现实。</t>
  </si>
  <si>
    <t>{[VAR_TM_FIRSTNAME]} не думал о рейтинге в течение сезона, но шаг за шагом он приближался к этому достижению и превратил мечту в реальность.</t>
  </si>
  <si>
    <t>{[VAR_TM_FIRSTNAME]} nunca pensou no ranking durante a temporada, mas torneio após torneio ele se aproximou desse feito e transformou um sonho em realidade.</t>
  </si>
  <si>
    <t>ITW2E_Q4_F</t>
  </si>
  <si>
    <t>Your entire team performed well this season, but do you believe that your roster may be too specialized to the hard indoor courts?</t>
  </si>
  <si>
    <t>Toute votre équipe a été performante cette saison, ne croyez-vous pas que votre effectif est trop spécialisé sur le dur intérieur ?</t>
  </si>
  <si>
    <t>Ihr gesamtes Team war diese Saison sehr stark, aber glauben Sie, dass Ihr Team zu sehr auf Hartplätze in der Halle spezialisiert ist?</t>
  </si>
  <si>
    <t>Todo tu equipo se ha desenvuelto bien esta temporada, pero ¿crees que tu plantilla podría estar demasiado especializada en pista cubierta dura?</t>
  </si>
  <si>
    <t>Tutta la tua squadra si è comportata bene in questa stagione, ma crede che la sua giocatrice possa essere troppo specializzato sui campi in cemento?</t>
  </si>
  <si>
    <t>你们整个团队本赛季表现都不错，但您是否认为你们的球员在室内硬地场上过于偏科了？</t>
  </si>
  <si>
    <t>Ваша команда отлично выступила в этом сезоне, но не кажется ли вам, что состав может быть слишком узко заточен под хардовые корты в помещении?</t>
  </si>
  <si>
    <t>Toda a sua equipe teve um bom desempenho nesta temporada, mas você acredita que seu elenco pode ser muito especializado para as quadras duras indoor?</t>
  </si>
  <si>
    <t>ITW2E_Q4_M</t>
  </si>
  <si>
    <t>Tutta la tua squadra si è comportata bene in questa stagione, ma crede che il suo giocatore possa essere troppo specializzato sui campi in cemento?</t>
  </si>
  <si>
    <t>Toda a sua equipe teve um bom desempenho nesta temporada, mas você acredita que seu elenco pode ser muito especializado para as quadras internas e duras?</t>
  </si>
  <si>
    <t>ITW2E_Q4_R1_1_F</t>
  </si>
  <si>
    <t>We’re not going to beat ourselves up for performing well on one surface. It’s useless to jump to these sorts of conclusions without any factual comparisons with the other surfaces.</t>
  </si>
  <si>
    <t>On ne va pas se priver d’être performant sur une surface, il ne sert à rien de faire ce genre de conclusion sans apporter des comparaisons factuelles avec les autres surfaces.</t>
  </si>
  <si>
    <t>Wir sehen es nicht als negativ an, dass wir auf einem bestimmten Belag besonders gut abschneiden. Es ist sinnlos, solche Rückschlüsse zu ziehen, ohne wirkliche Vergleiche zu den anderen Belägen zu haben.</t>
  </si>
  <si>
    <t>No nos vamos a mortificar ahora por tener buenos resultados en una superficie. De nada sirve llegar a este tipo de conclusiones sin poder comparar con otras pistas.</t>
  </si>
  <si>
    <t>Non abbiamo intenzione di giustificarci per esserci comportati bene su una superficie. È inutile saltare a questo tipo di conclusioni senza alcun confronto fattuale con le altre superfici.</t>
  </si>
  <si>
    <t>我们不会因为擅长某种场地而自责。在没有与其他场地表现进行实际对比前，妄下结论毫无意义。</t>
  </si>
  <si>
    <t>Мы не собираемся себя ругать за хорошие результаты на одной поверхности. Бессмысленно делать такие выводы без фактического сравнения с другими покрытиями.</t>
  </si>
  <si>
    <t>Não vamos nos culpar por ter um bom desempenho em uma superfície. É inútil tirar conclusões apressadas sem comparações factuais com as outras superfícies.</t>
  </si>
  <si>
    <t>ITW2E_Q4_R1_1_M</t>
  </si>
  <si>
    <t>ITW2E_Q4_R1_2_F</t>
  </si>
  <si>
    <t>You could ask me that if the performance elsewhere wasn’t good, but that’s not the case.</t>
  </si>
  <si>
    <t>Vous pourriez me poser ce genre de question si les performances ailleurs n’étaient pas bonnes mais ce n’est pas le cas.</t>
  </si>
  <si>
    <t>Das könnten Sie mich fragen, wenn die Leistung auf anderen Belägen nicht gut wäre, aber das ist nicht der Fall.</t>
  </si>
  <si>
    <t>Podrías preguntarme eso si los resultados no hubieran sido buenos en otras pistas, pero no es el caso.</t>
  </si>
  <si>
    <t>Potrebbe chiedermelo se la performance altrove non fosse buona, ma non è così.</t>
  </si>
  <si>
    <t>如果我们在其他场地表现不佳，您这样问情有可原，但事实并非如此。</t>
  </si>
  <si>
    <t>Такой вопрос был бы уместен, если бы на других покрытиях мы выступали плохо — но это не так.</t>
  </si>
  <si>
    <t>Você poderia me perguntar isso se o desempenho em outros lugares não tivesse sido bom, mas não é o caso.</t>
  </si>
  <si>
    <t>ITW2E_Q4_R1_2_M</t>
  </si>
  <si>
    <t>ITW2E_Q4_R2_1_F</t>
  </si>
  <si>
    <t>ITW2E_Q4_R2_1_M</t>
  </si>
  <si>
    <t>ITW2E_Q4_R2_2_F</t>
  </si>
  <si>
    <t>ITW2E_Q4_R2_2_M</t>
  </si>
  <si>
    <t>ITW2E_Q4_R3_1_F</t>
  </si>
  <si>
    <t>ITW2E_Q4_R3_1_M</t>
  </si>
  <si>
    <t>ITW2E_Q4_R3_2_F</t>
  </si>
  <si>
    <t>ITW2E_Q4_R3_2_M</t>
  </si>
  <si>
    <t>ITW2E_Q4_R4_1_F</t>
  </si>
  <si>
    <t>ITW2E_Q4_R4_1_M</t>
  </si>
  <si>
    <t>ITW2E_Q4_R4_2_F</t>
  </si>
  <si>
    <t>ITW2E_Q4_R4_2_M</t>
  </si>
  <si>
    <t>ITW2E_Q5_F</t>
  </si>
  <si>
    <t>ITW2E_Q5_M</t>
  </si>
  <si>
    <t>ITW2E_Q5_R1_1_F</t>
  </si>
  <si>
    <t>ITW2E_Q5_R1_1_M</t>
  </si>
  <si>
    <t>ITW2E_Q5_R1_2_F</t>
  </si>
  <si>
    <t>ITW2E_Q5_R1_2_M</t>
  </si>
  <si>
    <t>ITW2E_Q5_R2_1_F</t>
  </si>
  <si>
    <t>ITW2E_Q5_R2_1_M</t>
  </si>
  <si>
    <t>ITW2E_Q5_R2_2_F</t>
  </si>
  <si>
    <t>ITW2E_Q5_R2_2_M</t>
  </si>
  <si>
    <t>ITW2E_Q5_R3_1_F</t>
  </si>
  <si>
    <t>ITW2E_Q5_R3_1_M</t>
  </si>
  <si>
    <t>ITW2E_Q5_R3_2_F</t>
  </si>
  <si>
    <t>ITW2E_Q5_R3_2_M</t>
  </si>
  <si>
    <t>ITW2E_Q6_F</t>
  </si>
  <si>
    <t>{[MEDIA/ITW2D_Q6_F]}</t>
  </si>
  <si>
    <t>{[MEDIA/ITW2D_Q6_M]}</t>
  </si>
  <si>
    <t>ITW2E_Q6_M</t>
  </si>
  <si>
    <t>ITW2E_Q6_R1_1_F</t>
  </si>
  <si>
    <t>From start to finish, she was incredibly solid all year. If she continues to work just as hard, I see no reason for that to change.</t>
  </si>
  <si>
    <t>Elle a été excellent tout au long de l’année, si elle travaille toujours autant il n’y a pas de raison que ça change.</t>
  </si>
  <si>
    <t>Sie war das ganze Jahr von Anfang bis Ende unglaublich solide. Wenn sie weiter so hart arbeitet, habe ich keinen Grund zur Annahme, dass sich das ändert.</t>
  </si>
  <si>
    <t>Ha estado increíblemente sólida todo el año, de principio a fin. Si sigue trabajando igual de bien, no veo razón alguna para que eso cambie.</t>
  </si>
  <si>
    <t>Dall'inizio alla fine, è stata incredibilmente solida tutto l'anno. Se continua a lavorare altrettanto duramente, non vedo alcun motivo per cambiare.</t>
  </si>
  <si>
    <t>从头到尾，她整个赛季的表现都非常稳定。只要继续保持这样的努力，我相信这种状态不会动摇。</t>
  </si>
  <si>
    <t>От начала до конца она была невероятно стабильна весь год. Если она будет работать так же усердно, у меня нет причин считать, что что-то изменится.</t>
  </si>
  <si>
    <t>Do início ao fim, ela foi incrivelmente sólida o ano todo. Se ela continuar trabalhando duro, não vejo motivo para isso mudar.</t>
  </si>
  <si>
    <t>ITW2E_Q6_R1_1_M</t>
  </si>
  <si>
    <t>From start to finish, he was incredibly solid all year. If he continues to work just as hard, I see no reason for that to change.</t>
  </si>
  <si>
    <t>Il a été excellent tout au long de l’année, s’il travaille toujours autant il n’y a pas de raison que ça change.</t>
  </si>
  <si>
    <t>Er war das ganze Jahr von Anfang bis Ende unglaublich solide. Wenn er weiter so hart arbeitet, habe ich keinen Grund zur Annahme, dass sich das ändert.</t>
  </si>
  <si>
    <t>Ha estado increíblemente sólido todo el año, de principio a fin. Si sigue trabajando igual de bien, no veo razón alguna para que eso cambie.</t>
  </si>
  <si>
    <t>Dall'inizio alla fine, è stato incredibilmente solido tutto l'anno. Se continua a lavorare altrettanto duramente, non vedo alcun motivo per cambiare.</t>
  </si>
  <si>
    <t>从头到尾，他整个赛季的表现都非常稳定。只要继续保持这样的努力，我相信这种状态不会动摇。</t>
  </si>
  <si>
    <t>От начала до конца он был невероятно стабильным весь год. Если он будет работать так же усердно, у меня нет причин считать, что что-то изменится.</t>
  </si>
  <si>
    <t>Do início ao fim, ele foi incrivelmente sólido o ano todo. Se ele continuar trabalhando duro, não vejo motivo para isso mudar.</t>
  </si>
  <si>
    <t>ITW2E_Q6_R1_2_F</t>
  </si>
  <si>
    <t>She clearly aims to be one of the top eight players worldwide every year, and she’s on the right track.</t>
  </si>
  <si>
    <t>Elle a clairement l’ambition de faire partie des huit meilleurs joueurs mondiaux chaque année et il est dans la bonne voie.</t>
  </si>
  <si>
    <t>Ihr Ziel ist es eindeutig, jedes Jahr eine der acht besten Spielerinnen der Welt zu sein, und sie ist auf dem richtigen Weg dahin.</t>
  </si>
  <si>
    <t>Claramente tiene la ambición de ser una de las ocho mejores tenistas del mundo cada año, y va por el buen camino.</t>
  </si>
  <si>
    <t>Vuole chiaramente essere una delle prime otto giocatrici al mondo ogni anno ed è sulla strada giusta.</t>
  </si>
  <si>
    <t>她的目标很明确——每年都要跻身世界前八，而她正走在正确的道路上。</t>
  </si>
  <si>
    <t>Она явно стремится входить в топ-8 мирового рейтинга каждый год — и она уверенно движется в этом направлении.</t>
  </si>
  <si>
    <t>Ela claramente tem como objetivo ser uma das oito melhores jogadoras do mundo todos os anos, e está no caminho certo.</t>
  </si>
  <si>
    <t>ITW2E_Q6_R1_2_M</t>
  </si>
  <si>
    <t>He clearly aims to be one of the top eight players worldwide every year, and he’s on the right track.</t>
  </si>
  <si>
    <t>Il a clairement l’ambition de faire partie des huit meilleurs joueurs mondiaux chaque année et il est dans la bonne voie.</t>
  </si>
  <si>
    <t>Sein Ziel ist es eindeutig, jedes Jahr einer der acht besten Spieler der Welt zu sein, und er ist auf dem richtigen Weg dahin.</t>
  </si>
  <si>
    <t>Claramente tiene la ambición de ser uno de los ocho mejores tenistas del mundo cada año, y va por el buen camino.</t>
  </si>
  <si>
    <t>Vuole chiaramente essere uno dei primi otto giocatori al mondo ogni anno ed è sulla strada giusta.</t>
  </si>
  <si>
    <t>他的目标很明确——每年都要跻身世界前八，而他正走在正确的道路上。</t>
  </si>
  <si>
    <t>Он явно стремится входить в топ-8 мирового рейтинга каждый год — и он уверенно движется в этом направлении.</t>
  </si>
  <si>
    <t>Ele claramente tem como objetivo ser um dos oito melhores jogadores do mundo todos os anos, e está no caminho certo.</t>
  </si>
  <si>
    <t>ITW2E_Q6_R2_1_F</t>
  </si>
  <si>
    <t>She showed a real aptitude for the game on the hard indoor courts, as with all surface types, and showed why she belongs at the academy.</t>
  </si>
  <si>
    <t>Elle a montré de superbes dispositions sur dur indoor comme sur toutes les surfaces, elle confirme son statut au sein de l’académie.</t>
  </si>
  <si>
    <t>Sie hat ihr Talent für das Spiel auf Hartplätzen in der Halle sowie auch auf allen anderen Belägen eindrucksvoll unter Beweis gestellt und gezeigt, warum sie in die Akademie gehört.</t>
  </si>
  <si>
    <t>Ha demostrado auténticas aptitudes para el juego en pista cubierta dura como con todo tipo de superficies y reafirmado su estatus en la escuela.</t>
  </si>
  <si>
    <t>Ha mostrato una vera attitudine per il gioco sui campi indoor in cemento, come per tutti i tipi di superficie, e ha mostrato perché appartiene all'accademia.</t>
  </si>
  <si>
    <t>她在室内硬地场上展现了极强的竞技天赋，就像在所有场地上一样，她再次证明了自己为何能在学院立足。</t>
  </si>
  <si>
    <t>Она показала настоящий талант на хардовых кортах в помещении, как и на любых других покрытиях, и доказала, почему она достойна быть частью академии.</t>
  </si>
  <si>
    <t>Ela mostrou uma verdadeira aptidão para o jogo nas quadras internas duras, assim como em todos os tipos de superfície, e mostrou por que pertence à academia.</t>
  </si>
  <si>
    <t>ITW2E_Q6_R2_1_M</t>
  </si>
  <si>
    <t>He showed a real aptitude for the game on the hard indoor courts, as with all surface types, and showed why he belongs at the academy.</t>
  </si>
  <si>
    <t>Il a montré de superbes dispositions sur dur indoor comme sur toutes les surfaces, il confirme son statut au sein de l’académie.</t>
  </si>
  <si>
    <t>Er hat sein Talent für das Spiel auf Hartplätzen in der Halle sowie auch auf allen anderen Belägen eindrucksvoll unter Beweis gestellt und gezeigt, warum er in die Akademie gehört.</t>
  </si>
  <si>
    <t>他在室内硬地场上展现了极强的竞技天赋，就像在所有场地上一样，他再次证明了自己为何能在学院立足。</t>
  </si>
  <si>
    <t>Он показал настоящий талант на хардовых кортах в помещении, как и на любых других покрытиях, и доказал, почему он достоин быть частью академии.</t>
  </si>
  <si>
    <t>Ele mostrou uma verdadeira aptidão para o jogo nas quadras internas duras, assim como em todos os tipos de superfície, e mostrou por que pertence à academia.</t>
  </si>
  <si>
    <t>ITW2E_Q6_R2_2_F</t>
  </si>
  <si>
    <t>She has confirmed her role as a key player. A performance like today isn’t about to change that. She’s going to start the next season off with a bang.</t>
  </si>
  <si>
    <t>{[MEDIA/ITW2_Q6_R2_2_M]} Elle va commencer la saison prochaine en boulet de canon.</t>
  </si>
  <si>
    <t>Sie hat ihre Rolle als Schlüsselspielerin bestätigt. Eine Leistung wie heute wird daran nichts ändern. Sie wird die nächste Saison mit einem großen Knalleffekt starten.</t>
  </si>
  <si>
    <t>Ha confirmado su papel de protagonista. Una actuación como la de hoy no va a cambiar eso. Va a comenzar la próxima temporada a lo grande.</t>
  </si>
  <si>
    <t>Ha confermato il suo ruolo di protagonista. Una performance come quella di oggi non cambierà le cose. Inizierà la prossima stagione con il botto.</t>
  </si>
  <si>
    <t>她再次巩固了主力选手的地位，今天的表现不会改变这一点。她会以强势姿态开启下个赛季。</t>
  </si>
  <si>
    <t>Она подтвердила свой статус ключевого игрока. Даже сегодняшнее выступление этого не изменит. Она начнёт следующий сезон мощно.</t>
  </si>
  <si>
    <t>Ela confirmou seu papel como jogadora chave. Um desempenho como o de hoje não vai mudar isso. Ela vai começar a próxima temporada com tudo.</t>
  </si>
  <si>
    <t>ITW2E_Q6_R2_2_M</t>
  </si>
  <si>
    <t>He has confirmed his role as a key player. A performance like today isn’t about to change that. He’s going to start the next season off with a bang.</t>
  </si>
  <si>
    <t>{[MEDIA/ITW2_Q6_R2_2_M]} Il va commencer la saison prochaine en boulet de canon.</t>
  </si>
  <si>
    <t>Er hat seine Rolle als Schlüsselspieler bestätigt. Eine Leistung wie heute wird daran nichts ändern. Er wird die nächste Saison mit einem großen Knalleffekt starten.</t>
  </si>
  <si>
    <t>他再次巩固了主力选手的地位，今天的表现不会改变这一点。他会以强势姿态开启下个赛季。</t>
  </si>
  <si>
    <t>Он подтвердил свой статус ключевого игрока. Даже сегодняшнее выступление этого не изменит. Он начнёт следующий сезон мощно.</t>
  </si>
  <si>
    <t>Ele confirmou seu papel como jogador chave. Um desempenho como o de hoje não vai mudar isso. Ele vai começar a próxima temporada com tudo.</t>
  </si>
  <si>
    <t>ITW2E_Q6_R3_1_F</t>
  </si>
  <si>
    <t>I expected no different. She crossed the threshold I expected her to this season, and she’ll be able to hit the ground running at the start of next season.</t>
  </si>
  <si>
    <t>C’est exactement ce à quoi je m’attendais, elle a franchi le palier que j’attendais qu’il passe cette saison et va pouvoir entamer la saison suivante avec confiance.</t>
  </si>
  <si>
    <t>Ich habe nichts anderes erwartet. Sie hat die Leistungsschwelle, die ich ihr diese Saison zugetraut habe, überschritten, und sie wird auch zum Start der nächsten Saison wieder durchstarten.</t>
  </si>
  <si>
    <t>No esperaba otra cosa de ella. Ha cruzado el umbral que yo esperaba que alcanzara esta temporada, y podrá estar a tope desde el comienzo de la próxima temporada.</t>
  </si>
  <si>
    <t>Non mi aspettavo niente di diverso. Ha varcato la soglia che mi aspettavo per lei in questa stagione e lei sarà in grado di partire di corsa all'inizio della prossima stagione.</t>
  </si>
  <si>
    <t>这并不让我意外。她在本赛季完成了我对她的期待，下个赛季她会迅速进入状态。</t>
  </si>
  <si>
    <t>Я ожидал(а) именно этого. В этом сезоне она достигла того уровня, которого я от неё ждал(а), и сможет начать следующий сезон в полном ускорении.</t>
  </si>
  <si>
    <t>Não esperava diferente. Ela atingiu o patamar que eu esperava para esta temporada e conseguirá começar a próxima temporada com o pé direito.</t>
  </si>
  <si>
    <t>ITW2E_Q6_R3_1_M</t>
  </si>
  <si>
    <t>I expected no different. He crossed the threshold I expected him to this season, and he’ll be able to hit the ground running at the start of next season.</t>
  </si>
  <si>
    <t>C’est exactement ce à quoi je m’attendais, il a franchi le palier que j’attendais qu’il passe cette saison et va pouvoir entamer la saison suivante avec confiance.</t>
  </si>
  <si>
    <t>Ich habe nichts anderes erwartet. Er hat die Leistungsschwelle, die ich ihm diese Saison zugetraut habe, überschritten, und er wird auch zum Start der nächsten Saison wieder durchstarten.</t>
  </si>
  <si>
    <t>Non mi aspettavo niente di diverso. Ha varcato la soglia che mi aspettavo per lui in questa stagione e lui sarà in grado di partire di corsa all'inizio della prossima stagione.</t>
  </si>
  <si>
    <t>这并不让我意外。他在本赛季完成了我对他的期待，下个赛季他会迅速进入状态。</t>
  </si>
  <si>
    <t>Я ожидал(а) именно этого. В этом сезоне он достиг того уровня, которого я от него ждал(а), и сможет начать следующий сезон в полном ускорении.</t>
  </si>
  <si>
    <t>Não esperava diferente. Ele atingiu o patamar que eu esperava para esta temporada e conseguirá começar a próxima temporada com o pé direito.</t>
  </si>
  <si>
    <t>ITW2E_Q6_R3_2_F</t>
  </si>
  <si>
    <t>She had a milestone to meet this season, and she did it brilliantly. Now she needs to keep it up.</t>
  </si>
  <si>
    <t>Elle avait un cap à franchir cette saison, elle l’a fait avec brio, elle n’a plus qu’à continuer sur sa lancée.</t>
  </si>
  <si>
    <t>Sie musste in dieser Saison einen Meilenstein erreichen, und das hat sie eindrucksvoll getan. Jetzt muss sie so weitermachen.</t>
  </si>
  <si>
    <t>Tenía una meta que alcanzar esta temporada y lo ha logrado con brillantez. Ahora tiene que seguir en esa línea.</t>
  </si>
  <si>
    <t>Aveva una meta da raggiungere in questa stagione e lo ha fatto brillantemente. Ora ha bisogno di continuare così.</t>
  </si>
  <si>
    <t>她本赛季达成了一个重要的阶段性目标，而且表现出色。接下来就要继续保持状态。</t>
  </si>
  <si>
    <t>У неё была важная цель на этот сезон, и она блестяще её достигла. Теперь ей нужно удержать этот уровень.</t>
  </si>
  <si>
    <t>Ela tinha uma meta a cumprir nesta temporada, e fez isso brilhantemente. Agora ela precisa manter o ritmo.</t>
  </si>
  <si>
    <t>ITW2E_Q6_R3_2_M</t>
  </si>
  <si>
    <t>He had a milestone to meet this season, and he did it brilliantly. Now he needs to keep it up.</t>
  </si>
  <si>
    <t>Il avait un cap à franchir cette saison, il l’a fait avec brio, il n’a plus qu’à continuer sur sa lancée.</t>
  </si>
  <si>
    <t>Er musste in dieser Saison einen Meilenstein erreichen, und das hat er eindrucksvoll getan. Jetzt muss er so weitermachen.</t>
  </si>
  <si>
    <t>他本赛季达成了一个重要的阶段性目标，而且表现出色。接下来就要继续保持状态。</t>
  </si>
  <si>
    <t>У него была важная цель на этот сезон, и он блестяще её достиг. Теперь ему нужно удержать этот уровень.</t>
  </si>
  <si>
    <t>Ele tinha uma meta a cumprir nesta temporada, e fez isso brilhantemente. Agora ele precisa manter o ritmo.</t>
  </si>
  <si>
    <t>ITW2E_Q6_R4_1_F</t>
  </si>
  <si>
    <t>ITW2E_Q6_R4_1_M</t>
  </si>
  <si>
    <t>ITW2E_Q6_R4_2_F</t>
  </si>
  <si>
    <t>He's never played that well over such a long period. She’s done it for an entire season, so now she’s got to repeat it.</t>
  </si>
  <si>
    <t>Elle n’avait encore jamais si bien joué sur une telle durée, elle l’a fait une saison entière, c’est à répéter maintenant.</t>
  </si>
  <si>
    <t>Sie hat noch nie über einen solch langen Zeitraum so gut gespielt. Sie hat das jetzt eine ganze Saison lang geschafft und muss es nächste Saison wiederholen.</t>
  </si>
  <si>
    <t>Nunca antes había jugado tan bien durante tanto tiempo. Lo ha hecho durante toda una temporada, así que ahora tiene que repetirlo.</t>
  </si>
  <si>
    <t>Non ha mai giocato così bene per un periodo così lungo. Lo ha fatto per un'intera stagione, quindi ora deve ripeterlo.</t>
  </si>
  <si>
    <t>她从未在如此长的时间里保持过这般高水准。既然已经整整一个赛季都是如此，那么下个赛季也要发挥同样的表现。</t>
  </si>
  <si>
    <t>Он никогда не играл так хорошо на протяжении столь долгого времени. Она же смогла провести целый сезон на таком уровне — теперь ей нужно повторить это.</t>
  </si>
  <si>
    <t>Ele nunca jogou tão bem por um período tão longo. Ela conseguiu isso por uma temporada inteira, então agora ela tem que repetir.</t>
  </si>
  <si>
    <t>ITW2E_Q6_R4_2_M</t>
  </si>
  <si>
    <t>He's never played that well over such a long period. He’s done it for an entire season, so now he’s got to repeat it.</t>
  </si>
  <si>
    <t>Il n’avait encore jamais si bien joué sur une telle durée, il l’a fait une saison entière, c’est à répéter maintenant.</t>
  </si>
  <si>
    <t>Er hat noch nie über einen solch langen Zeitraum so gut gespielt. Er hat das jetzt eine ganze Saison lang geschafft und muss es nächste Saison wiederholen.</t>
  </si>
  <si>
    <t>他从未在如此长的时间里保持过这般高水准。既然已经整整一个赛季都是如此，那么下个赛季也要发挥同样的表现。</t>
  </si>
  <si>
    <t>Он никогда не играл так хорошо на протяжении столь долгого времени. Он смог провести целый сезон на таком уровне — теперь ему нужно повторить это.</t>
  </si>
  <si>
    <t>Ele nunca jogou tão bem por um período tão longo. Ele conseguiu isso por uma temporada inteira, então agora ele tem que repetir.</t>
  </si>
  <si>
    <t>ITW2E_Q7_F</t>
  </si>
  <si>
    <t>After these disappointing results, are there any plans to recruit new players who specialize indoors on hard surfaces?</t>
  </si>
  <si>
    <t>Avez-vous prévu l’arrivée de nouveaux joueurs spécialistes du dur intérieur après ces résultats décevants ?</t>
  </si>
  <si>
    <t>Gibt es nach diesen enttäuschenden Ergebnissen Pläne, neue Spieler und Spielerinnen zu rekrutieren, die sich auf Hartplätze in der Halle spezialisiert haben?</t>
  </si>
  <si>
    <t>Después de estos decepcionantes resultados, ¿hay planes de incorporación de nuevos tenistas especializados en pista cubierta dura?</t>
  </si>
  <si>
    <t>Dopo questi risultati deludenti, ci sono piani per ingaggiare nuovi giocatori specializzati in indoor su superfici dure?</t>
  </si>
  <si>
    <t>在经历这些令人失望的成绩后，你们是否有计划招募擅长室内硬地的新球员？</t>
  </si>
  <si>
    <t>Após esses resultados decepcionantes, há planos para recrutar novos jogadores que se especializem em quadras internas duras?</t>
  </si>
  <si>
    <t>ITW2E_Q7_M</t>
  </si>
  <si>
    <t>Após estes resultados decepcionantes, há planos para recrutar novos jogadores que se especializem em quadras internas de piso duro?</t>
  </si>
  <si>
    <t>ITW2E_Q7_R1_1_F</t>
  </si>
  <si>
    <t>ITW2E_Q7_R1_1_M</t>
  </si>
  <si>
    <t>ITW2E_Q7_R1_2_F</t>
  </si>
  <si>
    <t>It's on our list for next season. We need a player who can pull everyone up on indoor GreenSet.</t>
  </si>
  <si>
    <t>C’est dans notre liste pour la saison prochaine, il nous faut un joueur capable de tirer tout le monde vers le haut sur Green Set intérieur.</t>
  </si>
  <si>
    <t>Das steht bei uns für die nächste Saison auf der Liste. Wir brauchen eine Spielerin, die auf GreenSet in der Halle alle verbessern kann.</t>
  </si>
  <si>
    <t>Está en nuestra lista para la próxima temporada. Necesitamos a alguien que pueda tirar de los demás en pista cubierta de resina.</t>
  </si>
  <si>
    <t>È nei piani per la prossima stagione. Abbiamo bisogno di un giocatore che possa tirare su tutti su GreenSet indoor.</t>
  </si>
  <si>
    <t>这已经列入我们下个赛季的计划。我们需要一个能在室内GreenSet场地上带动全队的球员。</t>
  </si>
  <si>
    <t>Это в наших планах на следующий сезон. Нам нужен игрок, который сможет подтянуть всех на кортах GreenSet в помещении.</t>
  </si>
  <si>
    <t>Está na nossa lista para a próxima temporada. Precisamos de uma jogadora que possa impulsionar a todos em quadras internas de GreenSet.</t>
  </si>
  <si>
    <t>ITW2E_Q7_R1_2_M</t>
  </si>
  <si>
    <t>Das steht bei uns für die nächste Saison auf der Liste. Wir brauchen einen Spieler, der auf GreenSet in der Halle alle verbessern kann.</t>
  </si>
  <si>
    <t>Está na nossa lista para a próxima temporada. Precisamos de um jogador que possa impulsionar a todos em quadras internas de GreenSet.</t>
  </si>
  <si>
    <t>ITW2E_Q7_R2_1_F</t>
  </si>
  <si>
    <t>ITW2E_Q7_R2_1_M</t>
  </si>
  <si>
    <t>ITW2E_Q7_R2_2_F</t>
  </si>
  <si>
    <t>ITW2E_Q7_R2_2_M</t>
  </si>
  <si>
    <t>ITW2E_Q7_R3_1_F</t>
  </si>
  <si>
    <t>We’re putting our trust in {[VAR_KEY_TM_FIRSTNAME]} to be able to carry us on every surface going forward.</t>
  </si>
  <si>
    <t>{[VAR_KEY_TM_FIRSTNAME]} devrait pouvoir nous mener sur chaque surface, elle a notre confiance pour la suite.</t>
  </si>
  <si>
    <t>Wir vertrauen {[VAR_KEY_TM_FIRSTNAME]} voll und ganz, uns in Zukunft auf jedem Platz gut zu vertreten.</t>
  </si>
  <si>
    <t>Confiamos en {[VAR_KEY_TM_FIRSTNAME]} para que nos represente en cualquier pista.</t>
  </si>
  <si>
    <t>Stiamo riponendo la nostra fiducia in {[VAR_KEY_TM_FIRSTNAME]} per essere in grado di spstenerci su ogni superficie in futuro.</t>
  </si>
  <si>
    <t>我们对{[VAR_KEY_TM_FIRSTNAME]}充满信心，相信她今后能在各种场地上都为球队撑起一片天。</t>
  </si>
  <si>
    <t>Мы возлагаем надежды на {[VAR_KEY_TM_FIRSTNAME]}, чтобы она могла вести нас вперёд на любом покрытии.</t>
  </si>
  <si>
    <t>Estamos confiando em {[VAR_KEY_TM_FIRSTNAME]} para nos carregar em todas as superfícies daqui para frente.</t>
  </si>
  <si>
    <t>ITW2E_Q7_R3_1_M</t>
  </si>
  <si>
    <t>{[VAR_KEY_TM_FIRSTNAME]} devrait pouvoir nous mener sur chaque surface, il a notre confiance pour la suite.</t>
  </si>
  <si>
    <t>我们对{[VAR_KEY_TM_FIRSTNAME]}充满信心，相信他今后能在各种场地上都为球队撑起一片天。</t>
  </si>
  <si>
    <t>Мы возлагаем надежды на {[VAR_KEY_TM_FIRSTNAME]}, чтобы он мог вести нас вперёд на любом покрытии.</t>
  </si>
  <si>
    <t>ITW2E_Q7_R3_2_F</t>
  </si>
  <si>
    <t>ITW2E_Q7_R3_2_M</t>
  </si>
  <si>
    <t>ITW2E_Q7_R4_1_F</t>
  </si>
  <si>
    <t>ITW2E_Q7_R4_1_M</t>
  </si>
  <si>
    <t>ITW2E_Q7_R4_2_F</t>
  </si>
  <si>
    <t>ITW2E_Q7_R4_2_M</t>
  </si>
  <si>
    <t>ITW2E_Q8_F</t>
  </si>
  <si>
    <t>{[VAR_KEY_TM_FIRSTNAME]} missed his qualification for the Finals. How will he come back from this?</t>
  </si>
  <si>
    <t>{[VAR_KEY_TM_FIRSTNAME]} a raté la qualification aux Finals, comment rebondir ?</t>
  </si>
  <si>
    <t>{[VAR_KEY_TM_FIRSTNAME]} hat die Qualifikation für die Finals verpasst. Wie kann sie darüber hinwegkommen?</t>
  </si>
  <si>
    <t>{[VAR_KEY_TM_FIRSTNAME]} no ha conseguido clasificarse para el Finals. ¿Cómo va a recuperarse de eso?</t>
  </si>
  <si>
    <t>{[VAR_KEY_TM_FIRSTNAME]} ha perso la sua qualificazione per il Finals. Come si riprenderà?</t>
  </si>
  <si>
    <t>{[VAR_KEY_TM_FIRSTNAME]}错失了晋级总决赛的资格。您认为她将如何重整旗鼓？</t>
  </si>
  <si>
    <t>{[VAR_KEY_TM_FIRSTNAME]} не смог(ла) отобраться на Финал. Как он/она восстановится после этого?</t>
  </si>
  <si>
    <t>{[VAR_KEY_TM_FIRSTNAME]} não se classificou para as Finais. Como ela vai se recuperar disso?</t>
  </si>
  <si>
    <t>ITW2E_Q8_M</t>
  </si>
  <si>
    <t>{[VAR_KEY_TM_FIRSTNAME]} hat die Qualifikation für die Finals verpasst. Wie kann er darüber hinwegkommen?</t>
  </si>
  <si>
    <t>{[VAR_KEY_TM_FIRSTNAME]}错失了晋级总决赛的资格。您认为他将如何重整旗鼓？</t>
  </si>
  <si>
    <t>{[VAR_KEY_TM_FIRSTNAME]} não se classificou para as Finais. Como ele vai se recuperar disso?</t>
  </si>
  <si>
    <t>ITW2E_Q8_R1_1_F</t>
  </si>
  <si>
    <t>Her results didn’t reach expectations, but, as all great players do, she’ll bounce back to start off next year on the right foot.</t>
  </si>
  <si>
    <t>Elle n’a pas eu les résultats escomptés mais elle va rebondir, comme tout grand joueuse le fait, pour repartir de l’avant l’année prochaine.</t>
  </si>
  <si>
    <t>Ihre Ergebnisse haben die Erwartungen nicht erfüllt, aber wie alle großen Spieler wird sie zu Beginn des nächsten Jahres wieder Tritt fassen und bessere Ergebnisse liefern.</t>
  </si>
  <si>
    <t>Sus resultados no han alcanzado las expectativas pero, como hacen todas las grandes tenistas, se recuperará para empezar el próximo año con el pie derecho.</t>
  </si>
  <si>
    <t>I suoi risultati non hanno raggiunto le aspettative, ma, come fanno tutti le grandi giocatrici, si riprenderà per iniziare il prossimo anno con il piede giusto.</t>
  </si>
  <si>
    <t>她的成绩不尽如人意，但像所有顶尖选手一样，她会重新振作，在明年打出一个好开局。</t>
  </si>
  <si>
    <t>Её результаты не оправдали ожиданий, но, как и любая великая спортсменка, она восстановится и начнёт следующий год правильно.</t>
  </si>
  <si>
    <t>Os resultados dela não atingiram as expectativas, mas, como todas as grandes jogadoras fazem, ela vai se recuperar para começar o próximo ano com o pé direito.</t>
  </si>
  <si>
    <t>ITW2E_Q8_R1_1_M</t>
  </si>
  <si>
    <t>His results didn’t reach expectations, but, as all great players do, he’ll bounce back to start off next year on the right foot.</t>
  </si>
  <si>
    <t>Il n’a pas eu les résultats escomptés mais il va rebondir, comme tout grand joueur le fait, pour repartir de l’avant l’année prochaine.</t>
  </si>
  <si>
    <t>Seine Ergebnisse haben die Erwartungen nicht erfüllt, aber wie alle großen Spieler wird er zu Beginn des nächsten Jahres wieder Tritt fassen und bessere Ergebnisse liefern.</t>
  </si>
  <si>
    <t>Sus resultados no han alcanzado las expectativas pero, como hacen todos los grandes tenistas, se recuperará para empezar el próximo año con el pie derecho.</t>
  </si>
  <si>
    <t>I suoi risultati non hanno raggiunto le aspettative, ma, come fanno tutti i grandi giocatori, si riprenderà per iniziare il prossimo anno con il piede giusto.</t>
  </si>
  <si>
    <t>他的成绩不尽如人意，但像所有顶尖选手一样，他会重新振作，在明年打出一个好开局。</t>
  </si>
  <si>
    <t>Его результаты не оправдали ожиданий, но, как и любой великий спортсмен, он восстановится и начнёт следующий год правильно.</t>
  </si>
  <si>
    <t>Os resultados dele não atingiram as expectativas, mas, como todos os grandes jogadores fazem, ele vai se recuperar para começar o próximo ano com o pé direito.</t>
  </si>
  <si>
    <t>ITW2E_Q8_R1_2_F</t>
  </si>
  <si>
    <t>Her results are not what we expected, of course, but she’s got everything she needs to get back on top.</t>
  </si>
  <si>
    <t>Ses résultats ne sont pas ceux attendus c’est évident mais elle a tout ce qu’il faut pour retrouver son meilleur niveau.</t>
  </si>
  <si>
    <t>Das sind natürlich nicht die Ergebnisse gewesen, die wir von ihr erwartet haben, aber sie bringt alles mit, um bald wieder ganz oben zu stehen.</t>
  </si>
  <si>
    <t>Sus resultados no han sido los que esperábamos, por supuesto, pero tiene todo lo necesario para volver a la cima.</t>
  </si>
  <si>
    <t>I suoi risultati non sono quelli che ci aspettavamo, ovviamente, ma ha tutto ciò di cui ha bisogno per tornare al top.</t>
  </si>
  <si>
    <t>她的表现当然不符合我们的预期，但她具备重回巅峰所需的一切条件。</t>
  </si>
  <si>
    <t>Конечно, её результаты не такие, как мы ожидали, но у неё есть всё, чтобы вернуться на вершину.</t>
  </si>
  <si>
    <t>Os resultados dela não foram o que esperávamos, claro, mas ela tem tudo o que precisa para voltar ao topo.</t>
  </si>
  <si>
    <t>ITW2E_Q8_R1_2_M</t>
  </si>
  <si>
    <t>His results are not what we expected, of course, but he’s got everything he needs to get back on top.</t>
  </si>
  <si>
    <t>Ses résultats ne sont pas ceux attendus c’est évident mais il a tout ce qu’il faut pour retrouver son meilleur niveau.</t>
  </si>
  <si>
    <t>Das sind natürlich nicht die Ergebnisse gewesen, die wir von ihm erwartet haben, aber er bringt alles mit, um bald wieder ganz oben zu stehen.</t>
  </si>
  <si>
    <t>他的表现当然不符合我们的预期，但他具备重回巅峰所需的一切条件。</t>
  </si>
  <si>
    <t>Конечно, его результаты не такие, как мы ожидали, но у него есть всё, чтобы вернуться на вершину.</t>
  </si>
  <si>
    <t>Os resultados dele não foram o que esperávamos, claro, mas ele tem tudo o que precisa para voltar ao topo.</t>
  </si>
  <si>
    <t>ITW2E_Q8_R2_1_F</t>
  </si>
  <si>
    <t>She stumbled this season, but it’s far from a catastrophe. She knows how to lose and get back up, and that’s the most important thing.</t>
  </si>
  <si>
    <t>Elle a manqué sa saison mais il n’a pas toujours eu la réussite avec elle, ce n’est pas un drame, l’important est de se relever.</t>
  </si>
  <si>
    <t>Sie ist diese Saison gestolpert, aber das ist noch weit von einer Katastrophe entfernt. Sie weiß, wie es ist, zu verlieren und sich dann wieder aufzubauen, und das ist das Wichtigste.</t>
  </si>
  <si>
    <t>Ha tenido un tropiezo esta temporada, pero dista de ser una catástrofe. Sabe perder y volver a levantarse, y eso es lo más importante.</t>
  </si>
  <si>
    <t>È inciampata in questa stagione, ma è tutt'altro che una catastrofe. Sa come perdere e rialzarsi, e questa è la cosa più importante.</t>
  </si>
  <si>
    <t>她这个赛季确实有些失误，但这远称不上灾难。她懂得如何面对失败、重新振作，这才是最重要的。</t>
  </si>
  <si>
    <t>Этот сезон у неё не задался, но это далеко не катастрофа. Она умеет проигрывать и снова подниматься — а это главное.</t>
  </si>
  <si>
    <t>Ela tropeçou nesta temporada, mas está longe de ser uma catástrofe. Ela sabe como perder e se reerguer, e isso é o mais importante.</t>
  </si>
  <si>
    <t>ITW2E_Q8_R2_1_M</t>
  </si>
  <si>
    <t>He stumbled this season, but it’s far from a catastrophe. He knows how to lose and get back up, and that’s the most important thing.</t>
  </si>
  <si>
    <t>Il a manqué sa saison mais il n’a pas toujours eu la réussite avec lui, ce n’est pas un drame, l’important est de se relever.</t>
  </si>
  <si>
    <t>Er ist diese Saison gestolpert, aber das ist noch weit von einer Katastrophe entfernt. Er weiß, wie es ist, zu verlieren und sich dann wieder aufzubauen, und das ist das Wichtigste.</t>
  </si>
  <si>
    <t>È inciampato in questa stagione, ma è tutt'altro che una catastrofe. Sa come perdere e rialzarsi, e questa è la cosa più importante.</t>
  </si>
  <si>
    <t>他这个赛季确实有些失误，但这远称不上灾难。他懂得如何面对失败、重新振作，这才是最重要的。</t>
  </si>
  <si>
    <t>Этот сезон у него не задался, но это далеко не катастрофа. Он умеет проигрывать и снова подниматься — а это главное.</t>
  </si>
  <si>
    <t>Ele tropeçou nesta temporada, mas está longe de ser uma catástrofe. Ele sabe como perder e se reerguer, e isso é o mais importante.</t>
  </si>
  <si>
    <t>ITW2E_Q8_R2_2_F</t>
  </si>
  <si>
    <t>{[VAR_TM_FIRSTNAME]} has had a few disappointments this season, but she’s always given it 100% and she’ll keep doing it. It’ll pay off in the end.</t>
  </si>
  <si>
    <t>{[VAR_TM_FIRSTNAME]} a connu des déceptions cette saison mais elle a toujours tout donné et continuera de le faire, ça finira par payer.</t>
  </si>
  <si>
    <t>{[VAR_TM_FIRSTNAME]} musste in dieser Saison ein paar Enttäuschungen wegstecken, aber sie hat immer 100 % gegeben und wird das auch in Zukunft tun. Das wird sich am Ende schon auszahlen.</t>
  </si>
  <si>
    <t>Nos hemos llevado algún chasco con {[VAR_TM_FIRSTNAME]} esta temporada, pero siempre lo ha dado todo y seguirá haciéndolo. Al final merecerá la pena.</t>
  </si>
  <si>
    <t>{[VAR_TM_FIRSTNAME]} ha avuto alcune delusioni in questa stagione, ma ha sempre dato il 100% e continuerà a farlo. Alla fine verrà ripagata.</t>
  </si>
  <si>
    <t>{[VAR_TM_FIRSTNAME]}本赛季有几场令人失望的比赛，但她始终全力以赴，并会继续坚持下去。最终，这一切都会有回报。</t>
  </si>
  <si>
    <t>{[VAR_TM_FIRSTNAME]} в этом сезоне пережила несколько разочарований, но всегда выкладывалась на 100% — и будет продолжать. В итоге это окупится.</t>
  </si>
  <si>
    <t>{[VAR_TM_FIRSTNAME]} teve algumas decepções nesta temporada, mas ela sempre deu 100% e continuará fazendo isso. Vai valer a pena no final.</t>
  </si>
  <si>
    <t>ITW2E_Q8_R2_2_M</t>
  </si>
  <si>
    <t>{[VAR_TM_FIRSTNAME]} has had a few disappointments this season, but he’s always given it 100% and he’ll keep doing it. It’ll pay off in the end.</t>
  </si>
  <si>
    <t>{[VAR_TM_FIRSTNAME]} a connu des déceptions cette saison mais il a toujours tout donné et continuera de le faire, ça finira par payer.</t>
  </si>
  <si>
    <t>{[VAR_TM_FIRSTNAME]} musste in dieser Saison ein paar Enttäuschungen wegstecken, aber er hat immer 100 % gegeben und wird das auch in Zukunft tun. Das wird sich am Ende schon auszahlen.</t>
  </si>
  <si>
    <t>{[VAR_TM_FIRSTNAME]} ha avuto alcune delusioni in questa stagione, ma ha sempre dato il 100% e continuerà a farlo. Alla fine verrà ripagato.</t>
  </si>
  <si>
    <t>{[VAR_TM_FIRSTNAME]}本赛季有几场令人失望的比赛，但他始终全力以赴，并会继续坚持下去。最终，这一切都会有回报。</t>
  </si>
  <si>
    <t>{[VAR_TM_FIRSTNAME]} в этом сезоне пережил несколько разочарований, но всегда выкладывался на 100% — и будет продолжать. В итоге это окупится.</t>
  </si>
  <si>
    <t>{[VAR_TM_FIRSTNAME]} teve algumas decepções nesta temporada, mas ele sempre deu 100% e continuará fazendo isso. Vai valer a pena no final.</t>
  </si>
  <si>
    <t>ITW2E_Q8_R3_1_F</t>
  </si>
  <si>
    <t>I spoke with her about it. She’s got to pull herself together and make sure not to make the same mistakes next season.</t>
  </si>
  <si>
    <t>J’en ai parlé avec elle pour ne pas répéter les mêmes erreurs la saison prochaine, elle doit se reprendre.</t>
  </si>
  <si>
    <t>Ich habe mit ihr darüber gesprochen. Sie muss sich jetzt zusammenreißen und dafür sorgen, dass ihr nächste Saison nicht die gleichen Fehler passieren.</t>
  </si>
  <si>
    <t>Ya he hablado con ella de esto. Tiene que recomponerse y asegurarse de no cometer los mismos errores la próxima temporada.</t>
  </si>
  <si>
    <t>Ne ho parlato con lei. Deve rimettersi in sesto e assicurarsi di non commettere gli stessi errori la prossima stagione.</t>
  </si>
  <si>
    <t>我已经和她谈过这件事。她必须振作起来，下个赛季不能再犯同样的错误。</t>
  </si>
  <si>
    <t>Я говорил(а) с ней об этом. Ей нужно собраться и не повторять ошибок в следующем сезоне.</t>
  </si>
  <si>
    <t>Conversei com ela sobre isso. Ela precisa se recompor e garantir que não cometerá os mesmos erros na próxima temporada.</t>
  </si>
  <si>
    <t>ITW2E_Q8_R3_1_M</t>
  </si>
  <si>
    <t>I spoke with him about it. He’s got to pull himself together and make sure not to make the same mistakes next season.</t>
  </si>
  <si>
    <t>J’en ai parlé avec lui pour ne pas répéter les mêmes erreurs la saison prochaine, il doit se reprendre.</t>
  </si>
  <si>
    <t>Ich habe mit ihm darüber gesprochen. Er muss sich jetzt zusammenreißen und dafür sorgen, dass ihm nächste Saison nicht die gleichen Fehler passieren.</t>
  </si>
  <si>
    <t>Ya he hablado con él de esto. Tiene que recomponerse y asegurarse de no cometer los mismos errores la próxima temporada.</t>
  </si>
  <si>
    <t>Ne ho parlato con lui. Deve rimettersi in sesto e assicurarsi di non commettere gli stessi errori la prossima stagione.</t>
  </si>
  <si>
    <t>我已经和他谈过这件事。他必须振作起来，下个赛季不能再犯同样的错误。</t>
  </si>
  <si>
    <t>Я говорил(а) с ним об этом. Ему нужно собраться и не повторять ошибок в следующем сезоне.</t>
  </si>
  <si>
    <t>Conversei com ele sobre isso. Ele precisa se recompor e garantir que não cometerá os mesmos erros na próxima temporada.</t>
  </si>
  <si>
    <t>ITW2E_Q8_R3_2_F</t>
  </si>
  <si>
    <t>This season has been a failure, but we’re working hard to make the next season a success.</t>
  </si>
  <si>
    <t>Cette saison est un échec mais nous mettons tout en œuvre pour que la suivante se déroule au mieux.</t>
  </si>
  <si>
    <t>Diese Saison verlief alles andere als gut, aber wir arbeiten hart, damit die nächste Saison ein Erfolg wird.</t>
  </si>
  <si>
    <t>Esta temporada ha sido un fracaso, pero estamos trabajando mucho para que la próxima sea un éxito.</t>
  </si>
  <si>
    <t>Questa stagione è stata un fallimento, ma stiamo lavorando duramente per rendere la prossima stagione un successo.</t>
  </si>
  <si>
    <t>本赛季的确不尽如人意，但我们正在努力，争取在下个赛季获得成功。</t>
  </si>
  <si>
    <t>Этот сезон провален, но мы усердно работаем, чтобы следующий стал успешным.</t>
  </si>
  <si>
    <t>Esta temporada foi um fracasso, mas estamos trabalhando duro para fazer da próxima temporada um sucesso.</t>
  </si>
  <si>
    <t>ITW2E_Q8_R3_2_M</t>
  </si>
  <si>
    <t>ITW2E_Q8_R4_1_F</t>
  </si>
  <si>
    <t>ITW2E_Q8_R4_1_M</t>
  </si>
  <si>
    <t>ITW2E_Q8_R4_2_F</t>
  </si>
  <si>
    <t>{[MEDIA/ITW2_Q8_R4_2_F]} There will be big discussions internally.</t>
  </si>
  <si>
    <t>{[MEDIA/ITW2_Q8_R4_2_F]} Il y aura de grandes discussions en interne.</t>
  </si>
  <si>
    <t>{[MEDIA/ITW2_Q8_R4_2_F]} Es wird intern zu großen Diskussionen kommen.</t>
  </si>
  <si>
    <t>{[MEDIA/ITW2_Q8_R4_2_M]} Lo debatiremos internamente.</t>
  </si>
  <si>
    <t>{[MEDIA/ITW2_Q8_R4_2_F]}内部将会有一场重要的讨论。</t>
  </si>
  <si>
    <t>{[MEDIA/ITW2_Q8_R4_2_F]} Внутри академии предстоят серьёзные обсуждения.</t>
  </si>
  <si>
    <t>{[MEDIA/ITW2_Q8_R4_2_F]} Haverá grandes discussões internas.</t>
  </si>
  <si>
    <t>ITW2E_Q8_R4_2_M</t>
  </si>
  <si>
    <t>{[MEDIA/ITW2_Q8_R4_2_M]} There will be big discussions internally.</t>
  </si>
  <si>
    <t>{[MEDIA/ITW2_Q8_R4_2_M]} Il y aura de grandes discussions en interne.</t>
  </si>
  <si>
    <t>{[MEDIA/ITW2_Q8_R4_2_M]} Es wird intern zu großen Diskussionen kommen.</t>
  </si>
  <si>
    <t>{[MEDIA/ITW2_Q8_R4_2_M]} Ci sarà un bel dibattito interno</t>
  </si>
  <si>
    <t>{[MEDIA/ITW2_Q8_R4_2_M]}内部将会有一场重要的讨论。</t>
  </si>
  <si>
    <t>{[MEDIA/ITW2_Q8_R4_2_M]} Внутри академии предстоят серьёзные обсуждения.</t>
  </si>
  <si>
    <t>{[MEDIA/ITW2_Q8_R4_2_M]} Haverá grandes discussões internas.</t>
  </si>
  <si>
    <t>ITW2E_Q9_F</t>
  </si>
  <si>
    <t>ITW2E_Q9_M</t>
  </si>
  <si>
    <t>ITW2E_Q9_R1_1_F</t>
  </si>
  <si>
    <t>ITW2E_Q9_R1_1_M</t>
  </si>
  <si>
    <t>ITW2E_Q9_R1_2_F</t>
  </si>
  <si>
    <t>ITW2E_Q9_R1_2_M</t>
  </si>
  <si>
    <t>ITW2E_Q9_R2_1_F</t>
  </si>
  <si>
    <t>ITW2E_Q9_R2_1_M</t>
  </si>
  <si>
    <t>ITW2E_Q9_R2_2_F</t>
  </si>
  <si>
    <t>ITW2E_Q9_R2_2_M</t>
  </si>
  <si>
    <t>ITW2E_Q9_R3_1_F</t>
  </si>
  <si>
    <t>ITW2E_Q9_R3_1_M</t>
  </si>
  <si>
    <t>ITW2E_Q9_R3_2_F</t>
  </si>
  <si>
    <t>ITW2E_Q9_R3_2_M</t>
  </si>
  <si>
    <t>ITW2E_Q9_R4_1_F</t>
  </si>
  <si>
    <t>ITW2E_Q9_R4_1_M</t>
  </si>
  <si>
    <t>ITW2E_Q9_R4_2_F</t>
  </si>
  <si>
    <t>ITW2E_Q9_R4_2_M</t>
  </si>
  <si>
    <t>ITW3_Q1_F</t>
  </si>
  <si>
    <t>You’ve just recruited {[VAR_TM_FULLNAME]}. Should we expect to see her reaching the top of the rankings?</t>
  </si>
  <si>
    <t>Sie haben gerade {[VAR_TM_FULLNAME]} rekrutiert. Können wir damit rechnen, sie bald an der Spitze der Rangliste zu sehen?</t>
  </si>
  <si>
    <t>Acabas de fichar a {[VAR_TM_FULLNAME]}. ¿Cabe esperar que la veamos alcanzar la cima de la clasificación?</t>
  </si>
  <si>
    <t>Ha appena ingaggiato {[VAR_TM_FULLNAME]}. Dobbiamo aspettarci di vederla raggiungere la vetta della classifica?</t>
  </si>
  <si>
    <t>你们刚刚签下了{[VAR_TM_FULLNAME]}。我们是否可以期待她冲上排行榜顶端？</t>
  </si>
  <si>
    <t>Вы только что подписали {[VAR_TM_FULLNAME]}. Стоит ли ожидать, что она поднимется на вершину рейтинга?</t>
  </si>
  <si>
    <t>Você acabou de contratar {[VAR_TM_FULLNAME]}. Devemos esperar que ela chegue ao topo do ranking?</t>
  </si>
  <si>
    <t>ITW3_Q1_F_1</t>
  </si>
  <si>
    <t>Vous venez de recruter {[VAR_TM_FULLNAME]}, peut-on s'attendre à la voir atteindre le haut du classement ?</t>
  </si>
  <si>
    <t>ITW3_Q1_F_2</t>
  </si>
  <si>
    <t>Peut-on espérer voir {[VAR_TM_FULLNAME]} se rapprocher du top du classement sous votre direction ?</t>
  </si>
  <si>
    <t>ITW3_Q1_F_3</t>
  </si>
  <si>
    <t>L’arrivée de {[VAR_TM_FULLNAME]} va-t-elle rapidement se traduire par une présence au top du classement ?</t>
  </si>
  <si>
    <t>ITW3_Q1_M</t>
  </si>
  <si>
    <t>You’ve just recruited {[VAR_TM_FULLNAME]}. Should we expect to see him reaching the top of the rankings?</t>
  </si>
  <si>
    <t>Sie haben gerade {[VAR_TM_FULLNAME]} rekrutiert. Können wir damit rechnen, ihn bald an der Spitze der Rangliste zu sehen?</t>
  </si>
  <si>
    <t>Acabas de fichar a {[VAR_TM_FULLNAME]}. ¿Cabe esperar que lo veamos alcanzar la cima de la clasificación?</t>
  </si>
  <si>
    <t>Ha appena ingaggiato {[VAR_TM_FULLNAME]}. Dobbiamo aspettarci di vederlo raggiungere la vetta della classifica?</t>
  </si>
  <si>
    <t>你们刚刚签下了{[VAR_TM_FULLNAME]}。我们是否可以期待他冲上排行榜顶端？</t>
  </si>
  <si>
    <t>Вы только что подписали {[VAR_TM_FULLNAME]}. Стоит ли ожидать, что он поднимется на вершину рейтинга?</t>
  </si>
  <si>
    <t>Você acabou de contratar {[VAR_TM_FULLNAME]}. Devemos esperar que ele chegue ao topo do ranking?</t>
  </si>
  <si>
    <t>ITW3_Q1_M_1</t>
  </si>
  <si>
    <t>Vous venez de recruter {[VAR_TM_FULLNAME]}, peut-on s'attendre à le voir atteindre le haut du classement ?</t>
  </si>
  <si>
    <t>ITW3_Q1_M_2</t>
  </si>
  <si>
    <t>ITW3_Q1_M_3</t>
  </si>
  <si>
    <t>ITW3_Q1_R1_1_F</t>
  </si>
  <si>
    <t>She’s a highly talented player, and it won’t take her long to prove herself capable of hanging with the best.</t>
  </si>
  <si>
    <t>Sie ist eine sehr talentierte Spielerin und es wird nicht lange dauern, bis sie beweist, dass sie mit den Besten mithalten kann.</t>
  </si>
  <si>
    <t>Es una tenista de gran talento y no le llevará mucho tiempo demostrar que es capaz de medirse con las mejores.</t>
  </si>
  <si>
    <t>È una giocatrice di grande talento e non le ci vorrà molto per dimostrare di essere capace di stare con le migliori.</t>
  </si>
  <si>
    <t>她是一位天赋极高的选手，用不了多久就会证明自己能与顶尖选手一较高下。</t>
  </si>
  <si>
    <t>Она чрезвычайно талантлива, и ей совсем недолго понадобится, чтобы доказать, что она способна соперничать с сильнейшими.</t>
  </si>
  <si>
    <t>Ela é uma jogadora de altíssimo talento, e não vai demorar para ela provar que é capaz de competir com as melhores.</t>
  </si>
  <si>
    <t>ITW3_Q1_R1_1_F_1</t>
  </si>
  <si>
    <t>C'est une joueuse remplie de talent et il ne lui faudra pas beaucoup de temps pour prouver qu'elle fait partie des meilleures.</t>
  </si>
  <si>
    <t>ITW3_Q1_R1_1_F_2</t>
  </si>
  <si>
    <t>Elle a un talent immense et prouvera rapidement qu’elle appartient à l’élite.</t>
  </si>
  <si>
    <t>ITW3_Q1_R1_1_F_3</t>
  </si>
  <si>
    <t>Je n’ai aucun doute : elle prouvera très vite qu’elle fait partie des top joueuses.</t>
  </si>
  <si>
    <t>ITW3_Q1_R1_1_M</t>
  </si>
  <si>
    <t>He’s a highly talented player, and it won’t take him long to prove himself capable of hanging with the best.</t>
  </si>
  <si>
    <t>Er ist ein sehr talentierter Spieler und es wird nicht lange dauern, bis er beweist, dass er mit den Besten mithalten kann.</t>
  </si>
  <si>
    <t>Es un tenista de gran talento y no le llevará mucho tiempo demostrar que es capaz de medirse con los mejores.</t>
  </si>
  <si>
    <t>È un giocatore di grande talento e non gli ci vorrà molto per dimostrare di essere capace di stare con i migliori.</t>
  </si>
  <si>
    <t>他是一位天赋极高的选手，用不了多久就会证明自己能与顶尖选手一较高下。</t>
  </si>
  <si>
    <t>Он чрезвычайно талантлив, и ему совсем недолго понадобится, чтобы доказать, что он способен соперничать с сильнейшими.</t>
  </si>
  <si>
    <t>Ele é um jogador de altíssimo talento, e não vai demorar para ele provar que é capaz de competir com os melhores.</t>
  </si>
  <si>
    <t>ITW3_Q1_R1_1_M_1</t>
  </si>
  <si>
    <t>C'est un joueur rempli de talent et il ne lui faudra pas beaucoup de temps pour prouver qu'il fait partie des meilleurs.</t>
  </si>
  <si>
    <t>ITW3_Q1_R1_1_M_2</t>
  </si>
  <si>
    <t>Il a un talent immense et prouvera rapidement qu’il appartient à l’élite.</t>
  </si>
  <si>
    <t>ITW3_Q1_R1_1_M_3</t>
  </si>
  <si>
    <t>Je n’ai aucun doute : il prouvera très vite qu’il fait partie des top joueurs.</t>
  </si>
  <si>
    <t>ITW3_Q1_R1_2_F</t>
  </si>
  <si>
    <t>That’s the goal we’ve set for ourselves. Whatever happens, she’s capable of it.</t>
  </si>
  <si>
    <t>Das ist das Ziel, das wir uns gesetzt haben. Was auch immer passiert, sie ist in der Lage dazu.</t>
  </si>
  <si>
    <t>Ese es el objetivo que nos hemos fijado. Pase lo que pase, es capaz de lograrlo.</t>
  </si>
  <si>
    <t>Questo è l’obiettivo che ci prefiggiamo. Qualunque cosa accada, lei ne è capace.</t>
  </si>
  <si>
    <t>这是我们为自己设定的目标。无论结果如何，她都有这个实力。</t>
  </si>
  <si>
    <t>Это цель, которую мы перед собой поставили. Что бы ни случилось, она на это способна.</t>
  </si>
  <si>
    <t>Esse é o objetivo que definimos para nós mesmas. Aconteça o que acontecer, ela é capaz disso.</t>
  </si>
  <si>
    <t>ITW3_Q1_R1_2_F_1</t>
  </si>
  <si>
    <t>C'est effectivement l’objectif qu’on s’est fixé. Quoi qu’il arrive, elle en est capable.</t>
  </si>
  <si>
    <t>ITW3_Q1_R1_2_F_2</t>
  </si>
  <si>
    <t>Effectivement, c’est notre ligne directrice, et elle en a clairement le potentiel.</t>
  </si>
  <si>
    <t>ITW3_Q1_R1_2_F_3</t>
  </si>
  <si>
    <t>C’est la direction que nous avons choisie, et elle peut tout à fait y répondre.</t>
  </si>
  <si>
    <t>ITW3_Q1_R1_2_M</t>
  </si>
  <si>
    <t>That’s the goal we’ve set for ourselves. Whatever happens, he’s capable of it.</t>
  </si>
  <si>
    <t>Das ist das Ziel, das wir uns gesetzt haben. Was auch immer passiert, er ist in der Lage dazu.</t>
  </si>
  <si>
    <t>Questo è l’obiettivo che ci prefiggiamo. Qualunque cosa accada, lui ne è capace.</t>
  </si>
  <si>
    <t>这是我们为自己设定的目标。无论结果如何，他都有这个实力。</t>
  </si>
  <si>
    <t>Это цель, которую мы перед собой поставили. Что бы ни случилось, он на это способен.</t>
  </si>
  <si>
    <t>Esse é o objetivo que definimos para nós mesmos. Aconteça o que acontecer, ele é capaz disso.</t>
  </si>
  <si>
    <t>ITW3_Q1_R1_2_M_1</t>
  </si>
  <si>
    <t>C'est effectivement l’objectif qu’on s’est fixé. Quoi qu’il arrive, il en est capable.</t>
  </si>
  <si>
    <t>ITW3_Q1_R1_2_M_2</t>
  </si>
  <si>
    <t>Effectivement, c’est notre ligne directrice, et il en a clairement le potentiel.</t>
  </si>
  <si>
    <t>ITW3_Q1_R1_2_M_3</t>
  </si>
  <si>
    <t>C’est la direction que nous avons choisie, et il peut tout à fait y répondre.</t>
  </si>
  <si>
    <t>ITW3_Q1_R2_1_F</t>
  </si>
  <si>
    <t>It’s still too soon to call. First, we’ll have to give her the time to adapt to her new environment.</t>
  </si>
  <si>
    <t>Es ist noch zu früh, um eine Aussage darüber zu treffen. Zuerst müssen wir ihr die Zeit geben, sich an ihre neue Umgebung zu gewöhnen.</t>
  </si>
  <si>
    <t>Es demasiado pronto para hablar de esto. Primero, tendremos que darle tiempo para que se adapte a su nuevo entorno.</t>
  </si>
  <si>
    <t>È ancora troppo presto da dire. Per prima cosa, dovremo darle il tempo di adattarsi al nuovo ambiente.</t>
  </si>
  <si>
    <t>现在下结论还太早。我们得先给她一些时间去适应新环境。</t>
  </si>
  <si>
    <t>Пока слишком рано делать выводы. Сначала нужно дать ей время адаптироваться к новой обстановке.</t>
  </si>
  <si>
    <t>Ainda é muito cedo para dizer. Primeiro, teremos que dar a ela tempo para se adaptar ao novo ambiente.</t>
  </si>
  <si>
    <t>ITW3_Q1_R2_1_F_1</t>
  </si>
  <si>
    <t>Il est encore trop tôt pour évoquer ce sujet, il faut d'abord lui laisser le temps de s'adapter à ce nouvel environnement .</t>
  </si>
  <si>
    <t>ITW3_Q1_R2_1_F_2</t>
  </si>
  <si>
    <t>Avant d’évoquer le classement, la priorité est qu’elle prenne ses marques ici.</t>
  </si>
  <si>
    <t>ITW3_Q1_R2_1_F_3</t>
  </si>
  <si>
    <t>Chaque chose en son temps : elle doit encore s’acclimater.</t>
  </si>
  <si>
    <t>ITW3_Q1_R2_1_M</t>
  </si>
  <si>
    <t>It’s still too soon to call. First, we’ll have to give him the time to adapt to his new environment.</t>
  </si>
  <si>
    <t>Es ist noch zu früh, um eine Aussage darüber zu treffen. Zuerst müssen wir ihm die Zeit geben, sich an seine neue Umgebung zu gewöhnen.</t>
  </si>
  <si>
    <t>È ancora troppo presto da dire. Per prima cosa, dovremo dargli il tempo di adattarsi al suo nuovo ambiente.</t>
  </si>
  <si>
    <t>现在下结论还太早。我们得先给他一些时间去适应新环境。</t>
  </si>
  <si>
    <t>Пока слишком рано делать выводы. Сначала нужно дать ему время адаптироваться к новой обстановке.</t>
  </si>
  <si>
    <t>Ainda é muito cedo para dizer. Primeiro, teremos que dar a ele tempo para se adaptar ao novo ambiente.</t>
  </si>
  <si>
    <t>ITW3_Q1_R2_1_M_1</t>
  </si>
  <si>
    <t>ITW3_Q1_R2_1_M_2</t>
  </si>
  <si>
    <t>Avant d’évoquer le classement, la priorité est qu’il prenne ses marques ici.</t>
  </si>
  <si>
    <t>ITW3_Q1_R2_1_M_3</t>
  </si>
  <si>
    <t>Chaque chose en son temps : il doit encore s’acclimater.</t>
  </si>
  <si>
    <t>ITW3_Q1_R2_2_F</t>
  </si>
  <si>
    <t>She’s a promising player who’s going to progress. She just needs time.</t>
  </si>
  <si>
    <t>Sie ist eine vielversprechende Spielerin mit großem Entwicklungspotential. Sie braucht lediglich etwas Zeit.</t>
  </si>
  <si>
    <t>Es una tenista prometedora que va a progresar. Solo necesita tiempo.</t>
  </si>
  <si>
    <t>È una giocatrice promettente che farà progressi. Ha solo bisogno di tempo.</t>
  </si>
  <si>
    <t>她是个很有潜力的选手，只要给她时间，她一定会不断进步。</t>
  </si>
  <si>
    <t>Она перспективная спортсменка, и она будет прогрессировать. Ей просто нужно время.</t>
  </si>
  <si>
    <t>Ela é uma jogadora promissora que vai progredir. Ela só precisa de tempo.</t>
  </si>
  <si>
    <t>ITW3_Q1_R2_2_F_1</t>
  </si>
  <si>
    <t>C’est une joueuse prometteuse qui va progresser. Il faut lui laisser du temps pour avancer.</t>
  </si>
  <si>
    <t>ITW3_Q1_R2_2_F_2</t>
  </si>
  <si>
    <t>Son talent est clair, mais il faut lui laisser le temps de grandir.</t>
  </si>
  <si>
    <t>ITW3_Q1_R2_2_F_3</t>
  </si>
  <si>
    <t>Le potentiel est là, il faut simplement lui laisser le temps d’évoluer.</t>
  </si>
  <si>
    <t>ITW3_Q1_R2_2_M</t>
  </si>
  <si>
    <t>He’s a promising player who’s going to progress. He just needs time.</t>
  </si>
  <si>
    <t>Er ist ein vielversprechender Spieler mit großem Entwicklungspotential. Er braucht lediglich etwas Zeit.</t>
  </si>
  <si>
    <t>Es un tenista prometedor que va a progresar. Solo necesita tiempo.</t>
  </si>
  <si>
    <t>È un giocatore promettente che farà progressi. Ha solo bisogno di tempo.</t>
  </si>
  <si>
    <t>他是个很有潜力的选手，只要给他时间，他一定会不断进步。</t>
  </si>
  <si>
    <t>Он перспективный спортсмен, и он будет прогрессировать. Ему просто нужно время.</t>
  </si>
  <si>
    <t>Ele é um jogador promissor que vai progredir. Ele só precisa de tempo.</t>
  </si>
  <si>
    <t>ITW3_Q1_R2_2_M_1</t>
  </si>
  <si>
    <t>C’est un joueur prometteur qui va progresser. Il faut lui laisser du temps pour avancer.</t>
  </si>
  <si>
    <t>ITW3_Q1_R2_2_M_2</t>
  </si>
  <si>
    <t>ITW3_Q1_R2_2_M_3</t>
  </si>
  <si>
    <t>ITW3_Q1_R3_1_F</t>
  </si>
  <si>
    <t>Unfortunately, my crystal ball is out for repairs right now.</t>
  </si>
  <si>
    <t>Leider ist meine Kristallkugel gerade bei der Reparatur.</t>
  </si>
  <si>
    <t>Desgraciadamente, tengo mi bola de cristal en el taller.</t>
  </si>
  <si>
    <t>Sfortunatamente, la mia sfera di cristallo è dal meccanico in questo momento.</t>
  </si>
  <si>
    <t>不好意思，我没有水晶球，无法预测未来。</t>
  </si>
  <si>
    <t>К сожалению, мой хрустальный шар сейчас в ремонте.</t>
  </si>
  <si>
    <t>Infelizmente, minha bola de cristal está em conserto no momento.</t>
  </si>
  <si>
    <t>ITW3_Q1_R3_1_F_1</t>
  </si>
  <si>
    <t>Hélas je ne suis pas muni du don de voyance.</t>
  </si>
  <si>
    <t>ITW3_Q1_R3_1_F_2</t>
  </si>
  <si>
    <t>Aucune boule de cristal ici, je ne peux rien garantir.</t>
  </si>
  <si>
    <t>ITW3_Q1_R3_1_F_3</t>
  </si>
  <si>
    <t>Je ne suis pas devin, je ne peux rien promettre.</t>
  </si>
  <si>
    <t>ITW3_Q1_R3_1_M</t>
  </si>
  <si>
    <t>ITW3_Q1_R3_1_M_1</t>
  </si>
  <si>
    <t>ITW3_Q1_R3_1_M_2</t>
  </si>
  <si>
    <t>ITW3_Q1_R3_1_M_3</t>
  </si>
  <si>
    <t>ITW3_Q1_R3_2_F</t>
  </si>
  <si>
    <t>Che ne pensa?</t>
  </si>
  <si>
    <t>你怎么看？</t>
  </si>
  <si>
    <t>А что думаете вы?</t>
  </si>
  <si>
    <t>ITW3_Q1_R3_2_F_1</t>
  </si>
  <si>
    <t>Et vous, vous pensez quoi ?</t>
  </si>
  <si>
    <t>ITW3_Q1_R3_2_F_2</t>
  </si>
  <si>
    <t>Je suis curieux d'avoir votre avis sur la question.</t>
  </si>
  <si>
    <t>ITW3_Q1_R3_2_F_3</t>
  </si>
  <si>
    <t>Et selon vous ?</t>
  </si>
  <si>
    <t>ITW3_Q1_R3_2_M</t>
  </si>
  <si>
    <t>ITW3_Q1_R3_2_M_1</t>
  </si>
  <si>
    <t>ITW3_Q1_R3_2_M_2</t>
  </si>
  <si>
    <t>ITW3_Q1_R3_2_M_3</t>
  </si>
  <si>
    <t>ITW3_Q1_R4_1_F</t>
  </si>
  <si>
    <t>We’ll be the world number 1 by next week!</t>
  </si>
  <si>
    <t>Wir werden nächste Woche die Nummer 1 der Welt sein!</t>
  </si>
  <si>
    <t>¡Seremos número 1 mundial la semana que viene!</t>
  </si>
  <si>
    <t>Saremo il numero 1 al mondo entro la prossima settimana!</t>
  </si>
  <si>
    <t>下周我们就要成为世界第一了！</t>
  </si>
  <si>
    <t>Мы будем первыми в мире уже на следующей неделе!</t>
  </si>
  <si>
    <t>Seremos o número 1 do mundo na próxima semana!</t>
  </si>
  <si>
    <t>ITW3_Q1_R4_1_F_1</t>
  </si>
  <si>
    <t>On sera numéro 1 mondial dès la semaine prochaine !</t>
  </si>
  <si>
    <t>ITW3_Q1_R4_1_F_2</t>
  </si>
  <si>
    <t>Préparez-vous : numéro 1 sous 7 jours !</t>
  </si>
  <si>
    <t>ITW3_Q1_R4_1_F_3</t>
  </si>
  <si>
    <t>Top 1 mondiale disons... d'ici 1 à 2 semaines, ça devrait suffir !</t>
  </si>
  <si>
    <t>ITW3_Q1_R4_1_M</t>
  </si>
  <si>
    <t>ITW3_Q1_R4_1_M_1</t>
  </si>
  <si>
    <t>ITW3_Q1_R4_1_M_2</t>
  </si>
  <si>
    <t>ITW3_Q1_R4_1_M_3</t>
  </si>
  <si>
    <t>ITW3_Q1_R4_2_F</t>
  </si>
  <si>
    <t>We’re not aiming for the top of the rankings, we’re aiming for the history books!</t>
  </si>
  <si>
    <t>Unser Ziel ist es nicht, den ersten Platz der Rangliste zu erreichen, sondern es in die Geschichtsbücher zu schaffen!</t>
  </si>
  <si>
    <t>No apuntamos a la cima de la clasificación, ¡apuntamos a los libros de historia!</t>
  </si>
  <si>
    <t>Non puntiamo alla vetta della classifica, puntiamo ai libri di storia!</t>
  </si>
  <si>
    <t>我们不只是为了排名第一，而是为了载入史册！</t>
  </si>
  <si>
    <t>Мы стремимся не просто к вершине рейтинга — мы стремимся войти в историю!</t>
  </si>
  <si>
    <t>Não estamos mirando o topo do ranking, estamos mirando os livros de história!</t>
  </si>
  <si>
    <t>ITW3_Q1_R4_2_F_1</t>
  </si>
  <si>
    <t>On ne vise pas le haut du classement, on vise l’histoire de ce sport !</t>
  </si>
  <si>
    <t>ITW3_Q1_R4_2_F_2</t>
  </si>
  <si>
    <t>Le haut du classement ? Oui mais que : on veut marquer ce sport.</t>
  </si>
  <si>
    <t>ITW3_Q1_R4_2_F_3</t>
  </si>
  <si>
    <t>Notre ambition dépasse le classement : on vise la postérité !</t>
  </si>
  <si>
    <t>ITW3_Q1_R4_2_M</t>
  </si>
  <si>
    <t>ITW3_Q1_R4_2_M_1</t>
  </si>
  <si>
    <t>ITW3_Q1_R4_2_M_2</t>
  </si>
  <si>
    <t>ITW3_Q1_R4_2_M_3</t>
  </si>
  <si>
    <t>ITW3_Q10_F</t>
  </si>
  <si>
    <t>{[VAR_TM_FULLNAME]} was signed on a short-term contract. Why?</t>
  </si>
  <si>
    <t>{[VAR_TM_FULLNAME]} hat einen Kurzzeitvertrag unterschrieben. Warum?</t>
  </si>
  <si>
    <t>Habéis firmado un contrato a corto plazo con {[VAR_TM_FULLNAME]}. ¿Por qué?</t>
  </si>
  <si>
    <t>{[VAR_TM_FULLNAME]} è stato ingaggiata con un contratto a breve termine. Perché?</t>
  </si>
  <si>
    <t>{[VAR_TM_FULLNAME]}签的是一份短期合同。这是为什么呢？</t>
  </si>
  <si>
    <t>{[VAR_TM_FULLNAME]} подписана по краткосрочному контракту. Почему?</t>
  </si>
  <si>
    <t>{[VAR_TM_FULLNAME]} foi contratado por um contrato de curto prazo. Por quê?</t>
  </si>
  <si>
    <t>ITW3_Q10_F_1</t>
  </si>
  <si>
    <t>{[VAR_TM_FULLNAME]} a signé un contrat courte durée ici, pourquoi ?</t>
  </si>
  <si>
    <t>ITW3_Q10_F_2</t>
  </si>
  <si>
    <t>Pourquoi opter pour un engagement si court dans le temps avec {[VAR_TM_FULLNAME]} ?</t>
  </si>
  <si>
    <t>ITW3_Q10_F_3</t>
  </si>
  <si>
    <t>Pourquoi ne pas avoir proposé à {[VAR_TM_FULLNAME]} un contrat plus long ?</t>
  </si>
  <si>
    <t>ITW3_Q10_M</t>
  </si>
  <si>
    <t>{[VAR_TM_FULLNAME]} è stato ingaggiato con un contratto a breve termine. Perché?</t>
  </si>
  <si>
    <t>{[VAR_TM_FULLNAME]} подписан по краткосрочному контракту. Почему?</t>
  </si>
  <si>
    <t>ITW3_Q10_M_1</t>
  </si>
  <si>
    <t>ITW3_Q10_M_2</t>
  </si>
  <si>
    <t>ITW3_Q10_M_3</t>
  </si>
  <si>
    <t>ITW3_Q10_R1_1_F</t>
  </si>
  <si>
    <t>{[VAR_TM_FIRSTNAME]} is an exceptional player but far from the norm. This contract signing is a bet of sorts, and if it pays off, we’ll continue to venture together of course.</t>
  </si>
  <si>
    <t>{[VAR_TM_FIRSTNAME]} est une joueuse exceptionnelle mais très irrégulière. Cette signature est un pari, si cela fonctionne nous prolongerons l’aventure bien sûr.</t>
  </si>
  <si>
    <t>{[VAR_TM_FIRSTNAME]} ist eine ausgezeichnete Spielerin, aber entspricht nicht unserem normalen Niveau. Die Vertragsunterzeichnung ist ein Wagnis, und wenn es erfolgreich ist, werden wir unsere Zusammenarbeit natürlich verlängern.</t>
  </si>
  <si>
    <t>{[VAR_TM_FIRSTNAME]} es excepcional como tenista, pero muy irregular. La firma de este contrato es una especie de apuesta y, si vale la pena, seguiremos aventurándonos juntos, por supuesto.</t>
  </si>
  <si>
    <t>{[VAR_TM_FIRSTNAME]} è una giocatrice eccezionale ma lontano dalla norma. La firma di questo contratto è una specie di scommessa e, se verrà ripagata, continueremo ad avventurarci insieme, ovviamente.</t>
  </si>
  <si>
    <t>{[VAR_TM_FIRSTNAME]}是一位出色但并非常规的球员。这份合同算是一场赌注，如果结果理想，我们当然会继续携手前进。</t>
  </si>
  <si>
    <t>{[VAR_TM_FIRSTNAME]} — исключительная, но нестандартная спортсменка. Такой контракт — своего рода ставка…</t>
  </si>
  <si>
    <t>{[VAR_TM_FIRSTNAME]} é uma jogadora excepcional, mas muito fora do comum. Esta contratação é uma aposta, e se der certo, continuaremos juntos, é claro.</t>
  </si>
  <si>
    <t>ITW3_Q10_R1_1_M</t>
  </si>
  <si>
    <t>{[VAR_TM_FIRSTNAME]} est un joueur exceptionnel mais très irrégulier. Cette signature est un pari, si cela fonctionne nous prolongerons l’aventure bien sûr.</t>
  </si>
  <si>
    <t>{[VAR_TM_FIRSTNAME]} ist ein ausgezeichneter Spieler, aber entspricht nicht unserem normalen Niveau. Die Vertragsunterzeichnung ist ein Wagnis, und wenn es erfolgreich ist, werden wir unsere Zusammenarbeit natürlich verlängern.</t>
  </si>
  <si>
    <t>{[VAR_TM_FIRSTNAME]} è un giocatore eccezionale ma lontano dalla norma. La firma di questo contratto è una specie di scommessa e, se verrà ripagata, continueremo ad avventurarci insieme, ovviamente.</t>
  </si>
  <si>
    <t>{[VAR_TM_FIRSTNAME]} — исключительный, но нестандартный спортсмен. Такой контракт — своего рода ставка…</t>
  </si>
  <si>
    <t>{[VAR_TM_FIRSTNAME]} é um jogador excepcional, mas muito fora do comum. Esta contratação é uma aposta, e se der certo, continuaremos juntos, é claro.</t>
  </si>
  <si>
    <t>ITW3_Q10_R1_2_F</t>
  </si>
  <si>
    <t>With a player like {[VAR_TM_FULLNAME]}, who’s capable of both the best and the worst, a longer contract would have been too risky for the academy.</t>
  </si>
  <si>
    <t>Avec une joueuse comme {[VAR_TM_FULLNAME]}, capable du meilleur comme du pire, un contrat plus long serait trop risqué pour l’académie.</t>
  </si>
  <si>
    <t>Für eine Spielerin wie {[VAR_TM_FULLNAME]}, die mal sehr stark, mal sehr schwach spielt, wäre ein längerer Vertrag zu riskant für die Akademie.</t>
  </si>
  <si>
    <t>Con tenistas como {[VAR_TM_FULLNAME]}, capaces tanto de lo mejor como de lo peor, un contrato más largo habría sido demasiado arriesgado para la escuela.</t>
  </si>
  <si>
    <t>Con una giocatrice come {[VAR_TM_FULLNAME]}, capace sia del meglio che del peggio, un contratto più lungo sarebbe stato troppo rischioso per l'accademia.</t>
  </si>
  <si>
    <t>像{[VAR_TM_FULLNAME]}这样时而惊艳、时而失常的球员，签长期合同对学院来说风险太高。</t>
  </si>
  <si>
    <t>С такой спортсменкой, как {[VAR_TM_FULLNAME]}, способной и на лучшее, и на худшее…</t>
  </si>
  <si>
    <t>Com uma jogadora como {[VAR_TM_FULLNAME]}, capaz do melhor e do pior, um contrato mais longo teria sido muito arriscado para a academia.</t>
  </si>
  <si>
    <t>ITW3_Q10_R1_2_M</t>
  </si>
  <si>
    <t>Avec un joueur comme {[VAR_TM_FULLNAME]}, capable du meilleur comme du pire, un contrat plus long serait trop risqué pour l’académie.</t>
  </si>
  <si>
    <t>Für einen Spieler wie {[VAR_TM_FULLNAME]}, der mal sehr stark, mal sehr schwach spielt, wäre ein längerer Vertrag zu riskant für die Akademie.</t>
  </si>
  <si>
    <t>Con un giocatore come {[VAR_TM_FULLNAME]}, capace sia del meglio che del peggio, un contratto più lungo sarebbe stato troppo rischioso per l'accademia.</t>
  </si>
  <si>
    <t>С таким спортсменом, как {[VAR_TM_FULLNAME]}, способным и на лучшее, и на худшее…</t>
  </si>
  <si>
    <t>Com um jogador como {[VAR_TM_FULLNAME]}, capaz do melhor e do pior, um contrato mais longo teria sido muito arriscado para a academia.</t>
  </si>
  <si>
    <t>ITW3_Q10_R2_1_F</t>
  </si>
  <si>
    <t>Already, we were lucky to have signed her at all. Everyone wanted her, but we must have met her demands.</t>
  </si>
  <si>
    <t>Nous avons déjà eu de la chance de la signer, tout le monde la voulait alors nous avons dû satisfaire ses exigences.</t>
  </si>
  <si>
    <t>Wir sind einfach froh, dass wir sie überhaupt unter Vertrag nehmen konnten. Alle wollten sie haben, aber wir erfüllen ihre Bedürfnisse scheinbar am besten.</t>
  </si>
  <si>
    <t>Ya hemos tenido la suerte de poder ficharla. Tenía muchas ofertas, así que debíamos cumplir sus demandas.</t>
  </si>
  <si>
    <t>Siamo già stati fortunati ad avere la sua firma. Tutti la volevano, ma dobbiamo aver soddisfatto le sue richieste.</t>
  </si>
  <si>
    <t>老实说，我们能签下她已经很幸运了。大家都想要她，而我们大概是满足了她的要求。</t>
  </si>
  <si>
    <t>Честно говоря, нам просто повезло, что мы вообще смогли её подписать…</t>
  </si>
  <si>
    <t>Já tivemos sorte em contratá-la. Todos a queriam, mas devemos ter atendido às suas exigências.</t>
  </si>
  <si>
    <t>ITW3_Q10_R2_1_M</t>
  </si>
  <si>
    <t>Already, we were lucky to have signed him at all. Everyone wanted him, but we must have met his demands.</t>
  </si>
  <si>
    <t>Nous avons déjà eu de la chance de le signer, tout le monde le voulait alors nous avons dû satisfaire ses exigences.</t>
  </si>
  <si>
    <t>Wir sind einfach froh, dass wir ihn überhaupt unter Vertrag nehmen konnten. Alle wollten ihn haben, aber wir erfüllen seine Bedürfnisse scheinbar am besten.</t>
  </si>
  <si>
    <t>Ya hemos tenido la suerte de poder ficharlo. Tenía muchas ofertas, así que debíamos cumplir sus demandas.</t>
  </si>
  <si>
    <t>Siamo già stati fortunati ad avere la sua firma. Tutti lo volevano, ma dobbiamo aver soddisfatto le sue richieste.</t>
  </si>
  <si>
    <t>老实说，我们能签下他已经很幸运了。大家都想要他，而我们大概是满足了他的要求。</t>
  </si>
  <si>
    <t>Честно говоря, нам просто повезло, что мы вообще смогли его подписать…</t>
  </si>
  <si>
    <t>Já tivemos sorte em contratá-lo. Todos o queriam, mas devemos ter atendido às suas exigências.</t>
  </si>
  <si>
    <t>ITW3_Q10_R2_2_F</t>
  </si>
  <si>
    <t>With a player of this stature, as soon as an agreement is reached, you sign the contract as fast as you can. It would be great if we could count on her for longer, but that’s not on the table yet.</t>
  </si>
  <si>
    <t>Avec une joueuse de ce calibre, dès qu’il y a un accord, on signe le contrat aussi vite que possible, ce serait génial de pouvoir compter sur elle plus longtemps mais ce n’est pas encore le sujet.</t>
  </si>
  <si>
    <t>Bei einer solchen Spielerin unterschreibt man den Vertrag so schnell wie möglich, wenn man sich geeinigt hat. Es wäre toll, wenn wir länger auf sie zählen könnten, aber das steht aktuell noch nicht zur Debatte.</t>
  </si>
  <si>
    <t>Con una tenista de esta talla, en cuanto llegas a un acuerdo firmas el contrato lo antes posible. Sería genial si pudiéramos contar con ella más tiempo, pero eso sigue sobre la mesa.</t>
  </si>
  <si>
    <t>Con una giocatrice di questo calibro, appena viene raggiunto un accordo, firmi il contratto il più velocemente possibile. Sarebbe fantastico se potessimo contare su di lei più a lungo, ma non è ancora sul tavolo.</t>
  </si>
  <si>
    <t>像她这种级别的球员，只要达成协议，就该立刻签约。要是能长久留下她当然更好，但目前还没谈到那一步。</t>
  </si>
  <si>
    <t>С игроком такого уровня…</t>
  </si>
  <si>
    <t>Com uma jogadora dessa estatura, assim que um acordo é alcançado, você assina o contrato o mais rápido possível. Seria ótimo se pudéssemos contar com ela por mais tempo, mas isso ainda não está em pauta.</t>
  </si>
  <si>
    <t>ITW3_Q10_R2_2_M</t>
  </si>
  <si>
    <t>With a player of this stature, as soon as an agreement is reached, you sign the contract as fast as you can. It would be great if we could count on him for longer, but that’s not on the table yet.</t>
  </si>
  <si>
    <t>Avec un joueur de ce calibre, dès qu’il y a un accord, on signe le contrat aussi vite que possible, ce serait génial de pouvoir compter sur lui plus longtemps mais ce n’est pas encore le sujet.</t>
  </si>
  <si>
    <t>Bei einem solchen Spieler unterschreibt man den Vertrag so schnell wie möglich, wenn man sich geeinigt hat. Es wäre toll, wenn wir länger auf ihn zählen könnten, aber das steht aktuell noch nicht zur Debatte.</t>
  </si>
  <si>
    <t>Con un tenista de esta talla, en cuanto llegas a un acuerdo firmas el contrato lo antes posible. Sería genial si pudiéramos contar con él más tiempo, pero eso sigue sobre la mesa.</t>
  </si>
  <si>
    <t>Con un giocatore di questo calibro, appena viene raggiunto un accordo, firmi il contratto il più velocemente possibile. Sarebbe bello se potessimo contare su di lui più a lungo, ma non è ancora sul tavolo.</t>
  </si>
  <si>
    <t>像他这种级别的球员，只要达成协议，就该立刻签约。要是能长久留下他当然更好，但目前还没谈到那一步。</t>
  </si>
  <si>
    <t>Com um jogador dessa estatura, assim que um acordo é alcançado, você assina o contrato o mais rápido possível. Seria ótimo se pudéssemos contar com ele por mais tempo, mas isso ainda não está em pauta.</t>
  </si>
  <si>
    <t>ITW3_Q10_R3_1_F</t>
  </si>
  <si>
    <t>It would have been irresponsible for us to sign her for any longer. If a better player is suddenly up for grabs, we need to have a spot to offer her.</t>
  </si>
  <si>
    <t>Nous ne pouvions pas nous permettre de la signer plus longtemps, si un meilleur joueur est disponible rapidement il nous faut lui offrir de la place.</t>
  </si>
  <si>
    <t>Es wäre unverantwortlich von uns gewesen, ihr einen längeren Vertrag zu geben. Wenn plötzlich eine bessere Spielerin verfügbar ist, brauchen wir einen Platz für sie.</t>
  </si>
  <si>
    <t>Habría sido una irresponsabilidad por nuestra parte ficharla por más tiempo. Si de repente nos surge una tenista mejor, hemos de tener un puesto para ofrecerle.</t>
  </si>
  <si>
    <t>Sarebbe stato irresponsabile da parte nostra farle un contratto più lungo. Se la giocatrice migliore è improvvisamente disponibile, dobbiamo avere un posto da offrirgli.</t>
  </si>
  <si>
    <t>签更长的合同对我们来说是不负责任的。万一有更优秀的球员突然出现，我们需要有空余名额。</t>
  </si>
  <si>
    <t>Было бы безответственно подписывать её на более долгий срок…</t>
  </si>
  <si>
    <t>Teria sido irresponsável da nossa parte contratá-la por mais tempo. Se uma jogadora melhor ficar disponível de repente, precisamos ter um espaço para oferecê-la.</t>
  </si>
  <si>
    <t>ITW3_Q10_R3_1_M</t>
  </si>
  <si>
    <t>It would have been irresponsible for us to sign him for any longer. If a better player is suddenly up for grabs, we need to have a spot to offer him.</t>
  </si>
  <si>
    <t>Nous ne pouvions pas nous permettre de le signer plus longtemps, si un meilleur joueur est disponible rapidement il nous faut lui offrir de la place.</t>
  </si>
  <si>
    <t>Es wäre unverantwortlich von uns gewesen, ihm einen längeren Vertrag zu geben. Wenn plötzlich ein besserer Spieler verfügbar ist, brauchen wir einen Platz für ihn.</t>
  </si>
  <si>
    <t>Habría sido una irresponsabilidad por nuestra parte ficharlo por más tiempo. Si de repente nos surge un tenista mejor, hemos de tener un puesto para ofrecerle.</t>
  </si>
  <si>
    <t>Sarebbe stato irresponsabile da parte nostra fargli un contratto più lungo. Se un giocatore migliore è improvvisamente disponibile, dobbiamo avere un posto da offrirgli.</t>
  </si>
  <si>
    <t>Было бы безответственно подписывать его на более долгий срок…</t>
  </si>
  <si>
    <t>Teria sido irresponsável da nossa parte contratá-lo por mais tempo. Se um jogador melhor ficar disponível de repente, precisamos ter um espaço para oferecê-lo.</t>
  </si>
  <si>
    <t>ITW3_Q10_R3_2_F</t>
  </si>
  <si>
    <t>Simply because this relationship isn’t necessarily going to last. If it works, that’s great, but we have to have the possibility to recruit a new player soon.</t>
  </si>
  <si>
    <t>Simplement parce que cette relation n’est pas forcément amenée à durer, si cela fonctionne tant mieux mais il faut nous garder la possibilité de recruter un nouveau joueur bientôt.</t>
  </si>
  <si>
    <t>Das liegt einfach daran, dass diese Zusammenarbeit nicht zwingend lange anhalten wird. Wenn es klappt, ist das toll, aber wenn nicht, haben wir schnell die Möglichkeit, eine neue Spielerin zu rekrutieren.</t>
  </si>
  <si>
    <t>Simplemente, porque esta relación no tiene por qué durar. Si funciona, genial, pero debemos tener la posibilidad de hacer otro fichaje pronto.</t>
  </si>
  <si>
    <t>Semplicemente perché questa rapporto potrebbe non durare. Se funziona, è fantastico, ma dobbiamo avere presto la possibilità di ingaggiare un nuovo giocatore.</t>
  </si>
  <si>
    <t>很简单，因为这段合作未必能长久。如果合作顺利，那当然最好；但我们也得保留余地，以便随时引进新球员。</t>
  </si>
  <si>
    <t>Просто потому, что этот союз необязательно окажется долгосрочным…</t>
  </si>
  <si>
    <t>Simplesmente porque este relacionamento não vai durar necessariamente. Se funcionar, ótimo, mas temos que ter a possibilidade de recrutar uma nova jogadora em breve.</t>
  </si>
  <si>
    <t>ITW3_Q10_R3_2_M</t>
  </si>
  <si>
    <t>Das liegt einfach daran, dass diese Zusammenarbeit nicht zwingend lange anhalten wird. Wenn es klappt, ist das toll, aber wenn nicht, haben wir schnell die Möglichkeit, einen neuen Spieler zu rekrutieren.</t>
  </si>
  <si>
    <t>Simplesmente porque este relacionamento não vai durar necessariamente. Se funcionar, ótimo, mas temos que ter a possibilidade de recrutar um novo jogador em breve.</t>
  </si>
  <si>
    <t>ITW3_Q10_R4_1_F</t>
  </si>
  <si>
    <t>We needed to sign a new player. {[VAR_TM_FIRSTNAME]} is not at the same calibre as the academy though, so she won’t be staying once her contract is up.</t>
  </si>
  <si>
    <t>Il nous fallait signer un nouveau joueur, {[VAR_TM_FIRSTNAME]} n’est pas du calibre de l’académie, elle ne restera pas plus longtemps que son contrat.</t>
  </si>
  <si>
    <t>Wir mussten eine neue Spielerin unter Vertrag nehmen. {[VAR_TM_FIRSTNAME]} hat aber nicht das Niveau der Spielerinnen, die wir normalerweise für die Akademie verpflichten, deshalb wird sie nicht bleiben, wenn ihr Vertrag ausgelaufen ist.</t>
  </si>
  <si>
    <t>Necesitábamos fichar a alguien. No obstante, {[VAR_TM_FIRSTNAME]} no está al nivel de la escuela, por lo que no se quedará con nosotros una vez que termine su contrato.</t>
  </si>
  <si>
    <t>Avevamo bisogno di ingaggiare una nuova giocatrice. {[VAR_TM_FIRSTNAME]} non è dello stesso calibro dell'accademia, quindi non rimarrà una volta scaduto il suo contratto.</t>
  </si>
  <si>
    <t>我们确实需要签一名新球员。不过{[VAR_TM_FIRSTNAME]}的实力还没达到学院的平均水准，所以合同到期后她不会留下。</t>
  </si>
  <si>
    <t>Нам нужна была новая игрокиня…</t>
  </si>
  <si>
    <t>Precisávamos contratar uma nova jogadora. {[VAR_TM_FIRSTNAME]} não está no mesmo nível da academia, então ela não ficará após o término do contrato.</t>
  </si>
  <si>
    <t>ITW3_Q10_R4_1_M</t>
  </si>
  <si>
    <t>We needed to sign a new player. {[VAR_TM_FIRSTNAME]} is not at the same calibre as the academy though, so he won’t be staying once his contract is up.</t>
  </si>
  <si>
    <t>Il nous fallait signer un nouveau joueur, {[VAR_TM_FIRSTNAME]} n’est pas du calibre de l’académie, il ne restera pas plus longtemps que son contrat.</t>
  </si>
  <si>
    <t>Wir mussten einen neuen Spieler unter Vertrag nehmen. {[VAR_TM_FIRSTNAME]} hat aber nicht das Niveau der Spieler, die wir normalerweise für die Akademie verpflichten, deshalb wird er nicht bleiben, wenn sein Vertrag ausgelaufen ist.</t>
  </si>
  <si>
    <t>Avevamo bisogno di ingaggiare un nuovo giocatore. {[VAR_TM_FIRSTNAME]} non è dello stesso calibro dell'accademia, quindi non rimarrà una volta scaduto il suo contratto.</t>
  </si>
  <si>
    <t>我们确实需要签一名新球员。不过{[VAR_TM_FIRSTNAME]}的实力还没达到学院的平均水准，所以合同到期后他不会留下。</t>
  </si>
  <si>
    <t>Нам нужен был новый игрок…</t>
  </si>
  <si>
    <t>Precisávamos contratar um novo jogador. {[VAR_TM_FIRSTNAME]} não está no mesmo nível da academia, então ele não ficará após o término do contrato.</t>
  </si>
  <si>
    <t>ITW3_Q10_R4_2_F</t>
  </si>
  <si>
    <t>We wanted to complete our squad, but {[VAR_TM_FIRSTNAME]} was the only player available. This relationship isn’t for the long term.</t>
  </si>
  <si>
    <t>Nous voulions remplir l’effectif mais {[VAR_TM_FIRSTNAME]} était la seule joueuse disponible, cette relation n’est pas amenée à durer.</t>
  </si>
  <si>
    <t>Wir wollten unser Team vervollständigen, aber es war nur {[VAR_TM_FIRSTNAME]} verfügbar. Diese Zusammenarbeit wird nicht langfristig sein.</t>
  </si>
  <si>
    <t>Queríamos completar nuestro equipo y {[VAR_TM_FIRSTNAME]} era el único fichaje disponible. Nuestra relación no es a largo plazo.</t>
  </si>
  <si>
    <t>Volevamo completare la nostra rosa, ma {[VAR_TM_FIRSTNAME]} era l'unica giocatrice disponibile. Questa relazione non è a lungo termine.</t>
  </si>
  <si>
    <t>我们只是想补齐阵容，而{[VAR_TM_FIRSTNAME]}是当时唯一能签下的球员。这段合作不会持续太久。</t>
  </si>
  <si>
    <t>Мы хотели укомплектовать состав…</t>
  </si>
  <si>
    <t>Queríamos completar nosso elenco, mas {[VAR_TM_FIRSTNAME]} era a única jogadora disponível. Este relacionamento não é para o longo prazo.</t>
  </si>
  <si>
    <t>ITW3_Q10_R4_2_M</t>
  </si>
  <si>
    <t>Nous voulions remplir l’effectif mais {[VAR_TM_FIRSTNAME]} était le seul joueur disponible, cette relation n’est pas amenée à durer.</t>
  </si>
  <si>
    <t>Volevamo completare la nostra rosa, ma {[VAR_TM_FIRSTNAME]} era l'unico giocatore disponibile. Questa relazione non è a lungo termine.</t>
  </si>
  <si>
    <t>Queríamos completar nosso elenco, mas {[VAR_TM_FIRSTNAME]} era o único jogador disponível. Este relacionamento não é para o longo prazo.</t>
  </si>
  <si>
    <t>ITW3_Q11_F</t>
  </si>
  <si>
    <t>{[VAR_TM_FULLNAME]} is one of the biggest up-and-comers in the world of tennis. Will you be looking after her personally?</t>
  </si>
  <si>
    <t>{[VAR_TM_FULLNAME]} ist eine der aufstrebendsten Spielerinnen in der Welt des Tennis. Werden Sie sich persönlich um sie kümmern?</t>
  </si>
  <si>
    <t>{[VAR_TM_FIRSTNAME]} es una de las tenistas más prometedoras en el mundo del tenis. ¿Vas a ocuparte tú de ella personalmente?</t>
  </si>
  <si>
    <t>{[VAR_TM_FULLNAME]} è una delle più promettenti nel mondo del tennis. Si occuperà di lei personalmente?</t>
  </si>
  <si>
    <t>{[VAR_TM_FULLNAME]}是网坛最炙手可热的新星之一。您会亲自指导她吗？</t>
  </si>
  <si>
    <t>{[VAR_TM_FULLNAME]} — одна из самых перспективных теннисисток. Будете ли вы лично курировать её развитие?</t>
  </si>
  <si>
    <t>{[VAR_TM_FULLNAME]} é uma das maiores promessas do mundo do tênis. Você vai cuidar dela pessoalmente?</t>
  </si>
  <si>
    <t>ITW3_Q11_F_1</t>
  </si>
  <si>
    <t>{[VAR_TM_FULLNAME]} est l’une des pépites du tennis mondial, allez-vous vous en occuper personnellement ?</t>
  </si>
  <si>
    <t>ITW3_Q11_F_2</t>
  </si>
  <si>
    <t>En tant que pépite mondiale, {[VAR_TM_FULLNAME]} sera-t-elle sous votre supervision directe ?</t>
  </si>
  <si>
    <t>ITW3_Q11_F_3</t>
  </si>
  <si>
    <t>Avez-vous l’intention de vous occuper vous-même de {[VAR_TM_FULLNAME]} ? Un vrai diamant brut...</t>
  </si>
  <si>
    <t>ITW3_Q11_M</t>
  </si>
  <si>
    <t>{[VAR_TM_FULLNAME]} is one of the biggest up-and-comers in the world of tennis. Will you be looking after him personally?</t>
  </si>
  <si>
    <t>{[VAR_TM_FULLNAME]} ist einer der aufstrebendsten Spieler in der Welt des Tennis. Werden Sie sich persönlich um ihn kümmern?</t>
  </si>
  <si>
    <t>{[VAR_TM_FIRSTNAME]} es uno de los tenistas más prometedores en el mundo del tenis. ¿Vas a ocuparte tú de él personalmente?</t>
  </si>
  <si>
    <t>{[VAR_TM_FULLNAME]} è uno delle più promettenti nel mondo del tennis. Si occuperà di lui personalmente?</t>
  </si>
  <si>
    <t>{[VAR_TM_FULLNAME]}是网坛最炙手可热的新星之一。您会亲自指导他吗？</t>
  </si>
  <si>
    <t>{[VAR_TM_FULLNAME]} — один из самых перспективных теннисистов. Будете ли вы лично курировать его развитие?</t>
  </si>
  <si>
    <t>{[VAR_TM_FULLNAME]} é uma das maiores promessas do mundo do tênis. Você vai cuidar dele pessoalmente?</t>
  </si>
  <si>
    <t>ITW3_Q11_M_1</t>
  </si>
  <si>
    <t>ITW3_Q11_M_2</t>
  </si>
  <si>
    <t>ITW3_Q11_M_3</t>
  </si>
  <si>
    <t>ITW3_Q11_R1_1_F</t>
  </si>
  <si>
    <t>Absolutely! It’s my job to guide her all the way to the top!</t>
  </si>
  <si>
    <t>Bien sûr, c’est mon rôle de l’emmener au sommet !</t>
  </si>
  <si>
    <t>Absolut! Es ist meine Aufgabe, sie bis an die Weltspitze zu führen!</t>
  </si>
  <si>
    <t>¡Desde luego! ¡Mi trabajo será guiarla hasta la cima!</t>
  </si>
  <si>
    <t>Assolutamente! Il mio lavoro è guidarla fino in cima!</t>
  </si>
  <si>
    <t>当然！把她带到顶峰是我的职责！</t>
  </si>
  <si>
    <t>Разумеется! Моя задача — довести её до вершины!</t>
  </si>
  <si>
    <t>Com certeza! É meu trabalho guiá-la até o topo!</t>
  </si>
  <si>
    <t>ITW3_Q11_R1_1_M</t>
  </si>
  <si>
    <t>Absolutely! It’s my job to guide him all the way to the top!</t>
  </si>
  <si>
    <t>Absolut! Es ist meine Aufgabe, ihn bis an die Weltspitze zu führen!</t>
  </si>
  <si>
    <t>¡Desde luego! ¡Mi trabajo será guiarlo hasta la cima!</t>
  </si>
  <si>
    <t>Assolutamente! Il mio lavoro è guidarlo fino in cima!</t>
  </si>
  <si>
    <t>当然！把他带到顶峰是我的职责！</t>
  </si>
  <si>
    <t>Разумеется! Моя задача — довести его до вершины!</t>
  </si>
  <si>
    <t>Com certeza! É meu trabalho guiá-lo até o topo!</t>
  </si>
  <si>
    <t>ITW3_Q11_R1_2_F</t>
  </si>
  <si>
    <t>Obviously, that’s why we recruited her.</t>
  </si>
  <si>
    <t>Evidemment, c’est pour ça que nous l’avons recruté.</t>
  </si>
  <si>
    <t>Selbstverständlich, deswegen haben wir sie verpflichtet.</t>
  </si>
  <si>
    <t>Obviamente, para eso la hemos fichado.</t>
  </si>
  <si>
    <t>Ovviamente, è per questo che l'abbiamo ingaggiata.</t>
  </si>
  <si>
    <t>显然，这正是我们签下她的原因。</t>
  </si>
  <si>
    <t>Естественно, именно поэтому мы её и подписали.</t>
  </si>
  <si>
    <t>Obviamente, é por isso que a recrutamos.</t>
  </si>
  <si>
    <t>ITW3_Q11_R1_2_M</t>
  </si>
  <si>
    <t>Obviously, that’s why we recruited him.</t>
  </si>
  <si>
    <t>Selbstverständlich, deswegen haben wir ihn verpflichtet.</t>
  </si>
  <si>
    <t>Obviamente, para eso lo hemos fichado.</t>
  </si>
  <si>
    <t>Ovviamente, è per questo che lo abbiamo ingaggiato.</t>
  </si>
  <si>
    <t>显然，这正是我们签下他的原因。</t>
  </si>
  <si>
    <t>Естественно, именно поэтому мы его и подписали.</t>
  </si>
  <si>
    <t>Obviamente, é por isso que o recrutamos.</t>
  </si>
  <si>
    <t>ITW3_Q11_R2_1_F</t>
  </si>
  <si>
    <t>That’s the plan as it stands currently, but if she would be better suited with someone else at the academy, I won’t protest.</t>
  </si>
  <si>
    <t>C’est le plan mais s’il y a une meilleure solution pour elle dans l’académie je ne suis pas fermé.</t>
  </si>
  <si>
    <t>Das ist der aktuelle Plan, aber wenn es eine andere Person an der Akademie gibt, die besser zu ihr passt, dann werde ich nicht im Weg stehen.</t>
  </si>
  <si>
    <t>Ese es el plan inicialmente, aunque si se adapta mejor a otra persona en la escuela, no voy a quejarme.</t>
  </si>
  <si>
    <t>Questo è il piano attualmente, ma se fosse più adatta con qualcun altro all'accademia, non protesterò.</t>
  </si>
  <si>
    <t>目前的计划是这样，但如果她与学院的其他教练更合拍，我也不会反对。</t>
  </si>
  <si>
    <t>Таков план, но если ей будет лучше с другим тренером…</t>
  </si>
  <si>
    <t>Esse é o plano atual, mas se ela se adaptar melhor a outra pessoa na academia, não vou protestar.</t>
  </si>
  <si>
    <t>ITW3_Q11_R2_1_M</t>
  </si>
  <si>
    <t>That’s the plan as it stands currently, but if he would be better suited with someone else at the academy, I won’t protest.</t>
  </si>
  <si>
    <t>C’est le plan mais s’il y a une meilleure solution pour lui dans l’académie je ne suis pas fermé.</t>
  </si>
  <si>
    <t>Das ist der aktuelle Plan, aber wenn es eine andere Person an der Akademie gibt, die besser zu ihm passt, dann werde ich nicht im Weg stehen.</t>
  </si>
  <si>
    <t>Questo è il piano attualmente, ma se fosse più adatto con qualcun altro all'accademia, non protesterò.</t>
  </si>
  <si>
    <t>目前的计划是这样，但如果他与学院的其他教练更合拍，我也不会反对。</t>
  </si>
  <si>
    <t>Таков план, но если ему будет лучше с другим тренером…</t>
  </si>
  <si>
    <t>Esse é o plano atual, mas se ele se adaptar melhor a outra pessoa na academia, não vou protestar.</t>
  </si>
  <si>
    <t>ITW3_Q11_R2_2_F</t>
  </si>
  <si>
    <t>That’s the plan. Now we have to see if we work well together.</t>
  </si>
  <si>
    <t>C’est ce qui est prévu, à voir si tout fonctionne bien entre nous.</t>
  </si>
  <si>
    <t>Das ist der Plan. Jetzt müssen wir sehen, ob wir gut zusammenarbeiten.</t>
  </si>
  <si>
    <t>Esa es la idea. Ahora tenemos que ver si trabajamos bien conjuntamente.</t>
  </si>
  <si>
    <t>Questo è il piano. Ora dobbiamo vedere se lavoriamo bene insieme.</t>
  </si>
  <si>
    <t>目前是这样计划的，但还得看看我们之间是否合拍。</t>
  </si>
  <si>
    <t>Таков план. Теперь нужно понять, насколько мы подходим друг другу.</t>
  </si>
  <si>
    <t>Esse é o plano. Agora temos que ver se trabalhamos bem juntas.</t>
  </si>
  <si>
    <t>ITW3_Q11_R2_2_M</t>
  </si>
  <si>
    <t>Esse é o plano. Agora temos que ver se trabalhamos bem juntos.</t>
  </si>
  <si>
    <t>ITW3_Q11_R3_1_F</t>
  </si>
  <si>
    <t>She stands zero chance of reaching the top of the tennis world without my direct guidance. There’s your answer.</t>
  </si>
  <si>
    <t>Elle n’a aucune chance d’atteindre le haut du tennis mondial si je ne le prends pas sous mon aile, donc vous avez votre réponse.</t>
  </si>
  <si>
    <t>Ohne meine Führung hat sie keine Chance, die Spitze der Tenniswelt zu erklimmen. Da haben Sie Ihre Antwort.</t>
  </si>
  <si>
    <t>No tiene ninguna posibilidad de llegar a la cima del mundo del tenis sin mi tutela directa. Ahí tienes tu respuesta.</t>
  </si>
  <si>
    <t>Non ha nessuna possibilità di raggiungere la vetta del tennis mondiale senza la mia guida diretta. Ecco la tua risposta.</t>
  </si>
  <si>
    <t>没有我的直接指导，她不可能登上网坛巅峰。答案就这么简单。</t>
  </si>
  <si>
    <t>У неё нет ни единого шанса добиться вершины без моего непосредственного руководства.</t>
  </si>
  <si>
    <t>Ela não tem chance nenhuma de chegar ao topo do mundo do tênis sem minha orientação direta. Aí está sua resposta.</t>
  </si>
  <si>
    <t>ITW3_Q11_R3_1_M</t>
  </si>
  <si>
    <t>He stands zero chance of reaching the top of the tennis world without my direct guidance. There’s your answer.</t>
  </si>
  <si>
    <t>Il n’a aucune chance d’atteindre le haut du tennis mondial si je ne le prends pas sous mon aile, donc vous avez votre réponse.</t>
  </si>
  <si>
    <t>Ohne meine Führung hat er keine Chance, die Spitze der Tenniswelt zu erklimmen. Da haben Sie Ihre Antwort.</t>
  </si>
  <si>
    <t>没有我的直接指导，他不可能登上网坛巅峰。答案就这么简单。</t>
  </si>
  <si>
    <t>У него нет ни единого шанса добиться вершины без моего непосредственного руководства.</t>
  </si>
  <si>
    <t>Ele não tem a menor chance de chegar ao topo do mundo do tênis sem minha orientação direta. Aí está sua resposta.</t>
  </si>
  <si>
    <t>ITW3_Q11_R3_2_F</t>
  </si>
  <si>
    <t>I’m the person who’s the best suited to take her all the way to the top, so that’s how we work.</t>
  </si>
  <si>
    <t>Je suis le plus en capacité de la mener tout en haut, alors c’est comme cela que nous fonctionnerons.</t>
  </si>
  <si>
    <t>Ich bin am besten dazu geeignet, sie an die Spitze zu führen, also werden wir es auch so machen.</t>
  </si>
  <si>
    <t>Soy la persona más adecuada para llevarla hasta la cima; así lo haremos.</t>
  </si>
  <si>
    <t>Sono la persona più adatta a portarla fino in cima, quindi è così che lavoriamo.</t>
  </si>
  <si>
    <t>我最适合带她走向顶峰——所以，这就是我们目前的安排。</t>
  </si>
  <si>
    <t>Я лучший человек для того, чтобы привести её к вершине, поэтому мы так и работаем.</t>
  </si>
  <si>
    <t>Eu sou a pessoa mais indicada para levá-la ao topo, então é assim que trabalhamos.</t>
  </si>
  <si>
    <t>ITW3_Q11_R3_2_M</t>
  </si>
  <si>
    <t>I’m the person who’s the best suited to take him all the way to the top, so that’s how we work.</t>
  </si>
  <si>
    <t>Je suis le plus en capacité de le mener tout en haut, alors c’est comme cela que nous fonctionnerons.</t>
  </si>
  <si>
    <t>Ich bin am besten dazu geeignet, ihn an die Spitze zu führen, also werden wir es auch so machen.</t>
  </si>
  <si>
    <t>Soy la persona más adecuada para llevarlo hasta la cima; así lo haremos.</t>
  </si>
  <si>
    <t>Sono la persona più adatta a portarlo fino in cima, quindi è così che lavoriamo.</t>
  </si>
  <si>
    <t>我最适合带他走向顶峰——所以，这就是我们目前的安排。</t>
  </si>
  <si>
    <t>Я лучший человек для того, чтобы привести его к вершине, поэтому мы так и работаем.</t>
  </si>
  <si>
    <t>Eu sou a pessoa mais indicada para levá-lo ao topo, então é assim que trabalhamos.</t>
  </si>
  <si>
    <t>ITW3_Q11_R4_1_F</t>
  </si>
  <si>
    <t>She needs to progress at her own pace, so at the start she’ll be training with another coach as I manage the players whose careers are currently at their peaks.</t>
  </si>
  <si>
    <t>Au début, elle sera accompagnée par un autre coach pendant que je gère les joueurs au pic de leur carrière, il lui faut une progression à son rythme.</t>
  </si>
  <si>
    <t>Sie muss in ihrem eigenen Tempo Fortschritte machen, also wird sie zu Beginn mit einem anderen Trainer trainieren, während ich mich um die Spieler und Spielerinnen kümmere, deren Karrieren sich aktuell auf dem Höhepunkt befinden.</t>
  </si>
  <si>
    <t>Necesita progresar a su propio ritmo, por lo que al principio trabajará con otro entrenador mientras yo dirijo a los tenistas cuyas carreras están actualmente en su mejor momento.</t>
  </si>
  <si>
    <t>Ha bisogno di progredire al suo ritmo, quindi all'inizio si allenerà con un altro allenatore mentre gestisco i giocatori le cui carriere sono attualmente ai massimi livelli.</t>
  </si>
  <si>
    <t>她需要按自己的节奏进步。初期她会由另一位教练指导，而我将专注于那些正值巅峰期的球员。</t>
  </si>
  <si>
    <t>Ей нужно прогрессировать в своём темпе, поэтому сначала она будет тренироваться с другим тренером.</t>
  </si>
  <si>
    <t>Ela precisa progredir no seu próprio ritmo, então no início ela estará treinando com outro técnico enquanto eu gerencio os jogadores cujas carreiras estão atualmente no auge.</t>
  </si>
  <si>
    <t>ITW3_Q11_R4_1_M</t>
  </si>
  <si>
    <t>He needs to progress at his own pace, so at the start he’ll be training with another coach as I manage the players whose careers are currently at their peaks.</t>
  </si>
  <si>
    <t>Au début, il sera accompagné par un autre coach pendant que je gère les joueurs au pic de leur carrière, il lui faut une progression à son rythme.</t>
  </si>
  <si>
    <t>Er muss in seinem eigenen Tempo Fortschritte machen, also wird er zu Beginn mit einem anderen Trainer trainieren, während ich mich um die Spieler und Spielerinnen kümmere, deren Karrieren sich aktuell auf dem Höhepunkt befinden.</t>
  </si>
  <si>
    <t>他需要按自己的节奏进步。初期他会由另一位教练指导，而我将专注于那些正值巅峰期的球员。</t>
  </si>
  <si>
    <t>Ему нужно прогрессировать в своём темпе, поэтому сначала он будет тренироваться с другим тренером.</t>
  </si>
  <si>
    <t>Ele precisa progredir no seu próprio ritmo, então no início ele estará treinando com outro técnico enquanto eu gerencio os jogadores cujas carreiras estão atualmente no auge.</t>
  </si>
  <si>
    <t>ITW3_Q11_R4_2_F</t>
  </si>
  <si>
    <t>She’ll be assigned a coach to start, while I coach the more experienced players in bigger tournaments.</t>
  </si>
  <si>
    <t>Un coach lui sera assigné pour commencer pendant que j’accompagnerai les joueurs confirmés sur les plus grands tournois.</t>
  </si>
  <si>
    <t>Ihr wird zu Beginn ein anderer Trainer zugeteilt, während ich die erfahreneren Spieler und Spielerinnen in größeren Turnieren trainiere.</t>
  </si>
  <si>
    <t>Se le asignará un entrenador para empezar, mientras yo me ocupo de los tenistas más experimentados en torneos más importantes.</t>
  </si>
  <si>
    <t>Le verrà assegnato un allenatore per iniziare, mentre io alleno i giocatori più esperti nei tornei più grandi.</t>
  </si>
  <si>
    <t>她在起步时会配备一名教练，而我会在更重大的赛事中指导经验更丰富的球员。</t>
  </si>
  <si>
    <t>Ей назначат тренера, а я продолжу заниматься более опытными игроками.</t>
  </si>
  <si>
    <t>Ela será designada a um técnico para começar, enquanto eu treino os jogadores mais experientes em torneios maiores.</t>
  </si>
  <si>
    <t>ITW3_Q11_R4_2_M</t>
  </si>
  <si>
    <t>He’ll be assigned a coach to start, while I coach the more experienced players in bigger tournaments.</t>
  </si>
  <si>
    <t>Ihm wird zu Beginn ein anderer Trainer zugeteilt, während ich die erfahreneren Spieler und Spielerinnen in größeren Turnieren trainiere.</t>
  </si>
  <si>
    <t>Gli verrà assegnato un allenatore per iniziare, mentre io alleno i giocatori più esperti nei tornei più grandi.</t>
  </si>
  <si>
    <t>他在起步时会配备一名教练，而我会在更重大的赛事中指导经验更丰富的球员。</t>
  </si>
  <si>
    <t>Ему назначат тренера, а я продолжу заниматься более опытными игроками.</t>
  </si>
  <si>
    <t>Ele será designado a um técnico para começar, enquanto eu treino os jogadores mais experientes em torneios maiores.</t>
  </si>
  <si>
    <t>ITW3_Q2_F</t>
  </si>
  <si>
    <t>What does the academy hope to accomplish by recruiting this new player?</t>
  </si>
  <si>
    <t>Was erhofft sich die Akademie von der Verpflichtung des neuen Spielers?</t>
  </si>
  <si>
    <t>¿Qué espera lograr la escuela con este nuevo fichaje?</t>
  </si>
  <si>
    <t>Cosa spera di ottenere l'accademia ingaggiando questa nuova giocatrice?</t>
  </si>
  <si>
    <t>学院签下这位新球员的目标是什么？</t>
  </si>
  <si>
    <t>Чего академия надеется добиться, подписав этого нового игрока?</t>
  </si>
  <si>
    <t>O que a academia espera realizar ao recrutar esta nova jogadora?</t>
  </si>
  <si>
    <t>ITW3_Q2_F_1</t>
  </si>
  <si>
    <t>Quel est l'objectif de l'académie en recrutant cette nouvelle joueuse ?</t>
  </si>
  <si>
    <t>ITW3_Q2_F_2</t>
  </si>
  <si>
    <t>Quel but poursuivez-vous en intégrant cette nouvelle joueuse à l’académie ?</t>
  </si>
  <si>
    <t>ITW3_Q2_F_3</t>
  </si>
  <si>
    <t>Qu'est ce que vous visez avec cette joueuse ? On se le demande vraiment, éclairez-moi.</t>
  </si>
  <si>
    <t>ITW3_Q2_F_4</t>
  </si>
  <si>
    <t>Je ne comprends ce que vous cherchez à faire avec cette joueuse. Eclairez ma lanterne.</t>
  </si>
  <si>
    <t>ITW3_Q2_M</t>
  </si>
  <si>
    <t>Cosa spera di ottenere l'accademia ingaggiando questo nuovo giocatore?</t>
  </si>
  <si>
    <t>O que a academia espera realizar ao recrutar este novo jogador?</t>
  </si>
  <si>
    <t>ITW3_Q2_M_1</t>
  </si>
  <si>
    <t>Quel est l'objectif de l'académie en recrutant ce nouveau joueur ?</t>
  </si>
  <si>
    <t>ITW3_Q2_M_2</t>
  </si>
  <si>
    <t>Quel but poursuivez-vous en intégrant ce nouveau joueur à l’académie ?</t>
  </si>
  <si>
    <t>ITW3_Q2_M_3</t>
  </si>
  <si>
    <t>Qu'est ce que vous visez avec ce joueur ? On se le demande vraiment, éclairez-moi.</t>
  </si>
  <si>
    <t>ITW3_Q2_M_4</t>
  </si>
  <si>
    <t>Je ne comprends ce que vous cherchez à faire avec ce joueur. Eclairez ma lanterne.</t>
  </si>
  <si>
    <t>ITW3_Q2_R1_1_F</t>
  </si>
  <si>
    <t>Our goal is to continue building ourselves up as a real force, and this player can bring us a lot of visibility.</t>
  </si>
  <si>
    <t>L'objectif est de continuer de nous développer en tant que structure et cette joueuse peut nous apporter en visibilité.</t>
  </si>
  <si>
    <t>Unser Ziel ist es, uns auch weiterhin zu einer treibenden Kraft zu entwickeln, und diese Spielerin wird uns sehr viel Präsenz geben.</t>
  </si>
  <si>
    <t>Nuestro objetivo es seguir desarrollándonos, y este fichaje puede aportarnos mucha visibilidad.</t>
  </si>
  <si>
    <t>Il nostro obiettivo è continuare a costruirci come una vera potenza e questa giocatrice può darci molta visibilità.</t>
  </si>
  <si>
    <t>我们的目标是继续打造一支真正的劲旅，这位球员能为我们带来很高的曝光度。</t>
  </si>
  <si>
    <t>Наша цель — продолжать укреплять свои позиции, и эта спортсменка может принести нам большую узнаваемость.</t>
  </si>
  <si>
    <t>Nosso objetivo é continuar nos estabelecendo como uma força real, e esta jogadora pode nos trazer muita visibilidade.</t>
  </si>
  <si>
    <t>ITW3_Q2_R1_1_M</t>
  </si>
  <si>
    <t>L'objectif est de continuer de nous développer en tant que structure et ce joueur peut nous apporter en visibilité.</t>
  </si>
  <si>
    <t>Unser Ziel ist es, uns auch weiterhin zu einer treibenden Kraft zu entwickeln, und dieser Spieler wird uns sehr viel Präsenz geben.</t>
  </si>
  <si>
    <t>Il nostro obiettivo è continuare a costruirci come una vera potenza e questo giocatore può darci molta visibilità.</t>
  </si>
  <si>
    <t>Наша цель — продолжать укреплять свои позиции, и этот спортсмен может принести нам большую узнаваемость.</t>
  </si>
  <si>
    <t>Nosso objetivo é continuar nos estabelecendo como uma força real, e este jogador pode nos trazer muita visibilidade.</t>
  </si>
  <si>
    <t>ITW3_Q2_R1_2_F</t>
  </si>
  <si>
    <t>She's a player who gets a lot of attention. Having her with us will boost our reputation.</t>
  </si>
  <si>
    <t>C’est une joueuse qui fait beaucoup parler, l’avoir avec nous va être une aide précieuse pour nous faire connaître.</t>
  </si>
  <si>
    <t>Sie ist eine Spielerin, die sehr viel Aufmerksamkeit bekommt. Mit ihr im Team wird sich der Ruf der Akademie verbessern.</t>
  </si>
  <si>
    <t>Es una tenista que llama mucho la atención. Tenerla con nosotros aumentará nuestra reputación.</t>
  </si>
  <si>
    <t>È una giocatrice che riceve molta attenzione. Averla con noi aumenterà la nostra reputazione.</t>
  </si>
  <si>
    <t>她是一位备受关注的球员。她的加入将大大提升我们的知名度。</t>
  </si>
  <si>
    <t>Она привлекает большое внимание. Её приход повысит наш авторитет.</t>
  </si>
  <si>
    <t>Ela é uma jogadora que atrai muita atenção. Tê-la conosco impulsionará nossa reputação.</t>
  </si>
  <si>
    <t>ITW3_Q2_R1_2_M</t>
  </si>
  <si>
    <t>He's a player who gets a lot of attention. Having him with us will boost our reputation.</t>
  </si>
  <si>
    <t>C’est un joueur qui fait beaucoup parler, l’avoir avec nous va être une aide précieuse pour nous faire connaître.</t>
  </si>
  <si>
    <t>Er ist ein Spieler, der sehr viel Aufmerksamkeit bekommt. Mit ihm im Team wird sich der Ruf der Akademie verbessern.</t>
  </si>
  <si>
    <t>Es un tenista que llama mucho la atención. Tenerlo con nosotros aumentará nuestra reputación.</t>
  </si>
  <si>
    <t>È un giocatore che riceve molta attenzione. Averlo con noi aumenterà la nostra reputazione.</t>
  </si>
  <si>
    <t>他是一位备受关注的球员。他的加入将大大提升我们的知名度。</t>
  </si>
  <si>
    <t>Он привлекает большое внимание. Его приход повысит наш авторитет.</t>
  </si>
  <si>
    <t>Ele é um jogador que atrai muita atenção. Tê-lo conosco impulsionará nossa reputação.</t>
  </si>
  <si>
    <t>ITW3_Q2_R2_1_F</t>
  </si>
  <si>
    <t>We believe ourselves capable of utilizing and developing a player of this sort. This will be a real test for us.</t>
  </si>
  <si>
    <t>On pense être capable de travailler et faire progresser ce type de joueuse, c’est un vrai test pour nous.</t>
  </si>
  <si>
    <t>Wir glauben daran, dass wir eine solche Spielerin entwickeln können. Das wird ein echter Test für uns.</t>
  </si>
  <si>
    <t>Creemos que somos capaces de aprovechar y desarrollar un fichaje de este tipo. Va a suponer una auténtica prueba para nosotros.</t>
  </si>
  <si>
    <t>Crediamo di essere in grado di utilizzare e far crescere una giocatorice di questo tipo. Questo sarà un vero banco di prova per noi.</t>
  </si>
  <si>
    <t>我们相信自己有能力培养并激发这类球员的潜力。这对我们来说将是一场真正的考验。</t>
  </si>
  <si>
    <t>Мы уверены, что способны развить игрока такого уровня. Это станет для нас серьёзным испытанием.</t>
  </si>
  <si>
    <t>Acreditamos ser capazes de utilizar e desenvolver uma jogadora deste tipo. Este será um verdadeiro teste para nós.</t>
  </si>
  <si>
    <t>ITW3_Q2_R2_1_M</t>
  </si>
  <si>
    <t>On pense être capable de travailler et faire progresser ce type joueur, c’est un vrai test pour nous.</t>
  </si>
  <si>
    <t>Wir glauben daran, dass wir einen solchen Spieler entwickeln können. Das wird ein echter Test für uns.</t>
  </si>
  <si>
    <t>Crediamo di essere in grado di utilizzare e far crescere un giocatore di questo tipo. Questo sarà un vero banco di prova per noi.</t>
  </si>
  <si>
    <t>Acreditamos ser capazes de utilizar e desenvolver um jogador deste tipo. Este será um verdadeiro teste para nós.</t>
  </si>
  <si>
    <t>ITW3_Q2_R2_2_F</t>
  </si>
  <si>
    <t>She is the type of player who will help us to prove to everyone what we are capable of.</t>
  </si>
  <si>
    <t>C’est le type de joueur qui va nous servir à prouver au monde entier de quoi on est capable.</t>
  </si>
  <si>
    <t>Sie ist die Art Spielerin, die uns dabei helfen wird, allen zu beweisen, wozu wir in der Lage sind.</t>
  </si>
  <si>
    <t>Es el tipo de tenista que nos ayudará a demostrar a todos de lo que somos capaces.</t>
  </si>
  <si>
    <t>È il tipo di giocatrice che ci aiuterà a dimostrare a tutti di cosa siamo capaci.</t>
  </si>
  <si>
    <t>她是那种能让我们向所有人证明自身实力的球员。</t>
  </si>
  <si>
    <t>Она — тот тип игрока, который поможет всем увидеть, на что мы способны.</t>
  </si>
  <si>
    <t>Ela é o tipo de jogadora que nos ajudará a provar a todos do que somos capazes.</t>
  </si>
  <si>
    <t>ITW3_Q2_R2_2_M</t>
  </si>
  <si>
    <t>He is the type of player who will help us to prove to everyone what we are capable of.</t>
  </si>
  <si>
    <t>Er ist die Art Spieler, die uns dabei helfen wird, allen zu beweisen, wozu wir in der Lage sind.</t>
  </si>
  <si>
    <t>È il tipo di giocatore che ci aiuterà a dimostrare a tutti di cosa siamo capaci.</t>
  </si>
  <si>
    <t>他是那种能让我们向所有人证明自身实力的球员。</t>
  </si>
  <si>
    <t>Он — тот тип игрока, который поможет всем увидеть, на что мы способны.</t>
  </si>
  <si>
    <t>Ele é o tipo de jogador que nos ajudará a provar a todos do que somos capazes.</t>
  </si>
  <si>
    <t>ITW3_Q2_R3_1_F</t>
  </si>
  <si>
    <t>As you know, we’re a tennis academy. Players are a real necessity for us to do what it is we do, and it works well for us with her being a tennis player and all.</t>
  </si>
  <si>
    <t>Vous savez, on est une académie de tennis, on doit avoir des joueurs pour exercer notre métier et ça tombe bien elle est joueuse de tennis.</t>
  </si>
  <si>
    <t>Wie Sie wissen, sind wir eine Tennisakademie. Um das zu tun, was wir nun mal tun, brauchen wir Spieler, und sie ist eine Tennisspielerin, also passt das alles sehr gut.</t>
  </si>
  <si>
    <t>Como sabes, somos una escuela de tenis. Nos hacen falta tenistas para hacer lo que hacemos y ella es una tenista.</t>
  </si>
  <si>
    <t>Come sa, siamo un'accademia di tennis. I giocatori ci servono per fare quello che facciamo, e per noi va bene visto che è una tennista.</t>
  </si>
  <si>
    <t>你也知道，我们是一所网球学院。球员对我们至关重要，而她的加入恰好让一切更加契合。</t>
  </si>
  <si>
    <t>Как вы знаете, мы — теннисная академия. Игроки — необходимая часть нашей работы, и с ней всё складывается удачно.</t>
  </si>
  <si>
    <t>Como vocês sabem, somos uma academia de tênis. Jogadoras são uma necessidade real para fazermos o que fazemos, e funciona bem para nós com ela sendo uma jogadora de tênis e tudo mais.</t>
  </si>
  <si>
    <t>ITW3_Q2_R3_1_M</t>
  </si>
  <si>
    <t>As you know, we’re a tennis academy. Players are a real necessity for us to do what it is we do, and it works well for us with him being a tennis player and all.</t>
  </si>
  <si>
    <t>Vous savez, on est une académie de tennis, on doit avoir des joueurs pour exercer notre métier et ça tombe bien il est joueur de tennis.</t>
  </si>
  <si>
    <t>Wie Sie wissen, sind wir eine Tennisakademie. Um das zu tun, was wir nun mal tun, brauchen wir Spieler, und er ist ein Tennisspieler, also passt das alles sehr gut.</t>
  </si>
  <si>
    <t>Como sabes, somos una escuela de tenis. Nos hacen falta tenistas para hacer lo que hacemos y él es un tenista.</t>
  </si>
  <si>
    <t>你也知道，我们是一所网球学院。球员对我们至关重要，而他的加入恰好让一切更加契合。</t>
  </si>
  <si>
    <t>Как вы знаете, мы — теннисная академия. Игроки — необходимая часть нашей работы, и с ним всё складывается удачно.</t>
  </si>
  <si>
    <t>Como vocês sabem, somos uma academia de tênis. Jogadores são uma necessidade real para fazermos o que fazemos, e funciona bem para nós com ele sendo um jogador de tênis e tudo mais.</t>
  </si>
  <si>
    <t>ITW3_Q2_R3_2_F</t>
  </si>
  <si>
    <t>We wanted to try something new. Was it the right choice? Only time will tell.</t>
  </si>
  <si>
    <t>On souhaitait partir sur une nouvelle aventure, bon ou mauvais choix ? On verra par la suite.</t>
  </si>
  <si>
    <t>Wir wollten etwas Neues probieren. War das die richtige Wahl? Das wird man mit der Zeit sehen.</t>
  </si>
  <si>
    <t>Queríamos probar algo nuevo. ¿Fue la elección correcta? El tiempo lo dirá.</t>
  </si>
  <si>
    <t>Volevamo provare qualcosa di nuovo. È stata la scelta giusta? Lo dirà il tempo.</t>
  </si>
  <si>
    <t>我们想做一点新的尝试。这是正确的选择吗？唯有时间能证明。</t>
  </si>
  <si>
    <t>Мы хотели попробовать что-то новое. Был ли это правильный выбор? Покажет время.</t>
  </si>
  <si>
    <t>Queríamos tentar algo novo. Foi a escolha certa? Só o tempo dirá.</t>
  </si>
  <si>
    <t>ITW3_Q2_R3_2_M</t>
  </si>
  <si>
    <t>ITW3_Q2_R4_1_F</t>
  </si>
  <si>
    <t>We hope to forge a very strong bond with her and take her to the highest level.</t>
  </si>
  <si>
    <t>On veut créer un lien très fort avec elle et l’emmener au plus haut niveau.</t>
  </si>
  <si>
    <t>Wir hoffen, dass wir eine starke Bindung zu ihr aufbauen und sie auf das höchste Level bringen können.</t>
  </si>
  <si>
    <t>Esperamos forjar un vínculo muy fuerte con ella y llevarla al más alto nivel.</t>
  </si>
  <si>
    <t>Speriamo di creare un legame molto forte con lei e portarla ai massimi livelli.</t>
  </si>
  <si>
    <t>我们希望能与她建立牢固的合作关系，一起冲击更高的舞台。</t>
  </si>
  <si>
    <t>Мы надеемся создать с ней прочную связь и вывести её на высший уровень.</t>
  </si>
  <si>
    <t>Esperamos forjar um laço muito forte com ela e levá-la ao mais alto nível.</t>
  </si>
  <si>
    <t>ITW3_Q2_R4_1_M</t>
  </si>
  <si>
    <t>We hope to forge a very strong bond with him and take him to the highest level.</t>
  </si>
  <si>
    <t>On veut créer un lien très fort avec lui et l’emmener au plus haut niveau.</t>
  </si>
  <si>
    <t>Wir hoffen, dass wir eine starke Bindung zu ihm aufbauen und ihn auf das höchste Level bringen können.</t>
  </si>
  <si>
    <t>Esperamos forjar un vínculo muy fuerte con él y llevarlo al más alto nivel.</t>
  </si>
  <si>
    <t>Speriamo di creare un legame molto forte con lui e portarlo ai massimi livelli.</t>
  </si>
  <si>
    <t>我们希望能与他建立牢固的合作关系，一起冲击更高的舞台。</t>
  </si>
  <si>
    <t>Мы надеемся создать с ним прочную связь и вывести его на высший уровень.</t>
  </si>
  <si>
    <t>Esperamos forjar um laço muito forte com ele e levá-lo ao mais alto nível.</t>
  </si>
  <si>
    <t>ITW3_Q2_R4_2_F</t>
  </si>
  <si>
    <t>We want to show everyone that we have no limits. We’re ambitious, and we’re proving it with her recruitment.</t>
  </si>
  <si>
    <t>On souhaite montrer que nous n’avons pas de limite, on est ambitieux et on le prouve à travers son recrutement.</t>
  </si>
  <si>
    <t>Wir möchten allen zeigen, dass wir keine Limits haben. Wir sind sehr ambitioniert, und das zeigen wir mit ihrer Verpflichtung.</t>
  </si>
  <si>
    <t>Queremos demostrar a todo el mundo que no tenemos límites. Somos ambiciosos y ficharla es la confirmación de ello.</t>
  </si>
  <si>
    <t>Vogliamo dimostrare a tutti che non abbiamo limiti. Siamo ambiziosi e lo stiamo dimostrando con il suo reclutamento.</t>
  </si>
  <si>
    <t>我们想向所有人证明自己没有极限。我们有雄心，而她的加盟正是最好的证明。</t>
  </si>
  <si>
    <t>Мы хотим показать всем, что у нас нет границ. Мы амбициозны — и её подписание это доказывает.</t>
  </si>
  <si>
    <t>Queremos mostrar a todos que não temos limites. Somos ambiciosos e estamos provando isso com o recrutamento dela.</t>
  </si>
  <si>
    <t>ITW3_Q2_R4_2_M</t>
  </si>
  <si>
    <t>We want to show everyone that we have no limits. We’re ambitious, and we’re proving it with his recruitment.</t>
  </si>
  <si>
    <t>Wir möchten allen zeigen, dass wir keine Limits haben. Wir sind sehr ambitioniert, und das zeigen wir mit seiner Verpflichtung.</t>
  </si>
  <si>
    <t>Queremos demostrar a todo el mundo que no tenemos límites. Somos ambiciosos y ficharlo es la confirmación de ello.</t>
  </si>
  <si>
    <t>我们想向所有人证明自己没有极限。我们有雄心，而他的加盟正是最好的证明。</t>
  </si>
  <si>
    <t>Мы хотим показать всем, что у нас нет границ. Мы амбициозны — и его подписание это доказывает.</t>
  </si>
  <si>
    <t>Queremos mostrar a todos que não temos limites. Somos ambiciosos e estamos provando isso com o recrutamento dele.</t>
  </si>
  <si>
    <t>ITW3_Q3_F</t>
  </si>
  <si>
    <t>{[MEDIA/ITW3_Q2_F]}</t>
  </si>
  <si>
    <t>ITW3_Q3_M</t>
  </si>
  <si>
    <t>{[MEDIA/ITW3_Q2_M]}</t>
  </si>
  <si>
    <t>ITW3_Q3_R1_1_F</t>
  </si>
  <si>
    <t>Already, she stands among the very best, and we want to bring her even higher in the rankings and prove to the world that is something we’re capable of doing.</t>
  </si>
  <si>
    <t>Elle fait déjà parti des tout meilleurs, on veut l’amener plus haut dans le classement et prouver au monde entier qu’on est capable d’emmener au plus haut niveau.</t>
  </si>
  <si>
    <t>Sie ist jetzt schon eine der besten Spielerinnen. Unser Ziel ist es, sie zu verbessern, damit sie in der Rangliste noch weiter aufsteigt, und der Welt zu beweisen, dass das etwas ist, wozu wir in der Lage sind.</t>
  </si>
  <si>
    <t>Ya se encuentra entre las mejores, y queremos llevarla aún más arriba en la clasificación y demostrar al mundo que somos capaces de hacerlo.</t>
  </si>
  <si>
    <t>È già tra le migliori e vogliamo portarla ancora più in alto nelle classifiche e dimostrare al mondo che è qualcosa che siamo in grado di fare.</t>
  </si>
  <si>
    <t>她已经跻身顶尖选手之列，而我们要做的，就是帮助她更进一步，并向世界证明我们有这个能力。</t>
  </si>
  <si>
    <t>Она уже входит в число лучших, и мы хотим поднять её в рейтинге ещё выше и доказать всему миру, что мы способны на это.</t>
  </si>
  <si>
    <t>Ela já está entre as melhores, e queremos levá-la ainda mais alto no ranking e provar ao mundo que somos capazes de fazer isso.</t>
  </si>
  <si>
    <t>ITW3_Q3_R1_1_M</t>
  </si>
  <si>
    <t>Already, he stands among the very best, and we want to bring him even higher in the rankings and prove to the world that is something we’re capable of doing.</t>
  </si>
  <si>
    <t>Il fait déjà parti des tout meilleurs, on veut l’amener plus haut dans le classement et prouver au monde entier qu’on est capable d’emmener au plus haut niveau.</t>
  </si>
  <si>
    <t>Er ist jetzt schon einer der besten Spieler. Unser Ziel ist es, ihn zu verbessern, damit er in der Rangliste noch weiter aufsteigt, und der Welt zu beweisen, dass das etwas ist, wozu wir in der Lage sind.</t>
  </si>
  <si>
    <t>Ya se encuentra entre los mejores, y queremos llevarlo aún más arriba en la clasificación y demostrar al mundo que somos capaces de hacerlo.</t>
  </si>
  <si>
    <t>È già tra i migliori e vogliamo portarlo ancora più in alto nelle classifiche e dimostrare al mondo che è qualcosa che siamo in grado di fare.</t>
  </si>
  <si>
    <t>他已经跻身顶尖选手之列，而我们要做的，就是帮助他更进一步，并向世界证明我们有这个能力。</t>
  </si>
  <si>
    <t>Он уже входит в число лучших, и мы хотим поднять его в рейтинге ещё выше и доказать всему миру, что мы способны на это.</t>
  </si>
  <si>
    <t>Ele já está entre os melhores, e queremos levá-lo ainda mais alto no ranking e provar ao mundo que somos capazes de fazer isso.</t>
  </si>
  <si>
    <t>ITW3_Q3_R1_2_F</t>
  </si>
  <si>
    <t>We’ve been a training academy for a long time. We want to show everyone that we’re a performance academy, too.</t>
  </si>
  <si>
    <t>On a longtemps été une académie formatrice, on veut montrer qu’on est aussi une académie de performance</t>
  </si>
  <si>
    <t>Wir sind schon seit langer Zeit eine Trainingsakademie. Wir möchten allen zeigen, dass wir auch eine Leistungsakademie sind.</t>
  </si>
  <si>
    <t>Llevamos mucho tiempo como escuela de entrenamiento. Queremos demostrar a todo el mundo que también somos una escuela de rendimiento.</t>
  </si>
  <si>
    <t>Siamo un'accademia di formazione da molto tempo. Vogliamo dimostrare a tutti che anche noi siamo un'accademia di performance.</t>
  </si>
  <si>
    <t>我们一向以训练学院著称，现在我们想让所有人看到，我们同样是一所竞技学院。</t>
  </si>
  <si>
    <t>Мы долгое время были учебной академией. Теперь мы хотим показать всем, что мы также академия результатов.</t>
  </si>
  <si>
    <t>Somos uma academia de treinamento há muito tempo. Queremos mostrar a todos que também somos uma academia de performance.</t>
  </si>
  <si>
    <t>ITW3_Q3_R1_2_M</t>
  </si>
  <si>
    <t>ITW3_Q3_R2_1_F</t>
  </si>
  <si>
    <t>She’s a player with solid fundamentals. Our goal is to take her to the next level.</t>
  </si>
  <si>
    <t>C’est une joueuse avec une base solide, notre objectif est de franchir un cap.</t>
  </si>
  <si>
    <t>Sie ist eine Spielerin, die die Grundlagen gut beherrscht. Unser Ziel ist es, sie auf das nächste Niveau zu bringen.</t>
  </si>
  <si>
    <t>Es una tenista con sólidos fundamentos. Nuestro objetivo es conducirla al siguiente nivel.</t>
  </si>
  <si>
    <t>È una giocatrice con basi solide. Il nostro obiettivo è portarla al livello successivo.</t>
  </si>
  <si>
    <t>她的基本功很扎实，我们的目标是帮助她再上一个台阶。</t>
  </si>
  <si>
    <t>У неё крепкая база. Наша цель — вывести её на новый уровень.</t>
  </si>
  <si>
    <t>Ela é uma jogadora com fundamentos sólidos. Nosso objetivo é levá-la para o próximo nível.</t>
  </si>
  <si>
    <t>ITW3_Q3_R2_1_M</t>
  </si>
  <si>
    <t>He’s a player with solid fundamentals. Our goal is to take him to the next level.</t>
  </si>
  <si>
    <t>C’est un joueur avec une base solide, notre objectif est de franchir un cap.</t>
  </si>
  <si>
    <t>Er ist ein Spieler, der die Grundlagen gut beherrscht. Unser Ziel ist es, ihn auf das nächste Niveau zu bringen.</t>
  </si>
  <si>
    <t>Es un tenista con sólidos fundamentos. Nuestro objetivo es conducirlo al siguiente nivel.</t>
  </si>
  <si>
    <t>È un giocatore con basi solide. Il nostro obiettivo è portarlo al livello successivo.</t>
  </si>
  <si>
    <t>他的基本功很扎实，我们的目标是帮助他再上一个台阶。</t>
  </si>
  <si>
    <t>У него крепкая база. Наша цель — вывести его на новый уровень.</t>
  </si>
  <si>
    <t>Ele é um jogador com fundamentos sólidos. Nosso objetivo é levá-lo para o próximo nível.</t>
  </si>
  <si>
    <t>ITW3_Q3_R2_2_F</t>
  </si>
  <si>
    <t>She’s not your ordinary player. We want to grow and take things to the next level with her.</t>
  </si>
  <si>
    <t>Ce n’est pas un profil de joueuse courant, on souhaite grandir et apprendre du plus haut niveau avec elle.</t>
  </si>
  <si>
    <t>Sie ist keine gewöhnliche Spielerin. Wir möchten ihr dabei helfen, zu wachsen, und sie auf das nächste Niveau bringen.</t>
  </si>
  <si>
    <t>No es una tenista normal. Queremos que crezca y elevarla al siguiente nivel.</t>
  </si>
  <si>
    <t>Non è una normale giocatrice. Vogliamo crescere e portare le cose al livello successivo con lei.</t>
  </si>
  <si>
    <t>她不是普通的球员。我们想与她共同成长，迈向新的高度。</t>
  </si>
  <si>
    <t>Она не обычная спортсменка. Мы хотим расти вместе с ней и выйти на новый уровень.</t>
  </si>
  <si>
    <t>Ela não é uma jogadora comum. Queremos crescer e levar as coisas para o próximo nível com ela.</t>
  </si>
  <si>
    <t>ITW3_Q3_R2_2_M</t>
  </si>
  <si>
    <t>He’s not your ordinary player. We want to grow and take things to the next level with him.</t>
  </si>
  <si>
    <t>Ce n’est pas un profil de joueur courant, on souhaite grandir et apprendre du plus haut niveau avec lui.</t>
  </si>
  <si>
    <t>Er ist kein gewöhnlicher Spieler. Wir möchten ihm dabei helfen, zu wachsen, und ihn auf das nächste Niveau bringen.</t>
  </si>
  <si>
    <t>No es un tenista normal. Queremos que crezca y elevarlo al siguiente nivel.</t>
  </si>
  <si>
    <t>Non è un giocatore normale. Vogliamo crescere e portare le cose al livello successivo con lui.</t>
  </si>
  <si>
    <t>他不是普通的球员。我们想与他共同成长，迈向新的高度。</t>
  </si>
  <si>
    <t>Он не обычный спортсмен. Мы хотим расти вместе с ним и выйти на новый уровень.</t>
  </si>
  <si>
    <t>Ele não é um jogador comum. Queremos crescer e levar as coisas para o próximo nível com ele.</t>
  </si>
  <si>
    <t>ITW3_Q3_R3_1_F</t>
  </si>
  <si>
    <t>All this talk of goals and stats, it never ends with you guys. Stop and let us do our work in peace.</t>
  </si>
  <si>
    <t>Arrêtez de nous parler d’objectif, de chiffre sans arrêt. Laissez-nous travailler dans le calme</t>
  </si>
  <si>
    <t>Immer dieses Gerede über Ziele und Statistiken, das ist doch immer das gleiche bei Ihnen. Hören Sie bitte einfach damit auf und lassen Sie uns in Ruhe arbeiten.</t>
  </si>
  <si>
    <t>Con vosotros siempre andamos a vueltas con objetivos y estadísticas. Parad un poco y dejadnos hacer nuestro trabajo en paz.</t>
  </si>
  <si>
    <t>Tutto questo parlare di obiettivi e statistiche, non finisce mai con voi. Lasciateci fare il nostro lavoro in pace.</t>
  </si>
  <si>
    <t>你们这些人老是谈目标、谈数据，真是没完没了。能不能让我们安静做事？</t>
  </si>
  <si>
    <t>Все эти разговоры о целях и статистике… Вы никогда не прекращаете. Дайте нам спокойно работать.</t>
  </si>
  <si>
    <t>Tanta conversa sobre metas e estatísticas, nunca acaba com vocês. Parem e nos deixem fazer nosso trabalho em paz.</t>
  </si>
  <si>
    <t>ITW3_Q3_R3_1_M</t>
  </si>
  <si>
    <t>ITW3_Q3_R3_2_F</t>
  </si>
  <si>
    <t>Next question!</t>
  </si>
  <si>
    <t>Question suivante !</t>
  </si>
  <si>
    <t>Nächste Frage!</t>
  </si>
  <si>
    <t>¡Siguiente pregunta!</t>
  </si>
  <si>
    <t>Prossima domanda!</t>
  </si>
  <si>
    <t>下一个问题！</t>
  </si>
  <si>
    <t>Следующий вопрос!</t>
  </si>
  <si>
    <t>Próxima pergunta!</t>
  </si>
  <si>
    <t>ITW3_Q3_R3_2_M</t>
  </si>
  <si>
    <t>ITW3_Q4_F</t>
  </si>
  <si>
    <t>You aren’t one to bring just any player under your wing. What qualities does she possess that pushed you to recruit her?</t>
  </si>
  <si>
    <t>Sie verpflichten üblicherweise nicht einfach irgendeine beliebige Spielerin. Welche ihrer Qualitäten waren ausschlaggebend bei der Wahl der Spielerin?</t>
  </si>
  <si>
    <t>No eres de los que ponen cualquier tenista bajo su ala. ¿Qué cualidades posee ella para que te decidieses a ficharla?</t>
  </si>
  <si>
    <t>Non è uno che porta una giocatrice qualsiasi sotto la sua ala. Quali qualità possiede che l'hanno spinta a ingaggiarla?</t>
  </si>
  <si>
    <t>您可不是会随便招揽球员的人。她的哪些特质让您决定招募她？</t>
  </si>
  <si>
    <t>Вы не берёте под своё крыло первого встречного. Какие качества в ней убедили вас подписать её?</t>
  </si>
  <si>
    <t>Você não é de trazer qualquer jogadora para debaixo das suas asas. Que qualidades ela possui que o levaram a recrutá-la?</t>
  </si>
  <si>
    <t>ITW3_Q4_F_1</t>
  </si>
  <si>
    <t>Vous n’êtes pas du genre à prendre sous votre aile n’importe quelle joueuse, quelles ont été les qualités qui vous ont poussé à la recruter ?</t>
  </si>
  <si>
    <t>ITW3_Q4_F_2</t>
  </si>
  <si>
    <t>Je sais que vous faites des choix très réfléchis. Quelles qualités vous ont convaincu que {[VAR_TM_FULLNAME]} méritait votre confiance ?</t>
  </si>
  <si>
    <t>ITW3_Q4_F_3</t>
  </si>
  <si>
    <t>Pourquoi elle, spécifiquement ? Quelles qualités ont fait la différence ? Je sais que vous ne faites pas ce choix à la légère.</t>
  </si>
  <si>
    <t>ITW3_Q4_M</t>
  </si>
  <si>
    <t>You aren’t one to bring just any player under your wing. What qualities does he possess that pushed you to recruit him?</t>
  </si>
  <si>
    <t>Sie verpflichten üblicherweise nicht einfach irgendeinen beliebigen Spieler. Welche seiner Qualitäten waren ausschlaggebend für die Wahl des Spielers?</t>
  </si>
  <si>
    <t>No eres de los que ponen cualquier tenista bajo su ala. ¿Qué cualidades posee él para que te decidieses a ficharlo?</t>
  </si>
  <si>
    <t>Non è uno che porta un giocatore qualsiasi sotto la sua ala. Quali qualità possiede che l'hanno spinta a ingaggiarla?</t>
  </si>
  <si>
    <t>您可不是会随便招揽球员的人。他的哪些特质让您决定招募他？</t>
  </si>
  <si>
    <t>Вы не берёте под своё крыло первого встречного. Какие качества в нём убедили вас подписать его?</t>
  </si>
  <si>
    <t>Você não é de trazer qualquer jogador para debaixo das suas asas. Que qualidades ele possui que o levaram a recrutá-lo?</t>
  </si>
  <si>
    <t>ITW3_Q4_M_1</t>
  </si>
  <si>
    <t>Vous n’êtes pas du genre à prendre sous votre aile n’importe quel joueur, quelles ont été les qualités qui vous ont poussé à le recruter ?</t>
  </si>
  <si>
    <t>ITW3_Q4_M_2</t>
  </si>
  <si>
    <t>ITW3_Q4_M_3</t>
  </si>
  <si>
    <t>Pourquoi lui, spécifiquement ? Quelles qualités ont fait la différence ? Je sais que vous ne faites pas ce choix à la légère.</t>
  </si>
  <si>
    <t>ITW3_Q4_R1_1_F</t>
  </si>
  <si>
    <t>There are three key qualities that all great tennis players share: professionalism, a serious attitude, and a desire to win. And she possesses all three.</t>
  </si>
  <si>
    <t>Le professionnalisme, la combativité et le sérieux sont les clés pour devenir un bon joueur de tennis. Elle rassemble toute ces qualités.</t>
  </si>
  <si>
    <t>Es gibt drei Schlüsselqualitäten, die alle großen Tennisspieler besitzen: Professionalität, eine seriöse Einstellung und den Willen zum Sieg. Und sie besitzt alle drei.</t>
  </si>
  <si>
    <t>Todas las grandes tenistas comparten tres cualidades clave: profesionalidad, seriedad y deseo de ganar. Posee las tres.</t>
  </si>
  <si>
    <t>Ci sono tre qualità chiave che accomunano tutti i grandi tennisti: professionalità, atteggiamento serio e voglia di vincere. E lei le possiede tutte e tre.</t>
  </si>
  <si>
    <t>所有顶尖网球选手都具备三个关键特质：职业精神、认真态度和求胜欲望，而她三者兼备。</t>
  </si>
  <si>
    <t>У всех великих теннисистов есть три ключевых качества: профессионализм, серьёзность и стремление к победе. И у неё есть все три.</t>
  </si>
  <si>
    <t>Existem três qualidades essenciais que todas as grandes jogadoras de tênis compartilham: profissionalismo, uma atitude séria e o desejo de vencer. E ela possui as três.</t>
  </si>
  <si>
    <t>ITW3_Q4_R1_1_M</t>
  </si>
  <si>
    <t>There are three key qualities that all great tennis players share: professionalism, a serious attitude, and a desire to win. And he possesses all three.</t>
  </si>
  <si>
    <t>Le professionnalisme, la combativité et le sérieux sont les clés pour devenir un bon joueur de tennis. Il rassemble toute ces qualités.</t>
  </si>
  <si>
    <t>Es gibt drei Schlüsselqualitäten, die alle großen Tennisspieler besitzen: Professionalität, eine seriöse Einstellung und den Willen zum Sieg. Und er besitzt alle drei.</t>
  </si>
  <si>
    <t>Todos los grandes tenistas comparten tres cualidades clave: profesionalidad, seriedad y deseo de ganar. Posee las tres.</t>
  </si>
  <si>
    <t>Ci sono tre qualità chiave che accomunano tutti i grandi tennisti: professionalità, atteggiamento serio e voglia di vincere. E lui li possiede tutti e tre.</t>
  </si>
  <si>
    <t>所有顶尖网球选手都具备三个关键特质：职业精神、认真态度和求胜欲望，而他三者兼备。</t>
  </si>
  <si>
    <t>У всех великих теннисистов есть три ключевых качества: профессионализм, серьёзность и стремление к победе. И у него есть все три.</t>
  </si>
  <si>
    <t>Existem três qualidades essenciais que todos os grandes jogadores de tênis compartilham: profissionalismo, uma atitude séria e o desejo de vencer. E ele possui as três.</t>
  </si>
  <si>
    <t>ITW3_Q4_R1_2_F</t>
  </si>
  <si>
    <t>She’s a real fighter. We teach the value of winning, and with her that won’t be hard.</t>
  </si>
  <si>
    <t>C’est une vrai battante, on souhaite inculquer les valeurs de la gagne, avec elle ça ne sera pas difficile.</t>
  </si>
  <si>
    <t>Sie ist eine echte Kämpferin. Wir vermitteln den Wert des Gewinnens, und mit ihr wird das nicht schwer werden.</t>
  </si>
  <si>
    <t>Es una verdadera luchadora. Enseñamos el valor de ganar, y con ella eso no va a ser difícil.</t>
  </si>
  <si>
    <t>È una vera combattente. Insegniamo il valore della vittoria e con lei non sarà difficile.</t>
  </si>
  <si>
    <t>她是个真正的斗士。我们强调胜利的价值，而对她来说，这并不难。</t>
  </si>
  <si>
    <t>Она настоящий боец. Мы учим ценности победы, и с ней это будет несложно.</t>
  </si>
  <si>
    <t>Ela é uma verdadeira lutadora. Ensinamos o valor de vencer, e com ela isso não será difícil.</t>
  </si>
  <si>
    <t>ITW3_Q4_R1_2_M</t>
  </si>
  <si>
    <t>He’s a real fighter. We teach the value of winning, and with him that won’t be hard.</t>
  </si>
  <si>
    <t>C’est un vrai battant, on souhaite inculquer les valeurs de la gagne, avec lui ça ne sera pas difficile.</t>
  </si>
  <si>
    <t>Er ist ein echter Kämpfer. Wir vermitteln den Wert des Gewinnens, und mit ihm wird das nicht schwer werden.</t>
  </si>
  <si>
    <t>Es un verdadero luchador. Enseñamos el valor de ganar, y con él eso no va a ser difícil.</t>
  </si>
  <si>
    <t>È un vero combattente. Insegniamo il valore della vittoria e con lei non sarà difficile.</t>
  </si>
  <si>
    <t>他是个真正的斗士。我们强调胜利的价值，而对他来说，这并不难。</t>
  </si>
  <si>
    <t>Он настоящий боец. Мы учим ценности победы, и с ним это будет несложно.</t>
  </si>
  <si>
    <t>Ele é um verdadeiro lutador. Ensinamos o valor de vencer, e com ele isso não será difícil.</t>
  </si>
  <si>
    <t>ITW3_Q4_R2_1_F</t>
  </si>
  <si>
    <t>Everything is so straightforward with such an accomplished player. I’d wager this is one of the best moves of my career.</t>
  </si>
  <si>
    <t>Tout est tellement facile avec ce genre de joueuse accomplie. C’est probablement un des meilleurs coups de ma carrière.</t>
  </si>
  <si>
    <t>Mit so einer erfahrenen Spielerin ist alles recht unkompliziert. Ich würde sagen, dass das einer der besten Schachzüge meiner Karriere ist.</t>
  </si>
  <si>
    <t>Todo es muy fácil con tenistas que tengan aptitudes. Apuesto a que este es uno de los mejores movimientos de mi carrera.</t>
  </si>
  <si>
    <t>Tutto è così semplice con una giocatrice così esperta. Scommetto che questa è una delle migliori mosse della mia carriera.</t>
  </si>
  <si>
    <t>与实力如此出众的球员合作就是这么简单。我敢说这是我职业生涯中最精彩的一步棋。</t>
  </si>
  <si>
    <t>С такой опытной спортсменкой всё очень просто. Думаю, это одно из лучших решений в моей карьере.</t>
  </si>
  <si>
    <t>Tudo é tão direto com uma jogadora tão realizada. Apostaria que este é um dos melhores movimentos da minha carreira.</t>
  </si>
  <si>
    <t>ITW3_Q4_R2_1_M</t>
  </si>
  <si>
    <t>Tout est tellement facile avec ce genre de joueur accompli. C’est probablement un des meilleurs coups de ma carrière.</t>
  </si>
  <si>
    <t>Mit so einem erfahrenen Spieler ist alles recht unkompliziert. Ich würde sagen, dass das einer der besten Schachzüge meiner Karriere ist.</t>
  </si>
  <si>
    <t>Tutto è così semplice con un giocatore così esperto. Scommetto che questa è una delle migliori mosse della mia carriera.</t>
  </si>
  <si>
    <t>С таким опытным спортсменом всё очень просто. Думаю, это одно из лучших решений в моей карьере.</t>
  </si>
  <si>
    <t>Tudo é tão direto com um jogador tão realizado. Apostaria que este é um dos melhores movimentos da minha carreira.</t>
  </si>
  <si>
    <t>ITW3_Q4_R2_2_F</t>
  </si>
  <si>
    <t>I could talk about all her strengths for hours. It’d be quicker if you asked about her weaknesses!</t>
  </si>
  <si>
    <t>Je pourrais vous parler de ses qualités pendant des heures. Il faudrait plutôt chercher ses défauts !</t>
  </si>
  <si>
    <t>Ich könnte stundenlang über ihre Stärken sprechen. Es würde schneller gehen, wenn Sie mich nach ihren Schwächen gefragt hätten!</t>
  </si>
  <si>
    <t>Podría hablaros de sus puntos fuertes durante horas. ¡Sería más rápido si preguntaras por sus debilidades!</t>
  </si>
  <si>
    <t>Potrei parlare di tutti i suoi punti di forza per ore. Sarebbe più veloce se chiedesse dei suoi punti deboli!</t>
  </si>
  <si>
    <t>她的优点我能说上好几个小时。要是问她的缺点反倒能省点时间！</t>
  </si>
  <si>
    <t>О её достоинствах я могу говорить часами. Быстрее будет, если вы спросите о недостатках!</t>
  </si>
  <si>
    <t>Eu poderia falar sobre todas as qualidades dela por horas. Seria mais rápido se você perguntasse sobre as fraquezas dela!</t>
  </si>
  <si>
    <t>ITW3_Q4_R2_2_M</t>
  </si>
  <si>
    <t>I could talk about all his strengths for hours. It’d be quicker if you asked about his weaknesses!</t>
  </si>
  <si>
    <t>Ich könnte stundenlang über seine Stärken sprechen. Es würde schneller gehen, wenn Sie mich nach seinen Schwächen gefragt hätten!</t>
  </si>
  <si>
    <t>他的优点我能说上好几个小时。要是问他的缺点反倒能省点时间！</t>
  </si>
  <si>
    <t>О его достоинствах я могу говорить часами. Быстрее будет, если вы спросите о недостатках!</t>
  </si>
  <si>
    <t>Eu poderia falar sobre todas as qualidades dele por horas. Seria mais rápido se você perguntasse sobre as fraquezas dele!</t>
  </si>
  <si>
    <t>ITW3_Q4_R3_1_F</t>
  </si>
  <si>
    <t>For right now, she has the fundamentals. We can talk about her qualities once I’ve trained her.</t>
  </si>
  <si>
    <t>Aujourd’hui, elle a quelques bases. On pourra parler de qualité quand je l’aurai entrainé.</t>
  </si>
  <si>
    <t>Aktuell beherrscht sie alle Grundlagen. Wir können über ihre Qualitäten reden, wenn ich sie trainiert habe.</t>
  </si>
  <si>
    <t>De momento, tiene lo fundamental. Podremos hablar de sus cualidades una vez que la haya entrenado.</t>
  </si>
  <si>
    <t>Per ora ha le basi. Potremo parlare delle sue qualità una volta che l'avrò allenata.</t>
  </si>
  <si>
    <t>目前她已经掌握了基本功。等我训练过她之后，我们再谈她的特点。</t>
  </si>
  <si>
    <t>Пока что у неё есть только база. О её качествах поговорим, когда я с ней поработаю.</t>
  </si>
  <si>
    <t>Por enquanto, ela tem os fundamentos. Podemos falar sobre suas qualidades depois que eu a treinar.</t>
  </si>
  <si>
    <t>ITW3_Q4_R3_1_M</t>
  </si>
  <si>
    <t>For right now, he has the fundamentals. We can talk about his qualities once I’ve trained him.</t>
  </si>
  <si>
    <t>Aujourd’hui, il a quelques bases. On pourra parler de qualité quand je l’aurai entrainé.</t>
  </si>
  <si>
    <t>Aktuell beherrscht er alle Grundlagen. Wir können über seine Qualitäten reden, wenn ich ihn trainiert habe.</t>
  </si>
  <si>
    <t>De momento, tiene lo fundamental. Podremos hablar de sus cualidades una vez que lo haya entrenado.</t>
  </si>
  <si>
    <t>Per ora ha le basi. Possiamo parlare delle sue qualità una volta che lo avrò allenato.</t>
  </si>
  <si>
    <t>目前他已经掌握了基本功。等我训练过他之后，我们再谈他的特点。</t>
  </si>
  <si>
    <t>Пока что у него есть только база. О его качествах поговорим, когда я с ним поработаю.</t>
  </si>
  <si>
    <t>Por enquanto, ele tem o básico. Podemos falar sobre as qualidades dele depois que eu treiná-lo.</t>
  </si>
  <si>
    <t>ITW3_Q4_R3_2_F</t>
  </si>
  <si>
    <t>There’s still a lot of work to be done with her. She’s got potential, but that’s not enough. She must be happy to be working with me.</t>
  </si>
  <si>
    <t>Tout est à façonner chez elle, elle a du potentiel mais ça ne fait pas tout. Elle doit être heureuse d’être à mes côtés.</t>
  </si>
  <si>
    <t>Es liegt noch eine Menge Arbeit vor ihr. Sie hat Potential, aber das reicht nicht. Sie kann sich glücklich schätzen, mit mir zu arbeiten.</t>
  </si>
  <si>
    <t>Todavía queda mucho trabajo por hacer con ella. Tiene potencial, pero eso no basta. Debe estar contenta de trabajar conmigo.</t>
  </si>
  <si>
    <t>C'è ancora molto lavoro da fare con lei. Ha del potenziale, ma non è abbastanza. Deve essere felice di lavorare con me.</t>
  </si>
  <si>
    <t>她还需要大量打磨。虽然潜力不错，但远远不够。最重要的是她得愿意和我一起努力。</t>
  </si>
  <si>
    <t>Нам ещё предстоит много работы. У неё есть потенциал, но этого мало. Она должна быть рада возможности работать со мной.</t>
  </si>
  <si>
    <t>Ainda há muito trabalho a ser feito com ela. Ela tem potencial, mas isso não é o suficiente. Ela tem que ficar feliz em trabalhar comigo.</t>
  </si>
  <si>
    <t>ITW3_Q4_R3_2_M</t>
  </si>
  <si>
    <t>There’s still a lot of work to be done with him. He’s got potential, but that’s not enough. He must be happy to be working with me.</t>
  </si>
  <si>
    <t>Tout est à façonner chez lui, il a du potentiel mais ça ne fait pas tout. Il doit être heureux d’être à mes côtés.</t>
  </si>
  <si>
    <t>Es liegt noch eine Menge Arbeit vor ihm. Er hat Potential, aber das reicht nicht. Er kann sich glücklich schätzen, mit mir zu arbeiten.</t>
  </si>
  <si>
    <t>Todavía queda mucho trabajo por hacer con él. Tiene potencial, pero eso no basta. Debe estar contento de trabajar conmigo.</t>
  </si>
  <si>
    <t>C'è ancora molto lavoro da fare con lui. Ha del potenziale, ma non è abbastanza. Deve essere felice di lavorare con me.</t>
  </si>
  <si>
    <t>他还需要大量打磨。虽然潜力不错，但远远不够。最重要的是他得愿意和我一起努力。</t>
  </si>
  <si>
    <t>Нам ещё предстоит много работы. У него есть потенциал, но этого мало. Он должен быть рад возможности работать со мной.</t>
  </si>
  <si>
    <t>Ainda há muito trabalho a ser feito com ele. Ele tem potencial, mas isso não é o suficiente. Ele tem que ficar feliz em trabalhar comigo.</t>
  </si>
  <si>
    <t>ITW3_Q4_R4_1_F</t>
  </si>
  <si>
    <t>She knows how to hold a racket, which isn’t a bad start!</t>
  </si>
  <si>
    <t>Elle sait tenir une raquette , c'est déjà pas mal!</t>
  </si>
  <si>
    <t>Sie weiß, wie man den Schläger hält, das ist schon mal ein guter Anfang!</t>
  </si>
  <si>
    <t>Sabe sostener una raqueta, ¡lo cual no es un mal comienzo!</t>
  </si>
  <si>
    <t>Sa come tenere una racchetta, il che non è un brutto inizio!</t>
  </si>
  <si>
    <t>至少她会握拍，这个起点不算太糟！</t>
  </si>
  <si>
    <t>Она умеет держать ракетку — уже неплохое начало!</t>
  </si>
  <si>
    <t>Ela sabe segurar uma raquete, o que não é um mau começo!</t>
  </si>
  <si>
    <t>ITW3_Q4_R4_1_M</t>
  </si>
  <si>
    <t>He knows how to hold a racket, which isn’t a bad start!</t>
  </si>
  <si>
    <t>Il sait tenir une raquette , c'est déjà pas mal!</t>
  </si>
  <si>
    <t>Er weiß, wie man den Schläger hält, das ist schon mal ein guter Anfang!</t>
  </si>
  <si>
    <t>至少他会握拍，这个起点不算太糟！</t>
  </si>
  <si>
    <t>Он умеет держать ракетку — уже неплохое начало!</t>
  </si>
  <si>
    <t>Ele sabe segurar uma raquete, o que não é um mau começo!</t>
  </si>
  <si>
    <t>ITW3_Q4_R4_2_F</t>
  </si>
  <si>
    <t>We had three interesting candidates. She won at rock paper scissors.</t>
  </si>
  <si>
    <t>On avait trois profils intéressants, elle a gagné le pierre feuille ciseau.</t>
  </si>
  <si>
    <t>Wir hatten drei interessante Kandidatinnen. Sie hat bei Schnick Schnack Schnuck gewonnen.</t>
  </si>
  <si>
    <t>Había tres candidatas interesantes: ella ganó a piedra, papel, tijera.</t>
  </si>
  <si>
    <t>Avevamo tre candidati interessanti. Ha vinto alla morra cinese.</t>
  </si>
  <si>
    <t>我们有三名不错的候选人。她是靠猜拳胜出的。</t>
  </si>
  <si>
    <t>У нас было три интересные кандидатки. Она победила в «камень-ножницы-бумага».</t>
  </si>
  <si>
    <t>Tivemos três candidatas interessantes. Ela ganhou no pedra, papel e tesoura.</t>
  </si>
  <si>
    <t>ITW3_Q4_R4_2_M</t>
  </si>
  <si>
    <t>We had three interesting candidates. He won at rock paper scissors.</t>
  </si>
  <si>
    <t>On avait trois profils intéressants, il a gagné le pierre feuille ciseau.</t>
  </si>
  <si>
    <t>Wir hatten drei interessante Kandidaten. Er hat bei Schnick Schnack Schnuck gewonnen.</t>
  </si>
  <si>
    <t>Había tres candidatos interesantes: él ganó a piedra, papel, tijera.</t>
  </si>
  <si>
    <t>我们有三名不错的候选人。他是靠猜拳胜出的。</t>
  </si>
  <si>
    <t>У нас было три интересных кандидата. Он победил в «камень-ножницы-бумага».</t>
  </si>
  <si>
    <t>Tivemos três candidatos interessantes. Ele ganhou no pedra, papel e tesoura.</t>
  </si>
  <si>
    <t>ITW3_Q5_F</t>
  </si>
  <si>
    <t>Are you hoping for a long-term collaboration with this player or something more short-term?</t>
  </si>
  <si>
    <t>Hoffen Sie bei dieser Spielerin auf eine langfristige oder eher eine kurzfristige Zusammenarbeit?</t>
  </si>
  <si>
    <t>¿Esperas una colaboración a largo plazo con este nuevo fichaje o más bien a corto plazo?</t>
  </si>
  <si>
    <t>Spera in una collaborazione a lungo termine con questa giocatrice o qualcosa di più a breve termine?</t>
  </si>
  <si>
    <t>您希望和这名选手建立长期合作关系，还是更倾向于短期合作？</t>
  </si>
  <si>
    <t>Рассчитываете ли вы на долгосрочное сотрудничество или на что-то краткосрочное?</t>
  </si>
  <si>
    <t>Você espera uma colaboração de longo prazo com esta jogadora ou algo mais de curto prazo?</t>
  </si>
  <si>
    <t>ITW3_Q5_F_1</t>
  </si>
  <si>
    <t>Souhaitez-vous une collaboration sur du court terme ou sur du long terme avec cette joueuse ?</t>
  </si>
  <si>
    <t>ITW3_Q5_F_2</t>
  </si>
  <si>
    <t>Quel horizon de travail privilégiez-vous avec elle ? Plutôt long ou court ?</t>
  </si>
  <si>
    <t>ITW3_Q5_F_3</t>
  </si>
  <si>
    <t>Votre partenariat avec cette joueuse s’inscrit-il dans la durée ? Ou êtes vous plutôt sur un projet court-termiste ?</t>
  </si>
  <si>
    <t>ITW3_Q5_M</t>
  </si>
  <si>
    <t>Hoffen Sie bei diesem Spieler auf eine langfristige oder eher eine kurzfristige Zusammenarbeit?</t>
  </si>
  <si>
    <t>Spera in una collaborazione a lungo termine con questo giocatore o qualcosa di più a breve termine?</t>
  </si>
  <si>
    <t>Você espera uma colaboração de longo prazo com este jogador ou algo mais de curto prazo?</t>
  </si>
  <si>
    <t>ITW3_Q5_M_1</t>
  </si>
  <si>
    <t>Souhaitez-vous une collaboration sur du court terme ou sur du long terme avec ce joueur ?</t>
  </si>
  <si>
    <t>ITW3_Q5_M_2</t>
  </si>
  <si>
    <t>Quel horizon de travail privilégiez-vous avec lui ? Plutôt long ou court ?</t>
  </si>
  <si>
    <t>ITW3_Q5_M_3</t>
  </si>
  <si>
    <t>Votre partenariat avec ce joueur s’inscrit-il dans la durée ? Ou êtes vous plutôt sur un projet court-termiste ?</t>
  </si>
  <si>
    <t>ITW3_Q5_R1_1_F</t>
  </si>
  <si>
    <t>These days, the sport has reached such a level of professionalism that it’s difficult to consider anything on the short-term if one is to make a career out of it.</t>
  </si>
  <si>
    <t>Aujourd’hui, ce sport atteint un tel niveau de professionnalisme qu’il est difficile d’envisager du court terme pour être ambitieux.</t>
  </si>
  <si>
    <t>Mittlerweile ist der Sport auf so einem hohen Niveau angekommen, was die Professionalität angeht, dass es schwer ist, etwas auf kurzfristige Sicht zu betrachten, wenn man eine Karriere daraus machen will.</t>
  </si>
  <si>
    <t>Actualmente, el deporte ha alcanzado tal nivel de profesionalidad que es difícil considerar algo a corto plazo si se quiere ser ambicioso.</t>
  </si>
  <si>
    <t>Ormai lo sport ha raggiunto un livello di professionismo tale che è difficile considerare qualcosa a breve termine se si vuole farne una carriera.</t>
  </si>
  <si>
    <t>如今网球的职业化程度非常高，如果想在这条路上走得远，就不太可能只考虑短期合作。</t>
  </si>
  <si>
    <t>В наше время спорт достиг такого уровня профессионализма, что о краткосрочных проектах почти не приходится думать, если хочешь построить карьеру.</t>
  </si>
  <si>
    <t>Hoje em dia, o esporte atingiu um nível de profissionalismo tal que é difícil pensar em algo a curto prazo se quisermos fazer carreira com isso.</t>
  </si>
  <si>
    <t>ITW3_Q5_R1_1_M</t>
  </si>
  <si>
    <t>ITW3_Q5_R1_2_F</t>
  </si>
  <si>
    <t>We have a shared project that is extremely ambitious. We’ll need time to put it in place.</t>
  </si>
  <si>
    <t>On a un projet en commun qui se veut ambitieux, il nous faudra du temps pour le mettre en place.</t>
  </si>
  <si>
    <t>Wir haben ein gemeinsames Projekt, das sehr ambitioniert ist. Wir brauchen Zeit, um es erfolgreich umzusetzen.</t>
  </si>
  <si>
    <t>Tenemos un proyecto compartido sumamente ambicioso. Necesitaremos tiempo para llevarlo a término.</t>
  </si>
  <si>
    <t>Abbiamo un progetto condiviso estremamente ambizioso. Avremo bisogno di tempo per metterlo in atto.</t>
  </si>
  <si>
    <t>我们有个宏大的共同规划，这需要时间来实现。</t>
  </si>
  <si>
    <t>У нас очень амбициозный совместный проект. Нам потребуется время, чтобы его реализовать.</t>
  </si>
  <si>
    <t>Temos um projeto compartilhado que é extremamente ambicioso. Precisaremos de tempo para colocá-lo em prática.</t>
  </si>
  <si>
    <t>ITW3_Q5_R1_2_M</t>
  </si>
  <si>
    <t>ITW3_Q5_R2_1_F</t>
  </si>
  <si>
    <t>We’ve set no barriers in place. If she puts in the work and wins some matches, why not stick together until the end of her career?</t>
  </si>
  <si>
    <t>On ne s’est fixé aucune barrière, si elle travaille et gagne des matchs, pourquoi ne pas faire toute sa carrière ensemble ?</t>
  </si>
  <si>
    <t>Wir haben uns da keine Steine in den Weg gelegt. Wenn sie hart arbeitet und ein paar Spiele gewinnt, warum sollten wir dann nicht bis zu ihrem Karriereende mit ihr zusammenarbeiten?</t>
  </si>
  <si>
    <t>No nos hemos puesto barreras. Si se esfuerza y gana algunos partidos, ¿por qué no colaborar hasta el final de su carrera?</t>
  </si>
  <si>
    <t>Non abbiamo posto barriere. Se si mette al lavoro e vince alcune partite, perché non restare insieme fino alla fine della sua carriera?</t>
  </si>
  <si>
    <t>我们没有设限。只要她努力训练、赢下比赛，为什么不能合作到她退役呢？</t>
  </si>
  <si>
    <t>Мы не ставим никаких ограничений. Если она будет работать и побеждать, почему бы нам не остаться вместе до конца её карьеры?</t>
  </si>
  <si>
    <t>Não estabelecemos barreiras. Se ela se dedicar e vencer algumas partidas, por que não continuar juntas até o fim da carreira dela?</t>
  </si>
  <si>
    <t>ITW3_Q5_R2_1_M</t>
  </si>
  <si>
    <t>We’ve set no barriers in place. If he puts in the work and wins some matches, why not stick together until the end of his career?</t>
  </si>
  <si>
    <t>On ne s’est fixé aucune barrière, s’il travaille et gagne des matchs, pourquoi ne pas faire toute sa carrière ensemble ?</t>
  </si>
  <si>
    <t>Wir haben uns da keine Steine in den Weg gelegt. Wenn er hart arbeitet und ein paar Spiele gewinnt, warum sollten wir dann nicht bis zu seinem Karriereende mit ihm zusammenarbeiten?</t>
  </si>
  <si>
    <t>Non abbiamo posto barriere. Se si mette al lavoro e vince qualche partita, perché non restare insieme fino alla fine della sua carriera?</t>
  </si>
  <si>
    <t>我们没有设限。只要他努力训练、赢下比赛，为什么不能合作到他退役呢？</t>
  </si>
  <si>
    <t>Мы не ставим никаких ограничений. Если он будет работать и побеждать, почему бы нам не остаться вместе до конца его карьеры?</t>
  </si>
  <si>
    <t>Não estabelecemos barreiras. Se ele se dedicar e vencer algumas partidas, por que não continuar juntos até o fim da carreira dele?</t>
  </si>
  <si>
    <t>ITW3_Q5_R2_2_F</t>
  </si>
  <si>
    <t>In sports, you never know what the future will hold, but for now, we’re planning to work together for a long-term project.</t>
  </si>
  <si>
    <t>Dans le sport, on ne sait jamais de quoi demain sera fait mais aujourd’hui on souhaite rester ensemble pour un long projet.</t>
  </si>
  <si>
    <t>Beim Sport weiß man nie, was die Zukunft bringt, aber aktuell planen wir, langfristig zusammenzuarbeiten.</t>
  </si>
  <si>
    <t>En los deportes, nunca se sabe lo que nos deparará el futuro pero, por ahora, nos planteamos un proyecto a largo plazo.</t>
  </si>
  <si>
    <t>Nello sport non si sa mai cosa riserverà il futuro, ma per ora abbiamo in programma di lavorare insieme per un progetto a lungo termine.</t>
  </si>
  <si>
    <t>体育世界充满变数，但目前我们打算共同推进一个长期项目。</t>
  </si>
  <si>
    <t>В спорте никогда не знаешь, что будет дальше, но сейчас мы планируем долгосрочную работу.</t>
  </si>
  <si>
    <t>No esporte, nunca se sabe o que o futuro reserva, mas, por enquanto, planejamos trabalhar juntas em um projeto de longo prazo.</t>
  </si>
  <si>
    <t>ITW3_Q5_R2_2_M</t>
  </si>
  <si>
    <t>No esporte, nunca se sabe o que o futuro reserva, mas, por enquanto, planejamos trabalhar juntos em um projeto de longo prazo.</t>
  </si>
  <si>
    <t>ITW3_Q5_R3_1_F</t>
  </si>
  <si>
    <t>We’ll keep her on for a season or two to start off, but if she’s not making any headway working with me, we’ll have to go our separate ways.</t>
  </si>
  <si>
    <t>On va partir sur une saison ou deux ensembles, si elle ne franchit pas un cap à mes côtés alors il faudra arrêter notre collaboration.</t>
  </si>
  <si>
    <t>Wir werden sie erstmal eine oder zwei Saisons behalten, aber wenn sie sich durch die Arbeit mit mir nicht verbessert, dann müssen wir getrennte Wege gehen.</t>
  </si>
  <si>
    <t>La mantendremos durante una temporada o dos para empezar, pero si no realiza ningún progreso trabajando conmigo, tendremos que tomar caminos separados.</t>
  </si>
  <si>
    <t>La terremo per una o due stagioni all'inizio, ma se non fa progressi lavorando con me, ognuno andrà per la sua strada</t>
  </si>
  <si>
    <t>我们会先留她一个赛季或两个赛季，如果她和我合作后没有起色，我们只能分道扬镳。</t>
  </si>
  <si>
    <t>Мы оставим её на сезон-два, но если прогресса с моей работой не будет, нам придётся разойтись.</t>
  </si>
  <si>
    <t>Vamos mantê-la por uma temporada ou duas para começar, mas se ela não estiver progredindo trabalhando comigo, teremos que seguir caminhos separados.</t>
  </si>
  <si>
    <t>ITW3_Q5_R3_1_M</t>
  </si>
  <si>
    <t>We’ll keep him on for a season or two to start off, but if he’s not making any headway working with me, we’ll have to go our separate ways.</t>
  </si>
  <si>
    <t>On va partir sur une saison ou deux ensembles, s’il ne franchit pas un cap à mes côtés alors il faudra arrêter notre collaboration.</t>
  </si>
  <si>
    <t>Wir werden ihn erstmal eine oder zwei Saisons behalten, aber wenn er sich durch die Arbeit mit mir nicht verbessert, dann müssen wir getrennte Wege gehen.</t>
  </si>
  <si>
    <t>Lo mantendremos durante una temporada o dos para empezar, pero si no realiza ningún progreso trabajando conmigo, tendremos que tomar caminos separados.</t>
  </si>
  <si>
    <t>Lo terremo per una o due stagioni all'inizio, ma se non fa progressi lavorando con me, ognuno andrà per la sua strada</t>
  </si>
  <si>
    <t>我们会先留他一个赛季或两个赛季，如果他和我合作后没有起色，我们只能分道扬镳。</t>
  </si>
  <si>
    <t>Мы оставим его на сезон-два, но если прогресса с моей работой не будет, нам придётся разойтись.</t>
  </si>
  <si>
    <t>Vamos mantê-lo por uma temporada ou duas para começar, mas se ele não estiver progredindo trabalhando comigo, teremos que seguir caminhos separados.</t>
  </si>
  <si>
    <t>ITW3_Q5_R3_2_F</t>
  </si>
  <si>
    <t>We have goals we want to meet quickly. If we fail, we’ll stop everything.</t>
  </si>
  <si>
    <t>On a des objectifs à atteindre rapidement, en cas d’échec, nous n’hésiterons pas à tout arrêter.</t>
  </si>
  <si>
    <t>Wir haben Ziele, die wir schnell erreichen wollen. Wenn uns das nicht gelingt, werden wir aufhören.</t>
  </si>
  <si>
    <t>Tenemos metas que queremos alcanzar rápidamente. Si no lo logramos, no dudaremos en ponerle fin.</t>
  </si>
  <si>
    <t>Abbiamo obiettivi che vogliamo raggiungere rapidamente. Se falliamo, fermeremo tutto.</t>
  </si>
  <si>
    <t>我们有一些想要尽快达成的目标，如果失败了，那就到此为止。</t>
  </si>
  <si>
    <t>У нас есть цели, которых мы хотим достичь быстро. Если не получится — остановимся.</t>
  </si>
  <si>
    <t>Temos metas que queremos alcançar rapidamente. Se falharmos, pararemos tudo.</t>
  </si>
  <si>
    <t>ITW3_Q5_R3_2_M</t>
  </si>
  <si>
    <t>ITW3_Q5_R4_1_F</t>
  </si>
  <si>
    <t>She’s a player with a strong character. There’s no telling how long he’ll be able to put up with me!</t>
  </si>
  <si>
    <t>C’est une joueuse de caractère, je ne sais pas si elle arrivera à me supporter bien longtemps !</t>
  </si>
  <si>
    <t>Sie ist eine Spielerin mit einem starken Charakter. Es lässt sich vorab nicht sagen, wie lange sie es mit mir aushält!</t>
  </si>
  <si>
    <t>Es una tenista con un carácter fuerte. ¡A saber cuánto tiempo va a poder aguantarme!</t>
  </si>
  <si>
    <t>È una giocatrice dal carattere forte. Non si sa per quanto tempo potrà sopportarmi!</t>
  </si>
  <si>
    <t>她个性鲜明，天知道能容忍我多久！</t>
  </si>
  <si>
    <t>У неё сильный характер. Кто знает, как долго она сможет терпеть меня!</t>
  </si>
  <si>
    <t>Ela é uma jogadora com um forte caráter. Não se sabe quanto tempo ela vai aguentar ficar comigo!</t>
  </si>
  <si>
    <t>ITW3_Q5_R4_1_M</t>
  </si>
  <si>
    <t>He’s a player with a strong character. There’s no telling how long he’ll be able to put up with me!</t>
  </si>
  <si>
    <t>C’est un joueur de caractère, je ne sais pas s’il arrivera à me supporter bien longtemps !</t>
  </si>
  <si>
    <t>Er ist ein Spieler mit einem starken Charakter. Es lässt sich vorab nicht sagen, wie lange er es mit mir aushält!</t>
  </si>
  <si>
    <t>Es un tenista con un carácter fuerte. ¡A saber cuánto tiempo va a poder aguantarme!</t>
  </si>
  <si>
    <t>È un giocatore con un carattere forte. Non si sa per quanto tempo potrà sopportarmi!</t>
  </si>
  <si>
    <t>他个性鲜明，天知道能容忍我多久！</t>
  </si>
  <si>
    <t>У него сильный характер. Кто знает, как долго он сможет терпеть меня!</t>
  </si>
  <si>
    <t>Ele é um jogador com um forte caráter. Não se sabe quanto tempo ele vai aguentar ficar comigo!</t>
  </si>
  <si>
    <t>ITW3_Q5_R4_2_F</t>
  </si>
  <si>
    <t>There’s no point in trying to read the future. Let’s enjoy the present and win some matches.</t>
  </si>
  <si>
    <t>Inutile de se projeter dans le futur, profitons du moment présent et gagnons des matchs.</t>
  </si>
  <si>
    <t>Es ergibt keinen Sinn, so weit in die Zukunft zu schauen. Genießen wir einfach die Gegenwart und gewinnen wir ein paar Spiele.</t>
  </si>
  <si>
    <t>No merece la pena intentar adivinar el futuro. Disfrutemos del presente y ganemos partidos.</t>
  </si>
  <si>
    <t>Non ha senso cercare di fare pronostici. Godiamoci il presente e vinciamo alcune partite.</t>
  </si>
  <si>
    <t>预测未来没有意义。把握当下，赢下比赛才是正事。</t>
  </si>
  <si>
    <t>Нет смысла заглядывать в будущее. Давайте наслаждаться настоящим и выигрывать матчи.</t>
  </si>
  <si>
    <t>Não adianta tentar ler o futuro. Vamos aproveitar o presente e vencer algumas partidas.</t>
  </si>
  <si>
    <t>ITW3_Q5_R4_2_M</t>
  </si>
  <si>
    <t>ITW3_Q6_F</t>
  </si>
  <si>
    <t>Do you think this player will be able to fit in with the academy’s other players?</t>
  </si>
  <si>
    <t>Glauben Sie, diese Spielerin wird gut zu den anderen Spielern und Spielerinnen der Akademie passen?</t>
  </si>
  <si>
    <t>¿Crees que este fichaje podrá encajar con el resto de tenistas de la escuela?</t>
  </si>
  <si>
    <t>Pensa che questa giocatrice sarà in grado di adattarsi agli altri giocatori dell'accademia?</t>
  </si>
  <si>
    <t>您认为这位球员能融入学院的训练氛围吗？</t>
  </si>
  <si>
    <t>Как вы думаете, этот игрок сможет влиться в коллектив академии?</t>
  </si>
  <si>
    <t>Você acha que esta jogadora conseguirá se encaixar com as outras jogadoras da academia?</t>
  </si>
  <si>
    <t>ITW3_Q6_F_1</t>
  </si>
  <si>
    <t>Pensez-vous que {[VAR_TM_FULLNAME]} parviendra à s’intégrer au sein des autres joueurs de l’académie ?</t>
  </si>
  <si>
    <t>ITW3_Q6_F_2</t>
  </si>
  <si>
    <t>L’intégration de {[VAR_TM_FULLNAME]} vous semble-t-elle couler de source ? Les autres joueurs sont-ils tous ok pour sa venue ?</t>
  </si>
  <si>
    <t>ITW3_Q6_F_3</t>
  </si>
  <si>
    <t>A-t-elle vraiment le profil pour bien s’adapter à votre effectif actuel ?</t>
  </si>
  <si>
    <t>ITW3_Q6_M</t>
  </si>
  <si>
    <t>Glauben Sie, dieser Spieler wird gut zu den anderen Spielern und Spielerinnen der Akademie passen?</t>
  </si>
  <si>
    <t>Pensa che questo giocatore sarà in grado di adattarsi agli altri giocatori dell'accademia?</t>
  </si>
  <si>
    <t>Você acha que este jogador conseguirá se encaixar com os outros jogadores da academia?</t>
  </si>
  <si>
    <t>ITW3_Q6_M_1</t>
  </si>
  <si>
    <t>ITW3_Q6_M_2</t>
  </si>
  <si>
    <t>ITW3_Q6_M_3</t>
  </si>
  <si>
    <t>A-t-ilvraiment le profil pour bien s’adapter à votre effectif actuel ?</t>
  </si>
  <si>
    <t>ITW3_Q6_R1_1_F</t>
  </si>
  <si>
    <t>Of course. Everyone at {[VAR_MANAGER_AFFILIATION_NAME]}, players included, we’re all excited by the prospect of working with a new talent.</t>
  </si>
  <si>
    <t>Bien sûr, tout le monde à {[VAR_MANAGER_AFFILIATION_NAME]}, y compris les joueurs, est motivé à l’idée de travailler avec un nouveau talent.</t>
  </si>
  <si>
    <t>Natürlich. Jeder von {[VAR_MANAGER_AFFILIATION_NAME]}, einschließlich der Spielern und Spielerinnen, freut sich darüber, mit einem neuen Talent zusammenzuarbeiten.</t>
  </si>
  <si>
    <t>Por supuesto. Todos en {[VAR_MANAGER_AFFILIATION_NAME]}, tenistas incluidos, estamos entusiasmados con la perspectiva de trabajar con un nuevo talento.</t>
  </si>
  <si>
    <t>Ma certo. Tutti in {[VAR_MANAGER_AFFILIATION_NAME]}, giocatori inclusi, siamo tutti entusiasti della prospettiva di lavorare con un nuovo talento.</t>
  </si>
  <si>
    <t>当然。{[VAR_MANAGER_AFFILIATION_NAME]}的每个人，包括球员，都很期待能与新人才一起合作。</t>
  </si>
  <si>
    <t>Конечно. В {[VAR_MANAGER_AFFILIATION_NAME]} все, включая игроков, рады возможности работать с новым талантом.</t>
  </si>
  <si>
    <t>Claro. Todos em {[VAR_MANAGER_AFFILIATION_NAME]}, incluindo os jogadores, estamos animados com a perspectiva de trabalhar com um novo talento.</t>
  </si>
  <si>
    <t>ITW3_Q6_R1_1_M</t>
  </si>
  <si>
    <t>ITW3_Q6_R1_2_F</t>
  </si>
  <si>
    <t>The other players are impatient to meet her and practice with her. Great players will surely get along.</t>
  </si>
  <si>
    <t>Les autres joueurs sont impatients de le rencontrer et de s’entrainer avec elle. Les grands joueurs sont faits pour s’entendre.</t>
  </si>
  <si>
    <t>Die anderen Spielerinnen können es kaum noch erwarten, sie zu treffen und mit ihr zu trainieren. Großartige Spieler verstehen sich sicher untereinander.</t>
  </si>
  <si>
    <t>Las demás tenistas están impacientes por conocerla y entrenar con ella. Las grandes tenistas suelen llevarse bien.</t>
  </si>
  <si>
    <t>Gli altri giocatori sono impazienti di incontrarla e di esercitarsi con lei. I grandi giocatori andranno sicuramente d'accordo.</t>
  </si>
  <si>
    <t>其他球员都期待与她切磋交流。优秀的球员自然会惺惺相相惜。</t>
  </si>
  <si>
    <t>Остальные игроки не могут дождаться встречи и совместных тренировок с ней. Великие спортсмены всегда находят общий язык.</t>
  </si>
  <si>
    <t>As outras jogadoras estão impacientes para conhecê-la e treinar com ela. Grandes jogadoras certamente se darão bem.</t>
  </si>
  <si>
    <t>ITW3_Q6_R1_2_M</t>
  </si>
  <si>
    <t>The other players are impatient to meet him and practice with him. Great players will surely get along.</t>
  </si>
  <si>
    <t>Les autres joueurs sont impatients de le rencontrer et de s’entrainer avec lui. Les grands joueurs sont faits pour s’entendre.</t>
  </si>
  <si>
    <t>Die anderen Spieler können es kaum noch erwarten, ihn zu treffen und mit ihm zu trainieren. Großartige Spieler verstehen sich sicher untereinander.</t>
  </si>
  <si>
    <t>Las demás tenistas están impacientes por conocerlo y practicar con él. Los grandes tenistas suelen llevarse bien.</t>
  </si>
  <si>
    <t>Gli altri giocatori sono impazienti di incontrarlo e di allenarsi con lui. I grandi giocatori andranno sicuramente d'accordo.</t>
  </si>
  <si>
    <t>其他球员都期待与他切磋交流。优秀的球员自然会惺惺相相惜。</t>
  </si>
  <si>
    <t>Остальные игроки не могут дождаться встречи и совместных тренировок с ним. Великие спортсмены всегда находят общий язык.</t>
  </si>
  <si>
    <t>Os outros jogadores estão impacientes para conhecê-lo e treinar com ele. Grandes jogadores certamente se darão bem.</t>
  </si>
  <si>
    <t>ITW3_Q6_R2_1_F</t>
  </si>
  <si>
    <t>I see no reason for that not to be the case, but, first and foremost, they’re all there to improve at tennis.</t>
  </si>
  <si>
    <t>Il n’y a pas de raison qu’ils ne s’entendent pas mais ils sont tous là avant tout pour progresser au tennis.</t>
  </si>
  <si>
    <t>Ich sehe keinen Grund, warum das nicht der Fall wäre, aber am wichtigsten ist es, dass sie alle hier sind, um besser Tennis zu spielen.</t>
  </si>
  <si>
    <t>No veo ninguna razón para que no sea así pero, por encima de todo, los tenistas están ahí para mejorar su tenis.</t>
  </si>
  <si>
    <t>Non vedo motivo per cui non sia così, ma, prima di tutto, sono tutti lì per migliorare nel tennis.</t>
  </si>
  <si>
    <t>我没理由认为他们不会相处融洽，最重要的是，他们都是为了提升网球水平而来。</t>
  </si>
  <si>
    <t>Не вижу причин, почему нет, но прежде всего все здесь, чтобы становиться лучше в теннисе.</t>
  </si>
  <si>
    <t>Não vejo razão para que isso não aconteça, mas, antes de mais nada, todas estão lá para melhorar no tênis.</t>
  </si>
  <si>
    <t>ITW3_Q6_R2_1_M</t>
  </si>
  <si>
    <t>Não vejo razão para que isso não aconteça, mas, antes de mais nada, todos estão lá para melhorar no tênis.</t>
  </si>
  <si>
    <t>ITW3_Q6_R2_2_F</t>
  </si>
  <si>
    <t>I’m sure that they’ll have healthy relationships. That also involves good training sessions.</t>
  </si>
  <si>
    <t>Je suis sûr que toutes les relations seront saines, cela passe aussi par de bonnes séances d’entrainement.</t>
  </si>
  <si>
    <t>Ich bin mir sicher, dass sie sich gut verstehen werden. Dazu gehört auch, gute Trainingseinheiten zu haben.</t>
  </si>
  <si>
    <t>Seguro que mantendrán una relación sana, lo que también implica buenas sesiones de entrenamiento.</t>
  </si>
  <si>
    <t>Sono sicuro che avranno buoni rapporti. Ciò comporta anche buone sessioni di allenamento.</t>
  </si>
  <si>
    <t>我相信他们之间会保持良性关系，而这也有助于提升训练质量。</t>
  </si>
  <si>
    <t>Уверен, отношения будут здоровыми. А это предполагает хорошие тренировки.</t>
  </si>
  <si>
    <t>Tenho certeza de que terão relacionamentos saudáveis. Isso também envolve boas sessões de treinamento.</t>
  </si>
  <si>
    <t>ITW3_Q6_R2_2_M</t>
  </si>
  <si>
    <t>ITW3_Q6_R3_1_F</t>
  </si>
  <si>
    <t>That’s a question you’ll have to ask her directly. I’m not there to run a summer camp.</t>
  </si>
  <si>
    <t>C’est une question à lui poser, je ne suis pas là pour entrainer une bande de copains.</t>
  </si>
  <si>
    <t>Das ist eine Frage, die Sie ihr direkt stellen müssen. Ich bin nicht hier, um ein Sommercamp zu betreiben.</t>
  </si>
  <si>
    <t>Esa es una pregunta que tendrás que hacerle directamente. No estoy aquí para organizar un campamento de verano.</t>
  </si>
  <si>
    <t>Questa è una domanda che dovrete farle direttamente. Non sono lì per organizzare un campo estivo.</t>
  </si>
  <si>
    <t>这问题你得直接去问她。我可不是在办夏令营。</t>
  </si>
  <si>
    <t>Это вопрос к ней. Я здесь не летний лагерь организовываю.</t>
  </si>
  <si>
    <t>Essa é uma pergunta que você terá que fazer a ela diretamente. Não estou aqui para administrar um acampamento de verão.</t>
  </si>
  <si>
    <t>ITW3_Q6_R3_1_M</t>
  </si>
  <si>
    <t>That’s a question you’ll have to ask him directly. I’m not there to run a summer camp.</t>
  </si>
  <si>
    <t>Das ist eine Frage, die Sie ihm direkt stellen müssen. Ich bin nicht hier, um ein Sommercamp zu betreiben.</t>
  </si>
  <si>
    <t>Questa è una domanda che dovrete fargli direttamente. Non sono lì per organizzare un campo estivo.</t>
  </si>
  <si>
    <t>这问题你得直接去问他。我可不是在办夏令营。</t>
  </si>
  <si>
    <t>Это вопрос к нему. Я здесь не летний лагерь организовываю.</t>
  </si>
  <si>
    <t>Essa é uma pergunta que você terá que fazer a ele diretamente. Não estou aqui para administrar um acampamento de verão.</t>
  </si>
  <si>
    <t>ITW3_Q6_R3_2_F</t>
  </si>
  <si>
    <t>I’m not the person to ask. If they get along, that’s great, but let’s not make a big deal out of it.</t>
  </si>
  <si>
    <t>Ce n’est pas à moi qu’il faut le demander, s’ils s’entendent bien tant mieux mais n’en faisons pas une affaire d’Etat.</t>
  </si>
  <si>
    <t>Für die Frage bin ich nicht der richtige Ansprechpartner. Wenn sie sich gut verstehen, ist das großartig, aber man sollte da auch kein großes Ding draus machen.</t>
  </si>
  <si>
    <t>No es a mí a quien tienes que preguntar. Si se llevan bien, genial, pero no le demos demasiada importancia.</t>
  </si>
  <si>
    <t>Non sono la persona a cui chiedere. Se vanno d'accordo, è fantastico, ma non ne facciamo un affare di stato.</t>
  </si>
  <si>
    <t>这不该问我。相处融洽固然好，但没必要过度解读。</t>
  </si>
  <si>
    <t>Это не ко мне. Если они подружатся — прекрасно, но не стоит придавать этому слишком большое значение.</t>
  </si>
  <si>
    <t>Eu não sou a pessoa a perguntar. Se elas se derem bem, ótimo, mas não vamos fazer um grande alarde sobre isso.</t>
  </si>
  <si>
    <t>ITW3_Q6_R3_2_M</t>
  </si>
  <si>
    <t>Eu não sou a pessoa a perguntar. Se eles se derem bem, ótimo, mas não vamos fazer um grande alarde sobre isso.</t>
  </si>
  <si>
    <t>ITW3_Q6_R4_1_F</t>
  </si>
  <si>
    <t>They’ll be rivals above all else. I highly doubt they’ll end up the best of friends.</t>
  </si>
  <si>
    <t>Ils seront avant tout des rivaux, je ne pense pas que nous puissions envisager de bonnes relations.</t>
  </si>
  <si>
    <t>Sie werden in erster Linie Rivalinnen sein. Ich bezweifle doch sehr stark, dass sie zu besten Freundinnen werden.</t>
  </si>
  <si>
    <t>Sobre todo serán rivales. Dudo mucho que nazca una gran amistad.</t>
  </si>
  <si>
    <t>Saranno rivali prima di tutto. Dubito fortemente che diventaranno i migliori amici.</t>
  </si>
  <si>
    <t>他们首先是竞争对手，我可不认为他们会成为最好的朋友。</t>
  </si>
  <si>
    <t>Прежде всего они будут соперниками. Сомневаюсь, что станут лучшими друзьями.</t>
  </si>
  <si>
    <t>Elas serão rivais acima de tudo. Duvido muito que acabem sendo melhores amigas.</t>
  </si>
  <si>
    <t>ITW3_Q6_R4_1_M</t>
  </si>
  <si>
    <t>Sie werden in erster Linie Rivalen sein. Ich bezweifle doch sehr stark, dass sie zu besten Freunden werden.</t>
  </si>
  <si>
    <t>Eles serão rivais acima de tudo. Duvido muito que acabem sendo melhores amigos.</t>
  </si>
  <si>
    <t>ITW3_Q6_R4_2_F</t>
  </si>
  <si>
    <t>Professional tennis isn’t about making friends. Every player has to prove that she’s the best out on the court.</t>
  </si>
  <si>
    <t>Le monde du tennis professionnel n’est pas fait pour s’y faire des amis. Chacun devra montrer qu’il est le meilleur sur le terrain.</t>
  </si>
  <si>
    <t>Beim professionellen Tennis geht es nicht darum, Freunde zu finden. Jede Spielerin muss auf dem Platz beweisen, dass sie die Beste ist.</t>
  </si>
  <si>
    <t>El tenis profesional no consiste en hacer amigos. Cada tenista tiene que demostrar que es la mejor en el campo.</t>
  </si>
  <si>
    <t>Il tennis professionistico non significa fare amicizia. Ogni giocatrice deve dimostrare di essere la migliore in campo.</t>
  </si>
  <si>
    <t>职业网球不是交朋友的地方。每位球员都得在场上证明自己是最强的。</t>
  </si>
  <si>
    <t>Профессиональный теннис — не про дружбу. Каждый игрок должен доказать, что именно он лучший на корте.</t>
  </si>
  <si>
    <t>O tênis profissional não é sobre fazer amigos. Cada jogadora tem que provar que é a melhor em quadra.</t>
  </si>
  <si>
    <t>ITW3_Q6_R4_2_M</t>
  </si>
  <si>
    <t>Professional tennis isn’t about making friends. Every player has to prove that he’s the best out on the court.</t>
  </si>
  <si>
    <t>Beim professionellen Tennis geht es nicht darum, Freunde zu finden. Jeder Spieler muss auf dem Platz beweisen, dass er der Beste ist.</t>
  </si>
  <si>
    <t>El tenis profesional no consiste en hacer amigos. Cada tenista tiene que demostrar que es el mejor en el campo.</t>
  </si>
  <si>
    <t>Il tennis professionistico non significa fare amicizia. Ogni giocatore deve dimostrare di essere il migliore in campo.</t>
  </si>
  <si>
    <t>O tênis profissional não é sobre fazer amigos. Cada jogador tem que provar que é o melhor em quadra.</t>
  </si>
  <si>
    <t>ITW3_Q7_F</t>
  </si>
  <si>
    <t>Everyone expected to see you recruit a star player. Why this choice in the end?</t>
  </si>
  <si>
    <t>Alle haben erwartet, dass Sie eine Star-Spielerin rekrutieren. Warum am Ende diese Wahl?</t>
  </si>
  <si>
    <t>Todos esperaban verte fichar a una estrella. ¿Por qué esta elección?</t>
  </si>
  <si>
    <t>Tutti si aspettavano di vederla ingaggiare un fuoriclasse. Perché questa scelta alla fine?</t>
  </si>
  <si>
    <t>大家都期待您招募明星球员。但最终为何选择了这位？</t>
  </si>
  <si>
    <t>Есть ли признаки того, что она хорошо адаптируется в новом клубе?</t>
  </si>
  <si>
    <t>Todos esperavam ver você contratar uma jogadora estrela. Por que essa escolha no final?</t>
  </si>
  <si>
    <t>ITW3_Q7_F_1</t>
  </si>
  <si>
    <t>Tout le monde s’attendait à vous voir recruter une star, pourquoi ce choix finalement ?</t>
  </si>
  <si>
    <t>ITW3_Q7_F_2</t>
  </si>
  <si>
    <t>Qu’est-ce qui vous a décidé à miser sur ce profil plutôt que sur une star ?</t>
  </si>
  <si>
    <t>ITW3_Q7_F_3</t>
  </si>
  <si>
    <t>Pourquoi avoir choisi cette joueuse plutôt qu’une star confirmée ?</t>
  </si>
  <si>
    <t>ITW3_Q7_M</t>
  </si>
  <si>
    <t>Alle haben erwartet, dass Sie einen Star-Spieler rekrutieren. Warum am Ende diese Wahl?</t>
  </si>
  <si>
    <t>Есть ли признаки того, что он хорошо адаптируется в новом клубе?</t>
  </si>
  <si>
    <t>Todos esperavam ver você contratar um jogador estrela. Por que essa escolha no final?</t>
  </si>
  <si>
    <t>ITW3_Q7_M_1</t>
  </si>
  <si>
    <t>ITW3_Q7_M_2</t>
  </si>
  <si>
    <t>ITW3_Q7_M_3</t>
  </si>
  <si>
    <t>Pourquoi avoir choisi ce joueur plutôt qu’une star confirmée ?</t>
  </si>
  <si>
    <t>ITW3_Q7_R1_1_F</t>
  </si>
  <si>
    <t>{[VAR_TM_FIRSTNAME]} has enormous talent. You’re here to sell the big names. I’m here to find the diamonds in the rough.</t>
  </si>
  <si>
    <t>{[VAR_TM_FIRSTNAME]} a un immense talent, vous êtes là pour vendre des gros noms, je suis ici pour dénicher des pépites.</t>
  </si>
  <si>
    <t>{[VAR_TM_FIRSTNAME]} hat unglaublich viel Talent. Sie sind hier, um die großen Namen zu verkaufen. Ich bin hier, um die Rohdiamanten zu finden.</t>
  </si>
  <si>
    <t>{[VAR_TM_FIRSTNAME]} tiene un talento enorme. Tú estás aquí para vender los grandes nombres, pero yo para encontrar diamantes en bruto.</t>
  </si>
  <si>
    <t>{[VAR_TM_FIRSTNAME]} ha un talento enorme. Lei è qui per vendere i grandi nomi. Io sono qui per trovare i talenti in erba.</t>
  </si>
  <si>
    <t>{[VAR_TM_FIRSTNAME]}天赋异禀。你们追逐的是巨星，而我寻找的是璞玉。</t>
  </si>
  <si>
    <t>Она уже сделала серьёзные шаги вперёд. Адаптация проходит гладко, и она прекрасно вписывается.</t>
  </si>
  <si>
    <t>{[VAR_TM_FIRSTNAME]} tem um talento enorme. Você está aqui para vender os grandes nomes. Eu estou aqui para encontrar os diamantes brutos.</t>
  </si>
  <si>
    <t>ITW3_Q7_R1_1_M</t>
  </si>
  <si>
    <t>Он уже сделал серьёзные шаги вперёд. Адаптация проходит гладко, и он прекрасно вписывается.</t>
  </si>
  <si>
    <t>ITW3_Q7_R1_2_F</t>
  </si>
  <si>
    <t>It doesn’t matter to me if she’s a star, an unknown, or whatever. {[VAR_TM_FULLNAME]} is a player I believe in, and that’s all that matters to me.</t>
  </si>
  <si>
    <t>Que ce soit une star, un inconnu ou qui que ce soit, je m’en fiche. {[VAR_TM_FULLNAME]} est une joueuse en qui je crois et c’est tout ce qui m’importe.</t>
  </si>
  <si>
    <t>Mir ist es egal, ob sie ein Star, unbekannt oder sonst was ist. {[VAR_TM_FULLNAME]} ist eine Spielerin, an die ich glaube, und das ist alles, was für mich zählt.</t>
  </si>
  <si>
    <t>No me importa si es una estrella, una desconocida o lo que sea. {[VAR_TM_FULLNAME]} es una tenista en la que creo, y eso es lo único que me importa.</t>
  </si>
  <si>
    <t>Non mi importa se è una star, una sconosciuta o altro. {[VAR_TM_FULLNAME]} è una giocatrice in cui credo e questo è tutto ciò che conta per me.</t>
  </si>
  <si>
    <t>我不在乎她是明星还是无名之辈。{[VAR_TM_FULLNAME]}是我认可的球员，这就够了。</t>
  </si>
  <si>
    <t>Честно говоря, я думал(а), что ей понадобится больше времени, но она адаптируется с впечатляющей скоростью.</t>
  </si>
  <si>
    <t>Não me importa se ela é uma estrela, uma desconhecida ou qualquer outra coisa. {[VAR_TM_FULLNAME]} é uma jogadora em quem acredito, e é tudo o que importa para mim.</t>
  </si>
  <si>
    <t>ITW3_Q7_R1_2_M</t>
  </si>
  <si>
    <t>It doesn’t matter to me if he’s a star, an unknown, or whatever. {[VAR_TM_FULLNAME]} is a player I believe in, and that’s all that matters to me.</t>
  </si>
  <si>
    <t>Que ce soit une star, un inconnu ou qui que ce soit, je m’en fiche. {[VAR_TM_FULLNAME]} est un joueur en qui je crois et c’est tout ce qui m’importe.</t>
  </si>
  <si>
    <t>Mir ist es egal, ob er ein Star, unbekannt oder sonst was ist. {[VAR_TM_FULLNAME]} ist ein Spieler, an den ich glaube, und das ist alles, was für mich zählt.</t>
  </si>
  <si>
    <t>No me importa si es una estrella, un desconocido o lo que sea. {[VAR_TM_FULLNAME]} es un tenista en el que creo, y eso es lo único que me importa.</t>
  </si>
  <si>
    <t>Non mi importa se è una star, uno sconosciuto o altro. {[VAR_TM_FULLNAME]} è un giocatore in cui credo e questo è tutto ciò che conta per me.</t>
  </si>
  <si>
    <t>Честно говоря, я думал(а), что ему понадобится больше времени, но он адаптируется с впечатляющей скоростью.</t>
  </si>
  <si>
    <t>Não me importa se ele é uma estrela, um desconhecido ou qualquer outra coisa. {[VAR_TM_FULLNAME]} é um jogador em quem acredito, e é tudo o que importa para mim.</t>
  </si>
  <si>
    <t>ITW3_Q7_R2_1_F</t>
  </si>
  <si>
    <t>She’s going to surprise you. I can assure you of that. If I were you, I’d be sure to remember her name.</t>
  </si>
  <si>
    <t>Elle va vous surprendre, je peux vous l’assurer. Vous feriez mieux de retenir son nom.</t>
  </si>
  <si>
    <t>Sie wird Sie überraschen. Das kann ich Ihnen versichern. An Ihrer Stelle würde ich mir ihren Namen gut merken.</t>
  </si>
  <si>
    <t>Te va a sorprender; ya verás. Si fuera tú, me apuntaría su nombre para no olvidarlo.</t>
  </si>
  <si>
    <t>Vi sorprenderà. Posso garantirlo. Se fossi in lei, mi segnerei il suo nome.</t>
  </si>
  <si>
    <t>她会让你大吃一惊。我保证。换作是我，一定会记住她的名字。</t>
  </si>
  <si>
    <t>Ей всё ещё нужно время, как любому игроку в новой среде. Но она движется в правильном направлении.</t>
  </si>
  <si>
    <t>Ela vai te surpreender. Posso garantir isso. Se eu fosse você, teria certeza de lembrar o nome dela.</t>
  </si>
  <si>
    <t>ITW3_Q7_R2_1_M</t>
  </si>
  <si>
    <t>He’s going to surprise you. I can assure you of that. If I were you, I’d be sure to remember his name.</t>
  </si>
  <si>
    <t>Il va vous surprendre, je peux vous l’assurer. Vous feriez mieux de retenir son nom.</t>
  </si>
  <si>
    <t>Er wird Sie überraschen. Das kann ich Ihnen versichern. An Ihrer Stelle würde ich mir seinen Namen gut merken.</t>
  </si>
  <si>
    <t>他会让你大吃一惊。我保证。换作是我，一定会记住他的名字。</t>
  </si>
  <si>
    <t>Ему всё ещё нужно время, как любому игроку в новой среде. Но он движется в правильном направлении.</t>
  </si>
  <si>
    <t>Ele vai te surpreender. Garanto isso. Se eu fosse você, faria questão de lembrar o nome dele.</t>
  </si>
  <si>
    <t>ITW3_Q7_R2_2_F</t>
  </si>
  <si>
    <t>If she’s not a “star” already, she will be soon thanks to her strong results.</t>
  </si>
  <si>
    <t>Si ce n’est pas une « star » comme vous dîtes, ça sera bientôt le cas grâce à ses résultats.</t>
  </si>
  <si>
    <t>Wenn sie aktuell noch kein „Star“ ist, dann wird sie das dank ihrer guten Ergebnisse schon bald sein.</t>
  </si>
  <si>
    <t>Aunque aún no sea una "estrella", pronto lo será gracias a sus buenos resultados.</t>
  </si>
  <si>
    <t>Se non è già una “star”, lo sarà presto grazie ai suoi ottimi risultati.</t>
  </si>
  <si>
    <t>就算她现在还不算“明星”，很快也会凭实力成为巨星。</t>
  </si>
  <si>
    <t>Она адаптируется постепенно. Пока не идеально, но база уже есть.</t>
  </si>
  <si>
    <t>Se ela ainda não é uma "estrela", logo será graças aos seus fortes resultados.</t>
  </si>
  <si>
    <t>ITW3_Q7_R2_2_M</t>
  </si>
  <si>
    <t>If he’s not a “star” already, he will be soon thanks to his strong results.</t>
  </si>
  <si>
    <t>Wenn er aktuell noch kein „Star“ ist, dann wird er das dank seiner guten Ergebnisse schon bald sein.</t>
  </si>
  <si>
    <t>就算他现在还不算“明星”，很快也会凭实力成为巨星。</t>
  </si>
  <si>
    <t>Он адаптируется постепенно. Пока не идеально, но база уже есть.</t>
  </si>
  <si>
    <t>Se ele ainda não é uma "estrela", logo será graças aos seus fortes resultados.</t>
  </si>
  <si>
    <t>ITW3_Q7_R3_1_F</t>
  </si>
  <si>
    <t>We had considered recruiting a big-name player, but {[VAR_TM_FIRSTNAME]} was the better athlete and therefore the best choice. That’s what won out in the end.</t>
  </si>
  <si>
    <t>Nous avons réfléchi à recruter un grand nom mais sportivement {[VAR_TM_FIRSTNAME]} était le meilleur choix, c’est ce qui a primé.</t>
  </si>
  <si>
    <t>Wir hatten überlegt, eine Spielerin mit großem Namen zu verpflichten, aber {[VAR_TM_FIRSTNAME]} war athletisch besser und deshalb die beste Wahl. Das war es, was am Ende zur Entscheidung führte.</t>
  </si>
  <si>
    <t>Nos habíamos planteado fichar algún tenista de renombre, pero {[VAR_TM_FIRSTNAME]} era la mejor elección. Al final lo que prima es lo que creamos que podemos conseguir.</t>
  </si>
  <si>
    <t>Avevamo preso in considerazione l'idea di ingaggiare un nome importante, ma {[VAR_TM_FIRSTNAME]} era l'atleta migliore e quindi la scelta migliore. È la decisione che abbiamo preso.</t>
  </si>
  <si>
    <t>我们考虑过招募知名球员，但{[VAR_TM_FIRSTNAME]}竞技水平更胜一筹，这才是最终决定因素。</t>
  </si>
  <si>
    <t>Вам лучше спросить об этом у неё — я ей не психолог.</t>
  </si>
  <si>
    <t>Consideramos contratar uma jogadora de renome, mas {[VAR_TM_FIRSTNAME]} era a melhor atleta e, portanto, a melhor escolha. Foi isso que prevaleceu no final.</t>
  </si>
  <si>
    <t>ITW3_Q7_R3_1_M</t>
  </si>
  <si>
    <t>Wir hatten überlegt, einen Spieler mit großem Namen zu verpflichten, aber {[VAR_TM_FIRSTNAME]} war athletisch besser und deshalb die beste Wahl. Das war es, was am Ende zur Entscheidung führte.</t>
  </si>
  <si>
    <t>Вам лучше спросить об этом у него — я ему не психолог.</t>
  </si>
  <si>
    <t>Consideramos contratar um jogador de renome, mas {[VAR_TM_FIRSTNAME]} era o melhor atleta e, portanto, a melhor escolha. Foi isso que prevaleceu no final.</t>
  </si>
  <si>
    <t>ITW3_Q7_R3_2_F</t>
  </si>
  <si>
    <t>We could have made the easy choice with a player who’s already established, but {[VAR_TM_FIRSTNAME]} offered us better prospects on the court.</t>
  </si>
  <si>
    <t>Nous aurions pu faire le choix de la facilité avec une joueuse déjà installé mais {[VAR_TM_FIRSTNAME]} nous offrait de meilleures perspectives sur le terrain.</t>
  </si>
  <si>
    <t>Wir hätten es uns einfach machen können und eine Spielerin verpflichten können, die schon etabliert ist, aber {[VAR_TM_FIRSTNAME]} hat uns eine bessere Perspektive auf dem Platz geboten.</t>
  </si>
  <si>
    <t>Podríamos haber tomado el camino fácil con algún tenista ya establecido, pero {[VAR_TM_FIRSTNAME]} nos ofrecía mejores perspectivas en el campo.</t>
  </si>
  <si>
    <t>Avremmo potuto fare la scelta facile con una giocatrice già affermata, ma {[VAR_TM_FIRSTNAME]} ci ha offerto migliori prospettive in campo.</t>
  </si>
  <si>
    <t>我们本可以选择已经成名的选手，但{[VAR_TM_FIRSTNAME]}在场上的潜力更值得投资。</t>
  </si>
  <si>
    <t>Не знаю, и если честно, меня это не особо волнует. Моя задача — сделать её сильнее на корте.</t>
  </si>
  <si>
    <t>Poderíamos ter feito a escolha fácil com uma jogadora já estabelecida, mas {[VAR_TM_FIRSTNAME]} nos ofereceu melhores perspectivas em quadra.</t>
  </si>
  <si>
    <t>ITW3_Q7_R3_2_M</t>
  </si>
  <si>
    <t>Nous aurions pu faire le choix de la facilité avec un joueur déjà installé mais {[VAR_TM_FIRSTNAME]} nous offrait de meilleures perspectives sur le terrain.</t>
  </si>
  <si>
    <t>Wir hätten es uns einfach machen können und einen Spieler verpflichten können, der schon etabliert ist, aber {[VAR_TM_FIRSTNAME]} hat uns eine bessere Perspektive auf dem Platz geboten.</t>
  </si>
  <si>
    <t>Avremmo potuto fare la scelta facile con un giocatore già affermato, ma {[VAR_TM_FIRSTNAME]} ci ha offerto migliori prospettive in campo.</t>
  </si>
  <si>
    <t>Не знаю, и если честно, меня это не особо волнует. Моя задача — сделать его сильнее на корте.</t>
  </si>
  <si>
    <t>Poderíamos ter feito a escolha fácil com um jogador já estabelecido, mas {[VAR_TM_FIRSTNAME]} nos ofereceu melhores perspectivas em quadra.</t>
  </si>
  <si>
    <t>ITW3_Q7_R4_1_F</t>
  </si>
  <si>
    <t>I ran it by John McEnroe, but, to my surprise, she didn’t show any interest.</t>
  </si>
  <si>
    <t>J’avais proposé à John McEnroe mais, à ma grande surprise, il n’était pas intéressé.</t>
  </si>
  <si>
    <t>Ich habe es mit John McEnroe besprochen, aber zu meiner Überraschung hat sie kein Interesse gezeigt.</t>
  </si>
  <si>
    <t>Se lo propuse a John McEnroe pero, cuál no fue mi sorpresa cuando me dijo que no le interesaba.</t>
  </si>
  <si>
    <t>Ho chiesto a John McEnroe, ma, con mia grande sorpresa, non ha mostrato alcun interesse.</t>
  </si>
  <si>
    <t>我征询过约翰·麦肯罗的意见，没想到她对此完全没兴趣。</t>
  </si>
  <si>
    <t>Ей тяжело, это очевидно. Но большие перемены всегда требуют времени.</t>
  </si>
  <si>
    <t>Eu perguntei ao John McEnroe, mas, para minha surpresa, ela não demonstrou nenhum interesse.</t>
  </si>
  <si>
    <t>ITW3_Q7_R4_1_M</t>
  </si>
  <si>
    <t>I ran it by John McEnroe, but, to my surprise, he didn’t show any interest.</t>
  </si>
  <si>
    <t>Ich habe es mit John McEnroe besprochen, aber zu meiner Überraschung hat er kein Interesse gezeigt.</t>
  </si>
  <si>
    <t>我征询过约翰·麦肯罗的意见，没想到他对此完全没兴趣。</t>
  </si>
  <si>
    <t>Ему тяжело, это очевидно. Но большие перемены всегда требуют времени.</t>
  </si>
  <si>
    <t>Eu perguntei ao John McEnroe, mas, para minha surpresa, ele não demonstrou nenhum interesse.</t>
  </si>
  <si>
    <t>ITW3_Q7_R4_2_F</t>
  </si>
  <si>
    <t>We didn’t even ask ourselves that. We recruit tennis players, not marketing stars.</t>
  </si>
  <si>
    <t>Nous ne nous sommes même pas posé la question, nous recrutons des joueurs de tennis, pas des vedettes marketing.</t>
  </si>
  <si>
    <t>Die Frage hat sich für uns noch nicht mal gestellt. Wir verpflichten Tennisspieler, keine Marketing-Stars.</t>
  </si>
  <si>
    <t>Ni siquiera nos los planteamos. Fichamos tenistas, no estrellas del marketing.</t>
  </si>
  <si>
    <t>Non ce lo siamo nemmeno chiesti. Ingaggiamo giocatori di tennis, non stelle del marketing.</t>
  </si>
  <si>
    <t>我们根本没考虑那些。我们招的是网球选手，不是营销明星。</t>
  </si>
  <si>
    <t>Честно говоря, не думаю, что она хорошо адаптируется… нам придётся помочь ей найти своё место.</t>
  </si>
  <si>
    <t>Nem sequer nos perguntamos isso. Nós recrutamos tenistas, não estrelas do marketing.</t>
  </si>
  <si>
    <t>ITW3_Q7_R4_2_M</t>
  </si>
  <si>
    <t>Честно говоря, не думаю, что он хорошо адаптируется… нам придётся помочь ему найти своё место.</t>
  </si>
  <si>
    <t>ITW3_Q8_F</t>
  </si>
  <si>
    <t>You’ve not even completed two full years at {[VAR_MANAGER_AFFILIATION_NAME]}, and yet you’re already recruiting. Are you not worried by the possibility of a lack of stability?</t>
  </si>
  <si>
    <t>Sie sind noch nicht mal zwei Jahre bei {[VAR_MANAGER_AFFILIATION_NAME]}, aber trotzdem verpflichten Sie schon Spieler und Spielerinnen. Machen Sie sich keine Sorgen um mögliche fehlende Stabilität?</t>
  </si>
  <si>
    <t>Ni siquiera llevas dos años enteros en {[VAR_MANAGER_AFFILIATION_NAME]} y, sin embargo, ya estás fichando. ¿No te preocupa una posible falta de estabilidad?</t>
  </si>
  <si>
    <t>Non ha nemmeno completato due anni interi presso {[VAR_MANAGER_AFFILIATION_NAME]}, eppure sta già ingaggiando nuovi talenti. Non è preoccupato dalla possibilità di una mancanza di stabilità?</t>
  </si>
  <si>
    <t>您执教{[VAR_MANAGER_AFFILIATION_NAME]}不到两年就开始招募新人，不担心影响稳定性吗？</t>
  </si>
  <si>
    <t>Вы работаете в {[VAR_MANAGER_AFFILIATION_NAME]} меньше двух лет, и уже начали набор игроков. Вас не беспокоит возможная нестабильность?</t>
  </si>
  <si>
    <t>Você nem completou dois anos completos em {[VAR_MANAGER_AFFILIATION_NAME]}, e já está recrutando. Você não se preocupa com a possibilidade de falta de estabilidade?</t>
  </si>
  <si>
    <t>ITW3_Q8_F_1</t>
  </si>
  <si>
    <t>Vous n’avez même pas passé deux années complètes à {[VAR_MANAGER_AFFILIATION_NAME]} et vous recrutez déjà, ne craignez-vous pas un manque de stabilité ?</t>
  </si>
  <si>
    <t>ITW3_Q8_F_2</t>
  </si>
  <si>
    <t>N’est-il pas trop tôt dans votre contrat avec {[VAR_MANAGER_AFFILIATION_NAME]} pour bouleverser l’effectif ?</t>
  </si>
  <si>
    <t>ITW3_Q8_F_3</t>
  </si>
  <si>
    <t>Ce recrutement intervient moins de 2 ans après votre arrivée chez {[VAR_MANAGER_AFFILIATION_NAME]} : n'est ce pas risqué ?</t>
  </si>
  <si>
    <t>ITW3_Q8_M</t>
  </si>
  <si>
    <t>ITW3_Q8_M_1</t>
  </si>
  <si>
    <t>ITW3_Q8_M_2</t>
  </si>
  <si>
    <t>ITW3_Q8_M_3</t>
  </si>
  <si>
    <t>ITW3_Q8_R1_1_F</t>
  </si>
  <si>
    <t>I reckon it’s the best choice of action. {[VAR_TM_FIRSTNAME]} has a lot to offer us results-wise, as well as for the development of the academy.</t>
  </si>
  <si>
    <t>J’estime que c’est le meilleur choix à faire, {[VAR_TM_FIRSTNAME]} va nous apporter beaucoup dans les résultats et pour le développement de l’académie.</t>
  </si>
  <si>
    <t>Ich finde, dass es die beste Entscheidung ist. Von den Ergebnissen her und für die Entwicklung der Akademie hat {[VAR_TM_FIRSTNAME]} eine Menge zu bieten.</t>
  </si>
  <si>
    <t>Considero que es la mejor opción. {[VAR_TM_FIRSTNAME]} tiene mucho que ofrecernos en cuanto a resultados, así como para el desarrollo de la escuela.</t>
  </si>
  <si>
    <t>Penso che sia la migliore scelta. {[VAR_TM_FIRSTNAME]} ha molto da offrirci in termini di risultati, nonché per lo sviluppo dell'accademia.</t>
  </si>
  <si>
    <t>我认为这是最佳决策。{[VAR_TM_FIRSTNAME]}能在战绩和学院发展两方面给我们带来巨大收益。</t>
  </si>
  <si>
    <t>Я считаю, что это лучшее решение. У {[VAR_TM_FIRSTNAME]} огромный потенциал как в плане результатов, так и для развития академии.</t>
  </si>
  <si>
    <t>Eu acho que é a melhor ação a ser tomada. {[VAR_TM_FIRSTNAME]} tem muito a nos oferecer em termos de resultados, assim como para o desenvolvimento da academia.</t>
  </si>
  <si>
    <t>ITW3_Q8_R1_1_M</t>
  </si>
  <si>
    <t>ITW3_Q8_R1_2_F</t>
  </si>
  <si>
    <t>When you’re the head of a company, you have to know how to add new parts at the right time. {[VAR_TM_FIRSTNAME]} is the key to the academy’s progress.</t>
  </si>
  <si>
    <t>Quand on gère une entreprise, il faut savoir rapporter des nouvelles pièces au bon moment, {[VAR_TM_FIRSTNAME]} est nécessaire pour la progression de l’académie.</t>
  </si>
  <si>
    <t>Wenn man ein Unternehmen führt, muss man wissen, wie man die richtigen Teile zum richtigen Zeitpunkt hinzufügt. {[VAR_TM_FIRSTNAME]} ist der Schlüssel für den Fortschritt der Akademie.</t>
  </si>
  <si>
    <t>Cuando diriges una empresa, debes saber hacer nuevas incorporaciones en el momento adecuado. {[VAR_TM_FIRSTNAME]} es clave para el progreso de la escuela.</t>
  </si>
  <si>
    <t>Quando sei a capo di un'azienda, devi sapere come aggiungere nuove parti al momento giusto. {[VAR_TM_FIRSTNAME]} è la chiave per il progresso dell'accademia.</t>
  </si>
  <si>
    <t>经营事业要懂得在合适时机注入新血。{[VAR_TM_FIRSTNAME]}是学院进步的关键。</t>
  </si>
  <si>
    <t>Когда ты возглавляешь организацию, нужно уметь добавлять новые элементы в нужный момент. {[VAR_TM_FIRSTNAME]} — ключ к прогрессу академии.</t>
  </si>
  <si>
    <t>Quando você é o chefe de uma empresa, tem que saber adicionar novas peças no momento certo. {[VAR_TM_FIRSTNAME]} é a chave para o progresso da academia.</t>
  </si>
  <si>
    <t>ITW3_Q8_R1_2_M</t>
  </si>
  <si>
    <t>ITW3_Q8_R2_1_F</t>
  </si>
  <si>
    <t>I’m not worried about that. Quite the contrary actually. I’m convinced {[VAR_TM_FIRSTNAME]} is going to make quite the splash and allow us to better ourselves.</t>
  </si>
  <si>
    <t>Ça ne m’inquiète pas, bien au contraire. Je suis convaincu que {[VAR_TM_FIRSTNAME]} va faire bouger les choses ici et nous permettre de nous améliorer.</t>
  </si>
  <si>
    <t>Darüber mache ich mir keine Sorgen. Ganz im Gegenteil. Ich bin überzeugt davon, dass {[VAR_TM_FIRSTNAME]} für ziemliches Aufsehen sorgen wird und uns alle besser machen wird.</t>
  </si>
  <si>
    <t>No me preocupa eso. Más bien, todo lo contrario. No me cabe duda de que {[VAR_TM_FIRSTNAME]} causará un gran revuelo y nos permitirá mejorar.</t>
  </si>
  <si>
    <t>Non sono preoccupato per questo. Al contrario, in realtà. Sono convinto che {[VAR_TM_FIRSTNAME]} farà grandi cose o e ci permetterà di migliorare noi stessi.</t>
  </si>
  <si>
    <t>我一点也不担心。恰恰相反，我相信{[VAR_TM_FIRSTNAME]}会掀起波澜，带领我们更上一层楼。</t>
  </si>
  <si>
    <t>Меня это нисколько не пугает. Наоборот, я уверен, что {[VAR_TM_FIRSTNAME]} произведёт сильное впечатление и поможет нам стать лучше.</t>
  </si>
  <si>
    <t>Não me preocupo com isso. Pelo contrário, na verdade. Estou convencida de que {[VAR_TM_FIRSTNAME]} vai causar um grande impacto e nos permitir melhorar.</t>
  </si>
  <si>
    <t>ITW3_Q8_R2_1_M</t>
  </si>
  <si>
    <t>Não me preocupo com isso. Pelo contrário, na verdade. Estou convencido de que {[VAR_TM_FIRSTNAME]} vai causar um grande impacto e nos permitir melhorar.</t>
  </si>
  <si>
    <t>ITW3_Q8_R2_2_F</t>
  </si>
  <si>
    <t>{[VAR_TM_FIRSTNAME]} will bring new energy. Everyone will have to prove that they deserve their place. A bit of fresh blood is the best way to add pressure.</t>
  </si>
  <si>
    <t>{[VAR_TM_FIRSTNAME]} va apporter de la nouveauté, chacun doit prouver qu’il mérite sa place. Un peu de sang neuf est parfait pour mettre un peu de pression.</t>
  </si>
  <si>
    <t>{[VAR_TM_FIRSTNAME]} wird viel neue Energie mitbringen. Jeder muss beweisen, dass er seinen Platz verdient. Etwas frisches Blut ist die beste Möglichkeit, um für Druck zu sorgen.</t>
  </si>
  <si>
    <t>{[VAR_TM_FIRSTNAME]} va a aportar savia nueva. Todos tendrán que demostrar que se merecen su puesto. Un poco de sangre fresca es la mejor forma de aumentar la presión.</t>
  </si>
  <si>
    <t>{[VAR_TM_FIRSTNAME]} porterà nuova energia. Tutti dovranno dimostrare di meritare il loro posto. Un po' di sangue fresco è il modo migliore per aumentare la pressione.</t>
  </si>
  <si>
    <t>{[VAR_TM_FIRSTNAME]}将带来新活力。所有人都必须重新证明自己的价值。新鲜血液最能激发危机意识。</t>
  </si>
  <si>
    <t>{[VAR_TM_FIRSTNAME]} привнесёт новую энергию. Всем придётся доказывать, что они достойны своего места. Немного свежей крови — лучший способ добавить давления.</t>
  </si>
  <si>
    <t>{[VAR_TM_FIRSTNAME]} trará nova energia. Todos terão que provar que merecem seu lugar. Um pouco de sangue novo é a melhor maneira de adicionar pressão.</t>
  </si>
  <si>
    <t>ITW3_Q8_R2_2_M</t>
  </si>
  <si>
    <t>ITW3_Q8_R3_1_F</t>
  </si>
  <si>
    <t>That could happen if relations are strained among the players, but I’m quite sure they all believe in the project.</t>
  </si>
  <si>
    <t>Cela pourrait arriver si les relations entre les joueurs ne sont pas bonnes mais je suis sûr que chacun croit au projet.</t>
  </si>
  <si>
    <t>Das könnte passieren, wenn die Beziehungen unter den Spielern nicht gut sind, aber ich bin mir ziemlich sicher, dass sie alle an das Projekt glauben.</t>
  </si>
  <si>
    <t>Eso podría suceder si las relaciones entre los tenistas fueran tensas, pero tengo la razonable seguridad de que todos creen en el proyecto.</t>
  </si>
  <si>
    <t>Potrebbe accadere se i rapporti tra i giocatori fossero tesi, ma sono abbastanza sicuro che credano tutti nel progetto.</t>
  </si>
  <si>
    <t>如果队员之间关系紧张，这种情况可能会发生，但我相信大家都认同我们的目标。</t>
  </si>
  <si>
    <t>Такое возможно, если отношения между игроками ухудшатся, но я уверен, что они верят в проект.</t>
  </si>
  <si>
    <t>Isso poderia acontecer se as relações entre os jogadores fossem tensas, mas tenho certeza de que todos acreditam no projeto.</t>
  </si>
  <si>
    <t>ITW3_Q8_R3_1_M</t>
  </si>
  <si>
    <t>ITW3_Q8_R3_2_F</t>
  </si>
  <si>
    <t>It all depends on {[VAR_TM_FIRSTNAME]}’s integration. I’m confident.</t>
  </si>
  <si>
    <t>Tout dépendra de l’intégration de {[VAR_TM_FIRSTNAME]}, je suis assez serein.</t>
  </si>
  <si>
    <t>Das kommt alles drauf an, wie sich {[VAR_TM_FIRSTNAME]} bei uns integriert. Ich bin zuversichtlich.</t>
  </si>
  <si>
    <t>Todo depende de cómo se integre {[VAR_TM_FIRSTNAME]}. Tengo confianza.</t>
  </si>
  <si>
    <t>Tutto dipende dall'integrazione di {[VAR_TM_FIRSTNAME]}. Ho fiducia.</t>
  </si>
  <si>
    <t>关键看{[VAR_TM_FIRSTNAME]}的融入情况，我对此很有信心。</t>
  </si>
  <si>
    <t>Всё зависит от интеграции {[VAR_TM_FIRSTNAME]}. Я настроена оптимистично.</t>
  </si>
  <si>
    <t>Tudo depende da integração de {[VAR_TM_FIRSTNAME]}. Estou confiante.</t>
  </si>
  <si>
    <t>ITW3_Q8_R3_2_M</t>
  </si>
  <si>
    <t>Всё зависит от интеграции {[VAR_TM_FIRSTNAME]}. Я настроен оптимистично.</t>
  </si>
  <si>
    <t>ITW3_Q8_R4_1_F</t>
  </si>
  <si>
    <t>That’s a real fear of mine. This one contract signing could prove disastrous if things go wrong.</t>
  </si>
  <si>
    <t>C’est ce que je redoute, cette signature pourrait s’avérer calamiteuse si les choses tournaient mal.</t>
  </si>
  <si>
    <t>Das ist etwas, wovor ich wirklich Angst habe. Wenn sich diese Verpflichtung nicht auszahlt, könnte das desaströse Folgen haben.</t>
  </si>
  <si>
    <t>Eso me da miedo. La firma de este contrato podría ser desastrosa si las cosas salen mal.</t>
  </si>
  <si>
    <t>Questa è una mia vera paura. Questa firma di un contratto potrebbe rivelarsi disastrosa se le cose andassero male.</t>
  </si>
  <si>
    <t>这正是我担心的事。一旦出问题，这次签约可能造成严重后果。</t>
  </si>
  <si>
    <t>Это действительно вызывает у меня опасения. Один неверный контракт может стать катастрофой, если что-то пойдёт не так.</t>
  </si>
  <si>
    <t>Esse é um medo real meu. A assinatura deste contrato pode ser desastrosa se as coisas derem errado.</t>
  </si>
  <si>
    <t>ITW3_Q8_R4_1_M</t>
  </si>
  <si>
    <t>ITW3_Q8_R4_2_F</t>
  </si>
  <si>
    <t>I’m concerned about it. I’m convinced of {[VAR_TM_FIRSTNAME]}’s potential, but she might not work with the group.</t>
  </si>
  <si>
    <t>J’en ai peur, je suis convaincu du potentiel individuel de {[VAR_TM_FIRSTNAME]} mais cela risque de ne pas fonctionner collectivement.</t>
  </si>
  <si>
    <t>Ich mache mir schon etwas Sorgen. Ich bin vom Potential von {[VAR_TM_FIRSTNAME]} überzeugt, aber sie passt vielleicht nicht in die Gruppe.</t>
  </si>
  <si>
    <t>Es algo que me preocupa. Tengo claro el potencial de {[VAR_TM_FIRSTNAME]}, pero puede que no encaje en el grupo.</t>
  </si>
  <si>
    <t>Sono preoccupato per questo. Sono convinto del potenziale di {[VAR_TM_FIRSTNAME]}, ma potrebbe non lavorare con il gruppo.</t>
  </si>
  <si>
    <t>我确实有点担心。我相信{[VAR_TM_FIRSTNAME]}的潜力，但她可能无法融入团队。</t>
  </si>
  <si>
    <t>Меня это тревожит. Я уверена в потенциале {[VAR_TM_FIRSTNAME]}, но она может не подойти коллективу.</t>
  </si>
  <si>
    <t>Estou preocupada com isso. Estou convencida do potencial de {[VAR_TM_FIRSTNAME]}, mas ela pode não se integrar bem ao grupo.</t>
  </si>
  <si>
    <t>ITW3_Q8_R4_2_M</t>
  </si>
  <si>
    <t>I’m concerned about it. I’m convinced of {[VAR_TM_FIRSTNAME]}’s potential, but he might not work with the group.</t>
  </si>
  <si>
    <t>Ich mache mir schon etwas Sorgen. Ich bin vom Potential von {[VAR_TM_FIRSTNAME]} überzeugt, aber er passt vielleicht nicht in die Gruppe.</t>
  </si>
  <si>
    <t>我确实有点担心。我相信{[VAR_TM_FIRSTNAME]}的潜力，但他可能无法融入团队。</t>
  </si>
  <si>
    <t>Меня это тревожит. Я уверен в потенциале {[VAR_TM_FIRSTNAME]}, но он может не подойти коллективу.</t>
  </si>
  <si>
    <t>Estou preocupado com isso. Estou convencido do potencial de {[VAR_TM_FIRSTNAME]}, mas ele pode não se integrar bem ao grupo.</t>
  </si>
  <si>
    <t>ITW3_Q9_F</t>
  </si>
  <si>
    <t>{[VAR_TM_FULLNAME]} has signed a long-term contract here. To what extent do you believe in her?</t>
  </si>
  <si>
    <t>{[VAR_TM_FULLNAME]} hat hier einen langfristigen Vertrag unterzeichnet. Wie sehr glauben Sie an sie?</t>
  </si>
  <si>
    <t>{[VAR_TM_FULLNAME]} ha firmado un contrato a largo plazo. ¿Hasta qué punto crees en ella?</t>
  </si>
  <si>
    <t>{[VAR_TM_FULLNAME]} ha firmato un contratto a lungo termine qui. Fino a che punto crede in lei?</t>
  </si>
  <si>
    <t>{[VAR_TM_FULLNAME]}已经签下长期合约。您对她有多大信心？</t>
  </si>
  <si>
    <t>{[VAR_TM_FULLNAME]} подписала долгосрочный контракт. Насколько сильно вы в неё верите?</t>
  </si>
  <si>
    <t>{[VAR_TM_FULLNAME]} assinou um contrato de longo prazo aqui. Em que medida você acredita nela?</t>
  </si>
  <si>
    <t>ITW3_Q9_F_1</t>
  </si>
  <si>
    <t>{[VAR_TM_FULLNAME]} a signé un contrat longue durée ici, à quel point avez-vous confiance en elle ?</t>
  </si>
  <si>
    <t>ITW3_Q9_F_2</t>
  </si>
  <si>
    <t>Qu’est-ce qui justifie une telle durée de contrat pour elle ?</t>
  </si>
  <si>
    <t>ITW3_Q9_F_3</t>
  </si>
  <si>
    <t>Un si long contrat pour {[VAR_TM_FULLNAME]... Pourquoi ?</t>
  </si>
  <si>
    <t>ITW3_Q9_M</t>
  </si>
  <si>
    <t>{[VAR_TM_FULLNAME]} has signed a long-term contract here. To what extent do you believe in him?</t>
  </si>
  <si>
    <t>{[VAR_TM_FULLNAME]} hat hier einen langfristigen Vertrag unterzeichnet. Wie sehr glauben Sie an ihn?</t>
  </si>
  <si>
    <t>{[VAR_TM_FULLNAME]} ha firmado un contrato a largo plazo. ¿Hasta qué punto crees en él?</t>
  </si>
  <si>
    <t>{[VAR_TM_FULLNAME]} ha firmato un contratto a lungo termine qui. Fino a che punto crede in lui?</t>
  </si>
  <si>
    <t>{[VAR_TM_FULLNAME]}已经签下长期合约。您对他有多大信心？</t>
  </si>
  <si>
    <t>{[VAR_TM_FULLNAME]} подписал долгосрочный контракт. Насколько сильно вы в него верите?</t>
  </si>
  <si>
    <t>{[VAR_TM_FULLNAME]} assinou um contrato de longo prazo aqui. Em que medida você acredita nele?</t>
  </si>
  <si>
    <t>ITW3_Q9_M_1</t>
  </si>
  <si>
    <t>{[VAR_TM_FULLNAME]} a signé un contrat longue durée ici, à quel point avez-vous confiance en lui ?</t>
  </si>
  <si>
    <t>ITW3_Q9_M_2</t>
  </si>
  <si>
    <t>Qu’est-ce qui justifie une telle durée de contrat pour lui ?</t>
  </si>
  <si>
    <t>ITW3_Q9_M_3</t>
  </si>
  <si>
    <t>ITW3_Q9_R1_1_F</t>
  </si>
  <si>
    <t>I believe in {[VAR_TM_FIRSTNAME]} immensely. She’ll have great success here while also allowing {[VAR_MANAGER_AFFILIATION_NAME]} to further develop as an institution.</t>
  </si>
  <si>
    <t>J’ai une très grande confiance en {[VAR_TM_FIRSTNAME]}, elle va avoir de grands succès ici mais va aussi permettre à {[VAR_MANAGER_AFFILIATION_NAME]} de se développer en tant qu’institution.</t>
  </si>
  <si>
    <t>Ich glaube sehr stark an {[VAR_TM_FIRSTNAME]}. Sie wird hier sehr viel Erfolg haben und {[VAR_MANAGER_AFFILIATION_NAME]} dabei helfen, sich als Institution zu verbessern.</t>
  </si>
  <si>
    <t>Creo inmensamente en {[VAR_TM_FIRSTNAME]}. Tendrá un gran éxito aquí lo que, al mismo tiempo, permitirá un mayor desarrollo de {[VAR_MANAGER_AFFILIATION_NAME]} como institución.</t>
  </si>
  <si>
    <t>Credo immensamente in {[VAR_TM_FIRSTNAME]}. Avrà un grande successo qui, consentendo anche a {[VAR_MANAGER_AFFILIATION_NAME]} di svilupparsi ulteriormente come istituzione.</t>
  </si>
  <si>
    <t>我对{[VAR_TM_FIRSTNAME]}充满信心。她会在这里取得辉煌成绩，也会推动{[VAR_MANAGER_AFFILIATION_NAME]}不断成长。</t>
  </si>
  <si>
    <t>Я невероятно верю в {[VAR_TM_FIRSTNAME]}. Она добьётся больших успехов и поможет развивать {[VAR_MANAGER_AFFILIATION_NAME]}.</t>
  </si>
  <si>
    <t>Acredito imensamente em {[VAR_TM_FIRSTNAME]}. Ela terá grande sucesso aqui, ao mesmo tempo que permitirá que {[VAR_MANAGER_AFFILIATION_NAME]} se desenvolva ainda mais como instituição.</t>
  </si>
  <si>
    <t>ITW3_Q9_R1_1_M</t>
  </si>
  <si>
    <t>I believe in {[VAR_TM_FIRSTNAME]} immensely. He’ll have great success here while also allowing {[VAR_MANAGER_AFFILIATION_NAME]} to further develop as an institution.</t>
  </si>
  <si>
    <t>J’ai une très grande confiance en {[VAR_TM_FIRSTNAME]}, il va avoir de grands succès ici mais va aussi permettre à {[VAR_MANAGER_AFFILIATION_NAME]} de se développer en tant qu’institution.</t>
  </si>
  <si>
    <t>Ich glaube sehr stark an {[VAR_TM_FIRSTNAME]}. Er wird hier sehr viel Erfolg haben und {[VAR_MANAGER_AFFILIATION_NAME]} dabei helfen, sich als Institution zu verbessern.</t>
  </si>
  <si>
    <t>我对{[VAR_TM_FIRSTNAME]}充满信心。他会在这里取得辉煌成绩，也会推动{[VAR_MANAGER_AFFILIATION_NAME]}不断成长。</t>
  </si>
  <si>
    <t>Я невероятно верю в {[VAR_TM_FIRSTNAME]}. Он добьётся больших успехов и поможет развивать {[VAR_MANAGER_AFFILIATION_NAME]}.</t>
  </si>
  <si>
    <t>Acredito imensamente em {[VAR_TM_FIRSTNAME]}. Ele terá grande sucesso aqui, ao mesmo tempo que permitirá que {[VAR_MANAGER_AFFILIATION_NAME]} se desenvolva ainda mais como instituição.</t>
  </si>
  <si>
    <t>ITW3_Q9_R1_2_F</t>
  </si>
  <si>
    <t>I have a lot of confidence in {[VAR_TM_FIRSTNAME]}. Not only in her athletic performance, but also in what she’ll bring to this academy off the court.</t>
  </si>
  <si>
    <t>J’ai une immense confiance en {[VAR_TM_FIRSTNAME]}, non seulement sur le point sportif mais aussi pour tout ce qu’elle va apporter à l’académie en dehors des courts.</t>
  </si>
  <si>
    <t>Ich bin sehr von {[VAR_TM_FIRSTNAME]} überzeugt. Nicht nur von ihrer athletischen Leistungsfähigkeit, sondern auch davon, was sie der Akademie abseits des Platzes bringt.</t>
  </si>
  <si>
    <t>Tengo mucha confianza en {[VAR_TM_FIRSTNAME]}. No solo en su rendimiento deportivo, sino también en lo que aportará a esta escuela fuera del campo.</t>
  </si>
  <si>
    <t>Ho molta fiducia in {[VAR_TM_FIRSTNAME]}. Non solo nella sua prestazione atletica, ma anche in quello che porterà in questa accademia fuori dal campo.</t>
  </si>
  <si>
    <t>我非常信任{[VAR_TM_FIRSTNAME]}，不仅是因为她在场上的表现，也因为她能在场外为学院带来积极影响。</t>
  </si>
  <si>
    <t>У меня огромное доверие к {[VAR_TM_FIRSTNAME]}. Не только к её спортивным качествам, но и к тому, что она привнесёт в академию вне корта.</t>
  </si>
  <si>
    <t>Tenho muita confiança em {[VAR_TM_FIRSTNAME]}. Não apenas em seu desempenho atlético, mas também no que ela trará para esta academia fora das quadras.</t>
  </si>
  <si>
    <t>ITW3_Q9_R1_2_M</t>
  </si>
  <si>
    <t>I have a lot of confidence in {[VAR_TM_FIRSTNAME]}. Not only in his athletic performance, but also in what he’ll bring to this academy off the court.</t>
  </si>
  <si>
    <t>J’ai une immense confiance en {[VAR_TM_FIRSTNAME]}, non seulement sur le point sportif mais aussi pour tout ce qu’il va apporter à l’académie en dehors des courts.</t>
  </si>
  <si>
    <t>Ich bin sehr von {[VAR_TM_FIRSTNAME]} überzeugt. Nicht nur von seiner athletischen Leistungsfähigkeit, sondern auch davon, was er der Akademie abseits des Platzes bringt.</t>
  </si>
  <si>
    <t>我非常信任{[VAR_TM_FIRSTNAME]}，不仅是因为他在场上的表现，也因为他能在场外为学院带来积极影响。</t>
  </si>
  <si>
    <t>У меня огромное доверие к {[VAR_TM_FIRSTNAME]}. Не только к его спортивным качествам, но и к тому, что он привнесёт в академию вне корта.</t>
  </si>
  <si>
    <t>Tenho muita confiança em {[VAR_TM_FIRSTNAME]}. Não apenas em seu desempenho atlético, mas também no que ele trará para esta academia fora das quadras.</t>
  </si>
  <si>
    <t>ITW3_Q9_R2_1_F</t>
  </si>
  <si>
    <t>When such a player is available, our only option is to propose a long-term contract. She’ll find success here for the entire duration of her contract.</t>
  </si>
  <si>
    <t>Quand une telle joueuse est disponible, on ne peut faire autre chose que de lui proposer une relation sur du long-terme, elle va réussir ici tout au long de son contrat.</t>
  </si>
  <si>
    <t>Wenn eine solche Spielerin verfügbar ist, dann können wir ihr nur einen langfristigen Vertrag anbieten. Sie wird hier ihre gesamte Vertragslaufzeit lang Erfolg haben.</t>
  </si>
  <si>
    <t>Cuando hay disponible una tenista así, nuestra única opción es proponer un contrato a largo plazo. Aquí triunfará durante toda la duración de su contrato.</t>
  </si>
  <si>
    <t>Quando una giocatrice del genere è disponibile, la nostra unica opzione è proporre un contratto a lungo termine. Qui troverà successo per l'intera durata del suo contratto.</t>
  </si>
  <si>
    <t>像这样的球员一旦有机会签约，我们唯一要做的就是提供长期合同。她一定会在这里取得成功。</t>
  </si>
  <si>
    <t>Когда такой игрок доступен, остаётся только предлагать долгосрочный контракт. Она добьётся успеха на протяжении всего срока.</t>
  </si>
  <si>
    <t>Quando uma jogadora assim está disponível, nossa única opção é propor um contrato de longo prazo. Ela terá sucesso aqui durante toda a duração de seu contrato.</t>
  </si>
  <si>
    <t>ITW3_Q9_R2_1_M</t>
  </si>
  <si>
    <t>When such a player is available, our only option is to propose a long-term contract. He’ll find success here for the entire duration of his contract.</t>
  </si>
  <si>
    <t>Quand un tel joueur est disponible, on ne peut faire autre chose que de lui proposer une relation sur du long-terme, il va réussir ici tout au long de son contrat.</t>
  </si>
  <si>
    <t>Wenn ein solcher Spieler verfügbar ist, dann können wir ihm nur einen langfristigen Vertrag anbieten. Er wird hier seine gesamte Vertragslaufzeit lang Erfolg haben.</t>
  </si>
  <si>
    <t>Cuando hay disponible un tenista así, nuestra única opción es proponer un contrato a largo plazo. Aquí triunfará durante toda la duración de su contrato.</t>
  </si>
  <si>
    <t>Quando un giocatore del genere è disponibile, la nostra unica opzione è proporre un contratto a lungo termine. Qui troverà successo per tutta la durata del suo contratto.</t>
  </si>
  <si>
    <t>像这样的球员一旦有机会签约，我们唯一要做的就是提供长期合同。他一定会在这里取得成功。</t>
  </si>
  <si>
    <t>Когда такой игрок доступен, остаётся только предлагать долгосрочный контракт. Он добьётся успеха на протяжении всего срока.</t>
  </si>
  <si>
    <t>Quando um jogador assim está disponível, nossa única opção é propor um contrato de longo prazo. Ele terá sucesso aqui durante toda a duração de seu contrato.</t>
  </si>
  <si>
    <t>ITW3_Q9_R2_2_F</t>
  </si>
  <si>
    <t>{[VAR_TM_FIRSTNAME]} is one of the most sought-after players on the market. She’s going to be a huge success, and it will be with us!</t>
  </si>
  <si>
    <t>{[VAR_TM_FIRSTNAME]} est l’une des joueuses les plus prisées du marché. Elle connaîtra de grands succès à l’avenir, et ce sera chez nous !</t>
  </si>
  <si>
    <t>{[VAR_TM_FIRSTNAME]} ist eine der gefragtesten Spielerinnen auf dem Markt. Sie wird viel Erfolg haben, und zwar mit uns!</t>
  </si>
  <si>
    <t>{[VAR_TM_FIRSTNAME]} es una de las tenistas más codiciadas del mercado. ¡Va a triunfar y lo hará con nosotros!</t>
  </si>
  <si>
    <t>{[VAR_TM_FIRSTNAME]} è una delle giocatrici più ricercate sul mercato. Avrà un enorme successo e sarà con noi!</t>
  </si>
  <si>
    <t>{[VAR_TM_FIRSTNAME]}是当今市场上最炙手可热的球员之一。她一定会大获成功，而这份成功将属于我们！</t>
  </si>
  <si>
    <t>{[VAR_TM_FIRSTNAME]} — одна из самых востребованных теннисисток. Она добьётся огромных успехов — и сделает это с нами!</t>
  </si>
  <si>
    <t>{[VAR_TM_FIRSTNAME]} é uma das jogadoras mais cobiçadas do mercado. Ela será um grande sucesso, e será conosco!</t>
  </si>
  <si>
    <t>ITW3_Q9_R2_2_M</t>
  </si>
  <si>
    <t>{[VAR_TM_FIRSTNAME]} is one of the most sought-after players on the market. He’s going to be a huge success, and it will be with us!</t>
  </si>
  <si>
    <t>{[VAR_TM_FIRSTNAME]} est l’un des joueurs les plus prisés du marché. Il connaîtra de grands succès à l’avenir, et ce sera chez nous !</t>
  </si>
  <si>
    <t>{[VAR_TM_FIRSTNAME]} ist einer der gefragtesten Spieler auf dem Markt. Er wird viel Erfolg haben, und zwar mit uns!</t>
  </si>
  <si>
    <t>{[VAR_TM_FIRSTNAME]} es uno de los tenistas más codiciados del mercado. ¡Va a triunfar y lo hará con nosotros!</t>
  </si>
  <si>
    <t>{[VAR_TM_FIRSTNAME]} è uno dei giocatori più ricercati sul mercato. Avrà un enorme successo e sarà con noi!</t>
  </si>
  <si>
    <t>{[VAR_TM_FIRSTNAME]}是当今市场上最炙手可热的球员之一。他一定会大获成功，而这份成功将属于我们！</t>
  </si>
  <si>
    <t>{[VAR_TM_FIRSTNAME]} — один из самых востребованных теннисистов. Он добьётся огромных успехов — и сделает это с нами!</t>
  </si>
  <si>
    <t>{[VAR_TM_FIRSTNAME]} é um dos jogadores mais cobiçados do mercado. Ele será um grande sucesso, e será conosco!</t>
  </si>
  <si>
    <t>ITW3_Q9_R3_1_F</t>
  </si>
  <si>
    <t>I’m positive that he’ll succeed as long as she gives herself the means, and here everything will be done to put her in the right conditions to do so.</t>
  </si>
  <si>
    <t>Je suis convaincu qu’elle va réussir si elle s’en donne les moyens, tout ici sera fait pour le mettre dans les bonnes conditions.</t>
  </si>
  <si>
    <t>Ich bin davon überzeugt, dass sie erfolgreich sein wird, wenn sie alles gibt, und hier wird alles dafür getan, dass sie die richtigen Bedingungen dafür hat.</t>
  </si>
  <si>
    <t>No me cabe duda de que tendrá éxito, siempre que ella ponga los medios, y aquí haremos todo lo posible por ofrecerle las condiciones adecuadas.</t>
  </si>
  <si>
    <t>Sono certo che ci riuscirà finché lei si darà i mezzi, e qui si farà di tutto per metterla nelle condizioni giuste per farlo.</t>
  </si>
  <si>
    <t>我坚信，只要她全力以赴，她一定能成功。我们也会为她创造一切有利条件。</t>
  </si>
  <si>
    <t>Я уверена, что она добьётся успеха, если будет работать, а мы создадим для неё все условия.</t>
  </si>
  <si>
    <t>Tenho certeza de que ele terá sucesso, desde que ele se dê os meios para isso, e aqui tudo será feito para colocá-lo nas condições certas para fazê-lo.</t>
  </si>
  <si>
    <t>ITW3_Q9_R3_1_M</t>
  </si>
  <si>
    <t>I’m positive that he’ll succeed as long as he gives himself the means, and here everything will be done to put him in the right conditions to do so.</t>
  </si>
  <si>
    <t>Je suis convaincu qu’il va réussir s’il s’en donne les moyens, tout ici sera fait pour le mettre dans les bonnes conditions.</t>
  </si>
  <si>
    <t>Ich bin davon überzeugt, dass er erfolgreich sein wird, wenn er alles gibt, und hier wird alles dafür getan, dass er die richtigen Bedingungen dafür hat.</t>
  </si>
  <si>
    <t>No me cabe duda de que tendrá éxito, siempre que él ponga los medios, y aquí haremos todo lo posible por ofrecerle las condiciones adecuadas.</t>
  </si>
  <si>
    <t>Sono sicuro che ci riuscirà finché si darà i mezzi, e qui si farà di tutto per metterlo nelle condizioni giuste per farlo.</t>
  </si>
  <si>
    <t>我坚信，只要他全力以赴，他一定能成功。我们也会为他创造一切有利条件。</t>
  </si>
  <si>
    <t>Я уверен, что он добьётся успеха, если будет работать, а мы создадим для него все условия.</t>
  </si>
  <si>
    <t>ITW3_Q9_R3_2_F</t>
  </si>
  <si>
    <t>I’m very confident in what the academy can offer her. If she’s serious, it will work.</t>
  </si>
  <si>
    <t>J’ai une grande confiance en ce que l’académie peut lui offrir, si elle est sérieuse ça fonctionnera.</t>
  </si>
  <si>
    <t>Ich bin von dem, was die Akademie ihr bieten kann, sehr überzeugt. Wenn sie es ernst meint, dann wird es funktionieren.</t>
  </si>
  <si>
    <t>Tengo mucha confianza en lo que la escuela puede ofrecerle. Si se lo toma en serio, va a funcionar.</t>
  </si>
  <si>
    <t>Sono molto fiducioso in ciò che l'accademia può offrirle. Se è seria, funzionerà.</t>
  </si>
  <si>
    <t>我对学院为她提供的训练非常有信心。只要她认真投入，一定会有成效。</t>
  </si>
  <si>
    <t>Я полностью уверена в том, что академия может ей дать. Если она будет серьёзна, всё получится.</t>
  </si>
  <si>
    <t>Estou muito confiante no que a academia pode oferecer a ela. Se ela for séria, vai funcionar.</t>
  </si>
  <si>
    <t>ITW3_Q9_R3_2_M</t>
  </si>
  <si>
    <t>I’m very confident in what the academy can offer him. If he’s serious, it will work.</t>
  </si>
  <si>
    <t>J’ai une grande confiance en ce que l’académie peut lui offrir, s’il est sérieux ça fonctionnera.</t>
  </si>
  <si>
    <t>Ich bin von dem, was die Akademie ihm bieten kann, sehr überzeugt. Wenn er es ernst meint, dann wird es funktionieren.</t>
  </si>
  <si>
    <t>Sono molto fiducioso in ciò che l'accademia può offrirgli. Se è serio, funzionerà.</t>
  </si>
  <si>
    <t>我对学院为他提供的训练非常有信心。只要他认真投入，一定会有成效。</t>
  </si>
  <si>
    <t>Я полностью уверен в том, что академия может ему дать. Если он будет серьёзен, всё получится.</t>
  </si>
  <si>
    <t>Estou muito confiante no que a academia pode oferecer a ele. Se ele for sério, vai funcionar.</t>
  </si>
  <si>
    <t>ITW3_Q9_R4_1_F</t>
  </si>
  <si>
    <t>It was primarily her demands that were satisfied with this contract. I would have signed her for a shorter duration if it had been solely up to me, but we absolutely had to sign a player.</t>
  </si>
  <si>
    <t>Nous avons surtout satisfait ses exigences avec ce contrat, elle aurait signé moins longtemps si ça n’était que ma décision mais nous devions absolument signer un joueur.</t>
  </si>
  <si>
    <t>Es ging hauptsächlich darum, ihre Forderungen mit diesem Vertrag zu erfüllen. Wenn es nur nach mir gegangen wäre, hätte ich sie für einen kürzeren Zeitraum verpflichtet, aber wir mussten unbedingt eine Spielerin unter Vertrag nehmen.</t>
  </si>
  <si>
    <t>Fueron principalmente sus demandas las que quedaron satisfechas con este contrato. Por mí, la habríamos fichado por un período de tiempo más corto, pero nos hacía falta incorporar a una tenista.</t>
  </si>
  <si>
    <t>Sono state soprattutto le sue richieste ad essere soddisfatte con questo contratto. L'avrei ingaggiata per un periodo più breve se fosse stato solo per me, ma dovevamo assolutamente ingaggiare un giocatore.</t>
  </si>
  <si>
    <t>这份合同主要是满足了她的要求。如果完全由我决定，我会签更短的年限，但我们当时必须签下一名球员。</t>
  </si>
  <si>
    <t>Контракт в первую очередь соответствует её требованиям. Я бы подписала её на меньший срок, но нам был необходим игрок.</t>
  </si>
  <si>
    <t>Foram principalmente as exigências dela que foram satisfeitas com este contrato. Eu a teria contratado por uma duração menor se dependesse apenas de mim, mas tínhamos que assinar com uma jogadora de qualquer forma.</t>
  </si>
  <si>
    <t>ITW3_Q9_R4_1_M</t>
  </si>
  <si>
    <t>It was primarily his demands that were satisfied with this contract. I would have signed him for a shorter duration if it had been solely up to me, but we absolutely had to sign a player.</t>
  </si>
  <si>
    <t>Nous avons surtout satisfait ses exigences avec ce contrat, il aurait signé moins longtemps si ça n’était que ma décision mais nous devions absolument signer un joueur.</t>
  </si>
  <si>
    <t>Es ging hauptsächlich darum, seine Forderungen mit diesem Vertrag zu erfüllen. Wenn es nur nach mir gegangen wäre, hätte ich ihn für einen kürzeren Zeitraum verpflichtet, aber wir mussten unbedingt einen Spieler unter Vertrag nehmen.</t>
  </si>
  <si>
    <t>Fueron principalmente sus demandas las que quedaron satisfechas con este contrato. Por mí, lo habríamos fichado por un período de tiempo más corto, pero nos hacía falta incorporar a un tenista.</t>
  </si>
  <si>
    <t>Sono state soprattutto le sue richieste ad essere soddisfatte con questo contratto. Lo avrei ingaggiato per un periodo più breve se fosse stato solo per me, ma dovevamo assolutamente ingaggiare un giocatore.</t>
  </si>
  <si>
    <t>这份合同主要是满足了他的要求。如果完全由我决定，我会签更短的年限，但我们当时必须签下一名球员。</t>
  </si>
  <si>
    <t>Контракт в первую очередь соответствует его требованиям. Я бы подписал его на меньший срок, но нам был необходим игрок.</t>
  </si>
  <si>
    <t>Foram principalmente as exigências dele que foram satisfeitas com este contrato. Eu o teria contratado por uma duração menor se dependesse apenas de mim, mas tínhamos que assinar com um jogador de qualquer forma.</t>
  </si>
  <si>
    <t>ITW3_Q9_R4_2_F</t>
  </si>
  <si>
    <t>If she wanted a shorter contract, that would have been even better, but we were in a hurry to sign a player and {[VAR_TM_FIRSTNAME]} wasn’t flexible on this point.</t>
  </si>
  <si>
    <t>Si elle avait voulu venir pour moins longtemps ça aurait été encore mieux mais nous étions dans l’urgence de signer un joueur et {[VAR_TM_FIRSTNAME]} a été inflexible.</t>
  </si>
  <si>
    <t>Wenn sie einen kürzeren Vertrag gewollt hätte, wäre das noch besser gewesen, aber wir mussten schnell eine Spielerin verpflichten und {[VAR_TM_FIRSTNAME]} war bei diesem Punkt nicht flexibel.</t>
  </si>
  <si>
    <t>Si hubiera querido un contrato más corto, habría sido incluso mejor, pero teníamos prisa por fichar a una tenista y {[VAR_TM_FIRSTNAME]} no fue flexible en este punto.</t>
  </si>
  <si>
    <t>Se avesse voluto un contratto più breve, sarebbe stato anche meglio, ma avevamo fretta di ingaggiare un giocatore e {[VAR_TM_FIRSTNAME]} non era flessibile su questo punto.</t>
  </si>
  <si>
    <t>如果她愿意签短期合同那就更好了，但我们当时急着签人，而{[VAR_TM_FIRSTNAME]}在这一点上毫不让步。</t>
  </si>
  <si>
    <t>Если бы она захотела контракт покороче, было бы ещё лучше, но нам нужно было подписать игрока, а {[VAR_TM_FIRSTNAME]} была непреклонна.</t>
  </si>
  <si>
    <t>Se ela quisesse um contrato mais curto, teria sido ainda melhor, mas estávamos com pressa para contratar uma jogadora e {[VAR_TM_FIRSTNAME]} não foi flexível nesse ponto.</t>
  </si>
  <si>
    <t>ITW3_Q9_R4_2_M</t>
  </si>
  <si>
    <t>If he wanted a shorter contract, that would have been even better, but we were in a hurry to sign a player and {[VAR_TM_FIRSTNAME]} wasn’t flexible on this point.</t>
  </si>
  <si>
    <t>S’il avait voulu venir pour moins longtemps ça aurait été encore mieux mais nous étions dans l’urgence de signer un joueur et {[VAR_TM_FIRSTNAME]} a été inflexible.</t>
  </si>
  <si>
    <t>Wenn er einen kürzeren Vertrag gewollt hätte, wäre das noch besser gewesen, aber wir mussten schnell einen Spieler verpflichten und {[VAR_TM_FIRSTNAME]} war bei diesem Punkt nicht flexibel.</t>
  </si>
  <si>
    <t>Si hubiera querido un contrato más corto, habría sido incluso mejor, pero teníamos prisa por fichar a un tenista y {[VAR_TM_FIRSTNAME]} no fue flexible en este punto.</t>
  </si>
  <si>
    <t>Se voleva un contratto più breve, sarebbe stato anche meglio, ma avevamo fretta di ingaggiare un giocatore e {[VAR_TM_FIRSTNAME]} non era flessibile su questo punto.</t>
  </si>
  <si>
    <t>如果他愿意签短期合同那就更好了，但我们当时急着签人，而{[VAR_TM_FIRSTNAME]}在这一点上毫不让步。</t>
  </si>
  <si>
    <t>Если бы он захотел контракт покороче, было бы ещё лучше, но нам нужно было подписать игрока, а {[VAR_TM_FIRSTNAME]} был непреклонен.</t>
  </si>
  <si>
    <t>Se ele quisesse um contrato mais curto, teria sido ainda melhor, mas estávamos com pressa para contratar um jogador e {[VAR_TM_FIRSTNAME]} não foi flexível nesse ponto.</t>
  </si>
  <si>
    <t>CONF1_Q7_F</t>
  </si>
  <si>
    <t>{[VAR_MANAGER_FULLNAME]}, you've just created your own academy. What made you decide to do it here?</t>
  </si>
  <si>
    <t>{[VAR_MANAGER_FULLNAME]}, Sie haben gerade Ihre eigene Akademie gegründet. Was hat Sie dazu geführt, sie hier zu gründen?</t>
  </si>
  <si>
    <t>{[VAR_MANAGER_FULLNAME]}, acabas de crear tu propia escuela. ¿Qué te llevó a hacerlo aquí?</t>
  </si>
  <si>
    <t>{[VAR_MANAGER_FULLNAME]}, ha appena creato la sua accademia. Perché ha deciso di aprirla qua?</t>
  </si>
  <si>
    <t>{[VAR_MANAGER_FULLNAME]}，您刚刚创建了自己的学院。为何选择在此地创立？</t>
  </si>
  <si>
    <t>{[VAR_MANAGER_FULLNAME]}, вы только что создали свою академию. Почему вы решили сделать это именно здесь?</t>
  </si>
  <si>
    <t>{[VAR_MANAGER_FULLNAME]}, você acabou de criar sua própria academia. O que te levou a decidir fazer isso aqui?</t>
  </si>
  <si>
    <t>CONF1_Q7_F_1</t>
  </si>
  <si>
    <t>{[VAR_MANAGER_FULLNAME]}, vous venez de créer votre academie, pourquoi l'avoir installé dans cette region ?</t>
  </si>
  <si>
    <t>CONF1_Q7_F_2</t>
  </si>
  <si>
    <t>Pourquoi avoir choisi une telle région pour implanter votre académie ?</t>
  </si>
  <si>
    <t>CONF1_Q7_F_3</t>
  </si>
  <si>
    <t>Qu’est-ce qui a motivé ce choix géographique pour l'implatation de votre académie ?</t>
  </si>
  <si>
    <t>CONF1_Q7_M</t>
  </si>
  <si>
    <t>CONF1_Q7_M_1</t>
  </si>
  <si>
    <t>CONF1_Q7_M_2</t>
  </si>
  <si>
    <t>CONF1_Q7_M_3</t>
  </si>
  <si>
    <t>CONF1_Q8_F</t>
  </si>
  <si>
    <t>With so much experience, why did you choose to create your own academy instead of taking over an academy that was already well established in the tennis world?</t>
  </si>
  <si>
    <t>Sie haben so viel Erfahrung, warum haben Sie sich dazu entschieden, Ihre eigene Akademie zu gründen, anstatt einfach eine Akademie zu übernehmen, die in der Tenniswelt schon etabliert ist?</t>
  </si>
  <si>
    <t>Con tanta experiencia como tienes, ¿por qué decidiste crear tu propia escuela en lugar de hacerte cargo de otra que ya estuviera bien establecida en el mundo del tenis?</t>
  </si>
  <si>
    <t>Con l'esperienza che ha, perché ho deciso di creare un'accademia sua invece di prendere le redini di una già ben avviata nel mondo del tennis?</t>
  </si>
  <si>
    <t>您拥有如此丰富的经验，为何选择白手起家创建学院，而不是接管网坛已有的知名学院？</t>
  </si>
  <si>
    <t>Имея такой опыт, почему вы решили создать свою собственную академию, а не возглавить уже признанную?</t>
  </si>
  <si>
    <t>Com tanta experiência, por que você escolheu criar sua própria academia em vez de assumir uma academia já bem estabelecida no mundo do tênis?</t>
  </si>
  <si>
    <t>CONF1_Q8_F_1</t>
  </si>
  <si>
    <t>Avec autant d'expérience, pourquoi avoir choisi de créer votre propre académie plutôt que de prendre les commandes d'une académie déjà bien ancrée dans le monde du tennis.</t>
  </si>
  <si>
    <t>CONF1_Q8_F_2</t>
  </si>
  <si>
    <t>Votre expérience n'est plus à prouver. Pourquoi avoir préféré fonder votre propre académie plutôt que diriger une structure déjà établie ?</t>
  </si>
  <si>
    <t>CONF1_Q8_F_3</t>
  </si>
  <si>
    <t>Pourquoi opter pour un projet indépendant plutôt qu’une académie prestigieuse ? Avec votre renommée vous aviez surement des propositions...</t>
  </si>
  <si>
    <t>CONF1_Q8_M</t>
  </si>
  <si>
    <t>Com tanta experiência, por que você decidiu criar sua própria academia em vez de assumir uma já estabelecida no mundo do tênis?</t>
  </si>
  <si>
    <t>CONF1_Q8_M_1</t>
  </si>
  <si>
    <t>CONF1_Q8_M_2</t>
  </si>
  <si>
    <t>CONF1_Q8_M_3</t>
  </si>
  <si>
    <t>CONF1_Q9_F</t>
  </si>
  <si>
    <t>What made you decide to create a tennis academy?</t>
  </si>
  <si>
    <t>Was hat dazu geführt, dass Sie eine Tennisakademie gründen?</t>
  </si>
  <si>
    <t>¿Qué te hizo decidirte a crear una escuela de tenis?</t>
  </si>
  <si>
    <t>Perché ha deciso di creare una sua accademia?</t>
  </si>
  <si>
    <t>是什么促使您决定创立网球学院？</t>
  </si>
  <si>
    <t>Что подтолкнуло вас к созданию теннисной академии?</t>
  </si>
  <si>
    <t>O que te levou a decidir criar uma academia de tênis?</t>
  </si>
  <si>
    <t>CONF1_Q9_F_1</t>
  </si>
  <si>
    <t>Pourquoi avoir décidé de créer une académie de tennis ?</t>
  </si>
  <si>
    <t>CONF1_Q9_F_2</t>
  </si>
  <si>
    <t>Quel a été le moteur derrière ce projet d’académie ? Vous trouviez qu'il n'y en avait pas assez ?</t>
  </si>
  <si>
    <t>CONF1_Q9_F_3</t>
  </si>
  <si>
    <t>D’où vient cette volonté de fonder une académie de tennis ? Qu'apportera-t-elle de plus que les autres ?</t>
  </si>
  <si>
    <t>CONF1_Q9_M</t>
  </si>
  <si>
    <t>CONF1_Q9_M_1</t>
  </si>
  <si>
    <t>CONF1_Q9_M_2</t>
  </si>
  <si>
    <t>CONF1_Q9_M_3</t>
  </si>
  <si>
    <t>CONF2_Q10_F</t>
  </si>
  <si>
    <t>{[MEDIA/CONF2_Q3_M]}</t>
  </si>
  <si>
    <t>CONF2_Q10_M</t>
  </si>
  <si>
    <t>CONF2_Q11_F</t>
  </si>
  <si>
    <t>{[MEDIA/CONF2_Q4_M]}</t>
  </si>
  <si>
    <t>CONF2_Q11_M</t>
  </si>
  <si>
    <t>CONF2_Q8_F</t>
  </si>
  <si>
    <t>Do you feel like {[VAR_TM_FULLNAME]} is ready for the upcoming season?</t>
  </si>
  <si>
    <t>Haben Sie das Gefühl, dass {[VAR_TM_FULLNAME]} für die kommende Saison bereit ist?</t>
  </si>
  <si>
    <t>¿Te parece que {[VAR_TM_FULLNAME]} está a punto para la próxima temporada?</t>
  </si>
  <si>
    <t>Ritiene che {[VAR_TM_FULLNAME]} sia pronta per la prossima stagione?</t>
  </si>
  <si>
    <t>您认为{[VAR_TM_FULLNAME]}已准备好迎接新赛季了吗？</t>
  </si>
  <si>
    <t>Как вы считаете, {[VAR_TM_FULLNAME]} готова к предстоящему сезону?</t>
  </si>
  <si>
    <t>Você sente que {[VAR_TM_FULLNAME]} está pronta para a próxima temporada?</t>
  </si>
  <si>
    <t>CONF2_Q8_F_1</t>
  </si>
  <si>
    <t>Avez-vous le sentiment que {[VAR_TM_FULLNAME]} est prête pour cette nouvelle saison ?</t>
  </si>
  <si>
    <t>CONF2_Q8_F_2</t>
  </si>
  <si>
    <t>Pensez-vous que {[VAR_TM_FULLNAME]} est réellement prête pour attaquer la nouvelle saison ?</t>
  </si>
  <si>
    <t>CONF2_Q8_F_3</t>
  </si>
  <si>
    <t>Comment évaluez-vous la préparation de {[VAR_TM_FULLNAME]} pour le début de saison ?</t>
  </si>
  <si>
    <t>CONF2_Q8_M</t>
  </si>
  <si>
    <t>Ritiene che {[VAR_TM_FULLNAME]} sia pronto per la prossima stagione?</t>
  </si>
  <si>
    <t>Как вы считаете, {[VAR_TM_FULLNAME]} готов к предстоящему сезону?</t>
  </si>
  <si>
    <t>Você sente que {[VAR_TM_FULLNAME]} está pronto para a próxima temporada?</t>
  </si>
  <si>
    <t>CONF2_Q8_M_1</t>
  </si>
  <si>
    <t>Avez-vous le sentiment que {[VAR_TM_FULLNAME]} est prêt pour cette nouvelle saison ?</t>
  </si>
  <si>
    <t>CONF2_Q8_M_2</t>
  </si>
  <si>
    <t>Pensez-vous que {[VAR_TM_FULLNAME]} est réellement prêt pour attaquer la nouvelle saison ?</t>
  </si>
  <si>
    <t>CONF2_Q8_M_3</t>
  </si>
  <si>
    <t>CONF2_Q9_F</t>
  </si>
  <si>
    <t>{[MEDIA/CONF2_Q2_M]}</t>
  </si>
  <si>
    <t>CONF2_Q9_M</t>
  </si>
  <si>
    <t>CONF1_Q7_R1_1_F</t>
  </si>
  <si>
    <t>{[MEDIA/CONF1_Q1_R1_1_M]}</t>
  </si>
  <si>
    <t>CONF1_Q7_R1_1_M</t>
  </si>
  <si>
    <t>CONF1_Q7_R1_2_F</t>
  </si>
  <si>
    <t>{[MEDIA/CONF1_Q1_R1_2_M]}</t>
  </si>
  <si>
    <t>CONF1_Q7_R1_2_M</t>
  </si>
  <si>
    <t>CONF1_Q7_R1_3_F</t>
  </si>
  <si>
    <t>{[MEDIA/CONF1_Q1_R1_3_M]}</t>
  </si>
  <si>
    <t>CONF1_Q7_R1_3_M</t>
  </si>
  <si>
    <t>CONF1_Q7_R2_1_F</t>
  </si>
  <si>
    <t>{[MEDIA/CONF1_Q1_R2_1_M]}</t>
  </si>
  <si>
    <t>CONF1_Q7_R2_1_M</t>
  </si>
  <si>
    <t>CONF1_Q7_R2_2_F</t>
  </si>
  <si>
    <t>{[MEDIA/CONF1_Q1_R2_2_M]}</t>
  </si>
  <si>
    <t>CONF1_Q7_R2_2_M</t>
  </si>
  <si>
    <t>CONF1_Q7_R2_3_F</t>
  </si>
  <si>
    <t>{[MEDIA/CONF1_Q1_R2_3_M]}</t>
  </si>
  <si>
    <t>CONF1_Q7_R2_3_M</t>
  </si>
  <si>
    <t>CONF1_Q7_R3_1_F</t>
  </si>
  <si>
    <t>{[MEDIA/CONF1_Q1_R3_1_M]}</t>
  </si>
  <si>
    <t>CONF1_Q7_R3_1_M</t>
  </si>
  <si>
    <t>CONF1_Q7_R3_2_F</t>
  </si>
  <si>
    <t>I came here to publicize the academy and to coach a player I really like, {[VAR_KEY_TM_FIRSTNAME]}.</t>
  </si>
  <si>
    <t>Je suis venue ici pour faire connaitre l’académie et coacher une joueuse que j’apprécie beaucoup {[VAR_KEY_TM_FIRSTNAME]}.</t>
  </si>
  <si>
    <t>Ich bin hierhergekommen, um die Akademie bekannt zu machen und einen Spieler zu trainieren, den ich sehr schätze, nämlich {[VAR_KEY_TM_FIRSTNAME]}.</t>
  </si>
  <si>
    <t>He venido aquí para dar a conocer la escuela y para entrenar a una tenista que me gusta mucho: {[VAR_KEY_TM_FIRSTNAME]}.</t>
  </si>
  <si>
    <t>Sono qui per far conoscere l'accademia e per allenare una tennista che mi piace molto, {[VAR_KEY_TM_FIRSTNAME]}.</t>
  </si>
  <si>
    <t>我来这里是为了推广学院，也为了指导一位我非常欣赏的球员，比如{[VAR_KEY_TM_FIRSTNAME]}。</t>
  </si>
  <si>
    <t>Я приехала сюда, чтобы рассказать об академии и потренировать игрока, который мне очень нравится — {[VAR_KEY_TM_FIRSTNAME]}.</t>
  </si>
  <si>
    <t>Vim aqui para divulgar a academia e treinar uma jogadora de quem gosto muito, a {[VAR_KEY_TM_FIRSTNAME]}.</t>
  </si>
  <si>
    <t>CONF1_Q7_R3_2_M</t>
  </si>
  <si>
    <t>Je suis venue ici pour faire connaitre l’académie et coacher un joueur que j’apprécie beaucoup {[VAR_KEY_TM_FIRSTNAME]}.</t>
  </si>
  <si>
    <t>He venido aquí para dar a conocer la escuela y para entrenar a un tenista que me gusta mucho: {[VAR_KEY_TM_FIRSTNAME]}.</t>
  </si>
  <si>
    <t>Sono qui per far conoscere l'accademia e per allenare un tennista che mi piace molto, {[VAR_KEY_TM_FIRSTNAME]}.</t>
  </si>
  <si>
    <t>Я приехал сюда, чтобы рассказать об академии и потренировать игрока, который мне очень нравится — {[VAR_KEY_TM_FIRSTNAME]}.</t>
  </si>
  <si>
    <t>Vim aqui para divulgar a academia e treinar um jogador de quem gosto muito, o {[VAR_KEY_TM_FIRSTNAME]}.</t>
  </si>
  <si>
    <t>CONF1_Q7_R3_3_F</t>
  </si>
  <si>
    <t>{[MEDIA/CONF1_Q1_R3_3_M]}</t>
  </si>
  <si>
    <t>CONF1_Q7_R3_3_M</t>
  </si>
  <si>
    <t>CONF1_Q7_R4_1_F</t>
  </si>
  <si>
    <t>{[MEDIA/CONF1_Q1_R4_1_M]}</t>
  </si>
  <si>
    <t>CONF1_Q7_R4_1_M</t>
  </si>
  <si>
    <t>CONF1_Q7_R4_2_F</t>
  </si>
  <si>
    <t>{[MEDIA/CONF1_Q1_R4_2_M]}</t>
  </si>
  <si>
    <t>CONF1_Q7_R4_2_M</t>
  </si>
  <si>
    <t>CONF1_Q7_R4_3_F</t>
  </si>
  <si>
    <t>{[MEDIA/CONF1_Q1_R4_3_M]}</t>
  </si>
  <si>
    <t>CONF1_Q7_R4_3_M</t>
  </si>
  <si>
    <t>CONF1_Q7_R4_4_F</t>
  </si>
  <si>
    <t>{[MEDIA/CONF1_Q1_R4_4_M]}</t>
  </si>
  <si>
    <t>CONF1_Q7_R4_4_M</t>
  </si>
  <si>
    <t>CONF1_Q8_R1_1_F</t>
  </si>
  <si>
    <t>{[MEDIA/CONF1_Q2_R1_1_M]}</t>
  </si>
  <si>
    <t>CONF1_Q8_R1_1_M</t>
  </si>
  <si>
    <t>CONF1_Q8_R1_2_F</t>
  </si>
  <si>
    <t>It's a personal challenge. I want to help the academy grow. It's more rewarding for me than taking over an academy that is already at the top.</t>
  </si>
  <si>
    <t>C’est un défi personnel, je veux faire en sorte que l’académie grandisse. C’est plus grisant pour moi que de prendre une académie est déjà au sommet.</t>
  </si>
  <si>
    <t>Das ist eine persönliche Herausforderung. Ich möchte der Akademie dabei helfen, zu wachsen. Das gibt mir persönlich mehr, als eine Akademie zu übernehmen, die schon ganz oben ist.</t>
  </si>
  <si>
    <t>Es un desafío personal. Quiero ayudar a que la escuela crezca. Es más gratificante para mí que dirigir una escuela que ya esté en la cima.</t>
  </si>
  <si>
    <t>È una sfida personale. Voglio aiutare l'accademia a crescere. Mi dà più soddisfazione che prenderne in mano una che è già al top.</t>
  </si>
  <si>
    <t>这对我来说是一种挑战。我想让学院成长起来。比起接手一家已经登顶的学院，这对我来说更有意义。</t>
  </si>
  <si>
    <t>Это личный вызов. Я хочу помочь академии расти. Для меня это куда более ценно, чем возглавить академию, которая уже находится на вершине.</t>
  </si>
  <si>
    <t>É um desafio pessoal. Quero ajudar a academia a crescer. É mais gratificante para mim do que assumir uma academia que já está no topo.</t>
  </si>
  <si>
    <t>CONF1_Q8_R1_2_M</t>
  </si>
  <si>
    <t>CONF1_Q8_R2_1_F</t>
  </si>
  <si>
    <t>{[MEDIA/CONF1_Q2_R2_1_F]}</t>
  </si>
  <si>
    <t>CONF1_Q8_R2_1_M</t>
  </si>
  <si>
    <t>{[MEDIA/CONF1_Q2_R2_1_M]}</t>
  </si>
  <si>
    <t>CONF1_Q8_R2_2_F</t>
  </si>
  <si>
    <t>"From the bottom to the top," as they say.</t>
  </si>
  <si>
    <t>"From the bottom to the top" comme on dit.</t>
  </si>
  <si>
    <t>„Von unten nach oben“, wie man so schön sagt.</t>
  </si>
  <si>
    <t>"De principio a fin", como suele decirse.</t>
  </si>
  <si>
    <t>Come si dice :"dal basso verso l'alto".</t>
  </si>
  <si>
    <t>常言道：“从零到顶，白手起家”。</t>
  </si>
  <si>
    <t>«От самых низов к вершине», как говорится.</t>
  </si>
  <si>
    <t>"Do zero ao topo", como dizem.</t>
  </si>
  <si>
    <t>CONF1_Q8_R2_2_M</t>
  </si>
  <si>
    <t>CONF1_Q8_R3_1_F</t>
  </si>
  <si>
    <t>This is a challenge I want to take on! The staff, the players and all the employees are as motivated as I am to take this academy to the top of the game.</t>
  </si>
  <si>
    <t>C'est un défi que je veux relever! Les staffs, les joueurs et tout le personnel sont aussi motivés que moi pour emmener cette académie sur le toit du monde.</t>
  </si>
  <si>
    <t>Das ist eine Herausforderung, der ich mich stellen möchte! Die Trainer, Spieler und Spielerinnen und all die anderen Mitarbeiter sind genauso motiviert wie ich, diese Akademie an die Spitze der Tenniswelt zu führen.</t>
  </si>
  <si>
    <t>¡Es un reto que quiero asumir! El personal deportivo, los tenistas y todos los empleados están tan motivados como yo para llevar esta escuela hasta lo más alto.</t>
  </si>
  <si>
    <t>È una sfida che voglio affrontare! Lo staff, i giocatori e tutto il personale sono motivati quanto me a portare quest'accademia ai vertici mondiali.</t>
  </si>
  <si>
    <t>这是我想要迎接的挑战！工作人员、球员和全体员工都和我一样有干劲，要把学院带到顶级水平。</t>
  </si>
  <si>
    <t>Это вызов, который я хочу принять! Персонал, игроки и все сотрудники так же мотивированы, как и я, чтобы вывести эту академию на самый высокий уровень.</t>
  </si>
  <si>
    <t>Este é um desafio que quero aceitar! A equipe, os jogadores e todos os funcionários estão tão motivados quanto eu para levar esta academia ao topo do esporte.</t>
  </si>
  <si>
    <t>CONF1_Q8_R3_1_M</t>
  </si>
  <si>
    <t>CONF1_Q8_R3_2_F</t>
  </si>
  <si>
    <t>{[MEDIA/CONF1_Q2_R3_2_F]}</t>
  </si>
  <si>
    <t>CONF1_Q8_R3_2_M</t>
  </si>
  <si>
    <t>{[MEDIA/CONF1_Q2_R3_2_M]}</t>
  </si>
  <si>
    <t>CONF1_Q8_R3_3_F</t>
  </si>
  <si>
    <t>To start off right, you need skilled staff, a high-quality structure and a talented player, so we've got all the right ingredients.</t>
  </si>
  <si>
    <t>Pour bien commencer, il faut du personnel compétent, une structure de qualité et une joueuse de talent, tous les ingrédients sont donc réunis.</t>
  </si>
  <si>
    <t>Für einen gelungenen Start braucht man gut ausgebildete Mitarbeiter und Mitarbeiterinnen, eine Struktur höchster Qualität und eine talentierte Spielerin, also haben wir alle wichtigen Zutaten schon beisammen.</t>
  </si>
  <si>
    <t>Para empezar con buen pie, se precisa personal capacitado, una estructura de alta calidad y una tenista de gran talento, así que tenemos todos los ingredientes necesarios.</t>
  </si>
  <si>
    <t>Per partire con il piede giusto serve personale competente, una struttura di qualità elevata e una tennista di talento, e qui questi ingredienti non mancano.</t>
  </si>
  <si>
    <t>想要开局顺利，你需要专业的团队、高质量的设施和有天赋的球员，而我们已经具备了所有条件。</t>
  </si>
  <si>
    <t>Чтобы правильно начать, нужны квалифицированный персонал, качественная структура и талантливый игрок — у нас есть все необходимые ингредиенты.</t>
  </si>
  <si>
    <t>Para começar bem, você precisa de uma equipe qualificada, uma estrutura de alta qualidade e um jogador talentoso, então temos todos os ingredientes certos.</t>
  </si>
  <si>
    <t>CONF1_Q8_R3_3_M</t>
  </si>
  <si>
    <t>Pour bien commencer, il faut du personnel compétent, une structure de qualité et un joueur de talent, tous les ingrédients sont donc réunis.</t>
  </si>
  <si>
    <t>Para empezar con buen pie, se precisa personal capacitado, una estructura de alta calidad y un tenista de gran talento, así que tenemos todos los ingredientes necesarios.</t>
  </si>
  <si>
    <t>Per partire con il piede giusto serve personale competente, una struttura di qualità elevata e un tennista di talento, e qui questi ingredienti non mancano.</t>
  </si>
  <si>
    <t>CONF1_Q8_R3_4_F</t>
  </si>
  <si>
    <t>{[MEDIA/CONF1_Q2_R3_4_M]}</t>
  </si>
  <si>
    <t>CONF1_Q8_R3_4_M</t>
  </si>
  <si>
    <t>CONF1_Q9_R1_1_F</t>
  </si>
  <si>
    <t>{[MEDIA/CONF1_Q3_R1_1_M]}</t>
  </si>
  <si>
    <t>CONF1_Q9_R1_1_M</t>
  </si>
  <si>
    <t>CONF1_Q9_R1_2_F</t>
  </si>
  <si>
    <t>{[MEDIA/CONF1_Q3_R1_2_M]}</t>
  </si>
  <si>
    <t>CONF1_Q9_R1_2_M</t>
  </si>
  <si>
    <t>CONF1_Q9_R1_3_F</t>
  </si>
  <si>
    <t>{[MEDIA/CONF1_Q3_R1_3_M]}</t>
  </si>
  <si>
    <t>CONF1_Q9_R1_3_M</t>
  </si>
  <si>
    <t>CONF1_Q9_R1_4_F</t>
  </si>
  <si>
    <t>{[MEDIA/CONF1_Q3_R1_4_M]}</t>
  </si>
  <si>
    <t>CONF1_Q9_R1_4_M</t>
  </si>
  <si>
    <t>CONF1_Q9_R2_1_F</t>
  </si>
  <si>
    <t>{[MEDIA/CONF1_Q3_R2_1_M]}</t>
  </si>
  <si>
    <t>CONF1_Q9_R2_1_M</t>
  </si>
  <si>
    <t>CONF1_Q9_R2_2_F</t>
  </si>
  <si>
    <t>{[MEDIA/CONF1_Q3_R2_2_M]}</t>
  </si>
  <si>
    <t>CONF1_Q9_R2_2_M</t>
  </si>
  <si>
    <t>CONF1_Q9_R2_3_F</t>
  </si>
  <si>
    <t>{[MEDIA/CONF1_Q3_R2_3_M]}</t>
  </si>
  <si>
    <t>CONF1_Q9_R2_3_M</t>
  </si>
  <si>
    <t>CONF1_Q9_R2_4_F</t>
  </si>
  <si>
    <t>{[MEDIA/CONF1_Q3_R2_4_M]}</t>
  </si>
  <si>
    <t>CONF1_Q9_R2_4_M</t>
  </si>
  <si>
    <t>CONF1_Q9_R3_1_F</t>
  </si>
  <si>
    <t>{[MEDIA/CONF1_Q3_R3_1_M]}</t>
  </si>
  <si>
    <t>CONF1_Q9_R3_1_M</t>
  </si>
  <si>
    <t>CONF1_Q9_R3_2_F</t>
  </si>
  <si>
    <t>{[MEDIA/CONF1_Q3_R3_2_M]}</t>
  </si>
  <si>
    <t>CONF1_Q9_R3_2_M</t>
  </si>
  <si>
    <t>CONF1_Q9_R3_3_F</t>
  </si>
  <si>
    <t>{[MEDIA/CONF1_Q3_R3_3_M]}</t>
  </si>
  <si>
    <t>CONF1_Q9_R3_3_M</t>
  </si>
  <si>
    <t>CONF1_Q9_R3_4_F</t>
  </si>
  <si>
    <t>{[MEDIA/CONF1_Q3_R3_4_M]}</t>
  </si>
  <si>
    <t>CONF1_Q9_R3_4_M</t>
  </si>
  <si>
    <t>CONF1_Q9_R4_1_F</t>
  </si>
  <si>
    <t>{[MEDIA/CONF1_Q3_R4_1_M]}</t>
  </si>
  <si>
    <t>CONF1_Q9_R4_1_M</t>
  </si>
  <si>
    <t>CONF1_Q9_R4_2_F</t>
  </si>
  <si>
    <t>{[MEDIA/CONF1_Q3_R4_2_M]}</t>
  </si>
  <si>
    <t>CONF1_Q9_R4_2_M</t>
  </si>
  <si>
    <t>CONF2_Q10_R1_1_F</t>
  </si>
  <si>
    <t>{[MEDIA/CONF2_Q10_R1_1_M]}</t>
  </si>
  <si>
    <t>CONF2_Q10_R1_1_M</t>
  </si>
  <si>
    <t>Get {[VAR_TM_FULLNAME]} to play a series of matches to get into form for future major tournaments.</t>
  </si>
  <si>
    <t>Faire en sorte que {[VAR_TM_FULLNAME]} enchaînent les matchs afin d'être en forme pour les futurs tournois majeurs.</t>
  </si>
  <si>
    <t>{[VAR_TM_FULLNAME]} ein paar Matches spielen lassen, um in Form für zukünftige große Turniere zu kommen.</t>
  </si>
  <si>
    <t>Haz que {[VAR_TM_FULLNAME]} juegue una serie de partidos para ponerse en forma de cara a futuros torneos importantes.</t>
  </si>
  <si>
    <t>Far giocare a {[VAR_TM_FULLNAME]} una serie di partite per essere in forma per i prossimi tornei più importanti.</t>
  </si>
  <si>
    <t>让{[VAR_TM_FULLNAME]}通过系列赛找回状态，为未来重大赛事做好准备。</t>
  </si>
  <si>
    <t>Провести для {[VAR_TM_FULLNAME]} серию матчей, чтобы набрать форму перед будущими крупными турнирами.</t>
  </si>
  <si>
    <t>Faça {[VAR_TM_FULLNAME]} jogar uma série de partidas para entrar em forma para futuros grandes torneios.</t>
  </si>
  <si>
    <t>CONF2_Q10_R1_2_F</t>
  </si>
  <si>
    <t>{[VAR_TM_FULLNAME]} will have to get back into the swing of things. She needs to reach peak form for the first major tournament.</t>
  </si>
  <si>
    <t>{[VAR_TM_FULLNAME]} va devoir retrouver le rythme, elle doit atteindre son pic de forme pour le premier tournoi majeur.</t>
  </si>
  <si>
    <t>{[VAR_TM_FULLNAME]} muss langsam wieder ihren Rhythmus finden. Bis zum ersten großen Turnier brauchen wir sie in Topform.</t>
  </si>
  <si>
    <t>{[VAR_TM_FULLNAME]} tendrá que volver a coger el ritmo. Necesita alcanzar su mejor forma para el primer gran torneo.</t>
  </si>
  <si>
    <t>{[VAR_TM_FULLNAME]} dovrà trovare il suo ritmo, dev'essere al top della forma in tempo per il primo torneo major.</t>
  </si>
  <si>
    <t>{[VAR_TM_FULLNAME]} 得尽快找回比赛节奏，为第一个大满贯赛事调整至巅峰状态。</t>
  </si>
  <si>
    <t>{[VAR_TM_FULLNAME]} нужно снова войти в игровой ритм. Ей нужно выйти на пик формы к первому крупному турниру.</t>
  </si>
  <si>
    <t>{[VAR_TM_FULLNAME]} terá que voltar ao ritmo. Ela precisa atingir o pico de forma para o primeiro grande torneio.</t>
  </si>
  <si>
    <t>CONF2_Q10_R1_2_M</t>
  </si>
  <si>
    <t>{[VAR_TM_FULLNAME]} will have to get back into the swing of things. He needs to reach peak form for the first major tournament.</t>
  </si>
  <si>
    <t>{[VAR_TM_FULLNAME]} va devoir retrouver le rythme, il doit atteindre son pic de forme pour le premier tournoi majeur.</t>
  </si>
  <si>
    <t>{[VAR_TM_FULLNAME]} muss langsam wieder seinen Rhythmus finden. Bis zum ersten großen Turnier brauchen wir ihn in Topform.</t>
  </si>
  <si>
    <t>{[VAR_TM_FULLNAME]} нужно снова войти в игровой ритм. Ему нужно выйти на пик формы к первому крупному турниру.</t>
  </si>
  <si>
    <t>{[VAR_TM_FULLNAME]} terá que voltar ao ritmo. Ele precisa atingir o pico de forma para o primeiro grande torneio.</t>
  </si>
  <si>
    <t>CONF2_Q10_R2_1_F</t>
  </si>
  <si>
    <t>Helping {[VAR_TM_FULLNAME]} improve.</t>
  </si>
  <si>
    <t>Faire progresser {[VAR_TM_FULLNAME]}.</t>
  </si>
  <si>
    <t>{[VAR_TM_FULLNAME]} helfen, sich zu verbessern.</t>
  </si>
  <si>
    <t>Ayudando a {[VAR_TM_FULLNAME]} a mejorar.</t>
  </si>
  <si>
    <t>Aiutare {[VAR_TM_FULLNAME]} a migliorare.</t>
  </si>
  <si>
    <t>帮助{[VAR_TM_FULLNAME]}不断提升。</t>
  </si>
  <si>
    <t>Помочь {[VAR_TM_FULLNAME]} прогрессировать.</t>
  </si>
  <si>
    <t>Ajudando {[VAR_TM_FULLNAME]} a melhorar.</t>
  </si>
  <si>
    <t>CONF2_Q10_R2_1_M</t>
  </si>
  <si>
    <t>CONF2_Q10_R2_2_F</t>
  </si>
  <si>
    <t>To get {[VAR_TM_FULLNAME]} in the best conditions for the next major events.</t>
  </si>
  <si>
    <t>Mettre {[VAR_TM_FULLNAME]} dans les meilleures conditions pour les prochains grands évènements.</t>
  </si>
  <si>
    <t>Um {[VAR_TM_FULLNAME]} in Topform für die nächsten großen Events zu bringen.</t>
  </si>
  <si>
    <t>Conseguir que {[VAR_TM_FULLNAME]} esté en las mejores condiciones para los próximos grandes eventos.</t>
  </si>
  <si>
    <t>Far arrivare {[VAR_TM_FULLNAME]} nelle condizioni migliori ai prossimi eventi più importanti.</t>
  </si>
  <si>
    <t>让{[VAR_TM_FULLNAME]}以最佳状态迎接接下来的重大赛事。</t>
  </si>
  <si>
    <t>Создать для {[VAR_TM_FULLNAME]} лучшие условия перед следующими крупными событиями.</t>
  </si>
  <si>
    <t>Para colocar {[VAR_TM_FULLNAME]} nas melhores condições para os próximos grandes eventos.</t>
  </si>
  <si>
    <t>CONF2_Q10_R2_2_M</t>
  </si>
  <si>
    <t>CONF2_Q10_R3_1_F</t>
  </si>
  <si>
    <t>{[MEDIA/CONF2_Q3_R3_1_M]}</t>
  </si>
  <si>
    <t>CONF2_Q10_R3_1_M</t>
  </si>
  <si>
    <t>CONF2_Q10_R3_2_F</t>
  </si>
  <si>
    <t>{[MEDIA/CONF2_Q3_R3_2_M]}</t>
  </si>
  <si>
    <t>CONF2_Q10_R3_2_M</t>
  </si>
  <si>
    <t>CONF2_Q10_R4_1_F</t>
  </si>
  <si>
    <t>Using what we worked on at practice, especially with the game strategies that will play to her strengths, hide her weaknesses, and let her take control of the match.</t>
  </si>
  <si>
    <t>Appliquer ce qu'on a bossé en entraînement, notamment les plans de jeu qui correspondent à ses forces, gomment ses faiblesses et lui permettront de prendre le contrôle des matchs.</t>
  </si>
  <si>
    <t>Wir haben im Training an einigen Dingen gearbeitet und werden das im Spiel umsetzen. Insbesondere die Strategien, die ihre Stärken herausarbeiten, ihre Schwächen verstecken und sie die Kontrolle über das Match übernehmen lassen.</t>
  </si>
  <si>
    <t>Poner en práctica lo que hemos trabajado en los entrenamientos, especialmente en lo que se refiere a las estrategias de juego que aprovecharán sus fortalezas, ocultarán sus debilidades y le permitirán tomar el control del partido.</t>
  </si>
  <si>
    <t>Utilizzare quello su cui abbiamo lavorato, specie con le tattiche di gioco che sfruttano i suoi punti di forza, mascherano le sue debolezze e consentono di avere in pugno la partita.</t>
  </si>
  <si>
    <t>运用我们在训练中的成果，特别是那些能让她扬长避短、掌控比赛节奏的战术策略。</t>
  </si>
  <si>
    <t>Использовать всё, что мы отрабатывали на тренировках, особенно игровые стратегии, которые подчеркнут её сильные стороны, скроют слабые и позволят ей контролировать матч.</t>
  </si>
  <si>
    <t>Usando o que trabalhamos nos treinos, especialmente com as estratégias de jogo que explorarão seus pontos fortes, esconderão seus pontos fracos e permitirão que ela controle a partida.</t>
  </si>
  <si>
    <t>CONF2_Q10_R4_1_M</t>
  </si>
  <si>
    <t>Using what we worked on at practice, especially with the game strategies that will play to his strengths, hide his weaknesses, and let him take control of the match.</t>
  </si>
  <si>
    <t>Wir haben im Training an einigen Dingen gearbeitet und werden das im Spiel umsetzen. Insbesondere die Strategien, die seine Stärken herausarbeiten, seine Schwächen verstecken und ihn die Kontrolle über das Match übernehmen lassen.</t>
  </si>
  <si>
    <t>运用我们在训练中的成果，特别是那些能让他扬长避短、掌控比赛节奏的战术策略。</t>
  </si>
  <si>
    <t>Использовать всё, что мы отрабатывали на тренировках, особенно игровые стратегии, которые подчеркнут его сильные стороны, скроют слабые и позволят ему контролировать матч.</t>
  </si>
  <si>
    <t>Usando o que trabalhamos nos treinos, especialmente com as estratégias de jogo que explorarão seus pontos fortes, esconderão seus pontos fracos e permitirão que ele controle a partida.</t>
  </si>
  <si>
    <t>CONF2_Q10_R4_2_F</t>
  </si>
  <si>
    <t>It is very important that {[VAR_TM_FULLNAME]} is able to have the advantage in games regardless of the opponent. That's why we've been working hard on game plans that suit her.</t>
  </si>
  <si>
    <t>Il est primordial que {[VAR_TM_FULLNAME]} puisse avoir l’avantage lors des matchs peu importe l’adversaire. C’est pourquoi nous avons travaillé énormément sur les plans de jeu qui lui correspondent.</t>
  </si>
  <si>
    <t>Es ist immens wichtig, dass {[VAR_TM_FULLNAME]} in Matches im Vorteil ist, egal, wer die Gegnerin ist. Deshalb haben wir hart an Spielplänen gearbeitet, die zu ihr passen.</t>
  </si>
  <si>
    <t>Es muy importante que {[VAR_TM_FULLNAME]} pueda tener la ventaja en los partidos independientemente de su oponente. Por eso hemos estado trabajando mucho en planes de juego que se adapten a sus características.</t>
  </si>
  <si>
    <t>È fondamentale che {[VAR_TM_FULLNAME]} abbia un vantaggio durante i match, chiunque sia l'avversaria. È il motivo per cui abbiamo lavorato molto sulle tattiche di gioco più adatte a lei.</t>
  </si>
  <si>
    <t>让{[VAR_TM_FULLNAME]}无论面对谁都能占据主动，这一点非常重要。这就是我们努力为她制定专属比赛策略的原因。</t>
  </si>
  <si>
    <t>Очень важно, чтобы {[VAR_TM_FULLNAME]} могла иметь преимущество в розыгрышах вне зависимости от соперника. Именно поэтому мы упорно работали над игровыми планами, подходящими ей.</t>
  </si>
  <si>
    <t>É muito importante que {[VAR_TM_FULLNAME]} consiga ter vantagem nos jogos, independentemente da adversária. É por isso que temos trabalhado duro em planos de jogo que a favoreçam.</t>
  </si>
  <si>
    <t>CONF2_Q10_R4_2_M</t>
  </si>
  <si>
    <t>It is very important that {[VAR_TM_FULLNAME]} is able to have the advantage in games regardless of the opponent. That's why we've been working hard on game plans that suit him.</t>
  </si>
  <si>
    <t>Es ist immens wichtig, dass {[VAR_TM_FULLNAME]} in Matches im Vorteil ist, egal, wer der Gegner ist. Deshalb haben wir hart an Spielplänen gearbeitet, die zu ihm passen.</t>
  </si>
  <si>
    <t>È fondamentale che {[VAR_TM_FULLNAME]} abbia un vantaggio durante i match, chiunque sia l'avversario. È il motivo per cui abbiamo lavorato molto sulle tattiche di gioco più adatte a lui.</t>
  </si>
  <si>
    <t>让{[VAR_TM_FULLNAME]}无论面对谁都能占据主动，这一点非常重要。这就是我们努力为他制定专属比赛策略的原因。</t>
  </si>
  <si>
    <t>Очень важно, чтобы {[VAR_TM_FULLNAME]} мог иметь преимущество в розыгрышах вне зависимости от соперника. Именно поэтому мы упорно работали над игровыми планами, подходящими ему.</t>
  </si>
  <si>
    <t>É muito importante que {[VAR_TM_FULLNAME]} consiga ter vantagem nos jogos, independentemente do adversário. É por isso que temos trabalhado duro em planos de jogo que o favoreçam.</t>
  </si>
  <si>
    <t>CONF2_Q11_R1_1_F</t>
  </si>
  <si>
    <t>{[MEDIA/CONF2_Q4_R1_1_M]}</t>
  </si>
  <si>
    <t>CONF2_Q11_R1_1_M</t>
  </si>
  <si>
    <t>CONF2_Q11_R1_2_F</t>
  </si>
  <si>
    <t>{[MEDIA/CONF2_Q4_R1_2_M]}</t>
  </si>
  <si>
    <t>CONF2_Q11_R1_2_M</t>
  </si>
  <si>
    <t>CONF2_Q11_R2_1_F</t>
  </si>
  <si>
    <t>To do everything to help {[VAR_TM_FULLNAME]} progress and reach her potential quickly.</t>
  </si>
  <si>
    <t>Tout faire pour que {[VAR_TM_FULLNAME]} progresse et atteigne rapidement son potentiel.</t>
  </si>
  <si>
    <t>Um alles zu tun, um {[VAR_TM_FULLNAME]} dabei zu helfen, sich zu verbessern und ihr volles Potential schnell erreichen zu können.</t>
  </si>
  <si>
    <t>Hacer todo lo posible para ayudar a {[VAR_TM_FULLNAME]} a progresar y alcanzar rápidamente todo su potencial.</t>
  </si>
  <si>
    <t>Fare tutto quello che serve per aiutare {[VAR_TM_FULLNAME]} a migliorare e a raggiungere velocemente il suo potenziale.</t>
  </si>
  <si>
    <t>我们会尽全力帮助{[VAR_TM_FULLNAME]}成长，尽快发挥出她的潜力。</t>
  </si>
  <si>
    <t>Сделать всё возможное, чтобы {[VAR_TM_FULLNAME]} прогрессировала и как можно быстрее раскрыла свой потенциал.</t>
  </si>
  <si>
    <t>Fazer de tudo para ajudar {[VAR_TM_FULLNAME]} a progredir e atingir seu potencial rapidamente.</t>
  </si>
  <si>
    <t>CONF2_Q11_R2_1_M</t>
  </si>
  <si>
    <t>To do everything to help {[VAR_TM_FULLNAME]} progress and reach his potential quickly.</t>
  </si>
  <si>
    <t>Um alles zu tun, um {[VAR_TM_FULLNAME]} dabei zu helfen, sich zu verbessern und sein volles Potential schnell erreichen zu können.</t>
  </si>
  <si>
    <t>我们会尽全力帮助{[VAR_TM_FULLNAME]}成长，尽快发挥出他的潜力。</t>
  </si>
  <si>
    <t>Сделать всё возможное, чтобы {[VAR_TM_FULLNAME]} прогрессировал и как можно быстрее раскрыл свой потенциал.</t>
  </si>
  <si>
    <t>CONF2_Q11_R2_2_F</t>
  </si>
  <si>
    <t>To take each member of the academy to the next level, so she's at the level expected of her, and even to surprise herself with her abilities.</t>
  </si>
  <si>
    <t>Faire passer un palier à chacun des membres de l’académie, qu’elle soit au niveau où on l'attend, voire même qu’elle se surprenne elle-même de ses capacités.</t>
  </si>
  <si>
    <t>Um jedes Mitglied der Akademie auf das nächste Level zu bringen, damit sie auf dem Level ist, das von ihr erwartet wird. Vielleicht wird sie sogar selbst von ihren Fähigkeiten überrascht sein.</t>
  </si>
  <si>
    <t>Elevar la categoría de todos los miembros de la escuela, para que esté al nivel que se espera de ella, e incluso para que se sorprenda a sí misma ante sus habilidades.</t>
  </si>
  <si>
    <t>Portare ciascun membro dell'accademia a progredire, per arrivare a un livello che ci si aspetterebbe, anzi che sia una sorpresa in termini di abilità.</t>
  </si>
  <si>
    <t>让学院里的每位成员都迈上一个新台阶，达到她应有的水准，甚至超越自我。</t>
  </si>
  <si>
    <t>Поднять каждого участника академии на новый уровень, чтобы она соответствовала ожиданиям и даже удивила саму себя своими возможностями.</t>
  </si>
  <si>
    <t>Levar cada membro da academia para o próximo nível, para que ela esteja no nível esperado e até se surpreenda com suas habilidades.</t>
  </si>
  <si>
    <t>CONF2_Q11_R2_2_M</t>
  </si>
  <si>
    <t>To take each member of the academy to the next level, so he's at the level expected of him, and even to surprise himself with his abilities.</t>
  </si>
  <si>
    <t>Faire passer un palier à chacun des membres de l’académie, qu’il soit au niveau où on l'attend, voire même qu’il se surprenne lui-même de ses capacités.</t>
  </si>
  <si>
    <t>Um jedes Mitglied der Akademie auf das nächste Level zu bringen, damit er auf dem Level ist, das von ihm erwartet wird. Vielleicht wird er sogar selbst von seinen Fähigkeiten überrascht sein.</t>
  </si>
  <si>
    <t>Elevar la categoría de todos los miembros de la escuela, para que esté al nivel que se espera de él, e incluso para que se sorprenda a sí mismo ante sus habilidades.</t>
  </si>
  <si>
    <t>让学院里的每位成员都迈上一个新台阶，达到他应有的水准，甚至超越自我。</t>
  </si>
  <si>
    <t>Поднять каждого участника академии на новый уровень, чтобы он соответствовал ожиданиям и даже удивил самого себя своими возможностями.</t>
  </si>
  <si>
    <t>Levar cada membro da academia para o próximo nível, para que ele esteja no nível esperado e até se surpreenda com suas habilidades.</t>
  </si>
  <si>
    <t>CONF2_Q11_R3_1_F</t>
  </si>
  <si>
    <t>{[MEDIA/CONF2_Q4_R3_1_M]}</t>
  </si>
  <si>
    <t>CONF2_Q11_R3_1_M</t>
  </si>
  <si>
    <t>CONF2_Q11_R3_2_F</t>
  </si>
  <si>
    <t>{[MEDIA/CONF2_Q4_R3_2_M]}</t>
  </si>
  <si>
    <t>CONF2_Q11_R3_2_M</t>
  </si>
  <si>
    <t>CONF2_Q11_R3_3_F</t>
  </si>
  <si>
    <t>{[MEDIA/CONF2_Q4_R3_3_M]}</t>
  </si>
  <si>
    <t>CONF2_Q11_R3_3_M</t>
  </si>
  <si>
    <t>CONF2_Q11_R4_1_F</t>
  </si>
  <si>
    <t>{[MEDIA/CONF2_Q4_R4_1_M]}</t>
  </si>
  <si>
    <t>CONF2_Q11_R4_1_M</t>
  </si>
  <si>
    <t>CONF2_Q11_R4_2_F</t>
  </si>
  <si>
    <t>{[MEDIA/CONF2_Q4_R4_2_M]}</t>
  </si>
  <si>
    <t>CONF2_Q11_R4_2_M</t>
  </si>
  <si>
    <t>CONF2_Q11_R4_3_F</t>
  </si>
  <si>
    <t>{[MEDIA/CONF2_Q4_R4_3_M]}</t>
  </si>
  <si>
    <t>CONF2_Q11_R4_3_M</t>
  </si>
  <si>
    <t>CONF2_Q8_R1_1_F</t>
  </si>
  <si>
    <t>{[MEDIA/CONF2_Q1_R1_1_M]}</t>
  </si>
  <si>
    <t>CONF2_Q8_R1_1_M</t>
  </si>
  <si>
    <t>CONF2_Q8_R1_2_F</t>
  </si>
  <si>
    <t>{[MEDIA/CONF2_Q1_R1_2_M]}</t>
  </si>
  <si>
    <t>CONF2_Q8_R1_2_M</t>
  </si>
  <si>
    <t>CONF2_Q8_R1_3_F</t>
  </si>
  <si>
    <t>{[MEDIA/CONF2_Q1_R1_3_M]}</t>
  </si>
  <si>
    <t>CONF2_Q8_R1_3_M</t>
  </si>
  <si>
    <t>CONF2_Q8_R1_4_F</t>
  </si>
  <si>
    <t>{[VAR_TM_FULLNAME]} will show on the court if her work was good enough.</t>
  </si>
  <si>
    <t>{[VAR_TM_FULLNAME]} montrera en jeu si son travail a été suffisant.</t>
  </si>
  <si>
    <t>{[VAR_TM_FULLNAME]} wird auf dem Platz zeigen, ob sie hart genug gearbeitet hat.</t>
  </si>
  <si>
    <t>{[VAR_TM_FULLNAME]} demostrará en el campo si ha trabajado bien.</t>
  </si>
  <si>
    <t>{[VAR_TM_FULLNAME]} dimostrerà in campo se è stato fatto un buon lavoro o meno.</t>
  </si>
  <si>
    <t>{[VAR_TM_FULLNAME]}将在赛场上证明自己的训练成果。</t>
  </si>
  <si>
    <t>{[VAR_TM_FULLNAME]} покажет на корте, была ли её работа достаточно хорошей.</t>
  </si>
  <si>
    <t>{[VAR_TM_FULLNAME]} vai mostrar em quadra se o trabalho dela foi bom o suficiente.</t>
  </si>
  <si>
    <t>CONF2_Q8_R1_4_M</t>
  </si>
  <si>
    <t>{[VAR_TM_FULLNAME]} will show on the court if his work was good enough.</t>
  </si>
  <si>
    <t>{[VAR_TM_FULLNAME]} wird auf dem Platz zeigen, ob er hart genug gearbeitet hat.</t>
  </si>
  <si>
    <t>{[VAR_TM_FULLNAME]} покажет на корте, была ли его работа достаточно хорошей.</t>
  </si>
  <si>
    <t>{[VAR_TM_FULLNAME]} vai mostrar em quadra se o trabalho dele foi bom o suficiente.</t>
  </si>
  <si>
    <t>CONF2_Q8_R2_1_F</t>
  </si>
  <si>
    <t>{[MEDIA/CONF2_Q1_R2_1_M]}</t>
  </si>
  <si>
    <t>CONF2_Q8_R2_1_M</t>
  </si>
  <si>
    <t>CONF2_Q8_R2_2_F</t>
  </si>
  <si>
    <t>{[MEDIA/CONF2_Q1_R2_2_M]}</t>
  </si>
  <si>
    <t>CONF2_Q8_R2_2_M</t>
  </si>
  <si>
    <t>CONF2_Q8_R2_3_F</t>
  </si>
  <si>
    <t>{[MEDIA/CONF2_Q1_R2_3_M]}</t>
  </si>
  <si>
    <t>CONF2_Q8_R2_3_M</t>
  </si>
  <si>
    <t>CONF2_Q8_R2_4_F</t>
  </si>
  <si>
    <t>With the programs we put in place, {[VAR_TM_FULLNAME]} feels ready to give it her all.</t>
  </si>
  <si>
    <t>Avec les programmes qu’on a mis en place, {[VAR_TM_FULLNAME]} se sent prête à tout donner.</t>
  </si>
  <si>
    <t>Mit den Programmen, die wir eingerichtet habe, fühlt {[VAR_TM_FULLNAME]} sich bereit, alles zu geben.</t>
  </si>
  <si>
    <t>Con los programas que hemos puesto en marcha, {[VAR_TM_FULLNAME]} se siente preparada para darlo todo.</t>
  </si>
  <si>
    <t>Con i programmi che abbiamo ideato, {[VAR_TM_FULLNAME]} è pronta a dare il massimo.</t>
  </si>
  <si>
    <t>通过我们制定的训练计划，{[VAR_TM_FULLNAME]}已准备好全力以赴。</t>
  </si>
  <si>
    <t>Благодаря программам, которые мы внедрили, {[VAR_TM_FULLNAME]} чувствует, что готова выложиться по полной.</t>
  </si>
  <si>
    <t>Com os programas que implementamos, {[VAR_TM_FULLNAME]} se sente pronta para dar o seu melhor.</t>
  </si>
  <si>
    <t>CONF2_Q8_R2_4_M</t>
  </si>
  <si>
    <t>With the programs we put in place, {[VAR_TM_FULLNAME]} feels ready to give it his all.</t>
  </si>
  <si>
    <t>Avec les programmes qu’on a mis en place, {[VAR_TM_FULLNAME]} se sent prêt à tout donner.</t>
  </si>
  <si>
    <t>Con los programas que hemos puesto en marcha, {[VAR_TM_FULLNAME]} se siente preparado para darlo todo.</t>
  </si>
  <si>
    <t>Con i programmi che abbia ideato, {[VAR_TM_FULLNAME]} è pronto a dare il massimo.</t>
  </si>
  <si>
    <t>Благодаря программам, которые мы внедрили, {[VAR_TM_FULLNAME]} чувствует, что готов выложиться по полной.</t>
  </si>
  <si>
    <t>Com os programas que implementamos, {[VAR_TM_FULLNAME]} se sente pronto para dar o seu melhor.</t>
  </si>
  <si>
    <t>CONF2_Q8_R3_1_F</t>
  </si>
  <si>
    <t>{[MEDIA/CONF2_Q1_R3_1_M]}</t>
  </si>
  <si>
    <t>CONF2_Q8_R3_1_M</t>
  </si>
  <si>
    <t>CONF2_Q8_R3_2_F</t>
  </si>
  <si>
    <t>{[MEDIA/CONF2_Q1_R3_2_M]}</t>
  </si>
  <si>
    <t>CONF2_Q8_R3_2_M</t>
  </si>
  <si>
    <t>CONF2_Q8_R3_3_F</t>
  </si>
  <si>
    <t>{[MEDIA/CONF2_Q1_R3_3_M]}</t>
  </si>
  <si>
    <t>CONF2_Q8_R3_3_M</t>
  </si>
  <si>
    <t>CONF2_Q8_R3_4_F</t>
  </si>
  <si>
    <t>I wouldn't say that {[VAR_TM_FULLNAME]} is ready just yet, but we're going to continue to do our best to prepare for the next big events.</t>
  </si>
  <si>
    <t>Je ne dirais pas que {[VAR_TM_FULLNAME]} est encore prête mais on va continuer à se préparer au mieux pour les prochains grands événements.</t>
  </si>
  <si>
    <t>Ich würde nicht sagen, dass {[VAR_TM_FULLNAME]} schon bereit ist, aber wir werden weiterhin unser Bestes geben, um uns auf die nächsten großen Events vorzubereiten.</t>
  </si>
  <si>
    <t>Yo no diría que {[VAR_TM_FULLNAME]} está lista aún, pero vamos a seguir haciendo todo lo posible para preparar los próximos grandes eventos.</t>
  </si>
  <si>
    <t>Non direi che {[VAR_TM_FULLNAME]} è pronta, ma continuiamo a lavorare al meglio per preparare i prossimi eventi più importanti .</t>
  </si>
  <si>
    <t>我不会说{[VAR_TM_FULLNAME]}已经完全准备好了，但我们会继续全力以赴，为下一场大赛做好准备。</t>
  </si>
  <si>
    <t>Я бы не сказала, что {[VAR_TM_FULLNAME]} уже полностью готова, но мы продолжим делать всё возможное, чтобы подготовиться к следующим крупным турнирам.</t>
  </si>
  <si>
    <t>Eu não diria que {[VAR_TM_FULLNAME]} está pronta ainda, mas continuaremos a fazer o nosso melhor para nos prepararmos para os próximos grandes eventos.</t>
  </si>
  <si>
    <t>CONF2_Q8_R3_4_M</t>
  </si>
  <si>
    <t>Je ne dirais pas que {[VAR_TM_FULLNAME]} est encore prêt mais on va continuer à se préparer au mieux pour les prochains grands événements.</t>
  </si>
  <si>
    <t>Yo no diría que {[VAR_TM_FULLNAME]} está listo aún, pero vamos a seguir haciendo todo lo posible para preparar los próximos grandes eventos.</t>
  </si>
  <si>
    <t>Non direi che {[VAR_TM_FULLNAME]} è pronto, ma continuiamo a lavorare al meglio per preparare i prossimi eventi più importanti .</t>
  </si>
  <si>
    <t>Я бы не сказал, что {[VAR_TM_FULLNAME]} уже полностью готов, но мы продолжим делать всё возможное, чтобы подготовиться к следующим крупным турнирам.</t>
  </si>
  <si>
    <t>Eu não diria que {[VAR_TM_FULLNAME]} está pronto ainda, mas continuaremos a fazer o nosso melhor para nos prepararmos para os próximos grandes eventos.</t>
  </si>
  <si>
    <t>CONF2_Q8_R4_1_F</t>
  </si>
  <si>
    <t>Yes! {[VAR_TM_FULLNAME]} is going to start off with a bang, you'll see!</t>
  </si>
  <si>
    <t>Parfaitement, {[VAR_TM_FULLNAME]} va commencer tambours battants, vous allez voir ça !</t>
  </si>
  <si>
    <t>Ja! {[VAR_TM_FULLNAME]} wird mit einem großen Knall starten, Sie dürfen gespannt sein!</t>
  </si>
  <si>
    <t>¡Sí! {[VAR_TM_FULLNAME]} va a empezar arrasando, ¡ya verás!</t>
  </si>
  <si>
    <t>Sì! {[VAR_TM_FULLNAME]} farà un inizio col botto!</t>
  </si>
  <si>
    <t>当然！{[VAR_TM_FULLNAME]}会火力全开，你等着瞧吧！</t>
  </si>
  <si>
    <t>Да! {[VAR_TM_FULLNAME]} начнёт сезон мощно, вот увидите!</t>
  </si>
  <si>
    <t>Sim! {[VAR_TM_FULLNAME]} vai começar com tudo, você vai ver!</t>
  </si>
  <si>
    <t>CONF2_Q8_R4_1_M</t>
  </si>
  <si>
    <t>CONF2_Q8_R4_2_F</t>
  </si>
  <si>
    <t>I expect to hit the ground running at the start of the season. {[VAR_TM_FULLNAME]} will surprise you.</t>
  </si>
  <si>
    <t>Je m’attends à un début de saison sur les chapeaux de roues, {[VAR_TM_FULLNAME]} va vous surprendre.</t>
  </si>
  <si>
    <t>Ich erwarte, dass wir zum Start der Saison richtig durchstarten werden. {[VAR_TM_FULLNAME]} wird Sie überraschen.</t>
  </si>
  <si>
    <t>Espero que estemos a tope desde el comienzo de la temporada. {[VAR_TM_FULLNAME]} va a dar la sorpresa.</t>
  </si>
  <si>
    <t>Mi aspetto un inizio di stagione straordinario, {[VAR_TM_FULLNAME]} vi sorprenderà.</t>
  </si>
  <si>
    <t>我希望赛季一开始就能迅速进入状态，{[VAR_TM_FULLNAME]}一定会让你刮目相看。</t>
  </si>
  <si>
    <t>Я рассчитываю начать сезон в полном темпе. {[VAR_TM_FULLNAME]} вас удивит.</t>
  </si>
  <si>
    <t>Espero começar a temporada com o pé direito. {[VAR_TM_FULLNAME]} vai te surpreender.</t>
  </si>
  <si>
    <t>CONF2_Q8_R4_2_M</t>
  </si>
  <si>
    <t>CONF2_Q8_R4_3_F</t>
  </si>
  <si>
    <t>Exactly! {[VAR_TM_FULLNAME]} is raring to go! This season is going to be very interesting!</t>
  </si>
  <si>
    <t>Tout à fait ! {[VAR_TM_FULLNAME]} est prête à en découdre ! Cette saison va être très intéressante !</t>
  </si>
  <si>
    <t>Genau! {[VAR_TM_FULLNAME]} ist bereit wie nie! Diese Saison wird sehr interessant werden!</t>
  </si>
  <si>
    <t>¡Así es! {[VAR_TM_FULLNAME]} está deseando empezar. ¡Esta temporada va a ser muy interesante!</t>
  </si>
  <si>
    <t>Proprio così! {[VAR_TM_FULLNAME]} non vede l'ora di cominciare! Sarà una stagione molto interessante!</t>
  </si>
  <si>
    <t>没错！{[VAR_TM_FULLNAME]}已经跃跃欲试！这个赛季会非常精彩！</t>
  </si>
  <si>
    <t>Именно! {[VAR_TM_FULLNAME]} рвётся в бой! Этот сезон будет очень интересным!</t>
  </si>
  <si>
    <t>Exato! {[VAR_TM_FULLNAME]} está louca para começar! Esta temporada vai ser muito interessante!</t>
  </si>
  <si>
    <t>CONF2_Q8_R4_3_M</t>
  </si>
  <si>
    <t>Tout à fait ! {[VAR_TM_FULLNAME]} est prêt à en découdre ! Cette saison va être très intéressante !</t>
  </si>
  <si>
    <t>Exato! {[VAR_TM_FULLNAME]} está louco para começar! Esta temporada vai ser muito interessante!</t>
  </si>
  <si>
    <t>CONF2_Q8_R4_4_F</t>
  </si>
  <si>
    <t>{[VAR_TM_FULLNAME]} is ready. Don’t worry! And a little surprise for our fans, you’ll all be able to follow her like never before on Instagram and TikTok!</t>
  </si>
  <si>
    <t>{[VAR_TM_FULLNAME]} est prête ne vous inquiétez pas ! Et petite surprise pour nos fans : vous allez pouvoir la suivre comme jamais sur Insta et TikTok !</t>
  </si>
  <si>
    <t>{[VAR_TM_FULLNAME]} ist bereit. Keine Sorge! Und eine kleine Überraschung für unsere Fans, Sie werden ihr wie nie zuvor folgen können, und zwar auf Instagram und TikTok!</t>
  </si>
  <si>
    <t>{[VAR_TM_FULLNAME]} está lista. ¡No os preocupéis! Y tengo también una pequeña sorpresa para nuestros aficionados: ¡podrán seguirla como nunca en Instagram y TikTok!</t>
  </si>
  <si>
    <t>Non si preoccupi, {[VAR_TM_FULLNAME]} è pronta! E c'è anche una sorpresa per i nostri tifosi: adesso la potete seguire anche su Instagram e TikTok come mai prima d'ora!</t>
  </si>
  <si>
    <t>{[VAR_TM_FULLNAME]}准备好了，别担心！还有个小惊喜——粉丝们很快就能在Instagram和TikTok上关注她的动态！</t>
  </si>
  <si>
    <t>{[VAR_TM_FULLNAME]} готова. Не волнуйтесь! И маленький сюрприз для наших фанатов: вы сможете следить за ней как никогда раньше в Instagram и TikTok!</t>
  </si>
  <si>
    <t>{[VAR_TM_FULLNAME]} está pronta. Não se preocupe! E uma pequena surpresa para nossos fãs, vocês poderão acompanhá-la como nunca antes no Instagram e TikTok!</t>
  </si>
  <si>
    <t>CONF2_Q8_R4_4_M</t>
  </si>
  <si>
    <t>{[VAR_TM_FULLNAME]} is ready. Don’t worry! And a little surprise for our fans, you’ll all be able to follow him like never before on Instagram and TikTok!</t>
  </si>
  <si>
    <t>{[VAR_TM_FULLNAME]} est prêt ne vous inquiétez pas ! Et petite surprise pour nos fans : vous allez pouvoir le suivre comme jamais sur Insta et TikTok !</t>
  </si>
  <si>
    <t>{[VAR_TM_FULLNAME]} ist bereit. Keine Sorge! Und eine kleine Überraschung für unsere Fans, Sie werden ihm wie nie zuvor folgen können, und zwar auf Instagram und TikTok!</t>
  </si>
  <si>
    <t>{[VAR_TM_FULLNAME]} está listo. ¡No os preocupéis! Y tengo también una pequeña sorpresa para nuestros aficionados: ¡podrán seguirlo como nunca en Instagram y TikTok!</t>
  </si>
  <si>
    <t>Non si preoccupi, {[VAR_TM_FULLNAME]} è pronto! E c'è anche una sorpresa per i nostri tifoni: adesso lo potete seguire anche su Instagram e TikTok come mai prima d'ora!</t>
  </si>
  <si>
    <t>{[VAR_TM_FULLNAME]}准备好了，别担心！还有个小惊喜——粉丝们很快就能在Instagram和TikTok上关注他的动态！</t>
  </si>
  <si>
    <t>{[VAR_TM_FULLNAME]} готов. Не волнуйтесь! И маленький сюрприз для наших фанатов: вы сможете следить за ним как никогда раньше в Instagram и TikTok!</t>
  </si>
  <si>
    <t>{[VAR_TM_FULLNAME]} está pronto. Não se preocupe! E uma pequena surpresa para nossos fãs, vocês poderão acompanhá-lo como nunca antes no Instagram e TikTok!</t>
  </si>
  <si>
    <t>CONF2_Q9_R1_1_F</t>
  </si>
  <si>
    <t>Everything went well. I was welcomed by {[VAR_TM_FULLNAME]} and by the staff.</t>
  </si>
  <si>
    <t>Tout s'est bien passé, j'ai été bien accueilli par {[VAR_TM_FULLNAME]} et par les staffs.</t>
  </si>
  <si>
    <t>Alles lief gut. Ich wurde von {[VAR_TM_FULLNAME]} und den Mitarbeitern willkommen geheißen.</t>
  </si>
  <si>
    <t>Todo ha ido bien. {[VAR_TM_FULLNAME]} y el personal me han dado la bienvenida.</t>
  </si>
  <si>
    <t>È andato tutto bene, {[VAR_TM_FULLNAME]} e lo staff mi hanno accolto come si deve.</t>
  </si>
  <si>
    <t>一切顺利。我受到了{[VAR_TM_FULLNAME]}和全体工作人员的热情欢迎。</t>
  </si>
  <si>
    <t>Всё прошло хорошо. {[VAR_TM_FULLNAME]} и весь персонал тепло меня приняли.</t>
  </si>
  <si>
    <t>Tudo correu bem. Fui recebida por {[VAR_TM_FULLNAME]} e pela equipe.</t>
  </si>
  <si>
    <t>CONF2_Q9_R1_1_M</t>
  </si>
  <si>
    <t>Tudo correu bem. Fui recebido por {[VAR_TM_FULLNAME]} e pela equipa.</t>
  </si>
  <si>
    <t>CONF2_Q9_R1_2_F</t>
  </si>
  <si>
    <t>{[MEDIA/CONF2_Q2_R1_2_M]}</t>
  </si>
  <si>
    <t>CONF2_Q9_R1_2_M</t>
  </si>
  <si>
    <t>CONF2_Q9_R1_3_F</t>
  </si>
  <si>
    <t>{[MEDIA/CONF2_Q2_R1_3_M]}</t>
  </si>
  <si>
    <t>CONF2_Q9_R1_3_M</t>
  </si>
  <si>
    <t>CONF2_Q9_R2_1_F</t>
  </si>
  <si>
    <t>{[MEDIA/CONF2_Q2_R2_1_M]}</t>
  </si>
  <si>
    <t>CONF2_Q9_R2_1_M</t>
  </si>
  <si>
    <t>CONF2_Q9_R2_2_F</t>
  </si>
  <si>
    <t>{[MEDIA/CONF2_Q2_R2_2_M]}</t>
  </si>
  <si>
    <t>CONF2_Q9_R2_2_M</t>
  </si>
  <si>
    <t>CONF2_Q9_R3_1_F</t>
  </si>
  <si>
    <t>{[MEDIA/CONF2_Q2_R3_1_M]}</t>
  </si>
  <si>
    <t>CONF2_Q9_R3_1_M</t>
  </si>
  <si>
    <t>CONF2_Q9_R3_2_F</t>
  </si>
  <si>
    <t>{[MEDIA/CONF2_Q2_R3_2_M]}</t>
  </si>
  <si>
    <t>CONF2_Q9_R3_2_M</t>
  </si>
  <si>
    <t>CONF2_Q9_R4_1_F</t>
  </si>
  <si>
    <t>{[MEDIA/CONF2_Q2_R4_1_M]}</t>
  </si>
  <si>
    <t>CONF2_Q9_R4_1_M</t>
  </si>
  <si>
    <t>CONF2_Q9_R4_2_F</t>
  </si>
  <si>
    <t>{[MEDIA/CONF2_Q2_R4_2_M]}</t>
  </si>
  <si>
    <t>CONF2_Q9_R4_2_M</t>
  </si>
  <si>
    <t>CPTN_START_Q1_M</t>
  </si>
  <si>
    <t>You're starting this season at the head of a national team. How are you going to approach this challenge?</t>
  </si>
  <si>
    <t>Vous commencez cette saison en restant à la tête d’une équipe nationale. Comment abordez-vous cette mission ?</t>
  </si>
  <si>
    <t>Sie beginnen diese Saison als Kapitän einer Nationalmannschaft. Wie gehen Sie vor?</t>
  </si>
  <si>
    <t>Empiezas esta temporada permaneciendo a la cabeza de un equipo nacional. ¿Cómo abordas esta misión?</t>
  </si>
  <si>
    <t>Inizi questa stagione al comando di una squadra nazionale. Come affronterai questa missione?</t>
  </si>
  <si>
    <t>您即将以国家队主教练身份开启新赛季，打算如何应对这一挑战？</t>
  </si>
  <si>
    <t>Вы начинаете сезон во главе национальной команды. Как вы собираетесь подойти к этому вызову?</t>
  </si>
  <si>
    <t>Você está começando esta temporada no comando de uma seleção nacional. Como você vai abordar este desafio?</t>
  </si>
  <si>
    <t>CPTN_START_Q1_R1_1_M</t>
  </si>
  <si>
    <t>With a clear head, as always. The Federation saw fit to assign me this position and I've got everything I need to succeed in it. ​</t>
  </si>
  <si>
    <t>Sereinement, comme toujours. La Fédération m’a confié ce challenge et j’ai tout pour le réussir. ​</t>
  </si>
  <si>
    <t>Mit äußerster Umsicht, wie immer. Der Verband hat mir diese Aufgabe anvertraut und ich werde alles tun, um sie gut zu erledigen.</t>
  </si>
  <si>
    <t>Con serenidad, como siempre. La Federación me ha confiado este reto y tengo lo necesario para cumplir con ello.</t>
  </si>
  <si>
    <t>In modo sereno, come sempre. La federazione mi ha affidato questo compito e ho tutte le doti necessarie per portarlo a termine. ​</t>
  </si>
  <si>
    <t>一如既往，保持冷静。网协信任我，把这份职责交给我，我也有信心把它做好。</t>
  </si>
  <si>
    <t>С холодной головой, как всегда. Федерация посчитала, что я достоин этой должности, и у меня есть всё, чтобы добиться успеха.</t>
  </si>
  <si>
    <t>Com a cabeça fria, como sempre. A Federação achou por bem me dar esta posição e tenho tudo o que preciso para ter sucesso nela.</t>
  </si>
  <si>
    <t>CPTN_START_Q1_R2_1_M</t>
  </si>
  <si>
    <t>It's not going to be easy. The team has talent, the Federation has ambitions, but the opponents are sure to be formidable.​</t>
  </si>
  <si>
    <t>Ca sera compliqué. L’équipe a du talent, la Fédération a des ambitions, mais les adversaires s’annoncent redoutables.​</t>
  </si>
  <si>
    <t>Das wird schwierig. Das Team ist ausgesprochen talentiert, der Verband ist sehr ehrgeizig, aber wir sollten die Gegner nicht unterschätzen.</t>
  </si>
  <si>
    <t>Será difícil. El equipo tiene talento, la Federación tiene aspiraciones, pero los adversarios se presentan formidables.</t>
  </si>
  <si>
    <t>Sarà difficile. La squadra ha molto talento, la federazione ha grandi ambizioni, ma gli avversari sono formidabili.</t>
  </si>
  <si>
    <t>这不会是一件容易的事。球队有人才，网协有雄心，但对手也同样强劲。</t>
  </si>
  <si>
    <t>Легко не будет. В команде есть талант, у Федерации большие амбиции, но соперники будут серьёзными.</t>
  </si>
  <si>
    <t>Não vai ser fácil. A equipe tem talento, a Federação tem ambições, mas os adversários certamente serão formidáveis.</t>
  </si>
  <si>
    <t>CPTN_START_Q1_R3_1_M</t>
  </si>
  <si>
    <t>I'm going into this without really believing in it. The Federation sold me a dream when I signed. We'll see what happens.​</t>
  </si>
  <si>
    <t>J’y vais clairement sans y croire. La Fédération m’a un peu vendu du rêve lors de la signature. On verra bien.​</t>
  </si>
  <si>
    <t>Ich kann es noch gar nicht richtig glauben. Der Verband hat mir mit der Unterzeichnung einen lang gehegten Traum erfüllt. Wir werden sehen.</t>
  </si>
  <si>
    <t>No me lo creo. La Federación me ha vendido un poco un sueño a la hora de firmar. Ya veremos.</t>
  </si>
  <si>
    <t>Ci provo, ma non ci credo davvero. La federazione mi ha venduto un sogno irrealizzabile al momento della firma. Vedremo come andrà.</t>
  </si>
  <si>
    <t>老实说，我对这事并不是特别有信心。签约时网协给我描绘了美好蓝图，至于结果——走着瞧吧。</t>
  </si>
  <si>
    <t>Я вступаю в это, особо не веря в успех. Федерация продала мне мечту, когда я подписывал контракт. Посмотрим, что будет.</t>
  </si>
  <si>
    <t>Estou entrando nisso sem realmente acreditar. A Federação me vendeu um sonho quando assinei. Veremos o que acontece.</t>
  </si>
  <si>
    <t>CPTN_START_Q1_R4_1_M</t>
  </si>
  <si>
    <t>Look at the players, look at the Federation, and look at the opponents. If we win any matches, I'll be happy.​</t>
  </si>
  <si>
    <t>Regardez les joueurs, regardez la Fédération, regardez les adversaires. Si on gagne un match je serai content.​</t>
  </si>
  <si>
    <t>Nun ja, man muss sich ja nur die Spieler, den Verband und die Gegner anschauen. Ich werde schon froh sein, wenn wir das eine oder andere Match gewinnen.</t>
  </si>
  <si>
    <t>No hay más que ver a los jugadores, a la Federación y a los adversarios. Me iré contento si ganamos algún partido.</t>
  </si>
  <si>
    <t>Guarda i giocatori, pensa alla federazione, osserva gli avversari. Se vinciamo un incontro, è un successo.</t>
  </si>
  <si>
    <t>看看球员、看看网协、再看看对手。如果我们能赢几场，我就已经很满足了。</t>
  </si>
  <si>
    <t>Посмотрите на игроков, на Федерацию и на соперников. Если мы выиграем хоть пару матчей, я буду доволен.</t>
  </si>
  <si>
    <t>Olhe para os jogadores, olhe para a Federação e olhe para os adversários. Se ganharmos alguma partida, ficarei feliz.</t>
  </si>
  <si>
    <t>CPTN_START_Q1_F</t>
  </si>
  <si>
    <t>CPTN_START_Q1_R1_1_F</t>
  </si>
  <si>
    <t>С холодной головой, как всегда. Федерация посчитала, что я достойна этой должности, и у меня есть всё, чтобы добиться успеха.</t>
  </si>
  <si>
    <t>CPTN_START_Q1_R2_1_F</t>
  </si>
  <si>
    <t>CPTN_START_Q1_R3_1_F</t>
  </si>
  <si>
    <t>Я вступаю в это, особо не веря в успех. Федерация продала мне мечту, когда я подписывала контракт. Посмотрим, что будет.</t>
  </si>
  <si>
    <t>CPTN_START_Q1_R4_1_F</t>
  </si>
  <si>
    <t>Regardez les joueurs, regardez la Fédération, regardez les adversaires. Si on gagne un match je serai contente.​</t>
  </si>
  <si>
    <t>No hay más que ver a los jugadores, la Federación y a los adversarios. Me iré contenta si ganamos algún partido.</t>
  </si>
  <si>
    <t>Посмотрите на игроков, на Федерацию и на соперников. Если мы выиграем хоть пару матчей, я буду довольна.</t>
  </si>
  <si>
    <t>CPTN_START_Q2_M</t>
  </si>
  <si>
    <t>Isn't this too much to handle in addition to your role as manager of the academy?</t>
  </si>
  <si>
    <t>Est-ce que ça ne fait pas trop à gérer en plus de votre rôle de manager de l’académie ?</t>
  </si>
  <si>
    <t>Wird es Ihnen nicht zu viel werden, neben dem Training auch noch die Akademie zu leiten?</t>
  </si>
  <si>
    <t>¿No es demasiado trabajo hacerse cargo, además de entrenar, de la academia?</t>
  </si>
  <si>
    <t>Non è un po' troppo da gestire in aggiunta al tuo ruolo di manager dell'accademia?</t>
  </si>
  <si>
    <t>兼任学院院长之职是否会令您分身乏术？</t>
  </si>
  <si>
    <t>Не слишком ли это много для вас в дополнение к управлению академией?</t>
  </si>
  <si>
    <t>Isso não é demais para lidar, além do seu papel como gerente da academia?</t>
  </si>
  <si>
    <t>CPTN_START_Q2_R1_1_M</t>
  </si>
  <si>
    <t>There are good things and bad things about doing both jobs. But I made this choice and I'm taking responsibility for it.​</t>
  </si>
  <si>
    <t>Il y a du bon et du moins bon à cumuler ces deux postes. Mais j’ai fait ce choix et je l’assume.​</t>
  </si>
  <si>
    <t>Es bringt Vor- und Nachteile mit sich, beide Aufgaben zu erfüllen. Aber ich habe mich dafür entschieden und werde mein Bestes geben.</t>
  </si>
  <si>
    <t>Ocuparme de los dos puestos tiene cosas buenas y menos buenas. Pero es lo que he elegido y lo asumo.</t>
  </si>
  <si>
    <t>Ci sono aspetti positivi e negativi di questi due posti. Ma ho fatto questa scelta e me ne assumerò la responsabilità.</t>
  </si>
  <si>
    <t>两份工作各有好坏，但这是我的选择，我愿意为此负责。</t>
  </si>
  <si>
    <t>В этом есть плюсы и минусы. Но я сделал этот выбор и беру на себя ответственность.</t>
  </si>
  <si>
    <t>Há coisas boas e ruins em fazer os dois trabalhos. Mas fiz essa escolha e estou assumindo a responsabilidade por ela.</t>
  </si>
  <si>
    <t>CPTN_START_Q2_R2_1_M</t>
  </si>
  <si>
    <t>No, it's an advantage. I get to see more players and encounter different training and management methods. It can only be beneficial.​</t>
  </si>
  <si>
    <t>Non, c’est un avantage. Je peux voir plus de joueurs, me confronter à des méthodes d’entrainement et de management différentes. Ca ne peut être que bénéfique.​</t>
  </si>
  <si>
    <t>Nein, im Gegenteil. Es ist sogar ein Vorteil. Dadurch kann ich mir die Spieler genau ansehen und mich mit den verschiedenen Trainings- und Verwaltungsaufgaben vertraut machen. Ich sehe das ganz positiv.</t>
  </si>
  <si>
    <t>No, es una ventaja. Puedo ver más jugadores, enfrentarme a métodos de entrenamiento y de gestión diferentes. Solo puede ser positivo.</t>
  </si>
  <si>
    <t>No, in realtà è un vantaggio. Posso osservare più giocatori e confrontarmi con diversi metodi di allenamento e di gestione. Non vedo altro che benefici.</t>
  </si>
  <si>
    <t>不会，这其实是个优势。我能看到更多球员，接触不同的训练和管理方式，这对我来说只有好处。</t>
  </si>
  <si>
    <t>Нет, наоборот. Я вижу больше игроков и знакомлюсь с разными методами тренировки и управления. Это только полезно.</t>
  </si>
  <si>
    <t>Não, é uma vantagem. Posso ver mais jogadores e encontrar diferentes métodos de treinamento e gestão. Só pode ser benéfico.</t>
  </si>
  <si>
    <t>CPTN_START_Q2_R3_1_M</t>
  </si>
  <si>
    <t>I think it's the price I have to pay for my career. You don't get something for nothing. And it will also help our academy grow internationally.​</t>
  </si>
  <si>
    <t>Je pense que c’est le prix à payer pour ma carrière, on n’a rien sans rien. Et cela aidera aussi notre académie à grandir sur le plan international.​</t>
  </si>
  <si>
    <t>Das ist wohl der Preis, den man zahlt, wenn man etwas erreichen möchte. Und es wird unserer Akademie dabei helfen, international bekannter zu werden.</t>
  </si>
  <si>
    <t>Pienso que es el precio a pagar por mi carrera, el que algo quiere algo le cuesta. Y eso ayudará también a nuestra academia a crecer en el plano internacional.</t>
  </si>
  <si>
    <t>Penso che sia il prezzo da pagare per la mia carriera; non si ottiene molto senza fatica. Sarà anche un grande aiuto per la nostra accademia, che potrà crescere a livello internazionale.</t>
  </si>
  <si>
    <t>我觉得这是职业发展的必然代价。想要成长，总得付出点什么。而且这也能让我们学院在国际上更有名气。</t>
  </si>
  <si>
    <t>Думаю, это цена, которую мне приходится платить за карьеру. Ничего не даётся даром. Это также поможет академии развиваться на международном уровне.</t>
  </si>
  <si>
    <t>Acho que é o preço que tenho que pagar pela minha carreira. Nada vem de graça. E isso também ajudará nossa academia a crescer internacionalmente.</t>
  </si>
  <si>
    <t>CPTN_START_Q2_R4_1_M</t>
  </si>
  <si>
    <t>Either you think I'm a fool or you're the fool. I'd hardly take a job if I didn't think I could do it well.​</t>
  </si>
  <si>
    <t>Soit vous me prenez pour un idiot, soit vous l’êtes. Je ne vais pas accepter un poste si je ne pense pas pouvoir bien l’occuper.​</t>
  </si>
  <si>
    <t>Was soll die Frage? Ich würde doch keine Stelle annehmen, von der ich nicht sicher bin, dass ich sie auch erfüllen kann.</t>
  </si>
  <si>
    <t>O me tomas por tonto o lo eres tú. No aceptaría un puesto si no pensase que puedo hacerme cargo de él.</t>
  </si>
  <si>
    <t>I dubbi sono completamente immotivati. Non accetterei mai una responsabilità senza la sicurezza di raggiungere gli obiettivi.</t>
  </si>
  <si>
    <t>你是觉得究竟是我傻还是你傻？如果我没把握干好，我根本不会接这份工作。</t>
  </si>
  <si>
    <t>Либо вы считаете меня дураком, либо сами дурак. Я бы не взялся за эту работу, если бы не верил, что справлюсь.</t>
  </si>
  <si>
    <t>Ou você acha que eu sou um tolo, ou você é o tolo. Eu dificilmente aceitaria um emprego se não achasse que poderia fazê-lo bem.</t>
  </si>
  <si>
    <t>CPTN_START_Q2_F</t>
  </si>
  <si>
    <t>CPTN_START_Q2_R1_1_F</t>
  </si>
  <si>
    <t>В этом есть плюсы и минусы. Но я сделала этот выбор и беру на себя ответственность.</t>
  </si>
  <si>
    <t>CPTN_START_Q2_R2_1_F</t>
  </si>
  <si>
    <t>CPTN_START_Q2_R3_1_F</t>
  </si>
  <si>
    <t>CPTN_START_Q2_R4_1_F</t>
  </si>
  <si>
    <t>Soit vous me prenez pour une idiote, soit vous l’êtes. Je ne vais pas accepter un poste si je ne pense pas pouvoir bien l’occuper.​</t>
  </si>
  <si>
    <t>O me tomas por tonta o lo eres tú. No aceptaría un puesto si no pensase que puedo hacerme cargo de él.</t>
  </si>
  <si>
    <t>Direi che qui qualcuno si sbaglia tra me e voi. Non accetterei mai una responsabilità senza la sicurezza di raggiungere gli obiettivi.</t>
  </si>
  <si>
    <t>Либо вы считаете меня дурой, либо сами дурак. Я бы не взялась за эту работу, если бы не верила, что справлюсь.</t>
  </si>
  <si>
    <t>CPTN_END_Q1_M</t>
  </si>
  <si>
    <t>And what about your role as captain? Are you happy with the results?</t>
  </si>
  <si>
    <t>Et qu’en est-il de votre rôle de capitaine ? Etes-vous satisfait des résultats obtenus ?</t>
  </si>
  <si>
    <t>Und was ist mit Ihrer Rolle als Kapitän der Mannschaft? Sind Sie mit den Ergebnissen zufrieden?</t>
  </si>
  <si>
    <t>¿Y qué hay de tu papel de capitán? ¿Estás satisfecho con los resultados obtenidos?</t>
  </si>
  <si>
    <t>E il tuo ruolo di capitano? I risultati ottenuti ti soddisfano?</t>
  </si>
  <si>
    <t>那么作为队长，您对目前的成绩满意吗？</t>
  </si>
  <si>
    <t>И что насчёт вашей роли капитана? Вы довольны результатами?</t>
  </si>
  <si>
    <t>E quanto ao seu papel como capitão? Você está satisfeito com os resultados?</t>
  </si>
  <si>
    <t>CPTN_END_Q1_R1_1_M</t>
  </si>
  <si>
    <t>Yes, it's been a good year and if you ask the players in the team you should get the same feedback.​</t>
  </si>
  <si>
    <t>Oui, l’année a été bonne et si vous demandez aux joueurs/joueuses de l’équipe vous devriez avoir le même son de cloche.​</t>
  </si>
  <si>
    <t>Ja. Es war ein gutes Jahr und wenn Sie die Spieler und Spielerinnen der Mannschaft befragen, dann werden die Ihnen genau dasselbe antworten.</t>
  </si>
  <si>
    <t>Sí, ha sido un buen año, y si le preguntas a los jugadores y a las jugadoras del equipo te dirían exactamente lo mismo.</t>
  </si>
  <si>
    <t>Sì, è stato un buon anno e, se chiedete ai giocatori e alle giocatrici della squadra, otterrete la stessa risposta.</t>
  </si>
  <si>
    <t>总体来说还不错。如果你去问队里的球员，他们应该也会给出相同的评价。​</t>
  </si>
  <si>
    <t>Да, год был хорошим, и если спросите игроков, они скажут то же самое.</t>
  </si>
  <si>
    <t>Sim, foi um bom ano e se você perguntar aos jogadores da equipe, você deve obter o mesmo feedback.</t>
  </si>
  <si>
    <t>CPTN_END_Q1_R2_1_M</t>
  </si>
  <si>
    <t>It's been mixed, but the future looks good, with or without me. The team has made progress.​</t>
  </si>
  <si>
    <t>C’est mitigé, mais de bon augure pour la suite, que ça soit avec ou sans moi. L’équipe a progressé.​</t>
  </si>
  <si>
    <t>Nun ja, die Zukunft sieht rosig aus, mit oder ohne mich. Das Team hat Fortschritte gemacht.</t>
  </si>
  <si>
    <t>Es moderado, pero un buen augurio para el futuro, sea con o sin mí. El equipo ha progresado.</t>
  </si>
  <si>
    <t>Abbastanza, ma sono rassicuranti per il futuro, con o senza di me. La squadra è migliorata.</t>
  </si>
  <si>
    <t>结果有好有坏，但未来可期。不管有没有我，球队都在进步。</t>
  </si>
  <si>
    <t>Результаты неоднозначные, но будущее выглядит многообещающим — со мной или без меня. Команда прогрессирует.</t>
  </si>
  <si>
    <t>Foi misto, mas o futuro parece bom, com ou sem mim. A equipe progrediu.</t>
  </si>
  <si>
    <t>CPTN_END_Q1_R3_1_M</t>
  </si>
  <si>
    <t>No, clearly not. This was too big a step and I wonder if I will continue with this Federation.​</t>
  </si>
  <si>
    <t>Non, clairement pas. La marche était trop haute et je me demande si je vais continuer avec cette Fédération.​</t>
  </si>
  <si>
    <t>Nein, gar nicht. Hier wird einem sehr viel abverlangt und ich frage mich, ob ich weiter für diesen Verband arbeiten sollte.</t>
  </si>
  <si>
    <t>No, claramente no. El ritmo era muy exigente y me estoy planteando si seguir con esta Federación.</t>
  </si>
  <si>
    <t>No, evidentemente no. Il ritmo è stato eccessivo e mi chiedo se vorrò continuare con questa federazione.</t>
  </si>
  <si>
    <t>不太满意。这一步跨得太大了，我也在考虑是否继续留在这个网协。​</t>
  </si>
  <si>
    <t>Нет, определённо нет. Это был слишком большой шаг, и я сомневаюсь, продолжу ли работать с Федерацией.</t>
  </si>
  <si>
    <t>Não, claramente não. Este foi um passo muito grande e me pergunto se continuarei com esta Federação.</t>
  </si>
  <si>
    <t>CPTN_END_Q1_R4_1_M</t>
  </si>
  <si>
    <t>Open your eyes and look at the results. You already know the answer. Thank you.​</t>
  </si>
  <si>
    <t>Ouvrez les yeux, constatez les résultats : vous avez déjà la réponse. Merci.​</t>
  </si>
  <si>
    <t>Schauen Sie sich die Ergebnisse doch selber an, dann wissen Sie, was Sache ist. Danke.</t>
  </si>
  <si>
    <t>Abre los ojos, mira los resultados: ya tienes la respuesta. Gracias.</t>
  </si>
  <si>
    <t>Aprite gli occhi e date un'occhiata ai risultati: la risposta è chiara. Grazie.</t>
  </si>
  <si>
    <t>睁大眼睛看看成绩，你心里早就有答案了。谢谢。</t>
  </si>
  <si>
    <t>Откройте глаза и посмотрите на результаты. Вы и так знаете ответ. Спасибо.</t>
  </si>
  <si>
    <t>Abra os olhos e olhe os resultados. Você já sabe a resposta. Obrigado.</t>
  </si>
  <si>
    <t>CPTN_END_Q1_F</t>
  </si>
  <si>
    <t>Et qu’en est-il de votre rôle de capitaine ? Etes-vous satisfaite des résultats obtenus ?</t>
  </si>
  <si>
    <t>Und was ist mit Ihrer Rolle als Kapitänin der Mannschaft? Sind Sie mit den Ergebnissen zufrieden?</t>
  </si>
  <si>
    <t>¿Y qué hay de tu papel de capitana? ¿Estás satisfecha con los resultados obtenidos?</t>
  </si>
  <si>
    <t>CPTN_END_Q1_R1_1_F</t>
  </si>
  <si>
    <t>CPTN_END_Q1_R2_1_F</t>
  </si>
  <si>
    <t>CPTN_END_Q1_R3_1_F</t>
  </si>
  <si>
    <t>CPTN_END_Q1_R4_1_F</t>
  </si>
  <si>
    <t>CPTN_END_Q2_M</t>
  </si>
  <si>
    <t>Don't you think that your academy's results have suffered with you as captain?</t>
  </si>
  <si>
    <t>Ne pensez-vous pas que les résultats de votre académie ont pâtis de votre activité de capitaine?</t>
  </si>
  <si>
    <t>Sind Sie nicht der Meinung, dass der Erfolg Ihrer Akademie durch Ihre Verpflichtungen als Kapitänin beeinflusst wird?</t>
  </si>
  <si>
    <t>¿No piensas que los resultados de tu academia se han visto afectados por las obligaciones de la capitanía?</t>
  </si>
  <si>
    <t>Non pensi che i risultati della tua accademia abbiano sofferto la tua attività di capitano?</t>
  </si>
  <si>
    <t>您不觉得因为您兼任队长，学院战绩下滑了吗？</t>
  </si>
  <si>
    <t>Не считаете ли вы, что результаты академии ухудшились из-за вашей роли капитана?</t>
  </si>
  <si>
    <t>Você não acha que os resultados da sua academia sofreram com você como capitão?</t>
  </si>
  <si>
    <t>CPTN_END_Q2_R1_1_M</t>
  </si>
  <si>
    <t>Definitely, I can't be in two places at once. The time I spend with the national team is less time spent with the academy staff.​</t>
  </si>
  <si>
    <t>Certainement, je ne peux pas me dédoubler. Le temps passé avec l’équipe nationale est du temps en moins avec l’effectif de l’académie.​</t>
  </si>
  <si>
    <t>Sicher, ich kann mich ja nicht zweiteilen. Wenn ich Zeit mit der Nationalmannschaft verbringe, dann bleibt weniger Zeit für die Akademie.</t>
  </si>
  <si>
    <t>Ciertamente, no puedo desdoblarme. El tiempo que paso con el equipo nacional es tiempo que no paso con el equipo de la academia.</t>
  </si>
  <si>
    <t>Senza dubbio, ma non posso dividermi in due. Il tempo dedicato alla squadra nazionale è tempo tolto all'organico dell'accademia.</t>
  </si>
  <si>
    <t>确实如此，我无法两头兼顾。投入国家队的时间必然挤占管理学院的精力。​</t>
  </si>
  <si>
    <t>Конечно, я не могу быть одновременно в двух местах. Время, проведённое с национальной командой, — это меньше времени с персоналом академии.</t>
  </si>
  <si>
    <t>Definitivamente, não posso estar em dois lugares ao mesmo tempo. O tempo que passo com a seleção nacional é menos tempo gasto com a equipe da academia.</t>
  </si>
  <si>
    <t>CPTN_END_Q2_R2_1_M</t>
  </si>
  <si>
    <t>I don't think so, because the time I invest in the national team also helps with the academy. It gives me the means of identifying potential recruits.​</t>
  </si>
  <si>
    <t>Je ne crois pas, le temps que j’investie dans l’équipe nationale me sert aussi pour l’académie. Cela me permet notamment de détecter certaines recrues potentielles.​</t>
  </si>
  <si>
    <t>Ich glaube nicht. Die Zeit, die ich mit der Nationalmannschaft verbringe, hilft mir ja auch in meiner Arbeit für die Akademie. Vor allem, weil ich dadurch gute Rekruten erkennen kann.</t>
  </si>
  <si>
    <t>No creo, el tiempo que invierto en el equipo nacional me sirve también para la academia. Eso me permite principalmente detectar ciertos reclutas potenciales.</t>
  </si>
  <si>
    <t>Direi di no; il tempo che ho investito per la squadra nazionale porta a vantaggi anche per l'accademia. Mi permette in particolare di individuare alcune potenziali nuove stelle.</t>
  </si>
  <si>
    <t>并不认同。因为国家队经历反而反哺学院——这让我更有机会发掘潜力新秀。​</t>
  </si>
  <si>
    <t>Я так не думаю. Работа с национальной командой помогает академии — я замечаю потенциальных рекрутов.</t>
  </si>
  <si>
    <t>Não acho, porque o tempo que invisto na seleção nacional também ajuda com a academia. Isso me dá os meios para identificar potenciais recrutas.</t>
  </si>
  <si>
    <t>CPTN_END_Q2_R3_1_M</t>
  </si>
  <si>
    <t>No, absolutely not. I have the ability to manage both positions, otherwise I wouldn't have taken on this challenge.​</t>
  </si>
  <si>
    <t>Non, absolument pas. J’ai les épaules pour gérer les 2 postes, sinon je ne me serai pas lancé dans ce challenge.​</t>
  </si>
  <si>
    <t>Nein, absolut nicht. Ich kann mich perfekt um beide Aufgaben kümmern, sonst hätte ich mich dieser Herausforderung gar nicht erst gestellt.</t>
  </si>
  <si>
    <t>No, en absoluto. Puedo encargarme de los dos puestos, si no, no me habría lanzado a afrontar ese reto.</t>
  </si>
  <si>
    <t>No, per niente. Ho le spalle abbastanza larghe per gestire i due ruoli, altrimenti non avrei affrontato questa sfida.</t>
  </si>
  <si>
    <t>绝对没有。我完全有能力统筹两项职务，否则当初就不会接受挑战。​</t>
  </si>
  <si>
    <t>Нет, абсолютно нет. У меня есть возможность совмещать обе роли, иначе я бы не взялся за этот вызов.</t>
  </si>
  <si>
    <t>Não, absolutamente não. Tenho a capacidade de gerir ambas as posições, caso contrário, não teria aceitado este desafio.</t>
  </si>
  <si>
    <t>CPTN_END_Q2_R4_1_M</t>
  </si>
  <si>
    <t>Go and ask the board of the academy.​</t>
  </si>
  <si>
    <t>Allez demander au board de l’académie.​</t>
  </si>
  <si>
    <t>Fragen Sie doch einfach den Vorstand der Akademie.</t>
  </si>
  <si>
    <t>Ve a preguntarle a la junta de la academia.</t>
  </si>
  <si>
    <t>Potete chiedere ai gestori dell'accademia.</t>
  </si>
  <si>
    <t>去问问学院董事会吧。</t>
  </si>
  <si>
    <t>Спросите совет директоров академии.</t>
  </si>
  <si>
    <t>Vá perguntar à direção da academia.</t>
  </si>
  <si>
    <t>CPTN_END_Q2_F</t>
  </si>
  <si>
    <t>Não acha que os resultados da sua academia sofreram com você como capitã?</t>
  </si>
  <si>
    <t>CPTN_END_Q2_R1_1_F</t>
  </si>
  <si>
    <t>Definitivamente, não posso estar em dois lugares ao mesmo tempo. O tempo que passo com a seleção nacional é menos tempo dedicado à equipa da academia.</t>
  </si>
  <si>
    <t>CPTN_END_Q2_R2_1_F</t>
  </si>
  <si>
    <t>Não acho, porque o tempo que invisto na seleção nacional também ajuda a academia. Dá-me os meios para identificar potenciais recrutas.</t>
  </si>
  <si>
    <t>CPTN_END_Q2_R3_1_F</t>
  </si>
  <si>
    <t>Нет, абсолютно нет. У меня есть возможность совмещать обе роли, иначе я бы не взялась за этот вызов.</t>
  </si>
  <si>
    <t>CPTN_END_Q2_R4_1_F</t>
  </si>
  <si>
    <t>JO_Q1_M</t>
  </si>
  <si>
    <t>The Olympic Games are always a bit special. How does {[VAR_TM_FIRSTNAME]} feel about it?</t>
  </si>
  <si>
    <t>Les Jeux de l’Olympe ont toujours un goût particulier. Comment {[VAR_TM_FIRSTNAME]} le vit-il?</t>
  </si>
  <si>
    <t>Die Olympischen Spiele sind ja immer etwas ganz Besonderes. Wie geht es ihm damit?</t>
  </si>
  <si>
    <t>Los Juegos del Olimpo tienen siempre un regusto particular. ¿Cómo lo vive?</t>
  </si>
  <si>
    <t>I Giochi dell'Olimpo hanno sempre un sapore speciale. Come li vive {[VAR_TM_FIRSTNAME]}?</t>
  </si>
  <si>
    <t>奥运会毕竟是特别的赛事，{[VAR_TM_FIRSTNAME]}对此有什么感受？</t>
  </si>
  <si>
    <t>Олимпийские игры всегда особенные. Что чувствует {[VAR_TM_FIRSTNAME]}?</t>
  </si>
  <si>
    <t>Os Jogos Olímpicos são sempre um pouco especiais. Como é que {[VAR_TM_FIRSTNAME]} se sente em relação a isso?</t>
  </si>
  <si>
    <t>JO_Q1_R1_1_M</t>
  </si>
  <si>
    <t>He's extremely happy as you can imagine. I have to channel him to keep him focused because he's so excited!​</t>
  </si>
  <si>
    <t>Il est extrêmement heureux comme vous pouvez vous en douter. Je dois le canaliser pour qu’il reste concentrer tellement l’excitation est présente !​</t>
  </si>
  <si>
    <t>Er ist unglaublich glücklich, wie Sie sich sicher vorstellen können. Ich muss darauf achten, dass er auf dem Teppich bleibt, damit die Gefühle seine Leistungen nicht beeinträchtigen!</t>
  </si>
  <si>
    <t>Está extremadamente feliz como puedes imaginar. ¡Tengo que ocuparme de canalizarlo para que siga concentrado con semejante emoción entre manos!</t>
  </si>
  <si>
    <t>Come potete immaginare anche voi, con un enorme entusiasmo. L'emozione è così grande che devo fare un gran lavoro per mantenere la sua attenzione sull'obiettivo.</t>
  </si>
  <si>
    <t>他非常兴奋，你也能想象得到。我得想办法让他冷静下来，不然太激动反而影响专注。</t>
  </si>
  <si>
    <t>Он невероятно счастлив, как вы понимаете. Мне приходится сдерживать его, чтобы он не потерял концентрацию — он слишком взволнован!</t>
  </si>
  <si>
    <t>Ele está extremamente feliz, como pode imaginar. Tenho de o canalizar para o manter focado porque ele está muito entusiasmado!</t>
  </si>
  <si>
    <t>JO_Q1_R2_1_M</t>
  </si>
  <si>
    <t>He's focused on his match. He knows that this event doesn't happen every day. But he also knows that if he doesn't win everyone will forget he was even here. He has to win.​</t>
  </si>
  <si>
    <t>Il reste focus sur son match. Il sait que c’est un évènement rare. Mais il sait aussi que si il ne gagne pas tout le monde oubliera qu’il était là. Il faut gagner.​</t>
  </si>
  <si>
    <t>Er konzentriert sich weiterhin auf das Spiel. Er weiß natürlich, dass dieses Match etwas ganz Besonderes ist, aber ihm ist auch klar, dass sich niemand mehr an ihn erinnern wird, wenn er verliert. Er muss gewinnen.</t>
  </si>
  <si>
    <t>Sigue concentrado en su partido. Sabe que es un evento excepcional, pero sabe también que si no gana nadie se acordará de que estuvo allí. Hay que ganar.</t>
  </si>
  <si>
    <t>E l'obiettivo è l'incontro. Sa bene che si tratta di un evento più unico che raro. Ma sa anche che una vittoria sarebbe un trampolino verso la fama mondiale. Deve vincere.</t>
  </si>
  <si>
    <t>他全神贯注地备战。他知道这样的机会不是天天有。但也明白如果不赢，大家很快就会忘了他来过。他必须赢。</t>
  </si>
  <si>
    <t>Он сосредоточен на матче. Он знает, что такие события случаются не каждый день. Но он также понимает: если не выиграет, все быстро забудут, что он здесь был. Он должен победить.</t>
  </si>
  <si>
    <t>Ele está focado no seu jogo. Sabe que este evento não acontece todos os dias. Mas também sabe que se não ganhar, todos se esquecerão que ele esteve aqui. Ele tem de ganhar.</t>
  </si>
  <si>
    <t>JO_Q1_R3_1_M</t>
  </si>
  <si>
    <t>He doesn't realise what's at stake and how well he's doing. I hope that won't trip him up.​</t>
  </si>
  <si>
    <t>Il ne se rend pas compte de l’enjeu et de sa performance. J’espère que ça ne lui jouera pas des tours.​</t>
  </si>
  <si>
    <t>Ihr ist gar nicht richtig bewusst, was alles auf dem Spiel steht und welche Leistungen sie erbringen muss. Ich hoffe, ihre lockere Haltung spielt ihr am Ende keinen bösen Streich.</t>
  </si>
  <si>
    <t>No es consciente de lo que está en juego y de su rendimiento. Espero que no le juegue una mala pasada.</t>
  </si>
  <si>
    <t>Non si rende conto della posta in palio e delle sue potenzialità. Mi auguro che possa dare il meglio di sé.</t>
  </si>
  <si>
    <t>他还没完全意识到这场比赛的分量，也没意识到自己表现得多好。但愿这不会成为他的绊脚石。​</t>
  </si>
  <si>
    <t>Он не осознаёт, что поставлено на карту и насколько хорошо он играет. Надеюсь, это ему не помешает.</t>
  </si>
  <si>
    <t>Ele não percebe o que está em jogo e o quão bem ele se está a sair. Espero que isso não o atrapalhe.</t>
  </si>
  <si>
    <t>JO_Q1_R4_1_M</t>
  </si>
  <si>
    <t>He's crying because he's so stressed. I think he's right, because given his potential, playing at an Olympics final probably won't happen again in his career. ​</t>
  </si>
  <si>
    <t>Assez mal, il pleure tellement il est stressé. A raison je pense, car vu son potentiel, jouer une finale des Jeux de l’Olympe ne se reproduira surement pas dans sa carrière. ​</t>
  </si>
  <si>
    <t>Gar nicht gut. Er ist sehr nervös. Und ich denke, das ist auch gerechtfertigt, denn bei seinem Potenzial wird er sicher nicht nochmal im Finale der Olympischen Spiele stehen.</t>
  </si>
  <si>
    <t>Bastante mal, llora mucho, está estresado. Con razón, pienso yo, pues visto su potencial, jugar una final de los Juegos del Olimpo es algo que no creo que se repita en su carrera.</t>
  </si>
  <si>
    <t>Decisamente male, la tensione è alle stelle. E temo che sia giustificata; per le sue potenzialità, giocare una finale dei Giochi dell'Olimpo non è un'occasione che capiterà un'altra volta in tutta la sua carriera. ​</t>
  </si>
  <si>
    <t>他因为太紧张而哭了。老实说我能理解——以他的潜力来看，这可能是他职业生涯中唯一一次打进奥运会决赛的机会。</t>
  </si>
  <si>
    <t>Он плачет от стресса. И я думаю, он прав, ведь с его потенциалом шанс сыграть в финале Олимпиады может больше никогда не представиться.</t>
  </si>
  <si>
    <t>Ele está a chorar porque está muito stressado. Acho que ele tem razão, porque, dado o seu potencial, jogar numa final olímpica provavelmente não acontecerá novamente na sua carreira.</t>
  </si>
  <si>
    <t>JO_Q1_F</t>
  </si>
  <si>
    <t>Les Jeux de l’Olympe ont toujours un goût particulier. Comment {[VAR_TM_FIRSTNAME]} le vit-elle?</t>
  </si>
  <si>
    <t>Die Olympischen Spiele sind ja immer etwas ganz Besonderes. Wie geht es {[VAR_TM_FIRSTNAME]} damit?</t>
  </si>
  <si>
    <t>Los Juegos del Olimpo tienen siempre un regusto particular. ¿Cómo lo vive {[VAR_TM_FIRSTNAME]}?</t>
  </si>
  <si>
    <t>JO_Q1_R1_1_F</t>
  </si>
  <si>
    <t>She's extremely happy as you can imagine. I have to channel her to keep her focused because she's so excited!​</t>
  </si>
  <si>
    <t>Elle est extrêmement heureuse comme vous pouvez vous en douter. Je dois la canaliser pour qu’elle reste concentrer tellement l’excitation est présente !​</t>
  </si>
  <si>
    <t>Sie ist unglaublich glücklich, wie Sie sich sicher vorstellen können. Ich muss darauf achten, dass sie auf dem Teppich bleibt, damit die Gefühle ihre Leistungen nicht beeinträchtigen!</t>
  </si>
  <si>
    <t>Está extremadamente feliz como puedes imaginar. ¡Tengo que ocuparme de canalizarla para que siga concentrada con semejante emoción entre manos!</t>
  </si>
  <si>
    <t>她非常兴奋，你也能想象得到。我得想办法让她冷静下来，不然太激动反而影响专注。</t>
  </si>
  <si>
    <t>Она невероятно счастлива, как вы понимаете. Мне приходится сдерживать её, чтобы она не потеряла концентрацию — она слишком взволнована!</t>
  </si>
  <si>
    <t>Ela está extremamente feliz, como pode imaginar. Tenho de a canalizar para a manter focada porque ela está muito entusiasmada!</t>
  </si>
  <si>
    <t>JO_Q1_R2_1_F</t>
  </si>
  <si>
    <t>She's focused on her match. She knows that this event doesn't happen every day. But she also knows that if she doesn't win everyone will forget she was even here. She has to win.​</t>
  </si>
  <si>
    <t>Elle reste focus sur son match. Elle sait que c’est un évènement rare. Mais elle sait aussi que si elle ne gagne pas tout le monde oubliera qu’elle était là. Il faut gagner.​</t>
  </si>
  <si>
    <t>Sie konzentriert sich weiterhin auf das Spiel. Sie weiß natürlich, dass dieses Match etwas ganz Besonderes ist, aber ihr ist auch klar, dass sich niemand mehr an sie erinnern wird, wenn sie verliert. Sie muss gewinnen.</t>
  </si>
  <si>
    <t>Sigue concentrada en su partido. Sabe que es un evento excepcional, pero sabe también que si no gana nadie se acordará de que estuvo allí. Hay que ganar.</t>
  </si>
  <si>
    <t>她全神贯注地备战。他知道这样的机会不是天天有。但也明白如果不赢，大家很快就会忘了她来过。她必须赢。</t>
  </si>
  <si>
    <t>Она сосредоточена на матче. Она знает, что такие события случаются не каждый день. Но она также понимает: если не выиграет, все быстро забудут, что она здесь была. Она должна победить.</t>
  </si>
  <si>
    <t>Ela está focada no seu jogo. Sabe que este evento não acontece todos os dias. Mas também sabe que se não ganhar, todos se esquecerão que ela esteve aqui. Ela tem de ganhar.</t>
  </si>
  <si>
    <t>JO_Q1_R3_1_F</t>
  </si>
  <si>
    <t>She doesn't realise what's at stake and how well she's doing. I hope that won't trip her up.​</t>
  </si>
  <si>
    <t>Elle ne se rend pas compte de l’enjeu et de sa performance. J’espère que ça ne lui jouera pas des tours.​</t>
  </si>
  <si>
    <t>她还没完全意识到这场比赛的分量，也没意识到自己表现得多好。但愿这不会成为她的绊脚石。​</t>
  </si>
  <si>
    <t>Она не осознаёт, что поставлено на карту и насколько хорошо она играет. Надеюсь, это ей не помешает.</t>
  </si>
  <si>
    <t>Ela não percebe o que está em jogo e o quão bem ela se está a sair. Espero que isso não a atrapalhe.</t>
  </si>
  <si>
    <t>JO_Q1_R4_1_F</t>
  </si>
  <si>
    <t>She's crying because he's so stressed. I think she's right, because given her potential, playing at an Olympics final probably won't happen again in her career. ​</t>
  </si>
  <si>
    <t>Assez mal, elle pleure tellement elle est stressé. A raison je pense, car vu son potentiel, jouer une finale des Jeux de l’Olympe ne se reproduira surement pas dans sa carrière. ​</t>
  </si>
  <si>
    <t>Gar nicht gut. Sie ist sehr nervös. Und ich denke, das ist auch gerechtfertigt, denn bei ihrem Potenzial wird sie sicher nicht nochmal im Finale der Olympischen Spiele stehen.</t>
  </si>
  <si>
    <t>Bastante mal, llora mucho, está estresada. Con razón, pienso yo, pues visto su potencial, jugar una final de los Juegos del Olimpo es algo que no creo que se repita en su carrera.</t>
  </si>
  <si>
    <t>她因为太紧张而哭了。老实说我能理解——以她的潜力来看，这可能是她职业生涯中唯一一次打进奥运会决赛的机会。</t>
  </si>
  <si>
    <t>Она плачет от стресса. И думаю, она права, ведь с её потенциалом шанс сыграть в финале Олимпиады может больше никогда не представиться.</t>
  </si>
  <si>
    <t>Ela está a chorar porque está muito stressada. Acho que ela tem razão, porque, dado o seu potencial, jogar numa final olímpica provavelmente não acontecerá novamente na sua carreira.</t>
  </si>
  <si>
    <t>FTU_WELCOME_TWITTER_1</t>
  </si>
  <si>
    <t>&lt;color=#45b6fe&gt;{[VAR_TWITTER_MANAGER_AFFILIATION_NAME]}&lt;/color&gt; has just confirmed the arrival of &lt;color=#45b6fe&gt;{[VAR_TWITTER_MANAGER_FULLNAME]}&lt;/color&gt; as Manager. A breath of fresh air on the &lt;color=#45b6fe&gt;#MTL&lt;/color&gt; and &lt;color=#45b6fe&gt;#WTL&lt;/color&gt; circuits?</t>
  </si>
  <si>
    <t>&lt;color=#45b6fe&gt;{[VAR_TWITTER_MANAGER_AFFILIATION_NAME]}&lt;/color&gt; vient de confirmer l’arrivée de &lt;color=#45b6fe&gt;{[VAR_TWITTER_MANAGER_FULLNAME]}&lt;/color&gt; en tant que Manager. Un vent d’air frais à venir sur les circuits &lt;color=#45b6fe&gt;#MTL&lt;/color&gt; et &lt;color=#45b6fe&gt;#WTL&lt;/color&gt; ?</t>
  </si>
  <si>
    <t>&lt;color=#45b6fe&gt;{[VAR_TWITTER_MANAGER_AFFILIATION_NAME]}&lt;/color&gt; hat soeben die Ankunft von &lt;color=#45b6fe&gt;{[VAR_TWITTER_MANAGER_FULLNAME]}&lt;/color&gt; als Manager bestätigt. Es kommt frischer Wind auf die &lt;color=#45b6fe&gt;#MTL&lt;/color&gt; und &lt;color=#45b6fe&gt;#WTL&lt;/color&gt; Strecken?</t>
  </si>
  <si>
    <t>&lt;color=#45b6fe&gt;{[VAR_TWITTER_MANAGER_AFFILIATION_NAME]}&lt;/color&gt; acaba de confirmar la llegada de &lt;color=#45b6fe&gt;{[VAR_TWITTER_MANAGER_FULLNAME]}&lt;/color&gt; como manager. ¿Un soplo de aire fresco en los circuitos &lt;color=#45b6fe&gt;#MTL&lt;/color&gt; y &lt;color=#45b6fe&gt;#WTL&lt;/color&gt;?</t>
  </si>
  <si>
    <t>&lt;color=#45b6fe&gt;{[VAR_TWITTER_MANAGER_AFFILIATION_NAME]}&lt;/color&gt; ha appena confermato l'arrivo di &lt;color=#45b6fe&gt;{[VAR_TWITTER_MANAGER_FULLNAME]}&lt;/color&gt; come Manager. Una ventata d'aria fresca per i circuiti &lt;color=#45b6fe&gt;#MTL&lt;/color&gt; e &lt;color=#45b6fe&gt;#WTL&lt;/color&gt;?</t>
  </si>
  <si>
    <t>&lt;color=#45b6fe&gt;{[VAR_TWITTER_MANAGER_AFFILIATION_NAME]}&lt;/color&gt;官方确认&lt;color=#45b6fe&gt;{[VAR_TWITTER_MANAGER_FULLNAME]}&lt;/color&gt;出任主教练。这阵清新之风能否激活&lt;color=#45b6fe&gt;#MTL&lt;/color&gt;和&lt;color=#45b6fe&gt;#WTL&lt;/color&gt;赛场格局？</t>
  </si>
  <si>
    <t>&lt;color=#45b6fe&gt;{[VAR_TWITTER_MANAGER_AFFILIATION_NAME]} только что подтвердил назначение &lt;color=#45b6fe&gt;{[VAR_TWITTER_MANAGER_FULLNAME]} на пост менеджера. Свежий ветер на &lt;color=#45b6fe&gt;#MTL и &lt;color=#45b6fe&gt;#WTL турах?</t>
  </si>
  <si>
    <t>&lt;color=#45b6fe&gt;{[VAR_TWITTER_MANAGER_AFFILIATION_NAME]}&lt;/color&gt; acabou de confirmar a chegada de &lt;color=#45b6fe&gt;{[VAR_TWITTER_MANAGER_FULLNAME]}&lt;/color&gt; como Manager. Uma lufada de ar fresco nos circuitos &lt;color=#45b6fe&gt;#MTL&lt;/color&gt; e &lt;color=#45b6fe&gt;#WTL&lt;/color&gt;?</t>
  </si>
  <si>
    <t>FTU_WELCOME_TWITTER_2</t>
  </si>
  <si>
    <t>&lt;color=#45b6fe&gt;{[VAR_TWITTER_MANAGER_AFFILIATION_NAME]}&lt;/color&gt; has just confirmed the arrival of &lt;color=#45b6fe&gt;{[VAR_TWITTER_MANAGER_FULLNAME]}&lt;/color&gt; as Manager. A breath of fresh air for the &lt;color=#45b6fe&gt;#MTL&lt;/color&gt; and &lt;color=#45b6fe&gt;#WTL&lt;/color&gt; circuits?</t>
  </si>
  <si>
    <t>&lt;color=#45b6fe&gt;{[VAR_TWITTER_MANAGER_FULLNAME]}&lt;/color&gt; vient d'être nommé Manager de &lt;color=#45b6fe&gt;{[VAR_TWITTER_MANAGER_AFFILIATION_NAME]}&lt;/color&gt; ! Du changement en vue sur les courts pro et junior ? &lt;color=#45b6fe&gt;#MTL&lt;/color&gt; &lt;color=#45b6fe&gt;#WTL&lt;/color&gt; &lt;color=#45b6fe&gt;#JTLB&lt;/color&gt; &lt;color=#45b6fe&gt;#JTLG&lt;/color&gt;</t>
  </si>
  <si>
    <t>&lt;color=#45b6fe&gt;{[VAR_TWITTER_MANAGER_FULLNAME]}&lt;/color&gt; wurde soeben zum Manager von &lt;color=#45b6fe&gt;{[VAR_TWITTER_MANAGER_AFFILIATION_NAME]}&lt;/color&gt; ernannt! Sind Veränderungen auf dem Profi- und Junioren-Court in Sicht? &lt;color=#45b6fe&gt;#MTL&lt;/color&gt; &lt;color=#45b6fe&gt;#WTL&lt;/color&gt; &lt;color=#45b6fe&gt;#JTLB&lt;/color&gt; &lt;color=#45b6fe&gt;#JTLG&lt;/color&gt;</t>
  </si>
  <si>
    <t>&lt;color=#45b6fe&gt;{[VAR_TWITTER_MANAGER_AFFILIATION_NAME]}&lt;/color&gt; acaba de confirmar la llegada de &lt;color=#45b6fe&gt;{[VAR_TWITTER_MANAGER_FULLNAME]}&lt;/color&gt; como manager. ¿Un soplo de aire fresco para los circuitos &lt;color=#45b6fe&gt;#MTL&lt;/color&gt; y &lt;color=#45b6fe&gt;#WTL&lt;/color&gt;?</t>
  </si>
  <si>
    <t>&lt;color=#45b6fe&gt;{[VAR_TWITTER_MANAGER_AFFILIATION_NAME]} только что подтвердил назначение &lt;color=#45b6fe&gt;{[VAR_TWITTER_MANAGER_FULLNAME]} на пост менеджера. Свежий ветер для туров &lt;color=#45b6fe&gt;#MTL и &lt;color=#45b6fe&gt;#WTL?</t>
  </si>
  <si>
    <t>&lt;color=#45b6fe&gt;{[VAR_TWITTER_MANAGER_AFFILIATION_NAME]}&lt;/color&gt; acabou de confirmar a chegada de &lt;color=#45b6fe&gt;{[VAR_TWITTER_MANAGER_FULLNAME]}&lt;/color&gt; como Manager. Uma lufada de ar fresco para os circuitos &lt;color=#45b6fe&gt;#MTL&lt;/color&gt; e &lt;color=#45b6fe&gt;#WTL&lt;/color&gt;?</t>
  </si>
  <si>
    <t>FTU_WELCOME_TWITTER_3</t>
  </si>
  <si>
    <t>New management for &lt;color=#45b6fe&gt;{[VAR_TWITTER_MANAGER_AFFILIATION_NAME]}&lt;/color&gt;: &lt;color=#45b6fe&gt;{[VAR_TWITTER_MANAGER_FULLNAME]}&lt;/color&gt; is appointed Manager. A breath of fresh air on the courts? &lt;color=#45b6fe&gt;{[VAR_TWITTER_TM_FULLNAME]}&lt;/color&gt; told us he has high hopes. &lt;color=#45b6fe&gt;#tennis&lt;/color&gt;</t>
  </si>
  <si>
    <t>Nouvelle direction pour &lt;color=#45b6fe&gt;{[VAR_TWITTER_MANAGER_AFFILIATION_NAME]}&lt;/color&gt; : &lt;color=#45b6fe&gt;{[VAR_TWITTER_MANAGER_FULLNAME]}&lt;/color&gt; est nommé Manager. Un souffle nouveau sur les courts ? &lt;color=#45b6fe&gt;{[VAR_TWITTER_TM_FULLNAME]}&lt;/color&gt; nous a confié avoir beaucoup d’espoir. &lt;color=#45b6fe&gt;#tennis&lt;/color&gt;</t>
  </si>
  <si>
    <t>Neue Führung für &lt;color=#45b6fe&gt;{[VAR_TWITTER_MANAGER_AFFILIATION_NAME]}&lt;/color&gt;: &lt;color=#45b6fe&gt;{[VAR_TWITTER_MANAGER_FULLNAME]}&lt;/color&gt; wird zum Manager ernannt. Frischer Wind auf den Courts? &lt;color=#45b6fe&gt;{[VAR_TWITTER_TM_FULLNAME]}&lt;/color&gt; teilte uns mit, dass er sich große Hoffnungen macht. &lt;color=#45b6fe&gt;#tennis&lt;/color&gt;</t>
  </si>
  <si>
    <t>Nuevo manager para &lt;color=#45b6fe&gt;{[VAR_TWITTER_MANAGER_AFFILIATION_NAME]}&lt;/color&gt;: Nombramiento de &lt;color=#45b6fe&gt;{[VAR_TWITTER_MANAGER_FULLNAME]}&lt;/color&gt; como manager. ¿Un soplo de aire fresco en los campos de tenis? &lt;color=#45b6fe&gt;{[VAR_TWITTER_TM_FULLNAME]}&lt;/color&gt; nos ha dicho que tiene grandes esperanzas. &lt;color=#45b6fe&gt;#tenis&lt;/color&gt;</t>
  </si>
  <si>
    <t>Nuova gestione per &lt;color=#45b6fe&gt;{[VAR_TWITTER_MANAGER_AFFILIATION_NAME]}&lt;/color&gt;: &lt;color=#45b6fe&gt;{[VAR_TWITTER_MANAGER_FULLNAME]}&lt;/color&gt; è il Manager incaricato. Una ventata d'aria fresca sui campi? &lt;color=#45b6fe&gt;{[VAR_TWITTER_TM_FULLNAME]}&lt;/color&gt; ci ha detto che ha grandi speranze. &lt;color=#45b6fe&gt;#tennis&lt;/color&gt;</t>
  </si>
  <si>
    <t>&lt;color=#45b6fe&gt;{[VAR_TWITTER_MANAGER_AFFILIATION_NAME]}&lt;/color&gt;迎来新主帅：&lt;color=#45b6fe&gt;{[VAR_TWITTER_MANAGER_FULLNAME]}&lt;/color&gt;走马上任。赛场迎来新气象？&lt;color=#45b6fe&gt;{[VAR_TWITTER_TM_FULLNAME]}&lt;/color&gt;坦言寄予厚望。 &lt;color=#45b6fe&gt;#网球&lt;/color&gt;</t>
  </si>
  <si>
    <t>Новое руководство в &lt;color=#45b6fe&gt;{[VAR_TWITTER_MANAGER_AFFILIATION_NAME]}: &lt;color=#45b6fe&gt;{[VAR_TWITTER_MANAGER_FULLNAME]} назначен менеджером. Свежий ветер на кортах? &lt;color=#45b6fe&gt;{[VAR_TWITTER_TM_FULLNAME]} признался, что возлагает большие надежды. &lt;color=#45b6fe&gt;#tennis</t>
  </si>
  <si>
    <t>Nova gestão para &lt;color=#45b6fe&gt;{[VAR_TWITTER_MANAGER_AFFILIATION_NAME]}&lt;/color&gt;: &lt;color=#45b6fe&gt;{[VAR_TWITTER_MANAGER_FULLNAME]}&lt;/color&gt; é nomeado Manager. Uma lufada de ar fresco nas quadras? &lt;color=#45b6fe&gt;{[VAR_TWITTER_TM_FULLNAME]}&lt;/color&gt; disse-nos que tem grandes esperanças. &lt;color=#45b6fe&gt;#tennis&lt;/color&gt;</t>
  </si>
  <si>
    <t>FTU_WELCOME_TWITTER_4</t>
  </si>
  <si>
    <t>&lt;color=#45b6fe&gt;{[VAR_TWITTER_MANAGER_FULLNAME]}&lt;/color&gt; takes the reins of &lt;color=#45b6fe&gt;{[VAR_TWITTER_MANAGER_AFFILIATION_NAME]}&lt;/color&gt;, sparking optimism among their managers who are eagerly awaiting new trophies. &lt;color=#45b6fe&gt;#MTL&lt;/color&gt; &lt;color=#45b6fe&gt;#WTL&lt;/color&gt;</t>
  </si>
  <si>
    <t>&lt;color=#45b6fe&gt;{[VAR_TWITTER_MANAGER_FULLNAME]}&lt;/color&gt; prend les rênes de &lt;color=#45b6fe&gt;{[VAR_TWITTER_MANAGER_AFFILIATION_NAME]}&lt;/color&gt;, suscitant l'optimisme de ses dirigeants qui attendent de pied ferme de nouveau trophées. &lt;color=#45b6fe&gt;#MTL&lt;/color&gt; &lt;color=#45b6fe&gt;#WTL&lt;/color&gt;</t>
  </si>
  <si>
    <t>&lt;color=#45b6fe&gt;{[VAR_TWITTER_MANAGER_FULLNAME]}&lt;/color&gt; übernimmt die Zügel von &lt;color=#45b6fe&gt;{[VAR_TWITTER_MANAGER_AFFILIATION_NAME]}&lt;/color&gt; und weckt damit den Optimismus seiner Führungskräfte, die sich auf neue Trophäen freuen. &lt;color=#45b6fe&gt;#MTL&lt;/color&gt; &lt;color=#45b6fe&gt;#WTL&lt;/color&gt;</t>
  </si>
  <si>
    <t>&lt;color=#45b6fe&gt;{[VAR_TWITTER_MANAGER_FULLNAME]}&lt;/color&gt; toma las riendas de &lt;color=#45b6fe&gt;{[VAR_TWITTER_MANAGER_AFFILIATION_NAME]}&lt;/color&gt; y despierta el optimismo entre sus directivos, que esperan ansiosos nuevos trofeos. &lt;color=#45b6fe&gt;#MTL&lt;/color&gt; &lt;color=#45b6fe&gt;#WTL&lt;/color&gt;</t>
  </si>
  <si>
    <t>&lt;color=#45b6fe&gt;{[VAR_TWITTER_MANAGER_FULLNAME]}&lt;/color&gt; prende in mano le redini di &lt;color=#45b6fe&gt;{[VAR_TWITTER_MANAGER_AFFILIATION_NAME]}&lt;/color&gt; e genera ottimismo tra i Manager che non vedono l'ora di ottenere nuovi trofei. &lt;color=#45b6fe&gt;#MTL&lt;/color&gt; &lt;color=#45b6fe&gt;#WTL&lt;/color&gt;</t>
  </si>
  <si>
    <t>&lt;color=#45b6fe&gt;{[VAR_TWITTER_MANAGER_FULLNAME]}&lt;/color&gt;执掌&lt;color=#45b6fe&gt;{[VAR_TWITTER_MANAGER_AFFILIATION_NAME]}&lt;/color&gt;帅印，管理层期待奖杯室再添新荣。&lt;color=#45b6fe&gt;#MTL&lt;/color&gt; &lt;color=#45b6fe&gt;#WTL&lt;/color&gt;</t>
  </si>
  <si>
    <t>&lt;color=#45b6fe&gt;{[VAR_TWITTER_MANAGER_FULLNAME]} возглавляет &lt;color=#45b6fe&gt;{[VAR_TWITTER_MANAGER_AFFILIATION_NAME]}, вызывая оптимизм среди менеджеров, которые с нетерпением ждут новых трофеев. &lt;color=#45b6fe&gt;#MTL &lt;color=#45b6fe&gt;#WTL</t>
  </si>
  <si>
    <t>&lt;color=#45b6fe&gt;{[VAR_TWITTER_MANAGER_FULLNAME]}&lt;/color&gt; assume o comando de &lt;color=#45b6fe&gt;{[VAR_TWITTER_MANAGER_AFFILIATION_NAME]}&lt;/color&gt;, gerando otimismo entre os seus managers que aguardam ansiosamente por novos troféus. &lt;color=#45b6fe&gt;#MTL&lt;/color&gt; &lt;color=#45b6fe&gt;#WTL&lt;/color&gt;</t>
  </si>
  <si>
    <t>FTU_WELCOME_TWITTER_5</t>
  </si>
  <si>
    <t>New face at &lt;color=#45b6fe&gt;{[VAR_TWITTER_MANAGER_AFFILIATION_NAME]}&lt;/color&gt;: &lt;color=#45b6fe&gt;{[VAR_TWITTER_MANAGER_FULLNAME]}&lt;/color&gt; becomes Manager. Is there a major turning point on the tennis courts? &lt;color=#45b6fe&gt;#tennis&lt;/color&gt;</t>
  </si>
  <si>
    <t>Nouveau visage chez &lt;color=#45b6fe&gt;{[VAR_TWITTER_MANAGER_AFFILIATION_NAME]}&lt;/color&gt; : &lt;color=#45b6fe&gt;{[VAR_TWITTER_MANAGER_FULLNAME]}&lt;/color&gt; en devient le Manager. Un tournant majeur se profile-t-il sur les terrains de tennis ? &lt;color=#45b6fe&gt;#tennis&lt;/color&gt;</t>
  </si>
  <si>
    <t>Neues Gesicht bei &lt;color=#45b6fe&gt;{[VAR_TWITTER_MANAGER_AFFILIATION_NAME]}&lt;/color&gt;: &lt;color=#45b6fe&gt;{[VAR_TWITTER_MANAGER_FULLNAME]}&lt;/color&gt; wird zum Manager. Steht eine große Wende auf den Tennisplätzen bevor? &lt;color=#45b6fe&gt;#tennis&lt;/color&gt;</t>
  </si>
  <si>
    <t>Un nuevo rostro en &lt;color=#45b6fe&gt;{[VAR_TWITTER_MANAGER_AFFILIATION_NAME]}&lt;/color&gt;: &lt;color=#45b6fe&gt;{[VAR_TWITTER_MANAGER_FULLNAME]}&lt;/color&gt; se convierte en manager. ¿Se ha llegado a un punto de inflexión en los campos de tenis? &lt;color=#45b6fe&gt;#tenis&lt;/color&gt;</t>
  </si>
  <si>
    <t>Un nuovo volto per &lt;color=#45b6fe&gt;{[VAR_TWITTER_MANAGER_AFFILIATION_NAME]}&lt;/color&gt;: &lt;color=#45b6fe&gt;{[VAR_TWITTER_MANAGER_FULLNAME]}&lt;/color&gt; diventa Manager. È il momento di un grande cambiamento sui campi da tennis? &lt;color=#45b6fe&gt;#tennis&lt;/color&gt;</t>
  </si>
  <si>
    <t>新面孔亮相&lt;color=#45b6fe&gt;{[VAR_TWITTER_MANAGER_AFFILIATION_NAME]}&lt;/color&gt;：&lt;color=#45b6fe&gt;{[VAR_TWITTER_MANAGER_FULLNAME]}&lt;/color&gt;出任主教练。网坛是否将迎来重大转折？&lt;color=#45b6fe&gt;#网球&lt;/color&gt;</t>
  </si>
  <si>
    <t>Новое лицо в &lt;color=#45b6fe&gt;{[VAR_TWITTER_MANAGER_AFFILIATION_NAME]}: &lt;color=#45b6fe&gt;{[VAR_TWITTER_MANAGER_FULLNAME]} становится менеджером. Ожидается ли серьёзный поворот на теннисных кортах? &lt;color=#45b6fe&gt;#tennis</t>
  </si>
  <si>
    <t>Novo rosto em &lt;color=#45b6fe&gt;{[VAR_TWITTER_MANAGER_AFFILIATION_NAME]}&lt;/color&gt;: &lt;color=#45b6fe&gt;{[VAR_TWITTER_MANAGER_FULLNAME]}&lt;/color&gt; torna-se Manager. Haverá um grande ponto de viragem nas quadras de ténis? &lt;color=#45b6fe&gt;#tennis&lt;/color&gt;</t>
  </si>
  <si>
    <t>FTU_WELCOME_TWITTER_6</t>
  </si>
  <si>
    <t>&lt;color=#45b6fe&gt;{[VAR_TWITTER_MANAGER_FULLNAME]}&lt;/color&gt; has just taken the reins as Manager at &lt;color=#45b6fe&gt;{[VAR_TWITTER_MANAGER_AFFILIATION_NAME]}&lt;/color&gt;. But is this really the answer to today's tennis challenges? &lt;color=#45b6fe&gt;{[VAR_TWITTER_TM_FULLNAME]}&lt;/color&gt; seems to think so.</t>
  </si>
  <si>
    <t>&lt;color=#45b6fe&gt;{[VAR_TWITTER_MANAGER_FULLNAME]}&lt;/color&gt; vient de prendre les rênes en tant que Manager chez &lt;color=#45b6fe&gt;{[VAR_TWITTER_MANAGER_AFFILIATION_NAME]}&lt;/color&gt;. Mais est-ce réellement la réponse aux défis actuels du tennis ? &lt;color=#45b6fe&gt;{[VAR_TWITTER_TM_FULLNAME]}&lt;/color&gt; semble en tout cas en être sûr.</t>
  </si>
  <si>
    <t>&lt;color=#45b6fe&gt;{[VAR_TWITTER_MANAGER_FULLNAME]}&lt;/color&gt; hat gerade die Zügel als Manager bei &lt;color=#45b6fe&gt;{[VAR_TWITTER_MANAGER_AFFILIATION_NAME]}&lt;/color&gt; übernommen. Aber ist das wirklich die Antwort auf die aktuellen Herausforderungen im Tennis? &lt;color=#45b6fe&gt;{[VAR_TWITTER_TM_FULLNAME]}&lt;/color&gt; scheint sich dessen jedenfalls sicher zu sein.</t>
  </si>
  <si>
    <t>&lt;color=#45b6fe&gt;{[VAR_TWITTER_MANAGER_FULLNAME]}&lt;/color&gt; acaba de tomar las riendas como manager de &lt;color=#45b6fe&gt;{[VAR_TWITTER_MANAGER_AFFILIATION_NAME]}&lt;/color&gt;. Pero ¿es realmente la respuesta a los desafíos que plantea el tenis actual? Parece que &lt;color=#45b6fe&gt;{[VAR_TWITTER_TM_FULLNAME]}&lt;/color&gt; así lo cree.</t>
  </si>
  <si>
    <t>&lt;color=#45b6fe&gt;{[VAR_TWITTER_MANAGER_FULLNAME]}&lt;/color&gt; ha appena preso in mano le redini come Manager di &lt;color=#45b6fe&gt;{[VAR_TWITTER_MANAGER_AFFILIATION_NAME]}&lt;/color&gt;. Questa è davvero la risposta alle difficoltà del tennis di oggi? &lt;color=#45b6fe&gt;{[VAR_TWITTER_TM_FULLNAME]}&lt;/color&gt; sembra pensarla così.</t>
  </si>
  <si>
    <t>&lt;color=#45b6fe&gt;{[VAR_TWITTER_MANAGER_FULLNAME]}&lt;/color&gt;刚刚正式接任&lt;color=#45b6fe&gt;{[VAR_TWITTER_MANAGER_AFFILIATION_NAME]}&lt;/color&gt;主教练，但这真是应对当今网坛挑战的良方？&lt;color=#45b6fe&gt;{[VAR_TWITTER_TM_FULLNAME]}&lt;/color&gt;对此深信不疑。​</t>
  </si>
  <si>
    <t>&lt;color=#45b6fe&gt;{[VAR_TWITTER_MANAGER_FULLNAME]} только что занял пост менеджера в &lt;color=#45b6fe&gt;{[VAR_TWITTER_MANAGER_AFFILIATION_NAME]}. Но является ли это настоящим ответом на вызовы современного тенниса? По словам &lt;color=#45b6fe&gt;{[VAR_TWITTER_TM_FULLNAME]}, да.</t>
  </si>
  <si>
    <t>&lt;color=#45b6fe&gt;{[VAR_TWITTER_MANAGER_FULLNAME]}&lt;/color&gt; assumiu o comando como Manager em &lt;color=#45b6fe&gt;{[VAR_TWITTER_MANAGER_AFFILIATION_NAME]}&lt;/color&gt;. Mas será esta realmente a resposta aos desafios do ténis de hoje? &lt;color=#45b6fe&gt;{[VAR_TWITTER_TM_FULLNAME]}&lt;/color&gt; parece pensar que sim.</t>
  </si>
  <si>
    <t>FTU_WELCOME_TWITTER_7</t>
  </si>
  <si>
    <t>&lt;color=#45b6fe&gt;{[VAR_TWITTER_MANAGER_FULLNAME]}&lt;/color&gt; becomes the new Manager of &lt;color=#45b6fe&gt;{[VAR_TWITTER_MANAGER_AFFILIATION_NAME]}&lt;/color&gt;, with a firm promise of further development for the academy and success for its players. &lt;color=#45b6fe&gt;#tennis&lt;/color&gt;</t>
  </si>
  <si>
    <t>&lt;color=#45b6fe&gt;{[VAR_TWITTER_MANAGER_FULLNAME]}&lt;/color&gt; devient le nouveau Manager de &lt;color=#45b6fe&gt;{[VAR_TWITTER_MANAGER_AFFILIATION_NAME]}&lt;/color&gt;, avec de fortes promesses d'évolution pour l'académie et de succès pour ses joueurs. &lt;color=#45b6fe&gt;#tennis&lt;/color&gt;</t>
  </si>
  <si>
    <t>&lt;color=#45b6fe&gt;{[VAR_TWITTER_MANAGER_FULLNAME]}&lt;/color&gt; wird der neue Manager von &lt;color=#45b6fe&gt;{[VAR_TWITTER_MANAGER_AFFILIATION_NAME]}&lt;/color&gt;, mit großen Versprechungen für die Entwicklung der Akademie und Erfolg für ihre Spieler. &lt;color=#45b6fe&gt;#tennis&lt;/color&gt;</t>
  </si>
  <si>
    <t>&lt;color=#45b6fe&gt;{[VAR_TWITTER_MANAGER_FULLNAME]}&lt;/color&gt; se convierte en nuevo manager de &lt;color=#45b6fe&gt;{[VAR_TWITTER_MANAGER_AFFILIATION_NAME]}&lt;/color&gt;, con el firme propósito de un mayor desarrollo de la escuela y triunfos para sus tenistas. &lt;color=#45b6fe&gt;#tenis&lt;/color&gt;</t>
  </si>
  <si>
    <t>&lt;color=#45b6fe&gt;{[VAR_TWITTER_MANAGER_FULLNAME]}&lt;/color&gt; diventa il nuovo Manager di &lt;color=#45b6fe&gt;{[VAR_TWITTER_MANAGER_AFFILIATION_NAME]}&lt;/color&gt; e promette nuovi sviluppi per l'accademia e nuovi successi per i giocatori. &lt;color=#45b6fe&gt;#tennis&lt;/color&gt;</t>
  </si>
  <si>
    <t>&lt;color=#45b6fe&gt;{[VAR_TWITTER_MANAGER_FULLNAME]}&lt;/color&gt;就任&lt;color=#45b6fe&gt;{[VAR_TWITTER_MANAGER_AFFILIATION_NAME]}&lt;/color&gt;新帅，郑重承诺推动学院发展并助力球员成功。 &lt;color=#45b6fe&gt;#网球&lt;/color&gt;</t>
  </si>
  <si>
    <t>&lt;color=#45b6fe&gt;{[VAR_TWITTER_MANAGER_FULLNAME]} становится новым менеджером &lt;color=#45b6fe&gt;{[VAR_TWITTER_MANAGER_AFFILIATION_NAME]}, с твёрдым обещанием дальнейшего развития академии и успехов её игроков. &lt;color=#45b6fe&gt;#tennis</t>
  </si>
  <si>
    <t>&lt;color=#45b6fe&gt;{[VAR_TWITTER_MANAGER_FULLNAME]}&lt;/color&gt; torna-se o novo Manager de &lt;color=#45b6fe&gt;{[VAR_TWITTER_MANAGER_AFFILIATION_NAME]}&lt;/color&gt;, com uma forte promessa de maior desenvolvimento para a academia e sucesso para os seus jogadores. &lt;color=#45b6fe&gt;#tennis&lt;/color&gt;</t>
  </si>
  <si>
    <t>FTU_WELCOME_TWITTER_8</t>
  </si>
  <si>
    <t>&lt;color=#45b6fe&gt;{[VAR_TWITTER_MANAGER_AFFILIATION_NAME]}&lt;/color&gt; is banking on &lt;color=#45b6fe&gt;{[VAR_TWITTER_MANAGER_FULLNAME]}&lt;/color&gt; as Manager, hoping for an unprecedented relationship that will bear fruit on and off the court.</t>
  </si>
  <si>
    <t>&lt;color=#45b6fe&gt;{[VAR_TWITTER_MANAGER_AFFILIATION_NAME]}&lt;/color&gt; mise sur &lt;color=#45b6fe&gt;{[VAR_TWITTER_MANAGER_FULLNAME]}&lt;/color&gt; en tant que Manager, espérant une relation sans précédent, qui portera ses fruits sur le court et en dehors.</t>
  </si>
  <si>
    <t>&lt;color=#45b6fe&gt;{[VAR_TWITTER_MANAGER_AFFILIATION_NAME]}&lt;/color&gt; setzt auf &lt;color=#45b6fe&gt;{[VAR_TWITTER_MANAGER_FULLNAME]}&lt;/color&gt; als Manager und hofft auf eine beispiellose Beziehung, die auf und neben dem Court Früchte tragen wird.</t>
  </si>
  <si>
    <t>&lt;color=#45b6fe&gt;{[VAR_TWITTER_MANAGER_AFFILIATION_NAME]}&lt;/color&gt; apuesta por &lt;color=#45b6fe&gt;{[VAR_TWITTER_MANAGER_FULLNAME]}&lt;/color&gt; como manager con la esperanza de una relación sin precedentes que dé sus frutos dentro y fuera de los campos.</t>
  </si>
  <si>
    <t>&lt;color=#45b6fe&gt;{[VAR_TWITTER_MANAGER_AFFILIATION_NAME]}&lt;/color&gt; sta arrivando in &lt;color=#45b6fe&gt;{[VAR_TWITTER_MANAGER_FULLNAME]}&lt;/color&gt; come Manager, con la speranza di un rapporto senza precedenti che porterà i suoi frutti sia in campo che fuori.</t>
  </si>
  <si>
    <t>&lt;color=#45b6fe&gt;{[VAR_TWITTER_MANAGER_AFFILIATION_NAME]}&lt;/color&gt;押注&lt;color=#45b6fe&gt;{[VAR_TWITTER_MANAGER_FULLNAME]}&lt;/color&gt;出任主帅，期待建立前所未有的共赢关系。​</t>
  </si>
  <si>
    <t>&lt;color=#45b6fe&gt;{[VAR_TWITTER_MANAGER_AFFILIATION_NAME]} делает ставку на &lt;color=#45b6fe&gt;{[VAR_TWITTER_MANAGER_FULLNAME]} как менеджера, надеясь на беспрецедентное сотрудничество, которое принесёт плоды и на корте, и за его пределами.</t>
  </si>
  <si>
    <t>&lt;color=#45b6fe&gt;{[VAR_TWITTER_MANAGER_AFFILIATION_NAME]}&lt;/color&gt; aposta em &lt;color=#45b6fe&gt;{[VAR_TWITTER_MANAGER_FULLNAME]}&lt;/color&gt; como Manager, esperando uma relação sem precedentes que trará frutos dentro e fora das quadras.</t>
  </si>
  <si>
    <t>FTU_WELCOME_TWITTER_9</t>
  </si>
  <si>
    <t>With &lt;color=#45b6fe&gt;{[VAR_TWITTER_MANAGER_FULLNAME]}&lt;/color&gt; at the helm as Manager, the directors of &lt;color=#45b6fe&gt;{[VAR_TWITTER_MANAGER_AFFILIATION_NAME]}&lt;/color&gt; are hoping for a bright future, both in sporting and financial terms.</t>
  </si>
  <si>
    <t>Avec &lt;color=#45b6fe&gt;{[VAR_TWITTER_MANAGER_FULLNAME]}&lt;/color&gt; aux commandes en tant que Manager, les dirigeants de &lt;color=#45b6fe&gt;{[VAR_TWITTER_MANAGER_AFFILIATION_NAME]}&lt;/color&gt; espèrent un avenir radieux, tant sur le plan sportif que financier.</t>
  </si>
  <si>
    <t>Mit &lt;color=#45b6fe&gt;{[VAR_TWITTER_MANAGER_FULLNAME]}&lt;/color&gt; am Steuer als Manager hoffen die Verantwortlichen von &lt;color=#45b6fe&gt;{[VAR_TWITTER_MANAGER_AFFILIATION_NAME]}&lt;/color&gt; auf eine strahlende Zukunft, sowohl in sportlicher als auch in finanzieller Hinsicht.</t>
  </si>
  <si>
    <t>Con &lt;color=#45b6fe&gt;{[VAR_TWITTER_MANAGER_FULLNAME]}&lt;/color&gt; al mando como manager, la directiva de &lt;color=#45b6fe&gt;{[VAR_TWITTER_MANAGER_AFFILIATION_NAME]}&lt;/color&gt; augura un brillante futuro, tanto en términos deportivos como económicos.</t>
  </si>
  <si>
    <t>Con &lt;color=#45b6fe&gt;{[VAR_TWITTER_MANAGER_FULLNAME]}&lt;/color&gt; nel ruolo di Manager, i direttori di &lt;color=#45b6fe&gt;{[VAR_TWITTER_MANAGER_AFFILIATION_NAME]}&lt;/color&gt; si augurano un futuro brillante, in termini sia sportivi che economici.</t>
  </si>
  <si>
    <t>随着&lt;color=#45b6fe&gt;{[VAR_TWITTER_MANAGER_FULLNAME]}&lt;/color&gt;挂帅，&lt;color=#45b6fe&gt;{[VAR_TWITTER_MANAGER_AFFILIATION_NAME]}&lt;/color&gt;管理层憧憬竞技与商业双丰收。​</t>
  </si>
  <si>
    <t>С &lt;color=#45b6fe&gt;{[VAR_TWITTER_MANAGER_FULLNAME]} у руля менеджмента, руководство &lt;color=#45b6fe&gt;{[VAR_TWITTER_MANAGER_AFFILIATION_NAME]} рассчитывает на светлое спортивное и финансовое будущее.</t>
  </si>
  <si>
    <t>Com &lt;color=#45b6fe&gt;{[VAR_TWITTER_MANAGER_FULLNAME]}&lt;/color&gt; ao leme como Manager, os diretores de &lt;color=#45b6fe&gt;{[VAR_TWITTER_MANAGER_AFFILIATION_NAME]}&lt;/color&gt; esperam um futuro brilhante, tanto em termos desportivos como financeiros.</t>
  </si>
  <si>
    <t>FTU_WELCOME_TWITTER_10</t>
  </si>
  <si>
    <t>&lt;color=#45b6fe&gt;{[VAR_TWITTER_MANAGER_FULLNAME]}&lt;/color&gt; becomes the new Manager of &lt;color=#45b6fe&gt;{[VAR_TWITTER_MANAGER_AFFILIATION_NAME]}&lt;/color&gt;, promising a new era and new techniques for players. &lt;color=#45b6fe&gt;{[VAR_TWITTER_TM_FULLNAME]}&lt;/color&gt; looks forward to it.</t>
  </si>
  <si>
    <t>&lt;color=#45b6fe&gt;{[VAR_TWITTER_MANAGER_FULLNAME]}&lt;/color&gt; devient le nouveau Manager de &lt;color=#45b6fe&gt;{[VAR_TWITTER_MANAGER_AFFILIATION_NAME]}&lt;/color&gt;, promettant une nouvelle ère et de nouvelles méthodes pour les joueurs. &lt;color=#45b6fe&gt;{[VAR_TWITTER_TM_FULLNAME]}&lt;/color&gt; l’attend avec impatience.</t>
  </si>
  <si>
    <t>&lt;color=#45b6fe&gt;{[VAR_TWITTER_MANAGER_FULLNAME]}&lt;/color&gt; wird der neue Manager von &lt;color=#45b6fe&gt;{[VAR_TWITTER_MANAGER_AFFILIATION_NAME]}&lt;/color&gt;, was eine neue Ära und neue Methoden für die Spieler verspricht. &lt;color=#45b6fe&gt;{[VAR_TWITTER_TM_FULLNAME]}&lt;/color&gt; erwartet sie mit Spannung.</t>
  </si>
  <si>
    <t>&lt;color=#45b6fe&gt;{[VAR_TWITTER_MANAGER_FULLNAME]}&lt;/color&gt; se convierte en nuevo manager de &lt;color=#45b6fe&gt;{[VAR_TWITTER_MANAGER_AFFILIATION_NAME]}&lt;/color&gt; con la promesa de una nueva era y nuevas técnicas para sus tenistas. &lt;color=#45b6fe&gt;{[VAR_TWITTER_TM_FULLNAME]}&lt;/color&gt; así lo espera.</t>
  </si>
  <si>
    <t>&lt;color=#45b6fe&gt;{[VAR_TWITTER_MANAGER_FULLNAME]}&lt;/color&gt; è il nuovo Manager di &lt;color=#45b6fe&gt;{[VAR_TWITTER_MANAGER_AFFILIATION_NAME]}&lt;/color&gt; e promette una nuova era e nuove tecniche per i giocatori. &lt;color=#45b6fe&gt;{[VAR_TWITTER_TM_FULLNAME]}&lt;/color&gt; non vede l'ora.</t>
  </si>
  <si>
    <t>&lt;color=#45b6fe&gt;{[VAR_TWITTER_MANAGER_FULLNAME]}&lt;/color&gt;出任&lt;color=#45b6fe&gt;{[VAR_TWITTER_MANAGER_AFFILIATION_NAME]}&lt;/color&gt;新帅，带来球员训练新理念与新方法。&lt;color=#45b6fe&gt;{[VAR_TWITTER_TM_FULLNAME]}&lt;/color&gt;表示充满期待。</t>
  </si>
  <si>
    <t>&lt;color=#45b6fe&gt;{[VAR_TWITTER_MANAGER_FULLNAME]} становится новым менеджером &lt;color=#45b6fe&gt;{[VAR_TWITTER_MANAGER_AFFILIATION_NAME]}, обещая новую эру и новые техники для игроков. &lt;color=#45b6fe&gt;{[VAR_TWITTER_TM_FULLNAME]} с воодушевлением этого ждёт.</t>
  </si>
  <si>
    <t>&lt;color=#45b6fe&gt;{[VAR_TWITTER_MANAGER_FULLNAME]}&lt;/color&gt; torna-se o novo Manager de &lt;color=#45b6fe&gt;{[VAR_TWITTER_MANAGER_AFFILIATION_NAME]}&lt;/color&gt;, prometendo uma nova era e novas técnicas para os jogadores. &lt;color=#45b6fe&gt;{[VAR_TWITTER_TM_FULLNAME]}&lt;/color&gt; aguarda com expectativa.</t>
  </si>
  <si>
    <t>FTU_WELCOME_TWITTER_11</t>
  </si>
  <si>
    <t>With the arrival of &lt;color=#45b6fe&gt;{[VAR_TWITTER_MANAGER_FULLNAME]}&lt;/color&gt; as Manager, &lt;color=#45b6fe&gt;{[VAR_TWITTER_MANAGER_AFFILIATION_NAME]}&lt;/color&gt; hopes to snatch many trophies and dig up new talent. &lt;color=#45b6fe&gt;#MTL&lt;/color&gt; &lt;color=#45b6fe&gt;#WTL&lt;/color&gt; &lt;color=#45b6fe&gt;#JTLB&lt;/color&gt; &lt;color=#45b6fe&gt;#JTLG&lt;/color&gt;</t>
  </si>
  <si>
    <t>Avec l'arrivée de &lt;color=#45b6fe&gt;{[VAR_TWITTER_MANAGER_FULLNAME]}&lt;/color&gt; en tant que Manager, &lt;color=#45b6fe&gt;{[VAR_TWITTER_MANAGER_AFFILIATION_NAME]}&lt;/color&gt; espère décrocher de nombreux trophées et dénicher de nouveaux talents. &lt;color=#45b6fe&gt;#MTL&lt;/color&gt; &lt;color=#45b6fe&gt;#WTL&lt;/color&gt; &lt;color=#45b6fe&gt;#JTLB&lt;/color&gt; &lt;color=#45b6fe&gt;#JTLG&lt;/color&gt;</t>
  </si>
  <si>
    <t>Mit der Ankunft von &lt;color=#45b6fe&gt;{[VAR_TWITTER_MANAGER_FULLNAME]}&lt;/color&gt; als Manager hofft &lt;color=#45b6fe&gt;{[VAR_TWITTER_MANAGER_AFFILIATION_NAME]}&lt;/color&gt;, viele Trophäen zu gewinnen und neue Talente aufzuspüren. &lt;color=#45b6fe&gt;#MTL&lt;/color&gt; &lt;color=#45b6fe&gt;#WTL&lt;/color&gt; &lt;color=#45b6fe&gt;#JTLB&lt;/color&gt; &lt;color=#45b6fe&gt;#JTLG&lt;/color&gt;</t>
  </si>
  <si>
    <t>Con la llegada de &lt;color=#45b6fe&gt;{[VAR_TWITTER_MANAGER_FULLNAME]}&lt;/color&gt; como manager, &lt;color=#45b6fe&gt;{[VAR_TWITTER_MANAGER_AFFILIATION_NAME]}&lt;/color&gt; confía en ganar muchos trofeos y descubrir nuevos talentos. &lt;color=#45b6fe&gt;#MTL&lt;/color&gt; &lt;color=#45b6fe&gt;#WTL&lt;/color&gt; &lt;color=#45b6fe&gt;#JTLB&lt;/color&gt; &lt;color=#45b6fe&gt;#JTLG&lt;/color&gt;</t>
  </si>
  <si>
    <t>Con l'arrivo di &lt;color=#45b6fe&gt;{[VAR_TWITTER_MANAGER_FULLNAME]}&lt;/color&gt; come Manager, &lt;color=#45b6fe&gt;{[VAR_TWITTER_MANAGER_AFFILIATION_NAME]}&lt;/color&gt; si augura di conquistare molti trofei e scoprire nuovi talenti. &lt;color=#45b6fe&gt;#MTL&lt;/color&gt; &lt;color=#45b6fe&gt;#WTL&lt;/color&gt; &lt;color=#45b6fe&gt;#JTLB&lt;/color&gt; &lt;color=#45b6fe&gt;#JTLG&lt;/color&gt;</t>
  </si>
  <si>
    <t>随着&lt;color=#45b6fe&gt;{[VAR_TWITTER_MANAGER_FULLNAME]}&lt;/color&gt;上任，&lt;color=#45b6fe&gt;{[VAR_TWITTER_MANAGER_AFFILIATION_NAME]}&lt;/color&gt;志在斩获殊荣并挖掘新锐。&lt;color=#45b6fe&gt;#MTL&lt;/color&gt; &lt;color=#45b6fe&gt;#WTL&lt;/color&gt; &lt;color=#45b6fe&gt;#JTLB&lt;/color&gt; &lt;color=#45b6fe&gt;#JTLG&lt;/color&gt;</t>
  </si>
  <si>
    <t>С приходом &lt;color=#45b6fe&gt;{[VAR_TWITTER_MANAGER_FULLNAME]} на пост менеджера, &lt;color=#45b6fe&gt;{[VAR_TWITTER_MANAGER_AFFILIATION_NAME]} надеется завоевать множество трофеев и раскрыть новые таланты. &lt;color=#45b6fe&gt;#MTL &lt;color=#45b6fe&gt;#WTL &lt;color=#45b6fe&gt;#JTLB &lt;color=#45b6fe&gt;#JTLG</t>
  </si>
  <si>
    <t>Com a chegada de &lt;color=#45b6fe&gt;{[VAR_TWITTER_MANAGER_FULLNAME]}&lt;/color&gt; como Manager, &lt;color=#45b6fe&gt;{[VAR_TWITTER_MANAGER_AFFILIATION_NAME]}&lt;/color&gt; espera conquistar muitos troféus e descobrir novos talentos. &lt;color=#45b6fe&gt;#MTL&lt;/color&gt; &lt;color=#45b6fe&gt;#WTL&lt;/color&gt; &lt;color=#45b6fe&gt;#JTLB&lt;/color&gt; &lt;color=#45b6fe&gt;#JTLG&lt;/color&gt;</t>
  </si>
  <si>
    <t>FTU_WELCOME_TWITTER_12</t>
  </si>
  <si>
    <t>&lt;color=#45b6fe&gt;{[VAR_TWITTER_MANAGER_AFFILIATION_NAME]}&lt;/color&gt; announces &lt;color=#45b6fe&gt;{[VAR_TWITTER_MANAGER_FULLNAME]}&lt;/color&gt; as new Manager. A stronger team in sight? That's what &lt;color=#45b6fe&gt;{[VAR_TWITTER_TM_FULLNAME]}&lt;/color&gt; is hoping for.</t>
  </si>
  <si>
    <t>&lt;color=#45b6fe&gt;{[VAR_TWITTER_MANAGER_AFFILIATION_NAME]}&lt;/color&gt; dévoile &lt;color=#45b6fe&gt;{[VAR_TWITTER_MANAGER_FULLNAME]}&lt;/color&gt; comme son nouveau Manager. Un renforcement de l’effectif en vue ? C’est ce que souhaite &lt;color=#45b6fe&gt;{[VAR_TWITTER_TM_FULLNAME]}&lt;/color&gt; d’après ces dernières déclarations.</t>
  </si>
  <si>
    <t>&lt;color=#45b6fe&gt;{[VAR_TWITTER_MANAGER_AFFILIATION_NAME]}&lt;/color&gt; enthüllt &lt;color=#45b6fe&gt;{[VAR_TWITTER_MANAGER_FULLNAME]}&lt;/color&gt; als seinen neuen Manager. Eine Verstärkung des Teams in Sicht? Das wünscht sich &lt;color=#45b6fe&gt;{[VAR_TWITTER_TM_FULLNAME]}&lt;/color&gt; nach seinen letzten Aussagen.</t>
  </si>
  <si>
    <t>&lt;color=#45b6fe&gt;{[VAR_TWITTER_MANAGER_AFFILIATION_NAME]}&lt;/color&gt; anuncia a &lt;color=#45b6fe&gt;{[VAR_TWITTER_MANAGER_FULLNAME]}&lt;/color&gt; como nuevo manager. ¿Se avecina un equipo más fuerte? Eso espera &lt;color=#45b6fe&gt;{[VAR_TWITTER_TM_FULLNAME]}&lt;/color&gt;.</t>
  </si>
  <si>
    <t>&lt;color=#45b6fe&gt;{[VAR_TWITTER_MANAGER_AFFILIATION_NAME]}&lt;/color&gt; annuncia &lt;color=#45b6fe&gt;{[VAR_TWITTER_MANAGER_FULLNAME]}&lt;/color&gt; come nuovo Manager. Un team più forte in arrivo? Questo è ciò che &lt;color=#45b6fe&gt;{[VAR_TWITTER_TM_FULLNAME]}&lt;/color&gt; si augura.</t>
  </si>
  <si>
    <t>&lt;color=#45b6fe&gt;{[VAR_TWITTER_MANAGER_AFFILIATION_NAME]}&lt;/color&gt;宣布 &lt;color=#45b6fe&gt;{[VAR_TWITTER_MANAGER_FULLNAME]}&lt;/color&gt;出任新帅。更强战队指日可待？&lt;color=#45b6fe&gt;{[VAR_TWITTER_TM_FULLNAME]}&lt;/color&gt;表示殷切期盼。</t>
  </si>
  <si>
    <t>&lt;color=#45b6fe&gt;{[VAR_TWITTER_MANAGER_AFFILIATION_NAME]} объявляет &lt;color=#45b6fe&gt;{[VAR_TWITTER_MANAGER_FULLNAME]} новым менеджером. Более сильная команда? Именно на это надеется &lt;color=#45b6fe&gt;{[VAR_TWITTER_TM_FULLNAME]}.</t>
  </si>
  <si>
    <t>&lt;color=#45b6fe&gt;{[VAR_TWITTER_MANAGER_AFFILIATION_NAME]}&lt;/color&gt; anuncia &lt;color=#45b6fe&gt;{[VAR_TWITTER_MANAGER_FULLNAME]}&lt;/color&gt; como novo Manager. Uma equipa mais forte à vista? É o que &lt;color=#45b6fe&gt;{[VAR_TWITTER_TM_FULLNAME]}&lt;/color&gt; espera.</t>
  </si>
  <si>
    <t>FTU_WELCOME_TWITTER_13</t>
  </si>
  <si>
    <t>&lt;color=#45b6fe&gt;{[VAR_TWITTER_MANAGER_FULLNAME]}&lt;/color&gt; takes the reins of &lt;color=#45b6fe&gt;{[VAR_TWITTER_MANAGER_AFFILIATION_NAME]}&lt;/color&gt; as Manager. Is the tennis world ready to welcome this newcomer with enthusiasm? &lt;color=#45b6fe&gt;#tennis&lt;/color&gt;</t>
  </si>
  <si>
    <t>&lt;color=#45b6fe&gt;{[VAR_TWITTER_MANAGER_FULLNAME]}&lt;/color&gt; prend les rênes de &lt;color=#45b6fe&gt;{[VAR_TWITTER_MANAGER_AFFILIATION_NAME]}&lt;/color&gt; en tant que Manager. Le monde du tennis est-il prêt à accueillir ce nouvel entrant avec enthousiasme ? &lt;color=#45b6fe&gt;#tennis&lt;/color&gt;</t>
  </si>
  <si>
    <t>&lt;color=#45b6fe&gt;{[VAR_TWITTER_MANAGER_FULLNAME]}&lt;/color&gt; übernimmt die Zügel von &lt;color=#45b6fe&gt;{[VAR_TWITTER_MANAGER_AFFILIATION_NAME]}&lt;/color&gt; als Manager. Ist die Tenniswelt bereit, diesen Neuzugang mit Begeisterung zu begrüßen? &lt;color=#45b6fe&gt;#tennis&lt;/color&gt;</t>
  </si>
  <si>
    <t>&lt;color=#45b6fe&gt;{[VAR_TWITTER_MANAGER_FULLNAME]}&lt;/color&gt; toma las riendas de &lt;color=#45b6fe&gt;{[VAR_TWITTER_MANAGER_AFFILIATION_NAME]}&lt;/color&gt; como manager. ¿Está preparado el mundo del tenis para recibir con entusiasmo a esta nueva incorporación? &lt;color=#45b6fe&gt;#tenis&lt;/color&gt;</t>
  </si>
  <si>
    <t>&lt;color=#45b6fe&gt;{[VAR_TWITTER_MANAGER_FULLNAME]}&lt;/color&gt; prende in mano le redini di &lt;color=#45b6fe&gt;{[VAR_TWITTER_MANAGER_AFFILIATION_NAME]}&lt;/color&gt; nel ruolo di Manager. Il mondo del tennis è pronto per accogliere con entusiasmo questo nuovo venuto? &lt;color=#45b6fe&gt;#tennis&lt;/color&gt;</t>
  </si>
  <si>
    <t>&lt;color=#45b6fe&gt;{[VAR_TWITTER_MANAGER_FULLNAME]}&lt;/color&gt;执掌&lt;color=#45b6fe&gt;{[VAR_TWITTER_MANAGER_AFFILIATION_NAME]}&lt;/color&gt;帅印。网坛是否准备好热情迎接这位新锐？&lt;color=#45b6fe&gt;#网球&lt;/color&gt;</t>
  </si>
  <si>
    <t>&lt;color=#45b6fe&gt;{[VAR_TWITTER_MANAGER_FULLNAME]} возглавляет &lt;color=#45b6fe&gt;{[VAR_TWITTER_MANAGER_AFFILIATION_NAME]} в роли менеджера. Готов ли теннисный мир встретить этого новичка с энтузиазмом? &lt;color=#45b6fe&gt;#tennis</t>
  </si>
  <si>
    <t>&lt;color=#45b6fe&gt;{[VAR_TWITTER_MANAGER_FULLNAME]}&lt;/color&gt; assume o comando de &lt;color=#45b6fe&gt;{[VAR_TWITTER_MANAGER_AFFILIATION_NAME]}&lt;/color&gt; como Manager. O mundo do ténis está pronto para receber este novato com entusiasmo? &lt;color=#45b6fe&gt;#tennis&lt;/color&gt;</t>
  </si>
  <si>
    <t>FTU_WELCOME_TWITTER_14</t>
  </si>
  <si>
    <t>&lt;color=#45b6fe&gt;{[VAR_TWITTER_MANAGER_AFFILIATION_NAME]}&lt;/color&gt; makes a surprising move with the choice of &lt;color=#45b6fe&gt;{[VAR_TWITTER_MANAGER_FULLNAME]}&lt;/color&gt; as Manager. What upheavals can fans of the academy and &lt;color=#45b6fe&gt;{[VAR_TWITTER_TM_FULLNAME]}&lt;/color&gt; expect?</t>
  </si>
  <si>
    <t>&lt;color=#45b6fe&gt;{[VAR_TWITTER_MANAGER_AFFILIATION_NAME]}&lt;/color&gt; surprend avec le choix de &lt;color=#45b6fe&gt;{[VAR_TWITTER_MANAGER_FULLNAME]}&lt;/color&gt; en tant que Manager. Quels bouleversements peuvent attendre les fans de l’académie et de &lt;color=#45b6fe&gt;{[VAR_TWITTER_TM_FULLNAME]}&lt;/color&gt;?</t>
  </si>
  <si>
    <t>&lt;color=#45b6fe&gt;{[VAR_TWITTER_MANAGER_AFFILIATION_NAME]}&lt;/color&gt; überrascht mit der Wahl von &lt;color=#45b6fe&gt;{[VAR_TWITTER_MANAGER_FULLNAME]}&lt;/color&gt; als Manager. Welche Veränderungen können die Fans der Akademie und von &lt;color=#45b6fe&gt;{[VAR_TWITTER_TM_FULLNAME]}&lt;/color&gt; erwarten?</t>
  </si>
  <si>
    <t>&lt;color=#45b6fe&gt;{[VAR_TWITTER_MANAGER_AFFILIATION_NAME]}&lt;/color&gt; adopta una decisión sorprendente con el fichaje de &lt;color=#45b6fe&gt;{[VAR_TWITTER_MANAGER_FULLNAME]}&lt;/color&gt; como manager. ¿Cómo afectará esto a los aficionados de la escuela y qué espera &lt;color=#45b6fe&gt;{[VAR_TWITTER_TM_FULLNAME]}&lt;/color&gt;?</t>
  </si>
  <si>
    <t>&lt;color=#45b6fe&gt;{[VAR_TWITTER_MANAGER_AFFILIATION_NAME]}&lt;/color&gt; fa una mossa sorprendente e assume &lt;color=#45b6fe&gt;{[VAR_TWITTER_MANAGER_FULLNAME]}&lt;/color&gt; nel ruolo di Manager. Quali stravolgimenti possono aspettarsi i fan dell'accademia e &lt;color=#45b6fe&gt;{[VAR_TWITTER_TM_FULLNAME]}&lt;/color&gt;?</t>
  </si>
  <si>
    <t>&lt;color=#45b6fe&gt;{[VAR_TWITTER_MANAGER_AFFILIATION_NAME]}&lt;/color&gt;选择&lt;color=#45b6fe&gt;{[VAR_TWITTER_MANAGER_FULLNAME]}&lt;/color&gt;出任主帅令人意外。学院与&lt;color=#45b6fe&gt;{[VAR_TWITTER_TM_FULLNAME]}&lt;/color&gt;粉丝可期待何种变革？​</t>
  </si>
  <si>
    <t>&lt;color=#45b6fe&gt;{[VAR_TWITTER_MANAGER_AFFILIATION_NAME]} делает неожиданный выбор, назначив &lt;color=#45b6fe&gt;{[VAR_TWITTER_MANAGER_FULLNAME]} менеджером. Какие перемены ждут фанатов академии и {[VAR_TWITTER_TM_FULLNAME]}?</t>
  </si>
  <si>
    <t>&lt;color=#45b6fe&gt;{[VAR_TWITTER_MANAGER_AFFILIATION_NAME]}&lt;/color&gt; faz uma jogada surpreendente com a escolha de &lt;color=#45b6fe&gt;{[VAR_TWITTER_MANAGER_FULLNAME]}&lt;/color&gt; como Manager. Que reviravoltas os fãs da academia e &lt;color=#45b6fe&gt;{[VAR_TWITTER_TM_FULLNAME]}&lt;/color&gt; podem esperar?</t>
  </si>
  <si>
    <t>FTU_WELCOME_TWITTER_15</t>
  </si>
  <si>
    <t>A new face at &lt;color=#45b6fe&gt;{[VAR_TWITTER_MANAGER_AFFILIATION_NAME]}&lt;/color&gt; with the arrival of &lt;color=#45b6fe&gt;{[VAR_TWITTER_MANAGER_FULLNAME]}&lt;/color&gt; as Manager. Everyone is breathlessly awaiting to see whether they will live up to sporting, financial and media expectations. &lt;color=#45b6fe&gt;#tennis&lt;/color&gt;</t>
  </si>
  <si>
    <t>Nouvelle tête chez &lt;color=#45b6fe&gt;{[VAR_TWITTER_MANAGER_AFFILIATION_NAME]}&lt;/color&gt; avec l’arrivée de &lt;color=#45b6fe&gt;{[VAR_TWITTER_MANAGER_FULLNAME]}&lt;/color&gt; en tant que Manager. Les observateurs attendent de voir s'il répondra aux attentes sportives, financières et médiatiques. &lt;color=#45b6fe&gt;#tennis&lt;/color&gt;</t>
  </si>
  <si>
    <t>Neuer Kopf bei &lt;color=#45b6fe&gt;{[VAR_TWITTER_MANAGER_AFFILIATION_NAME]}&lt;/color&gt; mit der Ankunft von &lt;color=#45b6fe&gt;{[VAR_TWITTER_MANAGER_FULLNAME]}&lt;/color&gt; als Manager. Die Beobachter warten darauf, ob er die sportlichen, finanziellen und medialen Erwartungen erfüllen wird. &lt;color=#45b6fe&gt;#tennis&lt;/color&gt;</t>
  </si>
  <si>
    <t>Hay un nuevo rostro en &lt;color=#45b6fe&gt;{[VAR_TWITTER_MANAGER_AFFILIATION_NAME]}&lt;/color&gt; con la llegada de &lt;color=#45b6fe&gt;{[VAR_TWITTER_MANAGER_FULLNAME]}&lt;/color&gt; como manager. Todos aguardan ansiosos confirmar que esté a la altura de las expectativas deportivas, económicas y mediáticas. &lt;color=#45b6fe&gt;#tenis&lt;/color&gt;</t>
  </si>
  <si>
    <t>Un nuovo volto per &lt;color=#45b6fe&gt;{[VAR_TWITTER_MANAGER_AFFILIATION_NAME]}&lt;/color&gt; con l'arrivo di &lt;color=#45b6fe&gt;{[VAR_TWITTER_MANAGER_FULLNAME]}&lt;/color&gt; nel ruolo di Manager. Tutti sono con il fiato sospeso, in attesa di scoprire se sarà all'altezza delle aspettative sportive, economiche e pubbliche. &lt;color=#45b6fe&gt;#tennis&lt;/color&gt;</t>
  </si>
  <si>
    <t>&lt;color=#45b6fe&gt;{[VAR_TWITTER_MANAGER_AFFILIATION_NAME]}&lt;/color&gt;迎来新帅&lt;color=#45b6fe&gt;{[VAR_TWITTER_MANAGER_FULLNAME]}&lt;/color&gt;。众人屏息以待，看其能否实现竞技、商业与媒体的三重期待。&lt;color=#45b6fe&gt;#网球&lt;/color&gt;</t>
  </si>
  <si>
    <t>Новое лицо в &lt;color=#45b6fe&gt;{[VAR_TWITTER_MANAGER_AFFILIATION_NAME]} — &lt;color=#45b6fe&gt;{[VAR_TWITTER_MANAGER_FULLNAME]} становится менеджером. Все затаили дыхание, ожидая, сможет ли он оправдать спортивные, финансовые и медийные ожидания. &lt;color=#45b6fe&gt;#tennis</t>
  </si>
  <si>
    <t>Um novo rosto em &lt;color=#45b6fe&gt;{[VAR_TWITTER_MANAGER_AFFILIATION_NAME]}&lt;/color&gt; com a chegada de &lt;color=#45b6fe&gt;{[VAR_TWITTER_MANAGER_FULLNAME]}&lt;/color&gt; como Manager. Todos aguardam ansiosamente para ver se corresponderão às expectativas desportivas, financeiras e mediáticas. &lt;color=#45b6fe&gt;#tennis&lt;/color&gt;</t>
  </si>
  <si>
    <t>FTU_WELCOME_TWITTER_16</t>
  </si>
  <si>
    <t>&lt;color=#45b6fe&gt;{[VAR_TWITTER_MANAGER_FULLNAME]}&lt;/color&gt; becomes Manager of &lt;color=#45b6fe&gt;{[VAR_TWITTER_MANAGER_AFFILIATION_NAME]}&lt;/color&gt;. Many wonder whether they'll be able to make the difference on the courts and overshadow their predecessor. &lt;color=#45b6fe&gt;{[VAR_TWITTER_TM_FULLNAME]}&lt;/color&gt; certainly hopes so. &lt;color=#45b6fe&gt;#tennis&lt;/color&gt;</t>
  </si>
  <si>
    <t>&lt;color=#45b6fe&gt;{[VAR_TWITTER_MANAGER_FULLNAME]}&lt;/color&gt; devient le Manager de &lt;color=#45b6fe&gt;{[VAR_TWITTER_MANAGER_AFFILIATION_NAME]}&lt;/color&gt;. Beaucoup se demandent s'il réussira à faire la différence sur les courts et à faire oublier son prédécesseur. &lt;color=#45b6fe&gt;{[VAR_TWITTER_TM_FULLNAME]}&lt;/color&gt; le souhaite, c’est certain. &lt;color=#45b6fe&gt;#tennis&lt;/color&gt;</t>
  </si>
  <si>
    <t>&lt;color=#45b6fe&gt;{[VAR_TWITTER_MANAGER_FULLNAME]}&lt;/color&gt; wird der Manager von &lt;color=#45b6fe&gt;{[VAR_TWITTER_MANAGER_AFFILIATION_NAME]}&lt;/color&gt;. Viele fragen sich, ob er es schaffen wird, auf dem Tennisplatz den Unterschied zu machen und seinen Vorgänger vergessen zu lassen. &lt;color=#45b6fe&gt;{[VAR_TWITTER_TM_FULLNAME]}&lt;/color&gt; wünscht es sich auf jeden Fall. &lt;color=#45b6fe&gt;#tennis&lt;/color&gt;</t>
  </si>
  <si>
    <t>&lt;color=#45b6fe&gt;{[VAR_TWITTER_MANAGER_FULLNAME]}&lt;/color&gt; se convierte en manager de &lt;color=#45b6fe&gt;{[VAR_TWITTER_MANAGER_AFFILIATION_NAME]}&lt;/color&gt;. Muchos se preguntan si logrará marcar la diferencia en los campos de tenis y eclipsar a su predecesor en el cargo. &lt;color=#45b6fe&gt;{[VAR_TWITTER_TM_FULLNAME]}&lt;/color&gt; así lo cree. &lt;color=#45b6fe&gt;#tenis&lt;/color&gt;</t>
  </si>
  <si>
    <t>&lt;color=#45b6fe&gt;{[VAR_TWITTER_MANAGER_FULLNAME]}&lt;/color&gt; diventa il Manager di &lt;color=#45b6fe&gt;{[VAR_TWITTER_MANAGER_AFFILIATION_NAME]}&lt;/color&gt;. Molti si chiedono se riuscirà a fare la differenza sui campi e a mettere in ombra il proprio predecessore. &lt;color=#45b6fe&gt;{[VAR_TWITTER_TM_FULLNAME]}&lt;/color&gt; si augura proprio di sì. &lt;color=#45b6fe&gt;#tennis&lt;/color&gt;</t>
  </si>
  <si>
    <t>&lt;color=#45b6fe&gt;{[VAR_TWITTER_MANAGER_FULLNAME]}&lt;/color&gt;成为&lt;color=#45b6fe&gt;{[VAR_TWITTER_MANAGER_AFFILIATION_NAME]}&lt;/color&gt;的新任主教练。众人质疑其能否扭转赛场局势，令前任黯然失色。&lt;color=#45b6fe&gt;{[VAR_TWITTER_TM_FULLNAME]}&lt;/color&gt;却坚信不疑。&lt;color=#45b6fe&gt;#网球&lt;/color&gt;</t>
  </si>
  <si>
    <t>&lt;color=#45b6fe&gt;{[VAR_TWITTER_MANAGER_FULLNAME]} становится менеджером &lt;color=#45b6fe&gt;{[VAR_TWITTER_MANAGER_AFFILIATION_NAME]}. Многие задаются вопросом, сможет ли он изменить ситуацию на кортах и затмить своего предшественника. &lt;color=#45b6fe&gt;{[VAR_TWITTER_TM_FULLNAME]} определённо на это надеется. &lt;color=#45b6fe&gt;#tennis</t>
  </si>
  <si>
    <t>&lt;color=#45b6fe&gt;{[VAR_TWITTER_MANAGER_FULLNAME]}&lt;/color&gt; torna-se Manager de &lt;color=#45b6fe&gt;{[VAR_TWITTER_MANAGER_AFFILIATION_NAME]}&lt;/color&gt;. Muitos questionam-se se serão capazes de fazer a diferença nas quadras e ofuscar o seu antecessor. &lt;color=#45b6fe&gt;{[VAR_TWITTER_TM_FULLNAME]}&lt;/color&gt; certamente espera que sim. &lt;color=#45b6fe&gt;#tennis&lt;/color&gt;</t>
  </si>
  <si>
    <t>FTU_WELCOME_TWITTER_17</t>
  </si>
  <si>
    <t>&lt;color=#45b6fe&gt;{[VAR_TWITTER_MANAGER_AFFILIATION_NAME]}&lt;/color&gt; seems to be turning a corner with the arrival of &lt;color=#45b6fe&gt;{[VAR_TWITTER_MANAGER_FULLNAME]}&lt;/color&gt; as Manager. New development strategy in sight? &lt;color=#45b6fe&gt;{[VAR_TWITTER_TM_FULLNAME]}&lt;/color&gt; should they have any concerns?</t>
  </si>
  <si>
    <t>&lt;color=#45b6fe&gt;{[VAR_TWITTER_MANAGER_AFFILIATION_NAME]}&lt;/color&gt; semble prendre un virage avec l'arrivée de &lt;color=#45b6fe&gt;{[VAR_TWITTER_MANAGER_FULLNAME]}&lt;/color&gt; en tant que Manager. Nouvelle stratégie de développement en vue ? &lt;color=#45b6fe&gt;{[VAR_TWITTER_TM_FULLNAME]}&lt;/color&gt; doit-il avoir des craintes ?</t>
  </si>
  <si>
    <t>&lt;color=#45b6fe&gt;{[VAR_TWITTER_MANAGER_AFFILIATION_NAME]}&lt;/color&gt; scheint mit der Ankunft von &lt;color=#45b6fe&gt;{[VAR_TWITTER_MANAGER_FULLNAME]}&lt;/color&gt; als Manager eine Kehrtwende zu nehmen. Neue Entwicklungsstrategie in Sicht? &lt;color=#45b6fe&gt;{[VAR_TWITTER_TM_FULLNAME]}&lt;/color&gt; muss er Angst haben?</t>
  </si>
  <si>
    <t>&lt;color=#45b6fe&gt;{[VAR_TWITTER_MANAGER_AFFILIATION_NAME]}&lt;/color&gt; parece a punto de cambiar de rumbo con la llegada de &lt;color=#45b6fe&gt;{[VAR_TWITTER_MANAGER_FULLNAME]}&lt;/color&gt; como manager. ¿Hay una nueva estrategia de desarrollo a la vista? ¿Debería preocuparse &lt;color=#45b6fe&gt;{[VAR_TWITTER_TM_FULLNAME]}&lt;/color&gt;?</t>
  </si>
  <si>
    <t>&lt;color=#45b6fe&gt;{[VAR_TWITTER_MANAGER_AFFILIATION_NAME]}&lt;/color&gt; sembra aver dato una svolta con l'arrivo di &lt;color=#45b6fe&gt;{[VAR_TWITTER_MANAGER_FULLNAME]}&lt;/color&gt; nel ruolo di Manager. Una nuova strategia di sviluppo in vista? &lt;color=#45b6fe&gt;{[VAR_TWITTER_TM_FULLNAME]}&lt;/color&gt; deve preoccuparsi?</t>
  </si>
  <si>
    <t>&lt;color=#45b6fe&gt;{[VAR_TWITTER_MANAGER_AFFILIATION_NAME]}&lt;/color&gt;随着&lt;color=#45b6fe&gt;{[VAR_TWITTER_MANAGER_FULLNAME]}&lt;/color&gt;上任迎来转折。新发展战略初见端倪？&lt;color=#45b6fe&gt;{[VAR_TWITTER_TM_FULLNAME]}&lt;/color&gt;是否需要担忧？​</t>
  </si>
  <si>
    <t>Похоже, &lt;color=#45b6fe&gt;{[VAR_TWITTER_MANAGER_AFFILIATION_NAME]} вступает в новый этап с назначением &lt;color=#45b6fe&gt;{[VAR_TWITTER_MANAGER_FULLNAME]} менеджером. Грядёт новая стратегия развития? Должен ли {[VAR_TWITTER_TM_FULLNAME]} беспокоиться?</t>
  </si>
  <si>
    <t>&lt;color=#45b6fe&gt;{[VAR_TWITTER_MANAGER_AFFILIATION_NAME]}&lt;/color&gt; parece estar a virar a página com a chegada de &lt;color=#45b6fe&gt;{[VAR_TWITTER_MANAGER_FULLNAME]}&lt;/color&gt; como Manager. Nova estratégia de desenvolvimento à vista? &lt;color=#45b6fe&gt;{[VAR_TWITTER_TM_FULLNAME]}&lt;/color&gt; deve ter alguma preocupação?</t>
  </si>
  <si>
    <t>FTU_WELCOME_TWITTER_18</t>
  </si>
  <si>
    <t>&lt;color=#45b6fe&gt;{[VAR_TWITTER_MANAGER_AFFILIATION_NAME]}&lt;/color&gt; announces its new Manager, &lt;color=#45b6fe&gt;{[VAR_TWITTER_MANAGER_FULLNAME]}&lt;/color&gt;. The next few days will be decisive, especially the relationship with &lt;color=#45b6fe&gt;{[VAR_TWITTER_TM_FULLNAME]}&lt;/color&gt;. &lt;color=#45b6fe&gt;#tennis&lt;/color&gt;</t>
  </si>
  <si>
    <t>&lt;color=#45b6fe&gt;{[VAR_TWITTER_MANAGER_AFFILIATION_NAME]}&lt;/color&gt; dévoile son nouveau Manager, &lt;color=#45b6fe&gt;{[VAR_TWITTER_MANAGER_FULLNAME]}&lt;/color&gt; . Les jours à venir seront décisifs, notamment la relation avec &lt;color=#45b6fe&gt;{[VAR_TWITTER_TM_FULLNAME]}&lt;/color&gt;. &lt;color=#45b6fe&gt;#tennis&lt;/color&gt;</t>
  </si>
  <si>
    <t>&lt;color=#45b6fe&gt;{[VAR_TWITTER_MANAGER_AFFILIATION_NAME]}&lt;/color&gt; enthüllt seinen neuen Manager, &lt;color=#45b6fe&gt;{[VAR_TWITTER_MANAGER_FULLNAME]}&lt;/color&gt; . Die kommenden Tage werden entscheidend sein, insbesondere die Beziehung zu &lt;color=#45b6fe&gt;{[VAR_TWITTER_TM_FULLNAME]}&lt;/color&gt;. &lt;color=#45b6fe&gt;#tennis&lt;/color&gt;</t>
  </si>
  <si>
    <t>&lt;color=#45b6fe&gt;{[VAR_TWITTER_MANAGER_AFFILIATION_NAME]}&lt;/color&gt; anuncia a su nuevo manager, &lt;color=#45b6fe&gt;{[VAR_TWITTER_MANAGER_FULLNAME]}&lt;/color&gt;. Los próximos días serán decisivos, especialmente en cuanto a la relación con &lt;color=#45b6fe&gt;{[VAR_TWITTER_TM_FULLNAME]}&lt;/color&gt;. &lt;color=#45b6fe&gt;#tenis&lt;/color&gt;</t>
  </si>
  <si>
    <t>&lt;color=#45b6fe&gt;{[VAR_TWITTER_MANAGER_AFFILIATION_NAME]}&lt;/color&gt; annuncia il nuovo Manager, &lt;color=#45b6fe&gt;{[VAR_TWITTER_MANAGER_FULLNAME]}&lt;/color&gt;. I prossimi giorni saranno decisivi, in particolare per il rapporto con &lt;color=#45b6fe&gt;{[VAR_TWITTER_TM_FULLNAME]}&lt;/color&gt;. &lt;color=#45b6fe&gt;#tennis&lt;/color&gt;</t>
  </si>
  <si>
    <t>&lt;color=#45b6fe&gt;{[VAR_TWITTER_MANAGER_AFFILIATION_NAME]}&lt;/color&gt;公布新帅&lt;color=#45b6fe&gt;{[VAR_TWITTER_MANAGER_FULLNAME]}&lt;/color&gt;。未来数日将成关键，与&lt;color=#45b6fe&gt;{[VAR_TWITTER_TM_FULLNAME]}&lt;/color&gt;的磨合至关重要。&lt;color=#45b6fe&gt;#网球&lt;/color&gt;</t>
  </si>
  <si>
    <t>&lt;color=#45b6fe&gt;{[VAR_TWITTER_MANAGER_AFFILIATION_NAME]} объявляет нового менеджера — &lt;color=#45b6fe&gt;{[VAR_TWITTER_MANAGER_FULLNAME]}. Следующие дни будут решающими, особенно в отношении его сотрудничества с &lt;color=#45b6fe&gt;{[VAR_TWITTER_TM_FULLNAME]}. &lt;color=#45b6fe&gt;#tennis</t>
  </si>
  <si>
    <t>&lt;color=#45b6fe&gt;{[VAR_TWITTER_MANAGER_AFFILIATION_NAME]}&lt;/color&gt; anuncia o seu novo Manager, &lt;color=#45b6fe&gt;{[VAR_TWITTER_MANAGER_FULLNAME]}&lt;/color&gt;. Os próximos dias serão decisivos, especialmente a relação com &lt;color=#45b6fe&gt;{[VAR_TWITTER_TM_FULLNAME]}&lt;/color&gt;. &lt;color=#45b6fe&gt;#tennis&lt;/color&gt;</t>
  </si>
  <si>
    <t>FTU_WELCOME_TWITTER_19</t>
  </si>
  <si>
    <t>&lt;color=#45b6fe&gt;{[VAR_TWITTER_MANAGER_AFFILIATION_NAME]}&lt;/color&gt; proudly announces the arrival of &lt;color=#45b6fe&gt;{[VAR_TWITTER_MANAGER_FULLNAME]}&lt;/color&gt; as new Manager. Management says that there will be change! Is the wind shifting for &lt;color=#45b6fe&gt;{[VAR_TWITTER_TM_FULLNAME]}&lt;/color&gt;?</t>
  </si>
  <si>
    <t>&lt;color=#45b6fe&gt;{[VAR_TWITTER_MANAGER_AFFILIATION_NAME]}&lt;/color&gt; annonce fièrement l'arrivée de &lt;color=#45b6fe&gt;{[VAR_TWITTER_MANAGER_FULLNAME]}&lt;/color&gt; en tant que nouveau Manager. Les dirigeants promettent du changement ! Le vent tourne pour &lt;color=#45b6fe&gt;{[VAR_TWITTER_TM_FULLNAME]}&lt;/color&gt; ?</t>
  </si>
  <si>
    <t>&lt;color=#45b6fe&gt;{[VAR_TWITTER_MANAGER_AFFILIATION_NAME]}&lt;/color&gt; kündigt stolz die Ankunft von &lt;color=#45b6fe&gt;{[VAR_TWITTER_MANAGER_FULLNAME]}&lt;/color&gt; als neuen Manager an. Die Führungskräfte versprechen Veränderungen! Dreht sich der Wind für &lt;color=#45b6fe&gt;{[VAR_TWITTER_TM_FULLNAME]}&lt;/color&gt;?</t>
  </si>
  <si>
    <t>&lt;color=#45b6fe&gt;{[VAR_TWITTER_MANAGER_AFFILIATION_NAME]}&lt;/color&gt; se complace en anunciar la llegada de &lt;color=#45b6fe&gt;{[VAR_TWITTER_MANAGER_FULLNAME]}&lt;/color&gt; como nuevo manager. ¡La directiva afirma que habrá cambios! ¿Se avecinan cambios para &lt;color=#45b6fe&gt;{[VAR_TWITTER_TM_FULLNAME]}&lt;/color&gt;?</t>
  </si>
  <si>
    <t>&lt;color=#45b6fe&gt;{[VAR_TWITTER_MANAGER_AFFILIATION_NAME]}&lt;/color&gt; annuncia con orgoglio l'arrivo di &lt;color=#45b6fe&gt;{[VAR_TWITTER_MANAGER_FULLNAME]}&lt;/color&gt; nel ruolo del nuovo Manager. Il gruppo di gestione dice che ci saranno grandi cambiamenti! Il vento sta cambiando per &lt;color=#45b6fe&gt;{[VAR_TWITTER_TM_FULLNAME]}&lt;/color&gt;?</t>
  </si>
  <si>
    <t>&lt;color=#45b6fe&gt;{[VAR_TWITTER_MANAGER_AFFILIATION_NAME]}&lt;/color&gt;隆重宣布&lt;color=#45b6fe&gt;{[VAR_TWITTER_MANAGER_FULLNAME]}&lt;/color&gt;出任新帅。管理层矢志革新！&lt;color=#45b6fe&gt;{[VAR_TWITTER_TM_FULLNAME]}&lt;/color&gt;的命运之轮是否开始转向？​</t>
  </si>
  <si>
    <t>&lt;color=#45b6fe&gt;{[VAR_TWITTER_MANAGER_AFFILIATION_NAME]} с гордостью объявляет о приходе &lt;color=#45b6fe&gt;{[VAR_TWITTER_MANAGER_FULLNAME]} на пост менеджера. Руководство обещает перемены! Перемены ли это для {[VAR_TWITTER_TM_FULLNAME]}?</t>
  </si>
  <si>
    <t>&lt;color=#45b6fe&gt;{[VAR_TWITTER_MANAGER_AFFILIATION_NAME]}&lt;/color&gt; anuncia com orgulho a chegada de &lt;color=#45b6fe&gt;{[VAR_TWITTER_MANAGER_FULLNAME]}&lt;/color&gt; como novo Manager. A direção diz que haverá mudança! O vento está a mudar para &lt;color=#45b6fe&gt;{[VAR_TWITTER_TM_FULLNAME]}&lt;/color&gt;?</t>
  </si>
  <si>
    <t>FTU_WELCOME_TWITTER_20</t>
  </si>
  <si>
    <t>To everyone's surprise, &lt;color=#45b6fe&gt;{[VAR_TWITTER_MANAGER_AFFILIATION_NAME]}&lt;/color&gt; appoints &lt;color=#45b6fe&gt;{[VAR_TWITTER_MANAGER_FULLNAME]}&lt;/color&gt; as Manager. The challenge is huge, the expectations enormous. Can't wait to see what happens next. &lt;color=#45b6fe&gt;#tennis&lt;/color&gt;</t>
  </si>
  <si>
    <t>A la surprise générale, &lt;color=#45b6fe&gt;{[VAR_TWITTER_MANAGER_AFFILIATION_NAME]}&lt;/color&gt; nomme &lt;color=#45b6fe&gt;{[VAR_TWITTER_MANAGER_FULLNAME]}&lt;/color&gt; comme Manager. Le défi est de taille, les attentes énormes. Hâte de voir la suite. &lt;color=#45b6fe&gt;#tennis&lt;/color&gt;</t>
  </si>
  <si>
    <t>Zur Überraschung aller ernennt &lt;color=#45b6fe&gt;{[VAR_TWITTER_MANAGER_AFFILIATION_NAME]}&lt;/color&gt; &lt;color=#45b6fe&gt;{[VAR_TWITTER_MANAGER_FULLNAME]}&lt;/color&gt; zum Manager. Die Herausforderung ist groß, die Erwartungen sind enorm. Gespannt darauf, wie es weitergeht. &lt;color=#45b6fe&gt;#tennis&lt;/color&gt;</t>
  </si>
  <si>
    <t>Para sorpresa de propios y extraños, &lt;color=#45b6fe&gt;{[VAR_TWITTER_MANAGER_AFFILIATION_NAME]}&lt;/color&gt; ha nombrado manager a &lt;color=#45b6fe&gt;{[VAR_TWITTER_MANAGER_FULLNAME]}&lt;/color&gt;. El desafío al que se enfrenta es enorme, lo mismo que las expectativas. Estoy deseando ver el desarrollo de los acontecimientos. &lt;color=#45b6fe&gt;#tenis&lt;/color&gt;</t>
  </si>
  <si>
    <t>Per la sorpresa di tutti, &lt;color=#45b6fe&gt;{[VAR_TWITTER_MANAGER_AFFILIATION_NAME]}&lt;/color&gt; ha nominato &lt;color=#45b6fe&gt;{[VAR_TWITTER_MANAGER_FULLNAME]}&lt;/color&gt; nel ruolo di Manager. Le difficoltà da superare sono enormi e le aspettative ancora di più. Non vedo l'ora di scoprire cosa succederà. &lt;color=#45b6fe&gt;#tennis&lt;/color&gt;</t>
  </si>
  <si>
    <t>令人意外！&lt;color=#45b6fe&gt;{[VAR_TWITTER_MANAGER_AFFILIATION_NAME]}&lt;/color&gt;任命&lt;color=#45b6fe&gt;{[VAR_TWITTER_MANAGER_FULLNAME]}&lt;/color&gt;出任主帅。挑战艰巨，期望如山。后续发展令人翘首。 &lt;color=#45b6fe&gt;#网球&lt;/color&gt;</t>
  </si>
  <si>
    <t>К всеобщему удивлению, &lt;color=#45b6fe&gt;{[VAR_TWITTER_MANAGER_AFFILIATION_NAME]} назначает &lt;color=#45b6fe&gt;{[VAR_TWITTER_MANAGER_FULLNAME]} менеджером. Вызов огромный, ожидания — тоже. С нетерпением ждём, что будет дальше. &lt;color=#45b6fe&gt;#tennis</t>
  </si>
  <si>
    <t>Para surpresa de todos, &lt;color=#45b6fe&gt;{[VAR_TWITTER_MANAGER_AFFILIATION_NAME]}&lt;/color&gt; nomeia &lt;color=#45b6fe&gt;{[VAR_TWITTER_MANAGER_FULLNAME]}&lt;/color&gt; como Manager. O desafio é enorme, as expectativas são imensas. Mal podemos esperar para ver o que acontece a seguir. &lt;color=#45b6fe&gt;#tennis&lt;/color&gt;</t>
  </si>
  <si>
    <t>FTU_WELCOME_TWITTER_TITLE</t>
  </si>
  <si>
    <t>Welcome {[VAR_MANAGER_FULLNAME]}!</t>
  </si>
  <si>
    <t>Bienvenue {[VAR_MANAGER_FULLNAME]} !</t>
  </si>
  <si>
    <t>Willkommen {[VAR_MANAGER_FULLNAME]}!</t>
  </si>
  <si>
    <t>¡Damos la bienvenida a {[VAR_MANAGER_FULLNAME]}!</t>
  </si>
  <si>
    <t>Ti diamo il benvenuto, {[VAR_MANAGER_FULLNAME]}!</t>
  </si>
  <si>
    <t>Добро пожаловать, {[VAR_MANAGER_FULLNAME]}!</t>
  </si>
  <si>
    <t>Bem-vindo {[VAR_MANAGER_FULLNAME]}!</t>
  </si>
  <si>
    <t>FTU_WELCOME_TWITTER_BTN</t>
  </si>
  <si>
    <t>Here we go!</t>
  </si>
  <si>
    <t>C'est parti !</t>
  </si>
  <si>
    <t>Los geht's!</t>
  </si>
  <si>
    <t>¡Allá vamos!</t>
  </si>
  <si>
    <t>Ci siamo!</t>
  </si>
  <si>
    <t>Поехали!</t>
  </si>
  <si>
    <t>Vamos lá!</t>
  </si>
  <si>
    <t>M39_TV_FRANCE_2_NAME</t>
  </si>
  <si>
    <t>fr•tv•2</t>
  </si>
  <si>
    <t>M39_TV_FRANCE_2_PSEUDO</t>
  </si>
  <si>
    <t>@frtv2</t>
  </si>
  <si>
    <t>M40_DIG_US_NAME</t>
  </si>
  <si>
    <t>TennisNews</t>
  </si>
  <si>
    <t>M40_DIG_US_PSEUDO</t>
  </si>
  <si>
    <t>@tennisnews</t>
  </si>
  <si>
    <t>M41_NAT_TU_NAME</t>
  </si>
  <si>
    <t>SporTunisie</t>
  </si>
  <si>
    <t>M41_NAT_TU_PSEUDO</t>
  </si>
  <si>
    <t>@sportunisie</t>
  </si>
  <si>
    <t>FTU_WELCOME_CUSTOM_1</t>
  </si>
  <si>
    <t>{[MEDIA/FTU_WELCOME_TWITTER_1]}</t>
  </si>
  <si>
    <t>FTU_WELCOME_CUSTOM_2</t>
  </si>
  <si>
    <t>{[MEDIA/FTU_WELCOME_TWITTER_2]}</t>
  </si>
  <si>
    <t>FTU_WELCOME_CUSTOM_3</t>
  </si>
  <si>
    <t>{[MEDIA/FTU_WELCOME_TWITTER_3]}</t>
  </si>
  <si>
    <t>FTU_WELCOME_CUSTOM_4</t>
  </si>
  <si>
    <t>{[MEDIA/FTU_WELCOME_TWITTER_4]}</t>
  </si>
  <si>
    <t>FTU_WELCOME_CUSTOM_5</t>
  </si>
  <si>
    <t>{[MEDIA/FTU_WELCOME_TWITTER_5]}</t>
  </si>
  <si>
    <t>FTU_WELCOME_CUSTOM_6</t>
  </si>
  <si>
    <t>{[MEDIA/FTU_WELCOME_TWITTER_6]}</t>
  </si>
  <si>
    <t>FTU_WELCOME_CUSTOM_7</t>
  </si>
  <si>
    <t>{[MEDIA/FTU_WELCOME_TWITTER_7]}</t>
  </si>
  <si>
    <t>FTU_WELCOME_CUSTOM_8</t>
  </si>
  <si>
    <t>{[MEDIA/FTU_WELCOME_TWITTER_8]}</t>
  </si>
  <si>
    <t>FTU_WELCOME_CUSTOM_9</t>
  </si>
  <si>
    <t>{[MEDIA/FTU_WELCOME_TWITTER_9]}</t>
  </si>
  <si>
    <t>FTU_WELCOME_TECHNICIAN_1</t>
  </si>
  <si>
    <t>{[MEDIA/FTU_WELCOME_TWITTER_10]}</t>
  </si>
  <si>
    <t>FTU_WELCOME_TECHNICIAN_2</t>
  </si>
  <si>
    <t>{[MEDIA/FTU_WELCOME_TWITTER_11]}</t>
  </si>
  <si>
    <t>FTU_WELCOME_TECHNICIAN_3</t>
  </si>
  <si>
    <t>{[MEDIA/FTU_WELCOME_TWITTER_12]}</t>
  </si>
  <si>
    <t>FTU_WELCOME_TECHNICIAN_4</t>
  </si>
  <si>
    <t>{[MEDIA/FTU_WELCOME_TWITTER_13]}</t>
  </si>
  <si>
    <t>FTU_WELCOME_TECHNICIAN_5</t>
  </si>
  <si>
    <t>{[MEDIA/FTU_WELCOME_TWITTER_14]}</t>
  </si>
  <si>
    <t>FTU_WELCOME_TECHNICIAN_6</t>
  </si>
  <si>
    <t>{[MEDIA/FTU_WELCOME_TWITTER_15]}</t>
  </si>
  <si>
    <t>FTU_WELCOME_TECHNICIAN_7</t>
  </si>
  <si>
    <t>{[MEDIA/FTU_WELCOME_TWITTER_16]}</t>
  </si>
  <si>
    <t>FTU_WELCOME_TECHNICIAN_8</t>
  </si>
  <si>
    <t>{[MEDIA/FTU_WELCOME_TWITTER_17]}</t>
  </si>
  <si>
    <t>FTU_WELCOME_TECHNICIAN_9</t>
  </si>
  <si>
    <t>{[MEDIA/FTU_WELCOME_TWITTER_18]}</t>
  </si>
  <si>
    <t>FTU_WELCOME_STRATEGIST_1</t>
  </si>
  <si>
    <t>{[MEDIA/FTU_WELCOME_TWITTER_19]}</t>
  </si>
  <si>
    <t>FTU_WELCOME_STRATEGIST_2</t>
  </si>
  <si>
    <t>{[MEDIA/FTU_WELCOME_TWITTER_20]}</t>
  </si>
  <si>
    <t>FTU_WELCOME_STRATEGIST_3</t>
  </si>
  <si>
    <t>FTU_WELCOME_STRATEGIST_4</t>
  </si>
  <si>
    <t>FTU_WELCOME_STRATEGIST_5</t>
  </si>
  <si>
    <t>FTU_WELCOME_STRATEGIST_6</t>
  </si>
  <si>
    <t>FTU_WELCOME_STRATEGIST_7</t>
  </si>
  <si>
    <t>FTU_WELCOME_STRATEGIST_8</t>
  </si>
  <si>
    <t>FTU_WELCOME_STRATEGIST_9</t>
  </si>
  <si>
    <t>FTU_WELCOME_COMMUNICATOR_1</t>
  </si>
  <si>
    <t>FTU_WELCOME_COMMUNICATOR_2</t>
  </si>
  <si>
    <t>FTU_WELCOME_COMMUNICATOR_3</t>
  </si>
  <si>
    <t>FTU_WELCOME_COMMUNICATOR_4</t>
  </si>
  <si>
    <t>FTU_WELCOME_COMMUNICATOR_5</t>
  </si>
  <si>
    <t>FTU_WELCOME_COMMUNICATOR_6</t>
  </si>
  <si>
    <t>FTU_WELCOME_COMMUNICATOR_7</t>
  </si>
  <si>
    <t>FTU_WELCOME_COMMUNICATOR_8</t>
  </si>
  <si>
    <t>FTU_WELCOME_COMMUNICATOR_9</t>
  </si>
  <si>
    <t>FTU_WELCOME_VERSATILE_1</t>
  </si>
  <si>
    <t>FTU_WELCOME_VERSATILE_2</t>
  </si>
  <si>
    <t>FTU_WELCOME_VERSATILE_3</t>
  </si>
  <si>
    <t>FTU_WELCOME_VERSATILE_4</t>
  </si>
  <si>
    <t>FTU_WELCOME_VERSATILE_5</t>
  </si>
  <si>
    <t>FTU_WELCOME_VERSATILE_6</t>
  </si>
  <si>
    <t>FTU_WELCOME_VERSATILE_7</t>
  </si>
  <si>
    <t>FTU_WELCOME_VERSATILE_8</t>
  </si>
  <si>
    <t>FTU_WELCOME_VERSATILE_9</t>
  </si>
  <si>
    <t>FTU_WELCOME_STRICT_1</t>
  </si>
  <si>
    <t>FTU_WELCOME_STRICT_2</t>
  </si>
  <si>
    <t>FTU_WELCOME_STRICT_3</t>
  </si>
  <si>
    <t>FTU_WELCOME_STRICT_4</t>
  </si>
  <si>
    <t>FTU_WELCOME_STRICT_5</t>
  </si>
  <si>
    <t>FTU_WELCOME_STRICT_6</t>
  </si>
  <si>
    <t>FTU_WELCOME_STRICT_7</t>
  </si>
  <si>
    <t>FTU_WELCOME_STRICT_8</t>
  </si>
  <si>
    <t>FTU_WELCOME_STRICT_9</t>
  </si>
  <si>
    <t>M43_NAME</t>
  </si>
  <si>
    <t>Estrella Deportiva</t>
  </si>
  <si>
    <t>Estrela Esportiva</t>
  </si>
  <si>
    <t>M43_PSEUDO</t>
  </si>
  <si>
    <t>@estrellaDeportiva</t>
  </si>
  <si>
    <t>M44_NAME</t>
  </si>
  <si>
    <t>KNH WORLD SPORTS</t>
  </si>
  <si>
    <t>M44_PSEUDO</t>
  </si>
  <si>
    <t>@KNH_wwsports</t>
  </si>
  <si>
    <t>M45_NAME</t>
  </si>
  <si>
    <t>Sportfoto</t>
  </si>
  <si>
    <t>M45_PSEUDO</t>
  </si>
  <si>
    <t>@sportfoto</t>
  </si>
  <si>
    <t>M46_NAME</t>
  </si>
  <si>
    <t>THR Sports</t>
  </si>
  <si>
    <t>M46_PSEUDO</t>
  </si>
  <si>
    <t>@thr_sports</t>
  </si>
  <si>
    <t>M47_NAME</t>
  </si>
  <si>
    <t>Madie Sports</t>
  </si>
  <si>
    <t>M47_PSEUDO</t>
  </si>
  <si>
    <t>@madieBG</t>
  </si>
  <si>
    <t>M48_NAME</t>
  </si>
  <si>
    <t>On demand sports</t>
  </si>
  <si>
    <t>M48_PSEUDO</t>
  </si>
  <si>
    <t>@ods_eg</t>
  </si>
  <si>
    <t>M49_NAME</t>
  </si>
  <si>
    <t>DZTV</t>
  </si>
  <si>
    <t>M49_PSEUDO</t>
  </si>
  <si>
    <t>@algeriadztv</t>
  </si>
  <si>
    <t>M50_NAME</t>
  </si>
  <si>
    <t>Xpress Sports</t>
  </si>
  <si>
    <t>M50_PSEUDO</t>
  </si>
  <si>
    <t>@xpress_MA</t>
  </si>
  <si>
    <t>M51_NAME</t>
  </si>
  <si>
    <t>UltraSports</t>
  </si>
  <si>
    <t>M51_PSEUDO</t>
  </si>
  <si>
    <t>@UltraSportZA</t>
  </si>
  <si>
    <t>M52_NAME</t>
  </si>
  <si>
    <t>Never Still</t>
  </si>
  <si>
    <t>M52_PSEUDO</t>
  </si>
  <si>
    <t>@KRNeverStill</t>
  </si>
  <si>
    <t>M53_NAME</t>
  </si>
  <si>
    <t>Limpio sport</t>
  </si>
  <si>
    <t>M53_PSEUDO</t>
  </si>
  <si>
    <t>@limpiosport_mx</t>
  </si>
  <si>
    <t>M54_NAME</t>
  </si>
  <si>
    <t>SWE sports</t>
  </si>
  <si>
    <t>M54_PSEUDO</t>
  </si>
  <si>
    <t>@sweden_sports</t>
  </si>
  <si>
    <t>M55_NAME</t>
  </si>
  <si>
    <t>ROF</t>
  </si>
  <si>
    <t>M55_PSEUDO</t>
  </si>
  <si>
    <t>@rof_at</t>
  </si>
  <si>
    <t>M56_NAME</t>
  </si>
  <si>
    <t>YESports</t>
  </si>
  <si>
    <t>M56_PSEUDO</t>
  </si>
  <si>
    <t>@yesports_nl</t>
  </si>
  <si>
    <t>M57_NAME</t>
  </si>
  <si>
    <t>M57_PSEUDO</t>
  </si>
  <si>
    <t>@winners_co</t>
  </si>
  <si>
    <t>M58_NAME</t>
  </si>
  <si>
    <t>SPORTSKAZ</t>
  </si>
  <si>
    <t>M58_PSEUDO</t>
  </si>
  <si>
    <t>@sports_kaz</t>
  </si>
  <si>
    <t>M59_NAME</t>
  </si>
  <si>
    <t>Multi Sports</t>
  </si>
  <si>
    <t>M59_PSEUDO</t>
  </si>
  <si>
    <t>@ukr_sports</t>
  </si>
  <si>
    <t>M60_NAME</t>
  </si>
  <si>
    <t>DNK Sporten</t>
  </si>
  <si>
    <t>M60_PSEUDO</t>
  </si>
  <si>
    <t>@dnk-sporten</t>
  </si>
  <si>
    <t>M61_NAME</t>
  </si>
  <si>
    <t>El Saturno Deportes</t>
  </si>
  <si>
    <t>M61_PSEUDO</t>
  </si>
  <si>
    <t>@saturno_sport_cl</t>
  </si>
  <si>
    <t>M62_NAME</t>
  </si>
  <si>
    <t>Black Hole Sport</t>
  </si>
  <si>
    <t>M62_PSEUDO</t>
  </si>
  <si>
    <t>@bhsport_india</t>
  </si>
  <si>
    <t>ACTIVITY_1</t>
  </si>
  <si>
    <t>training</t>
  </si>
  <si>
    <t>entraînement</t>
  </si>
  <si>
    <t>entrenamiento</t>
  </si>
  <si>
    <t>allenamento</t>
  </si>
  <si>
    <t>тренировка</t>
  </si>
  <si>
    <t>treino</t>
  </si>
  <si>
    <t>ACTIVITY_2</t>
  </si>
  <si>
    <t>match</t>
  </si>
  <si>
    <t>partido</t>
  </si>
  <si>
    <t>partita</t>
  </si>
  <si>
    <t>матч</t>
  </si>
  <si>
    <t>partida</t>
  </si>
  <si>
    <t>COMMON_HELLO_1</t>
  </si>
  <si>
    <t>Hello {[VAR_MANAGER_FIRSTNAME]},</t>
  </si>
  <si>
    <t>Bonjour {[VAR_MANAGER_FIRSTNAME]},</t>
  </si>
  <si>
    <t>Hallo {[VAR_MANAGER_FIRSTNAME]},</t>
  </si>
  <si>
    <t>Buenos días, {[VAR_MANAGER_FIRSTNAME]}:</t>
  </si>
  <si>
    <t>Salve {[VAR_MANAGER_FIRSTNAME]},</t>
  </si>
  <si>
    <t>尊敬的{[VAR_MANAGER_FIRSTNAME]}：</t>
  </si>
  <si>
    <t>Здравствуйте, {[VAR_MANAGER_FIRSTNAME]},</t>
  </si>
  <si>
    <t>Olá {[VAR_MANAGER_FIRSTNAME]},</t>
  </si>
  <si>
    <t>COMMON_HELLO_2</t>
  </si>
  <si>
    <t>Hi {[VAR_MANAGER_FIRSTNAME]},</t>
  </si>
  <si>
    <t>Salut {[VAR_MANAGER_FIRSTNAME]},</t>
  </si>
  <si>
    <t>Hola, {[VAR_MANAGER_FIRSTNAME]}:</t>
  </si>
  <si>
    <t>Ciao {[VAR_MANAGER_FIRSTNAME]},</t>
  </si>
  <si>
    <t>Привет, {[VAR_MANAGER_FIRSTNAME]},</t>
  </si>
  <si>
    <t>Oi {[VAR_MANAGER_FIRSTNAME]},</t>
  </si>
  <si>
    <t>COMMON_HELLO_3</t>
  </si>
  <si>
    <t>{[VAR_MANAGER_FIRSTNAME]},</t>
  </si>
  <si>
    <t>{[VAR_MANAGER_FIRSTNAME]}:</t>
  </si>
  <si>
    <t>COMMON_HELLO_4</t>
  </si>
  <si>
    <t>Hello Mr. {[VAR_MANAGER_LASTNAME]},</t>
  </si>
  <si>
    <t>Bonjour Monsieur {[VAR_MANAGER_LASTNAME]},</t>
  </si>
  <si>
    <t>Hallo Herr {[VAR_MANAGER_LASTNAME]},</t>
  </si>
  <si>
    <t>Saludos, {[VAR_MANAGER_FIRSTNAME]}:</t>
  </si>
  <si>
    <t>Salve {[VAR_MANAGER_LASTNAME]},</t>
  </si>
  <si>
    <t>尊敬的{[VAR_MANAGER_LASTNAME]}先生：</t>
  </si>
  <si>
    <t>Здравствуйте, мистер {[VAR_MANAGER_LASTNAME]},</t>
  </si>
  <si>
    <t>Olá Sr. {[VAR_MANAGER_LASTNAME]},</t>
  </si>
  <si>
    <t>COMMON_POLITENESS_FORMULA_1</t>
  </si>
  <si>
    <t>Warmly,</t>
  </si>
  <si>
    <t>Liebe Grüße</t>
  </si>
  <si>
    <t>Un afectuoso saludo,</t>
  </si>
  <si>
    <t>Con affetto,</t>
  </si>
  <si>
    <t>此致</t>
  </si>
  <si>
    <t>С наилучшими пожеланиями,</t>
  </si>
  <si>
    <t>Atenciosamente,</t>
  </si>
  <si>
    <t>COMMON_POLITENESS_FORMULA_2</t>
  </si>
  <si>
    <t>Sincerely,</t>
  </si>
  <si>
    <t>Sincerement,</t>
  </si>
  <si>
    <t>Freundliche Grüße</t>
  </si>
  <si>
    <t>Atentamente,</t>
  </si>
  <si>
    <t>Saluti,</t>
  </si>
  <si>
    <t>谨致问候</t>
  </si>
  <si>
    <t>Искренне Ваш,</t>
  </si>
  <si>
    <t>Sinceramente,</t>
  </si>
  <si>
    <t>COMMON_POLITENESS_FORMULA_3</t>
  </si>
  <si>
    <t>Yours Sincerely,</t>
  </si>
  <si>
    <t>Cordialement,</t>
  </si>
  <si>
    <t>Mit freundlichen Grüßen</t>
  </si>
  <si>
    <t>Un saludo,</t>
  </si>
  <si>
    <t>Cordialmente,</t>
  </si>
  <si>
    <t>敬上</t>
  </si>
  <si>
    <t>С уважением,</t>
  </si>
  <si>
    <t>Com os melhores cumprimentos,</t>
  </si>
  <si>
    <t>COMMON_POLITENESS_FORMULA_4</t>
  </si>
  <si>
    <t>Cordially,</t>
  </si>
  <si>
    <t>Très cordialement,</t>
  </si>
  <si>
    <t>Herzliche Grüße</t>
  </si>
  <si>
    <t>Un cordial saludo,</t>
  </si>
  <si>
    <t>Cordiali saluti,</t>
  </si>
  <si>
    <t>顺祝商祺</t>
  </si>
  <si>
    <t>С сердечным приветом,</t>
  </si>
  <si>
    <t>COMMON_SIGNATURE_1</t>
  </si>
  <si>
    <t>{[VAR_SENDER_FNAME]} - {[VAR_SENDER_JOB]}</t>
  </si>
  <si>
    <t>COMMON_SIGNATURE_2</t>
  </si>
  <si>
    <t>{[VAR_SENDER_FNAME]}</t>
  </si>
  <si>
    <t>DAY_SLOT_1</t>
  </si>
  <si>
    <t>this morning</t>
  </si>
  <si>
    <t>ce matin</t>
  </si>
  <si>
    <t>heute morgen</t>
  </si>
  <si>
    <t>esta mañana</t>
  </si>
  <si>
    <t>stamattina</t>
  </si>
  <si>
    <t>今天上午</t>
  </si>
  <si>
    <t>сегодня утром</t>
  </si>
  <si>
    <t>esta manhã</t>
  </si>
  <si>
    <t>DAY_SLOT_2</t>
  </si>
  <si>
    <t>this afternoon</t>
  </si>
  <si>
    <t>cet après-midi</t>
  </si>
  <si>
    <t>heute Nachmittag</t>
  </si>
  <si>
    <t>esta tarde</t>
  </si>
  <si>
    <t>questo pomeriggio</t>
  </si>
  <si>
    <t>今天下午</t>
  </si>
  <si>
    <t>сегодня днем</t>
  </si>
  <si>
    <t>DAY_SLOT_3</t>
  </si>
  <si>
    <t>this evening</t>
  </si>
  <si>
    <t>ce soir</t>
  </si>
  <si>
    <t>heute Abend</t>
  </si>
  <si>
    <t>esta noche</t>
  </si>
  <si>
    <t>questa sera</t>
  </si>
  <si>
    <t>今天晚上</t>
  </si>
  <si>
    <t>сегодня вечером</t>
  </si>
  <si>
    <t>esta noite</t>
  </si>
  <si>
    <t>INJURY_GRAVITY_1</t>
  </si>
  <si>
    <t>mineure</t>
  </si>
  <si>
    <t>geringfügig</t>
  </si>
  <si>
    <t>minore</t>
  </si>
  <si>
    <t>轻微</t>
  </si>
  <si>
    <t>незначительная</t>
  </si>
  <si>
    <t>INJURY_GRAVITY_2</t>
  </si>
  <si>
    <t>moderate</t>
  </si>
  <si>
    <t>modérée</t>
  </si>
  <si>
    <t>mäßig</t>
  </si>
  <si>
    <t>moderada</t>
  </si>
  <si>
    <t>moderato</t>
  </si>
  <si>
    <t>умеренная</t>
  </si>
  <si>
    <t>INJURY_GRAVITY_3</t>
  </si>
  <si>
    <t>серьезная</t>
  </si>
  <si>
    <t>séria</t>
  </si>
  <si>
    <t>INJURY_GRAVITY_4</t>
  </si>
  <si>
    <t>very serious</t>
  </si>
  <si>
    <t>très grave</t>
  </si>
  <si>
    <t>sehr ernst</t>
  </si>
  <si>
    <t>gravissimo</t>
  </si>
  <si>
    <t>очень серьезная</t>
  </si>
  <si>
    <t>muito séria</t>
  </si>
  <si>
    <t>INJURY_PART0_1</t>
  </si>
  <si>
    <t>{[VAR_INJURY_GRAVITY]} injury to {[VAR_TM_FTNAME]} during {[VAR_ACTIVITY]}</t>
  </si>
  <si>
    <t>Blessure {[VAR_INJURY_GRAVITY]} de {[VAR_TM_FTNAME]} en {[VAR_ACTIVITY]}</t>
  </si>
  <si>
    <t>Verletzung ({[VAR_INJURY_GRAVITY]}) von {[VAR_TM_FTNAME]} beim {[VAR_ACTIVITY]}.</t>
  </si>
  <si>
    <t>Lesión {[VAR_INJURY_GRAVITY]} de {[VAR_TM_FTNAME]} durante un {[VAR_ACTIVITY]}.</t>
  </si>
  <si>
    <t>Infortunio {[VAR_INJURY_GRAVITY]} per {[VAR_TM_FTNAME]} in {[VAR_ACTIVITY]}.</t>
  </si>
  <si>
    <t>{[VAR_TM_FTNAME]}在{[VAR_ACTIVITY]}期间遭遇{[VAR_INJURY_GRAVITY]}伤病</t>
  </si>
  <si>
    <t>{[VAR_INJURY_GRAVITY]} травма {[VAR_TM_FTNAME]} во время {[VAR_ACTIVITY]}</t>
  </si>
  <si>
    <t>{[VAR_INJURY_GRAVITY]} lesão em {[VAR_TM_FTNAME]} durante {[VAR_ACTIVITY]}</t>
  </si>
  <si>
    <t>INJURY_PART1_1</t>
  </si>
  <si>
    <t>&lt;underline&gt;&lt;bold&gt;&lt;hyperlink=player&gt;{[VAR_TM_FTNAME]}&lt;/hyperlink&gt;&lt;/bold&gt;&lt;/underline&gt; get injuried &lt;bold&gt;{[VAR_DAY_SLOT]}&lt;/bold&gt; during &lt;bold&gt;{[VAR_ACTIVITY]}&lt;/bold&gt;. The injury seems to be &lt;bold&gt;{[VAR_INJURY_GRAVITY]}&lt;/bold&gt;.</t>
  </si>
  <si>
    <t>&lt;underline&gt;&lt;bold&gt;&lt;hyperlink=player&gt;{[VAR_TM_FTNAME]}&lt;/hyperlink&gt;&lt;/bold&gt;&lt;/underline&gt; s'est blessé(e) &lt;bold&gt;{[VAR_DAY_SLOT]}&lt;/bold&gt; lors d'un &lt;bold&gt;{[VAR_ACTIVITY]}&lt;/bold&gt;. Cette blessure semble &lt;bold&gt;{[VAR_INJURY_GRAVITY]}&lt;/bold&gt;.</t>
  </si>
  <si>
    <t>&lt;underline&gt;&lt;bold&gt;&lt;hyperlink=player&gt;{[VAR_TM_FTNAME]}&lt;/hyperlink&gt;&lt;/bold&gt;&lt;/underline&gt; hat sich &lt;bold&gt;{[VAR_DAY_SLOT]}&lt;/bold&gt; im &lt;bold&gt;{[VAR_ACTIVITY]}&lt;/bold&gt; verletzt. Diese Verletzung scheint &lt;bold&gt;{[VAR_INJURY_GRAVITY]}&lt;/bold&gt; zu sein.</t>
  </si>
  <si>
    <t>&lt;underline&gt;&lt;bold&gt;&lt;hyperlink=player&gt;{[VAR_TM_FTNAME]}&lt;/hyperlink&gt;&lt;/bold&gt;&lt;/underline&gt; sufrió una lesión &lt;bold&gt;{[VAR_DAY_SLOT]}&lt;/bold&gt; durante un &lt;bold&gt;{[VAR_ACTIVITY]}&lt;/bold&gt;. La lesión parece ser &lt;bold&gt;{[VAR_INJURY_GRAVITY]}&lt;/bold&gt;.</t>
  </si>
  <si>
    <t>&lt;underline&gt;&lt;bold&gt;&lt;hyperlink=player&gt;{[VAR_TM_FTNAME]}&lt;/hyperlink&gt;&lt;/bold&gt;&lt;/underline&gt; ha subito un infortunio &lt;bold&gt;{[VAR_DAY_SLOT]}&lt;/bold&gt; in &lt;bold&gt;{[VAR_ACTIVITY]}&lt;/bold&gt;. L'infortunio sembra essere &lt;bold&gt;{[VAR_INJURY_GRAVITY]}&lt;/bold&gt;.</t>
  </si>
  <si>
    <t>&lt;underline&gt;&lt;bold&gt;&lt;hyperlink=player&gt;{[VAR_TM_FTNAME]}&lt;/hyperlink&gt;&lt;/bold&gt;&lt;/underline&gt;于&lt;bold&gt;{[VAR_DAY_SLOT]}&lt;/bold&gt;在进行&lt;bold&gt;{[VAR_ACTIVITY]}&lt;/bold&gt;期间受伤。此次伤情似乎&lt;bold&gt;{[VAR_INJURY_GRAVITY]}&lt;/bold&gt;。</t>
  </si>
  <si>
    <t>&lt;underline&gt;&lt;bold&gt;&lt;hyperlink=player&gt;{[VAR_TM_FTNAME]}&lt;/hyperlink&gt;&lt;/bold&gt;&lt;/underline&gt; получил травму &lt;bold&gt;{[VAR_DAY_SLOT]}&lt;/bold&gt; во время &lt;bold&gt;{[VAR_ACTIVITY]}&lt;/bold&gt;. Похоже, травма &lt;bold&gt;{[VAR_INJURY_GRAVITY]}&lt;/bold&gt;.</t>
  </si>
  <si>
    <t>&lt;underline&gt;&lt;bold&gt;&lt;hyperlink=player&gt;{[VAR_TM_FTNAME]}&lt;/hyperlink&gt;&lt;/bold&gt;&lt;/underline&gt; se machucou &lt;bold&gt;{[VAR_DAY_SLOT]}&lt;/bold&gt; durante &lt;bold&gt;{[VAR_ACTIVITY]}&lt;/bold&gt;. A lesão parece ser &lt;bold&gt;{[VAR_INJURY_GRAVITY]}&lt;/bold&gt;.</t>
  </si>
  <si>
    <t>INJURY_PART2_1</t>
  </si>
  <si>
    <t>After examination, it seems that they've suffered a &lt;bold&gt;{[VAR_INJURY_TYPE]}&lt;/bold&gt; at the &lt;bold&gt;{[VAR_INJURY_ZONE]}&lt;/bold&gt;.</t>
  </si>
  <si>
    <t>Après examens, il semble qu’il/elle souffre d’une &lt;bold&gt;{[VAR_INJURY_TYPE]}&lt;/bold&gt; &lt;bold&gt;{[VAR_INJURY_ZONE]}&lt;/bold&gt;.</t>
  </si>
  <si>
    <t>Die Untersuchungen haben Folgendes ergeben: Art der Verletzung: &lt;bold&gt;{[VAR_INJURY_TYPE]}&lt;/bold&gt; / Bereich: &lt;bold&gt;{[VAR_INJURY_ZONE]}&lt;/bold&gt;.</t>
  </si>
  <si>
    <t>Una vez realizado el examen, parece que ha sufrido una lesión de tipo &lt;bold&gt;{[VAR_INJURY_TYPE]}&lt;/bold&gt; en &lt;bold&gt;{[VAR_INJURY_ZONE]}&lt;/bold&gt;.</t>
  </si>
  <si>
    <t>La visita medica ha riscontrato &lt;bold&gt;{[VAR_INJURY_TYPE]}&lt;/bold&gt; &lt;bold&gt;{[VAR_INJURY_ZONE]}&lt;/bold&gt;.</t>
  </si>
  <si>
    <t>经检查，他们的&lt;bold&gt;{[VAR_INJURY_ZONE]}&lt;/bold&gt;部位似乎出现了&lt;bold&gt;{[VAR_INJURY_TYPE]}&lt;/bold&gt;。</t>
  </si>
  <si>
    <t>После осмотра выяснилось, что у них &lt;bold&gt;{[VAR_INJURY_TYPE]}&lt;/bold&gt; в &lt;bold&gt;{[VAR_INJURY_ZONE]}&lt;/bold&gt;.</t>
  </si>
  <si>
    <t>Após o exame, parece que eles sofreram uma &lt;bold&gt;{[VAR_INJURY_TYPE]}&lt;/bold&gt; no &lt;bold&gt;{[VAR_INJURY_ZONE]}&lt;/bold&gt;.</t>
  </si>
  <si>
    <t>INJURY_PART3_1</t>
  </si>
  <si>
    <t>In order to aid in their recovery from this injury, we set up the &lt;bold&gt;{[VAR_PROGRAM_NAME]}&lt;/bold&gt; program until full recovery.</t>
  </si>
  <si>
    <t>Afin de soigner sa blessure, nous mettons en place le programme &lt;bold&gt;{[VAR_PROGRAM_NAME]}&lt;/bold&gt; jusqu'à guérison complète.</t>
  </si>
  <si>
    <t>Um die Verletzung zu heilen, haben wir das Programm &lt;bold&gt;{[VAR_PROGRAM_NAME]}&lt;/bold&gt; vorgesehen, bis er/sie vollständig genesen ist.</t>
  </si>
  <si>
    <t>Para contribuir a la recuperación de esta lesión, hemos puesto en marcha el programa &lt;bold&gt;{[VAR_PROGRAM_NAME]}&lt;/bold&gt; hasta que vuelva a estar bien.</t>
  </si>
  <si>
    <t>Per agevolare il pieno recupero, implementiamo il programma &lt;bold&gt;{[VAR_PROGRAM_NAME]}&lt;/bold&gt; fino a guarigione completa.</t>
  </si>
  <si>
    <t>为了帮助其恢复，我们制定了&lt;bold&gt;{[VAR_PROGRAM_NAME]}&lt;/bold&gt;计划，并将持续实施到完全康复。</t>
  </si>
  <si>
    <t>Чтобы помочь им восстановиться после этой травмы, мы разработали программу &lt;bold&gt;{[VAR_PROGRAM_NAME]}&lt;/bold&gt; до полного выздоровления.</t>
  </si>
  <si>
    <t>Para auxiliar na recuperação desta lesão, estabelecemos o programa &lt;bold&gt;{[VAR_PROGRAM_NAME]}&lt;/bold&gt; até a recuperação completa.</t>
  </si>
  <si>
    <t>INJURY_PART4_1</t>
  </si>
  <si>
    <t>&lt;underline&gt;&lt;bold&gt;&lt;hyperlink=player&gt;{[VAR_TM_FTNAME]}&lt;/hyperlink&gt;&lt;/bold&gt;&lt;/underline&gt; should recover within &lt;bold&gt;{[VAR_INJURY_DAYS]}&lt;/bold&gt; days. Your assistant has unregistered them from all tournaments that they were scheduled to participate in during the predicted duration of their recovery.</t>
  </si>
  <si>
    <t>&lt;underline&gt;&lt;bold&gt;&lt;hyperlink=player&gt;{[VAR_TM_FTNAME]}&lt;/hyperlink&gt;&lt;/bold&gt;&lt;/underline&gt; devrait être rétabli(e) d’ici &lt;bold&gt;{[VAR_INJURY_DAYS]}&lt;/bold&gt; jours. Votre assistant l’a désinscrit(e) de tous les tournois auxquels il/elle devait participer d’ici la fin maximale de cette blessure.</t>
  </si>
  <si>
    <t>&lt;underline&gt;&lt;bold&gt;&lt;hyperlink=player&gt;{[VAR_TM_FTNAME]}&lt;/hyperlink&gt;&lt;/bold&gt;&lt;/underline&gt; sollte innerhalb von &lt;bold&gt;{[VAR_INJURY_DAYS]}&lt;/bold&gt; Tagen gesund sein. Dein Assistent hat ihn/sie von allen Turnieren abgemeldet, an denen er/sie bis zum maximalen Ende dieser Verletzung teilnehmen sollte.</t>
  </si>
  <si>
    <t>&lt;underline&gt;&lt;bold&gt;&lt;hyperlink=player&gt;{[VAR_TM_FTNAME]}&lt;/hyperlink&gt;&lt;/bold&gt;&lt;/underline&gt; debería recuperarse en un plazo de &lt;bold&gt;{[VAR_INJURY_DAYS]}&lt;/bold&gt; días. Tu ayudante le ha dado de baja de todos los torneos en los que iba a participar durante el tiempo previsto para su recuperación.</t>
  </si>
  <si>
    <t>&lt;underline&gt;&lt;bold&gt;&lt;hyperlink=player&gt;{[VAR_TM_FTNAME]}&lt;/hyperlink&gt;&lt;/bold&gt;&lt;/underline&gt; dovrebbe recuperare entro &lt;bold&gt;{[VAR_INJURY_DAYS]}&lt;/bold&gt; giorni. L'assistente lo/a ha cancellato/a da tutti tornei a cui avrebbe dovuto partecipare durante il periodo di recupero.</t>
  </si>
  <si>
    <t>&lt;underline&gt;&lt;bold&gt;&lt;hyperlink=player&gt;{[VAR_TM_FTNAME]}&lt;/hyperlink&gt;&lt;/bold&gt;&lt;/underline&gt;预计将在&lt;bold&gt;{[VAR_INJURY_DAYS]}&lt;/bold&gt;天内恢复。您的助理已在预计的恢复期内，为其取消了所有原定参加的赛事。</t>
  </si>
  <si>
    <t>&lt;underline&gt;&lt;bold&gt;&lt;hyperlink=player&gt;{[VAR_TM_FTNAME]}&lt;/hyperlink&gt;&lt;/bold&gt;&lt;/underline&gt; должны восстановиться в течение &lt;bold&gt;{[VAR_INJURY_DAYS]}&lt;/bold&gt; дней. Ваш ассистент снял их со всех турниров, в которых они должны были участвовать в течение предполагаемого срока восстановления.</t>
  </si>
  <si>
    <t>&lt;underline&gt;&lt;bold&gt;&lt;hyperlink=player&gt;{[VAR_TM_FTNAME]}&lt;/hyperlink&gt;&lt;/bold&gt;&lt;/underline&gt; deve se recuperar em &lt;bold&gt;{[VAR_INJURY_DAYS]}&lt;/bold&gt; dias. Seu assistente os desregistrou de todos os torneios em que estavam programados para participar durante a duração prevista de sua recuperação.</t>
  </si>
  <si>
    <t>INJURY_PART6_AGGRAV</t>
  </si>
  <si>
    <t>{[VAR_TM_FTNAME]}’s {[VAR_INJURY_ZONE]} issue has worsened into an injury. They are now suffering from a &lt;bold&gt;{[VAR_INJURY_TYPE]}&lt;/bold&gt; which will require a period of downtime and then recovery.</t>
  </si>
  <si>
    <t>La gêne au niveau de la / du {[VAR_INJURY_ZONE]} de {[VAR_TM_FTNAME]} s’est aggravée en blessure. Il/Elle souffre désormais d’une &lt;bold&gt;{[VAR_INJURY_TYPE]}&lt;/bold&gt; qui va nécessiter une période d’arrêt puis de recovery.</t>
  </si>
  <si>
    <t>Die Beschwerden an der / am {[VAR_INJURY_ZONE]} von {[VAR_TM_FTNAME]} haben sich zu einer Verletzung verschlimmert. Er/Sie leidet nun an einer &lt;bold&gt;{[VAR_INJURY_TYPE]}&lt;/bold&gt;, die eine Auszeit und dann eine Erholungsphase erfordern wird.</t>
  </si>
  <si>
    <t>El problema de {[VAR_INJURY_ZONE]} de {[VAR_TM_FTNAME]} ha empeorado hasta convertirse en una lesión. Ahora sufre de &lt;bold&gt;{[VAR_INJURY_TYPE]}&lt;/bold&gt;, lo que requerirá un período de inactividad y su posterior recuperación.</t>
  </si>
  <si>
    <t>{[VAR_TM_FTNAME]}aveva un problema a {[VAR_INJURY_ZONE]} che si è trasformato in un infortunio. Ha subito un &lt;bold&gt;{[VAR_INJURY_TYPE]}&lt;/bold&gt;, che richiede un periodo di inattività e poi un periodo di recupero.</t>
  </si>
  <si>
    <t>{[VAR_TM_FTNAME]}’s {[VAR_INJURY_ZONE]}问题已恶化成伤病。他们现在正遭受&lt;bold&gt;{[VAR_INJURY_TYPE]}&lt;/bold&gt; 的困扰，这将需要一段时间的停训和后续恢复。</t>
  </si>
  <si>
    <t>Проблема с {[VAR_TM_FTNAME]}’s {[VAR_INJURY_ZONE]} переросла в травму. Теперь у них &lt;bold&gt;{[VAR_INJURY_TYPE]}&lt;/bold&gt;, которая потребует периода простоя и последующего восстановления.</t>
  </si>
  <si>
    <t>O problema de {[VAR_TM_FTNAME]} no {[VAR_INJURY_ZONE]} piorou e se tornou uma lesão. Eles agora sofrem de uma &lt;bold&gt;{[VAR_INJURY_TYPE]}&lt;/bold&gt; que exigirá um período de inatividade e recuperação.</t>
  </si>
  <si>
    <t>INJURY_TYPE_0</t>
  </si>
  <si>
    <t>Schmerz</t>
  </si>
  <si>
    <t>INJURY_TYPE_1</t>
  </si>
  <si>
    <t>INJURY_TYPE_2</t>
  </si>
  <si>
    <t>cramp</t>
  </si>
  <si>
    <t>crampe</t>
  </si>
  <si>
    <t>Krampf</t>
  </si>
  <si>
    <t>calambre</t>
  </si>
  <si>
    <t>crampo</t>
  </si>
  <si>
    <t>抽筋</t>
  </si>
  <si>
    <t>судорога</t>
  </si>
  <si>
    <t>cãibra</t>
  </si>
  <si>
    <t>INJURY_TYPE_3</t>
  </si>
  <si>
    <t>contusion</t>
  </si>
  <si>
    <t>Prellung</t>
  </si>
  <si>
    <t>contusión</t>
  </si>
  <si>
    <t>contusione</t>
  </si>
  <si>
    <t>挫伤</t>
  </si>
  <si>
    <t>ушиб</t>
  </si>
  <si>
    <t>contusão</t>
  </si>
  <si>
    <t>INJURY_TYPE_4</t>
  </si>
  <si>
    <t>hyperextension</t>
  </si>
  <si>
    <t>élongation</t>
  </si>
  <si>
    <t>Hyperextension</t>
  </si>
  <si>
    <t>tirón</t>
  </si>
  <si>
    <t>iperestensione</t>
  </si>
  <si>
    <t>过度伸展</t>
  </si>
  <si>
    <t>переразгибание</t>
  </si>
  <si>
    <t>hiperextensão</t>
  </si>
  <si>
    <t>INJURY_TYPE_5</t>
  </si>
  <si>
    <t>strain</t>
  </si>
  <si>
    <t>claquage</t>
  </si>
  <si>
    <t>Zerrung</t>
  </si>
  <si>
    <t>distensión</t>
  </si>
  <si>
    <t>拉伤</t>
  </si>
  <si>
    <t>distensão</t>
  </si>
  <si>
    <t>INJURY_TYPE_6</t>
  </si>
  <si>
    <t>strappo</t>
  </si>
  <si>
    <t>INJURY_TYPE_7</t>
  </si>
  <si>
    <t>INJURY_TYPE_8</t>
  </si>
  <si>
    <t>distorsione</t>
  </si>
  <si>
    <t>вывих</t>
  </si>
  <si>
    <t>INJURY_TYPE_9</t>
  </si>
  <si>
    <t>dislocation</t>
  </si>
  <si>
    <t>luxation</t>
  </si>
  <si>
    <t>Verrenkung</t>
  </si>
  <si>
    <t>dislocación</t>
  </si>
  <si>
    <t>lussazione</t>
  </si>
  <si>
    <t>脱臼</t>
  </si>
  <si>
    <t>luxação</t>
  </si>
  <si>
    <t>INJURY_TYPE_10</t>
  </si>
  <si>
    <t>Knochenbruch</t>
  </si>
  <si>
    <t>INJURY_TYPE_11</t>
  </si>
  <si>
    <t>Ruptur</t>
  </si>
  <si>
    <t>断裂</t>
  </si>
  <si>
    <t>rompimento</t>
  </si>
  <si>
    <t>INJURY_ZONE_0</t>
  </si>
  <si>
    <t>à l'épaule</t>
  </si>
  <si>
    <t>el hombro</t>
  </si>
  <si>
    <t>alla spalla</t>
  </si>
  <si>
    <t>INJURY_ZONE_1</t>
  </si>
  <si>
    <t>INJURY_ZONE_10</t>
  </si>
  <si>
    <t>knee</t>
  </si>
  <si>
    <t>au genou</t>
  </si>
  <si>
    <t>Knie</t>
  </si>
  <si>
    <t>la rodilla</t>
  </si>
  <si>
    <t>al ginocchio</t>
  </si>
  <si>
    <t>膝盖</t>
  </si>
  <si>
    <t>колено</t>
  </si>
  <si>
    <t>joelho</t>
  </si>
  <si>
    <t>INJURY_ZONE_11</t>
  </si>
  <si>
    <t>ankle</t>
  </si>
  <si>
    <t>à la cheville</t>
  </si>
  <si>
    <t>Knöchel</t>
  </si>
  <si>
    <t>el tobillo</t>
  </si>
  <si>
    <t>alla caviglia</t>
  </si>
  <si>
    <t>脚踝</t>
  </si>
  <si>
    <t>лодыжка</t>
  </si>
  <si>
    <t>tornozelo</t>
  </si>
  <si>
    <t>INJURY_ZONE_12</t>
  </si>
  <si>
    <t>calf</t>
  </si>
  <si>
    <t>au mollet</t>
  </si>
  <si>
    <t>Wade</t>
  </si>
  <si>
    <t>el gemelo</t>
  </si>
  <si>
    <t>al polpaccio</t>
  </si>
  <si>
    <t>小腿</t>
  </si>
  <si>
    <t>икра</t>
  </si>
  <si>
    <t>panturrilha</t>
  </si>
  <si>
    <t>INJURY_ZONE_2</t>
  </si>
  <si>
    <t>au coude</t>
  </si>
  <si>
    <t>Ellbogen</t>
  </si>
  <si>
    <t>el codo</t>
  </si>
  <si>
    <t>al gomito</t>
  </si>
  <si>
    <t>INJURY_ZONE_3</t>
  </si>
  <si>
    <t>au poignet</t>
  </si>
  <si>
    <t>la muñeca</t>
  </si>
  <si>
    <t>al polso</t>
  </si>
  <si>
    <t>INJURY_ZONE_4</t>
  </si>
  <si>
    <t>finger</t>
  </si>
  <si>
    <t>au doigt</t>
  </si>
  <si>
    <t>Finger</t>
  </si>
  <si>
    <t>un dedo</t>
  </si>
  <si>
    <t>al dito</t>
  </si>
  <si>
    <t>手指</t>
  </si>
  <si>
    <t>палец</t>
  </si>
  <si>
    <t>dedo</t>
  </si>
  <si>
    <t>INJURY_ZONE_5</t>
  </si>
  <si>
    <t>arm</t>
  </si>
  <si>
    <t>au bras</t>
  </si>
  <si>
    <t>Arm</t>
  </si>
  <si>
    <t>el brazo</t>
  </si>
  <si>
    <t>al braccio</t>
  </si>
  <si>
    <t>手臂</t>
  </si>
  <si>
    <t>рука</t>
  </si>
  <si>
    <t>braço</t>
  </si>
  <si>
    <t>INJURY_ZONE_6</t>
  </si>
  <si>
    <t>back</t>
  </si>
  <si>
    <t>au dos</t>
  </si>
  <si>
    <t>Rücken</t>
  </si>
  <si>
    <t>la espalda</t>
  </si>
  <si>
    <t>alla schiena</t>
  </si>
  <si>
    <t>背部</t>
  </si>
  <si>
    <t>спина</t>
  </si>
  <si>
    <t>costas</t>
  </si>
  <si>
    <t>INJURY_ZONE_7</t>
  </si>
  <si>
    <t>groin</t>
  </si>
  <si>
    <t>à l'aine</t>
  </si>
  <si>
    <t>Leiste</t>
  </si>
  <si>
    <t>la ingle</t>
  </si>
  <si>
    <t>all'inguine</t>
  </si>
  <si>
    <t>腹股沟</t>
  </si>
  <si>
    <t>пах</t>
  </si>
  <si>
    <t>virilha</t>
  </si>
  <si>
    <t>INJURY_ZONE_8</t>
  </si>
  <si>
    <t>thigh</t>
  </si>
  <si>
    <t>à la cuisse</t>
  </si>
  <si>
    <t>Oberschenkel</t>
  </si>
  <si>
    <t>el muslo</t>
  </si>
  <si>
    <t>alla coscia</t>
  </si>
  <si>
    <t>大腿</t>
  </si>
  <si>
    <t>бедро</t>
  </si>
  <si>
    <t>coxa</t>
  </si>
  <si>
    <t>INJURY_ZONE_9</t>
  </si>
  <si>
    <t>WELCOME_ACADEMY_PART0</t>
  </si>
  <si>
    <t>Welcome to the academy {[VAR_MANAGER_FIRSTNAME]}!</t>
  </si>
  <si>
    <t>Bienvenue dans l'académie {[VAR_MANAGER_FIRSTNAME]} !</t>
  </si>
  <si>
    <t>Willkommen bei der Akademie {[VAR_MANAGER_FIRSTNAME]}!</t>
  </si>
  <si>
    <t>¡Te damos la bienvenida a la escuela, {[VAR_MANAGER_FIRSTNAME]}!</t>
  </si>
  <si>
    <t>Ti diamo il benvenuto all'accademia, {[VAR_MANAGER_FIRSTNAME]}!</t>
  </si>
  <si>
    <t>{[VAR_MANAGER_FIRSTNAME]}，欢迎加入学院！</t>
  </si>
  <si>
    <t>Добро пожаловать в академию, {[VAR_MANAGER_FIRSTNAME]}!</t>
  </si>
  <si>
    <t>Bem-vindo à academia {[VAR_MANAGER_FIRSTNAME]}!</t>
  </si>
  <si>
    <t>WELCOME_ACADEMY_PART1</t>
  </si>
  <si>
    <t>We're thrilled to welcome you into our academy. We hope to achieve great things together!</t>
  </si>
  <si>
    <t>{[VAR_RANDOM_1_10]}</t>
  </si>
  <si>
    <t>Wir freuen uns, Sie in unserer Akademie begrüßen zu dürfen. Wir hoffen, gemeinsam Großes zu erreichen!</t>
  </si>
  <si>
    <t>Estamos encantados de darte la bienvenida a nuestra escuela. ¡Esperamos lograr grandes cosas juntos!</t>
  </si>
  <si>
    <t>Siamo felici di accoglierti nella nostra accademia. Vogliamo fare grandi cose insieme!</t>
  </si>
  <si>
    <t>我们热烈欢迎你加入学院，并希望能与你携手共创佳绩！</t>
  </si>
  <si>
    <t>Мы рады приветствовать вас в нашей академии. Надеемся, вместе мы достигнем больших успехов!</t>
  </si>
  <si>
    <t>Estamos muito felizes em recebê-lo em nossa academia. Esperamos conquistar grandes coisas juntos!</t>
  </si>
  <si>
    <t>WELCOME_ACADEMY_PART1_1</t>
  </si>
  <si>
    <t>Nous sommes ravis de vous accueillir au sein de notre académie. Nous espérons accomplir de grandes choses ensemble !</t>
  </si>
  <si>
    <t>WELCOME_ACADEMY_PART1_2</t>
  </si>
  <si>
    <t>C’est un plaisir de vous compter parmi nous. Nous visons de belles réussites côte à côte !</t>
  </si>
  <si>
    <t>WELCOME_ACADEMY_PART1_3</t>
  </si>
  <si>
    <t>Heureux de vous accueillir ici. Ensemble, nous allons viser très haut !</t>
  </si>
  <si>
    <t>WELCOME_ACADEMY_PART1_4</t>
  </si>
  <si>
    <t>Bienvenue à l’académie. Nous croyons beaucoup en ce que nous pouvons accomplir ensemble !</t>
  </si>
  <si>
    <t>WELCOME_ACADEMY_PART1_5</t>
  </si>
  <si>
    <t>Notre académie est heureuse de vous ouvrir ses portes. Place à de beaux objectifs communs !</t>
  </si>
  <si>
    <t>WELCOME_ACADEMY_PART1_6</t>
  </si>
  <si>
    <t>Nous sommes ravis de vous intégrer à l’équipe. L’avenir s’annonce prometteur à vos côtés !</t>
  </si>
  <si>
    <t>WELCOME_ACADEMY_PART1_7</t>
  </si>
  <si>
    <t>Nous sommes très heureux de vous voir rejoindre l’académie. De grands projets nous attendent !</t>
  </si>
  <si>
    <t>WELCOME_ACADEMY_PART1_8</t>
  </si>
  <si>
    <t>C’est un plaisir de vous accueillir. Ensemble, nous allons construire quelque chose de fort !</t>
  </si>
  <si>
    <t>WELCOME_ACADEMY_PART1_9</t>
  </si>
  <si>
    <t>WELCOME_ACADEMY_PART1_10</t>
  </si>
  <si>
    <t>Merci d’avoir rejoint notre académie. Nous avons hâte de progresser à vos côtés !</t>
  </si>
  <si>
    <t>WELCOME_ACADEMY_PART2</t>
  </si>
  <si>
    <t>Our assistant will guide you through our facilities and explain to you how things work here. We will discuss our objectives for the season later.</t>
  </si>
  <si>
    <t>Unser Assistent wird Sie durch unsere Teilbereiche führen und Ihnen erklären, wie wir arbeiten. Wir werden unsere Ziele für die Saison später besprechen.</t>
  </si>
  <si>
    <t>Nuestro ayudante te guiará por las instalaciones y te explicará cómo funciona todo por aquí. Más adelante ya discutiremos nuestros objetivos para la temporada.</t>
  </si>
  <si>
    <t>L'assistente ti guiderà alla scoperta delle nostre strutture e di come funzionano. Più tardi discuteremo gli obiettivi della stagione.</t>
  </si>
  <si>
    <t>我们的助理会带你参观学院设施，并向你介绍这里的运作方式。
 赛季目标我们稍后再聊。</t>
  </si>
  <si>
    <t>Наш ассистент проведет вас по нашим объектам и объяснит, как здесь все устроено. Позже мы обсудим наши цели на сезон.</t>
  </si>
  <si>
    <t>Nosso assistente irá guiá-lo por nossas instalações e explicar como as coisas funcionam aqui. Discutiremos nossos objetivos para a temporada mais tarde.</t>
  </si>
  <si>
    <t>WELCOME_ACADEMY_PART2_1</t>
  </si>
  <si>
    <t>Notre assistant va vous guider à travers nos infrastructures et vous expliquer notre fonctionnement. Nous discuterons plus tard de nos objectifs pour la saison.</t>
  </si>
  <si>
    <t>WELCOME_ACADEMY_PART2_2</t>
  </si>
  <si>
    <t>Notre assistant va vous présenter nos installations et notre manière de travailler. Nous parlerons de nos objectifs pour la saison un peu plus tard.</t>
  </si>
  <si>
    <t>WELCOME_ACADEMY_PART2_3</t>
  </si>
  <si>
    <t>Notre assistant vous fera découvrir nos infrastructures et notre organisation interne. Nous discuterons de nos ambitions plus tard.</t>
  </si>
  <si>
    <t>WELCOME_ACADEMY_PART2_4</t>
  </si>
  <si>
    <t>Vous serez guidé par notre assistant pour comprendre nos infrastructures et notre approche. Nous évoquerons nos objectifs plus tard.</t>
  </si>
  <si>
    <t>WELCOME_ACADEMY_PART2_5</t>
  </si>
  <si>
    <t>Avec notre assistant, vous ferez un petit tour des lieux et aurez une explication de comment on fonctionne ici. On parlera de nos objectifs pour la saison un peu plus tard.</t>
  </si>
  <si>
    <t>WELCOME_ACADEMY_PART2_6</t>
  </si>
  <si>
    <t>Notre assistant vous accompagnera dans la visite de nos infrastructures et vous détaillera notre organisation interne. Nous aborderons nos objectifs saisonniers ultérieurement.</t>
  </si>
  <si>
    <t>WELCOME_ACADEMY_PART2_7</t>
  </si>
  <si>
    <t>Vous serez guidé par notre assistant afin de découvrir nos installations ainsi que le cadre opérationnel. L’exposé des objectifs de saison aura lieu par la suite.</t>
  </si>
  <si>
    <t>WELCOME_ACADEMY_PART2_8</t>
  </si>
  <si>
    <t>Il va vous montrer les lieux et vous expliquer comment tout tourne ici. On se posera plus tard pour discuter de la saison.</t>
  </si>
  <si>
    <t>WELCOME_ACADEMY_PART2_9</t>
  </si>
  <si>
    <t>L’assistant va vous guider à travers nos installations, histoire de vous mettre dans l’ambiance. On parlera de nos objectifs pour la saison après.</t>
  </si>
  <si>
    <t>WELCOME_ACADEMY_PART2_10</t>
  </si>
  <si>
    <t>Notre assistant va vous faire faire un petit tour du propriétaire et vous montrer comment on bosse ici. On discutera de nos objectifs un peu plus tard.</t>
  </si>
  <si>
    <t>WELCOME_ACADEMY_PART3</t>
  </si>
  <si>
    <t>We will introduce you to public this evening during a press conference.</t>
  </si>
  <si>
    <t>{[VAR_RANDOM_1_8]}</t>
  </si>
  <si>
    <t>Wir stellen Sie heute Abend im Rahmen einer Pressekonferenz der Öffentlichkeit vor.</t>
  </si>
  <si>
    <t>Te presentaremos ante el público esta noche, en una rueda de prensa.</t>
  </si>
  <si>
    <t>Ti presenteremo al pubblico stasera durante la conferenza stampa.</t>
  </si>
  <si>
    <t>我们将在今晚新闻发布会上，正式向外界介绍你！</t>
  </si>
  <si>
    <t>Сегодня вечером мы представим вас публике на пресс-конференции.</t>
  </si>
  <si>
    <t>Apresentaremos você ao público esta noite durante uma coletiva de imprensa.</t>
  </si>
  <si>
    <t>WELCOME_ACADEMY_PART3_1</t>
  </si>
  <si>
    <t>Nous vous présenterons au public très prochainement durant une conférence de presse.</t>
  </si>
  <si>
    <t>WELCOME_ACADEMY_PART3_2</t>
  </si>
  <si>
    <t>Votre présentation au public se fera sous peu durant la prochaine conférence de presse.</t>
  </si>
  <si>
    <t>WELCOME_ACADEMY_PART3_3</t>
  </si>
  <si>
    <t>Vous serez présenté publiquement lors de la prochaine conférence de presse.</t>
  </si>
  <si>
    <t>WELCOME_ACADEMY_PART3_4</t>
  </si>
  <si>
    <t>La prochaine conférence de presse servira à vous présenter au public.</t>
  </si>
  <si>
    <t>WELCOME_ACADEMY_PART3_5</t>
  </si>
  <si>
    <t>Votre présentation aura lieu demain lors de la conférence de presse.</t>
  </si>
  <si>
    <t>WELCOME_ACADEMY_PART3_6</t>
  </si>
  <si>
    <t>Demain, on vous mettra en lumière publiquement lors de la conférence de presse.</t>
  </si>
  <si>
    <t>WELCOME_ACADEMY_PART3_7</t>
  </si>
  <si>
    <t>Dès demain, vous ferez votre première apparition au public lors de notre conférence de presse.</t>
  </si>
  <si>
    <t>WELCOME_ACADEMY_PART3_8</t>
  </si>
  <si>
    <t>Dès demain, vous aurez votre moment devant le public pendant la conférence de presse.</t>
  </si>
  <si>
    <t>TUTO_HELP_PART0</t>
  </si>
  <si>
    <t>Tutorial: help button</t>
  </si>
  <si>
    <t>Tutoriel : bouton d'aide</t>
  </si>
  <si>
    <t>Tutorial: Hilfe-Taste</t>
  </si>
  <si>
    <t>Tutorial: botón de ayuda</t>
  </si>
  <si>
    <t>Tutorial: pulsante di aiuto</t>
  </si>
  <si>
    <t>教程：帮助按钮</t>
  </si>
  <si>
    <t>Обучение: кнопка помощи</t>
  </si>
  <si>
    <t>Tutorial: botão de ajuda</t>
  </si>
  <si>
    <t>TUTO_HELP_PART1</t>
  </si>
  <si>
    <t>You may have already noticed that the vast majority of screens have a help button "?" at the top left.
Please feel free to consult it if needed.</t>
  </si>
  <si>
    <t>Vous l'aviez peut-être déjà remarqué : la grande majorité des écrans a un bouton d'aide "?" en haut à gauche.
N'hésitez pas à la consulter si besoin.</t>
  </si>
  <si>
    <t>Sie haben vielleicht schon bemerkt, dass die überwiegende Mehrheit der Bildschirme oben links eine Hilfe-Taste („?“) hat.
 Nutzen Sie sie gerne immer dann, wenn Sie Hilfe benötigen.</t>
  </si>
  <si>
    <t>Es posible que ya hayas notado que la mayoría de las pantallas tienen un botón de ayuda "?" en la parte superior izquierda.
 No dudes en consultarla si te hace falta.</t>
  </si>
  <si>
    <t>Forse hai già notato che la maggior parte delle schermate ha un pulsante di aiuto "?" in alto a sinistra.
Utilizzalo pure se ne hai bisogno.</t>
  </si>
  <si>
    <t>你可能已经注意到，大多数界面左上角都有一个“？”帮助按钮。
 如果遇到不清楚的地方，随时点开查看说明。</t>
  </si>
  <si>
    <t>Вы, возможно, уже заметили, что на большинстве экранов в верхнем левом углу есть кнопка помощи "?".
 Не стесняйтесь обращаться к ней при необходимости.</t>
  </si>
  <si>
    <t>Você já deve ter notado que a grande maioria das telas possui um botão de ajuda "?" no canto superior esquerdo.
 Sinta-se à vontade para consultá-lo se necessário.</t>
  </si>
  <si>
    <t>TUTO_INBOX_PART0</t>
  </si>
  <si>
    <t>Tutorial: inbox</t>
  </si>
  <si>
    <t>Tutoriel : messagerie</t>
  </si>
  <si>
    <t>Tutorial: Posteingang</t>
  </si>
  <si>
    <t>Tutorial: bandeja de entrada</t>
  </si>
  <si>
    <t>Tutorial: centro messaggi</t>
  </si>
  <si>
    <t>教程：收件箱</t>
  </si>
  <si>
    <t>Обучение: почтовый ящик</t>
  </si>
  <si>
    <t>Tutorial: caixa de entrada</t>
  </si>
  <si>
    <t>TUTO_INBOX_PART1</t>
  </si>
  <si>
    <t>Inbox is the logbook of the academy. You can find it on the first tab of the menu. 
All major facts, issues and requests will be reported to you here by the staff, players and other actors.</t>
  </si>
  <si>
    <t>La messagerie est le journal de bord de l'académie. Vous pouvez la trouver à la 1ère position du menu.
Tous les principaux faits, problèmes et demandes vous seront signalés ici par le staff, les joueurs et les autres acteurs.</t>
  </si>
  <si>
    <t>Der Posteingang ist das Logbuch der Akademie. Sie finden ihn in der ersten Registerkarte des Menüs. 
 Hier bekommen Sie alle wichtigen Fakten, Themen und Anfragen von Mitarbeitern, Spielern und anderen Akteuren.</t>
  </si>
  <si>
    <t>La bandeja de entrada es el diario de la escuela. Puedes encontrarla en la primera pestaña del menú. 
 El personal, los tenistas y demás personas te informarán por aquí de todos los hechos, problemas y solicitudes importantes.</t>
  </si>
  <si>
    <t>Il centro messaggi è il registro dell'accademia. È la prima voce del menu.
Qui saranno segnalati da staff, giocatori e altri attori, tutti le richieste, i fatti e i problemi principali.</t>
  </si>
  <si>
    <t>收件箱就是学院的日志。你可以在菜单的第一个标签页中找到它。
 员工、球员或其他人都会通过这里，向你发送关于所有重要事件、问题和请求的通知。</t>
  </si>
  <si>
    <t>Почтовый ящик — это журнал академии. Вы можете найти его на первой вкладке меню.
 Весь важный персонал, игроки и другие участники будут сообщать вам здесь о ключевых событиях, проблемах и запросах.</t>
  </si>
  <si>
    <t>A Caixa de Entrada é o livro de registro da academia. Você pode encontrá-la na primeira aba do menu.
 Todos os fatos importantes, problemas e solicitações serão relatados a você aqui pela equipe, jogadores e outros atores.</t>
  </si>
  <si>
    <t>TUTO_INBOX_PART2</t>
  </si>
  <si>
    <t>To navigate the Inbox quickly you can use the filters, located to the left of the message list, to only see the messages about a specific topic.
The favorites section of your Inbox can also help you to easily find a message. To add a message to your favorites, just click on the message's star, either in the message list or directly in the message.</t>
  </si>
  <si>
    <t>Pour naviguer rapidement dans la messagerie, vous pouvez utiliser les filtres situés à gauche de la liste de diffusion afin de ne voir que les messgaes portant sur un thème spécifique.
La section Favoris de la boîte de réception peut également vous aider à trouver facilement un message. Pour ajouter un message à vos favoris, il vous suffit de cliquer sur l'étoile du message dans la liste ou directement dans le message.</t>
  </si>
  <si>
    <t>Um schnell durch den Posteingang zu navigieren, können Sie die Filter links neben der Nachrichtenliste verwenden, um nur Nachrichten eines bestimmten Themas anzuzeigen.
 Der Bereich „Favoriten“ kann Ihnen auch helfen, eine Nachricht leichter zu finden. Um eine Nachricht zu Ihren Favoriten hinzuzufügen, müssen Sie einfach auf den Stern der Nachricht klicken, entweder in der Nachrichtenliste oder direkt in der Nachricht.</t>
  </si>
  <si>
    <t>Para navegar rápidamente por la bandeja de entrada puedes usar los filtros ubicados a la izquierda de la lista de mensajes y ver solo los de un tema concreto.
 La sección de favoritos de tu bandeja de entrada también puede ayudarte a encontrar fácilmente un mensaje. Para añadir un mensaje a tus favoritos, basta con hacer clic en la estrella del mensaje, ya sea en la lista de mensajes o directamente en el propio mensaje.</t>
  </si>
  <si>
    <t>Per esplorare rapidamente il centro messaggi, puoi utilizzare i filtri a sinistra dell'elenco dei messaggi per vedere i messaggi per argomento.
Anche la sezione Preferiti può aiutarti a trovare facilmente un messaggio. Per aggiungere un messaggio ai Preferiti, basta cliccare sulla stella dell'elenco dei messaggi oppure direttamente sul messaggio.</t>
  </si>
  <si>
    <t>想快速浏览收件箱，可以使用左侧的筛选器，只查看特定主题的消息。
 你也可以通过收藏夹快速找到重要信息——只需在消息列表或消息详情中点亮星标即可将该消息加入收藏夹。</t>
  </si>
  <si>
    <t>Чтобы быстро перемещаться по почтовому ящику, вы можете использовать фильтры, расположенные слева от списка сообщений, чтобы видеть только сообщения по определенной теме.
 Раздел избранного в вашем почтовом ящике также поможет вам легко найти сообщение. Чтобы добавить сообщение в избранное, просто нажмите на звездочку сообщения, либо в списке сообщений, либо непосредственно в сообщении.</t>
  </si>
  <si>
    <t>Para navegar rapidamente pela Caixa de Entrada, você pode usar os filtros, localizados à esquerda da lista de mensagens, para ver apenas as mensagens sobre um tópico específico.
 A seção de favoritos da sua Caixa de Entrada também pode ajudá-lo a encontrar facilmente uma mensagem. Para adicionar uma mensagem aos seus favoritos, basta clicar na estrela da mensagem, seja na lista de mensagens ou diretamente na mensagem.</t>
  </si>
  <si>
    <t>TUTO_INBOX_PART3</t>
  </si>
  <si>
    <t>Important messages are marked with a "!" sign. Red ones require an immediate response from you to continue.</t>
  </si>
  <si>
    <t>Les messages importants sont mis en évidence par des signes "!". Les messages en rouge exigent une réponse immédiate de votre part pour pouvoir continuer.</t>
  </si>
  <si>
    <t>Wichtige Nachrichten werden durch „!“-Zeichen hervorgehoben. Rote Nachrichten müssen sofort von Ihnen beantwortet werden, um fortzufahren.</t>
  </si>
  <si>
    <t>Los mensajes importantes van marcados con un signo de exclamación "!". Los rojos requieren que los respondas inmediatamente para continuar.</t>
  </si>
  <si>
    <t>I messaggi importanti sono contrassegnati da "!". I messaggi in rosso richiedono una risposta immediata da parte tua per poter continuare.</t>
  </si>
  <si>
    <t>标有“！”的消息表示重要事项，红色的则需要你立即回应才能继续游戏。</t>
  </si>
  <si>
    <t>Важные сообщения отмечены знаком "!". Красные требуют вашего немедленного ответа, чтобы продолжить.</t>
  </si>
  <si>
    <t>Mensagens importantes são marcadas com um sinal de "!". As vermelhas exigem uma resposta imediata sua para continuar.</t>
  </si>
  <si>
    <t>TUTO_INBOX_PART4</t>
  </si>
  <si>
    <t>The last thing to know is that many messages contain buttons. Ones with arrows will take you to another game interface while others are for performing actions. Once you've made your choice and clicked on one action button, the other action buttons will disappear and you will have to move forward to see the result of your choice.</t>
  </si>
  <si>
    <t>Dernière chose à savoir, de nombreux messages contiennent des boutons : ceux avec une flèche vous conduisent à une interface de jeu, d'autres sont des actions. Une fois que vous avez cliqué sur un bouton d'action, les autres boutons d'action disparaissent et vous devez avancer pour voir le résultat de l'action choisie.</t>
  </si>
  <si>
    <t>Viele Nachrichten enthalten zudem Tasten. Tasten mit einem Pfeil führen Sie zu einer anderen Spieloberfläche, während andere dafür da sind, um Aktionen auszuführen. Sobald Sie auf eine Aktionstaste geklickt haben, verschwinden die anderen Aktionstasten und Sie müssen fortfahren, um das Ergebnis der gewählten Aktion zu sehen.</t>
  </si>
  <si>
    <t>Por último, debes saber que muchos mensajes contienen botones. Los que tienen flechas te conducirán a otra interfaz de juego, mientras que los demás son para llevar a cabo acciones. Una vez que hayas elegido y hecho clic en un botón de acción, los demás desaparecerán y tendrás que avanzar para ver el resultado de tu elección.</t>
  </si>
  <si>
    <t>L'ultima cosa da sapere è che molti messaggi contengono pulsanti: quelli con la freccia ti portano a un'interfaccia, mentre altri servono per eseguire azioni.
Quando hai cliccato sul pulsante azione, gli altri pulsanti spariranno e dovrai continuare per vedere l'esito dell'azione scelta.</t>
  </si>
  <si>
    <t>另外，有些消息会带有按钮：带箭头的按钮会跳转到其他界面，而带操作字样的按钮用于执行相应操作。当你选择并点击一个操作后，其他按钮就会消失，你需要继续推进才能查看结果。</t>
  </si>
  <si>
    <t>Последнее, что нужно знать: многие сообщения содержат кнопки. Те, что со стрелками, переведут вас в другой игровой интерфейс, а другие предназначены для выполнения действий. Как только вы сделаете свой выбор и нажмете на кнопку действия, другие кнопки действий исчезнут, и вам придется двигаться дальше, чтобы увидеть результат вашего выбора.</t>
  </si>
  <si>
    <t>A última coisa a saber é que muitas mensagens contêm botões. Aqueles com setas o levarão para outra interface do jogo, enquanto outros servem para realizar ações. Assim que você fizer sua escolha e clicar em um botão de ação, os outros botões de ação desaparecerão e você terá que avançar para ver o resultado de sua escolha.</t>
  </si>
  <si>
    <t>TUTO_GENERAL_ENDMESSAGE</t>
  </si>
  <si>
    <t>For more information about this subject, you can consult the FAQ by clicking on the TM button located on the top right of the screen and selecting the help option.</t>
  </si>
  <si>
    <t>Pour plus d'informations à ce sujet, vous pouvez consulter la FAQ en cliquant sur le bouton TM situé en haut à droite de l'écran et sélectionner l'option aide.</t>
  </si>
  <si>
    <t>Für weitere Informationen können Sie du die FAQs öffnen, indem Sie oben rechts auf dem Bildschirm auf die TM-Taste klicken und die Hilfeoption auswählen.</t>
  </si>
  <si>
    <t>Para obtener más información sobre este tema, puedes consultar las preguntas frecuentes haciendo clic en el botón TM situado en la parte superior derecha de la pantalla y seleccionando la opción de ayuda.</t>
  </si>
  <si>
    <t>Per maggiori informazioni sull'argomento, consulta le FAQ cliccando sul pulsante TM in alto a destra e selezionando l'opzione Aiuto.</t>
  </si>
  <si>
    <t>想了解更多，可以点击右上角的TM按钮，进入 帮助（Help）选项查看常见问题。</t>
  </si>
  <si>
    <t>Для получения дополнительной информации по этому вопросу вы можете ознакомиться с разделом FAQ, нажав на кнопку TM в правом верхнем углу экрана и выбрав опцию помощи.</t>
  </si>
  <si>
    <t>Para mais informações sobre este assunto, você pode consultar a FAQ clicando no botão TM localizado no canto superior direito da tela e selecionando a opção de ajuda.</t>
  </si>
  <si>
    <t>TUTO_OBJECTIVES_PART0</t>
  </si>
  <si>
    <t>Tutorial: academy objectives</t>
  </si>
  <si>
    <t>Tutoriel : objectifs de l'académie</t>
  </si>
  <si>
    <t>Tutorial: Akademie-Ziele</t>
  </si>
  <si>
    <t>Tutorial: objetivos de la escuela</t>
  </si>
  <si>
    <t>Tutorial: obiettivi dell'accademia</t>
  </si>
  <si>
    <t>教程：学院目标</t>
  </si>
  <si>
    <t>Обучение: цели академии</t>
  </si>
  <si>
    <t>Tutorial: objetivos da academia</t>
  </si>
  <si>
    <t>TUTO_OBJECTIVES_PART1</t>
  </si>
  <si>
    <t>Each season, your board of directors will define the objectives you must achieve as manager.
Objectives are located in the Academy tab of the menu.</t>
  </si>
  <si>
    <t>Chaque saison, votre conseil d'administration vous définit des objectifs à atteindre en tant que manager.
Les objectifs se trouvent dans l'onglet Académie.</t>
  </si>
  <si>
    <t>In jeder Saison legt Ihr Vorstand Ziele für Sie als Manager fest.
Ziele finden Sie auf der Registerkarte „Akademie“.</t>
  </si>
  <si>
    <t>Cada temporada, tu junta directiva definirá los objetivos que debes alcanzar como manager.
 Los objetivos se encuentran en la pestaña Escuela del menú.</t>
  </si>
  <si>
    <t>Il consiglio di amministrazione dell'accademia stabilisce quali obiettivi dovrai raggiungere in quanto manager ogni stagione.
Gli obiettivi si trovano nella scheda Accademia.</t>
  </si>
  <si>
    <t>每个赛季，董事会都会制定你必须完成的目标。
 你可以在菜单的“学院”标签下查看这些内容。</t>
  </si>
  <si>
    <t>Каждый сезон ваш совет директоров будет определять цели, которых вы должны достичь как менеджер.
 Цели находятся во вкладке «Академия» меню.</t>
  </si>
  <si>
    <t>A cada temporada, seu conselho de administração definirá os objetivos que você deve alcançar como gerente.
 Os objetivos estão localizados na aba Academia do menu.</t>
  </si>
  <si>
    <t>TUTO_OBJECTIVES_PART2</t>
  </si>
  <si>
    <t>There are three types of objectives: sport, financial and image objectives. Each objective has an importance and a board trust value which depends on the current status of the objective.</t>
  </si>
  <si>
    <t>Il existe 3 types d'objectifs : les objectifs sportifs, financiers et d'image. Chaque objectif a une importance et une confiance du conseil d'administration qui dépend de l'état actuel de l'objectif</t>
  </si>
  <si>
    <t>Es gibt drei Arten von Zielen: sportliche, finanzielle und Image-Ziele. Jedes Ziel hat eine Wichtigkeit und einen Wert für das Vertrauen des Vorstands, der vom aktuellen Status des Ziels abhängt.</t>
  </si>
  <si>
    <t>Hay tres tipos de objetivos: deportivos, económicos y de imagen. Cada objetivo tiene una importancia y un valor de confianza para la junta directiva que depende del estado actual del objetivo.</t>
  </si>
  <si>
    <t>Ci sono tre tipi di obiettivi: sportivo, finanziario e d'immagine. Ogni obiettivo ha una sua importanza e un livello di fiducia del consiglio di amministrazione che dipende dallo status attuale degli obiettivi.</t>
  </si>
  <si>
    <t>目标共有三种类型：竞技目标、财务目标和形象目标。每个目标都有其重要性和董事会信任值，该值取决于目标的当前状态。</t>
  </si>
  <si>
    <t>Существует три типа целей: спортивные, финансовые и имиджевые. Каждая цель имеет важность и значение доверия совета, которое зависит от текущего статуса цели.</t>
  </si>
  <si>
    <t>Existem três tipos de objetivos: esportivos, financeiros e de imagem. Cada objetivo tem uma importância e um valor de confiança do conselho que depende do status atual do objetivo.</t>
  </si>
  <si>
    <t>TUTO_OBJECTIVES_PART3</t>
  </si>
  <si>
    <t>Depending on the overall satisfaction with your performance, at the end of the season, you could be fired, retained or retained with a bonus added to your next season's budget.</t>
  </si>
  <si>
    <t>En fonction de la satisfaction globale à la fin de la saison, vous pourriez : être licencié, être maintenu avec un bonus sur votre budget de la saison suivante ou seulement maintenu.</t>
  </si>
  <si>
    <t>Je nach allgemeiner Zufriedenheit am Ende der Saison werden Sie entweder gefeuert oder weiterbeschäftigt. Zudem kann es auch sein, dass Sie weiterbeschäftigt werden und einen Bonus auf das Budget der nächsten Saison bekommen.</t>
  </si>
  <si>
    <t>Dependiendo de la satisfacción general con tu rendimiento, al final de la temporada podrías resultar despedido, renovado o renovado con un aumento del presupuesto para la próxima temporada.</t>
  </si>
  <si>
    <t>In base al livello globale di gradimento per la tua prestazione, alla fine della stagione potresti essere licenziato, semplicemente riconfermato oppure riconfermato con un bonus sul budget per la stagione successiva.</t>
  </si>
  <si>
    <t>根据董事会对你整体表现的满意程度，在赛季结束时，你可能会被解雇、留任或在获得奖金后留任，奖金将计入你下个赛季的预算。</t>
  </si>
  <si>
    <t>В зависимости от общего удовлетворения вашей работой, в конце сезона вас могут уволить, оставить на работе или оставить с бонусом, добавленным к бюджету следующего сезона.</t>
  </si>
  <si>
    <t>Dependendo da satisfação geral com seu desempenho, ao final da temporada, você poderá ser demitido, mantido ou mantido com um bônus adicionado ao orçamento da próxima temporada.</t>
  </si>
  <si>
    <t>TUTO_CONTINUEBUTTON_PART0</t>
  </si>
  <si>
    <t>Tutorial: continue button</t>
  </si>
  <si>
    <t>Tutoriel : bouton continuer</t>
  </si>
  <si>
    <t>Tutorial: „Weiter“-Taste</t>
  </si>
  <si>
    <t>Tutorial: botón continuar</t>
  </si>
  <si>
    <t>Tutorial: pulsante Continua</t>
  </si>
  <si>
    <t>教程：继续按钮</t>
  </si>
  <si>
    <t>Обучение: кнопка «Продолжить»</t>
  </si>
  <si>
    <t>Tutorial: botão continuar</t>
  </si>
  <si>
    <t>TUTO_CONTINUEBUTTON_PART1</t>
  </si>
  <si>
    <t>The continue button is located at the top right of the screen. Most of the time, this button makes the time pass by showing the calendar advancing.</t>
  </si>
  <si>
    <t>Le bouton "Continuer" est situé en haut à droite de l'écran. La plupart du temps, ce bouton fait avancer le temps en montrant le calendrier avancer.</t>
  </si>
  <si>
    <t>Die Taste „Weiter" befindet sich oben rechts auf dem Bildschirm. Meistens sorgt diese Taste dafür, dass die Zeit voranschreitet. Dies wird durch die Vorwärtsbewegung des Kalenders angezeigt.</t>
  </si>
  <si>
    <t>El botón "Continuar" se encuentra en la parte superior derecha de la pantalla. La mayoría de las veces, este botón hace que pase el tiempo y ves cómo avanza el calendario.</t>
  </si>
  <si>
    <t>Il pulsante "Continua" è in alto a destra. Il più delle volte fa andare il tempo avanti mostrando il calendario che avanza.</t>
  </si>
  <si>
    <t>“继续”按钮位于屏幕右上角。大多数情况下，点击此按钮会推进时间，让日历往前走。</t>
  </si>
  <si>
    <t>Кнопка «Продолжить» находится в правом верхнем углу экрана. В большинстве случаев эта кнопка заставляет время идти вперед, показывая продвижение календаря.</t>
  </si>
  <si>
    <t>O botão continuar está localizado no canto superior direito da tela. Na maioria das vezes, este botão faz o tempo passar mostrando o calendário avançando.</t>
  </si>
  <si>
    <t>TUTO_CONTINUEBUTTON_PART2</t>
  </si>
  <si>
    <t>If you have important unread messages, or simply too many unread messages, the button will show “Messages to Read" until you open them. If a message needs you to make a decision, the button will show "Answer Needed" until you reply to it.</t>
  </si>
  <si>
    <t>Si vous avez des messages importants non lus, ou simplement trop de messages non lus, le bouton affichera "Messages à lire" jusqu'à ce que vous les ouvriez. Si un message vous demande de prendre une décision, le bouton affichera "Réponse requise" jusqu'à ce que vous y répondiez.</t>
  </si>
  <si>
    <t>Wenn Sie wichtige ungelesene Nachrichten oder einfach zu viele ungelesene Nachrichten haben, zeigt die Taste „Nachrichten zum Lesen" an, bis Sie sie öffnen. Wenn Sie in einer Nachricht aufgefordert werden, eine Entscheidung zu treffen, zeigt die Taste „Antwort erforderlich" an, bis Sie antworten.</t>
  </si>
  <si>
    <t>Si tienes mensajes importantes sin leer, o simplemente demasiados mensajes por leer, el botón mostrará "Mensajes por leer" hasta que los abras. Si un mensaje requiere que tomes una decisión, el botón mostrará "Pendiente de respuesta" hasta que respondas.</t>
  </si>
  <si>
    <t>Se hai messaggi importanti da leggere, oppure troppi messaggi da leggere, il pulsante mostrerà, appunto, "Messaggi da leggere" finché non li apri. Se un messagio prevede che tu prenda una decisione, il pulsante mostrerà "Risposta necessaria" finché non rispondi al messaggio.</t>
  </si>
  <si>
    <t>如果你有重要的未读消息或未读信息太多，按钮会显示“有消息待查看”；如果有需要你做决定的消息，则会显示“需要回复”。</t>
  </si>
  <si>
    <t>Если у вас есть важные непрочитанные сообщения или просто слишком много непрочитанных сообщений, кнопка будет отображать «Сообщения к прочтению», пока вы их не откроете. Если сообщение требует от вас принятия решения, кнопка будет отображать «Требуется ответ», пока вы на него не ответите.</t>
  </si>
  <si>
    <t>Se você tiver mensagens importantes não lidas, ou simplesmente muitas mensagens não lidas, o botão mostrará "Mensagens a Ler" até que você as abra. Se uma mensagem exigir que você tome uma decisão, o botão mostrará "Resposta Necessária" até que você responda a ela.</t>
  </si>
  <si>
    <t>TUTO_CONTINUEBUTTON_PART3</t>
  </si>
  <si>
    <t>When the button shows something other than "Continue", clicking on it will take you to the screen related to the label shown on the button. This will happen in particular before your player's matches.
 Try now by clicking on the continue button.</t>
  </si>
  <si>
    <t>Lorsque le bouton affiche autre chose que "Continuer", le fait de cliquer dessus vous amène à l'écran relatif à l'étiquette figurant sur le bouton. Cela se produira notamment avant les matchs de votre joueur.
Essayez maintenant d'appuyer sur le bouton continuer.</t>
  </si>
  <si>
    <t>Wenn die Taste etwas anderes als „Weiter" anzeigt, gelangen Sie durch Klicken darauf zu dem entsprechenden Bildschirm. Dies geschieht vor allem vor Spielen Ihres Spielers/Ihrer Spielerin.
Versuchen Sie jetzt mal, auf die Taste „Weiter“ zu klicken.</t>
  </si>
  <si>
    <t>Cuando el botón muestre algo diferente a "Continuar", al hacer clic en él, accederás a la pantalla correspondiente a la etiqueta que se muestra en el botón. Esto sucederá especialmente antes de los partidos de tu tenista.
 Pruébalo ahora haciendo clic en el botón Continuar.</t>
  </si>
  <si>
    <t>Quando il pulsante non mostra "Continua" ma un'altra cosa, cliccandoci sopra ti porterà alla schermata relativa a cosa mostra il buttone. Succede soprattutto prima che un/a giocatore/trice disputi un incontro.
Adesso prova a cliccare il pulsante "Continua".</t>
  </si>
  <si>
    <t>当按钮显示的不是“继续”时，点击它会直接带你进入相关界面。这通常会在球员比赛前出现。
 现在就试试，点击“继续”按钮吧！</t>
  </si>
  <si>
    <t>Когда кнопка показывает что-то, кроме «Продолжить», нажатие на нее перенесет вас на экран, связанный с надписью на кнопке. Это произойдет, в частности, перед матчами вашего игрока.
 Попробуйте сейчас, нажав на кнопку «Продолжить».</t>
  </si>
  <si>
    <t>Quando o botão mostrar algo diferente de "Continuar", clicar nele o levará para a tela relacionada ao rótulo mostrado no botão. Isso acontecerá em particular antes das partidas do seu jogador.
  Tente agora clicando no botão continuar.</t>
  </si>
  <si>
    <t>TEAM_HEBDO_PART0</t>
  </si>
  <si>
    <t>Weekly Team Report</t>
  </si>
  <si>
    <t>Rapport hebdomadaire sur l'effectif</t>
  </si>
  <si>
    <t>Wöchentlicher Teambericht</t>
  </si>
  <si>
    <t>Informe semanal del equipo</t>
  </si>
  <si>
    <t>Resoconto settimanale della squadra</t>
  </si>
  <si>
    <t>每周团队报告</t>
  </si>
  <si>
    <t>Еженедельный отчет команды</t>
  </si>
  <si>
    <t>Relatório Semanal da Equipe</t>
  </si>
  <si>
    <t>TEAM_HEBDO_PART1</t>
  </si>
  <si>
    <t>Monday’s Weekly Team Report:</t>
  </si>
  <si>
    <t>Voici comme chaque lundi le rapport hebdomadaire sur notre effectif :</t>
  </si>
  <si>
    <t>Wöchentlicher Teambericht am Montag:</t>
  </si>
  <si>
    <t>Informe semanal del equipo del lunes:</t>
  </si>
  <si>
    <t>Come ogni lunedì, ecco il resoconto settimanale della squadra:</t>
  </si>
  <si>
    <t>星期一团队周报：</t>
  </si>
  <si>
    <t>Еженедельный отчет команды за понедельник:</t>
  </si>
  <si>
    <t>Relatório Semanal da Equipe de Segunda-feira:</t>
  </si>
  <si>
    <t>TEAM_HEBDO_C1</t>
  </si>
  <si>
    <t>Giocatore/trice</t>
  </si>
  <si>
    <t>TEAM_HEBDO_C2</t>
  </si>
  <si>
    <t>TEAM_HEBDO_C3</t>
  </si>
  <si>
    <t>Result of the week</t>
  </si>
  <si>
    <t>Résultat de la semaine</t>
  </si>
  <si>
    <t>Wochenergebnis</t>
  </si>
  <si>
    <t>Resultado de la semana</t>
  </si>
  <si>
    <t>Risultato della settimana</t>
  </si>
  <si>
    <t>本周赛果</t>
  </si>
  <si>
    <t>Результат недели</t>
  </si>
  <si>
    <t>Resultado da semana</t>
  </si>
  <si>
    <t>TEAM_HEBDO_C4</t>
  </si>
  <si>
    <t>Planning for the coming week</t>
  </si>
  <si>
    <t>Planning de la semaine à venir</t>
  </si>
  <si>
    <t>Plan für die kommende Woche</t>
  </si>
  <si>
    <t>Planificación para la semana que viene</t>
  </si>
  <si>
    <t>Programma per la prossima settimana</t>
  </si>
  <si>
    <t>下周计划</t>
  </si>
  <si>
    <t>План на следующую неделю</t>
  </si>
  <si>
    <t>Planejamento para a próxima semana</t>
  </si>
  <si>
    <t>TEAM_HEBDO_C5</t>
  </si>
  <si>
    <t>Location</t>
  </si>
  <si>
    <t>Localisation</t>
  </si>
  <si>
    <t>Land</t>
  </si>
  <si>
    <t>Ubicación</t>
  </si>
  <si>
    <t>Luogo</t>
  </si>
  <si>
    <t>地点</t>
  </si>
  <si>
    <t>Местоположение</t>
  </si>
  <si>
    <t>Localização</t>
  </si>
  <si>
    <t>TEAM_HEBDO_C6</t>
  </si>
  <si>
    <t>TEAM_HEBDO_C7</t>
  </si>
  <si>
    <t>Cond. phy.</t>
  </si>
  <si>
    <t>körp. Verf.</t>
  </si>
  <si>
    <t>Cond. Fis.</t>
  </si>
  <si>
    <t>Cond. Física</t>
  </si>
  <si>
    <t>TEAM_HEBDO_C8</t>
  </si>
  <si>
    <t>TEAM_HEBDO_C9</t>
  </si>
  <si>
    <t>SCOUTEVAL_DONE_PART0</t>
  </si>
  <si>
    <t>{[VAR_TM_FTNAME]} evaluation completed</t>
  </si>
  <si>
    <t>Évaluation de {[VAR_TM_FTNAME]} terminée</t>
  </si>
  <si>
    <t>Bewertung von {[VAR_TM_FTNAME]} abgeschlossen</t>
  </si>
  <si>
    <t>Evaluación de {[VAR_TM_FTNAME]} finalizada</t>
  </si>
  <si>
    <t>Valutazione di {[VAR_TM_FTNAME]} completata</t>
  </si>
  <si>
    <t>已完成对{[VAR_TM_FTNAME]}的评估</t>
  </si>
  <si>
    <t>Оценка {[VAR_TM_FTNAME]} завершена</t>
  </si>
  <si>
    <t>Avaliação de {[VAR_TM_FTNAME]} concluída</t>
  </si>
  <si>
    <t>SCOUTEVAL_DONE_PART1</t>
  </si>
  <si>
    <t>I’ve finished my evaluation of &lt;underline&gt;&lt;bold&gt;&lt;hyperlink=player&gt;{[VAR_TM_FTNAME]}&lt;/hyperlink&gt;&lt;/bold&gt;&lt;/underline&gt;.</t>
  </si>
  <si>
    <t>{[VAR_RANDOM_1_6]}</t>
  </si>
  <si>
    <t>Ich habe meine Bewertung von &lt;underline&gt;&lt;bold&gt;&lt;hyperlink=player&gt;{[VAR_TM_FTNAME]}&lt;/hyperlink&gt;&lt;/bold&gt;&lt;/underline&gt; abgeschlossen.</t>
  </si>
  <si>
    <t>He finalizado mi evaluación de &lt;underline&gt;&lt;bold&gt;&lt;hyperlink=player&gt;{[VAR_TM_FTNAME]}&lt;/hyperlink&gt;&lt;/bold&gt;&lt;/underline&gt;.</t>
  </si>
  <si>
    <t>Ho completato la valutazione di &lt;underline&gt;&lt;bold&gt;&lt;hyperlink=player&gt;{[VAR_TM_FTNAME]}&lt;/hyperlink&gt;&lt;/bold&gt;&lt;/underline&gt;.</t>
  </si>
  <si>
    <t>我已完成对&lt;underline&gt;&lt;bold&gt;&lt;hyperlink=player&gt;{[VAR_TM_FTNAME]}&lt;/hyperlink&gt;&lt;/bold&gt;&lt;/underline&gt;的评估。</t>
  </si>
  <si>
    <t>Я закончил оценку &lt;underline&gt;&lt;bold&gt;&lt;hyperlink=player&gt;{[VAR_TM_FTNAME]}&lt;/hyperlink&gt;&lt;/bold&gt;&lt;/underline&gt;.</t>
  </si>
  <si>
    <t>Terminei minha avaliação de &lt;underline&gt;&lt;bold&gt;&lt;hyperlink=player&gt;{[VAR_TM_FTNAME]}&lt;/hyperlink&gt;&lt;/bold&gt;&lt;/underline&gt;.</t>
  </si>
  <si>
    <t>SCOUTEVAL_DONE_PART1_1</t>
  </si>
  <si>
    <t>J'ai terminé mon évaluation de &lt;underline&gt;&lt;bold&gt;&lt;hyperlink=player&gt;{[VAR_TM_FTNAME]}&lt;/hyperlink&gt;&lt;/bold&gt;&lt;/underline&gt;.</t>
  </si>
  <si>
    <t>SCOUTEVAL_DONE_PART1_2</t>
  </si>
  <si>
    <t>L'évaluation de &lt;underline&gt;&lt;bold&gt;&lt;hyperlink=player&gt;{[VAR_TM_FTNAME]}&lt;/hyperlink&gt;&lt;/bold&gt;&lt;/underline&gt; est terminée.</t>
  </si>
  <si>
    <t>SCOUTEVAL_DONE_PART1_3</t>
  </si>
  <si>
    <t>Le rapport d’évaluation de &lt;underline&gt;&lt;bold&gt;&lt;hyperlink=player&gt;{[VAR_TM_FTNAME]}&lt;/hyperlink&gt;&lt;/bold&gt;&lt;/underline&gt; est finalisé.</t>
  </si>
  <si>
    <t>SCOUTEVAL_DONE_PART1_4</t>
  </si>
  <si>
    <t>J’ai terminé d’évaluer &lt;underline&gt;&lt;bold&gt;&lt;hyperlink=player&gt;{[VAR_TM_FTNAME]}&lt;/hyperlink&gt;&lt;/bold&gt;&lt;/underline&gt;, et j’ai désormais une vision claire de son profil.</t>
  </si>
  <si>
    <t>SCOUTEVAL_DONE_PART1_5</t>
  </si>
  <si>
    <t>Mon évaluation de &lt;underline&gt;&lt;bold&gt;&lt;hyperlink=player&gt;{[VAR_TM_FTNAME]}&lt;/hyperlink&gt;&lt;/bold&gt;&lt;/underline&gt; est fin prête.</t>
  </si>
  <si>
    <t>SCOUTEVAL_DONE_PART1_6</t>
  </si>
  <si>
    <t>J'ai enfin bouclé l’analyse concernant &lt;underline&gt;&lt;bold&gt;&lt;hyperlink=player&gt;{[VAR_TM_FTNAME]}&lt;/hyperlink&gt;&lt;/bold&gt;&lt;/underline&gt;.</t>
  </si>
  <si>
    <t>SCOUTEVAL_DONE_PART2</t>
  </si>
  <si>
    <t>This player currently has a &lt;bold&gt;{[VAR_LEVEL_QUALIFIER]} level ({[VAR_TM_LEVEL_STARS]}&lt;/bold&gt; stars) and a &lt;bold&gt;{[VAR_POTENTIAL_QUALIFIER]} potential ({[VAR_TM_POTENTIAL_STARS]} stars).</t>
  </si>
  <si>
    <t>Il/Elle possède actuellement un niveau &lt;bold&gt;{[VAR_LEVEL_QUALIFIER]} ({[VAR_TM_LEVEL_STARS]} étoiles&lt;/bold&gt;) et un potentiel &lt;bold&gt;{[VAR_POTENTIAL_QUALIFIER]} (étoiles &lt;bold&gt;{[VAR_TM_POTENTIAL_STARS]})&lt;/bold&gt;.</t>
  </si>
  <si>
    <t>Er/Sie hat derzeit eine Stufe von &lt;bold&gt;{[VAR_LEVEL_QUALIFIER]} ({[VAR_TM_LEVEL_STARS]}&lt;/bold&gt; Sterne) und ein Potential von &lt;bold&gt;{[VAR_POTENTIAL_QUALIFIER]} ({[VAR_TM_POTENTIAL_STARS]} Sterne).</t>
  </si>
  <si>
    <t>Tiene actualmente un nivel &lt;bold&gt;{[VAR_LEVEL_QUALIFIER]} ({[VAR_TM_LEVEL_STARS]} estrellas)&lt;/bold&gt; y un &lt;bold&gt;potencial de {[VAR_POTENTIAL_QUALIFIER]} ({[VAR_TM_POTENTIAL_STARS]} estrellas)&lt;/bold&gt;.</t>
  </si>
  <si>
    <t>Al momento ha un livello &lt;bold&gt;{[VAR_LEVEL_QUALIFIER]} ({[VAR_TM_LEVEL_STARS]}&lt;/bold&gt; stelle) e un potenziale &lt;bold&gt;{[VAR_POTENTIAL_QUALIFIER]} ({[VAR_TM_POTENTIAL_STARS]} stelle).</t>
  </si>
  <si>
    <t>该球员目前具有&lt;bold&gt;{[VAR_LEVEL_QUALIFIER]}水平({[VAR_TM_LEVEL_STARS]}&lt;/bold&gt; 星) 和&lt;bold&gt;{[VAR_POTENTIAL_QUALIFIER]}潜力({[VAR_TM_POTENTIAL_STARS]}星)。</t>
  </si>
  <si>
    <t>Сейчас этот игрок имеет уровень &lt;bold&gt;{[VAR_LEVEL_QUALIFIER]} ({[VAR_TM_LEVEL_STARS]}&lt;/bold&gt; звезды) и потенциал &lt;bold&gt;{[VAR_POTENTIAL_QUALIFIER]} ({[VAR_TM_POTENTIAL_STARS]} звезд).</t>
  </si>
  <si>
    <t>Este jogador atualmente tem um nível de &lt;bold&gt;{[VAR_LEVEL_QUALIFIER]} ({[VAR_TM_LEVEL_STARS]}&lt;/bold&gt; estrelas) e um potencial de &lt;bold&gt;{[VAR_POTENTIAL_QUALIFIER]} ({[VAR_TM_POTENTIAL_STARS]} estrelas).</t>
  </si>
  <si>
    <t>SCOUTEVAL_DONE_PART3</t>
  </si>
  <si>
    <t>About their personality, they seems to be a &lt;bold&gt;{[VAR_TM_PERSONALITY_1]}&lt;/bold&gt;, &lt;bold&gt;{[VAR_TM_PERSONALITY_2]}&lt;/bold&gt; and &lt;bold&gt;{[VAR_TM_PERSONALITY_3]}&lt;/bold&gt;.</t>
  </si>
  <si>
    <t>En ce qui concerne sa personnalité, il/elle semble être &lt;bold&gt;{[VAR_TM_PERSONALITY_1]}&lt;/bold&gt;, &lt;bold&gt;{[VAR_TM_PERSONALITY_2]}&lt;/bold&gt; et &lt;bold&gt;{[VAR_TM_PERSONALITY_3]}&lt;/bold&gt;.</t>
  </si>
  <si>
    <t>Hinsichtlich der Persönlichkeit scheint er/sie &lt;bold&gt;{[VAR_TM_PERSONALITY_1]}&lt;/bold&gt;, &lt;bold&gt;{[VAR_TM_PERSONALITY_2]}&lt;/bold&gt; und &lt;bold&gt;{[VAR_TM_PERSONALITY_3]}&lt;/bold&gt; zu sein.</t>
  </si>
  <si>
    <t>En cuanto a su personalidad, parece ser un &lt;bold&gt;{[VAR_TM_PERSONALITY_1]}&lt;/bold&gt;, &lt;bold&gt; {[VAR_TM_PERSONALITY_2]}&lt;/bold&gt; y &lt;bold&gt;{[VAR_TM_PERSONALITY_3]}&lt;/bold&gt;.</t>
  </si>
  <si>
    <t>Per quanto riguarda la personalità, sembra &lt;bold&gt;{[VAR_TM_PERSONALITY_1]}&lt;/bold&gt;, &lt;bold&gt;{[VAR_TM_PERSONALITY_2]}&lt;/bold&gt; e &lt;bold&gt;{[VAR_TM_PERSONALITY_3]}&lt;/bold&gt;.</t>
  </si>
  <si>
    <t>就个性而言，该球员似乎是一个&lt;bold&gt;{[VAR_TM_PERSONALITY_1]}&lt;/bold&gt;、&lt;bold&gt;{[VAR_TM_PERSONALITY_2]}&lt;/bold&gt;且 &lt;bold&gt;{[VAR_TM_PERSONALITY_3]}&lt;/bold&gt;的人。</t>
  </si>
  <si>
    <t>Что касается его личности, он кажется &lt;bold&gt;{[VAR_TM_PERSONALITY_1]}&lt;/bold&gt;, &lt;bold&gt;{[VAR_TM_PERSONALITY_2]}&lt;/bold&gt; и &lt;bold&gt;{[VAR_TM_PERSONALITY_3]}&lt;/bold&gt;.</t>
  </si>
  <si>
    <t>Sobre a personalidade dele, ele parece ser &lt;bold&gt;{[VAR_TM_PERSONALITY_1]}&lt;/bold&gt;, &lt;bold&gt;{[VAR_TM_PERSONALITY_2]}&lt;/bold&gt; e &lt;bold&gt;{[VAR_TM_PERSONALITY_3]}&lt;/bold&gt;.</t>
  </si>
  <si>
    <t>SCOUTEVAL_DONE_PART4</t>
  </si>
  <si>
    <t>You can now find their attributes stats and all their other information on their profile.</t>
  </si>
  <si>
    <t>Vous pouvez maintenant consulter tous ses attributs et toutes ses autres informations sur son profil.</t>
  </si>
  <si>
    <t>Du kannst nun alle seine/ihre Attribute und andere Informationen in seinem/ihrem Profil finden.</t>
  </si>
  <si>
    <t>Sus estadísticas de atributos y demás información están disponibles ahora en su perfil.</t>
  </si>
  <si>
    <t>Adesso puoi trovare gli attributi e tutte le altre informazioni sul suo profilo.</t>
  </si>
  <si>
    <t>你可以通过个人资料找到其属性统计数据及所有其他信息。</t>
  </si>
  <si>
    <t>Теперь вы можете найти статистику его атрибутов и всю остальную информацию в его профиле.</t>
  </si>
  <si>
    <t>Agora você pode encontrar as estatísticas de atributos e todas as outras informações no perfil dele.</t>
  </si>
  <si>
    <t>SCOUTEVAL_DONE_SUBTITLE</t>
  </si>
  <si>
    <t>Evaluation status:</t>
  </si>
  <si>
    <t xml:space="preserve">Statut de l'évaluation : </t>
  </si>
  <si>
    <t>Bewertungsstatus:</t>
  </si>
  <si>
    <t>Estado de evaluación:</t>
  </si>
  <si>
    <t>Stato valutazione:</t>
  </si>
  <si>
    <t>评估状态：</t>
  </si>
  <si>
    <t>Статус оценки:</t>
  </si>
  <si>
    <t>Status da avaliação:</t>
  </si>
  <si>
    <t>SCOUTEVAL_HALFDONE_PART0</t>
  </si>
  <si>
    <t>{[VAR_TM_FTNAME]} Evaluation is 50% Completed</t>
  </si>
  <si>
    <t>Évaluation de {[VAR_TM_FTNAME]} terminée à 50%</t>
  </si>
  <si>
    <t>Bewertung von {[VAR_TM_FTNAME]} zu 50 % abgeschlossen</t>
  </si>
  <si>
    <t>La evaluación de {[VAR_TM_FTNAME]} está al 50 %</t>
  </si>
  <si>
    <t>Valutazione di {[VAR_TM_FTNAME]} completata al 50%</t>
  </si>
  <si>
    <t>对{[VAR_TM_FTNAME]}的评估已完成50%</t>
  </si>
  <si>
    <t>Оценка {[VAR_TM_FTNAME]} завершена на 50%</t>
  </si>
  <si>
    <t>Avaliação de {[VAR_TM_FTNAME]} 50% Concluída</t>
  </si>
  <si>
    <t>SCOUTEVAL_HALFDONE_PART1</t>
  </si>
  <si>
    <t>I have finished 50% of my evaluation of &lt;underline&gt;&lt;bold&gt;&lt;hyperlink=player&gt;{[VAR_TM_FTNAME]}&lt;/hyperlink&gt;&lt;/bold&gt;&lt;/underline&gt;.</t>
  </si>
  <si>
    <t>J'ai terminé mon évaluation à 50% de &lt;underline&gt;&lt;bold&gt;&lt;hyperlink=player&gt;{[VAR_TM_FTNAME]}&lt;/hyperlink&gt;&lt;/bold&gt;&lt;/underline&gt;.</t>
  </si>
  <si>
    <t>Ich habe meine Bewertung von &lt;underline&gt;&lt;bold&gt;&lt;hyperlink=player&gt;{[VAR_TM_FTNAME]}&lt;/hyperlink&gt;&lt;/bold&gt;&lt;/underline&gt; zu 50 % abgeschlossen.</t>
  </si>
  <si>
    <t>Voy por la mitad de mi evaluación de &lt;underline&gt;&lt;bold&gt;&lt;hyperlink=player&gt;{[VAR_TM_FTNAME]}&lt;/hyperlink&gt;&lt;/bold&gt;&lt;/underline&gt;.</t>
  </si>
  <si>
    <t>Ho completato al 50% la valutazione di &lt;underline&gt;&lt;bold&gt;&lt;hyperlink=player&gt;{[VAR_TM_FTNAME]}&lt;/hyperlink&gt;&lt;/bold&gt;&lt;/underline&gt;.</t>
  </si>
  <si>
    <t>我已完成对&lt;underline&gt;&lt;bold&gt;&lt;hyperlink=player&gt;{[VAR_TM_FTNAME]}&lt;/hyperlink&gt;&lt;/bold&gt;&lt;/underline&gt;50%的评估。</t>
  </si>
  <si>
    <t>Я закончил 50% оценки &lt;underline&gt;&lt;bold&gt;&lt;hyperlink=player&gt;{[VAR_TM_FTNAME]}&lt;/hyperlink&gt;&lt;/bold&gt;&lt;/underline&gt;.</t>
  </si>
  <si>
    <t>Terminei 50% da minha avaliação de &lt;underline&gt;&lt;bold&gt;&lt;hyperlink=player&gt;{[VAR_TM_FTNAME]}&lt;/hyperlink&gt;&lt;/bold&gt;&lt;/underline&gt;.</t>
  </si>
  <si>
    <t>SCOUTEVAL_HALFDONE_PART2</t>
  </si>
  <si>
    <t>I think this player probably has a &lt;bold&gt;{[VAR_LEVEL_QUALIFIER]} level ({[VAR_TM_LEVEL_STARS]} stars)&lt;/bold&gt; and a &lt;bold&gt;{[VAR_POTENTIAL_QUALIFIER]} potential ({[VAR_TM_POTENTIAL_STARS]} stars)&lt;/bold&gt;.</t>
  </si>
  <si>
    <t>Je pense qu'il/elle possède probablement un niveau &lt;bold&gt;{[VAR_LEVEL_QUALIFIER]} ({[VAR_TM_LEVEL_STARS]} étoiles&lt;/bold&gt;) et un potentiel &lt;bold&gt;{[VAR_POTENTIAL_QUALIFIER]} (étoiles &lt;bold&gt;{[VAR_TM_POTENTIAL_STARS]})&lt;/bold&gt;.</t>
  </si>
  <si>
    <t>Ich denke, er/sie hat wahrscheinlich eine Stufe von &lt;bold&gt;{[VAR_LEVEL_QUALIFIER]} ({[VAR_TM_LEVEL_STARS]} Sterne)&lt;/bold&gt; und ein Potential von &lt;bold&gt;{[VAR_POTENTIAL_QUALIFIER]} ({[VAR_TM_POTENTIAL_STARS]} Sterne)&lt;/bold&gt;.</t>
  </si>
  <si>
    <t>Creo que probablemente tenga un nivel &lt;bold&gt;{[VAR_LEVEL_QUALIFIER]} ({[VAR_TM_LEVEL_STARS]} estrellas)&lt;/bold&gt; y un &lt;bold&gt;potencial de {[VAR_POTENTIAL_QUALIFIER]} ({[VAR_TM_POTENTIAL_STARS]} estrellas)&lt;/bold&gt;.</t>
  </si>
  <si>
    <t>Penso che abbia un livello &lt;bold&gt;{[VAR_LEVEL_QUALIFIER]} ({[VAR_TM_LEVEL_STARS]} stelle)&lt;/bold&gt; e un potenziale &lt;bold&gt;{[VAR_POTENTIAL_QUALIFIER]} ({[VAR_TM_POTENTIAL_STARS]} stelle)&lt;/bold&gt;.</t>
  </si>
  <si>
    <t>我认为该球员可能具有&lt;bold&gt;{[VAR_LEVEL_QUALIFIER]}水平({[VAR_TM_LEVEL_STARS]}星)&lt;/bold&gt;和&lt;bold&gt;{[VAR_POTENTIAL_QUALIFIER]}潜力({[VAR_TM_POTENTIAL_STARS]}星)&lt;/bold&gt;。</t>
  </si>
  <si>
    <t>Я думаю, что этот игрок, вероятно, имеет уровень &lt;bold&gt;{[VAR_LEVEL_QUALIFIER]} ({[VAR_TM_LEVEL_STARS]} звезды)&lt;/bold&gt; и потенциал &lt;bold&gt;{[VAR_POTENTIAL_QUALIFIER]} ({[VAR_TM_POTENTIAL_STARS]} звезд)&lt;/bold&gt;.</t>
  </si>
  <si>
    <t>Acho que este jogador provavelmente tem um nível de &lt;bold&gt;{[VAR_LEVEL_QUALIFIER]} ({[VAR_TM_LEVEL_STARS]} estrelas)&lt;/bold&gt; e um potencial de &lt;bold&gt;{[VAR_POTENTIAL_QUALIFIER]} ({[VAR_TM_POTENTIAL_STARS]} estrelas)&lt;/bold&gt;.</t>
  </si>
  <si>
    <t>SCOUTEVAL_HALFDONE_PART3</t>
  </si>
  <si>
    <t>You can find an estimation of their attributes stats and all their other information on their profile.</t>
  </si>
  <si>
    <t>Vous pouvez consulter une estimation de ses attributs et toutes ses autres informations sur son profil.</t>
  </si>
  <si>
    <t>Du kannst eine Schätzung seiner/ihrer Attribute und alle anderen Informationen in seinem/ihrem Profil finden.</t>
  </si>
  <si>
    <t>Hay una estimación de sus estadísticas de atributos y demás información disponible en su perfil.</t>
  </si>
  <si>
    <t>Adesso puoi trovare una stima degli attibuti e tutte le altre informazioni sul suo profilo.</t>
  </si>
  <si>
    <t>你可以通过个人资料找到其属性统计数据的估算值及所有其他信息。</t>
  </si>
  <si>
    <t>Вы можете найти примерную статистику его атрибутов и всю остальную информацию в его профиле.</t>
  </si>
  <si>
    <t>Você pode encontrar uma estimativa das estatísticas de atributos e todas as outras informações no perfil dele.</t>
  </si>
  <si>
    <t>UPDATE_SCOUTSPOT_PART0</t>
  </si>
  <si>
    <t>You can assign your scouts to players.</t>
  </si>
  <si>
    <t>Vous pouvez attribuer vos scouts aux joueurs</t>
  </si>
  <si>
    <t>Du kannst deinen Scouts Spieler zuweisen.</t>
  </si>
  <si>
    <t>Puedes asignar ojeadores a los tenistas.</t>
  </si>
  <si>
    <t>Adesso puoi assegnare i tuoi scout ai giocatori.</t>
  </si>
  <si>
    <t>你可以指派球探评估球员。</t>
  </si>
  <si>
    <t>Вы можете назначать скаутов игрокам.</t>
  </si>
  <si>
    <t>Você pode designar seus olheiros para jogadores.</t>
  </si>
  <si>
    <t>UPDATE_SCOUTSPOT_PART1</t>
  </si>
  <si>
    <t>The following scout(s) currently have spot(s) to evaluate players:</t>
  </si>
  <si>
    <t>Le(s) scout(s) suivant(s) ont actuellement des places pour évaluer des joueurs :</t>
  </si>
  <si>
    <t>Die folgenden Scouts haben derzeit Zeit, um Spieler zu bewerten:</t>
  </si>
  <si>
    <t>Los siguientes ojeadores tienen actualmente tiempo para evaluar a los tenistas:</t>
  </si>
  <si>
    <t>Al momento i seguenti scout hanno uno o più posti liberi per effettuare valutazioni su giocatori:</t>
  </si>
  <si>
    <t>以下球探目前仍有空余名额，可以评估球员：</t>
  </si>
  <si>
    <t>Следующие скауты в настоящее время имеют места для оценки игроков:</t>
  </si>
  <si>
    <t>O(s) seguinte(s) olheiro(s) atualmente tem(têm) vaga(s) para avaliar jogadores:</t>
  </si>
  <si>
    <t>UPDATE_SCOUTSPOT_PART2</t>
  </si>
  <si>
    <t>You can assign them by looking at players or by assigning players in the waiting list to them.</t>
  </si>
  <si>
    <t>Vous pouvez les assigner en consultant des joueurs ou en leur attribuant des joueurs sur la liste d'attente.</t>
  </si>
  <si>
    <t>Du kannst dir bewertete Spieler anschauen oder den Scouts Spieler aus der Warteliste zuweisen.</t>
  </si>
  <si>
    <t>Puedes asignarlos consultando los tenistas o asignándoles tenistas en la lista de espera.</t>
  </si>
  <si>
    <t>Puoi assignarli consultando i giocatori o mettendo i giocatori nella lista di attesa.</t>
  </si>
  <si>
    <t>你可以通过球员列表分配，也可以直接从候选名单中指派。</t>
  </si>
  <si>
    <t>Вы можете назначить их, просматривая игроков или назначая им игроков из списка ожидания.</t>
  </si>
  <si>
    <t>Você pode designá-los olhando os jogadores ou designando jogadores da lista de espera para eles.</t>
  </si>
  <si>
    <t>COMMON_GO_NEXTTNMT_BTN</t>
  </si>
  <si>
    <t>Go to the next tournament</t>
  </si>
  <si>
    <t>Aller au prochain tournoi</t>
  </si>
  <si>
    <t>Zum nächsten Turnier</t>
  </si>
  <si>
    <t>Ir al próximo torneo</t>
  </si>
  <si>
    <t>Vai al prossimo torneo</t>
  </si>
  <si>
    <t>前往下一场赛事</t>
  </si>
  <si>
    <t>Перейти к следующему турниру</t>
  </si>
  <si>
    <t>Ir para o próximo torneio</t>
  </si>
  <si>
    <t>COMMON_GO_OBJECTIVES_BTN</t>
  </si>
  <si>
    <t>COMMON_GO_FINANCE_BTN</t>
  </si>
  <si>
    <t>{[UI/FINANCE]}</t>
  </si>
  <si>
    <t>{[UI/FINANCE]} финансы</t>
  </si>
  <si>
    <t>COMMON_GO_TNMTSTM_BTN</t>
  </si>
  <si>
    <t>{[VAR_TM_FTNAME]} tournaments</t>
  </si>
  <si>
    <t>Tournois de {[VAR_TM_FTNAME]}</t>
  </si>
  <si>
    <t>{[VAR_TM_FTNAME]}s Turniere</t>
  </si>
  <si>
    <t>Torneos de {[VAR_TM_FTNAME]}</t>
  </si>
  <si>
    <t>Tornei {[VAR_TM_FTNAME]}</t>
  </si>
  <si>
    <t>{[VAR_TM_FTNAME]}的赛事</t>
  </si>
  <si>
    <t>{[VAR_TM_FTNAME]} турниров</t>
  </si>
  <si>
    <t>{[VAR_TM_FTNAME]} torneios</t>
  </si>
  <si>
    <t>COMMON_GO_PLANNINGTM_BTN</t>
  </si>
  <si>
    <t>{[VAR_TM_FTNAME]} planning</t>
  </si>
  <si>
    <t>Planning de {[VAR_TM_FTNAME]}</t>
  </si>
  <si>
    <t>{[VAR_TM_FTNAME]}s Plan</t>
  </si>
  <si>
    <t>Planificación de {[VAR_TM_FTNAME]}</t>
  </si>
  <si>
    <t>Programma di {[VAR_TM_FTNAME]}</t>
  </si>
  <si>
    <t>{[VAR_TM_FTNAME]}的计划</t>
  </si>
  <si>
    <t>{[VAR_TM_FTNAME]} планирование</t>
  </si>
  <si>
    <t>{[VAR_TM_FTNAME]} planejamento</t>
  </si>
  <si>
    <t>COMMON_GO_TRAINTM_BTN</t>
  </si>
  <si>
    <t>{[VAR_TM_FTNAME]} training</t>
  </si>
  <si>
    <t>Entraînement de {[VAR_TM_FTNAME]}</t>
  </si>
  <si>
    <t>{[VAR_TM_FTNAME]}s Training</t>
  </si>
  <si>
    <t>Entrenamiento de {[VAR_TM_FTNAME]}</t>
  </si>
  <si>
    <t>Allenamento di {[VAR_TM_FTNAME]}</t>
  </si>
  <si>
    <t>{[VAR_TM_FTNAME]}的训练</t>
  </si>
  <si>
    <t>{[VAR_TM_FTNAME]} тренировки</t>
  </si>
  <si>
    <t>{[VAR_TM_FTNAME]} treinamento</t>
  </si>
  <si>
    <t>COMMON_GO_TMPROFILE_BTN</t>
  </si>
  <si>
    <t>{[VAR_TM_FTNAME]} profile</t>
  </si>
  <si>
    <t>Fiche globale de {[VAR_TM_FTNAME]}</t>
  </si>
  <si>
    <t>Profil von {[VAR_TM_FTNAME]}</t>
  </si>
  <si>
    <t>Perfil de {[VAR_TM_FTNAME]}</t>
  </si>
  <si>
    <t>Profilo di {[VAR_TM_FTNAME]}</t>
  </si>
  <si>
    <t>{[VAR_TM_FTNAME]}的资料</t>
  </si>
  <si>
    <t>{[VAR_TM_FTNAME]} профиль</t>
  </si>
  <si>
    <t>{[VAR_TM_FTNAME]} perfil</t>
  </si>
  <si>
    <t>COMMON_GO_TACTICS_BTN</t>
  </si>
  <si>
    <t>{[VAR_TM_FTNAME]} game plans</t>
  </si>
  <si>
    <t>Plans de jeu de {[VAR_TM_FTNAME]}</t>
  </si>
  <si>
    <t>{[VAR_TM_FTNAME]}s Strategien</t>
  </si>
  <si>
    <t>Planes de juego de {[VAR_TM_FTNAME]}</t>
  </si>
  <si>
    <t>Tattiche di gioco di {[VAR_TM_FTNAME]}</t>
  </si>
  <si>
    <t>{[VAR_TM_FTNAME]}的比赛策略</t>
  </si>
  <si>
    <t>{[VAR_TM_FTNAME]} игровые планы</t>
  </si>
  <si>
    <t>{[VAR_TM_FTNAME]} planos de jogo</t>
  </si>
  <si>
    <t>COMMON_GO_CONTRACTS_BTN</t>
  </si>
  <si>
    <t>{[VAR_TM_FTNAME]} contracts</t>
  </si>
  <si>
    <t>Contrats de {[VAR_TM_FTNAME]}</t>
  </si>
  <si>
    <t>Verträge von {[VAR_TM_FTNAME]}</t>
  </si>
  <si>
    <t>Contratos de {[VAR_TM_FTNAME]}</t>
  </si>
  <si>
    <t>Contratti di {[VAR_TM_FTNAME]}</t>
  </si>
  <si>
    <t>{[VAR_TM_FTNAME]}的合同</t>
  </si>
  <si>
    <t>{[VAR_TM_FTNAME]} контракты</t>
  </si>
  <si>
    <t>{[VAR_TM_FTNAME]} contratos</t>
  </si>
  <si>
    <t>COMMON_GO_STATS_BTN</t>
  </si>
  <si>
    <t>{[VAR_TM_FTNAME]} statistics</t>
  </si>
  <si>
    <t>Statistiques de {[VAR_TM_FTNAME]}</t>
  </si>
  <si>
    <t>Statistiken von {[VAR_TM_FTNAME]}</t>
  </si>
  <si>
    <t>Estadísticas de {[VAR_TM_FTNAME]}</t>
  </si>
  <si>
    <t>Statistiche di {[VAR_TM_FTNAME]}</t>
  </si>
  <si>
    <t>{[VAR_TM_FTNAME]}的数据统计</t>
  </si>
  <si>
    <t>{[VAR_TM_FTNAME]} статистика</t>
  </si>
  <si>
    <t>{[VAR_TM_FTNAME]} estatísticas</t>
  </si>
  <si>
    <t>COMMON_GO_STAFFPROFILE_BTN</t>
  </si>
  <si>
    <t>{[VAR_STAFF_FTNAME]} profile</t>
  </si>
  <si>
    <t>Profil de {[VAR_STAFF_FTNAME]}</t>
  </si>
  <si>
    <t>Profil von{[VAR_STAFF_FTNAME]}</t>
  </si>
  <si>
    <t>Perfil de {[VAR_STAFF_FTNAME]}</t>
  </si>
  <si>
    <t>Profilo di {[VAR_STAFF_FTNAME]}</t>
  </si>
  <si>
    <t>{[VAR_STAFF_FTNAME]}的资料</t>
  </si>
  <si>
    <t>{[VAR_STAFF_FTNAME]} профиль</t>
  </si>
  <si>
    <t>{[VAR_STAFF_FTNAME]} perfil</t>
  </si>
  <si>
    <t>COMMON_GO_STAFFLIST_BTN</t>
  </si>
  <si>
    <t>Staffs de l'académie</t>
  </si>
  <si>
    <t>学院员工</t>
  </si>
  <si>
    <t>Equipe da academia</t>
  </si>
  <si>
    <t>COMMON_GO_ASSIGNMENTS_BTN</t>
  </si>
  <si>
    <t>分配</t>
  </si>
  <si>
    <t>Задания</t>
  </si>
  <si>
    <t>Tarefas</t>
  </si>
  <si>
    <t>COMMON_GO_PLAYERSEARCH_BTN</t>
  </si>
  <si>
    <t>Search players</t>
  </si>
  <si>
    <t>Recherche de joueurs</t>
  </si>
  <si>
    <t>Ricerca di giocatori</t>
  </si>
  <si>
    <t>Pesquisar jogadores</t>
  </si>
  <si>
    <t>COMMON_GO_STAFFSEARCH_BTN</t>
  </si>
  <si>
    <t>Search staff</t>
  </si>
  <si>
    <t>Recherche de staffs</t>
  </si>
  <si>
    <t>Nach Mitarbeitern suchen</t>
  </si>
  <si>
    <t>Buscar personal</t>
  </si>
  <si>
    <t>Ricerca di staff</t>
  </si>
  <si>
    <t>搜索员工</t>
  </si>
  <si>
    <t>Поиск персонала</t>
  </si>
  <si>
    <t>Pesquisar equipe</t>
  </si>
  <si>
    <t>COMMON_GO_ACADEMIESSEARCH_BTN</t>
  </si>
  <si>
    <t>Akademien</t>
  </si>
  <si>
    <t>Accademie</t>
  </si>
  <si>
    <t>各大学院</t>
  </si>
  <si>
    <t>COMMON_GO_EVALUATIONS_BTN</t>
  </si>
  <si>
    <t xml:space="preserve">Evaluations </t>
  </si>
  <si>
    <t>COMMON_GO_RECORDS_BTN</t>
  </si>
  <si>
    <t>记录</t>
  </si>
  <si>
    <t>COMMON_GO_REPORTS_BTN</t>
  </si>
  <si>
    <t>{[VAR_TM_FTNAME]} reports</t>
  </si>
  <si>
    <t>Rapports {[VAR_TM_FTNAME]}</t>
  </si>
  <si>
    <t>Berichte von {[VAR_TM_FTNAME]}</t>
  </si>
  <si>
    <t>Informes de {[VAR_TM_FTNAME]}</t>
  </si>
  <si>
    <t>Resoconti {[VAR_TM_FTNAME]}</t>
  </si>
  <si>
    <t>{[VAR_TM_FTNAME]}的报告</t>
  </si>
  <si>
    <t>{[VAR_TM_FTNAME]} отчеты</t>
  </si>
  <si>
    <t>{[VAR_TM_FTNAME]} relatórios</t>
  </si>
  <si>
    <t>COMMON_GO_RESULTSRANK_BTN</t>
  </si>
  <si>
    <t>{[VAR_TM_FTNAME]} Results/Rank</t>
  </si>
  <si>
    <t>Résultats / class {[VAR_TM_FTNAME]}</t>
  </si>
  <si>
    <t>Ergebnisse /Rang von {[VAR_TM_FTNAME]}</t>
  </si>
  <si>
    <t>Resultados/Clasificación de {[VAR_TM_FTNAME]}</t>
  </si>
  <si>
    <t>Risultati/pos {[VAR_TM_FTNAME]}</t>
  </si>
  <si>
    <t>{[VAR_TM_FTNAME]}的赛果/排名</t>
  </si>
  <si>
    <t>{[VAR_TM_FTNAME]} Результаты/Рейтинг</t>
  </si>
  <si>
    <t>{[VAR_TM_FTNAME]} Resultados/Ranking</t>
  </si>
  <si>
    <t>HAZARD_NIGHTPARTY_PART0</t>
  </si>
  <si>
    <t>{[VAR_TM_FTNAME]} seen at a nightclub last night.</t>
  </si>
  <si>
    <t>{[VAR_TM_FTNAME]} wurde letzten Abend in einem Nachtclub gesehen.</t>
  </si>
  <si>
    <t>Anoche vieron a {[VAR_TM_FTNAME]} en una discoteca.</t>
  </si>
  <si>
    <t>{[VAR_TM_FTNAME]} visto/a ieri sera in discoteca</t>
  </si>
  <si>
    <t>昨晚有人在夜总会看到{[VAR_TM_FTNAME]}。</t>
  </si>
  <si>
    <t>{[VAR_TM_FTNAME]} видели в ночном клубе прошлой ночью.</t>
  </si>
  <si>
    <t>{[VAR_TM_FTNAME]} visto em uma boate ontem à noite.</t>
  </si>
  <si>
    <t>HAZARD_NIGHTPARTY_PART0_1</t>
  </si>
  <si>
    <t>{[VAR_TM_FTNAME]} vu(e) hier soir dans une boite de nuit</t>
  </si>
  <si>
    <t>HAZARD_NIGHTPARTY_PART0_2</t>
  </si>
  <si>
    <t>{[VAR_TM_FTNAME]} aperçu(e) tard dans la nuit dans un club</t>
  </si>
  <si>
    <t>HAZARD_NIGHTPARTY_PART0_3</t>
  </si>
  <si>
    <t>{[VAR_TM_FTNAME]} vu(e) hier soir en train de faire la fête</t>
  </si>
  <si>
    <t>HAZARD_NIGHTPARTY_PART1</t>
  </si>
  <si>
    <t>&lt;underline&gt;&lt;bold&gt;&lt;hyperlink=player&gt;{[VAR_TM_FTNAME]}&lt;/hyperlink&gt;&lt;/bold&gt;&lt;/underline&gt; didn't spend the night at home last night. They were seen at the door of a nightclub, quite drunk.</t>
  </si>
  <si>
    <t>&lt;underline&gt;&lt;bold&gt;&lt;hyperlink=player&gt;{[VAR_TM_FTNAME]}&lt;/hyperlink&gt;&lt;/bold&gt;&lt;/underline&gt; hat letzte Nacht nicht zu Hause übernachtet. Die Leute sahen ihn/sie ziemlich betrunken aus einem Nachtclub kommen.</t>
  </si>
  <si>
    <t>&lt;underline&gt;&lt;bold&gt;&lt;hyperlink=player&gt;{[VAR_TM_FTNAME]}&lt;/hyperlink&gt;&lt;/bold&gt;&lt;/underline&gt; no pasó la noche en casa. Estaba en la puerta de una discoteca; había bebido bastante.</t>
  </si>
  <si>
    <t>&lt;underline&gt;&lt;bold&gt;&lt;hyperlink=player&gt;{[VAR_TM_FTNAME]}&lt;/hyperlink&gt;&lt;/bold&gt;&lt;/underline&gt; non ha dormito a casa ieri notte. Avvistato/a fuori da un locale, piuttosto ubriaco/a.</t>
  </si>
  <si>
    <t>&lt;underline&gt;&lt;bold&gt;&lt;hyperlink=player&gt;{[VAR_TM_FTNAME]}&lt;/hyperlink&gt;&lt;/bold&gt;&lt;/underline&gt;昨晚并未在家过夜。有人看到他在夜总会门口，醉意颇浓。</t>
  </si>
  <si>
    <t>&lt;underline&gt;&lt;bold&gt;&lt;hyperlink=player&gt;{[VAR_TM_FTNAME]}&lt;/hyperlink&gt;&lt;/bold&gt;&lt;/underline&gt; не провели ночь дома. Их видели у входа в ночной клуб, сильно пьяными.</t>
  </si>
  <si>
    <t>&lt;underline&gt;&lt;bold&gt;&lt;hyperlink=player&gt;{[VAR_TM_FTNAME]}&lt;/hyperlink&gt;&lt;/bold&gt;&lt;/underline&gt; não passou a noite em casa. Foi visto na porta de uma boate, bastante embriagado.</t>
  </si>
  <si>
    <t>HAZARD_NIGHTPARTY_PART1_1</t>
  </si>
  <si>
    <t>&lt;underline&gt;&lt;bold&gt;&lt;hyperlink=player&gt;{[VAR_TM_FTNAME]}&lt;/hyperlink&gt;&lt;/bold&gt;&lt;/underline&gt; n'a pas passé la nuit chez lui/elle hier soir. Les gens l'ont vu à la sortie d'une boîte de nuit, assez ivre.</t>
  </si>
  <si>
    <t>HAZARD_NIGHTPARTY_PART1_2</t>
  </si>
  <si>
    <t>&lt;underline&gt;&lt;bold&gt;&lt;hyperlink=player&gt;{[VAR_TM_FTNAME]}&lt;/hyperlink&gt;&lt;/bold&gt;&lt;/underline&gt; n’est pas rentré(e) chez lui/elle après avoir été aperçu(e) ivre à la sortie d’une boîte de nuit.</t>
  </si>
  <si>
    <t>HAZARD_NIGHTPARTY_PART1_3</t>
  </si>
  <si>
    <t>Hier soir, &lt;underline&gt;&lt;bold&gt;&lt;hyperlink=player&gt;{[VAR_TM_FTNAME]}&lt;/hyperlink&gt;&lt;/bold&gt;&lt;/underline&gt; n’est pas rentré(e) chez lui/elle ; des témoins l’ont vu sortir ivre d’un club.</t>
  </si>
  <si>
    <t>HAZARD_NIGHTPARTY_PART2</t>
  </si>
  <si>
    <t>Unsurprisingly, they weren't feeling their best this morning when they arrived to the academy due to lack of sleep and the hangover.</t>
  </si>
  <si>
    <t>Es überrascht nicht, dass er/sie sich heute Morgen nicht wohl fühlte, als er/sie an der Akademie ankam. Grund dafür sind sicher der Schlafmangel und Kater.</t>
  </si>
  <si>
    <t>Como era de esperar, no se sentía bien cuando llegó a la escuela esta mañana por la falta de sueño y la resaca.</t>
  </si>
  <si>
    <t>Non stupisce se stamattiva non era al meglio arrivando all'accademia dopo la notte insonne e i postumi della sbornia.</t>
  </si>
  <si>
    <t>不出所料，由于熬夜和宿醉，他今天早上来到学院时状态不佳。</t>
  </si>
  <si>
    <t>Неудивительно, что сегодня утром они неважно себя чувствовали, когда прибыли в академию, из-за недосыпа и похмелья.</t>
  </si>
  <si>
    <t>Sem surpresas, não se sentiu muito bem esta manhã ao chegar à academia devido à falta de sono e à ressaca.</t>
  </si>
  <si>
    <t>HAZARD_NIGHTPARTY_PART2_1</t>
  </si>
  <si>
    <t>Sans surprise, il/elle ne se sentait pas bien ce matin en arrivant à l'académie, par manque de sommeil et à cause de la gueule de bois.</t>
  </si>
  <si>
    <t>HAZARD_NIGHTPARTY_PART2_2</t>
  </si>
  <si>
    <t>Comme on pouvait s’y attendre, il/elle ne se sentait pas bien ce matin, visiblement marqué(e) par le manque de sommeil et l’excès d’alcool.</t>
  </si>
  <si>
    <t>HAZARD_NIGHTPARTY_PART2_3</t>
  </si>
  <si>
    <t>Il/elle est arrivé(e) ce matin à l’académie en mauvaise forme, faute de sommeil et certainement à cause d’une gueule de bois.</t>
  </si>
  <si>
    <t>HAZARD_NEWCHILDREN_PART0</t>
  </si>
  <si>
    <t>I have great news to share!</t>
  </si>
  <si>
    <t>Ich habe tolle Neuigkeiten!</t>
  </si>
  <si>
    <t>¡Tengo buenas noticias que anunciar!</t>
  </si>
  <si>
    <t>Ho una notizia fantastica da dare!</t>
  </si>
  <si>
    <t>我有个好消息要分享！</t>
  </si>
  <si>
    <t>У меня отличные новости!</t>
  </si>
  <si>
    <t>Tenho ótimas notícias para compartilhar!</t>
  </si>
  <si>
    <t>HAZARD_NEWCHILDREN_PART0_1</t>
  </si>
  <si>
    <t>J'ai une grande nouvelle à vous annoncer</t>
  </si>
  <si>
    <t>HAZARD_NEWCHILDREN_PART0_2</t>
  </si>
  <si>
    <t>Je souhaite vous faire part d’une grande nouvelle</t>
  </si>
  <si>
    <t>HAZARD_NEWCHILDREN_PART0_3</t>
  </si>
  <si>
    <t>Une grande nouvelle à vous partager !</t>
  </si>
  <si>
    <t>HAZARD_NEWCHILDREN_PART1</t>
  </si>
  <si>
    <t>I just wanted to share my happiness with you! I am now the parent of a new child!
It was an exhausting night but everything went well. 
Now, because tennis never ends, I have to get back to the court.</t>
  </si>
  <si>
    <t>Ich möchte mein Glück mit Ihnen teilen: Ich habe jetzt ein Kind!
Es war eine anstrengende Nacht, aber alles lief gut. 
Da ich nie aufhören werde, das Tennis zu lieben, muss ich unbedingt wieder zurück auf den Platz.</t>
  </si>
  <si>
    <t>¡Solo quería compartir mi alegría con vosotros! ¡Acabo de tener un hijo!
Ha sido una noche agotadora, pero todo ha salido bien. 
Ahora, como el tenis siempre está ahí, tengo que volver al campo.</t>
  </si>
  <si>
    <t>Vorrei condividere con voi la mia felicità! È nato il mio splendido bambino! È stata una nottata estenuante ma è andato tutto bene. Siccome il tennis non si ferma mai, tornerò presto in campo.</t>
  </si>
  <si>
    <t>我只是想和你分享我的喜悦！我刚刚当上爸爸了！
 虽然昨晚很疲惫，但一切都很顺利。
 当然，网球是我毕身的事业，我得回到球场上了。</t>
  </si>
  <si>
    <t>Я просто хотел поделиться с вами своей радостью! Теперь я родитель нового ребенка!
 Это была изнурительная ночь, но все прошло хорошо.
 Теперь, поскольку теннис никогда не заканчивается, мне нужно вернуться на корт.</t>
  </si>
  <si>
    <t>Eu só queria compartilhar minha felicidade com você! Agora sou pai/mãe de um novo filho!
 Foi uma noite exaustiva, mas tudo correu bem.
 Agora, como o tênis nunca acaba, tenho que voltar para a quadra.</t>
  </si>
  <si>
    <t>HAZARD_NEWCHILDREN_PART1_1</t>
  </si>
  <si>
    <t>Je voulais juste partager avec vous mon bonheur : Je suis maintenant parent d'un nouvel enfant!
Ce fut une nuit épuisante, mais tout s'est bien passé. 
Maintenant, comme le tennis ne se termine jamais, je retourne sur le terrain.</t>
  </si>
  <si>
    <t>HAZARD_NEWCHILDREN_PART1_2</t>
  </si>
  <si>
    <t>C’est avec beaucoup d’émotion que je vous annonce la naissance de mon enfant.
La nuit fut intense, mais tout va bien.
Et malgré le manque de sommeil, la passion m’appelle déjà : retour au court !</t>
  </si>
  <si>
    <t>HAZARD_NEWCHILDREN_PART1_3</t>
  </si>
  <si>
    <t>Je suis ravi d’annoncer que je suis désormais papa !
La nuit fut longue, mais tout s’est déroulé parfaitement.
Maintenant, repos… ah non, pardon : retour sur le court !</t>
  </si>
  <si>
    <t>HAZARD_JUSTICEISSUE_PART0</t>
  </si>
  <si>
    <t>{[VAR_TM_FTNAME]} owes a fortune to tax authorities.</t>
  </si>
  <si>
    <t>{[VAR_TM_FTNAME]} schuldet dem Finanzamt viel Geld.</t>
  </si>
  <si>
    <t>{[VAR_TM_FTNAME]} debe una fortuna a Hacienda.</t>
  </si>
  <si>
    <t>{[VAR_TM_FTNAME]} deve molti soldi al fisco.</t>
  </si>
  <si>
    <t>{[VAR_TM_FTNAME]}欠下了一大笔税款。</t>
  </si>
  <si>
    <t>{[VAR_TM_FTNAME]} задолжал огромную сумму налоговым органам.</t>
  </si>
  <si>
    <t>{[VAR_TM_FTNAME]} deve uma fortuna às autoridades fiscais.</t>
  </si>
  <si>
    <t>HAZARD_JUSTICEISSUE_PART0_1</t>
  </si>
  <si>
    <t>{[VAR_TM_FTNAME]} doit une fortune au fisc</t>
  </si>
  <si>
    <t>HAZARD_JUSTICEISSUE_PART0_2</t>
  </si>
  <si>
    <t>{[VAR_TM_FTNAME]} fait face à une lourde dette fiscale</t>
  </si>
  <si>
    <t>HAZARD_JUSTICEISSUE_PART0_3</t>
  </si>
  <si>
    <t>{[VAR_TM_FTNAME]} doit une somme considérable aux services fiscaux</t>
  </si>
  <si>
    <t>HAZARD_JUSTICEISSUE_PART1</t>
  </si>
  <si>
    <t>You may have seen it in the newspapers, our player &lt;underline&gt;&lt;bold&gt;&lt;hyperlink=player&gt;{[VAR_TM_FTNAME]}&lt;/hyperlink&gt;&lt;/bold&gt;&lt;/underline&gt; was reported by the tax authorities as an “evader".</t>
  </si>
  <si>
    <t>Sie haben es vielleicht schon in den Zeitungen gelesen, &lt;underline&gt;&lt;bold&gt;&lt;hyperlink=player&gt;{[VAR_TM_FTNAME]}&lt;/hyperlink&gt;&lt;/bold&gt;&lt;/underline&gt; wurde von den Steuerbehörden als „Steuersünder" bewertet.</t>
  </si>
  <si>
    <t>Puede que lo hayáis visto en los periódicos: Hacienda acusa a &lt;underline&gt;&lt;bold&gt;&lt;hyperlink=player&gt;{[VAR_TM_FTNAME]}&lt;/hyperlink&gt;&lt;/bold&gt;&lt;/underline&gt; de evasión fiscal.</t>
  </si>
  <si>
    <t>L'avrai visto sul giornale, &lt;underline&gt;&lt;bold&gt;&lt;hyperlink=player&gt;{[VAR_TM_FTNAME]}&lt;/hyperlink&gt;&lt;/bold&gt;&lt;/underline&gt; ha subito una denuncia per evasione fiscale.</t>
  </si>
  <si>
    <t>你可能已经在新闻上看到，我们的球员&lt;underline&gt;&lt;bold&gt;&lt;hyperlink=player&gt;{[VAR_TM_FTNAME]}&lt;/hyperlink&gt;&lt;/bold&gt;&lt;/underline&gt;被税务局通报为“逃税人员”。</t>
  </si>
  <si>
    <t>Вы, возможно, видели в газетах, что нашего игрока &lt;underline&gt;&lt;bold&gt;&lt;hyperlink=player&gt;{[VAR_TM_FTNAME]}&lt;/hyperlink&gt;&lt;/bold&gt;&lt;/underline&gt; налоговые органы обвинили в «уклонении от уплаты налогов».</t>
  </si>
  <si>
    <t>Você deve ter visto nos jornais, nosso jogador &lt;underline&gt;&lt;bold&gt;&lt;hyperlink=player&gt;{[VAR_TM_FTNAME]}&lt;/hyperlink&gt;&lt;/bold&gt;&lt;/underline&gt; foi denunciado pelas autoridades fiscais como um "sonegador".</t>
  </si>
  <si>
    <t>HAZARD_JUSTICEISSUE_PART1_1</t>
  </si>
  <si>
    <t>Vous l'avez peut-être vu dans les journaux, &lt;underline&gt;&lt;bold&gt;&lt;hyperlink=player&gt;{[VAR_TM_FTNAME]}&lt;/hyperlink&gt;&lt;/bold&gt;&lt;/underline&gt; a été signalé par les autorités fiscales comme "mauvais payeur".</t>
  </si>
  <si>
    <t>HAZARD_JUSTICEISSUE_PART1_2</t>
  </si>
  <si>
    <t>Les médias en ont parlé : &lt;underline&gt;&lt;bold&gt;&lt;hyperlink=player&gt;{[VAR_TM_FTNAME]}&lt;/hyperlink&gt;&lt;/bold&gt;&lt;/underline&gt; a été signalé(e) comme “mauvais payeur” par l’administration fiscale.</t>
  </si>
  <si>
    <t>HAZARD_JUSTICEISSUE_PART1_3</t>
  </si>
  <si>
    <t>Une information relayée par les médias indique que &lt;underline&gt;&lt;bold&gt;&lt;hyperlink=player&gt;{[VAR_TM_FTNAME]}&lt;/hyperlink&gt;&lt;/bold&gt;&lt;/underline&gt; figure dans la liste des “mauvais payeurs”.</t>
  </si>
  <si>
    <t>HAZARD_JUSTICEISSUE_PART2</t>
  </si>
  <si>
    <t>Obviously, &lt;underline&gt;&lt;bold&gt;&lt;hyperlink=player&gt;{[VAR_TM_FTNAME]}&lt;/hyperlink&gt;&lt;/bold&gt;&lt;/underline&gt; would have rathered to keep this under wraps. But on the positive side, this event gives them more visibility.</t>
  </si>
  <si>
    <t>Natürlich hätte &lt;underline&gt;&lt;bold&gt;&lt;hyperlink=player&gt;{[VAR_TM_FTNAME]}&lt;/hyperlink&gt;&lt;/bold&gt;&lt;/underline&gt; es vorgezogen, diese negativen Nachrichten zu vermeiden. Positiv daran ist, dass dieses Ereignis ihr mehr Präsenz verschafft.</t>
  </si>
  <si>
    <t>Obviamente, &lt;underline&gt;&lt;bold&gt;&lt;hyperlink=player&gt;{[VAR_TM_FTNAME]}&lt;/hyperlink&gt;&lt;/bold&gt;&lt;/underline&gt; hubiera preferido mantener esto en secreto. Por lo menos, le da más visibilidad.</t>
  </si>
  <si>
    <t>Ovviamente, &lt;underline&gt;&lt;bold&gt;&lt;hyperlink=player&gt;{[VAR_TM_FTNAME]}&lt;/hyperlink&gt;&lt;/bold&gt;&lt;/underline&gt; avrebbe voluto tenere nascosta la facenda, ma d'altra parta otterrà anche visibilità.</t>
  </si>
  <si>
    <t>显然，&lt;underline&gt;&lt;bold&gt;&lt;hyperlink=player&gt;{[VAR_TM_FTNAME]}&lt;/hyperlink&gt;&lt;/bold&gt;&lt;/underline&gt;本想隐瞒此事，但从积极的角度看，这反而让他获得了更多曝光。</t>
  </si>
  <si>
    <t>Очевидно, &lt;underline&gt;&lt;bold&gt;&lt;hyperlink=player&gt;{[VAR_TM_FTNAME]}&lt;/hyperlink&gt;&lt;/bold&gt;&lt;/underline&gt; предпочли бы держать это в тайне. Но, с другой стороны, это событие привлекает к ним больше внимания.</t>
  </si>
  <si>
    <t>Obviamente, &lt;underline&gt;&lt;bold&gt;&lt;hyperlink=player&gt;{[VAR_TM_FTNAME]}&lt;/hyperlink&gt;&lt;/bold&gt;&lt;/underline&gt; preferiria manter isso em segredo. Mas, pelo lado positivo, este evento lhes dá mais visibilidade.</t>
  </si>
  <si>
    <t>HAZARD_JUSTICEISSUE_PART2_1</t>
  </si>
  <si>
    <t>De toute évidence, &lt;underline&gt;&lt;bold&gt;&lt;hyperlink=player&gt;{[VAR_TM_FTNAME]}&lt;/hyperlink&gt;&lt;/bold&gt;&lt;/underline&gt; aurait préféré ne pas subir ce bad buzz. Mais le bon coté des choses, c'est que cet événement lui donne plus de visibilité.</t>
  </si>
  <si>
    <t>HAZARD_JUSTICEISSUE_PART2_2</t>
  </si>
  <si>
    <t>Il est clair que &lt;underline&gt;&lt;bold&gt;&lt;hyperlink=player&gt;{[VAR_TM_FTNAME]}&lt;/hyperlink&gt;&lt;/bold&gt;&lt;/underline&gt; se serait bien passé(e) de ce bad buzz, mais cet épisode lui apporte malgré tout de la visibilité.</t>
  </si>
  <si>
    <t>HAZARD_JUSTICEISSUE_PART2_3</t>
  </si>
  <si>
    <t>Ce n’est pas vraiment le buzz rêvé pour &lt;underline&gt;&lt;bold&gt;&lt;hyperlink=player&gt;{[VAR_TM_FTNAME]}&lt;/hyperlink&gt;&lt;/bold&gt;&lt;/underline&gt;… mais au moins, on parle de lui/elle.</t>
  </si>
  <si>
    <t>HAZARD_PLAYERTIRED_PART0</t>
  </si>
  <si>
    <t>I’m tired.</t>
  </si>
  <si>
    <t>Ich bin müde.</t>
  </si>
  <si>
    <t>¡Qué cansancio!</t>
  </si>
  <si>
    <t>Momento di stanchezza.</t>
  </si>
  <si>
    <t>我累了。</t>
  </si>
  <si>
    <t>Я устал.</t>
  </si>
  <si>
    <t>Estou cansado.</t>
  </si>
  <si>
    <t>HAZARD_PLAYERTIRED_PART0_1</t>
  </si>
  <si>
    <t xml:space="preserve">Je suis fatigué </t>
  </si>
  <si>
    <t>HAZARD_PLAYERTIRED_PART0_2</t>
  </si>
  <si>
    <t>Je me sens épuisé</t>
  </si>
  <si>
    <t>HAZARD_PLAYERTIRED_PART0_3</t>
  </si>
  <si>
    <t>Je suis complètement rincé</t>
  </si>
  <si>
    <t>HAZARD_PLAYERTIRED_PART1</t>
  </si>
  <si>
    <t>I'm quite exhausted lately, and i'm afraid to get injured if I continue to play and train.</t>
  </si>
  <si>
    <t>Ich war in letzter Zeit ziemlich müde und fürchte, dass ich mich verletze, wenn ich weiter spiele und trainiere.</t>
  </si>
  <si>
    <t>Últimamente el agotamiento hace mella en mí y me da miedo lesionarme si sigo jugando y entrenando.</t>
  </si>
  <si>
    <t>Ultimamente mi sento uno straccio, ho paura di infortunarmi se continuo a allenarmi e a giocare.</t>
  </si>
  <si>
    <t>我最近感到非常疲惫，担心继续打球和训练可能会导致受伤。</t>
  </si>
  <si>
    <t>В последнее время я очень вымотан и боюсь получить травму, если продолжу играть и тренироваться.</t>
  </si>
  <si>
    <t>Estou bastante exausto ultimamente e tenho medo de me machucar se continuar jogando e treinando.</t>
  </si>
  <si>
    <t>HAZARD_PLAYERTIRED_PART1_1</t>
  </si>
  <si>
    <t>Je suis assez épuisé ces derniers temps, et j'ai peur de me blesser si je continue à jouer et à m'entraîner.</t>
  </si>
  <si>
    <t>HAZARD_PLAYERTIRED_PART1_2</t>
  </si>
  <si>
    <t>L’épuisement commence à se faire sentir, j’ai peur d’en arriver à la blessure si je poursuis à ce rythme.</t>
  </si>
  <si>
    <t>HAZARD_PLAYERTIRED_PART1_3</t>
  </si>
  <si>
    <t>J’ai accumulé beaucoup de fatigue, et je redoute une blessure si je continue à force.</t>
  </si>
  <si>
    <t>HAZARD_PLAYERTIRED_PART2</t>
  </si>
  <si>
    <t>Could you give me few days to recover?</t>
  </si>
  <si>
    <t>Können Sie mir bitte ein paar Tage frei geben, damit ich mich erholen kann?</t>
  </si>
  <si>
    <t>¿Podrías darme unos días para recuperarme?</t>
  </si>
  <si>
    <t>Potresti concedermi qualche giorno per recuperare?</t>
  </si>
  <si>
    <t>能否给我几天时间恢复一下？</t>
  </si>
  <si>
    <t>Не могли бы вы дать мне несколько дней на восстановление?</t>
  </si>
  <si>
    <t>Você poderia me dar alguns dias para me recuperar?</t>
  </si>
  <si>
    <t>HAZARD_PLAYERTIRED_PART2_1</t>
  </si>
  <si>
    <t>Pourriez-vous me donner quelques jours de repos pour me remettre sur pied ?</t>
  </si>
  <si>
    <t>HAZARD_PLAYERTIRED_PART2_2</t>
  </si>
  <si>
    <t>Puis-je bénéficier de quelques jours de récupération ?</t>
  </si>
  <si>
    <t>HAZARD_PLAYERTIRED_PART2_3</t>
  </si>
  <si>
    <t>Pourriez-vous me laisser souffler quelques jours pour retrouver la forme ?</t>
  </si>
  <si>
    <t>HAZARD_PLAYERTIRED_PART3</t>
  </si>
  <si>
    <t>Thanks in advance coach.</t>
  </si>
  <si>
    <t>Danke im Voraus, Coach.</t>
  </si>
  <si>
    <t>Gracias de antemano, entrenador.</t>
  </si>
  <si>
    <t>Grazie in anticipo, coach.</t>
  </si>
  <si>
    <t>提前感谢您，教练。</t>
  </si>
  <si>
    <t>Заранее спасибо, тренер.</t>
  </si>
  <si>
    <t>Agradeço desde já, técnico.</t>
  </si>
  <si>
    <t>HAZARD_PLAYERTIRED_PART3_1</t>
  </si>
  <si>
    <t>Merci d'avance, coach.</t>
  </si>
  <si>
    <t>HAZARD_PLAYERTIRED_PART3_2</t>
  </si>
  <si>
    <t>Merci pour votre compréhension, coach.</t>
  </si>
  <si>
    <t>HAZARD_PLAYERTIRED_PART3_3</t>
  </si>
  <si>
    <t>Merci pour votre écoute, coach.</t>
  </si>
  <si>
    <t>HAZARD_PLAYERMORAL0_PART0</t>
  </si>
  <si>
    <t>{[VAR_TM_FTNAME]}’s morale is at the rock bottom.</t>
  </si>
  <si>
    <t>{[VAR_RANDOM_1_4]}</t>
  </si>
  <si>
    <t>Die Motivation von {[VAR_TM_FTNAME]} ist so niedrig wie nie.</t>
  </si>
  <si>
    <t>La moral de {[VAR_TM_FTNAME]} está por los suelos.</t>
  </si>
  <si>
    <t>Il morale {[VAR_TM_FTNAME]} è sotto le scarpe.</t>
  </si>
  <si>
    <t>{[VAR_TM_FTNAME]}的士气极度低落。</t>
  </si>
  <si>
    <t>Моральный дух {[VAR_TM_FTNAME]} на нуле.</t>
  </si>
  <si>
    <t>O moral de {[VAR_TM_FTNAME]} está no fundo do poço.</t>
  </si>
  <si>
    <t>HAZARD_PLAYERMORAL0_PART0_1</t>
  </si>
  <si>
    <t>Le moral de {[VAR_TM_FTNAME]} est au plus bas</t>
  </si>
  <si>
    <t>HAZARD_PLAYERMORAL0_PART0_2</t>
  </si>
  <si>
    <t>Moral dans les chaussettes pour {[VAR_TM_FTNAME]}</t>
  </si>
  <si>
    <t>HAZARD_PLAYERMORAL0_PART0_3</t>
  </si>
  <si>
    <t>{[VAR_TM_FTNAME]} n'est pas bien moralement</t>
  </si>
  <si>
    <t>HAZARD_PLAYERMORAL0_PART0_4</t>
  </si>
  <si>
    <t>C'est moralement compliqué pour {[VAR_TM_FTNAME]}</t>
  </si>
  <si>
    <t>HAZARD_PLAYERMORAL0_PART1</t>
  </si>
  <si>
    <t>I'm concerned about our player &lt;underline&gt;&lt;bold&gt;&lt;hyperlink=player&gt;{[VAR_TM_FTNAME]}&lt;/hyperlink&gt;&lt;/bold&gt;&lt;/underline&gt;. They seems really sad lately.</t>
  </si>
  <si>
    <t>Ich mache mir Sorgen um &lt;underline&gt;&lt;bold&gt;&lt;hyperlink=player&gt;{[VAR_TM_FTNAME]}&lt;/hyperlink&gt;&lt;/bold&gt;&lt;/underline&gt;. Er/Sie schien in letzter Zeit recht traurig zu sein.</t>
  </si>
  <si>
    <t>Me preocupa &lt;underline&gt;&lt;bold&gt;&lt;hyperlink=player&gt;{[VAR_TM_FTNAME]}&lt;/hyperlink&gt;&lt;/bold&gt;&lt;/underline&gt;. Últimamente parece muy triste.</t>
  </si>
  <si>
    <t>&lt;underline&gt;&lt;bold&gt;&lt;hyperlink=player&gt;{[VAR_TM_FTNAME]}&lt;/hyperlink&gt;&lt;/bold&gt;&lt;/underline&gt; mi preoccupa. Ultimamente sembra molto triste.</t>
  </si>
  <si>
    <t>我很担心我们的球员&lt;underline&gt;&lt;bold&gt;&lt;hyperlink=player&gt;{[VAR_TM_FTNAME]}&lt;/hyperlink&gt;&lt;/bold&gt;&lt;/underline&gt;。此人最近看起来非常消沉。</t>
  </si>
  <si>
    <t>Я беспокоюсь о нашем игроке &lt;underline&gt;&lt;bold&gt;&lt;hyperlink=player&gt;{[VAR_TM_FTNAME]}&lt;/hyperlink&gt;&lt;/bold&gt;&lt;/underline&gt;. В последнее время он выглядит очень подавленным.</t>
  </si>
  <si>
    <t>Estou preocupado com nosso jogador &lt;underline&gt;&lt;bold&gt;&lt;hyperlink=player&gt;{[VAR_TM_FTNAME]}&lt;/hyperlink&gt;&lt;/bold&gt;&lt;/underline&gt;. Ele(a) parece muito triste ultimamente.</t>
  </si>
  <si>
    <t>HAZARD_PLAYERMORAL0_PART1_1</t>
  </si>
  <si>
    <t>Je suis inquiet pour &lt;underline&gt;&lt;bold&gt;&lt;hyperlink=player&gt;{[VAR_TM_FTNAME]}&lt;/hyperlink&gt;&lt;/bold&gt;&lt;/underline&gt;. Il/elle ne semble pas dans son assiette ces derniers temps.</t>
  </si>
  <si>
    <t>HAZARD_PLAYERMORAL0_PART1_2</t>
  </si>
  <si>
    <t>Je m’inquiète pour &lt;underline&gt;&lt;bold&gt;&lt;hyperlink=player&gt;{[VAR_TM_FTNAME]}&lt;/hyperlink&gt;&lt;/bold&gt;&lt;/underline&gt; ; il/elle n’a pas l’air très bien ces derniers temps.</t>
  </si>
  <si>
    <t>HAZARD_PLAYERMORAL0_PART1_3</t>
  </si>
  <si>
    <t>L’état moral de &lt;underline&gt;&lt;bold&gt;&lt;hyperlink=player&gt;{[VAR_TM_FTNAME]}&lt;/hyperlink&gt;&lt;/bold&gt;&lt;/underline&gt; m’inquiète. Il/elle ne semble vraiment pas au mieux.</t>
  </si>
  <si>
    <t>HAZARD_PLAYERMORAL0_PART1_4</t>
  </si>
  <si>
    <t>Je trouve que &lt;underline&gt;&lt;bold&gt;&lt;hyperlink=player&gt;{[VAR_TM_FTNAME]}&lt;/hyperlink&gt;&lt;/bold&gt;&lt;/underline&gt; traverse une mauvaise période. Il/elle ne semble pas dans son état habituel.</t>
  </si>
  <si>
    <t>HAZARD_PLAYERMORAL0_PART1_5</t>
  </si>
  <si>
    <t>Je suis un peu soucieux pour &lt;underline&gt;&lt;bold&gt;&lt;hyperlink=player&gt;{[VAR_TM_FTNAME]}&lt;/hyperlink&gt;&lt;/bold&gt;&lt;/underline&gt;. Il/elle semble en dedans ces derniers temps.</t>
  </si>
  <si>
    <t>HAZARD_PLAYERMORAL0_PART2</t>
  </si>
  <si>
    <t>The best solution would be to win matches and tournaments but you could grant them some rest too.</t>
  </si>
  <si>
    <t>Die beste Lösung wäre, Spiele und Turniere zu gewinnen, aber Sie könnten ihm/ihr auch einfach etwas Erholung gönnen.</t>
  </si>
  <si>
    <t>Lo mejor sería que ganase partidos y torneos, pero también podrías darle un descanso.</t>
  </si>
  <si>
    <t>La soluzione migliore sarebbe vincere partite e tornei, ma puoi anche concedergli/le un po' di riposo.</t>
  </si>
  <si>
    <t>最好的办法当然是通过赢得比赛和锦标赛来提振士气，不过你也可以考虑让球员稍作休息。</t>
  </si>
  <si>
    <t>Лучшим решением будет выигрывать матчи и турниры, но вы также можете предоставить ему отдых.</t>
  </si>
  <si>
    <t>A melhor solução seria ganhar partidas e torneios, mas você também poderia conceder alguns dias de descanso a ele(a).</t>
  </si>
  <si>
    <t>HAZARD_PLAYERMORAL0_PART2_1</t>
  </si>
  <si>
    <t>La meilleure solution serait de gagner des matchs et des tournois, mais vous pourriez aussi lui accorder du repos.</t>
  </si>
  <si>
    <t>HAZARD_PLAYERMORAL0_PART2_2</t>
  </si>
  <si>
    <t>L’idéal serait d’enchaîner les victoires, mais vous pouvez également lui offrir une période de repos.</t>
  </si>
  <si>
    <t>HAZARD_PLAYERMORAL0_PART2_3</t>
  </si>
  <si>
    <t>Idéalement, il faudrait renouer avec la victoire, mais le repos peut aussi être une bonne alternative.</t>
  </si>
  <si>
    <t>HAZARD_PLAYERMORAL0_PART2_4</t>
  </si>
  <si>
    <t>Les résultats positifs régleraient le problème, mais le repos reste une solution possible.</t>
  </si>
  <si>
    <t>HAZARD_PLAYERMORAL0_PART2_5</t>
  </si>
  <si>
    <t>Gagner des matchs reste la meilleure réponse, mais un break peut aussi être bénéfique.</t>
  </si>
  <si>
    <t>HAZARD_PLAYERNOTINSHAPE_PART0</t>
  </si>
  <si>
    <t>I don't feel like I’m into my best form.</t>
  </si>
  <si>
    <t>Je ne me sens pas dans ma meilleure forme</t>
  </si>
  <si>
    <t>Ich fühle mich nicht in bester Verfassung.</t>
  </si>
  <si>
    <t>No me siento en mi mejor forma.</t>
  </si>
  <si>
    <t>Non mi sento in forma.</t>
  </si>
  <si>
    <t>我感觉自己的状态不太好。</t>
  </si>
  <si>
    <t>Я не чувствую, что нахожусь в лучшей форме.</t>
  </si>
  <si>
    <t>Não sinto que estou na minha melhor forma.</t>
  </si>
  <si>
    <t>HAZARD_PLAYERNOTINSHAPE_PART1</t>
  </si>
  <si>
    <t>To be honest with you coach, I’m not sure I’m in good enough form to perform well in our upcoming major tournaments.</t>
  </si>
  <si>
    <t>Pour être honnête avec vous coach, je ne suis pas sûr(e) d'être en assez bonne forme pour réaliser de bonnes performances aux prochains tournois majeurs.</t>
  </si>
  <si>
    <t>Um ehrlich zu sein, Trainer, ich bin mir nicht sicher, ob ich fit genug bin, um bei zukünftigen großen Turnieren eine gute Figur zu machen.</t>
  </si>
  <si>
    <t>Sinceramente, dudo que esté en la forma necesaria para rendir adecuadamente en nuestros próximos grandes torneos.</t>
  </si>
  <si>
    <t>Vorrei parlare chiaro, coach, non mi sento per niente in forma e non credo che otterrò buoni risultati nei prossimi tornei major.</t>
  </si>
  <si>
    <t>老实说，教练，我不确定自己目前的状态是否足以应对接下来的大赛。</t>
  </si>
  <si>
    <t>Честно говоря, тренер, я не уверен, что нахожусь в достаточно хорошей форме, чтобы хорошо выступить на предстоящих крупных турнирах.</t>
  </si>
  <si>
    <t>Para ser sincero com você, técnico, não tenho certeza se estou em boa forma para ter um bom desempenho em nossos próximos grandes torneios.</t>
  </si>
  <si>
    <t>HAZARD_PLAYERNOTINSHAPE_PART2</t>
  </si>
  <si>
    <t>Perhaps, you could consider registering me in lower tournaments to help me get back into form?</t>
  </si>
  <si>
    <t>Peut-être pourriez-vous envisager de m'inscrire à des tournois moins importants pour retrouver ma forme ?</t>
  </si>
  <si>
    <t>Vielleicht könnten Sie mich für kleinere Turniere anmelden, damit ich wieder in Form kommen kann?</t>
  </si>
  <si>
    <t>¿Podrías quizá plantearte inscribirme en torneos menores para ayudarme a ponerme en forma?</t>
  </si>
  <si>
    <t>Forse, sarebbe meglio un'iscrizione a tornei meno importati mentre ritrovo la forma?</t>
  </si>
  <si>
    <t>或许您可以考虑让我先参加一些级别较低的比赛，以便重新找回状态？</t>
  </si>
  <si>
    <t>Возможно, вы могли бы рассмотреть возможность регистрации меня в менее значимых турнирах, чтобы помочь мне вернуться в форму?</t>
  </si>
  <si>
    <t>Talvez você pudesse considerar me inscrever em torneios menores para me ajudar a voltar à forma?</t>
  </si>
  <si>
    <t>HAZARD_PLAYERNOTINSHAPE_PART3</t>
  </si>
  <si>
    <t>I’ll let you decide coach, I trust you.</t>
  </si>
  <si>
    <t>Je vous laisse décider coach, j'ai confiance en vous.</t>
  </si>
  <si>
    <t>Ich lasse Sie entscheiden, denn ich vertraue Ihnen.</t>
  </si>
  <si>
    <t>Dejo la decisión en tus manos, entrenador, confío en ti.</t>
  </si>
  <si>
    <t>Lascio a te la decisione, di te mi fido.</t>
  </si>
  <si>
    <t>我相信您的判断，教练。</t>
  </si>
  <si>
    <t>Я предоставлю вам решать, тренер, я вам доверяю.</t>
  </si>
  <si>
    <t>Deixarei você decidir, técnico, confio em você.</t>
  </si>
  <si>
    <t>HAZARD_POWERSERVICETOTRAIN_PART0</t>
  </si>
  <si>
    <t>{[VAR_TM_FTNAME]} needs to increase their serve power.</t>
  </si>
  <si>
    <t>{[VAR_TM_FTNAME]} a besoin de progresser en puissance service</t>
  </si>
  <si>
    <t>{[VAR_TM_FTNAME]} muss seine/ihre Aufschlagskraft verbessern.</t>
  </si>
  <si>
    <t>{[VAR_TM_FTNAME]} necesita aumentar la potencia de su saque.</t>
  </si>
  <si>
    <t>{[VAR_TM_FTNAME]} deve aumentare la potenza del servizio.</t>
  </si>
  <si>
    <t>{[VAR_TM_FTNAME]}需要提升发球力量。</t>
  </si>
  <si>
    <t>{[VAR_TM_FTNAME]} нужно увеличить силу подачи.</t>
  </si>
  <si>
    <t>{[VAR_TM_FTNAME]} precisa aumentar a potência do seu saque.</t>
  </si>
  <si>
    <t>HAZARD_POWERSERVICETOTRAIN_PART1</t>
  </si>
  <si>
    <t>I noticed during &lt;underline&gt;&lt;bold&gt;&lt;hyperlink=player&gt;{[VAR_TM_FTNAME]}&lt;/hyperlink&gt;&lt;/bold&gt;&lt;/underline&gt;'s trainings that their service lacks enough strength to disturb their opponents.</t>
  </si>
  <si>
    <t>J'ai remarqué lors des entraînements de &lt;underline&gt;&lt;bold&gt;&lt;hyperlink=player&gt;{[VAR_TM_FTNAME]}&lt;/hyperlink&gt;&lt;/bold&gt;&lt;/underline&gt; que ses services manquaient de force pour mettre en difficulté ses adversaires.</t>
  </si>
  <si>
    <t>Ich habe während des Trainings von &lt;underline&gt;&lt;bold&gt;&lt;hyperlink=player&gt;{[VAR_TM_FTNAME]}&lt;/hyperlink&gt;&lt;/bold&gt;&lt;/underline&gt; bemerkt, dass seine/ihre Aufschläge nicht stark genug waren, um seine/ihre Gegner in Schwierigkeiten zu bringen.</t>
  </si>
  <si>
    <t>Me he dado cuenta durante los entrenamientos de &lt;underline&gt;&lt;bold&gt;&lt;hyperlink=player&gt;{[VAR_TM_FTNAME]}&lt;/hyperlink&gt;&lt;/bold&gt;&lt;/underline&gt; de que su saque carece de la fuerza suficiente para inquietar a sus oponentes.</t>
  </si>
  <si>
    <t>Durante l'allenamento di &lt;underline&gt;&lt;bold&gt;&lt;hyperlink=player&gt;{[VAR_TM_FTNAME]}&lt;/hyperlink&gt;&lt;/bold&gt;&lt;/underline&gt;, ho notato che ha un servizio poco potente che non mette in difficoltà l'avversario.</t>
  </si>
  <si>
    <t>我注意到&lt;underline&gt;&lt;bold&gt;&lt;hyperlink=player&gt;{[VAR_TM_FTNAME]}&lt;/hyperlink&gt;&lt;/bold&gt;&lt;/underline&gt;在训练中的发球力量不足，难以给对手造成威胁。</t>
  </si>
  <si>
    <t>Во время тренировок &lt;underline&gt;&lt;bold&gt;&lt;hyperlink=player&gt;{[VAR_TM_FTNAME]}&lt;/hyperlink&gt;&lt;/bold&gt;&lt;/underline&gt; я заметил, что его подаче не хватает силы, чтобы создавать проблемы соперникам.</t>
  </si>
  <si>
    <t>Notei durante os treinos de &lt;underline&gt;&lt;bold&gt;&lt;hyperlink=player&gt;{[VAR_TM_FTNAME]}&lt;/hyperlink&gt;&lt;/bold&gt;&lt;/underline&gt; que seu saque não tem força suficiente para incomodar seus oponentes.</t>
  </si>
  <si>
    <t>HAZARD_POWERSERVICETOTRAIN_PART2</t>
  </si>
  <si>
    <t>I suggest that you plan sessions such as &lt;bold&gt;{[TRAINING/SESSION_1]}&lt;/bold&gt; these next few weeks.</t>
  </si>
  <si>
    <t>Je vous suggère de prévoir des sessions telles que &lt;bold&gt;{[TRAINING/SESSION_1]}&lt;/bold&gt; ces prochaines semaines.</t>
  </si>
  <si>
    <t>Ich schlage vor, dass Sie in den kommenden Wochen Trainingseinheiten wie &lt;bold&gt;{[TRAINING/SESSION_1]}&lt;/bold&gt; planen.</t>
  </si>
  <si>
    <t>Sugiero que se planifiquen sesiones de &lt;bold&gt;{[TRAINING/SESSION_1]}&lt;/bold&gt; estas próximas semanas.</t>
  </si>
  <si>
    <t>Consiglio di programmare sessioni come &lt;bold&gt;{[TRAINING/SESSION_1]}&lt;/bold&gt; per le prossime settimane.</t>
  </si>
  <si>
    <t>我建议你在接下来几周安排诸如&lt;bold&gt;{[TRAINING/SESSION_1]}&lt;/bold&gt;这样的训练课程。</t>
  </si>
  <si>
    <t>Я предлагаю вам запланировать такие тренировки, как &lt;bold&gt;{[TRAINING/SESSION_1]}&lt;/bold&gt;, в ближайшие несколько недель.</t>
  </si>
  <si>
    <t>Sugiro que você planeje sessões como &lt;bold&gt;{[TRAINING/SESSION_1]}&lt;/bold&gt; nas próximas semanas.</t>
  </si>
  <si>
    <t>HAZARD_STAMINATOTRAIN_PART0</t>
  </si>
  <si>
    <t>{[VAR_TM_FTNAME]} needs to improve their stamina.</t>
  </si>
  <si>
    <t>{[VAR_TM_FTNAME]} a besoin de progresser en endurance</t>
  </si>
  <si>
    <t>{[VAR_TM_FTNAME]} muss seine/ihre Ausdauer verbessern.</t>
  </si>
  <si>
    <t>{[VAR_TM_FTNAME]} necesita mejorar su resistencia.</t>
  </si>
  <si>
    <t>{[VAR_TM_FTNAME]} deve migliorare il vigore.</t>
  </si>
  <si>
    <t>{[VAR_TM_FTNAME]}需要提高耐力。</t>
  </si>
  <si>
    <t>{[VAR_TM_FTNAME]} нужно улучшить выносливость.</t>
  </si>
  <si>
    <t>{[VAR_TM_FTNAME]} precisa melhorar sua resistência.</t>
  </si>
  <si>
    <t>HAZARD_STAMINATOTRAIN_PART1</t>
  </si>
  <si>
    <t>I noticed during &lt;underline&gt;&lt;bold&gt;&lt;hyperlink=player&gt;{[VAR_TM_FTNAME]}&lt;/hyperlink&gt;&lt;/bold&gt;&lt;/underline&gt;'s trainings that they get tired quite quickly.</t>
  </si>
  <si>
    <t>J'ai remarqué lors des entraînements de &lt;underline&gt;&lt;bold&gt;&lt;hyperlink=player&gt;{[VAR_TM_FTNAME]}&lt;/hyperlink&gt;&lt;/bold&gt;&lt;/underline&gt; qu'il/elle se fatigue vite.</t>
  </si>
  <si>
    <t>Ich habe während des Trainings von &lt;underline&gt;&lt;bold&gt;&lt;hyperlink=player&gt;{[VAR_TM_FTNAME]}&lt;/hyperlink&gt;&lt;/bold&gt;&lt;/underline&gt; bemerkt, dass er/sie schnell müde wird.</t>
  </si>
  <si>
    <t>Me he dado cuenta durante los entrenamientos de &lt;underline&gt;&lt;bold&gt;&lt;hyperlink=player&gt;{[VAR_TM_FTNAME]}&lt;/hyperlink&gt;&lt;/bold&gt;&lt;/underline&gt; de que se cansa enseguida.</t>
  </si>
  <si>
    <t>Durante l'allenamento di &lt;underline&gt;&lt;bold&gt;&lt;hyperlink=player&gt;{[VAR_TM_FTNAME]}&lt;/hyperlink&gt;&lt;/bold&gt;&lt;/underline&gt;, ho notato che si stanca facilmente.</t>
  </si>
  <si>
    <t>我注意到&lt;underline&gt;&lt;bold&gt;&lt;hyperlink=player&gt;{[VAR_TM_FTNAME]}&lt;/hyperlink&gt;&lt;/bold&gt;&lt;/underline&gt;在训练中很快就会感到疲劳。</t>
  </si>
  <si>
    <t>Во время тренировок &lt;underline&gt;&lt;bold&gt;&lt;hyperlink=player&gt;{[VAR_TM_FTNAME]}&lt;/hyperlink&gt;&lt;/bold&gt;&lt;/underline&gt; я заметил, что он довольно быстро устает.</t>
  </si>
  <si>
    <t>Notei durante os treinos de &lt;underline&gt;&lt;bold&gt;&lt;hyperlink=player&gt;{[VAR_TM_FTNAME]}&lt;/hyperlink&gt;&lt;/bold&gt;&lt;/underline&gt; que ele(a) se cansa muito rapidamente.</t>
  </si>
  <si>
    <t>HAZARD_STAMINATOTRAIN_PART2</t>
  </si>
  <si>
    <t>I suggest that you plan sessions such as &lt;bold&gt;{[TRAINING/SESSION_38]}&lt;/bold&gt; these next few weeks.</t>
  </si>
  <si>
    <t>Je vous suggère de prévoir des sessions telles que &lt;bold&gt;{[TRAINING/SESSION_38]}&lt;/bold&gt; ces prochaines semaines.</t>
  </si>
  <si>
    <t>Ich schlage vor, dass Sie in den kommenden Wochen Trainingseinheiten wie &lt;bold&gt;{[TRAINING/SESSION_38]}&lt;/bold&gt; planen.</t>
  </si>
  <si>
    <t>Sugiero que se planifiquen sesiones de &lt;bold&gt;{[TRAINING/SESSION_38]}&lt;/bold&gt; estas próximas semanas.</t>
  </si>
  <si>
    <t>Consiglio di programmare sessioni come &lt;bold&gt;{[TRAINING/SESSION_38]}&lt;/bold&gt; per le prossime settimane.</t>
  </si>
  <si>
    <t>我建议你在接下来几周安排诸如&lt;bold&gt;{[TRAINING/SESSION_38]}&lt;/bold&gt;这样的训练课程。</t>
  </si>
  <si>
    <t>Я предлагаю вам запланировать такие тренировки, как &lt;bold&gt;{[TRAINING/SESSION_38]}&lt;/bold&gt;, в ближайшие несколько недель.</t>
  </si>
  <si>
    <t>Sugiro que você planeje sessões como &lt;bold&gt;{[TRAINING/SESSION_38]}&lt;/bold&gt; nas próximas semanas.</t>
  </si>
  <si>
    <t>HAZARD_LASERVISIONTOTRAIN_PART0</t>
  </si>
  <si>
    <t>{[VAR_TM_FTNAME]} needs to improve their laser vision.</t>
  </si>
  <si>
    <t>{[VAR_TM_FTNAME]} a besoin de progresser en coup d'oeil</t>
  </si>
  <si>
    <t>{[VAR_TM_FTNAME]} muss das gegnerische Spiel besser vorausahnen können.</t>
  </si>
  <si>
    <t>{[VAR_TM_FTNAME]} necesita mejorar su anticipación.</t>
  </si>
  <si>
    <t>{[VAR_TM_FTNAME]} deve migliorare l'intuito.</t>
  </si>
  <si>
    <t>{[VAR_TM_FTNAME]}需要提升专注洞察力。</t>
  </si>
  <si>
    <t>{[VAR_TM_FTNAME]} нужно улучшить концентрацию.</t>
  </si>
  <si>
    <t>{[VAR_TM_FTNAME]} precisa melhorar sua visão de laser.</t>
  </si>
  <si>
    <t>HAZARD_LASERVISIONTOTRAIN_PART1</t>
  </si>
  <si>
    <t>I noticed during &lt;underline&gt;&lt;bold&gt;&lt;hyperlink=player&gt;{[VAR_TM_FTNAME]}&lt;/hyperlink&gt;&lt;/bold&gt;&lt;/underline&gt;'s trainings that the sometimes shows a lack of lucidity and doesn't adapt their play enough according to their opponent’s position.</t>
  </si>
  <si>
    <t>J'ai remarqué lors des entraînements de &lt;underline&gt;&lt;bold&gt;&lt;hyperlink=player&gt;{[VAR_TM_FTNAME]}&lt;/hyperlink&gt;&lt;/bold&gt;&lt;/underline&gt; qu'il/elle manque parfois de lucidité et n'adapte pas assez son jeu au placement de l'adversaire.</t>
  </si>
  <si>
    <t>Ich habe während des Trainings von &lt;underline&gt;&lt;bold&gt;&lt;hyperlink=player&gt;{[VAR_TM_FTNAME]}&lt;/hyperlink&gt;&lt;/bold&gt;&lt;/underline&gt; bemerkt, dass es ihm/ihr manchmal an Klarheit mangelt und er/sie sein/ihr Spiel nicht ausreichend an die Position des Gegners/der Gegnerin anpasst.</t>
  </si>
  <si>
    <t>Me he dado cuenta durante los entrenamientos de &lt;underline&gt;&lt;bold&gt;&lt;hyperlink=player&gt;{[VAR_TM_FTNAME]}&lt;/hyperlink&gt;&lt;/bold&gt;&lt;/underline&gt; de que a veces muestra falta de lucidez y no adapta suficientemente su juego a la posición de su oponente.</t>
  </si>
  <si>
    <t>Durante l'allenamento di &lt;underline&gt;&lt;bold&gt;&lt;hyperlink=player&gt;{[VAR_TM_FTNAME]}&lt;/hyperlink&gt;&lt;/bold&gt;&lt;/underline&gt;, ho notato che a volte non ha la lucidità e non adatta il suo gioco in base alla posizione dell'avversario.</t>
  </si>
  <si>
    <t>我注意到&lt;underline&gt;&lt;bold&gt;&lt;hyperlink=player&gt;{[VAR_TM_FTNAME]}&lt;/hyperlink&gt;&lt;/bold&gt;&lt;/underline&gt;在训练中有时会显得不够清醒，并且未能根据对手的位置充分调整打法。</t>
  </si>
  <si>
    <t>Я заметил во время тренировок &lt;underline&gt;&lt;bold&gt;&lt;hyperlink=player&gt;{[VAR_TM_FTNAME]}&lt;/hyperlink&gt;&lt;/bold&gt;&lt;/underline&gt;, что иногда не хватает ясности и игрок недостаточно адаптирует свою игру под позицию соперника.</t>
  </si>
  <si>
    <t>Notei durante os treinos de &lt;underline&gt;&lt;bold&gt;&lt;hyperlink=player&gt;{[VAR_TM_FTNAME]}&lt;/hyperlink&gt;&lt;/bold&gt;&lt;/underline&gt; que às vezes demonstrava falta de lucidez e não adaptava o jogo o suficiente de acordo com a posição do adversário.</t>
  </si>
  <si>
    <t>HAZARD_LASERVISIONTOTRAIN_PART2</t>
  </si>
  <si>
    <t>I suggest that you plan sessions such as &lt;bold&gt;{[TRAINING/SESSION_57]}&lt;/bold&gt; these next few weeks.</t>
  </si>
  <si>
    <t>Je vous suggère de prévoir des sessions telles que &lt;bold&gt;{[TRAINING/SESSION_57]}&lt;/bold&gt; ces prochaines semaines.</t>
  </si>
  <si>
    <t>Ich schlage vor, dass Sie in den kommenden Wochen Trainingseinheiten wie &lt;bold&gt;{[TRAINING/SESSION_57]}&lt;/bold&gt; planen.</t>
  </si>
  <si>
    <t>Sugiero que se planifiquen sesiones de &lt;bold&gt;{[TRAINING/SESSION_57]}&lt;/bold&gt; estas próximas semanas.</t>
  </si>
  <si>
    <t>Consiglio di programmare sessioni come &lt;bold&gt;{[TRAINING/SESSION_57]}&lt;/bold&gt; per le prossime settimane.</t>
  </si>
  <si>
    <t>我建议你在接下来几周安排诸如&lt;bold&gt;{[TRAINING/SESSION_57]}&lt;/bold&gt;这样的训练课程。</t>
  </si>
  <si>
    <t>Я предлагаю вам запланировать такие сессии, как &lt;bold&gt;{[TRAINING/SESSION_57]}&lt;/bold&gt;, в ближайшие несколько недель.</t>
  </si>
  <si>
    <t>Sugiro que planeje sessões como &lt;bold&gt;{[TRAINING/SESSION_57]}&lt;/bold&gt; nas próximas semanas.</t>
  </si>
  <si>
    <t>HAZARD_SECONDARYGAMEPLANTOTRAIN_PART0</t>
  </si>
  <si>
    <t>{[VAR_TM_FTNAME]} needs to work on their secondary game plan.</t>
  </si>
  <si>
    <t>{[VAR_TM_FTNAME]} a besoin de travailler son plan de jeu secondaire</t>
  </si>
  <si>
    <t>{[VAR_TM_FTNAME]} muss an seiner Nebenstrategie arbeiten.</t>
  </si>
  <si>
    <t>{[VAR_TM_FTNAME]} necesita trabajar en su plan de juego secundario.</t>
  </si>
  <si>
    <t>{[VAR_TM_FTNAME]} deve lavorare sulla tattica secondaria di gioco.</t>
  </si>
  <si>
    <t>{[VAR_TM_FTNAME]}需要加强掌握第二比赛策略。</t>
  </si>
  <si>
    <t>{[VAR_TM_FTNAME]} нужно поработать над своим запасным планом игры.</t>
  </si>
  <si>
    <t>{[VAR_TM_FTNAME]} precisa trabalhar no seu plano de jogo secundário.</t>
  </si>
  <si>
    <t>HAZARD_SECONDARYGAMEPLANTOTRAIN_PART1</t>
  </si>
  <si>
    <t>I noticed during &lt;underline&gt;&lt;bold&gt;&lt;hyperlink=player&gt;{[VAR_TM_FTNAME]}&lt;/hyperlink&gt;&lt;/bold&gt;&lt;/underline&gt;'s trainings that they haven’t really mastered their secondary game plan.</t>
  </si>
  <si>
    <t>J'ai remarqué lors des entraînements de &lt;underline&gt;&lt;bold&gt;&lt;hyperlink=player&gt;{[VAR_TM_FTNAME]}&lt;/hyperlink&gt;&lt;/bold&gt;&lt;/underline&gt; qu'il/elle ne maîtrise pas vraiment son plan de jeu secondaire.</t>
  </si>
  <si>
    <t>Während des Trainings von &lt;underline&gt;&lt;bold&gt;&lt;hyperlink=player&gt;{[VAR_TM_FTNAME]}&lt;/hyperlink&gt;&lt;/bold&gt;&lt;/underline&gt; habe ich bemerkt, dass er/sie seine/ihre Nebenstrategie nicht wirklich beherrscht.</t>
  </si>
  <si>
    <t>Me he dado cuenta durante los entrenamientos de &lt;underline&gt;&lt;bold&gt;&lt;hyperlink=player&gt;{[VAR_TM_FTNAME]}&lt;/hyperlink&gt;&lt;/bold&gt;&lt;/underline&gt; de que realmente no domina su plan de juego secundario.</t>
  </si>
  <si>
    <t>Durante l'allenamento di &lt;underline&gt;&lt;bold&gt;&lt;hyperlink=player&gt;{[VAR_TM_FTNAME]}&lt;/hyperlink&gt;&lt;/bold&gt;&lt;/underline&gt;, ho notato che non ha una vera padronanza della tattica di gioco secondaria.</t>
  </si>
  <si>
    <t>我注意到&lt;underline&gt;&lt;bold&gt;&lt;hyperlink=player&gt;{[VAR_TM_FTNAME]}&lt;/hyperlink&gt;&lt;/bold&gt;&lt;/underline&gt;在训练中对自己的第二比赛策略还不够熟练。</t>
  </si>
  <si>
    <t>Я заметил во время тренировок &lt;underline&gt;&lt;bold&gt;&lt;hyperlink=player&gt;{[VAR_TM_FTNAME]}&lt;/hyperlink&gt;&lt;/bold&gt;&lt;/underline&gt;, что они еще не совсем освоили свой запасной план игры.</t>
  </si>
  <si>
    <t>Notei durante os treinos de &lt;underline&gt;&lt;bold&gt;&lt;hyperlink=player&gt;{[VAR_TM_FTNAME]}&lt;/hyperlink&gt;&lt;/bold&gt;&lt;/underline&gt; que eles ainda não dominaram realmente o seu plano de jogo secundário.</t>
  </si>
  <si>
    <t>HAZARD_SECONDARYGAMEPLANTOTRAIN_PART2</t>
  </si>
  <si>
    <t>I suggest that you plan the session &lt;bold&gt;{[TRAINING/SESSION_A051]}&lt;/bold&gt; in these next few weeks.</t>
  </si>
  <si>
    <t>Je vous suggère de prévoir la session &lt;bold&gt;{[TRAINING/SESSION_A051]}&lt;/bold&gt; ces prochaines semaines.</t>
  </si>
  <si>
    <t>Ich schlage vor, dass Sie in den kommenden Wochen Trainingseinheiten wie &lt;bold&gt;{[TRAINING/SESSION_A051]}&lt;/bold&gt; planen.</t>
  </si>
  <si>
    <t>Sugiero que se planifiquen sesiones de &lt;bold&gt;{[TRAINING/SESSION_A051]}&lt;/bold&gt; estas próximas semanas.</t>
  </si>
  <si>
    <t>Consiglio di programmare sessioni come &lt;bold&gt;{[TRAINING/SESSION_A051]}&lt;/bold&gt; per le prossime settimane.</t>
  </si>
  <si>
    <t>我建议你在接下来几周安排诸如&lt;bold&gt;{[TRAINING/SESSION_A051]}&lt;/bold&gt;这样的训练课程。</t>
  </si>
  <si>
    <t>Я предлагаю вам запланировать сессию &lt;bold&gt;{[TRAINING/SESSION_A051]}&lt;/bold&gt; в ближайшие несколько недель.</t>
  </si>
  <si>
    <t>Sugiro que planeje a sessão &lt;bold&gt;{[TRAINING/SESSION_A051]}&lt;/bold&gt; nas próximas semanas.</t>
  </si>
  <si>
    <t>HAZARD_PLAYERWISHSTAFFOUT_PART0</t>
  </si>
  <si>
    <t>I don't want to work with my physical therapist anymore.</t>
  </si>
  <si>
    <t>Ich möchte nicht mehr mit meinem Physiotherapeuten/meiner Physiotherapeutin zusammenarbeiten.</t>
  </si>
  <si>
    <t>Ya no quiero trabajar con mi fisioterapeuta.</t>
  </si>
  <si>
    <t>Non voglio più lavorare con quel fisioterapista.</t>
  </si>
  <si>
    <t>我不想再和我的理疗师合作了。</t>
  </si>
  <si>
    <t>Я больше не хочу работать со своим физиотерапевтом.</t>
  </si>
  <si>
    <t>Não quero mais trabalhar com meu fisioterapeuta.</t>
  </si>
  <si>
    <t>HAZARD_PLAYERWISHSTAFFOUT_PART0_1</t>
  </si>
  <si>
    <t>Je ne veux plus travailler avec mon kiné</t>
  </si>
  <si>
    <t>HAZARD_PLAYERWISHSTAFFOUT_PART0_2</t>
  </si>
  <si>
    <t>Je souhaite changer de kiné</t>
  </si>
  <si>
    <t>HAZARD_PLAYERWISHSTAFFOUT_PART0_3</t>
  </si>
  <si>
    <t>Arrêtons de collaborer avec ce kiné svp</t>
  </si>
  <si>
    <t>HAZARD_PLAYERWISHSTAFFOUT_PART1</t>
  </si>
  <si>
    <t>I'm sorry coach but I don't want to work with my current physical therapist anymore.</t>
  </si>
  <si>
    <t>Tut mir leid, Coach, aber ich möchte nicht mehr mit meinem derzeitigen Physiotherapeuten/meiner derzeitigen Physiotherapeutin zusammenarbeiten.</t>
  </si>
  <si>
    <t>Lo siento, entrenador, pero ya no quiero trabajar con mi fisioterapeuta actual.</t>
  </si>
  <si>
    <t>Mi dispiace coach, ma non voglio più lavorare con il fisioterapista che ho adesso.</t>
  </si>
  <si>
    <t>教练，很抱歉，但我不想再和我现在的理疗师共事了。</t>
  </si>
  <si>
    <t>Прошу прощения, тренер, но я больше не хочу работать с нынешним физиотерапевтом.</t>
  </si>
  <si>
    <t>Sinto muito, técnico, mas não quero mais trabalhar com meu fisioterapeuta atual.</t>
  </si>
  <si>
    <t>HAZARD_PLAYERWISHSTAFFOUT_PART1_1</t>
  </si>
  <si>
    <t>Je suis désolé coach mais je ne veux plus travailler avec mon kiné actuel.</t>
  </si>
  <si>
    <t>HAZARD_PLAYERWISHSTAFFOUT_PART1_2</t>
  </si>
  <si>
    <t>Navré coach, mais je veux arrêter de travailler avec ce kiné.</t>
  </si>
  <si>
    <t>HAZARD_PLAYERWISHSTAFFOUT_PART1_3</t>
  </si>
  <si>
    <t>Coach, pardonnez-moi, mais ce kiné me sort par les yeux.</t>
  </si>
  <si>
    <t>HAZARD_PLAYERWISHSTAFFOUT_PART2</t>
  </si>
  <si>
    <t>We don’t have the same way of planning my training and I have the feeling that it will prevent me from progressing.</t>
  </si>
  <si>
    <t>Wir haben unterschiedliche Vorstellungen, was mein Training angeht, und ich glaube, dass es mich daran hindert, Fortschritte zu machen.</t>
  </si>
  <si>
    <t>No tenemos la misma forma de planificar mi entrenamiento y tengo la sensación de que eso me impedirá progresar.</t>
  </si>
  <si>
    <t>Non abbiamo lo stesso modo di lavorare e temo che questo possa ostacolare i miei miglioramenti.</t>
  </si>
  <si>
    <t>我们在规划训练的方式上无法达成共识，我感觉这会阻碍我进步。</t>
  </si>
  <si>
    <t>У нас разные взгляды на планирование моих тренировок, и я чувствую, что это помешает мне прогрессировать.</t>
  </si>
  <si>
    <t>Não temos a mesma forma de planejar meu treinamento e tenho a sensação de que isso me impedirá de progredir.</t>
  </si>
  <si>
    <t>HAZARD_PLAYERWISHSTAFFOUT_PART2_1</t>
  </si>
  <si>
    <t>Nous n'avons pas la même façon de concevoir les entraînements et j'ai le sentiment que cela va m'empêcher de progresser.</t>
  </si>
  <si>
    <t>HAZARD_PLAYERWISHSTAFFOUT_PART2_2</t>
  </si>
  <si>
    <t>Nos méthodes ne sont pas compatibles, et j’ai l’impression que ça bloque ma progression.</t>
  </si>
  <si>
    <t>HAZARD_PLAYERWISHSTAFFOUT_PART2_3</t>
  </si>
  <si>
    <t>Je ne progresse pas avec sa méthode, nos visions ne sont pas alignées.</t>
  </si>
  <si>
    <t>HAZARD_PLAYERWISHSTAFFOUT_PART3</t>
  </si>
  <si>
    <t>I hope you’ll consider my request and assign me another staff. If you could fire this staff, it would really help me forget about this unfortunate collaboration.</t>
  </si>
  <si>
    <t>Ich hoffe, Sie werden meine Anfrage prüfen und mir einen anderen Mitarbeiter/eine andere Mitarbeiterin zuweisen. Wenn Sie diesen Mitarbeiter/diese Mitarbeiterin entlassen könnten, würde mir das helfen, diese unglückliche Zusammenarbeit zu vergessen.</t>
  </si>
  <si>
    <t>Espero que consideres mi solicitud y me asignes a otro. Me encantaría que abandonara la escuela, para ayudarme a olvidar esta desafortunada colaboración.</t>
  </si>
  <si>
    <t>Spero tu prenda in considerazione la mia richiesta e che mi assegnarai qualcun altro. Se tu riuscissi a licenziarlo, forse potrei dimenticare questa brutta esperienza.</t>
  </si>
  <si>
    <t>我希望您能考虑我的请求，为我指派另一位员工。如果您能解雇这位理疗师，这将有助于我忘记这次不愉快的合作。</t>
  </si>
  <si>
    <t>Надеюсь, вы рассмотрите мою просьбу и назначите мне другого сотрудника. Если бы вы уволили этого сотрудника, это действительно помогло бы мне забыть о нашем неудачном сотрудничестве.</t>
  </si>
  <si>
    <t>Espero que considere meu pedido e me designe outro funcionário. Se pudesse demitir este funcionário, isso realmente me ajudaria a esquecer essa colaboração infeliz.</t>
  </si>
  <si>
    <t>HAZARD_PLAYERWISHSTAFFOUT_PART3_1</t>
  </si>
  <si>
    <t>J'espère que vous examinerez ma demande et que vous m'affecterez un autre staff. Si vous pouviez licencier ce staff, cela m'aiderait à oublier encore plus cette malheureuse collaboration.</t>
  </si>
  <si>
    <t>HAZARD_PLAYERWISHSTAFFOUT_PART3_2</t>
  </si>
  <si>
    <t>Je vous demande de mettre fin à cette collaboration, qui ne fonctionne pas du tout.</t>
  </si>
  <si>
    <t>HAZARD_PLAYERWISHSTAFFOUT_PART3_3</t>
  </si>
  <si>
    <t>Je souhaiterais vraiment passer à autre chose : un remplacement m’aiderait énormément.</t>
  </si>
  <si>
    <t>HAZARD_PLAYERWISHSTAFFOUT_ACTION1</t>
  </si>
  <si>
    <t>I will assign you another physical therapist.</t>
  </si>
  <si>
    <t>Je vous affecterai un autre kiné</t>
  </si>
  <si>
    <t>Ich werde dir einen anderen Physiotherapeuten/eine andere Physiotherapeutin zuweisen.</t>
  </si>
  <si>
    <t>Te asignaré otro fisioterapeuta.</t>
  </si>
  <si>
    <t>Ti assegno un fisioterapista diverso</t>
  </si>
  <si>
    <t>我将为你指派另一位理疗师。</t>
  </si>
  <si>
    <t>Я назначу вам другого физиотерапевта.</t>
  </si>
  <si>
    <t>Vou designar outro fisioterapeuta para você.</t>
  </si>
  <si>
    <t>HAZARD_PLAYERWISHSTAFFOUT_ACTION2</t>
  </si>
  <si>
    <t>I will fire this physical therapist.</t>
  </si>
  <si>
    <t>Je vais licencier ce kiné</t>
  </si>
  <si>
    <t>Ich werde diesen Physiotherapeuten/diese Physiotherapeutin entlassen.</t>
  </si>
  <si>
    <t>Despediré a este fisioterapeuta.</t>
  </si>
  <si>
    <t>Licenzio questo fisioterapista</t>
  </si>
  <si>
    <t>我将解雇这位理疗师。</t>
  </si>
  <si>
    <t>Я уволю этого физиотерапевта.</t>
  </si>
  <si>
    <t>Vou demitir este fisioterapeuta.</t>
  </si>
  <si>
    <t>HAZARD_PLAYERWISHSTAFFOUT_ACTION3</t>
  </si>
  <si>
    <t>I’m not going to do anything.</t>
  </si>
  <si>
    <t>Je ne ferai rien</t>
  </si>
  <si>
    <t>Ich werde nichts tun.</t>
  </si>
  <si>
    <t>No pienso hacer nada.</t>
  </si>
  <si>
    <t>Non faccio niente</t>
  </si>
  <si>
    <t>我暂时不采取任何行动。</t>
  </si>
  <si>
    <t>Я ничего не буду делать.</t>
  </si>
  <si>
    <t>Não vou fazer nada.</t>
  </si>
  <si>
    <t>HAZARD_PLAYERWISHSTAFFOUT_ANSWER1_PART0</t>
  </si>
  <si>
    <t>Looking forward to meeting my new physical therapist!</t>
  </si>
  <si>
    <t>J'ai hâte de rencontrer mon nouveau kiné!</t>
  </si>
  <si>
    <t>Ich kann es kaum erwarten, meinen neuen Physiotherapeuten/meine neue Physiotherapeutin kennenzulernen!</t>
  </si>
  <si>
    <t>¡Estoy deseando conocer a mi nuevo fisioterapeuta!</t>
  </si>
  <si>
    <t>Non vedo l'ora di incontrare il mio nuovo fisioterapista!</t>
  </si>
  <si>
    <t>期待见到我的新理疗师！</t>
  </si>
  <si>
    <t>С нетерпением жду встречи с моим новым физиотерапевтом!</t>
  </si>
  <si>
    <t>Mal posso esperar para conhecer meu novo fisioterapeuta!</t>
  </si>
  <si>
    <t>HAZARD_PLAYERWISHSTAFFOUT_ANSWER1_PART1</t>
  </si>
  <si>
    <t>I understand that maybe I went too far when I asked you to fire my physical therapist.</t>
  </si>
  <si>
    <t>Je comprends que je sois peut-être allé trop loin en vous demandant de virer mon kiné.</t>
  </si>
  <si>
    <t>Ich verstehe, dass ich vielleicht zu weit gegangen bin, indem ich Sie bat, meinen Physiotherapeuten/meine Physiotherapeutin zu entlassen.</t>
  </si>
  <si>
    <t>Quizá me pasé un poco cuando pedí despedirle.</t>
  </si>
  <si>
    <t>Capisco che forse ho esagerato quando ti ho chiesto di licenziare il fisioterapista.</t>
  </si>
  <si>
    <t>我知道当时提出解雇理疗师的请求可能太冲动了。</t>
  </si>
  <si>
    <t>Я понимаю, что, возможно, зашел слишком далеко, попросив вас уволить моего физиотерапевта.</t>
  </si>
  <si>
    <t>Entendo que talvez eu tenha exagerado ao pedir para você demitir meu fisioterapeuta.</t>
  </si>
  <si>
    <t>HAZARD_PLAYERWISHSTAFFOUT_ANSWER1_PART2</t>
  </si>
  <si>
    <t>Now, I hope you’ll respect your promise to assign me another physical therapist.
See you later coach!</t>
  </si>
  <si>
    <t>Maintenant, j'espère que vous respecterez votre promesse de m'affecter un autre kiné.
A plus tard, coach!</t>
  </si>
  <si>
    <t>Ich hoffe, Sie halten Ihr Versprechen, mir einen anderen Physiotherapeuten/eine andere Physiotherapeutin zuzuweisen.
Bis später, Coach!</t>
  </si>
  <si>
    <t>Ahora, espero que mantengas tu palabra de asignarme otro fisioterapeuta.
¡Hasta luego, entrenador!</t>
  </si>
  <si>
    <t>Adesso spero che manterrai la promessa di assegnarmi un fisioterapista diverso. A più tardi, coach!</t>
  </si>
  <si>
    <t>不过我希望您能遵守承诺，为我更换一名新的理疗师。
 回头见，教练！</t>
  </si>
  <si>
    <t>Теперь я надеюсь, что вы сдержите свое обещание назначить мне другого физиотерапевта.
 До скорого, тренер!</t>
  </si>
  <si>
    <t>Agora, espero que cumpra sua promessa de me designar outro fisioterapeuta.
 Até mais, técnico!</t>
  </si>
  <si>
    <t>HAZARD_PLAYERWISHSTAFFOUT_ANSWER2_PART0</t>
  </si>
  <si>
    <t>Time to turn the page!</t>
  </si>
  <si>
    <t>Il est temps de tourner la page!</t>
  </si>
  <si>
    <t>Es ist Zeit, weiterzumachen!</t>
  </si>
  <si>
    <t>¡Es hora de pasar página!</t>
  </si>
  <si>
    <t>È il momento di voltare pagina!</t>
  </si>
  <si>
    <t>是时候翻篇了！</t>
  </si>
  <si>
    <t>Время перевернуть страницу!</t>
  </si>
  <si>
    <t>Hora de virar a página!</t>
  </si>
  <si>
    <t>HAZARD_PLAYERWISHSTAFFOUT_ANSWER2_PART1</t>
  </si>
  <si>
    <t>Thank you for considering firing my physical therapist.</t>
  </si>
  <si>
    <t>Merci d'envisager de virer mon kiné.</t>
  </si>
  <si>
    <t>Danke, dass Sie erwogen haben, meinen Physiotherapeuten/meine Physiotherapeutin zu entlassen.</t>
  </si>
  <si>
    <t>Gracias por plantearte el despido de mi fisioterapeuta.</t>
  </si>
  <si>
    <t>Grazie di aver preso in considerazione il licenziamento del fisioterapista.</t>
  </si>
  <si>
    <t>感谢您考虑解雇我的理疗师。</t>
  </si>
  <si>
    <t>Спасибо, что рассмотрели возможность увольнения моего физиотерапевта.</t>
  </si>
  <si>
    <t>Obrigado por considerar demitir meu fisioterapeuta.</t>
  </si>
  <si>
    <t>HAZARD_PLAYERWISHSTAFFOUT_ANSWER2_PART2</t>
  </si>
  <si>
    <t>I know this action will cost the academy money, but I guarantee you won’t regret this.
Have a nice day coach!</t>
  </si>
  <si>
    <t>Je sais que cette action coûtera de l'argent à l'académie mais je vous garantis que vous ne le regretterez pas.
Passez une bonne journée, coach!</t>
  </si>
  <si>
    <t>Ich weiß, dass diese Aktion für die Akademie nicht ganz günstig ist, aber ich garantiere Ihnen, dass Sie es nicht bereuen werden.
Einen schönen Tag noch, Coach!</t>
  </si>
  <si>
    <t>Sé que esto le costará dinero a la escuela, pero te garantizo que no te arrepentirás.
¡Que tengas un buen día, entrenador!</t>
  </si>
  <si>
    <t>So che questa azione costerà cara all'accademia, ma ti garantisco che non te ne pentirai.
Buona giornata, coach!</t>
  </si>
  <si>
    <t>我知道这项决定会让学院花钱，但我保证您不会后悔的。
 祝您愉快，教练！</t>
  </si>
  <si>
    <t>Я знаю, что это действие обойдется академии в деньги, но я гарантирую, что вы не пожалеете.
 Хорошего дня, тренер!</t>
  </si>
  <si>
    <t>Sei que essa ação custará dinheiro para a academia, mas garanto que você não vai se arrepender.
 Tenha um bom dia, técnico!</t>
  </si>
  <si>
    <t>HAZARD_PLAYERWISHSTAFFOUT_ANSWER3_PART0</t>
  </si>
  <si>
    <t>I'm very disappointed by your lack of action.</t>
  </si>
  <si>
    <t>Je suis très déçu par votre inaction.</t>
  </si>
  <si>
    <t>Ich bin sehr enttäuscht von Ihrer Untätigkeit.</t>
  </si>
  <si>
    <t>Me decepciona mucho tu pasividad.</t>
  </si>
  <si>
    <t>Questa mancanza di azione mi delude.</t>
  </si>
  <si>
    <t>对于您的无动于衷，我非常失望。</t>
  </si>
  <si>
    <t>Я очень разочарован вашим бездействием.</t>
  </si>
  <si>
    <t>Estou muito decepcionado com a sua falta de ação.</t>
  </si>
  <si>
    <t>HAZARD_PLAYERWISHSTAFFOUT_ANSWER3_PART1</t>
  </si>
  <si>
    <t>I thought you and I were on the same page.
I came to your academy to progress and win trophies but it feels like you see me only as a paycheck.
Our &lt;bold&gt;relationship&lt;/bold&gt; has really taken a hit.</t>
  </si>
  <si>
    <t>Je pensais que nous étions sur la même longueur d'onde, vous et moi.
Je suis venu dans votre académie pour progresser et gagner des trophées, mais j'ai le sentiment que vous ne me voyez que comme un gagne-pain.
Notre &lt;bold&gt;relation&lt;/bold&gt; en prend vraiment un coup.</t>
  </si>
  <si>
    <t>Ich dachte, wir wären auf derselben Seite, Sie und ich.
Ich kam an Ihre Akademie, um voranzukommen und Pokale zu gewinnen, aber ich habe das Gefühl, dass Sie mich nur als Gehaltscheck sehen.
Unsere &lt;bold&gt;Beziehung&lt;/bold&gt; leidet wirklich darunter.</t>
  </si>
  <si>
    <t>Nuestra &lt;bold&gt;relación&lt;/bold&gt; ha sufrido un auténtico golpe.</t>
  </si>
  <si>
    <t>Pensavo che fossimo sulla stessa lunghezza d'onda, io e te.
Sono in questa accademia per progedire e vincere trofei, ma mi sembra che tu pensi che sia solamente una fonte di guadagno.
Il nostro &lt;bold&gt;rapporto&lt;/bold&gt; ha incassato un colpo.</t>
  </si>
  <si>
    <t>我以为你我是志同道合的人。
 我来到学院是为了提升自己、赢得冠军，但现在感觉你只是把我当作摇钱树。
 我们的&lt;bold&gt;关系&lt;/bold&gt;真的受到了影响。</t>
  </si>
  <si>
    <t>Я думал, мы с вами на одной волне.
 Я пришел в вашу академию, чтобы прогрессировать и выигрывать трофеи, но мне кажется, что вы видите во мне только источник дохода.
 Наши &lt;bold&gt;отношения&lt;/bold&gt; действительно пострадали.</t>
  </si>
  <si>
    <t>Pensei que você e eu estávamos na mesma página.
 Eu vim para sua academia para progredir e ganhar troféus, mas sinto que você me vê apenas como um contracheque.
 Nossa &lt;bold&gt;relação&lt;/bold&gt; realmente sofreu um abalo.</t>
  </si>
  <si>
    <t>HAZARD_PLAYERWISHSTAFFOUT_ANSWER3_PART2</t>
  </si>
  <si>
    <t>You’ll be the one held responsable if I don't achieve my minimum objectives.</t>
  </si>
  <si>
    <t xml:space="preserve">
Vous serez le premier responsable si je n'atteins pas mes objectifs minimums.</t>
  </si>
  <si>
    <t>Sie sind dafür verantwortlich, wenn ich meine Mindestziele nicht erreiche.</t>
  </si>
  <si>
    <t>Será culpa tuya si no logro mis objetivos mínimos.</t>
  </si>
  <si>
    <t>Ti riterrò responsabile in prima persona se non raggiungo i miei obiettivi minini.</t>
  </si>
  <si>
    <t>如果我达不到最低目标，到时候您就得承担责任。</t>
  </si>
  <si>
    <t>Вы будете нести ответственность, если я не достигну своих минимальных целей.</t>
  </si>
  <si>
    <t>Você será a única responsável se eu não atingir meus objetivos mínimos.</t>
  </si>
  <si>
    <t>HAZARD_INFRAMONEYNEEDED_PART0</t>
  </si>
  <si>
    <t>{[VAR_INFRA_NAME]} construction needs your attention.</t>
  </si>
  <si>
    <t>Der Bau von {[VAR_INFRA_NAME]} erfordert Ihre Aufmerksamkeit.</t>
  </si>
  <si>
    <t>Los trabajos en el {[VAR_INFRA_NAME]} requieren tu atención.</t>
  </si>
  <si>
    <t>I lavori per {[VAR_INFRA_NAME]} hanno bisogno della tua attenzione.</t>
  </si>
  <si>
    <t>{[VAR_INFRA_NAME]}建设项目需要您的关注。</t>
  </si>
  <si>
    <t>Строительство {[VAR_INFRA_NAME]} требует вашего внимания.</t>
  </si>
  <si>
    <t>A construção de {[VAR_INFRA_NAME]} precisa da sua atenção.</t>
  </si>
  <si>
    <t>HAZARD_INFRAMONEYNEEDED_PART0_1</t>
  </si>
  <si>
    <t>Les travaux du {[VAR_INFRA_NAME]} nécessitent votre attention</t>
  </si>
  <si>
    <t>HAZARD_INFRAMONEYNEEDED_PART0_2</t>
  </si>
  <si>
    <t>Les travaux du {[VAR_INFRA_NAME]} exigent votre intervention</t>
  </si>
  <si>
    <t>HAZARD_INFRAMONEYNEEDED_PART0_3</t>
  </si>
  <si>
    <t>Décision nécessaire au sujet des travaux du {[VAR_INFRA_NAME]}</t>
  </si>
  <si>
    <t>HAZARD_INFRAMONEYNEEDED_PART1</t>
  </si>
  <si>
    <t>There is an issue concerning the {[VAR_INFRA_NAME]} construction.</t>
  </si>
  <si>
    <t>Es gibt ein Problem mit dem Bau von {[VAR_INFRA_NAME]}.</t>
  </si>
  <si>
    <t>Ha surgido un problema en la construcción del {[VAR_INFRA_NAME]}.</t>
  </si>
  <si>
    <t>C'è un problema che riguarda i lavori di {[VAR_INFRA_NAME]}.</t>
  </si>
  <si>
    <t>{[VAR_INFRA_NAME]}施工项目出现了问题。</t>
  </si>
  <si>
    <t>Возникла проблема с {[VAR_INFRA_NAME]} строительством.</t>
  </si>
  <si>
    <t>Há um problema com a construção de {[VAR_INFRA_NAME]}.</t>
  </si>
  <si>
    <t>HAZARD_INFRAMONEYNEEDED_PART1_1</t>
  </si>
  <si>
    <t>Il y a un problème concernant les travaux de {[VAR_INFRA_NAME]}.</t>
  </si>
  <si>
    <t>HAZARD_INFRAMONEYNEEDED_PART1_2</t>
  </si>
  <si>
    <t>Un souci est survenu au niveau des travaux de {[VAR_INFRA_NAME]}.</t>
  </si>
  <si>
    <t>HAZARD_INFRAMONEYNEEDED_PART1_3</t>
  </si>
  <si>
    <t>Un imprévu affecte le chantier de {[VAR_INFRA_NAME]}.</t>
  </si>
  <si>
    <t>HAZARD_INFRAMONEYNEEDED_PART2</t>
  </si>
  <si>
    <t>The company we hired for the job explained to me that our project couldn't be completed without a duration extension.</t>
  </si>
  <si>
    <t>Die Firma, die wir für diese Arbeit eingestellt haben, hat mir erklärt, dass unser Projekt ohne Fristverlängerung nicht abgeschlossen werden könnte.</t>
  </si>
  <si>
    <t>La empresa que contratamos me ha explicado que nuestro proyecto no podría finalizarse sin prolongar los plazos.</t>
  </si>
  <si>
    <t>L'impresa a cui abbiamo dato incarico di eseguire i lavori dice che il progetto non poteva essere completato senza un'estensione dei tempi.</t>
  </si>
  <si>
    <t>施工公司告知我，项目若要顺利完工，需要延长工期。</t>
  </si>
  <si>
    <t>Компания, которую мы наняли для этой работы, объяснила мне, что наш проект не может быть завершен без продления сроков.</t>
  </si>
  <si>
    <t>A empresa que contratamos para o trabalho me explicou que nosso projeto não poderia ser concluído sem uma extensão de prazo.</t>
  </si>
  <si>
    <t>HAZARD_INFRAMONEYNEEDED_PART2_1</t>
  </si>
  <si>
    <t>La société que nous avons engagée pour ce travail m'a expliqué que notre projet ne pouvait pas être terminé sans une extension du temps prévu.</t>
  </si>
  <si>
    <t>HAZARD_INFRAMONEYNEEDED_PART2_2</t>
  </si>
  <si>
    <t>L’entreprise en charge du chantier nous informe qu’elle ne peut achever le projet sans prolonger le délai initial.</t>
  </si>
  <si>
    <t>HAZARD_INFRAMONEYNEEDED_PART2_3</t>
  </si>
  <si>
    <t>L’entreprise mandatée l'affirme : avec le budget actuel, impossible de finir à temps sans repousser la date.</t>
  </si>
  <si>
    <t>HAZARD_INFRAMONEYNEEDED_PART3</t>
  </si>
  <si>
    <t>They also suggested that they would accept the delay if we put more money on the table.</t>
  </si>
  <si>
    <t>Man könnte die Frist allerdings einhalten, wenn wir mehr Geld auf den Tisch legen.</t>
  </si>
  <si>
    <t>También sugirieron compensar la demora si ponemos más dinero sobre la mesa.</t>
  </si>
  <si>
    <t>Hanno anche detto che riuscirebbero a rispettare le scadenze se mettiamo a disposizione più denaro.</t>
  </si>
  <si>
    <t>他们表示，如果我们增加预算，他们愿意接受延期。</t>
  </si>
  <si>
    <t>Они также предложили, что примут задержку, если мы положим больше денег на стол.</t>
  </si>
  <si>
    <t>Eles também sugeriram que aceitariam o atraso se colocássemos mais dinheiro na mesa.</t>
  </si>
  <si>
    <t>HAZARD_INFRAMONEYNEEDED_PART3_1</t>
  </si>
  <si>
    <t>Elle a également suggéré la possibilité de respecter le délai si nous mettons plus d'argent sur la table.</t>
  </si>
  <si>
    <t>HAZARD_INFRAMONEYNEEDED_PART3_2</t>
  </si>
  <si>
    <t>Elle propose également de tenir les délais en échange d’un financement additionnel.</t>
  </si>
  <si>
    <t>HAZARD_INFRAMONEYNEEDED_PART3_3</t>
  </si>
  <si>
    <t>Mais selon elle, un investissement supplémentaire garantirait le respect du délai.</t>
  </si>
  <si>
    <t>HAZARD_INFRAMONEYNEEDED_PART4</t>
  </si>
  <si>
    <t>I suggest you have a look at our finances before deciding. The decision is yours.</t>
  </si>
  <si>
    <t>Ich schlage vor, Sie werfen einen Blick auf unsere Finanzen, bevor Sie eine Entscheidung treffen. Die Entscheidung liegt bei Ihnen.</t>
  </si>
  <si>
    <t>Yo le echaría un vistazo a nuestras finanzas antes de tomar una decisión. Tú decides.</t>
  </si>
  <si>
    <t>Ti consiglio di controllare la nostra situazione finanziaria prima di prendere una decisione. La scelta è tua.</t>
  </si>
  <si>
    <t>建议你先查看学院财务状况再做决定。</t>
  </si>
  <si>
    <t>Я предлагаю вам взглянуть на наши финансы, прежде чем принимать решение. Решение за вами.</t>
  </si>
  <si>
    <t>Sugiro que você dê uma olhada em nossas finanças antes de decidir. A decisão é sua.</t>
  </si>
  <si>
    <t>HAZARD_INFRAMONEYNEEDED_PART4_1</t>
  </si>
  <si>
    <t>Je vous suggère d'examiner nos finances avant de prendre une décision. La décision vous appartient.</t>
  </si>
  <si>
    <t>HAZARD_INFRAMONEYNEEDED_PART4_2</t>
  </si>
  <si>
    <t>Je vous conseille d’étudier nos possibilités financières avant de choisir. La décision est entre vos mains.</t>
  </si>
  <si>
    <t>HAZARD_INFRAMONEYNEEDED_PART4_3</t>
  </si>
  <si>
    <t>Une analyse financière préalable serait judicieuse. Vous avez le dernier mot.</t>
  </si>
  <si>
    <t>HAZARD_INFRAMONEYNEEDED_ACTION1</t>
  </si>
  <si>
    <t>Accept (cost: {[VAR_COST]})</t>
  </si>
  <si>
    <t>Accepter (coût : {[VAR_COST]})</t>
  </si>
  <si>
    <t>Akzeptieren (Kosten: {[VAR_COST]})</t>
  </si>
  <si>
    <t>Aceptar (coste: {[VAR_COST]})</t>
  </si>
  <si>
    <t>Accetta (costo: {[VAR_COST]})</t>
  </si>
  <si>
    <t>接受(花费：{[VAR_COST]})</t>
  </si>
  <si>
    <t>Принять (стоимость: {[VAR_COST]})</t>
  </si>
  <si>
    <t>Aceitar (custo: {[VAR_COST]})</t>
  </si>
  <si>
    <t>HAZARD_INFRAMONEYNEEDED_ACTION2</t>
  </si>
  <si>
    <t>Refuse (delay: {[VAR_DURATION]} days)</t>
  </si>
  <si>
    <t>Refuser (retard : {[VAR_DURATION]} jours)</t>
  </si>
  <si>
    <t>Ablehnen (Verzögerung: {[VAR_DURATION]} Tage)</t>
  </si>
  <si>
    <t>Rechazar (retraso: {[VAR_DURATION]} días)</t>
  </si>
  <si>
    <t>Rifiuta (ritardo: {[VAR_DURATION]} giorni)</t>
  </si>
  <si>
    <t>拒绝 (延迟：{[VAR_DURATION]}天)</t>
  </si>
  <si>
    <t>Отклонить (задержка: {[VAR_DURATION]} дней)</t>
  </si>
  <si>
    <t>Recusar (atraso: {[VAR_DURATION]} dias)</t>
  </si>
  <si>
    <t>HAZARD_INFRADELAYED_PART0</t>
  </si>
  <si>
    <t>{[VAR_INFRA_NAME]} construction is delayed.</t>
  </si>
  <si>
    <t>Les travaux du {[VAR_INFRA_NAME]} sont retardés</t>
  </si>
  <si>
    <t>Der Bau von {[VAR_INFRA_NAME]} verzögert sich.</t>
  </si>
  <si>
    <t>Se ha retrasado la construcción del {[VAR_INFRA_NAME]}.</t>
  </si>
  <si>
    <t>I lavori per {[VAR_INFRA_NAME]} hanno subito un ritardo.</t>
  </si>
  <si>
    <t>{[VAR_INFRA_NAME]}项目施工延期。</t>
  </si>
  <si>
    <t>Строительство {[VAR_INFRA_NAME]} задерживается.</t>
  </si>
  <si>
    <t>A construção de {[VAR_INFRA_NAME]} está atrasada.</t>
  </si>
  <si>
    <t>HAZARD_INFRADELAYED_PART1</t>
  </si>
  <si>
    <t>Unfortunately, the &lt;bold&gt;{[VAR_INFRA_NAME]}&lt;/bold&gt; construction is taking more time than planned.</t>
  </si>
  <si>
    <t>Malheureusement, les travaux &lt;bold&gt;{[VAR_INFRA_NAME]}&lt;/bold&gt; prennent plus de temps que prévu.</t>
  </si>
  <si>
    <t>Leider dauert der Bau von &lt;bold&gt;{[VAR_INFRA_NAME]}&lt;/bold&gt; länger als erwartet.</t>
  </si>
  <si>
    <t>Desgraciadamente, la construcción del &lt;bold&gt;{[VAR_INFRA_NAME]}&lt;/bold&gt; está llevando más tiempo del esperado.</t>
  </si>
  <si>
    <t>Purtroppo i lavori per &lt;bold&gt;{[VAR_INFRA_NAME]}&lt;/bold&gt; stanno richiedendo più tempo del previsto.</t>
  </si>
  <si>
    <t>很遗憾， &lt;bold&gt;{[VAR_INFRA_NAME]}&lt;/bold&gt;的施工进度比预期更慢。</t>
  </si>
  <si>
    <t>К сожалению, &lt;bold&gt;{[VAR_INFRA_NAME]}&lt;/bold&gt; строительство занимает больше времени, чем планировалось.</t>
  </si>
  <si>
    <t>Infelizmente, a construção de &lt;bold&gt;{[VAR_INFRA_NAME]}&lt;/bold&gt; está levando mais tempo do que o planejado.</t>
  </si>
  <si>
    <t>HAZARD_INFRADELAYED_PART2</t>
  </si>
  <si>
    <t>This project should take &lt;bold&gt;{[VAR_DURATION]}&lt;/bold&gt; more days.</t>
  </si>
  <si>
    <t>Ce projet devrait prendre &lt;bold&gt;{[VAR_DURATION]}&lt;/bold&gt; jours de plus.</t>
  </si>
  <si>
    <t>Dieses Projekt dürfte &lt;bold&gt;{[VAR_DURATION]}&lt;/bold&gt; Tage mehr in Anspruch nehmen.</t>
  </si>
  <si>
    <t>Este proyecto debería retrasarse &lt;bold&gt;{[VAR_DURATION]}&lt;/bold&gt; días.</t>
  </si>
  <si>
    <t>Il progetto richiede ancora &lt;bold&gt;{[VAR_DURATION]}&lt;/bold&gt; giorni.</t>
  </si>
  <si>
    <t>该项目预计还需要&lt;bold&gt;{[VAR_DURATION]}&lt;/bold&gt;天才能完工。</t>
  </si>
  <si>
    <t>Этот проект займет еще &lt;bold&gt;{[VAR_DURATION]}&lt;/bold&gt; дней.</t>
  </si>
  <si>
    <t>Este projeto levará &lt;bold&gt;{[VAR_DURATION]}&lt;/bold&gt; dias a mais.</t>
  </si>
  <si>
    <t>HAZARD_INFRAEARLY_PART0</t>
  </si>
  <si>
    <t>Great news about the {[VAR_INFRA_NAME]} construction.</t>
  </si>
  <si>
    <t>Une bonne nouvelle au sujet des travaux du {[VAR_INFRA_NAME]}</t>
  </si>
  <si>
    <t>Gute Neuigkeiten zum Bau von {[VAR_INFRA_NAME]}.</t>
  </si>
  <si>
    <t>Buenas noticias sobre la construcción del {[VAR_INFRA_NAME]}.</t>
  </si>
  <si>
    <t>Una buona notizia riguardo ai lavori per {[VAR_INFRA_NAME]}.</t>
  </si>
  <si>
    <t>{[VAR_INFRA_NAME]}施工项目传来了好消息。</t>
  </si>
  <si>
    <t>Отличные новости о {[VAR_INFRA_NAME]} строительстве.</t>
  </si>
  <si>
    <t>Ótimas notícias sobre a construção de {[VAR_INFRA_NAME]}.</t>
  </si>
  <si>
    <t>HAZARD_INFRAEARLY_PART1</t>
  </si>
  <si>
    <t>The construction on &lt;bold&gt;{[VAR_INFRA_NAME]}&lt;/bold&gt; is taking less time than planned!</t>
  </si>
  <si>
    <t>Les travaux sur &lt;bold&gt;{[VAR_INFRA_NAME]}&lt;/bold&gt; prennent moins de temps que prévu!</t>
  </si>
  <si>
    <t>Der Bau von &lt;bold&gt;{[VAR_INFRA_NAME]}&lt;/bold&gt; nimmt weniger Zeit in Anspruch als erwartet!</t>
  </si>
  <si>
    <t>¡La construcción del &lt;bold&gt;{[VAR_INFRA_NAME]}&lt;/bold&gt; está llevando menos tiempo del esperado!</t>
  </si>
  <si>
    <t>La costruzione di &lt;bold&gt;{[VAR_INFRA_NAME]}&lt;/bold&gt; sta richiedendo meno tempo del previsto!</t>
  </si>
  <si>
    <t>&lt;bold&gt;{[VAR_INFRA_NAME]}&lt;/bold&gt;的施工进度比预期更快！</t>
  </si>
  <si>
    <t>Строительство &lt;bold&gt;{[VAR_INFRA_NAME]}&lt;/bold&gt; занимает меньше времени, чем планировалось!</t>
  </si>
  <si>
    <t>A construção de &lt;bold&gt;{[VAR_INFRA_NAME]}&lt;/bold&gt; está levando menos tempo do que o planejado!</t>
  </si>
  <si>
    <t>HAZARD_INFRAEARLY_PART2</t>
  </si>
  <si>
    <t>This project should take &lt;bold&gt;{[VAR_DURATION]}&lt;/bold&gt; less days.</t>
  </si>
  <si>
    <t>Ce projet devrait prendre &lt;bold&gt;{[VAR_DURATION]}&lt;/bold&gt; jours de moins.</t>
  </si>
  <si>
    <t>Dieses Projekt dürfte &lt;bold&gt;{[VAR_DURATION]}&lt;/bold&gt; Tage weniger in Anspruch nehmen.</t>
  </si>
  <si>
    <t>Este proyecto debería adelantarse &lt;bold&gt;{[VAR_DURATION]}&lt;/bold&gt; días.</t>
  </si>
  <si>
    <t>Il progetto richiede &lt;bold&gt;{[VAR_DURATION]}&lt;/bold&gt; giorni in meno.</t>
  </si>
  <si>
    <t>该项目将提前&lt;bold&gt;{[VAR_DURATION]}&lt;/bold&gt;天完工。</t>
  </si>
  <si>
    <t>Этот проект займет &lt;bold&gt;{[VAR_DURATION]}&lt;/bold&gt; меньше дней.</t>
  </si>
  <si>
    <t>Este projeto levará &lt;bold&gt;{[VAR_DURATION]}&lt;/bold&gt; dias a menos.</t>
  </si>
  <si>
    <t>HAZARD_BANKLOAN_PART0</t>
  </si>
  <si>
    <t>Loan proposal</t>
  </si>
  <si>
    <t>Darlehensvorschlag</t>
  </si>
  <si>
    <t>Propuesta de préstamo</t>
  </si>
  <si>
    <t>Proposta di prestito</t>
  </si>
  <si>
    <t>贷款提案</t>
  </si>
  <si>
    <t>Предложение о кредите</t>
  </si>
  <si>
    <t>Proposta de empréstimo</t>
  </si>
  <si>
    <t>HAZARD_BANKLOAN_PART0_1</t>
  </si>
  <si>
    <t>Offre de prêt bancaire</t>
  </si>
  <si>
    <t>HAZARD_BANKLOAN_PART0_2</t>
  </si>
  <si>
    <t>Proposition de prêt bancaire</t>
  </si>
  <si>
    <t>HAZARD_BANKLOAN_PART0_3</t>
  </si>
  <si>
    <t>Possibilité d’obtenir un prêt bancaire</t>
  </si>
  <si>
    <t>HAZARD_BANKLOAN_PART1</t>
  </si>
  <si>
    <t>As you know, our current financial situation is not looking good.</t>
  </si>
  <si>
    <t>Wie Sie wissen, ist unsere finanzielle Lage aktuell nicht optimal.</t>
  </si>
  <si>
    <t>Como sabes, nuestra situación financiera actual no pinta bien.</t>
  </si>
  <si>
    <t>Come sai, la nostra situazione finanziaria non è delle migliori.</t>
  </si>
  <si>
    <t>如您所知，我们目前的财务状况不太乐观。</t>
  </si>
  <si>
    <t>Как вы знаете, наша текущая финансовая ситуация выглядит неважно.</t>
  </si>
  <si>
    <t>Como você sabe, nossa situação financeira atual não está nada boa.</t>
  </si>
  <si>
    <t>HAZARD_BANKLOAN_PART1_1</t>
  </si>
  <si>
    <t>Comme vous le savez, notre solde financier actuel est en mauvaise posture.</t>
  </si>
  <si>
    <t>HAZARD_BANKLOAN_PART1_2</t>
  </si>
  <si>
    <t>Vous n’êtes pas sans savoir que notre solde financier est actuellement fragile.</t>
  </si>
  <si>
    <t>HAZARD_BANKLOAN_PART1_3</t>
  </si>
  <si>
    <t>Notre situation financière, comme vous le savez, n’est pas idéale en ce moment.</t>
  </si>
  <si>
    <t>HAZARD_BANKLOAN_PART1_4</t>
  </si>
  <si>
    <t>Vous connaissez déjà l’état délicat de notre solde financier.</t>
  </si>
  <si>
    <t>HAZARD_BANKLOAN_PART2</t>
  </si>
  <si>
    <t>I talked with our partner bank and they agreed to grant us a loan if you think it could help you to fix our financial situation.</t>
  </si>
  <si>
    <t>Ich habe mit unserer Partnerbank gesprochen und sie haben zugestimmt, uns ein Darlehen zu geben, wenn Sie glauben, dass es Ihnen helfen könnte, die Finanzen wieder ins Gleichgewicht zu bringen.</t>
  </si>
  <si>
    <t>He hablado con nuestro banco y han acordado concedernos un préstamo si crees que podría ayudarte a solucionar nuestros problemas económicos.</t>
  </si>
  <si>
    <t>Ho parlato con la nostra banca e hanno accettato di accordarci un prestito se pensi che possa aiutare a sistemare la situazione.</t>
  </si>
  <si>
    <t>我与合作银行沟通过，他们同意在您认可的情况下提供贷款，以帮助改善我们的财政状况。</t>
  </si>
  <si>
    <t>Я поговорил с нашим банком-партнером, и они согласились предоставить нам кредит, если вы считаете, что это поможет исправить нашу финансовую ситуацию.</t>
  </si>
  <si>
    <t>Conversei com nosso banco parceiro e eles concordaram em nos conceder um empréstimo se você achar que isso pode ajudar a resolver nossa situação financeira.</t>
  </si>
  <si>
    <t>HAZARD_BANKLOAN_PART2_1</t>
  </si>
  <si>
    <t>J'ai parlé avec notre banque partenaire et ils sont d'accord pour nous accorder un prêt si vous pensez que cela pourrait vous aider à redresser l'équilibre financier.</t>
  </si>
  <si>
    <t>HAZARD_BANKLOAN_PART2_2</t>
  </si>
  <si>
    <t>Après discussion avec notre banque partenaire, celle-ci est prête à nous accorder un prêt si vous estimez qu’il pourrait contribuer à rétablir notre équilibre financier.</t>
  </si>
  <si>
    <t>HAZARD_BANKLOAN_PART2_3</t>
  </si>
  <si>
    <t>Je me suis permis de consulter notre banque, qui accepterait de nous octroyer un prêt dans l’optique d'améliorer notre situation financière, sous réserve de votre accord.</t>
  </si>
  <si>
    <t>HAZARD_BANKLOAN_PART2_4</t>
  </si>
  <si>
    <t>La banque est ouverte à l’idée de nous accorder un prêt pour soutenir notre redressement, si vous en décidez ainsi.</t>
  </si>
  <si>
    <t>HAZARD_BANKLOAN_PART3</t>
  </si>
  <si>
    <t>Let me know if I should validate the loan proposal or not.</t>
  </si>
  <si>
    <t>Lassen Sie mich wissen, ob ich dem Darlehensvorschlag zustimmen soll oder nicht.</t>
  </si>
  <si>
    <t>Avísame de si debo aceptar el préstamo o no.</t>
  </si>
  <si>
    <t>Fammi sapere se accettare o meno la proposta di prestito.</t>
  </si>
  <si>
    <t>请告知我是否批准该贷款。</t>
  </si>
  <si>
    <t>Дайте мне знать, следует ли мне одобрить предложение о кредите или нет.</t>
  </si>
  <si>
    <t>Me avise se devo validar ou não a proposta de empréstimo.</t>
  </si>
  <si>
    <t>HAZARD_BANKLOAN_PART3_1</t>
  </si>
  <si>
    <t>Faites-moi savoir si je valide ou non la proposition de prêt.</t>
  </si>
  <si>
    <t>HAZARD_BANKLOAN_PART3_2</t>
  </si>
  <si>
    <t>Merci de me préciser si je dois valider ou non cette proposition de prêt.</t>
  </si>
  <si>
    <t>HAZARD_BANKLOAN_PART3_3</t>
  </si>
  <si>
    <t>Indiquez-moi si je dois procéder ou non à la validation du prêt.</t>
  </si>
  <si>
    <t>HAZARD_BANKLOAN_BUTTON1</t>
  </si>
  <si>
    <t>Accept (loan: {[VAR_AMOUNT_MINI=500000]})</t>
  </si>
  <si>
    <t>Accepter (prêt : {[VAR_AMOUNT_MINI=500000]})</t>
  </si>
  <si>
    <t>Akzeptieren (Darlehen: {[VAR_AMOUNT_MINI=500000]})</t>
  </si>
  <si>
    <t>Aceptar (préstamo: {[VAR_AMOUNT_MINI=500000]})</t>
  </si>
  <si>
    <t>Accetta (prestito: {[VAR_AMOUNT_MINI=500000]})</t>
  </si>
  <si>
    <t>接受(贷款： {[VAR_AMOUNT_MINI=500000]})</t>
  </si>
  <si>
    <t>Принять (кредит: {[VAR_AMOUNT_MINI=500000]})</t>
  </si>
  <si>
    <t>Aceitar (empréstimo: {[VAR_AMOUNT_MINI=500000]})</t>
  </si>
  <si>
    <t>HAZARD_BANKLOAN_BUTTON2</t>
  </si>
  <si>
    <t>Decline</t>
  </si>
  <si>
    <t>Refuser</t>
  </si>
  <si>
    <t>Ablehnen</t>
  </si>
  <si>
    <t>Rechazar</t>
  </si>
  <si>
    <t>Rifiuta</t>
  </si>
  <si>
    <t>拒绝</t>
  </si>
  <si>
    <t>Отклонить</t>
  </si>
  <si>
    <t>Recusar</t>
  </si>
  <si>
    <t>HAZARD_LOANCONFIRMATION_PART0</t>
  </si>
  <si>
    <t>Confirmation of {[VAR_AMOUNT_MINI]}loan</t>
  </si>
  <si>
    <t xml:space="preserve">Confirmation du prêt de {[VAR_AMOUNT_MINI]} </t>
  </si>
  <si>
    <t>Darlehensbestätigung über {[VAR_AMOUNT_MINI]}</t>
  </si>
  <si>
    <t>Confirmación de un préstamo de {[VAR_AMOUNT_MINI]}</t>
  </si>
  <si>
    <t>Conferma del prestito di {[VAR_AMOUNT_MINI]}</t>
  </si>
  <si>
    <t>确认{[VAR_AMOUNT_MINI]}贷款</t>
  </si>
  <si>
    <t>Подтверждение {[VAR_AMOUNT_MINI]}займа</t>
  </si>
  <si>
    <t>Confirmação de empréstimo de {[VAR_AMOUNT_MINI]}</t>
  </si>
  <si>
    <t>HAZARD_LOANCONFIRMATION_PART1</t>
  </si>
  <si>
    <t>We confirm that you have been granted a loan of {[VAR_AMOUNT_MINI]}.</t>
  </si>
  <si>
    <t>Nous vous confirmons la souscription d'un prêt de {[VAR_AMOUNT_MINI]}.</t>
  </si>
  <si>
    <t>Wir bestätigen, dass Sie ein Darlehen in Höhe von {[VAR_AMOUNT_MINI]} aufgenommen haben.</t>
  </si>
  <si>
    <t>Confirmamos la concesión de un préstamo de {[VAR_AMOUNT_MINI]}.</t>
  </si>
  <si>
    <t>Confermiamo la concessione di un prestito di {[VAR_AMOUNT_MINI]}.</t>
  </si>
  <si>
    <t>我们确认您已获得{[VAR_AMOUNT_MINI]}的贷款。</t>
  </si>
  <si>
    <t>Подтверждаем, что вам был предоставлен займ в размере {[VAR_AMOUNT_MINI]}.</t>
  </si>
  <si>
    <t>Confirmamos que você recebeu um empréstimo de {[VAR_AMOUNT_MINI]}.</t>
  </si>
  <si>
    <t>HAZARD_LOANCONFIRMATION_PART2</t>
  </si>
  <si>
    <t>This loan will have to be repaid during the next 12 months with a 10% interest.</t>
  </si>
  <si>
    <t>Ce prêt devra être remboursé au cours des 12 prochains mois avec 10 % d'intérêts.</t>
  </si>
  <si>
    <t>Dieses Darlehen muss in den nächsten 12 Monaten mit 10 % Zinsen zurückgezahlt werden.</t>
  </si>
  <si>
    <t>Este préstamo deberá reembolsarse durante los próximos 12 meses con un interés del 10 %.</t>
  </si>
  <si>
    <t>Il prestito dovrà essere rimborsato entro i prossimi dodici (12) mesi con interesse pari al 10%.</t>
  </si>
  <si>
    <t>此贷款需在未来12个月内偿还，并支付10%的利息。</t>
  </si>
  <si>
    <t>Этот займ должен быть погашен в течение следующих 12 месяцев с процентом в 10%.</t>
  </si>
  <si>
    <t>Este empréstimo terá que ser pago nos próximos 12 meses com 10% de juros.</t>
  </si>
  <si>
    <t>HAZARD_DIVIDENDSPAID_PART0</t>
  </si>
  <si>
    <t>Shareholder remuneration</t>
  </si>
  <si>
    <t>Auszahlung an die Aktionäre</t>
  </si>
  <si>
    <t>Retribución a accionistas</t>
  </si>
  <si>
    <t>Remuneratione degli azionisti</t>
  </si>
  <si>
    <t>Выплата дивидендов акционерам</t>
  </si>
  <si>
    <t>Remuneração de acionistas</t>
  </si>
  <si>
    <t>HAZARD_DIVIDENDSPAID_PART0_1</t>
  </si>
  <si>
    <t>Rémunération des actionnaires</t>
  </si>
  <si>
    <t>HAZARD_DIVIDENDSPAID_PART0_2</t>
  </si>
  <si>
    <t>Distribution des dividendes</t>
  </si>
  <si>
    <t>HAZARD_DIVIDENDSPAID_PART0_3</t>
  </si>
  <si>
    <t>Paiement des actionnaires</t>
  </si>
  <si>
    <t>HAZARD_DIVIDENDSPAID_PART0_4</t>
  </si>
  <si>
    <t>Versement des dividendes aux actionnaires</t>
  </si>
  <si>
    <t>HAZARD_DIVIDENDSPAID_PART1</t>
  </si>
  <si>
    <t>As you know, we have to thank our shareholders for their investment with dividends.</t>
  </si>
  <si>
    <t>Wie Sie wissen, müssen wir unseren Aktionären für ihre Investition durch Dividenden danken.</t>
  </si>
  <si>
    <t>Como sabes, tenemos que compensar a nuestros accionistas su inversión con dividendos.</t>
  </si>
  <si>
    <t>Come sai, dobbiamo ringraziare gli azionisti per aver investito i loro dividendi.</t>
  </si>
  <si>
    <t>如您所知，我们需要分红回馈股东的投资。</t>
  </si>
  <si>
    <t>Как вы знаете, мы должны благодарить наших акционеров за их инвестиции дивидендами.</t>
  </si>
  <si>
    <t>Como você sabe, temos que agradecer aos nossos acionistas por seu investimento com dividendos.</t>
  </si>
  <si>
    <t>HAZARD_DIVIDENDSPAID_PART1_1</t>
  </si>
  <si>
    <t>Comme vous le savez, nous devons remercier nos actionnaires pour leur investissement avec des dividendes.</t>
  </si>
  <si>
    <t>HAZARD_DIVIDENDSPAID_PART1_2</t>
  </si>
  <si>
    <t>Vous le savez, il est nécessaire de récompenser l’investissement de nos actionnaires à travers des dividendes.</t>
  </si>
  <si>
    <t>HAZARD_DIVIDENDSPAID_PART1_3</t>
  </si>
  <si>
    <t>Nous avons l’obligation de récompenser nos actionnaires pour leur soutien financier.</t>
  </si>
  <si>
    <t>HAZARD_DIVIDENDSPAID_PART2</t>
  </si>
  <si>
    <t>Currently our financial situation is very good, so we decided to take &lt;bold&gt;{[VAR_AMOUNT_MINI]}&lt;/bold&gt; to pay them.</t>
  </si>
  <si>
    <t>Derzeit ist unsere finanzielle Situation sehr gut, daher haben wir beschlossen, &lt;bold&gt;{[VAR_AMOUNT_MINI]}&lt;/bold&gt; zu nehmen und sie zu bezahlen.</t>
  </si>
  <si>
    <t>Actualmente, nuestra situación financiera es muy buena, por lo que hemos decidido retirar &lt;bold&gt;{[VAR_AMOUNT_MINI]}&lt;/bold&gt; para pagarles.</t>
  </si>
  <si>
    <t>Al momento la nostra situazione finanziaria è molto buona, quindi abbiamo deciso di usare &lt;bold&gt;{[VAR_AMOUNT_MINI]}&lt;/bold&gt; per remunerarli.</t>
  </si>
  <si>
    <t>目前学院财务状况良好，因此我们决定拨出 &lt;bold&gt;{[VAR_AMOUNT_MINI]}&lt;/bold&gt;作为股东分红。</t>
  </si>
  <si>
    <t>В настоящее время наше финансовое положение очень хорошее, поэтому мы решили взять &lt;bold&gt;{[VAR_AMOUNT_MINI]}&lt;/bold&gt;, чтобы выплатить им дивиденды.</t>
  </si>
  <si>
    <t>Atualmente, nossa situação financeira é muito boa, então decidimos pegar &lt;bold&gt;{[VAR_AMOUNT_MINI]}&lt;/bold&gt; para pagá-los.</t>
  </si>
  <si>
    <t>HAZARD_DIVIDENDSPAID_PART2_1</t>
  </si>
  <si>
    <t>Actuellement, l'équilibre financier est très bon, nous avons donc décidé d'y retirer &lt;bold&gt;{[VAR_AMOUNT_MINI]}&lt;/bold&gt; pour les rémunérer.</t>
  </si>
  <si>
    <t>HAZARD_DIVIDENDSPAID_PART2_2</t>
  </si>
  <si>
    <t>Compte tenu de notre bonne situation financière, nous avons décidé de verser &lt;bold&gt;{[VAR_AMOUNT_MINI]}&lt;/bold&gt; en dividendes.</t>
  </si>
  <si>
    <t>HAZARD_DIVIDENDSPAID_PART2_3</t>
  </si>
  <si>
    <t>La santé financière étant solide, nous avons opté pour une distribution de &lt;bold&gt;{[VAR_AMOUNT_MINI]}&lt;/bold&gt; à nos actionnaires.</t>
  </si>
  <si>
    <t>HAZARD_EVENT_AD_PART0</t>
  </si>
  <si>
    <t>{[VAR_TM_FTNAME]}: Publicity tour with {[VAR_EQUIP_BRAND_RACKETS]}.</t>
  </si>
  <si>
    <t xml:space="preserve">{[VAR_TM_FTNAME]} : tournage d'une publicité avec {[VAR_EQUIP_BRAND_RACKETS]} </t>
  </si>
  <si>
    <t>{[VAR_TM_FTNAME]}: Publicity-Tour mit {[VAR_EQUIP_BRAND_RACKETS]}</t>
  </si>
  <si>
    <t>{[VAR_TM_FTNAME]}: gira publicitaria para {[VAR_EQUIP_BRAND_RACKETS]}.</t>
  </si>
  <si>
    <t>{[VAR_TM_FTNAME]}: Tour pubblicitario con {[VAR_EQUIP_BRAND_RACKETS]}.</t>
  </si>
  <si>
    <t>{[VAR_TM_FTNAME]}：参加 {[VAR_EQUIP_BRAND_RACKETS]}的宣传活动。</t>
  </si>
  <si>
    <t>{[VAR_TM_FTNAME]}: Рекламный тур с {[VAR_EQUIP_BRAND_RACKETS]}.</t>
  </si>
  <si>
    <t>{[VAR_TM_FTNAME]}: Tour publicitário com {[VAR_EQUIP_BRAND_RACKETS]}.</t>
  </si>
  <si>
    <t>HAZARD_EVENT_AD_PART1</t>
  </si>
  <si>
    <t>&lt;underline&gt;&lt;bold&gt;{[VAR_EQUIP_BRAND_RACKETS]}&lt;/underline&gt;&lt;/bold&gt; needs a star for their next ad campaign. 
 Considering the current partnership with our player &lt;underline&gt;&lt;bold&gt;&lt;hyperlink=player&gt;{[VAR_TM_FTNAME]}&lt;/hyperlink&gt;&lt;/underline&gt;&lt;/bold&gt;, they immediately thought of them.</t>
  </si>
  <si>
    <t xml:space="preserve">&lt;bold&gt;{[VAR_EQUIP_BRAND_RACKETS]}&lt;/bold&gt; a besoin d’une star pour sa prochaine publicité.
Au vu du partenariat actuel avec &lt;underline&gt;&lt;bold&gt;&lt;hyperlink=player&gt;{[VAR_TM_FTNAME]}&lt;/hyperlink&gt;&lt;/underline&gt;&lt;/bold&gt; ils ont tout de suite pensé à lui/elle. </t>
  </si>
  <si>
    <t>&lt;underline&gt;&lt;bold&gt;{[VAR_EQUIP_BRAND_RACKETS]}&lt;/underline&gt;&lt;/bold&gt; braucht einen Star für die nächste Werbekampagne. 
Angesichts der aktuellen Partnerschaft mit &lt;underline&gt;&lt;bold&gt;&lt;hyperlink=player&gt;{[VAR_TM_FTNAME]}&lt;/hyperlink&gt;&lt;/underline&gt;&lt;/bold&gt; haben sie sofort an ihn/sie gedacht.</t>
  </si>
  <si>
    <t>&lt;underline&gt;&lt;bold&gt;{[VAR_EQUIP_BRAND_RACKETS]}&lt;/underline&gt;&lt;/bold&gt; necesita una estrella para su próxima campaña publicitaria. 
Dada su asociación actual con tu tenista &lt;underline&gt;&lt;bold&gt;&lt;hyperlink=player&gt;{[VAR_TM_FTNAME]}&lt;/hyperlink&gt;&lt;/underline&gt;&lt;/bold&gt;, es en quien han pensado inmediatamente.</t>
  </si>
  <si>
    <t>&lt;underline&gt;&lt;bold&gt;{[VAR_EQUIP_BRAND_RACKETS]}&lt;/underline&gt;&lt;/bold&gt; ha bisogno di un/a testimonial per la prossima campagna pubblicitaria. 
Vista la collaborazione con &lt;underline&gt;&lt;bold&gt;&lt;hyperlink=player&gt;{[VAR_TM_FTNAME]}&lt;/hyperlink&gt;&lt;/underline&gt;&lt;/bold&gt;, hanno subito pensato a lui/lei.</t>
  </si>
  <si>
    <t>&lt;underline&gt;&lt;bold&gt;{[VAR_EQUIP_BRAND_RACKETS]}&lt;/underline&gt;&lt;/bold&gt;正在为其下一轮广告活动寻找代言明星。
 鉴于他们与我们球员&lt;underline&gt;&lt;bold&gt;&lt;hyperlink=player&gt;{[VAR_TM_FTNAME]}&lt;/hyperlink&gt;&lt;/underline&gt;&lt;/bold&gt;的合作关系，他们第一时间就想到了这名球员。</t>
  </si>
  <si>
    <t>&lt;underline&gt;&lt;bold&gt;{[VAR_EQUIP_BRAND_RACKETS]}&lt;/underline&gt;&lt;/bold&gt; нужен звездный игрок для их следующей рекламной кампании. 
  Учитывая текущее партнерство с нашим игроком &lt;underline&gt;&lt;bold&gt;&lt;hyperlink=player&gt;{[VAR_TM_FTNAME]}&lt;/hyperlink&gt;&lt;/underline&gt;&lt;/bold&gt;, они сразу подумали о нем.</t>
  </si>
  <si>
    <t>&lt;underline&gt;&lt;bold&gt;{[VAR_EQUIP_BRAND_RACKETS]}&lt;/underline&gt;&lt;/bold&gt; precisa de uma estrela para sua próxima campanha publicitária. 
 Considerando a parceria atual com nosso jogador &lt;underline&gt;&lt;bold&gt;&lt;hyperlink=player&gt;{[VAR_TM_FTNAME]}&lt;/hyperlink&gt;&lt;/underline&gt;&lt;/bold&gt;, eles imediatamente pensaram nele(a).</t>
  </si>
  <si>
    <t>HAZARD_EVENT_AD_PART2</t>
  </si>
  <si>
    <t>It’s a commercial for their new collection, the photo shoot will take the whole day &lt;bold&gt;{[VAR_EQUIP_EVENT_DATE]}&lt;/bold&gt;. The sessions scheduled on this day have been deleted.</t>
  </si>
  <si>
    <t>Il s’agit d’une publicité pour leur nouvelle collection. Le tournage durera toute la journée du &lt;bold&gt;{[VAR_EQUIP_EVENT_DATE]}&lt;/bold&gt;. Les séances prévues ce jour là ont été supprimées.</t>
  </si>
  <si>
    <t>Es handelt sich dabei um eine Werbung für die neue Kollektion. Das Foto-Shooting wird den ganzen Tag dauern und findet am &lt;bold&gt;{[VAR_EQUIP_EVENT_DATE]}&lt;/bold&gt; statt. Die für diesen Tag vorgesehenen Trainingseinheiten wurden abgesagt.</t>
  </si>
  <si>
    <t>Se trata de un anuncio para su nueva colección; la sesión de fotos durará todo el día &lt;bold&gt;{[VAR_EQUIP_EVENT_DATE]}&lt;/bold&gt;. Se han eliminado las sesiones programadas para ese día.</t>
  </si>
  <si>
    <t>Si tratta di una pubblicità per la nuova collezione. Il servizio fotografico dura tutta la giornata di &lt;bold&gt;{[VAR_EQUIP_EVENT_DATE]}&lt;/bold&gt;. Le sessioni previste per questa giornata sono state cancellate.</t>
  </si>
  <si>
    <t>这是一次为新品拍摄的商业广告，拍摄将在&lt;bold&gt;{[VAR_EQUIP_EVENT_DATE]}&lt;/bold&gt;全天进行。当天的训练课程已被取消。</t>
  </si>
  <si>
    <t>Это будет рекламный ролик их новой коллекции, фотосессия займет весь день &lt;bold&gt;{[VAR_EQUIP_EVENT_DATE]}&lt;/bold&gt;. Запланированные на этот день тренировки отменены.</t>
  </si>
  <si>
    <t>É um comercial para sua nova coleção, a sessão de fotos levará o dia todo &lt;bold&gt;{[VAR_EQUIP_EVENT_DATE]}&lt;/bold&gt;. As sessões agendadas para este dia foram canceladas.</t>
  </si>
  <si>
    <t>HAZARD_EVENT_INTERVIEW_PART0</t>
  </si>
  <si>
    <t>{[VAR_TM_FTNAME]}: Interview for {[VAR_EQUIP_BRAND_RACKETS]}.</t>
  </si>
  <si>
    <t xml:space="preserve">{[VAR_TM_FTNAME]} : interview pour {[VAR_EQUIP_BRAND_RACKETS]} </t>
  </si>
  <si>
    <t>{[VAR_TM_FTNAME]}: Interview für {[VAR_EQUIP_BRAND_RACKETS]}</t>
  </si>
  <si>
    <t>{[VAR_TM_FTNAME]}: entrevista para {[VAR_EQUIP_BRAND_RACKETS]}.</t>
  </si>
  <si>
    <t>{[VAR_TM_FTNAME]}: intervista per {[VAR_EQUIP_BRAND_RACKETS]}.</t>
  </si>
  <si>
    <t>{[VAR_TM_FTNAME]}：接受{[VAR_EQUIP_BRAND_RACKETS]}的采访。</t>
  </si>
  <si>
    <t>{[VAR_TM_FTNAME]}: Интервью для {[VAR_EQUIP_BRAND_RACKETS]}.</t>
  </si>
  <si>
    <t>{[VAR_TM_FTNAME]}: Entrevista para {[VAR_EQUIP_BRAND_RACKETS]}.</t>
  </si>
  <si>
    <t>HAZARD_EVENT_INTERVIEW_PART1</t>
  </si>
  <si>
    <t>&lt;underline&gt;&lt;bold&gt;{[VAR_EQUIP_BRAND_RACKETS]}&lt;/underline&gt;&lt;/bold&gt; wishes to interview their brand ambassadors. 
 Considering the current partnership with our player &lt;underline&gt;&lt;bold&gt;&lt;hyperlink=player&gt;{[VAR_TM_FTNAME]}&lt;/hyperlink&gt;&lt;/underline&gt;&lt;/bold&gt;, they want to ask them a few questions about their life.</t>
  </si>
  <si>
    <t xml:space="preserve">&lt;bold&gt;{[VAR_EQUIP_BRAND_RACKETS]}&lt;/bold&gt; souhaite réaliser des interviews de ses ambassadeurs.
Au vu du partenariat actuel avec &lt;underline&gt;&lt;bold&gt;&lt;hyperlink=player&gt;{[VAR_TM_FTNAME]}&lt;/hyperlink&gt;&lt;/underline&gt;&lt;/bold&gt; ils veulent lui poser quelques questions sur sa vie. </t>
  </si>
  <si>
    <t>&lt;underline&gt;&lt;bold&gt;{[VAR_EQUIP_BRAND_RACKETS]}&lt;/underline&gt;&lt;/bold&gt; möchte Interviews mit den Markenbotschafter der Marke führen. 
Angesichts der aktuellen Partnerschaft mit &lt;underline&gt;&lt;bold&gt;&lt;hyperlink=player&gt;{[VAR_TM_FTNAME]}&lt;/hyperlink&gt;&lt;/underline&gt;&lt;/bold&gt; möchte man ihm/ihr ein paar Fragen zu seinem/ihrem Leben stellen.</t>
  </si>
  <si>
    <t>&lt;underline&gt;&lt;bold&gt;{[VAR_EQUIP_BRAND_RACKETS]}&lt;/underline&gt;&lt;/bold&gt; desea entrevistar a los embajadores de su marca. 
Dada su asociación actual con tu tenista &lt;underline&gt;&lt;bold&gt;&lt;hyperlink=player&gt;{[VAR_TM_FTNAME]}&lt;/hyperlink&gt;&lt;/underline&gt;&lt;/bold&gt;, quieren hacerle unas preguntas sobre su vida.</t>
  </si>
  <si>
    <t>&lt;underline&gt;&lt;bold&gt;{[VAR_EQUIP_BRAND_RACKETS]}&lt;/underline&gt;&lt;/bold&gt; desidera intervistare il/la brand ambassador. 
Vista la collaborazione con &lt;underline&gt;&lt;bold&gt;&lt;hyperlink=player&gt;{[VAR_TM_FTNAME]}&lt;/hyperlink&gt;&lt;/underline&gt;&lt;/bold&gt;, vorrebbero fare qualche domanda sulla sua vita.</t>
  </si>
  <si>
    <t>&lt;underline&gt;&lt;bold&gt;{[VAR_EQUIP_BRAND_RACKETS]}&lt;/underline&gt;&lt;/bold&gt;希望采访他们的品牌代言人。
 鉴于他们与我们球员&lt;underline&gt;&lt;bold&gt;&lt;hyperlink=player&gt;{[VAR_TM_FTNAME]}&lt;/hyperlink&gt;&lt;/underline&gt;&lt;/bold&gt;的合作关系，他们希望了解该球员的生活与感想。</t>
  </si>
  <si>
    <t>&lt;underline&gt;&lt;bold&gt;{[VAR_EQUIP_BRAND_RACKETS]}&lt;/underline&gt;&lt;/bold&gt; хочет взять интервью у своих звездных амбассадоров. 
  Учитывая текущее партнерство с нашим игроком &lt;underline&gt;&lt;bold&gt;&lt;hyperlink=player&gt;{[VAR_TM_FTNAME]}&lt;/hyperlink&gt;&lt;/underline&gt;&lt;/bold&gt;, они хотят задать ему несколько вопросов о его жизни.</t>
  </si>
  <si>
    <t>&lt;underline&gt;&lt;bold&gt;{[VAR_EQUIP_BRAND_RACKETS]}&lt;/underline&gt;&lt;/bold&gt; deseja entrevistar seus embaixadores de marca. 
 Considerando a parceria atual com nosso jogador &lt;underline&gt;&lt;bold&gt;&lt;hyperlink=player&gt;{[VAR_TM_FTNAME]}&lt;/hyperlink&gt;&lt;/underline&gt;&lt;/bold&gt;, eles querem fazer algumas perguntas sobre sua vida.</t>
  </si>
  <si>
    <t>HAZARD_EVENT_INTERVIEW_PART2</t>
  </si>
  <si>
    <t>The interview will take place in the evening next &lt;bold&gt;{[VAR_EQUIP_EVENT_DATE]}&lt;/bold&gt;. The session scheduled during that time has been deleted.</t>
  </si>
  <si>
    <t>L'interview aura lieu le soir du &lt;bold&gt;{[VAR_EQUIP_EVENT_DATE]}&lt;/bold&gt;. La séance prévue à ce moment là a été supprimée.</t>
  </si>
  <si>
    <t>Das Interview findet am Abend des &lt;bold&gt;{[VAR_EQUIP_EVENT_DATE]}&lt;/bold&gt; statt. Die für diese Zeit geplante Trainingseinheit wurde abgesagt.</t>
  </si>
  <si>
    <t>La entrevista tendrá lugar la noche del &lt;bold&gt;{[VAR_EQUIP_EVENT_DATE]}&lt;/bold&gt;. Se ha eliminado la sesión programada para entonces.</t>
  </si>
  <si>
    <t>L'intervista avrà luogo la sera del &lt;bold&gt;{[VAR_EQUIP_EVENT_DATE]}&lt;/bold&gt;. La sessione prevista per quel momento è stata cancellata.</t>
  </si>
  <si>
    <t>采访将于&lt;bold&gt;{[VAR_EQUIP_EVENT_DATE]}&lt;/bold&gt;晚上进行，当天该时段的训练课程已被取消。</t>
  </si>
  <si>
    <t>Интервью состоится вечером следующего дня &lt;bold&gt;{[VAR_EQUIP_EVENT_DATE]}&lt;/bold&gt;. Тренировка, запланированная на это время, отменена.</t>
  </si>
  <si>
    <t>A entrevista acontecerá à noite no próximo &lt;bold&gt;{[VAR_EQUIP_EVENT_DATE]}&lt;/bold&gt;. A sessão agendada durante esse período foi cancelada.</t>
  </si>
  <si>
    <t>HAZARD_EVENT_NEWCOLLECT_PART0</t>
  </si>
  <si>
    <t>{[VAR_TM_FTNAME]}: New collection launch for {[VAR_EQUIP_BRAND_OUTFITS]}.</t>
  </si>
  <si>
    <t xml:space="preserve">{[VAR_TM_FTNAME]} : lancement d'une nouvelle collection pour {[VAR_EQUIP_BRAND_OUTFITS]} </t>
  </si>
  <si>
    <t>{[VAR_TM_FTNAME]}: Einführung einer neuen Kollektion für {[VAR_EQUIP_BRAND_OUTFITS]}</t>
  </si>
  <si>
    <t>{[VAR_TM_FTNAME]}: lanzamiento de una nueva colección para {[VAR_EQUIP_BRAND_OUTFITS]}.</t>
  </si>
  <si>
    <t>{[VAR_TM_FTNAME]}: lancio della nuova collezione di {[VAR_EQUIP_BRAND_OUTFITS]}.</t>
  </si>
  <si>
    <t>{[VAR_TM_FTNAME]}：参加{[VAR_EQUIP_BRAND_OUTFITS]}新品发布会。</t>
  </si>
  <si>
    <t>{[VAR_TM_FTNAME]}: Презентация новой коллекции для {[VAR_EQUIP_BRAND_OUTFITS]}.</t>
  </si>
  <si>
    <t>{[VAR_TM_FTNAME]}: Lançamento da nova coleção para {[VAR_EQUIP_BRAND_OUTFITS]}.</t>
  </si>
  <si>
    <t>HAZARD_EVENT_NEWCOLLECT_PART1</t>
  </si>
  <si>
    <t>&lt;underline&gt;&lt;bold&gt;{[VAR_EQUIP_BRAND_OUTFITS]}&lt;/underline&gt;&lt;/bold&gt; is organizing a party to celebrate their new collection launch and they invited their brand ambassadors. 
 Considering the current partnership with our player &lt;underline&gt;&lt;bold&gt;&lt;hyperlink=player&gt;{[VAR_TM_FTNAME]}&lt;/hyperlink&gt;&lt;/underline&gt;&lt;/bold&gt;, they would like them to attend this party.</t>
  </si>
  <si>
    <t xml:space="preserve">&lt;bold&gt;{[VAR_EQUIP_BRAND_OUTFITS]}&lt;/bold&gt; organise une fête pour célébrer le lancement de leur nouvelle collection et ils ont invité leurs ambassadeurs.
Au vu du partenariat actuel avec &lt;underline&gt;&lt;bold&gt;&lt;hyperlink=player&gt;{[VAR_TM_FTNAME]}&lt;/hyperlink&gt;&lt;/underline&gt;&lt;/bold&gt; ils veulent qu'il/elle se rende à cette soirée. </t>
  </si>
  <si>
    <t>&lt;underline&gt;&lt;bold&gt;{[VAR_EQUIP_BRAND_OUTFITS]}&lt;/underline&gt;&lt;/bold&gt; veranstaltet eine Party, um die Markteinführung der neuen Kollektion zu feiern, und hat dazu alle Markenbotschafter eingeladen. 
Angesichts der aktuellen Partnerschaft mit &lt;underline&gt;&lt;bold&gt;&lt;hyperlink=player&gt;{[VAR_TM_FTNAME]}&lt;/hyperlink&gt;&lt;/underline&gt;&lt;/bold&gt; würden sie sich freuen, wenn er/sie an der Party teilnimmt.</t>
  </si>
  <si>
    <t>&lt;underline&gt;&lt;bold&gt;{[VAR_EQUIP_BRAND_OUTFITS]}&lt;/underline&gt;&lt;/bold&gt; está organizando una fiesta para celebrar el lanzamiento de su nueva colección y han invitado a los embajadores de su marca. 
 Dada su asociación actual con tu tenista &lt;underline&gt;&lt;bold&gt;&lt;hyperlink=player&gt;{[VAR_TM_FTNAME]}&lt;/hyperlink&gt;&lt;/underline&gt;&lt;/bold&gt;, les gustaría que asistiera a esta fiesta.</t>
  </si>
  <si>
    <t>&lt;underline&gt;&lt;bold&gt;{[VAR_EQUIP_BRAND_OUTFITS]}&lt;/underline&gt;&lt;/bold&gt; sta organizzando una festa per il lancio della nuova collezione e ha invitato i brand ambassador. 
Vista la collaborazione con &lt;underline&gt;&lt;bold&gt;&lt;hyperlink=player&gt;{[VAR_TM_FTNAME]}&lt;/hyperlink&gt;&lt;/underline&gt;&lt;/bold&gt;, vorrebbero che partecipasse alla festa.</t>
  </si>
  <si>
    <t>&lt;underline&gt;&lt;bold&gt;{[VAR_EQUIP_BRAND_OUTFITS]}&lt;/underline&gt;&lt;/bold&gt;将举办新品发布会，并邀请品牌代言人出席。
 鉴于他们与我们球员&lt;underline&gt;&lt;bold&gt;&lt;hyperlink=player&gt;{[VAR_TM_FTNAME]}&lt;/hyperlink&gt;&lt;/underline&gt;&lt;/bold&gt;的合作关系，他们希望该球员能出席此次活动。</t>
  </si>
  <si>
    <t>&lt;underline&gt;&lt;bold&gt;{[VAR_EQUIP_BRAND_OUTFITS]}&lt;/underline&gt;&lt;/bold&gt; организует вечеринку в честь запуска своей новой коллекции и пригласил своих звездных амбассадоров. 
  Учитывая текущее партнерство с нашим игроком &lt;underline&gt;&lt;bold&gt;&lt;hyperlink=player&gt;{[VAR_TM_FTNAME]}&lt;/hyperlink&gt;&lt;/underline&gt;&lt;/bold&gt;, они хотели бы, чтобы он присутствовал на этой вечеринке.</t>
  </si>
  <si>
    <t>&lt;underline&gt;&lt;bold&gt;{[VAR_EQUIP_BRAND_OUTFITS]}&lt;/underline&gt;&lt;/bold&gt; está organizando uma festa para celebrar o lançamento de sua nova coleção e convidou seus embaixadores de marca. 
 Considerando a parceria atual com nosso jogador &lt;underline&gt;&lt;bold&gt;&lt;hyperlink=player&gt;{[VAR_TM_FTNAME]}&lt;/hyperlink&gt;&lt;/underline&gt;&lt;/bold&gt;, eles gostariam que ele(a) comparecesse a esta festa.</t>
  </si>
  <si>
    <t>HAZARD_EVENT_NEWCOLLECT_PART2</t>
  </si>
  <si>
    <t>The party will take place in the evening next &lt;bold&gt;{[VAR_EQUIP_EVENT_DATE]}&lt;/bold&gt;. The session scheduled during that time has been deleted.</t>
  </si>
  <si>
    <t>La soirée aura lieu le soir du &lt;bold&gt;{[VAR_EQUIP_EVENT_DATE]}&lt;/bold&gt;. La séance prévue à ce moment là a été supprimée.</t>
  </si>
  <si>
    <t>Die Party findet am Abend des &lt;bold&gt;{[VAR_EQUIP_EVENT_DATE]}&lt;/bold&gt; statt. Die für diese Zeit geplante Trainingseinheit wurde abgesagt.</t>
  </si>
  <si>
    <t>La fiesta tendrá lugar la noche del &lt;bold&gt;{[VAR_EQUIP_EVENT_DATE]}&lt;/bold&gt;. Se ha eliminado la sesión programada para entonces.</t>
  </si>
  <si>
    <t>La festa avrà luogo la sera del &lt;bold&gt;{[VAR_EQUIP_EVENT_DATE]}&lt;/bold&gt;. La sessione prevista per quel momento è stata cancellata.</t>
  </si>
  <si>
    <t>新品发布会将于&lt;bold&gt;{[VAR_EQUIP_EVENT_DATE]}&lt;/bold&gt;晚上举行，当天该时段的训练课程已被取消。</t>
  </si>
  <si>
    <t>Вечеринка состоится вечером следующего дня &lt;bold&gt;{[VAR_EQUIP_EVENT_DATE]}&lt;/bold&gt;. Тренировка, запланированная на это время, отменена.</t>
  </si>
  <si>
    <t>A festa acontecerá à noite no próximo &lt;bold&gt;{[VAR_EQUIP_EVENT_DATE]}&lt;/bold&gt;. A sessão agendada durante esse período foi cancelada.</t>
  </si>
  <si>
    <t>HAZARD_EVENT_AUTOGRAPH_PART0</t>
  </si>
  <si>
    <t>{[VAR_TM_FTNAME]}: Autograph session with {[VAR_EQUIP_BRAND_SHOES]}.</t>
  </si>
  <si>
    <t xml:space="preserve">{[VAR_TM_FTNAME]} : séance de dédicaces avec {[VAR_EQUIP_BRAND_SHOES]} </t>
  </si>
  <si>
    <t>{[VAR_TM_FTNAME]}: Autogrammstunde mit {[VAR_EQUIP_BRAND_SHOES]}</t>
  </si>
  <si>
    <t>{[VAR_TM_FTNAME]}: Sesión de autógrafos para {[VAR_EQUIP_BRAND_SHOES]}.</t>
  </si>
  <si>
    <t>{[VAR_TM_FTNAME]}: sessione di autografi con {[VAR_EQUIP_BRAND_SHOES]}.</t>
  </si>
  <si>
    <t>{[VAR_TM_FTNAME]}：参加{[VAR_EQUIP_BRAND_SHOES]}的签名会。</t>
  </si>
  <si>
    <t>{[VAR_TM_FTNAME]}: Автограф-сессия с {[VAR_EQUIP_BRAND_SHOES]}.</t>
  </si>
  <si>
    <t>{[VAR_TM_FTNAME]}: Sessão de autógrafos com {[VAR_EQUIP_BRAND_SHOES]}.</t>
  </si>
  <si>
    <t>HAZARD_EVENT_AUTOGRAPH_PART1</t>
  </si>
  <si>
    <t>&lt;underline&gt;&lt;bold&gt;{[VAR_EQUIP_BRAND_SHOES]}&lt;/underline&gt;&lt;/bold&gt; is organizing an autograph session in their store to boost traffic. 
 Considering the current partnership with our player &lt;underline&gt;&lt;bold&gt;&lt;hyperlink=player&gt;{[VAR_TM_FTNAME]}&lt;/hyperlink&gt;&lt;/underline&gt;&lt;/bold&gt;, the brand wants them to participate.</t>
  </si>
  <si>
    <t xml:space="preserve">&lt;bold&gt;{[VAR_EQUIP_BRAND_SHOES]}&lt;/bold&gt; organise une séance de dédicaces dans leur magasin pour booster le trafic.
Au vu du partenariat actuel avec &lt;underline&gt;&lt;bold&gt;&lt;hyperlink=player&gt;{[VAR_TM_FTNAME]}&lt;/hyperlink&gt;&lt;/underline&gt;&lt;/bold&gt; la marque souhaite qu'il/elle y participe. </t>
  </si>
  <si>
    <t>&lt;underline&gt;&lt;bold&gt;{[VAR_EQUIP_BRAND_SHOES]}&lt;/underline&gt;&lt;/bold&gt; veranstaltet eine Autogrammstunde in einem Store der Marke, um mehr Leute ins Geschäft zu kriegen. 
Angesichts der aktuellen Partnerschaft mit &lt;underline&gt;&lt;bold&gt;&lt;hyperlink=player&gt;{[VAR_TM_FTNAME]}&lt;/hyperlink&gt;&lt;/underline&gt;&lt;/bold&gt; möchte die Marke, dass er/sie teilnimmt.</t>
  </si>
  <si>
    <t>&lt;underline&gt;&lt;bold&gt;{[VAR_EQUIP_BRAND_SHOES]}&lt;/underline&gt;&lt;/bold&gt; está organizando una sesión de autógrafos para dinamizar una de sus tiendas. 
 Dada su asociación actual con tu tenista &lt;underline&gt;&lt;bold&gt;&lt;hyperlink=player&gt;{[VAR_TM_FTNAME]}&lt;/hyperlink&gt;&lt;/underline&gt;&lt;/bold&gt;, la marca quiere que participe.</t>
  </si>
  <si>
    <t>&lt;underline&gt;&lt;bold&gt;{[VAR_EQUIP_BRAND_SHOES]}&lt;/underline&gt;&lt;/bold&gt; sta organizzando una sessione dedicata agli autografi nel proprio negozio per aumentare la clientela. 
Vista la collaborazione con &lt;underline&gt;&lt;bold&gt;&lt;hyperlink=player&gt;{[VAR_TM_FTNAME]}&lt;/hyperlink&gt;&lt;/underline&gt;&lt;/bold&gt;, il marchio vuole che partecipi.</t>
  </si>
  <si>
    <t>&lt;underline&gt;&lt;bold&gt;{[VAR_EQUIP_BRAND_SHOES]}&lt;/underline&gt;&lt;/bold&gt;将在门店举办签名会，以提升客流量。
 鉴于他们与我们球员&lt;underline&gt;&lt;bold&gt;&lt;hyperlink=player&gt;{[VAR_TM_FTNAME]}&lt;/hyperlink&gt;&lt;/underline&gt;&lt;/bold&gt;的合作关系，品牌方希望该球员能参与此次活动。</t>
  </si>
  <si>
    <t>&lt;underline&gt;&lt;bold&gt;{[VAR_EQUIP_BRAND_SHOES]}&lt;/underline&gt;&lt;/bold&gt; организует автограф-сессию в своем магазине для привлечения посетителей. 
  Учитывая текущее партнерство с нашим игроком &lt;underline&gt;&lt;bold&gt;&lt;hyperlink=player&gt;{[VAR_TM_FTNAME]}&lt;/hyperlink&gt;&lt;/underline&gt;&lt;/bold&gt;, бренд хочет, чтобы он принял участие.</t>
  </si>
  <si>
    <t>&lt;underline&gt;&lt;bold&gt;{[VAR_EQUIP_BRAND_SHOES]}&lt;/underline&gt;&lt;/bold&gt; está organizando uma sessão de autógrafos em sua loja para aumentar o movimento. 
 Considerando a parceria atual com nosso jogador &lt;underline&gt;&lt;bold&gt;&lt;hyperlink=player&gt;{[VAR_TM_FTNAME]}&lt;/hyperlink&gt;&lt;/underline&gt;&lt;/bold&gt;, a marca quer que ele(a) participe.</t>
  </si>
  <si>
    <t>HAZARD_EVENT_AUTOGRAPH_PART2</t>
  </si>
  <si>
    <t>The signing session will take place during the morning and afternoon next &lt;bold&gt;{[VAR_EQUIP_EVENT_DATE]}&lt;/bold&gt;. The sessions scheduled during this time have been deleted.</t>
  </si>
  <si>
    <t>La séance de dédicaces aura lieu le matin et l'après-midi du &lt;bold&gt;{[VAR_EQUIP_EVENT_DATE]}&lt;/bold&gt;. Les séances prévues à ces moments là ont été supprimées.</t>
  </si>
  <si>
    <t>Die Autogrammstunde findet am Morgen und Nachmittag des &lt;bold&gt;{[VAR_EQUIP_EVENT_DATE]}&lt;/bold&gt; statt. Die zu diesem Zeitpunkt geplanten Trainingseinheiten wurden abgesagt.</t>
  </si>
  <si>
    <t>La sesión de autógrafos tendrá lugar durante la mañana y la tarde del &lt;bold&gt;{[VAR_EQUIP_EVENT_DATE]}&lt;/bold&gt;. Se han eliminado las sesiones programadas para entonces.</t>
  </si>
  <si>
    <t>Gli autografi verranno firmati la mattina e il pomeriggio di &lt;bold&gt;{[VAR_EQUIP_EVENT_DATE]}&lt;/bold&gt;. Le sessioni previste per quei momenti sono state cancellate.</t>
  </si>
  <si>
    <t>签名会将在&lt;bold&gt;{[VAR_EQUIP_EVENT_DATE]}&lt;/bold&gt;当天上午和下午举行，当天该时段的训练课程已被取消。</t>
  </si>
  <si>
    <t>Автограф-сессия пройдет утром и днем следующего дня &lt;bold&gt;{[VAR_EQUIP_EVENT_DATE]}&lt;/bold&gt;. Тренировки, запланированные на это время, отменены.</t>
  </si>
  <si>
    <t>A sessão de autógrafos acontecerá durante a manhã e a tarde do próximo &lt;bold&gt;{[VAR_EQUIP_EVENT_DATE]}&lt;/bold&gt;. As sessões agendadas durante esse período foram canceladas.</t>
  </si>
  <si>
    <t>HAZARD_EVENT_SHOOTING_PART0</t>
  </si>
  <si>
    <t>{[VAR_TM_FTNAME]}: Photo shoot for {[VAR_EQUIP_BRAND_OUTFITS]}.</t>
  </si>
  <si>
    <t xml:space="preserve">{[VAR_TM_FTNAME]} : séance photo pour {[VAR_EQUIP_BRAND_OUTFITS]} </t>
  </si>
  <si>
    <t>{[VAR_TM_FTNAME]}: Fotoshooting für {[VAR_EQUIP_BRAND_OUTFITS]}</t>
  </si>
  <si>
    <t>{[VAR_TM_FTNAME]}: Sesión de fotos para {[VAR_EQUIP_BRAND_OUTFITS]}.</t>
  </si>
  <si>
    <t>{[VAR_TM_FTNAME]}: servizio fotografico per {[VAR_EQUIP_BRAND_OUTFITS]}.</t>
  </si>
  <si>
    <t>{[VAR_TM_FTNAME]}：参加{[VAR_EQUIP_BRAND_OUTFITS]}的拍摄活动。</t>
  </si>
  <si>
    <t>{[VAR_TM_FTNAME]}: Фотосессия для {[VAR_EQUIP_BRAND_OUTFITS]}.</t>
  </si>
  <si>
    <t>{[VAR_TM_FTNAME]}: Sessão de fotos para {[VAR_EQUIP_BRAND_OUTFITS]}.</t>
  </si>
  <si>
    <t>HAZARD_EVENT_SHOOTING_PART1</t>
  </si>
  <si>
    <t>&lt;underline&gt;&lt;bold&gt;{[VAR_EQUIP_BRAND_OUTFITS]}&lt;/underline&gt;&lt;/bold&gt; is organizing a photo shoot to have their brand ambassadors introduce their products. 
Considering the current partnership with our player &lt;underline&gt;&lt;bold&gt;&lt;hyperlink=player&gt;{[VAR_TM_FTNAME]}&lt;/hyperlink&gt;&lt;/underline&gt;&lt;/bold&gt;, the brand wants them to attend this event.</t>
  </si>
  <si>
    <t xml:space="preserve">&lt;bold&gt;{[VAR_EQUIP_BRAND_OUTFITS]}&lt;/bold&gt; organise une séance photo afin de présenter leurs produits sur leurs ambassadeurs.
Au vu du partenariat actuel avec &lt;underline&gt;&lt;bold&gt;&lt;hyperlink=player&gt;{[VAR_TM_FTNAME]}&lt;/hyperlink&gt;&lt;/underline&gt;&lt;/bold&gt; la marque souhaite qu'il/elle participe à cet événement. </t>
  </si>
  <si>
    <t>&lt;underline&gt;&lt;bold&gt;{[VAR_EQUIP_BRAND_OUTFITS]}&lt;/underline&gt;&lt;/bold&gt; veranstaltet ein Fotoshooting, damit die Markenbotschafter die neuen Produkte der Marke präsentieren können. 
Angesichts der aktuellen Partnerschaft mit &lt;underline&gt;&lt;bold&gt;&lt;hyperlink=player&gt;{[VAR_TM_FTNAME]}&lt;/hyperlink&gt;&lt;/underline&gt;&lt;/bold&gt; möchte die Marke, dass er/sie an diesem Event teilnimmt.</t>
  </si>
  <si>
    <t>&lt;underline&gt;&lt;bold&gt;{[VAR_EQUIP_BRAND_OUTFITS]}&lt;/underline&gt;&lt;/bold&gt; está organizando una sesión de fotos para que los embajadores de su marca presenten sus productos. 
Dada su asociación actual con tu tenista &lt;underline&gt;&lt;bold&gt;&lt;hyperlink=player&gt;{[VAR_TM_FTNAME]}&lt;/hyperlink&gt;&lt;/underline&gt;&lt;/bold&gt;, la marca quiere que asista a este evento.</t>
  </si>
  <si>
    <t>&lt;underline&gt;&lt;bold&gt;{[VAR_EQUIP_BRAND_OUTFITS]}&lt;/underline&gt;&lt;/bold&gt; sta organizzando un servizio fotografico per far presentare i prodotti agli ambassador. 
Vista la collaborazione con &lt;underline&gt;&lt;bold&gt;&lt;hyperlink=player&gt;{[VAR_TM_FTNAME]}&lt;/hyperlink&gt;&lt;/underline&gt;&lt;/bold&gt;, il marchio vuole che partecipi all'evento.</t>
  </si>
  <si>
    <t>&lt;underline&gt;&lt;bold&gt;{[VAR_EQUIP_BRAND_OUTFITS]}&lt;/underline&gt;&lt;/bold&gt;将组织一次拍摄活动，让品牌代言人展示他们的产品。
 鉴于他们与我们球员&lt;underline&gt;&lt;bold&gt;&lt;hyperlink=player&gt;{[VAR_TM_FTNAME]}&lt;/hyperlink&gt;&lt;/underline&gt;&lt;/bold&gt;的合作关系，品牌方希望该球员能参与此次拍摄。</t>
  </si>
  <si>
    <t>&lt;underline&gt;&lt;bold&gt;{[VAR_EQUIP_BRAND_OUTFITS]}&lt;/underline&gt;&lt;/bold&gt; организует фотосессию, чтобы их звездные амбассадоры представили их продукцию. 
  Учитывая текущее партнерство с нашим игроком &lt;underline&gt;&lt;bold&gt;&lt;hyperlink=player&gt;{[VAR_TM_FTNAME]}&lt;/hyperlink&gt;&lt;/underline&gt;&lt;/bold&gt;, бренд хочет, чтобы он принял участие в этом мероприятии.</t>
  </si>
  <si>
    <t>&lt;underline&gt;&lt;bold&gt;{[VAR_EQUIP_BRAND_OUTFITS]}&lt;/underline&gt;&lt;/bold&gt; está organizando uma sessão de fotos para que seus embaixadores de marca apresentem seus produtos. 
 Considerando a parceria atual com nosso jogador &lt;underline&gt;&lt;bold&gt;&lt;hyperlink=player&gt;{[VAR_TM_FTNAME]}&lt;/hyperlink&gt;&lt;/underline&gt;&lt;/bold&gt;, a marca quer que ele(a) participe deste evento.</t>
  </si>
  <si>
    <t>HAZARD_EVENT_SHOOTING_PART2</t>
  </si>
  <si>
    <t>The photo shoot will happen during the morning and afternoon next &lt;bold&gt;{[VAR_EQUIP_EVENT_DATE]}&lt;/bold&gt;. The sessions scheduled during this time have been deleted.</t>
  </si>
  <si>
    <t>La séance photo se déroulera le matin et l'après-midi du &lt;bold&gt;{[VAR_EQUIP_EVENT_DATE]}&lt;/bold&gt;. Les séances prévues à ces moments là ont été supprimées.</t>
  </si>
  <si>
    <t>Das Fotoshooting findet am Morgen und Nachmittag des &lt;bold&gt;{[VAR_EQUIP_EVENT_DATE]}&lt;/bold&gt; statt. Die zu diesem Zeitpunkt geplanten Trainingseinheiten wurden abgesagt.</t>
  </si>
  <si>
    <t>La sesión de fotos se llevará a cabo durante la mañana y la tarde del &lt;bold&gt;{[VAR_EQUIP_EVENT_DATE]}&lt;/bold&gt;. Se han eliminado las sesiones programadas para entonces.</t>
  </si>
  <si>
    <t>Il servizio fotografico avrà luogo la mattina e il pomeriggio di &lt;bold&gt;{[VAR_EQUIP_EVENT_DATE]}&lt;/bold&gt;. Le sessioni previste per quei momenti sono state cancellate.</t>
  </si>
  <si>
    <t>拍摄将在&lt;bold&gt;{[VAR_EQUIP_EVENT_DATE]}&lt;/bold&gt;当天上午和下午进行，当天该时段的训练课程已被取消。</t>
  </si>
  <si>
    <t>Фотосессия пройдет утром и днем &lt;bold&gt;{[VAR_EQUIP_EVENT_DATE]}&lt;/bold&gt;. Сеансы, запланированные на это время, были отменены.</t>
  </si>
  <si>
    <t>A sessão de fotos acontecerá durante a manhã e a tarde do próximo &lt;bold&gt;{[VAR_EQUIP_EVENT_DATE]}&lt;/bold&gt;. As sessões agendadas para este período foram canceladas.</t>
  </si>
  <si>
    <t>STARTMESSAGE_CHOSENPLAYER_PART0</t>
  </si>
  <si>
    <t>Happy to work with you coach!</t>
  </si>
  <si>
    <t>Es ist toll, mit Ihnen zu arbeiten!</t>
  </si>
  <si>
    <t>¡Me encanta trabajar contigo, entrenador!</t>
  </si>
  <si>
    <t>Felice di lavorare con te, coach!</t>
  </si>
  <si>
    <t>很高兴与您合作，教练！</t>
  </si>
  <si>
    <t>Рад работать с вами, тренер!</t>
  </si>
  <si>
    <t>Feliz em trabalhar com você, técnico!</t>
  </si>
  <si>
    <t>STARTMESSAGE_CHOSENPLAYER_PART0_1</t>
  </si>
  <si>
    <t>Heureux de travailler avec vous coach!</t>
  </si>
  <si>
    <t>STARTMESSAGE_CHOSENPLAYER_PART0_2</t>
  </si>
  <si>
    <t>Ravi de collaborer avec vous, coach !</t>
  </si>
  <si>
    <t>STARTMESSAGE_CHOSENPLAYER_PART0_3</t>
  </si>
  <si>
    <t>Trop content de bosser avec vous, coach !</t>
  </si>
  <si>
    <t>STARTMESSAGE_CHOSENPLAYER_PART1</t>
  </si>
  <si>
    <t>I’m really glad you’ll be my coach next season. I have no doubt that you’ll help me progress and achieve my goals.</t>
  </si>
  <si>
    <t>Ich freue mich sehr, Sie als Trainer für die nächste Saison zu haben. Ich habe keinen Zweifel, dass Sie mir helfen werden, voranzukommen und meine Ziele zu erreichen.</t>
  </si>
  <si>
    <t>Me encanta que vayas a ser mi entrenador la próxima temporada. No tengo ninguna duda de que me ayudarás a progresar y alcanzar mis objetivos.</t>
  </si>
  <si>
    <t>Sono felice che sarai il mio allenatore la prossima stagione. Non ho dubbi sul fatto che mi aiuterai a migliorare e a raggiungere i miei obiettivi.</t>
  </si>
  <si>
    <t>我真的很高兴下赛季能由您执教，我相信您一定能帮助我提升实力并实现目标。</t>
  </si>
  <si>
    <t>Я очень рад, что вы будете моим тренером в следующем сезоне. Я не сомневаюсь, что вы поможете мне прогрессировать и достичь моих целей.</t>
  </si>
  <si>
    <t>Estou muito feliz que você será meu técnico na próxima temporada. Não tenho dúvidas de que você me ajudará a progredir e alcançar meus objetivos.</t>
  </si>
  <si>
    <t>STARTMESSAGE_CHOSENPLAYER_PART1_1</t>
  </si>
  <si>
    <t>Je suis très heureux de vous avoir comme entraîneur pour la prochaine saison. Je n'ai aucun doute sur le fait que vous m'aiderez à progresser et à atteindre mes objectifs.</t>
  </si>
  <si>
    <t>STARTMESSAGE_CHOSENPLAYER_PART1_2</t>
  </si>
  <si>
    <t>Je suis très content(e) que vous m’accompagniez cette saison. Je suis sûr(e) que grâce à vous, j’avancerai vers mes objectifs.</t>
  </si>
  <si>
    <t>STARTMESSAGE_CHOSENPLAYER_PART1_3</t>
  </si>
  <si>
    <t>Je suis super heureux que vous soyez mon coach cette saison ! Je sais qu’avec vous je vais progresser comme jamais.</t>
  </si>
  <si>
    <t>STARTMESSAGE_CHOSENPLAYER_PART2</t>
  </si>
  <si>
    <t>Here are the minimum results I want to achieve with you: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National Ranking: &lt;bold&gt;{[VAR_RESULTTERM_NATIONAL]}&lt;/bold&gt;</t>
  </si>
  <si>
    <t>Voici les résultats minimums que j'ai envie d'atteindre avec vous :
- {[VAR_TM_MAINCIRCUIT]} : &lt;bold&gt;{[VAR_RESULTTERM_RANK]}&lt;/bold&gt;
- {[VAR_TM_CAT1]} : &lt;bold&gt;{[VAR_RESULTTERM_GS]}&lt;/bold&gt;
- {[VAR_TM_CAT3]} : &lt;bold&gt;{[VAR_RESULTTERM_CAT3]}&lt;/bold&gt;
- {[VAR_TM_CAT4AND5]} : &lt;bold&gt;{[VAR_RESULTTERM_CAT4AND5]}&lt;/bold&gt;
- {[VAR_TM_CAT7TO11]} : &lt;bold&gt;{[VAR_RESULTTERM_CAT7TO11]}&lt;/bold&gt;
- {[VAR_TM_FINALS]} : &lt;bold&gt;{[VAR_RESULTTERM_FINALS]}&lt;/bold&gt;
- Classement national : &lt;bold&gt;{[VAR_RESULTTERM_NATIONAL]}&lt;/bold&gt;</t>
  </si>
  <si>
    <t>Hier sind die Mindestergebnisse, die ich mit Ihnen erreichen möchte: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Nationaler Rangliste: &lt;bold&gt;{[VAR_RESULTTERM_NATIONAL]}&lt;/bold&gt;</t>
  </si>
  <si>
    <t>Estos son los resultados mínimos que quiero lograr contigo: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Clasificación nacional: &lt;bold&gt;{[VAR_RESULTTERM_NATIONAL]}&lt;/bold&gt;</t>
  </si>
  <si>
    <t>Ecco i risultati minimi che voglio raggiungere con il tuo aiuto: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Classifica nazionale: &lt;bold&gt;{[VAR_RESULTTERM_NATIONAL]}&lt;/bold&gt;</t>
  </si>
  <si>
    <t>这是我希望与您一起达成的最低成绩目标：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全国排名：&lt;bold&gt;{[VAR_RESULTTERM_NATIONAL]}&lt;/bold&gt;</t>
  </si>
  <si>
    <t>Вот минимальные результаты, которых я хочу достичь с вами: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Национальное место в рейтинге: &lt;bold&gt;{[VAR_RESULTTERM_NATIONAL]}&lt;/bold&gt;</t>
  </si>
  <si>
    <t>Aqui estão os resultados mínimos que quero alcançar com você: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Ranking Nacional: &lt;bold&gt;{[VAR_RESULTTERM_NATIONAL]}&lt;/bold&gt;</t>
  </si>
  <si>
    <t>STARTMESSAGE_CHOSENPLAYER_PART3</t>
  </si>
  <si>
    <t>Let's catch up next week when I get back from vacation.</t>
  </si>
  <si>
    <t>Wir sehen uns nächste Woche, wenn ich aus dem Urlaub komme.</t>
  </si>
  <si>
    <t>Nos pondremos al día la semana que viene cuando vuelva de vacaciones.</t>
  </si>
  <si>
    <t>Ci vediamo settimana prossima quando torno dalle vacanze.</t>
  </si>
  <si>
    <t>等我度假回来，我们下周再聊。</t>
  </si>
  <si>
    <t>Давайте встретимся на следующей неделе, когда я вернусь из отпуска.</t>
  </si>
  <si>
    <t>Vamos nos falar na semana que vem, quando eu voltar das férias.</t>
  </si>
  <si>
    <t>STARTMESSAGE_CHOSENPLAYER_PART3_1</t>
  </si>
  <si>
    <t>On se voit la semaine prochaine à mon retour de vacances.</t>
  </si>
  <si>
    <t>STARTMESSAGE_CHOSENPLAYER_PART3_2</t>
  </si>
  <si>
    <t>À la semaine prochaine coach, je reviens en pleine forme après mes vacances !</t>
  </si>
  <si>
    <t>STARTMESSAGE_CHOSENPLAYER_PART3_3</t>
  </si>
  <si>
    <t>Rendez-vous la semaine prochaine, à mon retour de congés.</t>
  </si>
  <si>
    <t>STARTMESSAGE_STAFFPLACEMENT_PART0</t>
  </si>
  <si>
    <t>You should assign your staff to your player(s).</t>
  </si>
  <si>
    <t>Vous devriez affecter vos staffs à vos joueurs</t>
  </si>
  <si>
    <t>Sie sollten Ihre Mitarbeiter Ihren Spieler zuweisen</t>
  </si>
  <si>
    <t>Debes asignar tu personal a tus tenistas.</t>
  </si>
  <si>
    <t>Devi assegnare lo staff ai giocatori.</t>
  </si>
  <si>
    <t>你应该为球员分配员工。</t>
  </si>
  <si>
    <t>Вам следует назначить свой персонал для вашего игрока(ов).</t>
  </si>
  <si>
    <t>Você deve designar sua equipe para seus jogadores.</t>
  </si>
  <si>
    <t>STARTMESSAGE_STAFFPLACEMENT_PART1</t>
  </si>
  <si>
    <t>We have several staff within the academy who are there to help you to assist the players during their tournaments and trainings.</t>
  </si>
  <si>
    <t>Nous avons au sein de l'académie plusieurs staffs qui sont là pour vous aider à encadrer les joueurs lors de leurs tournois et entraînements.</t>
  </si>
  <si>
    <t>Wir haben mehrere Mitarbeiter an der Akademie, die hier sind, um Ihnen zu helfen, die Spieler während ihrer Turniere und Trainingseinheiten zu unterstützen.</t>
  </si>
  <si>
    <t>Hay varios miembros del personal de la escuela para ayudarte con los tenistas durante sus torneos y entrenamientos.</t>
  </si>
  <si>
    <t>Abbiamo staff all'interno dell'accademia che assisterà i giocatori durante tornei e allenamenti.</t>
  </si>
  <si>
    <t>学院里有多位员工，他们可以协助你在比赛和训练中为球员提供支持。</t>
  </si>
  <si>
    <t>В нашей академии есть несколько сотрудников, которые помогут вам в поддержке игроков во время их турниров и тренировок.</t>
  </si>
  <si>
    <t>Temos vários funcionários na academia que estão aqui para ajudá-lo a auxiliar os jogadores durante seus torneios e treinos.</t>
  </si>
  <si>
    <t>STARTMESSAGE_STAFFPLACEMENT_PART2</t>
  </si>
  <si>
    <t>The board director already put you in charge of our key player &lt;underline&gt;&lt;bold&gt;&lt;hyperlink=player&gt;{[VAR_TM_FTNAME]}&lt;/hyperlink&gt;&lt;/bold&gt;&lt;/underline&gt; as their coach. But feel free to take charge of another player of the team if you like, the board trusts you.
The coach can be assigned to all types of trainings, as trainers. Unlike coaches, trainers can be assigned to several players.</t>
  </si>
  <si>
    <t>Le directeur de l'académie vous a déjà assigné comme entraîneur pour notre joueur clé &lt;underline&gt;&lt;bold&gt;&lt;hyperlink=player&gt;{[VAR_TM_FTNAME]}&lt;/hyperlink&gt;&lt;/bold&gt;&lt;/underline&gt;. Mais n'hésitez pas à gérer un autre joueur si vous le souhaitez! Vous avez toute la confiance du conseil d'administration.
Un entraîneur comme un préparateur peuvent être affectés à tous les types d'entraînement. Cependant, contrairement aux entraîneurs, les préparateurs peuvent être affectés à plusieurs joueurs.</t>
  </si>
  <si>
    <t>Der Vorstandsdirektor hat Sie bereits beauftragt, unseren Schlüsselspieler/unsere Schlüsselspielerin &lt;underline&gt;&lt;bold&gt;&lt;hyperlink=player&gt;{[VAR_TM_FTNAME]}&lt;/hyperlink&gt;&lt;/bold&gt;&lt;/underline&gt; zu coachen. Aber zögern Sie nicht, einen anderen Spieler andere Spielerin zu managen, wenn Sie möchten! Sie haben das Vertrauen des Vorstands.
Der Coach kann allen Trainingsarten zugeordnet werden. Im Gegensatz zum Coach können Trainer mehreren Spielern zugeordnet werden.</t>
  </si>
  <si>
    <t>El presidente de la junta ya te puso como entrenador a cargo de &lt;underline&gt;&lt;bold&gt;&lt;hyperlink=player&gt;{[VAR_TM_FTNAME]}&lt;/hyperlink&gt;&lt;/bold&gt;&lt;/underline&gt;, tenista clave para nosotros. No obstante, si quieres, hazte cargo de otro tenista del equipo: la directiva confía en ti.
El entrenador puede asignarse para todo tipo de entrenamientos, como instructor. A diferencia de los entrenadores, los instructores pueden asignarse a varios tenistas.</t>
  </si>
  <si>
    <t>La dirigenza dell'accademia ti ha già assegnato al/alla nostro/a giocatore/trice di punta &lt;underline&gt;&lt;bold&gt;&lt;hyperlink=player&gt;{[VAR_TM_FTNAME]}&lt;/hyperlink&gt;&lt;/bold&gt;&lt;/underline&gt; come coach. Puoi comunque seguire altri giocatori della squadra se vuoi, l'accademia si fida di te.
Un coach può essere assegnato a tutti i tipi di allenamento come allenatore, mentre un fisioterapista può essere assegnato a diversi giocatori.</t>
  </si>
  <si>
    <t>董事会已经委任您作为我们核心球员&lt;underline&gt;&lt;bold&gt;&lt;hyperlink=player&gt;{[VAR_TM_FTNAME]}&lt;/hyperlink&gt;&lt;/bold&gt;&lt;/underline&gt;的教练。但如果您愿意，也可以自行挑选团队中的另一名球员，董事会相信您的判断。
 教练可被分配参与所有类型的训练，此时其角色等同于训练师。与教练不同，训练师可以同时分配给多名球员。</t>
  </si>
  <si>
    <t>Директор уже назначил вас тренером нашего ключевого игрока &lt;underline&gt;&lt;bold&gt;&lt;hyperlink=player&gt;{[VAR_TM_FTNAME]}&lt;/hyperlink&gt;&lt;/bold&gt;&lt;/underline&gt;. Но вы можете взять под свое руководство другого игрока команды, если хотите, правление доверяет вам.
 Тренер может быть назначен на все виды тренировок, как и тренеры. В отличие от тренеров, тренеры могут быть назначены на нескольких игроков.</t>
  </si>
  <si>
    <t>O diretor da diretoria já colocou você no comando de nosso jogador principal &lt;underline&gt;&lt;bold&gt;&lt;hyperlink=player&gt;{[VAR_TM_FTNAME]}&lt;/hyperlink&gt;&lt;/bold&gt;&lt;/underline&gt; como técnico dele. Mas sinta-se à vontade para assumir outro jogador da equipe, se desejar, a diretoria confia em você.
 O técnico pode ser designado para todos os tipos de treinamento, como treinadores. Ao contrário dos técnicos, os treinadores podem ser designados para vários jogadores.</t>
  </si>
  <si>
    <t>STARTMESSAGE_STAFFPLACEMENT_PART3</t>
  </si>
  <si>
    <t>One last thing, you’ll be taking care of all trainings of your assigned player during tournaments because our trainers always remain at the academy so they can be available to all our players.</t>
  </si>
  <si>
    <t>Une dernière chose, vous vous occuperez de tous les entraînements du joueur que vous gérez pendant ses tournois car nos préparateurs restent toujours à l'académie pour être disponibles pour tous nos joueurs.</t>
  </si>
  <si>
    <t>Eine letzte Sache noch, Sie kümmern sich um das gesamte Training des Spielers/der Spielerin, den/die Sie während seiner/ihrer Turniere managen, weil unsere Trainer immer in der Akademie bleiben, um allen unseren Spieler zur Verfügung zu stehen.</t>
  </si>
  <si>
    <t>Una última cosa: te encargarás de todos los entrenamientos del tenista que tengas asignado durante los torneos, porque nuestros instructores siempre permanecen en la escuela para estar disponibles para los demás tenistas.</t>
  </si>
  <si>
    <t>Un'ultima cosa da sapere: ti occuperai di tutti gli allenamenti del/la giocatore/trice assegnato/a durante i tornei perché i nostri allenatori restano sempre nell'accademia, per rimanere a disposizione degli altri atleti.</t>
  </si>
  <si>
    <t>还有一点，在锦标赛期间，你将负责所指派球员的所有训练活动——因为我们的训练师需要常驻学院，以便为所有球员提供服务。</t>
  </si>
  <si>
    <t>И последнее: вы будете отвечать за все тренировки назначенного вами игрока во время турниров, потому что наши тренеры всегда остаются в академии, чтобы быть доступными для всех наших игроков.</t>
  </si>
  <si>
    <t>Uma última coisa, você cuidará de todos os treinos do seu jogador designado durante os torneios, pois nossos treinadores permanecem sempre na academia para que possam estar disponíveis para todos os nossos jogadores.</t>
  </si>
  <si>
    <t>STARTMESSAGE_ANALYST_PART0</t>
  </si>
  <si>
    <t>I look forward to working with you!</t>
  </si>
  <si>
    <t>Je suis à votre disposition pour vous aider!</t>
  </si>
  <si>
    <t>Ich freue mich darauf, mit Ihnen zusammenzuarbeiten!</t>
  </si>
  <si>
    <t>¡Estoy deseando trabajar contigo!</t>
  </si>
  <si>
    <t>Sono a disposizione per te!</t>
  </si>
  <si>
    <t>期待与您合作！</t>
  </si>
  <si>
    <t>С нетерпением жду совместной работы!</t>
  </si>
  <si>
    <t>Estou ansioso para trabalhar com você!</t>
  </si>
  <si>
    <t>STARTMESSAGE_ANALYST_PART1</t>
  </si>
  <si>
    <t>Nice to meet you.
If you have any questions about statistics or any other player data, I'm here to help!</t>
  </si>
  <si>
    <t>Ravi de vous rencontrer.
Si vous avez des questions sur les statistiques ou les données des joueurs, je suis là!</t>
  </si>
  <si>
    <t>Schön, Sie kennenzulernen.
Wenn Sie Fragen zu Spielerstatistiken oder -daten haben, sagen Sie einfach Bescheid!</t>
  </si>
  <si>
    <t>Es un placer conocerte.
Si tienes alguna pregunta sobre estadísticas o cualquier otro dato de los tenistas, ¡estoy aquí para ayudarte!</t>
  </si>
  <si>
    <t>Felice di conoscerti.
Se hai domande sulle statistiche o su altri dati dei giocatori, sono a disposizione!</t>
  </si>
  <si>
    <t>很高兴认识您。
 如果您对数据统计或其他球员信息有任何问题，请随时联系我！</t>
  </si>
  <si>
    <t>Приятно познакомиться.
 Если у вас есть вопросы по статистике или любым другим данным игрока, я здесь, чтобы помочь!</t>
  </si>
  <si>
    <t>Prazer em conhecê-lo.
 Se tiver alguma dúvida sobre estatísticas ou outros dados do jogador, estou aqui para ajudar!</t>
  </si>
  <si>
    <t>STARTMESSAGE_ANALYST_PART2</t>
  </si>
  <si>
    <t>I’ll do my best to help you make the best tactical choices before and during matches. You don't need to assign me to any tasks, I know what to do!
We’ll have a meeting before your player’s next match.</t>
  </si>
  <si>
    <t>Je ferai de mon mieux pour vous aider à faire les meilleurs choix tactiques avant et pendant les matchs. Nous en parlerons avant le prochain match de votre joueur!</t>
  </si>
  <si>
    <t>Ich werde mein Bestes tun, um Ihnen zu helfen, die besten taktischen Entscheidungen vor und während der Spiele zu treffen. Sie müssen mir keine Aufgaben zuweisen, ich weiß, was ich tue!
Wir werden uns vor dem nächsten Spiel Ihres Spielers/Ihrer Spielerin treffen.</t>
  </si>
  <si>
    <t>Haré todo lo posible para ayudarte a tomar las mejores decisiones tácticas antes y durante los partidos. No es necesario que me asignes ninguna tarea, ¡yo sé qué hacer! Tendremos una reunión antes del próximo partido de tu tenista.</t>
  </si>
  <si>
    <t>Faccio del mio meglio per aiutarti a fare le scelte tattiche giuste prima di una partita. Ne parliamo al prossimo match!</t>
  </si>
  <si>
    <t>我将尽力帮助您在比赛前后及期间做出最佳战术选择。您无需为我分配具体任务，我知道该做什么！
 我们将在您球员的下一场比赛前开会讨论。</t>
  </si>
  <si>
    <t>Я сделаю все возможное, чтобы помочь вам принять наилучшие тактические решения до и во время матчей. Вам не нужно назначать меня на какие-либо задачи, я знаю, что делать!
 Мы встретимся перед следующим матчем вашего игрока.</t>
  </si>
  <si>
    <t>Farei o meu melhor para ajudá-lo a fazer as melhores escolhas táticas antes e durante as partidas. Você não precisa me designar para nenhuma tarefa, eu sei o que fazer!
 Teremos uma reunião antes da próxima partida do seu jogador.</t>
  </si>
  <si>
    <t>STARTMESSAGE_AGENT_PART0</t>
  </si>
  <si>
    <t>Let's make some money, my friend!</t>
  </si>
  <si>
    <t>Faisons pleuvoir les billets mon ami!</t>
  </si>
  <si>
    <t>Verdienen wir ein wenig Geld!</t>
  </si>
  <si>
    <t>¡A ver si conseguimos que llueva el dinero!</t>
  </si>
  <si>
    <t>Facciamo i soldi!</t>
  </si>
  <si>
    <t>伙计，让我们一起赚点钱吧！</t>
  </si>
  <si>
    <t>Давайте заработаем денег, мой друг!</t>
  </si>
  <si>
    <t>Vamos ganhar dinheiro, meu amigo!</t>
  </si>
  <si>
    <t>STARTMESSAGE_AGENT_PART1</t>
  </si>
  <si>
    <t>My job is simple, I bring money to the academy. With that goal in mind, I negotiate contracts with equipment brands for our players.</t>
  </si>
  <si>
    <t>Mon travail est simple : faire rentrer de l'argent dans les caisses de l'académie. Dans ce but, je négocie des contrats avec des équipementiers pour nos joueurs.</t>
  </si>
  <si>
    <t>Mein Job ist einfach: Geld in die Kassen der Akademie zu bringen. Zu diesem Zweck schließe ich Verträge mit Ausrüstern für unsere Spieler ab.</t>
  </si>
  <si>
    <t>Mi trabajo es sencillo: traigo dinero a la escuela. Con ese objetivo en mente, he negociado contratos con marcas deportivas para nuestros tenistas.</t>
  </si>
  <si>
    <t>Il mio lavoro è semplice: far guadagnare l'accademia. Con questo obiettivo, negozio contratti con i fornitori tecnici per i nostri tennisti.</t>
  </si>
  <si>
    <t>我的工作很简单，就是为学院创造收益。为此，我会代表球员与装备品牌谈判赞助合同。</t>
  </si>
  <si>
    <t>Моя работа проста: я приношу деньги в академию. С этой целью я веду переговоры с брендами экипировки для наших игроков.</t>
  </si>
  <si>
    <t>Meu trabalho é simples, trago dinheiro para a academia. Com esse objetivo em mente, negocio contratos com marcas de equipamentos para nossos jogadores.</t>
  </si>
  <si>
    <t>STARTMESSAGE_AGENT_PART2</t>
  </si>
  <si>
    <t>I’ll also be sure to inform you about how negotiations are going with players and staffs.</t>
  </si>
  <si>
    <t>Je prends également soin de vous informer sur l'état des négociations avec les joueurs et le staff.</t>
  </si>
  <si>
    <t>Außerdem informiere ich Sie über den Stand der Verhandlungen mit Spieler und Mitarbeiter.</t>
  </si>
  <si>
    <t>También me aseguraré de informarte sobre cómo van las negociaciones con los tenistas y el personal.</t>
  </si>
  <si>
    <t>Ti informerò su come vanno le trattative con i giocatori e lo staff.</t>
  </si>
  <si>
    <t>我也会随时向您汇报与球员和员工的谈判进展。</t>
  </si>
  <si>
    <t>Я также обязательно буду информировать вас о ходе переговоров с игроками и персоналом.</t>
  </si>
  <si>
    <t>Também terei o cuidado de informá-lo sobre o andamento das negociações com jogadores e funcionários.</t>
  </si>
  <si>
    <t>STARTMESSAGE_AGENT_PART3</t>
  </si>
  <si>
    <t>I’ll contact you as soon as I find an opportunity for one of our players.</t>
  </si>
  <si>
    <t>Je vous contacterai dès que je trouverai une opportunité pour l'un de nos joueurs.</t>
  </si>
  <si>
    <t>Ich melde mich, sobald ein Spieler/eine Spielerin von uns eine Chance auf einen guten Deal hat.</t>
  </si>
  <si>
    <t>Me pondré en contacto contigo en cuanto encuentre alguna oportunidad para uno de nuestros tenistas.</t>
  </si>
  <si>
    <t>Ti contatterò non appena trovo un'occasione per un nostro giocatore o giocatrice.</t>
  </si>
  <si>
    <t>一旦找到适合我们球员的机会，我就会马上联系你。</t>
  </si>
  <si>
    <t>Я свяжусь с вами, как только найду возможность для одного из наших игроков.</t>
  </si>
  <si>
    <t>Entrarei em contato assim que encontrar uma oportunidade para um de nossos jogadores.</t>
  </si>
  <si>
    <t>STARTMESSAGE_TACTICS_PART0</t>
  </si>
  <si>
    <t>Time to start thinking about tactics.</t>
  </si>
  <si>
    <t>Il est temps de penser tactique</t>
  </si>
  <si>
    <t>Zeit, über Taktiken nachzudenken.</t>
  </si>
  <si>
    <t>Es hora de empezar a pensar en tácticas.</t>
  </si>
  <si>
    <t>È ora di pensare alla tattica.</t>
  </si>
  <si>
    <t>该开始考虑战术了。</t>
  </si>
  <si>
    <t>Время подумать о тактике.</t>
  </si>
  <si>
    <t>Hora de começar a pensar em táticas.</t>
  </si>
  <si>
    <t>STARTMESSAGE_TACTICS_PART1</t>
  </si>
  <si>
    <t>It's time to think about game plans you want to put in place for our players.</t>
  </si>
  <si>
    <t>Il est temps de réfléchir aux plans de jeu que vous voulez mettre en place pour nos joueurs.</t>
  </si>
  <si>
    <t>Es ist Zeit, über die Strategien nachzudenken, die Sie für unsere Spieler festlegen möchten.</t>
  </si>
  <si>
    <t>Es hora de pensar en los planes de juego que deseas implementar para nuestros tenistas.</t>
  </si>
  <si>
    <t>È arrivato il momento di pensare alle tattiche di gioco per i giocatori.</t>
  </si>
  <si>
    <t>是时候制定您希望球员们执行的比赛策略了。</t>
  </si>
  <si>
    <t>Пришло время подумать о игровых планах, которые вы хотите реализовать для наших игроков.</t>
  </si>
  <si>
    <t>É hora de pensar nos planos de jogo que você deseja implementar para nossos jogadores.</t>
  </si>
  <si>
    <t>STARTMESSAGE_TACTICS_PART2</t>
  </si>
  <si>
    <t>They already have 3 game plans set but as Lafferty used to say, “The only meaningful tactic is experience and learning from mistakes.”</t>
  </si>
  <si>
    <t>Ils ont déjà trois plans de jeu en place, mais comme le disait Lafferty : la seule tactique valable est de faire plusieurs expériences et de tirer les leçons de nos erreurs.</t>
  </si>
  <si>
    <t>Sie haben bereits 3 Strategien, aber wie Lafferty schon sagte: „Die einzige gültige Taktik ist Erfahrung und die Fähigkeit, aus Fehlern zu lernen.“</t>
  </si>
  <si>
    <t>Ya tienen 3 planes de juego establecidos, pero como solía decir Lafferty, "la única táctica importante es la experiencia y aprender de los errores".</t>
  </si>
  <si>
    <t>Abbiamo già impostato tre tattiche di gioco, ma come diceva Lafferty: "L'unica tattica valida è fare molta esperienza e imparare dai propri errori".</t>
  </si>
  <si>
    <t>他们已经有三套比赛策略，但正如拉弗蒂常说的那样：“真正有意义的战术是积累经验和从错误中吸取教训。”</t>
  </si>
  <si>
    <t>У них уже есть 3 установленных игровых плана, но, как говорил Лафферти: «Единственная значимая тактика — это опыт и обучение на ошибках».</t>
  </si>
  <si>
    <t>Eles já têm 3 planos de jogo definidos, mas como Lafferty costumava dizer: “A única tática significativa é a experiência e o aprendizado com os erros.”</t>
  </si>
  <si>
    <t>STARTMESSAGE_RECRUITSTAFFS_PART0</t>
  </si>
  <si>
    <t>Staff recruitment</t>
  </si>
  <si>
    <t>Recrutement de staffs</t>
  </si>
  <si>
    <t>Rekrutierung des Personals</t>
  </si>
  <si>
    <t>Contratación de personal</t>
  </si>
  <si>
    <t>Ricerca dello staff</t>
  </si>
  <si>
    <t>员工招聘</t>
  </si>
  <si>
    <t>Набор персонала</t>
  </si>
  <si>
    <t>Recrutamento de pessoal</t>
  </si>
  <si>
    <t>STARTMESSAGE_RECRUITSTAFFS_PART1</t>
  </si>
  <si>
    <t>If you think we don’t have enough staff to help our players to progress, or enough scouts to evaluate players, you have the possibility to recruit staff from the search tab.</t>
  </si>
  <si>
    <t>Si vous pensez que nous manquons de staffs pour aider nos joueurs à bien progresser ou assez de recruteurs pour évaluer des joueurs, vous avez la possibilité de recruter des staffs à partir de l'onglet Recherche.</t>
  </si>
  <si>
    <t>Wenn Sie der Meinung sind, dass es uns an Personal fehlt, um unseren Spieler dabei zu helfen, sich weiterzuentwickeln, oder wenn Sie finden, dass wir mehr Scouts brauchen, um Spieler zu bewerten, haben Sie die Möglichkeit, Mitarbeiter über die Registerkarte „Suche“ zu rekrutieren.</t>
  </si>
  <si>
    <t>Si crees que no tenemos bastante personal para ayudar a nuestros tenistas a progresar, o suficientes ojeadores para evaluar a los tenistas, tienes la posibilidad de contratar personal desde la pestaña de búsqueda.</t>
  </si>
  <si>
    <t>Se pensi che manchi staff per assistere i giocatori, oppure manchino scout per fare valutazione, puoi assumere lo staff dalla scheda Ricerca.</t>
  </si>
  <si>
    <t>如果你认为我们目前的员工不足以帮助球员提升，或者缺少能够评估球员的球探，可以在“搜索”标签页中招募新员工。</t>
  </si>
  <si>
    <t>Если вы считаете, что у нас недостаточно персонала для развития игроков или скаутов для оценки игроков, вы можете нанять персонал во вкладке поиска.</t>
  </si>
  <si>
    <t>Se você acha que não temos pessoal suficiente para ajudar nossos jogadores a progredir, ou olheiros suficientes para avaliar jogadores, você tem a possibilidade de recrutar pessoal na aba de busca.</t>
  </si>
  <si>
    <t>STARTMESSAGE_RECRUITSTAFFS_PART2</t>
  </si>
  <si>
    <t>The number of staff you can have depends of your Sports Center level, except for the number of scouts which depends of the Youth and Supervision Center level.
If you sign a contract with a staff when you have no slots available, you’ll have to fire one of the existing academy staff in the same role.</t>
  </si>
  <si>
    <t>Le nombre de staffs que nous pouvons avoir dépend du niveau du centre sportif, à l'exception du nombre de scouts qui dépend du niveau du centre d'étude et de formation.
Si vous concluez un accord avec un staff alors que vous n'avez pas de place pour lui, vous devrez licencier un membre du staff de l'académie ayant le même rôle.</t>
  </si>
  <si>
    <t>Die Anzahl der Mitarbeiter, die Sie haben können, hängt von der Stufe Ihres Sportzentrums ab, mit Ausnahme der Anzahl der Scouts, die von der Stufe des Jugend- und Betreuungszentrums abhängt.
 Wenn Sie einen Vertrag mit einem Mitarbeiter/einer Mitarbeiterin abschließen, obwohl Sie keine freien Plätze haben, müssen Sie einen/eine der vorhandenen Akademie-Mitarbeiter in derselben Rolle entlassen.</t>
  </si>
  <si>
    <t>La cantidad de personal que puedas tener depende del nivel de tu polideportivo, excepto en el caso del número de ojeadores, que depende del nivel del centro de estudio y formación.
 Si firmas un contrato con alguien cuando no tienes puestos disponibles, tendrás que despedir a alguien de la escuela que ocupe el mismo puesto.</t>
  </si>
  <si>
    <t>Il numero di personale che puoi avere dipende dal livello del tuo centro sportivo, eccetto il numero di scout che dipendono dal centro studi e formazione.
Se assumi nuovo personale ma non c'è posto, dovrai licenziare qualcuno dello staff dell'accademia che svolge lo stesso ruolo.</t>
  </si>
  <si>
    <t>你可拥有的员工数量取决于你的体育中心等级，但球探数量除外，它取决于青年与监督中心的等级。
 如果你在没有空余名额的情况下与某位员工签约，你将不得不解雇学院中相同职位的一名现有员工。</t>
  </si>
  <si>
    <t>Количество персонала, которое вы можете иметь, зависит от уровня вашего Спортивного центра, за исключением количества скаутов, которое зависит от уровня Центра молодежи и надзора.
 Если вы подпишете контракт с персоналом, когда у вас нет свободных мест, вам придется уволить одного из существующих сотрудников академии на той же должности.</t>
  </si>
  <si>
    <t>O número de pessoal que você pode ter depende do nível do seu Centro Esportivo, exceto o número de olheiros, que depende do nível do Centro de Juventude e Supervisão.
 Se você assinar um contrato com um membro da equipe quando não tiver vagas disponíveis, terá que demitir um dos membros da equipe da academia na mesma função.</t>
  </si>
  <si>
    <t>STARTMESSAGE_INFRAS_PART0</t>
  </si>
  <si>
    <t>Academy infrastructure</t>
  </si>
  <si>
    <t>Les infrastructures de l'académie</t>
  </si>
  <si>
    <t>Infrastruktur der Akademie</t>
  </si>
  <si>
    <t>Infraestructura de la escuela</t>
  </si>
  <si>
    <t>Le infrastrutture dell'accademia</t>
  </si>
  <si>
    <t>学院基础设施</t>
  </si>
  <si>
    <t>Инфраструктура академии</t>
  </si>
  <si>
    <t>Infraestrutura da academia</t>
  </si>
  <si>
    <t>STARTMESSAGE_INFRAS_PART1</t>
  </si>
  <si>
    <t>As you may have already noticed, we have several facilities inside the academy.</t>
  </si>
  <si>
    <t>Comme vous l'avez peut-être déjà remarqué, nous avons plusieurs bâtiments au sein de l'académie.</t>
  </si>
  <si>
    <t>Wie Sie vielleicht schon bemerkt haben, haben wir mehrere Einrichtungen innerhalb der Akademie.</t>
  </si>
  <si>
    <t>Como ya habrás notado, la escuela cuenta con varias instalaciones.</t>
  </si>
  <si>
    <t>Come avrai già notato, abbiamo diverse strutture all'interno dell'accademia.</t>
  </si>
  <si>
    <t>你可能已经注意到，学院内设有多个设施。</t>
  </si>
  <si>
    <t>Как вы, возможно, уже заметили, у нас есть несколько объектов внутри академии.</t>
  </si>
  <si>
    <t>Como você já deve ter notado, temos várias instalações dentro da academia.</t>
  </si>
  <si>
    <t>STARTMESSAGE_INFRAS_PART2</t>
  </si>
  <si>
    <t>Here is a recap of their development:</t>
  </si>
  <si>
    <t>Voici un résumé de leur développement :</t>
  </si>
  <si>
    <t>Hier ist eine Zusammenfassung ihrer Entwicklung:</t>
  </si>
  <si>
    <t>Aquí tienes un resumen de sus instalaciones:</t>
  </si>
  <si>
    <t>Ecco un riepilogo dello sviluppo:</t>
  </si>
  <si>
    <t>以下是它们的发展概况：</t>
  </si>
  <si>
    <t>Вот краткий обзор их развития:</t>
  </si>
  <si>
    <t>Aqui está um resumo do desenvolvimento delas:</t>
  </si>
  <si>
    <t>STARTMESSAGE_INFRAS_PART3</t>
  </si>
  <si>
    <t>- {[ACADEMY/SPORTS_CENTER]}: level &lt;bold&gt;{[VAR_SPORTSCENTER_LVL]}&lt;/bold&gt; / 5
- {[ACADEMY/MED_CENTER]}: level &lt;bold&gt;{[VAR_MEDICALCENTER_LVL]}&lt;/bold&gt; / 5
- {[ACADEMY/TS]}: level &lt;bold&gt;{[VAR_TENNISSCHOOL_LVL]}&lt;/bold&gt; / 5
- {[ACADEMY/BIZ_CENTER]}: level &lt;bold&gt;{[VAR_BUSINESSCENTER_LVL]}&lt;/bold&gt; / 5</t>
  </si>
  <si>
    <t>- {[ACADEMY/SPORTS_CENTER]} : niveau &lt;bold&gt;{[VAR_SPORTSCENTER_LVL]}&lt;/bold&gt; / 5
- {[ACADEMY/MED_CENTER]} : niveau &lt;bold&gt;{[VAR_MEDICALCENTER_LVL]}&lt;/bold&gt; / 5
- {[ACADEMY/TS]} : niveau &lt;bold&gt;{[VAR_TENNISSCHOOL_LVL]}&lt;/bold&gt; / 5
- {[ACADEMY/BIZ_CENTER]} : niveau &lt;bold&gt;{[VAR_BUSINESSCENTER_LVL]}&lt;/bold&gt; / 5</t>
  </si>
  <si>
    <t>– {[ACADEMY/SPORTS_CENTER]}: Stufe &lt;bold&gt;{[VAR_SPORTSCENTER_LVL]}&lt;/bold&gt; / 5
 – {[ACADEMY/MED_CENTER]}: Stufe &lt;bold&gt;{[VAR_MEDICALCENTER_LVL]}&lt;/bold&gt; / 5
 – {[ACADEMY/TS]}: Stufe &lt;bold&gt;{[VAR_TENNISSCHOOL_LVL]}&lt;/bold&gt; / 5
 – {[ACADEMY/BIZ_CENTER]}: Stufe &lt;bold&gt;{[VAR_BUSINESSCENTER_LVL]}&lt;/bold&gt; / 5</t>
  </si>
  <si>
    <t>- {[ACADEMY/SPORTS_CENTER]}: nivel &lt;bold&gt;{[VAR_SPORTSCENTER_LVL]}&lt;/bold&gt;/5
- {[ACADEMY/MED_CENTER]}: nivel &lt;bold&gt;{[VAR_MEDICALCENTER_LVL]}&lt;/bold&gt;/5
- {[ACADEMY/TS]}: nivel &lt;bold&gt;{[VAR_TENNISSCHOOL_LVL]}&lt;/bold&gt;/5
- {[ACADEMY/BIZ_CENTER]}: nivel &lt;bold&gt;{[VAR_BUSINESSCENTER_LVL]}&lt;/bold&gt;/5</t>
  </si>
  <si>
    <t>- {[ACADEMY/SPORTS_CENTER]}: livello &lt;bold&gt;{[VAR_SPORTSCENTER_LVL]}&lt;/bold&gt; / 5
- {[ACADEMY/MED_CENTER]}: livello &lt;bold&gt;{[VAR_MEDICALCENTER_LVL]}&lt;/bold&gt; / 5
- {[ACADEMY/TS]}: livello &lt;bold&gt;{[VAR_TENNISSCHOOL_LVL]}&lt;/bold&gt; / 5
- {[ACADEMY/BIZ_CENTER]}: livello &lt;bold&gt;{[VAR_BUSINESSCENTER_LVL]}&lt;/bold&gt; / 5</t>
  </si>
  <si>
    <t>- {[ACADEMY/SPORTS_CENTER]}：等级&lt;bold&gt;{[VAR_SPORTSCENTER_LVL]}&lt;/bold&gt; / 5
 - {[ACADEMY/MED_CENTER]}：等级&lt;bold&gt;{[VAR_MEDICALCENTER_LVL]}&lt;/bold&gt; / 5
 - {[ACADEMY/TS]}：等级&lt;bold&gt;{[VAR_TENNISSCHOOL_LVL]}&lt;/bold&gt; / 5
 - {[ACADEMY/BIZ_CENTER]}：等级&lt;bold&gt;{[VAR_BUSINESSCENTER_LVL]}&lt;/bold&gt; / 5</t>
  </si>
  <si>
    <t>- {[ACADEMY/SPORTS_CENTER]}: уровень &lt;bold&gt;{[VAR_SPORTSCENTER_LVL]}&lt;/bold&gt; / 5
 - {[ACADEMY/MED_CENTER]}: уровень &lt;bold&gt;{[VAR_MEDICALCENTER_LVL]}&lt;/bold&gt; / 5
 - {[ACADEMY/TS]}: уровень &lt;bold&gt;{[VAR_TENNISSCHOOL_LVL]}&lt;/bold&gt; / 5
 - {[ACADEMY/BIZ_CENTER]}: уровень &lt;bold&gt;{[VAR_BUSINESSCENTER_LVL]}&lt;/bold&gt; / 5</t>
  </si>
  <si>
    <t>- {[ACADEMY/SPORTS_CENTER]}: nível &lt;bold&gt;{[VAR_SPORTSCENTER_LVL]}&lt;/bold&gt; / 5
 - {[ACADEMY/MED_CENTER]}: nível &lt;bold&gt;{[VAR_MEDICALCENTER_LVL]}&lt;/bold&gt; / 5
 - {[ACADEMY/TS]}: nível &lt;bold&gt;{[VAR_TENNISSCHOOL_LVL]}&lt;/bold&gt; / 5
 - {[ACADEMY/BIZ_CENTER]}: nível &lt;bold&gt;{[VAR_BUSINESSCENTER_LVL]}&lt;/bold&gt; / 5</t>
  </si>
  <si>
    <t>UPDATE_TRAINING_PART0</t>
  </si>
  <si>
    <t>Training program - {[UI/WEEK]} {[VAR_WEEK_NUMBER]} - {[VAR_TM_FTNAME]}</t>
  </si>
  <si>
    <t>Programme d'entraînement {[UI/WEEK]} {[VAR_WEEK_NUMBER]} - {[VAR_TM_FTNAME]}</t>
  </si>
  <si>
    <t>Trainingsprogramm – {[UI/WEEK]} {[VAR_WEEK_NUMBER]} – {[VAR_TM_FTNAME]}</t>
  </si>
  <si>
    <t>Programa de entrenamiento: {[UI/WEEK]} {[VAR_WEEK_NUMBER]} - {[VAR_TM_FTNAME]}</t>
  </si>
  <si>
    <t>Programma di allenamento - {[UI/WEEK]} {[VAR_WEEK_NUMBER]} - {[VAR_TM_FTNAME]}</t>
  </si>
  <si>
    <t>训练方案 - {[UI/WEEK]} {[VAR_WEEK_NUMBER]} - {[VAR_TM_FTNAME]}</t>
  </si>
  <si>
    <t>Тренировочная программа - {[UI/WEEK]} {[VAR_WEEK_NUMBER]} - {[VAR_TM_FTNAME]}</t>
  </si>
  <si>
    <t>Programa de treinamento - {[UI/WEEK]} {[VAR_WEEK_NUMBER]} - {[VAR_TM_FTNAME]}</t>
  </si>
  <si>
    <t>UPDATE_TRAINING_PART1</t>
  </si>
  <si>
    <t>For &lt;underline&gt;&lt;bold&gt;&lt;hyperlink=player&gt;{[VAR_TM_FTNAME]}&lt;/hyperlink&gt;&lt;/bold&gt;&lt;/underline&gt;, I suggest a &lt;bold&gt;{[VAR_PROG_NAME]}&lt;/bold&gt; training program with a {[TRAINING/WORKLOAD]} &lt;bold&gt;{[VAR_PROG_WORKLOAD]}&lt;/bold&gt; with the following sessions:</t>
  </si>
  <si>
    <t>Pour &lt;underline&gt;&lt;bold&gt;&lt;hyperlink=player&gt;{[VAR_TM_FTNAME]}&lt;/hyperlink&gt;&lt;/bold&gt;&lt;/underline&gt;, je suggère un programme d'entraînement &lt;bold&gt;{[VAR_PROG_NAME]}&lt;/bold&gt; avec une {[TRAINING/WORKLOAD]} &lt;bold&gt;{[VAR_PROG_WORKLOAD]}&lt;/bold&gt; avec les sessions suivantes :</t>
  </si>
  <si>
    <t>Für &lt;underline&gt;&lt;bold&gt;&lt;hyperlink=player&gt;{[VAR_TM_FTNAME]}&lt;/hyperlink&gt;&lt;/bold&gt;&lt;/underline&gt; schlage ich das Trainingsprogramm &lt;bold&gt;{[VAR_PROG_NAME]}&lt;/bold&gt; ({[TRAINING/WORKLOAD]}: &lt;bold&gt;{[VAR_PROG_WORKLOAD]}&lt;/bold&gt;) mit den folgenden Trainingseinheiten vor:</t>
  </si>
  <si>
    <t>Para &lt;underline&gt;&lt;bold&gt;&lt;hyperlink=player&gt;{[VAR_TM_FTNAME]}&lt;/hyperlink&gt;&lt;/bold&gt;&lt;/underline&gt;, sugiero un programa de entrenamiento de tipo &lt;bold&gt;{[VAR_PROG_NAME]}&lt;/bold&gt; con una {[TRAINING/WORKLOAD]} &lt;bold&gt;{[VAR_PROG_WORKLOAD]}&lt;/bold&gt; con las siguientes sesiones:</t>
  </si>
  <si>
    <t>Per &lt;underline&gt;&lt;bold&gt;&lt;hyperlink=player&gt;{[VAR_TM_FTNAME]}&lt;/hyperlink&gt;&lt;/bold&gt;&lt;/underline&gt;, consiglio un programma di allenamento &lt;bold&gt;{[VAR_PROG_NAME]}&lt;/bold&gt; con carico di lavoro {[TRAINING/WORKLOAD]} &lt;bold&gt;{[VAR_PROG_WORKLOAD]}&lt;/bold&gt; per le prossime sessioni:</t>
  </si>
  <si>
    <t>对于&lt;underline&gt;&lt;bold&gt;&lt;hyperlink=player&gt;{[VAR_TM_FTNAME]}&lt;/hyperlink&gt;&lt;/bold&gt;&lt;/underline&gt;，我建议采用&lt;bold&gt;{[VAR_PROG_NAME]}&lt;/bold&gt;训练方案，训练强度为{[TRAINING/WORKLOAD]} &lt;bold&gt;{[VAR_PROG_WORKLOAD]}&lt;/bold&gt;，并包含以下训练课程：</t>
  </si>
  <si>
    <t>Для &lt;underline&gt;&lt;bold&gt;&lt;hyperlink=player&gt;{[VAR_TM_FTNAME]}&lt;/hyperlink&gt;&lt;/bold&gt;&lt;/underline&gt; я предлагаю &lt;bold&gt;{[VAR_PROG_NAME]}&lt;/bold&gt; тренировочную программу с {[TRAINING/WORKLOAD]} &lt;bold&gt;{[VAR_PROG_WORKLOAD]}&lt;/bold&gt; со следующими занятиями:</t>
  </si>
  <si>
    <t>Para &lt;underline&gt;&lt;bold&gt;&lt;hyperlink=player&gt;{[VAR_TM_FTNAME]}&lt;/hyperlink&gt;&lt;/bold&gt;&lt;/underline&gt;, sugiro um programa de treinamento &lt;bold&gt;{[VAR_PROG_NAME]}&lt;/bold&gt; com um {[TRAINING/WORKLOAD]} &lt;bold&gt;{[VAR_PROG_WORKLOAD]}&lt;/bold&gt;, com as seguintes sessões:</t>
  </si>
  <si>
    <t>UPDATE_TRAINING_PART2</t>
  </si>
  <si>
    <t>I’ll let you have a look at it and make any changes you’d like.</t>
  </si>
  <si>
    <t>{[VAR_RANDOM_1_7]}</t>
  </si>
  <si>
    <t>Gerne können Sie sich es ansehen und gewünschte Änderungen vornehmen.</t>
  </si>
  <si>
    <t>Te dejaré echarle un vistazo y hacer los cambios que quieras.</t>
  </si>
  <si>
    <t>Dai un'occhiata e fai le modifiche che ritieni necessarie.</t>
  </si>
  <si>
    <t>请您过目，如有需要可以自行调整。</t>
  </si>
  <si>
    <t>Я дам вам возможность ознакомиться с ней и внести любые желаемые изменения.</t>
  </si>
  <si>
    <t>Vou deixar você dar uma olhada e fazer as alterações que desejar.</t>
  </si>
  <si>
    <t>UPDATE_TRAINING_PART2_1</t>
  </si>
  <si>
    <t>Je vous laisse y jeter un coup d'œil et apporter toutes les modifications que vous souhaitez.</t>
  </si>
  <si>
    <t>UPDATE_TRAINING_PART2_2</t>
  </si>
  <si>
    <t>Je vous laisse consulter et modifier librement ce que vous souhaitez.</t>
  </si>
  <si>
    <t>UPDATE_TRAINING_PART2_3</t>
  </si>
  <si>
    <t>À vous de regarder et d’adapter ce qui doit l’être.</t>
  </si>
  <si>
    <t>UPDATE_TRAINING_PART2_4</t>
  </si>
  <si>
    <t>Je vous laisse vérifier et modifier à votre convenance.</t>
  </si>
  <si>
    <t>UPDATE_TRAINING_PART2_5</t>
  </si>
  <si>
    <t>Vous pouvez consulter et corriger tout ce qui vous semble utile.</t>
  </si>
  <si>
    <t>UPDATE_TRAINING_PART2_6</t>
  </si>
  <si>
    <t>À vous de voir ce qui doit être modifié, le cas échéant.</t>
  </si>
  <si>
    <t>UPDATE_TRAINING_PART2_7</t>
  </si>
  <si>
    <t>Je vous laisse analyser et modifier à votre guise.</t>
  </si>
  <si>
    <t>UPDATE_REGISTRATION_ACCEPTED_PART0</t>
  </si>
  <si>
    <t>{[VAR_TNMT_NAME]}’s registration for {[VAR_TM_FTNAME]} has been accepted.</t>
  </si>
  <si>
    <t>Inscription acceptée à {[VAR_TNMT_NAME]} pour {[VAR_TM_FTNAME]}</t>
  </si>
  <si>
    <t>Die Registrierung von {[VAR_TM_FTNAME]} für {[VAR_TNMT_NAME]} wurde akzeptiert.</t>
  </si>
  <si>
    <t>Se ha aceptado la inscripción de {[VAR_TNMT_NAME]} en {[VAR_TM_FTNAME]}.</t>
  </si>
  <si>
    <t>Iscrizione accettata a {[VAR_TNMT_NAME]} per {[VAR_TM_FTNAME]}.</t>
  </si>
  <si>
    <t>{[VAR_TNMT_NAME]}已正式接受 {[VAR_TM_FTNAME]}的报名。</t>
  </si>
  <si>
    <t>Регистрация {[VAR_TNMT_NAME]} на {[VAR_TM_FTNAME]} принята.</t>
  </si>
  <si>
    <t>A inscrição de {[VAR_TNMT_NAME]} para {[VAR_TM_FTNAME]} foi aceita.</t>
  </si>
  <si>
    <t>UPDATE_REGISTRATION_ACCEPTED_PART1</t>
  </si>
  <si>
    <t>&lt;bold&gt;{[VAR_TNMT_NAME]}&lt;/bold&gt;’s registration is now official for &lt;underline&gt;&lt;bold&gt;&lt;hyperlink=player&gt;{[VAR_TM_FTNAME]}&lt;/hyperlink&gt;&lt;/bold&gt;&lt;/underline&gt;.</t>
  </si>
  <si>
    <t>Die Registrierung für &lt;bold&gt;{[VAR_TNMT_NAME]}&lt;/bold&gt; von &lt;underline&gt;&lt;bold&gt;&lt;hyperlink=player&gt;{[VAR_TM_FTNAME]}&lt;/hyperlink&gt;&lt;/bold&gt;&lt;/underline&gt; ist jetzt offiziell.</t>
  </si>
  <si>
    <t>Ya es oficial la inscripción de &lt;bold&gt;{[VAR_TNMT_NAME]}&lt;/bold&gt; en &lt;underline&gt;&lt;bold&gt;&lt;hyperlink=player&gt;{[VAR_TM_FTNAME]}&lt;/hyperlink&gt;&lt;/bold&gt;&lt;/underline&gt;.</t>
  </si>
  <si>
    <t>L'iscrizione al &lt;bold&gt;{[VAR_TNMT_NAME]}&lt;/bold&gt; di &lt;underline&gt;&lt;bold&gt;&lt;hyperlink=player&gt;{[VAR_TM_FTNAME]}&lt;/hyperlink&gt;&lt;/bold&gt;&lt;/underline&gt; è ufficiale.</t>
  </si>
  <si>
    <t>&lt;bold&gt;{[VAR_TNMT_NAME]}&lt;/bold&gt;的报名已正式通过，参赛球员为&lt;underline&gt;&lt;bold&gt;&lt;hyperlink=player&gt;{[VAR_TM_FTNAME]}&lt;/hyperlink&gt;&lt;/bold&gt;&lt;/underline&gt;。</t>
  </si>
  <si>
    <t>Регистрация &lt;bold&gt;{[VAR_TNMT_NAME]}&lt;/bold&gt; теперь официальна для &lt;underline&gt;&lt;bold&gt;&lt;hyperlink=player&gt;{[VAR_TM_FTNAME]}&lt;/hyperlink&gt;&lt;/bold&gt;&lt;/underline&gt;.</t>
  </si>
  <si>
    <t>A inscrição de &lt;bold&gt;{[VAR_TNMT_NAME]}&lt;/bold&gt; agora é oficial para &lt;underline&gt;&lt;bold&gt;&lt;hyperlink=player&gt;{[VAR_TM_FTNAME]}&lt;/hyperlink&gt;&lt;/bold&gt;&lt;/underline&gt;.</t>
  </si>
  <si>
    <t>UPDATE_REGISTRATION_ACCEPTED_PART1_1</t>
  </si>
  <si>
    <t>L'inscription à &lt;bold&gt;{[VAR_TNMT_NAME]}&lt;/bold&gt; est maintenant officielle pour &lt;underline&gt;&lt;bold&gt;&lt;hyperlink=player&gt;{[VAR_TM_FTNAME]}&lt;/hyperlink&gt;&lt;/bold&gt;&lt;/underline&gt;.</t>
  </si>
  <si>
    <t>UPDATE_REGISTRATION_ACCEPTED_PART1_2</t>
  </si>
  <si>
    <t>L’inscription de &lt;underline&gt;&lt;bold&gt;&lt;hyperlink=player&gt;{[VAR_TM_FTNAME]}&lt;/hyperlink&gt;&lt;/bold&gt;&lt;/underline&gt; à &lt;bold&gt;{[VAR_TNMT_NAME]}&lt;/bold&gt; est désormais officielle.</t>
  </si>
  <si>
    <t>UPDATE_REGISTRATION_ACCEPTED_PART1_3</t>
  </si>
  <si>
    <t>&lt;underline&gt;&lt;bold&gt;&lt;hyperlink=player&gt;{[VAR_TM_FTNAME]}&lt;/hyperlink&gt;&lt;/bold&gt;&lt;/underline&gt; est officiellement inscrit(e) à &lt;bold&gt;{[VAR_TNMT_NAME]}&lt;/bold&gt;.</t>
  </si>
  <si>
    <t>UPDATE_REGISTRATION_ACCEPTED_PART1_4</t>
  </si>
  <si>
    <t>L’inscription de &lt;underline&gt;&lt;bold&gt;&lt;hyperlink=player&gt;{[VAR_TM_FTNAME]}&lt;/hyperlink&gt;&lt;/bold&gt;&lt;/underline&gt; à &lt;bold&gt;{[VAR_TNMT_NAME]}&lt;/bold&gt; vient d’être validée.</t>
  </si>
  <si>
    <t>UPDATE_REGISTRATION_ACCEPTED_PART1_5</t>
  </si>
  <si>
    <t>C’est officiel : &lt;underline&gt;&lt;bold&gt;&lt;hyperlink=player&gt;{[VAR_TM_FTNAME]}&lt;/hyperlink&gt;&lt;/bold&gt;&lt;/underline&gt; participera à &lt;bold&gt;{[VAR_TNMT_NAME]}&lt;/bold&gt;.</t>
  </si>
  <si>
    <t>UPDATE_REGISTRATION_ACCEPTED_PART1_6</t>
  </si>
  <si>
    <t>La participation de &lt;underline&gt;&lt;bold&gt;&lt;hyperlink=player&gt;{[VAR_TM_FTNAME]}&lt;/hyperlink&gt;&lt;/bold&gt;&lt;/underline&gt; à &lt;bold&gt;{[VAR_TNMT_NAME]}&lt;/bold&gt; est désormais actée.</t>
  </si>
  <si>
    <t>UPDATE_REGISTRATION_ACCEPTED_PART2</t>
  </si>
  <si>
    <t>The draw will be available soon. In the meantime, you can have a look at the players list.</t>
  </si>
  <si>
    <t>Die Auslosung wird in Kürze verfügbar sein. In der Zwischenzeit können Sie sich die Liste der Spieler anschauen.</t>
  </si>
  <si>
    <t>Pronto se anunciará el cuadro. Mientras tanto, puedes echar un vistazo a la lista de tenistas.</t>
  </si>
  <si>
    <t>Il sorteggio sarà disponibile a breve. Nel frattempo dai un'occhiata all'elenco dei giocatori.</t>
  </si>
  <si>
    <t>签表结果即将公布，在此期间您可以先查看参赛名单。</t>
  </si>
  <si>
    <t>Жеребьевка будет доступна скоро. А пока вы можете ознакомиться со списком игроков.</t>
  </si>
  <si>
    <t>O sorteio estará disponível em breve. Enquanto isso, você pode dar uma olhada na lista de jogadores.</t>
  </si>
  <si>
    <t>UPDATE_REGISTRATION_ACCEPTED_PART2_1</t>
  </si>
  <si>
    <t>Le tirage au sort sera bientôt disponible. En attendant, vous pouvez consulter la liste des joueurs.</t>
  </si>
  <si>
    <t>UPDATE_REGISTRATION_ACCEPTED_PART2_2</t>
  </si>
  <si>
    <t>Le tirage arrive très bientôt. D’ici là, n’hésitez pas à regarder la liste des joueurs.</t>
  </si>
  <si>
    <t>UPDATE_REGISTRATION_ACCEPTED_PART2_3</t>
  </si>
  <si>
    <t>Le tirage sera publié prochainement. En attendant, la liste des joueurs est accessible.</t>
  </si>
  <si>
    <t>UPDATE_REGISTRATION_ACCEPTED_PART2_4</t>
  </si>
  <si>
    <t>Le tirage au sort arrive bientôt. En attendant, la liste des joueurs est à votre disposition.</t>
  </si>
  <si>
    <t>UPDATE_REGISTRATION_ACCEPTED_PART2_5</t>
  </si>
  <si>
    <t>Encore un peu de patience pour le tirage. La liste des joueurs est déjà consultable.</t>
  </si>
  <si>
    <t>UPDATE_REGISTRATION_ACCEPTED_PART2_6</t>
  </si>
  <si>
    <t>Le tirage sortira bientôt. D’ici là, jetez un œil à la liste des joueur</t>
  </si>
  <si>
    <t>UPDATE_REGISTRATION_ACCEPTED_PART2_7</t>
  </si>
  <si>
    <t>Le tirage sera communiqué sous peu. En attendant, la liste des joueurs vous est accessible.</t>
  </si>
  <si>
    <t>UPDATE_REGISTRATION_DECLINED_PART0</t>
  </si>
  <si>
    <t>{[VAR_TNMT_NAME]}’s registration for {[VAR_TM_FTNAME]} has been declined.</t>
  </si>
  <si>
    <t>Inscription refusée à {[VAR_TNMT_NAME]} pour {[VAR_TM_FTNAME]}</t>
  </si>
  <si>
    <t>Die Registrierung von {[VAR_TM_FTNAME]} für {[VAR_TNMT_NAME]} wurde abgelehnt.</t>
  </si>
  <si>
    <t>Se ha rechazado la inscripción de {[VAR_TNMT_NAME]} en {[VAR_TM_FTNAME]}.</t>
  </si>
  <si>
    <t>L'iscrizione al {[VAR_TNMT_NAME]} di {[VAR_TM_FTNAME]} è stata rifiutata.</t>
  </si>
  <si>
    <t>{[VAR_TNMT_NAME]}拒绝了{[VAR_TM_FTNAME]}的报名。</t>
  </si>
  <si>
    <t>Регистрация {[VAR_TNMT_NAME]} на {[VAR_TM_FTNAME]} отклонена.</t>
  </si>
  <si>
    <t>A inscrição de {[VAR_TNMT_NAME]} para {[VAR_TM_FTNAME]} foi recusada.</t>
  </si>
  <si>
    <t>UPDATE_REGISTRATION_DECLINED_PART1</t>
  </si>
  <si>
    <t>&lt;bold&gt;{[VAR_TNMT_NAME]}&lt;/bold&gt;’s registration was refused for &lt;underline&gt;&lt;bold&gt;&lt;hyperlink=player&gt;{[VAR_TM_FTNAME]}&lt;/hyperlink&gt;&lt;/bold&gt;&lt;/underline&gt; because the player already has a mandatory tournament during the same week or doesn’t have the minimum required rank.</t>
  </si>
  <si>
    <t>L'inscription à &lt;bold&gt;{[VAR_TNMT_NAME]}&lt;/bold&gt; a été refusée pour &lt;underline&gt;&lt;bold&gt;&lt;hyperlink=player&gt;{[VAR_TM_FTNAME]}&lt;/hyperlink&gt;&lt;/bold&gt;&lt;/underline&gt; car il/elle a déjà un tournoi obligatoire au cours de la même semaine ou n'a pas le classement minimum requis.</t>
  </si>
  <si>
    <t>Die Registrierung für &lt;bold&gt;{[VAR_TNMT_NAME]}&lt;/bold&gt; von &lt;underline&gt;&lt;bold&gt;&lt;hyperlink=player&gt;{[VAR_TM_FTNAME]}&lt;/hyperlink&gt;&lt;/bold&gt;&lt;/underline&gt; wurde abgelehnt, da er/sie in derselben Woche bereits ein Pflichtturnier hat oder nicht über den erforderlichen Mindestranglistenplatz verfügt.</t>
  </si>
  <si>
    <t>Se ha denegado la inscripción de &lt;bold&gt;{[VAR_TNMT_NAME]}&lt;/bold&gt; en &lt;underline&gt;&lt;bold&gt;&lt;hyperlink=player&gt;{[VAR_TM_FTNAME]}&lt;/hyperlink&gt;&lt;/bold&gt;&lt;/underline&gt; porque ya tiene un torneo obligatorio durante la misma semana o no tiene la clasificación mínima requerida.</t>
  </si>
  <si>
    <t>L'iscrizione al &lt;bold&gt;{[VAR_TNMT_NAME]}&lt;/bold&gt; di &lt;underline&gt;&lt;bold&gt;&lt;hyperlink=player&gt;{[VAR_TM_FTNAME]}&lt;/hyperlink&gt;&lt;/bold&gt;&lt;/underline&gt; è stata rifiutata perché deve già partecipare a un torneo obbligatorio nella stessa settimana o perché non ha la posizione minima in classifica richiesta.</t>
  </si>
  <si>
    <t>由于该球员在同一周已有强制参赛赛事，或排名未达到最低要求，&lt;bold&gt;{[VAR_TNMT_NAME]}&lt;/bold&gt;已拒绝 &lt;underline&gt;&lt;bold&gt;&lt;hyperlink=player&gt;{[VAR_TM_FTNAME]}&lt;/hyperlink&gt;&lt;/bold&gt;&lt;/underline&gt;的报名。</t>
  </si>
  <si>
    <t>Регистрация &lt;bold&gt;{[VAR_TNMT_NAME]}&lt;/bold&gt; была отклонена для &lt;underline&gt;&lt;bold&gt;&lt;hyperlink=player&gt;{[VAR_TM_FTNAME]}&lt;/hyperlink&gt;&lt;/bold&gt;&lt;/underline&gt;, потому что игрок уже имеет обязательный турнир в течение той же недели или не имеет минимального требуемого рейтинга.</t>
  </si>
  <si>
    <t>A inscrição de &lt;bold&gt;{[VAR_TNMT_NAME]}&lt;/bold&gt; foi recusada para &lt;underline&gt;&lt;bold&gt;&lt;hyperlink=player&gt;{[VAR_TM_FTNAME]}&lt;/hyperlink&gt;&lt;/bold&gt;&lt;/underline&gt; porque o jogador já tem um torneio obrigatório na mesma semana ou não tem o ranking mínimo exigido.</t>
  </si>
  <si>
    <t>UPDATE_INJURYEVOLUTION_PART0</t>
  </si>
  <si>
    <t>{[VAR_TM_FTNAME]}’s injury is now {[VAR_INJURY_GRAVITY]}.</t>
  </si>
  <si>
    <t>La blessure de {[VAR_TM_FTNAME]} est désormais {[VAR_INJURY_GRAVITY]}</t>
  </si>
  <si>
    <t>Die Verletzung von {[VAR_TM_FTNAME]} ist jetzt {[VAR_INJURY_GRAVITY]}</t>
  </si>
  <si>
    <t>La lesión de {[VAR_TM_FTNAME]} ahora es {[VAR_INJURY_GRAVITY]}.</t>
  </si>
  <si>
    <t>L'infortunio di {[VAR_TM_FTNAME]} adesso è {[VAR_INJURY_GRAVITY]}.</t>
  </si>
  <si>
    <t>{[VAR_TM_FTNAME]}的伤势现已为 {[VAR_INJURY_GRAVITY]}。</t>
  </si>
  <si>
    <t>Травма {[VAR_TM_FTNAME]} теперь {[VAR_INJURY_GRAVITY]}.</t>
  </si>
  <si>
    <t>A lesão de {[VAR_TM_FTNAME]} agora está {[VAR_INJURY_GRAVITY]}.</t>
  </si>
  <si>
    <t>UPDATE_INJURYEVOLUTION_PART1</t>
  </si>
  <si>
    <t>Thanks to rehabilitation sessions, it seems that &lt;underline&gt;&lt;bold&gt;&lt;hyperlink=player&gt;{[VAR_TM_FTNAME]}&lt;/hyperlink&gt;&lt;/bold&gt;&lt;/underline&gt;’s injury is now &lt;bold&gt;{[VAR_INJURY_GRAVITY]}&lt;/bold&gt;.</t>
  </si>
  <si>
    <t>Grâce aux séances de rééducation, il semble que la blessure de &lt;underline&gt;&lt;bold&gt;&lt;hyperlink=player&gt;{[VAR_TM_FTNAME]}&lt;/hyperlink&gt;&lt;/bold&gt;&lt;/underline&gt; soit maintenant &lt;bold&gt;{[VAR_INJURY_GRAVITY]}&lt;/bold&gt;.</t>
  </si>
  <si>
    <t>Dank der Reha-Sitzungen sieht es so aus, als ob die Verletzung von &lt;underline&gt;&lt;bold&gt;&lt;hyperlink=player&gt;{[VAR_TM_FTNAME]}&lt;/hyperlink&gt;&lt;/bold&gt;&lt;/underline&gt; jetzt &lt;bold&gt;{[VAR_INJURY_GRAVITY]}&lt;/bold&gt; ist.</t>
  </si>
  <si>
    <t>Gracias a las sesiones de rehabilitación, parece que la lesión de &lt;underline&gt;&lt;bold&gt;&lt;hyperlink=player&gt;{[VAR_TM_FTNAME]}&lt;/hyperlink&gt;&lt;/bold&gt;&lt;/underline&gt; ahora es &lt;bold&gt;{[VAR_INJURY_GRAVITY]}&lt;/bold&gt;.</t>
  </si>
  <si>
    <t>Grazie alla riabilitazione, sembra che l'infortunio di &lt;underline&gt;&lt;bold&gt;&lt;hyperlink=player&gt;{[VAR_TM_FTNAME]}&lt;/hyperlink&gt;&lt;/bold&gt;&lt;/underline&gt; adesso sia &lt;bold&gt;{[VAR_INJURY_GRAVITY]}&lt;/bold&gt;.</t>
  </si>
  <si>
    <t>经过康复训练后，&lt;underline&gt;&lt;bold&gt;&lt;hyperlink=player&gt;{[VAR_TM_FTNAME]}&lt;/hyperlink&gt;&lt;/bold&gt;&lt;/underline&gt;的伤势已转变为&lt;bold&gt;{[VAR_INJURY_GRAVITY]}&lt;/bold&gt;。</t>
  </si>
  <si>
    <t>Благодаря реабилитационным сессиям, похоже, что травма &lt;underline&gt;&lt;bold&gt;&lt;hyperlink=player&gt;{[VAR_TM_FTNAME]}&lt;/hyperlink&gt;&lt;/bold&gt;&lt;/underline&gt; теперь &lt;bold&gt;{[VAR_INJURY_GRAVITY]}&lt;/bold&gt;.</t>
  </si>
  <si>
    <t>Graças às sessões de reabilitação, parece que a lesão de &lt;underline&gt;&lt;bold&gt;&lt;hyperlink=player&gt;{[VAR_TM_FTNAME]}&lt;/hyperlink&gt;&lt;/bold&gt;&lt;/underline&gt; agora está &lt;bold&gt;{[VAR_INJURY_GRAVITY]}&lt;/bold&gt;.</t>
  </si>
  <si>
    <t>UPDATE_INJURYEVOLUTION_PART2</t>
  </si>
  <si>
    <t>They’ll continue to follow the &lt;bold&gt;{[VAR_PROGRAM_NAME]}&lt;/bold&gt; program until they’ve fully recovered.</t>
  </si>
  <si>
    <t>Il/Elle continuera à suivre le programme &lt;bold&gt;{[VAR_PROGRAM_NAME]}&lt;/bold&gt; jusqu'à son rétablissement complet.</t>
  </si>
  <si>
    <t>Er/Sie wird weiterhin das Programm &lt;bold&gt;{[VAR_PROGRAM_NAME]}&lt;/bold&gt; absolvieren, bis er/sie vollständig genesen ist.</t>
  </si>
  <si>
    <t>Seguirá con el programa &lt;bold&gt;{[VAR_PROGRAM_NAME]}&lt;/bold&gt; hasta haberse recuperado por completo.</t>
  </si>
  <si>
    <t>Continuerà a seguire il programma &lt;bold&gt;{[VAR_PROGRAM_NAME]}&lt;/bold&gt; fino al pieno recupero.</t>
  </si>
  <si>
    <t>该球员将继续执行&lt;bold&gt;{[VAR_PROGRAM_NAME]}&lt;/bold&gt;方案，直至完全康复。</t>
  </si>
  <si>
    <t>Они продолжат следовать программе &lt;bold&gt;{[VAR_PROGRAM_NAME]}&lt;/bold&gt; до полного выздоровления.</t>
  </si>
  <si>
    <t>Eles continuarão seguindo o programa de &lt;bold&gt;{[VAR_PROGRAM_NAME]}&lt;/bold&gt; até se recuperarem completamente.</t>
  </si>
  <si>
    <t>UPDATE_INJURYEVOLUTION_PART3</t>
  </si>
  <si>
    <t>They should be fully covered within &lt;bold&gt;{[VAR_INJURY_MAX_DAYS]}&lt;/bold&gt; days.</t>
  </si>
  <si>
    <t>Le rétablissement devrait prendre maximum &lt;bold&gt;{[VAR_INJURY_MAX_DAYS]}&lt;/bold&gt; jours.</t>
  </si>
  <si>
    <t>Innerhalb von &lt;bold&gt;{[VAR_INJURY_MAX_DAYS]}&lt;/bold&gt; Tagen sollte er/sie wieder vollständig genesen sein.</t>
  </si>
  <si>
    <t>Debe haberse repuesto por completo dentro de &lt;bold&gt;{[VAR_INJURY_MAX_DAYS]}&lt;/bold&gt; días.</t>
  </si>
  <si>
    <t>Entro al massimo &lt;bold&gt;{[VAR_INJURY_MAX_DAYS]}&lt;/bold&gt; giorni avrà recuperato al 100%.</t>
  </si>
  <si>
    <t>该球员预计将在&lt;bold&gt;{[VAR_INJURY_MAX_DAYS]}&lt;/bold&gt; 天内恢复。</t>
  </si>
  <si>
    <t>Они должны полностью восстановиться в течение &lt;bold&gt;{[VAR_INJURY_MAX_DAYS]}&lt;/bold&gt; дней.</t>
  </si>
  <si>
    <t>Eles devem estar totalmente recuperados em &lt;bold&gt;{[VAR_INJURY_MAX_DAYS]}&lt;/bold&gt; dias.</t>
  </si>
  <si>
    <t>UPDATE_INJURYISOVER_PART0</t>
  </si>
  <si>
    <t>{[VAR_TM_FTNAME]} has recovered from their injury.</t>
  </si>
  <si>
    <t>{[VAR_TM_FTNAME]} est désormais rétabli(e) de sa blessure</t>
  </si>
  <si>
    <t>{[VAR_TM_FTNAME]} hat sich jetzt vollständig von der Verletzung erholt.</t>
  </si>
  <si>
    <t>{[VAR_TM_FTNAME]} se ha recuperado de su lesión.</t>
  </si>
  <si>
    <t>{[VAR_TM_FTNAME]} ha recuperato dall'infortunio.</t>
  </si>
  <si>
    <t>{[VAR_TM_FTNAME]}已从伤病中康复。</t>
  </si>
  <si>
    <t>{[VAR_TM_FTNAME]} восстановился после травмы.</t>
  </si>
  <si>
    <t>{[VAR_TM_FTNAME]} se recuperou da lesão.</t>
  </si>
  <si>
    <t>UPDATE_INJURYISOVER_PART1</t>
  </si>
  <si>
    <t>Great news, &lt;underline&gt;&lt;bold&gt;&lt;hyperlink=player&gt;{[VAR_TM_FTNAME]}&lt;/hyperlink&gt;&lt;/bold&gt;&lt;/underline&gt; has recovered from their injury!</t>
  </si>
  <si>
    <t>Bonne nouvelle, &lt;underline&gt;&lt;bold&gt;&lt;hyperlink=player&gt;{[VAR_TM_FTNAME]}&lt;/hyperlink&gt;&lt;/bold&gt;&lt;/underline&gt; a terminé la convalescence de sa blessure!</t>
  </si>
  <si>
    <t>Gute Nachrichten, &lt;underline&gt;&lt;bold&gt;&lt;hyperlink=player&gt;, {[VAR_TM_FTNAME]}&lt;/hyperlink&gt;&lt;/bold&gt;&lt;/underline&gt; hat sich von seiner/ihrer Verletzung erholt!</t>
  </si>
  <si>
    <t>Una estupenda noticia: ¡&lt;underline&gt;&lt;bold&gt;&lt;hyperlink=player&gt;{[VAR_TM_FTNAME]}&lt;/hyperlink&gt;&lt;/bold&gt;&lt;/underline&gt; se ha recuperado de su lesión!</t>
  </si>
  <si>
    <t>Ottime notizie, &lt;underline&gt;&lt;bold&gt;&lt;hyperlink=player&gt;{[VAR_TM_FTNAME]}&lt;/hyperlink&gt;&lt;/bold&gt;&lt;/underline&gt; ha recuperato dall'infortunio!</t>
  </si>
  <si>
    <t>好消息！&lt;underline&gt;&lt;bold&gt;&lt;hyperlink=player&gt;{[VAR_TM_FTNAME]}&lt;/hyperlink&gt;&lt;/bold&gt;&lt;/underline&gt;已完全康复！</t>
  </si>
  <si>
    <t>Отличные новости, &lt;underline&gt;&lt;bold&gt;&lt;hyperlink=player&gt;{[VAR_TM_FTNAME]}&lt;/hyperlink&gt;&lt;/bold&gt;&lt;/underline&gt; восстановился после травмы!</t>
  </si>
  <si>
    <t>Ótimas notícias, &lt;underline&gt;&lt;bold&gt;&lt;hyperlink=player&gt;{[VAR_TM_FTNAME]}&lt;/hyperlink&gt;&lt;/bold&gt;&lt;/underline&gt; se recuperou da lesão!</t>
  </si>
  <si>
    <t>UPDATE_INJURYISOVER_PART2</t>
  </si>
  <si>
    <t>They’ll be able to resume training very soon.</t>
  </si>
  <si>
    <t>Il/Elle sera en mesure de reprendre l'entraînement très bientôt.</t>
  </si>
  <si>
    <t>Er/Sie wird schon bald in der Lage sein, das Training wieder aufzunehmen.</t>
  </si>
  <si>
    <t>Podrá reanudar sus entrenamientos muy pronto.</t>
  </si>
  <si>
    <t>Potrà ricominciare a allenarsi molto presto.</t>
  </si>
  <si>
    <t>该球员很快就能重新投入训练。</t>
  </si>
  <si>
    <t>Они смогут возобновить тренировки очень скоро.</t>
  </si>
  <si>
    <t>Eles poderão retomar os treinos muito em breve.</t>
  </si>
  <si>
    <t>UPDATE_INJURYISOVER_PART3</t>
  </si>
  <si>
    <t>Since they haven’t played any matches in a while, &lt;underline&gt;&lt;bold&gt;&lt;hyperlink=player&gt;{[VAR_TM_FTNAME]}&lt;/hyperlink&gt;&lt;/bold&gt;&lt;/underline&gt; must follow a fitness program until they get back into form.</t>
  </si>
  <si>
    <t>Etant resté(e) longtemps sans jouer de matchs, &lt;underline&gt;&lt;bold&gt;&lt;hyperlink=player&gt;{[VAR_TM_FTNAME]}&lt;/hyperlink&gt;&lt;/bold&gt;&lt;/underline&gt; doit suivre un programme de remise en forme jusqu'à la récupération d'une forme faible.</t>
  </si>
  <si>
    <t>Da &lt;underline&gt;&lt;bold&gt;&lt;hyperlink=player&gt;{[VAR_TM_FTNAME]}&lt;/hyperlink&gt;&lt;/bold&gt;&lt;/underline&gt; schon lange keine Matches mehr gespielt hat, muss er/sie sich einem Fitnessprogramm unterziehen, bis er/sie wieder in Form ist.</t>
  </si>
  <si>
    <t>Como lleva tiempo sin jugar un partido, &lt;underline&gt;&lt;bold&gt;&lt;hyperlink=player&gt;{[VAR_TM_FTNAME]}&lt;/hyperlink&gt;&lt;/bold&gt;&lt;/underline&gt; debe seguir un programa de ejercicio físico para ponerse en forma.</t>
  </si>
  <si>
    <t>Dato che &lt;underline&gt;&lt;bold&gt;&lt;hyperlink=player&gt;{[VAR_TM_FTNAME]}&lt;/hyperlink&gt;&lt;/bold&gt;&lt;/underline&gt; non disputa incontri da un po' di tempo, deve seguire un programma di fitness per tornare in forma.</t>
  </si>
  <si>
    <t>不过，由于已有一段时间未参赛，&lt;underline&gt;&lt;bold&gt;&lt;hyperlink=player&gt;{[VAR_TM_FTNAME]}&lt;/hyperlink&gt;&lt;/bold&gt;&lt;/underline&gt;需要先进行体能恢复训练，以重回状态。</t>
  </si>
  <si>
    <t>Поскольку они давно не играли, &lt;underline&gt;&lt;bold&gt;&lt;hyperlink=player&gt;{[VAR_TM_FTNAME]}&lt;/hyperlink&gt;&lt;/bold&gt;&lt;/underline&gt; должны следовать фитнес-программе, пока не вернутся в форму.</t>
  </si>
  <si>
    <t>Como não jogam há algum tempo, &lt;underline&gt;&lt;bold&gt;&lt;hyperlink=player&gt;{[VAR_TM_FTNAME]}&lt;/hyperlink&gt;&lt;/bold&gt;&lt;/underline&gt; precisam seguir um programa de condicionamento físico até voltarem à forma.</t>
  </si>
  <si>
    <t>UPDATE_NEGOTIATIONSSUCCESS_PART0</t>
  </si>
  <si>
    <t>Agreement-in-principle with {[VAR_TM_FTNAME]}</t>
  </si>
  <si>
    <t>Accord de principe {[VAR_TM_FTNAME]}</t>
  </si>
  <si>
    <t>Grundsätzliche Einigung mit {[VAR_TM_FTNAME]}</t>
  </si>
  <si>
    <t>Preacuerdo con {[VAR_TM_FTNAME]}</t>
  </si>
  <si>
    <t>Accordo di massima con {[VAR_TM_FTNAME]}</t>
  </si>
  <si>
    <t>与{[VAR_TM_FTNAME]}达成初步协议</t>
  </si>
  <si>
    <t>Предварительное соглашение с {[VAR_TM_FTNAME]}</t>
  </si>
  <si>
    <t>Acordo em princípio com {[VAR_TM_FTNAME]}</t>
  </si>
  <si>
    <t>UPDATE_NEGOTIATIONSSUCCESS_PART1</t>
  </si>
  <si>
    <t>I have the pleasure to confirm that we have an agreement-in-principle with &lt;underline&gt;&lt;bold&gt;&lt;hyperlink=player&gt;{[VAR_TM_FTNAME]}&lt;/hyperlink&gt;&lt;/bold&gt;&lt;/underline&gt; on a potential contract.</t>
  </si>
  <si>
    <t>Ich freue mich, Ihnen mitteilen zu können, dass wir uns grundsätzlich mit &lt;underline&gt;&lt;bold&gt;&lt;hyperlink=player&gt;{[VAR_TM_FTNAME]}&lt;/hyperlink&gt;&lt;/bold&gt;&lt;/underline&gt; über einen potentiellen Vertrag geeinigt haben.</t>
  </si>
  <si>
    <t>Me complace anunciar que hemos alcanzado un preacuerdo con &lt;underline&gt;&lt;bold&gt;&lt;hyperlink=player&gt;{[VAR_TM_FTNAME]}&lt;/hyperlink&gt;&lt;/bold&gt;&lt;/underline&gt; para un posible contrato.</t>
  </si>
  <si>
    <t>Ho il piacere di confermare che abbiamo raggiunto un accordo di massima con &lt;underline&gt;&lt;bold&gt;&lt;hyperlink=player&gt;{[VAR_TM_FTNAME]}&lt;/hyperlink&gt;&lt;/bold&gt;&lt;/underline&gt; per un eventuale contratto.</t>
  </si>
  <si>
    <t>我很高兴地确认，我们已与&lt;underline&gt;&lt;bold&gt;&lt;hyperlink=player&gt;{[VAR_TM_FTNAME]}&lt;/hyperlink&gt;&lt;/bold&gt;&lt;/underline&gt;就潜在合同达成初步协议。</t>
  </si>
  <si>
    <t>Я рад подтвердить, что у нас есть предварительное соглашение с &lt;underline&gt;&lt;bold&gt;&lt;hyperlink=player&gt;{[VAR_TM_FTNAME]}&lt;/hyperlink&gt;&lt;/bold&gt;&lt;/underline&gt; о потенциальном контракте.</t>
  </si>
  <si>
    <t>Tenho o prazer de confirmar que temos um acordo em princípio com &lt;underline&gt;&lt;bold&gt;&lt;hyperlink=player&gt;{[VAR_TM_FTNAME]}&lt;/hyperlink&gt;&lt;/bold&gt;&lt;/underline&gt; sobre um contrato potencial.</t>
  </si>
  <si>
    <t>UPDATE_NEGOTIATIONSSUCCESS_PART1_1</t>
  </si>
  <si>
    <t>J'ai le plaisir de vous confirmer que nous avons un accord de principe avec &lt;underline&gt;&lt;bold&gt;&lt;hyperlink=player&gt;{[VAR_TM_FTNAME]}&lt;/hyperlink&gt;&lt;/bold&gt;&lt;/underline&gt; sur un contrat potentiel.</t>
  </si>
  <si>
    <t>UPDATE_NEGOTIATIONSSUCCESS_PART1_2</t>
  </si>
  <si>
    <t>Je suis heureux de vous annoncer que nous avons un accord préliminaire avec &lt;underline&gt;&lt;bold&gt;&lt;hyperlink=player&gt;{[VAR_TM_FTNAME]}&lt;/hyperlink&gt;&lt;/bold&gt;&lt;/underline&gt; pour un potentiel contrat.</t>
  </si>
  <si>
    <t>UPDATE_NEGOTIATIONSSUCCESS_PART1_3</t>
  </si>
  <si>
    <t>Un accord préliminaire a été conclu avec &lt;underline&gt;&lt;bold&gt;&lt;hyperlink=player&gt;{[VAR_TM_FTNAME]}&lt;/hyperlink&gt;&lt;/bold&gt;&lt;/underline&gt; pour un contrat envisagé.</t>
  </si>
  <si>
    <t>UPDATE_NEGOTIATIONSSUCCESS_PART2</t>
  </si>
  <si>
    <t>&lt;underline&gt;&lt;bold&gt;&lt;hyperlink=player&gt;{[VAR_TM_FTNAME]}&lt;/hyperlink&gt;&lt;/bold&gt;&lt;/underline&gt; will give you their final answer within a week.</t>
  </si>
  <si>
    <t>&lt;underline&gt;&lt;bold&gt;&lt;hyperlink=player&gt;{[VAR_TM_FTNAME]}&lt;/hyperlink&gt;&lt;/bold&gt;&lt;/underline&gt; wird Ihnen innerhalb einer Woche eine endgültige Antwort geben.</t>
  </si>
  <si>
    <t>&lt;underline&gt;&lt;bold&gt;&lt;hyperlink=player&gt;{[VAR_TM_FTNAME]}&lt;/hyperlink&gt;&lt;/bold&gt;&lt;/underline&gt; dará su respuesta definitiva dentro de una semana.</t>
  </si>
  <si>
    <t>&lt;underline&gt;&lt;bold&gt;&lt;hyperlink=player&gt;{[VAR_TM_FTNAME]}&lt;/hyperlink&gt;&lt;/bold&gt;&lt;/underline&gt; ci darà la sua risposta definitiva entro una settimana.</t>
  </si>
  <si>
    <t>&lt;underline&gt;&lt;bold&gt;&lt;hyperlink=player&gt;{[VAR_TM_FTNAME]}&lt;/hyperlink&gt;&lt;/bold&gt;&lt;/underline&gt;将在一周内给出最终答复。</t>
  </si>
  <si>
    <t>&lt;underline&gt;&lt;bold&gt;&lt;hyperlink=player&gt;{[VAR_TM_FTNAME]}&lt;/hyperlink&gt;&lt;/bold&gt;&lt;/underline&gt; дадут вам окончательный ответ в течение недели.</t>
  </si>
  <si>
    <t>&lt;underline&gt;&lt;bold&gt;&lt;hyperlink=player&gt;{[VAR_TM_FTNAME]}&lt;/hyperlink&gt;&lt;/bold&gt;&lt;/underline&gt; darão a sua resposta final dentro de uma semana.</t>
  </si>
  <si>
    <t>UPDATE_NEGOTIATIONSSUCCESS_PART2_1</t>
  </si>
  <si>
    <t>&lt;underline&gt;&lt;bold&gt;&lt;hyperlink=player&gt;{[VAR_TM_FTNAME]}&lt;/hyperlink&gt;&lt;/bold&gt;&lt;/underline&gt; vous donnera une réponse définitive dans un délai d'une semaine.</t>
  </si>
  <si>
    <t>UPDATE_NEGOTIATIONSSUCCESS_PART2_2</t>
  </si>
  <si>
    <t>Vous recevrez la décision finale de &lt;underline&gt;&lt;bold&gt;&lt;hyperlink=player&gt;{[VAR_TM_FTNAME]}&lt;/hyperlink&gt;&lt;/bold&gt;&lt;/underline&gt; sous une semaine.</t>
  </si>
  <si>
    <t>UPDATE_NEGOTIATIONSSUCCESS_PART2_3</t>
  </si>
  <si>
    <t>Il faut mantenant attendre une semaine (max) pour obtenir la réponse définitive de &lt;underline&gt;&lt;bold&gt;&lt;hyperlink=player&gt;{[VAR_TM_FTNAME]}&lt;/hyperlink&gt;&lt;/bold&gt;&lt;/underline&gt;.</t>
  </si>
  <si>
    <t>UPDATE_NEGOTIATIONSFAIL_PART0</t>
  </si>
  <si>
    <t>Negotiations have failed with {[VAR_TM_FTNAME]}.</t>
  </si>
  <si>
    <t>Verhandlungen mit {[VAR_TM_FTNAME]} sind gescheitert.</t>
  </si>
  <si>
    <t>Se han roto las negociaciones con {[VAR_TM_FTNAME]}.</t>
  </si>
  <si>
    <t>Fallimento delle trattative con {[VAR_TM_FTNAME]}.</t>
  </si>
  <si>
    <t>与{[VAR_TM_FTNAME]}的谈判失败。</t>
  </si>
  <si>
    <t>Переговоры с {[VAR_TM_FTNAME]} не увенчались успехом.</t>
  </si>
  <si>
    <t>As negociações falharam com {[VAR_TM_FTNAME]}.</t>
  </si>
  <si>
    <t>UPDATE_NEGOTIATIONSFAIL_PART0_1</t>
  </si>
  <si>
    <t>Echec des négociations {[VAR_TM_FTNAME]}</t>
  </si>
  <si>
    <t>UPDATE_NEGOTIATIONSFAIL_PART0_2</t>
  </si>
  <si>
    <t>Refus de l’offre par {[VAR_TM_FTNAME]}</t>
  </si>
  <si>
    <t>UPDATE_NEGOTIATIONSFAIL_PART0_3</t>
  </si>
  <si>
    <t>Discussions rompues avec {[VAR_TM_FTNAME]}</t>
  </si>
  <si>
    <t>UPDATE_NEGOTIATIONSFAIL_PART1</t>
  </si>
  <si>
    <t>Unfortunately, during negotiations with &lt;underline&gt;&lt;bold&gt;&lt;hyperlink=player&gt;{[VAR_TM_FTNAME]}&lt;/hyperlink&gt;&lt;/bold&gt;&lt;/underline&gt; they refused our offer and ended discussions.</t>
  </si>
  <si>
    <t>Leider hat &lt;underline&gt;&lt;bold&gt;&lt;hyperlink=player&gt;{[VAR_TM_FTNAME]}&lt;/hyperlink&gt;&lt;/bold&gt;&lt;/underline&gt; bei den Verhandlungen unser Angebot abgelehnt und die Gespräche beendet.</t>
  </si>
  <si>
    <t>Desgraciadamente, &lt;underline&gt;&lt;bold&gt;&lt;hyperlink=player&gt;{[VAR_TM_FTNAME]}&lt;/hyperlink&gt;&lt;/bold&gt;&lt;/underline&gt; ha rechazado nuestra oferta y ha puesto fin a las negociaciones.</t>
  </si>
  <si>
    <t>Purtroppo, durante la trattativa con &lt;underline&gt;&lt;bold&gt;&lt;hyperlink=player&gt;{[VAR_TM_FTNAME]}&lt;/hyperlink&gt;&lt;/bold&gt;&lt;/underline&gt;, la nostra offerta è stata rifiutata e i negoziati si sono conclusi con un niente di fatto.</t>
  </si>
  <si>
    <t>遗憾的是，在与&lt;underline&gt;&lt;bold&gt;&lt;hyperlink=player&gt;{[VAR_TM_FTNAME]}&lt;/hyperlink&gt;&lt;/bold&gt;&lt;/underline&gt;的谈判中，对方拒绝了我们的报价并终止了协商。</t>
  </si>
  <si>
    <t>К сожалению, во время переговоров с &lt;underline&gt;&lt;bold&gt;&lt;hyperlink=player&gt;{[VAR_TM_FTNAME]}&lt;/hyperlink&gt;&lt;/bold&gt;&lt;/underline&gt; они отклонили наше предложение и прекратили обсуждение.</t>
  </si>
  <si>
    <t>Infelizmente, durante as negociações com &lt;underline&gt;&lt;bold&gt;&lt;hyperlink=player&gt;{[VAR_TM_FTNAME]}&lt;/hyperlink&gt;&lt;/bold&gt;&lt;/underline&gt;, eles recusaram a nossa oferta e encerraram as discussões.</t>
  </si>
  <si>
    <t>UPDATE_NEGOTIATIONSFAIL_PART1_1</t>
  </si>
  <si>
    <t>Malheureusement, les négociations avec &lt;underline&gt;&lt;bold&gt;&lt;hyperlink=player&gt;{[VAR_TM_FTNAME]}&lt;/hyperlink&gt;&lt;/bold&gt;&lt;/underline&gt; a refusé notre offre et a stoppé les discussions.</t>
  </si>
  <si>
    <t>UPDATE_NEGOTIATIONSFAIL_PART1_2</t>
  </si>
  <si>
    <t>Les négociations n’ont pas abouti : &lt;underline&gt;&lt;bold&gt;&lt;hyperlink=player&gt;{[VAR_TM_FTNAME]}&lt;/hyperlink&gt;&lt;/bold&gt;&lt;/underline&gt; a décliné notre proposition et cessé les discussions.</t>
  </si>
  <si>
    <t>UPDATE_NEGOTIATIONSFAIL_PART1_3</t>
  </si>
  <si>
    <t>Malgré nos efforts, nous n’avons pas trouvé d’accord : &lt;underline&gt;&lt;bold&gt;&lt;hyperlink=player&gt;{[VAR_TM_FTNAME]}&lt;/hyperlink&gt;&lt;/bold&gt;&lt;/underline&gt; a mis fin aux négociations.</t>
  </si>
  <si>
    <t>UPDATE_PLAYERFINALANSWERGOOD_PART0</t>
  </si>
  <si>
    <t>{[VAR_TM_FTNAME]} agreed to sign our contract offer!</t>
  </si>
  <si>
    <t>{[VAR_TM_FTNAME]} hat zugestimmt, unser Vertragsangebot zu unterzeichnen!</t>
  </si>
  <si>
    <t>¡{[VAR_TM_FTNAME]} ha aceptado firmar nuestra propuesta de contrato!</t>
  </si>
  <si>
    <t>{[VAR_TM_FTNAME]} ha accettato di firmare la nostra proposta di contratto!</t>
  </si>
  <si>
    <t>{[VAR_TM_FTNAME]}同意签约！</t>
  </si>
  <si>
    <t>{[VAR_TM_FTNAME]} согласился подписать наше контрактное предложение!</t>
  </si>
  <si>
    <t>{[VAR_TM_FTNAME]} concordou em assinar a nossa oferta de contrato!</t>
  </si>
  <si>
    <t>UPDATE_PLAYERFINALANSWERGOOD_PART0_1</t>
  </si>
  <si>
    <t>{[VAR_TM_FTNAME]} accepte de signer notre offre de contrat!</t>
  </si>
  <si>
    <t>UPDATE_PLAYERFINALANSWERGOOD_PART0_2</t>
  </si>
  <si>
    <t>{[VAR_TM_FTNAME]} rejoint officiellement notre projet !</t>
  </si>
  <si>
    <t>UPDATE_PLAYERFINALANSWERGOOD_PART0_3</t>
  </si>
  <si>
    <t>Excellente nouvelle : {[VAR_TM_FTNAME]} accepte notre proposition !</t>
  </si>
  <si>
    <t>UPDATE_PLAYERFINALANSWERGOOD_PART0_4</t>
  </si>
  <si>
    <t>C’est confirmé : {[VAR_TM_FTNAME]} a accepté de signer avec nous !</t>
  </si>
  <si>
    <t>UPDATE_PLAYERFINALANSWERGOOD_PART1</t>
  </si>
  <si>
    <t>I’ve just received &lt;underline&gt;&lt;bold&gt;&lt;hyperlink=player&gt;{[VAR_TM_FTNAME]}&lt;/hyperlink&gt;&lt;/bold&gt;&lt;/underline&gt;’s final answer. The player has accepted to join/stay (with) us!</t>
  </si>
  <si>
    <t>Ich habe gerade die endgültige Antwort von &lt;underline&gt;&lt;bold&gt;&lt;hyperlink=player&gt;{[VAR_TM_FTNAME]}&lt;/hyperlink&gt;&lt;/bold&gt;&lt;/underline&gt; erhalten. Er/Sie stimmt zu, sich uns anzuschließen/bei uns zu bleiben!</t>
  </si>
  <si>
    <t>Acabo de recibir la respuesta definitiva de &lt;underline&gt;&lt;bold&gt;&lt;hyperlink=player&gt;{[VAR_TM_FTNAME]}&lt;/hyperlink&gt;&lt;/bold&gt;&lt;/underline&gt;. ¡Ha aceptado estar con nosotros!</t>
  </si>
  <si>
    <t>Ho appena ricevuto la risposta definitiva di &lt;underline&gt;&lt;bold&gt;&lt;hyperlink=player&gt;{[VAR_TM_FTNAME]}&lt;/hyperlink&gt;&lt;/bold&gt;&lt;/underline&gt;. Ha accettato di far parte della nostra squadra/rimanere con noi!</t>
  </si>
  <si>
    <t>我刚收到&lt;underline&gt;&lt;bold&gt;&lt;hyperlink=player&gt;{[VAR_TM_FTNAME]}&lt;/hyperlink&gt;&lt;/bold&gt;&lt;/underline&gt;的最终答复，该球员已同意加入/留在我们学院！</t>
  </si>
  <si>
    <t>Я только что получил окончательный ответ от &lt;underline&gt;&lt;bold&gt;&lt;hyperlink=player&gt;{[VAR_TM_FTNAME]}&lt;/hyperlink&gt;&lt;/bold&gt;&lt;/underline&gt;. Игрок согласился присоединиться/остаться (с нами)!</t>
  </si>
  <si>
    <t>Acabei de receber a resposta final de &lt;underline&gt;&lt;bold&gt;&lt;hyperlink=player&gt;{[VAR_TM_FTNAME]}&lt;/hyperlink&gt;&lt;/bold&gt;&lt;/underline&gt;. O jogador aceitou juntar-se/ficar (connosco)!</t>
  </si>
  <si>
    <t>UPDATE_PLAYERFINALANSWERGOOD_PART1_1</t>
  </si>
  <si>
    <t>Je viens de recevoir la réponse finale de &lt;underline&gt;&lt;bold&gt;&lt;hyperlink=player&gt;{[VAR_TM_FTNAME]}&lt;/hyperlink&gt;&lt;/bold&gt;&lt;/underline&gt;. Il/Elle accepte de nous rejoindre/rester avec nous !</t>
  </si>
  <si>
    <t>UPDATE_PLAYERFINALANSWERGOOD_PART1_2</t>
  </si>
  <si>
    <t>J'ai reçu la décision définitive de &lt;underline&gt;&lt;bold&gt;&lt;hyperlink=player&gt;{[VAR_TM_FTNAME]}&lt;/hyperlink&gt;&lt;/bold&gt;&lt;/underline&gt; : il/elle nous rejoint / reste parmi nous !</t>
  </si>
  <si>
    <t>UPDATE_PLAYERFINALANSWERGOOD_PART1_3</t>
  </si>
  <si>
    <t>C’est officiel : &lt;underline&gt;&lt;bold&gt;&lt;hyperlink=player&gt;{[VAR_TM_FTNAME]}&lt;/hyperlink&gt;&lt;/bold&gt;&lt;/underline&gt; a accepté notre offre !</t>
  </si>
  <si>
    <t>UPDATE_PLAYERFINALANSWERGOOD_PART2_1</t>
  </si>
  <si>
    <t>I took care of the administrative details, &lt;underline&gt;&lt;bold&gt;&lt;hyperlink=player&gt;{[VAR_TM_FTNAME]}&lt;/hyperlink&gt;&lt;/bold&gt;&lt;/underline&gt; will join our team tomorrow.</t>
  </si>
  <si>
    <t>Ich habe mich um die administrativen Details gekümmert, &lt;underline&gt;&lt;bold&gt;&lt;hyperlink=player&gt;{[VAR_TM_FTNAME]}&lt;/hyperlink&gt;&lt;/bold&gt;&lt;/underline&gt; wird morgen unserem Team beitreten.</t>
  </si>
  <si>
    <t>Ya me he ocupado del papeleo, así que &lt;underline&gt;&lt;bold&gt;&lt;hyperlink=player&gt;{[VAR_TM_FTNAME]}&lt;/hyperlink&gt;&lt;/bold&gt;&lt;/underline&gt; se unirá a nuestro equipo mañana.</t>
  </si>
  <si>
    <t>Ho curato gli aspetti amministrativi, &lt;underline&gt;&lt;bold&gt;&lt;hyperlink=player&gt;{[VAR_TM_FTNAME]}&lt;/hyperlink&gt;&lt;/bold&gt;&lt;/underline&gt; farà parte della nostra squadra.</t>
  </si>
  <si>
    <t>我已处理完相关行政手续，&lt;underline&gt;&lt;bold&gt;&lt;hyperlink=player&gt;{[VAR_TM_FTNAME]}&lt;/hyperlink&gt;&lt;/bold&gt;&lt;/underline&gt;将于明天正式报到。</t>
  </si>
  <si>
    <t>Я позаботился об административных деталях, &lt;underline&gt;&lt;bold&gt;&lt;hyperlink=player&gt;{[VAR_TM_FTNAME]}&lt;/hyperlink&gt;&lt;/bold&gt;&lt;/underline&gt; присоединится к нашей команде завтра.</t>
  </si>
  <si>
    <t>Cuidei dos detalhes administrativos, &lt;underline&gt;&lt;bold&gt;&lt;hyperlink=player&gt;{[VAR_TM_FTNAME]}&lt;/hyperlink&gt;&lt;/bold&gt;&lt;/underline&gt; juntar-se-á à nossa equipa amanhã.</t>
  </si>
  <si>
    <t>UPDATE_PLAYERFINALANSWERGOOD_PART2_1_1</t>
  </si>
  <si>
    <t>Je me suis occupé(e) des détails administratifs, &lt;underline&gt;&lt;bold&gt;&lt;hyperlink=player&gt;{[VAR_TM_FTNAME]}&lt;/hyperlink&gt;&lt;/bold&gt;&lt;/underline&gt; rejoindra notre équipe demain.</t>
  </si>
  <si>
    <t>UPDATE_PLAYERFINALANSWERGOOD_PART2_1_2</t>
  </si>
  <si>
    <t>Les démarches administratives sont finalisées : &lt;underline&gt;&lt;bold&gt;&lt;hyperlink=player&gt;{[VAR_TM_FTNAME]}&lt;/hyperlink&gt;&lt;/bold&gt;&lt;/underline&gt; intégrera l'effectif dès demain.</t>
  </si>
  <si>
    <t>UPDATE_PLAYERFINALANSWERGOOD_PART2_1_3</t>
  </si>
  <si>
    <t>Les détails administratifs ont été traités par mes soins : &lt;underline&gt;&lt;bold&gt;&lt;hyperlink=player&gt;{[VAR_TM_FTNAME]}&lt;/hyperlink&gt;&lt;/bold&gt;&lt;/underline&gt; sera présent(e) demain avec nous.</t>
  </si>
  <si>
    <t>UPDATE_PLAYERFINALANSWERGOOD_PART2_2</t>
  </si>
  <si>
    <t>I just need your signature on the contract to wrap it up.</t>
  </si>
  <si>
    <t>Ich brauche nur Ihre Unterschrift unter dem Vertrag, um diesen abzuschließen.</t>
  </si>
  <si>
    <t>Solo necesito tu firma en el contrato para cerrarlo.</t>
  </si>
  <si>
    <t>Per confermare, ho bisogno della tua firma sul contratto.</t>
  </si>
  <si>
    <t>你只需在合同上签字即可完成手续。</t>
  </si>
  <si>
    <t>Мне нужна только ваша подпись на контракте, чтобы завершить сделку.</t>
  </si>
  <si>
    <t>Preciso apenas da sua assinatura no contrato para finalizar.</t>
  </si>
  <si>
    <t>UPDATE_PLAYERFINALANSWERGOOD_PART2_2_1</t>
  </si>
  <si>
    <t>J'ai juste besoin de votre signature sur le contrat pour finaliser.</t>
  </si>
  <si>
    <t>UPDATE_PLAYERFINALANSWERGOOD_PART2_2_2</t>
  </si>
  <si>
    <t>Pour finaliser, merci d’ajouter votre signature au contrat.</t>
  </si>
  <si>
    <t>UPDATE_PLAYERFINALANSWERGOOD_PART2_2_3</t>
  </si>
  <si>
    <t>Il ne manque plus que votre signature pour finaliser le contrat.</t>
  </si>
  <si>
    <t>UPDATE_PLAYERFINALANSWERGOOD_PART2_3</t>
  </si>
  <si>
    <t>To confirm the arrival of &lt;underline&gt;&lt;bold&gt;&lt;hyperlink=player&gt;{[VAR_TM_FTNAME]}&lt;/hyperlink&gt;&lt;/bold&gt;&lt;/underline&gt; into our team, I need you to first decide which player to fire from our academy to free up a spot. If you agreed on a status of key player or major player, you have to fire one of them specifically. Then, I’ll just need your agreement.</t>
  </si>
  <si>
    <t>Pour confirmer l'arrivée de &lt;underline&gt;&lt;bold&gt;&lt;hyperlink=player&gt;{[VAR_TM_FTNAME]}&lt;/hyperlink&gt;&lt;/bold&gt;&lt;/underline&gt; dans notre équipe, j'ai besoin que vous décidiez d'abord quel joueur de notre académie doit être renvoyé pour libérer une place. Si vous vous êtes mis d'accord sur un statut de joueur clé ou de joueur majeur, vous devez licencier l'un d'entre eux spécifiquement. Ensuite, j'aurai juste besoin de votre accord.</t>
  </si>
  <si>
    <t>Um die Ankunft von &lt;underline&gt;&lt;bold&gt;&lt;hyperlink=player&gt;{[VAR_TM_FTNAME]}&lt;/hyperlink&gt;&lt;/bold&gt;&lt;/underline&gt; in unserem Team zu bestätigen, müssen Sie zuerst entscheiden, welcher Spieler/welche Spielerin unserer Akademie entlassen werden muss, um einen Platz freizumachen. Wenn Sie sich mit dem neuen Spieler/der neuen Spielerin auf den Status eines Schlüsselspielers/einer Schlüsselspielerin oder eines Hauptspielers/einer Hauptspielerin geeinigt haben, müssen Sie einen Spieler/eine Spielerin mit diesem Status entlassen. Anschließend brauche ich nur noch Ihre Zustimmung.</t>
  </si>
  <si>
    <t>Para confirmar la llegada de &lt;underline&gt;&lt;bold&gt;&lt;hyperlink=player&gt;{[VAR_TM_FTNAME]}&lt;/hyperlink&gt;&lt;/bold&gt;&lt;/underline&gt; a nuestro equipo, necesito que decidas antes a qué tenista despedir para hacer sitio. Si acordaste un estatus de tenista clave o tenista principal, deberás despedir concretamente a uno de estos. Entonces, solo necesitaré tu consentimiento.</t>
  </si>
  <si>
    <t>Per confermare l'arrivo di &lt;underline&gt;&lt;bold&gt;&lt;hyperlink=player&gt;{[VAR_TM_FTNAME]}&lt;/hyperlink&gt;&lt;/bold&gt;&lt;/underline&gt; nella squadra, prima devi decidere quale giocatore/trice deve abbandonare l'accademia per liberare un posto. Se ti sei messo d'accordo sullo status di giocatore/trice di punta o importante, prima devi licenziare uno dei due. Poi, avrò bisogno solo del tuo consenso.</t>
  </si>
  <si>
    <t>要确认&lt;underline&gt;&lt;bold&gt;&lt;hyperlink=player&gt;{[VAR_TM_FTNAME]}&lt;/hyperlink&gt;&lt;/bold&gt;&lt;/underline&gt;加入球队，你需要先解雇一名球员以腾出名额。如果签约对象的身份是“关键球员”或“主力球员”，则必须解雇同级别的球员。只要你同意了，就可以正式办理签约手续。</t>
  </si>
  <si>
    <t>Чтобы подтвердить прибытие &lt;underline&gt;&lt;bold&gt;&lt;hyperlink=player&gt;{[VAR_TM_FTNAME]}&lt;/hyperlink&gt;&lt;/bold&gt;&lt;/underline&gt; в нашу команду, мне сначала нужно, чтобы вы решили, какого игрока уволить из нашей академии, чтобы освободить место. Если вы согласились на статус ключевого игрока или основного игрока, вам придется уволить одного из них конкретно. Затем мне понадобится ваше согласие.</t>
  </si>
  <si>
    <t>Para confirmar a chegada de &lt;underline&gt;&lt;bold&gt;&lt;hyperlink=player&gt;{[VAR_TM_FTNAME]}&lt;/hyperlink&gt;&lt;/bold&gt;&lt;/underline&gt; à nossa equipa, preciso que primeiro decida qual jogador despedir da nossa academia para abrir uma vaga. Se concordou com um estatuto de jogador principal ou jogador importante, tem de despedir um deles especificamente. Depois, precisarei apenas do seu acordo.</t>
  </si>
  <si>
    <t>UPDATE_PLAYERFINALANSWERGOOD_SIGN</t>
  </si>
  <si>
    <t>Sign the contract</t>
  </si>
  <si>
    <t>Signer le contrat</t>
  </si>
  <si>
    <t>Vertrag unterzeichnen</t>
  </si>
  <si>
    <t>Firmar el contrato</t>
  </si>
  <si>
    <t>Firma il contratto</t>
  </si>
  <si>
    <t>签署合同</t>
  </si>
  <si>
    <t>Подписать контракт</t>
  </si>
  <si>
    <t>Assinar o contrato</t>
  </si>
  <si>
    <t>PLAYERFINALANSWERGOOD_SIGN_TOOLTIP_KP</t>
  </si>
  <si>
    <t xml:space="preserve">To sign this player, you need to fire your key player first because you can only have one key player in your academy. </t>
  </si>
  <si>
    <t>Pour signer ce joueur, vous devez licencier votre joueur clé actuel car vous ne pouvez n'en avoir qu'un dans l'effectif.</t>
  </si>
  <si>
    <t>Um diesen Spieler/diese Spielerin zu verpflichten, müssen Sie zuerst Ihren aktuellen Schlüsselspieler/Ihre aktuelle Schlüsselspielerin entlassen, da Sie nur einen Schlüsselspieler/eine Schlüsselspielerin in Ihrer Akademie haben dürfen.</t>
  </si>
  <si>
    <t>Para el nuevo fichaje, primero debes despedir a tu tenista clave porque solo puede haber uno en la escuela.</t>
  </si>
  <si>
    <t>Per prendere quest'atleta, devi licenziare il/la tuo/a giocatore/trice di punta perché ne puoi avere solo uno/a in squadra.</t>
  </si>
  <si>
    <t>若要签下该球员，你需要先解雇当前的关键球员，因为学院同时只能拥有一名关键球员。</t>
  </si>
  <si>
    <t>Чтобы подписать этого игрока, вам сначала нужно уволить вашего ключевого игрока, так как у вас может быть только один ключевой игрок в вашей академии.</t>
  </si>
  <si>
    <t>Para contratar este jogador, precisa primeiro de despedir o seu jogador principal, pois só pode ter um jogador principal na sua academia.</t>
  </si>
  <si>
    <t>PLAYERFINALANSWERGOOD_SIGN_TOOLTIP_MP</t>
  </si>
  <si>
    <t>To sign this player, you need to fire a major player first because you can only have 2 major players in your academy.</t>
  </si>
  <si>
    <t>Pour signer ce joueur, vous devez licencier un joueur au statut de joueur important car vous ne pouvez n'en avoir que 2 dans l'effectif.</t>
  </si>
  <si>
    <t>Um diesen Spieler/diese Spielerin zu verpflichten, müssen Sie zuerst Ihren aktuellen Hauptspieler/Ihre aktuelle Hauptspielerin entlassen, da Sie nur einen Hauptspieler/eine Hauptspielerin in Ihrer Akademie haben dürfen.</t>
  </si>
  <si>
    <t>Para el nuevo fichaje, primero debes despedir a un tenista principal porque solo puede haber dos en la escuela.</t>
  </si>
  <si>
    <t>Per prendere quest'atleta, devi licenziare un/a giocatore/trice con status di importante perché ne puoi avere solo due in squadra.</t>
  </si>
  <si>
    <t>若要签下该球员，你需要先解雇一名主力球员，因为学院最多只能拥有两名主力球员。</t>
  </si>
  <si>
    <t>Чтобы подписать этого игрока, вам сначала нужно уволить основного игрока, так как у вас может быть только 2 основных игрока в вашей академии.</t>
  </si>
  <si>
    <t>Para contratar este jogador, precisa primeiro de despedir um jogador importante, pois só pode ter 2 jogadores importantes na sua academia.</t>
  </si>
  <si>
    <t>PLAYERFINALANSWERGOOD_SIGN_TOOLTIP_ANY</t>
  </si>
  <si>
    <t>To sign this player, you need to fire a player first because you’ve reached the maximum number of players in your academy.</t>
  </si>
  <si>
    <t>Pour signer ce joueur, vous devez licencier un joueur de votre académie car vous avez déjà atteint le nombre maximum de joueurs dans l'effectif.</t>
  </si>
  <si>
    <t>Um diesen Spieler/diese Spielerin zu verpflichten, müssen Sie zuerst einen Spieler/eine Spielerin aus Ihrer Akademie entlassen, da Sie bereits die maximale Anzahl von Spieler in Ihrer Akademie erreicht haben.</t>
  </si>
  <si>
    <t>Para el nuevo fichaje, primero debes despedir a un tenista porque has alcanzado el número máximo de tenistas en la escuela.</t>
  </si>
  <si>
    <t>Per prendere quest'atleta devi licenziare un/a giocatore/trice dell'accademia perché hai già raggiunto il numero massimo di giocatori per squadra.</t>
  </si>
  <si>
    <t>若要签下该球员，你需要解雇一名球员，因为学院球员数量已达上限。</t>
  </si>
  <si>
    <t>Чтобы подписать этого игрока, вам сначала нужно уволить игрока, так как вы достигли максимального количества игроков в вашей академии.</t>
  </si>
  <si>
    <t>Para contratar este jogador, precisa primeiro de despedir um jogador, pois atingiu o número máximo de jogadores na sua academia.</t>
  </si>
  <si>
    <t>UPDATE_PLAYERFINALANSWERGOOD_CANCEL</t>
  </si>
  <si>
    <t>Cancel the contract</t>
  </si>
  <si>
    <t>Annuler le contrat</t>
  </si>
  <si>
    <t>Vertrag nicht unterzeichnen</t>
  </si>
  <si>
    <t>Cancelar el contrato</t>
  </si>
  <si>
    <t>Annulla il contratto</t>
  </si>
  <si>
    <t>取消合同</t>
  </si>
  <si>
    <t>Отменить контракт</t>
  </si>
  <si>
    <t>Cancelar o contrato</t>
  </si>
  <si>
    <t>UPDATE_PLAYERFINALANSWERBAD_PART0</t>
  </si>
  <si>
    <t>{[VAR_TM_FTNAME]} refused to sign our contract offer</t>
  </si>
  <si>
    <t>{[VAR_TM_FTNAME]} hat unser Vertragsangebot abgelehnt</t>
  </si>
  <si>
    <t>{[VAR_TM_FTNAME]} se ha negado a firmar nuestra propuesta de contrato</t>
  </si>
  <si>
    <t>{[VAR_TM_FTNAME]} ha rifiutato di firmare il contratto.</t>
  </si>
  <si>
    <t>{[VAR_TM_FTNAME]}拒绝了我们的合同邀约。</t>
  </si>
  <si>
    <t>{[VAR_TM_FTNAME]} отказался подписать наше контрактное предложение</t>
  </si>
  <si>
    <t>{[VAR_TM_FTNAME]} recusou-se a assinar a nossa oferta de contrato</t>
  </si>
  <si>
    <t>UPDATE_PLAYERFINALANSWERBAD_PART0_1</t>
  </si>
  <si>
    <t>{[VAR_TM_FTNAME]} refuse de signer notre proposition de contrat</t>
  </si>
  <si>
    <t>UPDATE_PLAYERFINALANSWERBAD_PART0_2</t>
  </si>
  <si>
    <t>Refus de la proposition de contrat par {[VAR_TM_FTNAME]}</t>
  </si>
  <si>
    <t>UPDATE_PLAYERFINALANSWERBAD_PART0_3</t>
  </si>
  <si>
    <t>{[VAR_TM_FTNAME]} rejette notre offre de contrat</t>
  </si>
  <si>
    <t>UPDATE_PLAYERFINALANSWERBAD_PART1</t>
  </si>
  <si>
    <t>I’ve just received &lt;underline&gt;&lt;bold&gt;&lt;hyperlink=player&gt;{[VAR_TM_FTNAME]}&lt;/hyperlink&gt;&lt;/bold&gt;&lt;/underline&gt;’s final answer. Unfortunately, the player has refused our offer.</t>
  </si>
  <si>
    <t>Ich habe gerade die endgültige Antwort von &lt;underline&gt;&lt;bold&gt;&lt;hyperlink=player&gt;{[VAR_TM_FTNAME]}&lt;/hyperlink&gt;&lt;/bold&gt;&lt;/underline&gt; erhalten. Leider hat er/sie unser Angebot abgelehnt.</t>
  </si>
  <si>
    <t>Acabo de recibir la respuesta definitiva de &lt;underline&gt;&lt;bold&gt;&lt;hyperlink=player&gt;{[VAR_TM_FTNAME]}&lt;/hyperlink&gt;&lt;/bold&gt;&lt;/underline&gt;. Desgraciadamente, ha rechazado nuestra oferta.</t>
  </si>
  <si>
    <t>Ho ricevuto la risposta definitiva di &lt;underline&gt;&lt;bold&gt;&lt;hyperlink=player&gt;{[VAR_TM_FTNAME]}&lt;/hyperlink&gt;&lt;/bold&gt;&lt;/underline&gt;. Purtroppo ha rifiutato la nostra proposta.</t>
  </si>
  <si>
    <t>我刚收到&lt;underline&gt;&lt;bold&gt;&lt;hyperlink=player&gt;{[VAR_TM_FTNAME]}&lt;/hyperlink&gt;&lt;/bold&gt;&lt;/underline&gt;的最终答复，遗憾的是，他们拒绝了我们的邀约。</t>
  </si>
  <si>
    <t>Я только что получил окончательный ответ от &lt;underline&gt;&lt;bold&gt;&lt;hyperlink=player&gt;{[VAR_TM_FTNAME]}&lt;/hyperlink&gt;&lt;/bold&gt;&lt;/underline&gt;. К сожалению, игрок отклонил наше предложение.</t>
  </si>
  <si>
    <t>Acabei de receber a resposta final de &lt;underline&gt;&lt;bold&gt;&lt;hyperlink=player&gt;{[VAR_TM_FTNAME]}&lt;/hyperlink&gt;&lt;/bold&gt;&lt;/underline&gt;. Infelizmente, o jogador recusou a nossa oferta.</t>
  </si>
  <si>
    <t>UPDATE_PLAYERFINALANSWERBAD_PART1_1</t>
  </si>
  <si>
    <t>Je viens de recevoir la réponse finale de &lt;underline&gt;&lt;bold&gt;&lt;hyperlink=player&gt;{[VAR_TM_FTNAME]}&lt;/hyperlink&gt;&lt;/bold&gt;&lt;/underline&gt;. Malheureusement, il/elle a refusé notre proposition.</t>
  </si>
  <si>
    <t>UPDATE_PLAYERFINALANSWERBAD_PART1_2</t>
  </si>
  <si>
    <t>Malheureusement, &lt;underline&gt;&lt;bold&gt;&lt;hyperlink=player&gt;{[VAR_TM_FTNAME]}&lt;/hyperlink&gt;&lt;/bold&gt;&lt;/underline&gt; a rejeté notre proposition de contrat.</t>
  </si>
  <si>
    <t>UPDATE_PLAYERFINALANSWERBAD_PART1_3</t>
  </si>
  <si>
    <t>La réponse finale de &lt;underline&gt;&lt;bold&gt;&lt;hyperlink=player&gt;{[VAR_TM_FTNAME]}&lt;/hyperlink&gt;&lt;/bold&gt;&lt;/underline&gt; vient d’arriver : malheureusement, il/elle refuse notre proposition.</t>
  </si>
  <si>
    <t>UPDATE_PLAYERFINALANSWERBAD_PART2</t>
  </si>
  <si>
    <t>Let's stay positive. There are lots of other players, I'm sure we’ll find another good one!</t>
  </si>
  <si>
    <t>Bleiben wir positiv. Es gibt viele andere Spieler. Ich bin sicher, wir werden einen anderen guten Spieler/eine andere gute Spielerin finden!</t>
  </si>
  <si>
    <t>De todas formas, seamos positivos. Hay muchos otros tenistas, ¡seguro que encontraremos otro bueno!</t>
  </si>
  <si>
    <t>Non perdiamoci d'animo, ci sono tanti giocatori, sicuramente ne troveremo un/a altro/a altrettanto valido/a!</t>
  </si>
  <si>
    <t>别灰心，优秀的球员还有很多，我们一定能找到新的优秀人选！</t>
  </si>
  <si>
    <t>Давайте оставаться позитивными. Есть много других игроков, я уверен, мы найдем кого-нибудь еще хорошего!</t>
  </si>
  <si>
    <t>Vamos manter o otimismo. Há muitos outros jogadores, tenho a certeza de que encontraremos outro bom!</t>
  </si>
  <si>
    <t>UPDATE_PLAYERFINALANSWERBAD_PART2_1</t>
  </si>
  <si>
    <t>Restons positifs : il y a beaucoup d'autres joueurs, je suis sûr que nous en trouverons un autre bon!</t>
  </si>
  <si>
    <t>UPDATE_PLAYERFINALANSWERBAD_PART2_2</t>
  </si>
  <si>
    <t>Restons confiants : d’autres options de qualité s’offrent à nous, les joueurs sont nombreux sur le circuit.</t>
  </si>
  <si>
    <t>UPDATE_PLAYERFINALANSWERBAD_PART2_3</t>
  </si>
  <si>
    <t>Pas de panique : le vivier est large, nous trouverons chaussure à notre pied.</t>
  </si>
  <si>
    <t>UPDATE_PLAYERFIRED_PART0</t>
  </si>
  <si>
    <t>{[VAR_TM_FTNAME]} leaves the academy</t>
  </si>
  <si>
    <t>{[VAR_TM_FTNAME]} verlässt die Akademie</t>
  </si>
  <si>
    <t>{[VAR_TM_FTNAME]} deja la escuela</t>
  </si>
  <si>
    <t>{[VAR_TM_FTNAME]} abbandona l'accademia</t>
  </si>
  <si>
    <t>{[VAR_TM_FTNAME]}离开了学院</t>
  </si>
  <si>
    <t>{[VAR_TM_FTNAME]} покидает академию</t>
  </si>
  <si>
    <t>{[VAR_TM_FTNAME]} deixa a academia</t>
  </si>
  <si>
    <t>UPDATE_PLAYERFIRED_PART0_1</t>
  </si>
  <si>
    <t>{[VAR_TM_FTNAME]} quitte l'académie</t>
  </si>
  <si>
    <t>UPDATE_PLAYERFIRED_PART0_2</t>
  </si>
  <si>
    <t>Fin de collaboration avec {[VAR_TM_FTNAME]}</t>
  </si>
  <si>
    <t>UPDATE_PLAYERFIRED_PART0_3</t>
  </si>
  <si>
    <t>{[VAR_TM_FTNAME]} n’est plus membre de l’académie</t>
  </si>
  <si>
    <t>UPDATE_PLAYERFIRED_PART1</t>
  </si>
  <si>
    <t>As you’ve decided, &lt;underline&gt;&lt;bold&gt;&lt;hyperlink=player&gt;{[VAR_TM_FTNAME]}&lt;/hyperlink&gt;&lt;/bold&gt;&lt;/underline&gt; is no longer a player on the team.</t>
  </si>
  <si>
    <t>Wie Sie entschieden haben, ist &lt;underline&gt;&lt;bold&gt;&lt;hyperlink=player&gt;{[VAR_TM_FTNAME]}&lt;/hyperlink&gt;&lt;/bold&gt;&lt;/underline&gt; nicht mehr Teil unseres Teams.</t>
  </si>
  <si>
    <t>Tal como has decidido, &lt;underline&gt;&lt;bold&gt;&lt;hyperlink=player&gt;{[VAR_TM_FTNAME]}&lt;/hyperlink&gt;&lt;/bold&gt;&lt;/underline&gt; ya no forma parte del equipo.</t>
  </si>
  <si>
    <t>Come da tua decisione, &lt;underline&gt;&lt;bold&gt;&lt;hyperlink=player&gt;{[VAR_TM_FTNAME]}&lt;/hyperlink&gt;&lt;/bold&gt;&lt;/underline&gt; non fa più parte della squadra.</t>
  </si>
  <si>
    <t>根据你的决定，&lt;underline&gt;&lt;bold&gt;&lt;hyperlink=player&gt;{[VAR_TM_FTNAME]}&lt;/hyperlink&gt;&lt;/bold&gt;&lt;/underline&gt;已不再是球队成员。</t>
  </si>
  <si>
    <t>Как вы и решили, &lt;underline&gt;&lt;bold&gt;&lt;hyperlink=player&gt;{[VAR_TM_FTNAME]}&lt;/hyperlink&gt;&lt;/bold&gt;&lt;/underline&gt; больше не является игроком команды.</t>
  </si>
  <si>
    <t>Como você decidiu, &lt;underline&gt;&lt;bold&gt;&lt;hyperlink=player&gt;{[VAR_TM_FTNAME]}&lt;/hyperlink&gt;&lt;/bold&gt;&lt;/underline&gt; não é mais um jogador da equipe.</t>
  </si>
  <si>
    <t>UPDATE_PLAYERFIRED_PART1_1</t>
  </si>
  <si>
    <t>Comme vous l'avez décidé, &lt;underline&gt;&lt;bold&gt;&lt;hyperlink=player&gt;{[VAR_TM_FTNAME]}&lt;/hyperlink&gt;&lt;/bold&gt;&lt;/underline&gt; n'est plus un membre de l'effectif.</t>
  </si>
  <si>
    <t>UPDATE_PLAYERFIRED_PART1_2</t>
  </si>
  <si>
    <t>Suite à votre décision, &lt;underline&gt;&lt;bold&gt;&lt;hyperlink=player&gt;{[VAR_TM_FTNAME]}&lt;/hyperlink&gt;&lt;/bold&gt;&lt;/underline&gt; ne fait plus partie de l'académie.</t>
  </si>
  <si>
    <t>UPDATE_PLAYERFIRED_PART1_3</t>
  </si>
  <si>
    <t>Conformément à votre décision, &lt;underline&gt;&lt;bold&gt;&lt;hyperlink=player&gt;{[VAR_TM_FTNAME]}&lt;/hyperlink&gt;&lt;/bold&gt;&lt;/underline&gt; ne fait plus partie de notre effectif.</t>
  </si>
  <si>
    <t>UPDATE_PLAYERFIRED_PART2</t>
  </si>
  <si>
    <t>As a result, you no longer have access to their schedule, trainings, or even game plans.</t>
  </si>
  <si>
    <t>En conséquence, vous n'avez plus accès à son planning, à ses entraînements, ni même à ses plans de jeu.</t>
  </si>
  <si>
    <t>Infolgedessen haben Sie keinen Zugriff mehr auf seinen/ihren Zeitplan, seine/ihre Trainings oder seine/ihre Strategien.</t>
  </si>
  <si>
    <t>Por lo tanto, ya no tienes acceso a su horario, entrenamientos ni tampoco a sus planes de juego.</t>
  </si>
  <si>
    <t>Di conseguenza, non potrai più accedere ai suoi orari, allenamenti o tattiche di gioco.</t>
  </si>
  <si>
    <t>因此，你将无法再访问他们的日程、训练计划或战术设置。</t>
  </si>
  <si>
    <t>В результате вы больше не имеете доступа к его расписанию, тренировкам или даже планам на игры.</t>
  </si>
  <si>
    <t>Como resultado, você não tem mais acesso à agenda, treinos ou planos de jogo dele.</t>
  </si>
  <si>
    <t>UPDATE_PLAYERFIRED_PART3</t>
  </si>
  <si>
    <t>However, you will keep all data about their attributes, level and potential but only up until the point that they left the academy.</t>
  </si>
  <si>
    <t>Cependant, vous conserverez toutes les données concernant ses attributs, son niveau et son potentiel, mais seulement au moment où il/elle a quitté l'académie.</t>
  </si>
  <si>
    <t>Sie werden jedoch alle Daten über seine/ihre Attribute, sein/ihr Niveau und Potenzial behalten, aber nur bis zu dem Zeitpunkt, zu dem er/sie die Akademie verlassen hat.</t>
  </si>
  <si>
    <t>Sin embargo, conservarás todos los datos de sus atributos, nivel y potencial, aunque solo hasta el momento de abandonar la escuela.</t>
  </si>
  <si>
    <t>Però, potrai conservare i dati che riguardano i suoi attributi, il suo livello e il suo potenziale ma solo fino al momento in cui ha abbandonato l'accademia.</t>
  </si>
  <si>
    <t>但他们的属性、等级和潜力数据会被保留，直到离开学院的那一刻为止。</t>
  </si>
  <si>
    <t>Однако вы сохраните все данные об его атрибутах, уровне и потенциале, но только до момента его ухода из академии.</t>
  </si>
  <si>
    <t>No entanto, você manterá todos os dados sobre os atributos, nível e potencial dele, mas apenas até o ponto em que ele deixou a academia.</t>
  </si>
  <si>
    <t>UPDATE_MONTHLYOBJECTIVESREVIEW_PART0</t>
  </si>
  <si>
    <t>Monthly review of academy objectives</t>
  </si>
  <si>
    <t>Bilan mensuel des objectifs de l'académie</t>
  </si>
  <si>
    <t>Monatliche Überprüfung der Akademie-Ziele</t>
  </si>
  <si>
    <t>Revisión mensual de los objetivos de la escuela</t>
  </si>
  <si>
    <t>Bilancio mensile degli obiettivi dell'accademia</t>
  </si>
  <si>
    <t>学院目标月度回顾</t>
  </si>
  <si>
    <t>Ежемесячный обзор целей академии</t>
  </si>
  <si>
    <t>Revisão mensal dos objetivos da academia</t>
  </si>
  <si>
    <t>UPDATE_MONTHLYOBJECTIVESREVIEW_PART1</t>
  </si>
  <si>
    <t>The month is ending, it's time to assess the objectives we gave you for this season:</t>
  </si>
  <si>
    <t>Am Monatsende ist es an der Zeit, eine Bestandsaufnahme der Ziele vorzunehmen, die wir uns für diese Saison gesetzt haben:</t>
  </si>
  <si>
    <t>Se acaba el mes y llega el momento de valorar los objetivos planteados para esta temporada:</t>
  </si>
  <si>
    <t>Il mese sta volgendo al termine, è ora di fare una valutazione degli obiettivi che ti abbiamo assegnato per la stagione:</t>
  </si>
  <si>
    <t>本月即将结束，是时候评估你本赛季的目标完成情况了：</t>
  </si>
  <si>
    <t>Месяц подходит к концу, пора оценить цели, которые мы поставили вам на этот сезон:</t>
  </si>
  <si>
    <t>O mês está terminando, é hora de avaliar os objetivos que demos a você para esta temporada:</t>
  </si>
  <si>
    <t>UPDATE_MONTHLYOBJECTIVESREVIEW_PART1_1</t>
  </si>
  <si>
    <t>Le mois se terminant, il est temps de faire le bilan des objectifs que nous vous avons fixés pour cette saison :</t>
  </si>
  <si>
    <t>UPDATE_MONTHLYOBJECTIVESREVIEW_PART1_2</t>
  </si>
  <si>
    <t>Le mois touchant à sa fin, il est temps de faire le point sur les objectifs que nous vous avons fixés pour cette saison :</t>
  </si>
  <si>
    <t>UPDATE_MONTHLYOBJECTIVESREVIEW_PART1_3</t>
  </si>
  <si>
    <t>Le mois s’achève, ce qui marque l’heure du bilan concernant les objectifs fixés cette saison :</t>
  </si>
  <si>
    <t>UPDATE_MONTHLYOBJECTIVESREVIEW_PART1_4</t>
  </si>
  <si>
    <t>Le mois arrivant à son terme, il est temps d’évaluer où vous en êtes par rapport à vos objectifs de saison :</t>
  </si>
  <si>
    <t>UPDATE_MONTHLYOBJECTIVESREVIEW_PART1_5</t>
  </si>
  <si>
    <t>En cette fin de mois, examinons votre progression au regard des objectifs fixés :</t>
  </si>
  <si>
    <t>UPDATE_MONTHLYOBJECTIVESREVIEW_PART2</t>
  </si>
  <si>
    <t>In summary, {[VAR_BOARDSATISFACTION]} of your work at the academy.</t>
  </si>
  <si>
    <t>Zusammenfassend sind wir mit Ihrer Arbeit an der Akademie {[VAR_BOARDSATISFACTION]}.</t>
  </si>
  <si>
    <t>En resumen, estamos {[VAR_BOARDSATISFACTION]} con tu trabajo en la escuela.</t>
  </si>
  <si>
    <t>In breve, è {[VAR_BOARDSATISFACTION]} del tuo lavoro all'accademia.</t>
  </si>
  <si>
    <t>总体来说，董事会对你在学院的工作表现评价为{[VAR_BOARDSATISFACTION]}。</t>
  </si>
  <si>
    <t>Подводя итог, {[VAR_BOARDSATISFACTION]} вашей работы в академии.</t>
  </si>
  <si>
    <t>Em resumo, {[VAR_BOARDSATISFACTION]} do seu trabalho na academia.</t>
  </si>
  <si>
    <t>UPDATE_MONTHLYOBJECTIVESREVIEW_PART2_1</t>
  </si>
  <si>
    <t>En résumé, {[VAR_BOARDSATISFACTION]} de votre travail à l’académie.</t>
  </si>
  <si>
    <t>UPDATE_MONTHLYOBJECTIVESREVIEW_PART2_2</t>
  </si>
  <si>
    <t>En bref, {[VAR_BOARDSATISFACTION]} de votre contribution à l’académie.</t>
  </si>
  <si>
    <t>UPDATE_MONTHLYOBJECTIVESREVIEW_PART2_3</t>
  </si>
  <si>
    <t>Globalement, {[VAR_BOARDSATISFACTION]} de vos performances à l’académie.</t>
  </si>
  <si>
    <t>UPDATE_MONTHLYOBJECTIVESREVIEW_PART2_4</t>
  </si>
  <si>
    <t>Pour conclure, {[VAR_BOARDSATISFACTION]} du travail que vous fournissez.</t>
  </si>
  <si>
    <t>UPDATE_MONTHLYOBJECTIVESREVIEW_PART2_5</t>
  </si>
  <si>
    <t>Dans l’ensemble, {[VAR_BOARDSATISFACTION]} de votre travail chez nous.</t>
  </si>
  <si>
    <t>UPDATE_TRAININGREPORT_PART0</t>
  </si>
  <si>
    <t>Training report - {[UI/WEEK]} {[VAR_WEEK_NUMBER]} - {[VAR_TM_FTNAME]}</t>
  </si>
  <si>
    <t>Rapport d'entraînement - {[UI/WEEK]} {[VAR_WEEK_NUMBER]} - {[VAR_TM_FTNAME]}</t>
  </si>
  <si>
    <t>Trainingsbericht – {[UI/WEEK]} {[VAR_WEEK_NUMBER]} – {[VAR_TM_FTNAME]}</t>
  </si>
  <si>
    <t>Informe de entrenamiento: {[UI/WEEK]} {[VAR_WEEK_NUMBER]} - {[VAR_TM_FTNAME]}</t>
  </si>
  <si>
    <t>Resoconto dell'allenamento - {[UI/WEEK]} {[VAR_WEEK_NUMBER]} - {[VAR_TM_FTNAME]}</t>
  </si>
  <si>
    <t>训练报告- {[UI/WEEK]} {[VAR_WEEK_NUMBER]} - {[VAR_TM_FTNAME]}</t>
  </si>
  <si>
    <t>Отчет о тренировках - {[UI/WEEK]} {[VAR_WEEK_NUMBER]} - {[VAR_TM_FTNAME]}</t>
  </si>
  <si>
    <t>Relatório de treino - {[UI/WEEK]} {[VAR_WEEK_NUMBER]} - {[VAR_TM_FTNAME]}</t>
  </si>
  <si>
    <t>UPDATE_TRAININGREPORT_PART1</t>
  </si>
  <si>
    <t>&lt;underline&gt;&lt;bold&gt;&lt;hyperlink=player&gt;{[VAR_TM_FTNAME]}&lt;/hyperlink&gt;&lt;/bold&gt;&lt;/underline&gt; has progressed &lt;bold&gt;{[VAR_Q_PROG]}&lt;/bold&gt; this week thanks to their &lt;bold&gt;{[VAR_PROG_WORKLOAD]}&lt;/bold&gt; workload and &lt;bold&gt;{[VAR_PROG_NAME]}&lt;/bold&gt; training program.</t>
  </si>
  <si>
    <t>&lt;underline&gt;&lt;bold&gt;&lt;hyperlink=player&gt;{[VAR_TM_FTNAME]}&lt;/hyperlink&gt;&lt;/bold&gt;&lt;/underline&gt; a &lt;bold&gt;{[VAR_Q_PROG]}&lt;/bold&gt; progressé cette semaine avec son programme d'entraînement &lt;bold&gt;{[VAR_PROG_NAME]}&lt;/bold&gt; de charge de travail &lt;bold&gt;{[VAR_PROG_WORKLOAD]}&lt;/bold&gt;.</t>
  </si>
  <si>
    <t>&lt;underline&gt;&lt;bold&gt;&lt;hyperlink=player&gt;{[VAR_TM_FTNAME]}&lt;/hyperlink&gt;&lt;/bold&gt;&lt;/underline&gt; hat sich diese Woche dank des Arbeitspensums &lt;bold&gt;{[VAR_PROG_WORKLOAD]}&lt;/bold&gt; und des Trainingsprogramms &lt;bold&gt;{[VAR_PROG_NAME]}&lt;/bold&gt; &lt;bold&gt;{[VAR_Q_PROG]}&lt;/bold&gt; weiterentwickelt.</t>
  </si>
  <si>
    <t>&lt;underline&gt;&lt;bold&gt;&lt;hyperlink=player&gt;{[VAR_TM_FTNAME]}&lt;/hyperlink&gt;&lt;/bold&gt;&lt;/underline&gt; ha progresado &lt;bold&gt; {[VAR_Q_PROG]}&lt;/bold&gt;esta semana gracias a su carga de trabajo &lt;bold&gt;{[VAR_PROG_WORKLOAD]}&lt;/bold&gt; y programa de entrenamiento de tipo &lt;bold&gt;{[VAR_PROG_NAME]}&lt;/bold&gt;.</t>
  </si>
  <si>
    <t>&lt;underline&gt;&lt;bold&gt;&lt;hyperlink=player&gt;{[VAR_TM_FTNAME]}&lt;/hyperlink&gt;&lt;/bold&gt;&lt;/underline&gt; ha fatto un &lt;bold&gt;{[VAR_Q_PROG]}&lt;/bold&gt; progresso questa settimana con un programma di allenamento &lt;bold&gt;{[VAR_PROG_NAME]}&lt;/bold&gt; con carico di lavoro &lt;bold&gt;{[VAR_PROG_WORKLOAD]}&lt;/bold&gt;.</t>
  </si>
  <si>
    <t>&lt;underline&gt;&lt;bold&gt;&lt;hyperlink=player&gt;{[VAR_TM_FTNAME]}&lt;/hyperlink&gt;&lt;/bold&gt;&lt;/underline&gt;本周通过 &lt;bold&gt;{[VAR_PROG_WORKLOAD]}&lt;/bold&gt; 强度的&lt;bold&gt;{[VAR_PROG_NAME]}&lt;/bold&gt;训练计划，取得了&lt;bold&gt;{[VAR_Q_PROG]}&lt;/bold&gt;的进步。</t>
  </si>
  <si>
    <t>&lt;underline&gt;&lt;bold&gt;&lt;hyperlink=player&gt;{[VAR_TM_FTNAME]}&lt;/hyperlink&gt;&lt;/bold&gt;&lt;/underline&gt; прогрессировал &lt;bold&gt;{[VAR_Q_PROG]}&lt;/bold&gt; на этой неделе благодаря &lt;bold&gt;{[VAR_PROG_WORKLOAD]}&lt;/bold&gt; нагрузке и &lt;bold&gt;{[VAR_PROG_NAME]}&lt;/bold&gt; тренировочной программе.</t>
  </si>
  <si>
    <t>&lt;underline&gt;&lt;bold&gt;&lt;hyperlink=player&gt;{[VAR_TM_FTNAME]}&lt;/hyperlink&gt;&lt;/bold&gt;&lt;/underline&gt; progrediu &lt;bold&gt;{[VAR_Q_PROG]}&lt;/bold&gt; esta semana graças à sua carga de trabalho &lt;bold&gt;{[VAR_PROG_WORKLOAD]}&lt;/bold&gt; e ao seu programa de treinamento &lt;bold&gt;{[VAR_PROG_NAME]}&lt;/bold&gt;.</t>
  </si>
  <si>
    <t>UPDATE_TRAININGPROGRAMFORCEDCHANGE_PART0</t>
  </si>
  <si>
    <t>Training program modified - {[UI/WEEK]} {[VAR_WEEK_NUMBER]} - {[VAR_TM_FTNAME]}</t>
  </si>
  <si>
    <t>Programme d'entraînement de {[UI/WEEK]} {[VAR_WEEK_NUMBER]} - {[VAR_TM_FTNAME]} modifié</t>
  </si>
  <si>
    <t>Trainingsprogramm bearbeitet – {[UI/WEEK]} {[VAR_WEEK_NUMBER]} – {[VAR_TM_FTNAME]}</t>
  </si>
  <si>
    <t>Programa de entrenamiento modificado: {[UI/WEEK]} {[VAR_WEEK_NUMBER]} - {[VAR_TM_FTNAME]}</t>
  </si>
  <si>
    <t>Programma di allenamento {[UI/WEEK]} {[VAR_WEEK_NUMBER]} - {[VAR_TM_FTNAME]} modificato</t>
  </si>
  <si>
    <t>训练方案已修改 - {[UI/WEEK]} {[VAR_WEEK_NUMBER]} - {[VAR_TM_FTNAME]}</t>
  </si>
  <si>
    <t>Тренировочная программа изменена - {[UI/WEEK]} {[VAR_WEEK_NUMBER]} - {[VAR_TM_FTNAME]}</t>
  </si>
  <si>
    <t>Programa de treino modificado - {[UI/WEEK]} {[VAR_WEEK_NUMBER]} - {[VAR_TM_FTNAME]}</t>
  </si>
  <si>
    <t>UPDATE_TRAININGPROGRAMFORCEDCHANGE_PART1</t>
  </si>
  <si>
    <t>I changed &lt;underline&gt;&lt;bold&gt;&lt;hyperlink=player&gt;{[VAR_TM_FTNAME]}&lt;/hyperlink&gt;&lt;/bold&gt;&lt;/underline&gt;’s training program for &lt;bold&gt;{[VAR_PROG_WORKLOAD]} &lt;bold&gt;{[VAR_PROG_NAME]}.</t>
  </si>
  <si>
    <t>J'ai changé le programme d'entraînement de &lt;underline&gt;&lt;bold&gt;&lt;hyperlink=player&gt;{[VAR_TM_FTNAME]}&lt;/hyperlink&gt;&lt;/bold&gt;&lt;/underline&gt; pour {[VAR_PROG_NAME]} &lt;bold&gt;{[VAR_PROG_WORKLOAD]} &lt;bold&gt;.</t>
  </si>
  <si>
    <t>Ich habe das Trainingsprogramm von &lt;underline&gt;&lt;bold&gt;&lt;hyperlink=player&gt;{[VAR_TM_FTNAME]}&lt;/hyperlink&gt;&lt;/bold&gt;&lt;/underline&gt; auf {[VAR_PROG_NAME]} (&lt;bold&gt;{[VAR_PROG_WORKLOAD]} &lt;bold&gt;) geändert.</t>
  </si>
  <si>
    <t>He cambiado el programa de entrenamiento de &lt;underline&gt;&lt;bold&gt;&lt;hyperlink=player&gt;{[VAR_TM_FTNAME]}&lt;/hyperlink&gt;&lt;/bold&gt;&lt;/underline&gt; a &lt;bold&gt;{[VAR_PROG_WORKLOAD]}&lt;bold&gt;{[VAR_PROG_NAME]}.</t>
  </si>
  <si>
    <t>Ho cambiato il programma di allenamento di &lt;underline&gt;&lt;bold&gt;&lt;hyperlink=player&gt;{[VAR_TM_FTNAME]}&lt;/hyperlink&gt;&lt;/bold&gt;&lt;/underline&gt; con {[VAR_PROG_NAME]} &lt;bold&gt;{[VAR_PROG_WORKLOAD]} &lt;bold&gt;.</t>
  </si>
  <si>
    <t>我将&lt;underline&gt;&lt;bold&gt;&lt;hyperlink=player&gt;{[VAR_TM_FTNAME]}&lt;/hyperlink&gt;&lt;/bold&gt;&lt;/underline&gt;的训练方案修改为&lt;bold&gt;{[VAR_PROG_WORKLOAD]} 强度的&lt;bold&gt;{[VAR_PROG_NAME]}方案。</t>
  </si>
  <si>
    <t>Я изменил &lt;underline&gt;&lt;bold&gt;&lt;hyperlink=player&gt;{[VAR_TM_FTNAME]}&lt;/hyperlink&gt;&lt;/bold&gt;&lt;/underline&gt; тренировочную программу на &lt;bold&gt;{[VAR_PROG_WORKLOAD]} &lt;bold&gt;{[VAR_PROG_NAME]}.</t>
  </si>
  <si>
    <t>Eu mudei o programa de treino de &lt;underline&gt;&lt;bold&gt;&lt;hyperlink=player&gt;{[VAR_TM_FTNAME]}&lt;/hyperlink&gt;&lt;/bold&gt;&lt;/underline&gt; para &lt;bold&gt;{[VAR_PROG_WORKLOAD]} &lt;bold&gt;{[VAR_PROG_NAME]}.</t>
  </si>
  <si>
    <t>UPDATE_NEGOTIATIONSSUCCESS_STAFF_PART0</t>
  </si>
  <si>
    <t>Agreement-in-principle with {[VAR_STAFF_FTNAME]} ({[VAR_ROLE]})</t>
  </si>
  <si>
    <t>Grundsätzliche Einigung mit {[VAR_STAFF_FTNAME]} ({[VAR_ROLE]})</t>
  </si>
  <si>
    <t>Preacuerdo con {[VAR_STAFF_FTNAME]} ({[VAR_ROLE]})</t>
  </si>
  <si>
    <t>Accordo di massima con {[VAR_STAFF_FTNAME]} ({[VAR_ROLE]})</t>
  </si>
  <si>
    <t>与 {[VAR_STAFF_FTNAME]} ({[VAR_ROLE]})达成初步协议</t>
  </si>
  <si>
    <t>Принципиальное соглашение с {[VAR_STAFF_FTNAME]} ({[VAR_ROLE]})</t>
  </si>
  <si>
    <t>Acordo em princípio com {[VAR_STAFF_FTNAME]} ({[VAR_ROLE]})</t>
  </si>
  <si>
    <t>UPDATE_NEGOTIATIONSSUCCESS_STAFF_PART0_1</t>
  </si>
  <si>
    <t>Accord de principe avec le {[VAR_STAFF_FTNAME]} ({[VAR_ROLE]})</t>
  </si>
  <si>
    <t>UPDATE_NEGOTIATIONSSUCCESS_STAFF_PART0_2</t>
  </si>
  <si>
    <t>Accord préliminaire avec {[VAR_STAFF_FTNAME]} ({[VAR_ROLE]}</t>
  </si>
  <si>
    <t>UPDATE_NEGOTIATIONSSUCCESS_STAFF_PART0_3</t>
  </si>
  <si>
    <t>Accord précontractuel avec {[VAR_STAFF_FTNAME]} ({[VAR_ROLE]})</t>
  </si>
  <si>
    <t>UPDATE_NEGOTIATIONSSUCCESS_STAFF_PART1</t>
  </si>
  <si>
    <t>I have the pleasure to confirm that we have an agreement-in-principle with &lt;underline&gt;&lt;bold&gt;&lt;hyperlink=staff&gt;{[VAR_STAFF_FTNAME]}&lt;/hyperlink&gt;&lt;/bold&gt;&lt;/underline&gt; for a potential contract for a &lt;bold&gt;{[VAR_ROLE]}&lt;/bold&gt; job.</t>
  </si>
  <si>
    <t>Ich freue mich, Ihnen mitteilen zu können, dass wir uns grundsätzlich mit &lt;underline&gt;&lt;bold&gt;&lt;hyperlink=staff&gt;{[VAR_STAFF_FTNAME]}&lt;/hyperlink&gt;&lt;/bold&gt;&lt;/underline&gt; über einen potentiellen Vertrag für einen Job als &lt;bold&gt;{[VAR_ROLE]}&lt;/bold&gt; geeinigt haben.</t>
  </si>
  <si>
    <t>Me complace anunciar que hemos alcanzado un preacuerdo con &lt;underline&gt;&lt;bold&gt;&lt;hyperlink=staff&gt;{[VAR_STAFF_FTNAME]}&lt;/hyperlink&gt;&lt;/bold&gt;&lt;/underline&gt; para un posible contrato como &lt;bold&gt;{[VAR_ROLE]}&lt;/bold&gt;.</t>
  </si>
  <si>
    <t>Ho il piacere di confermare che abbiamo raggiunto un accordo di massima con &lt;underline&gt;&lt;bold&gt;&lt;hyperlink=staff&gt;{[VAR_STAFF_FTNAME]}&lt;/hyperlink&gt;&lt;/bold&gt;&lt;/underline&gt; per un eventuale contratto per la posizione di &lt;bold&gt;{[VAR_ROLE]}&lt;/bold&gt;.</t>
  </si>
  <si>
    <t>我很高兴地确认，我们已与&lt;underline&gt;&lt;bold&gt;&lt;hyperlink=staff&gt;{[VAR_STAFF_FTNAME]}&lt;/hyperlink&gt;&lt;/bold&gt;&lt;/underline&gt; 就&lt;bold&gt;{[VAR_ROLE]}&lt;/bold&gt;职位签订初步协议。</t>
  </si>
  <si>
    <t>Имею удовольствие подтвердить, что у нас есть принципиальное соглашение с &lt;underline&gt;&lt;bold&gt;&lt;hyperlink=staff&gt;{[VAR_STAFF_FTNAME]}&lt;/hyperlink&gt;&lt;/bold&gt;&lt;/underline&gt; о возможном контракте на должность &lt;bold&gt;{[VAR_ROLE]}&lt;/bold&gt;.</t>
  </si>
  <si>
    <t>Tenho o prazer de confirmar que temos um acordo em princípio com &lt;underline&gt;&lt;bold&gt;&lt;hyperlink=staff&gt;{[VAR_STAFF_FTNAME]}&lt;/hyperlink&gt;&lt;/bold&gt;&lt;/underline&gt; para um contrato potencial para um cargo de &lt;bold&gt;{[VAR_ROLE]}&lt;/bold&gt;.</t>
  </si>
  <si>
    <t>UPDATE_NEGOTIATIONSSUCCESS_STAFF_PART1_1</t>
  </si>
  <si>
    <t>J'ai le plaisir de vous confirmer que nous avons un accord de principe avec &lt;underline&gt;&lt;bold&gt;&lt;hyperlink=staff&gt;{[VAR_STAFF_FTNAME]}&lt;/hyperlink&gt;&lt;/bold&gt;&lt;/underline&gt; sur un contrat potentiel pour un travail de &lt;bold&gt;{[VAR_ROLE]}&lt;/bold&gt;.</t>
  </si>
  <si>
    <t>UPDATE_NEGOTIATIONSSUCCESS_STAFF_PART1_2</t>
  </si>
  <si>
    <t>Nous avons obtenu un accord préliminaire avec &lt;underline&gt;&lt;bold&gt;&lt;hyperlink=staff&gt;{[VAR_STAFF_FTNAME]}&lt;/hyperlink&gt;&lt;/bold&gt;&lt;/underline&gt; concernant un futur contrat de &lt;bold&gt;{[VAR_ROLE]}&lt;/bold&gt;.</t>
  </si>
  <si>
    <t>UPDATE_NEGOTIATIONSSUCCESS_STAFF_PART1_3</t>
  </si>
  <si>
    <t>Je vous confirme que &lt;underline&gt;&lt;bold&gt;&lt;hyperlink=staff&gt;{[VAR_STAFF_FTNAME]}&lt;/hyperlink&gt;&lt;/bold&gt;&lt;/underline&gt; est favorable à un contrat potentiel en tant que &lt;bold&gt;{[VAR_ROLE]}&lt;/bold&gt;.</t>
  </si>
  <si>
    <t>UPDATE_NEGOTIATIONSSUCCESS_STAFF_PART2</t>
  </si>
  <si>
    <t>&lt;underline&gt;&lt;bold&gt;&lt;hyperlink=staff&gt;{[VAR_STAFF_FTNAME]}&lt;/hyperlink&gt;&lt;/bold&gt;&lt;/underline&gt; will give you their final answer within a week.</t>
  </si>
  <si>
    <t>&lt;underline&gt;&lt;bold&gt;&lt;hyperlink=staff&gt;{[VAR_STAFF_FTNAME]}&lt;/hyperlink&gt;&lt;/bold&gt;&lt;/underline&gt; wird Ihnen innerhalb einer Woche eine endgültige Antwort geben.</t>
  </si>
  <si>
    <t>&lt;underline&gt;&lt;bold&gt;&lt;hyperlink=staff&gt;{[VAR_STAFF_FTNAME]}&lt;/hyperlink&gt;&lt;/bold&gt;&lt;/underline&gt; dará su respuesta definitiva dentro de una semana.</t>
  </si>
  <si>
    <t>&lt;underline&gt;&lt;bold&gt;&lt;hyperlink=staff&gt;{[VAR_STAFF_FTNAME]}&lt;/hyperlink&gt;&lt;/bold&gt;&lt;/underline&gt; ti darà la sua risposta definitiva entro una settimana.</t>
  </si>
  <si>
    <t>&lt;underline&gt;&lt;bold&gt;&lt;hyperlink=staff&gt;{[VAR_STAFF_FTNAME]}&lt;/hyperlink&gt;&lt;/bold&gt;&lt;/underline&gt;将在一周内给出最终答复。</t>
  </si>
  <si>
    <t>&lt;underline&gt;&lt;bold&gt;&lt;hyperlink=staff&gt;{[VAR_STAFF_FTNAME]}&lt;/hyperlink&gt;&lt;/bold&gt;&lt;/underline&gt; даст вам окончательный ответ в течение недели.</t>
  </si>
  <si>
    <t>&lt;underline&gt;&lt;bold&gt;&lt;hyperlink=staff&gt;{[VAR_STAFF_FTNAME]}&lt;/hyperlink&gt;&lt;/bold&gt;&lt;/underline&gt; lhe dará sua resposta final em uma semana.</t>
  </si>
  <si>
    <t>UPDATE_NEGOTIATIONSSUCCESS_STAFF_PART2_1</t>
  </si>
  <si>
    <t>&lt;underline&gt;&lt;bold&gt;&lt;hyperlink=staff&gt;{[VAR_STAFF_FTNAME]}&lt;/hyperlink&gt;&lt;/bold&gt;&lt;/underline&gt; vous donnera une réponse définitive dans un délai d'une semaine.</t>
  </si>
  <si>
    <t>UPDATE_NEGOTIATIONSSUCCESS_STAFF_PART2_2</t>
  </si>
  <si>
    <t>La réponse définitive de &lt;underline&gt;&lt;bold&gt;&lt;hyperlink=staff&gt;{[VAR_STAFF_FTNAME]}&lt;/hyperlink&gt;&lt;/bold&gt;&lt;/underline&gt; est attendue dans la semaine qui vient.</t>
  </si>
  <si>
    <t>UPDATE_NEGOTIATIONSSUCCESS_STAFF_PART2_3</t>
  </si>
  <si>
    <t>Vous recevrez la confirmation de &lt;underline&gt;&lt;bold&gt;&lt;hyperlink=staff&gt;{[VAR_STAFF_FTNAME]}&lt;/hyperlink&gt;&lt;/bold&gt;&lt;/underline&gt; sous sept jours.</t>
  </si>
  <si>
    <t>UPDATE_NEGOTIATIONSFAIL_STAFF_PART0</t>
  </si>
  <si>
    <t>Negotiations with {[VAR_STAFF_FTNAME]} ({[VAR_ROLE]}) have failed.</t>
  </si>
  <si>
    <t>Verhandlungen mit {[VAR_STAFF_FTNAME]} ({[VAR_ROLE]}) sind gescheitert.</t>
  </si>
  <si>
    <t>Se han roto las negociaciones con {[VAR_STAFF_FTNAME]} ({[VAR_ROLE]}).</t>
  </si>
  <si>
    <t>Fallimento delle trattative con {[VAR_STAFF_FTNAME]} ({[VAR_ROLE]})</t>
  </si>
  <si>
    <t>与{[VAR_STAFF_FTNAME]} ({[VAR_ROLE]})的谈判失败</t>
  </si>
  <si>
    <t>Переговоры с {[VAR_STAFF_FTNAME]} ({[VAR_ROLE]}) провалились.</t>
  </si>
  <si>
    <t>Negociações com {[VAR_STAFF_FTNAME]} ({[VAR_ROLE]}) falharam.</t>
  </si>
  <si>
    <t>UPDATE_NEGOTIATIONSFAIL_STAFF_PART0_1</t>
  </si>
  <si>
    <t>Echec des négociations avec {[VAR_STAFF_FTNAME]} ({[VAR_ROLE]})</t>
  </si>
  <si>
    <t>UPDATE_NEGOTIATIONSFAIL_STAFF_PART0_2</t>
  </si>
  <si>
    <t>Discussions rompues avec {[VAR_STAFF_FTNAME]} ({[VAR_ROLE]})</t>
  </si>
  <si>
    <t>UPDATE_NEGOTIATIONSFAIL_STAFF_PART0_3</t>
  </si>
  <si>
    <t>Impasse dans les négociations avec {[VAR_STAFF_FTNAME]} ({[VAR_ROLE]})</t>
  </si>
  <si>
    <t>UPDATE_NEGOTIATIONSFAIL_STAFF_PART1</t>
  </si>
  <si>
    <t>Unfortunately negotiations with &lt;underline&gt;&lt;bold&gt;&lt;hyperlink=staff&gt;{[VAR_STAFF_FTNAME]}&lt;/hyperlink&gt;&lt;/bold&gt;&lt;/underline&gt; didn't go well. The staff refused our &lt;bold&gt;{[VAR_ROLE]}&lt;/bold&gt; job offer and ended discussions.</t>
  </si>
  <si>
    <t>Leider liefen die Verhandlungen mit &lt;underline&gt;&lt;bold&gt;&lt;hyperlink=staff&gt;{[VAR_STAFF_FTNAME]}&lt;/hyperlink&gt;&lt;/bold&gt;&lt;/underline&gt; nicht gut. Der Mitarbeiter/Die Mitarbeiterin hat unser Angebot für einen Job als &lt;bold&gt;{[VAR_ROLE]}&lt;/bold&gt; abgelehnt und die Gespräche beendet.</t>
  </si>
  <si>
    <t>Desgraciadamente, las negociaciones con &lt;underline&gt;&lt;bold&gt;&lt;hyperlink=staff&gt;{[VAR_STAFF_FTNAME]}&lt;/hyperlink&gt;&lt;/bold&gt;&lt;/underline&gt; no llegaron a buen puerto. Ha rechazado nuestra oferta de trabajo de &lt;bold&gt;{[VAR_ROLE]}&lt;/bold&gt; y ha puesto fin a las negociaciones.</t>
  </si>
  <si>
    <t>Purtroppo le trattative con &lt;underline&gt;&lt;bold&gt;&lt;hyperlink=staff&gt;{[VAR_STAFF_FTNAME]}&lt;/hyperlink&gt;&lt;/bold&gt;&lt;/underline&gt; non sono andate a buon fine. Ha rifiutato l'offerta per la posizione di &lt;bold&gt;{[VAR_ROLE]}&lt;/bold&gt; e i negoziati si sono conclusi con un niente di fatto.</t>
  </si>
  <si>
    <t>很遗憾，与&lt;underline&gt;&lt;bold&gt;&lt;hyperlink=staff&gt;{[VAR_STAFF_FTNAME]}&lt;/hyperlink&gt;&lt;/bold&gt;&lt;/underline&gt;的谈判未能顺利进行。该员工拒绝了我们的&lt;bold&gt;{[VAR_ROLE]}&lt;/bold&gt;职位邀请，并终止了讨论。</t>
  </si>
  <si>
    <t>К сожалению, переговоры с &lt;underline&gt;&lt;bold&gt;&lt;hyperlink=staff&gt;{[VAR_STAFF_FTNAME]}&lt;/hyperlink&gt;&lt;/bold&gt;&lt;/underline&gt; не увенчались успехом. Сотрудник отказался от нашего &lt;bold&gt;{[VAR_ROLE]}&lt;/bold&gt; предложения о работе и прекратил переговоры.</t>
  </si>
  <si>
    <t>Infelizmente, as negociações com &lt;underline&gt;&lt;bold&gt;&lt;hyperlink=staff&gt;{[VAR_STAFF_FTNAME]}&lt;/hyperlink&gt;&lt;/bold&gt;&lt;/underline&gt; não correram bem. A equipe recusou nossa oferta de emprego de &lt;bold&gt;{[VAR_ROLE]}&lt;/bold&gt; e encerrou as discussões.</t>
  </si>
  <si>
    <t>UPDATE_NEGOTIATIONSFAIL_STAFF_PART1_1</t>
  </si>
  <si>
    <t>Malheureusement, les négociations avec &lt;underline&gt;&lt;bold&gt;&lt;hyperlink=staff&gt;{[VAR_STAFF_FTNAME]}&lt;/hyperlink&gt;&lt;/bold&gt;&lt;/underline&gt; ne se sont pas bien déroulées. Le staff a refusé notre offre de travail de &lt;bold&gt;{[VAR_ROLE]}&lt;/bold&gt; et a stoppé les discussions.</t>
  </si>
  <si>
    <t>UPDATE_NEGOTIATIONSFAIL_STAFF_PART1_2</t>
  </si>
  <si>
    <t>Aucun accord n’a pu être trouvé avec &lt;underline&gt;&lt;bold&gt;&lt;hyperlink=staff&gt;{[VAR_STAFF_FTNAME]}&lt;/hyperlink&gt;&lt;/bold&gt;&lt;/underline&gt; : il/elle a rejeté notre offre pour le poste de &lt;bold&gt;{[VAR_ROLE]}&lt;/bold&gt; et a mis un terme aux discussions.</t>
  </si>
  <si>
    <t>UPDATE_NEGOTIATIONSFAIL_STAFF_PART1_3</t>
  </si>
  <si>
    <t>Échec des discussions avec &lt;underline&gt;&lt;bold&gt;&lt;hyperlink=staff&gt;{[VAR_STAFF_FTNAME]}&lt;/hyperlink&gt;&lt;/bold&gt;&lt;/underline&gt; (poste : &lt;bold&gt;{[VAR_ROLE]}&lt;/bold&gt;).</t>
  </si>
  <si>
    <t>UPDATE_STAFFFINALANSWERGOOD_PART0</t>
  </si>
  <si>
    <t>{[VAR_STAFF_FTNAME]} agreed to sign our {[VAR_ROLE]} contract offer!</t>
  </si>
  <si>
    <t>{[VAR_STAFF_FTNAME]} hat zugestimmt, unser Angebot für einen Job als {[VAR_ROLE]} zu unterzeichnen!</t>
  </si>
  <si>
    <t>¡{[VAR_STAFF_FTNAME]} ha aceptado firmar nuestra propuesta de contrato de {[VAR_ROLE]}!</t>
  </si>
  <si>
    <t>{[VAR_STAFF_FTNAME]} ha accettato di firmare la nostra proposta di contratto per la posizione di {[VAR_ROLE]}!</t>
  </si>
  <si>
    <t>{[VAR_STAFF_FTNAME]}同意签署{[VAR_ROLE]}聘用合同！</t>
  </si>
  <si>
    <t>{[VAR_STAFF_FTNAME]} согласился подписать наше {[VAR_ROLE]} предложение о контракте!</t>
  </si>
  <si>
    <t>{[VAR_STAFF_FTNAME]} concordou em assinar nossa oferta de contrato de {[VAR_ROLE]}!</t>
  </si>
  <si>
    <t>UPDATE_STAFFFINALANSWERGOOD_PART0_1</t>
  </si>
  <si>
    <t>{[VAR_STAFF_FTNAME]} accepte de signer notre offre de contrat de {[VAR_ROLE]} !</t>
  </si>
  <si>
    <t>UPDATE_STAFFFINALANSWERGOOD_PART0_2</t>
  </si>
  <si>
    <t>Contrat accepté : {[VAR_STAFF_FTNAME]} occupera le rôle de {[VAR_ROLE]} !</t>
  </si>
  <si>
    <t>UPDATE_STAFFFINALANSWERGOOD_PART0_3</t>
  </si>
  <si>
    <t>{[VAR_STAFF_FTNAME]} rejoint officiellement notre staff en tant que {[VAR_ROLE]} !</t>
  </si>
  <si>
    <t>UPDATE_STAFFFINALANSWERGOOD_PART1</t>
  </si>
  <si>
    <t>I just received &lt;underline&gt;&lt;bold&gt;&lt;hyperlink=staff&gt;{[VAR_STAFF_FTNAME]}&lt;/hyperlink&gt;&lt;/bold&gt;&lt;/underline&gt;’s final answer. The staff has accepted our offer!</t>
  </si>
  <si>
    <t>Ich habe gerade die endgültige Antwort von &lt;underline&gt;&lt;bold&gt;&lt;hyperlink=staff&gt;{[VAR_STAFF_FTNAME]}&lt;/hyperlink&gt;&lt;/bold&gt;&lt;/underline&gt; erhalten. Der Mitarbeiter/Die Mitarbeiterin nimmt unser Angebot an!</t>
  </si>
  <si>
    <t>Acabo de recibir la respuesta definitiva de &lt;underline&gt;&lt;bold&gt;&lt;hyperlink=staff&gt;{[VAR_STAFF_FTNAME]}&lt;/hyperlink&gt;&lt;/bold&gt;&lt;/underline&gt;. ¡Ha aceptado nuestra oferta!</t>
  </si>
  <si>
    <t>Ho appena ricevuto la risposta definitiva di &lt;underline&gt;&lt;bold&gt;&lt;hyperlink=staff&gt;{[VAR_STAFF_FTNAME]}&lt;/hyperlink&gt;&lt;/bold&gt;&lt;/underline&gt;. Ha accettato la nostra proposta!</t>
  </si>
  <si>
    <t>我刚收到&lt;underline&gt;&lt;bold&gt;&lt;hyperlink=staff&gt;{[VAR_STAFF_FTNAME]}&lt;/hyperlink&gt;&lt;/bold&gt;&lt;/underline&gt;的最终答复，该员工已接受我们的聘用邀请！</t>
  </si>
  <si>
    <t>Я только что получил окончательный ответ от &lt;underline&gt;&lt;bold&gt;&lt;hyperlink=staff&gt;{[VAR_STAFF_FTNAME]}&lt;/hyperlink&gt;&lt;/bold&gt;&lt;/underline&gt;. Сотрудник принял наше предложение!</t>
  </si>
  <si>
    <t>Acabei de receber a resposta final de &lt;underline&gt;&lt;bold&gt;&lt;hyperlink=staff&gt;{[VAR_STAFF_FTNAME]}&lt;/hyperlink&gt;&lt;/bold&gt;&lt;/underline&gt;. A equipe aceitou nossa oferta!</t>
  </si>
  <si>
    <t>UPDATE_STAFFFINALANSWERGOOD_PART1_1</t>
  </si>
  <si>
    <t>Je viens de recevoir la réponse finale de &lt;underline&gt;&lt;bold&gt;&lt;hyperlink=staff&gt;{[VAR_STAFF_FTNAME]}&lt;/hyperlink&gt;&lt;/bold&gt;&lt;/underline&gt;. Le staff accepte notre proposition!</t>
  </si>
  <si>
    <t>UPDATE_STAFFFINALANSWERGOOD_PART1_2</t>
  </si>
  <si>
    <t>Bonne nouvelle : &lt;underline&gt;&lt;bold&gt;&lt;hyperlink=staff&gt;{[VAR_STAFF_FTNAME]}&lt;/hyperlink&gt;&lt;/bold&gt;&lt;/underline&gt; a validé notre offre pour le poste de &lt;bold&gt;{[VAR_ROLE]}&lt;/bold&gt;.</t>
  </si>
  <si>
    <t>UPDATE_STAFFFINALANSWERGOOD_PART1_3</t>
  </si>
  <si>
    <t>C’est confirmé : &lt;underline&gt;&lt;bold&gt;&lt;hyperlink=staff&gt;{[VAR_STAFF_FTNAME]}&lt;/hyperlink&gt;&lt;/bold&gt;&lt;/underline&gt; rejoindra l’académie en tant que &lt;bold&gt;{[VAR_ROLE]}&lt;/bold&gt; !</t>
  </si>
  <si>
    <t>UPDATE_STAFFFINALANSWERGOOD_PART2_1</t>
  </si>
  <si>
    <t>I took care of the administrative details, &lt;underline&gt;&lt;bold&gt;&lt;hyperlink=staff&gt;{[VAR_STAFF_FTNAME]}&lt;/hyperlink&gt;&lt;/bold&gt;&lt;/underline&gt; will be a &lt;bold&gt;{[VAR_ROLE]}&lt;/bold&gt; in our staff.</t>
  </si>
  <si>
    <t>Ich habe mich um die administrativen Details gekümmert, &lt;underline&gt;&lt;bold&gt;&lt;hyperlink=staff&gt;{[VAR_STAFF_FTNAME]}&lt;/hyperlink&gt;&lt;/bold&gt;&lt;/underline&gt; wird als &lt;bold&gt;{[VAR_ROLE]}&lt;/bold&gt; Teil unseres Teams sein.</t>
  </si>
  <si>
    <t>Ya me he ocupado del papeleo, así que &lt;underline&gt;&lt;bold&gt;&lt;hyperlink=staff&gt;{[VAR_STAFF_FTNAME]}&lt;/hyperlink&gt;&lt;/bold&gt;&lt;/underline&gt; será nuestro &lt;bold&gt;{[VAR_ROLE]}&lt;/bold&gt;.</t>
  </si>
  <si>
    <t>Ho curato gli aspetti amministrativi, &lt;underline&gt;&lt;bold&gt;&lt;hyperlink=staff&gt;{[VAR_STAFF_FTNAME]}&lt;/hyperlink&gt;&lt;/bold&gt;&lt;/underline&gt; farà il &lt;bold&gt;{[VAR_ROLE]}&lt;/bold&gt; nel nostro staff.</t>
  </si>
  <si>
    <t>我已完成所有行政手续，&lt;underline&gt;&lt;bold&gt;&lt;hyperlink=staff&gt;{[VAR_STAFF_FTNAME]}&lt;/hyperlink&gt;&lt;/bold&gt;&lt;/underline&gt;将正式成为我们学院的&lt;bold&gt;{[VAR_ROLE]}&lt;/bold&gt;。</t>
  </si>
  <si>
    <t>Я позаботился об административных деталях, &lt;underline&gt;&lt;bold&gt;&lt;hyperlink=staff&gt;{[VAR_STAFF_FTNAME]}&lt;/hyperlink&gt;&lt;/bold&gt;&lt;/underline&gt; станет &lt;bold&gt;{[VAR_ROLE]}&lt;/bold&gt; в нашем штате.</t>
  </si>
  <si>
    <t>Cuidei dos detalhes administrativos, &lt;underline&gt;&lt;bold&gt;&lt;hyperlink=staff&gt;{[VAR_STAFF_FTNAME]}&lt;/hyperlink&gt;&lt;/bold&gt;&lt;/underline&gt; será um(a) &lt;bold&gt;{[VAR_ROLE]}&lt;/bold&gt; em nossa equipe.</t>
  </si>
  <si>
    <t>UPDATE_STAFFFINALANSWERGOOD_PART2_1_1</t>
  </si>
  <si>
    <t>Je me suis occupé des détails administratifs, et dès demain &lt;underline&gt;&lt;bold&gt;&lt;hyperlink=staff&gt;{[VAR_STAFF_FTNAME]}&lt;/hyperlink&gt;&lt;/bold&gt;&lt;/underline&gt; sera &lt;bold&gt;{[VAR_ROLE]}&lt;/bold&gt; dans notre staff.</t>
  </si>
  <si>
    <t>UPDATE_STAFFFINALANSWERGOOD_PART2_1_2</t>
  </si>
  <si>
    <t>Les formalités ont été traitées : &lt;underline&gt;&lt;bold&gt;&lt;hyperlink=staff&gt;{[VAR_STAFF_FTNAME]}&lt;/hyperlink&gt;&lt;/bold&gt;&lt;/underline&gt; deviendra &lt;bold&gt;{[VAR_ROLE]}&lt;/bold&gt; dès demain.</t>
  </si>
  <si>
    <t>UPDATE_STAFFFINALANSWERGOOD_PART2_1_3</t>
  </si>
  <si>
    <t>Tout est réglé : &lt;underline&gt;&lt;bold&gt;&lt;hyperlink=staff&gt;{[VAR_STAFF_FTNAME]}&lt;/hyperlink&gt;&lt;/bold&gt;&lt;/underline&gt; rejoindra officiellement le staff demain.</t>
  </si>
  <si>
    <t>UPDATE_STAFFFINALANSWERGOOD_PART2_2</t>
  </si>
  <si>
    <t>To confirm the arrival of &lt;underline&gt;&lt;bold&gt;&lt;hyperlink=staff&gt;{[VAR_STAFF_FTNAME]}&lt;/hyperlink&gt;&lt;/bold&gt;&lt;/underline&gt; as a &lt;bold&gt;{[VAR_ROLE]}&lt;/bold&gt; into our staff, I just need your agreement.</t>
  </si>
  <si>
    <t>{[VAR_RANDOM_1_2]}</t>
  </si>
  <si>
    <t>Um die Ankunft von &lt;underline&gt;&lt;bold&gt;&lt;hyperlink=staff&gt;{[VAR_STAFF_FTNAME]}&lt;/hyperlink&gt;&lt;/bold&gt;&lt;/underline&gt; als &lt;bold&gt;{[VAR_ROLE]}&lt;/bold&gt; bei unseren Mitarbeiter zu bestätigen, benötige ich nur Ihre Zustimmung.</t>
  </si>
  <si>
    <t>Para confirmar la incorporación de &lt;underline&gt;&lt;bold&gt;&lt;hyperlink=staff&gt;{[VAR_STAFF_FTNAME]}&lt;/hyperlink&gt;&lt;/bold&gt;&lt;/underline&gt; como &lt;bold&gt;{[VAR_ROLE]}&lt;/bold&gt;, solo necesito tu consentimiento.</t>
  </si>
  <si>
    <t>Per confermare l'arrivo di &lt;underline&gt;&lt;bold&gt;&lt;hyperlink=staff&gt;{[VAR_STAFF_FTNAME]}&lt;/hyperlink&gt;&lt;/bold&gt;&lt;/underline&gt; come &lt;bold&gt;{[VAR_ROLE]}&lt;/bold&gt; nel nostro staff, ho bisogno del tuo consenso.</t>
  </si>
  <si>
    <t>要确认&lt;underline&gt;&lt;bold&gt;&lt;hyperlink=staff&gt;{[VAR_STAFF_FTNAME]}&lt;/hyperlink&gt;&lt;/bold&gt;&lt;/underline&gt;作为&lt;bold&gt;{[VAR_ROLE]}&lt;/bold&gt;加入我们的员工名单，只需要你同意即可。</t>
  </si>
  <si>
    <t>Чтобы подтвердить приход &lt;underline&gt;&lt;bold&gt;&lt;hyperlink=staff&gt;{[VAR_STAFF_FTNAME]}&lt;/hyperlink&gt;&lt;/bold&gt;&lt;/underline&gt; в качестве &lt;bold&gt;{[VAR_ROLE]}&lt;/bold&gt; в наш штат, мне нужно ваше согласие.</t>
  </si>
  <si>
    <t>Para confirmar a chegada de &lt;underline&gt;&lt;bold&gt;&lt;hyperlink=staff&gt;{[VAR_STAFF_FTNAME]}&lt;/hyperlink&gt;&lt;/bold&gt;&lt;/underline&gt; como um(a) &lt;bold&gt;{[VAR_ROLE]}&lt;/bold&gt; em nossa equipe, só preciso do seu acordo.</t>
  </si>
  <si>
    <t>UPDATE_STAFFFINALANSWERGOOD_PART2_2_1</t>
  </si>
  <si>
    <t>Pour confirmer l'arrivée de &lt;underline&gt;&lt;bold&gt;&lt;hyperlink=staff&gt;{[VAR_STAFF_FTNAME]}&lt;/hyperlink&gt;&lt;/bold&gt;&lt;/underline&gt; comme &lt;bold&gt;{[VAR_ROLE]}&lt;/bold&gt; dans notre staff, j'ai juste besoin de votre accord.</t>
  </si>
  <si>
    <t>UPDATE_STAFFFINALANSWERGOOD_PART2_2_2</t>
  </si>
  <si>
    <t>Il ne manque plus que votre accord pour finaliser l’intégration de &lt;underline&gt;&lt;bold&gt;&lt;hyperlink=staff&gt;{[VAR_STAFF_FTNAME]}&lt;/hyperlink&gt;&lt;/bold&gt;&lt;/underline&gt; dans notre staff.</t>
  </si>
  <si>
    <t>UPDATE_STAFFFINALANSWERGOOD_PART2_3</t>
  </si>
  <si>
    <t>To confirm the arrival of &lt;underline&gt;&lt;bold&gt;&lt;hyperlink=staff&gt;{[VAR_STAFF_FTNAME]}&lt;/hyperlink&gt;&lt;/bold&gt;&lt;/underline&gt; into our staff list, I need you to first decide which staff to fire from the same category to free up a spot. Then, I’ll just need your agreement.</t>
  </si>
  <si>
    <t>Um die Ankunft von &lt;underline&gt;&lt;bold&gt;&lt;hyperlink=staff&gt;{[VAR_STAFF_FTNAME]}&lt;/hyperlink&gt;&lt;/bold&gt;&lt;/underline&gt; auf unserer Mitarbeiterliste zu bestätigen, müssen Sie zunächst entscheiden, welcher Mitarbeiter/welche Mitarbeiterin derselben Kategorie entlassen werden muss, um einen Platz freizumachen.</t>
  </si>
  <si>
    <t>Para confirmar la incorporación de &lt;underline&gt;&lt;bold&gt;&lt;hyperlink=staff&gt;{[VAR_STAFF_FTNAME]}&lt;/hyperlink&gt;&lt;/bold&gt;&lt;/underline&gt; a nuestra escuela, primero necesito que decidas a qué miembro del personal de la misma categoría hay que despedir para hacer sitio. Entonces, solo necesitaré tu consentimiento.</t>
  </si>
  <si>
    <t>Per confermare l'arrivo &lt;underline&gt;&lt;bold&gt;&lt;hyperlink=staff&gt;{[VAR_STAFF_FTNAME]}&lt;/hyperlink&gt;&lt;/bold&gt;&lt;/underline&gt; nel nostro staff, ho bisogno che tu decida chi licenziare nello stesso ruolo per liberare il posto. Poi ho solo bisogno del tuo consenso.</t>
  </si>
  <si>
    <t>要确认&lt;underline&gt;&lt;bold&gt;&lt;hyperlink=staff&gt;{[VAR_STAFF_FTNAME]}&lt;/hyperlink&gt;&lt;/bold&gt;&lt;/underline&gt;加入我们的员工名单，你得先决定解雇同一类别中的哪位员工以空出一个名额。然后，只需要你同意即可。</t>
  </si>
  <si>
    <t>Чтобы подтвердить прибытие &lt;underline&gt;&lt;bold&gt;&lt;hyperlink=staff&gt;{[VAR_STAFF_FTNAME]}&lt;/hyperlink&gt;&lt;/bold&gt;&lt;/underline&gt; в наш штат, мне нужно, чтобы вы сначала решили, кого из сотрудников той же категории уволить, чтобы освободить место. Затем мне понадобится ваше согласие.</t>
  </si>
  <si>
    <t>Para confirmar a chegada de &lt;underline&gt;&lt;bold&gt;&lt;hyperlink=staff&gt;{[VAR_STAFF_FTNAME]}&lt;/hyperlink&gt;&lt;/bold&gt;&lt;/underline&gt; à nossa lista de funcionários, preciso que você primeiro decida qual funcionário demitir da mesma categoria para liberar uma vaga. Depois, só precisarei da sua aprovação.</t>
  </si>
  <si>
    <t>UPDATE_STAFFFINALANSWERGOOD_PART2_3_1</t>
  </si>
  <si>
    <t>Pour confirmer l'arrivée de &lt;underline&gt;&lt;bold&gt;&lt;hyperlink=staff&gt;{[VAR_STAFF_FTNAME]}&lt;/hyperlink&gt;&lt;/bold&gt;&lt;/underline&gt; dans notre liste de personnel, j'ai d'abord besoin que vous décidiez quel staff de la même catégorie doit être licencié pour libérer une place.</t>
  </si>
  <si>
    <t>UPDATE_STAFFFINALANSWERGOOD_PART2_3_2</t>
  </si>
  <si>
    <t>Pour ajouter &lt;underline&gt;&lt;bold&gt;&lt;hyperlink=staff&gt;{[VAR_STAFF_FTNAME]}&lt;/hyperlink&gt;&lt;/bold&gt;&lt;/underline&gt; à votre équipe, vous devez libérer une place en licenciant un staff du même poste.</t>
  </si>
  <si>
    <t>UPDATE_STAFFFINALANSWERGOOD_PART2_3_3</t>
  </si>
  <si>
    <t>Le nombre maximum est atteint : pour signer ce staff, il faudra en libérer un autre au même poste.</t>
  </si>
  <si>
    <t>STAFFFINALANSWERGOOD_SIGN_TOOLTIP_ANY</t>
  </si>
  <si>
    <t>To hire this staff, you’ll need to fire someone with the same role in your academy because you’ve reached the maximum number for this role.</t>
  </si>
  <si>
    <t>Pour signer ce staff, vous devez licencier un staff occupant le même rôle au sein de votre académie parce que vous avez atteint le nombre maximum que vous pouvez avoir.</t>
  </si>
  <si>
    <t>Um diesen Mitarbeiter/diese Mitarbeiterin einzustellen, müssen Sie jemanden entlassen, der die gleiche Rolle in Ihrer Akademie innehatte, da Sie die maximale Anzahl an Mitarbeiter für diese Rolle erreicht haben.</t>
  </si>
  <si>
    <t>Para contratar a esta persona, deberás despedir a alguien que realice su misma función en la escuela, ya que has alcanzado el número máximo de puestos de este tipo.</t>
  </si>
  <si>
    <t>Per assumere questa persona, devi decidere chi licenziare tra chi svolge lo stesso ruolo all'interno dell'accademia perché hai raggiunto il numero massimo di persone consentite in questo ruolo.</t>
  </si>
  <si>
    <t>若要雇用此员工，你需要先解雇一名相同职位的员工，因为该职位人数已达到学院上限。</t>
  </si>
  <si>
    <t>Чтобы нанять этого сотрудника, вам придется уволить кого-то с той же должностью в вашей академии, так как вы достигли максимального количества для этой должности.</t>
  </si>
  <si>
    <t>Para contratar este funcionário, você precisará demitir alguém com a mesma função em sua academia, pois você atingiu o número máximo para esta função.</t>
  </si>
  <si>
    <t>UPDATE_STAFFFINALANSWERBAD_PART0</t>
  </si>
  <si>
    <t>{[VAR_STAFF_FTNAME]} refused to sign our {[VAR_ROLE]} contract offer.</t>
  </si>
  <si>
    <t>{[VAR_STAFF_FTNAME]} hat unser Vertragsangebot für einen Job als {[VAR_ROLE]} abgelehnt.</t>
  </si>
  <si>
    <t>{[VAR_STAFF_FTNAME]} ha rechazado firmar nuestra propuesta de contrato de {[VAR_ROLE]}.</t>
  </si>
  <si>
    <t>{[VAR_STAFF_FTNAME]} ha rifiutato di firmare la nostra proposta di contratto da {[VAR_ROLE]}</t>
  </si>
  <si>
    <t>{[VAR_STAFF_FTNAME]}拒绝签署{[VAR_ROLE]}聘用合同</t>
  </si>
  <si>
    <t>{[VAR_STAFF_FTNAME]} отказался подписать наш {[VAR_ROLE]} контракт.</t>
  </si>
  <si>
    <t>{[VAR_STAFF_FTNAME]} recusou-se a assinar nosso contrato de {[VAR_ROLE]}.</t>
  </si>
  <si>
    <t>UPDATE_STAFFFINALANSWERBAD_PART0_1</t>
  </si>
  <si>
    <t>{[VAR_STAFF_FTNAME]} a refusé de signer notre offre de contrat de {[VAR_ROLE]}</t>
  </si>
  <si>
    <t>UPDATE_STAFFFINALANSWERBAD_PART0_2</t>
  </si>
  <si>
    <t>{[VAR_STAFF_FTNAME]} a décliné notre proposition de contrat pour le job de {[VAR_ROLE]}</t>
  </si>
  <si>
    <t>UPDATE_STAFFFINALANSWERBAD_PART0_3</t>
  </si>
  <si>
    <t>Contrat refusé par {[VAR_STAFF_FTNAME]} ({[VAR_ROLE]})</t>
  </si>
  <si>
    <t>UPDATE_STAFFFINALANSWERBAD_PART1</t>
  </si>
  <si>
    <t>I just received &lt;underline&gt;&lt;bold&gt;&lt;hyperlink=staff&gt;{[VAR_STAFF_FTNAME]}&lt;/hyperlink&gt;&lt;/bold&gt;&lt;/underline&gt;’s final answer. Unfortunately, the staff refused our &lt;bold&gt;{[VAR_ROLE]}&lt;/bold&gt; job offer.</t>
  </si>
  <si>
    <t>Ich habe gerade die endgültige Antwort von &lt;underline&gt;&lt;bold&gt;&lt;hyperlink=staff&gt;{[VAR_STAFF_FTNAME]}&lt;/hyperlink&gt;&lt;/bold&gt;&lt;/underline&gt; erhalten. Leider hat der Mitarbeiter/die Mitarbeiterin unser Stellenangebot als &lt;bold&gt;{[VAR_ROLE]}&lt;/bold&gt; abgelehnt.</t>
  </si>
  <si>
    <t>Acabo de recibir la respuesta definitiva de &lt;underline&gt;&lt;bold&gt;&lt;hyperlink=staff&gt;{[VAR_STAFF_FTNAME]}&lt;/hyperlink&gt;&lt;/bold&gt;&lt;/underline&gt;. Desgraciadamente, ha rechazado nuestra oferta de trabajo de &lt;bold&gt;{[VAR_ROLE]}&lt;/bold&gt;.</t>
  </si>
  <si>
    <t>Ho appena ricevuto la risposta definitiva di &lt;underline&gt;&lt;bold&gt;&lt;hyperlink=staff&gt;{[VAR_STAFF_FTNAME]}&lt;/hyperlink&gt;&lt;/bold&gt;&lt;/underline&gt;. Purtroppo ha rifiutato la nostra proposta per la posizione di &lt;bold&gt;{[VAR_ROLE]}&lt;/bold&gt;.</t>
  </si>
  <si>
    <t>我刚收到&lt;underline&gt;&lt;bold&gt;&lt;hyperlink=staff&gt;{[VAR_STAFF_FTNAME]}&lt;/hyperlink&gt;&lt;/bold&gt;&lt;/underline&gt;的最终答复，很遗憾，他们拒绝了我们的&lt;bold&gt;{[VAR_ROLE]}&lt;/bold&gt;聘用邀请。</t>
  </si>
  <si>
    <t>Я только что получил окончательный ответ от &lt;underline&gt;&lt;bold&gt;&lt;hyperlink=staff&gt;{[VAR_STAFF_FTNAME]}&lt;/hyperlink&gt;&lt;/bold&gt;&lt;/underline&gt;. К сожалению, сотрудник отказался от нашего &lt;bold&gt;{[VAR_ROLE]}&lt;/bold&gt; предложения о работе.</t>
  </si>
  <si>
    <t>Acabei de receber a resposta final de &lt;underline&gt;&lt;bold&gt;&lt;hyperlink=staff&gt;{[VAR_STAFF_FTNAME]}&lt;/hyperlink&gt;&lt;/bold&gt;&lt;/underline&gt;. Infelizmente, o funcionário recusou nossa oferta de emprego de &lt;bold&gt;{[VAR_ROLE]}&lt;/bold&gt;.</t>
  </si>
  <si>
    <t>UPDATE_STAFFFINALANSWERBAD_PART1_1</t>
  </si>
  <si>
    <t>Je viens de recevoir la réponse finale de &lt;underline&gt;&lt;bold&gt;&lt;hyperlink=staff&gt;{[VAR_STAFF_FTNAME]}&lt;/hyperlink&gt;&lt;/bold&gt;&lt;/underline&gt;. Malheureusement, le staff a refusé notre proposition de travail comme &lt;bold&gt;{[VAR_ROLE]}&lt;/bold&gt;.</t>
  </si>
  <si>
    <t>UPDATE_STAFFFINALANSWERBAD_PART1_2</t>
  </si>
  <si>
    <t>Malheureusement, &lt;underline&gt;&lt;bold&gt;&lt;hyperlink=staff&gt;{[VAR_STAFF_FTNAME]}&lt;/hyperlink&gt;&lt;/bold&gt;&lt;/underline&gt; n’a pas accepté notre offre et met fin aux discussions.</t>
  </si>
  <si>
    <t>UPDATE_STAFFFINALANSWERBAD_PART1_3</t>
  </si>
  <si>
    <t>{[VAR_STAFF_FTNAME]} a décliné notre proposition pour le poste de &lt;bold&gt;{[VAR_ROLE]}&lt;/bold&gt;.</t>
  </si>
  <si>
    <t>UPDATE_STAFFFINALANSWERBAD_PART2</t>
  </si>
  <si>
    <t>Let's stay positive. There are lots of other staff out there, I'm sure we will find another good one!</t>
  </si>
  <si>
    <t>Bleiben wir positiv. Es gibt viele andere Mitarbeiter. Ich bin sicher, wir werden einen anderen guten Mitarbeiter/eine andere gute Mitarbeiterin finden!</t>
  </si>
  <si>
    <t>De todas formas, seamos positivos. Hay muchos otros posibles empleados, ¡seguro que encontraremos otro bueno!</t>
  </si>
  <si>
    <t>Non perdiamoci d'animo, ci sono tanti collaboratori, sicuramente ne troveremo un altro valido!</t>
  </si>
  <si>
    <t>别灰心，外面还有许多优秀人才，我相信我们很快会找到合适的人选！</t>
  </si>
  <si>
    <t>Давайте сохранять позитивный настрой. Есть много других сотрудников, я уверен, мы найдем кого-нибудь еще!</t>
  </si>
  <si>
    <t>Vamos manter o otimismo. Há muitos outros funcionários por aí, tenho certeza de que encontraremos outro bom!</t>
  </si>
  <si>
    <t>UPDATE_STAFFFINALANSWERBAD_PART2_1</t>
  </si>
  <si>
    <t>Restons positifs : il y a beaucoup d'autres staffs, je suis sûr que nous en trouverons un autre de qualité !</t>
  </si>
  <si>
    <t>UPDATE_STAFFFINALANSWERBAD_PART2_2</t>
  </si>
  <si>
    <t>Pas d’inquiétude : d’autres staffs compétents sont disponibles sur le marché !</t>
  </si>
  <si>
    <t>UPDATE_STAFFFINALANSWERBAD_PART2_3</t>
  </si>
  <si>
    <t>Restons optimistes : il existe de nombreux profils de qualité, nous trouverons rapidement une alternative !</t>
  </si>
  <si>
    <t>UPDATE_STAFFFIRED_PART0</t>
  </si>
  <si>
    <t>{[VAR_STAFF_FTNAME]} leaves the academy</t>
  </si>
  <si>
    <t>{[VAR_STAFF_FTNAME]} verlässt die Akademie</t>
  </si>
  <si>
    <t>{[VAR_STAFF_FTNAME]} deja la escuela</t>
  </si>
  <si>
    <t>{[VAR_STAFF_FTNAME]} abbandona l'accademia</t>
  </si>
  <si>
    <t>{[VAR_STAFF_FTNAME]}离开了学院</t>
  </si>
  <si>
    <t>{[VAR_STAFF_FTNAME]} покидает академию</t>
  </si>
  <si>
    <t>{[VAR_STAFF_FTNAME]} deixa a academia</t>
  </si>
  <si>
    <t>UPDATE_STAFFFIRED_PART0_1</t>
  </si>
  <si>
    <t>{[VAR_STAFF_FTNAME]} quitte l'académie</t>
  </si>
  <si>
    <t>UPDATE_STAFFFIRED_PART0_2</t>
  </si>
  <si>
    <t>{[VAR_STAFF_FTNAME]} nous quitte</t>
  </si>
  <si>
    <t>UPDATE_STAFFFIRED_PART0_3</t>
  </si>
  <si>
    <t>Départ de {[VAR_STAFF_FTNAME]}</t>
  </si>
  <si>
    <t>UPDATE_STAFFFIRED_PART1</t>
  </si>
  <si>
    <t>As you’ve decided, &lt;underline&gt;&lt;bold&gt;&lt;hyperlink=staff&gt;{[VAR_STAFF_FTNAME]}&lt;/hyperlink&gt;&lt;/bold&gt;&lt;/underline&gt; is no longer staff at the academy.</t>
  </si>
  <si>
    <t>Entsprechend Ihrer Entscheidung ist &lt;underline&gt;&lt;bold&gt;&lt;hyperlink=staff&gt;{[VAR_STAFF_FTNAME]}&lt;/hyperlink&gt;&lt;/bold&gt;&lt;/underline&gt; kein Mitarbeiter/keine Mitarbeiterin der Akademie mehr.</t>
  </si>
  <si>
    <t>Tal como has decidido, &lt;underline&gt;&lt;bold&gt;&lt;hyperlink=staff&gt;{[VAR_STAFF_FTNAME]}&lt;/hyperlink&gt;&lt;/bold&gt;&lt;/underline&gt; ya no trabaja en la escuela.</t>
  </si>
  <si>
    <t>Come da tua decisione, &lt;underline&gt;&lt;bold&gt;&lt;hyperlink=staff&gt;{[VAR_STAFF_FTNAME]}&lt;/hyperlink&gt;&lt;/bold&gt;&lt;/underline&gt; non fa più parte dello staff dell'accademia.</t>
  </si>
  <si>
    <t>根据你的决定，&lt;underline&gt;&lt;bold&gt;&lt;hyperlink=staff&gt;{[VAR_STAFF_FTNAME]}&lt;/hyperlink&gt;&lt;/bold&gt;&lt;/underline&gt;已离开学院。</t>
  </si>
  <si>
    <t>Как вы и решили, &lt;underline&gt;&lt;bold&gt;&lt;hyperlink=staff&gt;{[VAR_STAFF_FTNAME]}&lt;/hyperlink&gt;&lt;/bold&gt;&lt;/underline&gt; больше не является сотрудником академии.</t>
  </si>
  <si>
    <t>Como você decidiu, &lt;underline&gt;&lt;bold&gt;&lt;hyperlink=staff&gt;{[VAR_STAFF_FTNAME]}&lt;/hyperlink&gt;&lt;/bold&gt;&lt;/underline&gt; não é mais funcionário da academia.</t>
  </si>
  <si>
    <t>UPDATE_STAFFFIRED_PART1_1</t>
  </si>
  <si>
    <t>Comme vous l'avez décidé, &lt;underline&gt;&lt;bold&gt;&lt;hyperlink=staff&gt;{[VAR_STAFF_FTNAME]}&lt;/hyperlink&gt;&lt;/bold&gt;&lt;/underline&gt; n'est plus un membre du staff de l'académie.</t>
  </si>
  <si>
    <t>UPDATE_STAFFFIRED_PART1_2</t>
  </si>
  <si>
    <t>Suite à votre décision, &lt;underline&gt;&lt;bold&gt;&lt;hyperlink=staff&gt;{[VAR_STAFF_FTNAME]}&lt;/hyperlink&gt;&lt;/bold&gt;&lt;/underline&gt; quitte officiellement notre staff.</t>
  </si>
  <si>
    <t>UPDATE_STAFFFIRED_PART1_3</t>
  </si>
  <si>
    <t>Le départ de &lt;underline&gt;&lt;bold&gt;&lt;hyperlink=staff&gt;{[VAR_STAFF_FTNAME]}&lt;/hyperlink&gt;&lt;/bold&gt;&lt;/underline&gt; est désormais effectif.</t>
  </si>
  <si>
    <t>UPDATE_PLAYERARRIVAL_PART0</t>
  </si>
  <si>
    <t>{[VAR_TM_FTNAME]} contract with our academy starts today!</t>
  </si>
  <si>
    <t>Der Vertrag von {[VAR_TM_FTNAME]} mit unserer Akademie beginnt heute!</t>
  </si>
  <si>
    <t>¡El contrato de {[VAR_TM_FTNAME]} con nuestra escuela comienza hoy!</t>
  </si>
  <si>
    <t>Il contratto di {[VAR_TM_FTNAME]} con la nostra accademia inizia oggi!</t>
  </si>
  <si>
    <t>{[VAR_TM_FTNAME]}与学院的合同今日正式生效！</t>
  </si>
  <si>
    <t>Контракт {[VAR_TM_FTNAME]} с нашей академией начинается сегодня!</t>
  </si>
  <si>
    <t>O contrato de {[VAR_TM_FTNAME]} com nossa academia começa hoje!</t>
  </si>
  <si>
    <t>UPDATE_PLAYERARRIVAL_PART0_1</t>
  </si>
  <si>
    <t>Le contrat de {[VAR_TM_FTNAME]} avec notre académie commence aujourd'hui!</t>
  </si>
  <si>
    <t>UPDATE_PLAYERARRIVAL_PART0_2</t>
  </si>
  <si>
    <t>{[VAR_TM_FTNAME]} commence officiellement son contrat avec nous aujourd’hui</t>
  </si>
  <si>
    <t>UPDATE_PLAYERARRIVAL_PART0_3</t>
  </si>
  <si>
    <t>Notre collaboration avec {[VAR_TM_FTNAME]} débute aujourd’hui</t>
  </si>
  <si>
    <t>UPDATE_PLAYERARRIVAL_PART1</t>
  </si>
  <si>
    <t xml:space="preserve"> It's official, &lt;underline&gt;&lt;bold&gt;&lt;hyperlink=player&gt;{[VAR_TM_FTNAME]}&lt;/hyperlink&gt;&lt;/bold&gt;&lt;/underline&gt; joined our academy for &lt;bold&gt;{[VAR_DURATION]}&lt;/bold&gt;.</t>
  </si>
  <si>
    <t>Es ist offiziell, &lt;underline&gt;&lt;bold&gt;&lt;hyperlink=player&gt;{[VAR_TM_FTNAME]}&lt;/hyperlink&gt;&lt;/bold&gt;&lt;/underline&gt; ist unserer Akademie für &lt;bold&gt;{[VAR_DURATION]}&lt;/bold&gt; beigetreten.</t>
  </si>
  <si>
    <t>Es oficial, &lt;underline&gt;&lt;bold&gt;&lt;hyperlink=player&gt;{[VAR_TM_FTNAME]}&lt;/hyperlink&gt;&lt;/bold&gt;&lt;/underline&gt; se ha incorporado a nuestra escuela para &lt;bold&gt;{[VAR_DURATION]}&lt;/bold&gt;.</t>
  </si>
  <si>
    <t>È ufficiale, &lt;underline&gt;&lt;bold&gt;&lt;hyperlink=player&gt;{[VAR_TM_FTNAME]}&lt;/hyperlink&gt;&lt;/bold&gt;&lt;&lt;/underline&gt; entra a far parte della nostra accademia per &lt;bold&gt;{[VAR_DURATION]}&lt;/bold&gt;.</t>
  </si>
  <si>
    <t>正式确认！&lt;underline&gt;&lt;bold&gt;&lt;hyperlink=player&gt;{[VAR_TM_FTNAME]}&lt;/hyperlink&gt;&lt;/bold&gt;&lt;/underline&gt;已加入学院，合同期为&lt;bold&gt;{[VAR_DURATION]}&lt;/bold&gt;。</t>
  </si>
  <si>
    <t>Официально: &lt;underline&gt;&lt;bold&gt;&lt;hyperlink=player&gt;{[VAR_TM_FTNAME]}&lt;/hyperlink&gt;&lt;/bold&gt;&lt;/underline&gt; присоединился к нашей академии на &lt;bold&gt;{[VAR_DURATION]}&lt;/bold&gt;.</t>
  </si>
  <si>
    <t>É oficial, &lt;underline&gt;&lt;bold&gt;&lt;hyperlink=player&gt;{[VAR_TM_FTNAME]}&lt;/hyperlink&gt;&lt;/bold&gt;&lt;/underline&gt; juntou-se à nossa academia por &lt;bold&gt;{[VAR_DURATION]}&lt;/bold&gt;.</t>
  </si>
  <si>
    <t>UPDATE_PLAYERARRIVAL_PART1_1</t>
  </si>
  <si>
    <t>C'est officiel, &lt;underline&gt;&lt;bold&gt;&lt;hyperlink=player&gt;{[VAR_TM_FTNAME]}&lt;/hyperlink&gt;&lt;/bold&gt;&lt;&lt;/underline&gt; a rejoint notre académie pour &lt;bold&gt;{[VAR_DURATION]}&lt;/bold&gt;.</t>
  </si>
  <si>
    <t>UPDATE_PLAYERARRIVAL_PART1_2</t>
  </si>
  <si>
    <t>&lt;underline&gt;&lt;bold&gt;&lt;hyperlink=player&gt;{[VAR_TM_FTNAME]}&lt;/hyperlink&gt;&lt;/bold&gt;&lt;/underline&gt; intègre officiellement notre académie pour une durée de &lt;bold&gt;{[VAR_DURATION]}&lt;/bold&gt;.</t>
  </si>
  <si>
    <t>UPDATE_PLAYERARRIVAL_PART1_3</t>
  </si>
  <si>
    <t>Notre académie accueille officiellement &lt;underline&gt;&lt;bold&gt;&lt;hyperlink=player&gt;{[VAR_TM_FTNAME]}&lt;/hyperlink&gt;&lt;/bold&gt;&lt;/underline&gt; pour une durée de &lt;bold&gt;{[VAR_DURATION]}&lt;/bold&gt;.</t>
  </si>
  <si>
    <t>UPDATE_PLAYERARRIVAL_PART2</t>
  </si>
  <si>
    <t>You can now assign them to one of our coaches and decide which trainer(s) and physical thereapist will help this coach with their trainings and care.</t>
  </si>
  <si>
    <t>Sie können ihn/sie nun einem unserer Coaches zuweisen und entscheiden, welche(r) Trainer und Physiotherapeut diesen Coach bei seinen Trainings und seiner Betreuung unterstützen.</t>
  </si>
  <si>
    <t>Ahora le puedes asignar a uno de nuestros entrenadores y decidir qué instructor(es) y fisioterapeuta ayudarán a este entrenador con sus entrenamientos y cuidados.</t>
  </si>
  <si>
    <t>Adesso puoi assegnarli a un nostro coach e decidere quale allenatore e quale fisioterapista aiuterà il coach con gli allenamenti e le terapie.</t>
  </si>
  <si>
    <t>你现在可以为其分配教练，并决定由哪些训练师和理疗师协助其训练与康复。</t>
  </si>
  <si>
    <t>Теперь вы можете назначить их одному из наших тренеров и решить, какие тренеры и физиотерапевты будут помогать этому тренеру в их тренировках и уходе.</t>
  </si>
  <si>
    <t>Agora você pode designá-los a um de nossos treinadores e decidir quais treinadores e fisioterapeutas ajudarão este treinador em seus treinos e cuidados.</t>
  </si>
  <si>
    <t>UPDATE_PLAYERARRIVAL_PART2_1</t>
  </si>
  <si>
    <t>Vous pouvez maintenant l'assigner à l'un de nos entraîneurs et décider quels préparateur(s) et kiné aideront cet entraîneur pour ses entraînements et ses soins.</t>
  </si>
  <si>
    <t>UPDATE_PLAYERARRIVAL_PART2_2</t>
  </si>
  <si>
    <t>Il vous est maintenant possible de l’affecter à un entraîneur ainsi qu’aux préparateurs et kinés de votre choix.</t>
  </si>
  <si>
    <t>UPDATE_PLAYERARRIVAL_PART2_3</t>
  </si>
  <si>
    <t>Il reste maintenant à lui attribuer un entraîneur et à définir les préparateurs et kinés qui l’entoureront.</t>
  </si>
  <si>
    <t>UPDATE_STAFFARRIVAL_PART0</t>
  </si>
  <si>
    <t>{[VAR_STAFF_FTNAME]} joined your academy as: {[VAR_ROLE]}.</t>
  </si>
  <si>
    <t>{[VAR_STAFF_FTNAME]} tritt unserer Akademie als {[VAR_ROLE]} bei.</t>
  </si>
  <si>
    <t>{[VAR_STAFF_FTNAME]} se ha incorporado a tu escuela como {[VAR_ROLE]}.</t>
  </si>
  <si>
    <t>{[VAR_STAFF_FTNAME]} entra a far parte dell'accademia nel ruolo di {[VAR_ROLE]}</t>
  </si>
  <si>
    <t>{[VAR_STAFF_FTNAME]}加入你的学院，职位为：{[VAR_ROLE]}。</t>
  </si>
  <si>
    <t>{[VAR_STAFF_FTNAME]} присоединился к вашей академии в качестве: {[VAR_ROLE]}.</t>
  </si>
  <si>
    <t>{[VAR_STAFF_FTNAME]} juntou-se à sua academia como: {[VAR_ROLE]}.</t>
  </si>
  <si>
    <t>UPDATE_STAFFARRIVAL_PART0_1</t>
  </si>
  <si>
    <t>{[VAR_STAFF_FTNAME]} rejoint notre académie en tant que {[VAR_ROLE]}</t>
  </si>
  <si>
    <t>UPDATE_STAFFARRIVAL_PART0_2</t>
  </si>
  <si>
    <t>{[VAR_STAFF_FTNAME]} intègre notre académie en tant que {[VAR_ROLE]}</t>
  </si>
  <si>
    <t>UPDATE_STAFFARRIVAL_PART0_3</t>
  </si>
  <si>
    <t>{[VAR_STAFF_FTNAME]} rejoint notre équipe au poste de {[VAR_ROLE]}</t>
  </si>
  <si>
    <t>UPDATE_STAFFARRIVAL_PART1</t>
  </si>
  <si>
    <t>&lt;underline&gt;&lt;bold&gt;&lt;hyperlink=staff&gt;{[VAR_STAFF_FTNAME]}&lt;/hyperlink&gt;&lt;/bold&gt;&lt;/underline&gt; just arrived in our academy as a &lt;bold&gt;{[VAR_ROLE]}&lt;/bold&gt; for &lt;bold&gt;{[VAR_DURATION]}&lt;/bold&gt;.</t>
  </si>
  <si>
    <t>&lt;underline&gt;&lt;bold&gt;&lt;hyperlink=staff&gt;{[VAR_STAFF_FTNAME]}&lt;/hyperlink&gt;&lt;/bold&gt;&lt;/underline&gt; ist gerade als &lt;bold&gt;{[VAR_ROLE]}&lt;/bold&gt; für &lt;bold&gt;{[VAR_DURATION]}&lt;/bold&gt; unserer Akademie beigetreten.</t>
  </si>
  <si>
    <t>&lt;underline&gt;&lt;bold&gt;&lt;hyperlink=staff&gt;{[VAR_STAFF_FTNAME]}&lt;/hyperlink&gt;&lt;/bold&gt;&lt;/underline&gt; acaba de incorporarse a nuestra escuela como &lt;bold&gt;{[VAR_ROLE]}&lt;/bold&gt; para &lt;bold&gt;{[VAR_DURATION]}&lt;/bold&gt;.</t>
  </si>
  <si>
    <t>&lt;underline&gt;&lt;bold&gt;&lt;hyperlink=staff&gt;{[VAR_STAFF_FTNAME]}&lt;/hyperlink&gt;&lt;/bold&gt;&lt;/underline&gt; entra a far parte della nostra accademia nel ruolo di &lt;bold&gt;{[VAR_ROLE]}&lt;/bold&gt; per &lt;bold&gt;{[VAR_DURATION]}&lt;/bold&gt;.</t>
  </si>
  <si>
    <t>&lt;underline&gt;&lt;bold&gt;&lt;hyperlink=staff&gt;{[VAR_STAFF_FTNAME]}&lt;/hyperlink&gt;&lt;/bold&gt;&lt;/underline&gt;刚刚抵达学院，担任&lt;bold&gt;{[VAR_ROLE]}&lt;/bold&gt;，合同期为&lt;bold&gt;{[VAR_DURATION]}&lt;/bold&gt;。</t>
  </si>
  <si>
    <t>&lt;underline&gt;&lt;bold&gt;&lt;hyperlink=staff&gt;{[VAR_STAFF_FTNAME]}&lt;/hyperlink&gt;&lt;/bold&gt;&lt;/underline&gt; только что прибыл в нашу академию в качестве &lt;bold&gt;{[VAR_ROLE]}&lt;/bold&gt; для &lt;bold&gt;{[VAR_DURATION]}&lt;/bold&gt;.</t>
  </si>
  <si>
    <t>&lt;underline&gt;&lt;bold&gt;&lt;hyperlink=staff&gt;{[VAR_STAFF_FTNAME]}&lt;/hyperlink&gt;&lt;/bold&gt;&lt;/underline&gt; acabou de chegar à nossa academia como um(a) &lt;bold&gt;{[VAR_ROLE]}&lt;/bold&gt; para &lt;bold&gt;{[VAR_DURATION]}&lt;/bold&gt;.</t>
  </si>
  <si>
    <t>UPDATE_STAFFARRIVAL_PART1_1</t>
  </si>
  <si>
    <t>&lt;underline&gt;&lt;bold&gt;&lt;hyperlink=staff&gt;{[VAR_STAFF_FTNAME]}&lt;/hyperlink&gt;&lt;/bold&gt;&lt;/underline&gt; vient d'arriver dans notre académie comme &lt;bold&gt;{[VAR_ROLE]}&lt;/bold&gt; pour &lt;bold&gt;{[VAR_DURATION]}&lt;/bold&gt;.</t>
  </si>
  <si>
    <t>UPDATE_STAFFARRIVAL_PART1_2</t>
  </si>
  <si>
    <t>L’académie accueille &lt;underline&gt;&lt;bold&gt;&lt;hyperlink=staff&gt;{[VAR_STAFF_FTNAME]}&lt;/hyperlink&gt;&lt;/bold&gt;&lt;/underline&gt; en tant que &lt;bold&gt;{[VAR_ROLE]}&lt;/bold&gt; pour une durée de &lt;bold&gt;{[VAR_DURATION]}&lt;/bold&gt;.</t>
  </si>
  <si>
    <t>UPDATE_STAFFARRIVAL_PART1_3</t>
  </si>
  <si>
    <t>L’arrivée de &lt;underline&gt;&lt;bold&gt;&lt;hyperlink=staff&gt;{[VAR_STAFF_FTNAME]}&lt;/hyperlink&gt;&lt;/bold&gt;&lt;/underline&gt; comme &lt;bold&gt;{[VAR_ROLE]}&lt;/bold&gt; pour &lt;bold&gt;{[VAR_DURATION]}&lt;/bold&gt; est confirmée.</t>
  </si>
  <si>
    <t>UPDATE_STAFFARRIVAL_PART2</t>
  </si>
  <si>
    <t>You can now assign them tasks you want them to do (if applicable).</t>
  </si>
  <si>
    <t>Sie können ihm/ihr nun Aufgaben zuweisen, die er/sie erledigen soll (falls zutreffend).</t>
  </si>
  <si>
    <t>Ahora le puedes asignar las tareas que quieras que haga (de ser el caso).</t>
  </si>
  <si>
    <t>Puoi assegnare degli incarichi se vuoi che li svolga (se possibile).</t>
  </si>
  <si>
    <t>你现在可以向其分配相应的任务（如适用）。</t>
  </si>
  <si>
    <t>Теперь вы можете назначить им задачи, которые вы хотите, чтобы они выполняли (если применимо).</t>
  </si>
  <si>
    <t>Agora você pode atribuir tarefas que deseja que eles realizem (se aplicável).</t>
  </si>
  <si>
    <t>UPDATE_STAFFARRIVAL_PART2_1</t>
  </si>
  <si>
    <t>Vous pouvez maintenant l'affecter aux tâches que vous souhaitez lui confier (le cas échéant).</t>
  </si>
  <si>
    <t>UPDATE_STAFFARRIVAL_PART2_2</t>
  </si>
  <si>
    <t>Vous pouvez dès à présent définir ses missions au sein de l’académie.</t>
  </si>
  <si>
    <t>UPDATE_STAFFARRIVAL_PART2_3</t>
  </si>
  <si>
    <t>N’hésitez pas à lui attribuer les tâches que vous jugez appropriées.</t>
  </si>
  <si>
    <t>UPDATE_INFRACONSTRUCTIONSTART_PART0</t>
  </si>
  <si>
    <t>Construction of {[VAR_INFRA_NAME]} has Started</t>
  </si>
  <si>
    <t>Bau von {[VAR_INFRA_NAME]} hat begonnen</t>
  </si>
  <si>
    <t>Ha comenzado la construcción del {[VAR_INFRA_NAME]}</t>
  </si>
  <si>
    <t>È iniziata la costruzione di {[VAR_INFRA_NAME]}</t>
  </si>
  <si>
    <t>{[VAR_INFRA_NAME]}的建设已启动</t>
  </si>
  <si>
    <t>Строительство {[VAR_INFRA_NAME]} началось</t>
  </si>
  <si>
    <t>A construção de {[VAR_INFRA_NAME]} começou</t>
  </si>
  <si>
    <t>UPDATE_INFRACONSTRUCTIONSTART_PART0_1</t>
  </si>
  <si>
    <t>Construction du {[VAR_INFRA_NAME]} lancée</t>
  </si>
  <si>
    <t>UPDATE_INFRACONSTRUCTIONSTART_PART0_2</t>
  </si>
  <si>
    <t>Lancement de la construction du {[VAR_INFRA_NAME]}</t>
  </si>
  <si>
    <t>UPDATE_INFRACONSTRUCTIONSTART_PART0_3</t>
  </si>
  <si>
    <t>Les travaux du {[VAR_INFRA_NAME]} ont débutés</t>
  </si>
  <si>
    <t>UPDATE_INFRACONSTRUCTIONSTART_PART1</t>
  </si>
  <si>
    <t>As you requested, I ordered the construction of &lt;bold&gt;{[VAR_INFRA_NAME]}&lt;/bold&gt; to start today.</t>
  </si>
  <si>
    <t>Wie von Ihnen gewünscht, haben wie heute mit dem Bau von &lt;bold&gt;{[VAR_INFRA_NAME]}&lt;/bold&gt; begonnen.</t>
  </si>
  <si>
    <t>Tal como solicitaste, he ordenado que la construcción del &lt;bold&gt;{[VAR_INFRA_NAME]}&lt;/bold&gt; comience hoy.</t>
  </si>
  <si>
    <t>Come da tua richiesta, ho chiesto di iniziare oggi i lavori di costruzione di &lt;bold&gt;{[VAR_INFRA_NAME]}&lt;/bold&gt;.</t>
  </si>
  <si>
    <t>按照你的指示，我已下令今天就启动&lt;bold&gt;{[VAR_INFRA_NAME]}&lt;/bold&gt;的建设工程。</t>
  </si>
  <si>
    <t>По вашему запросу я распорядился начать строительство &lt;bold&gt;{[VAR_INFRA_NAME]}&lt;/bold&gt; сегодня.</t>
  </si>
  <si>
    <t>Conforme solicitado, ordenei o início da construção de &lt;bold&gt;{[VAR_INFRA_NAME]}&lt;/bold&gt; hoje.</t>
  </si>
  <si>
    <t>UPDATE_INFRACONSTRUCTIONSTART_PART1_1</t>
  </si>
  <si>
    <t>Comme vous l'avez demandé, j'ai ordonné de commencer aujourd'hui les travaux de construction de &lt;bold&gt;{[VAR_INFRA_NAME]}&lt;/bold&gt;.</t>
  </si>
  <si>
    <t>UPDATE_INFRACONSTRUCTIONSTART_PART1_2</t>
  </si>
  <si>
    <t>Conformément à votre demande, la construction de &lt;bold&gt;{[VAR_INFRA_NAME]}&lt;/bold&gt; débute aujourd’hui.</t>
  </si>
  <si>
    <t>UPDATE_INFRACONSTRUCTIONSTART_PART1_3</t>
  </si>
  <si>
    <t>Selon vos instructions, les travaux de &lt;bold&gt;{[VAR_INFRA_NAME]}&lt;/bold&gt; démarrent dès aujourd’hui.</t>
  </si>
  <si>
    <t>UPDATE_INFRACONSTRUCTIONSTART_PART2</t>
  </si>
  <si>
    <t>The &lt;bold&gt;{[VAR_INFRA_NAME]}&lt;/bold&gt; should be ready for use in &lt;bold&gt;{[VAR_DURATION]}&lt;/bold&gt; days.</t>
  </si>
  <si>
    <t>&lt;bold&gt;{[VAR_INFRA_NAME]}&lt;/bold&gt; devrait être prêt à être utilisé dans &lt;bold&gt;{[VAR_DURATION]}&lt;/bold&gt; jours.</t>
  </si>
  <si>
    <t>&lt;bold&gt;{[VAR_INFRA_NAME]}&lt;/bold&gt; sollte in &lt;bold&gt;{[VAR_DURATION]}&lt;/bold&gt; Tagen fertig sein.</t>
  </si>
  <si>
    <t>El &lt;bold&gt;{[VAR_INFRA_NAME]}&lt;/bold&gt; debería estar listo dentro de &lt;bold&gt;{[VAR_DURATION]}&lt;/bold&gt; días.</t>
  </si>
  <si>
    <t>&lt;bold&gt;{[VAR_INFRA_NAME]}&lt;/bold&gt; dovrà essere pronto per l'uso entro &lt;bold&gt;{[VAR_DURATION]}&lt;/bold&gt; giorni.</t>
  </si>
  <si>
    <t>预计&lt;bold&gt;{[VAR_INFRA_NAME]}&lt;/bold&gt;将在&lt;bold&gt;{[VAR_DURATION]}&lt;/bold&gt;天后投入使用。</t>
  </si>
  <si>
    <t>&lt;bold&gt;{[VAR_INFRA_NAME]}&lt;/bold&gt; должны быть готовы к использованию через &lt;bold&gt;{[VAR_DURATION]}&lt;/bold&gt; дней.</t>
  </si>
  <si>
    <t>A &lt;bold&gt;{[VAR_INFRA_NAME]}&lt;/bold&gt; deve estar pronta para uso em &lt;bold&gt;{[VAR_DURATION]}&lt;/bold&gt; dias.</t>
  </si>
  <si>
    <t>UPDATE_INFRAUPGRADESTART_PART0</t>
  </si>
  <si>
    <t>Construction to upgrade {[VAR_INFRA_NAME]} to level {[VAR_INFRA_LVL]} has started.</t>
  </si>
  <si>
    <t>Bau zur Verbesserung von {[VAR_INFRA_NAME]} auf Stufe {[VAR_INFRA_LVL]} hat begonnen.</t>
  </si>
  <si>
    <t>Ha comenzado la construcción para actualizar el {[VAR_INFRA_NAME]} al nivel {[VAR_INFRA_LVL]}.</t>
  </si>
  <si>
    <t>Sono iniziati i lavori di miglioria di {[VAR_INFRA_NAME]} per il livello {[VAR_INFRA_LVL]}.</t>
  </si>
  <si>
    <t>{[VAR_INFRA_NAME]} 升级至等级{[VAR_INFRA_LVL]}的施工项目已启动</t>
  </si>
  <si>
    <t>Строительство для улучшения {[VAR_INFRA_NAME]} до уровня {[VAR_INFRA_LVL]} началось.</t>
  </si>
  <si>
    <t>A construção para atualizar {[VAR_INFRA_NAME]} para o nível {[VAR_INFRA_LVL]} começou.</t>
  </si>
  <si>
    <t>UPDATE_INFRAUPGRADESTART_PART0_1</t>
  </si>
  <si>
    <t>Travaux d'amélioration du {[VAR_INFRA_NAME]} au niveau {[VAR_INFRA_LVL]} lancés</t>
  </si>
  <si>
    <t>UPDATE_INFRAUPGRADESTART_PART0_2</t>
  </si>
  <si>
    <t>Amélioration du {[VAR_INFRA_NAME]} vers le niveau {[VAR_INFRA_LVL]} démarrés</t>
  </si>
  <si>
    <t>UPDATE_INFRAUPGRADESTART_PART0_3</t>
  </si>
  <si>
    <t>Mise à niveau du {[VAR_INFRA_NAME]} vers le niveau {[VAR_INFRA_LVL]} lancée</t>
  </si>
  <si>
    <t>UPDATE_INFRAUPGRADESTART_PART1</t>
  </si>
  <si>
    <t>As you requested, I ordered the construction to upgrade &lt;bold&gt;{[VAR_INFRA_NAME]}&lt;/bold&gt; to level &lt;bold&gt;{[VAR_INFRA_LVL]}&lt;/bold&gt; to start today.</t>
  </si>
  <si>
    <t>Wie von Ihnen gewünscht, haben wir heute mit dem Bau begonnen, um &lt;bold&gt;{[VAR_INFRA_NAME]}&lt;/bold&gt; auf Stufe&lt;bold&gt;{[VAR_INFRA_LVL]}&lt;/bold&gt; zu verbessern.</t>
  </si>
  <si>
    <t>Tal como solicitaste, he ordenado que la actualización del &lt;bold&gt;{[VAR_INFRA_NAME]}&lt;/bold&gt; al nivel &lt;bold&gt;{[VAR_INFRA_LVL]}&lt;/bold&gt; comience hoy.</t>
  </si>
  <si>
    <t>Come da richiesta, ho chiesto di iniziare oggi i lavori di costruzione per far passare &lt;bold&gt;{[VAR_INFRA_NAME]}&lt;/bold&gt; al livello &lt;bold&gt;{[VAR_INFRA_LVL]}&lt;/bold&gt;.</t>
  </si>
  <si>
    <t>根据你的要求，我已安排在今天启动&lt;bold&gt;{[VAR_INFRA_NAME]}&lt;/bold&gt;的升级工程，目标等级为&lt;bold&gt;{[VAR_INFRA_LVL]}&lt;/bold&gt;。</t>
  </si>
  <si>
    <t>По вашему запросу я распорядился начать строительство для улучшения &lt;bold&gt;{[VAR_INFRA_NAME]}&lt;/bold&gt; до уровня &lt;bold&gt;{[VAR_INFRA_LVL]}&lt;/bold&gt; сегодня.</t>
  </si>
  <si>
    <t>Conforme solicitado, ordenei o início da construção para atualizar &lt;bold&gt;{[VAR_INFRA_NAME]}&lt;/bold&gt; para o nível &lt;bold&gt;{[VAR_INFRA_LVL]}&lt;/bold&gt; hoje.</t>
  </si>
  <si>
    <t>UPDATE_INFRAUPGRADESTART_PART1_1</t>
  </si>
  <si>
    <t>Comme vous l'avez demandé, j'ai ordonné de commencer aujourd'hui les travaux de construction pour passer &lt;bold&gt;{[VAR_INFRA_NAME]}&lt;/bold&gt; au niveau &lt;bold&gt;{[VAR_INFRA_LVL]}&lt;/bold&gt;.</t>
  </si>
  <si>
    <t>UPDATE_INFRAUPGRADESTART_PART1_2</t>
  </si>
  <si>
    <t>Suite à votre demande, les travaux pour mettre &lt;bold&gt;{[VAR_INFRA_NAME]}&lt;/bold&gt; au niveau &lt;bold&gt;{[VAR_INFRA_LVL]}&lt;/bold&gt; ont officiellement commencé aujourd’hui.</t>
  </si>
  <si>
    <t>UPDATE_INFRAUPGRADESTART_PART1_3</t>
  </si>
  <si>
    <t>Conformément à votre demande, la mise à niveau de &lt;bold&gt;{[VAR_INFRA_NAME]}&lt;/bold&gt; vers le niveau &lt;bold&gt;{[VAR_INFRA_LVL]}&lt;/bold&gt; commence aujourd’hui.</t>
  </si>
  <si>
    <t>UPDATE_INFRAUPGRADESTART_PART2</t>
  </si>
  <si>
    <t>The upgrade should be over in &lt;bold&gt;{[VAR_DURATION]}&lt;/bold&gt; days.</t>
  </si>
  <si>
    <t>L'amélioration devrait être terminée dans &lt;bold&gt;{[VAR_DURATION]}&lt;/bold&gt; jours.</t>
  </si>
  <si>
    <t>Der Ausbau sollte in &lt;bold&gt;{[VAR_DURATION]}&lt;/bold&gt; Tagen abgeschlossen sein.</t>
  </si>
  <si>
    <t>La actualización debería estar lista dentro de &lt;bold&gt;{[VAR_DURATION]}&lt;/bold&gt; días.</t>
  </si>
  <si>
    <t>I lavori di miglioria dovrebbero concludersi entro &lt;bold&gt;{[VAR_DURATION]}&lt;/bold&gt; giorni.</t>
  </si>
  <si>
    <t>升级预计将在&lt;bold&gt;{[VAR_DURATION]}&lt;/bold&gt;天后完成。</t>
  </si>
  <si>
    <t>Улучшение должно быть завершено через &lt;bold&gt;{[VAR_DURATION]}&lt;/bold&gt; дней.</t>
  </si>
  <si>
    <t>A atualização deve terminar em &lt;bold&gt;{[VAR_DURATION]}&lt;/bold&gt; dias.</t>
  </si>
  <si>
    <t>UPDATE_INFRACONSTRUCTIONEND_PART0</t>
  </si>
  <si>
    <t>The construction of {[VAR_INFRA_NAME]} is complete.</t>
  </si>
  <si>
    <t>Der Bau von {[VAR_INFRA_NAME]} ist abgeschlossen.</t>
  </si>
  <si>
    <t>La construcción del {[VAR_INFRA_NAME]} ha terminado.</t>
  </si>
  <si>
    <t>La costruzione di {[VAR_INFRA_NAME]} è stata completata</t>
  </si>
  <si>
    <t>{[VAR_INFRA_NAME]}的建设已完成。</t>
  </si>
  <si>
    <t>Строительство {[VAR_INFRA_NAME]} завершено.</t>
  </si>
  <si>
    <t>A construção de {[VAR_INFRA_NAME]} está completa.</t>
  </si>
  <si>
    <t>UPDATE_INFRACONSTRUCTIONEND_PART0_1</t>
  </si>
  <si>
    <t>La construction du {[VAR_INFRA_NAME]} est achevée</t>
  </si>
  <si>
    <t>UPDATE_INFRACONSTRUCTIONEND_PART0_2</t>
  </si>
  <si>
    <t>Le chantier du {[VAR_INFRA_NAME]} est terminé</t>
  </si>
  <si>
    <t>UPDATE_INFRACONSTRUCTIONEND_PART0_3</t>
  </si>
  <si>
    <t>{[VAR_INFRA_NAME]} est désormais construit !</t>
  </si>
  <si>
    <t>UPDATE_INFRACONSTRUCTIONEND_PART1</t>
  </si>
  <si>
    <t>I have the pleasure to announce that the construction of &lt;bold&gt;{[VAR_INFRA_NAME]}&lt;/bold&gt; is now complete.</t>
  </si>
  <si>
    <t>J'ai le plaisir de vous annoncer que les travaux de construction de &lt;bold&gt;{[VAR_INFRA_NAME]}&lt;/bold&gt; sont maintenant terminés.</t>
  </si>
  <si>
    <t>Ich freue mich, Ihnen mitteilen zu können, dass der Bau von &lt;bold&gt;{[VAR_INFRA_NAME]}&lt;/bold&gt; nun abgeschlossen ist.</t>
  </si>
  <si>
    <t>Me complace anunciar que la construcción del &lt;bold&gt;{[VAR_INFRA_NAME]}&lt;/bold&gt; ha finalizado.</t>
  </si>
  <si>
    <t>Ho il piacere di comunicare che i lavori di costruzione di &lt;bold&gt;{[VAR_INFRA_NAME]}&lt;/bold&gt; sono stati completati.</t>
  </si>
  <si>
    <t>我很高兴宣布，&lt;bold&gt;{[VAR_INFRA_NAME]}&lt;/bold&gt;的建设现已竣工。</t>
  </si>
  <si>
    <t>Имею удовольствие сообщить, что строительство &lt;bold&gt;{[VAR_INFRA_NAME]}&lt;/bold&gt; завершено.</t>
  </si>
  <si>
    <t>Tenho o prazer de anunciar que a construção de &lt;bold&gt;{[VAR_INFRA_NAME]}&lt;/bold&gt; foi concluída.</t>
  </si>
  <si>
    <t>UPDATE_INFRACONSTRUCTIONEND_PART2</t>
  </si>
  <si>
    <t>You now have access to the benefits related to this infrastructure. 
 You can find them on the infrastructure screen.</t>
  </si>
  <si>
    <t>Vous avez maintenant accès aux avantages liés à cette infrastructure. 
Vous pouvez les retrouver sur l'écran de l'infrastructure.</t>
  </si>
  <si>
    <t>Sie haben nun Zugriff auf die Vorteile, die mit dieser Infrastruktur verbunden sind. 
Sie finden sie auf dem Bildschirm „Infrastruktur“.</t>
  </si>
  <si>
    <t>Ahora puedes disfrutar de todas las ventajas que aporta esta infraestructura. 
Las verás en la pantalla de la infraestructura.</t>
  </si>
  <si>
    <t>Adesso hai accesso ai vantaggi che offre l'infrastruttura. 
Li trovi nella schermata Infrastutture.</t>
  </si>
  <si>
    <t>你现在可以享受与此基础设施相关的各项收益。
 你可以在“基础设施”界面中查看详细内容。</t>
  </si>
  <si>
    <t>Теперь у вас есть доступ к преимуществам, связанным с этой инфраструктурой.
  Вы можете найти их на экране инфраструктуры.</t>
  </si>
  <si>
    <t>Agora você tem acesso aos benefícios relacionados a esta infraestrutura. 
  Você pode encontrá-los na tela de infraestrutura.</t>
  </si>
  <si>
    <t>UPDATE_INFRAUPGRADEEND_PART0</t>
  </si>
  <si>
    <t>The upgrade of {[VAR_INFRA_NAME]} is complete.</t>
  </si>
  <si>
    <t>Der Ausbau vom {[VAR_INFRA_NAME]} ist abgeschlossen.</t>
  </si>
  <si>
    <t>La actualización del {[VAR_INFRA_NAME]} ha terminado.</t>
  </si>
  <si>
    <t>I lavori di miglioria di {[VAR_INFRA_NAME]} sono stati completati</t>
  </si>
  <si>
    <t>{[VAR_INFRA_NAME]}的升级已完成。</t>
  </si>
  <si>
    <t>Модернизация {[VAR_INFRA_NAME]} завершена.</t>
  </si>
  <si>
    <t>A atualização de {[VAR_INFRA_NAME]} foi concluída.</t>
  </si>
  <si>
    <t>UPDATE_INFRAUPGRADEEND_PART0_1</t>
  </si>
  <si>
    <t>L'amélioration du {[VAR_INFRA_NAME]} est achevée</t>
  </si>
  <si>
    <t>UPDATE_INFRAUPGRADEEND_PART0_2</t>
  </si>
  <si>
    <t>Les travaux de mise à niveau du {[VAR_INFRA_NAME]} sont terminés</t>
  </si>
  <si>
    <t>UPDATE_INFRAUPGRADEEND_PART1</t>
  </si>
  <si>
    <t>I have the pleasure to announce that the upgrade of &lt;bold&gt;{[VAR_INFRA_NAME]}&lt;/bold&gt; is now complete.
 &lt;bold&gt;{[VAR_INFRA_NAME]}&lt;/bold&gt; is now at level &lt;bold&gt;{[VAR_INFRA_LVL]}&lt;/bold&gt;.</t>
  </si>
  <si>
    <t>J'ai le plaisir de vous annoncer que les travaux d'amélioration pour &lt;bold&gt;{[VAR_INFRA_NAME]}&lt;/bold&gt; sont maintenant terminés.
&lt;bold&gt;{[VAR_INFRA_NAME]}&lt;/bold&gt; est maintenant au niveau &lt;bold&gt;{[VAR_INFRA_LVL]}&lt;/bold&gt;.</t>
  </si>
  <si>
    <t>Ich freue mich, Ihnen mitteilen zu können, dass der Ausbau vom &lt;bold&gt;{[VAR_INFRA_NAME]}&lt;/bold&gt; nun abgeschlossen ist.
&lt;bold&gt;{[VAR_INFRA_NAME]}&lt;/bold&gt; ist jetzt auf der Stufe &lt;bold&gt;{[VAR_INFRA_LVL]}&lt;/bold&gt;.</t>
  </si>
  <si>
    <t>Me complace anunciar que la actualización del &lt;bold&gt;{[VAR_INFRA_NAME]}&lt;/bold&gt; ha finalizado.
 El &lt;bold&gt;{[VAR_INFRA_NAME]}&lt;/bold&gt; está ahora al nivel &lt;bold&gt;{[VAR_INFRA_LVL]}&lt;/bold&gt;.</t>
  </si>
  <si>
    <t>Ho il piacere di comunicare che i lavori di miglioria di &lt;bold&gt;{[VAR_INFRA_NAME]}&lt;/bold&gt; si sono conclusi.
&lt;bold&gt;{[VAR_INFRA_NAME]}&lt;/bold&gt; adesso è al livello &lt;bold&gt;{[VAR_INFRA_LVL]}&lt;/bold&gt;.</t>
  </si>
  <si>
    <t>我很高兴宣布，&lt;bold&gt;{[VAR_INFRA_NAME]}&lt;/bold&gt;的升级现已完成。
  &lt;bold&gt;{[VAR_INFRA_NAME]}&lt;/bold&gt;现已提升至&lt;bold&gt;{[VAR_INFRA_LVL]}&lt;/bold&gt;级。</t>
  </si>
  <si>
    <t>Имею удовольствие сообщить, что модернизация &lt;bold&gt;{[VAR_INFRA_NAME]}&lt;/bold&gt; завершена.
  &lt;bold&gt;{[VAR_INFRA_NAME]}&lt;/bold&gt; теперь находится на уровне &lt;bold&gt;{[VAR_INFRA_LVL]}&lt;/bold&gt;.</t>
  </si>
  <si>
    <t>Tenho o prazer de anunciar que a atualização de &lt;bold&gt;{[VAR_INFRA_NAME]}&lt;/bold&gt; foi concluída.
  &lt;bold&gt;{[VAR_INFRA_NAME]}&lt;/bold&gt; está agora no nível &lt;bold&gt;{[VAR_INFRA_LVL]}&lt;/bold&gt;.</t>
  </si>
  <si>
    <t>UPDATE_INFRAUPGRADEEND_PART2</t>
  </si>
  <si>
    <t>You can find the benefits related to this new level on the infrastructure screen.</t>
  </si>
  <si>
    <t>Vous pouvez retrouver les avantages liés à ce nouveau niveau sur l'écran de l'infrastructure.</t>
  </si>
  <si>
    <t>Die Vorteile dieser neuen Stufe können Sie auf dem Bildschirm „Infrastruktur“ finden.</t>
  </si>
  <si>
    <t>Puedes ver las ventajas que aporta este nuevo nivel en la pantalla de la infraestructura.</t>
  </si>
  <si>
    <t>Trovi i vantaggi che offre il nuovo livello nella schermata delle infrastrutture.</t>
  </si>
  <si>
    <t>你可以在“基础设施”界面中查看此新等级带来的收益。</t>
  </si>
  <si>
    <t>Преимущества, связанные с этим новым уровнем, вы можете найти на экране инфраструктуры.</t>
  </si>
  <si>
    <t>Você pode encontrar os benefícios relacionados a este novo nível na tela de infraestrutura.</t>
  </si>
  <si>
    <t>UDPATE_MONTHLYFINANCES_PART0</t>
  </si>
  <si>
    <t>Monthly finance report ({[VAR_MONTH]})</t>
  </si>
  <si>
    <t>Bilan financier mensuel ({[VAR_MONTH]})</t>
  </si>
  <si>
    <t>Monatlicher Finanzbericht ({[VAR_MONTH]})</t>
  </si>
  <si>
    <t>Informe económico mensual ({[VAR_MONTH]})</t>
  </si>
  <si>
    <t>Relazione finanziaria mensile ({[VAR_MONTH]})</t>
  </si>
  <si>
    <t>月度财务报告({[VAR_MONTH]})</t>
  </si>
  <si>
    <t>Ежемесячный финансовый отчет ({[VAR_MONTH]})</t>
  </si>
  <si>
    <t>Relatório financeiro mensal ({[VAR_MONTH]})</t>
  </si>
  <si>
    <t>UDPATE_MONTHLYFINANCES_PART1</t>
  </si>
  <si>
    <t>The financial balance is currently &lt;bold&gt;{[VAR_FINANCIALBALANCE]}&lt;/bold&gt;.
Here is a recap of the expenses and earnings of this month:</t>
  </si>
  <si>
    <t>Das aktuelle Guthaben beträgt &lt;bold&gt;{[VAR_FINANCIALBALANCE]}&lt;/bold&gt;.
Hier ist eine Zusammenfassung der Ausgaben und Einnahmen in diesem Monat:</t>
  </si>
  <si>
    <t>El saldo actual es de &lt;bold&gt;{[VAR_FINANCIALBALANCE]}&lt;/bold&gt;.
 Aquí tienes un resumen de los gastos e ingresos de este mes:</t>
  </si>
  <si>
    <t>Il saldo finanziario attuale è di &lt;bold&gt;{[VAR_FINANCIALBALANCE]}&lt;/bold&gt;.
Ecco un riepilogo delle entrate e delle uscite di questo mese:</t>
  </si>
  <si>
    <t>当前财务结余为&lt;bold&gt;{[VAR_FINANCIALBALANCE]}&lt;/bold&gt;。
 以下是本月的收支概要：</t>
  </si>
  <si>
    <t>Финансовый баланс в настоящее время составляет &lt;bold&gt;{[VAR_FINANCIALBALANCE]}&lt;/bold&gt;.
 Вот сводка расходов и доходов за этот месяц:</t>
  </si>
  <si>
    <t>O saldo financeiro está atualmente em &lt;bold&gt;{[VAR_FINANCIALBALANCE]}&lt;/bold&gt;.
 Aqui está um resumo das despesas e ganhos deste mês:</t>
  </si>
  <si>
    <t>UDPATE_MONTHLYFINANCES_PART1_1</t>
  </si>
  <si>
    <t>Le solde financier est actuellement de &lt;bold&gt;{[VAR_FINANCIALBALANCE]}&lt;/bold&gt;.
Voici un récapitulatif des dépenses et des recettes de ce mois :</t>
  </si>
  <si>
    <t>UDPATE_MONTHLYFINANCES_PART1_2</t>
  </si>
  <si>
    <t>Le solde financier s’élève actuellement à &lt;bold&gt;{[VAR_FINANCIALBALANCE]}&lt;/bold&gt;.
Voici le récapitulatif des dépenses et recettes du mois :</t>
  </si>
  <si>
    <t>UDPATE_MONTHLYFINANCES_PART1_3</t>
  </si>
  <si>
    <t>Le solde actuel est de &lt;bold&gt;{[VAR_FINANCIALBALANCE]}&lt;/bold&gt;.
Voici le récap des dépenses et recettes de ce mois :</t>
  </si>
  <si>
    <t>UDPATE_MONTHLYFINANCES_PART1_4</t>
  </si>
  <si>
    <t>Le solde actuel de l’académie est de &lt;bold&gt;{[VAR_FINANCIALBALANCE]}&lt;/bold&gt;.
Voici le récapitulatif des flux financiers de ce mois :</t>
  </si>
  <si>
    <t>UDPATE_MONTHLYFINANCES_PART1_5</t>
  </si>
  <si>
    <t>Le solde est à ce jour de &lt;bold&gt;{[VAR_FINANCIALBALANCE]}&lt;/bold&gt;.
Voici le tableau financier mensuel :</t>
  </si>
  <si>
    <t>UDPATE_MONTHLYFINANCES_PART2</t>
  </si>
  <si>
    <t>I’d like to remind you that the board has defined the following financial objectives for this season:
 &lt;bold&gt;{[VAR_FINANCIALOBJECTIVE=0]}&lt;/bold&gt;
 &lt;bold&gt;{[VAR_FINANCIALOBJECTIVE=1]}&lt;/bold&gt;
 &lt;bold&gt;{[VAR_FINANCIALOBJECTIVE=2]}&lt;/bold&gt;</t>
  </si>
  <si>
    <t>Je vous rappelle que le conseil d'administration a défini les objectifs financiers suivants pour cette saison :
&lt;bold&gt;{[VAR_FINANCIALOBJECTIVE=0]}&lt;/bold&gt;
&lt;bold&gt;{[VAR_FINANCIALOBJECTIVE=1]}&lt;/bold&gt;
&lt;bold&gt;{[VAR_FINANCIALOBJECTIVE=2]}&lt;/bold&gt;</t>
  </si>
  <si>
    <t>Ich möchte Sie gerne daran erinnern, dass der Vorstand die folgenden finanziellen Ziele für diese Saison festgelegt hat:
&lt;bold&gt;{[VAR_FINANCIALOBJECTIVE=0]}&lt;/bold&gt;
&lt;bold&gt;{[VAR_FINANCIALOBJECTIVE=1]}&lt;/bold&gt;
&lt;bold&gt;{[VAR_FINANCIALOBJECTIVE=2]}&lt;/bold&gt;</t>
  </si>
  <si>
    <t>Me gustaría recordarte que la junta ha definido los siguientes objetivos económicos para esta temporada:
 &lt;bold&gt;{[VAR_FINANCIALOBJECTIVE=0]}&lt;/bold&gt;
 &lt;bold&gt;{[VAR_FINANCIALOBJECTIVE=1]}&lt;/bold&gt;
 &lt;bold&gt;{[VAR_FINANCIALOBJECTIVE=2]}&lt;/bold&gt;</t>
  </si>
  <si>
    <t>Ti ricordo che il consiglio ha stabilito i seguenti obiettivi finanziari per questa stagione:
&lt;bold&gt;{[VAR_FINANCIALOBJECTIVE=0]}&lt;/bold&gt;
&lt;bold&gt;{[VAR_FINANCIALOBJECTIVE=1]}&lt;/bold&gt;
&lt;bold&gt;{[VAR_FINANCIALOBJECTIVE=2]}&lt;/bold&gt;</t>
  </si>
  <si>
    <t>我想提醒您，董事会已为本赛季制定了以下财务目标：
  &lt;bold&gt;{[VAR_FINANCIALOBJECTIVE=0]}&lt;/bold&gt;
  &lt;bold&gt;{[VAR_FINANCIALOBJECTIVE=1]}&lt;/bold&gt;
  &lt;bold&gt;{[VAR_FINANCIALOBJECTIVE=2]}&lt;/bold&gt;</t>
  </si>
  <si>
    <t>Хочу напомнить, что правление определило следующие финансовые цели на этот сезон:
  &lt;bold&gt;{[VAR_FINANCIALOBJECTIVE=0]}&lt;/bold&gt;
  &lt;bold&gt;{[VAR_FINANCIALOBJECTIVE=1]}&lt;/bold&gt;
  &lt;bold&gt;{[VAR_FINANCIALOBJECTIVE=2]}&lt;/bold&gt;</t>
  </si>
  <si>
    <t>Gostaria de lembrar que o conselho definiu os seguintes objetivos financeiros para esta temporada:
  &lt;bold&gt;{[VAR_FINANCIALOBJECTIVE=0]}&lt;/bold&gt;
  &lt;bold&gt;{[VAR_FINANCIALOBJECTIVE=1]}&lt;/bold&gt;
  &lt;bold&gt;{[VAR_FINANCIALOBJECTIVE=2]}&lt;/bold&gt;</t>
  </si>
  <si>
    <t>UDPATE_ANNUALFINANCES_PART0</t>
  </si>
  <si>
    <t>Annual finance report</t>
  </si>
  <si>
    <t>Bilan financier annuel</t>
  </si>
  <si>
    <t>Jahresfinanzbericht</t>
  </si>
  <si>
    <t>Informe económico anual</t>
  </si>
  <si>
    <t>Relazione finanziaria annuale</t>
  </si>
  <si>
    <t>年度财务报告</t>
  </si>
  <si>
    <t>Годовой финансовый отчет</t>
  </si>
  <si>
    <t>Relatório financeiro anual</t>
  </si>
  <si>
    <t>UDPATE_ANNUALFINANCES_PART1</t>
  </si>
  <si>
    <t>The financial balance is currently &lt;bold&gt;{[VAR_FINANCIALBALANCE]}&lt;/bold&gt;.
Here is a recap of the expenses and earnings of this year:</t>
  </si>
  <si>
    <t>El saldo actual es de &lt;bold&gt;{[VAR_FINANCIALBALANCE]}&lt;/bold&gt;.
 Aquí tienes un resumen de los gastos e ingresos de este año:</t>
  </si>
  <si>
    <t>Il saldo finanziario attuale è di &lt;bold&gt;{[VAR_FINANCIALBALANCE]}&lt;/bold&gt;.
Ecco un riepilogo delle entrate e delle uscite di quest'anno:</t>
  </si>
  <si>
    <t>当前财务结余为&lt;bold&gt;{[VAR_FINANCIALBALANCE]}&lt;/bold&gt;。以下是本年度的收支概要：</t>
  </si>
  <si>
    <t>Финансовый баланс в настоящее время составляет &lt;bold&gt;{[VAR_FINANCIALBALANCE]}&lt;/bold&gt;.
 Вот сводка расходов и доходов за этот год:</t>
  </si>
  <si>
    <t>O saldo financeiro está atualmente em &lt;bold&gt;{[VAR_FINANCIALBALANCE]}&lt;/bold&gt;.
 Aqui está um resumo das despesas e ganhos deste ano:</t>
  </si>
  <si>
    <t>UDPATE_ANNUALFINANCES_PART1_1</t>
  </si>
  <si>
    <t>Le solde financier est actuellement &lt;bold&gt;{[VAR_FINANCIALBALANCE]}&lt;/bold&gt;.
Voici un récapitulatif des dépenses et des recettes de cette année :</t>
  </si>
  <si>
    <t>UDPATE_ANNUALFINANCES_PART1_2</t>
  </si>
  <si>
    <t>Le solde financier s’élève à &lt;bold&gt;{[VAR_FINANCIALBALANCE]}&lt;/bold&gt;.
Ci-dessou, le résumé des dépenses et recettes de l’année :</t>
  </si>
  <si>
    <t>UDPATE_ANNUALFINANCES_PART1_3</t>
  </si>
  <si>
    <t>Le solde financier de l’académie s’établit à &lt;bold&gt;{[VAR_FINANCIALBALANCE]}&lt;/bold&gt;.
Vous trouverez ci-dessous le bilan annuel des dépenses et des recettes :</t>
  </si>
  <si>
    <t>UDPATE_ANNUALFINANCES_PART1_4</t>
  </si>
  <si>
    <t>Solde financier : &lt;bold&gt;{[VAR_FINANCIALBALANCE]}&lt;/bold&gt;.
Récapitulatif des dépenses et recettes de l’année :</t>
  </si>
  <si>
    <t>UPDATE_BOARDCONTRIBUTION_PART0</t>
  </si>
  <si>
    <t>Board Contribution for Next Season</t>
  </si>
  <si>
    <t>Apports du conseil d'administration pour la saison à venir</t>
  </si>
  <si>
    <t>Finanzspritze des Vorstands für die nächste Saison</t>
  </si>
  <si>
    <t>Contribución de la junta para la próxima temporada</t>
  </si>
  <si>
    <t>Contributo del consiglio per la prossima stagione</t>
  </si>
  <si>
    <t>董事会对下赛季的拨款</t>
  </si>
  <si>
    <t>Вклад правления на следующий сезон</t>
  </si>
  <si>
    <t>Contribuição do Conselho para a Próxima Temporada</t>
  </si>
  <si>
    <t>UPDATE_BOARDCONTRIBUTION_PART1</t>
  </si>
  <si>
    <t>I hope you share our enthusiasm for the season to come.</t>
  </si>
  <si>
    <t>Ich hoffe, Sie teilen unsere Vorfreude die kommende Saison.</t>
  </si>
  <si>
    <t>Espero que compartas nuestro entusiasmo ante la próxima temporada.</t>
  </si>
  <si>
    <t>Spero che tu condivida il nostro entusiasmo per la prossima stagione.</t>
  </si>
  <si>
    <t>我们对即将到来的赛季充满期待，希望你也一样。</t>
  </si>
  <si>
    <t>Надеюсь, вы разделяете наш энтузиазм по поводу предстоящего сезона.</t>
  </si>
  <si>
    <t>Espero que você compartilhe nosso entusiasmo pela temporada que se aproxima.</t>
  </si>
  <si>
    <t>UPDATE_BOARDCONTRIBUTION_PART1_1</t>
  </si>
  <si>
    <t>J'espère que vous partagez notre enthousiasme pour la saison à venir.</t>
  </si>
  <si>
    <t>UPDATE_BOARDCONTRIBUTION_PART1_2</t>
  </si>
  <si>
    <t>J’espère que vous ressentez, vous aussi, cette énergie et cet enthousiasme pour l’année à venir.</t>
  </si>
  <si>
    <t>UPDATE_BOARDCONTRIBUTION_PART1_3</t>
  </si>
  <si>
    <t>Nous espérons que vous vibrez autant que nous pour la saison qui arrive !</t>
  </si>
  <si>
    <t>UPDATE_BOARDCONTRIBUTION_PART2</t>
  </si>
  <si>
    <t>To help you to reach the objectives we’ve assigned to you, we’ve decided to inject &lt;bold&gt;{[VAR_AMOUNT]}&lt;/bold&gt; into the academy account.</t>
  </si>
  <si>
    <t>Pour vous aider à atteindre les objectifs que nous vous avons fixés, nous avons décidé d'injecter dans le compte de l'académie &lt;bold&gt;{[VAR_AMOUNT]}&lt;/bold&gt;.</t>
  </si>
  <si>
    <t>Um Ihnen zu helfen, die Ziele zu erreichen, die wir Ihnen zugewiesen haben, haben wir beschlossen, &lt;bold&gt;{[VAR_AMOUNT]}&lt;/bold&gt; auf das Akademiekonto einzuzahlen.</t>
  </si>
  <si>
    <t>Para ayudarte a alcanzar los objetivos que te hemos asignado, hemos decidido inyectar &lt;bold&gt;{[VAR_AMOUNT]}&lt;/bold&gt; en la cuenta de la escuela.</t>
  </si>
  <si>
    <t>Per aiutarti a raggiungere gli obiettivi assegnati, abbiamo deciso di versare &lt;bold&gt;{[VAR_AMOUNT]}&lt;/bold&gt; sul conto dell'accademia.</t>
  </si>
  <si>
    <t>为了帮助你达成我们分配的目标，我们决定向学院账户注入 &lt;bold&gt;{[VAR_AMOUNT]}&lt;/bold&gt;的资金。</t>
  </si>
  <si>
    <t>Чтобы помочь вам достичь поставленных целей, мы решили вложить &lt;bold&gt;{[VAR_AMOUNT]}&lt;/bold&gt; на счет академии.</t>
  </si>
  <si>
    <t>Para ajudá-lo a alcançar os objetivos que definimos para você, decidimos injetar &lt;bold&gt;{[VAR_AMOUNT]}&lt;/bold&gt; na conta da academia.</t>
  </si>
  <si>
    <t>UPDATE_BOARDCONTRIBUTION_PART3</t>
  </si>
  <si>
    <t>We are relying on you to respect your commitments. The more you succeed, the more the board will be willing to inject more money next year.</t>
  </si>
  <si>
    <t>Wir verlassen uns darauf, dass Sie Ihren Verpflichtungen nachgehen. Je erfolgreicher Sie sind, desto eher wird der Vorstand bereit sein, nächstes Jahr mehr Geld in die Hand zu nehmen.</t>
  </si>
  <si>
    <t>Confiamos en que cumplas con tus compromisos. Cuanto más éxito tengas, más dinero estará dispuesta a inyectar la junta el año que viene.</t>
  </si>
  <si>
    <t>Contiamo su di te per rispettare gli impegni. Più successi otterrai e più il consiglio sarà disposto a stanziare altri fondi l'anno prossimo.</t>
  </si>
  <si>
    <t>我们相信你会恪守承诺——你的成绩越出色，董事会未来投入的资金也会越多。</t>
  </si>
  <si>
    <t>Мы рассчитываем на вас, чтобы вы выполнили свои обязательства. Чем больше вы добьетесь успеха, тем охотнее правление будет вкладывать больше денег в следующем году.</t>
  </si>
  <si>
    <t>Contamos com você para respeitar seus compromissos. Quanto mais você tiver sucesso, mais o conselho estará disposto a injetar mais dinheiro no próximo ano.</t>
  </si>
  <si>
    <t>UPDATE_BOARDCONTRIBUTION_PART3_1</t>
  </si>
  <si>
    <t>Nous comptons sur vous pour respecter vos engagements. Plus vous obtiendrez de bons résultats, plus le conseil d'administration sera disposé à injecter plus d'argent l'année prochaine.</t>
  </si>
  <si>
    <t>UPDATE_BOARDCONTRIBUTION_PART3_2</t>
  </si>
  <si>
    <t>Nous attendons de vous que vos engagements soient respectés. De bonnes performances encourageront le conseil d’administration à augmenter le budget l’année prochaine.</t>
  </si>
  <si>
    <t>UPDATE_BOARDCONTRIBUTION_PART3_3</t>
  </si>
  <si>
    <t>Votre respect des engagements est crucial. De bons résultats pourraient conduire le conseil d’administration à allouer un budget supérieur.</t>
  </si>
  <si>
    <t>MEDIA_ASK_ITW_PART0</t>
  </si>
  <si>
    <t>Interview request</t>
  </si>
  <si>
    <t>Demande d'interview</t>
  </si>
  <si>
    <t>Interviewanfrage</t>
  </si>
  <si>
    <t>Solicitud de entrevista</t>
  </si>
  <si>
    <t>Richiesta di intervista</t>
  </si>
  <si>
    <t>采访请求</t>
  </si>
  <si>
    <t>Запрос на интервью</t>
  </si>
  <si>
    <t>Pedido de entrevista</t>
  </si>
  <si>
    <t>MEDIA_ASK_ITW_PART1</t>
  </si>
  <si>
    <t>I would enjoy interviewing you for {[VAR_MEDIA_NAME]}, would you agree to answer a few questions?</t>
  </si>
  <si>
    <t>Ich würde Sie gerne für {[VAR_MEDIA_NAME]} interviewen. Würden Sie mir ein paar Fragen beantworten?</t>
  </si>
  <si>
    <t>Me encantaría entrevistarte para {[VAR_MEDIA_NAME]}, ¿estás de acuerdo en responder unas preguntas?</t>
  </si>
  <si>
    <t>Mi piacerebbe intervistarla per {[VAR_MEDIA_NAME]}, accetterebbe di rispondere a qualche domanda?</t>
  </si>
  <si>
    <t>我代表{[VAR_MEDIA_NAME]}采访您，您愿意回答几个问题吗？</t>
  </si>
  <si>
    <t>Я хотел бы взять у вас интервью для {[VAR_MEDIA_NAME]}, согласитесь ли вы ответить на несколько вопросов?</t>
  </si>
  <si>
    <t>Eu gostaria de entrevistá-lo para {[VAR_MEDIA_NAME]}, você concorda em responder a algumas perguntas?</t>
  </si>
  <si>
    <t>MEDIA_ASK_ITW_PART1_1</t>
  </si>
  <si>
    <t>J’aurais aimé vous interviewer pour {[VAR_MEDIA_NAME]}, accepteriez-vous de répondre à quelques questions ?</t>
  </si>
  <si>
    <t>MEDIA_ASK_ITW_PART1_2</t>
  </si>
  <si>
    <t>Je travaille sur un article pour {[VAR_MEDIA_NAME]}. Auriez-vous un instant pour une courte interview ?</t>
  </si>
  <si>
    <t>MEDIA_ASK_ITW_PART1_3</t>
  </si>
  <si>
    <t>J’aimerais vous interviewer pour {[VAR_MEDIA_NAME]}. Accepteriez-vous de répondre à quelques questions ?</t>
  </si>
  <si>
    <t>MEDIA_ASK_ITW_PART1_4</t>
  </si>
  <si>
    <t>Je prépare un petit sujet pour {[VAR_MEDIA_NAME]}. Vous seriez partant(e) pour une courte interview ?</t>
  </si>
  <si>
    <t>MEDIA_ASK_ITW_PART1_5</t>
  </si>
  <si>
    <t>Je prépare un article pour {[VAR_MEDIA_NAME]}. Vous seriez ok pour quelques questions ?</t>
  </si>
  <si>
    <t>MEDIA_BOARD_WARNING_PART0</t>
  </si>
  <si>
    <t>Notice from the Board of Directors</t>
  </si>
  <si>
    <t>Avertissement du conseil d'administration</t>
  </si>
  <si>
    <t>Mitteilung vom Vorstand</t>
  </si>
  <si>
    <t>Comunicado de la junta directiva</t>
  </si>
  <si>
    <t>Avviso dal consiglio di amministrazione</t>
  </si>
  <si>
    <t>董事会通知</t>
  </si>
  <si>
    <t>Уведомление от Совета директоров</t>
  </si>
  <si>
    <t>Aviso do Conselho de Administração</t>
  </si>
  <si>
    <t>MEDIA_BOARD_WARNING_PART1</t>
  </si>
  <si>
    <t>You have refused interviews several times... Be aware that the image of the academy is also affected by your exposure in the press. I want you to make an effort even if it doesn't interest you.</t>
  </si>
  <si>
    <t>Cela fait plusieurs fois que vous refusez des interviews… Sachez que l’image de l’académie passe aussi au travers de votre exposition dans la presse. Je tiens à ce que vous fassiez des efforts de ce côté même si cela ne vous amuse pas.</t>
  </si>
  <si>
    <t>Sie haben schon einige Interviews abgelehnt … Seien Sie sich bewusst, dass das Bild der Akademie auch von Ihrer Darstellung in der Presse abhängt. Ich möchte, dass Sie sich in dieser Hinsicht mehr bemühen, auch wenn es Ihnen keinen Spaß macht.</t>
  </si>
  <si>
    <t>Has rechazado varias entrevistas... Ten en cuenta que la imagen de la escuela también se ve afectada por tu exposición en los medios. Queremos que hagas un esfuerzo, aunque no te interese.</t>
  </si>
  <si>
    <t>Hai rifiutato di farti intervistare diverse volte... sappi che l'immagine dell'accademia passa anche attraverso il tuo rapporto con la stampa. Ti chiediamo di fare uno sforzo anche se la cosa non ti interessa.</t>
  </si>
  <si>
    <t>你已多次拒绝采访……请注意，你在媒体上的曝光度也影响着学院的形象。即使你对此并不感兴趣，我也希望你能做出一些配合。</t>
  </si>
  <si>
    <t>Вы несколько раз отказывались от интервью... Имейте в виду, что имидж академии также зависит от вашего присутствия в прессе. Я хочу, чтобы вы приложили усилия, даже если вам это неинтересно.</t>
  </si>
  <si>
    <t>Você recusou entrevistas várias vezes... Esteja ciente de que a imagem da academia também é afetada pela sua exposição na imprensa. Quero que você faça um esforço, mesmo que não lhe interesse.</t>
  </si>
  <si>
    <t>EQUIP_PLY_INTEREST_1</t>
  </si>
  <si>
    <t>interested</t>
  </si>
  <si>
    <t>est intéressé(e)</t>
  </si>
  <si>
    <t>interessiert</t>
  </si>
  <si>
    <t>le interesa</t>
  </si>
  <si>
    <t>ha interesse</t>
  </si>
  <si>
    <t>感兴趣</t>
  </si>
  <si>
    <t>заинтересован</t>
  </si>
  <si>
    <t>interessado</t>
  </si>
  <si>
    <t>EQUIP_PLY_INTEREST_2</t>
  </si>
  <si>
    <t>moderately interested</t>
  </si>
  <si>
    <t>est modérément intéressé(e)</t>
  </si>
  <si>
    <t>mäßig interessiert</t>
  </si>
  <si>
    <t>le interesa moderadamente</t>
  </si>
  <si>
    <t>ha un po' di interesse</t>
  </si>
  <si>
    <t>兴趣一般</t>
  </si>
  <si>
    <t>умеренно заинтересован</t>
  </si>
  <si>
    <t>moderadamente interessado</t>
  </si>
  <si>
    <t>EQUIP_PLY_INTEREST_3</t>
  </si>
  <si>
    <t>not interested</t>
  </si>
  <si>
    <t>n'est pas intéressé(e)</t>
  </si>
  <si>
    <t>nicht interessiert</t>
  </si>
  <si>
    <t>no le interesa</t>
  </si>
  <si>
    <t>non ha interesse</t>
  </si>
  <si>
    <t>不感兴趣</t>
  </si>
  <si>
    <t>не заинтересован</t>
  </si>
  <si>
    <t>sem interesse</t>
  </si>
  <si>
    <t>COMMON_GO_SIGN_BTN</t>
  </si>
  <si>
    <t>Unterschreiben</t>
  </si>
  <si>
    <t>COMMON_GO_DECLINE_BTN</t>
  </si>
  <si>
    <t>Décliner</t>
  </si>
  <si>
    <t>EQUIP_CONTRACT_SIGN_WITH_BTN</t>
  </si>
  <si>
    <t>Sign with {[VAR_EQUIP_NAME]}</t>
  </si>
  <si>
    <t>Signer avec {[VAR_EQUIP_NAME]}</t>
  </si>
  <si>
    <t>Den Vertrag mit {[VAR_EQUIP_NAME]} unterschreiben</t>
  </si>
  <si>
    <t>Firmar con {[VAR_EQUIP_NAME]}</t>
  </si>
  <si>
    <t>Firma con {[VAR_EQUIP_NAME]}</t>
  </si>
  <si>
    <t>与{[VAR_EQUIP_NAME]}签约</t>
  </si>
  <si>
    <t>Подписать с {[VAR_EQUIP_NAME]}</t>
  </si>
  <si>
    <t>Assinar com {[VAR_EQUIP_NAME]}</t>
  </si>
  <si>
    <t>EQUIP_CONTRACT_EQUIP</t>
  </si>
  <si>
    <t>Équipement :</t>
  </si>
  <si>
    <t>Attrezzatura:</t>
  </si>
  <si>
    <t>EQUIP_CONTRACT_TYPE</t>
  </si>
  <si>
    <t>Contract type:</t>
  </si>
  <si>
    <t>Type de contrat :</t>
  </si>
  <si>
    <t>Vertragstyp:</t>
  </si>
  <si>
    <t>Tipo de contrato:</t>
  </si>
  <si>
    <t>Tipo di contratto:</t>
  </si>
  <si>
    <t>合同类型：</t>
  </si>
  <si>
    <t>Тип контракта:</t>
  </si>
  <si>
    <t>EQUIP_CONTRACT_DURATION</t>
  </si>
  <si>
    <t>Contract duration:</t>
  </si>
  <si>
    <t>Durée du contrat :</t>
  </si>
  <si>
    <t>Vertragsdauer:</t>
  </si>
  <si>
    <t>Duración del contrato:</t>
  </si>
  <si>
    <t>Durata del contratto:</t>
  </si>
  <si>
    <t>合同期限：</t>
  </si>
  <si>
    <t>Срок контракта:</t>
  </si>
  <si>
    <t>Duração do contrato:</t>
  </si>
  <si>
    <t>EQUIP_CONTRACT_MANDATORY_EVENT</t>
  </si>
  <si>
    <t>Fréquence des événements obligatoires :</t>
  </si>
  <si>
    <t>Frequenza degli eventi obbligatori:</t>
  </si>
  <si>
    <t>强制活动频率：</t>
  </si>
  <si>
    <t>Частота обязательных турниров:</t>
  </si>
  <si>
    <t>EQUIP_CONTRACT_YEARLY_FEE</t>
  </si>
  <si>
    <t>{[EQUIP/YEARLY_FEE]}</t>
  </si>
  <si>
    <t>EQUIP_CONTRACT_YEARLY_FEE_1</t>
  </si>
  <si>
    <t>{[EQUIP/YEARLY_FEE_1]}</t>
  </si>
  <si>
    <t>EQUIP_CONTRACT_YEARLY_FEE_2</t>
  </si>
  <si>
    <t>{[EQUIP/YEARLY_FEE_2]}</t>
  </si>
  <si>
    <t>EQUIP_CONTRACT_YEARLY_BONUSES</t>
  </si>
  <si>
    <t>{[EQUIP/YEARLY_BONUSES]}</t>
  </si>
  <si>
    <t>EQUIP_CONTRACT_YEARLY_BONUSES_1</t>
  </si>
  <si>
    <t>{[EQUIP/YEARLY_BONUSES_1]}</t>
  </si>
  <si>
    <t>EQUIP_CONTRACT_YEARLY_BONUSES_2</t>
  </si>
  <si>
    <t>{[EQUIP/YEARLY_BONUSES_2]}</t>
  </si>
  <si>
    <t>EQUIP_CONTRACT_YEARLY_BONUSES_GOAL</t>
  </si>
  <si>
    <t>{[EQUIP/YEARLY_BONUSES_GOAL]}</t>
  </si>
  <si>
    <t>EQUIP_CONTRACT_MAX_EA</t>
  </si>
  <si>
    <t>Maximum earnings</t>
  </si>
  <si>
    <t>Revenus maximums</t>
  </si>
  <si>
    <t>Maximales Einkommen</t>
  </si>
  <si>
    <t>Ingresos máximos</t>
  </si>
  <si>
    <t>Ricavi massimi</t>
  </si>
  <si>
    <t>最高收益</t>
  </si>
  <si>
    <t>Максимальный заработок</t>
  </si>
  <si>
    <t>Ganhos máximos</t>
  </si>
  <si>
    <t>EQUIP_CONTRACT_MAX_AS</t>
  </si>
  <si>
    <t>Maximum Academy share</t>
  </si>
  <si>
    <t>Part maximale de l'Académie</t>
  </si>
  <si>
    <t>Maximaler Anteil der Akademie</t>
  </si>
  <si>
    <t>Porcentaje máximo de la escuela</t>
  </si>
  <si>
    <t>Quota massima dell'accademia</t>
  </si>
  <si>
    <t>学院最高分成比例</t>
  </si>
  <si>
    <t>Максимальная доля Академии</t>
  </si>
  <si>
    <t>Participação máxima da Academia</t>
  </si>
  <si>
    <t>EQUIP_CONTRACT_AMOUNTS</t>
  </si>
  <si>
    <t>Montants</t>
  </si>
  <si>
    <t>PRIZEMONEY_EARNED_PART0</t>
  </si>
  <si>
    <t>{[VAR_TM_FTNAME]} results in {[VAR_TNMT_NAME]} ({[VAR_TNMT_CATEGORY]})</t>
  </si>
  <si>
    <t>Résultats de {[VAR_TM_FTNAME]} au {[VAR_TNMT_NAME]} ({[VAR_TNMT_CATEGORY]})</t>
  </si>
  <si>
    <t>{[VAR_TM_FTNAME]}s Ergebnisse bei {[VAR_TNMT_NAME]} ({[VAR_TNMT_CATEGORY]})</t>
  </si>
  <si>
    <t>Resultados de {[VAR_TM_FTNAME]} en {[VAR_TNMT_NAME]} ({[VAR_TNMT_CATEGORY]})</t>
  </si>
  <si>
    <t>Risultati di {[VAR_TM_FTNAME]} al {[VAR_TNMT_NAME]} ({[VAR_TNMT_CATEGORY]})</t>
  </si>
  <si>
    <t>{[VAR_TM_FTNAME]}在{[VAR_TNMT_NAME]} ({[VAR_TNMT_CATEGORY]})的比赛结果</t>
  </si>
  <si>
    <t>{[VAR_TM_FTNAME]} принесло {[VAR_TNMT_NAME]} ({[VAR_TNMT_CATEGORY]})</t>
  </si>
  <si>
    <t>{[VAR_TM_FTNAME]} resulta em {[VAR_TNMT_NAME]} ({[VAR_TNMT_CATEGORY]})</t>
  </si>
  <si>
    <t>PRIZEMONEY_EARNED_PART1</t>
  </si>
  <si>
    <t>Our player &lt;underline&gt;&lt;bold&gt;&lt;hyperlink=player&gt;{[VAR_TM_FTNAME]}&lt;/hyperlink&gt;&lt;/bold&gt;&lt;/underline&gt; has just ended their run in the &lt;bold&gt;{[VAR_TNMT_NAME]}&lt;/bold&gt; tournament: &lt;bold&gt;{[VAR_ROUNDREACHED]}&lt;/bold&gt;.</t>
  </si>
  <si>
    <t>&lt;underline&gt;&lt;bold&gt;&lt;hyperlink=player&gt;{[VAR_TM_FTNAME]}&lt;/hyperlink&gt;&lt;/bold&gt;&lt;/underline&gt; hat bis gerade beim Turnier &lt;bold&gt;{[VAR_TNMT_NAME]}&lt;/bold&gt; gespielt und folgendes Ergebnis erzielt: &lt;bold&gt;{[VAR_ROUNDREACHED]}&lt;/bold&gt;.</t>
  </si>
  <si>
    <t>Tu tenista &lt;underline&gt;&lt;bold&gt;&lt;hyperlink=player&gt;{[VAR_TM_FTNAME]}&lt;/hyperlink&gt;&lt;/bold&gt;&lt;/underline&gt; acaba de finalizar su participación en el torneo &lt;bold&gt;{[VAR_TNMT_NAME]}&lt;/bold&gt;: &lt;bold&gt;{[VAR_ROUNDREACHED]}&lt;/bold&gt;.</t>
  </si>
  <si>
    <t>&lt;underline&gt;&lt;bold&gt;&lt;hyperlink=player&gt;{[VAR_TM_FTNAME]}&lt;/hyperlink&gt;&lt;/bold&gt;&lt;/underline&gt; ha appena concluso la partecipazione al torneo &lt;bold&gt;{[VAR_TNMT_NAME]}&lt;/bold&gt;: &lt;bold&gt;{[VAR_ROUNDREACHED]}&lt;/bold&gt;.</t>
  </si>
  <si>
    <t>我们的球员&lt;underline&gt;&lt;bold&gt;&lt;hyperlink=player&gt;{[VAR_TM_FTNAME]}&lt;/hyperlink&gt;&lt;/bold&gt;&lt;/underline&gt;已结束在&lt;bold&gt;{[VAR_TNMT_NAME]}&lt;/bold&gt;赛事中的征程，止步于&lt;bold&gt;{[VAR_ROUNDREACHED]}&lt;/bold&gt;。</t>
  </si>
  <si>
    <t>Наш игрок &lt;underline&gt;&lt;bold&gt;&lt;hyperlink=player&gt;{[VAR_TM_FTNAME]}&lt;/hyperlink&gt;&lt;/bold&gt;&lt;/underline&gt; только что завершил свое выступление в турнире &lt;bold&gt;{[VAR_TNMT_NAME]}&lt;/bold&gt;: &lt;bold&gt;{[VAR_ROUNDREACHED]}&lt;/bold&gt;.</t>
  </si>
  <si>
    <t>Nosso jogador &lt;underline&gt;&lt;bold&gt;&lt;hyperlink=player&gt;{[VAR_TM_FTNAME]}&lt;/hyperlink&gt;&lt;/bold&gt;&lt;/underline&gt; acabou de encerrar sua participação no torneio &lt;bold&gt;{[VAR_TNMT_NAME]}&lt;/bold&gt;: &lt;bold&gt;{[VAR_ROUNDREACHED]}&lt;/bold&gt;.</t>
  </si>
  <si>
    <t>PRIZEMONEY_EARNED_PART1_1</t>
  </si>
  <si>
    <t>&lt;underline&gt;&lt;bold&gt;&lt;hyperlink=player&gt;{[VAR_TM_FTNAME]}&lt;/hyperlink&gt;&lt;/bold&gt;&lt;/underline&gt; vient de terminer son parcours dans le tournoi &lt;bold&gt;{[VAR_TNMT_NAME]}&lt;/bold&gt; : &lt;bold&gt;{[VAR_ROUNDREACHED]}&lt;/bold&gt;.</t>
  </si>
  <si>
    <t>PRIZEMONEY_EARNED_PART1_2</t>
  </si>
  <si>
    <t>Le tournoi &lt;bold&gt;{[VAR_TNMT_NAME]}&lt;/bold&gt; se termine pour &lt;underline&gt;&lt;bold&gt;&lt;hyperlink=player&gt;{[VAR_TM_FTNAME]}&lt;/hyperlink&gt;&lt;/bold&gt;&lt;/underline&gt;, tour atteint  &lt;bold&gt;{[VAR_ROUNDREACHED]}&lt;/bold&gt;.</t>
  </si>
  <si>
    <t>PRIZEMONEY_EARNED_PART1_3</t>
  </si>
  <si>
    <t>&lt;underline&gt;&lt;bold&gt;&lt;hyperlink=player&gt;{[VAR_TM_FTNAME]}&lt;/hyperlink&gt;&lt;/bold&gt;&lt;/underline&gt; conclut &lt;bold&gt;{[VAR_TNMT_NAME]}&lt;/bold&gt; en atteignant le stade : &lt;bold&gt;{[VAR_ROUNDREACHED]}&lt;/bold&gt;.</t>
  </si>
  <si>
    <t>PRIZEMONEY_EARNED_PART2</t>
  </si>
  <si>
    <t>According to &lt;underline&gt;&lt;bold&gt;&lt;hyperlink=player&gt;{[VAR_TM_FTNAME]}&lt;/hyperlink&gt;&lt;/bold&gt;&lt;/underline&gt;'s contract with us, the academy just received &lt;bold&gt;{[VAR_REVENUESHARE]}&lt;/bold&gt; of the prize money earned by the player, which amounts to &lt;bold&gt;{[VAR_PRIZEMONEY_ACADEMY]}&lt;/bold&gt;.</t>
  </si>
  <si>
    <t>Gemäß des Vertrags von &lt;underline&gt;&lt;bold&gt;&lt;hyperlink=player&gt;{[VAR_TM_FTNAME]}&lt;/hyperlink&gt;&lt;/bold&gt;&lt;/underline&gt; mit uns hat die Akademie gerade &lt;bold&gt;{[VAR_REVENUESHARE]}&lt;/bold&gt; des gewonnenen Preisgelds erhalten, das &lt;bold&gt;{[VAR_PRIZEMONEY_ACADEMY]}&lt;/bold&gt; beträgt.</t>
  </si>
  <si>
    <t>En virtud del contrato firmado por &lt;underline&gt;&lt;bold&gt;&lt;hyperlink=player&gt;{[VAR_TM_FTNAME]}&lt;/hyperlink&gt;&lt;/bold&gt;&lt;/underline&gt; con nosotros, la escuela acaba de recibir un &lt;bold&gt;{[VAR_REVENUESHARE]}&lt;/bold&gt; del premio en metálico ganado por tu tenista, que asciende a &lt;bold&gt;{[VAR_PRIZEMONEY_ACADEMY]}&lt;/bold&gt;.</t>
  </si>
  <si>
    <t>In base al contratto che &lt;underline&gt;&lt;bold&gt;&lt;hyperlink=player&gt;{[VAR_TM_FTNAME]}&lt;/hyperlink&gt;&lt;/bold&gt;&lt;/underline&gt; ha con noi, l'accademia ha appena ricevuto &lt;bold&gt;{[VAR_REVENUESHARE]}&lt;/bold&gt; del premio vinto, ovvero &lt;bold&gt;{[VAR_PRIZEMONEY_ACADEMY]}&lt;/bold&gt;.</t>
  </si>
  <si>
    <t>根据球员&lt;underline&gt;&lt;bold&gt;&lt;hyperlink=player&gt;{[VAR_TM_FTNAME]}&lt;/hyperlink&gt;&lt;/bold&gt;&lt;/underline&gt;与学院的合同规定，学院刚刚获得了该球员所获奖金的&lt;bold&gt;{[VAR_REVENUESHARE]}&lt;/bold&gt;分成，金额为&lt;bold&gt;{[VAR_PRIZEMONEY_ACADEMY]}&lt;/bold&gt;。</t>
  </si>
  <si>
    <t>Согласно контракту &lt;underline&gt;&lt;bold&gt;&lt;hyperlink=player&gt;{[VAR_TM_FTNAME]}&lt;/hyperlink&gt;&lt;/bold&gt;&lt;/underline&gt; с нами, академия получила &lt;bold&gt;{[VAR_REVENUESHARE]}&lt;/bold&gt; призовых денег, заработанных игроком, что составляет &lt;bold&gt;{[VAR_PRIZEMONEY_ACADEMY]}&lt;/bold&gt;.</t>
  </si>
  <si>
    <t>De acordo com o contrato de &lt;underline&gt;&lt;bold&gt;&lt;hyperlink=player&gt;{[VAR_TM_FTNAME]}&lt;/hyperlink&gt;&lt;/bold&gt;&lt;/underline&gt; conosco, a academia acabou de receber &lt;bold&gt;{[VAR_REVENUESHARE]}&lt;/bold&gt; do prêmio em dinheiro ganho pelo jogador, que totaliza &lt;bold&gt;{[VAR_PRIZEMONEY_ACADEMY]}&lt;/bold&gt;.</t>
  </si>
  <si>
    <t>PRIZEMONEY_EARNED_PART2_1</t>
  </si>
  <si>
    <t>Selon le contrat de &lt;underline&gt;&lt;bold&gt;&lt;hyperlink=player&gt;{[VAR_TM_FTNAME]}&lt;/hyperlink&gt;&lt;/bold&gt;&lt;/underline&gt; avec nous, l'académie vient de recevoir &lt;bold&gt;{[VAR_REVENUESHARE]}&lt;/bold&gt; du montant gagné, soit &lt;bold&gt;{[VAR_PRIZEMONEY_ACADEMY]}&lt;/bold&gt;.</t>
  </si>
  <si>
    <t>PRIZEMONEY_EARNED_PART2_2</t>
  </si>
  <si>
    <t>Selon les termes du contrat, l’académie reçoit &lt;bold&gt;{[VAR_REVENUESHARE]}&lt;/bold&gt; des gains remportés, soit &lt;bold&gt;{[VAR_PRIZEMONEY_ACADEMY]}&lt;/bold&gt;.</t>
  </si>
  <si>
    <t>PRIZEMONEY_EARNED_PART2_3</t>
  </si>
  <si>
    <t>Comme défini dans son contrat, &lt;underline&gt;&lt;bold&gt;&lt;hyperlink=player&gt;{[VAR_TM_FTNAME]}&lt;/hyperlink&gt;&lt;/bold&gt;&lt;/underline&gt; reverse à l’académie &lt;bold&gt;{[VAR_REVENUESHARE]}&lt;/bold&gt; de ses gains : &lt;bold&gt;{[VAR_PRIZEMONEY_ACADEMY]}&lt;/bold&gt;.</t>
  </si>
  <si>
    <t>PRIZEMONEY_EARNED_PART2_4</t>
  </si>
  <si>
    <t>Conformément au contrat de &lt;underline&gt;&lt;bold&gt;&lt;hyperlink=player&gt;{[VAR_TM_FTNAME]}&lt;/hyperlink&gt;&lt;/bold&gt;&lt;/underline&gt;, l’académie perçoit &lt;bold&gt;{[VAR_REVENUESHARE]}&lt;/bold&gt; des gains, ce qui représente &lt;bold&gt;{[VAR_PRIZEMONEY_ACADEMY]}&lt;/bold&gt;.</t>
  </si>
  <si>
    <t>PRIZEMONEY_EARNED_PART2_5</t>
  </si>
  <si>
    <t>Selon le contrat nous liant à &lt;underline&gt;&lt;bold&gt;&lt;hyperlink=player&gt;{[VAR_TM_FTNAME]}&lt;/hyperlink&gt;&lt;/bold&gt;&lt;/underline&gt;, nous recevons &lt;bold&gt;{[VAR_REVENUESHARE]}&lt;/bold&gt; du prize money, soit &lt;bold&gt;{[VAR_PRIZEMONEY_ACADEMY]}&lt;/bold&gt;.</t>
  </si>
  <si>
    <t>OBJECTIVES_PRESENTATION_PART0</t>
  </si>
  <si>
    <t>Academy objectives for upcoming season</t>
  </si>
  <si>
    <t>Objectifs de l'académie pour la saison à venir</t>
  </si>
  <si>
    <t>Akademie-Ziele für die kommende Saison</t>
  </si>
  <si>
    <t>Objetivos de la escuela para la próxima temporada</t>
  </si>
  <si>
    <t>Obiettivi dell'accademia per la prossima stagione</t>
  </si>
  <si>
    <t>学院下赛季目标</t>
  </si>
  <si>
    <t>Цели академии на предстоящий сезон</t>
  </si>
  <si>
    <t>Objetivos da academia para a próxima temporada</t>
  </si>
  <si>
    <t>OBJECTIVES_PRESENTATION_PART1</t>
  </si>
  <si>
    <t>I’m pleased to present you with our objectives for the upcoming season. We’re relying on you to make them happen.</t>
  </si>
  <si>
    <t>Ich freue mich, Ihnen unsere Ziele für die nächste Saison vorstellen zu können. Wir zählen darauf, dass Sie sie Wirklichkeit werden lassen.</t>
  </si>
  <si>
    <t>Me complace presentarte nuestros objetivos para la próxima temporada. Confiamos en ti para hacerlos realidad.</t>
  </si>
  <si>
    <t>Sono felice di presentare i nostri obiettivi per la prossima stagione. Contiamo su di te per raggiungerli.</t>
  </si>
  <si>
    <t>很高兴向你公布我们下个赛季的目标。我们相信你能实现这些目标。</t>
  </si>
  <si>
    <t>Я рад представить вам наши цели на предстоящий сезон. Мы рассчитываем на вас, чтобы воплотить их в жизнь.</t>
  </si>
  <si>
    <t>Tenho o prazer de apresentar nossos objetivos para a próxima temporada. Contamos com você para torná-los realidade.</t>
  </si>
  <si>
    <t>OBJECTIVES_PRESENTATION_PART1_1</t>
  </si>
  <si>
    <t>Je suis heureux de vous présenter nos objectifs pour la prochaine saison. Nous comptons sur vous pour les concrétiser.</t>
  </si>
  <si>
    <t>OBJECTIVES_PRESENTATION_PART1_2</t>
  </si>
  <si>
    <t>Je tiens à vous présenter nos ambitions pour la prochaine saison. Nous comptons sur vous pour les concrétiser.</t>
  </si>
  <si>
    <t>OBJECTIVES_PRESENTATION_PART1_3</t>
  </si>
  <si>
    <t>Je vous présente avec enthousiasme nos objectifs pour la prochaine saison. Votre engagement sera déterminant.</t>
  </si>
  <si>
    <t>OBJECTIVES_PRESENTATION_PART1_4</t>
  </si>
  <si>
    <t>C’est avec plaisir que je vous expose nos objectifs pour la prochaine saison. Nous aurons besoin de vous à 100% pour les réaliser.</t>
  </si>
  <si>
    <t>OBJECTIVES_PRESENTATION_PART1_5</t>
  </si>
  <si>
    <t>Voici nos objectifs pour la prochaine saison. Je sais qu’on peut compter sur vous pour les réaliser.</t>
  </si>
  <si>
    <t>OBJECTIVES_PRESENTATION_PART2</t>
  </si>
  <si>
    <t>Before leaving you to your tasks, I just want to remind you to regularly follow the evolution of academy finances.</t>
  </si>
  <si>
    <t>Bevor ich Sie wieder arbeiten lasse, wollte ich Sie noch kurz daran erinnern, die Entwicklung der Finanzen der Akademie immer im Auge zu haben.</t>
  </si>
  <si>
    <t>Antes de que continúes con tu trabajo, quiero recordarte que sigas con regularidad la evolución económica de la escuela.</t>
  </si>
  <si>
    <t>Prima di lasciarti ai tuoi impegni, ti voglio ricordare di controllare con regolarità l'evoluzione della situazione finanziaria dell'accademia.</t>
  </si>
  <si>
    <t>在你开始工作之前，我只想提醒你定期关注学院财务状况的变化。</t>
  </si>
  <si>
    <t>Прежде чем приступить к своим обязанностям, я хочу напомнить вам регулярно следить за финансовым состоянием академии.</t>
  </si>
  <si>
    <t>Antes de deixá-lo(a) com suas tarefas, quero lembrá-lo(a) de acompanhar regularmente a evolução das finanças da academia.</t>
  </si>
  <si>
    <t>OBJECTIVES_PRESENTATION_PART2_1</t>
  </si>
  <si>
    <t>Avant de vous laisser à vos tâches, je tiens à vous rappeler de suivre régulièrement l'évolution des finances de l'académie.</t>
  </si>
  <si>
    <t>OBJECTIVES_PRESENTATION_PART2_2</t>
  </si>
  <si>
    <t>Avant de vous laisser à vos tâches, je tiens à vous rappeler de garder un œil régulier sur les finances de l’académie.</t>
  </si>
  <si>
    <t>OBJECTIVES_PRESENTATION_PART2_3</t>
  </si>
  <si>
    <t>Un dernier rappel avant de vous laisser : vérifiez régulièrement l’évolution des finances de l’académie.</t>
  </si>
  <si>
    <t>OBJECTIVES_PRESENTATION_PART2_4</t>
  </si>
  <si>
    <t>Avant de vous laisser à vos dossiers, pensez à suivre régulièrement les indicateurs financiers de l’académie. C'est vital.</t>
  </si>
  <si>
    <t>OBJECTIVES_PRESENTATION_PART2_5</t>
  </si>
  <si>
    <t>Avant de vous laisser à vos fonctions, je vous rappelle de suivre scrupuleusement les finances de l’académie.</t>
  </si>
  <si>
    <t>OBJECTIVES_ENDOFSEASONGOOD_PART0</t>
  </si>
  <si>
    <t>End of season academy objectives review</t>
  </si>
  <si>
    <t>Bilan de fin de saison des objectifs de l'académie</t>
  </si>
  <si>
    <t>Saisonabschlussüberprüfung der Akademie-Ziele</t>
  </si>
  <si>
    <t>Revisión de los objetivos de final de temporada para la escuela</t>
  </si>
  <si>
    <t>Bilancio di fine stagione degli obiettivi dell'accademia</t>
  </si>
  <si>
    <t>赛季末学院目标评估</t>
  </si>
  <si>
    <t>Обзор целей академии по итогам сезона</t>
  </si>
  <si>
    <t>Revisão dos objetivos da academia ao final da temporada</t>
  </si>
  <si>
    <t>OBJECTIVES_ENDOFSEASONGOOD_PART1</t>
  </si>
  <si>
    <t>The season is now over, it's time to make an assessment of the objectives we set at the beginning:</t>
  </si>
  <si>
    <t>La saison étant désormais finie, il est temps de faire le bilan des objectifs que nous vous avons fixés à son début :</t>
  </si>
  <si>
    <t>Jetzt, da die Saison vorbei ist, ist es an der Zeit, eine Bilanz der Ziele zu ziehen, die wir uns zu Beginn gesetzt haben:</t>
  </si>
  <si>
    <t>La temporada ha terminado y es hora de repasar los objetivos que nos marcamos al principio:</t>
  </si>
  <si>
    <t>La stagione è giunta al termine, è il momento di fare un bilancio degli obiettivi che avevamo stabilito a inizio stagione:</t>
  </si>
  <si>
    <t>本赛季已结束，是时候回顾一下赛季初制定的目标了：</t>
  </si>
  <si>
    <t>Сезон подошел к концу, пора подвести итоги целей, которые мы поставили в начале:</t>
  </si>
  <si>
    <t>A temporada terminou, é hora de fazer um balanço dos objetivos que definimos no início:</t>
  </si>
  <si>
    <t>OBJECTIVES_ENDOFSEASONGOOD_PART2</t>
  </si>
  <si>
    <t>To summarize, we are {[VAR_BOARDSATISFACTION]} of your work at the academy.
 Given your results, we will invest more money into the academy next season than what we invested this season.</t>
  </si>
  <si>
    <t>En résumé, nous sommes {[VAR_BOARDSATISFACTION]} de votre travail à l’académie.
En conséquence de vos résultats, nous allons injecter davantage d’argent pour la saison prochaine que nous l’avons fait pour cette saison.</t>
  </si>
  <si>
    <t>Zusammenfassend sind wir mit Ihrer Arbeit an der Akademie {[VAR_BOARDSATISFACTION]}.
Aufgrund Ihrer Ergebnisse werden wir nächste Saison mehr Geld in die Akademie investieren als diese Saison.</t>
  </si>
  <si>
    <t>En resumen, estamos {[VAR_BOARDSATISFACTION]} con tu trabajo en la escuela.
 Dados tus resultados, la próxima temporada invertiremos en la escuela más dinero que esta temporada.</t>
  </si>
  <si>
    <t>Riassumendo, siamo {[VAR_BOARDSATISFACTION]} del tuo lavoro all'accademia.
In virtù dei risultati, stanzieremo più fondi per la prossima stagione di quanti ne abbiamo stanziati in questa stagione.</t>
  </si>
  <si>
    <t>总体而言，我们对你在学院的工作感到{[VAR_BOARDSATISFACTION]} 。
 鉴于你的表现，我们下赛季对学院的资金投入将超过本赛季。</t>
  </si>
  <si>
    <t>Подводя итог, мы {[VAR_BOARDSATISFACTION]} вашей работой в академии.
  Учитывая ваши результаты, в следующем сезоне мы инвестируем в академию больше средств, чем в этом.</t>
  </si>
  <si>
    <t>Para resumir, estamos {[VAR_BOARDSATISFACTION]} do seu trabalho na academia.
 Dado seus resultados, investiremos mais dinheiro na academia na próxima temporada do que investimos nesta temporada.</t>
  </si>
  <si>
    <t>OBJECTIVES_ENDOFSEASONMIXED_PART0</t>
  </si>
  <si>
    <t>OBJECTIVES_ENDOFSEASONMIXED_PART1</t>
  </si>
  <si>
    <t>OBJECTIVES_ENDOFSEASONMIXED_PART2</t>
  </si>
  <si>
    <t>To summarize, we are {[VAR_BOARDSATISFACTION]} of your work at the academy.</t>
  </si>
  <si>
    <t>En résumé, nous sommes {[VAR_BOARDSATISFACTION]} de votre travail à l’académie.</t>
  </si>
  <si>
    <t>Riassumendo, siamo {[VAR_BOARDSATISFACTION]} del tuo lavoro all'accademia.</t>
  </si>
  <si>
    <t>总体而言，我们对你在学院的工作感到{[VAR_BOARDSATISFACTION]} 。</t>
  </si>
  <si>
    <t>Подводя итог, мы {[VAR_BOARDSATISFACTION]} вашей работой в академии.</t>
  </si>
  <si>
    <t>Para resumir, estamos {[VAR_BOARDSATISFACTION]} do seu trabalho na academia.</t>
  </si>
  <si>
    <t>OBJECTIVES_ENDOFSEASONBAD_PART0</t>
  </si>
  <si>
    <t>OBJECTIVES_ENDOFSEASONBAD_PART1</t>
  </si>
  <si>
    <t>OBJECTIVES_ENDOFSEASONBAD_PART2</t>
  </si>
  <si>
    <t>OBJECTIVES_ENDOFSEASONBAD_PART3</t>
  </si>
  <si>
    <t>&lt;bold&gt;The board has unanimously decided to revoke you from your functions and its decision is irrevocable.&lt;/bold&gt;</t>
  </si>
  <si>
    <t>&lt;bold&gt;Le conseil a décidé à l’unanimité de ne pas vous prolonger dans votre fonction et leur sentence est irrévocable.&lt;/bold&gt;</t>
  </si>
  <si>
    <t>&lt;bold&gt;Der Vorstand hat einstimmig beschlossen, Sie von Ihren Aufgaben zu befreien. Diese Entscheidung ist unwiderruflich.&lt;/bold&gt;</t>
  </si>
  <si>
    <t>&lt;bold&gt;La junta ha adoptado por unanimidad la decisión irrevocable de apartarte de tus funciones.&lt;/bold&gt;</t>
  </si>
  <si>
    <t>&lt;bold&gt;Il consiglio ha deciso all'unanimità di sollevarti dalle tue funzioni e la decisione è irrevocabile.&lt;/bold&gt;</t>
  </si>
  <si>
    <t>&lt;bold&gt;董事会已一致决定解除你的职务，此决定不可撤销。&lt;/bold&gt;</t>
  </si>
  <si>
    <t>&lt;bold&gt;Совет директоров единогласно решил освободить вас от занимаемой должности, и это решение окончательное.&lt;/bold&gt;</t>
  </si>
  <si>
    <t>&lt;bold&gt;O conselho decidiu unanimemente revogá-lo(a) de suas funções e sua decisão é irrevogável.&lt;/bold&gt;</t>
  </si>
  <si>
    <t>OBJECTIVES</t>
  </si>
  <si>
    <t>OBJECTIVES_BOARD_SATISFACTION_1</t>
  </si>
  <si>
    <t>delighted</t>
  </si>
  <si>
    <t>ravis</t>
  </si>
  <si>
    <t>sehr zufrieden</t>
  </si>
  <si>
    <t>contentos</t>
  </si>
  <si>
    <t>felici</t>
  </si>
  <si>
    <t>非常满意</t>
  </si>
  <si>
    <t>в восторге</t>
  </si>
  <si>
    <t>encantados</t>
  </si>
  <si>
    <t>OBJECTIVES_BOARD_SATISFACTION_2</t>
  </si>
  <si>
    <t>satisfied</t>
  </si>
  <si>
    <t>contents</t>
  </si>
  <si>
    <t>zufrieden</t>
  </si>
  <si>
    <t>satisfechos</t>
  </si>
  <si>
    <t>soddisfatti</t>
  </si>
  <si>
    <t>满意</t>
  </si>
  <si>
    <t>довольны</t>
  </si>
  <si>
    <t>satisfeitos</t>
  </si>
  <si>
    <t>OBJECTIVES_BOARD_SATISFACTION_3</t>
  </si>
  <si>
    <t>disappointed</t>
  </si>
  <si>
    <t>déçus</t>
  </si>
  <si>
    <t>unzufrieden</t>
  </si>
  <si>
    <t>decepcionados</t>
  </si>
  <si>
    <t>scontenti</t>
  </si>
  <si>
    <t>失望</t>
  </si>
  <si>
    <t>разочарованы</t>
  </si>
  <si>
    <t>OBJECTIVES_BOARD_SATISFACTION_4</t>
  </si>
  <si>
    <t>very dissatisfied</t>
  </si>
  <si>
    <t>insatisfaits</t>
  </si>
  <si>
    <t>sehr unzufrieden</t>
  </si>
  <si>
    <t>muy insatisfechos</t>
  </si>
  <si>
    <t>insoddisfatti</t>
  </si>
  <si>
    <t>非常失望</t>
  </si>
  <si>
    <t>очень недовольны</t>
  </si>
  <si>
    <t>muito insatisfeitos</t>
  </si>
  <si>
    <t>PLAYER_RETIREMENTANNOUNCEMENT_PART0</t>
  </si>
  <si>
    <t>I will put an end to my career at the end of season.</t>
  </si>
  <si>
    <t>Ich werde meine Karriere am Ende der Saison beenden.</t>
  </si>
  <si>
    <t>Pondré fin a mi carrera al terminar esta temporada.</t>
  </si>
  <si>
    <t>Concluderò la carriera a fine stagione.</t>
  </si>
  <si>
    <t>我将在本赛季末结束我的职业生涯。</t>
  </si>
  <si>
    <t>Я завершу свою карьеру в конце сезона.</t>
  </si>
  <si>
    <t>Vou encerrar minha carreira no final da temporada.</t>
  </si>
  <si>
    <t>PLAYER_RETIREMENTANNOUNCEMENT_PART0_1</t>
  </si>
  <si>
    <t>Je mettrais fin à ma carrière à la fin de la saison</t>
  </si>
  <si>
    <t>PLAYER_RETIREMENTANNOUNCEMENT_PART0_2</t>
  </si>
  <si>
    <t>Cette saison sera la dernière de ma carrière</t>
  </si>
  <si>
    <t>PLAYER_RETIREMENTANNOUNCEMENT_PART0_3</t>
  </si>
  <si>
    <t>J’ai choisi de raccrocher à la fin de la saison</t>
  </si>
  <si>
    <t>PLAYER_RETIREMENTANNOUNCEMENT_PART1</t>
  </si>
  <si>
    <t>I think it's time for me to move on, I'm not at my best level anymore.</t>
  </si>
  <si>
    <t>Ich spüre, dass es für mich an der Zeit ist, meine Tennisschuhe an den Nagel zu hängen. Ich bin einfach nicht mehr in Bestform.</t>
  </si>
  <si>
    <t>Creo que es hora de dedicarme a otra cosa, puesto que ya no estoy a mi mejor nivel.</t>
  </si>
  <si>
    <t>Penso sia il momento di voltare pagina, non sono più a un buon livello.</t>
  </si>
  <si>
    <t>我觉得是时候离开了，我已不在巅峰状态。</t>
  </si>
  <si>
    <t>Думаю, мне пора двигаться дальше, я больше не нахожусь на пике формы.</t>
  </si>
  <si>
    <t>Acho que é hora de seguir em frente, não estou mais no meu melhor nível.</t>
  </si>
  <si>
    <t>PLAYER_RETIREMENTANNOUNCEMENT_PART1_1</t>
  </si>
  <si>
    <t>J'ai le sentiment qu'il est temps pour moi de passer à autre chose, comme je ne suis plus à mon meilleur niveau.</t>
  </si>
  <si>
    <t>PLAYER_RETIREMENTANNOUNCEMENT_PART1_2</t>
  </si>
  <si>
    <t>Je sens qu’il est temps de tourner la page : je ne joue plus comme avant.</t>
  </si>
  <si>
    <t>PLAYER_RETIREMENTANNOUNCEMENT_PART1_3</t>
  </si>
  <si>
    <t>Je ressens que ma meilleure période est derrière moi, et qu’il me faut désormais envisager autre chose.</t>
  </si>
  <si>
    <t>PLAYER_RETIREMENTANNOUNCEMENT_PART2</t>
  </si>
  <si>
    <t>Therefore, I decided this season will be my last.</t>
  </si>
  <si>
    <t>Also habe ich mich dazu entschieden, dass diese Saison meine letzte sein wird.</t>
  </si>
  <si>
    <t>Por ello, he decidido que esta sea mi última temporada.</t>
  </si>
  <si>
    <t>Per cui ho deciso che questa sarà la mia ultima stagione.</t>
  </si>
  <si>
    <t>因此，我决定在本赛季结束后就退出。</t>
  </si>
  <si>
    <t>Поэтому я решил, что этот сезон будет для меня последним.</t>
  </si>
  <si>
    <t>Portanto, decidi que esta temporada será a minha última.</t>
  </si>
  <si>
    <t>PLAYER_RETIREMENTANNOUNCEMENT_PART2_1</t>
  </si>
  <si>
    <t>J'ai donc décidé que cette saison serait ma dernière.</t>
  </si>
  <si>
    <t>PLAYER_RETIREMENTANNOUNCEMENT_PART2_2</t>
  </si>
  <si>
    <t>C’est pour cette raison que cette saison marquera la fin de ma carrière.</t>
  </si>
  <si>
    <t>PLAYER_RETIREMENTANNOUNCEMENT_PART2_3</t>
  </si>
  <si>
    <t>Ma décision est prise : cette saison sera la dernière.</t>
  </si>
  <si>
    <t>PLAYER_RETIREMENTANNOUNCEMENT_PART3</t>
  </si>
  <si>
    <t>However, I still have goals to reach this year and I want to finish strong and hard!</t>
  </si>
  <si>
    <t>Allerdings habe ich immer noch Ziele, die ich dieses Jahr erreichen möchte, und ich möchte die Tenniswelt mit einer starken Saison verlassen.</t>
  </si>
  <si>
    <t>No obstante, sigo teniendo metas que alcanzar este año y quiero terminar de la mejor manera posible.</t>
  </si>
  <si>
    <t>Ho comunque degli obiettivi da raggiungere per quest'anno e voglio concludere in bellezza.</t>
  </si>
  <si>
    <t>不过，我今年仍有目标要去实现，我希望全力以赴，完美收官！</t>
  </si>
  <si>
    <t>Однако у меня еще есть цели на этот год, и я хочу закончить сильно и упорно!</t>
  </si>
  <si>
    <t>No entanto, ainda tenho objetivos para alcançar este ano e quero terminar com força total!</t>
  </si>
  <si>
    <t>PLAYER_RETIREMENTANNOUNCEMENT_PART3_1</t>
  </si>
  <si>
    <t>Cependant, j'ai toujours des objectifs à atteindre cette année et je compte bien finir sur une bonne note!</t>
  </si>
  <si>
    <t>PLAYER_RETIREMENTANNOUNCEMENT_PART3_2</t>
  </si>
  <si>
    <t>Mais j’ai encore des objectifs cette saison, et je veux finir en beauté !</t>
  </si>
  <si>
    <t>PLAYER_RETIREMENTANNOUNCEMENT_PART3_3</t>
  </si>
  <si>
    <t>Avant de partir, je veux réaliser mes derniers objectifs et finir de la meilleure manière possible !</t>
  </si>
  <si>
    <t>PLAYER_RETIREMENTDAY_PART0</t>
  </si>
  <si>
    <t>Goodbye {[VAR_MANAGER_FIRSTNAME]} and thank you for your support.</t>
  </si>
  <si>
    <t>Auf Wiedersehen, {[VAR_MANAGER_FIRSTNAME]}, und vielen Dank für Ihre Unterstützung.</t>
  </si>
  <si>
    <t>Adiós, {[VAR_MANAGER_FIRSTNAME]}, y gracias por tu apoyo.</t>
  </si>
  <si>
    <t>Arrivederci {[VAR_MANAGER_FIRSTNAME]} e grazie dell'aiuto</t>
  </si>
  <si>
    <t>再见 {[VAR_MANAGER_FIRSTNAME]}，感谢您的支持。</t>
  </si>
  <si>
    <t>Прощай, {[VAR_MANAGER_FIRSTNAME]}, и спасибо за твою поддержку.</t>
  </si>
  <si>
    <t>Adeus {[VAR_MANAGER_FIRSTNAME]} e obrigado pelo seu apoio.</t>
  </si>
  <si>
    <t>PLAYER_RETIREMENTDAY_PART0_1</t>
  </si>
  <si>
    <t>Au revoir {[VAR_MANAGER_FIRSTNAME]} et merci pour votre aide</t>
  </si>
  <si>
    <t>PLAYER_RETIREMENTDAY_PART0_2</t>
  </si>
  <si>
    <t>Au revoir {[VAR_MANAGER_FIRSTNAME]}, et merci pour tout</t>
  </si>
  <si>
    <t>PLAYER_RETIREMENTDAY_PART0_3</t>
  </si>
  <si>
    <t>Merci {[VAR_MANAGER_FIRSTNAME]}. Au revoir !</t>
  </si>
  <si>
    <t>PLAYER_RETIREMENTDAY_PART1</t>
  </si>
  <si>
    <t>I just wanted to say goodbye to you since it's my last day at the academy.</t>
  </si>
  <si>
    <t>Ich wollte mich nur von Ihnen verabschieden, da heute mein letzter Tag an der Akademie.</t>
  </si>
  <si>
    <t>Solo quería despedirme de ti, ya que es mi último día en la escuela.</t>
  </si>
  <si>
    <t>Volevo salutarti dato che è il mio ultimo giorno all'accademia da tennista.</t>
  </si>
  <si>
    <t>今天是我在学院的最后一天，特地来和您道别。</t>
  </si>
  <si>
    <t>Я просто хотел попрощаться с тобой, так как это мой последний день в академии.</t>
  </si>
  <si>
    <t>Eu só queria me despedir de você, já que hoje é meu último dia na academia.</t>
  </si>
  <si>
    <t>PLAYER_RETIREMENTDAY_PART1_1</t>
  </si>
  <si>
    <t>Je voulais juste vous dire au revoir comme c'est mon dernier jour à l'académie.</t>
  </si>
  <si>
    <t>PLAYER_RETIREMENTDAY_PART1_2</t>
  </si>
  <si>
    <t>Comme je quitte l’académie aujourd’hui, je tenais à vous saluer une dernière fois.</t>
  </si>
  <si>
    <t>PLAYER_RETIREMENTDAY_PART1_3</t>
  </si>
  <si>
    <t>Je pars aujourd’hui, et je voulais vous dire au revoir.</t>
  </si>
  <si>
    <t>PLAYER_RETIREMENTDAY_PART2</t>
  </si>
  <si>
    <t>Thank you for everything and best wishes for the future!</t>
  </si>
  <si>
    <t>Vielen Dank für alles und beste Wünsche für die Zukunft!</t>
  </si>
  <si>
    <t>¡Gracias por todo y mis mejores deseos para el futuro!</t>
  </si>
  <si>
    <t>Grazie di cuore e in bocca al lupo per tutto!</t>
  </si>
  <si>
    <t>感谢您一直以来的关怀，祝您未来一切顺利！</t>
  </si>
  <si>
    <t>Спасибо за всё и наилучшие пожелания на будущее!</t>
  </si>
  <si>
    <t>Obrigado por tudo e tudo de bom para o futuro!</t>
  </si>
  <si>
    <t>PLAYER_RETIREMENTDAY_PART2_1</t>
  </si>
  <si>
    <t>Merci pour tout et meilleurs voeux pour la suite!</t>
  </si>
  <si>
    <t>PLAYER_RETIREMENTDAY_PART2_2</t>
  </si>
  <si>
    <t>Encore merci, et tous mes vœux de réussite pour la suite !</t>
  </si>
  <si>
    <t>PLAYER_RETIREMENTDAY_PART2_3</t>
  </si>
  <si>
    <t>Je vous remercie et vous souhaite le meilleur pour la suite.</t>
  </si>
  <si>
    <t>STAFF_RETIREMENTANNOUCEMENT_PART0</t>
  </si>
  <si>
    <t>{[VAR_STAFF_FTNAME]} will retire at the end of season.</t>
  </si>
  <si>
    <t>{[VAR_STAFF_FTNAME]} wird am Ende der Saison zurücktreten.</t>
  </si>
  <si>
    <t>{[VAR_STAFF_FTNAME]} se retirará al final de la temporada.</t>
  </si>
  <si>
    <t>{[VAR_STAFF_FTNAME]} si ritirerà a fine stagione.</t>
  </si>
  <si>
    <t>{[VAR_STAFF_FTNAME]}将在赛季结束后退役。</t>
  </si>
  <si>
    <t>{[VAR_STAFF_FTNAME]} завершит карьеру в конце сезона.</t>
  </si>
  <si>
    <t>{[VAR_STAFF_FTNAME]} se aposentará no final da temporada.</t>
  </si>
  <si>
    <t>STAFF_RETIREMENTANNOUCEMENT_PART0_1</t>
  </si>
  <si>
    <t>{[VAR_STAFF_FTNAME]} part à la retraite à la fin de la saison</t>
  </si>
  <si>
    <t>STAFF_RETIREMENTANNOUCEMENT_PART0_2</t>
  </si>
  <si>
    <t>Retraite à la fin de la saison pour {[VAR_STAFF_FTNAME]}</t>
  </si>
  <si>
    <t>STAFF_RETIREMENTANNOUCEMENT_PART0_3</t>
  </si>
  <si>
    <t>Cette saison sera la dernière pour {[VAR_STAFF_FTNAME]}</t>
  </si>
  <si>
    <t>STAFF_RETIREMENTANNOUCEMENT_PART1</t>
  </si>
  <si>
    <t>I just wanted to warn you that &lt;underline&gt;&lt;bold&gt;&lt;hyperlink=staff&gt;{[VAR_STAFF_FTNAME]}&lt;/hyperlink&gt;&lt;/bold&gt;&lt;/underline&gt; plans to leave the academy and retire at the end of the season.</t>
  </si>
  <si>
    <t>Ich wollte Sie nur darüber informieren, dass &lt;underline&gt;&lt;bold&gt;&lt;hyperlink=staff&gt;{[VAR_STAFF_FTNAME]}&lt;/hyperlink&gt;&lt;/bold&gt;&lt;/underline&gt; beabsichtigt, die Akademie am Ende der Saison zu verlassen und in den Ruhestand zu gehen.</t>
  </si>
  <si>
    <t>Solo quería advertirte de que &lt;underline&gt;&lt;bold&gt;&lt;hyperlink=staff&gt;{[VAR_STAFF_FTNAME]}&lt;/hyperlink&gt;&lt;/bold&gt;&lt;/underline&gt; piensa dejar la escuela y retirarse al final de la temporada.</t>
  </si>
  <si>
    <t>Volevo avvisarti che &lt;underline&gt;&lt;bold&gt;&lt;hyperlink=staff&gt;{[VAR_STAFF_FTNAME]}&lt;/hyperlink&gt;&lt;/bold&gt;&lt;/underline&gt; ha intenzione di abbandonare l'accademia e di ritirarsi a fine stagione.</t>
  </si>
  <si>
    <t>我想通知您，&lt;underline&gt;&lt;bold&gt;&lt;hyperlink=staff&gt;{[VAR_STAFF_FTNAME]}&lt;/hyperlink&gt;&lt;/bold&gt;&lt;/underline&gt;计划在赛季结束后离开学院并退役。</t>
  </si>
  <si>
    <t>Я просто хотел предупредить вас, что &lt;underline&gt;&lt;bold&gt;&lt;hyperlink=staff&gt;{[VAR_STAFF_FTNAME]}&lt;/hyperlink&gt;&lt;/bold&gt;&lt;/underline&gt; планирует покинуть академию и завершить карьеру в конце сезона.</t>
  </si>
  <si>
    <t>Eu só queria avisar que &lt;underline&gt;&lt;bold&gt;&lt;hyperlink=staff&gt;{[VAR_STAFF_FTNAME]}&lt;/hyperlink&gt;&lt;/bold&gt;&lt;/underline&gt; planeja deixar a academia e se aposentar no final da temporada.</t>
  </si>
  <si>
    <t>STAFF_RETIREMENTANNOUCEMENT_PART1_1</t>
  </si>
  <si>
    <t>Je voulais juste vous prévenir que &lt;underline&gt;&lt;bold&gt;&lt;hyperlink=staff&gt;{[VAR_STAFF_FTNAME]}&lt;/hyperlink&gt;&lt;/bold&gt;&lt;/underline&gt; compte quitter l'académie à la fin de la saison et partir à la retraite.</t>
  </si>
  <si>
    <t>STAFF_RETIREMENTANNOUCEMENT_PART1_2</t>
  </si>
  <si>
    <t>Je vous informe que la saison actuelle sera la dernière de &lt;underline&gt;&lt;bold&gt;&lt;hyperlink=staff&gt;{[VAR_STAFF_FTNAME]}&lt;/hyperlink&gt;&lt;/bold&gt;&lt;/underline&gt; avant sa retraite.</t>
  </si>
  <si>
    <t>STAFF_RETIREMENTANNOUCEMENT_PART1_3</t>
  </si>
  <si>
    <t>Je souhaitais vous informer que &lt;underline&gt;&lt;bold&gt;&lt;hyperlink=staff&gt;{[VAR_STAFF_FTNAME]}&lt;/hyperlink&gt;&lt;/bold&gt;&lt;/underline&gt; prévoit de quitter l’académie en fin de saison pour prendre sa retraite.</t>
  </si>
  <si>
    <t>STAFF_RETIREMENTANNOUCEMENT_PART1_4</t>
  </si>
  <si>
    <t>Je vous informe que &lt;underline&gt;&lt;bold&gt;&lt;hyperlink=staff&gt;{[VAR_STAFF_FTNAME]}&lt;/hyperlink&gt;&lt;/bold&gt;&lt;/underline&gt; quittera l’académie en fin de saison pour prendre sa retraite.</t>
  </si>
  <si>
    <t>STAFF_RETIREMENTANNOUCEMENT_PART1_5</t>
  </si>
  <si>
    <t>Je vous annonce que &lt;underline&gt;&lt;bold&gt;&lt;hyperlink=staff&gt;{[VAR_STAFF_FTNAME]}&lt;/hyperlink&gt;&lt;/bold&gt;&lt;/underline&gt; quittera l’académie à la fin de la saison pour partir en retraite.</t>
  </si>
  <si>
    <t>STAFF_RETIREMENTANNOUCEMENT_PART2</t>
  </si>
  <si>
    <t>Until then, I’ll be available to you.</t>
  </si>
  <si>
    <t>Bis dahin stehe ich Ihnen zur Verfügung.</t>
  </si>
  <si>
    <t>Hasta entonces, estaré a tu disposición.</t>
  </si>
  <si>
    <t>Nel frattempo rimango a disposizione.</t>
  </si>
  <si>
    <t>在那之前，我仍将随时为您效劳。</t>
  </si>
  <si>
    <t>До тех пор я буду доступен для вас.</t>
  </si>
  <si>
    <t>Até lá, estarei à sua disposição.</t>
  </si>
  <si>
    <t>STAFF_RETIREMENTANNOUCEMENT_PART2_1</t>
  </si>
  <si>
    <t>D'ici là, je reste à votre disposition.</t>
  </si>
  <si>
    <t>STAFF_RETIREMENTANNOUCEMENT_PART2_2</t>
  </si>
  <si>
    <t>En attendant, je reste disponible si besoin.</t>
  </si>
  <si>
    <t>STAFF_RETIREMENTANNOUCEMENT_PART2_3</t>
  </si>
  <si>
    <t>Je demeure à votre disposition en cas de besoin.</t>
  </si>
  <si>
    <t>STAFF_RETIREMENTDAY_PART0</t>
  </si>
  <si>
    <t>{[VAR_STAFF_FTNAME]} retirement</t>
  </si>
  <si>
    <t>Retraite de {[VAR_STAFF_FTNAME]}</t>
  </si>
  <si>
    <t>Ruhestand von {[VAR_STAFF_FTNAME]}</t>
  </si>
  <si>
    <t>Salida de {[VAR_STAFF_FTNAME]}</t>
  </si>
  <si>
    <t>Ritiro di {[VAR_STAFF_FTNAME]}</t>
  </si>
  <si>
    <t>{[VAR_STAFF_FTNAME]}退役</t>
  </si>
  <si>
    <t>Завершение карьеры {[VAR_STAFF_FTNAME]}</t>
  </si>
  <si>
    <t>Aposentadoria de {[VAR_STAFF_FTNAME]}</t>
  </si>
  <si>
    <t>STAFF_RETIREMENTDAY_PART1</t>
  </si>
  <si>
    <t>I just wanted to warn you that this is &lt;underline&gt;&lt;bold&gt;&lt;hyperlink=staff&gt;{[VAR_STAFF_FTNAME]}&lt;/hyperlink&gt;&lt;/bold&gt;&lt;/underline&gt;’s last day at our academy.</t>
  </si>
  <si>
    <t>Ich wollte Sie darüber informieren, dass heute der letzte Tag von &lt;underline&gt;&lt;bold&gt;&lt;hyperlink=staff&gt;{[VAR_STAFF_FTNAME]}&lt;/hyperlink&gt;&lt;/bold&gt;&lt;/underline&gt; an unserer Akademie ist.</t>
  </si>
  <si>
    <t>Solo quería advertirte de que hoy es el último día en la escuela de &lt;underline&gt;&lt;bold&gt;&lt;hyperlink=staff&gt;{[VAR_STAFF_FTNAME]}&lt;/hyperlink&gt;&lt;/bold&gt;&lt;/underline&gt;.</t>
  </si>
  <si>
    <t>Volevo avvisarti che oggi è l'ultimo giorno di &lt;underline&gt;&lt;bold&gt;&lt;hyperlink=staff&gt;{[VAR_STAFF_FTNAME]}&lt;/hyperlink&gt;&lt;/bold&gt;&lt;/underline&gt; all'accademia.</t>
  </si>
  <si>
    <t>我想提醒您，今天是 &lt;underline&gt;&lt;bold&gt;&lt;hyperlink=staff&gt;{[VAR_STAFF_FTNAME]}&lt;/hyperlink&gt;&lt;/bold&gt;&lt;/underline&gt;在我们学院的最后一天。</t>
  </si>
  <si>
    <t>Я просто хотел предупредить вас, что это последний день &lt;underline&gt;&lt;bold&gt;&lt;hyperlink=staff&gt;{[VAR_STAFF_FTNAME]}&lt;/hyperlink&gt;&lt;/bold&gt;&lt;/underline&gt; в нашей академии.</t>
  </si>
  <si>
    <t>Eu só queria avisar que este é o último dia de &lt;underline&gt;&lt;bold&gt;&lt;hyperlink=staff&gt;{[VAR_STAFF_FTNAME]}&lt;/hyperlink&gt;&lt;/bold&gt;&lt;/underline&gt; em nossa academia.</t>
  </si>
  <si>
    <t>STAFF_RETIREMENTDAY_PART1_1</t>
  </si>
  <si>
    <t>Je voulais juste vous prévenir que c'est le dernier jour de &lt;underline&gt;&lt;bold&gt;&lt;hyperlink=staff&gt;{[VAR_STAFF_FTNAME]}&lt;/hyperlink&gt;&lt;/bold&gt;&lt;/underline&gt; au sein de notre académie.</t>
  </si>
  <si>
    <t>STAFF_RETIREMENTDAY_PART1_2</t>
  </si>
  <si>
    <t>Un petit mot pour vous signaler que &lt;underline&gt;&lt;bold&gt;&lt;hyperlink=staff&gt;{[VAR_STAFF_FTNAME]}&lt;/hyperlink&gt;&lt;/bold&gt;&lt;/underline&gt; effectue aujourd’hui son dernier jour à l’académie.</t>
  </si>
  <si>
    <t>STAFF_RETIREMENTDAY_PART1_3</t>
  </si>
  <si>
    <t>Aujourd’hui est le dernier jour de &lt;underline&gt;&lt;bold&gt;&lt;hyperlink=staff&gt;{[VAR_STAFF_FTNAME]}&lt;/hyperlink&gt;&lt;/bold&gt;&lt;/underline&gt; chez nous ; je tenais à vous en informer.</t>
  </si>
  <si>
    <t>STAFF_RETIREMENTDAY_PART2</t>
  </si>
  <si>
    <t>The staff has also decided to retire.</t>
  </si>
  <si>
    <t>Der Mitarbeiter/Die Mitarbeiterin hat ebenfalls beschlossen, in den Ruhestand zu gehen.</t>
  </si>
  <si>
    <t>Este miembro del personal también ha decidido jubilarse.</t>
  </si>
  <si>
    <t>E ha anche deciso di ritirarsi.</t>
  </si>
  <si>
    <t>该员工也已决定退休。</t>
  </si>
  <si>
    <t>Персонал также решил завершить карьеру.</t>
  </si>
  <si>
    <t>A equipe também decidiu se aposentar.</t>
  </si>
  <si>
    <t>STAFF_RETIREMENTDAY_PART2_1</t>
  </si>
  <si>
    <t>Le staff a aussi décidé de prendre sa retraite.</t>
  </si>
  <si>
    <t>STAFF_RETIREMENTDAY_PART2_2</t>
  </si>
  <si>
    <t>Le staff a également fait le choix de prendre sa retraite.</t>
  </si>
  <si>
    <t>STAFF_RETIREMENTDAY_PART2_3</t>
  </si>
  <si>
    <t>Et pour info, il/elle a également annoncé son départ à la retraite.</t>
  </si>
  <si>
    <t>MANAGER_REACHEDNEWLVL_PART0</t>
  </si>
  <si>
    <t>You just reached level {[VAR_MANAGER_LVL]} as manager!</t>
  </si>
  <si>
    <t>Vous venez d'atteindre le niveau {[VAR_MANAGER_LVL]} comme manager!</t>
  </si>
  <si>
    <t>Sie haben gerade die Stufe {[VAR_MANAGER_LVL]} als Manager erreicht!</t>
  </si>
  <si>
    <t>¡Acabas de alcanzar el nivel {[VAR_MANAGER_LVL]} como manager!</t>
  </si>
  <si>
    <t>Hai raggiunto il livello {[VAR_MANAGER_LVL]} da manager!</t>
  </si>
  <si>
    <t>刚刚晋升为{[VAR_MANAGER_LVL]}级经理！</t>
  </si>
  <si>
    <t>Вы только что достигли {[VAR_MANAGER_LVL]} уровня в качестве менеджера!</t>
  </si>
  <si>
    <t>Você acabou de alcançar o nível {[VAR_MANAGER_LVL]} como gerente!</t>
  </si>
  <si>
    <t>MANAGER_REACHEDNEWLVL_PART1</t>
  </si>
  <si>
    <t>Congratulations! You just reached level {[VAR_MANAGER_LVL]} as manager.</t>
  </si>
  <si>
    <t>Félicitations! Vous venez d'atteindre le niveau {[VAR_MANAGER_LVL]} comme manager.</t>
  </si>
  <si>
    <t>Herzlichen Glückwunsch! Sie haben gerade die Stufe {[VAR_MANAGER_LVL]} als Manager erreicht.</t>
  </si>
  <si>
    <t>¡Enhorabuena! Acabas de alcanzar el nivel {[VAR_MANAGER_LVL]} como manager.</t>
  </si>
  <si>
    <t>Congratulazioni! Hai appena raggiunto il livello {[VAR_MANAGER_LVL]} da manager.</t>
  </si>
  <si>
    <t>恭喜！您刚刚晋升为{[VAR_MANAGER_LVL]}级经理。</t>
  </si>
  <si>
    <t>Поздравляем! Вы только что достигли {[VAR_MANAGER_LVL]} уровня в качестве менеджера.</t>
  </si>
  <si>
    <t>Parabéns! Você acabou de alcançar o nível {[VAR_MANAGER_LVL]} como gerente.</t>
  </si>
  <si>
    <t>MANAGER_REACHEDNEWLVL_PART2</t>
  </si>
  <si>
    <t>Your work during this season and the previous ones has proven successful.</t>
  </si>
  <si>
    <t>Ihre Arbeit in dieser Saison und in der Vergangenheit war sehr erfolgreich.</t>
  </si>
  <si>
    <t>Tu trabajo durante esta temporada y las anteriores ha dado sus frutos.</t>
  </si>
  <si>
    <t>Il tuo lavoro in questa e nella stagione passata ha portato i suoi frutti.</t>
  </si>
  <si>
    <t>你在本赛季及过往赛季的努力取得了丰硕的成果。</t>
  </si>
  <si>
    <t>Ваша работа в этом и предыдущих сезонах оказалась успешной.</t>
  </si>
  <si>
    <t>Seu trabalho durante esta temporada e as anteriores provou ser um sucesso.</t>
  </si>
  <si>
    <t>MANAGER_REACHEDNEWLVL_PART2_1</t>
  </si>
  <si>
    <t>Votre travail durant la saison et les précédentes a porté ses fruits.</t>
  </si>
  <si>
    <t>MANAGER_REACHEDNEWLVL_PART2_2</t>
  </si>
  <si>
    <t>Vous récoltez aujourd’hui le résultat du travail fourni au fil des semaines.</t>
  </si>
  <si>
    <t>MANAGER_REACHEDNEWLVL_PART2_3</t>
  </si>
  <si>
    <t>Votre investissement sur cette saison et les précédentes se concrétise aujourd’hui.</t>
  </si>
  <si>
    <t>MANAGER_REACHEDNEWLVL_PART3</t>
  </si>
  <si>
    <t>This level means you can allocate {[VAR_NB_POINTS]} new points to your attributes.</t>
  </si>
  <si>
    <t>Ce niveau vous donne le droit de répartir {[VAR_NB_POINTS]} nouveaux points entre vos attributs.</t>
  </si>
  <si>
    <t>Dieses Level gibt Ihnen das Recht, {[VAR_NB_POINTS]} neue Punkte auf Ihre Attribute zu verteilen.</t>
  </si>
  <si>
    <t>Este nivel significa que puedes asignar {[VAR_NB_POINTS]} nuevos puntos a tus atributos.</t>
  </si>
  <si>
    <t>Questo livello vuol dire che puoi assegnare {[VAR_NB_POINTS]} nuovi punti ai tuoi attributi.</t>
  </si>
  <si>
    <t>达到此等级后，你可为自身属性分配{[VAR_NB_POINTS]}个新点数。</t>
  </si>
  <si>
    <t>Этот уровень означает, что вы можете распределить {[VAR_NB_POINTS]} новых очков в свои атрибуты.</t>
  </si>
  <si>
    <t>Este nível significa que você pode alocar {[VAR_NB_POINTS]} novos pontos aos seus atributos.</t>
  </si>
  <si>
    <t>MANAGER_REACHEDNEWLVL_PART4</t>
  </si>
  <si>
    <t>Take some time to consider your options, as these choices will have an impact on the future of your career!</t>
  </si>
  <si>
    <t>Nehmen Sie sich Zeit zum Nachdenken, diese Entscheidungen werden sich auf die Zukunft Ihrer Karriere auswirken!</t>
  </si>
  <si>
    <t>Dedica un tiempo a plantearte tus opciones: ¡tus elecciones afectarán al futuro de tu carrera!</t>
  </si>
  <si>
    <t>Prenditi il tempo necessario per valutare le opzioni che hai a disposizione, perché influenzeranno la tua carriera futura!</t>
  </si>
  <si>
    <t>请仔细考虑，因为这些选择将影响你未来的职业发展！</t>
  </si>
  <si>
    <t>Потратьте время на обдумывание своих вариантов, так как эти решения повлияют на будущее вашей карьеры!</t>
  </si>
  <si>
    <t>Reserve um tempo para considerar suas opções, pois essas escolhas terão um impacto no futuro de sua carreira!</t>
  </si>
  <si>
    <t>MANAGER_REACHEDNEWLVL_PART4_1</t>
  </si>
  <si>
    <t>Prenez le temps de réfléchir, ces choix auront une conséquence sur le futur de votre carrière !</t>
  </si>
  <si>
    <t>MANAGER_REACHEDNEWLVL_PART4_2</t>
  </si>
  <si>
    <t>Réfléchissez bien ; ces choix influenceront votre futur professionnel !</t>
  </si>
  <si>
    <t>MANAGER_REACHEDNEWLVL_PART4_3</t>
  </si>
  <si>
    <t>Soyez réfléchi dans vos décisions, elles auront des conséquences sur la suite de votre carrière !</t>
  </si>
  <si>
    <t>MANAGER_REACHEDNEWLVL_BTN_PTS</t>
  </si>
  <si>
    <t>Assign my attribute points</t>
  </si>
  <si>
    <t>Affecter mes points d'attributs</t>
  </si>
  <si>
    <t>Meine Attributpunkte zuweisen</t>
  </si>
  <si>
    <t>Asignar mis puntos de atributos</t>
  </si>
  <si>
    <t>Assegna i miei punti attributo</t>
  </si>
  <si>
    <t>分配属性点</t>
  </si>
  <si>
    <t>Назначить очки атрибутов</t>
  </si>
  <si>
    <t>Atribuir meus pontos de atributo</t>
  </si>
  <si>
    <t>MANAGER_PROFIL_BTN</t>
  </si>
  <si>
    <t>See my profile</t>
  </si>
  <si>
    <t>Voir mon profil</t>
  </si>
  <si>
    <t>Mein Profil ansehen</t>
  </si>
  <si>
    <t>Ver mi perfil</t>
  </si>
  <si>
    <t>Visualizza il mio profilo</t>
  </si>
  <si>
    <t>查看我的资料</t>
  </si>
  <si>
    <t>Посмотреть мой профиль</t>
  </si>
  <si>
    <t>Ver meu perfil</t>
  </si>
  <si>
    <t>UPDATE_PERIODREPORT_PART0</t>
  </si>
  <si>
    <t>{[VAR_TM_FTNAME]} - Period report - {[VAR_CURRENTPERIOD_NAME]} - {[VAR_CIRCUIT_NAME]}</t>
  </si>
  <si>
    <t>{[VAR_TM_FTNAME]} - Rapport de période - {[VAR_CURRENTPERIOD_NAME]} - {[VAR_CIRCUIT_NAME]}</t>
  </si>
  <si>
    <t>{[VAR_TM_FTNAME]} – Bericht über den Zeitraum – {[VAR_CURRENTPERIOD_NAME]} – {[VAR_CIRCUIT_NAME]}</t>
  </si>
  <si>
    <t>{[VAR_TM_FTNAME]} - Informe del período - {[VAR_CURRENTPERIOD_NAME]} - {[VAR_CIRCUIT_NAME]}</t>
  </si>
  <si>
    <t>{[VAR_TM_FTNAME]} - Resoconto del periodo - {[VAR_CURRENTPERIOD_NAME]} - {[VAR_CIRCUIT_NAME]}</t>
  </si>
  <si>
    <t>{[VAR_TM_FTNAME]} - 阶段报告 - {[VAR_CURRENTPERIOD_NAME]} - {[VAR_CIRCUIT_NAME]}</t>
  </si>
  <si>
    <t>{[VAR_TM_FTNAME]} - Отчет за период - {[VAR_CURRENTPERIOD_NAME]} - {[VAR_CIRCUIT_NAME]}</t>
  </si>
  <si>
    <t>{[VAR_TM_FTNAME]} - Relatório do período - {[VAR_CURRENTPERIOD_NAME]} - {[VAR_CIRCUIT_NAME]}</t>
  </si>
  <si>
    <t>UPDATE_PERIODREPORT_PART1</t>
  </si>
  <si>
    <t>Here is the recap of &lt;underline&gt;&lt;bold&gt;&lt;hyperlink=player&gt;{[VAR_TM_FTNAME]}&lt;/hyperlink&gt;&lt;/bold&gt;&lt;/underline&gt;’s results during the end of &lt;bold&gt;{[VAR_CURRENTPERIOD_NAME]} - {[VAR_CIRCUIT_NAME]}&lt;/bold&gt;:</t>
  </si>
  <si>
    <t>Hier ist die Zusammenfassung der Ergebnisse von &lt;underline&gt;&lt;bold&gt;&lt;hyperlink=player&gt;{[VAR_TM_FTNAME]}&lt;/hyperlink&gt;&lt;/bold&gt;&lt;/underline&gt; für das Ende des Zeitraums: &lt;bold&gt;{[VAR_CURRENTPERIOD_NAME]} – {[VAR_CIRCUIT_NAME]}&lt;/bold&gt;:</t>
  </si>
  <si>
    <t>Aquí tienes el resumen de los resultados de &lt;underline&gt;&lt;bold&gt;&lt;hyperlink=player&gt;{[VAR_TM_FTNAME]}&lt;/hyperlink&gt;&lt;/bold&gt;&lt;/underline&gt; al finalizar &lt;bold&gt;{[VAR_CURRENTPERIOD_NAME]} - {[VAR_CIRCUIT_NAME]}&lt;/bold&gt;:</t>
  </si>
  <si>
    <t>Ecco un riepilogo dei risultati di &lt;underline&gt;&lt;bold&gt;&lt;hyperlink=player&gt;{[VAR_TM_FTNAME]}&lt;/hyperlink&gt;&lt;/bold&gt;&lt;/underline&gt; durante il periodo &lt;bold&gt;{[VAR_CURRENTPERIOD_NAME]} - {[VAR_CIRCUIT_NAME]}&lt;/bold&gt;:</t>
  </si>
  <si>
    <t>以下是&lt;underline&gt;&lt;bold&gt;&lt;hyperlink=player&gt;{[VAR_TM_FTNAME]}&lt;/hyperlink&gt;&lt;/bold&gt;&lt;/underline&gt;在&lt;bold&gt;{[VAR_CURRENTPERIOD_NAME]} - {[VAR_CIRCUIT_NAME]}&lt;/bold&gt;赛季末的成绩汇总：</t>
  </si>
  <si>
    <t>Вот сводка результатов &lt;underline&gt;&lt;bold&gt;&lt;hyperlink=player&gt;{[VAR_TM_FTNAME]}&lt;/hyperlink&gt;&lt;/bold&gt;&lt;/underline&gt; за конец &lt;bold&gt;{[VAR_CURRENTPERIOD_NAME]} - {[VAR_CIRCUIT_NAME]}&lt;/bold&gt;:</t>
  </si>
  <si>
    <t>Aqui está o resumo dos resultados de &lt;underline&gt;&lt;bold&gt;&lt;hyperlink=player&gt;{[VAR_TM_FTNAME]}&lt;/hyperlink&gt;&lt;/bold&gt;&lt;/underline&gt; durante o final de &lt;bold&gt;{[VAR_CURRENTPERIOD_NAME]} - {[VAR_CIRCUIT_NAME]}&lt;/bold&gt;:</t>
  </si>
  <si>
    <t>UPDATE_PERIODREPORT_PART1_1</t>
  </si>
  <si>
    <t>Voici le résumé des résultats de &lt;underline&gt;&lt;bold&gt;&lt;hyperlink=player&gt;{[VAR_TM_FTNAME]}&lt;/hyperlink&gt;&lt;/bold&gt;&lt;/underline&gt; au cours de la période &lt;bold&gt;{[VAR_CURRENTPERIOD_NAME]} - {[VAR_CIRCUIT_NAME]}&lt;/bold&gt; qui se termine:</t>
  </si>
  <si>
    <t>UPDATE_PERIODREPORT_PART1_2</t>
  </si>
  <si>
    <t>Résumé des performances de &lt;underline&gt;&lt;bold&gt;&lt;hyperlink=player&gt;{[VAR_TM_FTNAME]}&lt;/hyperlink&gt;&lt;/bold&gt;&lt;/underline&gt; sur la période &lt;bold&gt;{[VAR_CURRENTPERIOD_NAME]} - {[VAR_CIRCUIT_NAME]}&lt;/bold&gt; qui s'achève :</t>
  </si>
  <si>
    <t>UPDATE_PERIODREPORT_PART1_3</t>
  </si>
  <si>
    <t>Voici le bilan des résultats de &lt;underline&gt;&lt;bold&gt;&lt;hyperlink=player&gt;{[VAR_TM_FTNAME]}&lt;/hyperlink&gt;&lt;/bold&gt;&lt;/underline&gt; pour la période &lt;bold&gt;{[VAR_CURRENTPERIOD_NAME]} - {[VAR_CIRCUIT_NAME]}&lt;/bold&gt; qui touche à sa fin :</t>
  </si>
  <si>
    <t>UPDATE_PERIODREPORT_PART1_4</t>
  </si>
  <si>
    <t>Voici le récapitulatif des résultats obtenus par &lt;underline&gt;&lt;bold&gt;&lt;hyperlink=player&gt;{[VAR_TM_FTNAME]}&lt;/hyperlink&gt;&lt;/bold&gt;&lt;/underline&gt; durant la période &lt;bold&gt;{[VAR_CURRENTPERIOD_NAME]} - {[VAR_CIRCUIT_NAME]}&lt;/bold&gt; qui se clôt :</t>
  </si>
  <si>
    <t>UPDATE_PERIODREPORT_PART1_5</t>
  </si>
  <si>
    <t>Bilan de la période &lt;bold&gt;{[VAR_CURRENTPERIOD_NAME]} - {[VAR_CIRCUIT_NAME]}&lt;/bold&gt; : résultats de &lt;underline&gt;&lt;bold&gt;&lt;hyperlink=player&gt;{[VAR_TM_FTNAME]}&lt;/hyperlink&gt;&lt;/bold&gt;&lt;/underline&gt; :</t>
  </si>
  <si>
    <t>UPDATE_PERIODREPORT_PART1_6</t>
  </si>
  <si>
    <t>Période &lt;bold&gt;{[VAR_CURRENTPERIOD_NAME]} - {[VAR_CIRCUIT_NAME]}&lt;/bold&gt; qui touche à sa fin: résumé des résultats de &lt;underline&gt;&lt;bold&gt;&lt;hyperlink=player&gt;{[VAR_TM_FTNAME]}&lt;/hyperlink&gt;&lt;/bold&gt;&lt;/underline&gt; :</t>
  </si>
  <si>
    <t>UPDATE_PERIODREPORT_PART1_7</t>
  </si>
  <si>
    <t>C’est l’heure du récap’ : découvrez ci-dessous les performances de &lt;underline&gt;&lt;bold&gt;&lt;hyperlink=player&gt;{[VAR_TM_FTNAME]}&lt;/hyperlink&gt;&lt;/bold&gt;&lt;/underline&gt; durant la période &lt;bold&gt;{[VAR_CURRENTPERIOD_NAME]} - {[VAR_CIRCUIT_NAME]}&lt;/bold&gt; :</t>
  </si>
  <si>
    <t>UPDATE_PERIODREPORT_COLUMN1</t>
  </si>
  <si>
    <t>Topics</t>
  </si>
  <si>
    <t>Sujets</t>
  </si>
  <si>
    <t>Themen</t>
  </si>
  <si>
    <t>Temas</t>
  </si>
  <si>
    <t>Argomenti</t>
  </si>
  <si>
    <t>主题</t>
  </si>
  <si>
    <t>Темы</t>
  </si>
  <si>
    <t>Tópicos</t>
  </si>
  <si>
    <t>UPDATE_PERIODREPORT_COLUMN2</t>
  </si>
  <si>
    <t>本阶段</t>
  </si>
  <si>
    <t>UPDATE_PERIODREPORT_COLUMN3</t>
  </si>
  <si>
    <t>Last period</t>
  </si>
  <si>
    <t>Période précédente</t>
  </si>
  <si>
    <t>Vorheriger Zeitraum</t>
  </si>
  <si>
    <t>Período anterior</t>
  </si>
  <si>
    <t>Periodo precedente</t>
  </si>
  <si>
    <t>上阶段</t>
  </si>
  <si>
    <t>Прошлый период</t>
  </si>
  <si>
    <t>Período passado</t>
  </si>
  <si>
    <t>UPDATE_PERIODREPORT_COLUMN4</t>
  </si>
  <si>
    <t>Difference</t>
  </si>
  <si>
    <t>Différence</t>
  </si>
  <si>
    <t>Differenz</t>
  </si>
  <si>
    <t>Diferencia</t>
  </si>
  <si>
    <t>Differenza</t>
  </si>
  <si>
    <t>差异</t>
  </si>
  <si>
    <t>Разница</t>
  </si>
  <si>
    <t>Diferença</t>
  </si>
  <si>
    <t>UPDATE_PERIODREPORT_TOPIC1</t>
  </si>
  <si>
    <t>UPDATE_PERIODREPORT_TOPIC2</t>
  </si>
  <si>
    <t>Points won</t>
  </si>
  <si>
    <t>Points gagnés</t>
  </si>
  <si>
    <t>Gewonnene Punkte</t>
  </si>
  <si>
    <t>Puntos ganados</t>
  </si>
  <si>
    <t>Punti vinti</t>
  </si>
  <si>
    <t>获得的积分</t>
  </si>
  <si>
    <t>Заработанные очки</t>
  </si>
  <si>
    <t>Pontos ganhos</t>
  </si>
  <si>
    <t>UPDATE_PERIODREPORT_TOPIC3</t>
  </si>
  <si>
    <t>Prize money (academy share)</t>
  </si>
  <si>
    <t>Prize money (partage avec académie)</t>
  </si>
  <si>
    <t>Preisgeld (Akademie-Anteil)</t>
  </si>
  <si>
    <t>Premio en metálico (porcentaje de la escuela)</t>
  </si>
  <si>
    <t>Montepremi (quota accademia)</t>
  </si>
  <si>
    <t>奖金（学院分成）</t>
  </si>
  <si>
    <t>Призовые деньги (доля академии)</t>
  </si>
  <si>
    <t>Dinheiro de prêmio (participação da academia)</t>
  </si>
  <si>
    <t>UPDATE_PERIODREPORT_TOPIC4</t>
  </si>
  <si>
    <t>Tournaments played</t>
  </si>
  <si>
    <t>Tournois joués</t>
  </si>
  <si>
    <t>Gespielte Turniere</t>
  </si>
  <si>
    <t>Torneos jugados</t>
  </si>
  <si>
    <t>Tornei disputati</t>
  </si>
  <si>
    <t>参加赛事数</t>
  </si>
  <si>
    <t>Сыгранные турниры</t>
  </si>
  <si>
    <t>Torneios disputados</t>
  </si>
  <si>
    <t>UPDATE_PERIODREPORT_TOPIC5</t>
  </si>
  <si>
    <t>Match disputati</t>
  </si>
  <si>
    <t>Сыгранные матчи</t>
  </si>
  <si>
    <t>Partidas disputadas</t>
  </si>
  <si>
    <t>UPDATE_PERIODREPORT_TOPIC6</t>
  </si>
  <si>
    <t>Matches won</t>
  </si>
  <si>
    <t>Matchs gagnés</t>
  </si>
  <si>
    <t>Gewonnene Matches</t>
  </si>
  <si>
    <t>Partidos ganados</t>
  </si>
  <si>
    <t>Match vinti</t>
  </si>
  <si>
    <t>获胜场数</t>
  </si>
  <si>
    <t>Выигранные матчи</t>
  </si>
  <si>
    <t>Partidas vencidas</t>
  </si>
  <si>
    <t>UPDATE_PERIODREPORT_TOPIC7</t>
  </si>
  <si>
    <t>UPDATE_PERIODREPORT_TOPIC8</t>
  </si>
  <si>
    <t>UPDATE_PERIODREPORT_TOPIC9</t>
  </si>
  <si>
    <t>TOURNAMENTS_REGISTRATIONS_PART0</t>
  </si>
  <si>
    <t>{[VAR_TM_FTNAME]} - Tournament Registrations - {[VAR_NEXTPERIOD_NAME]} Period</t>
  </si>
  <si>
    <t>{[VAR_TM_FTNAME]} - Inscriptions aux tournois - Période {[VAR_NEXTPERIOD_NAME]}</t>
  </si>
  <si>
    <t>{[VAR_TM_FTNAME]} – Turnierregistrierungen – Zeitraum {[VAR_NEXTPERIOD_NAME]}</t>
  </si>
  <si>
    <t>{[VAR_TM_FTNAME]} - Inscripciones en torneos - Período {[VAR_NEXTPERIOD_NAME]}</t>
  </si>
  <si>
    <t>{[VAR_TM_FTNAME]} - Iscrizioni ai tornei - Periodo {[VAR_NEXTPERIOD_NAME]}</t>
  </si>
  <si>
    <t>{[VAR_TM_FTNAME]} - 赛事报名 - {[VAR_NEXTPERIOD_NAME]}阶段</t>
  </si>
  <si>
    <t>{[VAR_TM_FTNAME]} - Регистрация на турниры - Период {[VAR_NEXTPERIOD_NAME]}</t>
  </si>
  <si>
    <t>{[VAR_TM_FTNAME]} - Inscrições em Torneios - Período {[VAR_NEXTPERIOD_NAME]}</t>
  </si>
  <si>
    <t>TOURNAMENTS_REGISTRATIONS_PART1</t>
  </si>
  <si>
    <t>The &lt;bold&gt;{[VAR_NEXTPERIOD_NAME]}&lt;/bold&gt; period starts in 4 weeks and will go from week &lt;bold&gt;{[VAR_NEXTPERIOD_START]}&lt;/bold&gt; to week &lt;bold&gt;{[VAR_NEXTPERIOD_END]}&lt;/bold&gt;. 
Most tournaments will be on &lt;bold&gt;{[VAR_PERIODSURFACE]}&lt;/bold&gt;.</t>
  </si>
  <si>
    <t>Der Zeitraum &lt;bold&gt;{[VAR_NEXTPERIOD_NAME]}&lt;/bold&gt; beginnt in 4 Wochen und dauert von Woche &lt;bold&gt;{[VAR_NEXTPERIOD_START]}&lt;/bold&gt; bis Woche &lt;bold&gt;{[VAR_NEXTPERIOD_END]}&lt;/bold&gt;. 
Die meisten Turniere finden auf &lt;bold&gt;{[VAR_PERIODSURFACE]}&lt;/bold&gt; statt.</t>
  </si>
  <si>
    <t>El período de &lt;bold&gt;{[VAR_NEXTPERIOD_NAME]}&lt;/bold&gt; comienza dentro de 4 semanas e irá de la semana &lt;bold&gt;{[VAR_NEXTPERIOD_START]}&lt;/bold&gt; a la &lt;bold&gt;{[VAR_NEXTPERIOD_END]}&lt;/bold&gt;. 
 La mayoría de los torneos serán en campo de &lt;bold&gt;{[VAR_PERIODSURFACE]}&lt;/bold&gt;.</t>
  </si>
  <si>
    <t>Il periodo &lt;bold&gt;{[VAR_NEXTPERIOD_NAME]}&lt;/bold&gt; inizia fra quattro settimane e va dalla settimana &lt;bold&gt;{[VAR_NEXTPERIOD_START]}&lt;/bold&gt; alla settimana &lt;bold&gt;{[VAR_NEXTPERIOD_END]}&lt;/bold&gt;. 
La maggior parte dei tornei si giocherà su &lt;bold&gt;{[VAR_PERIODSURFACE]}&lt;/bold&gt;.</t>
  </si>
  <si>
    <t>&lt;bold&gt;{[VAR_NEXTPERIOD_NAME]}&lt;/bold&gt; 阶段将于4周后开始，从第&lt;bold&gt;{[VAR_NEXTPERIOD_START]}&lt;/bold&gt;周持续到第&lt;bold&gt;{[VAR_NEXTPERIOD_END]}&lt;/bold&gt;周。
 大部分赛事将在&lt;bold&gt;{[VAR_PERIODSURFACE]}&lt;/bold&gt;场地上进行。</t>
  </si>
  <si>
    <t>Период &lt;bold&gt;{[VAR_NEXTPERIOD_NAME]}&lt;/bold&gt; начнется через 4 недели и продлится с &lt;bold&gt;{[VAR_NEXTPERIOD_START]}&lt;/bold&gt; по &lt;bold&gt;{[VAR_NEXTPERIOD_END]}&lt;/bold&gt; неделю. 
 Большинство турниров пройдет на &lt;bold&gt;{[VAR_PERIODSURFACE]}&lt;/bold&gt;.</t>
  </si>
  <si>
    <t>O período &lt;bold&gt;{[VAR_NEXTPERIOD_NAME]}&lt;/bold&gt; começa em 4 semanas e irá da semana &lt;bold&gt;{[VAR_NEXTPERIOD_START]}&lt;/bold&gt; à semana &lt;bold&gt;{[VAR_NEXTPERIOD_END]}&lt;/bold&gt;. 
 A maioria dos torneios será em &lt;bold&gt;{[VAR_PERIODSURFACE]}&lt;/bold&gt;.</t>
  </si>
  <si>
    <t>TOURNAMENTS_REGISTRATIONS_PART1_1</t>
  </si>
  <si>
    <t>La période &lt;bold&gt;{[VAR_NEXTPERIOD_NAME]}&lt;/bold&gt; commence dans 4 semaines et s’étalera de la semaine &lt;bold&gt;{[VAR_NEXTPERIOD_START]}&lt;/bold&gt; à la semaine &lt;bold&gt;{[VAR_NEXTPERIOD_END]}&lt;/bold&gt;. 
La majorité des tournois seront sur &lt;bold&gt;{[VAR_PERIODSURFACE]}&lt;/bold&gt;.</t>
  </si>
  <si>
    <t>TOURNAMENTS_REGISTRATIONS_PART1_2</t>
  </si>
  <si>
    <t>La période &lt;bold&gt;{[VAR_NEXTPERIOD_NAME]}&lt;/bold&gt; commencera dans 4 semaines et couvrira les semaines &lt;bold&gt;{[VAR_NEXTPERIOD_START]}&lt;/bold&gt; à &lt;bold&gt;{[VAR_NEXTPERIOD_END]}&lt;/bold&gt;.
La surface dominante sera le &lt;bold&gt;{[VAR_PERIODSURFACE]}&lt;/bold&gt;.</t>
  </si>
  <si>
    <t>TOURNAMENTS_REGISTRATIONS_PART1_3</t>
  </si>
  <si>
    <t>Dans 4 semaines, la période &lt;bold&gt;{[VAR_NEXTPERIOD_NAME]}&lt;/bold&gt; commencera, couvrant les semaines &lt;bold&gt;{[VAR_NEXTPERIOD_START]}&lt;/bold&gt; à &lt;bold&gt;{[VAR_NEXTPERIOD_END]}&lt;/bold&gt;.
La surface principale sera le &lt;bold&gt;{[VAR_PERIODSURFACE]}&lt;/bold&gt;.</t>
  </si>
  <si>
    <t>TOURNAMENTS_REGISTRATIONS_PART1_4</t>
  </si>
  <si>
    <t>Dans 4 semaines débutera la période &lt;bold&gt;{[VAR_NEXTPERIOD_NAME]}&lt;/bold&gt;, qui s’étendra des semaines &lt;bold&gt;{[VAR_NEXTPERIOD_START]}&lt;/bold&gt; à &lt;bold&gt;{[VAR_NEXTPERIOD_END]}&lt;/bold&gt;.
La plupart des tournois se joueront sur &lt;bold&gt;{[VAR_PERIODSURFACE]}&lt;/bold&gt;.</t>
  </si>
  <si>
    <t>TOURNAMENTS_REGISTRATIONS_PART1_5</t>
  </si>
  <si>
    <t>La période &lt;bold&gt;{[VAR_NEXTPERIOD_NAME]}&lt;/bold&gt; débutera dans 4 semaines, de la semaine &lt;bold&gt;{[VAR_NEXTPERIOD_START]}&lt;/bold&gt; à la semaine &lt;bold&gt;{[VAR_NEXTPERIOD_END]}&lt;/bold&gt;.
La plupart des tournois se dérouleront sur &lt;bold&gt;{[VAR_PERIODSURFACE]}&lt;/bold&gt;.</t>
  </si>
  <si>
    <t>TOURNAMENTS_REGISTRATIONS_PART2_TEMP</t>
  </si>
  <si>
    <t>I made a list of major tournaments happening this period. You could register &lt;underline&gt;&lt;bold&gt;&lt;hyperlink=player&gt;{[VAR_TM_FTNAME]}&lt;/hyperlink&gt;&lt;/bold&gt;&lt;/underline&gt; if they have the required ranking to participate.</t>
  </si>
  <si>
    <t>Ich habe eine Liste der wichtigsten Turniere des Zeitraums erstellt. Sie könnten &lt;underline&gt;&lt;bold&gt;&lt;hyperlink=player&gt;{[VAR_TM_FTNAME]}&lt;/hyperlink&gt;&lt;/bold&gt;&lt;/underline&gt; registrieren, wenn er/sie die Ranglistenkriterien für die Teilnahme erfüllt.</t>
  </si>
  <si>
    <t>He confeccionado una lista de los principales torneos que tendrán lugar en este período. Podrías inscribir a &lt;underline&gt;&lt;bold&gt;&lt;hyperlink=player&gt;{[VAR_TM_FTNAME]}&lt;/hyperlink&gt;&lt;/bold&gt;&lt;/underline&gt; si su clasificación lo permite.</t>
  </si>
  <si>
    <t>Ho preparato un elenco dei tornei principali che si svolgono in questo periodo a cui poter iscrivere &lt;underline&gt;&lt;bold&gt;&lt;hyperlink=player&gt;{[VAR_TM_FTNAME]}&lt;/hyperlink&gt;&lt;/bold&gt;&lt;/underline&gt; se ha il ranking richiesto per partecipare.</t>
  </si>
  <si>
    <t>我整理了本阶段主要赛事列表。如果&lt;underline&gt;&lt;bold&gt;&lt;hyperlink=player&gt;{[VAR_TM_FTNAME]}&lt;/hyperlink&gt;&lt;/bold&gt;&lt;/underline&gt;的排名符合参赛要求，你可以为其报名。</t>
  </si>
  <si>
    <t>Я составил список основных турниров, которые пройдут в этот период. Вы можете зарегистрировать &lt;underline&gt;&lt;bold&gt;&lt;hyperlink=player&gt;{[VAR_TM_FTNAME]}&lt;/hyperlink&gt;&lt;/bold&gt;&lt;/underline&gt;, если у них есть необходимый рейтинг для участия.</t>
  </si>
  <si>
    <t>Fiz uma lista de torneios importantes que acontecerão neste período. Você poderia registrar &lt;underline&gt;&lt;bold&gt;&lt;hyperlink=player&gt;{[VAR_TM_FTNAME]}&lt;/hyperlink&gt;&lt;/bold&gt;&lt;/underline&gt; se eles tiverem o ranking necessário para participar.</t>
  </si>
  <si>
    <t>TOURNAMENTS_REGISTRATIONS_PART2_TEMP_1</t>
  </si>
  <si>
    <t xml:space="preserve">Je vous ai préparé une liste des tournois majeurs de la période auxquels vous pourriez potentiellement inscrire &lt;underline&gt;&lt;bold&gt;&lt;hyperlink=player&gt;{[VAR_TM_FTNAME]}&lt;/hyperlink&gt;&lt;/bold&gt;&lt;/underline&gt; s'il/elle remplit les critères de classement pour participer. </t>
  </si>
  <si>
    <t>TOURNAMENTS_REGISTRATIONS_PART2_TEMP_2</t>
  </si>
  <si>
    <t>J’ai préparé une liste des tournois majeurs de la période où vous pourriez inscrire &lt;underline&gt;&lt;bold&gt;&lt;hyperlink=player&gt;{[VAR_TM_FTNAME]}&lt;/hyperlink&gt;&lt;/bold&gt;&lt;/underline&gt;, sous réserve qu’il/elle remplisse les critères de classement.</t>
  </si>
  <si>
    <t>TOURNAMENTS_REGISTRATIONS_PART2_TEMP_3</t>
  </si>
  <si>
    <t>J’ai compilé ci-dessous les tournois importants de la période où &lt;underline&gt;&lt;bold&gt;&lt;hyperlink=player&gt;{[VAR_TM_FTNAME]}&lt;/hyperlink&gt;&lt;/bold&gt;&lt;/underline&gt; serait éligible, à condition de répondre aux exigences de classement.</t>
  </si>
  <si>
    <t>TOURNAMENTS_REGISTRATIONS_PART2_TEMP_4</t>
  </si>
  <si>
    <t>Vous trouverez dans ce mail une sélection de tournois majeurs où &lt;underline&gt;&lt;bold&gt;&lt;hyperlink=player&gt;{[VAR_TM_FTNAME]}&lt;/hyperlink&gt;&lt;/bold&gt;&lt;/underline&gt; peut potentiellement s’inscrire, sous réserve du classement requis.</t>
  </si>
  <si>
    <t>TOURNAMENTS_REGISTRATIONS_PART2_TEMP_5</t>
  </si>
  <si>
    <t>Vous trouverez ci-dessous les principaux tournois de la période auxquels &lt;underline&gt;&lt;bold&gt;&lt;hyperlink=player&gt;{[VAR_TM_FTNAME]}&lt;/hyperlink&gt;&lt;/bold&gt;&lt;/underline&gt; pourrait participer, si son classement le permet.</t>
  </si>
  <si>
    <t>TOURNAMENTS_REGISTRATIONS_PART2</t>
  </si>
  <si>
    <t>WARNING: ONLY AUTO REGISTER WORKS RIGHT NOW
Here are the tournaments I suggest registering in &lt;underline&gt;&lt;bold&gt;&lt;hyperlink=player&gt;{[VAR_TM_FTNAME]}&lt;/hyperlink&gt;&lt;/bold&gt;&lt;/underline&gt;:</t>
  </si>
  <si>
    <t>ATTENTION : SEUL L'INSCRIPTION AUTOMATIQUE FONCTIONNE ACTUELLEMENT
Voici les tournois auxquels je vous suggère d'inscrire &lt;underline&gt;&lt;bold&gt;&lt;hyperlink=player&gt;{[VAR_TM_FTNAME]}&lt;/hyperlink&gt;&lt;/bold&gt;&lt;/underline&gt;:</t>
  </si>
  <si>
    <t>WARNUNG: AKTUELL FUNKTIONIERT NUR DIE AUTOMATISCHE REGISTRIERUNG
 Hier sind die Turniere, für die Sie &lt;underline&gt;&lt;bold&gt;&lt;hyperlink=player&gt;{[VAR_TM_FTNAME]}&lt;/hyperlink&gt;&lt;/bold&gt;&lt;/underline&gt; registrieren könnten:</t>
  </si>
  <si>
    <t>ATENCIÓN: POR EL MOMENTO, SOLO FUNCIONA LA INSCRIPCIÓN AUTOMÁTICA
 Estos son los torneos en los que sugiero inscribir a &lt;underline&gt;&lt;bold&gt;&lt;hyperlink=player&gt;{[VAR_TM_FTNAME]}&lt;/hyperlink&gt;&lt;/bold&gt;&lt;/underline&gt;:</t>
  </si>
  <si>
    <t>ATTENZIONE: AL MOMENTO È ATTIVA SOLO L'ISCRIZIONE AUTOMATICA
Ecco i tornei a cui ti consiglio di iscrivere &lt;underline&gt;&lt;bold&gt;&lt;hyperlink=player&gt;{[VAR_TM_FTNAME]}&lt;/hyperlink&gt;&lt;/bold&gt;&lt;/underline&gt;:</t>
  </si>
  <si>
    <t>注意：当前仅支持自动报名功能。
 以下是我建议为&lt;underline&gt;&lt;bold&gt;&lt;hyperlink=player&gt;{[VAR_TM_FTNAME]}&lt;/hyperlink&gt;&lt;/bold&gt;&lt;/underline&gt;报名的赛事：</t>
  </si>
  <si>
    <t>ВНИМАНИЕ: В НАСТОЯЩЕЕ ВРЕМЯ РАБОТАЕТ ТОЛЬКО АВТОМАТИЧЕСКАЯ РЕГИСТРАЦИЯ
 Вот турниры, в которые я предлагаю зарегистрировать &lt;underline&gt;&lt;bold&gt;&lt;hyperlink=player&gt;{[VAR_TM_FTNAME]}&lt;/hyperlink&gt;&lt;/bold&gt;&lt;/underline&gt;:</t>
  </si>
  <si>
    <t>AVISO: APENAS REGISTRO AUTOMÁTICO FUNCIONA NO MOMENTO
 Aqui estão os torneios que sugiro registrar para &lt;underline&gt;&lt;bold&gt;&lt;hyperlink=player&gt;{[VAR_TM_FTNAME]}&lt;/hyperlink&gt;&lt;/bold&gt;&lt;/underline&gt;:</t>
  </si>
  <si>
    <t>TOURNAMENTS_REGISTRATIONS_PART3</t>
  </si>
  <si>
    <t>If you want me to handle &lt;underline&gt;&lt;bold&gt;&lt;hyperlink=player&gt;{[VAR_TM_FTNAME]}&lt;/hyperlink&gt;&lt;/bold&gt;&lt;/underline&gt;’s registrations in tournaments, let me know.</t>
  </si>
  <si>
    <t>Si vous souhaitez que je m'occupe des inscriptions aux tournois de &lt;underline&gt;&lt;bold&gt;&lt;hyperlink=player&gt;{[VAR_TM_FTNAME]}&lt;/hyperlink&gt;&lt;/bold&gt;&lt;/underline&gt;, dites le moi.</t>
  </si>
  <si>
    <t>Wenn Sie möchten, dass ich mich um die Turnierregistrierungen von &lt;underline&gt;&lt;bold&gt;&lt;hyperlink=player&gt;{[VAR_TM_FTNAME]}&lt;/hyperlink&gt;&lt;/bold&gt;&lt;/underline&gt; kümmern soll, sagen Sie einfach Bescheid.</t>
  </si>
  <si>
    <t>Si quieres que me encargue de las inscripciones de &lt;underline&gt;&lt;bold&gt;&lt;hyperlink=player&gt;{[VAR_TM_FTNAME]}&lt;/hyperlink&gt;&lt;/bold&gt;&lt;/underline&gt; en los torneos, dímelo.</t>
  </si>
  <si>
    <t>Se vuoi che mi occupi dell'iscrizione ai tornei di &lt;underline&gt;&lt;bold&gt;&lt;hyperlink=player&gt;{[VAR_TM_FTNAME]}&lt;/hyperlink&gt;&lt;/bold&gt;&lt;/underline&gt;, fammelo sapere.</t>
  </si>
  <si>
    <t>如果您希望我代为处理&lt;underline&gt;&lt;bold&gt;&lt;hyperlink=player&gt;{[VAR_TM_FTNAME]}&lt;/hyperlink&gt;&lt;/bold&gt;&lt;/underline&gt;的赛事报名，请告知我。</t>
  </si>
  <si>
    <t>Если вы хотите, чтобы я занялся регистрацией &lt;underline&gt;&lt;bold&gt;&lt;hyperlink=player&gt;{[VAR_TM_FTNAME]}&lt;/hyperlink&gt;&lt;/bold&gt;&lt;/underline&gt; на турниры, дайте мне знать.</t>
  </si>
  <si>
    <t>Se você quiser que eu cuide das inscrições de &lt;underline&gt;&lt;bold&gt;&lt;hyperlink=player&gt;{[VAR_TM_FTNAME]}&lt;/hyperlink&gt;&lt;/bold&gt;&lt;/underline&gt; em torneios, me avise.</t>
  </si>
  <si>
    <t>TOURNAMENTS_REGISTRATIONS_ACTION1</t>
  </si>
  <si>
    <t>Let staff handle registrations</t>
  </si>
  <si>
    <t>Laisser le staff gérer les inscriptions</t>
  </si>
  <si>
    <t>Mitarbeiter/Mitarbeiterin soll sich um Registrierungen kümmern</t>
  </si>
  <si>
    <t>Pedirle que gestione las inscripciones</t>
  </si>
  <si>
    <t>Lascia gestire le iscrizioni allo staff</t>
  </si>
  <si>
    <t>让员工代为处理报名</t>
  </si>
  <si>
    <t>Позволить персоналу заниматься регистрацией</t>
  </si>
  <si>
    <t>Deixar a equipe cuidar das inscrições</t>
  </si>
  <si>
    <t>TOURNAMENTS_REGISTRATIONS_COLUMN1</t>
  </si>
  <si>
    <t>Week</t>
  </si>
  <si>
    <t>Semaine</t>
  </si>
  <si>
    <t>Woche</t>
  </si>
  <si>
    <t>Semana</t>
  </si>
  <si>
    <t>Settimana</t>
  </si>
  <si>
    <t>周次</t>
  </si>
  <si>
    <t>Неделя</t>
  </si>
  <si>
    <t>TOURNAMENTS_REGISTRATIONS_COLUMN2</t>
  </si>
  <si>
    <t>TOURNAMENTS_REGISTRATIONS_COLUMN3</t>
  </si>
  <si>
    <t>Continent</t>
  </si>
  <si>
    <t>Kontinent</t>
  </si>
  <si>
    <t>Continente</t>
  </si>
  <si>
    <t>大洲</t>
  </si>
  <si>
    <t>Континент</t>
  </si>
  <si>
    <t>TOURNAMENTS_REGISTRATIONS_COLUMN4</t>
  </si>
  <si>
    <t>Country</t>
  </si>
  <si>
    <t>Pays</t>
  </si>
  <si>
    <t>País</t>
  </si>
  <si>
    <t>Paese</t>
  </si>
  <si>
    <t>国家/地区</t>
  </si>
  <si>
    <t>Страна</t>
  </si>
  <si>
    <t>TOURNAMENTS_REGISTRATIONS_COLUMN5</t>
  </si>
  <si>
    <t>TOURNAMENTS_REGISTRATIONS_COLUMN6</t>
  </si>
  <si>
    <t>Tournament name</t>
  </si>
  <si>
    <t>Nom du tournoi</t>
  </si>
  <si>
    <t>Name des Turniers</t>
  </si>
  <si>
    <t>Nombre del torneo</t>
  </si>
  <si>
    <t>Nome del torneo</t>
  </si>
  <si>
    <t>赛事名称</t>
  </si>
  <si>
    <t>Название турнира</t>
  </si>
  <si>
    <t>Nome do torneio</t>
  </si>
  <si>
    <t>PRESSCONF_SEASONSTART_PART0</t>
  </si>
  <si>
    <t>Press conference tomorrow about the start of the season.</t>
  </si>
  <si>
    <t>Conférence de presse demain sur le début de la saison</t>
  </si>
  <si>
    <t>Pressekonferenz zum Saisonstart morgen.</t>
  </si>
  <si>
    <t>Mañana, rueda de prensa sobre el inicio de temporada.</t>
  </si>
  <si>
    <t>Conferenza stampa di domani riguardo l'inizio di stagione</t>
  </si>
  <si>
    <t>赛季开始前的新闻发布会</t>
  </si>
  <si>
    <t>Завтра состоится пресс-конференция, посвященная началу сезона.</t>
  </si>
  <si>
    <t>Coletiva de imprensa amanhã sobre o início da temporada.</t>
  </si>
  <si>
    <t>PRESSCONF_SEASONSTART_PART1</t>
  </si>
  <si>
    <t>I just wanted to warn you that I planned a press conference happening tomorrow.</t>
  </si>
  <si>
    <t>Ich wollte Sie nur wissen lassen, dass ich für morgen eine Pressekonferenz geplant habe.</t>
  </si>
  <si>
    <t>Solo quería advertirte de que he organizado una rueda de prensa para mañana.</t>
  </si>
  <si>
    <t>Volevo avvisarti che per domani ho organizzato una conferenza stampa.</t>
  </si>
  <si>
    <t>我想提前通知您，我已经安排了明天举行的新闻发布会。</t>
  </si>
  <si>
    <t>Хотел предупредить, что завтра запланирована пресс-конференция.</t>
  </si>
  <si>
    <t>Só queria avisar que planejei uma coletiva de imprensa para amanhã.</t>
  </si>
  <si>
    <t>PRESSCONF_SEASONSTART_PART1_1</t>
  </si>
  <si>
    <t>Je voulais juste vous rappeler que j'ai prévu une conférence de presse demain.</t>
  </si>
  <si>
    <t>PRESSCONF_SEASONSTART_PART1_2</t>
  </si>
  <si>
    <t>Petite rappel au passage : il y aura bien une conférence de presse demain.</t>
  </si>
  <si>
    <t>PRESSCONF_SEASONSTART_PART1_3</t>
  </si>
  <si>
    <t>Conférence de presse confirmée pour demain.</t>
  </si>
  <si>
    <t>PRESSCONF_SEASONSTART_PART1_4</t>
  </si>
  <si>
    <t>Simple rappel : on fera bien une conférence de presse demain.</t>
  </si>
  <si>
    <t>PRESSCONF_SEASONSTART_PART1_5</t>
  </si>
  <si>
    <t>Je vous annonce officiellement que votre 1ere conférence de presse est prévue demain.</t>
  </si>
  <si>
    <t>PRESSCONF_SEASONSTART_PART2</t>
  </si>
  <si>
    <t>You’ll receive questions about the start of the upcoming season.</t>
  </si>
  <si>
    <t>Sie werden Fragen über den Beginn der kommenden Saison bekommen.</t>
  </si>
  <si>
    <t>Te harán preguntas sobre el inicio de la próxima temporada.</t>
  </si>
  <si>
    <t>Ti faranno domande sull'inizio di questa stagione.</t>
  </si>
  <si>
    <t>您将会被问到关于即将到来的赛季开局的问题。</t>
  </si>
  <si>
    <t>Вам будут задавать вопросы о начале предстоящего сезона.</t>
  </si>
  <si>
    <t>Você receberá perguntas sobre o início da próxima temporada.</t>
  </si>
  <si>
    <t>PRESSCONF_SEASONSTART_PART2_1</t>
  </si>
  <si>
    <t>Vous serez interrogé sur le début de la saison à venir.</t>
  </si>
  <si>
    <t>PRESSCONF_SEASONSTART_PART2_2</t>
  </si>
  <si>
    <t>Les questions porteront principalement sur le lancement de la saison.</t>
  </si>
  <si>
    <t>PRESSCONF_SEASONSTART_PART2_3</t>
  </si>
  <si>
    <t>Les échanges concerneront essentiellement le début de la saison et votre arrivée.</t>
  </si>
  <si>
    <t>PRESSCONF_SEASONSTART_PART2_4</t>
  </si>
  <si>
    <t>Les journalistes vous questionneront sur le début de la nouvelle saison.</t>
  </si>
  <si>
    <t>PRESSCONF_SEASONSTART_PART2_5</t>
  </si>
  <si>
    <t>Les sujets abordés concerneront surtout l’entame de la saison prochaine.</t>
  </si>
  <si>
    <t>PLAYER_ENDOFCONTRACT_PART0</t>
  </si>
  <si>
    <t>{[VAR_TM_FTNAME]}'s contract with the academy has come to an end.</t>
  </si>
  <si>
    <t>Le contrat de {[VAR_TM_FTNAME]} touche à sa fin</t>
  </si>
  <si>
    <t>Der Vertrag von {[VAR_TM_FTNAME]} mit der Akademie endet.</t>
  </si>
  <si>
    <t>El contrato de {[VAR_TM_FTNAME]} con la escuela ha finalizado.</t>
  </si>
  <si>
    <t>Il contratto di {[VAR_TM_FTNAME]} con l'accademia è arrivato a scadenza.</t>
  </si>
  <si>
    <t>{[VAR_TM_FTNAME]}与学院的合同已到期。</t>
  </si>
  <si>
    <t>Контракт {[VAR_TM_FTNAME]} с академией подошел к концу.</t>
  </si>
  <si>
    <t>O contrato de {[VAR_TM_FTNAME]} com a academia chegou ao fim.</t>
  </si>
  <si>
    <t>PLAYER_ENDOFCONTRACT_PART1</t>
  </si>
  <si>
    <t>&lt;underline&gt;&lt;bold&gt;&lt;hyperlink=player&gt;{[VAR_TM_FTNAME]}&lt;/hyperlink&gt;&lt;/bold&gt;&lt;/underline&gt;'s contract with the academy is now over.</t>
  </si>
  <si>
    <t>Der Vertrag von &lt;underline&gt;&lt;bold&gt;&lt;hyperlink=player&gt;{[VAR_TM_FTNAME]}&lt;/hyperlink&gt;&lt;/bold&gt;&lt;/underline&gt; mit der Akademie endet.</t>
  </si>
  <si>
    <t>El contrato de &lt;underline&gt;&lt;bold&gt;&lt;hyperlink=player&gt;{[VAR_TM_FTNAME]}&lt;/hyperlink&gt;&lt;/bold&gt;&lt;/underline&gt; con la escuela ha terminado.</t>
  </si>
  <si>
    <t>Il contratto di &lt;underline&gt;&lt;bold&gt;&lt;hyperlink=player&gt;{[VAR_TM_FTNAME]}&lt;/hyperlink&gt;&lt;/bold&gt;&lt;/underline&gt; con l'accademia è giunto a scadenza.</t>
  </si>
  <si>
    <t>&lt;underline&gt;&lt;bold&gt;&lt;hyperlink=player&gt;{[VAR_TM_FTNAME]}&lt;/hyperlink&gt;&lt;/bold&gt;&lt;/underline&gt;与学院的合同现已结束。</t>
  </si>
  <si>
    <t>Контракт &lt;underline&gt;&lt;bold&gt;&lt;hyperlink=player&gt;{[VAR_TM_FTNAME]}&lt;/hyperlink&gt;&lt;/bold&gt;&lt;/underline&gt; с академией истек.</t>
  </si>
  <si>
    <t>O contrato de &lt;underline&gt;&lt;bold&gt;&lt;hyperlink=player&gt;{[VAR_TM_FTNAME]}&lt;/hyperlink&gt;&lt;/bold&gt;&lt;/underline&gt; com a academia terminou.</t>
  </si>
  <si>
    <t>PLAYER_ENDOFCONTRACT_PART1_1</t>
  </si>
  <si>
    <t>Le contrat de &lt;underline&gt;&lt;bold&gt;&lt;hyperlink=player&gt;{[VAR_TM_FTNAME]}&lt;/hyperlink&gt;&lt;/bold&gt;&lt;/underline&gt; est désormais terminé.</t>
  </si>
  <si>
    <t>PLAYER_ENDOFCONTRACT_PART1_2</t>
  </si>
  <si>
    <t>Le contrat de &lt;underline&gt;&lt;bold&gt;&lt;hyperlink=player&gt;{[VAR_TM_FTNAME]}&lt;/hyperlink&gt;&lt;/bold&gt;&lt;/underline&gt; est officiellement arrivé à son terme.</t>
  </si>
  <si>
    <t>PLAYER_ENDOFCONTRACT_PART1_3</t>
  </si>
  <si>
    <t>Le contrat de &lt;underline&gt;&lt;bold&gt;&lt;hyperlink=player&gt;{[VAR_TM_FTNAME]}&lt;/hyperlink&gt;&lt;/bold&gt;&lt;/underline&gt; à pris fin.</t>
  </si>
  <si>
    <t>PLAYER_ENDOFCONTRACT_PART1_4</t>
  </si>
  <si>
    <t>Le contrat liant &lt;underline&gt;&lt;bold&gt;&lt;hyperlink=player&gt;{[VAR_TM_FTNAME]}&lt;/hyperlink&gt;&lt;/bold&gt;&lt;/underline&gt; à l’académie est désormais terminé.</t>
  </si>
  <si>
    <t>PLAYER_ENDOFCONTRACT_PART2</t>
  </si>
  <si>
    <t>Di conseguenza non hai più accesso al suo programma, ai suoi allenamenti e neanche alle sue tattiche di gioco.</t>
  </si>
  <si>
    <t>因此，您将无法再查看其赛程、训练计划甚至是比赛策略。</t>
  </si>
  <si>
    <t>В результате у вас больше нет доступа к его расписанию, тренировкам или даже планам на игры.</t>
  </si>
  <si>
    <t>Como resultado, você não tem mais acesso à agenda, treinos ou planos de jogo dele(a).</t>
  </si>
  <si>
    <t>PLAYER_ENDOFCONTRACT_PART2_1</t>
  </si>
  <si>
    <t>PLAYER_ENDOFCONTRACT_PART2_2</t>
  </si>
  <si>
    <t>Vous perdez donc l’accès à son planning, à son programme d’entraînement et à ses plans de jeu.</t>
  </si>
  <si>
    <t>PLAYER_ENDOFCONTRACT_PART2_3</t>
  </si>
  <si>
    <t>Cela entraîne la suppression de votre accès à son planning, à ses entraînements et à ses plans de jeu.</t>
  </si>
  <si>
    <t>PLAYER_ENDOFCONTRACT_PART2_4</t>
  </si>
  <si>
    <t>De fait, votre accès à son planning, à ses entraînements et à ses plans de jeu est désormais coupé.</t>
  </si>
  <si>
    <t>PLAYER_ENDOFCONTRACT_PART2_5</t>
  </si>
  <si>
    <t>Dès lors, vous ne pouvez plus accéder à son planning, à son programme d’entraînement ni à ses plans de jeu.</t>
  </si>
  <si>
    <t>PLAYER_ENDOFCONTRACT_PART3</t>
  </si>
  <si>
    <t>However, you’ll keep all data about their attributes, level and potential but only up until the point that they left the academy.</t>
  </si>
  <si>
    <t>Puoi comunque conservare tutte le informazioni su attributi, livello e potenziale ma solo fino al momento in cui ha lasciato l'accademia.</t>
  </si>
  <si>
    <t>但是，您将保留他们离开学院之前的所有属性、水平和潜力数据。</t>
  </si>
  <si>
    <t>Однако вы сохраните все данные о его характеристиках, уровне и потенциале, но только до момента его ухода из академии.</t>
  </si>
  <si>
    <t>No entanto, você manterá todos os dados sobre os atributos, nível e potencial dele(a), mas apenas até o ponto em que ele(a) deixou a academia.</t>
  </si>
  <si>
    <t>STAFF_ENDOFCONTRACT_PART0</t>
  </si>
  <si>
    <t>{[VAR_STAFF_FTNAME]}'s contract with the academy has come to an end.</t>
  </si>
  <si>
    <t>Der Vertrag von {[VAR_STAFF_FTNAME]} mit der Akademie endet.</t>
  </si>
  <si>
    <t>El contrato de {[VAR_STAFF_FTNAME]} con la escuela ha finalizado.</t>
  </si>
  <si>
    <t>Il contratto {[VAR_STAFF_FTNAME]} è arrivato a scadenza.</t>
  </si>
  <si>
    <t>{[VAR_STAFF_FTNAME]}与学院的合同已到期。</t>
  </si>
  <si>
    <t>Контракт {[VAR_STAFF_FTNAME]} с академией подошел к концу.</t>
  </si>
  <si>
    <t>O contrato de {[VAR_STAFF_FTNAME]} com a academia chegou ao fim.</t>
  </si>
  <si>
    <t>STAFF_ENDOFCONTRACT_PART0_1</t>
  </si>
  <si>
    <t>Le contrat de {[VAR_STAFF_FTNAME]} touche à sa fin</t>
  </si>
  <si>
    <t>STAFF_ENDOFCONTRACT_PART0_2</t>
  </si>
  <si>
    <t>Le contrat de {[VAR_STAFF_FTNAME]} arrive à son terme</t>
  </si>
  <si>
    <t>STAFF_ENDOFCONTRACT_PART0_3</t>
  </si>
  <si>
    <t>{[VAR_STAFF_FTNAME]} est en fin de contrat</t>
  </si>
  <si>
    <t>STAFF_ENDOFCONTRACT_PART0_4</t>
  </si>
  <si>
    <t>Contrat finit pour {[VAR_STAFF_FTNAME]}</t>
  </si>
  <si>
    <t>STAFF_ENDOFCONTRACT_PART0_5</t>
  </si>
  <si>
    <t>La collaboration avec {[VAR_STAFF_FTNAME]} arrive à son terme</t>
  </si>
  <si>
    <t>STAFF_ENDOFCONTRACT_PART1</t>
  </si>
  <si>
    <t>&lt;underline&gt;&lt;bold&gt;&lt;hyperlink=staff&gt;{[VAR_STAFF_FTNAME]}&lt;/hyperlink&gt;&lt;/bold&gt;&lt;/underline&gt; is no longer staff at the academy since their contract has ended.</t>
  </si>
  <si>
    <t>&lt;underline&gt;&lt;bold&gt;&lt;hyperlink=staff&gt;{[VAR_STAFF_FTNAME]}&lt;/hyperlink&gt;&lt;/bold&gt;&lt;/underline&gt; n'est plus un membre du staff de l'académie comme son contrat a pris fin.</t>
  </si>
  <si>
    <t>&lt;underline&gt;&lt;bold&gt;&lt;hyperlink=staff&gt;{[VAR_STAFF_FTNAME]}&lt;/hyperlink&gt;&lt;/bold&gt;&lt;/underline&gt; ist nicht mehr Teil der Akademie, da sein/ihr Vertrag endet.</t>
  </si>
  <si>
    <t>&lt;underline&gt;&lt;bold&gt;&lt;hyperlink=staff&gt;{[VAR_STAFF_FTNAME]}&lt;/hyperlink&gt;&lt;/bold&gt;&lt;/underline&gt; ya no forma parte del personal de la escuela desde que finalizó su contrato.</t>
  </si>
  <si>
    <t>&lt;underline&gt;&lt;bold&gt;&lt;hyperlink=staff&gt;{[VAR_STAFF_FTNAME]}&lt;/hyperlink&gt;&lt;/bold&gt;&lt;/underline&gt; non fa più parte dello staff dell'accademia dato che il suo contratto è scaduto.</t>
  </si>
  <si>
    <t>由于合同已结束，&lt;underline&gt;&lt;bold&gt;&lt;hyperlink=staff&gt;{[VAR_STAFF_FTNAME]}&lt;/hyperlink&gt;&lt;/bold&gt;&lt;/underline&gt;不再是学院的员工。</t>
  </si>
  <si>
    <t>&lt;underline&gt;&lt;bold&gt;&lt;hyperlink=staff&gt;{[VAR_STAFF_FTNAME]}&lt;/hyperlink&gt;&lt;/bold&gt;&lt;/underline&gt; больше не является сотрудником академии, так как его контракт истек.</t>
  </si>
  <si>
    <t>&lt;underline&gt;&lt;bold&gt;&lt;hyperlink=staff&gt;{[VAR_STAFF_FTNAME]}&lt;/hyperlink&gt;&lt;/bold&gt;&lt;/underline&gt; não é mais funcionário(a) da academia, pois o contrato terminou.</t>
  </si>
  <si>
    <t>STAFF_ENDOFCONTRACT_PART2</t>
  </si>
  <si>
    <t>All their assignments have been removed (if they had any).</t>
  </si>
  <si>
    <t>Toutes ses affectations (s'il/elle en avait) ont été retirées.</t>
  </si>
  <si>
    <t>Alle Einteilungen (wenn er/sie welche hatte) wurden entfernt.</t>
  </si>
  <si>
    <t>Se eliminarán todas las asignaciones que tuviera (en caso de tener alguna).</t>
  </si>
  <si>
    <t>Tutti gli incarichi (se ne aveva) sono stati rimossi.</t>
  </si>
  <si>
    <t>之向其向分配的所有任务都已取消（如果有）。</t>
  </si>
  <si>
    <t>Все его назначения были сняты (если они были).</t>
  </si>
  <si>
    <t>Todas as suas designações foram removidas (se ele(a) tinha alguma).</t>
  </si>
  <si>
    <t>UPDATE_STAFF_NOTAFFECT_PART0</t>
  </si>
  <si>
    <t>Some staff are not assigned to your players.</t>
  </si>
  <si>
    <t>Quelques staffs ne sont pas affectés à nos joueurs</t>
  </si>
  <si>
    <t>Einige Mitarbeiter keinen Spieler zugewiesen.</t>
  </si>
  <si>
    <t>Hay miembros del personal sin asignar a tus tenistas.</t>
  </si>
  <si>
    <t>Alcuni membri dello staff non sono stati assegnati ai giocatori.</t>
  </si>
  <si>
    <t>部分员工尚未分配给您麾下的球员</t>
  </si>
  <si>
    <t>Некоторые сотрудники не назначены на ваших игроков.</t>
  </si>
  <si>
    <t>Alguns funcionários não estão designados aos seus jogadores.</t>
  </si>
  <si>
    <t>UPDATE_STAFF_NOTAFFECT_PART1</t>
  </si>
  <si>
    <t>The following staff currently don’t have any assignments:</t>
  </si>
  <si>
    <t>Le(s) staff(s) suivant(s) n'ont actuellement aucune affectation :</t>
  </si>
  <si>
    <t>Folgende Mitarbeiter haben derzeit keine Aufgaben:</t>
  </si>
  <si>
    <t>El siguiente miembro del personal carece actualmente de asignación:</t>
  </si>
  <si>
    <t>I seguenti membri dello staff non hanno incarichi:</t>
  </si>
  <si>
    <t>以下员工目前未被分配任何任务：</t>
  </si>
  <si>
    <t>Следующие сотрудники в настоящее время не имеют назначений:</t>
  </si>
  <si>
    <t>Os seguintes funcionários atualmente não têm nenhuma designação:</t>
  </si>
  <si>
    <t>UPDATE_STAFF_NOTAFFECT_PART2</t>
  </si>
  <si>
    <t>You can assign them in the Assignments tab.</t>
  </si>
  <si>
    <t>Vous pouvez les assigner depuis l'onglet affectations.</t>
  </si>
  <si>
    <t>Sie können sie auf der Registerkarte „Zuweisungen“ zuweisen.</t>
  </si>
  <si>
    <t>Se le puede asignar a alguien en la pestaña Asignaciones.</t>
  </si>
  <si>
    <t>Puoi assegnarli dalla scheda "Incarichi"</t>
  </si>
  <si>
    <t>你可以在“任务分配”选项卡为其分配任务。</t>
  </si>
  <si>
    <t>Вы можете назначить их на вкладке "Назначения".</t>
  </si>
  <si>
    <t>Você pode designá-los na aba Designações.</t>
  </si>
  <si>
    <t>PRESSCONF_NEWCAREER_BOARDREACTION_PART0</t>
  </si>
  <si>
    <t>You were fantastic!</t>
  </si>
  <si>
    <t>Sie waren fantastisch!</t>
  </si>
  <si>
    <t>¡Has estado genial!</t>
  </si>
  <si>
    <t>Ottimo lavoro!</t>
  </si>
  <si>
    <t>您的表现得太棒了！</t>
  </si>
  <si>
    <t>Вы были великолепны!</t>
  </si>
  <si>
    <t>Vocês foram fantásticos!</t>
  </si>
  <si>
    <t>PRESSCONF_NEWCAREER_BOARDREACTION_PART0_1</t>
  </si>
  <si>
    <t>Vous avez été fantastique !</t>
  </si>
  <si>
    <t>PRESSCONF_NEWCAREER_BOARDREACTION_PART0_2</t>
  </si>
  <si>
    <t>Excellent ! Tout simplement</t>
  </si>
  <si>
    <t>PRESSCONF_NEWCAREER_BOARDREACTION_PART0_3</t>
  </si>
  <si>
    <t>Une intervention brillante, félicitations !</t>
  </si>
  <si>
    <t>PRESSCONF_NEWCAREER_BOARDREACTION_PART1</t>
  </si>
  <si>
    <t>On behalf of the Board of Directors, I would like to thank you for your press conference.</t>
  </si>
  <si>
    <t>Im Namen des Vorstands möchte ich mich für Ihre Pressekonferenz bedanken.</t>
  </si>
  <si>
    <t>En nombre de la junta directiva, quisiera agradecerte tu rueda de prensa.</t>
  </si>
  <si>
    <t>A nome del consiglio di amministrazione, vorrei ringraziarti per la conferenza stampa</t>
  </si>
  <si>
    <t>我谨代表董事会感谢您在新闻发布会上的表现。</t>
  </si>
  <si>
    <t>От имени Совета директоров, я хотел бы поблагодарить вас за вашу пресс-конференцию.</t>
  </si>
  <si>
    <t>Em nome do Conselho de Administração, gostaria de agradecer sua coletiva de imprensa.</t>
  </si>
  <si>
    <t>PRESSCONF_NEWCAREER_BOARDREACTION_PART1_1</t>
  </si>
  <si>
    <t>Je souhaite vous remercier au nom du conseil d'administration pour votre conférence de presse.</t>
  </si>
  <si>
    <t>PRESSCONF_NEWCAREER_BOARDREACTION_PART1_2</t>
  </si>
  <si>
    <t>Le conseil d’administration se joint à moi pour vous remercier de votre intervention auprès des médias.</t>
  </si>
  <si>
    <t>PRESSCONF_NEWCAREER_BOARDREACTION_PART1_3</t>
  </si>
  <si>
    <t>Au nom du conseil d’administration, je vous remercie pour cette conférence de presse.</t>
  </si>
  <si>
    <t>PRESSCONF_NEWCAREER_BOARDREACTION_PART2</t>
  </si>
  <si>
    <t>You were well spoken and the media is only talking about you, in the newspapers and on social media!</t>
  </si>
  <si>
    <t>Sie haben Ihre Worte weise gewählt. In den Medien, Zeitungen und sozialen Netzwerken wird nur über Sie gesprochen!</t>
  </si>
  <si>
    <t>¡Te desenvolviste bien y los medios solo hablan de ti, tanto en los periódicos como en las redes sociales!</t>
  </si>
  <si>
    <t>Hai parlato con eloquenza e i giornali e i social media non smettono di farti i complimenti!</t>
  </si>
  <si>
    <t>您发言得体、应对自如，媒体和社交平台上都在热议您的表现！</t>
  </si>
  <si>
    <t>Вы хорошо говорили, и СМИ говорят только о вас, в газетах и в социальных сетях!</t>
  </si>
  <si>
    <t>Você se expressou bem e a mídia só fala de você, nos jornais e nas redes sociais!</t>
  </si>
  <si>
    <t>PRESSCONF_NEWCAREER_BOARDREACTION_PART2_1</t>
  </si>
  <si>
    <t>Vous avez très bien parlé, les médias ne font que parler de vous dans les journaux et réseaux sociaux !</t>
  </si>
  <si>
    <t>PRESSCONF_NEWCAREER_BOARDREACTION_PART2_2</t>
  </si>
  <si>
    <t>Vous vous êtes exprimé(e) avec brio, et les médias s’en font largement l’écho.</t>
  </si>
  <si>
    <t>PRESSCONF_NEWCAREER_BOARDREACTION_PART2_3</t>
  </si>
  <si>
    <t>Votre discours a été très bien reçu, et les médias s’y intéressent beaucoup, et positivement.</t>
  </si>
  <si>
    <t>PRESSCONF_NEWCAREER_BOARDREACTION_PART3</t>
  </si>
  <si>
    <t>We hope you’ll continue making the media talk about the academy in the future.</t>
  </si>
  <si>
    <t>Wir hoffen, dass Sie auch in Zukunft dafür sorgen, dass die Medien über die Akademie berichten.</t>
  </si>
  <si>
    <t>Confiamos en que consigas que los medios sigan hablando de la escuela en el futuro.</t>
  </si>
  <si>
    <t>Speriamo continuerai a far parlare i media dell'accademia anche in futuro.</t>
  </si>
  <si>
    <t>我们希望您能再接再厉，继续让媒体关注我们学院的正面形象。</t>
  </si>
  <si>
    <t>Мы надеемся, что в будущем вы продолжите привлекать внимание СМИ к академии.</t>
  </si>
  <si>
    <t>Esperamos que você continue fazendo a mídia falar sobre a academia no futuro.</t>
  </si>
  <si>
    <t>PRESSCONF_NEWCAREER_BOARDREACTION_PART3_1</t>
  </si>
  <si>
    <t>Nous espérons que vous continuerez de faire parler de l'académie à l'avenir.</t>
  </si>
  <si>
    <t>PRESSCONF_NEWCAREER_BOARDREACTION_PART3_2</t>
  </si>
  <si>
    <t>Nous comptons sur vous pour poursuivre cette dynamique positive autour de l’académie.</t>
  </si>
  <si>
    <t>PRESSCONF_NEWCAREER_BOARDREACTION_PART3_3</t>
  </si>
  <si>
    <t>Continuez à nous représenter ainsi, l’académie vous en remercie !</t>
  </si>
  <si>
    <t>UPDATE_RANKINGS_04/01/21_PART0</t>
  </si>
  <si>
    <t>Ranking update and the release of the junior circuit’s 2008 generation.</t>
  </si>
  <si>
    <t>Mise à jour des classements et sortie de la génération 2008 des circuits juniors</t>
  </si>
  <si>
    <t>Aktualisierte Rangliste und 2008er-Generation der Junioren-Tour jetzt auf der Pro-Tour.</t>
  </si>
  <si>
    <t>Actualización de clasificación y lanzamiento de la generación 2008 del circuito junior.</t>
  </si>
  <si>
    <t>Aggiornamento della classifica e uscita della classe 2008 dal circuito juniores.</t>
  </si>
  <si>
    <t>排名更新与青少年巡回赛2007届球员名单</t>
  </si>
  <si>
    <t>Обновление рейтинга и выпуск юниорской серии поколения 2008 года.</t>
  </si>
  <si>
    <t>Atualização do ranking e lançamento da geração de 2008 do circuito júnior.</t>
  </si>
  <si>
    <t>UPDATE_RANKINGS_04/01/21_PART1</t>
  </si>
  <si>
    <t>This week's weekly update is very important since the Race rankings (rankings linked to the Finals of each circuit) have a new start with the resetting of the counters.</t>
  </si>
  <si>
    <t>La mise à jour hebdomadaire de cette semaine est très importante puisque les classements Race (classements liés aux Finals de chaque circuit) connaissent un nouveau départ avec la remise à zéro des compteurs.</t>
  </si>
  <si>
    <t>Die wöchentliche Aktualisierung in dieser Woche ist sehr wichtig, da die Ranglisten, die mit den Finals jeder Tour zu tun haben, wieder von vorne beginnen.</t>
  </si>
  <si>
    <t>La actualización de esta semana es muy importante, ya que las clasificaciones Race (vinculadas a las finales de cada circuito) vuelven a empezar con la puesta a cero de los contadores.</t>
  </si>
  <si>
    <t>L'aggiornamento settimanale di questa settimana è molto importante dato che è stato azzerato il contatore del ranking Race (legato alle finali di tutti i circuiti).</t>
  </si>
  <si>
    <t>本周的排名更新至关重要，因为“积分排名”（与各巡回赛总决赛挂钩）将重新计算。</t>
  </si>
  <si>
    <t>Еженедельное обновление на этой неделе очень важно, поскольку рейтинги "Гонки" (рейтинги, связанные с Финалом каждого турнира) начинаются заново с обнулением счетчиков.</t>
  </si>
  <si>
    <t>A atualização semanal desta semana é muito importante, pois os rankings da Corrida (rankings ligados às Finais de cada circuito) têm um novo começo com o reset dos contadores.</t>
  </si>
  <si>
    <t>UPDATE_RANKINGS_04/01/21_PART2</t>
  </si>
  <si>
    <t>Also noteworthy is the release of the JTL Boys and Girls circuits for the 2008 generation of players. These players will now only play on the MTL (for men) and WTL (for women) circuits.</t>
  </si>
  <si>
    <t>À noter également la sortie des circuits JTL Boys et Girls des joueurs génération 2008. Ces joueurs ne joueront désormais plus que sur les circuits MTL (pour les hommes) et WTL (pour les femmes).</t>
  </si>
  <si>
    <t>Beachten Sie auch dass die Spieler der JTL, die im Jahr 2008 geboren wurden, aber jetzt nur noch auf der Pro-Tour spielen werden (die Männer auf der MTL-Tour, die Frauen auf der WTL-Tour).</t>
  </si>
  <si>
    <t>También cabe mencionar la inauguración de los circuitos JTL Boys y Girls para la generación de tenistas de 2008. Estos tenistas jugarán ahora solo en los circuitos MTL (para hombres) y WTL (para mujeres).</t>
  </si>
  <si>
    <t>Da notare anche l'uscita della classe 2008 dai circuiti JTL Boys e Girls. I giocatori adesso giocheranno solo nei circuiti MTL (maschile) e WTL (femminile).</t>
  </si>
  <si>
    <t>此外，JTL男子与女子青少年巡回赛（2007届选手）名单也已正式发布，这批选手将只会参加 MTL（男子）与 WTL（女子）巡回赛。</t>
  </si>
  <si>
    <t>Также стоит отметить выпуск юниорских турниров JTL для мальчиков и девочек поколения 2008 года. Эти игроки теперь будут выступать только в турнирах MTL (мужчины) и WTL (женщины).</t>
  </si>
  <si>
    <t>Também digno de nota é o lançamento dos circuitos JTL Masculino e Feminino para a geração de jogadores de 2008. Esses jogadores agora só jogarão nos circuitos MTL (para homens) e WTL (para mulheres).</t>
  </si>
  <si>
    <t>UPDATE_REGISTRATION_UPDATED_PART0</t>
  </si>
  <si>
    <t>Registration Mandatory for {[VAR_TNMT_NAME]} for {[VAR_TM_FTNAME]}</t>
  </si>
  <si>
    <t>Registrierung bei {[VAR_TNMT_NAME]} für {[VAR_TM_FTNAME]} erforderlich</t>
  </si>
  <si>
    <t>Inscripción obligatoria de {[VAR_TNMT_NAME]} en {[VAR_TM_FTNAME]}</t>
  </si>
  <si>
    <t>Iscrizione obbligatoria al {[VAR_TNMT_NAME]} per {[VAR_TM_FTNAME]}</t>
  </si>
  <si>
    <t>{[VAR_TM_FTNAME]}必须报名参加{[VAR_TNMT_NAME]}</t>
  </si>
  <si>
    <t>Регистрация обязательна для {[VAR_TNMT_NAME]} на {[VAR_TM_FTNAME]}</t>
  </si>
  <si>
    <t>Inscrição Obrigatória para {[VAR_TNMT_NAME]} para {[VAR_TM_FTNAME]}</t>
  </si>
  <si>
    <t>UPDATE_REGISTRATION_UPDATED_PART0_1</t>
  </si>
  <si>
    <t>Inscription obligatoire à {[VAR_TNMT_NAME]} pour {[VAR_TM_FTNAME]}</t>
  </si>
  <si>
    <t>UPDATE_REGISTRATION_UPDATED_PART0_2</t>
  </si>
  <si>
    <t>Participation obligatoire de {[VAR_TM_FTNAME]} à {[VAR_TNMT_NAME]}</t>
  </si>
  <si>
    <t>UPDATE_REGISTRATION_UPDATED_PART0_3</t>
  </si>
  <si>
    <t>{[VAR_TM_FTNAME]} est tenu(e) de partivper à {[VAR_TNMT_NAME]}.</t>
  </si>
  <si>
    <t>UPDATE_REGISTRATION_UPDATED_PART1</t>
  </si>
  <si>
    <t>&lt;underline&gt;&lt;bold&gt;&lt;hyperlink=player&gt;{[VAR_TM_FTNAME]}&lt;/hyperlink&gt;&lt;/bold&gt;&lt;/underline&gt;’s current ranking means they are requited to participate in &lt;bold&gt;{[VAR_TNMT_NAME]}&lt;/bold&gt;.</t>
  </si>
  <si>
    <t>Le classement actuel de &lt;underline&gt;&lt;bold&gt;&lt;hyperlink=player&gt;{[VAR_TM_FTNAME]}&lt;/hyperlink&gt;&lt;/bold&gt;&lt;/underline&gt; l'oblige maintenant à participer à &lt;bold&gt;{[VAR_TNMT_NAME]}&lt;/bold&gt;.</t>
  </si>
  <si>
    <t>Der aktuelle Rang von &lt;underline&gt;&lt;bold&gt;&lt;hyperlink=player&gt;{[VAR_TM_FTNAME]}&lt;/hyperlink&gt;&lt;/bold&gt;&lt;/underline&gt; bedeutet, dass er/sie an &lt;bold&gt;{[VAR_TNMT_NAME]}&lt;/bold&gt; teilnehmen muss.</t>
  </si>
  <si>
    <t>La clasificación actual de &lt;underline&gt;&lt;bold&gt;&lt;hyperlink=player&gt;{[VAR_TM_FTNAME]}&lt;/hyperlink&gt;&lt;/bold&gt;&lt;/underline&gt; significa que se le exige participar en &lt;bold&gt;{[VAR_TNMT_NAME]}&lt;/bold&gt;.</t>
  </si>
  <si>
    <t>La classifica attuale di &lt;underline&gt;&lt;bold&gt;&lt;hyperlink=player&gt;{[VAR_TM_FTNAME]}&lt;/hyperlink&gt;&lt;/bold&gt;&lt;/underline&gt; prevede che debba partecipare al &lt;bold&gt;{[VAR_TNMT_NAME]}&lt;/bold&gt;.</t>
  </si>
  <si>
    <t>&lt;underline&gt;&lt;bold&gt;&lt;hyperlink=player&gt;{[VAR_TM_FTNAME]}&lt;/hyperlink&gt;&lt;/bold&gt;&lt;/underline&gt;当前的排名意味着其必须参加 &lt;bold&gt;{[VAR_TNMT_NAME]}&lt;/bold&gt;。</t>
  </si>
  <si>
    <t>&lt;underline&gt;&lt;bold&gt;&lt;hyperlink=player&gt;{[VAR_TM_FTNAME]}&lt;/hyperlink&gt;&lt;/bold&gt;&lt;/underline&gt; текущий рейтинг означает, что они обязаны участвовать в &lt;bold&gt;{[VAR_TNMT_NAME]}&lt;/bold&gt;.</t>
  </si>
  <si>
    <t>O ranking atual de &lt;underline&gt;&lt;bold&gt;&lt;hyperlink=player&gt;{[VAR_TM_FTNAME]}&lt;/hyperlink&gt;&lt;/bold&gt;&lt;/underline&gt; o obriga a participar do &lt;bold&gt;{[VAR_TNMT_NAME]}&lt;/bold&gt;.</t>
  </si>
  <si>
    <t>UPDATE_REGISTRATION_UPDATED_PART2</t>
  </si>
  <si>
    <t>{[LD_INBOX/UPDATE_REGISTRATION_ACCEPTED_PART2]}</t>
  </si>
  <si>
    <t>TNMT_WC_PART0</t>
  </si>
  <si>
    <t>{[VAR_TM_FTNAME]} gets a Wild Card for {[VAR_TNMT_NAME]}</t>
  </si>
  <si>
    <t>{[VAR_TM_FTNAME]} erhält eine Wildcard für {[VAR_TNMT_NAME]}</t>
  </si>
  <si>
    <t>{[VAR_TM_FTNAME]} ha recibido una Wild Card del torneo {[VAR_TNMT_NAME]}</t>
  </si>
  <si>
    <t>{[VAR_TM_FTNAME]} ha ricevuto una Wild Card per il {[VAR_TNMT_NAME]}</t>
  </si>
  <si>
    <t>{[VAR_TM_FTNAME]}获得{[VAR_TNMT_NAME]}的外卡</t>
  </si>
  <si>
    <t>{[VAR_TM_FTNAME]} получает Wild Card на {[VAR_TNMT_NAME]}</t>
  </si>
  <si>
    <t>{[VAR_TM_FTNAME]} recebe um Wild Card para {[VAR_TNMT_NAME]}</t>
  </si>
  <si>
    <t>TNMT_WC_PART0_1</t>
  </si>
  <si>
    <t>{[VAR_TM_FTNAME]} a reçu une Wild Card pour {[VAR_TNMT_NAME]}</t>
  </si>
  <si>
    <t>TNMT_WC_PART0_2</t>
  </si>
  <si>
    <t>{[VAR_TM_FTNAME]} bénéficie d’une Wild Card pour {[VAR_TNMT_NAME]}</t>
  </si>
  <si>
    <t>TNMT_WC_PART0_3</t>
  </si>
  <si>
    <t>Wild Card attribuée à {[VAR_TM_FTNAME]} pour {[VAR_TNMT_NAME]}</t>
  </si>
  <si>
    <t>TNMT_WC_PART1</t>
  </si>
  <si>
    <t>&lt;underline&gt;&lt;bold&gt;&lt;hyperlink=player&gt;{[VAR_TM_FTNAME]}&lt;/hyperlink&gt;&lt;/bold&gt;&lt;/underline&gt;’s recent positive results have caught the eye of the &lt;bold&gt;{[VAR_TNMT_NAME]}&lt;/bold&gt; organizers.</t>
  </si>
  <si>
    <t>Les bons résultats récents de &lt;underline&gt;&lt;bold&gt;&lt;hyperlink=player&gt;{[VAR_TM_FTNAME]}&lt;/hyperlink&gt;&lt;/bold&gt;&lt;/underline&gt; ont tapé dans l'oeil des organisateurs de &lt;bold&gt;{[VAR_TNMT_NAME]}&lt;/bold&gt;.</t>
  </si>
  <si>
    <t>Die jüngsten guten Ergebnisse von &lt;underline&gt;&lt;bold&gt;&lt;hyperlink=player&gt;{[VAR_TM_FTNAME]}&lt;/hyperlink&gt;&lt;/bold&gt;&lt;/underline&gt; haben bei den Organisatoren von &lt;bold&gt;{[VAR_TNMT_NAME]}&lt;/bold&gt; großen Eindruck hinterlassen.</t>
  </si>
  <si>
    <t>Los recientes resultados positivos de &lt;underline&gt;&lt;bold&gt;&lt;hyperlink=player&gt;{[VAR_TM_FTNAME]}&lt;/hyperlink&gt;&lt;/bold&gt;&lt;/underline&gt; han llamado la atención de los organizadores de &lt;bold&gt;{[VAR_TNMT_NAME]}&lt;/bold&gt;.</t>
  </si>
  <si>
    <t>Gli ottimi risultati recenti di &lt;underline&gt;&lt;bold&gt;&lt;hyperlink=player&gt;{[VAR_TM_FTNAME]}&lt;/hyperlink&gt;&lt;/bold&gt;&lt;/underline&gt; hanno attirato l'attenzione degli organizzatori del &lt;bold&gt;{[VAR_TNMT_NAME]}&lt;/bold&gt;.</t>
  </si>
  <si>
    <t>&lt;underline&gt;&lt;bold&gt;&lt;hyperlink=player&gt;{[VAR_TM_FTNAME]}&lt;/hyperlink&gt;&lt;/bold&gt;&lt;/underline&gt;近期的良好表现引起了&lt;bold&gt;{[VAR_TNMT_NAME]}&lt;/bold&gt;赛事主办方的注意。</t>
  </si>
  <si>
    <t>Недавние положительные результаты &lt;underline&gt;&lt;bold&gt;&lt;hyperlink=player&gt;{[VAR_TM_FTNAME]}&lt;/hyperlink&gt;&lt;/bold&gt;&lt;/underline&gt; привлекли внимание организаторов &lt;bold&gt;{[VAR_TNMT_NAME]}&lt;/bold&gt;.</t>
  </si>
  <si>
    <t>Os recentes resultados positivos de &lt;underline&gt;&lt;bold&gt;&lt;hyperlink=player&gt;{[VAR_TM_FTNAME]}&lt;/hyperlink&gt;&lt;/bold&gt;&lt;/underline&gt; chamaram a atenção dos organizadores do &lt;bold&gt;{[VAR_TNMT_NAME]}&lt;/bold&gt;.</t>
  </si>
  <si>
    <t>TNMT_WC_PART2</t>
  </si>
  <si>
    <t>{[VAR_WC_PRIME]}</t>
  </si>
  <si>
    <t>TNMT_WC_PART2_CONTENT</t>
  </si>
  <si>
    <t>They're offering a bonus of &lt;bold&gt;{[VAR_WC_PRIME]}&lt;/bold&gt; if you accept their invitation.</t>
  </si>
  <si>
    <t>Ils lui offrent une prime de &lt;bold&gt;{[VAR_WC_PRIME]}&lt;/bold&gt; si vous acceptez leur invitation.</t>
  </si>
  <si>
    <t>Sie bieten ihm ein Preisgeld von &lt;bold&gt;{[VAR_WC_PRIME]}&lt;/bold&gt; an, wenn Sie ihre Einladung annehmen.</t>
  </si>
  <si>
    <t>Ofrecen una bonificación de &lt;bold&gt;{[VAR_WC_PRIME]}&lt;/bold&gt; si aceptas su invitación.</t>
  </si>
  <si>
    <t>Se accetti l'invito, puoi ottenere un bonus di &lt;bold&gt;{[VAR_WC_PRIME]}&lt;/bold&gt;.</t>
  </si>
  <si>
    <t>如果您接受他们的邀请，他们将提供&lt;bold&gt;{[VAR_WC_PRIME]}&lt;/bold&gt;的额外奖金。</t>
  </si>
  <si>
    <t>Они предлагают бонус в размере &lt;bold&gt;{[VAR_WC_PRIME]}&lt;/bold&gt;, если вы примете их приглашение.</t>
  </si>
  <si>
    <t>Eles estão oferecendo um bônus de &lt;bold&gt;{[VAR_WC_PRIME]}&lt;/bold&gt; se você aceitar o convite.</t>
  </si>
  <si>
    <t>TNMT_WC_PART3</t>
  </si>
  <si>
    <t>PRESSCONF_NEWCAREER_ASSISTANTREACTION_PART0</t>
  </si>
  <si>
    <t>Successful conference!</t>
  </si>
  <si>
    <t>Erfolgreiche Konferenz!</t>
  </si>
  <si>
    <t>¡Gran rueda de prensa!</t>
  </si>
  <si>
    <t>La conferenza è stata un successo!</t>
  </si>
  <si>
    <t>发布会获得成功！</t>
  </si>
  <si>
    <t>Успешная конференция!</t>
  </si>
  <si>
    <t>Conferência bem-sucedida!</t>
  </si>
  <si>
    <t>PRESSCONF_NEWCAREER_ASSISTANTREACTION_PART0_1</t>
  </si>
  <si>
    <t>Conférence réussie !</t>
  </si>
  <si>
    <t>PRESSCONF_NEWCAREER_ASSISTANTREACTION_PART0_2</t>
  </si>
  <si>
    <t>Très belle conférence de presse !</t>
  </si>
  <si>
    <t>PRESSCONF_NEWCAREER_ASSISTANTREACTION_PART0_3</t>
  </si>
  <si>
    <t>Mission accomplie pour cette conférence !</t>
  </si>
  <si>
    <t>PRESSCONF_NEWCAREER_ASSISTANTREACTION_PART1</t>
  </si>
  <si>
    <t>The whole team and myself found your performance in front of the media very successful!</t>
  </si>
  <si>
    <t>Das ganze Team und ich fanden Ihren Auftritt vor den Medien sehr erfolgreich!</t>
  </si>
  <si>
    <t>Todo el equipo y yo pensamos que tu actuación ante los medios de comunicación ha sido brillante.</t>
  </si>
  <si>
    <t>Io e il team pensiamo che la tua prestazione con i media sia stata un vero successo!</t>
  </si>
  <si>
    <t>我本人和整个团队都认为您在媒体面前的表现非常成功！</t>
  </si>
  <si>
    <t>Вся команда и я лично считаем ваше выступление перед СМИ очень успешным!</t>
  </si>
  <si>
    <t>Toda a equipe e eu achamos sua performance na frente da mídia muito bem-sucedida!</t>
  </si>
  <si>
    <t>PRESSCONF_NEWCAREER_ASSISTANTREACTION_PART1_1</t>
  </si>
  <si>
    <t>Toute l'équipe et moi-même avons trouvé votre prestation face aux médias très réussie !</t>
  </si>
  <si>
    <t>PRESSCONF_NEWCAREER_ASSISTANTREACTION_PART1_2</t>
  </si>
  <si>
    <t>Votre intervention médiatique a été unanimement saluée par l’équipe et par moi-même.</t>
  </si>
  <si>
    <t>PRESSCONF_NEWCAREER_ASSISTANTREACTION_PART1_3</t>
  </si>
  <si>
    <t>Toute l’équipe tient à vous féliciter pour la qualité de votre intervention médiatique.</t>
  </si>
  <si>
    <t>PRESSCONF_NEWCAREER_ASSISTANTREACTION_PART2</t>
  </si>
  <si>
    <t>This morning, both the print and digital press, journalists are rather complimentary. Some people are still reserved about you, but you can't please everyone, you know that!</t>
  </si>
  <si>
    <t>Sowohl die Journalist der Print- als auch der Digitalpresse loben Sie heute. Manche sind zwar immer noch nicht ganz von Ihnen überzeugt, aber Sie wissen ja, dass man es nicht jedem recht machen können.</t>
  </si>
  <si>
    <t>Esta mañana había grandes halagos de los periodistas, tanto en la prensa tradicional como en la digital. Hay quien sigue mostrando ciertas reservas respecto a ti, ¡pero no se puede complacer a todo el mundo!</t>
  </si>
  <si>
    <t>Stamattina, la maggior parte dei giornalisti della stampa, anche online, si sono complimentati con te. Qualcuno ha ancora delle riserve nei tuoi confronti, ma non si può piacere a tutti, lo sai bene!</t>
  </si>
  <si>
    <t>今天早上，不论是平面媒体还是网络媒体，记者们都给出了积极评价。
 当然，还是有些人持保留意见——不过这也正常，众口难调，你不可能取悦所有人！</t>
  </si>
  <si>
    <t>Сегодня утром и в печатных, и в цифровых СМИ журналисты весьма комплиментарны. Некоторые люди все еще относятся к вам сдержанно, но вы не можете угодить всем, вы это знаете!</t>
  </si>
  <si>
    <t>Esta manhã, tanto a imprensa escrita quanto a digital, os jornalistas são bastante elogiosos. Algumas pessoas ainda estão reservadas em relação a você, mas você não pode agradar a todos, você sabe disso!</t>
  </si>
  <si>
    <t>PRESSCONF_NEWCAREER_ASSISTANTREACTION_PART2_1</t>
  </si>
  <si>
    <t>Ce matin, que ça soit la presse papier ou numerique, les journalistes sont plutôt élogieux. Certains sont toujours mitigés à votre sujet, mais on ne peut pas plaire à tout le monde, vous le savez !</t>
  </si>
  <si>
    <t>PRESSCONF_NEWCAREER_ASSISTANTREACTION_PART2_2</t>
  </si>
  <si>
    <t>Les médias, qu’ils soient traditionnels ou en ligne, sont globalement très positifs à votre sujet. Quelques journalistes demeurent réservés, mais c’est inévitable.</t>
  </si>
  <si>
    <t>PRESSCONF_NEWCAREER_ASSISTANTREACTION_PART2_3</t>
  </si>
  <si>
    <t>Les retours sont très positifs dans tous les médias. Quelques critiques subsistent, mais vous en avez déjà vu d’autres !</t>
  </si>
  <si>
    <t>UPDATE_SEASONEND_PART0</t>
  </si>
  <si>
    <t>A new season is coming to an end</t>
  </si>
  <si>
    <t>Une nouvelle saison s'achève</t>
  </si>
  <si>
    <t>Eine neue Saison geht zu Ende</t>
  </si>
  <si>
    <t>Otra temporada que toca a su fin</t>
  </si>
  <si>
    <t>Un'altra stagione volge al termine</t>
  </si>
  <si>
    <t>又一个赛季即将落幕</t>
  </si>
  <si>
    <t>Новый сезон подходит к концу</t>
  </si>
  <si>
    <t>Uma nova temporada está chegando ao fim</t>
  </si>
  <si>
    <t>UPDATE_SEASONEND_PART1</t>
  </si>
  <si>
    <t>The season is over. Here is the list of winners of each of the 4 circuits:
- {[TENNIS/CIRCUIT_0]} : {[VAR_RANKING_MTL_TOP1]}
- {[TENNIS/CIRCUIT_1]} : {[VAR_RANKING_WTL_TOP1]}
- {[TENNIS/CIRCUIT_4_LONG]} : {[VAR_RANKING_JTLB_TOP1]}
- {[TENNIS/CIRCUIT_5_LONG]} : {[VAR_RANKING_JTLG_TOP1]}</t>
  </si>
  <si>
    <t>La saison étant terminée, voici la liste des vainqueurs de chacun des 4 circuits :
- {[TENNIS/CIRCUIT_0]} : {[VAR_RANKING_MTL_TOP1]}
- {[TENNIS/CIRCUIT_1]} : {[VAR_RANKING_WTL_TOP1]}
- {[TENNIS/CIRCUIT_4_LONG]} : {[VAR_RANKING_JTLB_TOP1]}
- {[TENNIS/CIRCUIT_5_LONG]} : {[VAR_RANKING_JTLG_TOP1]}</t>
  </si>
  <si>
    <t>Die Saison ist vorbei. Hier sind die Gewinner/innen der 4 Ranglisten:
– {[TENNIS/CIRCUIT_0]} : {[VAR_RANKING_MTL_TOP1]}
– {[TENNIS/CIRCUIT_1]} : {[VAR_RANKING_WTL_TOP1]}
– {[TENNIS/CIRCUIT_4_LONG]} : {[VAR_RANKING_JTLB_TOP1]}
– {[TENNIS/CIRCUIT_5_LONG]} : {[VAR_RANKING_JTLG_TOP1]}</t>
  </si>
  <si>
    <t>Se ha acabado la temporada. Esta es la lista de ganadores de los cuatro circuitos:
- {[TENNIS/CIRCUIT_0]}: {[VAR_RANKING_MTL_TOP1]}
- {[TENNIS/CIRCUIT_1]}: {[VAR_RANKING_WTL_TOP1]}
- {[TENNIS/CIRCUIT_4_LONG]}: {[VAR_RANKING_JTLB_TOP1]}
- {[TENNIS/CIRCUIT_5_LONG]}: {[VAR_RANKING_JTLG_TOP1]}</t>
  </si>
  <si>
    <t>A stagione terminata, ecco chi ha vinto nei quattro circuiti:
- {[TENNIS/CIRCUIT_0]} : {[VAR_RANKING_MTL_TOP1]}
- {[TENNIS/CIRCUIT_1]} : {[VAR_RANKING_WTL_TOP1]}
- {[TENNIS/CIRCUIT_4_LONG]} : {[VAR_RANKING_JTLB_TOP1]}
- {[TENNIS/CIRCUIT_5_LONG]} : {[VAR_RANKING_JTLG_TOP1]}</t>
  </si>
  <si>
    <t>本赛季已告一段落，以下是四大巡回赛的冠军名单：
 - {[TENNIS/CIRCUIT_0]} : {[VAR_RANKING_MTL_TOP1]}
 - {[TENNIS/CIRCUIT_1]} : {[VAR_RANKING_WTL_TOP1]}
 - {[TENNIS/CIRCUIT_4_LONG]} : {[VAR_RANKING_JTLB_TOP1]}
 - {[TENNIS/CIRCUIT_5_LONG]} : {[VAR_RANKING_JTLG_TOP1]}</t>
  </si>
  <si>
    <t>Сезон окончен. Вот список победителей каждого из 4 турниров:
 - {[TENNIS/CIRCUIT_0]} : {[VAR_RANKING_MTL_TOP1]}
 - {[TENNIS/CIRCUIT_1]} : {[VAR_RANKING_WTL_TOP1]}
 - {[TENNIS/CIRCUIT_4_LONG]} : {[VAR_RANKING_JTLB_TOP1]}
 - {[TENNIS/CIRCUIT_5_LONG]} : {[VAR_RANKING_JTLG_TOP1]}</t>
  </si>
  <si>
    <t>A temporada acabou. Aqui está a lista de vencedores de cada um dos 4 circuitos:
 - {[TENNIS/CIRCUIT_0]} : {[VAR_RANKING_MTL_TOP1]}
 - {[TENNIS/CIRCUIT_1]} : {[VAR_RANKING_WTL_TOP1]}
 - {[TENNIS/CIRCUIT_4_LONG]} : {[VAR_RANKING_JTLB_TOP1]}
 - {[TENNIS/CIRCUIT_5_LONG]} : {[VAR_RANKING_JTLG_TOP1]}</t>
  </si>
  <si>
    <t>UPDATE_SEASONEND_PART2</t>
  </si>
  <si>
    <t>Beyond the results of the academy, I invite you to consult the rankings of the different circuits and the news : maybe you will find interesting information about future opponents and potential recruits...</t>
  </si>
  <si>
    <t>Au-delà des résultats de l'académie, je vous invite à consulter les classements des différents circuits et les news : peut-être y trouverez vous des infos intéressantes sur de futurs adversaires et recrues potentielles...</t>
  </si>
  <si>
    <t>Schauen Sie sich neben den Ergebnissen der Akademie auch gerne mal die Ranglisten der verschiedenen Touren und sämtliche Neuigkeiten an. Vielleicht finden Sie ja ein paar interessante Informationen über zukünftige Gegner und potentielle neue Spieler ...</t>
  </si>
  <si>
    <t>Más allá de los resultados de la escuela, te invito a consultar las clasificaciones de los diferentes circuitos y las novedades: quizás encuentres información interesante sobre futuros oponentes y posibles incorporaciones...</t>
  </si>
  <si>
    <t>Al di là dei risultati dell'accademia, ti invito a consultare le classifiche dei circuiti e le notizie: potresti trovare informazioni interessanti sugli avversari futuri e sui nuovi talenti…</t>
  </si>
  <si>
    <t>除了学院的整体成绩外，建议您也看看各巡回赛的排名和相关新闻——或许能发现未来的潜在对手或者颇有前途的招募对象……</t>
  </si>
  <si>
    <t>Помимо результатов академии, я приглашаю вас ознакомиться с рейтингами различных турниров и новостями: возможно, вы найдете интересную информацию о будущих соперниках и потенциальных новобранцах...</t>
  </si>
  <si>
    <t>Além dos resultados da academia, convido você a consultar os rankings dos diferentes circuitos e as notícias: talvez você encontre informações interessantes sobre futuros oponentes e potenciais recrutas...</t>
  </si>
  <si>
    <t>HZD_FANVIOLENT_PART0</t>
  </si>
  <si>
    <t>{[VAR_TM_FULLNAME]} attacked a fan!</t>
  </si>
  <si>
    <t>{[VAR_TM_FULLNAME]} hat einen Fan angegriffen!</t>
  </si>
  <si>
    <t>¡{[VAR_TM_FULLNAME]} ha atacado a un fan!</t>
  </si>
  <si>
    <t>{[VAR_TM_FULLNAME]} ha attaccato un fan!</t>
  </si>
  <si>
    <t>{[VAR_TM_FULLNAME]}攻击了粉丝！</t>
  </si>
  <si>
    <t>{[VAR_TM_FULLNAME]} напал на фаната!</t>
  </si>
  <si>
    <t>{[VAR_TM_FULLNAME]} atacou um fã!</t>
  </si>
  <si>
    <t>HZD_FANVIOLENT_PART0_1</t>
  </si>
  <si>
    <t>{[VAR_TM_FULLNAME]} s'en est pris a un fan !</t>
  </si>
  <si>
    <t>HZD_FANVIOLENT_PART0_2</t>
  </si>
  <si>
    <t>Incident : {[VAR_TM_FULLNAME]} a agressé un supporter !</t>
  </si>
  <si>
    <t>HZD_FANVIOLENT_PART1</t>
  </si>
  <si>
    <t>&lt;underline&gt;&lt;bold&gt;&lt;hyperlink=player&gt;{[VAR_TM_FIRSTNAME]}&lt;/underline&gt;&lt;/bold&gt; violently attacked a fan yesterday. The fan in question had just asked for an autograph after recognizing them on the street, and... I’ll let you read the papers for the details.</t>
  </si>
  <si>
    <t>&lt;underline&gt;&lt;bold&gt;&lt;hyperlink=player&gt;{[VAR_TM_FIRSTNAME]}&lt;/underline&gt;&lt;/bold&gt; hat gestern einen Fan gewaltsam angegriffen. Der Fan hatte ihn auf der Straße erkannt und um ein Autogramm gebeten. Weitere Einzelheiten finden Sie in der Zeitung.</t>
  </si>
  <si>
    <t>&lt;underline&gt;&lt;bold&gt;&lt;hyperlink=player&gt;{[VAR_TM_FIRSTNAME]}&lt;/underline&gt;&lt;/bold&gt; atacó ayer a un fan con violencia. El fan en cuestión acababa de pedirle un autógrafo tras reconocerle por la calle y... mejor lee los periódicos para conocer los detalles.</t>
  </si>
  <si>
    <t>&lt;underline&gt;&lt;bold&gt;&lt;hyperlink=player&gt;{[VAR_TM_FIRSTNAME]}&lt;/underline&gt;&lt;/bold&gt; ieri ha attaccato violentemente un fan che aveva incontrato per strada. La persona in questione aveva semplicemente chiesto un autografo, e... troverai i dettagli sui giornali.</t>
  </si>
  <si>
    <t>&lt;underline&gt;&lt;bold&gt;&lt;hyperlink=player&gt;{[VAR_TM_FIRSTNAME]}&lt;/underline&gt;&lt;/bold&gt;昨天暴力袭击了一名粉丝。这名粉丝只是认出他后上前索要签名，至于细节……请您自行查看新闻报道。</t>
  </si>
  <si>
    <t>&lt;underline&gt;&lt;bold&gt;&lt;hyperlink=player&gt;{[VAR_TM_FIRSTNAME]}&lt;/underline&gt;&lt;/bold&gt; вчера жестоко напал на фаната. Пострадавший просто попросил автограф, узнав его на улице, и... подробности читайте в газетах.</t>
  </si>
  <si>
    <t>&lt;underline&gt;&lt;bold&gt;&lt;hyperlink=player&gt;{[VAR_TM_FIRSTNAME]}&lt;/underline&gt;&lt;/bold&gt; atacou violentamente um fã ontem. O fã em questão tinha acabado de pedir um autógrafo após reconhecê-lo na rua, e... deixarei que você leia os jornais para os detalhes.</t>
  </si>
  <si>
    <t>HZD_FANVIOLENT_PART1_1</t>
  </si>
  <si>
    <t>&lt;underline&gt;&lt;bold&gt;&lt;hyperlink=player&gt;{[VAR_TM_FIRSTNAME]}&lt;/hyperlink&gt;&lt;/underline&gt;&lt;/bold&gt; s'en ai pris violemment à un fan hier. Le fan en question lui a simplement demandé un autographe quand il l'a reconnu dans la rue, et… Je vous laisserai lire la presse pour les détails.</t>
  </si>
  <si>
    <t>HZD_FANVIOLENT_PART1_2</t>
  </si>
  <si>
    <t>Une simple demande d’autographe a provoqué une violente réaction de &lt;underline&gt;&lt;bold&gt;&lt;hyperlink=player&gt;{[VAR_TM_FIRSTNAME]}&lt;/hyperlink&gt;&lt;/bold&gt;&lt;/underline&gt;. Les journaux s'emparent déjà de l’incident.</t>
  </si>
  <si>
    <t>HZD_FANVIOLENT_PART2</t>
  </si>
  <si>
    <t>&lt;underline&gt;&lt;bold&gt;&lt;hyperlink=player&gt;{[VAR_TM_FIRSTNAME]}&lt;/underline&gt;&lt;/bold&gt; no doubt reacted this way due to their stress that they’re not handling well.</t>
  </si>
  <si>
    <t>&lt;underline&gt;&lt;bold&gt;&lt;hyperlink=player&gt;{[VAR_TM_FIRSTNAME]}&lt;/underline&gt;&lt;/bold&gt; hat zweifellos aufgrund des Stresses, mit dem er/sie schlecht umgehen kann, so reagiert.</t>
  </si>
  <si>
    <t>No cabe duda de que &lt;underline&gt;&lt;bold&gt;&lt;hyperlink=player&gt;{[VAR_TM_FIRSTNAME]}&lt;/underline&gt;&lt;/bold&gt; ha reaccionado así debido al estrés que sufre.</t>
  </si>
  <si>
    <t>La reazione di &lt;underline&gt;&lt;bold&gt;&lt;hyperlink=player&gt;{[VAR_TM_FIRSTNAME]}&lt;/underline&gt;&lt;/bold&gt; è senza dubbio dovuta allo stress, che non riesce a gestire.</t>
  </si>
  <si>
    <t>&lt;underline&gt;&lt;bold&gt;&lt;hyperlink=player&gt;{[VAR_TM_FIRSTNAME]}&lt;/underline&gt;&lt;/bold&gt;显然是因压力过大而情绪失控。</t>
  </si>
  <si>
    <t>&lt;underline&gt;&lt;bold&gt;&lt;hyperlink=player&gt;{[VAR_TM_FIRSTNAME]}&lt;/underline&gt;&lt;/bold&gt;, без сомнения, отреагировал так из-за стресса, с которым он плохо справляется.</t>
  </si>
  <si>
    <t>&lt;underline&gt;&lt;bold&gt;&lt;hyperlink=player&gt;{[VAR_TM_FIRSTNAME]}&lt;/underline&gt;&lt;/bold&gt; sem dúvida reagiu dessa forma devido ao estresse que não está lidando bem.</t>
  </si>
  <si>
    <t>HZD_FANVIOLENT_PART2_1</t>
  </si>
  <si>
    <t>&lt;underline&gt;&lt;bold&gt;&lt;hyperlink=player&gt;{[VAR_TM_FIRSTNAME]}&lt;/hyperlink&gt;&lt;/underline&gt;&lt;/bold&gt; a surement réagit de la sorte à cause de son stress actuel qu'il/elle gère mal.</t>
  </si>
  <si>
    <t>HZD_FANVIOLENT_PART2_2</t>
  </si>
  <si>
    <t>Cette attitude peut s’expliquer par un stress important que &lt;underline&gt;&lt;bold&gt;&lt;hyperlink=player&gt;{[VAR_TM_FIRSTNAME]}&lt;/hyperlink&gt;&lt;/bold&gt;&lt;/underline&gt; ne parvient pas à canaliser. Il va falloir rectifier le tir.</t>
  </si>
  <si>
    <t>HZD_PLAYERHAPPY_PART0</t>
  </si>
  <si>
    <t>Thanks {[VAR_MANAGER_FIRSTNAME]}</t>
  </si>
  <si>
    <t>Danke, {[VAR_MANAGER_FIRSTNAME]}</t>
  </si>
  <si>
    <t>Gracias, {[VAR_MANAGER_FIRSTNAME]}</t>
  </si>
  <si>
    <t>Grazie, {[VAR_MANAGER_FIRSTNAME]}</t>
  </si>
  <si>
    <t>谢谢您，{[VAR_MANAGER_FIRSTNAME]}</t>
  </si>
  <si>
    <t>Спасибо, {[VAR_MANAGER_FIRSTNAME]}</t>
  </si>
  <si>
    <t>Obrigado {[VAR_MANAGER_FIRSTNAME]}</t>
  </si>
  <si>
    <t>HZD_PLAYERHAPPY_PART0_1</t>
  </si>
  <si>
    <t>Merci {[VAR_MANAGER_FIRSTNAME]}</t>
  </si>
  <si>
    <t>HZD_PLAYERHAPPY_PART0_2</t>
  </si>
  <si>
    <t>Merci beaucoup, {[VAR_MANAGER_FIRSTNAME]}</t>
  </si>
  <si>
    <t>HZD_PLAYERHAPPY_PART0_3</t>
  </si>
  <si>
    <t>Un grand merci, {[VAR_MANAGER_FIRSTNAME]}</t>
  </si>
  <si>
    <t>HZD_PLAYERHAPPY_PART0_4</t>
  </si>
  <si>
    <t>Merci à vous {[VAR_MANAGER_FIRSTNAME]}</t>
  </si>
  <si>
    <t>HZD_PLAYERHAPPY_PART1</t>
  </si>
  <si>
    <t>I just wanted to tell you that I feel good at the academy, I’ve never been so confident and motivated for the future! Thank you.</t>
  </si>
  <si>
    <t>Ich wollte Ihnen nur sagen, dass ich mich in der Akademie wohlfühle. Ich war noch nie so selbstbewusst und motiviert für die Zukunft! Ich danke Ihnen.</t>
  </si>
  <si>
    <t>Solo quería decirte que me siento bien en la academia, ¡nunca he tenido tanta confianza y motivación de cara al futuro! Gracias.</t>
  </si>
  <si>
    <t>Volevo solo dirti che sto bene in accademia, non avevo mai avuto tanta fiducia e motivazione per il futuro! Grazie.</t>
  </si>
  <si>
    <t>我只想说，我在学院的状态非常好，从未像现在这样自信又充满动力！谢谢您。</t>
  </si>
  <si>
    <t>Я просто хотел сказать, что чувствую себя хорошо в академии, я никогда не был так уверен и мотивирован на будущее! Спасибо.</t>
  </si>
  <si>
    <t>Eu só queria te dizer que me sinto bem na academia, nunca estive tão confiante e motivado para o futuro! Obrigado.</t>
  </si>
  <si>
    <t>HZD_PLAYERHAPPY_PART1_1</t>
  </si>
  <si>
    <t>Je voulais simplement vous dire que je me sens bien dans l'académie, je n'ai jamais été aussi motivé(e) et confiant(e) pour l'avenir ! Merci à vous.</t>
  </si>
  <si>
    <t>HZD_PLAYERHAPPY_PART1_2</t>
  </si>
  <si>
    <t>Je me sens tellement bien ici. Je suis plus motivé(e) et confiant(e) que jamais pour l’avenir. Merci pour tout ce que vous faites.</t>
  </si>
  <si>
    <t>HZD_PLAYERHAPPY_PART1_3</t>
  </si>
  <si>
    <t>Juste un mot pour vous remercier : je me sens vraiment bien à l’académie, avec une motivation et une confiance au plus haut niveau !</t>
  </si>
  <si>
    <t>HZD_PLAYERHAPPY_PART1_4</t>
  </si>
  <si>
    <t>Je suis vraiment épanoui(e) dans l’académie. Je me sens motivé(e), confiant(e), prêt(e) pour l’avenir. Merci pour tout.</t>
  </si>
  <si>
    <t>HZD_PLAYERHAPPY_PART1_5</t>
  </si>
  <si>
    <t>Je me sens au top dans l’académie : motivé(e), confiant(e), prêt(e) pour la suite. Merci beaucoup pour votre soutien.</t>
  </si>
  <si>
    <t>HZD_PLAYERHAPPY_PART1_6</t>
  </si>
  <si>
    <t>Honnêtement, je n’ai jamais ressenti autant de motivation et de confiance. Je me sens vraiment bien à l’académie, et c’est grâce à vous. Merci.</t>
  </si>
  <si>
    <t>HZD_PLAYERHAPPY_PART1_7</t>
  </si>
  <si>
    <t>Depuis que je suis à l’académie, je me sens revivre : motivé(e), confiant(e), rempli(e) d’énergie. Merci du fond du cœur.</t>
  </si>
  <si>
    <t>HZD_PLAYERHAPPY_PART1_8</t>
  </si>
  <si>
    <t>Cette académie est devenue un vrai refuge pour moi. Je me sens motivé(e), confiant(e), rassuré(e). Merci infiniment pour votre soutien.</t>
  </si>
  <si>
    <t>HZD_PLAYERWORRYACABADFIN_PART0</t>
  </si>
  <si>
    <t>I’m worried for the academy</t>
  </si>
  <si>
    <t>Ich mache mir Sorgen um die Akademie</t>
  </si>
  <si>
    <t>Me preocupa la situación de la academia</t>
  </si>
  <si>
    <t>Sono in ansia per l'accademia</t>
  </si>
  <si>
    <t>我对学院的现状感到担忧</t>
  </si>
  <si>
    <t>Я беспокоюсь за академию</t>
  </si>
  <si>
    <t>Estou preocupado com a academia</t>
  </si>
  <si>
    <t>HZD_PLAYERWORRYACABADFIN_PART0_1</t>
  </si>
  <si>
    <t>Je suis inquiet(e) pour l'académie</t>
  </si>
  <si>
    <t>HZD_PLAYERWORRYACABADFIN_PART0_2</t>
  </si>
  <si>
    <t>L’académie m’inquiète en ce moment</t>
  </si>
  <si>
    <t>HZD_PLAYERWORRYACABADFIN_PART0_3</t>
  </si>
  <si>
    <t>La situation de l’académie m’inquiète sincèrement</t>
  </si>
  <si>
    <t>HZD_PLAYERWORRYACABADFIN_PART1</t>
  </si>
  <si>
    <t>A little bird told me about the academy’s current finances and it has me extremely worried for the future. I hope you’ll be able to raise the bar.</t>
  </si>
  <si>
    <t>Ein kleines Vögelchen hat mir die momentane Finanzlage der Akademie gezwitschert, und ich mache mir in dieser Hinsicht große Sorgen. Ich hoffe, dass Sie die Messlatte höher legen können.</t>
  </si>
  <si>
    <t>Un pajarito me ha hablado de la situación actual de las finanzas de la academia y eso ha hecho que me preocupe mucho por el futuro. Espero que seas capaz de subir el listón.</t>
  </si>
  <si>
    <t>Un uccellino mi ha detto dell’attuale situazione finanziaria dell'accademia e mi ha fatto preoccupare molto per il futuro. Spero che riuscirai a risollevare la situazione.</t>
  </si>
  <si>
    <t>有小道消息告诉我学院目前的财务状况，这让我对未来感到极度担忧。我希望你能想办法扭转局面。</t>
  </si>
  <si>
    <t>Сорока на хвосте принесла мне информацию о текущем финансовом положении академии, и это меня очень беспокоит за будущее. Надеюсь, вы сможете поднять планку.</t>
  </si>
  <si>
    <t>Um passarinho me contou sobre as finanças atuais da academia e isso me deixa extremamente preocupado com o futuro. Espero que você consiga melhorar as coisas.</t>
  </si>
  <si>
    <t>HZD_PLAYERWORRYACABADFIN_PART1_1</t>
  </si>
  <si>
    <t>J'ai eu des échos sur les finances actuelles de l'académie et cela m'inquiète énormément sur l'avenir. J'espère que vous arriverez à redresser la barre.</t>
  </si>
  <si>
    <t>HZD_PLAYERWORRYACABADFIN_PART1_2</t>
  </si>
  <si>
    <t>Certains retours concernant les finances de l’académie me préoccupent énormément. J’ai confiance en votre capacité à améliorer la situation.</t>
  </si>
  <si>
    <t>HZD_PLAYERWORRYACABADFIN_PART1_3</t>
  </si>
  <si>
    <t>La situation financière dont j’ai entendu parler m’inquiète beaucoup. J’espère que vous trouverez des solutions.</t>
  </si>
  <si>
    <t>HZD_PLAYERWORRYACABADFIN_PART2</t>
  </si>
  <si>
    <t>No matter what, you have my support.</t>
  </si>
  <si>
    <t>Ich werde Sie auf jeden Fall unterstützen.</t>
  </si>
  <si>
    <t>En cualquier caso, tienes todo mi apoyo.</t>
  </si>
  <si>
    <t>In ogni caso, hai il mio sostegno.</t>
  </si>
  <si>
    <t>无论如何，我都会支持你。</t>
  </si>
  <si>
    <t>В любом случае, вы можете рассчитывать на мою поддержку.</t>
  </si>
  <si>
    <t>Não importa o que aconteça, você tem o meu apoio.</t>
  </si>
  <si>
    <t>HZD_PLAYERWORRYACABADFIN_PART2_1</t>
  </si>
  <si>
    <t>En tout cas, vous avez mon soutient.</t>
  </si>
  <si>
    <t>HZD_PLAYERWORRYACABADFIN_PART2_2</t>
  </si>
  <si>
    <t>Je vous apporte tout mon soutien dans cette situation.</t>
  </si>
  <si>
    <t>HZD_PLAYERWORRYACABADFIN_PART2_3</t>
  </si>
  <si>
    <t>Quoi qu’il en soit, vous avez tout mon soutien.</t>
  </si>
  <si>
    <t>HZD_PLAYERVIDEOGAME_PART0</t>
  </si>
  <si>
    <t>I’m in Virtua Pro Spin Tennis!</t>
  </si>
  <si>
    <t>Je suis dans Virtua Pro Spin Tennis !</t>
  </si>
  <si>
    <t>Ich bin in Virtua Pro Spin Tennis!</t>
  </si>
  <si>
    <t>¡Estoy en Virtua Pro Spin Tennis!</t>
  </si>
  <si>
    <t>Sono in Virtua Pro Spin Tennis!</t>
  </si>
  <si>
    <t>我登上《虚拟职业网球》啦！</t>
  </si>
  <si>
    <t>Я в Virtua Pro Spin Tennis!</t>
  </si>
  <si>
    <t>Estou no Virtua Pro Spin Tennis!</t>
  </si>
  <si>
    <t>HZD_PLAYERVIDEOGAME_PART1</t>
  </si>
  <si>
    <t>Did you see that I’m in the latest Virtua Pro Spin Tennis? The developers gave me a super high rating... That feels really good!</t>
  </si>
  <si>
    <t>Vous avez vu que je suis dans le dernier Virtua Pro Spin Tennis ? Les développeurs m'ont mis une super note… Ca fait vraiment plaisir !</t>
  </si>
  <si>
    <t>Haben Sie gesehen, dass ich im neuesten Virtua Pro Spin Tennis bin? Die Entwickler haben mir eine super hohe Bewertung gegeben ... Das ist echt ein tolles Gefühl!</t>
  </si>
  <si>
    <t>¿Has visto que estoy en la última edición de Virtua Pro Spin Tennis? Los desarrolladores me han dado una puntuación superalta... ¡Eso sí que es genial!</t>
  </si>
  <si>
    <t>Hai visto che sono nell'ultimo Virtua Pro Spin Tennis? Gli sviluppatori mi hanno dato una valutazione altissima... Fa davvero piacere!</t>
  </si>
  <si>
    <t>你看到了吗？我出现在最新的《虚拟职业网球》游戏里了！
 开发者给了我超高的评分……真是太棒了！</t>
  </si>
  <si>
    <t>Вы видели, что я попал в последнюю версию Virtua Pro Spin Tennis? Разработчики дали мне очень высокий рейтинг... Это очень приятно!</t>
  </si>
  <si>
    <t>Você viu que estou no último Virtua Pro Spin Tennis? Os desenvolvedores me deram uma classificação super alta... Isso é muito bom!</t>
  </si>
  <si>
    <t>HZD_BOARDACABADFIN_PART0</t>
  </si>
  <si>
    <t>Tension amongst the board of directors</t>
  </si>
  <si>
    <t>Spannungen unter den Vorstandsmitgliedern</t>
  </si>
  <si>
    <t>Tensión en la junta directiva</t>
  </si>
  <si>
    <t>Tensione nel consiglio di amministrazione</t>
  </si>
  <si>
    <t>董事会内部出现紧张局势</t>
  </si>
  <si>
    <t>Напряженность в совете директоров</t>
  </si>
  <si>
    <t>Tensão entre o conselho de diretores</t>
  </si>
  <si>
    <t>HZD_BOARDACABADFIN_PART0_1</t>
  </si>
  <si>
    <t>Tensions au sein du conseil d'administration</t>
  </si>
  <si>
    <t>HZD_BOARDACABADFIN_PART0_2</t>
  </si>
  <si>
    <t>Divergences au sein du conseil d’administration</t>
  </si>
  <si>
    <t>HZD_BOARDACABADFIN_PART0_3</t>
  </si>
  <si>
    <t>Désaccords au conseil d’administration</t>
  </si>
  <si>
    <t>HZD_BOARDACABADFIN_PART1</t>
  </si>
  <si>
    <t>You may hear talk in the media about tension that exists amongst the board of directors. I’m coming to you to reassure you that you have my utmost confidence and I want you to remain focused on your mission.</t>
  </si>
  <si>
    <t>Vielleicht haben Sie in den Medien von den Spannungen im Vorstand gehört. Ich wollte mich nur bei Ihnen melden, um Ihnen zu versichern, dass ich Ihnen voll und ganz vertraue. Ich möchte, dass Sie sich weiterhin ausschließlich auf Ihre Aufgabe konzentrieren.</t>
  </si>
  <si>
    <t>Es posible que oigas en los medios de comunicación que hay tensiones en la junta directiva. He venido para garantizarte que tengo plena confianza en ti y quiero que sigas luchando por conseguir tu objetivo.</t>
  </si>
  <si>
    <t>Sui media potresti sentire parlare delle tensioni che serpeggiano nel consiglio di amministrazione. Voglio assicurarti che hai la mia massima fiducia, e voglio che continui tuo lavoro.</t>
  </si>
  <si>
    <t>媒体上可能会一些有关于董事会内部矛盾的传闻。
 请放心，我对您依然充满信任，希望您能一如既往地专注于本职工作。</t>
  </si>
  <si>
    <t>Вы можете услышать в СМИ о напряженности в совете директоров. Я обращаюсь к вам, чтобы заверить вас, что вы пользуетесь моим полным доверием, и я хочу, чтобы вы оставались сосредоточенными на своей миссии.</t>
  </si>
  <si>
    <t>Você pode ouvir falar na mídia sobre a tensão que existe entre o conselho de diretores. Estou vindo até você para te assegurar que você tem a minha total confiança e quero que você permaneça focado em sua missão.</t>
  </si>
  <si>
    <t>HZD_BOARDACABADFIN_PART1_1</t>
  </si>
  <si>
    <t>Vous entendrez peut-être parler dans la presse que des tensions existent au sein du conseil d'administration. Je tiens à vous rassurer : vous avez toujours ma totale confiance et je tiens à ce que vous restiez concentré(e) sur votre mission.</t>
  </si>
  <si>
    <t>HZD_BOARDACABADFIN_PART1_2</t>
  </si>
  <si>
    <t>Si la presse évoque des tensions au conseil d’administration, ne vous inquiétez pas. Vous avez pleinement ma confiance et je vous encourage à rester focalisé(e) sur votre travail.</t>
  </si>
  <si>
    <t>HZD_BOARDACABADFIN_PART1_3</t>
  </si>
  <si>
    <t>Des rumeurs de tensions circulent autour du conseil d’administration. Je préfère vous rassurer : je vous fais totalement confiance et je vous invite à rester concentré(e) sur vos responsabilités.</t>
  </si>
  <si>
    <t>HZD_BIOPIC_PART0</t>
  </si>
  <si>
    <t>Fantastic biopic on Gustavo Kuerten</t>
  </si>
  <si>
    <t>Fantastische Filmbiographie über Gustavo Kuerten</t>
  </si>
  <si>
    <t>Un fantástico biopic sobre Gustavo Kuerten</t>
  </si>
  <si>
    <t>Fantastico biopic su Gustavo Kuerten</t>
  </si>
  <si>
    <t>关于古斯塔沃·库尔滕的精彩传记电影</t>
  </si>
  <si>
    <t>Фантастический байопик о Густаво Куэртене</t>
  </si>
  <si>
    <t>Fantástico biopic sobre Gustavo Kuerten</t>
  </si>
  <si>
    <t>HZD_BIOPIC_PART0_1</t>
  </si>
  <si>
    <t>Superbe biopic sur cette légende !</t>
  </si>
  <si>
    <t>HZD_BIOPIC_PART0_2</t>
  </si>
  <si>
    <t>À voir : le biopic d'une légende du tennis</t>
  </si>
  <si>
    <t>HZD_BIOPIC_PART0_3</t>
  </si>
  <si>
    <t>Biopic très réussi sur ce mythe</t>
  </si>
  <si>
    <t>HZD_BIOPIC_PART1</t>
  </si>
  <si>
    <t>I recommend you go see the biopic on Gustavo Kuerten that just came out in theaters - excellent actors, great direction (Luca Blession forever the best!) and a few good takeaway “tennis revelations” as always ;)</t>
  </si>
  <si>
    <t>Sie sollten sich unbedingt die Filmbiographie über Gustavo Kuerten ansehen, die gerade im Kino angelaufen ist – hervorragende Schauspieler, tolle Regie (Luca Blession ist und bleibt der Beste!) und wie immer ein paar gute „Tennis-Offenbarungen“ zum Mitnehmen. ;)</t>
  </si>
  <si>
    <t>Te recomiendo que vayas a ver el biopic de Gustavo Kuerten que acaba de salir en cines: los actores son excelentes, la dirección magnífica (¡Luca Blession nunca defrauda!) y hay unas cuantas «revelaciones tenísticas» inolvidables, como siempre ;)</t>
  </si>
  <si>
    <t>Ti consiglio di andare a vedere il film biografico su Gustavo Kuerten che è appena uscito nelle sale: attori eccellenti, grande regia (Luca Blession sempre il migliore!) e qualche "segreto tennistico" piuttosto interessante. ;)</t>
  </si>
  <si>
    <t>我强烈推荐您去看看刚上映的古斯塔沃·库尔滕传记电影——演员表现出色、导演功力非凡（Luca Blession真是永远的神！），当然也少不了几段“网球启示录”。</t>
  </si>
  <si>
    <t>Рекомендую посмотреть байопик о Густаво Куэртене, который только что вышел в кинотеатрах - отличные актеры, прекрасная режиссура (Лука Блессион навсегда лучший!) и, как всегда, несколько хороших теннисных откровений ;)</t>
  </si>
  <si>
    <t>Recomendo que você vá ver o biopic sobre Gustavo Kuerten que acabou de estrear nos cinemas - ótimos atores, grande direção (Luca Blession para sempre o melhor!) e algumas boas "revelações do tênis" para levar para casa, como sempre ;)</t>
  </si>
  <si>
    <t>HZD_BIOPIC_PART1_1</t>
  </si>
  <si>
    <t>Je vous conseille d'aller voir le biopic sur Gustavo Kuerten qui vient de sortir au cinéma : excellents acteurs, belle réalisation (Luca Blession toujours au top !) et quelques "rélévations tennistiques" toujours bonnes à prendre ;)</t>
  </si>
  <si>
    <t>HZD_BIOPIC_PART1_2</t>
  </si>
  <si>
    <t>Allez voir le biopic sur Pete Sampras : un film inspirant, bien réalisé et plein de petites révélations sur sa carrière.</t>
  </si>
  <si>
    <t>HZD_BIOPIC_PART1_3</t>
  </si>
  <si>
    <t>Si vous aimez le tennis (et je sais que c'est le cas !), foncez voir le biopic sur Lendl : passionnant du début à la fin.</t>
  </si>
  <si>
    <t>HZD_BIOPIC_PART1_4</t>
  </si>
  <si>
    <t>Je vous recommande vivement le biopic sur Manica KSeleserten : casting au top, réalisation impeccable et quelques révélations croustillantes !</t>
  </si>
  <si>
    <t>HZD_BIOPIC_PART1_5</t>
  </si>
  <si>
    <t>Le biopic sur Chris Evert est sorti et il est vraiment réussi : super jeu d’acteurs, belle réalisation et quelques anecdotes tennistiques géniales.</t>
  </si>
  <si>
    <t>HZD_BIOPIC_PART1_6</t>
  </si>
  <si>
    <t>Le biopic sur Suzanne Lenglen m'a mis une claque : un film inspirant avec de supers acteurs et plein de petites révélations sur sa carrière.</t>
  </si>
  <si>
    <t>HZD_INJURYREAD_PART0</t>
  </si>
  <si>
    <t>Injury = Reading</t>
  </si>
  <si>
    <t>Verletzung = Lesen</t>
  </si>
  <si>
    <t>Lesión = Lectura</t>
  </si>
  <si>
    <t>Infortunio e lettura</t>
  </si>
  <si>
    <t>受伤＝读书时间</t>
  </si>
  <si>
    <t>Травма = Чтение</t>
  </si>
  <si>
    <t>Lesão = Leitura</t>
  </si>
  <si>
    <t>HZD_INJURYREAD_PART0_1</t>
  </si>
  <si>
    <t>Blessure = Lecture</t>
  </si>
  <si>
    <t>HZD_INJURYREAD_PART0_2</t>
  </si>
  <si>
    <t>Blessure, donc lecture !</t>
  </si>
  <si>
    <t>HZD_INJURYREAD_PART0_3</t>
  </si>
  <si>
    <t>Quand c’est blessure, c’est lecture.</t>
  </si>
  <si>
    <t>HZD_INJURYREAD_PART0_4</t>
  </si>
  <si>
    <t>Blessure ? Je passe en mode lecteur pro.</t>
  </si>
  <si>
    <t>HZD_INJURYREAD_PART0_5</t>
  </si>
  <si>
    <t>Blessure = un temps pour lire et progresser autrement.</t>
  </si>
  <si>
    <t>HZD_INJURYREAD_PART1</t>
  </si>
  <si>
    <t>I’m taking advantage of my recovery to read Andre Agassi’s biography. And well, I’m discovering the player under a new light, a wonderful life lesson. It’s re-energizing me!</t>
  </si>
  <si>
    <t>Während meiner Genesung lese ich die Biografie von Andre Agassi. Und auf einmal sehe ich diesen Spieler in einem ganz neuen Licht, eine wunderbare Lektion fürs Leben. Das gibt mir neue Energie!</t>
  </si>
  <si>
    <t>Estoy aprovechando el tiempo de recuperación para leer la biografía de Andre Agassi. Y bueno, estoy descubriendo al jugador bajo un nuevo enfoque, puesto que ofrece una maravillosa lección de vida. ¡Resulta revigorizante!</t>
  </si>
  <si>
    <t>Sto approfittando della mia convalescenza per leggere la biografia di Andre Agassi. Beh, sto scoprendo nuovi lati del giocatore. È una meravigliosa lezione di vita. Mi riempie di energia!</t>
  </si>
  <si>
    <t>我正利用康复期间阅读安德烈·阿加西的自传。嗯，我正从一个全新的角度了解这位球员，真是精彩的人生一课。这让我重新充满了能量！</t>
  </si>
  <si>
    <t>Я пользуюсь своим восстановлением, чтобы почитать биографию Андре Агасси. И знаете, я открываю для себя игрока с новой стороны, это прекрасный жизненный урок. Это меня заряжает!</t>
  </si>
  <si>
    <t>Estou aproveitando minha recuperação para ler a biografia de Andre Agassi. E bem, estou descobrindo o jogador sob uma nova luz, uma lição de vida maravilhosa. Isso está me reenergizando!</t>
  </si>
  <si>
    <t>HZD_INJURYREAD_PART1_1</t>
  </si>
  <si>
    <t>Je profite de ma convalesence pour lire la biographique d'Andre Agassi. Eh bien, je découvre ce joueur sous un nouveau jour, une belle leçon de vie. Ça me boost !</t>
  </si>
  <si>
    <t>HZD_INJURYREAD_PART1_2</t>
  </si>
  <si>
    <t>Je lis la biographie de Pete Sampras pendant ma convalescence. Je découvre un homme incroyable. C’est une vraie source d’inspiration !</t>
  </si>
  <si>
    <t>HZD_INJURYREAD_PART1_3</t>
  </si>
  <si>
    <t>Je profite du temps de repos pour découvrir la vie de Gustavo Kuerten. Quelle histoire… ça me donne envie de retourner sur le court encore plus fort(e) !</t>
  </si>
  <si>
    <t>HZD_INJURYREAD_PART1_4</t>
  </si>
  <si>
    <t>Je lis la biographie de Steffi Graff pendant que je récupère. Son histoire est tellement inspirante… ça me fait un bien fou !</t>
  </si>
  <si>
    <t>HZD_INJURYREAD_PART1_5</t>
  </si>
  <si>
    <t>Pendant ma période de repos, je me plonge dans la biographie des soeurs Williams. Une vraie leçon d’humilité et de force. Ça me booste à un point !</t>
  </si>
  <si>
    <t>HZD_ACADONORBADFIN_PART0</t>
  </si>
  <si>
    <t>A patron for our academy</t>
  </si>
  <si>
    <t>Ein Schirmherr für unsere Akademie</t>
  </si>
  <si>
    <t>Un mecenas para la academia</t>
  </si>
  <si>
    <t>Un finanziatore per la nostra accademia</t>
  </si>
  <si>
    <t>学院赞助人</t>
  </si>
  <si>
    <t>Меценат для нашей академии</t>
  </si>
  <si>
    <t>Um patrono para nossa academia</t>
  </si>
  <si>
    <t>HZD_ACADONORBADFIN_PART0_1</t>
  </si>
  <si>
    <t>Un mécène pour notre académie</t>
  </si>
  <si>
    <t>HZD_ACADONORBADFIN_PART0_2</t>
  </si>
  <si>
    <t>Soutien financier exceptionnel</t>
  </si>
  <si>
    <t>HZD_ACADONORBADFIN_PART0_3</t>
  </si>
  <si>
    <t>Don privé en faveur de l’académie</t>
  </si>
  <si>
    <t>HZD_ACADONORBADFIN_PART1</t>
  </si>
  <si>
    <t>I’m informing you that I was able to use my connections to procure {[VAR_AMOUNT_DONOR]} from a patron who wishes to remain discreet.</t>
  </si>
  <si>
    <t>Ich teile Ihnen mit, dass ich dank meiner Verbindungen {[VAR_AMOUNT_DONOR]} von einem Gönner beschaffen konnte, der anonym bleiben möchte.</t>
  </si>
  <si>
    <t>Te informo de que he podido utilizar mis contactos para conseguir {[VAR_AMOUNT_DONOR]} de un mecenas que desea permanecer en el anonimato.</t>
  </si>
  <si>
    <t>Ti informo che ho mosso le mie conoscenze per ottenere {[VAR_AMOUNT_DONOR]} da un donatore che preferisce rimanere anonimo.</t>
  </si>
  <si>
    <t>我想通知您，我通过人脉为学院找到了一位匿名赞助人，捐款金额为 {[VAR_AMOUNT_DONOR]}。</t>
  </si>
  <si>
    <t>Информирую вас, что мне удалось использовать свои связи, чтобы получить {[VAR_AMOUNT_DONOR]} от мецената, который желает остаться неизвестным.</t>
  </si>
  <si>
    <t>Estou te informando que consegui usar minhas conexões para conseguir {[VAR_AMOUNT_DONOR]} de um patrono que deseja permanecer discreto.</t>
  </si>
  <si>
    <t>HZD_ACADONORBADFIN_PART1_1</t>
  </si>
  <si>
    <t>Je vous informe que j'ai pu faire jouer mes relations pour obtenir {[VAR_AMOUNT_DONOR]} via un mécène qui souhaite rester discret.</t>
  </si>
  <si>
    <t>HZD_ACADONORBADFIN_PART1_2</t>
  </si>
  <si>
    <t>J’ai mobilisé mes contacts pour obtenir {[VAR_AMOUNT_DONOR]} grâce à un mécène souhaitant rester discret.</t>
  </si>
  <si>
    <t>HZD_ACADONORBADFIN_PART1_3</t>
  </si>
  <si>
    <t>Grâce à mes relations, un mécène nous a versé {[VAR_AMOUNT_DONOR]}, tout en souhaitant rester dans l’ombre.</t>
  </si>
  <si>
    <t>HZD_ACADONORBADFIN_PART2</t>
  </si>
  <si>
    <t>As you can imagine, I would prefer this didn’t happen again. I’m counting on you to be more diligent with the management of the academy’s finances.</t>
  </si>
  <si>
    <t>Wie Sie sich vorstellen können, wäre es mir lieber, wenn das nicht mehr vorkommen würde. Ich verlasse mich darauf, dass Sie die Finanzen der Akademie in Zukunft sorgfältiger behandeln.</t>
  </si>
  <si>
    <t>Como puedes imaginar, preferiría que esto no volviera a ocurrir. Cuento con que seas más diligente con la gestión de las finanzas de la academia.</t>
  </si>
  <si>
    <t>Come potrai immaginare, preferirei che questo non accadesse più. Mi auguro che in futuro presti maggiore attenzione alla gestione delle finanze dell'accademia.</t>
  </si>
  <si>
    <t>如您所想，我希望这样的情况不要再发生了。请务必更谨慎地管理学院的财务。</t>
  </si>
  <si>
    <t>Как вы можете себе представить, я бы предпочел, чтобы это не повторилось. Я рассчитываю на вашу бдительность в управлении финансами академии.</t>
  </si>
  <si>
    <t>Como você pode imaginar, eu preferiria que isso não acontecesse novamente. Conto com você para ser mais diligente com a gestão das finanças da academia.</t>
  </si>
  <si>
    <t>HZD_ACADONORBADFIN_PART2_1</t>
  </si>
  <si>
    <t>Comme vous vous en doutez, je souhaiterais que cela ne se reproduise pas. Je compte sur vous pour être plus stricte sur la gestion des finances de l'académie.</t>
  </si>
  <si>
    <t>HZD_ACADONORBADFIN_PART2_2</t>
  </si>
  <si>
    <t>Je précise néanmoins, vous vous en doutez, que cette aide doit rester exceptionnelle. Je vous demande une gestion plus stricte des finances.</t>
  </si>
  <si>
    <t>HZD_ACADONORBADFIN_PART2_3</t>
  </si>
  <si>
    <t>Mais cette situation ne doit plus se reproduire. Une gestion financière beaucoup plus rigoureuse est indispensable.</t>
  </si>
  <si>
    <t>HZD_BADMORAL1_PART0</t>
  </si>
  <si>
    <t>I’m doing better</t>
  </si>
  <si>
    <t>Es geht mir besser</t>
  </si>
  <si>
    <t>Ya voy mejor</t>
  </si>
  <si>
    <t>Sto meglio</t>
  </si>
  <si>
    <t>我的状态好多了</t>
  </si>
  <si>
    <t>Мне лучше</t>
  </si>
  <si>
    <t>Estou melhorando</t>
  </si>
  <si>
    <t>HZD_BADMORAL1_PART0_1</t>
  </si>
  <si>
    <t>Je vais mieux</t>
  </si>
  <si>
    <t>HZD_BADMORAL1_PART0_2</t>
  </si>
  <si>
    <t>Ça va mieux.</t>
  </si>
  <si>
    <t>HZD_BADMORAL1_PART0_3</t>
  </si>
  <si>
    <t>Mon état s’améliore.</t>
  </si>
  <si>
    <t>HZD_BADMORAL1_PART0_4</t>
  </si>
  <si>
    <t>Je me remets tranquillement.</t>
  </si>
  <si>
    <t>HZD_BADMORAL1_PART0_5</t>
  </si>
  <si>
    <t>Je retrouve la forme.</t>
  </si>
  <si>
    <t>HZD_BADMORAL1_PART1</t>
  </si>
  <si>
    <t>I know morale hasn’t exactly been tip-top lately but I know how much I owe you. Without your trust and your loyalty, things would be a whole lot worse for me.</t>
  </si>
  <si>
    <t>Ich weiß, dass meine Spieldisziplin in letzter Zeit ziemlich gelitten hat, aber ich weiß auch, wie viel ich Ihnen verdanke. Ohne Ihr Vertrauen und Ihre Loyalität wäre alles noch viel schlimmer für mich.</t>
  </si>
  <si>
    <t>Sé que la moral no ha estado últimamente por las nubes, pero sé lo mucho que te debo. Sin tu confianza y tu lealtad, las cosas me irían mucho peor.</t>
  </si>
  <si>
    <t>So che il morale non è stato proprio il massimo ultimamente, ma so quanto ti devo. Senza la tua fiducia e la tua lealtà, le cose starebbero molto peggio per me.</t>
  </si>
  <si>
    <t>我知道之前士气有点低落，但我非常感激您的信任与支持。
 如果没有您，我的情况会比现在糟糕得多。</t>
  </si>
  <si>
    <t>Я знаю, что моральный дух в последнее время не на высоте, но я знаю, как много я тебе должен. Без твоего доверия и твоей лояльности мне было бы намного хуже.</t>
  </si>
  <si>
    <t>Sei que o moral não anda lá essas coisas ultimamente, mas sei o quanto te devo. Sem a sua confiança e lealdade, as coisas estariam muito piores para mim.</t>
  </si>
  <si>
    <t>HZD_BADMORAL1_PART1_1</t>
  </si>
  <si>
    <t>Je sais que cela n'allait pas au mieux dernièrement côté moral mais je sais tout ce que je vous dois. Sans votre confiance et votre dévouement, ce serait bien pire pour moi.</t>
  </si>
  <si>
    <t>HZD_BADMORAL1_PART1_2</t>
  </si>
  <si>
    <t>Je traverse une période compliquée moralement, mais je n’oublie pas tout ce que je vous dois. Votre confiance et votre dévouement m’aident énormément.</t>
  </si>
  <si>
    <t>HZD_BADMORAL1_PART1_3</t>
  </si>
  <si>
    <t>Je reconnais que j’étais dans le dur côté moral, mais votre confiance et votre dévouement m’ont vraiment soutenu. Je vous en suis très reconnaissant(e).</t>
  </si>
  <si>
    <t>HZD_BADMORAL1_PART1_4</t>
  </si>
  <si>
    <t>J’ai eu un passage difficile moralement, mais vous m’avez aidé à tenir. Sans votre dévouement, je serais dans une bien pire situation.</t>
  </si>
  <si>
    <t>HZD_BADMORAL1_PART1_5</t>
  </si>
  <si>
    <t>Ça n’allait pas fort ces derniers temps, mais vous êtes resté à mes côtés. Votre confiance et votre engagement signifient énormément pour moi.</t>
  </si>
  <si>
    <t>HZD_BADMORAL2_PART0</t>
  </si>
  <si>
    <t>I’m working my way back up thanks to you</t>
  </si>
  <si>
    <t>Ich arbeite mich dank Ihrer Hilfe wieder nach oben</t>
  </si>
  <si>
    <t>Voy a volver a la cumbre gracias a ti</t>
  </si>
  <si>
    <t>Sto risalendo la china grazie a te</t>
  </si>
  <si>
    <t>多亏了您，我正在重回正轨</t>
  </si>
  <si>
    <t>Я возвращаюсь к прежней форме благодаря тебе</t>
  </si>
  <si>
    <t>Estou me recuperando graças a você</t>
  </si>
  <si>
    <t>Je remonte la pente grâce à vous</t>
  </si>
  <si>
    <t>Votre soutien m’aide vraiment</t>
  </si>
  <si>
    <t>Grâce à vous, je me sens mieux</t>
  </si>
  <si>
    <t>HZD_BADMORAL2_PART1</t>
  </si>
  <si>
    <t>I haven’t been doing too hot but I’m recovering bit by bit. Luckily I have you by my side. I don’t regret being able to work with you every day, you can be hard on me sometimes but I know it’s for my own good.</t>
  </si>
  <si>
    <t>Mir geht es nicht so gut, aber ich erhole mich Stück für Stück. Zum Glück habe ich Sie an meiner Seite. Ich bereue es nicht, jeden Tag mit Ihnen arbeiten zu dürfen. Manchmal gehen Sie ziemlich hart mit mir ins Gericht, aber ich weiß, dass das nur zu meinem Besten ist.</t>
  </si>
  <si>
    <t>La cosa no me ha ido muy bien, pero poco a poco me voy recuperando. Por suerte te tengo a mi lado y no me arrepiento de poder trabajar contigo cada día. A veces puedes ser exigente conmigo, pero sé que es por mi bien.</t>
  </si>
  <si>
    <t>Non è stato un bel periodo, ma mi sto riprendendo poco a poco. Per fortuna ci sei tu al mio fianco. Mi piace lavorare con te ogni giorno: a volte mi strapazzi, ma so che è per il mio bene.</t>
  </si>
  <si>
    <t>我最近状态不太好，但我正在一点点恢复。幸运的是，您一直在我身边。虽然您有时对我很严格，但我明白那都是为了我好。</t>
  </si>
  <si>
    <t>У меня не все шло гладко, но я понемногу восстанавливаюсь. К счастью, ты рядом со мной. Я не жалею, что могу работать с тобой каждый день, ты иногда можешь быть строг ко мне, но я знаю, что это ради моего же блага.</t>
  </si>
  <si>
    <t>Não tenho passado muito bem, mas estou me recuperando aos poucos. Felizmente, tenho você ao meu lado. Não me arrependo de poder trabalhar com você todos os dias, você pode ser duro comigo às vezes, mas sei que é para o meu bem.</t>
  </si>
  <si>
    <t>C'était pas le top moralement mais je me remets progressivement. Heureusement que je vous ai à mes côtés. Je ne regrette pas de pouvoir travailler avec vous au quotidien, vous êtes parfois dur avec moi mais je sais que ce n'est que pour mon bien.</t>
  </si>
  <si>
    <t>Je traversais une période difficile, mais grâce à vous je retrouve de l’énergie. Votre exigence de tous les jours m’aide plus que vous ne l’imaginez.</t>
  </si>
  <si>
    <t>Vous avez été un vrai pilier ces derniers temps. Même si vous êtes dur(e) parfois, je sais que c’est pour m’aider à progresser !</t>
  </si>
  <si>
    <t>HZD_BADMORAL3_PART0</t>
  </si>
  <si>
    <t>I’m going to follow your example!</t>
  </si>
  <si>
    <t>Ich werde Ihrem Beispiel folgen!</t>
  </si>
  <si>
    <t>¡Seguiré tu ejemplo!</t>
  </si>
  <si>
    <t>Seguirò il tuo esempio!</t>
  </si>
  <si>
    <t>我要向您学习！</t>
  </si>
  <si>
    <t>Я последую твоему примеру!</t>
  </si>
  <si>
    <t>Vou seguir seu exemplo!</t>
  </si>
  <si>
    <t>Je vais suivre votre exemple !</t>
  </si>
  <si>
    <t>Vous m’inspirez, coach</t>
  </si>
  <si>
    <t>Je change d’état d’esprit</t>
  </si>
  <si>
    <t>HZD_BADMORAL3_PART1</t>
  </si>
  <si>
    <t>Well coach I’ve made up my mind, I’m done being angry, I’m gonna be positive! I see you on a daily basis and honestly your enthusiasm helps me out a lot. I couldn’t have asked for a better coach.</t>
  </si>
  <si>
    <t>Nun, Coach, ich habe mich entschieden! Ich will nicht mehr immer nur wütend sein, sondern die Dinge positiv sehen! Wir treffen uns jeden Tag, und wenn ich ehrlich bin, hilft mir Ihr Enthusiasmus sehr. Ich könnte mir keinen besseren Trainer vorstellen.</t>
  </si>
  <si>
    <t>Bueno, entrenador, lo he decidido. Se acabaron los enfados, ¡voy a ser una persona positiva! Te veo a diario y, sinceramente, tu entusiasmo me ayuda mucho. No podría desear un entrenador mejor.</t>
  </si>
  <si>
    <t>Beh, ho deciso: voglio smettere di arrabbiarmi e avere un atteggiamento positivo! Ti osservo tutti i giorni, e onestamente il tuo entusiasmo mi aiuta molto. Non avrei potuto chiedere una guida migliore.</t>
  </si>
  <si>
    <t>教练，我下定决心了，不再生闷气，我要积极面对！
 每天看到您的激情，我真的深受感染。
 我找不到比您更好的教练了。</t>
  </si>
  <si>
    <t>Что ж, тренер, я принял решение, я больше не буду злиться, я буду позитивным! Я вижу тебя каждый день, и, честно говоря, твой энтузиазм мне очень помогает. Я не мог и мечтать о лучшем тренере.</t>
  </si>
  <si>
    <t>Bem, técnico, decidi: chega de raiva, vou ser positivo! Vejo você diariamente e, honestamente, seu entusiasmo me ajuda muito. Não poderia ter pedido um técnico melhor.</t>
  </si>
  <si>
    <t>Bon coach j'ai pris une décision, fini d'être colérique, je vais positiver ! Je vous vois au quotidien et franchement votre enthousiasme m'aide beaucoup. Je n'aurais pas pu rêver mieux comme entraineur.</t>
  </si>
  <si>
    <t>Vous m’inspirez beaucoup. Grâce à vous, je veux devenir plus calme, plus positif(ve), plus pro. C'est une chance de vous avoir.</t>
  </si>
  <si>
    <t>Votre façon de gérer les choses m’encourage à faire pareil. Je veux progresser aussi humainement et être aussi "bon" que vous !</t>
  </si>
  <si>
    <t>HZD_KEYPLAYER_PART0</t>
  </si>
  <si>
    <t>{[VAR_KEY_TM_FIRSTNAME]} is amazing!</t>
  </si>
  <si>
    <t>{[VAR_KEY_TM_FIRSTNAME]} ist fantastisch!</t>
  </si>
  <si>
    <t>¡{[VAR_KEY_TM_FIRSTNAME]} es increíble!</t>
  </si>
  <si>
    <t>{[VAR_KEY_TM_FIRSTNAME]} è eccezionale!</t>
  </si>
  <si>
    <t>{[VAR_KEY_TM_FIRSTNAME]}太了不起了！</t>
  </si>
  <si>
    <t>{[VAR_KEY_TM_FIRSTNAME]} потрясающий!</t>
  </si>
  <si>
    <t>{[VAR_KEY_TM_FIRSTNAME]} é incrível!</t>
  </si>
  <si>
    <t>{[VAR_KEY_TM_FIRSTNAME]} est super !</t>
  </si>
  <si>
    <t>S’entraîner à ses côtés, quel privilège !</t>
  </si>
  <si>
    <t>{[VAR_KEY_TM_FIRSTNAME]}, un modèle pour moi</t>
  </si>
  <si>
    <t>HZD_KEYPLAYER_PART1</t>
  </si>
  <si>
    <t>Honestly, it’s a pleasure to train with a pro like &lt;underline&gt;&lt;bold&gt;&lt;hyperlink=player&gt;{[VAR_KEY_TM_FIRSTNAME]}&lt;/underline&gt;&lt;/bold&gt;. I’m reveling in every moment and I hope I can reach that level in the game soon enough! I’m well aware of how lucky I am to be at this academy. Thanks for everything!</t>
  </si>
  <si>
    <t>Ehrlich gesagt, ist es ein reines Vergnügen, mit einem Profi wie &lt;underline&gt;&lt;bold&gt;&lt;hyperlink=player&gt;{[VAR_KEY_TM_FIRSTNAME]}&lt;/underline&gt;&lt;/bold&gt; zu trainieren. Ich genieße jeden Moment und hoffe, dass ich bald dieses Spielniveau erreiche! Ich bin mir bewusst, wie glücklich ich mich schätzen kann, auf dieser Akademie zu sein. Danke für alles!</t>
  </si>
  <si>
    <t>Entrenar con un profesional como &lt;underline&gt;&lt;bold&gt;&lt;hyperlink=player&gt;{[VAR_KEY_TM_FIRSTNAME]}&lt;/underline&gt;&lt;/bold&gt; es un verdadero placer. ¡Estoy gozando de cada momento y espero poder llegar pronto a su nivel de juego! Soy muy consciente de la suerte que tengo de estar en esta academia. ¡Gracias por todo!</t>
  </si>
  <si>
    <t>Sinceramente, è un piacere allenarsi con professionisti come &lt;underline&gt;&lt;bold&gt;&lt;hyperlink=player&gt;{[VAR_KEY_TM_FIRSTNAME]}&lt;/underline&gt;&lt;/bold&gt;. Sto assaporando ogni momento e spero di poter raggiungere presto quel livello di gioco! Sono ben consapevole della fortuna che ho ad essere in questa accademia. Grazie di tutto!</t>
  </si>
  <si>
    <t>说实话，能与&lt;underline&gt;&lt;bold&gt;&lt;hyperlink=player&gt;{[VAR_KEY_TM_FIRSTNAME]}&lt;/underline&gt;&lt;/bold&gt;这样的职业选手一起训练是一种享受。我珍惜每一刻，并希望自己也能尽快在比赛中达到那个水平！我很清楚能够进入这所学院是多么幸运。谢谢您！</t>
  </si>
  <si>
    <t>Честно говоря, мне приятно тренироваться с таким профессионалом, как &lt;underline&gt;&lt;bold&gt;&lt;hyperlink=player&gt;{[VAR_KEY_TM_FIRSTNAME]}&lt;/underline&gt;&lt;/bold&gt;. Я наслаждаюсь каждым моментом и надеюсь скоро достичь такого же уровня в игре! Я прекрасно понимаю, как мне повезло быть в этой академии. Спасибо за все!</t>
  </si>
  <si>
    <t>Honestamente, é um prazer treinar com um profissional como &lt;underline&gt;&lt;bold&gt;&lt;hyperlink=player&gt;{[VAR_KEY_TM_FIRSTNAME]}&lt;/underline&gt;&lt;/bold&gt;. Estou aproveitando cada momento e espero alcançar esse nível em breve! Estou bem ciente da sorte que tenho por estar nesta academia. Obrigado por tudo!</t>
  </si>
  <si>
    <t>Franchement c'est un plaisir de s'entrainer à côté d'un(e) pro comme &lt;underline&gt;&lt;bold&gt;&lt;hyperlink=player&gt;{[VAR_KEY_TM_FIRSTNAME]}&lt;/hyperlink&gt;&lt;/underline&gt;&lt;/bold&gt;. J'en prends plein les yeux et j'espère bientôt atteindre un tel niveau de jeu ! J'ai conscience de la chance que j'ai d'être dans cette académie. Merci pour tout !</t>
  </si>
  <si>
    <t>C’est impressionnant de voir &lt;underline&gt;&lt;bold&gt;&lt;hyperlink=player&gt;{[VAR_KEY_TM_FIRSTNAME]}&lt;/hyperlink&gt;&lt;/bold&gt;&lt;/underline&gt; jouer. J’ai conscience que le/la voir tous les jours à l'académie est une grande chance.</t>
  </si>
  <si>
    <t>Être dans la même académie que &lt;underline&gt;&lt;bold&gt;&lt;hyperlink=player&gt;{[VAR_KEY_TM_FIRSTNAME]}&lt;/hyperlink&gt;&lt;/bold&gt;&lt;/underline&gt; est une chance énorme.</t>
  </si>
  <si>
    <t>HZD_BADFORM1_PART0</t>
  </si>
  <si>
    <t>Better lifestyle choices</t>
  </si>
  <si>
    <t>Besserer Lebensstil</t>
  </si>
  <si>
    <t>Mejores decisiones vitales</t>
  </si>
  <si>
    <t>Scelte di vita migliori</t>
  </si>
  <si>
    <t>更健康的生活方式</t>
  </si>
  <si>
    <t>Лучший выбор образа жизни</t>
  </si>
  <si>
    <t>Melhores escolhas de estilo de vida</t>
  </si>
  <si>
    <t>Meilleure hygiène de vie</t>
  </si>
  <si>
    <t>Un nouveau départ physique</t>
  </si>
  <si>
    <t>Je change mes habitudes</t>
  </si>
  <si>
    <t>HZD_BADFORM1_PART1</t>
  </si>
  <si>
    <t>I’m really proud of myself, I’ve been paying attention to what I eat and I’ve even been going to bed earlier, I feel way better. Thanks for the advice!</t>
  </si>
  <si>
    <t>Ich bin wirklich stolz auf mich. Ich achte jetzt mehr auf meine Ernährung und gehe sogar früher ins Bett. Deshalb fühle ich mich jetzt viel besser. Danke für die Ratschläge!</t>
  </si>
  <si>
    <t>Siento un orgullo tremendo. He estado prestando atención a lo que como e incluso me he acostado más temprano, y me siento mucho mejor. ¡Gracias por los consejos!</t>
  </si>
  <si>
    <t>Mi sto dando delle grandi soddisfazioni, ho fatto attenzione a come mangio e come dormo e mi sento molto meglio. Grazie per i consigli!</t>
  </si>
  <si>
    <t>我真为自己感到骄傲——最近开始注意饮食，也提早睡觉，整个人状态好多了。谢谢您的建议！</t>
  </si>
  <si>
    <t>Я очень горжусь собой, я следил за своим питанием и даже стал ложиться спать раньше, я чувствую себя намного лучше. Спасибо за совет!</t>
  </si>
  <si>
    <t>Tenho muito orgulho de mim mesmo, tenho prestado atenção ao que como e até tenho ido dormir mais cedo, me sinto muito melhor. Obrigado pelo conselho!</t>
  </si>
  <si>
    <t>Je suis content(e) de moi, je fais attention à mon alimentation et je me couche plus tôt désormais, je me sens beaucoup mieux. Merci du conseil !</t>
  </si>
  <si>
    <t>Je suis fier(e) de moi : j’ai adopté une routine plus saine et ça paye déjà. Merci !</t>
  </si>
  <si>
    <t>Vos conseils m’ont servi : alimentation, sommeil… Mes progrès hors du court améliore mon jeu, c'est top !</t>
  </si>
  <si>
    <t>HZD_BADGOSSIP1_PART0</t>
  </si>
  <si>
    <t>Rumors...</t>
  </si>
  <si>
    <t>Gerüchte ...</t>
  </si>
  <si>
    <t>Rumores...</t>
  </si>
  <si>
    <t>Voci...</t>
  </si>
  <si>
    <t>流言蜚语……</t>
  </si>
  <si>
    <t>Слухи...</t>
  </si>
  <si>
    <t>HZD_BADGOSSIP1_PART0_1</t>
  </si>
  <si>
    <t>Rumeurs...</t>
  </si>
  <si>
    <t>HZD_BADGOSSIP1_PART0_2</t>
  </si>
  <si>
    <t>Des bruits qui circulent...</t>
  </si>
  <si>
    <t>HZD_BADGOSSIP1_PART0_3</t>
  </si>
  <si>
    <t>Des échos inquiétants...</t>
  </si>
  <si>
    <t>HZD_BADGOSSIP1_PART1</t>
  </si>
  <si>
    <t>I’ve gotten wind of some whispering going on in the hallways at the academy. Some of the more experienced staff have openly questioned your lack of experience.</t>
  </si>
  <si>
    <t>Ich habe Wind davon bekommen, dass auf den Fluren der Akademie getuschelt wird. Einige der erfahreneren Mitarbeiter haben offen über Ihren Mangel an Erfahrung gesprochen.</t>
  </si>
  <si>
    <t>Me he enterado de que en los pasillos de la academia hay algunos cuchicheos. Algunos de los empleados más experimentados han cuestionado abiertamente tu falta de experiencia.</t>
  </si>
  <si>
    <t>Girano spiacevoli voci nei corridoi dell'accademia: alcuni dei membri anziani del personale hanno apertamente messo in dubbio la tua mancanza di esperienza.</t>
  </si>
  <si>
    <t>我听到学院走廊里有些窃窃私语。一些资深员工公开质疑您的经验。</t>
  </si>
  <si>
    <t>Я пронюхал, что в коридорах академии идут какие-то перешептывания. Некоторые из более опытных сотрудников открыто поставили под сомнение твой недостаток опыта.</t>
  </si>
  <si>
    <t>Chegaram a mim alguns sussurros pelos corredores da academia. Alguns dos funcionários mais experientes questionaram abertamente sua falta de experiência.</t>
  </si>
  <si>
    <t>HZD_BADGOSSIP1_PART1_1</t>
  </si>
  <si>
    <t>J'ai eu vent de bruits de couloir dans l'académie. Certains staff plus expérimentés que vous ont remis en question ouvertement votre manque d'expérience.</t>
  </si>
  <si>
    <t>HZD_BADGOSSIP1_PART1_2</t>
  </si>
  <si>
    <t>Des rumeurs circulent : certains staff plus anciens remettent en cause votre expérience.</t>
  </si>
  <si>
    <t>HZD_BADGOSSIP1_PART1_3</t>
  </si>
  <si>
    <t>Il paraît que certains staff plus expérimentés émettent des doutes sur vos compétences.</t>
  </si>
  <si>
    <t>TUTO_SHAPE_PART0</t>
  </si>
  <si>
    <t>Careful, {[VAR_TM_FTNAME]} isn’t into form!</t>
  </si>
  <si>
    <t>Attention, {[VAR_TM_FTNAME]} n'est pas en forme !</t>
  </si>
  <si>
    <t>Vorsicht, {[VAR_TM_FTNAME]} ist nicht in Form!</t>
  </si>
  <si>
    <t>¡Cuidado, {[VAR_TM_FTNAME]} no está en forma!</t>
  </si>
  <si>
    <t>Attenzione, {[VAR_TM_FTNAME]} non è in forma!</t>
  </si>
  <si>
    <t>注意，{[VAR_TM_FTNAME]}状态不佳！</t>
  </si>
  <si>
    <t>Осторожно, {[VAR_TM_FTNAME]} не в форме!</t>
  </si>
  <si>
    <t>Cuidado, {[VAR_TM_FTNAME]} não está em forma!</t>
  </si>
  <si>
    <t>TUTO_SHAPE_PART1</t>
  </si>
  <si>
    <t>I would like to remind you that a player that’s not in good form &lt;bold&gt;does not make progress&lt;/bold&gt;.</t>
  </si>
  <si>
    <t>Je me permets de vous rappeler qu'un joueur/joueuse qui n'est pas en forme &lt;bold&gt;ne progresse pas&lt;/bold&gt;.</t>
  </si>
  <si>
    <t>Ich möchte daran erinnern, dass Spieler, die nicht gut in Form sind, &lt;bold&gt;keine Fortschritte machen&lt;/bold&gt;.</t>
  </si>
  <si>
    <t>Me gustaría recordarte que un jugador que no está en buena forma &lt;bold&gt;no progresa&lt;/bold&gt;.</t>
  </si>
  <si>
    <t>Vorrei ricordarti che un giocatore fuori forma &lt;bold&gt;non fa progressi&lt;/bold&gt;.</t>
  </si>
  <si>
    <t>我想提醒您注意，状态不佳的球员&lt;bold&gt;does not make progress&lt;/bold&gt;无法取得进步。</t>
  </si>
  <si>
    <t>Я хотел бы напомнить тебе, что игрок, который не в хорошей форме, &lt;bold&gt;не прогрессирует&lt;/bold&gt;.</t>
  </si>
  <si>
    <t>Gostaria de lembrar que um jogador que não está em boa forma &lt;bold&gt;não progride&lt;/bold&gt;.</t>
  </si>
  <si>
    <t>TUTO_SHAPE_PART2</t>
  </si>
  <si>
    <t>That’s the case right now for &lt;underline&gt;&lt;bold&gt;&lt;hyperlink=player&gt;{[VAR_TM_FIRSTNAME]}&lt;/underline&gt;&lt;/bold&gt;.</t>
  </si>
  <si>
    <t xml:space="preserve">C'est actuellement le cas de &lt;underline&gt;&lt;bold&gt;&lt;hyperlink=player&gt;{[VAR_TM_FIRSTNAME]}&lt;/hyperlink&gt;&lt;/underline&gt;&lt;/bold&gt;. </t>
  </si>
  <si>
    <t>Das ist im Moment bei &lt;underline&gt;&lt;bold&gt;&lt;hyperlink=player&gt;{[VAR_TM_FIRSTNAME]}&lt;/underline&gt;&lt;/bold&gt; der Fall.</t>
  </si>
  <si>
    <t>Ahora mismo, ese es el caso de &lt;underline&gt;&lt;bold&gt;&lt;hyperlink=player&gt;{[VAR_TM_FIRSTNAME]}&lt;/underline&gt;&lt;/bold&gt;.</t>
  </si>
  <si>
    <t>È il caso di &lt;underline&gt;&lt;bold&gt;&lt;hyperlink=player&gt;{[VAR_TM_FIRSTNAME]}&lt;/underline&gt;&lt;/bold&gt;.</t>
  </si>
  <si>
    <t>&lt;underline&gt;&lt;bold&gt;&lt;hyperlink=player&gt;{[VAR_TM_FIRSTNAME]}&lt;/underline&gt;&lt;/bold&gt;目前就是这种情况。</t>
  </si>
  <si>
    <t>Такова сейчас ситуация с &lt;underline&gt;&lt;bold&gt;&lt;hyperlink=player&gt;{[VAR_TM_FIRSTNAME]}&lt;/underline&gt;&lt;/bold&gt;.</t>
  </si>
  <si>
    <t>É o caso de &lt;underline&gt;&lt;bold&gt;&lt;hyperlink=player&gt;{[VAR_TM_FIRSTNAME]}&lt;/underline&gt;&lt;/bold&gt; no momento.</t>
  </si>
  <si>
    <t>TUTO_SHAPE_PART3</t>
  </si>
  <si>
    <t>Be sure to choose the right activities to restore the situation quickly.</t>
  </si>
  <si>
    <t>Veillez à choisir les bonnes activités afin de rétablir la situation rapidement.</t>
  </si>
  <si>
    <t>Achte darauf, die richtigen Aktivitäten zu wählen, um die Sache schnell wieder in Ordnung zu bringen.</t>
  </si>
  <si>
    <t>Asegúrate de elegir las actividades adecuadas para solventar la situación rápidamente.</t>
  </si>
  <si>
    <t>Scegli le attività giuste per correggere in fretta la situazione.</t>
  </si>
  <si>
    <t>请务必选择合适的活动来尽快恢复状态。</t>
  </si>
  <si>
    <t>Убедись, что ты выбрал правильные занятия, чтобы быстро исправить ситуацию.</t>
  </si>
  <si>
    <t>Certifique-se de escolher as atividades certas para restaurar a situação rapidamente.</t>
  </si>
  <si>
    <t>RELATION_STAFF_UP1_PART0</t>
  </si>
  <si>
    <t>I enjoy working with {[VAR_TM_FIRSTNAME]}</t>
  </si>
  <si>
    <t>J’apprécie travailler avec {[VAR_TM_FIRSTNAME]}</t>
  </si>
  <si>
    <t>Ich arbeite gerne mit {[VAR_TM_FIRSTNAME]}</t>
  </si>
  <si>
    <t>Disfruto trabajando con {[VAR_TM_FIRSTNAME]}</t>
  </si>
  <si>
    <t>Mi piace lavorare con {[VAR_TM_FIRSTNAME]}</t>
  </si>
  <si>
    <t>我喜欢和{[VAR_TM_FIRSTNAME]}共事</t>
  </si>
  <si>
    <t>Мне нравится работать с {[VAR_TM_FIRSTNAME]}</t>
  </si>
  <si>
    <t>Gosto de trabalhar com {[VAR_TM_FIRSTNAME]}</t>
  </si>
  <si>
    <t>RELATION_STAFF_UP1_PART1</t>
  </si>
  <si>
    <t>I wanted to let you know that things are getting better and better with &lt;underline&gt;&lt;bold&gt;&lt;hyperlink=player&gt;{[VAR_TM_FIRSTNAME]}&lt;/hyperlink&gt;&lt;/underline&gt;&lt;/bold&gt;. We enjoy working together and I think that shows at practice, so you'll be seeing some serious progress.</t>
  </si>
  <si>
    <t>Je tenais à vous informer qu’avec &lt;underline&gt;&lt;bold&gt;&lt;hyperlink=player&gt;{[VAR_TM_FIRSTNAME]}&lt;/hyperlink&gt;&lt;/underline&gt;&lt;/bold&gt; cela se passe de mieux en mieux : nous nous apprécions mutuellement et je pense que cela se ressent à l’entrainement et vous allez constater une belle progression.</t>
  </si>
  <si>
    <t>Ich wollte Sie wissen lassen, dass die Dinge mit &lt;underline&gt;&lt;bold&gt;&lt;hyperlink=player&gt;{[VAR_TM_FIRSTNAME]}&lt;/hyperlink&gt;&lt;/underline&gt;&lt;/bold&gt; immer besser werden. Wir arbeiten gerne zusammen und ich denke, das zeigt sich beim Training, also werden Sie einige ernsthafte Fortschritte sehen.</t>
  </si>
  <si>
    <t>Quería que supieras que las cosas van cada vez mejor con &lt;underline&gt;&lt;bold&gt;&lt;hyperlink=player&gt;{[VAR_TM_FIRSTNAME]}&lt;/hyperlink&gt;&lt;/underline&gt;&lt;/bold&gt;. Disfrutamos trabajando juntos y creo que eso se nota en los entrenamientos, así que seguro que verás avances importantes.</t>
  </si>
  <si>
    <t>Volevo farti sapere che &lt;underline&gt;&lt;bold&gt;&lt;hyperlink=player&gt;{[VAR_TM_FIRSTNAME]}&lt;/hyperlink&gt;&lt;/underline&gt;&lt;/bold&gt; va sempre meglio: andiamo d'accordo e penso che si veda in allentamento. Aspettati un bel miglioramento.</t>
  </si>
  <si>
    <t>我想告诉您，我和&lt;underline&gt;&lt;bold&gt;&lt;hyperlink=player&gt;{[VAR_TM_FIRSTNAME]}&lt;/hyperlink&gt;&lt;/underline&gt;&lt;/bold&gt;的合作越来越顺利了。我们配合默契，训练时状态极佳，相信很快会有显著的进步。</t>
  </si>
  <si>
    <t>Я хотел сообщить тебе, что дела с &lt;underline&gt;&lt;bold&gt;&lt;hyperlink=player&gt;{[VAR_TM_FIRSTNAME]}&lt;/hyperlink&gt;&lt;/underline&gt;&lt;/bold&gt; идут все лучше и лучше. Нам нравится работать вместе, и я думаю, что это видно на тренировках, так что ты увидишь серьезный прогресс.</t>
  </si>
  <si>
    <t>Queria te dizer que as coisas estão cada vez melhores com &lt;underline&gt;&lt;bold&gt;&lt;hyperlink=player&gt;{[VAR_TM_FIRSTNAME]}&lt;/hyperlink&gt;&lt;/underline&gt;&lt;/bold&gt;. Gostamos de trabalhar juntos e acho que isso fica evidente nos treinos, então você verá um progresso sério.</t>
  </si>
  <si>
    <t>RELATION_STAFF_UP2_PART0</t>
  </si>
  <si>
    <t>It's such a pleasure to work with {[VAR_TM_FIRSTNAME]}!</t>
  </si>
  <si>
    <t>Quel plaisir de travailler avec {[VAR_TM_FIRSTNAME]} !</t>
  </si>
  <si>
    <t>Es macht so viel Freude, mit {[VAR_TM_FIRSTNAME]} zu arbeiten!</t>
  </si>
  <si>
    <t>¡Es un gran placer trabajar con {[VAR_TM_FIRSTNAME]}!</t>
  </si>
  <si>
    <t>Che piacere lavorare con {[VAR_TM_FIRSTNAME]}!</t>
  </si>
  <si>
    <t>和{[VAR_TM_FIRSTNAME]}共事真是一种享受！</t>
  </si>
  <si>
    <t>Работать с {[VAR_TM_FIRSTNAME]} — одно удовольствие!</t>
  </si>
  <si>
    <t>É um prazer trabalhar com {[VAR_TM_FIRSTNAME]}!</t>
  </si>
  <si>
    <t>RELATION_STAFF_UP2_PART1</t>
  </si>
  <si>
    <t>Working with &lt;underline&gt;&lt;bold&gt;&lt;hyperlink=player&gt;{[VAR_TM_FIRSTNAME]}&lt;/hyperlink&gt;&lt;/underline&gt;&lt;/bold&gt; is wonderful. I wanted to tell you, because a strong relationship is the foundation you need for good work and great progress.</t>
  </si>
  <si>
    <t>Travailler avec &lt;underline&gt;&lt;bold&gt;&lt;hyperlink=player&gt;{[VAR_TM_FIRSTNAME]}&lt;/hyperlink&gt;&lt;/underline&gt;&lt;/bold&gt; est un bonheur au quotidien. J’ai cru bon de vous en informer, car une bonne relation est le socle nécessaire à un bon travail et une belle évolution.</t>
  </si>
  <si>
    <t>Die Arbeit mit &lt;underline&gt;&lt;bold&gt;&lt;hyperlink=player&gt;{[VAR_TM_FIRSTNAME]}&lt;/hyperlink&gt;&lt;/underline&gt;&lt;/bold&gt; ist wunderbar. Das wollte ich Ihnen unbedingt mitteilen, denn eine starke Beziehung ist die Grundlage für gute Arbeit und große Fortschritte.</t>
  </si>
  <si>
    <t>Trabajar con &lt;underline&gt;&lt;bold&gt;&lt;hyperlink=player&gt;{[VAR_TM_FIRSTNAME]}&lt;/hyperlink&gt;&lt;/underline&gt;&lt;/bold&gt; es maravilloso. Quería decírtelo, porque una relación sincera es la base del buen trabajo y de los grandes progresos.</t>
  </si>
  <si>
    <t>È fantastico poter lavorare con &lt;underline&gt;&lt;bold&gt;&lt;hyperlink=player&gt;{[VAR_TM_FIRSTNAME]}&lt;/hyperlink&gt;&lt;/underline&gt;&lt;/bold&gt;. Volevo fartelo sapere perché un buon rapporto è la base di un lavoro fatto bene e di una bella crescita.</t>
  </si>
  <si>
    <t>和&lt;underline&gt;&lt;bold&gt;&lt;hyperlink=player&gt;{[VAR_TM_FIRSTNAME]}&lt;/hyperlink&gt;&lt;/underline&gt;&lt;/bold&gt;共事的感觉太棒了。我认为良好的关系是取得进步的基础。</t>
  </si>
  <si>
    <t>Работать с &lt;underline&gt;&lt;bold&gt;&lt;hyperlink=player&gt;{[VAR_TM_FIRSTNAME]}&lt;/hyperlink&gt;&lt;/underline&gt;&lt;/bold&gt; — это замечательно. Я хотел тебе сказать, потому что крепкие отношения — это фундамент, который нужен для хорошей работы и большого прогресса.</t>
  </si>
  <si>
    <t>Trabalhar com &lt;underline&gt;&lt;bold&gt;&lt;hyperlink=player&gt;{[VAR_TM_FIRSTNAME]}&lt;/hyperlink&gt;&lt;/underline&gt;&lt;/bold&gt; é maravilhoso. Queria te contar, porque um relacionamento forte é a base que você precisa para um bom trabalho e grande progresso.</t>
  </si>
  <si>
    <t>RELATION_STAFF_UP3_PART0</t>
  </si>
  <si>
    <t>It's a pleasure to work with {[VAR_TM_FIRSTNAME]}!</t>
  </si>
  <si>
    <t>Plaisir de travailler avec {[VAR_TM_FIRSTNAME]} !</t>
  </si>
  <si>
    <t>Es ist eine Freude, mit {[VAR_TM_FIRSTNAME]} zu arbeiten!</t>
  </si>
  <si>
    <t>¡Es un placer trabajar con {[VAR_TM_FIRSTNAME]}!</t>
  </si>
  <si>
    <t>Lavorare con {[VAR_TM_FIRSTNAME]} è un piacere!</t>
  </si>
  <si>
    <t>和{[VAR_TM_FIRSTNAME]}共事真的很开心！</t>
  </si>
  <si>
    <t>RELATION_STAFF_UP3_PART1</t>
  </si>
  <si>
    <t>I really enjoy working with you and with &lt;underline&gt;&lt;bold&gt;&lt;hyperlink=player&gt;{[VAR_TM_FIRSTNAME]}&lt;/hyperlink&gt;&lt;/underline&gt;&lt;/bold&gt;. I consider you almost like part of my family, and I don't think I've ever been more efficient at work.</t>
  </si>
  <si>
    <t>Je prends beaucoup de plaisir à travailler à vos côtés et avec &lt;underline&gt;&lt;bold&gt;&lt;hyperlink=player&gt;{[VAR_TM_FIRSTNAME]}&lt;/hyperlink&gt;&lt;/underline&gt;&lt;/bold&gt;, je vous considère presque comme une famille et je pense n’avoir jamais été aussi efficace dans mon travail.</t>
  </si>
  <si>
    <t>Ich genieße wirklich, mit Ihnen und &lt;underline&gt;&lt;bold&gt;&lt;hyperlink=player&gt;{[VAR_TM_FIRSTNAME]}&lt;/hyperlink&gt;&lt;/underline&gt;&lt;/bold&gt; zu arbeiten. Ich betrachte Sie fast als einen Teil meiner Familie, und ich glaube, ich war noch nie effizienter bei der Arbeit.</t>
  </si>
  <si>
    <t>Realmente disfruto trabajando contigo y con &lt;underline&gt;&lt;bold&gt;&lt;hyperlink=player&gt;{[VAR_TM_FIRSTNAME]}&lt;/hyperlink&gt;&lt;/underline&gt;&lt;/bold&gt;. Te considero casi parte de mi familia y creo que nunca he trabajado de manera más eficiente.</t>
  </si>
  <si>
    <t>Mi piace lavorare con te e con &lt;underline&gt;&lt;bold&gt;&lt;hyperlink=player&gt;{[VAR_TM_FIRSTNAME]}&lt;/hyperlink&gt;&lt;/underline&gt;&lt;/bold&gt;, siete come una famiglia per me e penso di non essere mai stato così efficiente nel mio lavoro.</t>
  </si>
  <si>
    <t>我真的很喜欢和您以及&lt;underline&gt;&lt;bold&gt;&lt;hyperlink=player&gt;{[VAR_TM_FIRSTNAME]}&lt;/hyperlink&gt;&lt;/underline&gt;&lt;/bold&gt;一起工作！我几乎把您当作家人一样，我从未像现在这样如此高效。</t>
  </si>
  <si>
    <t>Мне очень нравится работать с вами и с &lt;underline&gt;&lt;bold&gt;&lt;hyperlink=player&gt;{[VAR_TM_FIRSTNAME]}&lt;/hyperlink&gt;&lt;/underline&gt;&lt;/bold&gt;. Я считаю вас почти членом семьи и не думаю, что когда-либо был так эффективен в работе.</t>
  </si>
  <si>
    <t>Eu gosto muito de trabalhar com você e com &lt;underline&gt;&lt;bold&gt;&lt;hyperlink=player&gt;{[VAR_TM_FIRSTNAME]}&lt;/hyperlink&gt;&lt;/underline&gt;&lt;/bold&gt;. Considero você quase como parte da minha família, e acho que nunca fui tão eficiente no trabalho.</t>
  </si>
  <si>
    <t>RELATION_STAFF_DOWN1_PART0</t>
  </si>
  <si>
    <t>Working with {[VAR_TM_FIRSTNAME]} is getting more and more complicated</t>
  </si>
  <si>
    <t>Travailler avec {[VAR_TM_FIRSTNAME]} est de plus en plus compliqué</t>
  </si>
  <si>
    <t>Die Arbeit mit {[VAR_TM_FIRSTNAME]} wird immer komplizierter</t>
  </si>
  <si>
    <t>Trabajar con {[VAR_TM_FIRSTNAME]} es cada vez más complicado</t>
  </si>
  <si>
    <t>Lavorare con {[VAR_TM_FIRSTNAME]} sta diventando complicato</t>
  </si>
  <si>
    <t>与{[VAR_TM_FIRSTNAME]}共事越来越困难</t>
  </si>
  <si>
    <t>Работать с {[VAR_TM_FIRSTNAME]} становится всё сложнее</t>
  </si>
  <si>
    <t>Trabalhar com {[VAR_TM_FIRSTNAME]} está ficando cada vez mais complicado</t>
  </si>
  <si>
    <t>RELATION_STAFF_DOWN1_PART1</t>
  </si>
  <si>
    <t>I wanted to let you know you that things aren’t going as well as they used to between me and &lt;underline&gt;&lt;bold&gt;&lt;hyperlink=player&gt;{[VAR_TM_FIRSTNAME]}&lt;/hyperlink&gt;&lt;/underline&gt;&lt;/bold&gt;. I can see it during our conversations, in his attitude, etc. Anyway, I'll do the best I can, but if you decide to change the assignments, I wouldn't take it badly.</t>
  </si>
  <si>
    <t>Je tenais à vous informer qu’entre &lt;underline&gt;&lt;bold&gt;&lt;hyperlink=player&gt;{[VAR_TM_FIRSTNAME]}&lt;/hyperlink&gt;&lt;/underline&gt;&lt;/bold&gt; et moi ça se passe moins bien qu’avant: je le vois pendant nos discussions, à son attitude, etc.
Bref, je vais faire au mieux mais si vous décidez de modifier les affectations je ne le prendrais pas mal.</t>
  </si>
  <si>
    <t>Ich wollte Sie wissen lassen, dass es zwischen mir und &lt;underline&gt;&lt;bold&gt;&lt;hyperlink=player&gt;{[VAR_TM_FIRSTNAME]}&lt;/hyperlink&gt;&lt;/underline&gt;&lt;/bold&gt; nicht mehr so gut läuft wie früher. Das merke ich bei unseren Gesprächen, an seiner Einstellung usw. Wie auch immer, ich werde mein Bestes tun, aber wenn Sie beschließen, dass wir nicht mehr zusammen trainieren sollen, dann wäre ich Ihnen nicht böse.</t>
  </si>
  <si>
    <t>Quería decirte que las cosas no van tan bien como solían entre &lt;underline&gt;&lt;bold&gt;&lt;hyperlink=player&gt;{[VAR_TM_FIRSTNAME]}&lt;/hyperlink&gt;&lt;/underline&gt;&lt;/bold&gt; y yo. Lo veo en nuestras conversaciones, en su actitud, etc. En fin, haré lo que pueda, pero no me lo tomaría a mal si decidieras cambiar las asignaciones.</t>
  </si>
  <si>
    <t>Volevo informarti che le cose tra me e &lt;underline&gt;&lt;bold&gt;&lt;hyperlink=player&gt;{[VAR_TM_FIRSTNAME]}&lt;/hyperlink&gt;&lt;/underline&gt;&lt;/bold&gt; non vanno tanto bene, lo vedo quando parliamo, l'atteggiamento che ha, ecc.
 Insomma, faccio del mio meglio, ma se decidi di cambiare gli incarichi, non me la prenderei più di tanto.</t>
  </si>
  <si>
    <t>我想告诉您，我和&lt;underline&gt;&lt;bold&gt;&lt;hyperlink=player&gt;{[VAR_TM_FIRSTNAME]}&lt;/hyperlink&gt;&lt;/underline&gt;&lt;/bold&gt;之间的关系不如从前了。从我们的对话和他的态度就能看出来。我会尽力处理好这件事，但如果您决定调整任务分配，我也完全能理解。</t>
  </si>
  <si>
    <t>Я хотел(а) сообщить вам, что между мной и &lt;underline&gt;&lt;bold&gt;&lt;hyperlink=player&gt;{[VAR_TM_FIRSTNAME]}&lt;/hyperlink&gt;&lt;/underline&gt;&lt;/bold&gt; всё не так хорошо, как раньше. Я вижу это по нашим разговорам, по его отношению и т.д. В любом случае, я сделаю всё возможное, но если вы решите изменить назначения, я не буду обижаться.</t>
  </si>
  <si>
    <t>Queria te avisar que as coisas não estão indo tão bem quanto antes entre mim e &lt;underline&gt;&lt;bold&gt;&lt;hyperlink=player&gt;{[VAR_TM_FIRSTNAME]}&lt;/hyperlink&gt;&lt;/underline&gt;&lt;/bold&gt;. Percebo isso durante nossas conversas, na atitude dele, etc. De qualquer forma, farei o meu melhor, mas se você decidir mudar as designações, não ficarei chateado.</t>
  </si>
  <si>
    <t>RELATION_STAFF_DOWN2_PART0</t>
  </si>
  <si>
    <t>{[VAR_TM_FIRSTNAME]} and me are like chalk and cheese...</t>
  </si>
  <si>
    <t>{[VAR_TM_FIRSTNAME]} et moi, ça fait deux…</t>
  </si>
  <si>
    <t>{[VAR_TM_FIRSTNAME]} und ich sind wie Tag und Nacht ...</t>
  </si>
  <si>
    <t>{[VAR_TM_FIRSTNAME]} y yo somos como el agua y el aceite...</t>
  </si>
  <si>
    <t>Io e {[VAR_TM_FIRSTNAME]} non andiamo d'accordo</t>
  </si>
  <si>
    <t>我和{[VAR_TM_FIRSTNAME]}之间的关系水火不容……</t>
  </si>
  <si>
    <t>{[VAR_TM_FIRSTNAME]} и я — как небо и земля...</t>
  </si>
  <si>
    <t>{[VAR_TM_FIRSTNAME]} e eu somos como água e óleo...</t>
  </si>
  <si>
    <t>RELATION_STAFF_DOWN2_PART1</t>
  </si>
  <si>
    <t>Working with &lt;underline&gt;&lt;bold&gt;&lt;hyperlink=player&gt;{[VAR_TM_FIRSTNAME]}&lt;/hyperlink&gt;&lt;/underline&gt;&lt;/bold&gt; has become just awful. I thought I should tell you, because a strong relationship is the foundation you need for good work and great progress.
I'll let you be the judge of our relationship and change the assignments if needed.</t>
  </si>
  <si>
    <t>Travailler avec &lt;underline&gt;&lt;bold&gt;&lt;hyperlink=player&gt;{[VAR_TM_FIRSTNAME]}&lt;/hyperlink&gt;&lt;/underline&gt;&lt;/bold&gt; est presque devenu une plaie au quotidien. J’ai cru bon de vous en informer, car une bonne relation est le socle nécessaire à un bon travail et une belle évolution.
Je vous laisse juge de notre relation et ajuster les assignations si besoin.</t>
  </si>
  <si>
    <t>Die Zusammenarbeit mit &lt;underline&gt;&lt;bold&gt;&lt;hyperlink=player&gt;{[VAR_TM_FIRSTNAME]}&lt;/hyperlink&gt;&lt;/underline&gt;&lt;/bold&gt; ist einfach schrecklich geworden. Ich wollte Ihnen das mitteilen, denn eine starke Beziehung ist die Grundlage für gute Arbeit und große Fortschritte.
Ich überlasse Ihnen die Beurteilung unserer Beziehung. Wenn Sie beschließen, dass wir nicht mehr zusammen trainieren sollen, wäre das absolut in Ordnung.</t>
  </si>
  <si>
    <t>Trabajar con &lt;underline&gt;&lt;bold&gt;&lt;hyperlink=player&gt;{[VAR_TM_FIRSTNAME]}&lt;/hyperlink&gt;&lt;/underline&gt;&lt;/bold&gt; se ha convertido en una pesadilla. He creído mejor decírtelo, porque una relación sincera es la base del buen trabajo y de los grandes progresos.
Dejo en tus manos que juzgues nuestra relación y cambies las asignaciones si lo consideras necesario.</t>
  </si>
  <si>
    <t>Lavorare con &lt;underline&gt;&lt;bold&gt;&lt;hyperlink=player&gt;{[VAR_TM_FIRSTNAME]}&lt;/hyperlink&gt;&lt;/underline&gt;&lt;/bold&gt; sta diventando difficile per me. Ho pensato di fartelo sapere perché per lavorare bene e migliorarsi è necessario un buon rapporto.
 Lascio a te la decisione se sia il caso o meno di cambiare gli incarichi.</t>
  </si>
  <si>
    <t>与&lt;underline&gt;&lt;bold&gt;&lt;hyperlink=player&gt;{[VAR_TM_FIRSTNAME]}&lt;/hyperlink&gt;&lt;/underline&gt;&lt;/bold&gt; 合作感觉就像一场灾难。我得告诉您，因为良好的关系是取得好成绩的关键。
 您可以自行判断是否需要调整任务分配。</t>
  </si>
  <si>
    <t>Работать с &lt;underline&gt;&lt;bold&gt;&lt;hyperlink=player&gt;{[VAR_TM_FIRSTNAME]}&lt;/hyperlink&gt;&lt;/underline&gt;&lt;/bold&gt; стало просто ужасно. Я подумал(а), что должен(на) вам сказать, потому что крепкие отношения — это основа для хорошей работы и большого прогресса.
 Я предоставлю вам возможность оценить наши отношения и при необходимости изменить назначения.</t>
  </si>
  <si>
    <t>Trabalhar com &lt;underline&gt;&lt;bold&gt;&lt;hyperlink=player&gt;{[VAR_TM_FIRSTNAME]}&lt;/hyperlink&gt;&lt;/underline&gt;&lt;/bold&gt; tornou-se simplesmente horrível. Achei que deveria te contar, porque um relacionamento forte é a base para um bom trabalho e um grande progresso.
 Deixarei que você avalie nosso relacionamento e faça as mudanças de designação, se necessário.</t>
  </si>
  <si>
    <t>RELATION_STAFF_DOWN3_PART0</t>
  </si>
  <si>
    <t>It's such a nightmare to work with {[VAR_TM_FIRSTNAME]}!</t>
  </si>
  <si>
    <t>Quel calvaire de travailler avec {[VAR_TM_FIRSTNAME]} !</t>
  </si>
  <si>
    <t>Es ist so ein Albtraum, mit {[VAR_TM_FIRSTNAME]} zu arbeiten!</t>
  </si>
  <si>
    <t>¡Trabajar con {[VAR_TM_FIRSTNAME]} es un tormento!</t>
  </si>
  <si>
    <t>Lavorare con {[VAR_TM_FIRSTNAME]} è un calvario!</t>
  </si>
  <si>
    <t>与{[VAR_TM_FIRSTNAME]}共事简直是噩梦！</t>
  </si>
  <si>
    <t>Работать с {[VAR_TM_FIRSTNAME]} — сущий кошмар!</t>
  </si>
  <si>
    <t>É um pesadelo trabalhar com {[VAR_TM_FIRSTNAME]}!</t>
  </si>
  <si>
    <t>RELATION_STAFF_DOWN3_PART1</t>
  </si>
  <si>
    <t>If I may say so, assigning me to &lt;underline&gt;&lt;bold&gt;&lt;hyperlink=player&gt;{[VAR_TM_FIRSTNAME]}&lt;/hyperlink&gt;&lt;/underline&gt;&lt;/bold&gt; doesn't seem like a very wise move on your part. We're having a hard time getting along, and it shows!
I'll leave it to you to assess the situation and make the appropriate assignment changes.</t>
  </si>
  <si>
    <t>Si je peux me permettre, m’affecter à &lt;underline&gt;&lt;bold&gt;&lt;hyperlink=player&gt;{[VAR_TM_FIRSTNAME]}&lt;/hyperlink&gt;&lt;/underline&gt;&lt;/bold&gt; ne semble pas très judicieux de votre part : nous nous entendons de moins en moins et ça se fait sentir ! 
Je vous laisse juger de la situation et faire les changements d’affectation adéquates.</t>
  </si>
  <si>
    <t>Wenn ich das so sagen darf, scheint es kein sehr kluger Schachzug Ihrerseits zu sein, mich mit &lt;underline&gt;&lt;bold&gt;&lt;hyperlink=player&gt;{[VAR_TM_FIRSTNAME]}&lt;/hyperlink&gt;&lt;/underline&gt;&lt;/bold&gt; arbeiten zu lassen. Wir kommen nicht gut miteinander aus, und das merkt man!
Ich überlasse Ihnen die Beurteilung unserer Beziehung. Wenn Sie beschließen, dass wir nicht mehr zusammen trainieren sollen, wäre das absolut in Ordnung.</t>
  </si>
  <si>
    <t>Si me permites que te lo diga, asignarme a &lt;underline&gt;&lt;bold&gt;&lt;hyperlink=player&gt;{[VAR_TM_FIRSTNAME]}&lt;/hyperlink&gt;&lt;/underline&gt;&lt;/bold&gt; no parece que haya sido la mejor jugada por tu parte. No estamos consiguiendo llevarnos bien, ¡y se nota!
Dejo a tu criterio evaluar la situación y realizar los cambios de asignación que estimes oportunos.</t>
  </si>
  <si>
    <t>Se mi posso permettere, assegnarmi a &lt;underline&gt;&lt;bold&gt;&lt;hyperlink=player&gt;{[VAR_TM_FIRSTNAME]}&lt;/hyperlink&gt;&lt;/underline&gt;&lt;/bold&gt; non è stata una buona idea, non andiamo per niente d'accordo e la cosa si vede!
 Lascio a te il compito di valutare la situazione e decidere se servono dei cambiamenti di incarico.</t>
  </si>
  <si>
    <t>老实说，让我和&lt;underline&gt;&lt;bold&gt;&lt;hyperlink=player&gt;{[VAR_TM_FIRSTNAME]}&lt;/hyperlink&gt;&lt;/underline&gt;&lt;/bold&gt;共事并不是个明智的决定。我们关系紧张，已经影响到了工作！
 请您评估情况并作出相应的调整。</t>
  </si>
  <si>
    <t>Позвольте заметить, что назначение меня к &lt;underline&gt;&lt;bold&gt;&lt;hyperlink=player&gt;{[VAR_TM_FIRSTNAME]}&lt;/hyperlink&gt;&lt;/underline&gt;&lt;/bold&gt; не кажется очень мудрым вашим решением. Нам трудно найти общий язык, и это заметно!
 Я оставляю на ваше усмотрение оценку ситуации и внесение соответствующих изменений в назначения.</t>
  </si>
  <si>
    <t>Se me permite dizer, me designar para &lt;underline&gt;&lt;bold&gt;&lt;hyperlink=player&gt;{[VAR_TM_FIRSTNAME]}&lt;/hyperlink&gt;&lt;/underline&gt;&lt;/bold&gt; não parece uma jogada muito inteligente da sua parte. Estamos tendo dificuldades para nos dar bem, e isso transparece!
 Deixarei que você avalie a situação e faça as mudanças de designação apropriadas.</t>
  </si>
  <si>
    <t>HZD_BADFORM2_PART0</t>
  </si>
  <si>
    <t>No more screens at night. And it feels good!</t>
  </si>
  <si>
    <t>Nachts nicht mehr vorm Fernseher, Handy oder PC. Und das fühlt sich toll an!</t>
  </si>
  <si>
    <t>Se acabaron las pantallas antes de dormir. ¡Y es genial!</t>
  </si>
  <si>
    <t>Basta con schermi la sera, e ci si sente subito meglio!</t>
  </si>
  <si>
    <t>晚上不再滑手机，感觉真好！</t>
  </si>
  <si>
    <t>Больше никаких экранов по ночам. И это здорово!</t>
  </si>
  <si>
    <t>Chega de telas à noite. E isso faz bem!</t>
  </si>
  <si>
    <t>HZD_BADFORM2_PART0_1</t>
  </si>
  <si>
    <t>Les écrans le soir, c’est fini. Et ça fait du bien !</t>
  </si>
  <si>
    <t>HZD_BADFORM2_PART0_2</t>
  </si>
  <si>
    <t>Sans écrans le soir, je revis !</t>
  </si>
  <si>
    <t>HZD_BADFORM2_PART0_3</t>
  </si>
  <si>
    <t>Bye bye lumière bleue</t>
  </si>
  <si>
    <t>HZD_BADFORM2_PART1</t>
  </si>
  <si>
    <t>Thanks for your advice. In retrospect, it seems so obvious…
Ever since I started reading or meditating before I go to bed, instead of playing on the console or being on my smartphone, I feel better!</t>
  </si>
  <si>
    <t>Vielen Dank für Ihren Ratschlag. Im Nachhinein scheint es so offensichtlich zu sein ...
Seitdem ich angefangen habe, zu lesen oder zu meditieren, bevor ich ins Bett gehe, fühle ich mich entspannter. Viel besser, als vor der Konsole zu hocken oder das Handy vor mit zu haben!</t>
  </si>
  <si>
    <t>Gracias por tu consejo. A toro pasado, parece tan obvio...
Desde que empecé a leer o meditar antes de irme a la cama, en lugar de jugar con la consola o con mi teléfono, ¡me siento mejor!</t>
  </si>
  <si>
    <t>Grazie per il consiglio, in effetti adesso sembra ovvio…
 Da quando leggo o medito prima di andare a letto, invece di giocare alla console o di guardare il telefono, mi sento molto più in forma.</t>
  </si>
  <si>
    <t>谢谢您的建议。回想起来，效果似乎显而易见……
 自从我开始在睡前阅读或冥想，而不是玩游戏机或刷手机以来，我感觉好多了！</t>
  </si>
  <si>
    <t>Спасибо за ваш совет. Оглядываясь назад, это кажется таким очевидным…
 С тех пор как я начал(а) читать или медитировать перед сном вместо того, чтобы играть на приставке или сидеть в смартфоне, я чувствую себя лучше!</t>
  </si>
  <si>
    <t>Obrigado pelo seu conselho. Em retrospecto, parece tão óbvio...
 Desde que comecei a ler ou meditar antes de dormir, em vez de jogar no console ou ficar no smartphone, me sinto melhor!</t>
  </si>
  <si>
    <t>HZD_BADFORM2_PART1_1</t>
  </si>
  <si>
    <t>Merci pour vos conseils, avec le recul ça paraissait si évident…
Depuis que je lis ou médite avant de m’endormir, plutôt que jouer à la console ou être sur mon smartphone, je me sens plus en forme !</t>
  </si>
  <si>
    <t>HZD_BADFORM2_PART1_2</t>
  </si>
  <si>
    <t>Vous aviez raison : arrêter les écrans le soir change tout. Je dors mieux et je me sens en pleine forme !</t>
  </si>
  <si>
    <t>HZD_BADFORM2_PART1_3</t>
  </si>
  <si>
    <t>Depuis que j’ai remplacé les jeux vidéo et le téléphone par un livre le soir, je me sens métamorphosé(e).</t>
  </si>
  <si>
    <t>COMMON_HELLO_5</t>
  </si>
  <si>
    <t>Coach,</t>
  </si>
  <si>
    <t>Entrenador:</t>
  </si>
  <si>
    <t>教练，</t>
  </si>
  <si>
    <t>Тренер,</t>
  </si>
  <si>
    <t>Técnico,</t>
  </si>
  <si>
    <t>HZD_PLAYERMAN_ACTRESS_PART0</t>
  </si>
  <si>
    <t>{[VAR_TM_FIRSTNAME]} was seen with Scarlett Jonasson</t>
  </si>
  <si>
    <t>{[VAR_TM_FIRSTNAME]} wurde mit Scarlett Jonasson gesehen</t>
  </si>
  <si>
    <t>Han visto a {[VAR_TM_FIRSTNAME]} con Scarlett Jonasson</t>
  </si>
  <si>
    <t>{[VAR_TM_FIRSTNAME]} è stato visto con Scarlett Jonasson</t>
  </si>
  <si>
    <t>{[VAR_TM_FIRSTNAME]}被看见与斯嘉丽·约翰逊在一起</t>
  </si>
  <si>
    <t>{[VAR_TM_FIRSTNAME]} видели со Скарлетт Йоханссон</t>
  </si>
  <si>
    <t>{[VAR_TM_FIRSTNAME]} foi visto com Scarlett Jonasson</t>
  </si>
  <si>
    <t>HZD_PLAYERMAN_ACTRESS_PART0_1</t>
  </si>
  <si>
    <t>{[VAR_TM_FIRSTNAME]} a été vu avec Scarlett Jonasson</t>
  </si>
  <si>
    <t>HZD_PLAYERMAN_ACTRESS_PART0_2</t>
  </si>
  <si>
    <t>Buzz : {[VAR_TM_FIRSTNAME]} a dîné avec Anna de Arnas !</t>
  </si>
  <si>
    <t>HZD_PLAYERMAN_ACTRESS_PART0_3</t>
  </si>
  <si>
    <t>Rumeur du jour : {[VAR_TM_FIRSTNAME]} avec Morgot Roby</t>
  </si>
  <si>
    <t>HZD_PLAYERMAN_ACTRESS_PART0_4</t>
  </si>
  <si>
    <t>Zoundaya aperçue en compagnie de {[VAR_TM_FIRSTNAME]}</t>
  </si>
  <si>
    <t>HZD_PLAYERMAN_ACTRESS_PART1</t>
  </si>
  <si>
    <t>The media is in a tizzy this morning! 
&lt;underline&gt;&lt;bold&gt;&lt;hyperlink=player&gt;{[VAR_TM_FIRSTNAME]}&lt;/hyperlink&gt;&lt;/underline&gt;&lt;/bold&gt; was seen with Scarlett Jonasson last night in an upscale restaurant.
Fame has its advantages…</t>
  </si>
  <si>
    <t>Die Medien sind heute Morgen in Aufregung! 
&lt;underline&gt;&lt;bold&gt;&lt;hyperlink=player&gt;{[VAR_TM_FIRSTNAME]}&lt;/hyperlink&gt;&lt;/underline&gt;&lt;/bold&gt; wurde gestern Abend mit Scarlett Jonasson in einem edlen Restaurant gesehen.
Ruhm hat seine Vorteile ...</t>
  </si>
  <si>
    <t>¡La prensa está revolucionada esta mañana! 
Anoche vieron a &lt;underline&gt;&lt;bold&gt;&lt;hyperlink=player&gt;{[VAR_TM_FIRSTNAME]}&lt;/hyperlink&gt;&lt;/underline&gt;&lt;/bold&gt; con Scarlett Jonasson en un restaurante de lujo.
La fama tiene sus ventajas...</t>
  </si>
  <si>
    <t>Non si parla d'altro sui giornali stamattina!
 Ieri sera &lt;underline&gt;&lt;bold&gt;&lt;hyperlink=player&gt;{[VAR_TM_FIRSTNAME]}&lt;/hyperlink&gt;&lt;/underline&gt;&lt;/bold&gt; è stato visto insieme a Scarlett Jonasson in un ristorante molto in.
 La fama ha i suoi lati positivi…</t>
  </si>
  <si>
    <t>今天早上媒体都炸开锅了！
 昨晚有人看见&lt;underline&gt;&lt;bold&gt;&lt;hyperlink=player&gt;{[VAR_TM_FIRSTNAME]}&lt;/hyperlink&gt;&lt;/underline&gt;&lt;/bold&gt;和斯嘉丽·约翰逊在一家高档餐厅共进晚餐。
 名气确实有它的好处……</t>
  </si>
  <si>
    <t>СМИ сегодня утром в полном смятении! 
 &lt;underline&gt;&lt;bold&gt;&lt;hyperlink=player&gt;{[VAR_TM_FIRSTNAME]}&lt;/hyperlink&gt;&lt;/underline&gt;&lt;/bold&gt; видели со Скарлетт Йоханссон прошлой ночью в дорогом ресторане.
 У славы есть свои преимущества…</t>
  </si>
  <si>
    <t>A mídia está em polvorosa esta manhã! 
 &lt;underline&gt;&lt;bold&gt;&lt;hyperlink=player&gt;{[VAR_TM_FIRSTNAME]}&lt;/hyperlink&gt;&lt;/underline&gt;&lt;/bold&gt; foi visto com Scarlett Jonasson ontem à noite em um restaurante sofisticado.
 A fama tem suas vantagens…</t>
  </si>
  <si>
    <t>HZD_PLAYERMAN_ACTRESS_PART1_1</t>
  </si>
  <si>
    <t>La presse est dans tous ses états ce matin ! 
&lt;underline&gt;&lt;bold&gt;&lt;hyperlink=player&gt;{[VAR_TM_FIRSTNAME]}&lt;/hyperlink&gt;&lt;/underline&gt;&lt;/bold&gt; a été vu avec elle hier soir dans un restaurant chic.
La notoriété a de bons cotés…</t>
  </si>
  <si>
    <t>HZD_PLAYERMAN_ACTRESS_PART1_2</t>
  </si>
  <si>
    <t>Les médias s’enflamment : &lt;underline&gt;&lt;bold&gt;&lt;hyperlink=player&gt;{[VAR_TM_FIRSTNAME]}&lt;/hyperlink&gt;&lt;/bold&gt;&lt;/underline&gt; aurait été aperçu hier soir avec cette actrice dans un restaurant haut de gamme.</t>
  </si>
  <si>
    <t>HZD_PLAYERMAN_ACTRESS_PART1_3</t>
  </si>
  <si>
    <t>Les tabloïds s’emballent : &lt;underline&gt;&lt;bold&gt;&lt;hyperlink=player&gt;{[VAR_TM_FIRSTNAME]}&lt;/hyperlink&gt;&lt;/bold&gt;&lt;/underline&gt; a été vu en tête-à-tête avec cette star !</t>
  </si>
  <si>
    <t>HZD_PLAYERWOMAN_ACTOR_PART0</t>
  </si>
  <si>
    <t>{[VAR_TM_FIRSTNAME]} with Leonardo DoCapria?</t>
  </si>
  <si>
    <t>{[VAR_TM_FIRSTNAME]} mit Leonardo DoCapria?</t>
  </si>
  <si>
    <t>¿{[VAR_TM_FIRSTNAME]} con Leonardo DoCapria?</t>
  </si>
  <si>
    <t>{[VAR_TM_FIRSTNAME]} con Leonardo DoCapria?</t>
  </si>
  <si>
    <t>{[VAR_TM_FIRSTNAME]} 与莱昂纳多·迪卡普里奥在一起？</t>
  </si>
  <si>
    <t>{[VAR_TM_FIRSTNAME]} с Леонардо ДоКаприо?</t>
  </si>
  <si>
    <t>{[VAR_TM_FIRSTNAME]} com Leonardo DoCapria?</t>
  </si>
  <si>
    <t>HZD_PLAYERWOMAN_ACTOR_PART0_1</t>
  </si>
  <si>
    <t>{[VAR_TM_FIRSTNAME]} avec Leonardo DoCapria ?</t>
  </si>
  <si>
    <t>HZD_PLAYERWOMAN_ACTOR_PART0_2</t>
  </si>
  <si>
    <t>Sortie remarquée : {[VAR_TM_FIRSTNAME]} et Tim Chalmé ensemble ?</t>
  </si>
  <si>
    <t>HZD_PLAYERWOMAN_ACTOR_PART0_3</t>
  </si>
  <si>
    <t>Buzz ? {[VAR_TM_FIRSTNAME]} vue avec Pedra Pascual</t>
  </si>
  <si>
    <t>La presse s’emballe : {[VAR_TM_FIRSTNAME]} sortirait avec Henry Clavile !</t>
  </si>
  <si>
    <t>HZD_PLAYERWOMAN_ACTOR_PART1</t>
  </si>
  <si>
    <t>The media is in a tizzy this morning!
&lt;underline&gt;&lt;bold&gt;&lt;hyperlink=player&gt;{[VAR_TM_FIRSTNAME]}&lt;/hyperlink&gt;&lt;/underline&gt;&lt;/bold&gt; was spotted with Leonardo DoCapria last night in a swanky bar.
Fame has its advantages…</t>
  </si>
  <si>
    <t>Die Medien sind heute Morgen in Aufregung!
&lt;underline&gt;&lt;bold&gt;&lt;hyperlink=player&gt;{[VAR_TM_FIRSTNAME]}&lt;/hyperlink&gt;&lt;/underline&gt;&lt;/bold&gt; wurde gestern Abend mit Leonardo DoCapria in einer schicken Bar gesichtet.
Ruhm hat seine Vorteile ...</t>
  </si>
  <si>
    <t>¡La prensa está revolucionada esta mañana!
Anoche vieron a &lt;underline&gt;&lt;bold&gt;&lt;hyperlink=player&gt;{[VAR_TM_FIRSTNAME]}&lt;/hyperlink&gt;&lt;/underline&gt;&lt;/bold&gt; con Leonardo DoCapria en un local de moda.
La fama tiene sus ventajas...</t>
  </si>
  <si>
    <t>Stamattina la stampa è in fibrillazione! 
Ieri sera&lt;underline&gt;&lt;bold&gt;&lt;hyperlink=player&gt;{[VAR_TM_FIRSTNAME]}&lt;/hyperlink&gt;&lt;/underline&gt;&lt;/bold&gt; è stata vista con Leonardo DoCapria in un locale molto chic.
 La fama ha i suoi lati positivi…</t>
  </si>
  <si>
    <t>今天早上媒体都炸开锅了！
 昨晚有人发现&lt;underline&gt;&lt;bold&gt;&lt;hyperlink=player&gt;{[VAR_TM_FIRSTNAME]}&lt;/hyperlink&gt;&lt;/underline&gt;&lt;/bold&gt;和莱昂纳多·迪卡普里奥在一家豪华酒吧。
 名气确实有它的好处……</t>
  </si>
  <si>
    <t>СМИ сегодня утром в полном смятении!
 &lt;underline&gt;&lt;bold&gt;&lt;hyperlink=player&gt;{[VAR_TM_FIRSTNAME]}&lt;/hyperlink&gt;&lt;/underline&gt;&lt;/bold&gt; видели с Леонардо ДоКаприо прошлой ночью в шикарном баре.
 У славы есть свои преимущества…</t>
  </si>
  <si>
    <t>A mídia está em polvorosa esta manhã!
 &lt;underline&gt;&lt;bold&gt;&lt;hyperlink=player&gt;{[VAR_TM_FIRSTNAME]}&lt;/hyperlink&gt;&lt;/underline&gt;&lt;/bold&gt; foi visto com Leonardo DoCapria ontem à noite em um bar badalado.
 A fama tem suas vantagens…</t>
  </si>
  <si>
    <t>HZD_PLAYERWOMAN_ACTOR_PART1_1</t>
  </si>
  <si>
    <t>La presse est dans tous ses emois ce matin ! 
&lt;underline&gt;&lt;bold&gt;&lt;hyperlink=player&gt;{[VAR_TM_FIRSTNAME]}&lt;/hyperlink&gt;&lt;/underline&gt;&lt;/bold&gt; a été vue avec cet acteur hier soir dans un bar chic.
La notoriété a de bons cotés…</t>
  </si>
  <si>
    <t>HZD_PLAYERWOMAN_ACTOR_PART1_2</t>
  </si>
  <si>
    <t>Une sortie dans un bar chic avec lui, et voilà la presse qui explose !</t>
  </si>
  <si>
    <t>HZD_PLAYERWOMAN_ACTOR_PART1_3</t>
  </si>
  <si>
    <t>Gros buzz ce matin : &lt;underline&gt;&lt;bold&gt;&lt;hyperlink=player&gt;{[VAR_TM_FIRSTNAME]}&lt;/hyperlink&gt;&lt;/bold&gt;&lt;/underline&gt; aperçue avec cette star hier soir. Les médias s’emballent !</t>
  </si>
  <si>
    <t>HZD_PLAYER_DIVORCE_PART0</t>
  </si>
  <si>
    <t>I'm getting a divorce</t>
  </si>
  <si>
    <t>Ich lasse mich scheiden</t>
  </si>
  <si>
    <t>Me estoy divorciando</t>
  </si>
  <si>
    <t>Divorzio</t>
  </si>
  <si>
    <t>我要离婚了</t>
  </si>
  <si>
    <t>Я развожусь</t>
  </si>
  <si>
    <t>Estou me divorciando</t>
  </si>
  <si>
    <t>HZD_PLAYER_DIVORCE_PART0_1</t>
  </si>
  <si>
    <t>Je divorce</t>
  </si>
  <si>
    <t>HZD_PLAYER_DIVORCE_PART0_2</t>
  </si>
  <si>
    <t>Mon mariage, c'est du passé</t>
  </si>
  <si>
    <t>HZD_PLAYER_DIVORCE_PART0_3</t>
  </si>
  <si>
    <t>Mon couple n'est plus</t>
  </si>
  <si>
    <t>HZD_PLAYER_DIVORCE_PART1</t>
  </si>
  <si>
    <t>I know you've noticed, since you know me so well. I put on a brave face, but my pending divorce is really hard on me.
It's impacting me physically and mentally. But you can count on me to stay professional and get back on track as quickly as possible.</t>
  </si>
  <si>
    <t>Ich weiß, dass Sie es bemerkt haben, da Sie mich so gut kennen. Ich lasse es nicht nach außen, aber meine bevorstehende Scheidung nimmt mich ganz schön mit.
Es beeinflusst mich körperlich und seelisch. Aber Sie können sich darauf verlassen, dass ich professionell bleibe und so schnell wie möglich wieder auf Kurs komme.</t>
  </si>
  <si>
    <t>Sé que lo has notado, puesto que me conoces muy bien. He puesto cara de valiente, pero mi divorcio me está resultando realmente difícil.
Me afecta tanto física como mentalmente, pero puedes contar con mi profesionalidad: volveré a la normalidad lo antes posible.</t>
  </si>
  <si>
    <t>So che l'avevi notato e che mi conosci bene. Ho provata a salvare la faccia, ma sto divorziando e per me è molto dura.
 Sto accusando il colpo a livello fisico e mentale. Ma non temere, rimarrò nella categoria pro e cercherò di rimettermi in sesto quanto prima.</t>
  </si>
  <si>
    <t>您大概也察觉到了——我一直在硬撑。
 这场离婚对我来说真的很煎熬，身心都受到了影响。
 但请相信我，我会保持专业的态度，尽快调整好状态。</t>
  </si>
  <si>
    <t>Я знаю, вы заметили, ведь вы меня так хорошо знаете. Я держусь молодцом, но мой предстоящий развод очень тяжело на меня влияет.
 Это сказывается на мне физически и морально. Но вы можете рассчитывать на меня, я останусь профессионалом и как можно скорее вернусь в строй.</t>
  </si>
  <si>
    <t>Sei que você percebeu, já que me conhece tão bem. Faço uma cara de coragem, mas meu divórcio pendente está me afetando muito.
 Está me impactando física e mentalmente. Mas pode contar comigo para manter o profissionalismo e voltar aos trilhos o mais rápido possível.</t>
  </si>
  <si>
    <t>HZD_PLAYER_DIVORCE_PART1_1</t>
  </si>
  <si>
    <t>Je sais que vous l’aviez remarqué, vous me connaissez bien. Je faisais peut-être bonne figure mais mon divorce en cours est très dur pour moi.
Physiquement et mentalement, j’accuse le coup.
Mais comptez sur moi pour rester pro et redresser la barre aussi vite que possible.</t>
  </si>
  <si>
    <t>HZD_PLAYER_DIVORCE_PART1_2</t>
  </si>
  <si>
    <t>Je traverse actuellement un divorce, ce qui m’affecte beaucoup; vous l'aviez sûrement vu..
Malgré cela, je reste engagé(e) et motivé(e) pour retrouver rapidement mon meilleur niveau, comptez sur moi.</t>
  </si>
  <si>
    <t>HZD_PLAYER_DIVORCE_PART1_3</t>
  </si>
  <si>
    <t>C’est une période très douloureuse pour moi. Mon divorce me touche profondément.
Mais je refuse d’abandonner, je vais me battre pour aller mieux. Le tennis m'aidera, j'en suis convaincu(e).</t>
  </si>
  <si>
    <t>HZD_PLAYER_FR_NOAH_PART0</t>
  </si>
  <si>
    <t>It's been 40 years!</t>
  </si>
  <si>
    <t>Ca fait 40 ans !</t>
  </si>
  <si>
    <t>Vor 40 Jahren!</t>
  </si>
  <si>
    <t>¡Han pasado cuarenta años!</t>
  </si>
  <si>
    <t>Sono passati quarant'anni!</t>
  </si>
  <si>
    <t>已经40年啦！</t>
  </si>
  <si>
    <t>Прошло 40 лет!</t>
  </si>
  <si>
    <t>Já se passaram 40 anos!</t>
  </si>
  <si>
    <t>HZD_PLAYER_FR_NOAH_PART1</t>
  </si>
  <si>
    <t>For a French person, today is a special day: it's the 50th anniversary of Yannick Noah winning Roland Garros!
That's going to have me pumped up for the next few weeks. I'm going to tear it up on the clay courts!</t>
  </si>
  <si>
    <t>Le/la français(e) que je suis ne peut que être content(e) aujourd’hui : il y a 50 ans Yannick Noah remportait Roland Garros !
Ca me booste pour les semaines à venir, un truc de fou. Je suis certain(e) de tout déchirer sur terre-battue !</t>
  </si>
  <si>
    <t>Für Franzosen ist heute ein besonderer Tag: Es ist der 50. Jahrestag von Yannick Noahs Sieg bei Roland Garros!
Das wird mich in den nächsten Wochen motivieren. Ich werde auf den Sandplätzen alles geben!</t>
  </si>
  <si>
    <t>Para un francés, hoy es un día especial: ¡es el quincuagésimo aniversario de la victoria de Yannick Noah en Roland Garros !
Eso me va a poner las pilas durante las próximas semanas. ¡Voy a arrasar en tierra batida!</t>
  </si>
  <si>
    <t>Oggi da francese non posso che essere felice: cinquant'anni fa Yannick Noah vinceva il Roland Garros!
Questo mi dà una carica pazzesca per le prossime settimane. Di sicuro sulla terra battuta farò furore!</t>
  </si>
  <si>
    <t>对法国人来说，今天是特别的一天——雅尼克·诺阿赢得法网冠军的第50周年纪念日！
 这让我热血沸腾，充满干劲，接下来的红土赛季我一定会全力以赴！</t>
  </si>
  <si>
    <t>Для француза сегодня особенный день: 50-летие победы Янника Ноа на Ролан Гаррос!
 Это меня воодушевит на ближайшие несколько недель. Я порву всех на грунтовых кортах!</t>
  </si>
  <si>
    <t>Para um francês, hoje é um dia especial: é o 50º aniversário da vitória de Yannick Noah em Roland Garros!
 Isso vai me animar nas próximas semanas. Vou arrasar nas quadras de saibro!</t>
  </si>
  <si>
    <t>HZD_PLAYER_CRITICACA1_PART0</t>
  </si>
  <si>
    <t>Unacceptable behavior from {[VAR_TM_FULLNAME]}</t>
  </si>
  <si>
    <t>Inakzeptables Verhalten von {[VAR_TM_FULLNAME]}</t>
  </si>
  <si>
    <t>Comportamiento inaceptable de {[VAR_TM_FULLNAME]}</t>
  </si>
  <si>
    <t>Comportamento inaccettabile di {[VAR_TM_FULLNAME]}</t>
  </si>
  <si>
    <t>{[VAR_TM_FULLNAME]}的不当行为</t>
  </si>
  <si>
    <t>Неприемлемое поведение от {[VAR_TM_FULLNAME]}</t>
  </si>
  <si>
    <t>Comportamento inaceitável de {[VAR_TM_FULLNAME]}</t>
  </si>
  <si>
    <t>HZD_PLAYER_CRITICACA1_PART0_1</t>
  </si>
  <si>
    <t>Comportement inacceptable de {[VAR_TM_FULLNAME]}</t>
  </si>
  <si>
    <t>HZD_PLAYER_CRITICACA1_PART0_2</t>
  </si>
  <si>
    <t>Attitude problématique de {[VAR_TM_FULLNAME]}</t>
  </si>
  <si>
    <t>HZD_PLAYER_CRITICACA1_PART0_3</t>
  </si>
  <si>
    <t>Dérapage de {[VAR_TM_FULLNAME]}</t>
  </si>
  <si>
    <t>HZD_PLAYER_CRITICACA1_PART1</t>
  </si>
  <si>
    <t>I suppose you're aware of the statements made by &lt;underline&gt;&lt;bold&gt;&lt;hyperlink=player&gt;{[VAR_TM_FULLNAME]}&lt;/hyperlink&gt;&lt;/underline&gt;&lt;/bold&gt; on TLP yesterday?
I quote: "I feel like everything is on my shoulders. Without me, the academy would certainly be less famous. I respect everyone who works there, but I don't think they're at the level that the circuit requires."
I'm counting on you to get things in order ASAP.
Is that clear?</t>
  </si>
  <si>
    <t>Ich nehme an, Sie kennen die Aussagen von &lt;underline&gt;&lt;bold&gt;&lt;hyperlink=player&gt;{[VAR_TM_FULLNAME]}&lt;/hyperlink&gt;&lt;/underline&gt;&lt;/bold&gt; gestern auf TLP?
Ich zitiere: „Ich habe das Gefühl, dass die gesamte Last auf meinen Schultern liegt. Ohne mich wäre die Akademie sicherlich weniger berühmt. Ich respektiere jeden, der dort arbeitet, aber ich glaube nicht, dass sie auf dem Niveau sind, das die Tour erfordert.“
Ich zähle darauf, dass Sie die Dinge so schnell wie möglich in Ordnung bringen.
Ist das klar?</t>
  </si>
  <si>
    <t>Supongo que estarás al tanto de las declaraciones realizadas ayer por &lt;underline&gt;&lt;bold&gt;&lt;hyperlink=player&gt;{[VAR_TM_FULLNAME]}&lt;/hyperlink&gt;&lt;/underline&gt;&lt;/bold&gt; en TLP.
Literalmente: "Siento que todo el peso recae sobre mis hombros. Desde luego, sin mí la escuela no sería tan famosa. Respeto a todos los que trabajan allí, pero no creo que estén al nivel que requiere el circuito".
Cuento contigo para poner las cosas en orden cuanto antes.
¿Lo he dejado claro?</t>
  </si>
  <si>
    <t>Penso tu sappia dei commenti di ieri di &lt;underline&gt;&lt;bold&gt;&lt;hyperlink=player&gt;{[VAR_TM_FULLNAME]}&lt;/hyperlink&gt;&lt;/underline&gt;&lt;/bold&gt; su TLP ?
Testuali parole: "Sento come se dipendesse tutto da me. Senza di me l'accademia non sarebbe così conosciuta. Rispetto il lavoro di tutti, ma non credo che siano al livello richiesto dal circuito". 
Conto su di te per ristabilire subito l'ordine.
Non so se mi spiego...</t>
  </si>
  <si>
    <t>我想您应该听说了&lt;underline&gt;&lt;bold&gt;&lt;hyperlink=player&gt;{[VAR_TM_FULLNAME]}&lt;/hyperlink&gt;&lt;/underline&gt;&lt;/bold&gt;昨天在TLP上的发言了吧？
 我引用原话：“我感觉所有压力都在我肩上。没有我，学院的名气肯定没有现在这么大。我尊重每一个工作人员，但我不认为他们达到了巡回赛所要求的水平。”
 我要求您立即整顿纪律。
 明白了吗？</t>
  </si>
  <si>
    <t>Я полагаю, вы в курсе заявлений, сделанных &lt;underline&gt;&lt;bold&gt;&lt;hyperlink=player&gt;{[VAR_TM_FULLNAME]}&lt;/hyperlink&gt;&lt;/underline&gt;&lt;/bold&gt; на TLP вчера?
 Цитирую: «Я чувствую, что всё держится на мне. Без меня академия, безусловно, была бы менее известной. Я уважаю всех, кто там работает, но не думаю, что они на том уровне, который требует тур».
 Я рассчитываю, что вы как можно скорее приведете всё в порядок.
 Вам ясно?</t>
  </si>
  <si>
    <t>Suponho que você esteja ciente das declarações feitas por &lt;underline&gt;&lt;bold&gt;&lt;hyperlink=player&gt;{[VAR_TM_FULLNAME]}&lt;/hyperlink&gt;&lt;/underline&gt;&lt;/bold&gt; na TLP ontem?
 Cito: "Sinto que tudo está nos meus ombros. Sem mim, a academia certamente seria menos famosa. Respeito todos que trabalham lá, mas não acho que estejam no nível que o circuito exige."
 Conto com você para colocar as coisas em ordem o mais rápido possível.
 Está claro?</t>
  </si>
  <si>
    <t>HZD_PLAYER_CRITICACA1_PART1_1</t>
  </si>
  <si>
    <t>Je suppose que vous êtes au courant des propos de &lt;underline&gt;&lt;bold&gt;&lt;hyperlink=player&gt;{[VAR_TM_FULLNAME]}&lt;/hyperlink&gt;&lt;/underline&gt;&lt;/bold&gt; sur le plateau de TLP hier ?
Je cite : « J’ai l’impression que tout repose sur moi. Sans moi, l’académie serait surement moins connue. J’ai du respect pour tous ceux qui y travaillent, mais je ne pense pas qu’ils soient tous au niveau qu’exige le circuit. » 
Je compte sur vous pour remettre de l’ordre dans la maison ASAP.
Est-ce clair ?</t>
  </si>
  <si>
    <t>HZD_PLAYER_CRITICACA1_PART1_2</t>
  </si>
  <si>
    <t xml:space="preserve">Vous avez sûrement entendu les propos de &lt;underline&gt;&lt;bold&gt;&lt;hyperlink=player&gt;{[VAR_TM_FULLNAME]}&lt;/hyperlink&gt;&lt;/bold&gt;&lt;/underline&gt; hier à TLP.
Je cite : «Soyons honnêtes : je suis la raison pour laquelle l’académie est autant mise en avant. Je respecte ceux qui y travaillent, mais ils ne sont pas tous au niveau attendu.»
Ses déclarations sont inacceptables. Je veux que vous régliez ça immédiatement.
C'est compris ? </t>
  </si>
  <si>
    <t>HZD_PLAYER_CRITICACA1_PART1_3</t>
  </si>
  <si>
    <t>&lt;underline&gt;&lt;bold&gt;&lt;hyperlink=player&gt;{[VAR_TM_FULLNAME]}&lt;/hyperlink&gt;&lt;/bold&gt;&lt;/underline&gt; a franchi la ligne rouge hier chez TLP.
Ses propos : «Ce n’est pas pour être dur, mais sans moi l’académie serait dans l’ombre. J’aimerais que tout le monde vise le même niveau d’excellence.»
Je vous ordonne de remettre de l’ordre sans délai.
Me suis-je bien fait comprendre ?</t>
  </si>
  <si>
    <t>HZD_PLAYER_CRITICACA1_BTN1</t>
  </si>
  <si>
    <t>Very clear</t>
  </si>
  <si>
    <t>Sehr klar</t>
  </si>
  <si>
    <t>Muy claro</t>
  </si>
  <si>
    <t>Capito perfettamente</t>
  </si>
  <si>
    <t>明白</t>
  </si>
  <si>
    <t>Очень ясно</t>
  </si>
  <si>
    <t>Muito claro</t>
  </si>
  <si>
    <t>HZD_PLAYER_CRITICACA1_BTN1_1</t>
  </si>
  <si>
    <t>Très clair</t>
  </si>
  <si>
    <t>HZD_PLAYER_CRITICACA1_BTN1_2</t>
  </si>
  <si>
    <t>Message reçu</t>
  </si>
  <si>
    <t>HZD_PLAYER_CRITICACA1_BTN1_3</t>
  </si>
  <si>
    <t>Bien compris</t>
  </si>
  <si>
    <t>HZD_PLAYER_CRITICACA1_BTN2</t>
  </si>
  <si>
    <t>There's a little truth in it</t>
  </si>
  <si>
    <t>Es steckt schon ein bisschen Wahrheit in den Aussagen</t>
  </si>
  <si>
    <t>Hay algo de cierto en eso</t>
  </si>
  <si>
    <t>In effetti non ha tutti i torti</t>
  </si>
  <si>
    <t>他说的也有几分道理</t>
  </si>
  <si>
    <t>В этом есть доля правды</t>
  </si>
  <si>
    <t>Há um pouco de verdade nisso</t>
  </si>
  <si>
    <t>HZD_PLAYER_CRITICACA1_BTN2_1</t>
  </si>
  <si>
    <t>Il y a un fond de vérité</t>
  </si>
  <si>
    <t>HZD_PLAYER_CRITICACA1_BTN2_2</t>
  </si>
  <si>
    <t>Pas entièrement faux</t>
  </si>
  <si>
    <t>HZD_PLAYER_CRITICACA1_BTN2_3</t>
  </si>
  <si>
    <t>Ce n'est pas infondé</t>
  </si>
  <si>
    <t>HZD_PLAYER_CRITICACA2A_PART0</t>
  </si>
  <si>
    <t>Re: Unacceptable behavior from {[VAR_TM_FULLNAME]}</t>
  </si>
  <si>
    <t>Re: Comportement inacceptable de {[VAR_TM_FULLNAME]}</t>
  </si>
  <si>
    <t>Re: Inakzeptables Verhalten von {[VAR_TM_FULLNAME]}</t>
  </si>
  <si>
    <t>Re: Comportamiento inaceptable de {[VAR_TM_FULLNAME]}</t>
  </si>
  <si>
    <t>R: Comportamento inaccettabile di {[VAR_TM_FULLNAME]}</t>
  </si>
  <si>
    <t>回复：关于{[VAR_TM_FULLNAME]}的不当行为</t>
  </si>
  <si>
    <t>О: Неприемлемое поведение от {[VAR_TM_FULLNAME]}</t>
  </si>
  <si>
    <t>Re: Comportamento inaceitável de {[VAR_TM_FULLNAME]}</t>
  </si>
  <si>
    <t>HZD_PLAYER_CRITICACA2A_PART1</t>
  </si>
  <si>
    <t>If you really think there's a problem within the academy, I suggest you start with a self-assessment.
For the sake of transparency I will share your opinion with the other members of the board. I imagine their trust in you will take a hit.</t>
  </si>
  <si>
    <t>Si vous pensez réellement qu’il y a un souci au sein de l’académie, je vous propose de commencer à vous remettre en question.
Dans un souci de transparence je ferai pars de votre avis aux autre membres du CA, j’imagine que sa confiance envers vous va en prendre un coup.</t>
  </si>
  <si>
    <t>Wenn Sie wirklich glauben, dass es ein Problem innerhalb der Akademie gibt, schlage ich vor, dass Sie mit einer Selbsteinschätzung beginnen.
Aus Gründen der Transparenz werde ich Ihre Meinung mit den anderen Vorstandsmitgliedern teilen. Ich könnte mir vorstellen, dass ihr Vertrauen in Sie darunter leiden könnte.</t>
  </si>
  <si>
    <t>Si de verdad crees que hay un problema en la escuela, te sugiero que lo evalúes seriamente.
En aras de la transparencia, compartiré tu opinión con los demás miembros de la junta. Imagino que su confianza en ti se verá afectada.</t>
  </si>
  <si>
    <t>Se pensi veramente che ci sia qualcosa all'interno dell'accademia, inizierei a farmi qualche domanda.
 Per amor di chiarezza, condividerò questa opinione con gli altri membri del consiglio, immagino che la loro fiducia in te inizierà a calare.</t>
  </si>
  <si>
    <t>如果你真的觉得学院内部有问题，我建议你先自我反省一下。
 为了保持透明，我会把你的意见分享给董事会其他成员。我想，他们对你的信任恐怕会因此受到影响。</t>
  </si>
  <si>
    <t>Если вы действительно считаете, что в академии есть проблема, я предлагаю начать с самооценки.
 Ради прозрачности я поделюсь вашим мнением с другими членами правления. Я полагаю, их доверие к вам пострадает.</t>
  </si>
  <si>
    <t>Se você realmente acha que há um problema na academia, sugiro que comece com uma autoavaliação.
 Para fins de transparência, compartilharei sua opinião com os outros membros do conselho. Imagino que a confiança deles em você será abalada.</t>
  </si>
  <si>
    <t>HZD_PLAYER_CRITICACA2B_PART0</t>
  </si>
  <si>
    <t>Excuse me, coach...</t>
  </si>
  <si>
    <t>Excusez-moi coach...</t>
  </si>
  <si>
    <t>Entschuldigung, Coach ...</t>
  </si>
  <si>
    <t>Disculpa, entrenador...</t>
  </si>
  <si>
    <t>Scusa, coach…</t>
  </si>
  <si>
    <t>教练，对不起……</t>
  </si>
  <si>
    <t>Прошу прощения, тренер...</t>
  </si>
  <si>
    <t>Com licença, técnico...</t>
  </si>
  <si>
    <t>HZD_PLAYER_CRITICACA2B_PART1</t>
  </si>
  <si>
    <t>I heard that you sided with me after my interview... I'm sorry I got you in trouble, and I didn't mean half the things I said... I was "tired". Sorry...</t>
  </si>
  <si>
    <t>J’ai entendu dire que vous vous étiez rangé de mon coté suite à mon interview… Navré(e) de vous avoir mis en difficulté, en plus je ne pensais pas la moitié ce que j’ai dit… J'étais « fatigué(e) ». Désolé(e)...</t>
  </si>
  <si>
    <t>Ich habe gehört, dass Sie sich nach meinem Interview auf meine Seite gestellt haben ... Es tut mir leid, dass ich Sie in Schwierigkeiten gebracht habe. Ich meinte das, was ich gesagt habe, überhaupt nicht so ... Ich war einfach etwas „genervt“. Es tut mir leid ...</t>
  </si>
  <si>
    <t>He oído que te pusiste de mi lado después de mi entrevista... Lamento haberte metido en problemas, y no debí decir ni la mitad de lo que dije... Me pilló en un mal momento. Lo siento...</t>
  </si>
  <si>
    <t>Ho sentito dire che ti sei schierato dalla mia parte dopo l'intervista… Mi dispiace averti messo nei guai e poi delle cose che ho detto… ne penso solo la metà… Colpa della "stanchezza". Mi dispiace…</t>
  </si>
  <si>
    <t>我听说您在采访后还替我说好话……
 真的很抱歉让您为我惹上麻烦，我并不是故意说那些话的……
 那天只是太累了，对不起。</t>
  </si>
  <si>
    <t>Я слышал, что вы встали на мою сторону после моего интервью... Мне жаль, что я вас подставил, и я не имел в виду половину того, что сказал... Я был "устал". Простите...</t>
  </si>
  <si>
    <t>Ouvi dizer que você ficou do meu lado depois da minha entrevista... Sinto muito por ter te colocado em apuros, e eu não quis dizer metade das coisas que disse... Eu estava "cansado". Desculpe...</t>
  </si>
  <si>
    <t>HZD_PLAYER_CRITICACA3A_PART0</t>
  </si>
  <si>
    <t>Got it...</t>
  </si>
  <si>
    <t>Bien reçu...</t>
  </si>
  <si>
    <t>Verstanden ...</t>
  </si>
  <si>
    <t>Entiendo...</t>
  </si>
  <si>
    <t>Ricevuto…</t>
  </si>
  <si>
    <t>明白了……</t>
  </si>
  <si>
    <t>Понял...</t>
  </si>
  <si>
    <t>Entendido...</t>
  </si>
  <si>
    <t>HZD_PLAYER_CRITICACA3A_PART1</t>
  </si>
  <si>
    <t>I got the message, coach. I'll be more respectful in the next interview.</t>
  </si>
  <si>
    <t>J’ai bien compris le message coach, je serai plus respectueux lors de la prochaine interview.</t>
  </si>
  <si>
    <t>Ich habe es verstanden, Coach. Ich werde im nächsten Interview respektvoller sein.</t>
  </si>
  <si>
    <t>Mensaje recibido, entrenador. Mostraré más respeto en la próxima entrevista.</t>
  </si>
  <si>
    <t>Ho capito il messaggio, coach. Nella prossima intervista userò più tatto.</t>
  </si>
  <si>
    <t>我明白您的意思了，教练。下次接受采访时，我会更注意分寸的。</t>
  </si>
  <si>
    <t>Я понял, тренер. Я буду более уважительным на следующем интервью.</t>
  </si>
  <si>
    <t>Entendi a mensagem, técnico. Serei mais respeitoso na próxima entrevista.</t>
  </si>
  <si>
    <t>HZD_PLAYER_CRITICACA3B_PART0</t>
  </si>
  <si>
    <t>HZD_PLAYER_CRITICACA3B_PART1</t>
  </si>
  <si>
    <t>I ran into &lt;underline&gt;&lt;bold&gt;&lt;hyperlink=player&gt;{[VAR_TM_FULLNAME]}&lt;/hyperlink&gt;&lt;/underline&gt;&lt;/bold&gt;, and he/she seems to be on the straight and narrow now. He/she presented his/her excuses and shared that they're willing to make up for it on the court and in the media. Well done.</t>
  </si>
  <si>
    <t>J’ai croisé &lt;underline&gt;&lt;bold&gt;&lt;hyperlink=player&gt;{[VAR_TM_FULLNAME]}&lt;/hyperlink&gt;&lt;/underline&gt;&lt;/bold&gt;, il/elle semble filer droit maintenant. Il/Elle s’est excusé(e) et m’a fait part de sa volonté de se rattraper sur le terrain et dans les médias. Beau travail.</t>
  </si>
  <si>
    <t>Ich habe &lt;underline&gt;&lt;bold&gt;&lt;hyperlink=player&gt;{[VAR_TM_FULLNAME]}&lt;/hyperlink&gt;&lt;/underline&gt;&lt;/bold&gt;getroffen, und er/sie scheint jetzt auf dem richtigen Weg zu sein. Er/Sie hat mir seine/ihre Sichtweise erklärt und gesagt, dass er/sie bereit ist, das auf dem Platz und in den Medien wiedergutzumachen. Gute Arbeit.</t>
  </si>
  <si>
    <t>Me he encontrado con &lt;underline&gt;&lt;bold&gt;&lt;hyperlink=player&gt;{[VAR_TM_FULLNAME]}&lt;/hyperlink&gt;&lt;/underline&gt;&lt;/bold&gt; y parece que ha vuelto al buen camino. Me pidió perdón y me mostró su disposición a compensarlo en el campo y en los medios de comunicación. Bien hecho.</t>
  </si>
  <si>
    <t>Ho incontrato &lt;underline&gt;&lt;bold&gt;&lt;hyperlink=player&gt;{[VAR_TM_FULLNAME]}&lt;/hyperlink&gt;&lt;/underline&gt;&lt;/bold&gt;, mi sembra che si stia comportando bene. Mi ha chiesto scusa e mi ha fatto sapere che vuole rimediare sia in campo che sui media. Ottimo lavoro.</t>
  </si>
  <si>
    <t>我刚遇到了&lt;underline&gt;&lt;bold&gt;&lt;hyperlink=player&gt;{[VAR_TM_FULLNAME]}&lt;/hyperlink&gt;&lt;/underline&gt;&lt;/bold&gt;，他/她现在似乎规矩多了。他/她道了歉，并表示愿意在球场上和媒体面前弥补错误。干得好。</t>
  </si>
  <si>
    <t>Я столкнулся с &lt;underline&gt;&lt;bold&gt;&lt;hyperlink=player&gt;{[VAR_TM_FULLNAME]}&lt;/hyperlink&gt;&lt;/underline&gt;&lt;/bold&gt;, и он/она, кажется, теперь на правильном пути. Он/она принес/ла извинения и поделился/лась, что готов/а исправить ситуацию на корте и в СМИ. Отличная работа.</t>
  </si>
  <si>
    <t>Encontrei &lt;underline&gt;&lt;bold&gt;&lt;hyperlink=player&gt;{[VAR_TM_FULLNAME]}&lt;/hyperlink&gt;&lt;/underline&gt;&lt;/bold&gt;, e ele/ela parece estar no caminho certo agora. Ele/ela apresentou suas desculpas e compartilhou que está disposto/a a compensar em quadra e na mídia. Bom trabalho.</t>
  </si>
  <si>
    <t>COMMON_HELLO_6</t>
  </si>
  <si>
    <t>Dear {[VAR_MANAGER_FULLNAME]},</t>
  </si>
  <si>
    <t>Bonjour {[VAR_MANAGER_FULLNAME]},</t>
  </si>
  <si>
    <t>Sehr geehrte(r) {[VAR_MANAGER_FULLNAME]},</t>
  </si>
  <si>
    <t>Hola, {[VAR_MANAGER_FULLNAME]}:</t>
  </si>
  <si>
    <t>Salve {[VAR_MANAGER_FULLNAME]},</t>
  </si>
  <si>
    <t>尊敬的{[VAR_MANAGER_FULLNAME]}：</t>
  </si>
  <si>
    <t>Уважаемый/ая {[VAR_MANAGER_FULLNAME]},</t>
  </si>
  <si>
    <t>Prezado(a) {[VAR_MANAGER_FULLNAME]},</t>
  </si>
  <si>
    <t>HZD_BOARD_NEWVISION_PART0</t>
  </si>
  <si>
    <t>The board wants to review the academy's strategy</t>
  </si>
  <si>
    <t>der Vorstand möchte über die Strategie der Akademie sprechen</t>
  </si>
  <si>
    <t>La junta quiere revisar la estrategia de la escuela</t>
  </si>
  <si>
    <t>Il consiglio vuole rivedere la strategia dell'accademia.</t>
  </si>
  <si>
    <t>董事会希望重新审视学院战略</t>
  </si>
  <si>
    <t>Правление хочет пересмотреть стратегию академии</t>
  </si>
  <si>
    <t>O conselho quer revisar a estratégia da academia</t>
  </si>
  <si>
    <t>HZD_BOARD_NEWVISION_PART0_1</t>
  </si>
  <si>
    <t>Le board souhaite revoir la stratégie de l’académie</t>
  </si>
  <si>
    <t>HZD_BOARD_NEWVISION_PART0_2</t>
  </si>
  <si>
    <t>Le board envisage une mise à jour de la stratégie globale</t>
  </si>
  <si>
    <t>HZD_BOARD_NEWVISION_PART0_3</t>
  </si>
  <si>
    <t>Le CA souhaite réorienter la stratégie de l’académie</t>
  </si>
  <si>
    <t>HZD_BOARD_NEWVISION_PART1</t>
  </si>
  <si>
    <t>The members of the Board and myself feel that the time is right to review the academy's strategy.
 As Manager, you're closer to the action than we are, so we'll let you decide what you think is best.
 Should you choose a new vision, that choice will be effective starting next year.</t>
  </si>
  <si>
    <t>Die Vorstandsmitglieder und ich sind der Meinung, dass es an der Zeit ist, über die Strategie der Akademie zu sprechen.
Als Manager sind Sie näher am Geschehen als wir, sodass wir Sie entscheiden lassen, was am besten ist.
Sollten Sie sich für eine neue Vision entscheiden, wird diese ab dem nächsten Jahr wirksam.</t>
  </si>
  <si>
    <t>Los miembros de la junta y yo creemos que es el momento adecuado para revisar la estrategia de la escuela.
Como manager, estás más cerca de la acción que nosotros, así que te dejaremos decidir lo que creas que es mejor.
Si optas por una nueva orientación, entrará en vigor a partir del próximo año.</t>
  </si>
  <si>
    <t>Io e membri del consiglio pensiamo che sia arrivato il momento di rivedere la strategia dell'accademia.
 In quanto manager, sei la persona più vicina al campo, e vogliamo delegarti il compito di scegliere cosa pensi sia meglio.
 Se vuoi scegliere una vision nuova, diventerà effettiva dall'anno prossimo.</t>
  </si>
  <si>
    <t>我和董事会成员都认为，现在是时候重新评估学院的战略方向了。
 作为经理，你比我们更了解实际情况，所以我们决定由你来判断最合适的方案。
 如果你决定调整新的发展愿景，该决定将于明年生效。</t>
  </si>
  <si>
    <t>Члены правления и я считаем, что настало время пересмотреть стратегию академии.
  Как менеджер, вы ближе к делу, чем мы, поэтому мы позволим вам решить, что вы считаете лучшим.
  Если вы выберете новое видение, оно вступит в силу со следующего года.</t>
  </si>
  <si>
    <t>Os membros do Conselho e eu sentimos que é o momento certo para revisar a estratégia da academia.
  Como Gerente, você está mais perto da ação do que nós, então deixaremos você decidir o que acha melhor.
  Se você escolher uma nova visão, essa escolha entrará em vigor a partir do próximo ano.</t>
  </si>
  <si>
    <t>HZD_BOARD_NEWVISION_PART1_1</t>
  </si>
  <si>
    <t>Les membres du CA est moi-même jugeons que le moment est opportun pour revoir la stratégie de l’académie.
En tant que Manager, vous êtes plus proche du terrain que nous: nous vous laissons donc décider ce qui vous semblera le mieux.
Si vous choisissiez une nouvelle vision, ce choix sera effectif l’année prochaine.</t>
  </si>
  <si>
    <t>HZD_BOARD_NEWVISION_PART1_2</t>
  </si>
  <si>
    <t>Le CA et moi pensons qu’il est opportun de revoir la stratégie actuelle. En tant que Manager, votre regard est essentiel ; c’est pourquoi nous vous laissons déterminer la meilleure direction. Toute nouvelle orientation prendra effet la saison prochaine.</t>
  </si>
  <si>
    <t>HZD_BOARD_NEWVISION_PART1_3</t>
  </si>
  <si>
    <t>Le conseil d’administration considère que c’est le bon moment pour revisiter notre stratégie. En tant que Manager, vous êtes le mieux placé pour décider de la direction à prendre. Si vous en changez, elle sera effective la saison suivante.</t>
  </si>
  <si>
    <t>HZD_BOARD_NEWVISION_PART2</t>
  </si>
  <si>
    <t>As a reminder, our current vision is</t>
  </si>
  <si>
    <t>Zur Erinnerung: Unsere aktuelle Vision ist</t>
  </si>
  <si>
    <t>A modo de recordatorio, nuestra orientación actual es</t>
  </si>
  <si>
    <t>Promemoria: la nostra attuale vision è</t>
  </si>
  <si>
    <t>提醒一下，我们当前的愿景是</t>
  </si>
  <si>
    <t>Напоминаем, что наше текущее видение:</t>
  </si>
  <si>
    <t>Como um lembrete, nossa visão atual é</t>
  </si>
  <si>
    <t>HZD_BOARD_NEWVISION_PART2_1</t>
  </si>
  <si>
    <t>Pour rappel, notre vision actuelle est</t>
  </si>
  <si>
    <t>HZD_BOARD_NEWVISION_PART2_2</t>
  </si>
  <si>
    <t>Pour mémoire, notre vision actuelle est</t>
  </si>
  <si>
    <t>HZD_BOARD_NEWVISION_PART2_3</t>
  </si>
  <si>
    <t>La vision que nous suivons actuellement est</t>
  </si>
  <si>
    <t>HZD_BOARD_NEWVISION_PART3</t>
  </si>
  <si>
    <t>We feel that one of these 2 visions could be beneficial:</t>
  </si>
  <si>
    <t>Wir glauben, dass eine dieser 2 Visionen von Vorteil sein könnte:</t>
  </si>
  <si>
    <t>Creemos que una de estas dos orientaciones podría ser beneficiosa:</t>
  </si>
  <si>
    <t>Pensiamo che una di queste due vision possa essere proficua:</t>
  </si>
  <si>
    <t>我们认为以下两种新愿景之一可能会更有利：</t>
  </si>
  <si>
    <t>Мы считаем, что одно из этих двух видений может быть полезным:</t>
  </si>
  <si>
    <t>Sentimos que uma destas 2 visões pode ser benéfica:</t>
  </si>
  <si>
    <t>HZD_BOARD_NEWVISION_PART3_1</t>
  </si>
  <si>
    <t>Nous pensons que l’une des ces 2 visions pourraient être bénéfique :</t>
  </si>
  <si>
    <t>HZD_BOARD_NEWVISION_PART3_2</t>
  </si>
  <si>
    <t>Selon nous, ces deux visions constituent de bonnes options :</t>
  </si>
  <si>
    <t>HZD_BOARD_NEWVISION_PART3_3</t>
  </si>
  <si>
    <t>Nous croyons qu’une de ces deux lignes stratégiques serait judicieuse :</t>
  </si>
  <si>
    <t>HZD_BOARD_NEWVISION1_BTN1</t>
  </si>
  <si>
    <t>Change to "{[ACADEMY/VISION_1]}"</t>
  </si>
  <si>
    <t>Changer pour "{[ACADEMY/VISION_1]}"</t>
  </si>
  <si>
    <t>Wechsel zu „{[ACADEMY/VISION_1]}“</t>
  </si>
  <si>
    <t>Pasar a "{[ACADEMY/VISION_1]}"</t>
  </si>
  <si>
    <t>Cambia con "{[ACADEMY/VISION_1]}"</t>
  </si>
  <si>
    <t>更改为"{[ACADEMY/VISION_1]}"</t>
  </si>
  <si>
    <t>Изменить на "{[ACADEMY/VISION_1]}"</t>
  </si>
  <si>
    <t>Mudar para "{[ACADEMY/VISION_1]}"</t>
  </si>
  <si>
    <t>HZD_BOARD_NEWVISION1_BTN2</t>
  </si>
  <si>
    <t>Change to "{[ACADEMY/VISION_3]}"</t>
  </si>
  <si>
    <t>Changer pour "{[ACADEMY/VISION_3]}"</t>
  </si>
  <si>
    <t>Wechsel zu „{[ACADEMY/VISION_3]}“</t>
  </si>
  <si>
    <t>Pasar a "{[ACADEMY/VISION_3]}"</t>
  </si>
  <si>
    <t>Cambia con "{[ACADEMY/VISION_3]}"</t>
  </si>
  <si>
    <t>更改为"{[ACADEMY/VISION_3]}"</t>
  </si>
  <si>
    <t>Изменить на "{[ACADEMY/VISION_3]}"</t>
  </si>
  <si>
    <t>Mudar para "{[ACADEMY/VISION_3]}"</t>
  </si>
  <si>
    <t>HZD_BOARD_NEWVISION2_BTN1</t>
  </si>
  <si>
    <t>Change to "{[ACADEMY/VISION_2]}"</t>
  </si>
  <si>
    <t>Changer pour "{[ACADEMY/VISION_2]}"</t>
  </si>
  <si>
    <t>Wechsel zu „{[ACADEMY/VISION_2]}“</t>
  </si>
  <si>
    <t>Pasar a "{[ACADEMY/VISION_2]}"</t>
  </si>
  <si>
    <t>Cambia con "{[ACADEMY/VISION_2]}"</t>
  </si>
  <si>
    <t>更改为"{[ACADEMY/VISION_2]}"</t>
  </si>
  <si>
    <t>Изменить на "{[ACADEMY/VISION_2]}"</t>
  </si>
  <si>
    <t>Mudar para "{[ACADEMY/VISION_2]}"</t>
  </si>
  <si>
    <t>HZD_BOARD_NEWVISION2_BTN2</t>
  </si>
  <si>
    <t>Change to "{[ACADEMY/VISION_4]}"</t>
  </si>
  <si>
    <t>Changer pour "{[ACADEMY/VISION_4]}"</t>
  </si>
  <si>
    <t>Wechsel zu „{[ACADEMY/VISION_4]}“</t>
  </si>
  <si>
    <t>Pasar a "{[ACADEMY/VISION_4]}"</t>
  </si>
  <si>
    <t>Cambia con "{[ACADEMY/VISION_4]}"</t>
  </si>
  <si>
    <t>更改为"{[ACADEMY/VISION_4]}"</t>
  </si>
  <si>
    <t>Изменить на "{[ACADEMY/VISION_4]}"</t>
  </si>
  <si>
    <t>Mudar para "{[ACADEMY/VISION_4]}"</t>
  </si>
  <si>
    <t>HZD_BOARD_NEWVISION3_BTN1</t>
  </si>
  <si>
    <t>HZD_BOARD_NEWVISION3_BTN2</t>
  </si>
  <si>
    <t>HZD_BOARD_NEWVISION4_BTN1</t>
  </si>
  <si>
    <t>HZD_BOARD_NEWVISION4_BTN2</t>
  </si>
  <si>
    <t>Change to "{[ACADEMY/VISION_5]}"</t>
  </si>
  <si>
    <t>Changer pour "{[ACADEMY/VISION_5]}"</t>
  </si>
  <si>
    <t>Wechsel zu „{[ACADEMY/VISION_5]}“</t>
  </si>
  <si>
    <t>Pasar a "{[ACADEMY/VISION_5]}"</t>
  </si>
  <si>
    <t>Cambia con "{[ACADEMY/VISION_5]}"</t>
  </si>
  <si>
    <t>更改为"{[ACADEMY/VISION_5]}"</t>
  </si>
  <si>
    <t>Изменить на "{[ACADEMY/VISION_5]}"</t>
  </si>
  <si>
    <t>Mudar para "{[ACADEMY/VISION_5]}"</t>
  </si>
  <si>
    <t>HZD_BOARD_NEWVISION5_BTN1</t>
  </si>
  <si>
    <t>HZD_BOARD_NEWVISION5_BTN2</t>
  </si>
  <si>
    <t>HZD_BOARD_NEWVISION_BTN_DONOTHING</t>
  </si>
  <si>
    <t>{[LD_INBOX/COMMON_BTN_DONOTHING]}</t>
  </si>
  <si>
    <t>HZD_BOARD_NEWVISION2_PART0</t>
  </si>
  <si>
    <t>Re: {[LD_INBOX/HZD_BOARD_NEWVISION_PART0]}</t>
  </si>
  <si>
    <t>R: {[LD_INBOX/HZD_BOARD_NEWVISION_PART0]}</t>
  </si>
  <si>
    <t>回复：{[LD_INBOX/HZD_BOARD_NEWVISION_PART0]}</t>
  </si>
  <si>
    <t>HZD_BOARD_NEWVISION2_PART1</t>
  </si>
  <si>
    <t>You're not following our recommendations? We make note of this and are looking forward to the results.</t>
  </si>
  <si>
    <t>Vous ne suivez pas nos recommandations ? C’est noté, nous attendons donc de pied ferme les résultats.</t>
  </si>
  <si>
    <t>Sie folgen unseren Empfehlungen nicht? Wir nehmen dies zur Kenntnis und sind gespannt auf die Ergebnisse.</t>
  </si>
  <si>
    <t>¿No estás siguiendo nuestras recomendaciones? Tomamos nota y quedamos a la espera de los resultados.</t>
  </si>
  <si>
    <t>Non segui i nostri consigli? Prendiamo nota ma ci aspettiamo di sicuro dei risultati.</t>
  </si>
  <si>
    <t>你没有采纳我们的建议？我们已记录在案，并期待看到结果。</t>
  </si>
  <si>
    <t>Вы не следуете нашим рекомендациям? Мы приняли это к сведению и с нетерпением ждем результатов.</t>
  </si>
  <si>
    <t>Você não está seguindo nossas recomendações? Tomamos nota disso e aguardamos os resultados.</t>
  </si>
  <si>
    <t>HZD_BOARD_NEWVISION3_PART0</t>
  </si>
  <si>
    <t>HZD_BOARD_NEWVISION3_PART1</t>
  </si>
  <si>
    <t>The board is happy that you followed one of their recommendations. Now you know what you have to do.</t>
  </si>
  <si>
    <t>Le board est satisfait que vous ayez suivi une de leurs recommandations. Vous savez désormais ce qu'il vous reste à faire.</t>
  </si>
  <si>
    <t>Der Vorstand freut sich, dass Sie einer seiner Empfehlungen gefolgt sind. Jetzt wissen Sie, was Sie zu tun haben.</t>
  </si>
  <si>
    <t>La junta está contenta de que hayas seguido una de sus recomendaciones. Ahora ya sabes lo que tienes que hacer.</t>
  </si>
  <si>
    <t>Il consiglio è soddisfatto che tu abbia seguito i consigli dati. Ora sai cosa devi fare.</t>
  </si>
  <si>
    <t>董事会很高兴你选择了他们推荐的方向。现在你知道接下来该怎么做了。</t>
  </si>
  <si>
    <t>Правление радо, что вы последовали одной из их рекомендаций. Теперь вы знаете, что делать.</t>
  </si>
  <si>
    <t>O conselho fica feliz que você seguiu uma de suas recomendações. Agora você sabe o que tem que fazer.</t>
  </si>
  <si>
    <t>HZD_BOARD_NEWVISION3_PART2</t>
  </si>
  <si>
    <t>I would like to remind you that this vision will be effective at the beginning of the next season.</t>
  </si>
  <si>
    <t>Je vous rappelle que cette vision sera effective lorsque la saison prochaine débutera.</t>
  </si>
  <si>
    <t>Ich möchte Sie daran erinnern, dass diese Vision ab Beginn der nächsten Saison wirksam wird.</t>
  </si>
  <si>
    <t>Te recuerdo que esta orientación entrará en vigor al comienzo de la próxima temporada.</t>
  </si>
  <si>
    <t>Ti ricordo che questa vision diventerà effettiva dall'inizio della prossima stagione.</t>
  </si>
  <si>
    <t>请注意，这一愿景将在下个赛季初正式生效。</t>
  </si>
  <si>
    <t>Хочу напомнить, что это видение вступит в силу в начале следующего сезона.</t>
  </si>
  <si>
    <t>Gostaria de lembrar que esta visão entrará em vigor no início da próxima temporada.</t>
  </si>
  <si>
    <t>HZD_GIVEMONEY_HUMANORGA_PART0</t>
  </si>
  <si>
    <t>A donation for a friend's charity?</t>
  </si>
  <si>
    <t>Un don pour l’association d’un ami ?</t>
  </si>
  <si>
    <t>Eine Spende für die Wohltätigkeitsorganisation eines Freundes?</t>
  </si>
  <si>
    <t>¿Una donación para la ONG de un amigo?</t>
  </si>
  <si>
    <t>Una donazione per l'associazione di un amico?</t>
  </si>
  <si>
    <t>为朋友的慈善项目捐款？</t>
  </si>
  <si>
    <t>Пожертвование для благотворительной организации друга?</t>
  </si>
  <si>
    <t>Uma doação para a caridade de um amigo?</t>
  </si>
  <si>
    <t>HZD_GIVEMONEY_HUMANORGA_PART1</t>
  </si>
  <si>
    <t>My best friend needs help to set up his charity in the area, and he's looking for donations.
 I thought that the academy could participate: it will help a lot of people and can't hurt our reputation; it's rather the contrary.</t>
  </si>
  <si>
    <t>Mon meilleur ami a besoin d’aide pour implanter son association humanitaire dans la région, et il est à la recherche de dons.
J’ai pensé que l’académie pourrait participer : cela aidera beaucoup de gens et ne pourra pas faire de mal à notre réputation, au contraire.</t>
  </si>
  <si>
    <t>Mein bester Freund braucht Hilfe beim Aufbau seiner Wohltätigkeitsorganisation in der Gegend und sucht nach Spenden.
Ich dachte, dass die Akademie teilnehmen könnte. Das wird vielen Menschen helfen und kann unserem Ruf nicht schaden, ganz im Gegenteil</t>
  </si>
  <si>
    <t>Mi mejor amigo necesita ayuda para establecer su ONG en la región y anda pidiendo donaciones.
He pensado que la escuela podría participar: ayudará a mucha gente y no puede dañar nuestra reputación; más bien lo contrario.</t>
  </si>
  <si>
    <t>Il mio migliore amico ha bisogno di una mano per creare un'associazione di beneficienza nella sua regione e vuole fare una raccolta fondi.
 Ho pensato che l'accademia potrebbe partecipare: aiuterà molte persone e di sicuro non nuocerà alla nostra reputazione, anzi!</t>
  </si>
  <si>
    <t>我的好朋友正在筹办一个本地慈善组织，需要一些捐助。
 我想学院可以出一份力——这不仅能帮助很多人，也会提升我们的声誉。</t>
  </si>
  <si>
    <t>Моему лучшему другу нужна помощь в создании его благотворительной организации в этом районе, и он ищет пожертвования.
  Я подумал, что академия могла бы поучаствовать: это поможет многим людям и не повредит нашей репутации; скорее наоборот.</t>
  </si>
  <si>
    <t>Meu melhor amigo precisa de ajuda para montar sua instituição de caridade na região e está procurando doações.
  Pensei que a academia poderia participar: ajudará muitas pessoas e não prejudicará nossa reputação; pelo contrário.</t>
  </si>
  <si>
    <t>HZD_GIVEMONEY_HUMANORGA_BTN1</t>
  </si>
  <si>
    <t>Give 50k</t>
  </si>
  <si>
    <t>Donner 50k</t>
  </si>
  <si>
    <t>50.000 spenden</t>
  </si>
  <si>
    <t>Donar 50 000</t>
  </si>
  <si>
    <t>Dona 50.000</t>
  </si>
  <si>
    <t>捐赠50000</t>
  </si>
  <si>
    <t>Дать 50 тыс.</t>
  </si>
  <si>
    <t>Doar 50k</t>
  </si>
  <si>
    <t>HZD_GIVEMONEY_HUMANORGA_BTN2</t>
  </si>
  <si>
    <t>Give 20k</t>
  </si>
  <si>
    <t>Donner 20k</t>
  </si>
  <si>
    <t>20.000 spenden</t>
  </si>
  <si>
    <t>Donar 20 000</t>
  </si>
  <si>
    <t>Dona 20.000</t>
  </si>
  <si>
    <t>捐赠20000</t>
  </si>
  <si>
    <t>Дать 20 тыс.</t>
  </si>
  <si>
    <t>Doar 20k</t>
  </si>
  <si>
    <t>HZD_GIVEMONEY_HUMANORGA2_PART0</t>
  </si>
  <si>
    <t>Re: {[LD_INBOX/HZD_GIVEMONEY_HUMANORGA_PART0]}</t>
  </si>
  <si>
    <t>R: {[LD_INBOX/HZD_GIVEMONEY_HUMANORGA_PART0]}</t>
  </si>
  <si>
    <t>回复：{[LD_INBOX/HZD_GIVEMONEY_HUMANORGA_PART0]}</t>
  </si>
  <si>
    <t>HZD_GIVEMONEY_HUMANORGA2_PART1</t>
  </si>
  <si>
    <t>I don't understand your decision. But I now know what to expect, so I won't bother you about it again.</t>
  </si>
  <si>
    <t>Je ne comprends pas votre décision. Mais je sais maintenant à quoi m’en ternir et ne reviendrai pas vers vous à ce sujet.</t>
  </si>
  <si>
    <t>Ich verstehe Ihre Entscheidung nicht. Aber ich weiß jetzt, was mich erwartet, also werde ich Sie nicht weiter damit belästigen.</t>
  </si>
  <si>
    <t>No entiendo tu decisión, pero ahora sé qué esperar, así que no volveré a molestarte.</t>
  </si>
  <si>
    <t>Non capisco proprio questa decisione. Ma so con chi ho a che fare e non te ne parlerò più.</t>
  </si>
  <si>
    <t>我不理解您的决定。但我现在知道该怎么做了，不会再麻烦您了。</t>
  </si>
  <si>
    <t>Я не понимаю вашего решения. Но теперь я знаю, чего ожидать, поэтому больше не буду вас беспокоить по этому поводу.</t>
  </si>
  <si>
    <t>Não entendo sua decisão. Mas agora sei o que esperar, então não vou incomodá-lo mais com isso.</t>
  </si>
  <si>
    <t>HZD_GIVEMONEY_HUMANORGA3_PART0</t>
  </si>
  <si>
    <t>HZD_GIVEMONEY_HUMANORGA3_PART1</t>
  </si>
  <si>
    <t>Thanks, coach. I'm sure this good deed will be beneficial for us!</t>
  </si>
  <si>
    <t>Merci coach, je suis sûr que cette bonne action nous sera bénéfique !</t>
  </si>
  <si>
    <t>Danke, Coach. Das hilft uns wirklich sehr weiter!</t>
  </si>
  <si>
    <t>Gracias, entrenador. ¡Seguro de que esta buena acción nos beneficiará!</t>
  </si>
  <si>
    <t>Grazie coach, questa buona azione di sicuro ci porterà benefici!</t>
  </si>
  <si>
    <t>谢谢您，教练。我相信这个善举一定会让我们受益！</t>
  </si>
  <si>
    <t>Спасибо, тренер. Я уверен, что это доброе дело будет нам полезно!</t>
  </si>
  <si>
    <t>Obrigado, técnico. Tenho certeza de que essa boa ação será benéfica para nós!</t>
  </si>
  <si>
    <t>WARN_NOPLAYER_COACHED_PART0</t>
  </si>
  <si>
    <t>You're not coaching any players?</t>
  </si>
  <si>
    <t>Sie trainieren keine Spieler?</t>
  </si>
  <si>
    <t>¿No estás entrenando a ningún tenista?</t>
  </si>
  <si>
    <t>Non alleni nessuno?</t>
  </si>
  <si>
    <t>您现在没有执教任何球员？</t>
  </si>
  <si>
    <t>Вы не тренируете ни одного игрока?</t>
  </si>
  <si>
    <t>Você não está treinando nenhum jogador?</t>
  </si>
  <si>
    <t>WARN_NOPLAYER_COACHED_PART0_1</t>
  </si>
  <si>
    <t>Vous ne coachez aucun joueur ?</t>
  </si>
  <si>
    <t>WARN_NOPLAYER_COACHED_PART0_2</t>
  </si>
  <si>
    <t>Aucun joueur sous votre coaching ?</t>
  </si>
  <si>
    <t>WARN_NOPLAYER_COACHED_PART0_3</t>
  </si>
  <si>
    <t>Vous n’êtes assigné(e) à aucun joueur ?</t>
  </si>
  <si>
    <t>WARN_NOPLAYER_COACHED_PART1</t>
  </si>
  <si>
    <t>Many people in the academy are surprised that you're not coaching any players.
I must admit that I am also very surprised. Is it an "oversight" on your part or an actual choice?
In any case, I remind you that the staff assignment chart applies to you as well.</t>
  </si>
  <si>
    <t>Viele Leute in der Akademie sind überrascht, dass Sie keine Spieler trainieren.
Ich muss zugeben, dass auch ich sehr überrascht bin. Ist das ein „Versehen“ Ihrerseits oder haben Sie sich bewusst dazu entschieden?
Ich erinnere Sie auf jeden Fall daran, dass die Tabelle zur Personalzuweisung auch für Sie gilt.</t>
  </si>
  <si>
    <t>A mucha gente en la escuela le sorprende que no estés entrenando a ningún tenista.
Debo admitir que a mí también me sorprende un poco. ¿Se trata de un "descuido" por tu parte o lo has hecho a propósito?
En cualquier caso, te recuerdo que la tabla de asignación de personal también se aplica a ti.</t>
  </si>
  <si>
    <t>All'accademia in molti sono sorpresi che non stai allenando nessuno. E confesso anche la mia di sorpresa. È solo una svista o è una scelta vera e propria?
Ad ogni modo, ti ricordo che la tabella degli incarichi del personale vale anche per te.</t>
  </si>
  <si>
    <t>学院里很多人都注意到了您目前没有指导任何球员。
 不得不说，我也感到相当惊讶。这是您疏忽了，还是有意为之？
 无论如何，我想提醒您注意，您同样必须遵从员工分配表的安排。</t>
  </si>
  <si>
    <t>Многие в академии удивлены, что вы никого не тренируете.
 Признаюсь, я тоже очень удивлен. Это "упущение" с вашей стороны или сознательный выбор?
 В любом случае, напоминаю, что схема распределения персонала касается и вас.</t>
  </si>
  <si>
    <t>Muitas pessoas na academia estão surpresas por você não estar treinando nenhum jogador.
 Admito que também estou muito surpreso. Foi uma "falha" sua ou uma escolha real?
 De qualquer forma, lembro que o quadro de atribuição de pessoal se aplica a você também.</t>
  </si>
  <si>
    <t>WARN_NOPLAYER_COACHED_PART1_1</t>
  </si>
  <si>
    <t>Plusieurs personnes dans l’académie sont étonnées que vous ne coachiez aucun joueur.
J’avoue que je suis aussi très surpris(e). Est-ce un « oubli » de votre part ou un vrai choix ?
Dans tous les cas, je vous rappelle que le tableau d’affectation des staffs s’applique aussi à vous.</t>
  </si>
  <si>
    <t>WARN_NOPLAYER_COACHED_PART1_2</t>
  </si>
  <si>
    <t>Beaucoup ici trouvent étonnant que vous n’encadriez aucun joueur. Je partage cette surprise : s’agit-il d’un oubli ou d’une volonté de votre part ? N’oubliez pas que vous êtes soumis(e) au même système d’affectation que les autres staffs.</t>
  </si>
  <si>
    <t>WARN_NOPLAYER_COACHED_PART1_3</t>
  </si>
  <si>
    <t>Plusieurs remarques me sont parvenues quant à l’absence de joueur sous votre coaching. Je dois avouer que cela me surprend. Oubli ou décision ? Le tableau d’affectation vous concerne comme le reste du staff !</t>
  </si>
  <si>
    <t>WARN_NOPLAYER_ACA_PART0</t>
  </si>
  <si>
    <t>An academy without any players? Seriously?</t>
  </si>
  <si>
    <t>Eine Akademie ohne Spieler? Wirklich?</t>
  </si>
  <si>
    <t>¿Una escuela sin tenistas? ¿En serio?</t>
  </si>
  <si>
    <t>Un'accademia senza tennisti? Scherziamo?</t>
  </si>
  <si>
    <t>一个没有球员的学院？这能行吗？</t>
  </si>
  <si>
    <t>Академия без игроков? Серьезно?</t>
  </si>
  <si>
    <t>Uma academia sem jogadores? Sério?</t>
  </si>
  <si>
    <t>WARN_NOPLAYER_ACA_PART0_1</t>
  </si>
  <si>
    <t>Une académie sans joueur ? Sérieusement ?</t>
  </si>
  <si>
    <t>WARN_NOPLAYER_ACA_PART0_2</t>
  </si>
  <si>
    <t>Pas un seul joueur à l’académie ? Vraiment ?</t>
  </si>
  <si>
    <t>WARN_NOPLAYER_ACA_PART0_3</t>
  </si>
  <si>
    <t>L’académie sans joueurs ? C’est très inquiétant !</t>
  </si>
  <si>
    <t>WARN_NOPLAYER_ACA_PART1</t>
  </si>
  <si>
    <t>The Board is concerned that no players are currently under contract with the academy. How do you expect to win titles and sign sponsors?</t>
  </si>
  <si>
    <t>Der Vorstand ist besorgt, dass derzeit keine Spieler bei der Akademie unter Vertrag stehen. Wie sollen so Titel gewonnen und Sponsoren gewonnen werden?</t>
  </si>
  <si>
    <t>A la Junta le preocupa que la escuela no tenga actualmente ningún tenista contratado. ¿Cómo esperas ganar títulos y conseguir patrocinadores?</t>
  </si>
  <si>
    <t>Il consiglio è molto preoccupato di vedere che non abbiamo nessun giocatore sotto contratto con l'accademia. Come pensi di vincere titoli e trovare sponsor?</t>
  </si>
  <si>
    <t>董事会对目前学院没有任何签约球员感到担忧。没有球员，你要怎么赢得冠军、吸引赞助商？</t>
  </si>
  <si>
    <t>Руководство обеспокоено тем, что в настоящее время с академией не заключено ни одного контракта с игроками. Как вы собираетесь выигрывать титулы и подписывать спонсоров?</t>
  </si>
  <si>
    <t>A diretoria está preocupada que nenhum jogador esteja atualmente sob contrato com a academia. Como você espera ganhar títulos e assinar com patrocinadores?</t>
  </si>
  <si>
    <t>WARN_NOPLAYER_ACA_PART1_1</t>
  </si>
  <si>
    <t>Le CA s’inquiète de voir qu’aucun joueur n’est actuellement sous contrat avec l’académie. Comment espérez vous remporter des titres et signer des sponsors ? Vous êtes magicien ?</t>
  </si>
  <si>
    <t>WARN_NOPLAYER_ACA_PART1_2</t>
  </si>
  <si>
    <t>Le conseil d’administration est préoccupé par l’absence totale de joueurs sous contrat. Sans joueurs, comment viser des titres ou convaincre des sponsors ? Vous croyez au Père Noël peut-être ?</t>
  </si>
  <si>
    <t>WARN_NOPLAYER_ACA_PART1_3</t>
  </si>
  <si>
    <t>L’absence de joueurs sous contrat inquiète au plus haut point le CA. Sans effectif, impossible d’espérer des résultats ou des accords de sponsoring; alors réveillez-vous et recrutez ASAP !</t>
  </si>
  <si>
    <t>INFO_FINALS_RANK_SEASONSTARTS_PART0</t>
  </si>
  <si>
    <t>Playing the Finals at the end of the season</t>
  </si>
  <si>
    <t>Finals am Ende der Saison</t>
  </si>
  <si>
    <t>Jugar las finales al acabar la temporada</t>
  </si>
  <si>
    <t>Finals a fine stagione</t>
  </si>
  <si>
    <t>冲击赛季末总决赛</t>
  </si>
  <si>
    <t>Играть в Финале в конце сезона</t>
  </si>
  <si>
    <t>Jogar as Finais no final da temporada</t>
  </si>
  <si>
    <t>INFO_FINALS_RANK_SEASONSTARTS_PART0_1</t>
  </si>
  <si>
    <t>Jouer les Finals en fin de saison</t>
  </si>
  <si>
    <t>INFO_FINALS_RANK_SEASONSTARTS_PART0_2</t>
  </si>
  <si>
    <t>Disputer les Finals en fin de saison</t>
  </si>
  <si>
    <t>INFO_FINALS_RANK_SEASONSTARTS_PART0_3</t>
  </si>
  <si>
    <t>Se qualifier pour les Finals en fin de saison</t>
  </si>
  <si>
    <t>INFO_FINALS_RANK_SEASONSTARTS_PART1</t>
  </si>
  <si>
    <t>I know that the end of the season is still far away, but when I see my ranking at the Race, it makes me want to go to the Finals...
I know I can count on you to help me do my best, coach!</t>
  </si>
  <si>
    <t>Je sais qu’on est encore loin de la fin de saison, mais quand je vois mon classement à la Race, ça me donne des envies par rapport aux Finals…
Je sais que je peux compter sur vous pour donner le meilleur de moi-même coach !</t>
  </si>
  <si>
    <t>Ich weiß, dass die Saison noch lang ist, aber wenn ich aktuell auf meine Platzierung in der Rangliste sehe, möchte ich es unbedingt zu den Finals schaffen ...
Ich weiß, dass ich mich darauf verlassen kann, dass Sie mir helfen, mein Bestes zu geben, Coach!</t>
  </si>
  <si>
    <t>Sé que aún queda lejos el final de la temporada, pero cuando veo mi clasificación Race, me dan ganas de ir a las finales...
Entrenador, ¡sé que puedo contar contigo para ayudarme a dar lo mejor de mí!</t>
  </si>
  <si>
    <t>So che ancora manca alla fine della stagione, ma quando vedo la classifica Race, mi fa venire voglia di arrivare ai Finals…
So che posso contare su di te per poter dare il meglio, coach!</t>
  </si>
  <si>
    <t>我知道赛季结束还早，但看到自己在年度积分榜上的排名，我真的很想打进总决赛……
 我知道只有您可以帮我了，教练！</t>
  </si>
  <si>
    <t>Я знаю, что конец сезона еще далеко, но когда я вижу свой рейтинг в "Гонке", мне хочется попасть в Финал...
 Я знаю, что могу рассчитывать на вас, чтобы помочь мне добиться наилучших результатов, тренер!</t>
  </si>
  <si>
    <t>Sei que o final da temporada ainda está longe, mas quando vejo meu ranking na Corrida, me dá vontade de ir para as Finais...
 Sei que posso contar com você para me ajudar a dar o meu melhor, técnico!</t>
  </si>
  <si>
    <t>WARN_INFRAS_LOWLVL_PART0</t>
  </si>
  <si>
    <t>Our infrastructure is not up to par</t>
  </si>
  <si>
    <t>Nos infrastructures ne sont pas au niveau</t>
  </si>
  <si>
    <t>Unsere Infrastruktur ist nicht auf dem neuesten Stand</t>
  </si>
  <si>
    <t>Nuestras infraestructuras no están a la altura</t>
  </si>
  <si>
    <t>Le nostre infrastrutture non sono all'altezza</t>
  </si>
  <si>
    <t>我们的基础设施不达标</t>
  </si>
  <si>
    <t>Наша инфраструктура не на должном уровне</t>
  </si>
  <si>
    <t>Nossa infraestrutura não está à altura</t>
  </si>
  <si>
    <t>WARN_INFRAS_LOWLVL_PART1</t>
  </si>
  <si>
    <t>The investments you are making to improve some of our facilities seem low, even very low.
We'll let you fix that. The reputation of the academy and our ability to attract new talent is at stake!</t>
  </si>
  <si>
    <t>Les investissements que vous consacrez à l’amélioration dans certaines de nos infrastructures nous paraissent faibles, voir très faibles
Nous vous laissons ajuster ça, il en va de la réputation de l’académie et de notre capacité à attirer de nouveaux talents !</t>
  </si>
  <si>
    <t>Die Investitionen, die Sie tätigen, um unsere Einrichtungen zu verbessern, erscheinen gering, sogar sehr gering.
Es liegt an Ihnen, das zu ändern. Der Ruf der Akademie und unsere Fähigkeit, neue Talente zu gewinnen, steht auf dem Spiel!</t>
  </si>
  <si>
    <t>Las inversiones que estás realizando para mejorar algunas de nuestras instalaciones parecen escasas, incluso muy escasas.
Dejamos en tus manos que lo soluciones. ¡La reputación de la escuela y nuestra capacidad para atraer nuevos talentos están en juego!</t>
  </si>
  <si>
    <t>Gli investimenti alle migliorie di alcune infrastrutture ci sembrano scarsi, anzi sono decisamente scarsi.
Sta a te sistemare la situazione, ma sappi che è in gioco la reputazione dell'accademia e la capacità di attirare nuovi talenti!</t>
  </si>
  <si>
    <t>您目前在学院基础设施上的投资显得有点少，甚至非常少。
 我们希望您能尽快改进。这关系到学院的声誉和我们吸引新人才的能力！</t>
  </si>
  <si>
    <t>Инвестиции, которые вы вкладываете в улучшение некоторых наших объектов, кажутся низкими, даже очень низкими.
 Мы оставляем это на ваше усмотрение. На кону репутация академии и наша способность привлекать новые таланты!</t>
  </si>
  <si>
    <t>Os investimentos que você está fazendo para melhorar algumas de nossas instalações parecem baixos, até muito baixos.
 Vamos deixar você consertar isso. A reputação da academia e nossa capacidade de atrair novos talentos estão em jogo!</t>
  </si>
  <si>
    <t>HZD_PLAYER_CARCRASH_PART0</t>
  </si>
  <si>
    <t>Car accident with {[VAR_TM_FULLNAME]}</t>
  </si>
  <si>
    <t>Accident de voiture de {[VAR_TM_FULLNAME]}</t>
  </si>
  <si>
    <t>Autounfall von {[VAR_TM_FULLNAME]}</t>
  </si>
  <si>
    <t>Accidente de {[VAR_TM_FULLNAME]}</t>
  </si>
  <si>
    <t>Incidente stradale di {[VAR_TM_FULLNAME]}</t>
  </si>
  <si>
    <t>{[VAR_TM_FULLNAME]}遭遇车祸</t>
  </si>
  <si>
    <t>Автомобильная авария с {[VAR_TM_FULLNAME]}</t>
  </si>
  <si>
    <t>Acidente de carro com {[VAR_TM_FULLNAME]}</t>
  </si>
  <si>
    <t>HZD_PLAYER_CARCRASH_PART1</t>
  </si>
  <si>
    <t>I'm sorry to be the bearer of bad news, but the family of &lt;underline&gt;&lt;bold&gt;&lt;hyperlink=player&gt;{[VAR_TM_FIRSTNAME]}&lt;/hyperlink&gt;&lt;/underline&gt;&lt;/bold&gt; has informed us that he/she was in a car accident last night.
He/she isn't hurt, but is in a state of shock and is very tired.
That shouldn't change the schedule, but pay close attention to their physical and mental state.</t>
  </si>
  <si>
    <t>Navré(e) d’apporter une si mauvaise nouvelle, les proches de &lt;underline&gt;&lt;bold&gt;&lt;hyperlink=player&gt;{[VAR_TM_FIRSTNAME]}&lt;/hyperlink&gt;&lt;/underline&gt;&lt;/bold&gt; nous ont informé qu’il/elle a eu un accident de voiture la nuit dernière.
Il/elle n’est pas blessée, mais semble très choqué(e) et fatigué(e).
Cela ne devrait pas changer le planning prévu, mais soyez attentif a son état physique et mental.</t>
  </si>
  <si>
    <t>Ich überbringe nur ungerne schlechte Nachrichten, aber die Familie von &lt;underline&gt;&lt;bold&gt;&lt;hyperlink=player&gt;{[VAR_TM_FIRSTNAME]}&lt;/hyperlink&gt;&lt;/underline&gt;&lt;/bold&gt; hat uns mitgeteilt, dass er/sie letzte Nacht einen Autounfall hatte.
Er/Sie ist nicht verletzt, steht aber unter Schock und ist sehr erschöpft.
Das sollte den Zeitplan nicht ändern, aber achten Sie genau auf seinen/ihren körperlichen und geistigen Zustand.</t>
  </si>
  <si>
    <t>Lamento darte una mala noticia, pero la familia de &lt;underline&gt;&lt;bold&gt;&lt;hyperlink=player&gt;{[VAR_TM_FIRSTNAME]}&lt;/hyperlink&gt;&lt;/underline&gt;&lt;/bold&gt; nos ha informado de que anoche tuvo un accidente de coche.
No ha sido grave, pero está en shock y no ha pegado ojo.
No debería afectar a su calendario, pero presta mucha atención a su estado físico y mental.</t>
  </si>
  <si>
    <t>Mi dispiace darti questa brutta notizia, i parenti di &lt;underline&gt;&lt;bold&gt;&lt;hyperlink=player&gt;{[VAR_TM_FIRSTNAME]}&lt;/hyperlink&gt;&lt;/underline&gt;&lt;/bold&gt; mi hanno informato che ieri sera ha avuto un incidente in macchina.
Per fortuna non ha riportato ferite, ma è sotto shock e molto provato/a.
Questo non cambia il programma previsto, ma fai attenzione al suo stato fisico e mentale.</t>
  </si>
  <si>
    <t>很遗憾告诉您，&lt;underline&gt;&lt;bold&gt;&lt;hyperlink=player&gt;{[VAR_TM_FIRSTNAME]}&lt;/hyperlink&gt;&lt;/underline&gt;&lt;/bold&gt;的家人通知我们，他/她昨晚出了车祸。
 虽然没有受伤，但受到了惊吓，现在非常疲惫。
 不能为此影响训练计划，但请密切关注他/她的身心状态。</t>
  </si>
  <si>
    <t>Мне жаль сообщать плохие новости, но семья &lt;underline&gt;&lt;bold&gt;&lt;hyperlink=player&gt;{[VAR_TM_FIRSTNAME]}&lt;/hyperlink&gt;&lt;/underline&gt;&lt;/bold&gt; сообщила нам, что он/она попал(а) в автомобильную аварию прошлой ночью.
 Он/она не пострадал(а), но находится в шоковом состоянии и очень устал(а).
 Это не должно изменить расписание, но уделяйте пристальное внимание его/ее физическому и психическому состоянию.</t>
  </si>
  <si>
    <t>Sinto muito por ser o portador de más notícias, mas a família de &lt;underline&gt;&lt;bold&gt;&lt;hyperlink=player&gt;{[VAR_TM_FIRSTNAME]}&lt;/hyperlink&gt;&lt;/underline&gt;&lt;/bold&gt; nos informou que ele/ela sofreu um acidente de carro na noite passada.
 Ele/ela não se machucou, mas está em estado de choque e muito cansado(a).
 Isso não deve mudar a programação, mas preste muita atenção ao estado físico e mental dele/dela.</t>
  </si>
  <si>
    <t>WARN_SURFACEMASTERY_PART0</t>
  </si>
  <si>
    <t>I'm worried about the tournaments on {[VAR_SURFACE]}</t>
  </si>
  <si>
    <t>Je suis inquiet pour les tournois sur {[VAR_SURFACE]}</t>
  </si>
  <si>
    <t>Ich mache mir Sorgen um die Turniere auf {[VAR_SURFACE]}</t>
  </si>
  <si>
    <t>Me preocupan los torneos de {[VAR_SURFACE]}</t>
  </si>
  <si>
    <t>Il torneo su {[VAR_SURFACE]} mi preoccupa</t>
  </si>
  <si>
    <t>我有些担心{[VAR_SURFACE]}场地的赛事</t>
  </si>
  <si>
    <t>Я беспокоюсь о турнирах на {[VAR_SURFACE]}</t>
  </si>
  <si>
    <t>Estou preocupado com os torneios em {[VAR_SURFACE]}</t>
  </si>
  <si>
    <t>WARN_SURFACEMASTERY_PART1</t>
  </si>
  <si>
    <t>I have the impression that we are not working enough on {[VAR_SURFACE]} at the moment, although the tournament season on this surface is approaching.
I'm counting on you to fix that. Thanks.</t>
  </si>
  <si>
    <t>Ich habe den Eindruck, dass wir im Moment nicht genug für Spiele auf {[VAR_SURFACE]} trainieren, obwohl die Turniersaison auf diesem Untergrund naht.
Ich zähle darauf, dass Sie das ändern. Vielen Dank.</t>
  </si>
  <si>
    <t>Tengo la impresión de que en este momento no estamos trabajando lo suficiente en {[VAR_SURFACE]}, aunque se acerca la temporada de torneos en esta superficie.
Cuento contigo para solucionarlo. Gracias.</t>
  </si>
  <si>
    <t>Ritengo che al momento non stiamo lavorando a sufficienza su {[VAR_SURFACE]}, visto che si stanno avvicinando i tornei su questa superficie.
Conto su di te per correggere il tiro, grazie.</t>
  </si>
  <si>
    <t>我觉得我们最近在{[VAR_SURFACE]}场地上的训练不够充分，而该类型的赛季就要到了。
 希望您能尽快调整，谢谢。</t>
  </si>
  <si>
    <t>У меня сложилось впечатление, что мы недостаточно работаем над {[VAR_SURFACE]} в данный момент, хотя сезон турниров на этом покрытии приближается.
 Я рассчитываю на вас, чтобы исправить это. Спасибо.</t>
  </si>
  <si>
    <t>Tenho a impressão de que não estamos trabalhando o suficiente em {[VAR_SURFACE]} no momento, embora a temporada de torneios nesta superfície esteja se aproximando.
 Conto com você para consertar isso. Obrigado.</t>
  </si>
  <si>
    <t>WARN_SURFACEMASTERY_PART1_1</t>
  </si>
  <si>
    <t>J’ai le sentiment qu’on ne travaille pas assez sur {[VAR_SURFACE]} en ce moment, alors que la période des tournois sur cette surface approche.
Je compte sur vous pour rectifier le tir, merci.</t>
  </si>
  <si>
    <t>WARN_SURFACEMASTERY_PART1_2</t>
  </si>
  <si>
    <t>Nous manquons de travail sur {[VAR_SURFACE]} alors que la période de tournois est proche. Merci d’y remédier rapidement.</t>
  </si>
  <si>
    <t>WARN_SURFACEMASTERY_PART1_3</t>
  </si>
  <si>
    <t>Je trouve que {[VAR_SURFACE]} est un peu délaissée ces derniers temps, alors que les tournois sur cette surface approchent. Merci d’ajuster la préparation.</t>
  </si>
  <si>
    <t>WARN_SURFACEMASTERY_PART1_4</t>
  </si>
  <si>
    <t>Je remarque que {[VAR_SURFACE]} n’est pas assez travaillée alors que les tournois arrivent. Merci d’ajuster ma préparation.</t>
  </si>
  <si>
    <t>WARN_SURFACEMASTERY_PART1_5</t>
  </si>
  <si>
    <t>Le travail sur {[VAR_SURFACE]} me semble insuffisant ces derniers temps. Avec les tournois à venir, merci de remettre cette surface au centre de la préparation.</t>
  </si>
  <si>
    <t>HZD_PLAYER_SICK_PART0</t>
  </si>
  <si>
    <t>I'm not feeling very well this morning</t>
  </si>
  <si>
    <t>Mir geht es heute Morgen nicht so gut</t>
  </si>
  <si>
    <t>No me siento muy bien esta mañana</t>
  </si>
  <si>
    <t>Stamattina non mi sento bene</t>
  </si>
  <si>
    <t>我今天早上感觉不太舒服</t>
  </si>
  <si>
    <t>Я сегодня утром не очень хорошо себя чувствую</t>
  </si>
  <si>
    <t>Não me sinto muito bem esta manhã</t>
  </si>
  <si>
    <t>HZD_PLAYER_SICK_PART0_1</t>
  </si>
  <si>
    <t>Je ne me sens pas très bien ce matin</t>
  </si>
  <si>
    <t>HZD_PLAYER_SICK_PART0_2</t>
  </si>
  <si>
    <t>Pas au top ce matin…</t>
  </si>
  <si>
    <t>HZD_PLAYER_SICK_PART0_3</t>
  </si>
  <si>
    <t>Je ne suis pas en grande forme aujourd’hui.</t>
  </si>
  <si>
    <t>HZD_PLAYER_SICK_PART1</t>
  </si>
  <si>
    <t>I've been feeling off since last night and didn’t sleep well.
I think it will pass quickly but I wanted to let you know.
What do you think I should do for today?</t>
  </si>
  <si>
    <t>Ich fühle mich seit letzter Nacht schlecht und habe nicht gut geschlafen.
Ich schätze, dass es mir schnell wieder besser gehen wird, wollte Ihnen aber trotzdem Bescheid sagen.
Sollten wir für heute irgendwas ändern?</t>
  </si>
  <si>
    <t>Llevo desde anoche sintiéndome mal y no he dormido bien.
Creo que se me pasará enseguida, pero quería avisarte.
¿Qué crees que debería hacer hoy?</t>
  </si>
  <si>
    <t>Mi sento poco bene da ieri sera e non ho dormito per niente.
Passerà presto ma mi sembrava giusto metterti al corrente.
Cosa pensi debba fare oggi?</t>
  </si>
  <si>
    <t>从昨晚开始就有点不舒服，睡得也不好。
 我想问题不大，但还是想提前告知您。
 您觉得我今天该怎么安排？</t>
  </si>
  <si>
    <t>Я плохо себя чувствую с прошлой ночи и плохо спал(а).
 Думаю, это скоро пройдет, но я хотел(а) сообщить вам.
 Что, по вашему мнению, мне следует делать сегодня?</t>
  </si>
  <si>
    <t>Não me sinto bem desde ontem à noite e não dormi bem.
 Acho que vai passar rápido, mas queria te avisar.
 O que você acha que devo fazer hoje?</t>
  </si>
  <si>
    <t>HZD_PLAYER_SICK_PART1_1</t>
  </si>
  <si>
    <t>Je me sens dérangé(e) depuis hier soir et je n’ai pas bien dormi.
Je pense que ça va vite passer mais je voulais vous mettre au courant.
Vous pensez que je devrais faire quoi pour aujourd’hui ?</t>
  </si>
  <si>
    <t>HZD_PLAYER_SICK_PART1_2</t>
  </si>
  <si>
    <t>Depuis hier soir je ne suis pas très bien et ma nuit a été mauvaise. Ça devrait vite passer, mais je préférais vous en informer. Que devrais-je faire aujourd’hui ?</t>
  </si>
  <si>
    <t>HZD_PLAYER_SICK_PART1_3</t>
  </si>
  <si>
    <t>Je suis un peu patraque depuis hier soir et j’ai passé une mauvaise nuit. Rien de grave je pense, mais je préfère vous le signaler. Que me suggérez-vous pour aujourd’hui ?</t>
  </si>
  <si>
    <t>HZD_PLAYER_SICK_BTN1</t>
  </si>
  <si>
    <t>Let's not change anything</t>
  </si>
  <si>
    <t>Nichts ändern</t>
  </si>
  <si>
    <t>No cambiemos nada</t>
  </si>
  <si>
    <t>Non cambiamo niente</t>
  </si>
  <si>
    <t>不做调整</t>
  </si>
  <si>
    <t>Не будем ничего менять</t>
  </si>
  <si>
    <t>Não vamos mudar nada</t>
  </si>
  <si>
    <t>HZD_PLAYER_SICK_BTN1_1</t>
  </si>
  <si>
    <t>On ne change rien</t>
  </si>
  <si>
    <t>HZD_PLAYER_SICK_BTN1_2</t>
  </si>
  <si>
    <t>Pas de changement</t>
  </si>
  <si>
    <t>HZD_PLAYER_SICK_BTN1_3</t>
  </si>
  <si>
    <t>On maintient le programme</t>
  </si>
  <si>
    <t>HZD_PLAYER_SICK_BTN2</t>
  </si>
  <si>
    <t>Come a little later</t>
  </si>
  <si>
    <t>Komm etwas später</t>
  </si>
  <si>
    <t>Ven un poco más tarde</t>
  </si>
  <si>
    <t>Vieni un po' più tardi</t>
  </si>
  <si>
    <t>晚点再来训练</t>
  </si>
  <si>
    <t>Приду немного позже</t>
  </si>
  <si>
    <t>Venha um pouco mais tarde</t>
  </si>
  <si>
    <t>HZD_PLAYER_SICK_BTN2_1</t>
  </si>
  <si>
    <t>Viens un peu plus tard</t>
  </si>
  <si>
    <t>HZD_PLAYER_SICK_BTN2_2</t>
  </si>
  <si>
    <t>Rejoins-nous quand ça ira</t>
  </si>
  <si>
    <t>HZD_PLAYER_SICK_BTN2_3</t>
  </si>
  <si>
    <t>Tu peux venir un peu plus tard</t>
  </si>
  <si>
    <t>HZD_PLAYER_SICK2_PART0</t>
  </si>
  <si>
    <t>Re: {[LD_INBOX/HZD_PLAYER_SICK_PART0]}</t>
  </si>
  <si>
    <t>R: {[LD_INBOX/HZD_PLAYER_SICK_PART0]}</t>
  </si>
  <si>
    <t>回复：{[LD_INBOX/HZD_PLAYER_SICK_PART0]}</t>
  </si>
  <si>
    <t>HZD_PLAYER_SICK2_PART1</t>
  </si>
  <si>
    <t>Thanks, coach. I'll be there in a but. I'm already feeling a little better.</t>
  </si>
  <si>
    <t>Merci coach, j’arrive dans pas trop longtemps, je me sens déjà un peu mieux.</t>
  </si>
  <si>
    <t>Danke, Coach. Ich werde bald da sein. Mir geht es schon etwas besser.</t>
  </si>
  <si>
    <t>Gracias, entrenador. Estaré allí enseguida. Ya me siento un poco mejor.</t>
  </si>
  <si>
    <t>Grazie coach, arrivo tra poco, mi sento già un po' meglio.</t>
  </si>
  <si>
    <t>谢谢您，教练。我稍后就到。我已经感觉好一点了。</t>
  </si>
  <si>
    <t>Спасибо, тренер. Я буду через некоторое время. Я уже чувствую себя немного лучше.</t>
  </si>
  <si>
    <t>Obrigado, técnico. Chego em um instante. Já me sinto um pouco melhor.</t>
  </si>
  <si>
    <t>HZD_PLAYER_SICK3_PART0</t>
  </si>
  <si>
    <t>HZD_PLAYER_SICK3_PART1</t>
  </si>
  <si>
    <t>You were right, it was all in my head.
 I must have been too stressed out, but you perked me up!</t>
  </si>
  <si>
    <t>Vous aviez raison, c’était dans ma tête.
Je devais être trop stressé(e), mais vous m’avez reboosté(e) !</t>
  </si>
  <si>
    <t>Sie hatten recht, es war alles nur in meinem Kopf.
Ich war wohl zu gestresst, aber Sie haben mir geholfen, den Kopf wieder frei zu bekommen!</t>
  </si>
  <si>
    <t>Tenías razón, todo estaba en mi cabeza.
Debo de haber pasado demasiado estrés, ¡pero me has animado!</t>
  </si>
  <si>
    <t>Avevi ragione, era solo una cosa mentale.
 Ero veramente sotto stress, ma il tuo consiglio mi ha fatto rinascere!</t>
  </si>
  <si>
    <t>您说得对，都是我想多了。
 我肯定是压力太大了，但您让我振作起来了！</t>
  </si>
  <si>
    <t>Вы были правы, это все было у меня в голове.
  Должно быть, я был(а) слишком напряжен(а), но вы меня взбодрили!</t>
  </si>
  <si>
    <t>Você estava certo, estava tudo na minha cabeça.
 Devo ter ficado muito estressado(a), mas você me animou!</t>
  </si>
  <si>
    <t>HZD_PLAYER_MOTHER_BIRTHDAY_PART0</t>
  </si>
  <si>
    <t>I need a favor</t>
  </si>
  <si>
    <t>Ich möchte Sie um einen Gefallen bitten</t>
  </si>
  <si>
    <t>Necesito un favor</t>
  </si>
  <si>
    <t>Un favore da chiedere</t>
  </si>
  <si>
    <t>我想拜托您一件事</t>
  </si>
  <si>
    <t>Мне нужна услуга</t>
  </si>
  <si>
    <t>Preciso de um favor</t>
  </si>
  <si>
    <t>HZD_PLAYER_MOTHER_BIRTHDAY_PART0_1</t>
  </si>
  <si>
    <t>Une faveur à vous demander</t>
  </si>
  <si>
    <t>HZD_PLAYER_MOTHER_BIRTHDAY_PART0_2</t>
  </si>
  <si>
    <t>Une requête particulière</t>
  </si>
  <si>
    <t>HZD_PLAYER_MOTHER_BIRTHDAY_PART0_3</t>
  </si>
  <si>
    <t>Une petite faveur, si possible</t>
  </si>
  <si>
    <t>HZD_PLAYER_MOTHER_BIRTHDAY_PART1</t>
  </si>
  <si>
    <t>I'd like to celebrate my mom's 60th birthday right. I know the season is just starting and I need to be focused on our goals. But this kind of thing only happens once in a lifetime.</t>
  </si>
  <si>
    <t>Ich würde gerne den 60. Geburtstag meiner Mutter richtig feiern. Ich weiß, dass die Saison gerade erst beginnt und ich mich auf unsere Ziele konzentrieren muss. Aber so etwas passiert nur einmal im Leben.</t>
  </si>
  <si>
    <t>Me gustaría celebrar el 60.º cumpleaños de mi madre como Dios manda. Sé que la temporada acaba de empezar y he de concentrarme en nuestros objetivos, pero este tipo de cosas solo suceden una vez en la vida.</t>
  </si>
  <si>
    <t>Vorrei festeggiare i sessant'anni di mia madre. So che la stagione è appena iniziata e che devo concentrarmi sui nostri obiettivi. Ma queste occasioni capitano una volta sola nella vita.</t>
  </si>
  <si>
    <t>我想好好庆祝妈妈的 60 岁生日。我知道赛季才刚开始，正是需要集中精力的时候，但这样的日子一辈子只有一次。</t>
  </si>
  <si>
    <t>Я хочу достойно отпраздновать 60-летие моей мамы. Я знаю, что сезон только начинается, и мне нужно сосредоточиться на наших целях. Но такое случается раз в жизни.</t>
  </si>
  <si>
    <t>Gostaria de celebrar o 60º aniversário da minha mãe da melhor forma. Sei que a temporada está apenas começando e que preciso estar focado nos nossos objetivos. Mas algo assim só acontece uma vez na vida.</t>
  </si>
  <si>
    <t>HZD_PLAYER_MOTHER_BIRTHDAY_PART1_1</t>
  </si>
  <si>
    <t>J’aimerais fêter comme il se doit les 60 ans de ma mère. Je sais que la saison débute tout juste et que je dois être concentré sur nos objectifs. Mais ce genre d’événement n’arrive qu’une fois.</t>
  </si>
  <si>
    <t>HZD_PLAYER_MOTHER_BIRTHDAY_PART1_2</t>
  </si>
  <si>
    <t>Mon père fête ses 70 ans et j’aimerais vraiment être présent(e) pour marquer le coup. Je sais que la saison démarre, mais c’est une occasion qui ne se reproduira pas.</t>
  </si>
  <si>
    <t>HZD_PLAYER_MOTHER_BIRTHDAY_PART1_3</t>
  </si>
  <si>
    <t>Je voudrais célébrer les 40 ans de ma soeur. Je sais que le timing est délicat avec le début de saison, mais c’est un événement très important</t>
  </si>
  <si>
    <t>HZD_PLAYER_MOTHER_BIRTHDAY2_PART0</t>
  </si>
  <si>
    <t>Re: {[LD_INBOX/HZD_PLAYER_MOTHER_BIRTHDAY_PART0]}</t>
  </si>
  <si>
    <t>R: {[LD_INBOX/HZD_PLAYER_MOTHER_BIRTHDAY_PART0]}</t>
  </si>
  <si>
    <t>回复：{[LD_INBOX/HZD_PLAYER_MOTHER_BIRTHDAY_PART0]}</t>
  </si>
  <si>
    <t>HZD_PLAYER_MOTHER_BIRTHDAY2_PART1</t>
  </si>
  <si>
    <t>I don't understand your decision. I think I need morale support right now and this was the perfect opportunity. I'll do without it.</t>
  </si>
  <si>
    <t>Je ne comprends pas votre décision. Je pense avoir besoin de soutient moral en ce moment, c’était l’occasion parfaite. Je ferai sans.</t>
  </si>
  <si>
    <t>Ich verstehe Ihre Entscheidung nicht. Ich glaube, ich brauche jetzt moralische Unterstützung. Das wäre die perfekte Gelegenheit dazu gewesen. Aber auch ohne Ihre Zustimmung werde ich den Geburtstag ordentlich feiern.</t>
  </si>
  <si>
    <t>No entiendo tu decisión. Necesitaba apoyo moral en este momento, que era el perfecto. Lo haré sin tu ayuda.</t>
  </si>
  <si>
    <t>Non capisco proprio questa decisione. Penso di aver bisogno di un sostegno morale in questo momento e questa sarebbe stata l'occasione perfetta. Ne farò a meno.</t>
  </si>
  <si>
    <t>我不太理解您的决定。我认为我现在需要精神上的支持，但看来只能自己撑过去了。</t>
  </si>
  <si>
    <t>Я не понимаю твоего решения. Мне сейчас нужна моральная поддержка, и это была идеальная возможность. Я обойдусь без нее.</t>
  </si>
  <si>
    <t>Não entendo a sua decisão. Acho que preciso de apoio moral agora e esta era a oportunidade perfeita. Vou me virar sem isso.</t>
  </si>
  <si>
    <t>HZD_PLAYER_MOTHER_BIRTHDAY3_PART0</t>
  </si>
  <si>
    <t>HZD_PLAYER_MOTHER_BIRTHDAY3_PART1</t>
  </si>
  <si>
    <t>I knew I could count on your kindness. I was also in a funk, so that makes me feel better.</t>
  </si>
  <si>
    <t>Je savais que je pouvez compter sur votre générosité. De plus j’avais le moral dans les chaussettes, ça me fait du bien.</t>
  </si>
  <si>
    <t>Ich wusste, dass ich mich auf Ihre Freundlichkeit verlassen kann. Ich war auch etwas nervös und gestresst, aber jetzt fühle ich mich diekt besser.</t>
  </si>
  <si>
    <t>Sabía que podía contar con tu amabilidad. También estaba un poco depre y esto me hace sentir mejor.</t>
  </si>
  <si>
    <t>Sapevo che potevo contare sulla tua generosità. E poi avevo il morale sotto i piedi, questo mi farà sentire meglio.</t>
  </si>
  <si>
    <t>我就知道您会理解！其实我最近情绪低落，这件事对我真的很重要，谢谢您。</t>
  </si>
  <si>
    <t>Я знал, что могу рассчитывать на твою доброту. Я тоже был не в духе, так что мне стало легче.</t>
  </si>
  <si>
    <t>Eu sabia que podia contar com a sua gentileza. Eu também estava meio pra baixo, então isso me faz sentir melhor.</t>
  </si>
  <si>
    <t>HZD_PLAYER_MAN_NEW_GF_PART0</t>
  </si>
  <si>
    <t>My personal situation is changing</t>
  </si>
  <si>
    <t>Meine persönliche Situation ändert sich</t>
  </si>
  <si>
    <t>Mi situación personal está cambiando</t>
  </si>
  <si>
    <t>La mia situazione personale sta cambiando</t>
  </si>
  <si>
    <t>我的个人状况发生了变化</t>
  </si>
  <si>
    <t>Моя личная жизнь меняется</t>
  </si>
  <si>
    <t>Minha situação pessoal está mudando</t>
  </si>
  <si>
    <t>HZD_PLAYER_MAN_NEW_GF_PART0_1</t>
  </si>
  <si>
    <t>Ma situation personnelle évolue</t>
  </si>
  <si>
    <t>HZD_PLAYER_MAN_NEW_GF_PART0_2</t>
  </si>
  <si>
    <t>Une bonne nouvelle dans ma vie privée</t>
  </si>
  <si>
    <t>HZD_PLAYER_MAN_NEW_GF_PART0_3</t>
  </si>
  <si>
    <t>Sur le plan personnel, il y a du nouveau</t>
  </si>
  <si>
    <t>HZD_PLAYER_MAN_NEW_GF_PART1</t>
  </si>
  <si>
    <t>I just wanted to let you know that I recently got a new girlfriend.</t>
  </si>
  <si>
    <t>Ich wollte Ihnen nur mitteilen, dass ich seit kurzer Zeit eine neue Freundin habe.</t>
  </si>
  <si>
    <t>Solo quería contarte que hace poco que tengo novia.</t>
  </si>
  <si>
    <t>Volevo farti sapere che da un po' di tempo mi vedo con una ragazza.</t>
  </si>
  <si>
    <t>我最近交了一个女朋友。</t>
  </si>
  <si>
    <t>Я просто хотел сообщить тебе, что у меня недавно появилась новая девушка.</t>
  </si>
  <si>
    <t>Só queria te avisar que arrumei uma nova namorada recentemente.</t>
  </si>
  <si>
    <t>HZD_PLAYER_MAN_NEW_GF_PART1_1</t>
  </si>
  <si>
    <t xml:space="preserve">Je voulais juste vous informer que j’ai une nouvelle petite amie depuis peu. </t>
  </si>
  <si>
    <t>HZD_PLAYER_MAN_NEW_GF_PART1_2</t>
  </si>
  <si>
    <t>Ma vie sentimentale s’éclaircit : une nouvelle relation, un nouvel élan.</t>
  </si>
  <si>
    <t>HZD_PLAYER_MAN_NEW_GF_PART1_3</t>
  </si>
  <si>
    <t xml:space="preserve">Je voulais juste vous dire que j’ai retrouvé quelqu’un. </t>
  </si>
  <si>
    <t>HZD_PLAYER_MAN_NEW_GF_PART2</t>
  </si>
  <si>
    <t>This has really got me jazzed on all levels, even on the court. I'll prove it to you!</t>
  </si>
  <si>
    <t>Das motiviert mich total, auch auf dem Tennisplatz. Ich werde es Ihnen beweisen!</t>
  </si>
  <si>
    <t>Esto me ha puesto las pilas a todos los niveles: hasta en el campo. ¡Voy a demostrártelo!</t>
  </si>
  <si>
    <t>Mi sta dando tanta carica a tutti i livelli, anche in campo e te lo dimostrerò!</t>
  </si>
  <si>
    <t>这让我整个人都振奋了起来，在球场上的表现也更有激情了！我会让您看到成果的！</t>
  </si>
  <si>
    <t>Это меня воодушевило на всех уровнях, даже на корте. Я тебе это докажу!</t>
  </si>
  <si>
    <t>Isso me deixou animado em todos os níveis, até mesmo na quadra. Vou provar isso para você!</t>
  </si>
  <si>
    <t>HZD_PLAYER_MAN_NEW_GF_PART2_1</t>
  </si>
  <si>
    <t>Cela me reboost à tous les niveaux, y compris sur le terrain, je vous le prouverai !</t>
  </si>
  <si>
    <t>HZD_PLAYER_MAN_NEW_GF_PART2_2</t>
  </si>
  <si>
    <t>Ça m’aide énormément, même dans mon jeu !</t>
  </si>
  <si>
    <t>HZD_PLAYER_MAN_NEW_GF_PART2_3</t>
  </si>
  <si>
    <t>Vous verrez vite l’impact positif sur mes performances !</t>
  </si>
  <si>
    <t>HZD_PLAYER_WOMAN_NEW_BF_PART0</t>
  </si>
  <si>
    <t>{[LD_INBOX/HZD_PLAYER_MAN_NEW_GF_PART0]}</t>
  </si>
  <si>
    <t>HZD_PLAYER_WOMAN_NEW_BF_PART1</t>
  </si>
  <si>
    <t>I just wanted to let you know that I recently got a new boyfriend.</t>
  </si>
  <si>
    <t>Ich wollte Ihnen nur mitteilen, dass ich seit kurzer Zeit einen neuen Freund habe.</t>
  </si>
  <si>
    <t>Solo quería contarte que hace poco que tengo novio.</t>
  </si>
  <si>
    <t>Volevo farti sapere che da un po' di tempo mi vedo con un ragazzo.</t>
  </si>
  <si>
    <t>我想告诉您，我最近交了一个男朋友。</t>
  </si>
  <si>
    <t>Я просто хотела сообщить тебе, что у меня недавно появился новый парень.</t>
  </si>
  <si>
    <t>Só queria te avisar que arrumei um novo namorado recentemente.</t>
  </si>
  <si>
    <t>HZD_PLAYER_WOMAN_NEW_BF_PART1_1</t>
  </si>
  <si>
    <t xml:space="preserve">Je voulais juste vous informer que j’ai un nouveau petit ami depuis peu. </t>
  </si>
  <si>
    <t>HZD_PLAYER_WOMAN_NEW_BF_PART1_2</t>
  </si>
  <si>
    <t>Sur le plan personnel, les choses vont mieux : je suis en couple depuis peu.</t>
  </si>
  <si>
    <t>HZD_PLAYER_WOMAN_NEW_BF_PART1_3</t>
  </si>
  <si>
    <t>Un petit message pour vous dire que ma vie sentimentale s’éclaircit :)</t>
  </si>
  <si>
    <t>HZD_PLAYER_WOMAN_NEW_BF_PART2</t>
  </si>
  <si>
    <t>{[LD_INBOX/HZD_PLAYER_MAN_NEW_GF_PART2]}</t>
  </si>
  <si>
    <t>HZD_PLAYER_MARRY_PART0</t>
  </si>
  <si>
    <t>Coach, I'm getting married!</t>
  </si>
  <si>
    <t>Coach, ich werde heiraten!</t>
  </si>
  <si>
    <t>¡Entrenador, me caso!</t>
  </si>
  <si>
    <t>Coach, mi sto per sposare!</t>
  </si>
  <si>
    <t>教练，我要结婚了！</t>
  </si>
  <si>
    <t>Тренер, я женюсь!</t>
  </si>
  <si>
    <t>Técnico, vou me casar!</t>
  </si>
  <si>
    <t>HZD_PLAYER_MARRY_PART0_1</t>
  </si>
  <si>
    <t>Coach, je vais me marier !</t>
  </si>
  <si>
    <t>HZD_PLAYER_MARRY_PART0_2</t>
  </si>
  <si>
    <t>Grande nouvelle : je me marie !</t>
  </si>
  <si>
    <t>HZD_PLAYER_MARRY_PART0_3</t>
  </si>
  <si>
    <t>Une annonce importante : mon mariage</t>
  </si>
  <si>
    <t>HZD_PLAYER_MARRY_PART1</t>
  </si>
  <si>
    <t>I wanted you to be one of the first to know: I'm getting married in a few months!
Don't worry about my performance. I'll stay focused on our upcoming competitions, I promise.</t>
  </si>
  <si>
    <t>Ich wollte, dass Sie eine der ersten Personen sind, die es erfahren: Ich werde in ein paar Monaten heiraten!
Machen Sie sich keine Sorgen um meine Leistung. Ich werde mich auf die kommenden Wettbewerbe konzentrieren, versprochen.</t>
  </si>
  <si>
    <t>Quería que fueras de los primeros en saberlo: ¡me caso dentro de unos meses!
No te preocupes por mi rendimiento. Seguiré concentrándome al máximo en nuestras próximas competiciones: te lo prometo.</t>
  </si>
  <si>
    <t>Volevo che fossi il primo a saperlo: fra qualche mese mi sposo!
Non preoccuparti delle mie prestazioni, ti assicuro che la mia concentrazione è tutta sulle prossime competizioni.</t>
  </si>
  <si>
    <t>我想让您第一个知道：我几个月后就要结婚了！
 请放心，这不会影响我的状态，我会继续全力以赴。</t>
  </si>
  <si>
    <t>Я хотел, чтобы ты был одним из первых, кто узнает: я женюсь через несколько месяцев!
 Не беспокойся о моей игре. Я останусь сосредоточенным на наших предстоящих соревнованиях, обещаю.</t>
  </si>
  <si>
    <t>Queria que você fosse um dos primeiros a saber: vou me casar em alguns meses!
 Não se preocupe com o meu desempenho. Continuarei focado nas nossas próximas competições, prometo.</t>
  </si>
  <si>
    <t>HZD_PLAYER_MARRY_PART1_1</t>
  </si>
  <si>
    <t>Je voulais que vous soyez un des premiers avertis : je vais me marier dans quelques mois !
Je vous inquiétez pas pour mes performances, je resterai concentré(e) sur les compétitions à venir, je vous l’assure</t>
  </si>
  <si>
    <t>HZD_PLAYER_MARRY_PART1_2</t>
  </si>
  <si>
    <t>Je suis heureux(se) de vous l’annoncer : je me marie bientôt !
Et pas d’inquiétude, je resterai très focus sur mes compétitions.</t>
  </si>
  <si>
    <t>HZD_PLAYER_MARRY_PART1_3</t>
  </si>
  <si>
    <t>Un petit mot pour vous dire que je vais me marier !
Vous pouvez compter sur moi pour garder les yeux sur les compétitions. Et bien entendu, vous êtes invité !</t>
  </si>
  <si>
    <t>HZD_PLAYER_BREAK_PART0</t>
  </si>
  <si>
    <t>End of my romantic relationship…</t>
  </si>
  <si>
    <t>Ende meiner Liebesbeziehung ...</t>
  </si>
  <si>
    <t>Fin de mi relación amorosa...</t>
  </si>
  <si>
    <t>La mia storia d'amore è finita...</t>
  </si>
  <si>
    <t>我的恋爱关系结束了……</t>
  </si>
  <si>
    <t>Конец моих романтических отношений…</t>
  </si>
  <si>
    <t>Fim do meu relacionamento amoroso…</t>
  </si>
  <si>
    <t>HZD_PLAYER_BREAK_PART0_1</t>
  </si>
  <si>
    <t>Fin de ma relation amoureuse…</t>
  </si>
  <si>
    <t>HZD_PLAYER_BREAK_PART0_2</t>
  </si>
  <si>
    <t>Séparation récente</t>
  </si>
  <si>
    <t>HZD_PLAYER_BREAK_PART0_3</t>
  </si>
  <si>
    <t>Une période difficile pour moi</t>
  </si>
  <si>
    <t>HZD_PLAYER_BREAK_PART1</t>
  </si>
  <si>
    <t>My relationship ended a few days ago... You may have noticed that I've been a little out of it at our last few practices. I'm sorry about that.
Now that it's out in the open, it's up to me to move on and focus on our goals.</t>
  </si>
  <si>
    <t>Meine Beziehung ist vor ein paar Tagen zu Ende gegangen ... Ihnen ist vielleicht aufgefallen, dass ich bei den letzten Trainingsstunden nicht ganz auf der Höhe war. Das tut mir leid.
Jetzt, wo Sie es wissen, liegt es an mir, mich wieder voll auf meine Ziele zu konzentrieren.</t>
  </si>
  <si>
    <t>Mi relación terminó hace unos días... Es posible que hayas notado que he estado un poco ausente durante nuestros últimos entrenamientos. Lo lamento.
Ahora que todo ha acabado, depende de mí seguir adelante y concentrarme en nuestros objetivos.</t>
  </si>
  <si>
    <t>La mia storia d'amore è finita qualche giorno fa… Avrai notato che negli ultimi allenamenti ero meno presente. Mi scuso.
Adesso è ufficiale e tocca a me voltare pagina e concentrarmi sui nostri obiettivi.</t>
  </si>
  <si>
    <t>我前几天失恋了……您可能已经注意到，在最近几次训练中我有点心不在焉。对此我很抱歉。
 既然现在摊开说了，我会努力振作，重新专注于实现我们的目标。</t>
  </si>
  <si>
    <t>Мои отношения закончились несколько дней назад... Ты, возможно, заметил, что я был немного не в себе на наших последних тренировках. Прости за это.
 Теперь, когда это стало известно, я должен двигаться дальше и сосредоточиться на наших целях.</t>
  </si>
  <si>
    <t>Meu relacionamento terminou há alguns dias... Você pode ter notado que estive meio distraído nos nossos últimos treinos. Desculpe por isso.
 Agora que está resolvido, cabe a mim seguir em frente e focar nos nossos objetivos.</t>
  </si>
  <si>
    <t>HZD_PLAYER_BREAK_PART1_1</t>
  </si>
  <si>
    <t>Ma relation amoureuse s’est terminée il y a quelques jours… Vous aviez peut-être remarqué que j’étais moins présent aux derniers entrainements.
Je m’en excuse.
Maintenant que les choses sont dites, à moi de tourner la page et de me concentrer sur nos objectifs.</t>
  </si>
  <si>
    <t>HZD_PLAYER_BREAK_PART1_2</t>
  </si>
  <si>
    <t>Je traverse une rupture et cela m’a momentanément affecté(e), vous l'avez peut-être remarqué.
Je m’excuse pour mon attitude récente, je suis prêt(e) à repartir de l’avant.</t>
  </si>
  <si>
    <t>HZD_PLAYER_BREAK_PART1_3</t>
  </si>
  <si>
    <t>Une rupture difficile m’a récemment touché(e). Cela a impacté mon implication, et je m’en excuse.
Maintenant, je suis prêt(e) à aller de l’avant et à travailler dur.</t>
  </si>
  <si>
    <t>RENEGO_PLY_ASKING_PRO_BAD_PART0</t>
  </si>
  <si>
    <t>Disappointment following failed renegotiation</t>
  </si>
  <si>
    <t>Enttäuschung nach fehlgeschlagener Neuverhandlung</t>
  </si>
  <si>
    <t>Decepción tras una renegociación fallida</t>
  </si>
  <si>
    <t>Delusione dopo la mancata rinegoziazione</t>
  </si>
  <si>
    <t>续约谈判失败后的失望</t>
  </si>
  <si>
    <t>Разочарование после неудачных переговоров</t>
  </si>
  <si>
    <t>Decepção após renegociação falhada</t>
  </si>
  <si>
    <t>RENEGO_PLY_ASKING_PRO_BAD_PART0_1</t>
  </si>
  <si>
    <t>Déception suite échec renégociation</t>
  </si>
  <si>
    <t>RENEGO_PLY_ASKING_PRO_BAD_PART0_2</t>
  </si>
  <si>
    <t>Très déçu(e) de l’issue de la renégociation</t>
  </si>
  <si>
    <t>RENEGO_PLY_ASKING_PRO_BAD_PART0_3</t>
  </si>
  <si>
    <t>Ma déception après la renégociation</t>
  </si>
  <si>
    <t>RENEGO_PLY_ASKING_PRO_BAD_PART1</t>
  </si>
  <si>
    <t>Very disappointed to have to wait until the end of the season to review my contract. I want you to know that this has really affected me.</t>
  </si>
  <si>
    <t>Ziemlich enttäuschend, dass ich bis zum Ende der Saison warten muss, um meinen Vertrag neu zu verhandeln. Ich wollte Sie wissen lassen, dass mich das sehr getroffen hat.</t>
  </si>
  <si>
    <t>Me decepciona mucho tener que esperar hasta el final de la temporada para revisar mi contrato. Quiero que sepas que esto me ha sentado fatal.</t>
  </si>
  <si>
    <t>Che delusione aver aspettato la fine della stagione per rivedere il mio contratto. Ci tengo a dire che è una cosa che mi ha lasciato il segno</t>
  </si>
  <si>
    <t>得知必须等到赛季末才能重新谈合同，我真的很失望。这件事对我打击很大。</t>
  </si>
  <si>
    <t>Я очень разочарован тем, что мне придется ждать до конца сезона, чтобы пересмотреть свой контракт. Хочу, чтобы ты знал, что это сильно на меня повлияло.</t>
  </si>
  <si>
    <t>Muito decepcionado por ter que esperar até o final da temporada para revisar meu contrato. Quero que saiba que isso me afetou muito.</t>
  </si>
  <si>
    <t>RENEGO_PLY_ASKING_PRO_BAD_PART1_1</t>
  </si>
  <si>
    <t>Très déçu(e) de devoir attendre la fin de saison pour réévaluer mon contrat. Je tiens à vous dire que cela m’a beaucoup affecté(e).</t>
  </si>
  <si>
    <t>RENEGO_PLY_ASKING_PRO_BAD_PART1_2</t>
  </si>
  <si>
    <t>Le fait de devoir attendre la fin de saison pour réévaluer mon contrat m’a profondément déçu(e).</t>
  </si>
  <si>
    <t>RENEGO_PLY_ASKING_PRO_BAD_PART1_3</t>
  </si>
  <si>
    <t>C’est un vrai coup dur pour moi de devoir patienter jusqu’à la fin de saison pour revoir mon contrat.</t>
  </si>
  <si>
    <t>RENEGO_PLY_ASKING_RESULTS_PART0</t>
  </si>
  <si>
    <t>Renegotiation request</t>
  </si>
  <si>
    <t>Anfrage zur Neuverhandlung</t>
  </si>
  <si>
    <t>Solicitud de renegociación</t>
  </si>
  <si>
    <t>Richiesta di rinegoziazione</t>
  </si>
  <si>
    <t>请求重新谈判</t>
  </si>
  <si>
    <t>Запрос на пересмотр контракта</t>
  </si>
  <si>
    <t>Pedido de renegociação</t>
  </si>
  <si>
    <t>RENEGO_PLY_ASKING_RESULTS_PART0_1</t>
  </si>
  <si>
    <t>Demande de renégociation</t>
  </si>
  <si>
    <t>RENEGO_PLY_ASKING_RESULTS_PART0_2</t>
  </si>
  <si>
    <t>Renégociation souhaitée</t>
  </si>
  <si>
    <t>RENEGO_PLY_ASKING_RESULTS_PART0_3</t>
  </si>
  <si>
    <t>J'aimerais revoir les termes de notre contrat</t>
  </si>
  <si>
    <t>RENEGO_PLY_ASKING_RESULTS_PART1</t>
  </si>
  <si>
    <t>My record on the pro circuit is outstanding. I know what I owe you and what I owe the academy, but it would make sense to me to review the percentage that the academy takes from my earnings.
What do you propose?</t>
  </si>
  <si>
    <t>Meine Bilanz auf der Tour ist außerordentlich gut. Ich weiß, was ich Ihnen und der Akademie schulde, aber es würde Sinn ergeben, die Prozentzahl, die die Akademie von meinen Preisgeldern bekommt, zu überarbeiten.
Was schlagen Sie vor?</t>
  </si>
  <si>
    <t>Mi palmarés en el circuito profesional es sobresaliente. Sé lo que os debo a ti y a la escuela, pero me parece lógico que se revise el porcentaje que se lleva la escuela de mis ganancias.
¿Qué me propones?</t>
  </si>
  <si>
    <t>Ho ottenuto risultati eccezionale nel circuito pro, so che lo devo a te e all'accademia e penso sia logico ripensare alla percentuale che prende l'accademia dai miei ricavi.
Cosa mi proponi?</t>
  </si>
  <si>
    <t>我在职业赛场上的表现相当出色。
 我很清楚自己对学院的贡献，但我认为我们有必要重新评估一下学院从我收入中分成的比例。
 您怎么看？</t>
  </si>
  <si>
    <t>Мои результаты в профессиональном туре выдающиеся. Я знаю, что должен тебе и академии, но было бы разумно пересмотреть процент, который академия берет с моего заработка.
 Что ты предлагаешь?</t>
  </si>
  <si>
    <t>Meu histórico no circuito profissional é excepcional. Sei o que devo a você e o que devo à academia, mas faria sentido para mim revisar a porcentagem que a academia retira dos meus ganhos.
 O que você propõe?</t>
  </si>
  <si>
    <t>RENEGO_PLY_ASKING_RESULTS_PART1_1</t>
  </si>
  <si>
    <t>J’ai des résultats sur le circuit pro exceptionnels, je sais ce que je vous dois et ce que je dois à l’académie, mais il me semblerait logique de revoir le pourcentage que l’académie prend sur mes revenus.
Que me proposez-vous ?</t>
  </si>
  <si>
    <t>RENEGO_PLY_ASKING_RESULTS_PART1_2</t>
  </si>
  <si>
    <t>Mes performances actuelles sont exceptionnelles. Je respecte énormément l’académie, mais j’aimerais revoir la part qu’elle prélève sur mes gains.
Quelle proposition pouvez-vous me faire ?</t>
  </si>
  <si>
    <t>RENEGO_PLY_ASKING_RESULTS_PART1_3</t>
  </si>
  <si>
    <t>Au vu de mes résultats actuels, je souhaite revoir le pourcentage que l’académie prélève sur mes revenus.
Quelle offre pourriez-vous me faire ?</t>
  </si>
  <si>
    <t>RENEGO_PLY_ASKING_RESULTS_PART2</t>
  </si>
  <si>
    <t>(Current percentage: {[VAR_REV_SHARE]}%)</t>
  </si>
  <si>
    <t>(Pourcentage actuel : {[VAR_REV_SHARE]}%)</t>
  </si>
  <si>
    <t>(Aktueller Anteil: {[VAR_REV_SHARE]} %)</t>
  </si>
  <si>
    <t>(Porcentaje actual: {[VAR_REV_SHARE]} %)</t>
  </si>
  <si>
    <t>(Percentuale attuale: {[VAR_REV_SHARE]}%)</t>
  </si>
  <si>
    <t>（当前比例：{[VAR_REV_SHARE]}%）</t>
  </si>
  <si>
    <t>(Текущий процент: {[VAR_REV_SHARE]}%)</t>
  </si>
  <si>
    <t>(Porcentagem atual: {[VAR_REV_SHARE]}%)</t>
  </si>
  <si>
    <t>RENEGO_PLY_ASKING_RESULTS_BTN1</t>
  </si>
  <si>
    <t>{[VAR_PCT1]} reduction in the academy’s share</t>
  </si>
  <si>
    <t>Baisse de la part de l'académie de {[VAR_PCT1]}</t>
  </si>
  <si>
    <t>Verringerung des Akademieanteils um {[VAR_PCT1]}</t>
  </si>
  <si>
    <t>Una reducción de {[VAR_PCT1]} en el porcentaje de la escuela</t>
  </si>
  <si>
    <t>Riduci la quota dell'accademia di {[VAR_PCT1]}</t>
  </si>
  <si>
    <t>学院分成减少{[VAR_PCT1]}</t>
  </si>
  <si>
    <t>{[VAR_PCT1]} снижение доли академии</t>
  </si>
  <si>
    <t>{[VAR_PCT1]} redução na participação da academia</t>
  </si>
  <si>
    <t>RENEGO_PLY_ASKING_RESULTS_BTN2</t>
  </si>
  <si>
    <t>{[VAR_PCT2]} reduction in the academy’s share</t>
  </si>
  <si>
    <t>Baisse de la part de l'académie de {[VAR_PCT2]}</t>
  </si>
  <si>
    <t>Verringerung des Akademieanteils um {[VAR_PCT2]}</t>
  </si>
  <si>
    <t>Una reducción de {[VAR_PCT2]} en el porcentaje de la escuela</t>
  </si>
  <si>
    <t>Riduci la quota dell'accademia di {[VAR_PCT2]}</t>
  </si>
  <si>
    <t>学院分成减少{[VAR_PCT2]}</t>
  </si>
  <si>
    <t>{[VAR_PCT2]} снижение доли академии</t>
  </si>
  <si>
    <t>{[VAR_PCT2]} redução na participação da academia</t>
  </si>
  <si>
    <t>RENEGO_PLY_ASKING_RESULTS_BTN3</t>
  </si>
  <si>
    <t>We'll deal with it later</t>
  </si>
  <si>
    <t>Darum kümmern wir uns später</t>
  </si>
  <si>
    <t>Ya nos ocuparemos de eso más adelante</t>
  </si>
  <si>
    <t>Si vedrà più avanti</t>
  </si>
  <si>
    <t>以后再说</t>
  </si>
  <si>
    <t>Разберемся позже</t>
  </si>
  <si>
    <t>Lidaremos com isso mais tarde</t>
  </si>
  <si>
    <t>RENEGO_PLY_ASKING_RESULTS_BTN3_1</t>
  </si>
  <si>
    <t>On verra plus tard</t>
  </si>
  <si>
    <t>RENEGO_PLY_ASKING_RESULTS_BTN3_2</t>
  </si>
  <si>
    <t>Plus tard, peut-être</t>
  </si>
  <si>
    <t>RENEGO_PLY_ASKING_RESULTS_BTN3_3</t>
  </si>
  <si>
    <t>Ce n'est pas le moment</t>
  </si>
  <si>
    <t>RENEGO_PLY_ASKING_RESULTS_BAD_PART0</t>
  </si>
  <si>
    <t>{[LD_INBOX/RENEGO_PLY_ASKING_PRO_BAD_PART0]}</t>
  </si>
  <si>
    <t>RENEGO_PLY_ASKING_RESULTS_BAD_PART1</t>
  </si>
  <si>
    <t>{[LD_INBOX/RENEGO_PLY_ASKING_PRO_BAD_PART1]}</t>
  </si>
  <si>
    <t>RENEGO_PLY_ASKING_RESULTS_OK1_PART0</t>
  </si>
  <si>
    <t>Renegotiation accepted</t>
  </si>
  <si>
    <t>Neuverhandlung akzeptiert</t>
  </si>
  <si>
    <t>Renegociación aceptada</t>
  </si>
  <si>
    <t>Rinegoziazione accettata</t>
  </si>
  <si>
    <t>已接受重新谈判</t>
  </si>
  <si>
    <t>Пересмотр контракта принят</t>
  </si>
  <si>
    <t>Renegociação aceita</t>
  </si>
  <si>
    <t>RENEGO_PLY_ASKING_RESULTS_OK1_PART0_1</t>
  </si>
  <si>
    <t>Renégociation acceptée</t>
  </si>
  <si>
    <t>RENEGO_PLY_ASKING_RESULTS_OK1_PART0_2</t>
  </si>
  <si>
    <t>Renégociation validée</t>
  </si>
  <si>
    <t>RENEGO_PLY_ASKING_RESULTS_OK1_PART0_3</t>
  </si>
  <si>
    <t>Accord trouvé pour la renégociation</t>
  </si>
  <si>
    <t>RENEGO_PLY_ASKING_RESULTS_OK1_PART1</t>
  </si>
  <si>
    <t>I wanted to thank you for your efforts regarding my contract but I'm still a little disappointed that I didn't get what I asked for.</t>
  </si>
  <si>
    <t>Je tenais à vous remercier pour votre geste s’agissant de mon contrat mais je reste un peu déçu de ne pas avoir obtenu ce que je demandais.</t>
  </si>
  <si>
    <t>Ich wollte Ihnen für Ihre Mühe bezüglich meines Vertrags danken, aber ich bin trotzdem ein wenig enttäuscht, dass ich nicht das bekommen habe, um das ich gebeten habe.</t>
  </si>
  <si>
    <t>Quería agradecerte tus esfuerzos con respecto a mi contrato, pero no deja de decepcionarme un poco no haber obtenido lo que pedí.</t>
  </si>
  <si>
    <t>Ci tenevo a ringraziarti per gli sforzi fatti riguardo al mio contratto ma la delusione rimane perché non ho ottenuto quello che avevo chiesto.</t>
  </si>
  <si>
    <t>谢谢您为我的合同所做的努力，虽然没有完全达到我的预期，但我还是很感激。</t>
  </si>
  <si>
    <t>Я хотел бы поблагодарить вас за ваши усилия по моему контракту, но я все еще немного разочарован тем, что не получил того, чего просил.</t>
  </si>
  <si>
    <t>Queria agradecer seus esforços em relação ao meu contrato, mas ainda estou um pouco decepcionado por não ter conseguido o que pedi.</t>
  </si>
  <si>
    <t>RENEGO_PLY_ASKING_RESULTS_OK2_PART0</t>
  </si>
  <si>
    <t>{[LD_INBOX/RENEGO_PLY_ASKING_RESULTS_OK1_PART0]}</t>
  </si>
  <si>
    <t>RENEGO_PLY_ASKING_RESULTS_OK2_PART1</t>
  </si>
  <si>
    <t>I really appreciate your gesture regarding my contract and I'm gonna prove to you that it was worth it!</t>
  </si>
  <si>
    <t>J’apprécie vraiment votre geste concernant mon contrat et je vous prouverai que cela en valait la peine !</t>
  </si>
  <si>
    <t>Ich weiß Ihre Geste bezüglich meines Vertrags wirklich zu schätzen und werde Ihnen beweisen, dass ich das Geld wert bin!</t>
  </si>
  <si>
    <t>Te agradezco el detalle que has tenido respecto a mi contrato y voy a demostrarte que ha merecido la pena.</t>
  </si>
  <si>
    <t>Ti ringrazio per quello che hai fatto riguardo al contratto e ti dimostrerò che ne è valsa la pena!</t>
  </si>
  <si>
    <t>谢谢您在合同上的让步，我会用成绩证明这是值得的！</t>
  </si>
  <si>
    <t>Я очень ценю ваш жест в отношении моего контракта, и я докажу вам, что это того стоило!</t>
  </si>
  <si>
    <t>Agradeço muito seu gesto em relação ao meu contrato e vou provar que valeu a pena!</t>
  </si>
  <si>
    <t>CONTRACT_RENEW_PART0</t>
  </si>
  <si>
    <t>My contract renewal</t>
  </si>
  <si>
    <t>Meine Vertragsverlängerung</t>
  </si>
  <si>
    <t>Renovación de mi contrato</t>
  </si>
  <si>
    <t>Rinnovo del mio contratto</t>
  </si>
  <si>
    <t>我的合同续约</t>
  </si>
  <si>
    <t>Продление моего контракта</t>
  </si>
  <si>
    <t>Renovação do meu contrato</t>
  </si>
  <si>
    <t>CONTRACT_RENEW_PART0_1</t>
  </si>
  <si>
    <t>Renouvellement de mon contrat</t>
  </si>
  <si>
    <t>CONTRACT_RENEW_PART0_2</t>
  </si>
  <si>
    <t>Prolongation de contrat</t>
  </si>
  <si>
    <t>CONTRACT_RENEW_PART0_3</t>
  </si>
  <si>
    <t>Mon contrat se termine : on continue ?</t>
  </si>
  <si>
    <t>CONTRACT_RENEW_PART1</t>
  </si>
  <si>
    <t>My contract is ending soon. Would you like to extend my contract?
It would be my pleasure to continue working with you.
Looking forward to your answer,</t>
  </si>
  <si>
    <t>Mein Vertrag läuft bald aus. Würden Sie meinen Vertrag gerne verlängern?
Es würde mich sehr freuen, weiter mit Ihnen zu arbeiten.
Ich freue mich auf Ihre Antwort,</t>
  </si>
  <si>
    <t>Mi contrato finaliza dentro de poco. ¿Te gustaría prorrogarlo?
Para mí sería un placer seguir trabajando contigo.
Quedo a la espera de tu respuesta,</t>
  </si>
  <si>
    <t>Il mio contratto sta per scadere. 
Hai intenzione di prolungarlo?
Per me sarebbe veramente una gioia poter continuare insieme quest'avventura.
In attesa di un tuo riscontro,</t>
  </si>
  <si>
    <t>我的合同快到期了，您是否考虑续约？
 我很乐意继续与您合作。
 期待您的回复。</t>
  </si>
  <si>
    <t>Мой контракт скоро заканчивается. Хотите ли вы продлить мой контракт?
 Я буду рад продолжить работу с вами.
 С нетерпением жду вашего ответа,</t>
  </si>
  <si>
    <t>Meu contrato está acabando em breve. Gostaria de estender meu contrato?
 Seria um prazer continuar trabalhando com você.
 Aguardo sua resposta,</t>
  </si>
  <si>
    <t>CONTRACT_RENEW_PART1_1</t>
  </si>
  <si>
    <t>Mon contrat arrive bientôt à son terme. Souhaitez-vous me prolonger ?
Ce serait une vraie joie de continuer cette aventure à vos côtés.
Dans l’attente de votre réponse,</t>
  </si>
  <si>
    <t>CONTRACT_RENEW_PART1_2</t>
  </si>
  <si>
    <t>La fin de mon contrat approche. Souhaiteriez-vous discuter d’une prolongation ? Je serais honoré(e) de rester à vos côtés. Dans l’attente de vous lire,</t>
  </si>
  <si>
    <t>CONTRACT_RENEW_PART1_3</t>
  </si>
  <si>
    <t>Comme mon contrat expire bientôt, je voulais savoir si vous envisagiez une prolongation. Je serais vraiment heureux(se) de poursuivre l’aventure. Je reste dans l’attente de votre réponse,</t>
  </si>
  <si>
    <t xml:space="preserve">CONTRACT_RENEW_PART1_72H
</t>
  </si>
  <si>
    <t>You still haven't extended my contract, even though there are just a few days left. Are you counting on me for the rest of this project?</t>
  </si>
  <si>
    <t>Sie haben meinen Vertrag immer noch nicht verlängert, obwohl ich nur noch wenige Tage habe. Rechnen Sie für die Fortführung dieses Vorhabens mit mir?</t>
  </si>
  <si>
    <t>Aún no has prorrogado mi contrato, aunque le quedan pocos días. ¿Sigues contando conmigo para este proyecto?</t>
  </si>
  <si>
    <t>Non hai ancora rinnovato il mio contratto e mancano pochi giorni; conti su di me per il seguito di questo progetto?</t>
  </si>
  <si>
    <t>合同只剩几天就要到期了，您还没给我续约。
 您是否打算让我继续参与接下来的项目？</t>
  </si>
  <si>
    <t>Вы еще не продлили мой контракт, хотя осталось всего несколько дней. Вы рассчитываете на меня в оставшейся части этого проекта?</t>
  </si>
  <si>
    <t>Você ainda não estendeu meu contrato, mesmo faltando poucos dias. Você conta comigo para o resto deste projeto?</t>
  </si>
  <si>
    <t>CONTRACT_RENEW_PART1_72H_1</t>
  </si>
  <si>
    <t>Vous n’avez toujours pas prolongé mon contrat alors qu’il ne reste que quelques jours, comptez-vous sur moi pour la suite de ce projet ?</t>
  </si>
  <si>
    <t>CONTRACT_RENEW_PART1_72H_2</t>
  </si>
  <si>
    <t>Il reste très peu de temps avant la fin de mon contrat et je n’ai toujours pas de nouvelles. Suis-je encore intégré(e) au projet de l'académie ?</t>
  </si>
  <si>
    <t>CONTRACT_RENEW_PART1_72H_3</t>
  </si>
  <si>
    <t>Puisque mon contrat se termine dans quelques jours et que rien n’a été signé, puis-je savoir si je fais toujours partie du projet ?</t>
  </si>
  <si>
    <t>CONTRACT_RENEW_BTN1</t>
  </si>
  <si>
    <t>COMMON_BTN_DONOTHING</t>
  </si>
  <si>
    <t>Do nothing</t>
  </si>
  <si>
    <t>Ne rien faire</t>
  </si>
  <si>
    <t>Nichts machen</t>
  </si>
  <si>
    <t>No hacer nada</t>
  </si>
  <si>
    <t>Non fare niente</t>
  </si>
  <si>
    <t>不采取行动</t>
  </si>
  <si>
    <t>Ничего не делать</t>
  </si>
  <si>
    <t>Não fazer nada</t>
  </si>
  <si>
    <t>GRAPH1_TEMP</t>
  </si>
  <si>
    <t>A national treasure</t>
  </si>
  <si>
    <t>Une fierté nationale</t>
  </si>
  <si>
    <t>Ein nationaler Schatz</t>
  </si>
  <si>
    <t>Un tesoro nacional</t>
  </si>
  <si>
    <t>L'orgoglio nazionale</t>
  </si>
  <si>
    <t>国宝级人物</t>
  </si>
  <si>
    <t>Национальное достояние</t>
  </si>
  <si>
    <t>Um tesouro nacional</t>
  </si>
  <si>
    <t>GRAPH2_TEMP</t>
  </si>
  <si>
    <t>This academy sure is lucky</t>
  </si>
  <si>
    <t>Cette académie a de la chance de l'avoir</t>
  </si>
  <si>
    <t>Diese Akademie kann sich wirklich glücklich schätzen</t>
  </si>
  <si>
    <t>Esta escuela es afortunada</t>
  </si>
  <si>
    <t>Questa accademia è molto fortunata a avere questo manager</t>
  </si>
  <si>
    <t>这所学院真有福气。</t>
  </si>
  <si>
    <t>Этой академии повезло</t>
  </si>
  <si>
    <t>Esta academia tem sorte</t>
  </si>
  <si>
    <t>HZD_SPONSOR_EVENT_NOTNOW_PART1</t>
  </si>
  <si>
    <t>Ok, you're in charge of the player's schedule. Too bad about {[EQUIP_NAME]}.</t>
  </si>
  <si>
    <t>Ok, c'est vous qui vous avez la main sur le planning du joueur. Dommage pour {[EQUIP_NAME]}.</t>
  </si>
  <si>
    <t>Okay, Sie sind für den Zeitplan der Spieler verantwortlich. Schade wegen {[EQUIP_NAME]}.</t>
  </si>
  <si>
    <t>Vale, tú te encargas de su calendario. Lástima lo de {[EQUIP_NAME]}.</t>
  </si>
  <si>
    <t>Va bene, sei tu che decidi programma e orari dei giocatori. Peccato per {[EQUIP_NAME]}.</t>
  </si>
  <si>
    <t>好吧，球员的训练计划就交给你了。关于{[EQUIP_NAME]}的消息真遗憾。</t>
  </si>
  <si>
    <t>Хорошо, вы отвечаете за расписание игрока. Жаль, что {[EQUIP_NAME]}.</t>
  </si>
  <si>
    <t>Ok, você está no comando da agenda do jogador. Que pena sobre {[EQUIP_NAME]}.</t>
  </si>
  <si>
    <t>HZD_SPONSOR_EVENT_OK_PART1</t>
  </si>
  <si>
    <t>OK, great! I'll tell them the good news!</t>
  </si>
  <si>
    <t>Ok parfait, je leur annonce la bonne nouvelle !</t>
  </si>
  <si>
    <t>OK, toll! Ich werde ihm/ihr die guten Neuigkeiten überbringen!</t>
  </si>
  <si>
    <t>¡Vale, genial! ¡Les transmitiré la buena nueva!</t>
  </si>
  <si>
    <t>Ok, perfetto, vado a dare la buona notizia!</t>
  </si>
  <si>
    <t>好消息！我去通知他们吧。</t>
  </si>
  <si>
    <t>Хорошо, отлично! Я сообщу им хорошие новости!</t>
  </si>
  <si>
    <t>Ok, ótimo! Vou dar a eles as boas notícias!</t>
  </si>
  <si>
    <t>HZD_SPONSOR_EVENT_BTN</t>
  </si>
  <si>
    <t>Now's not the time</t>
  </si>
  <si>
    <t>Jetzt ist nicht die Zeit dafür</t>
  </si>
  <si>
    <t>Ahora no es el momento</t>
  </si>
  <si>
    <t>Non è il momento</t>
  </si>
  <si>
    <t>现在还不是时候。</t>
  </si>
  <si>
    <t>Сейчас неподходящее время</t>
  </si>
  <si>
    <t>Agora não é a hora</t>
  </si>
  <si>
    <t>COMMON_SUBJECT_RE</t>
  </si>
  <si>
    <t>Re:</t>
  </si>
  <si>
    <t>R:</t>
  </si>
  <si>
    <t>回复：</t>
  </si>
  <si>
    <t>HZD_PLAYER_CRITICMANA_PART0</t>
  </si>
  <si>
    <t>{[VAR_TM_FTNAME]} is criticizing you on social media</t>
  </si>
  <si>
    <t>{[VAR_TM_FTNAME]} vous critique sur les réseaux sociaux</t>
  </si>
  <si>
    <t>{[VAR_TM_FTNAME]} kritisiert Sie in den sozialen Medien</t>
  </si>
  <si>
    <t>{[VAR_TM_FTNAME]} te está criticando en las redes sociales</t>
  </si>
  <si>
    <t>{[VAR_TM_FTNAME]} ti critica sui social</t>
  </si>
  <si>
    <t>{[VAR_TM_FTNAME]}在社交媒体上批评您</t>
  </si>
  <si>
    <t>{[VAR_TM_FTNAME]} критикует вас в социальных сетях</t>
  </si>
  <si>
    <t>{[VAR_TM_FTNAME]} está te criticando nas redes sociais</t>
  </si>
  <si>
    <t>HZD_PLAYER_CRITICMANA_PART1</t>
  </si>
  <si>
    <t>{[VAR_TM_FIRSTNAME]} really laid into you last night on social media, and it's starting to get bad buzz.
Here’s a quote: "{[VAR_MANAGER_FULLNAME]} thinks he/she is one of the best and can impose his/her style on us. I think on the contrary that he/she should review his/her methods and be inspired by what others do instead of being so stubborn.
Do you want to deal with this situation, or should I?</t>
  </si>
  <si>
    <t>{[VAR_TM_FIRSTNAME]} vous a vivement critiqué sur les réseaux sociaux hier soir, et ça commence à faire un bad buzz.
Je cite : « {[VAR_MANAGER_FULLNAME]} pense faire parti des meilleurs et qu’il/elle peut nous imposer son style. Je pense au contraire qu’il/elle devrait revoir ses méthodes et s’inspirer de ce que font les autres au lieu d’être aussi borné(e) ».
Souhaitez-vous gérer la situation ou me laisser faire ?</t>
  </si>
  <si>
    <t>{[VAR_TM_FIRSTNAME]} hat Sie gestern Abend in den sozialen Medien ganz schön kritisiert. Und langsam geht der Beitrag viral.
Hier ist ein Auszug: „{[VAR_MANAGER_FULLNAME]} glaubt, er/sie ist der/die Beste und kann uns seinen/ihren Stil aufzwingen. Ich finde, das Gegenteil ist der Fall, er/sie sollte seine/ihre Methoden mal überdenken und sich von dem, was andere tun, inspirieren lassen, anstatt so stur zu sein.“
Wie wollen Sie sich um die Situation kümmern? Oder soll ich das übernehmen?</t>
  </si>
  <si>
    <t>{[VAR_TM_FIRSTNAME]} te criticó anoche en las redes sociales y está levantando mucho revuelo.
Cito: "{[VAR_MANAGER_FULLNAME]} se cree que es una estrella y puede imponernos su estilo. Por el contrario, yo creo que debería revisar sus métodos e inspirarse en lo que hacen los demás, aparcando su tozudez".
¿Quieres encargarte tú de esto o lo hago yo?</t>
  </si>
  <si>
    <t>Ieri sera {[VAR_TM_FIRSTNAME]} ti ha criticato duramente sui social e la cosa sta iniziando a fare scalpore.
Ecco quello che ha scritto: "{[VAR_MANAGER_FULLNAME]} pensa di essere più forte di tutti e di poterci imporre il suo stile. Io invece credo che debba rivedere i suoi metodi e di farsi ispirare dagli altri invece di essere così intransigente".
Vuoi affrontare tu la situazione o ci penso io?</t>
  </si>
  <si>
    <t>{[VAR_TM_FIRSTNAME]} 昨晚在社交媒体上公开批评了你，现在已经在引发负面舆论。
 以下是其原话：“{[VAR_MANAGER_FULLNAME]}总以为自己最厉害，非要把自己的风格强加给我们。我反而认为，他/她应该多向别人取经，而不是这么固执。”
 您想亲自处理这件事，还是交给我？</t>
  </si>
  <si>
    <t>{[VAR_TM_FIRSTNAME]} вчера вечером очень сильно вас раскритиковал в социальных сетях, и это начинает вызывать негативный резонанс.
 Вот цитата: «{[VAR_MANAGER_FULLNAME]} считает себя одним из лучших и может навязывать нам свой стиль. Я же думаю, наоборот, что ему/ей следует пересмотреть свои методы и вдохновляться тем, что делают другие, вместо того чтобы быть таким упрямым.
 Хотите разобраться с этой ситуацией или мне?»</t>
  </si>
  <si>
    <t>{[VAR_TM_FIRSTNAME]} desabafou ontem nas redes sociais, e isso está começando a gerar um burburinho ruim.
 Aqui está uma citação: "{[VAR_MANAGER_FULLNAME]} se acha um dos melhores e pode impor o seu estilo a nós. Eu acho, ao contrário, que ele/ela deveria rever seus métodos e se inspirar no que os outros fazem em vez de ser tão teimoso(a).
 Você quer lidar com essa situação, ou devo eu?</t>
  </si>
  <si>
    <t>HZD_PLAYER_CRITICMANA_BTN1</t>
  </si>
  <si>
    <t>I'll deal with it (harsh)</t>
  </si>
  <si>
    <t>Je m'en charge (sévère)</t>
  </si>
  <si>
    <t>Ich werde (streng) damit umgehen</t>
  </si>
  <si>
    <t>Yo me ocupo (duro)</t>
  </si>
  <si>
    <t>Ci penso io (con severità)</t>
  </si>
  <si>
    <t>我来处理（严肃）</t>
  </si>
  <si>
    <t>Я разберусь (жестко)</t>
  </si>
  <si>
    <t>Eu resolvo (severo)</t>
  </si>
  <si>
    <t>HZD_PLAYER_CRITICMANA_BTN2</t>
  </si>
  <si>
    <t>I'll deal with it (cool)</t>
  </si>
  <si>
    <t>Je m'en charge (cool)</t>
  </si>
  <si>
    <t>Ich werde (cool) damit umgehen</t>
  </si>
  <si>
    <t>Yo me ocupo (amable)</t>
  </si>
  <si>
    <t>Ci penso io (con benevolenza)</t>
  </si>
  <si>
    <t>我来处理（冷静）</t>
  </si>
  <si>
    <t>Я разберусь (спокойно)</t>
  </si>
  <si>
    <t>Eu resolvo (tranquilo)</t>
  </si>
  <si>
    <t>HZD_PLAYER_CRITICMANA_BTN3</t>
  </si>
  <si>
    <t>I'll let you handle it</t>
  </si>
  <si>
    <t>Je vous laisse gérer</t>
  </si>
  <si>
    <t>Ich überlasse das Ihnen</t>
  </si>
  <si>
    <t>Te lo dejo a ti</t>
  </si>
  <si>
    <t>Pensaci tu</t>
  </si>
  <si>
    <t>交给你处理</t>
  </si>
  <si>
    <t>Я предоставлю тебе разобраться</t>
  </si>
  <si>
    <t>Eu deixo você resolver</t>
  </si>
  <si>
    <t>HZD_PLAYER_CRITICMANA1_PART0</t>
  </si>
  <si>
    <t>{[LD_INBOX/COMMON_SUBJECT_RE]} {[LD_INBOX/HZD_PLAYER_CRITICMANA_PART0]}</t>
  </si>
  <si>
    <t>HZD_PLAYER_CRITICMANA1_PART1</t>
  </si>
  <si>
    <t>You were a little hard on me... But maybe I deserved it. I'll come and talk to you first if I disagree with your methods, rather than airing it out in public.</t>
  </si>
  <si>
    <t>Vous y êtes allé un peu fort avec moi… mais peut être que je le méritais. Je viendrai d’abord en parler avec vous si j’ai un désaccord avec vos méthodes, plutôt que d’étaler ça en public.</t>
  </si>
  <si>
    <t>Sie waren etwas hart zu mir ... Aber vielleicht habe ich es verdient. Das nächste Mal werde ich mich direkt an Sie wenden und mich mit Ihnen unterhalten, wenn ich mit Ihren Methoden nicht einverstanden bin, und es nicht direkt öffentlich sagen.</t>
  </si>
  <si>
    <t>Te has pasado un poco conmigo... aunque quizá me lo merecía. Si no estoy de acuerdo con tus métodos, lo hablaré contigo en lugar de airear en público nuestras diferencias.</t>
  </si>
  <si>
    <t>Sei stato un po' duro con me… ma forse me lo meritavo. La prossima volta te lo dico in faccia se non sono d'accordo con i tuoi metodi invece che parlarne in pubblico.</t>
  </si>
  <si>
    <t>你对我确实有点严厉……但也许这是我应得的。如果我不同意你的方法，我会先来找你谈，而不是在公开场合宣扬。</t>
  </si>
  <si>
    <t>Ты был(а) немного резок со мной... Но, возможно, я это заслужил(а). В следующий раз я сначала поговорю с тобой, если не соглашусь с твоими методами, вместо того чтобы выносить это на публику.</t>
  </si>
  <si>
    <t>Você foi um pouco duro comigo... Mas talvez eu merecesse. Falarei com você primeiro se discordar dos seus métodos, em vez de expor isso publicamente.</t>
  </si>
  <si>
    <t>HZD_PLAYER_CRITICMANA2_PART0</t>
  </si>
  <si>
    <t>HZD_PLAYER_CRITICMANA2_PART1</t>
  </si>
  <si>
    <t>If I may say so, given what {[VAR_TM_FIRSTNAME]} continues to say in the academy, he/she must not have gotten the message...</t>
  </si>
  <si>
    <t>Si je peux me permettre, vu ce que {[VAR_TM_FIRSTNAME]} continue de raconter dans l’académie, il/elle n’a pas du comprendre le message…</t>
  </si>
  <si>
    <t>Wenn ich das mal so sagen darf, bei dem, was {[VAR_TM_FIRSTNAME]} weiterhin so in der Akademie sagt, hat er/sie die Nachricht scheinbar nicht verstanden ...</t>
  </si>
  <si>
    <t>Si me permites que te lo diga, en vista de lo que {[VAR_TM_FIRSTNAME]} sigue diciendo en la escuela, me parece que no ha captado el mensaje...</t>
  </si>
  <si>
    <t>Se mi posso permettere, visto che {[VAR_TM_FIRSTNAME]} continua a parlarne in accademia, mi sa che non ha recepito il messaggio…</t>
  </si>
  <si>
    <t>恕我直言，考虑到{[VAR_TM_FIRSTNAME]}还在学院里说的话，他/她似乎还没真正领会到你的意思……</t>
  </si>
  <si>
    <t>Если позволите заметить, учитывая то, что {[VAR_TM_FIRSTNAME]} продолжает говорить в академии, он/она, похоже, не понял(а) намека...</t>
  </si>
  <si>
    <t>Se me permite dizer, dado o que {[VAR_TM_FIRSTNAME]} continua dizendo na academia, ele/ela não entendeu a mensagem...</t>
  </si>
  <si>
    <t>HZD_PLAYER_CRITICMANA2_BTN1</t>
  </si>
  <si>
    <t>{[LD_INBOX/HZD_PLAYER_CRITICMANA_BTN1]}</t>
  </si>
  <si>
    <t>HZD_PLAYER_CRITICMANA2_BTN2</t>
  </si>
  <si>
    <t>{[LD_INBOX/HZD_PLAYER_CRITICMANA_BTN3]}</t>
  </si>
  <si>
    <t>HZD_PLAYER_CRITICMANA3_PART0</t>
  </si>
  <si>
    <t>HZD_PLAYER_CRITICMANA3_PART1</t>
  </si>
  <si>
    <t>I did what I could to reason with him/her, I hope he will come back to you soon to apologize.</t>
  </si>
  <si>
    <t>J’ai fait ce que je pouvais pour le/la raisonner, j’espère qu’il/elle reviendra vers vous rapidement pour s’excuser.</t>
  </si>
  <si>
    <t>Ich habe getan, was ich konnte, um ihm ins Gewissen zu reden, ich hoffe, er wird bald zu Ihnen zurückkommen, um sich zu entschuldigen.</t>
  </si>
  <si>
    <t>He hecho lo posible para hacerle razonar y espero que pronto se disculpe contigo.</t>
  </si>
  <si>
    <t>Ho fatto il possibile per farlo/a ragionare, spero venga a scusarsi presto.</t>
  </si>
  <si>
    <t>我已经尽力去劝他/她了，希望他/她能尽快来向你道歉。</t>
  </si>
  <si>
    <t>Я сделал(а) все, что мог(ла), чтобы вразумить его/ее, надеюсь, он/она скоро вернется к тебе с извинениями.</t>
  </si>
  <si>
    <t>Fiz o que pude para conversar com ele/ela, espero que ele volte para você em breve para se desculpar.</t>
  </si>
  <si>
    <t>HZD_PLAYER_TRAIN_GP_PART0</t>
  </si>
  <si>
    <t>We need to work on the game plans more</t>
  </si>
  <si>
    <t>Il faut qu’on travaille plus les plans de jeu</t>
  </si>
  <si>
    <t>Wir müssen intensiver an den Strategien arbeiten</t>
  </si>
  <si>
    <t>Tenemos que trabajar más en los planes de juego</t>
  </si>
  <si>
    <t>Dobbiamo lavorare sulle tattiche di gioco</t>
  </si>
  <si>
    <t>我们得多研究一下比赛策略</t>
  </si>
  <si>
    <t>Нам нужно больше работать над игровыми планами</t>
  </si>
  <si>
    <t>Precisamos trabalhar mais os planos de jogo</t>
  </si>
  <si>
    <t>HZD_PLAYER_TRAIN_GP_PART1</t>
  </si>
  <si>
    <t>As you can see, I don't have a good handle on my current game plans.
We either need to work on them more or change them. I'm counting on you to do something about it! I trust you :)</t>
  </si>
  <si>
    <t>Comme vous pouvez le constater, je ne maitrise pas bien mes plans de jeu actuels.
Il faut soit qu’on les travaille plus, soit qu’on en change. Je compte sur vous pour agir ! Je vous fais confiance :).</t>
  </si>
  <si>
    <t>Wie Sie sehen, komme ich mit meinen derzeitigen Strategien nicht gut klar.
Wir müssen entweder an ihnen arbeiten oder sie komplett ändern. Ich zähle darauf, dass Sie mir da helfen können! Ich vertraue Ihnen :)</t>
  </si>
  <si>
    <t>Como puedes ver, no domino mis planes de juego actuales.
Tenemos que trabajar más en ellos o cambiarlos. ¡Cuento contigo para que hagas algo al respecto! Confío en ti :)</t>
  </si>
  <si>
    <t>Come puoi vedere, non ho una buona padronanza delle mie tattiche attuali di gioco.
Dobbiamo lavorarci sopra oppure cambiarle. Conto su di te per fare qualcosa a riguardo! Mi fido :).</t>
  </si>
  <si>
    <t>你也看到了，我现在对比赛策略的掌握度不太理想。
 我们要么得继续优化，要么就换个方向。
 我希望您能帮我想想办法！我相信你 :)</t>
  </si>
  <si>
    <t>Как видишь, я не очень хорошо справляюсь со своими текущими игровыми планами.
 Нам нужно либо больше работать над ними, либо изменить их. Я рассчитываю на тебя, чтобы ты что-нибудь с этим сделал(а)! Я тебе доверяю :)</t>
  </si>
  <si>
    <t>Como você pode ver, eu não tenho um bom domínio dos meus planos de jogo atuais.
 Ou precisamos trabalhar mais neles ou mudá-los. Conto com você para fazer algo a respeito! Confio em você :)</t>
  </si>
  <si>
    <t>HZD_PLAYER_TRAIN_GP_BTN1</t>
  </si>
  <si>
    <t>Good idea</t>
  </si>
  <si>
    <t>Bonne idée</t>
  </si>
  <si>
    <t>Gute Idee</t>
  </si>
  <si>
    <t>Buena idea</t>
  </si>
  <si>
    <t>Buona idea</t>
  </si>
  <si>
    <t>好主意</t>
  </si>
  <si>
    <t>Хорошая идея</t>
  </si>
  <si>
    <t>Boa ideia</t>
  </si>
  <si>
    <t>HZD_PLAYER_TRAIN_GP_BTN2</t>
  </si>
  <si>
    <t>现在还不是时候</t>
  </si>
  <si>
    <t>Não é hora para isso</t>
  </si>
  <si>
    <t>HZD_PLAYER_TRAIN_GP1_PART0</t>
  </si>
  <si>
    <t>{[LD_INBOX/COMMON_SUBJECT_RE]} {[LD_INBOX/HZD_PLAYER_TRAIN_GP_PART0]}</t>
  </si>
  <si>
    <t>HZD_PLAYER_TRAIN_GP1_PART1</t>
  </si>
  <si>
    <t>Glad we're on the same page!</t>
  </si>
  <si>
    <t>Content(e) qu’on soit sur la même longueur d’onde ! </t>
  </si>
  <si>
    <t>Schön, dass wir da die gleiche Meinung haben!</t>
  </si>
  <si>
    <t>¡Me alegra que estemos de acuerdo!</t>
  </si>
  <si>
    <t>Felice di essere sulla tua stessa linea d'onda!</t>
  </si>
  <si>
    <t>很高兴我们想法一致！</t>
  </si>
  <si>
    <t>Рад(а), что мы на одной волне!</t>
  </si>
  <si>
    <t>Fico feliz que estejamos na mesma página!</t>
  </si>
  <si>
    <t>HZD_PLAYER_TRAIN_GP2_PART0</t>
  </si>
  <si>
    <t>HZD_PLAYER_TRAIN_GP2_PART1</t>
  </si>
  <si>
    <t>OK. That seems like a weird decision, but you're the coach.</t>
  </si>
  <si>
    <t>Ok, ça me parait être un choix étrange, mais c’est vous le coach. </t>
  </si>
  <si>
    <t>OK. Das erscheint mir eine komische Entscheidung zu sein, aber Sie sind der Coach.</t>
  </si>
  <si>
    <t>Bien. Me sorprende esa decisión, pero tú eres quien entrena.</t>
  </si>
  <si>
    <t>Ok, mi sembra una decisione particolare, ma il coach sei tu.</t>
  </si>
  <si>
    <t>好吧，虽然听起来有点奇怪，但您毕竟是教练。</t>
  </si>
  <si>
    <t>Хорошо. Это странное решение, но ты тренер.</t>
  </si>
  <si>
    <t>Ok. Parece uma decisão estranha, mas você é o treinador.</t>
  </si>
  <si>
    <t>HZD_DOC_PATMOURAT_PART0</t>
  </si>
  <si>
    <t>Have you seen the documentary on Patrick Mouratoglou?</t>
  </si>
  <si>
    <t>Haben Sie die Dokumentation über Patrick Mouratoglou gesehen?</t>
  </si>
  <si>
    <t>¿Has visto el documental sobre Patrick Mouratoglou?</t>
  </si>
  <si>
    <t>Hai visto il documentario su Patrick Mouratoglou?</t>
  </si>
  <si>
    <t>你看过帕特里克·穆拉托格鲁的纪录片吗？</t>
  </si>
  <si>
    <t>Ты видел документальный фильм о Патрике Муратоглу?</t>
  </si>
  <si>
    <t>Você viu o documentário sobre Patrick Mouratoglou?</t>
  </si>
  <si>
    <t>HZD_DOC_PATMOURAT_PART0_1</t>
  </si>
  <si>
    <t>Avez-vous vu ce documentaire ?</t>
  </si>
  <si>
    <t>HZD_DOC_PATMOURAT_PART0_2</t>
  </si>
  <si>
    <t>Vous êtes tombé(e) dessus vous aussi ?</t>
  </si>
  <si>
    <t>HZD_DOC_PATMOURAT_PART0_3</t>
  </si>
  <si>
    <t>Vous avez eu le temps de le voir ?</t>
  </si>
  <si>
    <t>HZD_DOC_PATMOURAT_PART0_4</t>
  </si>
  <si>
    <t>Vous avez déjà vu ce documentaire ?</t>
  </si>
  <si>
    <t>HZD_DOC_PATMOURAT_PART0_5</t>
  </si>
  <si>
    <t>Je vous conseille de regarder ça !</t>
  </si>
  <si>
    <t>HZD_DOC_PATMOURAT_PART1</t>
  </si>
  <si>
    <t>I watched a great documentary last night about Patrick Mouratoglou, how he created his academy, and his career as a coach for famous players.
 I highly recommend it! It's available on FlitNex right now.</t>
  </si>
  <si>
    <t>Gestern Abend habe ich eine tolle Dokumentation über Patrick Mouratoglou gesehen, wie er seine Akademie gegründet und berühmte Spieler trainiert hat.
Sehr zu empfehlen! Sie ist aktuell auf FlitNex verfügbar.</t>
  </si>
  <si>
    <t>Anoche vi un gran documental sobre Patrick Mouratoglou: cómo creó su escuela y su carrera como entrenador de tenistas famosos.
¡Te lo recomiendo! Lo ponen en FlitNex ahora mismo.</t>
  </si>
  <si>
    <t>Ieri sera ho visto un documentario bellissimo su Patrick Mouratoglou, su come ha creato la sua accademia e sulla sua carriera di coach di tennisti famosi.
Consigliatissimo! È su FlitNex.</t>
  </si>
  <si>
    <t>我昨晚看了一部关于帕特里克·穆拉托格鲁的纪录片，讲的是他如何创办学院，以及他执教那些知名球员的经历。
 我强烈推荐！现在在FlitNex上就能看。</t>
  </si>
  <si>
    <t>Вчера вечером я посмотрел отличный документальный фильм о Патрике Муратоглу, о том, как он создал свою академию и о его карьере тренера известных игроков.
  Очень рекомендую! Он доступен на FlitNex прямо сейчас.</t>
  </si>
  <si>
    <t>Assisti a um ótimo documentário ontem à noite sobre Patrick Mouratoglou, como ele criou sua academia e sua carreira como técnico de jogadores famosos.
  Eu recomendo muito! Está disponível no FlitNex agora mesmo.</t>
  </si>
  <si>
    <t>HZD_DOC_PATMOURAT_PART1_1</t>
  </si>
  <si>
    <t>J’ai regardé hier soir un super documentaire sur Patrick Mouratoglou, la création de son Académie, son rôle de coach auprès de joueurs et joueuses renommés.
Je vous le conseille vraiment ! Il est dispo sur FlitNex en ce moment.</t>
  </si>
  <si>
    <t>HZD_DOC_PATMOURAT_PART1_2</t>
  </si>
  <si>
    <t>Je me suis regardé un documentaire passionnant sur John McEnroe hier. Son charisme, son palmares, son influence… vraiment inspirant. Je vous le conseille, il est dispo sur ZonePrime !</t>
  </si>
  <si>
    <t>HZD_DOC_PATMOURAT_PART1_3</t>
  </si>
  <si>
    <t>J’ai vu un doc super inspirant hier : Rafa Nadal, son Académie, sa vision de la terre battue. Je vous le conseille à 200 % ! C’est dispo sur Promount+.</t>
  </si>
  <si>
    <t>HZD_DOC_PATMOURAT_PART1_4</t>
  </si>
  <si>
    <t>Hier, j’ai vu un doc incroyable sur Monica Seles. Très inspirante, un palmares incoryable et une rivalité de feu avec S. Graf. Je vous le recommande, dispo sur FlitNex !</t>
  </si>
  <si>
    <t>HZD_DOC_PATMOURAT_PART1_5</t>
  </si>
  <si>
    <t>Hier soir, je me suis plongé dans un super docu sur Suzanne Lenglen, et notament sa rivalité avec Helen Wills Moody. Franchement, foncez ! Il passe actuellement sur ZonePrime.</t>
  </si>
  <si>
    <t>HZD_STAFF_NOTWELLUSED_PART0</t>
  </si>
  <si>
    <t>Why did you hire me?</t>
  </si>
  <si>
    <t>Warum haben Sie mich angestellt?</t>
  </si>
  <si>
    <t>¿Por qué me contrataste?</t>
  </si>
  <si>
    <t>Perché mi hai assunto?</t>
  </si>
  <si>
    <t>你为什么雇我？</t>
  </si>
  <si>
    <t>Зачем ты меня нанял?</t>
  </si>
  <si>
    <t>Por que você me contratou?</t>
  </si>
  <si>
    <t>HZD_STAFF_NOTWELLUSED_PART0_1</t>
  </si>
  <si>
    <t>Pourquoi m’avez-vous engagé(e) ?</t>
  </si>
  <si>
    <t>HZD_STAFF_NOTWELLUSED_PART0_2</t>
  </si>
  <si>
    <t>Pourquoi m’avoir recruté(e) ?</t>
  </si>
  <si>
    <t>HZD_STAFF_NOTWELLUSED_PART0_3</t>
  </si>
  <si>
    <t>Quelle était votre intention en m’engageant ?</t>
  </si>
  <si>
    <t>HZD_STAFF_NOTWELLUSED_PART1</t>
  </si>
  <si>
    <t>I really think you underestimate my abilities.
 I think I've proven in the past that I'm one of the best, so please review the assignments, otherwise this collaboration may not last forever.</t>
  </si>
  <si>
    <t>Ich glaube wirklich, Sie unterschätzen meine Fähigkeiten.
Ich glaube, dass ich in der Vergangenheit bewiesen habe, dass ich einer/eine der Besten bin, also überarbeiten Sie bitte meine Aufgaben, ansonsten könnte diese Zusammenarbeit nicht für immer bestehen bleiben.</t>
  </si>
  <si>
    <t>Creo que subestimas mis habilidades.
Creo que en el pasado he demostrado estar entre los mejores, así que te ruego que revises mis asignaciones, pues de lo contrario puede que nuestra colaboración no dure mucho.</t>
  </si>
  <si>
    <t>Credo che tu stia sottovalutando le mie capacità. Penso di aver dato prova in passato di essere tra i migliori, quindi ti chiedo di rivedere gli incarichi, altrimenti la nostra collaborazione rischia di non durare in eterno.</t>
  </si>
  <si>
    <t>我真的觉得你低估了我的能力。
 我认为我过去已经证明了自己是顶尖选手之一，所以请重新审视一下我的任务安排，否则我们之间的合作可能走不长远。</t>
  </si>
  <si>
    <t>Я действительно думаю, что ты недооцениваешь мои способности.
  Я думаю, что в прошлом я доказал, что я один из лучших, поэтому, пожалуйста, пересмотри задания, иначе это сотрудничество может быть недолгим.</t>
  </si>
  <si>
    <t>Eu realmente acho que você subestima minhas habilidades.
  Acho que provei no passado que sou um dos melhores, então por favor, revise as tarefas, caso contrário, esta colaboração pode não durar para sempre.</t>
  </si>
  <si>
    <t>HZD_STAFF_NOTWELLUSED_PART1_1</t>
  </si>
  <si>
    <t>Je pense réellement que vous sous estimez mes capacités.
Je pense avoir prouvé par le passé que je fais parti(e) des meilleur(e)s, alors revoyez les affectations s’il vous plait, sinon notre collaboration risque de ne pas s’éterniser.</t>
  </si>
  <si>
    <t>HZD_STAFF_NOTWELLUSED_PART1_2</t>
  </si>
  <si>
    <t>Vous ne semblez pas mesurer mes compétences à leur juste valeur. J’ai déjà prouvé mon niveau, alors merci d’ajuster mes affectations, faute de quoi notre collaboration pourrait s’arrêter là.</t>
  </si>
  <si>
    <t>HZD_STAFF_NOTWELLUSED_PART1_3</t>
  </si>
  <si>
    <t>Je sens que mes capacités sont sous-estimées. J’ai pourtant démontré que je fais partie des meilleur(e)s. Merci de revoir mes affectations, sans quoi je ne garantis pas la pérennité de notre collaboration.</t>
  </si>
  <si>
    <t>HZD_GLUTEN_PART0</t>
  </si>
  <si>
    <t>{[VAR_TM_FTNAME]} is gluten intolerant</t>
  </si>
  <si>
    <t>{[VAR_TM_FTNAME]} est intolérant(e) au gluten</t>
  </si>
  <si>
    <t>{[VAR_TM_FTNAME]} ist glutenintolerant</t>
  </si>
  <si>
    <t>{[VAR_TM_FTNAME]} es intolerante al gluten</t>
  </si>
  <si>
    <t>{[VAR_TM_FTNAME]} è intollerante al glutine</t>
  </si>
  <si>
    <t>{[VAR_TM_FTNAME]}对麸质不耐受</t>
  </si>
  <si>
    <t>{[VAR_TM_FTNAME]} не переносит глютен</t>
  </si>
  <si>
    <t>{[VAR_TM_FTNAME]} é intolerante ao glúten</t>
  </si>
  <si>
    <t>HZD_GLUTEN_PART1</t>
  </si>
  <si>
    <t>{[VAR_TM_FIRSTNAME]} has just been diagnosed as gluten intolerant.
It's not dramatic in and of itself. We'll just have to revise their diet accordingly.
After all, the Djoker is doing just fine ;)</t>
  </si>
  <si>
    <t>{[VAR_TM_FIRSTNAME]} vient d’être diagnostiqué(e) intolérent(e) au gluten.
Ce n’est pas dramatique en soit, il faudra juste qu’on revoit son régime alimentaire en conséquence.
Après tout, le Djoker s’en sort très bien ;)</t>
  </si>
  <si>
    <t>Bei {[VAR_TM_FIRSTNAME]} wurde gerade eine Glutenintoleranz festgestellt.
Das ist an und für sich nicht dramatisch. Wir müssen nur bei seiner/ihrer Ernährung darauf achten.
Immerhin scheint das den "Djoker" auch nicht so sehr zu beeinflussen ;)</t>
  </si>
  <si>
    <t>Acaban de diagnosticar a {[VAR_TM_FIRSTNAME]} de enfermedad celíaca.
No es que sea un drama, pero tendremos que ajustar su dieta en consecuencia.
Al fin y al cabo, al Djoker le ha ido bien ;)</t>
  </si>
  <si>
    <t>A {[VAR_TM_FIRSTNAME]} è stata diagnosticata una forma di intolleranza al glutine.
Non è una cosa grave, si tratta solo di rivederne la dieta.
In fondo, il Djoker sta benone ;)</t>
  </si>
  <si>
    <t>{[VAR_TM_FIRSTNAME]} 刚被诊断出对麸质不耐受。
 虽然问题不大，但我们得调整一下他/她的饮食。
 毕竟德约科维奇不也活得挺好的吗 ;)</t>
  </si>
  <si>
    <t>{[VAR_TM_FIRSTNAME]} только что диагностировали непереносимость глютена.
 Само по себе это не драматично. Нам просто придется соответствующим образом скорректировать их диету.
 В конце концов, Джокер отлично справляется ;)</t>
  </si>
  <si>
    <t>{[VAR_TM_FIRSTNAME]} acaba de ser diagnosticado com intolerância ao glúten.
 Não é dramático em si. Teremos que revisar sua dieta de acordo.
 Afinal, o Djoker está indo muito bem ;)</t>
  </si>
  <si>
    <t>HZD_HISTOEVENT_RG_PART0</t>
  </si>
  <si>
    <t>The {[VAR_YEAR]} anniversary of {[VAR_PLAYER]}’s victory!</t>
  </si>
  <si>
    <t>Les {[VAR_YEAR]} ans de la victoire de {[VAR_PLAYER]} !</t>
  </si>
  <si>
    <t>Der {[VAR_YEAR]}. Jahrestag von {[VAR_PLAYER]}s Sieg!</t>
  </si>
  <si>
    <t>¡El {[VAR_YEAR]} aniversario de la victoria de {[VAR_PLAYER]}!</t>
  </si>
  <si>
    <t>Sono passati {[VAR_YEAR]} anni dalla vittoria di {[VAR_PLAYER]}!</t>
  </si>
  <si>
    <t>庆祝{[VAR_PLAYER]}夺冠{[VAR_YEAR]} 周年！</t>
  </si>
  <si>
    <t>Юбилей {[VAR_YEAR]} победы {[VAR_PLAYER]} на Ролан Гаррос!</t>
  </si>
  <si>
    <t>O {[VAR_YEAR]}º aniversário da vitória de {[VAR_PLAYER]}!</t>
  </si>
  <si>
    <t>HZD_HISTOEVENT_RG_PART1</t>
  </si>
  <si>
    <t>I'm really moved: {[VAR_YEAR]} years ago, {[VAR_PLAYER]} won their first Roland Garros!
It'll really boost my energy level for the weeks to come. I'm sure I'm going to kill it on clay!</t>
  </si>
  <si>
    <t>Je suis est ému(e) : il y a {[VAR_YEAR]} ans, {[VAR_PLAYER]} remportait son 1er Roland Garros !
Ca me booste pour les semaines à venir, un truc de fou. Je suis certain(e) de tout déchirer sur terre-battue !</t>
  </si>
  <si>
    <t>Ich bin wirklich berührt: vor {[VAR_YEAR]} Jahren hat {[VAR_PLAYER]} das erste Mal Roland Garros gewonnen!
Das wird mein Energieniveau die nächsten Wochen nochmal wirklich erhöhen. Ich bin mir sicher, dass ich auf Sand stark aufspielen werden!</t>
  </si>
  <si>
    <t>Me emociona de verdad: ¡hace {[VAR_YEAR]} años, {[VAR_PLAYER]} ganó su primer Roland Garros!
Va a suponer todo un estímulo durante las próximas semanas. ¡Seguro que voy a arrasar en tierra batida!</t>
  </si>
  <si>
    <t>Che emozione: {[VAR_YEAR]} anni fa {[VAR_PLAYER]} vinceva il suo primo Roland Garros! 
Questo anniversario mi dà un sacco di energia per le settimane a venire. Di sicuro farò faville sulla terra battuta!</t>
  </si>
  <si>
    <t>我真的很感动：{[VAR_YEAR]} 年前， {[VAR_PLAYER]}赢得了他/她的第一个法网冠军！
 这让我干劲十足，接下来几周我一定要在红土场上大放异彩！</t>
  </si>
  <si>
    <t>Я очень тронут: {[VAR_YEAR]} лет назад {[VAR_PLAYER]} выиграл свой первый Ролан Гаррос!
 Это действительно поднимет мой уровень энергии на ближайшие недели. Я уверен, что порву всех на грунте!</t>
  </si>
  <si>
    <t>Estou realmente emocionado: {[VAR_YEAR]} anos atrás, {[VAR_PLAYER]} venceu seu primeiro Roland Garros!
 Isso vai impulsionar meu nível de energia para as próximas semanas. Tenho certeza de que vou arrasar no saibro!</t>
  </si>
  <si>
    <t>HZD_HISTOEVENT_AO_PART0</t>
  </si>
  <si>
    <t>{[VAR_PLAYER]}, {[VAR_YEAR]} years already!</t>
  </si>
  <si>
    <t>{[VAR_PLAYER]}, {[VAR_YEAR]} ans déjà !</t>
  </si>
  <si>
    <t>{[VAR_PLAYER]}, schon {[VAR_YEAR]} Jahre!</t>
  </si>
  <si>
    <t>{[VAR_PLAYER]}, ¡{[VAR_YEAR]} años ya!</t>
  </si>
  <si>
    <t>{[VAR_PLAYER]}, sono già passati {[VAR_YEAR]} anni!</t>
  </si>
  <si>
    <t>{[VAR_PLAYER]}，已经过去{[VAR_YEAR]}年了！</t>
  </si>
  <si>
    <t>{[VAR_PLAYER]}, уже {[VAR_YEAR]} лет!</t>
  </si>
  <si>
    <t>{[VAR_PLAYER]}, {[VAR_YEAR]} anos já!</t>
  </si>
  <si>
    <t>HZD_HISTOEVENT_AO_PART1</t>
  </si>
  <si>
    <t>This year brings back good memories of my home country: {[VAR_YEAR]} years ago, {[VAR_PLAYER]} won the Australian Open.
It'll really boost my energy level for the weeks to come. I'm going to give it my all on hard courts!</t>
  </si>
  <si>
    <t>Cette année me rappelle de bon souvenir de mon pays natal : il y a {[VAR_YEAR]} ans {[VAR_PLAYER]} remportait l’Open d’Australie.
Ca me booste pour les semaines à venir, un truc de fou. Je vais tout donner sur dur !</t>
  </si>
  <si>
    <t>Das Jahr erinnert mich an gute Zeiten in meinem Heimatland: Vor {[VAR_YEAR]} Jahren hat {[VAR_PLAYER]} die Australian Open gewonnen.
Das wird mein Energieniveau die nächsten Wochen nochmal wirklich erhöhen. Ich werde auf den Hartplätzen alles geben!</t>
  </si>
  <si>
    <t>Ese año me trae buenos recuerdos de mi país natal: hace {[VAR_YEAR]} años, {[VAR_PLAYER]} ganó el Abierto de Australia.
Va a suponer todo un estímulo durante las próximas semanas. ¡Voy a darlo todo en pista dura!</t>
  </si>
  <si>
    <t>Quest'anno mi fa venire in mente dei bei ricordi del mio Paese: {[VAR_YEAR]} anni fa, {[VAR_PLAYER]} vinceva gli Open di Australia.
Questo anniversario mi dà un sacco di energia per le settimane a venire. Di sicuro farò faville sulle superfici dure!</t>
  </si>
  <si>
    <t>今年让我想起了家乡的美好回忆：{[VAR_YEAR]}年前，{[VAR_PLAYER]} 赢得了澳大利亚网球公开赛冠军。
 这会让我更有斗志，全力以赴迎战硬地赛季！</t>
  </si>
  <si>
    <t>Этот год возвращает приятные воспоминания о моей родной стране: {[VAR_YEAR]} лет назад {[VAR_PLAYER]} выиграл Australian Open.
 Это действительно поднимет мой уровень энергии на ближайшие недели. Я выложусь по полной на харде!</t>
  </si>
  <si>
    <t>Este ano traz boas lembranças do meu país: {[VAR_YEAR]} anos atrás, {[VAR_PLAYER]} venceu o Australian Open.
  Isso vai impulsionar meu nível de energia para as próximas semanas. Vou dar o meu melhor nas quadras duras!</t>
  </si>
  <si>
    <t>HZD_HISTOEVENT_SAMPRAS_PART0</t>
  </si>
  <si>
    <t>It’s been 30 years since P.Sampras won his last GS!</t>
  </si>
  <si>
    <t>Déjà 30 ans que P.Sampras a remporté son dernier GS !</t>
  </si>
  <si>
    <t>Vor 30 Jahren hat P. Sampras seinen letzten GS gewonnen!</t>
  </si>
  <si>
    <t>¡Han pasado treinta años desde que Sampras ganó su último Grand Slam!</t>
  </si>
  <si>
    <t>Sono già passati trent'anni da quando Pete Sampras ho vinto il suo ultimo Grande Slam!</t>
  </si>
  <si>
    <t>距皮特·桑普拉斯夺得最后一座大满贯已过去30年了！</t>
  </si>
  <si>
    <t>30 лет с момента последней победы П. Сампраса на ТБШ!</t>
  </si>
  <si>
    <t>Faz 30 anos que P. Sampras venceu seu último Grand Slam!</t>
  </si>
  <si>
    <t>HZD_HISTOEVENT_SAMPRAS_PART1</t>
  </si>
  <si>
    <t>Did you know that Pete Sampras won his last US Open in 2002? Every self-respecting tennis player knows it!
 That'll give me wings for this end of the season, you'll see :).</t>
  </si>
  <si>
    <t>Vous saviez que Pete Sampras a remporté son dernier US Open en 2002 ? Tout(e) joueur/joueuse de tennis qui se respecte le sait !
Ca me donne des ailes pour cette fin de saison, vous allez voir :).</t>
  </si>
  <si>
    <t>Wussten Sie, dass Pete Sampras seine letzten US Open 2002 gewonnen hat? Jeder anständige Tennisspieler weiß das!
Das wird mich für das Ende der Saison nochmal beflügeln :).</t>
  </si>
  <si>
    <t>¿Sabías que Pete Sampras ganó su último Abierto de los Estados Unidos en 2002? ¡Todo tenista que se precie lo sabe!
Eso me va a dar alas para este final de temporada, ya verás :).</t>
  </si>
  <si>
    <t>Sapevi che Pete Sampras ha vinto il suo ultimo US Open nel 2002? Tutti gli amanti del tennis che si rispettino lo sanno!
Questo anniversario mi dà lo sprint giusto per arrivare a fine stagione, vedrai :).</t>
  </si>
  <si>
    <t>你知道吗？皮特·桑普拉斯在2002年赢得了他最后一座美网冠军。
 真正的网球选手都该知道这事！
 这让我信心倍增——你会看到我在赛季末的表现 :).</t>
  </si>
  <si>
    <t>Знали ли вы, что Пит Сампрас выиграл свой последний US Open в 2002 году? Каждый уважающий себя теннисист это знает!
 Это придаст мне сил на конец сезона, вы увидите :).</t>
  </si>
  <si>
    <t>Você sabia que Pete Sampras venceu seu último US Open em 2002? Todo jogador de tênis que se preze sabe disso!
  Isso me dará asas para este final de temporada, você verá :).</t>
  </si>
  <si>
    <t>HZD_HISTOEVENT_WB_PART0</t>
  </si>
  <si>
    <t>{[VAR_YEAR]} years ago, {[VAR_PLAYER]} won their first Wimbledon</t>
  </si>
  <si>
    <t>Il y {[VAR_YEAR]} ans, {[VAR_PLAYER]} remportait son 1er Wimbledon</t>
  </si>
  <si>
    <t>Vor {[VAR_YEAR]} Jahren hat {[VAR_PLAYER]} das erste Mal Wimbledon gewonnen</t>
  </si>
  <si>
    <t>Hace {[VAR_YEAR]} años, {[VAR_PLAYER]} ganó su primer Wimbledon</t>
  </si>
  <si>
    <t>{[VAR_YEAR]} anni fa, {[VAR_PLAYER]} vinceva il suo primo torneo di Wimbledon</t>
  </si>
  <si>
    <t>{[VAR_YEAR]}年前，{[VAR_PLAYER]}首夺温网冠军</t>
  </si>
  <si>
    <t>{[VAR_YEAR]} лет назад {[VAR_PLAYER]} выиграл свой первый Уимблдон</t>
  </si>
  <si>
    <t>{[VAR_YEAR]} anos atrás, {[VAR_PLAYER]} venceu seu primeiro Wimbledon</t>
  </si>
  <si>
    <t>HZD_HISTOEVENT_WB_PART1</t>
  </si>
  <si>
    <t>How could we forget the legend that is {[VAR_PLAYER]} as this is the year of the {[VAR_YEAR]} anniversary of their 1st Wimbledon victory! 
Like any self-respecting player from my country, they're a role model for me. And I'll give it my all on grass, I promise!</t>
  </si>
  <si>
    <t>Comment ne pas se rappeler la légende qu’est {[VAR_PLAYER]} alors que nous sommes l’année des {[VAR_YEAR]} ans de sa 1ere victoire à Wimbledon ! 
Comme tout joueur/joueuse de mon pays qui se respecte, c’est un model. Et je vais tout donner sur gazon, promis !</t>
  </si>
  <si>
    <t>Wie könnten wir vergessen, was für eine Legende {[VAR_PLAYER]} ist? Sein/Ihr 1. Wimbledon-Sieg ist dieses Jahr {[VAR_YEAR]} Jahre her! 
Wie jeder anständige Spieler meines Landes ist dieser Spieler/diese Spielerin ein Vorbild für mich. Und ich werde auf Rasen alles geben, versprochen!</t>
  </si>
  <si>
    <t>Cómo íbamos a poder olvidar la leyenda de {[VAR_PLAYER]} en el {[VAR_YEAR]} aniversario de su primera victoria en Wimbledon. 
Como cualquier tenista de mi país que se precie, es para mí un modelo. ¡Te prometo que voy a darlo todo sobre hierba!</t>
  </si>
  <si>
    <t>Come dimenticarsi della leggenda che è stata {[VAR_PLAYER]}, visto che quest'anno è il {[VAR_YEAR]}° anniversario della sua vittoria a Wimbledon!
Per tutti i tennisti miei connazionali, è un mito! E sull'erba darò il meglio di me, te lo prometto!</t>
  </si>
  <si>
    <t>谁能忘记传奇球员{[VAR_PLAYER]} ？今年正好是其首夺温网冠军的{[VAR_YEAR]}周年！
 作为同一国家的选手，他/她一直是我的榜样。我一定会在草地赛季拼尽全力！</t>
  </si>
  <si>
    <t>Как можно забыть легенду, которой является {[VAR_PLAYER]}, ведь в этом году {[VAR_YEAR]} годовщина их первой победы на Уимблдоне! 
 Как и любой игрок из моей страны, который уважает себя, они являются для меня образцом для подражания. И я обещаю выложиться по полной на траве!</t>
  </si>
  <si>
    <t>Como poderíamos esquecer a lenda que é {[VAR_PLAYER]}, já que este é o ano do {[VAR_YEAR]}º aniversário de sua 1ª vitória em Wimbledon!
  Como qualquer jogador do meu país que se preze, ele(a) é um modelo para mim. E vou dar o meu melhor na grama, prometo!</t>
  </si>
  <si>
    <t>HZD_MEDCENTER_REMINDER_PART0</t>
  </si>
  <si>
    <t>Our {[ACADEMY/MED_CENTER]} needs improvements</t>
  </si>
  <si>
    <t>Notre {[ACADEMY/MED_CENTER]} devrait être amélioré</t>
  </si>
  <si>
    <t>Unser {[ACADEMY/MED_CENTER]} muss verbessert werden</t>
  </si>
  <si>
    <t>Nuestro {[ACADEMY/MED_CENTER]} necesita mejoras</t>
  </si>
  <si>
    <t>Occorrono migliorie al nostro {[ACADEMY/MED_CENTER]}</t>
  </si>
  <si>
    <t>我们的{[ACADEMY/MED_CENTER]}需要升级</t>
  </si>
  <si>
    <t>Наш {[ACADEMY/MED_CENTER]} нуждается в улучшениях</t>
  </si>
  <si>
    <t>Nosso(a) {[ACADEMY/MED_CENTER]} precisa de melhorias</t>
  </si>
  <si>
    <t>HZD_MEDCENTER_REMINDER_PART1</t>
  </si>
  <si>
    <t>I see that several of our players are injured right now.
I recommend that you invest in the {[ACADEMY/MED_CENTER]} as soon as you can.
Don't forget that the more advanced our {[ACADEMY/MED_CENTER]} is, the faster injuries will heal.</t>
  </si>
  <si>
    <t>Ich sehe, dass aktuell viele unserer Spieler verletzt sind.
Ich schlage deshalb vor, dass Sie so schnell wie möglich in das {[ACADEMY/MED_CENTER]} investieren.
Vergessen Sie nicht, dass Verletzungen schneller heilen, je fortgeschrittener unser {[ACADEMY/MED_CENTER]} ist.</t>
  </si>
  <si>
    <t>Veo que ahora tenemos lesionados a varios de nuestros tenistas.
Te recomiendo que inviertas en {[ACADEMY/MED_CENTER]} en cuanto puedas.
No olvides que cuanto más avanzado sea nuestro {[ACADEMY/MED_CENTER]}, más rápidamente se curarán las lesiones.</t>
  </si>
  <si>
    <t>Ho visto che diversi tennisti hanno riportato infortuni ultimamente.
Ti consiglio di investire quanto prima nel {[ACADEMY/MED_CENTER]}.
Ti ricordo che più avanzato è il {[ACADEMY/MED_CENTER]} è più recupereranno in fretta dagli infortuni.</t>
  </si>
  <si>
    <t>我注意到最近有好几个球员受伤了。
 我建议你尽快投资升级 {[ACADEMY/MED_CENTER]}。
 别忘了，{[ACADEMY/MED_CENTER]}等级越高，球员恢复速度就越快。</t>
  </si>
  <si>
    <t>Я вижу, что несколько наших игроков сейчас травмированы.
 Я рекомендую вам как можно скорее инвестировать в {[ACADEMY/MED_CENTER]}.
 Не забывайте, что чем лучше наше {[ACADEMY/MED_CENTER]}, тем быстрее заживают травмы.</t>
  </si>
  <si>
    <t>Vejo que vários de nossos jogadores estão lesionados no momento.
 Recomendo que você invista no(a) {[ACADEMY/MED_CENTER]} o mais rápido possível.
 Não se esqueça que quanto mais avançado(a) for o(a) nosso(a) {[ACADEMY/MED_CENTER]}, mais rápido as lesões se curarão.</t>
  </si>
  <si>
    <t>HZD_MEDCENTER_REMINDER_PART1_1</t>
  </si>
  <si>
    <t>Je constate que plusieurs de nos joueurs sont blessés actuellement.
Je vous conseille d’investir dans le {[ACADEMY/MED_CENTER]} dès que vous le pourrez.
Je vous rappelle que plus notre {[ACADEMY/MED_CENTER]} sera évolué, plus la durée des blessures sera réduite.</t>
  </si>
  <si>
    <t>HZD_MEDCENTER_REMINDER_PART1_2</t>
  </si>
  <si>
    <t>Plusieurs joueurs sont actuellement blessés.
Je vous suggère d’améliorer le {[ACADEMY/MED_CENTER]} dès que vous en aurez l’occasion.
Un {[ACADEMY/MED_CENTER]} plus avancé permet de réduire le temps d’indisponibilité.</t>
  </si>
  <si>
    <t>HZD_MEDCENTER_REMINDER_PART1_3</t>
  </si>
  <si>
    <t>Plusieurs blessés sont à déplorer parmi nos joueurs.
Je vous conseille de renforcer le {[ACADEMY/MED_CENTER]} dès que vous le pourrez.
Un meilleur {[ACADEMY/MED_CENTER]} accélère la guérison des blessures.</t>
  </si>
  <si>
    <t>HZD_MEDCENTER_REMINDER_PART1_4</t>
  </si>
  <si>
    <t>Plusieurs de nos joueurs sont touchés par des blessures.
Je vous invite à investir dans le {[ACADEMY/MED_CENTER]} dès que possible : le faire évoluer réduira largement les durées d’indisponibilité.</t>
  </si>
  <si>
    <t>HZD_MEDCENTER_REMINDER_PART1_5</t>
  </si>
  <si>
    <t>Les blessures s’accumulent au sein de l’académie.
Pensez à améliorer le {[ACADEMY/MED_CENTER]} dès que vous en aurez l’opportunité.
Un équipement plus avancé raccourcira les périodes de guérison.</t>
  </si>
  <si>
    <t>HZD_INJURYCONDPHY_REMINDER_PART0</t>
  </si>
  <si>
    <t>Our players might get injured</t>
  </si>
  <si>
    <t>Unsere Spieler könnten sich verletzen</t>
  </si>
  <si>
    <t>Nuestros tenistas podrían lesionarse</t>
  </si>
  <si>
    <t>I nostri giocatori rischiano di infortunarsi</t>
  </si>
  <si>
    <t>球员可能受伤了</t>
  </si>
  <si>
    <t>Наши игроки могут получить травмы</t>
  </si>
  <si>
    <t>Nossos jogadores podem se lesionar</t>
  </si>
  <si>
    <t>HZD_INJURYCONDPHY_REMINDER_PART0_1</t>
  </si>
  <si>
    <t>Nos joueurs risquent de se blesser</t>
  </si>
  <si>
    <t>HZD_INJURYCONDPHY_REMINDER_PART0_2</t>
  </si>
  <si>
    <t>Risque accru de blessure chez nos joueurs</t>
  </si>
  <si>
    <t>HZD_INJURYCONDPHY_REMINDER_PART0_3</t>
  </si>
  <si>
    <t>Nos joueurs sont exposés aux blessures</t>
  </si>
  <si>
    <t>HZD_INJURYCONDPHY_REMINDER_PART1</t>
  </si>
  <si>
    <t>I am concerned about the fact that many of our players are not in good physical condition at the moment.
I remind you that this increases the risk of injury, whether it is in a match or at practice.</t>
  </si>
  <si>
    <t>Ich mache mir Sorgen, dass viele unserer Spieler aktuell in keinem guten physischen Zustand sind.
Ich möchte Sie daran erinnern, dass dadurch das Verletzungsrisiko steigt, sowohl in Matches als auch im Training.</t>
  </si>
  <si>
    <t>Me preocupa que muchos de nuestros tenistas no estén en buenas condiciones físicas en este momento.
Te recuerdo que eso aumenta el riesgo de lesionarse, tanto en los partidos como en los entrenamientos.</t>
  </si>
  <si>
    <t>Mi preoccupa il fatto che tanti giocatori al momento non siano in una buona condizione fisica.
Ti ricordo che questo aumenta il rischio di infortuni, sia in partita che in allenamento.</t>
  </si>
  <si>
    <t>我担心现在很多球员的身体状况不佳。
 提醒一下，无论是在比赛还是训练中，这都会导致球员更容易受伤。</t>
  </si>
  <si>
    <t>Меня беспокоит тот факт, что многие из наших игроков в данный момент не находятся в хорошей физической форме.
 Напоминаю, что это увеличивает риск травм, как на матче, так и на тренировке.</t>
  </si>
  <si>
    <t>Estou preocupado com o fato de que muitos de nossos jogadores não estão em boa forma física no momento.
 Lembro que isso aumenta o risco de lesões, seja em uma partida ou em um treino.</t>
  </si>
  <si>
    <t>HZD_INJURYCONDPHY_REMINDER_PART1_1</t>
  </si>
  <si>
    <t>Je vous alerte sur le fait que plusieurs de nos joueurs n’ont pas une bonne condition physique actuellement.
Je vous rappelle que cela augmente le risque de blessure, que ça soit en match ou en entrainement.</t>
  </si>
  <si>
    <t>HZD_INJURYCONDPHY_REMINDER_PART1_2</t>
  </si>
  <si>
    <t>Plusieurs joueurs affichent une condition physique insuffisante. Ce manque de forme accroît nettement leur risque de blessure, que ce soit en match ou lors des séances d'entrainement.</t>
  </si>
  <si>
    <t>HZD_INJURYCONDPHY_REMINDER_PART1_3</t>
  </si>
  <si>
    <t>Nous avons plusieurs joueurs avec une condition physique passable, et cela présente un risque majeur de blessure, en entraînement comme en match.</t>
  </si>
  <si>
    <t>HZD_NOPHYSIO_ALERT_PART0</t>
  </si>
  <si>
    <t>Without physical therapists, our medical care is much less effective</t>
  </si>
  <si>
    <t>Ohne Physiotherapeuten/Physiotherapeutin ist unsere medizinische Versorgung weniger effektiv</t>
  </si>
  <si>
    <t>Sin fisioterapeutas, nuestra atención médica es mucho menos eficaz</t>
  </si>
  <si>
    <t>Senza fisioterapia, i trattamenti sono meno efficaci</t>
  </si>
  <si>
    <t>没有理疗师的话，我们的医疗效率会大打折扣</t>
  </si>
  <si>
    <t>Без физиотерапевтов наша медицинская помощь гораздо менее эффективна</t>
  </si>
  <si>
    <t>Sem fisioterapeutas, nosso atendimento médico é muito menos eficaz</t>
  </si>
  <si>
    <t>HZD_NOPHYSIO_ALERT_PART0_1</t>
  </si>
  <si>
    <t>Sans kiné, nos soins sont bien moins efficaces</t>
  </si>
  <si>
    <t>HZD_NOPHYSIO_ALERT_PART0_2</t>
  </si>
  <si>
    <t>Le manque de kiné impacte nos soins</t>
  </si>
  <si>
    <t>HZD_NOPHYSIO_ALERT_PART0_3</t>
  </si>
  <si>
    <t>Pas de kiné = soins limités</t>
  </si>
  <si>
    <t>HZD_NOPHYSIO_ALERT_PART1</t>
  </si>
  <si>
    <t>I am surprised that there are no physical therapists under contract at the academy. How do you plan to care for our players? 
I would like to remind you that I am essentially only here to supervise their care.</t>
  </si>
  <si>
    <t>Ich bin überrascht, dass die Akademie keine Physiotherapeut unter Vertrag hat. Wie wollen Sie sich um unsere Spieler kümmern? 
Ich möchte Sie daran erinnern, dass ich so gesehen nur hier bin, um ihre Betreuung zu überwachen.</t>
  </si>
  <si>
    <t>Me sorprende que la escuela no haya contratado fisioterapeutas. ¿Cómo piensas cuidar de nuestros tenistas? 
Te recuerdo que, esencialmente, estoy aquí para supervisar sus cuidados.</t>
  </si>
  <si>
    <t>Mi sorprende che questa accademia non abbia un contratto con un fisioterapista. Come pensi di curare i giocatori?
Ti ricordo che io sono qui solo per supervisionare i trattamenti.</t>
  </si>
  <si>
    <t>真没想到，学院居然没有签约理疗师。你打算如何照顾我们的球员？
 我想提醒你，我基本上只负责监督他们的治疗。</t>
  </si>
  <si>
    <t>Я удивлен, что в академии нет ни одного физиотерапевта. Как вы планируете заботиться о наших игроках?
 Напоминаю, что я здесь в основном для контроля за их здоровьем.</t>
  </si>
  <si>
    <t>Fico surpreso que não haja fisioterapeutas contratados na academia. Como você planeja cuidar dos nossos jogadores? 
 Gostaria de lembrar que estou essencialmente aqui apenas para supervisionar os cuidados deles.</t>
  </si>
  <si>
    <t>HZD_NOPHYSIO_ALERT_PART1_1</t>
  </si>
  <si>
    <t>Je suis surpris(e) qu’aucun kiné ne soit sous contrat dans l’académie. Comment comptez-vous prendre soin de nos joueurs ? 
Je vous rappelle que je ne suis essentiellement là que pour superviser les soins.</t>
  </si>
  <si>
    <t>HZD_NOPHYSIO_ALERT_PART1_2</t>
  </si>
  <si>
    <t>L’absence totale de kiné m’étonne. Comment pensez-vous pouvoir assurer les soins indispensables aux joueurs ? Mon rôle se limite principalement à la supervision, ce n'est pas mon rôle de remplacer des kinés.</t>
  </si>
  <si>
    <t>HZD_NOPHYSIO_ALERT_PART1_3</t>
  </si>
  <si>
    <t>Je viens de constater qu’aucun kiné n’est sous contrat. Comment assurer un suivi médical sérieux dans ces conditions ? Je rappelle que ma fonction est essentiellement de superviser, pas d'être au petit soin des joueurs au quotidien.</t>
  </si>
  <si>
    <t>MULTICOACHING_PART0</t>
  </si>
  <si>
    <t>{[VAR_TM_FTNAME]} in the {[VAR_TNMT_ROUND]} of {[VAR_TNMT_NAME]}</t>
  </si>
  <si>
    <t>{[VAR_TM_FTNAME]} en {[VAR_TNMT_ROUND]} de {[VAR_TNMT_NAME]}</t>
  </si>
  <si>
    <t>{[VAR_TM_FTNAME]} im {[VAR_TNMT_ROUND]} von {[VAR_TNMT_NAME]}</t>
  </si>
  <si>
    <t>{[VAR_TM_FTNAME]} in {[VAR_TNMT_ROUND]} a {[VAR_TNMT_NAME]}</t>
  </si>
  <si>
    <t>{[VAR_TM_FTNAME]}正在参加{[VAR_TNMT_NAME]}的 {[VAR_TNMT_ROUND]}比赛</t>
  </si>
  <si>
    <t>{[VAR_TM_FTNAME]} в {[VAR_TNMT_ROUND]} из {[VAR_TNMT_NAME]}</t>
  </si>
  <si>
    <t>{[VAR_TM_FTNAME]} na {[VAR_TNMT_ROUND]} de {[VAR_TNMT_NAME]}</t>
  </si>
  <si>
    <t>MULTICOACHING_PART1</t>
  </si>
  <si>
    <t>&lt;underline&gt;&lt;bold&gt;&lt;hyperlink=player&gt;{[VAR_TM_FTNAME]}&lt;/hyperlink&gt;&lt;/bold&gt;&lt;/underline&gt; is playing in the &lt;bold&gt;{[VAR_TNMT_ROUND]}&lt;/bold&gt; today in the &lt;bold&gt;{[VAR_TNMT_NAME]}&lt;/bold&gt; tournament.</t>
  </si>
  <si>
    <t>&lt;underline&gt;&lt;bold&gt;&lt;hyperlink=player&gt;{[VAR_TM_FTNAME]}&lt;/hyperlink&gt;&lt;/bold&gt;&lt;/underline&gt; joue aujourd'hui en &lt;bold&gt;{[VAR_TNMT_ROUND]} &lt;/bold&gt; dans le tournoi &lt;bold&gt;{[VAR_TNMT_NAME]}&lt;/bold&gt;.</t>
  </si>
  <si>
    <t>&lt;underline&gt;&lt;bold&gt;&lt;hyperlink=player&gt;{[VAR_TM_FTNAME]}&lt;/hyperlink&gt;&lt;/bold&gt;&lt;/underline&gt; spielt heute im &lt;bold&gt;{[VAR_TNMT_ROUND]}&lt;/bold&gt; des Turniers &lt;bold&gt;{[VAR_TNMT_NAME]}&lt;/bold&gt;.</t>
  </si>
  <si>
    <t>&lt;underline&gt;&lt;bold&gt;&lt;hyperlink=player&gt;{[VAR_TM_FTNAME]}&lt;/hyperlink&gt;&lt;/bold&gt;&lt;/underline&gt; juega hoy en &lt;bold&gt;{[VAR_TNMT_ROUND]}&lt;/bold&gt; del torneo &lt;bold&gt;{[VAR_TNMT_NAME]}&lt;/bold&gt;.</t>
  </si>
  <si>
    <t>Oggi &lt;underline&gt;&lt;bold&gt;&lt;hyperlink=player&gt;{[VAR_TM_FTNAME]}&lt;/hyperlink&gt;&lt;/bold&gt;&lt;/underline&gt; gioca la &lt;bold&gt;{[VAR_TNMT_ROUND]}&lt;/bold&gt; nel torneo &lt;bold&gt;{[VAR_TNMT_NAME]}&lt;/bold&gt;.</t>
  </si>
  <si>
    <t>&lt;underline&gt;&lt;bold&gt;&lt;hyperlink=player&gt;{[VAR_TM_FTNAME]}&lt;/hyperlink&gt;&lt;/bold&gt;&lt;/underline&gt;今天将在&lt;bold&gt;{[VAR_TNMT_NAME]}&lt;/bold&gt;锦标赛的 &lt;bold&gt;{[VAR_TNMT_ROUND]}&lt;/bold&gt;出场。</t>
  </si>
  <si>
    <t>&lt;underline&gt;&lt;bold&gt;&lt;hyperlink=player&gt;{[VAR_TM_FTNAME]}&lt;/hyperlink&gt;&lt;/bold&gt;&lt;/underline&gt; сегодня играет в &lt;bold&gt;{[VAR_TNMT_ROUND]}&lt;/bold&gt; на турнире &lt;bold&gt;{[VAR_TNMT_NAME]}&lt;/bold&gt;.</t>
  </si>
  <si>
    <t>&lt;underline&gt;&lt;bold&gt;&lt;hyperlink=player&gt;{[VAR_TM_FTNAME]}&lt;/hyperlink&gt;&lt;/bold&gt;&lt;/underline&gt; está jogando no &lt;bold&gt;{[VAR_TNMT_ROUND]}&lt;/bold&gt; hoje no torneio &lt;bold&gt;{[VAR_TNMT_NAME]}&lt;/bold&gt;.</t>
  </si>
  <si>
    <t>MULTICOACHING_PART2</t>
  </si>
  <si>
    <t>Would you like to attend the match and coach him/her for this match in place of their regular coach?</t>
  </si>
  <si>
    <t>Voulez-vous assister à la rencontre et le/la coacher le temps de ce match à la place de son entraîneur habituel ?</t>
  </si>
  <si>
    <t>Möchten Sie am Match teilnehmen und den Spieler/die Spielerin anstelle des normalen Trainers/der normalen Trainerin coachen?</t>
  </si>
  <si>
    <t>¿Te gustaría asistir al partido y actuar como entrenador para este partido en lugar de su entrenador habitual?</t>
  </si>
  <si>
    <t>Ti piacerebbe assistere alla partita e allenarlo/a per la durata di questo incontro al posto del suo attuale allenatore?</t>
  </si>
  <si>
    <t>您愿意替代他/她的常驻教练，亲自指导这场比赛吗？</t>
  </si>
  <si>
    <t>Хотите ли вы посетить матч и потренировать его/ее на этой игре вместо их обычного тренера?</t>
  </si>
  <si>
    <t>Você gostaria de assistir à partida e treiná-lo/a para este jogo no lugar do treinador regular dele/a?</t>
  </si>
  <si>
    <t>RECORD_TOP3_PART0</t>
  </si>
  <si>
    <t>{[VAR_PERIOD]} - {[VAR_TM_FTNAME]} has reached the Top 3 of a record</t>
  </si>
  <si>
    <t xml:space="preserve">{[VAR_PERIOD]} - Entrée de {[VAR_TM_FTNAME]} dans le Top 3 d’un record </t>
  </si>
  <si>
    <t>{[VAR_PERIOD]} - {[VAR_TM_FTNAME]} hat einen Platz in den Top 3 eines Rekords erreicht</t>
  </si>
  <si>
    <t>{[VAR_PERIOD]} - {[VAR_TM_FTNAME]} ha alcanzado el Top 3 de un récord</t>
  </si>
  <si>
    <t>{[VAR_PERIOD]} - Inserimento di {[VAR_TM_FTNAME]} nella Top 3 di un primato</t>
  </si>
  <si>
    <t>{[VAR_PERIOD]} - {[VAR_TM_FTNAME]}进入某项纪录前三名</t>
  </si>
  <si>
    <t>{[VAR_PERIOD]} - {[VAR_TM_FTNAME]} достиг Топ-3 в рекорде</t>
  </si>
  <si>
    <t>{[VAR_PERIOD]} - {[VAR_TM_FTNAME]} alcançou o Top 3 de um recorde</t>
  </si>
  <si>
    <t>RECORD_TOP3_PART1</t>
  </si>
  <si>
    <t>&lt;underline&gt;&lt;bold&gt;&lt;hyperlink=player&gt;{[VAR_TM_FTNAME]}&lt;/hyperlink&gt;&lt;/bold&gt;&lt;/underline&gt; is now in the Top 3 of the &lt;bold&gt;{[VAR_RECORD]}&lt;/bold&gt; record!</t>
  </si>
  <si>
    <t>&lt;underline&gt;&lt;bold&gt;&lt;hyperlink=player&gt;{[VAR_TM_FTNAME]}&lt;/hyperlink&gt;&lt;/bold&gt;&lt;/underline&gt; est désormais dans le Top3 du record &lt;bold&gt;{[VAR_RECORD]}&lt;/bold&gt; !</t>
  </si>
  <si>
    <t>&lt;underline&gt;&lt;bold&gt;&lt;hyperlink=player&gt;{[VAR_TM_FTNAME]}&lt;/hyperlink&gt;&lt;/bold&gt;&lt;/underline&gt; ist jetzt unter den Top 3 des Rekords &lt;bold&gt;{[VAR_RECORD]}&lt;/bold&gt;!</t>
  </si>
  <si>
    <t>¡&lt;underline&gt;&lt;bold&gt;&lt;hyperlink=player&gt;{[VAR_TM_FTNAME]}&lt;/hyperlink&gt;&lt;/bold&gt;&lt;/underline&gt; está ahora en el Top 3 del récord &lt;bold&gt;{[VAR_RECORD]}&lt;/bold&gt;!</t>
  </si>
  <si>
    <t>&lt;underline&gt;&lt;bold&gt;&lt;hyperlink=player&gt;{[VAR_TM_FTNAME]}&lt;/hyperlink&gt;&lt;/bold&gt;&lt;/underline&gt; è nella Top 3 del primato &lt;bold&gt;{[VAR_RECORD]}&lt;/bold&gt;!</t>
  </si>
  <si>
    <t>&lt;underline&gt;&lt;bold&gt;&lt;hyperlink=player&gt;{[VAR_TM_FTNAME]}&lt;/hyperlink&gt;&lt;/bold&gt;&lt;/underline&gt;现在跻身&lt;bold&gt;{[VAR_RECORD]}&lt;/bold&gt;纪录的前三名！</t>
  </si>
  <si>
    <t>&lt;underline&gt;&lt;bold&gt;&lt;hyperlink=player&gt;{[VAR_TM_FTNAME]}&lt;/hyperlink&gt;&lt;/bold&gt;&lt;/underline&gt; теперь в Топ-3 рекорда &lt;bold&gt;{[VAR_RECORD]}&lt;/bold&gt;!</t>
  </si>
  <si>
    <t>&lt;underline&gt;&lt;bold&gt;&lt;hyperlink=player&gt;{[VAR_TM_FTNAME]}&lt;/hyperlink&gt;&lt;/bold&gt;&lt;/underline&gt; está agora no Top 3 do recorde de &lt;bold&gt;{[VAR_RECORD]}&lt;/bold&gt;!</t>
  </si>
  <si>
    <t>RECORD_TOP3_PART2</t>
  </si>
  <si>
    <t>We are thrilled that he/she has accomplished this feat while part of our academy.</t>
  </si>
  <si>
    <t>Nous sommes enchantés qu’il/elle ait atteint cette performance sous les couleurs de l’académie.</t>
  </si>
  <si>
    <t>Wir sind begeistert, dass er/sie dies als Mitglied unserer Akademie geschafft hat.</t>
  </si>
  <si>
    <t>Estamos encantados de que haya logrado esta hazaña mientras formaba parte de nuestra escuela.</t>
  </si>
  <si>
    <t>Siamo felici che abbia raggiunto questo risultato portando i colori dell'accademia.</t>
  </si>
  <si>
    <t>我们为他/她能在学院效力期间取得这一成就感到无比自豪。</t>
  </si>
  <si>
    <t>Мы очень рады, что он/она добился этого, будучи частью нашей академии.</t>
  </si>
  <si>
    <t>Estamos entusiasmados por ele/a ter alcançado este feito enquanto fazia parte da nossa academia.</t>
  </si>
  <si>
    <t>RECORD_TOP10_PART0</t>
  </si>
  <si>
    <t>{[VAR_PERIOD]} - {[VAR_TM_FTNAME]} has reached the Top 10 of a record</t>
  </si>
  <si>
    <t xml:space="preserve">{[VAR_PERIOD]} - Entrée de {[VAR_TM_FTNAME]} dans le Top 10 d’un record </t>
  </si>
  <si>
    <t>{[VAR_PERIOD]} - {[VAR_TM_FTNAME]} hat einen Platz in den Top 10 eines Rekords erreicht</t>
  </si>
  <si>
    <t>{[VAR_PERIOD]} - {[VAR_TM_FTNAME]} ha alcanzado el Top 10 de un récord</t>
  </si>
  <si>
    <t>{[VAR_PERIOD]} - Inserimento di {[VAR_TM_FTNAME]} nella Top 10 di un primato</t>
  </si>
  <si>
    <t>{[VAR_PERIOD]} - {[VAR_TM_FTNAME]}进入某项纪录前十名</t>
  </si>
  <si>
    <t>{[VAR_PERIOD]} - {[VAR_TM_FTNAME]} достиг Топ-10 в рекорде</t>
  </si>
  <si>
    <t>{[VAR_PERIOD]} - {[VAR_TM_FTNAME]} alcançou o Top 10 de um recorde</t>
  </si>
  <si>
    <t>RECORD_TOP10_PART1</t>
  </si>
  <si>
    <t>As you probably noticed, &lt;underline&gt;&lt;bold&gt;&lt;hyperlink=player&gt;{[VAR_TM_FTNAME]}&lt;/hyperlink&gt;&lt;/bold&gt;&lt;/underline&gt; is now in the Top 10 of the &lt;bold&gt;{[VAR_RECORD]}&lt;/bold&gt; record!</t>
  </si>
  <si>
    <t>Vous l’avez surement constaté, &lt;underline&gt;&lt;bold&gt;&lt;hyperlink=player&gt;{[VAR_TM_FTNAME]}&lt;/hyperlink&gt;&lt;/bold&gt;&lt;/underline&gt; est désormais dans le Top10 du record &lt;bold&gt;{[VAR_RECORD]}&lt;/bold&gt; !</t>
  </si>
  <si>
    <t>Wie Sie wahrscheinlich bemerkt haben, ist &lt;underline&gt;&lt;bold&gt;&lt;hyperlink=player&gt;{[VAR_TM_FTNAME]}&lt;/hyperlink&gt;&lt;/bold&gt;&lt;/underline&gt; jetzt unter den Top 10 des Rekords &lt;bold&gt;{[VAR_RECORD]}&lt;/bold&gt;!</t>
  </si>
  <si>
    <t>Como probablemente habrás visto, ¡&lt;underline&gt;&lt;bold&gt;&lt;hyperlink=player&gt;{[VAR_TM_FTNAME]}&lt;/hyperlink&gt;&lt;/bold&gt;&lt;/underline&gt; está ahora en el Top 10 del récord &lt;bold&gt;{[VAR_RECORD]}&lt;/bold&gt;!</t>
  </si>
  <si>
    <t>Come avrai notato, &lt;underline&gt;&lt;bold&gt;&lt;hyperlink=player&gt;{[VAR_TM_FTNAME]}&lt;/hyperlink&gt;&lt;/bold&gt;&lt;/underline&gt; è nella Top 10 del primato &lt;bold&gt;{[VAR_RECORD]}&lt;/bold&gt;!</t>
  </si>
  <si>
    <t>如你所见，&lt;underline&gt;&lt;bold&gt;&lt;hyperlink=player&gt;{[VAR_TM_FTNAME]}&lt;/hyperlink&gt;&lt;/bold&gt;&lt;/underline&gt;如今跻身&lt;bold&gt;{[VAR_RECORD]}&lt;/bold&gt;纪录前十名！</t>
  </si>
  <si>
    <t>Как вы, вероятно, заметили, &lt;underline&gt;&lt;bold&gt;&lt;hyperlink=player&gt;{[VAR_TM_FTNAME]}&lt;/hyperlink&gt;&lt;/bold&gt;&lt;/underline&gt; теперь в Топ-10 рекорда &lt;bold&gt;{[VAR_RECORD]}&lt;/bold&gt;!</t>
  </si>
  <si>
    <t>Como você provavelmente notou, &lt;underline&gt;&lt;bold&gt;&lt;hyperlink=player&gt;{[VAR_TM_FTNAME]}&lt;/hyperlink&gt;&lt;/bold&gt;&lt;/underline&gt; está agora no Top 10 do recorde de &lt;bold&gt;{[VAR_RECORD]}&lt;/bold&gt;!</t>
  </si>
  <si>
    <t>RECORD_TOP10_PART2</t>
  </si>
  <si>
    <t>Everyone at the academy is proud to have been a part of this. It is amazing to have a player like this in our academy.</t>
  </si>
  <si>
    <t>Tous les membres de l’académie sont fiers d’avoir participer à cela. C’est extraordinaire d’avoir un(e) tel(le) joueur(se) au sein de notre académie.</t>
  </si>
  <si>
    <t>Jeder an der Akademie ist stolz darauf, ein Teil dieses Erfolgs zu sein. Es ist großartig, einen solchen Spieler/eine solche Spielerin in unserer Akademie zu haben.</t>
  </si>
  <si>
    <t>Todo el mundo en la escuela está orgulloso de haber participado en esto. Es increíble contar con tenistas así en nuestra escuela.</t>
  </si>
  <si>
    <t>Tutti i membri dell'accademia sono orgogliosi di aver partecipato. È fantastico avere un/a tennista simile nella nostra accademia.</t>
  </si>
  <si>
    <t>全学院都为此感到骄傲，能拥有这样的球员真是太棒了。</t>
  </si>
  <si>
    <t>Все в академии гордятся тем, что были частью этого. Удивительно иметь такого игрока в нашей академии.</t>
  </si>
  <si>
    <t>Todos na academia têm orgulho de ter feito parte disso. É incrível ter um jogador como este em nossa academia.</t>
  </si>
  <si>
    <t>RECORD_NEW_A_PART0</t>
  </si>
  <si>
    <t>{[VAR_PERIOD]} - New record!</t>
  </si>
  <si>
    <t>{[VAR_PERIOD]} - Nouveau record !</t>
  </si>
  <si>
    <t>{[VAR_PERIOD]} - Neuer Rekord!</t>
  </si>
  <si>
    <t>{[VAR_PERIOD]} - ¡Nuevo récord!</t>
  </si>
  <si>
    <t>{[VAR_PERIOD]} - Nuovo primato!</t>
  </si>
  <si>
    <t>{[VAR_PERIOD]} - 新纪录！</t>
  </si>
  <si>
    <t>{[VAR_PERIOD]} - Новый рекорд!</t>
  </si>
  <si>
    <t>{[VAR_PERIOD]} - Novo recorde!</t>
  </si>
  <si>
    <t>RECORD_NEW_A_PART1</t>
  </si>
  <si>
    <t>Thanks to you, I now hold the &lt;bold&gt;{[VAR_RECORD]}&lt;/bold&gt; record!</t>
  </si>
  <si>
    <t>Grâce à vous, c’est maintenant moi qui détient le record &lt;bold&gt;{[VAR_RECORD]}&lt;/bold&gt; !</t>
  </si>
  <si>
    <t>Dank Ihnen halte ich jetzt den Rekord &lt;bold&gt;{[VAR_RECORD]}&lt;/bold&gt;!</t>
  </si>
  <si>
    <t>Gracias a ti, ¡ahora tengo el récord &lt;bold&gt;{[VAR_RECORD]}&lt;/bold&gt;!</t>
  </si>
  <si>
    <t>Grazie a te, ora detengo il primato &lt;bold&gt;{[VAR_RECORD]}&lt;/bold&gt;!</t>
  </si>
  <si>
    <t>多亏了你，我现在保持着&lt;bold&gt;{[VAR_RECORD]}&lt;/bold&gt;的纪录！</t>
  </si>
  <si>
    <t>Благодаря вам я теперь держу рекорд &lt;bold&gt;{[VAR_RECORD]}&lt;/bold&gt;!</t>
  </si>
  <si>
    <t>Graças a você, agora detém o recorde de &lt;bold&gt;{[VAR_RECORD]}&lt;/bold&gt;!</t>
  </si>
  <si>
    <t>RECORD_NEW_A_PART2</t>
  </si>
  <si>
    <t>This is a new milestone for me but I don't plan to stop here!</t>
  </si>
  <si>
    <t>C’est un nouvel aboutissement pour moi mais je ne compte pas m’en arrêter là !</t>
  </si>
  <si>
    <t>Das ist ein neuer Meilenstein für mich, aber ich werde mich nicht auf meinen Lorbeeren ausruhen!</t>
  </si>
  <si>
    <t>Este es un nuevo hito para mí, ¡pero no pienso parar ahí!</t>
  </si>
  <si>
    <t>È un traguardo nuovo per me, ma non intendo fermarmi qui!</t>
  </si>
  <si>
    <t>这是我的一个重要里程碑，但我不会就此止步！</t>
  </si>
  <si>
    <t>Это новая веха для меня, но я не планирую останавливаться на достигнутом!</t>
  </si>
  <si>
    <t>Este é um novo marco para mim, mas não pretendo parar por aqui!</t>
  </si>
  <si>
    <t>RECORD_NEW_B_PART0</t>
  </si>
  <si>
    <t>{[VAR_PERIOD]} - {[VAR_TM_FTNAME]} holds a new record!</t>
  </si>
  <si>
    <t>{[VAR_PERIOD]} - {[VAR_TM_FTNAME]} détient un nouveau record !</t>
  </si>
  <si>
    <t>{[VAR_PERIOD]} - {[VAR_TM_FTNAME]} hält einen neuen Rekord!</t>
  </si>
  <si>
    <t>{[VAR_PERIOD]} - ¡{[VAR_TM_FTNAME]} tiene un nuevo récord!</t>
  </si>
  <si>
    <t>{[VAR_PERIOD]} - {[VAR_TM_FTNAME]} detiene un nuovo primato!</t>
  </si>
  <si>
    <t>{[VAR_PERIOD]} - {[VAR_TM_FTNAME]}打破新纪录！</t>
  </si>
  <si>
    <t>{[VAR_PERIOD]} - {[VAR_TM_FTNAME]} установил новый рекорд!</t>
  </si>
  <si>
    <t>{[VAR_PERIOD]} - {[VAR_TM_FTNAME]} detém um novo recorde!</t>
  </si>
  <si>
    <t>RECORD_NEW_B_PART1</t>
  </si>
  <si>
    <t>What an achievement! &lt;underline&gt;&lt;bold&gt;&lt;hyperlink=player&gt;{[VAR_TM_FTNAME]}&lt;/hyperlink&gt;&lt;/bold&gt;&lt;/underline&gt; now holds the &lt;bold&gt;{[VAR_RECORD]}&lt;/bold&gt; record!</t>
  </si>
  <si>
    <t>Quel réussite ! &lt;underline&gt;&lt;bold&gt;&lt;hyperlink=player&gt;{[VAR_TM_FTNAME]}&lt;/hyperlink&gt;&lt;/bold&gt;&lt;/underline&gt; détient désormais le record &lt;bold&gt;{[VAR_RECORD]}&lt;/bold&gt; !</t>
  </si>
  <si>
    <t>Was für eine Leistung! &lt;underline&gt;&lt;bold&gt;&lt;hyperlink=player&gt;{[VAR_TM_FTNAME]}&lt;/hyperlink&gt;&lt;/bold&gt;&lt;/underline&gt; hält jetzt den Rekord &lt;bold&gt;{[VAR_RECORD]}&lt;/bold&gt;!</t>
  </si>
  <si>
    <t>¡Menudo logro! ¡&lt;underline&gt;&lt;bold&gt;&lt;hyperlink=player&gt;{[VAR_TM_FTNAME]}&lt;/hyperlink&gt;&lt;/bold&gt;&lt;/underline&gt; ostenta ahora el récord &lt;bold&gt;{[VAR_RECORD]}&lt;/bold&gt;!</t>
  </si>
  <si>
    <t>Che risultato! &lt;underline&gt;&lt;bold&gt;&lt;hyperlink=player&gt;{[VAR_TM_FTNAME]}&lt;/hyperlink&gt;&lt;/bold&gt;&lt;/underline&gt; adesso detiene il primato &lt;bold&gt;{[VAR_RECORD]}&lt;/bold&gt;!</t>
  </si>
  <si>
    <t>太惊人了！&lt;underline&gt;&lt;bold&gt;&lt;hyperlink=player&gt;{[VAR_TM_FTNAME]}&lt;/hyperlink&gt;&lt;/bold&gt;&lt;/underline&gt;现在成为新的&lt;bold&gt;{[VAR_RECORD]}&lt;/bold&gt;纪录保持者！</t>
  </si>
  <si>
    <t>Какое достижение! &lt;underline&gt;&lt;bold&gt;&lt;hyperlink=player&gt;{[VAR_TM_FTNAME]}&lt;/hyperlink&gt;&lt;/bold&gt;&lt;/underline&gt; теперь держит рекорд &lt;bold&gt;{[VAR_RECORD]}&lt;/bold&gt;!</t>
  </si>
  <si>
    <t>Que conquista! &lt;underline&gt;&lt;bold&gt;&lt;hyperlink=player&gt;{[VAR_TM_FTNAME]}&lt;/hyperlink&gt;&lt;/bold&gt;&lt;/underline&gt; agora detém o recorde de &lt;bold&gt;{[VAR_RECORD]}&lt;/bold&gt;!</t>
  </si>
  <si>
    <t>RECORD_NEW_B_PART2</t>
  </si>
  <si>
    <t>This is beyond our wildest expectations!</t>
  </si>
  <si>
    <t>La réalité vient de dépasser nos rêves les plus fous !</t>
  </si>
  <si>
    <t>Das geht weit über unsere Erwartungen hinaus!</t>
  </si>
  <si>
    <t>¡Esto va más allá de nuestras expectativas más optimistas!</t>
  </si>
  <si>
    <t>La realtà ha superato davvero la fantasia!</t>
  </si>
  <si>
    <t>真是万万没想到！</t>
  </si>
  <si>
    <t>Это превосходит все наши самые смелые ожидания!</t>
  </si>
  <si>
    <t>Isso está além das nossas maiores expectativas!</t>
  </si>
  <si>
    <t>RECORD_ENDSEASON_TOP10_PART0</t>
  </si>
  <si>
    <t>Very nice stat for {[VAR_TM_FTNAME]}!</t>
  </si>
  <si>
    <t>Très belle stat pour {[VAR_TM_FTNAME]} !</t>
  </si>
  <si>
    <t>Sehr guter Wert für {[VAR_TM_FTNAME]}!</t>
  </si>
  <si>
    <t>¡Qué estadística más buena para {[VAR_TM_FTNAME]}!</t>
  </si>
  <si>
    <t>Una gran bella statistica per {[VAR_TM_FTNAME]}!</t>
  </si>
  <si>
    <t>漂亮的数据表现， {[VAR_TM_FTNAME]}！</t>
  </si>
  <si>
    <t>Очень хорошая статистика для {[VAR_TM_FTNAME]}!</t>
  </si>
  <si>
    <t>Estatística muito boa para {[VAR_TM_FTNAME]}!</t>
  </si>
  <si>
    <t>RECORD_ENDSEASON_TOP10_PART1</t>
  </si>
  <si>
    <t>&lt;underline&gt;&lt;bold&gt;&lt;hyperlink=player&gt;{[VAR_TM_FTNAME]}&lt;/hyperlink&gt;&lt;/bold&gt;&lt;/underline&gt; is in the top 10 players of the season for &lt;bold&gt;{[VAR_RECORD]}&lt;/bold&gt;.</t>
  </si>
  <si>
    <t>&lt;underline&gt;&lt;bold&gt;&lt;hyperlink=player&gt;{[VAR_TM_FTNAME]}&lt;/hyperlink&gt;&lt;/bold&gt;&lt;/underline&gt; ist unter den 10 besten Spieler der Saison in Bezug auf &lt;bold&gt;{[VAR_RECORD]}&lt;/bold&gt;.</t>
  </si>
  <si>
    <t>&lt;underline&gt;&lt;bold&gt;&lt;hyperlink=player&gt;{[VAR_TM_FTNAME]}&lt;/hyperlink&gt;&lt;/bold&gt;&lt;/underline&gt; se encuentra entre los diez mejores tenistas de la temporada en &lt;bold&gt;{[VAR_RECORD]}&lt;/bold&gt;.</t>
  </si>
  <si>
    <t>&lt;underline&gt;&lt;bold&gt;&lt;hyperlink=player&gt;{[VAR_TM_FTNAME]}&lt;/hyperlink&gt;&lt;/bold&gt;&lt;/underline&gt; è nella top 10 dei giocatori della stagione in &lt;bold&gt;{[VAR_RECORD]}&lt;/bold&gt;.</t>
  </si>
  <si>
    <t>&lt;underline&gt;&lt;bold&gt;&lt;hyperlink=player&gt;{[VAR_TM_FTNAME]}&lt;/hyperlink&gt;&lt;/bold&gt;&lt;/underline&gt;已跻身本赛季&lt;bold&gt;{[VAR_RECORD]}&lt;/bold&gt;统计榜前十名。</t>
  </si>
  <si>
    <t>&lt;underline&gt;&lt;bold&gt;&lt;hyperlink=player&gt;{[VAR_TM_FTNAME]}&lt;/hyperlink&gt;&lt;/bold&gt;&lt;/underline&gt; входит в топ-10 игроков сезона по &lt;bold&gt;{[VAR_RECORD]}&lt;/bold&gt;.</t>
  </si>
  <si>
    <t>&lt;underline&gt;&lt;bold&gt;&lt;hyperlink=player&gt;{[VAR_TM_FTNAME]}&lt;/hyperlink&gt;&lt;/bold&gt;&lt;/underline&gt; está entre os 10 melhores jogadores da temporada em &lt;bold&gt;{[VAR_RECORD]}&lt;/bold&gt;.</t>
  </si>
  <si>
    <t>RECORD_ENDSEASON_TOP10_PART1_1</t>
  </si>
  <si>
    <t>&lt;underline&gt;&lt;bold&gt;&lt;hyperlink=player&gt;{[VAR_TM_FTNAME]}&lt;/hyperlink&gt;&lt;/bold&gt;&lt;/underline&gt; fait parti des 10 meilleurs joueurs(ses) de la saison en &lt;bold&gt;{[VAR_RECORD]}&lt;/bold&gt;.</t>
  </si>
  <si>
    <t>RECORD_ENDSEASON_TOP10_PART1_2</t>
  </si>
  <si>
    <t>&lt;underline&gt;&lt;bold&gt;&lt;hyperlink=player&gt;{[VAR_TM_FTNAME]}&lt;/hyperlink&gt;&lt;/bold&gt;&lt;/underline&gt; fait partie des 10 meilleur(e)s de la saison en &lt;bold&gt;{[VAR_RECORD]}&lt;/bold&gt;.</t>
  </si>
  <si>
    <t>RECORD_ENDSEASON_TOP10_PART1_3</t>
  </si>
  <si>
    <t>En matière de &lt;bold&gt;{[VAR_RECORD]}&lt;/bold&gt;, &lt;underline&gt;&lt;bold&gt;&lt;hyperlink=player&gt;{[VAR_TM_FTNAME]}&lt;/hyperlink&gt;&lt;/bold&gt;&lt;/underline&gt; se hisse parmi les 10 meilleur(e)s de l’année.</t>
  </si>
  <si>
    <t>RECORD_ENDSEASON_TOP10_PART1_4</t>
  </si>
  <si>
    <t>Performance plus que notable : &lt;underline&gt;&lt;bold&gt;&lt;hyperlink=player&gt;{[VAR_TM_FTNAME]}&lt;/hyperlink&gt;&lt;/bold&gt;&lt;/underline&gt; fait partie du Top 10 de la saison en &lt;bold&gt;{[VAR_RECORD]}&lt;/bold&gt;.</t>
  </si>
  <si>
    <t>RECORD_ENDSEASON_TOP10_PART2</t>
  </si>
  <si>
    <t>Let's aim even higher for next season!</t>
  </si>
  <si>
    <t>Setzen wir uns für nächste Saison ein noch höheres Ziel!</t>
  </si>
  <si>
    <t>¡Apuntemos aún más arriba para la próxima temporada!</t>
  </si>
  <si>
    <t>Puntiamo ancora più in alto per la prossima stagione!</t>
  </si>
  <si>
    <t>让我们为下个赛季设定更高的目标！</t>
  </si>
  <si>
    <t>Давайте стремиться к еще большим высотам в следующем сезоне!</t>
  </si>
  <si>
    <t>Vamos mirar ainda mais alto para a próxima temporada!</t>
  </si>
  <si>
    <t>RECORD_ENDSEASON_TOP10_PART2_1</t>
  </si>
  <si>
    <t>Visons encore plus haut pour la saison prochaine !</t>
  </si>
  <si>
    <t>RECORD_ENDSEASON_TOP10_PART2_2</t>
  </si>
  <si>
    <t>Allons chercher encore plus haut la saison prochaine !</t>
  </si>
  <si>
    <t>RECORD_ENDSEASON_TOP10_PART2_3</t>
  </si>
  <si>
    <t>Nouvelle saison, nouvelles ambitions : on monte d’un niveau !</t>
  </si>
  <si>
    <t>RECORD_ENDSEASON_TOP10_PART2_4</t>
  </si>
  <si>
    <t>On élève la barre pour l’année prochaine !</t>
  </si>
  <si>
    <t>RECORD_ENDSEASON_TOP1_PART0</t>
  </si>
  <si>
    <t>This year, I'm the one who's on top in this stat!</t>
  </si>
  <si>
    <t>Cette année, c’est moi qui domine cette stat !</t>
  </si>
  <si>
    <t>Dieses Jahr bin ich auf Platz 1, was diese Statistik angeht!</t>
  </si>
  <si>
    <t>¡Este año, soy yo quien está en la cima en esta estadística!</t>
  </si>
  <si>
    <t>Quest'anno sarò io a dominare questa categoria di statistiche!</t>
  </si>
  <si>
    <t>今年，我是在这项数据上登顶的人！</t>
  </si>
  <si>
    <t>В этом году я на первом месте по этой статистике!</t>
  </si>
  <si>
    <t>Este ano, sou eu quem está no topo nesta estatística!</t>
  </si>
  <si>
    <t>RECORD_ENDSEASON_TOP1_PART1</t>
  </si>
  <si>
    <t>Now that I'm Top 1 in &lt;bold&gt;{[VAR_RECORD]}&lt;/bold&gt;, I think it's safe to say we've done a good job on that.</t>
  </si>
  <si>
    <t>Nachdem ich nun auf Platz 1 im Wert &lt;bold&gt;{[VAR_RECORD]}&lt;/bold&gt; bin, können wir getrost sagen, dass wir hier gute Arbeit geleistet haben.</t>
  </si>
  <si>
    <t>Ahora que soy Top 1 en &lt;bold&gt;{[VAR_RECORD]}&lt;/bold&gt;, creo que podemos decir sin temor a equivocarnos que hemos hecho un buen trabajo.</t>
  </si>
  <si>
    <t>Adesso che sono numero 1 in &lt;bold&gt;{[VAR_RECORD]}&lt;/bold&gt;, penso che possiamo dire di aver fatto un buon lavoro sotto questo aspetto.</t>
  </si>
  <si>
    <t>既然我已经在&lt;bold&gt;{[VAR_RECORD]}&lt;/bold&gt;上登顶，那说明我们干得不错。</t>
  </si>
  <si>
    <t>Теперь, когда я №1 в &lt;bold&gt;{[VAR_RECORD]}&lt;/bold&gt;, думаю, можно сказать, что мы отлично поработали.</t>
  </si>
  <si>
    <t>Agora que sou a número 1 em &lt;bold&gt;{[VAR_RECORD]}&lt;/bold&gt;, acho que podemos dizer que fizemos um bom trabalho.</t>
  </si>
  <si>
    <t>RECORD_ENDSEASON_TOP1_PART1_1</t>
  </si>
  <si>
    <t>Maintenant que je suis Top1 en &lt;bold&gt;{[VAR_RECORD]}&lt;/bold&gt;, je pense qu’on peut dire qu’on a bien travaillé cet aspect.</t>
  </si>
  <si>
    <t>RECORD_ENDSEASON_TOP1_PART1_2</t>
  </si>
  <si>
    <t>Être devenu(e) Top 1 en &lt;bold&gt;{[VAR_RECORD]}&lt;/bold&gt;, ça prouve qu’on a vraiment bien bossé ce point-là.</t>
  </si>
  <si>
    <t>RECORD_ENDSEASON_TOP1_PART1_3</t>
  </si>
  <si>
    <t>Devenir Top 1 en &lt;bold&gt;{[VAR_RECORD]}&lt;/bold&gt;, c’est la preuve que notre travail a payé !</t>
  </si>
  <si>
    <t>RECORD_ENDSEASON_TOP1_PART1_4</t>
  </si>
  <si>
    <t>Me voilà Top 1 en &lt;bold&gt;{[VAR_RECORD]}&lt;/bold&gt;… Je pense qu’on peut cocher cette case, le travail a été fait et bien fait.</t>
  </si>
  <si>
    <t>RECORD_ENDSEASON_TOP1_PART2</t>
  </si>
  <si>
    <t>What should we work on next season? ;)</t>
  </si>
  <si>
    <t>Woran wollten wir nächste Saison arbeiten? ;)</t>
  </si>
  <si>
    <t>¿En qué deberíamos trabajar la próxima temporada? ;)</t>
  </si>
  <si>
    <t>A cosa puntiamo per la prossima stagione? ;)</t>
  </si>
  <si>
    <t>下赛季该重点练什么？ ;)</t>
  </si>
  <si>
    <t>Над чем будем работать в следующем сезоне? ;)</t>
  </si>
  <si>
    <t>No que devemos trabalhar na próxima temporada? ;)</t>
  </si>
  <si>
    <t>RECORD_ENDSEASON_TOP1_PART2_1</t>
  </si>
  <si>
    <t>On vise quoi pour la saison prochaine ? ;)</t>
  </si>
  <si>
    <t>RECORD_ENDSEASON_TOP1_PART2_2</t>
  </si>
  <si>
    <t>Alors coach, on veut atteindre quoi la saison prochaine ? ;)</t>
  </si>
  <si>
    <t>RECORD_ENDSEASON_TOP1_PART2_3</t>
  </si>
  <si>
    <t>C’est quoi le plan pour la saison prochaine ? ;)</t>
  </si>
  <si>
    <t>RECORD_ENDSEASON_TOP1_PART2_4</t>
  </si>
  <si>
    <t>On se lance quels challenges pour la prochaine saison ? ;)</t>
  </si>
  <si>
    <t>UPDATE_SEASONEND_PART3</t>
  </si>
  <si>
    <t>Also of note are these season record statistics:</t>
  </si>
  <si>
    <t>On notera également ces records de statistiques sur la saison :</t>
  </si>
  <si>
    <t>Es werden auch diese Statistiken für die Saison erfasst:</t>
  </si>
  <si>
    <t>También cabe destacar este récord en cuanto a las estadísticas de la temporada:</t>
  </si>
  <si>
    <t>Verranno prese in considerazione anche le statistiche della stagione:</t>
  </si>
  <si>
    <t>本赛季还有以下统计亮点：</t>
  </si>
  <si>
    <t>Также стоит отметить следующие статистические рекорды сезона:</t>
  </si>
  <si>
    <t>Também vale a pena notar estas estatísticas de recorde da temporada:</t>
  </si>
  <si>
    <t>MEDIMP_MORAL_OK_A_PART0</t>
  </si>
  <si>
    <t>Thanks, coach</t>
  </si>
  <si>
    <t>Danke, Coach</t>
  </si>
  <si>
    <t>Gracias, entrenador</t>
  </si>
  <si>
    <t>Grazie coach</t>
  </si>
  <si>
    <t>谢谢，教练</t>
  </si>
  <si>
    <t>Спасибо, тренер</t>
  </si>
  <si>
    <t>Obrigado, técnico</t>
  </si>
  <si>
    <t>MEDIMP_MORAL_OK_A_PART0_1</t>
  </si>
  <si>
    <t>Merci coach</t>
  </si>
  <si>
    <t>MEDIMP_MORAL_OK_A_PART0_2</t>
  </si>
  <si>
    <t>Merci de votre soutien, coach.</t>
  </si>
  <si>
    <t>MEDIMP_MORAL_OK_A_PART0_3</t>
  </si>
  <si>
    <t>Coach, merci</t>
  </si>
  <si>
    <t>MEDIMP_MORAL_OK_A_PART1</t>
  </si>
  <si>
    <t>I read what you said to the press, and the what you said about me cheered me up. Thanks :).</t>
  </si>
  <si>
    <t>Ich habe gelesen, was du über mich zur Presse gesagt hast, und das hat mich sehr motiviert. Danke :).</t>
  </si>
  <si>
    <t>He leído lo que le dijiste a la prensa y me ha animado mucho tu opinión sobre mí. Gracias :).</t>
  </si>
  <si>
    <t>Ho letto le tue risposte alla stampa e quelle su di me mi hanno sollevato il morale. Grazie :).</t>
  </si>
  <si>
    <t>我看了您对媒体说的话，真的让我深受鼓舞，谢谢您 :).</t>
  </si>
  <si>
    <t>Я прочитал, что вы сказали прессе, и то, что вы сказали обо мне, меня подбодрило. Спасибо :).</t>
  </si>
  <si>
    <t>Li o que você disse à imprensa, e o que você disse sobre mim me animou. Obrigado :).</t>
  </si>
  <si>
    <t>MEDIMP_MORAL_OK_A_PART1_1</t>
  </si>
  <si>
    <t>J’ai lu vos réponses à la presse, et celles me concernant m’ont remonté le moral. Merci :).</t>
  </si>
  <si>
    <t>MEDIMP_MORAL_OK_A_PART1_2</t>
  </si>
  <si>
    <t>Ce que vous avez dit de moi dans la presse m’a vraiment encouragé(e). Merci.</t>
  </si>
  <si>
    <t>MEDIMP_MORAL_OK_A_PART1_3</t>
  </si>
  <si>
    <t>J’ai vu ce que vous avez dit aux médias sur moi, et ça m’a fait beaucoup de bien. Merci.</t>
  </si>
  <si>
    <t>MEDIMP_MORAL_OK_B_PART0</t>
  </si>
  <si>
    <t>I didn't expect that!</t>
  </si>
  <si>
    <t>Das habe ich nicht erwartet!</t>
  </si>
  <si>
    <t>¡No me esperaba eso!</t>
  </si>
  <si>
    <t>Non mi aspettavo una cosa del genere!</t>
  </si>
  <si>
    <t>真没想到！</t>
  </si>
  <si>
    <t>Я не ожидал такого!</t>
  </si>
  <si>
    <t>Não esperava isso!</t>
  </si>
  <si>
    <t>MEDIMP_MORAL_OK_B_PART0_1</t>
  </si>
  <si>
    <t>J’en attendais pas autant !</t>
  </si>
  <si>
    <t>MEDIMP_MORAL_OK_B_PART0_2</t>
  </si>
  <si>
    <t>Wow, je n’en espérais pas autant !</t>
  </si>
  <si>
    <t>MEDIMP_MORAL_OK_B_PART0_3</t>
  </si>
  <si>
    <t>Franchement, je ne pensais pas que vous diriez ça !</t>
  </si>
  <si>
    <t>MEDIMP_MORAL_OK_B_PART1</t>
  </si>
  <si>
    <t>Your answers to the journalists definitely gave me a positive boost. I'm very happy to know that you think that about me!</t>
  </si>
  <si>
    <t>Ihre Antworten an die Journalist haben mir definitiv einen Ansporn gegeben. Es freut mich sehr, zu wissen, was Sie von mir halten!</t>
  </si>
  <si>
    <t>Tus respuestas a los periodistas han sido sin duda una inyección de confianza para mí. ¡Estoy muy feliz de saber que piensas eso de mí!</t>
  </si>
  <si>
    <t>Le tue risposte ai giornalisti sono state veramente un'iniezione di fiducia. Sono molto felice di sapere che la pensi così su di me!</t>
  </si>
  <si>
    <t>您在记者面前的发言让我精神振奋，很高兴您对我有这样的看法！</t>
  </si>
  <si>
    <t>Ваши ответы журналистам определенно придали мне позитивный импульс. Я очень рад знать, что вы так обо мне думаете!</t>
  </si>
  <si>
    <t>Suas respostas aos jornalistas definitivamente me deram um impulso positivo. Estou muito feliz em saber que você pensa assim de mim!</t>
  </si>
  <si>
    <t>MEDIMP_MORAL_OK_B_PART1_1</t>
  </si>
  <si>
    <t>Vos réponses aux journalistes m’ont clairement donné un coup de boost moralement. Très content(e) de savoir que vous pensez ça de moi !</t>
  </si>
  <si>
    <t>MEDIMP_MORAL_OK_B_PART1_2</t>
  </si>
  <si>
    <t>Vous m’avez donné un vrai coup de fouet moral avec vos réponses à la presse. Merci, ça compte.</t>
  </si>
  <si>
    <t>MEDIMP_MORAL_OK_B_PART1_3</t>
  </si>
  <si>
    <t>Vos réponses m’ont relancé(e) mentalement. C’est très motivant d’entendre ça de vous.</t>
  </si>
  <si>
    <t>MEDIMP_RELAT_OK_A_PART0</t>
  </si>
  <si>
    <t>A great relationship</t>
  </si>
  <si>
    <t>Eine gute Beziehung</t>
  </si>
  <si>
    <t>Una gran relación</t>
  </si>
  <si>
    <t>Bel rapporto</t>
  </si>
  <si>
    <t>良好的关系</t>
  </si>
  <si>
    <t>Отличные отношения</t>
  </si>
  <si>
    <t>Um ótimo relacionamento</t>
  </si>
  <si>
    <t>MEDIMP_RELAT_OK_A_PART0_1</t>
  </si>
  <si>
    <t>Une belle relation</t>
  </si>
  <si>
    <t>MEDIMP_RELAT_OK_A_PART0_2</t>
  </si>
  <si>
    <t>Une relation de confiance</t>
  </si>
  <si>
    <t>MEDIMP_RELAT_OK_A_PART0_3</t>
  </si>
  <si>
    <t>Une entente remarquable</t>
  </si>
  <si>
    <t>MEDIMP_RELAT_OK_A_PART1</t>
  </si>
  <si>
    <t>Your replies to the press did not go unnoticed. Demonstrating your confidence in &lt;underline&gt;&lt;bold&gt;&lt;hyperlink=player&gt;{[VAR_TM_FTNAME]}&lt;/hyperlink&gt;&lt;/bold&gt;&lt;/underline&gt; will pay off.</t>
  </si>
  <si>
    <t>Ihre Antworten gegenüber der Presse sind nicht unbeachtet geblieben. Dass Sie Ihr Vertrauen in &lt;underline&gt;&lt;bold&gt;&lt;hyperlink=player&gt;{[VAR_TM_FTNAME]}&lt;/hyperlink&gt;&lt;/bold&gt;&lt;/underline&gt; demonstriert haben, wird Früchte tragen.</t>
  </si>
  <si>
    <t>Tus respuestas a la prensa no han pasado desapercibidas. Demostrar tu confianza en &lt;underline&gt;&lt;bold&gt;&lt;hyperlink=player&gt;{[VAR_TM_FTNAME]}&lt;/hyperlink&gt;&lt;/bold&gt;&lt;/underline&gt; dará sus frutos.</t>
  </si>
  <si>
    <t>Non sono passate inosservate le tue risposte alla stampa. Dimostrare fiducia in &lt;underline&gt;&lt;bold&gt;&lt;hyperlink=player&gt;{[VAR_TM_FTNAME]}&lt;/hyperlink&gt;&lt;/bold&gt;&lt;/underline&gt; può solo essere proficuo.</t>
  </si>
  <si>
    <t>你对媒体的回复受到了关注。你展现出的信任一定会让&lt;underline&gt;&lt;bold&gt;&lt;hyperlink=player&gt;{[VAR_TM_FTNAME]}&lt;/hyperlink&gt;&lt;/bold&gt;&lt;/underline&gt;更有动力。</t>
  </si>
  <si>
    <t>Ваши ответы прессе не остались незамеченными. Демонстрация вашей уверенности в &lt;underline&gt;&lt;bold&gt;&lt;hyperlink=player&gt;{[VAR_TM_FTNAME]}&lt;/hyperlink&gt;&lt;/bold&gt;&lt;/underline&gt; окупится.</t>
  </si>
  <si>
    <t>Suas respostas à imprensa não passaram despercebidas. Demonstrar sua confiança em &lt;underline&gt;&lt;bold&gt;&lt;hyperlink=player&gt;{[VAR_TM_FTNAME]}&lt;/hyperlink&gt;&lt;/bold&gt;&lt;/underline&gt; renderá frutos.</t>
  </si>
  <si>
    <t>MEDIMP_RELAT_OK_A_PART1_1</t>
  </si>
  <si>
    <t>Vos réponses à la presse ne sont pas passées inaperçues. Montrer votre confiance à &lt;underline&gt;&lt;bold&gt;&lt;hyperlink=player&gt;{[VAR_TM_FTNAME]}&lt;/hyperlink&gt;&lt;/bold&gt;&lt;/underline&gt; ne pourra être que bénéfique.</t>
  </si>
  <si>
    <t>MEDIMP_RELAT_OK_A_PART1_2</t>
  </si>
  <si>
    <t>Vos mots n’ont pas été ignorés. Cette confiance affichée pourra vraiment soutenir &lt;underline&gt;&lt;bold&gt;&lt;hyperlink=player&gt;{[VAR_TM_FTNAME]}&lt;/hyperlink&gt;&lt;/bold&gt;&lt;/underline&gt;.</t>
  </si>
  <si>
    <t>MEDIMP_RELAT_OK_A_PART1_3</t>
  </si>
  <si>
    <t>La presse a bien entendu votre message : votre soutien à &lt;underline&gt;&lt;bold&gt;&lt;hyperlink=player&gt;{[VAR_TM_FTNAME]}&lt;/hyperlink&gt;&lt;/bold&gt;&lt;/underline&gt; aura de l’impact.</t>
  </si>
  <si>
    <t>MEDIMP_RELAT_OK_B_PART0</t>
  </si>
  <si>
    <t>Thanks for your confidence!</t>
  </si>
  <si>
    <t>Danke für Ihr Vertrauen!</t>
  </si>
  <si>
    <t>¡Gracias por tu confianza!</t>
  </si>
  <si>
    <t>Grazie per la fiducia!</t>
  </si>
  <si>
    <t>感谢您的信任！</t>
  </si>
  <si>
    <t>Спасибо за вашу уверенность!</t>
  </si>
  <si>
    <t>Obrigado pela sua confiança!</t>
  </si>
  <si>
    <t>MEDIMP_RELAT_OK_B_PART0_1</t>
  </si>
  <si>
    <t>Merci pour votre confiance !</t>
  </si>
  <si>
    <t>MEDIMP_RELAT_OK_B_PART0_2</t>
  </si>
  <si>
    <t>Merci de croire en moi !</t>
  </si>
  <si>
    <t>MEDIMP_RELAT_OK_B_PART0_3</t>
  </si>
  <si>
    <t>Merci infiniment pour votre confiance</t>
  </si>
  <si>
    <t>MEDIMP_RELAT_OK_B_PART1</t>
  </si>
  <si>
    <t>I know it's not always easy to answer journalists' questions... Which means what you said about me is priceless!</t>
  </si>
  <si>
    <t>Ich weiß, dass es nicht immer einfach ist, die Fragen der Journalist zu beantworten … Und das macht das, was Sie über mich gesagt haben, noch wertvoller!</t>
  </si>
  <si>
    <t>Sé que no siempre es fácil responder a las preguntas de los periodistas... ¡así que lo que has dicho sobre mí no tiene precio!</t>
  </si>
  <si>
    <t>So che non è sempre facile parlare coni giornalisti... Le tue risposte sul mio conto sono ancora più significative!</t>
  </si>
  <si>
    <t>我知道回应记者的问题并不是件轻松的事……所以您愿意在媒体面前肯定我，真的非常难得！谢谢您相信我，我一定不会让您失望！</t>
  </si>
  <si>
    <t>Я знаю, что не всегда легко отвечать на вопросы журналистов... А значит, то, что вы сказали обо мне, бесценно!</t>
  </si>
  <si>
    <t>Eu sei que nem sempre é fácil responder às perguntas dos jornalistas... O que significa que o que você disse sobre mim é inestimável!</t>
  </si>
  <si>
    <t>MEDIMP_RELAT_OK_B_PART1_1</t>
  </si>
  <si>
    <t>Je sais qu’il n’est pas toujours évident de répondre aux questions des journalistes… Vos réponses à mon sujet ont d’autant plus de valeur !</t>
  </si>
  <si>
    <t>MEDIMP_RELAT_OK_B_PART1_2</t>
  </si>
  <si>
    <t>Vos réponses me concernant ont d’autant plus de poids que les questions des médias étaient difficiles.</t>
  </si>
  <si>
    <t>MEDIMP_RELAT_OK_B_PART1_3</t>
  </si>
  <si>
    <t>Vos propos à mon sujet ont beaucoup de valeur, surtout dans ce contexte médiatique.</t>
  </si>
  <si>
    <t>MEDIMP_RELAT_OK_B_PART2</t>
  </si>
  <si>
    <t>Thanks for believing in me. I won't let you down!</t>
  </si>
  <si>
    <t>Danke für Ihr Vertrauen in mich. Ich werde Sie nicht enttäuschen!</t>
  </si>
  <si>
    <t>Gracias por creer en mí. ¡No te defraudaré!</t>
  </si>
  <si>
    <t>Grazie per la fiducia che hai riposto in me, non ti deluderò!</t>
  </si>
  <si>
    <t>谢谢您的信任。我不会让您失望的！</t>
  </si>
  <si>
    <t>Спасибо, что верите в меня. Я вас не подведу!</t>
  </si>
  <si>
    <t>Obrigado por acreditar em mim. Não vou te decepcionar!</t>
  </si>
  <si>
    <t>MEDIMP_RELAT_OK_B_PART2_1</t>
  </si>
  <si>
    <t>Merci pour la confiance que vous m’accordez, je ne vous décevrai pas !</t>
  </si>
  <si>
    <t>MEDIMP_RELAT_OK_B_PART2_2</t>
  </si>
  <si>
    <t>Je vous remercie pour votre confiance : je vais tout donner.</t>
  </si>
  <si>
    <t>MEDIMP_RELAT_OK_B_PART2_3</t>
  </si>
  <si>
    <t>Je vous assure que je ferai tout pour ne pas vous décevoir.</t>
  </si>
  <si>
    <t>MEDIMP_MORAL_KO_A_PART0</t>
  </si>
  <si>
    <t>Watch what you say to the press</t>
  </si>
  <si>
    <t>Passen Sie auf, was Sie der Presse sagen</t>
  </si>
  <si>
    <t>Cuidado con lo que le dices a la prensa</t>
  </si>
  <si>
    <t>Attenzione alle risposte ai media</t>
  </si>
  <si>
    <t>注意你对媒体的发言</t>
  </si>
  <si>
    <t>Следите за тем, что говорите прессе</t>
  </si>
  <si>
    <t>Cuidado com o que diz à imprensa</t>
  </si>
  <si>
    <t>MEDIMP_MORAL_KO_A_PART0_1</t>
  </si>
  <si>
    <t>Attention à vos réponses aux médias</t>
  </si>
  <si>
    <t>MEDIMP_MORAL_KO_A_PART0_2</t>
  </si>
  <si>
    <t>Prudence dans vos réponses aux journalistes</t>
  </si>
  <si>
    <t>MEDIMP_MORAL_KO_A_PART0_3</t>
  </si>
  <si>
    <t>Soyez vigilant(e) avec la presse</t>
  </si>
  <si>
    <t>MEDIMP_MORAL_KO_A_PART1</t>
  </si>
  <si>
    <t>&lt;underline&gt;&lt;bold&gt;&lt;hyperlink=player&gt;{[VAR_TM_FTNAME]}&lt;/hyperlink&gt;&lt;/bold&gt;&lt;/underline&gt; seems a bit affected by your recent statements.</t>
  </si>
  <si>
    <t>&lt;underline&gt;&lt;bold&gt;&lt;hyperlink=player&gt;{[VAR_TM_FTNAME]}&lt;/hyperlink&gt;&lt;/bold&gt;&lt;/underline&gt; semble un peu affecté(e) par vos récentes déclarations.</t>
  </si>
  <si>
    <t>&lt;underline&gt;&lt;bold&gt;&lt;hyperlink=player&gt;{[VAR_TM_FTNAME]}&lt;/hyperlink&gt;&lt;/bold&gt;&lt;/underline&gt; scheinen Ihre jüngsten Aussagen tief getroffen zu haben.</t>
  </si>
  <si>
    <t>Tus recientes declaraciones han afectado un poco a &lt;underline&gt;&lt;bold&gt;&lt;hyperlink=player&gt;{[VAR_TM_FTNAME]}&lt;/hyperlink&gt;&lt;/bold&gt;&lt;/underline&gt;.</t>
  </si>
  <si>
    <t>Sembra che &lt;underline&gt;&lt;bold&gt;&lt;hyperlink=player&gt;{[VAR_TM_FTNAME]}&lt;/hyperlink&gt;&lt;/bold&gt;&lt;/underline&gt; abbia un po' risentito delle tue dichiarazioni recenti.</t>
  </si>
  <si>
    <t>&lt;underline&gt;&lt;bold&gt;&lt;hyperlink=player&gt;{[VAR_TM_FTNAME]}&lt;/hyperlink&gt;&lt;/bold&gt;&lt;/underline&gt;似乎对你最近的言论有些受伤。</t>
  </si>
  <si>
    <t>&lt;underline&gt;&lt;bold&gt;&lt;hyperlink=player&gt;{[VAR_TM_FTNAME]}&lt;/hyperlink&gt;&lt;/bold&gt;&lt;/underline&gt; кажется, немного задет вашими недавними высказываниями.</t>
  </si>
  <si>
    <t>&lt;underline&gt;&lt;bold&gt;&lt;hyperlink=player&gt;{[VAR_TM_FTNAME]}&lt;/hyperlink&gt;&lt;/bold&gt;&lt;/underline&gt; parece um pouco afetado por suas declarações recentes.</t>
  </si>
  <si>
    <t>MEDIMP_MORAL_KO_A_PART2</t>
  </si>
  <si>
    <t>Keep an eye on that.</t>
  </si>
  <si>
    <t>A surveiller.</t>
  </si>
  <si>
    <t>Darauf sollten Sie achten.</t>
  </si>
  <si>
    <t>Tenlo en cuenta.</t>
  </si>
  <si>
    <t>Da tenere d'occhio.</t>
  </si>
  <si>
    <t>请多留意一下。</t>
  </si>
  <si>
    <t>Следите за этим.</t>
  </si>
  <si>
    <t>Fique de olho nisso.</t>
  </si>
  <si>
    <t>MEDIMP_MORAL_KO_B_PART0</t>
  </si>
  <si>
    <t>Do you really think that about me?</t>
  </si>
  <si>
    <t>Denken Sie wirklich so von mir?</t>
  </si>
  <si>
    <t>¿De verdad piensas eso de mí?</t>
  </si>
  <si>
    <t>La pensi davvero così su di me?</t>
  </si>
  <si>
    <t>你真的那样想我吗？</t>
  </si>
  <si>
    <t>Вы действительно так обо мне думаете?</t>
  </si>
  <si>
    <t>Você realmente pensa isso de mim?</t>
  </si>
  <si>
    <t>MEDIMP_MORAL_KO_B_PART0_1</t>
  </si>
  <si>
    <t>Vous pensez réellement ça de moi ?</t>
  </si>
  <si>
    <t>MEDIMP_MORAL_KO_B_PART0_2</t>
  </si>
  <si>
    <t>Vous pensez ça… honnêtement ?</t>
  </si>
  <si>
    <t>MEDIMP_MORAL_KO_B_PART0_3</t>
  </si>
  <si>
    <t>C’est ce que vous croyez vraiment ?</t>
  </si>
  <si>
    <t>MEDIMP_MORAL_KO_B_PART1</t>
  </si>
  <si>
    <t>I know I'm not perfect, but what you said to the journalists recently didn't help.</t>
  </si>
  <si>
    <t>Je sais que je suis pas parfait(e), mais vos récentes réponses aux journalistes ne m’aident pas du tout.</t>
  </si>
  <si>
    <t>Ich weiß, dass ich nicht perfekt bin, aber was Sie zu den Journalist gesagt haben, war nicht hilfreich.</t>
  </si>
  <si>
    <t>Sé que no soy la perfección personificada, pero lo que les has dicho recientemente a los periodistas sobre mí no va a ayudar.</t>
  </si>
  <si>
    <t>So di non essere perfetto/a, ma le tue risposte recenti ai giornalisti non mi aiutano affatto.</t>
  </si>
  <si>
    <t>我知道我不完美，但你最近在记者面前的发言并不妥。</t>
  </si>
  <si>
    <t>Я знаю, что я не идеален, но то, что вы недавно сказали журналистам, не помогло.</t>
  </si>
  <si>
    <t>Eu sei que não sou perfeito, mas o que você disse aos jornalistas recentemente não ajudou.</t>
  </si>
  <si>
    <t>MEDIMP_MORAL_KO_B_PART2</t>
  </si>
  <si>
    <t>That was really hard to hear.</t>
  </si>
  <si>
    <t>Moralement c’est dur.</t>
  </si>
  <si>
    <t>Das war wirklich nicht einfach zu hören.</t>
  </si>
  <si>
    <t>Ha sido muy duro escucharlo.</t>
  </si>
  <si>
    <t>Dal punto di vista del morale, è proprio un colpo basso.</t>
  </si>
  <si>
    <t>这真的让我很难受。</t>
  </si>
  <si>
    <t>Это было действительно тяжело слышать.</t>
  </si>
  <si>
    <t>Foi muito difícil de ouvir.</t>
  </si>
  <si>
    <t>MEDIMP_RELAT_KO_A_PART0</t>
  </si>
  <si>
    <t>Do you have a problem with {[VAR_TM_FTNAME]}?</t>
  </si>
  <si>
    <t>Haben Sie ein Problem mit {[VAR_TM_FTNAME]}?</t>
  </si>
  <si>
    <t>¿Tienes algún problema con {[VAR_TM_FTNAME]}?</t>
  </si>
  <si>
    <t>C'è qualcosa che non va in {[VAR_TM_FTNAME]}?</t>
  </si>
  <si>
    <t>你和{[VAR_TM_FTNAME]}有矛盾吗？</t>
  </si>
  <si>
    <t>У вас проблемы с {[VAR_TM_FTNAME]}?</t>
  </si>
  <si>
    <t>Você tem algum problema com {[VAR_TM_FTNAME]}?</t>
  </si>
  <si>
    <t>MEDIMP_RELAT_KO_A_PART0_1</t>
  </si>
  <si>
    <t>Un souci avec {[VAR_TM_FTNAME]} ?</t>
  </si>
  <si>
    <t>MEDIMP_RELAT_KO_A_PART0_2</t>
  </si>
  <si>
    <t>Quelque chose ne va pas avec {[VAR_TM_FTNAME]} ?</t>
  </si>
  <si>
    <t>MEDIMP_RELAT_KO_A_PART0_3</t>
  </si>
  <si>
    <t>Un problème avec {[VAR_TM_FTNAME]} ?</t>
  </si>
  <si>
    <t>MEDIMP_RELAT_KO_A_PART1</t>
  </si>
  <si>
    <t>A number of us in the academy were surprised by your recent comments regarding &lt;underline&gt;&lt;bold&gt;&lt;hyperlink=player&gt;{[VAR_TM_FTNAME]}&lt;/hyperlink&gt;&lt;/bold&gt;&lt;/underline&gt;.</t>
  </si>
  <si>
    <t>Nous sommes plusieurs dans l’académie à être surpris par vos récents propos concernant &lt;underline&gt;&lt;bold&gt;&lt;hyperlink=player&gt;{[VAR_TM_FTNAME]}&lt;/hyperlink&gt;&lt;/bold&gt;&lt;/underline&gt;.</t>
  </si>
  <si>
    <t>Einige von uns in der Akademie waren überrascht von Ihren jüngsten Aussagen zu &lt;underline&gt;&lt;bold&gt;&lt;hyperlink=player&gt;{[VAR_TM_FTNAME]}&lt;/hyperlink&gt;&lt;/bold&gt;&lt;/underline&gt;.</t>
  </si>
  <si>
    <t>Algunos de nosotros en la escuela estamos sorprendidos por tus recientes comentarios sobre &lt;underline&gt;&lt;bold&gt;&lt;hyperlink=player&gt;{[VAR_TM_FTNAME]}&lt;/hyperlink&gt;&lt;/bold&gt;&lt;/underline&gt;.</t>
  </si>
  <si>
    <t>All'accademia, siamo tutti un po' sorpresi dai tuoi commenti recenti riguardo &lt;underline&gt;&lt;bold&gt;&lt;hyperlink=player&gt;{[VAR_TM_FTNAME]}&lt;/hyperlink&gt;&lt;/bold&gt;&lt;/underline&gt;.</t>
  </si>
  <si>
    <t>学院里不少人对你最近关于&lt;underline&gt;&lt;bold&gt;&lt;hyperlink=player&gt;{[VAR_TM_FTNAME]}&lt;/hyperlink&gt;&lt;/bold&gt;&lt;/underline&gt;的评论感到惊讶。</t>
  </si>
  <si>
    <t>Несколько человек в академии были удивлены вашими недавними комментариями относительно &lt;underline&gt;&lt;bold&gt;&lt;hyperlink=player&gt;{[VAR_TM_FTNAME]}&lt;/hyperlink&gt;&lt;/bold&gt;&lt;/underline&gt;.</t>
  </si>
  <si>
    <t>Vários de nós na academia ficamos surpresos com seus comentários recentes sobre &lt;underline&gt;&lt;bold&gt;&lt;hyperlink=player&gt;{[VAR_TM_FTNAME]}&lt;/hyperlink&gt;&lt;/bold&gt;&lt;/underline&gt;.</t>
  </si>
  <si>
    <t>MEDIMP_RELAT_KO_A_PART2</t>
  </si>
  <si>
    <t>Is your relationship on the rocks?</t>
  </si>
  <si>
    <t>Votre relation se dégraderait-elle ?</t>
  </si>
  <si>
    <t>Haben Sie ein schwieriges Verhältnis?</t>
  </si>
  <si>
    <t>¿Está deteriorándose vuestra relación?</t>
  </si>
  <si>
    <t>Il vostro rapporto si sta incrinando?</t>
  </si>
  <si>
    <t>你们的关系出现裂痕了吗？</t>
  </si>
  <si>
    <t>Ваши отношения на грани разрыва?</t>
  </si>
  <si>
    <t>Seu relacionamento está em crise?</t>
  </si>
  <si>
    <t>MEDIMP_RELAT_KO_B_PART0</t>
  </si>
  <si>
    <t>We need to talk...</t>
  </si>
  <si>
    <t>Wir sollten uns unterhalten ...</t>
  </si>
  <si>
    <t>Tenemos que hablar...</t>
  </si>
  <si>
    <t>Dobbiamo parlare...</t>
  </si>
  <si>
    <t>我们需要谈谈……</t>
  </si>
  <si>
    <t>Нам нужно поговорить...</t>
  </si>
  <si>
    <t>Precisamos conversar...</t>
  </si>
  <si>
    <t>MEDIMP_RELAT_KO_B_PART0_1</t>
  </si>
  <si>
    <t>Il faut qu’on parle…</t>
  </si>
  <si>
    <t>MEDIMP_RELAT_KO_B_PART0_2</t>
  </si>
  <si>
    <t>On doit discuter…</t>
  </si>
  <si>
    <t>MEDIMP_RELAT_KO_B_PART0_3</t>
  </si>
  <si>
    <t>Il faut qu’on s’explique…</t>
  </si>
  <si>
    <t>MEDIMP_RELAT_KO_B_PART1</t>
  </si>
  <si>
    <t>If you really mean what you said to those journalists about me, we need to have a serious talk. Otherwise I doubt that our working relationship will be any good in the weeks to come.</t>
  </si>
  <si>
    <t>Si vous pensez réellement ce que vous avez répondu aux journalistes à mon sujet, il va falloir qu’on en discute sérieusement. Sinon je doute que notre relation soit efficace dans les semaines à venir.</t>
  </si>
  <si>
    <t>Wenn das, was Sie zu den Journalist gesagt haben, wirklich ist, was Sie von mir halten, müssen wir uns ernsthaft unterhalten. Sonst fürchte ich, dass unser Arbeitsverhältnis in der Zukunft nicht gut sein wird.</t>
  </si>
  <si>
    <t>Si de verdad piensas lo que les dijiste a esos periodistas sobre mí, debemos hablar seriamente. De lo contrario, dudo que las próximas semanas trabajemos bien juntos.</t>
  </si>
  <si>
    <t>Se pensi davvero quello che hai detto ai giornalisti su di me, dobbiamo fare un discorso serio. Altrimenti dubito che nelle prossime settimane lavoreremo bene insieme.</t>
  </si>
  <si>
    <t>如果你在记者面前说的那些真的是你的想法，那我们得认真聊一聊。否则，我不确定我们接下来能不能顺利合作。</t>
  </si>
  <si>
    <t>Если ты действительно имеешь в виду то, что сказал тем журналистам обо мне, нам нужно серьезно поговорить. Иначе я сомневаюсь, что наши рабочие отношения будут хорошими в ближайшие недели.</t>
  </si>
  <si>
    <t>Se você realmente quis dizer o que disse para esses jornalistas sobre mim, precisamos ter uma conversa séria. Caso contrário, duvido que nosso relacionamento de trabalho seja bom nas próximas semanas.</t>
  </si>
  <si>
    <t>HAZARD_EVENT_AD_OK_PART0</t>
  </si>
  <si>
    <t>{[LD_INBOX/COMMON_SUBJECT_RE]} {[LD_INBOX/HAZARD_EVENT_AD_PART0]}</t>
  </si>
  <si>
    <t>HAZARD_EVENT_AD_OK_PART1</t>
  </si>
  <si>
    <t>太好了！我这就把好消息告诉他们！</t>
  </si>
  <si>
    <t>Отлично! Я сообщу им хорошие новости!</t>
  </si>
  <si>
    <t>Ok, ótimo! Vou dar a eles a boa notícia!</t>
  </si>
  <si>
    <t>HAZARD_EVENT_AD_KO_PART0</t>
  </si>
  <si>
    <t>HAZARD_EVENT_AD_KO_PART1</t>
  </si>
  <si>
    <t>好吧，虽然有点奇怪，但毕竟您才是教练。</t>
  </si>
  <si>
    <t>Хорошо. Это кажется странным решением, но ты тренер.</t>
  </si>
  <si>
    <t>Ok. Parece uma decisão estranha, mas você é o técnico.</t>
  </si>
  <si>
    <t>HAZARD_EVENT_INTERVIEW_OK_PART0</t>
  </si>
  <si>
    <t>{[LD_INBOX/COMMON_SUBJECT_RE]} {[LD_INBOX/HAZARD_EVENT_INTERVIEW_PART0]}</t>
  </si>
  <si>
    <t>HAZARD_EVENT_INTERVIEW_OK_PART1</t>
  </si>
  <si>
    <t>很高兴我们意见一致！</t>
  </si>
  <si>
    <t>Рад, что мы на одной волне!</t>
  </si>
  <si>
    <t>Ainda bem que estamos na mesma página!</t>
  </si>
  <si>
    <t>HAZARD_EVENT_INTERVIEW_KO_PART0</t>
  </si>
  <si>
    <t>HAZARD_EVENT_INTERVIEW_KO_PART1</t>
  </si>
  <si>
    <t>HAZARD_EVENT_NEWCOLLECT_OK_PART0</t>
  </si>
  <si>
    <t>{[LD_INBOX/COMMON_SUBJECT_RE]} {[LD_INBOX/HAZARD_EVENT_NEWCOLLECT_PART0]}</t>
  </si>
  <si>
    <t>HAZARD_EVENT_NEWCOLLECT_OK_PART1</t>
  </si>
  <si>
    <t>HAZARD_EVENT_NEWCOLLECT_KO_PART0</t>
  </si>
  <si>
    <t>HAZARD_EVENT_NEWCOLLECT_KO_PART1</t>
  </si>
  <si>
    <t>HAZARD_EVENT_AUTOGRAPH_OK_PART0</t>
  </si>
  <si>
    <t>{[LD_INBOX/COMMON_SUBJECT_RE]} {[LD_INBOX/HAZARD_EVENT_AUTOGRAPH_PART0]}</t>
  </si>
  <si>
    <t>HAZARD_EVENT_AUTOGRAPH_OK_PART1</t>
  </si>
  <si>
    <t>HAZARD_EVENT_AUTOGRAPH_KO_PART0</t>
  </si>
  <si>
    <t>HAZARD_EVENT_AUTOGRAPH_KO_PART1</t>
  </si>
  <si>
    <t>HAZARD_EVENT_SHOOTING_OK_PART0</t>
  </si>
  <si>
    <t>{[LD_INBOX/COMMON_SUBJECT_RE]} {[LD_INBOX/HAZARD_EVENT_SHOOTING_PART0]}</t>
  </si>
  <si>
    <t>HAZARD_EVENT_SHOOTING_OK_PART1</t>
  </si>
  <si>
    <t>Хорошо, отлично! Я передам им хорошие новости!</t>
  </si>
  <si>
    <t>Ok, ótimo! Contarei a eles as boas notícias!</t>
  </si>
  <si>
    <t>HAZARD_EVENT_SHOOTING_KO_PART0</t>
  </si>
  <si>
    <t>HAZARD_EVENT_SHOOTING_KO_PART1</t>
  </si>
  <si>
    <t>Понятно. Странное решение, но вам виднее, вы тренер.</t>
  </si>
  <si>
    <t>NEGO_NOFUNDS_PART0</t>
  </si>
  <si>
    <t>Not enough funds to recruit {[VAR_PERSON_FULLNAME]}</t>
  </si>
  <si>
    <t>Nicht genug Geld, um {[VAR_PERSON_FULLNAME]} zu rekrutieren</t>
  </si>
  <si>
    <t>No hay dinero suficiente para contratar a {[VAR_PERSON_FULLNAME]}</t>
  </si>
  <si>
    <t>Fondi insufficienti per ingaggiare {[VAR_PERSON_FULLNAME]}</t>
  </si>
  <si>
    <t>资金不足，无法招募{[VAR_PERSON_FULLNAME]}</t>
  </si>
  <si>
    <t>Недостаточно средств для найма {[VAR_PERSON_FULLNAME]}</t>
  </si>
  <si>
    <t>Fundos insuficientes para recrutar {[VAR_PERSON_FULLNAME]}</t>
  </si>
  <si>
    <t>NEGO_NOFUNDS_PART0_1</t>
  </si>
  <si>
    <t>Fonds insuffisants pour le recrutement de {[VAR_PERSON_FULLNAME]}</t>
  </si>
  <si>
    <t>NEGO_NOFUNDS_PART0_2</t>
  </si>
  <si>
    <t>Ressources insuffisantes pour signer {[VAR_PERSON_FULLNAME]}</t>
  </si>
  <si>
    <t>NEGO_NOFUNDS_PART0_3</t>
  </si>
  <si>
    <t>Budget trop limité pour l’arrivée de {[VAR_PERSON_FULLNAME]}</t>
  </si>
  <si>
    <t>NEGO_NOFUNDS_PART0_4</t>
  </si>
  <si>
    <t>Budget insuffisant pour recruter {[VAR_PERSON_FULLNAME]}</t>
  </si>
  <si>
    <t>NEGO_NOFUNDS_PART0_5</t>
  </si>
  <si>
    <t>Manque de fonds pour engager {[VAR_PERSON_FULLNAME]}</t>
  </si>
  <si>
    <t>NEGO_NOFUNDS_PART1</t>
  </si>
  <si>
    <t>With our current financial situation, we cannot authorize the recruitment of {[VAR_PERSON_FULLNAME]}.</t>
  </si>
  <si>
    <t>Bei unserer aktuellen finanziellen Situation können wir die Rekrutierung von {[VAR_PERSON_FULLNAME]} nicht autorisieren.</t>
  </si>
  <si>
    <t>En vista de nuestra situación económica actual, no podemos autorizar la contratación de {[VAR_PERSON_FULLNAME]}.</t>
  </si>
  <si>
    <t>Data la situazione finanziaria attuale, non possiamo autorizzare l'ingaggio di {[VAR_PERSON_FULLNAME]}.</t>
  </si>
  <si>
    <t>以我们目前的财政状况，暂时无法批准招募{[VAR_PERSON_FULLNAME]}。</t>
  </si>
  <si>
    <t>Учитывая наше текущее финансовое положение, мы не можем одобрить найм {[VAR_PERSON_FULLNAME]}.</t>
  </si>
  <si>
    <t>Com nossa situação financeira atual, não podemos autorizar o recrutamento de {[VAR_PERSON_FULLNAME]}.</t>
  </si>
  <si>
    <t>NEGO_NOFUNDS_PART1_1</t>
  </si>
  <si>
    <t>Compte-tenu des finances actuelles, nous ne pouvons pas autoriser le recrutement de {[VAR_PERSON_FULLNAME]}.</t>
  </si>
  <si>
    <t>NEGO_NOFUNDS_PART1_2</t>
  </si>
  <si>
    <t>Les finances actuelles ne permettent pas le recrutement de {[VAR_PERSON_FULLNAME]}.</t>
  </si>
  <si>
    <t>NEGO_NOFUNDS_PART1_3</t>
  </si>
  <si>
    <t xml:space="preserve">En raison de notre situation financière, nous ne pouvons pas autoriser le recrutement de {[VAR_PERSON_FULLNAME]}. </t>
  </si>
  <si>
    <t>NEGO_NOFUNDS_PART2</t>
  </si>
  <si>
    <t>We are counting on you to get the books in order before planning this kind of investment.</t>
  </si>
  <si>
    <t>Wir zählen darauf, dass Sie für die nötigen finanziellen Mittel sorgen, bevor Sie eine solche Investition planen.</t>
  </si>
  <si>
    <t>Contamos contigo para que pongas las cuentas en orden antes de plantear una inversión así.</t>
  </si>
  <si>
    <t>Facciamo affidamento su di te perché risani il bilancio prima di prendere in considerazione un investimento simile.</t>
  </si>
  <si>
    <t>请在考虑此类投资前先确保财务状况稳定。</t>
  </si>
  <si>
    <t>Мы рассчитываем на вас, чтобы привести в порядок бухгалтерию, прежде чем планировать подобные инвестиции.</t>
  </si>
  <si>
    <t>Contamos com você para colocar as contas em ordem antes de planejar esse tipo de investimento.</t>
  </si>
  <si>
    <t>NEGO_NOFUNDS_PART2_1</t>
  </si>
  <si>
    <t>Nous comptons sur vous pour redresser les finances avant d'envisager ce genre d'investissement.</t>
  </si>
  <si>
    <t>NEGO_NOFUNDS_PART2_2</t>
  </si>
  <si>
    <t>Merci de redresser la situation financière avant toute nouvelle tentative.</t>
  </si>
  <si>
    <t>NEGO_NOFUNDS_PART2_3</t>
  </si>
  <si>
    <t>Améliorez le bilan financier avant d’envisager cet investissement.</t>
  </si>
  <si>
    <t>UPDATE_SEASONEND_M_1</t>
  </si>
  <si>
    <t>Best progression (Top 100 entry): {[VAR_SER_TM_FULLNAME_M_1]}</t>
  </si>
  <si>
    <t>Meilleure progression (entrée Top 100) : {[VAR_SER_TM_FULLNAME_M_1]}</t>
  </si>
  <si>
    <t>Bester Fortschritt (Aufnahme Top 100): {[VAR_SER_TM_FULLNAME_M_1]}</t>
  </si>
  <si>
    <t>Mejor progresión (entrada en el Top 100): {[VAR_SER_TM_FULLNAME_M_1]}</t>
  </si>
  <si>
    <t>Miglior progresso (ingresso nei migliori 100): {[VAR_SER_TM_FULLNAME_M_1]}</t>
  </si>
  <si>
    <t>最佳进步（首次进入前100）：{[VAR_SER_TM_FULLNAME_M_1]}</t>
  </si>
  <si>
    <t>Лучший прогресс (вход в Топ-100): {[VAR_SER_TM_FULLNAME_M_1]}</t>
  </si>
  <si>
    <t>Melhor progressão (entrada no Top 100): {[VAR_SER_TM_FULLNAME_M_1]}</t>
  </si>
  <si>
    <t>UPDATE_SEASONEND_M_2</t>
  </si>
  <si>
    <t>Best progression (in Top 100): {[VAR_SER_TM_FULLNAME_M_2]}</t>
  </si>
  <si>
    <t>Meilleure progression (dans Top 100) : {[VAR_SER_TM_FULLNAME_M_2]}</t>
  </si>
  <si>
    <t>Bester Fortschritt (in den Top 100): {[VAR_SER_TM_FULLNAME_M_2]}</t>
  </si>
  <si>
    <t>Mejor progresión (en el Top 100): {[VAR_SER_TM_FULLNAME_M_2]}</t>
  </si>
  <si>
    <t>Miglior progresso (nei migliori 100): {[VAR_SER_TM_FULLNAME_M_2]}</t>
  </si>
  <si>
    <t>最佳进步（前100内）：{[VAR_SER_TM_FULLNAME_M_2]}</t>
  </si>
  <si>
    <t>Лучший прогресс (в Топ-100): {[VAR_SER_TM_FULLNAME_M_2]}</t>
  </si>
  <si>
    <t>Melhor progressão (no Top 100): {[VAR_SER_TM_FULLNAME_M_2]}</t>
  </si>
  <si>
    <t>UPDATE_SEASONEND_M_3</t>
  </si>
  <si>
    <t>Best under-21: {[VAR_SER_TM_FULLNAME_M_3]}</t>
  </si>
  <si>
    <t>Meilleur jeune de moins de 21 ans : {[VAR_SER_TM_FULLNAME_M_3]}</t>
  </si>
  <si>
    <t>Bester Junior unter 21 Jahren: {[VAR_SER_TM_FULLNAME_M_3]}</t>
  </si>
  <si>
    <t>Mejor sub-21: {[VAR_SER_TM_FULLNAME_M_3]}</t>
  </si>
  <si>
    <t>Miglior giocatore under 21: {[VAR_SER_TM_FULLNAME_M_3]}</t>
  </si>
  <si>
    <t>最佳U21球员：{[VAR_SER_TM_FULLNAME_M_3]}</t>
  </si>
  <si>
    <t>Лучший игрок до 21 года: {[VAR_SER_TM_FULLNAME_M_3]}</t>
  </si>
  <si>
    <t>Melhor sub-21: {[VAR_SER_TM_FULLNAME_M_3]}</t>
  </si>
  <si>
    <t>UPDATE_SEASONEND_M_4</t>
  </si>
  <si>
    <t>“Serve on fire” trophy (number of aces): {[VAR_SER_TM_FULLNAME_M_4]} ({[VAR_RECORD_VALUE_M_4]} aces)</t>
  </si>
  <si>
    <t>Trophée "Serve on fire" (nombre d'aces) : {[VAR_SER_TM_FULLNAME_M_4]} ({[VAR_RECORD_VALUE_M_4]} aces)</t>
  </si>
  <si>
    <t>„Serve on Fire“-Auszeichnung (Anzahl Asse): {[VAR_SER_TM_FULLNAME_M_4]} ({[VAR_RECORD_VALUE_M_4]} Asse)</t>
  </si>
  <si>
    <t>Trofeo “Saque de oro” (número de aces): {[VAR_SER_TM_FULLNAME_M_4]} ({[VAR_RECORD_VALUE_M_4]} aces)</t>
  </si>
  <si>
    <t>Trofeo “servizio infuocato” (numero di ace): {[VAR_SER_TM_FULLNAME_M_4]} ({[VAR_RECORD_VALUE_M_4]} ace)</t>
  </si>
  <si>
    <t>“火力发球”奖（ACE球数量）：{[VAR_SER_TM_FULLNAME_M_4]} ({[VAR_RECORD_VALUE_M_4]}个ACE球)</t>
  </si>
  <si>
    <t>Трофей «Подача на высоте» (количество эйсов): {[VAR_SER_TM_FULLNAME_M_4]} ({[VAR_RECORD_VALUE_M_4]} эйсов)</t>
  </si>
  <si>
    <t>Troféu “Saque em chamas” (número de aces): {[VAR_SER_TM_FULLNAME_M_4]} ({[VAR_RECORD_VALUE_M_4]} aces)</t>
  </si>
  <si>
    <t>UPDATE_SEASONEND_M_5</t>
  </si>
  <si>
    <t>Best returner (Percentage of pts earned on returns): {[VAR_SER_TM_FULLNAME_M_5]}({[VAR_RECORD_VALUE_M_5]}%)</t>
  </si>
  <si>
    <t>Meilleur retourneur (Pourcentage de pts gagnés en retour) : {[VAR_SER_TM_FULLNAME_M_5]}({[VAR_RECORD_VALUE_M_5]}%)</t>
  </si>
  <si>
    <t>Bester Returner: {[VAR_SER_TM_FULLNAME_M_5]}({[VAR_RECORD_VALUE_M_5]} %)</t>
  </si>
  <si>
    <t>Mejor resto (porcentaje de puntos ganados al resto): {[VAR_SER_TM_FULLNAME_M_5]} ({[VAR_RECORD_VALUE_M_5]} %)</t>
  </si>
  <si>
    <t>Migliore giocatore non al servizio (percentuale di punti vinti non al servizio): {[VAR_SER_TM_FULLNAME_M_5]}({[VAR_RECORD_VALUE_M_5]}%)</t>
  </si>
  <si>
    <t>最佳回球手（回球得分率）：{[VAR_SER_TM_FULLNAME_M_5]}({[VAR_RECORD_VALUE_M_5]}%)</t>
  </si>
  <si>
    <t>Лучший принимающий (процент выигранных очков на приеме): {[VAR_SER_TM_FULLNAME_M_5]}({[VAR_RECORD_VALUE_M_5]}%)</t>
  </si>
  <si>
    <t>Melhor recebedor (porcentagem de pontos ganhos em devoluções): {[VAR_SER_TM_FULLNAME_M_5]}({[VAR_RECORD_VALUE_M_5]}%)</t>
  </si>
  <si>
    <t>UPDATE_SEASONEND_M_6</t>
  </si>
  <si>
    <t>Best player on clay (W/L ratio with more than 10 games played): {[VAR_SER_TM_FULLNAME_M_6]}({[VAR_RECORD_VALUE_M_6]}%)</t>
  </si>
  <si>
    <t>Meilleur joueur sur terre (ratio V/D avec plus de 10 matchs joués) : {[VAR_SER_TM_FULLNAME_M_6]}({[VAR_RECORD_VALUE_M_6]}%)</t>
  </si>
  <si>
    <t>Bester Spieler (Sand) (S/N-Quote mit mehr als 10 Partien): {[VAR_SER_TM_FULLNAME_M_6]}({[VAR_RECORD_VALUE_M_6]} %)</t>
  </si>
  <si>
    <t>Mejor tenista en tierra batida (ratio V/D con más de 10 partidos jugados): {[VAR_SER_TM_FULLNAME_M_6]} ({[VAR_RECORD_VALUE_M_6]} %)</t>
  </si>
  <si>
    <t>Miglior giocatore su terra (rapporto V/S con più di 10 incontri giocati): {[VAR_SER_TM_FULLNAME_M_6]}({[VAR_RECORD_VALUE_M_6]}%)</t>
  </si>
  <si>
    <t>红土最佳球员（胜率，参赛超过10场）：{[VAR_SER_TM_FULLNAME_M_6]}({[VAR_RECORD_VALUE_M_6]}%)</t>
  </si>
  <si>
    <t>Лучший игрок на грунте (соотношение побед/поражений при более чем 10 сыгранных матчах): {[VAR_SER_TM_FULLNAME_M_6]}({[VAR_RECORD_VALUE_M_6]}%)</t>
  </si>
  <si>
    <t>Melhor jogador em saibro (relação V/D com mais de 10 jogos disputados): {[VAR_SER_TM_FULLNAME_M_6]}({[VAR_RECORD_VALUE_M_6]}%)</t>
  </si>
  <si>
    <t>UPDATE_SEASONEND_M_7</t>
  </si>
  <si>
    <t>Best player on grass (W/L ratio with more than 10 games played): {[VAR_SER_TM_FULLNAME_M_7]} ({[VAR_RECORD_VALUE_M_7]}%)</t>
  </si>
  <si>
    <t>Meilleur joueur sur gazon (ratio V/D avec plus de 10 matchs joués) : {[VAR_SER_TM_FULLNAME_M_7]} ({[VAR_RECORD_VALUE_M_7]}%)</t>
  </si>
  <si>
    <t>Bester Spieler (Rasen) (S/N-Quote mit mehr als 10 Partien): {[VAR_SER_TM_FULLNAME_M_7]}({[VAR_RECORD_VALUE_M_7]} %)</t>
  </si>
  <si>
    <t>Mejor tenista sobre hierba (ratio V/D con más de 10 partidos jugados): {[VAR_SER_TM_FULLNAME_M_7]} ({[VAR_RECORD_VALUE_M_7]} %)</t>
  </si>
  <si>
    <t>Miglior giocatore su erba (rapporto V/S con più di 10 incontri giocati): {[VAR_SER_TM_FULLNAME_M_7]} ({[VAR_RECORD_VALUE_M_7]}%)</t>
  </si>
  <si>
    <t>草地最佳球员（胜率，参赛超过10场）：{[VAR_SER_TM_FULLNAME_M_7]} ({[VAR_RECORD_VALUE_M_7]}%)</t>
  </si>
  <si>
    <t>Лучший игрок на траве (соотношение побед/поражений при более чем 10 сыгранных матчах): {[VAR_SER_TM_FULLNAME_M_7]} ({[VAR_RECORD_VALUE_M_7]}%)</t>
  </si>
  <si>
    <t>Melhor jogador em grama (relação V/D com mais de 10 jogos disputados): {[VAR_SER_TM_FULLNAME_M_7]} ({[VAR_RECORD_VALUE_M_7]}%)</t>
  </si>
  <si>
    <t>UPDATE_SEASONEND_M_8</t>
  </si>
  <si>
    <t>Best player on indoor (W/L ratio with more than 10 games played): {[VAR_SER_TM_FULLNAME_M_8]}({[VAR_RECORD_VALUE_M_8]}%)</t>
  </si>
  <si>
    <t>Meilleur joueur en indoor (ratio V/D avec plus de 10 matchs joués) : {[VAR_SER_TM_FULLNAME_M_8]}({[VAR_RECORD_VALUE_M_8]}%)</t>
  </si>
  <si>
    <t>Bester Spieler (Indoor) (S/N-Quote mit mehr als 10 Partien): {[VAR_SER_TM_FULLNAME_M_8]}({[VAR_RECORD_VALUE_M_8]} %)</t>
  </si>
  <si>
    <t>Mejor tenista en cubierta (ratio V/D con más de 10 partidos jugados): {[VAR_SER_TM_FULLNAME_M_8]} ({[VAR_RECORD_VALUE_M_8]} %)</t>
  </si>
  <si>
    <t>Miglior giocatore su indoor (rapporto V/S con più di 10 incontri giocati): {[VAR_SER_TM_FULLNAME_M_8]}({[VAR_RECORD_VALUE_M_8]}%)</t>
  </si>
  <si>
    <t>室内赛最佳球员（胜率，参赛超过10场）：{[VAR_SER_TM_FULLNAME_M_8]}({[VAR_RECORD_VALUE_M_8]}%)</t>
  </si>
  <si>
    <t>Лучший игрок в зале (соотношение побед/поражений при более чем 10 сыгранных матчах): {[VAR_SER_TM_FULLNAME_M_8]}({[VAR_RECORD_VALUE_M_8]}%)</t>
  </si>
  <si>
    <t>Melhor jogador em quadra coberta (relação V/D com mais de 10 jogos disputados): {[VAR_SER_TM_FULLNAME_M_8]}({[VAR_RECORD_VALUE_M_8]}%)</t>
  </si>
  <si>
    <t>UPDATE_SEASONEND_F_1</t>
  </si>
  <si>
    <t>Best progression (Top 100 entry): {[VAR_SER_TM_FULLNAME_F_1]}</t>
  </si>
  <si>
    <t>Meilleure progression (entrée Top 100) : {[VAR_SER_TM_FULLNAME_F_1]}</t>
  </si>
  <si>
    <t>Bester Fortschritt (Aufnahme Top 100): {[VAR_SER_TM_FULLNAME_F_1]}</t>
  </si>
  <si>
    <t>Mejor progresión (entrada en el Top 100): {[VAR_SER_TM_FULLNAME_F_1]}</t>
  </si>
  <si>
    <t>Miglior progresso (ingresso nei migliori 100): {[VAR_SER_TM_FULLNAME_F_1]}</t>
  </si>
  <si>
    <t>最佳进步（首次进入前100）：{[VAR_SER_TM_FULLNAME_F_1]}</t>
  </si>
  <si>
    <t>Лучший прогресс (вход в Топ-100): {[VAR_SER_TM_FULLNAME_F_1]}</t>
  </si>
  <si>
    <t>Melhor progressão (entrada no Top 100): {[VAR_SER_TM_FULLNAME_F_1]}</t>
  </si>
  <si>
    <t>UPDATE_SEASONEND_F_2</t>
  </si>
  <si>
    <t>Best progression (in Top 100): {[VAR_SER_TM_FULLNAME_F_2]}</t>
  </si>
  <si>
    <t>Meilleure progression (dans Top 100) : {[VAR_SER_TM_FULLNAME_F_2]}</t>
  </si>
  <si>
    <t>Bester Fortschritt (in den Top 100): {[VAR_SER_TM_FULLNAME_F_2]}</t>
  </si>
  <si>
    <t>Mejor progresión (en el Top 100): {[VAR_SER_TM_FULLNAME_F_2]}</t>
  </si>
  <si>
    <t>Miglior progresso (nei migliori 100): {[VAR_SER_TM_FULLNAME_F_2]}</t>
  </si>
  <si>
    <t>最佳进步（在前100内）：{[VAR_SER_TM_FULLNAME_F_2]}</t>
  </si>
  <si>
    <t>Лучший прогресс (в Топ-100): {[VAR_SER_TM_FULLNAME_F_2]}</t>
  </si>
  <si>
    <t>Melhor progressão (no Top 100): {[VAR_SER_TM_FULLNAME_F_2]}</t>
  </si>
  <si>
    <t>UPDATE_SEASONEND_F_3</t>
  </si>
  <si>
    <t>Best under-21: {[VAR_SER_TM_FULLNAME_F_3]}</t>
  </si>
  <si>
    <t>Meilleure jeune de moins de 21 ans : {[VAR_SER_TM_FULLNAME_F_3]}</t>
  </si>
  <si>
    <t>Beste Juniorin unter 21 Jahren: {[VAR_SER_TM_FULLNAME_F_3]}</t>
  </si>
  <si>
    <t>Mejor sub-21: {[VAR_SER_TM_FULLNAME_F_3]}</t>
  </si>
  <si>
    <t>Migliore giocatrice under 21: {[VAR_SER_TM_FULLNAME_F_3]}</t>
  </si>
  <si>
    <t>最佳U21球员：{[VAR_SER_TM_FULLNAME_F_3]}</t>
  </si>
  <si>
    <t>Лучший игрок до 21 года: {[VAR_SER_TM_FULLNAME_F_3]}</t>
  </si>
  <si>
    <t>Melhor sub-21: {[VAR_SER_TM_FULLNAME_F_3]}</t>
  </si>
  <si>
    <t>UPDATE_SEASONEND_F_4</t>
  </si>
  <si>
    <t>“Serve on fire” trophy (number of aces): {[VAR_SER_TM_FULLNAME_F_4]} ({[VAR_RECORD_VALUE_F_4]} aces)</t>
  </si>
  <si>
    <t>Trophée "Serve on fire" (nombre d'aces) : {[VAR_SER_TM_FULLNAME_F_4]} ({[VAR_RECORD_VALUE_F_4]} aces)</t>
  </si>
  <si>
    <t>„Serve on Fire“-Auszeichnung (Anzahl Asse): {[VAR_SER_TM_FULLNAME_F_4]} ({[VAR_RECORD_VALUE_F_4]} Asse)</t>
  </si>
  <si>
    <t>Trofeo “Saque de oro” (número de aces): {[VAR_SER_TM_FULLNAME_F_4]} ({[VAR_RECORD_VALUE_F_4]} aces)</t>
  </si>
  <si>
    <t>Trofeo “servizio infuocato” (numero di ace): {[VAR_SER_TM_FULLNAME_F_4]} ({[VAR_RECORD_VALUE_F_4]} ace)</t>
  </si>
  <si>
    <t>“火力发球”奖（ACE球数量）：
 {[VAR_SER_TM_FULLNAME_F_4]} ({[VAR_RECORD_VALUE_F_4]} aces)</t>
  </si>
  <si>
    <t>Трофей «Подача на высоте» (количество эйсов): {[VAR_SER_TM_FULLNAME_F_4]} ({[VAR_RECORD_VALUE_F_4]} эйсов)</t>
  </si>
  <si>
    <t>Troféu “Saque em chamas” (número de aces): {[VAR_SER_TM_FULLNAME_F_4]} ({[VAR_RECORD_VALUE_F_4]} aces)</t>
  </si>
  <si>
    <t>UPDATE_SEASONEND_F_5</t>
  </si>
  <si>
    <t>Best returner (Percentage of pts earned on returns): {[VAR_SER_TM_FULLNAME_F_5]}({[VAR_RECORD_VALUE_F_5]}%)</t>
  </si>
  <si>
    <t>Meilleure retourneuse (Pourcentage de pts gagnés en retour) : {[VAR_SER_TM_FULLNAME_F_5]}({[VAR_RECORD_VALUE_F_5]}%)</t>
  </si>
  <si>
    <t>Beste Returnerin: {[VAR_SER_TM_FULLNAME_F_5]}({[VAR_RECORD_VALUE_F_5]} %)</t>
  </si>
  <si>
    <t>Mejor resto (porcentaje de puntos ganados al resto): {[VAR_SER_TM_FULLNAME_F_5]} ({[VAR_RECORD_VALUE_F_5]} %)</t>
  </si>
  <si>
    <t>Migliore giocatrice non al servizio (percentuale di punti vinti non al servizio): {[VAR_SER_TM_FULLNAME_F_5]}({[VAR_RECORD_VALUE_F_5]}%)</t>
  </si>
  <si>
    <t>最佳回球手（回球得分率）：{[VAR_SER_TM_FULLNAME_F_5]}({[VAR_RECORD_VALUE_F_5]}%)</t>
  </si>
  <si>
    <t>Лучший принимающий (процент выигранных очков на приеме): {[VAR_SER_TM_FULLNAME_F_5]}({[VAR_RECORD_VALUE_F_5]}%)</t>
  </si>
  <si>
    <t>Melhor recebedora (porcentagem de pontos ganhos em devoluções): {[VAR_SER_TM_FULLNAME_F_5]}({[VAR_RECORD_VALUE_F_5]}%)</t>
  </si>
  <si>
    <t>UPDATE_SEASONEND_F_6</t>
  </si>
  <si>
    <t>Best player on clay (W/L ratio with more than 10 games played: {[VAR_SER_TM_FULLNAME_F_6]}({[VAR_RECORD_VALUE_F_6]}%)</t>
  </si>
  <si>
    <t>Meilleure joueuse sur terre (ratio V/D avec plus de 10 matchs joués : {[VAR_SER_TM_FULLNAME_F_6]}({[VAR_RECORD_VALUE_F_6]}%)</t>
  </si>
  <si>
    <t>Beste Spielerin (Sand) (S/N-Quote mit mehr als 10 Partien: {[VAR_SER_TM_FULLNAME_F_6]}({[VAR_RECORD_VALUE_F_6]} %)</t>
  </si>
  <si>
    <t>Mejor tenista en pista dura (ratio V/D con más de 10 partidos jugados: {[VAR_SER_TM_FULLNAME_F_6]} ({[VAR_RECORD_VALUE_F_6]} %)</t>
  </si>
  <si>
    <t>Miglior giocatrice su terra (rapporto V/S con più di 10 incontri giocati: {[VAR_SER_TM_FULLNAME_F_6]}({[VAR_RECORD_VALUE_F_6]}%)</t>
  </si>
  <si>
    <t>红土最佳球员（胜率，参赛超过10场）：{[VAR_SER_TM_FULLNAME_F_6]}({[VAR_RECORD_VALUE_F_6]}%)</t>
  </si>
  <si>
    <t>Лучший игрок на грунте (соотношение побед/поражений при более чем 10 сыгранных матчах: {[VAR_SER_TM_FULLNAME_F_6]}({[VAR_RECORD_VALUE_F_6]}%)</t>
  </si>
  <si>
    <t>Melhor jogadora em saibro (relação V/D com mais de 10 jogos disputados: {[VAR_SER_TM_FULLNAME_F_6]}({[VAR_RECORD_VALUE_F_6]}%)</t>
  </si>
  <si>
    <t>UPDATE_SEASONEND_F_7</t>
  </si>
  <si>
    <t>Best player on grass (W/L ratio with more than 10 games played: {[VAR_SER_TM_FULLNAME_F_7]} ({[VAR_RECORD_VALUE_F_7]}%)</t>
  </si>
  <si>
    <t>Meilleure joueuse sur gazon (ratio V/D avec plus de 10 matchs joués : {[VAR_SER_TM_FULLNAME_F_7]} ({[VAR_RECORD_VALUE_F_7]}%)</t>
  </si>
  <si>
    <t>Beste Spielerin (Rasen) (S/N-Quote mit mehr als 10 Partien: {[VAR_SER_TM_FULLNAME_F_7]}({[VAR_RECORD_VALUE_F_7]} %)</t>
  </si>
  <si>
    <t>Mejor tenista sobre hierba (ratio V/D con más de 10 partidos jugados: {[VAR_SER_TM_FULLNAME_F_7]} ({[VAR_RECORD_VALUE_F_7]} %)</t>
  </si>
  <si>
    <t>Miglior giocatrice su erba (rapporto V/S con più di 10 incontri giocati: {[VAR_SER_TM_FULLNAME_F_7]} ({[VAR_RECORD_VALUE_F_7]}%)</t>
  </si>
  <si>
    <t>草地最佳球员（胜率，参赛超过10场）：{[VAR_SER_TM_FULLNAME_F_7]} ({[VAR_RECORD_VALUE_F_7]}%)</t>
  </si>
  <si>
    <t>Лучший игрок на траве (соотношение побед/поражений с более чем 10 сыгранными матчами: {[VAR_SER_TM_FULLNAME_F_7]} ({[VAR_RECORD_VALUE_F_7]}%)</t>
  </si>
  <si>
    <t>Melhor jogadora em grama (relação V/D com mais de 10 jogos disputados: {[VAR_SER_TM_FULLNAME_F_7]} ({[VAR_RECORD_VALUE_F_7]}%)</t>
  </si>
  <si>
    <t>UPDATE_SEASONEND_F_8</t>
  </si>
  <si>
    <t>Best player on indoor (W/L ratio with more than 10 games played: {[VAR_SER_TM_FULLNAME_F_8]}({[VAR_RECORD_VALUE_F_8]}%)</t>
  </si>
  <si>
    <t>Meilleure joueuse en indoor (ratio V/D avec plus de 10 matchs joués : {[VAR_SER_TM_FULLNAME_F_8]}({[VAR_RECORD_VALUE_F_8]}%)</t>
  </si>
  <si>
    <t>Beste Spielerin (Indoor) (S/N-Quote mit mehr als 10 Partien: {[VAR_SER_TM_FULLNAME_F_8]}({[VAR_RECORD_VALUE_F_8]} %)</t>
  </si>
  <si>
    <t>Mejor tenista en cubierta (ratio V/D con más de 10 partidos jugados: {[VAR_SER_TM_FULLNAME_F_8]} ({[VAR_RECORD_VALUE_F_8]} %)</t>
  </si>
  <si>
    <t>Miglior giocatrice su indoor (rapporto V/S con più di 10 incontri giocati: {[VAR_SER_TM_FULLNAME_F_8]}({[VAR_RECORD_VALUE_F_8]}%)</t>
  </si>
  <si>
    <t>室内赛最佳球员（胜率，参赛超过10场）：{[VAR_SER_TM_FULLNAME_F_8]}({[VAR_RECORD_VALUE_F_8]}%)</t>
  </si>
  <si>
    <t>Лучший игрок в зале (соотношение побед/поражений с более чем 10 сыгранными матчами: {[VAR_SER_TM_FULLNAME_F_8]}({[VAR_RECORD_VALUE_F_8]}%)</t>
  </si>
  <si>
    <t>Melhor jogadora em quadra coberta (relação V/D com mais de 10 jogos disputados: {[VAR_SER_TM_FULLNAME_F_8]}({[VAR_RECORD_VALUE_F_8]}%)</t>
  </si>
  <si>
    <t>STAFF_ASSIGN_EMPTY_PART0</t>
  </si>
  <si>
    <t>Warning: you have players without staff</t>
  </si>
  <si>
    <t>Achtung, Sie haben einige Spieler ohne Mitarbeiter</t>
  </si>
  <si>
    <t>Atención: tienes tenistas sin personal</t>
  </si>
  <si>
    <t>Attenzione: hai dei giocatori senza personale</t>
  </si>
  <si>
    <t>警告：您有球员没有配备工作人员</t>
  </si>
  <si>
    <t>Внимание: у вас есть игроки без персонала</t>
  </si>
  <si>
    <t>Aviso: você tem jogadores sem staff</t>
  </si>
  <si>
    <t>STAFF_ASSIGN_EMPTY_PART0_1</t>
  </si>
  <si>
    <t>Attention, vous avez des joueurs sans staff</t>
  </si>
  <si>
    <t>STAFF_ASSIGN_EMPTY_PART0_2</t>
  </si>
  <si>
    <t>Alerte : joueurs sans staff assignés !</t>
  </si>
  <si>
    <t>STAFF_ASSIGN_EMPTY_PART0_3</t>
  </si>
  <si>
    <t>Certains joueurs n'ont pas de staff attribués !</t>
  </si>
  <si>
    <t>STAFF_ASSIGN_EMPTY_PART1</t>
  </si>
  <si>
    <t>At least one of your players has at least one empty staff slot.</t>
  </si>
  <si>
    <t>Au moins un de vos joueurs a au moins une affectation de staff vide.</t>
  </si>
  <si>
    <t>Mindestens einer Ihrer Spieler hat freie Mitarbeiterplätze.</t>
  </si>
  <si>
    <t>Por lo menos uno de tus tenistas tiene al menos un slot de personal vacío.</t>
  </si>
  <si>
    <t>Uno o più dei tuoi giocatori hanno una o più posizioni di personale non coperte.</t>
  </si>
  <si>
    <t>你至少有一名球员至少缺乏一位工作人员。</t>
  </si>
  <si>
    <t>По крайней мере у одного из ваших игроков есть хотя бы один пустой слот для персонала.</t>
  </si>
  <si>
    <t>Pelo menos um dos seus jogadores tem pelo menos um slot de staff vazio.</t>
  </si>
  <si>
    <t>STAFF_ASSIGN_EMPTY_PART2</t>
  </si>
  <si>
    <t>I recommend that you correct this so that all our players have the best possible conditions.</t>
  </si>
  <si>
    <t>Je vous conseille de corriger cela afin de mettre l’ensemble de nos joueurs dans les meilleures conditions possibles.</t>
  </si>
  <si>
    <t>Ich empfehle Ihnen, dies zu beheben, um allen unseren Spielern die bestmöglichen Bedingungen zu bieten.</t>
  </si>
  <si>
    <t>Te recomiendo que corrijas esto para que todos tus tenistas estén en las mejores condiciones posibles.</t>
  </si>
  <si>
    <t>Ti consigliamo di avere un personale completo, per offrire a tutti i giocatori le migliori condizioni possibili.</t>
  </si>
  <si>
    <t>建议尽快补齐，以确保所有球员都能在最佳条件下训练。</t>
  </si>
  <si>
    <t>Я рекомендую вам исправить это, чтобы все наши игроки имели наилучшие возможные условия.</t>
  </si>
  <si>
    <t>Recomendo que corrija isso para que todos os nossos jogadores tenham as melhores condições possíveis.</t>
  </si>
  <si>
    <t>UPDATE_TRAININGREPORT_PART2</t>
  </si>
  <si>
    <t>&lt;bold&gt;&lt;bold&gt;{[VAR_NB_ATT]} other attributes also made progress.&lt;/bold&gt; 
 For more information, please see the full report.</t>
  </si>
  <si>
    <t>&lt;bold&gt;{[VAR_NB_ATT]} autres attributs ont également progressé.&lt;/bold&gt; 
Pour plus de détails, veuillez consulter le rapport complet.</t>
  </si>
  <si>
    <t>&lt;bold&gt;{[VAR_NB_ATT]} andere Attribute wurden ebenfalls ausgebildet.&lt;/bold&gt; 
 Um weitere Details zu erhalten, siehe den vollständigen Bericht.</t>
  </si>
  <si>
    <t>&lt;bold&gt;También hubo progresos en {[VAR_NB_ATT]} atributos más.&lt;/bold&gt; 
 Para obtener más información, consulta el informe completo.</t>
  </si>
  <si>
    <t>&lt;bold&gt;{[VAR_NB_ATT]} altre caratteristiche sono migliorate.&lt;/bold&gt; 
 Vai al resoconto completo per maggiori dettagli.</t>
  </si>
  <si>
    <t>&lt;bold&gt;&lt;bold&gt;{[VAR_NB_ATT]}项其他属性也获得了提升。&lt;/bold&gt; 
 如需了解详情，请查看完整报告。</t>
  </si>
  <si>
    <t>&lt;bold&gt;&lt;bold&gt;{[VAR_NB_ATT]} другие атрибуты также добились прогресса.&lt;/bold&gt; 
  Для получения дополнительной информации, пожалуйста, ознакомьтесь с полным отчетом.</t>
  </si>
  <si>
    <t>&lt;bold&gt;&lt;bold&gt;{[VAR_NB_ATT]} outros atributos também progrediram.&lt;/bold&gt; 
  Para mais informações, consulte o relatório completo.</t>
  </si>
  <si>
    <t>RENEW_PLAYER_PART0</t>
  </si>
  <si>
    <t>Renewal ({[VAR_TM_FULLNAME]})</t>
  </si>
  <si>
    <t>Verlängerung ({[VAR_TM_FULLNAME]})</t>
  </si>
  <si>
    <t>Renovación ({[VAR_TM_FULLNAME]})</t>
  </si>
  <si>
    <t>Rinnovo di ({[VAR_TM_FULLNAME]})</t>
  </si>
  <si>
    <t>续约({[VAR_TM_FULLNAME]})</t>
  </si>
  <si>
    <t>Продление ({[VAR_TM_FULLNAME]})</t>
  </si>
  <si>
    <t>Renovação ({[VAR_TM_FULLNAME]})</t>
  </si>
  <si>
    <t>Renouvellement de ({[VAR_TM_FULLNAME]})</t>
  </si>
  <si>
    <t>Prolongation de ({[VAR_TM_FULLNAME]})</t>
  </si>
  <si>
    <t>Renouveler ({[VAR_TM_FULLNAME]}) ?</t>
  </si>
  <si>
    <t>Contrat à renouveler pour ({[VAR_TM_FULLNAME]})</t>
  </si>
  <si>
    <t>RENEW_PLAYER_PART1</t>
  </si>
  <si>
    <t>{[VAR_TM_FULLNAME]} ‘s contract with us is coming to an end. Would you like to make an offer to extend it?</t>
  </si>
  <si>
    <t>{[VAR_TM_FULLNAME]}s Vertrag mit uns endet. Möchten Sie ihm eine Vertragsverlängerung anbieten?</t>
  </si>
  <si>
    <t>El contrato de {[VAR_TM_FULLNAME]} con nosotros está próximo a finalizar. ¿Te gustaría hacer una oferta para prorrogarlo?</t>
  </si>
  <si>
    <t>{[VAR_TM_FULLNAME]} è a fine contratto con noi. Vuoi offrire un rinnovo?</t>
  </si>
  <si>
    <t>{[VAR_TM_FULLNAME]}的合同即将到期。是否希望提出续约报价？</t>
  </si>
  <si>
    <t>Контракт {[VAR_TM_FULLNAME]} с нами подходит к концу. Хотите сделать предложение о его продлении?</t>
  </si>
  <si>
    <t>O contrato de {[VAR_TM_FULLNAME]} conosco está chegando ao fim. Gostaria de fazer uma oferta para estendê-lo?</t>
  </si>
  <si>
    <t>RENEW_PLAYER_PART1_1</t>
  </si>
  <si>
    <t>{[VAR_TM_FULLNAME]} est en fin de contrat chez nous. Souhaitez-vous lui faire une proposition de prolongation ?</t>
  </si>
  <si>
    <t>RENEW_PLAYER_PART1_2</t>
  </si>
  <si>
    <t>Le contrat de {[VAR_TM_FULLNAME]} touche à sa fin. Voulez-vous lui soumettre une offre de prolongation ?</t>
  </si>
  <si>
    <t>RENEW_PLAYER_PART1_3</t>
  </si>
  <si>
    <t>Son contrat arrivant à son terme, souhaitez-vous proposer à {[VAR_TM_FULLNAME]} une prolongation ?</t>
  </si>
  <si>
    <t>RENEW_PLAYER_PART1_4</t>
  </si>
  <si>
    <t>Le contrat de {[VAR_TM_FULLNAME]} prend fin. Souhaitez-vous lui soumettre une offre pour prolonger son aventure avec nous ?</t>
  </si>
  <si>
    <t>RENEW_PLAYER_PART1_5</t>
  </si>
  <si>
    <t>{[VAR_TM_FULLNAME]} est en fin de contrat. Souhaitez-vous lui présenter une proposition pour continuer l’aventure dans notre académie ?</t>
  </si>
  <si>
    <t>RENEW_PLAYER_BTN1</t>
  </si>
  <si>
    <t>Offer an extension</t>
  </si>
  <si>
    <t>Proposer une prolongation</t>
  </si>
  <si>
    <t>Verlängerung anbieten</t>
  </si>
  <si>
    <t>Ofrecer una prórroga</t>
  </si>
  <si>
    <t>Offri un rinnovo</t>
  </si>
  <si>
    <t>提出续约</t>
  </si>
  <si>
    <t>Предложить продление</t>
  </si>
  <si>
    <t>Oferecer extensão</t>
  </si>
  <si>
    <t>RENEW_PLAYER_BTN2</t>
  </si>
  <si>
    <t>EQUIP_WEEKLY_REPORT_PART0</t>
  </si>
  <si>
    <t>Equipment supplier offers - Weekly Report</t>
  </si>
  <si>
    <t>Offres équipementiers - Rapport hebdo</t>
  </si>
  <si>
    <t>Ausrüster-Angebote – Wöchentlicher Bericht</t>
  </si>
  <si>
    <t>Ofertas de proveedores de equipamiento - Informe Semanal</t>
  </si>
  <si>
    <t>Offerte dei fornitori - Resoconto settimanale</t>
  </si>
  <si>
    <t>装备供应商报价 - 每周报告</t>
  </si>
  <si>
    <t>Предложения от поставщиков экипировки - Еженедельный отчет</t>
  </si>
  <si>
    <t>Ofertas de fornecedores de equipamentos - Relatório Semanal</t>
  </si>
  <si>
    <t>EQUIP_WEEKLY_REPORT_PART1</t>
  </si>
  <si>
    <t>I was able to find {[VAR_NB_OFFERS]} new offer(s) this week.</t>
  </si>
  <si>
    <t>Ich konnte diese Woche {[VAR_NB_OFFERS]} neue(s) Angebot(e) ergattern.</t>
  </si>
  <si>
    <t>He podido encontrar {[VAR_NB_OFFERS]} nueva(s) oferta(s) esta semana.</t>
  </si>
  <si>
    <t>Ho individuato {[VAR_NB_OFFERS]} nuove offerte questa settimana.</t>
  </si>
  <si>
    <t>本周我找到了{[VAR_NB_OFFERS]}个新报价。</t>
  </si>
  <si>
    <t>На этой неделе я смог найти {[VAR_NB_OFFERS]} новое(ых) предложение(я).</t>
  </si>
  <si>
    <t>Consegui encontrar {[VAR_NB_OFFERS]} nova(s) oferta(s) esta semana.</t>
  </si>
  <si>
    <t>EQUIP_WEEKLY_REPORT_PART1_1</t>
  </si>
  <si>
    <t>J’ai pu dégoter {[VAR_NB_OFFERS]} nouvelle(s) offre(s) cette semaine.</t>
  </si>
  <si>
    <t>EQUIP_WEEKLY_REPORT_PART1_2</t>
  </si>
  <si>
    <t>J’ai mis le grappin sur {[VAR_NB_OFFERS]} nouvelle(s) offre(s) cette semaine.</t>
  </si>
  <si>
    <t>EQUIP_WEEKLY_REPORT_PART1_3</t>
  </si>
  <si>
    <t>{[VAR_NB_OFFERS]} nouvelle(s) offre(s) trouvée(s) cette semaine !</t>
  </si>
  <si>
    <t>EQUIP_WEEKLY_REPORT_PART1_4</t>
  </si>
  <si>
    <t>Cette semaine, j’ai mis la main sur {[VAR_NB_OFFERS]} nouvelle(s) offre(s) !</t>
  </si>
  <si>
    <t>EQUIP_WEEKLY_REPORT_PART1_MONTH</t>
  </si>
  <si>
    <t>I was able to find {[VAR_NB_OFFERS]} new offer(s) this month.</t>
  </si>
  <si>
    <t>Ich konnte diesen Monat {[VAR_NB_OFFERS]} neue(s) Angebot(e) ergattern.</t>
  </si>
  <si>
    <t>He podido encontrar {[VAR_NB_OFFERS]} nueva(s) oferta(s) este mes.</t>
  </si>
  <si>
    <t>Ho individuato {[VAR_NB_OFFERS]} nuove offerte questo mese.</t>
  </si>
  <si>
    <t>В этом месяце я смог найти {[VAR_NB_OFFERS]} новое(ых) предложение(я).</t>
  </si>
  <si>
    <t>Consegui encontrar {[VAR_NB_OFFERS]} nova(s) oferta(s) este mês.</t>
  </si>
  <si>
    <t>EQUIP_WEEKLY_REPORT_PART1_MONTH_1</t>
  </si>
  <si>
    <t>J’ai pu dégoter {[VAR_NB_OFFERS]} nouvelle(s) offre(s) ce mois.</t>
  </si>
  <si>
    <t>EQUIP_WEEKLY_REPORT_PART1_MONTH_2</t>
  </si>
  <si>
    <t>{[VAR_NB_OFFERS]} nouvelle(s) offre(s) trouvées ce mois-ci.</t>
  </si>
  <si>
    <t>EQUIP_WEEKLY_REPORT_PART1_MONTH_3</t>
  </si>
  <si>
    <t>Ce mois-ci, j’ai obtneu {[VAR_NB_OFFERS]} nouvelle(s) offre(s) de la part d'équipemntiers !</t>
  </si>
  <si>
    <t>EQUIP_WEEKLY_REPORT_PART1_MONTH_4</t>
  </si>
  <si>
    <t>J’ai identifié {[VAR_NB_OFFERS]} nouvelle(s) offre(s) ce mois-ci.</t>
  </si>
  <si>
    <t>EQUIP_WEEKLY_REPORT_PART2</t>
  </si>
  <si>
    <t>Here’s a summary of the current equipment offers. I'll let you take a look at them, if you haven't already.</t>
  </si>
  <si>
    <t>Hier ist eine Zusammenfassung der derzeitigen Ausrüster-Angebote. Werfen Sie einen Blick darauf, falls nicht bereits geschehen.</t>
  </si>
  <si>
    <t>Aquí tienes un resumen de las ofertas actuales de equipamiento. Te dejo para que les eches un vistazo, si no lo has hecho ya.</t>
  </si>
  <si>
    <t>Questo è il riepilogo delle offerte in corso dei fornitori. Ti lascio un po’ di tempo per analizzarle.</t>
  </si>
  <si>
    <t>以下是当前装备报价的汇总。如果您还没看过，请亲自过目一下。</t>
  </si>
  <si>
    <t>Вот сводка текущих предложений по экипировке. Я дам вам возможность ознакомиться с ними, если вы еще этого не сделали.</t>
  </si>
  <si>
    <t>Aqui está um resumo das ofertas atuais de equipamentos. Vou deixar você dar uma olhada nelas, caso ainda não o tenha feito.</t>
  </si>
  <si>
    <t>EQUIP_WEEKLY_REPORT_PART2_1</t>
  </si>
  <si>
    <t>Voici le récapitulatif des offres d’équipementier en cours. Je vous laisse en prendre connaissance si ce n’est pas déjà fait.</t>
  </si>
  <si>
    <t>EQUIP_WEEKLY_REPORT_PART2_2</t>
  </si>
  <si>
    <t>Vous trouverez ci-dessous les offres d’équipementier en cours. Je vous invite à en prendre connaissance.</t>
  </si>
  <si>
    <t>EQUIP_WEEKLY_REPORT_PART2_3</t>
  </si>
  <si>
    <t>Voici les offres d’équipementier actuellement actives. N’hésitez pas à y jeter un œil si ce n’est pas encore fait.</t>
  </si>
  <si>
    <t>EQUIP_WEEKLY_REPORT_C1</t>
  </si>
  <si>
    <t>EQUIP_WEEKLY_REPORT_C2</t>
  </si>
  <si>
    <t>Offers</t>
  </si>
  <si>
    <t>Offres</t>
  </si>
  <si>
    <t>Angebote</t>
  </si>
  <si>
    <t>Ofertas</t>
  </si>
  <si>
    <t>Offerte</t>
  </si>
  <si>
    <t>报价</t>
  </si>
  <si>
    <t>Предложения</t>
  </si>
  <si>
    <t>EQUIP_WEEKLY_REPORT_C3</t>
  </si>
  <si>
    <t>Ending soon</t>
  </si>
  <si>
    <t>Fin imminente</t>
  </si>
  <si>
    <t>Bevorstehendes Ende</t>
  </si>
  <si>
    <t>Finalización inminente</t>
  </si>
  <si>
    <t>Termine imminente</t>
  </si>
  <si>
    <t>即将结束</t>
  </si>
  <si>
    <t>Скоро закончатся</t>
  </si>
  <si>
    <t>Terminando em breve</t>
  </si>
  <si>
    <t>EQUIP_WEEKLY_REPORT_BTN</t>
  </si>
  <si>
    <t>EQUIP_SEASONEND_REPORT_PART0</t>
  </si>
  <si>
    <t>Equipment supplier goals - End of Season Report</t>
  </si>
  <si>
    <t>Objectifs équipementiers - Rapport de fin de saison</t>
  </si>
  <si>
    <t>Ausrüster-Ziele – Saisonabschlussbericht</t>
  </si>
  <si>
    <t>Objetivos de proveedores de equipamiento - Informe de fin de temporada</t>
  </si>
  <si>
    <t>Obiettivi dei fornitori - Resoconto di fine stagione</t>
  </si>
  <si>
    <t>装备供应商目标 - 赛季末报告</t>
  </si>
  <si>
    <t>Цели от поставщиков экипировки - Отчет по итогам сезона</t>
  </si>
  <si>
    <t>Metas de fornecedores de equipamentos - Relatório de Fim de Temporada</t>
  </si>
  <si>
    <t>EQUIP_SEASONEND_REPORT_PART1</t>
  </si>
  <si>
    <t>Here's how our players did with regard to the season goals set by our equipment partners.</t>
  </si>
  <si>
    <t>Hier eine Übersicht der erreichten Ziele der Spieler für die jeweilige Saison für unsere Partnerausrüster.</t>
  </si>
  <si>
    <t>Así les ha ido a nuestros tenistas en lo que se refiere a los objetivos de la temporada establecidos por nuestros colaboradores en equipamiento.</t>
  </si>
  <si>
    <t>Ecco come sono posizionati i nostri giocatori rispetto agli obiettivi della stagione fissati dai nostri fornitori.</t>
  </si>
  <si>
    <t>以下是我们各位球员完成装备合作方赛季目标的情况：</t>
  </si>
  <si>
    <t>Вот как наши игроки справились с сезонными целями, установленными нашими партнерами по экипировке.</t>
  </si>
  <si>
    <t>Veja como nossos jogadores se saíram em relação às metas da temporada definidas por nossos parceiros de equipamentos.</t>
  </si>
  <si>
    <t>EQUIP_SEASONEND_REPORT_PART1_1</t>
  </si>
  <si>
    <t>Voici comment nos joueurs ont accomplis les objectifs de la saison donnés par nos partenaires équipementiers.</t>
  </si>
  <si>
    <t>EQUIP_SEASONEND_REPORT_PART1_2</t>
  </si>
  <si>
    <t>Nos équipementiers avaient établis des objectifs pour cette saison. Le récap ci-dessous :</t>
  </si>
  <si>
    <t>EQUIP_SEASONEND_REPORT_PART1_3</t>
  </si>
  <si>
    <t>Ci dessous, la synthèse de la manière dont nos joueurs ont atteint (ou non) les objectifs prévus par nos équipementiers partenaires.</t>
  </si>
  <si>
    <t>EQUIP_SEASONEND_REPORT_PART1_4</t>
  </si>
  <si>
    <t>Veuillez trouver ci-dessous la compétion (ou pas) des objectifs fixés par nos équipementiers cette saison.</t>
  </si>
  <si>
    <t>EQUIP_SEASONEND_REPORT_C1</t>
  </si>
  <si>
    <t>EQUIP_SEASONEND_REPORT_C2</t>
  </si>
  <si>
    <t>EQUIP_SEASONEND_REPORT_C3</t>
  </si>
  <si>
    <t>Gains</t>
  </si>
  <si>
    <t>Gewinn</t>
  </si>
  <si>
    <t>Заработок</t>
  </si>
  <si>
    <t>STARTMESSAGE_STATS_RANKING_PART0</t>
  </si>
  <si>
    <t>{[VAR_TM_FTNAME]} statistics and ranking updated</t>
  </si>
  <si>
    <t>Les statistiques et le classement {[VAR_TM_FTNAME]} ont été mises à jour</t>
  </si>
  <si>
    <t>Statistiken und Rang von {[VAR_TM_FTNAME]} wurden aktualisiert</t>
  </si>
  <si>
    <t>Se han actualizado las estadísticas y la clasificación de {[VAR_TM_FTNAME]}</t>
  </si>
  <si>
    <t>Sono state aggiornate le statistiche e la classifica di {[VAR_TM_FTNAME]}</t>
  </si>
  <si>
    <t>{[VAR_TM_FTNAME]}的统计数据和排名已更新</t>
  </si>
  <si>
    <t>Статистика и рейтинг {[VAR_TM_FTNAME]} обновлены</t>
  </si>
  <si>
    <t>Estatísticas e ranking de {[VAR_TM_FTNAME]} atualizados</t>
  </si>
  <si>
    <t>STARTMESSAGE_STATS_RANKING_PART1</t>
  </si>
  <si>
    <t>Now that &lt;underline&gt;&lt;bold&gt;&lt;hyperlink=player&gt;{[VAR_TM_FTNAME]}&lt;/hyperlink&gt;&lt;/bold&gt;&lt;/underline&gt; has played a tournament, I have updated their statistics and results/rankings tabs.</t>
  </si>
  <si>
    <t>Maintenant que &lt;underline&gt;&lt;bold&gt;&lt;hyperlink=player&gt;{[VAR_TM_FTNAME]}&lt;/hyperlink&gt;&lt;/bold&gt;&lt;/underline&gt; a joué un tournoi, j'ai mis à jour pour vous leurs onglets statistiques et résultats/classements.</t>
  </si>
  <si>
    <t>Jetzt, da &lt;underline&gt;&lt;bold&gt;&lt;hyperlink=player&gt;{[VAR_TM_FTNAME]}&lt;/hyperlink&gt;&lt;/bold&gt;&lt;/underline&gt; an einem Turnier teilgenommen hat, habe ich die Registerkarten „Statistik“ und „Ergebnisse/Rang“ für ihn/sie aktualisiert.</t>
  </si>
  <si>
    <t>Como &lt;underline&gt;&lt;bold&gt;&lt;hyperlink=player&gt;{[VAR_TM_FTNAME]}&lt;/hyperlink&gt;&lt;/bold&gt;&lt;/underline&gt; ha jugado un torneo, he actualizado sus estadísticas y las pestañas de resultados/clasificación.</t>
  </si>
  <si>
    <t>Adesso che &lt;underline&gt;&lt;bold&gt;&lt;hyperlink=player&gt;{[VAR_TM_FTNAME]}&lt;/hyperlink&gt;&lt;/bold&gt;&lt;/underline&gt; ha disputato un torneo, ho aggiornato le schede delle statistiche e risultati/classifica.</t>
  </si>
  <si>
    <t>&lt;underline&gt;&lt;bold&gt;&lt;hyperlink=player&gt;{[VAR_TM_FTNAME]}&lt;/hyperlink&gt;&lt;/bold&gt;&lt;/underline&gt;参加了新的比赛，我已更新其统计数据与成绩/排名。</t>
  </si>
  <si>
    <t>Теперь, когда &lt;underline&gt;&lt;bold&gt;&lt;hyperlink=player&gt;{[VAR_TM_FTNAME]}&lt;/hyperlink&gt;&lt;/bold&gt;&lt;/underline&gt; сыграл(а) турнир, я обновил(а) его/ее статистику и вкладки результатов/рейтинга.</t>
  </si>
  <si>
    <t>Agora que &lt;underline&gt;&lt;bold&gt;&lt;hyperlink=player&gt;{[VAR_TM_FTNAME]}&lt;/hyperlink&gt;&lt;/bold&gt;&lt;/underline&gt; disputou um torneio, atualizei suas estatísticas e as abas de resultados/rankings.</t>
  </si>
  <si>
    <t>STARTMESSAGE_STATS_RANKING_PART2</t>
  </si>
  <si>
    <t>You can consult them anytime. They are updated after each match played by our players.</t>
  </si>
  <si>
    <t>Vous pouvez les consulter à tout moment. Elles sont mises à jour après chaque match joué par nos joueurs.</t>
  </si>
  <si>
    <t>Sie können sie jederzeit einsehen. Sie werden nach jedem Spiel unserer Spieler aktualisiert.</t>
  </si>
  <si>
    <t>Puedes consultarlo todo en cualquier momento. Se actualizan después de todos los partidos que jueguen nuestros tenistas.</t>
  </si>
  <si>
    <t>Può consultarle quando vuoi. Vengono aggiornate dopo ogni partita disputata.</t>
  </si>
  <si>
    <t>你可随时查看，它们会在我们球员参加的每场比赛结束后自动更新。</t>
  </si>
  <si>
    <t>Вы можете просмотреть их в любое время. Они обновляются после каждого матча, сыгранного нашими игроками.</t>
  </si>
  <si>
    <t>Você pode consultá-las a qualquer momento. Elas são atualizadas após cada partida disputada por nossos jogadores.</t>
  </si>
  <si>
    <t>EQUIP_CTR_END_PART0</t>
  </si>
  <si>
    <t>{[VAR_EQUIP_NAME]} - {[VAR_TM_FULLNAME]}: End of contract</t>
  </si>
  <si>
    <t>{[VAR_EQUIP_NAME]} - {[VAR_TM_FULLNAME]} : Fin de contrat</t>
  </si>
  <si>
    <t>{[VAR_EQUIP_NAME]} - {[VAR_TM_FULLNAME]}: Vertragsende</t>
  </si>
  <si>
    <t>{[VAR_EQUIP_NAME]} - {[VAR_TM_FULLNAME]}: Fin del contrato</t>
  </si>
  <si>
    <t>{[VAR_EQUIP_NAME]} - {[VAR_TM_FULLNAME]}: Fine contratto</t>
  </si>
  <si>
    <t>{[VAR_EQUIP_NAME]} - {[VAR_TM_FULLNAME]}：合同到期</t>
  </si>
  <si>
    <t>{[VAR_EQUIP_NAME]} - {[VAR_TM_FULLNAME]}: Окончание контракта</t>
  </si>
  <si>
    <t>{[VAR_EQUIP_NAME]} - {[VAR_TM_FULLNAME]}: Fim de contrato</t>
  </si>
  <si>
    <t>EQUIP_CTR_END_PART1</t>
  </si>
  <si>
    <t>The contract with {[VAR_EQUIP_NAME]} ({[VAR_EQUIP_TYPE]}) has come to an end.</t>
  </si>
  <si>
    <t>Le contrat avec {[VAR_EQUIP_NAME]} ({[VAR_EQUIP_TYPE]}) est arrivé à son terme.</t>
  </si>
  <si>
    <t>Der Vertrag mit {[VAR_EQUIP_NAME]} ({[VAR_EQUIP_TYPE]}) läuft aus.</t>
  </si>
  <si>
    <t>El contrato con {[VAR_EQUIP_NAME]} ({[VAR_EQUIP_TYPE]}) ha expirado.</t>
  </si>
  <si>
    <t>Il contratto con {[VAR_EQUIP_NAME]} ({[VAR_EQUIP_TYPE]}) è giunto al termine.</t>
  </si>
  <si>
    <t>与{[VAR_EQUIP_NAME]} ({[VAR_EQUIP_TYPE]})的合同已到期。</t>
  </si>
  <si>
    <t>Контракт с {[VAR_EQUIP_NAME]} ({[VAR_EQUIP_TYPE]}) подошел к концу.</t>
  </si>
  <si>
    <t>O contrato com {[VAR_EQUIP_NAME]} ({[VAR_EQUIP_TYPE]}) chegou ao fim.</t>
  </si>
  <si>
    <t>EQUIP_CTR_END_PART2</t>
  </si>
  <si>
    <t>The brand made us a new offer taking into account last year’s performance.</t>
  </si>
  <si>
    <t>La marque nous a fait une nouvelle proposition en tenant compte des performances de la dernière année.</t>
  </si>
  <si>
    <t>Die Marke hat uns ein neues Angebot unterbreitet, unter Berücksichtigung der Leistungen des vergangenen Jahres.</t>
  </si>
  <si>
    <t>La marca nos ha hecho una nueva oferta teniendo en cuenta los resultados del año pasado.</t>
  </si>
  <si>
    <t>Il marchio ci ha fatto una nuova offerta, prendendo in considerazione le prestazioni dell’ultimo anno.</t>
  </si>
  <si>
    <t>该品牌根据去年的表现向我们提出了新的报价。</t>
  </si>
  <si>
    <t>Бренд сделал нам новое предложение, учитывая прошлогодние результаты.</t>
  </si>
  <si>
    <t>A marca nos fez uma nova oferta levando em conta o desempenho do ano passado.</t>
  </si>
  <si>
    <t>EQUIP_CTR_END_PART3</t>
  </si>
  <si>
    <t>You don't have to accept it right away. I'm working on other offers that will be coming soon.</t>
  </si>
  <si>
    <t xml:space="preserve">Rien ne vous oblige à l’accepter rapidement, je travaille sur d’autres offres qui arriveront bientôt. </t>
  </si>
  <si>
    <t>Sie müssen sich nicht sofort entscheiden. Ich werde an anderen Angeboten arbeiten, die in Kürze eingehen werden.</t>
  </si>
  <si>
    <t>No tienes por qué aceptarlo de inmediato: estoy trabajando en otras ofertas que llegarán pronto.</t>
  </si>
  <si>
    <t>Non c’è nessun obbligo di accettare immediatamente; lavorerò su altre offerte che arriveranno presto.</t>
  </si>
  <si>
    <t>您无需立刻决定，我还在洽谈其他报价。</t>
  </si>
  <si>
    <t>Вам не обязательно принимать его сразу. Я работаю над другими предложениями, которые скоро появятся.</t>
  </si>
  <si>
    <t>Você não precisa aceitá-la imediatamente. Estou trabalhando em outras ofertas que chegarão em breve.</t>
  </si>
  <si>
    <t>EQUIP_CTR_END_PART4</t>
  </si>
  <si>
    <t>Just so you know, in the meantime, the player will be under an equipment contract. They’ll be able to use the brand's equipment for free.</t>
  </si>
  <si>
    <t>Pour info, en attendant, le joueur passe sous contrat matériel, il peut bénéficier des équipements de la marque gratuitement.​</t>
  </si>
  <si>
    <t>Zur Information, in der Zwischenzeit steht der Spieler unter einem Materialvertrag, wodurch er die Ausrüstung der Marke kostenlos nutzen kann.​</t>
  </si>
  <si>
    <t>Para que lo sepas, mientras tanto, tu tenista tendrá un contrato de equipamiento. Podrá utilizar gratuitamente el equipamiento de la marca.</t>
  </si>
  <si>
    <t>In attesa che il contratto materiale del giocatore sia attivo, il marchio offre l’utilizzo gratuito degli accessori.</t>
  </si>
  <si>
    <t>顺便告知，在此期间，该球员的装备合同依然有效，仍可免费使用该品牌的装备。</t>
  </si>
  <si>
    <t>Просто чтобы вы знали, тем временем игрок будет находиться на контрактном оборудовании. Он/она сможет бесплатно пользоваться оборудованием бренда.</t>
  </si>
  <si>
    <t>Só para você saber, enquanto isso, o jogador ficará sob um contrato de equipamento. Ele poderá usar o equipamento da marca gratuitamente.</t>
  </si>
  <si>
    <t>EQUIP_OBJ_RANK_PART0</t>
  </si>
  <si>
    <t>{[VAR_EQUIP_NAME]} - Ranking goal achieved</t>
  </si>
  <si>
    <t>{[VAR_EQUIP_NAME]} - Objectif de classement atteint</t>
  </si>
  <si>
    <t>{[VAR_EQUIP_NAME]} – Platzierungsziel erreicht</t>
  </si>
  <si>
    <t>{[VAR_EQUIP_NAME]} - Objetivo de clasificación alcanzado</t>
  </si>
  <si>
    <t>{[VAR_EQUIP_NAME]} - Obiettivo di posizione in classifica raggiunto</t>
  </si>
  <si>
    <t>{[VAR_EQUIP_NAME]} - 排名目标已达成</t>
  </si>
  <si>
    <t>{[VAR_EQUIP_NAME]} - Цель по рейтингу достигнута</t>
  </si>
  <si>
    <t>{[VAR_EQUIP_NAME]} - Meta de ranking alcançada</t>
  </si>
  <si>
    <t>EQUIP_OBJ_RANK_PART1</t>
  </si>
  <si>
    <t>I’m pleased to tell you that {[VAR_EQUIP_NAME]} has paid us the {[VAR_BONUS]} bonus as planned due to {[VAR_TM_FULLNAME]}’s great performance and ranking (#{[VAR_TM_RANK]}).</t>
  </si>
  <si>
    <t>Je suis heureux de vous apprendre que {[VAR_EQUIP_NAME]} nous a versé comme prévu la prime de {[VAR_BONUS]} suite aux bonnes performances de {[VAR_TM_FULLNAME]} et sa position dans le classement (#{[VAR_TM_RANK]}).</t>
  </si>
  <si>
    <t>Ich bin froh, Ihnen mitteilen zu können, dass {[VAR_EQUIP_NAME]} infolge der Leistungen von {[VAR_TM_FULLNAME]} und der Platzierung (Nr. {[VAR_TM_RANK]}) wie erwartet die Prämie in Höhe {[VAR_BONUS]} ausgezahlt hat.</t>
  </si>
  <si>
    <t>Me complace informarte de que {[VAR_EQUIP_NAME]} nos ha pagado la bonificación de {[VAR_BONUS]} según lo estipulado debido a la gran actuación y clasificación de {[VAR_TM_FULLNAME]} (n.º {[VAR_TM_RANK]}).</t>
  </si>
  <si>
    <t>Con grande piacere ti comunico che {[VAR_EQUIP_NAME]} ci ha versato il bonus previsto di {[VAR_BONUS]} grazie alle valide prestazioni di {[VAR_TM_FULLNAME]} e alla sua posizione in classifica (#{[VAR_TM_RANK]}).</t>
  </si>
  <si>
    <t>好消息！由于{[VAR_TM_FULLNAME]}表现优异、排名达到要求(第{[VAR_TM_RANK]}名)，{[VAR_EQUIP_NAME]}已按约定向我们支付{[VAR_BONUS]}奖金。</t>
  </si>
  <si>
    <t>Я рад(а) сообщить вам, что {[VAR_EQUIP_NAME]} выплатил нам бонус в размере {[VAR_BONUS]} согласно плану благодаря отличным результатам и рейтингу {[VAR_TM_FULLNAME]} (№{[VAR_TM_RANK]}).</t>
  </si>
  <si>
    <t>Tenho o prazer de informar que {[VAR_EQUIP_NAME]} nos pagou o bônus de {[VAR_BONUS]} conforme planejado, devido ao ótimo desempenho e ranking de {[VAR_TM_FULLNAME]} (nº {[VAR_TM_RANK]}).</t>
  </si>
  <si>
    <t>EQUIP_OBJ_TNMT_PART0</t>
  </si>
  <si>
    <t>{[VAR_EQUIP_NAME]} - Specific tournament goal</t>
  </si>
  <si>
    <t>{[VAR_EQUIP_NAME]} - Objectif de tournoi spécifique</t>
  </si>
  <si>
    <t>{[VAR_EQUIP_NAME]} – Spezifisches Turnierziel erreicht</t>
  </si>
  <si>
    <t>{[VAR_EQUIP_NAME]} - Objetivo específico de torneo</t>
  </si>
  <si>
    <t>{[VAR_EQUIP_NAME]} - Obiettivo di torneo specifico</t>
  </si>
  <si>
    <t>{[VAR_EQUIP_NAME]} - 指定赛事目标</t>
  </si>
  <si>
    <t>{[VAR_EQUIP_NAME]} - Конкретная цель турнира</t>
  </si>
  <si>
    <t>{[VAR_EQUIP_NAME]} - Meta específica de torneio</t>
  </si>
  <si>
    <t>EQUIP_OBJ_TNMT_PART1</t>
  </si>
  <si>
    <t>Don’t forget: in order to earn the bonus of {[VAR_BONUS]} for {[VAR_EQUIP_NAME]}, {[VAR_TM_FULLNAME]} must participate in the {[VAR_TNMT_NAME]} tournament in 3 weeks.</t>
  </si>
  <si>
    <t>Je vous rappelle que pour toucher la prime de {[VAR_BONUS]} par {[VAR_EQUIP_NAME]}, {[VAR_TM_FULLNAME]} doit participer au tournoi {[VAR_TNMT_NAME]} dans 3 semaines.</t>
  </si>
  <si>
    <t>Ich möchte Sie daran erinnern, dass {[VAR_TM_FULLNAME]} in 3 Wochen am {[VAR_TNMT_NAME]}-Turnier teilnehmen muss, um die Prämie in Höhe von {[VAR_BONUS]} von {[VAR_EQUIP_NAME]} zu erhalten.</t>
  </si>
  <si>
    <t>No lo olvides: para ganar la bonificación de {[VAR_BONUS]} de {[VAR_EQUIP_NAME]}, {[VAR_TM_FULLNAME]} debe participar en el torneo {[VAR_TNMT_NAME]} dentro de tres semanas.</t>
  </si>
  <si>
    <t>Ti ricordo che, per ottenere il bonus di {[VAR_BONUS]} da {[VAR_EQUIP_NAME]}, {[VAR_TM_FULLNAME]} deve partecipare al torneo {[VAR_TNMT_NAME]} tra 3 settimane.</t>
  </si>
  <si>
    <t>别忘了：若想赢得{[VAR_EQUIP_NAME]}的{[VAR_BONUS]}奖金，{[VAR_TM_FULLNAME]}必须参加 3 周后举行的{[VAR_TNMT_NAME]}赛事。</t>
  </si>
  <si>
    <t>Не забывайте: чтобы получить бонус в размере {[VAR_BONUS]} за {[VAR_EQUIP_NAME]}, {[VAR_TM_FULLNAME]} должен(на) участвовать в турнире {[VAR_TNMT_NAME]} через 3 недели.</t>
  </si>
  <si>
    <t>Não se esqueça: para ganhar o bônus de {[VAR_BONUS]} para {[VAR_EQUIP_NAME]}, {[VAR_TM_FULLNAME]} deve participar do torneio {[VAR_TNMT_NAME]} em 3 semanas.</t>
  </si>
  <si>
    <t>EQUIP_OBJ_TNMT_PART2</t>
  </si>
  <si>
    <t>I’ll let you decide whether they’re able to participate or not.</t>
  </si>
  <si>
    <t>Je vous laisse juger s’il peut y participer ou non.</t>
  </si>
  <si>
    <t>Ich überlasse Ihnen die Entscheidung, ob er daran teilnehmen kann oder nicht.</t>
  </si>
  <si>
    <t>Tú decides si puede participar o no.</t>
  </si>
  <si>
    <t>A te la scelta se partecipare o meno.</t>
  </si>
  <si>
    <t>是否令其参赛，由您决定。</t>
  </si>
  <si>
    <t>Я предоставлю вам решать, сможет ли он/она участвовать или нет.</t>
  </si>
  <si>
    <t>Deixarei você decidir se ele(a) pode participar ou não.</t>
  </si>
  <si>
    <t>OBJ_PLY_DISCUSS_PART0</t>
  </si>
  <si>
    <t>Sports goals for this season</t>
  </si>
  <si>
    <t>Sportliche Ziele für diese Saison</t>
  </si>
  <si>
    <t>Objetivos deportivos para esta temporada</t>
  </si>
  <si>
    <t>Obiettivi sportivi per questa stagione</t>
  </si>
  <si>
    <t>本赛季的竞技目标</t>
  </si>
  <si>
    <t>Спортивные цели на этот сезон</t>
  </si>
  <si>
    <t>Metas esportivas para esta temporada</t>
  </si>
  <si>
    <t>OBJ_PLY_DISCUSS_PART0_1</t>
  </si>
  <si>
    <t>Objectifs sportifs pour cette saison</t>
  </si>
  <si>
    <t>OBJ_PLY_DISCUSS_PART0_2</t>
  </si>
  <si>
    <t>Objectifs sportifs saisonniers</t>
  </si>
  <si>
    <t>OBJ_PLY_DISCUSS_PART0_3</t>
  </si>
  <si>
    <t>Objectifs de performance pour la saison</t>
  </si>
  <si>
    <t>OBJ_PLY_DISCUSS_PART0_4</t>
  </si>
  <si>
    <t>Objectifs à atteindre cette saison</t>
  </si>
  <si>
    <t>OBJ_PLY_DISCUSS_PART1</t>
  </si>
  <si>
    <t>I'd like us to set the sports goals for the season &lt;color=#4387F8&gt;{[VAR_SEASON]}&lt;/color&gt; together.</t>
  </si>
  <si>
    <t>Ich möchte gemeinsam mit Ihnen die sportlichen Ziele für die Saison &lt;color=#4387F8&gt;{[VAR_SEASON]}&lt;/color&gt; festlegen.</t>
  </si>
  <si>
    <t>Me gustaría que estableciéramos juntos los objetivos deportivos para la temporada &lt;color=#4387F8&gt;{[VAR_SEASON]}&lt;/color&gt;.</t>
  </si>
  <si>
    <t>Mi farebbe piacere definire insieme gli obiettivi sportivi per la stagione &lt;color=#4387F8&gt;{[VAR_SEASON]}&lt;/color&gt;.</t>
  </si>
  <si>
    <t>我希望能和您一起制定&lt;color=#4387F8&gt;{[VAR_SEASON]}&lt;/color&gt;赛季的竞技目标。</t>
  </si>
  <si>
    <t>Я хотел(а) бы, чтобы мы вместе установили спортивные цели на сезон &lt;color=#4387F8&gt;{[VAR_SEASON]}&lt;/color&gt;.</t>
  </si>
  <si>
    <t>Gostaria que definíssemos juntos as metas esportivas para a temporada &lt;color=#4387F8&gt;{[VAR_SEASON]}&lt;/color&gt;.</t>
  </si>
  <si>
    <t>OBJ_PLY_DISCUSS_PART1_1</t>
  </si>
  <si>
    <t xml:space="preserve">J’aimerais qu’on fixe ensemble les objectifs sportifs pour la saison &lt;color=#4387F8&gt;{[VAR_SEASON]}&lt;/color&gt;.
</t>
  </si>
  <si>
    <t>OBJ_PLY_DISCUSS_PART1_2</t>
  </si>
  <si>
    <t>Fixons ensemble les objectifs sportifs de la saison &lt;color=#4387F8&gt;{[VAR_SEASON]}&lt;/color&gt;.</t>
  </si>
  <si>
    <t>OBJ_PLY_DISCUSS_PART1_3</t>
  </si>
  <si>
    <t>Il faut que nous définissions ensemble les objectifs sportifs pour la saison &lt;color=#4387F8&gt;{[VAR_SEASON]}&lt;/color&gt;.</t>
  </si>
  <si>
    <t>OBJ_PLY_DISCUSS_PART2</t>
  </si>
  <si>
    <t>Are you ready to talk about them?</t>
  </si>
  <si>
    <t>Sind Sie bereit, dies zu besprechen?</t>
  </si>
  <si>
    <t>¿Hablamos ahora de ellos?</t>
  </si>
  <si>
    <t>Possiamo parlarne adesso?</t>
  </si>
  <si>
    <t>您可以参与讨论了吗？</t>
  </si>
  <si>
    <t>Вы готовы обсудить их?</t>
  </si>
  <si>
    <t>Você está pronto(a) para conversar sobre elas?</t>
  </si>
  <si>
    <t>OBJ_PLY_DISCUSS_PART2_1</t>
  </si>
  <si>
    <t xml:space="preserve">Vous êtes prêt(e) à en discuter ?
</t>
  </si>
  <si>
    <t>OBJ_PLY_DISCUSS_PART2_2</t>
  </si>
  <si>
    <t>On se lance ?</t>
  </si>
  <si>
    <t>OBJ_PLY_DISCUSS_PART2_3</t>
  </si>
  <si>
    <t>Est-ce que vous êtes prêt(e) à discuter de cela ?</t>
  </si>
  <si>
    <t>OBJ_PLY_DISCUSS_BTN</t>
  </si>
  <si>
    <t>Start the discussion</t>
  </si>
  <si>
    <t>Lancer la discussion</t>
  </si>
  <si>
    <t>Gespräche beginnen</t>
  </si>
  <si>
    <t>Comenzar la conversación</t>
  </si>
  <si>
    <t>Avvia il dialogo</t>
  </si>
  <si>
    <t>开始讨论</t>
  </si>
  <si>
    <t>Начать обсуждение</t>
  </si>
  <si>
    <t>Iniciar a discussão</t>
  </si>
  <si>
    <t>OBJ_PLY_DISCUSS_BTN2</t>
  </si>
  <si>
    <t>Delegate</t>
  </si>
  <si>
    <t>Déléguer</t>
  </si>
  <si>
    <t>Delegieren</t>
  </si>
  <si>
    <t>Delegar</t>
  </si>
  <si>
    <t>Delega</t>
  </si>
  <si>
    <t>委派他人</t>
  </si>
  <si>
    <t>Делегировать</t>
  </si>
  <si>
    <t>OBJ_PLY_DISCUSS_ALREADY_FIXED</t>
  </si>
  <si>
    <t>Goals already set</t>
  </si>
  <si>
    <t>Objectifs déjà fixés</t>
  </si>
  <si>
    <t>Bereits festgelegte Ziele</t>
  </si>
  <si>
    <t>Objetivos ya establecidos</t>
  </si>
  <si>
    <t>Obiettivi già definiti</t>
  </si>
  <si>
    <t>已设定目标</t>
  </si>
  <si>
    <t>Цели уже установлены</t>
  </si>
  <si>
    <t>Metas já definidas</t>
  </si>
  <si>
    <t>COMMON_BTN_OBJ_PLY</t>
  </si>
  <si>
    <t>({[VAR_TM_FTNAME]}) Goals</t>
  </si>
  <si>
    <t>Objectifs ({[VAR_TM_FTNAME]})</t>
  </si>
  <si>
    <t>Ziele für ({[VAR_TM_FTNAME]})</t>
  </si>
  <si>
    <t>Objetivos ({[VAR_TM_FTNAME]})</t>
  </si>
  <si>
    <t>Obiettivi ({[VAR_TM_FTNAME]})</t>
  </si>
  <si>
    <t>({[VAR_TM_FTNAME]})的目标</t>
  </si>
  <si>
    <t>Цели ({[VAR_TM_FTNAME]})</t>
  </si>
  <si>
    <t>Metas ({[VAR_TM_FTNAME]})</t>
  </si>
  <si>
    <t>OBJ_PLY_SATIS_X_PART0</t>
  </si>
  <si>
    <t>Summary of my sports goals - mid-season ({[VAR_TM_FTNAME]})</t>
  </si>
  <si>
    <t>Bilan de mes objectifs sportifs - mi-saison ({[VAR_TM_FTNAME]})</t>
  </si>
  <si>
    <t>Bilanz meiner sportlichen Ziele – Saison-Halbzeit ({[VAR_TM_FTNAME]})</t>
  </si>
  <si>
    <t>Resumen de mis objetivos deportivos - Mitad de temporada ({[VAR_TM_FTNAME]})</t>
  </si>
  <si>
    <t>Bilancio dei miei obiettivi sportivi a metà stagione ({[VAR_TM_FTNAME]})</t>
  </si>
  <si>
    <t>我的竞技目标总结 - 赛季中期({[VAR_TM_FTNAME]})</t>
  </si>
  <si>
    <t>Итоги моих спортивных целей - середина сезона ({[VAR_TM_FTNAME]})</t>
  </si>
  <si>
    <t>Resumo das minhas metas esportivas - meio da temporada ({[VAR_TM_FTNAME]})</t>
  </si>
  <si>
    <t>OBJ_PLY_SATIS_A24_PART1</t>
  </si>
  <si>
    <t>It's frustrating to be so far off from my personal goals! Maybe I was wrong to trust you!</t>
  </si>
  <si>
    <t>Es ist wirklich frustrierend, so weit von meinen persönlichen Zielen entfernt zu sein. Es ist vielleicht nicht richtig, Ihnen so sehr zu vertrauen!</t>
  </si>
  <si>
    <t>¡Es frustrante estar tan lejos de mis objetivos personales! ¡Quizá me equivoqué al confiar en ti!</t>
  </si>
  <si>
    <t>È molto fastidioso essere lontano dai miei obiettivi personali; forse è stato un errore riporre la mia fiducia in te!</t>
  </si>
  <si>
    <t>离我的个人目标差得太远了！也许我不该那么信任你！</t>
  </si>
  <si>
    <t>Очень расстраивает, что я так далек от своих личных целей! Может, зря я тебе доверился!</t>
  </si>
  <si>
    <t>É frustrante estar tão longe das minhas metas pessoais! Talvez eu tenha confiado errado em você!</t>
  </si>
  <si>
    <t>OBJ_PLY_SATIS_A24_PART1_1</t>
  </si>
  <si>
    <t xml:space="preserve">C’est vraiment frustrant d’être aussi loin de mes objectifs personnels, j’ai peut-être eu tord de vous accorder autant ma confiance ! 
</t>
  </si>
  <si>
    <t>OBJ_PLY_SATIS_A24_PART1_2</t>
  </si>
  <si>
    <t>Je suis très frustré(e) : si loin de mes objectifs initiaux. Par moments, je me demande si j’ai bien fait de vous faire confiance…</t>
  </si>
  <si>
    <t>OBJ_PLY_SATIS_A24_PART1_3</t>
  </si>
  <si>
    <t>Être aussi loin de mes objectifs m’affecte profondément. Je m’interroge sur la confiance que je vous ai accordée.</t>
  </si>
  <si>
    <t>OBJ_PLY_SATIS_A37_PART1</t>
  </si>
  <si>
    <t>The end of the season is almost here and we’re still far from the goals we set together. I am annoyed...</t>
  </si>
  <si>
    <t>Das Saisonende naht und wir sind immer noch so weit von den gemeinsam festgelegten Zielen entfernt. Ich bin wirklich enttäuscht ...</t>
  </si>
  <si>
    <t>Se acerca el final de la temporada y seguimos lejos de los objetivos que establecimos juntos. Me decepciona...</t>
  </si>
  <si>
    <t>La fine della stagione si avvicina e ci troviamo ancora lontani dagli obiettivi che avevamo definito insieme, è una grande delusione...</t>
  </si>
  <si>
    <t>赛季快结束了，我们还没接近目标，我很沮丧……</t>
  </si>
  <si>
    <t>Конец сезона почти здесь, а мы все еще далеки от поставленных вместе целей. Я раздражен...</t>
  </si>
  <si>
    <t>O fim da temporada está quase aqui e ainda estamos longe das metas que definimos juntos. Estou chateado...</t>
  </si>
  <si>
    <t>OBJ_PLY_SATIS_A37_PART1_1</t>
  </si>
  <si>
    <t>La fin de la saison approche et on est toujours aussi loin des objectifs qu’on a fixés ensemble, je suis dépité(e)…</t>
  </si>
  <si>
    <t>OBJ_PLY_SATIS_A37_PART1_2</t>
  </si>
  <si>
    <t>On arrive en fin de saison et on est toujours loin de nos objectifs. C’est décourageant…</t>
  </si>
  <si>
    <t>OBJ_PLY_SATIS_A37_PART1_3</t>
  </si>
  <si>
    <t>On approche du terme de la saison, et les objectifs fixés semblent toujours hors de portée. Je suis dévasté(e).</t>
  </si>
  <si>
    <t>OBJ_PLY_SATIS_B24_PART1</t>
  </si>
  <si>
    <t>I know there’s still time, but we’re still pretty far from meeting the goals we set together. I'm starting to worry!</t>
  </si>
  <si>
    <t>Ich weiß, dass wir noch Zeit haben, die gemeinsam festgelegten Ziele sind aber noch weit davon entfernt, erreicht zu werden. So langsam mache ich mir Sorgen!</t>
  </si>
  <si>
    <t>Sé que todavía hay tiempo, pero seguimos bastante lejos de cumplir los objetivos que establecimos juntos. ¡Estoy empezando a preocuparme!</t>
  </si>
  <si>
    <t>So che abbiamo ancora tempo a disposizione, ma gli obiettivi che avevamo definito insieme sono lontani. Sto iniziando a preoccuparmi!</t>
  </si>
  <si>
    <t>虽然还有时间，但距离目标仍然很远，我开始担心了！</t>
  </si>
  <si>
    <t>Я знаю, что еще есть время, но мы все еще довольно далеки от достижения поставленных вместе целей. Я начинаю беспокоиться!</t>
  </si>
  <si>
    <t>Eu sei que ainda há tempo, mas ainda estamos bem longe de alcançar as metas que definimos juntos. Começo a ficar preocupado!</t>
  </si>
  <si>
    <t>OBJ_PLY_SATIS_B24_PART1_1</t>
  </si>
  <si>
    <t>Je sais qu’il reste du temps mais les objectifs qu’on a fixés ensemble sont loin d’être remplis. Je commence à me faire du souci !</t>
  </si>
  <si>
    <t>OBJ_PLY_SATIS_B24_PART1_2</t>
  </si>
  <si>
    <t>Même s’il reste un peu de temps, on est encore loin de nos objectifs… Ça commence à m’angoisser.</t>
  </si>
  <si>
    <t>OBJ_PLY_SATIS_B24_PART1_3</t>
  </si>
  <si>
    <t>Je veux y croire, mais nos objectifs restent très loin. Ça devient préoccupant pour moi.</t>
  </si>
  <si>
    <t>OBJ_PLY_SATIS_B37_PART1</t>
  </si>
  <si>
    <t>This really stinks. I'll never reach all the goals we set together!</t>
  </si>
  <si>
    <t>Die Sache wird wirklich brenzlig. Ich werde niemals alle Ziele erreichen, die wir gemeinsam festgelegt hatten!</t>
  </si>
  <si>
    <t>¡Qué desastre! ¡No voy a alcanzar todos los objetivos que establecimos juntos!</t>
  </si>
  <si>
    <t>Sembra che stia andando male, non riuscirò mai a raggiungere tutti gli obiettivi che avevamo definito insieme!</t>
  </si>
  <si>
    <t>太糟糕了，我根本完成不了我们这个赛季的目标！</t>
  </si>
  <si>
    <t>Это просто отвратительно. Я никогда не достигну всех поставленных вместе целей!</t>
  </si>
  <si>
    <t>Isso é muito ruim. Nunca vou alcançar todas as metas que definimos juntos!</t>
  </si>
  <si>
    <t>OBJ_PLY_SATIS_B37_PART1_1</t>
  </si>
  <si>
    <t>Ça sent vraiment le roussi, je n’atteindrais jamais tous les objectifs qu’on s’était fixés ensemble !</t>
  </si>
  <si>
    <t>OBJ_PLY_SATIS_B37_PART1_2</t>
  </si>
  <si>
    <t>Ça sent vraiment mauvais… Je n’atteindrai jamais tous les objectifs qu’on s’était fixés !</t>
  </si>
  <si>
    <t>OBJ_PLY_SATIS_B37_PART1_3</t>
  </si>
  <si>
    <t>On court droit à l’échec, je n’arriverai jamais à remplir tous les objectifs convenus avec vous coach !</t>
  </si>
  <si>
    <t>OBJ_PLY_SEASON_END_X_PART0</t>
  </si>
  <si>
    <t>Summary of my sports goals - end of season ({[VAR_TM_FTNAME]})</t>
  </si>
  <si>
    <t>Bilan de mes objectifs sportifs - fin de saison ({[VAR_TM_FTNAME]})</t>
  </si>
  <si>
    <t>Bilanz meiner sportlichen Ziele – Saisonabschluss ({[VAR_TM_FTNAME]})</t>
  </si>
  <si>
    <t>Resumen de mis objetivos deportivos - Final de temporada ({[VAR_TM_FTNAME]})</t>
  </si>
  <si>
    <t>Bilancio dei miei obiettivi sportivi a fine stagione ({[VAR_TM_FTNAME]})</t>
  </si>
  <si>
    <t>我的竞技目标总结 - 赛季结束({[VAR_TM_FTNAME]})</t>
  </si>
  <si>
    <t>Итоги моих спортивных целей - конец сезона ({[VAR_TM_FTNAME]})</t>
  </si>
  <si>
    <t>Resumo das minhas metas esportivas - fim da temporada ({[VAR_TM_FTNAME]})</t>
  </si>
  <si>
    <t>OBJ_PLY_SEASON_END_1_PART1</t>
  </si>
  <si>
    <t>What a great season! Thank you, {[VAR_MANAGER_FIRSTNAME]}. I know how much I owe you!</t>
  </si>
  <si>
    <t>Was für eine fantastische Saison! Vielen Dank, {[VAR_MANAGER_FIRSTNAME]}! Ich bin Ihnen wirklich was schuldig!</t>
  </si>
  <si>
    <t>¡Qué gran temporada! Gracias, {[VAR_MANAGER_FIRSTNAME]}. ¡Sé lo mucho que te debo!</t>
  </si>
  <si>
    <t>Che stagione fantastica! Grazie {[VAR_MANAGER_FIRSTNAME]}, il tuo aiuto è stato fondamentale!</t>
  </si>
  <si>
    <t>多么精彩的赛季！谢谢你，{[VAR_MANAGER_FIRSTNAME]}。我知道我能有今天，多亏了你！</t>
  </si>
  <si>
    <t>Какой отличный сезон! Спасибо, {[VAR_MANAGER_FIRSTNAME]}. Я знаю, сколько я тебе обязан!</t>
  </si>
  <si>
    <t>Que ótima temporada! Obrigado, {[VAR_MANAGER_FIRSTNAME]}. Sei o quanto devo a você!</t>
  </si>
  <si>
    <t>OBJ_PLY_SEASON_END_1_PART1_1</t>
  </si>
  <si>
    <t>Quelle saison fantastique ! Merci {[VAR_MANAGER_FIRSTNAME]}, je sais tout ce que je vous dois !</t>
  </si>
  <si>
    <t>OBJ_PLY_SEASON_END_1_PART1_2</t>
  </si>
  <si>
    <t>Quelle année exceptionnelle ! Merci {[VAR_MANAGER_FIRSTNAME]}, votre soutien a tout changé pour moi !</t>
  </si>
  <si>
    <t>OBJ_PLY_SEASON_END_1_PART1_3</t>
  </si>
  <si>
    <t>Une saison magnifique ! Merci {[VAR_MANAGER_FIRSTNAME]}, je vous suis redevable pour tout ce que vous m’avez apporté !</t>
  </si>
  <si>
    <t>OBJ_PLY_SEASON_END_1_PART1_4</t>
  </si>
  <si>
    <t>Quelle saison sensationnelle ! Merci {[VAR_MANAGER_FIRSTNAME]}, je n’oublie rien de ce que vous avez fait pour moi !</t>
  </si>
  <si>
    <t>OBJ_PLY_SEASON_END_1_PART1_5</t>
  </si>
  <si>
    <t>Une saison fantastique ! Merci {[VAR_MANAGER_FIRSTNAME]}, je sais tout ce que je vous dois !</t>
  </si>
  <si>
    <t>OBJ_PLY_SEASON_END_2_PART1</t>
  </si>
  <si>
    <t>Not a perfect season, but with good results! It's thanks to you.</t>
  </si>
  <si>
    <t>Eine nicht einwandfreie Saison, aber trotzdem gute Ergebnisse! Dank ihnen. Danke!</t>
  </si>
  <si>
    <t>No ha sido una temporada perfecta, pero sí con buenos resultados, ¡y todo es gracias a ti!</t>
  </si>
  <si>
    <t>Una stagione non perfetta, ma con dei buoni risultati! Il tuo aiuto è stato molto importante, grazie.</t>
  </si>
  <si>
    <t>虽然不完美，但成绩不错！这都要归功于你。</t>
  </si>
  <si>
    <t>Не идеальный сезон, но с хорошими результатами! Это благодаря тебе.</t>
  </si>
  <si>
    <t>Não foi uma temporada perfeita, mas com bons resultados! É graças a você.</t>
  </si>
  <si>
    <t>OBJ_PLY_SEASON_END_2_PART1_1</t>
  </si>
  <si>
    <t>Une saison imparfaite mais avec quand même de bons résultats ! C’est grâce à vous, merci.</t>
  </si>
  <si>
    <t>OBJ_PLY_SEASON_END_2_PART1_2</t>
  </si>
  <si>
    <t>Même avec des hauts et des bas, les résultats sont encourageants. Merci pour votre aide.</t>
  </si>
  <si>
    <t>OBJ_PLY_SEASON_END_2_PART1_3</t>
  </si>
  <si>
    <t>Une saison avec des défauts, mais aussi de vraies satisfactions ! Merci pour votre implication.</t>
  </si>
  <si>
    <t>OBJ_PLY_SEASON_END_2_PART1_4</t>
  </si>
  <si>
    <t>Pas une saison parfaite, mais une saison réussie malgré tout. Merci pour tout ce que vous m’avez apporté.</t>
  </si>
  <si>
    <t>OBJ_PLY_SEASON_END_2_PART1_5</t>
  </si>
  <si>
    <t>Tout n’a pas été parfait, mais on signe quand même de bons résultats. Merci pour votre soutien.</t>
  </si>
  <si>
    <t>OBJ_PLY_SEASON_END_3_PART1</t>
  </si>
  <si>
    <t>There were highs... as well as lows. If we continue together, we’ll probably have to rethink our way of working.</t>
  </si>
  <si>
    <t>Es gab Höhepunkte ... aber auch Tiefpunkte. Wenn wir weiterhin zusammenarbeiten wollen, müssen wir auch unsere Arbeitsweise überdenken.</t>
  </si>
  <si>
    <t>Ha habido éxitos... y fracasos. Si seguimos juntos, probablemente tendremos que replantearnos nuestra forma de trabajar.</t>
  </si>
  <si>
    <t>Ci sono stati degli altri... e dei bassi. Se continuiamo a collaborare, dovremo davvero rivedere il nostro modo di lavorare.</t>
  </si>
  <si>
    <t>赛季有高潮也有低谷。如果我们继续合作，可能得重新思考我们的工作方式。</t>
  </si>
  <si>
    <t>Были взлеты... как и падения. Если мы продолжим вместе, нам, вероятно, придется пересмотреть наш подход к работе.</t>
  </si>
  <si>
    <t>Houve altos... assim como baixos. Se continuarmos juntos, provavelmente teremos que repensar nossa forma de trabalhar.</t>
  </si>
  <si>
    <t>OBJ_PLY_SEASON_END_3_PART1_1</t>
  </si>
  <si>
    <t>Il y a eu des hauts… mais aussi des bas. Si nous continuons ensemble nous devrons surement revoir notre façon de travailler.</t>
  </si>
  <si>
    <t>OBJ_PLY_SEASON_END_3_PART1_2</t>
  </si>
  <si>
    <t>La saison a eu ses bons moments, mais aussi de vrais passages difficiles. Si on reste ensemble, il faudra repenser notre approche.</t>
  </si>
  <si>
    <t>OBJ_PLY_SEASON_END_3_PART1_3</t>
  </si>
  <si>
    <t>Oui, il y a eu du bon, mais aussi du moins bon. Si on poursuit ensemble, il faudra ajuster notre méthode.</t>
  </si>
  <si>
    <t>OBJ_PLY_SEASON_END_3_PART1_4</t>
  </si>
  <si>
    <t>On a connu de belles choses, mais aussi des moments compliqués. Pour continuer ensemble, il faudra ajuster notre façon de travailler.</t>
  </si>
  <si>
    <t>OBJ_PLY_SEASON_END_3_PART1_5</t>
  </si>
  <si>
    <t>Oui, il y a eu du positif, mais aussi beaucoup de moins bon. Si on poursuit ensemble, on devra revoir notre méthode de travail.</t>
  </si>
  <si>
    <t>OBJ_PLY_SEASON_END_4_PART1</t>
  </si>
  <si>
    <t>I think the results speak for themselves. It’s an unmitigated disaster. I didn’t join this academy for that! I’m very disappointed, and I blame you for this.</t>
  </si>
  <si>
    <t>Ich denke, dass die Ergebnisse für sich sprechen: Das ist eine Katastrophe. Dafür bin ich nicht in einer Akademie! Sehr enttäuscht und das kreide ich Ihnen an.</t>
  </si>
  <si>
    <t>Creo que los resultados hablan por sí solos. Ha sido un desastre sin paliativos. ¡No me he incorporado a la escuela para esto! Me decepciona enormemente y creo que tú tienes la culpa.</t>
  </si>
  <si>
    <t>Penso che i risultati parlino da soli: è una catastrofe. Non faccio parte di un'accademia per ottenere questo! Che delusione, così non va proprio bene.</t>
  </si>
  <si>
    <t>结果已经说明一切了，彻底失败。我可不是为了这种结果加入学院的！我非常失望，这全是你的责任。</t>
  </si>
  <si>
    <t>Я думаю, результаты говорят сами за себя. Это полная катастрофа. Я не присоединялся к этой академии ради этого! Я очень разочарован и виню тебя в этом.</t>
  </si>
  <si>
    <t>Acho que os resultados falam por si. É um desastre completo. Não entrei nesta academia para isso! Estou muito decepcionado e culpo você por isso.</t>
  </si>
  <si>
    <t>OBJ_PLY_SEASON_END_4_PART1_1</t>
  </si>
  <si>
    <t>Je pense que les résultats parlent d’eux-mêmes : c’est une catastrophe. Je ne suis pas dans une académie pour ça ! Très déçu(e), et je vous en veux.</t>
  </si>
  <si>
    <t>OBJ_PLY_SEASON_END_4_PART1_2</t>
  </si>
  <si>
    <t>Franchement, les résultats sont catastrophiques. Ce n’est pas pour ça que je suis dans une académie. Je suis déçu(e) et je vous reproche cette situation.</t>
  </si>
  <si>
    <t>OBJ_PLY_SEASON_END_4_PART1_3</t>
  </si>
  <si>
    <t>Il suffit de regarder les résultats : tout est catastrophique. Je suis dans une académie pour progresser, pas pour vivre ce fiasco. Je vous en veux clairement.</t>
  </si>
  <si>
    <t>RELATION_MNG_LOW_PART0</t>
  </si>
  <si>
    <t>Worsening of your relationship with the players</t>
  </si>
  <si>
    <t>Verschlechterung Ihrer Beziehung zu Spielern</t>
  </si>
  <si>
    <t>Deterioro de la relación con tus tenistas</t>
  </si>
  <si>
    <t>I tuoi rapporti con i giocatori sono peggiorati</t>
  </si>
  <si>
    <t>你与球员的关系恶化</t>
  </si>
  <si>
    <t>Ухудшение ваших отношений с игроками</t>
  </si>
  <si>
    <t>Piora do seu relacionamento com os jogadores</t>
  </si>
  <si>
    <t>RELATION_MNG_LOW_PART0_1</t>
  </si>
  <si>
    <t>Déterioriation de votre relation avec des joueurs</t>
  </si>
  <si>
    <t>RELATION_MNG_LOW_PART0_2</t>
  </si>
  <si>
    <t>Votre lien avec certains joueurs s’est affaibli</t>
  </si>
  <si>
    <t>RELATION_MNG_LOW_PART0_3</t>
  </si>
  <si>
    <t>Dégradation de vos relations joueurs</t>
  </si>
  <si>
    <t>RELATION_MNG_LOW_PART1</t>
  </si>
  <si>
    <t>Your relationship level with {[VAR_PLY_LIST]} has decreased. Be careful, as having a good relationship with a player can improve the effectiveness of their training and communication with the player when renewing their contract.</t>
  </si>
  <si>
    <t>Ihre Beziehung zu {[VAR_PLY_LIST]} hat sich verschlechtert. Passen Sie auf, da eine gute Beziehung zu einem Spieler effektivere Trainingseinheiten und eine bessere Kommunikation im Rahmen einer Vertragsverlängerung ermöglicht.</t>
  </si>
  <si>
    <t>Tu nivel de relación con {[VAR_PLY_LIST]} se ha deteriorado. Cuidado: tener una buena relación con tu tenista puede aumentar la eficacia de su entrenamiento y mejorar la comunicación en el momento de renovar su contrato.</t>
  </si>
  <si>
    <t>Il livello del tuo rapporto con {[VAR_PLY_LIST]} è peggiorato. Devi fare attenzione; mantenere buoni rapporti con i giocatori permette di migliorare l’efficacia delle sessioni di allenamento e il dialogo in fase di rinnovo di contratto.</t>
  </si>
  <si>
    <t>你与{[VAR_PLY_LIST]}的关系等级下降了。请注意，与球员保持良好的关系可以提高他们训练的效果，并在续约时促进双方之间的沟通。</t>
  </si>
  <si>
    <t>Ваши отношения с {[VAR_PLY_LIST]} ухудшились. Будьте осторожны, так как хорошие отношения с игроком могут повысить эффективность его тренировок и улучшить общение с игроком при продлении контракта.</t>
  </si>
  <si>
    <t>Seu nível de relacionamento com {[VAR_PLY_LIST]} diminuiu. Tenha cuidado, pois ter um bom relacionamento com um jogador pode melhorar a eficácia de seu treinamento e a comunicação com o jogador ao renovar seu contrato.</t>
  </si>
  <si>
    <t>RELATION_MNG_LOW_PART1_1</t>
  </si>
  <si>
    <t>Votre niveau de relation avec {[VAR_PLY_LIST]} a baissé. Faites attention car une bonne relation avec un joueur permet d’améliorer l’efficacité des séances d’entrainement et la communication avec ce dernier lors d’un renouvellement de contrat.</t>
  </si>
  <si>
    <t>RELATION_MNG_LOW_PART1_2</t>
  </si>
  <si>
    <t>Votre relation avec {[VAR_PLY_LIST]} a diminué. Soyez vigilant : une bonne entente améliore l’efficacité des séances d’entraînement et facilite les discussions lors d’un renouvellement de contrat.</t>
  </si>
  <si>
    <t>RELATION_MNG_LOW_PART1_3</t>
  </si>
  <si>
    <t>Votre lien avec {[VAR_PLY_LIST]} s’est affaibli. Cela peut affecter l’efficacité des entraînements et compliquer les échanges pour un contrat...</t>
  </si>
  <si>
    <t>RELATION_MNG_LOW_PART1_4</t>
  </si>
  <si>
    <t>Votre niveau relationnel avec {[VAR_PLY_LIST]} a baissé. Faites attention : une bonne relation améliore l’entraînement et rend les négociations plus simples.</t>
  </si>
  <si>
    <t>RELATION_MNG_LOW_PART2</t>
  </si>
  <si>
    <t>Make sure keep your commitments to the goals you set with a player.</t>
  </si>
  <si>
    <t>Achten Sie darauf, Ihren Verpflichtungen in Bezug auf die mit einem Spieler festgelegten Ziele nachzukommen.</t>
  </si>
  <si>
    <t>Asegúrate de mantener tus compromisos en cuanto a los objetivos establecidos con los tenistas.</t>
  </si>
  <si>
    <t>È importante rispettare gli accordi relativi agli obiettivi definiti con i giocatori.</t>
  </si>
  <si>
    <t>请务必遵守你与球员设定的目标承诺。</t>
  </si>
  <si>
    <t>Убедитесь, что вы выполняете свои обязательства по целям, которые вы поставили вместе с игроком.</t>
  </si>
  <si>
    <t>Certifique-se de cumprir seus compromissos com as metas que você definiu com um jogador.</t>
  </si>
  <si>
    <t>RELATION_MNG_LOW_PART2_1</t>
  </si>
  <si>
    <t>Prenez soin de respecter vos engagements concernant les objectifs que vous fixez avec un joueur.</t>
  </si>
  <si>
    <t>RELATION_MNG_LOW_PART2_2</t>
  </si>
  <si>
    <t>Assurez-vous de respecter les objectifs que vous fixez avec un joueur.</t>
  </si>
  <si>
    <t>RELATION_MNG_LOW_PART2_3</t>
  </si>
  <si>
    <t>Veillez à être cohérent avec les objectifs que vous établissez pour un joueur.</t>
  </si>
  <si>
    <t>RELATION_MNG_LOW_PART2_4</t>
  </si>
  <si>
    <t>Gardez en tête l’importance de respecter les objectifs convenus avec un joueur.</t>
  </si>
  <si>
    <t>RELATION_MNG_LOW_BTN1</t>
  </si>
  <si>
    <t>RELATION_MNG_LOW_BTN2</t>
  </si>
  <si>
    <t>Auswirkungen</t>
  </si>
  <si>
    <t>Assegnazioni</t>
  </si>
  <si>
    <t>分配任务</t>
  </si>
  <si>
    <t>RELATION_MNG_OUT_PART0</t>
  </si>
  <si>
    <t>Contract termination ({[VAR_TM_FTNAME]})</t>
  </si>
  <si>
    <t>Vertragsbruch ({[VAR_TM_FTNAME]})</t>
  </si>
  <si>
    <t>Rescisión del contrato ({[VAR_TM_FTNAME]})</t>
  </si>
  <si>
    <t>Rescissione del contratto ({[VAR_TM_FTNAME]})</t>
  </si>
  <si>
    <t>合同终止({[VAR_TM_FTNAME]})</t>
  </si>
  <si>
    <t>Расторжение контракта ({[VAR_TM_FTNAME]})</t>
  </si>
  <si>
    <t>Rescisão de contrato ({[VAR_TM_FTNAME]})</t>
  </si>
  <si>
    <t>RELATION_MNG_OUT_PART0_1</t>
  </si>
  <si>
    <t>Rupture de contrat avec ({[VAR_TM_FTNAME]})</t>
  </si>
  <si>
    <t>RELATION_MNG_OUT_PART0_2</t>
  </si>
  <si>
    <t>Fin anticipée du contrat de({[VAR_TM_FTNAME]})</t>
  </si>
  <si>
    <t>RELATION_MNG_OUT_PART0_3</t>
  </si>
  <si>
    <t>Contrat de ({[VAR_TM_FTNAME]}) rompu</t>
  </si>
  <si>
    <t>RELATION_MNG_OUT_PART1</t>
  </si>
  <si>
    <t>Frankly, I can't see myself going all the way to the end of my contract... The situation has gotten too bad. I think I’d be better off joining another organization.</t>
  </si>
  <si>
    <t>Ehrlich gesagt glaube ich nicht, dass ich meinen Vertrag erfüllen werde ... Die Situation ist zu kompliziert. Ich denke, ich könnte mich besser entfalten, wenn ich mich einem anderen Team anschließe.</t>
  </si>
  <si>
    <t>Francamente, no me veo agotando el plazo de mi contrato... La situación es muy difícil y creo que sería mejor incorporarme a otra organización.</t>
  </si>
  <si>
    <t>In realtà, non me la sento di continuare fino alla fine del mio contratto... la situazione è troppo difficile e penso che potrei rendere di più in un’altra struttura.</t>
  </si>
  <si>
    <t>老实说，我无法想象再继续完成合同……情况已经太糟了。我觉得加入其他团队可能更好。</t>
  </si>
  <si>
    <t>Честно говоря, я не вижу себя до конца контракта... Ситуация стала слишком плохой. Думаю, мне будет лучше перейти в другую организацию.</t>
  </si>
  <si>
    <t>Francamente, não me vejo chegando ao fim do meu contrato... A situação ficou muito ruim. Acho que seria melhor para mim ir para outra organização.</t>
  </si>
  <si>
    <t>RELATION_MNG_OUT_PART1_1</t>
  </si>
  <si>
    <t>Franchement, je ne me vois pas aller au bout de mon contrat… La situation est trop difficile, je pense pouvoir m’épanouir mieux en rejoignant une autre structure.</t>
  </si>
  <si>
    <t>RELATION_MNG_OUT_PART1_2</t>
  </si>
  <si>
    <t>Pour être honnête, je ne pense pas pouvoir terminer mon contrat. C’est trop difficile pour moi, et je crois que je pourrais m’épanouir ailleurs.</t>
  </si>
  <si>
    <t>RELATION_MNG_OUT_PART1_3</t>
  </si>
  <si>
    <t>Je ne me vois pas poursuivre jusqu’au terme de mon contrat. La situation actuelle est trop pesante, et j’ai besoin d’un cadre différent.</t>
  </si>
  <si>
    <t>RELATION_MNG_OUT_PART1_4</t>
  </si>
  <si>
    <t>Je n’arrive plus à envisager la fin de mon contrat ici. C’est trop compliqué, et je me dis que je pourrais vraiment m’épanouir dans une autre structure.</t>
  </si>
  <si>
    <t>RELATION_MNG_OUT_PART2</t>
  </si>
  <si>
    <t>Would you like us to mutually agree to part ways?</t>
  </si>
  <si>
    <t>Möchten Sie den Vertrag einvernehmlich auflösen?</t>
  </si>
  <si>
    <t>¿Te parece que acordemos una separación de mutuo acuerdo?</t>
  </si>
  <si>
    <t>Vuoi che ci separiamo di comune accordo?</t>
  </si>
  <si>
    <t>是否同意双方友好解除合同？</t>
  </si>
  <si>
    <t>Хотите, чтобы мы обоюдно согласились расстаться?</t>
  </si>
  <si>
    <t>Gostaríamos de concordar mutuamente em nos separarmos?</t>
  </si>
  <si>
    <t>RELATION_MNG_OUT_PART2_1</t>
  </si>
  <si>
    <t>Souhaitez-vous qu’on se sépare d’un commun accord ?</t>
  </si>
  <si>
    <t>RELATION_MNG_OUT_PART2_2</t>
  </si>
  <si>
    <t>Êtes-vous ouvert à une séparation d’un commun accord ?</t>
  </si>
  <si>
    <t>RELATION_MNG_OUT_PART2_3</t>
  </si>
  <si>
    <t>Souhaitez-vous que nous mettions fin à notre collaboration d’un commun accord ?</t>
  </si>
  <si>
    <t>RELATION_MNG_OUT_PART2_4</t>
  </si>
  <si>
    <t>Êtes-vous d’accord pour une rupture mutuelle du contrat ?</t>
  </si>
  <si>
    <t>RELATION_MNG_OUT_BTN1</t>
  </si>
  <si>
    <t>We’ll change things, but you’ll stay on until the end of your commitment</t>
  </si>
  <si>
    <t>On va changer des choses mais tu resteras jusqu’à la fin de ton engagement</t>
  </si>
  <si>
    <t>Wir werden einige Dinge verändern, du wirst aber bis zum Ende deines Vertrags hier bleiben</t>
  </si>
  <si>
    <t>Cambiaremos las cosas, pero te quedarás hasta el final de tu compromiso</t>
  </si>
  <si>
    <t>Cambieremo alcuni aspetti, ma dovrai rimanere fino alla fine dell’accordo</t>
  </si>
  <si>
    <t>我们会做出改变，但你要留到合同结束为止</t>
  </si>
  <si>
    <t>Мы всё изменим, но вы останетесь до конца срока контракта</t>
  </si>
  <si>
    <t>Mudaremos as coisas, mas você ficará até o fim do seu contrato</t>
  </si>
  <si>
    <t>RELATION_MNG_OUT_BTN2</t>
  </si>
  <si>
    <t>Terminate contract (free)</t>
  </si>
  <si>
    <t>Mettre fin au contrat (gratuit)</t>
  </si>
  <si>
    <t>Vertrag beendet (kostenlos)</t>
  </si>
  <si>
    <t>Rescindir el contrato (gratis)</t>
  </si>
  <si>
    <t>Rescindi il contratto (gratuitamente)</t>
  </si>
  <si>
    <t>终止合同（免费）</t>
  </si>
  <si>
    <t>Расторгнуть контракт (бесплатно)</t>
  </si>
  <si>
    <t>Rescindir contrato (grátis)</t>
  </si>
  <si>
    <t>OBJ_PLY_SEASON_END_1_OTHER_PART1</t>
  </si>
  <si>
    <t>I just wanted to say thank you. My coach did what was it took for me to reach my goals, but I know you were never far behind me.</t>
  </si>
  <si>
    <t>Ich wollte Ihnen nur danken. Mein Coach hat alles unternehmen, damit ich meine Ziele erreiche. Ich weiß aber, dass Sie nie weit hinter mir standen.</t>
  </si>
  <si>
    <t>Solo quería darte las gracias. Mi entrenador hizo todo lo necesario para que yo alcanzara mis objetivos y sé que tú nunca estuviste muy lejos de mí.</t>
  </si>
  <si>
    <t>Volevo ringraziarti. Il mio allenatore ha fatto il possibile per aiutarmi a raggiungere i miei obiettivi e so che anche tu hai puntato su di me.</t>
  </si>
  <si>
    <t>我只是想说声谢谢。虽然是教练帮我实现了目标，但我知道，您一直在背后支持我。</t>
  </si>
  <si>
    <t>Я просто хотел сказать спасибо. Мой тренер сделал всё, что мог, чтобы я достиг своих целей, но я знаю, что вы всегда были рядом.</t>
  </si>
  <si>
    <t>Eu só queria agradecer. Meu técnico fez o que foi preciso para eu alcançar meus objetivos, mas sei que você nunca esteve longe.</t>
  </si>
  <si>
    <t>OBJ_PLY_SEASON_END_1_OTHER_PART1_1</t>
  </si>
  <si>
    <t>Je voulais simplement vous remercier. Mon coach a fait le nécessaire pour que j’atteigne mes objectifs mais je sais que vous n’étiez jamais loin derrière moi.</t>
  </si>
  <si>
    <t>OBJ_PLY_SEASON_END_1_OTHER_PART1_2</t>
  </si>
  <si>
    <t>Un grand merci. Mon coach m’a guidé, mais je n’oublie pas que vous étiez toujours là en soutien.</t>
  </si>
  <si>
    <t>OBJ_PLY_SEASON_END_1_OTHER_PART1_3</t>
  </si>
  <si>
    <t>Merci. Même si mon coach m’a conduit vers mes objectifs, je sais que vous étiez toujours là, prêt à me soutenir.</t>
  </si>
  <si>
    <t>OBJ_PLY_SEASON_END_1_OTHER_PART1_4</t>
  </si>
  <si>
    <t>Je vous remercie sincèrement. Mon coach a fait le job, mais je sais que je pouvais toujours compter sur vous.</t>
  </si>
  <si>
    <t>OBJ_PLY_SEASON_END_1_OTHER_PART1_5</t>
  </si>
  <si>
    <t>Je suis très touché(e) par ce que vous avez fait. Mon coach a fait le nécessaire, mais votre soutien a été tout aussi important pour moi.</t>
  </si>
  <si>
    <t>OBJ_PLY_SEASON_END_2_OTHER_PART1</t>
  </si>
  <si>
    <t>Unfortunately, I didn't meet all my sports goals this season. Things are going to change next season. Let’s talk about it later!</t>
  </si>
  <si>
    <t>Ich habe leider nicht alle meine sportlichen Ziele in dieser Saison erreicht. Die nächste Saison wird ein Jahr des Wandels sein. Wir sprechen uns später!</t>
  </si>
  <si>
    <t>Desgraciadamente, no he logrado todos mis objetivos deportivos de esta temporada. Todo cambiará la próxima temporada. ¡Hablemos de eso más tarde!</t>
  </si>
  <si>
    <t>Questa stagione, sfortunatamente, non ho raggiunto tutti i miei obiettivi sportivi. La prossima stagione sarà quella del cambiamento. Ne riparleremo!</t>
  </si>
  <si>
    <t>很遗憾，本赛季我没能达成所有竞技目标。下赛季我们必须有所改变，之后再好好谈谈吧！</t>
  </si>
  <si>
    <t>К сожалению, в этом сезоне я не достиг всех своих спортивных целей. В следующем сезоне всё изменится. Поговорим об этом позже!</t>
  </si>
  <si>
    <t>Infelizmente, não alcancei todos os meus objetivos esportivos nesta temporada. As coisas vão mudar na próxima temporada. Vamos conversar sobre isso depois!</t>
  </si>
  <si>
    <t>OBJ_PLY_SEASON_END_2_OTHER_PART1_1</t>
  </si>
  <si>
    <t>Je n’ai malheureusement pas atteint tous mes objectifs sportifs cette saison. La saison prochaine sera l’année du changement. On en reparle !</t>
  </si>
  <si>
    <t>OBJ_PLY_SEASON_END_2_OTHER_PART1_2</t>
  </si>
  <si>
    <t>Tous mes objectifs n’ont pas été remplis cette année. L’an prochain, je change tout. On en reparle vite !</t>
  </si>
  <si>
    <t>OBJ_PLY_SEASON_END_2_OTHER_PART1_3</t>
  </si>
  <si>
    <t>Saison mitigée côté objectifs… L’an prochain, je reviens avec du changement. On en discutera !</t>
  </si>
  <si>
    <t>OBJ_PLY_SEASON_END_2_OTHER_PART1_4</t>
  </si>
  <si>
    <t>Je n’ai pas tout réussi cette saison. L’année prochaine, ce sera une nouvelle ère. On en reparlera !</t>
  </si>
  <si>
    <t>OBJ_PLY_SEASON_END_2_OTHER_PART1_5</t>
  </si>
  <si>
    <t>Une saison imparfaite, mais je vois déjà de belles perspectives pour l’année prochaine. On en reparle très vite !</t>
  </si>
  <si>
    <t>OBJ_PLY_SEASON_END_3_OTHER_PART1</t>
  </si>
  <si>
    <t>Leave the academy, change coaches, set the bar lower next season? I'll think about it... But you should too; I mean, you're in charge here, right?</t>
  </si>
  <si>
    <t>Die Akademie verlassen, den Coach wechseln, nächste Saison weniger ehrgeizig sein? Ich werde darüber nachdenken ... Sie aber auch, Sie haben hier ja das Sagen, oder?</t>
  </si>
  <si>
    <t>¿Dejar la escuela, cambiar de entrenador, bajar el listón la próxima temporada? Lo pensaré... pero tú también deberías hacerlo. Al fin y al cabo, tú eres quien manda aquí, ¿verdad?</t>
  </si>
  <si>
    <t>Abbandonare l’accademia, cambiare allenatore, avere minori ambizioni per la prossima stagione? Ci devo riflettere... però anche tu, sei tu che gestisci tutto, vero?</t>
  </si>
  <si>
    <t>离开学院、换教练、降低目标？我会考虑的……但你也该想想，你可是负责人。</t>
  </si>
  <si>
    <t>Покинуть академию, сменить тренера, поставить планку ниже в следующем сезоне? Я подумаю... Но вам тоже стоит подумать; я имею в виду, вы здесь главный, верно?</t>
  </si>
  <si>
    <t>Sair da academia, mudar de técnico, baixar a barra para a próxima temporada? Vou pensar sobre isso... Mas você também deveria; quero dizer, você está no comando aqui, certo?</t>
  </si>
  <si>
    <t>OBJ_PLY_SEASON_END_3_OTHER_PART1_1</t>
  </si>
  <si>
    <t>Quitter l’académie, changer de coach, être moins ambitieux la saison prochaine ? Je vais réfléchir à tout cela… Mais vous aussi, c’est vous qui commandez ici non ?</t>
  </si>
  <si>
    <t>OBJ_PLY_SEASON_END_3_OTHER_PART1_2</t>
  </si>
  <si>
    <t>Partir de l’académie, changer d’entraîneur, viser moins haut ? Je dois y penser. Mais vous aussi, après tout, c’est vous qui gérez ici, non ?</t>
  </si>
  <si>
    <t>OBJ_PLY_SEASON_END_3_OTHER_PART1_3</t>
  </si>
  <si>
    <t>Je réfléchis : partir, changer de coach, revoir mes objectifs… Mais vous, vous avez votre rôle à jouer. C’est vous le décideur ici, non ?</t>
  </si>
  <si>
    <t>OBJ_PLY_SEASON_END_3_OTHER_PART1_4</t>
  </si>
  <si>
    <t>Toutes ces options... Partir, changer de coach, revoir mes ambitions, ça demande réflexion. Mais vous devriez aussi y réfléchir, vous êtes bien la personne qui commande ici, non ?</t>
  </si>
  <si>
    <t>OBJ_PLY_SEASON_END_3_OTHER_PART1_5</t>
  </si>
  <si>
    <t>M’en aller, changer de coach, revoir mes objectifs… Ça mérite réflexion. Mais vous aussi, vous avez votre part : c’est bien vous qui commandez, non ?</t>
  </si>
  <si>
    <t>OBJ_PLY_SEASON_END_4_OTHER_PART1</t>
  </si>
  <si>
    <t>This was probably my last season at the academy. I’ve got so many regrets about this season! I'm really sad about it. I wanted to let you know.</t>
  </si>
  <si>
    <t>Das ist vermutlich meine letzte Saison an der Akademie. Ich bereue diese Saison! Ich bin wirklich traurig. Das wollte ich Sie wissen lassen.</t>
  </si>
  <si>
    <t>Esta ha sido probablemente mi última temporada en la escuela. ¡Me arrepiento tanto de lo que ha pasado esta temporada! Estoy muy triste por ello. Quería que lo supieras.</t>
  </si>
  <si>
    <t>Probabilmente è stata la mia ultima stagione nell'accademia. Quanti rimpianti in questa stagione! Sono davvero triste. Volevo segnalarti.</t>
  </si>
  <si>
    <t>这很可能是我在学院的最后一个赛季。我对这个赛季有太多的遗憾！我真的很伤心。特地告诉你一声。</t>
  </si>
  <si>
    <t>Это, вероятно, был мой последний сезон в академии. Я так сожалею об этом сезоне! Мне очень грустно. Я хотел сообщить вам об этом.</t>
  </si>
  <si>
    <t>Esta foi provavelmente minha última temporada na academia. Tenho tantos arrependimentos sobre esta temporada! Estou muito triste com isso. Eu queria te avisar.</t>
  </si>
  <si>
    <t>OBJ_PLY_SEASON_END_4_OTHER_PART1_1</t>
  </si>
  <si>
    <t>C’était probablement ma dernière saison à l’académie. Que de regrets sur cette saison ! Je suis vraiment triste. Je voulais vous signaler.</t>
  </si>
  <si>
    <t>OBJ_PLY_SEASON_END_4_OTHER_PART1_2</t>
  </si>
  <si>
    <t>Je pense que cette saison était ma dernière ici. Beaucoup de regrets, vraiment… Je voulais simplement vous le dire.</t>
  </si>
  <si>
    <t>OBJ_PLY_SEASON_END_4_OTHER_PART1_3</t>
  </si>
  <si>
    <t>Ma dernière saison ici, sûrement… Beaucoup de regrets, beaucoup de tristesse. Je voulais vous en informer.</t>
  </si>
  <si>
    <t>OBJ_PLY_SEASON_END_4_OTHER_PART1_4</t>
  </si>
  <si>
    <t>Je pense que c’était ma dernière saison à l’académie, et ça me met hors de moi. Tant de frustrations… Je tenais à vous prévenir.</t>
  </si>
  <si>
    <t>OBJ_PLY_SEASON_END_4_OTHER_PART1_5</t>
  </si>
  <si>
    <t>Je crois que c’est terminé pour moi ici. Cette saison m’a mis(e) en colère, et j’ai énormément de regrets. Je voulais vous le signaler.</t>
  </si>
  <si>
    <t>TOURNAMENTS_REGISTRATIONS_BTN_INFO</t>
  </si>
  <si>
    <t>The staff is already managing the registration.</t>
  </si>
  <si>
    <t>Le staff gère déjà l'inscription.</t>
  </si>
  <si>
    <t>Die Mitarbeiter kümmern sich bereits um die Registrierung.</t>
  </si>
  <si>
    <t>El personal ya está gestionando la inscripción.</t>
  </si>
  <si>
    <t>Il personale si occupa della gestione dell’iscrizione.</t>
  </si>
  <si>
    <t>工作人员已在处理报名事宜。</t>
  </si>
  <si>
    <t>Персонал уже занимается регистрацией.</t>
  </si>
  <si>
    <t>A equipe já está gerenciando a inscrição.</t>
  </si>
  <si>
    <t>STARTMESSAGE_ASSISTANT_PART1</t>
  </si>
  <si>
    <t>I’m the assistant. I’m here to make sure you get settled in smoothly and to keep you informed about everything you need to know.
At the end of this week, and every week after that, I’ll send you messages to explain all the tasks you can take care of as a manager. Welcome aboard!
If anything isn't clear, feel free to click on the help (?) button on each screen.</t>
  </si>
  <si>
    <t>Je suis l’assistant(e). Je veillerai à ce que votre arrivée se passe bien et à vous tenir informé(e) sur tout ce dont vous avez besoin de savoir.
Cette fin de semaine et les suivantes, je vous enverrai des messages pour vous expliquer toutes les tâches que vous pouvez gérer en tant que manager. Je vous souhaite une bonne installation!
Si quelque chose n’est pas clair, n’hésitez pas à cliquer sur le bouton aide (?) qui se trouve sur chaque écran.</t>
  </si>
  <si>
    <t>Ich bin die Assistenz. Ich werde mich darum kümmern, dass Ihre Ankunft glatt verläuft, und werde Sie über alles, was Sie wissen müssen, auf dem Laufenden halten.
Am Ende der Woche und in den kommenden Wochen werde ich Ihnen Nachrichten senden, um Ihnen alle Aufgaben zu erklären, die Sie als Manager übernehmen können. Ich wünsche Ihnen einen guten Start!
Falls irgendetwas unklar sein sollte, zögern Sie nicht auf die Hilfe-Schaltfläche (?) in jedem Bildschirm zu klicken.</t>
  </si>
  <si>
    <t>Soy tu ayudante. Quiero asegurarme de que te instales sin problemas y mantenerte informado sobre todo lo que necesites saber.
Al final de esta semana, y durante todas las siguientes, te enviaré mensajes para explicarte todas las tareas que puedes realizar como manager. ¡Te doy la bienvenida a bordo!
Si algo no te queda claro, puedes hacer clic en el botón de ayuda (?) de cada pantalla.</t>
  </si>
  <si>
    <t>Io sono l'assistente. Farò in modo che il tuo arrivo si svolga in modo corretto e ti darò informazioni su ogni aspetto che ti potrà essere utile.
Questo fine settimana e i seguenti ti invierò dei messaggi per spiegarti tutti i compiti che puoi gestire nel ruolo di manager. Ti auguro un buon inizio!
Se hai dubbi, puoi utilizzare il pulsante di aiuto (?), che trovi in ogni schermata.</t>
  </si>
  <si>
    <t>我是助理，负责帮你熟悉工作并保持信息畅通。
 本周末以及之后的每个周末，我都会给你发送邮件，说明你作为经理可以处理的所有任务。欢迎加入学院！
 如果有不清楚的地方，请点击界面上的帮助（?）按钮查看说明。</t>
  </si>
  <si>
    <t>Я ваш ассистент. Я здесь, чтобы помочь вам освоиться и информировать обо всём, что вам нужно знать.
 В конце этой недели, и каждую последующую, я буду отправлять вам сообщения, объясняющие все задачи, которые вы можете выполнять как менеджер. Добро пожаловать!
 Если что-то непонятно, не стесняйтесь нажимать кнопку помощи (?) на каждом экране.</t>
  </si>
  <si>
    <t>Eu sou a assistente. Estou aqui para garantir que você se instale sem problemas e para mantê-lo informado sobre tudo o que você precisa saber.
 No final desta semana, e toda semana depois disso, enviarei mensagens para explicar todas as tarefas que você pode realizar como gerente. Bem-vindo!
 Se algo não estiver claro, sinta-se à vontade para clicar no botão de ajuda (?) em cada tela.</t>
  </si>
  <si>
    <t>STARTMESSAGE_ASSISTANT_PART2</t>
  </si>
  <si>
    <t>You’re sure to find the answer to your questions there. If not, you can also contact the community of managers, your colleagues, on Discord ;)
PS: Pausing the calendar will end it after the next slot of the day.</t>
  </si>
  <si>
    <t>La réponse à vos questions s’y trouvera surement. Sinon vous pouvez aussi solliciter la communauté de managers, vos confères, sur Discord ;)
PS: Mettre en pause de le calendrier le fermera à la fin du prochain slot de la journée.</t>
  </si>
  <si>
    <t>Dort werden Sie sicherlich die Antwort auf Ihre Fragen finden. Falls nicht können Sie auch die Manager-Community, Ihre Kolleginnen und Kollegen, auf Discord fragen ;)
(Wenn der Kalender angehalten wird, wird er zum Ende des nächsten Tagesplatzes geschlossen.)</t>
  </si>
  <si>
    <t>Seguro que allí encuentras la respuesta a tus preguntas. Si no, también puedes contactar con la comunidad de managers, tus colegas, en Discord ;)
(Poner en pausa el calendario lo terminará después del siguiente slot del día.)</t>
  </si>
  <si>
    <t>Potrai trovare la risposta a ogni tua domanda. Se preferisci, puoi anche contare sull'aiuto della comunità dei manager, i tuoi colleghi, su Discord ;)
(Mettere in pausa dal calendario lo chiuderà al termine della prossima fascia oraria della giornata.)</t>
  </si>
  <si>
    <t>你肯定能在那里找到答案。如果还不行，也可以在 Discord 上联系其他经理 ;)
 附言：暂停日历将在今天的下一个时段后结束。</t>
  </si>
  <si>
    <t>Вы обязательно найдёте там ответы на свои вопросы. Если нет, вы также можете связаться с сообществом менеджеров, вашими коллегами, в Discord ;)
 P.S. Пауза календаря завершит его после следующего слота дня.</t>
  </si>
  <si>
    <t>Você certamente encontrará a resposta para suas perguntas lá. Se não, você também pode contatar a comunidade de gerentes, seus colegas, no Discord ;)
 PS: Pausar o calendário encerrará o dia após o próximo slot.</t>
  </si>
  <si>
    <t>STARTMESSAGE_ASSISTANT_PART0</t>
  </si>
  <si>
    <t>Welcome aboard, {[VAR_MANAGER_FIRSTNAME]}</t>
  </si>
  <si>
    <t>Bienvenue à bord {[VAR_MANAGER_FIRSTNAME]}</t>
  </si>
  <si>
    <t>Willkommen an Bord, {[VAR_MANAGER_FIRSTNAME]}!</t>
  </si>
  <si>
    <t>Te doy la bienvenida a bordo, {[VAR_MANAGER_FIRSTNAME]}</t>
  </si>
  <si>
    <t>Ti diamo il benvenuto a bordo, {[VAR_MANAGER_FIRSTNAME]}</t>
  </si>
  <si>
    <t>欢迎加入学院，{[VAR_MANAGER_FIRSTNAME]}</t>
  </si>
  <si>
    <t>Добро пожаловать, {[VAR_MANAGER_FIRSTNAME]}</t>
  </si>
  <si>
    <t>Bem-vindo a bordo, {[VAR_MANAGER_FIRSTNAME]}</t>
  </si>
  <si>
    <t>STARTMESSAGE_CIRCUIT_PREZ_PART0</t>
  </si>
  <si>
    <t>Rankings update</t>
  </si>
  <si>
    <t>Mise à jour des classements</t>
  </si>
  <si>
    <t>Ranglisten-Update</t>
  </si>
  <si>
    <t>Actualización de clasificaciones</t>
  </si>
  <si>
    <t>Aggiornamento delle classifiche</t>
  </si>
  <si>
    <t>排名更新</t>
  </si>
  <si>
    <t>Обновление рейтингов</t>
  </si>
  <si>
    <t>Atualização de rankings</t>
  </si>
  <si>
    <t>STARTMESSAGE_CIRCUIT_PREZ_PART1</t>
  </si>
  <si>
    <t>After the triumph of Jannick Sinner and Aryna Sabalenka, those of Nicolai Budkov Kjaer and Emerson Jones in the Juniors, the new season is about to begin!
The rankings of the 4 circuits (men’s pro: MTL, women's pro: WTL, Junior men’s: JTL Boys and Junior women’s: JTL Girls) have been updated.
The Race rankings have been restarted and the counters have been reset.
Also of note is the exit from the JTL Boys and Girls circuits of players born in 2005. These players will now only play on the MTL and WTL circuits.</t>
  </si>
  <si>
    <t>Après les sacres de Jannick Sinner et Aryna Sabalenka, ceux de Nicolai Budkov Kjaer et Emerson Jones, en Juniors, la nouvelle saison va commencer !
Les classements des 4 circuits (professionnel masculin : MTL, professionnel féminin : WTL, junior masculin : JTL Boys et junior féminin : JTL Girls) ont été mis à jour.
Les classements de type Race connaissent un nouveau départ avec la remise à zéro des compteurs.
À noter également la sortie des circuits JTL Boys et Girls des joueurs génération 2005. Ces joueurs ne joueront désormais plus que sur les circuits MTL et WTL.</t>
  </si>
  <si>
    <t>Nach den Krönungen von Jannick Sinner und Aryna Sabalenka sowie von Nicolai Budkov Kjaer und Emerson Jones bei den Junioren beginnt die neue Saison!
Die Ranglisten der 4 Circuits (Profi Männer: MTL; Profi Frauen: WTL; Junioren: JTL Boys; und Juniorinnen: JTL Girls) wurden aktualisiert.
Die Race-Ranglisten beginnen mit dem Zurücksetzen der Zähler neu.
Zudem ist der Abgang der Spieler des Jahrgangs 2005 aus der JTL Boys und JTL Girls zu bemerken. Diese Spieler spielen ab sofort in der MTL und WTL.</t>
  </si>
  <si>
    <t>Tras el triunfo de Jannick Sinner y Aryna Sabalenka y los de Nicolai Budkov Kjaer y Emerson Jones en juniors, ¡la nueva temporada está a punto de comenzar!
Se han actualizado las clasificaciones de los cuatro circuitos (profesional masculino: MTL, profesional femenino: WTL, junior masculino: JTL Boys y junior femenino: JTL Girls).
Se han restablecido las clasificaciones de Race y los contadores se han reiniciado.
Cabe destacar también la salida de tenistas nacidos en 2005 de los circuitos JTL Boys y Girls. Ahora solo jugarán en los circuitos MTL y WTL.</t>
  </si>
  <si>
    <t>Dopo i successi di Jannick Sinner e Aryna Sabalenka e quelli di Nicolai Budkov Kjaer e Emerson Jones nella categoria Junior, è quasi ora di dare inizio alla nuova stagione!
Le classifiche dei 4 circuiti (professionistico maschile: MTL, professionistico femminile: WTL, junior maschile: JTL Boys e junior femminile: JTL Girls) sono state aggiornate.
Le classifiche di tipo Purosangue ripartono da zero per tutti.
I giocatori del 2005 escono dai circuiti JTL Boys e Girls. Questi giocatori non parteciperanno più ai circuiti MTL e WTL.</t>
  </si>
  <si>
    <t>在扬尼克·辛纳和阿丽娜·萨巴伦卡，以及青少年组的尼古拉·布德科夫·凯尔和埃默森·琼斯取得辉煌胜利之后，新赛季即将开始！
 4个巡回赛（男子职业MTL、女子职业WTL、男青少年JTL Boys、女青少年JTL Girls）的排名已更新。
 年度积分排名已重启，计数器已重置。
 另外，2005年出生的选手将不再参加青少年组赛事，他们将转入MTL与WTL巡回赛。</t>
  </si>
  <si>
    <t>После триумфа Янника Синнера и Арины Соболенко, а также Николая Будкова Кьяера и Эмерсон Джонс среди юниоров, новый сезон вот-вот начнётся!
 Рейтинги 4-х circuitos (мужской профессиональный: MTL, женский профессиональный: WTL, юниорский мужской: JTL Boys и юниорский женский: JTL Girls) были обновлены.
 Рейтинги Гонки были перезапущены, а счётчики сброшены.
 Также стоит отметить выход из юниорских circuitos JTL Boys и Girls игроков, родившихся в 2005 году. Эти игроки теперь будут выступать только в circuitos MTL и WTL.</t>
  </si>
  <si>
    <t>Após o triunfo de Jannick Sinner e Aryna Sabalenka, e de Nicolai Budkov Kjaer e Emerson Jones nos Juniores, a nova temporada está prestes a começar!
 Os rankings dos 4 circuitos (profissionais masculinos: MTL, profissionais femininos: WTL, juniores masculinos: JTL Boys e juniores femininos: JTL Girls) foram atualizados.
 Os rankings da Corrida foram reiniciados e os contadores foram zerados.
 Também é notável a saída dos circuitos JTL Boys e Girls de jogadores nascidos em 2005. Esses jogadores agora jogarão apenas nos circuitos MTL e WTL.</t>
  </si>
  <si>
    <t>STARTMESSAGE_PLAYERS_ARRIVAL_PART0</t>
  </si>
  <si>
    <t>Vacation is over!</t>
  </si>
  <si>
    <t>Finies les vacances !</t>
  </si>
  <si>
    <t>Der Urlaub ist vorbei!</t>
  </si>
  <si>
    <t>¡Se acabaron las vacaciones!</t>
  </si>
  <si>
    <t>Le vacanze sono terminate!</t>
  </si>
  <si>
    <t>假期结束了！</t>
  </si>
  <si>
    <t>Отпуск окончен!</t>
  </si>
  <si>
    <t>As férias acabaram!</t>
  </si>
  <si>
    <t>STARTMESSAGE_PLAYERS_ARRIVAL_PART1</t>
  </si>
  <si>
    <t>This email is to inform you that the staff will be back from vacation next Monday! You’ll have a lot of work to do, because you’ll need to manage the schedule until the start of the official season:
  -Training schedule
  -Tournament registrations
But your biggest priority will be to set the sports goals. A player can't start the season without clear goals. Don't try to flatter the player too much by over-promising; the backlash could be terrible at the end of the season if these goals are not reached.
Some tasks can be delegated for a smoother transition.
Good luck ;)</t>
  </si>
  <si>
    <t>Ce mail pour vous informer que l’effectif rentre de vacances lundi prochain ! Vous allez avoir du pain sur la planche car il vous faudra gérer le planning jusqu’au début de saison officiel :
  - Gestion des entrainements
  - Des inscriptions aux tournois
Mais la priorité sera de fixer les objectifs sportifs. Un joueur ne peut pas commencer la saison sans avoir des objectifs clairs. Ne cherchez pas à trop flatter le joueur en lui promettant la lune, le retour de bâton pourrait être terrible en fin de saison si ces objectifs n’étaient pas accomplis.
Certaines taches peuvent être déléguées pour une acclimatation plus douce.
Bon courage ;)</t>
  </si>
  <si>
    <t>Ich möchte Sie mit dieser Nachricht darüber in Kenntnis setzen, dass der Kader kommenden Montag aus dem Urlaub zurückkehrt! Sie werden viel zu tun haben, da Sie die Planung bis zum Start der offiziellen Saison abgeschlossen haben müssen:
  - Verwaltung der Trainingseinheiten
  - Turnieranmeldungen
Priorität hat jedoch das Festlegen der sportlichen Ziele. Ein Spieler kann die Saison nicht ohne klare Ziele beginnen. Versuchen Sie nicht, dem Spieler zu sehr zu schmeicheln, indem Sie ihm die Sterne versprechen. Der Bumerangeffekt am Ende der Saison könnte schrecklich werden, wenn diese Ziele nicht erreicht würden.
Sie können einige Aufgaben auch delegieren, um sich besser akklimatisieren zu können.
Viel Erfolg! ;)</t>
  </si>
  <si>
    <t>¡Este mensaje es para informarte de que el personal volverá de vacaciones el próximo lunes! Tienes mucho trabajo por delante, porque deberás gestionar el calendario hasta el inicio de la temporada oficial:
  - Programa de entrenamiento.
  - Inscripciones en torneos.
No obstante, tu mayor prioridad será marcar los objetivos deportivos. Tus tenistas no pueden empezar la temporada sin unos objetivos claros. No intentes halagar demasiado a tus tenistas haciéndoles demasiadas promesas; si no alcanzan sus objetivos, podrían quedar anímicamente muy tocados al final de la temporada.
Puedes delegar algunas tareas para una aclimatación más suave.
Buena suerte ;)</t>
  </si>
  <si>
    <t>Ti informo che l’organico sarà di ritorno lunedì della prossima settimana! Dovrai darti da fare per pianificare le attività fino all’inizio della stagione ufficiale:
  - Gestione degli allenamenti
  - Iscrizioni ai tornei
La priorità sarà definire gli obiettivi sportivi. I giocatori non possono iniziare la stagione senza obiettivi ben definiti. Non lusingare troppo un giocatore promettendo la luna, perché, se mai non dovesse raggiungere gli obiettivi a fine stagione, la delusione potrebbe essere troppo grande.
Per ambientarti in modo più graduale, puoi delegare alcuni compiti.
In bocca al lupo ;)</t>
  </si>
  <si>
    <t>此邮件旨在通知您，工作人员将于下周一结束休假返回！您将面临大量工作，需要在赛季开始前安排好以下事项：
  -训练计划
  -赛事报名
 但最重要的是设定竞技目标。球员没有明确目标就无法正常参赛。别为了讨好他们而设定不切实际的目标——如果到赛季末没达成这些目标，后果会很严重。
 部分任务可以委派他人处理，以便更顺利地过渡。
 祝您好运;)</t>
  </si>
  <si>
    <t>Настоящим письмом информируем вас, что персонал вернётся из отпуска в следующий понедельник! У вас будет много работы, так как вам нужно будет управлять расписанием до начала официального сезона:
  - Расписание тренировок
  - Регистрация на турниры
 Но вашим главным приоритетом будет постановка спортивных целей. Игрок не может начать сезон без чётких целей. Не пытайтесь слишком льстить игроку, обещая слишком много; последствия могут быть ужасными в конце сезона, если эти цели не будут достигнуты.
 Некоторые задачи могут быть делегированы для более плавного перехода.
 Удачи ;)</t>
  </si>
  <si>
    <t>Este e-mail é para informar que a equipe voltará das férias na próxima segunda-feira! Você terá muito trabalho a fazer, pois precisará gerenciar a programação até o início da temporada oficial:
  - Programação de treinamento
  - Inscrições para torneios
 Mas sua maior prioridade será definir as metas esportivas. Um jogador não pode começar a temporada sem metas claras. Não tente bajular demais o jogador prometendo demais; o revés pode ser terrível no final da temporada se essas metas não forem alcançadas.
 Algumas tarefas podem ser delegadas para uma transição mais suave.
 Boa sorte ;)</t>
  </si>
  <si>
    <t>CPT_OFFERS_PART0</t>
  </si>
  <si>
    <t>National captaincy requests</t>
  </si>
  <si>
    <t>Propositions de capitanat national</t>
  </si>
  <si>
    <t>Anwärter für das Amt des Kapitäns der Nationalmannschaft</t>
  </si>
  <si>
    <t>Proposiciones de capitanía nacional</t>
  </si>
  <si>
    <t>Offerta di ruolo di capitano della squadra nazionale</t>
  </si>
  <si>
    <t>国家队队长任命请求</t>
  </si>
  <si>
    <t>Запросы на должность капитана сборной</t>
  </si>
  <si>
    <t>Pedidos de capitania nacional</t>
  </si>
  <si>
    <t>CPT_OFFERS_PART1</t>
  </si>
  <si>
    <t>Various federations have been impressed with your performance and some of them would like to offer you the position of their team captain for the World Cup.</t>
  </si>
  <si>
    <t>Einigen Verbänden sind Ihre Leistungen aufgefallen und sie wollen Ihnen daher das Amts des Kapitäns der Mannschaft für den World Cup anbieten.</t>
  </si>
  <si>
    <t>Tu desempeño no ha dejado indiferentes a algunas federaciones, y algunas desean proponerte para la capitanía de su equipo para la World Cup.</t>
  </si>
  <si>
    <t>Le tue prestazioni non sono passate affatto inosservate e alcune federazioni vogliono proporti il ruolo di capitano della loro squadra in vista della Coppa del Mondo.</t>
  </si>
  <si>
    <t>多国网球联合会对你的表现印象深刻，其中一些希望邀请你担任他们参加ITL 世界杯的球队队长。</t>
  </si>
  <si>
    <t>Различные федерации были впечатлены вашими результатами, и некоторые из них хотели бы предложить вам должность капитана их команды на Кубке мира.</t>
  </si>
  <si>
    <t>Várias federações ficaram impressionadas com seu desempenho e algumas delas gostariam de lhe oferecer o cargo de capitão de sua equipe para a Copa do Mundo.</t>
  </si>
  <si>
    <t>CPT_OFFERS_PART1_1</t>
  </si>
  <si>
    <t>Vos performances n’ont pas laissé insensibles certaines fédérations, et certaines souhaitent vous proposer le poste de capitaine de leur équipe pour la World Cup.</t>
  </si>
  <si>
    <t>CPT_OFFERS_PART1_2</t>
  </si>
  <si>
    <t>Plusieurs fédérations ont été impressionnées par vos résultats et souhaitent vous offrir le poste de capitaine pour la World Cup</t>
  </si>
  <si>
    <t>CPT_OFFERS_PART1_3</t>
  </si>
  <si>
    <t>Le monde du tennis a pris note de vos résultats : certaines fédérations vous voient déjà mener leur équipe à la World Cup. Vous trouverez ci-dessous les interessées :</t>
  </si>
  <si>
    <t>CPT_OFFERS_PART1_4</t>
  </si>
  <si>
    <t>Vos résultats ont fait forte impression : certaines fédérations aimeraient vous nommer capitaine pour la World Cup.</t>
  </si>
  <si>
    <t>CPT_OFFERS_PART1_5</t>
  </si>
  <si>
    <t>Vos performances ont fait vibrer le monde du tennis : plusieurs fédérations souhaitent désormais vous confier le destin de leur équipe nationale pour la World Cup.</t>
  </si>
  <si>
    <t>CPT_OFFERS_PART2</t>
  </si>
  <si>
    <t>Remember that you are currently captain of &lt;bold&gt;{[VAR_CPT_COUNTRY]}&lt;/bold&gt;'s team. Engaging with any of the above countries will end this and there is a good chance that this country will not contact you again right away...</t>
  </si>
  <si>
    <t>Je vous rappelle que vous êtes actuellement capitaine de l’équipe de &lt;bold&gt;{[VAR_CPT_COUNTRY]}&lt;/bold&gt;. Vous engager avec un des pays ci-dessus y mettra fin et il y a de grande chance que ce pays ne vous re-contacte pas tout de suite…</t>
  </si>
  <si>
    <t>Ich möchte Sie daran erinnern, dass Sie derzeit Kapitän der Mannschaft von &lt;bold&gt;{[VAR_CPT_COUNTRY]}&lt;/bold&gt; sind. Wenn Sie sich jetzt einem anderen Land verpflichten, dann ist es damit vorbei und es ist gut möglich, dass dieses Land Sie in absehbarer Zeit nicht mehr in Erwägung ziehen wird.</t>
  </si>
  <si>
    <t>Te recuerdo que ostentas actualmente la capitanía del equipo de &lt;bold&gt;{[VAR_CPT_COUNTRY]}&lt;/bold&gt;. Comprometerte con alguno de esos países le pondría fin y hay una gran posibilidad de que este país no vuelva a contactar contigo en un tiempo...</t>
  </si>
  <si>
    <t>Ti ricordo che, in questo momento, hai il ruolo di capitano della squadra &lt;bold&gt;{[VAR_CPT_COUNTRY]}&lt;/bold&gt;. Accettare l'offerta di una delle nazioni più in basso segnerà la fine della tua attuale collaborazione e c'è una grande probabilità che tu non possa tornare indietro per molto tempo...</t>
  </si>
  <si>
    <t>请记住，你目前是&lt;bold&gt;{[VAR_CPT_COUNTRY]}&lt;/bold&gt;队的队长。接受其他国家的邀请将终止当前任职，并且该国家短期内可能不会再次邀请你。</t>
  </si>
  <si>
    <t>Помните, что вы в настоящее время являетесь капитаном команды &lt;bold&gt;{[VAR_CPT_COUNTRY]}&lt;/bold&gt;. Принятие предложения от любой из вышеупомянутых стран прекратит это, и есть большая вероятность, что эта страна не свяжется с вами снова в ближайшее время...</t>
  </si>
  <si>
    <t>Lembre-se que você é atualmente capitão da equipe de &lt;bold&gt;{[VAR_CPT_COUNTRY]}&lt;/bold&gt;. Aceitar qualquer um dos países acima encerrará isso e há uma boa chance de que esse país não o contate novamente imediatamente...</t>
  </si>
  <si>
    <t>CPT_OFFERS_C1</t>
  </si>
  <si>
    <t>CPT_OFFERS_C2</t>
  </si>
  <si>
    <t>CPT_OFFERS_C3</t>
  </si>
  <si>
    <t>Dauer</t>
  </si>
  <si>
    <t>任期</t>
  </si>
  <si>
    <t>Продолжительность</t>
  </si>
  <si>
    <t>CPT_OFFERS_C4</t>
  </si>
  <si>
    <t>CPT_OFFERS_BTN1</t>
  </si>
  <si>
    <t>Accept</t>
  </si>
  <si>
    <t>Accepter</t>
  </si>
  <si>
    <t>Akzeptieren</t>
  </si>
  <si>
    <t>Aceptar</t>
  </si>
  <si>
    <t>接受</t>
  </si>
  <si>
    <t>Принять</t>
  </si>
  <si>
    <t>Aceitar</t>
  </si>
  <si>
    <t>CPT_OFFERS_BTN2</t>
  </si>
  <si>
    <t>CPT_OFFERS_BTN3</t>
  </si>
  <si>
    <t>Liste der Spieler</t>
  </si>
  <si>
    <t>Lista de jugadores</t>
  </si>
  <si>
    <t>Elenco giocatori</t>
  </si>
  <si>
    <t>CPT_ACCEPT_PART0</t>
  </si>
  <si>
    <t>Re: National captaincy requests</t>
  </si>
  <si>
    <t>Re: Propositions de capitanat national</t>
  </si>
  <si>
    <t>Betr.: Anwärter für das Amt des Kapitäns der Nationalmannschaft</t>
  </si>
  <si>
    <t>Re: Proposiciones de capitanía nacional</t>
  </si>
  <si>
    <t>Re: Offerta di ruolo di capitano della squadra nazionale</t>
  </si>
  <si>
    <t>回复：国家队队长任命请求</t>
  </si>
  <si>
    <t>Re: Запросы на назначение капитаном сборной</t>
  </si>
  <si>
    <t>Re: Pedidos de capitania nacional</t>
  </si>
  <si>
    <t>CPT_ACCEPT_PART1</t>
  </si>
  <si>
    <t>You are now {[VAR_CPT_COUNTRY]}'s team captain for a duration of {[VAR_CPT_DURATION]} season(s).
You will be able to see whether the Federation is happy or not in the {[UI/MANAGER]}&gt;{[UI/CAREER]} screen.
Good luck in your venture!
Note: I'll keep looking for captaincy requests and will keep you posted.</t>
  </si>
  <si>
    <t>Vous êtes désormais capitaine de l’équipe de {[VAR_CPT_COUNTRY]} pour une durée de {[VAR_CPT_DURATION]} saisons.
Vous pourrez consulter si la Fédération est satisfaite dans l’écran {[UI/MANAGER]}&gt;{[UI/CAREER]} .
Bonne chance à vous dans cette aventure !
Note : je continuerai d’être à l’affût de propositions de capitanat, je vous tiendrai au courant.</t>
  </si>
  <si>
    <t>Von diesem Moment an sind Sie der Kapitän der Nationalmannschaft von {[VAR_CPT_COUNTRY]}. Der Vertrag ist für {[VAR_CPT_DURATION]} Saisons gültig. 
Auf der Ansicht {[UI/MANAGER]}&gt;{[UI/CAREER]} wird angezeigt, wie zufrieden der Verband mit Ihrer Arbeit ist.
Wir wünschen Ihnen viel Erfolg!
Hinweis: Ich werde auch weiterhin auf Vorschläge für das Amt des Kapitäns achten und Sie rechtzeitig informieren.</t>
  </si>
  <si>
    <t>Desde este momento ostentas la capitanía del equipo de {[VAR_CPT_COUNTRY]} durante {[VAR_CPT_DURATION]} temporadas. 
Podrás consultar si la Federación está satisfecha en la pantalla {[UI/MANAGER]}&gt;{[UI/CAREER]}.
¡Buena suerte en tu nueva andadura!
Nota: seguiré pendiente de propuestas de capitanía, te tendré al corriente.</t>
  </si>
  <si>
    <t>Hai accettato il ruolo di capitano della squadra {[VAR_CPT_COUNTRY]} per una durata di {[VAR_CPT_DURATION]} stagioni.
Puoi vedere se la federazione è soddisfatta nella schermata {[UI/MANAGER]}&gt;{[UI/CAREER]}.
In bocca al lupo per questa tua nuova avventura!
Nota: continuerò a cercare altre offerte e ti terrò al corrente.</t>
  </si>
  <si>
    <t>你现在已成为{[VAR_CPT_COUNTRY]}国家队的队长，任期为{[VAR_CPT_DURATION]}个赛季。
 你可以在{[UI/MANAGER]}&gt;{[UI/CAREER]}界面查看网球联合会对你的满意度。
 祝你好运！
 附注：我会继续为你留意其他国家的队长职位。</t>
  </si>
  <si>
    <t>Вы теперь капитан сборной {[VAR_CPT_COUNTRY]} на {[VAR_CPT_DURATION]} сезон(а/ов).
 Вы сможете увидеть, довольна ли Федерация, на экране {[UI/MANAGER]}&gt;{[UI/CAREER]}.
 Удачи в вашем начинании!
 Примечание: я продолжу искать запросы на назначение капитаном и буду держать вас в курсе.</t>
  </si>
  <si>
    <t>Você agora é o capitão da equipe de {[VAR_CPT_COUNTRY]} por uma duração de {[VAR_CPT_DURATION]} temporada(s).
 Você poderá ver se a Federação está satisfeita ou não na tela {[UI/MANAGER]}&gt;{[UI/CAREER]}.
 Boa sorte em sua empreitada!
 Observação: Continuarei procurando por pedidos de capitania e o manterei informado.</t>
  </si>
  <si>
    <t>CPT_FIRED_PART0</t>
  </si>
  <si>
    <t>Dismissed from your position as captain</t>
  </si>
  <si>
    <t>Sie sind von Ihrem Amt als Kapitän entbunden worden</t>
  </si>
  <si>
    <t>Te han despedido de tu capitanía</t>
  </si>
  <si>
    <t>Licenziamento dal ruolo di capitano</t>
  </si>
  <si>
    <t>被解除队长职务</t>
  </si>
  <si>
    <t>Уволен с должности капитана</t>
  </si>
  <si>
    <t>Demitido do seu cargo de capitão</t>
  </si>
  <si>
    <t>CPT_FIRED_PART0_1</t>
  </si>
  <si>
    <t>Licencié de votre poste de capitaine</t>
  </si>
  <si>
    <t>CPT_FIRED_PART0_2</t>
  </si>
  <si>
    <t>Vous n’êtes plus capitaine</t>
  </si>
  <si>
    <t>CPT_FIRED_PART0_3</t>
  </si>
  <si>
    <t>Capitanat révoqué</t>
  </si>
  <si>
    <t>CPT_FIRED_PART1</t>
  </si>
  <si>
    <t>{[VAR_COUNTRY]}'s Federation no longer wishes to work with you after this season's results.
If you wish to find a new captaincy position, please ensure you have an agent early next year to start receiving new offers.</t>
  </si>
  <si>
    <t>Der Verband von {[VAR_COUNTRY]} möchte nach Auswertung der Ergebnisse dieser Saison nicht mehr mit Ihnen arbeiten 
Wenn Sie auch weiterhin als Mannschaftskapitän tätig sein wollen, dann sorgen Sie zu Beginn des kommenden Jahres dafür, einen Agenten zu verpflichten, um über offene Stellen informiert zu werden.</t>
  </si>
  <si>
    <t>La Federación de {[VAR_COUNTRY]} ya no quiere trabajar más contigo tras los resultados de esta temporada. 
Si quieres encontrar una nueva capitanía, asegúrate de tener un agente a principios del próximo año para recibir nuevas ofertas.</t>
  </si>
  <si>
    <t>La federazione di {[VAR_COUNTRY]} non desidera più lavorare con te a causa dei risultati di questa stagione.
 Se vuoi trovare un altro posto come capitano, fai in modo da avere un agente all'inizio del prossimo anno, per poter ricevere nuove offerte.</t>
  </si>
  <si>
    <t>由于本赛季的成绩不佳，{[VAR_COUNTRY]}联合会决定不再与你续约。
 如果你想重新担任国家队队长，请务必在明年年初联系经纪人，以便尽早接收新的邀约。</t>
  </si>
  <si>
    <t>Федерация {[VAR_COUNTRY]} больше не желает работать с вами после результатов этого сезона.
 Если вы хотите найти новую должность капитана, убедитесь, что у вас есть агент в начале следующего года, чтобы начать получать новые предложения.</t>
  </si>
  <si>
    <t>A Federação de {[VAR_COUNTRY]} não deseja mais trabalhar com você após os resultados desta temporada.
 Se desejar encontrar uma nova posição de capitão, certifique-se de ter um agente no início do próximo ano para começar a receber novas ofertas.</t>
  </si>
  <si>
    <t>CPT_FIRED_PART1_1</t>
  </si>
  <si>
    <t>La Fédération de {[VAR_COUNTRY]} ne souhaite plus travailler avec vous suite aux résultats de cette saison.
Si vous souhaitez trouver un nouveau poste de capitaine, assurez-vous d’avoir un agent en début d’année prochaine afin de recevoir de nouvelles offres.</t>
  </si>
  <si>
    <t>CPT_FIRED_PART1_2</t>
  </si>
  <si>
    <t>Suite aux résultats de la saison, la Fédération de {[VAR_COUNTRY]} ne souhaite plus poursuivre votre travail en tant que capitaine.
Pour maximiser vos chances de recevoir d’autres offres, veillez à avoir un agent en début d’année prochaine.</t>
  </si>
  <si>
    <t>CPT_FIRED_PART1_3</t>
  </si>
  <si>
    <t>Le partenariat avec la Fédération de {[VAR_COUNTRY]} s’arrête ici, la faute à des résultats jugés insuffisants.
N’oubliez pas de vous entourer d’un agent l’an prochain si vous souhaitez décrocher un nouveau poste de capitaine.</t>
  </si>
  <si>
    <t>JO_NEXTYEAR_PART0</t>
  </si>
  <si>
    <t>{[TENNIS/JO]} next year!</t>
  </si>
  <si>
    <t>Nächstes Jahr: {[TENNIS/JO]}!</t>
  </si>
  <si>
    <t>¡{[TENNIS/JO]} el año que viene!</t>
  </si>
  <si>
    <t>{[TENNIS/JO]} l'anno prossimo!</t>
  </si>
  <si>
    <t>{[TENNIS/JO]}明年登场！</t>
  </si>
  <si>
    <t>{[TENNIS/JO]} в следующем году!</t>
  </si>
  <si>
    <t>{[TENNIS/JO]} no próximo ano!</t>
  </si>
  <si>
    <t>JO_NEXTYEAR_PART0_1</t>
  </si>
  <si>
    <t>{[TENNIS/JO]} l'année prochaine !</t>
  </si>
  <si>
    <t>JO_NEXTYEAR_PART0_2</t>
  </si>
  <si>
    <t>Cap sur les {[TENNIS/JO]} l’année prochaine !</t>
  </si>
  <si>
    <t>JO_NEXTYEAR_PART0_3</t>
  </si>
  <si>
    <t>L’an prochain, place aux {[TENNIS/JO]} !</t>
  </si>
  <si>
    <t>JO_NEXTYEAR_PART1</t>
  </si>
  <si>
    <t>({[VAR_COUNTRY]}) will be holding their {[VAR_TNMT_NAME]} {[TENNIS/JO]} next year!
It's still too early to find out who the entrants are, but keep an eye on the MTL and WTL rankings...
The rules of this tournament are as follows
 - Only pro players are invited
 - The 64 best ranked players will enter, with the following restrictions: the host country must have a WildCard and a country can only be represented by a maximum of 4 players (4 per gender)
 - The tournament takes place during week 30 and is compulsory
I hope one of our up-and-comers enters!</t>
  </si>
  <si>
    <t>Les {[TENNIS/JO]} de {[VAR_TNMT_NAME]} ({[VAR_COUNTRY]}) auront lieu l’an prochain !
Il est encore tôt pour connaitre les participants, mais gardez un œil sur les classements MTL et WTL…
Je vous rappelle les règles de ce tournoi
 - Seuls les joueurs et joueuses pro y sont conviées
 - Les 64 meilleurs classés y participent, avec les restrictions suivantes : le pays hôte a obligatoirement une WildCard et un pays ne peut être représenté que par maximum 4 joueurs (4 par genre)
 - Le tournoi se déroule lors de la semaine 30 et est obligatoire
J’espère qu’un de nos poulains y participera !</t>
  </si>
  <si>
    <t>Die {[TENNIS/JO]} von {[VAR_TNMT_NAME]} ({[VAR_COUNTRY]}) weden nächstes Jahr abgehalten!
Noch ist es zu früh, um mehr über die Teilnehmer zu erfahren, aber behalten sie die Klassifizierung der MTL und WTL im Auge. 
Ich möchte Sie hier noch einmal über die Teilnahmebedingungen an diesem Turnier informieren.
 -Es dürfen nur Profi-Spieler und -Spielerinnen eingeladen
 -Die 64 am besten qualifizierten Spieler/-innen nehmen teil, wobei folgende Einschränkungen gelten: Das Gastgeberland muss eine WildCard haben, und ein Land darf nur von maximal 4 Spieler/-innen vertreten werden (4 pro Geschlecht).
 -Das Turnier wird in der 30. Kalenderwoche abgehalten, die Teilnahme ist verpflichtend
Ich hoffe, dass einer unserer Aspiranten daran teilnehmen kann!</t>
  </si>
  <si>
    <t>¡Los {[TENNIS/JO]} de {[VAR_TNMT_NAME]} ({[VAR_COUNTRY]}) se celebrarán el año que viene!
Aún es pronto para conocer a los participantes, pero no pierdas de vista la clasificación de la MTL y la WTL... 
Te recuerdo las reglas de este torneo
 -Solo serán invitados los jugadores y jugadoras pro
 -Participan los 64 mejores clasificados, con las restricciones siguientes: el país anfitrión tiene obligatoriamente una WildCard y un país solo puede estar representado por un máximo de 4 jugadores (4 por género)
 -El torneo se celebra en la semana 30 y es obligatorio
¡Espero que uno de nuestros pupilos pueda participar!</t>
  </si>
  <si>
    <t>{[TENNIS/JO]} di {[VAR_TNMT_NAME]} ({[VAR_COUNTRY]}) si svolgeranno l'anno prossimo!
Adesso è ancora presto per conoscere i nomi dei partecipanti, ma tieni d'occhio le classifiche MTL e WTL…
Ti ricordo le regole di questo torneo
 - Possono partecipare solo giocatori e giocatrici Pro
 - La convocazione viene inviata ai primi 64 in classifica, con le seguenti restrizioni: il paese ospitante ha a disposizione una wild card e ogni nazione può avere al massimo 4 rappresentanti (4 per genere)
 - Il torneo si svolge a partire dalla settimana 30 ed è obbligatorio
Mi auguro che una delle nostre stelle possa partecipare!</t>
  </si>
  <si>
    <t>({[VAR_COUNTRY]})将在明年举办{[VAR_TNMT_NAME]} {[TENNIS/JO]} ！
 参赛名单尚未公布，请密切关注MTL和WTL排名……
 赛事规则如下：
  - 仅限职业球员参赛
  - 世界排名前64名选手参赛（主办国享有外卡，且每个国家最多只能有4名球员代表参赛（每个性别4名）
  - 赛事将在第30周举行，属于强制性赛事
 希望我们的新星能入围！</t>
  </si>
  <si>
    <t>({[VAR_COUNTRY]}) проведет свой {[VAR_TNMT_NAME]} {[TENNIS/JO]} в следующем году!
 Пока еще слишком рано, чтобы узнать, кто будет участниками, но следите за рейтингами MTL и WTL...
 Правила этого турнира следующие:
  - Приглашаются только профессиональные игроки
  - Участвуют 64 лучших игрока по рейтингу, со следующими ограничениями: страна-хозяйка должна иметь WildCard, и одна страна может быть представлена максимум 4 игроками (4 на пол)
  - Турнир проходит в течение 30-й недели и является обязательным
 Надеюсь, кто-нибудь из наших восходящих звезд примет участие!</t>
  </si>
  <si>
    <t>({[VAR_COUNTRY]}) realizará seu {[VAR_TNMT_NAME]} {[TENNIS/JO]} no próximo ano!
 Ainda é muito cedo para descobrir quem são os participantes, mas fique de olho nos rankings MTL e WTL...
 As regras deste torneio são as seguintes:
  - Apenas jogadores profissionais são convidados
  - Os 64 melhores jogadores classificados entrarão, com as seguintes restrições: o país anfitrião deve ter um WildCard e um país só pode ser representado por no máximo 4 jogadores (4 por gênero)
  - O torneio acontece durante a semana 30 e é obrigatório
 Espero que um de nossos futuros campeões participe!</t>
  </si>
  <si>
    <t>TWC_CHOOSECITY_PART0</t>
  </si>
  <si>
    <t>{[VAR_TNMT_NAME]} surface choice</t>
  </si>
  <si>
    <t>Auswahl der Oberfläche für {[VAR_TNMT_NAME]}</t>
  </si>
  <si>
    <t>Elección de la superficie para {[VAR_TNMT_NAME]}</t>
  </si>
  <si>
    <t>Scelta della superficie per {[VAR_TNMT_NAME]}</t>
  </si>
  <si>
    <t>{[VAR_TNMT_NAME]}场地选择</t>
  </si>
  <si>
    <t>Выбор покрытия для {[VAR_TNMT_NAME]}</t>
  </si>
  <si>
    <t>Escolha de superfície para {[VAR_TNMT_NAME]}</t>
  </si>
  <si>
    <t>TWC_CHOOSECITY_PART0_1</t>
  </si>
  <si>
    <t>Choix de la surface pour {[VAR_TNMT_NAME]}</t>
  </si>
  <si>
    <t>TWC_CHOOSECITY_PART0_2</t>
  </si>
  <si>
    <t>Choisissez la surface pour {[VAR_TNMT_NAME]}</t>
  </si>
  <si>
    <t>TWC_CHOOSECITY_PART0_3</t>
  </si>
  <si>
    <t>{[VAR_TNMT_NAME]} : choix de la surface</t>
  </si>
  <si>
    <t>TWC_CHOOSECITY_PART1</t>
  </si>
  <si>
    <t>Our country is lucky enough to be hosting &lt;bold&gt;{[VAR_COUNTRY_OPP]}&lt;/bold&gt; for {[VAR_TNMT_NAME]}. 
We suggest the following sites to host this event.
We're counting on you to choose a surface that helps our team play to their strengths!</t>
  </si>
  <si>
    <t>Notre pays à la chance de recevoir &lt;bold&gt;{[VAR_COUNTRY_OPP]}&lt;/bold&gt; pour {[VAR_TNMT_NAME]}. 
Nous vous proposons les sites ci-dessous pour accueillir cet événement.
Nous comptons sur vous pour choisir une surface qui réussira à notre équipe !</t>
  </si>
  <si>
    <t>Unser Land hat die Möglichkeit, &lt;bold&gt;{[VAR_COUNTRY_OPP]}&lt;/bold&gt; als Gegner für {[VAR_TNMT_NAME]} zu begrüßen. 
Wir schlagen folgende Austragungsorte für diese Veranstaltung vor. 
Wir bauen auf Sie, dass Sie die richtige Oberfläche auswählen, die unserem Team zugute kommt!</t>
  </si>
  <si>
    <t>Nuestro país tiene la oportunidad de recibir a &lt;bold&gt;{[VAR_COUNTRY_OPP]}&lt;/bold&gt; para {[VAR_TNMT_NAME]}. 
Te proponemos los siguientes lugares para albergar este evento. 
¡Contamos contigo para elegir una superficie que le sea favorable a nuestro equipo!</t>
  </si>
  <si>
    <t>La nostra nazione ha l'onore di ricevere &lt;bold&gt;{[VAR_COUNTRY_OPP]}&lt;/bold&gt; per {[VAR_TNMT_NAME]}. 
Per accogliere questo evento, ti proponiamo questi siti.
Contiamo su di te per scegliere una superficie che sia ideale per la nostra squadra!</t>
  </si>
  <si>
    <t>我们国家即将主场迎战&lt;bold&gt;{[VAR_COUNTRY_OPP]}&lt;/bold&gt;，赛事名称为{[VAR_TNMT_NAME]}。
 以下是可选的举办地点。
 请选择最有利于我们球队发挥的场地类型！</t>
  </si>
  <si>
    <t>Наша страна имеет честь принимать &lt;bold&gt;{[VAR_COUNTRY_OPP]}&lt;/bold&gt; для {[VAR_TNMT_NAME]}.
 Мы предлагаем следующие площадки для проведения этого мероприятия.
 Мы рассчитываем на ваш выбор покрытия, которое поможет нашей команде максимально использовать свои сильные стороны!</t>
  </si>
  <si>
    <t>Nosso país tem a sorte de sediar &lt;bold&gt;{[VAR_COUNTRY_OPP]}&lt;/bold&gt; para {[VAR_TNMT_NAME]}.
 Sugerimos os seguintes locais para sediar este evento.
 Contamos com você para escolher uma superfície que ajude nossa equipe a jogar de acordo com seus pontos fortes!</t>
  </si>
  <si>
    <t>TWC_CHOOSECITY_C1</t>
  </si>
  <si>
    <t>City</t>
  </si>
  <si>
    <t>Ville</t>
  </si>
  <si>
    <t>Stadt</t>
  </si>
  <si>
    <t>Ciudad</t>
  </si>
  <si>
    <t>Città</t>
  </si>
  <si>
    <t>城市</t>
  </si>
  <si>
    <t>Город</t>
  </si>
  <si>
    <t>Cidade</t>
  </si>
  <si>
    <t>TWC_CHOOSECITY_C2</t>
  </si>
  <si>
    <t>TWC_PLAYERSSELEC_PART0</t>
  </si>
  <si>
    <t>Player selection for {[VAR_CIRCUIT]} - {[VAR_TNMT_NAME]}</t>
  </si>
  <si>
    <t>Sélection des joueurs pour {[VAR_CIRCUIT]} - {[VAR_TNMT_NAME]}</t>
  </si>
  <si>
    <t>Auswahl der Spieler für {[VAR_CIRCUIT]} - {[VAR_TNMT_NAME]}</t>
  </si>
  <si>
    <t>Selección de jugadores para {[VAR_CIRCUIT]} - {[VAR_TNMT_NAME]}</t>
  </si>
  <si>
    <t>Selezione dei giocatori per {[VAR_CIRCUIT]} - {[VAR_TNMT_NAME]}</t>
  </si>
  <si>
    <t>{[VAR_CIRCUIT]} - {[VAR_TNMT_NAME]}球员选拔</t>
  </si>
  <si>
    <t>Выбор игроков для {[VAR_CIRCUIT]} - {[VAR_TNMT_NAME]}</t>
  </si>
  <si>
    <t>Seleção de jogadores para {[VAR_CIRCUIT]} - {[VAR_TNMT_NAME]}</t>
  </si>
  <si>
    <t>TWC_PLAYERSSELEC_PART1</t>
  </si>
  <si>
    <t>You must determine your selection for the next phase of the {[VAR_CIRCUIT]} - {[VAR_TNMT_NAME]} which is going to take place in {[VAR_COUNTRY]} on {[VAR_SURFACE]} in 3 weeks' time - (week {[VAR_WEEK]}).
You must select between 3 and 5 players:</t>
  </si>
  <si>
    <t>Vous devez déterminer votre sélection pour la prochaine phase de la {[VAR_CIRCUIT]} - {[VAR_TNMT_NAME]} qui aura lieu en {[VAR_COUNTRY]} sur {[VAR_SURFACE]} dans 3 semaines (semaine {[VAR_WEEK]}).
Vous devez sélectionner entre 3 et 5 joueurs :</t>
  </si>
  <si>
    <t>Bitte legen Sie Ihre Auswahl für die nächste Phase des Turniers {[VAR_CIRCUIT]} - {[VAR_TNMT_NAME]} fest, das in {[VAR_COUNTRY]} auf {[VAR_SURFACE]} ausgerichtet wird. Das Turnier beginnt in 3 Wochen (Woche {[VAR_WEEK]}).
 Sie müssen zwischen 3 und 5 Spieler auswählen:</t>
  </si>
  <si>
    <t>Debes determinar tu selección para la próxima fase de la {[VAR_CIRCUIT]} - {[VAR_TNMT_NAME]} que tendrá lugar en {[VAR_COUNTRY]} sobre {[VAR_SURFACE]} en 3 semanas (semana {[VAR_WEEK]}).
 Has de seleccionar entre 3 y 5 jugadores:</t>
  </si>
  <si>
    <t>Devi effettuare la tua selezione per la prossima fase della {[VAR_CIRCUIT]} - {[VAR_TNMT_NAME]} che si svolgerà in {[VAR_COUNTRY]} su {[VAR_SURFACE]} tra 3 settimane (nella settimana {[VAR_WEEK]}).
 Devi selezionare da 3 a 5 giocatori:</t>
  </si>
  <si>
    <t>你需要确定下一阶段{[VAR_CIRCUIT]} - {[VAR_TNMT_NAME]的参赛阵容。比赛将在3周后 (第 {[VAR_WEEK]}周)于{[VAR_COUNTRY]}举办，场地为[VAR_SURFACE]}。
 你必须从中选择3至5名球员：</t>
  </si>
  <si>
    <t>Вы должны определить свой выбор для следующего этапа {[VAR_CIRCUIT]} - {[VAR_TNMT_NAME]}, который состоится в {[VAR_COUNTRY]} {[VAR_SURFACE]} через 3 недели (неделя {[VAR_WEEK]}).
 Вы должны выбрать от 3 до 5 игроков:</t>
  </si>
  <si>
    <t>Você deve determinar sua seleção para a próxima fase do {[VAR_CIRCUIT]} - {[VAR_TNMT_NAME]}, que acontecerá em {[VAR_COUNTRY]} em {[VAR_SURFACE]}, daqui a 3 semanas - (semana {[VAR_WEEK]}).
 Você deve selecionar entre 3 e 5 jogadores:</t>
  </si>
  <si>
    <t>TWC_PLAYERSSELEC_C1</t>
  </si>
  <si>
    <t>{[UI/PLAYER]}</t>
  </si>
  <si>
    <t>TWC_PLAYERSSELEC_C2</t>
  </si>
  <si>
    <t>TWC_PLAYERSSELEC_C3</t>
  </si>
  <si>
    <t>TWC_PLAYERSSELEC_C4</t>
  </si>
  <si>
    <t>TWC_PLAYERSSELEC_C5</t>
  </si>
  <si>
    <t>XP lvl</t>
  </si>
  <si>
    <t>Niv XP</t>
  </si>
  <si>
    <t>Erf.-St.</t>
  </si>
  <si>
    <t>Niv. exp.</t>
  </si>
  <si>
    <t>Liv XP</t>
  </si>
  <si>
    <t>Ур. опыта</t>
  </si>
  <si>
    <t>Nível de XP</t>
  </si>
  <si>
    <t>TWC_PLAYERSSELEC_C6</t>
  </si>
  <si>
    <t>实力等级</t>
  </si>
  <si>
    <t>TWC_PLAYERSSELEC_C7</t>
  </si>
  <si>
    <t>Indicators</t>
  </si>
  <si>
    <t>Indicateurs</t>
  </si>
  <si>
    <t>Indicadores</t>
  </si>
  <si>
    <t>Indicatori</t>
  </si>
  <si>
    <t>综合指标</t>
  </si>
  <si>
    <t>Показатели</t>
  </si>
  <si>
    <t>TWC_PLAYERSSELEC_C8</t>
  </si>
  <si>
    <t>TWC_PLAYERSSELEC_STATUS_1</t>
  </si>
  <si>
    <t>Available</t>
  </si>
  <si>
    <t>Disponible</t>
  </si>
  <si>
    <t>Verfügbar</t>
  </si>
  <si>
    <t>Disponibile</t>
  </si>
  <si>
    <t>可用</t>
  </si>
  <si>
    <t>Доступен</t>
  </si>
  <si>
    <t>Disponível</t>
  </si>
  <si>
    <t>TWC_PLAYERSSELEC_STATUS_2</t>
  </si>
  <si>
    <t>Unavailable</t>
  </si>
  <si>
    <t>Indisponible</t>
  </si>
  <si>
    <t>Nicht verfügbar</t>
  </si>
  <si>
    <t>No Disponible</t>
  </si>
  <si>
    <t>Non disponibile</t>
  </si>
  <si>
    <t>不可用</t>
  </si>
  <si>
    <t>Недоступен</t>
  </si>
  <si>
    <t>Indisponível</t>
  </si>
  <si>
    <t>TWC_PLAYERSSELEC_STATUS_3</t>
  </si>
  <si>
    <t>Selected</t>
  </si>
  <si>
    <t>Sélectionné</t>
  </si>
  <si>
    <t>Ausgewählt</t>
  </si>
  <si>
    <t>Seleccionado</t>
  </si>
  <si>
    <t>Selezionato</t>
  </si>
  <si>
    <t>已选</t>
  </si>
  <si>
    <t>Выбран</t>
  </si>
  <si>
    <t>Selecionado</t>
  </si>
  <si>
    <t>TWC_COMMON_TEAMCOHESION</t>
  </si>
  <si>
    <t>Your &lt;bold&gt;team chemestry&lt;/bold&gt; is currently &lt;bold&gt;{[VAR_COHESION]}&lt;/bold&gt;.</t>
  </si>
  <si>
    <t>La &lt;bold&gt;cohésion d’équipe&lt;/bold&gt; est actuellement &lt;bold&gt;{[VAR_COHESION]}&lt;/bold&gt;.</t>
  </si>
  <si>
    <t>Der &lt;bold&gt;Zusammenhalt der Mannschaft&lt;/bold&gt; liegt aktuell bei &lt;bold&gt;{[VAR_COHESION]}&lt;/bold&gt;.</t>
  </si>
  <si>
    <t>La &lt;bold&gt;cohesión de equipo&lt;/bold&gt; es actualmente de &lt;bold&gt;{[VAR_COHESION]}&lt;/bold&gt;.</t>
  </si>
  <si>
    <t>La &lt;bold&gt;coesione della squadra&lt;/bold&gt; è al momento &lt;bold&gt;{[VAR_COHESION]}&lt;/bold&gt;.</t>
  </si>
  <si>
    <t>您的&lt;bold&gt;团队默契&lt;/bold&gt;当前为&lt;bold&gt;{[VAR_COHESION]}&lt;/bold&gt;。</t>
  </si>
  <si>
    <t>Ваша &lt;bold&gt;сыгранность команды&lt;/bold&gt; сейчас &lt;bold&gt;{[VAR_COHESION]}&lt;/bold&gt;.</t>
  </si>
  <si>
    <t>A &lt;bold&gt;química da sua equipe&lt;/bold&gt; está atualmente &lt;bold&gt;{[VAR_COHESION]}&lt;/bold&gt;.</t>
  </si>
  <si>
    <t>TWC_COMMON_DOUBLEAFFINITY</t>
  </si>
  <si>
    <t>The 2 players who seem to have the most affinity are &lt;bold&gt;{[VAR_TM_FTNAME_1]}&lt;/bold&gt; and &lt;bold&gt;{[VAR_TM_FTNAME_2]}&lt;/bold&gt;.</t>
  </si>
  <si>
    <t>Les 2 joueurs qui semblent avoir le plus d’affinités sont &lt;bold&gt;{[VAR_TM_FTNAME_1]}&lt;/bold&gt; et &lt;bold&gt;{[VAR_TM_FTNAME_2]}&lt;/bold&gt;.</t>
  </si>
  <si>
    <t>Die beiden Spieler, die am meisten Affinität zeigen sind &lt;bold&gt;{[VAR_TM_FTNAME_1]}&lt;/bold&gt; und &lt;bold&gt;{[VAR_TM_FTNAME_2]}&lt;/bold&gt;.</t>
  </si>
  <si>
    <t>Los 2 jugadores que parecen tener más afinidad son &lt;bold&gt;{[VAR_TM_FTNAME_1]}&lt;/bold&gt; y &lt;bold&gt;{[VAR_TM_FTNAME_2]}&lt;/bold&gt;.</t>
  </si>
  <si>
    <t>I 2 giocatori che sembrano avere più affinità sono &lt;bold&gt;{[VAR_TM_FTNAME_1]}&lt;/bold&gt; e &lt;bold&gt;{[VAR_TM_FTNAME_2]}&lt;/bold&gt;.</t>
  </si>
  <si>
    <t>目前最有默契的两位球员是&lt;bold&gt;{[VAR_TM_FTNAME_1]}&lt;/bold&gt;和&lt;bold&gt;{[VAR_TM_FTNAME_2]}&lt;/bold&gt;。</t>
  </si>
  <si>
    <t>Два игрока, которые, похоже, имеют наибольшую сыгранность: &lt;bold&gt;{[VAR_TM_FTNAME_1]}&lt;/bold&gt; и &lt;bold&gt;{[VAR_TM_FTNAME_2]}&lt;/bold&gt;.</t>
  </si>
  <si>
    <t>Os 2 jogadores que parecem ter mais afinidade são &lt;bold&gt;{[VAR_TM_FTNAME_1]}&lt;/bold&gt; e &lt;bold&gt;{[VAR_TM_FTNAME_2]}&lt;/bold&gt;.</t>
  </si>
  <si>
    <t>TWC_TRAININGS_PART0</t>
  </si>
  <si>
    <t>Player status and training orientation</t>
  </si>
  <si>
    <t>Etat des joueurs et orientation des entrainements</t>
  </si>
  <si>
    <t>Status der Spieler und Ausrichtung der Trainingseiheiten</t>
  </si>
  <si>
    <t>Estado de los jugadores y orientación de los entrenamientos</t>
  </si>
  <si>
    <t>Stato dei giocatori e orientamento degli allenamenti</t>
  </si>
  <si>
    <t>球员状态与训练方向</t>
  </si>
  <si>
    <t>Статус игрока и направление тренировок</t>
  </si>
  <si>
    <t>Status do jogador e orientação de treinamento</t>
  </si>
  <si>
    <t>TWC_TRAININGS_PART1</t>
  </si>
  <si>
    <t>Here is the final list of players selected for the {[TENNIS/TWC]} {[VAR_CIRCUIT]} match. You can see which condition each player is in.</t>
  </si>
  <si>
    <t>Voici la liste définitive des joueurs sélectionnés pour la {[VAR_CIRCUIT]} {[TENNIS/TWC]}. Vous pouvez constater dans quel état chacun se trouve.</t>
  </si>
  <si>
    <t>Hier siehst du die endgültige Liste der für das {[VAR_CIRCUIT]} {[TENNIS/TWC]} ausgewählten Spieler. Sie können den Status jedes einzelnen Spielers anzeigen lassen.</t>
  </si>
  <si>
    <t>Aquí tienes la lista definitiva de jugadores seleccionados para la {[VAR_CIRCUIT]} {[TENNIS/TWC]}. Puedes comprobar en qué estado se encuentra cada uno.</t>
  </si>
  <si>
    <t>Questo è l'elenco definitivo dei giocatori selezionati per la {[VAR_CIRCUIT]} {[TENNIS/TWC]}. Puoi controllare lo stato di ognuno.</t>
  </si>
  <si>
    <t>这是为{[TENNIS/TWC]} {[VAR_CIRCUIT]}比赛选定的最终球员名单。你可以查看每位球员的状况。</t>
  </si>
  <si>
    <t>Вот окончательный список игроков, выбранных для матча {[TENNIS/TWC]} {[VAR_CIRCUIT]}. Вы можете увидеть, в каком состоянии находится каждый игрок.</t>
  </si>
  <si>
    <t>Aqui está a lista final de jogadores selecionados para a partida {[TENNIS/TWC]} {[VAR_CIRCUIT]}. Você pode ver em que condição cada jogador está.</t>
  </si>
  <si>
    <t>TWC_TRAININGS_PART2</t>
  </si>
  <si>
    <t>While waiting for the matches to begin, you should decide which direction to go in with the team's prep programme before the competition begins. 
Points to be distributed:</t>
  </si>
  <si>
    <t>En attendant que les matchs ne commencent, vous devez décider l’orientation du programme de préparation de l’équipe avant que la compétition commence. 
Points à distribuer :</t>
  </si>
  <si>
    <t>Sobald die Spiele beginnen, sollten Sie die Ausrichtung des Vorbereitungsprogramms der Mannschaft vor Beginn des Wettkampfs festlegen.
Zu verteilende Punkte:</t>
  </si>
  <si>
    <t>Mientras empiezan los partidos, debes decidir la orientación del programa de preparación del equipo antes de que empiece la competición. 
Puntos para distribuir:</t>
  </si>
  <si>
    <t>Nell'attesa dell'inizio degli incontri, devi decidere l'orientamento del programma di preparazione della squadra prima dell'inizio della competizione. 
Punti da distribuire:</t>
  </si>
  <si>
    <t>在等待比赛开始期间，你应该决定在赛前准备计划中采取哪个方向。
 待分配点数：</t>
  </si>
  <si>
    <t>Пока матчи не начались, вам следует решить, какое направление выбрать для программы подготовки команды перед началом соревнований.
 Очки для распределения:</t>
  </si>
  <si>
    <t>Enquanto espera as partidas começarem, você deve decidir qual direção tomar com o programa de preparação da equipe antes do início da competição.
 Pontos a serem distribuídos:</t>
  </si>
  <si>
    <t>TWC_TRAININGS_PARAM1</t>
  </si>
  <si>
    <t>Physical recovery</t>
  </si>
  <si>
    <t>Récupération physique</t>
  </si>
  <si>
    <t>Physische Wiederherstellung</t>
  </si>
  <si>
    <t>Recuperación física</t>
  </si>
  <si>
    <t>Recupero fisico</t>
  </si>
  <si>
    <t>体能恢复</t>
  </si>
  <si>
    <t>Физическое восстановление</t>
  </si>
  <si>
    <t>Recuperação física</t>
  </si>
  <si>
    <t>TWC_TRAININGS_PARAM2</t>
  </si>
  <si>
    <t>Сыгранность команды</t>
  </si>
  <si>
    <t>TWC_TRAININGS_PARAM3</t>
  </si>
  <si>
    <t>Singles training matches</t>
  </si>
  <si>
    <t>Matchs d'entraînement en simple</t>
  </si>
  <si>
    <t>Übungsspiele Einzel</t>
  </si>
  <si>
    <t>Partidos de entrenamiento individuales</t>
  </si>
  <si>
    <t>Incontri di allenamento in singolo</t>
  </si>
  <si>
    <t>单打训练赛</t>
  </si>
  <si>
    <t>Тренировочные матчи в одиночном разряде</t>
  </si>
  <si>
    <t>Partidas de treino de simples</t>
  </si>
  <si>
    <t>TWC_TRAININGS_PARAM4</t>
  </si>
  <si>
    <t>Doubles training matches</t>
  </si>
  <si>
    <t>Matchs d'entraînement en double</t>
  </si>
  <si>
    <t>Übungsspiele Doppel</t>
  </si>
  <si>
    <t>Partidos de entrenamiento dobles</t>
  </si>
  <si>
    <t>Incontri di allenamento in doppio</t>
  </si>
  <si>
    <t>双打训练赛</t>
  </si>
  <si>
    <t>Тренировочные матчи в парном разряде</t>
  </si>
  <si>
    <t>Partidas de treino de duplas</t>
  </si>
  <si>
    <t>TWC_TRAININGS_REPORT_PART0</t>
  </si>
  <si>
    <t>Player fitness</t>
  </si>
  <si>
    <t>Forme des joueurs</t>
  </si>
  <si>
    <t>Fitnesslevel und Form der Spieler</t>
  </si>
  <si>
    <t>Forma de los jugadores</t>
  </si>
  <si>
    <t>Forma dei giocatori</t>
  </si>
  <si>
    <t>球员体能</t>
  </si>
  <si>
    <t>Физическая форма игрока</t>
  </si>
  <si>
    <t>Condição física do jogador</t>
  </si>
  <si>
    <t>TWC_TRAININGS_REPORT_PART1</t>
  </si>
  <si>
    <t>Here is the prep report, after 3 days together:
Your &lt;bold&gt;team chemestry&lt;/bold&gt; is &lt;bold&gt;{[VAR_COHESION]}&lt;/bold&gt; (previously: {[VAR_PREV_COHESION]}).</t>
  </si>
  <si>
    <t>Voici le rapport de préparation, après 3 jours passés ensemble :
La &lt;bold&gt;cohésion d’équipe&lt;/bold&gt; est &lt;bold&gt;{[VAR_COHESION]}&lt;/bold&gt; (précédemment : {[VAR_PREV_COHESION]}).</t>
  </si>
  <si>
    <t>Hier ist der Bereicht über die Vorbereitung nach 3 gemeinsamen Tagen: 
Der &lt;bold&gt;cohesión de equipo&lt;/bold&gt; liegt bei &lt;bold&gt;{[VAR_COHESION]}&lt;/bold&gt; (vorher: {[VAR_PREV_COHESION]}).</t>
  </si>
  <si>
    <t>Aquí tienes el informe de preparación, después de pasar 3 días juntos: 
La &lt;bold&gt;cohesión de equipo&lt;/bold&gt; es &lt;bold&gt;{[VAR_COHESION]}&lt;/bold&gt; (antes: {[VAR_PREV_COHESION]}).</t>
  </si>
  <si>
    <t>Questo è il resoconto sulla preparazione dopo 3 giorni trascorsi insieme:
La &lt;bold&gt;coesione della squadra&lt;/bold&gt; è &lt;bold&gt;{[VAR_COHESION]}&lt;/bold&gt; (in precedenza: {[VAR_PREV_COHESION]}).</t>
  </si>
  <si>
    <t>这是为期3天的合练后的准备报告：
 你的&lt;bold&gt;团队默契&lt;/bold&gt;为&lt;bold&gt;{[VAR_COHESION]}&lt;/bold&gt; （之前为：{[VAR_PREV_COHESION]})。</t>
  </si>
  <si>
    <t>Вот отчет о подготовке после 3 дней вместе:
 Ваша &lt;bold&gt;сыгранность команды&lt;/bold&gt; &lt;bold&gt;{[VAR_COHESION]}&lt;/bold&gt; (ранее: {[VAR_PREV_COHESION]}).</t>
  </si>
  <si>
    <t>Aqui está o relatório de preparação, após 3 dias juntos:
 A &lt;bold&gt;química da sua equipe&lt;/bold&gt; está &lt;bold&gt;{[VAR_COHESION]}&lt;/bold&gt; (anteriormente: {[VAR_PREV_COHESION]}).</t>
  </si>
  <si>
    <t>TWC_TRAININGS_REPORT_PART2</t>
  </si>
  <si>
    <t>Doubles pairings have improved:</t>
  </si>
  <si>
    <t>L’associations en double des joueurs a progressé :</t>
  </si>
  <si>
    <t>Der Zusammenhalt der Spieler im Doppel hat sich verbessert:</t>
  </si>
  <si>
    <t>La asociación de los jugadores en dobles ha progresado:</t>
  </si>
  <si>
    <t>Le associazioni in doppio dei giocatori sono migliorate:</t>
  </si>
  <si>
    <t>双打组合已得到改善：</t>
  </si>
  <si>
    <t>Парные сочетания улучшились:</t>
  </si>
  <si>
    <t>As duplas melhoraram:</t>
  </si>
  <si>
    <t>TWC_TRAININGS_REPORT_PART3</t>
  </si>
  <si>
    <t>The following players have improved their fitness and/or form:</t>
  </si>
  <si>
    <t>Les joueurs suivants ont amélioré leur condition physique et/ou leur forme :</t>
  </si>
  <si>
    <t>Folgende Spieler haben ihre körperliche Fitness und/oder ihre Form verbessert:</t>
  </si>
  <si>
    <t>Los siguientes jugadores han mejorado su condición física y/o su forma:</t>
  </si>
  <si>
    <t>I giocatori seguenti hanno migliorato la condizione fisica o la forma:</t>
  </si>
  <si>
    <t>以下球员的体能和/或状态有所提升：</t>
  </si>
  <si>
    <t>Следующие игроки улучшили свою физическую форму и/или состояние:</t>
  </si>
  <si>
    <t>Os seguintes jogadores melhoraram sua forma física e/ou condição:</t>
  </si>
  <si>
    <t>TWC_TRAININGS_REPORT_PART4</t>
  </si>
  <si>
    <t>See you tomorrow for the day itself, when we'll have to make the right choices to lead us to victory!</t>
  </si>
  <si>
    <t>A demain pour le jour J, il faudra faire les bons choix pour nous mener à la victoire !</t>
  </si>
  <si>
    <t>Bis Morgen, dann geht es ums Ganze! Wenn wir uns den Sieg sichern wollen, werden wir gute Entscheidungen treffen müssen!</t>
  </si>
  <si>
    <t>Hasta mañana para el día D, ¡habrá que tomar buenas decisiones para hacernos con la victoria!</t>
  </si>
  <si>
    <t>Domani è il giorno importante; sarà necessario compiere le scelte giuste per raggiungere la vittoria!</t>
  </si>
  <si>
    <t>明天就是比赛日，让我们做出正确的选择，带领球队走向胜利！</t>
  </si>
  <si>
    <t>Увидимся завтра, в день матча, когда нам придется принять правильные решения, чтобы привести нас к победе!</t>
  </si>
  <si>
    <t>Vejo vocês amanhã para o dia em si, quando teremos que fazer as escolhas certas para nos levar à vitória!</t>
  </si>
  <si>
    <t>TWC_SINGLES12_PART0</t>
  </si>
  <si>
    <t>Player selection for the singles matches</t>
  </si>
  <si>
    <t>Choix des joueurs pour les matchs en simple</t>
  </si>
  <si>
    <t>Auswahl der Spieler für die Einzel-Matches</t>
  </si>
  <si>
    <t>Elección de jugadores para los partidos individuales</t>
  </si>
  <si>
    <t>Scelta dei giocatori per gli incontri di singolo.</t>
  </si>
  <si>
    <t>单打比赛球员选拔</t>
  </si>
  <si>
    <t>Выбор игроков для одиночных матчей</t>
  </si>
  <si>
    <t>Seleção de jogadores para as partidas de simples</t>
  </si>
  <si>
    <t>TWC_SINGLES12_PART1</t>
  </si>
  <si>
    <t>The first 2 {[VAR_TNMT_NAME]} singles matches will take place tomorrow.
Please select the 2 players who will play the first 2 singles matches.
You will also find the list of potential opponents below.</t>
  </si>
  <si>
    <t>Les 2 premiers matchs en simple de {[VAR_TNMT_NAME]} auront lieu demain.
Veuillez sélectionner les 2 joueurs qui joueront les 2 premiers matchs de simples.
Vous trouverez également ci-dessous la liste des adversaires potentiels.</t>
  </si>
  <si>
    <t>Die ersten beiden Einzel-Matches {[VAR_TNMT_NAME]} werden morgen ausgetragen. 
 Wählen Sie die beiden Spieler aus die die ersten beiden Einzel-Matches spielen werden.Außerdem Sehen Sie hier die Liste potenzieller Gegner.</t>
  </si>
  <si>
    <t>Los 2 primeros partidos individuales de {[VAR_TNMT_NAME]} se jugarán mañana. 
 Selecciona los 2 jugadores que jugarán los 2 primeros partidos en individual.
 Además, encontrarás a continuación la lista de adversarios potenciales.</t>
  </si>
  <si>
    <t>I 2 primi incontri di singolo di {[VAR_TNMT_NAME]} si svolgeranno domani.
 Seleziona i 2 giocatori che giocheranno i 2 primi incontri di singolo.
 Di seguito hai l'elenco dei possibili avversari.</t>
  </si>
  <si>
    <t>明天将进行{[VAR_TNMT_NAME]}的前2场单打比赛。
 请选择将参加前2场单打比赛的2名球员。
 你也可以在下方找到潜在对手的列表。</t>
  </si>
  <si>
    <t>Первые 2 одиночных матча {[VAR_TNMT_NAME]} состоятся завтра.
 Пожалуйста, выберите 2 игроков, которые сыграют в первых 2 одиночных матчах.
 Список потенциальных соперников вы также найдете ниже.</t>
  </si>
  <si>
    <t>As primeiras 2 partidas de simples {[VAR_TNMT_NAME]} acontecerão amanhã.
 Por favor, selecione os 2 jogadores que disputarão as primeiras 2 partidas de simples.
 Você também encontrará a lista de oponentes potenciais abaixo.</t>
  </si>
  <si>
    <t>TWC_PLAYERCHOICE_C1</t>
  </si>
  <si>
    <t>TWC_PLAYERCHOICE_C2</t>
  </si>
  <si>
    <t>TWC_PLAYERCHOICE_C3</t>
  </si>
  <si>
    <t>{[LD_INBOX/TWC_PLAYERSSELEC_C7]}</t>
  </si>
  <si>
    <t>TWC_PLAYERCHOICE_C4</t>
  </si>
  <si>
    <t>TWC_SINGLES12_S1</t>
  </si>
  <si>
    <t>Одиночный матч 1</t>
  </si>
  <si>
    <t>TWC_SINGLES12_S2</t>
  </si>
  <si>
    <t>Одиночный матч 2</t>
  </si>
  <si>
    <t>TWC_DOUBLE_PART0</t>
  </si>
  <si>
    <t>Player selection for the doubles match</t>
  </si>
  <si>
    <t>Auswahl der Spieler für die Doppel-Matches</t>
  </si>
  <si>
    <t>Elección de jugadores para los partidos dobles</t>
  </si>
  <si>
    <t>Scelta dei giocatori per l'incontro di doppio.</t>
  </si>
  <si>
    <t>双打比赛球员选拔</t>
  </si>
  <si>
    <t>Выбор игроков для парного матча</t>
  </si>
  <si>
    <t>Seleção de jogadores para a partida de duplas</t>
  </si>
  <si>
    <t>TWC_DOUBLE_PART0_1</t>
  </si>
  <si>
    <t>Choix des joueurs pour le match en double</t>
  </si>
  <si>
    <t>TWC_DOUBLE_PART0_2</t>
  </si>
  <si>
    <t>Sélection des joueurs pour le double</t>
  </si>
  <si>
    <t>TWC_DOUBLE_PART0_3</t>
  </si>
  <si>
    <t>Composition de l’équipe du double</t>
  </si>
  <si>
    <t>TWC_DOUBLE_PART1</t>
  </si>
  <si>
    <t>It's time for the doubles match!
Please select the 2 players who will play together.
You will also find the list of potential opponents below.</t>
  </si>
  <si>
    <t>L’heure du match en double est arrivée !
Veuillez sélectionner les 2 joueurs qui devront jouer ensemble.
Vous trouverez également ci-dessous la liste des adversaires potentiels.</t>
  </si>
  <si>
    <t>Endlich werden die Doppel-Matches gespielt!
 Wählen Sie die beiden Spieler aus, die zusammen antreten.
 Außerdem sehen Sie hier die Liste potenzieller Gegner.</t>
  </si>
  <si>
    <t>¡Ha llegado la hora del partido de dobles! 
 Selecciona los 2 jugadores que jugarán juntos.
 Además, encontrarás a continuación la lista de adversarios potenciales.</t>
  </si>
  <si>
    <t>Il momento del doppio è arrivato!
 Seleziona i 2 giocatori che giocheranno insieme.
 Di seguito hai l'elenco dei possibili avversari.</t>
  </si>
  <si>
    <t>双打比赛的时间到了！
 请选择将一起出战的2名球员。
 你也可以在下方找到潜在对手的列表。</t>
  </si>
  <si>
    <t>Время парного матча!
 Пожалуйста, выберите 2 игроков, которые сыграют вместе.
 Список потенциальных соперников вы также найдете ниже.</t>
  </si>
  <si>
    <t>É hora da partida de duplas!
 Por favor, selecione os 2 jogadores que jogarão juntos.
 Você também encontrará a lista de oponentes potenciais abaixo.</t>
  </si>
  <si>
    <t>TWC_DOUBLE_AFF</t>
  </si>
  <si>
    <t>Affinity between the 2 players:</t>
  </si>
  <si>
    <t>Affinité entre les 2 joueurs :</t>
  </si>
  <si>
    <t>Affinität zwischen den beiden Spielern:</t>
  </si>
  <si>
    <t>Afinidad entre los 2 jugadores:</t>
  </si>
  <si>
    <t>Affinità tra i 2 giocatori:</t>
  </si>
  <si>
    <t>2名球员间的默契度：</t>
  </si>
  <si>
    <t>Сыгранность между 2 игроками:</t>
  </si>
  <si>
    <t>Afinidade entre os 2 jogadores:</t>
  </si>
  <si>
    <t>TWC_DOUBLE_D</t>
  </si>
  <si>
    <t>Парный</t>
  </si>
  <si>
    <t>TWC_SINGLES34_PART0</t>
  </si>
  <si>
    <t>Player selection for the last singles matches</t>
  </si>
  <si>
    <t>Choix des joueurs pour les derniers matchs en simple</t>
  </si>
  <si>
    <t>Auswahl der Spieler für die letzten Einzel-Matches</t>
  </si>
  <si>
    <t>Elección de jugadores para los últimos partidos individuales</t>
  </si>
  <si>
    <t>Scelta dei giocatori per gli ultimi incontri di singolo.</t>
  </si>
  <si>
    <t>最后单打比赛球员选拔</t>
  </si>
  <si>
    <t>Выбор игроков для последних одиночных матчей</t>
  </si>
  <si>
    <t>Seleção de jogadores para as últimas partidas de simples</t>
  </si>
  <si>
    <t>TWC_SINGLES34_PART1</t>
  </si>
  <si>
    <t>The last 2 singles matches of {[VAR_TNMT_NAME]} are about to start.
 Please select the 2 players who will play them.
 You will also find the list of potential opponents below.</t>
  </si>
  <si>
    <t>Les 2 derniers matchs en simple de {[VAR_TNMT_NAME]} vont débuter.
 Veuillez sélectionner les 2 joueurs qui les joueront.
 Vous trouverez également ci-dessous la liste des adversaires potentiels.</t>
  </si>
  <si>
    <t>Die beiden letzten Einzel-Matches von {[VAR_TNMT_NAME]} beginnen gleich.
 Wählen Sie die beiden Spieler aus, die dabei gegeneinander antreten.
 Außerdem sehen Sie hier die Liste potenzieller Gegner.</t>
  </si>
  <si>
    <t>Los 2 últimos partidos individuales de {[VAR_TNMT_NAME]} van a dar comienzo.
 Selecciona los 2 jugadores que los jugarán.
 Además, encontrarás a continuación la lista de adversarios potenciales.</t>
  </si>
  <si>
    <t>I 2 utili incontri di singolo di {[VAR_TNMT_NAME]} stanno per iniziare.
 Seleziona i 2 giocatori che giocheranno gli incontri di singolo.
 Di seguito hai l'elenco dei possibili avversari.</t>
  </si>
  <si>
    <t>{[VAR_TNMT_NAME]}的最后2场单打比赛即将开始。
 请选择将参加这2场比赛的2名球员。
 你也可以在下方找到潜在对手的列表。</t>
  </si>
  <si>
    <t>Последние 2 одиночных матча {[VAR_TNMT_NAME]} вот-вот начнутся.
 Пожалуйста, выберите 2 игроков, которые сыграют в них.
 Список потенциальных соперников вы также найдете ниже.</t>
  </si>
  <si>
    <t>As últimas 2 partidas de simples de {[VAR_TNMT_NAME]} estão prestes a começar.
 Por favor, selecione os 2 jogadores que as disputarão.
 Você também encontrará a lista de oponentes potenciais abaixo.</t>
  </si>
  <si>
    <t>TWC_SINGLES34_S3</t>
  </si>
  <si>
    <t>Single 3</t>
  </si>
  <si>
    <t>Simple 3</t>
  </si>
  <si>
    <t>Einzel 3</t>
  </si>
  <si>
    <t>Individual 3</t>
  </si>
  <si>
    <t>Singolo 3</t>
  </si>
  <si>
    <t>单打3</t>
  </si>
  <si>
    <t>Одиночный матч 3</t>
  </si>
  <si>
    <t>Simples 3</t>
  </si>
  <si>
    <t>TWC_SINGLES34_S4</t>
  </si>
  <si>
    <t>Одиночный матч 4</t>
  </si>
  <si>
    <t>TWC_RESULTS_ACAGEN_PART0</t>
  </si>
  <si>
    <t>{[VAR_YEAR]} Team World Cup</t>
  </si>
  <si>
    <t>Coupe du monde par équipe {[VAR_YEAR]}</t>
  </si>
  <si>
    <t>Weltmeisterschaft nach Mannschaften {[VAR_YEAR]}</t>
  </si>
  <si>
    <t>Copa del mundo por equipos {[VAR_YEAR]}</t>
  </si>
  <si>
    <t>Coppa del mondo a squadre {[VAR_YEAR]}</t>
  </si>
  <si>
    <t>{[VAR_YEAR]}年团队世界杯</t>
  </si>
  <si>
    <t>Командный Кубок Мира {[VAR_YEAR]}</t>
  </si>
  <si>
    <t>Copa do Mundo por Equipes {[VAR_YEAR]}</t>
  </si>
  <si>
    <t>TWC_RESULTS_ACAGEN_PART1</t>
  </si>
  <si>
    <t>What an atmosphere there was at this team World Cup! We saw some decent tennis!</t>
  </si>
  <si>
    <t>Was für ein Ambiente auf dieser Weltmeisterschaft im Tennis-Doppel. Es gab einige großartige Matches!</t>
  </si>
  <si>
    <t>¡Menudo ambientazo, esta copa del mundo por equipos!¡Hemos visto un muy buen tenis!</t>
  </si>
  <si>
    <t>Questa coppa del mondo a squadre ha un'atmosfera eccezionale! Assisteremo a un gran bel tennis!</t>
  </si>
  <si>
    <t>这次团队世界杯的气氛真是太棒了！我们看到了一些相当不错的网球比赛！</t>
  </si>
  <si>
    <t>Какая атмосфера царила на этом командном Кубке Мира! Мы увидели неплохой теннис!</t>
  </si>
  <si>
    <t>Que atmosfera tivemos nesta Copa do Mundo por equipes! Vimos um tênis decente!</t>
  </si>
  <si>
    <t>TWC_RESULTS_ACAGEN_PART1_1</t>
  </si>
  <si>
    <t>Quelle ambiance cette coupe du monde par équipe ! On a vu du très beau tennis !</t>
  </si>
  <si>
    <t>TWC_RESULTS_ACAGEN_PART1_2</t>
  </si>
  <si>
    <t>Quelle atmosphère incroyable pour cette coupe du monde par équipe ! On a vu du tennis de très haut niveau !</t>
  </si>
  <si>
    <t>TWC_RESULTS_ACAGEN_PART1_3</t>
  </si>
  <si>
    <t>Quelle édition incroyable de la coupe du monde par équipe ! Du tennis splendide à chaque rencontre !</t>
  </si>
  <si>
    <t>TWC_RESULTS_ACAGEN_PART1_4</t>
  </si>
  <si>
    <t>L’énergie dans cette coupe du monde par équipe était incroyable ! On a assisté à du tennis splendide !</t>
  </si>
  <si>
    <t>TWC_RESULTS_ACAGEN_PART1_5</t>
  </si>
  <si>
    <t>Superbe ambiance durant cette coupe du monde par équipe ! On a vu des points fantastiques !</t>
  </si>
  <si>
    <t>TWC_RESULTS_ACAGEN_PART1_6</t>
  </si>
  <si>
    <t>L’ambiance était exceptionnelle pour cette coupe du monde par équipe ! On a eu droit à de magnifiques matchs !</t>
  </si>
  <si>
    <t>TWC_RESULTS_ACAGEN_PART1_7</t>
  </si>
  <si>
    <t>Quelle folie, cette coupe du monde par équipe ! On s’est régalés avec la qualité du jeu !</t>
  </si>
  <si>
    <t>TWC_RESULTS_ACAGEN_PART2</t>
  </si>
  <si>
    <t>Here are the official results:
 - MTL World Cup: {[VAR_COUNTRY_MTL]} (now with {[VAR_RECORD_COUNTRY_MTL]} titles)
 - WTL World Cup: {[VAR_COUNTRY_WTL]} (now with {[VAR_RECORD_COUNTRY_WTL]} titles)</t>
  </si>
  <si>
    <t>Voici les résultats officiels :
 - MTL World Cup: {[VAR_COUNTRY_MTL]} ({[VAR_RECORD_COUNTRY_MTL]} titres désormais)
 - WTL World Cup: {[VAR_COUNTRY_WTL]} ({[VAR_RECORD_COUNTRY_WTL]} titres désormais)</t>
  </si>
  <si>
    <t>Das hier sind die offiziellen Ergebnisse:
 MTL World Cup: {[VAR_COUNTRY_MTL]} ({[VAR_RECORD_COUNTRY_MTL]} Titel)
 WTL World Cup: {[VAR_COUNTRY_WTL]} ({[VAR_RECORD_COUNTRY_WTL]} Titel)</t>
  </si>
  <si>
    <t>Estos son los resultados oficiales:
 MTL World Cup: {[VAR_COUNTRY_MTL]} ({[VAR_RECORD_COUNTRY_MTL]} títulos)
 WTL World Cup: {[VAR_COUNTRY_WTL]} ({[VAR_RECORD_COUNTRY_WTL]} títulos)</t>
  </si>
  <si>
    <t>Questi sono i risultati ufficiali:
 Coppa del mondo MTL: {[VAR_COUNTRY_MTL]} ({[VAR_RECORD_COUNTRY_MTL]} titoli)
 Coppa del mondo WTL: {[VAR_COUNTRY_WTL]} ({[VAR_RECORD_COUNTRY_WTL]} titoli)</t>
  </si>
  <si>
    <t>以下是官方比赛结果：
  - MTL世界杯：{[VAR_COUNTRY_MTL]} (目前拥有{[VAR_RECORD_COUNTRY_MTL]}个冠军头衔)
  - WTL世界杯：{[VAR_COUNTRY_WTL]} (目前拥有{[VAR_RECORD_COUNTRY_WTL]}个冠军头衔)</t>
  </si>
  <si>
    <t>Вот официальные результаты:
  - Кубок мира среди мужчин: {[VAR_COUNTRY_MTL]} (теперь с {[VAR_RECORD_COUNTRY_MTL]} титулами)
  - Кубок мира среди женщин: {[VAR_COUNTRY_WTL]} (теперь с {[VAR_RECORD_COUNTRY_WTL]} титулами)</t>
  </si>
  <si>
    <t>Aqui estão os resultados oficiais:
  - Copa do Mundo MTL: {[VAR_COUNTRY_MTL]} (agora com {[VAR_RECORD_COUNTRY_MTL]} títulos)
  - Copa do Mundo WTL: {[VAR_COUNTRY_WTL]} (agora com {[VAR_RECORD_COUNTRY_WTL]} títulos)</t>
  </si>
  <si>
    <t>TWC_RESULTS_ACAGEN_PART3</t>
  </si>
  <si>
    <t>In the juniors it was the team from &lt;bold&gt;{[VAR_COUNTRY_JTLB]}&lt;/bold&gt; that won the Boys title and the team from &lt;bold&gt;{[VAR_COUNTRY_JTLG]}&lt;/bold&gt; that won the Girls'.</t>
  </si>
  <si>
    <t>Chez les juniors c’est l’équipe de &lt;bold&gt;{[VAR_COUNTRY_JTLB]}&lt;/bold&gt; qui remporte le titre chez les Garçons et l’équipe de &lt;bold&gt;{[VAR_COUNTRY_JTLG]}&lt;/bold&gt; chez les filles.</t>
  </si>
  <si>
    <t>In der Kategorie "Junior" hat sich das Team von &lt;bold&gt;{[VAR_COUNTRY_JTLB]}&lt;/bold&gt; den Titel für das Match (Herren) und &lt;bold&gt;{[VAR_COUNTRY_JTLG]}&lt;/bold&gt; den Titel für das Match (Damen) gesichet.</t>
  </si>
  <si>
    <t>En categoría junior es el equipo de &lt;bold&gt;{[VAR_COUNTRY_JTLB]}&lt;/bold&gt; el que se ha llevado el título masculino y el equipo de &lt;bold&gt;{[VAR_COUNTRY_JTLG]}&lt;/bold&gt;, el femenino.</t>
  </si>
  <si>
    <t>Tra i più giovani, sono la squadra &lt;bold&gt;{[VAR_COUNTRY_JTLB]}&lt;/bold&gt; che conquista il titolo nella competizione maschile e la squadra &lt;bold&gt;{[VAR_COUNTRY_JTLG]}&lt;/bold&gt; nella competizione femminile.</t>
  </si>
  <si>
    <t>在青少年组中，来自&lt;bold&gt;{[VAR_COUNTRY_JTLB]}&lt;/bold&gt;的队伍赢得了男子组冠军，来自&lt;bold&gt;{[VAR_COUNTRY_JTLG]}&lt;/bold&gt;的队伍赢得了女子组冠军。</t>
  </si>
  <si>
    <t>Среди юниоров победу в мужском разряде одержала команда из &lt;bold&gt;{[VAR_COUNTRY_JTLB]}&lt;/bold&gt;, а в женском — команда из &lt;bold&gt;{[VAR_COUNTRY_JTLG]}&lt;/bold&gt;.</t>
  </si>
  <si>
    <t>Nos juniores, foi a equipe de &lt;bold&gt;{[VAR_COUNTRY_JTLB]}&lt;/bold&gt; que venceu o título masculino e a equipe de &lt;bold&gt;{[VAR_COUNTRY_JTLG]}&lt;/bold&gt; que venceu o feminino.</t>
  </si>
  <si>
    <t>TWC_RESULTS_ACA_PART0</t>
  </si>
  <si>
    <t>Victory in the World Cup team competition!</t>
  </si>
  <si>
    <t>Victoire en Coupe du Monde par équipe !</t>
  </si>
  <si>
    <t>Sieg in der Weltmeisterschaft Kategorie "Team"!</t>
  </si>
  <si>
    <t>¡Victoria en la Copa del Mundo por equipos!</t>
  </si>
  <si>
    <t>Vittoria nella coppa del mondo a squadre!</t>
  </si>
  <si>
    <t>世界杯团队赛获胜！</t>
  </si>
  <si>
    <t>Победа в командном Кубке мира!</t>
  </si>
  <si>
    <t>Vitória na competição por equipes da Copa do Mundo!</t>
  </si>
  <si>
    <t>TWC_RESULTS_ACA_PART1</t>
  </si>
  <si>
    <t>The whole staff at the academy and myself congratulate you for your incredible victory in the {[VAR_TNMT_NAME]}.
Your role as captain was decisive. The academy is proud to have you as a manager!</t>
  </si>
  <si>
    <t>L’ensemble du personnel de l’académie et moi-même vous félicitons pour cette belle victoire lors de {[VAR_TNMT_NAME]}.
Votre rôle de capitaine a été déterminant. L’académie est fière de vous avoir en tant que Manager !</t>
  </si>
  <si>
    <t>Das gesamte Personal der Akademie und ich selbst gratulieren Ihnen zu diesem großartigen Sieg im {[VAR_TNMT_NAME]}.
 Als Kapitän haben Sie eine entscheidende Rolle gespielt, und die Akademie ist froh, dass es auf Sie zählen darf, wenn es um die Betreuung unserer Spieler geht!</t>
  </si>
  <si>
    <t>El conjunto del personal de la academia y yo mismo te felicitamos por esta gran victoria en el {[VAR_TNMT_NAME]}.
 Tu capitanía ha sido determinante. ¡La academia está orgullosa de contar contigo para entrenar a nuestros jugadores!</t>
  </si>
  <si>
    <t>Io e tutto il personale dell'accademia ti facciamo le nostre congratulazioni per questa bella vittoria di {[VAR_TNMT_NAME]}.
 Il tuo ruolo di capitano è stato fondamentale. L'accademia è orgogliosa di poter contare su di te nel ruolo di manager!</t>
  </si>
  <si>
    <t>学院全体员工以及我本人，向你在{[VAR_TNMT_NAME]}中取得的非凡胜利表示祝贺。
 你作为队长的作用至关重要。学院以拥有你这样的经理人为荣！</t>
  </si>
  <si>
    <t>Весь персонал академии и я поздравляем вас с невероятной победой в {[VAR_TNMT_NAME]}.
 Ваша роль капитана была решающей. Академия гордится тем, что вы являетесь менеджером!</t>
  </si>
  <si>
    <t>Toda a equipe da academia e eu parabenizamos você por sua incrível vitória no {[VAR_TNMT_NAME]}.
 Seu papel como capitão foi decisivo. A academia tem orgulho de ter você como gerente!</t>
  </si>
  <si>
    <t>TWC_RESULTS_FEDE_PART0</t>
  </si>
  <si>
    <t>It was a great victory, thanks to you!</t>
  </si>
  <si>
    <t>Superbe victoire, grâce à vous !</t>
  </si>
  <si>
    <t>Ein wirklich einzigartiger Sieg, den wir allein Ihnen verdanken!</t>
  </si>
  <si>
    <t>¡Victoria extraordinaria, gracias a ti!</t>
  </si>
  <si>
    <t>Una splendida vittoria, grazie a te!</t>
  </si>
  <si>
    <t>这是一场伟大的胜利，全都要感谢你！</t>
  </si>
  <si>
    <t>Это была большая победа, благодаря вам!</t>
  </si>
  <si>
    <t>Foi uma grande vitória, graças a você!</t>
  </si>
  <si>
    <t>TWC_RESULTS_FEDE_PART1</t>
  </si>
  <si>
    <t>The members of the Federation, the players and myself thank you for this wonderful victory!</t>
  </si>
  <si>
    <t>Les membres de la Fédération de {[VAR_COUNTRY]}, les joueurs et moi-même vous remercions pour cette magnifique victoire !</t>
  </si>
  <si>
    <t>Die Mitglieder des Verbandes von {[VAR_COUNTRY]}, die Spieler und ich selbst möchten Ihnen zu diesem fantastischen Sieg gratulieren!</t>
  </si>
  <si>
    <t>¡Los miembros de la Federación de {[VAR_COUNTRY]}, los jugadores y yo mismo te agradecemos esta magnífica victoria!</t>
  </si>
  <si>
    <t>Io, i membri della federazione di {[VAR_COUNTRY]} e i giocatori ti ringraziamo per questa meravigliosa vittoria!</t>
  </si>
  <si>
    <t>联合会成员、球员以及我本人，真诚感谢你带来的这场精彩胜利！</t>
  </si>
  <si>
    <t>Члены Федерации, игроки и я благодарим вас за эту замечательную победу!</t>
  </si>
  <si>
    <t>Os membros da Federação, os jogadores e eu agradecemos por esta maravilhosa vitória!</t>
  </si>
  <si>
    <t>TWC_RESULTS_FEDE_PART2</t>
  </si>
  <si>
    <t>{[VAR_CASE1]}</t>
  </si>
  <si>
    <t>TWC_RESULTS_FEDE_PART2A</t>
  </si>
  <si>
    <t>Thanks to you, our record of achievements now stands at {[VAR_NB_TWC]}.</t>
  </si>
  <si>
    <t>Grâce à vous, notre palmarès s’élève désormais à {[VAR_NB_TWC]}.</t>
  </si>
  <si>
    <t>Dank Ihnen hat sich unsere Erfolgsbilanz um {[VAR_NB_TWC]} verbessert.</t>
  </si>
  <si>
    <t>Gracias a ti, nuestro palmarés ha aumentado en {[VAR_NB_TWC]}.</t>
  </si>
  <si>
    <t>Grazie a te, il nostro palmarès sale finalmente a {[VAR_NB_TWC]}.</t>
  </si>
  <si>
    <t>多亏了你，我们的冠军记录如今已达到{[VAR_NB_TWC]}。</t>
  </si>
  <si>
    <t>Благодаря вам наш послужной список теперь составляет {[VAR_NB_TWC]}.</t>
  </si>
  <si>
    <t>Graças a você, nosso recorde de conquistas agora é de {[VAR_NB_TWC]}.</t>
  </si>
  <si>
    <t>TWC_RESULTS_FEDE_PART2B</t>
  </si>
  <si>
    <t>Thanks to you, we've won our first title in this competition. Truly exceptional!</t>
  </si>
  <si>
    <t>Grâce à vous, nous remportons notre premiers titre dans cette compétition. C’est exceptionnel !</t>
  </si>
  <si>
    <t>Dank Ihnen haben wir uns in diesem Turnier unseren ersten Titel gesichert. Das ist wirklich fantastisch!</t>
  </si>
  <si>
    <t>Gracias a ti, hemos conseguido nuestro primer título en esta competición. ¡Es excepcional!</t>
  </si>
  <si>
    <t>Grazie a te, abbiamo ottenuto il nostro primo titolo in questa competizione. Un risultato eccezionale!</t>
  </si>
  <si>
    <t>也正因为你，我们在这项赛事中赢得了首个冠军。真是太棒了！</t>
  </si>
  <si>
    <t>Благодаря вам мы выиграли наш первый титул в этом соревновании. Поистине исключительный результат!</t>
  </si>
  <si>
    <t>Graças a você, vencemos nosso primeiro título nesta competição. Realmente excepcional!</t>
  </si>
  <si>
    <t>TWC_RESULTS_FEDE_PART3</t>
  </si>
  <si>
    <t>We look forward to working with you again.</t>
  </si>
  <si>
    <t>Nous avons hâte de retravailler avec vous.</t>
  </si>
  <si>
    <t>Wir hoffen, dass wir schon bald wieder zusammenarbeiten können.</t>
  </si>
  <si>
    <t>Estamos deseando volver a trabajar contigo.</t>
  </si>
  <si>
    <t>Non vediamo l'ora di collaborare di nuovo con te.</t>
  </si>
  <si>
    <t>我们期待未来再次与你携手合作。</t>
  </si>
  <si>
    <t>Мы с нетерпением ждем возможности снова поработать с вами.</t>
  </si>
  <si>
    <t>Esperamos trabalhar com você novamente.</t>
  </si>
  <si>
    <t>TWC_PRIME_PART0</t>
  </si>
  <si>
    <t>{[VAR_TNMT_NAME]} results bonus</t>
  </si>
  <si>
    <t>Prime de résultat {[VAR_TNMT_NAME]}</t>
  </si>
  <si>
    <t>Erfolgsprämie {[VAR_TNMT_NAME]}</t>
  </si>
  <si>
    <t>Prima de resultado {[VAR_TNMT_NAME]}</t>
  </si>
  <si>
    <t>Premio per i risultati {[VAR_TNMT_NAME]}</t>
  </si>
  <si>
    <t>{[VAR_TNMT_NAME]}赛果奖金</t>
  </si>
  <si>
    <t>Бонус за результаты {[VAR_TNMT_NAME]}</t>
  </si>
  <si>
    <t>Bônus de resultados {[VAR_TNMT_NAME]}</t>
  </si>
  <si>
    <t>TWC_PRIME_PART1</t>
  </si>
  <si>
    <t>I wanted to let you know that the academy has received part of the bonus that the federation paid you for your latest results, which is &lt;bold&gt;&lt;color=#FFF200&gt;{[VAR_PRIME]}&lt;/color&gt;&lt;/bold&gt;.</t>
  </si>
  <si>
    <t>Je voulais vous signaler que l’académie a bien reçu une partie de la prime que vous a versée la fédération pour votre dernier résultat soit &lt;bold&gt;&lt;color=#FFF200&gt;{[VAR_PRIME]}&lt;/color&gt;&lt;/bold&gt;.</t>
  </si>
  <si>
    <t>Ich wollte Ihnen nur kurz mitteilen, dass die Akademie zu Recht einen Teil der Prämie erhalten hat, die Ihnen vom Verband für Ihr erstes Ergebnis von &lt;bold&gt;&lt;color=#FFF200&gt;{[VAR_PRIME]}&lt;/color&gt;&lt;/bold&gt; verliehen hat.</t>
  </si>
  <si>
    <t>Quería decirte que la academia ha recibido correctamente una parte de la prima que te ha dado la federación por tu primer resultado de &lt;bold&gt;&lt;color=#FFF200&gt;{[VAR_PRIME]}&lt;/color&gt;.&lt;/bold&gt;</t>
  </si>
  <si>
    <t>Ti informo che l'accademia ha ricevuto una parte del premio che la federazione ha versato per il tuo ultimo risultato: &lt;bold&gt;&lt;color=#FFF200&gt;{[VAR_PRIME]}&lt;/color&gt;&lt;/bold&gt;.</t>
  </si>
  <si>
    <t>我想告诉你，学院已收到由协会发放、与你近期比赛成绩挂钩的部分奖金，金额为&lt;bold&gt;&lt;color=#FFF200&gt;{[VAR_PRIME]}&lt;/color&gt;&lt;/bold&gt;。</t>
  </si>
  <si>
    <t>Хотел сообщить вам, что академия получила часть бонуса, который федерация выплатила вам за ваши последние результаты, а именно &lt;bold&gt;&lt;color=#FFF200&gt;{[VAR_PRIME]}&lt;/color&gt;&lt;/bold&gt;.</t>
  </si>
  <si>
    <t>Gostaria de informar que a academia recebeu parte do bônus que a federação lhe pagou por seus últimos resultados, que é &lt;bold&gt;&lt;color=#FFF200&gt;{[VAR_PRIME]}&lt;/color&gt;&lt;/bold&gt;.</t>
  </si>
  <si>
    <t>INBOX_FEDE</t>
  </si>
  <si>
    <t>{[VAR_COUNTRY]} Federation</t>
  </si>
  <si>
    <t>Fédération de {[VAR_COUNTRY]}</t>
  </si>
  <si>
    <t>Verband von {[VAR_COUNTRY]}</t>
  </si>
  <si>
    <t>Federación de {[VAR_COUNTRY]}</t>
  </si>
  <si>
    <t>Federazione di {[VAR_COUNTRY]}</t>
  </si>
  <si>
    <t>{[VAR_COUNTRY]}网球联合会</t>
  </si>
  <si>
    <t>Федерация {[VAR_COUNTRY]}</t>
  </si>
  <si>
    <t>Federação {[VAR_COUNTRY]}</t>
  </si>
  <si>
    <t>TWC_FORFEIT_QUIT_PART0</t>
  </si>
  <si>
    <t>{[VAR_CIRCUIT]} - {[VAR_TNMT_NAME]} forfeit</t>
  </si>
  <si>
    <t>Forfait pour {[VAR_CIRCUIT]} - {[VAR_TNMT_NAME]}</t>
  </si>
  <si>
    <t>Rückzug aus {[VAR_CIRCUIT]} - {[VAR_TNMT_NAME]}</t>
  </si>
  <si>
    <t>Retirada de la {[VAR_CIRCUIT]} - {[VAR_TNMT_NAME]}</t>
  </si>
  <si>
    <t>Complessivo per {[VAR_CIRCUIT]} - {[VAR_TNMT_NAME]}</t>
  </si>
  <si>
    <t>{[VAR_CIRCUIT]} - {[VAR_TNMT_NAME]}弃赛</t>
  </si>
  <si>
    <t>{[VAR_CIRCUIT]} - {[VAR_TNMT_NAME]} отказ от участия</t>
  </si>
  <si>
    <t>{[VAR_CIRCUIT]} - Desistência de {[VAR_TNMT_NAME]}</t>
  </si>
  <si>
    <t>TWC_FORFEIT_QUIT_PART1</t>
  </si>
  <si>
    <t>Unfortunately, there are not enough players available for the next phase of the {[VAR_CIRCUIT]} - {[VAR_TNMT_NAME]} in 3 weeks (week {[VAR_WEEK]}).</t>
  </si>
  <si>
    <t>Malheureusement, il n’y a pas suffisamment de joueurs disponibles pour la prochaine phase de la {[VAR_CIRCUIT]} - {[VAR_TNMT_NAME]} dans 3 semaines (semaine {[VAR_WEEK]}).</t>
  </si>
  <si>
    <t>Leider stehen nicht genügend Spieler für die nächste Phase von {[VAR_CIRCUIT]} - {[VAR_TNMT_NAME]} in 3 Wochen (Woche {[VAR_WEEK]}) zur Verfügung.</t>
  </si>
  <si>
    <t>Por desgracia, no hay suficientes jugadores disponibles para la próxima fase de la {[VAR_CIRCUIT]} - {[VAR_TNMT_NAME]} en 3 semanas (semana {[VAR_WEEK]}).</t>
  </si>
  <si>
    <t>Sfortunatamente, non sono presenti abbastanza giocatori per la prossima fase della {[VAR_CIRCUIT]} - {[VAR_TNMT_NAME]} che si svolge tra 3 settimane (nella settimana {[VAR_WEEK]}).</t>
  </si>
  <si>
    <t>很遗憾，我们没有足够的球员参加3周后(第{[VAR_WEEK]}周)举行的{[VAR_CIRCUIT]} - {[VAR_TNMT_NAME]}下一阶段比赛。</t>
  </si>
  <si>
    <t>К сожалению, в следующем этапе {[VAR_CIRCUIT]} - {[VAR_TNMT_NAME]}, который пройдет через 3 недели (неделя {[VAR_WEEK]}), будет недостаточно игроков.</t>
  </si>
  <si>
    <t>Infelizmente, não há jogadores suficientes disponíveis para a próxima fase do {[VAR_CIRCUIT]} - {[VAR_TNMT_NAME]} em 3 semanas (semana {[VAR_WEEK]}).</t>
  </si>
  <si>
    <t>TWC_FORFEIT_QUIT_PART2</t>
  </si>
  <si>
    <t>We have been forced to forfeit.</t>
  </si>
  <si>
    <t>Nous avons été obligés de déclarer forfait.</t>
  </si>
  <si>
    <t>Wir mussten daher unsere Teilnahme zurückziehen.</t>
  </si>
  <si>
    <t>Nos hemos visto obligados a retirarnos.</t>
  </si>
  <si>
    <t>Siamo obbligati ad abbandonare.</t>
  </si>
  <si>
    <t>我们被迫退赛。</t>
  </si>
  <si>
    <t>Мы были вынуждены отказаться от участия.</t>
  </si>
  <si>
    <t>Fomos forçados a desistir.</t>
  </si>
  <si>
    <t>TWC_FORFEIT_QUIT_PART3</t>
  </si>
  <si>
    <t>Our talent pool isn't big enough and we are currently working to promote tennis development in our country but this strategy will pay off in several years.</t>
  </si>
  <si>
    <t>Notre vivier de talents n’est pas suffisant et nous travaillons pour favoriser l’essor du tennis dans notre pays mais cette stratégie portera ses fruits dans plusieurs années.</t>
  </si>
  <si>
    <t>Wir haben noch nicht genügend Spieler ausgebildet und wir arbeiten daran, die Entwicklung des Tennissports in unserem Land zu fördern, aber diese Strategie wird erst in einigen Jahren Früchte tragen.</t>
  </si>
  <si>
    <t>Nuestro vivero de talentos no es suficiente y trabajamos para favorecer el desarrollo del tenis en nuestro país pero esta estrategia dará sus frutos dentro de algunos años.</t>
  </si>
  <si>
    <t>Il nostro vivaio di talenti non è sufficiente e lavoriamo per la crescita del tennis nella nostra nazione, ma questa strategia potrà portare i suoi frutti solo tra alcuni anni.</t>
  </si>
  <si>
    <t>我们的人才库不够大，虽然我们正在努力促进国家的网球事业发展，但这一战略需要数年时间才能见效。</t>
  </si>
  <si>
    <t>Наш кадровый резерв недостаточно велик, и в настоящее время мы работаем над развитием тенниса в нашей стране, но эта стратегия окупится через несколько лет.</t>
  </si>
  <si>
    <t>Nosso grupo de talentos não é grande o suficiente e atualmente estamos trabalhando para promover o desenvolvimento do tênis em nosso país, mas essa estratégia renderá frutos em alguns anos.</t>
  </si>
  <si>
    <t>TWC_FORFEIT_QUIT_PART4</t>
  </si>
  <si>
    <t>We would understand if you wanted to resign.</t>
  </si>
  <si>
    <t>Nous comprendrions si vous souhaitiez démissionner.</t>
  </si>
  <si>
    <t>Wir hätten vollstes Verständnis dafür, wenn Sie zurücktreten wollten.</t>
  </si>
  <si>
    <t>Lo entenderíamos si quisieras dimitir.</t>
  </si>
  <si>
    <t>Se tu decidessi di dimetterti, lo comprenderemo.</t>
  </si>
  <si>
    <t>如果你想辞职，我们会理解的。</t>
  </si>
  <si>
    <t>Мы поймем, если вы захотите уйти в отставку.</t>
  </si>
  <si>
    <t>Entenderíamos se você quisesse renunciar.</t>
  </si>
  <si>
    <t>TWC_FORFEIT_QUIT_BTN_QUIT</t>
  </si>
  <si>
    <t>Resign</t>
  </si>
  <si>
    <t>Démissioner</t>
  </si>
  <si>
    <t>Zurücktreten</t>
  </si>
  <si>
    <t>Dimitir</t>
  </si>
  <si>
    <t>Dimettiti</t>
  </si>
  <si>
    <t>辞职</t>
  </si>
  <si>
    <t>Уйти в отставку</t>
  </si>
  <si>
    <t>Renunciar</t>
  </si>
  <si>
    <t>TWC_FORFEIT_QUIT_BTN_STAY</t>
  </si>
  <si>
    <t>Stay</t>
  </si>
  <si>
    <t>Rester</t>
  </si>
  <si>
    <t>Bleiben</t>
  </si>
  <si>
    <t>Permanecer</t>
  </si>
  <si>
    <t>Rimani</t>
  </si>
  <si>
    <t>留下</t>
  </si>
  <si>
    <t>Остаться</t>
  </si>
  <si>
    <t>TWC_FORFEIT_INJURIED_PART0</t>
  </si>
  <si>
    <t>Injured player(s) {[VAR_CIRCUIT]} - {[VAR_TNMT_NAME]}</t>
  </si>
  <si>
    <t>Joueur(s) blessé(s) {[VAR_CIRCUIT]} - {[VAR_TNMT_NAME]}</t>
  </si>
  <si>
    <t>Verletzte(r) Spieler {[VAR_CIRCUIT]} - {[VAR_TNMT_NAME]}</t>
  </si>
  <si>
    <t>Jugador(es) lesionado(s) {[VAR_CIRCUIT]} - {[VAR_TNMT_NAME]}</t>
  </si>
  <si>
    <t>Giocatori infortunati {[VAR_CIRCUIT]} - {[VAR_TNMT_NAME]}</t>
  </si>
  <si>
    <t>{[VAR_CIRCUIT]} - {[VAR_TNMT_NAME]}球员受伤</t>
  </si>
  <si>
    <t>Травмированный игрок(и) {[VAR_CIRCUIT]} - {[VAR_TNMT_NAME]}</t>
  </si>
  <si>
    <t>Jogador(es) lesionado(s) {[VAR_CIRCUIT]} - {[VAR_TNMT_NAME]}</t>
  </si>
  <si>
    <t>TWC_FORFEIT_INJURIED_PART1</t>
  </si>
  <si>
    <t>Unfortunately, one or more players in the team have been injured and will not be able to participate in the next phase of {[VAR_CIRCUIT]} - {[VAR_TNMT_NAME]}.
Player(s) affected:</t>
  </si>
  <si>
    <t>Malheureusement, un ou plusieurs joueurs de l'équipe se sont blessés et ne pourront pas participer à la prochaine phase de la {[VAR_CIRCUIT]} - {[VAR_TNMT_NAME]}.
Joueur(s) concerné(s) :</t>
  </si>
  <si>
    <t>Leider hat sich / haben sich einer oder mehrere Spieler der Mannschaft verletzt und können daher nicht an der nächste Phase von {[VAR_CIRCUIT]} - {[VAR_TNMT_NAME]} teilnehmen.
 Betroffene(r) Spieler:</t>
  </si>
  <si>
    <t>Por desgracia, uno o varios jugadores del equipo se han lesionado y no podrán participar en la próxima fase de la {[VAR_CIRCUIT]} - {[VAR_TNMT_NAME]}.
 Jugador(es) afectado(s):</t>
  </si>
  <si>
    <t>Sfortunatamente, uno o più giocatori della squadra si sono infortunati e non potranno partecipare alla prossima fase della {[VAR_CIRCUIT]} - {[VAR_TNMT_NAME]}.
 Giocatori infortunati:</t>
  </si>
  <si>
    <t>很不幸，队内有一名或多名球员受伤，将无法参加 {[VAR_CIRCUIT]} - {[VAR_TNMT_NAME]}的下一阶段比赛。
 受影响的球员：</t>
  </si>
  <si>
    <t>К сожалению, один или несколько игроков команды получили травмы и не смогут принять участие в следующем этапе {[VAR_CIRCUIT]} - {[VAR_TNMT_NAME]}.
 Пострадавшие игроки:</t>
  </si>
  <si>
    <t>Infelizmente, um ou mais jogadores da equipe se lesionaram e não poderão participar da próxima fase de {[VAR_CIRCUIT]} - {[VAR_TNMT_NAME]}.
 Jogador(es) afetado(s):</t>
  </si>
  <si>
    <t>TWC_FORFEIT_INJURIED_PART2</t>
  </si>
  <si>
    <t>The following is a list of potential replacements:</t>
  </si>
  <si>
    <t>Voici une liste de remplaçant(e)s potentiel(le)s :</t>
  </si>
  <si>
    <t>Folgende Ersatzspieler kommen in Betracht:</t>
  </si>
  <si>
    <t>Aquí tienes una lista de remplazos potenciales:</t>
  </si>
  <si>
    <t>Questo è l'elenco dei possibili sostituti:</t>
  </si>
  <si>
    <t>以下是潜在的替补球员名单：</t>
  </si>
  <si>
    <t>Следующий список потенциальных замен:</t>
  </si>
  <si>
    <t>A seguir, uma lista de substitutos potenciais:</t>
  </si>
  <si>
    <t>HZD_FAMOUSNOTNAMED_PART0</t>
  </si>
  <si>
    <t>Did you recognize me?</t>
  </si>
  <si>
    <t>Vous m'avez reconnu ?</t>
  </si>
  <si>
    <t>Haben Sie mich erkannt?</t>
  </si>
  <si>
    <t>¿Me has reconocido?</t>
  </si>
  <si>
    <t>Sai chi sono?</t>
  </si>
  <si>
    <t>你认出我了吗？</t>
  </si>
  <si>
    <t>Ты меня узнал?</t>
  </si>
  <si>
    <t>Você me reconheceu?</t>
  </si>
  <si>
    <t>HZD_FAMOUSNOTNAMED_PART1</t>
  </si>
  <si>
    <t>I have to confess that in real life I go by a different name... but I think you recognized me. ;)</t>
  </si>
  <si>
    <t>Je voulais vous avouer que dans la vraie vie je m'appelle autrement… mais je crois qu'on m'a reconnu ;).</t>
  </si>
  <si>
    <t>Ich muss gestehen, dass ich im wahren Leben einen anderen Namen trage ... aber ich glaube, Sie haben mich erkannt. ;)</t>
  </si>
  <si>
    <t>Tengo que confesar que en la vida real utilizo otro nombre... pero creo que me has reconocido ;)</t>
  </si>
  <si>
    <t>Confesso che nella vita reale uso un altro nome... ma credo che tu sappia chi sono ;).</t>
  </si>
  <si>
    <t>得承认，其实我在现实生活中用的是另一个名字……不过我想你已经猜到了。;)</t>
  </si>
  <si>
    <t>Признаюсь, в реальной жизни я ношу другое имя... но думаю, ты меня узнал. ;)</t>
  </si>
  <si>
    <t>Tenho que confessar que na vida real tenho outro nome... mas acho que você me reconheceu. ;)</t>
  </si>
  <si>
    <t>ACADEMY_FAKEPRESENTATION_1_PART1</t>
  </si>
  <si>
    <t>Here is a brief presentation of the components of our academy:</t>
  </si>
  <si>
    <t>Hier ein kurzer Überblick über die Bestandteile unserer Akademie :</t>
  </si>
  <si>
    <t>He aquí una breve presentación de los componentes de nuestra academia:</t>
  </si>
  <si>
    <t>Ecco una breve presentazione dei componenti della nostra accademia:</t>
  </si>
  <si>
    <t>以下是我们学院的基本构成介绍：</t>
  </si>
  <si>
    <t>Вот краткое представление компонентов нашей академии:</t>
  </si>
  <si>
    <t>Aqui está uma breve apresentação dos componentes da nossa academia:</t>
  </si>
  <si>
    <t>ACADEMY_FAKEPRESENTATION_1_PART1_1</t>
  </si>
  <si>
    <t>Voici une présentation succincte des composantes de notre académie :</t>
  </si>
  <si>
    <t>ACADEMY_FAKEPRESENTATION_1_PART1_2</t>
  </si>
  <si>
    <t>Tour d’horizon rapide des composantes de notre académie :</t>
  </si>
  <si>
    <t>ACADEMY_FAKEPRESENTATION_1_PART1_3</t>
  </si>
  <si>
    <t>Les grandes lignes des composantes de notre académie sont :</t>
  </si>
  <si>
    <t>ACADEMY_FAKEPRESENTATION_1_PART1_4</t>
  </si>
  <si>
    <t>Ci-dessous, une synthèse des composantes majeures de notre académie :</t>
  </si>
  <si>
    <t>ACADEMY_FAKEPRESENTATION_1_PART1_5</t>
  </si>
  <si>
    <t>Présentation rapide des piliers de notre académie :</t>
  </si>
  <si>
    <t>ACADEMY_FAKEPRESENTATION_PART0</t>
  </si>
  <si>
    <t>Presentation of the academy</t>
  </si>
  <si>
    <t>Présentation de l'académie</t>
  </si>
  <si>
    <t>Präsentation der Akademie</t>
  </si>
  <si>
    <t>Presentación de la escuela</t>
  </si>
  <si>
    <t>Presentazione dell'accademia</t>
  </si>
  <si>
    <t>学院简介</t>
  </si>
  <si>
    <t>Презентация академии</t>
  </si>
  <si>
    <t>Apresentação da academia</t>
  </si>
  <si>
    <t>ACADEMY_FAKEPRESENTATION_1_PART2</t>
  </si>
  <si>
    <t>&lt;bold&gt;TEAM&lt;/bold&gt;
The following players are under contract with our academy:
 - &lt;bold&gt;&lt;hyperlink=player;5080&gt;{[VAR_PLAYER_ID_FULLNAME=5080]}&lt;/hyperlink&gt;&lt;/bold&gt;, 50th in the MTL, this is our key player and has a bright future. Could be one of the tennis stars of tomorrow if you manage him well! -
 - &lt;bold&gt;&lt;hyperlink=player;123898&gt;{[VAR_PLAYER_ID_FULLNAME=123898]}&lt;/hyperlink&gt;&lt;/bold&gt;, 224th in the WTL, she's also one of the academy's top players. She can go join the ranks of the best players by taking things to the next level.
 - &lt;bold&gt;&lt;hyperlink=player;2174&gt;{[VAR_PLAYER_ID_FULLNAME=2174]}&lt;/hyperlink&gt;&lt;/bold&gt;, &lt;bold&gt;&lt;hyperlink=player;4461&gt;{[VAR_PLAYER_ID_FULLNAME=4461]}&lt;/hyperlink&gt;&lt;/bold&gt;, &lt;bold&gt;&lt;hyperlink=player;64632&gt;{[VAR_PLAYER_ID_FULLNAME=64632]}&lt;/hyperlink&gt;&lt;/bold&gt; and &lt;bold&gt;&lt;hyperlink=player;124445&gt;{[VAR_PLAYER_ID_FULLNAME=124445]}&lt;/hyperlink&gt;&lt;/bold&gt; are on prospect contracts. These players are our budding stars and represent the future of our academy, so it's up to you to help them progress!
 - &lt;bold&gt;&lt;hyperlink=player;64569&gt;{[VAR_PLAYER_ID_FULLNAME=64569]}&lt;/hyperlink&gt;&lt;/bold&gt;, completes our team.
You must manage all of these players and help them fulfil the sporting objectives that will be set for them each season or the academy may lose them.</t>
  </si>
  <si>
    <t>&lt;bold&gt;EFFECTIF&lt;/bold&gt;
Les joueurs suivants sont sous contrat avec notre académie :
 - &lt;bold&gt;&lt;hyperlink=player;5080&gt;{[VAR_PLAYER_ID_FULLNAME=5080]}&lt;/hyperlink&gt;&lt;/bold&gt;, 50e à la MTL, c’est notre joueur clé et il est promis à un bel avenir. Ca peut être une des stars du tennis de demain si vous le gérez bien !
 - &lt;bold&gt;&lt;hyperlink=player;123898&gt;{[VAR_PLAYER_ID_FULLNAME=123898]}&lt;/hyperlink&gt;&lt;/bold&gt;, 224e à la WTL, elle est aussi une des top joueuse de l'académie. Elle peut aller se mêler aux meilleures joueuses en passant un nouveau palier.
 - &lt;bold&gt;&lt;hyperlink=player;2174&gt;{[VAR_PLAYER_ID_FULLNAME=2174]}&lt;/hyperlink&gt;&lt;/bold&gt;, &lt;bold&gt;&lt;hyperlink=player;4461&gt;{[VAR_PLAYER_ID_FULLNAME=4461]}&lt;/hyperlink&gt;&lt;/bold&gt;, &lt;bold&gt;&lt;hyperlink=player;64632&gt;{[VAR_PLAYER_ID_FULLNAME=64632]}&lt;/hyperlink&gt;&lt;/bold&gt; et &lt;bold&gt;&lt;hyperlink=player;124445&gt;{[VAR_PLAYER_ID_FULLNAME=124445]}&lt;/hyperlink&gt;&lt;/bold&gt; sont sous contrat espoir. Ce sont nos petites pépites, ils représentent l’avenir de notre académie, à vous de les faire progresser !
 - &lt;bold&gt;&lt;hyperlink=player;64569&gt;{[VAR_PLAYER_ID_FULLNAME=64569]}&lt;/hyperlink&gt;&lt;/bold&gt;, complète notre effectif.
Vous devez gérer l’ensemble de ces joueurs et atteindre les objectifs sportifs qui seront fixés avec eux chaque saison sous peine de les voir quitter l’académie.</t>
  </si>
  <si>
    <t>&lt;bold&gt;TEAM&lt;/bold&gt;
Die folgenden Spieler stehen bei unserer Akademie unter Vertrag:
 - &lt;bold&gt;&lt;hyperlink=player;5080&gt;{[VAR_PLAYER_ID_FULLNAME=5080]}&lt;/hyperlink&gt;&lt;/bold&gt;, 50e in der MTL, er ist unser Schlüsselspieler und hat eine große Zukunft vor sich. Er kann einer der Tennisstars von morgen sein, wenn Sie ihn gut managen!
 - &lt;bold&gt;&lt;hyperlink=player;123898&gt;{[VAR_PLAYER_ID_FULLNAME=123898]}&lt;/hyperlink&gt;&lt;/bold&gt;, 224e in der WTL, sie ist auch eine der Top-Spielerinnen der Akademie. Sie kann sich unter die Topspielerinnen mischen, indem sie eine neue Stufe erreicht.
 - &lt;bold&gt;&lt;hyperlink=player;2174&gt;{[VAR_PLAYER_ID_FULLNAME=2174]}&lt;/hyperlink&gt;&lt;/bold&gt;, &lt;bold&gt;&lt;hyperlink=player;4461&gt;{[VAR_PLAYER_ID_FULLNAME=4461]}&lt;/hyperlink&gt;&lt;/bold&gt;, &lt;bold&gt;&lt;hyperlink=player;64632&gt;{[VAR_PLAYER_ID_FULLNAME=64632]}&lt;/hyperlink&gt;&lt;/bold&gt; und &lt;bold&gt;&lt;hyperlink=player;124445&gt;{[VAR_PLAYER_ID_FULLNAME=124445]}&lt;/hyperlink&gt;&lt;/bold&gt; haben einen Vertrag für Nachwuchsspieler. Sie sind unsere kleinen Nuggets, sie sind die Zukunft unserer Akademie, es liegt an Ihnen, sie zu fördern!
 - &lt;bold&gt;&lt;hyperlink=player;64569&gt;{[VAR_PLAYER_ID_FULLNAME=64569]}&lt;/hyperlink&gt;&lt;/bold&gt;, vervollständigt unser Team.
Sie müssen alle diese Spieler verwalten und die sportlichen Ziele erreichen, die mit ihnen jede Saison festgelegt werden, sonst droht ihnen der Abschied.</t>
  </si>
  <si>
    <t>&lt;bold&gt;EQUIPO&lt;/bold&gt;
Estos son los tenistas que han firmado contrato con la escuela:
 - &lt;bold&gt;&lt;hyperlink=player;5080&gt;{[VAR_PLAYER_ID_FULLNAME=5080]}&lt;/hyperlink&gt;&lt;/bold&gt;, 50.° en la MTL, es nuestro tenista clave y tiene un brillante futuro. ¡Bien dirigido, podría llegar a ser una de las estrellas del tenis del futuro!
 - &lt;bold&gt;&lt;hyperlink=player;123898&gt;{[VAR_PLAYER_ID_FULLNAME=123898]}&lt;/hyperlink&gt;&lt;/bold&gt;, 224.ª en la WTL, es una de las tenista clave de la escuela. Puede unirse a las filas de las mejores tenistas si logra pasar al siguiente nivel.
 - &lt;bold&gt;&lt;hyperlink=player;2174&gt;{[VAR_PLAYER_ID_FULLNAME=2174]}&lt;/hyperlink&gt;&lt;/bold&gt;, &lt;bold&gt;&lt;hyperlink=player;4461&gt;{[VAR_PLAYER_ID_FULLNAME=4461]}&lt;/hyperlink&gt;&lt;/bold&gt;, &lt;bold&gt;&lt;hyperlink=player;64632&gt;{[VAR_PLAYER_ID_FULLNAME=64632]}&lt;/hyperlink&gt;&lt;/bold&gt; y &lt;bold&gt;&lt;hyperlink=player;124445&gt;{[VAR_PLAYER_ID_FULLNAME=124445]}&lt;/hyperlink&gt;&lt;/bold&gt; tienen contratos de jóvenes promesas. Se trata de nuestras estrellas en ciernes, el futuro de nuestra escuela: ¡depende de ti ayudarles a progresar!
 - &lt;bold&gt;&lt;hyperlink=player;64569&gt;{[VAR_PLAYER_ID_FULLNAME=64569]}&lt;/hyperlink&gt;&lt;/bold&gt; completa nuestro equipo.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</si>
  <si>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&lt;bold&gt;&lt;hyperlink=player;5080&gt;{[VAR_PLAYER_ID_FULLNAME=5080]}&lt;/hyperlink&gt;&lt;/bold&gt;, in posizione 50 nella MTL, è il nostro giocatore chiave e avrà un grande futuro. Se lo gestisci al meglio, potrà diventare una delle stelle del tennis di domani!!
  - &lt;bold&gt;&lt;hyperlink=player;123898&gt;{[VAR_PLAYER_ID_FULLNAME=123898]}&lt;/hyperlink&gt;&lt;/bold&gt;, in posizione 224 nella MTL, è una delle giocatrici migliori dell'accademia e ha il potenziale per salire di livello e diventare tra le migliori.
  - &lt;bold&gt;&lt;hyperlink=player;2174&gt;{[VAR_PLAYER_ID_FULLNAME=2174]}&lt;/hyperlink&gt;&lt;/bold&gt;, &lt;bold&gt;&lt;hyperlink=player;4461&gt;{[VAR_PLAYER_ID_FULLNAME=4461]}&lt;/hyperlink&gt;&lt;/bold&gt;, &lt;bold&gt;&lt;hyperlink=player;64632&gt;{[VAR_PLAYER_ID_FULLNAME=64632]}&lt;/hyperlink&gt;&lt;/bold&gt; e &lt;bold&gt;&lt;hyperlink=player;124445&gt;{[VAR_PLAYER_ID_FULLNAME=124445]}&lt;/hyperlink&gt;&lt;/bold&gt; sono sotto "contratto promessa". Sono i nostri piccoli gioielli e rappresentano il futuro della nostra accademia; il tuo compito è farli crescere!
 - &lt;bold&gt;&lt;hyperlink=player;64569&gt;{[VAR_PLAYER_ID_FULLNAME=64569]}&lt;/hyperlink&gt;&lt;/bold&gt; completa la nostra squadra.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</si>
  <si>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&lt;bold&gt;&lt;hyperlink=player;5080&gt;{[VAR_PLAYER_ID_FULLNAME=5080]}&lt;/hyperlink&gt;&lt;/bold&gt;，现排名 MTL 第 50 位，是我们的核心球员之一，前途无量。如果你能好好培养，他完全有潜力成为明日网坛新星！ -
  - &lt;bold&gt;&lt;hyperlink=player;123898&gt;{[VAR_PLAYER_ID_FULLNAME=123898]}&lt;/hyperlink&gt;&lt;/bold&gt;，现排名 WTL 第 224 位，同样是学院的主力球员之一。只要再上一层楼，她也有望跻身顶尖选手行列。
  - &lt;bold&gt;&lt;hyperlink=player;2174&gt;{[VAR_PLAYER_ID_FULLNAME=2174]}&lt;/hyperlink&gt;&lt;/bold&gt;、&lt;bold&gt;&lt;hyperlink=player;4461&gt;{[VAR_PLAYER_ID_FULLNAME=4461]}&lt;/hyperlink&gt;&lt;/bold&gt;、&lt;bold&gt;&lt;hyperlink=player;64632&gt;{[VAR_PLAYER_ID_FULLNAME=64632]}&lt;/hyperlink&gt;&lt;/bold&gt;以及&lt;bold&gt;&lt;hyperlink=player;124445&gt;{[VAR_PLAYER_ID_FULLNAME=124445]}&lt;/hyperlink&gt;&lt;/bold&gt;目前签的是新秀合同。这些球员是我们冉冉升起的新星，代表着学院的未来，你的任务就是帮助他们不断进步！
  - &lt;bold&gt;&lt;hyperlink=player;64569&gt;{[VAR_PLAYER_ID_FULLNAME=64569]}&lt;/hyperlink&gt;&lt;/bold&gt;为我们的球队阵容增添了可靠的力量。
 你需要管理好这些球员，并帮助他们完成每赛季制定的竞技目标，避免学院失去这些人才。</t>
  </si>
  <si>
    <t>&lt;bold&gt;КОМАНДА&lt;/bold&gt;
 Следующие игроки находятся на контракте с нашей академией:
  - &lt;bold&gt;&lt;hyperlink=player;5080&gt;{[VAR_PLAYER_ID_FULLNAME=5080]}&lt;/hyperlink&gt;&lt;/bold&gt;, 50-й в MTL, это наш ключевой игрок с блестящим будущим. Может стать одной из теннисных звезд завтрашнего дня, если ты им хорошо займешься! -
  - &lt;bold&gt;&lt;hyperlink=player;123898&gt;{[VAR_PLAYER_ID_FULLNAME=123898]}&lt;/hyperlink&gt;&lt;/bold&gt;, 224-я в WTL, она также является одним из лучших игроков академии. Она может присоединиться к лучшим игрокам, выйдя на новый уровень.
  - &lt;bold&gt;&lt;hyperlink=player;2174&gt;{[VAR_PLAYER_ID_FULLNAME=2174]}&lt;/hyperlink&gt;&lt;/bold&gt;, &lt;bold&gt;&lt;hyperlink=player;4461&gt;{[VAR_PLAYER_ID_FULLNAME=4461]}&lt;/hyperlink&gt;&lt;/bold&gt;, &lt;bold&gt;&lt;hyperlink=player;64632&gt;{[VAR_PLAYER_ID_FULLNAME=64632]}&lt;/hyperlink&gt;&lt;/bold&gt; и &lt;bold&gt;&lt;hyperlink=player;124445&gt;{[VAR_PLAYER_ID_FULLNAME=124445]}&lt;/hyperlink&gt;&lt;/bold&gt; находятся на перспективных контрактах. Эти игроки — наши восходящие звезды и будущее нашей академии, так что тебе предстоит помочь им прогрессировать!
  - &lt;bold&gt;&lt;hyperlink=player;64569&gt;{[VAR_PLAYER_ID_FULLNAME=64569]}&lt;/hyperlink&gt;&lt;/bold&gt;, завершает нашу команду.
 Ты должен управлять всеми этими игроками и помочь им достичь спортивных целей, которые будут поставлены перед ними каждый сезон, иначе академия может их потерять.</t>
  </si>
  <si>
    <t>&lt;bold&gt;EQUIPE&lt;/bold&gt;
 Os seguintes jogadores estão sob contrato com nossa academia:
  - &lt;bold&gt;&lt;hyperlink=player;5080&gt;{[VAR_PLAYER_ID_FULLNAME=5080]}&lt;/hyperlink&gt;&lt;/bold&gt;, 50º no MTL, este é nosso jogador principal e tem um futuro brilhante. Poderia ser uma das estrelas do tênis de amanhã se você o gerenciar bem! -
  - &lt;bold&gt;&lt;hyperlink=player;123898&gt;{[VAR_PLAYER_ID_FULLNAME=123898]}&lt;/hyperlink&gt;&lt;/bold&gt;, 224ª no WTL, ela também é uma das melhores jogadoras da academia. Ela pode se juntar às fileiras dos melhores jogadores levando as coisas para o próximo nível.
  - &lt;bold&gt;&lt;hyperlink=player;2174&gt;{[VAR_PLAYER_ID_FULLNAME=2174]}&lt;/hyperlink&gt;&lt;/bold&gt;, &lt;bold&gt;&lt;hyperlink=player;4461&gt;{[VAR_PLAYER_ID_FULLNAME=4461]}&lt;/hyperlink&gt;&lt;/bold&gt;, &lt;bold&gt;&lt;hyperlink=player;64632&gt;{[VAR_PLAYER_ID_FULLNAME=64632]}&lt;/hyperlink&gt;&lt;/bold&gt; e &lt;bold&gt;&lt;hyperlink=player;124445&gt;{[VAR_PLAYER_ID_FULLNAME=124445]}&lt;/hyperlink&gt;&lt;/bold&gt; estão em contratos de prospect. Esses jogadores são nossas estrelas em ascensão e representam o futuro de nossa academia, então cabe a você ajudá-los a progredir!
  - &lt;bold&gt;&lt;hyperlink=player;64569&gt;{[VAR_PLAYER_ID_FULLNAME=64569]}&lt;/hyperlink&gt;&lt;/bold&gt;, completa nossa equipe.
 Você deve gerenciar todos esses jogadores e ajudá-los a cumprir os objetivos esportivos que serão definidos para eles a cada temporada, ou a academia poderá perdê-los.</t>
  </si>
  <si>
    <t>ACADEMY_FAKEPRESENTATION_1_PART3</t>
  </si>
  <si>
    <t xml:space="preserve">&lt;bold&gt;OTHER ASSETS&lt;/bold&gt;
You're going to have a great tool to work with in terms of infrastructure, thanks to the multi-sport development of the academy. The top level business centre generates significant revenue that can fund our future investments.
The staff in place is one of the best in the world. They are looking forward to meeting you.
</t>
  </si>
  <si>
    <t>&lt;bold&gt;AUTRES ACTIFS&lt;/bold&gt;
Vous allez disposer d’un outil de travail formidable en termes d’infrastructures, grâce au développement multisport de l'académie. Le centre d’affaires de top niveau génère des revenus importants qui pourront financer nos futurs investissements.
Le staff en place est l’un des meilleurs dans le monde. Ils ont d’ailleurs hâte de vous rencontrer.</t>
  </si>
  <si>
    <t>&lt;bold&gt;WEITERE INFOS&lt;/bold&gt;
Dank der Entwicklung der Akademie in mehreren Sportdisziplinen haben Sie Zugriff auf tolle Ressourcen in Sachen Infrastruktur. Das erstklassige Business Center generiert erhebliche Einnahmen, die unsere zukünftigen Investitionen finanzieren können.
Die vorhandenen Mitarbeiter gehören zur Weltspitze. Sie freuen sich schon darauf, Sie kennenzulernen.</t>
  </si>
  <si>
    <t>&lt;bold&gt;OTROS ACTIVOS&lt;/bold&gt;
Tendrás acceso a formidables herramientas en cuanto a infraestructuras, gracias a las instalaciones multideportivas de la escuela. El centro de negocios de alto nivel genera importantes ingresos que podrán financiar nuestras futuras inversiones.
El personal de que dispones está entre los mejores del mundo. Están deseando conocerte.</t>
  </si>
  <si>
    <t>&lt;bold&gt;ALTRE RISORSE&lt;/bold&gt;
Avrai accesso a strumenti formidabili a livello di infrastutture, grazie allo sviluppo sportivo dell'accademia. Il nostro centro affari produce entrate significative con cui è possibile finanziare i nostri investimenti futuri. 
Il personale presente è tra i migliori al mondo. E non vedono l'ora di conoscerti.</t>
  </si>
  <si>
    <t>&lt;bold&gt;其他资源&lt;/bold&gt;
 学院在基础设施方面实力雄厚，凭借多元化的体育发展体系，你将拥有一套出色的管理工具。高水平的商业中心带来了可观收益，可为未来投资提供资金支持。
 现有的教练与工作人员团队是世界顶级水准，他们都非常期待与你见面。</t>
  </si>
  <si>
    <t>&lt;bold&gt;ДРУГИЕ АКТИВЫ&lt;/bold&gt;
 У тебя будет отличный инструмент для работы с точки зрения инфраструктуры благодаря мультиспортивному развитию академии. Бизнес-центр высшего уровня генерирует значительный доход, который может финансировать наши будущие инвестиции.
 Персонал на месте — один из лучших в мире. Они с нетерпением ждут встречи с тобой.</t>
  </si>
  <si>
    <t>&lt;bold&gt;OUTROS ATIVOS&lt;/bold&gt;
 Você terá uma ótima ferramenta para trabalhar em termos de infraestrutura, graças ao desenvolvimento multiesportivo da academia. O centro de negócios de alto nível gera receita significativa que pode financiar nossos futuros investimentos.
 A equipe em exercício é uma das melhores do mundo. Eles estão ansiosos para conhecê-lo.</t>
  </si>
  <si>
    <t>ACADEMY_FAKEPRESENTATION_1_PART4</t>
  </si>
  <si>
    <t>To help you meet the sporting, financial and image objectives, the board of directors has granted you a budget of &lt;bold&gt;{[VAR_FINANCIALBALANCE]}&lt;/bold&gt; for this first season.</t>
  </si>
  <si>
    <t>Pour vous aider à remplir les objectifs sportifs, financiers ainsi que d’image, le conseil d’administration vous a octroyé un budget de &lt;bold&gt;{[VAR_FINANCIALBALANCE]}&lt;/bold&gt; pour cette première saison.</t>
  </si>
  <si>
    <t>Um Ihnen dabei zu helfen, Ihre sportlichen, finanziellen und Image-Ziele zu erreichen, hat der Vorstand Ihnen für diese erste Saison ein Budget von &lt;bold&gt;{[VAR_FINANCIALBALANCE]}&lt;/bold&gt; zugewiesen.</t>
  </si>
  <si>
    <t>Para ayudarte a cumplir tus objetivos deportivos, económicos y de imagen, la junta directiva te ha asignado un presupuesto de &lt;bold&gt;{[VAR_FINANCIALBALANCE]}&lt;/bold&gt; para esta primera temporada.</t>
  </si>
  <si>
    <t>Per aiutarti a raggiungere gli obiettivi sportivi, finanziari e di immagine, il consiglio di amministrazione ti ha destinato un budget di &lt;bold&gt;{[VAR_FINANCIALBALANCE]}&lt;/bold&gt; per questa prima stagione.</t>
  </si>
  <si>
    <t>为帮助你实现竞技、财务与品牌形象等目标，董事会已批准为你提供首赛季预算：&lt;bold&gt;{[VAR_FINANCIALBALANCE]}&lt;/bold&gt;。</t>
  </si>
  <si>
    <t>Чтобы помочь тебе достичь спортивных, финансовых целей и целей имиджа, совет директоров предоставил тебе бюджет в размере &lt;bold&gt;{[VAR_FINANCIALBALANCE]}&lt;/bold&gt; на этот первый сезон.</t>
  </si>
  <si>
    <t>Para ajudá-lo a atingir os objetivos esportivos, financeiros e de imagem, o conselho de administração concedeu a você um orçamento de &lt;bold&gt;{[VAR_FINANCIALBALANCE]}&lt;/bold&gt; para esta primeira temporada.</t>
  </si>
  <si>
    <t>ACADEMY_FAKEPRESENTATION_2_PART1</t>
  </si>
  <si>
    <t>{[LD_INBOX/ACADEMY_FAKEPRESENTATION_1_PART1]}</t>
  </si>
  <si>
    <t>ACADEMY_FAKEPRESENTATION_2_PART2</t>
  </si>
  <si>
    <t>&lt;bold&gt;TEAM&lt;/bold&gt;
The following players are under contract with our academy:
 - &lt;bold&gt;&lt;hyperlink=player;2089&gt;{[VAR_PLAYER_ID_FULLNAME=2089]}&lt;/hyperlink&gt;&lt;/bold&gt;, we have here one of the up-and-comers for world tennis, one of our key players. We hope you will quickly turn him into the future world number one.
 - &lt;bold&gt;&lt;hyperlink=player;1307&gt;{[VAR_PLAYER_ID_FULLNAME=1307]}&lt;/hyperlink&gt;&lt;/bold&gt; was trained here, so he’s a player the academy is also counting on.
 - &lt;bold&gt;&lt;hyperlink=player;4962&gt;{[VAR_PLAYER_ID_FULLNAME=4962]}&lt;/hyperlink&gt;&lt;/bold&gt;, the family’s big sister, already a top player, but she still has a lot of room for improvement.
 - &lt;bold&gt;&lt;hyperlink=player;123035&gt;{[VAR_PLAYER_ID_FULLNAME=123035]}&lt;/hyperlink&gt;&lt;/bold&gt;, Linda's little sister, &lt;bold&gt;&lt;hyperlink=player;11133&gt;{[VAR_PLAYER_ID_FULLNAME=11133]}&lt;/hyperlink&gt;&lt;/bold&gt;, &lt;bold&gt;&lt;hyperlink=player; 102022&gt;{[VAR_PLAYER_ID_FULLNAME=102022]}&lt;/hyperlink&gt;&lt;/bold&gt;, brother and sister, as well as &lt;bold&gt;&lt;hyperlink=player;11132&gt;{[VAR_PLAYER_ID_FULLNAME=11132]}&lt;/hyperlink&gt;&lt;/bold&gt; are on prospect contracts. They’re our budding talent with a bright future ahead of them.
You must manage all of these players and meet the sporting objectives that will be set with them each season or risk seeing them leave the academy.</t>
  </si>
  <si>
    <t>&lt;bold&gt;EFFECTIF&lt;/bold&gt;
Les joueurs suivants sont sous contrat avec notre académie :
 - &lt;bold&gt;&lt;hyperlink=player;2089&gt;{[VAR_PLAYER_ID_FULLNAME=2089]}&lt;/hyperlink&gt;&lt;/bold&gt;, on tient la une des pépites du tennis mondial, il est notre joueur clé. Nous espérons que vous en ferez rapidement le futur n°1 mondial.
 - &lt;bold&gt;&lt;hyperlink=player;1307&gt;{[VAR_PLAYER_ID_FULLNAME=1307]}&lt;/hyperlink&gt;&lt;/bold&gt;, formé ici, c'est un joueur sur lequel l'académie compte aussi.
 - &lt;bold&gt;&lt;hyperlink=player;4962&gt;{[VAR_PLAYER_ID_FULLNAME=4962]}&lt;/hyperlink&gt;&lt;/bold&gt;, la grande soeur de la famille, déjà une top joueuse, elle a encore une grosse marge de progression.
 - &lt;bold&gt;&lt;hyperlink=player;123035&gt;{[VAR_PLAYER_ID_FULLNAME=123035]}&lt;/hyperlink&gt;&lt;/bold&gt;, la petite sœur de Linda, &lt;bold&gt;&lt;hyperlink=player;11133&gt;{[VAR_PLAYER_ID_FULLNAME=11133]}&lt;/hyperlink&gt;&lt;/bold&gt;, &lt;bold&gt;&lt;hyperlink=player;102022&gt;{[VAR_PLAYER_ID_FULLNAME=102022]}&lt;/hyperlink&gt;&lt;/bold&gt;, frère et soeur, ainsi que &lt;bold&gt;&lt;hyperlink=player;11132&gt;{[VAR_PLAYER_ID_FULLNAME=11132]}&lt;/hyperlink&gt;&lt;/bold&gt;, sont sous contrat espoir. Ce sont nos petites pépites promises à un avenir radieux.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</si>
  <si>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&lt;bold&gt;&lt;hyperlink=player;2089&gt;{[VAR_PLAYER_ID_FULLNAME=2089]}&lt;/hyperlink&gt;&lt;/bold&gt; – wir haben hier eines der Juwelen der Tenniswelt. Er ist unser wichtigster Spieler. Wir hoffen, dass Sie ihn schnell zur zukünftigen Nr. 1 der Welt machen werden.
 - &lt;bold&gt;&lt;hyperlink=player;1307&gt;{[VAR_PLAYER_ID_FULLNAME=1307]}&lt;/hyperlink&gt;&lt;/bold&gt; – Wurde hier ausgebildet und ist ein Spieler, auf den die Akademie ebenfalls zählt. Er kann es besser.
 - &lt;bold&gt;&lt;hyperlink=player;4962&gt;{[VAR_PLAYER_ID_FULLNAME=4962]}&lt;/hyperlink&gt;&lt;/bold&gt; – Die große Schwester der Familie. Bereits eine Spitzenspielerin. Sie kann noch große Fortschritte machen.
 - &lt;bold&gt;&lt;hyperlink=player;123035&gt;{[VAR_PLAYER_ID_FULLNAME=123035]}&lt;/hyperlink&gt;&lt;/bold&gt;. die kleine Schwester Linda, &lt;bold&gt;&lt;hyperlink=player;11133&gt;{[VAR_PLAYER_ID_FULLNAME=11133]}&lt;/hyperlink&gt;&lt;/bold&gt;, &lt;bold&gt;&lt;hyperlink=player;102022&gt;{[VAR_PLAYER_ID_FULLNAME=102022]}&lt;/hyperlink&gt;&lt;/bold&gt;, Bruder und Schwester, sowie &lt;bold&gt;&lt;hyperlink=player;11132&gt;{[VAR_PLAYER_ID_FULLNAME=11132]}&lt;/hyperlink&gt;&lt;/bold&gt;, haben einen Nachwuchsvertrag. Dies sind unsere kleinen vielversprechenden Juwelen mit strahlender Zukunft.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</si>
  <si>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&lt;bold&gt;&lt;hyperlink=player;2089&gt;{[VAR_PLAYER_ID_FULLNAME=2089]}&lt;/hyperlink&gt;&lt;/bold&gt; es una de las promesas del tenis mundial y, por supuesto, uno de nuestros tenistas clave. Esperamos que lo conviertas rápidamente en el futuro número uno del mundo.
 - &lt;bold&gt;&lt;hyperlink=player;1307&gt;{[VAR_PLAYER_ID_FULLNAME=1307]}&lt;/hyperlink&gt;&lt;/bold&gt; se formó aquí, así que es un tenista con el que también cuenta la escuela.
 - &lt;bold&gt;&lt;hyperlink=player;4962&gt;{[VAR_PLAYER_ID_FULLNAME=4962]}&lt;/hyperlink&gt;&lt;/bold&gt;, la hermana mayor de la familia, ya es una gran tenista, pero aun así puede mejorar mucho más.
 - &lt;bold&gt;&lt;hyperlink=player;123035&gt;{[VAR_PLAYER_ID_FULLNAME=123035]}&lt;/hyperlink&gt;&lt;/bold&gt;, la hermana pequeña de Linda, &lt;bold&gt;&lt;hyperlink=player;11133&gt;{[VAR_PLAYER_ID_FULLNAME=11133]}&lt;/hyperlink&gt;&lt;/bold&gt;, &lt;bold&gt;&lt;hyperlink=player; 102022&gt;{[VAR_PLAYER_ID_FULLNAME=102022]}&lt;/hyperlink&gt;&lt;/bold&gt;, hermano y hermana, así como &lt;bold&gt;&lt;hyperlink=player;11132&gt;{[VAR_PLAYER_ID_FULLNAME=11132]}&lt;/hyperlink&gt;&lt;/bold&gt; tienen contratos de jóvenes promesas. Son talentos en ciernes con un gran futuro por delante.
Debes dirigir a todos estos tenistas y alcanzar los objetivos deportivos que se les marcarán cada temporada o corres el riesgo de verles abandonar la escuela.</t>
  </si>
  <si>
    <t>&lt;bold&gt;SQUADRA&lt;/bold&gt;
I giocatori seguenti sono sotto contratto con la nostra accademia:
 - &lt;bold&gt;&lt;hyperlink=player;2089&gt;{[VAR_PLAYER_ID_FULLNAME=2089]}&lt;/hyperlink&gt;&lt;/bold&gt;, una delle gemme del tennis mondiale, è il nostro giocatore chiave. Ci auguriamo che tu riesca a farlo diventare rapidamente il numero 1 al mondo.
 - &lt;bold&gt;&lt;hyperlink=player;1307&gt;{[VAR_PLAYER_ID_FULLNAME=1307]}&lt;/hyperlink&gt;&lt;/bold&gt;, cresciuto qui da noi, è un giocatore su cui l'accademia conta molto.
 - &lt;bold&gt;&lt;hyperlink=player;4962&gt;{[VAR_PLAYER_ID_FULLNAME=4962]}&lt;/hyperlink&gt;&lt;/bold&gt;, la sorella maggiore della famiglia, già una delle migliori giocatrici, ha ancora ampi margini di miglioramento.
 - &lt;bold&gt;&lt;hyperlink=player;123035&gt;{[VAR_PLAYER_ID_FULLNAME=123035]}&lt;/hyperlink&gt;&lt;/bold&gt;, la sorella minore di Linda, &lt;bold&gt;&lt;hyperlink=player;11133&gt;{[VAR_PLAYER_ID_FULLNAME=11133]}&lt;/hyperlink&gt;&lt;/bold&gt;, &lt;bold&gt;&lt;hyperlink=player;102022&gt;{[VAR_PLAYER_ID_FULLNAME=102022]}&lt;/hyperlink&gt;&lt;/bold&gt;, fratello e sorella e &lt;bold&gt;&lt;hyperlink=player;11132&gt;{[VAR_PLAYER_ID_FULLNAME=11132]}&lt;/hyperlink&gt;&lt;/bold&gt;, sono sotto "contratto promessa". Sono i nostri piccoli gioielli dal futuro radioso.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</si>
  <si>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&lt;bold&gt;&lt;hyperlink=player;2089&gt;{[VAR_PLAYER_ID_FULLNAME=2089]}&lt;/hyperlink&gt;&lt;/bold&gt;是当今网坛最具潜力的选手之一，也是我们的核心球员。我们希望你能尽快将他培养成未来的世界第一。
  - &lt;bold&gt;&lt;hyperlink=player;1307&gt;{[VAR_PLAYER_ID_FULLNAME=1307]}&lt;/hyperlink&gt;&lt;/bold&gt;由本学院培养，是学院重点支持的球员之一。
  - &lt;bold&gt;&lt;hyperlink=player;4962&gt;{[VAR_PLAYER_ID_FULLNAME=4962]}&lt;/hyperlink&gt;&lt;/bold&gt;，家中长姐，已是顶级选手，但仍有极大提升空间。
  - &lt;bold&gt;&lt;hyperlink=player;123035&gt;{[VAR_PLAYER_ID_FULLNAME=123035]}&lt;/hyperlink&gt;&lt;/bold&gt;是琳达的妹妹，&lt;bold&gt;&lt;hyperlink=player;11133&gt;{[VAR_PLAYER_ID_FULLNAME=11133]}&lt;/hyperlink&gt;&lt;/bold&gt;、&lt;bold&gt;&lt;hyperlink=player; 102022&gt;{[VAR_PLAYER_ID_FULLNAME=102022]}&lt;/hyperlink&gt;&lt;/bold&gt;是一对兄妹，而&lt;bold&gt;&lt;hyperlink=player;11132&gt;{[VAR_PLAYER_ID_FULLNAME=11132]}&lt;/hyperlink&gt;&lt;/bold&gt;同样签有新秀合同。他们都是我们重点培养的年轻才俊，前途光明。
 你必须带领这些球员达成每赛季设定的竞技目标，避免学院失去这些人才。</t>
  </si>
  <si>
    <t>&lt;bold&gt;КОМАНДА&lt;/bold&gt;
 Следующие игроки находятся на контракте с нашей академией:
  - &lt;bold&gt;&lt;hyperlink=player;2089&gt;{[VAR_PLAYER_ID_FULLNAME=2089]}&lt;/hyperlink&gt;&lt;/bold&gt;, один из восходящих звезд мирового тенниса, наш ключевой игрок. Мы надеемся, что ты быстро сделаешь его будущей первой ракеткой мира.
  - &lt;bold&gt;&lt;hyperlink=player;1307&gt;{[VAR_PLAYER_ID_FULLNAME=1307]}&lt;/hyperlink&gt;&lt;/bold&gt; был воспитан здесь, поэтому академия также рассчитывает на этого игрока.
  - &lt;bold&gt;&lt;hyperlink=player;4962&gt;{[VAR_PLAYER_ID_FULLNAME=4962]}&lt;/hyperlink&gt;&lt;/bold&gt;, старшая сестра в семье, уже топ-игрок, но у нее еще есть много места для улучшения.
  - &lt;bold&gt;&lt;hyperlink=player;123035&gt;{[VAR_PLAYER_ID_FULLNAME=123035]}&lt;/hyperlink&gt;&lt;/bold&gt;, младшая сестра Линды, &lt;bold&gt;&lt;hyperlink=player;11133&gt;{[VAR_PLAYER_ID_FULLNAME=11133]}&lt;/hyperlink&gt;&lt;/bold&gt;, &lt;bold&gt;&lt;hyperlink=player; 102022&gt;{[VAR_PLAYER_ID_FULLNAME=102022]}&lt;/hyperlink&gt;&lt;/bold&gt;, брат и сестра, а также &lt;bold&gt;&lt;hyperlink=player;11132&gt;{[VAR_PLAYER_ID_FULLNAME=11132]}&lt;/hyperlink&gt;&lt;/bold&gt; находятся на перспективных контрактах. Это наши восходящие таланты с блестящим будущим.
 Ты должен управлять всеми этими игроками и достигать спортивных целей, которые будут поставлены перед ними каждый сезон, иначе рискуешь, что они покинут академию.</t>
  </si>
  <si>
    <t>&lt;bold&gt;EQUIPE&lt;/bold&gt;
 Os seguintes jogadores estão sob contrato com nossa academia:
  - &lt;bold&gt;&lt;hyperlink=player;2089&gt;{[VAR_PLAYER_ID_FULLNAME=2089]}&lt;/hyperlink&gt;&lt;/bold&gt;, aqui temos um dos futuros astros do tênis mundial, um dos nossos principais jogadores. Esperamos que você o transforme rapidamente no futuro número um do mundo.
  - &lt;bold&gt;&lt;hyperlink=player;1307&gt;{[VAR_PLAYER_ID_FULLNAME=1307]}&lt;/hyperlink&gt;&lt;/bold&gt; foi treinado aqui, então ele é um jogador no qual a academia também conta.
  - &lt;bold&gt;&lt;hyperlink=player;4962&gt;{[VAR_PLAYER_ID_FULLNAME=4962]}&lt;/hyperlink&gt;&lt;/bold&gt;, a irmã mais velha da família, já é uma jogadora de ponta, mas ainda tem muito espaço para melhorar.
  - &lt;bold&gt;&lt;hyperlink=player;123035&gt;{[VAR_PLAYER_ID_FULLNAME=123035]}&lt;/hyperlink&gt;&lt;/bold&gt;, a irmã mais nova de Linda, &lt;bold&gt;&lt;hyperlink=player;11133&gt;{[VAR_PLAYER_ID_FULLNAME=11133]}&lt;/hyperlink&gt;&lt;/bold&gt;, &lt;bold&gt;&lt;hyperlink=player; 102022&gt;{[VAR_PLAYER_ID_FULLNAME=102022]}&lt;/hyperlink&gt;&lt;/bold&gt;, irmão e irmã, assim como &lt;bold&gt;&lt;hyperlink=player;11132&gt;{[VAR_PLAYER_ID_FULLNAME=11132]}&lt;/hyperlink&gt;&lt;/bold&gt; estão em contratos de prospect. Eles são nosso talento em ascensão com um futuro brilhante pela frente.
 Você deve gerenciar todos esses jogadores e cumprir os objetivos esportivos que serão definidos com eles a cada temporada, ou correr o risco de vê-los deixar a academia.</t>
  </si>
  <si>
    <t>ACADEMY_FAKEPRESENTATION_2_PART3</t>
  </si>
  <si>
    <t>&lt;bold&gt;OTHER ASSETS&lt;/bold&gt;
  In strong growth, the academy offers you a formidable working tool in terms of infrastructure with in particular a training center at the cutting edge of technology.
  The staff in place is one of the best in the world. They can't wait to meet you.</t>
  </si>
  <si>
    <t>&lt;bold&gt;AUTRES ACTIFS&lt;/bold&gt;
 En forte croissance, l’académie vous offre un outil de travail formidable en termes d’infrastructures avec notamment un centre d’entraînement à la pointe de la technologie.
 Le staff en place est l’un des meilleurs dans le monde. Ils ont d’ailleurs hâte de vous rencontrer.</t>
  </si>
  <si>
    <t>&lt;bold&gt;WEITERE INFOS&lt;/bold&gt;
Die Akademie hat großes Vertrauen in Sie und bietet Ihnen tolle Ressourcen in Sachen Infrastruktur, darunter ein hochmodernes Trainingscenter.
Die vorhandenen Mitarbeiter gehören zur Weltspitze. Sie freuen sich schon darauf, Sie kennenzulernen.</t>
  </si>
  <si>
    <t>&lt;bold&gt;OTROS ACTIVOS&lt;/bold&gt;
 Con una enorme confianza depositada en ti, la escuela te brinda excelentes herramientas en cuanto a infraestructuras, con un centro de entrenamiento a la vanguardia tecnológica.
 El personal de que dispones está entre los mejores del mundo. Están deseando conocerte.</t>
  </si>
  <si>
    <t>&lt;bold&gt;ALTRE RISORSE&lt;/bold&gt;
Con grande fiducia in te, l'accademia ti offre uno strumento di lavoro formidabile a livello di infrastruttura, un centro di formazione con tecnologia d'avanguardia.
Il personale presente è tra i migliori al mondo. E non vedono l'ora di conoscerti.</t>
  </si>
  <si>
    <t>&lt;bold&gt;其他资源&lt;/bold&gt;
  学院正处于高速发展阶段，配备了极具竞争力的训练设施，其中包括一座先进的高科技训练中心。
  现有工作人员堪称世界顶级团队，他们已经迫不及待想与你见面了。</t>
  </si>
  <si>
    <t>&lt;bold&gt;ДРУГИЕ АКТИВЫ&lt;/bold&gt;
  Академия, находящаяся в стадии активного роста, предлагает тебе мощный рабочий инструмент с точки зрения инфраструктуры, включая передовой тренировочный центр.
 Персонал на месте — один из лучших в мире. Они с нетерпением ждут встречи с тобой.</t>
  </si>
  <si>
    <t>&lt;bold&gt;OUTROS ATIVOS&lt;/bold&gt;
  Em forte crescimento, a academia oferece a você uma ferramenta de trabalho formidável em termos de infraestrutura, com em particular um centro de treinamento de ponta.
 A equipe em exercício é uma das melhores do mundo. Mal podem esperar para conhecê-lo.</t>
  </si>
  <si>
    <t>ACADEMY_FAKEPRESENTATION_2_PART4</t>
  </si>
  <si>
    <t>{[LD_INBOX/ACADEMY_FAKEPRESENTATION_1_PART4]}</t>
  </si>
  <si>
    <t>ACADEMY_FAKEPRESENTATION_3_PART1</t>
  </si>
  <si>
    <t>ACADEMY_FAKEPRESENTATION_3_PART2</t>
  </si>
  <si>
    <t>&lt;bold&gt;TEAM&lt;/bold&gt;
 The following players are under contract with our academy:
 - &lt;bold&gt;&lt;hyperlink=player;1016&gt;{[VAR_PLAYER_ID_FULLNAME=1016]}&lt;/hyperlink&gt;&lt;/bold&gt;, our key player is just coming off 2 great seasons. He has to keep up his performance under your wing and why not aim even higher!
 - &lt;bold&gt;&lt;hyperlink=player;2391&gt;{[VAR_PLAYER_ID_FULLNAME=2391]}&lt;/hyperlink&gt;&lt;/bold&gt; and &lt;bold&gt;&lt;hyperlink=player;5029&gt;{[VAR_PLAYER_ID_FULLNAME=5029]}&lt;/hyperlink&gt;&lt;/bold&gt; are major players in our academy and must progress further. 
 - &lt;bold&gt;&lt;hyperlink=player;2392&gt;{[VAR_PLAYER_ID_FULLNAME=2392]}&lt;/hyperlink&gt;&lt;/bold&gt;, &lt;bold&gt;&lt;hyperlink=player;237953&gt;{[VAR_PLAYER_ID_FULLNAME=237953]}&lt;/hyperlink&gt;&lt;/bold&gt;, &lt;bold&gt;&lt;hyperlink=player;250601&gt;{[VAR_PLAYER_ID_FULLNAME=250601]}&lt;/hyperlink&gt;&lt;/bold&gt; and &lt;bold&gt;&lt;hyperlink=player; 250663&gt;{[VAR_PLAYER_ID_FULLNAME=250663]}&lt;/hyperlink&gt;&lt;/bold&gt; are very young but have great prospects with us, especially Martin who is already an outstanding player!
 You must manage all of these players and help them fulfil the sporting objectives that will be set for them each season or the academy may lose them.</t>
  </si>
  <si>
    <t>&lt;bold&gt;EFFECTIF&lt;/bold&gt;
Les joueurs suivants sont sous contrat avec notre académie :
 - &lt;bold&gt;&lt;hyperlink=player;1016&gt;{[VAR_PLAYER_ID_FULLNAME=1016]}&lt;/hyperlink&gt;&lt;/bold&gt;, notre joueur clé fait reste sur 2 superbes saisons. Il doit maintenir ses performances sous votre aile et pourquoi pas viser encore plus haut !
 - &lt;bold&gt;&lt;hyperlink=player;2391&gt;{[VAR_PLAYER_ID_FULLNAME=2391]}&lt;/hyperlink&gt;&lt;/bold&gt; et &lt;bold&gt;&lt;hyperlink=player;5029&gt;{[VAR_PLAYER_ID_FULLNAME=5029]}&lt;/hyperlink&gt;&lt;/bold&gt; sont des joueurs importants de notre académie et doivent encore progresser.
 - &lt;bold&gt;&lt;hyperlink=player;237953&gt;{[VAR_PLAYER_ID_FULLNAME=237953]}&lt;/hyperlink&gt;&lt;/bold&gt;, &lt;bold&gt;&lt;hyperlink=player;2392&gt;{[VAR_PLAYER_ID_FULLNAME=2392]}&lt;/hyperlink&gt;&lt;/bold&gt;, &lt;bold&gt;&lt;hyperlink=player;250601&gt;{[VAR_PLAYER_ID_FULLNAME=250601]}&lt;/hyperlink&gt;&lt;/bold&gt; et &lt;bold&gt;&lt;hyperlink=player;250663&gt;{[VAR_PLAYER_ID_FULLNAME=250663]}&lt;/hyperlink&gt;&lt;/bold&gt; sont très jeunes mais ont de belles perspectives d’avenir chez nous, Martin notamment qui est déjà un joueur exceptionnel !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</si>
  <si>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&lt;bold&gt;&lt;hyperlink=player;1016&gt;{[VAR_PLAYER_ID_FULLNAME=1016]}&lt;/hyperlink&gt;&lt;/bold&gt;, unser zukünftiger Schlüsselspieler ruht sich auf 2 herausragenden Saisons aus. Er muss seine Leistungen unter Ihren Fittichen beibehalten, und wieso nicht sogar noch höher streben?
 - &lt;bold&gt;&lt;hyperlink=player;2391&gt;{[VAR_PLAYER_ID_FULLNAME=2391]}&lt;/hyperlink&gt;&lt;/bold&gt; und &lt;bold&gt;&lt;hyperlink=player;5029&gt;{[VAR_PLAYER_ID_FULLNAME=5029]}&lt;/hyperlink&gt;&lt;/bold&gt; sind wichtige Spieler unserer Akademie und müssen sich noch weiterentwickeln.
 - &lt;bold&gt;&lt;hyperlink=player;2392&gt;{[VAR_PLAYER_ID_FULLNAME=2392]}&lt;/hyperlink&gt;&lt;/bold&gt;, &lt;bold&gt;&lt;hyperlink=player;237953&gt;{[VAR_PLAYER_ID_FULLNAME=237953]}&lt;/hyperlink&gt;&lt;/bold&gt;, &lt;bold&gt;&lt;hyperlink=player;250601&gt;{[VAR_PLAYER_ID_FULLNAME=250601]}&lt;/hyperlink&gt;&lt;/bold&gt; und &lt;bold&gt;&lt;hyperlink=player;250663&gt;{[VAR_PLAYER_ID_FULLNAME=250663]}&lt;/hyperlink&gt;&lt;/bold&gt; sind sehr junge Spieler, jedoch mit guter Zukunftsperspektive bei uns. Martin ist jetzt schon ein außergewöhnlicher Spieler!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</si>
  <si>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&lt;bold&gt;&lt;hyperlink=player;1016&gt;{[VAR_PLAYER_ID_FULLNAME=1016]}&lt;/hyperlink&gt;&lt;/bold&gt;, nuestro tenista clave acaba de culminar dos grandes temporadas. Con tu ayuda, debe mantener ese rendimiento o, por qué no, apuntar todavía más alto.
 - &lt;bold&gt;&lt;hyperlink=player;2391&gt;{[VAR_PLAYER_ID_FULLNAME=2391]}&lt;/hyperlink&gt;&lt;/bold&gt; y &lt;bold&gt;&lt;hyperlink=player;5029&gt;{[VAR_PLAYER_ID_FULLNAME=5029]}&lt;/hyperlink&gt;&lt;/bold&gt; son tenistas principales de nuestra escuela y han de seguir progresando. 
 - &lt;bold&gt;&lt;hyperlink=player;2392&gt;{[VAR_PLAYER_ID_FULLNAME=2392]}&lt;/hyperlink&gt;&lt;/bold&gt;, &lt;bold&gt;&lt;hyperlink=player;237953&gt;{[VAR_PLAYER_ID_FULLNAME=237953]}&lt;/hyperlink&gt;&lt;/bold&gt;, &lt;bold&gt;&lt;hyperlink=player;250601&gt;{[VAR_PLAYER_ID_FULLNAME=250601]}&lt;/hyperlink&gt;&lt;/bold&gt; y &lt;bold&gt;&lt;hyperlink=player; 250663&gt;{[VAR_PLAYER_ID_FULLNAME=250663]}&lt;/hyperlink&gt;&lt;/bold&gt; son muy jóvenes, pero tenemos muchas esperanzas depositadas en ellos, ¡especialmente en Martin, que ya es un excelente tenista!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</si>
  <si>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&lt;bold&gt;&lt;hyperlink=player;1016&gt;{[VAR_PLAYER_ID_FULLNAME=1016]}&lt;/hyperlink&gt;&lt;/bold&gt;, nostro giocatore chiave che ha giocato 2 ottime stagioni. Sotto la tua ala protettrice, deve riuscire a mantenere lo stesso livello di prestazioni e, perché no, anche più alto!
 - &lt;bold&gt;&lt;hyperlink=player;2391&gt;{[VAR_PLAYER_ID_FULLNAME=2391]}&lt;/hyperlink&gt;&lt;/bold&gt; e &lt;bold&gt;&lt;hyperlink=player;5029&gt;{[VAR_PLAYER_ID_FULLNAME=5029]}&lt;/hyperlink&gt;&lt;/bold&gt; sono giocatori importanti della nostra accademia e devono ancora crescere.
 - &lt;bold&gt;&lt;hyperlink=player;2392&gt;{[VAR_PLAYER_ID_FULLNAME=2392]}&lt;/hyperlink&gt;&lt;/bold&gt;, &lt;bold&gt;&lt;hyperlink=player;237953&gt;{[VAR_PLAYER_ID_FULLNAME=237953]}&lt;/hyperlink&gt;&lt;/bold&gt;, &lt;bold&gt;&lt;hyperlink=player;250601&gt;{[VAR_PLAYER_ID_FULLNAME=250601]}&lt;/hyperlink&gt;&lt;/bold&gt; e &lt;bold&gt;&lt;hyperlink=player;250663&gt;{[VAR_PLAYER_ID_FULLNAME=250663]}&lt;/hyperlink&gt;&lt;/bold&gt; sono molto giovani ma con grandi potenzialità insieme a noi, in particolare Martin che è già un giocatore eccezionale!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</si>
  <si>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&lt;bold&gt;&lt;hyperlink=player;1016&gt;{[VAR_PLAYER_ID_FULLNAME=1016]}&lt;/hyperlink&gt;&lt;/bold&gt;，是我们的核心球员，刚刚结束了连续两季的精彩表现。希望在你的指导下，他能继续保持状态，甚至更进一步！
  - &lt;bold&gt;&lt;hyperlink=player;2391&gt;{[VAR_PLAYER_ID_FULLNAME=2391]}&lt;/hyperlink&gt;&lt;/bold&gt;与&lt;bold&gt;&lt;hyperlink=player;5029&gt;{[VAR_PLAYER_ID_FULLNAME=5029]}&lt;/hyperlink&gt;&lt;/bold&gt;是学院的主力选手，仍有进一步成长空间。
  - &lt;bold&gt;&lt;hyperlink=player;2392&gt;{[VAR_PLAYER_ID_FULLNAME=2392]}&lt;/hyperlink&gt;&lt;/bold&gt;、&lt;bold&gt;&lt;hyperlink=player;237953&gt;{[VAR_PLAYER_ID_FULLNAME=237953]}&lt;/hyperlink&gt;&lt;/bold&gt;、&lt;bold&gt;&lt;hyperlink=player;250601&gt;{[VAR_PLAYER_ID_FULLNAME=250601]}&lt;/hyperlink&gt;&lt;/bold&gt;以及&lt;bold&gt;&lt;hyperlink=player; 250663&gt;{[VAR_PLAYER_ID_FULLNAME=250663]}&lt;/hyperlink&gt;&lt;/bold&gt;都是非常年轻但极具潜力的球员，尤其是马丁，他已展现出惊人的实力！
  你需要管理好这些球员，并帮助他们达成赛季目标，避免学院失去这些人才。</t>
  </si>
  <si>
    <t>&lt;bold&gt;КОМАНДА&lt;/bold&gt;
  Следующие игроки находятся на контракте с нашей академией:
  - &lt;bold&gt;&lt;hyperlink=player;1016&gt;{[VAR_PLAYER_ID_FULLNAME=1016]}&lt;/hyperlink&gt;&lt;/bold&gt;, наш ключевой игрок только что провел 2 отличных сезона. Он должен поддерживать свою производительность под твоим руководством и, почему бы и нет, стремиться к большему!
  - &lt;bold&gt;&lt;hyperlink=player;2391&gt;{[VAR_PLAYER_ID_FULLNAME=2391]}&lt;/hyperlink&gt;&lt;/bold&gt; и &lt;bold&gt;&lt;hyperlink=player;5029&gt;{[VAR_PLAYER_ID_FULLNAME=5029]}&lt;/hyperlink&gt;&lt;/bold&gt; являются основными игроками нашей академии и должны прогрессировать дальше.
  - &lt;bold&gt;&lt;hyperlink=player;2392&gt;{[VAR_PLAYER_ID_FULLNAME=2392]}&lt;/hyperlink&gt;&lt;/bold&gt;, &lt;bold&gt;&lt;hyperlink=player;237953&gt;{[VAR_PLAYER_ID_FULLNAME=237953]}&lt;/hyperlink&gt;&lt;/bold&gt;, &lt;bold&gt;&lt;hyperlink=player;250601&gt;{[VAR_PLAYER_ID_FULLNAME=250601]}&lt;/hyperlink&gt;&lt;/bold&gt; и &lt;bold&gt;&lt;hyperlink=player; 250663&gt;{[VAR_PLAYER_ID_FULLNAME=250663]}&lt;/hyperlink&gt;&lt;/bold&gt; очень молоды, но имеют большие перспективы у нас, особенно Мартин, который уже является выдающимся игроком!
  Ты должен управлять всеми этими игроками и помочь им достичь спортивных целей, которые будут поставлены перед ними каждый сезон, иначе академия может их потерять.</t>
  </si>
  <si>
    <t>&lt;bold&gt;EQUIPE&lt;/bold&gt;
  Os seguintes jogadores estão sob contrato com nossa academia:
  - &lt;bold&gt;&lt;hyperlink=player;1016&gt;{[VAR_PLAYER_ID_FULLNAME=1016]}&lt;/hyperlink&gt;&lt;/bold&gt;, nosso jogador principal acabou de sair de 2 ótimas temporadas. Ele tem que manter seu desempenho sob sua asa e por que não mirar ainda mais alto!
  - &lt;bold&gt;&lt;hyperlink=player;2391&gt;{[VAR_PLAYER_ID_FULLNAME=2391]}&lt;/hyperlink&gt;&lt;/bold&gt; e &lt;bold&gt;&lt;hyperlink=player;5029&gt;{[VAR_PLAYER_ID_FULLNAME=5029]}&lt;/hyperlink&gt;&lt;/bold&gt; são jogadores importantes em nossa academia e devem progredir ainda mais.
  - &lt;bold&gt;&lt;hyperlink=player;2392&gt;{[VAR_PLAYER_ID_FULLNAME=2392]}&lt;/hyperlink&gt;&lt;/bold&gt;, &lt;bold&gt;&lt;hyperlink=player;237953&gt;{[VAR_PLAYER_ID_FULLNAME=237953]}&lt;/hyperlink&gt;&lt;/bold&gt;, &lt;bold&gt;&lt;hyperlink=player;250601&gt;{[VAR_PLAYER_ID_FULLNAME=250601]}&lt;/hyperlink&gt;&lt;/bold&gt; e &lt;bold&gt;&lt;hyperlink=player; 250663&gt;{[VAR_PLAYER_ID_FULLNAME=250663]}&lt;/hyperlink&gt;&lt;/bold&gt; são muito jovens, mas têm ótimas perspectivas conosco, especialmente Martin, que já é um jogador excepcional!
  Você deve gerenciar todos esses jogadores e ajudá-los a cumprir os objetivos esportivos que serão definidos para eles a cada temporada, ou a academia poderá perdê-los.</t>
  </si>
  <si>
    <t>ACADEMY_FAKEPRESENTATION_3_PART3</t>
  </si>
  <si>
    <t xml:space="preserve">&lt;bold&gt;OTHER ASSETS&lt;/bold&gt;
  The academy offers you a great working tool in terms of infrastructure, including a state-of-the-art training and supervision center.
  The staff in place is one of the best in the world. They are looking forward to meeting you.
</t>
  </si>
  <si>
    <t>&lt;bold&gt;AUTRES ACTIFS&lt;/bold&gt;
 L’académie vous offre un outil de travail formidable en termes d’infrastructures avec notamment un centre de formation et de supervision à la pointe de la technologie. 
 Le staff en place est l’un des meilleurs dans le monde. Ils ont d’ailleurs hâte de vous rencontrer.</t>
  </si>
  <si>
    <t>&lt;bold&gt;WEITERE INFOS&lt;/bold&gt;
Die Akademie bietet Ihnen tolle Ressourcen in Sachen Infrastruktur, darunter ein hochmodernes Jugend- und Scouting-Zentrum. 
Die vorhandenen Mitarbeiter gehören zur Weltspitze. Sie freuen sich schon darauf, Sie kennenzulernen.</t>
  </si>
  <si>
    <t>&lt;bold&gt;OTROS ACTIVOS&lt;/bold&gt;
 La escuela te ofrece magníficas herramientas en cuanto a infraestructuras, incluido un centro juvenil y de ojeadores con tecnología de vanguardia. 
 El personal de que dispones está entre los mejores del mundo. Están deseando conocerte.</t>
  </si>
  <si>
    <t>&lt;bold&gt;ALTRE RISORSE&lt;/bold&gt;
L'accademia ti offre uno strumento di lavoro formidabile a livello di infrastruttura, un centro giovanile e di scouting all'avanguardia della tecnologia. 
Il personale presente è tra i migliori al mondo. E non vedono l'ora di conoscerti.</t>
  </si>
  <si>
    <t>&lt;bold&gt;其他资源&lt;/bold&gt;
  学院拥有出色的训练与管理设施，其中包括一座现代化的训练与督导中心。
  现有教练与工作人员团队是世界顶级水准，他们都非常期待与你见面。</t>
  </si>
  <si>
    <t>&lt;bold&gt;ДРУГИЕ АКТИВЫ&lt;/bold&gt;
  Академия предлагает тебе отличный рабочий инструмент с точки зрения инфраструктуры, включая современный центр тренировок и сопровождения.
 Персонал на месте — один из лучших в мире. Они с нетерпением ждут встречи с тобой.</t>
  </si>
  <si>
    <t>&lt;bold&gt;OUTROS ATIVOS&lt;/bold&gt;
  A academia oferece a você uma ótima ferramenta de trabalho em termos de infraestrutura, incluindo um centro de treinamento e supervisão de última geração.
 A equipe em exercício é uma das melhores do mundo. Eles estão ansiosos para conhecê-lo.</t>
  </si>
  <si>
    <t>ACADEMY_FAKEPRESENTATION_3_PART4</t>
  </si>
  <si>
    <t>ACADEMY_FAKEPRESENTATION_4_PART1</t>
  </si>
  <si>
    <t>ACADEMY_FAKEPRESENTATION_4_PART2</t>
  </si>
  <si>
    <t>&lt;bold&gt;TEAM&lt;/bold&gt;
 The following players are under contract with our academy:
 - &lt;bold&gt;&lt;hyperlink=player;118696&gt;{[VAR_PLAYER_ID_FULLNAME=118696]}&lt;/hyperlink&gt;&lt;/bold&gt;, one of the big prospects, is our key player. We have great ambition for her!
 - &lt;bold&gt;&lt;hyperlink=player;2353&gt;{[VAR_PLAYER_ID_FULLNAME=2353]}&lt;/hyperlink&gt;&lt;/bold&gt; and &lt;bold&gt;&lt;hyperlink=player;86706&gt;{[VAR_PLAYER_ID_FULLNAME=86706]}&lt;/hyperlink&gt;&lt;/bold&gt; are major players in our academy and need to progress further.
 - &lt;bold&gt;&lt;hyperlink=player;6150&gt;{[VAR_PLAYER_ID_FULLNAME=6150]}&lt;/hyperlink&gt;&lt;/bold&gt; and &lt;bold&gt;&lt;hyperlink=player;123522&gt;{[VAR_PLAYER_ID_FULLNAME=123522]}&lt;/hyperlink&gt;&lt;/bold&gt; represent the future of the academy.
You must manage all of these players and meet the sporting targets that will be set with them each season or risk them leaving the academy.</t>
  </si>
  <si>
    <t>&lt;bold&gt;EFFECTIF&lt;/bold&gt;
Les joueurs suivants sont sous contrat avec notre académie :
 - &lt;bold&gt;&lt;hyperlink=player;118696&gt;{[VAR_PLAYER_ID_FULLNAME=118696]}&lt;/hyperlink&gt;&lt;/bold&gt;, grand espoir, est notre joueuse clé. Nous avons de grande ambition pour elle !
 - &lt;bold&gt;&lt;hyperlink=player;2353&gt;{[VAR_PLAYER_ID_FULLNAME=2353]}&lt;/hyperlink&gt;&lt;/bold&gt; et &lt;bold&gt;&lt;hyperlink=player;86706&gt;{[VAR_PLAYER_ID_FULLNAME=86706]}&lt;/hyperlink&gt;&lt;/bold&gt; sont des joueurs importants de notre académie et doivent encore progresser.
 - &lt;bold&gt;&lt;hyperlink=player;6150&gt;{[VAR_PLAYER_ID_FULLNAME=6150]}&lt;/hyperlink&gt;&lt;/bold&gt; et &lt;bold&gt;&lt;hyperlink=player;123522&gt;{[VAR_PLAYER_ID_FULLNAME=123522]}&lt;/hyperlink&gt;&lt;/bold&gt;, représentent l’avenir de l’académie.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</si>
  <si>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&lt;bold&gt;&lt;hyperlink=player;118696&gt;{[VAR_PLAYER_ID_FULLNAME=118696]}&lt;/hyperlink&gt;&lt;/bold&gt;, große Hoffnung auf Tennis und unsere Schlüsselspiele. Wir haben große Ambitionen mit ihr!
 - &lt;bold&gt;&lt;hyperlink=player;2353&gt;{[VAR_PLAYER_ID_FULLNAME=2353]}&lt;/hyperlink&gt;&lt;/bold&gt; und &lt;bold&gt;&lt;hyperlink=player;86706&gt;{[VAR_PLAYER_ID_FULLNAME=86706]}&lt;/hyperlink&gt;&lt;/bold&gt; sind wichtige Spieler unserer Akademie und müssen sich noch weiterentwickeln.
 - &lt;bold&gt;&lt;hyperlink=player;6150&gt;{[VAR_PLAYER_ID_FULLNAME=6150]}&lt;/hyperlink&gt;&lt;/bold&gt; und &lt;bold&gt;&lt;hyperlink=player;123522&gt;{[VAR_PLAYER_ID_FULLNAME=123522]}&lt;/hyperlink&gt;&lt;/bold&gt; stellen die Zukunft der Akademie dar.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</si>
  <si>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&lt;bold&gt;&lt;hyperlink=player;118696&gt;{[VAR_PLAYER_ID_FULLNAME=118696]}&lt;/hyperlink&gt;&lt;/bold&gt;, una de las grandes promesas del tenis, es nuestro tenista clave. ¡Tenemos grandes ambiciones puestas en ella!
 - &lt;bold&gt;&lt;hyperlink=player;2353&gt;{[VAR_PLAYER_ID_FULLNAME=2353]}&lt;/hyperlink&gt;&lt;/bold&gt; y &lt;bold&gt;&lt;hyperlink=player;86706&gt;{[VAR_PLAYER_ID_FULLNAME=86706]}&lt;/hyperlink&gt;&lt;/bold&gt; son tenistas principales de nuestra escuela y han de seguir progresando.
 - &lt;bold&gt;&lt;hyperlink=player;6150&gt;{[VAR_PLAYER_ID_FULLNAME=6150]}&lt;/hyperlink&gt;&lt;/bold&gt; y &lt;bold&gt;&lt;hyperlink=player;123522&gt;{[VAR_PLAYER_ID_FULLNAME=123522]}&lt;/hyperlink&gt;&lt;/bold&gt; representan el futuro de la escuela.
Debes dirigir a todos estos tenistas y alcanzar los objetivos deportivos que se les marcarán cada temporada o corres el riesgo de que abandonen la escuela.</t>
  </si>
  <si>
    <t>&lt;bold&gt;SQUADRA&lt;/bold&gt;
 I giocatori seguenti sono sotto contratto con la nostra accademia:
 - &lt;bold&gt;&lt;hyperlink=player;118696&gt;{[VAR_PLAYER_ID_FULLNAME=118696]}&lt;/hyperlink&gt;&lt;/bold&gt;, grande promessa del tennis, è il nostro giocatore chiave. Abbiamo grandi aspettative!
 - &lt;bold&gt;&lt;hyperlink=player;2353&gt;{[VAR_PLAYER_ID_FULLNAME=2353]}&lt;/hyperlink&gt;&lt;/bold&gt; e &lt;bold&gt;&lt;hyperlink=player;86706&gt;{[VAR_PLAYER_ID_FULLNAME=86706]}&lt;/hyperlink&gt;&lt;/bold&gt; sono giocatori importanti della nostra accademia e devono ancora crescere.
 - &lt;bold&gt;&lt;hyperlink=player;6150&gt;{[VAR_PLAYER_ID_FULLNAME=6150]}&lt;/hyperlink&gt;&lt;/bold&gt; e &lt;bold&gt;&lt;hyperlink=player;123522&gt;{[VAR_PLAYER_ID_FULLNAME=123522]}&lt;/hyperlink&gt;&lt;/bold&gt; rappresentano il futuro dell'accademia.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</si>
  <si>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&lt;bold&gt;&lt;hyperlink=player;118696&gt;{[VAR_PLAYER_ID_FULLNAME=118696]}&lt;/hyperlink&gt;&lt;/bold&gt;，是最具潜力的年轻球员之一，也是我们的核心选手，我们对她寄予厚望！
  - &lt;bold&gt;&lt;hyperlink=player;2353&gt;{[VAR_PLAYER_ID_FULLNAME=2353]}&lt;/hyperlink&gt;&lt;/bold&gt;与&lt;bold&gt;&lt;hyperlink=player;86706&gt;{[VAR_PLAYER_ID_FULLNAME=86706]}&lt;/hyperlink&gt;&lt;/bold&gt;是学院的主力球员，需要继续提升。
  - &lt;bold&gt;&lt;hyperlink=player;6150&gt;{[VAR_PLAYER_ID_FULLNAME=6150]}&lt;/hyperlink&gt;&lt;/bold&gt;与&lt;bold&gt;&lt;hyperlink=player;123522&gt;{[VAR_PLAYER_ID_FULLNAME=123522]}&lt;/hyperlink&gt;&lt;/bold&gt;是学院未来的希望。
 你管理这些球员，并实现每个赛季与他们设定的竞技目标，避免学院失去这些人才。</t>
  </si>
  <si>
    <t>&lt;bold&gt;КОМАНДА&lt;/bold&gt;
  Следующие игроки находятся на контракте с нашей академией:
  - &lt;bold&gt;&lt;hyperlink=player;118696&gt;{[VAR_PLAYER_ID_FULLNAME=118696]}&lt;/hyperlink&gt;&lt;/bold&gt;, одна из главных перспективных игроков, наш ключевой игрок. У нас большие амбиции по отношению к ней!
  - &lt;bold&gt;&lt;hyperlink=player;2353&gt;{[VAR_PLAYER_ID_FULLNAME=2353]}&lt;/hyperlink&gt;&lt;/bold&gt; и &lt;bold&gt;&lt;hyperlink=player;86706&gt;{[VAR_PLAYER_ID_FULLNAME=86706]}&lt;/hyperlink&gt;&lt;/bold&gt; являются основными игроками нашей академии и должны прогрессировать дальше.
  - &lt;bold&gt;&lt;hyperlink=player;6150&gt;{[VAR_PLAYER_ID_FULLNAME=6150]}&lt;/hyperlink&gt;&lt;/bold&gt; и &lt;bold&gt;&lt;hyperlink=player;123522&gt;{[VAR_PLAYER_ID_FULLNAME=123522]}&lt;/hyperlink&gt;&lt;/bold&gt; представляют будущее академии.
  Ты должен управлять всеми этими игроками и достигать спортивных целей, которые будут поставлены перед ними каждый сезон, иначе рискуешь, что они покинут академию.</t>
  </si>
  <si>
    <t>&lt;bold&gt;EQUIPE&lt;/bold&gt;
  Os seguintes jogadores estão sob contrato com nossa academia:
  - &lt;bold&gt;&lt;hyperlink=player;118696&gt;{[VAR_PLAYER_ID_FULLNAME=118696]}&lt;/hyperlink&gt;&lt;/bold&gt;, uma das grandes promessas, é nossa jogadora principal. Temos grandes ambições para ela!
  - &lt;bold&gt;&lt;hyperlink=player;2353&gt;{[VAR_PLAYER_ID_FULLNAME=2353]}&lt;/hyperlink&gt;&lt;/bold&gt; e &lt;bold&gt;&lt;hyperlink=player;86706&gt;{[VAR_PLAYER_ID_FULLNAME=86706]}&lt;/hyperlink&gt;&lt;/bold&gt; são jogadoras importantes em nossa academia e precisam progredir ainda mais.
  - &lt;bold&gt;&lt;hyperlink=player;6150&gt;{[VAR_PLAYER_ID_FULLNAME=6150]}&lt;/hyperlink&gt;&lt;/bold&gt; e &lt;bold&gt;&lt;hyperlink=player;123522&gt;{[VAR_PLAYER_ID_FULLNAME=123522]}&lt;/hyperlink&gt;&lt;/bold&gt; representam o futuro da academia.
  Você deve gerenciar todos esses jogadores e cumprir as metas esportivas que serão definidas com eles a cada temporada, ou correr o risco de eles deixarem a academia.</t>
  </si>
  <si>
    <t>ACADEMY_FAKEPRESENTATION_4_PART3</t>
  </si>
  <si>
    <t>&lt;bold&gt;OTHER ASSETS&lt;/bold&gt;
  You will have a brand new work tool, with possibilities of extensions in terms of infrastructures to make it one of the best academies on the tennis planet.
  The staff in place is of high quality and recognized for its experience. They are looking forward to meeting you.</t>
  </si>
  <si>
    <t>&lt;bold&gt;AUTRES ACTIFS&lt;/bold&gt;
 Vous allez disposer d’un outil de travail flambant neuf, avec des possibilités d’extensions en termes d’infrastructures pour en faire une des meilleures académies sur la planète tennis.
 Le staff en place est de qualité et reconnu pour son expérience. Ils ont d’ailleurs hâte de vous rencontrer.</t>
  </si>
  <si>
    <t>&lt;bold&gt;WEITERE INFOS&lt;/bold&gt;
Sie haben brandneue Infrastruktur-Ressourcen zur Verfügung, mit der Möglichkeit, weitere Gebäude zu bauen und bestehende Gebäude zu renovieren, um diese Akademie zu einer der besten Tennisakademien der Welt zu machen.
Die vorhandenen Mitarbeiter gehören zur Weltspitze und sind bekannt für ihre Erfahrung. Sie freuen sich schon darauf, Sie kennenzulernen.</t>
  </si>
  <si>
    <t>&lt;bold&gt;OTROS ACTIVOS&lt;/bold&gt;
 Tendrás nuevas infraestructuras a tu disposición, con posibilidad de ampliación, para convertir tu escuela de tenis en una de las mejores del planeta.
 El personal de que dispones cuenta con experiencia y es de primer nivel. Están deseando conocerte.</t>
  </si>
  <si>
    <t>&lt;bold&gt;ALTRE RISORSE&lt;/bold&gt;
Avrai un nuovo strumento a tua disposizione, con possibilità di aggiungere e ristrutturare strutture, per creare una delle migliori accademie di tennis del mondo.
Il personale presente è dei migliori e rinomato per l'esperienza. E non vedono l'ora di conoscerti.</t>
  </si>
  <si>
    <t>&lt;bold&gt;其他资源&lt;/bold&gt;
  你将配备全新的工作工具，同时还能扩展基础设施，让学院跻身世界顶尖网球学院之列。
  现有工作人员经验丰富且水平很高，他们期待与你见面。</t>
  </si>
  <si>
    <t>&lt;bold&gt;ДРУГИЕ АКТИВЫ&lt;/bold&gt;
  У вас будет совершенно новый рабочий инструмент с возможностями расширения инфраструктуры, чтобы сделать ее одной из лучших академий на теннисной планете.
  Персонал высокого качества и признан за свой опыт. Они с нетерпением ждут встречи с вами.</t>
  </si>
  <si>
    <t>&lt;bold&gt;OUTROS RECURSOS&lt;/bold&gt;
  Você terá uma ferramenta de trabalho novíssima, com possibilidades de expansão em termos de infraestrutura para torná-la uma das melhores academias do planeta tênis.
  A equipe atual é de alta qualidade e reconhecida por sua experiência. Eles estão ansiosos para conhecê-lo.</t>
  </si>
  <si>
    <t>ACADEMY_FAKEPRESENTATION_4_PART4</t>
  </si>
  <si>
    <t>ACADEMY_FAKEPRESENTATION_5_PART1</t>
  </si>
  <si>
    <t>ACADEMY_FAKEPRESENTATION_5_PART2</t>
  </si>
  <si>
    <t>&lt;bold&gt;TEAM&lt;/bold&gt;
The following players are under contract with our academy:
 - &lt;bold&gt;&lt;hyperlink=player;477&gt;{[VAR_PLAYER_ID_FULLNAME=477]}&lt;/hyperlink&gt;&lt;/bold&gt; has a key player contract and must aim for the top 3 this season. 
 - &lt;bold&gt;&lt;hyperlink=player;4300&gt;{[VAR_PLAYER_ID_FULLNAME=4300]}&lt;/hyperlink&gt;&lt;/bold&gt; and &lt;bold&gt;&lt;hyperlink=player;4574&gt;{[VAR_PLAYER_ID_FULLNAME=4574]}&lt;/hyperlink&gt;&lt;/bold&gt; are major players in our academy and need to improve further to reach the top 30.
 - &lt;bold&gt;&lt;hyperlink=player;4549&gt;{[VAR_PLAYER_ID_FULLNAME=4549]}&lt;/hyperlink&gt;&lt;/bold&gt;, &lt;bold&gt;&lt;hyperlink=player;238198&gt;{[VAR_PLAYER_ID_FULLNAME=238198]}&lt;/hyperlink&gt;&lt;/bold&gt;, &lt;bold&gt;&lt;hyperlink=player;245188&gt;{[VAR_PLAYER_ID_FULLNAME=245188]}&lt;/hyperlink&gt;&lt;/bold&gt; and &lt;bold&gt;&lt;hyperlink=player;124883&gt;{[VAR_PLAYER_ID_FULLNAME=124883]}&lt;/hyperlink&gt;&lt;/bold&gt; represent the future of the academy.
You must manage all of these players and help them fulfil the sporting objectives that will be set for them each season or the academy may lose them.</t>
  </si>
  <si>
    <t>&lt;bold&gt;EFFECTIF&lt;/bold&gt;
Les joueurs suivants sont sous contrat avec notre académie :
 - &lt;bold&gt;&lt;hyperlink=player;477&gt;{[VAR_PLAYER_ID_FULLNAME=477]}&lt;/hyperlink&gt;&lt;/bold&gt;, a un contrat de joueur clé, il doit viser le top 3 cette saison.
 - &lt;bold&gt;&lt;hyperlink=player;4300&gt;{[VAR_PLAYER_ID_FULLNAME=4300]}&lt;/hyperlink&gt;&lt;/bold&gt; et &lt;bold&gt;&lt;hyperlink=player;4574&gt;{[VAR_PLAYER_ID_FULLNAME=4574]}&lt;/hyperlink&gt;&lt;/bold&gt; sont des joueurs importants de notre académie et doivent encore progresser pour atteindre le top 30.
 - &lt;bold&gt;&lt;hyperlink=player;4549&gt;{[VAR_PLAYER_ID_FULLNAME=4549]}&lt;/hyperlink&gt;&lt;/bold&gt;, &lt;bold&gt;&lt;hyperlink=player;238198&gt;{[VAR_PLAYER_ID_FULLNAME=238198]}&lt;/hyperlink&gt;&lt;/bold&gt;, &lt;bold&gt;&lt;hyperlink=player;245188&gt;{[VAR_PLAYER_ID_FULLNAME=245188]}&lt;/hyperlink&gt;&lt;/bold&gt; et &lt;bold&gt;&lt;hyperlink=player;124883&gt;{[VAR_PLAYER_ID_FULLNAME=124883]}&lt;/hyperlink&gt;&lt;/bold&gt; représentent l’avenir de l’académie.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</si>
  <si>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&lt;bold&gt;&lt;hyperlink=player;477&gt;{[VAR_PLAYER_ID_FULLNAME=477]}&lt;/hyperlink&gt;&lt;/bold&gt; hat einen Vertrag als Schlüsselspieler. Muss diese Saison die Top 3 anvisieren.
 - &lt;bold&gt;&lt;hyperlink=player;4300&gt;{[VAR_PLAYER_ID_FULLNAME=4300]}&lt;/hyperlink&gt;&lt;/bold&gt; und &lt;bold&gt;&lt;hyperlink=player;4574&gt;{[VAR_PLAYER_ID_FULLNAME=4574]}&lt;/hyperlink&gt;&lt;/bold&gt; sind wichtige Spieler unserer Akademie und müssen sich noch weiterentwickeln, um die Top 30 zu erreichen.
 - &lt;bold&gt;&lt;hyperlink=player;4549&gt;{[VAR_PLAYER_ID_FULLNAME=4549]}&lt;/hyperlink&gt;&lt;/bold&gt;, &lt;bold&gt;&lt;hyperlink=player;238198&gt;{[VAR_PLAYER_ID_FULLNAME=238198]}&lt;/hyperlink&gt;&lt;/bold&gt;, &lt;bold&gt;&lt;hyperlink=player;245188&gt;{[VAR_PLAYER_ID_FULLNAME=245188]}&lt;/hyperlink&gt;&lt;/bold&gt; und &lt;bold&gt;&lt;hyperlink=player;124883&gt;{[VAR_PLAYER_ID_FULLNAME=124883]}&lt;/hyperlink&gt;&lt;/bold&gt;, stellen die Zukunft der Akademie dar
 .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</si>
  <si>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&lt;bold&gt;&lt;hyperlink=player;477&gt;{[VAR_PLAYER_ID_FULLNAME=477]}&lt;/hyperlink&gt;&lt;/bold&gt; tiene contrato de tenista clave y debe aspirar al Top 3 esta temporada. 
 - &lt;bold&gt;&lt;hyperlink=player;4300&gt;{[VAR_PLAYER_ID_FULLNAME=4300]}&lt;/hyperlink&gt;&lt;/bold&gt; y &lt;bold&gt;&lt;hyperlink=player;4574&gt;{[VAR_PLAYER_ID_FULLNAME=4574]}&lt;/hyperlink&gt;&lt;/bold&gt; son tenistas principales en nuestra escuela y deben mejorar aún más para llegar al Top 30.
 - &lt;bold&gt;&lt;hyperlink=player;4549&gt;{[VAR_PLAYER_ID_FULLNAME=4549]}&lt;/hyperlink&gt;&lt;/bold&gt;, &lt;bold&gt;&lt;hyperlink=player;238198&gt;{[VAR_PLAYER_ID_FULLNAME=238198]}&lt;/hyperlink&gt;&lt;/bold&gt;, &lt;bold&gt;&lt;hyperlink=player;245188&gt;{[VAR_PLAYER_ID_FULLNAME=245188]}&lt;/hyperlink&gt;&lt;/bold&gt; y &lt;bold&gt;&lt;hyperlink=player;124883&gt;{[VAR_PLAYER_ID_FULLNAME=124883]}&lt;/hyperlink&gt;&lt;/bold&gt; representan el futuro de la escuela.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</si>
  <si>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&lt;bold&gt;&lt;hyperlink=player;477&gt;{[VAR_PLAYER_ID_FULLNAME=477]}&lt;/hyperlink&gt;&lt;/bold&gt; ha un contratto da giocatore chiave e punta a entrare nei top 3 in questa stagione.
 - &lt;bold&gt;&lt;hyperlink=player;4300&gt;{[VAR_PLAYER_ID_FULLNAME=4300]}&lt;/hyperlink&gt;&lt;/bold&gt; e &lt;bold&gt;&lt;hyperlink=player;4574&gt;{[VAR_PLAYER_ID_FULLNAME=4574]}&lt;/hyperlink&gt;&lt;/bold&gt; sono giocatori importanti della nostra accademia e devono ancora crescere prima di riuscire a entrare tra i top 30.
 - &lt;bold&gt;&lt;hyperlink=player;4549&gt;{[VAR_PLAYER_ID_FULLNAME=4549]}&lt;/hyperlink&gt;&lt;/bold&gt;, &lt;bold&gt;&lt;hyperlink=player;238198&gt;{[VAR_PLAYER_ID_FULLNAME=238198]}&lt;/hyperlink&gt;&lt;/bold&gt;, &lt;bold&gt;&lt;hyperlink=player;245188&gt;{[VAR_PLAYER_ID_FULLNAME=245188]}&lt;/hyperlink&gt;&lt;/bold&gt; e &lt;bold&gt;&lt;hyperlink=player;124883&gt;{[VAR_PLAYER_ID_FULLNAME=124883]}&lt;/hyperlink&gt;&lt;/bold&gt; rappresentano il futuro dell'accademia.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</si>
  <si>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&lt;bold&gt;&lt;hyperlink=player;477&gt;{[VAR_PLAYER_ID_FULLNAME=477]}&lt;/hyperlink&gt;&lt;/bold&gt;拥有关键球员合同，本赛季必须瞄准前3名。
  - &lt;bold&gt;&lt;hyperlink=player;4300&gt;{[VAR_PLAYER_ID_FULLNAME=4300]}&lt;/hyperlink&gt;&lt;/bold&gt;和&lt;bold&gt;&lt;hyperlink=player;4574&gt;{[VAR_PLAYER_ID_FULLNAME=4574]}&lt;/hyperlink&gt;&lt;/bold&gt;是学院的主力球员，需要进一步提升以跻身前30名。
  - &lt;bold&gt;&lt;hyperlink=player;4549&gt;{[VAR_PLAYER_ID_FULLNAME=4549]}&lt;/hyperlink&gt;&lt;/bold&gt;、&lt;bold&gt;&lt;hyperlink=player;238198&gt;{[VAR_PLAYER_ID_FULLNAME=238198]}&lt;/hyperlink&gt;&lt;/bold&gt;、&lt;bold&gt;&lt;hyperlink=player;245188&gt;{[VAR_PLAYER_ID_FULLNAME=245188]}&lt;/hyperlink&gt;&lt;/bold&gt;和&lt;bold&gt;&lt;hyperlink=player;124883&gt;{[VAR_PLAYER_ID_FULLNAME=124883]}&lt;/hyperlink&gt;&lt;/bold&gt;是学院的未来之星。
 你必须管理这些球员，并帮助他们完成每赛季设定的竞技目标，避免学院失去这些人才。</t>
  </si>
  <si>
    <t>&lt;bold&gt;КОМАНДА&lt;/bold&gt;
  Следующие игроки находятся на контракте в нашей академии:
  - &lt;bold&gt;&lt;hyperlink=player;477&gt;{[VAR_PLAYER_ID_FULLNAME=477]}&lt;/hyperlink&gt;&lt;/bold&gt; имеет контракт ключевого игрока и должен стремиться к вершине 3-го сезона. 
  - &lt;bold&gt;&lt;hyperlink=player;4300&gt;{[VAR_PLAYER_ID_FULLNAME=4300]}&lt;/hyperlink&gt;&lt;/bold&gt; и &lt;bold&gt;&lt;hyperlink=player;4574&gt;{[VAR_PLAYER_ID_FULLNAME=4574]}&lt;/hyperlink&gt;&lt;/bold&gt; являются основными игроками нашей академии, и им необходимо дальнейшее совершенствование, чтобы войти в топ-30.
  - &lt;bold&gt;&lt;hyperlink=player;4549&gt;{[VAR_PLAYER_ID_FULLNAME=4549]}&lt;/hyperlink&gt;&lt;/bold&gt;, &lt;bold&gt;&lt;hyperlink=player;238198&gt;{[VAR_PLAYER_ID_FULLNAME=238198]}&lt;/hyperlink&gt;&lt;/bold&gt;, &lt;bold&gt;&lt;hyperlink=player;245188&gt;{[VAR_PLAYER_ID_FULLNAME=245188]}&lt;/hyperlink&gt;&lt;/bold&gt; и &lt;bold&gt;&lt;hyperlink=player;124883&gt;{[VAR_PLAYER_ID_FULLNAME=124883]}&lt;/hyperlink&gt;&lt;/bold&gt; представляют будущее академии.
  Вы должны управлять всеми этими игроками и помочь им достичь спортивных целей, которые будут поставлены перед ними каждый сезон, иначе академия может их потерять.</t>
  </si>
  <si>
    <t>&lt;bold&gt;EQUIPE&lt;/bold&gt;
  Os seguintes jogadores estão sob contrato com nossa academia:
  - &lt;bold&gt;&lt;hyperlink=player;477&gt;{[VAR_PLAYER_ID_FULLNAME=477]}&lt;/hyperlink&gt;&lt;/bold&gt; tem um contrato de jogador principal e deve mirar o top 3 nesta temporada.
  - &lt;bold&gt;&lt;hyperlink=player;4300&gt;{[VAR_PLAYER_ID_FULLNAME=4300]}&lt;/hyperlink&gt;&lt;/bold&gt; e &lt;bold&gt;&lt;hyperlink=player;4574&gt;{[VAR_PLAYER_ID_FULLNAME=4574]}&lt;/hyperlink&gt;&lt;/bold&gt; são jogadores importantes em nossa academia e precisam melhorar ainda mais para alcançar o top 30.
  - &lt;bold&gt;&lt;hyperlink=player;4549&gt;{[VAR_PLAYER_ID_FULLNAME=4549]}&lt;/hyperlink&gt;&lt;/bold&gt;, &lt;bold&gt;&lt;hyperlink=player;238198&gt;{[VAR_PLAYER_ID_FULLNAME=238198]}&lt;/hyperlink&gt;&lt;/bold&gt;, &lt;bold&gt;&lt;hyperlink=player;245188&gt;{[VAR_PLAYER_ID_FULLNAME=245188]}&lt;/hyperlink&gt;&lt;/bold&gt; e &lt;bold&gt;&lt;hyperlink=player;124883&gt;{[VAR_PLAYER_ID_FULLNAME=124883]}&lt;/hyperlink&gt;&lt;/bold&gt; representam o futuro da academia.
  Você deve gerenciar todos esses jogadores e ajudá-los a cumprir os objetivos esportivos que serão definidos para eles a cada temporada, ou a academia poderá perdê-los.</t>
  </si>
  <si>
    <t>ACADEMY_FAKEPRESENTATION_5_PART3</t>
  </si>
  <si>
    <t>&lt;bold&gt;WEITERE INFOS&lt;/bold&gt;
Sie haben brandneue Ressourcen zur Verfügung, mit der Möglichkeit, viele Verbesserungen in Sachen Infrastruktur vorzunehmen, um diese Akademie zu einer der besten Tennisakademien der Welt zu machen.
Die vorhandenen Mitarbeiter gehören zur Weltspitze und sind bekannt für ihre Erfahrung. Sie freuen sich schon darauf, Sie kennenzulernen.</t>
  </si>
  <si>
    <t>&lt;bold&gt;OTROS ACTIVOS&lt;/bold&gt;
 Tendrás nuevas herramientas a tu disposición, con posibilidades de actualización de las infraestructuras, para convertir tu escuela de tenis en una de las mejores del planeta.
 El personal de que dispones cuenta con experiencia y es de primer nivel. Están deseando conocerte.</t>
  </si>
  <si>
    <t>ACADEMY_FAKEPRESENTATION_5_PART4</t>
  </si>
  <si>
    <t>ACADEMY_FAKEPRESENTATION_6_PART1</t>
  </si>
  <si>
    <t>ACADEMY_FAKEPRESENTATION_6_PART2</t>
  </si>
  <si>
    <t>&lt;bold&gt;TEAM&lt;/bold&gt;
 The following players are under contract with our academy:
 - &lt;bold&gt;&lt;hyperlink=player;4699&gt;{[VAR_PLAYER_ID_FULLNAME=4699]}&lt;/hyperlink&gt;&lt;/bold&gt; has a key player contract and quickly needs to make a name for herself now in the top 30!
 - &lt;bold&gt;&lt;hyperlink=player;2265&gt;{[VAR_PLAYER_ID_FULLNAME=2265]}&lt;/hyperlink&gt;&lt;/bold&gt; is a major player in the academy and it’s up to you to reveal his potential; maybe he needs you as his main coach?
 - &lt;bold&gt;&lt;hyperlink=player;64653&gt;{[VAR_PLAYER_ID_FULLNAME=64653]}&lt;/hyperlink&gt;&lt;/bold&gt;, &lt;bold&gt;&lt;hyperlink=player; 125564&gt;{[VAR_PLAYER_ID_FULLNAME=125564]}&lt;/hyperlink&gt;&lt;/bold&gt;, &lt;bold&gt;&lt;hyperlink=player; 237707&gt;{[VAR_PLAYER_ID_FULLNAME=237707]}&lt;/hyperlink&gt;&lt;/bold&gt;, &lt;bold&gt;&lt;hyperlink=player; 245504&gt;{[VAR_PLAYER_ID_FULLNAME=245504]}&lt;/hyperlink&gt;&lt;/bold&gt; and &lt;bold&gt;&lt;hyperlink=player;245657&gt;{[VAR_PLAYER_ID_FULLNAME=245657]}&lt;/hyperlink&gt;&lt;/bold&gt; are on prospect contracts. They are budding players with a bright future.
 You must manage all of these players and help them fulfil the sporting objectives that will be set for them each season or the academy may lose them.</t>
  </si>
  <si>
    <t>&lt;bold&gt;EFFECTIF&lt;/bold&gt;
Les joueurs suivants sont sous contrat avec notre académie :
- &lt;bold&gt;&lt;hyperlink=player;4699&gt;{[VAR_PLAYER_ID_FULLNAME=4699]}&lt;/hyperlink&gt;&lt;/bold&gt;, a un contrat de joueur clé, elle doit se faire un nom désormais dans le top 30 rapidement !
- &lt;bold&gt;&lt;hyperlink=player;2265&gt;{[VAR_PLAYER_ID_FULLNAME=2265]}&lt;/hyperlink&gt;&lt;/bold&gt;, est un joueur important de l'académie, à vous de réveler son potentiel, peut être a-t-il besoin de vous comme coach principal ?
- &lt;bold&gt;&lt;hyperlink=player;64653&gt;{[VAR_PLAYER_ID_FULLNAME=64653]}&lt;/hyperlink&gt;&lt;/bold&gt;, &lt;bold&gt;&lt;hyperlink=player;125564&gt;{[VAR_PLAYER_ID_FULLNAME=125564]}&lt;/hyperlink&gt;&lt;/bold&gt;, &lt;bold&gt;&lt;hyperlink=player;237707&gt;{[VAR_PLAYER_ID_FULLNAME=237707]}&lt;/hyperlink&gt;&lt;/bold&gt;, &lt;bold&gt;&lt;hyperlink=player;245504&gt;{[VAR_PLAYER_ID_FULLNAME=245504]}&lt;/hyperlink&gt;&lt;/bold&gt; et &lt;bold&gt;&lt;hyperlink=player;245657&gt;{[VAR_PLAYER_ID_FULLNAME=245657]}&lt;/hyperlink&gt;&lt;/bold&gt;, sont sous contrat espoir. Ce sont nos petites pépites promises à un avenir radieux.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</si>
  <si>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&lt;bold&gt;&lt;hyperlink=player;4699&gt;{[VAR_PLAYER_ID_FULLNAME=4699]}&lt;/hyperlink&gt;&lt;/bold&gt; hat einen Vertrag als Schlüsselspielerin und muss sich schnell einen Namen in den Top 30 machen!
 - &lt;bold&gt;&lt;hyperlink=player;2265&gt;{[VAR_PLAYER_ID_FULLNAME=2265]}&lt;/hyperlink&gt;&lt;/bold&gt; ist ein wichtiger Spieler der Akademie. Es obliegt Ihnen, sein Potenzial zu entfesseln. Vielleicht braucht er Sie ja als Haupttrainer.
 - &lt;bold&gt;&lt;hyperlink=player;64653&gt;{[VAR_PLAYER_ID_FULLNAME=64653]}&lt;/hyperlink&gt;&lt;/bold&gt;, &lt;bold&gt;&lt;hyperlink=player;125564&gt;{[VAR_PLAYER_ID_FULLNAME=125564]}&lt;/hyperlink&gt;&lt;/bold&gt;, &lt;bold&gt;&lt;hyperlink=player;237707&gt;{[VAR_PLAYER_ID_FULLNAME=237707]}&lt;/hyperlink&gt;&lt;/bold&gt;, &lt;bold&gt;&lt;hyperlink=player;245504&gt;{[VAR_PLAYER_ID_FULLNAME=245504]}&lt;/hyperlink&gt;&lt;/bold&gt; und &lt;bold&gt;&lt;hyperlink=player;245657&gt;{[VAR_PLAYER_ID_FULLNAME=245657]}&lt;/hyperlink&gt;&lt;/bold&gt; haben einen Nachwuchsvertrag. Dies sind unsere kleinen vielversprechenden Juwelen mit strahlender Zukunft.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</si>
  <si>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&lt;bold&gt;&lt;hyperlink=player;4699&gt;{[VAR_PLAYER_ID_FULLNAME=4699]}&lt;/hyperlink&gt;&lt;/bold&gt; tiene contrato de tenista clave y ha de abrirse paso rápidamente en el Top 30.
 - &lt;bold&gt;&lt;hyperlink=player;2265&gt;{[VAR_PLAYER_ID_FULLNAME=2265]}&lt;/hyperlink&gt;&lt;/bold&gt; es un tenista principal de la escuela; de ti depende que exhiba todo su potencial. Quizás te necesite como entrenador principal.
 - &lt;bold&gt;&lt;hyperlink=player;64653&gt;{[VAR_PLAYER_ID_FULLNAME=64653]}&lt;/hyperlink&gt;&lt;/bold&gt;, &lt;bold&gt;&lt;hyperlink=player; 125564&gt;{[VAR_PLAYER_ID_FULLNAME=125564]}&lt;/hyperlink&gt;&lt;/bold&gt;, &lt;bold&gt;&lt;hyperlink=player; 237707&gt;{[VAR_PLAYER_ID_FULLNAME=237707]}&lt;/hyperlink&gt;&lt;/bold&gt;, &lt;bold&gt;&lt;hyperlink=player; 245504&gt;{[VAR_PLAYER_ID_FULLNAME=245504]}&lt;/hyperlink&gt;&lt;/bold&gt; y &lt;bold&gt;&lt;hyperlink=player;245657&gt;{[VAR_PLAYER_ID_FULLNAME=245657]}&lt;/hyperlink&gt;&lt;/bold&gt; tienen contratos de jóvenes promesas. Son talentos en ciernes con un brillante futuro.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</si>
  <si>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&lt;bold&gt;&lt;hyperlink=player;4699&gt;{[VAR_PLAYER_ID_FULLNAME=4699]}&lt;/hyperlink&gt;&lt;/bold&gt; ha un contratto da giocatore chiave e deve farsi un nome entrando rapidamente tra i top 30!
 - &lt;bold&gt;&lt;hyperlink=player;2265&gt;{[VAR_PLAYER_ID_FULLNAME=2265]}&lt;/hyperlink&gt;&lt;/bold&gt; è un giocatore importante dell'accademia e tu hai il compito di far emergere il suo potenziale; magari ha proprio bisogno di te come allenatore principale?
 - &lt;bold&gt;&lt;hyperlink=player;64653&gt;{[VAR_PLAYER_ID_FULLNAME=64653]}&lt;/hyperlink&gt;&lt;/bold&gt;, &lt;bold&gt;&lt;hyperlink=player;125564&gt;{[VAR_PLAYER_ID_FULLNAME=125564]}&lt;/hyperlink&gt;&lt;/bold&gt;, &lt;bold&gt;&lt;hyperlink=player;237707&gt;{[VAR_PLAYER_ID_FULLNAME=237707]}&lt;/hyperlink&gt;&lt;/bold&gt;, &lt;bold&gt;&lt;hyperlink=player;245504&gt;{[VAR_PLAYER_ID_FULLNAME=245504]}&lt;/hyperlink&gt;&lt;/bold&gt; e &lt;bold&gt;&lt;hyperlink=player;245657&gt;{[VAR_PLAYER_ID_FULLNAME=245657]}&lt;/hyperlink&gt;&lt;/bold&gt; sono sotto "contratto promessa". Sono i nostri piccoli gioielli dal futuro radioso.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</si>
  <si>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&lt;bold&gt;&lt;hyperlink=player;4699&gt;{[VAR_PLAYER_ID_FULLNAME=4699]}&lt;/hyperlink&gt;&lt;/bold&gt;拥有关键球员合同，需要尽快在前30名中崭露头角！
  - &lt;bold&gt;&lt;hyperlink=player;2265&gt;{[VAR_PLAYER_ID_FULLNAME=2265]}&lt;/hyperlink&gt;&lt;/bold&gt;是学院主力球员，你的任务是挖掘他的潜力；或许你应该担任他的主教练？
  - &lt;bold&gt;&lt;hyperlink=player;64653&gt;{[VAR_PLAYER_ID_FULLNAME=64653]}&lt;/hyperlink&gt;&lt;/bold&gt;、&lt;bold&gt;&lt;hyperlink=player; 125564&gt;{[VAR_PLAYER_ID_FULLNAME=125564]}&lt;/hyperlink&gt;&lt;/bold&gt;、&lt;bold&gt;&lt;hyperlink=player; 237707&gt;{[VAR_PLAYER_ID_FULLNAME=237707]}&lt;/hyperlink&gt;&lt;/bold&gt;、&lt;bold&gt;&lt;hyperlink=player; 245504&gt;{[VAR_PLAYER_ID_FULLNAME=245504]}&lt;/hyperlink&gt;&lt;/bold&gt;和&lt;bold&gt;&lt;hyperlink=player;245657&gt;{[VAR_PLAYER_ID_FULLNAME=245657]}&lt;/hyperlink&gt;&lt;/bold&gt;签的是新秀合同，他们都是前途光明的新星。
  你必须管理这些球员，并完成每赛季设定的竞技目标，避免学院失去这些人才。</t>
  </si>
  <si>
    <t>&lt;bold&gt;КОМАНДА&lt;/bold&gt;
  Следующие игроки находятся на контракте в нашей академии:
  - &lt;bold&gt;&lt;hyperlink=player;4699&gt;{[VAR_PLAYER_ID_FULLNAME=4699]}&lt;/hyperlink&gt;&lt;/bold&gt; имеет контракт ключевого игрока и быстро нуждается в том, чтобы заявить о себе в топ-30!
  - &lt;bold&gt;&lt;hyperlink=player;2265&gt;{[VAR_PLAYER_ID_FULLNAME=2265]}&lt;/hyperlink&gt;&lt;/bold&gt; является основным игроком академии, и вам предстоит раскрыть его потенциал; возможно, ему нужен вы как главный тренер?
  - &lt;bold&gt;&lt;hyperlink=player;64653&gt;{[VAR_PLAYER_ID_FULLNAME=64653]}&lt;/hyperlink&gt;&lt;/bold&gt;, &lt;bold&gt;&lt;hyperlink=player; 125564&gt;{[VAR_PLAYER_ID_FULLNAME=125564]}&lt;/hyperlink&gt;&lt;/bold&gt;, &lt;bold&gt;&lt;hyperlink=player; 237707&gt;{[VAR_PLAYER_ID_FULLNAME=237707]}&lt;/hyperlink&gt;&lt;/bold&gt;, &lt;bold&gt;&lt;hyperlink=player; 245504&gt;{[VAR_PLAYER_ID_FULLNAME=245504]}&lt;/hyperlink&gt;&lt;/bold&gt; и &lt;bold&gt;&lt;hyperlink=player;245657&gt;{[VAR_PLAYER_ID_FULLNAME=245657]}&lt;/hyperlink&gt;&lt;/bold&gt; имеют перспективные контракты. Это подающие надежды игроки с блестящим будущим.
  Вы должны управлять всеми этими игроками и помочь им достичь спортивных целей, которые будут поставлены перед ними каждый сезон, иначе академия может их потерять.</t>
  </si>
  <si>
    <t>&lt;bold&gt;EQUIPE&lt;/bold&gt;
  Os seguintes jogadores estão sob contrato com nossa academia:
  - &lt;bold&gt;&lt;hyperlink=player;4699&gt;{[VAR_PLAYER_ID_FULLNAME=4699]}&lt;/hyperlink&gt;&lt;/bold&gt; tem um contrato de jogadora principal e precisa rapidamente se destacar no top 30!
  - &lt;bold&gt;&lt;hyperlink=player;2265&gt;{[VAR_PLAYER_ID_FULLNAME=2265]}&lt;/hyperlink&gt;&lt;/bold&gt; é um jogador importante na academia e cabe a você revelar seu potencial; talvez ele precise de você como seu treinador principal?
  - &lt;bold&gt;&lt;hyperlink=player;64653&gt;{[VAR_PLAYER_ID_FULLNAME=64653]}&lt;/hyperlink&gt;&lt;/bold&gt;, &lt;bold&gt;&lt;hyperlink=player; 125564&gt;{[VAR_PLAYER_ID_FULLNAME=125564]}&lt;/hyperlink&gt;&lt;/bold&gt;, &lt;bold&gt;&lt;hyperlink=player; 237707&gt;{[VAR_PLAYER_ID_FULLNAME=237707]}&lt;/hyperlink&gt;&lt;/bold&gt;, &lt;bold&gt;&lt;hyperlink=player; 245504&gt;{[VAR_PLAYER_ID_FULLNAME=245504]}&lt;/hyperlink&gt;&lt;/bold&gt; e &lt;bold&gt;&lt;hyperlink=player;245657&gt;{[VAR_PLAYER_ID_FULLNAME=245657]}&lt;/hyperlink&gt;&lt;/bold&gt; estão em contratos de prospect. São jogadores em ascensão com um futuro brilhante.
  Você deve gerenciar todos esses jogadores e ajudá-los a cumprir os objetivos esportivos que serão definidos para eles a cada temporada, ou a academia poderá perdê-los.</t>
  </si>
  <si>
    <t>ACADEMY_FAKEPRESENTATION_6_PART3</t>
  </si>
  <si>
    <t>&lt;bold&gt;OTHER ASSETS&lt;/bold&gt;
  You will have a modern work tool, with possibilities of extensions in terms of infrastructures to make it one of the best academies on the tennis planet.
  The staff in place is of high quality and recognized for its experience. They are looking forward to meeting you.</t>
  </si>
  <si>
    <t>&lt;bold&gt;AUTRES ACTIFS&lt;/bold&gt;
 Vous allez disposer d’un outil de travail moderne, avec des possibilités d’extensions en termes d’infrastructures pour en faire une des meilleures académies sur la planète tennis.
 Le staff en place est de qualité et reconnu pour son expérience. Ils ont d’ailleurs hâte de vous rencontrer.</t>
  </si>
  <si>
    <t>&lt;bold&gt;ALTRE RISORSE&lt;/bold&gt;
Avrai a disposizione uno strumento nuovo, con la possibilità di migliorare l'infrastruttura per rendere l'accademia una delle migliori al mondo.
Il personale presente è tra i migliori al mondo. E non vedono l'ora di conoscerti.</t>
  </si>
  <si>
    <t>&lt;bold&gt;ДРУГИЕ АКТИВЫ&lt;/bold&gt;
  У вас будет современный рабочий инструмент с возможностями расширения инфраструктуры, чтобы сделать ее одной из лучших академий на теннисной планете.
  Персонал высокого качества и признан за свой опыт. Они с нетерпением ждут встречи с вами.</t>
  </si>
  <si>
    <t>&lt;bold&gt;OUTROS RECURSOS&lt;/bold&gt;
  Você terá uma ferramenta de trabalho moderna, com possibilidades de expansão em termos de infraestrutura para torná-la uma das melhores academias do planeta tênis.
  A equipe atual é de alta qualidade e reconhecida por sua experiência. Eles estão ansiosos para conhecê-lo.</t>
  </si>
  <si>
    <t>ACADEMY_FAKEPRESENTATION_6_PART4</t>
  </si>
  <si>
    <t>ACADEMY_FAKEPRESENTATION_7_PART1</t>
  </si>
  <si>
    <t>ACADEMY_FAKEPRESENTATION_7_PART2</t>
  </si>
  <si>
    <t>&lt;bold&gt;TEAM&lt;/bold&gt;
 The following players are under contract with our academy:
  - &lt;bold&gt;&lt;hyperlink=player;4824&gt;{[VAR_PLAYER_ID_FULLNAME=4824]}&lt;/hyperlink&gt;&lt;/bold&gt;, has a key player contract, she must continue his progression and make a name for himself in the top 50!
  - &lt;bold&gt;&lt;hyperlink=player;4489&gt;{[VAR_PLAYER_ID_FULLNAME=4489]}&lt;/hyperlink&gt;&lt;/bold&gt;, is an important player in the academy, she is regular and should perform now in major tournaments.
  - &lt;bold&gt;&lt;hyperlink=player;2039&gt;{[VAR_PLAYER_ID_FULLNAME=2039]}&lt;/hyperlink&gt;&lt;/bold&gt;, &lt;bold&gt;&lt;hyperlink=player;4658&gt;{[VAR_PLAYER_ID_FULLNAME=4658]}&lt;/hyperlink&gt;&lt;/bold&gt;, &lt;bold&gt;&lt;hyperlink=player;2340&gt;{[VAR_PLAYER_ID_FULLNAME=2340]}&lt;/hyperlink&gt;&lt;/bold&gt; and &lt;bold&gt;&lt;hyperlink=player;63568&gt;{[VAR_PLAYER_ID_FULLNAME=63568]}&lt;/hyperlink&gt;&lt;/bold&gt;, are under promising contract. They are our little nuggets with a bright future ahead of them.
  - &lt;bold&gt;&lt;hyperlink=player;4329&gt;{[VAR_PLAYER_ID_FULLNAME=4329]}&lt;/hyperlink&gt;&lt;/bold&gt;, an experienced and regular player on the circuit, completes our team.
You must manage all these players and achieve the sporting objectives set with them each season, or risk seeing them leave the academy.</t>
  </si>
  <si>
    <t>&lt;bold&gt;EFFECTIF&lt;/bold&gt;
Les joueurs suivants sont sous contrat avec notre académie :
 - &lt;bold&gt;&lt;hyperlink=player;4824&gt;{[VAR_PLAYER_ID_FULLNAME=4824]}&lt;/hyperlink&gt;&lt;/bold&gt;, a un contrat de joueur clé, elle doit continuer sa progression et se faire un nom dans le top 50 !
 - &lt;bold&gt;&lt;hyperlink=player;4489&gt;{[VAR_PLAYER_ID_FULLNAME=4489]}&lt;/hyperlink&gt;&lt;/bold&gt;, est une joueuse importante de l'académie, elle est régulière et devrait performer désormais dans les tournois majeurs.
 - &lt;bold&gt;&lt;hyperlink=player;2039&gt;{[VAR_PLAYER_ID_FULLNAME=2039]}&lt;/hyperlink&gt;&lt;/bold&gt;, &lt;bold&gt;&lt;hyperlink=player;4658&gt;{[VAR_PLAYER_ID_FULLNAME=4658]}&lt;/hyperlink&gt;&lt;/bold&gt;, &lt;bold&gt;&lt;hyperlink=player;2340&gt;{[VAR_PLAYER_ID_FULLNAME=2340]}&lt;/hyperlink&gt;&lt;/bold&gt; et &lt;bold&gt;&lt;hyperlink=player;63568&gt;{[VAR_PLAYER_ID_FULLNAME=63568]}&lt;/hyperlink&gt;&lt;/bold&gt;, sont sous contrat espoir. Ce sont nos petites pépites promises à un avenir radieux.
 - &lt;bold&gt;&lt;hyperlink=player;4329&gt;{[VAR_PLAYER_ID_FULLNAME=4329]}&lt;/hyperlink&gt;&lt;/bold&gt;, joueuse expérimentée et régulière sur le circuit complète notre effectif.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</si>
  <si>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&lt;bold&gt;&lt;hyperlink=player;4824&gt;{[VAR_PLAYER_ID_FULLNAME=4824]}&lt;/hyperlink&gt;&lt;/bold&gt; hat einen Vertrag als Schlüsselspielerin und muss sich weiterentwickeln und sich einen Namen in den Top 50 machen!
  - &lt;bold&gt;&lt;hyperlink=player;4489&gt;{[VAR_PLAYER_ID_FULLNAME=4489]}&lt;/hyperlink&gt;&lt;/bold&gt; ist eine wichtige Spielerin der Akademie. Sie ist konstant und dürfte ab sofort in den wichtigen Turnieren abliefern.
  - &lt;bold&gt;&lt;hyperlink=player;2039&gt;{[VAR_PLAYER_ID_FULLNAME=2039]}&lt;/hyperlink&gt;&lt;/bold&gt;, &lt;bold&gt;&lt;hyperlink=player;4658&gt;{[VAR_PLAYER_ID_FULLNAME=4658]}&lt;/hyperlink&gt;&lt;/bold&gt;, &lt;bold&gt;&lt;hyperlink=player;2340&gt;{[VAR_PLAYER_ID_FULLNAME=2340]}&lt;/hyperlink&gt;&lt;/bold&gt; und &lt;bold&gt;&lt;hyperlink=player;63568&gt;{[VAR_PLAYER_ID_FULLNAME=63568]}&lt;/hyperlink&gt;&lt;/bold&gt; haben einen Nachwuchsvertrag. Dies sind unsere kleinen vielversprechenden Juwelen mit strahlender Zukunft.
  - &lt;bold&gt;&lt;hyperlink=player;4329&gt;{[VAR_PLAYER_ID_FULLNAME=4329]}&lt;/hyperlink&gt;&lt;/bold&gt;, eine erfahrene Spielerin, die regelmäßig auf der Tour spielt, ergänzt unser Team.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</si>
  <si>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&lt;bold&gt;&lt;hyperlink=player;4824&gt;{[VAR_PLAYER_ID_FULLNAME=4824]}&lt;/hyperlink&gt;&lt;/bold&gt; tiene contrato de tenista clave: ¡necesita seguir progresando y entrar en el Top 50!
  - &lt;bold&gt;&lt;hyperlink=player;4489&gt;{[VAR_PLAYER_ID_FULLNAME=4489]}&lt;/hyperlink&gt;&lt;/bold&gt; es tenista principal de la escuela; es constante y debería participar en los grandes torneos de ahora en adelante.
  - &lt;bold&gt;&lt;hyperlink=player;2039&gt;{[VAR_PLAYER_ID_FULLNAME=2039]}&lt;/hyperlink&gt;&lt;/bold&gt;, &lt;bold&gt;&lt;hyperlink=player;4658&gt;{[VAR_PLAYER_ID_FULLNAME=4658]}&lt;/hyperlink&gt;&lt;/bold&gt;, &lt;bold&gt;&lt;hyperlink=player;2340&gt;{[VAR_PLAYER_ID_FULLNAME=2340]}&lt;/hyperlink&gt;&lt;/bold&gt; y &lt;bold&gt;&lt;hyperlink=player;63568&gt;{[VAR_PLAYER_ID_FULLNAME=63568]}&lt;/hyperlink&gt;&lt;/bold&gt; tienen contratos de jóvenes promesas. Son nuestras futuras estrellas.
  - &lt;bold&gt;&lt;hyperlink=player;4329&gt;{[VAR_PLAYER_ID_FULLNAME=4329]}&lt;/hyperlink&gt;&lt;/bold&gt; tiene experiencia como tenista, se desenvuelve con regularidad en el circuito y completa nuestro equipo.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</si>
  <si>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&lt;bold&gt;&lt;hyperlink=player;4824&gt;{[VAR_PLAYER_ID_FULLNAME=4824]}&lt;/hyperlink&gt;&lt;/bold&gt; ha un contratto da giocatore chiave e deve farsi un nome entrando rapidamente tra le top 50!
  - &lt;bold&gt;&lt;hyperlink=player;4489&gt;{[VAR_PLAYER_ID_FULLNAME=4489]}&lt;/hyperlink&gt;&lt;/bold&gt; è una giocatrice importante dell'accademia, è costante ed è il momento giusto per ottenere risultati ai tornei importanti.
  - &lt;bold&gt;&lt;hyperlink=player;2039&gt;{[VAR_PLAYER_ID_FULLNAME=2039]}&lt;/hyperlink&gt;&lt;/bold&gt;, &lt;bold&gt;&lt;hyperlink=player;4658&gt;{[VAR_PLAYER_ID_FULLNAME=4658]}&lt;/hyperlink&gt;&lt;/bold&gt; , &lt;bold&gt;&lt;hyperlink=player;2340&gt;{[VAR_PLAYER_ID_FULLNAME=2340]}&lt;/hyperlink&gt;&lt;/bold&gt;  e &lt;bold&gt;&lt;hyperlink=player;63568&gt;{[VAR_PLAYER_ID_FULLNAME=63568]}&lt;/hyperlink&gt;&lt;/bold&gt; sono sotto "contratto promessa". Sono i nostri piccoli gioielli dal futuro radioso.
  - &lt;bold&gt;&lt;hyperlink=player;4329&gt;{[VAR_PLAYER_ID_FULLNAME=4329]}&lt;/hyperlink&gt;&lt;/bold&gt;, un giocatore esperto che partecipa con regolarità al circuito, completa la nostra squadra.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</si>
  <si>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&lt;bold&gt;&lt;hyperlink=player;4824&gt;{[VAR_PLAYER_ID_FULLNAME=4824]}&lt;/hyperlink&gt;&lt;/bold&gt;拥有关键球员合同，她必须继续进步并在前50名中崭露头角！
  - &lt;bold&gt;&lt;hyperlink=player;4489&gt;{[VAR_PLAYER_ID_FULLNAME=4489]}&lt;/hyperlink&gt;&lt;/bold&gt;是学院的重要球员，稳定性良好，现在应在主要赛事中发挥表现。
  - &lt;bold&gt;&lt;hyperlink=player;2039&gt;{[VAR_PLAYER_ID_FULLNAME=2039]}&lt;/hyperlink&gt;&lt;/bold&gt;、&lt;bold&gt;&lt;hyperlink=player;4658&gt;{[VAR_PLAYER_ID_FULLNAME=4658]}&lt;/hyperlink&gt;&lt;/bold&gt;、&lt;bold&gt;&lt;hyperlink=player;2340&gt;{[VAR_PLAYER_ID_FULLNAME=2340]}&lt;/hyperlink&gt;&lt;/bold&gt;和&lt;bold&gt;&lt;hyperlink=player;63568&gt;{[VAR_PLAYER_ID_FULLNAME=63568]}&lt;/hyperlink&gt;&lt;/bold&gt;签的是新秀合同，是我们学院的未来之星。
  - &lt;bold&gt;&lt;hyperlink=player;4329&gt;{[VAR_PLAYER_ID_FULLNAME=4329]}&lt;/hyperlink&gt;&lt;/bold&gt;是经验丰富且稳定的巡回赛球员，为我们的阵容增添了可靠力量。
 你必须管理这些球员，并完成每赛季设定的竞技目标，避免学院失去这些人才。</t>
  </si>
  <si>
    <t>&lt;bold&gt;КОМАНДА&lt;/bold&gt;
  Следующие игроки находятся на контракте в нашей академии:
  - &lt;bold&gt;&lt;hyperlink=player;4824&gt;{[VAR_PLAYER_ID_FULLNAME=4824]}&lt;/hyperlink&gt;&lt;/bold&gt;, имеет контракт ключевого игрока, она должна продолжить свое развитие и заявить о себе в топ-50!
  - &lt;bold&gt;&lt;hyperlink=player;4489&gt;{[VAR_PLAYER_ID_FULLNAME=4489]}&lt;/hyperlink&gt;&lt;/bold&gt;, является важным игроком академии, она стабильна и должна показывать результаты в крупных турнирах.
  - &lt;bold&gt;&lt;hyperlink=player;2039&gt;{[VAR_PLAYER_ID_FULLNAME=2039]}&lt;/hyperlink&gt;&lt;/bold&gt;, &lt;bold&gt;&lt;hyperlink=player;4658&gt;{[VAR_PLAYER_ID_FULLNAME=4658]}&lt;/hyperlink&gt;&lt;/bold&gt;, &lt;bold&gt;&lt;hyperlink=player;2340&gt;{[VAR_PLAYER_ID_FULLNAME=2340]}&lt;/hyperlink&gt;&lt;/bold&gt; и &lt;bold&gt;&lt;hyperlink=player;63568&gt;{[VAR_PLAYER_ID_FULLNAME=63568]}&lt;/hyperlink&gt;&lt;/bold&gt;, находятся на перспективных контрактах. Это наши маленькие самородки с блестящим будущим.
  - &lt;bold&gt;&lt;hyperlink=player;4329&gt;{[VAR_PLAYER_ID_FULLNAME=4329]}&lt;/hyperlink&gt;&lt;/bold&gt;, опытный и стабильный игрок в туре, завершает нашу команду.
  Вы должны управлять всеми этими игроками и достигать спортивных целей, поставленных с ними каждый сезон, иначе рискуете потерять их из академии.</t>
  </si>
  <si>
    <t>&lt;bold&gt;EQUIPE&lt;/bold&gt;
  Os seguintes jogadores estão sob contrato com nossa academia:
  - &lt;bold&gt;&lt;hyperlink=player;4824&gt;{[VAR_PLAYER_ID_FULLNAME=4824]}&lt;/hyperlink&gt;&lt;/bold&gt;, tem um contrato de jogadora principal, ela deve continuar sua progressão e se destacar no top 50!
  - &lt;bold&gt;&lt;hyperlink=player;4489&gt;{[VAR_PLAYER_ID_FULLNAME=4489]}&lt;/hyperlink&gt;&lt;/bold&gt;, é uma jogadora importante na academia, ela é regular e deve ter um bom desempenho em torneios importantes.
  - &lt;bold&gt;&lt;hyperlink=player;2039&gt;{[VAR_PLAYER_ID_FULLNAME=2039]}&lt;/hyperlink&gt;&lt;/bold&gt;, &lt;bold&gt;&lt;hyperlink=player;4658&gt;{[VAR_PLAYER_ID_FULLNAME=4658]}&lt;/hyperlink&gt;&lt;/bold&gt;, &lt;bold&gt;&lt;hyperlink=player;2340&gt;{[VAR_PLAYER_ID_FULLNAME=2340]}&lt;/hyperlink&gt;&lt;/bold&gt; e &lt;bold&gt;&lt;hyperlink=player;63568&gt;{[VAR_PLAYER_ID_FULLNAME=63568]}&lt;/hyperlink&gt;&lt;/bold&gt;, estão em contratos de promessa. São nossas pequenas joias com um futuro brilhante pela frente.
  - &lt;bold&gt;&lt;hyperlink=player;4329&gt;{[VAR_PLAYER_ID_FULLNAME=4329]}&lt;/hyperlink&gt;&lt;/bold&gt;, uma jogadora experiente e regular no circuito, completa nossa equipe.
  Você deve gerenciar todos esses jogadores e atingir os objetivos esportivos definidos com eles a cada temporada, ou corre o risco de vê-los deixar a academia.</t>
  </si>
  <si>
    <t>ACADEMY_FAKEPRESENTATION_7_PART3</t>
  </si>
  <si>
    <t>&lt;bold&gt;AUTRES ACTIFS&lt;/bold&gt; 
 Vous allez disposer d’un outil de travail moderne, avec des possibilités d’extensions en termes d’infrastructures pour en faire une des meilleures académies sur la planète tennis. 
 Le staff en place est de qualité et reconnu pour son expérience. Ils ont d’ailleurs hâte de vous rencontrer.</t>
  </si>
  <si>
    <t>ACADEMY_FAKEPRESENTATION_7_PART4</t>
  </si>
  <si>
    <t>ACADEMY_FAKEPRESENTATION_8_PART1</t>
  </si>
  <si>
    <t>ACADEMY_FAKEPRESENTATION_8_PART2</t>
  </si>
  <si>
    <t>&lt;bold&gt;TEAM&lt;/bold&gt;
 The following players are under contract with our academy:
 - &lt;bold&gt;&lt;hyperlink=player;1171&gt;{[VAR_PLAYER_ID_FULLNAME=1171]}&lt;/hyperlink&gt;&lt;/bold&gt; has a key player contract, we're counting on you to help it get closer to the top 30!
 - &lt;bold&gt;&lt;hyperlink=player;210&gt;{[VAR_PLAYER_ID_FULLNAME=210]}&lt;/hyperlink&gt;&lt;/bold&gt; should become more consistent under you and move up the rankings further.
 - &lt;bold&gt;&lt;hyperlink=player;5043&gt;{[VAR_PLAYER_ID_FULLNAME=5043]}&lt;/hyperlink&gt;&lt;/bold&gt;, &lt;bold&gt;&lt;hyperlink=player; 2412&gt;{[VAR_PLAYER_ID_FULLNAME=2412]}&lt;/hyperlink&gt;&lt;/bold&gt;, &lt;bold&gt;&lt;hyperlink=player; 2103&gt;{[VAR_PLAYER_ID_FULLNAME=2103]}&lt;/hyperlink&gt;&lt;/bold&gt; and &lt;bold&gt;&lt;hyperlink=player;3017&gt;{[VAR_PLAYER_ID_FULLNAME=3017]}&lt;/hyperlink&gt;&lt;/bold&gt; are on prospect contracts. They have a bright future ahead of them.
 You must manage all of these players and meet the sporting targets that will be set with them each season or risk seeing them leave the academy.</t>
  </si>
  <si>
    <t xml:space="preserve">&lt;bold&gt;EFFECTIF&lt;/bold&gt;
Les joueurs suivants sont sous contrat avec notre académie :
- &lt;bold&gt;&lt;hyperlink=player;1171&gt;{[VAR_PLAYER_ID_FULLNAME=1171]}&lt;/hyperlink&gt;&lt;/bold&gt;, a un contrat de joueur clé, nous comptons sur vous pour qu'il se rapproche du top 30 !
- &lt;bold&gt;&lt;hyperlink=player;210&gt;{[VAR_PLAYER_ID_FULLNAME=210]}&lt;/hyperlink&gt;&lt;/bold&gt;, devrait gagner en régularité sous vos ordres et progresser encore au classement.
- &lt;bold&gt;&lt;hyperlink=player;5043&gt;{[VAR_PLAYER_ID_FULLNAME=5043]}&lt;/hyperlink&gt;&lt;/bold&gt;, &lt;bold&gt;&lt;hyperlink=player;2412&gt;{[VAR_PLAYER_ID_FULLNAME=2412]}&lt;/hyperlink&gt;&lt;/bold&gt;, &lt;bold&gt;&lt;hyperlink=player;2103&gt;{[VAR_PLAYER_ID_FULLNAME=2103]}&lt;/hyperlink&gt;&lt;/bold&gt; et &lt;bold&gt;&lt;hyperlink=player;3017&gt;{[VAR_PLAYER_ID_FULLNAME=3017]}&lt;/hyperlink&gt;&lt;/bold&gt;, sont sous contrat espoir. Ce sont nos petites pépites promises à un avenir radieux.
Vous devez gérer l’ensemble de ces joueurs et atteindre les objectifs sportifs qui seront fixés avec eux chaque saison sous peine de les voir quitter l’académie.
</t>
  </si>
  <si>
    <t>&lt;bold&gt;TEAM&lt;/bold&gt;
 Folgende Spieler/-innen stehen an unserer Akademie unter Vertrag:
 - &lt;bold&gt;&lt;hyperlink=player;1171&gt;{[VAR_PLAYER_ID_FULLNAME=1171]}&lt;/hyperlink&gt;&lt;/bold&gt; hat einen Vertrag als Schlüsselspieler. Wir zählen auf Sie, damit er sich den Top 30 annähert!
 - &lt;bold&gt;&lt;hyperlink=player;210&gt;{[VAR_PLAYER_ID_FULLNAME=210]}&lt;/hyperlink&gt;&lt;/bold&gt; dürfte unter Ihrer Führung regelmäßig gewinnen und sich in der Rangliste weiterentwickeln.
 - &lt;bold&gt;&lt;hyperlink=player;5043&gt;{[VAR_PLAYER_ID_FULLNAME=5043]}&lt;/hyperlink&gt;&lt;/bold&gt;, &lt;bold&gt;&lt;hyperlink=player;2412&gt;{[VAR_PLAYER_ID_FULLNAME=2412]}&lt;/hyperlink&gt;&lt;/bold&gt;, &lt;bold&gt;&lt;hyperlink=player;2103&gt;{[VAR_PLAYER_ID_FULLNAME=2103]}&lt;/hyperlink&gt;&lt;/bold&gt; und &lt;bold&gt;&lt;hyperlink=player;3017&gt;{[VAR_PLAYER_ID_FULLNAME=3017]}&lt;/hyperlink&gt;&lt;/bold&gt; haben einen Nachwuchsvertrag. Dies sind unsere kleinen vielversprechenden Juwelen mit strahlender Zukunft.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</si>
  <si>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&lt;bold&gt;&lt;hyperlink=player;1171&gt;{[VAR_PLAYER_ID_FULLNAME=1171]}&lt;/hyperlink&gt;&lt;/bold&gt; tiene contrato de tenista clave y ¡contamos contigo para acercarlo al top 30!
 - Con tu ayuda, &lt;bold&gt;&lt;hyperlink=player;210&gt;{[VAR_PLAYER_ID_FULLNAME=210]}&lt;/hyperlink&gt;&lt;/bold&gt; debería ser más constante y ascender puestos en la clasificación.
 - &lt;bold&gt;&lt;hyperlink=player;5043&gt;{[VAR_PLAYER_ID_FULLNAME=5043]}&lt;/hyperlink&gt;&lt;/bold&gt;, &lt;bold&gt;&lt;hyperlink=player; 2412&gt;{[VAR_PLAYER_ID_FULLNAME=2412]}&lt;/hyperlink&gt;&lt;/bold&gt;, &lt;bold&gt;&lt;hyperlink=player; 2103&gt;{[VAR_PLAYER_ID_FULLNAME=2103]}&lt;/hyperlink&gt;&lt;/bold&gt; y &lt;bold&gt;&lt;hyperlink=player;3017&gt;{[VAR_PLAYER_ID_FULLNAME=3017]}&lt;/hyperlink&gt;&lt;/bold&gt; tienen contratos de jóvenes promesas. Tienen un brillante futuro por delante.
 Debes dirigir a todos estos tenistas y alcanzar los objetivos deportivos que se les marcarán cada temporada o corres el riesgo de verles abandonar la escuela.</t>
  </si>
  <si>
    <t>&lt;bold&gt;SQUADRA&lt;/bold&gt;
 I giocatori seguenti sono sotto contratto con la nostra accademia:
 - &lt;bold&gt;&lt;hyperlink=player;1171&gt;{[VAR_PLAYER_ID_FULLNAME=1171]}&lt;/hyperlink&gt;&lt;/bold&gt; ha un contratto da giocatrice chiave e contiamo su di voi per aiutarlo ad avvicinarsi alla top 30!
 - &lt;bold&gt;&lt;hyperlink=player;210&gt;{[VAR_PLAYER_ID_FULLNAME=210]}&lt;/hyperlink&gt;&lt;/bold&gt; deve acquisire regolarità sotto la tua guida e migliorare la sua posizione in classifica.
 - &lt;bold&gt;&lt;hyperlink=player;5043&gt;{[VAR_PLAYER_ID_FULLNAME=5043]}&lt;/hyperlink&gt;&lt;/bold&gt;, &lt;bold&gt;&lt;hyperlink=player;2412&gt;{[VAR_PLAYER_ID_FULLNAME=2412]}&lt;/hyperlink&gt;&lt;/bold&gt;, &lt;bold&gt;&lt;hyperlink=player;2103&gt;{[VAR_PLAYER_ID_FULLNAME=2103]}&lt;/hyperlink&gt;&lt;/bold&gt; e &lt;bold&gt;&lt;hyperlink=player;3017&gt;{[VAR_PLAYER_ID_FULLNAME=3017]}&lt;/hyperlink&gt;&lt;/bold&gt; sono sotto "contratto promessa". Sono i nostri piccoli gioielli dal futuro radioso.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</si>
  <si>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&lt;bold&gt;&lt;hyperlink=player;1171&gt;{[VAR_PLAYER_ID_FULLNAME=1171]}&lt;/hyperlink&gt;&lt;/bold&gt;拥有关键球员合同，我们寄希望于你帮助他接近前30名！
  - &lt;bold&gt;&lt;hyperlink=player;210&gt;{[VAR_PLAYER_ID_FULLNAME=210]}&lt;/hyperlink&gt;&lt;/bold&gt;在你的带领下应能更加稳定，并进一步提升排名。
  - &lt;bold&gt;&lt;hyperlink=player;5043&gt;{[VAR_PLAYER_ID_FULLNAME=5043]}&lt;/hyperlink&gt;&lt;/bold&gt;、&lt;bold&gt;&lt;hyperlink=player; 2412&gt;{[VAR_PLAYER_ID_FULLNAME=2412]}&lt;/hyperlink&gt;&lt;/bold&gt;、&lt;bold&gt;&lt;hyperlink=player; 2103&gt;{[VAR_PLAYER_ID_FULLNAME=2103]}&lt;/hyperlink&gt;&lt;/bold&gt;和&lt;bold&gt;&lt;hyperlink=player;3017&gt;{[VAR_PLAYER_ID_FULLNAME=3017]}&lt;/hyperlink&gt;&lt;/bold&gt;签的是新秀合同，是我们学院的未来之星。
  你必须管理这些球员，并完成每赛季设定的竞技目标，避免学院失去这些人才。</t>
  </si>
  <si>
    <t>&lt;bold&gt;КОМАНДА&lt;/bold&gt;
  Следующие игроки находятся на контракте в нашей академии:
  - &lt;bold&gt;&lt;hyperlink=player;1171&gt;{[VAR_PLAYER_ID_FULLNAME=1171]}&lt;/hyperlink&gt;&lt;/bold&gt; имеет контракт ключевого игрока, мы рассчитываем на вас, чтобы помочь ему приблизиться к топ-30!
  - &lt;bold&gt;&lt;hyperlink=player;210&gt;{[VAR_PLAYER_ID_FULLNAME=210]}&lt;/hyperlink&gt;&lt;/bold&gt; должен стать более стабильным под вашим руководством и подняться выше в рейтинге.
  - &lt;bold&gt;&lt;hyperlink=player;5043&gt;{[VAR_PLAYER_ID_FULLNAME=5043]}&lt;/hyperlink&gt;&lt;/bold&gt;, &lt;bold&gt;&lt;hyperlink=player; 2412&gt;{[VAR_PLAYER_ID_FULLNAME=2412]}&lt;/hyperlink&gt;&lt;/bold&gt;, &lt;bold&gt;&lt;hyperlink=player; 2103&gt;{[VAR_PLAYER_ID_FULLNAME=2103]}&lt;/hyperlink&gt;&lt;/bold&gt; и &lt;bold&gt;&lt;hyperlink=player;3017&gt;{[VAR_PLAYER_ID_FULLNAME=3017]}&lt;/hyperlink&gt;&lt;/bold&gt; имеют перспективные контракты. У них блестящее будущее.
  Вы должны управлять всеми этими игроками и достигать спортивных целей, которые будут поставлены с ними каждый сезон, иначе рискуете потерять их из академии.</t>
  </si>
  <si>
    <t>&lt;bold&gt;EQUIPE&lt;/bold&gt;
  Os seguintes jogadores estão sob contrato com nossa academia:
  - &lt;bold&gt;&lt;hyperlink=player;1171&gt;{[VAR_PLAYER_ID_FULLNAME=1171]}&lt;/hyperlink&gt;&lt;/bold&gt; tem um contrato de jogador principal, contamos com você para ajudá-lo a se aproximar do top 30!
  - &lt;bold&gt;&lt;hyperlink=player;210&gt;{[VAR_PLAYER_ID_FULLNAME=210]}&lt;/hyperlink&gt;&lt;/bold&gt; deve se tornar mais consistente sob sua orientação e subir ainda mais no ranking.
  - &lt;bold&gt;&lt;hyperlink=player;5043&gt;{[VAR_PLAYER_ID_FULLNAME=5043]}&lt;/hyperlink&gt;&lt;/bold&gt;, &lt;bold&gt;&lt;hyperlink=player; 2412&gt;{[VAR_PLAYER_ID_FULLNAME=2412]}&lt;/hyperlink&gt;&lt;/bold&gt;, &lt;bold&gt;&lt;hyperlink=player; 2103&gt;{[VAR_PLAYER_ID_FULLNAME=2103]}&lt;/hyperlink&gt;&lt;/bold&gt; e &lt;bold&gt;&lt;hyperlink=player;3017&gt;{[VAR_PLAYER_ID_FULLNAME=3017]}&lt;/hyperlink&gt;&lt;/bold&gt; estão em contratos de prospect. Eles têm um futuro brilhante pela frente.
  Você deve gerenciar todos esses jogadores e cumprir as metas esportivas que serão definidas com eles a cada temporada, ou corre o risco de vê-los deixar a academia.</t>
  </si>
  <si>
    <t>ACADEMY_FAKEPRESENTATION_8_PART3</t>
  </si>
  <si>
    <t>&lt;bold&gt;ALTRE RISORSE&lt;/bold&gt;
Avrai a disposizione uno strumento nuovo, con la possibilità di migliorare l'infrastruttura per rendere l'accademia una delle migliori al mondo.
Il personale presente è dei migliori e rinomato per l'esperienza. E non vedono l'ora di conoscerti.</t>
  </si>
  <si>
    <t>ACADEMY_FAKEPRESENTATION_8_PART4</t>
  </si>
  <si>
    <t>ACADEMY_FAKEPRESENTATION_9_PART1</t>
  </si>
  <si>
    <t>ACADEMY_FAKEPRESENTATION_9_PART2</t>
  </si>
  <si>
    <t>&lt;bold&gt;TEAM&lt;/bold&gt;
 The following players are under contract with our academy:
 - &lt;bold&gt;&lt;hyperlink=player;1134&gt;{[VAR_PLAYER_ID_FULLNAME=1134]}&lt;/hyperlink&gt;&lt;/bold&gt; has a key player contract and we are counting on you to consolidate his potential and get him into the world’s top 10.
 - &lt;bold&gt;&lt;hyperlink=player;4749&gt;{[VAR_PLAYER_ID_FULLNAME=4749]}&lt;/hyperlink&gt;&lt;/bold&gt; and &lt;bold&gt;&lt;hyperlink=player;2084&gt;{[VAR_PLAYER_ID_FULLNAME=2084]}&lt;/hyperlink&gt;&lt;/bold&gt; can be expected to perform more consistently under you and move up the rankings further.
 - &lt;bold&gt;&lt;hyperlink=player;2435&gt;{[VAR_PLAYER_ID_FULLNAME=2435]}&lt;/hyperlink&gt;&lt;/bold&gt;, &lt;bold&gt;&lt;hyperlink=player;4349&gt;{[VAR_PLAYER_ID_FULLNAME=4349]}&lt;/hyperlink&gt;&lt;/bold&gt;, &lt;bold&gt;&lt;hyperlink=player;63781&gt;{[VAR_PLAYER_ID_FULLNAME=63781]}&lt;/hyperlink&gt;&lt;/bold&gt; and &lt;bold&gt;&lt;hyperlink=player;237832&gt;{[VAR_PLAYER_ID_FULLNAME=237832]}&lt;/hyperlink&gt;&lt;/bold&gt; are on a prospect contract. 
 You must manage all of these players and help them fulfil the sporting objectives that will be set for them each season or the academy may lose them.</t>
  </si>
  <si>
    <t>&lt;bold&gt;EFFECTIF&lt;/bold&gt;
Les joueurs suivants sont sous contrat avec notre académie :
- &lt;bold&gt;&lt;hyperlink=player;1134&gt;{[VAR_PLAYER_ID_FULLNAME=1134]}&lt;/hyperlink&gt;&lt;/bold&gt;, a un contrat de joueur clé, nous comptons sur vous pour qu'il confirme son potentiel pour atteindre le top 10 mondial.
- &lt;bold&gt;&lt;hyperlink=player;4749&gt;{[VAR_PLAYER_ID_FULLNAME=4749]}&lt;/hyperlink&gt;&lt;/bold&gt; et &lt;bold&gt;&lt;hyperlink=player;2084&gt;{[VAR_PLAYER_ID_FULLNAME=2084]}&lt;/hyperlink&gt;&lt;/bold&gt;,  devraient gagner en régularité sous vos ordres et progresser encore au classement.
- &lt;bold&gt;&lt;hyperlink=player;2435&gt;{[VAR_PLAYER_ID_FULLNAME=2435]}&lt;/hyperlink&gt;&lt;/bold&gt;, &lt;bold&gt;&lt;hyperlink=player;4349&gt;{[VAR_PLAYER_ID_FULLNAME=4349]}&lt;/hyperlink&gt;&lt;/bold&gt;,  &lt;bold&gt;&lt;hyperlink=player;63781&gt;{[VAR_PLAYER_ID_FULLNAME=63781]}&lt;/hyperlink&gt;&lt;/bold&gt; et &lt;bold&gt;&lt;hyperlink=player;237832&gt;{[VAR_PLAYER_ID_FULLNAME=237832]}&lt;/hyperlink&gt;&lt;/bold&gt; sont sous contrat espoir.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</si>
  <si>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&lt;bold&gt;&lt;hyperlink=player;1134&gt;{[VAR_PLAYER_ID_FULLNAME=1134]}&lt;/hyperlink&gt;&lt;/bold&gt; hat einen Vertrag als Schlüsselspieler. Wir verlassen uns auf Sie, dass er sein Potenzial bestätigt, um die Top 10 der Welt zu erreichen.
 - &lt;bold&gt;&lt;hyperlink=player;4749&gt;{[VAR_PLAYER_ID_FULLNAME=4749]}&lt;/hyperlink&gt;&lt;/bold&gt; und &lt;bold&gt;&lt;hyperlink=player;2084&gt;{[VAR_PLAYER_ID_FULLNAME=2084]}&lt;/hyperlink&gt;&lt;/bold&gt; dürften unter Ihrer Führung regelmäßig gewinnen und sich in der Rangliste weiterentwickeln.
 - &lt;bold&gt;&lt;hyperlink=player;2435&gt;{[VAR_PLAYER_ID_FULLNAME=2435]}&lt;/hyperlink&gt;&lt;/bold&gt;, &lt;bold&gt;&lt;hyperlink=player;4349&gt;{[VAR_PLAYER_ID_FULLNAME=4349]}&lt;/hyperlink&gt;&lt;/bold&gt;, &lt;bold&gt;&lt;hyperlink=player;63781&gt;{[VAR_PLAYER_ID_FULLNAME=63781]}&lt;/hyperlink&gt;&lt;/bold&gt; und &lt;bold&gt;&lt;hyperlink=player;237832&gt;{[VAR_PLAYER_ID_FULLNAME=237832]}&lt;/hyperlink&gt;&lt;/bold&gt; hat einen Nachwuchsvertrag.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</si>
  <si>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&lt;bold&gt;&lt;hyperlink=player;1134&gt;{[VAR_PLAYER_ID_FULLNAME=1134]}&lt;/hyperlink&gt;&lt;/bold&gt; tiene contrato de tenista clave y contamos contigo para consolidar su potencial y hacerlo entrar en el Top 10 mundial.
 - Con tu ayuda, de &lt;bold&gt;&lt;hyperlink=player;4749&gt;{[VAR_PLAYER_ID_FULLNAME=4749]}&lt;/hyperlink&gt;&lt;/bold&gt; y &lt;bold&gt;&lt;hyperlink=player;2084&gt;{[VAR_PLAYER_ID_FULLNAME=2084]}&lt;/hyperlink&gt;&lt;/bold&gt; cabe esperar un rendimiento más constante y que suban aún más en la clasificación.
 -  &lt;bold&gt;&lt;hyperlink=player;2435&gt;{[VAR_PLAYER_ID_FULLNAME=2435]}&lt;/hyperlink&gt;&lt;/bold&gt;, &lt;bold&gt;&lt;hyperlink=player;4349&gt;{[VAR_PLAYER_ID_FULLNAME=4349]}&lt;/hyperlink&gt;&lt;/bold&gt;, &lt;bold&gt;&lt;hyperlink=player;63781&gt;{[VAR_PLAYER_ID_FULLNAME=63781]}&lt;/hyperlink&gt;&lt;/bold&gt; y &lt;bold&gt;&lt;hyperlink=player;237832&gt;{[VAR_PLAYER_ID_FULLNAME=237832]}&lt;/hyperlink&gt;&lt;/bold&gt; tienen contrato de joven promesa.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</si>
  <si>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&lt;bold&gt;&lt;hyperlink=player;1134&gt;{[VAR_PLAYER_ID_FULLNAME=1134]}&lt;/hyperlink&gt;&lt;/bold&gt; ha un contratto da giocatore chiave e contiamo su di te per aiutarlo a confermare il suo potenziale ed entrare tra i migliori 10 giocatori al mondo.
 - &lt;bold&gt;&lt;hyperlink=player;4749&gt;{[VAR_PLAYER_ID_FULLNAME=4749]}&lt;/hyperlink&gt;&lt;/bold&gt; e &lt;bold&gt;&lt;hyperlink=player;2084&gt;{[VAR_PLAYER_ID_FULLNAME=2084]}&lt;/hyperlink&gt;&lt;/bold&gt; devono acquisire regolarità sotto la tua guida e migliorare la loro posizione in classifica.
 - &lt;bold&gt;&lt;hyperlink=player;2435&gt;{[VAR_PLAYER_ID_FULLNAME=2435]}&lt;/hyperlink&gt;&lt;/bold&gt;, &lt;bold&gt;&lt;hyperlink=player;4349&gt;{[VAR_PLAYER_ID_FULLNAME=4349]}&lt;/hyperlink&gt;&lt;/bold&gt;, &lt;bold&gt;&lt;hyperlink=player;63781&gt;{[VAR_PLAYER_ID_FULLNAME=63781]}&lt;/hyperlink&gt;&lt;/bold&gt; e &lt;bold&gt;&lt;hyperlink=player;237832&gt;{[VAR_PLAYER_ID_FULLNAME=237832]}&lt;/hyperlink&gt;&lt;/bold&gt; sono sotto "contratto promessa".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</si>
  <si>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&lt;bold&gt;&lt;hyperlink=player;1134&gt;{[VAR_PLAYER_ID_FULLNAME=1134]}&lt;/hyperlink&gt;&lt;/bold&gt;拥有关键球员合同，我们寄希望于你、你巩固他的潜力，帮助他进入世界前10。
  - &lt;bold&gt;&lt;hyperlink=player;4749&gt;{[VAR_PLAYER_ID_FULLNAME=4749]}&lt;/hyperlink&gt;&lt;/bold&gt;和&lt;bold&gt;&lt;hyperlink=player;2084&gt;{[VAR_PLAYER_ID_FULLNAME=2084]}&lt;/hyperlink&gt;&lt;/bold&gt;在你的带领下应能发挥更稳定的表现，并提升排名。
  - &lt;bold&gt;&lt;hyperlink=player;2435&gt;{[VAR_PLAYER_ID_FULLNAME=2435]}&lt;/hyperlink&gt;&lt;/bold&gt;、&lt;bold&gt;&lt;hyperlink=player;4349&gt;{[VAR_PLAYER_ID_FULLNAME=4349]}&lt;/hyperlink&gt;&lt;/bold&gt;、&lt;bold&gt;&lt;hyperlink=player;63781&gt;{[VAR_PLAYER_ID_FULLNAME=63781]}&lt;/hyperlink&gt;&lt;/bold&gt;和&lt;bold&gt;&lt;hyperlink=player;237832&gt;{[VAR_PLAYER_ID_FULLNAME=237832]}&lt;/hyperlink&gt;&lt;/bold&gt;是签有新秀合同的球员。
  你必须管理这些球员，并帮助他们完成每赛季设定的竞技目标，避免学院失去这些人才。</t>
  </si>
  <si>
    <t>&lt;bold&gt;КОМАНДА&lt;/bold&gt;
  Следующие игроки находятся на контракте в нашей академии:
  - &lt;bold&gt;&lt;hyperlink=player;1134&gt;{[VAR_PLAYER_ID_FULLNAME=1134]}&lt;/hyperlink&gt;&lt;/bold&gt; имеет контракт ключевого игрока, и мы рассчитываем на вас, чтобы помочь ему закрепить свой потенциал и войти в топ-10 мира.
  - &lt;bold&gt;&lt;hyperlink=player;4749&gt;{[VAR_PLAYER_ID_FULLNAME=4749]}&lt;/hyperlink&gt;&lt;/bold&gt; и &lt;bold&gt;&lt;hyperlink=player;2084&gt;{[VAR_PLAYER_ID_FULLNAME=2084]}&lt;/hyperlink&gt;&lt;/bold&gt; должны показывать более стабильные результаты под вашим руководством и подниматься выше в рейтинге.
  - &lt;bold&gt;&lt;hyperlink=player;2435&gt;{[VAR_PLAYER_ID_FULLNAME=2435]}&lt;/hyperlink&gt;&lt;/bold&gt;, &lt;bold&gt;&lt;hyperlink=player;4349&gt;{[VAR_PLAYER_ID_FULLNAME=4349]}&lt;/hyperlink&gt;&lt;/bold&gt;, &lt;bold&gt;&lt;hyperlink=player;63781&gt;{[VAR_PLAYER_ID_FULLNAME=63781]}&lt;/hyperlink&gt;&lt;/bold&gt; и &lt;bold&gt;&lt;hyperlink=player;237832&gt;{[VAR_PLAYER_ID_FULLNAME=237832]}&lt;/hyperlink&gt;&lt;/bold&gt; имеют перспективные контракты. 
  Вы должны управлять всеми этими игроками и помочь им достичь спортивных целей, которые будут поставлены перед ними каждый сезон, иначе академия может их потерять.</t>
  </si>
  <si>
    <t>&lt;bold&gt;EQUIPE&lt;/bold&gt;
  Os seguintes jogadores estão sob contrato com nossa academia:
  - &lt;bold&gt;&lt;hyperlink=player;1134&gt;{[VAR_PLAYER_ID_FULLNAME=1134]}&lt;/hyperlink&gt;&lt;/bold&gt; tem um contrato de jogador principal e contamos com você para consolidar seu potencial e colocá-lo no top 10 mundial.
  - Espera-se que &lt;bold&gt;&lt;hyperlink=player;4749&gt;{[VAR_PLAYER_ID_FULLNAME=4749]}&lt;/hyperlink&gt;&lt;/bold&gt; e &lt;bold&gt;&lt;hyperlink=player;2084&gt;{[VAR_PLAYER_ID_FULLNAME=2084]}&lt;/hyperlink&gt;&lt;/bold&gt; tenham um desempenho mais consistente sob sua orientação e subam ainda mais no ranking.
  - &lt;bold&gt;&lt;hyperlink=player;2435&gt;{[VAR_PLAYER_ID_FULLNAME=2435]}&lt;/hyperlink&gt;&lt;/bold&gt;, &lt;bold&gt;&lt;hyperlink=player;4349&gt;{[VAR_PLAYER_ID_FULLNAME=4349]}&lt;/hyperlink&gt;&lt;/bold&gt;, &lt;bold&gt;&lt;hyperlink=player;63781&gt;{[VAR_PLAYER_ID_FULLNAME=63781]}&lt;/hyperlink&gt;&lt;/bold&gt; e &lt;bold&gt;&lt;hyperlink=player;237832&gt;{[VAR_PLAYER_ID_FULLNAME=237832]}&lt;/hyperlink&gt;&lt;/bold&gt; estão em contrato de prospect.
  Você deve gerenciar todos esses jogadores e ajudá-los a cumprir os objetivos esportivos que serão definidos para eles a cada temporada, ou a academia poderá perdê-los.</t>
  </si>
  <si>
    <t>ACADEMY_FAKEPRESENTATION_9_PART3</t>
  </si>
  <si>
    <t>&lt;bold&gt;OTHER ASSETS&lt;/bold&gt;
  You will have a modern work tool, with possibilities of extensions in terms of infrastructures to make it one of the best academies on the tennis planet.
  The staff in place is of high quality and recognized for its experience. They can't wait to meet you.</t>
  </si>
  <si>
    <t>&lt;bold&gt;其他资源&lt;/bold&gt;
  你将配备全新的工作工具，同时还能扩展基础设施，让学院跻身世界顶尖网球学院之列。。
  现有工作人员经验丰富、实力过硬，他们已经迫不及待想要与你见面了。</t>
  </si>
  <si>
    <t>&lt;bold&gt;ДРУГИЕ АКТИВЫ&lt;/bold&gt;
  У вас будет современный рабочий инструмент с возможностями расширения инфраструктуры, чтобы сделать его одной из лучших академий на теннисной планете.
  Штат высококвалифицирован и признан за свой опыт. Они с нетерпением ждут встречи с вами.</t>
  </si>
  <si>
    <t>&lt;bold&gt;OUTROS RECURSOS&lt;/bold&gt;
  Você terá uma ferramenta de trabalho moderna, com possibilidades de expansão em termos de infraestrutura para torná-la uma das melhores academias do planeta tênis.
  A equipe em exercício é de alta qualidade e reconhecida por sua experiência. Mal podem esperar para conhecê-lo.</t>
  </si>
  <si>
    <t>ACADEMY_FAKEPRESENTATION_9_PART4</t>
  </si>
  <si>
    <t>ACADEMY_FAKEPRESENTATION_-999_PART1</t>
  </si>
  <si>
    <t>ACADEMY_FAKEPRESENTATION_-999_PART2</t>
  </si>
  <si>
    <t>&lt;bold&gt;TEAM&lt;/bold&gt;
&lt;underline&gt;&lt;bold&gt;&lt;hyperlink=player&gt;{[VAR_KEY_TM_FTNAME]}&lt;/hyperlink&gt;&lt;/bold&gt;&lt;/underline&gt; has chosen to join our academy for you. 
You must manage this player, as well as all current and future players on the squad, and achieve the sporting objectives that will be set with them each season, or risk seeing them leave the academy.
We look forward to seeing you in action and developing our team!</t>
  </si>
  <si>
    <t>&lt;bold&gt;EFFECTIF&lt;/bold&gt;
&lt;underline&gt;&lt;bold&gt;&lt;hyperlink=player&gt;{[VAR_KEY_TM_FTNAME]}&lt;/hyperlink&gt;&lt;/bold&gt;&lt;/underline&gt; a choisi de rejoindre notre académie pour vous. 
Vous devez gérer ce joueur ainsi que l'ensemble des joueurs actuels ou futurs de l'effectif et atteindre les objectifs sportifs qui seront fixés avec eux chaque saison sous peine de les voir quitter l’académie.
Nous avons hâte de vous voir à l'oeuvre et développer notre effectif !</t>
  </si>
  <si>
    <t>&lt;bold&gt;TEAM&lt;/bold&gt;
 &lt;underline&gt;&lt;bold&gt;&lt;hyperlink=player&gt;{[VAR_KEY_TM_FTNAME]}&lt;/hyperlink&gt;&lt;/bold&gt;&lt;/underline&gt; hat sich für Sie entschieden, unserer Akademie beizutreten. 
Sie müssen diesen Spieler sowie alle aktuellen und zukünftigen Spieler des Teams managen und die sportlichen Ziele erreichen, die mit ihnen jede Saison neu vereinbart werden, sonst müssen sie die Akademie verlassen.
Wir freuen uns darauf, Sie bei der Arbeit zu sehen und unser Team zu entwickeln!</t>
  </si>
  <si>
    <t>&lt;bold&gt;EQUIPO&lt;/bold&gt;
&lt;underline&gt;&lt;bold&gt;&lt;hyperlink=player&gt;{[VAR_KEY_TM_FTNAME]}&lt;/hyperlink&gt;&lt;/bold&gt;&lt;/underline&gt; ha decidido incorporarse a nuestra escuela por ti. 
Debes dirigir a tu tenista, así como a los actuales y futuros tenistas del equipo, y alcanzar los objetivos deportivos que se les marcarán cada temporada, o te arriesgas a que abandonen la escuela.
¡Estamos deseando que te pongas en acción y ver cómo desarrollas nuestro equipo!</t>
  </si>
  <si>
    <t>&lt;bold&gt;SQUADRA&lt;/bold&gt;
&lt;underline&gt;&lt;bold&gt;&lt;hyperlink=player&gt;{[VAR_KEY_TM_FTNAME]}&lt;/hyperlink&gt;&lt;/bold&gt;&lt;/underline&gt; ha scelto di far parte della nostra accademia grazie a te. 
Dovrai gestire questo giocatore e tutti gli altri atleti attuali e futuri e raggiungere gli obiettivi sportivi definiti all'inizio di ogni stagione, altrimenti abbandoneranno l'accademia.
Non vediamo l'ora di vederti in azione e di sviluppare la nostra squadra!</t>
  </si>
  <si>
    <t>&lt;bold&gt;团队&lt;/bold&gt;
 &lt;underline&gt;&lt;bold&gt;&lt;hyperlink=player&gt;{[VAR_KEY_TM_FTNAME]}&lt;/hyperlink&gt;&lt;/bold&gt;&lt;/underline&gt;因为你而选择加入我们的学院。
 你必须管理这名球员，以及现有和未来所有球员，并完成每赛季设定的竞技目标，避免学院失去这些人才。
 期待看到你带领球队的精彩表现，并帮助我们打造一支出色的团队！</t>
  </si>
  <si>
    <t>&lt;bold&gt;КОМАНДА&lt;/bold&gt;
 &lt;underline&gt;&lt;bold&gt;&lt;hyperlink=player&gt;{[VAR_KEY_TM_FTNAME]}&lt;/hyperlink&gt;&lt;/bold&gt;&lt;/underline&gt; решил присоединиться к нашей академии ради вас.
 Вы должны управлять этим игроком, а также всеми текущими и будущими игроками команды, и достигать спортивных целей, которые будут поставлены вместе с ними каждый сезон, иначе рискуете увидеть, как они покинут академию.
 Мы с нетерпением ждем вас в действии и развития нашей команды!</t>
  </si>
  <si>
    <t>&lt;bold&gt;EQUIPE&lt;/bold&gt;
 &lt;underline&gt;&lt;bold&gt;&lt;hyperlink=player&gt;{[VAR_KEY_TM_FTNAME]}&lt;/hyperlink&gt;&lt;/bold&gt;&lt;/underline&gt; escolheu se juntar à nossa academia por você. 
 Você deve gerenciar este jogador, bem como todos os jogadores atuais e futuros do elenco, e atingir os objetivos esportivos que serão definidos com eles a cada temporada, ou arriscar vê-los deixar a academia.
 Estamos ansiosos para vê-lo em ação e desenvolver nossa equipe!</t>
  </si>
  <si>
    <t>ACADEMY_FAKEPRESENTATION_-999_PART3</t>
  </si>
  <si>
    <t>&lt;bold&gt;OTHER ASSETS&lt;/bold&gt;
  You will have a brand new work tool, with possibilities of extensions in terms of infrastructures to make it one of the best academies on the tennis planet.
  You have to build a staff with solid experience to develop the reputation of the academy and attract the best talent.</t>
  </si>
  <si>
    <t>&lt;bold&gt;AUTRES ACTIFS&lt;/bold&gt;
 Vous allez disposer d’un outil de travail flambant neuf, avec des possibilités d’extensions en termes d’infrastructures pour en faire une des meilleures académies sur la planète tennis.
 Vous devez construire un staff avec une solide expérience pour développer la réputation de l’académie et attirer les meilleurs talents.</t>
  </si>
  <si>
    <t>&lt;bold&gt;WEITERE INFOS&lt;/bold&gt;
Sie haben brandneue Ressourcen zur Verfügung, mit der Möglichkeit, viele Verbesserungen in Sachen Infrastruktur vorzunehmen, um diese Akademie zu einer der besten Tennisakademien der Welt zu machen.
Sie brauchen erfahrene Mitarbeiter, um den Ruf der Akademie zu verbessern und die vielversprechendsten Talente anzulocken.</t>
  </si>
  <si>
    <t>&lt;bold&gt;OTROS ACTIVOS&lt;/bold&gt;
 Tendrás nuevas herramientas a tu disposición, con posibilidades de actualización de las infraestructuras, para convertir tu escuela de tenis en una de las mejores del planeta.
 Necesitas contratar a un personal con sólida experiencia para desarrollar la reputación de la escuela y atraer a los mayores talentos.</t>
  </si>
  <si>
    <t>&lt;bold&gt;ALTRE RISORSE&lt;/bold&gt;
Avrai a disposizione uno strumento nuovo, con la possibilità di migliorare l'infrastruttura, per rendere l'accademia una delle migliori scuole di tennis al mondo.
Dovrai costruirti uno staff con un'esperienza solida per far crescere la reputazione dell'accademia e attrarre i migliori talenti.</t>
  </si>
  <si>
    <t>&lt;bold&gt;其他资源&lt;/bold&gt;
  你将配备全新的工作工具，同时还能扩展基础设施，让学院跻身世界顶尖网球学院之列。
  你需要组建经验丰富的团队来提升学院声誉，并吸引顶尖人才。</t>
  </si>
  <si>
    <t>&lt;bold&gt;ДРУГИЕ АКТИВЫ&lt;/bold&gt;
  У вас будет совершенно новый рабочий инструмент с возможностями расширения инфраструктуры, чтобы сделать его одной из лучших академий на теннисной планете.
  Вам предстоит создать команду с солидным опытом, чтобы повысить репутацию академии и привлечь лучшие таланты.</t>
  </si>
  <si>
    <t>&lt;bold&gt;OUTROS RECURSOS&lt;/bold&gt;
  Você terá uma ferramenta de trabalho novíssima, com possibilidades de expansão em termos de infraestrutura para torná-la uma das melhores academias do planeta tênis.
  Você tem que montar uma equipe com sólida experiência para desenvolver a reputação da academia e atrair os melhores talentos.</t>
  </si>
  <si>
    <t>ACADEMY_FAKEPRESENTATION_-999_PART4</t>
  </si>
  <si>
    <t>ACADEMY_FAKEPRESENTATION_42_PART1</t>
  </si>
  <si>
    <t>ACADEMY_FAKEPRESENTATION_42_PART2</t>
  </si>
  <si>
    <t>&lt;bold&gt;TEAM&lt;/bold&gt;
 The following players are under contract with our academy:
 - &lt;bold&gt;&lt;hyperlink=player;2069&gt;{[VAR_PLAYER_ID_FULLNAME=2069]}&lt;/hyperlink&gt;&lt;/bold&gt; has a key player contract and is a new star on the world tennis stage, meaning we have to keep him at all costs and ensure he makes tennis history!
 - &lt;bold&gt;&lt;hyperlink=player;4331&gt;{[VAR_PLAYER_ID_FULLNAME=4331]}&lt;/hyperlink&gt;&lt;/bold&gt; and &lt;bold&gt;&lt;hyperlink=player;2427&gt;{[VAR_PLAYER_ID_FULLNAME=2427]}&lt;/hyperlink&gt;&lt;/bold&gt; can be expected to perform more consistently under you and move up the rankings further.
 - &lt;bold&gt;&lt;hyperlink=player;125107&gt;{[VAR_PLAYER_ID_FULLNAME=125107]}&lt;/hyperlink&gt;&lt;/bold&gt; and &lt;bold&gt;&lt;hyperlink=player;64560&gt;{[VAR_PLAYER_ID_FULLNAME=64560]}&lt;/hyperlink&gt;&lt;/bold&gt; are on a prospect contract. 
 You must manage all of these players and help them fulfil the sporting objectives that will be set for them each season or the academy may lose them.</t>
  </si>
  <si>
    <t>&lt;bold&gt;EFFECTIF&lt;/bold&gt;
Les joueurs suivants sont sous contrat avec notre académie :
 - &lt;bold&gt;&lt;hyperlink=player;2069&gt;{[VAR_PLAYER_ID_FULLNAME=2069]}&lt;/hyperlink&gt;&lt;/bold&gt;, a un contrat de joueur clé, c'est la nouvelle star du tennis mondial, on doit le conserver à tout prix et faire en sorte qu'il marque l'histoire du tennis !
 - &lt;bold&gt;&lt;hyperlink=player;4331&gt;{[VAR_PLAYER_ID_FULLNAME=4331]}&lt;/hyperlink&gt;&lt;/bold&gt; et &lt;bold&gt;&lt;hyperlink=player;2427&gt;{[VAR_PLAYER_ID_FULLNAME=2427]}&lt;/hyperlink&gt;&lt;/bold&gt;, devraient gagner en régularité sous vos ordres et progresser encore au classement.
 - &lt;bold&gt;&lt;hyperlink=player;125107&gt;{[VAR_PLAYER_ID_FULLNAME=125107]}&lt;/hyperlink&gt;&lt;/bold&gt; et &lt;bold&gt;&lt;hyperlink=player;64560&gt;{[VAR_PLAYER_ID_FULLNAME=64560]}&lt;/hyperlink&gt;&lt;/bold&gt; sont sous contrat espoir.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</si>
  <si>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&lt;bold&gt;&lt;hyperlink=player;2069&gt;{[VAR_PLAYER_ID_FULLNAME=2069]}&lt;/hyperlink&gt;&lt;/bold&gt; hat einen Vertrag als Schlüsselspieler. Er ist der neue Stern am weltweiten Tennishimmel. Wir müssen ihn um jeden Preis halten und dafür sorgen, dass er die Geschichte des Tennis prägt!
 - &lt;bold&gt;&lt;hyperlink=player;4331&gt;{[VAR_PLAYER_ID_FULLNAME=4331]}&lt;/hyperlink&gt;&lt;/bold&gt; und &lt;bold&gt;&lt;hyperlink=player;2427&gt;{[VAR_PLAYER_ID_FULLNAME=2427]}&lt;/hyperlink&gt;&lt;/bold&gt; dürften unter Ihrer Führung regelmäßig gewinnen und sich in der Rangliste weiterentwickeln.
 - &lt;bold&gt;&lt;hyperlink=player;125107&gt;{[VAR_PLAYER_ID_FULLNAME=125107]}&lt;/hyperlink&gt;&lt;/bold&gt; and &lt;bold&gt;&lt;hyperlink=player;64560&gt;{[VAR_PLAYER_ID_FULLNAME=64560]}&lt;/hyperlink&gt;&lt;/bold&gt; hat einen Nachwuchsvertrag.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</si>
  <si>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&lt;bold&gt;&lt;hyperlink=player;2069&gt;{[VAR_PLAYER_ID_FULLNAME=2069]}&lt;/hyperlink&gt;&lt;/bold&gt; tiene contrato de tenista clave y es una nueva estrella del tenis mundial, así que ¡tenemos que conservarlo a toda costa y asegurarnos de que haga historia en el tenis!
 - Con tu ayuda, de &lt;bold&gt;&lt;hyperlink=player;4331&gt;{[VAR_PLAYER_ID_FULLNAME=4331]}&lt;/hyperlink&gt;&lt;/bold&gt; y &lt;bold&gt;&lt;hyperlink=player;2427&gt;{[VAR_PLAYER_ID_FULLNAME=2427]}&lt;/hyperlink&gt;&lt;/bold&gt; cabe esperar un rendimiento más constante y que suban aún más en la clasificación.
 - &lt;bold&gt;&lt;hyperlink=player;125107&gt;{[VAR_PLAYER_ID_FULLNAME=125107]}&lt;/hyperlink&gt;&lt;/bold&gt; and &lt;bold&gt;&lt;hyperlink=player;64560&gt;{[VAR_PLAYER_ID_FULLNAME=64560]}&lt;/hyperlink&gt;&lt;/bold&gt; tienen contrato de joven promesa.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</si>
  <si>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&lt;bold&gt;&lt;hyperlink=player;2069&gt;{[VAR_PLAYER_ID_FULLNAME=2069]}&lt;/hyperlink&gt;&lt;/bold&gt; ha un contratto da giocatore chiave, è la nuova star del tennis mondiale e bisogna tenerlo a tutti i costi e fare in modo che entri nella storia del tennis!
 - &lt;bold&gt;&lt;hyperlink=player;4331&gt;{[VAR_PLAYER_ID_FULLNAME=4331]}&lt;/hyperlink&gt;&lt;/bold&gt; e &lt;bold&gt;&lt;hyperlink=player;2427&gt;{[VAR_PLAYER_ID_FULLNAME=2427]}&lt;/hyperlink&gt;&lt;/bold&gt; devono acquisire regolarità sotto la tua guida e migliorare la loro posizione in classifica.
 - &lt;bold&gt;&lt;hyperlink=player;125107&gt;{[VAR_PLAYER_ID_FULLNAME=125107]}&lt;/hyperlink&gt;&lt;/bold&gt; and &lt;bold&gt;&lt;hyperlink=player;64560&gt;{[VAR_PLAYER_ID_FULLNAME=64560]}&lt;/hyperlink&gt;&lt;/bold&gt; è sotto "contratto promessa".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</si>
  <si>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&lt;bold&gt;&lt;hyperlink=player;2069&gt;{[VAR_PLAYER_ID_FULLNAME=2069]}&lt;/hyperlink&gt;&lt;/bold&gt;是世界网坛的新星，签有关键球员合同，我们必须全力留住他，并确保他在网坛创造历史！
  - &lt;bold&gt;&lt;hyperlink=player;4331&gt;{[VAR_PLAYER_ID_FULLNAME=4331]}&lt;/hyperlink&gt;&lt;/bold&gt;和&lt;bold&gt;&lt;hyperlink=player;2427&gt;{[VAR_PLAYER_ID_FULLNAME=2427]}&lt;/hyperlink&gt;&lt;/bold&gt;在你的带领下应能发挥更稳定的表现，并进一步提升排名。
  - &lt;bold&gt;&lt;hyperlink=player;125107&gt;{[VAR_PLAYER_ID_FULLNAME=125107]}&lt;/hyperlink&gt;&lt;/bold&gt;和&lt;bold&gt;&lt;hyperlink=player;64560&gt;{[VAR_PLAYER_ID_FULLNAME=64560]}&lt;/hyperlink&gt;&lt;/bold&gt;是签有新秀合同的球员。
  你必须管理好所有这些球员，帮助他们完成每赛季设定的竞技目标，避免学院失去这些人才。</t>
  </si>
  <si>
    <t>&lt;bold&gt;КОМАНДА&lt;/bold&gt;
  Следующие игроки находятся на контракте в нашей академии:
  - &lt;bold&gt;&lt;hyperlink=player;2069&gt;{[VAR_PLAYER_ID_FULLNAME=2069]}&lt;/hyperlink&gt;&lt;/bold&gt; имеет контракт ключевого игрока и является новой звездой на мировой теннисной арене, что означает, что мы должны удержать его любой ценой и обеспечить ему место в истории тенниса!
  - От &lt;bold&gt;&lt;hyperlink=player;4331&gt;{[VAR_PLAYER_ID_FULLNAME=4331]}&lt;/hyperlink&gt;&lt;/bold&gt; и &lt;bold&gt;&lt;hyperlink=player;2427&gt;{[VAR_PLAYER_ID_FULLNAME=2427]}&lt;/hyperlink&gt;&lt;/bold&gt; можно ожидать более стабильных результатов под вашим руководством, и они поднимутся выше в рейтинге.
  - &lt;bold&gt;&lt;hyperlink=player;125107&gt;{[VAR_PLAYER_ID_FULLNAME=125107]}&lt;/hyperlink&gt;&lt;/bold&gt; и &lt;bold&gt;&lt;hyperlink=player;64560&gt;{[VAR_PLAYER_ID_FULLNAME=64560]}&lt;/hyperlink&gt;&lt;/bold&gt; имеют контракт перспективного игрока.
  Вы должны управлять всеми этими игроками и помочь им достичь спортивных целей, которые будут поставлены перед ними каждый сезон, иначе академия может их потерять.</t>
  </si>
  <si>
    <t>&lt;bold&gt;EQUIPE&lt;/bold&gt;
 Os seguintes jogadores estão sob contrato com nossa academia:
  - &lt;bold&gt;&lt;hyperlink=player;2069&gt;{[VAR_PLAYER_ID_FULLNAME=2069]}&lt;/hyperlink&gt;&lt;/bold&gt; tem um contrato de jogador chave e é uma nova estrela no cenário do tênis mundial, o que significa que temos que mantê-lo a todo custo e garantir que ele faça história no tênis!
  - De &lt;bold&gt;&lt;hyperlink=player;4331&gt;{[VAR_PLAYER_ID_FULLNAME=4331]}&lt;/hyperlink&gt;&lt;/bold&gt; e &lt;bold&gt;&lt;hyperlink=player;2427&gt;{[VAR_PLAYER_ID_FULLNAME=2427]}&lt;/hyperlink&gt;&lt;/bold&gt; pode-se esperar um desempenho mais consistente sob seu comando e uma maior ascensão no ranking.
  - &lt;bold&gt;&lt;hyperlink=player;125107&gt;{[VAR_PLAYER_ID_FULLNAME=125107]}&lt;/hyperlink&gt;&lt;/bold&gt; e &lt;bold&gt;&lt;hyperlink=player;64560&gt;{[VAR_PLAYER_ID_FULLNAME=64560]}&lt;/hyperlink&gt;&lt;/bold&gt; estão em um contrato de promessa.
 Você deve gerenciar todos esses jogadores e ajudá-los a cumprir os objetivos esportivos que serão definidos para eles a cada temporada, ou a academia poderá perdê-los.</t>
  </si>
  <si>
    <t>ACADEMY_FAKEPRESENTATION_42_PART3</t>
  </si>
  <si>
    <t>&lt;bold&gt;其他资源&lt;/bold&gt;
  你将配备现代化的工作工具，同时还能扩展基础设施，让学院跻身世界顶尖网球学院之列。
  现有工作人员经验丰富、实力过硬，他们已经迫不及待想要与你见面了。</t>
  </si>
  <si>
    <t>ACADEMY_FAKEPRESENTATION_42_PART4</t>
  </si>
  <si>
    <t>ACADEMY_FAKEPRESENTATION_45_PART1</t>
  </si>
  <si>
    <t>ACADEMY_FAKEPRESENTATION_45_PART2</t>
  </si>
  <si>
    <t>&lt;bold&gt;TEAM&lt;/bold&gt;
The following players are under contract with our academy:
 - &lt;bold&gt;&lt;hyperlink=player;2722&gt;{[VAR_PLAYER_ID_FULLNAME=2722]}&lt;/hyperlink&gt;&lt;/bold&gt;, has a key player contract, experienced player, she has to play the first roles again before giving way to the young hopefuls of the academy.
 - &lt;bold&gt;&lt;hyperlink=player;2668&gt;{[VAR_PLAYER_ID_FULLNAME=2668]}&lt;/hyperlink&gt;&lt;/bold&gt;, she's nearing the end of her career but can still perform on the professional circuit.
 - &lt;bold&gt;&lt;hyperlink=player;125345&gt;{[VAR_PLAYER_ID_FULLNAME=125345]}&lt;/hyperlink&gt;&lt;/bold&gt;, &lt;bold&gt;&lt;hyperlink=player;245112&gt;{[VAR_PLAYER_ID_FULLNAME=245112]}&lt;/hyperlink&gt;&lt;/bold&gt;, &lt;bold&gt;&lt;hyperlink=player;250151&gt;{[VAR_PLAYER_ID_FULLNAME=250151]}&lt;/hyperlink&gt;&lt;/bold&gt; and &lt;bold&gt;&lt;hyperlink=player;245110&gt;{[VAR_PLAYER_ID_FULLNAME=245110]}&lt;/hyperlink&gt;&lt;/bold&gt;, are under promisin contract. These are our little nuggets with a bright future ahead of them.
You must manage all these players and achieve the sporting objectives set with them each season, or risk seeing them leave the academy.</t>
  </si>
  <si>
    <t>&lt;bold&gt;EFFECTIF&lt;/bold&gt;
Les joueurs suivants sont sous contrat avec notre académie :
 - &lt;bold&gt;&lt;hyperlink=player;2722&gt;{[VAR_PLAYER_ID_FULLNAME=2722]}&lt;/hyperlink&gt;&lt;/bold&gt;, a un contrat de joueur clé, joueuse expérimentée, elle doit rejouer les premiers roles avant de laisser la place aux jeunes espoirs de l'académie.
 - &lt;bold&gt;&lt;hyperlink=player;2668&gt;{[VAR_PLAYER_ID_FULLNAME=2668]}&lt;/hyperlink&gt;&lt;/bold&gt;, arrive en bout de carrière mais peut encore performer sur le circuit professionel.
 - &lt;bold&gt;&lt;hyperlink=player;125345&gt;{[VAR_PLAYER_ID_FULLNAME=125345]}&lt;/hyperlink&gt;&lt;/bold&gt;, &lt;bold&gt;&lt;hyperlink=player;245110&gt;{[VAR_PLAYER_ID_FULLNAME=245110]}&lt;/hyperlink&gt;&lt;/bold&gt;, &lt;bold&gt;&lt;hyperlink=player;245112&gt;{[VAR_PLAYER_ID_FULLNAME=245112]}&lt;/hyperlink&gt;&lt;/bold&gt;, et &lt;bold&gt;&lt;hyperlink=player;250151&gt;{[VAR_PLAYER_ID_FULLNAME=250151]}&lt;/hyperlink&gt;&lt;/bold&gt;, sont sous contrat espoir. Ce sont nos petites pépites promises à un avenir radieux.
Vous devez gérer l’ensemble de ces joueurs et atteindre les objectifs sportifs qui seront fixés avec eux chaque saison sous peine de les voir quitter l’académie.</t>
  </si>
  <si>
    <t>&lt;bold&gt;TEAM&lt;/bold&gt;
 Die folgenden Spieler stehen bei unserer Akademie unter Vertrag:
 - &lt;bold&gt;&lt;hyperlink=player;2722&gt;{[VAR_PLAYER_ID_FULLNAME=2722]}&lt;/hyperlink&gt;&lt;/bold&gt;, hat einen Vertrag als Schlüsselspielerin, erfahrene Spielerin,muss sie wieder die ersten Rollen spielen, bevor sie den jungen Hoffnungsträgern der Akademie Platz macht.
 - &lt;bold&gt;&lt;hyperlink=player;2668&gt;{[VAR_PLAYER_ID_FULLNAME=2668]}&lt;/hyperlink&gt;&lt;/bold&gt;, Sie nähert sich dem Ende ihrer Karriere, kann aber immer noch auf der professionellen Schiene auftreten.
 - &lt;bold&gt;&lt;hyperlink=player;125345&gt;{[VAR_PLAYER_ID_FULLNAME=125345]}&lt;/hyperlink&gt;&lt;/bold&gt;, &lt;bold&gt;&lt;hyperlink=player;245112&gt;{[VAR_PLAYER_ID_FULLNAME=245112]}&lt;/hyperlink&gt;&lt;/bold&gt;, &lt;bold&gt;&lt;hyperlink=player;250151&gt;{[VAR_PLAYER_ID_FULLNAME=250151]}&lt;/hyperlink&gt;&lt;/bold&gt; und &lt;bold&gt;&lt;hyperlink=player;245110&gt;{[VAR_PLAYER_ID_FULLNAME=245110]}&lt;/hyperlink&gt;&lt;/bold&gt;, stehen unter Hoffnungsverträgen.
 Sie müssen alle diese Spieler managen und die sportlichen Ziele erreichen, die mit ihnen jede Saison vereinbart werden, sonst müssen sie die Akademie verlassen.</t>
  </si>
  <si>
    <t>&lt;bold&gt;EQUIPO&lt;/bold&gt;
 Estos son los tenistas que han firmado contrato con la escuela:
 - &lt;bold&gt;&lt;hyperlink=player;2722&gt;{[VAR_PLAYER_ID_FULLNAME=2722]}&lt;/hyperlink&gt;&lt;/bold&gt; tiene contrato de tenista clave; es una tenista con experiencia, tiene que volver a interpretar los primeros papeles antes de dar paso a las jóvenes promesas de la academia.
 - &lt;bold&gt;&lt;hyperlink=player;2668&gt;{[VAR_PLAYER_ID_FULLNAME=2668]}&lt;/hyperlink&gt;&lt;/bold&gt; se acerca al final de su carrera, pero aún puede actuar en el circuito profesional.
 - &lt;bold&gt;&lt;hyperlink=player;125345&gt;{[VAR_PLAYER_ID_FULLNAME=125345]}&lt;/hyperlink&gt;&lt;/bold&gt;, &lt;bold&gt;&lt;hyperlink=player;245112&gt;{[VAR_PLAYER_ID_FULLNAME=245112]}&lt;/hyperlink&gt;&lt;/bold&gt;, &lt;bold&gt;&lt;hyperlink=player;250151&gt;{[VAR_PLAYER_ID_FULLNAME=250151]}&lt;/hyperlink&gt;&lt;/bold&gt; y &lt;bold&gt;&lt;hyperlink=player;245110&gt;{[VAR_PLAYER_ID_FULLNAME=245110]}&lt;/hyperlink&gt;&lt;/bold&gt; tienen contratos de jóvenes promesas. Son nuestras próximas estrellas, el futuro de nuestra escuela: depende de ti ayudarles a progresar.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</si>
  <si>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&lt;bold&gt;&lt;hyperlink=player;2722&gt;{[VAR_PLAYER_ID_FULLNAME=2722]}&lt;/hyperlink&gt;&lt;/bold&gt; ha un contratto da giocatrice chiave, ha esperienza, deve interpretare nuovamente i primi ruoli prima di lasciare il posto alle giovani speranze dell'accademia.
  - &lt;bold&gt;&lt;hyperlink=player;2668&gt;{[VAR_PLAYER_ID_FULLNAME=2668]}&lt;/hyperlink&gt;&lt;/bold&gt; si sta avvicinando alla fine della sua carriera, ma può ancora esibirsi nel circuito professionale.
  - &lt;bold&gt;&lt;hyperlink=player;125345&gt;{[VAR_PLAYER_ID_FULLNAME=125345]}&lt;/hyperlink&gt;&lt;/bold&gt;, &lt;bold&gt;&lt;hyperlink=player;245112&gt;{[VAR_PLAYER_ID_FULLNAME=245112]}&lt;/hyperlink&gt;&lt;/bold&gt;, &lt;bold&gt;&lt;hyperlink=player;250151&gt;{[VAR_PLAYER_ID_FULLNAME=250151]}&lt;/hyperlink&gt;&lt;/bold&gt; e &lt;bold&gt;&lt;hyperlink=player;245110&gt;{[VAR_PLAYER_ID_FULLNAME=245110]}&lt;/hyperlink&gt;&lt;/bold&gt; sono sotto "contratto promessa". Sono i nostri piccoli gioielli dal futuro radioso.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</si>
  <si>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&lt;bold&gt;&lt;hyperlink=player;2722&gt;{[VAR_PLAYER_ID_FULLNAME=2722]}&lt;/hyperlink&gt;&lt;/bold&gt;是签有关键合同且经验丰富的球员，她必须再次扮演主要角色，然后让位给学院的年轻希望之星。
  - &lt;bold&gt;&lt;hyperlink=player;2668&gt;{[VAR_PLAYER_ID_FULLNAME=2668]}&lt;/hyperlink&gt;&lt;/bold&gt;，她已接近职业生涯尾声，但仍有希望在职业巡回赛中展现实力。
  - &lt;bold&gt;&lt;hyperlink=player;125345&gt;{[VAR_PLAYER_ID_FULLNAME=125345]}&lt;/hyperlink&gt;&lt;/bold&gt;、&lt;bold&gt;&lt;hyperlink=player;245112&gt;{[VAR_PLAYER_ID_FULLNAME=245112]}&lt;/hyperlink&gt;&lt;/bold&gt;、&lt;bold&gt;&lt;hyperlink=player;250151&gt;{[VAR_PLAYER_ID_FULLNAME=250151]}&lt;/hyperlink&gt;&lt;/bold&gt;和&lt;bold&gt;&lt;hyperlink=player;245110&gt;{[VAR_PLAYER_ID_FULLNAME=245110]}&lt;/hyperlink&gt;&lt;/bold&gt;签的是潜力新星合同，是我们学院前途光明的小天才。
 你必须管理好所有这些球员，并确保每赛季完成与他们设定的竞技目标，避免学院失去这些人才。</t>
  </si>
  <si>
    <t>&lt;bold&gt;КОМАНДА&lt;/bold&gt;
 Следующие игроки находятся на контракте с нашей академией:
  - &lt;bold&gt;&lt;hyperlink=player;2722&gt;{[VAR_PLAYER_ID_FULLNAME=2722]}&lt;/hyperlink&gt;&lt;/bold&gt;, имеет контракт ключевого игрока, опытная теннисистка, она должна снова играть первые роли, прежде чем уступить место молодым надеждам академии.
  - &lt;bold&gt;&lt;hyperlink=player;2668&gt;{[VAR_PLAYER_ID_FULLNAME=2668]}&lt;/hyperlink&gt;&lt;/bold&gt;, она приближается к концу карьеры, но все еще может выступать в профессиональном туре.
  - &lt;bold&gt;&lt;hyperlink=player;125345&gt;{[VAR_PLAYER_ID_FULLNAME=125345]}&lt;/hyperlink&gt;&lt;/bold&gt;, &lt;bold&gt;&lt;hyperlink=player;245112&gt;{[VAR_PLAYER_ID_FULLNAME=245112]}&lt;/hyperlink&gt;&lt;/bold&gt;, &lt;bold&gt;&lt;hyperlink=player;250151&gt;{[VAR_PLAYER_ID_FULLNAME=250151]}&lt;/hyperlink&gt;&lt;/bold&gt; и &lt;bold&gt;&lt;hyperlink=player;245110&gt;{[VAR_PLAYER_ID_FULLNAME=245110]}&lt;/hyperlink&gt;&lt;/bold&gt;, находятся на перспективном контракте. Это наши маленькие самородки с блестящим будущим.
  Вы должны управлять всеми этими игроками и достигать поставленных с ними спортивных целей каждый сезон, иначе рискуете увидеть, как они покинут академию.</t>
  </si>
  <si>
    <t>&lt;bold&gt;EQUIPE&lt;/bold&gt;
 Os seguintes jogadores estão sob contrato com nossa academia:
  - &lt;bold&gt;&lt;hyperlink=player;2722&gt;{[VAR_PLAYER_ID_FULLNAME=2722]}&lt;/hyperlink&gt;&lt;/bold&gt;, tem um contrato de jogadora chave, jogadora experiente, ela tem que voltar a ter os papéis principais antes de dar lugar aos jovens promissores da academia.
  - &lt;bold&gt;&lt;hyperlink=player;2668&gt;{[VAR_PLAYER_ID_FULLNAME=2668]}&lt;/hyperlink&gt;&lt;/bold&gt;, ela está perto do fim de sua carreira, mas ainda pode ter um bom desempenho no circuito profissional.
  - &lt;bold&gt;&lt;hyperlink=player;125345&gt;{[VAR_PLAYER_ID_FULLNAME=125345]}&lt;/hyperlink&gt;&lt;/bold&gt;, &lt;bold&gt;&lt;hyperlink=player;245112&gt;{[VAR_PLAYER_ID_FULLNAME=245112]}&lt;/hyperlink&gt;&lt;/bold&gt;, &lt;bold&gt;&lt;hyperlink=player;250151&gt;{[VAR_PLAYER_ID_FULLNAME=250151]}&lt;/hyperlink&gt;&lt;/bold&gt; e &lt;bold&gt;&lt;hyperlink=player;245110&gt;{[VAR_PLAYER_ID_FULLNAME=245110]}&lt;/hyperlink&gt;&lt;/bold&gt;, estão sob contrato promissor. Estas são nossas pequenas joias com um futuro brilhante pela frente.
 Você deve gerenciar todas essas jogadoras e atingir os objetivos esportivos definidos com elas a cada temporada, ou arriscar vê-las deixar a academia.</t>
  </si>
  <si>
    <t>ACADEMY_FAKEPRESENTATION_45_PART3</t>
  </si>
  <si>
    <t>ACADEMY_FAKEPRESENTATION_45_PART4</t>
  </si>
  <si>
    <t>STARTMESSAGE_CIRCUIT_PREZ_PART2</t>
  </si>
  <si>
    <t>Don't forget the Tennis World Cup. This takes place every year in 3 phases during weeks 9, 37 and 47, on all 4 circuits. During these periods, no other tournaments take place.
In order to enter, you must be captain of a national team. Federations looking for a captain usually send their offers at the beginning of the year, a few weeks before the beginning of the first phase.
Lastly, remember that the Olympic Games take place every four years, with the next date being this year for Paris 2024. Only the best Pro players from each nation are selected.</t>
  </si>
  <si>
    <t>Ne pas oublier: la Coupe du Monde de Tennis qui se déroule chaque année en 3 phases qui ont lieu pendant les semaines 9, 37 et 47, et ce sur les 4 circuits. Pendant ces périodes, aucun autre tournoi n’a lieu.
Afin d’y participer, vous devez être capitaine d’une équipe nationale. Les Fédérations qui cherchent un capitaine envoient généralement leurs offres en début d’année, quelques semaines avant le début de la 1ère phase.
Enfin, je vous rappelle que les Jeux de l’Olympe ont lieu tous les 4 ans, la prochaine édition ayant lieu cette année pour Paris 2024. Seuls les meilleurs joueurs Pro de chaque nation y sont sélectionnés.</t>
  </si>
  <si>
    <t>Nicht vergessen: der Tennis-Weltmeisterschaft, die jedes Jahr in drei Phasen ausgespielt wird, die in den Wochen 9, 37 und 47 und auf den vier Circuits stattfinden werden. In dieser Zeit findet kein anderes Turnier statt.
Um dort teilzunehmen, müssen Sie Kapitän einer Nationalmannschaft sein. Die Verbände, die auf der Suche nach einem Kapitän sind, werden ihre Angebote in der Regel Anfang des Jahres verschicken, einige Wochen vor Beginn der ersten Phase.
Nun, ich erinnere Sie daran, dass die Olympischen Spiele alle vier Jahre stattfinden, wobei die erste Ausgabe 2024 stattfinden wird. Es werden ausschließlich die besten Profispieler/-innen jedes Landes ausgewählt.</t>
  </si>
  <si>
    <t>No lo olvides: la Copa del Mundo de Tenis. Se desarrolla todos los años en tres fases, durante las semanas 9, 37 y 47, en los cuatro circuitos. En esas fechas, no tienen lugar otros torneos.
Para poder participar, tienes que capitanear una selección nacional. Las federaciones que buscan capitán suelen enviar sus ofertas a principios de año, unas semanas antes de comenzar la primera fase.
Finalmente, recuerda que los Juegos Olímpicos se celebran cada cuatro años: los próximos serán en 2024. Para ellos, solo se selecciona a los mejores tenistas profesionales de cada país.</t>
  </si>
  <si>
    <t>Non dimenticare: la coppa del mondo di tennis, che si svolge ogni anno in 3 fasi che vengono giocate durante le settimane 9, 37 e 47 sui 4 circuiti. Durante questi periodi non si gioca nessun altro torneo.
Per poter partecipare, devi avere il ruolo di capitano di una squadra nazionale. Le federazioni che sono alla ricerca di un capitano inviano di solito le loro offerte all'inizio dell'anno, alcune settimane prima dell'inizio della prima fase.
Infine, ti ricordo che i Giochi dell'Olimpo si svolgono ogni 4 anni e che la prima edizione sarà nel 2024. Solo i migliori giocatori Pro di ogni nazione verranno selezionati.</t>
  </si>
  <si>
    <t>别忘了网球世界杯！这项赛事每年在第9、第37和第47周分3个阶段进行，涵盖4个巡回赛。在此期间不会举行其他赛事。
 如果要参赛，你必须担任国家队的队长。招募队长的网球联合会通常会在年初，即第一阶段开始前几周发出他们的邀请。
 最后，请记住奥运会每四年举行一次，下一届是2024年巴黎奥运会。只有每个国家最优秀的职业球员才会被选中。</t>
  </si>
  <si>
    <t>Не забывайте о Кубке мира по теннису. Он проходит каждый год в 3 этапа в течение 9, 37 и 47 недель на всех 4 схемах. В этот период другие турниры не проводятся.
 Чтобы принять участие, вы должны быть капитаном национальной сборной. Федерация, ищущие капитана, обычно отправляют свои предложения в начале года, за несколько недель до начала первого этапа.
 Наконец, помните, что Олимпийские игры проходят каждые четыре года, и в этом году они пройдут в Париже в 2024 году. Отбираются только лучшие профессиональные игроки от каждой страны.</t>
  </si>
  <si>
    <t>Não se esqueça da Copa do Mundo de Tênis. Ela acontece todo ano em 3 fases durante as semanas 9, 37 e 47, em todos os 4 circuitos. Durante esses períodos, nenhum outro torneio acontece.
 Para participar, você deve ser capitão de uma equipe nacional. As federações que procuram um capitão geralmente enviam suas ofertas no início do ano, algumas semanas antes do início da primeira fase.
 Por fim, lembre-se que os Jogos Olímpicos acontecem a cada quatro anos, com a próxima data sendo este ano para Paris 2024. Apenas os melhores jogadores profissionais de cada nação são selecionados.</t>
  </si>
  <si>
    <t>TWC_WEEK_INFO_CIRCUIT_PART0</t>
  </si>
  <si>
    <t>World Cup Week</t>
  </si>
  <si>
    <t>Weltcup-Woche</t>
  </si>
  <si>
    <t>Semana de la Copa del Mundo</t>
  </si>
  <si>
    <t>Settimana della Coppa del Mondo</t>
  </si>
  <si>
    <t>世界杯周</t>
  </si>
  <si>
    <t>Неделя Кубка мира</t>
  </si>
  <si>
    <t>Semana da Copa do Mundo</t>
  </si>
  <si>
    <t>TWC_WEEK_INFO_CIRCUIT_PART0_1</t>
  </si>
  <si>
    <t>Semaine de Coupe du Monde</t>
  </si>
  <si>
    <t>TWC_WEEK_INFO_CIRCUIT_PART0_2</t>
  </si>
  <si>
    <t>Semaine dédiée à la Coupe du Monde</t>
  </si>
  <si>
    <t>TWC_WEEK_INFO_CIRCUIT_PART0_3</t>
  </si>
  <si>
    <t>Semaine consacrée à la Coupe du Monde</t>
  </si>
  <si>
    <t>TWC_WEEK_INFO_CIRCUIT_PART1</t>
  </si>
  <si>
    <t>This week is dedicated to the World Cup.
Here are the tournaments scheduled for each circuit. You will be able to access the details of the confrontation of each of them.</t>
  </si>
  <si>
    <t>Diese Woche steht ganz im Zeichen des Weltcups.
Hier finden Sie die Turniere, die für jede Strecke geplant sind. Sie können die Details der Konfrontation von jedem von ihnen zugreifen.</t>
  </si>
  <si>
    <t>Esta semana está dedicada a la Copa del Mundo.
Aquí están los torneos programados para cada circuito. Puedes acceder a los detalles de los enfrentamientos de cada uno de ellos.</t>
  </si>
  <si>
    <t>Questa settimana è dedicata alla Coppa del Mondo.
Ecco i tornei in programma per ogni circuito. È possibile accedere ai dettagli del confronto di ciascuno di essi.</t>
  </si>
  <si>
    <t>本周专门用于举办世界杯。
 以下是每个巡回赛安排的赛事。你将能够查看每场对阵的详细信息。</t>
  </si>
  <si>
    <t>Эта неделя посвящена Кубку мира.
 Вот турниры, запланированные для каждой схемы. Вы сможете получить доступ к деталям противостояний каждого из них.</t>
  </si>
  <si>
    <t>Esta semana é dedicada à Copa do Mundo.
 Aqui estão os torneios programados para cada circuito. Você poderá acessar os detalhes do confronto de cada um deles.</t>
  </si>
  <si>
    <t>TWC_WEEK_INFO_CIRCUIT_PART1_1</t>
  </si>
  <si>
    <t>Cette semaine est dédiée à la Coupe du Monde.
Voici les tournois prévus pour chaque circuit. Vous pourrez accéder aux détails des confrontation de chaqu’un d’entre-eux.</t>
  </si>
  <si>
    <t>TWC_WEEK_INFO_CIRCUIT_PART1_2</t>
  </si>
  <si>
    <t>Cette semaine est consacrée à la Coupe du Monde.
Voici les tournois prévus pour chaque circuit ; vous pourrez consulter le détail des confrontations pour chacun d’entre eux.</t>
  </si>
  <si>
    <t>TWC_WEEK_INFO_CIRCUIT_PART1_3</t>
  </si>
  <si>
    <t>Place à la Coupe du Monde cette semaine !
Découvrez les tournois prévus par circuit et consultez le détail de chaque confrontation.</t>
  </si>
  <si>
    <t>TWC_WEEK_INFO_CIRCUIT_PART1_4</t>
  </si>
  <si>
    <t>La semaine est entièrement consacrée à la Coupe du Monde.
Vous trouverez les tournois de chaque circuit, accompagnés de l’ensemble des détails de leurs confrontations.</t>
  </si>
  <si>
    <t>TWC_WEEK_INFO_CIRCUIT_PART1_5</t>
  </si>
  <si>
    <t>Semaine de Coupe du Monde.
Tournois par circuit ci-dessous, avec détails des confrontations disponibles.</t>
  </si>
  <si>
    <t>TWC_WEEK_INFO_CIRCUIT_PART1_6</t>
  </si>
  <si>
    <t>Semaine spéciale Coupe du Monde.
Voici les tournois programmés pour chaque circuit, chacun offrant un accès au détail des confrontations.</t>
  </si>
  <si>
    <t>TWC_WEEK_INFO_CIRCUIT_PART1_7</t>
  </si>
  <si>
    <t>Cette semaine, la Coupe du Monde est à l’honneur.
Voici les tournois pour chaque circuit, avec la possibilité de voir toutes les confrontations en détail.</t>
  </si>
  <si>
    <t>TWC_WEEK_INFO_CIRCUIT_PART1_8</t>
  </si>
  <si>
    <t>Coupe du Monde au programme cette semaine !
Accédez aux tournois de chaque circuit et retrouvez les détails des confrontations.</t>
  </si>
  <si>
    <t>CPT_OFFERS_C5</t>
  </si>
  <si>
    <t>Qualified for</t>
  </si>
  <si>
    <t>Qualifié pour</t>
  </si>
  <si>
    <t>Qualifiziert für</t>
  </si>
  <si>
    <t>Cualificado para</t>
  </si>
  <si>
    <t>Qualificato per</t>
  </si>
  <si>
    <t>已晋级</t>
  </si>
  <si>
    <t>Квалифицирован для</t>
  </si>
  <si>
    <t>Qualificado para</t>
  </si>
  <si>
    <t>TUTO_INJURIES_AND_CO_PART1</t>
  </si>
  <si>
    <t>Medical center and injury follow-up</t>
  </si>
  <si>
    <t>Centre médical et suivi des blessures</t>
  </si>
  <si>
    <t>Medizinisches Zentrum und Verletzungsnachsorge</t>
  </si>
  <si>
    <t>Centro médico y seguimiento de lesiones</t>
  </si>
  <si>
    <t>Centro medico e aggiornamento sull'infortunio</t>
  </si>
  <si>
    <t>医疗中心与伤病追踪</t>
  </si>
  <si>
    <t>Медицинский центр и отслеживание травм</t>
  </si>
  <si>
    <t>Centro médico e acompanhamento de lesões</t>
  </si>
  <si>
    <t>TUTO_INJURIES_AND_CO_PART2</t>
  </si>
  <si>
    <t>Injuries are an integral part of a tennis player's career. This is why it's essential to take them into account as part of the training process as players progress to the highest level.
First of all, a player's "Risk of injury" depends on several parameters:
 - physical condition
 - match load and training load
 - morale
Pay attention to these indicators and you should be fine.</t>
  </si>
  <si>
    <t>Les blessures font partie intégrante de la carrière d’un tennisman. Il est donc essentiel de les prendre en compte dans un processus d’entraînement vers le plus haut-niveau.
Tout d’abord, le « Risque de blessure » d’un joueur est fonction de plusieurs paramètres :
 - la condition physique
 - la charge de matchs et la charge d’entrainement
 - le moral
Faites attention à ces indicateurs et tout devrait bien se passer.</t>
  </si>
  <si>
    <t>Verletzungen sind ein integraler Bestandteil der Karriere eines Tennisspielers. Daher ist es von entscheidender Bedeutung, sie in einem Trainingsprozess auf höchstem Niveau zu berücksichtigen.
Zunächst einmal hängt das "Verletzungsrisiko" eines Spielers von mehreren Parametern ab:
 - Körperliche Verfassung
 - Match- und Trainingsbelastung
 - Moral
Achten Sie auf diese Indikatoren, dann sollte alles gut gehen.</t>
  </si>
  <si>
    <t>Las lesiones forman parte de la carrera de cualquier tenista. Por eso, hay que tenerlas en cuenta en el proceso de entrenamiento según los tenistas vayan progresando hasta el más alto nivel.
En primer lugar, el «riesgo de lesión» de cualquier tenista depende de varios parámetros:
 - Condición física
 - Carga de partidos y de entrenamiento
 - Moral
Si prestas atención a estos indicadores, todo debería ir bien.</t>
  </si>
  <si>
    <t>Gli infortuni sono una componente della carriera di un giocatore di tennis. Questo è il motivo per cui è fondamentale tenerli in considerazione nel processo di allenamento, man mano che i giocatori avanzano verso il livello più elevato.
Per prima cosa, il "rischio di infortunio" di un giocatore dipende da diversi parametri:
 - condizioni fisiche
 - carico dell'incontro e carico dell'allenamento
 - morale
Fai attenzione a questi indicatori e tutto andrà bene.</t>
  </si>
  <si>
    <t>伤病是网球运动员职业生涯的一部分，因此在训练过程中必须考虑到这个因素，以便帮助球员迈向更高的水平。
 球员的“伤病风险”主要取决于几个因素：
  - 体能状况
  - 比赛与训练负荷
  - 心理状态
 注意这些指标，你应该就能处理好。</t>
  </si>
  <si>
    <t>Травмы — неотъемлемая часть карьеры теннисиста. Именно поэтому важно учитывать их при тренировочном процессе по мере продвижения игроков на высший уровень.
 Прежде всего, «Риск травмы» игрока зависит от нескольких параметров:
  - физическое состояние
  - нагрузка в матчах и тренировках
  - моральный дух
 Обращайте внимание на эти показатели, и все будет в порядке.</t>
  </si>
  <si>
    <t>Lesões são parte integrante da carreira de um tenista. É por isso que é essencial levá-las em consideração como parte do processo de treinamento à medida que os jogadores progridem para o mais alto nível.
 Primeiro, o "Risco de lesão" de um jogador depende de vários parâmetros:
  - condição física
  - carga de partidas e carga de treinamento
  - moral
 Preste atenção a esses indicadores e você ficará bem.</t>
  </si>
  <si>
    <t>TUTO_INJURIES_AND_CO_PART3</t>
  </si>
  <si>
    <t>To help you minimize the risk of injury and speed up recovery, make sure you invest regularly in our Medical Center and medical staff, especially the physiotherapists who have a special relationship with each player.
The Player Medical Tracking screen gives you the health status of the squad and access to a detailed report on each player: injury history, areas affected and any weaknesses detected.</t>
  </si>
  <si>
    <t>Pour vous aider à minimiser ces risques de blessures et à accélérer les guérisons, veillez à investir régulièrement dans notre Centre Médical et dans le personnel médical, notamment les kinés qui entretiennent une relation particulière avec chaque joueur.
L’écran Suivi médical des joueurs, vous donne l’état de santé de l’effectif et un accès au rapport détaillé de chaque joueur : historique des blessures, zones touchées et potentiellement les fragilités détectées.</t>
  </si>
  <si>
    <t>Um das Verletzungsrisiko zu minimieren und die Heilung zu beschleunigen, investieren Sie regelmäßig in unser medizinisches Zentrum und in das medizinische Personal, insbesondere in die Physiotherapeuten, die eine besondere Beziehung zu jedem Spieler haben.
Der Bildschirm Medizinische Betreuung der Spieler gibt Ihnen einen Überblick über den Gesundheitszustand der Mannschaft und bietet Zugang zu einem detaillierten Bericht für jeden Spieler: Verletzungsverlauf, betroffene Bereiche und möglicherweise erkannte Schwächen.</t>
  </si>
  <si>
    <t>Para ayudarte a minimizar el riesgo de lesiones y acelerar la recuperación, invierte regularmente en el centro médico y en el personal sanitario; especialmente en los fisioterapeutas, que tienen una relación muy especial con los tenistas.
La pantalla de seguimiento médico de tenistas muestra el estado de salud del equipo y brinda acceso a un informe detallado sobre cada tenista: historial de lesiones, zonas afectadas y puntos débiles detectados.</t>
  </si>
  <si>
    <t>Per aiutarti a ridurre al minimo i rischi di infortunio e accelerare il recupero, investi periodicamente nel nostro centro e nel nostro personale medico, soprattutto i fisioterapisti, che hanno un rapporto speciale con ogni giocatore.
La schermata della cartella medica dei giocatori ti offre lo stato di salute della squadra e accesso a un resoconto dettagliato su ogni giocatore: storico degli infortuni, aree influenzate e punti deboli identificati.</t>
  </si>
  <si>
    <t>为了帮助球员降低伤病风险并加快恢复，请确保定期投资医疗中心及医务团队，尤其是与每位球员关系密切的理疗师。
 “球员医疗跟踪”界面可显示全队健康状况，并提供每位球员的详细报告：伤病史、受影响部位及潜在弱点。</t>
  </si>
  <si>
    <t>Чтобы минимизировать риск травм и ускорить восстановление, регулярно инвестируйте в наш Медицинский центр и медицинский персонал, особенно в физиотерапевтов, которые имеют особые отношения с каждым игроком.
 Экран отслеживания медицинского состояния игрока показывает состояние здоровья команды и доступ к подробному отчету по каждому игроку: история травм, пораженные участки и выявленные слабости.</t>
  </si>
  <si>
    <t>Para ajudar a minimizar o risco de lesões e acelerar a recuperação, certifique-se de investir regularmente em nosso Centro Médico e equipe médica, especialmente os fisioterapeutas, que têm um relacionamento especial com cada jogador.
 A tela de Acompanhamento Médico do Jogador fornece o status de saúde do elenco e acesso a um relatório detalhado de cada jogador: histórico de lesões, áreas afetadas e quaisquer fraquezas detectadas.</t>
  </si>
  <si>
    <t>TUTO_INJURIES_AND_CO_PART4</t>
  </si>
  <si>
    <t>Depending on the severity of the injury, the player may or may not be able to continue training and playing matches. The total recovery time for injuries will depend mainly on the effectiveness of treatment sessions and rest time.
Feel free to consult the help guide (?) if you need more information.</t>
  </si>
  <si>
    <t>En fonction de la gravité de la blessure, le joueur pourra ou non continuer à s’entrainer et à jouer des matchs. La durée de récupération totale des blessures dépendra notamment de l’efficacité des séances de soins et du temps de repos.
N'hésitez pas à consulter l’aide (?) si vous avez besoin de plus d’informations.</t>
  </si>
  <si>
    <t>Je nach Schwere der Verletzung kann der Spieler weiter trainieren und Spiele bestreiten oder auch nicht. Die Dauer der vollständigen Genesung von einer Verletzung hängt unter anderem von der Wirksamkeit der Behandlung und der Ruhezeit ab.
Wenn Sie weitere Informationen benötigen, können Sie gerne die Hilfe (?) konsultieren.</t>
  </si>
  <si>
    <t>La gravedad de la lesión determinará que cualquier tenista pueda o no seguir entrenando y disputando partidos. El tiempo total de recuperación de las lesiones dependerá principalmente de la eficacia de las sesiones de tratamiento y del tiempo de descanso.
Para más información, consulta la guía de ayuda (?).</t>
  </si>
  <si>
    <t>In funzione della gravità dell'infortunio, il giocatore potrebbe essere in grado di continuare l'allenamento e giocare gli incontri oppure no. Il tempo di recupero totale per gli infortuni dipende principalmente dall'efficacia delle sessioni di trattamento e dal periodo di riposo.
Puoi dare un'occhiata alla guida (?) per maggiori informazioni.</t>
  </si>
  <si>
    <t>根据伤病严重程度，球员可能无法继续训练或参赛。伤病的总恢复时间主要取决于治疗效果与休息时间。
 如需更多信息，可查阅帮助指南（？）。</t>
  </si>
  <si>
    <t>В зависимости от тяжести травмы игрок сможет продолжать тренировки и матчи или нет. Общее время восстановления после травм будет зависеть в основном от эффективности лечебных сеансов и времени отдыха.
 Не стесняйтесь обращаться к руководству помощи (?), если вам нужна дополнительная информация.</t>
  </si>
  <si>
    <t>Dependendo da gravidade da lesão, o jogador poderá ou não continuar treinando e jogando partidas. O tempo total de recuperação para lesões dependerá principalmente da eficácia das sessões de tratamento e do tempo de descanso.
 Sinta-se à vontade para consultar o guia de ajuda (?) se precisar de mais informações.</t>
  </si>
  <si>
    <t>INJURY_CONV_PART1</t>
  </si>
  <si>
    <t>{[VAR_TM_FTNAME]}: recovery period</t>
  </si>
  <si>
    <t>{[VAR_TM_FTNAME]} : période de convalescence</t>
  </si>
  <si>
    <t>{[VAR_TM_FTNAME]} : Zeit der Rekonvaleszenz</t>
  </si>
  <si>
    <t>{[VAR_TM_FTNAME]}: período de recuperación</t>
  </si>
  <si>
    <t>{[VAR_TM_FTNAME]}: periodo di recupero</t>
  </si>
  <si>
    <t>{[VAR_TM_FTNAME]}：恢复期</t>
  </si>
  <si>
    <t>{[VAR_TM_FTNAME]}: период восстановления</t>
  </si>
  <si>
    <t>{[VAR_TM_FTNAME]}: período de recuperação</t>
  </si>
  <si>
    <t>INJURY_CONV_PART2</t>
  </si>
  <si>
    <t>&lt;underline&gt;&lt;bold&gt;&lt;hyperlink=player&gt;{[VAR_TM_FTNAME]}&lt;/hyperlink&gt;&lt;/bold&gt;&lt;/underline&gt; is now in the &lt;bold&gt;recovery&lt;/bold&gt; phase.</t>
  </si>
  <si>
    <t>&lt;underline&gt;&lt;bold&gt;&lt;hyperlink=player&gt;{[VAR_TM_FTNAME]}&lt;/hyperlink&gt;&lt;/bold&gt;&lt;/underline&gt; est désormais en phase de &lt;bold&gt;convalescence&lt;/bold&gt;.</t>
  </si>
  <si>
    <t>&lt;underline&gt;&lt;bold&gt;&lt;hyperlink=player&gt;{[VAR_TM_FTNAME]}&lt;/hyperlink&gt;&lt;/bold&gt;&lt;/underline&gt; befindet sich nun in der &lt;bold&gt;Rekonvaleszenzphase&lt;/bold&gt;.</t>
  </si>
  <si>
    <t>&lt;underline&gt;&lt;bold&gt;&lt;hyperlink=player&gt;{[VAR_TM_FTNAME]}&lt;/hyperlink&gt;&lt;/bold&gt;&lt;/underline&gt; está ahora en fase de &lt;bold&gt;recuperación&lt;/bold&gt;.</t>
  </si>
  <si>
    <t>&lt;underline&gt;&lt;bold&gt;&lt;hyperlink=player&gt;{[VAR_TM_FTNAME]}&lt;/hyperlink&gt;&lt;/bold&gt;&lt;/underline&gt; è ora in fase di &lt;bold&gt;recupero&lt;/bold&gt;.</t>
  </si>
  <si>
    <t>&lt;underline&gt;&lt;bold&gt;&lt;hyperlink=player&gt;{[VAR_TM_FTNAME]}&lt;/hyperlink&gt;&lt;/bold&gt;&lt;/underline&gt;正处于&lt;bold&gt;恢复&lt;/bold&gt;阶段。</t>
  </si>
  <si>
    <t>&lt;underline&gt;&lt;bold&gt;&lt;hyperlink=player&gt;{[VAR_TM_FTNAME]}&lt;/hyperlink&gt;&lt;/bold&gt;&lt;/underline&gt; теперь находится в фазе &lt;bold&gt;восстановления&lt;/bold&gt;.</t>
  </si>
  <si>
    <t>&lt;underline&gt;&lt;bold&gt;&lt;hyperlink=player&gt;{[VAR_TM_FTNAME]}&lt;/hyperlink&gt;&lt;/bold&gt;&lt;/underline&gt; está agora na fase de &lt;bold&gt;recuperação&lt;/bold&gt;.</t>
  </si>
  <si>
    <t>INJURY_CONV_PART3</t>
  </si>
  <si>
    <t>Their training program can be adapted to suit the player's physical condition, with personalized sessions.</t>
  </si>
  <si>
    <t>Son programme d’entrainement peut être adapté avec des séances personnalisées qui préservent le physique du joueur / de la joueuse.</t>
  </si>
  <si>
    <t>Ihr Trainingsprogramm kann mit personalisierten Trainingseinheiten angepasst werden, die die physische Verfassung des Spielers / der Spielerin schonen.</t>
  </si>
  <si>
    <t>El programa de entrenamiento puede adaptarse al estado físico de cualquier tenista, con sesiones personalizadas.</t>
  </si>
  <si>
    <t>Il programma di allenamento può essere adattato in base alle condizioni fisiche del giocatore, con sessioni personalizzate.</t>
  </si>
  <si>
    <t>训练计划可根据球员体能状况进行个性化调整。</t>
  </si>
  <si>
    <t>Их тренировочная программа может быть адаптирована к физическому состоянию игрока с помощью индивидуальных занятий.</t>
  </si>
  <si>
    <t>O programa de treinamento deles pode ser adaptado para se adequar à condição física do jogador, com sessões personalizadas.</t>
  </si>
  <si>
    <t>INJURY_CONV_PART4</t>
  </si>
  <si>
    <t>Treatment sessions will be planned to get them out of this recovery period for &lt;bold&gt;{[VAR_DURATION_DAYS]} days&lt;/bold&gt;.</t>
  </si>
  <si>
    <t>Des séances de soin seront planifiées pour sortir de cette période de convalescence durant &lt;bold&gt;{[VAR_DURATION_DAYS]} jours&lt;/bold&gt;.</t>
  </si>
  <si>
    <t>Es werden Pflegesitzungen geplant, um aus dieser &lt;bold&gt;{[VAR_DURATION_DAYS]} Tage dauernden Erholungsphase herauszukommen&lt;/bold&gt;.</t>
  </si>
  <si>
    <t>Se planificarán sesiones de tratamiento para salir de este período de recuperación durante &lt;bold&gt;{[VAR_DURATION_DAYS]} días&lt;/bold&gt;.</t>
  </si>
  <si>
    <t>Le sessioni di trattamento verranno pianificate per terminare questo periodo di recupero dopo &lt;bold&gt;{[VAR_DURATION_DAYS]} giorni&lt;/bold&gt;.</t>
  </si>
  <si>
    <t>将安排治疗课程，以使球员在&lt;bold&gt;{[VAR_DURATION_DAYS]}天&lt;/bold&gt;后脱离此恢复期。</t>
  </si>
  <si>
    <t>Лечебные сеансы будут запланированы, чтобы вывести их из этого периода восстановления на &lt;bold&gt;{[VAR_DURATION_DAYS]} дней&lt;/bold&gt;.</t>
  </si>
  <si>
    <t>As sessões de tratamento serão planejadas para tirá-los deste período de recuperação por &lt;bold&gt;{[VAR_DURATION_DAYS]} dias&lt;/bold&gt;.</t>
  </si>
  <si>
    <t>INJURY_GEN_PART1</t>
  </si>
  <si>
    <t>{[VAR_TM_FTNAME]}: injury follow-up</t>
  </si>
  <si>
    <t>{[VAR_TM_FTNAME]} : suivi de blessure</t>
  </si>
  <si>
    <t>{[VAR_TM_FTNAME]} : Verletzungsnachsorge</t>
  </si>
  <si>
    <t>{[VAR_TM_FTNAME]}: seguimiento de lesiones</t>
  </si>
  <si>
    <t>{[VAR_TM_FTNAME]}: aggiornamento sull'infortunio</t>
  </si>
  <si>
    <t>{[VAR_TM_FTNAME]}：伤病追踪</t>
  </si>
  <si>
    <t>{[VAR_TM_FTNAME]}: медицинское наблюдение</t>
  </si>
  <si>
    <t>{[VAR_TM_FTNAME]}: acompanhamento de lesão</t>
  </si>
  <si>
    <t>INJURY_GEN_PART2</t>
  </si>
  <si>
    <t>&lt;underline&gt;&lt;bold&gt;&lt;hyperlink=player&gt;{[VAR_TM_FTNAME]}&lt;/hyperlink&gt;&lt;/bold&gt;&lt;/underline&gt; is now fit to play and train as usual.</t>
  </si>
  <si>
    <t>&lt;underline&gt;&lt;bold&gt;&lt;hyperlink=player&gt;{[VAR_TM_FTNAME]}&lt;/hyperlink&gt;&lt;/bold&gt;&lt;/underline&gt; est désormais apte à jouer et s’entrainer normalement.</t>
  </si>
  <si>
    <t>&lt;underline&gt;&lt;bold&gt;&lt;hyperlink=player&gt;{[VAR_TM_FTNAME]}&lt;/hyperlink&gt;&lt;/bold&gt;&lt;/underline&gt; ist nun in der Lage, normal zu spielen und zu trainieren.</t>
  </si>
  <si>
    <t>&lt;underline&gt;&lt;bold&gt;&lt;hyperlink=player&gt;{[VAR_TM_FTNAME]}&lt;/hyperlink&gt;&lt;/bold&gt;&lt;/underline&gt; ya está en condiciones de jugar y entrenar como siempre.</t>
  </si>
  <si>
    <t>&lt;underline&gt;&lt;bold&gt;&lt;hyperlink=player&gt;{[VAR_TM_FTNAME]}&lt;/hyperlink&gt;&lt;/bold&gt;&lt;/underline&gt; può ora giocare e allenarsi normalmente.</t>
  </si>
  <si>
    <t>&lt;underline&gt;&lt;bold&gt;&lt;hyperlink=player&gt;{[VAR_TM_FTNAME]}&lt;/hyperlink&gt;&lt;/bold&gt;&lt;/underline&gt;现在身体状况良好，可以照常比赛和训练。</t>
  </si>
  <si>
    <t>&lt;underline&gt;&lt;bold&gt;&lt;hyperlink=player&gt;{[VAR_TM_FTNAME]}&lt;/hyperlink&gt;&lt;/bold&gt;&lt;/underline&gt; теперь готов играть и тренироваться как обычно.</t>
  </si>
  <si>
    <t>&lt;underline&gt;&lt;bold&gt;&lt;hyperlink=player&gt;{[VAR_TM_FTNAME]}&lt;/hyperlink&gt;&lt;/bold&gt;&lt;/underline&gt; está agora apto para jogar e treinar normalmente.</t>
  </si>
  <si>
    <t>INJURY_GEN_PART3</t>
  </si>
  <si>
    <t>He/she still has some discomfort which should disappear rapidly with regular treatment sessions in the morning or before each match…</t>
  </si>
  <si>
    <t>Il/elle a encore une gêne qui devrait disparaitre rapidement avec des séances de soin régulières le matin ou avant chaque match…</t>
  </si>
  <si>
    <t>Er/sie hat noch Beschwerden, die mit regelmäßigen Pflegebehandlungen am Morgen oder vor jedem Spiel schnell verschwinden sollten ...</t>
  </si>
  <si>
    <t>Sigue teniendo algunas molestias que deberían desaparecer rápidamente con sesiones regulares de tratamiento matutino o antes de cada partido...</t>
  </si>
  <si>
    <t>Ha ancora dei fastidi, che dovrebbero scomparire rapidamente con periodiche sessioni di trattamento al mattino o prima di ogni incontro....</t>
  </si>
  <si>
    <t>他/她仍有轻微不适，通过早晨或赛前的定期治疗可以迅速缓解……</t>
  </si>
  <si>
    <t>У него/нее все еще есть некоторый дискомфорт, который должен быстро исчезнуть при регулярных лечебных сеансах утром или перед каждым матчем…</t>
  </si>
  <si>
    <t>Ele/ela ainda sente algum desconforto que deve desaparecer rapidamente com sessões de tratamento regulares pela manhã ou antes de cada partida…</t>
  </si>
  <si>
    <t>INJURY_GEN_PART4</t>
  </si>
  <si>
    <t>Just make sure that match and training loads are not too high.</t>
  </si>
  <si>
    <t>Veillez tout de même à ce que les charges de match et d’entrainement ne soient pas trop élevées.</t>
  </si>
  <si>
    <t>Achten Sie trotzdem darauf, dass die Belastungen durch Spiele und Training nicht zu hoch sind.</t>
  </si>
  <si>
    <t>Basta con que te asegures de que las cargas de partidos y entrenamientos no sean demasiado altas.</t>
  </si>
  <si>
    <t>Fai in modo che il carico dell'incontro e il carico dell'allenamento non siano troppo elevati.</t>
  </si>
  <si>
    <t>只需注意比赛和训练强度不要过高。</t>
  </si>
  <si>
    <t>Просто убедитесь, что нагрузка на матчи и тренировки не слишком высока.</t>
  </si>
  <si>
    <t>Apenas certifique-se de que as cargas de partidas e treinos não sejam muito altas.</t>
  </si>
  <si>
    <t>NOPHYSIO_ASSIGNED_PART1</t>
  </si>
  <si>
    <t>{[VAR_TM_FTNAME]} has no physio</t>
  </si>
  <si>
    <t>{[VAR_TM_FTNAME]} hat keinen Physiotherapeuten</t>
  </si>
  <si>
    <t>{[VAR_TM_FTNAME]} no tiene fisioterapeuta</t>
  </si>
  <si>
    <t>{[VAR_TM_FTNAME]} non ha un fisioterapista</t>
  </si>
  <si>
    <t>{[VAR_TM_FTNAME]}尚未指定理疗师</t>
  </si>
  <si>
    <t>{[VAR_TM_FTNAME]} без физиотерапевта</t>
  </si>
  <si>
    <t>{[VAR_TM_FTNAME]} não tem fisioterapeuta</t>
  </si>
  <si>
    <t>NOPHYSIO_ASSIGNED_PART1_1</t>
  </si>
  <si>
    <t>{[VAR_TM_FTNAME]} n'a pas de kiné</t>
  </si>
  <si>
    <t>NOPHYSIO_ASSIGNED_PART1_2</t>
  </si>
  <si>
    <t>{[VAR_TM_FTNAME]} est sans kiné</t>
  </si>
  <si>
    <t>NOPHYSIO_ASSIGNED_PART1_3</t>
  </si>
  <si>
    <t>{[VAR_TM_FTNAME]} n’est suivi(e) par aucun kiné</t>
  </si>
  <si>
    <t>NOPHYSIO_ASSIGNED_PART2</t>
  </si>
  <si>
    <t>You have not assigned a physio to &lt;underline&gt;&lt;bold&gt;&lt;hyperlink=player&gt;{[VAR_TM_FTNAME]}&lt;/hyperlink&gt;&lt;/bold&gt;&lt;/underline&gt;.</t>
  </si>
  <si>
    <t>Sie haben &lt;underline&gt;&lt;bold&gt;&lt;hyperlink=player&gt;{[VAR_TM_FTNAME]}&lt;/hyperlink&gt;&lt;/bold&gt;&lt;/underline&gt; keinen Physiotherapeuten zugewiesen.</t>
  </si>
  <si>
    <t>No has asignado un fisioterapeuta a &lt;underline&gt;&lt;bold&gt;&lt;hyperlink=player&gt;{[VAR_TM_FTNAME]}&lt;/hyperlink&gt;&lt;/bold&gt;&lt;/underline&gt;.</t>
  </si>
  <si>
    <t>Non hai assegnato un fisioterapista a &lt;underline&gt;&lt;bold&gt;&lt;hyperlink=player&gt;{[VAR_TM_FTNAME]}&lt;/hyperlink&gt;&lt;/bold&gt;&lt;/underline&gt;.</t>
  </si>
  <si>
    <t>你还未为&lt;underline&gt;&lt;bold&gt;&lt;hyperlink=player&gt;{[VAR_TM_FTNAME]}&lt;/hyperlink&gt;&lt;/bold&gt;&lt;/underline&gt;指定理疗师。</t>
  </si>
  <si>
    <t>Вы не назначили физиотерапевта для &lt;underline&gt;&lt;bold&gt;&lt;hyperlink=player&gt;{[VAR_TM_FTNAME]}&lt;/hyperlink&gt;&lt;/bold&gt;&lt;/underline&gt;.</t>
  </si>
  <si>
    <t>Você não designou um fisioterapeuta para &lt;underline&gt;&lt;bold&gt;&lt;hyperlink=player&gt;{[VAR_TM_FTNAME]}&lt;/hyperlink&gt;&lt;/bold&gt;&lt;/underline&gt;.</t>
  </si>
  <si>
    <t>NOPHYSIO_ASSIGNED_PART2_1</t>
  </si>
  <si>
    <t>Vous n’avez pas affecté de kiné à &lt;underline&gt;&lt;bold&gt;&lt;hyperlink=player&gt;{[VAR_TM_FTNAME]}&lt;/hyperlink&gt;&lt;/bold&gt;&lt;/underline&gt;.</t>
  </si>
  <si>
    <t>NOPHYSIO_ASSIGNED_PART2_2</t>
  </si>
  <si>
    <t>Aucun kiné n’a été attribué à &lt;underline&gt;&lt;bold&gt;&lt;hyperlink=player&gt;{[VAR_TM_FTNAME]}&lt;/hyperlink&gt;&lt;/bold&gt;&lt;/underline&gt;.</t>
  </si>
  <si>
    <t>NOPHYSIO_ASSIGNED_PART2_3</t>
  </si>
  <si>
    <t>Attention : &lt;underline&gt;&lt;bold&gt;&lt;hyperlink=player&gt;{[VAR_TM_FTNAME]}&lt;/hyperlink&gt;&lt;/bold&gt;&lt;/underline&gt; n’a toujours pas de kiné affecté.</t>
  </si>
  <si>
    <t>NOPHYSIO_ASSIGNED_PART3</t>
  </si>
  <si>
    <t>I strongly advise you to do this as soon as possible, as it's vital for their health and to reduce the risk of injury. What's more, a good relationship between them will be nothing but beneficial, so keep an eye on them.</t>
  </si>
  <si>
    <t>Ich rate Ihnen dringend, dies so bald wie möglich zu tun, denn es ist für seine Gesundheit und zur Verringerung des Verletzungsrisikos äußerst wichtig. Außerdem wird eine gute Beziehung zwischen den beiden nur von Vorteil sein, darauf sollten Sie achten.</t>
  </si>
  <si>
    <t>Te recomiendo encarecidamente que lo hagas lo antes posible, ya que es crucial para su salud y para reducir el riesgo de lesiones. Es más: que mantengan una buena relación entre ellos resultará muy beneficioso, así que échales un vistazo.</t>
  </si>
  <si>
    <t>Ti consiglio caldamente di farlo il prima possibile, perché è fondamentale per la salute e per ridurre il rischio di infortuni. Inoltre, un buon rapporto tra fisioterapista e giocatore porta vantaggi, quindi non aspettare.</t>
  </si>
  <si>
    <t>建议尽快安排，这对健康和降低伤病风险至关重要。球员与理疗师之间的良好合作关系也有利于球员恢复状态，请务必关注这一点。</t>
  </si>
  <si>
    <t>Настоятельно рекомендую сделать это как можно скорее, так как это жизненно важно для их здоровья и снижения риска травм. Более того, хорошие отношения между ними будут только полезны, так что следите за ними.</t>
  </si>
  <si>
    <t>Eu o aconselho fortemente a fazer isso o mais rápido possível, pois é vital para a saúde deles e para reduzir o risco de lesões. Além disso, um bom relacionamento entre eles só trará benefícios, então fique de olho neles.</t>
  </si>
  <si>
    <t>NOPHYSIO_ASSIGNED_PART3_1</t>
  </si>
  <si>
    <t>Je vous conseille fortement de le faire dès que possible, c’est vital pour sa santé et pour diminuer le risque de blessure. Par ailleurs, une bonne relation entre eux ne sera que bénéfique, à surveiller.</t>
  </si>
  <si>
    <t>NOPHYSIO_ASSIGNED_PART3_2</t>
  </si>
  <si>
    <t>Il est important de le faire au plus vite : cela protège sa santé et réduit les risques de blessure. Par ailleurs, leur relation pourra devenir un vrai plus, à surveiller.</t>
  </si>
  <si>
    <t>NOPHYSIO_ASSIGNED_PART3_3</t>
  </si>
  <si>
    <t>Je vous suggère d’agir dès que possible : c’est essentiel pour éviter les blessures. Et établir une bonne relation entre eux sera aussi crucial, à surveiller.</t>
  </si>
  <si>
    <t>NOPHYSIO_ASSIGNED_PART4</t>
  </si>
  <si>
    <t>I'd also like to take this opportunity to remind you that the better our Medical Center's facilities, the more effective the treatment will be.</t>
  </si>
  <si>
    <t>Ich möchte Sie daran erinnern, dass die medizinische Versorgung umso effektiver ist, je besser unser medizinisches Zentrum ausgestattet ist.</t>
  </si>
  <si>
    <t>Aprovecho también para recordarte que cuanto mejores sean las instalaciones del centro médico, más eficaces serán los tratamientos.</t>
  </si>
  <si>
    <t>Colgo l'occasione per ricordarti che migliori strutture del nostro centro medico offrono trattamenti più efficaci.</t>
  </si>
  <si>
    <t>顺便提醒你，医疗中心设施越好，治疗效果越显著。</t>
  </si>
  <si>
    <t>Также хотел бы напомнить, что чем лучше оборудование нашего Медицинского центра, тем эффективнее будет лечение.</t>
  </si>
  <si>
    <t>Gostaria também de aproveitar esta oportunidade para lembrá-lo de que quanto melhores as instalações do nosso Centro Médico, mais eficaz será o tratamento.</t>
  </si>
  <si>
    <t>NOPHYSIO_ASSIGNED_PART4_1</t>
  </si>
  <si>
    <t>Aussi, j’en profite pour vous rappeler que plus notre Centre Médical aura de bonnes installations, plus les soins seront efficaces.</t>
  </si>
  <si>
    <t>NOPHYSIO_ASSIGNED_PART4_2</t>
  </si>
  <si>
    <t>À noter également : plus notre Centre Médical est de haut niveau, plus les traitements seront efficaces.</t>
  </si>
  <si>
    <t>NOPHYSIO_ASSIGNED_PART4_3</t>
  </si>
  <si>
    <t>J’en profite pour rappeler que la qualité des soins augmente avec le niveau d’équipement de notre Centre Médical.</t>
  </si>
  <si>
    <t>INJURY_RISK_ADVICE_PART1</t>
  </si>
  <si>
    <t>{[VAR_RISK]} risk for {[VAR_TM_FTNAME]}</t>
  </si>
  <si>
    <t>Risque {[VAR_RISK]} pour {[VAR_TM_FTNAME]}</t>
  </si>
  <si>
    <t>Risiko {[VAR_RISK]} für {[VAR_TM_FTNAME]}</t>
  </si>
  <si>
    <t>Riesgo de {[VAR_RISK]} para {[VAR_TM_FTNAME]}</t>
  </si>
  <si>
    <t>{[VAR_RISK]} rischio per {[VAR_TM_FTNAME]}</t>
  </si>
  <si>
    <t>{[VAR_TM_FTNAME]}存在{[VAR_RISK]}风险</t>
  </si>
  <si>
    <t>Риск {[VAR_RISK]} для {[VAR_TM_FTNAME]}</t>
  </si>
  <si>
    <t>risco de {[VAR_RISK]} para {[VAR_TM_FTNAME]}</t>
  </si>
  <si>
    <t>INJURY_RISK_ADVICE_PART2</t>
  </si>
  <si>
    <t>{[VAR_ADVICE]}</t>
  </si>
  <si>
    <t>INJURY_NEWGEN_PART1</t>
  </si>
  <si>
    <t>{[VAR_TM_FTNAME]} feeling discomfort during {[VAR_ACTIVITY]}</t>
  </si>
  <si>
    <t>Gêne ressentie pour {[VAR_TM_FTNAME]} en {[VAR_ACTIVITY]}</t>
  </si>
  <si>
    <t>Empfundene Beschwerden bei {[VAR_TM_FTNAME]} in {[VAR_ACTIVITY]}</t>
  </si>
  <si>
    <t>{[VAR_TM_FTNAME]} siente molestias durante {[VAR_ACTIVITY]}</t>
  </si>
  <si>
    <t>{[VAR_TM_FTNAME]} fastidi durante {[VAR_ACTIVITY]}</t>
  </si>
  <si>
    <t>{[VAR_TM_FTNAME]}在{[VAR_ACTIVITY]}期间感到不适</t>
  </si>
  <si>
    <t>{[VAR_TM_FTNAME]} чувствует дискомфорт во время {[VAR_ACTIVITY]}</t>
  </si>
  <si>
    <t>{[VAR_TM_FTNAME]} sentindo desconforto durante {[VAR_ACTIVITY]}</t>
  </si>
  <si>
    <t>INJURY_NEWGEN_PART2</t>
  </si>
  <si>
    <t>{[VAR_TM_FTNAME]} felt some &lt;bold&gt;{[VAR_INJURY_ZONE]}&lt;/bold&gt; discomfort when they last did &lt;bold&gt;{[VAR_ACTIVITY]}&lt;/bold&gt;.​</t>
  </si>
  <si>
    <t>{[VAR_TM_FTNAME]} a ressenti une gêne au &lt;bold&gt;{[VAR_INJURY_ZONE]}&lt;/bold&gt; lors du dernier &lt;bold&gt;{[VAR_ACTIVITY]}&lt;/bold&gt;.​</t>
  </si>
  <si>
    <t>{[VAR_TM_FTNAME]} hatte Beschwerden am&lt;bold&gt;{[VAR_INJURY_ZONE]}&lt;/bold&gt; beim letzten &lt;bold&gt;{[VAR_ACTIVITY]}&lt;/bold&gt;.​</t>
  </si>
  <si>
    <t>{[VAR_TM_FTNAME]} ha sentido ciertas molestias de &lt;bold&gt;{[VAR_INJURY_ZONE]}&lt;/bold&gt; la última vez que ha hecho &lt;bold&gt;{[VAR_ACTIVITY]}&lt;/bold&gt;.​</t>
  </si>
  <si>
    <t>{[VAR_TM_FTNAME]} qualche fastidio a &lt;bold&gt;{[VAR_INJURY_ZONE]}&lt;/bold&gt; durante l'ultimo &lt;bold&gt;{[VAR_ACTIVITY]}&lt;/bold&gt;.​</t>
  </si>
  <si>
    <t>{[VAR_TM_FTNAME]}上次进行&lt;bold&gt;{[VAR_ACTIVITY]}&lt;/bold&gt;时感到&lt;bold&gt;{[VAR_INJURY_ZONE]}&lt;/bold&gt;有些不适。</t>
  </si>
  <si>
    <t>{[VAR_TM_FTNAME]} почувствовал некоторый &lt;bold&gt;{[VAR_INJURY_ZONE]}&lt;/bold&gt; дискомфорт, когда в последний раз занимался &lt;bold&gt;{[VAR_ACTIVITY]}&lt;/bold&gt;.</t>
  </si>
  <si>
    <t>{[VAR_TM_FTNAME]} sentiu algum &lt;bold&gt;{[VAR_INJURY_ZONE]}&lt;/bold&gt; desconforto quando fizeram &lt;bold&gt;{[VAR_ACTIVITY]}&lt;/bold&gt; pela última vez.</t>
  </si>
  <si>
    <t>INJURY_NEWGEN_PART3</t>
  </si>
  <si>
    <t>On examination, it's a simple &lt;bold&gt;{[VAR_INJURY_TYPE]}&lt;/bold&gt;.</t>
  </si>
  <si>
    <t>Après examen, il s’agit d’une simple &lt;bold&gt;{[VAR_INJURY_TYPE]}&lt;/bold&gt;.</t>
  </si>
  <si>
    <t>Bei näherer Betrachtung handelt es sich um eine einfache &lt;bold&gt;{[VAR_INJURY_TYPE]}&lt;/bold&gt;.</t>
  </si>
  <si>
    <t>Tras el reconocimiento, el diagnóstico ha sido el siguiente: &lt;bold&gt;{[VAR_INJURY_TYPE]}&lt;/bold&gt;.</t>
  </si>
  <si>
    <t>Dopo un'analisi, si tratta di un semplice &lt;bold&gt;{[VAR_INJURY_TYPE]}&lt;/bold&gt;.</t>
  </si>
  <si>
    <t>经检查，这只是简单的&lt;bold&gt;{[VAR_INJURY_TYPE]}&lt;/bold&gt;。</t>
  </si>
  <si>
    <t>При осмотре оказалось, что это простая &lt;bold&gt;{[VAR_INJURY_TYPE]}&lt;/bold&gt;.</t>
  </si>
  <si>
    <t>Na avaliação, é um simples &lt;bold&gt;{[VAR_INJURY_TYPE]}&lt;/bold&gt;.</t>
  </si>
  <si>
    <t>INJURY_NEWGEN_PART4</t>
  </si>
  <si>
    <t>This &lt;bold&gt;issue&lt;/bold&gt; needs to be treated with care, as it handicaps the player even if they are fully capable of playing.
By incorporating treatment sessions and rest periods into your training program or during a tournament, this issue should disappear quickly and completely.</t>
  </si>
  <si>
    <t>Il faut traiter cette &lt;bold&gt;gêne&lt;/bold&gt; avec attention car elle handicape le joueur/la joueuse même si il/elle est tout à fait capable de jouer.
La mise en place de séances de soins et de temps de repos dans son programme d’entrainement ou lors d’un tournoi, est nécessaire pour que cette gêne disparaisse rapidement et complètement.</t>
  </si>
  <si>
    <t>Diese &lt;bold&gt;Beschwerden&lt;/bold&gt; müssen sorgfältig behandelt werden, da sie den Spieler/die Spielerin auch dann belasten, wenn er/sie durchaus in der Lage ist, zu spielen
Die Einführung von Behandlungssitzungen und Ruhezeiten in seinen/ihren Trainingsplan oder während eines Turniers ist notwendig, damit diese Beschwerden schnell und vollständig verschwinden.</t>
  </si>
  <si>
    <t>Este &lt;bold&gt;problema&lt;/bold&gt; ha de tratarse con cuidado, dado que perjudica a tu tenista aunque sea plenamente capaz de jugar.
Incorporando sesiones de tratamiento y períodos de descanso en el programa de entrenamiento o durante un torneo, el problema debería desaparecer totalmente con rapidez.</t>
  </si>
  <si>
    <t>Questo &lt;bold&gt;problema&lt;/bold&gt; deve essere gestito con attenzione, perché riduce le prestazioni del giocatore anche se è perfettamente in grado di giocare.
Inserendo le sessioni di trattamento e i periodi di riposo nel tuo programma di allenamento o durante un torneo, il problema dovrebbe scomparire rapidamente e completamente.</t>
  </si>
  <si>
    <t>这个&lt;bold&gt;问题&lt;/bold&gt;需要小心处理，即使球员完全能够参赛，也会受到影响。
  通过在训练计划中或赛事期间加入治疗课程和休息时间，这个问题应能快速且完全解决。</t>
  </si>
  <si>
    <t>К этой &lt;bold&gt;проблеме&lt;/bold&gt; нужно относиться с осторожностью, так как она мешает игроку, даже если он полностью способен играть.
 Включив лечебные сеансы и периоды отдыха в вашу тренировочную программу или во время турнира, эта проблема должна быстро и полностью исчезнуть.</t>
  </si>
  <si>
    <t>Este &lt;bold&gt;problema&lt;/bold&gt; precisa ser tratado com cuidado, pois dificulta o jogador mesmo que ele esteja totalmente apto para jogar.
 Ao incorporar sessões de tratamento e períodos de descanso em seu programa de treinamento ou durante um torneio, este problema deve desaparecer rapidamente e completamente.</t>
  </si>
  <si>
    <t>INJURY_FRAGILITY_PART1</t>
  </si>
  <si>
    <t>{[VAR_TM_FTNAME]}: weakness detected!</t>
  </si>
  <si>
    <t>{[VAR_TM_FTNAME]} : fragilité détectée !</t>
  </si>
  <si>
    <t>{[VAR_TM_FTNAME]} : Schwäche erkannt!</t>
  </si>
  <si>
    <t>{[VAR_TM_FTNAME]}: ¡debilidad detectada!</t>
  </si>
  <si>
    <t>{[VAR_TM_FTNAME]}: punto debole individuato!</t>
  </si>
  <si>
    <t>{[VAR_TM_FTNAME]}：检测到弱点！</t>
  </si>
  <si>
    <t>{[VAR_TM_FTNAME]}: обнаружена слабость!</t>
  </si>
  <si>
    <t>{[VAR_TM_FTNAME]}: fraqueza detectada!</t>
  </si>
  <si>
    <t>INJURY_FRAGILITY_PART2</t>
  </si>
  <si>
    <t>Bad news, we've noticed that there have been recurring injuries with {[VAR_TM_FTNAME]}'s &lt;bold&gt;{[VAR_INJURY_ZONE]}&lt;/bold&gt; which indicates there is a weakness here now.
This leads to a greater overall risk of injury in this area than before.</t>
  </si>
  <si>
    <t>Mauvaise nouvelle, nous avons observé des blessures récurrentes au niveau du/de la &lt;bold&gt;{[VAR_INJURY_ZONE]}&lt;/bold&gt; chez {[VAR_TM_FTNAME]} qui laissent penser qu’il/elle est fragile sur cette partie du corps.
Cela entraine un risque global de blessure sur cette zone plus important qu’avant.</t>
  </si>
  <si>
    <t>Die schlechte Nachricht ist, dass wir bei {[VAR_TM_FTNAME]} wiederholt Verletzungen im Bereich des &lt;bold&gt;{[VAR_INJURY_ZONE]}&lt;/bold&gt; beobachtet haben, die darauf hindeuten, dass er/sie in diesem Körperbereich anfällig ist.
Dies führt dazu, dass das Gesamtrisiko für Verletzungen in diesem Bereich höher ist als zuvor.</t>
  </si>
  <si>
    <t>Malas noticias: hemos visto que {[VAR_TM_FTNAME]} se ha lesionado repetidamente su &lt;bold&gt;{[VAR_INJURY_ZONE]}&lt;/bold&gt;, lo que indica que ese es ahora su punto débil.
Esto conduce a que tenga un mayor riesgo que antes de padecer lesiones en esa zona.</t>
  </si>
  <si>
    <t>Cattive notizie! Abbiamo rilevato continui infortuni al &lt;bold&gt;{[VAR_INJURY_ZONE]}&lt;/bold&gt; per {[VAR_TM_FTNAME]}, che indicano un punto debole.
Questa situazione porta a un rischio complessivo più elevato di infortunio in quest'area rispetto al passato.</t>
  </si>
  <si>
    <t>不幸的是，我们发现{[VAR_TM_FTNAME]}的&lt;bold&gt;{[VAR_INJURY_ZONE]}&lt;/bold&gt;存在反复伤病，说明该部位现在存在弱点。
 这意味着该区域的整体伤病风险比以前更高。</t>
  </si>
  <si>
    <t>Плохие новости: мы заметили, что у {[VAR_TM_FTNAME]} участились травмы &lt;bold&gt;{[VAR_INJURY_ZONE]}&lt;/bold&gt;, что указывает на слабость в этой области.
 Это приводит к повышенному общему риску травм в этой зоне по сравнению с предыдущим периодом.</t>
  </si>
  <si>
    <t>Más notícias, notamos que houve lesões recorrentes com {[VAR_TM_FTNAME]}'s &lt;bold&gt;{[VAR_INJURY_ZONE]}&lt;/bold&gt;, o que indica uma fraqueza aqui agora.
 Isso leva a um risco geral maior de lesão nesta área do que antes.</t>
  </si>
  <si>
    <t>INJURY_FRAGILITY_PART3</t>
  </si>
  <si>
    <t>Please make sure you take this into consideration.</t>
  </si>
  <si>
    <t>Merci d’en prendre bonne note.</t>
  </si>
  <si>
    <t>Nehmen Sie dies bitte zur Kenntnis.</t>
  </si>
  <si>
    <t>Por favor, tenlo en cuenta.</t>
  </si>
  <si>
    <t>Poni la giusta attenzione a questo aspetto.</t>
  </si>
  <si>
    <t>请务必关注这个问题。</t>
  </si>
  <si>
    <t>Пожалуйста, примите это во внимание.</t>
  </si>
  <si>
    <t>Por favor, certifique-se de levar isso em consideração.</t>
  </si>
  <si>
    <t>UPDATE_INJURYISOVER_PART4</t>
  </si>
  <si>
    <t>Good news, {[VAR_TM_FTNAME]} has fully recovered from their {[VAR_INJURY_ZONE]} issue.</t>
  </si>
  <si>
    <t>Bonne nouvelle, {[VAR_TM_FTNAME]} a totalement récupéré de sa gêne au/à la {[VAR_INJURY_ZONE]}.</t>
  </si>
  <si>
    <t>Gute Nachrichten, {[VAR_TM_FTNAME]} hat sich vollständig von seinen Beschwerden bei dem/der {[VAR_INJURY_ZONE]} erholt.</t>
  </si>
  <si>
    <t>Buenas noticias: {[VAR_TM_FTNAME]} se ha recuperado totalmente de su problema de {[VAR_INJURY_ZONE]}.</t>
  </si>
  <si>
    <t>Buone notizie! {[VAR_TM_FTNAME]} ha recuperato completamente dal suo problema al {[VAR_INJURY_ZONE]}.</t>
  </si>
  <si>
    <t>好消息！{[VAR_TM_FTNAME]}已完全康复，摆脱了{[VAR_INJURY_ZONE]}的问题。</t>
  </si>
  <si>
    <t>Хорошие новости: {[VAR_TM_FTNAME]} полностью восстановился после {[VAR_INJURY_ZONE]}.</t>
  </si>
  <si>
    <t>Boas notícias, {[VAR_TM_FTNAME]} se recuperou totalmente do seu problema de {[VAR_INJURY_ZONE]}.</t>
  </si>
  <si>
    <t>UPDATE_INJURYAGGRAV_PART0</t>
  </si>
  <si>
    <t>{[VAR_TM_FTNAME]} is now injured</t>
  </si>
  <si>
    <t>{[VAR_TM_FTNAME]} est désormais blessé(e)</t>
  </si>
  <si>
    <t>{[VAR_TM_FTNAME]} ist nun verletzt</t>
  </si>
  <si>
    <t>{[VAR_TM_FTNAME]} ahora sufre una lesión</t>
  </si>
  <si>
    <t>{[VAR_TM_FTNAME]} è ora infortunato</t>
  </si>
  <si>
    <t>{[VAR_TM_FTNAME]}受伤了</t>
  </si>
  <si>
    <t>{[VAR_TM_FTNAME]} получил травму</t>
  </si>
  <si>
    <t>{[VAR_TM_FTNAME]} está agora lesionado</t>
  </si>
  <si>
    <t>APRILFOOLS_RED_PART0</t>
  </si>
  <si>
    <t>We're in the red!</t>
  </si>
  <si>
    <t>Nous sommes dans le rouge !</t>
  </si>
  <si>
    <t>Wir sind im Minus!</t>
  </si>
  <si>
    <t>¡Estamos en números rojos!</t>
  </si>
  <si>
    <t>Siamo in rosso!</t>
  </si>
  <si>
    <t>情况危急！</t>
  </si>
  <si>
    <t>Мы в минусе!</t>
  </si>
  <si>
    <t>Estamos no vermelho!</t>
  </si>
  <si>
    <t>APRILFOOLS_RED_PART1</t>
  </si>
  <si>
    <t>{[VAR_MANAGER_FIRSTNAME]}, the situation is critical.
At the Board's request, I have produced a projection of expenditure and income for the coming year... And it's catastrophic, to say the least!
We're going to have to think about letting go of those with the biggest salaries while continuing to reap successful results. You'll also have to stop believing everything you're told when it’s the first of April.
No hard feelings,</t>
  </si>
  <si>
    <t>{[VAR_MANAGER_FIRSTNAME]}, la situation est critique.
A la demande du Board, j’ai réalisé une projection des dépenses et des revenus sur l’année à venir… Et c’est pour le moins catastrophique !
Il va falloir envisager de se séparer des plus gros salaires tout en enchainant les résultats fructueux. Il faudrait également arrêter de croire tout ce qu’on vous raconte en ce premier jour d’avril.
Sans rancune,</t>
  </si>
  <si>
    <t>{[VAR_MANAGER_FIRSTNAME]}, die Situation ist kritisch.
Auf Wunsch des Vorstands habe ich eine Prognose der Ausgaben und Einnahmen für das kommende Jahr erstellt … Und sie ist, gelinde gesagt, katastrophal!
Wir müssen uns überlegen, ob wir uns von den größten Gehältern trennen sollen, während wir gleichzeitig eine Reihe erfolgreicher Ergebnisse erzielen. Außerdem sollten Sie aufhören, alles zu glauben, was man Ihnen an diesem ersten Apriltag erzählt.
Nichts für ungut,</t>
  </si>
  <si>
    <t>{[VAR_MANAGER_FIRSTNAME]}, la situación es crítica.
A petición de la junta, he realizado una proyección de gastos e ingresos para el próximo año... ¡El panorama es poco menos que catastrófico!
Vamos a tener que pensar en la marcha de quienes tengan los salarios más altos y seguir cosechando buenos resultados. También tendrás que dejar de ser tan inocente y creer todo lo que te digan.
Sin malos rollos,</t>
  </si>
  <si>
    <t>{[VAR_MANAGER_FIRSTNAME]}, la situazione è critica.
Su richiesta del consiglio di amministrazione, ho preparato una proiezione delle spese e dei ricavi per il prossimo anno... Per usare un eufemismo, è catastrofica!
Dobbiamo valutare la possibilità di lasciar andare le persone con gli stipendi più alti e continuare a ottenere buoni risultati. Devi smettere di credere a tutto quello che senti dire il primo di aprile.
Amici come prima,</t>
  </si>
  <si>
    <t>{[VAR_MANAGER_FIRSTNAME]}，形势非常严重。
 应董事会要求，我已制作了下一年的收入和支出预测……情况可谓糟糕透顶！
 我们必须考虑裁掉高薪球员，同时保持成绩。别忘了，愚人节当天别轻信任何消息。
 别往心里去，</t>
  </si>
  <si>
    <t>{[VAR_MANAGER_FIRSTNAME]}, ситуация критическая.
 По просьбе Совета директоров я подготовил прогноз расходов и доходов на предстоящий год... И, мягко говоря, он катастрофический!
 Нам придется подумать об увольнении тех, у кого самые большие зарплаты, продолжая при этом добиваться успешных результатов. Вам также придется перестать верить всему, что вам говорят, когда наступает первое апреля.
 Без обид,</t>
  </si>
  <si>
    <t>{[VAR_MANAGER_FIRSTNAME]}, a situação é crítica.
 A pedido do Conselho, produzi uma projeção de despesas e receitas para o próximo ano... E é catastrófica, para dizer o mínimo!
 Teremos que pensar em dispensar aqueles com os maiores salários, continuando a obter resultados de sucesso. Você também terá que parar de acreditar em tudo que lhe dizem quando é primeiro de abril.
 Sem ressentimentos,</t>
  </si>
  <si>
    <t>APRILFOOLS_SICK_PART0</t>
  </si>
  <si>
    <t>Gastroenteritis epidemic</t>
  </si>
  <si>
    <t>Epidémie de gasto-entérite</t>
  </si>
  <si>
    <t>Gastroenteritis-Epidemie</t>
  </si>
  <si>
    <t>Epidemia de gastroenteritis</t>
  </si>
  <si>
    <t>Gastroenterite epidemica</t>
  </si>
  <si>
    <t>肠胃炎疫情</t>
  </si>
  <si>
    <t>Эпидемия гастроэнтерита</t>
  </si>
  <si>
    <t>Epidemia de gastroenterite</t>
  </si>
  <si>
    <t>APRILFOOLS_SICK_PART1</t>
  </si>
  <si>
    <t>{[VAR_MANAGER_FIRSTNAME]}, all tournaments and training sessions scheduled for the entire squad must be cancelled immediately for the next 4 weeks.
All our players are showing signs of gastroenteritis, so I don't need to spell it out for you...
Bleurgh, to say the least.
Or maybe it's just a joke in bad taste on this special day. You’ll soon work it out.
Kind regards,</t>
  </si>
  <si>
    <t>{[VAR_MANAGER_FIRSTNAME]}, il faut immédiatement annuler tous les tournois et tous les entrainements prévus pour l’ensemble de l’effectif, pour les 4 semaines à venir.
En effet, tous nos joueurs montrent des signes de gastro-entérite, je ne vous fais pas un dessin…
C'est la mimi, c'est la mé...
Ou c’est peut-être une blague de mauvais goût, en ce jour spécial. C’est vous qui voyez.
Amicalement,</t>
  </si>
  <si>
    <t>{[VAR_MANAGER_FIRSTNAME]}, wir müssen sofort alle Turniere und Trainings für die nächsten vier Wochen absagen.
Alle unsere Spieler Anzeichen einer Gastroenteritis zeigen … Ich muss Ihnen kein Bild malen … 
Es ist zum Kotzen …
Oder vielleicht ist es ein geschmackloser Scherz an diesem besonderen Tag. Es liegt an Ihnen.
Mit freundlichen Grüßen,</t>
  </si>
  <si>
    <t>{[VAR_MANAGER_FIRSTNAME]}, hay que cancelar inmediatamente los torneos y entrenamientos programados para todo el equipo durante las cuatro próximas semanas.
Todos nuestros tenistas muestran signos de gastroenteritis; ya te haces una idea...
Puaj, por decirlo suavemente.
O a lo mejor es solo una broma de mal gusto en este día tan especial. Ya te enterarás.
Atentamente,</t>
  </si>
  <si>
    <t>{[VAR_MANAGER_FIRSTNAME]}, tutti i tornei e tutte le sessioni di allenamento pianificate per l'intera squadra devono essere annullate immediatamente per le prossime 4 settimane.
Tutti i nostri giocatori mostrano sintomi di gastroenterite, non c'è bisogno di darti i dettagli...
Uno schifo, a dirla in modo semplice.
O magari è solo uno scherzo per il giorno di oggi. Lo risolverai presto.
Cordiali saluti,</t>
  </si>
  <si>
    <t>{[VAR_MANAGER_FIRSTNAME]}，接下来四周，全队所有赛事和训练必须立即取消。
 所有球员均出现肠胃炎症状，不用我多说了……
 糟糕透顶。
 或者，这只是今天的一个低级玩笑，你很快就会明白。
 祝好，</t>
  </si>
  <si>
    <t>{[VAR_MANAGER_FIRSTNAME]}, все турниры и тренировки, запланированные для всей команды, должны быть немедленно отменены на следующие 4 недели.
 Все наши игроки проявляют признаки гастроэнтерита, так что я не буду вдаваться в подробности...
 Мягко говоря, отвратительно.
 Или, возможно, это просто злая шутка в этот особенный день. Вы скоро узнаете.
 С уважением,</t>
  </si>
  <si>
    <t>{[VAR_MANAGER_FIRSTNAME]}, todos os torneios e sessões de treinamento agendados para todo o elenco devem ser cancelados imediatamente pelas próximas 4 semanas.
 Todos os nossos jogadores estão apresentando sinais de gastroenterite, então não preciso explicar mais nada para você...
 Que nojo, para dizer o mínimo. Ou talvez seja apenas uma brincadeira de mau gosto neste dia especial. Você descobrirá em breve.
 Atenciosamente,</t>
  </si>
  <si>
    <t>APRILFOOLS_CONGRATS_PART0</t>
  </si>
  <si>
    <t>Important message</t>
  </si>
  <si>
    <t>Message important</t>
  </si>
  <si>
    <t>Wichtige Nachricht</t>
  </si>
  <si>
    <t>Mensaje importante</t>
  </si>
  <si>
    <t>Messaggio importante</t>
  </si>
  <si>
    <t>重要消息</t>
  </si>
  <si>
    <t>Важное сообщение</t>
  </si>
  <si>
    <t>Mensagem importante</t>
  </si>
  <si>
    <t>APRILFOOLS_CONGRATS_PART1</t>
  </si>
  <si>
    <t>Please see below for a congratulatory message from the Board and how much of a bonus you're going to get, following your recent amazing results.
Ah ah, gotcha! April fool's!</t>
  </si>
  <si>
    <t>Veuillez trouver ci-dessous le message de félicitation du Board, ainsi que le montant de votre prime, suite à vos récents résultats.
Ah ah, je vous ai eu ! Poisson d'avril !</t>
  </si>
  <si>
    <t>Unten finden Sie die Glückwunschnachricht des Boards sowie die Höhe Ihres Bonus aufgrund Ihrer jüngsten Leistungen.
Ha ha, erwischt! April April!</t>
  </si>
  <si>
    <t>A continuación puedes ver un mensaje de felicitación de la junta y el importe de la bonificación que obtendrás por los asombrosos resultados que has logrado recientemente. 
¡Ja, ja, ja, has picado! ¡Inocente!</t>
  </si>
  <si>
    <t>Più in basso trovi un messaggio di congratulazioni dal consiglio di amministrazione e il bonus che otterrai in base ai tuoi recenti risultati eccezionali.
Ah ah, fregato! Pesce d'aprile!</t>
  </si>
  <si>
    <t>请查看董事会发来的祝贺信息，以及你因近期优异表现将获得的奖金。
 啊哈，骗到你了吧！愚人节快乐！</t>
  </si>
  <si>
    <t>Ниже вы найдете поздравительное сообщение от Совета директоров и информацию о том, какой бонус вы получите после ваших недавних потрясающих результатов.
 Ха-ха, попались! Первое апреля!</t>
  </si>
  <si>
    <t>Por favor, veja abaixo uma mensagem de felicitações do Conselho e quanto bônus você vai receber, após seus recentes resultados incríveis.
 Ah ah, pegadinha! Pegadinha de 1º de abril!</t>
  </si>
  <si>
    <t>APRILFOOLS_BOARDJOKE_PART0</t>
  </si>
  <si>
    <t>Are you familiar with this?</t>
  </si>
  <si>
    <t>Connaissez-vous ceci ?</t>
  </si>
  <si>
    <t>Kennen Sie das?</t>
  </si>
  <si>
    <t>¿Te suena esto?</t>
  </si>
  <si>
    <t>Conosci questa usanza?</t>
  </si>
  <si>
    <t>这个你熟悉吗？</t>
  </si>
  <si>
    <t>Вы знакомы с этим?</t>
  </si>
  <si>
    <t>Você conhece esta?</t>
  </si>
  <si>
    <t>APRILFOOLS_BOARDJOKE_PART1</t>
  </si>
  <si>
    <t>We know each other well by now, so if you don't mind me asking:
Why do pink flamingos lift one leg when they sleep?
Because if they lifted both, they'd fall off!
Hilarious, right?
Your turn, I expect to hear your joke by this evening. I'm counting on you.</t>
  </si>
  <si>
    <t>On se connait bien maintenant, alors je me permets :
Pourquoi les flamants roses lèvent une patte en dormant ?
Parce que s’ils levaient les deux, ils tomberaient !
Excellent non ?
A votre tour, j’attends votre blague d’ici ce soir. Je compte sur vous.</t>
  </si>
  <si>
    <t>Wir kennen uns jetzt gut, also erlaube ich mir:
Warum heben Flamingos im Schlaf ein Bein? 
Weil sie, wenn sie beide Beine heben würden, herunterfallen würden!
Hervorragend, nicht wahr?
Jetzt sind Sie an der Reihe, ich erwarte Ihren Witz bis heute Abend. Ich zähle auf Sie.</t>
  </si>
  <si>
    <t>A estas alturas, ya nos conocemos bien, así que espero que no te importe que te haga esta pregunta:
¿Por qué los flamencos levantan una pata cuando duermen? 
¡Porque, si levantaran las dos, se caerían!
Muy bueno, ¿verdad?
Ahora te toca a ti: espero escuchar tu chiste esta noche. Cuento contigo.</t>
  </si>
  <si>
    <t>Ormai ci conosciamo bene, quindi mi permetto di farti una domanda:
Perché i fenicotteri rosa alzano una gamba quando dormono?
Perché, se le alzassero entrambe, cadrebbero!
Divertente, vero?
Tocca a te, prepara una bella battuta per stasera. Conto su di te.</t>
  </si>
  <si>
    <t>我们很熟了，问你个问题：
 为什么粉红色火烈鸟睡觉时要抬起一条腿？
 因为如果两条腿都抬起来，它们就会摔倒！
 是不是很搞笑？
 轮到你了，希望今晚能听到你的笑话，就看你的了。</t>
  </si>
  <si>
    <t>Мы хорошо знаем друг друга, поэтому, если позволите спросить:
 Почему розовые фламинго спят на одной ноге?
 Потому что если бы они подняли обе, они бы упали!
 Забавно, правда?
 Теперь ваша очередь, я жду вашу шутку к вечеру. Я на вас рассчитываю.</t>
  </si>
  <si>
    <t>Nós nos conhecemos bem agora, então se você me permite perguntar:
 Por que os flamingos cor-de-rosa levantam uma perna quando dormem?
 Porque se levantassem as duas, cairiam!
 Hilário, né?
 Sua vez, espero ouvir sua piada até esta noite. Conto com você.</t>
  </si>
  <si>
    <t>APRILFOOLS_DEAL_PART0</t>
  </si>
  <si>
    <t>Agreement in principle with a luxury car brand</t>
  </si>
  <si>
    <t>Accord de principe avec une marque de voiture de luxe</t>
  </si>
  <si>
    <t>Grundsatzvereinbarung mit einer Luxusautomarke</t>
  </si>
  <si>
    <t>Principio de acuerdo con una marca de coches de lujo</t>
  </si>
  <si>
    <t>Accordo di principio con un marchio di auto di lusso</t>
  </si>
  <si>
    <t>与豪华汽车品牌达成原则性协议</t>
  </si>
  <si>
    <t>Принципиальное соглашение с брендом роскошных автомобилей</t>
  </si>
  <si>
    <t>Acordo em princípio com uma marca de carros de luxo</t>
  </si>
  <si>
    <t>APRILFOOLS_DEAL_PART1</t>
  </si>
  <si>
    <t>I've managed to track down a deal with the famous luxury car brand Rayce Rules.
If you agree to this 3-year deal, it could be worth a lot of money: we're talking about 4 to 5 million each year.
The only quid pro quo the brand is asking for is that players shout "Rayce Rules" every time they hit the ball.
I'll let you talk it over with them and get back to me ASAP.
It's the deal of the century, or not ;)</t>
  </si>
  <si>
    <t>J’ai réussi à dégoter une offre avec la célèbre marque de voiture de luxe Rayce Rules.
Si vous acceptez cet accord d’une durée de 3 ans, cela peut rapporter gros : on parle de 4 à 5 millions chaque année.
La seule contrepartie demandée par la marque est que les joueurs crient « Rayce Rules » à chaque fois qu’ils tapent la balle.
Je vous laisse en parler avec eux et revenir vers moi ASAP.
C’est le deal du siècle, ou pas ;)</t>
  </si>
  <si>
    <t>Ich habe einen Deal mit der berühmten Luxusautomarke Rayce Rules ausgegraben.
Wenn Sie diesen Dreijahresvertrag annehmen, können Sie viel Geld verdienen: Es geht um 4 bis 5 Millionen pro Jahr.
Die einzige Gegenleistung, die die Marke verlangt, ist, dass die Spieler jedes Mal, wenn sie den Ball schlagen, "Rayce Rules" schreien.
Ich lasse Sie mit ihnen darüber sprechen und kommen Sie dann zu mir zurück ASAP.
Das ist der Deal des Jahrhunderts, oder auch nicht ;)</t>
  </si>
  <si>
    <t>Me las he arreglado para llegar a un acuerdo con la famosa marca de automóviles de lujo Rayce Rules.
Si lo aceptas, este acuerdo de tres años podría reportar mucho dinero: estamos hablando de cuatro a cinco millones al año.
Lo único que pide la marca es que los tenistas griten "Rayce Rules" cada vez que golpeen la pelota.
Te dejo hablarlo con ellos y ya me dices lo que sea cuanto antes.
Es el negocio del siglo, o no ;)</t>
  </si>
  <si>
    <t>Sono riuscito a chiudere un affare con il famoso marchio di auto di lusso Rayce Rules.
Se accetti questo affare da 3 anni, potrebbe portarci un sacco di soldi, si parla di 4 o 5 milioni ogni anno.
L'unica cosa che chiede il marchio è che i giocatori urlino "Rayce Rules" ogni volta che colpiscono la palla.
Ti farò parlare con loro e poi fammi sapere il prima possibile.
Questo è l'affare del secolo... o forse no ;)</t>
  </si>
  <si>
    <t>我已联系到著名豪车品牌 Rayce Rules。
 如果你同意这份为期三年的协议，每年收入可达400-500万。
 唯一的条件是球员每次击球时都要喊“Rayce Rules”。
 我会让你和他们讨论一下，然后尽快回复我。
 这是一笔大交易，或者只是个玩笑 ;)</t>
  </si>
  <si>
    <t>Мне удалось заключить сделку со знаменитым брендом роскошных автомобилей Rayce Rules.
 Если вы согласитесь на этот 3-летний контракт, он может принести значительную сумму: от 4 до 5 миллионов в год.
 Единственное условие, которое требует бренд, — это чтобы игроки кричали «Rayce Rules» каждый раз, когда они бьют по мячу.
 Я дам вам возможность обсудить это с ними и дам мне знать как можно скорее.
 Это сделка века, или нет ;)</t>
  </si>
  <si>
    <t>Consegui fechar um acordo com a famosa marca de carros de luxo Rayce Rules.
 Se você concordar com este contrato de 3 anos, ele pode valer muito dinheiro: estamos falando de 4 a 5 milhões por ano.
 A única contrapartida que a marca pede é que os jogadores gritem "Rayce Rules" toda vez que acertarem a bola.
 Vou deixar você conversar com eles e me dar um retorno o mais rápido possível.
 É o negócio do século, ou não ;)</t>
  </si>
  <si>
    <t>UPDATE_TRAINING_PART3</t>
  </si>
  <si>
    <t>Advice from your analyst: {[VAR_ADVICE]}</t>
  </si>
  <si>
    <t>Conseils de votre analyste : {[VAR_ADVICE]}</t>
  </si>
  <si>
    <t>Tipps von Ihrem Analytiker: {[VAR_ADVICE]}</t>
  </si>
  <si>
    <t>Consejos de tu analista: {[VAR_ADVICE]}</t>
  </si>
  <si>
    <t>Consiglio dal tuo analista: {[VAR_ADVICE]}</t>
  </si>
  <si>
    <t>分析师建议：{[VAR_ADVICE]}</t>
  </si>
  <si>
    <t>Совет от вашего аналитика: {[VAR_ADVICE]}</t>
  </si>
  <si>
    <t>Conselho do seu analista: {[VAR_ADVICE]}</t>
  </si>
  <si>
    <t>Best form buff progress:</t>
  </si>
  <si>
    <t>Meilleure(s) progression(s) de bonus de forme :</t>
  </si>
  <si>
    <t>Beste(r) Formbonusfortschritt(e) :</t>
  </si>
  <si>
    <t>Mejor progresión en mejora de forma física:</t>
  </si>
  <si>
    <t>Migliori progressi dei bonus di forma:</t>
  </si>
  <si>
    <t>Прогресс лучшей формы:</t>
  </si>
  <si>
    <t>Progresso do melhor buff de forma:</t>
  </si>
  <si>
    <t>ANYBUDDY_PART_0</t>
  </si>
  <si>
    <t>How about becoming the ambassador of the Anybuddy app?</t>
  </si>
  <si>
    <t>Et si vous deveniez l’égérie de l’application Anybuddy ?</t>
  </si>
  <si>
    <t>是否愿意成为Anybuddy应用的代言人？</t>
  </si>
  <si>
    <t>Как насчет того, чтобы стать послом приложения Anybuddy?</t>
  </si>
  <si>
    <t>Que tal se tornar o embaixador do aplicativo Anybuddy?</t>
  </si>
  <si>
    <t>ANYBUDDY_PART_1</t>
  </si>
  <si>
    <t>You've caught the eye of Anybuddy's directors, who would like to meet you and sign an advertising contract with you and the academy!
Anybuddy is a mobile application for booking tennis courts. Used by 500,000 players in Europe, it's THE service for playing tennis when you want, where you want. Anybuddy lets you play tennis at over 1,500 partner clubs, without having to be a member or licensee.
Anybuddy geolocates all the courts available around you and lets you book them in 3 clicks, à la carte, à la cool!
But Anybuddy isn't just about tennis! Three other racket sports are available for booking: padel, badminton and squash. 
They offer an endowment of €20,000 on signing the contract. Will you accept the offer?</t>
  </si>
  <si>
    <t>Vous avez tapé dans l'œil des dirigeants d'Anybuddy qui souhaitent vous rencontrer et signer un contrat publicitaire avec vous et l’académie !
Anybuddy est une application mobile de réservation de terrains de tennis. Utilisée par 500 000 joueurs en Europe, c'est le service de référence pour jouer au tennis quand vous voulez, où vous voulez. Anybuddy permet de jouer au tennis dans plus de 1500 clubs partenaires, sans être membre ni licencié.
Anybuddy géolocalise tous les terrains disponibles autour de vous et vous permet de les réserver en 3 clics, à la carte, à la cool !
Mais Anybuddy ce n'est pas que du tennis ! Trois autres sports de raquette sont disponibles à la réservation : padel, badminton et squash. 
Ils offrent une dotation à la signature du contrat de 20 000 €. Acceptez-vous l'offre ?</t>
  </si>
  <si>
    <t>你的表现引起了Anybuddy董事们的注意，他们希望与你会面，并与你和学院签订一份广告合同！
 Anybuddy是一个用于预订网球场的移动应用程序。欧洲500,000名球员都在使用，它是随时随地打网球的首选服务。Anybuddy允许你在超过1,500家合作俱乐部打网球，无需成为会员或持有许可证。
 Anybuddy可对你周围的所有可用球场进行地理定位，你只需点击3次即可预订，按需选择，轻松自在！
 但Anybuddy不仅仅提供网球预订服务！你还可以预订其他三项球拍运动：匹克球、羽毛球和壁球。
 他们在签约时会提供20,000欧元的报酬。你接受这个报价吗？</t>
  </si>
  <si>
    <t>Вы привлекли внимание директоров Anybuddy, которые хотели бы встретиться с вами и подписать рекламный контракт с вами и академией!
 Anybuddy — это мобильное приложение для бронирования теннисных кортов. Им пользуются 500 000 игроков в Европе, это СЕРВИС для игры в теннис, когда вы хотите и где хотите. Anybuddy позволяет играть в теннис в более чем 1500 партнерских клубах, не будучи членом клуба или лицензиатом.
 Anybuddy геолоцирует все доступные рядом с вами корты и позволяет забронировать их в 3 клика, по желанию, в расслабленном режиме!
 Но Anybuddy — это не только теннис! Доступны для бронирования еще три вида спорта с ракеткой: падел, бадминтон и сквош.
 Они предлагают единовременную выплату в размере 20 000 евро при подписании контракта. Примете ли вы предложение?</t>
  </si>
  <si>
    <t>Você chamou a atenção dos diretores da Anybuddy, que gostariam de conhecê-lo e assinar um contrato publicitário com você e a academia!
 Anybuddy é um aplicativo móvel para reservar quadras de tênis. Usado por 500.000 jogadores na Europa, é O serviço para jogar tênis quando você quiser, onde quiser. Anybuddy permite que você jogue tênis em mais de 1.500 clubes parceiros, sem precisar ser membro ou licenciado.
 Anybuddy geolocaliza todas as quadras disponíveis ao seu redor e permite que você as reserve em 3 cliques, à la carte, à la cool!
 Mas Anybuddy não é apenas sobre tênis! Outros três esportes de raquete estão disponíveis para reserva: padel, badminton e squash.
 Eles oferecem um dote de € 20.000 na assinatura do contrato. Você aceitará a oferta?</t>
  </si>
  <si>
    <t>TOOMUCHSESSION_PART0</t>
  </si>
  <si>
    <t>Training sessions too repetitive</t>
  </si>
  <si>
    <t>Zu viele sich wiederholende Trainingseinheiten</t>
  </si>
  <si>
    <t>Sesiones de entrenamiento demasiado repetitivas</t>
  </si>
  <si>
    <t>Sessioni di allenamento troppo ripetitive</t>
  </si>
  <si>
    <t>训练课程过于重复</t>
  </si>
  <si>
    <t>Слишком повторяющиеся тренировки</t>
  </si>
  <si>
    <t>Sessões de treinamento muito repetitivas</t>
  </si>
  <si>
    <t>TOOMUCHSESSION_PART0_1</t>
  </si>
  <si>
    <t>Entraînements trop répétitifs</t>
  </si>
  <si>
    <t>TOOMUCHSESSION_PART0_2</t>
  </si>
  <si>
    <t>Sessions d’entraînement trop répétitives</t>
  </si>
  <si>
    <t>TOOMUCHSESSION_PART0_3</t>
  </si>
  <si>
    <t>Trop de répétition dans les entraînements</t>
  </si>
  <si>
    <t>TOOMUCHSESSION_PART1</t>
  </si>
  <si>
    <t>Beware, the training session "{[VAR_TRAINING_SESSION]}" is too often affected to &lt;underline&gt;&lt;bold&gt;&lt;hyperlink=player&gt;{[VAR_TM_FTNAME]}&lt;/hyperlink&gt;&lt;/bold&gt;&lt;/underline&gt;, and this can impact his/her morale.
I advise you to adjust his/her training sessions.</t>
  </si>
  <si>
    <t>Achtung, die Trainingseinheit "{[VAR_TRAINING_SESSION]}" wird zu oft an &lt;underline&gt;&lt;bold&gt;&lt;hyperlink=player&gt;{[VAR_TM_FTNAME]}&lt;/hyperlink&gt;&lt;/bold&gt;&lt;/underline&gt; gegeben, und das kann ihre Moral beeinflussen.
Ich rate Ihnen, seine Trainingseinheiten anzupassen.</t>
  </si>
  <si>
    <t>Cuidado, la sesión de entrenamiento “{[VAR_TRAINING_SESSION]}" se da con demasiada frecuencia a &lt;underline&gt;&lt;bold&gt;&lt;hyperlink=player&gt;{[VAR_TM_FTNAME]}&lt;/hyperlink&gt;&lt;/bold&gt;&lt;/underline&gt;, y esto puede afectar a su moral.
Le aconsejo que ajuste sus sesiones de entrenamiento».</t>
  </si>
  <si>
    <t>Attenzione, la sessione di allenamento "{[VAR_TRAINING_SESSION]}" viene assegnata troppo spesso a &lt;underline&gt;&lt;bold&gt;&lt;hyperlink=player&gt;{[VAR_TM_FTNAME]}&lt;/hyperlink&gt;&lt;/bold&gt;&lt;/underline&gt;, e questo può influire sul suo morale.
Vi consiglio di modificare le sue sessioni di allenamento</t>
  </si>
  <si>
    <t>注意，训练课程 "{[VAR_TRAINING_SESSION]}"安排给&lt;underline&gt;&lt;bold&gt;&lt;hyperlink=player&gt;{[VAR_TM_FTNAME]}&lt;/hyperlink&gt;&lt;/bold&gt;&lt;/underline&gt;的频率过高，这可能会影响他/她的士气。
 建议你适当调整他/她的训练安排。</t>
  </si>
  <si>
    <t>Осторожно, тренировка «{[VAR_TRAINING_SESSION]}» слишком часто влияет на &lt;underline&gt;&lt;bold&gt;&lt;hyperlink=player&gt;{[VAR_TM_FTNAME]}&lt;/hyperlink&gt;&lt;/bold&gt;&lt;/underline&gt;, и это может сказаться на его/ее моральном состоянии.
 Я советую вам скорректировать его/ее тренировки.</t>
  </si>
  <si>
    <t>Cuidado, a sessão de treino "{[VAR_TRAINING_SESSION]}" é muito frequentemente atribuída a &lt;underline&gt;&lt;bold&gt;&lt;hyperlink=player&gt;{[VAR_TM_FTNAME]}&lt;/hyperlink&gt;&lt;/bold&gt;&lt;/underline&gt;, e isso pode afetar o moral dele/dela.
 Aconselho você a ajustar as sessões de treino dele/dela.</t>
  </si>
  <si>
    <t>TOOMUCHSESSION_PART1_1</t>
  </si>
  <si>
    <t>Attention, la session d'entraînement "{[VAR_TRAINING_SESSION]}" est trop souvent donnée à &lt;underline&gt;&lt;bold&gt;&lt;hyperlink=player&gt;{[VAR_TM_FTNAME]}&lt;/hyperlink&gt;&lt;/bold&gt;&lt;/underline&gt;, et cela peut impacter son moral. 
Je vous conseille d'ajuster ses sessions d'entrainements.</t>
  </si>
  <si>
    <t>TOOMUCHSESSION_PART1_2</t>
  </si>
  <si>
    <t>La session “{[VAR_TRAINING_SESSION]}” est répétée trop fréquemment pour &lt;underline&gt;&lt;bold&gt;&lt;hyperlink=player&gt;{[VAR_TM_FTNAME]}&lt;/hyperlink&gt;&lt;/bold&gt;&lt;/underline&gt;, ce qui pourrait nuire à son moral.
Je vous recommande de diversifier son programme.</t>
  </si>
  <si>
    <t>TOOMUCHSESSION_PART1_3</t>
  </si>
  <si>
    <t>“{[VAR_TRAINING_SESSION]}” revient trop souvent dans le programme de &lt;underline&gt;&lt;bold&gt;&lt;hyperlink=player&gt;{[VAR_TM_FTNAME]}&lt;/hyperlink&gt;&lt;/bold&gt;&lt;/underline&gt;.
Son moral pourrait en pâtir. À vous d’ajuster ses sessions.</t>
  </si>
  <si>
    <t>CEF_TUTO_PART0</t>
  </si>
  <si>
    <t>New Batch of Young Talents</t>
  </si>
  <si>
    <t>Neue Generation junger Talente</t>
  </si>
  <si>
    <t>Nueva promoción de jóvenes talentos</t>
  </si>
  <si>
    <t>Nuova generazione di giovani talenti</t>
  </si>
  <si>
    <t>新一批年轻人才</t>
  </si>
  <si>
    <t>Новая группа молодых талантов</t>
  </si>
  <si>
    <t>Nova Turma de Jovens Talentos</t>
  </si>
  <si>
    <t>CEF_TUTO_PART0_1</t>
  </si>
  <si>
    <t>Nouvelle promotion de jeunes joueurs</t>
  </si>
  <si>
    <t>CEF_TUTO_PART0_2</t>
  </si>
  <si>
    <t>La nouvelle promotion de jeunes est là !</t>
  </si>
  <si>
    <t>CEF_TUTO_PART0_3</t>
  </si>
  <si>
    <t>Arrivée de la nouvelle génération de joueurs</t>
  </si>
  <si>
    <t>CEF_TUTO_PART1</t>
  </si>
  <si>
    <t>I am {[VAR_SENDER_FNAME]}, Director of the Study &amp; Training Center.
We’ve just welcomed a new class of young players to our Youth Academy. These prospects were identified by our scouts and chose to join thanks to the quality of our facilities and the academy’s growing reputation.
I closely follow their development and will keep you informed. You can personally get involved by setting training priorities and assigning a mentor to each of them.
I hope some of them will join your pro team and start their career on the Junior Tour next season!
Don’t hesitate to visit us regularly—it lifts the young players’ morale and motivation!</t>
  </si>
  <si>
    <t>Ich bin {[VAR_SENDER_FNAME]}, Direktor des Ausbildungszentrums.
Wir haben gerade eine neue Generation junger Spieler in unserem Jugendzentrum begrüßt. Diese Talente wurden von unseren Scouts entdeckt und haben sich wegen unserer hochwertigen Einrichtungen und des guten Rufs der Akademie für uns entschieden.
Ich verfolge ihre Entwicklung genau und halte Sie regelmäßig auf dem Laufenden. Sie können sich aktiv einbringen, indem Sie Trainingsschwerpunkte setzen und Mentoren zuweisen.
Ich hoffe, einige schaffen den Sprung in Ihr Profi-Team und starten nächstes Jahr auf der Junior Tour!
Kommen Sie gern regelmäßig vorbei – das hebt die Stimmung und Motivation der Jugendlichen!</t>
  </si>
  <si>
    <t>Soy {[VAR_SENDER_FNAME]}, Director del Centro de Estudios y Formación.
Acabamos de recibir a una nueva generación de jóvenes jugadores en nuestra Academia. Han sido detectados por nuestros ojeadores y han decidido unirse gracias a nuestras instalaciones y a la reputación de la academia.
Sigo su evolución de cerca y le informaré con todo detalle. Puede involucrarse directamente estableciendo prioridades de desarrollo y asignándoles un mentor.
¡Espero que algunos se incorporen al equipo profesional y debuten en el circuito Junior la próxima temporada!
No dude en visitarnos con frecuencia: ¡mejora mucho la moral y la motivación de los jóvenes!</t>
  </si>
  <si>
    <t>Sono {[VAR_SENDER_FNAME]}, Direttore del Centro Studi e Formazione.
Abbiamo appena accolto una nuova generazione di giovani nella nostra Accademia. Sono stati scoperti dai nostri osservatori e hanno scelto di unirsi a noi grazie alla qualità delle strutture e alla reputazione dell’accademia.
Seguo da vicino la loro crescita e le fornirò tutte le informazioni necessarie. Può partecipare direttamente assegnando priorità di sviluppo e un mentore a ciascuno.
Spero che alcuni di loro entrino nel team pro e inizino il loro percorso nel circuito Junior già dalla prossima stagione!
Passi a trovarci ogni tanto: motiva molto i ragazzi!</t>
  </si>
  <si>
    <t>我是{[VAR_SENDER_FNAME]}，学习与训练中心主任。
 我们的青年学院刚刚迎来了一批新的年轻球员。这些潜力新星都是由我们的球探发现，并因学院优质的设施和日益增长的声誉而选择加入。
 我会密切关注他们的成长，并及时向你反馈。你也可以亲自参与，为他们设定训练优先级并指定导师。
 希望其中一些球员能加入你的职业队，并在下赛季开始他们的青少年巡回赛生涯！
 别忘了经常来看看——这会大大提升年轻球员的士气和动力！</t>
  </si>
  <si>
    <t>Я {[VAR_SENDER_FNAME]}, директор Учебно-тренировочного центра.
 Мы только что приняли новый класс молодых игроков в нашу Юношескую академию. Эти перспективные игроки были отобраны нашими скаутами и решили присоединиться к нам благодаря качеству наших объектов и растущей репутации академии.
 Я внимательно слежу за их развитием и буду держать вас в курсе. Вы можете лично участвовать, устанавливая приоритеты тренировок и назначая наставника каждому из них.
 Надеюсь, некоторые из них присоединятся к вашей профессиональной команде и начнут свою карьеру в Junior Tour в следующем сезоне!
 Не стесняйтесь навещать нас регулярно — это поднимает моральный дух и мотивацию молодых игроков!</t>
  </si>
  <si>
    <t>Eu sou {[VAR_SENDER_FNAME]}, Diretor do Centro de Estudos e Treinamento.
 Acabamos de receber uma nova turma de jovens jogadores em nossa Academia Juvenil. Esses prospectos foram identificados por nossos olheiros e escolheram se juntar a nós graças à qualidade de nossas instalações e à crescente reputação da academia.
 Acompanho de perto o desenvolvimento deles e o manterei informado. Você pode se envolver pessoalmente definindo prioridades de treinamento e designando um mentor para cada um deles.
 Espero que alguns deles se juntem à sua equipe profissional e iniciem suas carreiras no Junior Tour na próxima temporada!
 Não hesite em nos visitar regularmente — isso eleva o moral e a motivação dos jovens jogadores!</t>
  </si>
  <si>
    <t>CEF_TUTO_PART1_1</t>
  </si>
  <si>
    <t>Je suis {[VAR_SENDER_FNAME]}, Directeur du Centre d’étude et de formation.
Nous venons tout juste de voir arriver la nouvelle promotion de jeunes joueurs dans notre Centre de formation. Ces jeunes ont été repérés grâce à nos recruteurs et ont décidé de rejoindre l’académie grâce à la qualité de nos infrastructures et la réputation globale de l’académie.
Je suis attentivement leur progression en vous donnant le maximum d’informations sur eux. Vous pouvez vous impliquer personnellement en déterminant des priorités de développement et en affectant un mentor à chacun d’eux.
J’espère que certains rejoindront l’effectif pro que vous gérez et pourront débuter leur carrière sur le circuit Juniors dès la saison prochaine !
N’hésitez pas à passer nous voir régulièrement, ça booste le moral et la motivation des jeunes !</t>
  </si>
  <si>
    <t>CEF_TUTO_PART1_2</t>
  </si>
  <si>
    <t>Je suis {[VAR_SENDER_FNAME]}, Directeur du Centre d’étude et de formation.
La nouvelle promotion de jeunes joueurs vient d’arriver au Centre. Ils ont été repérés par nos recruteurs et ont choisi de rejoindre l’académie grâce à la qualité de nos infrastructures et à notre réputation.
Je suis leur progression de près et je vous transmettrai régulièrement des informations les concernant. Vous pouvez vous impliquer en définissant leurs priorités de développement et en leur attribuant un mentor.
J’espère que certains intègreront votre effectif pro et débuteront sur le circuit Juniors dès la saison prochaine !
N’hésitez pas à passer au Centre régulièrement : cela motive énormément les jeunes.</t>
  </si>
  <si>
    <t>CEF_TUTO_PART1_3</t>
  </si>
  <si>
    <t>Je me présente : {[VAR_SENDER_FNAME]}, Directeur du Centre d’étude et de formation.
Nous venons d’intégrer une nouvelle promotion de jeunes joueurs, repérés par nos recruteurs et séduits par nos infrastructures ainsi que par la réputation de l’académie.
Je suivrai attentivement leur développement et vous transmettrai toutes les informations utiles. Vous pouvez également intervenir en fixant des axes de progression et en leur attribuant un mentor.
J’espère que certains d’entre eux rejoindront votre effectif pro et débuteront sur le circuit Juniors dès la saison prochaine !
N’hésitez pas à venir nous voir régulièrement, cela encourage fortement les jeunes.</t>
  </si>
  <si>
    <t>CEF_TUTO_PART1_4</t>
  </si>
  <si>
    <t>Je suis {[VAR_SENDER_FNAME]}, responsable du Centre d’étude et de formation.
On vient tout juste d’accueillir notre nouvelle promo de jeunes joueurs ! Repérés par nos recruteurs, ils ont choisi l’académie pour nos installations et notre réputation.
Je suis leur progression de près et je vous partagerai toutes les infos importantes. Vous pouvez aussi vous investir en fixant des priorités de développement et en leur attribuant un mentor.
Avec un peu de chance, certains intégreront votre effectif pro et démarreront sur le circuit Juniors dès la saison prochaine !
Passez nous voir quand vous pouvez : ça motive énormément les jeunes.</t>
  </si>
  <si>
    <t>CEF_TUTO_PART1_5</t>
  </si>
  <si>
    <t>Je suis {[VAR_SENDER_FNAME]}, Directeur du Centre d’étude et de formation.
La nouvelle promo de jeunes talents est arrivée ! Détectés par nos recruteurs, ils ont choisi l’académie pour nos infrastructures et l’ambiance qui règne ici.
Je suis leur progression et je vous transmettrai toutes les infos utiles. Vous pouvez aussi vous impliquer en définissant leur développement et en leur attribuant un mentor.
Avec un peu de réussite, certains rejoindront votre effectif pro et feront leurs débuts sur le circuit Juniors dès la saison prochaine.
Passez faire un tour de temps en temps : ça leur donne un vrai coup de boost !</t>
  </si>
  <si>
    <t>CEF_SEASON_END_PART0</t>
  </si>
  <si>
    <t>Reminder: Young players integration into the pro team at the end of the season</t>
  </si>
  <si>
    <t>Rappel : Intégration de jeunes joueurs dans l'effectif pro en fin de saison</t>
  </si>
  <si>
    <t>Hinweis: Integration junger Spieler ins Profi-Team am Saisonende</t>
  </si>
  <si>
    <t>Recordatorio: Integración de jóvenes en el equipo profesional al final de la temporada</t>
  </si>
  <si>
    <t>Promemoria: Inserimento dei giovani nella squadra pro a fine stagione</t>
  </si>
  <si>
    <t>提醒：赛季末青少年球员加入职业队</t>
  </si>
  <si>
    <t>Напоминание: Интеграция молодых игроков в профессиональную команду в конце сезона</t>
  </si>
  <si>
    <t>Lembrete: Integração de jovens jogadores na equipe profissional ao final da temporada</t>
  </si>
  <si>
    <t>CEF_SEASON_END_PART1</t>
  </si>
  <si>
    <t>We have some quality young players in the youth squad. It would be a shame not to keep at least one of them by offering a pro contract so they can join the Junior Tour under our academy’s name.
You have two options:
- Invest in Sports Center facilities to unlock new spots in the pro team.
- Make a decision at the end of the season to keep or release youth or pro players.</t>
  </si>
  <si>
    <t>Nous avons des jeunes joueurs de qualité dans l’effectif de jeunes, il serait dommage de ne pas conserver au moins 1 élément en lui proposant un contrat pro afin qu’il rejoigne le circuit juniors sous les couleurs de notre académie.
Vous avez 2 choix :
- Investir dans des infrastructures du Centre Sportif qui permettent de débloquer de nouvelles places dans l’effectif pro.
- Faire un choix en fin de saison pour conserver ou non des jeunes joueurs ou des joueurs pro.</t>
  </si>
  <si>
    <t>Wir haben talentierte junge Spieler in unserem Jugendkader. Es wäre schade, wenn wir nicht mindestens einen behalten würden, indem wir ihm einen Profivertrag anbieten, um im Junior-Circuit für unsere Akademie anzutreten.
Sie haben zwei Möglichkeiten:
- In Einrichtungen des Sportzentrums investieren, um neue Plätze im Profi-Kader freizuschalten.
- Am Ende der Saison entscheiden, ob junge oder Profi-Spieler behalten oder freigegeben werden.</t>
  </si>
  <si>
    <t xml:space="preserve">Tenemos jóvenes de calidad en la cantera. Sería una pena no retener al menos a uno ofreciéndole un contrato profesional para que represente a nuestra academia en el circuito junior.
Tienes dos opciones:
- Invertir en las instalaciones del Centro Deportivo para desbloquear nuevas plazas en el equipo profesional.
- Tomar una decisión al final de la temporada sobre conservar o liberar jugadores jóvenes o profesionales.
</t>
  </si>
  <si>
    <t>Abbiamo giovani promettenti nel vivaio. Sarebbe un peccato non trattenere almeno uno di loro offrendo un contratto pro, così da rappresentare la nostra accademia nel circuito Junior.
Hai due opzioni:
- Investire nelle strutture del Centro Sportivo per sbloccare nuovi posti nella squadra pro.
- Decidere a fine stagione se tenere o lasciare giovani o giocatori professionisti.</t>
  </si>
  <si>
    <t>我们青少年队里有一些非常有潜力的球员。如果不为他们提供职业合同，让他们以学院名义参加青少年巡回赛，那就太可惜了。
 你有两个选择：
 - 投资运动中心设施，解锁职业队的新名额。
 - 在赛季末决定是留用还是放走青少年或职业球员。</t>
  </si>
  <si>
    <t>У нас есть несколько качественных молодых игроков в юношеской команде. Было бы жаль не оставить хотя бы одного из них, предложив профессиональный контракт, чтобы они могли присоединиться к Junior Tour под именем нашей академии.
 У вас есть два варианта:
 - Инвестировать в объекты Спортивного центра, чтобы открыть новые места в профессиональной команде.
 - Принять решение в конце сезона о сохранении или увольнении юных или профессиональных игроков.</t>
  </si>
  <si>
    <t>Temos alguns jovens jogadores de qualidade no elenco juvenil. Seria uma pena não manter pelo menos um deles oferecendo um contrato profissional para que possam se juntar ao Junior Tour em nome de nossa academia.
 Você tem duas opções:
 - Investir nas instalações do Centro Esportivo para desbloquear novas vagas na equipe profissional.
 - Tomar uma decisão ao final da temporada para manter ou dispensar jogadores juvenis ou profissionais.</t>
  </si>
  <si>
    <t>CEF_CONTRACT_PART0</t>
  </si>
  <si>
    <t>Pro Contracts for Young Players</t>
  </si>
  <si>
    <t>Profiverträge für Talente</t>
  </si>
  <si>
    <t>Contratos pro para jóvenes</t>
  </si>
  <si>
    <t>Contratti pro per i giovani</t>
  </si>
  <si>
    <t>青少年球员职业合同</t>
  </si>
  <si>
    <t>Профессиональные контракты для молодых игроков</t>
  </si>
  <si>
    <t>Contratos Profissionais para Jovens Jogadores</t>
  </si>
  <si>
    <t>CEF_CONTRACT_PART0_1</t>
  </si>
  <si>
    <t>Propositions de contrat aux jeunes</t>
  </si>
  <si>
    <t>CEF_CONTRACT_PART0_2</t>
  </si>
  <si>
    <t>Offres de contrat pour nos jeunes</t>
  </si>
  <si>
    <t>CEF_CONTRACT_PART0_3</t>
  </si>
  <si>
    <t>Contrats à proposer aux jeunes joueurs</t>
  </si>
  <si>
    <t>CEF_CONTRACT_PART1</t>
  </si>
  <si>
    <t>It’s time for our young players to join the Junior Tour — it’s up to you to decide whether to offer a pro contract to some of them or let them go their own way.</t>
  </si>
  <si>
    <t>Es ist Zeit für unsere Talente, auf die Junior Tour zu wechseln – Sie entscheiden, ob Sie einigen einen Profivertrag anbieten oder sie ihren eigenen Weg gehen lassen.</t>
  </si>
  <si>
    <t>Es hora de que nuestros jóvenes se unan al circuito Junior. Tú decides si ofrecerles un contrato profesional o dejarlos seguir su propio camino.</t>
  </si>
  <si>
    <t>È il momento per i nostri giovani di entrare nel circuito Junior. Sta a te decidere se offrire un contratto pro ad alcuni di loro o lasciarli andare per la loro strada.</t>
  </si>
  <si>
    <t>现在是时候让我们的年轻球员加入青少年巡回赛了——你需要决定是否向他们提供职业合同，或者让他们独立发展。</t>
  </si>
  <si>
    <t>Пришло время нашим молодым игрокам присоединиться к Junior Tour — вам решать, предложить ли некоторым из них профессиональный контракт или позволить им идти своим путем.</t>
  </si>
  <si>
    <t>É hora de nossos jovens jogadores se juntarem ao Junior Tour — cabe a você decidir se oferece um contrato profissional a alguns deles ou os deixa seguir seu próprio caminho.</t>
  </si>
  <si>
    <t>CEF_CONTRACT_PART1_1</t>
  </si>
  <si>
    <t>C’est l’heure pour nos jeunes de rejoindre le circuit Juniors, à vous de décider si vous souhaitez offrir un contrat pro à certains d’entre eux ou les voir voler de leurs propres ailes.</t>
  </si>
  <si>
    <t>CEF_CONTRACT_PART1_2</t>
  </si>
  <si>
    <t>Le moment est venu pour nos jeunes de rejoindre le circuit Juniors. À vous de décider si vous souhaitez leur offrir un contrat pro ou les laisser poursuivre leur carrière en dehors de l’académie</t>
  </si>
  <si>
    <t>CEF_CONTRACT_PART1_3</t>
  </si>
  <si>
    <t>L’entrée sur le circuit Juniors approche pour nos jeunes talents. Vous pouvez leur offrir un contrat pro… ou les laisser continuer leur route ailleurs.</t>
  </si>
  <si>
    <t>CEF_CONTRACT_PART2</t>
  </si>
  <si>
    <t>&lt;color=yellow&gt;Reminder: we currently have {[VAR_NB_PLAYERSLOTS]} spot(s) available in the pro team.&lt;/color&gt;</t>
  </si>
  <si>
    <t>&lt;color=yellow&gt;Pour rappel, nous avons actuellement {[VAR_NB_PLAYERSLOTS]} place(s) disponible(s) dans l'effectif pro.&lt;/color&gt;</t>
  </si>
  <si>
    <t>&lt;color=yellow&gt;Zur Erinnerung: Aktuell haben wir {[VAR_NB_PLAYERSLOTS]} Platz/Plätze im Profi-Kader verfügbar.&lt;/color&gt;</t>
  </si>
  <si>
    <t>&lt;color=yellow&gt;Recordatorio: actualmente tenemos {[VAR_NB_PLAYERSLOTS]} plaza(s) disponible(s) en el equipo profesional.&lt;/color&gt;</t>
  </si>
  <si>
    <t>&lt;color=yellow&gt;Promemoria: attualmente abbiamo {[VAR_NB_PLAYERSLOTS]} posto(i) disponibili nel team pro.&lt;/color&gt;</t>
  </si>
  <si>
    <t>&lt;color=yellow&gt;提醒：我们的职业队目前有 {[VAR_NB_PLAYERSLOTS]}个空余名额。&lt;/color&gt;</t>
  </si>
  <si>
    <t>&lt;color=yellow&gt;Напоминание: у нас сейчас {[VAR_NB_PLAYERSLOTS]} место(мест) в профессиональной команде.&lt;/color&gt;</t>
  </si>
  <si>
    <t>&lt;color=yellow&gt;Lembrete: atualmente temos {[VAR_NB_PLAYERSLOTS]} vaga(s) disponível(is) na equipe profissional.&lt;/color&gt;</t>
  </si>
  <si>
    <t>CEF_CONTRACT_CHOICE1</t>
  </si>
  <si>
    <t>Offer Pro Contract</t>
  </si>
  <si>
    <t>Offrir un contrat pro</t>
  </si>
  <si>
    <t>Profivertrag anbieten</t>
  </si>
  <si>
    <t>Ofrecer contrato pro</t>
  </si>
  <si>
    <t>Offri contratto pro</t>
  </si>
  <si>
    <t>提供职业合同</t>
  </si>
  <si>
    <t>Предложить профессиональный контракт</t>
  </si>
  <si>
    <t>Oferecer Contrato Profissional</t>
  </si>
  <si>
    <t>CEF_CONTRACT_CHOICE2</t>
  </si>
  <si>
    <t>Let Go</t>
  </si>
  <si>
    <t>Laisser partir</t>
  </si>
  <si>
    <t>Freigeben</t>
  </si>
  <si>
    <t>Dejar marchar</t>
  </si>
  <si>
    <t>Lascia andare</t>
  </si>
  <si>
    <t>放行</t>
  </si>
  <si>
    <t>Отпустить</t>
  </si>
  <si>
    <t>Dispensar</t>
  </si>
  <si>
    <t>CEF_CONTRACT_ACTION</t>
  </si>
  <si>
    <t>Action</t>
  </si>
  <si>
    <t>Aktion</t>
  </si>
  <si>
    <t>Acción</t>
  </si>
  <si>
    <t>Azione</t>
  </si>
  <si>
    <t>操作提示</t>
  </si>
  <si>
    <t>Действие</t>
  </si>
  <si>
    <t>Ação</t>
  </si>
  <si>
    <t>CEF_CONTRACT_TOOLTIP_BTN</t>
  </si>
  <si>
    <t>You haven’t made a decision for every player, or you’ve selected more players than your pro team has room for.</t>
  </si>
  <si>
    <t>Vous n'avez pas encore fait un choix pour tous les joueurs, ou vous avez sélectionné plus de joueurs que de places disponibles dans votre effectif.</t>
  </si>
  <si>
    <t>Sie haben noch nicht für alle Spieler eine Entscheidung getroffen oder zu viele ausgewählt.</t>
  </si>
  <si>
    <t>No has tomado una decisión para todos los jugadores, o has elegido más de los que hay plazas.</t>
  </si>
  <si>
    <t>Non hai ancora deciso per tutti i giocatori oppure ne hai selezionati più dei posti disponibili.</t>
  </si>
  <si>
    <t>你还没有为所有球员的去向做出决定，或者你选择的球员超过了职业队可容纳的人数。</t>
  </si>
  <si>
    <t>Вы не приняли решение по каждому игроку или выбрали больше игроков, чем есть места в вашей профессиональной команде.</t>
  </si>
  <si>
    <t>Você ainda não tomou uma decisão para todos os jogadores, ou selecionou mais jogadores do que sua equipe profissional tem espaço.</t>
  </si>
  <si>
    <t>CRF_CONTRACT_OK_PART0</t>
  </si>
  <si>
    <t>{[VAR_TM_FTNAME]}已同意签署我们的合同！</t>
  </si>
  <si>
    <t>{[VAR_TM_FTNAME]} согласился подписать наше предложение о контракте!</t>
  </si>
  <si>
    <t>{[VAR_TM_FTNAME]} concordou em assinar nossa oferta de contrato!</t>
  </si>
  <si>
    <t>CRF_CONTRACT_OK_PART1</t>
  </si>
  <si>
    <t>{[VAR_TM_FULLNAME]} has accepted our pro contract under the following terms:
Status: Prospect
Contract length: 3 seasons
Academy revenue: Revenue share = 50%
He joins the Pro team immediately, and you'll need to assign his new staff!</t>
  </si>
  <si>
    <t>{[VAR_TM_FULLNAME]} a accepté notre contrat pro aux termes suivants :
Statut : Espoir
Durée du contrat : 3 saisons
Revenus de l’académie : Partage de revenus = 50%
Il rejoint l’effectif pro dès maintenant et il faudra lui affecter son nouveau staff !</t>
  </si>
  <si>
    <t>{[VAR_TM_FULLNAME]} hat unseren Profivertrag zu folgenden Konditionen angenommen:
Status: Talent
Vertragsdauer: 3 Saisons
Akademieeinnahmen: Gewinnbeteiligung = 50 %
Er wechselt sofort ins Profiteam, und Sie müssen ihm ein neues Team zuweisen!</t>
  </si>
  <si>
    <t>{[VAR_TM_FULLNAME]} ha aceptado nuestro contrato profesional con las siguientes condiciones:Estado: PromesaDuración: 3 temporadasIngresos de la academia: Reparto = 50%¡Se une al equipo profesional de inmediato y tendrás que asignarle su nuevo staff!</t>
  </si>
  <si>
    <t>{[VAR_TM_FULLNAME]} ha accettato il nostro contratto da professionista alle seguenti condizioni:Status: ProspettoDurata del contratto: 3 stagioniEntrate dall’accademia: Ripartizione = 50%Si unisce subito alla squadra Pro e dovrai assegnargli il nuovo staff!</t>
  </si>
  <si>
    <t>{[VAR_TM_FULLNAME]}已接受我们的职业合同，条款如下：
 状态：潜力球员
 合同期限：3个赛季
 学院收入：收益分成50%
 他将立即加入职业队，你需要为他分配新的工作人员！</t>
  </si>
  <si>
    <t>{[VAR_TM_FULLNAME]} принял наш профессиональный контракт на следующих условиях:
 Статус: Перспективный игрок
 Срок контракта: 3 сезона
 Доход академии: Разделение дохода = 50%
 Он немедленно присоединяется к профессиональной команде, и вам нужно будет назначить ему новый персонал!</t>
  </si>
  <si>
    <t>{[VAR_TM_FULLNAME]} aceitou nosso contrato profissional nos seguintes termos:
 Status: Prospecto
 Duração do contrato: 3 temporadas
 Receita da academia: Compartilhamento de receita = 50%
 Ele se junta à equipe profissional imediatamente, e você precisará designar sua nova equipe!</t>
  </si>
  <si>
    <t>CEF_NEWPROMO_PART0</t>
  </si>
  <si>
    <t>{[LD_INBOX/CEF_TUTO_PART0]}</t>
  </si>
  <si>
    <t>CEF_NEWPROMO_PART1</t>
  </si>
  <si>
    <t>Our latest batch of young players has just arrived at the Youth Academy.
I’ve assessed their potential, and I believe we’ve got a real {[VAR_YOUNGPLAYER_BEST_POTENTIAL]} in this group.
Come see us to set development priorities and assign a mentor to each of them.</t>
  </si>
  <si>
    <t xml:space="preserve">Nous venons tout juste de voir arriver la nouvelle promotion de jeunes joueurs dans notre Centre de formation.
J’ai évalué leur potentiel et je crois bien qu’on tient un {[VAR_YOUNGPLAYER_BEST_POTENTIAL]} dans cette promotion.
Passez nous voir pour déterminer les priorités de développement et affecter un mentor à chacun d’eux.
</t>
  </si>
  <si>
    <t>Die neue Generation junger Spieler ist gerade in unserem Jugendzentrum angekommen.
Ich habe ihr Potenzial eingeschätzt – und ich glaube, wir haben ein echtes {[VAR_YOUNGPLAYER_BEST_POTENTIAL]} dabei.
Kommen Sie vorbei, um Entwicklungsprioritäten festzulegen und Mentoren zuzuweisen.</t>
  </si>
  <si>
    <t>Acaba de llegar la nueva promoción de jóvenes a nuestro centro de formación.
He evaluado su potencial y creo que tenemos un verdadero {[VAR_YOUNGPLAYER_BEST_POTENTIAL]} entre ellos.
Pásate por aquí para establecer prioridades de desarrollo y asignar un mentor a cada uno.</t>
  </si>
  <si>
    <t>È appena arrivata una nuova generazione di giovani al nostro centro giovanile.
Ho valutato il loro potenziale e credo proprio che ci sia un vero {[VAR_YOUNGPLAYER_BEST_POTENTIAL]} in questo gruppo.
Passa a trovarci per definire le priorità di sviluppo e assegnare un mentore a ciascuno.</t>
  </si>
  <si>
    <t>我们的青少年学院刚迎来新的一批球员。
 我已评估过他们的潜力，相信这批球员中有一个真正的{[VAR_YOUNGPLAYER_BEST_POTENTIAL]}。
 快来看看他们，为每位球员设定成长优先级并指定导师吧！</t>
  </si>
  <si>
    <t>Наша последняя группа молодых игроков только что прибыла в Юношескую академию.
 Я оценил их потенциал, и я считаю, что у нас есть настоящий {[VAR_YOUNGPLAYER_BEST_POTENTIAL]} в этой группе.
 Приходите к нам, чтобы установить приоритеты развития и назначить наставника каждому из них.</t>
  </si>
  <si>
    <t>Nossa última turma de jovens jogadores acaba de chegar à Academia Juvenil.
 Avaliei o potencial deles e acredito que temos um verdadeiro {[VAR_YOUNGPLAYER_BEST_POTENTIAL]} neste grupo.
 Venha nos visitar para definir as prioridades de desenvolvimento e designar um mentor para cada um deles.</t>
  </si>
  <si>
    <t>CEF_WARNING_PART0</t>
  </si>
  <si>
    <t>Reminder: The young players are waiting for your guidance</t>
  </si>
  <si>
    <t>Rappel : les jeunes attendent vos directives</t>
  </si>
  <si>
    <t>Hinweis: Die Talente warten auf Ihre Anweisungen</t>
  </si>
  <si>
    <t>Recordatorio: los jóvenes esperan tus instrucciones</t>
  </si>
  <si>
    <t>Promemoria: i giovani aspettano le tue indicazioni</t>
  </si>
  <si>
    <t>提醒：年轻球员正在等待你的指导</t>
  </si>
  <si>
    <t>Напоминание: молодые игроки ждут вашего руководства</t>
  </si>
  <si>
    <t>Lembrete: Os jovens jogadores estão esperando sua orientação</t>
  </si>
  <si>
    <t>CEF_WARNING_PART1</t>
  </si>
  <si>
    <t>You still haven’t visited the youth players at the Academy.
Come see us to set development priorities and assign a mentor to each of them.</t>
  </si>
  <si>
    <t>Sie haben unsere Nachwuchsspieler im Jugendzentrum noch nicht besucht.
Kommen Sie vorbei, um Entwicklungsprioritäten festzulegen und Mentoren zuzuweisen.</t>
  </si>
  <si>
    <t>Aún no has visitado a nuestros jugadores del centro de formación.
Pásate para definir prioridades de desarrollo y asignarles un mentor.</t>
  </si>
  <si>
    <t>Non hai ancora incontrato i ragazzi del centro giovanile.
Vieni a trovarci per assegnare priorità di sviluppo e un mentore a ciascuno.</t>
  </si>
  <si>
    <t>你还没有来学院看望这些青少年球员。
 快来看看他们，为每位球员设定成长优先级并指定导师吧！</t>
  </si>
  <si>
    <t>Вы все еще не посетили юных игроков в Академии.
 Приходите к нам, чтобы установить приоритеты развития и назначить наставника каждому из них.</t>
  </si>
  <si>
    <t>Você ainda não visitou os jovens jogadores na Academia.
 Venha nos visitar para definir as prioridades de desenvolvimento e designar um mentor para cada um deles.</t>
  </si>
  <si>
    <t>CEF_WARNING_PART1_1</t>
  </si>
  <si>
    <t xml:space="preserve">Vous n’êtes toujours pas venu à la rencontre de nos jeunes du centre de formation.
Passez nous voir pour déterminer les priorités de développement et affecter un mentor à chacun d’eux.
</t>
  </si>
  <si>
    <t>CEF_WARNING_PART1_2</t>
  </si>
  <si>
    <t>Nous ne vous avons toujours pas vu au centre de formation. Passez nous voir pour définir les priorités et assigner un mentor à chaque jeune.</t>
  </si>
  <si>
    <t>CEF_WARNING_PART1_3</t>
  </si>
  <si>
    <t>Les jeunes n’ont pas encore eu l’occasion de vous rencontrer. Passez nous voir pour fixer les priorités et assigner leurs mentors.</t>
  </si>
  <si>
    <t>CEF_WARNING_PART1_4</t>
  </si>
  <si>
    <t>Les jeunes attendent encore votre visite. Venez définir leurs axes de développement et leur assigner un mentor.</t>
  </si>
  <si>
    <t>CEF_WARNING_PART1_5</t>
  </si>
  <si>
    <t>EVENT_WINMATCH_1_M</t>
  </si>
  <si>
    <t>What a win for {[VAR_TM_NAME]}!</t>
  </si>
  <si>
    <t>Was für ein Sieg für {[VAR_TM_NAME]}!</t>
  </si>
  <si>
    <t>¡Qué gran victoria para {[VAR_TM_NAME]}!</t>
  </si>
  <si>
    <t>Che vittoria per {[VAR_TM_NAME]}!</t>
  </si>
  <si>
    <t>{[VAR_TM_NAME]}赢得了一场精彩的比赛！</t>
  </si>
  <si>
    <t>Какая победа у {[VAR_TM_NAME]}!</t>
  </si>
  <si>
    <t>Que vitória para {[VAR_TM_NAME]}!</t>
  </si>
  <si>
    <t>commentary on the match radio</t>
  </si>
  <si>
    <t>EVENT_WINMATCH_1_M_1</t>
  </si>
  <si>
    <t>Quelle victoire pour {[VAR_TM_NAME]} !</t>
  </si>
  <si>
    <t>EVENT_WINMATCH_1_M_2</t>
  </si>
  <si>
    <t>Triomphe éclatant pour {[VAR_TM_NAME]} !</t>
  </si>
  <si>
    <t>EVENT_WINMATCH_1_M_3</t>
  </si>
  <si>
    <t>Superbe succès signé {[VAR_TM_NAME]} !</t>
  </si>
  <si>
    <t>EVENT_WINMATCH_1_M_4</t>
  </si>
  <si>
    <t>Quelle démonstration de la part de {[VAR_TM_NAME]} !</t>
  </si>
  <si>
    <t>EVENT_WINMATCH_1_M_5</t>
  </si>
  <si>
    <t>Un match bien maîtrisé par {[VAR_TM_NAME]} !</t>
  </si>
  <si>
    <t>EVENT_WINMATCH_1_M_6</t>
  </si>
  <si>
    <t>{[VAR_TM_NAME]} décroche une jolie victoire !</t>
  </si>
  <si>
    <t>EVENT_WINMATCH_1_M_7</t>
  </si>
  <si>
    <t>{[VAR_TM_NAME]} s’offre un beau succès !</t>
  </si>
  <si>
    <t>EVENT_WINMATCH_1_M_8</t>
  </si>
  <si>
    <t>Une prestation sérieuse conclue par une victoire pour {[VAR_TM_NAME]} !</t>
  </si>
  <si>
    <t>EVENT_WINMATCH_1_M_9</t>
  </si>
  <si>
    <t>{[VAR_TM_NAME]} signe un succès important sur ce court !</t>
  </si>
  <si>
    <t>EVENT_WINMATCH_1_M_10</t>
  </si>
  <si>
    <t>C'est fait ! {[VAR_TM_NAME]} remporte le match !</t>
  </si>
  <si>
    <t>EVENT_SETPOINT_1_M</t>
  </si>
  <si>
    <t>Set point for {[VAR_TM_NAME]}.</t>
  </si>
  <si>
    <t>Balle de set pour {[VAR_TM_NAME]}.</t>
  </si>
  <si>
    <t>Satzball für {[VAR_TM_NAME]}.</t>
  </si>
  <si>
    <t>Punto de set para {[VAR_TM_NAME]}.</t>
  </si>
  <si>
    <t>Set point per {[VAR_TM_NAME]}.</t>
  </si>
  <si>
    <t>{[VAR_TM_NAME]}拿到了盘点。</t>
  </si>
  <si>
    <t>Сетбол для {[VAR_TM_NAME]}.</t>
  </si>
  <si>
    <t>Set point para {[VAR_TM_NAME]}.</t>
  </si>
  <si>
    <t>EVENT_MATCHPOINT_1_M</t>
  </si>
  <si>
    <t>Match point for {[VAR_TM_NAME]}!</t>
  </si>
  <si>
    <t>Balle de match pour {[VAR_TM_NAME]} !</t>
  </si>
  <si>
    <t>Matchball für {[VAR_TM_NAME]}!</t>
  </si>
  <si>
    <t>¡Punto de partido para {[VAR_TM_NAME]}!</t>
  </si>
  <si>
    <t>Match point per {[VAR_TM_NAME]}!</t>
  </si>
  <si>
    <t>{[VAR_TM_NAME]}拿到了赛点！</t>
  </si>
  <si>
    <t>Матчбол для {[VAR_TM_NAME]}!</t>
  </si>
  <si>
    <t>Match point para {[VAR_TM_NAME]}!</t>
  </si>
  <si>
    <t>EVENT_BREAKPOINT_1_M</t>
  </si>
  <si>
    <t>Break point for {[VAR_TM_NAME]}!</t>
  </si>
  <si>
    <t>Balle de break pour {[VAR_TM_NAME]} !</t>
  </si>
  <si>
    <t>Breakball für {[VAR_TM_NAME]}!</t>
  </si>
  <si>
    <t>¡Punto de break para {[VAR_TM_NAME]}!</t>
  </si>
  <si>
    <t>Breakpoint per {[VAR_TM_NAME]}!</t>
  </si>
  <si>
    <t>{[VAR_TM_NAME]}拿到破发点！</t>
  </si>
  <si>
    <t>Брейк-пойнт для {[VAR_TM_NAME]}!</t>
  </si>
  <si>
    <t>Break point para {[VAR_TM_NAME]}!</t>
  </si>
  <si>
    <t>EVENT_ACE_1_M</t>
  </si>
  <si>
    <t>Superb ace from {[VAR_TM_NAME]}!</t>
  </si>
  <si>
    <t>Wunderschönes Ass von {[VAR_TM_NAME]}!</t>
  </si>
  <si>
    <t>¡Excelente ace de {[VAR_TM_NAME]}!</t>
  </si>
  <si>
    <t>Ace magnifico di {[VAR_TM_NAME]}!</t>
  </si>
  <si>
    <t>{[VAR_TM_NAME]}打出了一记漂亮的Ace球！</t>
  </si>
  <si>
    <t>Отличный эйс от {[VAR_TM_NAME]}!</t>
  </si>
  <si>
    <t>Ace espetacular de {[VAR_TM_NAME]}!</t>
  </si>
  <si>
    <t>EVENT_ACE_1_M_1</t>
  </si>
  <si>
    <t>Magnifique Ace de {[VAR_TM_NAME]} !</t>
  </si>
  <si>
    <t>EVENT_ACE_1_M_2</t>
  </si>
  <si>
    <t>Superbe ace signé {[VAR_TM_NAME]} !</t>
  </si>
  <si>
    <t>EVENT_ACE_1_M_3</t>
  </si>
  <si>
    <t>Quel ace de {[VAR_TM_NAME]} !</t>
  </si>
  <si>
    <t>EVENT_ACE_1_M_4</t>
  </si>
  <si>
    <t>Ace propre et net de {[VAR_TM_NAME]} !</t>
  </si>
  <si>
    <t>EVENT_ACE_1_M_5</t>
  </si>
  <si>
    <t>Ace imparable de {[VAR_TM_NAME]} !</t>
  </si>
  <si>
    <t>EVENT_DOUBLEFAULT_1_M</t>
  </si>
  <si>
    <t>Double fault by {[VAR_TM_NAME]}!</t>
  </si>
  <si>
    <t>Double faute de {[VAR_TM_NAME]} !</t>
  </si>
  <si>
    <t>Doppelfehler von {[VAR_TM_NAME]}!</t>
  </si>
  <si>
    <t>¡Doble falta de {[VAR_TM_NAME]}!</t>
  </si>
  <si>
    <t>Doppio fallo di {[VAR_TM_NAME]}!</t>
  </si>
  <si>
    <t>{[VAR_TM_NAME]}双发失误！</t>
  </si>
  <si>
    <t>Двойная ошибка от {[VAR_TM_NAME]}!</t>
  </si>
  <si>
    <t>Dupla falta de {[VAR_TM_NAME]}!</t>
  </si>
  <si>
    <t>EVENT_TIEBREAKSTART_1_M</t>
  </si>
  <si>
    <t>And this is the tie-break.</t>
  </si>
  <si>
    <t>Und jetzt geht es in den Tie-Break.</t>
  </si>
  <si>
    <t>Y este es el tie-break.</t>
  </si>
  <si>
    <t>E siamo al tie-break.</t>
  </si>
  <si>
    <t>现在进入抢七局。</t>
  </si>
  <si>
    <t>И начинается тай-брейк.</t>
  </si>
  <si>
    <t>E este é o tie-break.</t>
  </si>
  <si>
    <t>EVENT_TIEBREAKSTART_1_M_1</t>
  </si>
  <si>
    <t>Et c’est le jeu décisif.</t>
  </si>
  <si>
    <t>EVENT_TIEBREAKSTART_1_M_2</t>
  </si>
  <si>
    <t>Place au jeu décisif !</t>
  </si>
  <si>
    <t>EVENT_TIEBREAKSTART_1_M_3</t>
  </si>
  <si>
    <t>C’est parti pour le jeu décisif.</t>
  </si>
  <si>
    <t>EVENT_TIEBREAKSTART_1_M_4</t>
  </si>
  <si>
    <t>Et voilà le tie-break.</t>
  </si>
  <si>
    <t>EVENT_TIEBREAKSTART_1_M_5</t>
  </si>
  <si>
    <t>Le jeu décisif commence.</t>
  </si>
  <si>
    <t>EVENT_MATCHSTART_1_M</t>
  </si>
  <si>
    <t>The match is starting.</t>
  </si>
  <si>
    <t>{[VAR_RANDOM_1_11]}</t>
  </si>
  <si>
    <t>Das Match beginnt.</t>
  </si>
  <si>
    <t>Empieza el partido.</t>
  </si>
  <si>
    <t>Inizia la partita.</t>
  </si>
  <si>
    <t>比赛开始了。</t>
  </si>
  <si>
    <t>Матч начинается.</t>
  </si>
  <si>
    <t>A partida está começando.</t>
  </si>
  <si>
    <t>EVENT_MATCHSTART_1_M_1</t>
  </si>
  <si>
    <t>Le match commence.</t>
  </si>
  <si>
    <t>EVENT_MATCHSTART_1_M_2</t>
  </si>
  <si>
    <t>Et c’est parti, le match débute à l’instant !</t>
  </si>
  <si>
    <t>EVENT_MATCHSTART_1_M_3</t>
  </si>
  <si>
    <t>La rencontre s’ouvre sous les yeux d'un public impatient.</t>
  </si>
  <si>
    <t>EVENT_MATCHSTART_1_M_4</t>
  </si>
  <si>
    <t>Le jeu démarre, tension palpable sur le court.</t>
  </si>
  <si>
    <t>EVENT_MATCHSTART_1_M_5</t>
  </si>
  <si>
    <t>Les premiers points vont être disputés.</t>
  </si>
  <si>
    <t>EVENT_MATCHSTART_1_M_6</t>
  </si>
  <si>
    <t>La bataille démarre sur le court.</t>
  </si>
  <si>
    <t>EVENT_MATCHSTART_1_M_7</t>
  </si>
  <si>
    <t>Le match démarre, attention à l’entrée en matière.</t>
  </si>
  <si>
    <t>EVENT_MATCHSTART_1_M_8</t>
  </si>
  <si>
    <t>Le match est lancé, place au spectacle !</t>
  </si>
  <si>
    <t>EVENT_MATCHSTART_1_M_9</t>
  </si>
  <si>
    <t>Et on y est, début de la rencontre entre les deux joueurs !</t>
  </si>
  <si>
    <t>EVENT_MATCHSTART_1_M_10</t>
  </si>
  <si>
    <t>Le match démarre, place au tennis !</t>
  </si>
  <si>
    <t>EVENT_MATCHSTART_1_M_11</t>
  </si>
  <si>
    <t>Et c’est parti, les hostilités commencent !</t>
  </si>
  <si>
    <t>EVENT_GAME_1_M</t>
  </si>
  <si>
    <t>Game {[VAR_TM_NAME]}!</t>
  </si>
  <si>
    <t>Jeu {[VAR_TM_NAME]} !</t>
  </si>
  <si>
    <t>Spiel {[VAR_TM_NAME]}!</t>
  </si>
  <si>
    <t>¡Juego PARA {[VAR_TM_NAME]}!</t>
  </si>
  <si>
    <t>{[VAR_TM_NAME]}赢下了这一局！</t>
  </si>
  <si>
    <t>Гейм {[VAR_TM_NAME]}!</t>
  </si>
  <si>
    <t>EVENT_WINMATCH_1_F</t>
  </si>
  <si>
    <t>{[LD_RADIO/EVENT_WINMATCH_1_M]}</t>
  </si>
  <si>
    <t>Que vitória para {[LD_RADIO/EVENT_WINMATCH_1_M]}!</t>
  </si>
  <si>
    <t>EVENT_WINMATCH_1_F_1</t>
  </si>
  <si>
    <t>{[LD_RADIO/EVENT_WINMATCH_1_M_1]}</t>
  </si>
  <si>
    <t>EVENT_WINMATCH_1_F_2</t>
  </si>
  <si>
    <t>{[LD_RADIO/EVENT_WINMATCH_1_M_2]}</t>
  </si>
  <si>
    <t>EVENT_WINMATCH_1_F_3</t>
  </si>
  <si>
    <t>{[LD_RADIO/EVENT_WINMATCH_1_M_3]}</t>
  </si>
  <si>
    <t>EVENT_WINMATCH_1_F_4</t>
  </si>
  <si>
    <t>{[LD_RADIO/EVENT_WINMATCH_1_M_4]}</t>
  </si>
  <si>
    <t>EVENT_WINMATCH_1_F_5</t>
  </si>
  <si>
    <t>{[LD_RADIO/EVENT_WINMATCH_1_M_5]}</t>
  </si>
  <si>
    <t>EVENT_WINMATCH_1_F_6</t>
  </si>
  <si>
    <t>{[LD_RADIO/EVENT_WINMATCH_1_M_6]}</t>
  </si>
  <si>
    <t>EVENT_WINMATCH_1_F_7</t>
  </si>
  <si>
    <t>{[LD_RADIO/EVENT_WINMATCH_1_M_7]}</t>
  </si>
  <si>
    <t>EVENT_WINMATCH_1_F_8</t>
  </si>
  <si>
    <t>{[LD_RADIO/EVENT_WINMATCH_1_M_8]}</t>
  </si>
  <si>
    <t>EVENT_WINMATCH_1_F_9</t>
  </si>
  <si>
    <t>Et on y est, début de la rencontre entre les deux joueuses !</t>
  </si>
  <si>
    <t>EVENT_WINMATCH_1_F_10</t>
  </si>
  <si>
    <t>{[LD_RADIO/EVENT_WINMATCH_1_M_10]}</t>
  </si>
  <si>
    <t>EVENT_SETPOINT_1_F</t>
  </si>
  <si>
    <t>{[LD_RADIO/EVENT_SETPOINT_1_M]}</t>
  </si>
  <si>
    <t>Set point para {[LD_RADIO/EVENT_SETPOINT_1_M]}.</t>
  </si>
  <si>
    <t>EVENT_MATCHPOINT_1_F</t>
  </si>
  <si>
    <t>{[LD_RADIO/EVENT_MATCHPOINT_1_M]}</t>
  </si>
  <si>
    <t>Match point para {[LD_RADIO/EVENT_MATCHPOINT_1_M]}!</t>
  </si>
  <si>
    <t>EVENT_BREAKPOINT_1_F</t>
  </si>
  <si>
    <t>{[LD_RADIO/EVENT_BREAKPOINT_1_M]}</t>
  </si>
  <si>
    <t>Break point para {[LD_RADIO/EVENT_BREAKPOINT_1_M]}!</t>
  </si>
  <si>
    <t>EVENT_ACE_1_F</t>
  </si>
  <si>
    <t>{[LD_RADIO/EVENT_ACE_1_M]}</t>
  </si>
  <si>
    <t>Ace espetacular de {[LD_RADIO/EVENT_ACE_1_M]}!</t>
  </si>
  <si>
    <t>EVENT_ACE_1_F_1</t>
  </si>
  <si>
    <t>{[LD_RADIO/EVENT_ACE_1_M_1]}</t>
  </si>
  <si>
    <t>EVENT_ACE_1_F_2</t>
  </si>
  <si>
    <t>{[LD_RADIO/EVENT_ACE_1_M_2]}</t>
  </si>
  <si>
    <t>EVENT_ACE_1_F_3</t>
  </si>
  <si>
    <t>{[LD_RADIO/EVENT_ACE_1_M_3]}</t>
  </si>
  <si>
    <t>EVENT_ACE_1_F_4</t>
  </si>
  <si>
    <t>{[LD_RADIO/EVENT_ACE_1_M_4]}</t>
  </si>
  <si>
    <t>EVENT_ACE_1_F_5</t>
  </si>
  <si>
    <t>{[LD_RADIO/EVENT_ACE_1_M_5]}</t>
  </si>
  <si>
    <t>EVENT_DOUBLEFAULT_1_F</t>
  </si>
  <si>
    <t>{[LD_RADIO/EVENT_DOUBLEFAULT_1_M]}</t>
  </si>
  <si>
    <t>Dupla falta de {[LD_RADIO/EVENT_DOUBLEFAULT_1_M]}!</t>
  </si>
  <si>
    <t>EVENT_TIEBREAKSTART_1_F</t>
  </si>
  <si>
    <t>{[LD_RADIO/EVENT_TIEBREAKSTART_1_M]}</t>
  </si>
  <si>
    <t>EVENT_TIEBREAKSTART_1_F_1</t>
  </si>
  <si>
    <t>{[LD_RADIO/EVENT_TIEBREAKSTART_1_M_1]}</t>
  </si>
  <si>
    <t>EVENT_TIEBREAKSTART_1_F_2</t>
  </si>
  <si>
    <t>{[LD_RADIO/EVENT_TIEBREAKSTART_1_M_2]}</t>
  </si>
  <si>
    <t>EVENT_TIEBREAKSTART_1_F_3</t>
  </si>
  <si>
    <t>{[LD_RADIO/EVENT_TIEBREAKSTART_1_M_3]}</t>
  </si>
  <si>
    <t>EVENT_TIEBREAKSTART_1_F_4</t>
  </si>
  <si>
    <t>{[LD_RADIO/EVENT_TIEBREAKSTART_1_M_4]}</t>
  </si>
  <si>
    <t>EVENT_TIEBREAKSTART_1_F_5</t>
  </si>
  <si>
    <t>{[LD_RADIO/EVENT_TIEBREAKSTART_1_M_5]}</t>
  </si>
  <si>
    <t>EVENT_MATCHSTART_1_F</t>
  </si>
  <si>
    <t>{[LD_RADIO/EVENT_MATCHSTART_1_M]}</t>
  </si>
  <si>
    <t>EVENT_MATCHSTART_1_F_1</t>
  </si>
  <si>
    <t>{[LD_RADIO/EVENT_MATCHSTART_1_M_1]}</t>
  </si>
  <si>
    <t>EVENT_MATCHSTART_1_F_2</t>
  </si>
  <si>
    <t>{[LD_RADIO/EVENT_MATCHSTART_1_M_2]}</t>
  </si>
  <si>
    <t>EVENT_MATCHSTART_1_F_3</t>
  </si>
  <si>
    <t>{[LD_RADIO/EVENT_MATCHSTART_1_M_3]}</t>
  </si>
  <si>
    <t>EVENT_MATCHSTART_1_F_4</t>
  </si>
  <si>
    <t>{[LD_RADIO/EVENT_MATCHSTART_1_M_4]}</t>
  </si>
  <si>
    <t>EVENT_MATCHSTART_1_F_5</t>
  </si>
  <si>
    <t>{[LD_RADIO/EVENT_MATCHSTART_1_M_5]}</t>
  </si>
  <si>
    <t>EVENT_MATCHSTART_1_F_6</t>
  </si>
  <si>
    <t>{[LD_RADIO/EVENT_MATCHSTART_1_M_6]}</t>
  </si>
  <si>
    <t>EVENT_MATCHSTART_1_F_7</t>
  </si>
  <si>
    <t>{[LD_RADIO/EVENT_MATCHSTART_1_M_7]}</t>
  </si>
  <si>
    <t>EVENT_MATCHSTART_1_F_8</t>
  </si>
  <si>
    <t>{[LD_RADIO/EVENT_MATCHSTART_1_M_8]}</t>
  </si>
  <si>
    <t>EVENT_MATCHSTART_1_F_9</t>
  </si>
  <si>
    <t>{[LD_RADIO/EVENT_MATCHSTART_1_M_9]}</t>
  </si>
  <si>
    <t>EVENT_MATCHSTART_1_F_10</t>
  </si>
  <si>
    <t>{[LD_RADIO/EVENT_MATCHSTART_1_M_10]}</t>
  </si>
  <si>
    <t>EVENT_MATCHSTART_1_F_11</t>
  </si>
  <si>
    <t>{[LD_RADIO/EVENT_MATCHSTART_1_M_11]}</t>
  </si>
  <si>
    <t>EVENT_GAME_1_F</t>
  </si>
  <si>
    <t>{[LD_RADIO/EVENT_GAME_1_M]}</t>
  </si>
  <si>
    <t>Game {[LD_RADIO/EVENT_GAME_1_M]}!</t>
  </si>
  <si>
    <t>ABOVE_30</t>
  </si>
  <si>
    <t>Over 30</t>
  </si>
  <si>
    <t>Plus de 30</t>
  </si>
  <si>
    <t>Über 30 Jahre</t>
  </si>
  <si>
    <t>Más de 30</t>
  </si>
  <si>
    <t>30岁以上</t>
  </si>
  <si>
    <t>Старше 30</t>
  </si>
  <si>
    <t>Acima de 30</t>
  </si>
  <si>
    <t>Age group, as is often the case in sports</t>
  </si>
  <si>
    <t>ACADEMIES</t>
  </si>
  <si>
    <t>Sport academies around the world</t>
  </si>
  <si>
    <t>ACADEMY</t>
  </si>
  <si>
    <t>AFTERNOON</t>
  </si>
  <si>
    <t>Afternoon</t>
  </si>
  <si>
    <t>Après-midi</t>
  </si>
  <si>
    <t>Nachmittag</t>
  </si>
  <si>
    <t>Tarde</t>
  </si>
  <si>
    <t>Pomeriggio</t>
  </si>
  <si>
    <t>下午</t>
  </si>
  <si>
    <t>День</t>
  </si>
  <si>
    <t>AGE</t>
  </si>
  <si>
    <t>J.</t>
  </si>
  <si>
    <t>Age of a tennis player</t>
  </si>
  <si>
    <t>Todas</t>
  </si>
  <si>
    <t>ALL_AGES</t>
  </si>
  <si>
    <t>All ages</t>
  </si>
  <si>
    <t>Tout âge</t>
  </si>
  <si>
    <t>Alle Altersstufen</t>
  </si>
  <si>
    <t>Todas las edades</t>
  </si>
  <si>
    <t>Tutte le età</t>
  </si>
  <si>
    <t>所有年龄</t>
  </si>
  <si>
    <t>Все возрасты</t>
  </si>
  <si>
    <t>Todas as idades</t>
  </si>
  <si>
    <t>APPLY</t>
  </si>
  <si>
    <t>Apply</t>
  </si>
  <si>
    <t>Appliquer</t>
  </si>
  <si>
    <t>Anwenden</t>
  </si>
  <si>
    <t>Aplicar</t>
  </si>
  <si>
    <t>Applica</t>
  </si>
  <si>
    <t>应用</t>
  </si>
  <si>
    <t>Применить</t>
  </si>
  <si>
    <t>Action to apply the options choosen</t>
  </si>
  <si>
    <t>APPLYANDSAVE</t>
  </si>
  <si>
    <t>Apply &amp; Save</t>
  </si>
  <si>
    <t>Appliquer et Sauvegarder</t>
  </si>
  <si>
    <t>Anwenden &amp; speichern</t>
  </si>
  <si>
    <t>Aplicar y guardar</t>
  </si>
  <si>
    <t>Applica e salva</t>
  </si>
  <si>
    <t>应用并保存</t>
  </si>
  <si>
    <t>Применить и сохранить</t>
  </si>
  <si>
    <t>Aplicar e Salvar</t>
  </si>
  <si>
    <t>Action to apply the options choosen and save game</t>
  </si>
  <si>
    <t>ASK_REPORT</t>
  </si>
  <si>
    <t>Request a report</t>
  </si>
  <si>
    <t>Demander un rapport</t>
  </si>
  <si>
    <t>Einen Bericht anfordern</t>
  </si>
  <si>
    <t>Solicitar un informe</t>
  </si>
  <si>
    <t>Richiedi un resoconto</t>
  </si>
  <si>
    <t>申请报告</t>
  </si>
  <si>
    <t>Запросить отчет</t>
  </si>
  <si>
    <t>Solicitar relatório</t>
  </si>
  <si>
    <t>Report = informations on a player</t>
  </si>
  <si>
    <t>ASSIGNMENTS</t>
  </si>
  <si>
    <t>People assignment (staff members from the academy)</t>
  </si>
  <si>
    <t>AUTOSAVE</t>
  </si>
  <si>
    <t>Auto save</t>
  </si>
  <si>
    <t>Sauvegarde automatique</t>
  </si>
  <si>
    <t>Autom. Speichern</t>
  </si>
  <si>
    <t>Guardado automático</t>
  </si>
  <si>
    <t>Salvataggio automatico</t>
  </si>
  <si>
    <t>自动保存</t>
  </si>
  <si>
    <t>Автосохранение</t>
  </si>
  <si>
    <t>Salvamento automático</t>
  </si>
  <si>
    <t>AUTOSAVE_FREQUENCY</t>
  </si>
  <si>
    <t>{[UI/AUTOSAVE]} frequency</t>
  </si>
  <si>
    <t xml:space="preserve">Fréquence de {[UI/AUTOSAVE]} </t>
  </si>
  <si>
    <t>Häufigkeit {[UI/AUTOSAVE]}</t>
  </si>
  <si>
    <t>Frecuencia de {[UI/AUTOSAVE]}</t>
  </si>
  <si>
    <t>Frequenza di {[UI/AUTOSAVE]}</t>
  </si>
  <si>
    <t>{[UI/AUTOSAVE]}频率</t>
  </si>
  <si>
    <t>Частота {[UI/AUTOSAVE]}</t>
  </si>
  <si>
    <t>Frequência de {[UI/AUTOSAVE]}</t>
  </si>
  <si>
    <t>AUTOSAVE_FREQUENCY_01</t>
  </si>
  <si>
    <t>7 {[UI/DAYS]}</t>
  </si>
  <si>
    <t>7{[UI/DAYS]}</t>
  </si>
  <si>
    <t>AUTOSAVE_FREQUENCY_02</t>
  </si>
  <si>
    <t>14 {[UI/DAYS]}</t>
  </si>
  <si>
    <t>14{[UI/DAYS]}</t>
  </si>
  <si>
    <t>AUTOSAVE_FREQUENCY_03</t>
  </si>
  <si>
    <t>1 {[UI/MONTH]}</t>
  </si>
  <si>
    <t>1个{[UI/MONTH]}</t>
  </si>
  <si>
    <t>AUTOSAVE_FREQUENCY_04</t>
  </si>
  <si>
    <t>3 {[UI/MONTHS]}</t>
  </si>
  <si>
    <t>3个{[UI/MONTHS]}</t>
  </si>
  <si>
    <t>AUTOSAVE_FREQUENCY_05</t>
  </si>
  <si>
    <t>6 {[UI/MONTHS]}</t>
  </si>
  <si>
    <t>6个{[UI/MONTHS]}</t>
  </si>
  <si>
    <t>AUTOSAVE_FREQUENCY_06</t>
  </si>
  <si>
    <t>1 {[UI/YEAR]}</t>
  </si>
  <si>
    <t>1{[UI/YEAR]}</t>
  </si>
  <si>
    <t>AUTOSAVE_TYPE</t>
  </si>
  <si>
    <t>{[UI/AUTOSAVE]} number</t>
  </si>
  <si>
    <t>Nombre de {[UI/AUTOSAVE]}</t>
  </si>
  <si>
    <t>Anzahl {[UI/AUTOSAVE]}</t>
  </si>
  <si>
    <t>{[UI/AUTOSAVE]} número</t>
  </si>
  <si>
    <t>Numero di {[UI/AUTOSAVE]}</t>
  </si>
  <si>
    <t>{[UI/AUTOSAVE]}数量</t>
  </si>
  <si>
    <t>Количество {[UI/AUTOSAVE]}</t>
  </si>
  <si>
    <t>Número de {[UI/AUTOSAVE]}</t>
  </si>
  <si>
    <t>AUTOSAVE_TYPE_01</t>
  </si>
  <si>
    <t>3 {[UI/SAVES]}</t>
  </si>
  <si>
    <t>3个{[UI/SAVES]}</t>
  </si>
  <si>
    <t>AUTOSAVE_TYPE_02</t>
  </si>
  <si>
    <t>5 {[UI/SAVES]}</t>
  </si>
  <si>
    <t>5个{[UI/SAVES]}</t>
  </si>
  <si>
    <t>AUTOSAVE_TYPE_03</t>
  </si>
  <si>
    <t>10 {[UI/SAVES]}</t>
  </si>
  <si>
    <t>10个{[UI/SAVES]}</t>
  </si>
  <si>
    <t>AVAILABLE_STAFF</t>
  </si>
  <si>
    <t>Staff without job at the moment</t>
  </si>
  <si>
    <t>CALENDAR</t>
  </si>
  <si>
    <t>Calendar</t>
  </si>
  <si>
    <t>Calendrier</t>
  </si>
  <si>
    <t>Kalender</t>
  </si>
  <si>
    <t>Calendario</t>
  </si>
  <si>
    <t>日历</t>
  </si>
  <si>
    <t>Календарь</t>
  </si>
  <si>
    <t>Calendário</t>
  </si>
  <si>
    <t>Where the player can see and edit the schedule of his players</t>
  </si>
  <si>
    <t>CAMERA</t>
  </si>
  <si>
    <t>Camera</t>
  </si>
  <si>
    <t>Caméra</t>
  </si>
  <si>
    <t>Kamera</t>
  </si>
  <si>
    <t>Cámara</t>
  </si>
  <si>
    <t>镜头</t>
  </si>
  <si>
    <t>Камера</t>
  </si>
  <si>
    <t>Câmera</t>
  </si>
  <si>
    <t>Way to see the match (3D)</t>
  </si>
  <si>
    <t>CAMERA_ZOOM_IN</t>
  </si>
  <si>
    <t>Zoom-in</t>
  </si>
  <si>
    <t>Zoom Avant</t>
  </si>
  <si>
    <t>Hineinzoomen</t>
  </si>
  <si>
    <t>Acercar</t>
  </si>
  <si>
    <t>Zoom avanti</t>
  </si>
  <si>
    <t>放大</t>
  </si>
  <si>
    <t>Приблизить</t>
  </si>
  <si>
    <t>Zoom-in with the camera</t>
  </si>
  <si>
    <t>CAMERA_ZOOM_OUT</t>
  </si>
  <si>
    <t>Zoom-out</t>
  </si>
  <si>
    <t>Zoom Arrière</t>
  </si>
  <si>
    <t>Herauszoomen</t>
  </si>
  <si>
    <t>Alejar</t>
  </si>
  <si>
    <t>Zoom indietro</t>
  </si>
  <si>
    <t>缩小</t>
  </si>
  <si>
    <t>Отдалить</t>
  </si>
  <si>
    <t>Zoom-out with the camera</t>
  </si>
  <si>
    <t>CAMERA_ZOOM_REINIT</t>
  </si>
  <si>
    <t>Reset zoom</t>
  </si>
  <si>
    <t>Réinitialiser le zoom</t>
  </si>
  <si>
    <t>Zoom zurücksetzen</t>
  </si>
  <si>
    <t>Restablecer zoom</t>
  </si>
  <si>
    <t>Ripristina lo zoom</t>
  </si>
  <si>
    <t>重置缩放</t>
  </si>
  <si>
    <t>Сбросить масштаб</t>
  </si>
  <si>
    <t>Resetar zoom</t>
  </si>
  <si>
    <t>Reset camera zoom</t>
  </si>
  <si>
    <t>CANCEL</t>
  </si>
  <si>
    <t>Cancel an action in a dialog box</t>
  </si>
  <si>
    <t>Tennis circuit, like ATP or WTA</t>
  </si>
  <si>
    <t>CIRCUITS</t>
  </si>
  <si>
    <t>巡回赛系列</t>
  </si>
  <si>
    <t>CLEAR</t>
  </si>
  <si>
    <t>清除</t>
  </si>
  <si>
    <t>Reset all options in a menu</t>
  </si>
  <si>
    <t>CONFIRM</t>
  </si>
  <si>
    <t>Confirm action in a dialog box</t>
  </si>
  <si>
    <t>CONTINENT</t>
  </si>
  <si>
    <t>Europe, etc.</t>
  </si>
  <si>
    <t>CONTINUE</t>
  </si>
  <si>
    <t>Continue</t>
  </si>
  <si>
    <t>Continuer</t>
  </si>
  <si>
    <t>Weiter</t>
  </si>
  <si>
    <t>Continuar</t>
  </si>
  <si>
    <t>Continua</t>
  </si>
  <si>
    <t>继续</t>
  </si>
  <si>
    <t>Продолжить</t>
  </si>
  <si>
    <t>Continue action in a dialog box</t>
  </si>
  <si>
    <t>CONTRACT_UNDERTERMINED</t>
  </si>
  <si>
    <t>Undetermined contract</t>
  </si>
  <si>
    <t>Contrat non déterminé</t>
  </si>
  <si>
    <t>Unbestimmter Vertrag</t>
  </si>
  <si>
    <t>Contrato indeterminado</t>
  </si>
  <si>
    <t>Contratto non determinato</t>
  </si>
  <si>
    <t>待定合同</t>
  </si>
  <si>
    <t>Бессрочный контракт</t>
  </si>
  <si>
    <t>Type of contract not determined for this player</t>
  </si>
  <si>
    <t>COUNTRY</t>
  </si>
  <si>
    <t>国家</t>
  </si>
  <si>
    <t>France, etc.</t>
  </si>
  <si>
    <t>CURRENCY</t>
  </si>
  <si>
    <t>Currency</t>
  </si>
  <si>
    <t>Devise</t>
  </si>
  <si>
    <t>Währung</t>
  </si>
  <si>
    <t>Divisa</t>
  </si>
  <si>
    <t>Valuta</t>
  </si>
  <si>
    <t>货币</t>
  </si>
  <si>
    <t>Валюта</t>
  </si>
  <si>
    <t>Moeda</t>
  </si>
  <si>
    <t>Euro, etc.</t>
  </si>
  <si>
    <t>CURRENCY_01</t>
  </si>
  <si>
    <t>US Dollar</t>
  </si>
  <si>
    <t>US-Dollar</t>
  </si>
  <si>
    <t>Dólar estadounidense</t>
  </si>
  <si>
    <t>Dollaro US</t>
  </si>
  <si>
    <t>美元</t>
  </si>
  <si>
    <t>Доллар США</t>
  </si>
  <si>
    <t>Dólar Americano</t>
  </si>
  <si>
    <t>CURRENCY_02</t>
  </si>
  <si>
    <t>Euro</t>
  </si>
  <si>
    <t>欧元</t>
  </si>
  <si>
    <t>Евро</t>
  </si>
  <si>
    <t>CURRENCY_03</t>
  </si>
  <si>
    <t>British Pounds</t>
  </si>
  <si>
    <t>Livre Sterling</t>
  </si>
  <si>
    <t>Pfund Sterling</t>
  </si>
  <si>
    <t>Libras esterlinas</t>
  </si>
  <si>
    <t>Sterlina britannica</t>
  </si>
  <si>
    <t>英磅</t>
  </si>
  <si>
    <t>Фунт стерлингов</t>
  </si>
  <si>
    <t>Libras Esterlinas</t>
  </si>
  <si>
    <t>CURRENT_WEEK</t>
  </si>
  <si>
    <t>Current {[UI/WEEK]}</t>
  </si>
  <si>
    <t>{[UI/WEEK]} en cours</t>
  </si>
  <si>
    <t>Aktuelle {[UI/WEEK]}</t>
  </si>
  <si>
    <t>{[UI/WEEK]} actual</t>
  </si>
  <si>
    <t>Attuale {[UI/WEEK]}</t>
  </si>
  <si>
    <t>本{[UI/WEEK]}</t>
  </si>
  <si>
    <t>Текущая {[UI/WEEK]}</t>
  </si>
  <si>
    <t>Semana atual {[UI/WEEK]}</t>
  </si>
  <si>
    <t>DATE_FORMAT</t>
  </si>
  <si>
    <t>Dates</t>
  </si>
  <si>
    <t>Datumsformat</t>
  </si>
  <si>
    <t>Fechas</t>
  </si>
  <si>
    <t>Формат даты</t>
  </si>
  <si>
    <t>Datas</t>
  </si>
  <si>
    <t>DATE_FORMAT_01</t>
  </si>
  <si>
    <t>DD/MM/YYYY</t>
  </si>
  <si>
    <t>JJ/MM/AAAA</t>
  </si>
  <si>
    <t>TT/MM/JJJJ</t>
  </si>
  <si>
    <t>DD/MM/AAAA</t>
  </si>
  <si>
    <t>GG/MM/AAAA</t>
  </si>
  <si>
    <t>年/月/日</t>
  </si>
  <si>
    <t>ДД/ММ/ГГГГ</t>
  </si>
  <si>
    <t>date format : day/month/year</t>
  </si>
  <si>
    <t>DATE_FORMAT_02</t>
  </si>
  <si>
    <t>MM/DD/YYYY</t>
  </si>
  <si>
    <t>MM/JJ/AAAA</t>
  </si>
  <si>
    <t>MM/TT/JJJJ</t>
  </si>
  <si>
    <t>MM/DD/AAAA</t>
  </si>
  <si>
    <t>MM/GG/AAAA</t>
  </si>
  <si>
    <t>ММ/ДД/ГГГГ</t>
  </si>
  <si>
    <t>date format : month/day/year</t>
  </si>
  <si>
    <t>DAY</t>
  </si>
  <si>
    <t>day</t>
  </si>
  <si>
    <t>jour</t>
  </si>
  <si>
    <t>Tag</t>
  </si>
  <si>
    <t>día</t>
  </si>
  <si>
    <t>giorno</t>
  </si>
  <si>
    <t>天</t>
  </si>
  <si>
    <t>день</t>
  </si>
  <si>
    <t>dia</t>
  </si>
  <si>
    <t>DAYS</t>
  </si>
  <si>
    <t>days</t>
  </si>
  <si>
    <t>jours</t>
  </si>
  <si>
    <t>Tage</t>
  </si>
  <si>
    <t>días</t>
  </si>
  <si>
    <t>giorni</t>
  </si>
  <si>
    <t>дни</t>
  </si>
  <si>
    <t>dias</t>
  </si>
  <si>
    <t>DISPLAY_MODE</t>
  </si>
  <si>
    <t>Display mode</t>
  </si>
  <si>
    <t>Mode d'affichage</t>
  </si>
  <si>
    <t>Anzeigemodus</t>
  </si>
  <si>
    <t>Modo de visualización</t>
  </si>
  <si>
    <t>Modalità di visualizzazione</t>
  </si>
  <si>
    <t>显示模式</t>
  </si>
  <si>
    <t>Режим отображения</t>
  </si>
  <si>
    <t>Modo de exibição</t>
  </si>
  <si>
    <t>How the game is displayed (windowed, fullscreen, etc.)</t>
  </si>
  <si>
    <t>DISPLAY_MODE_01</t>
  </si>
  <si>
    <t>{[UI/FULLSCREEN]}</t>
  </si>
  <si>
    <t>DISPLAY_MODE_02</t>
  </si>
  <si>
    <t>Windowed</t>
  </si>
  <si>
    <t>Fenêtré</t>
  </si>
  <si>
    <t>Fenstermodus</t>
  </si>
  <si>
    <t>Modo ventana</t>
  </si>
  <si>
    <t>Modalità finestra</t>
  </si>
  <si>
    <t>窗口化</t>
  </si>
  <si>
    <t>В окне</t>
  </si>
  <si>
    <t>Janela</t>
  </si>
  <si>
    <t>Way to display the game on the computer</t>
  </si>
  <si>
    <t>DISPLAY_MODE_03</t>
  </si>
  <si>
    <t>Windowed fullscreen</t>
  </si>
  <si>
    <t>Fenêtré plein écran</t>
  </si>
  <si>
    <t>Vollbild-Fenstermodus</t>
  </si>
  <si>
    <t>Modo ventana a pantalla completa</t>
  </si>
  <si>
    <t>Modalità finestra a schermo intero</t>
  </si>
  <si>
    <t>无边框窗口化</t>
  </si>
  <si>
    <t>Безрамочный</t>
  </si>
  <si>
    <t>Janela com modo de tela cheia</t>
  </si>
  <si>
    <t>DISPLAY_NOT_AVAILABLE</t>
  </si>
  <si>
    <t>Display unavailable sessions</t>
  </si>
  <si>
    <t>Afficher les séances non disponibles</t>
  </si>
  <si>
    <t>Nicht verfügbare Einheiten anzeigen</t>
  </si>
  <si>
    <t>Mostrar sesiones no disponibles</t>
  </si>
  <si>
    <t>Visualizza sessioni non disponibili</t>
  </si>
  <si>
    <t>显示不可用时段</t>
  </si>
  <si>
    <t>Показать недоступные занятия</t>
  </si>
  <si>
    <t>Exibir sessões indisponíveis</t>
  </si>
  <si>
    <t>DISTANCE_FORMAT</t>
  </si>
  <si>
    <t>Distances</t>
  </si>
  <si>
    <t>Entfernungen</t>
  </si>
  <si>
    <t>Distancias</t>
  </si>
  <si>
    <t>Distanze</t>
  </si>
  <si>
    <t>距离</t>
  </si>
  <si>
    <t>Расстояния</t>
  </si>
  <si>
    <t>Distâncias</t>
  </si>
  <si>
    <t>Miles, kilometers, etc.</t>
  </si>
  <si>
    <t>DRAW</t>
  </si>
  <si>
    <t>Spielplan</t>
  </si>
  <si>
    <t>Cuadro</t>
  </si>
  <si>
    <t>Sorteggio</t>
  </si>
  <si>
    <t>Сетка</t>
  </si>
  <si>
    <t>Chave</t>
  </si>
  <si>
    <t>Tennis draw</t>
  </si>
  <si>
    <t>EVENING</t>
  </si>
  <si>
    <t>Evening</t>
  </si>
  <si>
    <t>Soirée</t>
  </si>
  <si>
    <t>Abend</t>
  </si>
  <si>
    <t>Noche</t>
  </si>
  <si>
    <t>Sera</t>
  </si>
  <si>
    <t>晚上</t>
  </si>
  <si>
    <t>Вечер</t>
  </si>
  <si>
    <t>Noite</t>
  </si>
  <si>
    <t>Last slot of a day where the coach can set an activity</t>
  </si>
  <si>
    <t>FILTERS_ACTIVE</t>
  </si>
  <si>
    <t>Active {[UI/FILTERS]}</t>
  </si>
  <si>
    <t>{[UI/FILTERS]} actifs</t>
  </si>
  <si>
    <t>Aktiv {[UI/FILTERS]}</t>
  </si>
  <si>
    <t>{[UI/FILTERS]} Activos</t>
  </si>
  <si>
    <t>{[UI/FILTERS]} attivi</t>
  </si>
  <si>
    <t>当前{[UI/FILTERS]}</t>
  </si>
  <si>
    <t>Активные {[UI/FILTERS]}</t>
  </si>
  <si>
    <t>Ativos {[UI/FILTERS]}</t>
  </si>
  <si>
    <t>Filter data in a display</t>
  </si>
  <si>
    <t>FILTERS_ADD</t>
  </si>
  <si>
    <t>Add {[UI/FILTERS]}</t>
  </si>
  <si>
    <t>Ajouter des {[UI/FILTERS]}</t>
  </si>
  <si>
    <t>{[UI/FILTERS]} hinzufügen</t>
  </si>
  <si>
    <t>Agregar {[UI/FILTERS]}</t>
  </si>
  <si>
    <t>Aggiungi {[UI/FILTERS]}</t>
  </si>
  <si>
    <t>添加{[UI/FILTERS]}</t>
  </si>
  <si>
    <t>Добавить {[UI/FILTERS]}</t>
  </si>
  <si>
    <t>Adicionar {[UI/FILTERS]}</t>
  </si>
  <si>
    <t>FILTER_ALL_COUNTRIES</t>
  </si>
  <si>
    <t>All countries</t>
  </si>
  <si>
    <t>Tous les pays</t>
  </si>
  <si>
    <t>Alle Länder</t>
  </si>
  <si>
    <t>Todos los países</t>
  </si>
  <si>
    <t>Tutti i paesi</t>
  </si>
  <si>
    <t>所有国家/地区</t>
  </si>
  <si>
    <t>Все страны</t>
  </si>
  <si>
    <t>Todos os países</t>
  </si>
  <si>
    <t>Used in dropdown lists</t>
  </si>
  <si>
    <t>FILTER_ALL_CONTINENTS</t>
  </si>
  <si>
    <t>All continents</t>
  </si>
  <si>
    <t>Tous les continents</t>
  </si>
  <si>
    <t>Alle Kontinente</t>
  </si>
  <si>
    <t>Todos los continentes</t>
  </si>
  <si>
    <t>Tutti i continenti</t>
  </si>
  <si>
    <t>所有大洲</t>
  </si>
  <si>
    <t>Все континенты</t>
  </si>
  <si>
    <t>Todos os continentes</t>
  </si>
  <si>
    <t>FINANCE</t>
  </si>
  <si>
    <t>Finance</t>
  </si>
  <si>
    <t>Finances</t>
  </si>
  <si>
    <t>Finanzen</t>
  </si>
  <si>
    <t>Finanzas</t>
  </si>
  <si>
    <t>Finanze</t>
  </si>
  <si>
    <t>财务</t>
  </si>
  <si>
    <t>Финансы</t>
  </si>
  <si>
    <t>Finanças</t>
  </si>
  <si>
    <t>FULLSCREEN</t>
  </si>
  <si>
    <t>Full screen</t>
  </si>
  <si>
    <t>Plein écran</t>
  </si>
  <si>
    <t>Vollbild</t>
  </si>
  <si>
    <t>Pantalla completa</t>
  </si>
  <si>
    <t>Schermo intero</t>
  </si>
  <si>
    <t>全屏</t>
  </si>
  <si>
    <t>Полный экран</t>
  </si>
  <si>
    <t>Tela cheia</t>
  </si>
  <si>
    <t>GO</t>
  </si>
  <si>
    <t>Go</t>
  </si>
  <si>
    <t>Los</t>
  </si>
  <si>
    <t>Ir</t>
  </si>
  <si>
    <t>Vai</t>
  </si>
  <si>
    <t>前往</t>
  </si>
  <si>
    <t>Перейти</t>
  </si>
  <si>
    <t>GRAPHICS_QUALITY</t>
  </si>
  <si>
    <t>Graphics</t>
  </si>
  <si>
    <t>Graphismes</t>
  </si>
  <si>
    <t>Grafik</t>
  </si>
  <si>
    <t>Gráficos</t>
  </si>
  <si>
    <t>Grafica</t>
  </si>
  <si>
    <t>图形设置</t>
  </si>
  <si>
    <t>Графика</t>
  </si>
  <si>
    <t>API</t>
  </si>
  <si>
    <t>Used API</t>
  </si>
  <si>
    <t>API utilisée</t>
  </si>
  <si>
    <t>Verwendete API</t>
  </si>
  <si>
    <t>API utilizzata</t>
  </si>
  <si>
    <t>API usada</t>
  </si>
  <si>
    <t>已用API</t>
  </si>
  <si>
    <t>Используемый API</t>
  </si>
  <si>
    <t>DEFAULT_RES</t>
  </si>
  <si>
    <t>Default</t>
  </si>
  <si>
    <t>Défaut</t>
  </si>
  <si>
    <t>Predefinito</t>
  </si>
  <si>
    <t>Predeterminado</t>
  </si>
  <si>
    <t>默认</t>
  </si>
  <si>
    <t>По умолчанию</t>
  </si>
  <si>
    <t>GAMMA</t>
  </si>
  <si>
    <t>Gamma</t>
  </si>
  <si>
    <t>伽马值</t>
  </si>
  <si>
    <t>Гамма</t>
  </si>
  <si>
    <t>Gama</t>
  </si>
  <si>
    <t>GPU</t>
  </si>
  <si>
    <t>Graphics card</t>
  </si>
  <si>
    <t>Carte graphique</t>
  </si>
  <si>
    <t>Grafikkarte</t>
  </si>
  <si>
    <t>Scheda grafica</t>
  </si>
  <si>
    <t>Tarjeta gráfica</t>
  </si>
  <si>
    <t>显卡</t>
  </si>
  <si>
    <t>Видеокарта</t>
  </si>
  <si>
    <t>Placa de vídeo</t>
  </si>
  <si>
    <t>GRAPHIC_PRESET</t>
  </si>
  <si>
    <t>Graphics presets</t>
  </si>
  <si>
    <t>Préréglages graphiques</t>
  </si>
  <si>
    <t>Grafik-Voreinstellungen</t>
  </si>
  <si>
    <t>Preimpostazioni grafiche</t>
  </si>
  <si>
    <t>Preajustes gráficos</t>
  </si>
  <si>
    <t>图形预设</t>
  </si>
  <si>
    <t>Предустановки графики</t>
  </si>
  <si>
    <t>Presets de gráficos</t>
  </si>
  <si>
    <t>GRAPHICS_QUALITY_01</t>
  </si>
  <si>
    <t>{[UI/LOW]}</t>
  </si>
  <si>
    <t>GRAPHICS_QUALITY_02</t>
  </si>
  <si>
    <t>{[UI/MEDIUM]}</t>
  </si>
  <si>
    <t>GRAPHICS_QUALITY_03</t>
  </si>
  <si>
    <t>{[UI/HIGH]}</t>
  </si>
  <si>
    <t>GRAPHICS_QUALITY_04</t>
  </si>
  <si>
    <t>极高</t>
  </si>
  <si>
    <t>Ультра</t>
  </si>
  <si>
    <t>GRAPHICS_QUALITY_05</t>
  </si>
  <si>
    <t>Пользовательские</t>
  </si>
  <si>
    <t>GRAPHICS_QUALITY_3D</t>
  </si>
  <si>
    <t>3D quality</t>
  </si>
  <si>
    <t>Qualité 3D</t>
  </si>
  <si>
    <t>3D-Qualität</t>
  </si>
  <si>
    <t>Calidad 3D</t>
  </si>
  <si>
    <t>Qualità 3D</t>
  </si>
  <si>
    <t>3D质量</t>
  </si>
  <si>
    <t>Качество 3D</t>
  </si>
  <si>
    <t>Qualidade 3D</t>
  </si>
  <si>
    <t>GRAPHICS_QUALITY_3D_01</t>
  </si>
  <si>
    <t>GRAPHICS_QUALITY_3D_02</t>
  </si>
  <si>
    <t>GRAPHICS_QUALITY_3D_03</t>
  </si>
  <si>
    <t>GRAPHICS_QUALITY_3D_04</t>
  </si>
  <si>
    <t>{[UI/VERYHIGH]}</t>
  </si>
  <si>
    <t>GUI_SECTION_01</t>
  </si>
  <si>
    <t>*{[UI/HOME]}*</t>
  </si>
  <si>
    <t>{[UI/HOME]}</t>
  </si>
  <si>
    <t>GUI_SECTION_02</t>
  </si>
  <si>
    <t>{[UI/MAILS]}</t>
  </si>
  <si>
    <t>GUI_SECTION_02_01</t>
  </si>
  <si>
    <t>GUI_SECTION_02_02</t>
  </si>
  <si>
    <t>{[UI/NEWS]}</t>
  </si>
  <si>
    <t>GUI_SECTION_03</t>
  </si>
  <si>
    <t>*{[UI/MANAGER]}*</t>
  </si>
  <si>
    <t>GUI_SECTION_03_01</t>
  </si>
  <si>
    <t>*{[UI/PROFIL]}*</t>
  </si>
  <si>
    <t>{[UI/PROFIL]}</t>
  </si>
  <si>
    <t>GUI_SECTION_03_02</t>
  </si>
  <si>
    <t>GUI_SECTION_03_03</t>
  </si>
  <si>
    <t>GUI_SECTION_04</t>
  </si>
  <si>
    <t>{[UI/CIRCUITS]}</t>
  </si>
  <si>
    <t>GUI_SECTION_04_01</t>
  </si>
  <si>
    <t>GUI_SECTION_04_02</t>
  </si>
  <si>
    <t>{[UI/RANKING]}</t>
  </si>
  <si>
    <t>GUI_SECTION_04_03</t>
  </si>
  <si>
    <t>{[TENNIS/RACE]}</t>
  </si>
  <si>
    <t>GUI_SECTION_05</t>
  </si>
  <si>
    <t>Pro Team</t>
  </si>
  <si>
    <t>Effectif Pro</t>
  </si>
  <si>
    <t>Profi-Team</t>
  </si>
  <si>
    <t>Equipo Pro</t>
  </si>
  <si>
    <t>Squadra Pro</t>
  </si>
  <si>
    <t>职业团队</t>
  </si>
  <si>
    <t>Про-команда</t>
  </si>
  <si>
    <t>GUI_SECTION_06</t>
  </si>
  <si>
    <t>{[UI/STAFF]}</t>
  </si>
  <si>
    <t>GUI_SECTION_06_01</t>
  </si>
  <si>
    <t>Sports</t>
  </si>
  <si>
    <t>Sportif</t>
  </si>
  <si>
    <t>Sportlich</t>
  </si>
  <si>
    <t>Deportes</t>
  </si>
  <si>
    <t>Sportivo</t>
  </si>
  <si>
    <t>体育事务</t>
  </si>
  <si>
    <t>Спорт</t>
  </si>
  <si>
    <t>GUI_SECTION_06_02</t>
  </si>
  <si>
    <t>{[UI/ASSIGNMENTS]}</t>
  </si>
  <si>
    <t>GUI_SECTION_06_03</t>
  </si>
  <si>
    <t>Outside of sports</t>
  </si>
  <si>
    <t>Extra-Sportif</t>
  </si>
  <si>
    <t>Extrasportlich</t>
  </si>
  <si>
    <t>Extradeportivo</t>
  </si>
  <si>
    <t>Extrasportivo</t>
  </si>
  <si>
    <t>非体育事务</t>
  </si>
  <si>
    <t>Вне спорта</t>
  </si>
  <si>
    <t>Fora do esporte</t>
  </si>
  <si>
    <t>GUI_SECTION_07</t>
  </si>
  <si>
    <t>GUI_SECTION_07_01</t>
  </si>
  <si>
    <t>{[UI/INFRASTRUCTURES]}</t>
  </si>
  <si>
    <t>GUI_SECTION_07_02</t>
  </si>
  <si>
    <t>*{[UI/TENNIS_SCHOOL]}*</t>
  </si>
  <si>
    <t>GUI_SECTION_07_03</t>
  </si>
  <si>
    <t>{[UI/SUPERVISION]}</t>
  </si>
  <si>
    <t>GUI_SECTION_08</t>
  </si>
  <si>
    <t>{[UI/WORLD]}</t>
  </si>
  <si>
    <t>GUI_SECTION_08_01</t>
  </si>
  <si>
    <t>GUI_SECTION_08_02</t>
  </si>
  <si>
    <t>{[UI/AVAILABLE_STAFF]}</t>
  </si>
  <si>
    <t>GUI_SECTION_08_03</t>
  </si>
  <si>
    <t>{[UI/ACADEMIES]}</t>
  </si>
  <si>
    <t>GUI_SECTION_08_04</t>
  </si>
  <si>
    <t>Followed players</t>
  </si>
  <si>
    <t>Joueurs suivis</t>
  </si>
  <si>
    <t>Beobachtete Spieler</t>
  </si>
  <si>
    <t>Tenistas seguidos</t>
  </si>
  <si>
    <t>Giocatori seguiti</t>
  </si>
  <si>
    <t>Отслеживаемые игроки</t>
  </si>
  <si>
    <t>Jogadores seguidos</t>
  </si>
  <si>
    <t>Player being evaluated by a scout</t>
  </si>
  <si>
    <t>GUI_SECTION_08_05</t>
  </si>
  <si>
    <t>Evaluation ongoing</t>
  </si>
  <si>
    <t>Bewertung läuft</t>
  </si>
  <si>
    <t>Evaluación en curso</t>
  </si>
  <si>
    <t>Оценка в процессе</t>
  </si>
  <si>
    <t>Avaliação em andamento</t>
  </si>
  <si>
    <t>Evaluation by a scout in progress</t>
  </si>
  <si>
    <t>GUI_SECTION_09A</t>
  </si>
  <si>
    <t>GUI_SECTION_09B</t>
  </si>
  <si>
    <t>{[TENNIS/BRIEFING]}</t>
  </si>
  <si>
    <t>GUI_SECTION_09C</t>
  </si>
  <si>
    <t>{[TENNIS/TALK]}</t>
  </si>
  <si>
    <t>HELP</t>
  </si>
  <si>
    <t>Aide</t>
  </si>
  <si>
    <t>Ayudar</t>
  </si>
  <si>
    <t>Aiuto</t>
  </si>
  <si>
    <t>HIGH</t>
  </si>
  <si>
    <t>Elevato</t>
  </si>
  <si>
    <t>Can be use for settings option</t>
  </si>
  <si>
    <t>HOME</t>
  </si>
  <si>
    <t>Home</t>
  </si>
  <si>
    <t>Accueil</t>
  </si>
  <si>
    <t>Hauptmenü</t>
  </si>
  <si>
    <t>Inicio</t>
  </si>
  <si>
    <t>主页</t>
  </si>
  <si>
    <t>Главная</t>
  </si>
  <si>
    <t>Início</t>
  </si>
  <si>
    <t>Home menu</t>
  </si>
  <si>
    <t>HOUR_FORMAT</t>
  </si>
  <si>
    <t>Hours</t>
  </si>
  <si>
    <t>Heures</t>
  </si>
  <si>
    <t>Stunden</t>
  </si>
  <si>
    <t>Horas</t>
  </si>
  <si>
    <t>Ore</t>
  </si>
  <si>
    <t>小时</t>
  </si>
  <si>
    <t>Формат времени</t>
  </si>
  <si>
    <t>HOUR_FORMAT_01</t>
  </si>
  <si>
    <t>24h</t>
  </si>
  <si>
    <t>24 Std.</t>
  </si>
  <si>
    <t>24小时制</t>
  </si>
  <si>
    <t>24 ч</t>
  </si>
  <si>
    <t>HOUR_FORMAT_02</t>
  </si>
  <si>
    <t>AM/PM</t>
  </si>
  <si>
    <t>上午/下午</t>
  </si>
  <si>
    <t>INFRASTRUCTURES</t>
  </si>
  <si>
    <t>Academies have many infrastructures</t>
  </si>
  <si>
    <t>KEYBD_SC</t>
  </si>
  <si>
    <t>Keyboard Shortcuts</t>
  </si>
  <si>
    <t>Raccourcis clavier</t>
  </si>
  <si>
    <t>Tastenkürzel</t>
  </si>
  <si>
    <t>Atajos de teclado</t>
  </si>
  <si>
    <t>Scorciatoie tastiera</t>
  </si>
  <si>
    <t>键盘快捷键</t>
  </si>
  <si>
    <t>Горячие клавиши</t>
  </si>
  <si>
    <t>Atalhos do Teclado</t>
  </si>
  <si>
    <t>KEYBD_SC_GAME</t>
  </si>
  <si>
    <t>Partie</t>
  </si>
  <si>
    <t>Spiel</t>
  </si>
  <si>
    <t>游戏</t>
  </si>
  <si>
    <t>Игра</t>
  </si>
  <si>
    <t>Jogo</t>
  </si>
  <si>
    <t>KEYBD_SC_GAME_01</t>
  </si>
  <si>
    <t>Pass the time</t>
  </si>
  <si>
    <t>Passer le temps</t>
  </si>
  <si>
    <t>Zeit vergehen lassen</t>
  </si>
  <si>
    <t>Pasar el tiempo</t>
  </si>
  <si>
    <t>Fai scorrere il tempo</t>
  </si>
  <si>
    <t>跳过时间</t>
  </si>
  <si>
    <t>Пропустить время</t>
  </si>
  <si>
    <t>Avançar dia</t>
  </si>
  <si>
    <t>In the way "go next day"</t>
  </si>
  <si>
    <t>KEYBD_SC_GAME_02</t>
  </si>
  <si>
    <t>KEYBD_SC_GAME_03</t>
  </si>
  <si>
    <t>{[UI/TO_SAVE]} as</t>
  </si>
  <si>
    <t>{[UI/TO_SAVE]} sous</t>
  </si>
  <si>
    <t>{[UI/TO_SAVE]} als</t>
  </si>
  <si>
    <t>{[UI/TO_SAVE]} como</t>
  </si>
  <si>
    <t>{[UI/TO_SAVE]} come</t>
  </si>
  <si>
    <t>{[UI/TO_SAVE]}另存为</t>
  </si>
  <si>
    <t>{[UI/TO_SAVE]} как</t>
  </si>
  <si>
    <t>KEYBD_SC_GAME_04</t>
  </si>
  <si>
    <t>{[UI/TO_LOAD]}</t>
  </si>
  <si>
    <t>KEYBD_SC_GAME_05</t>
  </si>
  <si>
    <t>{[UI/TO_LOAD]} last game</t>
  </si>
  <si>
    <t>{[UI/TO_LOAD]} la dernière partie</t>
  </si>
  <si>
    <t>Letztes Spiel {[UI/TO_LOAD]}</t>
  </si>
  <si>
    <t>{[UI/TO_LOAD]} última partida</t>
  </si>
  <si>
    <t>{[UI/TO_LOAD]} l'ultima partita</t>
  </si>
  <si>
    <t>{[UI/TO_LOAD]}上一场比赛</t>
  </si>
  <si>
    <t>{[UI/TO_LOAD]} последнее сохранение</t>
  </si>
  <si>
    <t>{[UI/TO_LOAD]} último jogo</t>
  </si>
  <si>
    <t>KEYBD_SC_GAME_06</t>
  </si>
  <si>
    <t>New game</t>
  </si>
  <si>
    <t>Nouvelle partie</t>
  </si>
  <si>
    <t>Neues Spiel</t>
  </si>
  <si>
    <t>Partida nueva</t>
  </si>
  <si>
    <t>Nuova partita</t>
  </si>
  <si>
    <t>新游戏</t>
  </si>
  <si>
    <t>Новая игра</t>
  </si>
  <si>
    <t>Novo jogo</t>
  </si>
  <si>
    <t>Start a new game by creating a new career</t>
  </si>
  <si>
    <t>KEYBD_SC_GAME_07</t>
  </si>
  <si>
    <t>{[UI/QUIT_GAME]}</t>
  </si>
  <si>
    <t>KEYBD_SC_GAME_08</t>
  </si>
  <si>
    <t>{[UI/QUIT_CURRENT_GAME]}</t>
  </si>
  <si>
    <t>KEYBD_SC_MANAGER</t>
  </si>
  <si>
    <t>KEYBD_SC_MANAGER_01</t>
  </si>
  <si>
    <t>KEYBD_SC_MANAGER_02</t>
  </si>
  <si>
    <t>KEYBD_SC_MANAGER_03</t>
  </si>
  <si>
    <t>KEYBD_SC_MANAGER_04</t>
  </si>
  <si>
    <t>{[UI/CALENDAR]}</t>
  </si>
  <si>
    <t>KEYBD_SC_MANAGER_05</t>
  </si>
  <si>
    <t>{[UI/TEAM]}</t>
  </si>
  <si>
    <t>KEYBD_SC_MANAGER_06</t>
  </si>
  <si>
    <t>KEYBD_SC_MANAGER_07</t>
  </si>
  <si>
    <t>KEYBD_SC_MANAGER_08</t>
  </si>
  <si>
    <t>KEYBD_SC_MANAGER_09</t>
  </si>
  <si>
    <t>KEYBD_SC_MANAGER_10</t>
  </si>
  <si>
    <t>KEYBD_SC_MANAGER_11</t>
  </si>
  <si>
    <t>KEYBD_SC_MANAGER_12</t>
  </si>
  <si>
    <t>{[UI/MEDICAL_CENTER]}</t>
  </si>
  <si>
    <t>KEYBD_SC_MATCH</t>
  </si>
  <si>
    <t>KEYBD_SC_MATCH_01</t>
  </si>
  <si>
    <t>{[UI/SPEED_SLOW]}</t>
  </si>
  <si>
    <t>KEYBD_SC_MATCH_02</t>
  </si>
  <si>
    <t>{[UI/SPEED_MEDIUM]}</t>
  </si>
  <si>
    <t>KEYBD_SC_MATCH_03</t>
  </si>
  <si>
    <t>{[UI/SPEED_FAST]}</t>
  </si>
  <si>
    <t>KEYBD_SC_MATCH_04</t>
  </si>
  <si>
    <t>{[UI/CAMERA]} - {[UI/CAMERA_ZOOM_IN]}</t>
  </si>
  <si>
    <t>KEYBD_SC_MATCH_05</t>
  </si>
  <si>
    <t>{[UI/CAMERA]} - {[UI/CAMERA_ZOOM_OUT]}</t>
  </si>
  <si>
    <t>KEYBD_SC_MATCH_06</t>
  </si>
  <si>
    <t>{[UI/CAMERA]} - {[UI/CAMERA_ZOOM_REINIT]}</t>
  </si>
  <si>
    <t>KEYBD_SC_MATCH_07</t>
  </si>
  <si>
    <t>{[UI/VIEW]} - {[UI/VIEW_TV]}</t>
  </si>
  <si>
    <t>KEYBD_SC_MATCH_08</t>
  </si>
  <si>
    <t>{[UI/VIEW]} - {[UI/VIEW_TOP]}</t>
  </si>
  <si>
    <t>KEYBD_SC_MATCH_09</t>
  </si>
  <si>
    <t>{[UI/VIEW]} - {[UI/VIEW_34]}</t>
  </si>
  <si>
    <t>KEYBD_SC_MATCH_10</t>
  </si>
  <si>
    <t>{[UI/PAUSE]}/{[UI/PLAY]}</t>
  </si>
  <si>
    <t>KEYBD_SC_UI</t>
  </si>
  <si>
    <t>KEYBD_SC_UI_01</t>
  </si>
  <si>
    <t>Back to {[UI/HOME]}</t>
  </si>
  <si>
    <t>Retour à l'{[UI/HOME]}</t>
  </si>
  <si>
    <t>Zurück zu {[UI/HOME]}</t>
  </si>
  <si>
    <t>Volver al {[UI/HOME]}</t>
  </si>
  <si>
    <t>Torna alla {[UI/HOME]}</t>
  </si>
  <si>
    <t>返回{[UI/HOME]}</t>
  </si>
  <si>
    <t>Назад к {[UI/HOME]}</t>
  </si>
  <si>
    <t>Voltar para {[UI/HOME]}</t>
  </si>
  <si>
    <t>KEYBD_SC_UI_02</t>
  </si>
  <si>
    <t>Zurück</t>
  </si>
  <si>
    <t>Volver</t>
  </si>
  <si>
    <t>后退</t>
  </si>
  <si>
    <t>Назад</t>
  </si>
  <si>
    <t>Voltar</t>
  </si>
  <si>
    <t>KEYBD_SC_UI_03</t>
  </si>
  <si>
    <t>Forward</t>
  </si>
  <si>
    <t>Avancer</t>
  </si>
  <si>
    <t>Avanzar</t>
  </si>
  <si>
    <t>前进</t>
  </si>
  <si>
    <t>Вперед</t>
  </si>
  <si>
    <t>Avançar</t>
  </si>
  <si>
    <t>KEYBD_SC_UI_04</t>
  </si>
  <si>
    <t>KEYBD_SC_UI_05</t>
  </si>
  <si>
    <t>{[UI/TO_SEARCH]}</t>
  </si>
  <si>
    <t>KEYBD_SC_UI_06</t>
  </si>
  <si>
    <t>{[UI/HELP]}</t>
  </si>
  <si>
    <t>KEYBD_SC_UI_07</t>
  </si>
  <si>
    <t>KEYBD_SC_UI_08</t>
  </si>
  <si>
    <t>{[UI/SETTINGS]}</t>
  </si>
  <si>
    <t>KEYBD_SC_WORLD</t>
  </si>
  <si>
    <t>Buscar</t>
  </si>
  <si>
    <t>Cerca</t>
  </si>
  <si>
    <t>Pesquisar</t>
  </si>
  <si>
    <t>KEYBD_SC_WORLD_01</t>
  </si>
  <si>
    <t>{[TENNIS/CIRCUIT_0]} {[UI/CIRCUIT]}</t>
  </si>
  <si>
    <t>{[UI/CIRCUIT]} {[TENNIS/CIRCUIT_0]}</t>
  </si>
  <si>
    <t>KEYBD_SC_WORLD_02</t>
  </si>
  <si>
    <t>{[TENNIS/CIRCUIT_1]} {[UI/CIRCUIT]}</t>
  </si>
  <si>
    <t>{[UI/CIRCUIT]} {[TENNIS/CIRCUIT_1]}</t>
  </si>
  <si>
    <t>KEYBD_SC_WORLD_03</t>
  </si>
  <si>
    <t>{[TENNIS/CIRCUIT_45]} {[UI/CIRCUIT]}</t>
  </si>
  <si>
    <t>{[UI/CIRCUIT]} {[TENNIS/CIRCUIT_45]}</t>
  </si>
  <si>
    <t>KEYBD_SC_WORLD_04</t>
  </si>
  <si>
    <t>{[UI/RECORDS]}</t>
  </si>
  <si>
    <t>LANG</t>
  </si>
  <si>
    <t>Language</t>
  </si>
  <si>
    <t>Langue</t>
  </si>
  <si>
    <t>Sprache</t>
  </si>
  <si>
    <t>Idioma</t>
  </si>
  <si>
    <t>Lingua</t>
  </si>
  <si>
    <t>语言</t>
  </si>
  <si>
    <t>Язык</t>
  </si>
  <si>
    <t>French, etc.</t>
  </si>
  <si>
    <t>LANG_01</t>
  </si>
  <si>
    <t>英语</t>
  </si>
  <si>
    <t>Английский</t>
  </si>
  <si>
    <t>English language in english</t>
  </si>
  <si>
    <t>LANG_02</t>
  </si>
  <si>
    <t>Français</t>
  </si>
  <si>
    <t>法语</t>
  </si>
  <si>
    <t>Французский</t>
  </si>
  <si>
    <t>French language in french</t>
  </si>
  <si>
    <t>LANG_03</t>
  </si>
  <si>
    <t>Español</t>
  </si>
  <si>
    <t>西班牙语</t>
  </si>
  <si>
    <t>Испанский</t>
  </si>
  <si>
    <t>Spanish language in spanish</t>
  </si>
  <si>
    <t>LANG_04</t>
  </si>
  <si>
    <t>Deutsch</t>
  </si>
  <si>
    <t>德语</t>
  </si>
  <si>
    <t>Немецкий</t>
  </si>
  <si>
    <t>German language in deutsch</t>
  </si>
  <si>
    <t>LANG_05</t>
  </si>
  <si>
    <t>Русский</t>
  </si>
  <si>
    <t>俄语</t>
  </si>
  <si>
    <t>Russian language in russian</t>
  </si>
  <si>
    <t>LANG_06</t>
  </si>
  <si>
    <t>Italiano</t>
  </si>
  <si>
    <t>意大利语</t>
  </si>
  <si>
    <t>Итальянский</t>
  </si>
  <si>
    <t>Italien language in italian</t>
  </si>
  <si>
    <t>LAST_MONTH</t>
  </si>
  <si>
    <t>Last {[MONTH]}</t>
  </si>
  <si>
    <t>{[MONTH]} dernier</t>
  </si>
  <si>
    <t>Letzter {[MONTH]}</t>
  </si>
  <si>
    <t>Último {[MONTH]}</t>
  </si>
  <si>
    <t>Ultimo {[MONTH]}</t>
  </si>
  <si>
    <t>最近一个{[MONTH]}</t>
  </si>
  <si>
    <t>Прошлый {[MONTH]}</t>
  </si>
  <si>
    <t>period filter</t>
  </si>
  <si>
    <t>LAST_RESULTS</t>
  </si>
  <si>
    <t>Last results</t>
  </si>
  <si>
    <t>Derniers résultats</t>
  </si>
  <si>
    <t>Letzte Ergebnisse</t>
  </si>
  <si>
    <t>Últimos resultados</t>
  </si>
  <si>
    <t>Ultimi risultati</t>
  </si>
  <si>
    <t>最近赛果</t>
  </si>
  <si>
    <t>Последние результаты</t>
  </si>
  <si>
    <t>tennis results</t>
  </si>
  <si>
    <t>LAST_WEEK</t>
  </si>
  <si>
    <t>Last {[UI/WEEK]}</t>
  </si>
  <si>
    <t>{[UI/WEEK]} dernière</t>
  </si>
  <si>
    <t>Letzte {[UI/WEEK]}</t>
  </si>
  <si>
    <t>Última {[UI/WEEK]}</t>
  </si>
  <si>
    <t>Ultima {[UI/WEEK]}</t>
  </si>
  <si>
    <t>最近一{[UI/WEEK]}</t>
  </si>
  <si>
    <t>Прошлая {[UI/WEEK]}</t>
  </si>
  <si>
    <t>LAST_YEAR</t>
  </si>
  <si>
    <t>Last {[UI/YEAR]}</t>
  </si>
  <si>
    <t>{[UI/YEAR]} dernière</t>
  </si>
  <si>
    <t>Letztes {[UI/YEAR]}</t>
  </si>
  <si>
    <t>Último {[UI/YEAR]}</t>
  </si>
  <si>
    <t>Ultimo {[UI/YEAR]}</t>
  </si>
  <si>
    <t>最近一{[UI/YEAR]}</t>
  </si>
  <si>
    <t>Прошлый {[UI/YEAR]}</t>
  </si>
  <si>
    <t>LEVEL_X_REQUIERED</t>
  </si>
  <si>
    <t>Level {[UI/REQUIERED_LVL]} requiered</t>
  </si>
  <si>
    <t>Niveau {[UI/REQUIERED_LVL]} requis</t>
  </si>
  <si>
    <t>Stufe {[UI/REQUIERED_LVL]} erforderlich</t>
  </si>
  <si>
    <t>Nivel {[UI/REQUIERED_LVL]} requerido</t>
  </si>
  <si>
    <t>Livello {[UI/REQUIERED_LVL]} richiesto</t>
  </si>
  <si>
    <t>需要等级：{[UI/REQUIERED_LVL]}</t>
  </si>
  <si>
    <t>Требуется уровень {[UI/REQUIERED_LVL]}</t>
  </si>
  <si>
    <t>Nível {[UI/REQUIERED_LVL]} necessário</t>
  </si>
  <si>
    <t>REQUIERED_LVL is a number</t>
  </si>
  <si>
    <t>LIST</t>
  </si>
  <si>
    <t>List</t>
  </si>
  <si>
    <t>Liste</t>
  </si>
  <si>
    <t>Lista</t>
  </si>
  <si>
    <t>Elenco</t>
  </si>
  <si>
    <t>列表</t>
  </si>
  <si>
    <t>Список</t>
  </si>
  <si>
    <t>List in a menu (options, players, etc.)</t>
  </si>
  <si>
    <t>LOW</t>
  </si>
  <si>
    <t>MAILS</t>
  </si>
  <si>
    <t>Inbox</t>
  </si>
  <si>
    <t>Messagerie</t>
  </si>
  <si>
    <t>Posteingang</t>
  </si>
  <si>
    <t>Bandeja de entrada</t>
  </si>
  <si>
    <t>Centro messaggi</t>
  </si>
  <si>
    <t>收件箱</t>
  </si>
  <si>
    <t>Входящие</t>
  </si>
  <si>
    <t>Caixa de Entrada</t>
  </si>
  <si>
    <t>Player has an inbox and receive mails</t>
  </si>
  <si>
    <t>MAIN</t>
  </si>
  <si>
    <t>Hauptposteingang</t>
  </si>
  <si>
    <t>MAIN_BTN_ACTION_01</t>
  </si>
  <si>
    <t>{[UI/CONTINUE]}</t>
  </si>
  <si>
    <t>MAIN_BTN_ACTION_02</t>
  </si>
  <si>
    <t>Messages to read</t>
  </si>
  <si>
    <t>Messages à lire</t>
  </si>
  <si>
    <t>Zu lesende Meldungen</t>
  </si>
  <si>
    <t>Mensajes por leer</t>
  </si>
  <si>
    <t>Messaggi da leggere</t>
  </si>
  <si>
    <t>未读消息</t>
  </si>
  <si>
    <t>Непрочитанные сообщения</t>
  </si>
  <si>
    <t>MAIN_BTN_ACTION_03</t>
  </si>
  <si>
    <t>Answer Needed</t>
  </si>
  <si>
    <t>Resposta Necessária</t>
  </si>
  <si>
    <t>A mail needs to be answered before start a new day</t>
  </si>
  <si>
    <t>MAIN_BTN_ACTION_04</t>
  </si>
  <si>
    <t>Play the {[TENNIS/MATCH]}</t>
  </si>
  <si>
    <t>Jouer le {[TENNIS/MATCH]}</t>
  </si>
  <si>
    <t>{[TENNIS/MATCH]} spielen</t>
  </si>
  <si>
    <t>Jugar el {[TENNIS/MATCH]}</t>
  </si>
  <si>
    <t>Gioca la {[TENNIS/MATCH]}</t>
  </si>
  <si>
    <t>进行{[TENNIS/MATCH]}</t>
  </si>
  <si>
    <t>Играть {[TENNIS/MATCH]}</t>
  </si>
  <si>
    <t>Jogar o {[TENNIS/MATCH]}</t>
  </si>
  <si>
    <t>MAIN_BTN_ACTION_05</t>
  </si>
  <si>
    <t>Next {[TENNIS/MATCH]}</t>
  </si>
  <si>
    <t>Prochain {[TENNIS/MATCH]}</t>
  </si>
  <si>
    <t>Nächstes {[TENNIS/MATCH]}</t>
  </si>
  <si>
    <t>Siguiente {[TENNIS/MATCH]}</t>
  </si>
  <si>
    <t>Prossimo {[TENNIS/MATCH]}</t>
  </si>
  <si>
    <t>下一场{[TENNIS/MATCH]}</t>
  </si>
  <si>
    <t>Следующий {[TENNIS/MATCH]}</t>
  </si>
  <si>
    <t>Próximo {[TENNIS/MATCH]}</t>
  </si>
  <si>
    <t>MAIN_BTN_ACTION_06</t>
  </si>
  <si>
    <t>MAIN_BTN_ACTION_07</t>
  </si>
  <si>
    <t>Proceed to the {[TENNIS/TALK]}</t>
  </si>
  <si>
    <t>Passer à la {[TENNIS/TALK]}</t>
  </si>
  <si>
    <t>Weiter zum {[TENNIS/TALK]}</t>
  </si>
  <si>
    <t>Ir a la {[TENNIS/TALK]}</t>
  </si>
  <si>
    <t>Passa al {[TENNIS/TALK]}</t>
  </si>
  <si>
    <t>进入{[TENNIS/TALK]}</t>
  </si>
  <si>
    <t>Перейти к {[TENNIS/TALK]}</t>
  </si>
  <si>
    <t>Prosseguir para o {[TENNIS/TALK]}</t>
  </si>
  <si>
    <t>MAIN_BTN_ACTION_08</t>
  </si>
  <si>
    <t>Gioca il {[TENNIS/MATCH]}</t>
  </si>
  <si>
    <t>MAIN_BTN_ACTION_09</t>
  </si>
  <si>
    <t>Simulate</t>
  </si>
  <si>
    <t>Simuler</t>
  </si>
  <si>
    <t>Simulieren</t>
  </si>
  <si>
    <t>Simular</t>
  </si>
  <si>
    <t>Simula</t>
  </si>
  <si>
    <t>快速模拟</t>
  </si>
  <si>
    <t>Симулировать</t>
  </si>
  <si>
    <t>A match can be simulated : it's faster but player can't interact</t>
  </si>
  <si>
    <t>MAIN_BTN_ACTION_09_INFO</t>
  </si>
  <si>
    <t>You can choose to attend the match by entering the locker room or quickly simulate the match (the match will be simulated without coaching from you and you will have an almost immediate result).</t>
  </si>
  <si>
    <t>Vous pouvez choisir d’assister au match en entrant dans le vestiaire ou de simuler rapidement le match (le match sera simulé sans coaching de votre part et vous aurez un résultat quasi immédiat).</t>
  </si>
  <si>
    <t>Du kannst dem Match zuschauen, indem du in die Umkleidekabine gehst, oder es schnell simulieren (das Match wird ohne Coaching von dir simuliert und du erhältst das Ergebnis praktisch sofort).</t>
  </si>
  <si>
    <t>Puedes optar por asistir al partido entrando en el vestuario o simular rápidamente el partido (el partido se simulará sin tu entrenamiento y tendrás un resultado casi inmediato).</t>
  </si>
  <si>
    <t>Puoi scegliere di assistere all’incontro entrando nello spogliatoio o effettuando una rapida simulazione dell’incontro (l’incontro viene simulato senza la tua attività di coaching e si ha un risultato immediato).</t>
  </si>
  <si>
    <t>你可以选择进入更衣室参加比赛，或快速模拟比赛（比赛将在没有你临场指挥的情况下进行模拟，并且几乎可以立即得出结果）。</t>
  </si>
  <si>
    <t>Вы можете присутствовать на матче…</t>
  </si>
  <si>
    <t>Você pode escolher assistir à partida entrando no vestiário ou simular rapidamente a partida (a partida será simulada sem seu coaching e você terá um resultado quase imediato).</t>
  </si>
  <si>
    <t>MAIN_BTN_ACTION_10</t>
  </si>
  <si>
    <t>Resume the {[TENNIS/MATCH]}</t>
  </si>
  <si>
    <t>Reprendre le {[TENNIS/MATCH]}</t>
  </si>
  <si>
    <t>{[TENNIS/MATCH]} fortsetzen</t>
  </si>
  <si>
    <t>Reanudar el {[TENIS/PARTIDO]}</t>
  </si>
  <si>
    <t>Riprendi il {[TENNIS/MATCH]}</t>
  </si>
  <si>
    <t>继续{[TENNIS/MATCH]}</t>
  </si>
  <si>
    <t>Продолжить {[TENNIS/MATCH]}</t>
  </si>
  <si>
    <t>Retomar o {[TENNIS/MATCH]}</t>
  </si>
  <si>
    <t>MAIN_BTN_ACTION_11</t>
  </si>
  <si>
    <t>Press Conference</t>
  </si>
  <si>
    <t>Conférence de presse</t>
  </si>
  <si>
    <t>Pressekonferenz</t>
  </si>
  <si>
    <t>Rueda de prensa</t>
  </si>
  <si>
    <t>Conferenza stampa</t>
  </si>
  <si>
    <t>新闻发布会</t>
  </si>
  <si>
    <t>Пресс-конференция</t>
  </si>
  <si>
    <t>Coletiva de Imprensa</t>
  </si>
  <si>
    <t>Player has to go to the press conference</t>
  </si>
  <si>
    <t>MAIN_BTN_ACTION_12</t>
  </si>
  <si>
    <t>Enter the locker room</t>
  </si>
  <si>
    <t>Entrer dans le vestiaire</t>
  </si>
  <si>
    <t>Umkleidekabine betreten</t>
  </si>
  <si>
    <t>Entrar al vestuario</t>
  </si>
  <si>
    <t>Entra nello spogliatoio</t>
  </si>
  <si>
    <t>进入更衣室</t>
  </si>
  <si>
    <t>Войти в раздевалку</t>
  </si>
  <si>
    <t>Entrar no vestiário</t>
  </si>
  <si>
    <t>MAIN_BTN_ACTION_13</t>
  </si>
  <si>
    <t>Start the {[TENNIS/MATCH]}</t>
  </si>
  <si>
    <t>Lancer le {[TENNIS/MATCH]}</t>
  </si>
  <si>
    <t>{[TENNIS/MATCH]} starten</t>
  </si>
  <si>
    <t>Comenzar el {[TENNIS/MATCH]}</t>
  </si>
  <si>
    <t>Inizia il {[TENNIS/MATCH]}</t>
  </si>
  <si>
    <t>开始{[TENNIS/MATCH]}</t>
  </si>
  <si>
    <t>Начать {[TENNIS/MATCH]}</t>
  </si>
  <si>
    <t>Iniciar o {[TENNIS/MATCH]}</t>
  </si>
  <si>
    <t>MAIN_RANKING</t>
  </si>
  <si>
    <t xml:space="preserve">{[UI/RANKING]} </t>
  </si>
  <si>
    <t>MANAGER</t>
  </si>
  <si>
    <t>The player is the manager</t>
  </si>
  <si>
    <t>ENABLE_SOUND</t>
  </si>
  <si>
    <t>Match sound</t>
  </si>
  <si>
    <t>Son en match</t>
  </si>
  <si>
    <t>Match-Sound</t>
  </si>
  <si>
    <t>Sonido del partido</t>
  </si>
  <si>
    <t>Audio della partita</t>
  </si>
  <si>
    <t>比赛音效</t>
  </si>
  <si>
    <t>Звук матча</t>
  </si>
  <si>
    <t>Som da Partida</t>
  </si>
  <si>
    <t>MEDICAL_CENTER</t>
  </si>
  <si>
    <t>Medical Center</t>
  </si>
  <si>
    <t>Centre Médical</t>
  </si>
  <si>
    <t>Medizinisches Zentrum</t>
  </si>
  <si>
    <t>Centro Médico</t>
  </si>
  <si>
    <t>One of the infrastructure in an academy</t>
  </si>
  <si>
    <t>MEDIUM</t>
  </si>
  <si>
    <t>MONTH</t>
  </si>
  <si>
    <t>month</t>
  </si>
  <si>
    <t>mois</t>
  </si>
  <si>
    <t>Monat</t>
  </si>
  <si>
    <t>mes</t>
  </si>
  <si>
    <t>mese</t>
  </si>
  <si>
    <t>月</t>
  </si>
  <si>
    <t>месяц</t>
  </si>
  <si>
    <t>mês</t>
  </si>
  <si>
    <t>MONTHS</t>
  </si>
  <si>
    <t>months</t>
  </si>
  <si>
    <t>Monate</t>
  </si>
  <si>
    <t>meses</t>
  </si>
  <si>
    <t>mesi</t>
  </si>
  <si>
    <t>месяцы</t>
  </si>
  <si>
    <t>MORNING</t>
  </si>
  <si>
    <t>Morning</t>
  </si>
  <si>
    <t>Matin</t>
  </si>
  <si>
    <t>Morgen</t>
  </si>
  <si>
    <t>Mañana</t>
  </si>
  <si>
    <t>Mattina</t>
  </si>
  <si>
    <t>上午</t>
  </si>
  <si>
    <t>Утро</t>
  </si>
  <si>
    <t>Manhã</t>
  </si>
  <si>
    <t>Slot of a day where the coach can set an activity</t>
  </si>
  <si>
    <t>MOVE</t>
  </si>
  <si>
    <t>Move</t>
  </si>
  <si>
    <t>+/- Rang</t>
  </si>
  <si>
    <t>Variación</t>
  </si>
  <si>
    <t>Переместить</t>
  </si>
  <si>
    <t>Number of places lost or gained in a ranking compared to a previous period</t>
  </si>
  <si>
    <t>NEWCOMERS</t>
  </si>
  <si>
    <t>Newcomers</t>
  </si>
  <si>
    <t>Nouveaux entrants</t>
  </si>
  <si>
    <t>Neulinge</t>
  </si>
  <si>
    <t>Recién llegados</t>
  </si>
  <si>
    <t>Nuove entrate</t>
  </si>
  <si>
    <t>新球员</t>
  </si>
  <si>
    <t>Новички</t>
  </si>
  <si>
    <t>Novatos</t>
  </si>
  <si>
    <t>New players on the tour</t>
  </si>
  <si>
    <t>NEWS</t>
  </si>
  <si>
    <t>News generated by the game, player received it in his mailbox</t>
  </si>
  <si>
    <t>NEXT_WEEK</t>
  </si>
  <si>
    <t>Next {[UI/WEEK]}</t>
  </si>
  <si>
    <t>{[UI/WEEK]} prochaine</t>
  </si>
  <si>
    <t>Nächste {[UI/WEEK]}</t>
  </si>
  <si>
    <t>Siguiente {[UI/WEEK]}</t>
  </si>
  <si>
    <t>Prossima {[UI/WEEK]}</t>
  </si>
  <si>
    <t>下{[UI/WEEK]}</t>
  </si>
  <si>
    <t>Следующая {[UI/WEEK]}</t>
  </si>
  <si>
    <t>Próxima {[UI/WEEK]}</t>
  </si>
  <si>
    <t>NEXT_WEEK_2</t>
  </si>
  <si>
    <t>{[UI/WEEK]} +2</t>
  </si>
  <si>
    <t>{[UI/WEEK]}+2周</t>
  </si>
  <si>
    <t>NEXT_WEEK_3</t>
  </si>
  <si>
    <t>{[UI/WEEK]} +3</t>
  </si>
  <si>
    <t>{[UI/WEEK]}+3周</t>
  </si>
  <si>
    <t>NONE</t>
  </si>
  <si>
    <t>Can be use in menu filters or as an option</t>
  </si>
  <si>
    <t>NOT_SCHEDULED</t>
  </si>
  <si>
    <t>Not scheduled</t>
  </si>
  <si>
    <t>Non plannifié</t>
  </si>
  <si>
    <t>Nicht geplant</t>
  </si>
  <si>
    <t>Sin programar</t>
  </si>
  <si>
    <t>Non pianificato</t>
  </si>
  <si>
    <t>未安排</t>
  </si>
  <si>
    <t>Не запланировано</t>
  </si>
  <si>
    <t>Não agendado</t>
  </si>
  <si>
    <t>NUMBER_FORMAT</t>
  </si>
  <si>
    <t>Numbers</t>
  </si>
  <si>
    <t>Nombres</t>
  </si>
  <si>
    <t>Zahlenformat</t>
  </si>
  <si>
    <t>Números</t>
  </si>
  <si>
    <t>Numeri</t>
  </si>
  <si>
    <t>数字</t>
  </si>
  <si>
    <t>Числа</t>
  </si>
  <si>
    <t>When asking player how to display number : 1000, 1,000, 1.000, 1 000, etc.</t>
  </si>
  <si>
    <t>Sports objectives, for the season, the career, etc.</t>
  </si>
  <si>
    <t>OK</t>
  </si>
  <si>
    <t>Ok</t>
  </si>
  <si>
    <t>确定</t>
  </si>
  <si>
    <t>Ок</t>
  </si>
  <si>
    <t>OPTIONS</t>
  </si>
  <si>
    <t>Options</t>
  </si>
  <si>
    <t>Optionen</t>
  </si>
  <si>
    <t>Opciones</t>
  </si>
  <si>
    <t>Opzioni</t>
  </si>
  <si>
    <t>选项</t>
  </si>
  <si>
    <t>Опции</t>
  </si>
  <si>
    <t>Opções</t>
  </si>
  <si>
    <t>OPTIONS_MENU</t>
  </si>
  <si>
    <t>{[UI/OPTIONS]}</t>
  </si>
  <si>
    <t>OPTIONS_MENU_00</t>
  </si>
  <si>
    <t>OPTIONS_MENU_01</t>
  </si>
  <si>
    <t>Save as...</t>
  </si>
  <si>
    <t>Sauvegarder sous...</t>
  </si>
  <si>
    <t>Speichern unter ...</t>
  </si>
  <si>
    <t>Salva come…</t>
  </si>
  <si>
    <t>另存为……</t>
  </si>
  <si>
    <t>Сохранить как...</t>
  </si>
  <si>
    <t>OPTIONS_MENU_02</t>
  </si>
  <si>
    <t>OPTIONS_MENU_03</t>
  </si>
  <si>
    <t>OPTIONS_MENU_04</t>
  </si>
  <si>
    <t>OPTIONS_MENU_05</t>
  </si>
  <si>
    <t>Social networks</t>
  </si>
  <si>
    <t>Réseaux sociaux</t>
  </si>
  <si>
    <t>Soziale Netzwerke</t>
  </si>
  <si>
    <t>Social network</t>
  </si>
  <si>
    <t>社交网络</t>
  </si>
  <si>
    <t>Социальные сети</t>
  </si>
  <si>
    <t>Redes sociais</t>
  </si>
  <si>
    <t>Fake social networks in the game</t>
  </si>
  <si>
    <t>OPTIONS_MENU_06</t>
  </si>
  <si>
    <t>OPTIONS_MENU_07</t>
  </si>
  <si>
    <t>PAUSE</t>
  </si>
  <si>
    <t>Pause</t>
  </si>
  <si>
    <t>Pausa</t>
  </si>
  <si>
    <t>暂停</t>
  </si>
  <si>
    <t>Пауза</t>
  </si>
  <si>
    <t>Pausar</t>
  </si>
  <si>
    <t>Pause/Resume a match</t>
  </si>
  <si>
    <t>PLAY</t>
  </si>
  <si>
    <t>开始</t>
  </si>
  <si>
    <t>Play a match</t>
  </si>
  <si>
    <t>PLAYER</t>
  </si>
  <si>
    <t>Tennis player</t>
  </si>
  <si>
    <t>PLAYERS</t>
  </si>
  <si>
    <t>Tennis players</t>
  </si>
  <si>
    <t>POINTS</t>
  </si>
  <si>
    <t>Points</t>
  </si>
  <si>
    <t>Punkte</t>
  </si>
  <si>
    <t>Puntos</t>
  </si>
  <si>
    <t>Punti</t>
  </si>
  <si>
    <t>积分</t>
  </si>
  <si>
    <t>Очки</t>
  </si>
  <si>
    <t>Pontos</t>
  </si>
  <si>
    <t>POINTS_SHORT</t>
  </si>
  <si>
    <t>pts</t>
  </si>
  <si>
    <t>Pkt.</t>
  </si>
  <si>
    <t>очк</t>
  </si>
  <si>
    <t>Short version of POINTS</t>
  </si>
  <si>
    <t>Prize Money</t>
  </si>
  <si>
    <t>Dinheiro do Prêmio</t>
  </si>
  <si>
    <t>Total money earned by a player in his career, and total money a tournament offers to players</t>
  </si>
  <si>
    <t>个人资料</t>
  </si>
  <si>
    <t>Can be a player, manager, staff, etc. profile</t>
  </si>
  <si>
    <t>QUIT_CURRENT_GAME</t>
  </si>
  <si>
    <t>Leave this game</t>
  </si>
  <si>
    <t>Quitter la partie</t>
  </si>
  <si>
    <t>Dieses Spiel verlassen</t>
  </si>
  <si>
    <t>Abandonar esta partida</t>
  </si>
  <si>
    <t>Abbandona il gioco</t>
  </si>
  <si>
    <t>离开当前游戏</t>
  </si>
  <si>
    <t>Выйти из этой игры</t>
  </si>
  <si>
    <t>Sair deste jogo</t>
  </si>
  <si>
    <t>Go back to the title screen</t>
  </si>
  <si>
    <t>QUIT_GAME</t>
  </si>
  <si>
    <t>Quit Tennis Manager 26</t>
  </si>
  <si>
    <t>Quitter Tennis Manager 26</t>
  </si>
  <si>
    <t>Tennis Manager 26 beenden</t>
  </si>
  <si>
    <t>Salir de Tennis Manager 26</t>
  </si>
  <si>
    <t>Esci da Tennis Manager 26</t>
  </si>
  <si>
    <t>退出《网球经理 25》</t>
  </si>
  <si>
    <t>Выйти из Tennis Manager 26</t>
  </si>
  <si>
    <t>Sair do Tennis Manager 26</t>
  </si>
  <si>
    <t>RACE_RANKING</t>
  </si>
  <si>
    <t>RANK</t>
  </si>
  <si>
    <t>Ранг</t>
  </si>
  <si>
    <t>Ranking position</t>
  </si>
  <si>
    <t>RANKING</t>
  </si>
  <si>
    <t>Rankings</t>
  </si>
  <si>
    <t>Classements</t>
  </si>
  <si>
    <t>Clasificaciones</t>
  </si>
  <si>
    <t>Sports ranking (tennis)</t>
  </si>
  <si>
    <t>RANKING_COLUMN_NEXT_BEST</t>
  </si>
  <si>
    <t>Next best</t>
  </si>
  <si>
    <t>Nächstbeste</t>
  </si>
  <si>
    <t>Siguiente mejor</t>
  </si>
  <si>
    <t>次佳成绩</t>
  </si>
  <si>
    <t>Следующий лучший</t>
  </si>
  <si>
    <t>Próximo melhor</t>
  </si>
  <si>
    <t>Number of points lost compared to a previous period</t>
  </si>
  <si>
    <t>RANKING_COLUMN_PTS_DROPPING</t>
  </si>
  <si>
    <t>{[UI/POINTS]} dropping</t>
  </si>
  <si>
    <t>{[UI/POINTS]} weniger</t>
  </si>
  <si>
    <t>Descenso de {[UI/POINTS]}</t>
  </si>
  <si>
    <t>即将扣除{[UI/POINTS]}</t>
  </si>
  <si>
    <t>Снижение {[UI/POINTS]}</t>
  </si>
  <si>
    <t>{[UI/POINTS]} caindo</t>
  </si>
  <si>
    <t>Tournament played, title of a column</t>
  </si>
  <si>
    <t>RANKING_COLUMN_TNMT_PLAYED</t>
  </si>
  <si>
    <t>Tourn. played</t>
  </si>
  <si>
    <t>Tourn. joués</t>
  </si>
  <si>
    <t>Turn.gespielt</t>
  </si>
  <si>
    <t>Torn. jugados</t>
  </si>
  <si>
    <t>Tornei giocati</t>
  </si>
  <si>
    <t>参赛数量</t>
  </si>
  <si>
    <t>Турниров сыграно</t>
  </si>
  <si>
    <t>Tor. jogados</t>
  </si>
  <si>
    <t>Number of tournament played</t>
  </si>
  <si>
    <t>Records of a player ina season, a career, etc.</t>
  </si>
  <si>
    <t>RECRUITMENT</t>
  </si>
  <si>
    <t>Recruitment</t>
  </si>
  <si>
    <t>Recrutement</t>
  </si>
  <si>
    <t>Rekrutierung</t>
  </si>
  <si>
    <t>Contratación</t>
  </si>
  <si>
    <t>Ingaggio</t>
  </si>
  <si>
    <t>Рекрутинг</t>
  </si>
  <si>
    <t>Recrutamento</t>
  </si>
  <si>
    <t>Recrute a player or a staff member for the academy</t>
  </si>
  <si>
    <t>RESET</t>
  </si>
  <si>
    <t>Reset</t>
  </si>
  <si>
    <t>Réinitialiser</t>
  </si>
  <si>
    <t>Reiniciar</t>
  </si>
  <si>
    <t>Rripristina</t>
  </si>
  <si>
    <t>重置</t>
  </si>
  <si>
    <t>Сброс</t>
  </si>
  <si>
    <t>Redefinir</t>
  </si>
  <si>
    <t>Reset an optoin or filters</t>
  </si>
  <si>
    <t>RESOLUTION</t>
  </si>
  <si>
    <t>Resolution</t>
  </si>
  <si>
    <t>Résolution</t>
  </si>
  <si>
    <t>Auflösung</t>
  </si>
  <si>
    <t>Resolución</t>
  </si>
  <si>
    <t>Risoluzione</t>
  </si>
  <si>
    <t>分辨率</t>
  </si>
  <si>
    <t>Разрешение</t>
  </si>
  <si>
    <t>Resolução</t>
  </si>
  <si>
    <t>Screen resolution</t>
  </si>
  <si>
    <t>ROUND</t>
  </si>
  <si>
    <t>Runde</t>
  </si>
  <si>
    <t>Round in a tournament (1/4, 1/2, Final, etc.)</t>
  </si>
  <si>
    <t>ROUNDS</t>
  </si>
  <si>
    <t>Rounds</t>
  </si>
  <si>
    <t>Tours</t>
  </si>
  <si>
    <t>Runden</t>
  </si>
  <si>
    <t>Rondas</t>
  </si>
  <si>
    <t>Раунды</t>
  </si>
  <si>
    <t>Rodadas</t>
  </si>
  <si>
    <t>SAVE</t>
  </si>
  <si>
    <t>save</t>
  </si>
  <si>
    <t>sauvegarde</t>
  </si>
  <si>
    <t>Speicherstand</t>
  </si>
  <si>
    <t>guardada</t>
  </si>
  <si>
    <t>存档</t>
  </si>
  <si>
    <t>сохранить</t>
  </si>
  <si>
    <t>salvar</t>
  </si>
  <si>
    <t>Save of the game</t>
  </si>
  <si>
    <t>SAVES</t>
  </si>
  <si>
    <t>saves</t>
  </si>
  <si>
    <t>sauvegardes</t>
  </si>
  <si>
    <t>Speicherstände</t>
  </si>
  <si>
    <t>guardadas</t>
  </si>
  <si>
    <t>сохранения</t>
  </si>
  <si>
    <t>salvos</t>
  </si>
  <si>
    <t>SETTINGS</t>
  </si>
  <si>
    <t>Settings</t>
  </si>
  <si>
    <t>Paramètres</t>
  </si>
  <si>
    <t>Einstellungen</t>
  </si>
  <si>
    <t>Ajustes</t>
  </si>
  <si>
    <t>Impostazioni</t>
  </si>
  <si>
    <t>设置</t>
  </si>
  <si>
    <t>Настройки</t>
  </si>
  <si>
    <t>Configurações</t>
  </si>
  <si>
    <t>SETTINGS_BTN_01</t>
  </si>
  <si>
    <t>SETTINGS_BTN_02</t>
  </si>
  <si>
    <t>Do not {[UI/TO_SAVE]}</t>
  </si>
  <si>
    <t>Ne pas {[UI/TO_SAVE]}</t>
  </si>
  <si>
    <t>Nicht {[UI/TO_SAVE]}</t>
  </si>
  <si>
    <t>No {[UI/TO_SAVE]}</t>
  </si>
  <si>
    <t>Non {[UI/TO_SAVE]}re</t>
  </si>
  <si>
    <t>不{[UI/TO_SAVE]}</t>
  </si>
  <si>
    <t>Не {[UI/TO_SAVE]}</t>
  </si>
  <si>
    <t>Não {[UI/TO_SAVE]}</t>
  </si>
  <si>
    <t>SETTINGS_TAB_01</t>
  </si>
  <si>
    <t>Global {[UI/SETTINGS]}</t>
  </si>
  <si>
    <t>{[UI/SETTINGS]} globaux</t>
  </si>
  <si>
    <t>Globale {[UI/SETTINGS]}</t>
  </si>
  <si>
    <t>{[UI/SETTINGS]} globales</t>
  </si>
  <si>
    <t>{[UI/SETTINGS]} globali</t>
  </si>
  <si>
    <t>全局{[UI/SETTINGS]}</t>
  </si>
  <si>
    <t>Общие {[UI/SETTINGS]}</t>
  </si>
  <si>
    <t>SETTINGS_TAB_02</t>
  </si>
  <si>
    <t>Display</t>
  </si>
  <si>
    <t>Affichage</t>
  </si>
  <si>
    <t>Anzeige</t>
  </si>
  <si>
    <t>Mostrar</t>
  </si>
  <si>
    <t>Mostra</t>
  </si>
  <si>
    <t>显示</t>
  </si>
  <si>
    <t>Отображение</t>
  </si>
  <si>
    <t>Exibição</t>
  </si>
  <si>
    <t>SETTINGS_TAB_03</t>
  </si>
  <si>
    <t>{[UI/KEYBD_SC]}</t>
  </si>
  <si>
    <t>SIMULATION_QUALITY</t>
  </si>
  <si>
    <t>Match simulation</t>
  </si>
  <si>
    <t>Simulation de match</t>
  </si>
  <si>
    <t>Simulation</t>
  </si>
  <si>
    <t>Simulación de partido</t>
  </si>
  <si>
    <t>Simulazione del match</t>
  </si>
  <si>
    <t>比赛模拟</t>
  </si>
  <si>
    <t>Симуляция матча</t>
  </si>
  <si>
    <t>Simulação da partida</t>
  </si>
  <si>
    <t>GRAPHICS_QUALITY_AA</t>
  </si>
  <si>
    <t>Quality of anti-aliasing</t>
  </si>
  <si>
    <t>Qualité de l'anti-crénelage</t>
  </si>
  <si>
    <t>Antialiasing-Qualität</t>
  </si>
  <si>
    <t>Calidad del suavizado</t>
  </si>
  <si>
    <t>Qualità di anti-aliasing</t>
  </si>
  <si>
    <t>抗锯齿质量</t>
  </si>
  <si>
    <t>Качество сглаживания</t>
  </si>
  <si>
    <t>Qualidade do anti-aliasing</t>
  </si>
  <si>
    <t>Technical option of the display the user can adjust</t>
  </si>
  <si>
    <t>GRAPHICS_QUALITY_AA_01</t>
  </si>
  <si>
    <t>Leggera</t>
  </si>
  <si>
    <t>Низкое</t>
  </si>
  <si>
    <t>GRAPHICS_QUALITY_AA_02</t>
  </si>
  <si>
    <t>SPEED_FAST</t>
  </si>
  <si>
    <t>Fast Speed</t>
  </si>
  <si>
    <t>Vitesse Rapide</t>
  </si>
  <si>
    <t>Schnelle Geschwindigkeit</t>
  </si>
  <si>
    <t>Velocidad rápida</t>
  </si>
  <si>
    <t>Velocità alta</t>
  </si>
  <si>
    <t>快速</t>
  </si>
  <si>
    <t>Быстрая скорость</t>
  </si>
  <si>
    <t>Velocidade Rápida</t>
  </si>
  <si>
    <t>Match simulation speed</t>
  </si>
  <si>
    <t>SPEED_MEDIUM</t>
  </si>
  <si>
    <t>Average Speed</t>
  </si>
  <si>
    <t>Vitesse Moyenne</t>
  </si>
  <si>
    <t>Mittlere Geschwindigkeit</t>
  </si>
  <si>
    <t>Velocidad media</t>
  </si>
  <si>
    <t>Velocità media</t>
  </si>
  <si>
    <t>常速</t>
  </si>
  <si>
    <t>Средняя скорость</t>
  </si>
  <si>
    <t>Velocidade Média</t>
  </si>
  <si>
    <t>SPEED_SLOW</t>
  </si>
  <si>
    <t>Slow Speed</t>
  </si>
  <si>
    <t>Vitesse Lente</t>
  </si>
  <si>
    <t>Langsame Geschwindigkeit</t>
  </si>
  <si>
    <t>Velocidad lenta</t>
  </si>
  <si>
    <t>Velocità bassa</t>
  </si>
  <si>
    <t>慢速</t>
  </si>
  <si>
    <t>Медленная скорость</t>
  </si>
  <si>
    <t>Velocidade Lenta</t>
  </si>
  <si>
    <t>STAFF</t>
  </si>
  <si>
    <t>The staff gather doctor, physio, etc. working for the player</t>
  </si>
  <si>
    <t>TEAM</t>
  </si>
  <si>
    <t>The Team gather tennis player managed by the player</t>
  </si>
  <si>
    <t>TENNIS_SCHOOL</t>
  </si>
  <si>
    <t>Молодёжный и скаутский центр</t>
  </si>
  <si>
    <t>Centro de base e prospecção</t>
  </si>
  <si>
    <t>TNMT_CALENDAR</t>
  </si>
  <si>
    <t>Tournament calendar</t>
  </si>
  <si>
    <t>Calendrier de tournois</t>
  </si>
  <si>
    <t>Turnier-Kalender</t>
  </si>
  <si>
    <t>Calendario de torneos</t>
  </si>
  <si>
    <t>Calendario dei tornei</t>
  </si>
  <si>
    <t>赛事日历</t>
  </si>
  <si>
    <t>Календарь турниров</t>
  </si>
  <si>
    <t>Calendário de torneios</t>
  </si>
  <si>
    <t>TO_LOAD</t>
  </si>
  <si>
    <t>加载</t>
  </si>
  <si>
    <t>Load a saved game</t>
  </si>
  <si>
    <t>TO_SAVE</t>
  </si>
  <si>
    <t>Save a game</t>
  </si>
  <si>
    <t>TO_SEARCH</t>
  </si>
  <si>
    <t>Rechercher</t>
  </si>
  <si>
    <t>Generic term used to search players, staff, etc.</t>
  </si>
  <si>
    <t>TRAININGS</t>
  </si>
  <si>
    <t>Entrainements</t>
  </si>
  <si>
    <t>Treinamentos</t>
  </si>
  <si>
    <t>Training of tennis player</t>
  </si>
  <si>
    <t>UNDER_18</t>
  </si>
  <si>
    <t>Moins de 18</t>
  </si>
  <si>
    <t>Unter 18</t>
  </si>
  <si>
    <t>До 18</t>
  </si>
  <si>
    <t>Sub-18</t>
  </si>
  <si>
    <t>UNDER_21</t>
  </si>
  <si>
    <t>Moins de 21</t>
  </si>
  <si>
    <t>Unter 21</t>
  </si>
  <si>
    <t>До 21</t>
  </si>
  <si>
    <t>Sub-21</t>
  </si>
  <si>
    <t>UNDER_25</t>
  </si>
  <si>
    <t>Under 25</t>
  </si>
  <si>
    <t>Moins de 25</t>
  </si>
  <si>
    <t>Unter 25</t>
  </si>
  <si>
    <t>Menores de 25 años</t>
  </si>
  <si>
    <t>25岁以下</t>
  </si>
  <si>
    <t>До 25</t>
  </si>
  <si>
    <t>Sub-25</t>
  </si>
  <si>
    <t>UNDER_30</t>
  </si>
  <si>
    <t>Under 30</t>
  </si>
  <si>
    <t>Moins de 30</t>
  </si>
  <si>
    <t>Unter 30</t>
  </si>
  <si>
    <t>Menores de 30 años</t>
  </si>
  <si>
    <t>30岁以下</t>
  </si>
  <si>
    <t>До 30</t>
  </si>
  <si>
    <t>Sub-30</t>
  </si>
  <si>
    <t>UNDER_CONTRACT_UNTIL</t>
  </si>
  <si>
    <t>Under contract until {[CONTRACT_END_DATE]}</t>
  </si>
  <si>
    <t>Sous contrat jusqu'en {[CONTRACT_END_DATE]}</t>
  </si>
  <si>
    <t>Vertrag bis {[CONTRACT_END_DATE]}</t>
  </si>
  <si>
    <t>Contratado hasta el {[CONTRACT_END_DATE]}</t>
  </si>
  <si>
    <t>Con contratto fino a {[CONTRACT_END_DATE]}</t>
  </si>
  <si>
    <t>合同截止至{[CONTRACT_END_DATE]}</t>
  </si>
  <si>
    <t>Под контрактом до {[CONTRACT_END_DATE]}</t>
  </si>
  <si>
    <t>Contrato até {[CONTRACT_END_DATE]}</t>
  </si>
  <si>
    <t>UNIT_SIZE</t>
  </si>
  <si>
    <t>Taglia</t>
  </si>
  <si>
    <t>Size of a player</t>
  </si>
  <si>
    <t>UNIT_SIZE_01</t>
  </si>
  <si>
    <t>Meter</t>
  </si>
  <si>
    <t>Mètre</t>
  </si>
  <si>
    <t>Metro</t>
  </si>
  <si>
    <t>米</t>
  </si>
  <si>
    <t>Метр</t>
  </si>
  <si>
    <t>Size unit</t>
  </si>
  <si>
    <t>UNIT_SIZE_02</t>
  </si>
  <si>
    <t>Feet</t>
  </si>
  <si>
    <t>Pied</t>
  </si>
  <si>
    <t>Fuß</t>
  </si>
  <si>
    <t>Pie</t>
  </si>
  <si>
    <t>Piede</t>
  </si>
  <si>
    <t>英尺</t>
  </si>
  <si>
    <t>Фут</t>
  </si>
  <si>
    <t>Pés</t>
  </si>
  <si>
    <t>UNIT_SIZE_01S</t>
  </si>
  <si>
    <t>Meters</t>
  </si>
  <si>
    <t>Mètres</t>
  </si>
  <si>
    <t>Метры</t>
  </si>
  <si>
    <t>Metros</t>
  </si>
  <si>
    <t>UNIT_SIZE_02S</t>
  </si>
  <si>
    <t>Feets</t>
  </si>
  <si>
    <t>Pieds</t>
  </si>
  <si>
    <t>Футы</t>
  </si>
  <si>
    <t>UNIT_WEIGHT</t>
  </si>
  <si>
    <t>Weight of a player</t>
  </si>
  <si>
    <t>UNIT_WEIGHT_01</t>
  </si>
  <si>
    <t>Gram</t>
  </si>
  <si>
    <t>Gramme</t>
  </si>
  <si>
    <t>Gramm</t>
  </si>
  <si>
    <t>Gramo</t>
  </si>
  <si>
    <t>Grammo</t>
  </si>
  <si>
    <t>克</t>
  </si>
  <si>
    <t>Грамм</t>
  </si>
  <si>
    <t>Gramas</t>
  </si>
  <si>
    <t>Weight unit</t>
  </si>
  <si>
    <t>UNIT_WEIGHT_02</t>
  </si>
  <si>
    <t>Pound</t>
  </si>
  <si>
    <t>Pfund</t>
  </si>
  <si>
    <t>Libra</t>
  </si>
  <si>
    <t>Libbra</t>
  </si>
  <si>
    <t>磅</t>
  </si>
  <si>
    <t>Фунт</t>
  </si>
  <si>
    <t>Libras</t>
  </si>
  <si>
    <t>UNIT_WEIGHT_01S</t>
  </si>
  <si>
    <t>Grams</t>
  </si>
  <si>
    <t>Grammes</t>
  </si>
  <si>
    <t>Граммы</t>
  </si>
  <si>
    <t>UNIT_WEIGHT_02S</t>
  </si>
  <si>
    <t>Pounds</t>
  </si>
  <si>
    <t>Livres</t>
  </si>
  <si>
    <t>Фунты</t>
  </si>
  <si>
    <t>Setup of the match camera</t>
  </si>
  <si>
    <t>VIEW_34</t>
  </si>
  <si>
    <t>Match camera option</t>
  </si>
  <si>
    <t>VIEW_TOP</t>
  </si>
  <si>
    <t>De dessus</t>
  </si>
  <si>
    <t>Vogelperspektive</t>
  </si>
  <si>
    <t>Superior</t>
  </si>
  <si>
    <t>Da sopra</t>
  </si>
  <si>
    <t>俯视视角</t>
  </si>
  <si>
    <t>Сверху</t>
  </si>
  <si>
    <t>De cima</t>
  </si>
  <si>
    <t>VIEW_TV</t>
  </si>
  <si>
    <t>电视转播镜头</t>
  </si>
  <si>
    <t>WEEK</t>
  </si>
  <si>
    <t>周</t>
  </si>
  <si>
    <t>WEEKS</t>
  </si>
  <si>
    <t>Weeks</t>
  </si>
  <si>
    <t>Semaines</t>
  </si>
  <si>
    <t>Wochen</t>
  </si>
  <si>
    <t>Semanas</t>
  </si>
  <si>
    <t>Settimane</t>
  </si>
  <si>
    <t>Недели</t>
  </si>
  <si>
    <t>WEEK_MINI</t>
  </si>
  <si>
    <t>Н</t>
  </si>
  <si>
    <t>One letter used for Week on some screens</t>
  </si>
  <si>
    <t>WORLD</t>
  </si>
  <si>
    <t>YEAR</t>
  </si>
  <si>
    <t>year</t>
  </si>
  <si>
    <t>année</t>
  </si>
  <si>
    <t>Jahr</t>
  </si>
  <si>
    <t>año</t>
  </si>
  <si>
    <t>anno</t>
  </si>
  <si>
    <t>年</t>
  </si>
  <si>
    <t>год</t>
  </si>
  <si>
    <t>ano</t>
  </si>
  <si>
    <t>YEAR2</t>
  </si>
  <si>
    <t>Year</t>
  </si>
  <si>
    <t>Année</t>
  </si>
  <si>
    <t>Año</t>
  </si>
  <si>
    <t>Anno</t>
  </si>
  <si>
    <t>Год</t>
  </si>
  <si>
    <t>Ano</t>
  </si>
  <si>
    <t>YEARS</t>
  </si>
  <si>
    <t>years</t>
  </si>
  <si>
    <t>années</t>
  </si>
  <si>
    <t>Jahre</t>
  </si>
  <si>
    <t>años</t>
  </si>
  <si>
    <t>anni</t>
  </si>
  <si>
    <t>годы</t>
  </si>
  <si>
    <t>anos</t>
  </si>
  <si>
    <t>YEARSOLD</t>
  </si>
  <si>
    <t>years old</t>
  </si>
  <si>
    <t>ans</t>
  </si>
  <si>
    <t>Jahre alt</t>
  </si>
  <si>
    <t>岁</t>
  </si>
  <si>
    <t>лет</t>
  </si>
  <si>
    <t>anos de idade</t>
  </si>
  <si>
    <t>Preceded by the number of years (age) of the person</t>
  </si>
  <si>
    <t>YEARSOLD_SHORT</t>
  </si>
  <si>
    <t>y/o</t>
  </si>
  <si>
    <t>J. alt</t>
  </si>
  <si>
    <t>г.</t>
  </si>
  <si>
    <t>a/i</t>
  </si>
  <si>
    <t>Short version of YEARSOLD</t>
  </si>
  <si>
    <t>BOTH</t>
  </si>
  <si>
    <t>Ambos</t>
  </si>
  <si>
    <t>Often use on filters options</t>
  </si>
  <si>
    <t>MAIN_TITLE_01</t>
  </si>
  <si>
    <t>Continuer la partie</t>
  </si>
  <si>
    <t>继续游戏</t>
  </si>
  <si>
    <t>On the title screen, to continue the last game saved</t>
  </si>
  <si>
    <t>MAIN_TITLE_02</t>
  </si>
  <si>
    <t>开始新生涯</t>
  </si>
  <si>
    <t>On the title screen, to create a new career</t>
  </si>
  <si>
    <t>MAIN_TITLE_03</t>
  </si>
  <si>
    <t>Load saved game</t>
  </si>
  <si>
    <t>Charger une partie</t>
  </si>
  <si>
    <t>Spielstand laden</t>
  </si>
  <si>
    <t>Cargar partida guardada</t>
  </si>
  <si>
    <t>Carica una partita</t>
  </si>
  <si>
    <t>载入已保存游戏</t>
  </si>
  <si>
    <t>Загрузить игру</t>
  </si>
  <si>
    <t>Carregar jogo salvo</t>
  </si>
  <si>
    <t>On the title screen, to load a gamesave</t>
  </si>
  <si>
    <t>MAIN_TITLE_04</t>
  </si>
  <si>
    <t>MAIN_TITLE_05</t>
  </si>
  <si>
    <t>Quitter</t>
  </si>
  <si>
    <t>Esci</t>
  </si>
  <si>
    <t>Выйти</t>
  </si>
  <si>
    <t>Sair</t>
  </si>
  <si>
    <t xml:space="preserve">On the title screen, to quit the game </t>
  </si>
  <si>
    <t>MAIN_TITLE_06</t>
  </si>
  <si>
    <t>Credits</t>
  </si>
  <si>
    <t>Crédits</t>
  </si>
  <si>
    <t>Créditos</t>
  </si>
  <si>
    <t>Crediti</t>
  </si>
  <si>
    <t>制作人员名单</t>
  </si>
  <si>
    <t>Авторы</t>
  </si>
  <si>
    <t xml:space="preserve">On the title screen, to access the credits </t>
  </si>
  <si>
    <t>COPYRIGHTS</t>
  </si>
  <si>
    <t>Copyright© 2026 Rebound Capital Games</t>
  </si>
  <si>
    <t>版权© 2025 Rebound Capital Games</t>
  </si>
  <si>
    <t>NEW_CAREER_HELP_TITLE</t>
  </si>
  <si>
    <t>{[UI/MAIN_TITLE_02]}</t>
  </si>
  <si>
    <t>NEW_CAREER_HELP_DESC</t>
  </si>
  <si>
    <t>Would you like to launch a new career?</t>
  </si>
  <si>
    <t>Souhaitez-vous lancer une nouvelle carrière ?</t>
  </si>
  <si>
    <t>Möchtest du eine neue Karriere starten?</t>
  </si>
  <si>
    <t>¿Te gustaría iniciar una nueva carrera?</t>
  </si>
  <si>
    <t>Vuoi iniziare una nuova carriera?</t>
  </si>
  <si>
    <t>想开启新的职业生涯吗？</t>
  </si>
  <si>
    <t>Хотите начать новую карьеру?</t>
  </si>
  <si>
    <t>Gostaria de iniciar uma nova carreira?</t>
  </si>
  <si>
    <t>Dialogbox when a new career is started, to chose the level of help the player wants</t>
  </si>
  <si>
    <t>DONT_ASK_AGAIN</t>
  </si>
  <si>
    <t>Do not ask me again</t>
  </si>
  <si>
    <t>Ne plus me demander</t>
  </si>
  <si>
    <t>Nicht erneut fragen</t>
  </si>
  <si>
    <t>No preguntarme de nuevo</t>
  </si>
  <si>
    <t>Non chiedermelo più</t>
  </si>
  <si>
    <t>不再提示</t>
  </si>
  <si>
    <t>Больше не спрашивать</t>
  </si>
  <si>
    <t>Não me pergunte novamente</t>
  </si>
  <si>
    <t>Common text use on many dialogbox, next to a check box</t>
  </si>
  <si>
    <t>YES</t>
  </si>
  <si>
    <t>Yes</t>
  </si>
  <si>
    <t>Oui</t>
  </si>
  <si>
    <t>Ja</t>
  </si>
  <si>
    <t>Sí</t>
  </si>
  <si>
    <t>Sì</t>
  </si>
  <si>
    <t>是</t>
  </si>
  <si>
    <t>Да</t>
  </si>
  <si>
    <t>Sim</t>
  </si>
  <si>
    <t>No</t>
  </si>
  <si>
    <t>Non</t>
  </si>
  <si>
    <t>Nein</t>
  </si>
  <si>
    <t>否</t>
  </si>
  <si>
    <t>Não</t>
  </si>
  <si>
    <t>ACCEPT</t>
  </si>
  <si>
    <t>Annehmen</t>
  </si>
  <si>
    <t>REFUSE</t>
  </si>
  <si>
    <t>Refuse</t>
  </si>
  <si>
    <t>Negarse</t>
  </si>
  <si>
    <t>Отказать</t>
  </si>
  <si>
    <t>LOAD_GAME_TITLE</t>
  </si>
  <si>
    <t>{[UI/MAIN_TITLE_03]}</t>
  </si>
  <si>
    <t>LOAD_GAME_COLUMN_01</t>
  </si>
  <si>
    <t>LOAD_GAME_COLUMN_02</t>
  </si>
  <si>
    <t>LOAD_GAME_COLUMN_03</t>
  </si>
  <si>
    <t>Progresión</t>
  </si>
  <si>
    <t>Progressione</t>
  </si>
  <si>
    <t>进展</t>
  </si>
  <si>
    <t>Progressão</t>
  </si>
  <si>
    <t>Save game information</t>
  </si>
  <si>
    <t>LOAD_GAME_COLUMN_00</t>
  </si>
  <si>
    <t>Game name</t>
  </si>
  <si>
    <t>Nom partie</t>
  </si>
  <si>
    <t>Spielstand-Name</t>
  </si>
  <si>
    <t>Nombre de la partida</t>
  </si>
  <si>
    <t>Nome della partita</t>
  </si>
  <si>
    <t>游戏名称</t>
  </si>
  <si>
    <t>Название игры</t>
  </si>
  <si>
    <t>Nome do jogo</t>
  </si>
  <si>
    <t>LOAD_GAME_COLUMN_04</t>
  </si>
  <si>
    <t>LOAD_GAME_COLUMN_05</t>
  </si>
  <si>
    <t>DELETE</t>
  </si>
  <si>
    <t>LEAVE_GAME_TITLE</t>
  </si>
  <si>
    <t>{[UI/MAIN_TITLE_05]}</t>
  </si>
  <si>
    <t>LEAVE_GAME_DESC</t>
  </si>
  <si>
    <t>Are you sure you want to leave Tennis Manager 26?</t>
  </si>
  <si>
    <t>Êtes-vous sûr de vouloir quitter Tennis Manager 26 ?</t>
  </si>
  <si>
    <t>Tennis Manager 26 wirklich beenden?</t>
  </si>
  <si>
    <t>¿Estás seguro de que quieres salir de Tennis Manager 26?</t>
  </si>
  <si>
    <t>Sei sicuro/a di voler uscire da Tennis Manager 26?</t>
  </si>
  <si>
    <t>确定要离开《网球经理 25》吗？</t>
  </si>
  <si>
    <t>Вы уверены, что хотите выйти из Tennis Manager 26?</t>
  </si>
  <si>
    <t>Tem certeza que deseja sair do Tennis Manager 26?</t>
  </si>
  <si>
    <t>Confirmation dialogbox to quit the game</t>
  </si>
  <si>
    <t>LEAVE_GAME_DESC2</t>
  </si>
  <si>
    <t>All unsaved progress will be lost.</t>
  </si>
  <si>
    <t>Toute progression non sauvegardée sera perdue.</t>
  </si>
  <si>
    <t>Alle nicht gespeicherten Fortschritte gehen verloren.</t>
  </si>
  <si>
    <t>Se perderá todo el progreso no guardado.</t>
  </si>
  <si>
    <t>Tutti i progressi non salvati andranno persi.</t>
  </si>
  <si>
    <t>所有未保存的进度都将丢失。</t>
  </si>
  <si>
    <t>Весь несохранённый прогресс будет потерян.</t>
  </si>
  <si>
    <t>Todo o progresso não salvo será perdido.</t>
  </si>
  <si>
    <t>SAVE_GAME_TITLE</t>
  </si>
  <si>
    <t>Save game</t>
  </si>
  <si>
    <t>Sauvegarder la partie</t>
  </si>
  <si>
    <t>Spiel speichern</t>
  </si>
  <si>
    <t>Guardar partida</t>
  </si>
  <si>
    <t>Salva la partita</t>
  </si>
  <si>
    <t>保存游戏</t>
  </si>
  <si>
    <t>Сохранить игру</t>
  </si>
  <si>
    <t>Salvar jogo</t>
  </si>
  <si>
    <t>SAVE_GAME_BTN</t>
  </si>
  <si>
    <t>Create Saved Game</t>
  </si>
  <si>
    <t>Créer une sauvegarde</t>
  </si>
  <si>
    <t>Spielstand erstellen</t>
  </si>
  <si>
    <t>Crear partida guardada</t>
  </si>
  <si>
    <t>Crea un salvataggio</t>
  </si>
  <si>
    <t>创建存档</t>
  </si>
  <si>
    <t>Создать сохранение</t>
  </si>
  <si>
    <t>Criar Jogo Salvo</t>
  </si>
  <si>
    <t>Create a new slot in the list of savegames</t>
  </si>
  <si>
    <t>LOADING</t>
  </si>
  <si>
    <t>Loading</t>
  </si>
  <si>
    <t>Chargement</t>
  </si>
  <si>
    <t>Lädt</t>
  </si>
  <si>
    <t>Cargando</t>
  </si>
  <si>
    <t>Caricamento</t>
  </si>
  <si>
    <t>正在加载</t>
  </si>
  <si>
    <t>Загрузка</t>
  </si>
  <si>
    <t>Carregando</t>
  </si>
  <si>
    <t>Used when the game needs to load items and keep the player waiting</t>
  </si>
  <si>
    <t>PROP_CONTRACT</t>
  </si>
  <si>
    <t>Used for player, staff, etc.</t>
  </si>
  <si>
    <t>SAVE_GAME_MAX</t>
  </si>
  <si>
    <t>Maximum Number of Saved Games Reached</t>
  </si>
  <si>
    <t xml:space="preserve">Nombre de sauvegardes maximal atteint
</t>
  </si>
  <si>
    <t>Maximale Anzahl von Spielständen erreicht</t>
  </si>
  <si>
    <t>Se ha alcanzado el número máximo de partidas guardadas</t>
  </si>
  <si>
    <t>Numero massimo di partite salvate raggiunto</t>
  </si>
  <si>
    <t>已达到最大存档数量上限</t>
  </si>
  <si>
    <t>Достигнуто максимальное число сохранений</t>
  </si>
  <si>
    <t>Número Máximo de Jogos Salvos Atingido</t>
  </si>
  <si>
    <t>TNMT_PLAYER</t>
  </si>
  <si>
    <t>TNMT_CIRCUIT</t>
  </si>
  <si>
    <t>TNMT_AUTOMANDA_OPTION</t>
  </si>
  <si>
    <t>Automatic registration in mandatory tournaments.</t>
  </si>
  <si>
    <t>Inscription automatique aux tournois obligatoires</t>
  </si>
  <si>
    <t>Automatische Anmeldung bei Pflichtturnieren.</t>
  </si>
  <si>
    <t>Inscribirse automáticamente en torneos obligatorios.</t>
  </si>
  <si>
    <t>Iscrizione automatica ai tornei obbligatori</t>
  </si>
  <si>
    <t>自动报名参加强制赛事。</t>
  </si>
  <si>
    <t>Автоматическая регистрация на обязательные турниры.</t>
  </si>
  <si>
    <t>Inscrição automática em torneios obrigatórios.</t>
  </si>
  <si>
    <t>Some tnmts have to be played and are mandatory.</t>
  </si>
  <si>
    <t>TNMT_AUTOREGISTER_OPTION</t>
  </si>
  <si>
    <t>Automatic Registrations</t>
  </si>
  <si>
    <t>Inscriptions automatiques</t>
  </si>
  <si>
    <t>Automatische Anmeldungen</t>
  </si>
  <si>
    <t>Inscripciones automáticas</t>
  </si>
  <si>
    <t>Iscrizione automatica</t>
  </si>
  <si>
    <t>自动报名</t>
  </si>
  <si>
    <t>Автоматическая регистрация</t>
  </si>
  <si>
    <t>Inscrições Automáticas</t>
  </si>
  <si>
    <t>TNMT_FILTERS</t>
  </si>
  <si>
    <t>TNMT_SEASON</t>
  </si>
  <si>
    <t>TNMT_SURFACE</t>
  </si>
  <si>
    <t>TNMT_STATUS</t>
  </si>
  <si>
    <t>A tnmt can be open for inscription, in progress, won, registred, etc.</t>
  </si>
  <si>
    <t>TNMT_QUALIFICATIONS</t>
  </si>
  <si>
    <t>{[TENNIS/QUALIFS]}</t>
  </si>
  <si>
    <t>TNMT_LW_TNMT_LVL</t>
  </si>
  <si>
    <t>Lower {[TENNIS/TNMT]}</t>
  </si>
  <si>
    <t>{[TENNIS/TNMT]} le plus bas</t>
  </si>
  <si>
    <t>Niedrigeres {[TENNIS/TNMT]}</t>
  </si>
  <si>
    <t>{[TENNIS/TNMT]} inferior</t>
  </si>
  <si>
    <t>{[TENNIS/TNMT]} più bassa</t>
  </si>
  <si>
    <t>较低级别{[TENNIS/TNMT]}</t>
  </si>
  <si>
    <t>Нижний уровень {[TENNIS/TNMT]}</t>
  </si>
  <si>
    <t>Menor {[TENNIS/TNMT]}</t>
  </si>
  <si>
    <t>Refers to the tournament category</t>
  </si>
  <si>
    <t>TNMT_HI_TNMT_LVL</t>
  </si>
  <si>
    <t>Higher {[TENNIS/TNMT]}</t>
  </si>
  <si>
    <t>{[TENNIS/TNMT]} le plus haut</t>
  </si>
  <si>
    <t>Höheres {[TENNIS/TNMT]}</t>
  </si>
  <si>
    <t>{[TENNIS/TNMT]} superior</t>
  </si>
  <si>
    <t>{[TENNIS/TNMT]} più alta</t>
  </si>
  <si>
    <t>较高级别{[TENNIS/TNMT]}</t>
  </si>
  <si>
    <t>Высший уровень {[TENNIS/TNMT]}</t>
  </si>
  <si>
    <t>Maior {[TENNIS/TNMT]}</t>
  </si>
  <si>
    <t>TNMT_STATUS_1</t>
  </si>
  <si>
    <t>TNMT_STATUS_2</t>
  </si>
  <si>
    <t>Over</t>
  </si>
  <si>
    <t>Terminé</t>
  </si>
  <si>
    <t>Finalizado</t>
  </si>
  <si>
    <t>Terminato</t>
  </si>
  <si>
    <t>已结束</t>
  </si>
  <si>
    <t>Завершён</t>
  </si>
  <si>
    <t>Encerrado</t>
  </si>
  <si>
    <t>One of the tournament status</t>
  </si>
  <si>
    <t>TNMT_STATUS_3</t>
  </si>
  <si>
    <t>TNMT_STATUS_4</t>
  </si>
  <si>
    <t>Registrado</t>
  </si>
  <si>
    <t>TNMT_STATUS_5</t>
  </si>
  <si>
    <t>Open</t>
  </si>
  <si>
    <t>Ouvert</t>
  </si>
  <si>
    <t>Offen</t>
  </si>
  <si>
    <t>Abierto</t>
  </si>
  <si>
    <t>Aperto</t>
  </si>
  <si>
    <t>开放报名</t>
  </si>
  <si>
    <t>Открыт</t>
  </si>
  <si>
    <t>Aberto</t>
  </si>
  <si>
    <t>TNMT_STATUS_5_INFO_1</t>
  </si>
  <si>
    <t>Please note that the tournament director may refuse this registration due to your low ranking.</t>
  </si>
  <si>
    <t>Attention le directeur du tournoi pourrait refuser cette inscription liée à votre faible classement</t>
  </si>
  <si>
    <t>Bitte beachte, dass der Turnier-Direktor diese Anmeldung wegen deines niedrigen Rangs ablehnen könnte.</t>
  </si>
  <si>
    <t>Ten en cuenta que el director del torneo puede rechazar esta inscripción debido a tu baja clasificación.</t>
  </si>
  <si>
    <t>Il direttore del torneo può rifiutare questa iscrizione a causa del tuo basso livello.</t>
  </si>
  <si>
    <t>请注意，赛事总监可能因你的排名过低而拒绝此次报名。</t>
  </si>
  <si>
    <t>Обратите внимание: директор турнира может отказать в регистрации из-за низкого рейтинга.</t>
  </si>
  <si>
    <t>Observe que o diretor do torneio pode recusar esta inscrição devido ao seu baixo ranking.</t>
  </si>
  <si>
    <t>Warning when player register for a too high tnmt</t>
  </si>
  <si>
    <t>TNMT_STATUS_5_INFO_2</t>
  </si>
  <si>
    <t>Your ranking conditions require participation in this tournament.</t>
  </si>
  <si>
    <t>Vos conditions de classement exigent la participation à ce tournoi.</t>
  </si>
  <si>
    <t>Deine Ranglistenbedingungen erfordern die Teilnahme an diesem Turnier.</t>
  </si>
  <si>
    <t>Tus condiciones de clasificación requieren que participes en este torneo.</t>
  </si>
  <si>
    <t>Le tue condizioni di classifica richiedono la partecipazione a questo torneo.</t>
  </si>
  <si>
    <t>根据你的排名情况，你必须参加本次赛事。</t>
  </si>
  <si>
    <t>Ваш рейтинг обязывает участвовать в этом турнире.</t>
  </si>
  <si>
    <t>As condições do seu ranking exigem a participação neste torneio.</t>
  </si>
  <si>
    <t>Warning when tnmt is mandatory</t>
  </si>
  <si>
    <t>TNMT_STATUS_6</t>
  </si>
  <si>
    <t>Pre-Registered</t>
  </si>
  <si>
    <t>TNMT_STATUS_7</t>
  </si>
  <si>
    <t>Closed</t>
  </si>
  <si>
    <t>Fermé</t>
  </si>
  <si>
    <t>Geschlossen</t>
  </si>
  <si>
    <t>Cerrado</t>
  </si>
  <si>
    <t>Chiuso</t>
  </si>
  <si>
    <t>报名截止</t>
  </si>
  <si>
    <t>Закрыт</t>
  </si>
  <si>
    <t>Fechado</t>
  </si>
  <si>
    <t>TNMT_STATUS_8</t>
  </si>
  <si>
    <t>Not opened yet</t>
  </si>
  <si>
    <t>Pas encore ouvert</t>
  </si>
  <si>
    <t>Noch nicht geöffnet</t>
  </si>
  <si>
    <t>Aún no se ha abierto</t>
  </si>
  <si>
    <t>Non ancora aperto</t>
  </si>
  <si>
    <t>尚未开放</t>
  </si>
  <si>
    <t>Ещё не открыт</t>
  </si>
  <si>
    <t>Ainda não aberto</t>
  </si>
  <si>
    <t>TNMT_STATUS_9</t>
  </si>
  <si>
    <t>Qualified</t>
  </si>
  <si>
    <t>Qualifié</t>
  </si>
  <si>
    <t>Qualifiziert</t>
  </si>
  <si>
    <t>Clasificado</t>
  </si>
  <si>
    <t>Qualificato/a</t>
  </si>
  <si>
    <t>Квалифицирован</t>
  </si>
  <si>
    <t>Qualificado</t>
  </si>
  <si>
    <t>TNMT_STATUS_10</t>
  </si>
  <si>
    <t>Not qualified</t>
  </si>
  <si>
    <t>Non qualifié</t>
  </si>
  <si>
    <t>Nicht qualifiziert</t>
  </si>
  <si>
    <t>No clasificado</t>
  </si>
  <si>
    <t>Non qualificato/a</t>
  </si>
  <si>
    <t>未晋级</t>
  </si>
  <si>
    <t>Не квалифицирован</t>
  </si>
  <si>
    <t>Não qualificado</t>
  </si>
  <si>
    <t>TNMT_COLUMN_1</t>
  </si>
  <si>
    <t>One of the tournament attribute</t>
  </si>
  <si>
    <t>TNMT_COLUMN_2</t>
  </si>
  <si>
    <t>{[TENNIS/TNMT_CAT]}</t>
  </si>
  <si>
    <t>TNMT_COLUMN_3</t>
  </si>
  <si>
    <t>TNMT_COLUMN_4</t>
  </si>
  <si>
    <t>TNMT_COLUMN_5</t>
  </si>
  <si>
    <t>TNMT_COLUMN_6</t>
  </si>
  <si>
    <t>TNMT_COLUMN_7</t>
  </si>
  <si>
    <t>TNMT_COLUMN_8</t>
  </si>
  <si>
    <t>Draw size</t>
  </si>
  <si>
    <t>Taille du tableau</t>
  </si>
  <si>
    <t>Turniergröße</t>
  </si>
  <si>
    <t>Tamaño cuadro</t>
  </si>
  <si>
    <t>Tabellone</t>
  </si>
  <si>
    <t>签表规模</t>
  </si>
  <si>
    <t>Tamanho da chave</t>
  </si>
  <si>
    <t>TNMT_COLUMN_9</t>
  </si>
  <si>
    <t>Status/Result</t>
  </si>
  <si>
    <t>Statut/Résultat</t>
  </si>
  <si>
    <t>Status/Ergebnis</t>
  </si>
  <si>
    <t>Estado/Resultado</t>
  </si>
  <si>
    <t>Status/Risultato</t>
  </si>
  <si>
    <t>状态/结果</t>
  </si>
  <si>
    <t>Статус/Результат</t>
  </si>
  <si>
    <t>Status/Resultado</t>
  </si>
  <si>
    <t>TNMT_COLUMN_10</t>
  </si>
  <si>
    <t>Defending champion</t>
  </si>
  <si>
    <t>Tenant du titre</t>
  </si>
  <si>
    <t>Amtierender Champion</t>
  </si>
  <si>
    <t>Defensor del título</t>
  </si>
  <si>
    <t>Detentore/trice del titolo</t>
  </si>
  <si>
    <t>卫冕冠军</t>
  </si>
  <si>
    <t>Действующий чемпион</t>
  </si>
  <si>
    <t>Campeão defensor</t>
  </si>
  <si>
    <t>TNMT_ACTION_1</t>
  </si>
  <si>
    <t>抽签</t>
  </si>
  <si>
    <t>One of the tournament action as a manager</t>
  </si>
  <si>
    <t>TNMT_ACTION_2</t>
  </si>
  <si>
    <t>Player list</t>
  </si>
  <si>
    <t>Liste joueurs</t>
  </si>
  <si>
    <t>Lista tenistas</t>
  </si>
  <si>
    <t>TNMT_ACTION_3</t>
  </si>
  <si>
    <t>Register</t>
  </si>
  <si>
    <t>S'inscrire</t>
  </si>
  <si>
    <t>Anmelden</t>
  </si>
  <si>
    <t>Inscribir</t>
  </si>
  <si>
    <t>Iscrivi</t>
  </si>
  <si>
    <t>报名</t>
  </si>
  <si>
    <t>Зарегистрировать</t>
  </si>
  <si>
    <t>Inscrever</t>
  </si>
  <si>
    <t>TNMT_ACTION_4</t>
  </si>
  <si>
    <t>Unregister</t>
  </si>
  <si>
    <t>Se désinscrire</t>
  </si>
  <si>
    <t>Abmelden</t>
  </si>
  <si>
    <t>Dar de baja</t>
  </si>
  <si>
    <t>取消报名</t>
  </si>
  <si>
    <t>Отменить регистрацию</t>
  </si>
  <si>
    <t>Cancelar inscrição</t>
  </si>
  <si>
    <t>TNMT_CANT_REGISTER_1</t>
  </si>
  <si>
    <t>This player is already registered in a tournament for this week.</t>
  </si>
  <si>
    <t>Ce joueur est déjà inscrit à un tournoi pour cette semaine</t>
  </si>
  <si>
    <t>Dieser Spielerin/diese Spielerin ist in dieser Woche bereits für ein Turnier angemeldet.</t>
  </si>
  <si>
    <t>Tu tenista ya está inscrito en un torneo esta semana.</t>
  </si>
  <si>
    <t>Questo/a giocatore/trice è già iscritto/a a un torneo di questa settimana.</t>
  </si>
  <si>
    <t>该球员本周已报名另一项赛事。</t>
  </si>
  <si>
    <t>Игрок уже зарегистрирован на турнир этой недели.</t>
  </si>
  <si>
    <t>Este jogador já está inscrito em um torneio esta semana.</t>
  </si>
  <si>
    <t>Warning if player already registered</t>
  </si>
  <si>
    <t>TNMT_CANT_REGISTER_2</t>
  </si>
  <si>
    <t>This player is registered for qualifications the previous week.</t>
  </si>
  <si>
    <t>Ce joueur est inscrit à une qualification de tournoi la semaine précédente</t>
  </si>
  <si>
    <t>Dieser Spieler/diese Spielerin ist in der vorherigen Woche für Qualifikationen angemeldet.</t>
  </si>
  <si>
    <t>Tu tenista se inscribió para las eliminatorias la semana pasada.</t>
  </si>
  <si>
    <t>Questo/a giocatore/trice è iscritto/a alle qualificazioni la settimana precedente.</t>
  </si>
  <si>
    <t>该球员已报名上周的资格赛。</t>
  </si>
  <si>
    <t>Игрок зарегистрирован на квалификацию предыдущей недели.</t>
  </si>
  <si>
    <t>Este jogador está inscrito nas qualificatórias da semana anterior.</t>
  </si>
  <si>
    <t>TNMT_CANT_REGISTER_3</t>
  </si>
  <si>
    <t>This tournament is a qualifier, and that player is registered in a tournament the following week.</t>
  </si>
  <si>
    <t>Ce tournoi est une qualification, et ce joueur est inscrit à un tournoi la semaine suivante</t>
  </si>
  <si>
    <t>Dieses Turnier ist eine Qualifikation und dieser Spieler/diese Spielerin ist in der folgenden Woche für ein Turnier angemeldet.</t>
  </si>
  <si>
    <t>Este torneo es clasificatorio y tu tenista se ha inscrito en un torneo la semana siguiente.</t>
  </si>
  <si>
    <t>Questo torneo è una qualificazione e il/la giocatore/trice è iscritta a un torneo la settimana successiva.</t>
  </si>
  <si>
    <t>本站赛事为资格赛，而该球员已报名下周的赛事。</t>
  </si>
  <si>
    <t>Это квалификационный турнир, а игрок уже записан на турнир следующей недели.</t>
  </si>
  <si>
    <t>Este torneio é uma qualificatória e este jogador está inscrito em um torneio na semana seguinte.</t>
  </si>
  <si>
    <t>TNMT_CANT_REGISTER_4</t>
  </si>
  <si>
    <t>This player is already registered in a tournament that lasts 2 weeks.</t>
  </si>
  <si>
    <t>Ce joueur est déjà inscrit à un tournoi qui dure 2 semaines.</t>
  </si>
  <si>
    <t>Dieser Spieler/diese Spielerin ist bereits für ein Turnier angemeldet, das zwei Wochen dauert.</t>
  </si>
  <si>
    <t>Tu tenista ya se ha inscrito en un torneo que dura 2 semanas.</t>
  </si>
  <si>
    <t>Questo/a giocatore/trice è già iscrittao/a a un torneo che dura due settimane.</t>
  </si>
  <si>
    <t>该球员已报名一项为期两周的赛事。</t>
  </si>
  <si>
    <t>Игрок уже зарегистрирован на двухнедельный турнир.</t>
  </si>
  <si>
    <t>Este jogador já está inscrito em um torneio que dura 2 semanas.</t>
  </si>
  <si>
    <t>DRAW_ROUND</t>
  </si>
  <si>
    <t>{[UI/ROUNDS]}</t>
  </si>
  <si>
    <t>DRAW_SURFACE</t>
  </si>
  <si>
    <t>DRAW_ATPPOINTS</t>
  </si>
  <si>
    <t>{[VAR_TNMT_CIRCUIT]} points</t>
  </si>
  <si>
    <t>Points {[VAR_TNMT_CIRCUIT]}</t>
  </si>
  <si>
    <t>Punkte in {[VAR_TNMT_CIRCUIT]}</t>
  </si>
  <si>
    <t>Punti {[VAR_TNMT_CIRCUIT]}</t>
  </si>
  <si>
    <t>{[VAR_TNMT_CIRCUIT]}积分</t>
  </si>
  <si>
    <t>{[VAR_TNMT_CIRCUIT]} очков</t>
  </si>
  <si>
    <t>Points from a circuit; ie "MTL points"</t>
  </si>
  <si>
    <t>DRAW_PRIZEMONEY</t>
  </si>
  <si>
    <t>DRAW_W</t>
  </si>
  <si>
    <t>(WC)</t>
  </si>
  <si>
    <t>（外卡）</t>
  </si>
  <si>
    <t>"W" for "Wild Card"</t>
  </si>
  <si>
    <t>DRAW_WC</t>
  </si>
  <si>
    <t>"WC" for "Wild Card"</t>
  </si>
  <si>
    <t>DRAW_Q</t>
  </si>
  <si>
    <t>(Q)</t>
  </si>
  <si>
    <t>（资格赛）</t>
  </si>
  <si>
    <t>"Q" for "from Qualifications"</t>
  </si>
  <si>
    <t>DRAW_MAIN</t>
  </si>
  <si>
    <t>Main Draw</t>
  </si>
  <si>
    <t>Tableau principal</t>
  </si>
  <si>
    <t>Hauptspielplan</t>
  </si>
  <si>
    <t>Cuadro principal</t>
  </si>
  <si>
    <t>Tabellone principale</t>
  </si>
  <si>
    <t>正赛签表</t>
  </si>
  <si>
    <t>Основная сетка</t>
  </si>
  <si>
    <t>Chave Principal</t>
  </si>
  <si>
    <t>Main draw of a tournament</t>
  </si>
  <si>
    <t>DRAW_QUALIF</t>
  </si>
  <si>
    <t>Qualif. Draw</t>
  </si>
  <si>
    <t>Tableau des qualifications</t>
  </si>
  <si>
    <t>Quali-Spielplan</t>
  </si>
  <si>
    <t>Cuadro de eliminatorias</t>
  </si>
  <si>
    <t>Tabellone di qualificazione</t>
  </si>
  <si>
    <t>资格赛签表</t>
  </si>
  <si>
    <t>Квалификационная сетка</t>
  </si>
  <si>
    <t>Chave Qualificatória</t>
  </si>
  <si>
    <t>Draw for qualification of a tournament</t>
  </si>
  <si>
    <t>DRAW_INFOS_LIST</t>
  </si>
  <si>
    <t>Player List</t>
  </si>
  <si>
    <t>Lista de Jogadores</t>
  </si>
  <si>
    <t>List of players of a tournament</t>
  </si>
  <si>
    <t>DRAW_INFOS_LIST_MAIN</t>
  </si>
  <si>
    <t>{[UI/DRAW_INFOS_LIST]} - {[UI/DRAW_MAIN]}</t>
  </si>
  <si>
    <t>DRAW_INFOS_LIST_QUALIF</t>
  </si>
  <si>
    <t>{[UI/DRAW_INFOS_LIST]} - {[UI/DRAW_QUALIF]}</t>
  </si>
  <si>
    <t>DRAW_INFOS_CHAMP</t>
  </si>
  <si>
    <t>Defending Champion</t>
  </si>
  <si>
    <t>Champion en titre</t>
  </si>
  <si>
    <t>Campione/ssa in carica</t>
  </si>
  <si>
    <t>Campeão Defensor</t>
  </si>
  <si>
    <t>Last winner of a tournament (previous year)</t>
  </si>
  <si>
    <t>DRAW_UNAVAILABLE</t>
  </si>
  <si>
    <t>Tournament draw unavailable</t>
  </si>
  <si>
    <t>Tirage du tournoi indisponible</t>
  </si>
  <si>
    <t>Turnierplan nicht verfügbar</t>
  </si>
  <si>
    <t>El cuadro del torneo no está disponible</t>
  </si>
  <si>
    <t>Sorteggio non disponibile</t>
  </si>
  <si>
    <t>赛事签表不可用</t>
  </si>
  <si>
    <t>Сетка турнира недоступна</t>
  </si>
  <si>
    <t>Chave do torneio indisponível</t>
  </si>
  <si>
    <t>MAN</t>
  </si>
  <si>
    <t>Man</t>
  </si>
  <si>
    <t>Homme</t>
  </si>
  <si>
    <t>Mann</t>
  </si>
  <si>
    <t>Hombre</t>
  </si>
  <si>
    <t>Uomo</t>
  </si>
  <si>
    <t>男子</t>
  </si>
  <si>
    <t>Мужчина</t>
  </si>
  <si>
    <t>Homem</t>
  </si>
  <si>
    <t>Men</t>
  </si>
  <si>
    <t>Hommes</t>
  </si>
  <si>
    <t>Männer</t>
  </si>
  <si>
    <t>Hombres</t>
  </si>
  <si>
    <t>Uomini</t>
  </si>
  <si>
    <t>Мужчины</t>
  </si>
  <si>
    <t>Homens</t>
  </si>
  <si>
    <t>WOMAN</t>
  </si>
  <si>
    <t>Woman</t>
  </si>
  <si>
    <t>Femme</t>
  </si>
  <si>
    <t>Frau</t>
  </si>
  <si>
    <t>Mujer</t>
  </si>
  <si>
    <t>Donna</t>
  </si>
  <si>
    <t>女子</t>
  </si>
  <si>
    <t>Женщина</t>
  </si>
  <si>
    <t>Mulher</t>
  </si>
  <si>
    <t>WOMEN</t>
  </si>
  <si>
    <t>Women</t>
  </si>
  <si>
    <t>Femmes</t>
  </si>
  <si>
    <t>Frauen</t>
  </si>
  <si>
    <t>Mujeres</t>
  </si>
  <si>
    <t>Donne</t>
  </si>
  <si>
    <t>Женщины</t>
  </si>
  <si>
    <t>Mulheres</t>
  </si>
  <si>
    <t>COMP_MORE</t>
  </si>
  <si>
    <t>is more than</t>
  </si>
  <si>
    <t>est superieur à</t>
  </si>
  <si>
    <t>ist höher als</t>
  </si>
  <si>
    <t>es mayor que</t>
  </si>
  <si>
    <t>è superiore a</t>
  </si>
  <si>
    <t>大于</t>
  </si>
  <si>
    <t>больше чем</t>
  </si>
  <si>
    <t>é maior que</t>
  </si>
  <si>
    <t>Used on search options to compare values</t>
  </si>
  <si>
    <t>COMP_MORE_OR_EQUAL</t>
  </si>
  <si>
    <t>is equal or more than</t>
  </si>
  <si>
    <t>est superieur ou égal à</t>
  </si>
  <si>
    <t>ist gleich oder höher als</t>
  </si>
  <si>
    <t>es igual o mayor que</t>
  </si>
  <si>
    <t>è superiore o uguale a</t>
  </si>
  <si>
    <t>大于或等于</t>
  </si>
  <si>
    <t>не меньше чем</t>
  </si>
  <si>
    <t>é igual ou maior que</t>
  </si>
  <si>
    <t>COMP_LESS_OR_EQUAL</t>
  </si>
  <si>
    <t>is equal or less than</t>
  </si>
  <si>
    <t>est inférieur ou égal à</t>
  </si>
  <si>
    <t>ist gleich oder niedriger als</t>
  </si>
  <si>
    <t>es igual o menor que</t>
  </si>
  <si>
    <t>è inferiore o uguale a</t>
  </si>
  <si>
    <t>小于或等于</t>
  </si>
  <si>
    <t>не больше чем</t>
  </si>
  <si>
    <t>é igual ou menor que</t>
  </si>
  <si>
    <t>COMP_LESS</t>
  </si>
  <si>
    <t>is less than</t>
  </si>
  <si>
    <t>est inférieur à</t>
  </si>
  <si>
    <t>ist niedriger als</t>
  </si>
  <si>
    <t>es menor que</t>
  </si>
  <si>
    <t>è inferiore a</t>
  </si>
  <si>
    <t>小于</t>
  </si>
  <si>
    <t>меньше чем</t>
  </si>
  <si>
    <t>é menor que</t>
  </si>
  <si>
    <t>COMP_EQUAL</t>
  </si>
  <si>
    <t>is</t>
  </si>
  <si>
    <t>est</t>
  </si>
  <si>
    <t>ist</t>
  </si>
  <si>
    <t>es</t>
  </si>
  <si>
    <t>è</t>
  </si>
  <si>
    <t>является</t>
  </si>
  <si>
    <t>é</t>
  </si>
  <si>
    <t>COMP_NOT_EQUAL</t>
  </si>
  <si>
    <t>is not</t>
  </si>
  <si>
    <t>n'est pas</t>
  </si>
  <si>
    <t>ist nicht</t>
  </si>
  <si>
    <t>no es</t>
  </si>
  <si>
    <t>non è</t>
  </si>
  <si>
    <t>不是</t>
  </si>
  <si>
    <t>не является</t>
  </si>
  <si>
    <t>não é</t>
  </si>
  <si>
    <t>COMP_BETTER</t>
  </si>
  <si>
    <t>is better</t>
  </si>
  <si>
    <t>est meilleur que</t>
  </si>
  <si>
    <t>ist besser</t>
  </si>
  <si>
    <t>es mejor</t>
  </si>
  <si>
    <t>è migliore di</t>
  </si>
  <si>
    <t>优于</t>
  </si>
  <si>
    <t>лучше</t>
  </si>
  <si>
    <t>é melhor</t>
  </si>
  <si>
    <t>COMP_BETTER_OR_EQUAL</t>
  </si>
  <si>
    <t>is equal or better than</t>
  </si>
  <si>
    <t>est meilleur ou équivalent à</t>
  </si>
  <si>
    <t>ist gleich oder besser als</t>
  </si>
  <si>
    <t>es igual o mejor que</t>
  </si>
  <si>
    <t>è migliore o equivalente a</t>
  </si>
  <si>
    <t>优于或等于</t>
  </si>
  <si>
    <t>не хуже чем</t>
  </si>
  <si>
    <t>é igual ou melhor que</t>
  </si>
  <si>
    <t>COMP_FROM</t>
  </si>
  <si>
    <t>Is from</t>
  </si>
  <si>
    <t>est de</t>
  </si>
  <si>
    <t>ist aus</t>
  </si>
  <si>
    <t>Es de</t>
  </si>
  <si>
    <t>è di</t>
  </si>
  <si>
    <t>来自</t>
  </si>
  <si>
    <t>Из</t>
  </si>
  <si>
    <t>É de</t>
  </si>
  <si>
    <t>COMP_NOT_FROM</t>
  </si>
  <si>
    <t>Is not from</t>
  </si>
  <si>
    <t>n'est pas de</t>
  </si>
  <si>
    <t>ist nicht aus</t>
  </si>
  <si>
    <t>No es de</t>
  </si>
  <si>
    <t>non è di</t>
  </si>
  <si>
    <t>并非来自</t>
  </si>
  <si>
    <t>Не из</t>
  </si>
  <si>
    <t>Não é de</t>
  </si>
  <si>
    <t>COMP_WORSE_OR_EQUAL</t>
  </si>
  <si>
    <t>is equal or worse than</t>
  </si>
  <si>
    <t>est plus mauvais ou équivalent à</t>
  </si>
  <si>
    <t>ist gleich oder schlechter als</t>
  </si>
  <si>
    <t>es igual o peor que</t>
  </si>
  <si>
    <t>è peggiore o equivalente di</t>
  </si>
  <si>
    <t>差于或等于</t>
  </si>
  <si>
    <t>не лучше чем</t>
  </si>
  <si>
    <t>é igual ou pior que</t>
  </si>
  <si>
    <t>COMP_WORSE</t>
  </si>
  <si>
    <t>is worse than</t>
  </si>
  <si>
    <t>est plus mauvais que</t>
  </si>
  <si>
    <t>ist schlechter als</t>
  </si>
  <si>
    <t>es peor que</t>
  </si>
  <si>
    <t>è peggiore di</t>
  </si>
  <si>
    <t>差于</t>
  </si>
  <si>
    <t>хуже</t>
  </si>
  <si>
    <t>é pior que</t>
  </si>
  <si>
    <t>COMP_KNOWS_VGOOD</t>
  </si>
  <si>
    <t>knows very well</t>
  </si>
  <si>
    <t>connais très bien</t>
  </si>
  <si>
    <t>sehr vertraut mit</t>
  </si>
  <si>
    <t>conoce muy bien</t>
  </si>
  <si>
    <t>conosce molto bene</t>
  </si>
  <si>
    <t>非常了解</t>
  </si>
  <si>
    <t>знает очень хорошо</t>
  </si>
  <si>
    <t>conhece muito bem</t>
  </si>
  <si>
    <t>COMP_KNOWS_GOOD</t>
  </si>
  <si>
    <t>knows well</t>
  </si>
  <si>
    <t>connais bien</t>
  </si>
  <si>
    <t>vertraut mit</t>
  </si>
  <si>
    <t>conoce bien</t>
  </si>
  <si>
    <t>conosce bene</t>
  </si>
  <si>
    <t>较为了解</t>
  </si>
  <si>
    <t>знает хорошо</t>
  </si>
  <si>
    <t>conhece bem</t>
  </si>
  <si>
    <t>COMP_KNOWS</t>
  </si>
  <si>
    <t>knows enough</t>
  </si>
  <si>
    <t>connais correctement</t>
  </si>
  <si>
    <t>einigermaßen vertraut mit</t>
  </si>
  <si>
    <t>conoce suficientemente</t>
  </si>
  <si>
    <t>conosce sufficientemente</t>
  </si>
  <si>
    <t>了解</t>
  </si>
  <si>
    <t>знает достаточно</t>
  </si>
  <si>
    <t>conhece o suficiente</t>
  </si>
  <si>
    <t>COMP_RANKEDHIGHER</t>
  </si>
  <si>
    <t>is ranked higher than</t>
  </si>
  <si>
    <t>est classé plus haut que</t>
  </si>
  <si>
    <t>rangiert höher als</t>
  </si>
  <si>
    <t>tiene una clasificación superior a</t>
  </si>
  <si>
    <t>è classificato/a meglio di</t>
  </si>
  <si>
    <t>排名高于</t>
  </si>
  <si>
    <t>имеет более высокий рейтинг, чем</t>
  </si>
  <si>
    <t>está classificado acima de</t>
  </si>
  <si>
    <t>COMP_RANKEDHIGHER_OR_EQUAL</t>
  </si>
  <si>
    <t>is ranked equal to or higher than</t>
  </si>
  <si>
    <t>est classé autant ou plus haut que</t>
  </si>
  <si>
    <t>rangiert gleich oder höher als</t>
  </si>
  <si>
    <t>tiene una clasificación igual o superior a</t>
  </si>
  <si>
    <t>è classificato/a al pari o meglio di</t>
  </si>
  <si>
    <t>排名不低于</t>
  </si>
  <si>
    <t>рейтинг равен или выше</t>
  </si>
  <si>
    <t>está classificado igual ou acima de</t>
  </si>
  <si>
    <t>COMP_RANKEDLOWER_OR_EQUAL</t>
  </si>
  <si>
    <t>is ranked equal to or lower than</t>
  </si>
  <si>
    <t>est classé autant ou plus bas que</t>
  </si>
  <si>
    <t>rangiert gleich oder niedriger als</t>
  </si>
  <si>
    <t>tiene una clasificación igual o inferior a</t>
  </si>
  <si>
    <t>è classificato/a al pari o peggio di</t>
  </si>
  <si>
    <t>排名不高于</t>
  </si>
  <si>
    <t>рейтинг равен или ниже</t>
  </si>
  <si>
    <t>está classificado igual ou abaixo de</t>
  </si>
  <si>
    <t>COMP_RANKEDLOWER</t>
  </si>
  <si>
    <t>is ranked lower than</t>
  </si>
  <si>
    <t>est classé plus bas que</t>
  </si>
  <si>
    <t>rangiert niedriger als</t>
  </si>
  <si>
    <t>tiene una clasificación inferior a</t>
  </si>
  <si>
    <t>è classificato/a peggio di</t>
  </si>
  <si>
    <t>排名低于</t>
  </si>
  <si>
    <t>имеет более низкий рейтинг, чем</t>
  </si>
  <si>
    <t>está classificado abaixo de</t>
  </si>
  <si>
    <t>SUPERVISION</t>
  </si>
  <si>
    <t>评估报告</t>
  </si>
  <si>
    <t>Section of the game where player can follow progress of players whith his scouts</t>
  </si>
  <si>
    <t>SAVE_CONF_LOAD_TITLE</t>
  </si>
  <si>
    <t>Confirm loading</t>
  </si>
  <si>
    <t>Confirmer le chargement</t>
  </si>
  <si>
    <t>Laden bestätigen</t>
  </si>
  <si>
    <t>Confirmar carga</t>
  </si>
  <si>
    <t>Conferma il caricamento</t>
  </si>
  <si>
    <t>确认加载</t>
  </si>
  <si>
    <t>Подтвердите загрузку</t>
  </si>
  <si>
    <t>Confirmar carregamento</t>
  </si>
  <si>
    <t>on confirmation dialogbox on save/load</t>
  </si>
  <si>
    <t>SAVE_CONF_LOAD_DESC</t>
  </si>
  <si>
    <t>Do you really want to load this saved game and quit the current game?</t>
  </si>
  <si>
    <t>Souhaitez-vous vraiment charger cette sauvegarde et quitter la partie en cours ?</t>
  </si>
  <si>
    <t>Diesen Spielstand wirklich laden und das aktuelle Spiel verlassen?</t>
  </si>
  <si>
    <t>¿Quieres cargar esta partida guardada y salir de la actual?</t>
  </si>
  <si>
    <t>Vuoi davvero caricare questa partita salvato e uscire dalla partita attuale?</t>
  </si>
  <si>
    <t>确定要加载此存档并退出当前游戏吗？</t>
  </si>
  <si>
    <t>Вы действительно хотите загрузить это сохранение и выйти из текущей игры?</t>
  </si>
  <si>
    <t>Deseja realmente carregar este jogo salvo e sair do jogo atual?</t>
  </si>
  <si>
    <t>SAVE_CONF_DEL_TITLE</t>
  </si>
  <si>
    <t>Confirm deletion</t>
  </si>
  <si>
    <t>Confirmer la suppression</t>
  </si>
  <si>
    <t>Löschen bestätigen</t>
  </si>
  <si>
    <t>Confirmar el borrado</t>
  </si>
  <si>
    <t>Conferma la cancellazione</t>
  </si>
  <si>
    <t>确认删除</t>
  </si>
  <si>
    <t>Подтвердите удаление</t>
  </si>
  <si>
    <t>Confirmar exclusão</t>
  </si>
  <si>
    <t>SAVE_CONF_DEL_DESC</t>
  </si>
  <si>
    <t>Do you really want to remove this saved game?</t>
  </si>
  <si>
    <t>Souhaitez-vous vraiment supprimer cette sauvegarde ?</t>
  </si>
  <si>
    <t>Diesen Spielstand wirklich entfernen?</t>
  </si>
  <si>
    <t>¿Quieres eliminar esta partida guardada?</t>
  </si>
  <si>
    <t>Vuoi davvero cancellare questa partita salvata?</t>
  </si>
  <si>
    <t>确定要删除此存档吗？</t>
  </si>
  <si>
    <t>Вы действительно хотите удалить это сохранение?</t>
  </si>
  <si>
    <t>Deseja realmente remover este jogo salvo?</t>
  </si>
  <si>
    <t>SAVE_CONF_OW_TITLE</t>
  </si>
  <si>
    <t>Confirm overwrite</t>
  </si>
  <si>
    <t>Confirmer l'écrasement</t>
  </si>
  <si>
    <t>Überschreiben bestätigen</t>
  </si>
  <si>
    <t>Confirmar sobrescritura</t>
  </si>
  <si>
    <t>Conferma la sovrascrittura</t>
  </si>
  <si>
    <t>确认覆盖</t>
  </si>
  <si>
    <t>Подтвердите перезапись</t>
  </si>
  <si>
    <t>Confirmar substituição</t>
  </si>
  <si>
    <t>SAVE_CONF_OW_DESC</t>
  </si>
  <si>
    <t>Do you really want to overwrite this saved game with your current game?</t>
  </si>
  <si>
    <t>Souhaitez-vous vraiment remplacer cette sauvegarde par votre partie actuelle ?</t>
  </si>
  <si>
    <t>Diesen Spielstand wirklich mit deinem aktuellen Spiel überschreiben?</t>
  </si>
  <si>
    <t>¿Quieres sobrescribir esta partida guardada con la actual?</t>
  </si>
  <si>
    <t>Vuoi davvero sovrascrivere questa partita salvata sulla partita attuale?</t>
  </si>
  <si>
    <t>确定要以当前游戏进度覆盖此存档吗？</t>
  </si>
  <si>
    <t>Вы действительно хотите перезаписать это сохранение текущей игрой?</t>
  </si>
  <si>
    <t>Deseja realmente substituir este jogo salvo pelo seu jogo atual?</t>
  </si>
  <si>
    <t>CAL_TITLE</t>
  </si>
  <si>
    <t>Programmazione</t>
  </si>
  <si>
    <t>Title lf the screen displaying what happens day after day</t>
  </si>
  <si>
    <t>CAL_CUR_LOC</t>
  </si>
  <si>
    <t>Location:</t>
  </si>
  <si>
    <t>Localisation :</t>
  </si>
  <si>
    <t>Standort:</t>
  </si>
  <si>
    <t>Ubicación :</t>
  </si>
  <si>
    <t>Posizione :</t>
  </si>
  <si>
    <t>地点：</t>
  </si>
  <si>
    <t>Локация:</t>
  </si>
  <si>
    <t>Localização:</t>
  </si>
  <si>
    <t>Location in the world of our main player</t>
  </si>
  <si>
    <t>CAL_WINNER</t>
  </si>
  <si>
    <t>Winner:</t>
  </si>
  <si>
    <t>Vainqueur :</t>
  </si>
  <si>
    <t>Sieger:</t>
  </si>
  <si>
    <t>Ganador:</t>
  </si>
  <si>
    <t>Vincitore/trice:</t>
  </si>
  <si>
    <t>获胜者：</t>
  </si>
  <si>
    <t>Победитель:</t>
  </si>
  <si>
    <t>Vencedor:</t>
  </si>
  <si>
    <t>Winner of a tournament</t>
  </si>
  <si>
    <t>CAL_NEWS</t>
  </si>
  <si>
    <t>Actus</t>
  </si>
  <si>
    <t>News from all the circuits</t>
  </si>
  <si>
    <t>to</t>
  </si>
  <si>
    <t>à</t>
  </si>
  <si>
    <t>nach</t>
  </si>
  <si>
    <t>a</t>
  </si>
  <si>
    <t>至</t>
  </si>
  <si>
    <t>до</t>
  </si>
  <si>
    <t>para</t>
  </si>
  <si>
    <t>Preceed the city where the player is</t>
  </si>
  <si>
    <t>FROM</t>
  </si>
  <si>
    <t>from</t>
  </si>
  <si>
    <t>de</t>
  </si>
  <si>
    <t>aus</t>
  </si>
  <si>
    <t>da</t>
  </si>
  <si>
    <t>从</t>
  </si>
  <si>
    <t>от</t>
  </si>
  <si>
    <t>Preceed the city where the player goes</t>
  </si>
  <si>
    <t>CAL_SEASON_WEEK</t>
  </si>
  <si>
    <t>{[TENNIS/SEASON]} {[VAR_SEASON_YEAR]} - {[UI/WEEK]} {[VAR_WEEK_NUMBER]}</t>
  </si>
  <si>
    <t>In english looks like "Season 5 - Week 22"</t>
  </si>
  <si>
    <t>未通知</t>
  </si>
  <si>
    <t>for "Not communicated"</t>
  </si>
  <si>
    <t>TRAVEL</t>
  </si>
  <si>
    <t>Spostamento</t>
  </si>
  <si>
    <t>行程</t>
  </si>
  <si>
    <t>Путешествие</t>
  </si>
  <si>
    <t>Travel of a player betwwen two tournaments</t>
  </si>
  <si>
    <t>DEFEAT</t>
  </si>
  <si>
    <t>Defeat:</t>
  </si>
  <si>
    <t>Défaite :</t>
  </si>
  <si>
    <t>Niederlage:</t>
  </si>
  <si>
    <t>Derrota:</t>
  </si>
  <si>
    <t>Sconfitta:</t>
  </si>
  <si>
    <t>败北：</t>
  </si>
  <si>
    <t>Поражение:</t>
  </si>
  <si>
    <t>Level of a player, a staff, etc.</t>
  </si>
  <si>
    <t>LEVEL_MINI</t>
  </si>
  <si>
    <t>lvl</t>
  </si>
  <si>
    <t>niv</t>
  </si>
  <si>
    <t>St</t>
  </si>
  <si>
    <t>liv</t>
  </si>
  <si>
    <t>ур.</t>
  </si>
  <si>
    <t>nív</t>
  </si>
  <si>
    <t>Shorter version of "LEVEL"</t>
  </si>
  <si>
    <t>FILTERS</t>
  </si>
  <si>
    <t>Filters</t>
  </si>
  <si>
    <t>Filtres</t>
  </si>
  <si>
    <t>Filter</t>
  </si>
  <si>
    <t>Filtros</t>
  </si>
  <si>
    <t>Filtri</t>
  </si>
  <si>
    <t>筛选条件</t>
  </si>
  <si>
    <t>Фильтры</t>
  </si>
  <si>
    <t>Common text used on various screen next to filter options</t>
  </si>
  <si>
    <t>FILTER</t>
  </si>
  <si>
    <t>Filtre</t>
  </si>
  <si>
    <t>Filtro</t>
  </si>
  <si>
    <t>筛选</t>
  </si>
  <si>
    <t>Фильтр</t>
  </si>
  <si>
    <t>Nationality of a player, a staff member, etc.</t>
  </si>
  <si>
    <t>NATIONALITY_MINI</t>
  </si>
  <si>
    <t>Nat</t>
  </si>
  <si>
    <t>Nat.</t>
  </si>
  <si>
    <t>Nac.</t>
  </si>
  <si>
    <t>Naz</t>
  </si>
  <si>
    <t>Нац</t>
  </si>
  <si>
    <t>Nac</t>
  </si>
  <si>
    <t>Shorte version of UI/NATIONALITY</t>
  </si>
  <si>
    <t>GENDER</t>
  </si>
  <si>
    <t>GENDER_MINI</t>
  </si>
  <si>
    <t>Gend</t>
  </si>
  <si>
    <t>Genr</t>
  </si>
  <si>
    <t>Gesch.</t>
  </si>
  <si>
    <t>Sexo</t>
  </si>
  <si>
    <t>Sex</t>
  </si>
  <si>
    <t>Gên</t>
  </si>
  <si>
    <t>Short version of UI/GENDER</t>
  </si>
  <si>
    <t>CLOSE</t>
  </si>
  <si>
    <t>Common text used on various screen to close a screen or a dialogbox</t>
  </si>
  <si>
    <t>NEGO</t>
  </si>
  <si>
    <t>Player has negotiate contracts with tennisplayers, staff, etc.</t>
  </si>
  <si>
    <t>A player is affiliated to a structure (federation, académie, local club, etc.)</t>
  </si>
  <si>
    <t>POPUP_RETURNTOMAIN_TITLE</t>
  </si>
  <si>
    <t>Return to title screen</t>
  </si>
  <si>
    <t>Retour à l'écran titre</t>
  </si>
  <si>
    <t>Zurück zum Titelmenü</t>
  </si>
  <si>
    <t>Volver a la pantalla inicial</t>
  </si>
  <si>
    <t>Torna alla schermata principale</t>
  </si>
  <si>
    <t>返回标题界面</t>
  </si>
  <si>
    <t>Вернуться в главное меню</t>
  </si>
  <si>
    <t>Voltar à tela inicial</t>
  </si>
  <si>
    <t>POPUP_RETURNTOMAIN_DESC</t>
  </si>
  <si>
    <t>Are you sure you want to leave the current game?</t>
  </si>
  <si>
    <t>Êtes-vous sûr de vouloir quitter la partie en cours ?</t>
  </si>
  <si>
    <t>Das aktuelle Spiel wirklich verlassen?</t>
  </si>
  <si>
    <t>¿Seguro que quieres salir de la partida actual?</t>
  </si>
  <si>
    <t>Sei sicuro/a di voler uscire dalla partita attuale?</t>
  </si>
  <si>
    <t>确定要离开当前游戏吗？</t>
  </si>
  <si>
    <t>Вы уверены, что хотите выйти из текущей игры?</t>
  </si>
  <si>
    <t>Tem certeza que deseja sair do jogo atual?</t>
  </si>
  <si>
    <t>To go back to main screen</t>
  </si>
  <si>
    <t>OTHER</t>
  </si>
  <si>
    <t>Autre</t>
  </si>
  <si>
    <t>Sonstige</t>
  </si>
  <si>
    <t>Otro</t>
  </si>
  <si>
    <t>Outro</t>
  </si>
  <si>
    <t>Common text used on various screen</t>
  </si>
  <si>
    <t>GUI_FIN_BALANCE_INFO</t>
  </si>
  <si>
    <t>Current balance</t>
  </si>
  <si>
    <t>Balance actuelle</t>
  </si>
  <si>
    <t>Aktueller Kontostand</t>
  </si>
  <si>
    <t>Saldo actual</t>
  </si>
  <si>
    <t>Saldo attuale</t>
  </si>
  <si>
    <t>当前资金余额</t>
  </si>
  <si>
    <t>Текущий баланс</t>
  </si>
  <si>
    <t>Saldo atual</t>
  </si>
  <si>
    <t>balance = remaining $</t>
  </si>
  <si>
    <t>GUI_FIN_MONTHR_INFO</t>
  </si>
  <si>
    <t>Current month revenues</t>
  </si>
  <si>
    <t>Revenus du mois</t>
  </si>
  <si>
    <t>Aktuelle Monatseinnahmen</t>
  </si>
  <si>
    <t>Ingresos del mes corriente</t>
  </si>
  <si>
    <t>Entrate del mese</t>
  </si>
  <si>
    <t>本月收入</t>
  </si>
  <si>
    <t>Доходы текущего месяца</t>
  </si>
  <si>
    <t>Receitas mensais atuais</t>
  </si>
  <si>
    <t>GUI_FIN_MONTHE_INFO</t>
  </si>
  <si>
    <t>Current month expenses</t>
  </si>
  <si>
    <t>Dépenses du mois</t>
  </si>
  <si>
    <t>Aktuelle Monatsausgaben</t>
  </si>
  <si>
    <t>Gastos del mes corriente</t>
  </si>
  <si>
    <t>Uscite del mese</t>
  </si>
  <si>
    <t>本月支出</t>
  </si>
  <si>
    <t>Расходы текущего месяца</t>
  </si>
  <si>
    <t>Despesas mensais atuais</t>
  </si>
  <si>
    <t>EXTRA</t>
  </si>
  <si>
    <t>Extra</t>
  </si>
  <si>
    <t>Zusätzlich</t>
  </si>
  <si>
    <t>Дополнительно</t>
  </si>
  <si>
    <t>Extras</t>
  </si>
  <si>
    <t>Extra revenus or extra expenses</t>
  </si>
  <si>
    <t>NO_DATA</t>
  </si>
  <si>
    <t>No data to display.</t>
  </si>
  <si>
    <t>Pas de donnée à afficher.</t>
  </si>
  <si>
    <t>Keine Daten verfügbar.</t>
  </si>
  <si>
    <t>No hay información para mostrar.</t>
  </si>
  <si>
    <t>Nessun dato da visualizzare</t>
  </si>
  <si>
    <t>暂无数据可显示。</t>
  </si>
  <si>
    <t>Нет данных для отображения.</t>
  </si>
  <si>
    <t>Sem dados para exibir.</t>
  </si>
  <si>
    <t>When a chart, a rank, or something else has no information yet.</t>
  </si>
  <si>
    <t>NC_POPUP_TITLE</t>
  </si>
  <si>
    <t>新生涯</t>
  </si>
  <si>
    <t>Popup when you create a new career</t>
  </si>
  <si>
    <t>NC_POPUP_C1</t>
  </si>
  <si>
    <t>Folder name</t>
  </si>
  <si>
    <t>Nom du dossier</t>
  </si>
  <si>
    <t>Ordnername</t>
  </si>
  <si>
    <t>Nombre de la carpeta</t>
  </si>
  <si>
    <t>Nome della cartella</t>
  </si>
  <si>
    <t>文件夹名称</t>
  </si>
  <si>
    <t>Имя папки</t>
  </si>
  <si>
    <t>Nome da pasta</t>
  </si>
  <si>
    <t>Popup when you create a new game</t>
  </si>
  <si>
    <t>NC_POPUP_C2</t>
  </si>
  <si>
    <t>Last update</t>
  </si>
  <si>
    <t>Dernière màj</t>
  </si>
  <si>
    <t>Letzte Aktualisierung</t>
  </si>
  <si>
    <t>Última actualización</t>
  </si>
  <si>
    <t>Ultimo aggiornamento</t>
  </si>
  <si>
    <t>最后更新</t>
  </si>
  <si>
    <t>Последнее обновление</t>
  </si>
  <si>
    <t>Última atualização</t>
  </si>
  <si>
    <t>NC_POPUP_C3</t>
  </si>
  <si>
    <t>Content description</t>
  </si>
  <si>
    <t>Description du contenu</t>
  </si>
  <si>
    <t>Inhaltsbeschreibung</t>
  </si>
  <si>
    <t>Descripción del contenido</t>
  </si>
  <si>
    <t>Descrizione del contenuto</t>
  </si>
  <si>
    <t>内容描述</t>
  </si>
  <si>
    <t>Описание содержимого</t>
  </si>
  <si>
    <t>Descrição do conteúdo</t>
  </si>
  <si>
    <t>NC_POPUP_S1</t>
  </si>
  <si>
    <t>Tutorials</t>
  </si>
  <si>
    <t>Tutoriels</t>
  </si>
  <si>
    <t>Tutoriales</t>
  </si>
  <si>
    <t>Tutorial</t>
  </si>
  <si>
    <t>教程</t>
  </si>
  <si>
    <t>Туториалы</t>
  </si>
  <si>
    <t>Tutoriais</t>
  </si>
  <si>
    <t>NC_POPUP_S2</t>
  </si>
  <si>
    <t>Autosaves</t>
  </si>
  <si>
    <t>Sauvegardes automatiques</t>
  </si>
  <si>
    <t>Autoguardado</t>
  </si>
  <si>
    <t>Salvataggi automatici</t>
  </si>
  <si>
    <t>自动存档</t>
  </si>
  <si>
    <t>Автосохранения</t>
  </si>
  <si>
    <t>Salvamentos automáticos</t>
  </si>
  <si>
    <t>NC_POPUP_BTN1</t>
  </si>
  <si>
    <t>Create career</t>
  </si>
  <si>
    <t>Créer la carrière</t>
  </si>
  <si>
    <t>Karriere erstellen</t>
  </si>
  <si>
    <t>Crear carrera</t>
  </si>
  <si>
    <t>Inizia una carriera</t>
  </si>
  <si>
    <t>创建职业生涯</t>
  </si>
  <si>
    <t>Создать карьеру</t>
  </si>
  <si>
    <t>Criar carreira</t>
  </si>
  <si>
    <t>NC_POPUP_BTN2</t>
  </si>
  <si>
    <t>NC_POPUP_BTN3</t>
  </si>
  <si>
    <t>{[UI/STEAM_WORKSHOP]}</t>
  </si>
  <si>
    <t>STEAM_WORKSHOP</t>
  </si>
  <si>
    <t>Steam workshop</t>
  </si>
  <si>
    <t>Steam创意工坊</t>
  </si>
  <si>
    <t>Steam Workshop</t>
  </si>
  <si>
    <t>NC1_ID</t>
  </si>
  <si>
    <t>身份信息</t>
  </si>
  <si>
    <t>Screen when creating your manager</t>
  </si>
  <si>
    <t>NC1_ID_WARNING</t>
  </si>
  <si>
    <t>The last name and first name can't be empty.</t>
  </si>
  <si>
    <t>Nom et Prénom ne peuvent pas être vides ni contenir de caractère spéciaux.</t>
  </si>
  <si>
    <t>Vor- und Zuname dürfen nicht leer sein.</t>
  </si>
  <si>
    <t>Nombre y Apellido no pueden estar vacíos ni contener ningún caracter especial.</t>
  </si>
  <si>
    <t>Cognome e nome non possono essere vuoti e non possono contenere caratteri speciali.</t>
  </si>
  <si>
    <t>姓氏和名字不能为空。</t>
  </si>
  <si>
    <t>Имя и фамилия не могут быть пустыми.</t>
  </si>
  <si>
    <t>O sobrenome e o nome não podem estar vazios.</t>
  </si>
  <si>
    <t>Constraint for lastname and first name</t>
  </si>
  <si>
    <t>NC1_COUNTRY</t>
  </si>
  <si>
    <t>Country:</t>
  </si>
  <si>
    <t>Pays :</t>
  </si>
  <si>
    <t>Land:</t>
  </si>
  <si>
    <t>País:</t>
  </si>
  <si>
    <t>Nazione:</t>
  </si>
  <si>
    <t>Страна:</t>
  </si>
  <si>
    <t>NC1_BIRTH</t>
  </si>
  <si>
    <t>Age:</t>
  </si>
  <si>
    <t>Age :</t>
  </si>
  <si>
    <t>Alter:</t>
  </si>
  <si>
    <t>Edad:</t>
  </si>
  <si>
    <t>Età:</t>
  </si>
  <si>
    <t>年龄：</t>
  </si>
  <si>
    <t>Возраст:</t>
  </si>
  <si>
    <t>Idade:</t>
  </si>
  <si>
    <t>NC1_BIRTH_WARNING</t>
  </si>
  <si>
    <t>The age must be between 18 and 130.</t>
  </si>
  <si>
    <t>L'âge doit être compris entre 18 et 130 ans.</t>
  </si>
  <si>
    <t>Das Alter muss zwischen 18 und 130 liegen.</t>
  </si>
  <si>
    <t>La edad debe estar comprendida entre los 18 y los 130 años.</t>
  </si>
  <si>
    <t>L'età deve essere compresa tra 18 e 130 anni.</t>
  </si>
  <si>
    <t>年龄必须在18至130岁之间。</t>
  </si>
  <si>
    <t>Возраст должен быть между 18 и 130.</t>
  </si>
  <si>
    <t>A idade deve ser entre 18 e 130.</t>
  </si>
  <si>
    <t>Constraint for age</t>
  </si>
  <si>
    <t>NC1_LOOK</t>
  </si>
  <si>
    <t>Appearance</t>
  </si>
  <si>
    <t>Apparence</t>
  </si>
  <si>
    <t>Aussehen</t>
  </si>
  <si>
    <t>Apariencia</t>
  </si>
  <si>
    <t>Aspetto</t>
  </si>
  <si>
    <t>外观</t>
  </si>
  <si>
    <t>Внешность</t>
  </si>
  <si>
    <t>Aparência</t>
  </si>
  <si>
    <t>NC1_GENDER</t>
  </si>
  <si>
    <t>Gender:</t>
  </si>
  <si>
    <t>Genre :</t>
  </si>
  <si>
    <t>Geschlecht:</t>
  </si>
  <si>
    <t>Sexo:</t>
  </si>
  <si>
    <t>Sesso:</t>
  </si>
  <si>
    <t>性别：</t>
  </si>
  <si>
    <t>Пол:</t>
  </si>
  <si>
    <t>Gênero:</t>
  </si>
  <si>
    <t>NC1_GENDER_1</t>
  </si>
  <si>
    <t>男性</t>
  </si>
  <si>
    <t>NC1_GENDER_2</t>
  </si>
  <si>
    <t>女性</t>
  </si>
  <si>
    <t>NC1_AGERANGE</t>
  </si>
  <si>
    <t>Age group:</t>
  </si>
  <si>
    <t>Catégorie d'âge :</t>
  </si>
  <si>
    <t>Altersgruppe:</t>
  </si>
  <si>
    <t>Grupo de edad:</t>
  </si>
  <si>
    <t>Fascia di età:</t>
  </si>
  <si>
    <t>年龄段：</t>
  </si>
  <si>
    <t>Возрастная категория:</t>
  </si>
  <si>
    <t>Faixa etária:</t>
  </si>
  <si>
    <t>NC1_AGERANGE_1</t>
  </si>
  <si>
    <t>Young</t>
  </si>
  <si>
    <t>Jeunes</t>
  </si>
  <si>
    <t>Jung</t>
  </si>
  <si>
    <t>Joven</t>
  </si>
  <si>
    <t>Giovane</t>
  </si>
  <si>
    <t>青年</t>
  </si>
  <si>
    <t>Молодые</t>
  </si>
  <si>
    <t>Jovem</t>
  </si>
  <si>
    <t>NC1_AGERANGE_2</t>
  </si>
  <si>
    <t>Seniors</t>
  </si>
  <si>
    <t>Séniors</t>
  </si>
  <si>
    <t>Senioren</t>
  </si>
  <si>
    <t>Senior</t>
  </si>
  <si>
    <t>资深</t>
  </si>
  <si>
    <t>Взрослые</t>
  </si>
  <si>
    <t>Adulto</t>
  </si>
  <si>
    <t>NC1_AGERANGE_3</t>
  </si>
  <si>
    <t>Veterans</t>
  </si>
  <si>
    <t>Vétérans</t>
  </si>
  <si>
    <t>Veteranen</t>
  </si>
  <si>
    <t>Veteranos</t>
  </si>
  <si>
    <t>老兵</t>
  </si>
  <si>
    <t>Ветераны</t>
  </si>
  <si>
    <t>NC1_FACE</t>
  </si>
  <si>
    <t>Face:</t>
  </si>
  <si>
    <t>Visage :</t>
  </si>
  <si>
    <t>Gesicht:</t>
  </si>
  <si>
    <t>Cara:</t>
  </si>
  <si>
    <t>Viso:</t>
  </si>
  <si>
    <t>面部：</t>
  </si>
  <si>
    <t>Лицо:</t>
  </si>
  <si>
    <t>Rosto:</t>
  </si>
  <si>
    <t>NC1_BTN_IMPORT</t>
  </si>
  <si>
    <t>Import a picture</t>
  </si>
  <si>
    <t>Importer une image</t>
  </si>
  <si>
    <t>Bild importieren</t>
  </si>
  <si>
    <t>Importar una imagen</t>
  </si>
  <si>
    <t>Importa un'immagine</t>
  </si>
  <si>
    <t>导入图片</t>
  </si>
  <si>
    <t>Импортировать фото</t>
  </si>
  <si>
    <t>Importar foto</t>
  </si>
  <si>
    <t>NC1_POPUP_BTN1</t>
  </si>
  <si>
    <t>Next</t>
  </si>
  <si>
    <t>Suivant</t>
  </si>
  <si>
    <t>Siguiente</t>
  </si>
  <si>
    <t>下一步</t>
  </si>
  <si>
    <t>Далее</t>
  </si>
  <si>
    <t>Próximo</t>
  </si>
  <si>
    <t>NC1_POPUP_BTN2</t>
  </si>
  <si>
    <t>上一步</t>
  </si>
  <si>
    <t>NC1_POPUP_BTN3</t>
  </si>
  <si>
    <t>Main menu</t>
  </si>
  <si>
    <t>Menu principal</t>
  </si>
  <si>
    <t>Menú principal</t>
  </si>
  <si>
    <t>Menu principale</t>
  </si>
  <si>
    <t>主菜单</t>
  </si>
  <si>
    <t>Главное меню</t>
  </si>
  <si>
    <t>NC2_TYPE</t>
  </si>
  <si>
    <t>Manager Type</t>
  </si>
  <si>
    <t>Type de Manager</t>
  </si>
  <si>
    <t>Tipo de Manager</t>
  </si>
  <si>
    <t>NC2_STYLE</t>
  </si>
  <si>
    <t>管理风格：</t>
  </si>
  <si>
    <t>NC2_STYLE_INFO</t>
  </si>
  <si>
    <t>Manager style defines the way your attributes points are divided. If you like, you can customize how the points are divided.</t>
  </si>
  <si>
    <t>Le style de gestion définit la manière dont les points d'attributs sont répartis. Si vous le souhaitez, vous pouvez personnaliser la manière dont les points sont répartis.</t>
  </si>
  <si>
    <t>Managerstile bestimmen die Verteilung deiner Attributspunkte. Wenn du möchtest, kannst du die Verteilung der Punkte bearbeiten.</t>
  </si>
  <si>
    <t>El estilo del manager define la forma en que se dividen tus puntos de atributos. Si lo deseas, puedes personalizar cómo se dividen los puntos.</t>
  </si>
  <si>
    <t>Lo stile del manager definisce il modo in cui i punti degli attributi sono divisi. Se lo desideri, puoi personalizzare la suddivisione dei punti.</t>
  </si>
  <si>
    <t>管理风格决定了属性点的分配方式。你也可以自定义属性点分配。</t>
  </si>
  <si>
    <t>Стиль менеджера определяет распределение очков атрибутов. Вы можете настроить распределение по своему желанию.</t>
  </si>
  <si>
    <t>O estilo do manager define como seus pontos de atributos são divididos. Se desejar, você pode personalizar a divisão dos pontos.</t>
  </si>
  <si>
    <t>NC2_STYLE_0</t>
  </si>
  <si>
    <t>Пользовательский</t>
  </si>
  <si>
    <t>NC2_STYLE_1</t>
  </si>
  <si>
    <t>Technician</t>
  </si>
  <si>
    <t>Technicien</t>
  </si>
  <si>
    <t>Techniker</t>
  </si>
  <si>
    <t>技术导师型</t>
  </si>
  <si>
    <t>Технарь</t>
  </si>
  <si>
    <t>NC2_STYLE_2</t>
  </si>
  <si>
    <t>Strategist</t>
  </si>
  <si>
    <t>Stratège</t>
  </si>
  <si>
    <t>Stratege</t>
  </si>
  <si>
    <t>Estratega</t>
  </si>
  <si>
    <t>Stratega</t>
  </si>
  <si>
    <t>战术大师型</t>
  </si>
  <si>
    <t>Стратег</t>
  </si>
  <si>
    <t>Estrategista</t>
  </si>
  <si>
    <t>NC2_STYLE_3</t>
  </si>
  <si>
    <t>Communicator</t>
  </si>
  <si>
    <t>Communicant</t>
  </si>
  <si>
    <t>Kommunikator</t>
  </si>
  <si>
    <t>Comunicador</t>
  </si>
  <si>
    <t>Comunicatore</t>
  </si>
  <si>
    <t>沟通专家型</t>
  </si>
  <si>
    <t>Коммуникатор</t>
  </si>
  <si>
    <t>NC2_STYLE_4</t>
  </si>
  <si>
    <t>Versatile</t>
  </si>
  <si>
    <t>Polyvalent</t>
  </si>
  <si>
    <t>Vielseitig</t>
  </si>
  <si>
    <t>Versátil</t>
  </si>
  <si>
    <t>全能经理型</t>
  </si>
  <si>
    <t>Универсал</t>
  </si>
  <si>
    <t>NC2_STYLE_5</t>
  </si>
  <si>
    <t>Strict</t>
  </si>
  <si>
    <t>Strikt</t>
  </si>
  <si>
    <t>Estricto</t>
  </si>
  <si>
    <t>Rigoroso</t>
  </si>
  <si>
    <t>严格纪律型</t>
  </si>
  <si>
    <t>Строгий</t>
  </si>
  <si>
    <t>NC2_STYLE_0_DESC</t>
  </si>
  <si>
    <t>Management my way</t>
  </si>
  <si>
    <t>Le management à ma façon</t>
  </si>
  <si>
    <t>Meine Art des Managements</t>
  </si>
  <si>
    <t>Gestión a mi manera</t>
  </si>
  <si>
    <t>Gestione personalizzata</t>
  </si>
  <si>
    <t>我的管理之道</t>
  </si>
  <si>
    <t>Управление по-своему</t>
  </si>
  <si>
    <t>Gerenciamento do meu jeito</t>
  </si>
  <si>
    <t>NC2_STYLE_1_DESC</t>
  </si>
  <si>
    <t>A solid technical foundation is essential for players to progress</t>
  </si>
  <si>
    <t>La progression des joueurs passent avant tout par de solides bases techniques</t>
  </si>
  <si>
    <t>Der Fortschritt des Spielers/der Spielerin ist das Wichtigste.</t>
  </si>
  <si>
    <t>La progresión de los tenistas importa más que nada.</t>
  </si>
  <si>
    <t>La progressione dei giocatori conta più di ogni altra cosa.</t>
  </si>
  <si>
    <t>扎实的技术基础是球员进步的基石。</t>
  </si>
  <si>
    <t>Прочная техническая база — основа прогресса игрока</t>
  </si>
  <si>
    <t>Uma base técnica sólida é essencial para o progresso dos jogadores.</t>
  </si>
  <si>
    <t>NC2_STYLE_2_DESC</t>
  </si>
  <si>
    <t>Finding the right tactic at the right time can change the outcome of a match.</t>
  </si>
  <si>
    <t>Trouver la bonne tactique au bon moment peut changer le résultat d'un match</t>
  </si>
  <si>
    <t>Die richtige Taktik zur richtigen Zeit zu finden, kann den Ausgang eines Matches ändern.</t>
  </si>
  <si>
    <t>Encontrar la táctica adecuada en el momento adecuado puede cambiar el resultado de un partido.</t>
  </si>
  <si>
    <t>Trovare la tattica giusta al momento giusto può cambiare il risultato di una partita.</t>
  </si>
  <si>
    <t>在关键时刻找到正确的战术足以扭转战局。</t>
  </si>
  <si>
    <t>Правильная тактика в нужный момент может изменить исход матча.</t>
  </si>
  <si>
    <t>Encontrar a tática certa na hora certa pode mudar o resultado de uma partida.</t>
  </si>
  <si>
    <t>NC2_STYLE_3_DESC</t>
  </si>
  <si>
    <t>Using the right words leads to success on the court and off the court.</t>
  </si>
  <si>
    <t>Utiliser les bons mots mène au succès en dedans et en dehors du court</t>
  </si>
  <si>
    <t>Die richtigen Worte führen zu Erfolg auf und abseits des Platzes.</t>
  </si>
  <si>
    <t>Usar las palabras adecuadas conduce al éxito dentro y fuera del campo.</t>
  </si>
  <si>
    <t>Usare le parole giuste porta al successo in campo e fuori dal campo.</t>
  </si>
  <si>
    <t>恰当的沟通是场上场下取得成功的关键。</t>
  </si>
  <si>
    <t>Правильные слова помогают и на корте, и вне его.</t>
  </si>
  <si>
    <t>Usar as palavras certas leva ao sucesso dentro e fora das quadras.</t>
  </si>
  <si>
    <t>NC2_STYLE_4_DESC</t>
  </si>
  <si>
    <t>Having no flaws is more important than having specialties.</t>
  </si>
  <si>
    <t>Ne pas avoir de défauts est plus important que d'avoir des spécialités</t>
  </si>
  <si>
    <t>Keine Schwachstellen zu haben ist wichtiger als Spezialisierungen.</t>
  </si>
  <si>
    <t>No tener defectos es más importante que tener especialidades.</t>
  </si>
  <si>
    <t>Non avere difetti è più importante che avere specialità.</t>
  </si>
  <si>
    <t>弥补短板比发展特长更为重要。</t>
  </si>
  <si>
    <t>Лучше не иметь слабых мест, чем иметь сильные стороны.</t>
  </si>
  <si>
    <t>Não ter falhas é mais importante do que ter especialidades.</t>
  </si>
  <si>
    <t>NC2_STYLE_5_DESC</t>
  </si>
  <si>
    <t>Mental and hard work are key to success</t>
  </si>
  <si>
    <t>Mental et travail sont les clés du succès</t>
  </si>
  <si>
    <t>Mentale Stärke und Arbeitsethik sind der beste Weg, um großartige Dinge zu erreichen.</t>
  </si>
  <si>
    <t>Una mente fuerte y una ética de trabajo es la mejor manera de lograr grandes cosas.</t>
  </si>
  <si>
    <t>Mente forte e dedizione al lavoro sono il modo migliore per ottenere grandi cose.</t>
  </si>
  <si>
    <t>强大的心理属性和刻苦训练是成功的关键。</t>
  </si>
  <si>
    <t>Психология и трудолюбие — ключ к успеху</t>
  </si>
  <si>
    <t>Trabalho mental e árduo são a chave para o sucesso.</t>
  </si>
  <si>
    <t>NC2_XP</t>
  </si>
  <si>
    <t>经验值：</t>
  </si>
  <si>
    <t>NC2_XP_INFO</t>
  </si>
  <si>
    <t>The experience defines how many attributes points your manager will start his journey with. By playing full seasons, you will earn experience and new attributes points.</t>
  </si>
  <si>
    <t>L'expérience définit avec combien de points d'attributs votre manager va commencer sa carrière. En jouant des saisons, vous gagnerez de l'expérience et donc de nouveaux points d'attributs.</t>
  </si>
  <si>
    <t>Die Erfahrung bestimmt, wie viele Attributspunkte dein Manager zu Beginn seiner Karriere hat. Durch das Spielen vollständiger Saisons verdienst du Erfahrung und neue Attributspunkte.</t>
  </si>
  <si>
    <t>La experiencia define con cuántos puntos de atributos comenzará su viaje tu manager. Al jugar temporadas completas, ganarás puntos de experiencia y nuevos atributos.</t>
  </si>
  <si>
    <t>L'esperienza definisce con quanti punti attributi il tuo manager inizierà il suo viaggio. Giocando stagioni intere, guadagnerai esperienza e nuovi punti attributi.</t>
  </si>
  <si>
    <t>经验值决定了经理在职业生涯起步时拥有的属性点数量。完成整个赛季可获得经验值及新的属性点。</t>
  </si>
  <si>
    <t>Опыт определяет количество атрибутов, с которыми начнёт менеджер. Играя сезоны полностью, вы будете получать опыт и новые очки атрибутов.</t>
  </si>
  <si>
    <t>A experiência define quantos pontos de atributos seu técnico começará a jornada. Ao jogar temporadas completas, você ganhará experiência e novos pontos de atributos.</t>
  </si>
  <si>
    <t>NC2_ATT</t>
  </si>
  <si>
    <t>属性分配</t>
  </si>
  <si>
    <t>NC2_PTS_AVAILABLES</t>
  </si>
  <si>
    <t>Points available:</t>
  </si>
  <si>
    <t>Points disponibles :</t>
  </si>
  <si>
    <t>Verfügbare Punkte:</t>
  </si>
  <si>
    <t>Puntos disponibles:</t>
  </si>
  <si>
    <t>Punti disponibili:</t>
  </si>
  <si>
    <t>可用点数：</t>
  </si>
  <si>
    <t>Доступные очки:</t>
  </si>
  <si>
    <t>Pontos disponíveis:</t>
  </si>
  <si>
    <t>NC3_BTN1</t>
  </si>
  <si>
    <t>Create academy</t>
  </si>
  <si>
    <t>Créer une académie</t>
  </si>
  <si>
    <t>Crear escuela</t>
  </si>
  <si>
    <t>Crea l'accademia</t>
  </si>
  <si>
    <t>Создать академию</t>
  </si>
  <si>
    <t>Criar academia</t>
  </si>
  <si>
    <t>Screen when choosing your academy</t>
  </si>
  <si>
    <t>NC3_BTN2</t>
  </si>
  <si>
    <t>Launch career</t>
  </si>
  <si>
    <t>Lancer la carrière</t>
  </si>
  <si>
    <t>Karriere starten</t>
  </si>
  <si>
    <t>Iniciar carrera</t>
  </si>
  <si>
    <t>开启生涯</t>
  </si>
  <si>
    <t>Начать карьеру</t>
  </si>
  <si>
    <t>Iniciar carreira</t>
  </si>
  <si>
    <t>NC3_POPUP_TITLE</t>
  </si>
  <si>
    <t>Academy Choice</t>
  </si>
  <si>
    <t>Choix de l'académie</t>
  </si>
  <si>
    <t>Akademie-Auswahl</t>
  </si>
  <si>
    <t>Elección de la escuela</t>
  </si>
  <si>
    <t>Scegli l'accademia</t>
  </si>
  <si>
    <t>学院选择</t>
  </si>
  <si>
    <t>Escolha da Academia</t>
  </si>
  <si>
    <t>NC3_POPUP_DESC</t>
  </si>
  <si>
    <t>Are you sure you to start your career as the manager of {[VAR_ACA_NAME]}?</t>
  </si>
  <si>
    <t>Etes-vous certain de débuter votre carrière de manager pour {[VAR_ACA_NAME]} ?</t>
  </si>
  <si>
    <t>Bist du sicher, dass du deine Karriere als Manager von {[VAR_ACA_NAME]} starten möchtest?</t>
  </si>
  <si>
    <t>¿Estás seguro de comenzar tu carrera como manager de {[VAR_ACA_NAME]}?</t>
  </si>
  <si>
    <t>Sei sicuro/a di iniziare la tua carriera come manager di {[VAR_ACA_NAME]}?</t>
  </si>
  <si>
    <t>确定要作为{[VAR_ACA_NAME]}的经理，开启你的职业生涯吗？</t>
  </si>
  <si>
    <t>Вы уверены, что хотите начать карьеру менеджера в {[VAR_ACA_NAME]}?</t>
  </si>
  <si>
    <t>Tem certeza que deseja iniciar sua carreira como técnico da {[VAR_ACA_NAME]}?</t>
  </si>
  <si>
    <t>NC4_POPUP_TITLE</t>
  </si>
  <si>
    <t>{[UI/NC3_BTN1]}</t>
  </si>
  <si>
    <t>Screen when creating your academy</t>
  </si>
  <si>
    <t>NC4_POPUP_DESC</t>
  </si>
  <si>
    <t>Are you sure you want to create a new academy? 
For the first game, we recommend you choose an existing one. 
Even if you click on confirm, you will be able to go back to this screen if you change your mind.</t>
  </si>
  <si>
    <t>Vous êtes sûr de vouloir créer une nouvelle académie ?
Pour une première partie, nous vous recommandons de choisir une académie existante.
Même si vous cliquez sur confirmer, vous pourrez revenir à cet écran si vous changez d'avis.</t>
  </si>
  <si>
    <t>Bist du sicher, dass du eine neue Akademie gründen möchtest?
Für das erste Spiel empfehlen wir dir, eine bestehende Akademie zu wählen.
Selbst wenn du auf „Bestätigen“ klickst, kannst du zu diesem Fenster zurückkehren, solltest du deine Meinung ändern.</t>
  </si>
  <si>
    <t>¿Estás seguro de que deseas crear una nueva escuela? 
 Para tu primera partida te recomendamos que elijas una escuela existente. 
 Incluso si haces clic en confirmar, podrás volver a esta pantalla si cambias de opinión.</t>
  </si>
  <si>
    <t>Sei sicuro/a di voler creare una nuova accademia?
 Per la prima partita, ti consigliamo di sceglierne una esistente.
 Anche se clicchi su conferma, se cambi idea, potrai tornare su questa schermata.</t>
  </si>
  <si>
    <t>确定要创建新的学院吗？
 对于新玩家，我们建议你选择现有学院。
 如果你改变主意，即使点击了确认，也仍然可以返回此界面。</t>
  </si>
  <si>
    <t>Вы уверены, что хотите создать новую академию? Для первой игры рекомендуется выбрать существующую. Даже после подтверждения вы сможете вернуться на этот экран.</t>
  </si>
  <si>
    <t>Tem certeza que deseja criar uma nova academia? 
 Para o primeiro jogo, recomendamos que você escolha uma existente. 
 Mesmo que clique em confirmar, você poderá voltar a esta tela se mudar de ideia.</t>
  </si>
  <si>
    <t>NC4_TITLE</t>
  </si>
  <si>
    <t>NC4_NAME_DEFAULT</t>
  </si>
  <si>
    <t>Default text for the name of the academy to create</t>
  </si>
  <si>
    <t>NC4_LOGO</t>
  </si>
  <si>
    <t>NC4_NAME</t>
  </si>
  <si>
    <t>Academy name:</t>
  </si>
  <si>
    <t>Nom de l'académie :</t>
  </si>
  <si>
    <t>Akademiename:</t>
  </si>
  <si>
    <t>Nombre de la escuela:</t>
  </si>
  <si>
    <t>Nome dell'accademia:</t>
  </si>
  <si>
    <t>学院名称：</t>
  </si>
  <si>
    <t>Название академии:</t>
  </si>
  <si>
    <t>Nome da academia:</t>
  </si>
  <si>
    <t>NC4_COUNTRY</t>
  </si>
  <si>
    <t>{[UI/NC1_COUNTRY]}</t>
  </si>
  <si>
    <t>NC4_WARNING_CAR</t>
  </si>
  <si>
    <t>Max 30 char.</t>
  </si>
  <si>
    <t>Max 30 car.</t>
  </si>
  <si>
    <t>max. 30 Zeichen</t>
  </si>
  <si>
    <t>Máx. 30 caracteres</t>
  </si>
  <si>
    <t>Max. 30 car.</t>
  </si>
  <si>
    <t>最多30个字符。</t>
  </si>
  <si>
    <t>Максимум 30 символов</t>
  </si>
  <si>
    <t>Máx. 30 caracteres.</t>
  </si>
  <si>
    <t>Maximum 30 caracters</t>
  </si>
  <si>
    <t>NC5_ACA_CONFIG</t>
  </si>
  <si>
    <t>Academy Configuration</t>
  </si>
  <si>
    <t>Configuration de l'académie</t>
  </si>
  <si>
    <t>Akademiekonfiguration</t>
  </si>
  <si>
    <t>Configuración de la escuela</t>
  </si>
  <si>
    <t>Configurazione dell'accademia</t>
  </si>
  <si>
    <t>学院配置</t>
  </si>
  <si>
    <t>Конфигурация академии</t>
  </si>
  <si>
    <t>Configuração da Academia</t>
  </si>
  <si>
    <t>NC5_ACA_CONF_1</t>
  </si>
  <si>
    <t>{[WORLD/ACA_BUDGET]}</t>
  </si>
  <si>
    <t>NC5_ACA_CONF_1_1</t>
  </si>
  <si>
    <t>{[VAR_BUD]} | very low (hard)</t>
  </si>
  <si>
    <t>{[VAR_BUD]} | très bas (difficile)</t>
  </si>
  <si>
    <t>{[VAR_BUD]} | sehr niedrig (hart)</t>
  </si>
  <si>
    <t>{[VAR_BUD]} | muy bajo (difícil)</t>
  </si>
  <si>
    <t>{[VAR_BUD]} | molto basso (difficile)</t>
  </si>
  <si>
    <t>{[VAR_BUD]} | 极低（困难）</t>
  </si>
  <si>
    <t>very low (hard)</t>
  </si>
  <si>
    <t>{[VAR_BUD]} | muito baixo (difícil)</t>
  </si>
  <si>
    <t>NC5_ACA_CONF_1_2</t>
  </si>
  <si>
    <t>{[VAR_BUD]} | low</t>
  </si>
  <si>
    <t>{[VAR_BUD]} | bas</t>
  </si>
  <si>
    <t>{[VAR_BUD]} | Niedrig</t>
  </si>
  <si>
    <t>{[VAR_BUD]} | bajo</t>
  </si>
  <si>
    <t>{[VAR_BUD]} | basso</t>
  </si>
  <si>
    <t>{[VAR_BUD]} | 低</t>
  </si>
  <si>
    <t>{[VAR_BUD]} | baixo</t>
  </si>
  <si>
    <t>NC5_ACA_CONF_1_3</t>
  </si>
  <si>
    <t>{[VAR_BUD]} | average</t>
  </si>
  <si>
    <t>{[VAR_BUD]} | moyen</t>
  </si>
  <si>
    <t>{[VAR_BUD]} | Mittel</t>
  </si>
  <si>
    <t>{[VAR_BUD]} | medio</t>
  </si>
  <si>
    <t>{[VAR_BUD]} | 中等</t>
  </si>
  <si>
    <t>{[VAR_BUD]} | médio</t>
  </si>
  <si>
    <t>NC5_ACA_CONF_1_4</t>
  </si>
  <si>
    <t>{[VAR_BUD]} | high</t>
  </si>
  <si>
    <t>{[VAR_BUD]} | élevé</t>
  </si>
  <si>
    <t>{[VAR_BUD]} | Hoch</t>
  </si>
  <si>
    <t>{[VAR_BUD]} | alto</t>
  </si>
  <si>
    <t>{[VAR_BUD]} | 高</t>
  </si>
  <si>
    <t>NC5_ACA_CONF_1_5</t>
  </si>
  <si>
    <t>{[VAR_BUD]} | very high</t>
  </si>
  <si>
    <t>{[VAR_BUD]} | très élevé</t>
  </si>
  <si>
    <t>{[VAR_BUD]} | Sehr hoch</t>
  </si>
  <si>
    <t>{[VAR_BUD]} | muy alto</t>
  </si>
  <si>
    <t>{[VAR_BUD]} | molto alto</t>
  </si>
  <si>
    <t>{[VAR_BUD]} | 极高</t>
  </si>
  <si>
    <t>very high</t>
  </si>
  <si>
    <t>{[VAR_BUD]} | muito alto</t>
  </si>
  <si>
    <t>NC5_ACA_CONF_1_6</t>
  </si>
  <si>
    <t>{[VAR_BUD]} | huge (easy)</t>
  </si>
  <si>
    <t>{[VAR_BUD]} | énorme (facile)</t>
  </si>
  <si>
    <t>{[VAR_BUD]} | riesig (einfach)</t>
  </si>
  <si>
    <t>{[VAR_BUD]} | enorme (fácil)</t>
  </si>
  <si>
    <t>{[VAR_BUD]} | enorme (facile)</t>
  </si>
  <si>
    <t>{[VAR_BUD]} | 巨额（简单）</t>
  </si>
  <si>
    <t>huge (easy)</t>
  </si>
  <si>
    <t>NC5_ACA_CONF_2</t>
  </si>
  <si>
    <t>Academy vision</t>
  </si>
  <si>
    <t>Vision de l'académie</t>
  </si>
  <si>
    <t>Akademievision</t>
  </si>
  <si>
    <t>Visión de la escuela</t>
  </si>
  <si>
    <t>Vision dell'accademia</t>
  </si>
  <si>
    <t>学院愿景</t>
  </si>
  <si>
    <t>Видение академии</t>
  </si>
  <si>
    <t>Visão da Academia</t>
  </si>
  <si>
    <t>NC5_ACA_CONF_3</t>
  </si>
  <si>
    <t>Average Staff level</t>
  </si>
  <si>
    <t>Niveau moyen des staff</t>
  </si>
  <si>
    <t>Durchschn. Mitarbeiterstufe</t>
  </si>
  <si>
    <t>Nivel medio del personal</t>
  </si>
  <si>
    <t>Livello medio dello staff</t>
  </si>
  <si>
    <t>平均职员等级</t>
  </si>
  <si>
    <t>Средний уровень персонала</t>
  </si>
  <si>
    <t>Nível médio da Equipe</t>
  </si>
  <si>
    <t>NC5_ACA_CONF_4</t>
  </si>
  <si>
    <t>{[ACADEMY/SPORTS_CENTER]} level</t>
  </si>
  <si>
    <t>Niveau du {[ACADEMY/SPORTS_CENTER]}</t>
  </si>
  <si>
    <t>Stufe {[ACADEMY/SPORTS_CENTER]}</t>
  </si>
  <si>
    <t>Nivel {[ACADEMY/SPORTS_CENTER]}</t>
  </si>
  <si>
    <t>Livello {[ACADEMY/SPORTS_CENTER]}</t>
  </si>
  <si>
    <t>{[ACADEMY/SPORTS_CENTER]}级</t>
  </si>
  <si>
    <t>Уровень {[ACADEMY/SPORTS_CENTER]}</t>
  </si>
  <si>
    <t>Nível de {[ACADEMY/SPORTS_CENTER]}</t>
  </si>
  <si>
    <t>NC5_ACA_CONF_5</t>
  </si>
  <si>
    <t>{[ACADEMY/MED_CENTER]} level</t>
  </si>
  <si>
    <t>Niveau du {[ACADEMY/MED_CENTER]}</t>
  </si>
  <si>
    <t>Stufe {[ACADEMY/MED_CENTER]}</t>
  </si>
  <si>
    <t>Nivel de {[ACADEMY/MED_CENTER]}</t>
  </si>
  <si>
    <t>Livello {[ACADEMY/MED_CENTER]}</t>
  </si>
  <si>
    <t>{[ACADEMY/MED_CENTER]}级</t>
  </si>
  <si>
    <t>Уровень {[ACADEMY/MED_CENTER]}</t>
  </si>
  <si>
    <t>Nível de {[ACADEMY/MED_CENTER]}</t>
  </si>
  <si>
    <t>NC5_ACA_CONF_6</t>
  </si>
  <si>
    <t>{[ACADEMY/BIZ_CENTER]} level</t>
  </si>
  <si>
    <t>Niveau du  {[ACADEMY/BIZ_CENTER]}</t>
  </si>
  <si>
    <t>Stufe {[ACADEMY/BIZ_CENTER]}</t>
  </si>
  <si>
    <t>Nivel {[ACADEMY/BIZ_CENTER]}</t>
  </si>
  <si>
    <t>Livello {[ACADEMY/BIZ_CENTER]}</t>
  </si>
  <si>
    <t>{[ACADEMY/BIZ_CENTER]}级</t>
  </si>
  <si>
    <t>Уровень {[ACADEMY/BIZ_CENTER]}</t>
  </si>
  <si>
    <t>Nível de {[ACADEMY/BIZ_CENTER]}</t>
  </si>
  <si>
    <t>NC5_ACA_CONF_7</t>
  </si>
  <si>
    <t>{[ACADEMY/TS]} level</t>
  </si>
  <si>
    <t>Niveau du {[ACADEMY/TS]}</t>
  </si>
  <si>
    <t>Stufe {[ACADEMY/TS]}</t>
  </si>
  <si>
    <t>Nivel {[ACADEMY/TS]}</t>
  </si>
  <si>
    <t>Livello {[ACADEMY/TS]}</t>
  </si>
  <si>
    <t>{[ACADEMY/TS]}级</t>
  </si>
  <si>
    <t>Уровень {[ACADEMY/TS]}</t>
  </si>
  <si>
    <t>Nível de {[ACADEMY/TS]}</t>
  </si>
  <si>
    <t>NC5_ACA_PLY</t>
  </si>
  <si>
    <t>Choose your first player</t>
  </si>
  <si>
    <t>Choisissez votre 1er joueur</t>
  </si>
  <si>
    <t>Wähle deinen ersten Spieler</t>
  </si>
  <si>
    <t>Elige tu primer tenista</t>
  </si>
  <si>
    <t>Scegli il/la tuo/a primo/a giocatore/trice</t>
  </si>
  <si>
    <t>选择你的首位球员</t>
  </si>
  <si>
    <t>Выберите первого игрока</t>
  </si>
  <si>
    <t>Escolha seu primeiro jogador</t>
  </si>
  <si>
    <t>NC5_ACA_REAL</t>
  </si>
  <si>
    <t>Realistic choices</t>
  </si>
  <si>
    <t>Choix réalistes</t>
  </si>
  <si>
    <t>Realistische Entscheidungen</t>
  </si>
  <si>
    <t>Elecciones realistas</t>
  </si>
  <si>
    <t>Scelte realistiche</t>
  </si>
  <si>
    <t>启用真实球员逻辑</t>
  </si>
  <si>
    <t>Реалистичный выбор</t>
  </si>
  <si>
    <t>Escolhas realistas</t>
  </si>
  <si>
    <t>NC5_ACA_REAL_DESC</t>
  </si>
  <si>
    <t>If enabled, you can only select players who would logically agree to join your academy.</t>
  </si>
  <si>
    <t>Si activé, vous ne pouvez sélectionner que des joueurs qui accepteraient de rejoindre votre académie de façon logique.</t>
  </si>
  <si>
    <t>Wenn aktiviert, können Sie nur Spieler auswählen, die sich auf logische Weise bereit erklären würden, Ihrer Akademie beizutreten.</t>
  </si>
  <si>
    <t>Si está activado, solo puedes seleccionar tenistas que aceptarían lógicamente unirse a tu escuela.</t>
  </si>
  <si>
    <t>Se l'opzione è attivata, puoi selezionare solo un/a giocatore/trice che accetterà di unirsi alla tua accademia nella partita normale.</t>
  </si>
  <si>
    <t>如果启用，则只能选择有可能同意加入你学院的球员。</t>
  </si>
  <si>
    <t>Если включено, можно выбирать только тех игроков, которые логично согласились бы вступить в академию.</t>
  </si>
  <si>
    <t>Se ativado, você só poderá selecionar jogadores que logicamente concordariam em ingressar em sua academia.</t>
  </si>
  <si>
    <t>NC5_FILTERS</t>
  </si>
  <si>
    <t>NC5_GENDERS</t>
  </si>
  <si>
    <t>{[UI/BOTH]} genders</t>
  </si>
  <si>
    <t>{[UI/BOTH]} genres</t>
  </si>
  <si>
    <t>{[UI/BOTH]} Geschlechter</t>
  </si>
  <si>
    <t>{[UI/BOTH]} géneros</t>
  </si>
  <si>
    <t>{[UI/BOTH]} i sessi</t>
  </si>
  <si>
    <t>{[UI/BOTH]} 性别</t>
  </si>
  <si>
    <t>Пол: {[UI/BOTH]}</t>
  </si>
  <si>
    <t>{[UI/BOTH]} gêneros</t>
  </si>
  <si>
    <t>FIRSTNAME</t>
  </si>
  <si>
    <t>First Name</t>
  </si>
  <si>
    <t>Prénom</t>
  </si>
  <si>
    <t>Vorname</t>
  </si>
  <si>
    <t>名字</t>
  </si>
  <si>
    <t>Primeiro Nome</t>
  </si>
  <si>
    <t>LASTNAME</t>
  </si>
  <si>
    <t>Last Name</t>
  </si>
  <si>
    <t>Familienname</t>
  </si>
  <si>
    <t>Apellido</t>
  </si>
  <si>
    <t>Cognome</t>
  </si>
  <si>
    <t>姓氏</t>
  </si>
  <si>
    <t>Фамилия</t>
  </si>
  <si>
    <t>Sobrenome</t>
  </si>
  <si>
    <t>CREDITS_TITLE</t>
  </si>
  <si>
    <t>Титры</t>
  </si>
  <si>
    <t>List of people who had worked on the game</t>
  </si>
  <si>
    <t>CREDITS_01</t>
  </si>
  <si>
    <t>&lt;bold&gt;&lt;color=#95FBF1&gt;Rebound Capital Games&lt;/color&gt;&lt;/bold&gt;</t>
  </si>
  <si>
    <t>&lt;bold&gt; &lt;color = # 24cae0&gt; Rebound Capital Games &lt;/color&gt; &lt;/bold&gt;</t>
  </si>
  <si>
    <t>Rebound Capital Games</t>
  </si>
  <si>
    <t>CREDITS_02</t>
  </si>
  <si>
    <t>Augustin Pluchet - Founder &amp; President
Antoine Papot - Head of Studio &amp; Creative Director
Simon Guyau - Producer &amp; QA Manager</t>
  </si>
  <si>
    <t>Augustin Pluchet - Fondateur &amp; Président
Antoine Papot - Directeur du Studio &amp; Directeur Créatif
Simon Guyau - Chef de Projet &amp; Responsable QA</t>
  </si>
  <si>
    <t>Augustin Pluchet - Gründer &amp; Präsident
Antoine Papot - Studioleiter &amp; Kreativdirektor
Simon Guyau - Produzent &amp; QA-Manager</t>
  </si>
  <si>
    <t>Augustin Pluchet - Presidente y fundador 
Antoine Papot - Jefe del estudio y director creativo
Simon Guyau - Productor y director de control de calidad</t>
  </si>
  <si>
    <t>Augustin Pluchet - Fondatore e Presidente
Antoine Papot - Responsabile dello studio e direttore creativo
Simon Guyau - Produttore e QA Manager</t>
  </si>
  <si>
    <t>Augustin Pluchet - 创始人兼总裁
Antoine Papot - 工作室主管兼创意总监
Simon Guyau - 制作人兼QA经理</t>
  </si>
  <si>
    <t>Augustin Pluchet - Основатель и президент
Antoine Papot - Руководитель студии и креативный директор
Simon Guyau - Менеджер по производству и контролю качества</t>
  </si>
  <si>
    <t>Augustin Pluchet - Fundador e Presidente
 Antoine Papot - Chefe de Estúdio e Diretor Criativo
 Simon Guyau - Produtor e Gerente de QA</t>
  </si>
  <si>
    <t>CREDITS_03</t>
  </si>
  <si>
    <t>Development
Thorvald ter Meer - Lead Developer
Gaëlle Jacob - Senior Developer
Bruno Wieckowski - Senior Developer</t>
  </si>
  <si>
    <t>Développement
Thorvald ter Meer - Développeur en chef
Gaëlle Jacob - Développeur Senior
Bruno Wieckowski - Développeur Senior</t>
  </si>
  <si>
    <t>Entwicklung
Thorvald ter Meer - Chefentwickler
Gaëlle Jacob - Senior-Entwickler
Bruno Wieckowski - Senior-Entwickler</t>
  </si>
  <si>
    <t>Desarrollo
Thorvald ter Meer - Desarrollador principal
Gaëlle Jacob - Desarrollador sénior
Bruno Wieckowski - Desarrollador sénior</t>
  </si>
  <si>
    <t>Sviluppo
Thorvald ter Meer - Capo sviluppatore
Gaëlle Jacob - Sviluppatore senior
Bruno Wieckowski - Sviluppatore senior</t>
  </si>
  <si>
    <t>开发团队
Thorvald ter Meer - 首席开发
Gaëlle Jacob - 高级开发
Bruno Wieckowski - 高级开发</t>
  </si>
  <si>
    <t>Программирование
Thorvald ter Meer - Ведущий разработчик
Gaëlle Jacob - Старший разработчик
Bruno Wieckowski - Старший разработчик</t>
  </si>
  <si>
    <t>Desenvolvimento
 Thorvald ter Meer - Desenvolvedor Principal
 Gaëlle Jacob - Desenvolvedora Sênior
 Bruno Wieckowski - Desenvolvedor Sênior</t>
  </si>
  <si>
    <t>CREDITS_04</t>
  </si>
  <si>
    <t/>
  </si>
  <si>
    <t>CREDITS_05</t>
  </si>
  <si>
    <t>Art
Alexandre Gomy - 2D/UI Artist</t>
  </si>
  <si>
    <t>Art
Alexandre Gomy - Artiste 2D/UI</t>
  </si>
  <si>
    <t>Art
Alexandre Gomy - 2D/UI-Artist</t>
  </si>
  <si>
    <t>Arte
Alexandre Gomy - Arte 2D/UI</t>
  </si>
  <si>
    <t>Art
Alexandre Gomy - 2D/UI Art</t>
  </si>
  <si>
    <t>美术
Alexandre Gomy - 2D/UI美术师</t>
  </si>
  <si>
    <t>Арт
Alexandre Gomy - 2D/UI Художник</t>
  </si>
  <si>
    <t>Arte
 Alexandre Gomy - Artista 2D/UI</t>
  </si>
  <si>
    <t>CREDITS_06</t>
  </si>
  <si>
    <t xml:space="preserve">
Marketing &amp; Community Management
Ludovic Calleau - Content Creator &amp; CM</t>
  </si>
  <si>
    <t xml:space="preserve">
Marketing &amp; Gestion de la Communauté
Ludovic Calleau - Créateur de contenu &amp; CM</t>
  </si>
  <si>
    <t xml:space="preserve">
Marketing &amp; Community-Management
Ludovic Calleau - Content Creator &amp; Community-Management</t>
  </si>
  <si>
    <t xml:space="preserve">
Marketing &amp; Community-Management 
Ludovic Calleau - Content Creator y Community Management</t>
  </si>
  <si>
    <t>市场与社区管理
Ludovic Calleau - 内容创作者与社区经理</t>
  </si>
  <si>
    <t>Маркетинг и управление сообществом
Ludovic Calleau - Создатель контента и CM</t>
  </si>
  <si>
    <t>Marketing e Gerenciamento de Comunidade
 Ludovic Calleau - Criador de Conteúdo e CM</t>
  </si>
  <si>
    <t>CREDITS_07</t>
  </si>
  <si>
    <t xml:space="preserve">
LD &amp; QA
Adrien Amoroso - Junior Tester &amp; Tool developer</t>
  </si>
  <si>
    <t xml:space="preserve">
LD &amp; QA
Adrien Amoroso - Testeur &amp; Développeur outils junior</t>
  </si>
  <si>
    <t xml:space="preserve">
LD &amp; QA
Adrien Amoroso - Junior-Tester und Tool-Entwickler</t>
  </si>
  <si>
    <t xml:space="preserve">
LD &amp; QA
Adrien Amoroso - Probador junior y desarrollador de herramientas</t>
  </si>
  <si>
    <t xml:space="preserve">
LD &amp; QA
Adrien Amoroso - Junior Tester e sviluppatore di strumenti</t>
  </si>
  <si>
    <t>关卡设计与质量保证
Adrien Amoroso - 初级测试员</t>
  </si>
  <si>
    <t xml:space="preserve">
LD &amp; QA
Adrien Amoroso - Младший тестировщик и разработчик инструментов</t>
  </si>
  <si>
    <t>LD e QA
 Adrien Amoroso - Testador Júnior e Desenvolvedor de Ferramentas</t>
  </si>
  <si>
    <t>CREDITS_08</t>
  </si>
  <si>
    <t>CREDITS_09</t>
  </si>
  <si>
    <t>&lt;bold&gt;&lt;color=#95FBF1&gt;Our sponsors &amp; partners&lt;/color&gt;&lt;/bold&gt;</t>
  </si>
  <si>
    <t>&lt;bold&gt;&lt;color=#95FBF1&gt;Nos sponsors &amp; partenaires&lt;/color&gt;&lt;/bold&gt;</t>
  </si>
  <si>
    <t>&lt;bold&gt;&lt;color=#95FBF1&gt;Unsere Sponsoren und Partner&lt;/color&gt;&lt;/bold&gt;</t>
  </si>
  <si>
    <t>&lt;bold&gt;&lt;color=#95FBF1&gt;Nuestros patrocinadores&lt;/color&gt;&lt;/bold&gt;</t>
  </si>
  <si>
    <t>&lt;bold&gt;&lt;color=#24cae0&gt;Nostri partner&lt;/color&gt; &lt;/bold&gt;</t>
  </si>
  <si>
    <t>&lt;bold&gt;&lt;color=#95FBF1&gt;赞助商与合作伙伴&lt;/color&gt;&lt;/bold&gt;</t>
  </si>
  <si>
    <t>&lt;bold&gt;&lt;color=#95FBF1&gt;Наши спонсоры и партнеры&lt;/color&gt;&lt;/bold&gt;</t>
  </si>
  <si>
    <t>&lt;bold&gt;&lt;color=#95FBF1&gt;Nossos patrocinadores e parceiros&lt;/color&gt;&lt;/bold&gt;</t>
  </si>
  <si>
    <t>CREDITS_10</t>
  </si>
  <si>
    <t>Région Nouvelle-Aquitaine
Magelis
-
Game Audio Factory
Take Off Studio
Unity
Noesis GUI</t>
  </si>
  <si>
    <t>Région Nouvelle-Aquitaine
 Magelis
 -
 Game Audio Factory
 Take Off Studio
 Unity
 Noesis GUI</t>
  </si>
  <si>
    <t>CREDITS_11</t>
  </si>
  <si>
    <t>CREDITS_12</t>
  </si>
  <si>
    <t>&lt;bold&gt;&lt;color=#95FBF1&gt;Special thanks!&lt;/color&gt;&lt;/bold&gt;</t>
  </si>
  <si>
    <t>&lt;bold&gt;&lt;color=#95FBF1&gt;Remerciements spéciaux !&lt;/color&gt;&lt;/bold&gt;</t>
  </si>
  <si>
    <t>&lt;bold&gt;&lt;color=#95FBF1&gt;Besondere Danksagungen!&lt;/color&gt;&lt;/bold&gt;</t>
  </si>
  <si>
    <t>&lt;bold&gt;&lt;color=#95FBF1&gt;Gracias especiales&lt;/color&gt;&lt;/bold&gt;</t>
  </si>
  <si>
    <t>&lt;bold&gt;&lt;color=#95FBF1&gt;Grazie speciali&lt;/color&gt;&lt;/bold&gt;</t>
  </si>
  <si>
    <t>&lt;bold&gt;&lt;color=#95FBF1&gt;特别鸣谢&lt;/color&gt;&lt;/bold&gt;</t>
  </si>
  <si>
    <t>&lt;bold&gt;&lt;color=#95FBF1&gt;Особая благодарность!&lt;/color&gt;&lt;/bold&gt;</t>
  </si>
  <si>
    <t>&lt;bold&gt;&lt;color=#95FBF1&gt;Agradecimentos especiais!&lt;/color&gt;&lt;/bold&gt;</t>
  </si>
  <si>
    <t>CREDITS_13</t>
  </si>
  <si>
    <t>Patrick Mouratoglou and the Mouratoglou Tennis Academy
Moïse Kouame
Daryl Monfils
All the beta testers
Poneeey Club
Arthur Ray
Yannick Schrambini
Ilterry89
The other members of the Rebound team</t>
  </si>
  <si>
    <t xml:space="preserve">
Patrick Mouratoglou et la Mouratoglou Tennis Academy
Moïse Kouame
Daryl Monfils
Tous les beta testers
Poneeey Club
Arthur Ray
Yannick Schrambini
Ilterry89
Les autres membres de l'équipe Rebound</t>
  </si>
  <si>
    <t xml:space="preserve">
Patrick Mouratoglou &amp; Mouratoglou Tennis Academy
Moïse Kouame
Daryl Monfils
Alle Beta-Tester
Poneeey Club
Arthur Ray
Yannick Schrambini
Ilterry89
Andere Mitglieder des Rebound-Teams</t>
  </si>
  <si>
    <t xml:space="preserve">
Patrick Mouratoglou &amp; Mouratoglou Tennis Academy
Moïse Kouame
Daryl Monfils
Todos los beta testers
Poneeey Club
Arthur Ray
Yannick Schrambini
Ilterry89
Los demás miembros del equipo Rebound</t>
  </si>
  <si>
    <t xml:space="preserve">
Patrick Mouratoglou &amp; Mouratoglou Tennis Academy
Moïse Kouame
Daryl Monfils
Tutti i beta tester
Poneeey Club
Arthur Ray
Yannick Schrambini
Ilterry89
Gli altri membri del team Rebound</t>
  </si>
  <si>
    <t>Patrick Mouratoglou及莫拉托格鲁网球学院（Mouratoglou Tennis Academy）
 Moïse Kouame
 Daryl Monfils
 所有测试玩家
 Poneeey Club
 Arthur Ray
 Yannick Schrambini
 Ilterry89
 Rebound团队其他成员</t>
  </si>
  <si>
    <t>Patrick Mouratoglou и теннисная академия Mouratoglou
Moïse Kouame
Daryl Monfils
All the beta testers
Poneeey Club
Arthur Ray
Yannick Schrambini
Ilterry89
Другие члены команды Rebound</t>
  </si>
  <si>
    <t>Patrick Mouratoglou e a Mouratoglou Tennis Academy
 Moïse Kouame
 Daryl Monfils
 Todos os beta testers
 Poneeey Club
 Arthur Ray
 Yannick Schrambini
 Ilterry89
 Os outros membros da equipe Rebound</t>
  </si>
  <si>
    <t>CREDITS_14</t>
  </si>
  <si>
    <t>CREDITS_15</t>
  </si>
  <si>
    <t>A big thank you to the players and brands who gave their agreement to appear in the game.</t>
  </si>
  <si>
    <t>Un grand merci aux joueurs et aux joueuses, ainsi qu'aux marques, qui ont donné leur accord pour apparaitre dans le jeu.</t>
  </si>
  <si>
    <t>Ein großes Dankeschön an die Spieler und Marken, die ihr Einverständnis gegeben haben, im Spiel aufzutreten.</t>
  </si>
  <si>
    <t>Un gran agradecimiento a los tenistas y marcas que dieron su consentimiento para aparecer en el juego.</t>
  </si>
  <si>
    <t>Un grande ringraziamento ai giocatori e ai marchi che hanno dato il loro consenso ad apparire nel gioco.</t>
  </si>
  <si>
    <t>衷心感谢所有同意在游戏中现身的球员与品牌。</t>
  </si>
  <si>
    <t>Большое спасибо игрокам и брендам, которые дали согласие на появление в игре.</t>
  </si>
  <si>
    <t>Um grande agradecimento aos jogadores e marcas que deram seu acordo para aparecer no jogo.</t>
  </si>
  <si>
    <t>CREDITS_16</t>
  </si>
  <si>
    <t>CREDITS_17</t>
  </si>
  <si>
    <t>© Rebound Capital Games.</t>
  </si>
  <si>
    <t>CREDITS_18</t>
  </si>
  <si>
    <t>All rights reserved.</t>
  </si>
  <si>
    <t>Tous droits réservés.</t>
  </si>
  <si>
    <t>Alle Rechte vorbehalten.</t>
  </si>
  <si>
    <t>Todos los derechos reservados.</t>
  </si>
  <si>
    <t>Tutti i diritti riservati.</t>
  </si>
  <si>
    <t>保留所有权利。</t>
  </si>
  <si>
    <t>Все права защищены.</t>
  </si>
  <si>
    <t>Todos os direitos reservados.</t>
  </si>
  <si>
    <t>CREDITS_19</t>
  </si>
  <si>
    <t>"Tennis Manager" and "Tennis Manager 26" are registered trademarks.</t>
  </si>
  <si>
    <t>"Tennis Manager" et "Tennis Manager 26" sont des marques déposées.</t>
  </si>
  <si>
    <t>„Tennis Manager“ und „Tennis Manager 26“ sind eingetragene Markenzeichen.</t>
  </si>
  <si>
    <t>"Tennis Manager" y "Tennis Manager 26" son marcas comerciales registradas.</t>
  </si>
  <si>
    <t>" Tennis Manager " e " Tennis Manager 26 " sono marchi registrati.</t>
  </si>
  <si>
    <t>“Tennis Manager”与“Tennis Manager 26”为注册商标。</t>
  </si>
  <si>
    <t>«Tennis Manager»…</t>
  </si>
  <si>
    <t>"Tennis Manager" e "Tennis Manager 26" são marcas registradas.</t>
  </si>
  <si>
    <t>CREDITS_20</t>
  </si>
  <si>
    <t>All company names, brand names and logos are the property of their respective owners.</t>
  </si>
  <si>
    <t>Tous les noms de société, noms de marques et logos sont la propriété de leurs propriétaires respectifs.</t>
  </si>
  <si>
    <t>Alle Firmennamen, Markennamen und Logos sind Eigentum der jeweiligen Besitzer.</t>
  </si>
  <si>
    <t>Todos los nombres de empresas, nombres de marcas y logotipos son propiedad de sus respectivos dueños.</t>
  </si>
  <si>
    <t>Tutti i nomi di società, marchi e loghi appartengono ai rispettivi proprietari.</t>
  </si>
  <si>
    <t>所有公司名称、品牌名称及标识均归其各自所有者所有。</t>
  </si>
  <si>
    <t>Все названия и логотипы…</t>
  </si>
  <si>
    <t>Todos os nomes de empresas, marcas e logotipos são propriedade de seus respectivos donos.</t>
  </si>
  <si>
    <t>NEW_MINI</t>
  </si>
  <si>
    <t>New</t>
  </si>
  <si>
    <t>Nouv.</t>
  </si>
  <si>
    <t>Neu</t>
  </si>
  <si>
    <t>Nuevo</t>
  </si>
  <si>
    <t>Nuovo</t>
  </si>
  <si>
    <t>新建</t>
  </si>
  <si>
    <t>Новое</t>
  </si>
  <si>
    <t>Novo</t>
  </si>
  <si>
    <t>5 caracters maximum, short version of New</t>
  </si>
  <si>
    <t>VERSION</t>
  </si>
  <si>
    <t xml:space="preserve">Game version: </t>
  </si>
  <si>
    <t xml:space="preserve">Version du jeu : </t>
  </si>
  <si>
    <t xml:space="preserve">Spielversion: </t>
  </si>
  <si>
    <t xml:space="preserve">Versión del juego: </t>
  </si>
  <si>
    <t xml:space="preserve">Versione gioco: </t>
  </si>
  <si>
    <t>游戏版本</t>
  </si>
  <si>
    <t>Версия игры:</t>
  </si>
  <si>
    <t>Versão do jogo:</t>
  </si>
  <si>
    <t>SAVING</t>
  </si>
  <si>
    <t>Saving...</t>
  </si>
  <si>
    <t>Sauvegarde en cours...</t>
  </si>
  <si>
    <t>Speichern ...</t>
  </si>
  <si>
    <t>Guardando...</t>
  </si>
  <si>
    <t>Salvataggio...</t>
  </si>
  <si>
    <t>保存中……</t>
  </si>
  <si>
    <t>Сохранение...</t>
  </si>
  <si>
    <t>Salvando...</t>
  </si>
  <si>
    <t>SAVING_DESC</t>
  </si>
  <si>
    <t>Please do not turn off your device.</t>
  </si>
  <si>
    <t>Veuillez ne pas éteindre votre appareil.</t>
  </si>
  <si>
    <t>Bitte schalte deinen Computer nicht aus.</t>
  </si>
  <si>
    <t>No apagues el ordenador.</t>
  </si>
  <si>
    <t>Non spegnere il computer.</t>
  </si>
  <si>
    <t>请勿关闭你的设备。</t>
  </si>
  <si>
    <t>Пожалуйста, не выключайте устройство.</t>
  </si>
  <si>
    <t>Por favor, não desligue seu dispositivo.</t>
  </si>
  <si>
    <t>Loading...</t>
  </si>
  <si>
    <t>Chargement en cours...</t>
  </si>
  <si>
    <t>Laden ...</t>
  </si>
  <si>
    <t>Cargando...</t>
  </si>
  <si>
    <t>Caricamento...</t>
  </si>
  <si>
    <t>加载中……</t>
  </si>
  <si>
    <t>Загрузка...</t>
  </si>
  <si>
    <t>Carregando...</t>
  </si>
  <si>
    <t>LOADING_DESC</t>
  </si>
  <si>
    <t>{[UI/SAVING_DESC]}</t>
  </si>
  <si>
    <t>SAVE_ERROR_TITLE</t>
  </si>
  <si>
    <t>SAVE_ERROR_DESC</t>
  </si>
  <si>
    <t>An error occurred while creating the saved game. The game was not saved.
Error Message:</t>
  </si>
  <si>
    <t>Une erreur est survenue lors de la création de la sauvegarde. La partie n'a pas été sauvegardée.
Message d'erreur :</t>
  </si>
  <si>
    <t>Beim Speichern ist ein Fehler aufgetreten. Das Spiel wurde nicht gespeichert.
Fehlermeldung:</t>
  </si>
  <si>
    <t>Se produjo un error al guardar. No se ha guardado la partida.
Mensaje de error:</t>
  </si>
  <si>
    <t>Si è verificato un errore durante la creazione della partita. La partita non è stata salvata.</t>
  </si>
  <si>
    <t>创建存档时发生错误，游戏未保存。错误信息：</t>
  </si>
  <si>
    <t>Произошла ошибка при создании сохранения. Игра не была сохранена. Сообщение об ошибке:</t>
  </si>
  <si>
    <t>Ocorreu um erro ao criar o jogo salvo. O jogo não foi salvo.
 Mensagem de erro:</t>
  </si>
  <si>
    <t>NEXT</t>
  </si>
  <si>
    <t>Successivo</t>
  </si>
  <si>
    <t>PREVIOUS</t>
  </si>
  <si>
    <t>Previous</t>
  </si>
  <si>
    <t>Précédent</t>
  </si>
  <si>
    <t>Anterior</t>
  </si>
  <si>
    <t>Precedente</t>
  </si>
  <si>
    <t>SETTNGS_TUTO_AUTO</t>
  </si>
  <si>
    <t>Tutorial on New Screen</t>
  </si>
  <si>
    <t>Tutoriel à l’arrivée sur un nouvel écran</t>
  </si>
  <si>
    <t>Tutorial in neuem Fenster</t>
  </si>
  <si>
    <t>Tutorial al llegar a una pantalla nueva</t>
  </si>
  <si>
    <t>Tutorial su un nuovo schermo</t>
  </si>
  <si>
    <t>新手教程</t>
  </si>
  <si>
    <t>Обучение на новом экране</t>
  </si>
  <si>
    <t>Tutorial na Nova Tela</t>
  </si>
  <si>
    <t>SPEED_FORMAT</t>
  </si>
  <si>
    <t>Speeds</t>
  </si>
  <si>
    <t>Vitesses</t>
  </si>
  <si>
    <t>Geschwindigkeitsformat</t>
  </si>
  <si>
    <t>Velocidades</t>
  </si>
  <si>
    <t>Скорости</t>
  </si>
  <si>
    <t>SPEED_FORMAT_01</t>
  </si>
  <si>
    <t>km/h</t>
  </si>
  <si>
    <t>公里/小时</t>
  </si>
  <si>
    <t>км/ч</t>
  </si>
  <si>
    <t>SPEED_FORMAT_02</t>
  </si>
  <si>
    <t>mph</t>
  </si>
  <si>
    <t>英里/小时</t>
  </si>
  <si>
    <t>миль/ч</t>
  </si>
  <si>
    <t>Saved and Data</t>
  </si>
  <si>
    <t>Sauvegardes et données</t>
  </si>
  <si>
    <t>Speicherstände und Daten</t>
  </si>
  <si>
    <t>Datos y partidas guardadas</t>
  </si>
  <si>
    <t>Salvataggio e dati</t>
  </si>
  <si>
    <t>存档与数据</t>
  </si>
  <si>
    <t>Сохранения и данные</t>
  </si>
  <si>
    <t>Salvos e Dados</t>
  </si>
  <si>
    <t>SETTINGS_TAB_04</t>
  </si>
  <si>
    <t>DATA_PERSISTENCE</t>
  </si>
  <si>
    <t>Data persistence (statistics, history, etc.)</t>
  </si>
  <si>
    <t>Persistance des données (statistiques, historiques, etc.)</t>
  </si>
  <si>
    <t>Datenbestand (Statistiken, Historie usw.)</t>
  </si>
  <si>
    <t>Persistencia de datos (estadísticas, historial, etc.)</t>
  </si>
  <si>
    <t>Persistenza dei dati (statistiche, cronologia, ecc.)</t>
  </si>
  <si>
    <t>数据持久化（统计、历史等）</t>
  </si>
  <si>
    <t>Хранение данных (статистика, история и т.д.)</t>
  </si>
  <si>
    <t>Persistência de dados (estatísticas, histórico, etc.)</t>
  </si>
  <si>
    <t>DATA_PERSISTENCE_DESC</t>
  </si>
  <si>
    <t>Will impact the size of your future saved games.</t>
  </si>
  <si>
    <t>Impactera la taille de vos futures sauvegardes</t>
  </si>
  <si>
    <t>Wirkt sich auf die Größe deiner zukünftigen Spielstände aus.</t>
  </si>
  <si>
    <t>Afectará al tamaño de las partidas que guardes en el futuro.</t>
  </si>
  <si>
    <t>Influirà sulle dimensioni dei futuri salvataggi.</t>
  </si>
  <si>
    <t>将影响未来存档的大小。</t>
  </si>
  <si>
    <t>Влияет на размер будущих сохранений.</t>
  </si>
  <si>
    <t>Impactará o tamanho dos seus futuros jogos salvos.</t>
  </si>
  <si>
    <t>DATA_PERSISTENCE_01</t>
  </si>
  <si>
    <t>Full</t>
  </si>
  <si>
    <t>Voll</t>
  </si>
  <si>
    <t>Pieno</t>
  </si>
  <si>
    <t>完整</t>
  </si>
  <si>
    <t>Полное</t>
  </si>
  <si>
    <t>DATA_PERSISTENCE_02</t>
  </si>
  <si>
    <t>10 {[UI/YEARS]}</t>
  </si>
  <si>
    <t>DATA_PERSISTENCE_03</t>
  </si>
  <si>
    <t>5 {[UI/YEARS]}</t>
  </si>
  <si>
    <t>DATA_PERSISTENCE_04</t>
  </si>
  <si>
    <t>3 {[UI/YEARS]}</t>
  </si>
  <si>
    <t>DATA_PERSISTENCE_05</t>
  </si>
  <si>
    <t>2 {[UI/YEARS]}</t>
  </si>
  <si>
    <t>DATA_PERSISTENCE_06</t>
  </si>
  <si>
    <t>DISPLAY_VSYNC</t>
  </si>
  <si>
    <t>V-Sync</t>
  </si>
  <si>
    <t>垂直同步</t>
  </si>
  <si>
    <t>Вертикальная синхронизация</t>
  </si>
  <si>
    <t>GRAPHICS_QUALITY_AA_03</t>
  </si>
  <si>
    <t>Elevata</t>
  </si>
  <si>
    <t>GRAPHICS_QUALITY_AMBIENT_OCCLUSION</t>
  </si>
  <si>
    <t>Ambient occlusion</t>
  </si>
  <si>
    <t>Occlusion ambiante</t>
  </si>
  <si>
    <t>Umgebungsverdeckung</t>
  </si>
  <si>
    <t>Oclusión ambiental</t>
  </si>
  <si>
    <t>Occlusione ambientale</t>
  </si>
  <si>
    <t>环境光遮蔽</t>
  </si>
  <si>
    <t>Oclusão de ambiente</t>
  </si>
  <si>
    <t>GRAPHICS_QUALITY_AMBIENT_OCCLUSION_01</t>
  </si>
  <si>
    <t>{[UI/NONE]}</t>
  </si>
  <si>
    <t>CONFIRM_SAVE_DISPLAY_TITLE</t>
  </si>
  <si>
    <t>Change Display Mode</t>
  </si>
  <si>
    <t>Changement de mode d'affichage</t>
  </si>
  <si>
    <t>Anzeigemodus ändern</t>
  </si>
  <si>
    <t>Cambiar el modo de visualización</t>
  </si>
  <si>
    <t>Cambia modalità di visualizzazione</t>
  </si>
  <si>
    <t>更改显示模式</t>
  </si>
  <si>
    <t>Изменить режим отображения</t>
  </si>
  <si>
    <t>Alterar Modo de Exibição</t>
  </si>
  <si>
    <t>CONFIRM_SAVE_DISPLAY_DESC</t>
  </si>
  <si>
    <t>You have modified one or more of the display options. Do you want to use these new display settings? 
(Changes will be canceled if you do not take any action within {[VAR_REMAINING_SEC]} seconds.)</t>
  </si>
  <si>
    <t>Vous avez changé une ou plusieurs options d'affichage. Voulez-vous utiliser le nouvel affichage ?
(Le changement sera annulé si vous ne faites aucune action dans les {[VAR_REMAINING_SEC]} secondes.)</t>
  </si>
  <si>
    <t>Du hast eine oder mehrere der Anzeigeoptionen bearbeitet. Möchtest du diese neuen Anzeige-Einstellungen übernehmen? 
(Änderungen werden verworfen, wenn du nicht innerhalb von {[VAR_REMAINING_SEC]} Sekunden agierst.)</t>
  </si>
  <si>
    <t>Has modificado una o más de las opciones de visualización. ¿Quieres utilizar esta nueva configuración? 
 (Los cambios se cancelarán si no realizas ninguna acción en {[VAR_REMAINING_SEC]} segundos).</t>
  </si>
  <si>
    <t>Hai modificato una o più opzioni di visualizzazione. Vuoi utilizzare queste nuove impostazioni di visualizzazione?
 (Le modifiche verranno annullate se non intraprendi alcuna azione entro {[VAR_REMAINING_SEC]} secondi.)</t>
  </si>
  <si>
    <t>你已修改了一项或多项显示选项。是否要使用这些新的显示设置？
 （如果你在{[VAR_REMAINING_SEC]}秒内不进行任何操作，该更改将被取消。</t>
  </si>
  <si>
    <t>Вы изменили один или несколько параметров отображения. Использовать новые настройки? (Изменения будут отменены, если вы не примете решение в течение {[VAR_REMAINING_SEC]} секунд.)</t>
  </si>
  <si>
    <t>Você modificou uma ou mais opções de exibição. Deseja usar estas novas configurações de exibição? 
 (As alterações serão canceladas se você não tomar nenhuma atitude em {[VAR_REMAINING_SEC]} segundos.)</t>
  </si>
  <si>
    <t>BACK</t>
  </si>
  <si>
    <t>返回</t>
  </si>
  <si>
    <t>CANCEL_MODIF</t>
  </si>
  <si>
    <t>Cancel modifications</t>
  </si>
  <si>
    <t>Annuler les modifications</t>
  </si>
  <si>
    <t>Änderungen abbrechen</t>
  </si>
  <si>
    <t>Cancelar modificaciones</t>
  </si>
  <si>
    <t>Annulla le modifiche</t>
  </si>
  <si>
    <t>取消修改</t>
  </si>
  <si>
    <t>Отменить изменения</t>
  </si>
  <si>
    <t>Cancelar modificações</t>
  </si>
  <si>
    <t>SPLASH_LEGAL</t>
  </si>
  <si>
    <t>© Rebound Capital Games. All rights reserved.
"Tennis Manager" and "Tennis Manager 26" are registered trademarks.
All company names, brand names and logos are the property of their respective owners.
A big thank you to the players who gave their agreement to appear in the game:
Moïse Kouamé, Dan Added, Audrey Albie, Manon Arcangioli, Terence Atmane, Alexandre Aubriot, Florent Bax, Maxence Beauge, Elliot Benchetrit, Robin Bertrand, Constantin Bittoun Kouzmine, Geoffrey Blancaneaux, Ugo Blanchet, Lois Boisson, Benjamin Bonzi, Maelys Bougrat, Lucas Bouquet, Mathias Bourgue, Samuel Brosset, Clara Burel, Estelle Cascino, Arthur Cazaux, Maxime Chazal, Clement Chidekh, Antoine Cornut Chauvinc, Enzo Couacaud, Baptiste Crepatte, Sean Cuenin, Emeline Dartron, Corentin Denolly, Thomas Deschamps, Gaelle Desperrier, Titouan Droguet, Aubane Droguet, Louis Dussin, Mathys Erhard, Arthur Fery, Arthur Fils, Quentin Folliot, Axel Garcian, Alexis Gautier, Arthur Gea, Antoine Ghibaudo, Adrien Gobat, Hugo Grenier, Sascha Gueymard Wayenburg, Quentin Halys, Maxime Hamou, Calvin Hemery, Antoine Hoang, Paul Inchauspe, Kyrian Jacquet, Selena Janicijevic, Yannick Jankovits, Tristan Lamasine, Thomas Laurent, Timo Legout, Emma Lene, Manon Leonard, Jenny Lim, Laurent Lokoli, Jules Marie, Lilian Marmousez, Matteo Martineau, Harold Mayot, Jakub Mensik, Felix Mischker, Corentin Moutet, Giovanni Mpetshi Perricard, Alexandre Muller, Victoria Muntean, Francois Musitelli, Mallaurie Noel, Chloe Noel, Chloe Paquet, Marine Partaud, Laia Petretic, Jessika Ponchet, Lucas Poullain, Alice Rame, Irina Ramialison, Amaury Raynel, Arthur Reymond, Alice Robbe, Margaux Rouvroy, Valentin Royer, Gleb Sakharov, Mathieu Scaglia, Clement Tabur, Johan Sebastien Tatlot, Nicolas Tepmahc, Alice Tubello, Valentin Vacherot, Luca Van Assche, Cyril Vandermeersch, Emilien Voisin, Enzo Wallart, Tak Khunn Wang, Arthur Weber, Margot Yerolymos.</t>
  </si>
  <si>
    <t xml:space="preserve">© Rebound Capital Games. Tous droits réservés.
"Tennis Manager" et "Tennis Manager 26" sont des marques déposées.
Tous les noms de société, noms de marques et logos sont la propriété de leurs propriétaires respectifs.
Un grand merci aux joueurs et aux joueuses qui ont donné leur accord pour apparaitre dans le jeu :
Moïse Kouamé, Dan Added, Audrey Albie, Manon Arcangioli, Terence Atmane, Alexandre Aubriot, Florent Bax, Maxence Beauge, Elliot Benchetrit, Robin Bertrand, Constantin Bittoun Kouzmine, Geoffrey Blancaneaux, Ugo Blanchet, Lois Boisson, Benjamin Bonzi, Maelys Bougrat, Lucas Bouquet, Mathias Bourgue, Samuel Brosset, Clara Burel, Estelle Cascino, Arthur Cazaux, Maxime Chazal, Clement Chidekh, Antoine Cornut Chauvinc, Enzo Couacaud, Baptiste Crepatte, Sean Cuenin, Emeline Dartron, Corentin Denolly, Thomas Deschamps, Gaelle Desperrier, Titouan Droguet, Aubane Droguet, Louis Dussin, Mathys Erhard, Arthur Fery, Arthur Fils, Quentin Folliot, Axel Garcian, Alexis Gautier, Arthur Gea, Antoine Ghibaudo, Hugo Grenier, Adrien Gobat, Sascha Gueymard Wayenburg, Quentin Halys, Maxime Hamou, Calvin Hemery, Antoine Hoang, Paul Inchauspe, Kyrian Jacquet, Selena Janicijevic, Yannick Jankovits, Tristan Lamasine, Thomas Laurent, Timo Legout, Emma Lene, Manon Leonard, Jenny Lim, Laurent Lokoli, Jules Marie, Lilian Marmousez, Matteo Martineau, Harold Mayot, Jakub Mensik, Felix Mischker, Corentin Moutet, Giovanni Mpetshi Perricard, Alexandre Muller, Victoria Muntean, Francois Musitelli, Mallaurie Noel, Chloe Noel, Chloe Paquet, Marine Partaud, Laia Petretic, Jessika Ponchet, Lucas Poullain, Alice Rame, Irina Ramialison, Amaury Raynel, Arthur Reymond, Alice Robbe, Margaux Rouvroy, Valentin Royer, Gleb Sakharov, Mathieu Scaglia, Clement Tabur, Johan Sebastien Tatlot, Nicolas Tepmahc, Alice Tubello, Valentin Vacherot, Luca Van Assche, Cyril Vandermeersch, Emilien Voisin, Enzo Wallart, Tak Khunn Wang, Arthur Weber, Margot Yerolymos.
</t>
  </si>
  <si>
    <t>© Rebound Capital Games. Alle Rechte vorbehalten.
 „Tennis Manager“ und „Tennis Manager 26“ sind eingetragene Markenzeichen.
 Alle Firmennamen, Markennamen und Logos sind Eigentum der entsprechenden Besitzer.
Ein großes Dankeschön an die Spieler, die ihr Einverständnis gaben, im Spiel zu erscheinen:
Moïse Kouamé, Dan Added, Audrey Albie, Manon Arcangioli, Terence Atmane, Alexandre Aubriot, Florent Bax, Maxence Beauge, Elliot Benchetrit, Robin Bertrand, Constantin Bittoun Kouzmine, Geoffrey Blancaneaux, Ugo Blanchet, Lois Boisson, Benjamin Bonzi, Maelys Bougrat, Lucas Bouquet, Mathias Bourgue, Samuel Brosset, Clara Burel, Estelle Cascino, Arthur Cazaux, Maxime Chazal, Clement Chidekh, Antoine Cornut Chauvinc, Enzo Couacaud, Baptiste Crepatte, Sean Cuenin, Emeline Dartron, Corentin Denolly, Thomas Deschamps, Gaelle Desperrier, Titouan Droguet, Aubane Droguet, Louis Dussin, Mathys Erhard, Arthur Fery, Arthur Fils, Quentin Folliot, Axel Garcian, Alexis Gautier, Arthur Gea, Antoine Ghibaudo, Hugo Grenier, Adrien Gobat, Sascha Gueymard Wayenburg, Quentin Halys, Maxime Hamou, Calvin Hemery, Antoine Hoang, Paul Inchauspe, Kyrian Jacquet, Selena Janicijevic, Yannick Jankovits, Tristan Lamasine, Thomas Laurent, Timo Legout, Emma Lene, Manon Leonard, Jenny Lim, Laurent Lokoli, Jules Marie, Lilian Marmousez, Matteo Martineau, Harold Mayot, Jakub Mensik, Felix Mischker, Corentin Moutet, Giovanni Mpetshi Perricard, Alexandre Muller, Victoria Muntean, Francois Musitelli, Mallaurie Noel, Chloe Noel, Chloe Paquet, Marine Partaud, Laia Petretic, Jessika Ponchet, Lucas Poullain, Alice Rame, Irina Ramialison, Amaury Raynel, Arthur Reymond, Alice Robbe, Margaux Rouvroy, Valentin Royer, Gleb Sakharov, Mathieu Scaglia, Clement Tabur, Johan Sebastien Tatlot, Nicolas Tepmahc, Alice Tubello, Valentin Vacherot, Luca Van Assche, Cyril Vandermeersch, Emilien Voisin, Enzo Wallart, Tak Khunn Wang, Arthur Weber, Margot Yerolymos.</t>
  </si>
  <si>
    <t>© Rebound Capital Games. Todos los derechos reservados.
 "Tennis Manager" y "Tennis Manager 26" son marcas comerciales registradas.
Todos los nombres de empresas, nombres de marcas y logotipos son propiedad de sus respectivos dueños.
Un gran agradecimiento a los tenistas que dieron su consentimiento para aparecer en el juego:
Moïse Kouamé, Dan Added, Audrey Albie, Manon Arcangioli, Terence Atmane, Alexandre Aubriot, Florent Bax, Maxence Beauge, Elliot Benchetrit, Robin Bertrand, Constantin Bittoun Kouzmine, Geoffrey Blancaneaux, Ugo Blanchet, Lois Boisson, Benjamin Bonzi, Maelys Bougrat, Lucas Bouquet, Mathias Bourgue, Samuel Brosset, Clara Burel, Estelle Cascino, Arthur Cazaux, Maxime Chazal, Clement Chidekh, Antoine Cornut Chauvinc, Enzo Couacaud, Baptiste Crepatte, Sean Cuenin, Emeline Dartron, Corentin Denolly, Thomas Deschamps, Gaelle Desperrier, Titouan Droguet, Aubane Droguet, Louis Dussin, Mathys Erhard, Arthur Fery, Arthur Fils, Quentin Folliot, Axel Garcian, Alexis Gautier, Arthur Gea, Antoine Ghibaudo, Hugo Grenier, Adrien Gobat, Sascha Gueymard Wayenburg, Quentin Halys, Maxime Hamou, Calvin Hemery, Antoine Hoang, Paul Inchauspe, Kyrian Jacquet, Selena Janicijevic, Yannick Jankovits, Tristan Lamasine, Thomas Laurent, Timo Legout, Emma Lene, Manon Leonard, Jenny Lim, Laurent Lokoli, Jules Marie, Lilian Marmousez, Matteo Martineau, Harold Mayot, Jakub Mensik, Felix Mischker, Corentin Moutet, Giovanni Mpetshi Perricard, Alexandre Muller, Victoria Muntean, Francois Musitelli, Mallaurie Noel, Chloe Noel, Chloe Paquet, Marine Partaud, Laia Petretic, Jessika Ponchet, Lucas Poullain, Alice Rame, Irina Ramialison, Amaury Raynel, Arthur Reymond, Alice Robbe, Margaux Rouvroy, Valentin Royer, Gleb Sakharov, Mathieu Scaglia, Clement Tabur, Johan Sebastien Tatlot, Nicolas Tepmahc, Alice Tubello, Valentin Vacherot, Luca Van Assche, Cyril Vandermeersch, Emilien Voisin, Enzo Wallart, Tak Khunn Wang, Arthur Weber, Margot Yerolymos.</t>
  </si>
  <si>
    <t>© Rebound Capital Games. Tutti i diritti riservati.
 " Tennis Manager " e " Tennis Manager 26 " sono marchi registrati.
Tutti i nomi di società, marchi e loghi appartengono ai rispettivi proprietari.
Un grande ringraziamento ai giocatori che hanno dato il loro consenso ad apparire nel gioco:
Moïse Kouamé, Dan Added, Audrey Albie, Manon Arcangioli, Terence Atmane, Alexandre Aubriot, Florent Bax, Maxence Beauge, Elliot Benchetrit, Robin Bertrand, Constantin Bittoun Kouzmine, Geoffrey Blancaneaux, Ugo Blanchet, Lois Boisson, Benjamin Bonzi, Maelys Bougrat, Lucas Bouquet, Mathias Bourgue, Samuel Brosset, Clara Burel, Estelle Cascino, Arthur Cazaux, Maxime Chazal, Clement Chidekh, Antoine Cornut Chauvinc, Enzo Couacaud, Baptiste Crepatte, Sean Cuenin, Emeline Dartron, Corentin Denolly, Thomas Deschamps, Gaelle Desperrier, Titouan Droguet, Aubane Droguet, Louis Dussin, Mathys Erhard, Arthur Fery, Arthur Fils, Quentin Folliot, Axel Garcian, Alexis Gautier, Arthur Gea, Antoine Ghibaudo, Hugo Grenier, Adrien Gobat, Sascha Gueymard Wayenburg, Quentin Halys, Maxime Hamou, Calvin Hemery, Antoine Hoang, Paul Inchauspe, Kyrian Jacquet, Selena Janicijevic, Yannick Jankovits, Tristan Lamasine, Thomas Laurent, Timo Legout, Emma Lene, Manon Leonard, Jenny Lim, Laurent Lokoli, Jules Marie, Lilian Marmousez, Matteo Martineau, Harold Mayot, Jakub Mensik, Felix Mischker, Corentin Moutet, Giovanni Mpetshi Perricard, Alexandre Muller, Victoria Muntean, Francois Musitelli, Mallaurie Noel, Chloe Noel, Chloe Paquet, Marine Partaud, Laia Petretic, Jessika Ponchet, Lucas Poullain, Alice Rame, Irina Ramialison, Amaury Raynel, Arthur Reymond, Alice Robbe, Margaux Rouvroy, Valentin Royer, Gleb Sakharov, Mathieu Scaglia, Clement Tabur, Johan Sebastien Tatlot, Nicolas Tepmahc, Alice Tubello, Valentin Vacherot, Luca Van Assche, Cyril Vandermeersch, Emilien Voisin, Enzo Wallart, Tak Khunn Wang, Arthur Weber, Margot Yerolymos.</t>
  </si>
  <si>
    <t>© Rebound Capital Games。保留所有权利。
 “Tennis Manager”与“Tennis Manager 26”均为注册商标。 
 所有公司名称、品牌名称及标识均归其各自所有者所有。
 A big thank you to the players who gave 衷心感谢所有同意在游戏中现身的球员：
 Moïse Kouamé、Dan Added、Audrey Albie、Manon Arcangioli、Terence Atmane、Alexandre Aubriot、Florent Bax、Maxence Beauge、Elliot Benchetrit、Robin Bertrand、Constantin Bittoun Kouzmine、Geoffrey Blancaneaux、Ugo Blanchet、Lois Boisson、Benjamin Bonzi、Maelys Bougrat、Lucas Bouquet、Mathias Bourgue、Samuel Brosset、Clara Burel、Estelle Cascino、Arthur Cazaux、Maxime Chazal、Clement Chidekh、Antoine Cornut Chauvinc、Enzo Couacaud、Baptiste Crepatte、Sean Cuenin、Emeline Dartron、Corentin Denolly、Thomas Deschamps、Gaelle Desperrier、Titouan Droguet、Aubane Droguet、Louis Dussin、Mathys Erhard、Arthur Fery、Arthur Fils、Quentin Folliot、Axel Garcian、Alexis Gautier、Arthur Gea、Antoine Ghibaudo、Adrien Gobat、Hugo Grenier、Sascha Gueymard Wayenburg、Quentin Halys、Maxime Hamou、Calvin Hemery、Antoine Hoang、Paul Inchauspe、Kyrian Jacquet、Selena Janicijevic、Yannick Jankovits、Tristan Lamasine、Thomas Laurent、Timo Legout、Emma Lene、Manon Leonard、Jenny Lim、Laurent Lokoli、Jules Marie、Lilian Marmousez、Matteo Martineau、Harold Mayot、Jakub Mensik、Felix Mischker、Corentin Moutet、Giovanni Mpetshi Perricard、Alexandre Muller、Victoria Muntean、Francois Musitelli、Mallaurie Noel、Chloe Noel、Chloe Paquet、Marine Partaud、Laia Petretic、Jessika Ponchet、Lucas Poullain、Alice Rame、Irina Ramialison, Amaury Raynel, Arthur Reymond、Alice Robbe、Margaux Rouvroy、Valentin Royer、Gleb Sakharov、Mathieu Scaglia, Clement Tabur, Johan Sebastien Tatlot、Nicolas Tepmahc、Alice Tubello、Valentin Vacherot、Luca Van Assche、Cyril Vandermeersch、Emilien Voisin、Enzo Wallart、Tak Khunn Wang、Arthur Weber、Margot Yerolymos。</t>
  </si>
  <si>
    <t>© Rebound Capital Games. Все права защищены. Tennis Manager и Tennis Manager 26 являются зарегистрированными товарными знаками. Все названия компаний, брендов и логотипы принадлежат их владельцам. Огромная благодарность игрокам, давшим согласие появиться в игре: Moïse Kouamé… Margot Yerolymos.</t>
  </si>
  <si>
    <t>© Rebound Capital Games. Todos os direitos reservados.
 "Tennis Manager" e "Tennis Manager 26" são marcas registradas.
 Todos os nomes de empresas, marcas e logotipos são propriedade de seus respectivos donos.
 Um grande agradecimento aos jogadores que concordaram em aparecer no jogo:
 Moïse Kouamé, Dan Added, Audrey Albie, Manon Arcangioli, Terence Atmane, Alexandre Aubriot, Florent Bax, Maxence Beauge, Elliot Benchetrit, Robin Bertrand, Constantin Bittoun Kouzmine, Geoffrey Blancaneaux, Ugo Blanchet, Lois Boisson, Benjamin Bonzi, Maelys Bougrat, Lucas Bouquet, Mathias Bourgue, Samuel Brosset, Clara Burel, Estelle Cascino, Arthur Cazaux, Maxime Chazal, Clement Chidekh, Antoine Cornut Chauvinc, Enzo Couacaud, Baptiste Crepatte, Sean Cuenin, Emeline Dartron, Corentin Denolly, Thomas Deschamps, Gaelle Desperrier, Titouan Droguet, Aubane Droguet, Louis Dussin, Mathys Erhard, Arthur Fery, Arthur Fils, Quentin Folliot, Axel Garcian, Alexis Gautier, Arthur Gea, Antoine Ghibaudo, Adrien Gobat, Hugo Grenier, Sascha Gueymard Wayenburg, Quentin Halys, Maxime Hamou, Calvin Hemery, Antoine Hoang, Paul Inchauspe, Kyrian Jacquet, Selena Janicijevic, Yannick Jankovits, Tristan Lamasine, Thomas Laurent, Timo Legout, Emma Lene, Manon Leonard, Jenny Lim, Laurent Lokoli, Jules Marie, Lilian Marmousez, Matteo Martineau, Harold Mayot, Jakub Mensik, Felix Mischker, Corentin Moutet, Giovanni Mpetshi Perricard, Alexandre Muller, Victoria Muntean, Francois Musitelli, Mallaurie Noel, Chloe Noel, Chloe Paquet, Marine Partaud, Laia Petretic, Jessika Ponchet, Lucas Poullain, Alice Rame, Irina Ramialison, Amaury Raynel, Arthur Reymond, Alice Robbe, Margaux Rouvroy, Valentin Royer, Gleb Sakharov, Mathieu Scaglia, Clement Tabur, Johan Sebastien Tatlot, Nicolas Tepmahc, Alice Tubello, Valentin Vacherot, Luca Van Assche, Cyril Vandermeersch, Emilien Voisin, Enzo Wallart, Tak Khunn Wang, Arthur Weber, Margot Yerolymos.</t>
  </si>
  <si>
    <t>TNMT_RECOMMENDED</t>
  </si>
  <si>
    <t>Recommended</t>
  </si>
  <si>
    <t>Recommandés</t>
  </si>
  <si>
    <t>Empfohlen</t>
  </si>
  <si>
    <t>Recomendado</t>
  </si>
  <si>
    <t>Consigliato</t>
  </si>
  <si>
    <t>推荐</t>
  </si>
  <si>
    <t>Рекомендовано</t>
  </si>
  <si>
    <t>WARNING_CARAC_FILE</t>
  </si>
  <si>
    <t>These characters are not allowed: \ / : * ? " &lt; &gt; |;</t>
  </si>
  <si>
    <t>Ces caractères ne sont pas autorisés : \ / : * ? " &lt; &gt; |;</t>
  </si>
  <si>
    <t>Diese Zeichen sind nicht erlaubt: \ / : * ? " &lt; &gt; |;</t>
  </si>
  <si>
    <t>Los siguientes caracteres no están permitidos: \ / : * ? " &lt; &gt; |;</t>
  </si>
  <si>
    <t>Non sono ammessi questi caratteri: \ / : * ? "&lt;&gt; |;</t>
  </si>
  <si>
    <t>不允许使用以下字符：\ / : * ? " &lt; &gt; |;</t>
  </si>
  <si>
    <t>Эти символы недопустимы: \ / : * ? &lt; &gt;</t>
  </si>
  <si>
    <t>Estes caracteres não são permitidos: \ / : * ? " &lt; &gt; |;</t>
  </si>
  <si>
    <t>DRAW_MATCH_INFO</t>
  </si>
  <si>
    <t>See match details</t>
  </si>
  <si>
    <t>Voir détails du match</t>
  </si>
  <si>
    <t>Matchdetails anzeigen</t>
  </si>
  <si>
    <t>Ver detalles del partido</t>
  </si>
  <si>
    <t>Vedi i dettagli della partita</t>
  </si>
  <si>
    <t>查看比赛详情</t>
  </si>
  <si>
    <t>Смотреть детали матча</t>
  </si>
  <si>
    <t>Ver detalhes da partida</t>
  </si>
  <si>
    <t>GRAPHICS_QUALITY_AMBIENT_OCCLUSION_02</t>
  </si>
  <si>
    <t>GRAPHICS_QUALITY_AMBIENT_OCCLUSION_03</t>
  </si>
  <si>
    <t>GRAPHICS_QUALITY_AMBIENT_OCCLUSION_04</t>
  </si>
  <si>
    <t>GRAPHICS_QUALITY_BLOOM</t>
  </si>
  <si>
    <t>Light blur</t>
  </si>
  <si>
    <t>Flou lumineux</t>
  </si>
  <si>
    <t>Bloom-Effekt</t>
  </si>
  <si>
    <t>Desenfoque de luz</t>
  </si>
  <si>
    <t>Sfocatura di luce</t>
  </si>
  <si>
    <t>轻度模糊</t>
  </si>
  <si>
    <t>Эффект свечения</t>
  </si>
  <si>
    <t>Desfoque de luz</t>
  </si>
  <si>
    <t>GRAPHICS_QUALITY_BLOOM_01</t>
  </si>
  <si>
    <t>GRAPHICS_QUALITY_BLOOM_02</t>
  </si>
  <si>
    <t>SIMULATION_CPU_USAGE</t>
  </si>
  <si>
    <t>Allocation of your CPU to match simulation:</t>
  </si>
  <si>
    <t>Allocation de votre CPU à la simulation de match :</t>
  </si>
  <si>
    <t>CPU-Auslastung für die Matchsimulation:</t>
  </si>
  <si>
    <t>Asignación de CPU para simulación de partido:</t>
  </si>
  <si>
    <t>Allocazione della CPU per la simulazione del match:</t>
  </si>
  <si>
    <t>用于模拟比赛的CPU分配：</t>
  </si>
  <si>
    <t>Распределение загрузки процессора для симуляции матча:</t>
  </si>
  <si>
    <t>Alocação da sua CPU para simulação de partida:</t>
  </si>
  <si>
    <t>SETTINGS_TAB_05</t>
  </si>
  <si>
    <t>Audio</t>
  </si>
  <si>
    <t>音频</t>
  </si>
  <si>
    <t>Аудио</t>
  </si>
  <si>
    <t>Áudio</t>
  </si>
  <si>
    <t>回收站</t>
  </si>
  <si>
    <t>Мусор</t>
  </si>
  <si>
    <t>GAME_TYPE_1</t>
  </si>
  <si>
    <t>Hauptspiel</t>
  </si>
  <si>
    <t>Основной</t>
  </si>
  <si>
    <t>GAME_TYPE_2</t>
  </si>
  <si>
    <t>DLC</t>
  </si>
  <si>
    <t>GAME_TYPE_3</t>
  </si>
  <si>
    <t>Мод</t>
  </si>
  <si>
    <t>NC_POPUP_TAB_1</t>
  </si>
  <si>
    <t>Jeu</t>
  </si>
  <si>
    <t>Juego</t>
  </si>
  <si>
    <t>NC_POPUP_TAB_2</t>
  </si>
  <si>
    <t>NC_POPUP_COLUMN_1</t>
  </si>
  <si>
    <t>NC_POPUP_COLUMN_2</t>
  </si>
  <si>
    <t>NC_POPUP_COLUMN_3</t>
  </si>
  <si>
    <t>OR</t>
  </si>
  <si>
    <t>or</t>
  </si>
  <si>
    <t>ou</t>
  </si>
  <si>
    <t>oder</t>
  </si>
  <si>
    <t>o</t>
  </si>
  <si>
    <t>或</t>
  </si>
  <si>
    <t>или</t>
  </si>
  <si>
    <t>LOAD_ERROR_TITLE</t>
  </si>
  <si>
    <t>LOAD_ERROR_DESC</t>
  </si>
  <si>
    <t>An error occurred while loading the saved game. The game was not loaded.
 Error Message:</t>
  </si>
  <si>
    <t>Une erreur est survenue lors du chargement de la sauvegarde. La partie n'a pas été chargée.
Message d'erreur :</t>
  </si>
  <si>
    <t>Beim Laden des gespeicherten Spiels ist ein Fehler aufgetreten. Das Spiel wurde nicht geladen.
Fehlermeldung:</t>
  </si>
  <si>
    <t>Se produjo un error al cargar. No se ha cargado la partida.
Mensaje de error:</t>
  </si>
  <si>
    <t>Si è verificato un errore durante il caricamento della partita salvata. La partita non è stata caricata.
Messaggio di errore:</t>
  </si>
  <si>
    <t>加载存档时发生错误。游戏进度未载入。
 错误信息：</t>
  </si>
  <si>
    <t>Произошла ошибка при загрузке сохранения. Игра не была загружена. Сообщение об ошибке:</t>
  </si>
  <si>
    <t>Ocorreu um erro ao carregar o jogo salvo. O jogo não foi carregado.
 Mensagem de erro:</t>
  </si>
  <si>
    <t>LOAD_CORRUPT_TITLE</t>
  </si>
  <si>
    <t>Corrupted data</t>
  </si>
  <si>
    <t>Données corrompues</t>
  </si>
  <si>
    <t>Beschädigte Daten</t>
  </si>
  <si>
    <t>Datos dañados</t>
  </si>
  <si>
    <t>Dati corrotti</t>
  </si>
  <si>
    <t>数据损坏</t>
  </si>
  <si>
    <t>Повреждённые данные</t>
  </si>
  <si>
    <t>Dados corrompidos</t>
  </si>
  <si>
    <t>LOAD_CORRUPT_DESC</t>
  </si>
  <si>
    <t>An error occurred while loading the saved game. The save file is corrupted.
 Try to load a previous saved game.</t>
  </si>
  <si>
    <t>Une erreur est survenue lors du chargement de la sauvegarde. La sauvegarde est corrompue.
Essayez de charger une sauvegarde antérieure.</t>
  </si>
  <si>
    <t>Beim Laden des gespeicherten Spiels ist ein Fehler aufgetreten. Die Speicherdatei ist beschädigt.
Versuchen Sie, einen älteren Spielstand zu laden.</t>
  </si>
  <si>
    <t>Se produjo un error al cargar. El archivo guardado está dañado.
Intenta cargar una partida anterior.</t>
  </si>
  <si>
    <t>Si è verificato un errore durante il caricamento della partita salvata. Il file di salvataggio è corrotto.
Prova a caricare una partita salvata in precedenza.</t>
  </si>
  <si>
    <t>加载存档时发生错误。存档文件已损坏。请尝试加载更早的存档。</t>
  </si>
  <si>
    <t>Произошла ошибка при загрузке сохранения. Файл сохранения повреждён. Попробуйте загрузить более раннюю версию сохранения.</t>
  </si>
  <si>
    <t>Ocorreu um erro ao carregar o jogo salvo. O arquivo salvo está corrompido.
 Tente carregar um jogo salvo anterior.</t>
  </si>
  <si>
    <t>TRAINING_PROG</t>
  </si>
  <si>
    <t>Training program</t>
  </si>
  <si>
    <t>Programme d'entraînement</t>
  </si>
  <si>
    <t>Trainingsprogramm</t>
  </si>
  <si>
    <t>Programa de entrenamiento</t>
  </si>
  <si>
    <t>Programma di allenamento</t>
  </si>
  <si>
    <t>Программа тренировки</t>
  </si>
  <si>
    <t>Programa de treinamento</t>
  </si>
  <si>
    <t>GUI_SECTION_07_04</t>
  </si>
  <si>
    <t>No titles</t>
  </si>
  <si>
    <t>Aucun titre</t>
  </si>
  <si>
    <t>Keine Titel</t>
  </si>
  <si>
    <t>Sin títulos</t>
  </si>
  <si>
    <t>Nessun titolo</t>
  </si>
  <si>
    <t>无头衔</t>
  </si>
  <si>
    <t>Нет титулов</t>
  </si>
  <si>
    <t>Sem títulos</t>
  </si>
  <si>
    <t>GUI_SECTION_04_04</t>
  </si>
  <si>
    <t>TNMT_CANT_REGISTER_5</t>
  </si>
  <si>
    <t>Unable to register for this tournament because it takes place over several weeks and there is a tournament scheduled for the next week</t>
  </si>
  <si>
    <t>Ne peut pas s'enregistrer à ce tournoi car il est sur plusieurs semaines et il y a un tournoi prévu la semaine suivante</t>
  </si>
  <si>
    <t>Registrierung für dieses Turnier nicht möglich, da es über mehrere Wochen stattfindet und für nächste Woche bereits ein Turnier geplant ist</t>
  </si>
  <si>
    <t>Imposible inscribirse en este torneo porque se lleva a cabo durante varias semanas y hay otro torneo programado para la próxima semana</t>
  </si>
  <si>
    <t>Non è possibile iscriversi a questo torneo perché dura più settimane e la settimana successiva è in programma un altro torneo</t>
  </si>
  <si>
    <t>无法报名此赛事，因其为期数周且下周已有赛事安排。</t>
  </si>
  <si>
    <t>Нельзя зарегистрироваться: турнир длится несколько недель, а на следующую неделю уже запланирован турнир</t>
  </si>
  <si>
    <t>Impossível se registrar para este torneio porque ele ocorre ao longo de várias semanas e há um torneio agendado para a próxima semana</t>
  </si>
  <si>
    <t>TNMT_CANT_REGISTER_6</t>
  </si>
  <si>
    <t>Unable to register for the tournament because there is a training scheduled</t>
  </si>
  <si>
    <t>Ne peut pas s'enregister au tournoi car il y a un entraînement prevu</t>
  </si>
  <si>
    <t>Registrierung für dieses Turnier nicht möglich, da bereits ein Training eingeplant ist</t>
  </si>
  <si>
    <t>Imposible inscribirse en el torneo porque hay un entrenamiento programado</t>
  </si>
  <si>
    <t>Non è possibile iscriversi a questo torneo perché è in programma una sessione di allenamento</t>
  </si>
  <si>
    <t>因有训练安排，无法报名该赛事。</t>
  </si>
  <si>
    <t>Нельзя зарегистрироваться: на эту неделю запланирована тренировка</t>
  </si>
  <si>
    <t>Impossível se registrar para o torneio porque há um treinamento agendado</t>
  </si>
  <si>
    <t>TNMT_CANT_REGISTER_7</t>
  </si>
  <si>
    <t>Unable to register for the qualifying round because there is a training scheduled for the next week</t>
  </si>
  <si>
    <t>Ne peut pas s'enregistrer aux qualifications car il y a un entrainement prévu la semaine prochaine</t>
  </si>
  <si>
    <t>Registrierung für die Qualifikationsrunde nicht möglich, da für nächste Woche bereits ein Training eingeplant ist</t>
  </si>
  <si>
    <t>Imposible inscribirse en la ronda eliminatoria porque hay un entrenamiento programado para la próxima semana</t>
  </si>
  <si>
    <t>Non è possibile iscriversi alle qualificazioni perché la settimana prossima è in programma una sessione di allenamento</t>
  </si>
  <si>
    <t>因下周有训练安排，无法报名资格赛。</t>
  </si>
  <si>
    <t>Нельзя зарегистрироваться на квалификацию: на следующую неделю запланирована тренировка</t>
  </si>
  <si>
    <t>Impossível se registrar para a rodada de qualificação porque há um treinamento agendado para a próxima semana</t>
  </si>
  <si>
    <t>TNMT_CANT_REGISTER_8</t>
  </si>
  <si>
    <t>Unable to register for this tournament because it takes place over several weeks and there is a training scheduled for the next week</t>
  </si>
  <si>
    <t>Ne peut pas s'enregistrer à ce tournoi car il est sur plusieurs semaines et il y a un entraînement prévu la semaine prochaine</t>
  </si>
  <si>
    <t>Registrierung für dieses Turnier nicht möglich, da es über mehrere Wochen stattfindet und für nächste Woche bereits ein Training eingeplant ist</t>
  </si>
  <si>
    <t>Imposible inscribirse en este torneo porque se lleva a cabo durante varias semanas y hay un entrenamiento programado para la próxima semana</t>
  </si>
  <si>
    <t>Non è possibile iscriversi a questo torneo perché dura più settimane e la settimana prossima è in programma una sessione di allenamento</t>
  </si>
  <si>
    <t>无法报名此赛事，因其为期数周且下周已有训练安排。</t>
  </si>
  <si>
    <t>Нельзя зарегистрироваться: турнир длится несколько недель, а на следующую неделю запланирована тренировка</t>
  </si>
  <si>
    <t>Impossível se registrar para este torneio porque ele ocorre ao longo de várias semanas e há um treinamento agendado para a próxima semana</t>
  </si>
  <si>
    <t>ROADMAP_CANCEL_TRAINING</t>
  </si>
  <si>
    <t>Cancel training</t>
  </si>
  <si>
    <t>Annuler entraînement</t>
  </si>
  <si>
    <t>Training verwerfen</t>
  </si>
  <si>
    <t>Cancelar entrenamiento</t>
  </si>
  <si>
    <t>Annulla l'allenamento</t>
  </si>
  <si>
    <t>取消训练</t>
  </si>
  <si>
    <t>Отменить тренировку</t>
  </si>
  <si>
    <t>Cancelar treino</t>
  </si>
  <si>
    <t>ROADMAP_SCHEDULE_TNMT</t>
  </si>
  <si>
    <t>Schedule tournament</t>
  </si>
  <si>
    <t>Planifier tournoi</t>
  </si>
  <si>
    <t>Turnier einplanen</t>
  </si>
  <si>
    <t>Programar torneo</t>
  </si>
  <si>
    <t>Programma il torneo</t>
  </si>
  <si>
    <t>安排赛事</t>
  </si>
  <si>
    <t>Запланировать турнир</t>
  </si>
  <si>
    <t>Agendar torneio</t>
  </si>
  <si>
    <t>ROADMAP_SCHEDULE_TRAINING</t>
  </si>
  <si>
    <t>Schedule training</t>
  </si>
  <si>
    <t>Planifier entraînement</t>
  </si>
  <si>
    <t>Training einplanen</t>
  </si>
  <si>
    <t>Prog. entrenamiento</t>
  </si>
  <si>
    <t>Prog. l'allenamento</t>
  </si>
  <si>
    <t>安排训练</t>
  </si>
  <si>
    <t>Запланировать тренировку</t>
  </si>
  <si>
    <t>Agendar treino</t>
  </si>
  <si>
    <t>POPUP_BUGREPORT_TITLE</t>
  </si>
  <si>
    <t>Contact us</t>
  </si>
  <si>
    <t>Nous contacter</t>
  </si>
  <si>
    <t>Kontakt</t>
  </si>
  <si>
    <t>Contacto</t>
  </si>
  <si>
    <t>Contattateci</t>
  </si>
  <si>
    <t>联系我们</t>
  </si>
  <si>
    <t>Связаться с нами</t>
  </si>
  <si>
    <t>Fale conosco</t>
  </si>
  <si>
    <t>POPUP_BUGREPORT_DESC</t>
  </si>
  <si>
    <t>We are sorry you are having a problem. Please give us as much information as possible so that we can help you.</t>
  </si>
  <si>
    <t>Nous sommes désolés que vous rencontriez un problème. Donnez-nous un maximum d'informations afin que nous puissions vous aider.</t>
  </si>
  <si>
    <t>Es tut uns leid, dass du Probleme hast. Bitte mach so viele Angaben wie möglich, damit wir dir helfen können.</t>
  </si>
  <si>
    <t>Lamentamos que estés teniendo un problema. Proporciónanos toda la información posible para que podamos ayudarte.</t>
  </si>
  <si>
    <t>Ci dispiace che tu abbia riscontrato un problema. Fornisci quante più informazioni puoi, così potremo aiutarti.</t>
  </si>
  <si>
    <t>关于您遇到的问题，我们深感抱歉。请提供尽可能详细的信息，以便我们为您提供协助。</t>
  </si>
  <si>
    <t>Нам жаль, что у вас возникла проблема. Пожалуйста, опишите её максимально подробно, чтобы мы могли помочь.</t>
  </si>
  <si>
    <t>Lamentamos que você esteja tendo um problema. Por favor, nos dê o máximo de informações possível para que possamos ajudá-lo.</t>
  </si>
  <si>
    <t>POPUP_BUGREPORT_BUGTITLE</t>
  </si>
  <si>
    <t>Titre</t>
  </si>
  <si>
    <t>Título</t>
  </si>
  <si>
    <t>Titolo</t>
  </si>
  <si>
    <t>标题</t>
  </si>
  <si>
    <t>Заголовок</t>
  </si>
  <si>
    <t>POPUP_BUGREPORT_BUGTITLE_HINT</t>
  </si>
  <si>
    <t>Please enter a title related to the problem encountered</t>
  </si>
  <si>
    <t>Merci d'entrer un titre en lien avec le problème rencontré</t>
  </si>
  <si>
    <t>Bitte gib einen Titel in Bezug auf das aufgetretene Problem ein</t>
  </si>
  <si>
    <t>Introduce un título para el problema que has encontrado</t>
  </si>
  <si>
    <t>Inserisci un titolo in base al problema riscontrato</t>
  </si>
  <si>
    <t>请输入与该问题相关的标题</t>
  </si>
  <si>
    <t>Укажите заголовок, связанный с проблемой</t>
  </si>
  <si>
    <t>Por favor, insira um título relacionado ao problema encontrado</t>
  </si>
  <si>
    <t>POPUP_BUGREPORT_BUGDESC</t>
  </si>
  <si>
    <t>问题描述</t>
  </si>
  <si>
    <t>POPUP_BUGREPORT_BUGDESC_HINT</t>
  </si>
  <si>
    <t>Be as complete as possible so that we can understand and correct your problem as quickly as possible.</t>
  </si>
  <si>
    <t>Soyez le plus complet possible afin que nous puissions comprendre et corriger le plus rapidement possible votre problème.</t>
  </si>
  <si>
    <t>Sei so umfassend wie möglich, damit wir dein Problem so schnell wie möglich verstehen und beheben können.</t>
  </si>
  <si>
    <t>Sé lo más exhaustivo posible para que podamos comprender y corregir el problema lo antes posible.</t>
  </si>
  <si>
    <t>Cerca di inserire più informazioni possibili in modo che possiamo capire e correggere il problema tempestivamente.</t>
  </si>
  <si>
    <t>请尽可能详细描述您的问题，以便我们能够快速理解并进行修正。</t>
  </si>
  <si>
    <t>Опишите проблему как можно подробнее, чтобы мы могли быстро её понять и исправить.</t>
  </si>
  <si>
    <t>Seja o mais completo possível para que possamos entender e corrigir seu problema o mais rápido possível.</t>
  </si>
  <si>
    <t>POPUP_BUGREPORT_FILE</t>
  </si>
  <si>
    <t>Files</t>
  </si>
  <si>
    <t>Fichiers</t>
  </si>
  <si>
    <t>Datei</t>
  </si>
  <si>
    <t>Archivos</t>
  </si>
  <si>
    <t>File</t>
  </si>
  <si>
    <t>附件</t>
  </si>
  <si>
    <t>Файлы</t>
  </si>
  <si>
    <t>Arquivos</t>
  </si>
  <si>
    <t>POPUP_BUGREPORT_SIZE</t>
  </si>
  <si>
    <t>大小</t>
  </si>
  <si>
    <t>POPUP_BUGREPORT_QUIT</t>
  </si>
  <si>
    <t>Quit the game</t>
  </si>
  <si>
    <t>Quitter le jeu</t>
  </si>
  <si>
    <t>Spiel verlassen</t>
  </si>
  <si>
    <t>Abandonar el juego</t>
  </si>
  <si>
    <t>Esci dal gioco</t>
  </si>
  <si>
    <t>退出游戏</t>
  </si>
  <si>
    <t>Выйти из игры</t>
  </si>
  <si>
    <t>Sair do jogo</t>
  </si>
  <si>
    <t>POPUP_BUGREPORT_SEND</t>
  </si>
  <si>
    <t>Send</t>
  </si>
  <si>
    <t>Envoyer</t>
  </si>
  <si>
    <t>Senden</t>
  </si>
  <si>
    <t>Enviar</t>
  </si>
  <si>
    <t>Invia</t>
  </si>
  <si>
    <t>发送</t>
  </si>
  <si>
    <t>Отправить</t>
  </si>
  <si>
    <t>POPUP_BUGREPORT_SENDING</t>
  </si>
  <si>
    <t>Sending your report. Please do not close this dialog box.</t>
  </si>
  <si>
    <t>Envoi de votre rapport. Veuillez ne pas fermer cette boîte de dialogue.</t>
  </si>
  <si>
    <t>Bericht wird gesendet. Dieses Dialogfenster bitte nicht schließen.</t>
  </si>
  <si>
    <t>Se está enviando tu informe. No cierres este cuadro de diálogo.</t>
  </si>
  <si>
    <t>Invio della segnalazione in corso. Non chiudere la finestra di dialogo.</t>
  </si>
  <si>
    <t>正在发送您的报告。请勿关闭此对话框。</t>
  </si>
  <si>
    <t>Отправка отчёта. Пожалуйста, не закрывайте окно.</t>
  </si>
  <si>
    <t>Enviando seu relatório. Por favor, não feche esta caixa de diálogo.</t>
  </si>
  <si>
    <t>POPUP_BUGREPORT_SENT</t>
  </si>
  <si>
    <t>Report was sent. Below is your report ID to find it on our Discord channel “bug-reports”.</t>
  </si>
  <si>
    <t>Le rapport a été envoyé. Vous trouverez ci-dessous l'identifiant de votre rapport pour le retrouver sur notre Discord dans le canal "bug-reports".</t>
  </si>
  <si>
    <t>Bericht wurde gesendet. Unten finden Sie die ID Ihres Berichts, um ihn auf unserem Discord-Kanal „bug-reports“ wiederzufinden.</t>
  </si>
  <si>
    <t>Se ha enviado tu informe. A continuación encontrarás el ID de tu informe para localizarlo en nuestro canal de Discord "bug-reports".</t>
  </si>
  <si>
    <t>La segnalazione è stata inviata. Qui sotto trovi l’ID della tua segnalazione per ritrovarla sul nostro canale Discord "bug-reports".</t>
  </si>
  <si>
    <t>报告已发送。以下是您的报告ID，您可以在我们的Discord频道“bug-reports”中凭此ID查找。</t>
  </si>
  <si>
    <t>Отчёт отправлен. Ниже — ID отчёта для поиска на нашем канале Discord «bug-reports».</t>
  </si>
  <si>
    <t>Relatório enviado. Abaixo está o ID do seu relatório para encontrá-lo em nosso canal Discord “bug-reports”.</t>
  </si>
  <si>
    <t>POPUP_BUGREPORT_OK</t>
  </si>
  <si>
    <t>POPUP_BUGREPORT_ERROR</t>
  </si>
  <si>
    <t>There was an error while trying to send the report. Please try later.</t>
  </si>
  <si>
    <t>Une erreur s'est produite lors de l'envoi du rapport. Veuillez essayer plus tard.</t>
  </si>
  <si>
    <t>Beim Versand des Berichts ist ein Fehler aufgetreten. Bitte versuche es später erneut.</t>
  </si>
  <si>
    <t>Se produjo un problema al intentar enviar el informe. Por favor, inténtalo de nuevo más tarde.</t>
  </si>
  <si>
    <t>Si è verificato un errore durante l'invio della segnalazione. Riprova più tardi.</t>
  </si>
  <si>
    <t>尝试发送报告时出错。请稍后重试。</t>
  </si>
  <si>
    <t>Ошибка при отправке отчёта. Попробуйте позже.</t>
  </si>
  <si>
    <t>Ocorreu um erro ao tentar enviar o relatório. Por favor, tente mais tarde.</t>
  </si>
  <si>
    <t>OPTIONS_MENU_08</t>
  </si>
  <si>
    <t>WARNING_CONFIG_TITLE</t>
  </si>
  <si>
    <t>Warning</t>
  </si>
  <si>
    <t>Attention</t>
  </si>
  <si>
    <t>Achtung</t>
  </si>
  <si>
    <t>Advertencia</t>
  </si>
  <si>
    <t>Attenzione</t>
  </si>
  <si>
    <t>警告</t>
  </si>
  <si>
    <t>Предупреждение</t>
  </si>
  <si>
    <t>Aviso</t>
  </si>
  <si>
    <t>WARNING_CONFIG_DESC</t>
  </si>
  <si>
    <t>We have detected that the game files are corrupted.
 We recommend that you reinstall the game.
 If you continue, the game may be unstable (crashes, corrupted data, etc.).</t>
  </si>
  <si>
    <t>Nous avons détecté que les fichiers du jeu sont corrompus.
Nous vous recommandons de réinstaller le jeu.
Si vous continuez, le jeu risque d'être instable (crash, données incohérentes, etc.).</t>
  </si>
  <si>
    <t>Wir haben festgestellt, dass die Spieldateien beschädigt sind.
 Wir empfehlen, das Spiel neu zu installieren.
 Falls Sie fortfahren, kann das Spiel instabil werden (Abstürze, falsche Daten usw.).</t>
  </si>
  <si>
    <t>Hemos detectado que los archivos del juego están dañados.
 Te recomendamos que reinstales el juego.
 Si continúas, el comportamiento del juego podría ser inestable (bloqueos, datos incoherentes, etc.).</t>
  </si>
  <si>
    <t>I file del gioco risultano corrotti.
 Ti consigliamo di installare di nuovo il gioco.
 Altrimenti, potrebbe diventare instabile (arresti improvvisi, dati non coerenti, ecc.).</t>
  </si>
  <si>
    <t>我们检测到游戏文件已损坏。建议重新安装游戏。如果继续使用，游戏可能出现不稳定（如崩溃、数据损坏等）。</t>
  </si>
  <si>
    <t>Файлы игры повреждены. Рекомендуем переустановить игру. В противном случае возможны сбои и повреждения данных.</t>
  </si>
  <si>
    <t>Detectamos que os arquivos do jogo estão corrompidos.
 Recomendamos que você reinstale o jogo.
 Se você continuar, o jogo pode ficar instável (travamentos, dados corrompidos, etc.).</t>
  </si>
  <si>
    <t>WARNING_CONFIG_BTN1</t>
  </si>
  <si>
    <t>WARNING_CONFIG_BTN2</t>
  </si>
  <si>
    <t>Fortfahren</t>
  </si>
  <si>
    <t>SETTINGS_TEAMPROSTOP</t>
  </si>
  <si>
    <t>The calendar stops for all players in the team (in the same way as for the main player)</t>
  </si>
  <si>
    <t>Le calendrier s'arrête pour tous les joueurs de l'effectif (de la même façon que pour le joueur principal)</t>
  </si>
  <si>
    <t>Der Kalender wird für alle Spieler des Kaders angehalten (wie auch für den Hauptspieler)</t>
  </si>
  <si>
    <t>El calendario se detiene para todos los tenistas del equipo (de la misma forma que para tu tenista principal)</t>
  </si>
  <si>
    <t>Il calendario viene chiuso per tutti i giocatori dell’organico (nello stesso modo del giocatore principale)</t>
  </si>
  <si>
    <t>团队所有球员的日历将暂停（与主球员相同）</t>
  </si>
  <si>
    <t>Календарь останавливается для всех игроков команды (как и для основного игрока)</t>
  </si>
  <si>
    <t>O calendário para para todos os jogadores da equipe (da mesma forma que para o jogador principal)</t>
  </si>
  <si>
    <t>Opion the player can activate in the settings</t>
  </si>
  <si>
    <t>SETTINGS_STOPSTARTOFDAY</t>
  </si>
  <si>
    <t>The calendar stops at the start of each day</t>
  </si>
  <si>
    <t>Le calendrier s'arrête à chaque début de journée</t>
  </si>
  <si>
    <t>Der Kalender wird Anfang des Tages angehalten</t>
  </si>
  <si>
    <t>El calendario se detiene al comienzo de cada día</t>
  </si>
  <si>
    <t>Il calendario viene chiuso all’inizio di ogni giornata</t>
  </si>
  <si>
    <t>日历将在每天开始时暂停</t>
  </si>
  <si>
    <t>Календарь останавливается в начале каждого дня</t>
  </si>
  <si>
    <t>O calendário para no início de cada dia</t>
  </si>
  <si>
    <t>POPUP_OVERWRITE_TITLE</t>
  </si>
  <si>
    <t>POPUP_OVERWRITE_DESC</t>
  </si>
  <si>
    <t>Do you really want to save over this file?</t>
  </si>
  <si>
    <t>Souhaitez-vous vraiment écraser ce fichier ?</t>
  </si>
  <si>
    <t>Diese Datei wirklich löschen?</t>
  </si>
  <si>
    <t>¿Seguro que deseas guardar sobreescribiendo este archivo?</t>
  </si>
  <si>
    <t>Vuoi davvero eliminare questo file?</t>
  </si>
  <si>
    <t>确定要覆盖此文件吗？</t>
  </si>
  <si>
    <t>Вы действительно хотите перезаписать этот файл?</t>
  </si>
  <si>
    <t>Tem certeza que deseja salvar sobre este arquivo?</t>
  </si>
  <si>
    <t>GUI_MATCH_IN_DAYS</t>
  </si>
  <si>
    <t>Next match in {[VAR_DAYS]} days</t>
  </si>
  <si>
    <t>Prochain match dans {[VAR_DAYS]} jours</t>
  </si>
  <si>
    <t>Nächste Partie in {[VAR_DAYS]} Tagen</t>
  </si>
  <si>
    <t>Próximo partido dentro de {[VAR_DAYS]} días</t>
  </si>
  <si>
    <t>Prossimo incontro tra {[VAR_DAYS]} giorni</t>
  </si>
  <si>
    <t>下一场比赛在{[VAR_DAYS]}天后举行</t>
  </si>
  <si>
    <t>Следующий матч через {[VAR_DAYS]} дней</t>
  </si>
  <si>
    <t>Próxima partida em {[VAR_DAYS]} dias</t>
  </si>
  <si>
    <t>GUI_MATCH_TODAY</t>
  </si>
  <si>
    <t>Next match today</t>
  </si>
  <si>
    <t>Prochain match aujourd'hui</t>
  </si>
  <si>
    <t>Nächste Partie heute</t>
  </si>
  <si>
    <t>Próximo partido hoy</t>
  </si>
  <si>
    <t>Prossimo incontro oggi</t>
  </si>
  <si>
    <t>今日有比赛</t>
  </si>
  <si>
    <t>Следующий матч сегодня</t>
  </si>
  <si>
    <t>Próxima partida hoje</t>
  </si>
  <si>
    <t>GUI_TNMT_IN_DAYS</t>
  </si>
  <si>
    <t>Next tournament in {[VAR_DAYS]} days</t>
  </si>
  <si>
    <t>Prochain tournoi dans {[VAR_DAYS]} jours</t>
  </si>
  <si>
    <t>Nächstes Turnier in {[VAR_DAYS]} Tagen</t>
  </si>
  <si>
    <t>Próximo torneo dentro de {[VAR_DAYS]} días</t>
  </si>
  <si>
    <t>Prossimo torneo tra {[VAR_DAYS]} giorni</t>
  </si>
  <si>
    <t>下个赛事在{[VAR_DAYS]}天后举行</t>
  </si>
  <si>
    <t>Следующий турнир через {[VAR_DAYS]} дней</t>
  </si>
  <si>
    <t>Próximo torneio em {[VAR_DAYS]} dias</t>
  </si>
  <si>
    <t>GUI_NO_PLANNED_MATCH</t>
  </si>
  <si>
    <t>No tournament scheduled</t>
  </si>
  <si>
    <t>Aucun tournoi planifié</t>
  </si>
  <si>
    <t>Kein Turnier geplant</t>
  </si>
  <si>
    <t>No hay ningún torneo programado</t>
  </si>
  <si>
    <t>Nessun torneo pianificato</t>
  </si>
  <si>
    <t>未安排赛事</t>
  </si>
  <si>
    <t>Нет запланированных турниров</t>
  </si>
  <si>
    <t>Nenhum torneio agendado</t>
  </si>
  <si>
    <t>GUI_SECTION_04_05</t>
  </si>
  <si>
    <t>数据纪录</t>
  </si>
  <si>
    <t>Stats = statistics</t>
  </si>
  <si>
    <t>IN_PROGRESS</t>
  </si>
  <si>
    <t>SEASON_STARTS</t>
  </si>
  <si>
    <t>{[VAR_PERIOD]} start</t>
  </si>
  <si>
    <t>{[VAR_PERIOD]} débute</t>
  </si>
  <si>
    <t>{[VAR_PERIOD]} beginnt</t>
  </si>
  <si>
    <t>Comienzo de {[VAR_PERIOD]}</t>
  </si>
  <si>
    <t>{[VAR_PERIOD]} iniziato</t>
  </si>
  <si>
    <t>{[VAR_PERIOD]}开始</t>
  </si>
  <si>
    <t>Начало периода {[VAR_PERIOD]}</t>
  </si>
  <si>
    <t>Início em {[VAR_PERIOD]}</t>
  </si>
  <si>
    <t>NC_POPUP_TAB_1_INFO</t>
  </si>
  <si>
    <t>List of game scenarios you have installed.
 Only the "Main" and "DLC" scenarios are official.
 "Mod" scenarios are new experiences developed by the community (e.g. playing a career in the 1970s).</t>
  </si>
  <si>
    <t>Liste de scénarios de jeu que vous avez installés.
Seul les scénarios de type « Principal » et « DLC » sont officiels._x000B_Ceux de type « Mod » sont des expériences nouvelles créées par la communauté (ex : jouer une carrière dans les années 70).</t>
  </si>
  <si>
    <t>Liste der installierten Spielszenarien.
 Nur die „Principal“- und „DLC“-Szenarien sind offiziell. „Mod“-Szenarien sind neue Spielerlebnisse, die von der Community geschaffen wurden (Bsp.: eine Karriere in den 1970er Jahren spielen).</t>
  </si>
  <si>
    <t>Lista de escenarios de juego que has instalado.
 Solo son oficiales los escenarios "Principal" y "DLC".
 Los escenarios "Mod" son nuevas experiencias creadas por la comunidad (por ejemplo, desarrollar una carrera en la década de 1970).</t>
  </si>
  <si>
    <t>Elenco degli scenari di gioco che hai installato.
 Solo gli scenari di tipo “Principale” e “DLC” sono ufficiali.
 Gli scenari di tipo “Mod” sono nuove esperienze create dalla community (per esempio: giocare negli anni ‘70).</t>
  </si>
  <si>
    <t>你已安装的游戏场景列表。仅“主要”和“DLC”场景为官方内容。“模组”场景是由社区开发的新体验（例如，在1970年代进行的生涯）。</t>
  </si>
  <si>
    <t>Список установленных сценариев. Официальные — только Main и DLC. Моды создаются сообществом.</t>
  </si>
  <si>
    <t>Lista de cenários de jogo que você instalou.
  Apenas os cenários "Principal" e "DLC" são oficiais.
  Cenários "Mod" são novas experiências desenvolvidas pela comunidade (ex: jogar uma carreira nos anos 70).</t>
  </si>
  <si>
    <t>NC_POPUP_TAB_2_INFO</t>
  </si>
  <si>
    <t>List of the mods you have installed.
 Mods are intended to modify the main game (e.g. player pictures) and are developed by the player community.</t>
  </si>
  <si>
    <t>Liste des mods que vous avez installés.
Les mods ont pour but de modifier le jeu principal (ex : les photos de joueurs) et sont produits par la communauté de joueurs.</t>
  </si>
  <si>
    <t>Liste der installierten Mods.
 Mods sollen das Hauptspiel modifizieren (Bsp: Spielerbilder) und sind ein Produkt der Spieler-Community.</t>
  </si>
  <si>
    <t>Lista de los mods que tienes instalados.
 Los mods están destinados a modificar el juego principal (por ejemplo, las imágenes de tenistas) y los crea la comunidad de jugadores.</t>
  </si>
  <si>
    <t>Elenco delle mod che hai installato.
 Le mod hanno come obiettivo modificare il gioco principale (per esempio, le foto dei giocatori) e vengono realizzati dalla community.</t>
  </si>
  <si>
    <t>你已安装的模组列表。模组旨在修改主游戏内容（例如球员图片），由玩家社区开发。</t>
  </si>
  <si>
    <t>Список установленных модов. Моды изменяют основную игру и создаются игроками.</t>
  </si>
  <si>
    <t>Lista dos mods que você instalou.
  Mods são feitos para modificar o jogo principal (ex: fotos de jogadores) e são desenvolvidos pela comunidade de jogadores.</t>
  </si>
  <si>
    <t>NC_POPUP_DESC</t>
  </si>
  <si>
    <t>Choose your game and mod options. Once your career has been created, you will not be able to modify them.</t>
  </si>
  <si>
    <t>Choisissez vos options de jeu et de mods. Une fois votre carrière créée vous ne pourrez plus les modifier.</t>
  </si>
  <si>
    <t>Wählen Sie Ihre Spieloptionen und Mods. Sobald eine Karriere erstellt wurde, kann diese nicht mehr bearbeitet werden.</t>
  </si>
  <si>
    <t>Elige tus opciones de juego y mod. Una vez creada tu carrera, no podrás modificarlas.</t>
  </si>
  <si>
    <t>Scegli le tue opzioni di gioco e delle mod. Una volta creata la tua carriera, non potrai più modificarla.</t>
  </si>
  <si>
    <t>选择你的游戏与模组选项。生涯创建后将无法修改。</t>
  </si>
  <si>
    <t>Выберите параметры игры и модов. После создания карьеры изменить их будет невозможно.</t>
  </si>
  <si>
    <t>Escolha suas opções de jogo e mods. Assim que sua carreira for criada, você não poderá modificá-las.</t>
  </si>
  <si>
    <t>NC_POPUP_OPT_TUTO_DESC</t>
  </si>
  <si>
    <t>Help is always available with the "?" button.</t>
  </si>
  <si>
    <t>L'aide est toujours accessible via les boutons "?".</t>
  </si>
  <si>
    <t>Die Hilfe ist jederzeit über das „?“ zugänglich.</t>
  </si>
  <si>
    <t>Siempre tienes disponible la ayuda en el botón "?".</t>
  </si>
  <si>
    <t>La guida è sempre disponibile e la puoi aprire premendo il pulsante "?".</t>
  </si>
  <si>
    <t>可随时使用“？”按钮获取帮助。</t>
  </si>
  <si>
    <t>Справка всегда доступна через кнопку «?».</t>
  </si>
  <si>
    <t>A ajuda está sempre disponível com o botão "?".</t>
  </si>
  <si>
    <t>NC_POPUP_OPT_AUTOSAVE_DESC</t>
  </si>
  <si>
    <t>You can change this setting during the game.</t>
  </si>
  <si>
    <t>Il est possible de changer ce paramètre en cours de partie.</t>
  </si>
  <si>
    <t>Dieser Parameter kann im Laufe des Spiels verändert werden.</t>
  </si>
  <si>
    <t>Puedes cambiar estos ajustes durante el juego.</t>
  </si>
  <si>
    <t>Puoi cambiare questo parametro durante la partita.</t>
  </si>
  <si>
    <t>你可以在游戏过程中更改此设置。</t>
  </si>
  <si>
    <t>Этот параметр можно изменить в игре.</t>
  </si>
  <si>
    <t>Você pode alterar esta configuração durante o jogo.</t>
  </si>
  <si>
    <t>NC_CAREER_CHOICE_TITLE</t>
  </si>
  <si>
    <t>{[VAR_MANAGER_FIRSTNAME]}, choose your career</t>
  </si>
  <si>
    <t>{[VAR_MANAGER_FIRSTNAME]}, choisissez votre carrière</t>
  </si>
  <si>
    <t>{[VAR_MANAGER_FIRSTNAME]}, wählen Sie Ihre Karriere</t>
  </si>
  <si>
    <t>{[VAR_MANAGER_FIRSTNAME]}, elige tu carrera</t>
  </si>
  <si>
    <t>{[VAR_MANAGER_FIRSTNAME]}, scegli la tua carriera</t>
  </si>
  <si>
    <t>{[VAR_MANAGER_FIRSTNAME]}，选择您的生涯</t>
  </si>
  <si>
    <t>{[VAR_MANAGER_FIRSTNAME]}, выберите карьеру</t>
  </si>
  <si>
    <t>{[VAR_MANAGER_FIRSTNAME]}, escolha sua carreira</t>
  </si>
  <si>
    <t>NC_CAREER_CHOICE_1_TITLE</t>
  </si>
  <si>
    <t>Manage an existing academy</t>
  </si>
  <si>
    <t>Managez une académie existante</t>
  </si>
  <si>
    <t>Bestehende Akademie leiten</t>
  </si>
  <si>
    <t>Gestiona una escuela existente</t>
  </si>
  <si>
    <t>Gestisci un’accademia esistente</t>
  </si>
  <si>
    <t>接管现有学院</t>
  </si>
  <si>
    <t>Управлять существующей академией</t>
  </si>
  <si>
    <t>Gerenciar uma academia existente</t>
  </si>
  <si>
    <t>NC_CAREER_CHOICE_1_DESC</t>
  </si>
  <si>
    <t>Take the reins of an academy that is already established, with its infrastructure and players.</t>
  </si>
  <si>
    <t>Prenez les rênes d'une académie déjà implantée, avec ses infrastructures et ses joueurs.</t>
  </si>
  <si>
    <t>Übernehmen Sie die Leitung einer bereits bestehenden Akademie mit Infrastruktur und Spielern.</t>
  </si>
  <si>
    <t>Toma las riendas de una escuela que ya está consolidada, con su infraestructura y tenistas.</t>
  </si>
  <si>
    <t>Prendi le redini di un’accademia già operativa, con le sue infrastrutture e i suoi giocatori.</t>
  </si>
  <si>
    <t>接手一家已有根基的学院，包括其基础设施和球员。</t>
  </si>
  <si>
    <t>Возьмите под контроль уже существующую академию со структурой и игроками.</t>
  </si>
  <si>
    <t>Assuma o comando de uma academia já estabelecida, com sua infraestrutura e jogadores.</t>
  </si>
  <si>
    <t>NC_CAREER_CHOICE_2_TITLE</t>
  </si>
  <si>
    <t>Create your academy and your player</t>
  </si>
  <si>
    <t>Créez votre académie et votre joueur</t>
  </si>
  <si>
    <t>Eigene Akademie und Spieler erstellen</t>
  </si>
  <si>
    <t>Crea tu escuela y tu tenista</t>
  </si>
  <si>
    <t>Crea la tua accademia e il tuo giocatore</t>
  </si>
  <si>
    <t>创建你的学院与球员阵容</t>
  </si>
  <si>
    <t>Создать академию и игрока</t>
  </si>
  <si>
    <t>Crie sua academia e seu jogador</t>
  </si>
  <si>
    <t>NC_CAREER_CHOICE_2_DESC</t>
  </si>
  <si>
    <t>Create your very own academy: start from scratch and develop your an academy in your own image, or start with the best of what is available. Start with an existing player or create your own!</t>
  </si>
  <si>
    <t>Créez votre académie à votre convenance : partez de rien et développez votre académie à votre image, ou débutez avec le meilleur de ce qui se fait. Débutez avec un joueur existant ou créer le votre !</t>
  </si>
  <si>
    <t>Gründen Sie Ihre eigene Akademie: Starten Sie von Grund auf und gestalten Sie sie ganz nach Ihren Wünschen. Beginnen Sie mit einem bestehenden Spieler oder erstellen Sie Ihren eigenen!</t>
  </si>
  <si>
    <t>Crea tu propia escuela: parte de cero y desarrolla la escuela a tu manera o empieza con lo mejor que hay disponible. ¡Comienza con un tenista ya existente o crea el tuyo propio!</t>
  </si>
  <si>
    <t>Crea la tua accademia nel modo che più ti piace: parti da zero e sviluppa la tua accademia o inizia dal meglio a disposizione. Inizia con un giocatore esistente o creane uno nuovo!</t>
  </si>
  <si>
    <t>创建你的专属学院：从零开始，按照你的设想发展学院，或直接使用最佳配置起步。从现有球员开始，或创建你自己的球员阵容！</t>
  </si>
  <si>
    <t>Создайте собственную академию с нуля или начните с лучших условий. Создайте своего игрока или выберите существующего!</t>
  </si>
  <si>
    <t>Crie sua própria academia: comece do zero e desenvolva uma academia à sua imagem, ou comece com o melhor do que está disponível. Comece com um jogador existente ou crie o seu!</t>
  </si>
  <si>
    <t>GOTO_WEEK</t>
  </si>
  <si>
    <t>Go to {[UI/WEEK_MINI]}{[VAR_CURRENT_WEEK]}</t>
  </si>
  <si>
    <t>Aller à {[UI/WEEK_MINI]}{[VAR_CURRENT_WEEK]}</t>
  </si>
  <si>
    <t>Zu {[UI/WEEK_MINI]}{[VAR_CURRENT_WEEK]} gehen</t>
  </si>
  <si>
    <t>Ir a {[UI/WEEK_MINI]}{[VAR_CURRENT_WEEK]}</t>
  </si>
  <si>
    <t>Vai a {[UI/WEEK_MINI]}{[VAR_CURRENT_WEEK]}</t>
  </si>
  <si>
    <t>前往{[UI/WEEK_MINI]}{[VAR_CURRENT_WEEK]}</t>
  </si>
  <si>
    <t>Перейти к {[UI/WEEK_MINI]}{[VAR_CURRENT_WEEK]}</t>
  </si>
  <si>
    <t>Ir para {[UI/WEEK_MINI]}{[VAR_CURRENT_WEEK]}</t>
  </si>
  <si>
    <t>BONUS</t>
  </si>
  <si>
    <t>Bonificación</t>
  </si>
  <si>
    <t>奖励</t>
  </si>
  <si>
    <t>Бонус</t>
  </si>
  <si>
    <t>MALUS</t>
  </si>
  <si>
    <t>Penalty</t>
  </si>
  <si>
    <t>Malus</t>
  </si>
  <si>
    <t>Penalización</t>
  </si>
  <si>
    <t>惩罚</t>
  </si>
  <si>
    <t>Штраф</t>
  </si>
  <si>
    <t>Penalidade</t>
  </si>
  <si>
    <t>Details</t>
  </si>
  <si>
    <t>Détails</t>
  </si>
  <si>
    <t>Detalles</t>
  </si>
  <si>
    <t>Dettagli</t>
  </si>
  <si>
    <t>详情</t>
  </si>
  <si>
    <t>Подробности</t>
  </si>
  <si>
    <t>Detalhes</t>
  </si>
  <si>
    <t>VERSUS_MINI</t>
  </si>
  <si>
    <t>vs.</t>
  </si>
  <si>
    <t>contra</t>
  </si>
  <si>
    <t>对阵</t>
  </si>
  <si>
    <t>交锋记录</t>
  </si>
  <si>
    <t>Confronto Direto</t>
  </si>
  <si>
    <t>PC_BUTTON_CREATE</t>
  </si>
  <si>
    <t>Create your player</t>
  </si>
  <si>
    <t>Créer votre joueur</t>
  </si>
  <si>
    <t>Eigenen Spieler erstellen</t>
  </si>
  <si>
    <t>Crear tu tenista</t>
  </si>
  <si>
    <t>Crea il tuo giocatore</t>
  </si>
  <si>
    <t>创建你的球员</t>
  </si>
  <si>
    <t>Создать игрока</t>
  </si>
  <si>
    <t>Crie seu jogador</t>
  </si>
  <si>
    <t>PC_BUTTON_CREATE_INFO</t>
  </si>
  <si>
    <t>Create your player in 3 steps. He or she will be added to the list below.</t>
  </si>
  <si>
    <t>Créer votre joueur en 3 étapes. Il ou elle sera ajouté à la liste ci-dessous.</t>
  </si>
  <si>
    <t>Erstellen Sie Ihren Spieler in 3 Schritten. Er/Sie wird der nachfolgenden Liste hinzugefügt.</t>
  </si>
  <si>
    <t>Crea tu tenista en tres pasos. Él o ella se añadirá a la lista siguiente.</t>
  </si>
  <si>
    <t>Crea il tuo giocatore in 3 passi. Verrà aggiunto all’elenco in basso.</t>
  </si>
  <si>
    <t>通过3个步骤创建你的球员，该球员将被添加到下方列表。</t>
  </si>
  <si>
    <t>Создайте игрока в 3 шага. Он будет добавлен в список ниже.</t>
  </si>
  <si>
    <t>Crie seu jogador em 3 etapas. Ele ou ela será adicionado à lista abaixo.</t>
  </si>
  <si>
    <t>PC_1_TITLE</t>
  </si>
  <si>
    <t>PC_1_FN</t>
  </si>
  <si>
    <t>{[UI/FIRSTNAME]}:</t>
  </si>
  <si>
    <t>{[UI/FIRSTNAME]} :</t>
  </si>
  <si>
    <t>{[UI/FIRSTNAME]}：</t>
  </si>
  <si>
    <t>PC_1_LN</t>
  </si>
  <si>
    <t>{[UI/LASTNAME]}:</t>
  </si>
  <si>
    <t>{[UI/LASTNAME]} :</t>
  </si>
  <si>
    <t>{[UI/LASTNAME]}：</t>
  </si>
  <si>
    <t>PC_1_COUNTRY</t>
  </si>
  <si>
    <t>{[UI/COUNTRY]}:</t>
  </si>
  <si>
    <t>{[UI/COUNTRY]} :</t>
  </si>
  <si>
    <t>{[UI/COUNTRY]}：</t>
  </si>
  <si>
    <t>PC_1_GENDER</t>
  </si>
  <si>
    <t>{[UI/GENDER]}:</t>
  </si>
  <si>
    <t>{[UI/GENDER]} :</t>
  </si>
  <si>
    <t>{[UI/GENDER]}：</t>
  </si>
  <si>
    <t>PC_1_GENDER_MAN</t>
  </si>
  <si>
    <t>{[UI/MAN]}</t>
  </si>
  <si>
    <t>PC_1_GENDER_WOMAN</t>
  </si>
  <si>
    <t>{[UI/WOMAN]}</t>
  </si>
  <si>
    <t>PC_1_AGE</t>
  </si>
  <si>
    <t>{[UI/AGE]}:</t>
  </si>
  <si>
    <t>{[UI/AGE]} :</t>
  </si>
  <si>
    <t>PC_1_AGE_1</t>
  </si>
  <si>
    <t>14 y/o</t>
  </si>
  <si>
    <t>14 ans</t>
  </si>
  <si>
    <t>14 Jahre</t>
  </si>
  <si>
    <t>14 años</t>
  </si>
  <si>
    <t>14 anni</t>
  </si>
  <si>
    <t>14岁</t>
  </si>
  <si>
    <t>14 лет</t>
  </si>
  <si>
    <t>14 anos</t>
  </si>
  <si>
    <t>PC_1_AGE_2</t>
  </si>
  <si>
    <t>18 y/o</t>
  </si>
  <si>
    <t>18 ans</t>
  </si>
  <si>
    <t>18 Jahre</t>
  </si>
  <si>
    <t>18 años</t>
  </si>
  <si>
    <t>18 anni</t>
  </si>
  <si>
    <t>18岁</t>
  </si>
  <si>
    <t>18 лет</t>
  </si>
  <si>
    <t>__VAR0__ anos</t>
  </si>
  <si>
    <t>PC_1_BIRTHDATE</t>
  </si>
  <si>
    <t>Birth date:</t>
  </si>
  <si>
    <t>Anniversaire :</t>
  </si>
  <si>
    <t>Geburtsdatum:</t>
  </si>
  <si>
    <t>Fecha de nacimiento:</t>
  </si>
  <si>
    <t>Compleanno:</t>
  </si>
  <si>
    <t>出生日期：</t>
  </si>
  <si>
    <t>Дата рождения:</t>
  </si>
  <si>
    <t>Data de nascimento:</t>
  </si>
  <si>
    <t>PC_1_SUMUP_M</t>
  </si>
  <si>
    <t>&lt;color=yellow&gt;&lt;bold&gt;{[VAR_PLAYER_FULLNAME]}&lt;/color&gt; will begin start their career on the &lt;color=yellow&gt;&lt;bold&gt;{[VAR_CIRCUIT_NAME]}&lt;/bold&gt;&lt;/color&gt; circuit.
Their first contract with your academy will be for &lt;bold&gt;{[VAR_CONTRACT_LENGHT]} years&lt;/bold&gt;.</t>
  </si>
  <si>
    <t>&lt;color=yellow&gt;{[VAR_PLAYER_FULLNAME]}&lt;/bold&gt; commencera sa carrière sur le circuit &lt;color=yellow&gt;&lt;bold&gt;{[VAR_CIRCUIT_NAME]}&lt;/bold&gt;&lt;/color&gt;.
Son premier contract avec votre académie sera de &lt;bold&gt;{[VAR_CONTRACT_LENGHT]} ans&lt;/bold&gt;.</t>
  </si>
  <si>
    <t>&lt;color=yellow&gt;{[VAR_PLAYER_FULLNAME]}&lt;/color&gt; beginnt seine Karriere auf dem Court &lt;color=yellow&gt;&lt;bold&gt;{[VAR_CIRCUIT_NAME]}&lt;/bold&gt;&lt;/color&gt;.
Sein erster Vertrag mit Ihrer Akademie wird über &lt;bold&gt;{[VAR_CONTRACT_LENGHT]} Jahre&lt;/bold&gt; laufen.</t>
  </si>
  <si>
    <t>&lt;color=yellow&gt;&lt;bold&gt;{[VAR_PLAYER_FULLNAME]}&lt;/bold&gt;&lt;/color&gt; iniciará su carrera en el circuito &lt;color=yellow&gt;&lt;bold&gt;{[VAR_CIRCUIT_NAME]}&lt;/bold&gt;&lt;/color&gt;.
Su primer contrato con tu escuela tendrá &lt;bold&gt;{[VAR_CONTRACT_LENGHT]} años&lt;/bold&gt; de duración.</t>
  </si>
  <si>
    <t>&lt;color=yellow&gt;{[VAR_PLAYER_FULLNAME]}&lt;/color&gt; inizierà la carriera nel circuito &lt;color=yellow&gt;&lt;bold&gt;{[VAR_CIRCUIT_NAME]}&lt;/bold&gt;&lt;/color&gt;.
Il primo contratto con la tua accademia sarà di &lt;bold&gt;{[VAR_CONTRACT_LENGHT]} anni&lt;/bold&gt;.</t>
  </si>
  <si>
    <t>&lt;color=yellow&gt;&lt;bold&gt;{[VAR_PLAYER_FULLNAME]}&lt;/color&gt;将在&lt;color=yellow&gt;&lt;bold&gt;{[VAR_CIRCUIT_NAME]}&lt;/bold&gt;&lt;/color&gt;巡回赛开始其职业生涯。他们与您学院的首份合同为期&lt;bold&gt;{[VAR_CONTRACT_LENGHT]} 年&lt;/bold&gt;。</t>
  </si>
  <si>
    <t>{[VAR_PLAYER_FULLNAME]} начнёт карьеру в {[VAR_CIRCUIT_NAME]}. Первый контракт с академией: {[VAR_CONTRACT_LENGHT]} лет.</t>
  </si>
  <si>
    <t>&lt;color=yellow&gt;&lt;bold&gt;{[VAR_PLAYER_FULLNAME]}&lt;/color&gt; iniciará a carreira no circuito &lt;color=yellow&gt;&lt;bold&gt;{[VAR_CIRCUIT_NAME]}&lt;/bold&gt;&lt;/color&gt;.
 Seu primeiro contrato com sua academia será de &lt;bold&gt;{[VAR_CONTRACT_LENGHT]} anos&lt;/bold&gt;.</t>
  </si>
  <si>
    <t>PC_1_SUMUP_F</t>
  </si>
  <si>
    <t>&lt;color=yellow&gt;{[VAR_PLAYER_FULLNAME]}&lt;/color&gt; commencera sa carrière sur le circuit &lt;color=yellow&gt;&lt;bold&gt;{[VAR_CIRCUIT_NAME]}&lt;/bold&gt;&lt;/color&gt;.
Son premier contract avec votre académie sera de &lt;bold&gt;{[VAR_CONTRACT_LENGHT]} ans&lt;/bold&gt;.</t>
  </si>
  <si>
    <t>&lt;color=yellow&gt;{[VAR_PLAYER_FULLNAME]}&lt;/color&gt; beginnt ihre Karriere auf dem Court &lt;color=yellow&gt;&lt;bold&gt;{[VAR_CIRCUIT_NAME]}&lt;/bold&gt;&lt;/color&gt;.
 Ihr erster Vertrag mit Ihrer Akademie wird über &lt;bold&gt;{[VAR_CONTRACT_LENGHT]} Jahre&lt;/bold&gt; laufen.</t>
  </si>
  <si>
    <t>&lt;color=yellow&gt;&lt;bold&gt;{[VAR_PLAYER_FULLNAME]}&lt;/bold&gt;&lt;/color&gt; iniciará su carrera en el circuito &lt;color=yellow&gt;&lt;bold&gt;{[VAR_CIRCUIT_NAME]}&lt;/bold&gt;&lt;/color&gt;.
 Su primer contrato con tu escuela tendrá &lt;bold&gt;{[VAR_CONTRACT_LENGHT]} años&lt;/bold&gt; de duración.</t>
  </si>
  <si>
    <t>&lt;color=yellow&gt;{[VAR_PLAYER_FULLNAME]}&lt;/color&gt; inizierà la carriera nel circuito &lt;color=yellow&gt;&lt;bold&gt;{[VAR_CIRCUIT_NAME]}&lt;/bold&gt;&lt;/color&gt;.
 Il primo contratto con la tua accademia sarà di &lt;bold&gt;{[VAR_CONTRACT_LENGHT]} anni&lt;/bold&gt;.</t>
  </si>
  <si>
    <t>PC_1_PERSONALITIES</t>
  </si>
  <si>
    <t>Personalities:</t>
  </si>
  <si>
    <t>Personnalités :</t>
  </si>
  <si>
    <t>Persönlichkeiten:</t>
  </si>
  <si>
    <t>Personalidades:</t>
  </si>
  <si>
    <t>个性：</t>
  </si>
  <si>
    <t>Черты характера:</t>
  </si>
  <si>
    <t>PC_1_FACE</t>
  </si>
  <si>
    <t>Volto:</t>
  </si>
  <si>
    <t>PC_2_TITLE</t>
  </si>
  <si>
    <t>技术特征：</t>
  </si>
  <si>
    <t>PC_2_HANDNESS</t>
  </si>
  <si>
    <t>Dominant hand:</t>
  </si>
  <si>
    <t>Main principale :</t>
  </si>
  <si>
    <t>Haupt:</t>
  </si>
  <si>
    <t>Mano dominante:</t>
  </si>
  <si>
    <t>Mano principale:</t>
  </si>
  <si>
    <t>持拍手：</t>
  </si>
  <si>
    <t>Доминирующая рука:</t>
  </si>
  <si>
    <t>Mão dominante:</t>
  </si>
  <si>
    <t>PC_2_BH</t>
  </si>
  <si>
    <t>Backhand:</t>
  </si>
  <si>
    <t>Revers :</t>
  </si>
  <si>
    <t>Rückhand:</t>
  </si>
  <si>
    <t>Revés:</t>
  </si>
  <si>
    <t>Rovescio:</t>
  </si>
  <si>
    <t>反手类型：</t>
  </si>
  <si>
    <t>Бэкхенд:</t>
  </si>
  <si>
    <t>Forehand:</t>
  </si>
  <si>
    <t>PC_2_S</t>
  </si>
  <si>
    <t>Height:</t>
  </si>
  <si>
    <t>Taille:</t>
  </si>
  <si>
    <t>Größe:</t>
  </si>
  <si>
    <t>Altura:</t>
  </si>
  <si>
    <t>Altezza:</t>
  </si>
  <si>
    <t>身高：</t>
  </si>
  <si>
    <t>PC_2_W</t>
  </si>
  <si>
    <t>Weight:</t>
  </si>
  <si>
    <t>Poids:</t>
  </si>
  <si>
    <t>Gewicht:</t>
  </si>
  <si>
    <t>Peso:</t>
  </si>
  <si>
    <t>体重：</t>
  </si>
  <si>
    <t>Вес:</t>
  </si>
  <si>
    <t>PC_2_PS</t>
  </si>
  <si>
    <t>Playing style:</t>
  </si>
  <si>
    <t>Style de jeu :</t>
  </si>
  <si>
    <t>Spielstil:</t>
  </si>
  <si>
    <t>Estilo de juego:</t>
  </si>
  <si>
    <t>Stile di gioco:</t>
  </si>
  <si>
    <t>比赛风格：</t>
  </si>
  <si>
    <t>Стиль игры:</t>
  </si>
  <si>
    <t>Estilo de jogo:</t>
  </si>
  <si>
    <t>PC_2_AP</t>
  </si>
  <si>
    <t>PC_3_TITLE</t>
  </si>
  <si>
    <t>面部</t>
  </si>
  <si>
    <t>PC_3_SKIN</t>
  </si>
  <si>
    <t>Skin color</t>
  </si>
  <si>
    <t>Couleur de peau</t>
  </si>
  <si>
    <t>Hautfarbe</t>
  </si>
  <si>
    <t>Color de piel</t>
  </si>
  <si>
    <t>Colore della pelle</t>
  </si>
  <si>
    <t>肤色</t>
  </si>
  <si>
    <t>Цвет кожи</t>
  </si>
  <si>
    <t>Cor da pele</t>
  </si>
  <si>
    <t>PC_3_HSTYLE</t>
  </si>
  <si>
    <t>Hairstyle</t>
  </si>
  <si>
    <t>Coupe de cheveux</t>
  </si>
  <si>
    <t>Frisur</t>
  </si>
  <si>
    <t>Peinado</t>
  </si>
  <si>
    <t>Taglio di capelli</t>
  </si>
  <si>
    <t>发型</t>
  </si>
  <si>
    <t>Причёска</t>
  </si>
  <si>
    <t>Estilo de cabelo</t>
  </si>
  <si>
    <t>PC_3_HCOLOR</t>
  </si>
  <si>
    <t>Hair color</t>
  </si>
  <si>
    <t>Couleur de cheveux</t>
  </si>
  <si>
    <t>Haarfarbe</t>
  </si>
  <si>
    <t>Color de pelo</t>
  </si>
  <si>
    <t>Colore dei capelli</t>
  </si>
  <si>
    <t>发色</t>
  </si>
  <si>
    <t>Цвет волос</t>
  </si>
  <si>
    <t>Cor do cabelo</t>
  </si>
  <si>
    <t>CALENDAR_PAUSE_INFO</t>
  </si>
  <si>
    <t>Pausing the calendar will end it after the next slot of the day.</t>
  </si>
  <si>
    <t>Mettre en pause de le calendrier le fermera à la fin du prochain slot de la journée.</t>
  </si>
  <si>
    <t>Wenn der Kalender angehalten wird, wird er zum Ende des nächsten Tagesplatzes geschlossen.</t>
  </si>
  <si>
    <t>Poner en pausa el calendario lo terminará después del siguiente slot del día.</t>
  </si>
  <si>
    <t>Mettere in pausa dal calendario lo chiuderà al termine della prossima fascia oraria della giornata.</t>
  </si>
  <si>
    <t>暂停日历将在今日下一个时段结束后生效。</t>
  </si>
  <si>
    <t>При паузе календарь остановится после следующего временного слота дня.</t>
  </si>
  <si>
    <t>Pausar o calendário encerrará o dia após o próximo slot.</t>
  </si>
  <si>
    <t>H2H_POPUP_TITLE</t>
  </si>
  <si>
    <t>{[UI/H2H]} {[VAR_PLAYER_1]} {[UI/VERSUS_MINI]} {[VAR_PLAYER_2]}</t>
  </si>
  <si>
    <t>PC_AGE_STARTING_GAME</t>
  </si>
  <si>
    <t>Age at the start of the game:</t>
  </si>
  <si>
    <t>Age au début du jeu :</t>
  </si>
  <si>
    <t>Alter zu Beginn des Spiels:</t>
  </si>
  <si>
    <t>Edad al comienzo del juego:</t>
  </si>
  <si>
    <t>Età all’inizio del gioco:</t>
  </si>
  <si>
    <t>游戏开始时的年龄：</t>
  </si>
  <si>
    <t>Возраст в начале игры:</t>
  </si>
  <si>
    <t>Idade no início do jogo:</t>
  </si>
  <si>
    <t>NC_ACA_CREA_1_TITLE</t>
  </si>
  <si>
    <t>Academy Creation (1/2)</t>
  </si>
  <si>
    <t>Création de l'Academie (1/2)</t>
  </si>
  <si>
    <t>Gründung der Akademie (1/2)</t>
  </si>
  <si>
    <t>Creación de la escuela (1/2)</t>
  </si>
  <si>
    <t>Creazione dell’accademia (1/2)</t>
  </si>
  <si>
    <t>学院创建(1/2)</t>
  </si>
  <si>
    <t>Создание академии (1/2)</t>
  </si>
  <si>
    <t>Criação da Academia (1/2)</t>
  </si>
  <si>
    <t>NC_ACA_CREA_2_TITLE</t>
  </si>
  <si>
    <t>Creation of {[VAR_ACA_NAME]} (2/2)</t>
  </si>
  <si>
    <t>Création de {[VAR_ACA_NAME]} (2/2)</t>
  </si>
  <si>
    <t>Gründung von {[VAR_ACA_NAME]} (2/2)</t>
  </si>
  <si>
    <t>Creación de {[VAR_ACA_NAME]} (2/2)</t>
  </si>
  <si>
    <t>Creazione di {[VAR_ACA_NAME]} (2/2)</t>
  </si>
  <si>
    <t>创建{[VAR_ACA_NAME]} (2/2)</t>
  </si>
  <si>
    <t>Создание {[VAR_ACA_NAME]} (2/2)</t>
  </si>
  <si>
    <t>Criação de {[VAR_ACA_NAME]} (2/2)</t>
  </si>
  <si>
    <t>NC_ACA_CREA_2_1</t>
  </si>
  <si>
    <t>Choose the initial state of your academy.</t>
  </si>
  <si>
    <t>Choisissez l'état initial de votre académie.</t>
  </si>
  <si>
    <t>Wählen Sie den Ausgangszustand Ihrer Akademie.</t>
  </si>
  <si>
    <t>Elige el estado inicial de tu escuela.</t>
  </si>
  <si>
    <t>Scegli lo stato iniziale della tua accademia.</t>
  </si>
  <si>
    <t>选择你学院的初始状态。</t>
  </si>
  <si>
    <t>Выберите начальное состояние вашей академии.</t>
  </si>
  <si>
    <t>Escolha o estado inicial da sua academia.</t>
  </si>
  <si>
    <t>When creating an academy, 4 levels are available</t>
  </si>
  <si>
    <t>NC_ACA_CREA_2_1_ACA1</t>
  </si>
  <si>
    <t>Start from zero</t>
  </si>
  <si>
    <t>Partir de rien</t>
  </si>
  <si>
    <t>Mit nichts anfangen</t>
  </si>
  <si>
    <t>Partir de cero</t>
  </si>
  <si>
    <t>Parti da zero</t>
  </si>
  <si>
    <t>从零开始</t>
  </si>
  <si>
    <t>Начать с нуля</t>
  </si>
  <si>
    <t>Começar do zero</t>
  </si>
  <si>
    <t>NC_ACA_CREA_2_1_ACA2</t>
  </si>
  <si>
    <t>New Academy</t>
  </si>
  <si>
    <t>Jeune académie</t>
  </si>
  <si>
    <t>Junge Akademie</t>
  </si>
  <si>
    <t>Escuela novel</t>
  </si>
  <si>
    <t>Accademia alle prime armi</t>
  </si>
  <si>
    <t>新兴学院</t>
  </si>
  <si>
    <t>Новая академия</t>
  </si>
  <si>
    <t>Nova Academia</t>
  </si>
  <si>
    <t>NC_ACA_CREA_2_1_ACA3</t>
  </si>
  <si>
    <t>Well-established Academy</t>
  </si>
  <si>
    <t>Académie solide</t>
  </si>
  <si>
    <t>Bewährte Akademie</t>
  </si>
  <si>
    <t>Escuela consolidada</t>
  </si>
  <si>
    <t>Accademia consolidata</t>
  </si>
  <si>
    <t>根基稳固的学院</t>
  </si>
  <si>
    <t>Хорошо развитая академия</t>
  </si>
  <si>
    <t>Academia Bem Estabelecida</t>
  </si>
  <si>
    <t>NC_ACA_CREA_2_1_ACA4</t>
  </si>
  <si>
    <t>High-profile Academy</t>
  </si>
  <si>
    <t>Académie importante</t>
  </si>
  <si>
    <t>Wichtige Akademie</t>
  </si>
  <si>
    <t>Escuela de alto perfil</t>
  </si>
  <si>
    <t>Accademia importante</t>
  </si>
  <si>
    <t>声名显赫的学院</t>
  </si>
  <si>
    <t>Академия высокого уровня</t>
  </si>
  <si>
    <t>Academia de Alto Nível</t>
  </si>
  <si>
    <t>NC_ACA_CREA_2_2_SUBTITLE</t>
  </si>
  <si>
    <t>Your first player</t>
  </si>
  <si>
    <t>Votre premier joueur</t>
  </si>
  <si>
    <t>Ihr erster Spieler</t>
  </si>
  <si>
    <t>Tu primer tenista</t>
  </si>
  <si>
    <t>Il tuo primo giocatore</t>
  </si>
  <si>
    <t>你的首位球员</t>
  </si>
  <si>
    <t>Ваш первый игрок</t>
  </si>
  <si>
    <t>Seu primeiro jogador</t>
  </si>
  <si>
    <t>NC_ACA_CREA_2_2_PLAYER1_1</t>
  </si>
  <si>
    <t>Manage an existing player</t>
  </si>
  <si>
    <t>Managez un joueur ou une joueuse existant(e)</t>
  </si>
  <si>
    <t>Bestehende Spieler managen</t>
  </si>
  <si>
    <t>Gestiona un tenista existente</t>
  </si>
  <si>
    <t>Gestisci un giocatore o una giocatrice esistente</t>
  </si>
  <si>
    <t>管理现有球员</t>
  </si>
  <si>
    <t>Управлять существующим игроком</t>
  </si>
  <si>
    <t>Gerenciar um jogador existente</t>
  </si>
  <si>
    <t>NC_ACA_CREA_2_2_PLAYER1_2</t>
  </si>
  <si>
    <t>Choose from the 5000 players available on the 4 pro and junior circuits</t>
  </si>
  <si>
    <t>Choisissez parmi les 5000 joueurs et joueuses disponibles sur les 4 circuits pro et junior</t>
  </si>
  <si>
    <t>Wählen Sie aus den 5.000 verfügbaren Spieler auf den 4 Pro und Junior Courts</t>
  </si>
  <si>
    <t>Elige entre los 5000 tenistas disponibles en los cuatro circuitos profesional y júnior</t>
  </si>
  <si>
    <t>Scegli tra 5000 giocatori o giocatrici disponibili sui 4 circuiti Pro e Junior</t>
  </si>
  <si>
    <t>可从4大职业及青少年巡回赛中可用的5000名球员中选择</t>
  </si>
  <si>
    <t>Выбрать среди 5000 игроков на 4 профессиональных и юниорских турах</t>
  </si>
  <si>
    <t>Escolha entre os 5000 jogadores disponíveis nos 4 circuitos profissionais e juniores</t>
  </si>
  <si>
    <t>NC_ACA_CREA_2_2_PLAYER2_1</t>
  </si>
  <si>
    <t>Créez votre joueur</t>
  </si>
  <si>
    <t>Создать своего игрока</t>
  </si>
  <si>
    <t>Criar seu jogador</t>
  </si>
  <si>
    <t>NC_ACA_CREA_2_2_PLAYER2_2</t>
  </si>
  <si>
    <t>Create the player of your dreams by choosing their look and attributes</t>
  </si>
  <si>
    <t>Créez le joueur de vos rêves en choisissant son look et ses attributs</t>
  </si>
  <si>
    <t>Erstellen Sie den Spieler Ihrer Träume mit eigenem Aussehen und eigenen Attributen</t>
  </si>
  <si>
    <t>Crea tu tenista de ensueño eligiendo su apariencia y atributos</t>
  </si>
  <si>
    <t>Crea il giocatore dei tuoi sogni scegliendo aspetto e caratteristiche</t>
  </si>
  <si>
    <t>创建你梦想中的球员：自定义其外观与属性</t>
  </si>
  <si>
    <t>Создайте игрока мечты, выбрав его внешний вид и атрибуты</t>
  </si>
  <si>
    <t>Crie o jogador dos seus sonhos escolhendo sua aparência e atributos</t>
  </si>
  <si>
    <t>NC_ACA_CHOOSE_PLAYER_TITLE</t>
  </si>
  <si>
    <t>{[VAR_ACA_NAME]} - First players</t>
  </si>
  <si>
    <t>{[VAR_ACA_NAME]} - Premiers joueurs</t>
  </si>
  <si>
    <t>{[VAR_ACA_NAME]} – Erste Spieler</t>
  </si>
  <si>
    <t>{[VAR_ACA_NAME]} - Primeros tenistas</t>
  </si>
  <si>
    <t>{[VAR_ACA_NAME]} - Primi giocatori</t>
  </si>
  <si>
    <t>{[VAR_ACA_NAME]} - 首批球员</t>
  </si>
  <si>
    <t>{[VAR_ACA_NAME]} — первые игроки</t>
  </si>
  <si>
    <t>{[VAR_ACA_NAME]} - Primeiros jogadores</t>
  </si>
  <si>
    <t>PROPOSE</t>
  </si>
  <si>
    <t>Propose</t>
  </si>
  <si>
    <t>Proposer</t>
  </si>
  <si>
    <t>Vorschlagen</t>
  </si>
  <si>
    <t>Proponer</t>
  </si>
  <si>
    <t>Proponi</t>
  </si>
  <si>
    <t>提议</t>
  </si>
  <si>
    <t>Предложить</t>
  </si>
  <si>
    <t>Propor</t>
  </si>
  <si>
    <t>GRAPHICS_QUALITY_BLOOM_03</t>
  </si>
  <si>
    <t>GRAPHICS_QUALITY_BLOOM_04</t>
  </si>
  <si>
    <t>GRAPHICS_QUALITY_CHROMATIC</t>
  </si>
  <si>
    <t>Chromatic aberration</t>
  </si>
  <si>
    <t>Aberration chromatique</t>
  </si>
  <si>
    <t>Farbabweichung</t>
  </si>
  <si>
    <t>Aberración cromática</t>
  </si>
  <si>
    <t>Aberrazione cromatica</t>
  </si>
  <si>
    <t>色差</t>
  </si>
  <si>
    <t>Хроматическая аберрация</t>
  </si>
  <si>
    <t>Distorção cromática</t>
  </si>
  <si>
    <t>GRAPHICS_QUALITY_CHROMATIC_01</t>
  </si>
  <si>
    <t>GRAPHICS_QUALITY_CHROMATIC_02</t>
  </si>
  <si>
    <t>GRAPHICS_QUALITY_CHROMATIC_03</t>
  </si>
  <si>
    <t>GRAPHICS_TYPE_AA</t>
  </si>
  <si>
    <t>Type of anti-aliasing</t>
  </si>
  <si>
    <t>Type d'anti-crénelage</t>
  </si>
  <si>
    <t>Antialiasing</t>
  </si>
  <si>
    <t>Tipo de suavizado</t>
  </si>
  <si>
    <t>Tipo di anti-aliasing</t>
  </si>
  <si>
    <t>抗锯齿类型</t>
  </si>
  <si>
    <t>Тип сглаживания</t>
  </si>
  <si>
    <t>Tipo de anti-aliasing</t>
  </si>
  <si>
    <t>GRAPHICS_TYPE_AA_01</t>
  </si>
  <si>
    <t>Deactivated</t>
  </si>
  <si>
    <t>Désactivé</t>
  </si>
  <si>
    <t>Deaktiviert</t>
  </si>
  <si>
    <t>Desactivado</t>
  </si>
  <si>
    <t>Disattivato</t>
  </si>
  <si>
    <t>已经禁用</t>
  </si>
  <si>
    <t>Отключено</t>
  </si>
  <si>
    <t>Desativado</t>
  </si>
  <si>
    <t>GRAPHICS_TYPE_AA_02</t>
  </si>
  <si>
    <t>FXAA</t>
  </si>
  <si>
    <t>GRAPHICS_TYPE_AA_03</t>
  </si>
  <si>
    <t>TAA</t>
  </si>
  <si>
    <t>GRAPHICS_TYPE_AA_04</t>
  </si>
  <si>
    <t>SMAA</t>
  </si>
  <si>
    <t>GRAPHICS_QUALITY_CHROMATIC_04</t>
  </si>
  <si>
    <t>GRAPHICS_QUALITY_COLOR_ADJUSTMENT</t>
  </si>
  <si>
    <t>Color adjustment</t>
  </si>
  <si>
    <t>Ajustement des couleurs</t>
  </si>
  <si>
    <t>Farbanpassung</t>
  </si>
  <si>
    <t>Ajuste de color</t>
  </si>
  <si>
    <t>Regolazione dei colori</t>
  </si>
  <si>
    <t>颜色调整</t>
  </si>
  <si>
    <t>Цветовая коррекция</t>
  </si>
  <si>
    <t>Ajuste de cor</t>
  </si>
  <si>
    <t>GRAPHICS_QUALITY_COLOR_ADJUSTMENT_01</t>
  </si>
  <si>
    <t>GRAPHICS_QUALITY_COLOR_ADJUSTMENT_02</t>
  </si>
  <si>
    <t>DISPLAY_FRAME_RATE</t>
  </si>
  <si>
    <t>Limit of number of images per second</t>
  </si>
  <si>
    <t>Limite du nombre d'images par seconde</t>
  </si>
  <si>
    <t>FPS-Limit</t>
  </si>
  <si>
    <t>Límite de imágenes por segundo</t>
  </si>
  <si>
    <t>Limite del numero di immagini al secondo</t>
  </si>
  <si>
    <t>每秒最大帧数限制</t>
  </si>
  <si>
    <t>Ограничение количества кадров в секунду</t>
  </si>
  <si>
    <t>Limite de quadros por segundo</t>
  </si>
  <si>
    <t>DISPLAY_FRAME_RATE_NOLIMIT</t>
  </si>
  <si>
    <t>No limit</t>
  </si>
  <si>
    <t>Pas de limite</t>
  </si>
  <si>
    <t>Kein Limit</t>
  </si>
  <si>
    <t>Sin límite</t>
  </si>
  <si>
    <t>Illimitate</t>
  </si>
  <si>
    <t>无限制</t>
  </si>
  <si>
    <t>Без ограничений</t>
  </si>
  <si>
    <t>Sem limite</t>
  </si>
  <si>
    <t>MASTER_VOLUME</t>
  </si>
  <si>
    <t>General volume</t>
  </si>
  <si>
    <t>Volume général</t>
  </si>
  <si>
    <t>Hauptlautstärke</t>
  </si>
  <si>
    <t>Volumen general</t>
  </si>
  <si>
    <t>Volume generale</t>
  </si>
  <si>
    <t>总体音量</t>
  </si>
  <si>
    <t>Общая громкость</t>
  </si>
  <si>
    <t>Volume geral</t>
  </si>
  <si>
    <t>Sound option</t>
  </si>
  <si>
    <t>ENABLE_MUSIC</t>
  </si>
  <si>
    <t>Music</t>
  </si>
  <si>
    <t>Musique</t>
  </si>
  <si>
    <t>Musik</t>
  </si>
  <si>
    <t>Música</t>
  </si>
  <si>
    <t>Musica</t>
  </si>
  <si>
    <t>音乐</t>
  </si>
  <si>
    <t>Музыка</t>
  </si>
  <si>
    <t>Sound option : switch on/off music</t>
  </si>
  <si>
    <t>MUSIC_VOLUME</t>
  </si>
  <si>
    <t>Music volume</t>
  </si>
  <si>
    <t>Volume musique</t>
  </si>
  <si>
    <t>Musiklautstärke</t>
  </si>
  <si>
    <t>Volumen de la música</t>
  </si>
  <si>
    <t>Volume della musica</t>
  </si>
  <si>
    <t>音乐音量</t>
  </si>
  <si>
    <t>Громкость музыки</t>
  </si>
  <si>
    <t>Volume da música</t>
  </si>
  <si>
    <t>MATCH_VOLUME</t>
  </si>
  <si>
    <t>Volume in match</t>
  </si>
  <si>
    <t>Volume en match</t>
  </si>
  <si>
    <t>Spiellautstärke</t>
  </si>
  <si>
    <t>Volumen del partido</t>
  </si>
  <si>
    <t>Volume durante gli incontri</t>
  </si>
  <si>
    <t>比赛音量</t>
  </si>
  <si>
    <t>Громкость матча</t>
  </si>
  <si>
    <t>Volume na partida</t>
  </si>
  <si>
    <t>Sound option : switch on/off sounds during match</t>
  </si>
  <si>
    <t>NC_ACA_LIST_START_STATE</t>
  </si>
  <si>
    <t>Starting status</t>
  </si>
  <si>
    <t>Etat de départ</t>
  </si>
  <si>
    <t>Startzustand</t>
  </si>
  <si>
    <t>Estado inicial</t>
  </si>
  <si>
    <t>Stato iniziale</t>
  </si>
  <si>
    <t>初始状态</t>
  </si>
  <si>
    <t>Начальный статус</t>
  </si>
  <si>
    <t>Status inicial</t>
  </si>
  <si>
    <t>NC_ACA_LIST_MONTHLY_REVENUS</t>
  </si>
  <si>
    <t>Monthly income:</t>
  </si>
  <si>
    <t>CA mensuel :</t>
  </si>
  <si>
    <t>Monatliche Einnahmen:</t>
  </si>
  <si>
    <t>Ingresos mensuales:</t>
  </si>
  <si>
    <t>Volume d'affari mensile:</t>
  </si>
  <si>
    <t>每月收入：</t>
  </si>
  <si>
    <t>Ежемесячный доход:</t>
  </si>
  <si>
    <t>Receita mensal:</t>
  </si>
  <si>
    <t>NC_ACA_LIST_MONTHLY_EXPENSES</t>
  </si>
  <si>
    <t>Monthly expenses:</t>
  </si>
  <si>
    <t>Charges mensuelles :</t>
  </si>
  <si>
    <t>Monatliche Ausgaben:</t>
  </si>
  <si>
    <t>Gastos mensuales:</t>
  </si>
  <si>
    <t>Spese mensili:</t>
  </si>
  <si>
    <t>每月支出：</t>
  </si>
  <si>
    <t>Ежемесячные расходы:</t>
  </si>
  <si>
    <t>Despesas mensais:</t>
  </si>
  <si>
    <t>NC_ACA_LIST_MONTHLY_REVENUS_INFO</t>
  </si>
  <si>
    <t>Total income generated by the academy's infrastructure</t>
  </si>
  <si>
    <t>Ensemble des revenus générés par les infrastructures de l'académie</t>
  </si>
  <si>
    <t>Über die Infrastrukturen der Akademie generierte Gesamteinnahmen</t>
  </si>
  <si>
    <t>Total de ingresos generados por la infraestructura de la escuela</t>
  </si>
  <si>
    <t>Totale degli introiti generati dalle infrastrutture dell’accademia</t>
  </si>
  <si>
    <t>学院基础设施产生的总收入</t>
  </si>
  <si>
    <t>Общий доход, генерируемый инфраструктурой академии</t>
  </si>
  <si>
    <t>Receita total gerada pela infraestrutura da academia</t>
  </si>
  <si>
    <t>NC_ACA_LIST_MONTHLY_EXPENSES_INFO</t>
  </si>
  <si>
    <t>Includes all infrastructure costs and staff salaries</t>
  </si>
  <si>
    <t>Regroupe l'ensemble des charges des infrastructures et les salaires des staffs</t>
  </si>
  <si>
    <t>Gesamtausgaben für Infrastruktur und Gehälter des Mitarbeiterstabs</t>
  </si>
  <si>
    <t>Incluye todos los costes de infraestructura y salarios del personal</t>
  </si>
  <si>
    <t>Raggruppa il totale delle spese delle infrastrutture e degli stipendi del personale</t>
  </si>
  <si>
    <t>包括所有基础设施成本和员工薪资</t>
  </si>
  <si>
    <t>Включает все расходы на инфраструктуру и зарплаты персонала</t>
  </si>
  <si>
    <t>Inclui todos os custos de infraestrutura e salários da equipe</t>
  </si>
  <si>
    <t>SPLASH_INTRO</t>
  </si>
  <si>
    <t>This game is not political. However, we stand with Peng Shuai and the people of Ukraine. #whereispengshuai #ukraine</t>
  </si>
  <si>
    <t>Ce jeu n'a pas de vocation politique, cependant nous nous associons à Peng Shuai et aux ukrainiens. #whereispengshuai #ukraine</t>
  </si>
  <si>
    <t>Dieses Spiel verfolgt keine politischen Ansichten, dennoch stehen wir zu Peng Shuai und den Ukrainern. #whereispengshuai #ukraine</t>
  </si>
  <si>
    <t>Aunque este juego carece de orientación política, apoyamos a Peng Shuai y al pueblo de Ucrania. #whereispengshuai #ukraine</t>
  </si>
  <si>
    <t>Questo gioco non ha alcuna finalità politica; nonostante ciò, ci schieriamo al fianco di Peng Shuai e degli Ucraini. #whereispengshuai #ukraine</t>
  </si>
  <si>
    <t>本游戏不涉及政治。然而，我们支持彭帅及乌克兰人民。#whereispengshuai #ukraine</t>
  </si>
  <si>
    <t>Эта игра не является политической. Тем не менее, мы поддерживаем Пэн Шуай и народ Украины. #whereispengshuai #ukraine</t>
  </si>
  <si>
    <t>Este jogo não é político. No entanto, apoiamos Peng Shuai e o povo da Ucrânia. #whereispengshuai #ukraine</t>
  </si>
  <si>
    <t>NC3_TUTO</t>
  </si>
  <si>
    <t>To choose the academy you would like to join, click on the line associated with it in the table and then click on the "Start career" button. You can view the list of players in an academy by clicking on the arrow below "View details." By default, you will be the coach of the key player in the selected academy.</t>
  </si>
  <si>
    <t>Pour sélectionner l'académie que vous allez rejoindre, cliquez sur la ligne qui lui est associée dans le tableau et cliquez ensuite sur le bouton "Lancer la carrière". Vous pouvez voir la liste des joueurs d'une académie en cliquant sur la flèche ci-dessous "Voir les détails". Vous serez par défaut l'entraîneur du joueur clé de l'académie sélectionnée.</t>
  </si>
  <si>
    <t>Um die Akademie auszuwählen, der Sie sich anschließen möchte, klicken Sie auf die mit ihr verbundenen Linie in der Tabelle und anschließend auf „Karriere beginnen“. Sie finden die Liste der Spieler einer Akademie, indem Sie auf den Pfeil „Details anzeigen“ unten klicken. Sie werden standardmäßig zum Trainer des Hauptspielers der ausgewählten Akademie.</t>
  </si>
  <si>
    <t>Para elegir la escuela a la que te gustaría incorporarte, haz clic en la línea correspondiente de la tabla y, a continuación, haz clic en el botón «Iniciar carrera». Puedes ver la lista de tenistas de una escuela haciendo clic en la flecha bajo «Ver detalles». De forma predeterminada, entrenarás al tenista clave de la escuela seleccionada.</t>
  </si>
  <si>
    <t>Per scegliere l'accademia della quale entrerai a fa parte, fai clic sulla riga corrispondente nella tabella e poi sul pulsante “Dai inizio alla carriera”. Puoi visualizzare l’elenco dei giocatori dell’accademia facendo clic sulla freccia in basso “Visualizza i dettagli”. Ti verrà assegnato automaticamente il ruolo di allenatore del giocatore chiave dell'accademia che scegli.</t>
  </si>
  <si>
    <t>要选择希望加入的学院，请点击表格中对应的行，然后点击“开始职业生涯”按钮。点击“查看详情”下的箭头可查看学院球员列表。默认情况下，你将成为所选学院关键球员的教练。</t>
  </si>
  <si>
    <t>Чтобы выбрать академию, нажмите на строку в таблице и затем на кнопку «Начать карьеру». Вы можете посмотреть список игроков, нажав на стрелку «Подробнее». По умолчанию вы будете тренером ключевого игрока выбранной академии.</t>
  </si>
  <si>
    <t>Para escolher a academia que você gostaria de ingressar, clique na linha associada a ela na tabela e depois clique no botão "Iniciar carreira". Você pode ver a lista de jogadores em uma academia clicando na seta abaixo de "Ver detalhes". Por padrão, você será o técnico do jogador principal da academia selecionada.</t>
  </si>
  <si>
    <t>POPUP_BUGREPORT_OPEN</t>
  </si>
  <si>
    <t>Ouvrir</t>
  </si>
  <si>
    <t>Öffnen</t>
  </si>
  <si>
    <t>Abrir</t>
  </si>
  <si>
    <t>Aprire</t>
  </si>
  <si>
    <t>打开</t>
  </si>
  <si>
    <t>Открыть</t>
  </si>
  <si>
    <t>PC_4_TITLE</t>
  </si>
  <si>
    <t>Body details</t>
  </si>
  <si>
    <t>Détails du corps</t>
  </si>
  <si>
    <t>Körperliche Merkmale</t>
  </si>
  <si>
    <t>Detalles del cuerpo</t>
  </si>
  <si>
    <t>Dettagli del corpo</t>
  </si>
  <si>
    <t>身体细节</t>
  </si>
  <si>
    <t>Детали тела</t>
  </si>
  <si>
    <t>Detalhes do corpo</t>
  </si>
  <si>
    <t>PC_5_TITLE</t>
  </si>
  <si>
    <t>Atuendo</t>
  </si>
  <si>
    <t>Снаряжение</t>
  </si>
  <si>
    <t>PC_3_MORPHOTYPE</t>
  </si>
  <si>
    <t>Morphotype</t>
  </si>
  <si>
    <t>Morphotyp</t>
  </si>
  <si>
    <t>Morfotipo</t>
  </si>
  <si>
    <t>Morfologia</t>
  </si>
  <si>
    <t>体型</t>
  </si>
  <si>
    <t>Морфотип</t>
  </si>
  <si>
    <t>Biotipo</t>
  </si>
  <si>
    <t>PC_3_EYES_COLOR</t>
  </si>
  <si>
    <t>Eye color</t>
  </si>
  <si>
    <t>Couleur des yeux</t>
  </si>
  <si>
    <t>Augenfarbe</t>
  </si>
  <si>
    <t>Colos de ojos</t>
  </si>
  <si>
    <t>Colore degli occhi</t>
  </si>
  <si>
    <t>眼睛颜色</t>
  </si>
  <si>
    <t>Цвет глаз</t>
  </si>
  <si>
    <t>Cor dos olhos</t>
  </si>
  <si>
    <t>PC_3_HAIR_COLOR</t>
  </si>
  <si>
    <t>Couleur</t>
  </si>
  <si>
    <t>Color</t>
  </si>
  <si>
    <t>Colore</t>
  </si>
  <si>
    <t>PC_3_BEARD</t>
  </si>
  <si>
    <t>Beard</t>
  </si>
  <si>
    <t>Barbe</t>
  </si>
  <si>
    <t>Bart</t>
  </si>
  <si>
    <t>Barba</t>
  </si>
  <si>
    <t>胡须</t>
  </si>
  <si>
    <t>Борода</t>
  </si>
  <si>
    <t>PC_3_BEARD_COLOR</t>
  </si>
  <si>
    <t>Beard color</t>
  </si>
  <si>
    <t>{[UI/PC_3_HAIR_COLOR]}</t>
  </si>
  <si>
    <t>Bartfarbe</t>
  </si>
  <si>
    <t>胡须颜色</t>
  </si>
  <si>
    <t>Цвет бороды</t>
  </si>
  <si>
    <t>Cor da barba</t>
  </si>
  <si>
    <t>PC_4_FACESKIN</t>
  </si>
  <si>
    <t>Complexion</t>
  </si>
  <si>
    <t>Gesichtsfarbe</t>
  </si>
  <si>
    <t>Tom de pele</t>
  </si>
  <si>
    <t>PC_4_TATTOOS</t>
  </si>
  <si>
    <t>Tattoos</t>
  </si>
  <si>
    <t>Tatouages</t>
  </si>
  <si>
    <t>Tatuajes</t>
  </si>
  <si>
    <t>Tatuaggi</t>
  </si>
  <si>
    <t>纹身</t>
  </si>
  <si>
    <t>Татуировки</t>
  </si>
  <si>
    <t>Tatuagens</t>
  </si>
  <si>
    <t>PC_4_BODYHAIR</t>
  </si>
  <si>
    <t>Body hair</t>
  </si>
  <si>
    <t>Pilosité</t>
  </si>
  <si>
    <t>Körperbehaarung</t>
  </si>
  <si>
    <t>Vello</t>
  </si>
  <si>
    <t>Peluria</t>
  </si>
  <si>
    <t>体毛</t>
  </si>
  <si>
    <t>Волосы на теле</t>
  </si>
  <si>
    <t>Pelos do corpo</t>
  </si>
  <si>
    <t>PC_5_HEADITEM</t>
  </si>
  <si>
    <t>Head</t>
  </si>
  <si>
    <t>Tête</t>
  </si>
  <si>
    <t>Kopf</t>
  </si>
  <si>
    <t>Cabeza</t>
  </si>
  <si>
    <t>Testa</t>
  </si>
  <si>
    <t>头部</t>
  </si>
  <si>
    <t>Головной убор</t>
  </si>
  <si>
    <t>Cabeça</t>
  </si>
  <si>
    <t>PC_5_HEADITEM_COLOR</t>
  </si>
  <si>
    <t>Head item color</t>
  </si>
  <si>
    <t>Couleur accessoire</t>
  </si>
  <si>
    <t>Farbe der Kopfbedeckung</t>
  </si>
  <si>
    <t>头饰颜色</t>
  </si>
  <si>
    <t>Цвет головного убора</t>
  </si>
  <si>
    <t>Cor do item da cabeça</t>
  </si>
  <si>
    <t>PC_5_WRISTBANDS</t>
  </si>
  <si>
    <t>Wristbands</t>
  </si>
  <si>
    <t>Schweißbänder</t>
  </si>
  <si>
    <t>PC_5_WRISTBANDS_COLOR</t>
  </si>
  <si>
    <t>Wristband color</t>
  </si>
  <si>
    <t>Farbe der Schweißbänder</t>
  </si>
  <si>
    <t>护腕颜色</t>
  </si>
  <si>
    <t>Цвет напульсников</t>
  </si>
  <si>
    <t>Cor da munhequeira</t>
  </si>
  <si>
    <t>GUI_SECTION_04_06</t>
  </si>
  <si>
    <t>Weltbestenliste</t>
  </si>
  <si>
    <t>Чемпионат мира</t>
  </si>
  <si>
    <t>TWC_RANKING_RANK</t>
  </si>
  <si>
    <t>TWC_RANKING_REC</t>
  </si>
  <si>
    <t>TWC_RANKING_RANK_C1</t>
  </si>
  <si>
    <t>#</t>
  </si>
  <si>
    <t>n.</t>
  </si>
  <si>
    <t>TWC_RANKING_RANK_C2</t>
  </si>
  <si>
    <t>Nation</t>
  </si>
  <si>
    <t>Nación</t>
  </si>
  <si>
    <t>Nazione</t>
  </si>
  <si>
    <t>Нация</t>
  </si>
  <si>
    <t>TWC_RANKING_RANK_C3</t>
  </si>
  <si>
    <t>Mouvement</t>
  </si>
  <si>
    <t>Изменение</t>
  </si>
  <si>
    <t>Mov.</t>
  </si>
  <si>
    <t>TWC_RANKING_RANK_C4</t>
  </si>
  <si>
    <t>TWC_RANKING_RANK_C5</t>
  </si>
  <si>
    <t>Played</t>
  </si>
  <si>
    <t>Joués</t>
  </si>
  <si>
    <t>Gespielt</t>
  </si>
  <si>
    <t>Jugados</t>
  </si>
  <si>
    <t>Giocate</t>
  </si>
  <si>
    <t>出场</t>
  </si>
  <si>
    <t>Матчей сыграно</t>
  </si>
  <si>
    <t>Jogadas</t>
  </si>
  <si>
    <t>TWC_RANKING_REC_C1</t>
  </si>
  <si>
    <t>TWC_RANKING_REC_C2</t>
  </si>
  <si>
    <t>{[UI/TWC_RANKING_RANK_C2]}</t>
  </si>
  <si>
    <t>TWC_RANKING_REC_C3</t>
  </si>
  <si>
    <t>Wins</t>
  </si>
  <si>
    <t>Victoires</t>
  </si>
  <si>
    <t>Gewinne</t>
  </si>
  <si>
    <t>Victorias</t>
  </si>
  <si>
    <t>Vittorie</t>
  </si>
  <si>
    <t>胜场</t>
  </si>
  <si>
    <t>Победы</t>
  </si>
  <si>
    <t>Vitórias</t>
  </si>
  <si>
    <t>TWC_RANKING_REC_C4</t>
  </si>
  <si>
    <t>Last final won</t>
  </si>
  <si>
    <t>Dernière finale gagnée</t>
  </si>
  <si>
    <t>Letztes gewonnene Finale</t>
  </si>
  <si>
    <t>Última final ganada</t>
  </si>
  <si>
    <t>Ultima finale vinta</t>
  </si>
  <si>
    <t>上次赢得决赛</t>
  </si>
  <si>
    <t>Последний выигранный финал</t>
  </si>
  <si>
    <t>Última final vencida</t>
  </si>
  <si>
    <t>TNMT_STATUS_11</t>
  </si>
  <si>
    <t>N.C.</t>
  </si>
  <si>
    <t>Н. К.</t>
  </si>
  <si>
    <t>SEASON_STATS_RAW_DATA</t>
  </si>
  <si>
    <t>Raw data</t>
  </si>
  <si>
    <t>Données brutes</t>
  </si>
  <si>
    <t>Unbearbeitete Daten</t>
  </si>
  <si>
    <t>Datos brutos</t>
  </si>
  <si>
    <t>Dati non elaborati</t>
  </si>
  <si>
    <t>原始数据</t>
  </si>
  <si>
    <t>Исходные данные</t>
  </si>
  <si>
    <t>Dados brutos</t>
  </si>
  <si>
    <t>TWC_PLAYER_LIST_COUNTRY_TITLE</t>
  </si>
  <si>
    <t>List of players - {[VAR_CIRCUIT]} - {[VAR_COUNTRY]}</t>
  </si>
  <si>
    <t>Liste des joueurs - {[VAR_CIRCUIT]} - {[VAR_COUNTRY]}</t>
  </si>
  <si>
    <t>Liste der Spieler - {[VAR_CIRCUIT]} - {[VAR_COUNTRY]}</t>
  </si>
  <si>
    <t>Lista de jugadores - {[VAR_CIRCUIT]} - {[VAR_COUNTRY]}</t>
  </si>
  <si>
    <t>Elenco dei giocatori - {[VAR_CIRCUIT]} - {[VAR_COUNTRY]}</t>
  </si>
  <si>
    <t>球员列表 - {[VAR_CIRCUIT]} - {[VAR_COUNTRY]}</t>
  </si>
  <si>
    <t>Список игроков — {[VAR_CIRCUIT]} — {[VAR_COUNTRY]}</t>
  </si>
  <si>
    <t>Lista de jogadores - {[VAR_CIRCUIT]} - {[VAR_COUNTRY]}</t>
  </si>
  <si>
    <t>TWC_RANKING_RANK_PREV</t>
  </si>
  <si>
    <t>Ranking from the previous season</t>
  </si>
  <si>
    <t>Classement de la saison précédente</t>
  </si>
  <si>
    <t>Ranglistenplatzierung in der vorherigen Saison</t>
  </si>
  <si>
    <t>Clasificación de la temporada anterior</t>
  </si>
  <si>
    <t>Classifica della stagione precedente</t>
  </si>
  <si>
    <t>上赛季排名</t>
  </si>
  <si>
    <t>Рейтинг прошлого сезона</t>
  </si>
  <si>
    <t>Ranking da temporada anterior</t>
  </si>
  <si>
    <t>DRAW_INFOS_LIST_COUNTRY</t>
  </si>
  <si>
    <t>List of countries</t>
  </si>
  <si>
    <t>Liste des pays</t>
  </si>
  <si>
    <t>Länderliste</t>
  </si>
  <si>
    <t>Lista de países</t>
  </si>
  <si>
    <t>Elenco delle nazioni</t>
  </si>
  <si>
    <t>国家/地区列表</t>
  </si>
  <si>
    <t>Список стран</t>
  </si>
  <si>
    <t>TNMT_ACTION_5</t>
  </si>
  <si>
    <t>Liste pays</t>
  </si>
  <si>
    <t>Elenco nazioni</t>
  </si>
  <si>
    <t>TWC_TEAM_PREP</t>
  </si>
  <si>
    <t>Team preparation</t>
  </si>
  <si>
    <t>Préparation équipe</t>
  </si>
  <si>
    <t>Teamvorbereitung</t>
  </si>
  <si>
    <t>Preparación equipo</t>
  </si>
  <si>
    <t>Preparazione della squadra</t>
  </si>
  <si>
    <t>团队准备</t>
  </si>
  <si>
    <t>Подготовка команды</t>
  </si>
  <si>
    <t>Preparação da equipe</t>
  </si>
  <si>
    <t>NC_ACA_LIST_NB_PLAYERS</t>
  </si>
  <si>
    <t>Players:</t>
  </si>
  <si>
    <t>Joueurs :</t>
  </si>
  <si>
    <t>Jugadores:</t>
  </si>
  <si>
    <t>Giocatori:</t>
  </si>
  <si>
    <t>Игроки:</t>
  </si>
  <si>
    <t>Jogadores:</t>
  </si>
  <si>
    <t>NC_ACA_LIST_NB_PLAYERS_FREE_SLOTS</t>
  </si>
  <si>
    <t>(+ {[NB_FREE_SLOTS]} free slots)</t>
  </si>
  <si>
    <t>(+ {[NB_FREE_SLOTS]} places libres)</t>
  </si>
  <si>
    <t>(+ {[NB_FREE_SLOTS]} freie Plätze)</t>
  </si>
  <si>
    <t>(+ {[NB_FREE_SLOTS]} plazas libres)</t>
  </si>
  <si>
    <t>(+ {[NB_FREE_SLOTS]} posizioni libere)</t>
  </si>
  <si>
    <t>（+ {[NB_FREE_SLOTS]}个空位）</t>
  </si>
  <si>
    <t>(+ {[NB_FREE_SLOTS]} свободных мест)</t>
  </si>
  <si>
    <t>(+ {[NB_FREE_SLOTS]} vagas livres)</t>
  </si>
  <si>
    <t>NC5_ACA_CONF_9</t>
  </si>
  <si>
    <t>NC5_ACA_CONF_9_DESC</t>
  </si>
  <si>
    <t>Free slots:</t>
  </si>
  <si>
    <t>Places disponibles :</t>
  </si>
  <si>
    <t>Freie Plätze:</t>
  </si>
  <si>
    <t>Plazas disponibles:</t>
  </si>
  <si>
    <t>Posti disponibili:</t>
  </si>
  <si>
    <t>空位：</t>
  </si>
  <si>
    <t>Свободные места:</t>
  </si>
  <si>
    <t>Vagas livres:</t>
  </si>
  <si>
    <t>PRIVACY_POLICY_POPUP_TITLE</t>
  </si>
  <si>
    <t>Privacy Policy</t>
  </si>
  <si>
    <t>Politique de confidentialité</t>
  </si>
  <si>
    <t>Datenschutzrichtlinie</t>
  </si>
  <si>
    <t>Política de confidencialidad</t>
  </si>
  <si>
    <t>Informativa sulla privacy</t>
  </si>
  <si>
    <t>隐私政策</t>
  </si>
  <si>
    <t>Политика конфиденциальности</t>
  </si>
  <si>
    <t>Política de Privacidade</t>
  </si>
  <si>
    <t>PRIVACY_POLICY_APP</t>
  </si>
  <si>
    <t>PRIVACY_POLICY_FRAMEPLAY</t>
  </si>
  <si>
    <t>Privacy Policy (Gadsme)</t>
  </si>
  <si>
    <t>Politique de confidentialité (Gadsme)</t>
  </si>
  <si>
    <t>Datenschutzrichtlinie (Gadsme)</t>
  </si>
  <si>
    <t>Política de confidencialidad (Gadsme)</t>
  </si>
  <si>
    <t>Informativa sulla privacy (Gadsme)</t>
  </si>
  <si>
    <t>隐私政策（Gadsme）</t>
  </si>
  <si>
    <t>Политика конфиденциальности (Gadsme)</t>
  </si>
  <si>
    <t>Política de Privacidade (Gadsme)</t>
  </si>
  <si>
    <t>PRIVACY_POLICY_READ_ACCEPT</t>
  </si>
  <si>
    <t>I acknowledge that I have read and understood the practices set forth in the Privacy Policy and that they apply to me.</t>
  </si>
  <si>
    <t>Je reconnais avoir lu et compris les pratiques énoncées dans la politique de confidentialité qui me concerne.</t>
  </si>
  <si>
    <t>Ich bestätige, dass ich die in der für mich geltenden Datenschutzrichtlinie dargelegten Praktiken gelesen und verstanden habe.</t>
  </si>
  <si>
    <t>Reconozco haber leído y comprendido las prácticas enunciadas en la política de confidencialidad que me concierne.</t>
  </si>
  <si>
    <t>Confermo di aver letto e compreso i contenuti dell'informativa sulla privacy.</t>
  </si>
  <si>
    <t>我已阅读并理解隐私政策中列出的相关条款，并同意这些条款适用于我。</t>
  </si>
  <si>
    <t>Я подтверждаю, что прочитал и понимаю положения Политики конфиденциальности, и что они ко мне применяются.</t>
  </si>
  <si>
    <t>Reconheço que li e compreendi as práticas estabelecidas na Política de Privacidade e que elas se aplicam a mim.</t>
  </si>
  <si>
    <t>PRIVACY_TARGETED_ADS</t>
  </si>
  <si>
    <t>Billboard content setting</t>
  </si>
  <si>
    <t>Paramètre du contenu des panneaux publicitaires</t>
  </si>
  <si>
    <t>Einstellung der Inhalte von Werbetafeln</t>
  </si>
  <si>
    <t>Parámetro de contenido de los paneles publicitarios</t>
  </si>
  <si>
    <t>Parametro dei contenuti dei pannelli pubblicitari</t>
  </si>
  <si>
    <t>广告牌内容设置</t>
  </si>
  <si>
    <t>Настройки рекламных баннеров</t>
  </si>
  <si>
    <t>Configuração de conteúdo de outdoors</t>
  </si>
  <si>
    <t>PRIVACY_TARGETED_ADS_TEXT</t>
  </si>
  <si>
    <t>Want to see advertising on billboards that makes more sense? If you choose 'Yes' below, we will share user data and behaviour information from your game with third parties to display targeted advertising. If you select 'No', you will still see advertising, but this will not be based on your inferred interests, preferences or location. We do not collect or share personal data from any other third party sources (e.g. Internet browsing). To change your mind and later opt-out at any time, please refer to the Settings screen page. To ensure that advertising on billboards is age appropriate, we will share your age with third party advertisers.</t>
  </si>
  <si>
    <t>Vous voulez que la publicité sur les panneaux d'affichage ait plus de sens ? Si vous choisissez "Oui" ci-dessous, nous partagerons les données utilisateur et les informations comportementales de votre jeu avec des tiers pour afficher des publicités ciblées. Si vous choisissez "Non", vous continuerez à voir des publicités, mais elles ne seront pas basées sur vos intérêts, vos préférences ou votre localisation. Nous ne collectons ni ne partageons les données personnelles provenant d'autres sources tierces (par exemple, la navigation sur Internet). Pour changer d'avis et vous désinscrire ultérieurement à tout moment, veuillez vous reporter à la page d'écran Paramètres. Afin de garantir que la publicité sur les panneaux d'affichage est adaptée à votre âge, nous partagerons votre âge avec des annonceurs tiers.</t>
  </si>
  <si>
    <t>Möchten Sie Werbung auf Werbetafeln sehen, die mehr Sinn ergeben? Wenn Sie unten '"Ja" auswählen, werden wir die Benutzerdaten und Verhaltensinformationen aus Ihrem Spiel an Dritte weitergeben, um gezielte Werbung anzuzeigen. Wenn Sie "Nein" wählen, wird Ihnen zwar weiterhin Werbung angezeigt, diese basiert jedoch nicht auf Ihren abgeleiteten Interessen, Vorlieben oder Ihrem Standort. Wir sammeln keine persönlichen Daten aus anderen Quellen Dritter (z. B. beim Browsen im Internet) und geben diese auch nicht an Dritte weiter. Wenn Sie Ihre Meinung ändern und sich zu einem beliebigen Zeitpunkt abmelden möchten, rufen Sie bitte die Seite "Einstellungen" auf. Um sicherzustellen, dass die Werbung auf den Werbetafeln altersgerecht ist, teilen wir Ihr Alter mit den Drittanbietern.</t>
  </si>
  <si>
    <t>¿Quieres que la publicidad de los paneles publicitarios tenga más sentido? Si eliges "Sí" abajo, compartiremos los datos de usuario y la información comportamental de tu juego con terceros para seleccionar publicidad personalizada para ti. Si eliges "No", seguirás recibiendo anuncios, pero no estarán basados en tus intereses, tus preferencias o tu localización. No recogemos ni compartimos los datos personales provenientes de terceras fuentes (por ejemplo, las búsquedas por Internet). Si cambias de opinión y quieres desuscribirte más tarde en cualquier momento, puedes cambiarlo en el apartado de Parámetros. Para garantizar que los anuncios de los paneles publicitarios esté adaptada a tu edad, compartiremos tu edad con los anunciantes.</t>
  </si>
  <si>
    <t>Vuoi che la pubblicità sui pannelli pubblicitari abbia più senso? Se selezioni "Sì" più in basso, condivideremo i dati utente e le informazioni sul comportamento della tua partita con terze parti per la visualizzazione di messaggi pubblicitari mirati. Se selezioni "No", continuerai a visualizzare le pubblicità, ma non saranno basate sui tuoi interessi, preferenze o posizione. Non conserviamo e non condividiamo i dati personali provenienti da terze parti (per esempio le informazioni sulla navigazione su internet). Puoi modificare la tua selezione e annullare la tua iscrizione in qualsiasi momento dalla pagina relativa ai parametri. Per garantire che i contenuti sui pannelli pubblicitari siano adatti per la tua età, condivideremo la tua età con le terze parti che pubblicano gli annunci.</t>
  </si>
  <si>
    <t>希望看到更符合您需求的广告牌内容？若选择“是”，我们将向第三方共享用户数据及游戏内行为信息，用于展示定向广告。若选择“否”，您仍会看到广告，但广告内容不会基于您的推测兴趣、偏好或位置生成。我们不会从其他第三方渠道（例如网络浏览记录）收集或共享个人数据。您可随时通过“设置”页面更改此选项。为确保广告牌内容符合年龄规范，我们将向第三方广告商共享您的年龄信息。</t>
  </si>
  <si>
    <t>Хотите видеть более релевантную рекламу на баннерах? Если выберете «Да», мы будем передавать сторонним компаниям данные об игровом поведении для показа таргетированной рекламы. При выборе «Нет» реклама останется, но не будет основываться на интересах, предпочтениях или местоположении. Личные данные не собираются и не передаются. Для изменения решения зайдите в настройки. Чтобы убедиться, что реклама соответствует возрасту, мы передадим вашу дату рождения.</t>
  </si>
  <si>
    <t>Quer ver publicidade em outdoors que faça mais sentido? Se escolher 'Sim' abaixo, compartilharemos dados do usuário e informações de comportamento do seu jogo com terceiros para exibir publicidade direcionada. Se selecionar 'Não', você ainda verá publicidade, mas ela não será baseada em seus interesses, preferências ou localização inferidos. Não coletamos nem compartilhamos dados pessoais de outras fontes de terceiros (por exemplo, navegação na Internet). Para mudar de ideia e optar por sair a qualquer momento, consulte a tela de Configurações. Para garantir que a publicidade em outdoors seja apropriada para a idade, compartilharemos sua idade com anunciantes terceirizados.</t>
  </si>
  <si>
    <t>PRIVACY_AGE_VERIFICATION</t>
  </si>
  <si>
    <t>Age verification</t>
  </si>
  <si>
    <t>Vérification de l'âge</t>
  </si>
  <si>
    <t>Überprüfung des Alters</t>
  </si>
  <si>
    <t>Verificación de edad</t>
  </si>
  <si>
    <t>Verifica dell'età</t>
  </si>
  <si>
    <t>年龄验证</t>
  </si>
  <si>
    <t>Проверка возраста</t>
  </si>
  <si>
    <t>Verificação de idade</t>
  </si>
  <si>
    <t>PRIVACY_AGE_VERIFICATION_TEXT</t>
  </si>
  <si>
    <t>To ensure that interest-based advertising in-game is age appropriate, we will share your month/year of birth with third party advertisers. We do not collect and/or share any personal data for users under the age of 16.</t>
  </si>
  <si>
    <t>Afin de garantir que la publicité par centres d'intérêt dans le jeu est adaptée à l'âge des utilisateurs, nous partagerons votre âge avec des annonceurs tiers. Nous ne collectons ni ne partageons aucune donnée personnelle concernant les utilisateurs âgés de moins de 16 ans.</t>
  </si>
  <si>
    <t>Um sicherzustellen, dass die interessenbezogene Werbung im Spiel altersgerecht ist, werden wir Ihren Geburtsmonat und Ihr Geburtsjahr an Drittanbieter weitergeben. Wir erfassen und/oder teilen keine persönlichen Daten von Benutzern unter 16 Jahren.</t>
  </si>
  <si>
    <t>Para garantizar que la publicidad por centros de interés del juego está adaptada a la edad de los usuarios, compartiremos tu edad con los anunciantes. No recopilamos ni compartimos ninguna información personal de los usuarios menores de 16 años.</t>
  </si>
  <si>
    <t>Per garantire che la pubblicità nel gioco in base agli interessi sia adatta all'età degli utenti, condivideremo la tua età con le terze parti che pubblicano gli annunci. Non conserviamo e non condividiamo alcuna informazione personale relativa agli utenti di età inferiore a 16 anni.</t>
  </si>
  <si>
    <t>为确保游戏内的兴趣定向广告符合年龄规范，我们将向第三方广告商共享您的出生年月。我们不会收集及共享未满16周岁用户的任何个人数据。</t>
  </si>
  <si>
    <t>Для показа возрастной рекламы передаём месяц/год рождения сторонним рекламодателям. Данные пользователей младше 16 лет не собираются и не передаются.</t>
  </si>
  <si>
    <t>Para garantir que a publicidade baseada em interesses no jogo seja apropriada para a idade, compartilharemos seu mês/ano de nascimento com anunciantes terceirizados. Não coletamos e/ou compartilhamos dados pessoais de usuários menores de 16 anos.</t>
  </si>
  <si>
    <t>SETTINGS_ALLOW_TARGETED_ADS</t>
  </si>
  <si>
    <t>Allow targeted ads</t>
  </si>
  <si>
    <t>Autoriser la publicité ciblée</t>
  </si>
  <si>
    <t>Gezielte Werbung zulassen</t>
  </si>
  <si>
    <t>Autorizar la publicidad personalizada.</t>
  </si>
  <si>
    <t>Autorizza la pubblicità mirata</t>
  </si>
  <si>
    <t>允许定向广告</t>
  </si>
  <si>
    <t>Разрешить таргетированную рекламу</t>
  </si>
  <si>
    <t>Permitir anúncios direcionados</t>
  </si>
  <si>
    <t>BOYS</t>
  </si>
  <si>
    <t>Boys</t>
  </si>
  <si>
    <t>Garçons</t>
  </si>
  <si>
    <t>Jungen</t>
  </si>
  <si>
    <t>Chicos</t>
  </si>
  <si>
    <t>Ragazzi</t>
  </si>
  <si>
    <t>男生</t>
  </si>
  <si>
    <t>Мальчики</t>
  </si>
  <si>
    <t>Meninos</t>
  </si>
  <si>
    <t>GIRLS</t>
  </si>
  <si>
    <t>Girls</t>
  </si>
  <si>
    <t>Filles</t>
  </si>
  <si>
    <t>Mädchen</t>
  </si>
  <si>
    <t>Chicas</t>
  </si>
  <si>
    <t>Ragazze</t>
  </si>
  <si>
    <t>女生</t>
  </si>
  <si>
    <t>Девочки</t>
  </si>
  <si>
    <t>Meninas</t>
  </si>
  <si>
    <t>NC2_XP_1</t>
  </si>
  <si>
    <t>{[PLAYER/LEVEL_01]} {[VAR_LVL]} (hard)</t>
  </si>
  <si>
    <t>{[PLAYER/LEVEL_01]} {[VAR_LVL]} (difficile)</t>
  </si>
  <si>
    <t>{[PLAYER/LEVEL_01]} {[VAR_LVL]} (hart)</t>
  </si>
  <si>
    <t>{[PLAYER/LEVEL_01]} {[VAR_LVL]} (difícil)</t>
  </si>
  <si>
    <t>{[PLAYER/LEVEL_01]} {[VAR_LVL]} (困难)</t>
  </si>
  <si>
    <t>{[PLAYER/LEVEL_01]} {[VAR_LVL]} (сложно)</t>
  </si>
  <si>
    <t>NC2_XP_2</t>
  </si>
  <si>
    <t>{[PLAYER/LEVEL_02]} {[VAR_LVL]}</t>
  </si>
  <si>
    <t>NC2_XP_3</t>
  </si>
  <si>
    <t>{[PLAYER/LEVEL_03]} {[VAR_LVL]}</t>
  </si>
  <si>
    <t>NC2_XP_4</t>
  </si>
  <si>
    <t>{[PLAYER/LEVEL_04]} {[VAR_LVL]}</t>
  </si>
  <si>
    <t>NC2_XP_5</t>
  </si>
  <si>
    <t>{[PLAYER/LEVEL_05]} {[VAR_LVL]}</t>
  </si>
  <si>
    <t>NC2_XP_6</t>
  </si>
  <si>
    <t>{[PLAYER/LEVEL_06]} {[VAR_LVL]}</t>
  </si>
  <si>
    <t>NC2_XP_7</t>
  </si>
  <si>
    <t>{[PLAYER/LEVEL_07]} {[VAR_LVL]}</t>
  </si>
  <si>
    <t>NC2_XP_8</t>
  </si>
  <si>
    <t>{[PLAYER/LEVEL_08]} {[VAR_LVL]}</t>
  </si>
  <si>
    <t>NC2_XP_9</t>
  </si>
  <si>
    <t>{[PLAYER/LEVEL_09]} {[VAR_LVL]} (easy)</t>
  </si>
  <si>
    <t>{[PLAYER/LEVEL_09]} {[VAR_LVL]} (facile)</t>
  </si>
  <si>
    <t>{[PLAYER/LEVEL_09]} {[VAR_LVL]} (einfach)</t>
  </si>
  <si>
    <t>{[PLAYER/LEVEL_09]} {[VAR_LVL]} (fácil)</t>
  </si>
  <si>
    <t>{[PLAYER/LEVEL_09]} {[VAR_LVL]} (简单)</t>
  </si>
  <si>
    <t>{[PLAYER/LEVEL_09]} {[VAR_LVL]} (легко)</t>
  </si>
  <si>
    <t>NC2_CAPTAIN_SWITCH</t>
  </si>
  <si>
    <t>Start out as captain of a national team</t>
  </si>
  <si>
    <t>Débuter en tant que capitaine d’une équipe nationale</t>
  </si>
  <si>
    <t>Als Kapitän einer Nationalmannschaft beginnen</t>
  </si>
  <si>
    <t>Empezar como capitán de un equipo nacional</t>
  </si>
  <si>
    <t>Iniziare come capitano di una squadra nazionale</t>
  </si>
  <si>
    <t>从国家队队长起步</t>
  </si>
  <si>
    <t>Начать как капитан национальной команды</t>
  </si>
  <si>
    <t>Comece como capitão de uma equipe nacional</t>
  </si>
  <si>
    <t>NC2_CAPTAIN_SWITCH_NO</t>
  </si>
  <si>
    <t>When you perform as a Manager, Federations can contact you to become Captain of one of their national teams (one per circuit).
Starting directly as Captain will not prevent you from receiving new offers, and it will enable you to be confronted more quickly with doubles matches.</t>
  </si>
  <si>
    <t>En performant en tant que Manager, les Fédérations pourront vous contacter pour devenir Capitaine d’une de leur équipe nationale (une par circuit).
Débuter directement en tant que capitaine n’empêchera pas de recevoir de nouvelle proposition, et cela vous permettra d’être confronter plus rapidement aux matchs en double.</t>
  </si>
  <si>
    <t>Wenn Sie als Manager auftreten, können die Verbände Sie kontaktieren, um Kapitän einer ihrer Nationalmannschaften zu werden (eine pro Kreis).
Wenn Sie direkt als Kapitän anfangen, können Sie trotzdem neue Angebote erhalten, und Sie werden schneller mit Doppelspielen konfrontiert.</t>
  </si>
  <si>
    <t>Cuando actúes como Manager, las federaciones podrán ponerse en contacto contigo para que te conviertas en Capitán de una de sus selecciones nacionales (una por circuito).
Empezar directamente como Capitán no te impedirá recibir nuevas ofertas, y te permitirá enfrentarte más rápidamente a partidos de dobles.</t>
  </si>
  <si>
    <t>Quando vi esibite come Manager, le Federazioni possono contattarvi per diventare Capitano di una delle loro squadre nazionali (una per circuito).
Iniziare direttamente come Capitano non vi impedirà di ricevere nuove offerte e vi permetterà di confrontarvi più rapidamente con le partite di doppio.</t>
  </si>
  <si>
    <t>担任经理期间，各联合会可能会邀请你成为其国家队队长（每个巡回赛限一队）。
 直接以队长身份开始游戏不会影响你接收新邀约，还能让你更快接触到双打比赛。</t>
  </si>
  <si>
    <t>Если вы проявите себя как менеджер, федерации могут предложить вам стать капитаном их национальной команды. Начав сразу как капитан, вы не потеряете новых предложений и быстрее окажетесь на матчах в паре.</t>
  </si>
  <si>
    <t>Ao ter um bom desempenho como Gerente, as Federações podem contatá-lo para se tornar Capitão de uma de suas equipes nacionais (uma por circuito).
 Começar diretamente como Capitão não o impedirá de receber novas ofertas e permitirá que você se confronte mais rapidamente com partidas de duplas.</t>
  </si>
  <si>
    <t>NC2_CAPTAIN_SWITCH_YES</t>
  </si>
  <si>
    <t>Only teams playing in the World Cup in the 1st year are proposed. The contract with the Federation is for {[VAR_CPT_CONTRACT]} years.</t>
  </si>
  <si>
    <t>Seules les équipes jouant la Coupe du Monde la 1ere année sont proposées. Le contrat avec la Fédération est de {[VAR_CPT_CONTRACT]} ans.</t>
  </si>
  <si>
    <t>Es werden nur Mannschaften vorgeschlagen, die im ersten Jahr an der Weltmeisterschaft teilnehmen. Der Vertrag hat eine Laufzeit von {[VAR_CPT_CONTRACT]} Jahren.</t>
  </si>
  <si>
    <t>Sólo se proponen equipos que jueguen la Copa del Mundo el 1er año. El contrato con la Federación es por {[VAR_CPT_CONTRACT]} años.</t>
  </si>
  <si>
    <t>Vengono proposte solo le squadre che giocano la Coppa del Mondo nel 1° anno. Il contratto con la Federazione ha una durata di {[VAR_CPT_CONTRACT]} anni.</t>
  </si>
  <si>
    <t>首年仅提供参加世界杯的国家队职位。与联合会签订的合同为期{[VAR_CPT_CONTRACT]}年。</t>
  </si>
  <si>
    <t>Предлагаются только команды, участвующие в Кубке мира в первый год. Контракт действует {[VAR_CPT_CONTRACT]} лет.</t>
  </si>
  <si>
    <t>Apenas equipes que jogam na Copa do Mundo no 1º ano são propostas. O contrato com a Federação é de {[VAR_CPT_CONTRACT]} anos.</t>
  </si>
  <si>
    <t>NC2_CAPTAIN_SWITCH_TEAM</t>
  </si>
  <si>
    <t>Team:</t>
  </si>
  <si>
    <t>Equipe :</t>
  </si>
  <si>
    <t>Mannschaft:</t>
  </si>
  <si>
    <t>Equipo :</t>
  </si>
  <si>
    <t>Squadra :</t>
  </si>
  <si>
    <t>球队：</t>
  </si>
  <si>
    <t>Команда:</t>
  </si>
  <si>
    <t>Equipe:</t>
  </si>
  <si>
    <t>NC2_CAPTAIN_SWITCH_NEXT</t>
  </si>
  <si>
    <t>Next phase played :</t>
  </si>
  <si>
    <t>Prochaine phase jouée :</t>
  </si>
  <si>
    <t>Nächste gespielte Phase:</t>
  </si>
  <si>
    <t>Próxima fase jugada :</t>
  </si>
  <si>
    <t>Prossima fase giocata :</t>
  </si>
  <si>
    <t>下一阶段赛事：</t>
  </si>
  <si>
    <t>Следующая стадия проводится:</t>
  </si>
  <si>
    <t>Próxima fase jogada:</t>
  </si>
  <si>
    <t>MAIN_TITLE_DISCORD</t>
  </si>
  <si>
    <t>Join our community, help other managers and take part in events!</t>
  </si>
  <si>
    <t>Rejoignez notre communauté, entraidez-vous entre managers et participez à des évènements !</t>
  </si>
  <si>
    <t>Treten Sie unserer Gemeinschaft bei, helfen Sie sich unter Managern und nehmen Sie an Veranstaltungen teil!</t>
  </si>
  <si>
    <t>¡Únete a nuestra comunidad, ayuda a otros managers y participa en eventos!</t>
  </si>
  <si>
    <t>Entra a far parte della nostra community, aiuta gli altri Manager e partecipa agli eventi!</t>
  </si>
  <si>
    <t>加入我们的社区，帮助其他经理并参与各类活动！</t>
  </si>
  <si>
    <t>Присоединяйтесь к нашему сообществу, помогайте другим менеджерам и участвуйте в событиях!</t>
  </si>
  <si>
    <t>Junte-se à nossa comunidade, ajude outros gerentes e participe de eventos!</t>
  </si>
  <si>
    <t>POPUP_BUGREPORT_BTN_OTHER_SAVE</t>
  </si>
  <si>
    <t>Other save</t>
  </si>
  <si>
    <t>Autre sauvegarde</t>
  </si>
  <si>
    <t>Anderer Speicherstand</t>
  </si>
  <si>
    <t>Otro archivo guardado</t>
  </si>
  <si>
    <t>Altri salvataggi</t>
  </si>
  <si>
    <t>其他存档</t>
  </si>
  <si>
    <t>Другое сохранение</t>
  </si>
  <si>
    <t>Outro save</t>
  </si>
  <si>
    <t>IMPORT</t>
  </si>
  <si>
    <t>Import.</t>
  </si>
  <si>
    <t>PP_NC_TITLE</t>
  </si>
  <si>
    <t>Career creation confirmed</t>
  </si>
  <si>
    <t>Confirmation de création de carrière</t>
  </si>
  <si>
    <t>Bestätigung der Erstellung einer Karriere</t>
  </si>
  <si>
    <t>Creación de carrera confirmada</t>
  </si>
  <si>
    <t>Creazione della carriera confermata</t>
  </si>
  <si>
    <t>已确认职业生涯创建</t>
  </si>
  <si>
    <t>Создание карьеры подтверждено</t>
  </si>
  <si>
    <t>Criação de carreira confirmada</t>
  </si>
  <si>
    <t>PP_NC_DESC</t>
  </si>
  <si>
    <t>Ready to get started?</t>
  </si>
  <si>
    <t>Prêt à vous lancer ?</t>
  </si>
  <si>
    <t>Bereit, loszulegen?</t>
  </si>
  <si>
    <t>¿Empezamos?</t>
  </si>
  <si>
    <t>Tutto pronto per iniziare?</t>
  </si>
  <si>
    <t>准备开始了吗？</t>
  </si>
  <si>
    <t>Готовы начать?</t>
  </si>
  <si>
    <t>Pronto para começar?</t>
  </si>
  <si>
    <t>PP_NC_SUBTITLE_1</t>
  </si>
  <si>
    <t>PP_NC_SUBTITLE_2</t>
  </si>
  <si>
    <t>PP_NC_SUBTITLE_3</t>
  </si>
  <si>
    <t>Coached player</t>
  </si>
  <si>
    <t>Joueur coaché</t>
  </si>
  <si>
    <t>Gecoachter Spieler</t>
  </si>
  <si>
    <t>Tenista con entrenador</t>
  </si>
  <si>
    <t>Giocatore allenato</t>
  </si>
  <si>
    <t>指导球员</t>
  </si>
  <si>
    <t>Тренируемый игрок</t>
  </si>
  <si>
    <t>Jogador treinado</t>
  </si>
  <si>
    <t>PP_NC_SUBTITLE_4</t>
  </si>
  <si>
    <t>Other academy players</t>
  </si>
  <si>
    <t>Autres joueurs de l'académie</t>
  </si>
  <si>
    <t>Andere Spieler der Akademie</t>
  </si>
  <si>
    <t>Más tenistas de la escuela</t>
  </si>
  <si>
    <t>Altri giocatori dell'accademia</t>
  </si>
  <si>
    <t>学院其他球员</t>
  </si>
  <si>
    <t>Другие игроки академии</t>
  </si>
  <si>
    <t>Outros jogadores da academia</t>
  </si>
  <si>
    <t>CAPTAIN</t>
  </si>
  <si>
    <t>Captain</t>
  </si>
  <si>
    <t>Capitaine</t>
  </si>
  <si>
    <t>Kapitän</t>
  </si>
  <si>
    <t>Capitán</t>
  </si>
  <si>
    <t>Capitano</t>
  </si>
  <si>
    <t>队长</t>
  </si>
  <si>
    <t>Капитан</t>
  </si>
  <si>
    <t>Capitão</t>
  </si>
  <si>
    <t>Captain of a national tennis team</t>
  </si>
  <si>
    <t>NC_CHOOSE_PLAYERS_START_TEAM_TITLE</t>
  </si>
  <si>
    <t>Starting roster for the academy</t>
  </si>
  <si>
    <t>Effectif de départ de l'académie</t>
  </si>
  <si>
    <t>Startaufstellung für die Akademie</t>
  </si>
  <si>
    <t>Plantilla inicial de la academia</t>
  </si>
  <si>
    <t>Formazione titolare dell'accademia</t>
  </si>
  <si>
    <t>离开学院的人数</t>
  </si>
  <si>
    <t>Начальный состав академии</t>
  </si>
  <si>
    <t>Elenco inicial para a academia</t>
  </si>
  <si>
    <t>NC_CHOOSE_PLAYERS_START_TEAM_DESC</t>
  </si>
  <si>
    <t>The team must consist of at least 1 player.
 As Manager, you will initially coach the player with the highest status, but you can change this at a later stage.
 All players have an initial 3-year contract.</t>
  </si>
  <si>
    <t>L’équipe doit être constituée d’au moins 1 joueur.
 En tant que Manager, vous coacherez au début le joueur avec le statut le plus haut, mais vous pourrez changer cela dans un second temps.
 Tous les joueurs ont un contrat initial de 3 ans.</t>
  </si>
  <si>
    <t>Das Team muss aus mindestens einem Spieler bestehen.
 Als Manager coachen Sie anfangs den Spieler mit dem höchsten Status, können dies aber später ändern.
 Alle Spieler haben einen anfänglichen 3-Jahres-Vertrag.</t>
  </si>
  <si>
    <t>El equipo debe tener al menos 1 tenista.
 Como manager, entrenarás inicialmente a tu tenista de mayor estatus, pero puedes cambiar esto posteriormente.
 Cualquier tenista tiene un contrato inicial de 3 años.</t>
  </si>
  <si>
    <t>Il team deve essere composto da almeno 1 giocatore.
 Come Manager, all'inizio allenerai il giocatore con lo stato più elevato e poi potrai cambiare successivamente.
 Tutti i giocatori hanno un contratto iniziale da 3 anni.</t>
  </si>
  <si>
    <t>队伍必须至少包含1名球员。
 作为经理，你最初将指导状态值最高的球员，但后续可以更改。
 所有球员的初始合约为3年。</t>
  </si>
  <si>
    <t>Команда должна состоять как минимум из 1 игрока. Сначала вы будете тренировать игрока с самым высоким статусом, но позже это можно изменить. Все игроки имеют начальный контракт на 3 года.</t>
  </si>
  <si>
    <t>A equipe deve ser composta por pelo menos 1 jogador.
  Como Gerente, você inicialmente treinará o jogador com o maior status, mas poderá mudar isso em um estágio posterior.
  Todos os jogadores têm um contrato inicial de 3 anos.</t>
  </si>
  <si>
    <t>NC_CHOOSE_PLAYERS_START_TEAM_SLOTS</t>
  </si>
  <si>
    <t>Number of places</t>
  </si>
  <si>
    <t>Nombre de places</t>
  </si>
  <si>
    <t>Anzahl der Plätze</t>
  </si>
  <si>
    <t>Número de plazas</t>
  </si>
  <si>
    <t>Numero di posizioni</t>
  </si>
  <si>
    <t>席位数量</t>
  </si>
  <si>
    <t>Количество мест</t>
  </si>
  <si>
    <t>Número de vagas</t>
  </si>
  <si>
    <t>NC_CHOOSE_PLAYERS_START_TEAM_ERROR</t>
  </si>
  <si>
    <t>You must select at least one player to launch the career</t>
  </si>
  <si>
    <t>Vous devez sélectionner au moins un joueur pour lancer la carrière</t>
  </si>
  <si>
    <t>Sie müssen mindestens einen Spieler auswählen, um die Karriere zu starten</t>
  </si>
  <si>
    <t>Debes seleccionar al menos 1 tenista para lanzar su carrera</t>
  </si>
  <si>
    <t>Per dare inizio alla carriera, devi selezionare almeno un giocatore</t>
  </si>
  <si>
    <t>必须至少选择一名球员以开启职业生涯</t>
  </si>
  <si>
    <t>Нужно выбрать хотя бы одного игрока для начала карьеры</t>
  </si>
  <si>
    <t>Você deve selecionar pelo menos um jogador para iniciar a carreira</t>
  </si>
  <si>
    <t>NC_CHOOSE_PLAYERS_DETAILS</t>
  </si>
  <si>
    <t>Player details</t>
  </si>
  <si>
    <t>Détails du joueur</t>
  </si>
  <si>
    <t>Spielerdetails</t>
  </si>
  <si>
    <t>Detalles de tenista</t>
  </si>
  <si>
    <t>Dettagli del giocatore</t>
  </si>
  <si>
    <t>球员详情</t>
  </si>
  <si>
    <t>Подробности об игроке</t>
  </si>
  <si>
    <t>Detalhes do jogador</t>
  </si>
  <si>
    <t>NC_CHOOSE_PLAYERS_SELECT</t>
  </si>
  <si>
    <t>Select</t>
  </si>
  <si>
    <t>Sélectionner</t>
  </si>
  <si>
    <t>Auswählen</t>
  </si>
  <si>
    <t>Seleccionar</t>
  </si>
  <si>
    <t>Seleziona</t>
  </si>
  <si>
    <t>选择</t>
  </si>
  <si>
    <t>Выбрать</t>
  </si>
  <si>
    <t>Selecionar</t>
  </si>
  <si>
    <t>NC_CHOOSE_PLAYERS_START_TEAM_STATUS</t>
  </si>
  <si>
    <t>PC_NEVER_QUIT</t>
  </si>
  <si>
    <t>Make sure he/she never leaves the academy</t>
  </si>
  <si>
    <t>Faire en sorte qu’il/elle ne quitte jamais l’académie</t>
  </si>
  <si>
    <t>Sicherstellen, dass er/sie die Akademie nie verlässt</t>
  </si>
  <si>
    <t>Asegurarse de que no abandone la escuela</t>
  </si>
  <si>
    <t>Fai in modo che non lasci mai l'accademia</t>
  </si>
  <si>
    <t>确保该球员永不离开学院</t>
  </si>
  <si>
    <t>Убедиться, что он/она никогда не уйдёт из академии</t>
  </si>
  <si>
    <t>Certifique-se de que ele/ela nunca saia da academia</t>
  </si>
  <si>
    <t>PC_NEVER_QUIT_INFO</t>
  </si>
  <si>
    <t>This option creates a long-term contract, so the player should remain at the academy for the rest of their career</t>
  </si>
  <si>
    <t>Cette option crée un contrat d’une longue durée, le joueur devrait donc rester à l’académie tout le long de sa carrière</t>
  </si>
  <si>
    <t>Diese Option schafft einen langfristigen Vertrag, sodass der Spieler während seiner gesamten Karriere in der Akademie bleiben sollte</t>
  </si>
  <si>
    <t>Esta opción crea un contrato a largo plazo, de modo que tu tenista deberá permanecer en la escuela durante el resto de su carrera</t>
  </si>
  <si>
    <t>Questa opzione permette di creare un contratto a lungo termine, in modo che il giocatore rimanga nell'accademia fino alla fine della sua carriera</t>
  </si>
  <si>
    <t>此选项将创建一份长期合同，该球员应在其整个职业生涯中都留在学院</t>
  </si>
  <si>
    <t>Создаёт долгосрочный контракт, удерживающий игрока в академии на всю карьеру</t>
  </si>
  <si>
    <t>Esta opção cria um contrato de longo prazo, então o jogador deve permanecer na academia pelo resto de sua carreira</t>
  </si>
  <si>
    <t>PC_3_IMPORT_PHOTO</t>
  </si>
  <si>
    <t>Import a photo</t>
  </si>
  <si>
    <t>Importer une photo</t>
  </si>
  <si>
    <t>Foto importieren</t>
  </si>
  <si>
    <t>Importar una foto</t>
  </si>
  <si>
    <t>Importa una foto</t>
  </si>
  <si>
    <t>Импорт фото</t>
  </si>
  <si>
    <t>Importar uma foto</t>
  </si>
  <si>
    <t>ARBO24_ACA_01</t>
  </si>
  <si>
    <t>概览</t>
  </si>
  <si>
    <t>ARBO24_ACA_02</t>
  </si>
  <si>
    <t>Staff assignments</t>
  </si>
  <si>
    <t>Assignation des staffs</t>
  </si>
  <si>
    <t>Zuweisung des Personals</t>
  </si>
  <si>
    <t>Assegnazioni del personale</t>
  </si>
  <si>
    <t>工作人员分配</t>
  </si>
  <si>
    <t>Atribuições da equipe</t>
  </si>
  <si>
    <t>ARBO24_ACA_03</t>
  </si>
  <si>
    <t>ARBO24_ACA_04</t>
  </si>
  <si>
    <t>ARBO24_ACA_05</t>
  </si>
  <si>
    <t>ARBO24_ACA_06</t>
  </si>
  <si>
    <t>ARBO24_ACA_07</t>
  </si>
  <si>
    <t>ARBO24_WORLD</t>
  </si>
  <si>
    <t>ARBO24_WORLD_ACA</t>
  </si>
  <si>
    <t>ARBO24_WORLD_FED</t>
  </si>
  <si>
    <t>{[UI/FEDERATIONS]}</t>
  </si>
  <si>
    <t>DIFF_SELECT_TITLE</t>
  </si>
  <si>
    <t>DIFF_SELECT_TITLE_01</t>
  </si>
  <si>
    <t>Easy</t>
  </si>
  <si>
    <t>Facile</t>
  </si>
  <si>
    <t>Einfach</t>
  </si>
  <si>
    <t>Fácil</t>
  </si>
  <si>
    <t>简单</t>
  </si>
  <si>
    <t>DIFF_SELECT_TITLE_01_DESC</t>
  </si>
  <si>
    <t>Discover sports management at your leisure</t>
  </si>
  <si>
    <t>Pour découvrir le management sportif tranquillement</t>
  </si>
  <si>
    <t>Um das Sportmanagement in Ruhe zu entdecken</t>
  </si>
  <si>
    <t>Descubre la gestión deportiva a tu aire</t>
  </si>
  <si>
    <t>Scopri il mondo della gestione sportiva comodamente</t>
  </si>
  <si>
    <t>轻松探索体育管理的乐趣</t>
  </si>
  <si>
    <t>Играйте в спортивный менеджмент без стресса</t>
  </si>
  <si>
    <t>Descubra a gestão esportiva no seu ritmo</t>
  </si>
  <si>
    <t>DIFF_SELECT_TITLE_01_INFO</t>
  </si>
  <si>
    <t>Lower-rated players are not accessible in this difficulty mode</t>
  </si>
  <si>
    <t>Les joueurs moins bien notés ne sont pas accessibles dans ce mode de difficulté</t>
  </si>
  <si>
    <t>Weniger gut bewertete Spieler sind in diesem Schwierigkeitsgrad nicht zugänglich</t>
  </si>
  <si>
    <t>En este modo de dificultad, no se tiene acceso a tenistas con clasificaciones inferiores</t>
  </si>
  <si>
    <t>I giocatori con punteggio basso non sono disponibili in questo livello di difficoltà</t>
  </si>
  <si>
    <t>在此难度模式下，无法接触到潜力评级较低的球员</t>
  </si>
  <si>
    <t>Игроки с низким рейтингом недоступны на этой сложности</t>
  </si>
  <si>
    <t>Jogadores com ranking inferior não estão acessíveis neste modo de dificuldade</t>
  </si>
  <si>
    <t>DIFF_SELECT_TITLE_02</t>
  </si>
  <si>
    <t>DIFF_SELECT_TITLE_02_DESC</t>
  </si>
  <si>
    <t>A good balance between an enjoyable game and management tension ;)</t>
  </si>
  <si>
    <t>Un bon équilibre entre plaisir de jeu et tension du management ;)</t>
  </si>
  <si>
    <t>Eine gute Balance zwischen Spielfreude und Managementspannung ;)</t>
  </si>
  <si>
    <t>Un buen equilibrio entre un juego divertido y tensión en la gestión ;)</t>
  </si>
  <si>
    <t>Un buon equilibrio tra un gioco divertente e l'emozione della gestione ;)</t>
  </si>
  <si>
    <t>在游戏乐趣与压力管理之间取得良好的平衡</t>
  </si>
  <si>
    <t>Хороший баланс между комфортом и челленджем ;)</t>
  </si>
  <si>
    <t>Um bom equilíbrio entre um jogo agradável e a tensão da gestão ;)</t>
  </si>
  <si>
    <t>DIFF_SELECT_TITLE_03</t>
  </si>
  <si>
    <t>Difficult</t>
  </si>
  <si>
    <t>Difficile</t>
  </si>
  <si>
    <t>Schwierig</t>
  </si>
  <si>
    <t>Difícil</t>
  </si>
  <si>
    <t>困难</t>
  </si>
  <si>
    <t>Сложная</t>
  </si>
  <si>
    <t>DIFF_SELECT_TITLE_03_DESC</t>
  </si>
  <si>
    <t>Have you played a previous game? It was this hard!</t>
  </si>
  <si>
    <t>Vous avez joué à un opus précédent ? C’était cette difficulté !</t>
  </si>
  <si>
    <t>Haben Sie eines der vorherigen Spiele gespielt? Das war dieser Schwierigkeitsgrad!</t>
  </si>
  <si>
    <t>¿Has jugado antes? ¡Era así de difícil!</t>
  </si>
  <si>
    <t>Hai già giocato in passato? È stato davvero difficile!</t>
  </si>
  <si>
    <t>你玩过前作吗？就是那么难！</t>
  </si>
  <si>
    <t>Играли в предыдущую часть? Это такой же уровень сложности!</t>
  </si>
  <si>
    <t>Já jogou algum jogo antes? Era assim de difícil!</t>
  </si>
  <si>
    <t>DIFF_SELECT_TITLE_04</t>
  </si>
  <si>
    <t>Extreme</t>
  </si>
  <si>
    <t>Extrême</t>
  </si>
  <si>
    <t>Extrem</t>
  </si>
  <si>
    <t>Extrema</t>
  </si>
  <si>
    <t>Estrema</t>
  </si>
  <si>
    <t>极难</t>
  </si>
  <si>
    <t>Экстремальная</t>
  </si>
  <si>
    <t>Extremo</t>
  </si>
  <si>
    <t>DIFF_SELECT_TITLE_04_DESC</t>
  </si>
  <si>
    <t>You've been warned, it's all in the title...</t>
  </si>
  <si>
    <t>Tout est dans le titre, vous êtes prévenu...</t>
  </si>
  <si>
    <t>Alles steht im Titel, Sie sind gewarnt ...</t>
  </si>
  <si>
    <t>El nombre ya te lo advertía...</t>
  </si>
  <si>
    <t>Lo dice il nome, preparati...</t>
  </si>
  <si>
    <t>顾名思义，你可要当心了……</t>
  </si>
  <si>
    <t>Вас предупредили — название говорит само за себя…</t>
  </si>
  <si>
    <t>Você foi avisado, o nome diz tudo...</t>
  </si>
  <si>
    <t>FILENAME</t>
  </si>
  <si>
    <t>File name</t>
  </si>
  <si>
    <t>Nom du fichier</t>
  </si>
  <si>
    <t>Dateiname</t>
  </si>
  <si>
    <t>Nombre del archivo</t>
  </si>
  <si>
    <t>Nome del file</t>
  </si>
  <si>
    <t>文件名</t>
  </si>
  <si>
    <t>Имя файла</t>
  </si>
  <si>
    <t>Nome do arquivo</t>
  </si>
  <si>
    <t>FILE_DETAILS</t>
  </si>
  <si>
    <t>File details</t>
  </si>
  <si>
    <t>Détails du fichier</t>
  </si>
  <si>
    <t>Details der Datei</t>
  </si>
  <si>
    <t>Detalles del archivo</t>
  </si>
  <si>
    <t>Dettagli del file</t>
  </si>
  <si>
    <t>文件详情</t>
  </si>
  <si>
    <t>Подробности файла</t>
  </si>
  <si>
    <t>Detalhes do arquivo</t>
  </si>
  <si>
    <t>FILE_SIZE</t>
  </si>
  <si>
    <t>NEW_FOLDER</t>
  </si>
  <si>
    <t>New file</t>
  </si>
  <si>
    <t>Nouveau dossier</t>
  </si>
  <si>
    <t>Neuer Ordner</t>
  </si>
  <si>
    <t>Archivo nuevo</t>
  </si>
  <si>
    <t>Nuovo file</t>
  </si>
  <si>
    <t>新建存档</t>
  </si>
  <si>
    <t>Новый файл</t>
  </si>
  <si>
    <t>Novo arquivo</t>
  </si>
  <si>
    <t>SAVES_WARNING</t>
  </si>
  <si>
    <t>Remember to use the "Save as" function regularly, so that you have several save files for your game. This will reduce the risk of losing progress if you encounter any technical issues.</t>
  </si>
  <si>
    <t>Pensez à utiliser régulièrement la fonction « Sauvegarder sous » afin d’avoir plusieurs fichiers de sauvegarde pour votre partie. Cela limitera les risques de perte de progression en cas de souci technique.</t>
  </si>
  <si>
    <t>Denken Sie daran, regelmäßig die Funktion "Speichern unter" zu verwenden, damit Sie mehrere Speicherdateien für Ihr Spiel haben. Dies verringert das Risiko, dass Sie bei technischen Problemen Ihren Fortschritt verlieren.</t>
  </si>
  <si>
    <t>Recuerda usar "Guardar como" regularmente para contar con varios archivos guardados de tu juego. Esto reducirá el riesgo de perder tus progresos si sufres algún problema técnico.</t>
  </si>
  <si>
    <t>Ricorda di usare spesso la funzione di salvataggio, in modo da avere diversi punti salvati della tua partita. In questo modo puoi ridurre il rischio di perdere i tuoi avanzamenti in caso di problemi tecnici.</t>
  </si>
  <si>
    <t>请记得定期使用“另存为”功能，以便为游戏保留多个存档文件。这将降低遇到技术问题时丢失进度的风险。</t>
  </si>
  <si>
    <t>Используйте функцию «Сохранить как» регулярно, чтобы иметь несколько сохранений и не потерять прогресс при технических проблемах.</t>
  </si>
  <si>
    <t>Lembre-se de usar a função "Salvar como" regularmente, para ter vários arquivos de salvamento para o seu jogo. Isso reduzirá o risco de perder progresso se você encontrar algum problema técnico.</t>
  </si>
  <si>
    <t>LOAD_IMG_TITLE</t>
  </si>
  <si>
    <t>Load an image</t>
  </si>
  <si>
    <t>Charger une image</t>
  </si>
  <si>
    <t>Ein Bild hochladen</t>
  </si>
  <si>
    <t>Cargar una imagen</t>
  </si>
  <si>
    <t>Carica un'immagine</t>
  </si>
  <si>
    <t>加载图片</t>
  </si>
  <si>
    <t>Загрузить изображение</t>
  </si>
  <si>
    <t>Carregar uma imagem</t>
  </si>
  <si>
    <t>LOAD_IMG_WARNING</t>
  </si>
  <si>
    <t>Only PNG images can be imported. For best rendering, please use the following ratio: square for logos, 16/9 for full-screen illustrations.</t>
  </si>
  <si>
    <t>Seules les images au format PNG peuvent être importées. Ratio à respecter pour un rendu optimal : carré pour les logos, 16/9 pour les illustrations plein écran.</t>
  </si>
  <si>
    <t>Es können nur Bilder im PNG-Format importiert werden. Für eine optimale Wiedergabe zu beachtendes Seitenverhältnis: quadratisch für Logos, 16:9 für Vollbild-Illustrationen.</t>
  </si>
  <si>
    <t>Solo pueden importarse imágenes PNG. Para una mejor visualización, utiliza las siguientes proporciones: cuadrada para logos, 16/9 para ilustraciones a pantalla completa.</t>
  </si>
  <si>
    <t>Possono essere importare solo le immagini PNG Per una migliore resa, utilizza i seguenti formati: quadrato per i logo, 16:9 per le illustrazioni a pieno schermo.</t>
  </si>
  <si>
    <t>仅可导入PNG格式的图片。为达到最佳显示效果，请使用以下比例：logo使用正方形，全屏插图使用16/9比例。</t>
  </si>
  <si>
    <t>Можно импортировать только PNG. Для лучшего отображения используйте квадратные изображения для логотипов и 16:9 для иллюстраций.</t>
  </si>
  <si>
    <t>Apenas imagens PNG podem ser importadas. Para melhor renderização, use a seguinte proporção: quadrado para logotipos, 16/9 para ilustrações em tela cheia.</t>
  </si>
  <si>
    <t>LOAD_IMG_ERROR_IMPORT</t>
  </si>
  <si>
    <t>The image could not be imported, please select another one.</t>
  </si>
  <si>
    <t>L’image n’a pas pu être importée, veuillez en sélectionner une autre.</t>
  </si>
  <si>
    <t>Das Bild konnte nicht importiert werden, bitte wählen Sie ein anderes aus.</t>
  </si>
  <si>
    <t>No se ha podido importar la imagen. Selecciona otra.</t>
  </si>
  <si>
    <t>Non è stato possibile importare l'immagine; selezionane un'altra.</t>
  </si>
  <si>
    <t>无法导入图片，请选择其他图片。</t>
  </si>
  <si>
    <t>Не удалось импортировать изображение, выберите другое.</t>
  </si>
  <si>
    <t>A imagem não pôde ser importada, selecione outra.</t>
  </si>
  <si>
    <t>PREZ_MOD_BTN</t>
  </si>
  <si>
    <t>Modding overview</t>
  </si>
  <si>
    <t>Présentation du modding</t>
  </si>
  <si>
    <t>Vorstellung des Modding</t>
  </si>
  <si>
    <t>Presentación de mods</t>
  </si>
  <si>
    <t>Panoramica della modifica</t>
  </si>
  <si>
    <t>模组概览</t>
  </si>
  <si>
    <t>Обзор моддинга</t>
  </si>
  <si>
    <t>Visão geral de Modding</t>
  </si>
  <si>
    <t>PP_NC_ONLYONE_PLY</t>
  </si>
  <si>
    <t>No other player</t>
  </si>
  <si>
    <t>Aucun autre joueur</t>
  </si>
  <si>
    <t>Kein anderer Spieler</t>
  </si>
  <si>
    <t>Ningún otro tenista</t>
  </si>
  <si>
    <t>Nessun altro giocatore</t>
  </si>
  <si>
    <t>无其他球员</t>
  </si>
  <si>
    <t>Нет других игроков</t>
  </si>
  <si>
    <t>Nenhum outro jogador</t>
  </si>
  <si>
    <t>DIFF_EASY_LOCKED_INFO</t>
  </si>
  <si>
    <t>Not available in Easy mode</t>
  </si>
  <si>
    <t>Non disponible en mode Facile</t>
  </si>
  <si>
    <t>Nicht verfügbar im Einfachen Modus</t>
  </si>
  <si>
    <t>No disponible en modo Fácil</t>
  </si>
  <si>
    <t>Non disponibile nella modalità Facile</t>
  </si>
  <si>
    <t>简单模式下不可用</t>
  </si>
  <si>
    <t>Недоступно в лёгком режиме</t>
  </si>
  <si>
    <t>Não disponível no modo Fácil</t>
  </si>
  <si>
    <t>LOAD_IMG_THUMB</t>
  </si>
  <si>
    <t>Aperçu</t>
  </si>
  <si>
    <t>Descripción general</t>
  </si>
  <si>
    <t>Превью</t>
  </si>
  <si>
    <t>LOAD_IMG_TYPE</t>
  </si>
  <si>
    <t>IMPORTPHOTO</t>
  </si>
  <si>
    <t>SLOT_1_NAME</t>
  </si>
  <si>
    <t>Matinée</t>
  </si>
  <si>
    <t>Vormittag</t>
  </si>
  <si>
    <t>De mañana</t>
  </si>
  <si>
    <t>SLOT_2_NAME</t>
  </si>
  <si>
    <t>De tarde</t>
  </si>
  <si>
    <t>SLOT_3_NAME</t>
  </si>
  <si>
    <t>Vespertino</t>
  </si>
  <si>
    <t>SLOT_4_NAME</t>
  </si>
  <si>
    <t>Night</t>
  </si>
  <si>
    <t>Nuit</t>
  </si>
  <si>
    <t>Nacht</t>
  </si>
  <si>
    <t>De noche</t>
  </si>
  <si>
    <t>Notte</t>
  </si>
  <si>
    <t>夜间</t>
  </si>
  <si>
    <t>Ночь</t>
  </si>
  <si>
    <t>Madrugada</t>
  </si>
  <si>
    <t>CALENDAR_NOT_COACHING</t>
  </si>
  <si>
    <t>You are not currently coaching any players</t>
  </si>
  <si>
    <t>Vous ne coachez actuellement aucun joueur</t>
  </si>
  <si>
    <t>Sie coachen derzeit keinen Spieler</t>
  </si>
  <si>
    <t>Actualmente no estás entrenando tenistas</t>
  </si>
  <si>
    <t>In questo momento non stai allenando nessun giocatore</t>
  </si>
  <si>
    <t>你当前没有指导任何球员</t>
  </si>
  <si>
    <t>Вы сейчас никого не тренируете</t>
  </si>
  <si>
    <t>Você não está treinando nenhum jogador no momento</t>
  </si>
  <si>
    <t>MIXED</t>
  </si>
  <si>
    <t>Mixed</t>
  </si>
  <si>
    <t>Mixte</t>
  </si>
  <si>
    <t>Gemischt</t>
  </si>
  <si>
    <t>Mixtos</t>
  </si>
  <si>
    <t>Misto</t>
  </si>
  <si>
    <t>混合</t>
  </si>
  <si>
    <t>Смешанный</t>
  </si>
  <si>
    <t>DIFFICULTY</t>
  </si>
  <si>
    <t>Difficulty</t>
  </si>
  <si>
    <t>Difficulté</t>
  </si>
  <si>
    <t>Schwierigkeit</t>
  </si>
  <si>
    <t>Dificultad</t>
  </si>
  <si>
    <t>Difficoltà</t>
  </si>
  <si>
    <t>难度</t>
  </si>
  <si>
    <t>Сложность</t>
  </si>
  <si>
    <t>Dificuldade</t>
  </si>
  <si>
    <t>CALENDAR_ERROR_TITLE</t>
  </si>
  <si>
    <t>CALENDAR_ERROR_DESC</t>
  </si>
  <si>
    <t>Sorry, an error has occurred. Please send us an error report so that we can work out the problem.</t>
  </si>
  <si>
    <t>Désolé, une erreur est survenue. N'hésitez pas à nous envoyer un rapport d'erreur, cela nous permettra de comprendre le problème.</t>
  </si>
  <si>
    <t>Entschuldigung, es ist ein Fehler aufgetreten. Bitte zögern Sie nicht, uns einen Fehlerbericht zu schicken. So können wir das Problem besser verstehen.</t>
  </si>
  <si>
    <t>Lo sentimos, se ha producido un error. Envíanos un informe del error para que podamos solucionar el problema.</t>
  </si>
  <si>
    <t>Siamo spiacenti; si è verificato un errore. Segnalaci l'errore, in modo da poter analizzare il problema.</t>
  </si>
  <si>
    <t>抱歉，发生了错误。请向我们发送错误报告，以便我们排查问题。</t>
  </si>
  <si>
    <t>Произошла ошибка. Пожалуйста, отправьте отчёт, чтобы мы могли выявить проблему.</t>
  </si>
  <si>
    <t>Desculpe, ocorreu um erro. Por favor, envie-nos um relatório de erro para que possamos investigar o problema.</t>
  </si>
  <si>
    <t>CALENDAR_ERROR_BTN1</t>
  </si>
  <si>
    <t>Title screen</t>
  </si>
  <si>
    <t>Ecran titre</t>
  </si>
  <si>
    <t>Titelbildschirm</t>
  </si>
  <si>
    <t>Pantalla inicial</t>
  </si>
  <si>
    <t>Schermo del titolo</t>
  </si>
  <si>
    <t>标题界面</t>
  </si>
  <si>
    <t>Заглавный экран</t>
  </si>
  <si>
    <t>Tela inicial</t>
  </si>
  <si>
    <t>CALENDAR_ERROR_BTN2</t>
  </si>
  <si>
    <t>Report a bug</t>
  </si>
  <si>
    <t>Rapporter le bug</t>
  </si>
  <si>
    <t>Den Fehler melden</t>
  </si>
  <si>
    <t>Informar de un error</t>
  </si>
  <si>
    <t>Segnala un bug</t>
  </si>
  <si>
    <t>报告问题</t>
  </si>
  <si>
    <t>Сообщить об ошибке</t>
  </si>
  <si>
    <t>Relatar um bug</t>
  </si>
  <si>
    <t>QUICKGAME</t>
  </si>
  <si>
    <t>Quick game</t>
  </si>
  <si>
    <t>Partie rapide</t>
  </si>
  <si>
    <t>Schnelle Partie</t>
  </si>
  <si>
    <t>Juego rápido</t>
  </si>
  <si>
    <t>Partita rapida</t>
  </si>
  <si>
    <t>快速开始游戏</t>
  </si>
  <si>
    <t>Быстрая игра</t>
  </si>
  <si>
    <t>RANK_NAT</t>
  </si>
  <si>
    <t>National ranking</t>
  </si>
  <si>
    <t>Classement national</t>
  </si>
  <si>
    <t>Nationale Rangliste</t>
  </si>
  <si>
    <t>Clasificación nacional</t>
  </si>
  <si>
    <t>Posizione in classifica nazionale</t>
  </si>
  <si>
    <t>国家排名</t>
  </si>
  <si>
    <t>Национальный рейтинг</t>
  </si>
  <si>
    <t>Ranking nacional</t>
  </si>
  <si>
    <t>RANK_WW</t>
  </si>
  <si>
    <t>Ranking mundial</t>
  </si>
  <si>
    <t>LEVEL2</t>
  </si>
  <si>
    <t>(Level)</t>
  </si>
  <si>
    <t>(Niveau)</t>
  </si>
  <si>
    <t>(Stufe)</t>
  </si>
  <si>
    <t>(Nivel)</t>
  </si>
  <si>
    <t>(Livello)</t>
  </si>
  <si>
    <t>（等级）</t>
  </si>
  <si>
    <t>(Уровень)</t>
  </si>
  <si>
    <t>(Nível)</t>
  </si>
  <si>
    <t>COMINGSOON</t>
  </si>
  <si>
    <t>Coming soon!</t>
  </si>
  <si>
    <t>Bientôt disponible !</t>
  </si>
  <si>
    <t>Bald verfügbar!</t>
  </si>
  <si>
    <t>¡Próximamente!</t>
  </si>
  <si>
    <t>In arrivo!</t>
  </si>
  <si>
    <t>即将上线！</t>
  </si>
  <si>
    <t>Скоро!</t>
  </si>
  <si>
    <t>Em breve!</t>
  </si>
  <si>
    <t>FEDERATIONS</t>
  </si>
  <si>
    <t>联合会</t>
  </si>
  <si>
    <t>SELECT</t>
  </si>
  <si>
    <t>SELECT_SAVE</t>
  </si>
  <si>
    <t>Select a savegame</t>
  </si>
  <si>
    <t>Sélectionner une sauvegarde</t>
  </si>
  <si>
    <t>Spielstand auswählen</t>
  </si>
  <si>
    <t>Selecciona una partida guardada</t>
  </si>
  <si>
    <t>Selezionare un salvataggio</t>
  </si>
  <si>
    <t>选择存档</t>
  </si>
  <si>
    <t>Выбрать сохранение</t>
  </si>
  <si>
    <t>Selecione um savegame</t>
  </si>
  <si>
    <t>RESO_WARNING</t>
  </si>
  <si>
    <t>(not optimized)</t>
  </si>
  <si>
    <t>(non optimisé)</t>
  </si>
  <si>
    <t>(nicht optimiert)</t>
  </si>
  <si>
    <t>(no optimizado)</t>
  </si>
  <si>
    <t>(non ottimizzato)</t>
  </si>
  <si>
    <t>（未优化）</t>
  </si>
  <si>
    <t>(не оптимизировано)</t>
  </si>
  <si>
    <t>(não otimizado)</t>
  </si>
  <si>
    <t>NEW</t>
  </si>
  <si>
    <t>New!</t>
  </si>
  <si>
    <t>Nouveau !</t>
  </si>
  <si>
    <t>Neu!</t>
  </si>
  <si>
    <t>¡Novedad!</t>
  </si>
  <si>
    <t>Nuovo!</t>
  </si>
  <si>
    <t>新功能！</t>
  </si>
  <si>
    <t>Новое!</t>
  </si>
  <si>
    <t>Novo!</t>
  </si>
  <si>
    <t>PC_3_ACCESSORIES</t>
  </si>
  <si>
    <t>Accessories</t>
  </si>
  <si>
    <t>Accessoires</t>
  </si>
  <si>
    <t>Zubehör</t>
  </si>
  <si>
    <t>Accesorios</t>
  </si>
  <si>
    <t>Аксессуары</t>
  </si>
  <si>
    <t>Acessórios</t>
  </si>
  <si>
    <t>PC_5_MUSCULATURE</t>
  </si>
  <si>
    <t>Musculature</t>
  </si>
  <si>
    <t>Muskulatur</t>
  </si>
  <si>
    <t>Musculatura</t>
  </si>
  <si>
    <t>Muscolatura</t>
  </si>
  <si>
    <t>肌肉发达程度</t>
  </si>
  <si>
    <t>Мускулатура</t>
  </si>
  <si>
    <t>NC_POPUP_S3</t>
  </si>
  <si>
    <t>Edit mode</t>
  </si>
  <si>
    <t>Mode éditeur</t>
  </si>
  <si>
    <t>Bearbeitungsmodus</t>
  </si>
  <si>
    <t>Modo edición</t>
  </si>
  <si>
    <t>Modalità modifica</t>
  </si>
  <si>
    <t>编辑模式</t>
  </si>
  <si>
    <t>Режим редактирования</t>
  </si>
  <si>
    <t>Modo de edição</t>
  </si>
  <si>
    <t>NC_POPUP_OPT_EDITMODE_DESC</t>
  </si>
  <si>
    <t>You can edit some of the game's data as you play.</t>
  </si>
  <si>
    <t>Vous pourrez éditer certaines données du jeu pendant votre partie.</t>
  </si>
  <si>
    <t>Du kannst Spieldaten während des Spiels bearbeiten.</t>
  </si>
  <si>
    <t>Puedes editar algunos datos del juego durante la partida.</t>
  </si>
  <si>
    <t>Puoi modificare alcuni dati di gioco durante la partita.</t>
  </si>
  <si>
    <t>你可以在游戏过程中编辑部分游戏数据。</t>
  </si>
  <si>
    <t>Вы можете изменять часть игровых данных во время игры.</t>
  </si>
  <si>
    <t>Você pode editar alguns dos dados do jogo enquanto joga.</t>
  </si>
  <si>
    <t>MINI_AGENDA_TITLE</t>
  </si>
  <si>
    <t>Upcoming team activities</t>
  </si>
  <si>
    <t>Prochaines activités de l'effectif</t>
  </si>
  <si>
    <t>Bevorstehende Teamaktivitäten</t>
  </si>
  <si>
    <t>Próximas actividades del equipo</t>
  </si>
  <si>
    <t>Prossime attività della squadra</t>
  </si>
  <si>
    <t>即将到来的团队活动</t>
  </si>
  <si>
    <t>Предстоящие командные активности</t>
  </si>
  <si>
    <t>Próximas atividades da equipe</t>
  </si>
  <si>
    <t>FAST_FORWARD_TITLE</t>
  </si>
  <si>
    <t>Avancer jusqu'au ...</t>
  </si>
  <si>
    <t>Vorspulen bis...</t>
  </si>
  <si>
    <t>Avanzar hasta...</t>
  </si>
  <si>
    <t>Avanza fino a...</t>
  </si>
  <si>
    <t>推进至……</t>
  </si>
  <si>
    <t>Перейти к...</t>
  </si>
  <si>
    <t>FAST_FORWARD_DESC</t>
  </si>
  <si>
    <t>Auto-advance to the selected date. You'll only be interrupted by emails requiring a reply.</t>
  </si>
  <si>
    <t>Avancer automatiquement jusqu’à la date sélectionnée. Vous serez dérangé uniquement pour les mails demandant une réponse de votre part.</t>
  </si>
  <si>
    <t>Automatisch bis zum ausgewählten Datum vorspulen. Du wirst nur bei E-Mails mit Handlungsbedarf unterbrochen.</t>
  </si>
  <si>
    <t>Avanzar automáticamente hasta la fecha seleccionada. Solo se te interrumpirá por correos que requieran respuesta.</t>
  </si>
  <si>
    <t>Avanza automaticamente alla data selezionata. Verrai interrotto solo per email che richiedono risposta.</t>
  </si>
  <si>
    <t>自动前进到选定日期。留意需要回复的邮件即可。</t>
  </si>
  <si>
    <t>Автопереход к выбранной дате. Вас прервут только сообщения, требующие ответа.</t>
  </si>
  <si>
    <t>Avança automaticamente para a data selecionada. Você só será interrompido por e-mails que exigem resposta.</t>
  </si>
  <si>
    <t>FAST_FORWARD_BTN_START</t>
  </si>
  <si>
    <t>Move forward</t>
  </si>
  <si>
    <t>Vorspulen</t>
  </si>
  <si>
    <t>Avanza</t>
  </si>
  <si>
    <t>推进时间</t>
  </si>
  <si>
    <t>Перемотать</t>
  </si>
  <si>
    <t>FAST_FORWARD_OPTION_1</t>
  </si>
  <si>
    <t>Be present during matches</t>
  </si>
  <si>
    <t>Etre présent lors des matchs</t>
  </si>
  <si>
    <t>Bei Spielen anwesend sein</t>
  </si>
  <si>
    <t>Estar presente en los partidos</t>
  </si>
  <si>
    <t>Essere presente alle partite</t>
  </si>
  <si>
    <t>亲临比赛现场</t>
  </si>
  <si>
    <t>Присутствовать на матчах</t>
  </si>
  <si>
    <t>Estar presente durante as partidas</t>
  </si>
  <si>
    <t>FAST_FORWARD_OPTION_2</t>
  </si>
  <si>
    <t>Be interrupted by media (interviews and pressers)</t>
  </si>
  <si>
    <t>Etre dérangé par les médias (interviews et conférences)</t>
  </si>
  <si>
    <t>Von den Medien gestört werden (Interviews und Konferenzen)</t>
  </si>
  <si>
    <t>Ser interrumpido por los medios (entrevistas y ruedas de prensa)</t>
  </si>
  <si>
    <t>Essere disturbato dai media (interviste e conferenze)</t>
  </si>
  <si>
    <t>被媒体打断（采访和新闻发布会）</t>
  </si>
  <si>
    <t>Прерывать медиа-событиями</t>
  </si>
  <si>
    <t>Ser interrompido pela mídia (entrevistas e coletivas de imprensa)</t>
  </si>
  <si>
    <t>FAST_FORWARD_BTN_STOP</t>
  </si>
  <si>
    <t>STOP</t>
  </si>
  <si>
    <t>ARRÊTER</t>
  </si>
  <si>
    <t>STOPP</t>
  </si>
  <si>
    <t>DETENER</t>
  </si>
  <si>
    <t>FERMA</t>
  </si>
  <si>
    <t>停止</t>
  </si>
  <si>
    <t>СТОП</t>
  </si>
  <si>
    <t>PARAR</t>
  </si>
  <si>
    <t>FAST_FORWARD_POPUP_CONFIRM_TITLE</t>
  </si>
  <si>
    <t>FAST_FORWARD_POPUP_CONFIRM_DESC</t>
  </si>
  <si>
    <t>Etes-vous certain de vouloir avancer jusqu'à la date indiquée ?
Vous pourrez reprendre la main si une action est requise de votre part.</t>
  </si>
  <si>
    <t>Bist du sicher, dass du bis zum angegebenen Datum vorspulen möchtest?
Du kannst eingreifen, wenn dein Handeln nötig ist.</t>
  </si>
  <si>
    <t>¿Estás seguro de que deseas avanzar hasta la fecha indicada?
Podrás intervenir si se requiere alguna acción por tu parte.</t>
  </si>
  <si>
    <t>Sei sicuro di voler avanzare alla data indicata?
Potrai intervenire se sarà richiesta un’azione da parte tua.</t>
  </si>
  <si>
    <t>确定要推进到指定日期吗？如果遇到需要你采取行动的情况，你可以随时接管控制。</t>
  </si>
  <si>
    <t>Вы уверены, что хотите перейти к выбранной дате? Вы сможете снова взять управление, если потребуется действие.</t>
  </si>
  <si>
    <t>FOLLOWUP_TOOLTIP_MAIN</t>
  </si>
  <si>
    <t>Vous assistez à tous les matchs de ce joueur car vous le coachez</t>
  </si>
  <si>
    <t>Du bist bei allen Spielen dieses Spielers anwesend, weil du ihn trainierst.</t>
  </si>
  <si>
    <t>Asistes a todos los partidos de este jugador porque lo entrenas</t>
  </si>
  <si>
    <t>Assisti a tutte le partite di questo giocatore perché lo alleni</t>
  </si>
  <si>
    <t>你指导该球员并出席他的所有比赛。</t>
  </si>
  <si>
    <t>Вы посещаете все матчи этого игрока, так как тренируете его.</t>
  </si>
  <si>
    <t>FOLLOWUP_TOOLTIP_0</t>
  </si>
  <si>
    <t>Vous n’assistez à aucun match de ce joueur</t>
  </si>
  <si>
    <t>Du bist bei keinem Spiel dieses Spielers anwesend.</t>
  </si>
  <si>
    <t>No asistes a ningún partido de este jugador</t>
  </si>
  <si>
    <t>Non assisti a nessuna partita di questo giocatore</t>
  </si>
  <si>
    <t>你不出席该球员的任何比赛。</t>
  </si>
  <si>
    <t>Вы не присутствуете ни на одном матче этого игрока.</t>
  </si>
  <si>
    <t>FOLLOWUP_TOOLTIP_1</t>
  </si>
  <si>
    <t>Vous assistez à toutes les finales de ce joueur</t>
  </si>
  <si>
    <t>Du bist bei allen Finalspielen dieses Spielers anwesend.</t>
  </si>
  <si>
    <t>Asistes a todas las finales de este jugador</t>
  </si>
  <si>
    <t>Assisti a tutte le finali di questo giocatore</t>
  </si>
  <si>
    <t>你出席该球员的所有决赛。</t>
  </si>
  <si>
    <t>Вы присутствуете на всех финалах этого игрока.</t>
  </si>
  <si>
    <t>FOLLOWUP_TOOLTIP_2</t>
  </si>
  <si>
    <t>Vous assistez à tous les matchs de ce joueur à partir du round que vous avez sélectionné</t>
  </si>
  <si>
    <t>Du bist ab der gewählten Runde bei allen Spielen dieses Spielers anwesend.</t>
  </si>
  <si>
    <t>Asistes a todos los partidos de este jugador desde la ronda seleccionada</t>
  </si>
  <si>
    <t>Assisti a tutte le partite di questo giocatore a partire dal turno selezionato</t>
  </si>
  <si>
    <t>从你选择的轮次开始，你将观看该球员的所有比赛。</t>
  </si>
  <si>
    <t>Вы посещаете все матчи, начиная с выбранного раунда.</t>
  </si>
  <si>
    <t>FOLLOWUP_TOOLTIP_3</t>
  </si>
  <si>
    <t>Vous assistez à tous les matchs de ce joueur</t>
  </si>
  <si>
    <t>Du bist bei allen Spielen dieses Spielers anwesend.</t>
  </si>
  <si>
    <t>Asistes a todos los partidos de este jugador</t>
  </si>
  <si>
    <t>Assisti a tutte le partite di questo giocatore</t>
  </si>
  <si>
    <t>你出席该球员的所有比赛。</t>
  </si>
  <si>
    <t>Вы присутствуете на всех матчах этого игрока.</t>
  </si>
  <si>
    <t>EDIT_MODE</t>
  </si>
  <si>
    <t>Mode édition</t>
  </si>
  <si>
    <t>EDIT_MODE_SAVE</t>
  </si>
  <si>
    <t>EDIT_MODE_RENAME_ERROR</t>
  </si>
  <si>
    <t>Le nom de tournoi n'est pas valide</t>
  </si>
  <si>
    <t>Turniername ist ungültig</t>
  </si>
  <si>
    <t>El nombre del torneo no es válido</t>
  </si>
  <si>
    <t>Il nome del torneo non è valido</t>
  </si>
  <si>
    <t>赛事名称无效。</t>
  </si>
  <si>
    <t>Некорректное название турнира</t>
  </si>
  <si>
    <t>MAIN_BTN_ACTION_14_INFO</t>
  </si>
  <si>
    <t>With Match Beats, experience the match through a dynamic infographic—and jump onto the court at any time if needed.</t>
  </si>
  <si>
    <t>Grâce au Match Beats, vivez le match à travers une infographie dynamique qui vous permet d'entrer sur le court à tout moment si nécessaire.</t>
  </si>
  <si>
    <t>Mit Match Beats erleben Sie das Match über eine dynamische Infografik und können bei Bedarf jederzeit auf den Platz wechseln.</t>
  </si>
  <si>
    <t>Con Match Beats, vive el partido a través de una infografía dinámica y entra a la pista en cualquier momento si es necesario.</t>
  </si>
  <si>
    <t>Con Match Beats, vivi il match tramite un’infografica dinamica e puoi entrare in campo in qualsiasi momento se necessario.</t>
  </si>
  <si>
    <t>你可以借助“比赛节奏”，通过动态信息图体验比赛过程——并可在需要时随时介入比赛。</t>
  </si>
  <si>
    <t>Match Beats: динамичная инфографика матча — и возможность вмешаться в любой момент.</t>
  </si>
  <si>
    <t>Com Match Beats, vivencie a partida através de um infográfico dinâmico e entre em quadra a qualquer momento, se necessário.</t>
  </si>
  <si>
    <t>YOUTH_TEAM</t>
  </si>
  <si>
    <t>Youth Team</t>
  </si>
  <si>
    <t>Effectif jeunes</t>
  </si>
  <si>
    <t>Jugendkader</t>
  </si>
  <si>
    <t>Plantilla joven</t>
  </si>
  <si>
    <t>Squadra giovani</t>
  </si>
  <si>
    <t>青年队</t>
  </si>
  <si>
    <t>Молодёжная команда</t>
  </si>
  <si>
    <t>Equipe Juvenil</t>
  </si>
  <si>
    <t>MIN</t>
  </si>
  <si>
    <t>min</t>
  </si>
  <si>
    <t>mín</t>
  </si>
  <si>
    <t>最低</t>
  </si>
  <si>
    <t>мин</t>
  </si>
  <si>
    <t>MAX</t>
  </si>
  <si>
    <t>max</t>
  </si>
  <si>
    <t>máx</t>
  </si>
  <si>
    <t>最高</t>
  </si>
  <si>
    <t>макс</t>
  </si>
  <si>
    <t>LEVEL_AVERAGE</t>
  </si>
  <si>
    <t>Average level:</t>
  </si>
  <si>
    <t>Niveau moyen :</t>
  </si>
  <si>
    <t>Mittelstufe:</t>
  </si>
  <si>
    <t>Nivel medio :</t>
  </si>
  <si>
    <t>Livello medio :</t>
  </si>
  <si>
    <t>平均等级：</t>
  </si>
  <si>
    <t>Средний уровень:</t>
  </si>
  <si>
    <t>Nível médio:</t>
  </si>
  <si>
    <t>STAFF2P</t>
  </si>
  <si>
    <t>Staff :</t>
  </si>
  <si>
    <t>Personal :</t>
  </si>
  <si>
    <t>工作人员：</t>
  </si>
  <si>
    <t>UNIT_DISTANCE</t>
  </si>
  <si>
    <t>Distance</t>
  </si>
  <si>
    <t>Entfernung</t>
  </si>
  <si>
    <t>Distancia</t>
  </si>
  <si>
    <t>Distanza</t>
  </si>
  <si>
    <t>Расстояние</t>
  </si>
  <si>
    <t>Distância</t>
  </si>
  <si>
    <t>UNIT_DISTANCE_01</t>
  </si>
  <si>
    <t>Kilometer</t>
  </si>
  <si>
    <t>Kilomètre</t>
  </si>
  <si>
    <t>Kilómetro</t>
  </si>
  <si>
    <t>Chilometro</t>
  </si>
  <si>
    <t>公里</t>
  </si>
  <si>
    <t>Километр</t>
  </si>
  <si>
    <t>Quilômetro</t>
  </si>
  <si>
    <t>UNIT_DISTANCE_02</t>
  </si>
  <si>
    <t>Mile</t>
  </si>
  <si>
    <t>Meile</t>
  </si>
  <si>
    <t>Milla</t>
  </si>
  <si>
    <t>Miglio</t>
  </si>
  <si>
    <t>英里</t>
  </si>
  <si>
    <t>Миля</t>
  </si>
  <si>
    <t>Milha</t>
  </si>
  <si>
    <t>UNIT_DISTANCE_01S</t>
  </si>
  <si>
    <t>Kilometers</t>
  </si>
  <si>
    <t>Kilomètres</t>
  </si>
  <si>
    <t>Kilómetros</t>
  </si>
  <si>
    <t>Chilometri</t>
  </si>
  <si>
    <t>Километры</t>
  </si>
  <si>
    <t>Quilômetros</t>
  </si>
  <si>
    <t>UNIT_DISTANCE_02S</t>
  </si>
  <si>
    <t>Miles</t>
  </si>
  <si>
    <t>Meilen</t>
  </si>
  <si>
    <t>Millas</t>
  </si>
  <si>
    <t>Miglia</t>
  </si>
  <si>
    <t>Мили</t>
  </si>
  <si>
    <t>Milhas</t>
  </si>
  <si>
    <t>SETTING_PHOTOS</t>
  </si>
  <si>
    <t>Player thumbnails</t>
  </si>
  <si>
    <t>Vignettes des joueurs</t>
  </si>
  <si>
    <t>Spielerthumbnails</t>
  </si>
  <si>
    <t>Miniaturas de jugadores</t>
  </si>
  <si>
    <t>Miniature giocatori</t>
  </si>
  <si>
    <t>球员缩略图</t>
  </si>
  <si>
    <t>Миниатюры игроков</t>
  </si>
  <si>
    <t>Miniaturas do jogador</t>
  </si>
  <si>
    <t>SETTING_PHOTOS_OPT1</t>
  </si>
  <si>
    <t>Photos</t>
  </si>
  <si>
    <t>Fotos</t>
  </si>
  <si>
    <t>Foto</t>
  </si>
  <si>
    <t>照片</t>
  </si>
  <si>
    <t>Фото</t>
  </si>
  <si>
    <t>SETTING_PHOTOS_OPT2</t>
  </si>
  <si>
    <t>3D generation</t>
  </si>
  <si>
    <t>Génération 3D</t>
  </si>
  <si>
    <t>3D-Erstellung</t>
  </si>
  <si>
    <t>Generación 3D</t>
  </si>
  <si>
    <t>Generazione 3D</t>
  </si>
  <si>
    <t>3D生成</t>
  </si>
  <si>
    <t>3D-генерация</t>
  </si>
  <si>
    <t>Geração 3D</t>
  </si>
  <si>
    <t>LEVEL2P</t>
  </si>
  <si>
    <t>Level:</t>
  </si>
  <si>
    <t>Niveau :</t>
  </si>
  <si>
    <t>Stufe:</t>
  </si>
  <si>
    <t>Nivel :</t>
  </si>
  <si>
    <t>Livello :</t>
  </si>
  <si>
    <t>等级：</t>
  </si>
  <si>
    <t>Уровень:</t>
  </si>
  <si>
    <t>Nível:</t>
  </si>
  <si>
    <t>DRAW_WATCH_MATCH</t>
  </si>
  <si>
    <t>Attend</t>
  </si>
  <si>
    <t>Assister</t>
  </si>
  <si>
    <t>Uhr</t>
  </si>
  <si>
    <t>Asistir</t>
  </si>
  <si>
    <t>Assisti</t>
  </si>
  <si>
    <t>出席比赛</t>
  </si>
  <si>
    <t>Присутствовать</t>
  </si>
  <si>
    <t>Assistir</t>
  </si>
  <si>
    <t>MAIN_BTN_ACTION_15</t>
  </si>
  <si>
    <t>Attend the match</t>
  </si>
  <si>
    <t>Assister au match</t>
  </si>
  <si>
    <t>Spiel ansehen</t>
  </si>
  <si>
    <t>Asistir al partido</t>
  </si>
  <si>
    <t>Assisti alla partita</t>
  </si>
  <si>
    <t>Присутствовать на матче</t>
  </si>
  <si>
    <t>Assistir à partida</t>
  </si>
  <si>
    <t>COMPARE</t>
  </si>
  <si>
    <t>Compare</t>
  </si>
  <si>
    <t>Comparer</t>
  </si>
  <si>
    <t>Vergleichen</t>
  </si>
  <si>
    <t>Comparar</t>
  </si>
  <si>
    <t>Confronta</t>
  </si>
  <si>
    <t>比较</t>
  </si>
  <si>
    <t>Сравнить</t>
  </si>
  <si>
    <t>RANK_HISTORY</t>
  </si>
  <si>
    <t>Rank history</t>
  </si>
  <si>
    <t>Hist. de rang</t>
  </si>
  <si>
    <t>Ranglistenverlauf</t>
  </si>
  <si>
    <t>Hist. de ranking</t>
  </si>
  <si>
    <t>Storico classifica</t>
  </si>
  <si>
    <t>排名历史</t>
  </si>
  <si>
    <t>История рейтинга</t>
  </si>
  <si>
    <t>Histórico de ranking</t>
  </si>
  <si>
    <t>PLY_TO_COMPARE</t>
  </si>
  <si>
    <t>Player to compare</t>
  </si>
  <si>
    <t>Joueur à comparer</t>
  </si>
  <si>
    <t>Spieler zum Vergleichen</t>
  </si>
  <si>
    <t>Jugador a comparar</t>
  </si>
  <si>
    <t>Giocatore da confrontare</t>
  </si>
  <si>
    <t>待比较球员</t>
  </si>
  <si>
    <t>Игрок для сравнения</t>
  </si>
  <si>
    <t>Jogador para comparar</t>
  </si>
  <si>
    <t>EDIT_PLY_PHOTO</t>
  </si>
  <si>
    <t>Photo</t>
  </si>
  <si>
    <t>EDIT_IMPORT_PHOTO</t>
  </si>
  <si>
    <t>PC_PHOTO</t>
  </si>
  <si>
    <t>PC_PHOTO_CURRENT</t>
  </si>
  <si>
    <t>Current</t>
  </si>
  <si>
    <t>Actuelle</t>
  </si>
  <si>
    <t>Actual</t>
  </si>
  <si>
    <t>Attuale</t>
  </si>
  <si>
    <t>Текущее</t>
  </si>
  <si>
    <t>Atual</t>
  </si>
  <si>
    <t>PC_PHOTO_ALTERNATIVE</t>
  </si>
  <si>
    <t>Alternative</t>
  </si>
  <si>
    <t>Alternativ</t>
  </si>
  <si>
    <t>Alternativa</t>
  </si>
  <si>
    <t>备选</t>
  </si>
  <si>
    <t>Альтернативное</t>
  </si>
  <si>
    <t>BACKUP</t>
  </si>
  <si>
    <t>Secure backup (requires more disk space)</t>
  </si>
  <si>
    <t>Sauvegarde sécurisée (demande plus d'espace disque)</t>
  </si>
  <si>
    <t>Sichere Sicherung (benötigt mehr Speicherplatz)</t>
  </si>
  <si>
    <t>Copia segura (requiere más espacio en disco)</t>
  </si>
  <si>
    <t>Backup sicuro (richiede più spazio su disco)</t>
  </si>
  <si>
    <t>安全备份（需要更多磁盘空间）</t>
  </si>
  <si>
    <t>Защищённая резервная копия (требует больше места)</t>
  </si>
  <si>
    <t>Backup seguro (requer mais espaço em disco)</t>
  </si>
  <si>
    <t>MAINTITLE25_STARTNEW</t>
  </si>
  <si>
    <t>...START A NEW GAME</t>
  </si>
  <si>
    <t>...COMMENCER UNE NOUVELLE PARTIE</t>
  </si>
  <si>
    <t>...NEUES SPIEL STARTEN</t>
  </si>
  <si>
    <t>...INICIAR NUEVA PARTIDA</t>
  </si>
  <si>
    <t>...INIZIA UNA NUOVA PARTITA</t>
  </si>
  <si>
    <t>……开始新游戏</t>
  </si>
  <si>
    <t>...НАЧАТЬ НОВУЮ ИГРУ</t>
  </si>
  <si>
    <t>...INICIAR UM NOVO JOGO</t>
  </si>
  <si>
    <t>MAINTITLE25_NEWMODE</t>
  </si>
  <si>
    <t>NEW MODE</t>
  </si>
  <si>
    <t>NOUVEAU MODE</t>
  </si>
  <si>
    <t>NEUER MODUS</t>
  </si>
  <si>
    <t>NUEVO MODO</t>
  </si>
  <si>
    <t>NUOVA MODALITÀ</t>
  </si>
  <si>
    <t>新模式</t>
  </si>
  <si>
    <t>НОВЫЙ РЕЖИМ</t>
  </si>
  <si>
    <t>NOVO MODO</t>
  </si>
  <si>
    <t>MAINTITLE25_TAB1</t>
  </si>
  <si>
    <t>MY MANAGER</t>
  </si>
  <si>
    <t>我的经理</t>
  </si>
  <si>
    <t>МОЙ МЕНЕДЖЕР</t>
  </si>
  <si>
    <t>MEU TÉCNICO</t>
  </si>
  <si>
    <t>MAINTITLE25_TAB2</t>
  </si>
  <si>
    <t>MY PLAYER</t>
  </si>
  <si>
    <t>我的球员</t>
  </si>
  <si>
    <t>МОЙ ИГРОК</t>
  </si>
  <si>
    <t>MEU JOGADOR</t>
  </si>
  <si>
    <t>GRAPHICS_QUALITY_COLOR_ADJUSTMENT_03</t>
  </si>
  <si>
    <t>GRAPHICS_QUALITY_COLOR_ADJUSTMENT_04</t>
  </si>
  <si>
    <t>GRAPHICS_QUALITY_CROWD</t>
  </si>
  <si>
    <t>Displayed crowd size</t>
  </si>
  <si>
    <t>Taille du public affiché</t>
  </si>
  <si>
    <t>Angezeigte Publikumsgröße</t>
  </si>
  <si>
    <t>Tamaño del público mostrado</t>
  </si>
  <si>
    <t>Dimensioni pubblico mostrate</t>
  </si>
  <si>
    <t>显示观众数量</t>
  </si>
  <si>
    <t>Количество зрителей</t>
  </si>
  <si>
    <t>Tamanho da multidão exibida</t>
  </si>
  <si>
    <t>GRAPHICS_QUALITY_CROWD_01</t>
  </si>
  <si>
    <t>GRAPHICS_QUALITY_CROWD_02</t>
  </si>
  <si>
    <t>GRAPHICS_QUALITY_CROWD_03</t>
  </si>
  <si>
    <t>GRAPHICS_QUALITY_CROWD_04</t>
  </si>
  <si>
    <t>GRAPHICS_QUALITY_GRAIN</t>
  </si>
  <si>
    <t>Film grain</t>
  </si>
  <si>
    <t>Grain</t>
  </si>
  <si>
    <t>Filmkorn</t>
  </si>
  <si>
    <t>Grana dell'immagine</t>
  </si>
  <si>
    <t>Grano (de imagen)</t>
  </si>
  <si>
    <t>胶片颗粒感</t>
  </si>
  <si>
    <t>Зернистость</t>
  </si>
  <si>
    <t>Granulação do filme</t>
  </si>
  <si>
    <t>GRAPHICS_QUALITY_GRAIN_01</t>
  </si>
  <si>
    <t>GRAPHICS_QUALITY_GRAIN_02</t>
  </si>
  <si>
    <t>GRAPHICS_QUALITY_GRAIN_03</t>
  </si>
  <si>
    <t>GRAPHICS_QUALITY_GRAIN_04</t>
  </si>
  <si>
    <t>GRAPHICS_QUALITY_ILLUMINATION</t>
  </si>
  <si>
    <t>Global illumination</t>
  </si>
  <si>
    <t>Illumination globale</t>
  </si>
  <si>
    <t>Globale Beleuchtung</t>
  </si>
  <si>
    <t>Illuminazione globale</t>
  </si>
  <si>
    <t>Iluminación global</t>
  </si>
  <si>
    <t>全局光照</t>
  </si>
  <si>
    <t>Глобальное освещение</t>
  </si>
  <si>
    <t>Iluminação global</t>
  </si>
  <si>
    <t>GRAPHICS_QUALITY_ILLUMINATION_01</t>
  </si>
  <si>
    <t>GRAPHICS_QUALITY_ILLUMINATION_02</t>
  </si>
  <si>
    <t>GRAPHICS_QUALITY_ILLUMINATION_03</t>
  </si>
  <si>
    <t>GRAPHICS_QUALITY_ILLUMINATION_04</t>
  </si>
  <si>
    <t>GRAPHICS_QUALITY_MOTION_BLUR</t>
  </si>
  <si>
    <t>Movement blur</t>
  </si>
  <si>
    <t>Flou de mouvement</t>
  </si>
  <si>
    <t>Bewegungsunschärfe</t>
  </si>
  <si>
    <t>Desenfoque de movimiento</t>
  </si>
  <si>
    <t>Sfocatura di movimento</t>
  </si>
  <si>
    <t>动态模糊</t>
  </si>
  <si>
    <t>Размытие в движении</t>
  </si>
  <si>
    <t>Desfoque de movimento</t>
  </si>
  <si>
    <t>GRAPHICS_QUALITY_MOTION_BLUR_01</t>
  </si>
  <si>
    <t>GRAPHICS_QUALITY_MOTION_BLUR_02</t>
  </si>
  <si>
    <t>GRAPHICS_QUALITY_MOTION_BLUR_03</t>
  </si>
  <si>
    <t>GRAPHICS_QUALITY_MOTION_BLUR_04</t>
  </si>
  <si>
    <t>GRAPHICS_QUALITY_SHADOWS</t>
  </si>
  <si>
    <t>Shadows</t>
  </si>
  <si>
    <t>Ombres</t>
  </si>
  <si>
    <t>Schatten</t>
  </si>
  <si>
    <t>Sombras</t>
  </si>
  <si>
    <t>Ombre</t>
  </si>
  <si>
    <t>Тени</t>
  </si>
  <si>
    <t>GRAPHICS_QUALITY_SHADOWS_01</t>
  </si>
  <si>
    <t>GRAPHICS_QUALITY_SHADOWS_02</t>
  </si>
  <si>
    <t>GRAPHICS_QUALITY_SHADOWS_03</t>
  </si>
  <si>
    <t>GRAPHICS_QUALITY_SHADOWS_04</t>
  </si>
  <si>
    <t>GRAPHICS_QUALITY_TEXTURES</t>
  </si>
  <si>
    <t>Textures</t>
  </si>
  <si>
    <t>Texturen</t>
  </si>
  <si>
    <t>Texturas</t>
  </si>
  <si>
    <t>Texture</t>
  </si>
  <si>
    <t>纹理</t>
  </si>
  <si>
    <t>Текстуры</t>
  </si>
  <si>
    <t>GRAPHICS_QUALITY_TEXTURES_01</t>
  </si>
  <si>
    <t>GRAPHICS_QUALITY_TEXTURES_02</t>
  </si>
  <si>
    <t>GRAPHICS_QUALITY_TEXTURES_03</t>
  </si>
  <si>
    <t>GRAPHICS_QUALITY_TEXTURES_04</t>
  </si>
  <si>
    <t>GRAPHICS_QUALITY_VIGNETTE</t>
  </si>
  <si>
    <t>Vignette</t>
  </si>
  <si>
    <t>Miniaturansicht</t>
  </si>
  <si>
    <t>Viñeta</t>
  </si>
  <si>
    <t>Vignetta</t>
  </si>
  <si>
    <t>暗角</t>
  </si>
  <si>
    <t>Виньетирование</t>
  </si>
  <si>
    <t>Vinheta</t>
  </si>
  <si>
    <t>GRAPHICS_QUALITY_VIGNETTE_01</t>
  </si>
  <si>
    <t>GRAPHICS_QUALITY_VIGNETTE_02</t>
  </si>
  <si>
    <t>GRAPHICS_QUALITY_VIGNETTE_03</t>
  </si>
  <si>
    <t>GRAPHICS_QUALITY_VIGNETTE_04</t>
  </si>
  <si>
    <t>Nessuna</t>
  </si>
  <si>
    <t>SETTINGS_TAB_06</t>
  </si>
  <si>
    <t>图形</t>
  </si>
  <si>
    <t>SIMULATION_QUALITY_01</t>
  </si>
  <si>
    <t>Fast</t>
  </si>
  <si>
    <t>Rapide</t>
  </si>
  <si>
    <t>Schnell</t>
  </si>
  <si>
    <t>Rápido</t>
  </si>
  <si>
    <t>Veloce</t>
  </si>
  <si>
    <t>Быстро</t>
  </si>
  <si>
    <t>Rápida</t>
  </si>
  <si>
    <t>Match simulation option</t>
  </si>
  <si>
    <t>SIMULATION_QUALITY_02</t>
  </si>
  <si>
    <t>SIMULATION_QUALITY_03</t>
  </si>
  <si>
    <t>Grande y lento</t>
  </si>
  <si>
    <t>Esteso e lento</t>
  </si>
  <si>
    <t>正常</t>
  </si>
  <si>
    <t>Нормально</t>
  </si>
  <si>
    <t>SIMULATION_QUALITY_CAT_0</t>
  </si>
  <si>
    <t>Matches of regional tournaments of the rest of the circuit</t>
  </si>
  <si>
    <t>Matchs des tournois régionaux du reste du circuit</t>
  </si>
  <si>
    <t>Matches der regionalen Turniere vom Rest der Tour</t>
  </si>
  <si>
    <t>Partidos de torneos regionales del resto del circuito</t>
  </si>
  <si>
    <t>Match di tornei regionali del resto del circuito</t>
  </si>
  <si>
    <t>其余巡回赛的地区赛事</t>
  </si>
  <si>
    <t>Матчи региональных турниров остальных туров</t>
  </si>
  <si>
    <t>Partidas de torneios regionais do resto do circuito</t>
  </si>
  <si>
    <t>SIMULATION_QUALITY_CAT_1</t>
  </si>
  <si>
    <t>Matches of the national tournaments of the rest of the circuit</t>
  </si>
  <si>
    <t>Matchs des tournois nationaux du reste du circuit</t>
  </si>
  <si>
    <t>Matches der nationalen Turniere vom Rest der Tour</t>
  </si>
  <si>
    <t>Partidos de torneos nacionales del resto del circuito</t>
  </si>
  <si>
    <t>Match di tornei nazionali del resto del circuito</t>
  </si>
  <si>
    <t>其余巡回赛的全国赛事</t>
  </si>
  <si>
    <t>Матчи национальных турниров остальных туров</t>
  </si>
  <si>
    <t>Partidas dos torneios nacionais do resto do circuito</t>
  </si>
  <si>
    <t>SIMULATION_QUALITY_CAT_2</t>
  </si>
  <si>
    <t>Matches of continental tournaments of the rest of the circuit</t>
  </si>
  <si>
    <t>Matchs des tournois continentaux du reste du circuit</t>
  </si>
  <si>
    <t>Matches der kontinentalen Turniere vom Rest der Tour</t>
  </si>
  <si>
    <t>Partidos de torneos continentales del resto del circuito</t>
  </si>
  <si>
    <t>Match di tornei continentali del resto del circuito</t>
  </si>
  <si>
    <t>其余巡回赛的洲际赛事</t>
  </si>
  <si>
    <t>Матчи континентальных турниров остальных туров</t>
  </si>
  <si>
    <t>Partidas dos torneios continentais do resto do circuito</t>
  </si>
  <si>
    <t>SIMULATION_QUALITY_CAT_3</t>
  </si>
  <si>
    <t>Matches of the important tournaments of the rest of the circuit</t>
  </si>
  <si>
    <t>Matchs des tournois importants du reste du circuit</t>
  </si>
  <si>
    <t>Matches der wichtigen Turniere vom Rest der Tour</t>
  </si>
  <si>
    <t>Partidos de torneos importantes del resto del circuito</t>
  </si>
  <si>
    <t>Match di tornei importanti del resto del circuito</t>
  </si>
  <si>
    <t>其余巡回赛的重要赛事</t>
  </si>
  <si>
    <t>Матчи важных турниров остальных туров</t>
  </si>
  <si>
    <t>Partidas dos torneios importantes do resto do circuito</t>
  </si>
  <si>
    <t>SIMULATION_QUALITY_CAT_4</t>
  </si>
  <si>
    <t>Matches of major tournaments of the rest of the circuit</t>
  </si>
  <si>
    <t>Matchs des tournois majeurs du reste du circuit</t>
  </si>
  <si>
    <t>Matches der Major-Turniere vom Rest der Tour</t>
  </si>
  <si>
    <t>Partidos de torneos principales del resto del circuito</t>
  </si>
  <si>
    <t>Match dei tornei più importanti del resto del circuito</t>
  </si>
  <si>
    <t>其余巡回赛的主要赛事</t>
  </si>
  <si>
    <t>Матчи крупных турниров остальных туров</t>
  </si>
  <si>
    <t>Partidas dos grandes torneios do resto do circuito</t>
  </si>
  <si>
    <t>SIMULATION_QUALITY_TEAM</t>
  </si>
  <si>
    <t>Matches of the Team</t>
  </si>
  <si>
    <t>Matchs de l'effectif</t>
  </si>
  <si>
    <t>Matches des Teams</t>
  </si>
  <si>
    <t>Partidos del equipo</t>
  </si>
  <si>
    <t>Match della squadra</t>
  </si>
  <si>
    <t>团队比赛</t>
  </si>
  <si>
    <t>Матчи вашей команды</t>
  </si>
  <si>
    <t>Partidas da Equipe</t>
  </si>
  <si>
    <t>SYSTEM_INFO</t>
  </si>
  <si>
    <t>SYSTEM INFORMATION</t>
  </si>
  <si>
    <t>INFORMATIONS SYSTÈME</t>
  </si>
  <si>
    <t>SYSTEMINFORMATIONEN</t>
  </si>
  <si>
    <t>INFORMAZIONI DI SISTEMA</t>
  </si>
  <si>
    <t>INFORMACIÓN DEL SISTEMA</t>
  </si>
  <si>
    <t>系统信息</t>
  </si>
  <si>
    <t>СИСТЕМНАЯ ИНФОРМАЦИЯ</t>
  </si>
  <si>
    <t>INFORMAÇÕES DO SISTEMA</t>
  </si>
  <si>
    <t>VERYHIGH</t>
  </si>
  <si>
    <t>Very high</t>
  </si>
  <si>
    <t>Très élevé</t>
  </si>
  <si>
    <t>Sehr hoch</t>
  </si>
  <si>
    <t>Molto alto</t>
  </si>
  <si>
    <t>Muy alto</t>
  </si>
  <si>
    <t>Очень высокий</t>
  </si>
  <si>
    <t>Muito alta</t>
  </si>
  <si>
    <t>VRAM</t>
  </si>
  <si>
    <t>显存</t>
  </si>
  <si>
    <t>WARNING_VRAM</t>
  </si>
  <si>
    <t>Your graphics card doesn't meet the recommended VRAM minimum. If matches are laggy, try changing the graphics API or lowering graphics quality.</t>
  </si>
  <si>
    <t>Votre carte graphique n'a pas le minimum de VRAM conseillé. Si les matchs ne sont pas fluides, essayez de changer d'API graphique ou de baisser la qualité des options graphiques.</t>
  </si>
  <si>
    <t>Ihre Grafikkarte erfüllt nicht den empfohlenen VRAM-Mindestwert. Wenn die Matches ruckeln, wechseln Sie die Grafik-API oder reduzieren Sie die Grafikqualität.</t>
  </si>
  <si>
    <t>La tua scheda grafica non soddisfa il minimo consigliato di VRAM. Se le partite sono scattose, prova a cambiare API grafica o abbassare la qualità grafica.</t>
  </si>
  <si>
    <t>Tu tarjeta gráfica no alcanza la VRAM mínima recomendada. Si los partidos no van fluidos, prueba cambiar la API gráfica o bajar la calidad gráfica.</t>
  </si>
  <si>
    <t>你的显卡未达到推荐显存最低要求。如比赛出现卡顿，请尝试更换图形API或降低画质。</t>
  </si>
  <si>
    <t>Видеокарта не соответствует рекомендуемому минимуму VRAM. При лаге попробуйте сменить API или снизить качество графики.</t>
  </si>
  <si>
    <t>Sua placa de vídeo não atende ao mínimo recomendado de VRAM. Se as partidas apresentarem lentidão, tente alterar a API gráfica ou diminuir a qualidade gráfica.</t>
  </si>
  <si>
    <t>WARNING_VRAM_API</t>
  </si>
  <si>
    <t>Your graphics card may not perform well with DirectX12. If you experience performance issues, try switching to DirectX11 or Vulkan.</t>
  </si>
  <si>
    <t>Votre carte graphique pourrait ne pas être performante avec DirectX12. Si vous rencontrez des problèmes de performances, essayer de passer en mode DirectX11 ou Vulkan.</t>
  </si>
  <si>
    <t>Ihre Grafikkarte könnte mit DirectX12 nicht optimal funktionieren. Bei Leistungsproblemen versuchen Sie, auf DirectX11 oder Vulkan umzuschalten.</t>
  </si>
  <si>
    <t>La tua scheda grafica potrebbe non funzionare correttamente con DirectX12. Se riscontri problemi di prestazioni, prova a passare a DirectX11 o Vulkan.</t>
  </si>
  <si>
    <t>Tu tarjeta gráfica podría no rendir bien con DirectX12. Si tienes problemas de rendimiento, prueba cambiar a DirectX11 o Vulkan.</t>
  </si>
  <si>
    <t>你的显卡可能无法很好地支 DirectX12。如遇性能问题，请尝试切换至DirectX11或Vulkan。</t>
  </si>
  <si>
    <t>Ваша видеокарта может работать нестабильно с DirectX12. При проблемах попробуйте DirectX11 или Vulkan.</t>
  </si>
  <si>
    <t>Sua placa de vídeo pode não ter um bom desempenho com DirectX12. Se você tiver problemas de desempenho, tente mudar para DirectX11 ou Vulkan.</t>
  </si>
  <si>
    <t>WARNING_VRAM_TOO_LOW</t>
  </si>
  <si>
    <t>Your graphics card doesn't meet the recommended VRAM. The game is likely to be unstable.</t>
  </si>
  <si>
    <t>Votre carte graphique n'a pas le minimum de VRAM recommandé. Le jeu a de fortes chances d'être instable.</t>
  </si>
  <si>
    <t>Ihre Grafikkarte erfüllt nicht den empfohlenen VRAM-Wert. Das Spiel könnte instabil laufen.</t>
  </si>
  <si>
    <t>La tua scheda grafica non soddisfa la VRAM raccomandata. Il gioco potrebbe essere instabile.</t>
  </si>
  <si>
    <t>Tu tarjeta gráfica no cumple con la VRAM recomendada. El juego puede volverse inestable.</t>
  </si>
  <si>
    <t>你的显卡未达到推荐显存要求。游戏可能不稳定。</t>
  </si>
  <si>
    <t>Видеокарта не соответствует требованиям VRAM. Игра может быть нестабильной.</t>
  </si>
  <si>
    <t>Sua placa de vídeo não atende à VRAM recomendada. O jogo provavelmente ficará instável.</t>
  </si>
  <si>
    <t>API_DIRECTX11</t>
  </si>
  <si>
    <t>DirectX 11</t>
  </si>
  <si>
    <t>API_DIRECTX12</t>
  </si>
  <si>
    <t>DirectX 12</t>
  </si>
  <si>
    <t>API_VULKAN</t>
  </si>
  <si>
    <t>Vulkan</t>
  </si>
  <si>
    <t>API_METAL</t>
  </si>
  <si>
    <t>Metal</t>
  </si>
  <si>
    <t>USED_API</t>
  </si>
  <si>
    <t>Graphics API used</t>
  </si>
  <si>
    <t>API graphique utilisée</t>
  </si>
  <si>
    <t>Verwendete Grafik-API</t>
  </si>
  <si>
    <t>API gráfica utilizada</t>
  </si>
  <si>
    <t>API grafiche utilizzate</t>
  </si>
  <si>
    <t>使用的图形API</t>
  </si>
  <si>
    <t>Используемый графический API</t>
  </si>
  <si>
    <t>HOW_TO_CHANGE_API</t>
  </si>
  <si>
    <t>How do I change my API?</t>
  </si>
  <si>
    <t>Comment changer d'API ?</t>
  </si>
  <si>
    <t>Wie kann ich die API wechseln?</t>
  </si>
  <si>
    <t>¿Cómo cambio mi API?</t>
  </si>
  <si>
    <t>Come posso modificare la mia API?</t>
  </si>
  <si>
    <t>如何更改我的API？</t>
  </si>
  <si>
    <t>Как изменить API?</t>
  </si>
  <si>
    <t>Como altero minha API?</t>
  </si>
  <si>
    <t>LAST52WEEKS</t>
  </si>
  <si>
    <t>FAST_FORWARD_IN_PROGRESS</t>
  </si>
  <si>
    <t>Fast forward until</t>
  </si>
  <si>
    <t>Avance rapide en cours jusqu'au</t>
  </si>
  <si>
    <t>Schnellvorlauf bis</t>
  </si>
  <si>
    <t>Avance rápido actual hasta</t>
  </si>
  <si>
    <t>Avanzamento rapido in corso fino al</t>
  </si>
  <si>
    <t>快进到</t>
  </si>
  <si>
    <t>Перемотка до</t>
  </si>
  <si>
    <t>Avançar rápido até</t>
  </si>
  <si>
    <t>TODAY</t>
  </si>
  <si>
    <t>Today</t>
  </si>
  <si>
    <t>Aujourd'hui</t>
  </si>
  <si>
    <t>Heute</t>
  </si>
  <si>
    <t>Hoy</t>
  </si>
  <si>
    <t>Oggi</t>
  </si>
  <si>
    <t>今天</t>
  </si>
  <si>
    <t>Сегодня</t>
  </si>
  <si>
    <t>Hoje</t>
  </si>
  <si>
    <t>FAST_FORWARD_LEFT</t>
  </si>
  <si>
    <t>({[VAR_DAYS_LEFT]} left)</t>
  </si>
  <si>
    <t>({[VAR_DAYS_LEFT]} restant)</t>
  </si>
  <si>
    <t>(noch {[VAR_DAYS_LEFT]})</t>
  </si>
  <si>
    <t>(quedan {[VAR_DAYS_LEFT]})</t>
  </si>
  <si>
    <t>({[VAR_DAYS_LEFT]} rimanenti)</t>
  </si>
  <si>
    <t>（{[VAR_DAYS_LEFT]} 剩余）</t>
  </si>
  <si>
    <t>({[VAR_DAYS_LEFT]} осталось)</t>
  </si>
  <si>
    <t>({[VAR_DAYS_LEFT]} esquerda)</t>
  </si>
  <si>
    <t>ALL_SAVES</t>
  </si>
  <si>
    <t>All saves...</t>
  </si>
  <si>
    <t>Toutes les sauvegardes...</t>
  </si>
  <si>
    <t>Alle Spielstände...</t>
  </si>
  <si>
    <t>Todas las partidas guardadas...</t>
  </si>
  <si>
    <t>Tutti i salvataggi...</t>
  </si>
  <si>
    <t>所有存档……</t>
  </si>
  <si>
    <t>Все сохранения...</t>
  </si>
  <si>
    <t>Todos os saves...</t>
  </si>
  <si>
    <t>NO_TNMT_PLANNED</t>
  </si>
  <si>
    <t>No tournament planned</t>
  </si>
  <si>
    <t>Pas de tournoi planifié</t>
  </si>
  <si>
    <t>Ningún torneo planificado</t>
  </si>
  <si>
    <t>没有计划举办比赛</t>
  </si>
  <si>
    <t>Турнир не запланирован</t>
  </si>
  <si>
    <t>Nenhum torneio planejado</t>
  </si>
  <si>
    <t>FOLLOWED_PLAYERS</t>
  </si>
  <si>
    <t>Jugadores seguidos</t>
  </si>
  <si>
    <t>关注的玩家</t>
  </si>
  <si>
    <t>FOLLOWED_PLAYERS_EMPTY</t>
  </si>
  <si>
    <t>You are currently not following any players.</t>
  </si>
  <si>
    <t>Vous ne suivez actuellement aucun joueur.</t>
  </si>
  <si>
    <t>Sie verfolgen derzeit keine Spieler.</t>
  </si>
  <si>
    <t>Actualmente no sigues a ningún jugador.</t>
  </si>
  <si>
    <t>Al momento non stai seguendo nessun giocatore.</t>
  </si>
  <si>
    <t>您目前没有关注任何玩家。</t>
  </si>
  <si>
    <t>В настоящее время вы не следите ни за одним игроком.</t>
  </si>
  <si>
    <t>Você não está seguindo nenhum jogador no momento.</t>
  </si>
  <si>
    <t>NC1_CITY</t>
  </si>
  <si>
    <t>City:</t>
  </si>
  <si>
    <t>Ville :</t>
  </si>
  <si>
    <t>Stadt:</t>
  </si>
  <si>
    <t>Ciudad:</t>
  </si>
  <si>
    <t>Città:</t>
  </si>
  <si>
    <t>城市：</t>
  </si>
  <si>
    <t>Город:</t>
  </si>
  <si>
    <t>Cidade:</t>
  </si>
  <si>
    <t>SETTINGS_CALENDAR_MANUALLY</t>
  </si>
  <si>
    <t>The calendar must be closed manually</t>
  </si>
  <si>
    <t>Le calendrier doit être fermé manuellement</t>
  </si>
  <si>
    <t>Der Kalender muss manuell geschlossen werden</t>
  </si>
  <si>
    <t>El calendario debe cerrarse manualmente</t>
  </si>
  <si>
    <t>Il calendario deve essere chiuso manualmente</t>
  </si>
  <si>
    <t>日历必须手动关闭。</t>
  </si>
  <si>
    <t>Календарь необходимо закрыть вручную</t>
  </si>
  <si>
    <t>O calendário deve ser fechado manualmente</t>
  </si>
  <si>
    <t>YEARSOLD_VERYSHORT</t>
  </si>
  <si>
    <t>y</t>
  </si>
  <si>
    <t>г</t>
  </si>
  <si>
    <t>AGENDA_EMPTY</t>
  </si>
  <si>
    <t>该青训营目前没有任何签约球员。</t>
  </si>
  <si>
    <t>AGENDA_TAB1</t>
  </si>
  <si>
    <t>JOUEURS</t>
  </si>
  <si>
    <t>SPIELER</t>
  </si>
  <si>
    <t>JUGADORES</t>
  </si>
  <si>
    <t>GIOCATORI</t>
  </si>
  <si>
    <t>ИГРОКИ</t>
  </si>
  <si>
    <t>JOGADORES</t>
  </si>
  <si>
    <t>AGENDA_TAB2</t>
  </si>
  <si>
    <t>PRO TEAM</t>
  </si>
  <si>
    <t>EFFECTIF PRO</t>
  </si>
  <si>
    <t>PROFI-TEAM</t>
  </si>
  <si>
    <t>EQUIPO PRO</t>
  </si>
  <si>
    <t>SQUADRA PRO</t>
  </si>
  <si>
    <t>职业队</t>
  </si>
  <si>
    <t>ПРО-КОМАНДА</t>
  </si>
  <si>
    <t>TIME PROFISSIONAL</t>
  </si>
  <si>
    <t>AGENDA_NODATA</t>
  </si>
  <si>
    <t>Go to trainings so that the day will be planned.</t>
  </si>
  <si>
    <t>Rendez-vous dans les entraînements pour que la journée soit planifée</t>
  </si>
  <si>
    <t>Gehe zu den Trainings, um den Tag zu planen.</t>
  </si>
  <si>
    <t>Ve a los entrenamientos para planificar el día.</t>
  </si>
  <si>
    <t>Vai agli allenamenti per pianificare la giornata.</t>
  </si>
  <si>
    <t>去参加培训，以便安排好当天的日程。</t>
  </si>
  <si>
    <t>Перейдите к тренировкам, чтобы запланировать день</t>
  </si>
  <si>
    <t>Vá para os treinos para que o dia seja planejado.</t>
  </si>
  <si>
    <t>WEEK_TNMT</t>
  </si>
  <si>
    <t>Tournament week</t>
  </si>
  <si>
    <t>Semaine de tournoi</t>
  </si>
  <si>
    <t>Turnierwoche</t>
  </si>
  <si>
    <t>Semana de torneo</t>
  </si>
  <si>
    <t>Settimana di torneo</t>
  </si>
  <si>
    <t>锦标赛周</t>
  </si>
  <si>
    <t>Турнирная неделя</t>
  </si>
  <si>
    <t>Semana de torneio</t>
  </si>
  <si>
    <t>WEEK_TRAINING</t>
  </si>
  <si>
    <t>Training week</t>
  </si>
  <si>
    <t>Semaine d'entrainement</t>
  </si>
  <si>
    <t>Trainingswoche</t>
  </si>
  <si>
    <t>Semana de entrenamiento</t>
  </si>
  <si>
    <t>Settimana di allenamento</t>
  </si>
  <si>
    <t>训练周</t>
  </si>
  <si>
    <t>Тренировочная неделя</t>
  </si>
  <si>
    <t>Semana de treino</t>
  </si>
  <si>
    <t>AGENDA_TEAMACTIVITIES</t>
  </si>
  <si>
    <t>Team activities</t>
  </si>
  <si>
    <t>Activités de l'équipe</t>
  </si>
  <si>
    <t>Teamaktivitäten</t>
  </si>
  <si>
    <t>Actividades del equipo</t>
  </si>
  <si>
    <t>Attività di squadra</t>
  </si>
  <si>
    <t>团队活动</t>
  </si>
  <si>
    <t>Командные мероприятия</t>
  </si>
  <si>
    <t>Atividades da equipe</t>
  </si>
  <si>
    <t>AGENDA_TWC_INFO</t>
  </si>
  <si>
    <t>World Cup Week.
This player is not participating.</t>
  </si>
  <si>
    <t>Semaine de Coupe du Monde.
Ce joueur n'y participe pas.</t>
  </si>
  <si>
    <t>"Weltcup-Woche.Dieser Spieler nimmt nicht teil."</t>
  </si>
  <si>
    <t>"Semana del Mundial.Este jugador no participa."</t>
  </si>
  <si>
    <t>"Settimana Coppa del Mondo.Questo giocatore non partecipa."</t>
  </si>
  <si>
    <t>世界杯周。
该球员不参赛。</t>
  </si>
  <si>
    <t>"Неделя Кубка мира.Этот игрок не участвует."</t>
  </si>
  <si>
    <t>Semana da Copa do Mundo.
 Este jogador não está participando.</t>
  </si>
  <si>
    <t>DARK_MODE</t>
  </si>
  <si>
    <t>Dark mode</t>
  </si>
  <si>
    <t>Mode sombre</t>
  </si>
  <si>
    <t>Dunkelmodus</t>
  </si>
  <si>
    <t>Modo oscuro</t>
  </si>
  <si>
    <t>Modalità scura</t>
  </si>
  <si>
    <t>深色模式</t>
  </si>
  <si>
    <t>Тёмная тема</t>
  </si>
  <si>
    <t>Modo escuro</t>
  </si>
  <si>
    <t>HOME_PLY_EMPTY</t>
  </si>
  <si>
    <t>{[UI/AGENDA_EMPTY]}</t>
  </si>
  <si>
    <t>HOME_PLY_EMPTY_BTN</t>
  </si>
  <si>
    <t>{[PLAYER/SUPERVISION_SLOTS_AVAILABLE_BTN]}</t>
  </si>
  <si>
    <t>HOME_PLY_T1</t>
  </si>
  <si>
    <t>HOME_PLY_T1_1</t>
  </si>
  <si>
    <t>{[PLAYER/ATTRIBUTES]}</t>
  </si>
  <si>
    <t>{[球员/属性]}</t>
  </si>
  <si>
    <t>HOME_PLY_T1_2</t>
  </si>
  <si>
    <t>{[TENNIS/SURFACES]}</t>
  </si>
  <si>
    <t>{[网球/场地]}</t>
  </si>
  <si>
    <t>HOME_PLY_T1_3</t>
  </si>
  <si>
    <t>{[玩家/角色]}</t>
  </si>
  <si>
    <t>HOME_PLY_T1_4</t>
  </si>
  <si>
    <t>{[玩家/战术]}</t>
  </si>
  <si>
    <t>HOME_PLY_T2</t>
  </si>
  <si>
    <t>下一个 {[网球/比赛]}</t>
  </si>
  <si>
    <t>DAY_MINI</t>
  </si>
  <si>
    <t>J</t>
  </si>
  <si>
    <t>日</t>
  </si>
  <si>
    <t>Д</t>
  </si>
  <si>
    <t>HOME_PLY_T2_TNMT_UNKNOWN</t>
  </si>
  <si>
    <t>The next tournament is not yet known...</t>
  </si>
  <si>
    <t>Le prochain tournoi n'est pas encore connu...</t>
  </si>
  <si>
    <t>Das nächste Turnier ist noch nicht bekannt...</t>
  </si>
  <si>
    <t>El próximo torneo aún no se conoce...</t>
  </si>
  <si>
    <t>Il prossimo torneo non è ancora noto...</t>
  </si>
  <si>
    <t>下一届比赛尚未确定……</t>
  </si>
  <si>
    <t>Следующий турнир ещё неизвестен...</t>
  </si>
  <si>
    <t>O próximo torneio ainda é desconhecido...</t>
  </si>
  <si>
    <t>HOME_PLY_T2_TNMT_UNKNOWN_BTN</t>
  </si>
  <si>
    <t>Register the player for a tournament</t>
  </si>
  <si>
    <t>Inscrivez le joueur à un tournoi</t>
  </si>
  <si>
    <t>Spieler für ein Turnier anmelden</t>
  </si>
  <si>
    <t>Inscribir al jugador en un torneo</t>
  </si>
  <si>
    <t>Iscrivi il giocatore a un torneo</t>
  </si>
  <si>
    <t>为玩家报名参加锦标赛</t>
  </si>
  <si>
    <t>Заявить игрока на турнир</t>
  </si>
  <si>
    <t>Inscrever o jogador em um torneio</t>
  </si>
  <si>
    <t>NEXT_TNMT_UPPER</t>
  </si>
  <si>
    <t>NEXT TOURNAMENT</t>
  </si>
  <si>
    <t>PROCHAIN TOURNOI</t>
  </si>
  <si>
    <t>NÄCHSTES TURNIER</t>
  </si>
  <si>
    <t>PRÓXIMO TORNEO</t>
  </si>
  <si>
    <t>PROSSIMO TORNEO</t>
  </si>
  <si>
    <t>下一届锦标赛</t>
  </si>
  <si>
    <t>СЛЕДУЮЩИЙ ТУРНИР</t>
  </si>
  <si>
    <t>HOME_PLY_T2_MATCH_UNKNOWN</t>
  </si>
  <si>
    <t>The next match is not yet known...</t>
  </si>
  <si>
    <t>Le prochain match n'est pas encore connu...</t>
  </si>
  <si>
    <t>Das nächste Match ist noch nicht bekannt...</t>
  </si>
  <si>
    <t>El próximo partido aún no se conoce...</t>
  </si>
  <si>
    <t>Il prossimo match non è ancora noto...</t>
  </si>
  <si>
    <t>下一场比赛尚未确定……</t>
  </si>
  <si>
    <t>Следующий матч ещё неизвестен...</t>
  </si>
  <si>
    <t>A próxima partida ainda é desconhecida...</t>
  </si>
  <si>
    <t>H2H_MINI</t>
  </si>
  <si>
    <t>HOME_PLY_T3</t>
  </si>
  <si>
    <t>{[UI/LAST_RESULTS]}</t>
  </si>
  <si>
    <t>HOME_PLY_T4</t>
  </si>
  <si>
    <t>Ranking evolution</t>
  </si>
  <si>
    <t>Evolution de rang</t>
  </si>
  <si>
    <t>Ranglistenentwicklung</t>
  </si>
  <si>
    <t>Evolución del ranking</t>
  </si>
  <si>
    <t>Evoluzione del ranking</t>
  </si>
  <si>
    <t>排名演变</t>
  </si>
  <si>
    <t>Изменение рейтинга</t>
  </si>
  <si>
    <t>Evolução do ranking</t>
  </si>
  <si>
    <t>MONTH2</t>
  </si>
  <si>
    <t>Month</t>
  </si>
  <si>
    <t>Mois</t>
  </si>
  <si>
    <t>Mes</t>
  </si>
  <si>
    <t>Mese</t>
  </si>
  <si>
    <t>Месяц</t>
  </si>
  <si>
    <t>Mês</t>
  </si>
  <si>
    <t>DAY2</t>
  </si>
  <si>
    <t>Day</t>
  </si>
  <si>
    <t>Jour</t>
  </si>
  <si>
    <t>Día</t>
  </si>
  <si>
    <t>Giorno</t>
  </si>
  <si>
    <t>Dia</t>
  </si>
  <si>
    <t>NO_RESULT</t>
  </si>
  <si>
    <t>No result</t>
  </si>
  <si>
    <t>Aucun résultats</t>
  </si>
  <si>
    <t>Kein Ergebnis</t>
  </si>
  <si>
    <t>Sin resultado</t>
  </si>
  <si>
    <t>Nessun risultato</t>
  </si>
  <si>
    <t>没有结果</t>
  </si>
  <si>
    <t>Нет результата</t>
  </si>
  <si>
    <t>Sem resultado</t>
  </si>
  <si>
    <t>HOME_MNG_T1</t>
  </si>
  <si>
    <t>Notes</t>
  </si>
  <si>
    <t>Notizen</t>
  </si>
  <si>
    <t>Notas</t>
  </si>
  <si>
    <t>Note</t>
  </si>
  <si>
    <t>Заметки</t>
  </si>
  <si>
    <t>HOME_MNG_T2</t>
  </si>
  <si>
    <t>HOME_MNG_T3</t>
  </si>
  <si>
    <t>HOME_MNG_T4</t>
  </si>
  <si>
    <t>{[UI/FOLLOWED_PLAYERS]}</t>
  </si>
  <si>
    <t>HOME_MNG_T2_SPORT</t>
  </si>
  <si>
    <t>SPORT</t>
  </si>
  <si>
    <t>SPORTIF</t>
  </si>
  <si>
    <t>SPORTZIELE</t>
  </si>
  <si>
    <t>DEPORTIVOS</t>
  </si>
  <si>
    <t>SPORTIVI</t>
  </si>
  <si>
    <t>СПОРТИВНЫЕ</t>
  </si>
  <si>
    <t>ESPORTES</t>
  </si>
  <si>
    <t>HOME_MNG_T2_FIN</t>
  </si>
  <si>
    <t>FINANCIAL</t>
  </si>
  <si>
    <t>FINANCIER</t>
  </si>
  <si>
    <t>FINANZZIELE</t>
  </si>
  <si>
    <t>FINANCIEROS</t>
  </si>
  <si>
    <t>FINANZIARI</t>
  </si>
  <si>
    <t>ФИНАНСОВЫЕ</t>
  </si>
  <si>
    <t>FINANCEIRO</t>
  </si>
  <si>
    <t>HOME_MNG_T2_REPUT</t>
  </si>
  <si>
    <t>REPUTATION</t>
  </si>
  <si>
    <t>RÉPUTATION</t>
  </si>
  <si>
    <t>REPUTATIONSZIELE</t>
  </si>
  <si>
    <t>REPUTACIÓN</t>
  </si>
  <si>
    <t>FAMA</t>
  </si>
  <si>
    <t>РЕПУТАЦИИ</t>
  </si>
  <si>
    <t>REPUTAÇÃO</t>
  </si>
  <si>
    <t>HOME_MNG_T3_INF1</t>
  </si>
  <si>
    <t>HOME_MNG_T3_INF2</t>
  </si>
  <si>
    <t>HOME_MNG_T3_INF3</t>
  </si>
  <si>
    <t>HOME_MNG_T3_INF4</t>
  </si>
  <si>
    <t>HOME_MNG_T3_INFO</t>
  </si>
  <si>
    <t>At least 1 staff is not assigned or over assigned</t>
  </si>
  <si>
    <t>Au moins 1 staff n’est pas affecté ou est suraffecté</t>
  </si>
  <si>
    <t>Mindestens ein Mitarbeiter ist nicht oder überzugewiesen</t>
  </si>
  <si>
    <t>Al menos un miembro del staff no está asignado o está sobreasignado</t>
  </si>
  <si>
    <t>Almeno un membro dello staff non è assegnato o è sovraccaricato</t>
  </si>
  <si>
    <t>至少有 1 名员工未被分配任务或任务过多</t>
  </si>
  <si>
    <t>Как минимум один сотрудник не назначен или перегружен</t>
  </si>
  <si>
    <t>Pelo menos 1 funcionário não está atribuído ou está sobrecarregado</t>
  </si>
  <si>
    <t>HOME_MNG_T4_C1</t>
  </si>
  <si>
    <t>HOME_MNG_T4_C2</t>
  </si>
  <si>
    <t>HOME_MNG_T4_C3</t>
  </si>
  <si>
    <t>HOME_MNG_T4_C4</t>
  </si>
  <si>
    <t>HOME_MNG_T4_C5</t>
  </si>
  <si>
    <t>HOME_MNG_T4_C6</t>
  </si>
  <si>
    <t>INPROGRESS</t>
  </si>
  <si>
    <t>COMPLETED</t>
  </si>
  <si>
    <t>Terminée</t>
  </si>
  <si>
    <t>Finalizada</t>
  </si>
  <si>
    <t>Completata</t>
  </si>
  <si>
    <t>已完成对</t>
  </si>
  <si>
    <t>завершена</t>
  </si>
  <si>
    <t>WAITING</t>
  </si>
  <si>
    <t>Waiting</t>
  </si>
  <si>
    <t>En attente</t>
  </si>
  <si>
    <t>Warten</t>
  </si>
  <si>
    <t>En espera</t>
  </si>
  <si>
    <t>In attesa</t>
  </si>
  <si>
    <t>等待</t>
  </si>
  <si>
    <t>Ожидание</t>
  </si>
  <si>
    <t>Aguardando</t>
  </si>
  <si>
    <t>52WEEKS</t>
  </si>
  <si>
    <t>52 weeks</t>
  </si>
  <si>
    <t>52 semaines</t>
  </si>
  <si>
    <t>52 Wochen</t>
  </si>
  <si>
    <t>52 semanas</t>
  </si>
  <si>
    <t>52 settimane</t>
  </si>
  <si>
    <t>52周</t>
  </si>
  <si>
    <t>52 недели</t>
  </si>
  <si>
    <t>COMINGSOON2</t>
  </si>
  <si>
    <t>Coming soon</t>
  </si>
  <si>
    <t>Bientôt disponible</t>
  </si>
  <si>
    <t>Bald verfügbar</t>
  </si>
  <si>
    <t>Próximamente</t>
  </si>
  <si>
    <t>In arrivo</t>
  </si>
  <si>
    <t>即将上线</t>
  </si>
  <si>
    <t>Скоро</t>
  </si>
  <si>
    <t>Em breve</t>
  </si>
  <si>
    <t>ALL_F</t>
  </si>
  <si>
    <t>Toutes</t>
  </si>
  <si>
    <t>Tutte</t>
  </si>
  <si>
    <t>所有</t>
  </si>
  <si>
    <t>HOME_RANK_L_1</t>
  </si>
  <si>
    <t>SERVE</t>
  </si>
  <si>
    <t>SERVICE</t>
  </si>
  <si>
    <t>AUFSCHLAG</t>
  </si>
  <si>
    <t>SAQUE</t>
  </si>
  <si>
    <t>SERVIZIO</t>
  </si>
  <si>
    <t>ПОДАЧА</t>
  </si>
  <si>
    <t>HOME_RANK_L_2</t>
  </si>
  <si>
    <t>RETURN</t>
  </si>
  <si>
    <t>RETOUR</t>
  </si>
  <si>
    <t>RÜCKSCHLAG</t>
  </si>
  <si>
    <t>RESTO</t>
  </si>
  <si>
    <t>RISPOSTA</t>
  </si>
  <si>
    <t>ПРИЁМ</t>
  </si>
  <si>
    <t>RECEPÇÃO</t>
  </si>
  <si>
    <t>HOME_RANK_L_3</t>
  </si>
  <si>
    <t>PRESSURE</t>
  </si>
  <si>
    <t>PRESSION</t>
  </si>
  <si>
    <t>DRUCK</t>
  </si>
  <si>
    <t>PRESIÓN</t>
  </si>
  <si>
    <t>PRESSIONE</t>
  </si>
  <si>
    <t>ДАВЛЕНИЕМ</t>
  </si>
  <si>
    <t>PRESSÃO</t>
  </si>
  <si>
    <t>ACA_BTN_DETAILS</t>
  </si>
  <si>
    <t>Academy details</t>
  </si>
  <si>
    <t>Détails de l'académie</t>
  </si>
  <si>
    <t>Details der Akademie</t>
  </si>
  <si>
    <t>Detalles de la escuela</t>
  </si>
  <si>
    <t>Dettagli dell'accademia</t>
  </si>
  <si>
    <t>学院详情</t>
  </si>
  <si>
    <t>Детали академии</t>
  </si>
  <si>
    <t>Detalhes da Academia</t>
  </si>
  <si>
    <t>ACA_BTN_SELECT</t>
  </si>
  <si>
    <t>Select academy</t>
  </si>
  <si>
    <t>Sélectionner l'académie</t>
  </si>
  <si>
    <t>Akademie auswählen</t>
  </si>
  <si>
    <t>Seleccionar escuela</t>
  </si>
  <si>
    <t>Seleziona un'accademia</t>
  </si>
  <si>
    <t>Выбрать академию</t>
  </si>
  <si>
    <t>Selecionar Academia</t>
  </si>
  <si>
    <t>ACA_BUDGET</t>
  </si>
  <si>
    <t>Budget:</t>
  </si>
  <si>
    <t>Budget :</t>
  </si>
  <si>
    <t>Presupuesto:</t>
  </si>
  <si>
    <t>预算：</t>
  </si>
  <si>
    <t>Бюджет:</t>
  </si>
  <si>
    <t>Orçamento:</t>
  </si>
  <si>
    <t>Budget of an academy</t>
  </si>
  <si>
    <t>ACA_BUSINESS</t>
  </si>
  <si>
    <t>Business</t>
  </si>
  <si>
    <t>Negocio</t>
  </si>
  <si>
    <t>商业</t>
  </si>
  <si>
    <t>Бизнес</t>
  </si>
  <si>
    <t>Negócios</t>
  </si>
  <si>
    <t>One of the caractéristic of an Academy</t>
  </si>
  <si>
    <t>ACA_BUSINESS_INFO</t>
  </si>
  <si>
    <t>Scoring based on the level of the business center and the agent.</t>
  </si>
  <si>
    <t>Notation basée sur le niveau du centre d'affaire et de l'agent.</t>
  </si>
  <si>
    <t>Wert basierend auf der Stufe des Business-Centers und des Agenten.</t>
  </si>
  <si>
    <t>Puntuación basada en el nivel del centro de negocios y del agente.</t>
  </si>
  <si>
    <t>Punteggio basato sul livello del centro affari e dell'agente.</t>
  </si>
  <si>
    <t>根据商务中心和经纪人的等级评分。</t>
  </si>
  <si>
    <t>Оценка основана на уровне бизнес-центра и агента.</t>
  </si>
  <si>
    <t>Pontuação baseada no nível do centro de negócios e do agente.</t>
  </si>
  <si>
    <t>ACA_JOB1</t>
  </si>
  <si>
    <t>{[STAFF/ROLE_NR_04]}:</t>
  </si>
  <si>
    <t>{[STAFF/ROLE_NR_04]} :</t>
  </si>
  <si>
    <t>{[STAFF/ROLE_NR_04]}：</t>
  </si>
  <si>
    <t>ACA_JOB2</t>
  </si>
  <si>
    <t>{[STAFF/ROLE_NR_01]}:</t>
  </si>
  <si>
    <t>{[STAFF/ROLE_NR_01]} :</t>
  </si>
  <si>
    <t>{[STAFF/ROLE_NR_01]}：</t>
  </si>
  <si>
    <t>ACA_JOB3</t>
  </si>
  <si>
    <t>{[STAFF/ROLE_NR_06]}:</t>
  </si>
  <si>
    <t>{[STAFF/ROLE_NR_06]} :</t>
  </si>
  <si>
    <t>{[STAFF/ROLE_NR_06]}：</t>
  </si>
  <si>
    <t>ACA_JOB4</t>
  </si>
  <si>
    <t>{[STAFF/ROLE_NR_03]}:</t>
  </si>
  <si>
    <t>{[STAFF/ROLE_NR_03]} :</t>
  </si>
  <si>
    <t>{[STAFF/ROLE_NR_03]}：</t>
  </si>
  <si>
    <t>ACA_JOB5</t>
  </si>
  <si>
    <t>{[STAFF/ROLE_NR_02]}:</t>
  </si>
  <si>
    <t>{[STAFF/ROLE_NR_02]} :</t>
  </si>
  <si>
    <t>{[STAFF/ROLE_NR_02]}：</t>
  </si>
  <si>
    <t>ACA_MEDICAL</t>
  </si>
  <si>
    <t>Medical</t>
  </si>
  <si>
    <t>Médical</t>
  </si>
  <si>
    <t>Medizinisch</t>
  </si>
  <si>
    <t>医疗</t>
  </si>
  <si>
    <t>ACA_MEDICAL_INFO</t>
  </si>
  <si>
    <t>Scoring based on the level of the medical center and physiotherapists.</t>
  </si>
  <si>
    <t>Notation basée sur le niveau du centre médical et des kinés.</t>
  </si>
  <si>
    <t>Wert basierend auf der Stufe des medizinischen Zentrums und der Physiotherapeuten.</t>
  </si>
  <si>
    <t>Puntuación basada en el nivel del centro médico y de los fisioterapeutas.</t>
  </si>
  <si>
    <t>Punteggio in base al livello del centro medico e dei fisioterapisti.</t>
  </si>
  <si>
    <t>根据医疗中心和理疗师的等级评分。</t>
  </si>
  <si>
    <t>Оценка основана на уровне медцентра и физиотерапевтов.</t>
  </si>
  <si>
    <t>Pontuação baseada no nível do centro médico e dos fisioterapeutas.</t>
  </si>
  <si>
    <t>ACA_NAME</t>
  </si>
  <si>
    <t>ACA_OVERVIEW_BEST</t>
  </si>
  <si>
    <t>Best:</t>
  </si>
  <si>
    <t>Meilleurs :</t>
  </si>
  <si>
    <t>Besten:</t>
  </si>
  <si>
    <t>Mejor:</t>
  </si>
  <si>
    <t>Migliore:</t>
  </si>
  <si>
    <t>最佳：</t>
  </si>
  <si>
    <t>Лучшее:</t>
  </si>
  <si>
    <t>Melhores:</t>
  </si>
  <si>
    <t>ACA_OVERVIEW_COACHTRAIN</t>
  </si>
  <si>
    <t>Coaches and trainers</t>
  </si>
  <si>
    <t>Entraîneurs &amp; Préparateurs</t>
  </si>
  <si>
    <t>Trainer &amp; Betreuer</t>
  </si>
  <si>
    <t>Entrenadores e instructores</t>
  </si>
  <si>
    <t>Allenatori e preparatori</t>
  </si>
  <si>
    <t>教练和训练师</t>
  </si>
  <si>
    <t>Тренеры и наставники</t>
  </si>
  <si>
    <t>Treinadores e preparadores</t>
  </si>
  <si>
    <t>ACA_OVERVIEW_FORMER</t>
  </si>
  <si>
    <t>Former players</t>
  </si>
  <si>
    <t>Anciens joueurs</t>
  </si>
  <si>
    <t>Ehemalige Spieler</t>
  </si>
  <si>
    <t>Extenistas</t>
  </si>
  <si>
    <t>Ex giocatori</t>
  </si>
  <si>
    <t>前球员</t>
  </si>
  <si>
    <t>Бывшие игроки</t>
  </si>
  <si>
    <t>Ex-jogadores</t>
  </si>
  <si>
    <t>ACA_OVERVIEW_TEAM</t>
  </si>
  <si>
    <t>ACA_OVERVIEW_TITLES</t>
  </si>
  <si>
    <t>Major titles (Pro)</t>
  </si>
  <si>
    <t>Titres majeurs (Pro)</t>
  </si>
  <si>
    <t>Major-Titel (Pro)</t>
  </si>
  <si>
    <t>Grandes títulos (profesionales)</t>
  </si>
  <si>
    <t>Titoli principali (Pro)</t>
  </si>
  <si>
    <t>主要头衔（职业）</t>
  </si>
  <si>
    <t>Главные титулы (Профи)</t>
  </si>
  <si>
    <t>Principais títulos (Prof.)</t>
  </si>
  <si>
    <t>ACA_PLY_LIST</t>
  </si>
  <si>
    <t>Team - Players list</t>
  </si>
  <si>
    <t>Equipe - Liste des joueurs</t>
  </si>
  <si>
    <t>Team - Spielerliste</t>
  </si>
  <si>
    <t>Equipo - Lista de tenistas</t>
  </si>
  <si>
    <t>Solo giocatori/trici disponibili</t>
  </si>
  <si>
    <t>团队 - 球员名单</t>
  </si>
  <si>
    <t>Команда — список игроков</t>
  </si>
  <si>
    <t>Equipe - Lista de jogadores</t>
  </si>
  <si>
    <t>ACA_REC_1</t>
  </si>
  <si>
    <t>{[MANAGER/PROFIL_STATS_10]}</t>
  </si>
  <si>
    <t>ACA_REC_2</t>
  </si>
  <si>
    <t>{[MANAGER/PROFIL_STATS_11]}</t>
  </si>
  <si>
    <t>ACA_REC_3</t>
  </si>
  <si>
    <t>{[MANAGER/PROFIL_STATS_12]}</t>
  </si>
  <si>
    <t>ACA_REC_4</t>
  </si>
  <si>
    <t>ACA_REC_5</t>
  </si>
  <si>
    <t>ACA_REPUT</t>
  </si>
  <si>
    <t>Reputation</t>
  </si>
  <si>
    <t>Réputation</t>
  </si>
  <si>
    <t>Reputación</t>
  </si>
  <si>
    <t>Reputazione</t>
  </si>
  <si>
    <t>声誉</t>
  </si>
  <si>
    <t>Репутация</t>
  </si>
  <si>
    <t>Reputação</t>
  </si>
  <si>
    <t>ACA_REPUT_INFO</t>
  </si>
  <si>
    <t>Overall indicator of the level of the academy, it’s the rounded average of the other scores.</t>
  </si>
  <si>
    <t>Indicateur global du niveau de l'académie, c'est la moyenne arrondie des autres notes.</t>
  </si>
  <si>
    <t>Gesamtanzeige der Akademie-Stufe, ein gerundeter Mittelwert der anderen Werte.</t>
  </si>
  <si>
    <t>Indicador general del nivel de la escuela, es el promedio redondeado de las otras puntuaciones.</t>
  </si>
  <si>
    <t>Indicatore generale del livello dell'accademia, è la media arrotondata degli altri punteggi.</t>
  </si>
  <si>
    <t>学院水平的综合指标，是其他得分的四舍五入平均值。</t>
  </si>
  <si>
    <t>Общий показатель уровня академии — округлённая средняя других оценок.</t>
  </si>
  <si>
    <t>Indicador geral do nível da academia, é a média arredondada das outras pontuações.</t>
  </si>
  <si>
    <t>ACA_REPUTATION</t>
  </si>
  <si>
    <t>ACA_SCOUTING</t>
  </si>
  <si>
    <t>Ojeo</t>
  </si>
  <si>
    <t>球探体系</t>
  </si>
  <si>
    <t>ACA_SCOUTING_INFO</t>
  </si>
  <si>
    <t>Scoring based on the level of the {[ACADEMY/TS]} and the best scouts.</t>
  </si>
  <si>
    <t>Notation basée sur le niveau du {[ACADEMY/TS]} et des meilleurs scouts.</t>
  </si>
  <si>
    <t>Wert basierend auf der {[ACADEMY/TS]} und der besten Scouts.</t>
  </si>
  <si>
    <t>Puntuación basada en el nivel del {[ACADEMY/TS]} y los mejores ojeadores.</t>
  </si>
  <si>
    <t>Punteggio in base al livello del {[ACADEMY/TS]} e dei migliori scout.</t>
  </si>
  <si>
    <t>根据{[ACADEMY/TS]}等级及顶级球探评分。</t>
  </si>
  <si>
    <t>Оценка основана на уровне {[ACADEMY/TS]} и лучших скаутов.</t>
  </si>
  <si>
    <t>Pontuação baseada no nível do {[ACADEMY/TS]} e dos melhores olheiros.</t>
  </si>
  <si>
    <t>ACA_TALENTZONE</t>
  </si>
  <si>
    <t>Talent Zone</t>
  </si>
  <si>
    <t>Zone de talents</t>
  </si>
  <si>
    <t>Talent-Zone</t>
  </si>
  <si>
    <t>Zona de talentos</t>
  </si>
  <si>
    <t>Zona talenti</t>
  </si>
  <si>
    <t>人才培养区</t>
  </si>
  <si>
    <t>Зона талантов</t>
  </si>
  <si>
    <t>Zona de Talento</t>
  </si>
  <si>
    <t>ACA_TALENTZONE_INFO</t>
  </si>
  <si>
    <t>Ability of an academy to sign the best talents of its country.</t>
  </si>
  <si>
    <t>Capacité d'une académie à signer les meilleurs talents de son pays.</t>
  </si>
  <si>
    <t>Fähigkeit einer Akademie, die besten Talente ihres Landes zu verpflichten.</t>
  </si>
  <si>
    <t>Capacidad de una escuela para fichar a los mejores talentos de su país.</t>
  </si>
  <si>
    <t>Capacità di un'accademia di ingaggiare i migliori talenti del proprio paese.</t>
  </si>
  <si>
    <t>学院吸引其国家顶尖人才的能力。</t>
  </si>
  <si>
    <t>Способность академии подписывать лучших талантов страны.</t>
  </si>
  <si>
    <t>Capacidade de uma academia de contratar os melhores talentos do seu país.</t>
  </si>
  <si>
    <t>ACA_TEAM</t>
  </si>
  <si>
    <t>ACA_TEAM_INFO</t>
  </si>
  <si>
    <t>Scoring based on the average of the players' levels (weighted according to their status).</t>
  </si>
  <si>
    <t>Notation selon la moyenne des niveaux des joueurs (pondérée selon leur statut) .</t>
  </si>
  <si>
    <t>Wert basierend auf dem Durchschnitt der Spielerstufen (nach Status gewichtet).</t>
  </si>
  <si>
    <t>Puntuación basada en la media de los niveles de los tenistas (ponderada según su estado).</t>
  </si>
  <si>
    <t>Punteggio basato sulla media dei livelli dei giocatori (ponderato in base al loro stato).</t>
  </si>
  <si>
    <t>根据球员等级的平均值评分（按球员身份权重计算）。</t>
  </si>
  <si>
    <t>Оценка основана на среднем уровне игроков (взвешено по статусу).</t>
  </si>
  <si>
    <t>Pontuação baseada na média dos níveis dos jogadores (ponderada de acordo com o status).</t>
  </si>
  <si>
    <t>ACA_TRAINING</t>
  </si>
  <si>
    <t>ACA_TRAINING_INFO</t>
  </si>
  <si>
    <t>Scoring based on the level of the sports center and technical staff.</t>
  </si>
  <si>
    <t>Notation basée sur le niveau du centre sportif et des staffs techniques.</t>
  </si>
  <si>
    <t>Wert basierend auf der Stufe des Sportzentrums und der technischen Mitarbeiter.</t>
  </si>
  <si>
    <t>Puntuación basada en el nivel del polideportivo y del cuerpo técnico.</t>
  </si>
  <si>
    <t>Punteggio in base al livello del centro sportivo e dello staff tecnico.</t>
  </si>
  <si>
    <t>根据运动中心与技术团队的等级评分。</t>
  </si>
  <si>
    <t>Оценка основана на уровне спортцентра и технического персонала.</t>
  </si>
  <si>
    <t>Pontuação baseada no nível do centro esportivo e da equipe técnica.</t>
  </si>
  <si>
    <t>ACA_VISION</t>
  </si>
  <si>
    <t>Vision:</t>
  </si>
  <si>
    <t>Vision :</t>
  </si>
  <si>
    <t>Visión:</t>
  </si>
  <si>
    <t>愿景：</t>
  </si>
  <si>
    <t>Видение:</t>
  </si>
  <si>
    <t>Visão:</t>
  </si>
  <si>
    <t>Vision strategic of an academy</t>
  </si>
  <si>
    <t>AFF_1_DESC</t>
  </si>
  <si>
    <t>A renowned academy that specializes in training players from around the world.</t>
  </si>
  <si>
    <t>Une académie renommée qui a fait de sa spécialité la formation de joueurs venant des 4 coins du globe.</t>
  </si>
  <si>
    <t>Eine renommierte Akademie, die darauf spezialisiert ist, Spieler aus der ganzen Welt zu trainieren.</t>
  </si>
  <si>
    <t>Una escuela de renombre que se especializa en la formación de tenistas de todo el mundo.</t>
  </si>
  <si>
    <t>Attenzione: hai già due giocatori/trici principali, se concludi il contratto con quest'atleta, dovrai sbarazzarti di uno di loro.</t>
  </si>
  <si>
    <t>一所享誉全球、专注培养世界各地球员的知名学院。</t>
  </si>
  <si>
    <t>Известная академия, специализирующаяся на подготовке игроков со всего мира.</t>
  </si>
  <si>
    <t>Uma academia renomada que se especializa em treinar jogadores do mundo todo.</t>
  </si>
  <si>
    <t>A supprimer si pas utiliser en début de jeu</t>
  </si>
  <si>
    <t>AFF_1_NAME</t>
  </si>
  <si>
    <t>FLORIDA TENNIS ACADEMY</t>
  </si>
  <si>
    <t>佛罗里达网球学院</t>
  </si>
  <si>
    <t>One of the Academies</t>
  </si>
  <si>
    <t>AFF_10_DESC</t>
  </si>
  <si>
    <t>An academy with very good training facilities that wants to promote tennis in Oceania.</t>
  </si>
  <si>
    <t>Une académie dotée de très belles structures d’entrainement qui souhaite faire rayonner le tennis en Océanie.</t>
  </si>
  <si>
    <t>Eine Akademie mit sehr schönen Trainingsgebäuden, die den Tennis in Ozeanien erstrahlen lassen möchte.</t>
  </si>
  <si>
    <t>Una escuela con unas instalaciones de entrenamiento buenísimas que quiere promover el tenis en Oceanía.</t>
  </si>
  <si>
    <t>Un'accademia dotata di splendide strutture d'allenamento e che ha come obiettivo portare a un livello superiore il tennis in Oceania.</t>
  </si>
  <si>
    <t>拥有优质的训练设施，致力于在大洋洲推广网球运动的学院。</t>
  </si>
  <si>
    <t>Академия с отличными тренировочными условиями, продвигающая теннис в Океании.</t>
  </si>
  <si>
    <t>Uma academia com ótimas instalações de treinamento que quer promover o tênis na Oceania.</t>
  </si>
  <si>
    <t>AFF_10_NAME</t>
  </si>
  <si>
    <t>BEST EVER TENNIS ACADEMY</t>
  </si>
  <si>
    <t>史上最佳网球学院</t>
  </si>
  <si>
    <t>AFF_11_NAME</t>
  </si>
  <si>
    <t>AMERICAN FEDERATION</t>
  </si>
  <si>
    <t>FÉDÉRATION AMÉRICAINE</t>
  </si>
  <si>
    <t>AMERIKANISCHER VERBAND</t>
  </si>
  <si>
    <t>FEDERAZIONE AMERICANA</t>
  </si>
  <si>
    <t>美国网球联合会</t>
  </si>
  <si>
    <t>One of the Federations</t>
  </si>
  <si>
    <t>AFF_12_NAME</t>
  </si>
  <si>
    <t>CHINESE FEDERATION</t>
  </si>
  <si>
    <t>FÉDÉRATION CHINOISE</t>
  </si>
  <si>
    <t>CHINESISCHER VERBAND</t>
  </si>
  <si>
    <t>FEDERACIÓN CHINA</t>
  </si>
  <si>
    <t>FEDERAZIONE CINESE</t>
  </si>
  <si>
    <t>中国网球联合会</t>
  </si>
  <si>
    <t>FEDERAÇÃO CHINESA</t>
  </si>
  <si>
    <t>AFF_13_NAME</t>
  </si>
  <si>
    <t>FRENCH FEDERATION</t>
  </si>
  <si>
    <t>FÉDÉRATION FRANÇAISE</t>
  </si>
  <si>
    <t>FRANZÖSISCHER VERBAND</t>
  </si>
  <si>
    <t>FEDERACIÓN FRANCESA</t>
  </si>
  <si>
    <t>FEDERAZIONE FRANCESE</t>
  </si>
  <si>
    <t>法国网球联合会</t>
  </si>
  <si>
    <t>FEDERAÇÃO FRANCESA</t>
  </si>
  <si>
    <t>AFF_14_NAME</t>
  </si>
  <si>
    <t>JAPANESE FEDERATION</t>
  </si>
  <si>
    <t>FÉDÉRATION JAPONAISE</t>
  </si>
  <si>
    <t>JAPANISCHER VERBAND</t>
  </si>
  <si>
    <t>FEDERACIÓN JAPONESA</t>
  </si>
  <si>
    <t>FEDERAZIONE GIAPPONESE</t>
  </si>
  <si>
    <t>日本网球联合会</t>
  </si>
  <si>
    <t>FEDERAÇÃO JAPONESA</t>
  </si>
  <si>
    <t>AFF_15_NAME</t>
  </si>
  <si>
    <t>ENGLISH FEDERATION</t>
  </si>
  <si>
    <t>FÉDÉRATION ANGLAISE</t>
  </si>
  <si>
    <t>ENGLISCHER VERBAND</t>
  </si>
  <si>
    <t>FEDERACIÓN INGLESA</t>
  </si>
  <si>
    <t>FEDERAZIONE INGLESE</t>
  </si>
  <si>
    <t>英国网球联合会</t>
  </si>
  <si>
    <t>FEDERAÇÃO INGLESA</t>
  </si>
  <si>
    <t>AFF_16_NAME</t>
  </si>
  <si>
    <t>GERMAN FEDERATION</t>
  </si>
  <si>
    <t>FÉDÉRATION ALLEMANDE</t>
  </si>
  <si>
    <t>DEUTSCHER TENNISVERBAND</t>
  </si>
  <si>
    <t>FEDERACIÓN ALEMANA</t>
  </si>
  <si>
    <t>FEDERAZIONE TEDESCA</t>
  </si>
  <si>
    <t>德国网球联合会</t>
  </si>
  <si>
    <t>FEDERAÇÃO ALEMÃ</t>
  </si>
  <si>
    <t>Real name</t>
  </si>
  <si>
    <t>AFF_17_NAME</t>
  </si>
  <si>
    <t>AUSTRALIAN FEDERATION</t>
  </si>
  <si>
    <t>FÉDÉRATION AUSTRALIENNE</t>
  </si>
  <si>
    <t>AUSTRALISCHER VERBAND</t>
  </si>
  <si>
    <t>FEDERACIÓN AUSTRALIANA</t>
  </si>
  <si>
    <t>FEDERAZIONE AUSTRALIANA</t>
  </si>
  <si>
    <t>澳大利亚网球联合会</t>
  </si>
  <si>
    <t>FEDERAÇÃO AUSTRALIANA</t>
  </si>
  <si>
    <t>AFF_18_NAME</t>
  </si>
  <si>
    <t>ARGENTINIAN FEDERATION</t>
  </si>
  <si>
    <t>FÉDÉRATION D'ARGENTINE</t>
  </si>
  <si>
    <t>ARGENTINISCHER VERBAND</t>
  </si>
  <si>
    <t>FEDERACIÓN ARGENTINA</t>
  </si>
  <si>
    <t>FEDERAZIONE ARGENTINA</t>
  </si>
  <si>
    <t>阿根廷网球联合会</t>
  </si>
  <si>
    <t>FEDERAÇÃO ARGENTINA</t>
  </si>
  <si>
    <t>AFF_19_NAME</t>
  </si>
  <si>
    <t>BELGIAN FEDERATION</t>
  </si>
  <si>
    <t>FÉDÉRATION BELGE</t>
  </si>
  <si>
    <t>BELGISCHER VERBAND</t>
  </si>
  <si>
    <t>FEDERACIÓN BELGA</t>
  </si>
  <si>
    <t>FEDERAZIONE BELGA</t>
  </si>
  <si>
    <t>比利时网球联合会</t>
  </si>
  <si>
    <t>FEDERAÇÃO BELGA</t>
  </si>
  <si>
    <t>AFF_2_DESC</t>
  </si>
  <si>
    <t>One of the first academies to be created, renowned for its excellent infrastructure and excellent results.</t>
  </si>
  <si>
    <t>Une des premières académies ayant vu le jour, réputée pour ses excellentes infrastructures et ses excellents résultats.</t>
  </si>
  <si>
    <t>Eine der ersten gegründeten Akademien, die wegen ihrer ausgezeichneten Infrastruktur und Ergebnisse renommiert ist.</t>
  </si>
  <si>
    <t>Una de las primeras escuelas en crearse, reconocida por su inmejorable infraestructura y excelentes resultados.</t>
  </si>
  <si>
    <t>Una delle prime accademie ad essere creata, rinomata per la sua eccellente infrastruttura e gli ottimi risultati.</t>
  </si>
  <si>
    <t>最早成立的学院之一，以其卓越的基础设施和优异的成绩而闻名。</t>
  </si>
  <si>
    <t>Одна из первых созданных академий, известная своей инфраструктурой и результатами.</t>
  </si>
  <si>
    <t>Uma das primeiras academias a ser criada, renomada por sua excelente infraestrutura e ótimos resultados.</t>
  </si>
  <si>
    <t>AFF_2_NAME</t>
  </si>
  <si>
    <t>MOURATOGLOU TENNIS ACADEMY</t>
  </si>
  <si>
    <t>莫拉托格鲁网球学院</t>
  </si>
  <si>
    <t>AFF_20_NAME</t>
  </si>
  <si>
    <t>BRAZILIAN FEDERATION</t>
  </si>
  <si>
    <t>FÉDÉRATION BRÉSILIENNE</t>
  </si>
  <si>
    <t>BRASILIANISCHER VERBAND</t>
  </si>
  <si>
    <t>FEDERACIÓN BRASILEÑA</t>
  </si>
  <si>
    <t>FEDERAZIONE BRASILIANA</t>
  </si>
  <si>
    <t>巴西网球联合会</t>
  </si>
  <si>
    <t>FEDERAÇÃO BRASILEIRA</t>
  </si>
  <si>
    <t>AFF_21_NAME</t>
  </si>
  <si>
    <t>CANADIAN FEDERATION</t>
  </si>
  <si>
    <t>FÉDÉRATION CANADIENNE</t>
  </si>
  <si>
    <t>KANADISCHER VERBAND</t>
  </si>
  <si>
    <t>FEDERAZIONE CANADESE</t>
  </si>
  <si>
    <t>加拿大网球联合会</t>
  </si>
  <si>
    <t>AFF_22_NAME</t>
  </si>
  <si>
    <t>SPANISH FEDERATION</t>
  </si>
  <si>
    <t>FÉDÉRATION ESPAGNOLE</t>
  </si>
  <si>
    <t>SPANISCHER VERBAND</t>
  </si>
  <si>
    <t>FEDERACIÓN ESPAÑOLA</t>
  </si>
  <si>
    <t>FEDERAZIONE SPAGNOLA</t>
  </si>
  <si>
    <t>西班牙网球联合会</t>
  </si>
  <si>
    <t>FEDERAÇÃO ESPANHOLA</t>
  </si>
  <si>
    <t>AFF_23_NAME</t>
  </si>
  <si>
    <t>RUSSIAN FEDERATION</t>
  </si>
  <si>
    <t>FÉDÉRATION RUSSE</t>
  </si>
  <si>
    <t>RUSSISCHER VERBAND</t>
  </si>
  <si>
    <t>FEDERACIÓN RUSA</t>
  </si>
  <si>
    <t>FEDERAZIONE RUSSA</t>
  </si>
  <si>
    <t>俄罗斯网球联合会</t>
  </si>
  <si>
    <t>FEDERAÇÃO RUSSA</t>
  </si>
  <si>
    <t>AFF_24_NAME</t>
  </si>
  <si>
    <t>INDIAN FEDERATION</t>
  </si>
  <si>
    <t>FÉDÉRATION INDIENNE</t>
  </si>
  <si>
    <t>INDISCHER VERBAND</t>
  </si>
  <si>
    <t>FEDERAZIONE INDIANA</t>
  </si>
  <si>
    <t>印度网球联合会</t>
  </si>
  <si>
    <t>AFF_25_NAME</t>
  </si>
  <si>
    <t>ITALIAN FEDERATION</t>
  </si>
  <si>
    <t>FÉDÉRATION ITALIENNE</t>
  </si>
  <si>
    <t>ITALIENISCHER VERBAND</t>
  </si>
  <si>
    <t>FEDERACIÓN ITALIANA</t>
  </si>
  <si>
    <t>FEDERAZIONE ITALIANA</t>
  </si>
  <si>
    <t>意大利网球联合会</t>
  </si>
  <si>
    <t>FEDERAÇÃO ITALIANA</t>
  </si>
  <si>
    <t>AFF_26_NAME</t>
  </si>
  <si>
    <t>SWEDISH FEDERATION</t>
  </si>
  <si>
    <t>FÉDÉRATION SUÉDOISE</t>
  </si>
  <si>
    <t>SCHWEDISCHER VERBAND</t>
  </si>
  <si>
    <t>FEDERACIÓN SUECA</t>
  </si>
  <si>
    <t>FEDERAZIONE SVEDESE</t>
  </si>
  <si>
    <t>瑞典网球联合会</t>
  </si>
  <si>
    <t>FEDERAÇÃO SUECA</t>
  </si>
  <si>
    <t>AFF_27_NAME</t>
  </si>
  <si>
    <t>DUTCH FEDERATION</t>
  </si>
  <si>
    <t>FÉDÉRATION HOLLANDAISE</t>
  </si>
  <si>
    <t>HOLLÄNDISCHER VERBAND</t>
  </si>
  <si>
    <t>FEDERACIÓN HOLANDESA</t>
  </si>
  <si>
    <t>FEDERAZIONE OLANDESE</t>
  </si>
  <si>
    <t>荷兰网球联合会</t>
  </si>
  <si>
    <t>FEDERAÇÃO HOLANDESA</t>
  </si>
  <si>
    <t>AFF_28_NAME</t>
  </si>
  <si>
    <t>SWISS FEDERATION</t>
  </si>
  <si>
    <t>FÉDÉRATION SUISSE</t>
  </si>
  <si>
    <t>SCHWEITZER VERBAND</t>
  </si>
  <si>
    <t>FEDERACIÓN SUIZA</t>
  </si>
  <si>
    <t>FEDERAZIONE SVIZZERA</t>
  </si>
  <si>
    <t>瑞士网球联合会</t>
  </si>
  <si>
    <t>FEDERAÇÃO SUÍÇA</t>
  </si>
  <si>
    <t>AFF_29_NAME</t>
  </si>
  <si>
    <t>CZECH FEDERATION</t>
  </si>
  <si>
    <t>FÉDÉRATION TCHÈQUE</t>
  </si>
  <si>
    <t>TSCHECHISCHER VERBAND</t>
  </si>
  <si>
    <t>FEDERACIÓN CHECA</t>
  </si>
  <si>
    <t>FEDERAZIONE CECA</t>
  </si>
  <si>
    <t>捷克网球联合会</t>
  </si>
  <si>
    <t>FEDERAÇÃO TCHECA</t>
  </si>
  <si>
    <t>AFF_3_DESC</t>
  </si>
  <si>
    <t>An academy whose goal is to show that Spain is a tennis country that deserves its own grand slam.</t>
  </si>
  <si>
    <t>Une académie qui a pour ambition de montrer que l’Espagne est une terre de tennis qui mériterait son propre grand chelem.</t>
  </si>
  <si>
    <t>Eine Akademie, die beweisen soll, dass Spanien ein Tennis-Land ist, das seinen eigenen Grand Slam verdient.</t>
  </si>
  <si>
    <t>Una escuela cuyo objetivo es demostrar que España es un país amante del tenis y que merece su propio Grand Slam.</t>
  </si>
  <si>
    <t>Un'accademia il cui obiettivo è dimostrare che la Spagna è il paese del tennis che merita il suo grande slam.</t>
  </si>
  <si>
    <t>该学院的宗旨是培养西班牙网球人才，证明该国是一个值得拥有大满贯赛事的网球强国。</t>
  </si>
  <si>
    <t>Академия, стремящаяся доказать, что Испания заслуживает свой турнир Большого Шлема.</t>
  </si>
  <si>
    <t>Uma academia cujo objetivo é mostrar que a Espanha é um país de tênis que merece seu próprio Grand Slam.</t>
  </si>
  <si>
    <t>AFF_3_NAME</t>
  </si>
  <si>
    <t>TIERRA VICTORIA TENNIS ACADEMY</t>
  </si>
  <si>
    <t>维多利亚之地网球学院</t>
  </si>
  <si>
    <t>ACADEMIA DE TÊNIS TIERRA VICTORIA</t>
  </si>
  <si>
    <t>AFF_30_NAME</t>
  </si>
  <si>
    <t>SERBIAN FEDERATION</t>
  </si>
  <si>
    <t>FÉDÉRATION SERBE</t>
  </si>
  <si>
    <t>SERBISCHER VERBAND</t>
  </si>
  <si>
    <t>FEDERACIÓN SERBIA</t>
  </si>
  <si>
    <t>FEDERAZIONE SERBA</t>
  </si>
  <si>
    <t>塞尔维亚网球联合会</t>
  </si>
  <si>
    <t>FEDERAÇÃO SERBIANA</t>
  </si>
  <si>
    <t>AFF_31_NAME</t>
  </si>
  <si>
    <t>ROMANIAN FEDERATION</t>
  </si>
  <si>
    <t>FÉDÉRATION ROUMAINE</t>
  </si>
  <si>
    <t>RUMÄNISCHER VERBAND</t>
  </si>
  <si>
    <t>FEDERAZIONE RUMENA</t>
  </si>
  <si>
    <t>罗马尼亚网球联合会</t>
  </si>
  <si>
    <t>AFF_32_NAME</t>
  </si>
  <si>
    <t>POLISH FEDERATION</t>
  </si>
  <si>
    <t>FÉDÉRATION POLONAISE</t>
  </si>
  <si>
    <t>POLNISCHER VERBAND</t>
  </si>
  <si>
    <t>FEDERACIÓN POLACA</t>
  </si>
  <si>
    <t>FEDERAZIONE POLACCA</t>
  </si>
  <si>
    <t>波兰网球联合会</t>
  </si>
  <si>
    <t>FEDERAÇÃO POLONESA</t>
  </si>
  <si>
    <t>AFF_33_NAME</t>
  </si>
  <si>
    <t>ASIAN TENNIS FEDERATION</t>
  </si>
  <si>
    <t>FÉDÉRATION ASIATIQUE DE TENNIS</t>
  </si>
  <si>
    <t>ASIATISCHER TENNISVERBAND</t>
  </si>
  <si>
    <t>FEDERACIÓN ASIÁTICA DE TENIS</t>
  </si>
  <si>
    <t>FEDERAZIONE ASIATICA DI TENNIS</t>
  </si>
  <si>
    <t>亚洲网球联合会</t>
  </si>
  <si>
    <t>FEDERAÇÃO ASIÁTICA DE TÊNIS</t>
  </si>
  <si>
    <t>AFF_34_NAME</t>
  </si>
  <si>
    <t>CENTRAL AMERICAN &amp; CARIBBEAN TENNIS CONFEDERATION (COTECC)</t>
  </si>
  <si>
    <t>CONFÉDÉRATION CENTRE-AMÉRICAINE &amp; CARRIBÉENNE DE TENNIS (COTECC)</t>
  </si>
  <si>
    <t>ZENTRALAMERIKANISCHE &amp; KARIBISCHE TENNIS-KONFÖDERATION (COTECC)</t>
  </si>
  <si>
    <t>CONFEDERAZIONE TENNIS AMERICA CENTRALE &amp; CARAIBI</t>
  </si>
  <si>
    <t>中美洲及加勒比网球联合会（COTECC）</t>
  </si>
  <si>
    <t>COTECC</t>
  </si>
  <si>
    <t>AFF_35_NAME</t>
  </si>
  <si>
    <t>CONFEDERATION OF AFRICAN TENNIS (CAT)</t>
  </si>
  <si>
    <t>CONFÉDÉRATION AFRICAINE DE TENNIS (CAT)</t>
  </si>
  <si>
    <t>AFRIKANISCHE TENNIS-KONFÖDERATION (CAT)</t>
  </si>
  <si>
    <t>CONFEDERACIÓN DE TENIS AFRICANA (CAT)</t>
  </si>
  <si>
    <t>CONFEDERAZIONE TENNIS AFRICA (CAT)</t>
  </si>
  <si>
    <t>非洲网球联合会（CAT）</t>
  </si>
  <si>
    <t>CONFEDERATION OF AFRICAN TENNIS</t>
  </si>
  <si>
    <t>CONFEDERAÇÃO AFRICANA DE TÊNIS (CAT)</t>
  </si>
  <si>
    <t>AFF_36_NAME</t>
  </si>
  <si>
    <t>OCEANIA TENNIS FEDERATION (OTF)</t>
  </si>
  <si>
    <t>FÉDÉRATION OCÉANIQUE DE TENNIS (OTF)</t>
  </si>
  <si>
    <t>OZEANISCHER TENNIS-VERBAND (OTF)</t>
  </si>
  <si>
    <t>FEDERACIÓN DE TENIS DE OCEANÍA (OTF)</t>
  </si>
  <si>
    <t>FEDERAZIONE TENNIS OCEANIA (OTF)</t>
  </si>
  <si>
    <t>大洋洲网球联合会（OTF）</t>
  </si>
  <si>
    <t>OCEANIA TENNIS FEDERATION</t>
  </si>
  <si>
    <t>FEDERAÇÃO DE TÊNIS DA OCEANIA (OTF)</t>
  </si>
  <si>
    <t>AFF_37_NAME</t>
  </si>
  <si>
    <t>SOUTH AMERICAN TENNIS CONFEDERATION (COSAT)</t>
  </si>
  <si>
    <t>CONFÉDÉRATION DE TENNIS D'AMÉRIQUE DU SUD (COSAT)</t>
  </si>
  <si>
    <t>SÜDAMERIKANISCHE TENNIS-KONFÖDERATION (COSAT)</t>
  </si>
  <si>
    <t>CONFEDERACIÓN SUDAMERICANA DE TENIS (COSAT)</t>
  </si>
  <si>
    <t>CONFEDERAZIONE TENNIS SUDAMERICA (COSAT)</t>
  </si>
  <si>
    <t>南美洲网球联合会（COSAT）</t>
  </si>
  <si>
    <t>SOUTH AMERICAN TENNIS CONFEDERATION</t>
  </si>
  <si>
    <t>CONFEDERAÇÃO SUL-AMERICANA DE TÊNIS (COSAT)</t>
  </si>
  <si>
    <t>AFF_38_NAME</t>
  </si>
  <si>
    <t>TENNIS EUROPE (TE)</t>
  </si>
  <si>
    <t>EUROPA TENNIS (TE)</t>
  </si>
  <si>
    <t>欧洲网球协会（TE）</t>
  </si>
  <si>
    <t>TENNIS EUROPE</t>
  </si>
  <si>
    <t>TÊNIS EUROPA (TE)</t>
  </si>
  <si>
    <t>AFF_39_NAME</t>
  </si>
  <si>
    <t>Local Tennis Club</t>
  </si>
  <si>
    <t>Club de Tennis Local</t>
  </si>
  <si>
    <t>Lokaler Tennisverein</t>
  </si>
  <si>
    <t>Club de tenis local</t>
  </si>
  <si>
    <t>Tennis club locale</t>
  </si>
  <si>
    <t>本地网球俱乐部</t>
  </si>
  <si>
    <t>Clube de Tênis Local</t>
  </si>
  <si>
    <t>Small tennis club (city)</t>
  </si>
  <si>
    <t>AFF_39001_NAME</t>
  </si>
  <si>
    <t>LOCAL CLUB OF ABU DHABI</t>
  </si>
  <si>
    <t>CLUB LOCAL D'ABU DHABI</t>
  </si>
  <si>
    <t>LOKALER CLUB VON Abu Dhabi</t>
  </si>
  <si>
    <t>CLUB LOCAL DE Abu Dhabi</t>
  </si>
  <si>
    <t>CLUB LOCALE DI Abu Dhabi</t>
  </si>
  <si>
    <t>阿布扎比本地俱乐部</t>
  </si>
  <si>
    <t>CLUBE LOCAL DE ABU DHABI</t>
  </si>
  <si>
    <t>AFF_39002_NAME</t>
  </si>
  <si>
    <t>LOCAL CLUB OF ACAPULCO DE JUÁREZ</t>
  </si>
  <si>
    <t>CLUB LOCAL D'ACAPULCO DE JUÁREZ</t>
  </si>
  <si>
    <t>LOKALER CLUB VON Acapulco De Juárez</t>
  </si>
  <si>
    <t>CLUB LOCAL DE Acapulco De Juárez</t>
  </si>
  <si>
    <t>CLUB LOCALE DI Acapulco De Juárez</t>
  </si>
  <si>
    <t>阿卡普尔科本地俱乐部</t>
  </si>
  <si>
    <t>CLUBE LOCAL DE ACAPULCO DE JUÁREZ</t>
  </si>
  <si>
    <t>AFF_39003_NAME</t>
  </si>
  <si>
    <t>LOCAL CLUB OF ADELAIDE</t>
  </si>
  <si>
    <t>CLUB LOCAL D'ADELAIDE</t>
  </si>
  <si>
    <t>LOKALER CLUB VON Adelaide</t>
  </si>
  <si>
    <t>CLUB LOCAL DE Adelaide</t>
  </si>
  <si>
    <t>CLUB LOCALE DI Adelaide</t>
  </si>
  <si>
    <t>阿德莱德本地俱乐部</t>
  </si>
  <si>
    <t>CLUBE LOCAL DE ADELAIDE</t>
  </si>
  <si>
    <t>AFF_39004_NAME</t>
  </si>
  <si>
    <t>LOCAL CLUB OF ALMATY</t>
  </si>
  <si>
    <t>CLUB LOCAL D'ALMATY</t>
  </si>
  <si>
    <t>LOKALER CLUB VON Almaty</t>
  </si>
  <si>
    <t>CLUB LOCAL DE Almaty</t>
  </si>
  <si>
    <t>CLUB LOCALE DI Almaty</t>
  </si>
  <si>
    <t>阿拉木图本地俱乐部</t>
  </si>
  <si>
    <t>CLUBE LOCAL DE ALMATY</t>
  </si>
  <si>
    <t>AFF_39005_NAME</t>
  </si>
  <si>
    <t>LOCAL CLUB OF ANTALYA</t>
  </si>
  <si>
    <t>CLUB LOCAL D'ANTALYA</t>
  </si>
  <si>
    <t>LOKALER CLUB VON Antalya</t>
  </si>
  <si>
    <t>CLUB LOCAL DE Antalya</t>
  </si>
  <si>
    <t>CLUB LOCALE DI Antalya</t>
  </si>
  <si>
    <t>安塔利亚本地俱乐部</t>
  </si>
  <si>
    <t>CLUBE LOCAL DE ANTALYA</t>
  </si>
  <si>
    <t>AFF_39006_NAME</t>
  </si>
  <si>
    <t>LOCAL CLUB OF ANTWERPEN</t>
  </si>
  <si>
    <t>CLUB LOCAL D'ANTWERPEN</t>
  </si>
  <si>
    <t>LOKALER CLUB VON Antwerpen</t>
  </si>
  <si>
    <t>CLUB LOCAL DE Antwerpen</t>
  </si>
  <si>
    <t>CLUB LOCALE DI Antwerpen</t>
  </si>
  <si>
    <t>安特卫普本地俱乐部</t>
  </si>
  <si>
    <t>CLUBE LOCAL DE ANTUÉRPIA</t>
  </si>
  <si>
    <t>AFF_39007_NAME</t>
  </si>
  <si>
    <t>LOCAL CLUB OF ATLANTA</t>
  </si>
  <si>
    <t>CLUB LOCAL D'ATLANTA</t>
  </si>
  <si>
    <t>LOKALER CLUB VON Atlanta</t>
  </si>
  <si>
    <t>CLUB LOCAL DE Atlanta</t>
  </si>
  <si>
    <t>CLUB LOCALE DI Atlanta</t>
  </si>
  <si>
    <t>亚特兰大本地俱乐部</t>
  </si>
  <si>
    <t>CLUBE LOCAL DE ATLANTA</t>
  </si>
  <si>
    <t>AFF_39008_NAME</t>
  </si>
  <si>
    <t>LOCAL CLUB OF AUCKLAND</t>
  </si>
  <si>
    <t>CLUB LOCAL D'AUCKLAND</t>
  </si>
  <si>
    <t>LOKALER CLUB VON Auckland</t>
  </si>
  <si>
    <t>CLUB LOCAL DE Auckland</t>
  </si>
  <si>
    <t>CLUB LOCALE DI Auckland</t>
  </si>
  <si>
    <t>奥克兰本地俱乐部</t>
  </si>
  <si>
    <t>CLUBE LOCAL DE AUCKLAND</t>
  </si>
  <si>
    <t>AFF_39009_NAME</t>
  </si>
  <si>
    <t>LOCAL CLUB OF AUSTIN</t>
  </si>
  <si>
    <t>CLUB LOCAL D'AUSTIN</t>
  </si>
  <si>
    <t>LOKALER CLUB VON Austin</t>
  </si>
  <si>
    <t>CLUB LOCAL DE Austin</t>
  </si>
  <si>
    <t>CLUB LOCALE DI Austin</t>
  </si>
  <si>
    <t>奥斯汀本地俱乐部</t>
  </si>
  <si>
    <t>CLUBE LOCAL DE AUSTIN</t>
  </si>
  <si>
    <t>AFF_39010_NAME</t>
  </si>
  <si>
    <t>LOCAL CLUB OF BARCELONA</t>
  </si>
  <si>
    <t>CLUB LOCAL DE BARCELONA</t>
  </si>
  <si>
    <t>LOKALER CLUB VON Barcelona</t>
  </si>
  <si>
    <t>CLUB LOCAL DE Barcelona</t>
  </si>
  <si>
    <t>CLUB LOCALE DI Barcelona</t>
  </si>
  <si>
    <t>巴塞罗那本地俱乐部</t>
  </si>
  <si>
    <t>CLUBE LOCAL DE BARCELONA</t>
  </si>
  <si>
    <t>AFF_39011_NAME</t>
  </si>
  <si>
    <t>LOCAL CLUB OF BASEL</t>
  </si>
  <si>
    <t>CLUB LOCAL DE BASEL</t>
  </si>
  <si>
    <t>LOKALER CLUB VON Basel</t>
  </si>
  <si>
    <t>CLUB LOCAL DE Basel</t>
  </si>
  <si>
    <t>CLUB LOCALE DI Basel</t>
  </si>
  <si>
    <t>巴塞尔本地俱乐部</t>
  </si>
  <si>
    <t>CLUBE LOCAL DE BASILEIA</t>
  </si>
  <si>
    <t>AFF_39012_NAME</t>
  </si>
  <si>
    <t>LOCAL CLUB OF BASTAD</t>
  </si>
  <si>
    <t>CLUB LOCAL DE BASTAD</t>
  </si>
  <si>
    <t>LOKALER CLUB VON Bastad</t>
  </si>
  <si>
    <t>CLUB LOCAL DE Bastad</t>
  </si>
  <si>
    <t>CLUB LOCALE DI Bastad</t>
  </si>
  <si>
    <t>巴斯塔德本地俱乐部</t>
  </si>
  <si>
    <t>CLUBE LOCAL DE BÅSTAD</t>
  </si>
  <si>
    <t>AFF_39013_NAME</t>
  </si>
  <si>
    <t>LOCAL CLUB OF BEIJING</t>
  </si>
  <si>
    <t>CLUB LOCAL DE BEIJING</t>
  </si>
  <si>
    <t>LOKALER CLUB VON Beijing</t>
  </si>
  <si>
    <t>CLUB LOCAL DE Beijing</t>
  </si>
  <si>
    <t>CLUB LOCALE DI Beijing</t>
  </si>
  <si>
    <t>北京本地俱乐部</t>
  </si>
  <si>
    <t>CLUBE LOCAL DE PEQUIM</t>
  </si>
  <si>
    <t>AFF_39014_NAME</t>
  </si>
  <si>
    <t>LOCAL CLUB OF BELGRADE</t>
  </si>
  <si>
    <t>CLUB LOCAL DE BELGRADE</t>
  </si>
  <si>
    <t>LOKALER CLUB VON Belgrade</t>
  </si>
  <si>
    <t>CLUB LOCAL DE Belgrade</t>
  </si>
  <si>
    <t>CLUB LOCALE DI Belgrade</t>
  </si>
  <si>
    <t>贝尔格莱德本地俱乐部</t>
  </si>
  <si>
    <t>CLUBE LOCAL DE BELGRADO</t>
  </si>
  <si>
    <t>AFF_39015_NAME</t>
  </si>
  <si>
    <t>LOCAL CLUB OF BERLIN</t>
  </si>
  <si>
    <t>CLUB LOCAL DE BERLIN</t>
  </si>
  <si>
    <t>LOKALER CLUB VON Berlin</t>
  </si>
  <si>
    <t>CLUB LOCAL DE Berlin</t>
  </si>
  <si>
    <t>CLUB LOCALE DI Berlin</t>
  </si>
  <si>
    <t>柏林本地俱乐部</t>
  </si>
  <si>
    <t>CLUBE LOCAL DE BERLIM</t>
  </si>
  <si>
    <t>AFF_39016_NAME</t>
  </si>
  <si>
    <t>LOCAL CLUB OF BIRMINGHAM</t>
  </si>
  <si>
    <t>CLUB LOCAL DE BIRMINGHAM</t>
  </si>
  <si>
    <t>LOKALER CLUB VON Birmingham</t>
  </si>
  <si>
    <t>CLUB LOCAL DE Birmingham</t>
  </si>
  <si>
    <t>CLUB LOCALE DI Birmingham</t>
  </si>
  <si>
    <t>伯明翰本地俱乐部</t>
  </si>
  <si>
    <t>CLUBE LOCAL DE BIRMINGHAM</t>
  </si>
  <si>
    <t>AFF_39017_NAME</t>
  </si>
  <si>
    <t>LOCAL CLUB OF BOGOTÁ</t>
  </si>
  <si>
    <t>CLUB LOCAL DE BOGOTÁ</t>
  </si>
  <si>
    <t>LOKALER CLUB VON Bogotá</t>
  </si>
  <si>
    <t>CLUB LOCAL DE Bogotá</t>
  </si>
  <si>
    <t>CLUB LOCALE DI Bogotá</t>
  </si>
  <si>
    <t>波哥大本地俱乐部</t>
  </si>
  <si>
    <t>CLUBE LOCAL DE BOGOTÁ</t>
  </si>
  <si>
    <t>AFF_39018_NAME</t>
  </si>
  <si>
    <t>LOCAL CLUB OF BRISBANE</t>
  </si>
  <si>
    <t>CLUB LOCAL DE BRISBANE</t>
  </si>
  <si>
    <t>LOKALER CLUB VON Brisbane</t>
  </si>
  <si>
    <t>CLUB LOCAL DE Brisbane</t>
  </si>
  <si>
    <t>CLUB LOCALE DI Brisbane</t>
  </si>
  <si>
    <t>布里斯班本地俱乐部</t>
  </si>
  <si>
    <t>CLUBE LOCAL DE BRISBANE</t>
  </si>
  <si>
    <t>AFF_39019_NAME</t>
  </si>
  <si>
    <t>LOCAL CLUB OF BUCHAREST</t>
  </si>
  <si>
    <t>CLUB LOCAL DE BUCHAREST</t>
  </si>
  <si>
    <t>LOKALER CLUB VON Bucharest</t>
  </si>
  <si>
    <t>CLUB LOCAL DE Bucharest</t>
  </si>
  <si>
    <t>CLUB LOCALE DI Bucharest</t>
  </si>
  <si>
    <t>布加勒斯特本地俱乐部</t>
  </si>
  <si>
    <t>CLUBE LOCAL DE BUCARESTE</t>
  </si>
  <si>
    <t>AFF_39020_NAME</t>
  </si>
  <si>
    <t>LOCAL CLUB OF BUDAPEST</t>
  </si>
  <si>
    <t>CLUB LOCAL DE BUDAPEST</t>
  </si>
  <si>
    <t>LOKALER CLUB VON Budapest</t>
  </si>
  <si>
    <t>CLUB LOCAL DE Budapest</t>
  </si>
  <si>
    <t>CLUB LOCALE DI Budapest</t>
  </si>
  <si>
    <t>布达佩斯本地俱乐部</t>
  </si>
  <si>
    <t>CLUBE LOCAL DE BUDAPESTE</t>
  </si>
  <si>
    <t>AFF_39021_NAME</t>
  </si>
  <si>
    <t>LOCAL CLUB OF BUENOS AIRES</t>
  </si>
  <si>
    <t>CLUB LOCAL DE BUENOS AIRES</t>
  </si>
  <si>
    <t>LOKALER CLUB VON Buenos Aires</t>
  </si>
  <si>
    <t>CLUB LOCAL DE Buenos Aires</t>
  </si>
  <si>
    <t>CLUB LOCALE DI Buenos Aires</t>
  </si>
  <si>
    <t>布宜诺斯艾利斯本地俱乐部</t>
  </si>
  <si>
    <t>CLUBE LOCAL DE BUENOS AIRES</t>
  </si>
  <si>
    <t>AFF_39022_NAME</t>
  </si>
  <si>
    <t>LOCAL CLUB OF CAIRO</t>
  </si>
  <si>
    <t>CLUB LOCAL DE CAIRO</t>
  </si>
  <si>
    <t>LOKALER CLUB VON Cairo</t>
  </si>
  <si>
    <t>CLUB LOCAL DE Cairo</t>
  </si>
  <si>
    <t>CLUB LOCALE DI Cairo</t>
  </si>
  <si>
    <t>开罗本地俱乐部</t>
  </si>
  <si>
    <t>CLUBE LOCAL DO CAIRO</t>
  </si>
  <si>
    <t>AFF_39023_NAME</t>
  </si>
  <si>
    <t>LOCAL CLUB OF CHARLESTON</t>
  </si>
  <si>
    <t>CLUB LOCAL DE CHARLESTON</t>
  </si>
  <si>
    <t>LOKALER CLUB VON Charleston</t>
  </si>
  <si>
    <t>CLUB LOCAL DE Charleston</t>
  </si>
  <si>
    <t>CLUB LOCALE DI Charleston</t>
  </si>
  <si>
    <t>查尔斯顿本地俱乐部</t>
  </si>
  <si>
    <t>CLUBE LOCAL DE CHARLESTON</t>
  </si>
  <si>
    <t>AFF_39024_NAME</t>
  </si>
  <si>
    <t>LOCAL CLUB OF CHENNAI</t>
  </si>
  <si>
    <t>CLUB LOCAL DE CHENNAI</t>
  </si>
  <si>
    <t>LOKALER CLUB VON Chennai</t>
  </si>
  <si>
    <t>CLUB LOCAL DE Chennai</t>
  </si>
  <si>
    <t>CLUB LOCALE DI Chennai</t>
  </si>
  <si>
    <t>金奈本地俱乐部</t>
  </si>
  <si>
    <t>CLUBE LOCAL DE CHENNAI</t>
  </si>
  <si>
    <t>AFF_39025_NAME</t>
  </si>
  <si>
    <t>LOCAL CLUB OF CINCINNATI</t>
  </si>
  <si>
    <t>CLUB LOCAL DE CINCINNATI</t>
  </si>
  <si>
    <t>LOKALER CLUB VON Cincinnati</t>
  </si>
  <si>
    <t>CLUB LOCAL DE Cincinnati</t>
  </si>
  <si>
    <t>CLUB LOCALE DI Cincinnati</t>
  </si>
  <si>
    <t>辛辛那提本地俱乐部</t>
  </si>
  <si>
    <t>CLUBE LOCAL DE CINCINNATI</t>
  </si>
  <si>
    <t>AFF_39026_NAME</t>
  </si>
  <si>
    <t>LOCAL CLUB OF CLUJ-NAPOCA</t>
  </si>
  <si>
    <t>CLUB LOCAL DE CLUJ-NAPOCA</t>
  </si>
  <si>
    <t>LOKALER CLUB VON Cluj-Napoca</t>
  </si>
  <si>
    <t>CLUB LOCAL DE Cluj-Napoca</t>
  </si>
  <si>
    <t>CLUB LOCALE DI Cluj-Napoca</t>
  </si>
  <si>
    <t>克卢日-纳波卡本地俱乐部</t>
  </si>
  <si>
    <t>CLUBE LOCAL DE CLUJ-NAPOCA</t>
  </si>
  <si>
    <t>AFF_39027_NAME</t>
  </si>
  <si>
    <t>LOCAL CLUB OF CÓRDOBA</t>
  </si>
  <si>
    <t>CLUB LOCAL DE CÓRDOBA</t>
  </si>
  <si>
    <t>LOKALER CLUB VON Córdoba</t>
  </si>
  <si>
    <t>CLUB LOCAL DE Córdoba</t>
  </si>
  <si>
    <t>CLUB LOCALE DI Córdoba</t>
  </si>
  <si>
    <t>科尔多瓦本地俱乐部</t>
  </si>
  <si>
    <t>CLUBE LOCAL DE CÓRDOBA</t>
  </si>
  <si>
    <t>AFF_39028_NAME</t>
  </si>
  <si>
    <t>LOCAL CLUB OF DALLAS</t>
  </si>
  <si>
    <t>CLUB LOCAL DE DALLAS</t>
  </si>
  <si>
    <t>LOKALER CLUB VON Dallas</t>
  </si>
  <si>
    <t>CLUB LOCAL DE Dallas</t>
  </si>
  <si>
    <t>CLUB LOCALE DI Dallas</t>
  </si>
  <si>
    <t>达拉斯本地俱乐部</t>
  </si>
  <si>
    <t>CLUBE LOCAL DE DALLAS</t>
  </si>
  <si>
    <t>AFF_39029_NAME</t>
  </si>
  <si>
    <t>LOCAL CLUB OF DUBAI</t>
  </si>
  <si>
    <t>CLUB LOCAL DE DUBAI</t>
  </si>
  <si>
    <t>LOKALER CLUB VON Dubai</t>
  </si>
  <si>
    <t>CLUB LOCAL DE Dubai</t>
  </si>
  <si>
    <t>CLUB LOCALE DI Dubai</t>
  </si>
  <si>
    <t>迪拜本地俱乐部</t>
  </si>
  <si>
    <t>CLUBE LOCAL DE DUBAI</t>
  </si>
  <si>
    <t>AFF_39030_NAME</t>
  </si>
  <si>
    <t>LOCAL CLUB OF EASTBOURNE</t>
  </si>
  <si>
    <t>CLUB LOCAL D'EASTBOURNE</t>
  </si>
  <si>
    <t>LOKALER CLUB VON Eastbourne</t>
  </si>
  <si>
    <t>CLUB LOCAL DE Eastbourne</t>
  </si>
  <si>
    <t>CLUB LOCALE DI Eastbourne</t>
  </si>
  <si>
    <t>伊斯特本本地俱乐部</t>
  </si>
  <si>
    <t>CLUBE LOCAL DE EASTBOURNE</t>
  </si>
  <si>
    <t>AFF_39031_NAME</t>
  </si>
  <si>
    <t>LOCAL CLUB OF ESTORIL</t>
  </si>
  <si>
    <t>CLUB LOCAL D'ESTORIL</t>
  </si>
  <si>
    <t>LOKALER CLUB VON Estoril</t>
  </si>
  <si>
    <t>CLUB LOCAL DE Estoril</t>
  </si>
  <si>
    <t>CLUB LOCALE DI Estoril</t>
  </si>
  <si>
    <t>埃斯托里尔本地俱乐部</t>
  </si>
  <si>
    <t>CLUBE LOCAL DE ESTORIL</t>
  </si>
  <si>
    <t>AFF_39032_NAME</t>
  </si>
  <si>
    <t>LOCAL CLUB OF FLORENCE</t>
  </si>
  <si>
    <t>CLUB LOCAL DE FLORENCE</t>
  </si>
  <si>
    <t>LOKALER CLUB VON Florence</t>
  </si>
  <si>
    <t>CLUB LOCAL DE Florence</t>
  </si>
  <si>
    <t>CLUB LOCALE DI Florence</t>
  </si>
  <si>
    <t>佛罗伦萨本地俱乐部</t>
  </si>
  <si>
    <t>CLUBE LOCAL DE FLORENÇA</t>
  </si>
  <si>
    <t>AFF_39033_NAME</t>
  </si>
  <si>
    <t>LOCAL CLUB OF FRANKFURT</t>
  </si>
  <si>
    <t>CLUB LOCAL DE FRANKFURT</t>
  </si>
  <si>
    <t>LOKALER CLUB VON Frankfurt</t>
  </si>
  <si>
    <t>CLUB LOCAL DE Frankfurt</t>
  </si>
  <si>
    <t>CLUB LOCALE DI Frankfurt</t>
  </si>
  <si>
    <t>法兰克福本地俱乐部</t>
  </si>
  <si>
    <t>CLUBE LOCAL DE FRANKFURT</t>
  </si>
  <si>
    <t>AFF_39034_NAME</t>
  </si>
  <si>
    <t>LOCAL CLUB OF GDYNIA</t>
  </si>
  <si>
    <t>CLUB LOCAL DE GDYNIA</t>
  </si>
  <si>
    <t>LOKALER CLUB VON Gdynia</t>
  </si>
  <si>
    <t>CLUB LOCAL DE Gdynia</t>
  </si>
  <si>
    <t>CLUB LOCALE DI Gdynia</t>
  </si>
  <si>
    <t>格丁尼亚本地俱乐部</t>
  </si>
  <si>
    <t>CLUBE LOCAL DE GDYNIA</t>
  </si>
  <si>
    <t>AFF_39035_NAME</t>
  </si>
  <si>
    <t>LOCAL CLUB OF GENÈVE</t>
  </si>
  <si>
    <t>CLUB LOCAL DE GENÈVE</t>
  </si>
  <si>
    <t>LOKALER CLUB VON Genève</t>
  </si>
  <si>
    <t>CLUB LOCAL DE Genève</t>
  </si>
  <si>
    <t>CLUB LOCALE DI Genève</t>
  </si>
  <si>
    <t>日内瓦本地俱乐部</t>
  </si>
  <si>
    <t>CLUBE LOCAL DE GENEBRA</t>
  </si>
  <si>
    <t>AFF_39036_NAME</t>
  </si>
  <si>
    <t>LOCAL CLUB OF GIJÓN</t>
  </si>
  <si>
    <t>CLUB LOCAL DE GIJÓN</t>
  </si>
  <si>
    <t>LOKALER CLUB VON Gijón</t>
  </si>
  <si>
    <t>CLUB LOCAL DE Gijón</t>
  </si>
  <si>
    <t>CLUB LOCALE DI Gijón</t>
  </si>
  <si>
    <t>希洪本地俱乐部</t>
  </si>
  <si>
    <t>CLUBE LOCAL DE GIJÓN</t>
  </si>
  <si>
    <t>AFF_39037_NAME</t>
  </si>
  <si>
    <t>LOCAL CLUB OF GRANBY</t>
  </si>
  <si>
    <t>CLUB LOCAL DE GRANBY</t>
  </si>
  <si>
    <t>LOKALER CLUB VON Granby</t>
  </si>
  <si>
    <t>CLUB LOCAL DE Granby</t>
  </si>
  <si>
    <t>CLUB LOCALE DI Granby</t>
  </si>
  <si>
    <t>格兰比本地俱乐部</t>
  </si>
  <si>
    <t>CLUBE LOCAL DE GRANBY</t>
  </si>
  <si>
    <t>AFF_39038_NAME</t>
  </si>
  <si>
    <t>LOCAL CLUB OF GSTAAD</t>
  </si>
  <si>
    <t>CLUB LOCAL DE GSTAAD</t>
  </si>
  <si>
    <t>LOKALER CLUB VON Gstaad</t>
  </si>
  <si>
    <t>CLUB LOCAL DE Gstaad</t>
  </si>
  <si>
    <t>CLUB LOCALE DI Gstaad</t>
  </si>
  <si>
    <t>格施塔德本地俱乐部</t>
  </si>
  <si>
    <t>CLUBE LOCAL DE GSTAAD</t>
  </si>
  <si>
    <t>AFF_39039_NAME</t>
  </si>
  <si>
    <t>LOCAL CLUB OF GUADALAJARA</t>
  </si>
  <si>
    <t>CLUB LOCAL DE GUADALAJARA</t>
  </si>
  <si>
    <t>LOKALER CLUB VON Guadalajara</t>
  </si>
  <si>
    <t>CLUB LOCAL DE Guadalajara</t>
  </si>
  <si>
    <t>CLUB LOCALE DI Guadalajara</t>
  </si>
  <si>
    <t>瓜达拉哈拉本地俱乐部</t>
  </si>
  <si>
    <t>CLUBE LOCAL DE GUADALAJARA</t>
  </si>
  <si>
    <t>AFF_39040_NAME</t>
  </si>
  <si>
    <t>LOCAL CLUB OF GUANGZHOU</t>
  </si>
  <si>
    <t>CLUB LOCAL DE GUANGZHOU</t>
  </si>
  <si>
    <t>LOKALER CLUB VON Guangzhou</t>
  </si>
  <si>
    <t>CLUB LOCAL DE Guangzhou</t>
  </si>
  <si>
    <t>CLUB LOCALE DI Guangzhou</t>
  </si>
  <si>
    <t>广州本地俱乐部</t>
  </si>
  <si>
    <t>CLUBE LOCAL DE GUANGZHOU</t>
  </si>
  <si>
    <t>AFF_39041_NAME</t>
  </si>
  <si>
    <t>LOCAL CLUB OF HALLE</t>
  </si>
  <si>
    <t>CLUB LOCAL DE HALLE</t>
  </si>
  <si>
    <t>LOKALER CLUB VON Halle</t>
  </si>
  <si>
    <t>CLUB LOCAL DE Halle</t>
  </si>
  <si>
    <t>CLUB LOCALE DI Halle</t>
  </si>
  <si>
    <t>哈雷本地俱乐部</t>
  </si>
  <si>
    <t>CLUBE LOCAL DE HALLE</t>
  </si>
  <si>
    <t>AFF_39042_NAME</t>
  </si>
  <si>
    <t>LOCAL CLUB OF HIROSHIMA</t>
  </si>
  <si>
    <t>CLUB LOCAL DE HIROSHIMA</t>
  </si>
  <si>
    <t>LOKALER CLUB VON Hiroshima</t>
  </si>
  <si>
    <t>CLUB LOCAL DE Hiroshima</t>
  </si>
  <si>
    <t>CLUB LOCALE DI Hiroshima</t>
  </si>
  <si>
    <t>广岛本地俱乐部</t>
  </si>
  <si>
    <t>CLUBE LOCAL DE HIROSHIMA</t>
  </si>
  <si>
    <t>AFF_39043_NAME</t>
  </si>
  <si>
    <t>LOCAL CLUB OF HOBART</t>
  </si>
  <si>
    <t>CLUB LOCAL DE HOBART</t>
  </si>
  <si>
    <t>LOKALER CLUB VON Hobart</t>
  </si>
  <si>
    <t>CLUB LOCAL DE Hobart</t>
  </si>
  <si>
    <t>CLUB LOCALE DI Hobart</t>
  </si>
  <si>
    <t>霍巴特本地俱乐部</t>
  </si>
  <si>
    <t>CLUBE LOCAL DE HOBART</t>
  </si>
  <si>
    <t>AFF_39044_NAME</t>
  </si>
  <si>
    <t>LOCAL CLUB OF HONG KONG</t>
  </si>
  <si>
    <t>CLUB LOCAL DE HONG KONG</t>
  </si>
  <si>
    <t>LOKALER CLUB VON Hong Kong</t>
  </si>
  <si>
    <t>CLUB LOCAL DE Hong Kong</t>
  </si>
  <si>
    <t>CLUB LOCALE DI Hong Kong</t>
  </si>
  <si>
    <t>香港本地俱乐部</t>
  </si>
  <si>
    <t>CLUBE LOCAL DE HONG KONG</t>
  </si>
  <si>
    <t>AFF_39045_NAME</t>
  </si>
  <si>
    <t>LOCAL CLUB OF HOUSTON</t>
  </si>
  <si>
    <t>CLUB LOCAL DE HOUSTON</t>
  </si>
  <si>
    <t>LOKALER CLUB VON Houston</t>
  </si>
  <si>
    <t>CLUB LOCAL DE Houston</t>
  </si>
  <si>
    <t>CLUB LOCALE DI Houston</t>
  </si>
  <si>
    <t>休斯顿本地俱乐部</t>
  </si>
  <si>
    <t>CLUBE LOCAL DE HOUSTON</t>
  </si>
  <si>
    <t>AFF_39046_NAME</t>
  </si>
  <si>
    <t>LOCAL CLUB OF HUA HIN</t>
  </si>
  <si>
    <t>CLUB LOCAL DE HUA HIN</t>
  </si>
  <si>
    <t>LOKALER CLUB VON Hua Hin</t>
  </si>
  <si>
    <t>CLUB LOCAL DE Hua Hin</t>
  </si>
  <si>
    <t>CLUB LOCALE DI Hua Hin</t>
  </si>
  <si>
    <t>华欣本地俱乐部</t>
  </si>
  <si>
    <t>CLUBE LOCAL DE HUA HIN</t>
  </si>
  <si>
    <t>AFF_39047_NAME</t>
  </si>
  <si>
    <t>LOCAL CLUB OF INDIAN WELLS</t>
  </si>
  <si>
    <t>CLUB LOCAL D'INDIAN WELLS</t>
  </si>
  <si>
    <t>LOKALER CLUB VON Indian Wells</t>
  </si>
  <si>
    <t>CLUB LOCAL DE Indian Wells</t>
  </si>
  <si>
    <t>CLUB LOCALE DI Indian Wells</t>
  </si>
  <si>
    <t>印第安维尔斯本地俱乐部</t>
  </si>
  <si>
    <t>CLUBE LOCAL DE INDIAN WELLS</t>
  </si>
  <si>
    <t>AFF_39048_NAME</t>
  </si>
  <si>
    <t>LOCAL CLUB OF JŪRMALA</t>
  </si>
  <si>
    <t>CLUB LOCAL DE JŪRMALA</t>
  </si>
  <si>
    <t>LOKALER CLUB VON Jūrmala</t>
  </si>
  <si>
    <t>CLUB LOCAL DE Jūrmala</t>
  </si>
  <si>
    <t>CLUB LOCALE DI Jūrmala</t>
  </si>
  <si>
    <t>尤尔马拉本地俱乐部</t>
  </si>
  <si>
    <t>CLUBE LOCAL DE JŪRMALA</t>
  </si>
  <si>
    <t>AFF_39049_NAME</t>
  </si>
  <si>
    <t>LOCAL CLUB OF KAZAN</t>
  </si>
  <si>
    <t>CLUB LOCAL DE KAZAN</t>
  </si>
  <si>
    <t>LOKALER CLUB VON Kazan</t>
  </si>
  <si>
    <t>CLUB LOCAL DE Kazan</t>
  </si>
  <si>
    <t>CLUB LOCALE DI Kazan</t>
  </si>
  <si>
    <t>喀山本地俱乐部</t>
  </si>
  <si>
    <t>CLUBE LOCAL DE KAZAN</t>
  </si>
  <si>
    <t>AFF_39050_NAME</t>
  </si>
  <si>
    <t>LOCAL CLUB OF KINSHASA</t>
  </si>
  <si>
    <t>CLUB LOCAL DE KINSHASA</t>
  </si>
  <si>
    <t>LOKALER CLUB VON Kinshasa</t>
  </si>
  <si>
    <t>CLUB LOCAL DE Kinshasa</t>
  </si>
  <si>
    <t>CLUB LOCALE DI Kinshasa</t>
  </si>
  <si>
    <t>金沙萨本地俱乐部</t>
  </si>
  <si>
    <t>CLUBE LOCAL DE KINSHASA</t>
  </si>
  <si>
    <t>AFF_39051_NAME</t>
  </si>
  <si>
    <t>LOCAL CLUB OF KITZBUHEL</t>
  </si>
  <si>
    <t>CLUB LOCAL DE KITZBUHEL</t>
  </si>
  <si>
    <t>LOKALER CLUB VON Kitzbuhel</t>
  </si>
  <si>
    <t>CLUB LOCAL DE Kitzbuhel</t>
  </si>
  <si>
    <t>CLUB LOCALE DI Kitzbuhel</t>
  </si>
  <si>
    <t>基茨比厄尔本地俱乐部</t>
  </si>
  <si>
    <t>CLUBE LOCAL DE KITZBÜHEL</t>
  </si>
  <si>
    <t>AFF_39052_NAME</t>
  </si>
  <si>
    <t>LOCAL CLUB OF LAGOS</t>
  </si>
  <si>
    <t>CLUB LOCAL DE LAGOS</t>
  </si>
  <si>
    <t>LOKALER CLUB VON Lagos</t>
  </si>
  <si>
    <t>CLUB LOCAL DE Lagos</t>
  </si>
  <si>
    <t>CLUB LOCALE DI Lagos</t>
  </si>
  <si>
    <t>拉各斯本地俱乐部</t>
  </si>
  <si>
    <t>CLUBE LOCAL DE LAGOS</t>
  </si>
  <si>
    <t>AFF_39053_NAME</t>
  </si>
  <si>
    <t>LOCAL CLUB OF LIMA</t>
  </si>
  <si>
    <t>CLUB LOCAL DE LIMA</t>
  </si>
  <si>
    <t>LOKALER CLUB VON Lima</t>
  </si>
  <si>
    <t>CLUB LOCAL DE Lima</t>
  </si>
  <si>
    <t>CLUB LOCALE DI Lima</t>
  </si>
  <si>
    <t>利马本地俱乐部</t>
  </si>
  <si>
    <t>CLUBE LOCAL DE LIMA</t>
  </si>
  <si>
    <t>AFF_39054_NAME</t>
  </si>
  <si>
    <t>LOCAL CLUB OF LINZ</t>
  </si>
  <si>
    <t>CLUB LOCAL DE LINZ</t>
  </si>
  <si>
    <t>LOKALER CLUB VON Linz</t>
  </si>
  <si>
    <t>CLUB LOCAL DE Linz</t>
  </si>
  <si>
    <t>CLUB LOCALE DI Linz</t>
  </si>
  <si>
    <t>林茨本地俱乐部</t>
  </si>
  <si>
    <t>CLUBE LOCAL DE LINZ</t>
  </si>
  <si>
    <t>AFF_39055_NAME</t>
  </si>
  <si>
    <t>LOCAL CLUB OF LONDON</t>
  </si>
  <si>
    <t>CLUB LOCAL DE LONDON</t>
  </si>
  <si>
    <t>LOKALER CLUB VON London</t>
  </si>
  <si>
    <t>CLUB LOCAL DE London</t>
  </si>
  <si>
    <t>CLUB LOCALE DI London</t>
  </si>
  <si>
    <t>伦敦本地俱乐部</t>
  </si>
  <si>
    <t>CLUBE LOCAL DE LONDRES</t>
  </si>
  <si>
    <t>AFF_39056_NAME</t>
  </si>
  <si>
    <t>LOCAL CLUB OF LOS ANGELES</t>
  </si>
  <si>
    <t>CLUB LOCAL DE LOS ANGELES</t>
  </si>
  <si>
    <t>LOKALER CLUB VON Los Angeles</t>
  </si>
  <si>
    <t>CLUB LOCAL DE Los Angeles</t>
  </si>
  <si>
    <t>CLUB LOCALE DI Los Angeles</t>
  </si>
  <si>
    <t>洛杉矶本地俱乐部</t>
  </si>
  <si>
    <t>CLUBE LOCAL DE LOS ANGELES</t>
  </si>
  <si>
    <t>AFF_39057_NAME</t>
  </si>
  <si>
    <t>LOCAL CLUB OF LUXEMBOURG</t>
  </si>
  <si>
    <t>CLUB LOCAL DE LUXEMBOURG</t>
  </si>
  <si>
    <t>LOKALER CLUB VON Luxembourg</t>
  </si>
  <si>
    <t>CLUB LOCAL DE Luxembourg</t>
  </si>
  <si>
    <t>CLUB LOCALE DI Luxembourg</t>
  </si>
  <si>
    <t>卢森堡本地俱乐部</t>
  </si>
  <si>
    <t>CLUBE LOCAL DE LUXEMBURGO</t>
  </si>
  <si>
    <t>AFF_39058_NAME</t>
  </si>
  <si>
    <t>LOCAL CLUB OF LYON</t>
  </si>
  <si>
    <t>CLUB LOCAL DE LYON</t>
  </si>
  <si>
    <t>LOKALER CLUB VON Lyon</t>
  </si>
  <si>
    <t>CLUB LOCAL DE Lyon</t>
  </si>
  <si>
    <t>CLUB LOCALE DI Lyon</t>
  </si>
  <si>
    <t>里昂本地俱乐部</t>
  </si>
  <si>
    <t>CLUBE LOCAL DE LYON</t>
  </si>
  <si>
    <t>AFF_39059_NAME</t>
  </si>
  <si>
    <t>LOCAL CLUB OF MADRID</t>
  </si>
  <si>
    <t>CLUB LOCAL DE MADRID</t>
  </si>
  <si>
    <t>LOKALER CLUB VON Madrid</t>
  </si>
  <si>
    <t>CLUB LOCAL DE Madrid</t>
  </si>
  <si>
    <t>CLUB LOCALE DI Madrid</t>
  </si>
  <si>
    <t>马德里本地俱乐部</t>
  </si>
  <si>
    <t>CLUBE LOCAL DE MADRI</t>
  </si>
  <si>
    <t>AFF_39060_NAME</t>
  </si>
  <si>
    <t>LOCAL CLUB OF MARRAKESH</t>
  </si>
  <si>
    <t>CLUB LOCAL DE MARRAKESH</t>
  </si>
  <si>
    <t>LOKALER CLUB VON Marrakesh</t>
  </si>
  <si>
    <t>CLUB LOCAL DE Marrakesh</t>
  </si>
  <si>
    <t>CLUB LOCALE DI Marrakesh</t>
  </si>
  <si>
    <t>马拉喀什本地俱乐部</t>
  </si>
  <si>
    <t>CLUBE LOCAL DE MARRAKECH</t>
  </si>
  <si>
    <t>AFF_39061_NAME</t>
  </si>
  <si>
    <t>LOCAL CLUB OF MARSEILLE</t>
  </si>
  <si>
    <t>CLUB LOCAL DE MARSEILLE</t>
  </si>
  <si>
    <t>LOKALER CLUB VON Marseille</t>
  </si>
  <si>
    <t>CLUB LOCAL DE Marseille</t>
  </si>
  <si>
    <t>CLUB LOCALE DI Marseille</t>
  </si>
  <si>
    <t>马赛本地俱乐部</t>
  </si>
  <si>
    <t>CLUBE LOCAL DE MARSELHA</t>
  </si>
  <si>
    <t>AFF_39062_NAME</t>
  </si>
  <si>
    <t>LOCAL CLUB OF MELBOURNE</t>
  </si>
  <si>
    <t>CLUB LOCAL DE MELBOURNE</t>
  </si>
  <si>
    <t>LOKALER CLUB VON Melbourne</t>
  </si>
  <si>
    <t>CLUB LOCAL DE Melbourne</t>
  </si>
  <si>
    <t>CLUB LOCALE DI Melbourne</t>
  </si>
  <si>
    <t>墨尔本本地俱乐部</t>
  </si>
  <si>
    <t>CLUBE LOCAL DE MELBOURNE</t>
  </si>
  <si>
    <t>AFF_39063_NAME</t>
  </si>
  <si>
    <t>LOCAL CLUB OF MEXICO CITY</t>
  </si>
  <si>
    <t>CLUB LOCAL DE MEXICO CITY</t>
  </si>
  <si>
    <t>LOKALER CLUB VON Mexico City</t>
  </si>
  <si>
    <t>CLUB LOCAL DE Mexico City</t>
  </si>
  <si>
    <t>CLUB LOCALE DI Mexico City</t>
  </si>
  <si>
    <t>墨西哥城本地俱乐部</t>
  </si>
  <si>
    <t>CLUBE LOCAL DA CIDADE DO MÉXICO</t>
  </si>
  <si>
    <t>AFF_39064_NAME</t>
  </si>
  <si>
    <t>LOCAL CLUB OF MIAMI</t>
  </si>
  <si>
    <t>CLUB LOCAL DE MIAMI</t>
  </si>
  <si>
    <t>LOKALER CLUB VON Miami</t>
  </si>
  <si>
    <t>CLUB LOCAL DE Miami</t>
  </si>
  <si>
    <t>CLUB LOCALE DI Miami</t>
  </si>
  <si>
    <t>迈阿密本地俱乐部</t>
  </si>
  <si>
    <t>CLUBE LOCAL DE MIAMI</t>
  </si>
  <si>
    <t>AFF_39065_NAME</t>
  </si>
  <si>
    <t>LOCAL CLUB OF MONASTIR</t>
  </si>
  <si>
    <t>CLUB LOCAL DE MONASTIR</t>
  </si>
  <si>
    <t>LOKALER CLUB VON Monastir</t>
  </si>
  <si>
    <t>CLUB LOCAL DE Monastir</t>
  </si>
  <si>
    <t>CLUB LOCALE DI Monastir</t>
  </si>
  <si>
    <t>莫纳斯提尔本地俱乐部</t>
  </si>
  <si>
    <t>CLUBE LOCAL DE MONASTIR</t>
  </si>
  <si>
    <t>AFF_39066_NAME</t>
  </si>
  <si>
    <t>LOCAL CLUB OF MONTRÉAL</t>
  </si>
  <si>
    <t>CLUB LOCAL DE MONTRÉAL</t>
  </si>
  <si>
    <t>LOKALER CLUB VON Montréal</t>
  </si>
  <si>
    <t>CLUB LOCAL DE Montréal</t>
  </si>
  <si>
    <t>CLUB LOCALE DI Montréal</t>
  </si>
  <si>
    <t>蒙特利尔本地俱乐部</t>
  </si>
  <si>
    <t>CLUBE LOCAL DE MONTREAL</t>
  </si>
  <si>
    <t>AFF_39067_NAME</t>
  </si>
  <si>
    <t>LOCAL CLUB OF MOSCOW</t>
  </si>
  <si>
    <t>CLUB LOCAL DE MOSCOW</t>
  </si>
  <si>
    <t>LOKALER CLUB VON Moscow</t>
  </si>
  <si>
    <t>CLUB LOCAL DE Moscow</t>
  </si>
  <si>
    <t>CLUB LOCALE DI Moscow</t>
  </si>
  <si>
    <t>莫斯科本地俱乐部</t>
  </si>
  <si>
    <t>CLUBE LOCAL DE MOSCOU</t>
  </si>
  <si>
    <t>AFF_39068_NAME</t>
  </si>
  <si>
    <t>LOCAL CLUB OF MUMBAI</t>
  </si>
  <si>
    <t>CLUB LOCAL DE MUMBAI</t>
  </si>
  <si>
    <t>LOKALER CLUB VON Mumbai</t>
  </si>
  <si>
    <t>CLUB LOCAL DE Mumbai</t>
  </si>
  <si>
    <t>CLUB LOCALE DI Mumbai</t>
  </si>
  <si>
    <t>孟买本地俱乐部</t>
  </si>
  <si>
    <t>CLUBE LOCAL DE MUMBAI</t>
  </si>
  <si>
    <t>AFF_39069_NAME</t>
  </si>
  <si>
    <t>LOCAL CLUB OF MUNICH</t>
  </si>
  <si>
    <t>CLUB LOCAL DE MUNICH</t>
  </si>
  <si>
    <t>LOKALER CLUB VON Munich</t>
  </si>
  <si>
    <t>CLUB LOCAL DE Munich</t>
  </si>
  <si>
    <t>CLUB LOCALE DI Munich</t>
  </si>
  <si>
    <t>慕尼黑本地俱乐部</t>
  </si>
  <si>
    <t>CLUBE LOCAL DE MUNIQUE</t>
  </si>
  <si>
    <t>AFF_39070_NAME</t>
  </si>
  <si>
    <t>LOCAL CLUB OF NEW YORK CITY</t>
  </si>
  <si>
    <t>CLUB LOCAL DE NEW YORK CITY</t>
  </si>
  <si>
    <t>LOKALER CLUB VON New York City</t>
  </si>
  <si>
    <t>CLUB LOCAL DE New York City</t>
  </si>
  <si>
    <t>CLUB LOCALE DI New York City</t>
  </si>
  <si>
    <t>纽约本地俱乐部</t>
  </si>
  <si>
    <t>CLUBE LOCAL DA CIDADE DE NOVA YORK</t>
  </si>
  <si>
    <t>AFF_39071_NAME</t>
  </si>
  <si>
    <t>LOCAL CLUB OF NEWPORT</t>
  </si>
  <si>
    <t>CLUB LOCAL DE NEWPORT</t>
  </si>
  <si>
    <t>LOKALER CLUB VON Newport</t>
  </si>
  <si>
    <t>CLUB LOCAL DE Newport</t>
  </si>
  <si>
    <t>CLUB LOCALE DI Newport</t>
  </si>
  <si>
    <t>纽波特本地俱乐部</t>
  </si>
  <si>
    <t>CLUBE LOCAL DE NEWPORT</t>
  </si>
  <si>
    <t>AFF_39072_NAME</t>
  </si>
  <si>
    <t>LOCAL CLUB OF NUR-SULTAN</t>
  </si>
  <si>
    <t>CLUB LOCAL DE NUR-SULTAN</t>
  </si>
  <si>
    <t>LOKALER CLUB VON Nur-Sultan</t>
  </si>
  <si>
    <t>CLUB LOCAL DE Nur-Sultan</t>
  </si>
  <si>
    <t>CLUB LOCALE DI Nur-Sultan</t>
  </si>
  <si>
    <t>努尔苏丹本地俱乐部</t>
  </si>
  <si>
    <t>CLUBE LOCAL DE NUR-SULTAN</t>
  </si>
  <si>
    <t>AFF_39073_NAME</t>
  </si>
  <si>
    <t>LOCAL CLUB OF OSAKA</t>
  </si>
  <si>
    <t>CLUB LOCAL D'OSAKA</t>
  </si>
  <si>
    <t>LOKALER CLUB VON Osaka</t>
  </si>
  <si>
    <t>CLUB LOCAL DE Osaka</t>
  </si>
  <si>
    <t>CLUB LOCALE DI Osaka</t>
  </si>
  <si>
    <t>大阪本地俱乐部</t>
  </si>
  <si>
    <t>CLUBE LOCAL DE OSAKA</t>
  </si>
  <si>
    <t>AFF_39074_NAME</t>
  </si>
  <si>
    <t>LOCAL CLUB OF PALERMO</t>
  </si>
  <si>
    <t>CLUB LOCAL DE PALERMO</t>
  </si>
  <si>
    <t>LOKALER CLUB VON Palermo</t>
  </si>
  <si>
    <t>CLUB LOCAL DE Palermo</t>
  </si>
  <si>
    <t>CLUB LOCALE DI Palermo</t>
  </si>
  <si>
    <t>巴勒莫本地俱乐部</t>
  </si>
  <si>
    <t>CLUBE LOCAL DE PALERMO</t>
  </si>
  <si>
    <t>AFF_39075_NAME</t>
  </si>
  <si>
    <t>LOCAL CLUB OF PARIS</t>
  </si>
  <si>
    <t>CLUB LOCAL DE PARIS</t>
  </si>
  <si>
    <t>LOKALER CLUB VON Paris</t>
  </si>
  <si>
    <t>CLUB LOCAL DE Paris</t>
  </si>
  <si>
    <t>CLUB LOCALE DI Paris</t>
  </si>
  <si>
    <t>巴黎本地俱乐部</t>
  </si>
  <si>
    <t>CLUBE LOCAL DE PARIS</t>
  </si>
  <si>
    <t>AFF_39076_NAME</t>
  </si>
  <si>
    <t>LOCAL CLUB OF PENZA</t>
  </si>
  <si>
    <t>CLUB LOCAL DE PENZA</t>
  </si>
  <si>
    <t>LOKALER CLUB VON Penza</t>
  </si>
  <si>
    <t>CLUB LOCAL DE Penza</t>
  </si>
  <si>
    <t>CLUB LOCALE DI Penza</t>
  </si>
  <si>
    <t>奔扎本地俱乐部</t>
  </si>
  <si>
    <t>CLUBE LOCAL DE PENZA</t>
  </si>
  <si>
    <t>AFF_39077_NAME</t>
  </si>
  <si>
    <t>LOCAL CLUB OF PETROGRADKA</t>
  </si>
  <si>
    <t>CLUB LOCAL DE PETROGRADKA</t>
  </si>
  <si>
    <t>LOKALER CLUB VON Petrogradka</t>
  </si>
  <si>
    <t>CLUB LOCAL DE Petrogradka</t>
  </si>
  <si>
    <t>CLUB LOCALE DI Petrogradka</t>
  </si>
  <si>
    <t>彼得格勒卡本地俱乐部</t>
  </si>
  <si>
    <t>CLUBE LOCAL DE PETROGRADKA</t>
  </si>
  <si>
    <t>AFF_39078_NAME</t>
  </si>
  <si>
    <t>LOCAL CLUB OF PORTOROŽ</t>
  </si>
  <si>
    <t>CLUB LOCAL DE PORTOROŽ</t>
  </si>
  <si>
    <t>LOKALER CLUB VON Portorož</t>
  </si>
  <si>
    <t>CLUB LOCAL DE Portorož</t>
  </si>
  <si>
    <t>CLUB LOCALE DI Portorož</t>
  </si>
  <si>
    <t>波尔托罗兹本地俱乐部</t>
  </si>
  <si>
    <t>CLUBE LOCAL DE PORTOROŽ</t>
  </si>
  <si>
    <t>AFF_39079_NAME</t>
  </si>
  <si>
    <t>LOCAL CLUB OF PRAGUE</t>
  </si>
  <si>
    <t>CLUB LOCAL DE PRAGUE</t>
  </si>
  <si>
    <t>LOKALER CLUB VON Prague</t>
  </si>
  <si>
    <t>CLUB LOCAL DE Prague</t>
  </si>
  <si>
    <t>CLUB LOCALE DI Prague</t>
  </si>
  <si>
    <t>布拉格本地俱乐部</t>
  </si>
  <si>
    <t>CLUBE LOCAL DE PRAGA</t>
  </si>
  <si>
    <t>AFF_39080_NAME</t>
  </si>
  <si>
    <t>LOCAL CLUB OF PUNE</t>
  </si>
  <si>
    <t>CLUB LOCAL DE PUNE</t>
  </si>
  <si>
    <t>LOKALER CLUB VON Pune</t>
  </si>
  <si>
    <t>CLUB LOCAL DE Pune</t>
  </si>
  <si>
    <t>CLUB LOCALE DI Pune</t>
  </si>
  <si>
    <t>浦那本地俱乐部</t>
  </si>
  <si>
    <t>CLUBE LOCAL DE PUNE</t>
  </si>
  <si>
    <t>AFF_39081_NAME</t>
  </si>
  <si>
    <t>LOCAL CLUB OF RABAT</t>
  </si>
  <si>
    <t>CLUB LOCAL DE RABAT</t>
  </si>
  <si>
    <t>LOKALER CLUB VON Rabat</t>
  </si>
  <si>
    <t>CLUB LOCAL DE Rabat</t>
  </si>
  <si>
    <t>CLUB LOCALE DI Rabat</t>
  </si>
  <si>
    <t>拉巴特本地俱乐部</t>
  </si>
  <si>
    <t>CLUBE LOCAL DE RABAT</t>
  </si>
  <si>
    <t>AFF_39082_NAME</t>
  </si>
  <si>
    <t>LOCAL CLUB OF RIO DE JANEIRO</t>
  </si>
  <si>
    <t>CLUB LOCAL DE RIO DE JANEIRO</t>
  </si>
  <si>
    <t>LOKALER CLUB VON Rio De Janeiro</t>
  </si>
  <si>
    <t>CLUB LOCAL DE Rio De Janeiro</t>
  </si>
  <si>
    <t>CLUB LOCALE DI Rio De Janeiro</t>
  </si>
  <si>
    <t>里约热内卢本地俱乐部</t>
  </si>
  <si>
    <t>CLUBE LOCAL DO RIO DE JANEIRO</t>
  </si>
  <si>
    <t>AFF_39083_NAME</t>
  </si>
  <si>
    <t>LOCAL CLUB OF ROME</t>
  </si>
  <si>
    <t>CLUB LOCAL DE ROME</t>
  </si>
  <si>
    <t>LOKALER CLUB VON Rome</t>
  </si>
  <si>
    <t>CLUB LOCAL DE Rome</t>
  </si>
  <si>
    <t>CLUB LOCALE DI Rome</t>
  </si>
  <si>
    <t>罗马本地俱乐部</t>
  </si>
  <si>
    <t>CLUBE LOCAL DE ROMA</t>
  </si>
  <si>
    <t>AFF_39084_NAME</t>
  </si>
  <si>
    <t>LOCAL CLUB OF ROSMALEN</t>
  </si>
  <si>
    <t>CLUB LOCAL DE ROSMALEN</t>
  </si>
  <si>
    <t>LOKALER CLUB VON Rosmalen</t>
  </si>
  <si>
    <t>CLUB LOCAL DE Rosmalen</t>
  </si>
  <si>
    <t>CLUB LOCALE DI Rosmalen</t>
  </si>
  <si>
    <t>罗斯马伦本地俱乐部</t>
  </si>
  <si>
    <t>CLUBE LOCAL DE ROSMALEN</t>
  </si>
  <si>
    <t>AFF_39085_NAME</t>
  </si>
  <si>
    <t>LOCAL CLUB OF ROTTERDAM</t>
  </si>
  <si>
    <t>CLUB LOCAL DE ROTTERDAM</t>
  </si>
  <si>
    <t>LOKALER CLUB VON Rotterdam</t>
  </si>
  <si>
    <t>CLUB LOCAL DE Rotterdam</t>
  </si>
  <si>
    <t>CLUB LOCALE DI Rotterdam</t>
  </si>
  <si>
    <t>鹿特丹本地俱乐部</t>
  </si>
  <si>
    <t>CLUBE LOCAL DE ROTERDÃ</t>
  </si>
  <si>
    <t>AFF_39086_NAME</t>
  </si>
  <si>
    <t>LOCAL CLUB OF ROUEN</t>
  </si>
  <si>
    <t>CLUB LOCAL DE ROUEN</t>
  </si>
  <si>
    <t>LOKALER CLUB VON Rouen</t>
  </si>
  <si>
    <t>CLUB LOCAL DE Rouen</t>
  </si>
  <si>
    <t>CLUB LOCALE DI Rouen</t>
  </si>
  <si>
    <t>鲁昂本地俱乐部</t>
  </si>
  <si>
    <t>CLUBE LOCAL DE ROUEN</t>
  </si>
  <si>
    <t>AFF_39087_NAME</t>
  </si>
  <si>
    <t>LOCAL CLUB OF SAN DIEGO</t>
  </si>
  <si>
    <t>CLUB LOCAL DE SAN DIEGO</t>
  </si>
  <si>
    <t>LOKALER CLUB VON San Diego</t>
  </si>
  <si>
    <t>CLUB LOCAL DE San Diego</t>
  </si>
  <si>
    <t>CLUB LOCALE DI San Diego</t>
  </si>
  <si>
    <t>圣迭戈本地俱乐部</t>
  </si>
  <si>
    <t>CLUBE LOCAL DE SAN DIEGO</t>
  </si>
  <si>
    <t>AFF_39088_NAME</t>
  </si>
  <si>
    <t>LOCAL CLUB OF SAN JOSÉ</t>
  </si>
  <si>
    <t>CLUB LOCAL DE SAN JOSÉ</t>
  </si>
  <si>
    <t>LOKALER CLUB VON San José</t>
  </si>
  <si>
    <t>CLUB LOCAL DE San José</t>
  </si>
  <si>
    <t>CLUB LOCALE DI San José</t>
  </si>
  <si>
    <t>圣何塞本地俱乐部</t>
  </si>
  <si>
    <t>CLUBE LOCAL DE SAN JOSÉ</t>
  </si>
  <si>
    <t>AFF_39089_NAME</t>
  </si>
  <si>
    <t>LOCAL CLUB OF SANTIAGO</t>
  </si>
  <si>
    <t>CLUB LOCAL DE SANTIAGO</t>
  </si>
  <si>
    <t>LOKALER CLUB VON Santiago</t>
  </si>
  <si>
    <t>CLUB LOCAL DE Santiago</t>
  </si>
  <si>
    <t>CLUB LOCALE DI Santiago</t>
  </si>
  <si>
    <t>圣地亚哥本地俱乐部</t>
  </si>
  <si>
    <t>CLUBE LOCAL DE SANTIAGO</t>
  </si>
  <si>
    <t>AFF_39090_NAME</t>
  </si>
  <si>
    <t>LOCAL CLUB OF SÃO PAULO</t>
  </si>
  <si>
    <t>CLUB LOCAL DE SÃO PAULO</t>
  </si>
  <si>
    <t>LOKALER CLUB VON São Paulo</t>
  </si>
  <si>
    <t>CLUB LOCAL DE São Paulo</t>
  </si>
  <si>
    <t>CLUB LOCALE DI São Paulo</t>
  </si>
  <si>
    <t>圣保罗本地俱乐部</t>
  </si>
  <si>
    <t>CLUBE LOCAL DE SÃO PAULO</t>
  </si>
  <si>
    <t>AFF_39091_NAME</t>
  </si>
  <si>
    <t>LOCAL CLUB OF SEOUL</t>
  </si>
  <si>
    <t>CLUB LOCAL DE SEOUL</t>
  </si>
  <si>
    <t>LOKALER CLUB VON Seoul</t>
  </si>
  <si>
    <t>CLUB LOCAL DE Seoul</t>
  </si>
  <si>
    <t>CLUB LOCALE DI Seoul</t>
  </si>
  <si>
    <t>首尔本地俱乐部</t>
  </si>
  <si>
    <t>CLUBE LOCAL DE SEUL</t>
  </si>
  <si>
    <t>AFF_39092_NAME</t>
  </si>
  <si>
    <t>LOCAL CLUB OF SHANGHAI</t>
  </si>
  <si>
    <t>CLUB LOCAL DE SHANGHAI</t>
  </si>
  <si>
    <t>LOKALER CLUB VON Shanghai</t>
  </si>
  <si>
    <t>CLUB LOCAL DE Shanghai</t>
  </si>
  <si>
    <t>CLUB LOCALE DI Shanghai</t>
  </si>
  <si>
    <t>上海本地俱乐部</t>
  </si>
  <si>
    <t>CLUBE LOCAL DE XANGAI</t>
  </si>
  <si>
    <t>AFF_39093_NAME</t>
  </si>
  <si>
    <t>LOCAL CLUB OF SOFIA</t>
  </si>
  <si>
    <t>CLUB LOCAL DE SOFIA</t>
  </si>
  <si>
    <t>LOKALER CLUB VON Sofia</t>
  </si>
  <si>
    <t>CLUB LOCAL DE Sofia</t>
  </si>
  <si>
    <t>CLUB LOCALE DI Sofia</t>
  </si>
  <si>
    <t>索非亚本地俱乐部</t>
  </si>
  <si>
    <t>CLUBE LOCAL DE SÓFIA</t>
  </si>
  <si>
    <t>AFF_39094_NAME</t>
  </si>
  <si>
    <t>LOCAL CLUB OF STOCKHOLM</t>
  </si>
  <si>
    <t>CLUB LOCAL DE STOCKHOLM</t>
  </si>
  <si>
    <t>LOKALER CLUB VON Stockholm</t>
  </si>
  <si>
    <t>CLUB LOCAL DE Stockholm</t>
  </si>
  <si>
    <t>CLUB LOCALE DI Stockholm</t>
  </si>
  <si>
    <t>斯德哥尔摩本地俱乐部</t>
  </si>
  <si>
    <t>CLUBE LOCAL DE ESTOCOLMO</t>
  </si>
  <si>
    <t>AFF_39095_NAME</t>
  </si>
  <si>
    <t>LOCAL CLUB OF BORDEAUX</t>
  </si>
  <si>
    <t>CLUB LOCAL DE BORDEAUX</t>
  </si>
  <si>
    <t>LOKALER CLUB VON Bordeaux</t>
  </si>
  <si>
    <t>CLUB LOCAL DE Bordeaux</t>
  </si>
  <si>
    <t>CLUB LOCALE DI Bordeaux</t>
  </si>
  <si>
    <t>波尔多本地俱乐部</t>
  </si>
  <si>
    <t>CLUBE LOCAL DE BORDEAUX</t>
  </si>
  <si>
    <t>AFF_39096_NAME</t>
  </si>
  <si>
    <t>LOCAL CLUB OF SYDNEY</t>
  </si>
  <si>
    <t>CLUB LOCAL DE SYDNEY</t>
  </si>
  <si>
    <t>LOKALER CLUB VON Sydney</t>
  </si>
  <si>
    <t>CLUB LOCAL DE Sydney</t>
  </si>
  <si>
    <t>CLUB LOCALE DI Sydney</t>
  </si>
  <si>
    <t>悉尼本地俱乐部</t>
  </si>
  <si>
    <t>CLUBE LOCAL DE SYDNEY</t>
  </si>
  <si>
    <t>AFF_39097_NAME</t>
  </si>
  <si>
    <t>LOCAL CLUB OF TASHKENT</t>
  </si>
  <si>
    <t>CLUB LOCAL DE TASHKENT</t>
  </si>
  <si>
    <t>LOKALER CLUB VON Tashkent</t>
  </si>
  <si>
    <t>CLUB LOCAL DE Tashkent</t>
  </si>
  <si>
    <t>CLUB LOCALE DI Tashkent</t>
  </si>
  <si>
    <t>塔什干本地俱乐部</t>
  </si>
  <si>
    <t>CLUBE LOCAL DE TASHKENT</t>
  </si>
  <si>
    <t>AFF_39098_NAME</t>
  </si>
  <si>
    <t>LOCAL CLUB OF TIANJIN</t>
  </si>
  <si>
    <t>CLUB LOCAL DE TIANJIN</t>
  </si>
  <si>
    <t>LOKALER CLUB VON Tianjin</t>
  </si>
  <si>
    <t>CLUB LOCAL DE Tianjin</t>
  </si>
  <si>
    <t>CLUB LOCALE DI Tianjin</t>
  </si>
  <si>
    <t>天津本地俱乐部</t>
  </si>
  <si>
    <t>CLUBE LOCAL DE TIANJIN</t>
  </si>
  <si>
    <t>AFF_39099_NAME</t>
  </si>
  <si>
    <t>LOCAL CLUB OF TOKYO</t>
  </si>
  <si>
    <t>CLUB LOCAL DE TOKYO</t>
  </si>
  <si>
    <t>LOKALER CLUB VON Tokyo</t>
  </si>
  <si>
    <t>CLUB LOCAL DE Tokyo</t>
  </si>
  <si>
    <t>CLUB LOCALE DI Tokyo</t>
  </si>
  <si>
    <t>东京本地俱乐部</t>
  </si>
  <si>
    <t>CLUBE LOCAL DE TÓQUIO</t>
  </si>
  <si>
    <t>AFF_39100_NAME</t>
  </si>
  <si>
    <t>LOCAL CLUB OF TORONTO</t>
  </si>
  <si>
    <t>CLUB LOCAL DE TORONTO</t>
  </si>
  <si>
    <t>LOKALER CLUB VON Toronto</t>
  </si>
  <si>
    <t>CLUB LOCAL DE Toronto</t>
  </si>
  <si>
    <t>CLUB LOCALE DI Toronto</t>
  </si>
  <si>
    <t>多伦多本地俱乐部</t>
  </si>
  <si>
    <t>CLUBE LOCAL DE TORONTO</t>
  </si>
  <si>
    <t>AFF_39101_NAME</t>
  </si>
  <si>
    <t>LOCAL CLUB OF TULA</t>
  </si>
  <si>
    <t>CLUB LOCAL DE TULA</t>
  </si>
  <si>
    <t>LOKALER CLUB VON Tula</t>
  </si>
  <si>
    <t>CLUB LOCAL DE Tula</t>
  </si>
  <si>
    <t>CLUB LOCALE DI Tula</t>
  </si>
  <si>
    <t>图拉本地俱乐部</t>
  </si>
  <si>
    <t>CLUBE LOCAL DE TULA</t>
  </si>
  <si>
    <t>AFF_39102_NAME</t>
  </si>
  <si>
    <t>LOCAL CLUB OF TURIN</t>
  </si>
  <si>
    <t>CLUB LOCAL DE TURIN</t>
  </si>
  <si>
    <t>LOKALER CLUB VON Turin</t>
  </si>
  <si>
    <t>CLUB LOCAL DE Turin</t>
  </si>
  <si>
    <t>CLUB LOCALE DI Turin</t>
  </si>
  <si>
    <t>都灵本地俱乐部</t>
  </si>
  <si>
    <t>CLUBE LOCAL DE TURIM</t>
  </si>
  <si>
    <t>AFF_39103_NAME</t>
  </si>
  <si>
    <t>LOCAL CLUB OF UMAG</t>
  </si>
  <si>
    <t>CLUB LOCAL D'UMAG</t>
  </si>
  <si>
    <t>LOKALER CLUB VON Umag</t>
  </si>
  <si>
    <t>CLUB LOCAL DE Umag</t>
  </si>
  <si>
    <t>CLUB LOCALE DI Umag</t>
  </si>
  <si>
    <t>乌马格本地俱乐部</t>
  </si>
  <si>
    <t>CLUBE LOCAL DE UMAG</t>
  </si>
  <si>
    <t>AFF_39104_NAME</t>
  </si>
  <si>
    <t>LOCAL CLUB OF VIENNA</t>
  </si>
  <si>
    <t>CLUB LOCAL DE VIENNA</t>
  </si>
  <si>
    <t>LOKALER CLUB VON Vienna</t>
  </si>
  <si>
    <t>CLUB LOCAL DE Vienna</t>
  </si>
  <si>
    <t>CLUB LOCALE DI Vienna</t>
  </si>
  <si>
    <t>维也纳本地俱乐部</t>
  </si>
  <si>
    <t>CLUBE LOCAL DE VIENA</t>
  </si>
  <si>
    <t>AFF_39105_NAME</t>
  </si>
  <si>
    <t>LOCAL CLUB OF WARSAW</t>
  </si>
  <si>
    <t>CLUB LOCAL DE WARSAW</t>
  </si>
  <si>
    <t>LOKALER CLUB VON Warsaw</t>
  </si>
  <si>
    <t>CLUB LOCAL DE Warsaw</t>
  </si>
  <si>
    <t>CLUB LOCALE DI Warsaw</t>
  </si>
  <si>
    <t>华沙本地俱乐部</t>
  </si>
  <si>
    <t>CLUBE LOCAL DE VARSÓVIA</t>
  </si>
  <si>
    <t>AFF_39106_NAME</t>
  </si>
  <si>
    <t>LOCAL CLUB OF WASHINGTON, D.C.</t>
  </si>
  <si>
    <t>CLUB LOCAL DE WASHINGTON, D.C.</t>
  </si>
  <si>
    <t>LOKALER CLUB VON Washington, D.C.</t>
  </si>
  <si>
    <t>CLUB LOCAL DE Washington, D.C.</t>
  </si>
  <si>
    <t>CLUB LOCALE DI Washington, D.C.</t>
  </si>
  <si>
    <t>华盛顿特区本地俱乐部</t>
  </si>
  <si>
    <t>CLUBE LOCAL DE WASHINGTON, D.C.</t>
  </si>
  <si>
    <t>AFF_39107_NAME</t>
  </si>
  <si>
    <t>LOCAL CLUB OF ZHENGZHOU</t>
  </si>
  <si>
    <t>CLUB LOCAL DE ZHENGZHOU</t>
  </si>
  <si>
    <t>LOKALER CLUB VON Zhengzhou</t>
  </si>
  <si>
    <t>CLUB LOCAL DE Zhengzhou</t>
  </si>
  <si>
    <t>CLUB LOCALE DI Zhengzhou</t>
  </si>
  <si>
    <t>郑州本地俱乐部</t>
  </si>
  <si>
    <t>CLUBE LOCAL DE ZHENGZHOU</t>
  </si>
  <si>
    <t>AFF_39108_NAME</t>
  </si>
  <si>
    <t>LOCAL CLUB OF ZHUHAI</t>
  </si>
  <si>
    <t>CLUB LOCAL DE ZHUHAI</t>
  </si>
  <si>
    <t>LOKALER CLUB VON Zhuhai</t>
  </si>
  <si>
    <t>CLUB LOCAL DE Zhuhai</t>
  </si>
  <si>
    <t>CLUB LOCALE DI Zhuhai</t>
  </si>
  <si>
    <t>珠海本地俱乐部</t>
  </si>
  <si>
    <t>CLUBE LOCAL DE ZHUHAI</t>
  </si>
  <si>
    <t>AFF_4_DESC</t>
  </si>
  <si>
    <t>A young academy with the goal of helping young players to break through and progress on the circuits.</t>
  </si>
  <si>
    <t>Une jeune académie ayant pour ambition d’aider les jeunes joueurs à percer sur les circuits et à progresser.</t>
  </si>
  <si>
    <t>Eine junge Akademie mit dem Ziel, Nachwuchsspielern zum Durchbruch zu verhelfen und ihre Entwicklung auf der Tour zu fördern.</t>
  </si>
  <si>
    <t>Una academia joven con el objetivo de ayudar a los jugadores a destacar y progresar en los circuitos.</t>
  </si>
  <si>
    <t>Una giovane accademia con l’obiettivo di aiutare i giocatori a emergere e crescere nei circuiti.</t>
  </si>
  <si>
    <t>一所年轻的学院，旨在帮助年轻球员突破自我并在巡回赛中取得进步。</t>
  </si>
  <si>
    <t>Молодая академия, помогающая игрокам пробиться на турниры и прогрессировать.</t>
  </si>
  <si>
    <t>Uma jovem academia com o objetivo de ajudar jovens jogadores a se destacarem e progredirem nos circuitos.</t>
  </si>
  <si>
    <t>AFF_4_NAME</t>
  </si>
  <si>
    <t>RISE TO ELITE TENNIS ACADEMY</t>
  </si>
  <si>
    <t>精英崛起网球学院</t>
  </si>
  <si>
    <t>ACADEMIA DE TÊNIS RISE TO ELITE</t>
  </si>
  <si>
    <t>AFF_40_NAME</t>
  </si>
  <si>
    <t>Independent</t>
  </si>
  <si>
    <t>Independant</t>
  </si>
  <si>
    <t>Unabhängig</t>
  </si>
  <si>
    <t>Independiente</t>
  </si>
  <si>
    <t>Indipendente</t>
  </si>
  <si>
    <t>独立运营</t>
  </si>
  <si>
    <t>Independente</t>
  </si>
  <si>
    <t>AFF_41_DESC</t>
  </si>
  <si>
    <t>An academy based in New York, with brand new medical facilities. It wants to expand by finding young talent.</t>
  </si>
  <si>
    <t>Académie basée à New-York, avec des infrastructures médicales flambantes neuves, qui souhaite se développer en dénichant de jeunes talents.</t>
  </si>
  <si>
    <t>Akademie mit Sitz in New York, mit brandneuer medizinischer Infrastruktur, die sich durch Identifizierung und Förderung junger Spieler/-innen entwickeln möchte.</t>
  </si>
  <si>
    <t>Una escuela de Nueva York con nuevas instalaciones médicas. Quiere expandirse encontrando jóvenes talentos.</t>
  </si>
  <si>
    <t>Accademia con base a New York con infrastrutture mediche nuove fiammanti e che si basa sulla scoperta di giovani talenti.</t>
  </si>
  <si>
    <t>一所位于纽约的学院，拥有全新的医疗设施，希望通过发掘年轻的天才来扩大规模。</t>
  </si>
  <si>
    <t>Академия в Нью-Йорке с новыми медцентрами, ищет молодые таланты.</t>
  </si>
  <si>
    <t>Uma academia baseada em Nova York, com instalações médicas novíssimas. Ela quer se expandir encontrando jovens talentos.</t>
  </si>
  <si>
    <t>AFF_41_NAME</t>
  </si>
  <si>
    <t>NY TENNIS ACADEMY</t>
  </si>
  <si>
    <t>纽约网球学院</t>
  </si>
  <si>
    <t>ACADEMIA DE TÊNIS DE NY</t>
  </si>
  <si>
    <t>AFF_42_DESC</t>
  </si>
  <si>
    <t>A new Spanish academy supported by the world number one that wants to foster new talent to dominate the tennis world.</t>
  </si>
  <si>
    <t>Jeune académie espagnole porté par le n°1 mondial, elle souhaite voir éclore de nouveaux talents pour dominer la planète tennis.</t>
  </si>
  <si>
    <t>Junge spanische Akademie, die von der Nr. 1 der Welt getragen wird. Sie möchte neue Talente aufblühen sehen, um die Tennis-Welt beherrschen zu können.</t>
  </si>
  <si>
    <t>Una nueva escuela española que cuenta con el respaldo del número uno del mundo y quiere apoyar a nuevos talentos para dominar el mundo del tenis.</t>
  </si>
  <si>
    <t>Giovane accademia spagnola basata sul numero 1 al mondo, intenzionata a far crescere nuovi talenti per dominare il pianeta tennis.</t>
  </si>
  <si>
    <t>一所新兴的西班牙学院，获得了世界排名第一的球员的支持，旨在培养新人才以主导网球世界。</t>
  </si>
  <si>
    <t>Новая испанская академия, поддерживаемая игроком №1 мира, развивающая молодые таланты.</t>
  </si>
  <si>
    <t>Uma nova academia espanhola apoiada pelo número um do mundo que quer formar novos talentos para dominar o mundo do tênis.</t>
  </si>
  <si>
    <t>AFF_42_NAME</t>
  </si>
  <si>
    <t>COSTA BLANCA TENNIS ACADEMY</t>
  </si>
  <si>
    <t>白色海岸网球学院</t>
  </si>
  <si>
    <t>ACADEMIA DE TÊNIS COSTA BLANCA</t>
  </si>
  <si>
    <t>AFF_43_DESC</t>
  </si>
  <si>
    <t>A new Italian academy with young talent that wants to develop globally.</t>
  </si>
  <si>
    <t>Une jeune académie Italienne avec de jeunes talents qui souhaite se développer globalement.</t>
  </si>
  <si>
    <t>Eine junge italienische Akademie mit jungen Talenten, die sich weltweit entwickeln möchte.</t>
  </si>
  <si>
    <t>Una nueva escuela italiana con jóvenes talentos cuyo objetivo es su desarrollo global.</t>
  </si>
  <si>
    <t>Giovane accademia italiana con giovani talenti che ha come obiettivo uno sviluppo a livello mondiale.</t>
  </si>
  <si>
    <t>一所新兴的意大利学院，拥有年轻人才，目标是实现全球发展。</t>
  </si>
  <si>
    <t>Новая итальянская академия с молодыми талантами и амбициями выйти на мировой уровень.</t>
  </si>
  <si>
    <t>Uma nova academia italiana com jovens talentos que quer se desenvolver globalmente.</t>
  </si>
  <si>
    <t>AFF_43_NAME</t>
  </si>
  <si>
    <t>COLISEUM TENNIS ACADEMY</t>
  </si>
  <si>
    <t>竞技场网球学院</t>
  </si>
  <si>
    <t>ACADEMIA DE TÊNIS COLISEU</t>
  </si>
  <si>
    <t>AFF_44_DESC</t>
  </si>
  <si>
    <t>An academy that is still under construction and whose goal is to open up to the international scene by integrating players from all walks of life.</t>
  </si>
  <si>
    <t xml:space="preserve">Une académie encore en chantier qui a pour ambition de s’ouvrir à l’international en intégrant des joueurs venus de tous horizons. </t>
  </si>
  <si>
    <t>Eine Akademie, die sich noch immer im Bau befindet und das Ziel vor Augen hat, durch die Integration von Spielern aus allen sozialen Schichten in der internationalen Szene anzukommen.</t>
  </si>
  <si>
    <t>Una escuela que aún está en construcción y cuyo objetivo es abrirse paso en el escenario internacional integrando tenistas de múltiples ámbitos.</t>
  </si>
  <si>
    <t>Un'accademia ancora in costruzione e il cui obiettivo è aprirsi alla scena internazionale integrando giocatori di ogni estrazione sociale.</t>
  </si>
  <si>
    <t>一所仍在建设中的学院，目标是通过吸纳来自不同背景的球员，进军国际舞台。</t>
  </si>
  <si>
    <t>Академия в стадии строительства, желающая выйти на международную арену.</t>
  </si>
  <si>
    <t>Uma academia que ainda está em construção e cujo objetivo é se abrir para a cena internacional, integrando jogadores de todas as origens.</t>
  </si>
  <si>
    <t>AFF_44_NAME</t>
  </si>
  <si>
    <t>PROSERVE TENNIS ACADEMY</t>
  </si>
  <si>
    <t>职业服务网球学院</t>
  </si>
  <si>
    <t>ACADEMIA DE TÊNIS PROSERVE</t>
  </si>
  <si>
    <t>AFF_45_DESC</t>
  </si>
  <si>
    <t>Also based in Florida, this academy has a state-of-the-art training facility. The academy is focusing its influence on young athletes.</t>
  </si>
  <si>
    <t>Également basée en Floride, cette académie dispose d’un outil d’entraînement à la pointe de la technologie. Elle focalise d’avantage son rayonnement au travers de jeunes joueurs.</t>
  </si>
  <si>
    <t>Ebenfalls in Florida ansässig, verfügt diese Akademie über eine hochmoderne Trainingsanlage. Ihr Einfluss konzentriert sich vor allem auf junge Athleten.</t>
  </si>
  <si>
    <t>También ubicada en Florida, esta academia cuenta con instalaciones de entrenamiento de última generación. Su influencia se centra en los jóvenes atletas.</t>
  </si>
  <si>
    <t>Situata anch’essa in Florida, questa accademia dispone di strutture all’avanguardia. Punta a espandere la sua influenza attraverso giovani atleti.</t>
  </si>
  <si>
    <t>该学院位于佛罗里达，拥有顶尖的训练设施，专注于培养年轻运动员。</t>
  </si>
  <si>
    <t>Также во Флориде, с передовыми тренировочными объектами, ориентирована на молодых спортсменов.</t>
  </si>
  <si>
    <t>Também baseada na Flórida, esta academia possui uma instalação de treinamento de última geração. A academia está focando sua influência em jovens atletas.</t>
  </si>
  <si>
    <t>AFF_45_NAME</t>
  </si>
  <si>
    <t>ACADEMIA DE TÊNIS BEST EVER</t>
  </si>
  <si>
    <t>AFF_46_NAME</t>
  </si>
  <si>
    <t>UKRAINIAN FEDERATION</t>
  </si>
  <si>
    <t>FÉDÉRATION D'UKRAINE</t>
  </si>
  <si>
    <t>UKRAINISCHER TENNISVERBAND</t>
  </si>
  <si>
    <t>FEDERACIÓN UCRANIANA</t>
  </si>
  <si>
    <t>乌克兰联合会</t>
  </si>
  <si>
    <t>FEDERAÇÃO UCRANIANA</t>
  </si>
  <si>
    <t>AFF_47_NAME</t>
  </si>
  <si>
    <t>CHILEAN FEDERATION</t>
  </si>
  <si>
    <t>FÉDÉRATION CHILIENNE</t>
  </si>
  <si>
    <t>CHILENISCHER TENNISVERBAND</t>
  </si>
  <si>
    <t>FEDERACIÓN CHILENA</t>
  </si>
  <si>
    <t>FEDERAZIONE UCRAINA</t>
  </si>
  <si>
    <t>智利联合会</t>
  </si>
  <si>
    <t>FEDERAÇÃO CHILENA</t>
  </si>
  <si>
    <t>AFF_48_NAME</t>
  </si>
  <si>
    <t>TURKISH FEDERATION</t>
  </si>
  <si>
    <t>FÉDÉRATION TURQUE</t>
  </si>
  <si>
    <t>TÜRKISCHER TENNISVERBAND</t>
  </si>
  <si>
    <t>FEDERACIÓN TURCA</t>
  </si>
  <si>
    <t>FEDERAZIONE CILENA</t>
  </si>
  <si>
    <t>土耳其联合会</t>
  </si>
  <si>
    <t>FEDERAÇÃO TURCA</t>
  </si>
  <si>
    <t>AFF_49_NAME</t>
  </si>
  <si>
    <t>SOUTH AFRICAN FEDERATION</t>
  </si>
  <si>
    <t>FÉDÉRATION SUD-AFRICAINE</t>
  </si>
  <si>
    <t>SÜDAFRIKANISCHER TENNISVERBAND</t>
  </si>
  <si>
    <t>FEDERACIÓN SUDAFRICANA</t>
  </si>
  <si>
    <t>FEDERAZIONE TURCA</t>
  </si>
  <si>
    <t>南非联合会</t>
  </si>
  <si>
    <t>FEDERAÇÃO SUL-AFRICANA</t>
  </si>
  <si>
    <t>AFF_5_DESC</t>
  </si>
  <si>
    <t>A new academy based in the south of France, created to develop players from all over the world.</t>
  </si>
  <si>
    <t>Une nouvelle académie basée dans le sud de la France, créée pour développer des joueurs du monde entier.</t>
  </si>
  <si>
    <t>Eine neue Akademie im Süden Frankreichs, gegründet, um Spieler aus aller Welt zu fördern.</t>
  </si>
  <si>
    <t>Una nueva academia situada en el sur de Francia, creada para formar jugadores de todo el mundo.</t>
  </si>
  <si>
    <t>Una nuova accademia nel sud della Francia, creata per sviluppare giocatori da tutto il mondo.</t>
  </si>
  <si>
    <t>一所位于法国南部的新学院，旨在培养来自世界各地的球员。</t>
  </si>
  <si>
    <t>Новая академия на юге Франции, созданная для развития игроков со всего мира.</t>
  </si>
  <si>
    <t>Uma nova academia baseada no sul da França, criada para desenvolver jogadores de todo o mundo.</t>
  </si>
  <si>
    <t>AFF_5_NAME</t>
  </si>
  <si>
    <t>TOP TENNIS ACADEMY</t>
  </si>
  <si>
    <t>顶级网球学院</t>
  </si>
  <si>
    <t>ACADEMIA DE TÊNIS TOP</t>
  </si>
  <si>
    <t>AFF_50_NAME</t>
  </si>
  <si>
    <t>BULGARIAN FEDERATION</t>
  </si>
  <si>
    <t>FÉDÉRATION BULGARE</t>
  </si>
  <si>
    <t>BULGARISCHER TENNISVERBAND</t>
  </si>
  <si>
    <t>FEDERACIÓN BÚLGARA</t>
  </si>
  <si>
    <t>FEDERAZIONE SUDAFRICANA</t>
  </si>
  <si>
    <t>保加利亚联合会</t>
  </si>
  <si>
    <t>FEDERAÇÃO BULGARA</t>
  </si>
  <si>
    <t>AFF_51_NAME</t>
  </si>
  <si>
    <t>AUSTRIAN FEDERATION</t>
  </si>
  <si>
    <t>FÉDÉRATION AUTRICHIENNE</t>
  </si>
  <si>
    <t>ÖSTERREICHISCHER TENNISVERBAND</t>
  </si>
  <si>
    <t>FEDERACIÓN AUSTRÍACA</t>
  </si>
  <si>
    <t>FEDERAZIONE BULGARA</t>
  </si>
  <si>
    <t>奥地利联合会</t>
  </si>
  <si>
    <t>FEDERAÇÃO AUSTRÍACA</t>
  </si>
  <si>
    <t>AFF_52_NAME</t>
  </si>
  <si>
    <t>BELARUSIAN FEDERATION</t>
  </si>
  <si>
    <t>FÉDÉRATION BIÉLORUSSE</t>
  </si>
  <si>
    <t>WEISSRUSSISCHER TENNISVERBAND</t>
  </si>
  <si>
    <t>FEDERACIÓN BIELORRUSA</t>
  </si>
  <si>
    <t>FEDERAZIONE AUSTRIACA</t>
  </si>
  <si>
    <t>白俄罗斯联合会</t>
  </si>
  <si>
    <t>FEDERAÇÃO BIELORRUSSA</t>
  </si>
  <si>
    <t>AFF_53_NAME</t>
  </si>
  <si>
    <t>COLOMBIAN FEDERATION</t>
  </si>
  <si>
    <t>FÉDÉRATION COLOMBIENNE</t>
  </si>
  <si>
    <t>KOLUMBIANISCHER TENNISVERBAND</t>
  </si>
  <si>
    <t>FEDERACIÓN COLOMBIANA</t>
  </si>
  <si>
    <t>FEDERAZIONE BIELORUSSA</t>
  </si>
  <si>
    <t>哥伦比亚联合会</t>
  </si>
  <si>
    <t>FEDERAÇÃO COLOMBIANA</t>
  </si>
  <si>
    <t>AFF_54_NAME</t>
  </si>
  <si>
    <t>CROATIAN FEDERATION</t>
  </si>
  <si>
    <t>FÉDÉRATION CROATE</t>
  </si>
  <si>
    <t>KROATISCHER TENNISVERBAND</t>
  </si>
  <si>
    <t>FEDERACIÓN CROATA</t>
  </si>
  <si>
    <t>FEDERAZIONE COLOMBIANA</t>
  </si>
  <si>
    <t>克罗地亚联合会</t>
  </si>
  <si>
    <t>FEDERAÇÃO CROATA</t>
  </si>
  <si>
    <t>AFF_55_NAME</t>
  </si>
  <si>
    <t>ISRAELI FEDERATION</t>
  </si>
  <si>
    <t>FÉDÉRATION ISRAÉLIENNE</t>
  </si>
  <si>
    <t>ISRAELISCHER TENNISVERBAND</t>
  </si>
  <si>
    <t>FEDERACIÓN ISRAELÍ</t>
  </si>
  <si>
    <t>FEDERAZIONE CROATA</t>
  </si>
  <si>
    <t>以色列联合会</t>
  </si>
  <si>
    <t>FEDERAÇÃO ISRAELENSE</t>
  </si>
  <si>
    <t>AFF_56_NAME</t>
  </si>
  <si>
    <t>SOUTH KOREAN FEDERATION</t>
  </si>
  <si>
    <t>FÉDÉRATION SUD-CORÉENNE</t>
  </si>
  <si>
    <t>SÜDKOREANISCHER TENNISVERBAND</t>
  </si>
  <si>
    <t>FEDERACIÓN SURCOREANA</t>
  </si>
  <si>
    <t>FEDERAZIONE ISRAELIANA</t>
  </si>
  <si>
    <t>韩国联合会</t>
  </si>
  <si>
    <t>FEDERAÇÃO DA COREIA DO SUL</t>
  </si>
  <si>
    <t>AFF_57_NAME</t>
  </si>
  <si>
    <t>MEXICAN FEDERATION</t>
  </si>
  <si>
    <t>FÉDÉRATION MEXICAINE</t>
  </si>
  <si>
    <t>MEXIKANISCHER TENNISVERBAND</t>
  </si>
  <si>
    <t>FEDERACIÓN MEXICANA</t>
  </si>
  <si>
    <t>FEDERAZIONE SUDCOREANA</t>
  </si>
  <si>
    <t>墨西哥联合会</t>
  </si>
  <si>
    <t>FEDERAÇÃO MEXICANA</t>
  </si>
  <si>
    <t>AFF_58_NAME</t>
  </si>
  <si>
    <t>PERUVIAN FEDERATION</t>
  </si>
  <si>
    <t>FÉDÉRATION PÉRUVIENNE</t>
  </si>
  <si>
    <t>PERUANISCHER TENNISVERBAND</t>
  </si>
  <si>
    <t>FEDERACIÓN PERUANA</t>
  </si>
  <si>
    <t>FEDERAZIONE MESSICANA</t>
  </si>
  <si>
    <t>秘鲁联合会</t>
  </si>
  <si>
    <t>FEDERAÇÃO PERUANA</t>
  </si>
  <si>
    <t>AFF_59_NAME</t>
  </si>
  <si>
    <t>SLOVENIAN FEDERATION</t>
  </si>
  <si>
    <t>FÉDÉRATION DE SLOVÉNIE</t>
  </si>
  <si>
    <t>SLOWENISCHER TENNISVERBAND</t>
  </si>
  <si>
    <t>FEDERACIÓN ESLOVENA</t>
  </si>
  <si>
    <t>FEDERAZIONE PERUVIANA</t>
  </si>
  <si>
    <t>斯洛文尼亚联合会</t>
  </si>
  <si>
    <t>FEDERAÇÃO ESLOVENA</t>
  </si>
  <si>
    <t>AFF_6_DESC</t>
  </si>
  <si>
    <t>An academy focused on the development of young Italians, and foreigners, and whose goal is to improve their reputation.</t>
  </si>
  <si>
    <t>Une académie centrée sur le développement des jeunes italiens mais aussi étrangers et qui a pour ambition de gagner en réputation.</t>
  </si>
  <si>
    <t>Eine Akademie, die sich auf die Entwicklung junger Italiener und Ausländer konzentriert, mit dem Ziel, ihre Reputation zu verbessern.</t>
  </si>
  <si>
    <t>Una escuela enfocada al desarrollo de jóvenes italianos y extranjeros, y cuyo objetivo es mejorar su reputación.</t>
  </si>
  <si>
    <t>Un'accademia focalizzata sullo sviluppo di giovani italiani e stranieri, e il cui obiettivo è migliorare la loro reputazione.</t>
  </si>
  <si>
    <t>一所专注于培养意大利本土及外国年轻球员的学院，目标是提升学院声誉。</t>
  </si>
  <si>
    <t>Академия, развивающая молодых итальянцев и иностранцев для повышения своей репутации.</t>
  </si>
  <si>
    <t>Uma academia focada no desenvolvimento de jovens italianos e estrangeiros, com o objetivo de melhorar sua reputação.</t>
  </si>
  <si>
    <t>AFF_6_NAME</t>
  </si>
  <si>
    <t>FORZA TENNIS ACADEMY</t>
  </si>
  <si>
    <t>奋进网球学院</t>
  </si>
  <si>
    <t>AFF_60_NAME</t>
  </si>
  <si>
    <t>SLOVAK FEDERATION</t>
  </si>
  <si>
    <t>FÉDÉRATION SLOVAQUE</t>
  </si>
  <si>
    <t>SLOWAKISCHER TENNISVERBAND</t>
  </si>
  <si>
    <t>FEDERACIÓN ESLOVACA</t>
  </si>
  <si>
    <t>FEDERAZIONE SLOVENA</t>
  </si>
  <si>
    <t>斯洛伐克联合会</t>
  </si>
  <si>
    <t>FEDERAÇÃO ESLOVACA</t>
  </si>
  <si>
    <t>AFF_61_NAME</t>
  </si>
  <si>
    <t>THAÏ FEDERATION</t>
  </si>
  <si>
    <t>FÉDÉRATION THAÏLANDAISE</t>
  </si>
  <si>
    <t>THAILÄNDISCHER TENNISVERBAND</t>
  </si>
  <si>
    <t>FEDERACIÓN TAILANDESA</t>
  </si>
  <si>
    <t>FEDERAZIONE SLOVACCA</t>
  </si>
  <si>
    <t>泰国联合会</t>
  </si>
  <si>
    <t>FEDERAÇÃO TAILANDESA</t>
  </si>
  <si>
    <t>AFF_62_NAME</t>
  </si>
  <si>
    <t>GREEK FEDERATION</t>
  </si>
  <si>
    <t>FÉDÉRATION GRECQUE</t>
  </si>
  <si>
    <t>GRIECHISCHER TENNISVERBAND</t>
  </si>
  <si>
    <t>FEDERACIÓN GRIEGA</t>
  </si>
  <si>
    <t>FEDERAZIONE THAILANDESE</t>
  </si>
  <si>
    <t>希腊联合会</t>
  </si>
  <si>
    <t>FEDERAÇÃO GREGA</t>
  </si>
  <si>
    <t>AFF_63_NAME</t>
  </si>
  <si>
    <t>ESTONIAN FEDERATION</t>
  </si>
  <si>
    <t>FÉDÉRATION ESTONIENNE</t>
  </si>
  <si>
    <t>ESTNISCHER TENNISVERBAND</t>
  </si>
  <si>
    <t>FEDERACIÓN ESTONIA</t>
  </si>
  <si>
    <t>FEDERAZIONE GRECA</t>
  </si>
  <si>
    <t>爱沙尼亚联合会</t>
  </si>
  <si>
    <t>FEDERAÇÃO ESTONIANA</t>
  </si>
  <si>
    <t>AFF_64_NAME</t>
  </si>
  <si>
    <t>KAZAKH FEDERATION</t>
  </si>
  <si>
    <t>FÉDÉRATION KAZAKH</t>
  </si>
  <si>
    <t>KASACHISCHER TENNISVERBAND</t>
  </si>
  <si>
    <t>FEDERACIÓN KAZAJA</t>
  </si>
  <si>
    <t>FEDERAZIONE ESTONE</t>
  </si>
  <si>
    <t>哈萨克斯坦联合会</t>
  </si>
  <si>
    <t>FEDERAÇÃO DO Cazaquistão</t>
  </si>
  <si>
    <t>AFF_7_DESC</t>
  </si>
  <si>
    <t>An academy focused on the development of German players. It wants to develop both athletically and economically.</t>
  </si>
  <si>
    <t>Une académie centrée sur le développement de joueurs  germaniques . Elle souhaite se développer aussi bien sportivement qu’économiquement.</t>
  </si>
  <si>
    <t>Eine Akademie mit Schwerpunkt auf der Ausbildung von deutschen Spieler/-innen. Sie möchte sich sowohl sportlich als auch wirtschaftlich weiterentwickeln.</t>
  </si>
  <si>
    <t>Una escuela centrada en los tenistas alemanes. Persigue su desarrollo tanto deportivo como económico.</t>
  </si>
  <si>
    <t>Un'accademia incentrata sullo sviluppo dei giocatori tedeschi. Ci auguriamo che abbia un ottimo sviluppo, sia sportivo che economico.</t>
  </si>
  <si>
    <t>一所专注于培养德国球员的学院，希望实现竞技表现和经济收益的同步发展。</t>
  </si>
  <si>
    <t>Академия, развивающая немецких игроков, стремится к спортивному и экономическому росту.</t>
  </si>
  <si>
    <t>Uma academia focada no desenvolvimento de jogadores alemães. Busca desenvolver tanto a parte atlética quanto a econômica.</t>
  </si>
  <si>
    <t>AFF_7_NAME</t>
  </si>
  <si>
    <t>KAIZER ALEXANDER TENNIS ACADEMY</t>
  </si>
  <si>
    <t>凯泽·亚历山大网球学院</t>
  </si>
  <si>
    <t>AFF_8_DESC</t>
  </si>
  <si>
    <t>An academy with several athletes from Eastern European countries that wants to make a name for itself worldwide.</t>
  </si>
  <si>
    <t>Une académie qui regroupe plusieurs athlètes des pays de l’Europe de l’Est et qui souhaite se faire un nom mondialement.</t>
  </si>
  <si>
    <t>Eine Akademie, die mehrere Sportler/-innen aus Osteuropa vereint und die sich weltweit etablieren möchte.</t>
  </si>
  <si>
    <t>Una escuela con varios deportistas de países de Europa del Este que desea labrarse un nombre a nivel mundial.</t>
  </si>
  <si>
    <t>Un'accademia che riunisce molti atleti dell'Europa dell'Est e che punta a diventare famosa a livello mondiale.</t>
  </si>
  <si>
    <t>一所拥有多名东欧国家运动员的学院，希望在整个网球界名扬天下。</t>
  </si>
  <si>
    <t>Академия с несколькими спортсменами из Восточной Европы, стремящаяся к глобальному признанию.</t>
  </si>
  <si>
    <t>Uma academia com vários atletas de países do Leste Europeu que busca se destacar mundialmente.</t>
  </si>
  <si>
    <t>AFF_8_NAME</t>
  </si>
  <si>
    <t>NOVO BELGRADE TENNIS ACADEMY</t>
  </si>
  <si>
    <t>新贝尔格莱德网球学院</t>
  </si>
  <si>
    <t>AFF_9_DESC</t>
  </si>
  <si>
    <t>The third French academy to have been founded, its vocation is to help the most promising players reach the top.</t>
  </si>
  <si>
    <t>Troisième académie française à avoir vu le jour, elle a pour vocation d'aider les joueurs les plus prometteurs à atteindre les sommets.</t>
  </si>
  <si>
    <t>Die dritte gegründete französische Akademie hat sich zum Ziel gesetzt, den vielversprechendsten Spielern zum Durchbruch an die Spitze zu verhelfen.</t>
  </si>
  <si>
    <t>La tercera academia francesa en ser fundada. Su vocación es ayudar a los jugadores más prometedores a alcanzar la cima.</t>
  </si>
  <si>
    <t>Terza accademia francese fondata, ha come vocazione quella di aiutare i giocatori più promettenti a raggiungere i vertici.</t>
  </si>
  <si>
    <t>在法国成立的第三所网球学院，其宗旨是帮助最有潜力的球员登上巅峰。</t>
  </si>
  <si>
    <t>Третья французская академия, цель — помочь талантам выйти на вершину.</t>
  </si>
  <si>
    <t>A terceira academia francesa fundada, sua vocação é ajudar os jogadores mais promissores a chegarem ao topo.</t>
  </si>
  <si>
    <t>AFF_9_NAME</t>
  </si>
  <si>
    <t>LION TENNIS ACADEMY</t>
  </si>
  <si>
    <t>雄狮网球学院</t>
  </si>
  <si>
    <t>AFF_INDEPENDANT_NAME</t>
  </si>
  <si>
    <t>Non-affilited tennisplayer</t>
  </si>
  <si>
    <t>AFF_LOCAL CLUB_NAME</t>
  </si>
  <si>
    <t>DOWNSIZE</t>
  </si>
  <si>
    <t>Downsize</t>
  </si>
  <si>
    <t>Réduire</t>
  </si>
  <si>
    <t>Verkleinern</t>
  </si>
  <si>
    <t>Minimizar</t>
  </si>
  <si>
    <t>Riduci</t>
  </si>
  <si>
    <t>缩减规模</t>
  </si>
  <si>
    <t>Уменьшить</t>
  </si>
  <si>
    <t>Recolher</t>
  </si>
  <si>
    <t>Hide displayed informations</t>
  </si>
  <si>
    <t>EVAL_ONGOING</t>
  </si>
  <si>
    <t>ongoing</t>
  </si>
  <si>
    <t>en cours</t>
  </si>
  <si>
    <t>in Arbeit</t>
  </si>
  <si>
    <t>en curso</t>
  </si>
  <si>
    <t>in corso</t>
  </si>
  <si>
    <t>продолжается</t>
  </si>
  <si>
    <t>em andamento</t>
  </si>
  <si>
    <t>Evaluation in progress</t>
  </si>
  <si>
    <t>EVAL_REPORT_BTN</t>
  </si>
  <si>
    <t>EVAL_REPORT_BTN_INFO</t>
  </si>
  <si>
    <t>Available starting from 25% progress of the report</t>
  </si>
  <si>
    <t>Disponible à partir de 25% d’avancement du rapport </t>
  </si>
  <si>
    <t>Ab einem Berichtsfortschritt von 25 % verfügbar</t>
  </si>
  <si>
    <t>Disponible a partir del 25 % de avance del informe</t>
  </si>
  <si>
    <t>Disponibile a partire dal 25% di avanzamento del resoconto</t>
  </si>
  <si>
    <t>报告可从进度达25%时开始查阅</t>
  </si>
  <si>
    <t>Доступно с 25% прогресса отчёта</t>
  </si>
  <si>
    <t>Disponível a partir de 25% de progresso do relatório</t>
  </si>
  <si>
    <t>EVAL_REPORT_SUB</t>
  </si>
  <si>
    <t>{[VAR_PCT]} completed ({[VAR_DAYS]} days remaining)</t>
  </si>
  <si>
    <t>{[VAR_PCT]} effectués ({[VAR_DAYS]} jours restants)</t>
  </si>
  <si>
    <t>{[VAR_PCT]} durchgeführt (Noch {[VAR_DAYS]} Tage)</t>
  </si>
  <si>
    <t>{[VAR_PCT]} completado (quedan {[VAR_DAYS]} días)</t>
  </si>
  <si>
    <t>{[VAR_PCT]} effettuati ({[VAR_DAYS]} giorni rimanenti)</t>
  </si>
  <si>
    <t>{[VAR_PCT]}已完成
 （剩余{[VAR_DAYS]}天）</t>
  </si>
  <si>
    <t>{[VAR_PCT]} выполнено ({[VAR_DAYS]} дней осталось)</t>
  </si>
  <si>
    <t>{[VAR_PCT]} concluído ({[VAR_DAYS]} dias restantes)</t>
  </si>
  <si>
    <t>EVAL_REPORT_SUB2</t>
  </si>
  <si>
    <t>Report generated on {[VAR_DATE]}</t>
  </si>
  <si>
    <t>Rapport lancé le {[VAR_DATE]}</t>
  </si>
  <si>
    <t>Bericht vom {[VAR_DATE]}</t>
  </si>
  <si>
    <t>Informe generado el {[VAR_DATE]}</t>
  </si>
  <si>
    <t>Resoconto del {[VAR_DATE]}</t>
  </si>
  <si>
    <t>报告生成于{[VAR_DATE]}</t>
  </si>
  <si>
    <t>Отчёт создан {[VAR_DATE]}</t>
  </si>
  <si>
    <t>Relatório gerado em {[VAR_DATE]}</t>
  </si>
  <si>
    <t>EVAL_REPORT_TITLE</t>
  </si>
  <si>
    <t>Supervision report</t>
  </si>
  <si>
    <t>Rapport de supervision</t>
  </si>
  <si>
    <t>Beobachtungsbericht</t>
  </si>
  <si>
    <t>Informe de supervisión</t>
  </si>
  <si>
    <t>Resoconto di supervisione</t>
  </si>
  <si>
    <t>监督报告</t>
  </si>
  <si>
    <t>Отчёт по надзору</t>
  </si>
  <si>
    <t>Relatório de supervisão</t>
  </si>
  <si>
    <t>FED_LIST_BEST_JUNIOR</t>
  </si>
  <si>
    <t>Best affiliated Junior players</t>
  </si>
  <si>
    <t>Meilleurs joueurs affiliés Juniors</t>
  </si>
  <si>
    <t>Beste Junioren verbundene Spieler</t>
  </si>
  <si>
    <t>Mejores tenistas júnior afiliados</t>
  </si>
  <si>
    <t>Migliori giocatori Junior affiliati</t>
  </si>
  <si>
    <t>最佳青少年注册球员</t>
  </si>
  <si>
    <t>Лучшие юниоры-аффилиаты</t>
  </si>
  <si>
    <t>Melhores juniores afiliados</t>
  </si>
  <si>
    <t>FED_LIST_BEST_PRO</t>
  </si>
  <si>
    <t>Best affiliated Pro players</t>
  </si>
  <si>
    <t>Meilleurs joueurs affiliés Pro</t>
  </si>
  <si>
    <t>Beste Pro verbundene Spieler</t>
  </si>
  <si>
    <t>Mejores tenistas profesionales afiliados</t>
  </si>
  <si>
    <t>Migliori giocatori Pro affiliati</t>
  </si>
  <si>
    <t>最佳职业注册球员</t>
  </si>
  <si>
    <t>Лучшие профи-аффилиаты</t>
  </si>
  <si>
    <t>Melhores profissionais afiliados</t>
  </si>
  <si>
    <t>FED_LIST_NAME</t>
  </si>
  <si>
    <t>FED_LIST_NB_AFF</t>
  </si>
  <si>
    <t>AFF</t>
  </si>
  <si>
    <t>VER</t>
  </si>
  <si>
    <t>AFI</t>
  </si>
  <si>
    <t>注册</t>
  </si>
  <si>
    <t>АФФ</t>
  </si>
  <si>
    <t>AFIL</t>
  </si>
  <si>
    <t>3 letters title column for "Affiliated players"</t>
  </si>
  <si>
    <t>FED_LIST_NB_AFF_INFO</t>
  </si>
  <si>
    <t>Number of players affiliated to this federation</t>
  </si>
  <si>
    <t>Nombre de joueurs affiliés à cette fédération</t>
  </si>
  <si>
    <t>Anzahl der Spieler, die diesem Verband angehören</t>
  </si>
  <si>
    <t>Número de tenistas afiliados a esta federación</t>
  </si>
  <si>
    <t>Numero di giocatori affiliati a questa federazione</t>
  </si>
  <si>
    <t>此联合会的注册球员人数</t>
  </si>
  <si>
    <t>Количество игроков, аффилированных с этой федерацией</t>
  </si>
  <si>
    <t>Número de jogadores afiliados a esta federação</t>
  </si>
  <si>
    <t>FED_LIST_RANK_JTLB</t>
  </si>
  <si>
    <t>{[TENNIS/CIRCUIT_4]}</t>
  </si>
  <si>
    <t>FED_LIST_RANK_JTLB_INFO</t>
  </si>
  <si>
    <t>{[WORLD/FED_LIST_RANK_MTL_INFO]}</t>
  </si>
  <si>
    <t>FED_LIST_RANK_JTLG</t>
  </si>
  <si>
    <t>{[TENNIS/CIRCUIT_5]}</t>
  </si>
  <si>
    <t>FED_LIST_RANK_JTLG_INFO</t>
  </si>
  <si>
    <t>FED_LIST_RANK_MTL</t>
  </si>
  <si>
    <t>{[TENNIS/CIRCUIT_0]}</t>
  </si>
  <si>
    <t>FED_LIST_RANK_MTL_INFO</t>
  </si>
  <si>
    <t>Number of players of this nationality on this circuit</t>
  </si>
  <si>
    <t>Nombre de joueurs de cette nationalité sur ce circuit</t>
  </si>
  <si>
    <t>Anzahl der Spieler dieser Nationalität auf dieser Tour</t>
  </si>
  <si>
    <t>Número de tenistas de esta nacionalidad en el circuito</t>
  </si>
  <si>
    <t>Numero di giocatori di questa nazionalità in questo circuito</t>
  </si>
  <si>
    <t>此巡回赛中具有该国籍的球员数量</t>
  </si>
  <si>
    <t>Количество игроков этой национальности на этом туре</t>
  </si>
  <si>
    <t>Número de jogadores desta nacionalidade neste circuito</t>
  </si>
  <si>
    <t>FED_LIST_RANK_WTL</t>
  </si>
  <si>
    <t>{[TENNIS/CIRCUIT_1]}</t>
  </si>
  <si>
    <t>FED_LIST_RANK_WTL_INFO</t>
  </si>
  <si>
    <t>FED_OVERVIEW_NXT_WC</t>
  </si>
  <si>
    <t>Next deadline for the national team</t>
  </si>
  <si>
    <t>Prochaine échéance de l'équipe nationale</t>
  </si>
  <si>
    <t>Nächster Termin der Nationalmannschaft</t>
  </si>
  <si>
    <t>Próxima fecha límite para la selección nacional</t>
  </si>
  <si>
    <t>Prossima scadenza per la squadra nazionale</t>
  </si>
  <si>
    <t>国家队下一次选拔截止日期</t>
  </si>
  <si>
    <t>Следующий срок для национальной команды</t>
  </si>
  <si>
    <t>Próximo prazo para a seleção nacional</t>
  </si>
  <si>
    <t>FED_OVERVIEW_PLAYERS</t>
  </si>
  <si>
    <t>Affiliated player(s)</t>
  </si>
  <si>
    <t>Joueur(s) affilié(s)</t>
  </si>
  <si>
    <t>Verbundene(r) Spieler</t>
  </si>
  <si>
    <t>Tenista(s) afiliado(s)</t>
  </si>
  <si>
    <t>Giocatori affiliati</t>
  </si>
  <si>
    <t>注册球员</t>
  </si>
  <si>
    <t>Аффилированные игроки</t>
  </si>
  <si>
    <t>Jogador(es) afiliado(s)</t>
  </si>
  <si>
    <t>FED_OVERVIEW_RECENT_VICTORIES</t>
  </si>
  <si>
    <t>Recent major victories</t>
  </si>
  <si>
    <t>Victoires majeures récentes</t>
  </si>
  <si>
    <t>Neueste große Siege</t>
  </si>
  <si>
    <t>Últimas victorias importantes</t>
  </si>
  <si>
    <t>Principali vittorie recenti</t>
  </si>
  <si>
    <t>近期主要胜利</t>
  </si>
  <si>
    <t>Недавние крупные победы</t>
  </si>
  <si>
    <t>Vitórias importantes recentes</t>
  </si>
  <si>
    <t>FED_PLAYERS_AFF</t>
  </si>
  <si>
    <t>Affiliated players</t>
  </si>
  <si>
    <t>Joueurs affiliés</t>
  </si>
  <si>
    <t>Verbundene Spieler</t>
  </si>
  <si>
    <t>Tenistas afiliados</t>
  </si>
  <si>
    <t>Jogadores afiliados</t>
  </si>
  <si>
    <t>FED_PLAYERS_AFF_NB</t>
  </si>
  <si>
    <t>affiliated players</t>
  </si>
  <si>
    <t>joueurs affiliés</t>
  </si>
  <si>
    <t>verbundene Spieler</t>
  </si>
  <si>
    <t>tenistas afiliados</t>
  </si>
  <si>
    <t>giocatori affiliati</t>
  </si>
  <si>
    <t>аффилированных игроков</t>
  </si>
  <si>
    <t>jogadores afiliados</t>
  </si>
  <si>
    <t>FED_PLAYERS_NB</t>
  </si>
  <si>
    <t>players</t>
  </si>
  <si>
    <t>joueurs</t>
  </si>
  <si>
    <t>tenistas</t>
  </si>
  <si>
    <t>giocatori</t>
  </si>
  <si>
    <t>игроков</t>
  </si>
  <si>
    <t>jogadores</t>
  </si>
  <si>
    <t>FEDERATION</t>
  </si>
  <si>
    <t>Federation</t>
  </si>
  <si>
    <t>Fédération</t>
  </si>
  <si>
    <t>Verband</t>
  </si>
  <si>
    <t>Federación</t>
  </si>
  <si>
    <t>Federazione</t>
  </si>
  <si>
    <t>Федерация</t>
  </si>
  <si>
    <t>Federação</t>
  </si>
  <si>
    <t>Tennis Federation (national, etc.)</t>
  </si>
  <si>
    <t>NEGO_ACA_SPOT_TAKEN_INFO</t>
  </si>
  <si>
    <t>Reminder of available places in your academy, by status.</t>
  </si>
  <si>
    <t>Rappel des places disponibles dans votre académie, par statut.</t>
  </si>
  <si>
    <t>Erinnerung an verfügbare Plätze in deiner Akademie, nach Status.</t>
  </si>
  <si>
    <t>Recordatorio de puestos disponibles en tu escuela, por estado.</t>
  </si>
  <si>
    <t>Promemoria dei posti disponibili nella tua accademia, in base allo stato.</t>
  </si>
  <si>
    <t>根据状态提醒您学院中的可用名额。</t>
  </si>
  <si>
    <t>Напоминание о доступных местах в вашей академии по статусам.</t>
  </si>
  <si>
    <t>Lembrete de vagas disponíveis em sua academia, por status.</t>
  </si>
  <si>
    <t>NEGO_CONCLUDE</t>
  </si>
  <si>
    <t>Conclude the negotiation</t>
  </si>
  <si>
    <t>Conclure la négociation</t>
  </si>
  <si>
    <t>Verhandlung abschließen</t>
  </si>
  <si>
    <t>Concluir la negociación</t>
  </si>
  <si>
    <t>Conclusione della trattativa</t>
  </si>
  <si>
    <t>完成谈判</t>
  </si>
  <si>
    <t>Завершить переговоры</t>
  </si>
  <si>
    <t>Concluir a negociação</t>
  </si>
  <si>
    <t>NEGO_INPROGRESS_TAB</t>
  </si>
  <si>
    <t>Negotiations</t>
  </si>
  <si>
    <t>Négociations</t>
  </si>
  <si>
    <t>Verhandlungen</t>
  </si>
  <si>
    <t>Negociaciones</t>
  </si>
  <si>
    <t>Trattative</t>
  </si>
  <si>
    <t>Negociações</t>
  </si>
  <si>
    <t>NEGO_NOT_ENOUGH_FOUNDS_PRIME</t>
  </si>
  <si>
    <t>You currently don't have enough money on hand to offer a signing bonus.</t>
  </si>
  <si>
    <t>Vous n'avez actuellement pas assez d'argent en trésorerie pour proposer une prime à la signature.</t>
  </si>
  <si>
    <t>Sie haben derzeit nicht genug Geld in der Kasse, um eine Prämie für die Unterzeichnung anzubieten.</t>
  </si>
  <si>
    <t>Actualmente, no tienes suficiente dinero disponible para ofrecer una bonificación por firmar.</t>
  </si>
  <si>
    <t>Non hai abbastanza denaro disponibile per offrire un bonus alla firma in questo momento.</t>
  </si>
  <si>
    <t>您手头目前没有足够的资金来提供签约奖金。</t>
  </si>
  <si>
    <t>У вас недостаточно средств, чтобы предложить подписной бонус.</t>
  </si>
  <si>
    <t>Você não tem dinheiro suficiente em caixa para oferecer um bônus de assinatura.</t>
  </si>
  <si>
    <t>NEGO_PATIENCE_INFO</t>
  </si>
  <si>
    <t>The player's patience changes as you interact with them. The more it decreases, the less they will be willing to negotiate with you.</t>
  </si>
  <si>
    <t>La patience du joueur évolue en fonction de vos interactions avec lui. Plus elle baisse, moins il sera disposé à négocier avec vous.</t>
  </si>
  <si>
    <t>Die Geduld der Spieler verändert sich, während du mit ihnen interagierst. Je mehr diese sinkt, desto geringer ist ihre Bereitschaft, mit dir zu verhandeln.</t>
  </si>
  <si>
    <t>La paciencia de tu tenista cambia a medida que interactuáis. Cuanto más disminuya, menos disposición tendrá a negociar contigo.</t>
  </si>
  <si>
    <t>La pazienza dell'atleta cambia mentre ci interagisci. Più diminuisce, meno è disposto/a a negoziare con te.</t>
  </si>
  <si>
    <t>球员的耐心会随着您与他们的互动而改变。耐心值越低，他们与您谈判的意愿就越低。</t>
  </si>
  <si>
    <t>Терпение игрока меняется по мере взаимодействия. Чем ниже терпение, тем меньше он готов вести переговоры.</t>
  </si>
  <si>
    <t>A paciência do jogador muda conforme você interage com ele. Quanto mais ela diminui, menos disposto ele estará a negociar com você.</t>
  </si>
  <si>
    <t>NEGO_PLY_0</t>
  </si>
  <si>
    <t>Contract buyout</t>
  </si>
  <si>
    <t>Rachat de contrat</t>
  </si>
  <si>
    <t>Aus dem Vertrag kaufen</t>
  </si>
  <si>
    <t>Compra del contrato</t>
  </si>
  <si>
    <t>Acquisizione del contratto</t>
  </si>
  <si>
    <t>合同买断</t>
  </si>
  <si>
    <t>Выкуп контракта</t>
  </si>
  <si>
    <t>Rescisão de contrato</t>
  </si>
  <si>
    <t>When player is already under contract with onther academy</t>
  </si>
  <si>
    <t>NEGO_PLY_1</t>
  </si>
  <si>
    <t>Contract type</t>
  </si>
  <si>
    <t>Type de contrat</t>
  </si>
  <si>
    <t>Vertragsart</t>
  </si>
  <si>
    <t>Tipo de contrato</t>
  </si>
  <si>
    <t>Tipo di contratto</t>
  </si>
  <si>
    <t>合同类型</t>
  </si>
  <si>
    <t>Тип контракта</t>
  </si>
  <si>
    <t>NEGO_PLY_1_1</t>
  </si>
  <si>
    <t>NEGO_PLY_1_1_BIS_INFO</t>
  </si>
  <si>
    <t>Warning: You already have two major players, if you finalize the contract with this player, you will have to get rid of one of them.</t>
  </si>
  <si>
    <t>Avertissement : Vous avez déjà 2 joueurs majeurs, si vous finalisez le contrat avec ce joueur, vous devrez vous séparer de l'un d'entre eux.</t>
  </si>
  <si>
    <t>Achtung: Du hast bereits zwei wichtige Spieler. Wenn du den Vertrag mit diesem/r Spieler/in abschließt, musst du eine/n von ihnen entlassen.</t>
  </si>
  <si>
    <t>Advertencia: Ya tienes dos tenistas principales, si finalizas su contrato, no podrás contar con ambos.</t>
  </si>
  <si>
    <t>Attenzione: hai già due giocatori principali, se concludi il contratto con quest'atleta, dovrai sbarazzarti di uno di loro.</t>
  </si>
  <si>
    <t>警告：您已拥有两名核心球员，若与此球员敲定合同，则必须放弃其中一人。</t>
  </si>
  <si>
    <t>Внимание: у вас уже два ведущих игрока. Заключив этот контракт, вам придётся избавиться от одного из них.</t>
  </si>
  <si>
    <t>Aviso: Você já tem dois jogadores principais. Se finalizar o contrato com este jogador, terá que dispensar um deles.</t>
  </si>
  <si>
    <t>NEGO_PLY_1_1_INFO</t>
  </si>
  <si>
    <t>Warning: You already have a key player, if you finalize the contract with this player, you will have to get rid of your current key player.</t>
  </si>
  <si>
    <t>Avertissement : Vous avez déjà un joueur clé, si vous finalisez le contrat avec ce joueur, vous devrez vous séparer de votre joueur clé actuel.</t>
  </si>
  <si>
    <t>Achtung: Du hast bereits eine/n Schlüsselspieler/in. Wenn du den Vertrag mit diesem/r Spieler/in abschließt, musst du deine/n aktuelle/n Schlüsselspieler/in entlassen.</t>
  </si>
  <si>
    <t>Advertencia: Ya tienes tu tenista clave, si finalizas su contrato, tendrás que decirle adiós.</t>
  </si>
  <si>
    <t>Attenzione: hai già un/a giocatore/trice di punta, se finalizzi il contratto con quest'atleta, dovrai sbarazzarti dell'attuale giocatore/trice di punta.</t>
  </si>
  <si>
    <t>警告：您已拥有一名关键球员，若与此球员敲定合同，则必须放弃当前的关键球员。</t>
  </si>
  <si>
    <t>Внимание: у вас уже есть ключевой игрок. Заключив этот контракт, вам придётся расстаться с текущим ключевым игроком.</t>
  </si>
  <si>
    <t>Aviso: Você já tem um jogador principal. Se finalizar o contrato com este jogador, terá que dispensar seu jogador principal atual.</t>
  </si>
  <si>
    <t>NEGO_PLY_1_2</t>
  </si>
  <si>
    <t>Contract duration</t>
  </si>
  <si>
    <t>Durée du contrat</t>
  </si>
  <si>
    <t>Duración del contrato</t>
  </si>
  <si>
    <t>Durata del contratto</t>
  </si>
  <si>
    <t>Длительность контракта</t>
  </si>
  <si>
    <t>Duração do contrato</t>
  </si>
  <si>
    <t>NEGO_PLY_1_2_1</t>
  </si>
  <si>
    <t>seasons</t>
  </si>
  <si>
    <t>saisons</t>
  </si>
  <si>
    <t>temporadas</t>
  </si>
  <si>
    <t>stagioni</t>
  </si>
  <si>
    <t>сезоны</t>
  </si>
  <si>
    <t>NEGO_PLY_1_ACTION_1</t>
  </si>
  <si>
    <t>Accept terms</t>
  </si>
  <si>
    <t>Accepter les conditions</t>
  </si>
  <si>
    <t>Bedingungen akzeptieren</t>
  </si>
  <si>
    <t>Aceptar los términos</t>
  </si>
  <si>
    <t>Accetta i termini</t>
  </si>
  <si>
    <t>接受条款</t>
  </si>
  <si>
    <t>Принять условия</t>
  </si>
  <si>
    <t>Aceitar termos</t>
  </si>
  <si>
    <t>NEGO_PLY_1_ACTION_2</t>
  </si>
  <si>
    <t>Make a counter-offer</t>
  </si>
  <si>
    <t>Faire une contre-offre</t>
  </si>
  <si>
    <t>Gegenangebot machen</t>
  </si>
  <si>
    <t>Hacer una contraoferta</t>
  </si>
  <si>
    <t>Fai una controfferta</t>
  </si>
  <si>
    <t>提出新报价</t>
  </si>
  <si>
    <t>Сделать встречное предложение</t>
  </si>
  <si>
    <t>Fazer contraproposta</t>
  </si>
  <si>
    <t>NEGO_PLY_2</t>
  </si>
  <si>
    <t>Financial terms</t>
  </si>
  <si>
    <t>Conditions financières</t>
  </si>
  <si>
    <t>Finanzielle Konditionen</t>
  </si>
  <si>
    <t>Términos financieros</t>
  </si>
  <si>
    <t>Termini finanziari</t>
  </si>
  <si>
    <t>财务条款</t>
  </si>
  <si>
    <t>Финансовые условия</t>
  </si>
  <si>
    <t>Termos financeiros</t>
  </si>
  <si>
    <t>NEGO_PLY_2_1</t>
  </si>
  <si>
    <t>Signing Bonus</t>
  </si>
  <si>
    <t>NEGO_PLY_2_2</t>
  </si>
  <si>
    <t>Academy revenue share</t>
  </si>
  <si>
    <t>Part des revenus pour l'académie</t>
  </si>
  <si>
    <t>Akademie-Erlösanteil</t>
  </si>
  <si>
    <t>Porcentaje de ingresos de la escuela</t>
  </si>
  <si>
    <t>Quota dei ricavi dell'accademia</t>
  </si>
  <si>
    <t>学院收入分成</t>
  </si>
  <si>
    <t>Доля дохода академии</t>
  </si>
  <si>
    <t>Participação na receita da academia</t>
  </si>
  <si>
    <t>NEGO_PLY_2_ACTION</t>
  </si>
  <si>
    <t>NEGO_PLY_3</t>
  </si>
  <si>
    <t>Minimalziele</t>
  </si>
  <si>
    <t>NEGO_PLY_3_1</t>
  </si>
  <si>
    <t>Objective #1</t>
  </si>
  <si>
    <t>Objectif n°1</t>
  </si>
  <si>
    <t>Ziel Nr. 1</t>
  </si>
  <si>
    <t>Objetivo n.º 1</t>
  </si>
  <si>
    <t>Obiettivo n. 1</t>
  </si>
  <si>
    <t>目标#1</t>
  </si>
  <si>
    <t>Цель №1</t>
  </si>
  <si>
    <t>Objetivo nº 1</t>
  </si>
  <si>
    <t>NEGO_PLY_3_1_1</t>
  </si>
  <si>
    <t>Ranking-Ziel</t>
  </si>
  <si>
    <t>Obiettivo di ranking</t>
  </si>
  <si>
    <t>NEGO_PLY_3_2</t>
  </si>
  <si>
    <t>Objective #2</t>
  </si>
  <si>
    <t>Objectif n°2</t>
  </si>
  <si>
    <t>Ziel Nr. 2</t>
  </si>
  <si>
    <t>Objetivo n.º 2</t>
  </si>
  <si>
    <t>Obiettivo n. 2</t>
  </si>
  <si>
    <t>目标#2</t>
  </si>
  <si>
    <t>Цель №2</t>
  </si>
  <si>
    <t>Objetivo nº 2</t>
  </si>
  <si>
    <t>NEGO_PLY_3_2_1</t>
  </si>
  <si>
    <t>Grand Slams</t>
  </si>
  <si>
    <t>Grand Slam</t>
  </si>
  <si>
    <t>大满贯</t>
  </si>
  <si>
    <t>Титулы Большого шлема</t>
  </si>
  <si>
    <t>NEGO_PLY_3_2_2</t>
  </si>
  <si>
    <t>Masters 1000</t>
  </si>
  <si>
    <t>大师赛1000</t>
  </si>
  <si>
    <t>Мастерс 1000</t>
  </si>
  <si>
    <t>NEGO_PLY_3_2_3</t>
  </si>
  <si>
    <t>Pro 500</t>
  </si>
  <si>
    <t>职业500赛</t>
  </si>
  <si>
    <t>Про 500</t>
  </si>
  <si>
    <t>ATP 500</t>
  </si>
  <si>
    <t>NEGO_PLY_3_3</t>
  </si>
  <si>
    <t>Objective #3</t>
  </si>
  <si>
    <t>Objectif n°3</t>
  </si>
  <si>
    <t>Ziel Nr. 3</t>
  </si>
  <si>
    <t>Objetivo n.º 3</t>
  </si>
  <si>
    <t>Obiettivo n.3</t>
  </si>
  <si>
    <t>目标#3</t>
  </si>
  <si>
    <t>Цель №3</t>
  </si>
  <si>
    <t>Objetivo nº 3</t>
  </si>
  <si>
    <t>NEGO_PLY_3_3_1</t>
  </si>
  <si>
    <t>Title terms</t>
  </si>
  <si>
    <t>Conditions de Titres</t>
  </si>
  <si>
    <t>Titel-Bedingungen</t>
  </si>
  <si>
    <t>Términos del título</t>
  </si>
  <si>
    <t>Termini del titolo</t>
  </si>
  <si>
    <t>冠军条款</t>
  </si>
  <si>
    <t>Условия по титулам</t>
  </si>
  <si>
    <t>Termos de títulos</t>
  </si>
  <si>
    <t>NEGO_PLY_3_3_1_1</t>
  </si>
  <si>
    <t>titles</t>
  </si>
  <si>
    <t>titres</t>
  </si>
  <si>
    <t>títulos</t>
  </si>
  <si>
    <t>titoli</t>
  </si>
  <si>
    <t>冠军数量</t>
  </si>
  <si>
    <t>титулов</t>
  </si>
  <si>
    <t>NEGO_PLY_3_3_1_2</t>
  </si>
  <si>
    <t>including one from</t>
  </si>
  <si>
    <t>dont un de</t>
  </si>
  <si>
    <t>einschließlich 1 aus</t>
  </si>
  <si>
    <t>incluyendo uno de</t>
  </si>
  <si>
    <t>compreso uno da</t>
  </si>
  <si>
    <t>其中一项来自</t>
  </si>
  <si>
    <t>включая один из</t>
  </si>
  <si>
    <t>incluindo um de</t>
  </si>
  <si>
    <t>NEGO_PLY_3_ACTION</t>
  </si>
  <si>
    <t>Accept objectives</t>
  </si>
  <si>
    <t>Accepter les objectifs</t>
  </si>
  <si>
    <t>Ziele akzeptieren</t>
  </si>
  <si>
    <t>Aceptar objetivos</t>
  </si>
  <si>
    <t>Accetta gli obiettivi</t>
  </si>
  <si>
    <t>接受目标</t>
  </si>
  <si>
    <t>Принять цели</t>
  </si>
  <si>
    <t>Aceitar objetivos</t>
  </si>
  <si>
    <t>NEGO_PLY_3_SB</t>
  </si>
  <si>
    <t>Success Bonus</t>
  </si>
  <si>
    <t>Bonus de réussite</t>
  </si>
  <si>
    <t>Erfolgsrämie</t>
  </si>
  <si>
    <t>Bonificación por éxito</t>
  </si>
  <si>
    <t>Bonus successo</t>
  </si>
  <si>
    <t>成功奖金</t>
  </si>
  <si>
    <t>Бонус за успех</t>
  </si>
  <si>
    <t>Bônus por sucesso</t>
  </si>
  <si>
    <t>NEGO_PLY_ACA</t>
  </si>
  <si>
    <t>Academy slots</t>
  </si>
  <si>
    <t>Places dans l'académie</t>
  </si>
  <si>
    <t>Akademie-Plätze</t>
  </si>
  <si>
    <t>Puestos de la escuela</t>
  </si>
  <si>
    <t>Posti nell’accademia</t>
  </si>
  <si>
    <t>学院名额</t>
  </si>
  <si>
    <t>Места в академии</t>
  </si>
  <si>
    <t>Vagas na academia</t>
  </si>
  <si>
    <t>NEGO_PLY_ACA_1</t>
  </si>
  <si>
    <t>Key player:</t>
  </si>
  <si>
    <t>Joueur clé :</t>
  </si>
  <si>
    <t>Schlüsselspieler/in:</t>
  </si>
  <si>
    <t>Tenista clave:</t>
  </si>
  <si>
    <t>Giocatore/trice di punta:</t>
  </si>
  <si>
    <t>关键球员：</t>
  </si>
  <si>
    <t>Ключевой игрок:</t>
  </si>
  <si>
    <t>Jogador principal:</t>
  </si>
  <si>
    <t>NEGO_PLY_ACA_2</t>
  </si>
  <si>
    <t>Major player:</t>
  </si>
  <si>
    <t>Joueur majeur :</t>
  </si>
  <si>
    <t>Wichtige/r Spieler/in:</t>
  </si>
  <si>
    <t>Tenista principal:</t>
  </si>
  <si>
    <t>Giocatore/trice importante:</t>
  </si>
  <si>
    <t>核心球员：</t>
  </si>
  <si>
    <t>Ведущий игрок:</t>
  </si>
  <si>
    <t>Jogador de ponta:</t>
  </si>
  <si>
    <t>NEGO_PLY_ACA_3</t>
  </si>
  <si>
    <t>Promising players:</t>
  </si>
  <si>
    <t>Joueurs prometteurs :</t>
  </si>
  <si>
    <t>Vielversprechende Spieler:</t>
  </si>
  <si>
    <t>Tenistas prometedores:</t>
  </si>
  <si>
    <t>Giocatori/trici promettenti:</t>
  </si>
  <si>
    <t>潜力球员：</t>
  </si>
  <si>
    <t>Перспективные игроки:</t>
  </si>
  <si>
    <t>Jogadores promissores:</t>
  </si>
  <si>
    <t>NEGO_PLY_ACA_4</t>
  </si>
  <si>
    <t>Secondary players:</t>
  </si>
  <si>
    <t>Joueurs secondaires :</t>
  </si>
  <si>
    <t>Sekundäre Spieler:</t>
  </si>
  <si>
    <t>Tenistas secundarios:</t>
  </si>
  <si>
    <t>Giocatori/trici secondari:</t>
  </si>
  <si>
    <t>次要球员：</t>
  </si>
  <si>
    <t>Второстепенные игроки:</t>
  </si>
  <si>
    <t>Jogadores secundários:</t>
  </si>
  <si>
    <t>NEGO_PLY_BACK</t>
  </si>
  <si>
    <t>Back to list</t>
  </si>
  <si>
    <t>Retour à la liste</t>
  </si>
  <si>
    <t>Zurück zur Liste</t>
  </si>
  <si>
    <t>Volver a la lista</t>
  </si>
  <si>
    <t>Ritorna alla lista</t>
  </si>
  <si>
    <t>返回列表</t>
  </si>
  <si>
    <t>Назад к списку</t>
  </si>
  <si>
    <t>Voltar para a lista</t>
  </si>
  <si>
    <t>NEGO_PLY_CANCEL_1</t>
  </si>
  <si>
    <t>Cancel negotiation</t>
  </si>
  <si>
    <t>Annuler la négociation</t>
  </si>
  <si>
    <t>Verhandlung abbrechen</t>
  </si>
  <si>
    <t>Cancelar negociación</t>
  </si>
  <si>
    <t>Annulla trattativa</t>
  </si>
  <si>
    <t>取消谈判</t>
  </si>
  <si>
    <t>Отменить переговоры</t>
  </si>
  <si>
    <t>Cancelar negociação</t>
  </si>
  <si>
    <t>NEGO_PLY_CANCEL_2</t>
  </si>
  <si>
    <t>Leave negotiation</t>
  </si>
  <si>
    <t>Quitter la négociation</t>
  </si>
  <si>
    <t>Verhandlung verlassen</t>
  </si>
  <si>
    <t>Abandonar la negociación</t>
  </si>
  <si>
    <t>Lascia la trattativa</t>
  </si>
  <si>
    <t>退出谈判</t>
  </si>
  <si>
    <t>Покинуть переговоры</t>
  </si>
  <si>
    <t>Sair da negociação</t>
  </si>
  <si>
    <t>NEGO_PLY_COMPARE</t>
  </si>
  <si>
    <t>Compare to:</t>
  </si>
  <si>
    <t>Comparer à :</t>
  </si>
  <si>
    <t>Vergleichen mit:</t>
  </si>
  <si>
    <t>Comparar con:</t>
  </si>
  <si>
    <t>Confronta con:</t>
  </si>
  <si>
    <t>比较对象：</t>
  </si>
  <si>
    <t>Сравнить с:</t>
  </si>
  <si>
    <t>Comparar com:</t>
  </si>
  <si>
    <t>NEGO_PLY_COMPARE_1</t>
  </si>
  <si>
    <t>NEGO_PLY_COMPARE_2</t>
  </si>
  <si>
    <t>NEGO_PLY_COMPARE_3</t>
  </si>
  <si>
    <t>NEGO_PLY_COMPARE_4</t>
  </si>
  <si>
    <t>NEGO_PLY_CURRENT_AGREEMENT</t>
  </si>
  <si>
    <t>Current agreement</t>
  </si>
  <si>
    <t>Contrat actuel</t>
  </si>
  <si>
    <t>Aktuelle Vereinbarung</t>
  </si>
  <si>
    <t>Contrato actual</t>
  </si>
  <si>
    <t>Contratto attuale</t>
  </si>
  <si>
    <t>当前协议</t>
  </si>
  <si>
    <t>Текущее соглашение</t>
  </si>
  <si>
    <t>Acordo atual</t>
  </si>
  <si>
    <t>NEGO_PLY_DONT_WANT_TO_TALK_INFO</t>
  </si>
  <si>
    <t>The player isn't interested in talking to you for now.</t>
  </si>
  <si>
    <t>Le joueur ne souhaite pas discuter avec vous pour le moment</t>
  </si>
  <si>
    <t>Der/die Spieler/in hat derzeit kein Interesse, mit dir zu sprechen.</t>
  </si>
  <si>
    <t>El tenista no tiene interés en hablar contigo por ahora.</t>
  </si>
  <si>
    <t>L'atleta non è interessato/a a parlare con te per ora.</t>
  </si>
  <si>
    <t>该球员目前无意与你交谈。</t>
  </si>
  <si>
    <t>Игрок сейчас не хочет вести разговор.</t>
  </si>
  <si>
    <t>O jogador não está interessado em conversar com você por enquanto.</t>
  </si>
  <si>
    <t>NEGO_PLY_DURATION</t>
  </si>
  <si>
    <t>Durée de contrat</t>
  </si>
  <si>
    <t>NEGO_PLY_DURATION_MNG_TALK</t>
  </si>
  <si>
    <t>I’m offering you a contract length of &lt;bold&gt;&lt;color=yellow&gt;{[VAR_CONTRACT_DURATION]} season(s)&lt;/color&gt;&lt;/bold&gt;.</t>
  </si>
  <si>
    <t>Ich schlage dir eine Vertragslaufzeit von &lt;bold&gt;&lt;color=yellow&gt;{[VAR_CONTRACT_DURATION]} Saison(s)&lt;/color&gt;&lt;/bold&gt; vor.</t>
  </si>
  <si>
    <t>Te ofrezco un contrato por &lt;bold&gt;&lt;color=yellow&gt;{[VAR_CONTRACT_DURATION]} temporada(s)&lt;/color&gt;&lt;/bold&gt;.</t>
  </si>
  <si>
    <t>Ti propongo un contratto da &lt;bold&gt;&lt;color=yellow&gt;{[VAR_CONTRACT_DURATION]} stagioni&lt;/color&gt;&lt;/bold&gt;.</t>
  </si>
  <si>
    <t>我为你提供的合同期限为&lt;bold&gt;&lt;color=yellow&gt;{[VAR_CONTRACT_DURATION]}个赛季&lt;/color&gt;&lt;/bold&gt;。</t>
  </si>
  <si>
    <t>Я предлагаю вам контракт сроком на &lt;color=yellow&gt;{[VAR_CONTRACT_DURATION]} сезон(а).</t>
  </si>
  <si>
    <t>Estou oferecendo um contrato de &lt;bold&gt;&lt;color=yellow&gt;{[VAR_CONTRACT_DURATION]} temporada(s)&lt;/color&gt;&lt;/bold&gt;.</t>
  </si>
  <si>
    <t>Sentence during contract negociation, must be usable for men and women</t>
  </si>
  <si>
    <t>NEGO_PLY_DURATION_MNG_TALK_1</t>
  </si>
  <si>
    <t>Je te propose une durée de contrat de &lt;bold&gt;&lt;color=yellow&gt;{[VAR_CONTRACT_DURATION]} saison(s)&lt;/color&gt;&lt;/bold&gt;.</t>
  </si>
  <si>
    <t>NEGO_PLY_DURATION_MNG_TALK_2</t>
  </si>
  <si>
    <t>Que dirais-tu d'un contrat de &lt;bold&gt;&lt;color=yellow&gt;{[VAR_CONTRACT_DURATION]} saison(s)&lt;/color&gt;&lt;/bold&gt; ? C'est ce que je te propose.</t>
  </si>
  <si>
    <t>NEGO_PLY_DURATION_MNG_TALK_3</t>
  </si>
  <si>
    <t>Ma proposition est la suivante : un contrat d'une durée de &lt;bold&gt;&lt;color=yellow&gt;{[VAR_CONTRACT_DURATION]} saison(s)&lt;/color&gt;&lt;/bold&gt;.</t>
  </si>
  <si>
    <t>NEGO_PLY_DURATION_MNG_TALK_4</t>
  </si>
  <si>
    <t>Voici ma proposition : un contrat de &lt;bold&gt;&lt;color=yellow&gt;{[VAR_CONTRACT_DURATION]} saison(s)&lt;/color&gt;&lt;/bold&gt;. Qu'en penses-tu ?</t>
  </si>
  <si>
    <t>NEGO_PLY_DURATION_MNG_TALK_5</t>
  </si>
  <si>
    <t>Je te propose un contrat d'une durée de &lt;bold&gt;&lt;color=yellow&gt;{[VAR_CONTRACT_DURATION]} saison(s)&lt;/color&gt;&lt;/bold&gt;. Cela te convient-il ?</t>
  </si>
  <si>
    <t>NEGO_PLY_DURATION_MNG_TALK_6</t>
  </si>
  <si>
    <t>&lt;bold&gt;&lt;color=yellow&gt;{[VAR_CONTRACT_DURATION]} saison(s)&lt;/color&gt;&lt;/bold&gt;. Ok pour toi ?</t>
  </si>
  <si>
    <t>NEGO_PLY_DURATION_MNG_TALK_7</t>
  </si>
  <si>
    <t>Dans le cadre de notre projet, &lt;bold&gt;&lt;color=yellow&gt;{[VAR_CONTRACT_DURATION]} saison(s)&lt;/color&gt;&lt;/bold&gt; me semble idéal. Ok pour toi ?</t>
  </si>
  <si>
    <t>NEGO_PLY_DURATION_TALK</t>
  </si>
  <si>
    <t>Now let’s talk about contract length, please.</t>
  </si>
  <si>
    <t>Sprechen wir nun bitte über die Vertragslaufzeit.</t>
  </si>
  <si>
    <t>Ahora, hablemos de la duración del contrato.</t>
  </si>
  <si>
    <t>Ora possiamo parlare della durata del contratto.</t>
  </si>
  <si>
    <t>现在我们来谈谈合同期限吧。</t>
  </si>
  <si>
    <t>Теперь давайте поговорим о сроке контракта.</t>
  </si>
  <si>
    <t>Vamos falar sobre a duração do contrato, por favor.</t>
  </si>
  <si>
    <t>NEGO_PLY_DURATION_TALK_1</t>
  </si>
  <si>
    <t>Parlons durée de contrat maintenant s'il vous plait.</t>
  </si>
  <si>
    <t>NEGO_PLY_DURATION_TALK_2</t>
  </si>
  <si>
    <t>Passons maintenant à la discussion sur la durée du contrat, si vous le voulez bien.</t>
  </si>
  <si>
    <t>NEGO_PLY_DURATION_TALK_3</t>
  </si>
  <si>
    <t>Abordons maintenant la question de la durée du contrat, si vous êtes d'accord.</t>
  </si>
  <si>
    <t>NEGO_PLY_DURATION_TALK_4</t>
  </si>
  <si>
    <t>Discutons de la durée du contrat maintenant.</t>
  </si>
  <si>
    <t>NEGO_PLY_DURATION_TALK_5</t>
  </si>
  <si>
    <t>Parlons de la durée du contrat, voulez-vous ?</t>
  </si>
  <si>
    <t>NEGO_PLY_FIN_1</t>
  </si>
  <si>
    <t>Handgeld</t>
  </si>
  <si>
    <t>Bonus alla firma</t>
  </si>
  <si>
    <t>NEGO_PLY_FIN_2</t>
  </si>
  <si>
    <t>Share of the player's income that will be donated to the academy</t>
  </si>
  <si>
    <t>Part des revenus du joueur qui seront reversés à l'académie</t>
  </si>
  <si>
    <t>Anteil an den Einnahmen des Spielers, die an die Akademie fließen</t>
  </si>
  <si>
    <t>Parte de los ingresos de tu tenista que se donarán a la escuela</t>
  </si>
  <si>
    <t>Parte degli introiti del giocatore che verranno destinati all’accademia</t>
  </si>
  <si>
    <t>球员收入中将献给学院的部分</t>
  </si>
  <si>
    <t>Доля дохода игрока, которая будет перечисляться академии</t>
  </si>
  <si>
    <t>Participação da renda do jogador que será doada para a academia</t>
  </si>
  <si>
    <t>NEGO_PLY_FIN_MNG_ANS</t>
  </si>
  <si>
    <t>OK, I really want you to join us.</t>
  </si>
  <si>
    <t>In Ordnung, ich möchte wirklich, dass du zu uns kommst.</t>
  </si>
  <si>
    <t>De acuerdo, estoy deseando que te unas a nosotros.</t>
  </si>
  <si>
    <t>D’accordo, ci tengo molto ad accoglierti tra noi.</t>
  </si>
  <si>
    <t>好的，我真的很希望你能加入我们。</t>
  </si>
  <si>
    <t>Хорошо, я действительно хочу, чтобы вы к нам присоединились.</t>
  </si>
  <si>
    <t>Ok, quero muito que você se junte a nós.</t>
  </si>
  <si>
    <t>NEGO_PLY_FIN_MNG_ANS_1</t>
  </si>
  <si>
    <t>D’accord, je tiens vraiment à ce que tu nous rejoignes.</t>
  </si>
  <si>
    <t>NEGO_PLY_FIN_MNG_ANS_2</t>
  </si>
  <si>
    <t>Entendu, je tiens réellement à ce que tu intègres notre équipe.</t>
  </si>
  <si>
    <t>NEGO_PLY_FIN_MNG_ANS_3</t>
  </si>
  <si>
    <t>Ok, c'est vraiment une priorité pour moi que tu nous rejoignes.</t>
  </si>
  <si>
    <t>NEGO_PLY_FIN_MNG_ANS_4</t>
  </si>
  <si>
    <t>D'accord, il est vraiment essentiel pour moi que tu fasses partie de notre équipe.</t>
  </si>
  <si>
    <t>NEGO_PLY_FIN_MNG_ANS_5</t>
  </si>
  <si>
    <t>Ok, je tiens sincèrement à ce que tu nous rejoignes.</t>
  </si>
  <si>
    <t>NEGO_PLY_FIN_MNG_ANS_6</t>
  </si>
  <si>
    <t>Ok. Sache que c'est vraiment important pour moi que tu nous rejoignes.</t>
  </si>
  <si>
    <t>NEGO_PLY_FIN_MNG_ANS_7</t>
  </si>
  <si>
    <t>Entendu, ce serait génial si tu pouvais nous rejoindre. On a hâte de t'avoir parmis nous.</t>
  </si>
  <si>
    <t>NEGO_PLY_FIN_MNG_TALK</t>
  </si>
  <si>
    <t>I’m offering you a signing bonus of &lt;bold&gt;&lt;color=yellow&gt;{[VAR_CONTRACT_AMOUNT]}&lt;/color&gt;&lt;/bold&gt; and &lt;bold&gt;&lt;color=yellow&gt;{[VAR_CONTRACT_PCT]}&lt;/color&gt;&lt;/bold&gt; of your earnings from tournaments and with your sponsors will be donated to the academy.</t>
  </si>
  <si>
    <t>Ich biete dir ein Handgeld in Höhe von &lt;bold&gt;&lt;color=yellow&gt;{[VAR_CONTRACT_AMOUNT]}&lt;/color&gt;&lt;/bold&gt; und &lt;bold&gt;&lt;color=yellow&gt;{[VAR_CONTRACT_PCT]}&lt;/color&gt;&lt;/bold&gt; deiner Einnahmen aus Turnieren und Ausrüsterverträgen gehen an die Akademie.</t>
  </si>
  <si>
    <t>Te ofrezco una bonificación por firmar de &lt;bold&gt;&lt;color=yellow&gt;{[VAR_CONTRACT_AMOUNT]}&lt;/color&gt;&lt;/bold&gt; y donarás a la escuela un &lt;bold&gt;&lt;color=yellow&gt;{[VAR_CONTRACT_PCT]}&lt;/color&gt;&lt;/bold&gt; de tus ganancias en los torneos y de tus patrocinadores.</t>
  </si>
  <si>
    <t>Ti propongo un bonus alla firma di &lt;bold&gt;&lt;color=yellow&gt;{[VAR_CONTRACT_AMOUNT]}&lt;/color&gt;&lt;/bold&gt; e &lt;bold&gt;&lt;color=yellow&gt;{[VAR_CONTRACT_PCT]}&lt;/color&gt;&lt;/bold&gt; degli introiti di tornei e fornitori da destinare all’accademia.</t>
  </si>
  <si>
    <t>我为你提供的签约奖金为&lt;bold&gt;&lt;color=yellow&gt;{[VAR_CONTRACT_AMOUNT]}&lt;/color&gt;&lt;/bold&gt;，并且你在比赛和赞助中获得的&lt;bold&gt;&lt;color=yellow&gt;{[VAR_CONTRACT_PCT]}&lt;/color&gt;&lt;/bold&gt;收入将献给学院。</t>
  </si>
  <si>
    <t>Я предлагаю вам подписной бонус в размере &lt;color=yellow&gt;{[VAR_CONTRACT_AMOUNT]} и то, что &lt;color=yellow&gt;{[VAR_CONTRACT_PCT]} ваших доходов от турниров и спонсоров будет перечисляться академии.</t>
  </si>
  <si>
    <t>Estou oferecendo um bônus de assinatura de &lt;bold&gt;&lt;color=yellow&gt;{[VAR_CONTRACT_AMOUNT]}&lt;/color&gt;&lt;/bold&gt; e &lt;bold&gt;&lt;color=yellow&gt;{[VAR_CONTRACT_PCT]}&lt;/color&gt;&lt;/bold&gt; dos seus ganhos em torneios e com patrocinadores serão doados para a academia.</t>
  </si>
  <si>
    <t>NEGO_PLY_FIN_MNG_TALK_1</t>
  </si>
  <si>
    <t>Je te propose une prime de signature de &lt;bold&gt;&lt;color=yellow&gt;{[VAR_CONTRACT_AMOUNT]}&lt;/color&gt;&lt;/bold&gt; et &lt;bold&gt;&lt;color=yellow&gt;{[VAR_CONTRACT_PCT]}&lt;/color&gt;&lt;/bold&gt; de tes revenus en tournois, ainsi que ceux avec tes équipementiers, reviendront à l’académie.</t>
  </si>
  <si>
    <t>NEGO_PLY_FIN_MNG_TALK_2</t>
  </si>
  <si>
    <t>Une prime de signature de &lt;bold&gt;&lt;color=yellow&gt;{[VAR_CONTRACT_AMOUNT]}&lt;/color&gt;&lt;/bold&gt; et &lt;bold&gt;&lt;color=yellow&gt;{[VAR_CONTRACT_PCT]}&lt;/color&gt;&lt;/bold&gt; de tes revenus de tournois et d'équipementiers, reviendront à l’académie. Cela te convient ?</t>
  </si>
  <si>
    <t>NEGO_PLY_FIN_MNG_TALK_3</t>
  </si>
  <si>
    <t>Une prime de signature de &lt;bold&gt;&lt;color=yellow&gt;{[VAR_CONTRACT_AMOUNT]}&lt;/color&gt;&lt;/bold&gt; et &lt;bold&gt;&lt;color=yellow&gt;{[VAR_CONTRACT_PCT]}&lt;/color&gt;&lt;/bold&gt; de tes revenus de tournois et d'équipementiers, reviendront à l’académie. Ok pour toi ?</t>
  </si>
  <si>
    <t>NEGO_PLY_FIN_MNG_TALK_4</t>
  </si>
  <si>
    <t>J'espère que cela te convaincra : une prime de signature de &lt;bold&gt;&lt;color=yellow&gt;{[VAR_CONTRACT_AMOUNT]}&lt;/color&gt;&lt;/bold&gt; et &lt;bold&gt;&lt;color=yellow&gt;{[VAR_CONTRACT_PCT]}&lt;/color&gt;&lt;/bold&gt; de tes revenus en tournois, ainsi que ceux avec tes équipementiers, reviendront à l’académie.</t>
  </si>
  <si>
    <t>NEGO_PLY_FIN_MNG_TALK_5</t>
  </si>
  <si>
    <t>Une prime de signature de &lt;bold&gt;&lt;color=yellow&gt;{[VAR_CONTRACT_AMOUNT]}&lt;/color&gt;&lt;/bold&gt; et &lt;bold&gt;&lt;color=yellow&gt;{[VAR_CONTRACT_PCT]}&lt;/color&gt;&lt;/bold&gt; de tes revenus (tournois et équipementiers) reviendront à l’académie. Je pense que c'est un bon équilibre.</t>
  </si>
  <si>
    <t>NEGO_PLY_FIN_TALK</t>
  </si>
  <si>
    <t>Very good. Here are the financial conditions I’d like.</t>
  </si>
  <si>
    <t>Sehr gut. Hier sind die finanziellen Bedingungen, die mir vorschweben.</t>
  </si>
  <si>
    <t>Muy bien. Aquí tienes las condiciones económicas que desearía obtener.</t>
  </si>
  <si>
    <t>Molto bene. Queste sono le condizioni economiche che desidero.</t>
  </si>
  <si>
    <t>很好，这是我期望的财务条件。</t>
  </si>
  <si>
    <t>Очень хорошо. Вот финансовые условия, которые я хочу.</t>
  </si>
  <si>
    <t>Muito bem. Estas são as condições financeiras que eu gostaria.</t>
  </si>
  <si>
    <t>NEGO_PLY_FIN_TALK_1</t>
  </si>
  <si>
    <t>Très bien. Voici les conditions financières que je souhaite.</t>
  </si>
  <si>
    <t>NEGO_PLY_FIN_TALK_2</t>
  </si>
  <si>
    <t>D'accord. Voici mes exigences financières.</t>
  </si>
  <si>
    <t>NEGO_PLY_FIN_TALK_3</t>
  </si>
  <si>
    <t>Entendu. Voici les conditions financières que je vise.</t>
  </si>
  <si>
    <t>NEGO_PLY_FIN_TALK_4</t>
  </si>
  <si>
    <t>Parfait. Voici mes conditions financières.</t>
  </si>
  <si>
    <t>NEGO_PLY_FIN_TALK_ANS_1</t>
  </si>
  <si>
    <t>I was hoping for another offer. This is your last chance to reach an agreement.</t>
  </si>
  <si>
    <t>Ich hatte ein anderes Angebot erhofft. Das ist Ihre letzte Chance, um eine Vereinbarung zu treffen.</t>
  </si>
  <si>
    <t>Esperaba otra oferta. Esta es tu última oportunidad de llegar a un acuerdo.</t>
  </si>
  <si>
    <t>Speravo in un’offerta diversa. È la tua ultima occasione per trovare un accordo.</t>
  </si>
  <si>
    <t>我还以为你会出个更好的价。这是你最后一次成交的机会。</t>
  </si>
  <si>
    <t>Я рассчитывал(а) на другое предложение. Это ваш последний шанс договориться.</t>
  </si>
  <si>
    <t>Eu esperava outra oferta. Esta é sua última chance de chegar a um acordo.</t>
  </si>
  <si>
    <t>NEGO_PLY_FIN_TALK_ANS_1_1</t>
  </si>
  <si>
    <t>J’espérais une autre offre. C’est votre dernière chance pour trouver un accord.</t>
  </si>
  <si>
    <t>NEGO_PLY_FIN_TALK_ANS_1_2</t>
  </si>
  <si>
    <t>J'espérais une proposition différente. C'est votre dernière opportunité pour parvenir à un accord.</t>
  </si>
  <si>
    <t>NEGO_PLY_FIN_TALK_ANS_1_3</t>
  </si>
  <si>
    <t>Je comptais sur une proposition différente. C'est votre dernière opportunité pour que nous trouvions un terrain d'entente.</t>
  </si>
  <si>
    <t>NEGO_PLY_FIN_TALK_ANS_1_4</t>
  </si>
  <si>
    <t>Je pensais que l'offre serait différente. C'est votre dernière chance de parvenir à un accord.</t>
  </si>
  <si>
    <t>NEGO_PLY_FIN_TALK_ANS_1_5</t>
  </si>
  <si>
    <t>J'aurais souhaité une offre alternative. C'est votre dernière chance de trouver un compromis.</t>
  </si>
  <si>
    <t>NEGO_PLY_FIN_TALK_ANS_1_6</t>
  </si>
  <si>
    <t>Je m'attendais à bien mieux. Vous trouvez ci-dessous une offre convenable, c'est la dernière opportunité que je vous donne.</t>
  </si>
  <si>
    <t>NEGO_PLY_FIN_TALK_ANS_1_7</t>
  </si>
  <si>
    <t>C'est décevant ! J'espérais bien plus de votre part. Ci-dessous une offre qui me convient, c'est votre dernière chance pour que je vous rejoigne.</t>
  </si>
  <si>
    <t>NEGO_PLY_FIN_TALK_ANS_1_8</t>
  </si>
  <si>
    <t>Votre offre ne me convient pas. C'est votre ultime chance de revoir vos conditions et de trouver un accord, sinon c'est terminé.</t>
  </si>
  <si>
    <t>NEGO_PLY_FIN_TALK_ANS_2</t>
  </si>
  <si>
    <t>That’s not exactly what I expected, but I accept.</t>
  </si>
  <si>
    <t>Das ist zwar nicht genau das, was ich mir vorgestellt hatte, ich werde es aber akzeptieren.</t>
  </si>
  <si>
    <t>No es exactamente lo que esperaba, pero acepto.</t>
  </si>
  <si>
    <t>Non è esattamente ciò che mi aspettavo, ma posso accettare.</t>
  </si>
  <si>
    <t>虽然和我的预期有差距，但我能接受。</t>
  </si>
  <si>
    <t>Это не совсем то, что я ожидал(а), но я согласен(на).</t>
  </si>
  <si>
    <t>Não é exatamente o que eu esperava, mas aceito.</t>
  </si>
  <si>
    <t>NEGO_PLY_FIN_TALK_ANS_2_1</t>
  </si>
  <si>
    <t>Ce n’est pas exactement ce à quoi je m’attendais mais j’accepte.</t>
  </si>
  <si>
    <t>NEGO_PLY_FIN_TALK_ANS_2_2</t>
  </si>
  <si>
    <t>Ce n'est pas tout à fait conforme à mes attentes, mais je l'accepte.</t>
  </si>
  <si>
    <t>NEGO_PLY_FIN_TALK_ANS_2_3</t>
  </si>
  <si>
    <t>Ce n'est pas tout à fait ce que j'espérais, mais je vais l'accepter.</t>
  </si>
  <si>
    <t>NEGO_PLY_FIN_TALK_ANS_2_4</t>
  </si>
  <si>
    <t>Ce n'est pas ce que je prévoyais, mais j'accepte cette proposition.</t>
  </si>
  <si>
    <t>NEGO_PLY_FIN_TALK_ANS_2_5</t>
  </si>
  <si>
    <t>Je suis plutôt déçu, ça ne correspond pas à ce que j'espérais, mais bon, j'accepte.</t>
  </si>
  <si>
    <t>NEGO_PLY_FIN_TALK_ANS_2_6</t>
  </si>
  <si>
    <t>Je dois avouer ma déception, ce n'est pas du tout ce à quoi je m'attendais, mais je vais accepter.</t>
  </si>
  <si>
    <t>NEGO_PLY_FIN_TALK_ANS_3</t>
  </si>
  <si>
    <t>{[WORLD/NEGO_PLY_STATUT_ANS_TALK_1]}</t>
  </si>
  <si>
    <t>NEGO_PLY_FIN_TALK_ANS_4</t>
  </si>
  <si>
    <t>Very good, that's more than reasonable.</t>
  </si>
  <si>
    <t>Sehr gut, das ist mehr als angemessen.</t>
  </si>
  <si>
    <t>Muy bien, eso es más que razonable.</t>
  </si>
  <si>
    <t>Molto bene, mi sembrano buone condizioni.</t>
  </si>
  <si>
    <t>很好，这很合理。</t>
  </si>
  <si>
    <t>Очень хорошо, это более чем разумно.</t>
  </si>
  <si>
    <t>Muito bem, isso é mais do que razoável.</t>
  </si>
  <si>
    <t>NEGO_PLY_FIN_TALK_ANS_4_1</t>
  </si>
  <si>
    <t>Très bien, c’est plus que raisonnable.</t>
  </si>
  <si>
    <t>NEGO_PLY_FIN_TALK_ANS_4_2</t>
  </si>
  <si>
    <t>Parfait, c'est une offre tout à fait raisonnable.</t>
  </si>
  <si>
    <t>NEGO_PLY_FIN_TALK_ANS_4_3</t>
  </si>
  <si>
    <t>Excellent, c'est plus que raisonnable, je suis d'accord.</t>
  </si>
  <si>
    <t>NEGO_PLY_FIN_TALK_ANS_4_4</t>
  </si>
  <si>
    <t>Super ! C'est vraiment une offre plus que raisonnable !</t>
  </si>
  <si>
    <t>NEGO_PLY_FIN_TALK_ANS_4_5</t>
  </si>
  <si>
    <t>Fantastique ! C'est non seulement raisonnable, mais aussi très appréciable !</t>
  </si>
  <si>
    <t>NEGO_PLY_FIN_TALK_ANS_4_6</t>
  </si>
  <si>
    <t>Top, ça me convient parfaitement.</t>
  </si>
  <si>
    <t>NEGO_PLY_FIN_TALK_ANS_4_7</t>
  </si>
  <si>
    <t>Cela me parait aussi idéal que raisonnable.</t>
  </si>
  <si>
    <t>NEGO_PLY_HAS_AN_AFF</t>
  </si>
  <si>
    <t>Buyout fee</t>
  </si>
  <si>
    <t>Indemnité de rachat</t>
  </si>
  <si>
    <t>Ablöse</t>
  </si>
  <si>
    <t>Prima de rescisión</t>
  </si>
  <si>
    <t>Penale di rescissione</t>
  </si>
  <si>
    <t>买断费用</t>
  </si>
  <si>
    <t>Выкупной взнос</t>
  </si>
  <si>
    <t>Taxa de rescisão</t>
  </si>
  <si>
    <t>NEGO_PLY_HAS_AN_AFF_TALK</t>
  </si>
  <si>
    <t>Are you willing to pay the buyout fee for my contract with my current academy?</t>
  </si>
  <si>
    <t>Sind Sie bereit, eine Ablöse für meinen Vertrag an meine aktuelle Akademie zu bezahlen?</t>
  </si>
  <si>
    <t>¿Pagarías la prima de rescisión del contrato con mi escuela actual?</t>
  </si>
  <si>
    <t>Accetti di pagare la penale di rescissione del mio contatto con la mia accademia attuale?</t>
  </si>
  <si>
    <t>你是否愿意支付我与当前学院的合同买断费用？</t>
  </si>
  <si>
    <t>Готовы ли вы выплатить компенсацию за разрыв моего контракта с текущей академией?</t>
  </si>
  <si>
    <t>Você está disposto a pagar a taxa de rescisão do meu contrato com minha academia atual?</t>
  </si>
  <si>
    <t>NEGO_PLY_HAS_AN_AFF_TALK_1</t>
  </si>
  <si>
    <t>Etes-vous prêt à payer l’indemnité de rachat de mon contrat auprès de mon académie actuelle ?</t>
  </si>
  <si>
    <t>NEGO_PLY_HAS_AN_AFF_TALK_2</t>
  </si>
  <si>
    <t>Accepteriez-vous de prendre en charge les coûts liés au rachat de mon contrat auprès de mon académie actuelle ?</t>
  </si>
  <si>
    <t>NEGO_PLY_HAS_AN_AFF_TALK_3</t>
  </si>
  <si>
    <t>Êtes-vous prêt(e) à assumer les frais d'indemnisation nécessaires pour mettre fin à mon contrat actuel avec mon académie ?</t>
  </si>
  <si>
    <t>NEGO_PLY_HAS_AN_AFF_TALK_4</t>
  </si>
  <si>
    <t>Seriez-vous disposé(e) à couvrir les frais de rachat de mon contrat avec mon académie actuelle ?</t>
  </si>
  <si>
    <t>NEGO_PLY_HAS_AN_AFF_TALK_MNG</t>
  </si>
  <si>
    <t>Yes, I’ll take care of it.</t>
  </si>
  <si>
    <t>Oui, je m’en occuperai.</t>
  </si>
  <si>
    <t>Ja, ich kümmere mich darum.</t>
  </si>
  <si>
    <t>Sí, yo me encargo.</t>
  </si>
  <si>
    <t>Bene, ci penserò io.</t>
  </si>
  <si>
    <t>是的，我会处理的。</t>
  </si>
  <si>
    <t>Да, я этим займусь.</t>
  </si>
  <si>
    <t>Sim, eu cuidarei disso.</t>
  </si>
  <si>
    <t>NEGO_PLY_PATIENCE</t>
  </si>
  <si>
    <t>Patience:</t>
  </si>
  <si>
    <t>Patience :</t>
  </si>
  <si>
    <t>Geduld:</t>
  </si>
  <si>
    <t>Paciencia:</t>
  </si>
  <si>
    <t>Pazienza:</t>
  </si>
  <si>
    <t>耐心：</t>
  </si>
  <si>
    <t>Терпение:</t>
  </si>
  <si>
    <t>Paciência:</t>
  </si>
  <si>
    <t>NEGO_PLY_STATUT</t>
  </si>
  <si>
    <t>Status offered</t>
  </si>
  <si>
    <t>Statut proposé</t>
  </si>
  <si>
    <t>Vorgeschlagene Rolle</t>
  </si>
  <si>
    <t>Estado ofrecido</t>
  </si>
  <si>
    <t>Proposta di posizione effettuata</t>
  </si>
  <si>
    <t>提供的身份</t>
  </si>
  <si>
    <t>Предлагаемый статус</t>
  </si>
  <si>
    <t>Status oferecido</t>
  </si>
  <si>
    <t>NEGO_PLY_STATUT_ANS_TALK_1</t>
  </si>
  <si>
    <t>Are you joking? There’s no point in continuing negotiations!</t>
  </si>
  <si>
    <t>Wollen Sie mich auf den Arm nehmen? Es macht keinen Sinn, diese Verhandlung fortzuführen!</t>
  </si>
  <si>
    <t>¿Estás de broma? ¡No tiene sentido continuar con las negociaciones!</t>
  </si>
  <si>
    <t>Mi stai pendendo in giro? Continuare questa trattativa è inutile!</t>
  </si>
  <si>
    <t>你在开玩笑吗？没有必要继续谈判了！</t>
  </si>
  <si>
    <t>Вы шутите? Нет смысла продолжать переговоры!</t>
  </si>
  <si>
    <t>Você está brincando? Não adianta continuar as negociações!</t>
  </si>
  <si>
    <t>NEGO_PLY_STATUT_ANS_TALK_1_1</t>
  </si>
  <si>
    <t>Vous vous moquez de moi ou quoi ? Inutile de poursuivre la négociation !</t>
  </si>
  <si>
    <t>NEGO_PLY_STATUT_ANS_TALK_1_10</t>
  </si>
  <si>
    <t>Vous vous moquez de moi ou quoi ? C'est insensé de poursuivre une négociation aussi déraisonnable !</t>
  </si>
  <si>
    <t>NEGO_PLY_STATUT_ANS_TALK_1_11</t>
  </si>
  <si>
    <t>C'est une farce, n'est-ce pas ? Inutile de prolonger cette négociation !</t>
  </si>
  <si>
    <t>NEGO_PLY_STATUT_ANS_TALK_1_2</t>
  </si>
  <si>
    <t>Vous plaisantez, là ? Inutile de continuer cette négociation !</t>
  </si>
  <si>
    <t>NEGO_PLY_STATUT_ANS_TALK_1_3</t>
  </si>
  <si>
    <t>C'est une blague, n'est-ce pas ? Il n'y a aucune raison de poursuivre ces négociations !</t>
  </si>
  <si>
    <t>NEGO_PLY_STATUT_ANS_TALK_1_4</t>
  </si>
  <si>
    <t>Vous vous moquez de moi sérieusement ? Pas la peine de continuer cette négociation !</t>
  </si>
  <si>
    <t>NEGO_PLY_STATUT_ANS_TALK_1_5</t>
  </si>
  <si>
    <t>C'est une blague de mauvais goût, n'est-ce pas ? Il est hors de question de poursuivre cette négociation dénuée de sérieux !</t>
  </si>
  <si>
    <t>NEGO_PLY_STATUT_ANS_TALK_1_6</t>
  </si>
  <si>
    <t>Vous vous fichez de moi, c'est ça ? Inutile de continuer cette négociation absurde !</t>
  </si>
  <si>
    <t>NEGO_PLY_STATUT_ANS_TALK_1_7</t>
  </si>
  <si>
    <t>C'est de l'humour, n'est-ce pas ? Pas la peine de poursuivre cette négociation !</t>
  </si>
  <si>
    <t>NEGO_PLY_STATUT_ANS_TALK_1_8</t>
  </si>
  <si>
    <t>Vous plaisantez, c'est ça ? Inutile de continuer ces négociations !</t>
  </si>
  <si>
    <t>NEGO_PLY_STATUT_ANS_TALK_1_9</t>
  </si>
  <si>
    <t>C'est une plaisanterie, j'espère ! Pas besoin de poursuivre cette négociation !</t>
  </si>
  <si>
    <t>NEGO_PLY_STATUT_ANS_TALK_2</t>
  </si>
  <si>
    <t>No, I’d like another status within the team if I’m going to join you. Do you agree?</t>
  </si>
  <si>
    <t>Nein, ich möchte eine andere Rolle in Ihrem Kader, bevor ich ihnen zusage. Sind Sie einverstanden?</t>
  </si>
  <si>
    <t>No, si voy a unirme a vosotros me gustaría disfrutar de otro estatus dentro del equipo. ¿Estás de acuerdo?</t>
  </si>
  <si>
    <t>No, per unirmi a te voglio un’altra posizione all’interno dell’organico. Sei d’accordo?</t>
  </si>
  <si>
    <t>不，如果加入你们的话，我希望在团队中获得另一个身份。你同意吗？</t>
  </si>
  <si>
    <t>Нет, я хотел(а) бы другой статус в команде, если я присоединюсь к вам. Вы согласны?</t>
  </si>
  <si>
    <t>Não, eu gostaria de outro status dentro da equipe se for me juntar a você. Você concorda?</t>
  </si>
  <si>
    <t>NEGO_PLY_STATUT_ANS_TALK_2_1</t>
  </si>
  <si>
    <t>Non je veux un autre statut au sein de l’effectif pour vous rejoindre. Etes-vous d’accord ?</t>
  </si>
  <si>
    <t>NEGO_PLY_STATUT_ANS_TALK_2_2</t>
  </si>
  <si>
    <t>Je refuse ce statut. J'en exige un autre sein de l'équipe. Êtes-vous prêt(e) à accepter cela ?</t>
  </si>
  <si>
    <t>NEGO_PLY_STATUT_ANS_TALK_2_3</t>
  </si>
  <si>
    <t>Non, le statut proposé ne me convient pas. J'insiste sur un autre rôle au sein de l'effectif. Êtes-vous disposé(e) à en discuter ?</t>
  </si>
  <si>
    <t>NEGO_PLY_STATUT_ANS_TALK_2_4</t>
  </si>
  <si>
    <t>Je refuse cette offre de statut. Je souhaite discuter d'une autre position au sein de l'équipe. Êtes-vous ouvert(e) à cette possibilité ?</t>
  </si>
  <si>
    <t>NEGO_PLY_STATUT_ANS_TALK_2_5</t>
  </si>
  <si>
    <t>Ce statut ne me convient pas, et je le refuse. Je veux un autre statut au sein de l'équipe. Êtes-vous prêt(e) à comprendre cela ?</t>
  </si>
  <si>
    <t>NEGO_PLY_STATUT_ANS_TALK_2_6</t>
  </si>
  <si>
    <t>Pour moi ce statut est inacceptable, et je ne vais pas le tolérer. Je veux un autre statut au sein de l'effectif. Êtes-vous prêt(e) à reparler de cela ?</t>
  </si>
  <si>
    <t>NEGO_PLY_STATUT_ANS_TALK_2_7</t>
  </si>
  <si>
    <t>Inutile d'insister avec ce statut, je n'en veux pas. Je veux un autre statut au sein de l'équipe. Êtes-vous prêt(e) à respecter cela et à en rediscuter ?</t>
  </si>
  <si>
    <t>NEGO_PLY_STATUT_ANS_TALK_3</t>
  </si>
  <si>
    <t>That’s not exactly what I expected, but so be it. Let's get on with it.</t>
  </si>
  <si>
    <t>Das ist zwar nicht genau das, was ich mir vorgestellt hatte, machen wir aber weiter.</t>
  </si>
  <si>
    <t>Eso no es exactamente lo que esperaba, pero bueno. Adelante con ello.</t>
  </si>
  <si>
    <t>Non è esattamente ciò che mi aspettavo, ma va bene, possiamo procedere.</t>
  </si>
  <si>
    <t>虽然不太符合我的期望，但就这样吧，我们继续走流程吧。</t>
  </si>
  <si>
    <t>Это не совсем то, что я ожидал(а), но ладно. Продолжим.</t>
  </si>
  <si>
    <t>Não é exatamente o que eu esperava, mas que seja. Vamos em frente.</t>
  </si>
  <si>
    <t>NEGO_PLY_STATUT_ANS_TALK_3_1</t>
  </si>
  <si>
    <t>Ce n’est pas exactement ce à quoi je m’attendais mais soit, poursuivons.</t>
  </si>
  <si>
    <t>NEGO_PLY_STATUT_ANS_TALK_3_2</t>
  </si>
  <si>
    <t>Ce n'est pas tout à fait ce que je prévoyais, mais bon, continuons quand même.</t>
  </si>
  <si>
    <t>NEGO_PLY_STATUT_ANS_TALK_3_3</t>
  </si>
  <si>
    <t>Ce n'est pas tout à fait ce à quoi je m'attendais, mais passons à la suite.</t>
  </si>
  <si>
    <t>NEGO_PLY_STATUT_ANS_TALK_3_4</t>
  </si>
  <si>
    <t>Allons de l'avant, mais bon... Ce n'est pas exactement ce que j'avais en tête.</t>
  </si>
  <si>
    <t>NEGO_PLY_STATUT_ANS_TALK_3_5</t>
  </si>
  <si>
    <t>Ce n'est pas tout à fait ce à quoi je m'attendais, mais soit, poursuivons le processus.</t>
  </si>
  <si>
    <t>NEGO_PLY_STATUT_ANS_TALK_3_6</t>
  </si>
  <si>
    <t>Eh bien, ce n'est pas du tout ce que j'imaginais, mais continuons, même si ça me déçoit.</t>
  </si>
  <si>
    <t>NEGO_PLY_STATUT_ANS_TALK_3_7</t>
  </si>
  <si>
    <t>Ah... ok. Décevant, mais bon, allons-y quand même.</t>
  </si>
  <si>
    <t>NEGO_PLY_STATUT_ANS_TALK_3_8</t>
  </si>
  <si>
    <t>C'est n'est pas vraiment ce que j'avais en tête. Je ne vais pas cacher ma déception, mais allons-y quand même.</t>
  </si>
  <si>
    <t>NEGO_PLY_STATUT_ANS_TALK_4</t>
  </si>
  <si>
    <t>Great, that’s what I had in mind.</t>
  </si>
  <si>
    <t>Sehr gut, das ist genau die Rolle, den ich mir vorgestellt hatte.</t>
  </si>
  <si>
    <t>Genial, eso es lo que tenía en mente.</t>
  </si>
  <si>
    <t>Molto bene, è la posizione che mi aspettavo.</t>
  </si>
  <si>
    <t>太好了，这正是我想要的。</t>
  </si>
  <si>
    <t>Отлично, именно это я и хотел(а).</t>
  </si>
  <si>
    <t>Ótimo, era isso que eu tinha em mente.</t>
  </si>
  <si>
    <t>NEGO_PLY_STATUT_ANS_TALK_4_1</t>
  </si>
  <si>
    <t>Très bien, c’est le statut que j’attendais.</t>
  </si>
  <si>
    <t>NEGO_PLY_STATUT_ANS_TALK_4_2</t>
  </si>
  <si>
    <t>Parfait, c'est exactement le statut que j'espérais.</t>
  </si>
  <si>
    <t>NEGO_PLY_STATUT_ANS_TALK_4_3</t>
  </si>
  <si>
    <t>Parfait, c'est le statut que je voulais, aucun souci de mon côté.</t>
  </si>
  <si>
    <t>NEGO_PLY_STATUT_ANS_TALK_4_4</t>
  </si>
  <si>
    <t>D'accord, c'est le statut que j'espérais obtenir, je suis satisfait(e).</t>
  </si>
  <si>
    <t>NEGO_PLY_STATUT_ANS_TALK_4_5</t>
  </si>
  <si>
    <t>Super ! C'est exactement le statut que j'avais en tête, je suis ravi(e) !</t>
  </si>
  <si>
    <t>NEGO_PLY_STATUT_ANS_TALK_4_6</t>
  </si>
  <si>
    <t>Génial ! C'est le statut parfait que j'espérais, merci beaucoup !</t>
  </si>
  <si>
    <t>NEGO_PLY_STATUT_ANS_TALK_4_7</t>
  </si>
  <si>
    <t>Formidable ! C'est exactement ce que je voulais en termes de statut, je suis enchanté(e) !</t>
  </si>
  <si>
    <t>NEGO_PLY_STATUT_ANS_TALK_4_8</t>
  </si>
  <si>
    <t>Fantastique ! C'est le statut idéal que j'avais espéré, je suis vraiment content(e) !</t>
  </si>
  <si>
    <t>NEGO_PLY_STATUT_ANS_TALK_5</t>
  </si>
  <si>
    <t>I’m honored by your trust. Let's continue.</t>
  </si>
  <si>
    <t>Ich fühle mich geehrt von Ihrem Vertrauen. Machen wir weiter.</t>
  </si>
  <si>
    <t>Agradezco la confianza que depositas en mí. Continuemos.</t>
  </si>
  <si>
    <t>La tua fiducia è un onore per me. Possiamo procedere.</t>
  </si>
  <si>
    <t>得到您的信任是我的荣幸。我们继续走流程吧。</t>
  </si>
  <si>
    <t>Для меня это честь. Продолжим.</t>
  </si>
  <si>
    <t>Fico honrado com sua confiança. Vamos continuar.</t>
  </si>
  <si>
    <t>NEGO_PLY_STATUT_ANS_TALK_5_1</t>
  </si>
  <si>
    <t>Je suis honoré(e) de votre confiance. Poursuivons.</t>
  </si>
  <si>
    <t>NEGO_PLY_STATUT_ANS_TALK_5_2</t>
  </si>
  <si>
    <t>C'est un honneur d'avoir votre confiance. Continuons.</t>
  </si>
  <si>
    <t>NEGO_PLY_STATUT_ANS_TALK_5_3</t>
  </si>
  <si>
    <t>Merci pour la confiance que vous me témoignez. Poursuivons.</t>
  </si>
  <si>
    <t>NEGO_PLY_STATUT_ANS_TALK_5_4</t>
  </si>
  <si>
    <t>Je suis reconnaissant(e) de votre confiance. Continuons.</t>
  </si>
  <si>
    <t>NEGO_PLY_STATUT_ANS_TALK_5_5</t>
  </si>
  <si>
    <t>C'est fantastique de sentir cette confiance ! Je suis prêt(e) à foncer avec vous !</t>
  </si>
  <si>
    <t>NEGO_PLY_STATUT_ANS_TALK_5_6</t>
  </si>
  <si>
    <t>C'est super ! Merci pour votre confiance, je suis prêt(e) à relever le défi avec enthousiasme !</t>
  </si>
  <si>
    <t>NEGO_PLY_STATUT_ANS_TALK_5_7</t>
  </si>
  <si>
    <t>Incroyable ! Je suis honoré(e) de cette confiance. On continue !</t>
  </si>
  <si>
    <t>NEGO_PLY_STATUT_MNG_TALK</t>
  </si>
  <si>
    <t>{[VAR_PLAYER_FULLNAME]}, I’m offering you the status of &lt;bold&gt;&lt;color=yellow&gt;{[VAR_PLAYER_STATUT]}&lt;/color&gt;&lt;/bold&gt; within our team</t>
  </si>
  <si>
    <t>{[VAR_PLAYER_FULLNAME]}, ich biete dir folgende Rolle in unserem Kader an: &lt;bold&gt;&lt;color=yellow&gt;{[VAR_PLAYER_STATUT]}&lt;/color&gt;&lt;/bold&gt;</t>
  </si>
  <si>
    <t>{[VAR_PLAYER_FULLNAME]}, te ofrezco el estatus de &lt;bold&gt;&lt;color=yellow&gt;{[VAR_PLAYER_STATUT]}&lt;/color&gt;&lt;/bold&gt; en nuestro equipo.</t>
  </si>
  <si>
    <t>{[VAR_PLAYER_FULLNAME]}, ti propongo la posizione di &lt;bold&gt;&lt;color=yellow&gt;{[VAR_PLAYER_STATUT]}&lt;/color&gt;&lt;/bold&gt; all’interno del nostro organico</t>
  </si>
  <si>
    <t>{[VAR_PLAYER_FULLNAME]}，我打算在团队中为你提供&lt;bold&gt;&lt;color=yellow&gt;{[VAR_PLAYER_STATUT]}&lt;/color&gt;&lt;/bold&gt;身份。</t>
  </si>
  <si>
    <t>{[VAR_PLAYER_FULLNAME]}, я предлагаю вам статус &lt;bold&gt;&lt;color=yellow&gt;{[VAR_PLAYER_STATUT]}&lt;/color&gt;&lt;/bold&gt; в нашей команде</t>
  </si>
  <si>
    <t>{[VAR_PLAYER_FULLNAME]}, estou oferecendo a você o status de &lt;bold&gt;&lt;color=yellow&gt;{[VAR_PLAYER_STATUT]}&lt;/color&gt;&lt;/bold&gt; em nossa equipe</t>
  </si>
  <si>
    <t>NEGO_PLY_STATUT_MNG_TALK_1</t>
  </si>
  <si>
    <t>{[VAR_PLAYER_FULLNAME]}, je te propose le rôle de &lt;bold&gt;&lt;color=yellow&gt;{[VAR_PLAYER_STATUT]}&lt;/color&gt;&lt;/bold&gt; au sein de notre effectif.</t>
  </si>
  <si>
    <t>NEGO_PLY_STATUT_MNG_TALK_2</t>
  </si>
  <si>
    <t>Voici ma proposition {[VAR_PLAYER_FULLNAME]} : tu deviendrais &lt;bold&gt;&lt;color=yellow&gt;{[VAR_PLAYER_STATUT]}&lt;/color&gt;&lt;/bold&gt; dans notre effectif.</t>
  </si>
  <si>
    <t>NEGO_PLY_STATUT_MNG_TALK_3</t>
  </si>
  <si>
    <t>{[VAR_PLAYER_FULLNAME]}, je t'offre la position de &lt;bold&gt;&lt;color=yellow&gt;{[VAR_PLAYER_STATUT]}&lt;/color&gt;&lt;/bold&gt; dans notre équipe.</t>
  </si>
  <si>
    <t>NEGO_PLY_STATUT_MNG_TALK_4</t>
  </si>
  <si>
    <t>&lt;bold&gt;&lt;color=yellow&gt;{[VAR_PLAYER_STATUT]}&lt;/color&gt;&lt;/bold&gt;, qu'en penses-tu ?</t>
  </si>
  <si>
    <t>NEGO_PLY_STATUT_MNG_TALK_5</t>
  </si>
  <si>
    <t>Je t'imagine en tant que &lt;bold&gt;&lt;color=yellow&gt;{[VAR_PLAYER_STATUT]}&lt;/color&gt;&lt;/bold&gt;, es-tu ok avec ça ?</t>
  </si>
  <si>
    <t>NEGO_PLY_STATUT_MNG_TALK_6</t>
  </si>
  <si>
    <t>Tu serais parfait(e) en tant que &lt;bold&gt;&lt;color=yellow&gt;{[VAR_PLAYER_STATUT]}&lt;/color&gt;&lt;/bold&gt;.</t>
  </si>
  <si>
    <t>NEGO_PLY_STATUT_MNG_TALK_BIS</t>
  </si>
  <si>
    <t>All right, {[VAR_PLAYER_FULLNAME]}. But I will be all the more demanding with you.</t>
  </si>
  <si>
    <t>C’est d’accord {[VAR_PLAYER_FULLNAME]}. Mais je serai d’autant plus exigeant avec vous.</t>
  </si>
  <si>
    <t>In Ordnung, {[VAR_PLAYER_FULLNAME]}. Ich werde aber umso anspruchsvoller sein.</t>
  </si>
  <si>
    <t>Muy bien, {[VAR_PLAYER_FULLNAME]}, pero voy a exigirte más.</t>
  </si>
  <si>
    <t>Perfetto, {[VAR_PLAYER_FULLNAME]}. Anche io dovrò essere esigente nei tuoi confronti.</t>
  </si>
  <si>
    <t>好的，{[VAR_PLAYER_FULLNAME]}。不过既然如此，我对你的要求也会更高。</t>
  </si>
  <si>
    <t>Хорошо, {[VAR_PLAYER_FULLNAME]}. Но тогда я буду требовать от вас гораздо больше.</t>
  </si>
  <si>
    <t>Tudo bem, {[VAR_PLAYER_FULLNAME]}. Mas serei ainda mais exigente com você.</t>
  </si>
  <si>
    <t>NEGO_PLY_STATUT_TALK</t>
  </si>
  <si>
    <t>I’m open to negotiating with you. I’m all ears. What status would you be offering me within your team?</t>
  </si>
  <si>
    <t>Ich bin offen für Verhandlungen mit Ihnen. Welche Rolle möchten Sie mir im Rahmen Ihres Kaders anbieten?</t>
  </si>
  <si>
    <t>Podemos negociar. Tienes toda mi atención. ¿Qué estatus me ofreces dentro de tu equipo?</t>
  </si>
  <si>
    <t>Potrei valutare la tua proposta; che posizione vuoi propormi all’interno del tuo organico?</t>
  </si>
  <si>
    <t>我愿意和你谈判，洗耳恭听。你打算在队里给我安排什么样的身份？</t>
  </si>
  <si>
    <t>Я готов(а) к переговорам. Я слушаю. Какой статус вы предлагаете мне в вашей команде?</t>
  </si>
  <si>
    <t>Estou aberto a negociar com você. Estou todo ouvidos. Que status você me ofereceria em sua equipe?</t>
  </si>
  <si>
    <t>NEGO_PLY_STATUT_TALK_1</t>
  </si>
  <si>
    <t>Je suis ouvert(e) à négocier avec vous, j’écoute, quel statut souhaitez-vous me proposer au sein de votre effectif ?</t>
  </si>
  <si>
    <t>NEGO_PLY_STATUT_TALK_2</t>
  </si>
  <si>
    <t>Je suis prêt(e) à négocier. Pouvez-vous m'indiquer le statut que vous avez en tête pour moi au sein de votre équipe ?</t>
  </si>
  <si>
    <t>NEGO_PLY_STATUT_TALK_3</t>
  </si>
  <si>
    <t>Je suis ouvert(e) à la discussion. Quel serait le statut que vous seriez prêt(e) à me offrir au sein de votre effectif ?</t>
  </si>
  <si>
    <t>NEGO_PLY_STATUT_TALK_4</t>
  </si>
  <si>
    <t>Je suis disposé(e) à discuter. Pouvez-vous me présenter le statut que vous envisagez pour moi au sein de votre équipe ?</t>
  </si>
  <si>
    <t>NEGO_PLY_STATUT_TALK_5</t>
  </si>
  <si>
    <t>Je suis ouvert(e) à la négociation. Quel type de statut envisagez-vous de me proposer dans votre effectif ?</t>
  </si>
  <si>
    <t>NEGO_PLY_TALK_0</t>
  </si>
  <si>
    <t>Hello {[VAR_MANAGER_FULLNAME]}!</t>
  </si>
  <si>
    <t>Bonjour {[VAR_MANAGER_FULLNAME]} !</t>
  </si>
  <si>
    <t>Hallo {[VAR_MANAGER_FULLNAME]}!</t>
  </si>
  <si>
    <t>¡Hola, {[VAR_MANAGER_FULLNAME]}!</t>
  </si>
  <si>
    <t>Salve {[VAR_MANAGER_FULLNAME]}!</t>
  </si>
  <si>
    <t>您好， {[VAR_MANAGER_FULLNAME]}！</t>
  </si>
  <si>
    <t>Здравствуйте, {[VAR_MANAGER_FULLNAME]}!</t>
  </si>
  <si>
    <t>Olá {[VAR_MANAGER_FULLNAME]}!</t>
  </si>
  <si>
    <t>NEGO_PLY_TALK_1</t>
  </si>
  <si>
    <t>Hello {[VAR_MANAGER_FULLNAME]}, here’s what I want to achieve this season:</t>
  </si>
  <si>
    <t>Hallo {[VAR_MANAGER_FULLNAME]}, dies möchte ich in der nächsten Saison erreichen:</t>
  </si>
  <si>
    <t>Hola, {[VAR_MANAGER_FULLNAME]}, esto es lo que quiero lograr esta temporada:</t>
  </si>
  <si>
    <t>Salve {[VAR_MANAGER_FULLNAME]}, ecco cosa voglio ottenere in questa stagione:</t>
  </si>
  <si>
    <t>您好， {[VAR_MANAGER_FULLNAME]}，这是我本赛季想要达成的目标：</t>
  </si>
  <si>
    <t>Здравствуйте, {[VAR_MANAGER_FULLNAME]}. Вот чего я хочу добиться в этом сезоне:</t>
  </si>
  <si>
    <t>Olá {[VAR_MANAGER_FULLNAME]}, é isso que quero alcançar nesta temporada:</t>
  </si>
  <si>
    <t>One of the sentence a player can tell you during negotiation</t>
  </si>
  <si>
    <t>NEGO_PLY_TALK_1_1</t>
  </si>
  <si>
    <t>Bonjour {[VAR_MANAGER_FULLNAME]}, voici ce que je veux réaliser au moins pour cette saison :</t>
  </si>
  <si>
    <t>NEGO_PLY_TALK_1_2</t>
  </si>
  <si>
    <t>Bonjour {[VAR_MANAGER_FULLNAME]}, voici les objectifs que je souhaite atteindre au minimum pour cette saison :</t>
  </si>
  <si>
    <t>NEGO_PLY_TALK_1_3</t>
  </si>
  <si>
    <t>Bonjour {[VAR_MANAGER_FULLNAME]}, mes ambitions pour cette saison sont :</t>
  </si>
  <si>
    <t>NEGO_PLY_TALK_1_4</t>
  </si>
  <si>
    <t>{[VAR_MANAGER_FULLNAME]}, mes priorités pour cette saison sont les suivantes :</t>
  </si>
  <si>
    <t>NEGO_PLY_TALK_1_5</t>
  </si>
  <si>
    <t>Bonjour, cette saison j'aspire à réaliser :</t>
  </si>
  <si>
    <t>NEGO_PLY_TALK_10</t>
  </si>
  <si>
    <t>Further negotiations are out of the question. Our relationship is too bad for us to work together.</t>
  </si>
  <si>
    <t>Verhandlungen kommen nicht in Frage. Unsere Beziehungen sind zu schlecht für eine Zusammenarbeit.</t>
  </si>
  <si>
    <t>No tiene sentido seguir negociando. Nos llevamos demasiado mal como para trabajar juntos.</t>
  </si>
  <si>
    <t>Non ha senso continuare la trattativa. Il nostro rapporto non è sufficientemente buono per lavorare insieme.</t>
  </si>
  <si>
    <t>没什么好谈的了。我们之间的关系太僵，不可能继续合作。</t>
  </si>
  <si>
    <t>Дальнейшие переговоры исключены. Наши отношения слишком плохи, чтобы работать вместе.</t>
  </si>
  <si>
    <t>Negociações futuras estão fora de questão. Nossa relação é muito ruim para trabalharmos juntos.</t>
  </si>
  <si>
    <t>NEGO_PLY_TALK_10_1</t>
  </si>
  <si>
    <t>Hors de question de poursuivre les négociations. Nos relations sont trop mauvaises pour travailler ensemble.</t>
  </si>
  <si>
    <t>NEGO_PLY_TALK_10_2</t>
  </si>
  <si>
    <t>Il est hors de question de continuer les négociations. Nos relations sont trop tendues pour envisager une collaboration.</t>
  </si>
  <si>
    <t>NEGO_PLY_TALK_10_3</t>
  </si>
  <si>
    <t>Aucune chance de poursuivre les négociations. Les tensions entre nous sont trop fortes pour envisager une collaboration.</t>
  </si>
  <si>
    <t>NEGO_PLY_TALK_10_4</t>
  </si>
  <si>
    <t>Il est catégoriquement exclu de poursuivre. Nos relations sont trop dégradées pour envisager une collaboration.</t>
  </si>
  <si>
    <t>NEGO_PLY_TALK_10_5</t>
  </si>
  <si>
    <t>C'est clair, je refuse de continuer les négociations. Nos relations sont trop toxiques pour envisager de travailler ensemble.</t>
  </si>
  <si>
    <t>NEGO_PLY_TALK_10_6</t>
  </si>
  <si>
    <t>C'est non-négociable, je refuse de continuer. Nos relations sont trop mauvaises pour envisager de travailler ensemble.</t>
  </si>
  <si>
    <t>NEGO_PLY_TALK_11</t>
  </si>
  <si>
    <t>Hello {[VAR_MANAGER_FULLNAME]}, Although I’m flattered by your interest, at this time, it’s out of the question for me to go to a competing academy.</t>
  </si>
  <si>
    <t>Guten Tag {[VAR_MANAGER_FULLNAME]}, auch wenn ich von Ihrem Interesse geschmeichelt bin, steht es momentan außer Frage, dass ich mich einer anderen Akademie anschließen werde.</t>
  </si>
  <si>
    <t>Hola, {[VAR_MANAGER_FULLNAME]}: Aunque me halaga tu interés por mí, en este momento ni me planteo ir a otra escuela.</t>
  </si>
  <si>
    <t>Buongiorno {[VAR_MANAGER_FULLNAME]}, il tuo interesse è un onore per me, ma per il momento non ho intenzione di entrare a far parte di un’altra accademia.</t>
  </si>
  <si>
    <t>您好，{[VAR_MANAGER_FULLNAME]}。虽然您的赏识让我受宠若惊，但目前要我转投一家存在竞争关系的学院是不可能的。</t>
  </si>
  <si>
    <t>Здравствуйте, {[VAR_MANAGER_FULLNAME]}. Хотя мне льстит ваш интерес, сейчас я ни в коем случае не перейду в конкурирующую академию.</t>
  </si>
  <si>
    <t>Olá {[VAR_MANAGER_FULLNAME]}, embora eu esteja lisonjeado com seu interesse, neste momento, está fora de questão para mim ir para uma academia concorrente.</t>
  </si>
  <si>
    <t>NEGO_PLY_TALK_11_1</t>
  </si>
  <si>
    <t>Bonjour {[VAR_MANAGER_FULLNAME]}, même si je suis flatté(e) de votre intérêt, pour l’instant, il est hors de question de rejoindre une académie concurrente.</t>
  </si>
  <si>
    <t>NEGO_PLY_TALK_11_2</t>
  </si>
  <si>
    <t>Salut {[VAR_MANAGER_FULLNAME]}, je vous remercie pour l'opportunité, mais pour le moment, rejoindre une académie concurrente n'est pas envisageable pour moi.</t>
  </si>
  <si>
    <t>NEGO_PLY_TALK_11_3</t>
  </si>
  <si>
    <t>Bonjour {[VAR_MANAGER_FULLNAME]}, même si je suis honoré(e) de votre intérêt, il est hors de question, pour l'instant, de rejoindre une académie concurrente.</t>
  </si>
  <si>
    <t>NEGO_PLY_TALK_11_4</t>
  </si>
  <si>
    <t>Bonjour {[VAR_MANAGER_FULLNAME]}, bien que je sois flatté de votre considération, je ne peux pas envisager, pour le moment, de rejoindre la {[VAR_MANAGER_AFFILIATION_NAME]}.</t>
  </si>
  <si>
    <t>NEGO_PLY_TALK_11_5</t>
  </si>
  <si>
    <t>Bonjour {[VAR_MANAGER_FULLNAME]}. C'est gratifiant que vous pensiez à moi, mais je ne peux pas envisager, pour le moment du moins, de rejoindre la {[VAR_MANAGER_AFFILIATION_NAME]}.</t>
  </si>
  <si>
    <t>NEGO_PLY_TALK_11_6</t>
  </si>
  <si>
    <t>Bonjour {[VAR_MANAGER_FULLNAME]}, je suis flatté(e) de votre intérêt, mais rejoindre une académie concurrente ? Vous plaisantez, j'espère !</t>
  </si>
  <si>
    <t>NEGO_PLY_TALK_12</t>
  </si>
  <si>
    <t>Hello {[VAR_MANAGER_FULLNAME]}, I’m not at all convinced by your arguments. I do not wish to pursue our negotiations.</t>
  </si>
  <si>
    <t>Guten Tag {[VAR_MANAGER_FULLNAME]}, Ihr Vortrag überzeugt mich überhaupt nicht. Ich wünsche keine weiteren Verhandlungen.</t>
  </si>
  <si>
    <t>Hola {[VAR_MANAGER_FULLNAME]}: Tus argumentos no me convencen en absoluto. No tengo intención de proseguir nuestras negociaciones.</t>
  </si>
  <si>
    <t>Buongiorno {[VAR_MANAGER_FULLNAME]}, la tua proposta non è di mio interesse e non intendo proseguire la trattativa.</t>
  </si>
  <si>
    <t>您好，{[VAR_MANAGER_FULLNAME]}。您完全无法说服我，我不打算继续谈判了。</t>
  </si>
  <si>
    <t>Здравствуйте, {[VAR_MANAGER_FULLNAME]}. Ваши аргументы меня совсем не убеждают. Я не хочу продолжать переговоры.</t>
  </si>
  <si>
    <t>Olá {[VAR_MANAGER_FULLNAME]}, não estou nada convencido por seus argumentos. Não desejo continuar nossas negociações.</t>
  </si>
  <si>
    <t>NEGO_PLY_TALK_12_1</t>
  </si>
  <si>
    <t>Bonjour {[VAR_MANAGER_FULLNAME]}, votre discours ne me convainc pas du tout, je ne souhaite pas poursuivre les négociations.</t>
  </si>
  <si>
    <t>NEGO_PLY_TALK_12_2</t>
  </si>
  <si>
    <t>Bonjour {[VAR_MANAGER_FULLNAME]}, franchement, votre discours ne me convainc pas du tout, je n'ai pas l'intention de poursuivre les négociations.</t>
  </si>
  <si>
    <t>NEGO_PLY_TALK_12_3</t>
  </si>
  <si>
    <t>Bonjour {[VAR_MANAGER_FULLNAME]}, soyons clairs, votre discours ne me convainc pas, je ne veux pas continuer les négociations.</t>
  </si>
  <si>
    <t>NEGO_PLY_TALK_12_4</t>
  </si>
  <si>
    <t>Salut {[VAR_MANAGER_FULLNAME]}, honnêtement, votre discours ne m'a pas convaincu du tout, je ne suis pas prêt(e) à poursuivre les négociations.</t>
  </si>
  <si>
    <t>NEGO_PLY_TALK_12_5</t>
  </si>
  <si>
    <t>Salut {[VAR_MANAGER_FULLNAME]}, sérieusement ? Votre discours est loin de me convaincre, et je ne perdrai pas davantage de temps avec ces négociations.</t>
  </si>
  <si>
    <t>NEGO_PLY_TALK_12_6</t>
  </si>
  <si>
    <t>Bonjour {[VAR_MANAGER_FULLNAME]}, assez de votre discours qui ne me convainc pas du tout. Je mets un terme immédiat à ces négociations.</t>
  </si>
  <si>
    <t>NEGO_PLY_TALK_13</t>
  </si>
  <si>
    <t>Hello {[VAR_MANAGER_FULLNAME]}, I’m not convinced by your project. Sorry.</t>
  </si>
  <si>
    <t>Guten Tag {[VAR_MANAGER_FULLNAME]}, Ihr Projekt hat mich nicht überzeugt. Tut mir leid.​</t>
  </si>
  <si>
    <t>Hola {[VAR_MANAGER_FULLNAME]}: Tu proyecto no me convence. Lo siento.</t>
  </si>
  <si>
    <t>Buongiorno {[VAR_MANAGER_FULLNAME]}, il tuo progetto non mi convince, mi dispiace.</t>
  </si>
  <si>
    <t>您好，{[VAR_MANAGER_FULLNAME]}。您的项目没有什么说服力，抱歉。</t>
  </si>
  <si>
    <t>Здравствуйте, {[VAR_MANAGER_FULLNAME]}. Меня не убеждает ваш проект. Простите.</t>
  </si>
  <si>
    <t>Olá {[VAR_MANAGER_FULLNAME]}, não estou convencido com seu projeto. Desculpe.</t>
  </si>
  <si>
    <t>NEGO_PLY_TALK_13_1</t>
  </si>
  <si>
    <t>Bonjour {[VAR_MANAGER_FULLNAME]}, votre projet ne me convainc pas, désolé(e).​</t>
  </si>
  <si>
    <t>NEGO_PLY_TALK_13_2</t>
  </si>
  <si>
    <t>Bonjour {[VAR_MANAGER_FULLNAME]}, je ne suis pas persuadé(e) que votre projet aille dans le bon sens, désolé(e).</t>
  </si>
  <si>
    <t>NEGO_PLY_TALK_13_3</t>
  </si>
  <si>
    <t>Salut {[VAR_MANAGER_FULLNAME]}, votre projet ne me séduit pas du tout, et je ne vais pas feindre de l'apprécier pour vous faire plaisir.</t>
  </si>
  <si>
    <t>NEGO_PLY_TALK_13_4</t>
  </si>
  <si>
    <t>Bonjour {[VAR_MANAGER_FULLNAME]}, franchement, votre projet ne me séduit pas, désolé(e).</t>
  </si>
  <si>
    <t>NEGO_PLY_TALK_13_5</t>
  </si>
  <si>
    <t>{[VAR_MANAGER_FULLNAME]}, ce projet ne me séduit pas du tout, et je ne vais pas perdre mon temps à essayer de le comprendre.</t>
  </si>
  <si>
    <t>NEGO_PLY_TALK_13_6</t>
  </si>
  <si>
    <t>Salut {[VAR_MANAGER_FULLNAME]}, inutile de continuer à défendre ce projet. Il ne me convainc pas du tout, et je ne vais pas perdre mon énergie à discuter davantage.</t>
  </si>
  <si>
    <t>NEGO_PLY_TALK_14</t>
  </si>
  <si>
    <t>We decided to stop working together too recently and I'm very involved in a new project, sorry.</t>
  </si>
  <si>
    <t>Wir haben beschlossen unsere Zusammenarbeit zu beenden. Die Zeit ist knapp und ich habe mich einem neuen Projekt verpflichtet. Tut mir leid.</t>
  </si>
  <si>
    <t>Hace muy poco que decidimos dejar de colaborar y me he implicado mucho en un nuevo proyecto, lo siento.</t>
  </si>
  <si>
    <t>Abbiamo deciso di terminare la nostra collaborazione poco fa; ho dato la mia parola per un nuovo progetto, mi dispiace.</t>
  </si>
  <si>
    <t>我们刚刚才停止合作，而且我现在正全心投入一个新项目，抱歉。</t>
  </si>
  <si>
    <t>Мы слишком недавно прекратили работать вместе, и я очень вовлечён(а) в новый проект. Простите.</t>
  </si>
  <si>
    <t>Decidimos parar de trabalhar juntos muito recentemente e estou muito envolvido em um novo projeto, desculpe.</t>
  </si>
  <si>
    <t>NEGO_PLY_TALK_14_1</t>
  </si>
  <si>
    <t>Nous avons décidé de mettre un terme à notre collaboration il y a trop peu de temps, et je me suis investi(e) dans un nouveau projet, désolé(e).</t>
  </si>
  <si>
    <t>NEGO_PLY_TALK_14_2</t>
  </si>
  <si>
    <t>Il n'y a pas longtemps, nous avons mis fin à notre collaboration, et je me suis déjà lancé(e) dans un nouveau projet. Désolé(e).</t>
  </si>
  <si>
    <t>NEGO_PLY_TALK_14_3</t>
  </si>
  <si>
    <t>Nous avons décidé de mettre fin à notre collaboration récemment, et je suis désolé(e), mais je suis déjà engagé(e) dans un nouveau projet.</t>
  </si>
  <si>
    <t>NEGO_PLY_TALK_14_4</t>
  </si>
  <si>
    <t>La décision de mettre fin à notre collaboration est encore fraîche, et je suis déjà engagé(e) dans un nouveau projet. Je m'excuse.</t>
  </si>
  <si>
    <t>NEGO_PLY_TALK_14_5</t>
  </si>
  <si>
    <t>Nous avons rompu notre collaboration il y a peu, et je suis actuellement concentré(e) sur un nouveau projet. Mes excuses.</t>
  </si>
  <si>
    <t>NEGO_PLY_TALK_14_6</t>
  </si>
  <si>
    <t>La rupture de notre collaboration est toute récente. Actuellement, je me concentre sur un nouveau projet, et je n'ai pour l'instant pas l'intention de revenir en arrière. Merci de respecter ma décision.</t>
  </si>
  <si>
    <t>NEGO_PLY_TALK_15</t>
  </si>
  <si>
    <t>Hello {[VAR_MANAGER_FULLNAME]}. I’m retiring at the end of the season, so I’d rather not to commit to you.</t>
  </si>
  <si>
    <t>Guten Tag {[VAR_MANAGER_FULLNAME]]}}. Ich werde meine Karriere zum Ende der Saison beenden und möchte mich daher nicht weiter verpflichten.</t>
  </si>
  <si>
    <t>Hola, {[VAR_MANAGER_FULLNAME]}. Me retiro al final de la temporada, así que prefiero no comprometerme contigo.</t>
  </si>
  <si>
    <t>Buongiorno {[VAR_MANAGER_FULLNAME]}. Concluderò la mia carriera al termine di questa stagione, quindi preferisco non prendere impegni con te.</t>
  </si>
  <si>
    <t>您好，{[VAR_MANAGER_FULLNAME]}。我将在本赛季末退役，请恕我无法与您签约。</t>
  </si>
  <si>
    <t>Здравствуйте, {[VAR_MANAGER_FULLNAME]}. Я завершаю карьеру в конце сезона, так что не хочу заключать новые обязательства.</t>
  </si>
  <si>
    <t>Olá {[VAR_MANAGER_FULLNAME]}. Estou me aposentando no final da temporada, então prefiro não me comprometer com você.</t>
  </si>
  <si>
    <t>NEGO_PLY_TALK_15_1</t>
  </si>
  <si>
    <t>Bonjour {[VAR_MANAGER_FULLNAME]}. Je mets fin à ma carrière à la fin de la saison, je préfère donc ne pas m’engager avec vous.</t>
  </si>
  <si>
    <t>NEGO_PLY_TALK_15_2</t>
  </si>
  <si>
    <t>Bonjour {[VAR_MANAGER_FULLNAME]}, j'ai pris la décision de mettre un terme à ma carrière à la fin de la saison, donc je préfère ne pas m'engager avec vous.</t>
  </si>
  <si>
    <t>NEGO_PLY_TALK_15_3</t>
  </si>
  <si>
    <t>Bonjour {[VAR_MANAGER_FULLNAME]}, j'ai fais le choix de mettre fin à ma carrière à la fin de la saison, ce qui signifie que je ne m'engagerai pas avec votre équipe.</t>
  </si>
  <si>
    <t>NEGO_PLY_TALK_15_4</t>
  </si>
  <si>
    <t>Merci d'avoir pensé à moi {[VAR_MANAGER_FULLNAME]}, mais vous n'êtes pas au courant que je pars en retraite à la fin de la saison ? M'engager avez vous n'aurait pas de sens.</t>
  </si>
  <si>
    <t>NEGO_PLY_TALK_15_5</t>
  </si>
  <si>
    <t>Merci pour votre considération, {[VAR_MANAGER_FULLNAME]}, mais peut-être n'êtes-vous pas informé(e) que je prends ma retraite à la fin de la saison ? M'engager avec vous ne serait pas cohérent.</t>
  </si>
  <si>
    <t>NEGO_PLY_TALK_2</t>
  </si>
  <si>
    <t>This is the type of contract I want:</t>
  </si>
  <si>
    <t>Diese Art von Vertrag möchte ich haben:</t>
  </si>
  <si>
    <t>Este es el tipo de contrato que quiero:</t>
  </si>
  <si>
    <t>Questo è il tipo di contratto che desidero:</t>
  </si>
  <si>
    <t>这是我想要的合同类型：</t>
  </si>
  <si>
    <t>Вот контракт, который я хочу:</t>
  </si>
  <si>
    <t>Este é o tipo de contrato que eu quero:</t>
  </si>
  <si>
    <t>NEGO_PLY_TALK_2_1</t>
  </si>
  <si>
    <t>C'est le type de contrat que je veux :</t>
  </si>
  <si>
    <t>NEGO_PLY_TALK_2_2</t>
  </si>
  <si>
    <t>C'est le contrat que je souhaite :</t>
  </si>
  <si>
    <t>NEGO_PLY_TALK_2_3</t>
  </si>
  <si>
    <t>C'est le contrat qui correspond le mieux à mes attentes :</t>
  </si>
  <si>
    <t>NEGO_PLY_TALK_2_4</t>
  </si>
  <si>
    <t>C'est le contrat qui correspond à mes critères :</t>
  </si>
  <si>
    <t>NEGO_PLY_TALK_2_5</t>
  </si>
  <si>
    <t>C'est le format de contrat que je recherche :</t>
  </si>
  <si>
    <t>NEGO_PLY_TALK_3</t>
  </si>
  <si>
    <t>Are you kidding me? I can’t accept this offer and I'm done with this negotiation.</t>
  </si>
  <si>
    <t>Soll das ein Witz sein? Ich kann dieses Angebot nicht annehmen und bin durch mit dieser Verhandlung.</t>
  </si>
  <si>
    <t>¿Me estás tomando el pelo? No puedo aceptar esta oferta y esta negociación se ha terminado.</t>
  </si>
  <si>
    <t>Ma stai scherzando? Non posso accettare quest’offerta e ho chiuso con questa trattativa.</t>
  </si>
  <si>
    <t>你在开玩笑吗？我没法接受这个报价，这次谈判就到此为止吧。</t>
  </si>
  <si>
    <t>Вы издеваетесь? Я не могу принять это предложение и прекращаю переговоры</t>
  </si>
  <si>
    <t>Você está falando sério? Não posso aceitar esta oferta e encerrei esta negociação.</t>
  </si>
  <si>
    <t>NEGO_PLY_TALK_3_1</t>
  </si>
  <si>
    <t>Vous vous moquez de moi ? Je ne peux pas accepter cette offre et je préfère quitter cette négociation.</t>
  </si>
  <si>
    <t>NEGO_PLY_TALK_3_10</t>
  </si>
  <si>
    <t>Est-ce de l'ironie ? Cette offre ne me convient pas, je préfère mettre fin à notre processus de négociation.</t>
  </si>
  <si>
    <t>NEGO_PLY_TALK_3_11</t>
  </si>
  <si>
    <t>Vous ne pouvez pas être sérieux. Je ne peux pas accepter cette offre, je préfère mettre un terme à nos discussions.</t>
  </si>
  <si>
    <t>NEGO_PLY_TALK_3_2</t>
  </si>
  <si>
    <t>Est-ce une plaisanterie ? Je ne peux pas souscrire à cette proposition et je préfère mettre fin à nos négociations.</t>
  </si>
  <si>
    <t>NEGO_PLY_TALK_3_3</t>
  </si>
  <si>
    <t>Vous plaisantez, n'est-ce pas ? Cette offre est inacceptable pour moi, je préfère mettre un terme à nos négociations.</t>
  </si>
  <si>
    <t>NEGO_PLY_TALK_3_4</t>
  </si>
  <si>
    <t>Vous faites de l'humour, n'est-ce pas ? Je ne peux pas accepter cette offre et je pense qu'il vaut mieux en rester là.</t>
  </si>
  <si>
    <t>NEGO_PLY_TALK_3_5</t>
  </si>
  <si>
    <t>Vous êtes sérieux ? Cette offre ne me convient pas du tout, et je préfère mettre fin à nos négociations.</t>
  </si>
  <si>
    <t>NEGO_PLY_TALK_3_6</t>
  </si>
  <si>
    <t>Vous êtes en train de plaisanter, n'est-ce pas ? Malheureusement, je ne peux pas accepter cette offre, donc je préfère arrêter ici nos négociations.</t>
  </si>
  <si>
    <t>NEGO_PLY_TALK_3_7</t>
  </si>
  <si>
    <t>Vous rigolez, j'espère ? Cette offre ne répond pas à mes attentes, je préfère mettre un terme à nos négociations.</t>
  </si>
  <si>
    <t>NEGO_PLY_TALK_3_8</t>
  </si>
  <si>
    <t>Vous êtes sérieux ou c'est une blague ? Malheureusement, je ne peux pas accepter cette offre, je préfère mettre fin à la négociation.</t>
  </si>
  <si>
    <t>NEGO_PLY_TALK_3_9</t>
  </si>
  <si>
    <t>Vous ne pouvez pas être sérieux. Cette offre n'est pas acceptable pour moi, je pense qu'il est préférable que nous arrêtions ici.</t>
  </si>
  <si>
    <t>NEGO_PLY_TALK_4</t>
  </si>
  <si>
    <t>I'm satisfied with these contract details, now let’s discuss the financial terms.</t>
  </si>
  <si>
    <t>Ich bin mit diesen Vertragsdetails zufrieden. Lassen Sie uns jetzt über die finanziellen Bedingungen sprechen.</t>
  </si>
  <si>
    <t>Estoy satisfecho con los detalles del contrato, ahora hablemos sobre los términos financieros.</t>
  </si>
  <si>
    <t>Sono soddisfatto di questi dettagli del contratto, ora parliamo dei termini finanziari.</t>
  </si>
  <si>
    <t>我对这些合同细节很满意，现在我们谈谈财务条款吧。</t>
  </si>
  <si>
    <t>Эти условия меня устраивают, теперь давайте обсудим финансовую часть.</t>
  </si>
  <si>
    <t>Estou satisfeito com os detalhes deste contrato, agora vamos discutir os termos financeiros.</t>
  </si>
  <si>
    <t>NEGO_PLY_TALK_4_1</t>
  </si>
  <si>
    <t>Je suis d'accord avec le type de contrat, discutons maintenant des conditions financières :</t>
  </si>
  <si>
    <t>NEGO_PLY_TALK_4_2</t>
  </si>
  <si>
    <t>Le type de contrat me convient, poursuivons la conversation sur les termes financiers :</t>
  </si>
  <si>
    <t>NEGO_PLY_TALK_4_3</t>
  </si>
  <si>
    <t>Je suis en accord avec le contrat proposé, abordons à présent les aspects financiers :</t>
  </si>
  <si>
    <t>NEGO_PLY_TALK_4_4</t>
  </si>
  <si>
    <t>Le contrat proposé me convient, discutons désormais des termes financiers :</t>
  </si>
  <si>
    <t>NEGO_PLY_TALK_4_5</t>
  </si>
  <si>
    <t>Le type de contrat me semble approprié, parlons maintenant des conditions financières :</t>
  </si>
  <si>
    <t>NEGO_PLY_TALK_5</t>
  </si>
  <si>
    <t>These terms are unacceptable but I'm still hopeful we can come to an agreement soon. This is my counter-offer:</t>
  </si>
  <si>
    <t>Diese Bedingungen sind inakzeptabel, aber ich hoffe noch immer, dass wir bald zu einer Einigung kommen. Das ist mein Gegenangebot:</t>
  </si>
  <si>
    <t>Estos términos son inaceptables, pero espero que aún podamos llegar pronto a un acuerdo. Esta es mi contraoferta:</t>
  </si>
  <si>
    <t>Questi termini sono inaccettabili, ma spero comunque che possiamo giungere presto ad un accordo. Questa è la mia contro offerta:</t>
  </si>
  <si>
    <t>这些条款我无法接受，但还是希望我们能很快达成协议。</t>
  </si>
  <si>
    <t>Эти условия неприемлемы, но я всё ещё надеюсь, что мы сможем скоро договориться. Вот моё встречное предложение:</t>
  </si>
  <si>
    <t>Estes termos são inaceitáveis, mas ainda tenho esperança de que possamos chegar a um acordo em breve. Esta é minha contraproposta:</t>
  </si>
  <si>
    <t>NEGO_PLY_TALK_5_1</t>
  </si>
  <si>
    <t>Ces conditions ne me conviennent pas, mais j'espère que nous parviendrons bientôt à un accord. C'est ma nouvelle offre :</t>
  </si>
  <si>
    <t>NEGO_PLY_TALK_5_2</t>
  </si>
  <si>
    <t>Ces termes ne sont pas acceptables pour moi, cependant, j'espère que nous trouverons bientôt un terrain d'entente. Voici ma nouvelle proposition :</t>
  </si>
  <si>
    <t>NEGO_PLY_TALK_5_3</t>
  </si>
  <si>
    <t>Ces conditions ne répondent pas à mes besoins, mais j'ai confiance que nous puissions rapidement trouver un terrain d'entente. Voici ma nouvelle proposition :</t>
  </si>
  <si>
    <t>NEGO_PLY_TALK_5_4</t>
  </si>
  <si>
    <t>Je ne suis pas en accord avec ces termes, cependant, je reste ouvert à la possibilité de trouver un compromis. Voici ma nouvelle offre :</t>
  </si>
  <si>
    <t>NEGO_PLY_TALK_5_5</t>
  </si>
  <si>
    <t>Ces conditions ne correspondent pas à mes attentes, mais je suis confiant que nous trouverons une solution. Voici ma nouvelle proposition :</t>
  </si>
  <si>
    <t>NEGO_PLY_TALK_6</t>
  </si>
  <si>
    <t>This contract looks good to me. I’ll give you my final answer within a week.</t>
  </si>
  <si>
    <t>Dieser Vertrag ist in Ordnung. Ich teile Ihnen innerhalb einer Woche meine Entscheidung mit.</t>
  </si>
  <si>
    <t>Este contrato me parece bien. Te daré mi respuesta final dentro de una semana.</t>
  </si>
  <si>
    <t>Questo contratto mi sembra buono. Ti darò la mia risposta finale entro una settimana.</t>
  </si>
  <si>
    <t>这份合同看起来不错。我会在一周内给您最终答复。</t>
  </si>
  <si>
    <t>Контракт выглядит хорошо. Я дам вам окончательный ответ в течение недели.</t>
  </si>
  <si>
    <t>Este contrato parece bom para mim. Darei minha resposta final em uma semana.</t>
  </si>
  <si>
    <t>NEGO_PLY_TALK_6_1</t>
  </si>
  <si>
    <t>Ce contrat me semble bon. Je vous donnerai ma réponse finale dans une semaine.</t>
  </si>
  <si>
    <t>NEGO_PLY_TALK_6_10</t>
  </si>
  <si>
    <t>Ce contrat semble satisfaisant. Je prendrai ma décision définitive d'ici une semaine.</t>
  </si>
  <si>
    <t>NEGO_PLY_TALK_6_2</t>
  </si>
  <si>
    <t>Le contrat semble convenable. Je vous ferai part de ma réponse finale dans une semaine.</t>
  </si>
  <si>
    <t>NEGO_PLY_TALK_6_3</t>
  </si>
  <si>
    <t>Ce contrat me paraît acceptable. Ma réponse définitive vous sera communiquée dans une semaine.</t>
  </si>
  <si>
    <t>NEGO_PLY_TALK_6_4</t>
  </si>
  <si>
    <t>Le contrat semble adéquat. Je prendrai ma décision finale d'ici une semaine.</t>
  </si>
  <si>
    <t>NEGO_PLY_TALK_6_5</t>
  </si>
  <si>
    <t>Cette proposition de contrat me semble appropriée. Vous recevrez ma réponse finale dans une semaine.</t>
  </si>
  <si>
    <t>NEGO_PLY_TALK_6_6</t>
  </si>
  <si>
    <t>Le contrat semble bien. Ma réponse définitive vous parviendra dans une semaine.</t>
  </si>
  <si>
    <t>NEGO_PLY_TALK_6_7</t>
  </si>
  <si>
    <t>Cette proposition contractuelle me semble admissible. Je vous donnerai ma réponse finale dans une semaine.</t>
  </si>
  <si>
    <t>NEGO_PLY_TALK_6_8</t>
  </si>
  <si>
    <t>Le contrat semble acceptable. Vous aurez ma réponse définitive dans une semaine.</t>
  </si>
  <si>
    <t>NEGO_PLY_TALK_6_9</t>
  </si>
  <si>
    <t>Cette proposition de contrat me convient. Ma réponse finale sera fournie dans une semaine.</t>
  </si>
  <si>
    <t>NEGO_PLY_TALK_7</t>
  </si>
  <si>
    <t>Hello {[VAR_MANAGER_FULLNAME]}, I’m sorry but I’m not interested in joining your academy. We can end negotiations now.</t>
  </si>
  <si>
    <t>{[VAR_RANDOM_1_9]}</t>
  </si>
  <si>
    <t>Hallo {[VAR_MANAGER_FULLNAME]}, es tut mir leid, aber ich bin nicht daran interessiert, Ihrer Akademie beizutreten. Wir können die Verhandlungen jetzt beenden.</t>
  </si>
  <si>
    <t>Hola, {[VAR_MANAGER_FULLNAME]}. Lo siento pero no me interesa unirme a tu escuela. Podemos terminar las negociaciones ahora.</t>
  </si>
  <si>
    <t>Salve {[VAR_MANAGER_FULLNAME]}, mi dispiace ma non mi interessa iscrivermi alla tua accademia. Possiamo terminare adesso le trattative.</t>
  </si>
  <si>
    <t>您好，{[VAR_MANAGER_FULLNAME]}。很抱歉，我对加入你们学院不感兴趣，现在可以结束谈判了。</t>
  </si>
  <si>
    <t>Здравствуйте, {[VAR_MANAGER_FULLNAME]}. Мне жаль, но я не заинтересован(а) в переходе в вашу академию. Мы можем завершить переговоры.</t>
  </si>
  <si>
    <t>Olá {[VAR_MANAGER_FULLNAME]}, sinto muito, mas não tenho interesse em ingressar em sua academia. Podemos encerrar as negociações agora.</t>
  </si>
  <si>
    <t>NEGO_PLY_TALK_7_1</t>
  </si>
  <si>
    <t>Bonjour {[VAR_MANAGER_FULLNAME]}, je suis désolé mais je ne suis pas intéressé(e) à rejoindre votre académie. Mettons fin aux négociations maintenant.</t>
  </si>
  <si>
    <t>NEGO_PLY_TALK_7_2</t>
  </si>
  <si>
    <t>Bonjour {[VAR_MANAGER_FULLNAME]}, mes excuses, mais je ne suis pas enclin(e) à rejoindre votre académie {[VAR_MANAGER_AFFILIATION_NAME]}. Mettons un terme aux négociations dès maintenant.</t>
  </si>
  <si>
    <t>NEGO_PLY_TALK_7_3</t>
  </si>
  <si>
    <t>{[VAR_MANAGER_FULLNAME]}, bonjour. Je suis désolé(e), mais l'idée de rejoindre votre académie ne suscite pas mon intérêt. Closons les négociations.</t>
  </si>
  <si>
    <t>NEGO_PLY_TALK_7_4</t>
  </si>
  <si>
    <t>Bonjour {[VAR_MANAGER_FULLNAME]}, je regrette, mais je ne suis pas intéressé(e) par l'opportunité de rejoindre la {[VAR_MANAGER_AFFILIATION_NAME]}. Mettons fin aux négociations à ce stade.</t>
  </si>
  <si>
    <t>NEGO_PLY_TALK_7_5</t>
  </si>
  <si>
    <t>{[VAR_MANAGER_FULLNAME]}, bonjour. Mes excuses, mais je ne suis pas enclin(e) à intégrer votre académie. Mettons un terme aux négociations maintenant.</t>
  </si>
  <si>
    <t>NEGO_PLY_TALK_7_6</t>
  </si>
  <si>
    <t>Bonjour {[VAR_MANAGER_FULLNAME]}, je m'excuse, mais je ne suis pas intéressé(e) par l'offre de la {[VAR_MANAGER_AFFILIATION_NAME]}. Terminons les négociations à ce stade.</t>
  </si>
  <si>
    <t>NEGO_PLY_TALK_7_7</t>
  </si>
  <si>
    <t>{[VAR_MANAGER_FULLNAME]}, bonjour. Je regrette, mais l'opportunité de rejoindre votre académie ne me séduit pas. Arrêtons les négociations.</t>
  </si>
  <si>
    <t>NEGO_PLY_TALK_7_8</t>
  </si>
  <si>
    <t>Bonjour {[VAR_MANAGER_FULLNAME]}, je suis désolé(e), mais je ne suis pas enclin(e) à intégrer la {[VAR_MANAGER_AFFILIATION_NAME]}. Stoppons les négociations dès maintenant.</t>
  </si>
  <si>
    <t>NEGO_PLY_TALK_7_9</t>
  </si>
  <si>
    <t>{[VAR_MANAGER_FULLNAME]}, bonjour. Mes excuses, mais je ne suis pas intéressé(e) par la {[VAR_MANAGER_AFFILIATION_NAME]}. Les négociations s'arrêtent ici.</t>
  </si>
  <si>
    <t>NEGO_PLY_TALK_8</t>
  </si>
  <si>
    <t>Hello {[VAR_MANAGER_FULLNAME]}, I’m sorry but I’m not interested in joining your academy right now. Please contact me at the start of next season.</t>
  </si>
  <si>
    <t>Hallo, {[VAR_MANAGER_FULLNAME]}, es tut mir leid, aber ich habe derzeit kein Interesse daran, Ihrer Akademie beizutreten. Kontaktieren Sie mich gerne zum Start der nächsten Saison.</t>
  </si>
  <si>
    <t>Hola, {[VAR_MANAGER_FULLNAME]}. Lo siento pero ahora mismo no me interesa unirme a tu escuela. Por favor, vuelve a contactar conmigo al comienzo de la próxima temporada.</t>
  </si>
  <si>
    <t>Salve {[VAR_MANAGER_FULLNAME]}, mi dispiace, ma al momento non mi interessa fare parte dell'accademia, risentiamoci all'inizio della prossima stagione.</t>
  </si>
  <si>
    <t>您好， {[VAR_MANAGER_FULLNAME]}。我目前没有兴趣加入你们学院，请在下个赛季开始时再联系我。</t>
  </si>
  <si>
    <t>Здравствуйте, {[VAR_MANAGER_FULLNAME]}. Мне жаль, но я не заинтересован(а) в переходе прямо сейчас. Свяжитесь со мной в начале следующего сезона.</t>
  </si>
  <si>
    <t>Olá {[VAR_MANAGER_FULLNAME]}, sinto muito, mas não tenho interesse em ingressar em sua academia agora. Por favor, entre em contato comigo no início da próxima temporada.</t>
  </si>
  <si>
    <t>NEGO_PLY_TALK_8_1</t>
  </si>
  <si>
    <t>Bonjour {[VAR_MANAGER_FULLNAME]}, je suis désolé(e) mais je ne suis pas intéressé(e) pour rejoindre votre académie pour le moment, veuillez me contacter au début de la prochaine saison.</t>
  </si>
  <si>
    <t>NEGO_PLY_TALK_8_2</t>
  </si>
  <si>
    <t>Bonjour {[VAR_MANAGER_FULLNAME]}, désolé(e), mais pour le moment, je ne suis pas intéressé(e) à rejoindre la {[VAR_MANAGER_AFFILIATION_NAME]}. Veuillez me recontacter au début de la prochaine saison.</t>
  </si>
  <si>
    <t>NEGO_PLY_TALK_8_3</t>
  </si>
  <si>
    <t>Salut {[VAR_MANAGER_FULLNAME]}, mes excuses, mais pour l'instant, je ne souhaite pas rejoindre votre académie. Contactez-moi au début de la prochaine saison.</t>
  </si>
  <si>
    <t>NEGO_PLY_TALK_8_4</t>
  </si>
  <si>
    <t>Salut {[VAR_MANAGER_FULLNAME]}, désolé(e), mais je ne suis pas intéressé(e) à intégrer votre académie pour le moment. Contactez-moi au début de la prochaine saison.</t>
  </si>
  <si>
    <t>NEGO_PLY_TALK_8_5</t>
  </si>
  <si>
    <t>Contactez-moi au début de la saison prochaine s'il vous plait. Pour le moment, rejoindre la {[VAR_MANAGER_AFFILIATION_NAME]} n'est pas ma priorité.</t>
  </si>
  <si>
    <t>NEGO_PLY_TALK_8_6</t>
  </si>
  <si>
    <t>Bonjour {[VAR_MANAGER_FULLNAME]}, inutile d'insister, je ne suis pas intéressé(e) à rejoindre votre académie pour le moment. Ne me contactez plus à ce sujet avant la début la saison prochaine.</t>
  </si>
  <si>
    <t>NEGO_PLY_TALK_9</t>
  </si>
  <si>
    <t>Hello {[VAR_MANAGER_FULLNAME]}, Although your offer is tempting, I’m in a good place right now and will continue my career here at least this season.</t>
  </si>
  <si>
    <t>Guten Tag {[VAR_MANAGER_FULLNAME]}, auch wenn Ihr Vorschlag verlockend ist, fühle ich mich hier derzeit wohl und ich werde meine Karriere mindestens diese Saison hier fortsetzen.</t>
  </si>
  <si>
    <t>Hola, {[VAR_MANAGER_FULLNAME]}: Aunque tu oferta es tentadora, ahora estoy en el lugar adecuado y voy a proseguir mi carrera aquí al menos durante esta temporada.</t>
  </si>
  <si>
    <t>Buongiorno {[VAR_MANAGER_FULLNAME]}, la vostra offerta mi alletta, ma ho una buona consapevolezza delle mie capacità e preferisco continuare la mia carriera qui, almeno per questa stagione.</t>
  </si>
  <si>
    <t>您好，{[VAR_MANAGER_FULLNAME]}。虽然您的报价很有吸引力，但我目前状态不错，本赛季会继续留在现有团队。</t>
  </si>
  <si>
    <t>Здравствуйте, {[VAR_MANAGER_FULLNAME]}. Ваше предложение заманчиво, но мне сейчас хорошо там, где я есть, и я продолжу карьеру здесь, по крайней мере в этом сезоне.</t>
  </si>
  <si>
    <t>Olá {[VAR_MANAGER_FULLNAME]}, embora sua oferta seja tentadora, estou em um bom lugar agora e continuarei minha carreira aqui pelo menos nesta temporada.</t>
  </si>
  <si>
    <t>NEGO_PLY_TALK_9_1</t>
  </si>
  <si>
    <t>Bonjour {[VAR_MANAGER_FULLNAME]}, même si votre proposition me tente, je suis bien actuellement où je suis et vais poursuivre ma carrière ici au moins cette saison.</t>
  </si>
  <si>
    <t>NEGO_PLY_TALK_9_2</t>
  </si>
  <si>
    <t>Bonjour {[VAR_MANAGER_FULLNAME]}, bien que votre proposition soit tentante, je suis satisfait(e) de ma situation actuelle et je compte poursuivre ma carrière là où je suis au moins pour cette saison.</t>
  </si>
  <si>
    <t>NEGO_PLY_TALK_9_3</t>
  </si>
  <si>
    <t>Bonjour {[VAR_MANAGER_FULLNAME]}, votre proposition est séduisante, mais je suis satisfait(e) de ma situation actuelle et je prévois de poursuivre ma carrière ici au moins cette saison.</t>
  </si>
  <si>
    <t>NEGO_PLY_TALK_9_4</t>
  </si>
  <si>
    <t>Salut {[VAR_MANAGER_FULLNAME]}, votre proposition est attirante, mais je suis actuellement engagé(e) ici et je compte rester pour cette saison au moins.</t>
  </si>
  <si>
    <t>NEGO_PLY_TALK_9_5</t>
  </si>
  <si>
    <t>Bonjour {[VAR_MANAGER_FULLNAME]}, même si votre proposition me tente, je suis bien installé(e) et vais poursuivre ma carrière dans cette structure au moins cette saison.</t>
  </si>
  <si>
    <t>NEGO_PLY_TALK_9_6</t>
  </si>
  <si>
    <t>Bonjour {[VAR_MANAGER_FULLNAME]}, votre proposition peut sembler attrayante, mais je suis bien où je suis actuellement et je ne souhaite pas discuter davantage de cette possibilité. Essayez en début de saison prochaine.</t>
  </si>
  <si>
    <t>NEGO_PLY_TALK_END</t>
  </si>
  <si>
    <t>{[WORLD/NEGO_STF_TALK_END]}</t>
  </si>
  <si>
    <t>NEGO_PLY_WAIT_END_CONTRACT_INFO</t>
  </si>
  <si>
    <t>The player wants to wait until the end of the season/contract before discussing a renegotiation</t>
  </si>
  <si>
    <t>Le joueur souhaite attendre la fin de saison/contrat avant de parler d’une renégociation</t>
  </si>
  <si>
    <t>Der Spieler/Die Spielerin möchte erst über eine Neuverhandlung diskutieren, wenn die Saison/der Vertrag endet</t>
  </si>
  <si>
    <t>Tenista que quiere esperar hasta el final de la temporada o de su contrato antes de discutir una renegociación</t>
  </si>
  <si>
    <t>Il/la tennista vuole aspettare fino a fine stagione/contratto prima di discutere la rinegoziazione</t>
  </si>
  <si>
    <t>该球员希望等到赛季或现有合同结束后再讨论续约事宜。</t>
  </si>
  <si>
    <t>Игрок хочет дождаться конца сезона/контракта, прежде чем обсуждать новое соглашение</t>
  </si>
  <si>
    <t>O jogador quer esperar até o final da temporada/contrato antes de discutir uma renegociação</t>
  </si>
  <si>
    <t>NEGO_STF_1</t>
  </si>
  <si>
    <t>{[WORLD/NEGO_PLY_1]}</t>
  </si>
  <si>
    <t>NEGO_STF_1_1</t>
  </si>
  <si>
    <t>Role (job) of a staff in the academy</t>
  </si>
  <si>
    <t>NEGO_STF_1_2</t>
  </si>
  <si>
    <t>{[WORLD/NEGO_PLY_1_2]}</t>
  </si>
  <si>
    <t>NEGO_STF_1_2_1</t>
  </si>
  <si>
    <t>{[WORLD/NEGO_PLY_1_2_1]}</t>
  </si>
  <si>
    <t>NEGO_STF_1_ACTION_1</t>
  </si>
  <si>
    <t>{[WORLD/NEGO_PLY_1_ACTION_1]}</t>
  </si>
  <si>
    <t>NEGO_STF_1_ACTION_2</t>
  </si>
  <si>
    <t>{[WORLD/NEGO_PLY_1_ACTION_2]}</t>
  </si>
  <si>
    <t>NEGO_STF_2</t>
  </si>
  <si>
    <t>{[WORLD/NEGO_PLY_2]}</t>
  </si>
  <si>
    <t>NEGO_STF_2_1</t>
  </si>
  <si>
    <t>{[WORLD/NEGO_STF_COMPARE_3]}</t>
  </si>
  <si>
    <t>NEGO_STF_2_2</t>
  </si>
  <si>
    <t>{[WORLD/NEGO_STF_COMPARE_4]}</t>
  </si>
  <si>
    <t>NEGO_STF_2_ACTION</t>
  </si>
  <si>
    <t>{[WORLD/NEGO_PLY_2_ACTION]}</t>
  </si>
  <si>
    <t>NEGO_STF_ACAD_LIST</t>
  </si>
  <si>
    <t>Academy staff list</t>
  </si>
  <si>
    <t>Liste des staffs de l'académie</t>
  </si>
  <si>
    <t>Akademie-Mitarbeiterliste</t>
  </si>
  <si>
    <t>Listado de personal de la escuela</t>
  </si>
  <si>
    <t>Elenco dello staff dell'accademia</t>
  </si>
  <si>
    <t>学院职员名单</t>
  </si>
  <si>
    <t>Список персонала академии</t>
  </si>
  <si>
    <t>Lista de funcionários da academia</t>
  </si>
  <si>
    <t>NEGO_STF_BACK</t>
  </si>
  <si>
    <t>{[WORLD/NEGO_PLY_BACK]}</t>
  </si>
  <si>
    <t>NEGO_STF_CANCEL_1</t>
  </si>
  <si>
    <t>{[WORLD/NEGO_PLY_CANCEL_1]}</t>
  </si>
  <si>
    <t>NEGO_STF_CANCEL_2</t>
  </si>
  <si>
    <t>{[WORLD/NEGO_PLY_CANCEL_2]}</t>
  </si>
  <si>
    <t>NEGO_STF_COMPARE</t>
  </si>
  <si>
    <t>{[WORLD/NEGO_PLY_COMPARE]}</t>
  </si>
  <si>
    <t>NEGO_STF_COMPARE_1</t>
  </si>
  <si>
    <t>NEGO_STF_COMPARE_2</t>
  </si>
  <si>
    <t>{[WORLD/NEGO_PLY_COMPARE_2]}</t>
  </si>
  <si>
    <t>NEGO_STF_COMPARE_3</t>
  </si>
  <si>
    <t>Monthly wage</t>
  </si>
  <si>
    <t>Salaire mensuel</t>
  </si>
  <si>
    <t>Monatsgehalt</t>
  </si>
  <si>
    <t>Salario mensual</t>
  </si>
  <si>
    <t>Stipendio mensile</t>
  </si>
  <si>
    <t>月薪</t>
  </si>
  <si>
    <t>Месячная зарплата</t>
  </si>
  <si>
    <t>Salário mensal</t>
  </si>
  <si>
    <t>NEGO_STF_COMPARE_4</t>
  </si>
  <si>
    <t>NEGO_STF_DONT_WANT_TO_TALK_INFO</t>
  </si>
  <si>
    <t>The staff isn't interested in talking to you for now.</t>
  </si>
  <si>
    <t>Le staff ne souhaite pas discuter avec vous pour le moment</t>
  </si>
  <si>
    <t>Der/die Mitarbeiter/in hat derzeit kein Interesse, mit dir zu sprechen.</t>
  </si>
  <si>
    <t>El miembro del personal no tiene interés en hablar contigo por ahora.</t>
  </si>
  <si>
    <t>Il membro dello staff non è interessato a parlare con te per ora.</t>
  </si>
  <si>
    <t>该职员目前无意与您交谈。</t>
  </si>
  <si>
    <t>Персонал сейчас не хочет вести переговоры.</t>
  </si>
  <si>
    <t>O funcionário não está interessado em conversar com você por enquanto.</t>
  </si>
  <si>
    <t>NEGO_STF_DURATION_MNG_ANS</t>
  </si>
  <si>
    <t>I’m offering you a contract length of &lt;bold&gt;&lt;color=yellow&gt;{[VAR_NB_SEASONS_ANS]}&lt;/color&gt;&lt;/bold&gt; season(s).</t>
  </si>
  <si>
    <t>Je te propose une durée de contrat de &lt;bold&gt;&lt;color=yellow&gt;{[VAR_NB_SEASONS_ANS]}&lt;/color&gt;&lt;/bold&gt; saison(s).</t>
  </si>
  <si>
    <t>Ich schlage dir eine Vertragslaufzeit von &lt;bold&gt;&lt;color=yellow&gt;{[VAR_NB_SEASONS_ANS]}&lt;/color&gt;&lt;/bold&gt; Saison(s) vor.</t>
  </si>
  <si>
    <t>Te ofrezco un contrato por &lt;bold&gt;&lt;color=yellow&gt;{[VAR_NB_SEASONS_ANS]}&lt;/color&gt;&lt;/bold&gt; temporada(s).</t>
  </si>
  <si>
    <t>Ti propongo un contatto da &lt;bold&gt;&lt;color=yellow&gt;{[VAR_NB_SEASONS_ANS]}&lt;/color&gt;&lt;/bold&gt; stagioni.</t>
  </si>
  <si>
    <t>我为你提供一份为期&lt;bold&gt;&lt;color=yellow&gt;{[VAR_NB_SEASONS_ANS]}&lt;/color&gt;&lt;/bold&gt;个赛季的合作。</t>
  </si>
  <si>
    <t>Я предлагаю вам контракт на &lt;color=yellow&gt;{[VAR_NB_SEASONS_ANS]} сезон(а).</t>
  </si>
  <si>
    <t>Estou oferecendo a você um contrato de &lt;bold&gt;&lt;color=yellow&gt;{[VAR_NB_SEASONS_ANS]}&lt;/color&gt;&lt;/bold&gt; temporada(s).</t>
  </si>
  <si>
    <t>NEGO_STF_DURATION_TALK</t>
  </si>
  <si>
    <t>I would like a &lt;bold&gt;&lt;color=yellow&gt;{[VAR_NB_SEASONS]}&lt;/color&gt;&lt;/bold&gt; season(s) contract.</t>
  </si>
  <si>
    <t>J’aimerais un contrat de &lt;bold&gt;&lt;color=yellow&gt;{[VAR_NB_SEASONS]}&lt;/color&gt;&lt;/bold&gt; saison(s).</t>
  </si>
  <si>
    <t>Ich hätte gerne einen Vertrag über &lt;bold&gt;&lt;color=yellow&gt;{[VAR_NB_SEASONS]}&lt;/color&gt;&lt;/bold&gt; Saison(s).</t>
  </si>
  <si>
    <t>Me gustaría un contrato por &lt;bold&gt;&lt;color=yellow&gt;{[VAR_NB_SEASONS]}&lt;/color&gt;&lt;/bold&gt; temporada(s).</t>
  </si>
  <si>
    <t>Vorrei un contratto da &lt;bold&gt;&lt;color=yellow&gt;{[VAR_NB_SEASONS]}&lt;/color&gt;&lt;/bold&gt; stagioni.</t>
  </si>
  <si>
    <t>我希望签下为期&lt;bold&gt;&lt;color=yellow&gt;{[VAR_NB_SEASONS]}&lt;/color&gt;&lt;/bold&gt;个赛季的合同。</t>
  </si>
  <si>
    <t>Я бы хотел контракт на &lt;color=yellow&gt;{[VAR_NB_SEASONS]} сезон(а).</t>
  </si>
  <si>
    <t>Eu gostaria de um contrato de &lt;bold&gt;&lt;color=yellow&gt;{[VAR_NB_SEASONS]}&lt;/color&gt;&lt;/bold&gt; temporada(s).</t>
  </si>
  <si>
    <t>NEGO_STF_FAV_PLACEMENT</t>
  </si>
  <si>
    <t>Preferred assignment</t>
  </si>
  <si>
    <t>Assignation favorite</t>
  </si>
  <si>
    <t>Bevorzugte Einteilung</t>
  </si>
  <si>
    <t>Asignación preferida</t>
  </si>
  <si>
    <t>Assegnazione preferita</t>
  </si>
  <si>
    <t>首选职位</t>
  </si>
  <si>
    <t>Предпочитаемое назначение</t>
  </si>
  <si>
    <t>Atribuição preferida</t>
  </si>
  <si>
    <t>NEGO_STF_FIN_2</t>
  </si>
  <si>
    <t>NEGO_STF_FIN_ANS_1</t>
  </si>
  <si>
    <t>{[WORLD/NEGO_PLY_FIN_TALK_ANS_1]}</t>
  </si>
  <si>
    <t>NEGO_STF_FIN_ANS_2</t>
  </si>
  <si>
    <t>{[WORLD/NEGO_PLY_FIN_TALK_ANS_2]}</t>
  </si>
  <si>
    <t>NEGO_STF_FIN_ANS_4</t>
  </si>
  <si>
    <t>{[WORLD/NEGO_PLY_FIN_TALK_ANS_4]}</t>
  </si>
  <si>
    <t>NEGO_STF_FIN_MNG_ANS</t>
  </si>
  <si>
    <t>{[WORLD/NEGO_PLY_FIN_MNG_ANS]}</t>
  </si>
  <si>
    <t>NEGO_STF_FIN_MNG_TALK</t>
  </si>
  <si>
    <t>I’m offering you a signing bonus of &lt;bold&gt;&lt;color=yellow&gt;{[VAR_CONTRACT_AMOUNT]}&lt;/color&gt;&lt;/bold&gt; and a salary of &lt;bold&gt;&lt;color=yellow&gt;{[VAR_CONTRACT_WAGE]}&lt;/color&gt;&lt;/bold&gt;.</t>
  </si>
  <si>
    <t>Je te propose une prime de signature de &lt;bold&gt;&lt;color=yellow&gt;{[VAR_CONTRACT_AMOUNT]}&lt;/color&gt;&lt;/bold&gt; et un salaire de &lt;bold&gt;&lt;color=yellow&gt;{[VAR_CONTRACT_WAGE]}&lt;/color&gt;&lt;/bold&gt;.</t>
  </si>
  <si>
    <t>Ich biete dir ein Handgeld in Höhe von &lt;bold&gt;&lt;color=yellow&gt;{[VAR_CONTRACT_AMOUNT]}&lt;/color&gt;&lt;/bold&gt; und ein Gehalt von &lt;bold&gt;&lt;color=yellow&gt;{[VAR_CONTRACT_WAGE]}&lt;/color&gt;&lt;/bold&gt;.</t>
  </si>
  <si>
    <t>Te ofrezco una bonificación por firmar de &lt;bold&gt;&lt;color=yellow&gt;{[VAR_CONTRACT_AMOUNT]}&lt;/color&gt;&lt;/bold&gt; y un salario de &lt;bold&gt;&lt;color=yellow&gt;{[VAR_CONTRACT_WAGE]}&lt;/color&gt;&lt;/bold&gt;.</t>
  </si>
  <si>
    <t>Ti propongo un bonus alla firma di &lt;bold&gt;&lt;color=yellow&gt;{[VAR_CONTRACT_AMOUNT]}&lt;/color&gt;&lt;/bold&gt; e un compenso di &lt;bold&gt;&lt;color=yellow&gt;{[VAR_CONTRACT_WAGE]}&lt;/color&gt;&lt;/bold&gt;.</t>
  </si>
  <si>
    <t>我为你提供&lt;bold&gt;&lt;color=yellow&gt;{[VAR_CONTRACT_AMOUNT]}&lt;/color&gt;&lt;/bold&gt;签约奖金以及&lt;bold&gt;&lt;color=yellow&gt;{[VAR_CONTRACT_WAGE]}&lt;/color&gt;&lt;/bold&gt;薪资。</t>
  </si>
  <si>
    <t>Я предлагаю вам подъёмные в размере &lt;color=yellow&gt;{[VAR_CONTRACT_AMOUNT]} и зарплату &lt;color=yellow&gt;{[VAR_CONTRACT_WAGE]}.</t>
  </si>
  <si>
    <t>Estou oferecendo um bônus de assinatura de &lt;bold&gt;&lt;color=yellow&gt;{[VAR_CONTRACT_AMOUNT]}&lt;/color&gt;&lt;/bold&gt; e um salário de &lt;bold&gt;&lt;color=yellow&gt;{[VAR_CONTRACT_WAGE]}&lt;/color&gt;&lt;/bold&gt;.</t>
  </si>
  <si>
    <t>NEGO_STF_FIN_TALK</t>
  </si>
  <si>
    <t>{[WORLD/NEGO_PLY_FIN_TALK]}</t>
  </si>
  <si>
    <t>NEGO_STF_PATIENCE</t>
  </si>
  <si>
    <t>{[WORLD/NEGO_PLY_PATIENCE]}</t>
  </si>
  <si>
    <t>NEGO_STF_START_TALK_1</t>
  </si>
  <si>
    <t>Hello {[VAR_MANAGER_FULLNAME]}, I’m sorry but I’d like to join a structure with a better reputation.</t>
  </si>
  <si>
    <t>Bonjour {[VAR_MANAGER_FULLNAME]}, je suis désolé(e) mais j’aimerais rejoindre une structure avec un meilleur standing.</t>
  </si>
  <si>
    <t>Guten Tag {[VAR_MANAGER_FULLNAME]}, es tut mir leid, ich möchte mich jedoch einem Projekt mit besserer Reputation anschließen.</t>
  </si>
  <si>
    <t>Hola, {[VAR_MANAGER_FULLNAME]}: Lo siento, pero me gustaría incorporarme a una estructura con mejor reputación.</t>
  </si>
  <si>
    <t>Buongiorno {[VAR_MANAGER_FULLNAME]}, mi dispiace, ma il mio desiderio è entrare a far parte di una struttura con una migliore posizione in classifica.</t>
  </si>
  <si>
    <t>您好， {[VAR_MANAGER_FULLNAME]}。很抱歉，我想加入一家声誉更高的机构。</t>
  </si>
  <si>
    <t>Здравствуйте, {[VAR_MANAGER_FULLNAME]}. К сожалению, я хочу присоединиться к структуре с лучшей репутацией.</t>
  </si>
  <si>
    <t>Olá {[VAR_MANAGER_FULLNAME]}, sinto muito, mas gostaria de me juntar a uma estrutura com uma reputação melhor.</t>
  </si>
  <si>
    <t>NEGO_STF_START_TALK_2</t>
  </si>
  <si>
    <t>Hello {[VAR_MANAGER_FULLNAME]}, going to work in {[VAR_ACA_COUNTRY]} is not part of my short term plans.</t>
  </si>
  <si>
    <t>Bonjour {[VAR_MANAGER_FULLNAME]}, partir travailler en {[VAR_ACA_COUNTRY]} ne fait pas partie de mes projets à court terme.</t>
  </si>
  <si>
    <t>Guten Tag {[VAR_MANAGER_FULLNAME]}, die Arbeit in {[VAR_ACA_COUNTRY]} gehört in absehbarer Zeit nicht zu meinen Vorhaben.</t>
  </si>
  <si>
    <t>Hola, {[VAR_MANAGER_FULLNAME]}: Irme a trabajar a {[VAR_ACA_COUNTRY]} no está en mis planes a corto plazo.</t>
  </si>
  <si>
    <t>Buongiorno {[VAR_MANAGER_FULLNAME]}, andare a lavorare in {[VAR_ACA_COUNTRY]} non fa parte dei miei progetti a breve termine.</t>
  </si>
  <si>
    <t>您好，{[VAR_MANAGER_FULLNAME]}，前往{[VAR_ACA_COUNTRY]}并不在我近期的工作计划内。</t>
  </si>
  <si>
    <t>Здравствуйте, {[VAR_MANAGER_FULLNAME]}. Работа в {[VAR_ACA_COUNTRY]} не входит в мои краткосрочные планы.</t>
  </si>
  <si>
    <t>Olá {[VAR_MANAGER_FULLNAME]}, trabalhar em {[VAR_ACA_COUNTRY]} não faz parte dos meus planos de curto prazo.</t>
  </si>
  <si>
    <t>NEGO_STF_START_TALK_3</t>
  </si>
  <si>
    <t>Hello {[VAR_MANAGER_FULLNAME]}, Now is not the time to start a new project. Maybe another time!</t>
  </si>
  <si>
    <t>Bonjour {[VAR_MANAGER_FULLNAME]}, ce n’est pas le moment de me lancer dans un nouveau projet. Peut-être une autre fois !</t>
  </si>
  <si>
    <t>Guten Tag {[VAR_MANAGER_FULLNAME]}, jetzt ist nicht der Zeitpunkt, um mich in ein neues Projekt zu stürzen. Vielleicht ein anderes Mal!</t>
  </si>
  <si>
    <t>Hola, {[VAR_MANAGER_FULLNAME]}: Este no es el momento adecuado para iniciar un nuevo proyecto. ¡Tal vez en otro momento!</t>
  </si>
  <si>
    <t>Buongiorno {[VAR_MANAGER_FULLNAME]}, questo non è il momento giusto per lanciarmi su un nuovo progetto. Magari un’altra volta!</t>
  </si>
  <si>
    <t>您好，{[VAR_MANAGER_FULLNAME]}，现在不是启动新项目的时机。改天再说吧！</t>
  </si>
  <si>
    <t>Здравствуйте, {[VAR_MANAGER_FULLNAME]}. Сейчас не время для нового проекта. Может быть, позже!</t>
  </si>
  <si>
    <t>Olá {[VAR_MANAGER_FULLNAME]}, agora não é hora de começar um novo projeto. Talvez outra hora!</t>
  </si>
  <si>
    <t>NEGO_STF_START_TALK_4</t>
  </si>
  <si>
    <t>Hello {[VAR_MANAGER_FULLNAME]}. Thanks for your interest, but I'm retiring at the end of the season. Signing with you wouldn't make sense.</t>
  </si>
  <si>
    <t>Bonjour {[VAR_MANAGER_FULLNAME]}. Merci pour votre interêt, mais je prends ma retraite à la fin de la saison. M’engager avec vous ne serait pas sérieux.</t>
  </si>
  <si>
    <t>Guten Tag {[VAR_MANAGER_FULLNAME]]}}. Vielen Dank für Ihr Interesse, ich werde zum Ende der Saison aber meinen Rücktritt erklären. Es wäre nicht seriös, jetzt bei Ihnen zu unterschreiben.</t>
  </si>
  <si>
    <t>Hola {[VAR_MANAGER_FULLNAME]}. Gracias por su interés, pero me retiro al final de la temporada. No tendría sentido firmar ahora contigo.</t>
  </si>
  <si>
    <t>Buongiorno {[VAR_MANAGER_FULLNAME]}. Ti ringrazio del tuo interesse, ma questa sarà la mia ultima stagione. Prendere un impegno con te non sarebbe un comportamento corretto.</t>
  </si>
  <si>
    <t>您好，{[VAR_MANAGER_FULLNAME]}。感谢您的赏识，但我将在本赛季末退役，与您签约没有意义。</t>
  </si>
  <si>
    <t>Здравствуйте, {[VAR_MANAGER_FULLNAME]}. Спасибо за интерес, но я завершаю карьеру в конце сезона, поэтому подписание контракта не имеет смысла.</t>
  </si>
  <si>
    <t>Olá {[VAR_MANAGER_FULLNAME]}. Obrigado pelo seu interesse, mas vou me aposentar no final da temporada. Assinar com você não faria sentido.</t>
  </si>
  <si>
    <t>NEGO_STF_TALK_0</t>
  </si>
  <si>
    <t>{[WORLD/NEGO_PLY_TALK_0]}</t>
  </si>
  <si>
    <t>NEGO_STF_TALK_1</t>
  </si>
  <si>
    <t>{[WORLD/NEGO_PLY_TALK_1]}</t>
  </si>
  <si>
    <t>NEGO_STF_TALK_2</t>
  </si>
  <si>
    <t>{[WORLD/NEGO_PLY_TALK_2]}</t>
  </si>
  <si>
    <t>NEGO_STF_TALK_3</t>
  </si>
  <si>
    <t>{[WORLD/NEGO_PLY_TALK_3]}</t>
  </si>
  <si>
    <t>NEGO_STF_TALK_4</t>
  </si>
  <si>
    <t>{[WORLD/NEGO_PLY_TALK_4]}</t>
  </si>
  <si>
    <t>NEGO_STF_TALK_5</t>
  </si>
  <si>
    <t>{[WORLD/NEGO_PLY_TALK_6]}</t>
  </si>
  <si>
    <t>NEGO_STF_TALK_END</t>
  </si>
  <si>
    <t>There’s no point in continuing the negotiations! Goodbye.</t>
  </si>
  <si>
    <t>Pas la peine de poursuivre les négociations ! Au revoir.</t>
  </si>
  <si>
    <t>Es macht keinen Sinn, die Verhandlung fortzuführen! Auf Wiedersehen.</t>
  </si>
  <si>
    <t>¡No tiene sentido continuar con las negociaciones! Adiós.</t>
  </si>
  <si>
    <t>Non vale la pena continuare la trattativa! Arrivederci.</t>
  </si>
  <si>
    <t>没有必要继续谈判了！再见。</t>
  </si>
  <si>
    <t>Нет смысла продолжать переговоры! До свидания.</t>
  </si>
  <si>
    <t>Não adianta continuar as negociações! Adeus.</t>
  </si>
  <si>
    <t>PLY_ACTION_1</t>
  </si>
  <si>
    <t>Evaluate</t>
  </si>
  <si>
    <t>Evaluer</t>
  </si>
  <si>
    <t>Bewerten</t>
  </si>
  <si>
    <t>Evaluar</t>
  </si>
  <si>
    <t>Оценить</t>
  </si>
  <si>
    <t>Avaliar</t>
  </si>
  <si>
    <t>Ask a scout to evaluate a player</t>
  </si>
  <si>
    <t>PLY_ACTION_1_INFO</t>
  </si>
  <si>
    <t>Place this player in your list of players to evaluate.</t>
  </si>
  <si>
    <t>Placer ce joueur dans votre liste de joueurs à évaluer.</t>
  </si>
  <si>
    <t>Setze diese/n Spieler/in auf deine Liste der zu bewertenden Spieler.</t>
  </si>
  <si>
    <t>Coloca al tenista en tu lista de pendientes de evaluar.</t>
  </si>
  <si>
    <t>Metti quest'atleta nella tua lista di giocatori da valutare.</t>
  </si>
  <si>
    <t>将该球员加入你的待评估球员名单。</t>
  </si>
  <si>
    <t>Добавить этого игрока в список на оценку.</t>
  </si>
  <si>
    <t>Coloque este jogador em sua lista de jogadores a serem avaliados.</t>
  </si>
  <si>
    <t>PLY_ACTION_2</t>
  </si>
  <si>
    <t>Re-evaluate ({[VAR_NB_DAYS]} {[UI/DAYS]})</t>
  </si>
  <si>
    <t>Ré-évaluer ({[VAR_NB_DAYS]} {[UI/DAYS]})</t>
  </si>
  <si>
    <t>({[VAR_NB_DAYS]} {[UI/DAYS]}) neu bewerten</t>
  </si>
  <si>
    <t>Reevaluar ({[VAR_NB_DAYS]} {[UI/DAYS]})</t>
  </si>
  <si>
    <t>Valuta di nuovo ({[VAR_NB_DAYS]} {[UI/DAYS]})</t>
  </si>
  <si>
    <t>重新评估({[VAR_NB_DAYS]} {[UI/DAYS]})</t>
  </si>
  <si>
    <t>Повторно оценить ({[VAR_NB_DAYS]} {[UI/DAYS]})</t>
  </si>
  <si>
    <t>Reavaliar ({[VAR_NB_DAYS]} {[UI/DAYS]})</t>
  </si>
  <si>
    <t>Ask a scout to re-evaluate a player</t>
  </si>
  <si>
    <t>PLY_ACTION_2_INFO</t>
  </si>
  <si>
    <t>Start a new evaluation.</t>
  </si>
  <si>
    <t>Lancer une nouvelle évaluation.</t>
  </si>
  <si>
    <t>Starte eine neue Bewertung.</t>
  </si>
  <si>
    <t>Iniciar una nueva evaluación.</t>
  </si>
  <si>
    <t>Inizia una nuova valutazione.</t>
  </si>
  <si>
    <t>开始新的评估。</t>
  </si>
  <si>
    <t>Начать новую оценку.</t>
  </si>
  <si>
    <t>Iniciar uma nova avaliação.</t>
  </si>
  <si>
    <t>PLY_ACTION_3</t>
  </si>
  <si>
    <t>PLY_ACTION_3_INFO</t>
  </si>
  <si>
    <t>Remove this player from your list of players to evaluate.</t>
  </si>
  <si>
    <t>Retirer ce joueur de votre liste de joueurs à évaluer.</t>
  </si>
  <si>
    <t>Entferne diese/n Spieler/in aus deiner Liste der zu bewertenden Spieler.</t>
  </si>
  <si>
    <t>Elimina al tenista de tu lista de pendientes de evaluar.</t>
  </si>
  <si>
    <t>Assegna un giocatore/trice</t>
  </si>
  <si>
    <t>将该球员移出评估名单。</t>
  </si>
  <si>
    <t>Удалить этого игрока из списка оцениваемых.</t>
  </si>
  <si>
    <t>Remova este jogador de sua lista de jogadores a serem avaliados.</t>
  </si>
  <si>
    <t>PLY_CANCEL_OFFER</t>
  </si>
  <si>
    <t>{[WORLD/STF_CANCEL_OFFER]}</t>
  </si>
  <si>
    <t>PLY_CANCEL_OFFER_BTN1</t>
  </si>
  <si>
    <t>{[WORLD/STF_CANCEL_OFFER_BTN1]}</t>
  </si>
  <si>
    <t>PLY_CANCEL_OFFER_BTN2</t>
  </si>
  <si>
    <t>{[WORLD/STF_CANCEL_OFFER_BTN2]}</t>
  </si>
  <si>
    <t>PLY_CANCEL_OFFER_DESC</t>
  </si>
  <si>
    <t>{[WORLD/STF_CANCEL_OFFER_DESC]}</t>
  </si>
  <si>
    <t>PLY_CHECK_1</t>
  </si>
  <si>
    <t>Only display interested players</t>
  </si>
  <si>
    <t>N'affichez que les joueurs intéressés</t>
  </si>
  <si>
    <t>Nur interessierte Spieler anzeigen</t>
  </si>
  <si>
    <t>Mostrar solo tenista interesados</t>
  </si>
  <si>
    <t>Mostra soltanto i i interessati</t>
  </si>
  <si>
    <t>仅显示有意向的球员</t>
  </si>
  <si>
    <t>Только заинтересованные игроки</t>
  </si>
  <si>
    <t>Mostrar apenas jogadores interessados</t>
  </si>
  <si>
    <t>One of the filter for player search</t>
  </si>
  <si>
    <t>PLY_CHECK_1_INFO</t>
  </si>
  <si>
    <t>Show only players who are currently willing to negotiate.</t>
  </si>
  <si>
    <t>N'afficher que les joueurs actuellement disposés à négocier.</t>
  </si>
  <si>
    <t>Nur Spieler, die derzeit verhandlungsbereit sind, anzeigen.</t>
  </si>
  <si>
    <t>Mostrar solo tenistas que están actualmente en disposición a negociar.</t>
  </si>
  <si>
    <t>Mostra solo i giocatori che sono attualmente disposti a negoziare.</t>
  </si>
  <si>
    <t>仅显示目前愿意谈判的球员。</t>
  </si>
  <si>
    <t>Показывать только игроков, готовых вести переговоры.</t>
  </si>
  <si>
    <t>Mostrar apenas jogadores que estão atualmente dispostos a negociar.</t>
  </si>
  <si>
    <t>PLY_CHECK_2</t>
  </si>
  <si>
    <t>Only available players</t>
  </si>
  <si>
    <t>Seuls les joueurs disponibles</t>
  </si>
  <si>
    <t>Nur verfügbare Spieler</t>
  </si>
  <si>
    <t>Solo tenistas disponibles</t>
  </si>
  <si>
    <t>仅显示可签约球员</t>
  </si>
  <si>
    <t>Только свободные игроки</t>
  </si>
  <si>
    <t>Apenas jogadores disponíveis</t>
  </si>
  <si>
    <t>PLY_CHECK_2_INFO</t>
  </si>
  <si>
    <t>Show only players without a contract with a structure.</t>
  </si>
  <si>
    <t>N'afficher que les joueurs sans contrat avec une structure.</t>
  </si>
  <si>
    <t>Nur Spieler ohne Vertrag mit Übersicht anzeigen.</t>
  </si>
  <si>
    <t>Mostrar solo tenistas sin contrato con estructura.</t>
  </si>
  <si>
    <t>Mostra solo giocatori senza contratto con una struttura.</t>
  </si>
  <si>
    <t>仅显示尚未与任何机构签约的球员。</t>
  </si>
  <si>
    <t>Показывать только игроков без контракта.</t>
  </si>
  <si>
    <t>Mostrar apenas jogadores sem contrato com uma estrutura.</t>
  </si>
  <si>
    <t>PLY_CHECK_3</t>
  </si>
  <si>
    <t>Only evaluated players</t>
  </si>
  <si>
    <t>Seuls les joueurs évalués</t>
  </si>
  <si>
    <t>Nur bewertete Spieler</t>
  </si>
  <si>
    <t>Solo tenistas evaluados</t>
  </si>
  <si>
    <t>Solo giocatori disponibili</t>
  </si>
  <si>
    <t>仅显示已评估球员</t>
  </si>
  <si>
    <t>Только оценённые игроки</t>
  </si>
  <si>
    <t>Apenas jogadores avaliados</t>
  </si>
  <si>
    <t>PLY_CHECK_3_INFO</t>
  </si>
  <si>
    <t>Display only the players you have evaluated or consulted.</t>
  </si>
  <si>
    <t>N'afficher que les joueurs que vous avez évalués ou consultés.</t>
  </si>
  <si>
    <t>Zeigen Sie nur die Spieler an, die Sie bewertet oder konsultiert haben.</t>
  </si>
  <si>
    <t>Mostrar solo tenistas que has evaluado o consultado.</t>
  </si>
  <si>
    <t>Mostra solo i giocatori che hai valutato o consultato.</t>
  </si>
  <si>
    <t>仅显示你已评估或查看过的球员。</t>
  </si>
  <si>
    <t>Показывать только игроков, которых вы оценили или просматривали.</t>
  </si>
  <si>
    <t>Exibir apenas os jogadores que você avaliou ou consultou.</t>
  </si>
  <si>
    <t>PLY_FILTER_1</t>
  </si>
  <si>
    <t>Attribute technical</t>
  </si>
  <si>
    <t>Attribut technique</t>
  </si>
  <si>
    <t>Technisches Attribut</t>
  </si>
  <si>
    <t>Atributo técnico</t>
  </si>
  <si>
    <t>Attributo tecnico</t>
  </si>
  <si>
    <t>技术属性</t>
  </si>
  <si>
    <t>Технический атрибут</t>
  </si>
  <si>
    <t>PLY_FILTER_10</t>
  </si>
  <si>
    <t>PLY_FILTER_11</t>
  </si>
  <si>
    <t>Personality trait</t>
  </si>
  <si>
    <t>Trait de personnalité</t>
  </si>
  <si>
    <t>Persönlichkeitsmerkmal</t>
  </si>
  <si>
    <t>Rasgo de la personalidad</t>
  </si>
  <si>
    <t>Tratti personalità</t>
  </si>
  <si>
    <t>Черта личности</t>
  </si>
  <si>
    <t>Traço de personalidade</t>
  </si>
  <si>
    <t>PLY_FILTER_12</t>
  </si>
  <si>
    <t>PLY_FILTER_13</t>
  </si>
  <si>
    <t>Ranking evol. / season start</t>
  </si>
  <si>
    <t>Evol. classmt / début saison</t>
  </si>
  <si>
    <t>Weltrangliste-Entw./Saisonstart</t>
  </si>
  <si>
    <t>Evol. clas./Inicio temp.</t>
  </si>
  <si>
    <t>Evol. Ranking / inizio stagione</t>
  </si>
  <si>
    <t>排名变化 / 赛季初</t>
  </si>
  <si>
    <t>Изменение рейтинга / начало сезона</t>
  </si>
  <si>
    <t>Evolução do ranking / início da temporada</t>
  </si>
  <si>
    <t>"Ranking evolution since season start", as short as posisble</t>
  </si>
  <si>
    <t>PLY_FILTER_14</t>
  </si>
  <si>
    <t>Game plans</t>
  </si>
  <si>
    <t>Spielpläne</t>
  </si>
  <si>
    <t>PLY_FILTER_15</t>
  </si>
  <si>
    <t>PLY_FILTER_15_1</t>
  </si>
  <si>
    <t>Match won %</t>
  </si>
  <si>
    <t>% Match gagnés</t>
  </si>
  <si>
    <t>Gewonnene Spiele in %</t>
  </si>
  <si>
    <t>% partidos ganados</t>
  </si>
  <si>
    <t>% Match vinti</t>
  </si>
  <si>
    <t>% de vitórias em partidas</t>
  </si>
  <si>
    <t>One of the sub-filter of statistics</t>
  </si>
  <si>
    <t>PLY_FILTER_15_10</t>
  </si>
  <si>
    <t>Indoor victory %</t>
  </si>
  <si>
    <t>% Victoire sur dur intérieur</t>
  </si>
  <si>
    <t>Indoor-Siege in %</t>
  </si>
  <si>
    <t>% victorias en cubierto</t>
  </si>
  <si>
    <t>% Victoire sul cemento indoor</t>
  </si>
  <si>
    <t>室内场胜率</t>
  </si>
  <si>
    <t>% побед в помещении</t>
  </si>
  <si>
    <t>% de vitórias em quadra coberta</t>
  </si>
  <si>
    <t>PLY_FILTER_15_11</t>
  </si>
  <si>
    <t>Hard victory %</t>
  </si>
  <si>
    <t>% Victoire sur dur</t>
  </si>
  <si>
    <t>Siege auf Hartplatz in %</t>
  </si>
  <si>
    <t>% victorias en pista dura</t>
  </si>
  <si>
    <t>% Vittoria sul cemento</t>
  </si>
  <si>
    <t>硬地胜率</t>
  </si>
  <si>
    <t>% побед на харде</t>
  </si>
  <si>
    <t>% de vitórias em quadra dura</t>
  </si>
  <si>
    <t>PLY_FILTER_15_2</t>
  </si>
  <si>
    <t>Service Points Won %</t>
  </si>
  <si>
    <t>% Points de service gagnés</t>
  </si>
  <si>
    <t>Aufschlagpunkte in %</t>
  </si>
  <si>
    <t>% servicios ganados</t>
  </si>
  <si>
    <t>% выигранных очков на подаче</t>
  </si>
  <si>
    <t>% de pontos de serviço ganhos</t>
  </si>
  <si>
    <t>PLY_FILTER_15_3</t>
  </si>
  <si>
    <t>% Points de retour gagnés</t>
  </si>
  <si>
    <t>Rückschlagpunkte in %</t>
  </si>
  <si>
    <t>% restos ganados</t>
  </si>
  <si>
    <t>回球得分率</t>
  </si>
  <si>
    <t>% выигранных очков на приёме</t>
  </si>
  <si>
    <t>% de pontos de devolução ganhos</t>
  </si>
  <si>
    <t>PLY_FILTER_15_4</t>
  </si>
  <si>
    <t>Tie Break Won %</t>
  </si>
  <si>
    <t>% Tie Break gagnés</t>
  </si>
  <si>
    <t>Gewonnene Tie-Breaks in %</t>
  </si>
  <si>
    <t>% tie-breaks ganados</t>
  </si>
  <si>
    <t>% Tie Break vinti</t>
  </si>
  <si>
    <t>% выигранных тай-брейков</t>
  </si>
  <si>
    <t>% de tie-breaks ganhos</t>
  </si>
  <si>
    <t>PLY_FILTER_15_5</t>
  </si>
  <si>
    <t>Ace %</t>
  </si>
  <si>
    <t>% Ace</t>
  </si>
  <si>
    <t>Asse in %</t>
  </si>
  <si>
    <t>% de aces</t>
  </si>
  <si>
    <t>% подач навылет</t>
  </si>
  <si>
    <t>PLY_FILTER_15_6</t>
  </si>
  <si>
    <t>1st serve %</t>
  </si>
  <si>
    <t>% 1er service</t>
  </si>
  <si>
    <t>Erster Aufschlag in %</t>
  </si>
  <si>
    <t>% 1.er saque</t>
  </si>
  <si>
    <t>% первой подачи</t>
  </si>
  <si>
    <t>% de 1º serviço</t>
  </si>
  <si>
    <t>PLY_FILTER_15_7</t>
  </si>
  <si>
    <t>Double fault %</t>
  </si>
  <si>
    <t>% Double faute</t>
  </si>
  <si>
    <t>Doppelfehler in %</t>
  </si>
  <si>
    <t>% faltas dobles</t>
  </si>
  <si>
    <t>% Doppio fallo</t>
  </si>
  <si>
    <t>% двойных ошибок</t>
  </si>
  <si>
    <t>% de duplas faltas</t>
  </si>
  <si>
    <t>PLY_FILTER_15_8</t>
  </si>
  <si>
    <t>Clay victory %</t>
  </si>
  <si>
    <t>% Victoire sur terre battue</t>
  </si>
  <si>
    <t>Siege auf rotem Sand in %</t>
  </si>
  <si>
    <t>% victorias en tierra batida</t>
  </si>
  <si>
    <t>% Vittoria su terra battuta</t>
  </si>
  <si>
    <t>红土场胜率</t>
  </si>
  <si>
    <t>% побед на грунте</t>
  </si>
  <si>
    <t>% de vitórias em saibro</t>
  </si>
  <si>
    <t>PLY_FILTER_15_9</t>
  </si>
  <si>
    <t>Grass victory %</t>
  </si>
  <si>
    <t>% Victoire su gazon</t>
  </si>
  <si>
    <t>Siege auf Rasen in %</t>
  </si>
  <si>
    <t>% victorias en hierba</t>
  </si>
  <si>
    <t>% Vittoria su erba</t>
  </si>
  <si>
    <t>草地场胜率</t>
  </si>
  <si>
    <t>% побед на траве</t>
  </si>
  <si>
    <t>% de vitórias em grama</t>
  </si>
  <si>
    <t>PLY_FILTER_16</t>
  </si>
  <si>
    <t>Special attribute</t>
  </si>
  <si>
    <t>Attribut spécial</t>
  </si>
  <si>
    <t>Besonderes Attribut</t>
  </si>
  <si>
    <t>Atributo especial</t>
  </si>
  <si>
    <t>Attributo speciale</t>
  </si>
  <si>
    <t>特殊属性</t>
  </si>
  <si>
    <t>Особый атрибут</t>
  </si>
  <si>
    <t>PLY_FILTER_2</t>
  </si>
  <si>
    <t>Attribute physical</t>
  </si>
  <si>
    <t>Attribut physique</t>
  </si>
  <si>
    <t>Körperliches Attribut</t>
  </si>
  <si>
    <t>Atributo físico</t>
  </si>
  <si>
    <t>Attributo fisico</t>
  </si>
  <si>
    <t>身体属性</t>
  </si>
  <si>
    <t>Физический атрибут</t>
  </si>
  <si>
    <t>PLY_FILTER_3</t>
  </si>
  <si>
    <t>Attribute mental</t>
  </si>
  <si>
    <t>Attribut mental</t>
  </si>
  <si>
    <t>Mentales Attribut</t>
  </si>
  <si>
    <t>Atributo mental</t>
  </si>
  <si>
    <t>Attributo mentale</t>
  </si>
  <si>
    <t>心理属性</t>
  </si>
  <si>
    <t>Ментальный атрибут</t>
  </si>
  <si>
    <t>PLY_FILTER_4</t>
  </si>
  <si>
    <t>Experience level</t>
  </si>
  <si>
    <t>Niveau d'expérience</t>
  </si>
  <si>
    <t>Nivel de experiencia</t>
  </si>
  <si>
    <t>Livello esperienza</t>
  </si>
  <si>
    <t>Nível de experiência</t>
  </si>
  <si>
    <t>PLY_FILTER_5</t>
  </si>
  <si>
    <t>{[PLAYER/NOTORIETY]}</t>
  </si>
  <si>
    <t>PLY_FILTER_6</t>
  </si>
  <si>
    <t>{[UI/LEVEL]}</t>
  </si>
  <si>
    <t>PLY_FILTER_7</t>
  </si>
  <si>
    <t>Potenzial</t>
  </si>
  <si>
    <t>PLY_FILTER_8</t>
  </si>
  <si>
    <t>PLY_FILTER_9</t>
  </si>
  <si>
    <t>PLY_FILTER_ACTIVE</t>
  </si>
  <si>
    <t>Followed by the number of active filters</t>
  </si>
  <si>
    <t>PLY_FILTER_ADD_COND</t>
  </si>
  <si>
    <t>Add condition</t>
  </si>
  <si>
    <t>Ajouter une condition</t>
  </si>
  <si>
    <t>Bedingung hinzufügen</t>
  </si>
  <si>
    <t>Agregar condición</t>
  </si>
  <si>
    <t>Aggiungi condizione</t>
  </si>
  <si>
    <t>添加条件</t>
  </si>
  <si>
    <t>Добавить условие</t>
  </si>
  <si>
    <t>Adicionar condição</t>
  </si>
  <si>
    <t>PLY_FILTER_ADD_FILTER</t>
  </si>
  <si>
    <t>Add filter</t>
  </si>
  <si>
    <t>Ajouter un filtre</t>
  </si>
  <si>
    <t>Filter hinzufügen</t>
  </si>
  <si>
    <t>Agregar filtro</t>
  </si>
  <si>
    <t>Aggiungi filtro</t>
  </si>
  <si>
    <t>添加筛选规则</t>
  </si>
  <si>
    <t>Добавить фильтр</t>
  </si>
  <si>
    <t>Adicionar filtro</t>
  </si>
  <si>
    <t>PLY_FILTER_ADD_VALUE</t>
  </si>
  <si>
    <t>Add value</t>
  </si>
  <si>
    <t>Ajouter une valeur</t>
  </si>
  <si>
    <t>Wert hinzufügen</t>
  </si>
  <si>
    <t>Agregar valor</t>
  </si>
  <si>
    <t>Aggiungi valore</t>
  </si>
  <si>
    <t>添加数值</t>
  </si>
  <si>
    <t>Добавить значение</t>
  </si>
  <si>
    <t>Adicionar valor</t>
  </si>
  <si>
    <t>PLY_FILTER_CANCEL</t>
  </si>
  <si>
    <t>PLY_FILTER_CHANGE</t>
  </si>
  <si>
    <t>Change filters</t>
  </si>
  <si>
    <t>Changer les filtres</t>
  </si>
  <si>
    <t>Filter ändern</t>
  </si>
  <si>
    <t>Cambiar filtros</t>
  </si>
  <si>
    <t>Cambia i filtri</t>
  </si>
  <si>
    <t>更改筛选条件</t>
  </si>
  <si>
    <t>Изменить фильтры</t>
  </si>
  <si>
    <t>Alterar filtros</t>
  </si>
  <si>
    <t>PLY_FILTER_COLUMN_1</t>
  </si>
  <si>
    <t>{[UI/FILTER]}</t>
  </si>
  <si>
    <t>PLY_FILTER_COLUMN_2</t>
  </si>
  <si>
    <t>Condition</t>
  </si>
  <si>
    <t>Bedingung</t>
  </si>
  <si>
    <t>Condición</t>
  </si>
  <si>
    <t>Condizione</t>
  </si>
  <si>
    <t>条件</t>
  </si>
  <si>
    <t>Условие</t>
  </si>
  <si>
    <t>Condição</t>
  </si>
  <si>
    <t>Column title; the column only has values from UI/COMP_XX</t>
  </si>
  <si>
    <t>PLY_FILTER_COLUMN_3</t>
  </si>
  <si>
    <t>Value</t>
  </si>
  <si>
    <t>Valeur</t>
  </si>
  <si>
    <t>Wert</t>
  </si>
  <si>
    <t>Valore</t>
  </si>
  <si>
    <t>数值</t>
  </si>
  <si>
    <t>Значение</t>
  </si>
  <si>
    <t>Column title; value to compare (can be "22", "France", 60%", etc.)</t>
  </si>
  <si>
    <t>PLY_FILTER_RESET</t>
  </si>
  <si>
    <t>{[UI/RESET]}</t>
  </si>
  <si>
    <t>PLY_FILTER_VALIDATE</t>
  </si>
  <si>
    <t>PLY_INCOMING_REPORTS</t>
  </si>
  <si>
    <t>Incoming reports</t>
  </si>
  <si>
    <t>Rapports à venir</t>
  </si>
  <si>
    <t>Eingehende Berichte</t>
  </si>
  <si>
    <t>Informes entrantes</t>
  </si>
  <si>
    <t>Resoconti futuri</t>
  </si>
  <si>
    <t>待收报告</t>
  </si>
  <si>
    <t>Входящие отчёты</t>
  </si>
  <si>
    <t>Relatórios recebidos</t>
  </si>
  <si>
    <t>Reports oar reports on player, done by scouts</t>
  </si>
  <si>
    <t>PLY_NORESULT</t>
  </si>
  <si>
    <t>There are no results for your search. (reminder: some filters only work for the evaluated players)</t>
  </si>
  <si>
    <t>Pas de résultat pour votre recherche. (rappel : certains filtres ne fonctionnent que pour les joueurs évalués)</t>
  </si>
  <si>
    <t>Es gibt keine Ergebnisse für Ihre Suche. (zur Erinnerung: einige Filter funktionieren nur für die bewerteten Spieler)</t>
  </si>
  <si>
    <t>No hay resultados para su búsqueda. (recordatorio: algunos filtros sólo funcionan para los jugadores evaluados)</t>
  </si>
  <si>
    <t>Non ci sono risultati per la tua ricerca. (promemoria: alcuni filtri funzionano solo per i giocatori valutati)</t>
  </si>
  <si>
    <t>你的搜索没有任何结果。（提示：部分筛选条件仅对已评估球员有效）</t>
  </si>
  <si>
    <t>Нет результатов по вашему запросу. (напоминание: некоторые фильтры работают только для оценённых игроков)</t>
  </si>
  <si>
    <t>PLY_PREF</t>
  </si>
  <si>
    <t>Preferences</t>
  </si>
  <si>
    <t>Préférences</t>
  </si>
  <si>
    <t>Preferencias</t>
  </si>
  <si>
    <t>Preferenze</t>
  </si>
  <si>
    <t>偏好设置</t>
  </si>
  <si>
    <t>Предпочтения</t>
  </si>
  <si>
    <t>Preferências</t>
  </si>
  <si>
    <t>Preferences for filter, order, etc.</t>
  </si>
  <si>
    <t>PLY_RESULTS</t>
  </si>
  <si>
    <t>results</t>
  </si>
  <si>
    <t>résultats</t>
  </si>
  <si>
    <t>resultados</t>
  </si>
  <si>
    <t>risultati</t>
  </si>
  <si>
    <t>结果</t>
  </si>
  <si>
    <t>результаты</t>
  </si>
  <si>
    <t>Preceded by the number of results</t>
  </si>
  <si>
    <t>PLY_RIGHTPANEL_1</t>
  </si>
  <si>
    <t>Anwerbung</t>
  </si>
  <si>
    <t>PLY_RIGHTPANEL_1_STATE_1</t>
  </si>
  <si>
    <t>Joins academy in {[VAR_NB_DAYS]} {[UI/DAYS]}.</t>
  </si>
  <si>
    <t>Rejoin l'académie dans {[VAR_NB_DAYS]} {[UI/DAYS]}</t>
  </si>
  <si>
    <t>Schließt sich der Akademie in {[VAR_NB_DAYS]} {[UI/DAYS]} an.</t>
  </si>
  <si>
    <t>Se une a la escuela en {[VAR_NB_DAYS]} {[UI/DAYS]}.</t>
  </si>
  <si>
    <t>Raggiungi l’accademia tra {[VAR_NB_DAYS]} {[UI/DAYS]}</t>
  </si>
  <si>
    <t>将于{[VAR_NB_DAYS]} {[UI/DAYS]}后加入学院。</t>
  </si>
  <si>
    <t>Присоединится к академии через {[VAR_NB_DAYS]} {[UI/DAYS]}.</t>
  </si>
  <si>
    <t>Entra na academia em {[VAR_NB_DAYS]} {[UI/DAYS]}.</t>
  </si>
  <si>
    <t>PLY_RIGHTPANEL_1_STATE_2</t>
  </si>
  <si>
    <t>Awaiting response</t>
  </si>
  <si>
    <t>Esperando respuesta</t>
  </si>
  <si>
    <t>等待回应</t>
  </si>
  <si>
    <t>PLY_RIGHTPANEL_1_STATE_3</t>
  </si>
  <si>
    <t>In negotiations</t>
  </si>
  <si>
    <t>In Verhandlung</t>
  </si>
  <si>
    <t>En negociaciones</t>
  </si>
  <si>
    <t>谈判中</t>
  </si>
  <si>
    <t>В переговорах</t>
  </si>
  <si>
    <t>Em negociação</t>
  </si>
  <si>
    <t>PLY_RIGHTPANEL_2</t>
  </si>
  <si>
    <t>Last evaluations</t>
  </si>
  <si>
    <t>Dernières évaluations</t>
  </si>
  <si>
    <t>Letzte Bewertungen</t>
  </si>
  <si>
    <t>Últimas evaluaciones</t>
  </si>
  <si>
    <t>Ultime valutazioni</t>
  </si>
  <si>
    <t>近期评估</t>
  </si>
  <si>
    <t>Последние оценки</t>
  </si>
  <si>
    <t>Últimas avaliações</t>
  </si>
  <si>
    <t>PLY_RIGHTPANEL_2_C1</t>
  </si>
  <si>
    <t>PLY_RIGHTPANEL_2_C2</t>
  </si>
  <si>
    <t>PLY_RIGHTPANEL_2_C3</t>
  </si>
  <si>
    <t>PLY_RIGHTPANEL_3</t>
  </si>
  <si>
    <t>Incoming evaluations</t>
  </si>
  <si>
    <t>Evaluations à venir</t>
  </si>
  <si>
    <t>Eingehende Bewertungen</t>
  </si>
  <si>
    <t>Evaluaciones entrantes</t>
  </si>
  <si>
    <t>Valutazioni future</t>
  </si>
  <si>
    <t>待收评估报告</t>
  </si>
  <si>
    <t>Входящие оценки</t>
  </si>
  <si>
    <t>Avaliações futuras</t>
  </si>
  <si>
    <t>PLY_RIGHTPANEL_3_ACTION1</t>
  </si>
  <si>
    <t>Assign player</t>
  </si>
  <si>
    <t>Assigner un joueur</t>
  </si>
  <si>
    <t>Spieler zuweisen</t>
  </si>
  <si>
    <t>Asignar tenista</t>
  </si>
  <si>
    <t>Assegna un giocatore</t>
  </si>
  <si>
    <t>指派球员</t>
  </si>
  <si>
    <t>Назначить игрока</t>
  </si>
  <si>
    <t>Atribuir jogador</t>
  </si>
  <si>
    <t>PLY_RIGHTPANEL_3_ACTION2</t>
  </si>
  <si>
    <t>Evaluations in progress</t>
  </si>
  <si>
    <t>Laufende Bewertungen</t>
  </si>
  <si>
    <t>Evaluaciones en curso</t>
  </si>
  <si>
    <t>Valutazioni in corso</t>
  </si>
  <si>
    <t>评估进行中</t>
  </si>
  <si>
    <t>Оценки в процессе</t>
  </si>
  <si>
    <t>Avaliações em andamento</t>
  </si>
  <si>
    <t>PLY_RIGHTPANEL_3_SCOUTX</t>
  </si>
  <si>
    <t>PLY_SEARCH</t>
  </si>
  <si>
    <t>Search for a Player</t>
  </si>
  <si>
    <t>Chercher un joueur</t>
  </si>
  <si>
    <t>Nach einem/er Spieler/in suchen</t>
  </si>
  <si>
    <t>Buscar tenista</t>
  </si>
  <si>
    <t>Cerca un/a giocatore/trice</t>
  </si>
  <si>
    <t>Поиск игрока</t>
  </si>
  <si>
    <t>Procurar um Jogador</t>
  </si>
  <si>
    <t>Search a player among all those present in the game</t>
  </si>
  <si>
    <t>PLY_VIEW</t>
  </si>
  <si>
    <t>Visualizar</t>
  </si>
  <si>
    <t>Results of a player search can be viewed with different views</t>
  </si>
  <si>
    <t>PLY_VIEW_1</t>
  </si>
  <si>
    <t>Main information</t>
  </si>
  <si>
    <t>Informations principales</t>
  </si>
  <si>
    <t>Hauptinformationen</t>
  </si>
  <si>
    <t>Información principal</t>
  </si>
  <si>
    <t>Informazioni principali</t>
  </si>
  <si>
    <t>主要信息</t>
  </si>
  <si>
    <t>Основная информация</t>
  </si>
  <si>
    <t>Informações principais</t>
  </si>
  <si>
    <t>PLY_VIEW_1_COLUMN_1</t>
  </si>
  <si>
    <t>Name of a player</t>
  </si>
  <si>
    <t>PLY_VIEW_1_COLUMN_2</t>
  </si>
  <si>
    <t>Age of player</t>
  </si>
  <si>
    <t>PLY_VIEW_1_COLUMN_3</t>
  </si>
  <si>
    <t>Nationality of a player</t>
  </si>
  <si>
    <t>PLY_VIEW_1_COLUMN_4</t>
  </si>
  <si>
    <t>Sexe</t>
  </si>
  <si>
    <t>Gender of a player</t>
  </si>
  <si>
    <t>PLY_VIEW_1_COLUMN_5</t>
  </si>
  <si>
    <t>Circuit of a player (mtl, jtl, etc.)</t>
  </si>
  <si>
    <t>PLY_VIEW_1_COLUMN_6</t>
  </si>
  <si>
    <t>隶属</t>
  </si>
  <si>
    <t>Affiliation of a player (Academie, independant, etc.)</t>
  </si>
  <si>
    <t>PLY_VIEW_1_COLUMN_7</t>
  </si>
  <si>
    <t>Уровень XP</t>
  </si>
  <si>
    <t>Nvl XP</t>
  </si>
  <si>
    <t>Experience level of a player</t>
  </si>
  <si>
    <t>PLY_VIEW_1_COLUMN_8</t>
  </si>
  <si>
    <t>PLY_VIEW_1_COLUMN_9</t>
  </si>
  <si>
    <t>{[PLAYER/POTENTIAL]}</t>
  </si>
  <si>
    <t>PLY_VIEW_16</t>
  </si>
  <si>
    <t>Special attributes</t>
  </si>
  <si>
    <t>Attributs spéciaux</t>
  </si>
  <si>
    <t>Besondere Attribute</t>
  </si>
  <si>
    <t>Atributos especiales</t>
  </si>
  <si>
    <t>Attributi speciali</t>
  </si>
  <si>
    <t>Особые атрибуты</t>
  </si>
  <si>
    <t>Atributos especiais</t>
  </si>
  <si>
    <t>PLY_VIEW_16_COLUMN_1</t>
  </si>
  <si>
    <t>{[PLAYER/ATTR_SPE_01]}</t>
  </si>
  <si>
    <t>PLY_VIEW_16_COLUMN_1_INFO</t>
  </si>
  <si>
    <t>PLY_VIEW_2</t>
  </si>
  <si>
    <t>Technical Attributes</t>
  </si>
  <si>
    <t>Attributs techniques</t>
  </si>
  <si>
    <t>Technische Attribute</t>
  </si>
  <si>
    <t>Atributos técnicos</t>
  </si>
  <si>
    <t>Attributi tecnici</t>
  </si>
  <si>
    <t>Технические характеристики</t>
  </si>
  <si>
    <t>Atributos Técnicos</t>
  </si>
  <si>
    <t>PLY_VIEW_2_COLUMN_1</t>
  </si>
  <si>
    <t>{[PLAYER/ATTR_TECH_01_MINI]}</t>
  </si>
  <si>
    <t>PLY_VIEW_2_COLUMN_1_INFO</t>
  </si>
  <si>
    <t>{[PLAYER/ATTR_TECH_01]}</t>
  </si>
  <si>
    <t>PLY_VIEW_2_COLUMN_10</t>
  </si>
  <si>
    <t>{[PLAYER/ATTR_TECH_10_MINI]}</t>
  </si>
  <si>
    <t>PLY_VIEW_2_COLUMN_10_INFO</t>
  </si>
  <si>
    <t>{[PLAYER/ATTR_TECH_10]}</t>
  </si>
  <si>
    <t>PLY_VIEW_2_COLUMN_11</t>
  </si>
  <si>
    <t>{[PLAYER/ATTR_TECH_11_MINI]}</t>
  </si>
  <si>
    <t>PLY_VIEW_2_COLUMN_11_INFO</t>
  </si>
  <si>
    <t>{[PLAYER/ATTR_TECH_11]}</t>
  </si>
  <si>
    <t>PLY_VIEW_2_COLUMN_12</t>
  </si>
  <si>
    <t>{[PLAYER/ATTR_TECH_12_MINI]}</t>
  </si>
  <si>
    <t>PLY_VIEW_2_COLUMN_12_INFO</t>
  </si>
  <si>
    <t>{[PLAYER/ATTR_TECH_12]}</t>
  </si>
  <si>
    <t>PLY_VIEW_2_COLUMN_13</t>
  </si>
  <si>
    <t>{[PLAYER/ATTR_TECH_13_MINI]}</t>
  </si>
  <si>
    <t>PLY_VIEW_2_COLUMN_13_INFO</t>
  </si>
  <si>
    <t>{[PLAYER/ATTR_TECH_13]}</t>
  </si>
  <si>
    <t>PLY_VIEW_2_COLUMN_14</t>
  </si>
  <si>
    <t>{[PLAYER/ATTR_TECH_14_MINI]}</t>
  </si>
  <si>
    <t>PLY_VIEW_2_COLUMN_14_INFO</t>
  </si>
  <si>
    <t>{[PLAYER/ATTR_TECH_14]}</t>
  </si>
  <si>
    <t>PLY_VIEW_2_COLUMN_15</t>
  </si>
  <si>
    <t>{[PLAYER/ATTR_TECH_15_MINI]}</t>
  </si>
  <si>
    <t>PLY_VIEW_2_COLUMN_15_INFO</t>
  </si>
  <si>
    <t>{[PLAYER/ATTR_TECH_15]}</t>
  </si>
  <si>
    <t>PLY_VIEW_2_COLUMN_2</t>
  </si>
  <si>
    <t>{[PLAYER/ATTR_TECH_02_MINI]}</t>
  </si>
  <si>
    <t>PLY_VIEW_2_COLUMN_2_INFO</t>
  </si>
  <si>
    <t>{[PLAYER/ATTR_TECH_02]}</t>
  </si>
  <si>
    <t>PLY_VIEW_2_COLUMN_3</t>
  </si>
  <si>
    <t>{[PLAYER/ATTR_TECH_03_MINI]}</t>
  </si>
  <si>
    <t>PLY_VIEW_2_COLUMN_3_INFO</t>
  </si>
  <si>
    <t>{[PLAYER/ATTR_TECH_03]}</t>
  </si>
  <si>
    <t>PLY_VIEW_2_COLUMN_4</t>
  </si>
  <si>
    <t>{[PLAYER/ATTR_TECH_04_MINI]}</t>
  </si>
  <si>
    <t>PLY_VIEW_2_COLUMN_4_INFO</t>
  </si>
  <si>
    <t>{[PLAYER/ATTR_TECH_04]}</t>
  </si>
  <si>
    <t>PLY_VIEW_2_COLUMN_5</t>
  </si>
  <si>
    <t>{[PLAYER/ATTR_TECH_05_MINI]}</t>
  </si>
  <si>
    <t>PLY_VIEW_2_COLUMN_5_INFO</t>
  </si>
  <si>
    <t>{[PLAYER/ATTR_TECH_05]}</t>
  </si>
  <si>
    <t>PLY_VIEW_2_COLUMN_6</t>
  </si>
  <si>
    <t>{[PLAYER/ATTR_TECH_06_MINI]}</t>
  </si>
  <si>
    <t>PLY_VIEW_2_COLUMN_6_INFO</t>
  </si>
  <si>
    <t>{[PLAYER/ATTR_TECH_06]}</t>
  </si>
  <si>
    <t>PLY_VIEW_2_COLUMN_7</t>
  </si>
  <si>
    <t>{[PLAYER/ATTR_TECH_07_MINI]}</t>
  </si>
  <si>
    <t>PLY_VIEW_2_COLUMN_7_INFO</t>
  </si>
  <si>
    <t>{[PLAYER/ATTR_TECH_07]}</t>
  </si>
  <si>
    <t>PLY_VIEW_2_COLUMN_8</t>
  </si>
  <si>
    <t>{[PLAYER/ATTR_TECH_08_MINI]}</t>
  </si>
  <si>
    <t>PLY_VIEW_2_COLUMN_8_INFO</t>
  </si>
  <si>
    <t>{[PLAYER/ATTR_TECH_08]}</t>
  </si>
  <si>
    <t>PLY_VIEW_2_COLUMN_9</t>
  </si>
  <si>
    <t>{[PLAYER/ATTR_TECH_09_MINI]}</t>
  </si>
  <si>
    <t>PLY_VIEW_2_COLUMN_9_INFO</t>
  </si>
  <si>
    <t>{[PLAYER/ATTR_TECH_09]}</t>
  </si>
  <si>
    <t>PLY_VIEW_3</t>
  </si>
  <si>
    <t>Physical Attributes</t>
  </si>
  <si>
    <t>Attributs physiques</t>
  </si>
  <si>
    <t>Körperliche Attribute</t>
  </si>
  <si>
    <t>Atributos físicos</t>
  </si>
  <si>
    <t>Attributi fisici</t>
  </si>
  <si>
    <t>Физические характеристики</t>
  </si>
  <si>
    <t>Atributos Físicos</t>
  </si>
  <si>
    <t>PLY_VIEW_3_COLUMN_1</t>
  </si>
  <si>
    <t>{[PLAYER/ATTR_PHY_01_MINI]}</t>
  </si>
  <si>
    <t>PLY_VIEW_3_COLUMN_1_INFO</t>
  </si>
  <si>
    <t>{[PLAYER/ATTR_PHY_01]}</t>
  </si>
  <si>
    <t>PLY_VIEW_3_COLUMN_2</t>
  </si>
  <si>
    <t>{[PLAYER/ATTR_PHY_02_MINI]}</t>
  </si>
  <si>
    <t>PLY_VIEW_3_COLUMN_2_INFO</t>
  </si>
  <si>
    <t>{[PLAYER/ATTR_PHY_02]}</t>
  </si>
  <si>
    <t>PLY_VIEW_3_COLUMN_3</t>
  </si>
  <si>
    <t>{[PLAYER/ATTR_PHY_03_MINI]}</t>
  </si>
  <si>
    <t>PLY_VIEW_3_COLUMN_3_INFO</t>
  </si>
  <si>
    <t>{[PLAYER/ATTR_PHY_03]}</t>
  </si>
  <si>
    <t>PLY_VIEW_3_COLUMN_4</t>
  </si>
  <si>
    <t>{[PLAYER/ATTR_PHY_04_MINI]}</t>
  </si>
  <si>
    <t>PLY_VIEW_3_COLUMN_4_INFO</t>
  </si>
  <si>
    <t>{[PLAYER/ATTR_PHY_04]}</t>
  </si>
  <si>
    <t>PLY_VIEW_3_COLUMN_5</t>
  </si>
  <si>
    <t>{[PLAYER/ATTR_PHY_05_MINI]}</t>
  </si>
  <si>
    <t>PLY_VIEW_3_COLUMN_5_INFO</t>
  </si>
  <si>
    <t>{[PLAYER/ATTR_PHY_05]}</t>
  </si>
  <si>
    <t>PLY_VIEW_3_COLUMN_6</t>
  </si>
  <si>
    <t>{[PLAYER/ATTR_PHY_06_MINI]}</t>
  </si>
  <si>
    <t>PLY_VIEW_3_COLUMN_6_INFO</t>
  </si>
  <si>
    <t>{[PLAYER/ATTR_PHY_06]}</t>
  </si>
  <si>
    <t>PLY_VIEW_3_COLUMN_7_INFO</t>
  </si>
  <si>
    <t>{[PLAYER/ATTR_PHY_07]}</t>
  </si>
  <si>
    <t>PLY_VIEW_4</t>
  </si>
  <si>
    <t>Mental Attributes</t>
  </si>
  <si>
    <t>Attributs mentaux</t>
  </si>
  <si>
    <t>Mentale Attribute</t>
  </si>
  <si>
    <t>Atributos mentales</t>
  </si>
  <si>
    <t>Attributi mentali</t>
  </si>
  <si>
    <t>精神属性</t>
  </si>
  <si>
    <t>Ментальные характеристики</t>
  </si>
  <si>
    <t>Atributos Mentais</t>
  </si>
  <si>
    <t>PLY_VIEW_4_COLUMN_1</t>
  </si>
  <si>
    <t>{[PLAYER/ATTR_MENT_01_MINI]}</t>
  </si>
  <si>
    <t>PLY_VIEW_4_COLUMN_1_INFO</t>
  </si>
  <si>
    <t>{[PLAYER/ATTR_MENT_01]}</t>
  </si>
  <si>
    <t>PLY_VIEW_4_COLUMN_2</t>
  </si>
  <si>
    <t>{[PLAYER/ATTR_MENT_02_MINI]}</t>
  </si>
  <si>
    <t>PLY_VIEW_4_COLUMN_2_INFO</t>
  </si>
  <si>
    <t>{[PLAYER/ATTR_MENT_02]}</t>
  </si>
  <si>
    <t>PLY_VIEW_4_COLUMN_3</t>
  </si>
  <si>
    <t>{[PLAYER/ATTR_MENT_03_MINI]}</t>
  </si>
  <si>
    <t>PLY_VIEW_4_COLUMN_3_INFO</t>
  </si>
  <si>
    <t>{[PLAYER/ATTR_MENT_03]}</t>
  </si>
  <si>
    <t>PLY_VIEW_4_COLUMN_4</t>
  </si>
  <si>
    <t>{[PLAYER/ATTR_MENT_04_MINI]}</t>
  </si>
  <si>
    <t>PLY_VIEW_4_COLUMN_4_INFO</t>
  </si>
  <si>
    <t>{[PLAYER/ATTR_MENT_04]}</t>
  </si>
  <si>
    <t>PLY_VIEW_4_COLUMN_5</t>
  </si>
  <si>
    <t>{[PLAYER/ATTR_MENT_05_MINI]}</t>
  </si>
  <si>
    <t>PLY_VIEW_4_COLUMN_5_INFO</t>
  </si>
  <si>
    <t>{[PLAYER/ATTR_MENT_05]}</t>
  </si>
  <si>
    <t>PLY_VIEW_4_COLUMN_6</t>
  </si>
  <si>
    <t>{[PLAYER/ATTR_MENT_06_MINI]}</t>
  </si>
  <si>
    <t>PLY_VIEW_4_COLUMN_6_INFO</t>
  </si>
  <si>
    <t>{[PLAYER/ATTR_MENT_06]}</t>
  </si>
  <si>
    <t>PLY_VIEW_4_COLUMN_7_INFO</t>
  </si>
  <si>
    <t>{[PLAYER/ATTR_MENT_07]}</t>
  </si>
  <si>
    <t>PLY_VIEW_4_COLUMN_8_INFO</t>
  </si>
  <si>
    <t>{[PLAYER/ATTR_MENT_08]}</t>
  </si>
  <si>
    <t>PLY_VIEW_5</t>
  </si>
  <si>
    <t>Personal information and personality traits</t>
  </si>
  <si>
    <t>Infos personnelles et traits de personnalités</t>
  </si>
  <si>
    <t>Persönliche Info. und Persönlichkeitsmerkmale</t>
  </si>
  <si>
    <t>Información personal y rasgos de personalidad</t>
  </si>
  <si>
    <t>Info personali e tratti della personalità</t>
  </si>
  <si>
    <t>个人信息与性格特质</t>
  </si>
  <si>
    <t>Личная информация и черты личности</t>
  </si>
  <si>
    <t>Informações pessoais e traços de personalidade</t>
  </si>
  <si>
    <t>PLY_VIEW_5_COLUMN_1</t>
  </si>
  <si>
    <t>{[WORLD/PLY_VIEW_1_COLUMN_2]}</t>
  </si>
  <si>
    <t>PLY_VIEW_5_COLUMN_1_INFO</t>
  </si>
  <si>
    <t>PLY_VIEW_5_COLUMN_10</t>
  </si>
  <si>
    <t>Rack</t>
  </si>
  <si>
    <t>Raq</t>
  </si>
  <si>
    <t>Schl.</t>
  </si>
  <si>
    <t>Raq.</t>
  </si>
  <si>
    <t>Rac</t>
  </si>
  <si>
    <t>Ракетка</t>
  </si>
  <si>
    <t>Raquete</t>
  </si>
  <si>
    <t>Racket brand sponsoring the player</t>
  </si>
  <si>
    <t>PLY_VIEW_5_COLUMN_11</t>
  </si>
  <si>
    <t>Outf</t>
  </si>
  <si>
    <t>Vet</t>
  </si>
  <si>
    <t>Outf.</t>
  </si>
  <si>
    <t>Atu.</t>
  </si>
  <si>
    <t>Abb</t>
  </si>
  <si>
    <t>Roupa</t>
  </si>
  <si>
    <t>Outfit brand sponsoring the player</t>
  </si>
  <si>
    <t>PLY_VIEW_5_COLUMN_12</t>
  </si>
  <si>
    <t>Shoe</t>
  </si>
  <si>
    <t>Cha</t>
  </si>
  <si>
    <t>Schu.</t>
  </si>
  <si>
    <t>Zap.</t>
  </si>
  <si>
    <t>Sca</t>
  </si>
  <si>
    <t>球鞋</t>
  </si>
  <si>
    <t>Shoes brand sponsoring the player</t>
  </si>
  <si>
    <t>PLY_VIEW_5_COLUMN_2</t>
  </si>
  <si>
    <t>{[WORLD/PLY_VIEW_1_COLUMN_3]}</t>
  </si>
  <si>
    <t>PLY_VIEW_5_COLUMN_2_INFO</t>
  </si>
  <si>
    <t>PLY_VIEW_5_COLUMN_3</t>
  </si>
  <si>
    <t>Ht</t>
  </si>
  <si>
    <t>Tai</t>
  </si>
  <si>
    <t>Gr.</t>
  </si>
  <si>
    <t>Alt.</t>
  </si>
  <si>
    <t>Alt</t>
  </si>
  <si>
    <t>Heigh of a player</t>
  </si>
  <si>
    <t>PLY_VIEW_5_COLUMN_3_INFO</t>
  </si>
  <si>
    <t>{[UI/UNIT_SIZE]}</t>
  </si>
  <si>
    <t>PLY_VIEW_5_COLUMN_4</t>
  </si>
  <si>
    <t>Wt</t>
  </si>
  <si>
    <t>Pds</t>
  </si>
  <si>
    <t>Gw.</t>
  </si>
  <si>
    <t>Pes</t>
  </si>
  <si>
    <t>Weigh of a player</t>
  </si>
  <si>
    <t>PLY_VIEW_5_COLUMN_4_INFO</t>
  </si>
  <si>
    <t>{[UI/UNIT_WEIGHT]}</t>
  </si>
  <si>
    <t>PLY_VIEW_5_COLUMN_5</t>
  </si>
  <si>
    <t>Rev</t>
  </si>
  <si>
    <t>Rev.</t>
  </si>
  <si>
    <t>Rov</t>
  </si>
  <si>
    <t>BHM</t>
  </si>
  <si>
    <t>Backhand type of a player (1 or 2 hands)</t>
  </si>
  <si>
    <t>PLY_VIEW_5_COLUMN_5_INFO</t>
  </si>
  <si>
    <t>Backhand type</t>
  </si>
  <si>
    <t>Type de revers</t>
  </si>
  <si>
    <t>Rückhandtyp</t>
  </si>
  <si>
    <t>Tipo de revés</t>
  </si>
  <si>
    <t>Tipo di rovescio</t>
  </si>
  <si>
    <t>Тип бэкхенда</t>
  </si>
  <si>
    <t>Tipo de backhand</t>
  </si>
  <si>
    <t>PLY_VIEW_5_COLUMN_6</t>
  </si>
  <si>
    <t>Fam</t>
  </si>
  <si>
    <t>Not</t>
  </si>
  <si>
    <t>Ruh</t>
  </si>
  <si>
    <t>Изв.</t>
  </si>
  <si>
    <t>Fame of a player</t>
  </si>
  <si>
    <t>PLY_VIEW_5_COLUMN_6_INFO</t>
  </si>
  <si>
    <t>PLY_VIEW_5_COLUMN_7</t>
  </si>
  <si>
    <t>T1</t>
  </si>
  <si>
    <t>E1</t>
  </si>
  <si>
    <t>R1</t>
  </si>
  <si>
    <t>第一性格特质</t>
  </si>
  <si>
    <t>Personality trait n°1</t>
  </si>
  <si>
    <t>PLY_VIEW_5_COLUMN_7_INFO</t>
  </si>
  <si>
    <t>1st personality</t>
  </si>
  <si>
    <t>Personnalité n°1</t>
  </si>
  <si>
    <t>1. Eigenschaft</t>
  </si>
  <si>
    <t>1.ª personalidad</t>
  </si>
  <si>
    <t>Personalità n.1</t>
  </si>
  <si>
    <t>Первая личная черта</t>
  </si>
  <si>
    <t>1ª personalidade</t>
  </si>
  <si>
    <t>PLY_VIEW_5_COLUMN_8</t>
  </si>
  <si>
    <t>T2</t>
  </si>
  <si>
    <t>E2</t>
  </si>
  <si>
    <t>R2</t>
  </si>
  <si>
    <t>第二性格特质</t>
  </si>
  <si>
    <t>Personality trait n°2</t>
  </si>
  <si>
    <t>PLY_VIEW_5_COLUMN_8_INFO</t>
  </si>
  <si>
    <t>2nd personality</t>
  </si>
  <si>
    <t>Personnalité n°2</t>
  </si>
  <si>
    <t>2. Eigenschaft</t>
  </si>
  <si>
    <t>2.ª personalidad</t>
  </si>
  <si>
    <t>Personalità n.2</t>
  </si>
  <si>
    <t>Вторая личная черта</t>
  </si>
  <si>
    <t>2ª personalidade</t>
  </si>
  <si>
    <t>PLY_VIEW_5_COLUMN_9</t>
  </si>
  <si>
    <t>T3</t>
  </si>
  <si>
    <t>E3</t>
  </si>
  <si>
    <t>R3</t>
  </si>
  <si>
    <t>第三性格特质</t>
  </si>
  <si>
    <t>Personality trait n°3</t>
  </si>
  <si>
    <t>PLY_VIEW_5_COLUMN_9_INFO</t>
  </si>
  <si>
    <t>3rd personality</t>
  </si>
  <si>
    <t>Personnalité n°3</t>
  </si>
  <si>
    <t>3. Eigenschaft</t>
  </si>
  <si>
    <t>3.ª personalidad</t>
  </si>
  <si>
    <t>Personalità n.3</t>
  </si>
  <si>
    <t>Третья личная черта</t>
  </si>
  <si>
    <t>3ª personalidade</t>
  </si>
  <si>
    <t>PLY_VIEW_6</t>
  </si>
  <si>
    <t>Ranking and statistics</t>
  </si>
  <si>
    <t>Classement et statistiques</t>
  </si>
  <si>
    <t>Ranking und Statistiken</t>
  </si>
  <si>
    <t>Clasificación y estadísticas</t>
  </si>
  <si>
    <t>Ranking e statistiche</t>
  </si>
  <si>
    <t>排名与统计数据</t>
  </si>
  <si>
    <t>Рейтинг и статистика</t>
  </si>
  <si>
    <t>Ranking e estatísticas</t>
  </si>
  <si>
    <t>PLY_VIEW_6_COLUMN_1</t>
  </si>
  <si>
    <t>职业赛</t>
  </si>
  <si>
    <t>PLY_VIEW_6_COLUMN_1_1</t>
  </si>
  <si>
    <t>Ranking N-1</t>
  </si>
  <si>
    <t>Rang N-1</t>
  </si>
  <si>
    <t>Clasificación N-1</t>
  </si>
  <si>
    <t>Livello N-4</t>
  </si>
  <si>
    <t>Рейтинг N-1</t>
  </si>
  <si>
    <t>PLY_VIEW_6_COLUMN_1_1_INFO</t>
  </si>
  <si>
    <t>Ranking from previous season</t>
  </si>
  <si>
    <t>Rang de la saison précédente</t>
  </si>
  <si>
    <t>Rang in der Vorsaison</t>
  </si>
  <si>
    <t>Livello della stagione precedente</t>
  </si>
  <si>
    <t>上一赛季排名</t>
  </si>
  <si>
    <t>PLY_VIEW_6_COLUMN_1_INFO</t>
  </si>
  <si>
    <t>{[TENNIS/CIRCUIT_0]}/{[TENNIS/CIRCUIT_1]}</t>
  </si>
  <si>
    <t>PLY_VIEW_6_COLUMN_10</t>
  </si>
  <si>
    <t>H in</t>
  </si>
  <si>
    <t>D int</t>
  </si>
  <si>
    <t>Cub. dur.</t>
  </si>
  <si>
    <t>Хард (в помещении)</t>
  </si>
  <si>
    <t>Duro indoor</t>
  </si>
  <si>
    <t>Hard indoor win ratio</t>
  </si>
  <si>
    <t>PLY_VIEW_6_COLUMN_10_INFO</t>
  </si>
  <si>
    <t>{[WORLD/PLY_VIEW_6_COLUMN_13_INFOB]}
{[TENNIS/SURFACE_IH]}</t>
  </si>
  <si>
    <t>{[WORLD/PLY_VIEW_6_COLUMN_13_INFOB]}
 {[TENNIS/SURFACE_IH]}</t>
  </si>
  <si>
    <t>{[WORLD/PLY_VIEW_6_COLUMN_13_INFOB]}\n{[TENNIS/SURFACE_IH]}</t>
  </si>
  <si>
    <t>PLY_VIEW_6_COLUMN_11</t>
  </si>
  <si>
    <t>H out</t>
  </si>
  <si>
    <t>D ext</t>
  </si>
  <si>
    <t>H auß</t>
  </si>
  <si>
    <t>Ext. dur.</t>
  </si>
  <si>
    <t>室外硬地</t>
  </si>
  <si>
    <t>Хард (улица)</t>
  </si>
  <si>
    <t>Duro outdoor</t>
  </si>
  <si>
    <t>Hard outdoor win ratio</t>
  </si>
  <si>
    <t>PLY_VIEW_6_COLUMN_11_INFO</t>
  </si>
  <si>
    <t>{[WORLD/PLY_VIEW_6_COLUMN_13_INFOB]}
{[TENNIS/SURFACE_H]}</t>
  </si>
  <si>
    <t>{[WORLD/PLY_VIEW_6_COLUMN_13_INFOB]}
 {[TENNIS/SURFACE_H]}</t>
  </si>
  <si>
    <t>{[WORLD/PLY_VIEW_6_COLUMN_13_INFOB]}\n{[TENNIS/SURFACE_H]}</t>
  </si>
  <si>
    <t>PLY_VIEW_6_COLUMN_12</t>
  </si>
  <si>
    <t>Gaz</t>
  </si>
  <si>
    <t>Ras.</t>
  </si>
  <si>
    <t>Hie.</t>
  </si>
  <si>
    <t>Grass win ratio</t>
  </si>
  <si>
    <t>PLY_VIEW_6_COLUMN_12_INFO</t>
  </si>
  <si>
    <t>{[WORLD/PLY_VIEW_6_COLUMN_13_INFOB]}
{[TENNIS/SURFACE_G]}</t>
  </si>
  <si>
    <t>{[WORLD/PLY_VIEW_6_COLUMN_13_INFOB]}
 {[TENNIS/SURFACE_G]}</t>
  </si>
  <si>
    <t>{[WORLD/PLY_VIEW_6_COLUMN_13_INFOB]}\n{[TENNIS/SURFACE_G]}</t>
  </si>
  <si>
    <t>PLY_VIEW_6_COLUMN_13</t>
  </si>
  <si>
    <t>TB</t>
  </si>
  <si>
    <t>San.</t>
  </si>
  <si>
    <t>Ter.</t>
  </si>
  <si>
    <t>Clay win ratio</t>
  </si>
  <si>
    <t>PLY_VIEW_6_COLUMN_13_INFO</t>
  </si>
  <si>
    <t>{[WORLD/PLY_VIEW_6_COLUMN_13_INFOB]}
{[TENNIS/SURFACE_CL]}</t>
  </si>
  <si>
    <t>{[WORLD/PLY_VIEW_6_COLUMN_13_INFOB]}
 {[TENNIS/SURFACE_CL]}</t>
  </si>
  <si>
    <t>{[WORLD/PLY_VIEW_6_COLUMN_13_INFOB]}\n{[TENNIS/SURFACE_CL]}</t>
  </si>
  <si>
    <t>PLY_VIEW_6_COLUMN_13_INFOB</t>
  </si>
  <si>
    <t>PLY_VIEW_6_COLUMN_2</t>
  </si>
  <si>
    <t>青少年</t>
  </si>
  <si>
    <t>PLY_VIEW_6_COLUMN_2_1</t>
  </si>
  <si>
    <t>Posizione in classifica</t>
  </si>
  <si>
    <t>PLY_VIEW_6_COLUMN_2_1_INFO</t>
  </si>
  <si>
    <t>Current Ranking</t>
  </si>
  <si>
    <t>Rang actuel</t>
  </si>
  <si>
    <t>Aktueller Rang</t>
  </si>
  <si>
    <t>Clasificación actual</t>
  </si>
  <si>
    <t>当前排名</t>
  </si>
  <si>
    <t>Текущий рейтинг</t>
  </si>
  <si>
    <t>Ranking atual</t>
  </si>
  <si>
    <t>PLY_VIEW_6_COLUMN_2_INFO</t>
  </si>
  <si>
    <t>{[TENNIS/CIRCUIT_45]}</t>
  </si>
  <si>
    <t>PLY_VIEW_6_COLUMN_3</t>
  </si>
  <si>
    <t>Mat W</t>
  </si>
  <si>
    <t>Mat G</t>
  </si>
  <si>
    <t>Par. g</t>
  </si>
  <si>
    <t>Mat R</t>
  </si>
  <si>
    <t>Match win ratio</t>
  </si>
  <si>
    <t>PLY_VIEW_6_COLUMN_3_INFO</t>
  </si>
  <si>
    <t>PLY_VIEW_6_COLUMN_4</t>
  </si>
  <si>
    <t>Ser W</t>
  </si>
  <si>
    <t>Ser G</t>
  </si>
  <si>
    <t>Saq. g</t>
  </si>
  <si>
    <t>Ser R</t>
  </si>
  <si>
    <t>% Saque</t>
  </si>
  <si>
    <t>Service win ratio</t>
  </si>
  <si>
    <t>PLY_VIEW_6_COLUMN_4_INFO</t>
  </si>
  <si>
    <t>PLY_VIEW_6_COLUMN_5</t>
  </si>
  <si>
    <t>Ret W</t>
  </si>
  <si>
    <t>Ret G</t>
  </si>
  <si>
    <t>Res. g</t>
  </si>
  <si>
    <t>Ris R</t>
  </si>
  <si>
    <t>% Devolução</t>
  </si>
  <si>
    <t>Return win ratio</t>
  </si>
  <si>
    <t>PLY_VIEW_6_COLUMN_5_INFO</t>
  </si>
  <si>
    <t>PLY_VIEW_6_COLUMN_6</t>
  </si>
  <si>
    <t>Tie B W</t>
  </si>
  <si>
    <t>Tie B G</t>
  </si>
  <si>
    <t>Tie-B W</t>
  </si>
  <si>
    <t>T-B g</t>
  </si>
  <si>
    <t>Tie B R</t>
  </si>
  <si>
    <t>% Tie Break</t>
  </si>
  <si>
    <t>Tie break win ratio</t>
  </si>
  <si>
    <t>PLY_VIEW_6_COLUMN_6_INFO</t>
  </si>
  <si>
    <t>PLY_VIEW_6_COLUMN_7</t>
  </si>
  <si>
    <t>% Ases</t>
  </si>
  <si>
    <t>Ace ratio</t>
  </si>
  <si>
    <t>PLY_VIEW_6_COLUMN_7_INFO</t>
  </si>
  <si>
    <t>{[TENNIS/ACE]}</t>
  </si>
  <si>
    <t>PLY_VIEW_6_COLUMN_8</t>
  </si>
  <si>
    <t>1st S</t>
  </si>
  <si>
    <t>1. S</t>
  </si>
  <si>
    <t>1.er s</t>
  </si>
  <si>
    <t>% 1º Saque</t>
  </si>
  <si>
    <t>1st serve win ratio</t>
  </si>
  <si>
    <t>PLY_VIEW_6_COLUMN_8_INFO</t>
  </si>
  <si>
    <t>PLY_VIEW_6_COLUMN_9</t>
  </si>
  <si>
    <t>Dbl F</t>
  </si>
  <si>
    <t>Dppl F</t>
  </si>
  <si>
    <t>Dbl. f</t>
  </si>
  <si>
    <t>Dop F</t>
  </si>
  <si>
    <t>% Duplas Faltas</t>
  </si>
  <si>
    <t>Double fault ratio</t>
  </si>
  <si>
    <t>PLY_VIEW_6_COLUMN_9_INFO</t>
  </si>
  <si>
    <t>{[TENNIS/STATS_MATCH_SRV_DBL_FAULTS]}</t>
  </si>
  <si>
    <t>POPUP_CHOOSE_SCOUT_BTN</t>
  </si>
  <si>
    <t>Evaluate {[VAR_FTNAME]}</t>
  </si>
  <si>
    <t>Evaluer {[VAR_FTNAME]}</t>
  </si>
  <si>
    <t>Bewerten {[VAR_FTNAME]}</t>
  </si>
  <si>
    <t>Evaluar a {[VAR_FTNAME]}</t>
  </si>
  <si>
    <t>Valuta {[VAR_FTNAME]}</t>
  </si>
  <si>
    <t>评估{[VAR_FTNAME]}</t>
  </si>
  <si>
    <t>Оценить {[VAR_FTNAME]}</t>
  </si>
  <si>
    <t>Avaliar {[VAR_FTNAME]}</t>
  </si>
  <si>
    <t>POPUP_CHOOSE_SCOUT_NO_SCOUT</t>
  </si>
  <si>
    <t>We have to hire at least 1 scout to evaluate players.</t>
  </si>
  <si>
    <t>Nous devons embaucher au moins 1 recruteur pour évaluer des joueurs.</t>
  </si>
  <si>
    <t>Wir müssen mindestens 1 Scout einstellen, um Spieler zu bewerten.</t>
  </si>
  <si>
    <t>Debemos contratar al menos a un ojeador para evaluar a los tenistas.</t>
  </si>
  <si>
    <t>Dobbiamo assumere almeno 1 osservatore per valutare i giocatori.</t>
  </si>
  <si>
    <t>我们需要聘用至少1名球探才能评估球员。</t>
  </si>
  <si>
    <t>Нужно нанять хотя бы одного скаута для оценки игроков.</t>
  </si>
  <si>
    <t>Precisamos contratar pelo menos 1 olheiro para avaliar jogadores.</t>
  </si>
  <si>
    <t>POPUP_CHOOSE_SCOUT_SCOUTS_BUSY</t>
  </si>
  <si>
    <t>All our scouts are 100% busy. Reallow the current evaluations, wait until they end or hire an additional scout.</t>
  </si>
  <si>
    <t>Tous nos recruteurs sont occupés à 100%. Réaffactez les évaluations en cours, attendez qu’elles se terminent ou embauchez un recruteur supplémentaire.</t>
  </si>
  <si>
    <t>Alle unsere Scouts sind zu 100 % ausgelastet. Verschieben Sie laufende Bewertungen, warten Sie, bis sie abgeschlossen sind, oder stellen Sie einen zusätzlichen Scout ein.</t>
  </si>
  <si>
    <t>Todos nuestros ojeadores están ocupados. Vuelve a permitir las evaluaciones actuales, espera hasta que finalicen o contrata a otro ojeador más.</t>
  </si>
  <si>
    <t>Tutti i nostri osservatori sono impegnati a tempo pieno. Consenti le valutazioni attuali, attendi che siano terminate o assumi un osservatore addizionale.</t>
  </si>
  <si>
    <t>所有球探均已安排工作。请重新分配当前评估任务，等待其工作结束或聘用其他球探。</t>
  </si>
  <si>
    <t>Все наши скауты заняты. Отмените текущие оценки, дождитесь их завершения или наймите нового скаута.</t>
  </si>
  <si>
    <t>Todos os nossos olheiros estão 100% ocupados. Realoque as avaliações atuais, espere até que terminem ou contrate um olheiro adicional.</t>
  </si>
  <si>
    <t>POPUP_CHOOSE_SCOUT_TITLE</t>
  </si>
  <si>
    <t>Scout's choice</t>
  </si>
  <si>
    <t>Choix du recruteur</t>
  </si>
  <si>
    <t>Wahl des Scouts</t>
  </si>
  <si>
    <t>Elección del ojeador</t>
  </si>
  <si>
    <t>Scelta dell'osservatore</t>
  </si>
  <si>
    <t>球探的选择</t>
  </si>
  <si>
    <t>Выбор скаута</t>
  </si>
  <si>
    <t>Escolha do olheiro</t>
  </si>
  <si>
    <t>RENEGO_PLY_DURATION</t>
  </si>
  <si>
    <t>Contract extension</t>
  </si>
  <si>
    <t>Prolongation durée de contrat</t>
  </si>
  <si>
    <t>Vertragsverlängerung</t>
  </si>
  <si>
    <t>Prórroga de contrato</t>
  </si>
  <si>
    <t>Rinnovo del contratto</t>
  </si>
  <si>
    <t>合同续约</t>
  </si>
  <si>
    <t>Продление контракта</t>
  </si>
  <si>
    <t>Extensão de contrato</t>
  </si>
  <si>
    <t>RENEGO_PLY_FIN_1</t>
  </si>
  <si>
    <t>Extension bonus</t>
  </si>
  <si>
    <t>Prime de prolongation</t>
  </si>
  <si>
    <t>Verlängerungsprämie</t>
  </si>
  <si>
    <t>Bonificación de prórroga</t>
  </si>
  <si>
    <t>Bonus al rinnovo</t>
  </si>
  <si>
    <t>续约奖金</t>
  </si>
  <si>
    <t>Бонус за продление</t>
  </si>
  <si>
    <t>Bônus de extensão</t>
  </si>
  <si>
    <t>RENEGO_PLY_TALK_1</t>
  </si>
  <si>
    <t>Sorry, but our last negotiation is too recent for us to revisit the terms of our agreement.</t>
  </si>
  <si>
    <t>Es tut mir leid, die letzte Verhandlung ist jedoch noch nicht so lange her, um neue Bedingungen für eine Vereinbarung in Betracht zu ziehen.</t>
  </si>
  <si>
    <t>Lo siento, pero nuestra última negociación es demasiado reciente como para revisar las condiciones de nuestro acuerdo.</t>
  </si>
  <si>
    <t>Mi dispiace, la nostra ultima trattativa è avvenuta poco tempo fa; è troppo presto per rivedere i termini del nostro accordo.</t>
  </si>
  <si>
    <t>抱歉，上一次谈判才刚结束不久，我们暂时无法重新讨论协议条款。</t>
  </si>
  <si>
    <t>Извини, но наша последняя сделка была совсем недавно, рано пересматривать условия.</t>
  </si>
  <si>
    <t>Desculpe, mas nossa última negociação foi muito recente para revisitarmos os termos do nosso acordo.</t>
  </si>
  <si>
    <t>RENEGO_PLY_TALK_1_1</t>
  </si>
  <si>
    <t>Désolé(e) mais notre dernière négociation est trop récente pour revoir à nouveau les termes de notre accord.</t>
  </si>
  <si>
    <t>RENEGO_PLY_TALK_1_2</t>
  </si>
  <si>
    <t>Je regrette, mais il est trop tôt après notre dernière négociation pour reconsidérer les termes de notre accord.</t>
  </si>
  <si>
    <t>RENEGO_PLY_TALK_1_3</t>
  </si>
  <si>
    <t>Désolé(e), mais la révision des termes de notre accord est prématurée compte tenu de notre négociation pas si lointaine que ça.</t>
  </si>
  <si>
    <t>RENEGO_PLY_TALK_1_4</t>
  </si>
  <si>
    <t>Je regrette, mais revisiter si tôt les conditions de notre accord après notre dernière négociation n'est pas correcte.</t>
  </si>
  <si>
    <t>RENEGO_PLY_TALK_1_5</t>
  </si>
  <si>
    <t>Je regrette, mais la révision des termes de notre accord semble précipitée après notre dernière négociation.</t>
  </si>
  <si>
    <t>RENEGO_PLY_TALK_1_6</t>
  </si>
  <si>
    <t>Désolé(e), mais il est encore trop tôt pour reconsidérer les conditions de notre accord après notre dernière négociation.</t>
  </si>
  <si>
    <t>RENEGO_PLY_TALK_2</t>
  </si>
  <si>
    <t>Sorry {[VAR_MANAGER_FULLNAME]}, I’m just not up for that right now!</t>
  </si>
  <si>
    <t>Es tut mir leid, {[VAR_MANAGER_FULLNAME]}, ich habe momentan aber keinen Kopf dafür!</t>
  </si>
  <si>
    <t>Lo siento, {[VAR_MANAGER_FULLNAME]}, ¡ahora mismo no tengo la cabeza para eso!</t>
  </si>
  <si>
    <t>Mi dispiace {[VAR_MANAGER_FULLNAME]}, ma ho la testa da un’altra parte in questo momento!</t>
  </si>
  <si>
    <t>抱歉，{[VAR_MANAGER_FULLNAME]}，我现在还不想谈这个！</t>
  </si>
  <si>
    <t>Извини, {[VAR_MANAGER_FULLNAME]}, сейчас я просто не готов к этому!</t>
  </si>
  <si>
    <t>Desculpe {[VAR_MANAGER_FULLNAME]}, não estou com disposição para isso agora!</t>
  </si>
  <si>
    <t>RENEGO_PLY_TALK_2_1</t>
  </si>
  <si>
    <t>Désolé(e) {[VAR_MANAGER_FULLNAME]}, je n’ai pas la tête à cela en ce moment !</t>
  </si>
  <si>
    <t>RENEGO_PLY_TALK_2_2</t>
  </si>
  <si>
    <t>Désolé(e) {[VAR_MANAGER_FULLNAME]}, mais pour le moment, je ne suis pas vraiment d'humeur à m'occuper de cela !</t>
  </si>
  <si>
    <t>RENEGO_PLY_TALK_2_3</t>
  </si>
  <si>
    <t>Pardon {[VAR_MANAGER_FULLNAME]}, je ne suis pas vraiment en état de me consacrer à cela en ce moment !</t>
  </si>
  <si>
    <t>RENEGO_PLY_TALK_2_4</t>
  </si>
  <si>
    <t>Désolé(e) {[VAR_MANAGER_FULLNAME]}, mais actuellement, je ne suis pas vraiment disposé(e) à me pencher là-dessus !</t>
  </si>
  <si>
    <t>RENEGO_PLY_TALK_2_5</t>
  </si>
  <si>
    <t>Désolé(s) que ça tombe sur vous {[VAR_MANAGER_FULLNAME]}, mais franchement, ce n'est pas le moment !</t>
  </si>
  <si>
    <t>RENEGO_PLY_TALK_2_6</t>
  </si>
  <si>
    <t>Excusez-moi {[VAR_MANAGER_FULLNAME]}, en ce moment, je ne suis pas vraiment dans l'état d'esprit nécessaire !</t>
  </si>
  <si>
    <t>RENEGO_PLY_TALK_3</t>
  </si>
  <si>
    <t>Sorry {[VAR_MANAGER_FULLNAME]}, but I don't want to extend. Last season's results weren't good enough and our relationship is fragile.</t>
  </si>
  <si>
    <t>Désolé {[VAR_MANAGER_FULLNAME]}, mais je ne souhaite pas prolonger, les résultats de la dernière saison n’ont pas été suffisants et notre niveau de relation est trop faible.</t>
  </si>
  <si>
    <t>Es tut uns leid {[VAR_MANAGER_FULLNAME]}, aber ich bin nicht an einer Verlängerung interessiert. Die letzte Saison ist nicht gut gelaufen und unsere Beziehung ist nicht stark genug.</t>
  </si>
  <si>
    <t>Lo siento {[VAR_MANAGER_FULLNAME]}, pero no quiero renovar, los resultados de la última temporada no han sido suficiente y no conectamos demasiado.</t>
  </si>
  <si>
    <t>Spiacente, {[VAR_MANAGER_FULLNAME]}, ma non è mio desiderio rinnovare; i risultati dell'ultima stagione non sono stati sufficienti e il livello della nostra relazione è troppo basso.</t>
  </si>
  <si>
    <t>抱歉，{[VAR_MANAGER_FULLNAME]}，我不想续约。上赛季成绩不够理想，而且我们的关系也不稳定。</t>
  </si>
  <si>
    <t>Извини, {[VAR_MANAGER_FULLNAME]}, но я не хочу продлевать. Результаты прошлого сезона были слишком слабыми, а наши отношения нестабильны.</t>
  </si>
  <si>
    <t>Desculpe {[VAR_MANAGER_FULLNAME]}, mas não quero estender. Os resultados da última temporada não foram bons o suficiente e nosso relacionamento é frágil.</t>
  </si>
  <si>
    <t>RENEGO_PLY_TALK_4</t>
  </si>
  <si>
    <t>Hello, {[VAR_MANAGER_FULLNAME]}. We're here to talk about the next step...</t>
  </si>
  <si>
    <t>Bonjour {[VAR_MANAGER_FULLNAME]}, nous sommes là pour parler de la suite...</t>
  </si>
  <si>
    <t>Hallo {[VAR_MANAGER_FULLNAME]}, wir würden gerne mit Ihnen über die nächsten Schritte sprechen ...</t>
  </si>
  <si>
    <t>Buenos días {[VAR_MANAGER_FULLNAME]}, estamos aquí para hablar de lo siguiente...</t>
  </si>
  <si>
    <t>Buongiorno, {[VAR_MANAGER_FULLNAME]}, siamo qui per parlare del futuro...</t>
  </si>
  <si>
    <t>您好，{[VAR_MANAGER_FULLNAME]}。我们来谈谈下一步的合作吧……</t>
  </si>
  <si>
    <t>Здравствуйте, {[VAR_MANAGER_FULLNAME]}. Давайте обсудим следующий шаг…</t>
  </si>
  <si>
    <t>Olá, {[VAR_MANAGER_FULLNAME]}. Estamos aqui para falar sobre o próximo passo...</t>
  </si>
  <si>
    <t>RENEGO_STF_FIN_MNG_ANS</t>
  </si>
  <si>
    <t>OK, I really want you to stay with us.</t>
  </si>
  <si>
    <t>D’accord, je tiens vraiment à ce que tu restes avec nous.</t>
  </si>
  <si>
    <t>In Ordnung, ich möchte wirklich, dass du bei uns bleibst.</t>
  </si>
  <si>
    <t>De acuerdo, de verdad quiero que te quedes con nosotros.</t>
  </si>
  <si>
    <t>D’accordo, per me è importante che tu rimanga con noi.</t>
  </si>
  <si>
    <t>好的，我非常希望你能继续留在我们这里。</t>
  </si>
  <si>
    <t>Ладно, я действительно хочу, чтобы вы остались с нами.</t>
  </si>
  <si>
    <t>Ok, eu realmente quero que você fique conosco.</t>
  </si>
  <si>
    <t>RENEGO_STF_FIN_MNG_TALK</t>
  </si>
  <si>
    <t>I’m offering you a salary of &lt;bold&gt;&lt;color=yellow&gt;{[VAR_CONTRACT_WAGE]}&lt;/color&gt;&lt;/bold&gt;.</t>
  </si>
  <si>
    <t>Je te propose un salaire de &lt;bold&gt;&lt;color=yellow&gt;{[VAR_CONTRACT_WAGE]}&lt;/color&gt;&lt;/bold&gt;.</t>
  </si>
  <si>
    <t>Ich biete dir ein Gehalt von &lt;bold&gt;&lt;color=yellow&gt;{[VAR_CONTRACT_WAGE]}&lt;/color&gt;&lt;/bold&gt;.</t>
  </si>
  <si>
    <t>Te ofrezco un salario de &lt;bold&gt;&lt;color=yellow&gt;{[VAR_CONTRACT_WAGE]}&lt;/color&gt;&lt;/bold&gt;.</t>
  </si>
  <si>
    <t>Ti propongo un compenso di &lt;bold&gt;&lt;color=yellow&gt;{[VAR_CONTRACT_WAGE]}&lt;/color&gt;&lt;/bold&gt;.</t>
  </si>
  <si>
    <t>我为你提供的薪水为&lt;bold&gt;&lt;color=yellow&gt;{[VAR_CONTRACT_WAGE]}&lt;/color&gt;&lt;/bold&gt;。</t>
  </si>
  <si>
    <t>Я предлагаю вам зарплату &lt;color=yellow&gt;{[VAR_CONTRACT_WAGE]}.</t>
  </si>
  <si>
    <t>Estou oferecendo a você um salário de &lt;bold&gt;&lt;color=yellow&gt;{[VAR_CONTRACT_WAGE]}&lt;/color&gt;&lt;/bold&gt;.</t>
  </si>
  <si>
    <t>SEE_DETAILS</t>
  </si>
  <si>
    <t>SPECIAL</t>
  </si>
  <si>
    <t>Особое</t>
  </si>
  <si>
    <t>STF_ACTION_1</t>
  </si>
  <si>
    <t>Einstellen</t>
  </si>
  <si>
    <t>Ingaggia</t>
  </si>
  <si>
    <t>Recrutar</t>
  </si>
  <si>
    <t>One of the action to do with a staff</t>
  </si>
  <si>
    <t>STF_ACTION_2</t>
  </si>
  <si>
    <t>Refused</t>
  </si>
  <si>
    <t>Refus</t>
  </si>
  <si>
    <t>Abgelehnt</t>
  </si>
  <si>
    <t>Rechazado</t>
  </si>
  <si>
    <t>已拒绝</t>
  </si>
  <si>
    <t>Отказано</t>
  </si>
  <si>
    <t>Recusado</t>
  </si>
  <si>
    <t>STF_ACTION_3</t>
  </si>
  <si>
    <t>Negociations</t>
  </si>
  <si>
    <t>STF_CANCEL_OFFER</t>
  </si>
  <si>
    <t>Confirm cancellation</t>
  </si>
  <si>
    <t>Confirmer l'annulation</t>
  </si>
  <si>
    <t>Abbruch bestätigen</t>
  </si>
  <si>
    <t>Confirmar cancelación</t>
  </si>
  <si>
    <t>Conferma l’annullamento</t>
  </si>
  <si>
    <t>确认取消</t>
  </si>
  <si>
    <t>Подтвердите отмену</t>
  </si>
  <si>
    <t>Confirmar cancelamento</t>
  </si>
  <si>
    <t>STF_CANCEL_OFFER_BTN1</t>
  </si>
  <si>
    <t>STF_CANCEL_OFFER_BTN2</t>
  </si>
  <si>
    <t>{[UI/NO]}</t>
  </si>
  <si>
    <t>STF_CANCEL_OFFER_DESC</t>
  </si>
  <si>
    <t>Are you sure you want to cancel the offer?</t>
  </si>
  <si>
    <t>Êtes-vous certain de vouloir annuler l'offre ?</t>
  </si>
  <si>
    <t>Angebot wirklich abbrechen?</t>
  </si>
  <si>
    <t>¿Estás seguro de que quieres cancelar la oferta?</t>
  </si>
  <si>
    <t>Sicuro/a di voler annullare l’offerta?</t>
  </si>
  <si>
    <t>确定要取消此报价吗？</t>
  </si>
  <si>
    <t>Вы уверены, что хотите отменить предложение?</t>
  </si>
  <si>
    <t>Tem certeza que deseja cancelar a oferta?</t>
  </si>
  <si>
    <t>STF_CHECK_1</t>
  </si>
  <si>
    <t>Alles</t>
  </si>
  <si>
    <t>STF_CHECK_2</t>
  </si>
  <si>
    <t>STF_CHECK_3</t>
  </si>
  <si>
    <t>STF_CHECK_4</t>
  </si>
  <si>
    <t>STF_CHECK_5</t>
  </si>
  <si>
    <t>STF_CHECK_6</t>
  </si>
  <si>
    <t>STF_CHECK_7</t>
  </si>
  <si>
    <t>STF_CHECK_8</t>
  </si>
  <si>
    <t>{[STAFF/ROLE_07]}</t>
  </si>
  <si>
    <t>STF_CHECK_9</t>
  </si>
  <si>
    <t>Only display interested staff</t>
  </si>
  <si>
    <t>N'afficher que les staffs intéressés</t>
  </si>
  <si>
    <t>Nur interessierte Mitarbeiter anzeigen</t>
  </si>
  <si>
    <t>Mostrar solo personal interesado</t>
  </si>
  <si>
    <t>Mostra solo lo staff interessato</t>
  </si>
  <si>
    <t>仅显示有意向的职员</t>
  </si>
  <si>
    <t>Показывать только заинтересованных</t>
  </si>
  <si>
    <t>Exibir apenas staff interessado</t>
  </si>
  <si>
    <t>Interested staff to be engaged by your academy</t>
  </si>
  <si>
    <t>STF_CHECK_9_INFO</t>
  </si>
  <si>
    <t>Show only staff currently willing to negotiate.</t>
  </si>
  <si>
    <t>N'afficher que les staffs actuellement disposés à négocier.</t>
  </si>
  <si>
    <t>Nur Mitarbeiter, die derzeit verhandlungsbereit sind, anzeigen.</t>
  </si>
  <si>
    <t>Mostrar solo el personal que está actualmente en disposición de negociar.</t>
  </si>
  <si>
    <t>Mostra solo il personale attualmente disposto a negoziare.</t>
  </si>
  <si>
    <t>仅显示当前愿意进行谈判的职员。</t>
  </si>
  <si>
    <t>Показывать только сотрудников, готовых вести переговоры.</t>
  </si>
  <si>
    <t>Mostra apenas staff atualmente disposto a negociar.</t>
  </si>
  <si>
    <t>STF_FILTER_1</t>
  </si>
  <si>
    <t>Attribute training</t>
  </si>
  <si>
    <t>Attribut d'entrainement</t>
  </si>
  <si>
    <t>Attribut-Training</t>
  </si>
  <si>
    <t>Entrenamiento de atributos</t>
  </si>
  <si>
    <t>Attributo d’allenamento</t>
  </si>
  <si>
    <t>属性训练</t>
  </si>
  <si>
    <t>Тренировочный навык</t>
  </si>
  <si>
    <t>Treinamento de atributo</t>
  </si>
  <si>
    <t>One of the filter when consulting staff list</t>
  </si>
  <si>
    <t>STF_FILTER_2</t>
  </si>
  <si>
    <t>Attribute management</t>
  </si>
  <si>
    <t>Attribut de management</t>
  </si>
  <si>
    <t>Attribut-Management</t>
  </si>
  <si>
    <t>Gestión de atributos</t>
  </si>
  <si>
    <t>Attributo di gestione</t>
  </si>
  <si>
    <t>属性管理</t>
  </si>
  <si>
    <t>Навык управления</t>
  </si>
  <si>
    <t>Gerenciamento de atributo</t>
  </si>
  <si>
    <t>STF_FILTER_3</t>
  </si>
  <si>
    <t>Niveau d'experience</t>
  </si>
  <si>
    <t>Livello d’esperienza</t>
  </si>
  <si>
    <t>STF_FILTER_4</t>
  </si>
  <si>
    <t>Affectation favorite</t>
  </si>
  <si>
    <t>Incarico preferito</t>
  </si>
  <si>
    <t>偏好任务</t>
  </si>
  <si>
    <t>STF_FILTER_4_1</t>
  </si>
  <si>
    <t>STF_FILTER_4_2</t>
  </si>
  <si>
    <t>Soutien</t>
  </si>
  <si>
    <t>辅助</t>
  </si>
  <si>
    <t>STF_FILTER_5</t>
  </si>
  <si>
    <t>STF_FILTER_6</t>
  </si>
  <si>
    <t>STF_FILTER_7</t>
  </si>
  <si>
    <t>STF_FILTER_8</t>
  </si>
  <si>
    <t>Best attribute</t>
  </si>
  <si>
    <t>Meilleur attribut</t>
  </si>
  <si>
    <t>Bestes Attribut</t>
  </si>
  <si>
    <t>Mejor atributo</t>
  </si>
  <si>
    <t>Migliore caratteristica</t>
  </si>
  <si>
    <t>最佳属性</t>
  </si>
  <si>
    <t>Лучший атрибут</t>
  </si>
  <si>
    <t>Melhor atributo</t>
  </si>
  <si>
    <t>Attribute = caracteristic of a player, as 'Service', 'reflex', 'backhand power', etc.</t>
  </si>
  <si>
    <t>STF_FILTER_9</t>
  </si>
  <si>
    <t>Former player</t>
  </si>
  <si>
    <t>Ancien joueur</t>
  </si>
  <si>
    <t>Ehemaliger Spieler</t>
  </si>
  <si>
    <t>Extenista</t>
  </si>
  <si>
    <t>Ex giocatore</t>
  </si>
  <si>
    <t>Бывший игрок</t>
  </si>
  <si>
    <t>Ex-jogador</t>
  </si>
  <si>
    <t>STF_FILTER_ACTIVE</t>
  </si>
  <si>
    <t>STF_FILTER_CHANGE</t>
  </si>
  <si>
    <t>Cambia filtri</t>
  </si>
  <si>
    <t>STF_NORESULT</t>
  </si>
  <si>
    <t>No results for this search.</t>
  </si>
  <si>
    <t>Pas de résultat pour votre recherche.</t>
  </si>
  <si>
    <t>Keine Ergebnisse für diese Suche.</t>
  </si>
  <si>
    <t>No hay resultados para esta búsqueda.</t>
  </si>
  <si>
    <t>Nessun risultato per questa ricerca.</t>
  </si>
  <si>
    <t>搜索无结果。</t>
  </si>
  <si>
    <t>Нет результатов по этому запросу.</t>
  </si>
  <si>
    <t>Nenhum resultado para esta busca.</t>
  </si>
  <si>
    <t>STF_RESULTS</t>
  </si>
  <si>
    <t>STF_VIEW</t>
  </si>
  <si>
    <t>Ver</t>
  </si>
  <si>
    <t>STF_VIEW_1</t>
  </si>
  <si>
    <t>Personal information</t>
  </si>
  <si>
    <t>Infos personnelles</t>
  </si>
  <si>
    <t>Persönliche Informationen</t>
  </si>
  <si>
    <t>Información personal</t>
  </si>
  <si>
    <t>Info personali</t>
  </si>
  <si>
    <t>个人信息</t>
  </si>
  <si>
    <t>Личная информация</t>
  </si>
  <si>
    <t>Informações pessoais</t>
  </si>
  <si>
    <t>STF_VIEW_1_COLUMN_1</t>
  </si>
  <si>
    <t>STF_VIEW_1_COLUMN_2</t>
  </si>
  <si>
    <t>Nationality of a staff</t>
  </si>
  <si>
    <t>STF_VIEW_1_COLUMN_3</t>
  </si>
  <si>
    <t>One of the column headings of the table listing personal information of staffs</t>
  </si>
  <si>
    <t>STF_VIEW_1_COLUMN_4</t>
  </si>
  <si>
    <t>Livello d'esperienza</t>
  </si>
  <si>
    <t>STF_VIEW_1_COLUMN_5</t>
  </si>
  <si>
    <t>STF_VIEW_1_COLUMN_6</t>
  </si>
  <si>
    <t>STF_VIEW_2</t>
  </si>
  <si>
    <t>Training attributes</t>
  </si>
  <si>
    <t>Attributs d'entrainement</t>
  </si>
  <si>
    <t>Trainingsattribute</t>
  </si>
  <si>
    <t>Atributos de entrenamiento</t>
  </si>
  <si>
    <t>Attributi allenamento</t>
  </si>
  <si>
    <t>训练属性</t>
  </si>
  <si>
    <t>Тренировочные атрибуты</t>
  </si>
  <si>
    <t>Atributos de treinamento</t>
  </si>
  <si>
    <t>STF_VIEW_2_COLUMN_1</t>
  </si>
  <si>
    <t>One of the column headings of the table listing training attibutes of staffs</t>
  </si>
  <si>
    <t>STF_VIEW_2_COLUMN_1_INFO</t>
  </si>
  <si>
    <t>STF_VIEW_2_COLUMN_10</t>
  </si>
  <si>
    <t>STF_VIEW_2_COLUMN_10_INFO</t>
  </si>
  <si>
    <t>STF_VIEW_2_COLUMN_11</t>
  </si>
  <si>
    <t>STF_VIEW_2_COLUMN_11_INFO</t>
  </si>
  <si>
    <t>{[STAFF/ATT_TRAIN_11]}</t>
  </si>
  <si>
    <t>STF_VIEW_2_COLUMN_2</t>
  </si>
  <si>
    <t>STF_VIEW_2_COLUMN_2_INFO</t>
  </si>
  <si>
    <t>STF_VIEW_2_COLUMN_3</t>
  </si>
  <si>
    <t>STF_VIEW_2_COLUMN_3_INFO</t>
  </si>
  <si>
    <t>STF_VIEW_2_COLUMN_4</t>
  </si>
  <si>
    <t>STF_VIEW_2_COLUMN_4_INFO</t>
  </si>
  <si>
    <t>STF_VIEW_2_COLUMN_5</t>
  </si>
  <si>
    <t>STF_VIEW_2_COLUMN_5_INFO</t>
  </si>
  <si>
    <t>STF_VIEW_2_COLUMN_6</t>
  </si>
  <si>
    <t>{[PLAYER/ATT_TECH_08_MINI]}</t>
  </si>
  <si>
    <t>STF_VIEW_2_COLUMN_6_INFO</t>
  </si>
  <si>
    <t>{[PLAYER/ATT_TECH_08]}</t>
  </si>
  <si>
    <t>STF_VIEW_2_COLUMN_7</t>
  </si>
  <si>
    <t>STF_VIEW_2_COLUMN_7_INFO</t>
  </si>
  <si>
    <t>{[STAFF/ATT_TRAIN_07]}</t>
  </si>
  <si>
    <t>STF_VIEW_2_COLUMN_8</t>
  </si>
  <si>
    <t>STF_VIEW_2_COLUMN_8_INFO</t>
  </si>
  <si>
    <t>STF_VIEW_2_COLUMN_9</t>
  </si>
  <si>
    <t>STF_VIEW_2_COLUMN_9_INFO</t>
  </si>
  <si>
    <t>{[STAFF/ATT_TRAIN_09]}</t>
  </si>
  <si>
    <t>STF_VIEW_3</t>
  </si>
  <si>
    <t>Management attributes</t>
  </si>
  <si>
    <t>Attributs de management</t>
  </si>
  <si>
    <t>Management-Attribute</t>
  </si>
  <si>
    <t>Atributos de gestión</t>
  </si>
  <si>
    <t>Gestione attributi</t>
  </si>
  <si>
    <t>管理属性</t>
  </si>
  <si>
    <t>Управленческие атрибуты</t>
  </si>
  <si>
    <t>Atributos de gerenciamento</t>
  </si>
  <si>
    <t>STF_VIEW_3_COLUMN_1</t>
  </si>
  <si>
    <t>{[STAFF/ATT_MANAG_01_MINI]}</t>
  </si>
  <si>
    <t>One of the column headings of the table listing management attributes of staffs</t>
  </si>
  <si>
    <t>STF_VIEW_3_COLUMN_1_INFO</t>
  </si>
  <si>
    <t>{[STAFF/ATT_MANAG_01]}</t>
  </si>
  <si>
    <t>STF_VIEW_3_COLUMN_2</t>
  </si>
  <si>
    <t>{[STAFF/ATT_MANAG_02_MINI]}</t>
  </si>
  <si>
    <t>STF_VIEW_3_COLUMN_2_INFO</t>
  </si>
  <si>
    <t>{[STAFF/ATT_MANAG_03]}</t>
  </si>
  <si>
    <t>STF_VIEW_3_COLUMN_3</t>
  </si>
  <si>
    <t>{[STAFF/ATT_MANAG_03_MINI]}</t>
  </si>
  <si>
    <t>STF_VIEW_3_COLUMN_3_INFO</t>
  </si>
  <si>
    <t>{[STAFF/ATT_MANAG_04]}</t>
  </si>
  <si>
    <t>STF_VIEW_3_COLUMN_4</t>
  </si>
  <si>
    <t>{[STAFF/ATT_MANAG_04_MINI]}</t>
  </si>
  <si>
    <t>STF_VIEW_3_COLUMN_4_INFO</t>
  </si>
  <si>
    <t>{[STAFF/ATT_MANAG_02]}</t>
  </si>
  <si>
    <t>STF_VIEW_3_COLUMN_5</t>
  </si>
  <si>
    <t>{[STAFF/ATT_MANAG_05_MINI]}</t>
  </si>
  <si>
    <t>STF_VIEW_3_COLUMN_5_INFO</t>
  </si>
  <si>
    <t>{[STAFF/ATT_MANAG_06]}</t>
  </si>
  <si>
    <t>STF_VIEW_3_COLUMN_6</t>
  </si>
  <si>
    <t>{[STAFF/ATT_MANAG_06_MINI]}</t>
  </si>
  <si>
    <t>STF_VIEW_3_COLUMN_6_INFO</t>
  </si>
  <si>
    <t>{[STAFF/ATT_MANAG_07]}</t>
  </si>
  <si>
    <t>STF_VIEW_3_COLUMN_7</t>
  </si>
  <si>
    <t>{[STAFF/ATT_MANAG_07_MINI]}</t>
  </si>
  <si>
    <t>STF_VIEW_3_COLUMN_7_INFO</t>
  </si>
  <si>
    <t>TENNISCHOOL</t>
  </si>
  <si>
    <t>AFF_71_NAME</t>
  </si>
  <si>
    <t>TOP TIER TENNIS ACADEMY</t>
  </si>
  <si>
    <t>AFF_72_NAME</t>
  </si>
  <si>
    <t>HIGHLANDS TENNIS ACADEMY</t>
  </si>
  <si>
    <t>高地网球学院</t>
  </si>
  <si>
    <t>AFF_73_NAME</t>
  </si>
  <si>
    <t>OSAKA TENNIS ACADEMY</t>
  </si>
  <si>
    <t>大阪网球学院</t>
  </si>
  <si>
    <t>AFF_74_NAME</t>
  </si>
  <si>
    <t>IMPERIAL TENNIS ACADEMY</t>
  </si>
  <si>
    <t>帝国网球学院</t>
  </si>
  <si>
    <t>AFF_75_NAME</t>
  </si>
  <si>
    <t>MIDLANDS TENNIS ACADEMY</t>
  </si>
  <si>
    <t>米德兰兹网球学院</t>
  </si>
  <si>
    <t>AFF_76_NAME</t>
  </si>
  <si>
    <t>DEL PLATA TENNIS ACADEMY</t>
  </si>
  <si>
    <t>银河网球学院</t>
  </si>
  <si>
    <t>AFF_77_NAME</t>
  </si>
  <si>
    <t>WALLABIES TENNIS ACADEMY</t>
  </si>
  <si>
    <t>瓦拉比网球学院</t>
  </si>
  <si>
    <t>AFF_666_NAME</t>
  </si>
  <si>
    <t>OPP_ANA_1_F</t>
  </si>
  <si>
    <t>{[VAR_PLAYER_NAME]} is in &lt;bold&gt;&lt;color=#4387F8&gt;{[VAR_Q_FORM]} form&lt;/color&gt;&lt;/bold&gt;.</t>
  </si>
  <si>
    <t>{[VAR_PLAYER_NAME]} est en &lt;bold&gt;&lt;color=#4387F8&gt;{[VAR_Q_FORM]} forme&lt;/color&gt;&lt;/bold&gt;.</t>
  </si>
  <si>
    <t>{[VAR_PLAYER_NAME]} ist in der &lt;bold&gt;&lt;color=#4387F8&gt;Form -{[VAR_Q_FORM]}-&lt;/color&gt;&lt;/bold&gt;.</t>
  </si>
  <si>
    <t>{[VAR_PLAYER_NAME]} está en &lt;bold&gt;&lt;color=#4387F8&gt;{[VAR_Q_FORM]} forma&lt;/color&gt;&lt;/bold&gt;.</t>
  </si>
  <si>
    <t>{[VAR_PLAYER_NAME]} è in &lt;bold&gt;&lt;color=#4387F8&gt;{[VAR_Q_FORM]} forma&lt;/color&gt;&lt;/bold&gt;.</t>
  </si>
  <si>
    <t>{[VAR_PLAYER_NAME]}目前处于&lt;bold&gt;&lt;color=#4387F8&gt;{[VAR_Q_FORM]} 状态&lt;/color&gt;&lt;/bold&gt;。</t>
  </si>
  <si>
    <t>{[VAR_PLAYER_NAME]} находится в &lt;color=#4387F8&gt;{[VAR_Q_FORM]} форме.</t>
  </si>
  <si>
    <t>{[VAR_PLAYER_NAME]} está em ótima forma&lt;bold&gt;&lt;color=#4387F8&gt;{[VAR_Q_FORM]}&lt;/color&gt;&lt;/bold&gt;.</t>
  </si>
  <si>
    <t>Advice by our staff on the opponent before the match</t>
  </si>
  <si>
    <t>OPP_ANA_1_M</t>
  </si>
  <si>
    <t>La forme de {[VAR_PLAYER_NAME]} est : &lt;bold&gt;&lt;color=#4387F8&gt;{[VAR_Q_FORM]}&lt;/color&gt;&lt;/bold&gt;.</t>
  </si>
  <si>
    <t>OPP_ANA_2_F</t>
  </si>
  <si>
    <t>Her win rate on &lt;bold&gt;{[VAR_SURFACE]}&lt;/bold&gt; (career stat) is {[VAR_WR_CAREER]} (preferred surface #{[VAR_RANK_PREF_SURF]}).</t>
  </si>
  <si>
    <t>Son taux de victoire sur &lt;bold&gt;{[VAR_SURFACE]}&lt;/bold&gt; (stat. carrière) est {[VAR_WR_CAREER]} (surface préférée #{[VAR_RANK_PREF_SURF]}).</t>
  </si>
  <si>
    <t>Ihre Gewinnquote auf &lt;bold&gt;{[VAR_SURFACE]}&lt;/bold&gt; (Karrierestatistik) beträgt {[VAR_WR_CAREER]} (bevorzugter Belag Nr. {[VAR_RANK_PREF_SURF]}).</t>
  </si>
  <si>
    <t>Su tasa de victorias en &lt;bold&gt;{[VAR_SURFACE]}&lt;/bold&gt; (estadística de carrera) es {[VAR_WR_CAREER]} (superficie preferida #{[VAR_RANK_PREF_SURF]}).</t>
  </si>
  <si>
    <t>La percentuale di vittorie su &lt;bold&gt;{[VAR_SURFACE]}&lt;/bold&gt; (stat. carriera) è {[VAR_WR_CAREER]} (superficie preferita #{[VAR_RANK_PREF_SURF]}).</t>
  </si>
  <si>
    <t>她在&lt;bold&gt;{[VAR_SURFACE]}&lt;/bold&gt;上的 (职业生涯)胜率为 {[VAR_WR_CAREER]}（最擅长场地中排名第{[VAR_RANK_PREF_SURF]}）。</t>
  </si>
  <si>
    <t>Её процент побед на {[VAR_SURFACE]} (за карьеру) составляет {[VAR_WR_CAREER]} (предпочтённое покрытие №{[VAR_RANK_PREF_SURF]}).</t>
  </si>
  <si>
    <t>A taxa de vitórias dela em &lt;bold&gt;{[VAR_SURFACE]}&lt;/bold&gt; (estatística de carreira) é {[VAR_WR_CAREER]} (superfície preferida nº{[VAR_RANK_PREF_SURF]}).</t>
  </si>
  <si>
    <t>OPP_ANA_2_M</t>
  </si>
  <si>
    <t>His win rate on &lt;bold&gt;{[VAR_SURFACE]}&lt;/bold&gt; (career stat) is {[VAR_WR_CAREER]} (preferred surface #{[VAR_RANK_PREF_SURF]}).</t>
  </si>
  <si>
    <t>Seine Gewinnquote auf &lt;bold&gt;{[VAR_SURFACE]}&lt;/bold&gt; (Karrierestatistik) beträgt {[VAR_WR_CAREER]} (bevorzugter Belag Nr. {[VAR_RANK_PREF_SURF]}).</t>
  </si>
  <si>
    <t>他在&lt;bold&gt;{[VAR_SURFACE]}&lt;/bold&gt;上的 (职业生涯)胜率为{[VAR_WR_CAREER]}（最擅长场地中排名第{[VAR_RANK_PREF_SURF]}）。</t>
  </si>
  <si>
    <t>Его процент побед на {[VAR_SURFACE]} (за карьеру) составляет {[VAR_WR_CAREER]} (предпочтённое покрытие №{[VAR_RANK_PREF_SURF]}).</t>
  </si>
  <si>
    <t>A taxa de vitórias dele em &lt;bold&gt;{[VAR_SURFACE]}&lt;/bold&gt; (estatística de carreira) é {[VAR_WR_CAREER]} (superfície preferida nº{[VAR_RANK_PREF_SURF]}).</t>
  </si>
  <si>
    <t>OPP_ANA_3_F</t>
  </si>
  <si>
    <t>She still has not advanced beyond &lt;bold&gt;{[VAR_RND]}&lt;/bold&gt; of this tournament category.</t>
  </si>
  <si>
    <t>Elle n'a pas encore passé un &lt;bold&gt;{[VAR_RND]}&lt;/bold&gt; de cette catégorie de tournoi ou plus.</t>
  </si>
  <si>
    <t>In dieser Turnierkategorie ist sie noch nicht über ein &lt;bold&gt;{[VAR_RND]}&lt;/bold&gt; hinaus gekommen.</t>
  </si>
  <si>
    <t>Ella aún no ha pasado de &lt;bold&gt;{[VAR_RND]}&lt;/bold&gt; en esta categoría de torneo.</t>
  </si>
  <si>
    <t>Ancora non ha superato un &lt;bold&gt;{[VAR_RND]}&lt;/bold&gt; in questa categoria di torneo.</t>
  </si>
  <si>
    <t>她在此类别赛事中的历史最佳成绩未曾突破第&lt;bold&gt;{[VAR_RND]}&lt;/bold&gt;轮。</t>
  </si>
  <si>
    <t>Она ещё ни разу не проходила дальше {[VAR_RND]} в турнирах этой категории.</t>
  </si>
  <si>
    <t>Ela ainda não avançou além de &lt;bold&gt;{[VAR_RND]}&lt;/bold&gt; desta categoria de torneio.</t>
  </si>
  <si>
    <t>OPP_ANA_3_M</t>
  </si>
  <si>
    <t>He still has not advanced beyond &lt;bold&gt;{[VAR_RND]}&lt;/bold&gt; of this tournament category.</t>
  </si>
  <si>
    <t>Il n'a pas encore passé un &lt;bold&gt;{[VAR_RND]}&lt;/bold&gt; de cette catégorie de tournoi ou plus.</t>
  </si>
  <si>
    <t>In dieser Turnierkategorie ist er noch nicht über ein &lt;bold&gt;{[VAR_RND]}&lt;/bold&gt; hinaus gekommen.</t>
  </si>
  <si>
    <t>Él aún no ha pasado de &lt;bold&gt;{[VAR_RND]}&lt;/bold&gt; en esta categoría de torneo.</t>
  </si>
  <si>
    <t>他在此类别赛事中的历史最佳成绩未曾突破第&lt;bold&gt;{[VAR_RND]}&lt;/bold&gt;轮。</t>
  </si>
  <si>
    <t>Он ещё ни разу не проходил дальше {[VAR_RND]} в турнирах этой категории.</t>
  </si>
  <si>
    <t>Ele ainda não avançou além de &lt;bold&gt;{[VAR_RND]}&lt;/bold&gt; desta categoria de torneio.</t>
  </si>
  <si>
    <t>OPP_ANA_4_F</t>
  </si>
  <si>
    <t>She just defeated &lt;bold&gt;{[VAR_LAST_OPP_NAME]} (#{[VAR_LAST_OPP_RANK]})&lt;/bold&gt; in her previous match.</t>
  </si>
  <si>
    <t>Elle vient de battre &lt;bold&gt;{[VAR_LAST_OPP_NAME]} (#{[VAR_LAST_OPP_RANK]})&lt;/bold&gt; dans le match précédent.</t>
  </si>
  <si>
    <t>Sie hat &lt;bold&gt;{[VAR_LAST_OPP_NAME]} (#{[VAR_LAST_OPP_RANK]})&lt;/bold&gt; in ihrem vorherigen Match geschlagen.</t>
  </si>
  <si>
    <t>Ella acaba de derrotar a &lt;bold&gt;{[VAR_LAST_OPP_NAME]} (n.º {[VAR_LAST_OPP_RANK]})&lt;/bold&gt; en su partido anterior.</t>
  </si>
  <si>
    <t>Ha battuto &lt;bold&gt;{[VAR_LAST_OPP_NAME]} (#{[VAR_LAST_OPP_RANK]})&lt;/bold&gt; nel match precedente.</t>
  </si>
  <si>
    <t>她刚在上一场比赛中击败了&lt;bold&gt;{[VAR_LAST_OPP_NAME]}（第{[VAR_LAST_OPP_RANK]}名）&lt;/bold&gt;。</t>
  </si>
  <si>
    <t>В предыдущем матче она обыграла {[VAR_LAST_OPP_NAME]} (#{[VAR_LAST_OPP_RANK]}).</t>
  </si>
  <si>
    <t>Ela acabou de derrotar &lt;bold&gt;{[VAR_LAST_OPP_NAME]} (#{[VAR_LAST_OPP_RANK]})&lt;/bold&gt; em sua partida anterior.</t>
  </si>
  <si>
    <t>OPP_ANA_4_M</t>
  </si>
  <si>
    <t>He just defeated &lt;bold&gt;{[VAR_LAST_OPP_NAME]} (#{[VAR_LAST_OPP_RANK]})&lt;/bold&gt; in his previous match.</t>
  </si>
  <si>
    <t>Il vient de battre &lt;bold&gt;{[VAR_LAST_OPP_NAME]} (#{[VAR_LAST_OPP_RANK]})&lt;/bold&gt; dans le match précédent.</t>
  </si>
  <si>
    <t>Er hat &lt;bold&gt;{[VAR_LAST_OPP_NAME]} (#{[VAR_LAST_OPP_RANK]})&lt;/bold&gt; in seinem vorherigen Match geschlagen.</t>
  </si>
  <si>
    <t>Él acaba de derrotar a &lt;bold&gt;{[VAR_LAST_OPP_NAME]} (n.º {[VAR_LAST_OPP_RANK]})&lt;/bold&gt; en su partido anterior.</t>
  </si>
  <si>
    <t>他刚在上一场比赛中击败了&lt;bold&gt;{[VAR_LAST_OPP_NAME]}（第{[VAR_LAST_OPP_RANK]}名）&lt;/bold&gt;。</t>
  </si>
  <si>
    <t>В предыдущем матче он обыграл {[VAR_LAST_OPP_NAME]} (#{[VAR_LAST_OPP_RANK]}).</t>
  </si>
  <si>
    <t>Ele acabou de derrotar &lt;bold&gt;{[VAR_LAST_OPP_NAME]} (#{[VAR_LAST_OPP_RANK]})&lt;/bold&gt; em sua partida anterior.</t>
  </si>
  <si>
    <t>OPP_ANA_5_F</t>
  </si>
  <si>
    <t>She plays most of the time as a &lt;bold&gt;&lt;color=#4387F8&gt;{[VAR_OPP_STYLE]}&lt;/color&gt;&lt;/bold&gt; ({[VAR_OPP_STYLE_DESC]}). She could switch her game plan to &lt;bold&gt;{[VAR_OPP_GP_2]}&lt;/bold&gt; or even a &lt;bold&gt;{[VAR_OPP_GP_3]}&lt;/bold&gt;.</t>
  </si>
  <si>
    <t>Elle joue la plupart du temps en &lt;bold&gt;&lt;color=#4387F8&gt;{[VAR_OPP_STYLE]}&lt;/color&gt;&lt;/bold&gt; ({[VAR_OPP_STYLE_DESC]}). Elle pourrait changer son plan de jeu pour un &lt;bold&gt;{[VAR_OPP_GP_2]}&lt;/bold&gt; ou même un &lt;bold&gt;{[VAR_OPP_GP_3]}&lt;/bold&gt;.</t>
  </si>
  <si>
    <t>Sie spielt hauptsächlich im Stil &lt;bold&gt;{[VAR_OPP_STYLE]} (&lt;/bold&gt;{[VAR_OPP_STYLE_DESC]}). Sie könnte ihre Strategie zu &lt;bold&gt;{[VAR_OPP_GP_2]}&lt;/bold&gt; oder sogar zu &lt;bold&gt;{[VAR_OPP_GP_3]}&lt;/bold&gt; ändern.</t>
  </si>
  <si>
    <t>Ella juega la mayor parte del tiempo como &lt;bold&gt;&lt;color=#4387F8&gt;{[VAR_OPP_STYLE]}&lt;/color&gt;&lt;/bold&gt; ({[VAR_OPP_STYLE_DESC]}). Ella podría cambiar su plan de juego a &lt;bold&gt;{[VAR_OPP_GP_2]}&lt;/bold&gt; o incluso a &lt;bold&gt;{[VAR_OPP_GP_3]}&lt;/bold&gt;.</t>
  </si>
  <si>
    <t>La maggior parte del tempo gioca &lt;bold&gt;&lt;color=#4387F8&gt;{[VAR_OPP_STYLE]}&lt;/color&gt;&lt;/bold&gt; ({[VAR_OPP_STYLE_DESC]}). Potrebbe cambiare la sua tattica di gioco in &lt;bold&gt;{[VAR_OPP_GP_2]}&lt;/bold&gt; o perfino &lt;bold&gt;{[VAR_OPP_GP_3]}&lt;/bold&gt;.</t>
  </si>
  <si>
    <t>她通常是一名&lt;bold&gt;&lt;color=#4387F8&gt;{[VAR_OPP_STYLE]}&lt;/color&gt;&lt;/bold&gt;型球员（{[VAR_OPP_STYLE_DESC]}）。她可能会改打&lt;bold&gt;{[VAR_OPP_GP_2]}&lt;/bold&gt;，甚至尝试&lt;bold&gt;{[VAR_OPP_GP_3]}&lt;/bold&gt;策略。</t>
  </si>
  <si>
    <t>Чаще всего она играет как &lt;color=#4387F8&gt;{[VAR_OPP_STYLE]} ({[VAR_OPP_STYLE_DESC]}). Она может перейти к плану игры {[VAR_OPP_GP_2]} или даже {[VAR_OPP_GP_3]}.</t>
  </si>
  <si>
    <t>Ela joga a maior parte do tempo como uma &lt;bold&gt;&lt;color=#4387F8&gt;{[VAR_OPP_STYLE]}&lt;/color&gt;&lt;/bold&gt; ({[VAR_OPP_STYLE_DESC]}). Ela poderia mudar seu plano de jogo para &lt;bold&gt;{[VAR_OPP_GP_2]}&lt;/bold&gt; ou até mesmo um &lt;bold&gt;{[VAR_OPP_GP_3]}&lt;/bold&gt;.</t>
  </si>
  <si>
    <t>OPP_ANA_5_M</t>
  </si>
  <si>
    <t>He plays most of the time as a &lt;bold&gt;&lt;color=#4387F8&gt;{[VAR_OPP_STYLE]}&lt;/color&gt;&lt;/bold&gt; ({[VAR_OPP_STYLE_DESC]}). He could switch his game plan to &lt;bold&gt;{[VAR_OPP_GP_2]}&lt;/bold&gt; or even a &lt;bold&gt;{[VAR_OPP_GP_3]}&lt;/bold&gt;.</t>
  </si>
  <si>
    <t>Il joue la plupart du temps comme un &lt;bold&gt;&lt;color=#4387F8&gt;{[VAR_OPP_STYLE]}&lt;/color&gt;&lt;/bold&gt; ({[VAR_OPP_STYLE_DESC]}). Il pourrait changer son plan de jeu pour un &lt;bold&gt;{[VAR_OPP_GP_2]}&lt;/bold&gt; ou même un &lt;bold&gt;{[VAR_OPP_GP_3]}&lt;/bold&gt;.</t>
  </si>
  <si>
    <t>Er spielt hauptsächlich im Stil &lt;bold&gt;&lt;color=#4387F8&gt;{[VAR_OPP_STYLE]}&lt;/color&gt;&lt;/bold&gt; ({[VAR_OPP_STYLE_DESC]}). Er könnte seine Strategie zu &lt;bold&gt;{[VAR_OPP_GP_2]}&lt;/bold&gt; oder sogar zu &lt;bold&gt;{[VAR_OPP_GP_3]}&lt;/bold&gt; ändern.</t>
  </si>
  <si>
    <t>Él juega la mayor parte del tiempo como &lt;bold&gt;&lt;color=#4387F8&gt;{[VAR_OPP_STYLE]}&lt;/color&gt;&lt;/bold&gt; ({[VAR_OPP_STYLE_DESC]}). Él podría cambiar su plan de juego a &lt;bold&gt;{[VAR_OPP_GP_2]}&lt;/bold&gt; o incluso a &lt;bold&gt;{[VAR_OPP_GP_3]}&lt;/bold&gt;.</t>
  </si>
  <si>
    <t>他通常是一名&lt;bold&gt;&lt;color=#4387F8&gt;{[VAR_OPP_STYLE]}&lt;/color&gt;&lt;/bold&gt;型球员（{[VAR_OPP_STYLE_DESC]}）。他可能会改打&lt;bold&gt;{[VAR_OPP_GP_2]}&lt;/bold&gt;，甚至尝试&lt;bold&gt;{[VAR_OPP_GP_3]}&lt;/bold&gt;策略。</t>
  </si>
  <si>
    <t>Чаще всего он играет как &lt;color=#4387F8&gt;{[VAR_OPP_STYLE]} ({[VAR_OPP_STYLE_DESC]}). Он может перейти к плану игры {[VAR_OPP_GP_2]} или даже {[VAR_OPP_GP_3]}.</t>
  </si>
  <si>
    <t>Ele joga a maior parte do tempo como um &lt;bold&gt;&lt;color=#4387F8&gt;{[VAR_OPP_STYLE]}&lt;/color&gt;&lt;/bold&gt; ({[VAR_OPP_STYLE_DESC]}). Ele poderia mudar seu plano de jogo para &lt;bold&gt;{[VAR_OPP_GP_2]}&lt;/bold&gt; ou até mesmo um &lt;bold&gt;{[VAR_OPP_GP_3]}&lt;/bold&gt;.</t>
  </si>
  <si>
    <t>OPP_ANA_6_F</t>
  </si>
  <si>
    <t>&lt;color=#4387F8&gt;Her strengths: &lt;bold&gt;{[VAR_OPP_ATT_STRENGHTS_LIST]}&lt;/bold&gt;&lt;/color&gt;</t>
  </si>
  <si>
    <t>&lt;color=#4387F8&gt;Ses points forts : &lt;bold&gt;{[VAR_OPP_ATT_STRENGHTS_LIST]}&lt;/bold&gt;&lt;/color&gt;</t>
  </si>
  <si>
    <t>&lt;color=#4387F8&gt;Ihre Stärken: &lt;bold&gt;{[VAR_OPP_ATT_STRENGHTS_LIST]}&lt;/bold&gt;&lt;/color&gt;</t>
  </si>
  <si>
    <t>&lt;color=#4387F8&gt;Sus fortalezas: &lt;bold&gt;{[VAR_OPP_ATT_STRENGHTS_LIST]}&lt;/bold&gt;&lt;/color&gt;</t>
  </si>
  <si>
    <t>&lt;color=#4387F8&gt;I punti di forza: &lt;bold&gt;{[VAR_OPP_ATT_STRENGHTS_LIST]}&lt;/bold&gt;&lt;/color&gt;</t>
  </si>
  <si>
    <t>&lt;color=#4387F8&gt;她的优势：&lt;bold&gt;{[VAR_OPP_ATT_STRENGHTS_LIST]}&lt;/bold&gt;&lt;/color&gt;</t>
  </si>
  <si>
    <t>&lt;color=#4387F8&gt;Её сильные стороны: {[VAR_OPP_ATT_STRENGHTS_LIST]}</t>
  </si>
  <si>
    <t>&lt;color=#4387F8&gt;Os pontos fortes dela: &lt;bold&gt;{[VAR_OPP_ATT_STRENGHTS_LIST]}&lt;/bold&gt;&lt;/color&gt;</t>
  </si>
  <si>
    <t>OPP_ANA_6_M</t>
  </si>
  <si>
    <t>&lt;color=#4387F8&gt;His strengths: &lt;bold&gt;{[VAR_OPP_ATT_STRENGHTS_LIST]}&lt;/bold&gt;&lt;/color&gt;</t>
  </si>
  <si>
    <t>&lt;color=#4387F8&gt;Seine Stärken: &lt;bold&gt;{[VAR_OPP_ATT_STRENGHTS_LIST]}&lt;/bold&gt;&lt;/color&gt;</t>
  </si>
  <si>
    <t>&lt;color=#4387F8&gt;他的优势：&lt;bold&gt;{[VAR_OPP_ATT_STRENGHTS_LIST]}&lt;/bold&gt;&lt;/color&gt;</t>
  </si>
  <si>
    <t>&lt;color=#4387F8&gt;Его сильные стороны: {[VAR_OPP_ATT_STRENGHTS_LIST]}</t>
  </si>
  <si>
    <t>&lt;color=#4387F8&gt;Os pontos fortes dele: &lt;bold&gt;{[VAR_OPP_ATT_STRENGHTS_LIST]}&lt;/bold&gt;&lt;/color&gt;</t>
  </si>
  <si>
    <t>OPP_ANA_7_F</t>
  </si>
  <si>
    <t>&lt;color=#e59400&gt;Her weaknesses: &lt;bold&gt;{[VAR_OPP_ATT_WEAKNESS_LIST]}&lt;/bold&gt;&lt;/color&gt;</t>
  </si>
  <si>
    <t>&lt;color=#e59400&gt;Ses faiblesses : &lt;bold&gt;{[VAR_OPP_ATT_WEAKNESS_LIST]}&lt;/bold&gt;&lt;/color&gt;</t>
  </si>
  <si>
    <t>&lt;color=#e59400&gt;Ihre Schwächen: &lt;bold&gt;{[VAR_OPP_ATT_WEAKNESS_LIST]}&lt;/bold&gt;&lt;/color&gt;</t>
  </si>
  <si>
    <t>&lt;color=#e59400&gt;Sus debilidades: &lt;bold&gt;{[VAR_OPP_ATT_WEAKNESS_LIST]}&lt;/bold&gt;&lt;/color&gt;</t>
  </si>
  <si>
    <t>&lt;color=#e59400&gt;I punti deboli: &lt;bold&gt;{[VAR_OPP_ATT_WEAKNESS_LIST]}&lt;/bold&gt;&lt;/color&gt;</t>
  </si>
  <si>
    <t>&lt;color=#e59400&gt;她的弱点：&lt;bold&gt;{[VAR_OPP_ATT_WEAKNESS_LIST]}&lt;/bold&gt;&lt;/color&gt;</t>
  </si>
  <si>
    <t>&lt;color=#e59400&gt;Её слабые стороны: {[VAR_OPP_ATT_WEAKNESS_LIST]}</t>
  </si>
  <si>
    <t>&lt;color=#e59400&gt;Os pontos fracos dela: &lt;bold&gt;{[VAR_OPP_ATT_WEAKNESS_LIST]}&lt;/bold&gt;&lt;/color&gt;</t>
  </si>
  <si>
    <t>OPP_ANA_7_M</t>
  </si>
  <si>
    <t>&lt;color=#e59400&gt;His weaknesses: &lt;bold&gt;{[VAR_OPP_ATT_WEAKNESS_LIST]}&lt;/bold&gt;&lt;/color&gt;</t>
  </si>
  <si>
    <t>&lt;color=#e59400&gt;Seine Schwächen: &lt;bold&gt;{[VAR_OPP_ATT_WEAKNESS_LIST]}&lt;/bold&gt;&lt;/color&gt;</t>
  </si>
  <si>
    <t>&lt;color=#e59400&gt;他的弱点：&lt;bold&gt;{[VAR_OPP_ATT_WEAKNESS_LIST]}&lt;/bold&gt;&lt;/color&gt;</t>
  </si>
  <si>
    <t>&lt;color=#e59400&gt;Его слабые стороны: {[VAR_OPP_ATT_WEAKNESS_LIST]}</t>
  </si>
  <si>
    <t>&lt;color=#e59400&gt;Os pontos fracos dele: &lt;bold&gt;{[VAR_OPP_ATT_WEAKNESS_LIST]}&lt;/bold&gt;&lt;/color&gt;</t>
  </si>
  <si>
    <t>TACTIC_ADVICE_1_1_1_F</t>
  </si>
  <si>
    <t>{[LD_BRIEFING/TACTIC_ADVICE_1_PART1_A]} and {[VAR_OPP_NAME]} is in better form.</t>
  </si>
  <si>
    <t>{[LD_BRIEFING/TACTIC_ADVICE_1_PART1_A]} et {[VAR_OPP_NAME]} est en meilleure forme.</t>
  </si>
  <si>
    <t>{[LD_BRIEFING/TACTIC_ADVICE_1_PART1_A]} und {[VAR_OPP_NAME]} ist in besserer Form.</t>
  </si>
  <si>
    <t>{[LD_BRIEFING/TACTIC_ADVICE_1_PART1_A]} y {[VAR_OPP_NAME]} está en mejor forma.</t>
  </si>
  <si>
    <t>{[LD_BRIEFING/TACTIC_ADVICE_1_PART1_A]} e {[VAR_OPP_NAME]} è più in forma.</t>
  </si>
  <si>
    <t>{[LD_BRIEFING/TACTIC_ADVICE_1_PART1_A]}，并且{[VAR_OPP_NAME]}状态更佳。</t>
  </si>
  <si>
    <t>{[LD_BRIEFING/TACTIC_ADVICE_1_PART1_A]} и {[VAR_OPP_NAME]} в лучшей форме.</t>
  </si>
  <si>
    <t>{[LD_BRIEFING/TACTIC_ADVICE_1_PART1_A]} e {[VAR_OPP_NAME]} estão em melhor forma.</t>
  </si>
  <si>
    <t>Tactical advice by our staff before the match according to the opponent, our player, etc.</t>
  </si>
  <si>
    <t>TACTIC_ADVICE_1_1_1_M</t>
  </si>
  <si>
    <t>{[LD_BRIEFING/TACTIC_ADVICE_1_PART1_A]} e {[VAR_OPP_NAME]} sono più in forma.</t>
  </si>
  <si>
    <t>{[LD_BRIEFING/TACTIC_ADVICE_1_PART1_A]}，并且 {[VAR_OPP_NAME]} 状态更佳。</t>
  </si>
  <si>
    <t>TACTIC_ADVICE_1_1_2_F</t>
  </si>
  <si>
    <t>{[LD_BRIEFING/TACTIC_ADVICE_1_PART1_A]} but {[VAR_PLAYER_FIRSTNAME]} is in better form.</t>
  </si>
  <si>
    <t>{[LD_BRIEFING/TACTIC_ADVICE_1_PART1_A]} mais {[VAR_PLAYER_FIRSTNAME]} est en meilleure forme.</t>
  </si>
  <si>
    <t>{[LD_BRIEFING/TACTIC_ADVICE_1_PART1_A]} aber {[VAR_PLAYER_FIRSTNAME]} ist besser in Form.</t>
  </si>
  <si>
    <t>{[LD_BRIEFING/TACTIC_ADVICE_1_PART1_A]} pero {[VAR_PLAYER_FIRSTNAME]} está en mejor forma.</t>
  </si>
  <si>
    <t>{[LD_BRIEFING/TACTIC_ADVICE_1_PART1_A]} ma {[VAR_PLAYER_FIRSTNAME]} è più in forma.</t>
  </si>
  <si>
    <t>{[LD_BRIEFING/TACTIC_ADVICE_1_PART1_A]} ，但 {[VAR_PLAYER_FIRSTNAME]}状态更好。</t>
  </si>
  <si>
    <t>{[LD_BRIEFING/TACTIC_ADVICE_1_PART1_A]}, но {[VAR_PLAYER_FIRSTNAME]} в лучшей форме.</t>
  </si>
  <si>
    <t>{[LD_BRIEFING/TACTIC_ADVICE_1_PART1_A]}, mas {[VAR_PLAYER_FIRSTNAME]} está em melhor forma.</t>
  </si>
  <si>
    <t>TACTIC_ADVICE_1_1_2_M</t>
  </si>
  <si>
    <t>{[LD_BRIEFING/TACTIC_ADVICE_1_PART1_A]}，但{[VAR_PLAYER_FIRSTNAME]}状态更好。</t>
  </si>
  <si>
    <t>TACTIC_ADVICE_1_1_3_F</t>
  </si>
  <si>
    <t>{[LD_BRIEFING/TACTIC_ADVICE_1_PART1_A]} {[VAR_PLAYER_FIRSTNAME]} will have to deliver a great performance.</t>
  </si>
  <si>
    <t>{[LD_BRIEFING/TACTIC_ADVICE_1_PART1_A]} {[VAR_PLAYER_FIRSTNAME]} devra faire une grande performance.</t>
  </si>
  <si>
    <t>{[LD_BRIEFING/TACTIC_ADVICE_1_PART1_A]} {[VAR_PLAYER_FIRSTNAME]} muss eine gute Leistung erbringen.</t>
  </si>
  <si>
    <t>{[LD_BRIEFING/TACTIC_ADVICE_1_PART1_A]} {[VAR_PLAYER_FIRSTNAME]} tendrá que dar un buen espectáculo.</t>
  </si>
  <si>
    <t>{[LD_BRIEFING/TACTIC_ADVICE_1_PARTIE1_A]} {[VAR_PLAYER_FIRSTNAME]} dovrà fare una grande prestazione.</t>
  </si>
  <si>
    <t>{[LD_BRIEFING/TACTIC_ADVICE_1_PART1_A]}，{[VAR_PLAYER_FIRSTNAME]}必须有出色的发挥。</t>
  </si>
  <si>
    <t>{[LD_BRIEFING/TACTIC_ADVICE_1_PART1_A]} {[VAR_PLAYER_FIRSTNAME]} придётся показать выдающуюся игру.</t>
  </si>
  <si>
    <t>{[LD_BRIEFING/TACTIC_ADVICE_1_PART1_A]} {[VAR_PLAYER_FIRSTNAME]} terá que entregar uma ótima performance.</t>
  </si>
  <si>
    <t>TACTIC_ADVICE_1_1_3_M</t>
  </si>
  <si>
    <t>{[LD_BRIEFING/TACTIC_ADVICE_1_PART1_A]}， {[VAR_PLAYER_FIRSTNAME]}必须有出色的发挥。</t>
  </si>
  <si>
    <t>TACTIC_ADVICE_1_2_1_F</t>
  </si>
  <si>
    <t>{[LD_BRIEFING/TACTIC_ADVICE_1_PART1_B]} but {[VAR_OPP_NAME]} is in better form.</t>
  </si>
  <si>
    <t>{[LD_BRIEFING/TACTIC_ADVICE_1_PART1_B]} mais {[VAR_OPP_NAME]} est en meilleure forme.</t>
  </si>
  <si>
    <t>{[LD_BRIEFING/TACTIC_ADVICE_1_PART1_B]} aber {[VAR_OPP_NAME]} ist in besserer Form.</t>
  </si>
  <si>
    <t>{[LD_BRIEFING/TACTIC_ADVICE_1_PART1_B]} pero {[VAR_OPP_NAME]} está en mejor forma.</t>
  </si>
  <si>
    <t>{[LD_BRIEFING/TACTIC_ADVICE_1_PART1_B]} ma {[VAR_OPP_NAME]} è più in forma.</t>
  </si>
  <si>
    <t>{[LD_BRIEFING/TACTIC_ADVICE_1_PART1_B]}，但{[VAR_OPP_NAME]}状态更好。</t>
  </si>
  <si>
    <t>{[LD_BRIEFING/TACTIC_ADVICE_1_PART1_B]}, но {[VAR_OPP_NAME]} в лучшей форме.</t>
  </si>
  <si>
    <t>{[LD_BRIEFING/TACTIC_ADVICE_1_PART1_B]}, mas {[VAR_OPP_NAME]} está em melhor forma.</t>
  </si>
  <si>
    <t>TACTIC_ADVICE_1_2_1_M</t>
  </si>
  <si>
    <t>TACTIC_ADVICE_1_2_2_F</t>
  </si>
  <si>
    <t>{[LD_BRIEFING/TACTIC_ADVICE_1_PART1_B]} and {[VAR_PLAYER_FIRSTNAME]} is in better form.</t>
  </si>
  <si>
    <t>{[LD_BRIEFING/TACTIC_ADVICE_1_PART1_B]} et {[VAR_PLAYER_FIRSTNAME]} est en meilleure forme.</t>
  </si>
  <si>
    <t>{[LD_BRIEFING/TACTIC_ADVICE_1_PART1_B]} und {[VAR_PLAYER_FIRSTNAME]} ist in besserer Form.</t>
  </si>
  <si>
    <t>{[LD_BRIEFING/TACTIC_ADVICE_1_PART1_B]} y {[VAR_PLAYER_FIRSTNAME]} está en mejor forma.</t>
  </si>
  <si>
    <t>{[LD_BRIEFING/TACTIC_ADVICE_1_PART1_B]} e {[VAR_PLAYER_FIRSTNAME]} è più in forma.</t>
  </si>
  <si>
    <t>{[LD_BRIEFING/TACTIC_ADVICE_1_PART1_B]}，并且{[VAR_PLAYER_FIRSTNAME]}状态更好。</t>
  </si>
  <si>
    <t>{[LD_BRIEFING/TACTIC_ADVICE_1_PART1_B]} и {[VAR_PLAYER_FIRSTNAME]} в лучшей форме.</t>
  </si>
  <si>
    <t>{[LD_BRIEFING/TACTIC_ADVICE_1_PART1_B]} e {[VAR_PLAYER_FIRSTNAME]} estão em melhor forma.</t>
  </si>
  <si>
    <t>TACTIC_ADVICE_1_2_2_M</t>
  </si>
  <si>
    <t>TACTIC_ADVICE_1_2_3_F</t>
  </si>
  <si>
    <t>{[LD_BRIEFING/TACTIC_ADVICE_1_PART1_B]} {[VAR_PLAYER_FIRSTNAME]} has to start well and it should be all right.</t>
  </si>
  <si>
    <t>{[LD_BRIEFING/TACTIC_ADVICE_1_PART1_B]} {[VAR_PLAYER_FIRSTNAME]} doit bien commencer et tout devrait bien se passer.</t>
  </si>
  <si>
    <t>{[LD_BRIEFING/TACTIC_ADVICE_1_PART1_B]} {[VAR_PLAYER_FIRSTNAME]} muss stark beginnen, dann sollte alles gutgehen.</t>
  </si>
  <si>
    <t>{[LD_BRIEFING/TACTIC_ADVICE_1_PART1_B]} {[VAR_PLAYER_FIRSTNAME]} tiene que empezar con buen pie y todo debería ir bien.</t>
  </si>
  <si>
    <t>{[LD_BRIEFING/TACTIC_ADVICE_1_PART1_B]} {[VAR_PLAYER_FIRSTNAME]} deve solo cominciare con il piede giusto poi andrà tutto bene.</t>
  </si>
  <si>
    <t>{[LD_BRIEFING/TACTIC_ADVICE_1_PART1_B]}，{[VAR_PLAYER_FIRSTNAME]}只要开局顺利，一切就没有问题。</t>
  </si>
  <si>
    <t>{[LD_BRIEFING/TACTIC_ADVICE_1_PART1_B]} {[VAR_PLAYER_FIRSTNAME]} нужно хорошо начать, и всё должно быть в порядке.</t>
  </si>
  <si>
    <t>{[LD_BRIEFING/TACTIC_ADVICE_1_PART1_B]} {[VAR_PLAYER_FIRSTNAME]} tem que começar bem e tudo ficará bem.</t>
  </si>
  <si>
    <t>TACTIC_ADVICE_1_2_3_M</t>
  </si>
  <si>
    <t>TACTIC_ADVICE_1_3_1_F</t>
  </si>
  <si>
    <t>{[LD_BRIEFING/TACTIC_ADVICE_1_PART1_C]} every detail counts, {[VAR_OPP_NAME]} is in better form than {[VAR_PLAYER_FIRSTNAME]}.</t>
  </si>
  <si>
    <t>{[LD_BRIEFING/TACTIC_ADVICE_1_PART1_C]} tous les détails comptent, {[VAR_OPP_NAME]} est en meilleure forme que {[VAR_PLAYER_FIRSTNAME]}.</t>
  </si>
  <si>
    <t>{[LD_BRIEFING/TACTIC_ADVICE_1_PART1_C]} es wird auf jedes einzelne Detail ankommen, {[VAR_OPP_NAME]} ist besser in Form als {[VAR_PLAYER_FIRSTNAME]}.</t>
  </si>
  <si>
    <t>{[LD_BRIEFING/TACTIC_ADVICE_1_PART1_C]} hay que ir con cuidado, {[VAR_OPP_NAME]} está en mejor forma que {[VAR_PLAYER_FIRSTNAME]}.</t>
  </si>
  <si>
    <t>{[LD_BRIEFING/TACTIC_ADVICE_1_PART1_C]} ogni dettaglio è importante, {[VAR_OPP_NAME]} è più in forma di {[VAR_PLAYER_FIRSTNAME]}.</t>
  </si>
  <si>
    <t>{[LD_BRIEFING/TACTIC_ADVICE_1_PART1_C]}，细节决定成败， {[VAR_OPP_NAME]}状态优于{[VAR_PLAYER_FIRSTNAME]}。</t>
  </si>
  <si>
    <t>{[LD_BRIEFING/TACTIC_ADVICE_1_PART1_C]} каждое действие важно, {[VAR_OPP_NAME]} в лучшей форме, чем {[VAR_PLAYER_FIRSTNAME]}.</t>
  </si>
  <si>
    <t>{[LD_BRIEFING/TACTIC_ADVICE_1_PART1_C]} cada detalhe conta, {[VAR_OPP_NAME]} está em melhor forma que {[VAR_PLAYER_FIRSTNAME]}.</t>
  </si>
  <si>
    <t>TACTIC_ADVICE_1_3_1_M</t>
  </si>
  <si>
    <t>TACTIC_ADVICE_1_3_2_F</t>
  </si>
  <si>
    <t>{[LD_BRIEFING/TACTIC_ADVICE_1_PART1_C]} but {[VAR_PLAYER_FIRSTNAME]} is in better form, which can make the difference.</t>
  </si>
  <si>
    <t>{[LD_BRIEFING/TACTIC_ADVICE_1_PART1_C]} mais {[VAR_PLAYER_FIRSTNAME]} est en meilleure forme, cela peut faire la différence.</t>
  </si>
  <si>
    <t>{[LD_BRIEFING/TACTIC_ADVICE_1_PART1_C]} aber {[VAR_PLAYER_FIRSTNAME]} ist in besserer Verfassung, das kann den Unterschied ausmachen.</t>
  </si>
  <si>
    <t>{[LD_BRIEFING/TACTIC_ADVICE_1_PART1_C]} pero {[VAR_PLAYER_FIRSTNAME]} está en mejor forma y puede marcar la diferencia.</t>
  </si>
  <si>
    <t>{[LD_BRIEFING/TACTIC_ADVICE_1_PART1_C]} ma {[VAR_PLAYER_FIRSTNAME]} è più in forma, e questo può fare la differenza.</t>
  </si>
  <si>
    <t>{[LD_BRIEFING/TACTIC_ADVICE_1_PART1_C]}，但{[VAR_PLAYER_FIRSTNAME]}状态更佳，这可能成为制胜关键。</t>
  </si>
  <si>
    <t>{[LD_BRIEFING/TACTIC_ADVICE_1_PART1_C]}, но {[VAR_PLAYER_FIRSTNAME]} в лучшей форме, что может сыграть решающую роль.</t>
  </si>
  <si>
    <t>{[LD_BRIEFING/TACTIC_ADVICE_1_PART1_C]}, mas {[VAR_PLAYER_FIRSTNAME]} está em melhor forma, o que pode fazer a diferença.</t>
  </si>
  <si>
    <t>TACTIC_ADVICE_1_3_2_M</t>
  </si>
  <si>
    <t>{[LD_BRIEFING/TACTIC_ADVICE_1_PART1_C]} ，但{[VAR_PLAYER_FIRSTNAME]}状态更佳，这可能成为制胜关键。</t>
  </si>
  <si>
    <t>TACTIC_ADVICE_1_3_3_F</t>
  </si>
  <si>
    <t>{[LD_BRIEFING/TACTIC_ADVICE_1_PART1_C]} but bookmakers decided {[VAR_PLAYER_FIRSTNAME]} is the outsider.</t>
  </si>
  <si>
    <t>{[LD_BRIEFING/TACTIC_ADVICE_1_PART1_C]} mais les bookmakers ont fait de {[VAR_PLAYER_FIRSTNAME]} l'outsider.</t>
  </si>
  <si>
    <t>{[LD_BRIEFING/TACTIC_ADVICE_1_PART1_C]} aber die Wettanbieter sehen {[VAR_PLAYER_FIRSTNAME]} als Aussenseiter.</t>
  </si>
  <si>
    <t>{[LD_BRIEFING/TACTIC_ADVICE_1_PART1_C]} pero las casas de apuestas decidieron que {[VAR_PLAYER_FIRSTNAME]} no es la favorita.</t>
  </si>
  <si>
    <t>{[LD_BRIEFING/TACTIC_ADVICE_1_PART1_C]} ma i bookmakers ritengono che {[VAR_PLAYER_FIRSTNAME]} sia l'outsider.</t>
  </si>
  <si>
    <t>{[LD_BRIEFING/TACTIC_ADVICE_1_PART1_C]}，但博彩公司认定{[VAR_PLAYER_FIRSTNAME]} 是弱势方。</t>
  </si>
  <si>
    <t>{[LD_BRIEFING/TACTIC_ADVICE_1_PART1_C]}, но букмекеры считают {[VAR_PLAYER_FIRSTNAME]} аутсайдером.</t>
  </si>
  <si>
    <t>{[LD_BRIEFING/TACTIC_ADVICE_1_PART1_C]}, mas as casas de apostas decidiram que {[VAR_PLAYER_FIRSTNAME]} é a azarão.</t>
  </si>
  <si>
    <t>TACTIC_ADVICE_1_3_3_M</t>
  </si>
  <si>
    <t>{[LD_BRIEFING/TACTIC_ADVICE_1_PART1_C]} pero las casas de apuestas decidieron que {[VAR_PLAYER_FIRSTNAME]} no es el favorito.</t>
  </si>
  <si>
    <t>{[LD_BRIEFING/TACTIC_ADVICE_1_PART1_C]}, mas as casas de apostas decidiram que {[VAR_PLAYER_FIRSTNAME]} é o azarão.</t>
  </si>
  <si>
    <t>TACTIC_ADVICE_1_3_4_F</t>
  </si>
  <si>
    <t>{[LD_BRIEFING/TACTIC_ADVICE_1_PART1_C]} but if {[VAR_PLAYER_FIRSTNAME]} stays focused, she should advance.</t>
  </si>
  <si>
    <t>{[LD_BRIEFING/TACTIC_ADVICE_1_PART1_C]} mais si {[VAR_PLAYER_FIRSTNAME]} reste concentré(e), il/elle devrait passer.</t>
  </si>
  <si>
    <t>{[LD_BRIEFING/TACTIC_ADVICE_1_PART1_C]} aber wenn {[VAR_PLAYER_FIRSTNAME]} konzentriert bleibt, sollte sie es schaffen.</t>
  </si>
  <si>
    <t>{[LD_BRIEFING/TACTIC_ADVICE_1_PART1_C]} pero si {[VAR_PLAYER_FIRSTNAME]} se mantiene concentrada, debería pasar.</t>
  </si>
  <si>
    <t>{[LD_BRIEFING/TACTIC_ADVICE_1_PART1_C]} ma se {[VAR_PLAYER_FIRSTNAME]} resta concentrata, dovrebbe avanzare.</t>
  </si>
  <si>
    <t>{[LD_BRIEFING/TACTIC_ADVICE_1_PART1_C]}，但{[VAR_PLAYER_FIRSTNAME]}只要保持专注，她就有望晋级。</t>
  </si>
  <si>
    <t>{[LD_BRIEFING/TACTIC_ADVICE_1_PART1_C]}, но если {[VAR_PLAYER_FIRSTNAME]} сохранит концентрацию, она должна пройти дальше.</t>
  </si>
  <si>
    <t>{[LD_BRIEFING/TACTIC_ADVICE_1_PART1_C]}, mas se {[VAR_PLAYER_FIRSTNAME]} se mantiver focada, ela deve avançar.</t>
  </si>
  <si>
    <t>TACTIC_ADVICE_1_3_4_M</t>
  </si>
  <si>
    <t>{[LD_BRIEFING/TACTIC_ADVICE_1_PART1_C]} but if {[VAR_PLAYER_FIRSTNAME]} stays focused, he should advance.</t>
  </si>
  <si>
    <t>{[LD_BRIEFING/TACTIC_ADVICE_1_PART1_C]} aber wenn {[VAR_PLAYER_FIRSTNAME]} konzentriert bleibt, sollte er es schaffen.</t>
  </si>
  <si>
    <t>{[LD_BRIEFING/TACTIC_ADVICE_1_PART1_C]} pero si {[VAR_PLAYER_FIRSTNAME]} se mantiene concentrado, debería pasar.</t>
  </si>
  <si>
    <t>{[LD_BRIEFING/TACTIC_ADVICE_1_PART1_C]} ma se {[VAR_PLAYER_FIRSTNAME]} resta concentrato, dovrebbe avanzare.</t>
  </si>
  <si>
    <t>{[LD_BRIEFING/TACTIC_ADVICE_1_PART1_C]}，但{[VAR_PLAYER_FIRSTNAME]}只要保护专注，他就有望晋级。</t>
  </si>
  <si>
    <t>{[LD_BRIEFING/TACTIC_ADVICE_1_PART1_C]}, но если {[VAR_PLAYER_FIRSTNAME]} сохранит концентрацию, он должен пройти дальше.</t>
  </si>
  <si>
    <t>{[LD_BRIEFING/TACTIC_ADVICE_1_PART1_C]}, mas se {[VAR_PLAYER_FIRSTNAME]} se mantiver focado, ele deve avançar.</t>
  </si>
  <si>
    <t>TACTIC_ADVICE_1_PART1_A</t>
  </si>
  <si>
    <t>It's going to be a tough match,</t>
  </si>
  <si>
    <t>Ce sera un match difficile,</t>
  </si>
  <si>
    <t>Es wird ein hartes Spiel,</t>
  </si>
  <si>
    <t>Va a ser un partido complicado,</t>
  </si>
  <si>
    <t>Sarà una match difficile,</t>
  </si>
  <si>
    <t>这将是一场硬仗，</t>
  </si>
  <si>
    <t>Ожидается тяжёлый матч,</t>
  </si>
  <si>
    <t>Vai ser uma partida difícil,</t>
  </si>
  <si>
    <t>TACTIC_ADVICE_1_PART1_B</t>
  </si>
  <si>
    <t>I think it will be an easy match,</t>
  </si>
  <si>
    <t>Ce sera un match facile,</t>
  </si>
  <si>
    <t>Es wird ein einfaches Spiel,</t>
  </si>
  <si>
    <t>Va a ser un partido fácil,</t>
  </si>
  <si>
    <t>Sarà un match facile,</t>
  </si>
  <si>
    <t>我觉得这场比赛会很轻松，</t>
  </si>
  <si>
    <t>Думаю, матч будет лёгким,</t>
  </si>
  <si>
    <t>Acho que vai ser uma partida fácil,</t>
  </si>
  <si>
    <t>TACTIC_ADVICE_1_PART1_C</t>
  </si>
  <si>
    <t>It's going to be a balanced match,</t>
  </si>
  <si>
    <t>Ce sera un match équilibré,</t>
  </si>
  <si>
    <t>Es wird ein ausgewogenes Spiel,</t>
  </si>
  <si>
    <t>Va a ser un partido reñido,</t>
  </si>
  <si>
    <t>Sarà un match equilibrato,</t>
  </si>
  <si>
    <t>这将是一场势均力敌的对决，</t>
  </si>
  <si>
    <t>Ожидается равный матч,</t>
  </si>
  <si>
    <t>Vai ser uma partida equilibrada,</t>
  </si>
  <si>
    <t>TACTIC_ADVICE_2_1_F</t>
  </si>
  <si>
    <t>Bet on a high return intensity and {[VAR_PLAYER_FIRSTNAME]} may have a chance to break {[VAR_OPP_NAME]}.</t>
  </si>
  <si>
    <t>Pariez sur une grande intensité au retour et {[VAR_PLAYER_FIRSTNAME]} peut avoir des chances de breaker {[VAR_OPP_NAME]}.</t>
  </si>
  <si>
    <t>Setze auf eine hohe Rückschlag-Intensität, dann hat {[VAR_PLAYER_FIRSTNAME]} vielleicht eine Chance, {[VAR_OPP_NAME]} zu breaken.</t>
  </si>
  <si>
    <t>Apuesta a una alta intensidad en el resto y {[VAR_PLAYER_FIRSTNAME]} puede que tenga la oportunidad de romperle el servicio a {[VAR_OPP_NAME]}.</t>
  </si>
  <si>
    <t>Punta sull'intensità alta in risposta e {[VAR_PLAYER_FIRSTNAME]} potrebbe avere la possibilità di brekkare {[VAR_OPP_NAME]}.</t>
  </si>
  <si>
    <t>提高接发球强度，这样{[VAR_PLAYER_FIRSTNAME]}或许有机会破掉{[VAR_OPP_NAME]}的发球局。</t>
  </si>
  <si>
    <t>Поставьте на высокую интенсивность приёма — у {[VAR_PLAYER_FIRSTNAME]} появится шанс сделать брейк {[VAR_OPP_NAME]}.</t>
  </si>
  <si>
    <t>Aposte em uma alta intensidade de devolução e {[VAR_PLAYER_FIRSTNAME]} pode ter a chance de quebrar {[VAR_OPP_NAME]}.</t>
  </si>
  <si>
    <t>TACTIC_ADVICE_2_1_M</t>
  </si>
  <si>
    <t>TACTIC_ADVICE_2_2_F</t>
  </si>
  <si>
    <t>Choose a high serve intensity to limit {[VAR_OPP_NAME]}'s chances of breaking {[VAR_PLAYER_FIRSTNAME]}.</t>
  </si>
  <si>
    <t>Choisissez une grande intensité sur le service pour limiter les chances de {[VAR_OPP_NAME]} de breaker {[VAR_PLAYER_FIRSTNAME]}.</t>
  </si>
  <si>
    <t>Wähle eine hohe Aufschlagsintensität, um die Chancen von {[VAR_OPP_NAME]}, {[VAR_PLAYER_FIRSTNAME]} zu breaken, zu begrenzen.</t>
  </si>
  <si>
    <t>Elije una intensidad alta al servicio para limitar las posibilidades de {[VAR_OPP_NAME]} de rompérselo a {[VAR_PLAYER_FIRSTNAME]}.</t>
  </si>
  <si>
    <t>Scegli un'intensità alta di servizio per limitare le occasioni di {[VAR_OPP_NAME]} di brekkare {[VAR_PLAYER_FIRSTNAME]}.</t>
  </si>
  <si>
    <t>选择高强度的发球，以限制{[VAR_OPP_NAME]}破掉{[VAR_PLAYER_FIRSTNAME]}发球局的机会。</t>
  </si>
  <si>
    <t>Выберите высокую интенсивность подачи, чтобы снизить шансы {[VAR_OPP_NAME]} сделать брейк {[VAR_PLAYER_FIRSTNAME]}.</t>
  </si>
  <si>
    <t>Escolha uma alta intensidade de saque para limitar as chances de {[VAR_OPP_NAME]} quebrar {[VAR_PLAYER_FIRSTNAME]}.</t>
  </si>
  <si>
    <t>TACTIC_ADVICE_2_2_M</t>
  </si>
  <si>
    <t>TACTIC_ADVICE_2_3_F</t>
  </si>
  <si>
    <t>{[VAR_PLAYER_FIRSTNAME]} has to keep her cool and put pressure on her opponent.</t>
  </si>
  <si>
    <t>{[VAR_PLAYER_FIRSTNAME]} doit garder ses nerfs et mettre son adversaire sous pression mentale.</t>
  </si>
  <si>
    <t>{[VAR_PLAYER_FIRSTNAME]} muss ihre Nerven behalten und ihren Gegner unter Druck setzen.</t>
  </si>
  <si>
    <t>{[VAR_PLAYER_FIRSTNAME]} tiene que mantener la calma y presionar a su oponente.</t>
  </si>
  <si>
    <t>{[VAR_PLAYER_FIRSTNAME]} deve mantenere la calma e mettere sotto pressione l'avversaria.</t>
  </si>
  <si>
    <t>{[VAR_PLAYER_FIRSTNAME]}必须保持冷静并向对手施压。</t>
  </si>
  <si>
    <t>{[VAR_PLAYER_FIRSTNAME]} нужно сохранять спокойствие и давить на соперницу.</t>
  </si>
  <si>
    <t>{[VAR_PLAYER_FIRSTNAME]} tem que manter a calma e pressionar a adversária.</t>
  </si>
  <si>
    <t>TACTIC_ADVICE_2_3_M</t>
  </si>
  <si>
    <t>{[VAR_PLAYER_FIRSTNAME]} has to keep his cool and put pressure on his opponent.</t>
  </si>
  <si>
    <t>{[VAR_PLAYER_FIRSTNAME]} muss seine Nerven behalten und seinen Gegner unter Druck setzen.</t>
  </si>
  <si>
    <t>{[VAR_PLAYER_FIRSTNAME]} deve mantenere la calma e mettere sotto pressione l'avversario.</t>
  </si>
  <si>
    <t>{[VAR_PLAYER_FIRSTNAME]} нужно сохранять спокойствие и давить на соперника.</t>
  </si>
  <si>
    <t>{[VAR_PLAYER_FIRSTNAME]} tem que manter a calma e pressionar o adversário.</t>
  </si>
  <si>
    <t>TACTIC_ADVICE_3_1_F</t>
  </si>
  <si>
    <t>{[VAR_PLAYER_FIRSTNAME]} should target her opponent's backhand.</t>
  </si>
  <si>
    <t>{[VAR_PLAYER_FIRSTNAME]} doit viser le revers de son adversaire.</t>
  </si>
  <si>
    <t>{[VAR_PLAYER_FIRSTNAME]} muss auf den Rückschlag ihrer Gegnerin abzielen.</t>
  </si>
  <si>
    <t>{[VAR_PLAYER_FIRSTNAME]} debería apuntar al revés de su oponente.</t>
  </si>
  <si>
    <t>{[VAR_PLAYER_FIRSTNAME]} deve prendere di mira il rovescio dell'avversaria.</t>
  </si>
  <si>
    <t>{[VAR_PLAYER_FIRSTNAME]}应攻击对手的反手区域。</t>
  </si>
  <si>
    <t>{[VAR_PLAYER_FIRSTNAME]} должна играть больше по бэкхенду соперницы.</t>
  </si>
  <si>
    <t>{[VAR_PLAYER_FIRSTNAME]} deve mirar no backhand da adversária.</t>
  </si>
  <si>
    <t>TACTIC_ADVICE_3_1_M</t>
  </si>
  <si>
    <t>{[VAR_PLAYER_FIRSTNAME]} should target his opponent's backhand.</t>
  </si>
  <si>
    <t>{[VAR_PLAYER_FIRSTNAME]} muss auf den Rückschlag seine Gegnerin reagieren.</t>
  </si>
  <si>
    <t>{[VAR_PLAYER_FIRSTNAME]} deve prendere di mira il rovescio dell'avversario.</t>
  </si>
  <si>
    <t>{[VAR_PLAYER_FIRSTNAME]} должен играть больше по бэкхенду соперника.</t>
  </si>
  <si>
    <t>{[VAR_PLAYER_FIRSTNAME]} deve mirar no backhand do adversário.</t>
  </si>
  <si>
    <t>TACTIC_ADVICE_3_2_F</t>
  </si>
  <si>
    <t>{[VAR_PLAYER_FIRSTNAME]} should try to win the forehand battle. She is better than her.</t>
  </si>
  <si>
    <t>{[VAR_PLAYER_FIRSTNAME]} devrait essayer de gagner le combat du coup droit, elle est meilleure qu'elle.</t>
  </si>
  <si>
    <t>{[VAR_PLAYER_FIRSTNAME]} sollte versuchen, die Duelle mit der Vorhand zu gewinnen. Sie ist die bessere Spielerin.</t>
  </si>
  <si>
    <t>{[VAR_PLAYER_FIRSTNAME]} debería intentar ganar la batalla de drives. Ella es mejor.</t>
  </si>
  <si>
    <t>{[VAR_PLAYER_FIRSTNAME]} dovrebbe cercare di vincere con una battaglia di diritto, è meglio di lei.</t>
  </si>
  <si>
    <t>{[VAR_PLAYER_FIRSTNAME]}应尝试在正手对抗中取胜，她的正手优于对手。</t>
  </si>
  <si>
    <t>{[VAR_PLAYER_FIRSTNAME]} должна выигрывать борьбу на форхенде. Она сильнее.</t>
  </si>
  <si>
    <t>{[VAR_PLAYER_FIRSTNAME]} deve tentar vencer a batalha de forehand. Ela é melhor que ela.</t>
  </si>
  <si>
    <t>TACTIC_ADVICE_3_2_M</t>
  </si>
  <si>
    <t>{[VAR_PLAYER_FIRSTNAME]} should try to win the forehand battle. He is better than him.</t>
  </si>
  <si>
    <t>{[VAR_PLAYER_FIRSTNAME]} devrait essayer de gagner la bataille du coup droit, il est meilleur que lui.</t>
  </si>
  <si>
    <t>{[VAR_PLAYER_FIRSTNAME]} sollte versuchen, die Duelle mit der Vorhand zu gewinnen. Er ist der bessere Spieler.</t>
  </si>
  <si>
    <t>{[VAR_PLAYER_FIRSTNAME]} debería intentar ganar la batalla de drives. Él es mejor.</t>
  </si>
  <si>
    <t>{[VAR_PLAYER_FIRSTNAME]} dovrebbe cercare di vincere con una battaglia di diritto, è meglio di lui.</t>
  </si>
  <si>
    <t>{[VAR_PLAYER_FIRSTNAME]}应尝试在正手对抗中取胜，他的正手优于对手。</t>
  </si>
  <si>
    <t>{[VAR_PLAYER_FIRSTNAME]} должен выигрывать борьбу на форхенде. Он сильнее.</t>
  </si>
  <si>
    <t>{[VAR_PLAYER_FIRSTNAME]} deve tentar vencer a batalha de forehand. Ele é melhor que ele.</t>
  </si>
  <si>
    <t>TACTIC_ADVICE_3_3_F</t>
  </si>
  <si>
    <t>{[VAR_PLAYER_FIRSTNAME]} should try to make her opponent run because that's a real weak spot for her.</t>
  </si>
  <si>
    <t>{[VAR_PLAYER_FIRSTNAME]} devrait essayer de faire courir son adversaire qui a une vraie faiblesse à cet endroit.</t>
  </si>
  <si>
    <t>{[VAR_PLAYER_FIRSTNAME]} sollte versuchen, ihre Gegnerin viel laufen zu lassen, denn das ist eine ihrer Schwächen.</t>
  </si>
  <si>
    <t>{[VAR_PLAYER_FIRSTNAME]} debería intentar hacer correr a su oponente porque ese es su punto débil.</t>
  </si>
  <si>
    <t>{[VAR_PLAYER_FIRSTNAME]} deve cercare di far correre l'avversaria perché è un suo punto debole.</t>
  </si>
  <si>
    <t>{[VAR_PLAYER_FIRSTNAME]}应尝试调动对手跑动，因为这是对手真正的弱点。</t>
  </si>
  <si>
    <t>{[VAR_PLAYER_FIRSTNAME]} стоит заставлять соперницу больше бегать — это её слабое место.</t>
  </si>
  <si>
    <t>{[VAR_PLAYER_FIRSTNAME]} deve tentar fazer a adversária correr, pois esse é um ponto fraco real dela.</t>
  </si>
  <si>
    <t>TACTIC_ADVICE_3_3_M</t>
  </si>
  <si>
    <t>{[VAR_PLAYER_FIRSTNAME]} should try to make his opponent run because that's a real weak spot for him.</t>
  </si>
  <si>
    <t>{[VAR_PLAYER_FIRSTNAME]} sollte versuchen, seinen Gegner viel laufen zu lassen, denn das ist eine seiner Schwächen.</t>
  </si>
  <si>
    <t>{[VAR_PLAYER_FIRSTNAME]} deve cercare di far correre l'avversario perché è un suo punto debole.</t>
  </si>
  <si>
    <t>{[VAR_PLAYER_FIRSTNAME]} стоит заставлять соперника больше бегать — это его слабое место.</t>
  </si>
  <si>
    <t>{[VAR_PLAYER_FIRSTNAME]} deve tentar fazer o adversário correr, pois esse é um ponto fraco real dele.</t>
  </si>
  <si>
    <t>TACTIC_ADVICE_3_4_F</t>
  </si>
  <si>
    <t>{[VAR_PLAYER_FIRSTNAME]} should try to move her opponent to the net; she's not comfortable at the net.</t>
  </si>
  <si>
    <t>{[VAR_PLAYER_FIRSTNAME]} devrait essayer de déplacer son adversaire vers le filet, elle n'est pas à l'aise au filet.</t>
  </si>
  <si>
    <t>{[VAR_PLAYER_FIRSTNAME]} sollte versuchen, ihre Gegnerin ans Netz zu bringen, denn da fühlt sie sich nicht so wohl.</t>
  </si>
  <si>
    <t>{[VAR_PLAYER_FIRSTNAME]} debería intentar llevar a su oponente a la red; allí no se siente cómoda.</t>
  </si>
  <si>
    <t>{[VAR_PLAYER_FIRSTNAME]} dovrebbe cercare di far muovere l'avversaria sotto rete, non le piace giocare lì.</t>
  </si>
  <si>
    <t>{[VAR_PLAYER_FIRSTNAME]}应尝试将对手逼到网前，对手并不擅长网前球。</t>
  </si>
  <si>
    <t>{[VAR_PLAYER_FIRSTNAME]} стоит выводить соперницу к сетке — ей там некомфортно.</t>
  </si>
  <si>
    <t>{[VAR_PLAYER_FIRSTNAME]} deve tentar levar a adversária para a rede; ela não se sente confortável na rede.</t>
  </si>
  <si>
    <t>TACTIC_ADVICE_3_4_M</t>
  </si>
  <si>
    <t>{[VAR_PLAYER_FIRSTNAME]} should try to move his opponent to the net; he's not comfortable at the net.</t>
  </si>
  <si>
    <t>{[VAR_PLAYER_FIRSTNAME]} devrait essayer de déplacer son adversaire vers le filet, il n'est pas à l'aise au filet.</t>
  </si>
  <si>
    <t>{[VAR_PLAYER_FIRSTNAME]} sollte versuchen, seinen Gegner ans Netz zu bringen, denn da fühlt er sich nicht so wohl.</t>
  </si>
  <si>
    <t>{[VAR_PLAYER_FIRSTNAME]} debería intentar llevar a su oponente a la red; allí no se siente cómodo.</t>
  </si>
  <si>
    <t>{[VAR_PLAYER_FIRSTNAME]} dovrebbe cercare di far muovere l'avversario sotto rete, non gli piace giocare lì.</t>
  </si>
  <si>
    <t>{[VAR_PLAYER_FIRSTNAME]} стоит выводить соперника к сетке — ему там некомфортно.</t>
  </si>
  <si>
    <t>{[VAR_PLAYER_FIRSTNAME]} deveria tentar mover o adversário para a rede; ele não se sente confortável na rede.</t>
  </si>
  <si>
    <t>TACTIC_ADVICE_3_5_F</t>
  </si>
  <si>
    <t>{[VAR_PLAYER_FIRSTNAME]} should take control of the match and win the tactical battle.</t>
  </si>
  <si>
    <t>{[VAR_PLAYER_FIRSTNAME]} devrait prendre le contrôle du match et gagner la guerre tactique.</t>
  </si>
  <si>
    <t>{[VAR_PLAYER_FIRSTNAME]} sollte die Kontrolle über das Spiel übernehmen und den taktischen Kampf gewinnen.</t>
  </si>
  <si>
    <t>{[VAR_PLAYER_FIRSTNAME]} debería tomar el control del partido y ganar la batalla táctica.</t>
  </si>
  <si>
    <t>{[VAR_PLAYER_FIRSTNAME]} dovrebbe prendere il controllo della partita e vincere la guerra tattica.</t>
  </si>
  <si>
    <t>{[VAR_PLAYER_FIRSTNAME]}需要掌控比赛节奏，赢得这场战术博弈。</t>
  </si>
  <si>
    <t>{[VAR_PLAYER_FIRSTNAME]} должна взять инициативу и выиграть тактическую битву.</t>
  </si>
  <si>
    <t>{[VAR_PLAYER_FIRSTNAME]} deveria assumir o controle da partida e vencer a batalha tática.</t>
  </si>
  <si>
    <t>TACTIC_ADVICE_3_5_M</t>
  </si>
  <si>
    <t>{[VAR_PLAYER_FIRSTNAME]} должен взять инициативу и выиграть тактическую битву.</t>
  </si>
  <si>
    <t>TACTIC_ADVICE_4_1_F</t>
  </si>
  <si>
    <t>{[LD_BRIEFING/TACTIC_ADVICE_4_AGG]}.</t>
  </si>
  <si>
    <t>{[LD_BRIEFING/TACTIC_ADVICE_4_AGG]}。</t>
  </si>
  <si>
    <t>TACTIC_ADVICE_4_1_M</t>
  </si>
  <si>
    <t>TACTIC_ADVICE_4_2_F</t>
  </si>
  <si>
    <t>TACTIC_ADVICE_4_2_M</t>
  </si>
  <si>
    <t>TACTIC_ADVICE_4_3_F</t>
  </si>
  <si>
    <t>{[LD_BRIEFING/TACTIC_ADVICE_4_DEF]}.</t>
  </si>
  <si>
    <t>{[LD_BRIEFING/TACTIC_ADVICE_4_DEF]}。</t>
  </si>
  <si>
    <t>TACTIC_ADVICE_4_3_M</t>
  </si>
  <si>
    <t>TACTIC_ADVICE_4_4_F</t>
  </si>
  <si>
    <t>{[LD_BRIEFING/TACTIC_ADVICE_4_AGG]}, but it could be risky to change her game plan, as she's mastered it well.</t>
  </si>
  <si>
    <t>{[LD_BRIEFING/TACTIC_ADVICE_4_AGG]} mais il pourrait être risqué de changer son plan de jeu car elle le maîtrise bien.</t>
  </si>
  <si>
    <t>{[LD_BRIEFING/TACTIC_ADVICE_4_AGG]}, aber es könnte riskant sein, ihre Strategie zu ändern, da sie sie sehr gut beherrscht.</t>
  </si>
  <si>
    <t>{[LD_BRIEFING/TACTIC_ADVICE_4_AGG]}, pero podría ser arriesgado cambiar su plan de juego, ya que lo domina bien.</t>
  </si>
  <si>
    <t>{[LD_BRIEFING/TACTIC_ADVICE_4_AGG]}, ma potrebbe essere rischioso cambiare la tattica di gioco visto che la padroneggia bene.</t>
  </si>
  <si>
    <t>{[LD_BRIEFING/TACTIC_ADVICE_4_AGG]}，但改变她的比赛策略可能会有风险，因为她目前的打法已经十分成熟。</t>
  </si>
  <si>
    <t>{[LD_BRIEFING/TACTIC_ADVICE_4_AGG]}, но смена стиля игры может быть рискованной, ведь она хорошо владеет своим текущим планом.</t>
  </si>
  <si>
    <t>{[LD_BRIEFING/TACTIC_ADVICE_4_AGG]}, mas pode ser arriscado mudar o plano de jogo dela, já que ela o domina bem.</t>
  </si>
  <si>
    <t>TACTIC_ADVICE_4_4_M</t>
  </si>
  <si>
    <t>{[LD_BRIEFING/TACTIC_ADVICE_4_AGG]}, but it could be risky to change his game plan, as he's mastered it well.</t>
  </si>
  <si>
    <t>{[LD_BRIEFING/TACTIC_ADVICE_4_AGG]} mais il pourrait être risqué de changer son plan de jeu car il le maîtrise bien.</t>
  </si>
  <si>
    <t>{[LD_BRIEFING/TACTIC_ADVICE_4_AGG]}, aber es könnte riskant sein, seine Strategie zu ändern, da er sie sehr gut beherrscht.</t>
  </si>
  <si>
    <t>{[LD_BRIEFING/TACTIC_ADVICE_4_AGG]}，但改变他的比赛策略可能会有风险，因为他目前的打法已经十分成熟。</t>
  </si>
  <si>
    <t>{[LD_BRIEFING/TACTIC_ADVICE_4_AGG]}, но смена стиля игры может быть рискованной, ведь он хорошо владеет своим текущим планом.</t>
  </si>
  <si>
    <t>{[LD_BRIEFING/TACTIC_ADVICE_4_AGG]}, mas pode ser arriscado mudar o plano de jogo dele, já que ele o domina bem.</t>
  </si>
  <si>
    <t>TACTIC_ADVICE_4_5_F</t>
  </si>
  <si>
    <t>TACTIC_ADVICE_4_5_M</t>
  </si>
  <si>
    <t>TACTIC_ADVICE_4_6_F</t>
  </si>
  <si>
    <t>{[LD_BRIEFING/TACTIC_ADVICE_4_DEF]}, but it could be risky to change her game plan, as she's mastered it well.</t>
  </si>
  <si>
    <t>{[LD_BRIEFING/TACTIC_ADVICE_4_DEF]} mais il pourrait être risqué de changer son plan de jeu car elle le maîtrise bien.</t>
  </si>
  <si>
    <t>{[LD_BRIEFING/TACTIC_ADVICE_4_DEF]}, aber es könnte riskant sein, ihre Strategie zu ändern, da sie sie sehr gut beherrscht.</t>
  </si>
  <si>
    <t>{[LD_BRIEFING/TACTIC_ADVICE_4_DEF]}, pero podría ser arriesgado cambiar su plan de juego, ya que lo domina bien.</t>
  </si>
  <si>
    <t>{[LD_BRIEFING/TACTIC_ADVICE_4_DEF]}, ma potrebbe essere rischioso cambiare la tattica di gioco visto che la padroneggia bene.</t>
  </si>
  <si>
    <t>{[LD_BRIEFING/TACTIC_ADVICE_4_DEF]}，但改变她的比赛策略可能会有风险，因为她目前的打法已经十分成熟。</t>
  </si>
  <si>
    <t>{[LD_BRIEFING/TACTIC_ADVICE_4_DEF]}, но смена стиля игры может быть рискованной, ведь она хорошо владеет своим текущим планом.</t>
  </si>
  <si>
    <t>{[LD_BRIEFING/TACTIC_ADVICE_4_DEF]}, mas pode ser arriscado mudar o plano de jogo dela, já que ela o domina bem.</t>
  </si>
  <si>
    <t>TACTIC_ADVICE_4_6_M</t>
  </si>
  <si>
    <t>{[LD_BRIEFING/TACTIC_ADVICE_4_DEF]}, but it could be risky to change his game plan, as he's mastered it well.</t>
  </si>
  <si>
    <t>{[LD_BRIEFING/TACTIC_ADVICE_4_DEF]} mais il pourrait être risqué de changer son plan de jeu car il le maîtrise bien.</t>
  </si>
  <si>
    <t>{[LD_BRIEFING/TACTIC_ADVICE_4_DEF]}, aber es könnte riskant sein, seine Strategie zu ändern, da er sie sehr gut beherrscht.</t>
  </si>
  <si>
    <t>{[LD_BRIEFING/TACTIC_ADVICE_4_DEF]}，但改变他的比赛策略可能会有风险，因为他目前的打法已经十分成熟。</t>
  </si>
  <si>
    <t>{[LD_BRIEFING/TACTIC_ADVICE_4_DEF]}, но смена стиля игры может быть рискованной, ведь он хорошо владеет своим текущим планом.</t>
  </si>
  <si>
    <t>{[LD_BRIEFING/TACTIC_ADVICE_4_DEF]}, mas pode ser arriscado mudar o plano de jogo dele, já que ele o domina bem.</t>
  </si>
  <si>
    <t>TACTIC_ADVICE_4_AGG</t>
  </si>
  <si>
    <t>{[VAR_PLAYER_FIRSTNAME]} could adopt a more aggressive game plan.</t>
  </si>
  <si>
    <t>{[VAR_PLAYER_FIRSTNAME]} pourrait adopter un plan de jeu plus agressif.</t>
  </si>
  <si>
    <t>{[VAR_PLAYER_FIRSTNAME]} könnte etwas aggressiver spielen.</t>
  </si>
  <si>
    <t>{[VAR_PLAYER_FIRSTNAME]} podría adoptar un plan de juego más agresivo.</t>
  </si>
  <si>
    <t>{[VAR_PLAYER_FIRSTNAME]} potrebbe adottare una tattica di gioco più aggressiva.</t>
  </si>
  <si>
    <t>{[VAR_PLAYER_FIRSTNAME]}可以采用更具攻击性的比赛策略。</t>
  </si>
  <si>
    <t>{[VAR_PLAYER_FIRSTNAME]} могла бы перейти на более агрессивный план игры.</t>
  </si>
  <si>
    <t>{[VAR_PLAYER_FIRSTNAME]} poderia adotar um plano de jogo mais agressivo.</t>
  </si>
  <si>
    <t>TACTIC_ADVICE_4_DEF</t>
  </si>
  <si>
    <t>{[VAR_PLAYER_FIRSTNAME]} could adopt a more defensive game plan.</t>
  </si>
  <si>
    <t>{[VAR_PLAYER_FIRSTNAME]} pourrait adopter un plan de jeu plus défensif.</t>
  </si>
  <si>
    <t>{[VAR_PLAYER_FIRSTNAME]} könnte etwas defensiver spielen.</t>
  </si>
  <si>
    <t>{[VAR_PLAYER_FIRSTNAME]} podría adoptar un plan de juego más defensivo.</t>
  </si>
  <si>
    <t>{[VAR_PLAYER_FIRSTNAME]}可以尝试采用更偏向于防守的比赛策略。</t>
  </si>
  <si>
    <t>{[VAR_PLAYER_FIRSTNAME]} могла бы перейти на более оборонительный план игры.</t>
  </si>
  <si>
    <t>{[VAR_PLAYER_FIRSTNAME]} poderia adotar um plano de jogo mais defensivo.</t>
  </si>
  <si>
    <t>OBJ_1</t>
  </si>
  <si>
    <t>Recruit at least {[VAR_OBJ]} top 20 MTL or WTL players.</t>
  </si>
  <si>
    <t>Recruter au moins {[VAR_OBJ]} joueur du top 20 MTL ou WTL</t>
  </si>
  <si>
    <t>Rekrutiere mindestens {[VAR_OBJ]} Top-20-MTL- oder -WTL-Spieler.</t>
  </si>
  <si>
    <t>Incorpora al menos {[VAR_OBJ]} tenistas de MTL o WTL de los Top 20.</t>
  </si>
  <si>
    <t>Ingaggia almeno {[VAR_OBJ]} giocatori della top 20 MTL o WTL.</t>
  </si>
  <si>
    <t>招募至少{[VAR_OBJ]}名MTL或WTL排名前20的球员。</t>
  </si>
  <si>
    <t>Нанять минимум {[VAR_OBJ]} игроков из топ-20 MTL или WTL.</t>
  </si>
  <si>
    <t>Recrute pelo menos {[VAR_OBJ]} jogadores do top 20 MTL ou WTL.</t>
  </si>
  <si>
    <t>One of the objective asked by the board of director to the player</t>
  </si>
  <si>
    <t>OBJ_2</t>
  </si>
  <si>
    <t>Recruit at least {[VAR_OBJ]} players.</t>
  </si>
  <si>
    <t>Recruter au moins {[VAR_OBJ]} joueur</t>
  </si>
  <si>
    <t>Rekrutiere mindestens {[VAR_OBJ]} Spieler.</t>
  </si>
  <si>
    <t>Incorpora al menos {[VAR_OBJ]} tenistas.</t>
  </si>
  <si>
    <t>Ingaggia almeno {[VAR_OBJ]} giocatori.</t>
  </si>
  <si>
    <t>招募至少{[VAR_OBJ]}名球员。</t>
  </si>
  <si>
    <t>Нанять минимум {[VAR_OBJ]} игроков.</t>
  </si>
  <si>
    <t>Recrute pelo menos {[VAR_OBJ]} jogadores.</t>
  </si>
  <si>
    <t>OBJ_3</t>
  </si>
  <si>
    <t>Recruit only players with a different status than "secondary player".</t>
  </si>
  <si>
    <t>Recruter uniquement des joueurs avec un statut différent de "joueur secondaire"</t>
  </si>
  <si>
    <t>Rekrutiere nur Spieler mit einem anderen Status als „Sekundärer Spieler".</t>
  </si>
  <si>
    <t>Incorpora solo a tenistas con un estatus diferente al de "tenista secundario".</t>
  </si>
  <si>
    <t>Ingaggia solamente giocatori che hanno uno status diverso da "giocatore secondario".</t>
  </si>
  <si>
    <t>仅招募身份非“替补球员”的球员。</t>
  </si>
  <si>
    <t>Нанимать только игроков со статусом, отличным от «второстепенный игрок».</t>
  </si>
  <si>
    <t>Recrute apenas jogadores com status diferente de "jogador secundário".</t>
  </si>
  <si>
    <t>OBJ_4</t>
  </si>
  <si>
    <t>Reach the {[VAR_OBJ]} level for the sports center.</t>
  </si>
  <si>
    <t>Atteindre le niveau {[VAR_OBJ]} pour le centre sportif</t>
  </si>
  <si>
    <t>Baue das Sportzentrum auf Stufe {[VAR_OBJ]} aus.</t>
  </si>
  <si>
    <t>Alcanza el nivel {[VAR_OBJ]} en el polideportivo.</t>
  </si>
  <si>
    <t>Raggiungi il livello {[VAR_OBJ]} per il centro sportivo.</t>
  </si>
  <si>
    <t>将运动中心提升至{[VAR_OBJ]}级。</t>
  </si>
  <si>
    <t>Достичь уровня {[VAR_OBJ]} для спортивного центра.</t>
  </si>
  <si>
    <t>Alcance o nível {[VAR_OBJ]} para o centro esportivo.</t>
  </si>
  <si>
    <t>OBJ_5</t>
  </si>
  <si>
    <t>Reach the {[VAR_OBJ]} level for the {[ACADEMY/TS]}.</t>
  </si>
  <si>
    <t>Atteindre le niveau {[VAR_OBJ]} pour le {[ACADEMY/TS]}</t>
  </si>
  <si>
    <t>Baue die {[ACADEMY/TS]} auf Stufe {[VAR_OBJ]} aus.</t>
  </si>
  <si>
    <t>Alcanza el nivel {[VAR_OBJ]} en el {[ACADEMY/TS]}.</t>
  </si>
  <si>
    <t>Raggiungi il livello {[VAR_OBJ]} per il {[ACADEMY/TS]}.</t>
  </si>
  <si>
    <t>将{[ACADEMY/TS]}提升至{[VAR_OBJ]}级。</t>
  </si>
  <si>
    <t>Достичь уровня {[VAR_OBJ]} для {[ACADEMY/TS]}.</t>
  </si>
  <si>
    <t>Alcance o nível {[VAR_OBJ]} para o(a) {[ACADEMY/TS]}.</t>
  </si>
  <si>
    <t>OBJ_6</t>
  </si>
  <si>
    <t>Reach the {[VAR_OBJ]} level for the medical center.</t>
  </si>
  <si>
    <t>Atteindre le niveau {[VAR_OBJ]} pour le centre médical</t>
  </si>
  <si>
    <t>Baue das medizinische Zentrum auf Stufe {[VAR_OBJ]} aus.</t>
  </si>
  <si>
    <t>Alcanza el nivel {[VAR_OBJ]} en el centro médico.</t>
  </si>
  <si>
    <t>Raggiungi il livello {[VAR_OBJ]} per il centro medico.</t>
  </si>
  <si>
    <t>将医疗中心提升至{[VAR_OBJ]}级。</t>
  </si>
  <si>
    <t>Достичь уровня {[VAR_OBJ]} для медицинского центра.</t>
  </si>
  <si>
    <t>Alcance o nível {[VAR_OBJ]} para o centro médico.</t>
  </si>
  <si>
    <t>OBJ_7</t>
  </si>
  <si>
    <t>Reach an average satisfaction of at least {[VAR_OBJ]}% of the players with regard to their sports goals</t>
  </si>
  <si>
    <t>Atteindre une satisfaction moyenne d'au moins {[VAR_OBJ]}% des joueurs concernant leurs objectifs sportifs</t>
  </si>
  <si>
    <t>Eine durchschnittliche Zufriedenheit von mindestens {[VAR_OBJ]} % der Spieler in Bezug auf ihre sportlichen Ziele erreichen</t>
  </si>
  <si>
    <t>Alcanzar una satisfacción media de al menos el {[VAR_OBJ]} % de tus tenistas en lo que se refiere a sus objetivos deportivos</t>
  </si>
  <si>
    <t>Ottieni un livello medio di soddisfazione di almeno {[VAR_OBJ]}% dei giocatori riguardo ai loro obiettivi sportivi</t>
  </si>
  <si>
    <t>使球员对其竞技目标的平均满意度至少达到{[VAR_OBJ]}%。</t>
  </si>
  <si>
    <t>Достигнуть среднего уровня удовлетворённости минимум {[VAR_OBJ]}% среди игроков по их спортивным целям.</t>
  </si>
  <si>
    <t>Alcance uma satisfação média de pelo menos {[VAR_OBJ]}% dos jogadores em relação aos seus objetivos esportivos.</t>
  </si>
  <si>
    <t>OBJ_8</t>
  </si>
  <si>
    <t>Do not drop below 50% satisfaction with your sports goals (applies to each player)</t>
  </si>
  <si>
    <t>Ne pas descendre sous 50% de satisfaction concernant ses objectifs sportifs (valable pour chaque joueur)</t>
  </si>
  <si>
    <t>Nicht unter eine Zufriedenheit von 50 % in Bezug auf die sportlichen Ziele fallen (gilt für jeden Spieler)</t>
  </si>
  <si>
    <t>No bajar del 50 % de satisfacción de tus objetivos deportivos (aplicable a cada tenista)</t>
  </si>
  <si>
    <t>Non scendere al di sotto del 50% di soddisfazione riguardo agli obiettivi sportivi (per ogni giocatore)</t>
  </si>
  <si>
    <t>每位球员对其竞技目标的满意度均不得低于50%。</t>
  </si>
  <si>
    <t>Не допустить падения удовлетворённости по спортивным целям ниже 50% (для каждого игрока).</t>
  </si>
  <si>
    <t>Não fique abaixo de 50% de satisfação com seus objetivos esportivos (aplica-se a cada jogador).</t>
  </si>
  <si>
    <t>OBJ_9</t>
  </si>
  <si>
    <t>Keep current players</t>
  </si>
  <si>
    <t>Conserver l'effectif actuel</t>
  </si>
  <si>
    <t>Die aktuellen Spieler beibehalten</t>
  </si>
  <si>
    <t>Mantén los tenistas actuales</t>
  </si>
  <si>
    <t>Mantieni i giocatori attuali</t>
  </si>
  <si>
    <t>保留现有球员</t>
  </si>
  <si>
    <t>Сохранить текущих игроков.</t>
  </si>
  <si>
    <t>Mantenha os jogadores atuais.</t>
  </si>
  <si>
    <t>OBJ_10</t>
  </si>
  <si>
    <t>Reach a financial balance of at least {[VAR_OBJ]} at the end of the season.</t>
  </si>
  <si>
    <t>Atteindre une balance financière au moins égal à {[VAR_OBJ]} à la fin de la saison</t>
  </si>
  <si>
    <t>Erreiche am Ende der Saison ein Guthaben von mindestens {[VAR_OBJ]}.</t>
  </si>
  <si>
    <t>Consigue un saldo financiero de al menos {[VAR_OBJ]} al final de la temporada.</t>
  </si>
  <si>
    <t>Raggiungi un saldo finanziario almeno pari a {[VAR_OBJ]} a fine stagione.</t>
  </si>
  <si>
    <t>在赛季末实现至少{[VAR_OBJ]}的财务结余。</t>
  </si>
  <si>
    <t>Достичь финансового баланса минимум {[VAR_OBJ]} к концу сезона.</t>
  </si>
  <si>
    <t>Alcance um saldo financeiro de pelo menos {[VAR_OBJ]} ao final da temporada.</t>
  </si>
  <si>
    <t>OBJ_11</t>
  </si>
  <si>
    <t>Have a balance over {[VAR_OBJ]} at the end of the season.</t>
  </si>
  <si>
    <t>Avoir un solde au dessus de {[VAR_OBJ]} à la fin de la saison</t>
  </si>
  <si>
    <t>Habe am Ende der Saison einen Kontostand über {[VAR_OBJ]}.</t>
  </si>
  <si>
    <t>Mantén un saldo superior a {[VAR_OBJ]} al final de la temporada.</t>
  </si>
  <si>
    <t>Ottieni un saldo superiore a {[VAR_OBJ]} a fine stagione.</t>
  </si>
  <si>
    <t>在赛季末保持结余超过{[VAR_OBJ]} 。</t>
  </si>
  <si>
    <t>Иметь баланс выше {[VAR_OBJ]} к концу сезона.</t>
  </si>
  <si>
    <t>Tenha um saldo acima de {[VAR_OBJ]} ao final da temporada.</t>
  </si>
  <si>
    <t>OBJ_12</t>
  </si>
  <si>
    <t>Only have staff with salaries below {[VAR_OBJ]}/month.</t>
  </si>
  <si>
    <t>Avoir uniquement des staffs avec des salaires inférieur à {[VAR_OBJ]}/mois</t>
  </si>
  <si>
    <t>Nur Mitarbeiter haben, deren Gehalt geringer als {[VAR_OBJ]}/Monat ist.</t>
  </si>
  <si>
    <t>Ten solo personal con salarios inferiores a {[VAR_OBJ]}/mes.</t>
  </si>
  <si>
    <t>Mantieni gli stipendi dello staff al di sotto dei {[VAR_OBJ]} al mese.</t>
  </si>
  <si>
    <t>仅聘用月薪低于{[VAR_OBJ]}的工作人员。</t>
  </si>
  <si>
    <t>Иметь только сотрудников с зарплатой ниже {[VAR_OBJ]}/месяц.</t>
  </si>
  <si>
    <t>Tenha apenas funcionários com salários abaixo de {[VAR_OBJ]}/mês.</t>
  </si>
  <si>
    <t>OBJ_13</t>
  </si>
  <si>
    <t>Only have players on the team with a % revenue share more than {[VAR_OBJ]}%.</t>
  </si>
  <si>
    <t>Avoir uniquement des joueurs dans l'effectif avec un % de partage de revenus superieur à {[VAR_OBJ]}%</t>
  </si>
  <si>
    <t>Nur Spieler im Team haben, deren prozentualer Umsatzanteil größer als {[VAR_OBJ]} % ist.</t>
  </si>
  <si>
    <t>Ten solo tenistas en el equipo con un porcentaje de los ingresos superior al {[VAR_OBJ]} %.</t>
  </si>
  <si>
    <t>Avere solamente giocatori nel team con una % sui ricavi superiore a {[VAR_OBJ]}%.</t>
  </si>
  <si>
    <t>队内仅保留收入分成比例高于{[VAR_OBJ]}%的球员。</t>
  </si>
  <si>
    <t>Иметь только игроков с долей доходов для академии выше {[VAR_OBJ]}%.</t>
  </si>
  <si>
    <t>Tenha apenas jogadores na equipe com uma porcentagem de participação na receita superior a {[VAR_OBJ]}%.</t>
  </si>
  <si>
    <t>OBJ_14</t>
  </si>
  <si>
    <t>Reach the level {[VAR_OBJ]}  for the business center.</t>
  </si>
  <si>
    <t>Atteindre le niveau {[VAR_OBJ]} pour le centre d'affaires</t>
  </si>
  <si>
    <t>Baue das Business Center auf Stufe {[VAR_OBJ]} aus.</t>
  </si>
  <si>
    <t>Alcanza el nivel {[VAR_OBJ]} en el centro de negocios.</t>
  </si>
  <si>
    <t>Raggiungi il livello {[VAR_OBJ]} per il centro affari.</t>
  </si>
  <si>
    <t>将商务中心提升至{[VAR_OBJ]}级。</t>
  </si>
  <si>
    <t>Достичь уровня {[VAR_OBJ]} для бизнес-центра.</t>
  </si>
  <si>
    <t>Alcance o nível {[VAR_OBJ]} para o centro de negócios.</t>
  </si>
  <si>
    <t>OBJ_15</t>
  </si>
  <si>
    <t>Maintain an average age below {[VAR_OBJ]} years old.</t>
  </si>
  <si>
    <t>Maintenir une moyenne d’âge inférieur à {[VAR_OBJ]} ans</t>
  </si>
  <si>
    <t>Sorge für ein Durchschnittsalter von weniger als {[VAR_OBJ]} Jahren.</t>
  </si>
  <si>
    <t>Mantén una edad media inferior a {[VAR_OBJ]} años.</t>
  </si>
  <si>
    <t>Mantieni l'età media sotto i {[VAR_OBJ]} anni.</t>
  </si>
  <si>
    <t>将平均年龄维持在{[VAR_OBJ]}岁以下。</t>
  </si>
  <si>
    <t>Поддерживать средний возраст ниже {[VAR_OBJ]} лет.</t>
  </si>
  <si>
    <t>Mantenha uma idade média abaixo de {[VAR_OBJ]} anos.</t>
  </si>
  <si>
    <t>OBJ_16</t>
  </si>
  <si>
    <t>Have a maximum of 20% of players over {[VAR_OBJ]} years old.</t>
  </si>
  <si>
    <t>Avoir au maximum 20% de joueurs de plus de {[VAR_OBJ]} ans</t>
  </si>
  <si>
    <t>Maximal 20 % der Spieler dürfen {[VAR_OBJ]} Jahre alt sein.</t>
  </si>
  <si>
    <t>Ten un máximo del 20 % de tenistas mayores de {[VAR_OBJ]} años.</t>
  </si>
  <si>
    <t>Abbi al massimo il 20% dei giocatori con più di {[VAR_OBJ]} anni.</t>
  </si>
  <si>
    <t>确保{[VAR_OBJ]}岁以上的球员最多占20%。</t>
  </si>
  <si>
    <t>Иметь максимум 20% игроков старше {[VAR_OBJ]} лет.</t>
  </si>
  <si>
    <t>Tenha no máximo 20% de jogadores com mais de {[VAR_OBJ]} anos.</t>
  </si>
  <si>
    <t>OBJ_17</t>
  </si>
  <si>
    <t>Recruit at least {[VAR_OBJ]} players under 18 years old.</t>
  </si>
  <si>
    <t>Recruter au moins {[VAR_OBJ]} joueur de moins de 18 ans</t>
  </si>
  <si>
    <t>Rekrutiere mindestens {[VAR_OBJ]} Spieler unter 18 Jahren.</t>
  </si>
  <si>
    <t>Incorpora al menos a {[VAR_OBJ]} tenistas menores de 18 años.</t>
  </si>
  <si>
    <t>Ingaggia almeno {[VAR_OBJ]} giocatori under 18.</t>
  </si>
  <si>
    <t>招募至少{[VAR_OBJ]}名18岁以下的球员。</t>
  </si>
  <si>
    <t>Нанять минимум {[VAR_OBJ]} игроков младше 18 лет.</t>
  </si>
  <si>
    <t>Recrute pelo menos {[VAR_OBJ]} jogadores com menos de 18 anos.</t>
  </si>
  <si>
    <t>OBJ_18</t>
  </si>
  <si>
    <t>Have at least {[VAR_OBJ]}% women on the team.</t>
  </si>
  <si>
    <t>Avoir au moins {[VAR_OBJ]}% de femmes dans l'effectif</t>
  </si>
  <si>
    <t>Habe mindestens {[VAR_OBJ]} % Frauen im Team.</t>
  </si>
  <si>
    <t>Ten al menos un {[VAR_OBJ]} % de mujeres en el equipo.</t>
  </si>
  <si>
    <t>Avere almeno il {[VAR_OBJ]}% di donne nella squadra.</t>
  </si>
  <si>
    <t>确保团队中女性比例至少达到{[VAR_OBJ]}%。</t>
  </si>
  <si>
    <t>Иметь минимум {[VAR_OBJ]}% женщин в команде.</t>
  </si>
  <si>
    <t>Tenha pelo menos {[VAR_OBJ]}% de mulheres na equipe.</t>
  </si>
  <si>
    <t>OBJ_19</t>
  </si>
  <si>
    <t>Have at least {[VAR_OBJ]}% of the players with the same nationality as the academy.</t>
  </si>
  <si>
    <t>Avoir au moins {[VAR_OBJ]}% des joueurs de l’effectif de la nationalité de l'académie</t>
  </si>
  <si>
    <t>Habe mindestens {[VAR_OBJ]} % Spieler in der Akademie, die aus dem Land kommen, in dem auch die Akademie steht.</t>
  </si>
  <si>
    <t>Ten al menos a un {[VAR_OBJ]} % de los tenistas de la misma nacionalidad que la escuela.</t>
  </si>
  <si>
    <t>Avere almeno il {[VAR_OBJ]}% dei giocatori del team della stessa nazionalità dell'accademia.</t>
  </si>
  <si>
    <t>确保至少{[VAR_OBJ]}%的球员与所在学院属同一国籍。</t>
  </si>
  <si>
    <t>Иметь минимум {[VAR_OBJ]}% игроков с той же национальностью, что и академия.</t>
  </si>
  <si>
    <t>Tenha pelo menos {[VAR_OBJ]}% dos jogadores com a mesma nacionalidade da academia.</t>
  </si>
  <si>
    <t>OBJ_20</t>
  </si>
  <si>
    <t>Have at least {[VAR_OBJ]} nationalities on the team.</t>
  </si>
  <si>
    <t>Avoir au moins {[VAR_OBJ]} nationalités dans l'effectif</t>
  </si>
  <si>
    <t>Habe mindestens {[VAR_OBJ]} Nationalitäten im Team.</t>
  </si>
  <si>
    <t>Ten al menos {[VAR_OBJ]} nacionalidades en el equipo.</t>
  </si>
  <si>
    <t>Avere almeno {[VAR_OBJ]} nationalità nella squadra.</t>
  </si>
  <si>
    <t>确保团队中至少拥有{[VAR_OBJ]}种不同国籍。</t>
  </si>
  <si>
    <t>Иметь минимум {[VAR_OBJ]} национальностей в команде.</t>
  </si>
  <si>
    <t>Tenha pelo menos {[VAR_OBJ]} nacionalidades na equipe.</t>
  </si>
  <si>
    <t>OBJ_21</t>
  </si>
  <si>
    <t>No Dismissals (Staff or Player).</t>
  </si>
  <si>
    <t>Pas de licenciement (staff ou joueur)</t>
  </si>
  <si>
    <t>Keine Entlassungen (Mitarbeiter oder Spieler).</t>
  </si>
  <si>
    <t>Sin despidos (personal o tenistas).</t>
  </si>
  <si>
    <t>Nessun licenziamento (staff o giocatori).</t>
  </si>
  <si>
    <t>不得解雇任何人（工作人员或球员）。</t>
  </si>
  <si>
    <t>Не допускать увольнений (сотрудников или игроков).</t>
  </si>
  <si>
    <t>Sem Demissões (Funcionário ou Jogador).</t>
  </si>
  <si>
    <t>OBJ_22</t>
  </si>
  <si>
    <t>Have at least {[VAR_OBJ]} players with 15 or more notoriety.</t>
  </si>
  <si>
    <t>Avoir au moins {[VAR_OBJ]} joueurs avec 15 ou plus de notoriété</t>
  </si>
  <si>
    <t>Habe mindestens {[VAR_OBJ]} Spieler mit 15 oder mehr Bekanntheit</t>
  </si>
  <si>
    <t>Ten al menos a {[VAR_OBJ]} tenistas con 15 o más de notoriedad.</t>
  </si>
  <si>
    <t>Avere almeno {[VAR_OBJ]} giocatori con fama uguale o superiore a 15.</t>
  </si>
  <si>
    <t>拥有至少{[VAR_OBJ]}名声望值达到15或以上的球员。</t>
  </si>
  <si>
    <t>Иметь минимум {[VAR_OBJ]} игроков с узнаваемостью 15 или выше.</t>
  </si>
  <si>
    <t>Tenha pelo menos {[VAR_OBJ]} jogadores com 15 ou mais de notoriedade.</t>
  </si>
  <si>
    <t>OBJ_23</t>
  </si>
  <si>
    <t>Have at least {[VAR_OBJ]}% of players with a level of 3.5 stars or higher.</t>
  </si>
  <si>
    <t>Avoir au moins {[VAR_OBJ]}% des joueurs de niveau 3,5 étoiles ou plus</t>
  </si>
  <si>
    <t>Habe mindestens {[VAR_OBJ]} % Spieler, die 3,5 Sterne oder mehr haben.</t>
  </si>
  <si>
    <t>Ten al menos un {[VAR_OBJ]} % de tenistas con un nivel de 3,5 estrellas o superior.</t>
  </si>
  <si>
    <t>Avere almeno il {[VAR_OBJ]}% dei giocatori con un livello uguale o superiore a 3,5 stelle.</t>
  </si>
  <si>
    <t>确保至少{[VAR_OBJ]}%的球员达到3.5星或更高星级。</t>
  </si>
  <si>
    <t>Иметь минимум {[VAR_OBJ]}% игроков с уровнем 3.5 звезды или выше.</t>
  </si>
  <si>
    <t>Tenha pelo menos {[VAR_OBJ]}% dos jogadores com um nível de 3,5 estrelas ou superior.</t>
  </si>
  <si>
    <t>OBJ_24</t>
  </si>
  <si>
    <t>Increase the reputation of the academy (Reminder: Average ratings of the academy).</t>
  </si>
  <si>
    <t>Augmenter la réputation de l’académie (rappel : moyenne des notations de l’académie)</t>
  </si>
  <si>
    <t>Verbessere den Ruf der Akademie (Erinnerung: Durchschnittliche Bewertungen der Akademie).</t>
  </si>
  <si>
    <t>Incrementa la reputación de la escuela (Recordatorio: Valoraciones medias de la escuela).</t>
  </si>
  <si>
    <t>Aumenta la reputazione dell'accademia (promemoria: media delle valutazioni dell'accademia)</t>
  </si>
  <si>
    <t>提升学院的声誉（即学院的平均评分）。</t>
  </si>
  <si>
    <t>Повысить репутацию академии (напоминание: средние рейтинги академии).</t>
  </si>
  <si>
    <t>Aumente a reputação da academia (Lembrete: Avaliações médias da academia).</t>
  </si>
  <si>
    <t>START_MNG</t>
  </si>
  <si>
    <t>{[VAR_PLAYER_FIRSTNAME]}, it’s important that we set your sports goals for this season together.</t>
  </si>
  <si>
    <t>{[VAR_PLAYER_FIRSTNAME]}, il est important qu’on fixe ensemble tes objectifs sportifs pour cette saison.</t>
  </si>
  <si>
    <t>{[VAR_PLAYER_FIRSTNAME]}, wir müssen unbedingt gemeinsam deine sportlichen Ziele für diese Saison festlegen.</t>
  </si>
  <si>
    <t>{[VAR_PLAYER_FIRSTNAME]}, es importante que establezcamos juntos tus objetivos deportivos para esta temporada.</t>
  </si>
  <si>
    <t>{[VAR_PLAYER_FIRSTNAME]}, è importante che ridefiniamo insieme gli obiettivi sportivi per questa stagione.</t>
  </si>
  <si>
    <t>{[VAR_PLAYER_FIRSTNAME]}，我们必须共同设定你在本赛季的竞技目标。</t>
  </si>
  <si>
    <t>{[VAR_PLAYER_FIRSTNAME]}, нам важно вместе определить твои спортивные цели на этот сезон.</t>
  </si>
  <si>
    <t>{[VAR_PLAYER_FIRSTNAME]}, é importante que definamos juntos seus objetivos esportivos para esta temporada.</t>
  </si>
  <si>
    <t>PREL_PLY_1</t>
  </si>
  <si>
    <t>Coach, it seems obvious to me that we’ve got to set goals on the pro circuit.</t>
  </si>
  <si>
    <t>Coach ça me parait évident qu’on doit se fixer des objectifs sur le circuit pro.</t>
  </si>
  <si>
    <t>Coach, es ist offensichtlich, dass wir gemeinsam Ziele für die Profi-Laufbahn festlegen müssen.</t>
  </si>
  <si>
    <t>Entrenador, parece obvio que tenemos que establecer objetivos en el circuito profesional.</t>
  </si>
  <si>
    <t>Allenatore, mi sembrava ovvio che avemmo dovuto definire obiettivi relativi al circuito Pro.</t>
  </si>
  <si>
    <t>教练，我认为我们显然需要设定职业巡回赛的目标。</t>
  </si>
  <si>
    <t>Тренер, мне кажется очевидным, что нам нужно ставить цели на профессиональном туре.</t>
  </si>
  <si>
    <t>Técnico, me parece óbvio que precisamos definir metas no circuito profissional.</t>
  </si>
  <si>
    <t>PREL_PLY_2</t>
  </si>
  <si>
    <t>Coach, do we need to set goals on the pro circuit?</t>
  </si>
  <si>
    <t>Coach, doit-on se fixer des objectifs sur le circuit pro ?</t>
  </si>
  <si>
    <t>Coach, sollten wir nicht Ziele für die Profi-Laufbahn festlegen?</t>
  </si>
  <si>
    <t>Entrenador, ¿necesitamos establecer objetivos en el circuito profesional?</t>
  </si>
  <si>
    <t>Allenatore, dobbiamo definire obiettivi relativi al circuito Pro?</t>
  </si>
  <si>
    <t>教练，我们是否需要设定职业巡回赛的目标？</t>
  </si>
  <si>
    <t>Тренер, нам действительно нужно ставить цели на профессиональном туре?</t>
  </si>
  <si>
    <t>Técnico, precisamos definir metas no circuito profissional?</t>
  </si>
  <si>
    <t>PREL_MNG_1</t>
  </si>
  <si>
    <t>I think we need &lt;bold&gt;&lt;color=yellow&gt;{[VAR_CHOICE]}&lt;/color&gt;&lt;/bold&gt; on the {[VAR_CIRCUIT]} circuit.</t>
  </si>
  <si>
    <t>Je pense qu’il faut &lt;bold&gt;&lt;color=yellow&gt;{[VAR_CHOICE]}&lt;/color&gt;&lt;/bold&gt; sur le circuit {[VAR_CIRCUIT]}.</t>
  </si>
  <si>
    <t>Ich glaube, wir brauchen &lt;bold&gt;&lt;color=yellow&gt;{[VAR_CHOICE]}&lt;/color&gt;&lt;/bold&gt; für die {[VAR_CIRCUIT]}-Laufbahn.</t>
  </si>
  <si>
    <t>Creo que necesitamos &lt;bold&gt;&lt;color=yellow&gt;{[VAR_CHOICE]}&lt;/color&gt;&lt;/bold&gt; en el circuito {[VAR_CIRCUIT]}.</t>
  </si>
  <si>
    <t>Penso che dobbiamo &lt;bold&gt;&lt;color=yellow&gt;{[VAR_CHOICE]}&lt;/color&gt;&lt;/bold&gt; sul circuito {[VAR_CIRCUIT]}.</t>
  </si>
  <si>
    <t>我认为我们需要为{[VAR_CIRCUIT]}巡回赛设定&lt;bold&gt;&lt;color=yellow&gt;{[VAR_CHOICE]}&lt;/color&gt;&lt;/bold&gt;目标。</t>
  </si>
  <si>
    <t>Я думаю, нам нужно &lt;color=yellow&gt;{[VAR_CHOICE]} на туре {[VAR_CIRCUIT]}.</t>
  </si>
  <si>
    <t>Eu acho que precisamos &lt;bold&gt;&lt;color=yellow&gt;{[VAR_CHOICE]}&lt;/color&gt;&lt;/bold&gt; no circuito {[VAR_CIRCUIT]}.</t>
  </si>
  <si>
    <t>PREL_OBJ_TITLE</t>
  </si>
  <si>
    <t>Goals on the {[VAR_CIRCUIT]} circuit</t>
  </si>
  <si>
    <t>Objectifs sur le circuit {[VAR_CIRCUIT]}</t>
  </si>
  <si>
    <t>Ziele für die {[VAR_CIRCUIT]}-Laufbahn</t>
  </si>
  <si>
    <t>Objetivos en el circuito {[VAR_CIRCUIT]}</t>
  </si>
  <si>
    <t>Obiettivi relativi al circuito {[VAR_CIRCUIT]}</t>
  </si>
  <si>
    <t>{[VAR_CIRCUIT]}巡回赛目标</t>
  </si>
  <si>
    <t>Цели на туре {[VAR_CIRCUIT]}</t>
  </si>
  <si>
    <t>Metas no circuito {[VAR_CIRCUIT]}</t>
  </si>
  <si>
    <t>PREL_OBJ_C1</t>
  </si>
  <si>
    <t>Set goals</t>
  </si>
  <si>
    <t>Se fixer des objectifs</t>
  </si>
  <si>
    <t>Ziele festlegen</t>
  </si>
  <si>
    <t>Establecer objetivos</t>
  </si>
  <si>
    <t>Definisci gli obiettivi</t>
  </si>
  <si>
    <t>设定目标</t>
  </si>
  <si>
    <t>Определить цели</t>
  </si>
  <si>
    <t>Definir metas</t>
  </si>
  <si>
    <t>PREL_OBJ_C2</t>
  </si>
  <si>
    <t>Do not set goals</t>
  </si>
  <si>
    <t>Ne pas se fixer d’objectifs</t>
  </si>
  <si>
    <t>Keine Ziele festlegen</t>
  </si>
  <si>
    <t>No establecer objetivos</t>
  </si>
  <si>
    <t>Non definire obiettivi</t>
  </si>
  <si>
    <t>不设定目标</t>
  </si>
  <si>
    <t>Не определять цели</t>
  </si>
  <si>
    <t>Não definir metas</t>
  </si>
  <si>
    <t>BTN_ACCEPT</t>
  </si>
  <si>
    <t>BTN_PROPOSE</t>
  </si>
  <si>
    <t>RANK_PLY_1</t>
  </si>
  <si>
    <t>What ranking do you think I should aim for at the end of the season?</t>
  </si>
  <si>
    <t>Quel est selon vous le rang que je dois viser en fin de saison ?</t>
  </si>
  <si>
    <t>Welchen Platz sollte ich Ihrer Meinung nach bis zum Saisonende anstreben?</t>
  </si>
  <si>
    <t>¿A qué clasificación debería aspirar al final de la temporada?</t>
  </si>
  <si>
    <t>Qual è il livello a cui pensi che io debba puntare a fine stagione?</t>
  </si>
  <si>
    <t>你认为我在本赛季结束时应以什么排名为目标？</t>
  </si>
  <si>
    <t>Какой рейтинг, по твоему мнению, я должен стремиться получить к концу сезона?</t>
  </si>
  <si>
    <t>Qual ranking você acha que devo almejar ao final da temporada?</t>
  </si>
  <si>
    <t>RANK_OBJ_TITLE</t>
  </si>
  <si>
    <t>{[VAR_CIRCUIT]} ranking</t>
  </si>
  <si>
    <t>Classement {[VAR_CIRCUIT]}</t>
  </si>
  <si>
    <t>{[VAR_CIRCUIT]}-Rangliste</t>
  </si>
  <si>
    <t>Clasificación {[VAR_CIRCUIT]}</t>
  </si>
  <si>
    <t>Posizione in classifica {[VAR_CIRCUIT]}</t>
  </si>
  <si>
    <t>{[VAR_CIRCUIT]}排名</t>
  </si>
  <si>
    <t>Рейтинг {[VAR_CIRCUIT]}</t>
  </si>
  <si>
    <t>Ranking {[VAR_CIRCUIT]}</t>
  </si>
  <si>
    <t>RANK_OBJ_CHOICE</t>
  </si>
  <si>
    <t>Top {[VAR_NUM]}</t>
  </si>
  <si>
    <t>Migliori {[VAR_NUM]}</t>
  </si>
  <si>
    <t>前{[VAR_NUM]}名</t>
  </si>
  <si>
    <t>Топ {[VAR_NUM]}</t>
  </si>
  <si>
    <t>RANK_OBJ_KEEP_CHOICE</t>
  </si>
  <si>
    <t>Maintain ({[VAR_RANK]})</t>
  </si>
  <si>
    <t>Maintien ({[VAR_RANK]})</t>
  </si>
  <si>
    <t>{[VAR_RANK]} bewahren</t>
  </si>
  <si>
    <t>Mantenerse ({[VAR_RANK]})</t>
  </si>
  <si>
    <t>Mantenere ({[VAR_RANK]})</t>
  </si>
  <si>
    <t>保持({[VAR_RANK]})</t>
  </si>
  <si>
    <t>Удержать позицию ({[VAR_RANK]})</t>
  </si>
  <si>
    <t>Manter ({[VAR_RANK]})</t>
  </si>
  <si>
    <t>RANK_MNG_1</t>
  </si>
  <si>
    <t>We should aim for &lt;bold&gt;&lt;color=yellow&gt;{[VAR_CHOICE]}&lt;/color&gt;&lt;/bold&gt;</t>
  </si>
  <si>
    <t>On doit viser le &lt;bold&gt;&lt;color=yellow&gt;{[VAR_CHOICE]}&lt;/color&gt;&lt;/bold&gt;</t>
  </si>
  <si>
    <t>Wir müssen Folgendes anstreben: &lt;bold&gt;&lt;color=yellow&gt;{[VAR_CHOICE]}&lt;/color&gt;&lt;/bold&gt;</t>
  </si>
  <si>
    <t>Debemos apuntar a &lt;bold&gt;&lt;color=yellow&gt;{[VAR_CHOICE]}&lt;/color&gt;&lt;/bold&gt;</t>
  </si>
  <si>
    <t>Dobbiamo puntare a &lt;bold&gt;&lt;color=yellow&gt;{[VAR_CHOICE]}&lt;/color&gt;&lt;/bold&gt;</t>
  </si>
  <si>
    <t>我们的目标应该是&lt;bold&gt;&lt;color=yellow&gt;{[VAR_CHOICE]}&lt;/color&gt;&lt;/bold&gt;</t>
  </si>
  <si>
    <t>Мы должны стремиться к &lt;color=yellow&gt;{[VAR_CHOICE]}.</t>
  </si>
  <si>
    <t>Devemos almejar &lt;bold&gt;&lt;color=yellow&gt;{[VAR_CHOICE]}&lt;/color&gt;&lt;/bold&gt;</t>
  </si>
  <si>
    <t>RANK_PLY_10</t>
  </si>
  <si>
    <t>Are you messing with me? I think we should aim for &lt;bold&gt;{[VAR_CHOICE]}&lt;/bold&gt;.</t>
  </si>
  <si>
    <t>Vous vous moquez de moi ? Je pense qu’on doit viser le &lt;bold&gt;{[VAR_CHOICE]}&lt;/bold&gt;.</t>
  </si>
  <si>
    <t>Wollen Sie mich auf den Arm nehmen? Ich glaube, wir müssen Folgendes anstreben: &lt;bold&gt;{[VAR_CHOICE]}&lt;/bold&gt;.</t>
  </si>
  <si>
    <t>¿Me estás tomando el pelo? Creo que deberíamos apuntar a &lt;bold&gt;{[VAR_CHOICE]}&lt;/bold&gt;.</t>
  </si>
  <si>
    <t>Mi prendi in giro? Penso che dovemmo puntare a &lt;bold&gt;{[VAR_CHOICE]}&lt;/bold&gt;.</t>
  </si>
  <si>
    <t>你是在开玩笑吗？我认为我们的目标应该是&lt;bold&gt;{[VAR_CHOICE]}&lt;/bold&gt;。</t>
  </si>
  <si>
    <t>Ты шутишь? Я думаю, нам нужно стремиться к {[VAR_CHOICE]}.</t>
  </si>
  <si>
    <t>Você está brincando comigo? Acho que deveríamos almejar &lt;bold&gt;{[VAR_CHOICE]}&lt;/bold&gt;.</t>
  </si>
  <si>
    <t>RANK_PLY_11</t>
  </si>
  <si>
    <t>I thought we could aim higher, but let's play it safe...</t>
  </si>
  <si>
    <t>Je pensais qu’on pourrait viser mieux, mais bon soyons prudents…</t>
  </si>
  <si>
    <t>Ich dachte, wir könnten ein besseres Ziel anstreben, aber gut, seien wir eben vernünftig ...</t>
  </si>
  <si>
    <t>Creía que podríamos apuntar más alto, pero vayamos a lo seguro...</t>
  </si>
  <si>
    <t>Penso che potremmo puntare più in alto, ma possiamo anche procedere con prudenza...</t>
  </si>
  <si>
    <t>我原以为我们可以瞄准更高的目标，但还是稳妥一点吧……</t>
  </si>
  <si>
    <t>Я думал, мы можем нацелиться выше, но давай перестрахуемся…</t>
  </si>
  <si>
    <t>Pensei que poderíamos almejar algo maior, mas vamos jogar pelo seguro...</t>
  </si>
  <si>
    <t>RANK_PLY_12</t>
  </si>
  <si>
    <t>That sounds good to me.</t>
  </si>
  <si>
    <t>Ça me parait bien en effet.</t>
  </si>
  <si>
    <t>Das scheint tatsächlich gut zu sein.</t>
  </si>
  <si>
    <t>A mí me parece bien.</t>
  </si>
  <si>
    <t>Mi sembrava una buona idea.</t>
  </si>
  <si>
    <t>这个目标听起来不错。</t>
  </si>
  <si>
    <t>Это меня устраивает.</t>
  </si>
  <si>
    <t>Parece bom para mim.</t>
  </si>
  <si>
    <t>RANK_PLY_13</t>
  </si>
  <si>
    <t>It's ambitious, but I think we can reach it, too!</t>
  </si>
  <si>
    <t>C’est ambitieux mais j’y crois aussi !</t>
  </si>
  <si>
    <t>Das ist zwar ehrgeizig, aber ich glaube auch daran!</t>
  </si>
  <si>
    <t>Es ambicioso, ¡pero creo que podemos lograrlo!</t>
  </si>
  <si>
    <t>È ambizioso, ma penso sia fattibile!</t>
  </si>
  <si>
    <t>很有雄心，但我觉得我们也能实现！</t>
  </si>
  <si>
    <t>Амбициозно, но я тоже думаю, что мы можем этого достичь!</t>
  </si>
  <si>
    <t>É ambicioso, mas acho que podemos alcançar também!</t>
  </si>
  <si>
    <t>RANK_PLY_15</t>
  </si>
  <si>
    <t>Seriously? I think we should just aim for &lt;bold&gt;{[VAR_CHOICE]}&lt;/bold&gt;.</t>
  </si>
  <si>
    <t>Sérieusement ? Je pense qu’on devrait viser uniquement le &lt;bold&gt;{[VAR_CHOICE]}&lt;/bold&gt;.</t>
  </si>
  <si>
    <t>Im Ernst? Ich glaube, wir sollten nur Folgendes anstreben: &lt;bold&gt;{[VAR_CHOICE]}&lt;/bold&gt;.</t>
  </si>
  <si>
    <t>¿En serio? Creo que deberíamos apuntar a &lt;bold&gt;{[VAR_CHOICE]}&lt;/bold&gt;.</t>
  </si>
  <si>
    <t>Davvero? Penso che dovemmo puntare solo a &lt;bold&gt;{[VAR_CHOICE]}&lt;/bold&gt;.</t>
  </si>
  <si>
    <t>真的吗？我认为我们的目标应该定为&lt;bold&gt;{[VAR_CHOICE]}&lt;/bold&gt;。</t>
  </si>
  <si>
    <t>Серьёзно? Думаю, нам стоит стремиться просто к {[VAR_CHOICE]}.</t>
  </si>
  <si>
    <t>Sério? Acho que deveríamos apenas almejar &lt;bold&gt;{[VAR_CHOICE]}&lt;/bold&gt;.</t>
  </si>
  <si>
    <t>RANK_MNG_2</t>
  </si>
  <si>
    <t>All right. &lt;bold&gt;&lt;color=yellow&gt;{[VAR_CHOICE]}&lt;/color&gt;&lt;/bold&gt; is possible.</t>
  </si>
  <si>
    <t>Ok très bien le &lt;bold&gt;&lt;color=yellow&gt;{[VAR_CHOICE]}&lt;/color&gt;&lt;/bold&gt; est envisageable.</t>
  </si>
  <si>
    <t>Okay, gut. Folgendes ist machbar: &lt;bold&gt;&lt;color=yellow&gt;{[VAR_CHOICE]}&lt;/color&gt;&lt;/bold&gt;.</t>
  </si>
  <si>
    <t>Muy bien. &lt;bold&gt;&lt;color=yellow&gt;{[VAR_CHOICE]}&lt;/color&gt;&lt;/bold&gt; es posible.</t>
  </si>
  <si>
    <t>Va bene, &lt;bold&gt;&lt;color=yellow&gt;{[VAR_CHOICE]}&lt;/color&gt;&lt;/bold&gt; è raggiungibile.</t>
  </si>
  <si>
    <t>好吧。 &lt;bold&gt;&lt;color=yellow&gt;{[VAR_CHOICE]}&lt;/color&gt;&lt;/bold&gt;是有可能实现的。</t>
  </si>
  <si>
    <t>Хорошо. &lt;color=yellow&gt;{[VAR_CHOICE]} — это достижимо.</t>
  </si>
  <si>
    <t>Tudo bem. &lt;bold&gt;&lt;color=yellow&gt;{[VAR_CHOICE]}&lt;/color&gt;&lt;/bold&gt; é possível.</t>
  </si>
  <si>
    <t>FIN_PLY_1</t>
  </si>
  <si>
    <t>What’s my goal for the {[VAR_CIRCUIT]} End of Year Finals, where the top 8 players will compete?</t>
  </si>
  <si>
    <t>Quel est mon objectif concernant les {[VAR_CIRCUIT]} Finals de fin d’année qui regroupent les 8 meilleurs joueurs ?</t>
  </si>
  <si>
    <t>Was ist mein Ziel in Bezug auf die {[VAR_CIRCUIT]} Finals Ende des Jahres, an denen die 8 besten Spieler teilnehmen?</t>
  </si>
  <si>
    <t>¿Cuál es mi objetivo para las finales de {[VAR_CIRCUIT]} a fin de año, donde competirán los ocho mejores tenistas?</t>
  </si>
  <si>
    <t>Qual è il mio obiettivo riguardo alla finale {[VAR_CIRCUIT]} di fine anno con i migliori 8 giocatori?</t>
  </si>
  <si>
    <t>我在{[VAR_CIRCUIT]}年终总决赛（由前8名选手参赛）中的目标是什么？</t>
  </si>
  <si>
    <t>Какова моя цель на Финале Года {[VAR_CIRCUIT]}, где соревнуются топ-8 игроков?</t>
  </si>
  <si>
    <t>Qual é o meu objetivo para as Finais de Fim de Ano {[VAR_CIRCUIT]}, onde os 8 melhores jogadores competirão?</t>
  </si>
  <si>
    <t>FIN_PLY_1B</t>
  </si>
  <si>
    <t>What’s my goal for the {[VAR_CIRCUIT]} Next Gen Finals at the end of the year, which features the top 8 players under the age of 21?</t>
  </si>
  <si>
    <t>Quel est mon objectif concernant les {[VAR_CIRCUIT]} Next Gen Finals de fin d’année qui regroupent les 8 meilleurs joueurs de moins de 21 ans ?</t>
  </si>
  <si>
    <t>Was ist mein Ziel in Bezug auf die {[VAR_CIRCUIT]} Next Gen Finals Ende des Jahres, an denen die 8 besten Spieler unter 21 Jahren teilnehmen?</t>
  </si>
  <si>
    <t>¿Cuál es mi objetivo para las finales de promesas de {[VAR_CIRCUIT]} a fin de año, donde competirán los ocho mejores tenistas sub-21?</t>
  </si>
  <si>
    <t>Qual è il mio obiettivo riguardo alla finale “Next Gen” {[VAR_CIRCUIT]} di fine anno con i migliori 8 giocatori al di sotto dei 21 anni?</t>
  </si>
  <si>
    <t>我在{[VAR_CIRCUIT]} 新生代年终总决赛（由21岁以下的前8名选手参赛）中的目标是什么？</t>
  </si>
  <si>
    <t>Какова моя цель на Next Gen Finals {[VAR_CIRCUIT]}, где выступают топ-8 игроков до 21 года?</t>
  </si>
  <si>
    <t>Qual é o meu objetivo para as Finais Next Gen {[VAR_CIRCUIT]} no final do ano, que conta com os 8 melhores jogadores com menos de 21 anos?</t>
  </si>
  <si>
    <t>FIN_OBJ_C1</t>
  </si>
  <si>
    <t>Win the title</t>
  </si>
  <si>
    <t>Gagner le titre</t>
  </si>
  <si>
    <t>Titelgewinn</t>
  </si>
  <si>
    <t>Ganar el titulo</t>
  </si>
  <si>
    <t>Vincere il titolo</t>
  </si>
  <si>
    <t>赢得冠军</t>
  </si>
  <si>
    <t>Выиграть титул</t>
  </si>
  <si>
    <t>Vencer o título</t>
  </si>
  <si>
    <t>FIN_OBJ_C2</t>
  </si>
  <si>
    <t>Participate in the competition</t>
  </si>
  <si>
    <t>Participer à la compétition</t>
  </si>
  <si>
    <t>Am Wettbewerb teilnehmen</t>
  </si>
  <si>
    <t>Participar en la competición</t>
  </si>
  <si>
    <t>Partecipare alla competizione</t>
  </si>
  <si>
    <t>Принять участие</t>
  </si>
  <si>
    <t>Participar da competição</t>
  </si>
  <si>
    <t>FIN_OBJ_C3</t>
  </si>
  <si>
    <t>Not a priority goal</t>
  </si>
  <si>
    <t>Pas un objectif prioritaire</t>
  </si>
  <si>
    <t>Kein prioritäres Ziel</t>
  </si>
  <si>
    <t>No es un objetivo prioritario</t>
  </si>
  <si>
    <t>Nessun obiettivo prioritario</t>
  </si>
  <si>
    <t>非优先目标</t>
  </si>
  <si>
    <t>Не является приоритетной целью</t>
  </si>
  <si>
    <t>Não é um objetivo prioritário</t>
  </si>
  <si>
    <t>FIN_MNG_1</t>
  </si>
  <si>
    <t>We should aim to &lt;bold&gt;&lt;color=yellow&gt;{[VAR_CHOICE]}&lt;/color&gt;&lt;/bold&gt;</t>
  </si>
  <si>
    <t>On doit viser de &lt;bold&gt;&lt;color=yellow&gt;{[VAR_CHOICE]}&lt;/color&gt;&lt;/bold&gt;.</t>
  </si>
  <si>
    <t>Dobbiamo puntare a &lt;bold&gt;&lt;color=yellow&gt;{[VAR_CHOICE]}&lt;/color&gt;&lt;/bold&gt;.</t>
  </si>
  <si>
    <t>Мы должны стремиться &lt;color=yellow&gt;{[VAR_CHOICE]}.</t>
  </si>
  <si>
    <t>FIN_MNG_2</t>
  </si>
  <si>
    <t>It’s not a priority goal…</t>
  </si>
  <si>
    <t>Ce n’est pas un objectif prioritaire…</t>
  </si>
  <si>
    <t>Das ist kein prioritäres Ziel ...</t>
  </si>
  <si>
    <t>No es un objetivo prioritario...</t>
  </si>
  <si>
    <t>Non è un obiettivo prioritario...</t>
  </si>
  <si>
    <t>这不是优先目标……</t>
  </si>
  <si>
    <t>Это не приоритетная цель…</t>
  </si>
  <si>
    <t>Não é um objetivo prioritário...</t>
  </si>
  <si>
    <t>RSLT_PLY_1</t>
  </si>
  <si>
    <t>What are our goals for this tournament?</t>
  </si>
  <si>
    <t>Que fixons-nous comme objectif concernant ce tournoi ?</t>
  </si>
  <si>
    <t>Was legen wir als Ziel in Bezug auf dieses Turnier fest?</t>
  </si>
  <si>
    <t>¿Cuáles son nuestros objetivos para este torneo?</t>
  </si>
  <si>
    <t>Che obiettivo possiamo definire per questo torneo?</t>
  </si>
  <si>
    <t>我们对这项赛事的目标是什么？</t>
  </si>
  <si>
    <t>Каковы наши цели на этот турнир?</t>
  </si>
  <si>
    <t>Quais são nossos objetivos para este torneio?</t>
  </si>
  <si>
    <t>RSLT_OBJ1_C0</t>
  </si>
  <si>
    <t>Qualify</t>
  </si>
  <si>
    <t>Se qualifier</t>
  </si>
  <si>
    <t>Clasificarse</t>
  </si>
  <si>
    <t>Qualificarsi</t>
  </si>
  <si>
    <t>获得参赛资格</t>
  </si>
  <si>
    <t>Пройти квалификацию</t>
  </si>
  <si>
    <t>Qualificar</t>
  </si>
  <si>
    <t>RSLT_OBJ1_C1</t>
  </si>
  <si>
    <t>Win 1 title</t>
  </si>
  <si>
    <t>Gagner 1 titre</t>
  </si>
  <si>
    <t>1 Titel gewinnen</t>
  </si>
  <si>
    <t>Ganar un título</t>
  </si>
  <si>
    <t>Vincere 1 titolo</t>
  </si>
  <si>
    <t>赢得1个冠军</t>
  </si>
  <si>
    <t>Выиграть 1 титул</t>
  </si>
  <si>
    <t>Vencer 1 título</t>
  </si>
  <si>
    <t>RSLT_OBJ1_C2</t>
  </si>
  <si>
    <t>Win 2 title</t>
  </si>
  <si>
    <t>Gagner 2 titres</t>
  </si>
  <si>
    <t>2 Titel gewinnen</t>
  </si>
  <si>
    <t>Ganar dos títulos</t>
  </si>
  <si>
    <t>Vincere 2 titoli</t>
  </si>
  <si>
    <t>赢得2个冠军</t>
  </si>
  <si>
    <t>Выиграть 2 титула</t>
  </si>
  <si>
    <t>Vencer 2 títulos</t>
  </si>
  <si>
    <t>RSLT_OBJ1_C3</t>
  </si>
  <si>
    <t>Win 3 or more titles</t>
  </si>
  <si>
    <t>Gagner 3 titres ou plus</t>
  </si>
  <si>
    <t>3 oder mehr Titel gewinnen</t>
  </si>
  <si>
    <t>Ganar al menos tres títulos</t>
  </si>
  <si>
    <t>Vincere 3 o più titoli</t>
  </si>
  <si>
    <t>赢得3个或更多冠军</t>
  </si>
  <si>
    <t>Выиграть 3 или больше титулов</t>
  </si>
  <si>
    <t>Vencer 3 ou mais títulos</t>
  </si>
  <si>
    <t>RSLT_MNG_1_PART1</t>
  </si>
  <si>
    <t>I won't be satisfied unless you are able to:
 &lt;bold&gt;&lt;color=yellow&gt;{[VAR_CHOICE]}&lt;/color&gt;&lt;/bold&gt; in &lt;bold&gt;&lt;color=yellow&gt;{[VAR_TNMT_GROUP]}&lt;/color&gt;&lt;/bold&gt;</t>
  </si>
  <si>
    <t>Je ne serais satisfait que si tu accomplis :
&lt;bold&gt;&lt;color=yellow&gt;{[VAR_CHOICE]}&lt;/color&gt;&lt;/bold&gt; en &lt;bold&gt;&lt;color=yellow&gt;{[VAR_TNMT_GROUP]}&lt;/color&gt;&lt;/bold&gt;</t>
  </si>
  <si>
    <t>Ich bin nur zufrieden, wenn du Folgendes schaffst:
 &lt;bold&gt;&lt;color=yellow&gt;{[VAR_CHOICE]}&lt;/color&gt;&lt;/bold&gt; in &lt;bold&gt;&lt;color=yellow&gt;{[VAR_TNMT_GROUP]}&lt;/color&gt;&lt;/bold&gt;</t>
  </si>
  <si>
    <t>No me conformaré con menos de:
 &lt;bold&gt;&lt;color=yellow&gt;{[VAR_CHOICE]}&lt;/color&gt;&lt;/bold&gt; en &lt;bold&gt;&lt;color=yellow&gt;{[VAR_TNMT_GROUP]}&lt;/color&gt;&lt;/bold&gt;</t>
  </si>
  <si>
    <t>Sarò soddisfatto solo se riuscirai a raggiungere:
 &lt;bold&gt;&lt;color=yellow&gt;{[VAR_CHOICE]}&lt;/color&gt;&lt;/bold&gt; in &lt;bold&gt;&lt;color=yellow&gt;{[VAR_TNMT_GROUP]}&lt;/color&gt;&lt;/bold&gt;</t>
  </si>
  <si>
    <t>除非你能在&lt;bold&gt;&lt;color=yellow&gt;{[VAR_TNMT_GROUP]}&lt;/color&gt;&lt;/bold&gt;中实现&lt;bold&gt;&lt;color=yellow&gt;{[VAR_CHOICE]}&lt;/color&gt;&lt;/bold&gt;，否则我还是不满意。</t>
  </si>
  <si>
    <t>Я буду доволен, только если ты сможешь: &lt;color=yellow&gt;{[VAR_CHOICE]} в &lt;color=yellow&gt;{[VAR_TNMT_GROUP]}</t>
  </si>
  <si>
    <t>Não ficarei satisfeito a menos que você consiga:
  &lt;bold&gt;&lt;color=yellow&gt;{[VAR_CHOICE]}&lt;/color&gt;&lt;/bold&gt; em &lt;bold&gt;&lt;color=yellow&gt;{[VAR_TNMT_GROUP]}&lt;/color&gt;&lt;/bold&gt;</t>
  </si>
  <si>
    <t>RSLT_PLY_2_A</t>
  </si>
  <si>
    <t>I can't support a goal that low... I can't imagine being below that. Is that all right for you?</t>
  </si>
  <si>
    <t>Je ne peux pas cautionner un objectif aussi bas… Je ne peux pas imaginer être en dessous de ce résultat, ok pour vous ?</t>
  </si>
  <si>
    <t>Ich kann ein solch niedriges Ziel nicht gutheißen ... Ich kann mir nicht vorstellen, unter diesem Ergebnis zu liegen. Ist das für Sie in Ordnung?</t>
  </si>
  <si>
    <t>No soporto un objetivo tan pobre... No puedo ni imaginar nada por debajo de eso. ¿A ti te parece bien?</t>
  </si>
  <si>
    <t>Non posso sottoscrivere un obiettivo così basso... non riesco a immaginare un risultato inferiore a questo; a te va bene?</t>
  </si>
  <si>
    <t>我无法认同这么低的目标……我无法想象比这更低的排名。你觉得呢？</t>
  </si>
  <si>
    <t>Я не согласен с такой низкой целью… Не могу представить, что окажусь ниже. Тебе это подходит?</t>
  </si>
  <si>
    <t>Não posso apoiar uma meta tão baixa... Não consigo imaginar ficar abaixo disso. Tudo bem para você?</t>
  </si>
  <si>
    <t>RSLT_PLY_2_B</t>
  </si>
  <si>
    <t>What? Are you messing with me? There’s no way to be below that, is there?</t>
  </si>
  <si>
    <t>Quoi ? Vous vous moquez de moi ? Pas moyen d’être en dessous de ce résultat non ?</t>
  </si>
  <si>
    <t>Was? Wollen Sie mich auf den Arm nehmen? Unmöglich, unter diesem Ergebnis zu liegen, oder?</t>
  </si>
  <si>
    <t>¿Qué? ¿Me estás tomando el pelo? No hay manera de estar por debajo de eso, ¿verdad?</t>
  </si>
  <si>
    <t>Come? Mi prendi in giro? Non è possibile ottenere un risultato inferiore a questo?</t>
  </si>
  <si>
    <t>什么？你在开玩笑吧？不可能比这还低吧？</t>
  </si>
  <si>
    <t>Что? Ты издеваешься? Нельзя быть ниже этого, так ведь?</t>
  </si>
  <si>
    <t>O quê? Você está brincando comigo? Não há como ficar abaixo disso, certo?</t>
  </si>
  <si>
    <t>RSLT_PLY_3_A</t>
  </si>
  <si>
    <t>I think you’re dreaming! I want to set a realistic goal.</t>
  </si>
  <si>
    <t>Je pense que vous rêvez un peu ! Je souhaite me fixer un objectif réaliste.</t>
  </si>
  <si>
    <t>Ich glaube, Sie träumen wohl! Ich möchte ein realistisches Ziel festlegen.</t>
  </si>
  <si>
    <t>¡Creo que estás soñando! Quiero establecer un objetivo realista.</t>
  </si>
  <si>
    <t>Penso che tu stia sognando! Voglio definire un obiettivo realista per me.</t>
  </si>
  <si>
    <t>我觉得你在做梦！我想设一个现实的目标。</t>
  </si>
  <si>
    <t>Думаю, ты мечтаешь! Хочу поставить реалистичную цель.</t>
  </si>
  <si>
    <t>Acho que você está sonhando! Quero definir uma meta realista.</t>
  </si>
  <si>
    <t>RSLT_PLY_3_B</t>
  </si>
  <si>
    <t>We need to be realistic. That seems more appropriate.</t>
  </si>
  <si>
    <t>Il faut rester réaliste. Ce résultat me semble plus convenable.</t>
  </si>
  <si>
    <t>Wir müssen realistisch sein. Dieses Ergebnis erscheint mir angemessener.</t>
  </si>
  <si>
    <t>Tenemos que ser realistas. Eso parece más apropiado.</t>
  </si>
  <si>
    <t>È necessario essere realisti. Questo risultato mi sembra adeguato.</t>
  </si>
  <si>
    <t>我们得现实一些，这样更合适。</t>
  </si>
  <si>
    <t>Нам нужно быть реалистами. Это выглядит более уместно.</t>
  </si>
  <si>
    <t>Precisamos ser realistas. Isso parece mais apropriado.</t>
  </si>
  <si>
    <t>RSLT_PLY_4_A</t>
  </si>
  <si>
    <t>All right. That seems doable.</t>
  </si>
  <si>
    <t>Très bien, cela me semble atteignable.</t>
  </si>
  <si>
    <t>In Ordnung, das scheint mir machbar.</t>
  </si>
  <si>
    <t>Vale. Parece factible.</t>
  </si>
  <si>
    <t>Molto bene, mi sembra raggiungibile.</t>
  </si>
  <si>
    <t>好吧，看起来可行。</t>
  </si>
  <si>
    <t>Хорошо. Это выполнимо.</t>
  </si>
  <si>
    <t>Tudo bem. Isso parece factível.</t>
  </si>
  <si>
    <t>RSLT_PLY_4_B</t>
  </si>
  <si>
    <t>{[LD_OBJ_PLY/RANK_PLY_12]}</t>
  </si>
  <si>
    <t>RSLT_PLY_5_A</t>
  </si>
  <si>
    <t>Shooting for the stars doesn't scare me!</t>
  </si>
  <si>
    <t>Viser la lune, ça me fait pas peur !</t>
  </si>
  <si>
    <t>Nach den Sternen zu greifen, das macht mir keine Angst!</t>
  </si>
  <si>
    <t>¡No me asusta soñar a lo grande!</t>
  </si>
  <si>
    <t>Puntare in alto non mi spaventa!</t>
  </si>
  <si>
    <t>冲刺最高目标可吓不倒我！</t>
  </si>
  <si>
    <t>Меня не пугают самые высокие цели!</t>
  </si>
  <si>
    <t>Mirar nas estrelas não me assusta!</t>
  </si>
  <si>
    <t>RSLT_PLY_5_B</t>
  </si>
  <si>
    <t>{[LD_OBJ_PLY/RANK_PLY_13]}</t>
  </si>
  <si>
    <t>RSLT_MNG_2_PART1</t>
  </si>
  <si>
    <t>All right, if you feel up to it! I'm expecting you to give it your all to reach:
 &lt;bold&gt;&lt;color=yellow&gt;{[VAR_CHOICE]}&lt;/color&gt;&lt;/bold&gt; in &lt;bold&gt;&lt;color=yellow&gt;{[VAR_TNMT_GROUP]}&lt;/color&gt;&lt;/bold&gt;</t>
  </si>
  <si>
    <t>Ok si tu t’en sens capable ! J'attends donc que tu donnes tout pour atteindre :
&lt;bold&gt;&lt;color=yellow&gt;{[VAR_CHOICE]}&lt;/color&gt;&lt;/bold&gt; en &lt;bold&gt;&lt;color=yellow&gt;{[VAR_TNMT_GROUP]}&lt;/color&gt;&lt;/bold&gt;</t>
  </si>
  <si>
    <t>Okay, wenn du glaubst, du schaffst das! Ich erwarte somit, dass du alles gibst, um folgendes Ziel zu erreichen:
 &lt;bold&gt;&lt;color=yellow&gt;{[VAR_CHOICE]}&lt;/color&gt;&lt;/bold&gt; in &lt;bold&gt;&lt;color=yellow&gt;{[VAR_TNMT_GROUP]}&lt;/color&gt;&lt;/bold&gt;</t>
  </si>
  <si>
    <t>¡Vale, si te ves capaz! Espero que lo des todo para alcanzar:
 &lt;bold&gt;&lt;color=yellow&gt;{[VAR_CHOICE]}&lt;/color&gt;&lt;/bold&gt; en &lt;bold&gt;&lt;color=yellow&gt;{[VAR_TNMT_GROUP]}&lt;/color&gt;&lt;/bold&gt;</t>
  </si>
  <si>
    <t>Bene, se pensi di riuscirci! Immagino che farai tutto il possibile per raggiungere:
 &lt;bold&gt;&lt;color=yellow&gt;{[VAR_CHOICE]}&lt;/color&gt;&lt;/bold&gt; in &lt;bold&gt;&lt;color=yellow&gt;{[VAR_TNMT_GROUP]}&lt;/color&gt;&lt;/bold&gt;</t>
  </si>
  <si>
    <t>好吧，如果你准备好了！我希望你全力以赴，在&lt;bold&gt;&lt;color=yellow&gt;{[VAR_TNMT_GROUP]}&lt;/color&gt;&lt;/bold&gt;中争取达到&lt;bold&gt;&lt;color=yellow&gt;{[VAR_CHOICE]}&lt;/color&gt;&lt;/bold&gt;。</t>
  </si>
  <si>
    <t>Хорошо, если ты чувствуешь, что готов! Я ожидаю, что ты сделаешь всё, чтобы достичь: &lt;color=yellow&gt;{[VAR_CHOICE]} в &lt;color=yellow&gt;{[VAR_TNMT_GROUP]}</t>
  </si>
  <si>
    <t>Tudo bem, se você se sentir à altura! Espero que você dê o seu melhor para alcançar:
  &lt;bold&gt;&lt;color=yellow&gt;{[VAR_CHOICE]}&lt;/color&gt;&lt;/bold&gt; em &lt;bold&gt;&lt;color=yellow&gt;{[VAR_TNMT_GROUP]}&lt;/color&gt;&lt;/bold&gt;</t>
  </si>
  <si>
    <t>RN_PLY_1</t>
  </si>
  <si>
    <t>I also think it would be good to have ambitions at the national level...</t>
  </si>
  <si>
    <t>Je pense aussi que ce serait une bonne chose d’avoir des ambitions au niveau national…</t>
  </si>
  <si>
    <t>Ich glaube auch, dass Ambitionen auf nationaler Ebene gut sind ...</t>
  </si>
  <si>
    <t>También creo que sería bueno tener ambiciones a nivel nacional...</t>
  </si>
  <si>
    <t>Penso che non ci starebbe male avere ambizioni a livello nazionale...</t>
  </si>
  <si>
    <t>我也认为设定国家级赛事的目标是件好事……</t>
  </si>
  <si>
    <t>Думаю, нам также стоит иметь амбиции на национальном уровне…</t>
  </si>
  <si>
    <t>Também acho que seria bom ter ambições no nível nacional...</t>
  </si>
  <si>
    <t>RN_MNG_1</t>
  </si>
  <si>
    <t>Yes you need to be in the &lt;bold&gt;&lt;color=yellow&gt;{[VAR_CHOICE]} national&lt;/color&gt;&lt;/bold&gt; by the end of the year.</t>
  </si>
  <si>
    <t>Oui tu dois être dans le &lt;bold&gt;&lt;color=yellow&gt;{[VAR_CHOICE]} national&lt;/color&gt;&lt;/bold&gt; à la fin de l’année.</t>
  </si>
  <si>
    <t>Ja, du musst Ende des Jahres im &lt;bold&gt;&lt;color=yellow&gt;nationalen {[VAR_CHOICE]}&lt;/color&gt;&lt;/bold&gt; sein.</t>
  </si>
  <si>
    <t>Sí, tienes que estar en el &lt;bold&gt;&lt;color=yellow&gt;{[VAR_CHOICE]} nacional&lt;/color&gt;&lt;/bold&gt; a finales de año.</t>
  </si>
  <si>
    <t>Sì, dovresti essere nel &lt;bold&gt;&lt;color=yellow&gt;{[VAR_CHOICE]} nazionale&lt;/color&gt;&lt;/bold&gt; alla fine dell’anno.</t>
  </si>
  <si>
    <t>是的，你需要在年底前进入&lt;bold&gt;&lt;color=yellow&gt;{[VAR_CHOICE]}国家队&lt;/color&gt;&lt;/bold&gt;。</t>
  </si>
  <si>
    <t>Да, тебе нужно быть в &lt;color=yellow&gt;{[VAR_CHOICE]} национальном к концу года.</t>
  </si>
  <si>
    <t>Sim, você precisa estar no ranking nacional &lt;bold&gt;&lt;color=yellow&gt;{[VAR_CHOICE]}&lt;/color&gt;&lt;/bold&gt; até o final do ano.</t>
  </si>
  <si>
    <t>RN_OBJ_TITLE</t>
  </si>
  <si>
    <t>National ranking {[VAR_CIRCUIT]}</t>
  </si>
  <si>
    <t>Classement national {[VAR_CIRCUIT]}</t>
  </si>
  <si>
    <t>Nationale {[VAR_CIRCUIT]}-Rangliste</t>
  </si>
  <si>
    <t>Clasificación nacional {[VAR_CIRCUIT]}</t>
  </si>
  <si>
    <t>Posizione in classifica nazionale {[VAR_CIRCUIT]}</t>
  </si>
  <si>
    <t>国家队排名{[VAR_CIRCUIT]}</t>
  </si>
  <si>
    <t>Национальный рейтинг {[VAR_CIRCUIT]}</t>
  </si>
  <si>
    <t>Ranking nacional {[VAR_CIRCUIT]}</t>
  </si>
  <si>
    <t>RN_OBJ_CHOICE</t>
  </si>
  <si>
    <t>RN_PLY_11</t>
  </si>
  <si>
    <t>RN_PLY_12</t>
  </si>
  <si>
    <t>Это мне подходит.</t>
  </si>
  <si>
    <t>RN_PLY_13</t>
  </si>
  <si>
    <t>Амбициозно, но достижимо!</t>
  </si>
  <si>
    <t>RN_PLY_14</t>
  </si>
  <si>
    <t>Wow! It’s a good thing this is a secondary goal for me!</t>
  </si>
  <si>
    <t>Waouh ! Heureusement que c’est un objectif secondaire pour moi !</t>
  </si>
  <si>
    <t>Wow! Zum Glück ist dieses Ziel für mich nur sekundär!</t>
  </si>
  <si>
    <t>¡Vaya! ¡Qué bien que este sea un objetivo secundario para mí!</t>
  </si>
  <si>
    <t>Wow! Meno male che si tratta di un obiettivo secondario!</t>
  </si>
  <si>
    <t>哇！好在这对我来说是个次要目标！</t>
  </si>
  <si>
    <t>Ого! Хорошо, что это для меня второстепенная цель!</t>
  </si>
  <si>
    <t>Uau! Ainda bem que este é um objetivo secundário para mim!</t>
  </si>
  <si>
    <t>JR_PLY_1</t>
  </si>
  <si>
    <t>Coach, should we set goals on the Junior Circuit {[VAR_CIRCUIT]}?</t>
  </si>
  <si>
    <t>Coach, se fixe-t-on des objectifs sur le circuit Junior {[VAR_CIRCUIT]} ?</t>
  </si>
  <si>
    <t>Coach, legen wir Ziele für die Junioren-Laufbahn {[VAR_CIRCUIT]} fest?</t>
  </si>
  <si>
    <t>Entrenador, ¿deberíamos establecer objetivos en el circuito júnior {[VAR_CIRCUIT]}?</t>
  </si>
  <si>
    <t>Allenatore, definiamo obiettivi relativi al circuito Junior {[VAR_CIRCUIT]}?</t>
  </si>
  <si>
    <t>教练，我们是否应该设定{[VAR_CIRCUIT]}青少年巡回赛的目标？</t>
  </si>
  <si>
    <t>Тренер, нам стоит ставить цели на юниорском туре {[VAR_CIRCUIT]}?</t>
  </si>
  <si>
    <t>Técnico, devemos definir metas no Circuito Júnior {[VAR_CIRCUIT]}?</t>
  </si>
  <si>
    <t>JR_OBJ_TITLE</t>
  </si>
  <si>
    <t>Goals on the {[VAR_CIRCUIT]} circuit?</t>
  </si>
  <si>
    <t>Objectifs sur le circuit {[VAR_CIRCUIT]} ?</t>
  </si>
  <si>
    <t>Ziele für die {[VAR_CIRCUIT]}-Laufbahn?</t>
  </si>
  <si>
    <t>¿Objetivos en el circuito {[VAR_CIRCUIT]}?</t>
  </si>
  <si>
    <t>Obiettivi relativi al circuito {[VAR_CIRCUIT]}?</t>
  </si>
  <si>
    <t>在{[VAR_CIRCUIT]}巡回赛上的目标？</t>
  </si>
  <si>
    <t>Metas no circuito {[VAR_CIRCUIT]}?</t>
  </si>
  <si>
    <t>JR_OBJ_C1</t>
  </si>
  <si>
    <t>JR_OBJ_C2</t>
  </si>
  <si>
    <t>JR_MNG_1</t>
  </si>
  <si>
    <t>I think it's important to &lt;bold&gt;&lt;color=yellow&gt;{[VAR_CHOICE]}&lt;/color&gt;&lt;/bold&gt; on this circuit.</t>
  </si>
  <si>
    <t>Je pense qu’il est important de &lt;bold&gt;&lt;color=yellow&gt;{[VAR_CHOICE]}&lt;/color&gt;&lt;/bold&gt; sur ce circuit.</t>
  </si>
  <si>
    <t>Ich glaube, wir sollten Folgendes für diese Laufbahn erreichen: &lt;bold&gt;&lt;color=yellow&gt;{[VAR_CHOICE]}&lt;/color&gt;&lt;/bold&gt;.</t>
  </si>
  <si>
    <t>Creo que es importante &lt;bold&gt;&lt;color=yellow&gt;{[VAR_CHOICE]}&lt;/color&gt;&lt;/bold&gt; en este circuito.</t>
  </si>
  <si>
    <t>Penso che si importante &lt;bold&gt;&lt;color=yellow&gt;{[VAR_CHOICE]}&lt;/color&gt;&lt;/bold&gt; relativi al circuito.</t>
  </si>
  <si>
    <t>我认为在这个巡回赛上争取&lt;bold&gt;&lt;color=yellow&gt;{[VAR_CHOICE]}&lt;/color&gt;&lt;/bold&gt;很重要。</t>
  </si>
  <si>
    <t>Я думаю, важно &lt;color=yellow&gt;{[VAR_CHOICE]} на этом туре.</t>
  </si>
  <si>
    <t>Acho importante &lt;bold&gt;&lt;color=yellow&gt;{[VAR_CHOICE]}&lt;/color&gt;&lt;/bold&gt; neste circuito.</t>
  </si>
  <si>
    <t>PROG_1_M</t>
  </si>
  <si>
    <t>{[VAR_PLAYER_NAME]} has progressed {[VAR_Q_PROG]} this week with his {[VAR_PROG_WORKLOAD]} {[VAR_PROG_NAME]} program.</t>
  </si>
  <si>
    <t>{[VAR_PLAYER_NAME]} a {[VAR_Q_PROG]} progressé cette semaine avec son programme {[VAR_PROG_NAME]} de charge {[VAR_PROG_WORKLOAD]}.</t>
  </si>
  <si>
    <t>{[VAR_PLAYER_NAME]}s Fortschritt mit seinem Programm {[VAR_PROG_NAME]} ({[VAR_PROG_WORKLOAD]}) in dieser Woche: {[VAR_Q_PROG]}.</t>
  </si>
  <si>
    <t>{[VAR_PLAYER_NAME]} ha progresado {[VAR_Q_PROG]} esta semana con su programa {[VAR_PROG_NAME]} de carga {[VAR_PROG_WORKLOAD]}.</t>
  </si>
  <si>
    <t>{[VAR_PLAYER_NAME]} ha fatto progressi {[VAR_Q_PROG]} con il programma {[VAR_PROG_NAME]} con carico di lavoro {[VAR_PROG_WORKLOAD]}.</t>
  </si>
  <si>
    <t>{[VAR_PLAYER_NAME]}在本周通过其{[VAR_PROG_WORKLOAD]}强度的{[VAR_PROG_NAME]}训练计划，取得了{[VAR_Q_PROG]}的进步。</t>
  </si>
  <si>
    <t>{[VAR_PLAYER_NAME]} продвинулся {[VAR_Q_PROG]} на этой неделе благодаря своему {[VAR_PROG_WORKLOAD]} программе {[VAR_PROG_NAME]}.</t>
  </si>
  <si>
    <t>{[VAR_PLAYER_NAME]} progrediu {[VAR_Q_PROG]} esta semana com seu programa de {[VAR_PROG_WORKLOAD]} {[VAR_PROG_NAME]}.</t>
  </si>
  <si>
    <t>commentary of our staff on the progression of our player</t>
  </si>
  <si>
    <t>PROG_1_F</t>
  </si>
  <si>
    <t>{[VAR_PLAYER_NAME]} has progressed {[VAR_Q_PROG]} this week with her {[VAR_PROG_WORKLOAD]} {[VAR_PROG_NAME]} program.</t>
  </si>
  <si>
    <t>{[VAR_PLAYER_NAME]}s Fortschritt mit ihrem Programm {[VAR_PROG_NAME]} ({[VAR_PROG_WORKLOAD]}) in dieser Woche: {[VAR_Q_PROG]}.</t>
  </si>
  <si>
    <t>{[VAR_PLAYER_NAME]} продвинулась {[VAR_Q_PROG]} на этой неделе благодаря своей {[VAR_PROG_WORKLOAD]} программе {[VAR_PROG_NAME]}.</t>
  </si>
  <si>
    <t>NOTABLE_FACTS</t>
  </si>
  <si>
    <t>Notable facts:</t>
  </si>
  <si>
    <t>Faits notables :</t>
  </si>
  <si>
    <t>Nennenswerte Erkenntnisse:</t>
  </si>
  <si>
    <t>Hechos destacables:</t>
  </si>
  <si>
    <t>Fatti salienti:</t>
  </si>
  <si>
    <t>显著情况：</t>
  </si>
  <si>
    <t>Важные факты:</t>
  </si>
  <si>
    <t>Fatos notáveis:</t>
  </si>
  <si>
    <t>LVL_UP_ATT_1</t>
  </si>
  <si>
    <t>{[VAR_PLAYER_FNAME]} has raised one level to {[VAR_ATT_UP]}. They are now at {[VAR_NEW_ATT_VALUE]}.</t>
  </si>
  <si>
    <t>{[VAR_PLAYER_FNAME]} est monté d’un niveau en {[VAR_ATT_UP]}. Le niveau est désormais à {[VAR_NEW_ATT_VALUE]}.</t>
  </si>
  <si>
    <t>{[VAR_PLAYER_FNAME]} ist eine Stufe in {[VAR_ATT_UP]} aufgestiegen. Er/Sie ist jetzt bei {[VAR_NEW_ATT_VALUE]}.</t>
  </si>
  <si>
    <t>{[VAR_PLAYER_FNAME]} ha subido un nivel de {[VAR_ATT_UP]}. Ahora están en {[VAR_NEW_ATT_VALUE]}.</t>
  </si>
  <si>
    <t>Il livello di {[VAR_ATT_UP]} di {[VAR_PLAYER_FNAME]} è aumentato. Adesso è {[VAR_NEW_ATT_VALUE]}.</t>
  </si>
  <si>
    <t>{[VAR_PLAYER_FNAME]}的{[VAR_ATT_UP]}属性已提升一个等级，当前为{[VAR_NEW_ATT_VALUE]}。</t>
  </si>
  <si>
    <t>{[VAR_PLAYER_FNAME]} повысил уровень до {[VAR_ATT_UP]}. Теперь показатель равен {[VAR_NEW_ATT_VALUE]}.</t>
  </si>
  <si>
    <t>{[VAR_PLAYER_FNAME]} subiu um nível para {[VAR_ATT_UP]}. Agora está em {[VAR_NEW_ATT_VALUE]}.</t>
  </si>
  <si>
    <t>LVL_UP_ATT_2</t>
  </si>
  <si>
    <t>{[VAR_ATT_UP]} has reached the value of {[VAR_NEW_ATT_VALUE]}.</t>
  </si>
  <si>
    <t>{[VAR_ATT_UP]} a atteint la valeur de {[VAR_NEW_ATT_VALUE]}.</t>
  </si>
  <si>
    <t>{[VAR_ATT_UP]} hat einen Wert von {[VAR_NEW_ATT_VALUE]} erreicht.</t>
  </si>
  <si>
    <t>{[VAR_ATT_UP]} ha alcanzado el valor de {[VAR_NEW_ATT_VALUE]}.</t>
  </si>
  <si>
    <t>{[VAR_ATT_UP]} ha raggiunto il valore di {[VAR_NEW_ATT_VALUE]}.</t>
  </si>
  <si>
    <t>{[VAR_ATT_UP]}属性已达到{[VAR_NEW_ATT_VALUE]}。</t>
  </si>
  <si>
    <t>{[VAR_ATT_UP]} достиг значения {[VAR_NEW_ATT_VALUE]}.</t>
  </si>
  <si>
    <t>{[VAR_ATT_UP]} atingiu o valor de {[VAR_NEW_ATT_VALUE]}.</t>
  </si>
  <si>
    <t>LVL_UP_ATT_3</t>
  </si>
  <si>
    <t>{[VAR_ATT_UP]} is now at {[VAR_NEW_ATT_VALUE]}.</t>
  </si>
  <si>
    <t>{[VAR_ATT_UP]} est désormais à {[VAR_NEW_ATT_VALUE]}.</t>
  </si>
  <si>
    <t>{[VAR_ATT_UP]} ist jetzt bei {[VAR_NEW_ATT_VALUE]}.</t>
  </si>
  <si>
    <t>{[VAR_ATT_UP]} ahora está en {[VAR_NEW_ATT_VALUE]}.</t>
  </si>
  <si>
    <t>{[VAR_ATT_UP]} adesso è {[VAR_NEW_ATT_VALUE]}.</t>
  </si>
  <si>
    <t>{[VAR_ATT_UP]}属性现在为{[VAR_NEW_ATT_VALUE]}。</t>
  </si>
  <si>
    <t>{[VAR_ATT_UP]} теперь имеет значение {[VAR_NEW_ATT_VALUE]}.</t>
  </si>
  <si>
    <t>{[VAR_ATT_UP]} está agora em {[VAR_NEW_ATT_VALUE]}.</t>
  </si>
  <si>
    <t>LVL_UP_ATT_4</t>
  </si>
  <si>
    <t>{[VAR_PLAYER_FNAME]} has reached the value of {[VAR_NEW_ATT_VALUE]} for {[VAR_ATT_UP]}.</t>
  </si>
  <si>
    <t>{[VAR_PLAYER_FNAME]} a atteint la valeur de {[VAR_NEW_ATT_VALUE]} pour {[VAR_ATT_UP]}.</t>
  </si>
  <si>
    <t>{[VAR_PLAYER_FNAME]} hat den Wert {[VAR_NEW_ATT_VALUE]} für {[VAR_ATT_UP]} erreicht.</t>
  </si>
  <si>
    <t>{[VAR_PLAYER_FNAME]} ha alcanzado el valor de {[VAR_NEW_ATT_VALUE]} para {[VAR_ATT_UP]}.</t>
  </si>
  <si>
    <t>{[VAR_PLAYER_FNAME]} ha raggiunto il valore di {[VAR_NEW_ATT_VALUE]} a {[VAR_ATT_UP]}.</t>
  </si>
  <si>
    <t>{[VAR_PLAYER_FNAME]}的{[VAR_ATT_UP]}属性已达到{[VAR_NEW_ATT_VALUE]}。</t>
  </si>
  <si>
    <t>{[VAR_PLAYER_FNAME]} достиг значения {[VAR_NEW_ATT_VALUE]} по атрибуту {[VAR_ATT_UP]}.</t>
  </si>
  <si>
    <t>{[VAR_PLAYER_FNAME]} atingiu o valor de {[VAR_NEW_ATT_VALUE]} para {[VAR_ATT_UP]}.</t>
  </si>
  <si>
    <t>BEST_ATT_PROG_1</t>
  </si>
  <si>
    <t>{[VAR_ATT_BESTPROG]} is the attribute that made the most progress this week with {[VAR_PROG_ATT_PCT]}.</t>
  </si>
  <si>
    <t>{[VAR_ATT_BESTPROG]} est l’attribut ayant réalisé la plus belle progression cette semaine avec {[VAR_PROG_ATT_PCT]}.</t>
  </si>
  <si>
    <t>{[VAR_ATT_BESTPROG]} ist das Attribut, das diese Woche mit {[VAR_PROG_ATT_PCT]} die größten Fortschritte gemacht hat.</t>
  </si>
  <si>
    <t>{[VAR_ATT_BESTPROG]} es el atributo en el que ha progresado más esta semana con {[VAR_PROG_ATT_PCT]}.</t>
  </si>
  <si>
    <t>{[VAR_ATT_BESTPROG]} è l'attributo che ha fatto più progressi questa settimana con {[VAR_PROG_ATT_PCT]}.</t>
  </si>
  <si>
    <t>{[VAR_ATT_BESTPROG]}是本周进步最大的属性，提升了{[VAR_PROG_ATT_PCT]}。</t>
  </si>
  <si>
    <t>{[VAR_ATT_BESTPROG]} — атрибут, который продвинулся больше всего на этой неделе: {[VAR_PROG_ATT_PCT]}.</t>
  </si>
  <si>
    <t>{[VAR_ATT_BESTPROG]} é o atributo que mais progrediu esta semana com {[VAR_PROG_ATT_PCT]}.</t>
  </si>
  <si>
    <t>NEW_SKILL_1</t>
  </si>
  <si>
    <t>{[VAR_PLAYER_FNAME]} has acquired the {[NEW_SKILL_NAME]} specialty.</t>
  </si>
  <si>
    <t>{[VAR_PLAYER_FNAME]} a acquis la spécialité {[NEW_SKILL_NAME]}.</t>
  </si>
  <si>
    <t>{[VAR_PLAYER_FNAME]} hat die Spezialisierung {[NEW_SKILL_NAME]} erworben.</t>
  </si>
  <si>
    <t>{[VAR_PLAYER_FNAME]} ha adquirido la especialidad {[NEW_SKILL_NAME]}.</t>
  </si>
  <si>
    <t>{[VAR_PLAYER_FNAME]} ha acquisito la specialità {[NEW_SKILL_NAME]}.</t>
  </si>
  <si>
    <t>{[VAR_PLAYER_FNAME]}已掌握新专长{[NEW_SKILL_NAME]}。</t>
  </si>
  <si>
    <t>{[VAR_PLAYER_FNAME]} получил(а) специальность {[NEW_SKILL_NAME]}.</t>
  </si>
  <si>
    <t>{[VAR_PLAYER_FNAME]} adquiriu a especialidade {[NEW_SKILL_NAME]}.</t>
  </si>
  <si>
    <t>DEFAULT</t>
  </si>
  <si>
    <t>No notable facts for this first week of the season.</t>
  </si>
  <si>
    <t>Aucun fait notable pour cette première semaine de la saison.</t>
  </si>
  <si>
    <t>Keine nennenswerten Erkenntnisse in der ersten Woche der Saison.</t>
  </si>
  <si>
    <t>No hay hechos destacables esta primera semana de temporada.</t>
  </si>
  <si>
    <t>Nessuno fatto saliente per questa prima settimana della stagione.</t>
  </si>
  <si>
    <t>本赛季第一周暂无显著进展。</t>
  </si>
  <si>
    <t>Нет важных фактов за первую неделю сезона.</t>
  </si>
  <si>
    <t>Nenhum fato notável para esta primeira semana da temporada.</t>
  </si>
  <si>
    <t>PROG_Q_1</t>
  </si>
  <si>
    <t>very well</t>
  </si>
  <si>
    <t>molto buoni</t>
  </si>
  <si>
    <t>巨大</t>
  </si>
  <si>
    <t>очень хорошо</t>
  </si>
  <si>
    <t>muito bem</t>
  </si>
  <si>
    <t>PROG_Q_2</t>
  </si>
  <si>
    <t>well</t>
  </si>
  <si>
    <t>buoni</t>
  </si>
  <si>
    <t>不小</t>
  </si>
  <si>
    <t>хорошо</t>
  </si>
  <si>
    <t>bem</t>
  </si>
  <si>
    <t>PROG_Q_3</t>
  </si>
  <si>
    <t>moderately</t>
  </si>
  <si>
    <t>moyennement</t>
  </si>
  <si>
    <t>moderadamente</t>
  </si>
  <si>
    <t>normali</t>
  </si>
  <si>
    <t>一些</t>
  </si>
  <si>
    <t>умеренно</t>
  </si>
  <si>
    <t>PROG_Q_4</t>
  </si>
  <si>
    <t>a little</t>
  </si>
  <si>
    <t>peu</t>
  </si>
  <si>
    <t>ein wenig</t>
  </si>
  <si>
    <t>un poco</t>
  </si>
  <si>
    <t>scarsi</t>
  </si>
  <si>
    <t>略微</t>
  </si>
  <si>
    <t>немного</t>
  </si>
  <si>
    <t>um pouco</t>
  </si>
  <si>
    <t>PROG_1BIS_M</t>
  </si>
  <si>
    <t>Given his age, {[VAR_PLAYER_NAME]} has progressed {[VAR_Q_PROG]} this week.</t>
  </si>
  <si>
    <t>Au vu de son âge, {[VAR_PLAYER_NAME]} a {[VAR_Q_PROG]} progressé cette semaine.</t>
  </si>
  <si>
    <t>Angesichts seines Alters hat sich {[VAR_PLAYER_NAME]} diese Woche {[VAR_Q_PROG]} weiterentwickelt.</t>
  </si>
  <si>
    <t>Dada su edad, {[VAR_PLAYER_NAME]} ha progresado {[VAR_Q_PROG]} esta semana.</t>
  </si>
  <si>
    <t>Data l'età, {[VAR_PLAYER_NAME]} ha fatto progessi {[VAR_Q_PROG]} questa settimana.</t>
  </si>
  <si>
    <t>以{[VAR_PLAYER_NAME]}的年龄而论，本周取得{[VAR_Q_PROG]}的进步确实相当难得。</t>
  </si>
  <si>
    <t>С учётом его возраста, {[VAR_PLAYER_NAME]} продвинулся {[VAR_Q_PROG]} на этой неделе.</t>
  </si>
  <si>
    <t>Dada a sua idade, {[VAR_PLAYER_NAME]} progrediu {[VAR_Q_PROG]} esta semana.</t>
  </si>
  <si>
    <t>PROG_1BIS_F</t>
  </si>
  <si>
    <t>Given her age, {[VAR_PLAYER_NAME]} has progressed {[VAR_Q_PROG]} this week.</t>
  </si>
  <si>
    <t>Angesichts ihres Alters hat sich {[VAR_PLAYER_NAME]} diese Woche {[VAR_Q_PROG]} weiterentwickelt.</t>
  </si>
  <si>
    <t>С учётом её возраста, {[VAR_PLAYER_NAME]} продвинулась {[VAR_Q_PROG]} на этой неделе.</t>
  </si>
  <si>
    <t>PROG_1TER_M</t>
  </si>
  <si>
    <t>Given his age, {[VAR_PLAYER_NAME]} has progressed {[VAR_Q_PROG]} this week with his {[VAR_PROG_NAME]} program.</t>
  </si>
  <si>
    <t>Au vu de son âge, {[VAR_PLAYER_NAME]} a {[VAR_Q_PROG]} progressé cette semaine avec son programme {[VAR_PROG_NAME]}.</t>
  </si>
  <si>
    <t>Angesichts seines Alters war {[VAR_PLAYER_NAME]}s Fortschritt mit seinem Programm {[VAR_PROG_NAME]} diese Woche: {[VAR_Q_PROG]}.</t>
  </si>
  <si>
    <t>Dada su edad, {[VAR_PLAYER_NAME]} ha progresado {[VAR_Q_PROG]} esta semana con su programa {[VAR_PROG_NAME]}.</t>
  </si>
  <si>
    <t>Data l'età, {[VAR_PLAYER_NAME]} ha fatto progressi {[VAR_Q_PROG]} questa settimana con il programma {[VAR_PROG_NAME]}.</t>
  </si>
  <si>
    <t>以{[VAR_PLAYER_NAME]}的年龄而论，其本周通过{[VAR_PROG_NAME]}训练计划取得{[VAR_Q_PROG]}的进步，确实相当难得。</t>
  </si>
  <si>
    <t>С учётом его возраста, {[VAR_PLAYER_NAME]} продвинулся {[VAR_Q_PROG]} на этой неделе благодаря программе {[VAR_PROG_NAME]}.</t>
  </si>
  <si>
    <t>Dada a sua idade, {[VAR_PLAYER_NAME]} progrediu {[VAR_Q_PROG]} esta semana com seu programa de {[VAR_PROG_NAME]}.</t>
  </si>
  <si>
    <t>PROG_1TER_F</t>
  </si>
  <si>
    <t>Given her age, {[VAR_PLAYER_NAME]} has progressed {[VAR_Q_PROG]} this week with her {[VAR_PROG_NAME]} program.</t>
  </si>
  <si>
    <t>Angesichts ihres Alters war {[VAR_PLAYER_NAME]}s Fortschritt mit ihrem Programm {[VAR_PROG_NAME]} diese Woche: {[VAR_Q_PROG]}.</t>
  </si>
  <si>
    <t>С учётом её возраста, {[VAR_PLAYER_NAME]} продвинулась {[VAR_Q_PROG]} на этой неделе благодаря программе {[VAR_PROG_NAME]}.</t>
  </si>
  <si>
    <t>AM1_1_F</t>
  </si>
  <si>
    <t>{[LD_TALK/AM1_1_M]}</t>
  </si>
  <si>
    <t>Dialog that you can chose when talking to your player after a match</t>
  </si>
  <si>
    <t>AM1_1_F_1</t>
  </si>
  <si>
    <t>{[LD_TALK/AM1_1_M_1]}</t>
  </si>
  <si>
    <t>AM1_1_F_2</t>
  </si>
  <si>
    <t>{[LD_TALK/AM1_1_M_2]}</t>
  </si>
  <si>
    <t>AM1_1_F_3</t>
  </si>
  <si>
    <t>{[LD_TALK/AM1_1_M_3]}</t>
  </si>
  <si>
    <t>AM1_1_F_4</t>
  </si>
  <si>
    <t>Tu en ressortiras grandie, malgré la défaite.</t>
  </si>
  <si>
    <t>AM1_1_F_5</t>
  </si>
  <si>
    <t>Une défaite qui forge la joueuse que tu deviens.</t>
  </si>
  <si>
    <t>AM1_1_M</t>
  </si>
  <si>
    <t>It's a defeat that will make you grow up.</t>
  </si>
  <si>
    <t>Das ist eine Niederlage, aus der du stärker hervorgehen wirst.</t>
  </si>
  <si>
    <t>Es una derrota que te hará crecer.</t>
  </si>
  <si>
    <t>È una sconfitta che ti farà crescere.</t>
  </si>
  <si>
    <t>这次失利会让你成长。</t>
  </si>
  <si>
    <t>Это поражение сделает тебя сильнее.</t>
  </si>
  <si>
    <t>É uma derrota que vai te fazer crescer.</t>
  </si>
  <si>
    <t>AM1_1_M_1</t>
  </si>
  <si>
    <t>C'est une défaite qui te fera grandir.</t>
  </si>
  <si>
    <t>AM1_1_M_2</t>
  </si>
  <si>
    <t>Cette défaite sera un pas de plus vers le haut niveau.</t>
  </si>
  <si>
    <t>AM1_1_M_3</t>
  </si>
  <si>
    <t>Une défaite qui te fera franchir un cap.</t>
  </si>
  <si>
    <t>AM1_1_M_4</t>
  </si>
  <si>
    <t>Tu en ressortiras grandi, malgré la défaite.</t>
  </si>
  <si>
    <t>AM1_1_M_5</t>
  </si>
  <si>
    <t>Une défaite qui forge le joueur que tu deviens.</t>
  </si>
  <si>
    <t>AM1_2_F</t>
  </si>
  <si>
    <t>{[LD_TALK/AM1_2_M]}</t>
  </si>
  <si>
    <t>AM1_2_F_1</t>
  </si>
  <si>
    <t>{[LD_TALK/AM1_2_M_1]}</t>
  </si>
  <si>
    <t>AM1_2_F_2</t>
  </si>
  <si>
    <t>AM1_2_F_3</t>
  </si>
  <si>
    <t>AM1_2_F_4</t>
  </si>
  <si>
    <t>AM1_2_F_5</t>
  </si>
  <si>
    <t>AM1_2_M</t>
  </si>
  <si>
    <t>You need to take lessons from this defeat, there are lots of things to reflect on.</t>
  </si>
  <si>
    <t>Du musst diese Niederlage gut analysieren, denn du kannst viel davon lernen.</t>
  </si>
  <si>
    <t>Tienes que aprender de esta derrota; hay mucho sobre lo que reflexionar.</t>
  </si>
  <si>
    <t>Devi trarre un insegnamento da questa sconfitta, ci sono molte cose su cui riflettere.</t>
  </si>
  <si>
    <t>你需要从这场失利中吸取教训，有很多地方需要反思。</t>
  </si>
  <si>
    <t>Нужно извлечь уроки из этого поражения — есть много вещей, над которыми стоит подумать.</t>
  </si>
  <si>
    <t>Você precisa tirar lições desta derrota, há muitas coisas para refletir.</t>
  </si>
  <si>
    <t>AM1_2_M_1</t>
  </si>
  <si>
    <t>Tu pourras te servir de cette défaite dans le futur, tu as beaucoup à en tirer.</t>
  </si>
  <si>
    <t>AM1_2_M_2</t>
  </si>
  <si>
    <t>Cette défaite te servira plus tard, tu as beaucoup appris.</t>
  </si>
  <si>
    <t>AM1_2_M_3</t>
  </si>
  <si>
    <t>Une défaite riche d’enseignements pour la suite.</t>
  </si>
  <si>
    <t>AM1_2_M_4</t>
  </si>
  <si>
    <t>Tu pourras capitaliser sur cette défaite, elle t’a beaucoup appris.</t>
  </si>
  <si>
    <t>AM1_2_M_5</t>
  </si>
  <si>
    <t>Une défaite dont tu pourras te servir pour progresser.</t>
  </si>
  <si>
    <t>AM14_1_F</t>
  </si>
  <si>
    <t>Well done! Now we focus on the next step, tomorrow is another day.</t>
  </si>
  <si>
    <t>Gut gemacht! Konzentrieren wir uns jetzt auf den nächsten Schritt, morgen ist ein weiterer Tag.</t>
  </si>
  <si>
    <t>¡Bien hecho! Ahora vamos a centrarnos en el siguiente paso; mañana será otro día.</t>
  </si>
  <si>
    <t>Ben fatto! Ora ci concentriamo sulla prossima tappa, domani è un altro giorno.</t>
  </si>
  <si>
    <t>做得好！现在调整状态，明天继续加油！</t>
  </si>
  <si>
    <t>Отличная работа! Теперь концентрируемся на следующем этапе, завтра будет новый день.</t>
  </si>
  <si>
    <t>Bom trabalho! Agora focamos no próximo passo, amanhã é outro dia.</t>
  </si>
  <si>
    <t>AM14_1_F_1</t>
  </si>
  <si>
    <t>Bien joué ! On se concentre désormais sur la prochaine étape, demain est un autre jour.</t>
  </si>
  <si>
    <t>AM14_1_F_2</t>
  </si>
  <si>
    <t>Bravo ! On reste focus : demain, une nouvelle mission nous attend.</t>
  </si>
  <si>
    <t>AM14_1_F_3</t>
  </si>
  <si>
    <t>Beau boulot ! Maintenant place à la prochaine étape, demain on remet ça.</t>
  </si>
  <si>
    <t>AM14_1_M</t>
  </si>
  <si>
    <t>{[LD_TALK/AM14_1_F]}</t>
  </si>
  <si>
    <t>AM14_1_M_1</t>
  </si>
  <si>
    <t>{[LD_TALK/AM14_1_F_1]}</t>
  </si>
  <si>
    <t>AM14_1_M_2</t>
  </si>
  <si>
    <t>{[LD_TALK/AM14_1_F_2]}</t>
  </si>
  <si>
    <t>AM14_1_M_3</t>
  </si>
  <si>
    <t>{[LD_TALK/AM14_1_F_3]}</t>
  </si>
  <si>
    <t>AM15_1_F</t>
  </si>
  <si>
    <t>{[LD_TALK/AM15_1_M]}</t>
  </si>
  <si>
    <t>AM15_1_F_1</t>
  </si>
  <si>
    <t>{[LD_TALK/AM15_1_M_1]}</t>
  </si>
  <si>
    <t>AM15_1_F_2</t>
  </si>
  <si>
    <t>{[LD_TALK/AM15_1_M_2]}</t>
  </si>
  <si>
    <t>AM15_1_F_3</t>
  </si>
  <si>
    <t>{[LD_TALK/AM15_1_M_3]}</t>
  </si>
  <si>
    <t>AM15_1_M</t>
  </si>
  <si>
    <t>Great job! Now you go to the treatment and rest.</t>
  </si>
  <si>
    <t>Gute Arbeit! Du kannst dir jetzt eine Massage gönnen und dich ausruhen.</t>
  </si>
  <si>
    <t>¡Lo has hecho genial! Ahora al tratamiento y descansa.</t>
  </si>
  <si>
    <t>Ottimo lavoro! Ora vai al trattamento e riposa.</t>
  </si>
  <si>
    <t>干得好！现在去治疗和休息吧。</t>
  </si>
  <si>
    <t>Отличная работа! А теперь — лечение и отдых.</t>
  </si>
  <si>
    <t>Ótimo trabalho! Agora você vai para o tratamento e descanso.</t>
  </si>
  <si>
    <t>AM15_1_M_1</t>
  </si>
  <si>
    <t>Beau travail ! Maintenant tu files en séance de soin et te reposer.</t>
  </si>
  <si>
    <t>AM15_1_M_2</t>
  </si>
  <si>
    <t>Nickel ! Allez, séance de soin puis on coupe tout.</t>
  </si>
  <si>
    <t>AM15_1_M_3</t>
  </si>
  <si>
    <t>rès solide ! Maintenant on pense à la récup : soins et détente.</t>
  </si>
  <si>
    <t>AM15_2_F</t>
  </si>
  <si>
    <t>{[LD_TALK/AM15_2_M]}</t>
  </si>
  <si>
    <t>AM15_2_F_1</t>
  </si>
  <si>
    <t>{[LD_TALK/AM15_2_M_1]}</t>
  </si>
  <si>
    <t>AM15_2_F_2</t>
  </si>
  <si>
    <t>{[LD_TALK/AM15_2_M_2]}</t>
  </si>
  <si>
    <t>AM15_2_F_3</t>
  </si>
  <si>
    <t>{[LD_TALK/AM15_2_M_3]}</t>
  </si>
  <si>
    <t>AM15_2_M</t>
  </si>
  <si>
    <t>Great match, a well-deserved rest session awaits you.</t>
  </si>
  <si>
    <t>Tolles Match, du hast dir eine Erholungsphase verdient.</t>
  </si>
  <si>
    <t>Gran partido; te espera un merecido descanso.</t>
  </si>
  <si>
    <t>Grande partita, ti aspetta un meritato riposo.</t>
  </si>
  <si>
    <t>比赛很精彩，值得好好休息一番！</t>
  </si>
  <si>
    <t>Отличный матч, тебя ждёт заслуженный отдых.</t>
  </si>
  <si>
    <t>Grande partida, uma merecida sessão de descanso te espera.</t>
  </si>
  <si>
    <t>AM15_2_M_1</t>
  </si>
  <si>
    <t>C'est très bien, tu as bien mérité une séance de récupération.</t>
  </si>
  <si>
    <t>AM15_2_M_2</t>
  </si>
  <si>
    <t>Beau travail, une bonne séance de récupération t’attend.</t>
  </si>
  <si>
    <t>AM15_2_M_3</t>
  </si>
  <si>
    <t>C’est top, va prendre ton temps de récup, tu l’as mérité.</t>
  </si>
  <si>
    <t>AM15_3_F</t>
  </si>
  <si>
    <t>{[LD_TALK/AM15_3_M]}</t>
  </si>
  <si>
    <t>AM15_3_F_1</t>
  </si>
  <si>
    <t>{[LD_TALK/AM15_3_M_1]}</t>
  </si>
  <si>
    <t>AM15_3_F_2</t>
  </si>
  <si>
    <t>{[LD_TALK/AM15_3_M_2]}</t>
  </si>
  <si>
    <t>AM15_3_F_3</t>
  </si>
  <si>
    <t>{[LD_TALK/AM15_3_M_3]}</t>
  </si>
  <si>
    <t>AM15_3_M</t>
  </si>
  <si>
    <t>I am waiting for you on the court for some backhand repetitions! No, I'm joking, go have some rest.</t>
  </si>
  <si>
    <t>Ich warte auf dem Platz auf dich, Zeit für ein paar Rückhand-Übungen! Nein, war nur Spaß, ruh dich aus.</t>
  </si>
  <si>
    <t>¡Te espero en el campo para practicar el revés! No, que es broma; anda, ve a descansar.</t>
  </si>
  <si>
    <t>Ti aspetto in campo per qualche ripetizione di rovescio! No, sto scherzando, vai a riposarti.</t>
  </si>
  <si>
    <t>我在场上等你练习反手！哦，我只是开个玩笑，快去休息吧。</t>
  </si>
  <si>
    <t>Жду тебя на корте для отработки бэкхенда! Шучу, иди отдыхай.</t>
  </si>
  <si>
    <t>Estou te esperando na quadra para algumas repetições de backhand! Não, estou brincando, vá descansar.</t>
  </si>
  <si>
    <t>AM15_3_M_1</t>
  </si>
  <si>
    <t>Aller maintenant une séance de gamme de revers ! Nan je rigole, va te reposer !</t>
  </si>
  <si>
    <t>AM15_3_M_2</t>
  </si>
  <si>
    <t>On enchaîne avec la gamme de revers ? Non, je plaisante, repos !</t>
  </si>
  <si>
    <t>AM15_3_M_3</t>
  </si>
  <si>
    <t>Enchaînons avec un entrainement de ton revers… Non, je plaisante, tu fonces te reposer !</t>
  </si>
  <si>
    <t>AM16_1_F</t>
  </si>
  <si>
    <t>{[LD_TALK/AM16_1_M]}</t>
  </si>
  <si>
    <t>AM16_1_F_1</t>
  </si>
  <si>
    <t>{[LD_TALK/AM16_1_M_1]}</t>
  </si>
  <si>
    <t>AM16_1_F_2</t>
  </si>
  <si>
    <t>{[LD_TALK/AM16_1_M_2]}</t>
  </si>
  <si>
    <t>AM16_1_F_3</t>
  </si>
  <si>
    <t>{[LD_TALK/AM16_1_M_3]}</t>
  </si>
  <si>
    <t>AM16_1_F_4</t>
  </si>
  <si>
    <t>{[LD_TALK/AM16_1_M_4]}</t>
  </si>
  <si>
    <t>AM16_1_F_5</t>
  </si>
  <si>
    <t>{[LD_TALK/AM16_1_M_5]}</t>
  </si>
  <si>
    <t>AM16_1_M</t>
  </si>
  <si>
    <t>Wow! What a confrontation, this match was Dantesque!</t>
  </si>
  <si>
    <t>Wow! Was für ein Match, das war toll!</t>
  </si>
  <si>
    <t>¡Guau! ¡Qué enfrentamiento! ¡Este partido ha sido dantesco!</t>
  </si>
  <si>
    <t>Wow! Che confronto, è stata una partita strabiliante!</t>
  </si>
  <si>
    <t>哇！好激烈的对抗，这场比赛太精彩了！</t>
  </si>
  <si>
    <t>Вау! Какое противостояние, это был по-настоящему эпический матч!</t>
  </si>
  <si>
    <t>Uau! Que confronto, essa partida foi dantesca!</t>
  </si>
  <si>
    <t>AM16_1_M_1</t>
  </si>
  <si>
    <t>Olala ! Quel affrontement, ce match a été dantesque !</t>
  </si>
  <si>
    <t>AM16_1_M_2</t>
  </si>
  <si>
    <t>Incroyable ! Quel duel, c’était un véritable bras de fer !</t>
  </si>
  <si>
    <t>AM16_1_M_3</t>
  </si>
  <si>
    <t>Quelle bataille ! On a eu droit à un combat épique !</t>
  </si>
  <si>
    <t>AM16_1_M_4</t>
  </si>
  <si>
    <t>Monstrueux ! Quel affrontement, un combat de gladiateurs version tennis !</t>
  </si>
  <si>
    <t>AM16_1_M_5</t>
  </si>
  <si>
    <t>Incroyable combat ! Une rencontre qui restera dans les annales !</t>
  </si>
  <si>
    <t>AM16_2_F</t>
  </si>
  <si>
    <t>{[LD_TALK/AM16_2_M]}</t>
  </si>
  <si>
    <t>AM16_2_F_1</t>
  </si>
  <si>
    <t>{[LD_TALK/AM16_2_M_1]}</t>
  </si>
  <si>
    <t>AM16_2_F_2</t>
  </si>
  <si>
    <t>{[LD_TALK/AM16_2_M_2]}</t>
  </si>
  <si>
    <t>AM16_2_F_3</t>
  </si>
  <si>
    <t>{[LD_TALK/AM16_2_M_3]}</t>
  </si>
  <si>
    <t>AM16_2_M</t>
  </si>
  <si>
    <t>It must be one of the greatest matches I have ever seen, and you take the win! I am so proud of you!</t>
  </si>
  <si>
    <t>Das war eines der besten Spiele, das ich je gesehen habe, und du hast gewonnen! Ich bin so stolz auf dich!</t>
  </si>
  <si>
    <t>Debe de ser uno de los mejores partidos que he visto en mi vida, ¡y tú has ganado! ¡Qué orgullosos estamos de ti!</t>
  </si>
  <si>
    <t>Davvero una delle partite più belle che abbia mai visto e tu hai vinto! Sono così orgoglioso di te!</t>
  </si>
  <si>
    <t>这一定是我看过的最精彩的比赛之一，而你赢了！我为你感到骄傲！</t>
  </si>
  <si>
    <t>Это один из величайших матчей, что я видел, и ты победил! Я так горжусь тобой!</t>
  </si>
  <si>
    <t>Deve ser uma das maiores partidas que já vi, e você leva a vitória! Tenho muito orgulho de você!</t>
  </si>
  <si>
    <t>AM16_2_M_1</t>
  </si>
  <si>
    <t>C'est l'un des plus beaux matchs que j'ai pu voir, et en plus tu gagnes ! Quel pied !</t>
  </si>
  <si>
    <t>AM16_2_M_2</t>
  </si>
  <si>
    <t>Un match splendide, vraiment ! Et la victoire au bout, c’est la cerise sur le gâteau.</t>
  </si>
  <si>
    <t>AM16_2_M_3</t>
  </si>
  <si>
    <t>Un match d’anthologie, et tu t’en sors vainqueur. Juste énorme.</t>
  </si>
  <si>
    <t>AM16_3_F</t>
  </si>
  <si>
    <t>{[LD_TALK/AM16_3_M]}</t>
  </si>
  <si>
    <t>AM16_3_F_1</t>
  </si>
  <si>
    <t>{[LD_TALK/AM16_3_M_1]}</t>
  </si>
  <si>
    <t>AM16_3_F_2</t>
  </si>
  <si>
    <t>{[LD_TALK/AM16_3_M_2]}</t>
  </si>
  <si>
    <t>AM16_3_F_3</t>
  </si>
  <si>
    <t>{[LD_TALK/AM16_3_M_3]}</t>
  </si>
  <si>
    <t>AM16_3_M</t>
  </si>
  <si>
    <t>A real thriller, I would have paid to watch this match!</t>
  </si>
  <si>
    <t>Ein echter Thriller, ich ich hätte Geld bezahlt, um dieses Match sehen zu dürfen!</t>
  </si>
  <si>
    <t>Menuda película de acción; ¡habría pagado por ver este partido!</t>
  </si>
  <si>
    <t>Al cardiopalma, avrei anche pagato per vedere questa partita!</t>
  </si>
  <si>
    <t>真是惊心动魄，我都愿意掏钱来看这场比赛！</t>
  </si>
  <si>
    <t>Настоящий триллер, я бы заплатил за просмотр такого матча!</t>
  </si>
  <si>
    <t>Um verdadeiro thriller, eu teria pago para assistir a essa partida!</t>
  </si>
  <si>
    <t>AM16_3_M_1</t>
  </si>
  <si>
    <t>Un vrai film d'action, il ne me manquait que le popcorn !</t>
  </si>
  <si>
    <t>AM16_3_M_2</t>
  </si>
  <si>
    <t>On était dans un pur film d’action, il ne manquait plus que les effets spéciaux.</t>
  </si>
  <si>
    <t>AM16_3_M_3</t>
  </si>
  <si>
    <t>Une rencontre digne d’un thriller, j’aurais presque mis pause pour respirer.</t>
  </si>
  <si>
    <t>AM17_1_F</t>
  </si>
  <si>
    <t>{[LD_TALK/AM17_1_M]}</t>
  </si>
  <si>
    <t>AM17_1_F_1</t>
  </si>
  <si>
    <t>{[LD_TALK/AM17_1_M_1]}</t>
  </si>
  <si>
    <t>AM17_1_F_2</t>
  </si>
  <si>
    <t>{[LD_TALK/AM17_1_M_2]}</t>
  </si>
  <si>
    <t>AM17_1_F_3</t>
  </si>
  <si>
    <t>{[LD_TALK/AM17_1_M_3]}</t>
  </si>
  <si>
    <t>AM17_1_M</t>
  </si>
  <si>
    <t>Nothing to say, deserved result.</t>
  </si>
  <si>
    <t>Da gibt es nichts zu zu sagen, ein verdientes Ergebnis.</t>
  </si>
  <si>
    <t>Nada que decir: un resultado merecido.</t>
  </si>
  <si>
    <t>Niente da dire, risultato meritato.</t>
  </si>
  <si>
    <t>无可挑剔，结果实至名归。</t>
  </si>
  <si>
    <t>Без комментариев — заслуженный результат.</t>
  </si>
  <si>
    <t>Nada a dizer, resultado merecido.</t>
  </si>
  <si>
    <t>AM17_1_M_1</t>
  </si>
  <si>
    <t>Rien à dire, résultat mérité.</t>
  </si>
  <si>
    <t>AM17_1_M_2</t>
  </si>
  <si>
    <t>Tu as fait le job, résultat logique.</t>
  </si>
  <si>
    <t>AM17_1_M_3</t>
  </si>
  <si>
    <t>Victoire méritée, point final.</t>
  </si>
  <si>
    <t>AM17_2_F</t>
  </si>
  <si>
    <t>{[LD_TALK/AM17_2_M]}</t>
  </si>
  <si>
    <t>Te lo meriti, puoi essere orgogliosa di te stessa.</t>
  </si>
  <si>
    <t>AM17_2_F_1</t>
  </si>
  <si>
    <t>{[LD_TALK/AM17_2_M_1]}</t>
  </si>
  <si>
    <t>AM17_2_F_2</t>
  </si>
  <si>
    <t>Tu peux être fière, moi je le suis déjà.</t>
  </si>
  <si>
    <t>AM17_2_F_3</t>
  </si>
  <si>
    <t>Tu t’es battue, tu as joué juste : fier du chemin parcouru.</t>
  </si>
  <si>
    <t>AM17_2_M</t>
  </si>
  <si>
    <t>You deserve it, you can be proud of yourself.</t>
  </si>
  <si>
    <t>Du hast es verdient und kannst stolz auf dich sein.</t>
  </si>
  <si>
    <t>Te lo mereces; es para estar orgullosos.</t>
  </si>
  <si>
    <t>Te lo meriti, puoi essere orgoglioso di te stesso.</t>
  </si>
  <si>
    <t>你当之无愧，理应为自己感到自豪。</t>
  </si>
  <si>
    <t>Ты заслужил это, можешь гордиться собой.</t>
  </si>
  <si>
    <t>Você merece, pode se orgulhar de si mesmo.</t>
  </si>
  <si>
    <t>AM17_2_M_1</t>
  </si>
  <si>
    <t>C'est une juste récompense pour ta prestation, je suis fier de toi.</t>
  </si>
  <si>
    <t>AM17_2_M_2</t>
  </si>
  <si>
    <t>Tu peux être fier, moi je le suis déjà.</t>
  </si>
  <si>
    <t>AM17_2_M_3</t>
  </si>
  <si>
    <t>Tu t’es battu, tu as joué juste : fier du chemin parcouru.</t>
  </si>
  <si>
    <t>AM17_3_F</t>
  </si>
  <si>
    <t>{[LD_TALK/AM17_3_M]}</t>
  </si>
  <si>
    <t>AM17_3_F_1</t>
  </si>
  <si>
    <t>{[LD_TALK/AM17_3_M_1]}</t>
  </si>
  <si>
    <t>AM17_3_F_2</t>
  </si>
  <si>
    <t>{[LD_TALK/AM17_3_M_2]}</t>
  </si>
  <si>
    <t>AM17_3_F_3</t>
  </si>
  <si>
    <t>{[LD_TALK/AM17_3_M_3]}</t>
  </si>
  <si>
    <t>AM17_3_M</t>
  </si>
  <si>
    <t>You just did what you were required, simple tennis, full focus and physical intensity, good job!</t>
  </si>
  <si>
    <t>Du hast das getan, was von dir gefordert wurde. Simples Tennis, hochkonzentriert und sehr intensiv, gut gemacht!</t>
  </si>
  <si>
    <t>Has hecho lo que te pedimos: tenis simple, concentración e intensidad física. ¡Buen trabajo!</t>
  </si>
  <si>
    <t>Hai appena fatto quello che ti era stato chiesto, tennis semplice, piena concentrazione e intensità fisica, buon lavoro!</t>
  </si>
  <si>
    <t>你按照要求打完了比赛，出手干净利落，全程专注且体力在线，干得漂亮！</t>
  </si>
  <si>
    <t>Ты сделал всё, что было нужно: простой теннис, максимальная концентрация и физическая интенсивность — отличная работа!</t>
  </si>
  <si>
    <t>Você fez o que era exigido, tênis simples, foco total e intensidade física, bom trabalho!</t>
  </si>
  <si>
    <t>AM17_3_M_1</t>
  </si>
  <si>
    <t>Simple, efficace, sans fioriture, bravo.</t>
  </si>
  <si>
    <t>AM17_3_M_2</t>
  </si>
  <si>
    <t>Du propre, du clair, du net : rien à redire.</t>
  </si>
  <si>
    <t>AM17_3_M_3</t>
  </si>
  <si>
    <t>Minimaliste mais redoutable : bien joué.</t>
  </si>
  <si>
    <t>AM2_1_F</t>
  </si>
  <si>
    <t>AM2_1_M</t>
  </si>
  <si>
    <t>AM2_2_F</t>
  </si>
  <si>
    <t>{[LD_TALK/AM2_2_M]}</t>
  </si>
  <si>
    <t>AM2_2_F_1</t>
  </si>
  <si>
    <t>{[LD_TALK/AM2_2_M_1]}</t>
  </si>
  <si>
    <t>AM2_2_F_2</t>
  </si>
  <si>
    <t>{[LD_TALK/AM2_2_M_2]}</t>
  </si>
  <si>
    <t>AM2_2_F_3</t>
  </si>
  <si>
    <t>{[LD_TALK/AM2_2_M_3]}</t>
  </si>
  <si>
    <t>AM2_2_M</t>
  </si>
  <si>
    <t>We have to draw the necessary conclusions and use them to bounce back as quickly as possible.</t>
  </si>
  <si>
    <t>Wir müssen die notwendigen Schlussfolgerungen aus diesem Match ziehen und stärker daraus hervorgehen.</t>
  </si>
  <si>
    <t>Tenemos que sacar las conclusiones necesarias y aprovecharlas para recuperarnos lo más rápidamente posible.</t>
  </si>
  <si>
    <t>Dobbiamo trarre le conclusioni necessarie e usarle per riprenderci il più rapidamente possibile.</t>
  </si>
  <si>
    <t>我们必须吸取必要的教训，并在此基础上尽快重整旗鼓。</t>
  </si>
  <si>
    <t>Нужно сделать правильные выводы и использовать их, чтобы как можно быстрее вернуться в игру.</t>
  </si>
  <si>
    <t>Temos que tirar as conclusões necessárias e usá-las para dar a volta por cima o mais rápido possível.</t>
  </si>
  <si>
    <t>AM2_2_M_1</t>
  </si>
  <si>
    <t>Il faut tirer les conclusions nécessaires et en ressortir plus fort.</t>
  </si>
  <si>
    <t>AM2_2_M_2</t>
  </si>
  <si>
    <t>Analyse, digère, et reviens plus solide.</t>
  </si>
  <si>
    <t>AM2_2_M_3</t>
  </si>
  <si>
    <t>Comprends ce match et utilise-le pour avancer.</t>
  </si>
  <si>
    <t>AM24_1_F</t>
  </si>
  <si>
    <t>{[LD_TALK/AM24_1_M]}</t>
  </si>
  <si>
    <t>AM24_1_F_1</t>
  </si>
  <si>
    <t>{[LD_TALK/AM24_1_M_1]}</t>
  </si>
  <si>
    <t>AM24_1_F_2</t>
  </si>
  <si>
    <t>{[LD_TALK/AM24_1_M_2]}</t>
  </si>
  <si>
    <t>AM24_1_F_3</t>
  </si>
  <si>
    <t>{[LD_TALK/AM24_1_M_3]}</t>
  </si>
  <si>
    <t>AM24_1_F_4</t>
  </si>
  <si>
    <t>{[LD_TALK/AM24_1_M_4]}</t>
  </si>
  <si>
    <t>AM24_1_F_5</t>
  </si>
  <si>
    <t>{[LD_TALK/AM24_1_M_5]}</t>
  </si>
  <si>
    <t>AM24_1_M</t>
  </si>
  <si>
    <t>Not much of a victory, though!</t>
  </si>
  <si>
    <t>Na ja, kein großer Sieg!</t>
  </si>
  <si>
    <t>No obstante, ¡no ha sido una gran victoria!</t>
  </si>
  <si>
    <t>Non una gran vittoria, però!</t>
  </si>
  <si>
    <t>不过，这算不上什么大胜！</t>
  </si>
  <si>
    <t>Не самая блестящая победа!</t>
  </si>
  <si>
    <t>Não foi uma grande vitória, embora!</t>
  </si>
  <si>
    <t>AM24_1_M_1</t>
  </si>
  <si>
    <t>Mouais, pas top cette victoire quand même !</t>
  </si>
  <si>
    <t>AM24_1_M_2</t>
  </si>
  <si>
    <t>On prend, mais ce n’était pas fameux !</t>
  </si>
  <si>
    <t>AM24_1_M_3</t>
  </si>
  <si>
    <t>Victoire discrète, on va dire ça comme ça !</t>
  </si>
  <si>
    <t>AM24_1_M_4</t>
  </si>
  <si>
    <t>Disons que tu as gagné… sans briller !</t>
  </si>
  <si>
    <t>AM24_1_M_5</t>
  </si>
  <si>
    <t>Hmm… victoire oui, mais la manière fait débat !</t>
  </si>
  <si>
    <t>AM24_2_F</t>
  </si>
  <si>
    <t>{[LD_TALK/AM24_2_M]}</t>
  </si>
  <si>
    <t>AM24_2_F_1</t>
  </si>
  <si>
    <t>{[LD_TALK/AM24_2_M_1]}</t>
  </si>
  <si>
    <t>AM24_2_F_2</t>
  </si>
  <si>
    <t>{[LD_TALK/AM24_2_M_2]}</t>
  </si>
  <si>
    <t>AM24_2_F_3</t>
  </si>
  <si>
    <t>{[LD_TALK/AM24_2_M_3]}</t>
  </si>
  <si>
    <t>AM24_2_M</t>
  </si>
  <si>
    <t>You won this game, but I expected better tennis today.</t>
  </si>
  <si>
    <t>Du hast das Spiel gewonnen, aber ich habe besseres Tennis erwartet.</t>
  </si>
  <si>
    <t>Has ganado, pero esperaba un tenis mejor.</t>
  </si>
  <si>
    <t>Hai vinto questa partita, ma oggi mi aspettavo un tennis migliore.</t>
  </si>
  <si>
    <t>你赢了这场比赛，但我原本期待你今天会有更好的表现。</t>
  </si>
  <si>
    <t>Ты выиграл, но я ожидал сегодня лучшего тенниса.</t>
  </si>
  <si>
    <t>Você ganhou este jogo, mas eu esperava um tênis melhor hoje.</t>
  </si>
  <si>
    <t>AM24_2_M_1</t>
  </si>
  <si>
    <t>La victoire est là, mais le contenu n'était pas au rendez-vous.</t>
  </si>
  <si>
    <t>AM24_2_M_2</t>
  </si>
  <si>
    <t>Résultat positif, performance mitigée.</t>
  </si>
  <si>
    <t>AM24_2_M_3</t>
  </si>
  <si>
    <t>La victoire, ok; la qualité... non.</t>
  </si>
  <si>
    <t>AM3_1_F</t>
  </si>
  <si>
    <t>{[LD_TALK/AM3_1_M]}</t>
  </si>
  <si>
    <t>AM3_1_F_1</t>
  </si>
  <si>
    <t>{[LD_TALK/AM3_1_M_1]}</t>
  </si>
  <si>
    <t>AM3_1_F_2</t>
  </si>
  <si>
    <t>{[LD_TALK/AM3_1_M_2]}</t>
  </si>
  <si>
    <t>AM3_1_F_3</t>
  </si>
  <si>
    <t>{[LD_TALK/AM3_1_M_3]}</t>
  </si>
  <si>
    <t>AM3_1_M</t>
  </si>
  <si>
    <t>It's been a bit of a game, you put on a great show.</t>
  </si>
  <si>
    <t>Was für ein Spiel, toller Auftritt von dir.</t>
  </si>
  <si>
    <t>Ha estado bien; has montado un gran espectáculo.</t>
  </si>
  <si>
    <t>È stata un'altalena, hai messo su un grande spettacolo.</t>
  </si>
  <si>
    <t>这场比赛真精彩，你的表现太棒了。</t>
  </si>
  <si>
    <t>Матч получился неплохим, ты устроил великолепное шоу.</t>
  </si>
  <si>
    <t>Foi um jogo e tanto, você deu um grande show.</t>
  </si>
  <si>
    <t>AM3_1_M_1</t>
  </si>
  <si>
    <t>Ça s'est joué à peu de choses, tu as réalisé une très belle prestation.</t>
  </si>
  <si>
    <t>AM3_1_M_2</t>
  </si>
  <si>
    <t>Très bon match, même si tout s’est décidé sur des détails.</t>
  </si>
  <si>
    <t>AM3_1_M_3</t>
  </si>
  <si>
    <t>Match au couteau, mais superbe attitude et niveau.</t>
  </si>
  <si>
    <t>AM3_2_F</t>
  </si>
  <si>
    <t>You played a great game, there is nothing you could reproach you, she just played better when it counted.</t>
  </si>
  <si>
    <t>Du hast ein gutes Spiel gemacht, es gibt nichts, was man dir vorwerfen könnte. Sie hat einfach in den entscheidenden Moment besser gespielt.</t>
  </si>
  <si>
    <t>Has jugado bien, no hay nada que puedas reprocharte: simplemente, ella jugó mejor en los momentos importantes.</t>
  </si>
  <si>
    <t>Hai giocato una grande partita, non c'è niente che potresti rimproverarti, lei ha solo giocato meglio quando contava.</t>
  </si>
  <si>
    <t>你打得很好，无可指摘，她只是在关键分上发挥得更好。</t>
  </si>
  <si>
    <t>Ты сыграла отличный матч, тебе не в чем себя упрекнуть — она просто сыграла лучше в решающие моменты.</t>
  </si>
  <si>
    <t>Você jogou uma ótima partida, não há nada que se possa reprovar, ela simplesmente jogou melhor quando importava.</t>
  </si>
  <si>
    <t>AM3_2_F_1</t>
  </si>
  <si>
    <t>Tu as fais un bon match, tu n'as rien à te reprocher elle a su gérer les moments importants.</t>
  </si>
  <si>
    <t>AM3_2_F_2</t>
  </si>
  <si>
    <t>Tu as été solide, elle a juste pris l’avantage au bon moment.</t>
  </si>
  <si>
    <t>AM3_2_F_3</t>
  </si>
  <si>
    <t>Belle performance, elle a mieux négocié les instants décisifs.</t>
  </si>
  <si>
    <t>AM3_2_M</t>
  </si>
  <si>
    <t>You played a great game, there is nothing you could reproach you, he just played better when it counted.</t>
  </si>
  <si>
    <t>Du hast ein gutes Spiel gemacht, es gibt nichts, was man dir vorwerfen könnte. Er hat einfach in den entscheidenden Moment besser gespielt.</t>
  </si>
  <si>
    <t>Has jugado bien, no hay nada que puedas reprocharte: simplemente, él jugó mejor en los momentos importantes.</t>
  </si>
  <si>
    <t>Hai giocato una grande partita, non c'è niente che potresti rimproverarti, lui ha solo giocato meglio quando contava.</t>
  </si>
  <si>
    <t>你打得很好，无可指摘，他只是在关键分上发挥得更好。</t>
  </si>
  <si>
    <t>Ты сыграл отличный матч, тебе не в чем себя упрекнуть — он просто сыграл лучше в решающие моменты.</t>
  </si>
  <si>
    <t>Você jogou uma ótima partida, não há nada que se possa reprovar, ele simplesmente jogou melhor quando importava.</t>
  </si>
  <si>
    <t>AM3_2_M_1</t>
  </si>
  <si>
    <t>Tu as fais un bon match, tu n'as rien à te reprocher il a su gérer les moments importants.</t>
  </si>
  <si>
    <t>AM3_2_M_2</t>
  </si>
  <si>
    <t>Tu as été solide, il a juste pris l’avantage au bon moment.</t>
  </si>
  <si>
    <t>AM3_2_M_3</t>
  </si>
  <si>
    <t>Belle performance, il a mieux négocié les instants décisifs.</t>
  </si>
  <si>
    <t>AM4_1_F</t>
  </si>
  <si>
    <t>{[LD_TALK/AM4_1_M]}</t>
  </si>
  <si>
    <t>AM4_1_F_1</t>
  </si>
  <si>
    <t>{[LD_TALK/AM4_1_M_1]}</t>
  </si>
  <si>
    <t>AM4_1_F_2</t>
  </si>
  <si>
    <t>{[LD_TALK/AM4_1_M_2]}</t>
  </si>
  <si>
    <t>AM4_1_F_3</t>
  </si>
  <si>
    <t>{[LD_TALK/AM4_1_M_3]}</t>
  </si>
  <si>
    <t>AM4_1_M</t>
  </si>
  <si>
    <t>You deserved to win this match, what a disappointment!</t>
  </si>
  <si>
    <t>Du hättest es verdient, dieses Spiel zu gewinnen, was für eine Enttäuschung!</t>
  </si>
  <si>
    <t>Merecías ganar este partido, ¡qué decepción!</t>
  </si>
  <si>
    <t>Meritavi di vincere questa partita, che peccato!</t>
  </si>
  <si>
    <t>你本该赢得这场比赛，太遗憾了！</t>
  </si>
  <si>
    <t>Ты заслуживал победы в этом матче, какое разочарование!</t>
  </si>
  <si>
    <t>Você mereceu vencer esta partida, que decepção!</t>
  </si>
  <si>
    <t>AM4_1_M_1</t>
  </si>
  <si>
    <t>Tu méritais de gagner ce match, quelle déception !</t>
  </si>
  <si>
    <t>AM4_1_M_2</t>
  </si>
  <si>
    <t>Tu méritais la victoire, quel goût amer !</t>
  </si>
  <si>
    <t>AM4_1_M_3</t>
  </si>
  <si>
    <t>Dur à avaler, tu avais largement les moyens de gagner !</t>
  </si>
  <si>
    <t>AM4_2_F</t>
  </si>
  <si>
    <t>{[LD_TALK/AM4_2_M]}</t>
  </si>
  <si>
    <t>AM4_2_F_1</t>
  </si>
  <si>
    <t>{[LD_TALK/AM4_2_M_1]}</t>
  </si>
  <si>
    <t>AM4_2_F_2</t>
  </si>
  <si>
    <t>Tu t’es battue comme une lionne, mais ça n’a pas suffi.</t>
  </si>
  <si>
    <t>AM4_2_F_3</t>
  </si>
  <si>
    <t>{[LD_TALK/AM4_2_M_3]}</t>
  </si>
  <si>
    <t>AM4_2_M</t>
  </si>
  <si>
    <t>You did everything you could to win this game, that's too bad. I am proud of you.</t>
  </si>
  <si>
    <t>Du hast alles getan, um zu gewinnen. Echt schade, aber ich bin sehr stolz auf dich.</t>
  </si>
  <si>
    <t>Hiciste todo lo que pudiste para ganar. ¡Es una lástima! Es para sentirse orgullosos.</t>
  </si>
  <si>
    <t>Hai fatto tutto il possibile per vincere questa partita, è un peccato. Sono fiero di te.</t>
  </si>
  <si>
    <t>你已经尽力去赢这场比赛了，可惜啊。不过我仍然为你感到骄傲。</t>
  </si>
  <si>
    <t>Ты сделал всё, чтобы выиграть, это очень обидно. Я горжусь тобой.</t>
  </si>
  <si>
    <t>Você fez tudo o que pôde para vencer este jogo, que pena. Tenho orgulho de você.</t>
  </si>
  <si>
    <t>AM4_2_M_1</t>
  </si>
  <si>
    <t>Tu as tout fait pour gagner, c'est dommage.</t>
  </si>
  <si>
    <t>AM4_2_M_2</t>
  </si>
  <si>
    <t>Tu as tout essayé, la réussite n’était pas là.</t>
  </si>
  <si>
    <t>AM4_2_M_3</t>
  </si>
  <si>
    <t>Tu t’es battu comme un lion, mais ça n’a pas suffi.</t>
  </si>
  <si>
    <t>AM5_1_F</t>
  </si>
  <si>
    <t>{[LD_TALK/AM5_1_M]}</t>
  </si>
  <si>
    <t>AM5_1_F_1</t>
  </si>
  <si>
    <t>{[LD_TALK/AM5_1_M_1]}</t>
  </si>
  <si>
    <t>AM5_1_F_2</t>
  </si>
  <si>
    <t>{[LD_TALK/AM5_1_M_2]}</t>
  </si>
  <si>
    <t>AM5_1_F_3</t>
  </si>
  <si>
    <t>{[LD_TALK/AM5_1_M_3]}</t>
  </si>
  <si>
    <t>AM5_1_M</t>
  </si>
  <si>
    <t>Raise your head, you're getting stronger!</t>
  </si>
  <si>
    <t>Kopf hoch, du wirst stärker werden!</t>
  </si>
  <si>
    <t>No bajes la cabeza, ¡eres cada vez mejor!</t>
  </si>
  <si>
    <t>Alza la testa, stai diventando più forte!</t>
  </si>
  <si>
    <t>抬起头来，你会变得更强！</t>
  </si>
  <si>
    <t>Подними голову, ты становишься сильнее!</t>
  </si>
  <si>
    <t>Levante a cabeça, você está ficando mais forte!</t>
  </si>
  <si>
    <t>AM5_1_M_1</t>
  </si>
  <si>
    <t>Relève la tête, tu montes en puissance !</t>
  </si>
  <si>
    <t>AM5_1_M_2</t>
  </si>
  <si>
    <t>Redresse toi : tu es sur la bonne trajectoire !</t>
  </si>
  <si>
    <t>AM5_1_M_3</t>
  </si>
  <si>
    <t>Allez, ça arrive : on sent que tu montes en puissance.</t>
  </si>
  <si>
    <t>AM5_2_F</t>
  </si>
  <si>
    <t>{[LD_TALK/AM5_2_M]}</t>
  </si>
  <si>
    <t>AM5_2_F_1</t>
  </si>
  <si>
    <t>{[LD_TALK/AM5_2_M_1]}</t>
  </si>
  <si>
    <t>AM5_2_F_2</t>
  </si>
  <si>
    <t>Ce n’est pas la fin du monde : encaisse, relève-toi et repars plus forte.</t>
  </si>
  <si>
    <t>AM5_2_F_3</t>
  </si>
  <si>
    <t>{[LD_TALK/AM5_2_M_3]}</t>
  </si>
  <si>
    <t>AM5_2_M</t>
  </si>
  <si>
    <t>Life is much more important than a tennis match, go back to work and you will come back stronger.</t>
  </si>
  <si>
    <t>Es gibt Schlimmeres im Leben, als ein Tennismatch zu verlieren. Wenn du weiter hart trainierst, wirst du bald viele Erfolge feiern.</t>
  </si>
  <si>
    <t>La vida es mucho más importante que un partido de tenis. Vuelve al trabajo y regresarás más fuerte.</t>
  </si>
  <si>
    <t>La vita è molto più importante di una partita di tennis, torna a lavorare e tornerai più forte.</t>
  </si>
  <si>
    <t>生活中还有比网球比赛更重要的东西，回去努力训练，你会变得更强的。</t>
  </si>
  <si>
    <t>В жизни есть вещи важнее, чем теннисный матч — продолжай работать, и ты вернёшься сильнее.</t>
  </si>
  <si>
    <t>A vida é muito mais importante que uma partida de tênis, volte ao trabalho e você voltará mais forte.</t>
  </si>
  <si>
    <t>AM5_2_M_1</t>
  </si>
  <si>
    <t>Il y a plus grave dans la vie, courbe l'échine et repars de plus belle !</t>
  </si>
  <si>
    <t>AM5_2_M_2</t>
  </si>
  <si>
    <t>Ce n’est pas la fin du monde : encaisse, relève-toi et repars plus fort.</t>
  </si>
  <si>
    <t>AM5_2_M_3</t>
  </si>
  <si>
    <t>Pas de drame : récupère, digère, et relance la machine.</t>
  </si>
  <si>
    <t>AM6_1_F</t>
  </si>
  <si>
    <t>She was stronger than you, the hierarchy was respected but you learned a lot, we'll see her next match.</t>
  </si>
  <si>
    <t>Sie war stärker als du, aber du hast viel gelernt. Beim nächsten Mal wird es anders ausgehen.</t>
  </si>
  <si>
    <t>Ella era más fuerte que tú. Se ha respetado la jerarquía, pero has aprendido mucho. Ya veremos el próximo partido.</t>
  </si>
  <si>
    <t>Lei era più forte di te, la gerarchia è stata rispettata ma hai imparato molto, vedremo la prossima partita.</t>
  </si>
  <si>
    <t>她确实比你强，等级差距显而易见，但你学到了很多，下次比赛再和她过招。</t>
  </si>
  <si>
    <t>Она была сильнее тебя — иерархия соблюдена, но ты многому научилась, увидимся в следующем матче.</t>
  </si>
  <si>
    <t>Ela foi mais forte que você, a hierarquia foi respeitada, mas você aprendeu muito, vamos vê-la na próxima partida.</t>
  </si>
  <si>
    <t>AM6_1_F_1</t>
  </si>
  <si>
    <t>Elle était plus forte que toi, la hierarchie a été respectée mais tu as beaucoup appris, on lui donnera rendez-vous au prochain match.</t>
  </si>
  <si>
    <t>AM6_1_F_2</t>
  </si>
  <si>
    <t>Match logique, mais enrichissant : tu sauras quoi faire quand tu la recroiseras.</t>
  </si>
  <si>
    <t>AM6_1_F_3</t>
  </si>
  <si>
    <t>La hiérarchie est respectée, l’apprentissage aussi : prochaine rencontre, prochaine chance.</t>
  </si>
  <si>
    <t>AM6_1_M</t>
  </si>
  <si>
    <t>He was stronger than you, the hierarchy was respected but you learned a lot, we'll see him at the next game.</t>
  </si>
  <si>
    <t>Er war stärker als du, aber du hast viel gelernt. Beim nächsten Mal wird es anders ausgehen.</t>
  </si>
  <si>
    <t>Él era más fuerte que tú. Se ha respetado la jerarquía, pero has aprendido mucho. Ya veremos el próximo partido.</t>
  </si>
  <si>
    <t>Lui era più forte di te, la gerarchia è stata rispettata ma hai imparato molto, vedremo la prossima partita.</t>
  </si>
  <si>
    <t>他确实比你强，等级差距显而易见，但你学到了很多，下次比赛再和他过招。</t>
  </si>
  <si>
    <t>Он был сильнее тебя — иерархия соблюдена, но ты многому научился, увидимся в следующем матче.</t>
  </si>
  <si>
    <t>Ele foi mais forte que você, a hierarquia foi respeitada, mas você aprendeu muito, vamos vê-lo na próxima partida.</t>
  </si>
  <si>
    <t>AM6_1_M_1</t>
  </si>
  <si>
    <t>Il était plus fort que toi, la hierarchie a été respectée mais tu as beaucoup appris, on lui donnera rendez-vous au prochain match.</t>
  </si>
  <si>
    <t>AM6_1_M_2</t>
  </si>
  <si>
    <t>Match logique, mais enrichissant : tu sauras quoi faire quand tu le recroiseras.</t>
  </si>
  <si>
    <t>AM6_1_M_3</t>
  </si>
  <si>
    <t>AM6_2_F</t>
  </si>
  <si>
    <t>{[LD_TALK/AM6_2_M]}</t>
  </si>
  <si>
    <t>AM6_2_F_1</t>
  </si>
  <si>
    <t>{[LD_TALK/AM6_2_M_1]}</t>
  </si>
  <si>
    <t>AM6_2_F_2</t>
  </si>
  <si>
    <t>Aujourd’hui, c’était mission impossible. Mais maintenant tu sais à quoi t’attendre face à elle !</t>
  </si>
  <si>
    <t>AM6_2_F_3</t>
  </si>
  <si>
    <t>{[LD_TALK/AM6_2_M_3]}</t>
  </si>
  <si>
    <t>AM6_2_M</t>
  </si>
  <si>
    <t>There were not much you could today, no regrets. Next time we will know what to expect!</t>
  </si>
  <si>
    <t>Heute konntest du nicht viel machen. Aber wir wissen jetzt, was uns beim nächsten Mal erwarten wird!</t>
  </si>
  <si>
    <t>No había mucho que pudieras hacer hoy, no te mortifiques.</t>
  </si>
  <si>
    <t>Non c'era molto che potevi fare oggi, nessun rimpianto. La prossima volta sapremo cosa aspettarci !</t>
  </si>
  <si>
    <t>今天你确实无能为力，无需后悔。下次我们就知道该怎么应对了！</t>
  </si>
  <si>
    <t>Сегодня ты мало что могла/мог сделать — никаких сожалений. В следующий раз будем знать, чего ожидать!</t>
  </si>
  <si>
    <t>Não havia muito que você pudesse fazer hoje, sem arrependimentos. Da próxima vez saberemos o que esperar!</t>
  </si>
  <si>
    <t>AM6_2_M_1</t>
  </si>
  <si>
    <t>Il n'y avait pas grand-chose à faire aujourd'hui mais tu sauras à quoi t'attendre la prochaine fois !</t>
  </si>
  <si>
    <t>AM6_2_M_2</t>
  </si>
  <si>
    <t>Aujourd’hui, c’était mission impossible. Mais maintenant tu sais à quoi t’attendre face à lui !</t>
  </si>
  <si>
    <t>AM6_2_M_3</t>
  </si>
  <si>
    <t>C’était compliqué, mais au moins, tu auras des clés pour la prochaine fois.</t>
  </si>
  <si>
    <t>AM7_1_F</t>
  </si>
  <si>
    <t>{[LD_TALK/AM7_1_M]}</t>
  </si>
  <si>
    <t>AM7_1_F_1</t>
  </si>
  <si>
    <t>{[LD_TALK/AM7_1_M_1]}</t>
  </si>
  <si>
    <t>AM7_1_F_2</t>
  </si>
  <si>
    <t>{[LD_TALK/AM7_1_M_2]}</t>
  </si>
  <si>
    <t>AM7_1_F_3</t>
  </si>
  <si>
    <t>{[LD_TALK/AM7_1_M_3]}</t>
  </si>
  <si>
    <t>AM7_1_M</t>
  </si>
  <si>
    <t>I think we're going to get back to work seriously now!</t>
  </si>
  <si>
    <t>Ich denke, wir werden jetzt wieder an die Arbeit gehen!</t>
  </si>
  <si>
    <t>¡Creo que ahora volveremos a trabajar en serio!</t>
  </si>
  <si>
    <t>Penso che adesso torneremo a lavorare seriamente!</t>
  </si>
  <si>
    <t>我想我们现在该回去认真训练了！</t>
  </si>
  <si>
    <t>Думаю, теперь мы займёмся работой по-серьёзному!</t>
  </si>
  <si>
    <t>Acho que vamos voltar ao trabalho a sério agora!</t>
  </si>
  <si>
    <t>AM7_1_M_1</t>
  </si>
  <si>
    <t>Je crois qu'on va se remettre sérieusement au boulot maintenant !</t>
  </si>
  <si>
    <t>AM7_1_M_2</t>
  </si>
  <si>
    <t>Je pense qu’il est temps de reprendre les choses en main.</t>
  </si>
  <si>
    <t>AM7_1_M_3</t>
  </si>
  <si>
    <t>On repart sur des bases solides : travail, travail, travail.</t>
  </si>
  <si>
    <t>AM7_2_F</t>
  </si>
  <si>
    <t>{[LD_TALK/AM7_2_M]}</t>
  </si>
  <si>
    <t>AM7_2_F_1</t>
  </si>
  <si>
    <t>{[LD_TALK/AM7_2_M_1]}</t>
  </si>
  <si>
    <t>AM7_2_F_2</t>
  </si>
  <si>
    <t>{[LD_TALK/AM7_2_M_2]}</t>
  </si>
  <si>
    <t>AM7_2_F_3</t>
  </si>
  <si>
    <t>{[LD_TALK/AM7_2_M_3]}</t>
  </si>
  <si>
    <t>AM7_2_M</t>
  </si>
  <si>
    <t>That's not serious! You can expect tough training sessions in the coming days.</t>
  </si>
  <si>
    <t>Das kann doch wohl nicht dein Ernst sein! Stell dich auf ein paar anstrengende Trainingsstunden ein.</t>
  </si>
  <si>
    <t>¡Esto no es serio! Prepárate para largas sesiones de entrenamiento los próximos días.</t>
  </si>
  <si>
    <t>Non è grave! Ma aspettati dei duri allenamenti nei prossimi giorni.</t>
  </si>
  <si>
    <t>这太不像话了！未来几天你得准备面对高强度的训练。</t>
  </si>
  <si>
    <t>Это несерьёзно! В ближайшие дни тебя ждут тяжёлые тренировки.</t>
  </si>
  <si>
    <t>Isso não é sério! Espere sessões de treino intensas nos próximos dias.</t>
  </si>
  <si>
    <t>AM7_2_M_1</t>
  </si>
  <si>
    <t>Ce n'est pas sérieux ! Tu as de grosses séances d'entrainements qui t'attendent.</t>
  </si>
  <si>
    <t>AM7_2_M_2</t>
  </si>
  <si>
    <t>On ne peut pas rester là-dessus : préparation lourde à venir.</t>
  </si>
  <si>
    <t>AM7_2_M_3</t>
  </si>
  <si>
    <t>Ce n’est pas acceptable : on va te charger en entraînements pour rectifier ça.</t>
  </si>
  <si>
    <t>BM1_1_F</t>
  </si>
  <si>
    <t>{[LD_TALK/BM1_1_M]}</t>
  </si>
  <si>
    <t>Sii motivata come mai prima d'ora davanti al tuo pubblico!</t>
  </si>
  <si>
    <t>Sois motivée comme jamais devant ton public !</t>
  </si>
  <si>
    <t>Donne toute ton énergie, ton public est derrière toi !</t>
  </si>
  <si>
    <t>Laisse-toi galvaniser par la foule, sois incandescente !</t>
  </si>
  <si>
    <t>BM1_1_M</t>
  </si>
  <si>
    <t>Be motivated like never before in front of your audience!</t>
  </si>
  <si>
    <t>Sei motiviert wie noch nie zuvor vor deinem Publikum!</t>
  </si>
  <si>
    <t>¡Motívate como nunca ante tu público!</t>
  </si>
  <si>
    <t>Sii motivato come mai prima d'ora davanti al tuo pubblico!</t>
  </si>
  <si>
    <t>在你的观众面前，拿出前所未有的干劲来！</t>
  </si>
  <si>
    <t>Будь мотивирован(а) как никогда — ты играешь перед своей публикой!</t>
  </si>
  <si>
    <t>Mantenha-se motivado como nunca antes diante da sua plateia!</t>
  </si>
  <si>
    <t>Sois motivé comme jamais devant ton public !</t>
  </si>
  <si>
    <t>Laisse-toi galvaniser par la foule, sois incandescent !</t>
  </si>
  <si>
    <t>BM1_2_F</t>
  </si>
  <si>
    <t>{[LD_TALK/BM1_2_M]}</t>
  </si>
  <si>
    <t>{[LD_TALK/BM1_2_M_1]}</t>
  </si>
  <si>
    <t>{[LD_TALK/BM1_2_M_2]}</t>
  </si>
  <si>
    <t>{[LD_TALK/BM1_2_M_3]}</t>
  </si>
  <si>
    <t>BM1_2_M</t>
  </si>
  <si>
    <t>Give your best, all the crowd is behind</t>
  </si>
  <si>
    <t>Gib heute Dein Bestes! Das ganze Publikum ist auf Deiner Seite!</t>
  </si>
  <si>
    <t>Da lo mejor de ti: la grada está de tu parte.</t>
  </si>
  <si>
    <t>Dai il meglio di te, tutta il pubblico è con te</t>
  </si>
  <si>
    <t>全力以赴，全场观众都支持你！</t>
  </si>
  <si>
    <t>Выложись полностью — трибуны за тебя!</t>
  </si>
  <si>
    <t>Dê o seu melhor, toda a torcida está com você.</t>
  </si>
  <si>
    <t>Donne le maximum aujourd'hui devant tout un public qui te soutient !</t>
  </si>
  <si>
    <t>Offre ton meilleur tennis, ton public le mérite !</t>
  </si>
  <si>
    <t>Va au bout de toi-même, ils sont tous là pour te porter !</t>
  </si>
  <si>
    <t>BM1_3_F</t>
  </si>
  <si>
    <t>{[LD_TALK/BM1_3_M]}</t>
  </si>
  <si>
    <t>{[LD_TALK/BM1_3_M_1]}</t>
  </si>
  <si>
    <t>{[LD_TALK/BM1_3_M_2]}</t>
  </si>
  <si>
    <t>{[LD_TALK/BM1_3_M_3]}</t>
  </si>
  <si>
    <t>BM1_3_M</t>
  </si>
  <si>
    <t>You have to do your best, you have the advantage of playing in front of your audience!</t>
  </si>
  <si>
    <t>Gib dein Bestes. Du hast den Vorteil, das Publikum auf deiner Seite zu haben!</t>
  </si>
  <si>
    <t>Has de dar lo mejor de ti, ¡tienes la ventaja de jugar frente a tu público!</t>
  </si>
  <si>
    <t>Devi fare del tuo meglio, hai il vantaggio di giocare davanti al tuo pubblico!</t>
  </si>
  <si>
    <t>你必须全力以赴，你拥有在主场优势！</t>
  </si>
  <si>
    <t>Ты должен(на) показать максимум — у тебя преимущество домашней публики!</t>
  </si>
  <si>
    <t>Você tem que dar o seu melhor, tem a vantagem de jogar diante da sua plateia!</t>
  </si>
  <si>
    <t>Tu dois faire le maximum, tu as l'avantage de jouer devant ton public !</t>
  </si>
  <si>
    <t>Tu joues à domicile, n’en perds pas une goutte d’énergie.</t>
  </si>
  <si>
    <t>Ici tu as l’atout du public, donne-toi à fond.</t>
  </si>
  <si>
    <t>BM10_1_F</t>
  </si>
  <si>
    <t>{[LD_TALK/BM10_1_M]}</t>
  </si>
  <si>
    <t>{[LD_TALK/BM10_1_M_1]}</t>
  </si>
  <si>
    <t>{[LD_TALK/BM10_1_M_2]}</t>
  </si>
  <si>
    <t>Tu es consciente de l’enjeu, je te fais confiance à 100 %.</t>
  </si>
  <si>
    <t>BM10_1_M</t>
  </si>
  <si>
    <t>It's an important match, I know you're aware of it, I trust you.</t>
  </si>
  <si>
    <t>Das ist ein wichtiges Spiel. Ich weiß, dass du das auch weißt. Ich vertraue dir.</t>
  </si>
  <si>
    <t>Es un partido importante, sé que lo sabes, confío en ti.</t>
  </si>
  <si>
    <t>È una partita importante, so che ne sei consapevole, mi fido di te.</t>
  </si>
  <si>
    <t>这是场重要的比赛，我知道你很清楚这一点，我相信你。</t>
  </si>
  <si>
    <t>Это важный матч, знаю, что ты это понимаешь. Я верю в тебя.</t>
  </si>
  <si>
    <t>É uma partida importante, sei que você está ciente disso, confio em você.</t>
  </si>
  <si>
    <t>C'est un match important, je sais que tu en as conscience, je te fais confiance.</t>
  </si>
  <si>
    <t>Je sais que tu mesures l’enjeu, je compte sur toi.</t>
  </si>
  <si>
    <t>Tu es conscient de l’enjeu, je te fais confiance à 100 %.</t>
  </si>
  <si>
    <t>BM10_2_F</t>
  </si>
  <si>
    <t>{[LD_TALK/BM10_2_M]}</t>
  </si>
  <si>
    <t>{[LD_TALK/BM10_2_M_1]}</t>
  </si>
  <si>
    <t>{[LD_TALK/BM10_2_M_2]}</t>
  </si>
  <si>
    <t>{[LD_TALK/BM10_2_M_3]}</t>
  </si>
  <si>
    <t>BM10_2_M</t>
  </si>
  <si>
    <t>That's a big game today, put all your heart in it!</t>
  </si>
  <si>
    <t>Das ist ein wichtiges Spiel heute, gib alles!</t>
  </si>
  <si>
    <t>Hoy tienes un gran partido ante ti: ¡pon toda tu pasión en él!</t>
  </si>
  <si>
    <t>Oggi è una grande partita, mettici tutto il tuo cuore!</t>
  </si>
  <si>
    <t>今天是场大战，投入你全部的热情吧！</t>
  </si>
  <si>
    <t>Сегодня большой матч — вложи в него всё сердце!</t>
  </si>
  <si>
    <t>Este é um grande jogo hoje, coloque todo o seu coração nele!</t>
  </si>
  <si>
    <t>C'est un grand rendez-vous aujourd'hui et tu le sais aussi bien que moi.</t>
  </si>
  <si>
    <t>On y est : grand match aujourd’hui, et tu le sais.</t>
  </si>
  <si>
    <t>On le sait tous les deux : aujourd’hui, c’est un grand moment.</t>
  </si>
  <si>
    <t>BM11_1_F</t>
  </si>
  <si>
    <t>{[LD_TALK/BM11_1_M]}</t>
  </si>
  <si>
    <t>{[LD_TALK/BM11_1_M_1]}</t>
  </si>
  <si>
    <t>{[LD_TALK/BM11_1_M_2]}</t>
  </si>
  <si>
    <t>{[LD_TALK/BM11_1_M_3]}</t>
  </si>
  <si>
    <t>BM11_1_M</t>
  </si>
  <si>
    <t>Don't think you've already won, it's going to be played on the court.</t>
  </si>
  <si>
    <t>Glaub nicht, dass Du schon gewonnen hast. Es wird sich erst auf dem Platz entscheiden.</t>
  </si>
  <si>
    <t>No creas que ya has ganado: se va a jugar en la pista.</t>
  </si>
  <si>
    <t>Non pensare di aver già vinto, si giocherà in campo.</t>
  </si>
  <si>
    <t>别以为你已经赢了，胜负在球场上才能见分晓。</t>
  </si>
  <si>
    <t>Не думай, что уже победил(а) — всё решится на корте.</t>
  </si>
  <si>
    <t>Não pense que já ganhou, isso será decidido na quadra.</t>
  </si>
  <si>
    <t>Ne crois pas que tu aies déjà gagné, ça va se jouer sur le court.</t>
  </si>
  <si>
    <t>Ne pense pas que c’est fait, tu dois encore le gagner.</t>
  </si>
  <si>
    <t>Garde les pieds sur terre : seul ce qui se passe sur le court compte.</t>
  </si>
  <si>
    <t>BM11_2_F</t>
  </si>
  <si>
    <t>{[LD_TALK/BM11_2_M]}</t>
  </si>
  <si>
    <t>Entrambe avete la vostra possibilità, vincerà la migliore, assicurati soltanto di essere quella giocatrice.</t>
  </si>
  <si>
    <t>{[LD_TALK/BM11_2_M_1]}</t>
  </si>
  <si>
    <t>{[LD_TALK/BM11_2_M_2]}</t>
  </si>
  <si>
    <t>{[LD_TALK/BM11_2_M_3]}</t>
  </si>
  <si>
    <t>BM11_2_M</t>
  </si>
  <si>
    <t>You both have your chance, the best player will win, just make sure you are this player.</t>
  </si>
  <si>
    <t>Ihr habt beide eine Chance, zu gewinnen. Wer heute besser ist, wird sich den Sieg holen. Und das bist hoffentlich du.</t>
  </si>
  <si>
    <t>Cualquiera puede ganar; lo conseguirá quien sea mejor: asegúrate de ser tú.</t>
  </si>
  <si>
    <t>Entrambi avete la vostra possibilità, vincerà il migliore, assicurati soltanto di essere quel giocatore.</t>
  </si>
  <si>
    <t>你们双方都有机会赢，但要确保你会更胜一筹。</t>
  </si>
  <si>
    <t>У вас обоих есть шансы — победит лучший. Сделай всё, чтобы быть этим игроком.</t>
  </si>
  <si>
    <t>Vocês dois têm suas chances, o melhor jogador vencerá, apenas certifique-se de ser esse jogador.</t>
  </si>
  <si>
    <t>Rien n'est joué encore, seul le terrain déterminera le vainqueur.</t>
  </si>
  <si>
    <t>Rien n’est figé : le match se jouera balle après balle.</t>
  </si>
  <si>
    <t>Tout se décidera là-bas, raquette en main.</t>
  </si>
  <si>
    <t>BM11_3_F</t>
  </si>
  <si>
    <t>{[LD_TALK/BM11_3_M]}</t>
  </si>
  <si>
    <t>{[LD_TALK/BM11_3_M_1]}</t>
  </si>
  <si>
    <t>Joue libérée, joue beau, et tu gagneras.</t>
  </si>
  <si>
    <t>Sors ton plus grand tennis, et tu seras récompensée.</t>
  </si>
  <si>
    <t>BM11_3_M</t>
  </si>
  <si>
    <t>I want you to play your most beautiful tennis, it will lead you to victory.</t>
  </si>
  <si>
    <t>Ich will, dass du heute Tennis vom Feinsten spielst. Dann wird dir der Sieg nicht zu nehmen sein.</t>
  </si>
  <si>
    <t>Quiero que juegues tu tenis más bonito. Eso te dará la victoria.</t>
  </si>
  <si>
    <t>Voglio che tu giochi il tuo tennis più bello, ti porterà alla vittoria.</t>
  </si>
  <si>
    <t>打出你最精彩的网球，这会引领你走向胜利。</t>
  </si>
  <si>
    <t>Хочу, чтобы ты показал(а) свой самый красивый теннис — он приведёт тебя к победе.</t>
  </si>
  <si>
    <t>Quero que você jogue seu tênis mais bonito, isso o levará à vitória.</t>
  </si>
  <si>
    <t>Je veux te voir jouer ton plus beau tennis aujourd'hui, tu repartiras avec la victoire !</t>
  </si>
  <si>
    <t>Joue libéré, joue beau, et tu gagneras.</t>
  </si>
  <si>
    <t>Sors ton plus grand tennis, et tu seras récompensé.</t>
  </si>
  <si>
    <t>BM12_1_F</t>
  </si>
  <si>
    <t>{[LD_TALK/BM12_1_M]}</t>
  </si>
  <si>
    <t>{[LD_TALK/BM12_1_M_1]}</t>
  </si>
  <si>
    <t>{[LD_TALK/BM12_1_M_2]}</t>
  </si>
  <si>
    <t>{[LD_TALK/BM12_1_M_3]}</t>
  </si>
  <si>
    <t>BM12_1_M</t>
  </si>
  <si>
    <t>Come on, this match is for you! It's an important step in your career.</t>
  </si>
  <si>
    <t>Komm schon, du wirst dir den Sieg holen! Dies ist ein wichtiger Meilenstein in deiner Karriere.</t>
  </si>
  <si>
    <t>¡Vamos, este partido es para ti! Es un paso importante en tu carrera.</t>
  </si>
  <si>
    <t>Dai, questa partita è per te! È un passo importante nella tua carriera.</t>
  </si>
  <si>
    <t>加油，这场比赛为你而来！这是你职业生涯中的重要一步。</t>
  </si>
  <si>
    <t>Давай, этот матч — твой! Это важный этап в твоей карьере.</t>
  </si>
  <si>
    <t>Vamos lá, esta partida é sua! É um passo importante na sua carreira.</t>
  </si>
  <si>
    <t>Allez, ce match est pour toi ! C'est une étape importante de ta carrière.</t>
  </si>
  <si>
    <t>Ce match est le tien ! Il comptera beaucoup pour la suite.</t>
  </si>
  <si>
    <t>Ce match, va le chercher coûte que coute : il est important pour ta carrière.</t>
  </si>
  <si>
    <t>BM12_2_F</t>
  </si>
  <si>
    <t>{[LD_TALK/BM12_2_M]}</t>
  </si>
  <si>
    <t>{[LD_TALK/BM12_2_M_1]}</t>
  </si>
  <si>
    <t>{[LD_TALK/BM12_2_M_2]}</t>
  </si>
  <si>
    <t>{[LD_TALK/BM12_2_M_3]}</t>
  </si>
  <si>
    <t>BM12_2_M</t>
  </si>
  <si>
    <t>That's a key match in your life, do not miss it.</t>
  </si>
  <si>
    <t>Das ist heute ein Schlüsselspiel in deiner Karriere. Es liegt an dir, wie es ausgeht.</t>
  </si>
  <si>
    <t>Es un partido clave en tu vida, no lo dejes pasar.</t>
  </si>
  <si>
    <t>Questa è una partita cruciale nella tua vita, non perdertela.</t>
  </si>
  <si>
    <t>这是你人生中的关键一战，不要掉以轻心。</t>
  </si>
  <si>
    <t>Это ключевой матч в твоей жизни, не упусти его.</t>
  </si>
  <si>
    <t>Esta é uma partida chave na sua vida, não a perca.</t>
  </si>
  <si>
    <t>C'est un match clé dans ta carrière aujourd'hui, à toi de jouer !</t>
  </si>
  <si>
    <t>Aujourd’hui, tu écris une ligne importante de ton histoire !</t>
  </si>
  <si>
    <t>Moment clé de ta carrière : à toi de prendre les commandes !</t>
  </si>
  <si>
    <t>BM12_3_F</t>
  </si>
  <si>
    <t>{[LD_TALK/BM12_3_M]}</t>
  </si>
  <si>
    <t>Puoi sicuramente rientrare nelle big con una vittoria oggi!</t>
  </si>
  <si>
    <t>{[LD_TALK/BM12_3_M_1]}</t>
  </si>
  <si>
    <t>{[LD_TALK/BM12_3_M_2]}</t>
  </si>
  <si>
    <t>{[LD_TALK/BM12_3_M_3]}</t>
  </si>
  <si>
    <t>BM12_3_M</t>
  </si>
  <si>
    <t>You can definitely enter the big league with a win today!</t>
  </si>
  <si>
    <t>Du kannst heute zu den ganz Großen aufsteigen, wenn du gewinnst.</t>
  </si>
  <si>
    <t>¡Hoy puedes consagrarte con una victoria!</t>
  </si>
  <si>
    <t>Puoi sicuramente rientrare nei big con una vittoria oggi!</t>
  </si>
  <si>
    <t>只要今天获胜，你绝对能跻身头部球员行列！</t>
  </si>
  <si>
    <t>Победа сегодня может вывести тебя на новый уровень!</t>
  </si>
  <si>
    <t>Você pode definitivamente entrar na liga principal com uma vitória hoje!</t>
  </si>
  <si>
    <t>Tu peux rentrer dans la cour des grands en gagnant aujourd'hui !</t>
  </si>
  <si>
    <t>Ce match peut te hisser à un autre statut !</t>
  </si>
  <si>
    <t>C’est ta chance d’entrer dans la cour des grands !</t>
  </si>
  <si>
    <t>BM13_1_F</t>
  </si>
  <si>
    <t>Don't be obsessed with what's at stake, calm down, play your game and it will go well.</t>
  </si>
  <si>
    <t>Mach Dich nicht verrückt, bleib ruhig und spiel einfach dein Spiel, dann wird alles gutgehen.</t>
  </si>
  <si>
    <t>No te obsesiones con lo que está en juego: cálmate, pon en práctica tu juego y te irá bien.</t>
  </si>
  <si>
    <t>Non essere ossessionata dalla posta in gioco, calmati, gioca il tuo gioco e andrà bene.</t>
  </si>
  <si>
    <t>不要纠结于比赛的利害关系，冷静下来，打好你的比赛，一切都会顺利的。</t>
  </si>
  <si>
    <t>Не зацикливайся на ставках, успокойся, играй в свой теннис — и всё пройдёт хорошо.</t>
  </si>
  <si>
    <t>Não se obceque com o que está em jogo, acalme-se, jogue o seu jogo e tudo correrá bem.</t>
  </si>
  <si>
    <t>Ne sois pas obnibulée par l'enjeu de ce match, calme-toi, joue ton jeu et cela va bien se passer.</t>
  </si>
  <si>
    <t>Ne te laisse pas envahir par l’enjeu, respire et joue ton jeu.</t>
  </si>
  <si>
    <t>Reste lucide, joue ton tennis, le reste suivra.</t>
  </si>
  <si>
    <t>BM13_1_M</t>
  </si>
  <si>
    <t>Don't be overwhelmed by what's at stake in this match, calm down, play your game and it will go well.</t>
  </si>
  <si>
    <t>Non essere ossessionato dalla posta in gioco, calmati, gioca il tuo gioco e andrà bene.</t>
  </si>
  <si>
    <t>不要因为这场比赛而背上心理包袱，冷静下来，打好你的比赛，一切都会顺利的。</t>
  </si>
  <si>
    <t>Не позволяй давлению влияния на матч подавить тебя, успокойся, играй в свой теннис — и всё пройдёт хорошо.</t>
  </si>
  <si>
    <t>Não se deixe sobrecarregar pelo que está em jogo nesta partida, acalme-se, jogue o seu jogo e tudo correrá bem.</t>
  </si>
  <si>
    <t>Ne sois pas obnibulé par l'enjeu de ce match, calme-toi, joue ton jeu et cela va bien se passer.</t>
  </si>
  <si>
    <t>BM13_2_F</t>
  </si>
  <si>
    <t>{[LD_TALK/BM13_2_M]}</t>
  </si>
  <si>
    <t>{[LD_TALK/BM13_2_M_1]}</t>
  </si>
  <si>
    <t>{[LD_TALK/BM13_2_M_2]}</t>
  </si>
  <si>
    <t>{[LD_TALK/BM13_2_M_3]}</t>
  </si>
  <si>
    <t>BM13_2_M</t>
  </si>
  <si>
    <t>Don't think about the consequences, relax and just play how you know doing it.</t>
  </si>
  <si>
    <t>Denk nicht über die Folgen des Spiels nach, entspann dich und gib dein Bestes.</t>
  </si>
  <si>
    <t>No pienses en las consecuencias del partido: relájate y juega como sabes.</t>
  </si>
  <si>
    <t>Non pensare alle conseguenze, rilassati e gioca semplicemente come sai fare.</t>
  </si>
  <si>
    <t>别想太多后果，放松，按你自己的方式去打。</t>
  </si>
  <si>
    <t>Не думай о последствиях, расслабься и просто играй так, как умеешь.</t>
  </si>
  <si>
    <t>Não pense nas consequências, relaxe e jogue como você sabe fazer.</t>
  </si>
  <si>
    <t>Ne pense pas aux conséquences du match, détends-toi et produit ton meilleur tennis.</t>
  </si>
  <si>
    <t>Écarte les pensées parasites et joue ton meilleur tennis.</t>
  </si>
  <si>
    <t>Reste dans l'instant présent, c’est seulement là que tu peux performer.</t>
  </si>
  <si>
    <t>BM13_3_F</t>
  </si>
  <si>
    <t>{[LD_TALK/BM13_3_M]}</t>
  </si>
  <si>
    <t>{[LD_TALK/BM13_3_M_1]}</t>
  </si>
  <si>
    <t>{[LD_TALK/BM13_3_M_2]}</t>
  </si>
  <si>
    <t>{[LD_TALK/BM13_3_M_3]}</t>
  </si>
  <si>
    <t>BM13_3_M</t>
  </si>
  <si>
    <t>Win or lose, I will still beat you on PlayStation tonight, do not stress out.</t>
  </si>
  <si>
    <t>Egal, ob Du verlierst oder gewinnst, ich werde dich auf der Playstation immer besiegen, also stress dich nicht.</t>
  </si>
  <si>
    <t>Ganes o pierdas, seguiré ganándote en la PlayStation esta noche: no te estreses.</t>
  </si>
  <si>
    <t>Che tu vinca o che tu perda, stasera ti batterò ancora alla PlayStation, non stressarti.</t>
  </si>
  <si>
    <t>无论输赢，今晚在PlayStation上我照样会打败你，别太紧张。</t>
  </si>
  <si>
    <t>Выиграешь или проиграешь — всё равно я побью тебя в PlayStation сегодня вечером, не переживай.</t>
  </si>
  <si>
    <t>Ganhe ou perca, eu ainda vou te vencer no PlayStation hoje à noite, não se estresse.</t>
  </si>
  <si>
    <t>Que tu perdes ou tu gagnes, je serais toujours meilleur que toi à la Play alors ne te stresse pas !</t>
  </si>
  <si>
    <t>Victoire ou défaite, je resterai meilleur que toi à la console, alors relax !</t>
  </si>
  <si>
    <t>Gagne ou perds, je resterai le boss à la Play, alors souffle un coup !</t>
  </si>
  <si>
    <t>BM14_1_F</t>
  </si>
  <si>
    <t>{[LD_TALK/BM14_1_M]}</t>
  </si>
  <si>
    <t>{[LD_TALK/BM14_1_M_1]}</t>
  </si>
  <si>
    <t>{[LD_TALK/BM14_1_M_2]}</t>
  </si>
  <si>
    <t>{[LD_TALK/BM14_1_M_3]}</t>
  </si>
  <si>
    <t>BM14_1_M</t>
  </si>
  <si>
    <t>Think about what's at stake in this match, it's important, a misstep can happen quickly.</t>
  </si>
  <si>
    <t>Denk daran, worum es in diesem Spiel geht. Es ist sehr wichtig, und Fehler können schnell mal passieren.</t>
  </si>
  <si>
    <t>Piense en lo que está en juego en este partido. Es importante y puedes dar un paso en falso en cualquier momento.</t>
  </si>
  <si>
    <t>Pensa a cosa c'è in gioco in questa partita, è importante, un passo falso può capitare in fretta.</t>
  </si>
  <si>
    <t>想想这场比赛有多关键，这很重要，失误可能转眼就来。</t>
  </si>
  <si>
    <t>Подумай о том, что стоит на кону — это важно, одно неверное движение может всё изменить.</t>
  </si>
  <si>
    <t>Pense no que está em jogo nesta partida, é importante, um deslize pode acontecer rapidamente.</t>
  </si>
  <si>
    <t>Pense à l'enjeu de ce match, il est important, un faux pas est vite arrivé.</t>
  </si>
  <si>
    <t>Le moindre relâchement peut coûter cher aujourd’hui.</t>
  </si>
  <si>
    <t>Ton attention doit être totale, ce match est crucial.</t>
  </si>
  <si>
    <t>BM14_2_F</t>
  </si>
  <si>
    <t>{[LD_TALK/BM14_2_M]}</t>
  </si>
  <si>
    <t>{[LD_TALK/BM14_2_M_1]}</t>
  </si>
  <si>
    <t>Reste disciplinée, le match exige ta pleine attention.</t>
  </si>
  <si>
    <t>Reste rigoureuse, ta concentration fera la différence.</t>
  </si>
  <si>
    <t>BM14_2_M</t>
  </si>
  <si>
    <t>You need to refocus on your game, don't take the easy way out.</t>
  </si>
  <si>
    <t>Du musst dich wieder auf dein Spiel konzentrieren, nimm die Dinge nicht zu leicht.</t>
  </si>
  <si>
    <t>Tienes que volver a concentrarte en tu juego, no tomes el camino más fácil.</t>
  </si>
  <si>
    <t>Devi concentrarti nuovamente sul tuo gioco, non prendere la via più facile.</t>
  </si>
  <si>
    <t>你需要重新集中精力，不要走捷径。</t>
  </si>
  <si>
    <t>Тебе нужно снова сосредоточиться на своей игре, не ищи лёгких путей.</t>
  </si>
  <si>
    <t>Você precisa se concentrar novamente no seu jogo, não pegue o caminho mais fácil.</t>
  </si>
  <si>
    <t>Tu as besoin de te recentrer sur ton match, ne tombe pas dans la facilité.</t>
  </si>
  <si>
    <t>Reste discipliné, le match exige ta pleine attention.</t>
  </si>
  <si>
    <t>Reste rigoureux, ta concentration fera la différence.</t>
  </si>
  <si>
    <t>BM15_1_F</t>
  </si>
  <si>
    <t>{[LD_TALK/BM15_1_M]}</t>
  </si>
  <si>
    <t>BM15_1_F_1</t>
  </si>
  <si>
    <t>{[LD_TALK/BM15_1_M_1]}</t>
  </si>
  <si>
    <t>BM15_1_F_2</t>
  </si>
  <si>
    <t>{[LD_TALK/BM15_1_M_2]}</t>
  </si>
  <si>
    <t>BM15_1_F_3</t>
  </si>
  <si>
    <t>{[LD_TALK/BM15_1_M_3]}</t>
  </si>
  <si>
    <t>BM15_1_F_4</t>
  </si>
  <si>
    <t>{[LD_TALK/BM15_1_M_4]}</t>
  </si>
  <si>
    <t>BM15_1_F_5</t>
  </si>
  <si>
    <t>{[LD_TALK/BM15_1_M_5]}</t>
  </si>
  <si>
    <t>BM15_1_M</t>
  </si>
  <si>
    <t>A match is never won in advance, you have all the qualities to turn the balance of power around.</t>
  </si>
  <si>
    <t>Ein Spiel wird nie im Voraus gewonnen. Du hast alle Qualitäten, um das Kräfteverhältnis umzukehren.</t>
  </si>
  <si>
    <t>Los partidos no se ganan por adelantado. Tienes todas las cualidades para cambiar el equilibrio de poder.</t>
  </si>
  <si>
    <t>Una partita non si vince mai in anticipo, hai tutte le qualità per ribaltare gli equilibri.</t>
  </si>
  <si>
    <t>比赛还没开始，胜负未定，你完全有能力扭转局面。</t>
  </si>
  <si>
    <t>Матч никогда не выигрывается заранее — у тебя есть все качества, чтобы изменить баланс сил.</t>
  </si>
  <si>
    <t>Uma partida nunca é vencida antecipadamente, você tem todas as qualidades para virar o jogo a seu favor.</t>
  </si>
  <si>
    <t>BM15_1_M_1</t>
  </si>
  <si>
    <t>Un match n'est jamais gagné d'avance, tu as toute les qualités pour renverser le rapport de force.</t>
  </si>
  <si>
    <t>BM15_1_M_2</t>
  </si>
  <si>
    <t>Avec ton mental et ta palette de coups, tu peux rééquilibrer le combat.</t>
  </si>
  <si>
    <t>BM15_1_M_3</t>
  </si>
  <si>
    <t>Aucun match n’est scellé d’avance : impose ton rythme et prends le contrôle.</t>
  </si>
  <si>
    <t>BM15_1_M_4</t>
  </si>
  <si>
    <t>Rien n’est impossible : ton tennis peut faire vaciller cet adversaire.</t>
  </si>
  <si>
    <t>BM15_1_M_5</t>
  </si>
  <si>
    <t>Un match se gagne sur le court, et tu as les armes pour prendre l’avantage.</t>
  </si>
  <si>
    <t>BM15_2_F</t>
  </si>
  <si>
    <t>{[LD_TALK/BM15_2_M]}</t>
  </si>
  <si>
    <t>È il tuo giorno, non sei la favorita, ma io ho fiducia.</t>
  </si>
  <si>
    <t>BM15_2_F_1</t>
  </si>
  <si>
    <t>C'est ton jour je le sens, tu n'es pas favorite mais j'y crois et tu dois me faire confiance.</t>
  </si>
  <si>
    <t>BM15_2_F_2</t>
  </si>
  <si>
    <t>Tu n’as peut-être pas les pronostics pour toi, mais moi j’y crois dur comme fer. Aujourd’hui, c’est ton moment.</t>
  </si>
  <si>
    <t>BM15_2_F_3</t>
  </si>
  <si>
    <t>Pas favorite ? Et alors. Aujourd’hui, tu peux renverser la tendance, je le sens.</t>
  </si>
  <si>
    <t>BM15_2_M</t>
  </si>
  <si>
    <t>That's your day, you are not favourite, but I can feel something.</t>
  </si>
  <si>
    <t>Heute ist dein Tag. Du bist zwar nicht der Favorit, aber ich habe im Gefühl, dass du es schaffen kannst.</t>
  </si>
  <si>
    <t>Hay que dejarse de favoritos. Es tu día: lo presiento.</t>
  </si>
  <si>
    <t>È il tuo giorno, non sei il favorito, ma io ho fiducia.</t>
  </si>
  <si>
    <t>今天对你很重要，你不是赛前热门，但我有一种不同的预感。</t>
  </si>
  <si>
    <t>Это твой день. Ты не фаворит, но я чувствую что-то особенное.</t>
  </si>
  <si>
    <t>Este é o seu dia, você não é o favorito, mas sinto algo.</t>
  </si>
  <si>
    <t>BM15_2_M_1</t>
  </si>
  <si>
    <t>C'est ton jour je le sens, tu n'es pas favori mais j'y crois et tu dois me faire confiance.</t>
  </si>
  <si>
    <t>BM15_2_M_2</t>
  </si>
  <si>
    <t>BM15_2_M_3</t>
  </si>
  <si>
    <t>Pas favori ? Et alors. Aujourd’hui, tu peux renverser la tendance, je le sens.</t>
  </si>
  <si>
    <t>BM15_3_F</t>
  </si>
  <si>
    <t>{[LD_TALK/BM15_3_M]}</t>
  </si>
  <si>
    <t>BM15_3_F_1</t>
  </si>
  <si>
    <t>{[LD_TALK/BM15_3_M_1]}</t>
  </si>
  <si>
    <t>BM15_3_F_2</t>
  </si>
  <si>
    <t>{[LD_TALK/BM15_3_M_2]}</t>
  </si>
  <si>
    <t>BM15_3_F_3</t>
  </si>
  <si>
    <t>Il y a une aura particulière aujourd’hui : profites-en, joue libérée.</t>
  </si>
  <si>
    <t>BM15_3_M</t>
  </si>
  <si>
    <t>Tennis' Gods are on your side today, I see something special coming.</t>
  </si>
  <si>
    <t>Die Tennisgötter sind heute auf deiner Seite, ich spüre, dass es ein besonderer Tag wird.</t>
  </si>
  <si>
    <t>Los dioses del tenis están de tu parte. Siento que se avecina algo especial.</t>
  </si>
  <si>
    <t>Gli dei del tennis oggi sono dalla tua parte, sento che sta arrivando qualcosa di speciale.</t>
  </si>
  <si>
    <t>网球之神今天站在你这边，我预感你会有特别的表现。</t>
  </si>
  <si>
    <t>Боги тенниса сегодня на твоей стороне — чувствую, что будет что-то особенное.</t>
  </si>
  <si>
    <t>Os deuses do tênis estão do seu lado hoje, vejo algo especial vindo.</t>
  </si>
  <si>
    <t>BM15_3_M_1</t>
  </si>
  <si>
    <t>Laisse les Dieux du tennis te porter aujourd'hui, je sens quelque chose de spécial !</t>
  </si>
  <si>
    <t>BM15_3_M_2</t>
  </si>
  <si>
    <t>On dirait que les planètes du tennis se sont alignées pour toi aujourd’hui.</t>
  </si>
  <si>
    <t>BM15_3_M_3</t>
  </si>
  <si>
    <t>Il y a une aura particulière aujourd’hui : profites-en, joue libéré.</t>
  </si>
  <si>
    <t>BM16_1_F</t>
  </si>
  <si>
    <t>You're going to make her doubt, take the ascendancy and beat this opponent!</t>
  </si>
  <si>
    <t>Du wirst sie zum Zweifeln bringen. Gewinn die Oberhand und schlage diese Gegnerin!</t>
  </si>
  <si>
    <t>¡Hazla dudar, toma el control y véncela!</t>
  </si>
  <si>
    <t>La farai dubitare, prendi il volo e sconfiggi questa avversaria!</t>
  </si>
  <si>
    <t>你要让她产生怀疑，占据上风，打败这个对手！</t>
  </si>
  <si>
    <t>Ты заставишь её сомневаться, возьми инициативу и победи эту соперницу!</t>
  </si>
  <si>
    <t>Você vai fazê-la duvidar, tome a dianteira e vença essa adversária!</t>
  </si>
  <si>
    <t>BM16_1_F_1</t>
  </si>
  <si>
    <t>Tu vas la faire douter, prendre l'ascendant et me battre cette adversaire !</t>
  </si>
  <si>
    <t>BM16_1_F_2</t>
  </si>
  <si>
    <t>Fais-la douter, impose ton rythme et va chercher cette victoire.</t>
  </si>
  <si>
    <t>BM16_1_F_3</t>
  </si>
  <si>
    <t>Tu as les armes pour la déstabiliser et gagner.</t>
  </si>
  <si>
    <t>BM16_1_M</t>
  </si>
  <si>
    <t>You're going to make him doubt, take the ascendancy and beat this opponent!</t>
  </si>
  <si>
    <t>Du wirst ihn zum Zweifeln bringen. Gewinn die Oberhand und schlage diesen Gegner!</t>
  </si>
  <si>
    <t>¡Hazlo dudar, toma el control y véncelo!</t>
  </si>
  <si>
    <t>Lo farai dubitare, prendi il volo e sconfiggi questo avversario!</t>
  </si>
  <si>
    <t>你要让他产生怀疑，占据上风，打败这个对手！</t>
  </si>
  <si>
    <t>Ты заставишь его сомневаться, возьми инициативу и победи этого соперника!</t>
  </si>
  <si>
    <t>Você vai fazê-lo duvidar, tome a dianteira e vença esse adversário!</t>
  </si>
  <si>
    <t>BM16_1_M_1</t>
  </si>
  <si>
    <t>Tu vas le faire douter, prendre l'ascendant et me battre cet adversaire !</t>
  </si>
  <si>
    <t>BM16_1_M_2</t>
  </si>
  <si>
    <t>Fais-le douter, impose ton rythme et va chercher cette victoire.</t>
  </si>
  <si>
    <t>BM16_1_M_3</t>
  </si>
  <si>
    <t>Tu as les armes pour le déstabiliser et gagner.</t>
  </si>
  <si>
    <t>BM16_2_F</t>
  </si>
  <si>
    <t>{[LD_TALK/BM16_2_M]}</t>
  </si>
  <si>
    <t>Sei assolutamente capace di avere la meglio su di lei, dai tutto quello puoi!</t>
  </si>
  <si>
    <t>BM16_2_F_1</t>
  </si>
  <si>
    <t>{[LD_TALK/BM16_2_M_1]}</t>
  </si>
  <si>
    <t>BM16_2_F_2</t>
  </si>
  <si>
    <t>Tu peux la bousculer, tu en as largement les moyens.</t>
  </si>
  <si>
    <t>BM16_2_F_3</t>
  </si>
  <si>
    <t>Elle ne sera pas sereine face à toi, crois-moi.</t>
  </si>
  <si>
    <t>BM16_2_M</t>
  </si>
  <si>
    <t>You are absolutely capable of taking the better of him, give everything you have!</t>
  </si>
  <si>
    <t>Du bist durchaus in der Lage, das Spiel heute zu gewinnen, wenn du alles gibst!</t>
  </si>
  <si>
    <t>Eres totalmente capaz de darle un disgusto: ¡da todo lo que tienes!</t>
  </si>
  <si>
    <t>Sei assolutamente capace di avere la meglio su di lui, dai tutto quello puoi!</t>
  </si>
  <si>
    <t>你绝对有能力战胜他，认真拼一把！</t>
  </si>
  <si>
    <t>Ты абсолютно способен(на) переиграть его — выложись по полной!</t>
  </si>
  <si>
    <t>Você é absolutamente capaz de superá-lo, dê tudo o que tem!</t>
  </si>
  <si>
    <t>BM16_2_M_1</t>
  </si>
  <si>
    <t>Tu es tout à fait en mesure de l'inquiéter et de prendre le dessus dans ce match.</t>
  </si>
  <si>
    <t>BM16_2_M_2</t>
  </si>
  <si>
    <t>Tu peux le bousculer, tu en as largement les moyens.</t>
  </si>
  <si>
    <t>BM16_2_M_3</t>
  </si>
  <si>
    <t>Il ne sera pas serein face à toi, crois-moi.</t>
  </si>
  <si>
    <t>BM17_1_F</t>
  </si>
  <si>
    <t>Don't worry, it's not because she's better ranked that she's better than you. You can do it.</t>
  </si>
  <si>
    <t>Keine Sorge, nur weil sie höher in der Rangliste ist, heißt das nicht, dass sie besser ist als du. Du schaffst das.</t>
  </si>
  <si>
    <t>No te preocupes. No por estar mejor clasificada es mejor que tú. ¡Puedes hacerlo!</t>
  </si>
  <si>
    <t>Non preoccuparti, non è perché è meglio classificata che è migliore di te. Puoi farcela.</t>
  </si>
  <si>
    <t>别担心，她排名高并不意味着比你强，你可以做到。</t>
  </si>
  <si>
    <t>Не переживай, то что она выше в рейтинге, не значит, что она лучше тебя. Ты справишься.</t>
  </si>
  <si>
    <t>Não se preocupe, só porque ela é melhor classificada não significa que ela seja melhor que você. Você consegue.</t>
  </si>
  <si>
    <t>BM17_1_F_1</t>
  </si>
  <si>
    <t>Ne t'en fais pas, ce n'est pas parce qu'elle est mieux classée qu'elle est meilleure que toi. Tu peux le faire.</t>
  </si>
  <si>
    <t>BM17_1_F_2</t>
  </si>
  <si>
    <t>Ne te laisse pas impressionner par son rang, tu as le niveau.</t>
  </si>
  <si>
    <t>BM17_1_F_3</t>
  </si>
  <si>
    <t>Sa place au classement ne t’empêche en rien de la battre.</t>
  </si>
  <si>
    <t>BM17_1_M</t>
  </si>
  <si>
    <t>Don't worry, just because he's better ranked doesn't mean he's better than you. You can do it.</t>
  </si>
  <si>
    <t>Keine Sorge, nur weil er höher in der Rangliste ist, heißt das nicht, dass er besser ist als du. Du schaffst das.</t>
  </si>
  <si>
    <t>No te preocupes. No por estar mejor clasificado es mejor que tú. ¡Puedes hacerlo!</t>
  </si>
  <si>
    <t>Non preoccuparti, non è perché è meglio classificato che è migliore di te. Puoi farcela.</t>
  </si>
  <si>
    <t>别担心，他排名高并不意味着比你强，你可以做到的。</t>
  </si>
  <si>
    <t>Не переживай, то что он выше в рейтинге, не значит, что он лучше тебя. Ты справишься.</t>
  </si>
  <si>
    <t>Não se preocupe, só porque ele é melhor classificado não significa que ele seja melhor que você. Você consegue.</t>
  </si>
  <si>
    <t>BM17_1_M_1</t>
  </si>
  <si>
    <t>Ne t'en fais pas, ce n'est pas parce qu'il est mieux classé, qu'il est meilleur que toi. Tu peux le faire.</t>
  </si>
  <si>
    <t>BM17_1_M_2</t>
  </si>
  <si>
    <t>BM17_1_M_3</t>
  </si>
  <si>
    <t>Sa place au classement ne t’empêche en rien de le battre.</t>
  </si>
  <si>
    <t>BM17_2_F</t>
  </si>
  <si>
    <t>{[LD_TALK/BM17_2_M]}</t>
  </si>
  <si>
    <t>BM17_2_F_1</t>
  </si>
  <si>
    <t>{[LD_TALK/BM17_2_M_1]}</t>
  </si>
  <si>
    <t>BM17_2_F_2</t>
  </si>
  <si>
    <t>{[LD_TALK/BM17_2_M_2]}</t>
  </si>
  <si>
    <t>BM17_2_F_3</t>
  </si>
  <si>
    <t>{[LD_TALK/BM17_2_M_3]}</t>
  </si>
  <si>
    <t>BM17_2_M</t>
  </si>
  <si>
    <t>The ranking doesn't make you win, you have all your chances!</t>
  </si>
  <si>
    <t>Der Rang allein macht noch keinen Gewinner, gib heute alles, dann kannst du gewinnen.</t>
  </si>
  <si>
    <t>La clasificación no te hace ganar, ¡tienes posibilidades!</t>
  </si>
  <si>
    <t>La classifica non ti dà per vincente ma hai tutte le tue possibilità!</t>
  </si>
  <si>
    <t>排名不能定输赢，你完全有机会！</t>
  </si>
  <si>
    <t>Рейтинг не выигрывает матчи — у тебя есть все шансы!</t>
  </si>
  <si>
    <t>O ranking não te faz vencer, você tem todas as suas chances!</t>
  </si>
  <si>
    <t>BM17_2_M_1</t>
  </si>
  <si>
    <t>Le classement n'est qu'un chiffre, donne tout aujourd'hui et tu auras toutes tes chances.</t>
  </si>
  <si>
    <t>BM17_2_M_2</t>
  </si>
  <si>
    <t>Le classement ne reflète pas la vérité d’un match : joue à fond.</t>
  </si>
  <si>
    <t>BM17_2_M_3</t>
  </si>
  <si>
    <t>Le classement n’est qu’un détail si tu joues au maximum.</t>
  </si>
  <si>
    <t>BM18_1_F</t>
  </si>
  <si>
    <t>Beware, she is a formidable opponent.</t>
  </si>
  <si>
    <t>Aber sei vorsichtig, sie ist eine starke Gegnerin.</t>
  </si>
  <si>
    <t>Cuidado: es una oponente formidable.</t>
  </si>
  <si>
    <t>Attenzione, è un'avversaria formidabile.</t>
  </si>
  <si>
    <t>小心，她是个难缠的对手。</t>
  </si>
  <si>
    <t>Осторожно, она опасная соперница.</t>
  </si>
  <si>
    <t>Cuidado, ela é uma adversária formidável.</t>
  </si>
  <si>
    <t>BM18_1_F_1</t>
  </si>
  <si>
    <t>Méfie-toi, c'est une adversaire redoutable.</t>
  </si>
  <si>
    <t>BM18_1_F_2</t>
  </si>
  <si>
    <t>Garde la tête froide : c’est une adversaire dangereuse.</t>
  </si>
  <si>
    <t>BM18_1_F_3</t>
  </si>
  <si>
    <t>Reste vigilante, elle peut être très agressive.</t>
  </si>
  <si>
    <t>BM18_1_M</t>
  </si>
  <si>
    <t>Beware, he is a formidable opponent.</t>
  </si>
  <si>
    <t>Aber sei vorsichtig, er ist ein starker Gegner.</t>
  </si>
  <si>
    <t>Cuidado: es un oponente formidable.</t>
  </si>
  <si>
    <t>Attenzione, è un avversario formidabile.</t>
  </si>
  <si>
    <t>小心，他是个难缠的对手。</t>
  </si>
  <si>
    <t>Осторожно, он опасный соперник.</t>
  </si>
  <si>
    <t>Cuidado, ele é um adversário formidável.</t>
  </si>
  <si>
    <t>BM18_1_M_1</t>
  </si>
  <si>
    <t>Méfie-toi, c'est un adversaire redoutable.</t>
  </si>
  <si>
    <t>BM18_1_M_2</t>
  </si>
  <si>
    <t>Garde la tête froide : c’est un adversaire dangereux.</t>
  </si>
  <si>
    <t>BM18_1_M_3</t>
  </si>
  <si>
    <t>Reste vigilant, il peut être très agressif.</t>
  </si>
  <si>
    <t>BM18_2_F</t>
  </si>
  <si>
    <t>{[LD_TALK/BM18_2_M]}</t>
  </si>
  <si>
    <t>BM18_2_F_1</t>
  </si>
  <si>
    <t>{[LD_TALK/BM18_2_M_1]}</t>
  </si>
  <si>
    <t>BM18_2_F_2</t>
  </si>
  <si>
    <t>{[LD_TALK/BM18_2_M_2]}</t>
  </si>
  <si>
    <t>BM18_2_F_3</t>
  </si>
  <si>
    <t>{[LD_TALK/BM18_2_M_3]}</t>
  </si>
  <si>
    <t>BM18_2_M</t>
  </si>
  <si>
    <t>The court will give the final word, nothing is played in advance.</t>
  </si>
  <si>
    <t>Ein Spiel wird nie im Voraus gewonnen, die Entscheidung fällt auf dem Platz.</t>
  </si>
  <si>
    <t>El campo dirá la última palabra, no se juega nada de antemano.</t>
  </si>
  <si>
    <t>Il campo avrà l'ultima parola, niente si gioca in anticipo.</t>
  </si>
  <si>
    <t>胜负要在球场见分晓，没有什么是预先注定的。</t>
  </si>
  <si>
    <t>Суд решит всё — ничего не предопределено заранее.</t>
  </si>
  <si>
    <t>A quadra dará a palavra final, nada se joga antecipadamente.</t>
  </si>
  <si>
    <t>BM18_2_M_1</t>
  </si>
  <si>
    <t>Un match n'est jamais gagné d'avance, c'est sur le court que la décision va se faire.</t>
  </si>
  <si>
    <t>BM18_2_M_2</t>
  </si>
  <si>
    <t>On ne gagne pas sur le papier ; seule la performance sur le court donnera son verdict.</t>
  </si>
  <si>
    <t>BM18_2_M_3</t>
  </si>
  <si>
    <t>On ne gagne pas un match dans les vestiaires : direction le court !</t>
  </si>
  <si>
    <t>BM19_1_F</t>
  </si>
  <si>
    <t>Your opponent may be lower ranked, but she's not an extra. Think about it.</t>
  </si>
  <si>
    <t>Deine Gegnerin hat vielleicht einen schlechteren Rang, aber sie ist nicht zum Spaß hier. Vergiss das nicht.</t>
  </si>
  <si>
    <t>Puede que tu oponente esté más abajo en la clasificación, pero no ha venido de pícnic. Piénsalo.</t>
  </si>
  <si>
    <t>La tua avversaria potrebbe essere di livello inferiore, ma anche lei è venuta qui per vincere. Pensaci bene.</t>
  </si>
  <si>
    <t>你的对手排名可能较低，但她绝非等闲之辈，不可大意。</t>
  </si>
  <si>
    <t>Соперница может быть ниже в рейтинге, но она не статистка. Помни об этом.</t>
  </si>
  <si>
    <t>Sua adversária pode ser menos ranqueada, mas ela não está aqui para ser figurante. Pense nisso.</t>
  </si>
  <si>
    <t>BM19_1_F_1</t>
  </si>
  <si>
    <t>Ton adversaire est peut-être moins bien classée mais elle n'est pas venue faire de la figuration. Penses-y.</t>
  </si>
  <si>
    <t>BM19_1_F_2</t>
  </si>
  <si>
    <t>Elle n’a rien à perdre, donc elle sera dangereuse.</t>
  </si>
  <si>
    <t>BM19_1_F_3</t>
  </si>
  <si>
    <t>Attention : moins bien classée, oui, mais elle est loin d’être inoffensive.</t>
  </si>
  <si>
    <t>BM19_1_M</t>
  </si>
  <si>
    <t>Your opponent may be lower ranked, but he's not here to be an extra. Think about it.</t>
  </si>
  <si>
    <t>Dein Gegner hat vielleicht einen schlechteren Rang, aber er ist nicht zum Spaß hier. Vergiss das nicht.</t>
  </si>
  <si>
    <t>Il tuo avversario potrebbe essere di livello inferiore, ma anche lui è venuto qui per vincere. Pensaci bene.</t>
  </si>
  <si>
    <t>你的对手排名可能较低，但他绝非等闲之辈，不可大意。</t>
  </si>
  <si>
    <t>Соперник может быть ниже в рейтинге, но он здесь не для массовки. Помни об этом.</t>
  </si>
  <si>
    <t>Seu adversário pode ser menos ranqueado, mas ele não está aqui para ser figurante. Pense nisso.</t>
  </si>
  <si>
    <t>BM19_1_M_1</t>
  </si>
  <si>
    <t>Ton adversaire est peut-être moins bien classé mais il n'est pas venu faire de la figuration. Penses-y.</t>
  </si>
  <si>
    <t>BM19_1_M_2</t>
  </si>
  <si>
    <t>Il n’a rien à perdre, donc il sera dangereux.</t>
  </si>
  <si>
    <t>BM19_1_M_3</t>
  </si>
  <si>
    <t>Attention : moins bien classe, oui, mais il est loin d’être inoffensif.</t>
  </si>
  <si>
    <t>BM19_2_F</t>
  </si>
  <si>
    <t>{[LD_TALK/BM19_2_M]}</t>
  </si>
  <si>
    <t>Non sei la favorita, quindi mostrami di cosa sei capace!</t>
  </si>
  <si>
    <t>BM19_2_F_1</t>
  </si>
  <si>
    <t>Tu n'es pas favorite pour rien, alors montre-moi de quoi tu es capable !</t>
  </si>
  <si>
    <t>BM19_2_F_2</t>
  </si>
  <si>
    <t>Tu es favorite : assume-le et fais le boulot.</t>
  </si>
  <si>
    <t>BM19_2_F_3</t>
  </si>
  <si>
    <t>Prouve-moi que ton statut de favorite n'est pas le fruit du hasard !</t>
  </si>
  <si>
    <t>BM19_2_M</t>
  </si>
  <si>
    <t>You're not a favorite for nothing, so show me what you're capable of!</t>
  </si>
  <si>
    <t>Du gehst nicht umsonst favorisiert in das Match, also zeig mir, was du kannst!</t>
  </si>
  <si>
    <t>No hay ningún motivo para considerarnos favoritos, ¡así que demuéstrame de lo que eres capaz!</t>
  </si>
  <si>
    <t>Non sei il favorito, quindi mostrami di cosa sei capace!</t>
  </si>
  <si>
    <t>你是热门球员，这可不是浪得虚名，让我看看你的实力！</t>
  </si>
  <si>
    <t>Ты фаворит не просто так — покажи, на что способен(на)!</t>
  </si>
  <si>
    <t>Você não é favorito à toa, então me mostre do que é capaz!</t>
  </si>
  <si>
    <t>BM19_2_M_1</t>
  </si>
  <si>
    <t>Tu n'es pas favori pour rien, alors montre-moi de quoi tu es capable !</t>
  </si>
  <si>
    <t>BM19_2_M_2</t>
  </si>
  <si>
    <t>Tu es favori : assume-le et fais le boulot.</t>
  </si>
  <si>
    <t>BM19_2_M_3</t>
  </si>
  <si>
    <t>Prouve-moi que ton statut de favori n'est pas le fruit du hasard !</t>
  </si>
  <si>
    <t>BM2_1_F</t>
  </si>
  <si>
    <t>{[LD_TALK/BM2_1_M]}</t>
  </si>
  <si>
    <t>BM2_1_F_1</t>
  </si>
  <si>
    <t>{[LD_TALK/BM2_1_M_1]}</t>
  </si>
  <si>
    <t>BM2_1_F_2</t>
  </si>
  <si>
    <t>{[LD_TALK/BM2_1_M_2]}</t>
  </si>
  <si>
    <t>BM2_1_F_3</t>
  </si>
  <si>
    <t>{[LD_TALK/BM2_1_M_3]}</t>
  </si>
  <si>
    <t>BM2_1_M</t>
  </si>
  <si>
    <t>Relax, the audience will support you, it's a positive pressure.</t>
  </si>
  <si>
    <t>Entspann dich, das Publikum wird dich unterstützen. Das ist positiver Druck.</t>
  </si>
  <si>
    <t>Relájate, el público te apoya y eso es una presión positiva.</t>
  </si>
  <si>
    <t>Rilassati, il pubblico ti sosterrà, è una pressione positiva.</t>
  </si>
  <si>
    <t>放松点，观众会支持你的，这是一种积极的压力。</t>
  </si>
  <si>
    <t>Расслабься, публика поддержит тебя — это позитивное давление.</t>
  </si>
  <si>
    <t>Relaxe, a torcida vai te apoiar, é uma pressão positiva.</t>
  </si>
  <si>
    <t>BM2_1_M_1</t>
  </si>
  <si>
    <t>Détends-toi, le public va te porter, c'est une pression positive.</t>
  </si>
  <si>
    <t>BM2_1_M_2</t>
  </si>
  <si>
    <t>Respire, la foule est derrière toi.</t>
  </si>
  <si>
    <t>BM2_1_M_3</t>
  </si>
  <si>
    <t>Vois ce soutien du public comme un pilier, pas une charge.</t>
  </si>
  <si>
    <t>BM2_2_F</t>
  </si>
  <si>
    <t>{[LD_TALK/BM2_2_M]}</t>
  </si>
  <si>
    <t>BM2_2_F_1</t>
  </si>
  <si>
    <t>{[LD_TALK/BM2_2_M_1]}</t>
  </si>
  <si>
    <t>BM2_2_F_2</t>
  </si>
  <si>
    <t>{[LD_TALK/BM2_2_M_2]}</t>
  </si>
  <si>
    <t>BM2_2_F_3</t>
  </si>
  <si>
    <t>{[LD_TALK/BM2_2_M_3]}</t>
  </si>
  <si>
    <t>BM2_2_F_4</t>
  </si>
  <si>
    <t>{[LD_TALK/BM2_2_M_4]}</t>
  </si>
  <si>
    <t>BM2_2_F_5</t>
  </si>
  <si>
    <t>Tu es portée par la foule, maintenant place au tennis.</t>
  </si>
  <si>
    <t>BM2_2_M</t>
  </si>
  <si>
    <t>No worries, everybody in the in the stands is backing you.</t>
  </si>
  <si>
    <t>Keine Sorge, das ganze Publikum hält zu dir.</t>
  </si>
  <si>
    <t>No te preocupes, la grada te respalda.</t>
  </si>
  <si>
    <t>Non preoccuparti, tutti in tribuna fanno il tifo per te.</t>
  </si>
  <si>
    <t>别担心，看台上的每一个人都支持你。</t>
  </si>
  <si>
    <t>Не переживай — все на трибунах поддерживают тебя.</t>
  </si>
  <si>
    <t>Sem preocupações, todos nas arquibancadas estão te apoiando.</t>
  </si>
  <si>
    <t>BM2_2_M_1</t>
  </si>
  <si>
    <t>Tout le public est avec toi, il n'y a rien à craindre.</t>
  </si>
  <si>
    <t>BM2_2_M_2</t>
  </si>
  <si>
    <t>Toute la tribune te pousse, alors joue sans peur.</t>
  </si>
  <si>
    <t>BM2_2_M_3</t>
  </si>
  <si>
    <t>Le public te porte, profite-en pour t’exprimer pleinement.</t>
  </si>
  <si>
    <t>BM2_2_M_4</t>
  </si>
  <si>
    <t>Les tribunes vibrent pour toi, impose ton jeu.</t>
  </si>
  <si>
    <t>BM2_2_M_5</t>
  </si>
  <si>
    <t>Tu es porté par la foule, maintenant place au tennis.</t>
  </si>
  <si>
    <t>BM20_1_F</t>
  </si>
  <si>
    <t>You're better than her, so be confident.</t>
  </si>
  <si>
    <t>Tu es meilleure qu'elle alors sois confiante.</t>
  </si>
  <si>
    <t>Du bist besser als sie, also sei zuversichtlich.</t>
  </si>
  <si>
    <t>Eres mejor que ella, así que ten confianza.</t>
  </si>
  <si>
    <t>Sei migliore di lei, quindi fiducia.</t>
  </si>
  <si>
    <t>你比她强，所以要自信。</t>
  </si>
  <si>
    <t>Ты лучше её — будь уверена.</t>
  </si>
  <si>
    <t>Você é melhor que ela, então confie em si.</t>
  </si>
  <si>
    <t>BM20_1_M</t>
  </si>
  <si>
    <t>You're better than him, so be confident.</t>
  </si>
  <si>
    <t>Tu es meilleur que lui alors sois confiant.</t>
  </si>
  <si>
    <t>Du bist besser als er, also sei zuversichtlich.</t>
  </si>
  <si>
    <t>Eres mejor que él, así que ten confianza.</t>
  </si>
  <si>
    <t>Sei migliore di lui, quindi fiducia.</t>
  </si>
  <si>
    <t>你比他强，所以要自信。</t>
  </si>
  <si>
    <t>Ты лучше его — будь уверен.</t>
  </si>
  <si>
    <t>Você é melhor que ele, então confie em si.</t>
  </si>
  <si>
    <t>BM20_2_F</t>
  </si>
  <si>
    <t>{[LD_TALK/BM20_2_M]}</t>
  </si>
  <si>
    <t>BM20_2_F_1</t>
  </si>
  <si>
    <t>{[LD_TALK/BM20_2_M_1]}</t>
  </si>
  <si>
    <t>BM20_2_F_2</t>
  </si>
  <si>
    <t>{[LD_TALK/BM20_2_M_2]}</t>
  </si>
  <si>
    <t>BM20_2_F_3</t>
  </si>
  <si>
    <t>{[LD_TALK/BM20_2_M_3]}</t>
  </si>
  <si>
    <t>BM20_2_F_4</t>
  </si>
  <si>
    <t>{[LD_TALK/BM20_2_M_4]}</t>
  </si>
  <si>
    <t>BM20_2_F_5</t>
  </si>
  <si>
    <t>{[LD_TALK/BM20_2_M_5]}</t>
  </si>
  <si>
    <t>BM20_2_M</t>
  </si>
  <si>
    <t>Anything else than a win would be a disappointment.</t>
  </si>
  <si>
    <t>Alles andere außer ein Sieg wäre eine Enttäuschung.</t>
  </si>
  <si>
    <t>Todo lo que no sea ganar será una decepción.</t>
  </si>
  <si>
    <t>Un risultato diverso dalla vittoria sarebbe una delusione.</t>
  </si>
  <si>
    <t>除了赢得比赛，其他结果都会让人失望。</t>
  </si>
  <si>
    <t>Всё, кроме победы, станет разочарованием.</t>
  </si>
  <si>
    <t>Qualquer coisa que não seja uma vitória seria uma decepção.</t>
  </si>
  <si>
    <t>BM20_2_M_1</t>
  </si>
  <si>
    <t>Je n'attends rien d'autre qu'une victoire aujourd'hui.</t>
  </si>
  <si>
    <t>BM20_2_M_2</t>
  </si>
  <si>
    <t>Je n’envisage rien d’autre qu’un succès aujourd’hui.</t>
  </si>
  <si>
    <t>BM20_2_M_3</t>
  </si>
  <si>
    <t>Je m’attends clairement à une victoire aujourd’hui.</t>
  </si>
  <si>
    <t>BM20_2_M_4</t>
  </si>
  <si>
    <t>Aujourd’hui, je veux te voir gagner, point.</t>
  </si>
  <si>
    <t>BM20_2_M_5</t>
  </si>
  <si>
    <t>Pour moi, c’est victoire obligatoire aujourd’hui.</t>
  </si>
  <si>
    <t>BM21_1_F</t>
  </si>
  <si>
    <t>Be careful even if you are used to beating this opponent, she is in a good form so be careful!</t>
  </si>
  <si>
    <t>Aber sei vorsichtig, auch wenn du es gewohnt bist, diese Gegnerin zu schlagen. Sie ist aktuell in sehr guter Verfassung!</t>
  </si>
  <si>
    <t>Ten cuidado aunque estés acostumbrada a vencer a esta oponente. Está en un buen momento, ¡así que mucho ojo!</t>
  </si>
  <si>
    <t>Anche se sei abituata a batterla, è in un buon momento, quindi fai attenzione!</t>
  </si>
  <si>
    <t>即使你击败过这个对手也要小心，她目前状态正佳，务必当心！</t>
  </si>
  <si>
    <t>Будь осторожна. Даже если ты обычно её обыгрываешь, она сейчас в отличной форме.</t>
  </si>
  <si>
    <t>Cuidado, mesmo que esteja acostumada a vencer essa adversária, ela está em boa forma, então tenha cautela!</t>
  </si>
  <si>
    <t>Attention, même si tu as l'habitude de battre cette adversaire, elle est dans une bonne période alors méfie-toi !</t>
  </si>
  <si>
    <t>Cuidado, mesmo que esteja acostumado a vencer esse adversário, ele está em boa forma, então tenha cautela!</t>
  </si>
  <si>
    <t>Même si tu la bats souvent, elle est en confiance en ce moment : reste vigilante.</t>
  </si>
  <si>
    <t>Seus últimos confrontos diretos não importam, ela melhorou e as condições são diferentes.</t>
  </si>
  <si>
    <t>Tu la connais bien, mais sa forme actuelle peut surprendre : méfiance.</t>
  </si>
  <si>
    <t>Seus últimos confrontos diretos não importam, ele melhorou e as condições são diferentes.</t>
  </si>
  <si>
    <t>BM21_1_M</t>
  </si>
  <si>
    <t>Be careful even if you are used to beating this opponent, he is in a good form so be careful!</t>
  </si>
  <si>
    <t>Aber sei vorsichtig, auch wenn du es gewohnt bist, diesen Gegner zu schlagen. Er ist aktuell in sehr guter Verfassung!</t>
  </si>
  <si>
    <t>Ten cuidado aunque estés acostumbrado a vencer a este oponente. Está en un buen momento, ¡así que mucho ojo!</t>
  </si>
  <si>
    <t>Anche se sei abituato a batterlo, è in un buon momento quindi fai attenzione!</t>
  </si>
  <si>
    <t>即使你击败过这个对手也要小心，他目前状态正佳，务必当心！</t>
  </si>
  <si>
    <t>Будь осторожен. Даже если ты обычно его обыгрываешь, он сейчас в отличной форме.</t>
  </si>
  <si>
    <t>Você está acostumada a vencê-la, então me dê o prazer de continuar essa série de vitórias!</t>
  </si>
  <si>
    <t>Attention, même si tu as l'habitude de battre cet adversaire, il est dans une bonne période alors méfie-toi !</t>
  </si>
  <si>
    <t>Você está acostumado a vencê-lo, então me dê o prazer de continuar essa série de vitórias!</t>
  </si>
  <si>
    <t>Même si tu le bats souvent, il est en confiance en ce moment : reste vigilant.</t>
  </si>
  <si>
    <t>Você sempre teve vantagem sobre ela, mantenha essa tendência.</t>
  </si>
  <si>
    <t>Tu le connais bien, mais sa forme actuelle peut surprendre : méfiance.</t>
  </si>
  <si>
    <t>Você sempre teve vantagem sobre ele, mantenha essa tendência.</t>
  </si>
  <si>
    <t>BM21_2_F</t>
  </si>
  <si>
    <t>Your last head to heads are not important, she has improved, and the conditions are different.</t>
  </si>
  <si>
    <t>Die letzten direkten Duelle mit ihr sind unwichtig. Sie hat sich verbessert und die Bedingungen sind ganz anders.</t>
  </si>
  <si>
    <t>Tu último cara a cara no es lo importante. Ella ha mejorado y las condiciones han cambiado.</t>
  </si>
  <si>
    <t>Il tuo ultimo testa a testa non è importante, lei è migliorata e le condizioni sono diverse.</t>
  </si>
  <si>
    <t>你们之前的交手战绩并不重要，她已经进步了，而且情况也已今非昔比。</t>
  </si>
  <si>
    <t>Прошлые личные встречи уже не важны — она улучшилась, а условия другие.</t>
  </si>
  <si>
    <t>{[LD_TALK/BM23_1_M]}</t>
  </si>
  <si>
    <t>Vos précédentes confrontations ne sont que du passé, elle a beaucoup progressé depuis votre dernier match.</t>
  </si>
  <si>
    <t>Mantenha o foco nesse adversário que você já venceu, certamente, mas que dará tudo para reverter a vantagem.</t>
  </si>
  <si>
    <t>Oublie vos anciens duels : elle a nettement progressé depuis.</t>
  </si>
  <si>
    <t>Você tem a vantagem nos últimos confrontos, isso é uma motivação extra para ela, mantenha o foco.</t>
  </si>
  <si>
    <t>Elle n’est plus la même joueuse que lors de vos derniers matchs.</t>
  </si>
  <si>
    <t>Você tem a vantagem nos últimos confrontos, isso é uma motivação extra para ele, mantenha o foco.</t>
  </si>
  <si>
    <t>BM21_2_M</t>
  </si>
  <si>
    <t>Your last head to heads are not important, he has improved, and the conditions are different.</t>
  </si>
  <si>
    <t>Die letzten direkten Duelle mit ihm sind unwichtig. Er hat sich verbessert und die Bedingungen sind ganz anders.</t>
  </si>
  <si>
    <t>Tu último cara a cara no es lo importante. Él ha mejorado y las condiciones han cambiado.</t>
  </si>
  <si>
    <t>Il tuo ultimo testa a testa non è importante, lui è migliorato e le condizioni sono diverse.</t>
  </si>
  <si>
    <t>你们之前的交手战绩并不重要，他已经进步了，而且情况也已今非昔比。</t>
  </si>
  <si>
    <t>Прошлые личные встречи уже не важны — он улучшился, а условия другие.</t>
  </si>
  <si>
    <t>{[LD_TALK/BM24_1_M]}</t>
  </si>
  <si>
    <t>Vos précédentes confrontations ne sont que du passé, il a beaucoup progressé depuis votre dernier match.</t>
  </si>
  <si>
    <t>Seu adversário já te venceu, mas sinto que hoje é o seu dia.</t>
  </si>
  <si>
    <t>Oublie vos anciens duels : il a nettement progressé depuis.</t>
  </si>
  <si>
    <t>Você pode já ter perdido contra ela, mas não vai deixar isso acontecer de novo!</t>
  </si>
  <si>
    <t>Il n’est plus le même joueur que lors de vos derniers matchs.</t>
  </si>
  <si>
    <t>Você pode já ter perdido contra ele, mas não vai deixar isso acontecer de novo!</t>
  </si>
  <si>
    <t>BM22_1_F</t>
  </si>
  <si>
    <t>You're used to beating her, so you're going to give me the pleasure of continuing this series of victories!</t>
  </si>
  <si>
    <t>Du bist es gewohnt, sie zu schlagen, also setze diese Siegesserie bitte fort!</t>
  </si>
  <si>
    <t>Estás acostumbrada a ganarle, ¡así que me vas a dar el gusto de continuar con esta serie de victorias!</t>
  </si>
  <si>
    <t>Sei abituata a batterla, quindi mi farai il piacere di continuare questa serie di vittorie!</t>
  </si>
  <si>
    <t>你过去总是赢她，所以让我再高兴一下，把这场连胜延续下去！</t>
  </si>
  <si>
    <t>Ты привыкла её обыгрывать, так что доставь мне удовольствие — продолжи эту серию побед!</t>
  </si>
  <si>
    <t>{[LD_TALK/BM25_1_M]}</t>
  </si>
  <si>
    <t>Tu as l'habitude de la battre alors tu vas me faire le plaisir de continuer cette série de victoires !</t>
  </si>
  <si>
    <t>Relaxe, a tendência eventualmente será revertida, você está se sentindo bem, isso deve fazer a diferença.</t>
  </si>
  <si>
    <t>Tu la domines habituellement, alors fais pareil aujourd’hui !</t>
  </si>
  <si>
    <t>Não se concentre nos seus últimos confrontos diretos, você é absolutamente capaz de vencê-la.</t>
  </si>
  <si>
    <t>Montre lui encore qui est la patronne !</t>
  </si>
  <si>
    <t>Não se concentre nos seus últimos confrontos diretos, você é absolutamente capaz de vencê-lo.</t>
  </si>
  <si>
    <t>BM22_1_M</t>
  </si>
  <si>
    <t>You're used to beating him so you're going to give me the pleasure of continuing this series of victories!</t>
  </si>
  <si>
    <t>Du bist es gewohnt, ihn zu schlagen, also setze diese Siegesserie bitte fort!</t>
  </si>
  <si>
    <t>Estás acostumbrado a ganarle, ¡así que me vas a dar el gusto de continuar con esta serie de victorias!</t>
  </si>
  <si>
    <t>Sei abituato a batterlo quindi mi farai il piacere di continuare questa serie di vittorie!</t>
  </si>
  <si>
    <t>你过去总是赢他，所以让我再高兴一下，把这场连胜延续下去！</t>
  </si>
  <si>
    <t>Ты привык его обыгрывать, так что доставь мне удовольствие — продолжи эту серию побед!</t>
  </si>
  <si>
    <t>{[LD_TALK/BM26_1_M]}</t>
  </si>
  <si>
    <t>Tu as l'habitude de le battre alors tu vas me faire le plaisir de continuer cette série de victoires !</t>
  </si>
  <si>
    <t>Construa sobre o que você fez bem no jogo anterior, mantenha essa continuidade.</t>
  </si>
  <si>
    <t>Tu le domines habituellement, alors fais pareil aujourd’hui !</t>
  </si>
  <si>
    <t>{[LD_TALK/BM26_2_M]}</t>
  </si>
  <si>
    <t>Montre lui encore qui est le patron !</t>
  </si>
  <si>
    <t>Você tem uma ótima dinâmica, use seu último jogo para sua autoconfiança.</t>
  </si>
  <si>
    <t>BM22_2_F</t>
  </si>
  <si>
    <t>You have always had an advantage over her, keep this trend.</t>
  </si>
  <si>
    <t>Du warst immer besser als sie, also mach weiter so.</t>
  </si>
  <si>
    <t>Siempre has tenido ventaja sobre ella; mantén esa tendencia.</t>
  </si>
  <si>
    <t>Hai sempre avuto un vantaggio su di lei, mantieni questa tendenza.</t>
  </si>
  <si>
    <t>你对她的战绩一向占优，要保持这个势头。</t>
  </si>
  <si>
    <t>У тебя всегда было преимущество над ней — сохраняй эту тенденцию.</t>
  </si>
  <si>
    <t>{[LD_TALK/BM27_1_M]}</t>
  </si>
  <si>
    <t>Tu as toujours pris le meilleur sur elle, continue sur cette lancée !</t>
  </si>
  <si>
    <t>Sem pressão. Você vai fazer o que fez na rodada anterior e melhorar.</t>
  </si>
  <si>
    <t>Tu l’as toujours fait déjouer, fais-le encore.</t>
  </si>
  <si>
    <t>{[LD_TALK/BM27_2_M]}</t>
  </si>
  <si>
    <t>Tu as souvent eu l’ascendant sur elle, aujourd’hui c'est pareil.</t>
  </si>
  <si>
    <t>Você está em excelente forma, mantenha a calma e faça o que você faz de melhor... vencer!</t>
  </si>
  <si>
    <t>BM22_2_M</t>
  </si>
  <si>
    <t>You have always had an advantage over him, keep this trend.</t>
  </si>
  <si>
    <t>Du warst immer besser als er, also mach weiter so.</t>
  </si>
  <si>
    <t>Siempre has tenido ventaja sobre él; mantén esa tendencia.</t>
  </si>
  <si>
    <t>Hai sempre avuto un vantaggio su di lui, mantieni questa tendenza.</t>
  </si>
  <si>
    <t>你对他的战绩一向占优，要保持这个势头。</t>
  </si>
  <si>
    <t>У тебя всегда было преимущество над ним — сохраняй эту тенденцию.</t>
  </si>
  <si>
    <t>{[LD_TALK/BM28_1_M]}</t>
  </si>
  <si>
    <t>Tu as toujours pris le meilleur sur lui, continue sur cette lancée !</t>
  </si>
  <si>
    <t>Ouça, quero ver em você a mesma loucura do jogo anterior!</t>
  </si>
  <si>
    <t>{[LD_TALK/BM28_2_M]}</t>
  </si>
  <si>
    <t>Tu as souvent eu l’ascendant sur lui, aujourd’hui c'est pareil.</t>
  </si>
  <si>
    <t>Você jogou seu melhor tênis na partida anterior, espero o mesmo hoje.</t>
  </si>
  <si>
    <t>BM23_1_F</t>
  </si>
  <si>
    <t>Rimani concentrata su quest'avversaria che sì, hai già battuto, ma che farà di tutto per portare la situazione a suo vantaggio.</t>
  </si>
  <si>
    <t>{[LD_TALK/BM29_1_M]}</t>
  </si>
  <si>
    <t>Reste concentrée face à cette adversaire que tu as déjà battue, certes, mais qui va tout donner pour retourner cet avantage.</t>
  </si>
  <si>
    <t>Este plano de jogo é novo, mas tenho certeza de que será eficaz contra este adversário.</t>
  </si>
  <si>
    <t>Ok tu l’as battue, mais elle va tout tenter pour inverser la tendance.</t>
  </si>
  <si>
    <t>{[LD_TALK/BM29_2_M]}</t>
  </si>
  <si>
    <t>Ne pense pas que c’est gagné comme dans le passé, elle va s’accrocher.</t>
  </si>
  <si>
    <t>Você não está familiarizado com essa tática, mas essa é a melhor solução para trazer uma vitória para casa.</t>
  </si>
  <si>
    <t>BM23_1_M</t>
  </si>
  <si>
    <t>Stay focused on this opponent that you've already beaten, certainly, but who will give everything to return the advantage.</t>
  </si>
  <si>
    <t>Konzentriere dich auf diesen Gegner. Du hast ihn natürlich schon mal besiegt, aber er wird alles geben, um heute siegreich den Platz zu verlassen.</t>
  </si>
  <si>
    <t>Por mucho que le hayas ganado antes, hará todo lo posible por darle la vuelta a la tortilla.</t>
  </si>
  <si>
    <t>Rimani concentrato su questo avversario che sì, hai già battuto, ma che farà di tutto per portare la situazione a suo vantaggio.</t>
  </si>
  <si>
    <t>保持专注，这个对手你确实赢过，但他会竭尽全力扭转局势。</t>
  </si>
  <si>
    <t>Сосредоточься на сопернике, которого ты уже обыгрывал(а), но который сделает всё, чтобы взять реванш.</t>
  </si>
  <si>
    <t>{[LD_TALK/BM3_1_M]}</t>
  </si>
  <si>
    <t>Reste concentré face à cet adversaire que tu as déjà battu, certes, mais qui va tout donner pour retourner cet avantage.</t>
  </si>
  <si>
    <t>O público apoia seu adversário, isso deve te motivar ainda mais a fazer a diferença.</t>
  </si>
  <si>
    <t>Ok tu l’as battu, mais il va tout tenter pour inverser la tendance.</t>
  </si>
  <si>
    <t>{[LD_TALK/BM3_2_M]}</t>
  </si>
  <si>
    <t>Ne pense pas que c’est gagné comme dans le passé, il va s’accrocher.</t>
  </si>
  <si>
    <t>Você pode sair sob os assobios, mas ganhe esta partida e cale essa plateia de amadores.</t>
  </si>
  <si>
    <t>BM23_2_F</t>
  </si>
  <si>
    <t>You have the ascendant on her over the last confrontations, that's an added motivation for her, stay focused.</t>
  </si>
  <si>
    <t>In den letzten Spielen hattest du die Oberhand, deshalb wird sie heute umso motivierter sein. Bleibe auf der Hut.</t>
  </si>
  <si>
    <t>Has vencido en tus últimos enfrentamientos con ella, pero eso será una motivación adicional para ella, así que mantente alerta.</t>
  </si>
  <si>
    <t>Hai un ascendente su di lei negli ultimi confronti, questa è una motivazione in più per lei, resta concentrata.</t>
  </si>
  <si>
    <t>在过去的交锋中你对她占据上风，但这反而会给她额外的动力，不要掉以轻心。</t>
  </si>
  <si>
    <t>У тебя преимущество над ней по последним встречам — это будет дополнительной мотивацией для неё. Оставайся собранной.</t>
  </si>
  <si>
    <t>{[LD_TALK/BM30_1_M]}</t>
  </si>
  <si>
    <t>Tu as l'ascendant au niveau des confrontations mais elle en sera d'autant plus motivé, reste sur tes gardes.</t>
  </si>
  <si>
    <t>Tenho confiança no nosso plano de jogo, ele fará a diferença contra este adversário.</t>
  </si>
  <si>
    <t>Tu la domines sur le papier, alors attends-toi à une réaction.</t>
  </si>
  <si>
    <t>{[LD_TALK/BM30_2_M]}</t>
  </si>
  <si>
    <t>Les stats jouent pour toi, mais elle veut créer la surprise.</t>
  </si>
  <si>
    <t>Montamos a melhor tática possível, agora tudo está em suas mãos.</t>
  </si>
  <si>
    <t>BM23_2_M</t>
  </si>
  <si>
    <t>You have the ascendant on him over the last confrontations, that's an added motivation for him, stay focused.</t>
  </si>
  <si>
    <t>In den letzten Spielen hattest du die Oberhand, deshalb wird er heute umso motivierter sein. Bleibe auf der Hut.</t>
  </si>
  <si>
    <t>Has vencido en tus últimos enfrentamientos con él, pero eso será una motivación adicional para él, así que mantente alerta.</t>
  </si>
  <si>
    <t>Hai un ascendente su di lui negli ultimi confronti, questa è una motivazione in più per lui, resta concentrato.</t>
  </si>
  <si>
    <t>在过去的交锋中你对她占据上风，但这反而会给他额外的动力，不要掉以轻心。</t>
  </si>
  <si>
    <t>У тебя преимущество над ним по последним встречам — это будет дополнительной мотивацией для него. Оставайся собранным.</t>
  </si>
  <si>
    <t>{[LD_TALK/BM31_1_M]}</t>
  </si>
  <si>
    <t>Tu as l'ascendant au niveau des confrontations mais il en sera d'autant plus motivé, reste sur tes gardes.</t>
  </si>
  <si>
    <t>Você dominou nosso plano de jogo com perfeição, é só aplicá-lo e a vitória estará no final.</t>
  </si>
  <si>
    <t>Tu le domines sur le papier, alors attends-toi à une réaction.</t>
  </si>
  <si>
    <t>{[LD_TALK/BM31_2_M]}</t>
  </si>
  <si>
    <t>Les stats jouent pour toi, mais il veut créer la surprise.</t>
  </si>
  <si>
    <t>Você conhece essa tática de cor, confie em si mesmo e tudo ficará bem.</t>
  </si>
  <si>
    <t>BM24_1_F</t>
  </si>
  <si>
    <t>La tua avversaria ti ha già battuto ma sento che oggi è il tuo giorno.</t>
  </si>
  <si>
    <t>{[LD_TALK/BM32_1_M]}</t>
  </si>
  <si>
    <t>{[LD_TALK/BM24_1_M_1]}</t>
  </si>
  <si>
    <t>Ouça, sinto que este jogo vai te dar um impulso, é hora de recuperar suas sensações.</t>
  </si>
  <si>
    <t>Elle t’a déjà battu, mais aujourd’hui tu as quelque chose en plus, je le sens.</t>
  </si>
  <si>
    <t>{[LD_TALK/BM32_2_M]}</t>
  </si>
  <si>
    <t>Tu t’es inclinée contre elle, mais ce match-là est pour toi !</t>
  </si>
  <si>
    <t>Você pode mudar o destino da sua temporada hoje, inverta a tendência!</t>
  </si>
  <si>
    <t>BM24_1_M</t>
  </si>
  <si>
    <t>Your opponent has already beaten you but I feel that today is your day.</t>
  </si>
  <si>
    <t>Dein Gegner hat dich schon einmal geschlagen, aber ich glaube, heute ist dein Tag.</t>
  </si>
  <si>
    <t>Tu oponente ya te ha vencido antes, pero presiento que hoy es tu día.</t>
  </si>
  <si>
    <t>Il tuo avversario ti ha già battuto ma sento che oggi è il tuo giorno.</t>
  </si>
  <si>
    <t>你的对手曾经击败过你，但我感觉今天你会超常发挥。</t>
  </si>
  <si>
    <t>Соперник уже побеждал тебя, но сегодня, чувствую, твой день.</t>
  </si>
  <si>
    <t>{[LD_TALK/BM33_1_M]}</t>
  </si>
  <si>
    <t>Ton adversaire t'a déjà battu mais je sens que c'est ton jour aujoud'hui.</t>
  </si>
  <si>
    <t>Mostre para mim e para eles do que você é capaz e foque no seu tênis!</t>
  </si>
  <si>
    <t>Il t’a déjà battu, mais aujourd’hui tu as quelque chose en plus, je le sens.</t>
  </si>
  <si>
    <t>{[LD_TALK/BM33_2_M]}</t>
  </si>
  <si>
    <t>Tu t’es incliné contre lui, mais ce match-là est pour toi !</t>
  </si>
  <si>
    <t>Você não tem jogado no seu melhor recentemente, mas sua atitude é excelente, você pode provar que todos os céticos estão errados!</t>
  </si>
  <si>
    <t>BM24_2_F</t>
  </si>
  <si>
    <t>You might have already lost against her, you will not let this happen again!</t>
  </si>
  <si>
    <t>Sie hat dich in der Vergangenheit schon geschlagen, aber das wird heute nicht der Fall sein!</t>
  </si>
  <si>
    <t>Puede que ya hayas perdido contra ella, ¡pero no dejes que eso vuelva a suceder!</t>
  </si>
  <si>
    <t>Avrai anche già perso contro di lei, non lasciare che accada di nuovo!</t>
  </si>
  <si>
    <t>你之前可能输给她了，但你绝不会让这种事再次发生！</t>
  </si>
  <si>
    <t>Ты уже проигрывала ей, но больше этого не допустишь!</t>
  </si>
  <si>
    <t>{[LD_TALK/BM34_1_M]}</t>
  </si>
  <si>
    <t>Elle a déjà gagné contre toi dans le passé mais cela ne sera pas le cas aujourd'hui.</t>
  </si>
  <si>
    <t>Esqueça sua forma das semanas anteriores, o que conta é o momento presente!</t>
  </si>
  <si>
    <t>Elle t’a déjà battue, mais pas cette fois. Ok ?</t>
  </si>
  <si>
    <t>{[LD_TALK/BM34_2_M]}</t>
  </si>
  <si>
    <t>Ce match ne finira pas comme les précédents contre elle, tu vas gagner.</t>
  </si>
  <si>
    <t>Uma vez em quadra, seus últimos resultados não importam, acredite em si mesmo e você brilhará novamente.</t>
  </si>
  <si>
    <t>BM24_2_M</t>
  </si>
  <si>
    <t>You might have already lost against him, you will not let this happen again!</t>
  </si>
  <si>
    <t>Er hat dich in der Vergangenheit schon geschlagen, aber das wird heute nicht der Fall sein!</t>
  </si>
  <si>
    <t>Puede que ya hayas perdido contra él, ¡pero no dejes que eso vuelva a suceder!</t>
  </si>
  <si>
    <t>Avrai anche già perso contro di lui, non lasciare che accada di nuovo!</t>
  </si>
  <si>
    <t>你之前可能输给他了，但你绝不会让这种事再次发生！</t>
  </si>
  <si>
    <t>Ты уже проигрывал ему, но больше этого не допустишь!</t>
  </si>
  <si>
    <t>{[LD_TALK/BM35_1_M]}</t>
  </si>
  <si>
    <t>Il a déjà gagné contre toi dans le passé mais cela ne sera pas le cas aujourd'hui.</t>
  </si>
  <si>
    <t>Estamos chegando a um ponto de virada importante, esta partida é um trampolim para você.</t>
  </si>
  <si>
    <t>Il t’a déjà battu, mais pas cette fois. Ok ?</t>
  </si>
  <si>
    <t>{[LD_TALK/BM35_2_M]}</t>
  </si>
  <si>
    <t>Ce match ne finira pas comme les précédents contre lui, tu vas gagner.</t>
  </si>
  <si>
    <t>Este jogo é um ponto de virada na sua temporada, se você vencer, bons resultados virão.</t>
  </si>
  <si>
    <t>BM25_1_F</t>
  </si>
  <si>
    <t>{[LD_TALK/BM36_1_M]}</t>
  </si>
  <si>
    <t>{[LD_TALK/BM25_1_M_1]}</t>
  </si>
  <si>
    <t>Bom, continue o bom trabalho, uma nova vitória te espera!</t>
  </si>
  <si>
    <t>Le vent tourne, aujourd'hui c'est toi qui va l'emporter. Reste relâchée.</t>
  </si>
  <si>
    <t>{[LD_TALK/BM36_2_M]}</t>
  </si>
  <si>
    <t>Tes sentations sont là, profites-en pour te détendre et gagner contre elle cette fois-ci.</t>
  </si>
  <si>
    <t>Esta partida não é uma partida simples e você está ciente disso, mostre-me o quão bem você pode se sair.</t>
  </si>
  <si>
    <t>BM25_1_M</t>
  </si>
  <si>
    <t>Relax, the trend will eventually be reversed, you're feeling great, it should make the difference.</t>
  </si>
  <si>
    <t>Entspann dich, es wird sich alles noch zum Guten wenden. Du bist gut drauf, das sollte den Unterschied machen.</t>
  </si>
  <si>
    <t>Relájate, la tendencia acabará por cambiar y tú te sientes genial; eso debería marcar la diferencia.</t>
  </si>
  <si>
    <t>Rilassati, la tendenza alla fine si invertirà, sei in grande forma, dovrebbe fare la differenza.</t>
  </si>
  <si>
    <t>放轻松，势头总会扭转的，你状态很好，这应该能成为制胜关键。</t>
  </si>
  <si>
    <t>Расслабься — серия обязательно изменится. Ты в отличной форме, и это должно сказаться.</t>
  </si>
  <si>
    <t>{[LD_TALK/BM37_1_M]}</t>
  </si>
  <si>
    <t>Relâche-toi, la tendance va finir par s'inverser, tu as d'excellentes sensations, ca devrait faire pencher la balance.</t>
  </si>
  <si>
    <t>Ouça-me, nada pode te acontecer, você está andando sobre a água!</t>
  </si>
  <si>
    <t>Le vent tourne, aujourd'hui c'est toi qui va l'emporter. Reste relâché.</t>
  </si>
  <si>
    <t>{[LD_TALK/BM37_2_M]}</t>
  </si>
  <si>
    <t>Tes sentations sont là, profites-en pour te détendre et gagner contre lui cette fois-ci.</t>
  </si>
  <si>
    <t>Você está em excelente forma, esta partida é uma formalidade.</t>
  </si>
  <si>
    <t>BM25_2_F</t>
  </si>
  <si>
    <t>Don't focus on your last head to heads, you are absolutely capable of taking the better of her.</t>
  </si>
  <si>
    <t>Konzentriere dich nicht zu sehr auf dein letztes Match mit ihr, du bist absolut in der Lage, sie zu besiegen.</t>
  </si>
  <si>
    <t>No te quedes en tu último cara a cara, eres absolutamente capaz de derrotarla.</t>
  </si>
  <si>
    <t>Non concentrarti sul tuo ultimo testa a testa, sei assolutamente in grado di avere la meglio su di lei.</t>
  </si>
  <si>
    <t>别纠结于过去的交手记录，你完全有能力战胜她。</t>
  </si>
  <si>
    <t>Не думай о последних встречах — ты вполне способна её обыграть.</t>
  </si>
  <si>
    <t>{[LD_TALK/BM38_1_M]}</t>
  </si>
  <si>
    <t>{[LD_TALK/BM25_2_M_1]}</t>
  </si>
  <si>
    <t>Você vencerá sem correr riscos, quero que você economize energia para o futuro.</t>
  </si>
  <si>
    <t>Oublie le passé, tu es meilleure qu'elle aujourd’hui.</t>
  </si>
  <si>
    <t>{[LD_TALK/BM38_2_M]}</t>
  </si>
  <si>
    <t>Les anciens matchs ne comptent pas, impose ton jeu.</t>
  </si>
  <si>
    <t>Não seja muito exigente com seu corpo, você precisa vencer sem colocar suas próximas partidas em perigo.</t>
  </si>
  <si>
    <t>BM25_2_M</t>
  </si>
  <si>
    <t>Don't focus on your last head to heads, you are absolutely capable of taking the better of him.</t>
  </si>
  <si>
    <t>Konzentriere dich nicht zu sehr auf dein letztes Match mit ihm, du bist absolut in der Lage, ihn zu besiegen.</t>
  </si>
  <si>
    <t>No te quedes en tu último cara a cara, eres absolutamente capaz de derrotarlo.</t>
  </si>
  <si>
    <t>Non concentrarti sul tuo ultimo testa a testa, sei assolutamente in grado di avere la meglio su di lui.</t>
  </si>
  <si>
    <t>别纠结于过去的交手记录，你完全有能力战胜他。</t>
  </si>
  <si>
    <t>Не думай о последних встречах — ты вполне способен его обыграть.</t>
  </si>
  <si>
    <t>{[LD_TALK/BM39_1_M]}</t>
  </si>
  <si>
    <t>Ne te focalise pas sur vos derniers affrontements, tu as largement le niveau pour prendre le dessus aujourd'hui.</t>
  </si>
  <si>
    <t>Você terá que dar tudo de si nesta partida, acredito nas suas chances!</t>
  </si>
  <si>
    <t>Oublie le passé, tu es meilleur que lui aujourd’hui.</t>
  </si>
  <si>
    <t>{[LD_TALK/BM39_2_M]}</t>
  </si>
  <si>
    <t>Não há cálculo a fazer, você não poderá vencer sem estar a 100%.</t>
  </si>
  <si>
    <t>BM26_1_F</t>
  </si>
  <si>
    <t>{[LD_TALK/BM39_3_M]}</t>
  </si>
  <si>
    <t>{[LD_TALK/BM26_1_M_1]}</t>
  </si>
  <si>
    <t>Se você quiser manter um corte de cabelo perfeito no final da partida, não há espaço para uma vitória, dê o seu melhor absoluto!</t>
  </si>
  <si>
    <t>Reprends les bases de ta dernière victoire, ça avait très bien marché.</t>
  </si>
  <si>
    <t>{[LD_TALK/BM4_1_M]}</t>
  </si>
  <si>
    <t>Utilise les points forts de ton dernier match.</t>
  </si>
  <si>
    <t>O contexto é desfavorável, mas você vai ignorá-lo totalmente, não saia da sua bolha.</t>
  </si>
  <si>
    <t>BM26_1_M</t>
  </si>
  <si>
    <t>Build in what you did well in the previous game, keep that continuity.</t>
  </si>
  <si>
    <t>Baue auf dem auf, was du im vorherigen Spiel gut gemacht hast, dann wirst du auch heute siegen.</t>
  </si>
  <si>
    <t>Aprovecha lo que hiciste bien en el partido anterior y sigue esa línea.</t>
  </si>
  <si>
    <t>Costruisci la partita su ciò che hai fatto bene nel match precedente, rimani in quella continuità.</t>
  </si>
  <si>
    <t>在上一场比赛的基础上，保持占先的势头。</t>
  </si>
  <si>
    <t>Основывайся на том, что получилось в предыдущем матче — продолжай в том же духе.</t>
  </si>
  <si>
    <t>{[LD_TALK/BM4_2_M]}</t>
  </si>
  <si>
    <t>Appuie-toi sur ce que tu as fait de bien au précédent match, reste dans cette continuité.</t>
  </si>
  <si>
    <t>Você só precisa se concentrar na sua partida e deixar todos os elementos externos de lado.</t>
  </si>
  <si>
    <t>{[LD_TALK/BM40_1_M]}</t>
  </si>
  <si>
    <t>Sei que você está passando por um momento difícil, conto com você para deixar tudo isso de lado e dar o seu máximo na quadra!</t>
  </si>
  <si>
    <t>BM26_2_F</t>
  </si>
  <si>
    <t>{[LD_TALK/BM40_2_M]}</t>
  </si>
  <si>
    <t>{[LD_TALK/BM26_2_M_1]}</t>
  </si>
  <si>
    <t>Deixe seus problemas pessoais fora da quadra, dê o seu melhor como sempre fez.</t>
  </si>
  <si>
    <t>Utilise la confiance du match précédent.</t>
  </si>
  <si>
    <t>{[LD_TALK/BM41_1_M]}</t>
  </si>
  <si>
    <t>Tu es dans une bonne phase, profites-en.</t>
  </si>
  <si>
    <t>Sei que não é divertido fora da quadra, mas se você reencontrar o prazer de jogar, tudo vai se seguir.</t>
  </si>
  <si>
    <t>BM26_2_M</t>
  </si>
  <si>
    <t>You have a great dynamic, use your last match for your self-confidence.</t>
  </si>
  <si>
    <t>Du hast eine tolle Dynamik. Aus deinem letzten Spiel kannst du viel Selbstbewusstsein ziehen.</t>
  </si>
  <si>
    <t>Ya viste lo que hiciste en tu último partido: confía en seguir en esa dinámica.</t>
  </si>
  <si>
    <t>Hai una grande dinamica, usa la tua ultima partita per la tua autostima.</t>
  </si>
  <si>
    <t>你势头正盛，可以利用上一场比赛的胜利来增强自信。</t>
  </si>
  <si>
    <t>У тебя отличная динамика — используй предыдущий матч для уверенности в себе.</t>
  </si>
  <si>
    <t>{[LD_TALK/BM41_2_M]}</t>
  </si>
  <si>
    <t>Tu restes sur un bon match, sers t'en pour maintenir cette dynamique.</t>
  </si>
  <si>
    <t>Bons resultados vão te ajudar a melhorar, jogue o seu melhor tênis.</t>
  </si>
  <si>
    <t>{[LD_TALK/BM42_1_M]}</t>
  </si>
  <si>
    <t>BM27_1_F</t>
  </si>
  <si>
    <t>Nessuna pressione. Fai quello che hai fatto nel turno precedente e sconfiggila.</t>
  </si>
  <si>
    <t>{[LD_TALK/BM27_1_M_1]}</t>
  </si>
  <si>
    <t>Zéro pression, tu vas répéter ton dernier match et le dominer.</t>
  </si>
  <si>
    <t>Tranquille Emile : refais exactement ce que tu sais faire et tu la domineras.</t>
  </si>
  <si>
    <t>BM27_1_M</t>
  </si>
  <si>
    <t>No pressure. You're going to do what you did in the previous round and step on it.</t>
  </si>
  <si>
    <t>Kein Druck. Du wirst das tun, was du auch letztes Mal getan hast, und gewinnen.</t>
  </si>
  <si>
    <t>Sin presión. Vas a hacer lo que hiciste en la ronda anterior y ganar.</t>
  </si>
  <si>
    <t>Nessuna pressione. Fai quello che hai fatto nel turno precedente e sconfiggilo.</t>
  </si>
  <si>
    <t>不要有压力。照着你上一轮的做法，然后全力以赴即可。</t>
  </si>
  <si>
    <t>Без давления. Просто сделай то же, что в прошлом раунде — и разнеси соперницу.</t>
  </si>
  <si>
    <t>Se você ganhar, roubarei o microfone do locutor e cantarei Saga Africa!</t>
  </si>
  <si>
    <t>Pas de pression. Tu vas faire comme au tour précédent et lui marcher dessus.</t>
  </si>
  <si>
    <t>Tranquille Emile : refais exactement ce que tu sais faire et tu le domineras.</t>
  </si>
  <si>
    <t>BM27_2_F</t>
  </si>
  <si>
    <t>Sei in ottima forma, stai rilassata e fai quello che sai fare meglio... vincere!</t>
  </si>
  <si>
    <t>{[LD_TALK/BM27_2_M_1]}</t>
  </si>
  <si>
    <t>Tu es en pleine forme, garde ce relâchement.</t>
  </si>
  <si>
    <t>{[LD_TALK/BM42_2_M]}</t>
  </si>
  <si>
    <t>Tu es dans la zone, conserve ton calme.</t>
  </si>
  <si>
    <t>Eu pago a conta do restaurante de hoje se você ganhar, está em suas mãos agora.</t>
  </si>
  <si>
    <t>BM27_2_M</t>
  </si>
  <si>
    <t>You are in an excellent form, stay relaxed and do what you do best… winning!</t>
  </si>
  <si>
    <t>Du bist in ausgezeichneter Verfassung, bleib entspannt und mach das, was du am besten kannst ... gewinnen!</t>
  </si>
  <si>
    <t>Estás en excelente forma. Relájate y haz lo que mejor se te da: ¡ganar!</t>
  </si>
  <si>
    <t>Sei in ottima forma, stai rilassato e fai quello che sai fare meglio... vincere!</t>
  </si>
  <si>
    <t>你状态极佳，保持放松，做你最擅长的事……那就是赢！</t>
  </si>
  <si>
    <t>Ты в отличной форме — оставайся расслабленным(ой) и делай то, что у тебя получается лучше всего… побеждать!</t>
  </si>
  <si>
    <t>{[LD_TALK/BM42_3_M]}</t>
  </si>
  <si>
    <t>Tu es dans une super forme, reste détendu et continue comme ça.</t>
  </si>
  <si>
    <t>Se você ganhar um ponto após um saque por baixo, darei o número de telefone do Bob Sincar a você.</t>
  </si>
  <si>
    <t>{[LD_TALK/BM43_1_M]}</t>
  </si>
  <si>
    <t>Chega de suas histórias no Insta... Guarde seu celular!</t>
  </si>
  <si>
    <t>BM28_1_F</t>
  </si>
  <si>
    <t>{[LD_TALK/BM43_2_M]}</t>
  </si>
  <si>
    <t>{[LD_TALK/BM28_1_M_1]}</t>
  </si>
  <si>
    <t>Mantenha o foco, você já deveria estar em sua partida!</t>
  </si>
  <si>
    <t>Montre-moi cette même énergie folle qu’au précédent match !</t>
  </si>
  <si>
    <t>Você parece mais concentrada no rapaz que viu nas arquibancadas da última vez do que na sua partida!</t>
  </si>
  <si>
    <t>Rejoue avec la même audace qu'au dernier match !</t>
  </si>
  <si>
    <t>Você parece mais concentrado na moça que viu nas arquibancadas da última vez do que na sua partida!</t>
  </si>
  <si>
    <t>BM28_1_M</t>
  </si>
  <si>
    <t>Listen to me, I want to see in you the same madness as in the previous game!</t>
  </si>
  <si>
    <t>Hör mir zu, ich will bei dir den gleichen Drive wie im letzten Spiel sehen!</t>
  </si>
  <si>
    <t>Escucha: ¡quiero ver en ti la misma pasión que en el partido anterior!</t>
  </si>
  <si>
    <t>Ascoltami, voglio vedere in te la stessa follia del match precedente!</t>
  </si>
  <si>
    <t>听我说，我希望看到你延续上一场比赛那种持续爆发的状态！</t>
  </si>
  <si>
    <t>Послушай — хочу увидеть в тебе ту же «безуминку», что и в прошлом матче!</t>
  </si>
  <si>
    <t>{[LD_TALK/BM44_1_M]}</t>
  </si>
  <si>
    <t>Ecoute-moi, je veux voir chez toi la même folie que lors du précédent match !</t>
  </si>
  <si>
    <t>Não tenho nada especial a dizer, apenas comece sua partida da melhor maneira possível.</t>
  </si>
  <si>
    <t>{[LD_TALK/BM44_2_M]}</t>
  </si>
  <si>
    <t>O início da partida é primordial, não espere o terceiro game para começar a jogar.</t>
  </si>
  <si>
    <t>BM28_2_F</t>
  </si>
  <si>
    <t>Se você dominar os primeiros games, ela não verá a luz do dia.</t>
  </si>
  <si>
    <t>{[LD_TALK/BM28_2_M_1]}</t>
  </si>
  <si>
    <t>Se você dominar os primeiros games, ele não verá a luz do dia.</t>
  </si>
  <si>
    <t>Reproduis ce que tu as fait au tour précédent : ton tennis naturel.</t>
  </si>
  <si>
    <t>{[LD_TALK/BM45_1_M]}</t>
  </si>
  <si>
    <t>Boa sorte e divirta-se!</t>
  </si>
  <si>
    <t>BM28_2_M</t>
  </si>
  <si>
    <t>You played your best tennis in the last match, I expect the same today.</t>
  </si>
  <si>
    <t>Du hast im letzten Match dein bestes Tennis gespielt. Genau das erwarte ich auch heute von dir.</t>
  </si>
  <si>
    <t>Jugaste tu mejor tenis en tu último partido y hoy espero que hagas lo mismo.</t>
  </si>
  <si>
    <t>Hai giocato il tuo miglior tennis nell'ultima partita, mi aspetto lo stesso oggi.</t>
  </si>
  <si>
    <t>你上一场打出了最佳水准，希望你今天依旧如此。</t>
  </si>
  <si>
    <t>Ты показал(а) свой лучший теннис в прошлом матче — сегодня жду того же.</t>
  </si>
  <si>
    <t>{[LD_TALK/BM45_2_M]}</t>
  </si>
  <si>
    <t>Tu as laissé parler ton jeu au tour précédent, eh bien je compte sur la même chose aujourd'hui !</t>
  </si>
  <si>
    <t>Agora é a sua hora de brilhar, aproveite!</t>
  </si>
  <si>
    <t>{[LD_TALK/BM45_3_M]}</t>
  </si>
  <si>
    <t>Montre ton vrai tennis comme tu l’as fait au tour précédent.</t>
  </si>
  <si>
    <t>Se você fizer um tweener hoje, a próxima sessão física será cancelada.</t>
  </si>
  <si>
    <t>BM29_1_F</t>
  </si>
  <si>
    <t>Questa tattica di gioco è nuova ma sono sicuro che sarà efficace contro quest'avversaria.</t>
  </si>
  <si>
    <t>{[LD_TALK/BM46_1_M]}</t>
  </si>
  <si>
    <t>Ce plan de jeu est nouveau mais je suis sûr qu'elle va être efficace contre cette adversaire.</t>
  </si>
  <si>
    <t>Prove para mim que eu estava certo em confiar em você.</t>
  </si>
  <si>
    <t>Ne t’inquiète pas, ce nouveau plan de jeu est fait pour la battre.</t>
  </si>
  <si>
    <t>{[LD_TALK/BM46_2_M]}</t>
  </si>
  <si>
    <t>Zen, restons zen : ce nouveau plan de jeu va lui poser beaucoup de problèmes.</t>
  </si>
  <si>
    <t>Mostre-me o quão bem você pode se sair, mesmo que eu já saiba.</t>
  </si>
  <si>
    <t>BM29_1_M</t>
  </si>
  <si>
    <t>This game plan is new but I'm sure it will be effective against this opponent.</t>
  </si>
  <si>
    <t>Diese Strategie ist neu, aber ich bin sicher, dass sie wirksam sein wird.</t>
  </si>
  <si>
    <t>Este plan de juego es nuevo, pero seguro que será eficaz contra tu oponente.</t>
  </si>
  <si>
    <t>Questa tattica di gioco è nuova ma sono sicuro che sarà efficace contro questo avversario.</t>
  </si>
  <si>
    <t>这个比赛策略虽然是新的，但我相信它能克制这个对手。</t>
  </si>
  <si>
    <t>Этот план на игру новый, но я уверен, что он будет эффективен против этого соперника.</t>
  </si>
  <si>
    <t>{[LD_TALK/BM46_3_M]}</t>
  </si>
  <si>
    <t>Ce plan de jeu est nouveau mais je suis sûr qu'il va être efficace contre cet adversaire.</t>
  </si>
  <si>
    <t>Você sabe que eu acredito em você, não me decepcione.</t>
  </si>
  <si>
    <t>Ne t’inquiète pas, ce nouveau plan de jeu est fait pour le battre.</t>
  </si>
  <si>
    <t>Não quero que você dê a ela nenhum ponto de graça hoje.</t>
  </si>
  <si>
    <t>Não quero que você dê a ele nenhum ponto de graça hoje.</t>
  </si>
  <si>
    <t>BM29_2_F</t>
  </si>
  <si>
    <t>Ela aproveitará qualquer oportunidade que você der a ela, cada ponto conta.</t>
  </si>
  <si>
    <t>Tu n'es pas familière avec notre schéma tactique aujourd'hui mais c'est la meilleure solution pour gêner ton adversaire.</t>
  </si>
  <si>
    <t>Ele aproveitará qualquer oportunidade que você der a ele, cada ponto conta.</t>
  </si>
  <si>
    <t>Ce n’est pas encore naturel pour toi, mais c’est la bonne tactique. Promis.</t>
  </si>
  <si>
    <t>{[LD_TALK/BM47_3_M]}</t>
  </si>
  <si>
    <t>Adopte ce schéma tactique, tu verras qu’il va le déstabiliser.</t>
  </si>
  <si>
    <t>Mais de 15 erros não forçados, você me paga a passagem de volta para casa.</t>
  </si>
  <si>
    <t>BM29_2_M</t>
  </si>
  <si>
    <t>You are not familiar to this tactic but that's the best solution to take back home a win.</t>
  </si>
  <si>
    <t>Du bist mit dieser Taktik nicht so vertraut, aber sie bietet die größte Wahrscheinlichkeit, heute einen Sieg einzufahren.</t>
  </si>
  <si>
    <t>No es tu táctica habitual, pero es la mejor solución para llevarte a casa una victoria.</t>
  </si>
  <si>
    <t>Non ti è troppo familiare questa tattica, ma è la soluzione migliore per portare a casa una vittoria.</t>
  </si>
  <si>
    <t>你不熟悉这个战术，但这是赢得胜利的最佳方案。</t>
  </si>
  <si>
    <t>Эта тактика тебе не привычна, но это лучший способ увезти победу домой.</t>
  </si>
  <si>
    <t>{[LD_TALK/BM48_1_M]}</t>
  </si>
  <si>
    <t>Tu n'es pas familier avec notre schéma tactique aujourd'hui mais c'est la meilleure solution pour gêner ton adversaire.</t>
  </si>
  <si>
    <t>Mantenha o foco, tudo vai ficar bem.</t>
  </si>
  <si>
    <t>{[LD_TALK/BM48_2_M]}</t>
  </si>
  <si>
    <t>Tudo ficará bem se você se concentrar no seu jogo.</t>
  </si>
  <si>
    <t>BM3_1_F</t>
  </si>
  <si>
    <t>Il pubblico sostiene la tua avversaria, e questo dovrebbe motivarti ancora di più a fare la differenza.</t>
  </si>
  <si>
    <t>{[LD_TALK/BM48_3_M]}</t>
  </si>
  <si>
    <t>{[LD_TALK/BM3_1_M_1]}</t>
  </si>
  <si>
    <t>Se você não tiver a cabeça nas nuvens, não há motivo para se preocupar.</t>
  </si>
  <si>
    <t>L’ambiance est hostile ? Parfait, fais mentir tout le monde.</t>
  </si>
  <si>
    <t>{[LD_TALK/BM5_1_M]}</t>
  </si>
  <si>
    <t>Si le public la soutient, montre-leur qu’ils se trompent.</t>
  </si>
  <si>
    <t>As condições de jogo são boas, o público está presente, divirta-se.</t>
  </si>
  <si>
    <t>BM3_1_M</t>
  </si>
  <si>
    <t>The public supports your opponent, it should motivate you even more to make a difference.</t>
  </si>
  <si>
    <t>Das Publikum ist heute nicht auf deiner Seite. Aber das sollte dich nur noch mehr motivieren.</t>
  </si>
  <si>
    <t>El público apoya a tu oponente, lo que debería motivarte aún más para marcar la diferencia.</t>
  </si>
  <si>
    <t>Il pubblico sostiene il tuo avversario, e questo dovrebbe motivarti ancora di più a fare la differenza.</t>
  </si>
  <si>
    <t>观众支持你的对手，这应该更能激励你扭转局面。</t>
  </si>
  <si>
    <t>Публика поддерживает твоего соперника — это должно мотивировать тебя ещё сильнее, чтобы сделать разницу.</t>
  </si>
  <si>
    <t>{[LD_TALK/BM5_2_M]}</t>
  </si>
  <si>
    <t>Le public soutient ton adversaire, ça doit te motiver encore davantage pour faire la différence.</t>
  </si>
  <si>
    <t>Você tem todos os recursos para jogar um ótimo tênis hoje, divirta-se!</t>
  </si>
  <si>
    <t>{[LD_TALK/BM6_1_M]}</t>
  </si>
  <si>
    <t>Si le public le soutient, montre-leur qu’ils se trompent.</t>
  </si>
  <si>
    <t>O desafio para você é simplesmente passar para a próxima rodada.</t>
  </si>
  <si>
    <t>BM3_2_F</t>
  </si>
  <si>
    <t>{[LD_TALK/BM6_2_M]}</t>
  </si>
  <si>
    <t>{[LD_TALK/BM3_2_M_1]}</t>
  </si>
  <si>
    <t>Pode não ser o jogo mais emocionante que você jogará em sua carreira, não espero nada além de uma vitória.</t>
  </si>
  <si>
    <t>L'hostilité de la foule ignorante n’a aucune importance : fais-les se taire avec ton jeu.</t>
  </si>
  <si>
    <t>{[LD_TALK/BM7_1_M]}</t>
  </si>
  <si>
    <t>Ils sifflent ? Gagne, ça leur fermera le clapet.</t>
  </si>
  <si>
    <t>Cuidado, eu o aviso, não leve este jogo levianamente.</t>
  </si>
  <si>
    <t>BM3_2_M</t>
  </si>
  <si>
    <t>You may go out under the whistles but win this match and silence this public of amateurs.</t>
  </si>
  <si>
    <t>Möglicherweise wirst du heute ausgepfiffen. Aber wenn du dieses Match gewinnst, wirst du diese Amateure schnell zum Schweigen bringen.</t>
  </si>
  <si>
    <t>Puede que te abucheen al salir, pero gana este partido y haz callar a esa pandilla de aficionados.</t>
  </si>
  <si>
    <t>Magari ti fischieranno ma vinci la partita e metti a tacere questo pubblico di dilettanti.</t>
  </si>
  <si>
    <t>你出场时可能会听到嘘声，但赢下这场比赛就能让这些业余观众闭嘴。</t>
  </si>
  <si>
    <t>Возможно, тебя освистают при выходе на корт, но выиграй этот матч — и заставь эту публику дилетантов замолчать.</t>
  </si>
  <si>
    <t>{[LD_TALK/BM7_2_M]}</t>
  </si>
  <si>
    <t>Tu sortiras peut-être sous les sifflets mais gagne ce match et fais taire ce public d'amateurs.</t>
  </si>
  <si>
    <t>Não seja excessivamente confiante, cada jogo é difícil.</t>
  </si>
  <si>
    <t>L'hostilité de cette foule ignorante n’a aucune importance : fais-les se taire avec ton jeu.</t>
  </si>
  <si>
    <t>{[LD_TALK/BM8_1_M]}</t>
  </si>
  <si>
    <t>Quem diz que é um jogo sem apostas? Quero que você ganhe este jogo.</t>
  </si>
  <si>
    <t>BM30_1_F</t>
  </si>
  <si>
    <t>Ho fiducia nella nostra tattica di gioco, farà la differenza contro quest'avversaria.</t>
  </si>
  <si>
    <t>{[LD_TALK/BM8_2_M]}</t>
  </si>
  <si>
    <t>J'ai confiance dans notre plan de jeu, ça va faire la différence face à cette adversaire.</t>
  </si>
  <si>
    <t>Todas as partidas são importantes, cada vitória vale a pena.</t>
  </si>
  <si>
    <t>On a le bon schéma tactique, j’en suis sûr.</t>
  </si>
  <si>
    <t>{[LD_TALK/BM9_1_M]}</t>
  </si>
  <si>
    <t>Tu vas gagner grâce à cette stratégie, c'est sûr qu'elle ne s'y attend pas.</t>
  </si>
  <si>
    <t>Relaxe, este jogo está ao seu alcance e o objetivo é aumentar gradualmente sua força.</t>
  </si>
  <si>
    <t>BM30_1_M</t>
  </si>
  <si>
    <t>I have confidence in our game plan, it will make the difference against this opponent.</t>
  </si>
  <si>
    <t>Ich vertraue unserer Taktik, sie wird heute den Unterschied machen.</t>
  </si>
  <si>
    <t>Tengo confianza en nuestro plan de juego. Seguro que marca la diferencia contra tu oponente.</t>
  </si>
  <si>
    <t>Ho fiducia nella nostra tattica di gioco, farà la differenza contro questo avversario.</t>
  </si>
  <si>
    <t>我对我们的比赛策略有信心，它能帮你战胜这个对手。</t>
  </si>
  <si>
    <t>Я уверен в нашем плане на игру — он обеспечит разницу в матче против этого соперника.</t>
  </si>
  <si>
    <t>{[LD_TALK/BM9_2_M]}</t>
  </si>
  <si>
    <t>J'ai confiance dans notre plan de jeu, ça va faire la différence face à cet adversaire.</t>
  </si>
  <si>
    <t>Relaxe, isso deve estar bem ao seu alcance.</t>
  </si>
  <si>
    <t>Vamos lá, não desista!</t>
  </si>
  <si>
    <t>Tu vas gagner grâce à cette stratégie, c'est sûr qu'il ne s'y attend pas.</t>
  </si>
  <si>
    <t>BM30_2_F</t>
  </si>
  <si>
    <t>{[LD_TALK/BM30_2_M_1]}</t>
  </si>
  <si>
    <t>La stratégie qu'on a choisie est parfaite pour ce duel.</t>
  </si>
  <si>
    <t>Vamos lá, não perca nada!</t>
  </si>
  <si>
    <t>Avec ce plan de jeu, tu peux largement gagner. Ne me déçois pas.</t>
  </si>
  <si>
    <t>BM30_2_M</t>
  </si>
  <si>
    <t>We have set up the best tactic possible, everything is in your hands now.</t>
  </si>
  <si>
    <t>Wir haben die bestmögliche Taktik ausgewählt, jetzt liegt alles in deinen Händen.</t>
  </si>
  <si>
    <t>Hemos creado la mejor táctica posible, ahora todo está en tus manos.</t>
  </si>
  <si>
    <t>Abbiamo messo a punto la migliore tattica possibile, ora è tutto nelle tue mani.</t>
  </si>
  <si>
    <t>我们已经尽量制定了最好的战术，现在一切就看你发挥了。</t>
  </si>
  <si>
    <t>Мы разработали лучшую возможную тактику — теперь всё в твоих руках.</t>
  </si>
  <si>
    <t>La tactique mise en place va être très efficace aujourd'hui, tu as tout pour l'emporter.</t>
  </si>
  <si>
    <t>{[LD_TALK/DM1_2_M]}</t>
  </si>
  <si>
    <t>BM31_1_F</t>
  </si>
  <si>
    <t>{[LD_TALK/BM31_1_M_1]}</t>
  </si>
  <si>
    <t>Fais ce qu’on a préparé tactiquement, et ça passera.</t>
  </si>
  <si>
    <t>Dê tudo de si, deixe seu coração na quadra!</t>
  </si>
  <si>
    <t>Tu connais la tactique par cœur. Mets-la en place et elle ne verra pas le jour.</t>
  </si>
  <si>
    <t>BM31_1_M</t>
  </si>
  <si>
    <t>You have mastered our game plan to perfection, you just have to apply it and victory will be at the end.</t>
  </si>
  <si>
    <t>Du beherrschst unsere Taktik perfekt, jetzt musst du sie nur anwenden, dann wirst du den Platz siegreich verlassen.</t>
  </si>
  <si>
    <t>Dominas nuestro plan de juego a la perfección, solo tienes que aplicarlo y al final te llevarás la victoria.</t>
  </si>
  <si>
    <t>Hai imparato la nostra tattica di gioco alla perfezione, devi solo applicarla e alla fine arriverà la vittoria.</t>
  </si>
  <si>
    <t>你已经完美掌握我们的战术，只要执行了，胜利就在前方。</t>
  </si>
  <si>
    <t>Ты в совершенстве освоил(а) наш план на игру — просто применяй его, и победа будет твоей.</t>
  </si>
  <si>
    <t>Tu maitrises notre plan de jeu à la perfection, tu n'as plus qu'à l'appliquer et la victoire sera au bout.</t>
  </si>
  <si>
    <t>Divirta-se agora, você não tem nada a perder!</t>
  </si>
  <si>
    <t>Tu connais la tactique par cœur. Mets-la en place et il ne verra pas le jour.</t>
  </si>
  <si>
    <t>BM31_2_F</t>
  </si>
  <si>
    <t>Conosci questa tattica a memoria, fidati di te stessa e tutto andrà bene.</t>
  </si>
  <si>
    <t>{[LD_TALK/BM31_2_M_1]}</t>
  </si>
  <si>
    <t>Tu connais chaque détail de la stratégie : joue naturel et tu domneras.</t>
  </si>
  <si>
    <t>Divirta-se agora, você não tem mais nada a perder!</t>
  </si>
  <si>
    <t>Applique ton tennis habituel, tu connais ce plan de jeu sur le bout des doigts.</t>
  </si>
  <si>
    <t>BM31_2_M</t>
  </si>
  <si>
    <t>You know this tactic by heart, trust yourself and everything will be ok.</t>
  </si>
  <si>
    <t>Du kennst diese Taktik auswendig, glaub an dich, dann wird alles gutgehen.</t>
  </si>
  <si>
    <t>Te sabes esta táctica de memoria, ten confianza y todo saldrá bien.</t>
  </si>
  <si>
    <t>Conosci questa tattica a memoria, fidati di te stesso e tutto andrà bene.</t>
  </si>
  <si>
    <t>你对这个战术了然于心，相信自己，一切都会顺利的。</t>
  </si>
  <si>
    <t>Ты знаешь эту тактику наизусть, доверься себе — всё будет хорошо.</t>
  </si>
  <si>
    <t>Tu connais cette tactique par cœur, joue comme tu sais le faire et tout roulera.</t>
  </si>
  <si>
    <t>{[LD_TALK/DM10_2_M]}</t>
  </si>
  <si>
    <t>BM32_1_F</t>
  </si>
  <si>
    <t>{[LD_TALK/BM32_1_M_1]}</t>
  </si>
  <si>
    <t>Ce match peut être ton déclic. C'est mon avis et je te le partage.</t>
  </si>
  <si>
    <t>Jogue com tranquilidade, é a única maneira de virar a partida a seu favor.</t>
  </si>
  <si>
    <t>Retrouve tes sensations, ce match est parfait pour ça.</t>
  </si>
  <si>
    <t>BM32_1_M</t>
  </si>
  <si>
    <t>Listen, I feel that this game is going to give you a boost, it's time to regain your sensations.</t>
  </si>
  <si>
    <t>Hör mal, ich habe das Gefühl, dass dieses Spiel dich stärken wird. Los, es ist an der Zeit, dass du wieder zu alter Stärke zurückfindest.</t>
  </si>
  <si>
    <t>Escucha, presiento que este partido te va a relanzar, es hora de recuperar tus sensaciones.</t>
  </si>
  <si>
    <t>Senti, credo che questo mtach ti darà una spinta, è ora di ritrovare le tue sensazioni.</t>
  </si>
  <si>
    <t>我感觉这场比赛会给你注入动力，是时候找回你的手感了。</t>
  </si>
  <si>
    <t>Послушай, я чувствую, что этот матч даст тебе мощный импульс — пора вернуть ощущения.</t>
  </si>
  <si>
    <t>Ecoute, je sens que ce match va te relancer, c'est le moment de retrouver tes sensations.</t>
  </si>
  <si>
    <t>{[LD_TALK/DM11_1_M]}</t>
  </si>
  <si>
    <t>BM32_2_F</t>
  </si>
  <si>
    <t>{[LD_TALK/BM32_2_M_1]}</t>
  </si>
  <si>
    <t>Tu peux changer ta dynamique aujourd’hui. Bouge-toi !</t>
  </si>
  <si>
    <t>Relaxe e ignore o árbitro!</t>
  </si>
  <si>
    <t>Ce match est un moment clé : saisis-le, et tu seras plus sereine pour la suite de la saison.</t>
  </si>
  <si>
    <t>BM32_2_M</t>
  </si>
  <si>
    <t>You can change the destiny of your season today, reverse the trend!</t>
  </si>
  <si>
    <t>Heute kannst du das Schicksal deiner Saison ändern, los, gib alles!</t>
  </si>
  <si>
    <t>¡Hoy puedes cambiar el destino de la temporada y revertir la tendencia!</t>
  </si>
  <si>
    <t>Puoi cambiare il destino della tua stagione oggi, inverti la tendenza!</t>
  </si>
  <si>
    <t>你今天就可以改变你在本赛季的命运，扭转势头！</t>
  </si>
  <si>
    <t>Сегодня ты можешь изменить судьбу своего сезона — переломи тенденцию!</t>
  </si>
  <si>
    <t>Ça peut être un match fondateur pour la suite de ta saison, inverse la tendance !</t>
  </si>
  <si>
    <t>{[LD_TALK/DM11_2_M]}</t>
  </si>
  <si>
    <t>Ce match est un moment clé : saisis-le, et tu seras plus serein pour la suite de la saison.</t>
  </si>
  <si>
    <t>BM33_1_F</t>
  </si>
  <si>
    <t>{[LD_TALK/BM33_1_M_1]}</t>
  </si>
  <si>
    <t>Prouve ta valeur à tout le monde, joue ton tennis.</t>
  </si>
  <si>
    <t>Mantenha a calma e o foco.</t>
  </si>
  <si>
    <t>Déploie ton vrai niveau : reconcentre-toi sur les fondamentaux.</t>
  </si>
  <si>
    <t>BM33_1_M</t>
  </si>
  <si>
    <t>Show me and show them what you are capable of and refocus on your tennis!</t>
  </si>
  <si>
    <t>Zeig mir und den Zuschauern, was in dir steckt! Fokussiere dich wieder auf dein Tennis!</t>
  </si>
  <si>
    <t>¡Demuéstrame y demuéstrales de lo que eres capaz y vuelve a concentrarte en tu tenis!</t>
  </si>
  <si>
    <t>Mostrami e mostra loro cosa sei capace e rimetti a fuoco il tuo tennis!</t>
  </si>
  <si>
    <t>向我和所有人展示你的实力，重新将注意力放在网球上！</t>
  </si>
  <si>
    <t>Покажи мне и всем остальным, на что ты способен(на), и снова сосредоточься на своём теннисе!</t>
  </si>
  <si>
    <t>Montre-moi et montre leur de quoi tu es capable et recentre toi sur ton tennis !</t>
  </si>
  <si>
    <t>{[LD_TALK/DM12_1_M]}</t>
  </si>
  <si>
    <t>BM33_2_F</t>
  </si>
  <si>
    <t>Tu n'es pas à ton meilleur niveau récemment mais ton attitude est la bonne, prouve à tout le monde quelle joueuse tu es !</t>
  </si>
  <si>
    <t>Ok, les résultats actuels ne suivent pas, mais l’attitude est bonne : persévère !</t>
  </si>
  <si>
    <t>Mantenha o foco, faça o resto!</t>
  </si>
  <si>
    <t>Ce n’est pas ta meilleure période, mais tu as ce qu’il faut pour faire tout le monde.</t>
  </si>
  <si>
    <t>BM33_2_M</t>
  </si>
  <si>
    <t>You have not played at your best recently but your attitude is excellent, you can prove all the doubters wrong!</t>
  </si>
  <si>
    <t>Du bist in letzter Zeit nicht in Bestform, aber deine Einstellung ist ausgezeichnet. Du kannst es all den Zweiflern zeigen!</t>
  </si>
  <si>
    <t>Últimamente no has desplegado tu mejor tenis, pero tu actitud es excelente, ¡puedes demostrar que los que dudan de ti se equivocan!</t>
  </si>
  <si>
    <t>Non hai giocato al meglio di recente ma il tuo atteggiamento è eccellente, puoi dimostrare a chi ha dei dubbi che si sbaglia!</t>
  </si>
  <si>
    <t>你最近没打出最佳状态，但你的态度很好，你可以向所有质疑者证明他们错了！</t>
  </si>
  <si>
    <t>Ты недавно играл(а) не на своём уровне, но твоя самоотдача отличная — ты можешь заставить сомневающихся замолчать!</t>
  </si>
  <si>
    <t>Tu n'es pas à ton meilleur niveau récemment mais ton attitude est la bonne, prouve à tout le monde quel joueur tu es !</t>
  </si>
  <si>
    <t>{[LD_TALK/DM12_2_M]}</t>
  </si>
  <si>
    <t>BM34_1_F</t>
  </si>
  <si>
    <t>{[LD_TALK/BM34_1_M_1]}</t>
  </si>
  <si>
    <t>Ce match n’a rien à voir avec les derniers. Si tu es focus sur l'instant présent tu gagneras.</t>
  </si>
  <si>
    <t>O jogo está tenso, não se concentre nos elementos externos.</t>
  </si>
  <si>
    <t>Oublie les dernières semaines, concentre-toi sur aujourd’hui.</t>
  </si>
  <si>
    <t>BM34_1_M</t>
  </si>
  <si>
    <t>Forget about your form of the previous weeks, what counts is the present moment!</t>
  </si>
  <si>
    <t>Vergiss deine Form aus den vergangenen Wochen, was zählt, ist der aktuelle Moment!</t>
  </si>
  <si>
    <t>Olvídate de tu forma de las semanas anteriores, ¡lo que cuenta es el presente!</t>
  </si>
  <si>
    <t>Dimentica la tua forma delle settimane precedenti, quello che conta è il qui e ora!</t>
  </si>
  <si>
    <t>忘掉你前几周的状态，重要的是把握当下！</t>
  </si>
  <si>
    <t>Забудь о своей форме последних недель — сейчас важен только момент!</t>
  </si>
  <si>
    <t>Oublie ta forme des précédentes semaines, ce qui compte c'est l'instant présent !</t>
  </si>
  <si>
    <t>{[LD_TALK/DM16_1_M]}</t>
  </si>
  <si>
    <t>BM34_2_F</t>
  </si>
  <si>
    <t>Una volta in campo, i tuoi ultimi risultati non sono importanti, credi in te stessa e tornerai a brillare.</t>
  </si>
  <si>
    <t>{[LD_TALK/BM34_2_M_1]}</t>
  </si>
  <si>
    <t>Sur le court, seul le présent compte : reprends confiance et tu le maîtriseras.</t>
  </si>
  <si>
    <t>Vamos lá, mostre o que você sabe fazer, campeão!</t>
  </si>
  <si>
    <t>Rien n’existe sauf maintenant : confiance = victoire !</t>
  </si>
  <si>
    <t>BM34_2_M</t>
  </si>
  <si>
    <t>Once on the court, your last results are not important, believe in yourself and you will shine again.</t>
  </si>
  <si>
    <t>Sobald du auf dem Platz bist, spielen die letzten Ergebnisse keine Rolle mehr. Glaub an dich, dann wirst du auch wieder glänzen.</t>
  </si>
  <si>
    <t>Una vez en el campo, tus últimos resultados no cuentan. Cree en ti y volverás a brillar.</t>
  </si>
  <si>
    <t>Una volta in campo, i tuoi ultimi risultati non sono importanti, credi in te stesso e tornerai a brillare.</t>
  </si>
  <si>
    <t>只要踏上球场，之前的结果就不重要了，相信自己，你会再次闪耀。</t>
  </si>
  <si>
    <t>Как только ты на корте, последние результаты уже не имеют значения — верь в себя, и ты снова засверкаешь.</t>
  </si>
  <si>
    <t>Une fois sur le terrain, le passé n'importe plus, reprends confiance et tu vas rebondir.</t>
  </si>
  <si>
    <t>{[LD_TALK/DM16_2_M]}</t>
  </si>
  <si>
    <t>BM35_1_F</t>
  </si>
  <si>
    <t>{[LD_TALK/BM35_1_M_1]}</t>
  </si>
  <si>
    <t>Ce match peut tout changer, une potentielle bascule dans ta carrière.</t>
  </si>
  <si>
    <t>Dê tudo de si, me deixe orgulhoso.</t>
  </si>
  <si>
    <t>Ce match peut t’ouvrir la porte vers une belle et longue carrière.</t>
  </si>
  <si>
    <t>BM35_1_M</t>
  </si>
  <si>
    <t>We are reaching an important tipping point, this match is a springboard for you.</t>
  </si>
  <si>
    <t>Wir sind an einem bedeutenden Wendepunkt, dieses Match ist immens wichtig für dich.</t>
  </si>
  <si>
    <t>Estamos llegando a un punto de inflexión importante. Este partido es un trampolín para ti.</t>
  </si>
  <si>
    <t>Stiamo raggiungendo un importante punto di svolta, questa partita è un trampolino di lancio per te.</t>
  </si>
  <si>
    <t>我们正处在一个重要的转折点，这场比赛就是你的跳板。</t>
  </si>
  <si>
    <t>Мы подходим к важному переломному моменту — этот матч станет для тебя трамплином.</t>
  </si>
  <si>
    <t>On arrive à un point de bascule important, ce match est un tremplin pour toi.</t>
  </si>
  <si>
    <t>Mostre um pouco de orgulho, você não pode deixá-la passar por cima de você assim.</t>
  </si>
  <si>
    <t>BM35_2_F</t>
  </si>
  <si>
    <t>{[LD_TALK/BM35_2_M_1]}</t>
  </si>
  <si>
    <t>Gagne ce match et tout s’accélèrera : ça sera ta meilleure saison.</t>
  </si>
  <si>
    <t>Mostre um pouco de orgulho, você não pode deixá-lo passar por cima de você assim.</t>
  </si>
  <si>
    <t>Tu peux initier une belle et grosse dynamique aujourd’hui.</t>
  </si>
  <si>
    <t>BM35_2_M</t>
  </si>
  <si>
    <t>This game is a turning point in your season, if you win, good results will follow.</t>
  </si>
  <si>
    <t>Dieses Spiel ist ein Wendepunkt deiner Saison. Wenn du gewinnst, dann werden auch in Zukunft positive Resultate folgen.</t>
  </si>
  <si>
    <t>Este juego supone un punto de inflexión en tu temporada. Si ganas, obtendrás buenos resultados.</t>
  </si>
  <si>
    <t>Questa partita è un punto di svolta nella tua stagione, se vinci, seguiranno buoni risultati.</t>
  </si>
  <si>
    <t>这场比赛是你本赛季的转折点，如果赢了，你的好运就会接踵而至。</t>
  </si>
  <si>
    <t>Этот матч — поворотный момент сезона. Если выиграешь — хорошие результаты последуют.</t>
  </si>
  <si>
    <t>C'est un tournant de ta saison aujourd'hui, si tu gagnes tout peut s'enchaîner très vite.</t>
  </si>
  <si>
    <t>Sim! Você está atropelando, continue assim, você está nos fazendo sonhar!</t>
  </si>
  <si>
    <t>BM36_1_F</t>
  </si>
  <si>
    <t>{[LD_TALK/BM36_1_M_1]}</t>
  </si>
  <si>
    <t>Tu es lancée, continue en gagnant ce match.</t>
  </si>
  <si>
    <t>Sim! Você está pisando nele, continue assim, você está nos fazendo sonhar!</t>
  </si>
  <si>
    <t>Reste sur ta dynamique, tu vas t’imposer.</t>
  </si>
  <si>
    <t>BM36_1_M</t>
  </si>
  <si>
    <t>Well, keep up the good work, a new victory awaits you!</t>
  </si>
  <si>
    <t>Nun, mach einfach weiter so, dann wartet der nächste Sieg auf dich!</t>
  </si>
  <si>
    <t>Bueno, sigue trabajando así de bien: ¡una nueva victoria te espera!</t>
  </si>
  <si>
    <t>Bene, continua così, ti attende una nuova vittoria!</t>
  </si>
  <si>
    <t>继续保持状态，你的下一场胜利就在前方！</t>
  </si>
  <si>
    <t>Отлично, продолжай в том же духе — новая победа уже ждёт тебя!</t>
  </si>
  <si>
    <t>Bon, continue sur ta lancée, une nouvelle victoire t'attend !</t>
  </si>
  <si>
    <t>Tu es lancé, continue en gagnant ce match.</t>
  </si>
  <si>
    <t>Não permita que ela respire.</t>
  </si>
  <si>
    <t>BM36_2_F</t>
  </si>
  <si>
    <t>{[LD_TALK/BM36_2_M_1]}</t>
  </si>
  <si>
    <t>Ce n'est pas rien ce match : montre que tu as conscience de son importance.</t>
  </si>
  <si>
    <t>Não permita que ele respire.</t>
  </si>
  <si>
    <t>Prouve-moi que tu comprends l’enjeu de ce match, et décroche cette victoire !</t>
  </si>
  <si>
    <t>BM36_2_M</t>
  </si>
  <si>
    <t>This match is not a simple match and you are aware of it, show me how well you can do.</t>
  </si>
  <si>
    <t>Dieses Match ist besonders, und das weißt du auch. Zeig mir, wie gut du Tennis spielen kannst.</t>
  </si>
  <si>
    <t>Este partido no es fácil y tú lo sabes. Enséñame lo bien que puedes hacerlo.</t>
  </si>
  <si>
    <t>Questa partita non è una partita semplice e tu ne sei consapevole, fammi vedere come sai fare bene.</t>
  </si>
  <si>
    <t>这并非一场普通的比赛，你也心知肚明，让我看看你的表现有多出色。</t>
  </si>
  <si>
    <t>Этот матч не простой — и ты это знаешь. Покажи, на что ты способен(на).</t>
  </si>
  <si>
    <t>Ce match n'est pas anodin, tu le sais également alors montre le moi.</t>
  </si>
  <si>
    <t>Vá em frente, divirta-se, solte seus golpes, você vai ganhar com certeza!</t>
  </si>
  <si>
    <t>BM37_1_F</t>
  </si>
  <si>
    <t>{[LD_TALK/BM37_1_M_1]}</t>
  </si>
  <si>
    <t>Tu es en état de grâce, continue comme ça !</t>
  </si>
  <si>
    <t>Vá em frente e divirta-se, solte seus golpes, você vai ganhar com certeza!</t>
  </si>
  <si>
    <t>Je n'ai rien à te dire : tu joues un tennis incroyable, tout te réussit.</t>
  </si>
  <si>
    <t>BM37_1_M</t>
  </si>
  <si>
    <t>Listen to me, nothing can happen to you, you're walking on water!</t>
  </si>
  <si>
    <t>Hör mir zu, dir kann nichts passieren, du spielst phänomenal!</t>
  </si>
  <si>
    <t>Escucha, no te puede pasar nada: ¡caminas sobre las aguas!</t>
  </si>
  <si>
    <t>Ascoltami bene, non ti può succedere niente, stai camminando sull'acqua!</t>
  </si>
  <si>
    <t>听我说，你不会有问题的，你的状态势不可挡。</t>
  </si>
  <si>
    <t>Послушай, с тобой ничего не случится — ты сейчас буквально «идёшь по воде»!</t>
  </si>
  <si>
    <t>Ecoute-moi, rien ne peut t'arriver, tu marches sur l'eau !</t>
  </si>
  <si>
    <t>{[LD_TALK/DM18_2_M]}</t>
  </si>
  <si>
    <t>BM37_2_F</t>
  </si>
  <si>
    <t>{[LD_TALK/BM37_2_M_1]}</t>
  </si>
  <si>
    <t>Avec ta forme du moment, ce match doit passer tout seul. Je n'attend rien d'autre qu'un victoire.</t>
  </si>
  <si>
    <t>O jogo está equilibrado, apenas deixe seu tênis falar por si e você assumirá a liderança.</t>
  </si>
  <si>
    <t>Tu es trop bien en ce moment pour qu'elle te résiste.</t>
  </si>
  <si>
    <t>BM37_2_M</t>
  </si>
  <si>
    <t>You are in an excellent form, this match is a formality.</t>
  </si>
  <si>
    <t>Du bist in ausgezeichneter Verfassung, dieses Spiel ist reine Formsache.</t>
  </si>
  <si>
    <t>Estás en excelente forma, este partido es mero trámite.</t>
  </si>
  <si>
    <t>Sei in ottima forma, questa partita è solo una formalità.</t>
  </si>
  <si>
    <t>你状态极佳，这场比赛对你来说只是走个过场。</t>
  </si>
  <si>
    <t>Ты в великолепной форме — этот матч формальность.</t>
  </si>
  <si>
    <t>Tu es dans une forme excellente, ce match doit être une formalité.</t>
  </si>
  <si>
    <t>{[LD_TALK/DM19_1_M]}</t>
  </si>
  <si>
    <t>Tu es trop bien en ce moment pour qu'il te résiste.</t>
  </si>
  <si>
    <t>BM38_1_F</t>
  </si>
  <si>
    <t>{[LD_TALK/BM38_1_M_1]}</t>
  </si>
  <si>
    <t>Gère ce match proprement, sans risque, pour te préserver pour la suite.</t>
  </si>
  <si>
    <t>Você joga fácil demais e este é o resultado, mude sua atitude na quadra!</t>
  </si>
  <si>
    <t>On sécurise ce match, pas besoin de folie. On te ménage pour la suite.</t>
  </si>
  <si>
    <t>BM38_1_M</t>
  </si>
  <si>
    <t>You'll win without taking any risks, I want you to save your energy for the future.</t>
  </si>
  <si>
    <t>Du wirst gewinnen, ohne Risiken einzugehen. Ich will, dass du deine Energie für die zukünftigen Matches sparst.</t>
  </si>
  <si>
    <t>Ganarás sin correr ningún riesgo, quiero que guardes tus energías para el futuro.</t>
  </si>
  <si>
    <t>Vinci senza correre troppi rischi, voglio che risparmi le energie per il futuro.</t>
  </si>
  <si>
    <t>你会轻松取胜，我希望你为后面的比赛保存体力。</t>
  </si>
  <si>
    <t>Ты выиграешь без риска — я хочу, чтобы ты сохранил(а) энергию на будущее.</t>
  </si>
  <si>
    <t>Tu assures la victoire sans prendre de risques, je tiens à ce que tu gardes de l'énergie pour la suite.</t>
  </si>
  <si>
    <t>{[LD_TALK/DM19_2_M]}</t>
  </si>
  <si>
    <t>BM38_2_F</t>
  </si>
  <si>
    <t>{[LD_TALK/BM38_2_M_1]}</t>
  </si>
  <si>
    <t>Reste prudente, ne tire pas trop sur ton corps : on a d’autres objectifs derrière.</t>
  </si>
  <si>
    <t>Você se importa com esta partida? Não parece.</t>
  </si>
  <si>
    <t>Ne prends aucun risque physique. Tu devras être à 100% pour la suite.</t>
  </si>
  <si>
    <t>BM38_2_M</t>
  </si>
  <si>
    <t>Don't be too demanding to your body, you need to win without putting your next matches in danger.</t>
  </si>
  <si>
    <t>Beanspruche deinen Körper nicht zu sehr. Du musst gewinnen, ohne die nächsten Matches zu gefährden.</t>
  </si>
  <si>
    <t>No te exijas demasiado físicamente, necesitas ganar sin poner en peligro tus próximos partidos.</t>
  </si>
  <si>
    <t>Non essere troppo esigente con il tuo corpo, devi vincere senza mettere in pericolo le tue prossime partite.</t>
  </si>
  <si>
    <t>不要对自己要求过高，你需要赢，但不能让接下来的比赛受到影响。</t>
  </si>
  <si>
    <t>Не перегружай своё тело — тебе нужно выиграть, не ставя под угрозу следующие матчи.</t>
  </si>
  <si>
    <t>Ne te blesse pas surtout, on a des échéances importantes après.</t>
  </si>
  <si>
    <t>Reste prudent, ne tire pas trop sur ton corps : on a d’autres objectifs derrière.</t>
  </si>
  <si>
    <t>{[LD_TALK/DM2_1_M]}</t>
  </si>
  <si>
    <t>BM39_1_F</t>
  </si>
  <si>
    <t>{[LD_TALK/BM39_1_M_1]}</t>
  </si>
  <si>
    <t>Donne tout, tu as largement les moyens. Je crois en toi !</t>
  </si>
  <si>
    <t>Continue assim, não desista de nada!</t>
  </si>
  <si>
    <t>Va au bout de toi-même, tu peux l’emporter. Moi j'y crois !</t>
  </si>
  <si>
    <t>BM39_1_M</t>
  </si>
  <si>
    <t>You're going to have to give it your all on this match, I believe in your chances!</t>
  </si>
  <si>
    <t>Du musst in diesem Match alles geben, ich glaube an dich!</t>
  </si>
  <si>
    <t>Vas a tener que darlo todo en este partido. ¡Creo en tus posibilidades!</t>
  </si>
  <si>
    <t>Devi dare il massimo in questa partita, credo nelle tue possibilità!</t>
  </si>
  <si>
    <t>这场比赛你必须全力以赴，我相信你有机会赢！</t>
  </si>
  <si>
    <t>Тебе придётся выложиться на 100%, но я верю в твои шансы!</t>
  </si>
  <si>
    <t>Vas falloir tout donner sur ce match, je crois en tes chances !</t>
  </si>
  <si>
    <t>{[LD_TALK/DM2_2_M]}</t>
  </si>
  <si>
    <t>BM39_2_F</t>
  </si>
  <si>
    <t>{[LD_TALK/BM39_2_M_1]}</t>
  </si>
  <si>
    <t>C’est un match est un vrai combat : n'essaye pas de calculer et donne tout.</t>
  </si>
  <si>
    <t>Excelente, mantenha o mesmo ritmo.</t>
  </si>
  <si>
    <t>Arracher la victoire point par point, c’est la clé du match d'aujourd'hui. Pas les maths.</t>
  </si>
  <si>
    <t>BM39_2_M</t>
  </si>
  <si>
    <t>There is no calculation to do, you will not be able to win without being at a 100%</t>
  </si>
  <si>
    <t>Heute gibt es keine Rechenspielchen. Wenn du nicht 100 % gibst, wirst du nicht gewinnen.</t>
  </si>
  <si>
    <t>No hay cálculos que valgan; o estás al cien por cien o no podrás ganar.</t>
  </si>
  <si>
    <t>Non ci sono calcoli da fare, non potrai vincere senza essere al 100%</t>
  </si>
  <si>
    <t>不需要计算，想赢你就必须全力以赴，百分之百投入！</t>
  </si>
  <si>
    <t>Тут нечего рассчитывать — без полной самоотдачи ты не выиграешь.</t>
  </si>
  <si>
    <t>Il n'y a pas de calcul à faire aujourd'hui, pour gagner tu vas devoir t'arracher.</t>
  </si>
  <si>
    <t>A adversária ainda não disse a última palavra, não desista!</t>
  </si>
  <si>
    <t>BM39_3_F</t>
  </si>
  <si>
    <t>Se pensi di arrivare a fine partita senza neanche esserti spettinata, non ci può essere spazio per una vittoria!</t>
  </si>
  <si>
    <t>{[LD_TALK/BM39_3_M_1]}</t>
  </si>
  <si>
    <t>C'est pas un défilé de mode aujourd’hui, mais du tennis. Alors donne tout.</t>
  </si>
  <si>
    <t>O adversário ainda não disse a última palavra, não desista!</t>
  </si>
  <si>
    <t>J'espère que tu ne te croies pas à la Paris Fashion Week : je veux te voir sale et décoiffée à la fin du match !</t>
  </si>
  <si>
    <t>BM39_3_M</t>
  </si>
  <si>
    <t>If you're willing to keep a perfect haircut at the end of the match, there is no room for a win, give your absolute best!</t>
  </si>
  <si>
    <t>Wenn es dir darum geht, dass deine Frisur bis zum Ende des Matches hält, wirst du nicht gewinnen. Gib alles!</t>
  </si>
  <si>
    <t>Si no vas a sudar la camiseta, no ganarás. ¡Da lo mejor de ti!</t>
  </si>
  <si>
    <t>Se pensi di arrivare a fine partita senza neanche esserti spettinato, non ci può essere spazio per una vittoria!</t>
  </si>
  <si>
    <t>如果你在比赛中还在为发型分心，那就不可能赢，拿出你的最佳状态！</t>
  </si>
  <si>
    <t>Если хочешь закончить матч с идеальной причёской — о победе можно забыть. Выложись на максимум!</t>
  </si>
  <si>
    <t>Ne cherche pas à garder ta coupe de cheveux parfaite si tu veux gagner aujourd'hui !</t>
  </si>
  <si>
    <t>Ela não vai desistir, mantenha a pressão.</t>
  </si>
  <si>
    <t>J'espère que tu ne te croies pas à la Paris Fashion Week : je veux te voir sale et décoiffé à la fin du match !</t>
  </si>
  <si>
    <t>BM4_1_F</t>
  </si>
  <si>
    <t>{[LD_TALK/BM4_1_M_1]}</t>
  </si>
  <si>
    <t>Rien autour ne doit t’atteindre. Mëme le public qui te parle. Focus.</t>
  </si>
  <si>
    <t>Ele não vai desistir, mantenha a pressão.</t>
  </si>
  <si>
    <t>Ne laisse rien entrer dans ta bulle mentale, et éclate ton adversaire !</t>
  </si>
  <si>
    <t>BM4_1_M</t>
  </si>
  <si>
    <t>The context is unfavorable but you will totally ignore it, don't come out of your bubble.</t>
  </si>
  <si>
    <t>Das Drumherum ist ungünstig, aber du solltest das einfach ignorieren. Bleib fokussiert!</t>
  </si>
  <si>
    <t>El contexto es desfavorable, pero ignóralo por completo: no salgas de tu burbuja.</t>
  </si>
  <si>
    <t>Il contesto è sfavorevole ma devi ignorarlo, non uscire dalla tua bolla.</t>
  </si>
  <si>
    <t>客观条件不利，但你要完全无视它，不要让它干扰你的注意力。</t>
  </si>
  <si>
    <t>Контекст неблагоприятный, но ты полностью его проигнорируешь — не выходи из своей «пузыри».</t>
  </si>
  <si>
    <t>Le contexte est défavorable mais tu vas en faire totalement abstraction, ne sors pas de ta bulle.</t>
  </si>
  <si>
    <t>{[LD_TALK/DM21_1_M]}</t>
  </si>
  <si>
    <t>BM4_2_F</t>
  </si>
  <si>
    <t>{[LD_TALK/BM4_2_M_1]}</t>
  </si>
  <si>
    <t>Rentre dans ton match et n’en sors pas, malgré les huées de la foule.</t>
  </si>
  <si>
    <t>Cuidado para se manter na partida e não exagerar.</t>
  </si>
  <si>
    <t>Dans l’hostilité, le match est ton refuge. Oublie le reste.</t>
  </si>
  <si>
    <t>BM4_2_M</t>
  </si>
  <si>
    <t>You just have to focus on your match and let all the outside elements on the side.</t>
  </si>
  <si>
    <t>Konzentriere Dich nur auf das Match, lass Dich nicht ablenken.</t>
  </si>
  <si>
    <t>Solo tienes que concentrarte en tu partido y dejar a un lado los elementos externos.</t>
  </si>
  <si>
    <t>Devi solo concentrarti sulla tua partita e lasciare che tutti gli elementi esterni non ti condizionino.</t>
  </si>
  <si>
    <t>你只需要专注于比赛，将所有外界因素抛到一边。</t>
  </si>
  <si>
    <t>Тебе нужно сосредоточиться только на своём матче — все внешние факторы оставь за бортом.</t>
  </si>
  <si>
    <t>Dans cet environnement hostile tu dois simplement rentrer dans ton match et ne pas en sortir.</t>
  </si>
  <si>
    <t>{[LD_TALK/DM21_2_M]}</t>
  </si>
  <si>
    <t>BM40_1_F</t>
  </si>
  <si>
    <t>Je sais que tu traverses une période pas facile, je compte sur toi pour en faire abstraction et tout donner sur court !</t>
  </si>
  <si>
    <t>Je sais que ce n’est pas simple  en ce moment, mais sur le court, donne tout.</t>
  </si>
  <si>
    <t>Mantenha o foco e não complique.</t>
  </si>
  <si>
    <t>Je sais que c'est actuellement délicat pour toi, mais joue avec ton cœur !</t>
  </si>
  <si>
    <t>BM40_1_M</t>
  </si>
  <si>
    <t>I know you're going through a tough time, I'm counting on you to put it all aside and give it your all on the court!</t>
  </si>
  <si>
    <t>Ich weiß, dass du eine schwere Zeit durchmachst. Ich zähle darauf, dass du das alles ignorieren kannst und auf dem Platz dein Bestes gibst!</t>
  </si>
  <si>
    <t>Sé que estás pasando por un momento difícil, pero cuento contigo para que lo dejes a un lado y lo des todo en el campo.</t>
  </si>
  <si>
    <t>So che stai attraversando un momento difficile, conto su di te per mettere tutto da parte e dare il massimo in campo!</t>
  </si>
  <si>
    <t>我知道你最近不太顺利，但我希望你放下一切，在球场上全力发挥！</t>
  </si>
  <si>
    <t>Я знаю, тебе сейчас тяжело — но я рассчитываю, что ты отбросишь всё и выложишься на корте!</t>
  </si>
  <si>
    <t>Je sais que tu traverses une période pas facile, je compte sur toi pour en faire abstraction et tout donner sur le court !</t>
  </si>
  <si>
    <t>{[LD_TALK/DM22_1_M]}</t>
  </si>
  <si>
    <t>BM40_2_F</t>
  </si>
  <si>
    <t>{[LD_TALK/BM40_2_M_1]}</t>
  </si>
  <si>
    <t>Une fois sur le court, les soucis restent dehors. Je sais que tu le sais, mais ça fait du bien de le dire.</t>
  </si>
  <si>
    <t>Volte para o jogo e pare de jogar como um amador!</t>
  </si>
  <si>
    <t>Tu sais jouer malgré les soucis : c'est le moment que ton adversaire le comprenne.</t>
  </si>
  <si>
    <t>BM40_2_M</t>
  </si>
  <si>
    <t>Leave your personal problems outside of the court, give your best like you have always done.</t>
  </si>
  <si>
    <t>Nimm deine persönlichen Probleme nicht mit auf den Platz. Gib einfach wie immer dein Bestes.</t>
  </si>
  <si>
    <t>Deja tus problemas personales fuera del campo y da lo mejor de ti como siempre has hecho.</t>
  </si>
  <si>
    <t>Lascia i tuoi problemi personali fuori dal campo e dai il meglio di te, come hai sempre fatto.</t>
  </si>
  <si>
    <t>把私人问题留在场外，像以往一样全力以赴。</t>
  </si>
  <si>
    <t>Оставь личные проблемы за пределами корта — играй как всегда, на максимум.</t>
  </si>
  <si>
    <t>Tu dois laisser tes soucis en dehors du terrain, donne tout comme tu l'as toujours fait.</t>
  </si>
  <si>
    <t>{[LD_TALK/DM22_2_M]}</t>
  </si>
  <si>
    <t>BM41_1_F</t>
  </si>
  <si>
    <t>{[LD_TALK/BM41_1_M_1]}</t>
  </si>
  <si>
    <t>Malgré les circonstances, essaye de retrouver du fun et tout reviendra.</t>
  </si>
  <si>
    <t>Reaja, a partida não acabou!</t>
  </si>
  <si>
    <t>Au diable tes soucis ! Retrouve ta joie, et ton tennis reviendra.</t>
  </si>
  <si>
    <t>BM41_1_M</t>
  </si>
  <si>
    <t>I know it's not fun off the court but if you regain the pleasure to play everything will follow.</t>
  </si>
  <si>
    <t>Ich weiß, aktuell ist alles etwas schwierig, aber wenn du wieder Spaß am Spielen kriegst, dann werden die Siege nicht lange auf sich warten lassen.</t>
  </si>
  <si>
    <t>Sé que la situación fuera del campo no es agradable, pero si recuperas el placer de jugar, todo fluirá.</t>
  </si>
  <si>
    <t>So che non sei al massimo in questo momento fuori dal campo, ma se ritroverai il piacere di giocare tutto passerà.</t>
  </si>
  <si>
    <t>场下的事情可能不太愉快，但只要你找回打球的乐趣，一切都会顺利的。</t>
  </si>
  <si>
    <t>Я знаю, что вне корта всё непросто, но если ты снова почувствуешь удовольствие от игры — всё наладится.</t>
  </si>
  <si>
    <t>Je sais que ce n'est pas la joie en dehors du court mais si tu retrouves le plaisir de jouer tout s'enchaînera.</t>
  </si>
  <si>
    <t>{[LD_TALK/DM23_1_M]}</t>
  </si>
  <si>
    <t>BM41_2_F</t>
  </si>
  <si>
    <t>{[LD_TALK/BM41_2_M_1]}</t>
  </si>
  <si>
    <t>De bons résultats t’aideront à souffler, alors fais moi le plaisir de te battre à fond !</t>
  </si>
  <si>
    <t>Cuidado, esta partida não está ganha! Mantenha-se focado ou você vai deixar escapar.</t>
  </si>
  <si>
    <t>Tes soucis s’adouciront si tu enchaînes les bons matchs. Go !</t>
  </si>
  <si>
    <t>BM41_2_M</t>
  </si>
  <si>
    <t>Good results will help you getting better, play your best tennis.</t>
  </si>
  <si>
    <t>Gute Ergebnisse werden dich besser machen und dir dabei helfen, dein bestes Tennis zu spielen.</t>
  </si>
  <si>
    <t>Tus problemas se resolverán con buenos resultados, así que juega tu mejor tenis.</t>
  </si>
  <si>
    <t>I buoni risultati ti aiuteranno a migliorare, a giocare il tuo miglior tennis.</t>
  </si>
  <si>
    <t>好成绩会帮助你改善状况，打出你最好的成绩。</t>
  </si>
  <si>
    <t>Хорошие результаты помогут тебе прийти в себя — играй свой лучший теннис.</t>
  </si>
  <si>
    <t>Tes problèmes se règleront avec de bons résultats alors donne-t-en les moyens.</t>
  </si>
  <si>
    <t>{[LD_TALK/DM23_2_M]}</t>
  </si>
  <si>
    <t>BM42_1_F</t>
  </si>
  <si>
    <t>BM42_1_F_1</t>
  </si>
  <si>
    <t>{[LD_TALK/BM42_1_M_1]}</t>
  </si>
  <si>
    <t>BM42_1_F_2</t>
  </si>
  <si>
    <t>{[LD_TALK/BM42_1_M_2]}</t>
  </si>
  <si>
    <t>A partida não está ganha, mantenha a mesma intensidade.</t>
  </si>
  <si>
    <t>BM42_1_F_3</t>
  </si>
  <si>
    <t>{[LD_TALK/BM42_1_M_3]}</t>
  </si>
  <si>
    <t>BM42_1_F_4</t>
  </si>
  <si>
    <t>{[LD_TALK/BM42_1_M_4]}</t>
  </si>
  <si>
    <t>BM42_1_F_5</t>
  </si>
  <si>
    <t>{[LD_TALK/BM42_1_M_5]}</t>
  </si>
  <si>
    <t>BM42_1_M</t>
  </si>
  <si>
    <t>If you win I'll steal the microphone of the speaker and sing Saga Africa!</t>
  </si>
  <si>
    <t>Wenn du gewinnst, klaue ich das Mikrofon und singe Saga Africa!</t>
  </si>
  <si>
    <t>¡Si ganas, me hago con el micro de megafonía y canto La Macarena!</t>
  </si>
  <si>
    <t>Se vinci, rubo il microfono dell'altoparlante e mi metto a cantare Il ballo del qua qua!</t>
  </si>
  <si>
    <t>如果你赢了，我就去抢解说员的麦克风唱《Saga Africa》！</t>
  </si>
  <si>
    <t>Если выиграешь, я украду микрофон диктора и спою «Saga Africa»!</t>
  </si>
  <si>
    <t>{[LD_TALK/DM24_1_M]}</t>
  </si>
  <si>
    <t>BM42_1_M_1</t>
  </si>
  <si>
    <t>Si tu gagnes je pique le micro du speaker et je chante Saga Africa !</t>
  </si>
  <si>
    <t>BM42_1_M_2</t>
  </si>
  <si>
    <t>Tu l’emportes, et je transforme le central en karaoké géant !</t>
  </si>
  <si>
    <t>BM42_1_M_3</t>
  </si>
  <si>
    <t>Si tu gagnes, je te promets de faire une imitation de McEnroe énervé sur le court !</t>
  </si>
  <si>
    <t>BM42_1_M_4</t>
  </si>
  <si>
    <t>J'ai pris ma tondeuse : si tu gagnes, je me fais la boule à zéro façon Agassi !</t>
  </si>
  <si>
    <t>Não relaxe demais, pois há momentos em que você exagera!</t>
  </si>
  <si>
    <t>BM42_1_M_5</t>
  </si>
  <si>
    <t>Une victoire, et je rejoue la danse improbable de Monfils… mais en beaucoup moins souple !</t>
  </si>
  <si>
    <t>BM42_2_F</t>
  </si>
  <si>
    <t>Tu gagnes et on fête ça dans un bon resto, deal ?</t>
  </si>
  <si>
    <t>{[LD_TALK/DM24_2_M]}</t>
  </si>
  <si>
    <t>Si tu veux manger gratuitement ce soir, tu sais quoi faire !</t>
  </si>
  <si>
    <t>BM42_2_M</t>
  </si>
  <si>
    <t>I pay tonight's restaurant bill if you win, that's in your hands now.</t>
  </si>
  <si>
    <t>Wenn du heute gewinnst, lade ich dich heute ins Restaurant ein. Es liegt also an dir.</t>
  </si>
  <si>
    <t>Invito a cenar esta noche si ganas; lo dejo en tus manos.</t>
  </si>
  <si>
    <t>Pago il conto del ristorante di stasera se vinci, ora dipende tutto da te!</t>
  </si>
  <si>
    <t>今晚的饭钱我来付，赢不赢就看你的了。</t>
  </si>
  <si>
    <t>Я оплачу сегодняшний ужин, если ты выиграешь — теперь всё в твоих руках.</t>
  </si>
  <si>
    <t>Je t'invite au resto si tu gagnes aujourd'hui, tu sais ce qu'il te reste à faire !</t>
  </si>
  <si>
    <t>O vencedor será decidido nos detalhes, não perca nenhuma oportunidade.</t>
  </si>
  <si>
    <t>Si tu veux manger gratuitement ce soir, tu sais quoi faire.</t>
  </si>
  <si>
    <t>BM42_3_F</t>
  </si>
  <si>
    <t>Si tu lui passes un service à la cuillère aujourd'hui, promis je te file le numéro de David Guetta !</t>
  </si>
  <si>
    <t>Un service à la cuillère réussi et je te donne le numéro de Aya Nakamura.</t>
  </si>
  <si>
    <t>Pare de dar pontos de graça para ela!</t>
  </si>
  <si>
    <t>Fais-lui un service à la cuillère et tu repars avec le contact de DJ Snake.</t>
  </si>
  <si>
    <t>BM42_3_M</t>
  </si>
  <si>
    <t>If you win a point after an underarm serve, I'll give you Bob Sincar's phone number.</t>
  </si>
  <si>
    <t>Wenn du heute mit einen Unterhand-Aufschlag einen Punkt gewinnst, gebe ich dir Bob Sinclars Nummer.</t>
  </si>
  <si>
    <t>Si le ganas un punto sacando sin levantar el brazo, te invito a lo que quieras.</t>
  </si>
  <si>
    <t>Se vinci un punto dopo un servizio pazzesco, ti do il numero di telefono dei Maneskin.</t>
  </si>
  <si>
    <t>如果你用一个下手发球得分，我就把鲍勃·辛卡的电话号码给你。</t>
  </si>
  <si>
    <t>Если выиграешь очко после укороченной подачи снизу — дам тебе номер Боба Синкара.</t>
  </si>
  <si>
    <t>Si tu lui passes un service à la cuillère aujourd'hui, promis je te file le numéro de Bob Sinclar !</t>
  </si>
  <si>
    <t>Pare de dar pontos de graça para ele!</t>
  </si>
  <si>
    <t>Fais-lui un service à la cuillère et tu repars avec le contact de Stromae.</t>
  </si>
  <si>
    <t>BM43_1_F</t>
  </si>
  <si>
    <t>TikTok plus tard, tennis maintenant. Toi comprendre ?</t>
  </si>
  <si>
    <t>Mantenha a bola em quadra, prolongue as trocas, force-a ao erro.</t>
  </si>
  <si>
    <t>Range ton portable, place au match. Si ça continue on rempalcera ton smartphone par un 3310.</t>
  </si>
  <si>
    <t>BM43_1_M</t>
  </si>
  <si>
    <t>Stop with your stories on Insta... Put away your cell phone!</t>
  </si>
  <si>
    <t>Hör auf mit den Instagram-Stories ... Leg dein Handy weg!</t>
  </si>
  <si>
    <t>Déjate ya de Insta... ¡Guarda el móvil!</t>
  </si>
  <si>
    <t>Basta con le tue storie su Insta... Metti via il cellulare!</t>
  </si>
  <si>
    <t>别再发你的Ins动态了……把手机收起来！</t>
  </si>
  <si>
    <t>Хватит выкладывать сторис в Инстаграм… Убери телефон!</t>
  </si>
  <si>
    <t>Arrête avec tes stories sur Insta... Range-moi ton portable !</t>
  </si>
  <si>
    <t>Mantenha a bola em quadra, prolongue as trocas, force-o ao erro.</t>
  </si>
  <si>
    <t>BM43_2_F</t>
  </si>
  <si>
    <t>Rimani concentrata, dovresti già essere nella tua partita!</t>
  </si>
  <si>
    <t>Tu as déjà un jeu de retard mentalement, ressaisis-toi.</t>
  </si>
  <si>
    <t>{[LD_TALK/DM26_1_M]}</t>
  </si>
  <si>
    <t>Allo ?? Réveil immédiat svp, mentalement tu devrais déjà être dans ton match !</t>
  </si>
  <si>
    <t>BM43_2_M</t>
  </si>
  <si>
    <t>Keep focused, you should already be in your match!</t>
  </si>
  <si>
    <t>Ein bisschen mehr Konzentration bitte, du hättest schon viel besser im Spiel sein sollen!</t>
  </si>
  <si>
    <t>¡Céntrate, ya deberías estar en el partido!</t>
  </si>
  <si>
    <t>Rimani concentrato, dovresti già essere nella tua partita!</t>
  </si>
  <si>
    <t>专心点，你早就该进入比赛状态了！</t>
  </si>
  <si>
    <t>Соберись — ты уже должна быть в матче!</t>
  </si>
  <si>
    <t>Un peu de concentration s'il te plaît, le match devrait déjà avoir commencé pour toi</t>
  </si>
  <si>
    <t>Certifique-se de finalizar, você está deixando escapar muitos pontos fáceis!</t>
  </si>
  <si>
    <t>BM43_3_F</t>
  </si>
  <si>
    <t>You seem more concentrated on the boy you saw in the stands last time than on your match!</t>
  </si>
  <si>
    <t>Du scheinst dich mehr auf den Kerl zu konzentrieren, den du auf der Tribüne gesehen hast, als auf dein Match!</t>
  </si>
  <si>
    <t>¡Pareces más pendiente de quién te va a ver en la grada que de tu partido!</t>
  </si>
  <si>
    <t>Sembri più concentrata sulla ragazza che hai visto l'ultima volta in tribuna che sulla tua partita!</t>
  </si>
  <si>
    <t>你似乎更关注上次在看台上的那个男孩，而不是你的比赛！</t>
  </si>
  <si>
    <t>Ты, кажется, больше сосредоточена на том парне, которого видела на трибунах в прошлый раз, чем на матче!</t>
  </si>
  <si>
    <t>Tu as l'air plus concentrée sur le garçon que tu as vu dans les tribunes au dernier tour que sur ton match, reprends-toi !</t>
  </si>
  <si>
    <t>Oublie le beau gosse dans les tribunes, pense au match. Tu as les soirées pour ça.</t>
  </si>
  <si>
    <t>{[LD_TALK/DM26_2_M]}</t>
  </si>
  <si>
    <t>Les charmants spectacteurs dans les tribunes attendront, le match non.</t>
  </si>
  <si>
    <t>BM43_3_M</t>
  </si>
  <si>
    <t>You seem more concentrated on the girl you saw in the stands last time than on your match!</t>
  </si>
  <si>
    <t>Du scheinst dich mehr auf das Mädel zu konzentrieren, das du auf der Tribüne gesehen hast, als auf dein Match!</t>
  </si>
  <si>
    <t>Sembri più concentrato sulla ragazza che hai visto l'ultima volta in tribuna che sulla tua partita!</t>
  </si>
  <si>
    <t>你似乎更关注上次在看台上的那个女孩，而不是你的比赛！</t>
  </si>
  <si>
    <t>Ты, кажется, больше сосредоточен на той девушке, которую видел на трибунах в прошлый раз, чем на матче!</t>
  </si>
  <si>
    <t>Tu as l'air plus concentré sur la fille que tu as vu dans les tribunes au dernier tour que sur ton match, reprends-toi !</t>
  </si>
  <si>
    <t>Oublie la fille dans les tribunes, pense au match. Tu as les soirées pour ça.</t>
  </si>
  <si>
    <t>Você está desperdiçando muitos pontos fáceis, seja agressivo, mas não procure o winner.</t>
  </si>
  <si>
    <t>Les charmantes spectactrices dans les tribunes attendront, le match non.</t>
  </si>
  <si>
    <t>BM44_1_F</t>
  </si>
  <si>
    <t>Démarre au bon rythme, rien à dire de plus.</t>
  </si>
  <si>
    <t>{[LD_TALK/DM27_1_M]}</t>
  </si>
  <si>
    <t>Pas de discours, juste une bonne entame s'il te plait.</t>
  </si>
  <si>
    <t>BM44_1_M</t>
  </si>
  <si>
    <t>I don't have anything special to say, just start your match in the best possible way.</t>
  </si>
  <si>
    <t>Ich habe nichts Besonderes zu sagen. Lege einfach so gut wie möglich los.</t>
  </si>
  <si>
    <t>No tengo nada especial que decirte; solo empieza tu partido de la mejor manera posible.</t>
  </si>
  <si>
    <t>Non ho niente di speciale da dire, inizia la tua partita nel miglior modo possibile.</t>
  </si>
  <si>
    <t>我没什么特别要说的，用你的最佳状态开始比赛吧。</t>
  </si>
  <si>
    <t>Мне нечего особенного сказать — просто начни матч как можно лучше.</t>
  </si>
  <si>
    <t>Je n'ai rien de particulier à dire, commence ton match de la meilleure des façons.</t>
  </si>
  <si>
    <t>Você tem que ganhar os pontos decisivos para vencer esta partida.</t>
  </si>
  <si>
    <t>BM44_2_F</t>
  </si>
  <si>
    <t>Ne te réveille pas au milieu du set : sois prête dès le début.</t>
  </si>
  <si>
    <t>{[LD_TALK/DM27_2_M]}</t>
  </si>
  <si>
    <t>Le match se lance dès le premier jeu, pas au cinquième. Reçu ?</t>
  </si>
  <si>
    <t>BM44_2_M</t>
  </si>
  <si>
    <t>The start of the match is primordial, don't wait for the 5th game to start playing.</t>
  </si>
  <si>
    <t>Der Beginn des Matches ist enorm wichtig, warte nicht erst bis zum 5. Spiel, bis du richtig loslegst.</t>
  </si>
  <si>
    <t>El comienzo del partido es primordial. No esperes al quinto juego para empezar a jugar.</t>
  </si>
  <si>
    <t>L'inizio della partita è fondamentale, non aspettare che inizi il quinto game.</t>
  </si>
  <si>
    <t>比赛开局至关重要，别等到第三局才开始发力。</t>
  </si>
  <si>
    <t>Начало матча первостепенно — не жди третьего гейма, чтобы начать играть.</t>
  </si>
  <si>
    <t>L'entame de match est primordiale, n'attends pas le cinquième jeu pour commencer à jouer.</t>
  </si>
  <si>
    <t>Ne te réveille pas au milieu du set : sois prêt dès le début.</t>
  </si>
  <si>
    <t>O resultado dependerá de alguns pontos decisivos, certifique-se de ganhar esses pontos.</t>
  </si>
  <si>
    <t>BM44_3_F</t>
  </si>
  <si>
    <t>If you dominate the first few games, she will not see the light of day.</t>
  </si>
  <si>
    <t>Wenn du die ersten paar Spiele dominierst, wird sie nicht richtig ins Match finden.</t>
  </si>
  <si>
    <t>Si dominas los primeros juegos, la vas a dejar planchada.</t>
  </si>
  <si>
    <t>Se domini i primi game, lei non vedrà la luce del giorno.</t>
  </si>
  <si>
    <t>如果你能主导前几局，她就没法翻身了。</t>
  </si>
  <si>
    <t>Если ты доминируешь в первых геймах, она не увидит света.</t>
  </si>
  <si>
    <t>Si tu le domines dans les premiers jeux elle ne verra pas le jour !</t>
  </si>
  <si>
    <t>Domine d’entrée et coupe-lui les jambes.</t>
  </si>
  <si>
    <t>Retome o controle da troca, não deixe que ela dite seu jogo.</t>
  </si>
  <si>
    <t>Une entame forte et tu la feras disparaître du match.</t>
  </si>
  <si>
    <t>BM44_3_M</t>
  </si>
  <si>
    <t>If you dominate the first few games, he will not see the light of day.</t>
  </si>
  <si>
    <t>Wenn du die ersten paar Spiele dominierst, wird er nicht richtig ins Match finden.</t>
  </si>
  <si>
    <t>Si dominas los primeros juegos, lo vas a dejar planchado.</t>
  </si>
  <si>
    <t>Se domini i primi game, lui non vedrà la luce del giorno.</t>
  </si>
  <si>
    <t>如果你能主导前几局，他就没法翻身了。</t>
  </si>
  <si>
    <t>Если ты доминируешь в первых геймах, он не увидит света.</t>
  </si>
  <si>
    <t>Si tu le domines dans les premiers jeux il ne verra pas le jour !</t>
  </si>
  <si>
    <t>Retome o controle da troca, não deixe que ele dite seu jogo.</t>
  </si>
  <si>
    <t>Une entame forte et tu le feras disparaître du match.</t>
  </si>
  <si>
    <t>BM45_1_F</t>
  </si>
  <si>
    <t>Prends du plaisir, et bonne chance !</t>
  </si>
  <si>
    <t>Você precisa garantir que ela não jogue como gostaria.</t>
  </si>
  <si>
    <t>Bonne chance, amuse-toi surtout.</t>
  </si>
  <si>
    <t>BM45_1_M</t>
  </si>
  <si>
    <t>Good luck and have fun!</t>
  </si>
  <si>
    <t>Viel Glück und viel Spaß!</t>
  </si>
  <si>
    <t>¡Buena suerte y diviértete!</t>
  </si>
  <si>
    <t>Buona fortuna e buon divertimento!</t>
  </si>
  <si>
    <t>祝你好运，好好享受比赛！</t>
  </si>
  <si>
    <t>Удачи и получай удовольствие!</t>
  </si>
  <si>
    <t>Bonne chance, et prends du plaisir surtout !</t>
  </si>
  <si>
    <t>Você precisa garantir que ele não jogue como gostaria.</t>
  </si>
  <si>
    <t>BM45_2_F</t>
  </si>
  <si>
    <t>C’est ton moment, amuse-toi !</t>
  </si>
  <si>
    <t>{[LD_TALK/DM29_1_M]}</t>
  </si>
  <si>
    <t>Va jouer et éclate-toi (et éclate-la au passage)</t>
  </si>
  <si>
    <t>BM45_2_M</t>
  </si>
  <si>
    <t>Now is your time to shine, enjoy!</t>
  </si>
  <si>
    <t>Jetzt ist es an der Zeit, allen zu zeigen, wie gut du bist. Genieß es!</t>
  </si>
  <si>
    <t>Este es tu momento, ¡disfrútalo!</t>
  </si>
  <si>
    <t>Ora è il tuo momento di brillare, divertiti!</t>
  </si>
  <si>
    <t>现在是你的高光时刻，好好享受吧！</t>
  </si>
  <si>
    <t>Сейчас твой момент сиять — наслаждайся!</t>
  </si>
  <si>
    <t>A toi de jouer, amuse-toi !</t>
  </si>
  <si>
    <t>Zero risco agora, você está colocando tudo nisso!</t>
  </si>
  <si>
    <t>Va jouer et éclate-toi (et éclate-le au passage)</t>
  </si>
  <si>
    <t>BM45_3_F</t>
  </si>
  <si>
    <t>Offre-moi un tweener de toute beauté et je t’épargne la prochaine séance physique !</t>
  </si>
  <si>
    <t>{[LD_TALK/DM29_2_M]}</t>
  </si>
  <si>
    <t>Tu fais un joli  tweener et je ferme les yeux sur ton prochain repas.</t>
  </si>
  <si>
    <t>BM45_3_M</t>
  </si>
  <si>
    <t>If you do a tweener today, the next physical session is cancelled.</t>
  </si>
  <si>
    <t>Wenn du heute einen Tweener spielst, fällt die nächste Trainingsstunde aus.</t>
  </si>
  <si>
    <t>Si hoy te marcas un Gran Willy, cancelo la próxima sesión física.</t>
  </si>
  <si>
    <t>Se fai un tweener oggi, la prossima sessione fisica di allenamento viene annullata.</t>
  </si>
  <si>
    <t>如果你今天打出胯下击球，下一节体能训练就取消。</t>
  </si>
  <si>
    <t>Если сегодня сделаешь «твинер», следующая физическая тренировка отменяется.</t>
  </si>
  <si>
    <t>Si tu me fais un tweener dans le match, la prochaine séance physique est levée !</t>
  </si>
  <si>
    <t>Não permitirei mais nenhum erro não forçado, não corra riscos, jogue bolas longas e altas.</t>
  </si>
  <si>
    <t>BM46_1_F</t>
  </si>
  <si>
    <t>Montre-moi que ma confiance est méritée.</t>
  </si>
  <si>
    <t>{[LD_TALK/DM3_1_M]}</t>
  </si>
  <si>
    <t>Prouve que j’ai misé sur la bonne personne.</t>
  </si>
  <si>
    <t>BM46_1_M</t>
  </si>
  <si>
    <t>Prove to me that I was right to trust you.</t>
  </si>
  <si>
    <t>Beweise mir, dass ich Recht hatte, Dir zu vertrauen.</t>
  </si>
  <si>
    <t>Demuéstrame que hice bien en confiar en ti.</t>
  </si>
  <si>
    <t>Dimostrami che avevo ragione a fidarmi di te.</t>
  </si>
  <si>
    <t>向我证明，我没有看错你。</t>
  </si>
  <si>
    <t>Докажи мне, что я был прав, доверившись тебе.</t>
  </si>
  <si>
    <t>{[LD_TALK/DM3_2_M]}</t>
  </si>
  <si>
    <t>Prouve-moi que j'ai eu raison de te faire confiance.</t>
  </si>
  <si>
    <t>BM46_2_F</t>
  </si>
  <si>
    <t>Bom trabalho, mantenha a pressão.</t>
  </si>
  <si>
    <t>Confirme la belle image que j’ai de toi.</t>
  </si>
  <si>
    <t>Prouve que j’ai vu juste en toi.</t>
  </si>
  <si>
    <t>BM46_2_M</t>
  </si>
  <si>
    <t>Show me how well you can do even if I already know it.</t>
  </si>
  <si>
    <t>Zeig mir, wie gut du bist, auch wenn ich das schon weiß.</t>
  </si>
  <si>
    <t>Demuéstrame lo bien que puedes hacerlo, aunque ya lo sepa.</t>
  </si>
  <si>
    <t>Fammi vedere quello che sai fare anche se lo so già.</t>
  </si>
  <si>
    <t>展示一下你的实力，哪怕我早就知道了。</t>
  </si>
  <si>
    <t>Покажи, на что ты способна, хотя я это уже знаю.</t>
  </si>
  <si>
    <t>{[LD_TALK/DM30_1_M]}</t>
  </si>
  <si>
    <t>Montre-moi tout le bien que je pense déjà de toi.</t>
  </si>
  <si>
    <t>BM46_3_F</t>
  </si>
  <si>
    <t>As mudanças táticas feitas devem reverter as estatísticas.</t>
  </si>
  <si>
    <t>Tu as ma confiance totale, sois à la hauteur.</t>
  </si>
  <si>
    <t>Je te fais confiance, maintenant montre ton niveau.</t>
  </si>
  <si>
    <t>BM46_3_M</t>
  </si>
  <si>
    <t>You know I believe in you, don't disappoint me.</t>
  </si>
  <si>
    <t>Du weißt, dass ich an dich glaube, enttäusche mich nicht.</t>
  </si>
  <si>
    <t>Sabes que creo en ti; no me decepciones.</t>
  </si>
  <si>
    <t>Sai che credo in te, non deludermi.</t>
  </si>
  <si>
    <t>你知道我相信你，别让我失望。</t>
  </si>
  <si>
    <t>Ты знаешь, что я в тебя верю — не разочаруй меня.</t>
  </si>
  <si>
    <t>{[LD_TALK/DM30_2_M]}</t>
  </si>
  <si>
    <t>Tu sais que je crois en toi, ne me déçois pas.</t>
  </si>
  <si>
    <t>BM47_1_F</t>
  </si>
  <si>
    <t>I don't want you to give her any free points today.</t>
  </si>
  <si>
    <t>Ich möchte, dass du ihr heute keine Punkte schenkst.</t>
  </si>
  <si>
    <t>No quiero que le regales puntos hoy.</t>
  </si>
  <si>
    <t>Non voglio che tu le regali punti gratuiti oggi.</t>
  </si>
  <si>
    <t>今天可不许白送她任何一分。</t>
  </si>
  <si>
    <t>Я не хочу, чтобы ты дарила ей лёгкие очки.</t>
  </si>
  <si>
    <t>Você tem todas as chaves para reverter esta partida, aproveite ao máximo este novo plano de jogo.</t>
  </si>
  <si>
    <t>{[LD_TALK/BM47_1_M]}</t>
  </si>
  <si>
    <t>Tous les points doivent être gagnés, pas offerts.</t>
  </si>
  <si>
    <t>C'est pas ton pote n'est ce pas ? Alors ne lui fais aucun cadeau.</t>
  </si>
  <si>
    <t>BM47_1_M</t>
  </si>
  <si>
    <t>I don't want you to give him any free points today.</t>
  </si>
  <si>
    <t>Ich möchte, dass du ihm heute keine Punkte schenkst.</t>
  </si>
  <si>
    <t>Non voglio che tu gli regali punti gratuiti oggi.</t>
  </si>
  <si>
    <t>今天可不许白送他任何一分。</t>
  </si>
  <si>
    <t>Я не хочу, чтобы ты дарил ему лёгкие очки.</t>
  </si>
  <si>
    <t>{[LD_TALK/DM31_1_M]}</t>
  </si>
  <si>
    <t>Je veux que tu ne lui donnes aucun point gratuit aujourd'hui.</t>
  </si>
  <si>
    <t>BM47_2_F</t>
  </si>
  <si>
    <t>She will take any opportunity you give her, every point counts.</t>
  </si>
  <si>
    <t>Sie wird jede Möglichkeit, die du ihr gibst, ergreifen. Jeder Punkt zählt.</t>
  </si>
  <si>
    <t>Aprovechará cualquier oportunidad que le des; cada punto cuenta.</t>
  </si>
  <si>
    <t>Coglierà ogni opportunità che le dai, ogni punto conta.</t>
  </si>
  <si>
    <t>她会抓住你给的任何机会，每一分都至关重要。</t>
  </si>
  <si>
    <t>Она воспользуется любой возможностью — каждый розыгрыш важен.</t>
  </si>
  <si>
    <t>As mudanças táticas feitas devem permitir que você saia do caminho.</t>
  </si>
  <si>
    <t>{[LD_TALK/BM47_2_M]}</t>
  </si>
  <si>
    <t>Sois rigoureuse, chaque point pèse lourd.</t>
  </si>
  <si>
    <t>Sois radine pour une fois : pas un point donné. Compris ?</t>
  </si>
  <si>
    <t>BM47_2_M</t>
  </si>
  <si>
    <t>He will take any opportunity you give him, every point counts.</t>
  </si>
  <si>
    <t>Er wird jede Möglichkeit, die du ihm gibst, ergreifen. Jeder Punkt zählt.</t>
  </si>
  <si>
    <t>Coglierà ogni opportunità che gli dai, ogni punto conta.</t>
  </si>
  <si>
    <t>他会抓住你给的任何机会，每一分都至关重要。</t>
  </si>
  <si>
    <t>Он воспользуется любой возможностью — каждый розыгрыш важен.</t>
  </si>
  <si>
    <t>{[LD_TALK/DM31_2_M]}</t>
  </si>
  <si>
    <t>Il ne faut rien lui laisser, chaque point compte.</t>
  </si>
  <si>
    <t>Sois rigoureux, chaque point pèse lourd. Tu le sais !</t>
  </si>
  <si>
    <t>Sois radin pour une fois : pas un point donné. Compris ?</t>
  </si>
  <si>
    <t>BM47_3_F</t>
  </si>
  <si>
    <t>Este plano de jogo deve permitir que você faça a diferença no placar.</t>
  </si>
  <si>
    <t>Si tu dépasses 15 fautes directes, c'est toi qui payes l'hôtel (3 étoiles).</t>
  </si>
  <si>
    <t>Plus de 15 fautes directes, et tu me rembourses mon voyage. Alors, motivée ?</t>
  </si>
  <si>
    <t>BM47_3_M</t>
  </si>
  <si>
    <t>More than 15 unforced errors, you pay me my flight back home.</t>
  </si>
  <si>
    <t>Wenn du mehr als 15 unerzwungene Fehler machst, zahlst du mir Flug nach Hause.</t>
  </si>
  <si>
    <t>Más de quince errores no forzados y me pagas el vuelo de regreso a casa.</t>
  </si>
  <si>
    <t>Più di 15 errori non forzati, e mi paghi il volo di ritorno a casa.</t>
  </si>
  <si>
    <t>非受迫性失误超过15个，你就得报销我回家的机票。</t>
  </si>
  <si>
    <t>Сделаешь больше 15 невынужденных ошибок — оплачиваешь мне билет домой.</t>
  </si>
  <si>
    <t>{[LD_TALK/DM32_1_M]}</t>
  </si>
  <si>
    <t>Si tu fais plus de 15 fautes directes, tu me payes le billet de retour.</t>
  </si>
  <si>
    <t>Plus de 15 fautes directes, et tu me rembourses mon voyage. Alors, motivé ?</t>
  </si>
  <si>
    <t>BM48_1_F</t>
  </si>
  <si>
    <t>Rimani concentrata, andrà tutto bene.</t>
  </si>
  <si>
    <t>As mudanças táticas feitas devem permitir que você assuma a liderança.</t>
  </si>
  <si>
    <t>Reste concentrée, tout va bien se passer.</t>
  </si>
  <si>
    <t>Garde ton calme, ça va aller.</t>
  </si>
  <si>
    <t>Reste dans ta bulle, ça se passera bien.</t>
  </si>
  <si>
    <t>BM48_1_M</t>
  </si>
  <si>
    <t>Stay focused, everything is going to be fine.</t>
  </si>
  <si>
    <t>Bleib konzentriert, alles wird gut.</t>
  </si>
  <si>
    <t>Céntrate, todo va a ir bien.</t>
  </si>
  <si>
    <t>Rimani concentrato, andrà tutto bene.</t>
  </si>
  <si>
    <t>保持专注，不要分心，一切都会顺利的。</t>
  </si>
  <si>
    <t>Сохраняй концентрацию — всё будет хорошо.</t>
  </si>
  <si>
    <t>{[LD_TALK/DM32_2_M]}</t>
  </si>
  <si>
    <t>Reste concentré, tout va bien se passer.</t>
  </si>
  <si>
    <t>BM48_2_F</t>
  </si>
  <si>
    <t>Andrà tutto bene se rimani concentrata sul tuo gioco.</t>
  </si>
  <si>
    <t>Você tem que usar este plano de jogo para obter vantagem.</t>
  </si>
  <si>
    <t>Reste impliquée, et tout ira bien.</t>
  </si>
  <si>
    <t>Reste connectée au match.</t>
  </si>
  <si>
    <t>BM48_2_M</t>
  </si>
  <si>
    <t>Everything will be alright if you stay focused on your game.</t>
  </si>
  <si>
    <t>Alles wird gut, wenn du konzentriert im Spiel bleibst.</t>
  </si>
  <si>
    <t>Todo irá bien si te concentras en tu juego.</t>
  </si>
  <si>
    <t>Andrà tutto bene se rimani concentrato sul tuo gioco.</t>
  </si>
  <si>
    <t>只要你把心思全部放在比赛上，一切都会好起来的。</t>
  </si>
  <si>
    <t>Всё будет отлично, если ты останешься сосредоточенной на своей игре.</t>
  </si>
  <si>
    <t>{[LD_TALK/DM33_1_M]}</t>
  </si>
  <si>
    <t>Tout se passera bien si tu restes dans le match.</t>
  </si>
  <si>
    <t>Reste impliqué, et tout ira bien.</t>
  </si>
  <si>
    <t>Reste connecté au match.</t>
  </si>
  <si>
    <t>BM48_3_F</t>
  </si>
  <si>
    <t>Continue assim, é incrível o que você está fazendo!</t>
  </si>
  <si>
    <t>Garde les pieds sur terre et tu domineras.</t>
  </si>
  <si>
    <t>Si tu es dans la lune, tu perdras. Tu pourras songer à te reconvertir en astronaute peut-être.</t>
  </si>
  <si>
    <t>BM48_3_M</t>
  </si>
  <si>
    <t>If you don't have your head in the clouds, there is no reason to worry.</t>
  </si>
  <si>
    <t>Wenn du mit deinen Gedanken nicht komplett woanders bist, dann brauchst du dir keine Sorgen machen.</t>
  </si>
  <si>
    <t>Si no tienes la cabeza en las nubes, no hay razón para preocuparse.</t>
  </si>
  <si>
    <t>Se non hai la testa tra le nuvole, non c'è motivo di preoccuparsi.</t>
  </si>
  <si>
    <t>只要你脑子不胡思乱想，就没有什么可担心的。</t>
  </si>
  <si>
    <t>Если голова не в облаках — причин для волнения нет.</t>
  </si>
  <si>
    <t>{[LD_TALK/DM33_2_M]}</t>
  </si>
  <si>
    <t>Si tu ne laisses pas ta tête dans les nuages, tu n'as aucun souci à te faire.</t>
  </si>
  <si>
    <t>BM5_1_F</t>
  </si>
  <si>
    <t>Você é fantástico, mantenha a pressão.</t>
  </si>
  <si>
    <t>Conditions parfaites, public chaud : amuse-toi.</t>
  </si>
  <si>
    <t>Avec un tel public tu n'as pas le droit de faire autre chose que de t'amuser.</t>
  </si>
  <si>
    <t>BM5_1_M</t>
  </si>
  <si>
    <t>The playing conditions are good, the public is there, enjoy yourself.</t>
  </si>
  <si>
    <t>Die Spielbedingungen sind gut, das Publikum ist da, hab Spaß und genieße es.</t>
  </si>
  <si>
    <t>Las condiciones de juego son buenas y el público está ahí, ¡diviértete!</t>
  </si>
  <si>
    <t>Le condizioni di gioco sono buone, il pubblico c'è, divertiti.</t>
  </si>
  <si>
    <t>比赛条件很好，观众在场，好好发挥吧。</t>
  </si>
  <si>
    <t>Условия игры отличные, публика в сборе — наслаждайся моментом.</t>
  </si>
  <si>
    <t>Que escândalo! Ela costuma sacar após o limite de tempo! Denuncie ao árbitro!</t>
  </si>
  <si>
    <t>Les conditions de jeu sont bonnes, le public est au rendez-vous, fais-toi plaisir.</t>
  </si>
  <si>
    <t>BM5_2_F</t>
  </si>
  <si>
    <t>Que escândalo! Ele costuma sacar após o limite de tempo! Denuncie ao árbitro!</t>
  </si>
  <si>
    <t>C’est une journée idéale : régale-toi et offre nous un spectacle de qualité !</t>
  </si>
  <si>
    <t>Grand match en vue, amuse-toi.</t>
  </si>
  <si>
    <t>BM5_2_M</t>
  </si>
  <si>
    <t>You have every asset to play great tennis today, have fun!</t>
  </si>
  <si>
    <t>Du hast alle Voraussetzungen, um heute toll zu spielen. Viel Spaß!</t>
  </si>
  <si>
    <t>Tienes todo lo necesario para jugar hoy un gran tenis, ¡diviértete!</t>
  </si>
  <si>
    <t>Hai tutte le risorse per giocare a tennis oggi, divertiti!</t>
  </si>
  <si>
    <t>你今天可谓万事俱备了，好好表现吧！</t>
  </si>
  <si>
    <t>У тебя есть всё, чтобы показать отличный теннис сегодня — получай удовольствие!</t>
  </si>
  <si>
    <t>Tente colocar algum ritmo de volta na partida, você não pode deixá-la ganhar tanto tempo entre os pontos.</t>
  </si>
  <si>
    <t>Tout est réuni pour faire un grand match aujourd'hui, profite !</t>
  </si>
  <si>
    <t>BM6_1_F</t>
  </si>
  <si>
    <t>Tente colocar algum ritmo de volta na partida, você não pode deixá-lo ganhar tanto tempo entre os pontos.</t>
  </si>
  <si>
    <t>L’objectif est clair : passer au tour suivant.</t>
  </si>
  <si>
    <t>Le job du jour : gagner. Avec ou sans la manière, peu m'importe.</t>
  </si>
  <si>
    <t>BM6_1_M</t>
  </si>
  <si>
    <t>The challenge for you is simply to move on to the next round.</t>
  </si>
  <si>
    <t>Deine Herausforderung ist einfach, in die nächste Runde zu gelangen.</t>
  </si>
  <si>
    <t>El desafío para ti es simplemente pasar a la siguiente ronda.</t>
  </si>
  <si>
    <t>La sfida per te è semplicemente passare al turno successivo.</t>
  </si>
  <si>
    <t>你的挑战很简单，就是顺利进入下一轮。</t>
  </si>
  <si>
    <t>Твоя задача — просто пройти в следующий раунд.</t>
  </si>
  <si>
    <t>Faça o show, recupere e tire-a do jogo dela.</t>
  </si>
  <si>
    <t>L'enjeu pour toi est simplement de passer au tour suivant.</t>
  </si>
  <si>
    <t>BM6_2_F</t>
  </si>
  <si>
    <t>Faça o show, recupere e tire-o do jogo dele.</t>
  </si>
  <si>
    <t>Importance faible ou non, tu dois gagner. Un match est un match.</t>
  </si>
  <si>
    <t>Enjeu faible ? Oui. Résultat attendu ? Victoire. Limpide non ?</t>
  </si>
  <si>
    <t>BM6_2_M</t>
  </si>
  <si>
    <t>It might not be the most exciting game you will play in your career, I expect nothing but a win.</t>
  </si>
  <si>
    <t>Auch wenn es vielleicht nicht das aufregendste Spiel deiner Karriere sein wird, erwarte ich einen Sieg von dir..</t>
  </si>
  <si>
    <t>Puede que no sea el partido más emocionante de tu carrera, pero no espero otra cosa que no sea ganar.</t>
  </si>
  <si>
    <t>Potrebbe non essere il game più emozionante che giocherai nella tua carriera, non mi aspetto altro che una vittoria.</t>
  </si>
  <si>
    <t>这可能不是你职业生涯中最刺激的比赛，但我还是盼着你能赢。</t>
  </si>
  <si>
    <t>Возможно, это не самый захватывающий матч в твоей карьере — но я жду только победу.</t>
  </si>
  <si>
    <t>Não se apresse, você tem todo o tempo do mundo, ela está ficando com raiva!</t>
  </si>
  <si>
    <t>Cela a beau être un match avec une importance relative, je n'attends rien d'autre qu'une victoire.</t>
  </si>
  <si>
    <t>BM7_1_F</t>
  </si>
  <si>
    <t>Stai attenta, ti avverto, non prendere alla leggera questo match.</t>
  </si>
  <si>
    <t>Não se apresse, você tem todo o tempo do mundo, ele está ficando com raiva!</t>
  </si>
  <si>
    <t>Ecoute-moi bien : ne sous-estime surtout pas ce match.</t>
  </si>
  <si>
    <t>Méfie-toi, ce match n’est pas si simple.</t>
  </si>
  <si>
    <t>BM7_1_M</t>
  </si>
  <si>
    <t>Be careful, I warn you, don't take this game lightly.</t>
  </si>
  <si>
    <t>Vorsicht, ich warne Dich, nimm dieses Spiel nicht auf die leichte Schulter.</t>
  </si>
  <si>
    <t>Ten cuidado, te lo advierto, no te tomes este partido a la ligera.</t>
  </si>
  <si>
    <t>Stai attento, ti avverto, non prendere alla leggera questo match.</t>
  </si>
  <si>
    <t>小心，我得提醒你，别对这场比赛掉以轻心。</t>
  </si>
  <si>
    <t>Будь осторожен(на), предупреждаю — не воспринимай этот матч слишком легко.</t>
  </si>
  <si>
    <t>{[LD_TALK/DM36_1_M]}</t>
  </si>
  <si>
    <t>Attention, je te mets en garde, ne prends pas ce match à la légère.</t>
  </si>
  <si>
    <t>BM7_2_F</t>
  </si>
  <si>
    <t>Non essere troppo sicura di te, ogni partita è difficile.</t>
  </si>
  <si>
    <t>Pare de enrolar, volte ao ritmo.</t>
  </si>
  <si>
    <t>Pas d’excès de confiance, chaque match comporte des pièges.</t>
  </si>
  <si>
    <t>Garde de l’humilité, tous les matchs comptent, quelque soit la fille en face.</t>
  </si>
  <si>
    <t>BM7_2_M</t>
  </si>
  <si>
    <t>Don't be overconfident, every game is difficult.</t>
  </si>
  <si>
    <t>Sei dir nicht zu sicher, jedes Spiel ist schwierig.</t>
  </si>
  <si>
    <t>No te confíes demasiado; ¡todos los partidos son difíciles!</t>
  </si>
  <si>
    <t>Non essere troppo sicuro di te, ogni partita è difficile.</t>
  </si>
  <si>
    <t>别过度自信，每一场比赛都不好打。</t>
  </si>
  <si>
    <t>Не будь слишком самоуверенным(ой) — каждый матч сложный.</t>
  </si>
  <si>
    <t>{[LD_TALK/DM36_2_M]}</t>
  </si>
  <si>
    <t>Ne sois pas trop sûr de toi, chaque match comporte ses difficultés.</t>
  </si>
  <si>
    <t>Garde de l’humilité, tous les matchs comptent, quelque soit le gars en face.</t>
  </si>
  <si>
    <t>BM8_1_F</t>
  </si>
  <si>
    <t>Pare de jogar com o relógio e demorar uma hora entre cada ponto!</t>
  </si>
  <si>
    <t>Sans enjeux ? Pas pour moi : gagne, c'est tout.</t>
  </si>
  <si>
    <t>Match anodin ? Faux : tu t’imposes. Y a pas à tortiller.</t>
  </si>
  <si>
    <t>BM8_1_M</t>
  </si>
  <si>
    <t>Who says it's a game with no stakes? I want you to win this game.</t>
  </si>
  <si>
    <t>Wer hat gesagt, dass es ein unbedeutendes Spiel ist? Ich will, dass Du dieses Spiel gewinnst.</t>
  </si>
  <si>
    <t>¿Quién ha dicho que no te juegas nada en este partido? Quiero que ganes.</t>
  </si>
  <si>
    <t>Chi dice che è un game senza scommesse? Voglio che tu vinca questo game.</t>
  </si>
  <si>
    <t>谁说这是场无关紧要的比赛？我要你赢下这场。</t>
  </si>
  <si>
    <t>Кто сказал, что этот матч без stakes? Я хочу, чтобы ты его выиграл(а).</t>
  </si>
  <si>
    <t>Faça o show, seja demonstrativa, vença essa guerra psicológica!</t>
  </si>
  <si>
    <t>Qui a dit que c'était un match sans enjeux ? Je veux que tu gagnes ce match.</t>
  </si>
  <si>
    <t>BM8_2_F</t>
  </si>
  <si>
    <t>Faça o show, seja demonstrativo, vença essa guerra psicológica!</t>
  </si>
  <si>
    <t>Peu importe l’affiche, tu dois gagner.</t>
  </si>
  <si>
    <t>Un match reste un match : on gagne.</t>
  </si>
  <si>
    <t>BM8_2_M</t>
  </si>
  <si>
    <t>All matches are important, each win is worth it.</t>
  </si>
  <si>
    <t>Es gibt keine unwichtigen Spiele! Du bist hier, um zu gewinnen.</t>
  </si>
  <si>
    <t>Todos los partidos son importantes; cada victoria vale la pena.</t>
  </si>
  <si>
    <t>Tutte le partite sono importanti, ogni vittoria ne vale la pena.</t>
  </si>
  <si>
    <t>所有比赛都重要，每一场胜利都值得争取。</t>
  </si>
  <si>
    <t>Все матчи важны — каждая победа ценна.</t>
  </si>
  <si>
    <t>Mostre suas emoções, faça-a perder o foco!</t>
  </si>
  <si>
    <t>Il n'y a pas de petits matchs ! Tu es ici pour gagner.</t>
  </si>
  <si>
    <t>BM9_1_F</t>
  </si>
  <si>
    <t>Mostre suas emoções, faça-o perder o foco!</t>
  </si>
  <si>
    <t>Gère ton rythme, tu es au-dessus. L'objectif est de monter en puissance doucement.</t>
  </si>
  <si>
    <t>Tu peux gagner en restant simple : on gère pour que tu montes en puissances doucement mais surement.</t>
  </si>
  <si>
    <t>BM9_1_M</t>
  </si>
  <si>
    <t>Relax, this game is within your reach and the goal is to slowly build up your strength.</t>
  </si>
  <si>
    <t>Entspann dich, du kannst dieses Spiel gewinnen. Das Ziel ist es, langsam immer besser zu werden.</t>
  </si>
  <si>
    <t>Relájate, este partido está a tu alcance y el objetivo es ir fortaleciéndote poco a poco.</t>
  </si>
  <si>
    <t>Rilassati, questo match è alla tua portata e l'obiettivo è aumentare gradualmente la tua forza.</t>
  </si>
  <si>
    <t>放轻松，这场比赛你完全能掌控，你的目标是慢慢积累优势。</t>
  </si>
  <si>
    <t>Расслабься — этот матч тебе по силам, цель — постепенно набирать обороты.</t>
  </si>
  <si>
    <t>{[LD_TALK/DM38_1_M]}</t>
  </si>
  <si>
    <t>Relâche-toi, ce match est à ta portée et le but est de monter en puissance tranquillement.</t>
  </si>
  <si>
    <t>BM9_2_F</t>
  </si>
  <si>
    <t>Pare de se exibir e volte para sua bolha.</t>
  </si>
  <si>
    <t>Pas de stress, cet adversaire est prenable non ?</t>
  </si>
  <si>
    <t>Tu as largement les armes pour gagner contre elle. Keep cool.</t>
  </si>
  <si>
    <t>BM9_2_M</t>
  </si>
  <si>
    <t>Chill out, this should be right in your wheelhouse.</t>
  </si>
  <si>
    <t>Entspann dich, das sollte machbar sein.</t>
  </si>
  <si>
    <t>Relájate, esto lo tienes en el bote.</t>
  </si>
  <si>
    <t>Rilassati, dovrebbe essere proprio alla tua portata.</t>
  </si>
  <si>
    <t>放松，这完全在你的能力范围之内。</t>
  </si>
  <si>
    <t>Спокойно — это как раз твой формат, с этим ты справишься легко.</t>
  </si>
  <si>
    <t>{[LD_TALK/DM38_2_M]}</t>
  </si>
  <si>
    <t>Détends-toi, ton adversaire est vraiment prenable, no stress !</t>
  </si>
  <si>
    <t>Tu as largement les armes pour gagner contre lui. Keep cool.</t>
  </si>
  <si>
    <t>DM1_1_F</t>
  </si>
  <si>
    <t>Come on, don't let go!</t>
  </si>
  <si>
    <t>Komm schon, mach weiter so!</t>
  </si>
  <si>
    <t>¡Vamos, no lo dejes escapar!</t>
  </si>
  <si>
    <t>Dai, non mollare!</t>
  </si>
  <si>
    <t>加油，别松懈！</t>
  </si>
  <si>
    <t>Давай, не сдавайся!</t>
  </si>
  <si>
    <t>Concentre-se, jogue simples e pare de procurar pontos complicados.</t>
  </si>
  <si>
    <t>DM1_1_F_1</t>
  </si>
  <si>
    <t>{[LD_TALK/DM1_1_M_1]}</t>
  </si>
  <si>
    <t>DM1_1_F_2</t>
  </si>
  <si>
    <t>{[LD_TALK/DM1_1_M_2]}</t>
  </si>
  <si>
    <t>DM1_1_F_3</t>
  </si>
  <si>
    <t>{[LD_TALK/DM1_1_M_3]}</t>
  </si>
  <si>
    <t>DM1_1_M</t>
  </si>
  <si>
    <t>Come on, don't drop anything!</t>
  </si>
  <si>
    <t>Komm schon, jetzt nicht nachlassen!</t>
  </si>
  <si>
    <t>Dai, non lasciarti sfuggire niente!</t>
  </si>
  <si>
    <t>加油，一个球都不能放！</t>
  </si>
  <si>
    <t>Давай, не упускай ни одного мяча!</t>
  </si>
  <si>
    <t>{[LD_TALK/DM4_1_M]}</t>
  </si>
  <si>
    <t>DM1_1_M_1</t>
  </si>
  <si>
    <t>Allez, ne lâche rien !</t>
  </si>
  <si>
    <t>DM1_1_M_2</t>
  </si>
  <si>
    <t>Ne faiblis pas maintenant, vas-y !</t>
  </si>
  <si>
    <t>DM1_1_M_3</t>
  </si>
  <si>
    <t>Tiens bon, tu peux faire la différence !</t>
  </si>
  <si>
    <t>DM1_2_F</t>
  </si>
  <si>
    <t>Não se preocupe, você voltará para o jogo.</t>
  </si>
  <si>
    <t>DM1_2_F_1</t>
  </si>
  <si>
    <t>{[LD_TALK/DM1_2_M_1]}</t>
  </si>
  <si>
    <t>DM1_2_F_2</t>
  </si>
  <si>
    <t>{[LD_TALK/DM1_2_M_2]}</t>
  </si>
  <si>
    <t>DM1_2_F_3</t>
  </si>
  <si>
    <t>{[LD_TALK/DM1_2_M_3]}</t>
  </si>
  <si>
    <t>DM1_2_M</t>
  </si>
  <si>
    <t>Give you whole, let your heart on the court!</t>
  </si>
  <si>
    <t>Gib alles, was du hast!</t>
  </si>
  <si>
    <t>¡Dalo todo, déjate la piel en el campo!</t>
  </si>
  <si>
    <t>Dai tutto, lascia che il tuo cuore entri in campo!</t>
  </si>
  <si>
    <t>拼尽全力，把你的心留在球场上！</t>
  </si>
  <si>
    <t>Отдайся игре полностью, оставь сердце на корте!</t>
  </si>
  <si>
    <t>{[LD_TALK/DM4_2_M]}</t>
  </si>
  <si>
    <t>DM1_2_M_1</t>
  </si>
  <si>
    <t>Arrache-toi, donne tout ce que tu as !</t>
  </si>
  <si>
    <t>DM1_2_M_2</t>
  </si>
  <si>
    <t>Donne tes tripes maintenant !</t>
  </si>
  <si>
    <t>DM1_2_M_3</t>
  </si>
  <si>
    <t>Donne tout, absolument tout !</t>
  </si>
  <si>
    <t>DM10_1_F</t>
  </si>
  <si>
    <t>Have fun now, you have nothing to lose!</t>
  </si>
  <si>
    <t>Hab jetzt einfach Spaß, du hast nichts zu verlieren!</t>
  </si>
  <si>
    <t>Diviértete ahora, ¡no tienes nada que perder!</t>
  </si>
  <si>
    <t>Divertiti, non hai niente da perdere!</t>
  </si>
  <si>
    <t>现在享受比赛吧，你没什么可输的了！</t>
  </si>
  <si>
    <t>Наслаждайся моментом, тебе нечего терять!</t>
  </si>
  <si>
    <t>Você tem tudo nas mãos para se recuperar.</t>
  </si>
  <si>
    <t>DM10_1_F_1</t>
  </si>
  <si>
    <t>{[LD_TALK/DM10_1_M_1]}</t>
  </si>
  <si>
    <t>DM10_1_F_2</t>
  </si>
  <si>
    <t>{[LD_TALK/DM10_1_M_2]}</t>
  </si>
  <si>
    <t>DM10_1_F_3</t>
  </si>
  <si>
    <t>{[LD_TALK/DM10_1_M_3]}</t>
  </si>
  <si>
    <t>DM10_1_M</t>
  </si>
  <si>
    <t>Enjoy yourself now, you have nothing left to lose!</t>
  </si>
  <si>
    <t>Divertiti, non hai più niente da perdere!</t>
  </si>
  <si>
    <t>现在享受比赛吧，你已经没什么可输的了！</t>
  </si>
  <si>
    <t>Получай удовольствие, тебе уже нечего терять!</t>
  </si>
  <si>
    <t>{[LD_TALK/DM5_1_M]}</t>
  </si>
  <si>
    <t>DM10_1_M_1</t>
  </si>
  <si>
    <t>Fais-toi plaisir maitenant, tu n'as plus rien à perdre !</t>
  </si>
  <si>
    <t>DM10_1_M_2</t>
  </si>
  <si>
    <t>Libère-toi, joue ton tennis, tu n’as plus de pression.</t>
  </si>
  <si>
    <t>DM10_1_M_3</t>
  </si>
  <si>
    <t>Lâche-toi complètement, tu n’as rien à perdre.</t>
  </si>
  <si>
    <t>DM10_2_F</t>
  </si>
  <si>
    <t>Continue assim, você está no controle do jogo.</t>
  </si>
  <si>
    <t>DM10_2_F_1</t>
  </si>
  <si>
    <t>{[LD_TALK/DM10_2_M_1]}</t>
  </si>
  <si>
    <t>DM10_2_F_2</t>
  </si>
  <si>
    <t>{[LD_TALK/DM10_2_M_2]}</t>
  </si>
  <si>
    <t>DM10_2_F_3</t>
  </si>
  <si>
    <t>Plus tu seras relâchée, plus tu seras dangereuse.</t>
  </si>
  <si>
    <t>DM10_2_M</t>
  </si>
  <si>
    <t>Play with ease, that's the only way to turn the match in your favour.</t>
  </si>
  <si>
    <t>Spiele locker und nicht zu verkrampft, das ist einzige Möglichkeit, das Spiel zu drehen.</t>
  </si>
  <si>
    <t>Juega relajadamente; es la única manera de poner el partido a tu favor.</t>
  </si>
  <si>
    <t>Gioca con facilità, questo è l'unico modo per portare la partita a tuo favore.</t>
  </si>
  <si>
    <t>放开手脚，这是扭转比赛局势的唯一方法。</t>
  </si>
  <si>
    <t>Играй свободно — это единственный способ перевернуть матч в свою пользу.</t>
  </si>
  <si>
    <t>Você está à frente dela, mantenha o mesmo nível de intensidade.</t>
  </si>
  <si>
    <t>DM10_2_M_1</t>
  </si>
  <si>
    <t>Joue en relâchement, c'est ton seul moyen de renverser le match.</t>
  </si>
  <si>
    <t>DM10_2_M_2</t>
  </si>
  <si>
    <t>Relâche-toi, c’est ta clé pour revenir.</t>
  </si>
  <si>
    <t>DM10_2_M_3</t>
  </si>
  <si>
    <t>Plus tu seras relâché, plus tu seras dangereux.</t>
  </si>
  <si>
    <t>DM11_1_F</t>
  </si>
  <si>
    <t>Você está à frente dele, mantenha o mesmo nível de intensidade.</t>
  </si>
  <si>
    <t>DM11_1_F_1</t>
  </si>
  <si>
    <t>{[LD_TALK/DM11_1_M_1]}</t>
  </si>
  <si>
    <t>DM11_1_F_2</t>
  </si>
  <si>
    <t>{[LD_TALK/DM11_1_M_2]}</t>
  </si>
  <si>
    <t>DM11_1_F_3</t>
  </si>
  <si>
    <t>{[LD_TALK/DM11_1_M_3]}</t>
  </si>
  <si>
    <t>DM11_1_M</t>
  </si>
  <si>
    <t>Relax and leave the referee alone!</t>
  </si>
  <si>
    <t>Entspann dich und lass den Schiedsrichter in Ruhe!</t>
  </si>
  <si>
    <t>¡Relájate y deja en paz al árbitro!</t>
  </si>
  <si>
    <t>Rilassati e lascia in pace l'arbitro!</t>
  </si>
  <si>
    <t>放松点，别被裁判干扰了！</t>
  </si>
  <si>
    <t>Расслабься и отстань от судьи!</t>
  </si>
  <si>
    <t>{[LD_TALK/DM6_1_M]}</t>
  </si>
  <si>
    <t>DM11_1_M_1</t>
  </si>
  <si>
    <t>Détends-toi et laisse l'arbitre tranquille !</t>
  </si>
  <si>
    <t>DM11_1_M_2</t>
  </si>
  <si>
    <t>Oublie l’arbitre, ça ne sert à rien de te focaliser sur lui !</t>
  </si>
  <si>
    <t>DM11_1_M_3</t>
  </si>
  <si>
    <t>Calme-toi et oublie l’arbitre.</t>
  </si>
  <si>
    <t>DM11_2_F</t>
  </si>
  <si>
    <t>Você está lá, você fará a diferença no final.</t>
  </si>
  <si>
    <t>DM11_2_F_1</t>
  </si>
  <si>
    <t>{[LD_TALK/DM11_2_M_1]}</t>
  </si>
  <si>
    <t>DM11_2_F_2</t>
  </si>
  <si>
    <t>{[LD_TALK/DM11_2_M_2]}</t>
  </si>
  <si>
    <t>DM11_2_F_3</t>
  </si>
  <si>
    <t>Ne te disperse pas, reste concentrée.</t>
  </si>
  <si>
    <t>DM11_2_M</t>
  </si>
  <si>
    <t>Keep calm and focused.</t>
  </si>
  <si>
    <t>Bleib ruhig und konzentriert.</t>
  </si>
  <si>
    <t>Mantén la calma y la concentración.</t>
  </si>
  <si>
    <t>Mantieni la calma e concentrati.</t>
  </si>
  <si>
    <t>保持冷静和专注。</t>
  </si>
  <si>
    <t>Спокойствие и концентрация.</t>
  </si>
  <si>
    <t>{[LD_TALK/DM6_2_M]}</t>
  </si>
  <si>
    <t>DM11_2_M_1</t>
  </si>
  <si>
    <t>Reste calme et garde ta concentration.</t>
  </si>
  <si>
    <t>DM11_2_M_2</t>
  </si>
  <si>
    <t>Maîtrise-toi, la clé est dans la concentration.</t>
  </si>
  <si>
    <t>DM11_2_M_3</t>
  </si>
  <si>
    <t>Ne te disperse pas, reste concentré.</t>
  </si>
  <si>
    <t>DM12_1_F</t>
  </si>
  <si>
    <t>Rimani concentrata, fai il resto!</t>
  </si>
  <si>
    <t>Vamos, continue! Você fará a diferença!</t>
  </si>
  <si>
    <t>DM12_1_F_1</t>
  </si>
  <si>
    <t>Reste concentrée, fais abtraction du reste !</t>
  </si>
  <si>
    <t>DM12_1_F_2</t>
  </si>
  <si>
    <t>Ignore tout ce qui n’est pas la balle.</t>
  </si>
  <si>
    <t>DM12_1_F_3</t>
  </si>
  <si>
    <t>Tout se joue dans ta tête : reste focus.</t>
  </si>
  <si>
    <t>DM12_1_M</t>
  </si>
  <si>
    <t>Stay focused, do the rest!</t>
  </si>
  <si>
    <t>Konzentrier Dich, denk an nichts Anderes!</t>
  </si>
  <si>
    <t>¡Céntrate y aíslate del resto!</t>
  </si>
  <si>
    <t>Rimani concentrato, fai il resto!</t>
  </si>
  <si>
    <t>保持专注，剩下的水到渠成！</t>
  </si>
  <si>
    <t>Сохраняй концентрацию — всё остальное придёт.</t>
  </si>
  <si>
    <t>{[LD_TALK/DM7_1_M]}</t>
  </si>
  <si>
    <t>DM12_1_M_1</t>
  </si>
  <si>
    <t>Reste concentré, fais abtraction du reste !</t>
  </si>
  <si>
    <t>DM12_1_M_2</t>
  </si>
  <si>
    <t>DM12_1_M_3</t>
  </si>
  <si>
    <t>DM12_2_F</t>
  </si>
  <si>
    <t>Você está segurando os golpes, vá com tudo ou vai acabar perdendo este jogo!</t>
  </si>
  <si>
    <t>DM12_2_F_1</t>
  </si>
  <si>
    <t>{[LD_TALK/DM12_2_M_1]}</t>
  </si>
  <si>
    <t>DM12_2_F_2</t>
  </si>
  <si>
    <t>{[LD_TALK/DM12_2_M_2]}</t>
  </si>
  <si>
    <t>DM12_2_F_3</t>
  </si>
  <si>
    <t>{[LD_TALK/DM12_2_M_3]}</t>
  </si>
  <si>
    <t>DM12_2_M</t>
  </si>
  <si>
    <t>The game is tensed, don't focus on the outside elements.</t>
  </si>
  <si>
    <t>Das Spiel ist angespannt, konzentriere dich nicht auf die äußeren Ding.</t>
  </si>
  <si>
    <t>Céntrate en el juego y no en los elementos externos.</t>
  </si>
  <si>
    <t>Il gioco è teso, non concentrarti sugli elementi esterni.</t>
  </si>
  <si>
    <t>比赛很紧张，别分心，不要太在意外界因素。</t>
  </si>
  <si>
    <t>Матч напряжённый, не отвлекайся на внешние факторы.</t>
  </si>
  <si>
    <t>{[LD_TALK/DM7_2_M]}</t>
  </si>
  <si>
    <t>DM12_2_M_1</t>
  </si>
  <si>
    <t>Le match est tendu, ne t'occupe pas des éléments extérieurs.</t>
  </si>
  <si>
    <t>DM12_2_M_2</t>
  </si>
  <si>
    <t>Match serré : concentre-toi uniquement sur le jeu.</t>
  </si>
  <si>
    <t>DM12_2_M_3</t>
  </si>
  <si>
    <t>Ne laisse rien te perturber.</t>
  </si>
  <si>
    <t>DM16_1_F</t>
  </si>
  <si>
    <t>Dai, fammi vedere cosa sai fare, campionessa!</t>
  </si>
  <si>
    <t>Você não está no jogo, tire o pé do freio se quiser ter uma chance.</t>
  </si>
  <si>
    <t>DM16_1_F_1</t>
  </si>
  <si>
    <t>Allez, montre moi ce que tu sais faire championne !</t>
  </si>
  <si>
    <t>DM16_1_F_2</t>
  </si>
  <si>
    <t>Montre ton vrai tennis, championne !</t>
  </si>
  <si>
    <t>DM16_1_F_3</t>
  </si>
  <si>
    <t>Fais parler ton niveau, je veux le voir !</t>
  </si>
  <si>
    <t>DM16_1_M</t>
  </si>
  <si>
    <t>Come on, show me what you can do champion!</t>
  </si>
  <si>
    <t>Komm schon, zeig mir, was Du kannst, Champion!</t>
  </si>
  <si>
    <t>¡Vamos, demuéstrame lo que puede hacer una estrella!</t>
  </si>
  <si>
    <t>Dai, fammi vedere cosa sai fare, campione!</t>
  </si>
  <si>
    <t>加油，让我看看你的本事，冠军！</t>
  </si>
  <si>
    <t>Давай, покажи, на что ты способен, чемпион!</t>
  </si>
  <si>
    <t>{[LD_TALK/DM8_1_M]}</t>
  </si>
  <si>
    <t>DM16_1_M_1</t>
  </si>
  <si>
    <t>Allez, montre moi ce que tu sais faire champion !</t>
  </si>
  <si>
    <t>DM16_1_M_2</t>
  </si>
  <si>
    <t>Montre ton vrai tennis, champion !</t>
  </si>
  <si>
    <t>DM16_1_M_3</t>
  </si>
  <si>
    <t>DM16_2_F</t>
  </si>
  <si>
    <t>Você está na frente no placar, mantenha a calma e garanta o resultado.</t>
  </si>
  <si>
    <t>DM16_2_F_1</t>
  </si>
  <si>
    <t>{[LD_TALK/DM16_2_M_1]}</t>
  </si>
  <si>
    <t>DM16_2_F_2</t>
  </si>
  <si>
    <t>{[LD_TALK/DM16_2_M_2]}</t>
  </si>
  <si>
    <t>DM16_2_F_3</t>
  </si>
  <si>
    <t>{[LD_TALK/DM16_2_M_3]}</t>
  </si>
  <si>
    <t>DM16_2_M</t>
  </si>
  <si>
    <t>Give all you got, make me proud.</t>
  </si>
  <si>
    <t>Gib alles, was du hast, mach mich stolz.</t>
  </si>
  <si>
    <t>Dalo todo. ¡Haznos sentir orgullosos!</t>
  </si>
  <si>
    <t>Dai tutto quello che puoi, rendimi fiero di te.</t>
  </si>
  <si>
    <t>全力以赴，让我为你骄傲。</t>
  </si>
  <si>
    <t>Отдай всё, что есть — горжусь тобой.</t>
  </si>
  <si>
    <t>Mantenha a calma, você está na frente dela e dominando a partida.</t>
  </si>
  <si>
    <t>DM16_2_M_1</t>
  </si>
  <si>
    <t>Donne-tout ce que tu as, rend-moi fier.</t>
  </si>
  <si>
    <t>DM16_2_M_2</t>
  </si>
  <si>
    <t>Donne tout, je veux sentir ton engagement.</t>
  </si>
  <si>
    <t>DM16_2_M_3</t>
  </si>
  <si>
    <t>Donne-toi entièrement, et fais honneur à ton coach.</t>
  </si>
  <si>
    <t>DM16_3_F</t>
  </si>
  <si>
    <t>Show some pride, you can't let her walk all over you like that.</t>
  </si>
  <si>
    <t>Zeig deinen Stolz, du darfst nicht zulassen, dass sie dich so dominiert.</t>
  </si>
  <si>
    <t>{[LD_TALK/DM16_3_M]}</t>
  </si>
  <si>
    <t>争口气吧，别让她就这样随意碾压你。</t>
  </si>
  <si>
    <t>Прояви гордость — ты не можешь позволить ей подавлять тебя так.</t>
  </si>
  <si>
    <t>Mantenha a calma, você está na frente dele e dominando a partida.</t>
  </si>
  <si>
    <t>DM16_3_F_1</t>
  </si>
  <si>
    <t>{[LD_TALK/DM16_3_M_1]}</t>
  </si>
  <si>
    <t>DM16_3_F_2</t>
  </si>
  <si>
    <t>{[LD_TALK/DM16_3_M_2]}</t>
  </si>
  <si>
    <t>DM16_3_F_3</t>
  </si>
  <si>
    <t>{[LD_TALK/DM16_3_M_3]}</t>
  </si>
  <si>
    <t>DM16_3_M</t>
  </si>
  <si>
    <t>Show some pride, you can't let him walk all over you like that.</t>
  </si>
  <si>
    <t>Zeig deinen Stolz, du darfst nicht zulassen, dass er dich so dominiert.</t>
  </si>
  <si>
    <t>¡Un poquito de orgullo! No puedes permitir que te pasen así por encima.</t>
  </si>
  <si>
    <t>Mostra un po' di orgoglio, non puoi lasciarti camminare addosso in questo modo.</t>
  </si>
  <si>
    <t>争口气吧，别让他就这样随意碾压你。</t>
  </si>
  <si>
    <t>Прояви гордость — ты не можешь позволить ему подавлять тебя так.</t>
  </si>
  <si>
    <t>{[LD_TALK/DM9_1_M]}</t>
  </si>
  <si>
    <t>DM16_3_M_1</t>
  </si>
  <si>
    <t>Fais parler ton orgueil, tu ne peux pas te laisser marcher dessus comme ça !</t>
  </si>
  <si>
    <t>DM16_3_M_2</t>
  </si>
  <si>
    <t>Ne te laisse pas dominer, montre du caractère !</t>
  </si>
  <si>
    <t>DM16_3_M_3</t>
  </si>
  <si>
    <t>C'est le moment de montrer ton tempérament ! Ne te laisse pas te faire écraser !</t>
  </si>
  <si>
    <t>DM17_1_F</t>
  </si>
  <si>
    <t>Yes! You're trampling on it, keep it up, you're making us dream!</t>
  </si>
  <si>
    <t>Ja! Du dominierst sie, mach weiter so, wir sind begeistert!</t>
  </si>
  <si>
    <t>¡Sí! Estás arrasando, sigue así, ¡nos estás haciendo soñar!</t>
  </si>
  <si>
    <t>Sì! La stai calpestando, continua così, ci stai facendo sognare!</t>
  </si>
  <si>
    <t>好样的！你正在碾压对手，保持势头，你让我们热血沸腾！</t>
  </si>
  <si>
    <t>Да! Ты её крушишь, продолжай — ты заставляешь нас мечтать!</t>
  </si>
  <si>
    <t>Sem estresse, você está no jogo, solte mais suas bolas.</t>
  </si>
  <si>
    <t>DM17_1_F_1</t>
  </si>
  <si>
    <t>Yes ! Tu es en train de la piétiner, continue, tu nous fais rêver !</t>
  </si>
  <si>
    <t>DM17_1_F_2</t>
  </si>
  <si>
    <t>Magnifique, tu l’écrases, on adore !</t>
  </si>
  <si>
    <t>DM17_1_F_3</t>
  </si>
  <si>
    <t>Tu es en train de la démolir, lâche rien !</t>
  </si>
  <si>
    <t>DM17_1_M</t>
  </si>
  <si>
    <t>Yes! You're stomping on it, keep it up, you're making us dream!</t>
  </si>
  <si>
    <t>Ja! Du dominierst ihn, mach weiter so, wir sind begeistert!</t>
  </si>
  <si>
    <t>Sì! Lo stai calpestando, continua così, ci stai facendo sognare!</t>
  </si>
  <si>
    <t>Да! Ты его крушишь, продолжай — ты заставляешь нас мечтать!</t>
  </si>
  <si>
    <t>{[LD_TALK/DM9_2_M]}</t>
  </si>
  <si>
    <t>DM17_1_M_1</t>
  </si>
  <si>
    <t>Yes ! Tu es en train de le piétiner, continue, tu nous fais rêver !</t>
  </si>
  <si>
    <t>DM17_1_M_2</t>
  </si>
  <si>
    <t>DM17_1_M_3</t>
  </si>
  <si>
    <t>Tu es en train de le démolir, lâche rien !</t>
  </si>
  <si>
    <t>DM17_2_F</t>
  </si>
  <si>
    <t>Do not enable herto get the head above water.</t>
  </si>
  <si>
    <t>Lass nicht zu, dass sie nochmal wieder zurück ins Match kommt.</t>
  </si>
  <si>
    <t>No le permitas sacar la cabeza del agua.</t>
  </si>
  <si>
    <t>Non permetterle di tirare la testa fuori dall'acqua.</t>
  </si>
  <si>
    <t>别让她翻身得分。</t>
  </si>
  <si>
    <t>Не дай ей подняться над водой.</t>
  </si>
  <si>
    <t>Você está indo muito bem, é só forçar um pouco mais e você vai assumir a liderança.</t>
  </si>
  <si>
    <t>DM17_2_F_1</t>
  </si>
  <si>
    <t>Tu fais un super match, ne la laisse pas sortir la tête de l'eau !</t>
  </si>
  <si>
    <t>DM17_2_F_2</t>
  </si>
  <si>
    <t>Tu joues très bien, garde-la sous pression.</t>
  </si>
  <si>
    <t>DM17_2_F_3</t>
  </si>
  <si>
    <t>Tu mènes, empêche-la de respirer et achève-la !</t>
  </si>
  <si>
    <t>DM17_2_M</t>
  </si>
  <si>
    <t>Do not enable him to get the head above water.</t>
  </si>
  <si>
    <t>Lass nicht zu, dass er nochmal wieder zurück ins Match kommt.</t>
  </si>
  <si>
    <t>Non permettergli di tirare la testa fuori dall'acqua.</t>
  </si>
  <si>
    <t>别让他翻身得分。</t>
  </si>
  <si>
    <t>Не дай ему подняться над водой.</t>
  </si>
  <si>
    <t>{[VAR_PLAYER_NAME]} está {[VAR_MENTAL_STATE]}.</t>
  </si>
  <si>
    <t>DM17_2_M_1</t>
  </si>
  <si>
    <t>Tu fais un super match, ne le laisse pas sortir la tête de l'eau !</t>
  </si>
  <si>
    <t>DM17_2_M_2</t>
  </si>
  <si>
    <t>Tu joues très bien, garde-le sous pression.</t>
  </si>
  <si>
    <t>DM17_2_M_3</t>
  </si>
  <si>
    <t>Tu mènes, empêche-le de respirer et achève-le !</t>
  </si>
  <si>
    <t>DM18_1_F</t>
  </si>
  <si>
    <t>Go ahead, have fun, let go of your shots, you're going to win for sure!</t>
  </si>
  <si>
    <t>Hab einfach Spaß und spiele befreit auf. Du wirst auf jeden Fall gewinnen!</t>
  </si>
  <si>
    <t>Venga, diviértete, lanza tus golpes, ¡seguro que ganas!</t>
  </si>
  <si>
    <t>{[LD_TALK/DM18_1_M]}</t>
  </si>
  <si>
    <t>上吧，享受比赛，放手去打你的球，你肯定会赢的！</t>
  </si>
  <si>
    <t>Вперёд, играй в удовольствие, отпускай удары — ты точно выиграешь!</t>
  </si>
  <si>
    <t>DM18_1_F_1</t>
  </si>
  <si>
    <t>{[LD_TALK/DM18_1_M_1]}</t>
  </si>
  <si>
    <t>DM18_1_F_2</t>
  </si>
  <si>
    <t>Libère ton jeu, tu es largement au-dessus d'elle, tu ne crains rien.</t>
  </si>
  <si>
    <t>DM18_1_F_3</t>
  </si>
  <si>
    <t>{[LD_TALK/DM18_1_M_3]}</t>
  </si>
  <si>
    <t>DM18_1_M</t>
  </si>
  <si>
    <t>Go ahead and enjoy yourself, let go of your shots, you're going to win for sure!</t>
  </si>
  <si>
    <t>Vai avanti, divertiti, lascia andare i tuoi colpi, vincerai di sicuro!</t>
  </si>
  <si>
    <t>Вперёд, наслаждайся игрой, отпускай удары — победа будет твоей!</t>
  </si>
  <si>
    <t>{[VAR_PLAYER_NAME]} reagiu positivamente ao seu discurso.</t>
  </si>
  <si>
    <t>DM18_1_M_1</t>
  </si>
  <si>
    <t>Vas-y fais toi plaisir, lâche tes coups tu vas l'emporter c'est certain !</t>
  </si>
  <si>
    <t>DM18_1_M_2</t>
  </si>
  <si>
    <t>Libère ton jeu, tu es largement au-dessus de lui, tu ne crains rien.</t>
  </si>
  <si>
    <t>DM18_1_M_3</t>
  </si>
  <si>
    <t>Vu son niveau, amuse-toi, joue librement, tu vas gagner.</t>
  </si>
  <si>
    <t>DM18_2_F</t>
  </si>
  <si>
    <t>Il gioco è equilibrato, lascia che il tuo tennis parli da solo e le starai davanti.</t>
  </si>
  <si>
    <t>DM18_2_F_1</t>
  </si>
  <si>
    <t>{[LD_TALK/DM18_2_M_1]}</t>
  </si>
  <si>
    <t>DM18_2_F_2</t>
  </si>
  <si>
    <t>{[LD_TALK/DM18_2_M_2]}</t>
  </si>
  <si>
    <t>DM18_2_F_3</t>
  </si>
  <si>
    <t>{[LD_TALK/DM18_2_M_3]}</t>
  </si>
  <si>
    <t>DM18_2_M</t>
  </si>
  <si>
    <t>The game is balanced, just let your tennis speak for itself and you will take the lead.</t>
  </si>
  <si>
    <t>Das Spiel ist ziemlich ausgeglichen. Lass einfach dein Tennis für sich selbst sprechen, dann wirst du in Führung gehen.</t>
  </si>
  <si>
    <t>El juego está equilibrado, deja que tu tenis hable por sí mismo y tomarás la iniciativa.</t>
  </si>
  <si>
    <t>Il gioco è equilibrato, lascia che il tuo tennis parli da solo e gli starai davanti.</t>
  </si>
  <si>
    <t>这是一场势均力敌的比赛，只要让你的球技说话，你就能取得领先。</t>
  </si>
  <si>
    <t>Матч ровный — просто дай своему теннису говорить за себя, и ты выйдешь вперёд.</t>
  </si>
  <si>
    <t>DM18_2_M_1</t>
  </si>
  <si>
    <t>C'est serré, laisse parler ton jeu et tu prendras les devants.</t>
  </si>
  <si>
    <t>DM18_2_M_2</t>
  </si>
  <si>
    <t>Match tendu : laisse ton talent s’imposer et tu passeras naturellement devant.</t>
  </si>
  <si>
    <t>DM18_2_M_3</t>
  </si>
  <si>
    <t>Ton jeu peut ouvrir la brèche, reste solide même si c'est serrré.</t>
  </si>
  <si>
    <t>DM19_1_F</t>
  </si>
  <si>
    <t>{[VAR_PLAYER_NAME]} agora parece {[VAR_NEW_MENTAL_STATE]}.</t>
  </si>
  <si>
    <t>DM19_1_F_1</t>
  </si>
  <si>
    <t>{[LD_TALK/DM19_1_M_1]}</t>
  </si>
  <si>
    <t>DM19_1_F_2</t>
  </si>
  <si>
    <t>{[LD_TALK/DM19_1_M_2]}</t>
  </si>
  <si>
    <t>DM19_1_F_3</t>
  </si>
  <si>
    <t>{[LD_TALK/DM19_1_M_3]}</t>
  </si>
  <si>
    <t>DM19_1_M</t>
  </si>
  <si>
    <t>You play it too easy and here is the result, change your attitude on the court !</t>
  </si>
  <si>
    <t>Du spielst zu leichtfertig und das ist das Ergebnis. Änder deine Einstellung auf dem Platz!</t>
  </si>
  <si>
    <t>Juegas demasiado fácil y este es el resultado, ¡cambia de actitud!</t>
  </si>
  <si>
    <t>Giochi troppo facilmente ed ecco il risultato, cambia il tuo atteggiamento in campo!</t>
  </si>
  <si>
    <t>你打得太敷衍了，看看结果，换个态度上场！</t>
  </si>
  <si>
    <t>Ты играешь слишком расслабленно — вот и результат. Поменяй отношение на корте!</t>
  </si>
  <si>
    <t>DM19_1_M_1</t>
  </si>
  <si>
    <t>Tu la joues trop facile et voilà le résultat, change ton attitude sur le court !</t>
  </si>
  <si>
    <t>DM19_1_M_2</t>
  </si>
  <si>
    <t>Et voilà ! Tu prends ça trop à la légère : resserre ton jeu !</t>
  </si>
  <si>
    <t>DM19_1_M_3</t>
  </si>
  <si>
    <t>Reprends une attitude de guerrier, sinon tu vas le regretter.</t>
  </si>
  <si>
    <t>DM19_2_F</t>
  </si>
  <si>
    <t>{[VAR_PLAYER_NAME]} não pareceu reagir ao seu discurso.</t>
  </si>
  <si>
    <t>DM19_2_F_1</t>
  </si>
  <si>
    <t>{[LD_TALK/DM19_2_M_1]}</t>
  </si>
  <si>
    <t>DM19_2_F_2</t>
  </si>
  <si>
    <t>{[LD_TALK/DM19_2_M_2]}</t>
  </si>
  <si>
    <t>DM19_2_F_3</t>
  </si>
  <si>
    <t>{[LD_TALK/DM19_2_M_3]}</t>
  </si>
  <si>
    <t>DM19_2_M</t>
  </si>
  <si>
    <t>Do you even care about this match? It doesn't look like it.</t>
  </si>
  <si>
    <t>Ist dir dieses Match etwa egal? Mir jedenfalls nicht! Kämpfe ein bisschen!</t>
  </si>
  <si>
    <t>¿Te importa siquiera este partido? No lo parece.</t>
  </si>
  <si>
    <t>Ti interessa anche questa partita? Non sembra.</t>
  </si>
  <si>
    <t>你真的在意这场比赛吗？看起来一点都不像。</t>
  </si>
  <si>
    <t>Ты вообще заботишься об этом матче? По виду — нет.</t>
  </si>
  <si>
    <t>DM19_2_M_1</t>
  </si>
  <si>
    <t>Tu t'en fous de ce match ? Pas moi ! Bats-toi un peu !</t>
  </si>
  <si>
    <t>DM19_2_M_2</t>
  </si>
  <si>
    <t>Tu dois montrer de la hargne : bats-toi nom de dieu !</t>
  </si>
  <si>
    <t>DM19_2_M_3</t>
  </si>
  <si>
    <t>Allez ! Montre un peu de combativité ! C'est quoi ça ?</t>
  </si>
  <si>
    <t>DM2_1_F</t>
  </si>
  <si>
    <t>DM2_1_F_1</t>
  </si>
  <si>
    <t>{[LD_TALK/DM2_1_M_1]}</t>
  </si>
  <si>
    <t>DM2_1_F_2</t>
  </si>
  <si>
    <t>{[LD_TALK/DM2_1_M_2]}</t>
  </si>
  <si>
    <t>DM2_1_F_3</t>
  </si>
  <si>
    <t>{[LD_TALK/DM2_1_M_3]}</t>
  </si>
  <si>
    <t>DM2_1_M</t>
  </si>
  <si>
    <t>Continue like that, don't let go of anything!</t>
  </si>
  <si>
    <t>Mach weiter so, lass nicht locker!</t>
  </si>
  <si>
    <t>Sigue así, ¡no dejes que se te escape!</t>
  </si>
  <si>
    <t>Continua così, non mollare niente!</t>
  </si>
  <si>
    <t>就这么打下去，一个球都别放过！</t>
  </si>
  <si>
    <t>Продолжай, не отпускай ни одного момента!</t>
  </si>
  <si>
    <t>{[VAR_PLAYER_NAME]} ouviu atentamente.</t>
  </si>
  <si>
    <t>DM2_1_M_1</t>
  </si>
  <si>
    <t>Continue comme ça, ne lâche rien !</t>
  </si>
  <si>
    <t>DM2_1_M_2</t>
  </si>
  <si>
    <t>Tu es sur le bon chemin, maintiens l’effort !</t>
  </si>
  <si>
    <t>DM2_1_M_3</t>
  </si>
  <si>
    <t>Continue, tu es dans le bon tempo !</t>
  </si>
  <si>
    <t>DM2_2_F</t>
  </si>
  <si>
    <t>DM2_2_F_1</t>
  </si>
  <si>
    <t>{[LD_TALK/DM2_2_M_1]}</t>
  </si>
  <si>
    <t>DM2_2_F_2</t>
  </si>
  <si>
    <t>{[LD_TALK/DM2_2_M_2]}</t>
  </si>
  <si>
    <t>DM2_2_F_3</t>
  </si>
  <si>
    <t>{[LD_TALK/DM2_2_M_3]}</t>
  </si>
  <si>
    <t>DM2_2_M</t>
  </si>
  <si>
    <t>That's excellent, just keep the same rhythm.</t>
  </si>
  <si>
    <t>Das ist ausgezeichnet, mach einfach so weiter.</t>
  </si>
  <si>
    <t>Excelente, basta con que mantengas el mismo ritmo.</t>
  </si>
  <si>
    <t>Eccellente, mantieni lo stesso ritmo.</t>
  </si>
  <si>
    <t>太棒了，保持这个节奏。</t>
  </si>
  <si>
    <t>Отлично, просто держи тот же ритм.</t>
  </si>
  <si>
    <t>{[VAR_PLAYER_NAME]} permaneceu sem reação.</t>
  </si>
  <si>
    <t>DM2_2_M_1</t>
  </si>
  <si>
    <t>C'est excellent, garde ce rythme.</t>
  </si>
  <si>
    <t>DM2_2_M_2</t>
  </si>
  <si>
    <t>Très bon rythme, conserve-le.</t>
  </si>
  <si>
    <t>DM2_2_M_3</t>
  </si>
  <si>
    <t>Continue à cette intensité, c’est parfait.</t>
  </si>
  <si>
    <t>DM20_1_F</t>
  </si>
  <si>
    <t>The opponent hasn't said her last word, don't let go!</t>
  </si>
  <si>
    <t>Die Gegnerin hat ihr letztes Wort noch nicht gesprochen, bleib dran!</t>
  </si>
  <si>
    <t>La otra no ha dicho su última palabra, ¡no la sueltes!</t>
  </si>
  <si>
    <t>La tua avversaria non ha ancora detto l'ultima parola, non mollare!</t>
  </si>
  <si>
    <t>对手还没放弃，别松懈！</t>
  </si>
  <si>
    <t>Соперница ещё не сказала своего последнего слова — не сдавайся!</t>
  </si>
  <si>
    <t>DM20_1_F_1</t>
  </si>
  <si>
    <t>{[LD_TALK/DM20_1_M_1]}</t>
  </si>
  <si>
    <t>DM20_1_F_2</t>
  </si>
  <si>
    <t>Elle peut encore revenir, reste sérieuse.</t>
  </si>
  <si>
    <t>DM20_1_F_3</t>
  </si>
  <si>
    <t>Attention, elle va tenter quelque chose : reste vigilante.</t>
  </si>
  <si>
    <t>DM20_1_M</t>
  </si>
  <si>
    <t>The opponent hasn't said his last word, don't let go!</t>
  </si>
  <si>
    <t>Der Gegner hat sein letztes Wort noch nicht gesprochen, bleib dran!</t>
  </si>
  <si>
    <t>El otro no ha dicho su última palabra, ¡no lo sueltes!</t>
  </si>
  <si>
    <t>Il tuo avversario non ha ancora detto l'ultima parola, non mollare!</t>
  </si>
  <si>
    <t>Соперник ещё не сказал своего последнего слова — не сдавайся!</t>
  </si>
  <si>
    <t>{[VAR_PLAYER_NAME]} está menos entusiasmada</t>
  </si>
  <si>
    <t>DM20_1_M_1</t>
  </si>
  <si>
    <t>L'adversaire n'a pas dit son dernier mot, ne te relâche pas !</t>
  </si>
  <si>
    <t>DM20_1_M_2</t>
  </si>
  <si>
    <t>Il peut encore revenir, reste sérieux.</t>
  </si>
  <si>
    <t>DM20_1_M_3</t>
  </si>
  <si>
    <t>Attention, il va tenter quelque chose : reste vigilant.</t>
  </si>
  <si>
    <t>DM20_2_F</t>
  </si>
  <si>
    <t>She will not give up, keep the pressure.</t>
  </si>
  <si>
    <t>Sie wird nicht aufgeben, halte den Druck aufrecht.</t>
  </si>
  <si>
    <t>No va a rendirse, mantén la presión.</t>
  </si>
  <si>
    <t>Lei non si arrenderà, manterrà la pressione.</t>
  </si>
  <si>
    <t>她不会轻易放弃，继续施压。</t>
  </si>
  <si>
    <t>Она не сдастся — сохраняй давление.</t>
  </si>
  <si>
    <t>{[VAR_PLAYER_NAME]} está menos entusiasmado</t>
  </si>
  <si>
    <t>DM20_2_F_1</t>
  </si>
  <si>
    <t>Elle ne lache rien, garde la pression.</t>
  </si>
  <si>
    <t>DM20_2_F_2</t>
  </si>
  <si>
    <t>Elle s’accroche, continue de la pousser dans les cordes.</t>
  </si>
  <si>
    <t>DM20_2_F_3</t>
  </si>
  <si>
    <t>Continue de l’étouffer, elle reste dangereuse.</t>
  </si>
  <si>
    <t>DM20_2_M</t>
  </si>
  <si>
    <t>He will not give up, keep the pressure.</t>
  </si>
  <si>
    <t>Er wird nicht aufgeben, halte den Druck aufrecht.</t>
  </si>
  <si>
    <t>Lui non si arrenderà, manterrà la pressione.</t>
  </si>
  <si>
    <t>他不会轻易放弃，继续施压。</t>
  </si>
  <si>
    <t>Он не сдастся — сохраняй давление.</t>
  </si>
  <si>
    <t>{[VAR_PLAYER_NAME]} não gostou do seu discurso.</t>
  </si>
  <si>
    <t>DM20_2_M_1</t>
  </si>
  <si>
    <t>Il ne lâche rien, garde la pression.</t>
  </si>
  <si>
    <t>DM20_2_M_2</t>
  </si>
  <si>
    <t>Il s’accroche, continue de le pousser dans les cordes.</t>
  </si>
  <si>
    <t>DM20_2_M_3</t>
  </si>
  <si>
    <t>Continue de l’étouffer, il reste dangereux.</t>
  </si>
  <si>
    <t>DM21_1_F</t>
  </si>
  <si>
    <t>DM21_1_F_1</t>
  </si>
  <si>
    <t>{[LD_TALK/DM21_1_M_1]}</t>
  </si>
  <si>
    <t>DM21_1_F_2</t>
  </si>
  <si>
    <t>{[LD_TALK/DM21_1_M_2]}</t>
  </si>
  <si>
    <t>DM21_1_F_3</t>
  </si>
  <si>
    <t>{[LD_TALK/DM21_1_M_3]}</t>
  </si>
  <si>
    <t>DM21_1_M</t>
  </si>
  <si>
    <t>Be careful to stay in the match and don't overdo it.</t>
  </si>
  <si>
    <t>Achte darauf, im Match zu bleiben, und übertreibe es nicht.</t>
  </si>
  <si>
    <t>Cuidado con seguir en el partido y no te pases.</t>
  </si>
  <si>
    <t>Fai attenzione a rimanere in partita e non esagerare.</t>
  </si>
  <si>
    <t>小心保持比赛节奏，别用力过头。</t>
  </si>
  <si>
    <t>Следи, чтобы оставаться в матче и не переборщи.</t>
  </si>
  <si>
    <t>DM21_1_M_1</t>
  </si>
  <si>
    <t>Fais attention à bien rester dans le match et ne pas trop en faire.</t>
  </si>
  <si>
    <t>DM21_1_M_2</t>
  </si>
  <si>
    <t>Ne sors pas du match, reste simple et efficace.</t>
  </si>
  <si>
    <t>DM21_1_M_3</t>
  </si>
  <si>
    <t>Ne t’éparpille pas, garde ton fil conducteur.</t>
  </si>
  <si>
    <t>DM21_2_F</t>
  </si>
  <si>
    <t>Rimani concentrata e non giocare complicato.</t>
  </si>
  <si>
    <t>{[VAR_PLAYER_NAME]} se levantou e bateu a porta do vestiário.</t>
  </si>
  <si>
    <t>DM21_2_F_1</t>
  </si>
  <si>
    <t>{[LD_TALK/DM21_2_M_1]}</t>
  </si>
  <si>
    <t>DM21_2_F_2</t>
  </si>
  <si>
    <t>Reste concentrée et joue simple.</t>
  </si>
  <si>
    <t>DM21_2_F_3</t>
  </si>
  <si>
    <t>{[LD_TALK/DM21_2_M_3]}</t>
  </si>
  <si>
    <t>DM21_2_M</t>
  </si>
  <si>
    <t>Stay focused and don't play complicated.</t>
  </si>
  <si>
    <t>Bleib konzentriert und versuche, nicht zu kompliziert zu spielen.</t>
  </si>
  <si>
    <t>Mantén la concentración y no compliques el juego.</t>
  </si>
  <si>
    <t>Rimani concentrato e non giocare complicato.</t>
  </si>
  <si>
    <t>保持专注，别打复杂球。</t>
  </si>
  <si>
    <t>Будь сосредоточен(а) и не усложняй игру.</t>
  </si>
  <si>
    <t>DM21_2_M_1</t>
  </si>
  <si>
    <t>Garde ta concentration et ne cherche pas à jouer compliqué.</t>
  </si>
  <si>
    <t>DM21_2_M_2</t>
  </si>
  <si>
    <t>Reste concentré et joue simple.</t>
  </si>
  <si>
    <t>DM21_2_M_3</t>
  </si>
  <si>
    <t>Ne te disperse pas, reste dans la simplicité.</t>
  </si>
  <si>
    <t>DM22_1_F</t>
  </si>
  <si>
    <t>Rimettiti in gioco e smetti di giocare come una dilettante!</t>
  </si>
  <si>
    <t>{[VAR_PLAYER_NAME]} pede para você deixá-la em paz!</t>
  </si>
  <si>
    <t>DM22_1_F_1</t>
  </si>
  <si>
    <t>{[LD_TALK/DM22_1_M_1]}</t>
  </si>
  <si>
    <t>DM22_1_F_2</t>
  </si>
  <si>
    <t>Reste engagée, arrête de jouer à moitié !</t>
  </si>
  <si>
    <t>DM22_1_F_3</t>
  </si>
  <si>
    <t>{[LD_TALK/DM22_1_M_3]}</t>
  </si>
  <si>
    <t>DM22_1_M</t>
  </si>
  <si>
    <t>Get back in the game and stop playing like an amateur!</t>
  </si>
  <si>
    <t>Kämpfe dich wieder ins Spiel und hör auf, wie ein Amateur zu spielen!</t>
  </si>
  <si>
    <t>¡Vuelve a meterte en el partido y deja de jugar en plan amateur!</t>
  </si>
  <si>
    <t>Rimettiti in gioco e smetti di giocare come un dilettante!</t>
  </si>
  <si>
    <t>回到比赛状态中来，别再打得像个业余选手了。</t>
  </si>
  <si>
    <t>Возвращайся в матч и прекрати играть как любитель!</t>
  </si>
  <si>
    <t>{[VAR_PLAYER_NAME]} pede para você deixá-lo em paz!</t>
  </si>
  <si>
    <t>DM22_1_M_1</t>
  </si>
  <si>
    <t>Reviens dans ton match et arrête de jouer en dilettante!</t>
  </si>
  <si>
    <t>DM22_1_M_2</t>
  </si>
  <si>
    <t>Reste engagé, arrête de jouer à moitié !</t>
  </si>
  <si>
    <t>DM22_1_M_3</t>
  </si>
  <si>
    <t>Reprends ton intensité, arrête de jouer sans conviction !</t>
  </si>
  <si>
    <t>DM22_2_F</t>
  </si>
  <si>
    <t>{[LD_TALK/PR6_M]}</t>
  </si>
  <si>
    <t>DM22_2_F_1</t>
  </si>
  <si>
    <t>{[LD_TALK/DM22_2_M_1]}</t>
  </si>
  <si>
    <t>DM22_2_F_2</t>
  </si>
  <si>
    <t>{[LD_TALK/DM22_2_M_2]}</t>
  </si>
  <si>
    <t>DM22_2_F_3</t>
  </si>
  <si>
    <t>{[LD_TALK/DM22_2_M_3]}</t>
  </si>
  <si>
    <t>DM22_2_M</t>
  </si>
  <si>
    <t>Strike back, the match is not over!</t>
  </si>
  <si>
    <t>Los, schlag zurück, das Match ist noch nicht vorbei!</t>
  </si>
  <si>
    <t>¡Contraataca, el partido no ha terminado!</t>
  </si>
  <si>
    <t>Colpisci, la partita non è finita!</t>
  </si>
  <si>
    <t>反击啊，比赛还没结束！</t>
  </si>
  <si>
    <t>Нанеси ответный удар — матч ещё не закончен!</t>
  </si>
  <si>
    <t>DM22_2_M_1</t>
  </si>
  <si>
    <t>Reprends-toi, le match n'est pas fini !</t>
  </si>
  <si>
    <t>DM22_2_M_2</t>
  </si>
  <si>
    <t>Ressaisis-toi, le match continue !</t>
  </si>
  <si>
    <t>{[VAR_PLAYER_NAME]} concordou</t>
  </si>
  <si>
    <t>DM22_2_M_3</t>
  </si>
  <si>
    <t>Respire et repars, le match n’est pas terminé.</t>
  </si>
  <si>
    <t>DM23_1_F</t>
  </si>
  <si>
    <t>DM23_1_F_1</t>
  </si>
  <si>
    <t>{[LD_TALK/DM23_1_M_1]}</t>
  </si>
  <si>
    <t>DM23_1_F_2</t>
  </si>
  <si>
    <t>{[LD_TALK/DM23_1_M_2]}</t>
  </si>
  <si>
    <t>DM23_1_F_3</t>
  </si>
  <si>
    <t>Reste attentive et engagée, le match n’est pas plié.</t>
  </si>
  <si>
    <t>DM23_1_M</t>
  </si>
  <si>
    <t>Be careful, this game is not won! Stay in it or you're going to let it go.</t>
  </si>
  <si>
    <t>Sei vorsichtig, du hast das Match noch nicht gewonnen! Bleib dran, sonst gibst du den Sieg noch her.</t>
  </si>
  <si>
    <t>¡Cuidado, este partido no está ganado! Como te descuides, se te escapa.</t>
  </si>
  <si>
    <t>Attenzione, questa partita non è ancora vinta! Mettiti d'impegno o ti farai fregare.</t>
  </si>
  <si>
    <t>小心，这场比赛还没赢！保持专注，否则你就要丢分了。</t>
  </si>
  <si>
    <t>Осторожно — этот матч не выигран! Оставайся в игре, иначе упустишь всё.</t>
  </si>
  <si>
    <t>DM23_1_M_1</t>
  </si>
  <si>
    <t>Fais attention ce match n'est pas gagné ! Reste dedans ou tu vas le laisser filer.</t>
  </si>
  <si>
    <t>DM23_1_M_2</t>
  </si>
  <si>
    <t>Attention, rien n’est gagné ! Reste dedans ou tu vas le perdre.</t>
  </si>
  <si>
    <t>DM23_1_M_3</t>
  </si>
  <si>
    <t>Reste attentif et engagé, le match n’est pas plié.</t>
  </si>
  <si>
    <t>DM23_2_F</t>
  </si>
  <si>
    <t>DM23_2_F_1</t>
  </si>
  <si>
    <t>{[LD_TALK/DM23_2_M_1]}</t>
  </si>
  <si>
    <t>DM23_2_F_2</t>
  </si>
  <si>
    <t>{[LD_TALK/DM23_2_M_2]}</t>
  </si>
  <si>
    <t>DM23_2_F_3</t>
  </si>
  <si>
    <t>{[LD_TALK/DM23_2_M_3]}</t>
  </si>
  <si>
    <t>DM23_2_M</t>
  </si>
  <si>
    <t>The match is not won, keep the same intensity.</t>
  </si>
  <si>
    <t>Das Match ist noch nicht gewonnen, behalte diese Intensität bei.</t>
  </si>
  <si>
    <t>El partido no está ganado, mantén la misma intensidad.</t>
  </si>
  <si>
    <t>La partita non è ancora vinta, mantieni la stessa intensità.</t>
  </si>
  <si>
    <t>比赛还没结束，保持同样的强度。</t>
  </si>
  <si>
    <t>Матч не выигран — сохраняй ту же интенсивность.</t>
  </si>
  <si>
    <t>DM23_2_M_1</t>
  </si>
  <si>
    <t>Il y a encore tout à faire dans ce match, garde la même implication.</t>
  </si>
  <si>
    <t>DM23_2_M_2</t>
  </si>
  <si>
    <t>Reste dedans, il y a encore du chemin avant la victoire.</t>
  </si>
  <si>
    <t>DM23_2_M_3</t>
  </si>
  <si>
    <t>Continue avec la même énergie, rien n’est joué !</t>
  </si>
  <si>
    <t>DM24_1_F</t>
  </si>
  <si>
    <t>Non essere troppo rilassata però, ci sono momenti in cui fai troppo!</t>
  </si>
  <si>
    <t>DM24_1_F_1</t>
  </si>
  <si>
    <t>Ne sois pas trop relâchée quand même, il y a des moments où tu en fais trop !</t>
  </si>
  <si>
    <t>DM24_1_F_2</t>
  </si>
  <si>
    <t>Trop relâchée ou trop agressive, trouve le juste milieu !</t>
  </si>
  <si>
    <t>DM24_1_F_3</t>
  </si>
  <si>
    <t>Ne te relâche pas, tu surjoues par moments !</t>
  </si>
  <si>
    <t>DM24_1_M</t>
  </si>
  <si>
    <t>Don't be too relaxed though, there are times when you do too much!</t>
  </si>
  <si>
    <t>Sei aber nicht zu locker, manchmal ist das einfach nicht angebracht!</t>
  </si>
  <si>
    <t>Vale, pero no te relajes demasiado, ¡hay momentos en los que te pasas!</t>
  </si>
  <si>
    <t>Non essere troppo rilassato però, ci sono momenti in cui fai troppo!</t>
  </si>
  <si>
    <t>不过也别太放松，有时候你太过松懈了！</t>
  </si>
  <si>
    <t>Не будь слишком расслаблена, иногда ты начинаешь перебарщивать!</t>
  </si>
  <si>
    <t>DM24_1_M_1</t>
  </si>
  <si>
    <t>Ne sois pas trop relaché quand même, il y a des moments où tu en fais trop !</t>
  </si>
  <si>
    <t>DM24_1_M_2</t>
  </si>
  <si>
    <t>Trop relâché ou trop agressif, trouve le juste milieu !</t>
  </si>
  <si>
    <t>DM24_1_M_3</t>
  </si>
  <si>
    <t>DM24_2_F</t>
  </si>
  <si>
    <t>La vincitrice si decide sui dettagli, non perdere nessuna occasione.</t>
  </si>
  <si>
    <t>DM24_2_F_1</t>
  </si>
  <si>
    <t>{[LD_TALK/DM24_2_M_1]}</t>
  </si>
  <si>
    <t>DM24_2_F_2</t>
  </si>
  <si>
    <t>{[LD_TALK/DM24_2_M_2]}</t>
  </si>
  <si>
    <t>DM24_2_F_3</t>
  </si>
  <si>
    <t>{[LD_TALK/DM24_2_M_3]}</t>
  </si>
  <si>
    <t>DM24_2_M</t>
  </si>
  <si>
    <t>The winner will be decided on details, don't miss any opportunity.</t>
  </si>
  <si>
    <t>Es kommt auf kleine Details an, du darfst keine Gelegenheiten zu Punktgewinnen verpassen.</t>
  </si>
  <si>
    <t>La victoria está en los detalles; no pierdas ni una oportunidad.</t>
  </si>
  <si>
    <t>Il vincitore si decide sui dettagli, non perdere nessuna occasione.</t>
  </si>
  <si>
    <t>胜负在细节，不要错过任何机会。</t>
  </si>
  <si>
    <t>Победа решится на мелочах — не упусти ни одного шанса.</t>
  </si>
  <si>
    <t>DM24_2_M_1</t>
  </si>
  <si>
    <t>Le match ne va pas se jouer à grand-chose, si tu laisses filer une occasion tu le regretteras.</t>
  </si>
  <si>
    <t>DM24_2_M_2</t>
  </si>
  <si>
    <t>Le match va se jouer sur des détails, ne gâche pas tes occasions.</t>
  </si>
  <si>
    <t>DM24_2_M_3</t>
  </si>
  <si>
    <t>Le match est serré : chaque opportunité est cruciale.</t>
  </si>
  <si>
    <t>DM25_1_F</t>
  </si>
  <si>
    <t>Stop giving her free points!</t>
  </si>
  <si>
    <t>Hör auf, ihr Punkte zu schenken!</t>
  </si>
  <si>
    <t>¡Deja de regalarle puntos!</t>
  </si>
  <si>
    <t>Smettila di regalarle punti gratis!</t>
  </si>
  <si>
    <t>别再给她送分了！</t>
  </si>
  <si>
    <t>Хватит дарить ей бесплатные очки!</t>
  </si>
  <si>
    <t>DM25_1_F_1</t>
  </si>
  <si>
    <t>{[LD_TALK/DM25_1_M_1]}</t>
  </si>
  <si>
    <t>DM25_1_F_2</t>
  </si>
  <si>
    <t>{[LD_TALK/DM25_1_M_2]}</t>
  </si>
  <si>
    <t>DM25_1_F_3</t>
  </si>
  <si>
    <t>{[LD_TALK/DM25_1_M_3]}</t>
  </si>
  <si>
    <t>DM25_1_M</t>
  </si>
  <si>
    <t>Stop giving him free points!</t>
  </si>
  <si>
    <t>Hör auf, ihm Punkte zu schenken!</t>
  </si>
  <si>
    <t>Smettila di regalargli punti gratis!</t>
  </si>
  <si>
    <t>别再给他送分了！</t>
  </si>
  <si>
    <t>Хватит дарить ему бесплатные очки!</t>
  </si>
  <si>
    <t>DM25_1_M_1</t>
  </si>
  <si>
    <t>Arrête de lui donner des points gratuits !</t>
  </si>
  <si>
    <t>DM25_1_M_2</t>
  </si>
  <si>
    <t>Stop aux cadeaux ! Il va finir par croire que tu es le Père-Noël !</t>
  </si>
  <si>
    <t>DM25_1_M_3</t>
  </si>
  <si>
    <t>Arrête de distribuer les fautes gratuites !</t>
  </si>
  <si>
    <t>DM25_2_F</t>
  </si>
  <si>
    <t>Keep the ball in the court, make rallies last, force herto the error.</t>
  </si>
  <si>
    <t>Halte den Ball im Feld, zieh die Ballwechsel in die Länge und zwinge sie zu Fehlern.</t>
  </si>
  <si>
    <t>Mantén la bola en juego, haz que dure el peloteo, oblígala a fallar.</t>
  </si>
  <si>
    <t>Tieni la palla in campo, fai durare gli scambi, costringila all'errore.</t>
  </si>
  <si>
    <t>把球打回界内，延长相持，迫使她失误。</t>
  </si>
  <si>
    <t>Держи мяч в игре, затягивай розыгрыши, вынуждай её ошибаться.</t>
  </si>
  <si>
    <t>DM25_2_F_1</t>
  </si>
  <si>
    <t>Garde la balle dans le terrain, fais durer l'échange et pousse-la à la faute.</t>
  </si>
  <si>
    <t>DM25_2_F_2</t>
  </si>
  <si>
    <t>Reste en contrôle, rallonge les échanges et fais-la craquer.</t>
  </si>
  <si>
    <t>DM25_2_F_3</t>
  </si>
  <si>
    <t>Sécurité d’abord : rallonge et provoque la faute.</t>
  </si>
  <si>
    <t>DM25_2_M</t>
  </si>
  <si>
    <t>Keep the ball in the court, make rallies last, force him to the error.</t>
  </si>
  <si>
    <t>Halte den Ball im Feld, zieh die Ballwechsel in die Länge und zwinge ihn zu Fehlern.</t>
  </si>
  <si>
    <t>Mantén la bola en juego, haz que dure el peloteo, oblígalo a fallar.</t>
  </si>
  <si>
    <t>Tieni la palla in campo, fai durare gli scambi, costringilo all'errore.</t>
  </si>
  <si>
    <t>把球打回界内，延长相持，迫使他失误。</t>
  </si>
  <si>
    <t>Держи мяч в игре, затягивай розыгрыши, вынуждай его ошибаться.</t>
  </si>
  <si>
    <t>DM25_2_M_1</t>
  </si>
  <si>
    <t>Garde la balle dans le terrain, fais durer l'échange et pousse-le à la faute.</t>
  </si>
  <si>
    <t>DM25_2_M_2</t>
  </si>
  <si>
    <t>Reste en contrôle, rallonge les échanges et fais-le craquer.</t>
  </si>
  <si>
    <t>DM25_2_M_3</t>
  </si>
  <si>
    <t>DM26_1_F</t>
  </si>
  <si>
    <t>DM26_1_F_1</t>
  </si>
  <si>
    <t>{[LD_TALK/DM26_1_M_1]}</t>
  </si>
  <si>
    <t>DM26_1_F_2</t>
  </si>
  <si>
    <t>{[LD_TALK/DM26_1_M_2]}</t>
  </si>
  <si>
    <t>DM26_1_F_3</t>
  </si>
  <si>
    <t>Ta finition manque de rigueur, sois chirurgicale !</t>
  </si>
  <si>
    <t>DM26_1_M</t>
  </si>
  <si>
    <t>Make sure you finish, you're letting too many easy points slip away!</t>
  </si>
  <si>
    <t>Du musst das Match gut zu Ende spielen, du vergibst zu viele einfache Punkte!</t>
  </si>
  <si>
    <t>Remata el partido, ¡estás dejando escapar demasiados puntos fáciles!</t>
  </si>
  <si>
    <t>Assicurati di finire il punto, stai lasciando scivolare via troppi punti facili!</t>
  </si>
  <si>
    <t>确保你能拿下分数，你放走了太多容易的机会球！</t>
  </si>
  <si>
    <t>Заканчивай розыгрыши — ты отдаёшь слишком много лёгких очков!</t>
  </si>
  <si>
    <t>DM26_1_M_1</t>
  </si>
  <si>
    <t>Assure ta finition, tu laisses filer trop de points faciles !</t>
  </si>
  <si>
    <t>DM26_1_M_2</t>
  </si>
  <si>
    <t>Sois propre sur la finition, arrête de donner des points !</t>
  </si>
  <si>
    <t>DM26_1_M_3</t>
  </si>
  <si>
    <t>Ta finition manque de rigueur, sois chirurgical !</t>
  </si>
  <si>
    <t>DM26_2_F</t>
  </si>
  <si>
    <t>Stai sprecando troppi punti facili, sii aggressiva ma non cercare il vincente.</t>
  </si>
  <si>
    <t>DM26_2_F_1</t>
  </si>
  <si>
    <t>{[LD_TALK/DM26_2_M_1]}</t>
  </si>
  <si>
    <t>DM26_2_F_2</t>
  </si>
  <si>
    <t>Ne cherche pas la perfection, fais-la souffrir dans l’échange.</t>
  </si>
  <si>
    <t>DM26_2_F_3</t>
  </si>
  <si>
    <t>Sois patiente, fais-la travailler au lieu de tenter l’impossible.</t>
  </si>
  <si>
    <t>DM26_2_M</t>
  </si>
  <si>
    <t>You're wasting too many easy points, be aggressive but don't look for the winner</t>
  </si>
  <si>
    <t>Du verschwendest zu viele Punkte. Sei aggressiv, aber gehe nicht in jedem Ballwechsel auf den Winner.</t>
  </si>
  <si>
    <t>Estás desperdiciando demasiados puntos fáciles. No busques el punto ganador sino hacer daño a tu oponente.</t>
  </si>
  <si>
    <t>Stai sprecando troppi punti facili, sii aggressivo ma non cercare il vincente.</t>
  </si>
  <si>
    <t>你浪费了太多简单分，要积极进取，但不要硬追制胜分。</t>
  </si>
  <si>
    <t>Ты теряешь слишком много лёгких очков — играй агрессивно, но не гонись за виннером.</t>
  </si>
  <si>
    <t>DM26_2_M_1</t>
  </si>
  <si>
    <t>Tu gâches trop de points tout faits, ne cherche pas le coup gagnant mais à lui faire mal.</t>
  </si>
  <si>
    <t>DM26_2_M_2</t>
  </si>
  <si>
    <t>Ne cherche pas la perfection, fais-le souffrir dans l’échange.</t>
  </si>
  <si>
    <t>DM26_2_M_3</t>
  </si>
  <si>
    <t>Sois patient, fais-le travailler au lieu de tenter l’impossible.</t>
  </si>
  <si>
    <t>DM27_1_F</t>
  </si>
  <si>
    <t>DM27_1_F_1</t>
  </si>
  <si>
    <t>{[LD_TALK/DM27_1_M_1]}</t>
  </si>
  <si>
    <t>DM27_1_F_2</t>
  </si>
  <si>
    <t>{[LD_TALK/DM27_1_M_2]}</t>
  </si>
  <si>
    <t>DM27_1_F_3</t>
  </si>
  <si>
    <t>{[LD_TALK/DM27_1_M_3]}</t>
  </si>
  <si>
    <t>DM27_1_M</t>
  </si>
  <si>
    <t>You have to win the decisive points to win this match.</t>
  </si>
  <si>
    <t>Du musst die entscheidenden Punkte holen, um dieses Spiel zu gewinnen.</t>
  </si>
  <si>
    <t>Tienes que ganar los puntos decisivos para hacerte con este partido.</t>
  </si>
  <si>
    <t>Devi vincere i punti decisivi per vincere questa partita.</t>
  </si>
  <si>
    <t>你必须拿下关键分，才能赢得比赛。</t>
  </si>
  <si>
    <t>Ты должна выигрывать ключевые очки, если хочешь выиграть матч.</t>
  </si>
  <si>
    <t>DM27_1_M_1</t>
  </si>
  <si>
    <t>Il faut gagner les points décisifs pour remporter ce match.</t>
  </si>
  <si>
    <t>DM27_1_M_2</t>
  </si>
  <si>
    <t>Les moments forts décideront de l'issue de ce match.</t>
  </si>
  <si>
    <t>DM27_1_M_3</t>
  </si>
  <si>
    <t>Gère les moments importants, la résultat de ce match en dépend !</t>
  </si>
  <si>
    <t>DM27_2_F</t>
  </si>
  <si>
    <t>DM27_2_F_1</t>
  </si>
  <si>
    <t>{[LD_TALK/DM27_2_M_1]}</t>
  </si>
  <si>
    <t>DM27_2_F_2</t>
  </si>
  <si>
    <t>{[LD_TALK/DM27_2_M_2]}</t>
  </si>
  <si>
    <t>DM27_2_F_3</t>
  </si>
  <si>
    <t>{[LD_TALK/DM27_2_M_3]}</t>
  </si>
  <si>
    <t>DM27_2_M</t>
  </si>
  <si>
    <t>The result will depend on a few decisive points, make sure to win these points.</t>
  </si>
  <si>
    <t>Das Ergebnis wird von ein paar entscheidenen Punkten abhängen. Diese Punkte musst du auf jeden Fall gewinnen..</t>
  </si>
  <si>
    <t>El resultado va a depender de algunos puntos decisivos; no los pierdas.</t>
  </si>
  <si>
    <t>Il risultato dipenderà da alcuni punti decisivi, assicurati di vincere questi punti.</t>
  </si>
  <si>
    <t>那几个关键分会决定比赛结果，务必赢下这些分数。</t>
  </si>
  <si>
    <t>Всё решат несколько ключевых очков — убедись, что выиграешь их.</t>
  </si>
  <si>
    <t>DM27_2_M_1</t>
  </si>
  <si>
    <t>Les détails vont faire la différence, fais en sorte de gagner les points qui comptent.</t>
  </si>
  <si>
    <t>DM27_2_M_2</t>
  </si>
  <si>
    <t>Chaque détail compte : si tu ne gagnes pas les points clés c'est mort.</t>
  </si>
  <si>
    <t>DM27_2_M_3</t>
  </si>
  <si>
    <t>Rien ne doit t’échapper, surtout pas les moments chauds.</t>
  </si>
  <si>
    <t>DM28_1_F</t>
  </si>
  <si>
    <t>Take back control of the exchange, don't let her dictate your game.</t>
  </si>
  <si>
    <t>Übernimm wieder die Kontrolle über den Ballwechsel, lass sie nicht das Spiel diktieren.</t>
  </si>
  <si>
    <t>Recupera el control del intercambio; no dejes que ella dicte tu juego.</t>
  </si>
  <si>
    <t>Riprendi il controllo dello scambio, non lasciare che sia lei a dettare il tuo gioco.</t>
  </si>
  <si>
    <t>重新掌控回合，别让她主导这场比赛。</t>
  </si>
  <si>
    <t>Возьми розыгрыш под контроль, не позволяй ей диктовать игру.</t>
  </si>
  <si>
    <t>DM28_1_F_1</t>
  </si>
  <si>
    <t>Reprends le contrôle de l'échange, ne la laisse pas dicter son jeu.</t>
  </si>
  <si>
    <t>DM28_1_F_2</t>
  </si>
  <si>
    <t>Imposes ton jeu, reprends l’échange en main.</t>
  </si>
  <si>
    <t>DM28_1_F_3</t>
  </si>
  <si>
    <t>Ne le laisse plus mener le jeu, impose-toi !</t>
  </si>
  <si>
    <t>DM28_1_M</t>
  </si>
  <si>
    <t>Take back control of the exchange, don't let him dictate your game.</t>
  </si>
  <si>
    <t>Übernimm wieder die Kontrolle über den Ballwechsel, lass ihn nicht das Spiel diktieren.</t>
  </si>
  <si>
    <t>Recupera el control del intercambio; no dejes que él dicte tu juego.</t>
  </si>
  <si>
    <t>Riprendi il controllo dello scambio, non lasciare che sia lui a dettare il tuo gioco.</t>
  </si>
  <si>
    <t>重新掌控回合，别让他主导这场比赛。</t>
  </si>
  <si>
    <t>Возьми розыгрыш под контроль, не позволяй ему диктовать игру.</t>
  </si>
  <si>
    <t>DM28_1_M_1</t>
  </si>
  <si>
    <t>Reprends le contrôle de l'échange, ne le laisse pas dicter son jeu.</t>
  </si>
  <si>
    <t>DM28_1_M_2</t>
  </si>
  <si>
    <t>DM28_1_M_3</t>
  </si>
  <si>
    <t>DM28_2_F</t>
  </si>
  <si>
    <t>You need to make sure she doesn't play how she would like to.</t>
  </si>
  <si>
    <t>Du musst sie besser unter Druck setzen. Sie darf nicht so spielen, wie sie möchte.</t>
  </si>
  <si>
    <t>Debes asegurarte de no dejarla jugar como a ella le gusta.</t>
  </si>
  <si>
    <t>Devi assicurarti che lei non giochi come vorrebbe.</t>
  </si>
  <si>
    <t>你得确保让她打不出想要的球路。</t>
  </si>
  <si>
    <t>Нужно не дать ей играть так, как ей хочется.</t>
  </si>
  <si>
    <t>DM28_2_F_1</t>
  </si>
  <si>
    <t>Tu dois la gêner, empêche-la de mettre son jeu en place.</t>
  </si>
  <si>
    <t>DM28_2_F_2</t>
  </si>
  <si>
    <t>Casse son rythme, gêne-la !</t>
  </si>
  <si>
    <t>DM28_2_F_3</t>
  </si>
  <si>
    <t>Déjoue son plan, empêche-la de dérouler.</t>
  </si>
  <si>
    <t>DM28_2_M</t>
  </si>
  <si>
    <t>You need to make sure he doesn't play how he would like to.</t>
  </si>
  <si>
    <t>Du musst ihn besser unter Druck setzen. Er darf nicht so spielen, wie er möchte.</t>
  </si>
  <si>
    <t>Debes asegurarte de no dejarlo jugar como a él le gusta.</t>
  </si>
  <si>
    <t>Devi assicurarti che lui non giochi come vorrebbe.</t>
  </si>
  <si>
    <t>你得确保让他打不出想要的球路。</t>
  </si>
  <si>
    <t>Нужно не дать ему играть так, как ему хочется.</t>
  </si>
  <si>
    <t>DM28_2_M_1</t>
  </si>
  <si>
    <t>Tu dois le gêner, empêche-le de mettre son jeu en place.</t>
  </si>
  <si>
    <t>DM28_2_M_2</t>
  </si>
  <si>
    <t>Casse son rythme, gêne-le !</t>
  </si>
  <si>
    <t>DM28_2_M_3</t>
  </si>
  <si>
    <t>Déjoue son plan, empêche-le de dérouler.</t>
  </si>
  <si>
    <t>DM29_1_F</t>
  </si>
  <si>
    <t>DM29_1_F_1</t>
  </si>
  <si>
    <t>{[LD_TALK/DM29_1_M_1]}</t>
  </si>
  <si>
    <t>DM29_1_F_2</t>
  </si>
  <si>
    <t>{[LD_TALK/DM29_1_M_2]}</t>
  </si>
  <si>
    <t>DM29_1_F_3</t>
  </si>
  <si>
    <t>{[LD_TALK/DM29_1_M_3]}</t>
  </si>
  <si>
    <t>DM29_1_M</t>
  </si>
  <si>
    <t>Zero risk right now, you put everything into it!</t>
  </si>
  <si>
    <t>Null Risiko jetzt, du hast alles reingesteckt!</t>
  </si>
  <si>
    <t>¡No corras ningún riesgo ahora, todo dentro!</t>
  </si>
  <si>
    <t>Zero rischi in questo momento, adesso devi mettercela tutta!</t>
  </si>
  <si>
    <t>现在零风险了，你把所有球都打回去！</t>
  </si>
  <si>
    <t>Никакого риска сейчас — вкладывайся полностью!</t>
  </si>
  <si>
    <t>DM29_1_M_1</t>
  </si>
  <si>
    <t>Zéro risque là maintenant, tu mets tout dedans !</t>
  </si>
  <si>
    <t>DM29_1_M_2</t>
  </si>
  <si>
    <t>C’est le moment d’y aller à fond, sans retenue !</t>
  </si>
  <si>
    <t>DM29_1_M_3</t>
  </si>
  <si>
    <t>On envoie tout, pas d’hésitation !</t>
  </si>
  <si>
    <t>DM29_2_F</t>
  </si>
  <si>
    <t>DM29_2_F_1</t>
  </si>
  <si>
    <t>{[LD_TALK/DM29_2_M_1]}</t>
  </si>
  <si>
    <t>DM29_2_F_2</t>
  </si>
  <si>
    <t>{[LD_TALK/DM29_2_M_2]}</t>
  </si>
  <si>
    <t>DM29_2_F_3</t>
  </si>
  <si>
    <t>{[LD_TALK/DM29_2_M_3]}</t>
  </si>
  <si>
    <t>DM29_2_M</t>
  </si>
  <si>
    <t>I won't allow any additional unforced error, don't take any risks, play long and high balls.</t>
  </si>
  <si>
    <t>Du darfst keine weiteren unerzwungenen Fehler mehr machen. Geh keine Risiken mehr ein, spiel einfach lange und hohe Bälle.</t>
  </si>
  <si>
    <t>No voy a permitirte ningún error no forzado más. No arriesgues: juega bolas largas y altas.</t>
  </si>
  <si>
    <t>Non permetto nessun altro errore non forzato, non correre rischi, gioca palle lunghe e alte.</t>
  </si>
  <si>
    <t>我不允许再出现非受迫性失误了，别冒险，打长线和高球。</t>
  </si>
  <si>
    <t>Я не потерплю больше ни одной невынужденной ошибки — никаких рисков, играй высоко и глубоко.</t>
  </si>
  <si>
    <t>DM29_2_M_1</t>
  </si>
  <si>
    <t>Aucune faute n'est permise, longueur et hauteur de balle ! Tu dois assurer.</t>
  </si>
  <si>
    <t>DM29_2_M_2</t>
  </si>
  <si>
    <t>Sécurité absolue : longueur, hauteur et propreté. Ne fais pas de faute.</t>
  </si>
  <si>
    <t>DM29_2_M_3</t>
  </si>
  <si>
    <t>Reste solide : longueur + hauteur = zéro faute.</t>
  </si>
  <si>
    <t>DM3_1_F</t>
  </si>
  <si>
    <t>DM3_1_M</t>
  </si>
  <si>
    <t>Keep it up, don't drop anything!</t>
  </si>
  <si>
    <t>Mach einfach weiter so!</t>
  </si>
  <si>
    <t>¡Sigue así, no lo dejes escapar!</t>
  </si>
  <si>
    <t>Continua così, non lasciare indietro nulla!</t>
  </si>
  <si>
    <t>保持势头，别松懈！</t>
  </si>
  <si>
    <t>Продолжай, не отпускай ничего!</t>
  </si>
  <si>
    <t>DM3_2_F</t>
  </si>
  <si>
    <t>DM3_2_F_1</t>
  </si>
  <si>
    <t>{[LD_TALK/DM3_2_M_1]}</t>
  </si>
  <si>
    <t>DM3_2_F_2</t>
  </si>
  <si>
    <t>{[LD_TALK/DM3_2_M_2]}</t>
  </si>
  <si>
    <t>DM3_2_F_3</t>
  </si>
  <si>
    <t>{[LD_TALK/DM3_2_M_3]}</t>
  </si>
  <si>
    <t>DM3_2_M</t>
  </si>
  <si>
    <t>Good job, keep the pressure.</t>
  </si>
  <si>
    <t>Gute Arbeit, erhalte den Druck aufrecht.</t>
  </si>
  <si>
    <t>Buen trabajo, mantén la presión.</t>
  </si>
  <si>
    <t>Ottimo lavoro, mantieni la pressione.</t>
  </si>
  <si>
    <t>干得好，继续施压。</t>
  </si>
  <si>
    <t>Отличная работа, держи давление.</t>
  </si>
  <si>
    <t>DM3_2_M_1</t>
  </si>
  <si>
    <t>C'est bien, maintiens la cadence.</t>
  </si>
  <si>
    <t>DM3_2_M_2</t>
  </si>
  <si>
    <t>Continue à ce rythme, c’est excellent.</t>
  </si>
  <si>
    <t>DM3_2_M_3</t>
  </si>
  <si>
    <t>Continue comme ça, reste dans le tempo.</t>
  </si>
  <si>
    <t>DM30_1_F</t>
  </si>
  <si>
    <t>DM30_1_F_1</t>
  </si>
  <si>
    <t>{[LD_TALK/DM30_1_M_1]}</t>
  </si>
  <si>
    <t>DM30_1_F_2</t>
  </si>
  <si>
    <t>{[LD_TALK/DM30_1_M_2]}</t>
  </si>
  <si>
    <t>DM30_1_F_3</t>
  </si>
  <si>
    <t>{[LD_TALK/DM30_1_M_3]}</t>
  </si>
  <si>
    <t>DM30_1_M</t>
  </si>
  <si>
    <t>The tactical changes made should reverse the stats.</t>
  </si>
  <si>
    <t>Die taktischen Änderungen, die wir vorgenommen haben, sollten dich zum Sieg führen.</t>
  </si>
  <si>
    <t>Los cambios tácticos que hemos hecho deberían revertir las estadísticas.</t>
  </si>
  <si>
    <t>Le modifiche tattiche apportate dovrebbero invertire le statistiche.</t>
  </si>
  <si>
    <t>调整战术应该能扭转局面。</t>
  </si>
  <si>
    <t>Внесённые тактические изменения должны перевернуть статистику.</t>
  </si>
  <si>
    <t>DM30_1_M_1</t>
  </si>
  <si>
    <t>Les changements tactiques opérés devraient renverser les stats.</t>
  </si>
  <si>
    <t>DM30_1_M_2</t>
  </si>
  <si>
    <t>Avec ces ajustements tactiques, les stats devraient tourner en ta faveur.</t>
  </si>
  <si>
    <t>DM30_1_M_3</t>
  </si>
  <si>
    <t>Tu devrais reprendre l’avantage avec ces changements stratégiques.</t>
  </si>
  <si>
    <t>DM30_2_F</t>
  </si>
  <si>
    <t>DM30_2_F_1</t>
  </si>
  <si>
    <t>{[LD_TALK/DM30_2_M_1]}</t>
  </si>
  <si>
    <t>DM30_2_F_2</t>
  </si>
  <si>
    <t>{[LD_TALK/DM30_2_M_2]}</t>
  </si>
  <si>
    <t>DM30_2_F_3</t>
  </si>
  <si>
    <t>{[LD_TALK/DM30_2_M_3]}</t>
  </si>
  <si>
    <t>DM30_2_M</t>
  </si>
  <si>
    <t>You have all the keys to reverse this match, make the best out of this new game plan.</t>
  </si>
  <si>
    <t>Du hast alles, um das Spiel wieder auf Kurs zu bringen, setze die neuen Strategie einfach um.</t>
  </si>
  <si>
    <t>Tienes todas las claves para dar la vuelta al partido. Aprovecha al máximo este nuevo plan de juego.</t>
  </si>
  <si>
    <t>Hai tutte le carte in regola per invertire questa partita, sfrutta al meglio questa nuova tattica di gioco.</t>
  </si>
  <si>
    <t>你掌握着扭转比赛的所有关键要素，好好利用这个新战术吧。</t>
  </si>
  <si>
    <t>У тебя есть все инструменты, чтобы перевернуть матч — используй этот новый план по максимуму.</t>
  </si>
  <si>
    <t>DM30_2_M_1</t>
  </si>
  <si>
    <t>Tu as les clés pour reprendre le match en main, sers-toi du nouveau plan de jeu.</t>
  </si>
  <si>
    <t>DM30_2_M_2</t>
  </si>
  <si>
    <t>Reprends la main en appliquant ce qu’on vient de changer stratégiquement.</t>
  </si>
  <si>
    <t>DM30_2_M_3</t>
  </si>
  <si>
    <t>Tu peux inverser la tendancegrâce à ce nouveau plan de jeu.</t>
  </si>
  <si>
    <t>DM31_1_F</t>
  </si>
  <si>
    <t>Le modifiche tattiche apportate dovrebbero consentirti di liberarti di lei.</t>
  </si>
  <si>
    <t>DM31_1_F_1</t>
  </si>
  <si>
    <t>{[LD_TALK/DM31_1_M_1]}</t>
  </si>
  <si>
    <t>DM31_1_F_2</t>
  </si>
  <si>
    <t>{[LD_TALK/DM31_1_M_2]}</t>
  </si>
  <si>
    <t>DM31_1_F_3</t>
  </si>
  <si>
    <t>{[LD_TALK/DM31_1_M_3]}</t>
  </si>
  <si>
    <t>DM31_1_M</t>
  </si>
  <si>
    <t>Tactical changes made should allow you to get out of the way.</t>
  </si>
  <si>
    <t>Die vorgenommenen taktischen Änderungen sollten es dir ermöglichen, das Match zu gewinnen.</t>
  </si>
  <si>
    <t>Los cambios tácticos realizados deberían permitirte salir adelante.</t>
  </si>
  <si>
    <t>Le modifiche tattiche apportate dovrebbero consentirti di liberarti di lui.</t>
  </si>
  <si>
    <t>调整战术应该能让你脱离被动。</t>
  </si>
  <si>
    <t>Тактические изменения должны позволить тебе выйти вперёд.</t>
  </si>
  <si>
    <t>DM31_1_M_1</t>
  </si>
  <si>
    <t>Les changements tactiques opérés devraient te permettre de prendre le large.</t>
  </si>
  <si>
    <t>DM31_1_M_2</t>
  </si>
  <si>
    <t>Ces ajustements devraient te permettre de creuser l’écart.</t>
  </si>
  <si>
    <t>DM31_1_M_3</t>
  </si>
  <si>
    <t>Ce nouveau plan doit te permettre de faire le break.</t>
  </si>
  <si>
    <t>DM31_2_F</t>
  </si>
  <si>
    <t>DM31_2_F_1</t>
  </si>
  <si>
    <t>{[LD_TALK/DM31_2_M_1]}</t>
  </si>
  <si>
    <t>DM31_2_F_2</t>
  </si>
  <si>
    <t>{[LD_TALK/DM31_2_M_2]}</t>
  </si>
  <si>
    <t>DM31_2_F_3</t>
  </si>
  <si>
    <t>{[LD_TALK/DM31_2_M_3]}</t>
  </si>
  <si>
    <t>DM31_2_M</t>
  </si>
  <si>
    <t>This game plan should enable you making a difference on the scoreboard.</t>
  </si>
  <si>
    <t>Diese Strategie sollte dir helfen, das Match zu deinen Gunsten zu drehen.</t>
  </si>
  <si>
    <t>Este plan de juego debería permitirte distanciarte en el marcador.</t>
  </si>
  <si>
    <t>Questa tattica di gioco dovrebbe consentirti di fare la differenza sul tabellone.</t>
  </si>
  <si>
    <t>这个比赛策略应该能帮你获得比分上的优势。</t>
  </si>
  <si>
    <t>Этот план игры должен помочь тебе изменить счёт в свою пользу.</t>
  </si>
  <si>
    <t>DM31_2_M_1</t>
  </si>
  <si>
    <t>Ce plan de jeu doit te permettre de faire un gros écart au score.</t>
  </si>
  <si>
    <t>DM31_2_M_2</t>
  </si>
  <si>
    <t>Tu peux prendre largement le dessus avec ce plan de jeu.</t>
  </si>
  <si>
    <t>DM31_2_M_3</t>
  </si>
  <si>
    <t>Ce plan de jeu est pensé pour créer un vrai écart. A toi de l'appliquer.</t>
  </si>
  <si>
    <t>DM32_1_F</t>
  </si>
  <si>
    <t>DM32_1_F_1</t>
  </si>
  <si>
    <t>{[LD_TALK/DM32_1_M_1]}</t>
  </si>
  <si>
    <t>DM32_1_F_2</t>
  </si>
  <si>
    <t>{[LD_TALK/DM32_1_M_2]}</t>
  </si>
  <si>
    <t>DM32_1_F_3</t>
  </si>
  <si>
    <t>{[LD_TALK/DM32_1_M_3]}</t>
  </si>
  <si>
    <t>DM32_1_M</t>
  </si>
  <si>
    <t>Tactical changes made should allow you to take the lead.</t>
  </si>
  <si>
    <t>Die vorgenommenen taktischen Änderungen sollten es dir ermöglichen, in Führung zu gehen.</t>
  </si>
  <si>
    <t>Los cambios tácticos realizados deberían permitirte tomar la iniciativa.</t>
  </si>
  <si>
    <t>Le modifiche tattiche apportate dovrebbero consentirti di prendere l'iniziativa.</t>
  </si>
  <si>
    <t>调整战术应该能让你掌握主动。</t>
  </si>
  <si>
    <t>Тактические изменения должны позволить тебе выйти в лидеры.</t>
  </si>
  <si>
    <t>DM32_1_M_1</t>
  </si>
  <si>
    <t>Les changements tactiques opérés devraient te permettre de prendre l'avantage.</t>
  </si>
  <si>
    <t>DM32_1_M_2</t>
  </si>
  <si>
    <t>Ce plan de jeu te donne l’opportunité de passer devant.</t>
  </si>
  <si>
    <t>DM32_1_M_3</t>
  </si>
  <si>
    <t>Tu devrais pouvoir prendre l’ascendant avec cette nouvelle stratégie.</t>
  </si>
  <si>
    <t>DM32_2_F</t>
  </si>
  <si>
    <t>DM32_2_F_1</t>
  </si>
  <si>
    <t>{[LD_TALK/DM32_2_M_1]}</t>
  </si>
  <si>
    <t>DM32_2_F_2</t>
  </si>
  <si>
    <t>{[LD_TALK/DM32_2_M_2]}</t>
  </si>
  <si>
    <t>DM32_2_F_3</t>
  </si>
  <si>
    <t>{[LD_TALK/DM32_2_M_3]}</t>
  </si>
  <si>
    <t>DM32_2_M</t>
  </si>
  <si>
    <t>You have to use this game plan to take the advantage.</t>
  </si>
  <si>
    <t>Du musst diese Strategie nutzen, um dir einen Vorteil zu erarbeiten.</t>
  </si>
  <si>
    <t>Tienes que usar este plan de juego para sacar ventaja.</t>
  </si>
  <si>
    <t>Devi usare questa tattica di gioco per trarne vantaggio.</t>
  </si>
  <si>
    <t>你必须用这个战术取得优势。</t>
  </si>
  <si>
    <t>Ты должен(на) использовать этот план, чтобы получить преимущество.</t>
  </si>
  <si>
    <t>DM32_2_M_1</t>
  </si>
  <si>
    <t>Ce plan de jeu doit te permettre de faire la différence.</t>
  </si>
  <si>
    <t>DM32_2_M_2</t>
  </si>
  <si>
    <t>Ce plan de jeu est fait pour te donner l’avantage décisif.</t>
  </si>
  <si>
    <t>DM32_2_M_3</t>
  </si>
  <si>
    <t>Tu vas pouvoir faire la différence avec ce plan de jeu !</t>
  </si>
  <si>
    <t>DM33_1_F</t>
  </si>
  <si>
    <t>DM33_1_F_1</t>
  </si>
  <si>
    <t>{[LD_TALK/DM33_1_M_1]}</t>
  </si>
  <si>
    <t>DM33_1_F_2</t>
  </si>
  <si>
    <t>{[LD_TALK/DM33_1_M_2]}</t>
  </si>
  <si>
    <t>DM33_1_F_3</t>
  </si>
  <si>
    <t>{[LD_TALK/DM33_1_M_3]}</t>
  </si>
  <si>
    <t>DM33_1_M</t>
  </si>
  <si>
    <t>Keep it up, it's amazing what you're doing!</t>
  </si>
  <si>
    <t>Weiter so, Du machst das super!</t>
  </si>
  <si>
    <t>¡Sigue así, es increíble lo que estás haciendo!</t>
  </si>
  <si>
    <t>Continua così, è incredibile quello che stai facendo!</t>
  </si>
  <si>
    <t>保持下去，你的表现太棒了！</t>
  </si>
  <si>
    <t>Продолжай — то, что ты делаешь, потрясающе!</t>
  </si>
  <si>
    <t>DM33_1_M_1</t>
  </si>
  <si>
    <t>Continue comme ça, c'est extraordinaire ce que tu es en train de faire !</t>
  </si>
  <si>
    <t>DM33_1_M_2</t>
  </si>
  <si>
    <t>Ce que tu fais est incroyable, garde ce niveau !</t>
  </si>
  <si>
    <t>DM33_1_M_3</t>
  </si>
  <si>
    <t>Tu joues merveilleusement bien, continue !</t>
  </si>
  <si>
    <t>DM33_2_F</t>
  </si>
  <si>
    <t>Sei fantastica, mantieni la pressione.</t>
  </si>
  <si>
    <t>DM33_2_F_1</t>
  </si>
  <si>
    <t>{[LD_TALK/DM33_2_M_1]}</t>
  </si>
  <si>
    <t>DM33_2_F_2</t>
  </si>
  <si>
    <t>Tu es sensationnelle, ne ralentis pas.</t>
  </si>
  <si>
    <t>DM33_2_F_3</t>
  </si>
  <si>
    <t>Tu es impressionnante, garde ce tempo.</t>
  </si>
  <si>
    <t>DM33_2_M</t>
  </si>
  <si>
    <t>You are fantastic, maintain the pressure.</t>
  </si>
  <si>
    <t>Du bist fantastisch, mach weiter so.</t>
  </si>
  <si>
    <t>Eres genial, mantén la presión.</t>
  </si>
  <si>
    <t>Sei fantastico, mantieni la pressione.</t>
  </si>
  <si>
    <t>你太出色了，继续施压。</t>
  </si>
  <si>
    <t>Ты великолепен(на) — сохраняй давление.</t>
  </si>
  <si>
    <t>DM33_2_M_1</t>
  </si>
  <si>
    <t>Tu es fantastique, continue sur ce rythme.</t>
  </si>
  <si>
    <t>DM33_2_M_2</t>
  </si>
  <si>
    <t>Tu es sensationnel, ne ralentis pas.</t>
  </si>
  <si>
    <t>DM33_2_M_3</t>
  </si>
  <si>
    <t>Tu es impressionnant, garde ce tempo.</t>
  </si>
  <si>
    <t>DM34_1_F</t>
  </si>
  <si>
    <t>What a scandal! She often serves after the time limit! Report it to the referee!</t>
  </si>
  <si>
    <t>Was für ein Skandal! Sie schlägt oft nach Ablauf der Zeit auf! Das musst du dem Schiedsrichter melden!</t>
  </si>
  <si>
    <t>¡Qué escándalo! ¡A menudo saca después del límite de tiempo! ¡Díselo al árbitro!</t>
  </si>
  <si>
    <t>Che scandalo! Lei serve spesso dopo il limite di tempo! Segnalalo all'arbitro!</t>
  </si>
  <si>
    <t>太离谱了！她经常超时发球！向裁判提出！</t>
  </si>
  <si>
    <t>Какой скандал! Она подаёт после истечения времени! Сообщи судье!</t>
  </si>
  <si>
    <t>DM34_1_F_1</t>
  </si>
  <si>
    <t>C'est quoi ce scandale ! Elle sert souvent après la limite de temps ! Signale-le à l'arbitre !</t>
  </si>
  <si>
    <t>DM34_1_F_2</t>
  </si>
  <si>
    <t>Elle triche avec le temps alloué au service, avertis l’arbitre ! Non mais c'est quoi ça !</t>
  </si>
  <si>
    <t>DM34_1_F_3</t>
  </si>
  <si>
    <t>Elle dépasse toujours le temps autorisé, signale-le ! C'est inacceptable !</t>
  </si>
  <si>
    <t>DM34_1_M</t>
  </si>
  <si>
    <t>What a scandal! He often serves after the time limit! Report it to the referee!</t>
  </si>
  <si>
    <t>Was für ein Skandal! Er schlägt oft nach Ablauf der Zeit auf! Das musst du dem Schiedsrichter melden!</t>
  </si>
  <si>
    <t>Che scandalo! Lui serve spesso dopo il limite di tempo! Segnalalo all'arbitro!</t>
  </si>
  <si>
    <t>太离谱了！他经常超时发球！向裁判提出！</t>
  </si>
  <si>
    <t>Какой скандал! Он подаёт после истечения времени! Сообщи судье!</t>
  </si>
  <si>
    <t>DM34_1_M_1</t>
  </si>
  <si>
    <t>C'est quoi ce scandale ! Il sert souvent après la limite de temps ! Signale-le à l'arbitre !</t>
  </si>
  <si>
    <t>DM34_1_M_2</t>
  </si>
  <si>
    <t>Il triche avec le temps alloué au service, avertis l’arbitre ! Non mais c'est quoi ça !</t>
  </si>
  <si>
    <t>DM34_1_M_3</t>
  </si>
  <si>
    <t>Il dépasse toujours le temps autorisé, signale-le ! C'est inacceptable !</t>
  </si>
  <si>
    <t>DM34_2_F</t>
  </si>
  <si>
    <t>Try to put some rhythm back in the match, you can't let her win so much time between points.</t>
  </si>
  <si>
    <t>Versuche, wieder etwas Rhythmus in das Match zu bringen. Du darfst nicht zulassen, dass sie so viel Zeit zwischen den Punkten hat.</t>
  </si>
  <si>
    <t>Intenta recuperar el ritmo del partido, no puedes dejar que gane tanto tiempo entre puntos.</t>
  </si>
  <si>
    <t>Prova a riportare un po' di ritmo nella partita, non puoi lasciarle guadagnare così tanto tempo tra i punti.</t>
  </si>
  <si>
    <t>试着让比赛找回节奏，别让她在两分之间拖得太久。</t>
  </si>
  <si>
    <t>Попробуй вернуть ритм в матч — ты не можешь позволить ей выигрывать столько времени между розыгрышами.</t>
  </si>
  <si>
    <t>DM34_2_F_1</t>
  </si>
  <si>
    <t>Ne la laisse pas t'endormir, mets du rythme, ne perds pas de temps entre les points.</t>
  </si>
  <si>
    <t>DM34_2_F_2</t>
  </si>
  <si>
    <t>Mets du rythme, ne traîne pas entre les points.</t>
  </si>
  <si>
    <t>DM34_2_F_3</t>
  </si>
  <si>
    <t>Enchaîne rapidement, ne la laisse pas imposer son rythme lent.</t>
  </si>
  <si>
    <t>DM34_2_M</t>
  </si>
  <si>
    <t>Try to put some rhythm back in the match, you can't let him win so much time between points.</t>
  </si>
  <si>
    <t>Versuche, wieder etwas Rhythmus in das Match zu bringen. Du darfst nicht zulassen, dass er so viel Zeit zwischen den Punkten hat.</t>
  </si>
  <si>
    <t>Prova a riportare un po' di ritmo nella partita, non puoi lasciargli guadagnare così tanto tempo tra i punti.</t>
  </si>
  <si>
    <t>试着让比赛找回节奏，别让他在两分之间拖得太久。</t>
  </si>
  <si>
    <t>Попробуй вернуть ритм в матч — ты не можешь позволить ему выигрывать столько времени между розыгрышами.</t>
  </si>
  <si>
    <t>DM34_2_M_1</t>
  </si>
  <si>
    <t>Ne le laisse pas t'endormir, mets du rythme, ne perds pas de temps entre les points.</t>
  </si>
  <si>
    <t>DM34_2_M_2</t>
  </si>
  <si>
    <t>DM34_2_M_3</t>
  </si>
  <si>
    <t>Enchaîne rapidement, ne le laisse pas imposer son rythme lent.</t>
  </si>
  <si>
    <t>DM35_1_F</t>
  </si>
  <si>
    <t>Play the show, recover and get her out of his game.</t>
  </si>
  <si>
    <t>Spiel etwas auf Zeit, erhol dich und bring sie aus dem Konzept.</t>
  </si>
  <si>
    <t>Juega a tu ritmo, recupérate y sácala de su juego.</t>
  </si>
  <si>
    <t>Gioca per fare spettacolo, riprenditi e portala fuori dal suo gioco.</t>
  </si>
  <si>
    <t>打出你的气势，稳住节奏，打乱她的分寸！</t>
  </si>
  <si>
    <t>Играй на публику, восстановись и выбей её из игры.</t>
  </si>
  <si>
    <t>DM35_1_F_1</t>
  </si>
  <si>
    <t>Joue la montre, récupère et fais la sortir de son match.</t>
  </si>
  <si>
    <t>DM35_1_F_2</t>
  </si>
  <si>
    <t>Gère le temps, prends le temps de récupérer et perturbe-la.</t>
  </si>
  <si>
    <t>DM35_1_F_3</t>
  </si>
  <si>
    <t>Utilise le temps à ton avantage, ça va l'enerver !</t>
  </si>
  <si>
    <t>DM35_1_M</t>
  </si>
  <si>
    <t>Play the watch, recover and get him out of the game.</t>
  </si>
  <si>
    <t>Spiel etwas auf Zeit, erhol dich und bring ihn aus dem Konzept.</t>
  </si>
  <si>
    <t>Juega a tu ritmo, recupérate y sácalo de su juego.</t>
  </si>
  <si>
    <t>Gioca per fare spettacolo, riprenditi e portalo fuori dal suo gioco.</t>
  </si>
  <si>
    <t>打出你的气势，稳住节奏，打乱他的分寸！</t>
  </si>
  <si>
    <t>Играй на публику, восстановись и выбей его из игры.</t>
  </si>
  <si>
    <t>DM35_1_M_1</t>
  </si>
  <si>
    <t>Joue la montre, récupère et fais le sortir de son match.</t>
  </si>
  <si>
    <t>DM35_1_M_2</t>
  </si>
  <si>
    <t>Gère le temps, prends le temps de récupérer et perturbe-le.</t>
  </si>
  <si>
    <t>DM35_1_M_3</t>
  </si>
  <si>
    <t>DM35_2_F</t>
  </si>
  <si>
    <t>Don't rush, you got all the time in the world, she is getting angry!</t>
  </si>
  <si>
    <t>Nicht zu schnell, du hast alle Zeit der Welt, sie wird langsam verärgert!</t>
  </si>
  <si>
    <t>No te apresures, tienes todo el tiempo del mundo, ¡se está enfadando!</t>
  </si>
  <si>
    <t>Non avere fretta, hai tutto il tempo del mondo, lei si sta arrabbiando!</t>
  </si>
  <si>
    <t>别着急，你有的是时间，她开始生气了！</t>
  </si>
  <si>
    <t>Не спеши, у тебя полно времени — она злится!</t>
  </si>
  <si>
    <t>DM35_2_F_1</t>
  </si>
  <si>
    <t>Ne te presse pas, tu as tout ton temps, agace-la !</t>
  </si>
  <si>
    <t>DM35_2_F_2</t>
  </si>
  <si>
    <t>Ralentis le rythme, fais-la bouillir.</t>
  </si>
  <si>
    <t>DM35_2_F_3</t>
  </si>
  <si>
    <t>Ne te presse pas, frustre-la.</t>
  </si>
  <si>
    <t>DM35_2_M</t>
  </si>
  <si>
    <t>Don't rush, you got all the time in the world, he is getting angry!</t>
  </si>
  <si>
    <t>Nicht zu schnell, du hast alle Zeit der Welt, er wird langsam verärgert!</t>
  </si>
  <si>
    <t>Non avere fretta, hai tutto il tempo del mondo, lui si sta arrabbiando!</t>
  </si>
  <si>
    <t>别着急，你有的是时间，他开始生气了！</t>
  </si>
  <si>
    <t>Не спеши, у тебя полно времени — он злится!</t>
  </si>
  <si>
    <t>DM35_2_M_1</t>
  </si>
  <si>
    <t>Ne te presse pas, tu as tout ton temps, agace-le !</t>
  </si>
  <si>
    <t>DM35_2_M_2</t>
  </si>
  <si>
    <t>Ralentis le rythme, fais-le bouillir.</t>
  </si>
  <si>
    <t>DM35_2_M_3</t>
  </si>
  <si>
    <t>Ne te presse pas, frustre-le.</t>
  </si>
  <si>
    <t>DM36_1_F</t>
  </si>
  <si>
    <t>DM36_1_F_1</t>
  </si>
  <si>
    <t>{[LD_TALK/DM36_1_M_1]}</t>
  </si>
  <si>
    <t>DM36_1_F_2</t>
  </si>
  <si>
    <t>{[LD_TALK/DM36_1_M_2]}</t>
  </si>
  <si>
    <t>DM36_1_F_3</t>
  </si>
  <si>
    <t>{[LD_TALK/DM36_1_M_3]}</t>
  </si>
  <si>
    <t>DM36_1_M</t>
  </si>
  <si>
    <t>Stop stalling, get back into the pace.</t>
  </si>
  <si>
    <t>Hör auf, auf Zeit zu spielen, komm wieder in deinen Rhythmus.</t>
  </si>
  <si>
    <t>Deja de ganar tiempo, recupera el ritmo.</t>
  </si>
  <si>
    <t>Smettila di rallentare, torna al ritmo.</t>
  </si>
  <si>
    <t>别拖拖拉拉了，找回你的节奏。</t>
  </si>
  <si>
    <t>Прекрати тянуть время — возвращайся в ритм.</t>
  </si>
  <si>
    <t>DM36_1_M_1</t>
  </si>
  <si>
    <t>Arrête de gagner du temps, remets du rythme.</t>
  </si>
  <si>
    <t>DM36_1_M_2</t>
  </si>
  <si>
    <t>Stop aux temps morts, accélère !</t>
  </si>
  <si>
    <t>DM36_1_M_3</t>
  </si>
  <si>
    <t>Arrête de temporiser, enchaîne.</t>
  </si>
  <si>
    <t>DM36_2_F</t>
  </si>
  <si>
    <t>DM36_2_F_1</t>
  </si>
  <si>
    <t>{[LD_TALK/DM36_2_M_1]}</t>
  </si>
  <si>
    <t>DM36_2_F_2</t>
  </si>
  <si>
    <t>{[LD_TALK/DM36_2_M_2]}</t>
  </si>
  <si>
    <t>DM36_2_F_3</t>
  </si>
  <si>
    <t>{[LD_TALK/DM36_2_M_3]}</t>
  </si>
  <si>
    <t>DM36_2_M</t>
  </si>
  <si>
    <t>Stop playing the clock and taking one hour between each point!</t>
  </si>
  <si>
    <t>Hör auf, auf Zeit zu spielen und dir eine Stunde zwischen jedem Punkt zu nehmen!</t>
  </si>
  <si>
    <t>¡Deja de jugar con el reloj y tomarte una hora entre punto y punto!</t>
  </si>
  <si>
    <t>Smetti di perdere tempo e perdere un'ora tra ogni punto!</t>
  </si>
  <si>
    <t>别浪费时间，每分间隔都一小时了！</t>
  </si>
  <si>
    <t>Прекрати играть со временем и тратить по часу между розыгрышами!</t>
  </si>
  <si>
    <t>DM36_2_M_1</t>
  </si>
  <si>
    <t>Aller, arrête de prendre une heure entre chaque point, bouge-toi un peu !</t>
  </si>
  <si>
    <t>DM36_2_M_2</t>
  </si>
  <si>
    <t>Tu fais quoi entre les points ? Une sieste ? Reprends-toi !</t>
  </si>
  <si>
    <t>DM36_2_M_3</t>
  </si>
  <si>
    <t>Qu'est ce que tu attends entre chaque point ? On se le demande. Accélère-moi ça !</t>
  </si>
  <si>
    <t>DM37_1_F</t>
  </si>
  <si>
    <t>Do the show, be demonstrative, win that psychological warfare!</t>
  </si>
  <si>
    <t>Leg los, zeig Zähne, gewinne diesen psychologischen Krieg!</t>
  </si>
  <si>
    <t>¡Da espectáculo, sé extravertida, gana esa guerra psicológica!</t>
  </si>
  <si>
    <t>Fai lo spettacolo, sii dimostrativa, vinci la guerra psicologica!</t>
  </si>
  <si>
    <t>打出看点，展示实力，赢下心理战！</t>
  </si>
  <si>
    <t>Устрой шоу, будь эмоциональна — выиграй эту психологическую битву!</t>
  </si>
  <si>
    <t>DM37_1_F_1</t>
  </si>
  <si>
    <t>Fais le show, sois démonstrative, gagne cette guerre psychologique !</t>
  </si>
  <si>
    <t>DM37_1_F_2</t>
  </si>
  <si>
    <t>La show woman c'est toi ! Montre-le et psychologiquement ça sera gagner !</t>
  </si>
  <si>
    <t>DM37_1_F_3</t>
  </si>
  <si>
    <t>Elle est plus réservée que toi, fais le show avec le public et ça va la perturber !</t>
  </si>
  <si>
    <t>DM37_1_M</t>
  </si>
  <si>
    <t>Make the show, be demonstrative, win this psychological warfare!</t>
  </si>
  <si>
    <t>¡Da espectáculo, sé extravertido, gana esa guerra psicológica!</t>
  </si>
  <si>
    <t>Fai lo spettacolo, sii dimostrativo, vinci la guerra psicologica!</t>
  </si>
  <si>
    <t>Устрой шоу, будь эмоционален — выиграй эту психологическую битву!</t>
  </si>
  <si>
    <t>DM37_1_M_1</t>
  </si>
  <si>
    <t>Fais le show, sois démonstratif, gagne cette guerre psychologique !</t>
  </si>
  <si>
    <t>DM37_1_M_2</t>
  </si>
  <si>
    <t>Le show man c'est toi ! Montre-le et psychologiquement ça sera gagner !</t>
  </si>
  <si>
    <t>DM37_1_M_3</t>
  </si>
  <si>
    <t>Il est plus réservé que toi, fais le show avec le public et ça va le perturber !</t>
  </si>
  <si>
    <t>DM37_2_F</t>
  </si>
  <si>
    <t>Show your emotions, make her lose her focus!</t>
  </si>
  <si>
    <t>Zeig deine Gefühle, bring sie aus dem Konzept!</t>
  </si>
  <si>
    <t>¡Demuestra tus emociones, haz que pierda la concentración!</t>
  </si>
  <si>
    <t>Mostra le tue emozioni, falle perdere la concentrazione!</t>
  </si>
  <si>
    <t>展现你的情绪，让她分心！</t>
  </si>
  <si>
    <t>Покажи эмоции — заставь её потерять концентрацию!</t>
  </si>
  <si>
    <t>DM37_2_F_1</t>
  </si>
  <si>
    <t>Montre tes émotions, fais-la sortir de son match !</t>
  </si>
  <si>
    <t>DM37_2_F_2</t>
  </si>
  <si>
    <t>Exprime-toi, perturbe-la.</t>
  </si>
  <si>
    <t>DM37_2_F_3</t>
  </si>
  <si>
    <t>Extériorise et fais-la douter.</t>
  </si>
  <si>
    <t>DM37_2_M</t>
  </si>
  <si>
    <t>Show your emotions, make him lose his focus!</t>
  </si>
  <si>
    <t>Zeig deine Gefühle, bring ihn aus dem Konzept!</t>
  </si>
  <si>
    <t>Mostra le tue emozioni, fagli perdere la concentrazione!</t>
  </si>
  <si>
    <t>展现你的情绪，让他分心！</t>
  </si>
  <si>
    <t>Покажи эмоции — заставь его потерять концентрацию!</t>
  </si>
  <si>
    <t>DM37_2_M_1</t>
  </si>
  <si>
    <t>Montre tes émotions, fais-le sortir de son match !</t>
  </si>
  <si>
    <t>DM37_2_M_2</t>
  </si>
  <si>
    <t>Exprime-toi, perturbe-le.</t>
  </si>
  <si>
    <t>DM37_2_M_3</t>
  </si>
  <si>
    <t>Extériorise et fais-le douter.</t>
  </si>
  <si>
    <t>DM38_1_F</t>
  </si>
  <si>
    <t>DM38_1_F_1</t>
  </si>
  <si>
    <t>{[LD_TALK/DM38_1_M_1]}</t>
  </si>
  <si>
    <t>DM38_1_F_2</t>
  </si>
  <si>
    <t>{[LD_TALK/DM38_1_M_2]}</t>
  </si>
  <si>
    <t>DM38_1_F_3</t>
  </si>
  <si>
    <t>{[LD_TALK/DM38_1_M_3]}</t>
  </si>
  <si>
    <t>DM38_1_M</t>
  </si>
  <si>
    <t>Stop showing off and get back in your bubble.</t>
  </si>
  <si>
    <t>Hör auf, hier eine Show zu veranstalten, und konzentriere dich wieder auf das Match.</t>
  </si>
  <si>
    <t>Deja de presumir y vuelve a tu burbuja.</t>
  </si>
  <si>
    <t>Smettila di metterti in mostra e torna nella tua bolla.</t>
  </si>
  <si>
    <t>别炫耀了，回到自己的状态里。</t>
  </si>
  <si>
    <t>Хватит выпендриваться — возвращайся в свою зону.</t>
  </si>
  <si>
    <t>DM38_1_M_1</t>
  </si>
  <si>
    <t>Arrête de faire le show et remets-toi dans ta bulle.</t>
  </si>
  <si>
    <t>DM38_1_M_2</t>
  </si>
  <si>
    <t>Stop les gestes inutiles, focus.</t>
  </si>
  <si>
    <t>DM38_1_M_3</t>
  </si>
  <si>
    <t>On est pas au théatre ici, mais sur un court.</t>
  </si>
  <si>
    <t>DM38_2_F</t>
  </si>
  <si>
    <t>DM38_2_F_1</t>
  </si>
  <si>
    <t>{[LD_TALK/DM38_2_M_1]}</t>
  </si>
  <si>
    <t>DM38_2_F_2</t>
  </si>
  <si>
    <t>{[LD_TALK/DM38_2_M_2]}</t>
  </si>
  <si>
    <t>DM38_2_F_3</t>
  </si>
  <si>
    <t>{[LD_TALK/DM38_2_M_3]}</t>
  </si>
  <si>
    <t>DM38_2_M</t>
  </si>
  <si>
    <t>Focus, play simple and stop looking for complicated points.</t>
  </si>
  <si>
    <t>Fokussiere dich! Spiel einfach und effektiv.</t>
  </si>
  <si>
    <t>Concéntrate, juega sencillo y deja de buscar puntos complicados.</t>
  </si>
  <si>
    <t>Concentrati, gioca in modo semplice e smetti di cercare punti complicati.</t>
  </si>
  <si>
    <t>专注点，打简单球，别总追复杂分。</t>
  </si>
  <si>
    <t>Сосредоточься, играй проще — не ищи сложных розыгрышей.</t>
  </si>
  <si>
    <t>DM38_2_M_1</t>
  </si>
  <si>
    <t>Reprends ta concentration, joue simple et efficace.</t>
  </si>
  <si>
    <t>DM38_2_M_2</t>
  </si>
  <si>
    <t>Reviens à l’essentiel : simple et propre.</t>
  </si>
  <si>
    <t>DM38_2_M_3</t>
  </si>
  <si>
    <t>Reviens aux fondamentaux, reste propre.</t>
  </si>
  <si>
    <t>DM4_1_F</t>
  </si>
  <si>
    <t>DM4_1_F_1</t>
  </si>
  <si>
    <t>{[LD_TALK/DM4_1_M_1]}</t>
  </si>
  <si>
    <t>DM4_1_F_2</t>
  </si>
  <si>
    <t>DM4_1_F_3</t>
  </si>
  <si>
    <t>Tu vas reprendre le dessus, sois patiente.</t>
  </si>
  <si>
    <t>DM4_1_M</t>
  </si>
  <si>
    <t>Don't worry, you'll get back in the game.</t>
  </si>
  <si>
    <t>Keine Sorge, du wirst wieder zurück ins Match kommen.</t>
  </si>
  <si>
    <t>No te preocupes, volverás al juego.</t>
  </si>
  <si>
    <t>Non preoccuparti, tornerai nel game.</t>
  </si>
  <si>
    <t>别担心，你会找回比赛状态的。</t>
  </si>
  <si>
    <t>Не переживай — ты вернёшься в игру.</t>
  </si>
  <si>
    <t>DM4_1_M_1</t>
  </si>
  <si>
    <t>Ne t'en fais pas, tu vas revenir dans le match.</t>
  </si>
  <si>
    <t>DM4_1_M_2</t>
  </si>
  <si>
    <t>Pas d’inquiétude, tu vas revenir.</t>
  </si>
  <si>
    <t>DM4_1_M_3</t>
  </si>
  <si>
    <t>Tu vas reprendre le dessus, sois patient.</t>
  </si>
  <si>
    <t>DM4_2_F</t>
  </si>
  <si>
    <t>DM4_2_F_1</t>
  </si>
  <si>
    <t>{[LD_TALK/DM4_2_M_1]}</t>
  </si>
  <si>
    <t>DM4_2_F_2</t>
  </si>
  <si>
    <t>{[LD_TALK/DM4_2_M_2]}</t>
  </si>
  <si>
    <t>DM4_2_F_3</t>
  </si>
  <si>
    <t>{[LD_TALK/DM4_2_M_3]}</t>
  </si>
  <si>
    <t>DM4_2_M</t>
  </si>
  <si>
    <t>You have everything in your hands to bounce back.</t>
  </si>
  <si>
    <t>Du hast es in die Hand, wieder in das Match zu finden.</t>
  </si>
  <si>
    <t>Tienes todo en tus manos para recuperarte.</t>
  </si>
  <si>
    <t>Hai tutto nelle tue mani per riprenderti.</t>
  </si>
  <si>
    <t>你完全有能力扭转局势！</t>
  </si>
  <si>
    <t>У тебя есть всё, чтобы отыграться.</t>
  </si>
  <si>
    <t>DM4_2_M_1</t>
  </si>
  <si>
    <t>Tu as tout en main pour rebondir.</t>
  </si>
  <si>
    <t>DM4_2_M_2</t>
  </si>
  <si>
    <t>Tu peux te relancer, tu en as les moyens.</t>
  </si>
  <si>
    <t>DM4_2_M_3</t>
  </si>
  <si>
    <t>Tu as les armes pour rebondir.</t>
  </si>
  <si>
    <t>DM5_1_F</t>
  </si>
  <si>
    <t>DM5_1_F_1</t>
  </si>
  <si>
    <t>{[LD_TALK/DM5_1_M_1]}</t>
  </si>
  <si>
    <t>DM5_1_F_2</t>
  </si>
  <si>
    <t>{[LD_TALK/DM5_1_M_2]}</t>
  </si>
  <si>
    <t>DM5_1_F_3</t>
  </si>
  <si>
    <t>{[LD_TALK/DM5_1_M_3]}</t>
  </si>
  <si>
    <t>DM5_1_M</t>
  </si>
  <si>
    <t>Keep it up, you're in control of the game.</t>
  </si>
  <si>
    <t>Weiter so, Du hast die Kontrolle über das Spiel.</t>
  </si>
  <si>
    <t>Sigue así, tienes el control del juego.</t>
  </si>
  <si>
    <t>Continua così, hai il controllo del gioco.</t>
  </si>
  <si>
    <t>保持状态，现在比赛的主动权在你手里。</t>
  </si>
  <si>
    <t>Продолжай — ты контролируешь матч.</t>
  </si>
  <si>
    <t>DM5_1_M_1</t>
  </si>
  <si>
    <t>Continue comme ça, tu as le contrôle du match.</t>
  </si>
  <si>
    <t>DM5_1_M_2</t>
  </si>
  <si>
    <t>Tu es aux commandes, ne change rien.</t>
  </si>
  <si>
    <t>DM5_1_M_3</t>
  </si>
  <si>
    <t>Contrôle total, poursuis !</t>
  </si>
  <si>
    <t>DM5_2_F</t>
  </si>
  <si>
    <t>You are ahead of her, stay on the same level of intensity.</t>
  </si>
  <si>
    <t>Du liegst vorne, spiel weiter so stark.</t>
  </si>
  <si>
    <t>Vas por delante de ella, mantén la intensidad.</t>
  </si>
  <si>
    <t>Sei davanti a lei, rimani sullo stesso livello di intensità.</t>
  </si>
  <si>
    <t>你领先于她，保持同样的强度。</t>
  </si>
  <si>
    <t>Ты впереди неё — сохраняй тот же уровень интенсивности.</t>
  </si>
  <si>
    <t>DM5_2_F_1</t>
  </si>
  <si>
    <t>Tu es au-dessus d'elle, garde cette intensité.</t>
  </si>
  <si>
    <t>DM5_2_F_2</t>
  </si>
  <si>
    <t>Tu es au-dessus, reste agressive.</t>
  </si>
  <si>
    <t>DM5_2_F_3</t>
  </si>
  <si>
    <t>Tu lui es supérieure, continue comme ça.</t>
  </si>
  <si>
    <t>DM5_2_M</t>
  </si>
  <si>
    <t>You are ahead of him, stay on the same level of intensity.</t>
  </si>
  <si>
    <t>Vas por delante de él, mantén la intensidad.</t>
  </si>
  <si>
    <t>Sei davanti a lui, rimani sullo stesso livello di intensità.</t>
  </si>
  <si>
    <t>你领先于他，保持同样的强度。</t>
  </si>
  <si>
    <t>Ты впереди него — сохраняй тот же уровень интенсивности.</t>
  </si>
  <si>
    <t>DM5_2_M_1</t>
  </si>
  <si>
    <t>Tu es au-dessus de lui, garde cette intensité.</t>
  </si>
  <si>
    <t>DM5_2_M_2</t>
  </si>
  <si>
    <t>Tu es au-dessus, reste agressif.</t>
  </si>
  <si>
    <t>DM5_2_M_3</t>
  </si>
  <si>
    <t>Tu lui es supérieur, continue comme ça.</t>
  </si>
  <si>
    <t>DM6_1_F</t>
  </si>
  <si>
    <t>DM6_1_F_1</t>
  </si>
  <si>
    <t>{[LD_TALK/DM6_1_M_1]}</t>
  </si>
  <si>
    <t>DM6_1_F_2</t>
  </si>
  <si>
    <t>{[LD_TALK/DM6_1_M_2]}</t>
  </si>
  <si>
    <t>DM6_1_F_3</t>
  </si>
  <si>
    <t>{[LD_TALK/DM6_1_M_3]}</t>
  </si>
  <si>
    <t>DM6_1_M</t>
  </si>
  <si>
    <t>You're there, you're going to make the difference in the end.</t>
  </si>
  <si>
    <t>Du spielst genau richtig, so wirst du am Ende siegreich den Platz verlassen.</t>
  </si>
  <si>
    <t>Estás en tu sitio, acabarás marcando la diferencia.</t>
  </si>
  <si>
    <t>Ci sei, farai la differenza alla fine.</t>
  </si>
  <si>
    <t>机会来了，再咬紧一点，你就能拿下这一场。</t>
  </si>
  <si>
    <t>Ты близко — ты дожмёшь в конце.</t>
  </si>
  <si>
    <t>DM6_1_M_1</t>
  </si>
  <si>
    <t>Tu es bien là, tu vas finir par faire la différence.</t>
  </si>
  <si>
    <t>DM6_1_M_2</t>
  </si>
  <si>
    <t>Reste comme ça, tu vas prendre l’avantage.</t>
  </si>
  <si>
    <t>DM6_1_M_3</t>
  </si>
  <si>
    <t>Je te sens bien là, change rien ça va payer.</t>
  </si>
  <si>
    <t>DM6_2_F</t>
  </si>
  <si>
    <t>DM6_2_F_1</t>
  </si>
  <si>
    <t>{[LD_TALK/DM6_2_M_1]}</t>
  </si>
  <si>
    <t>DM6_2_F_2</t>
  </si>
  <si>
    <t>{[LD_TALK/DM6_2_M_2]}</t>
  </si>
  <si>
    <t>DM6_2_F_3</t>
  </si>
  <si>
    <t>{[LD_TALK/DM6_2_M_3]}</t>
  </si>
  <si>
    <t>DM6_2_M</t>
  </si>
  <si>
    <t>Come on, continue! You will make the difference!</t>
  </si>
  <si>
    <t>Komm schon, weiter so! Du schaffst das!</t>
  </si>
  <si>
    <t>¡Venga, continúa! ¡Marcarás la diferencia!</t>
  </si>
  <si>
    <t>Dai, continua! Farai la differenza!</t>
  </si>
  <si>
    <t>加油，继续！你将锁定胜局！</t>
  </si>
  <si>
    <t>Давай, продолжай! Ты сделаешь разницу!</t>
  </si>
  <si>
    <t>DM6_2_M_1</t>
  </si>
  <si>
    <t>Aller, encore ! Tu vas faire la différence.</t>
  </si>
  <si>
    <t>DM6_2_M_2</t>
  </si>
  <si>
    <t>Encore un effort, tu vas faire la diff’ !</t>
  </si>
  <si>
    <t>DM6_2_M_3</t>
  </si>
  <si>
    <t>Continue ! Tu vas passer devant.</t>
  </si>
  <si>
    <t>DM7_1_F</t>
  </si>
  <si>
    <t>DM7_1_F_1</t>
  </si>
  <si>
    <t>{[LD_TALK/DM7_1_M_1]}</t>
  </si>
  <si>
    <t>DM7_1_F_2</t>
  </si>
  <si>
    <t>{[LD_TALK/DM7_1_M_2]}</t>
  </si>
  <si>
    <t>DM7_1_F_3</t>
  </si>
  <si>
    <t>{[LD_TALK/DM7_1_M_3]}</t>
  </si>
  <si>
    <t>DM7_1_M</t>
  </si>
  <si>
    <t>It looks like you're holding your shots, let go or you'll end up losing this game!</t>
  </si>
  <si>
    <t>Sieht aus, als würdest du dich zurückhalten. Streng dich an, sonst verlierst du dieses Match!</t>
  </si>
  <si>
    <t>¡Parece que retienes tus golpes, suéltate o vas a acabar perdiendo el partido!</t>
  </si>
  <si>
    <t>Sembra che tu stia trattenendo i colpi, lasciali andare o finirai per perdere questa partita!</t>
  </si>
  <si>
    <t>看起来你在憋着拍，放手打，否则就会输掉这一局！</t>
  </si>
  <si>
    <t>Похоже, ты сдерживаешь свои удары — отпускай, иначе проиграешь!</t>
  </si>
  <si>
    <t>DM7_1_M_1</t>
  </si>
  <si>
    <t>On dirait que tu retiens tes coups, lache-toi ou tu vas finir par le perdre ce match !</t>
  </si>
  <si>
    <t>DM7_1_M_2</t>
  </si>
  <si>
    <t>Libère ton bras, sinon tu perdras le match ! Lache-toi !</t>
  </si>
  <si>
    <t>DM7_1_M_3</t>
  </si>
  <si>
    <t>Libère-toi, tu joues trop en retenu !</t>
  </si>
  <si>
    <t>DM7_2_F</t>
  </si>
  <si>
    <t>DM7_2_F_1</t>
  </si>
  <si>
    <t>{[LD_TALK/DM7_2_M_1]}</t>
  </si>
  <si>
    <t>DM7_2_F_2</t>
  </si>
  <si>
    <t>{[LD_TALK/DM7_2_M_2]}</t>
  </si>
  <si>
    <t>DM7_2_F_3</t>
  </si>
  <si>
    <t>{[LD_TALK/DM7_2_M_3]}</t>
  </si>
  <si>
    <t>DM7_2_M</t>
  </si>
  <si>
    <t>You're not in your match, put your foot of the brake if you want to have a shot.</t>
  </si>
  <si>
    <t>Du bist nicht richtig im Spiel, nimm den Fuß von der Bremse, wenn du gewinnen möchtest.</t>
  </si>
  <si>
    <t>No estás en tu partido. O espabilas o pierdes la oportunidad.</t>
  </si>
  <si>
    <t>Non sei in partita, metti il piede sul freno quando colpisci.</t>
  </si>
  <si>
    <t>你不在状态，如果想赢，就得放开手脚来打。</t>
  </si>
  <si>
    <t>Ты не в матче — сними ногу с тормоза, если хочешь выиграть.</t>
  </si>
  <si>
    <t>DM7_2_M_1</t>
  </si>
  <si>
    <t>Tu n'es pas dedans, fais-toi mal si tu ne veux pas gâcher ta chance.</t>
  </si>
  <si>
    <t>DM7_2_M_2</t>
  </si>
  <si>
    <t xml:space="preserve">Allô ?! Réveille-toi, tu gâches ta chance ! </t>
  </si>
  <si>
    <t>DM7_2_M_3</t>
  </si>
  <si>
    <t>Tu dors ou bien ? Active-toi !</t>
  </si>
  <si>
    <t>DM8_1_F</t>
  </si>
  <si>
    <t>DM8_1_F_1</t>
  </si>
  <si>
    <t>{[LD_TALK/DM8_1_M_1]}</t>
  </si>
  <si>
    <t>DM8_1_F_2</t>
  </si>
  <si>
    <t>{[LD_TALK/DM8_1_M_2]}</t>
  </si>
  <si>
    <t>DM8_1_F_3</t>
  </si>
  <si>
    <t>{[LD_TALK/DM8_1_M_3]}</t>
  </si>
  <si>
    <t>DM8_1_M</t>
  </si>
  <si>
    <t>You're ahead of the score, stay calm and make sure you get the result.</t>
  </si>
  <si>
    <t>Du liegst vorne, bleib ruhig und hol Dir den Sieg.</t>
  </si>
  <si>
    <t>Estás por delante en el marcador, mantén la calma y asegura el resultado.</t>
  </si>
  <si>
    <t>Sei in vantaggio, mantieni la calma e assicurati di ottenere il risultato.</t>
  </si>
  <si>
    <t>你领先了，保持冷静，确保赢下比赛。</t>
  </si>
  <si>
    <t>Ты ведёшь — сохраняй спокойствие и доведи дело до конца.</t>
  </si>
  <si>
    <t>DM8_1_M_1</t>
  </si>
  <si>
    <t>Tu as de l'avance au score, reste calme et assure le résultat.</t>
  </si>
  <si>
    <t>DM8_1_M_2</t>
  </si>
  <si>
    <t>Gère ton avance, reste solide.</t>
  </si>
  <si>
    <t>DM8_1_M_3</t>
  </si>
  <si>
    <t>Tu mènes au score. Calme et rigueur pour conclure.</t>
  </si>
  <si>
    <t>DM8_2_F</t>
  </si>
  <si>
    <t>Keep cool, you are ahead of her and dominating the match.</t>
  </si>
  <si>
    <t>Bleib cool, du liegst vorne und dominierst das Match.</t>
  </si>
  <si>
    <t>Mantén la calma, vas por delante de ella y dominando el partido.</t>
  </si>
  <si>
    <t>Stai calma, sei davanti a lei e domini la partita.</t>
  </si>
  <si>
    <t>冷静，你得分领于她，主动权在你手上。</t>
  </si>
  <si>
    <t>Спокойно — ты впереди неё и доминируешь в матче.</t>
  </si>
  <si>
    <t>DM8_2_F_1</t>
  </si>
  <si>
    <t>Garde ton sang-froid, tu es devant et tu la domines.</t>
  </si>
  <si>
    <t>DM8_2_F_2</t>
  </si>
  <si>
    <t>Reste sereine, tu la maîtrises.</t>
  </si>
  <si>
    <t>DM8_2_F_3</t>
  </si>
  <si>
    <t>Contrôle tes émotions, tu mènes.</t>
  </si>
  <si>
    <t>DM8_2_M</t>
  </si>
  <si>
    <t>Keep cool, you are ahead of him and dominating the match.</t>
  </si>
  <si>
    <t>Mantén la calma, vas por delante de él y dominando el partido.</t>
  </si>
  <si>
    <t>Stai calmo, sei davanti a lui e domini la partita.</t>
  </si>
  <si>
    <t>冷静，你得分领于他，主动权在你手上。</t>
  </si>
  <si>
    <t>Спокойно — ты впереди него и доминируешь в матче.</t>
  </si>
  <si>
    <t>DM8_2_M_1</t>
  </si>
  <si>
    <t>Garde ton sang-froid, tu es devant et tu le domines.</t>
  </si>
  <si>
    <t>DM8_2_M_2</t>
  </si>
  <si>
    <t>Reste serein, tu le maîtrises.</t>
  </si>
  <si>
    <t>DM8_2_M_3</t>
  </si>
  <si>
    <t>DM9_1_F</t>
  </si>
  <si>
    <t>DM9_1_F_1</t>
  </si>
  <si>
    <t>{[LD_TALK/DM9_1_M_1]}</t>
  </si>
  <si>
    <t>DM9_1_F_2</t>
  </si>
  <si>
    <t>{[LD_TALK/DM9_1_M_2]}</t>
  </si>
  <si>
    <t>DM9_1_F_3</t>
  </si>
  <si>
    <t>Tu es confortable, joue plus libérée.</t>
  </si>
  <si>
    <t>DM9_1_M</t>
  </si>
  <si>
    <t>No stress, you're in the game, let go of your balls a little more.</t>
  </si>
  <si>
    <t>Kein Stress, Du bist gut im Spiel, lass Deine Bälle etwas mehr laufen.</t>
  </si>
  <si>
    <t>Sin estrés, estás en el partido, suelta un poco más tus bolas.</t>
  </si>
  <si>
    <t>Niente stress, sei in gioco, lascia andare ancora un po' queste palle.</t>
  </si>
  <si>
    <t>别紧张，你已经进入状态了，击球再放开一点。</t>
  </si>
  <si>
    <t>Без стресса — ты в игре, отпускай удары чуть свободнее.</t>
  </si>
  <si>
    <t>DM9_1_M_1</t>
  </si>
  <si>
    <t>Pas de stress, tu es bien dans le match, lâche tes balles un peu plus.</t>
  </si>
  <si>
    <t>DM9_1_M_2</t>
  </si>
  <si>
    <t>No stress, tout va bien. Lâche un peu plus ton jeu.</t>
  </si>
  <si>
    <t>DM9_1_M_3</t>
  </si>
  <si>
    <t>Tu es confortable, joue plus libéré.</t>
  </si>
  <si>
    <t>DM9_2_F</t>
  </si>
  <si>
    <t>DM9_2_F_1</t>
  </si>
  <si>
    <t>{[LD_TALK/DM9_2_M_1]}</t>
  </si>
  <si>
    <t>DM9_2_F_2</t>
  </si>
  <si>
    <t>{[LD_TALK/DM9_2_M_2]}</t>
  </si>
  <si>
    <t>DM9_2_F_3</t>
  </si>
  <si>
    <t>{[LD_TALK/DM9_2_M_3]}</t>
  </si>
  <si>
    <t>DM9_2_M</t>
  </si>
  <si>
    <t>You're doing great, just push a bit more and you will take the advantage.</t>
  </si>
  <si>
    <t>Du machst ein gutes Spiel, mach einfach ein bisschen mehr Dampf, wenn du etwas bewirken willst.</t>
  </si>
  <si>
    <t>Lo estás haciendo muy bien, solo presiona un poco más y marcarás la diferencia.</t>
  </si>
  <si>
    <t>Stai andando alla grande, spingi un po' di più e ne trarrai vantaggio.</t>
  </si>
  <si>
    <t>你做得很好，再加把劲你就能取得优势。</t>
  </si>
  <si>
    <t>Ты играешь отлично — немного давления, и ты возьмёшь преимущество.</t>
  </si>
  <si>
    <t>DM9_2_M_1</t>
  </si>
  <si>
    <t>Tu fais un bon match, libère-toi si tu veux faire la différence.</t>
  </si>
  <si>
    <t>DM9_2_M_2</t>
  </si>
  <si>
    <t>Très bon match, mais libère ton jeu pour creuser l’écart.</t>
  </si>
  <si>
    <t>DM9_2_M_3</t>
  </si>
  <si>
    <t>Tu es solide, maintenant libère ton bras et la différence se fera.</t>
  </si>
  <si>
    <t>PR0_F</t>
  </si>
  <si>
    <t>{[VAR_PLAYER_NAME]} is {[VAR_MENTAL_STATE]}.</t>
  </si>
  <si>
    <t>{[VAR_PLAYER_NAME]} ist {[VAR_MENTAL_STATE]}.</t>
  </si>
  <si>
    <t>{[VAR_PLAYER_NAME]} è {[VAR_MENTAL_STATE]}.</t>
  </si>
  <si>
    <t>{[VAR_PLAYER_NAME]}目前处于{[VAR_MENTAL_STATE]}。</t>
  </si>
  <si>
    <t>{[VAR_PLAYER_NAME]} находится в состоянии {[VAR_MENTAL_STATE]}.</t>
  </si>
  <si>
    <t>Indication on how is your player mental state during your conversation with him</t>
  </si>
  <si>
    <t>PR0_F_1</t>
  </si>
  <si>
    <t>{[VAR_PLAYER_NAME]} est {[VAR_MENTAL_STATE]}.</t>
  </si>
  <si>
    <t>PR0_F_2</t>
  </si>
  <si>
    <t>{[VAR_PLAYER_NAME]} se montre {[VAR_MENTAL_STATE]}.</t>
  </si>
  <si>
    <t>PR0_F_3</t>
  </si>
  <si>
    <t>{[VAR_PLAYER_NAME]} est visiblement {[VAR_MENTAL_STATE]}.</t>
  </si>
  <si>
    <t>PR0_M</t>
  </si>
  <si>
    <t>PR0_M_1</t>
  </si>
  <si>
    <t>PR0_M_2</t>
  </si>
  <si>
    <t>PR0_M_3</t>
  </si>
  <si>
    <t>PR1_F</t>
  </si>
  <si>
    <t>{[VAR_PLAYER_NAME]} reacted positively to your speech.</t>
  </si>
  <si>
    <t>{[VAR_PLAYER_NAME]} hat positiv auf deine Ansprache reagiert.</t>
  </si>
  <si>
    <t>{[VAR_PLAYER_NAME]} ha reaccionado positivamente a tu charla.</t>
  </si>
  <si>
    <t>{[VAR_PLAYER_NAME]} ha reagito positivamente alle tue parole.</t>
  </si>
  <si>
    <t>{[VAR_PLAYER_NAME]}对你的谈话反应积极。</t>
  </si>
  <si>
    <t>{[VAR_PLAYER_NAME]} положительно отреагировала на твою речь.</t>
  </si>
  <si>
    <t>PR1_F_1</t>
  </si>
  <si>
    <t>{[VAR_PLAYER_NAME]} a réagi positivement à votre discours.</t>
  </si>
  <si>
    <t>PR1_F_2</t>
  </si>
  <si>
    <t>Votre discours a eu un effet positif sur {[VAR_PLAYER_NAME]}.</t>
  </si>
  <si>
    <t>PR1_F_3</t>
  </si>
  <si>
    <t>Vous avez suscité une réaction positive chez {[VAR_PLAYER_NAME]}.</t>
  </si>
  <si>
    <t>PR1_F_4</t>
  </si>
  <si>
    <t>{[VAR_PLAYER_NAME]} a bien accueilli vos parole.</t>
  </si>
  <si>
    <t>PR1_F_5</t>
  </si>
  <si>
    <t>{[VAR_PLAYER_NAME]} sourit, vous avez su trouver les mots.</t>
  </si>
  <si>
    <t>PR1_M</t>
  </si>
  <si>
    <t>{[VAR_PLAYER_NAME]} положительно отреагировал на твою речь.</t>
  </si>
  <si>
    <t>PR1_M_1</t>
  </si>
  <si>
    <t>PR1_M_2</t>
  </si>
  <si>
    <t>PR1_M_3</t>
  </si>
  <si>
    <t>PR1_M_4</t>
  </si>
  <si>
    <t>PR1_M_5</t>
  </si>
  <si>
    <t>PR2_F</t>
  </si>
  <si>
    <t>{[VAR_PLAYER_NAME]} now appears {[VAR_NEW_MENTAL_STATE]}.</t>
  </si>
  <si>
    <t>{[VAR_PLAYER_NAME]} ist jetzt {[VAR_NEW_MENTAL_STATE]}.</t>
  </si>
  <si>
    <t>{[VAR_PLAYER_NAME]} ahora parece {[VAR_NEW_MENTAL_STATE]}.</t>
  </si>
  <si>
    <t>{[VAR_PLAYER_NAME]} adesso appare {[VAR_NEW_MENTAL_STATE]}.</t>
  </si>
  <si>
    <t>{[VAR_PLAYER_NAME]}现在显得{[VAR_NEW_MENTAL_STATE]}.</t>
  </si>
  <si>
    <t>{[VAR_PLAYER_NAME]} теперь выглядит {[VAR_NEW_MENTAL_STATE]}.</t>
  </si>
  <si>
    <t>PR2_F_1</t>
  </si>
  <si>
    <t>{[VAR_PLAYER_NAME]} paraît désormais {[VAR_NEW_MENTAL_STATE]}.</t>
  </si>
  <si>
    <t>PR2_F_2</t>
  </si>
  <si>
    <t>Suite à vos paroles, {[VAR_PLAYER_NAME]} paraît {[VAR_NEW_MENTAL_STATE]}.</t>
  </si>
  <si>
    <t>PR2_F_3</t>
  </si>
  <si>
    <t>{[VAR_PLAYER_NAME]} semble maintenant {[VAR_NEW_MENTAL_STATE]}.</t>
  </si>
  <si>
    <t>PR2_M</t>
  </si>
  <si>
    <t>PR2_M_1</t>
  </si>
  <si>
    <t>PR2_M_2</t>
  </si>
  <si>
    <t>PR2_M_3</t>
  </si>
  <si>
    <t>PR3_1_F</t>
  </si>
  <si>
    <t>{[VAR_PLAYER_NAME]} did not seem to react to your speech.</t>
  </si>
  <si>
    <t>{[VAR_PLAYER_NAME]} scheint nicht auf deine Ansprache zu reagieren.</t>
  </si>
  <si>
    <t>{[VAR_PLAYER_NAME]} no parece haber reaccionado a tu charla.</t>
  </si>
  <si>
    <t>{[VAR_PLAYER_NAME]} non sembra reagire alle tue parole.</t>
  </si>
  <si>
    <t>{[VAR_PLAYER_NAME]}对你的谈话似乎无动于衷。</t>
  </si>
  <si>
    <t>{[VAR_PLAYER_NAME]} не похоже, что отреагировала на твою речь.</t>
  </si>
  <si>
    <t>PR3_1_F_1</t>
  </si>
  <si>
    <t>{[VAR_PLAYER_NAME]} n'a pas eu l'air de réagir à votre discours.</t>
  </si>
  <si>
    <t>PR3_1_F_2</t>
  </si>
  <si>
    <t>{[VAR_PLAYER_NAME]} est restée impassible malgré votre discours.</t>
  </si>
  <si>
    <t>PR3_1_F_3</t>
  </si>
  <si>
    <t>{[VAR_PLAYER_NAME]} est demeuré indifférente à vos paroles.</t>
  </si>
  <si>
    <t>PR3_1_F_4</t>
  </si>
  <si>
    <t>Apparemment, vos mots n'ont eu aucun effet sur {[VAR_PLAYER_NAME]}.</t>
  </si>
  <si>
    <t>PR3_1_F_5</t>
  </si>
  <si>
    <t>Aucune réaction notable de la part de {[VAR_PLAYER_NAME]}.</t>
  </si>
  <si>
    <t>PR3_1_M</t>
  </si>
  <si>
    <t>{[VAR_PLAYER_NAME]} не похоже, что отреагировал на твою речь.</t>
  </si>
  <si>
    <t>PR3_1_M_1</t>
  </si>
  <si>
    <t>PR3_1_M_2</t>
  </si>
  <si>
    <t>{[VAR_PLAYER_NAME]} est resté impassible malgré votre discours.</t>
  </si>
  <si>
    <t>PR3_1_M_3</t>
  </si>
  <si>
    <t>PR3_1_M_4</t>
  </si>
  <si>
    <t>PR3_1_M_5</t>
  </si>
  <si>
    <t>PR3_2_F</t>
  </si>
  <si>
    <t>{[VAR_PLAYER_NAME]} listened carefully.</t>
  </si>
  <si>
    <t>{[VAR_PLAYER_NAME]} hat genau zugehört.</t>
  </si>
  <si>
    <t>{[VAR_PLAYER_NAME]} te ha escuchado con atención.</t>
  </si>
  <si>
    <t>{[VAR_PLAYER_NAME]} ha ascoltato con attenzione.</t>
  </si>
  <si>
    <t>{[VAR_PLAYER_NAME]}仔细聆听了。</t>
  </si>
  <si>
    <t>{[VAR_PLAYER_NAME]} внимательно слушала.</t>
  </si>
  <si>
    <t>PR3_2_F_1</t>
  </si>
  <si>
    <t>{[VAR_PLAYER_NAME]} a écouté attentivement.</t>
  </si>
  <si>
    <t>PR3_2_F_2</t>
  </si>
  <si>
    <t>{[VAR_PLAYER_NAME]} a suivi vos propos avec sérieux.</t>
  </si>
  <si>
    <t>PR3_2_F_3</t>
  </si>
  <si>
    <t>Votre discours a retenu l’attention de {[VAR_PLAYER_NAME]}.</t>
  </si>
  <si>
    <t>PR3_2_M</t>
  </si>
  <si>
    <t>{[VAR_PLAYER_NAME]} внимательно слушал.</t>
  </si>
  <si>
    <t>PR3_2_M_1</t>
  </si>
  <si>
    <t>PR3_2_M_2</t>
  </si>
  <si>
    <t>PR3_2_M_3</t>
  </si>
  <si>
    <t>PR3_3_F</t>
  </si>
  <si>
    <t>{[VAR_PLAYER_NAME]} remained without reaction.</t>
  </si>
  <si>
    <t>{[VAR_PLAYER_NAME]} hat keine Reaktion gezeigt.</t>
  </si>
  <si>
    <t>{[VAR_PLAYER_NAME]} no ha mostrado reacción alguna.</t>
  </si>
  <si>
    <t>{[VAR_PLAYER_NAME]} non ha avuto reazione.</t>
  </si>
  <si>
    <t>{[VAR_PLAYER_NAME]}仍然没有反应。</t>
  </si>
  <si>
    <t>{[VAR_PLAYER_NAME]} осталась без реакции.</t>
  </si>
  <si>
    <t>PR3_3_F_1</t>
  </si>
  <si>
    <t>{[VAR_PLAYER_NAME]} est restée sans réaction.</t>
  </si>
  <si>
    <t>PR3_3_F_2</t>
  </si>
  <si>
    <t>{[VAR_PLAYER_NAME]} est demeurée totalement impassible.</t>
  </si>
  <si>
    <t>PR3_3_F_3</t>
  </si>
  <si>
    <t>{[VAR_PLAYER_NAME]} est restée de marbre.</t>
  </si>
  <si>
    <t>PR3_3_M</t>
  </si>
  <si>
    <t>{[VAR_PLAYER_NAME]} остался без реакции.</t>
  </si>
  <si>
    <t>PR3_3_M_1</t>
  </si>
  <si>
    <t>{[VAR_PLAYER_NAME]} est resté sans réaction.</t>
  </si>
  <si>
    <t>PR3_3_M_2</t>
  </si>
  <si>
    <t>{[VAR_PLAYER_NAME]} est demeuré totalement impassible.</t>
  </si>
  <si>
    <t>PR3_3_M_3</t>
  </si>
  <si>
    <t>{[VAR_PLAYER_NAME]} est resté de marbre.</t>
  </si>
  <si>
    <t>PR4_1_F</t>
  </si>
  <si>
    <t>{[VAR_PLAYER_NAME]} is less enthusiastic</t>
  </si>
  <si>
    <t>{[VAR_PLAYER_NAME]} ist weniger begeistert.</t>
  </si>
  <si>
    <t>{[VAR_PLAYER_NAME]} está menos entusiasmada.</t>
  </si>
  <si>
    <t>{[VAR_PLAYER_NAME]} è meno entusiasta.</t>
  </si>
  <si>
    <t>{[VAR_PLAYER_NAME]}热情有所减退</t>
  </si>
  <si>
    <t>{[VAR_PLAYER_NAME]} стала менее воодушевлённой.</t>
  </si>
  <si>
    <t>PR4_1_F_1</t>
  </si>
  <si>
    <t>{[VAR_PLAYER_NAME]} se montre moins enthousiaste.</t>
  </si>
  <si>
    <t>PR4_1_F_2</t>
  </si>
  <si>
    <t>{[VAR_PLAYER_NAME]} semble moins motivée suite à vos paroles.</t>
  </si>
  <si>
    <t>PR4_1_F_3</t>
  </si>
  <si>
    <t>{[VAR_PLAYER_NAME]} affiche un enthousiasme en berne.</t>
  </si>
  <si>
    <t>PR4_1_M</t>
  </si>
  <si>
    <t>{[VAR_PLAYER_NAME]} está menos entusiasmado.</t>
  </si>
  <si>
    <t>{[VAR_PLAYER_NAME]} стал менее воодушевлённым.</t>
  </si>
  <si>
    <t>PR4_1_M_1</t>
  </si>
  <si>
    <t>PR4_1_M_2</t>
  </si>
  <si>
    <t>{[VAR_PLAYER_NAME]} semble moins motivé suite à vos paroles.</t>
  </si>
  <si>
    <t>PR4_1_M_3</t>
  </si>
  <si>
    <t>PR4_2_F</t>
  </si>
  <si>
    <t>{[VAR_PLAYER_NAME]} did not like your speech.</t>
  </si>
  <si>
    <t>{[VAR_PLAYER_NAME]} mochte deine Ansprache nicht.</t>
  </si>
  <si>
    <t>A {[VAR_PLAYER_NAME]} no le ha gustado tu charla.</t>
  </si>
  <si>
    <t>{[VAR_PLAYER_NAME]} non ha apprezzato le tue parole.</t>
  </si>
  <si>
    <t>{[VAR_PLAYER_NAME]}不喜欢你的谈话。</t>
  </si>
  <si>
    <t>{[VAR_PLAYER_NAME]} не понравилась твоя речь.</t>
  </si>
  <si>
    <t>PR4_2_F_1</t>
  </si>
  <si>
    <t>{[VAR_PLAYER_NAME]} n'a pas apprécié votre discours.</t>
  </si>
  <si>
    <t>PR4_2_F_2</t>
  </si>
  <si>
    <t>{[VAR_PLAYER_NAME]} est contrariée par vos paroles.</t>
  </si>
  <si>
    <t>PR4_2_F_3</t>
  </si>
  <si>
    <t>Vos paroles n’ont pas été du goût de {[VAR_PLAYER_NAME]}.</t>
  </si>
  <si>
    <t>PR4_2_F_4</t>
  </si>
  <si>
    <t>{[VAR_PLAYER_NAME]} a mal accueilli vos propos.</t>
  </si>
  <si>
    <t>PR4_2_F_5</t>
  </si>
  <si>
    <t>Votre discours n’a clairement pas plu à {[VAR_PLAYER_NAME]}.</t>
  </si>
  <si>
    <t>PR4_2_M</t>
  </si>
  <si>
    <t>PR4_2_M_1</t>
  </si>
  <si>
    <t>PR4_2_M_2</t>
  </si>
  <si>
    <t>PR4_2_M_3</t>
  </si>
  <si>
    <t>PR4_2_M_4</t>
  </si>
  <si>
    <t>PR4_2_M_5</t>
  </si>
  <si>
    <t>PR4_3_F</t>
  </si>
  <si>
    <t>{[VAR_PLAYER_NAME]} stood up and slammed the locker room door.</t>
  </si>
  <si>
    <t>{[VAR_PLAYER_NAME]} ist aufgestanden und hat die Umkleidekabinentür zugeschlagen.</t>
  </si>
  <si>
    <t>{[VAR_PLAYER_NAME]} se ha puesto en pie y ha salido del vestuario dando un portazo.</t>
  </si>
  <si>
    <t>{[VAR_PLAYER_NAME]} si è alzata e ha sbattuto la porta dello spogliatoio.</t>
  </si>
  <si>
    <t>{[VAR_PLAYER_NAME]}站起来并摔上了更衣室的门。</t>
  </si>
  <si>
    <t>{[VAR_PLAYER_NAME]} встала и хлопнула дверью раздевалки.</t>
  </si>
  <si>
    <t>PR4_3_F_1</t>
  </si>
  <si>
    <t>{[VAR_PLAYER_NAME]} s'est levée et a claqué la porte du vestiaire.</t>
  </si>
  <si>
    <t>PR4_3_F_2</t>
  </si>
  <si>
    <t>{[VAR_PLAYER_NAME]} a quitté le vestiaire de manière explosive.</t>
  </si>
  <si>
    <t>PR4_3_F_3</t>
  </si>
  <si>
    <t>{[VAR_PLAYER_NAME]} s’est éclipsée en cassant une de ces raquettes !</t>
  </si>
  <si>
    <t>PR4_3_M</t>
  </si>
  <si>
    <t>{[VAR_PLAYER_NAME]} si è alzato e ha sbattuto la porta dello spogliatoio.</t>
  </si>
  <si>
    <t>{[VAR_PLAYER_NAME]} встал и хлопнул дверью раздевалки.</t>
  </si>
  <si>
    <t>PR4_3_M_1</t>
  </si>
  <si>
    <t>{[VAR_PLAYER_NAME]} s'est levé et a claqué la porte du vestiaire.</t>
  </si>
  <si>
    <t>PR4_3_M_2</t>
  </si>
  <si>
    <t>PR4_3_M_3</t>
  </si>
  <si>
    <t>{[VAR_PLAYER_NAME]} s’est éclipsé en cassant une de ces raquettes !</t>
  </si>
  <si>
    <t>PR5_F</t>
  </si>
  <si>
    <t>{[VAR_PLAYER_NAME]} asks you to leave her alone!</t>
  </si>
  <si>
    <t>{[VAR_PLAYER_NAME]} bittet dich, sie in Ruhe zu lassen!</t>
  </si>
  <si>
    <t>¡{[VAR_PLAYER_NAME]} te pide que la dejes tranquila!</t>
  </si>
  <si>
    <t>{[VAR_PLAYER_NAME]} ti chiede di lasciarla in pace!</t>
  </si>
  <si>
    <t>{[VAR_PLAYER_NAME]}要求你让她一个人静静！</t>
  </si>
  <si>
    <t>{[VAR_PLAYER_NAME]} просит тебя оставить её в покое!</t>
  </si>
  <si>
    <t>PR5_F_1</t>
  </si>
  <si>
    <t>{[VAR_PLAYER_NAME]} vous demande de la laisser tranquille !​</t>
  </si>
  <si>
    <t>PR5_F_2</t>
  </si>
  <si>
    <t>{[VAR_PLAYER_NAME]} exprime le besoin d’être seule.</t>
  </si>
  <si>
    <t>PR5_F_3</t>
  </si>
  <si>
    <t>{[VAR_PLAYER_NAME]} réclame un moment de solitude pour digérer vos propos.</t>
  </si>
  <si>
    <t>PR5_M</t>
  </si>
  <si>
    <t>{[VAR_PLAYER_NAME]} asks you to leave him alone!</t>
  </si>
  <si>
    <t>{[VAR_PLAYER_NAME]} bittet dich, ihn in Ruhe zu lassen!</t>
  </si>
  <si>
    <t>¡{[VAR_PLAYER_NAME]} te pide que lo dejes tranquilo!</t>
  </si>
  <si>
    <t>{[VAR_PLAYER_NAME]} ti chiede di lasciarlo in pace!</t>
  </si>
  <si>
    <t>{[VAR_PLAYER_NAME]}要求你让他一个人静静！</t>
  </si>
  <si>
    <t>{[VAR_PLAYER_NAME]} просит тебя оставить его в покое!</t>
  </si>
  <si>
    <t>PR5_M_1</t>
  </si>
  <si>
    <t>{[VAR_PLAYER_NAME]} vous demande de le laisser tranquille !​</t>
  </si>
  <si>
    <t>PR5_M_2</t>
  </si>
  <si>
    <t>PR5_M_3</t>
  </si>
  <si>
    <t>PR6_F</t>
  </si>
  <si>
    <t>PR6_F_1</t>
  </si>
  <si>
    <t>{[VAR_PLAYER_NAME]} a acquiescé.</t>
  </si>
  <si>
    <t>PR6_F_2</t>
  </si>
  <si>
    <t>{[VAR_PLAYER_NAME]} a approuvé vos propos.</t>
  </si>
  <si>
    <t>PR6_F_3</t>
  </si>
  <si>
    <t>{[VAR_PLAYER_NAME]} a hoché la tête en signe d’approbation.</t>
  </si>
  <si>
    <t>PR6_F_4</t>
  </si>
  <si>
    <t>{[VAR_PLAYER_NAME]} a confirmé d’un signe de tête.</t>
  </si>
  <si>
    <t>PR6_F_5</t>
  </si>
  <si>
    <t>{[VAR_PLAYER_NAME]} a validé ce que vous avez dit.</t>
  </si>
  <si>
    <t>PR6_M</t>
  </si>
  <si>
    <t>{[VAR_PLAYER_NAME]} agreed</t>
  </si>
  <si>
    <t>{[VAR_PLAYER_NAME]} hat zugestimmt.</t>
  </si>
  <si>
    <t>{[VAR_PLAYER_NAME]} ha aceptado</t>
  </si>
  <si>
    <t>{[VAR_PLAYER_NAME]} ha accettato</t>
  </si>
  <si>
    <t>{[VAR_PLAYER_NAME]}同意了</t>
  </si>
  <si>
    <t>{[VAR_PLAYER_NAME]} согласился(лась)</t>
  </si>
  <si>
    <t>PR6_M_1</t>
  </si>
  <si>
    <t>PR6_M_2</t>
  </si>
  <si>
    <t>PR6_M_3</t>
  </si>
  <si>
    <t>PR6_M_4</t>
  </si>
  <si>
    <t>PR6_M_5</t>
  </si>
  <si>
    <t>ASSISTANT_ADVICE_1_01_F</t>
  </si>
  <si>
    <t>{[VAR_TM_NAME]} won {[VAR_VALUE]} points less than {[VAR_OPP_NAME]}. She needs to raise her level of play on key points.</t>
  </si>
  <si>
    <t>{[VAR_TM_NAME]} hat {[VAR_VALUE]} Punkte weniger als {[VAR_OPP_NAME]} gewonnen. Sie muss bei wichtigen Punkten besser werden.</t>
  </si>
  <si>
    <t>{[VAR_TM_NAME]} ganó {[VAR_VALUE]} puntos menos que {[VAR_OPP_NAME]}. Necesita aumentar su nivel de juego en los puntos clave.</t>
  </si>
  <si>
    <t>{[VAR_TM_NAME]} ha vinto {[VAR_VALUE]} punti in meno di {[VAR_OPP_NAME]}. Ha bisogno di aumentare il suo livello di gioco sui punti chiave.</t>
  </si>
  <si>
    <t>{[VAR_TM_NAME]} 在关键分上的得分比 {[VAR_OPP_NAME]}少{[VAR_VALUE]}分。她必须提升关键分上的表现。</t>
  </si>
  <si>
    <t>{[VAR_TM_NAME]} набрала на {[VAR_VALUE]} очков меньше, чем {[VAR_OPP_NAME]}. Ей нужно повысить уровень игры на ключевых розыгрышах.</t>
  </si>
  <si>
    <t>{[VAR_TM_NAME]} ganhou {[VAR_VALUE]} pontos a menos que {[VAR_OPP_NAME]}. Ela precisa elevar seu nível de jogo nos pontos importantes.</t>
  </si>
  <si>
    <t>Advice given by you assistant between each set.</t>
  </si>
  <si>
    <t>ASSISTANT_ADVICE_1_01_F_1</t>
  </si>
  <si>
    <t>{[LD_ADVICES/ASSISTANT_ADVICE_1_01_M_1]}</t>
  </si>
  <si>
    <t>ASSISTANT_ADVICE_1_01_F_2</t>
  </si>
  <si>
    <t>{[VAR_TM_NAME]} est derrière de {[VAR_VALUE]} points. Elle doit être plus solide dans les moments décisifs.</t>
  </si>
  <si>
    <t>ASSISTANT_ADVICE_1_01_F_3</t>
  </si>
  <si>
    <t>{[LD_ADVICES/ASSISTANT_ADVICE_1_01_M_3]}</t>
  </si>
  <si>
    <t>ASSISTANT_ADVICE_1_01_F_4</t>
  </si>
  <si>
    <t>{[VAR_TM_NAME]} accuse {[VAR_VALUE]} points de moins. Elle doit gagner plus de points importants.</t>
  </si>
  <si>
    <t>ASSISTANT_ADVICE_1_01_F_5</t>
  </si>
  <si>
    <t>{[LD_ADVICES/ASSISTANT_ADVICE_1_01_M_5]}</t>
  </si>
  <si>
    <t>ASSISTANT_ADVICE_1_01_M</t>
  </si>
  <si>
    <t>{[VAR_TM_NAME]} won {[VAR_VALUE]} points less than {[VAR_OPP_NAME]}. He needs to raise his level of play on key points..</t>
  </si>
  <si>
    <t>{[VAR_TM_NAME]} hat {[VAR_VALUE]} Punkte weniger als {[VAR_OPP_NAME]} gewonnen. Es muss bei wichtigen Punkten besser werden.</t>
  </si>
  <si>
    <t>{[VAR_TM_NAME]} ha vinto {[VAR_VALUE]} punti in meno di {[VAR_OPP_NAME]}. Deve aumentare il suo livello di gioco sui punti chiave.</t>
  </si>
  <si>
    <t>{[VAR_TM_NAME]} 在关键分上的得分比 {[VAR_OPP_NAME]}少{[VAR_VALUE]}分。他必须提升关键分上的表现。</t>
  </si>
  <si>
    <t>{[VAR_TM_NAME]} набрал на {[VAR_VALUE]} очков меньше, чем {[VAR_OPP_NAME]}. Ему нужно повысить уровень игры на ключевых розыгрышах.</t>
  </si>
  <si>
    <t>{[VAR_TM_NAME]} ganhou {[VAR_VALUE]} pontos a menos que {[VAR_OPP_NAME]}. Ele precisa elevar seu nível de jogo nos pontos importantes.</t>
  </si>
  <si>
    <t>ASSISTANT_ADVICE_1_01_M_1</t>
  </si>
  <si>
    <t>{[VAR_TM_NAME]} a gagné {[VAR_VALUE]} points de moins que {[VAR_OPP_NAME]}. Il faut monter son niveau de jeu sur les points clés.</t>
  </si>
  <si>
    <t>ASSISTANT_ADVICE_1_01_M_2</t>
  </si>
  <si>
    <t>{[VAR_TM_NAME]} est derrière de {[VAR_VALUE]} points. Il doit être plus solide dans les moments décisifs.</t>
  </si>
  <si>
    <t>ASSISTANT_ADVICE_1_01_M_3</t>
  </si>
  <si>
    <t>{[VAR_TM_NAME]} perd {[VAR_VALUE]} points de plus que {[VAR_OPP_NAME]}. Il faut serrer le jeu sur les points clés.</t>
  </si>
  <si>
    <t>ASSISTANT_ADVICE_1_01_M_4</t>
  </si>
  <si>
    <t>{[VAR_TM_NAME]} accuse {[VAR_VALUE]} points de moins. Il doit gagner plus de points importants.</t>
  </si>
  <si>
    <t>ASSISTANT_ADVICE_1_01_M_5</t>
  </si>
  <si>
    <t>{[VAR_VALUE]} points de moins pour {[VAR_TM_NAME]}. Il faut hausser le niveau sur les moments importants.</t>
  </si>
  <si>
    <t>ASSISTANT_ADVICE_1_02_F</t>
  </si>
  <si>
    <t>{[VAR_TM_NAME]} is hitting less aces than usual. She's doing below average and needs to change something to put his opponent in trouble.</t>
  </si>
  <si>
    <t>{[VAR_TM_NAME]} erzielt weniger Asse als gewöhnlich. Sie liegt unter ihrem Durchschnitt und muss etwas zu ändern, um ihre Gegnerin mehr unter Druck zu setzen.</t>
  </si>
  <si>
    <t>{[VAR_TM_NAME]} consigue menos aces de lo habitual. Lo está haciendo por debajo de la media y necesita cambiar para poner en apuros a su oponente.</t>
  </si>
  <si>
    <t>{[VAR_TM_NAME]} colpisce meno ace del solito. Sta andando al di sotto della media e ha bisogno di cambiare qualcosa per mettere nei guai la sua avversaria.</t>
  </si>
  <si>
    <t>{[VAR_TM_NAME]}发球得分（ACE）比平时少。她的表现低于平均水平，需要调整策略，给对手制造一些麻烦。</t>
  </si>
  <si>
    <t>{[VAR_TM_NAME]} делает меньше эйсов, чем обычно. Она показывает результат ниже среднего и должна что-то изменить, чтобы создать проблемы сопернице.</t>
  </si>
  <si>
    <t>{[VAR_TM_NAME]} está acertando menos aces que o normal. Ela está abaixo da média e precisa mudar algo para colocar a adversária em apuros.</t>
  </si>
  <si>
    <t>ASSISTANT_ADVICE_1_02_F_1</t>
  </si>
  <si>
    <t>{[VAR_TM_NAME]} réalise moins d'aces qu'à l'habitude, elle est en dessous de sa moyenne il faudrait changer quelque chose pour embetter davantage son adversaire.</t>
  </si>
  <si>
    <t>ASSISTANT_ADVICE_1_02_F_2</t>
  </si>
  <si>
    <t>{[VAR_TM_NAME]} est en dessous de sa moyenne coté aces. Elle doit trouver d’autres options pour bousculer l’adversaire.</t>
  </si>
  <si>
    <t>ASSISTANT_ADVICE_1_02_F_3</t>
  </si>
  <si>
    <t>{[LD_ADVICES/ASSISTANT_ADVICE_1_02_M_3]}</t>
  </si>
  <si>
    <t>ASSISTANT_ADVICE_1_02_F_4</t>
  </si>
  <si>
    <t>Moins d’aces qu’à l’accoutumée pour {[VAR_TM_NAME]}. Elle doit trouver le bon ajustement pour faire mal.</t>
  </si>
  <si>
    <t>ASSISTANT_ADVICE_1_02_F_5</t>
  </si>
  <si>
    <t>{[LD_ADVICES/ASSISTANT_ADVICE_1_02_M_5]}</t>
  </si>
  <si>
    <t>ASSISTANT_ADVICE_1_02_M</t>
  </si>
  <si>
    <t>{[VAR_TM_NAME]} is hitting less aces than usual. He's doing below average and needs to change something to put his opponent in trouble.</t>
  </si>
  <si>
    <t>{[VAR_TM_NAME]} erzielt weniger Asse als gewöhnlich. Er liegt unter seinem Durchschnitt und muss etwas zu ändern, um seinen Gegner mehr unter Druck zu setzen.</t>
  </si>
  <si>
    <t>{[VAR_TM_NAME]} colpisce meno ace del solito. Sta andando al di sotto della media e ha bisogno di cambiare qualcosa per mettere nei guai il suo avversario.</t>
  </si>
  <si>
    <t>{[VAR_TM_NAME]}发球得分（ACE）比平时少。他的表现低于平均水平，需要调整策略，给对手制造一些麻烦。</t>
  </si>
  <si>
    <t>{[VAR_TM_NAME]} делает меньше эйсов, чем обычно. Он показывает результат ниже среднего и должен что-то изменить, чтобы создать проблемы сопернику.</t>
  </si>
  <si>
    <t>{[VAR_TM_NAME]} está acertando menos aces que o normal. Ele está abaixo da média e precisa mudar algo para colocar o adversário em apuros.</t>
  </si>
  <si>
    <t>ASSISTANT_ADVICE_1_02_M_1</t>
  </si>
  <si>
    <t>{[VAR_TM_NAME]} réalise moins d'aces qu'à l'habitude, il est en dessous de sa moyenne, il faudrait changer quelque chose pour embetter davantage son adversaire.</t>
  </si>
  <si>
    <t>ASSISTANT_ADVICE_1_02_M_2</t>
  </si>
  <si>
    <t>{[VAR_TM_NAME]} est en dessous de sa moyenne coté aces. Il doit trouver d’autres options pour bousculer l’adversaire.</t>
  </si>
  <si>
    <t>ASSISTANT_ADVICE_1_02_M_3</t>
  </si>
  <si>
    <t>Ses aces ne tombent pas comme d’habitude. {[VAR_TM_NAME]} doit innover pour gêner en face.</t>
  </si>
  <si>
    <t>ASSISTANT_ADVICE_1_02_M_4</t>
  </si>
  <si>
    <t>Moins d’aces qu’à l’accoutumée pour {[VAR_TM_NAME]}. Il doit trouver le bon ajustement pour faire mal.</t>
  </si>
  <si>
    <t>ASSISTANT_ADVICE_1_02_M_5</t>
  </si>
  <si>
    <t>Ratio d’aces plus faible aujourd’hui que d'habitude. {[VAR_TM_NAME]} doit chercher d’autres solutions au service.</t>
  </si>
  <si>
    <t>ASSISTANT_ADVICE_1_03_F</t>
  </si>
  <si>
    <t>{[VAR_TM_NAME]} is hitting too many double faults. The issue may be more mental than technique, but she must react.</t>
  </si>
  <si>
    <t>{[VAR_TM_NAME]} macht zu viele Doppelfehler. Das ist eher ein mentales Problem und liegt weniger an ihrer Technik, aber sie muss reagieren.</t>
  </si>
  <si>
    <t>{[VAR_TM_NAME]} está haciendo demasiadas dobles faltas. El problema puede ser más mental que técnico, pero tiene que reaccionar.</t>
  </si>
  <si>
    <t>{[VAR_TM_NAME]} sta commettendo troppi doppi falli. La questione potrebbe essere più mentale che tecnica, ma lei deve reagire.</t>
  </si>
  <si>
    <t>{[VAR_TM_NAME]}双误太多。问题可能出在心理而非技术上，她必须及时调整。</t>
  </si>
  <si>
    <t>{[VAR_TM_NAME]} делает слишком много двойных ошибок. Проблема скорее в психологии, чем в технике, но ей нужно реагировать.</t>
  </si>
  <si>
    <t>{[VAR_TM_NAME]} está cometendo muitas duplas faltas. O problema pode ser mais mental do que técnico, mas ela precisa reagir.</t>
  </si>
  <si>
    <t>ASSISTANT_ADVICE_1_03_F_1</t>
  </si>
  <si>
    <t>{[LD_ADVICES/ASSISTANT_ADVICE_1_03_M_1]}</t>
  </si>
  <si>
    <t>ASSISTANT_ADVICE_1_03_F_2</t>
  </si>
  <si>
    <t>{[LD_ADVICES/ASSISTANT_ADVICE_1_03_M_2]}</t>
  </si>
  <si>
    <t>ASSISTANT_ADVICE_1_03_F_3</t>
  </si>
  <si>
    <t>{[LD_ADVICES/ASSISTANT_ADVICE_1_03_M_3]}</t>
  </si>
  <si>
    <t>ASSISTANT_ADVICE_1_03_F_4</t>
  </si>
  <si>
    <t>{[LD_ADVICES/ASSISTANT_ADVICE_1_03_M_4]}</t>
  </si>
  <si>
    <t>ASSISTANT_ADVICE_1_03_F_5</t>
  </si>
  <si>
    <t>{[LD_ADVICES/ASSISTANT_ADVICE_1_03_M_5]}</t>
  </si>
  <si>
    <t>ASSISTANT_ADVICE_1_03_M</t>
  </si>
  <si>
    <t>{[VAR_TM_NAME]} is hitting too many double faults. The issue may be more mental than technique, but he must react.</t>
  </si>
  <si>
    <t>{[VAR_TM_NAME]} macht zu viele Doppelfehler. Das ist eher ein mentales Problem und liegt weniger an seiner Technik, aber er muss reagieren.</t>
  </si>
  <si>
    <t>{[VAR_TM_NAME]} sta commettendo troppi doppi falli. La questione potrebbe essere più mentale che tecnica, ma lui deve reagire.</t>
  </si>
  <si>
    <t>{[VAR_TM_NAME]}双误太多。问题可能出在心理而非技术上，他必须及时调整。</t>
  </si>
  <si>
    <t>{[VAR_TM_NAME]} делает слишком много двойных ошибок. Проблема скорее в психологии, чем в технике, но ему нужно реагировать.</t>
  </si>
  <si>
    <t>{[VAR_TM_NAME]} está cometendo muitas duplas faltas. O problema pode ser mais mental do que técnico, mas ele precisa reagir.</t>
  </si>
  <si>
    <t>ASSISTANT_ADVICE_1_03_M_1</t>
  </si>
  <si>
    <t>{[VAR_TM_NAME]} fait trop de double fautes, le problème est peut être plus mental que technique mais il faut réagir.</t>
  </si>
  <si>
    <t>ASSISTANT_ADVICE_1_03_M_2</t>
  </si>
  <si>
    <t>{[VAR_TM_NAME]} enchaîne les doubles fautes. Le blocage paraît mental, mais il faut corriger.</t>
  </si>
  <si>
    <t>ASSISTANT_ADVICE_1_03_M_3</t>
  </si>
  <si>
    <t>Les doubles fautes de {[VAR_TM_NAME]} se multiplient. Le problème semble mental, il faut intervenir.</t>
  </si>
  <si>
    <t>ASSISTANT_ADVICE_1_03_M_4</t>
  </si>
  <si>
    <t>{[VAR_TM_NAME]} est en difficulté sur ses seconds services. Le facteur mental semble clé.</t>
  </si>
  <si>
    <t>ASSISTANT_ADVICE_1_03_M_5</t>
  </si>
  <si>
    <t>Trop de doubles fautes : pour {[VAR_TM_NAME]}, c’est sans doute mental. On doit trouver une solution.</t>
  </si>
  <si>
    <t>ASSISTANT_ADVICE_1_04_F</t>
  </si>
  <si>
    <t>{[VAR_TM_NAME]}'s first serve percentage is too low today. She should serve with more margin.</t>
  </si>
  <si>
    <t>{[VAR_TM_NAME]}s erste Aufschläge gelingen heute seltener. Sie muss unbedingt besser aufschlagen.</t>
  </si>
  <si>
    <t>Hoy el porcentaje de primer servicio de {[VAR_TM_NAME]} es demasiado bajo. Debería sacar con más margen.</t>
  </si>
  <si>
    <t>La percentuale del primo servizo di {[VAR_TM_NAME]} è troppo bassa oggi. Dovrebbe servire con più margine.</t>
  </si>
  <si>
    <t>{[VAR_TM_NAME]}今天一发成功率太低。她发球时应留出更多余地。</t>
  </si>
  <si>
    <t>Процент попадания первых подач у {[VAR_TM_NAME]} сегодня слишком низкий. Ей стоит подавать с большим запасом.</t>
  </si>
  <si>
    <t>A porcentagem de primeiro saque de {[VAR_TM_NAME]} está muito baixa hoje. Ela deveria sacar com mais margem.</t>
  </si>
  <si>
    <t>ASSISTANT_ADVICE_1_04_F_1</t>
  </si>
  <si>
    <t>Le pourcentage de première de {[VAR_TM_NAME]} est trop faible aujourd'hui. Elle doit plus assurer ses services.</t>
  </si>
  <si>
    <t>ASSISTANT_ADVICE_1_04_F_2</t>
  </si>
  <si>
    <t>{[VAR_TM_NAME]} manque trop de premières. Elle doit assurer davantage au service.</t>
  </si>
  <si>
    <t>ASSISTANT_ADVICE_1_04_F_3</t>
  </si>
  <si>
    <t>Trop peu de premières pour {[VAR_TM_NAME]}. Elle doit viser plus de régularité au service.</t>
  </si>
  <si>
    <t>ASSISTANT_ADVICE_1_04_F_4</t>
  </si>
  <si>
    <t>{[LD_ADVICES/ASSISTANT_ADVICE_1_04_M_4]}</t>
  </si>
  <si>
    <t>ASSISTANT_ADVICE_1_04_F_5</t>
  </si>
  <si>
    <t>{[LD_ADVICES/ASSISTANT_ADVICE_1_04_M_5]}</t>
  </si>
  <si>
    <t>ASSISTANT_ADVICE_1_04_M</t>
  </si>
  <si>
    <t>{[VAR_TM_NAME]}'s first serve percentage is too low today. He should serve with more margin.</t>
  </si>
  <si>
    <t>{[VAR_TM_NAME]}s erste Aufschläge gelingen heute seltener. Er muss unbedingt besser aufschlagen.</t>
  </si>
  <si>
    <t>La percentuale del primo servizio di {[VAR_TM_NAME]} è troppo bassa oggi. Dovrebbe servire con più margine.</t>
  </si>
  <si>
    <t>{[VAR_TM_NAME]}今天一发成功率太低。他发球时应留出更多余地。</t>
  </si>
  <si>
    <t>Процент попадания первых подач у {[VAR_TM_NAME]} сегодня слишком низкий. Ему стоит подавать с большим запасом.</t>
  </si>
  <si>
    <t>A porcentagem de primeiro saque de {[VAR_TM_NAME]} está muito baixa hoje. Ele deveria sacar com mais margem.</t>
  </si>
  <si>
    <t>ASSISTANT_ADVICE_1_04_M_1</t>
  </si>
  <si>
    <t>Le pourcentage de première de {[VAR_TM_NAME]} est trop faible aujourd'hui. Il doit plus assurer ses services.</t>
  </si>
  <si>
    <t>ASSISTANT_ADVICE_1_04_M_2</t>
  </si>
  <si>
    <t>{[VAR_TM_NAME]} manque trop de premières. Il doit assurer davantage au service.</t>
  </si>
  <si>
    <t>ASSISTANT_ADVICE_1_04_M_3</t>
  </si>
  <si>
    <t>Trop peu de premières pour {[VAR_TM_NAME]}. Il doit viser plus de régularité au service.</t>
  </si>
  <si>
    <t>ASSISTANT_ADVICE_1_04_M_4</t>
  </si>
  <si>
    <t>Le ratio de premières est trop léger aujourd’hui. {[VAR_TM_NAME]} doit servir plus proprement.</t>
  </si>
  <si>
    <t>ASSISTANT_ADVICE_1_04_M_5</t>
  </si>
  <si>
    <t>{[VAR_TM_NAME]} doit sécuriser ses premières, son pourcentage n’est pas suffisant.</t>
  </si>
  <si>
    <t>ASSISTANT_ADVICE_1_05_F</t>
  </si>
  <si>
    <t>{[VAR_TM_NAME]} is facing an amazing returner. She'll have to hit great serves to increase his points won ratio.</t>
  </si>
  <si>
    <t>{[VAR_TM_NAME]} steht heute einer exzellenten Return-Spielerin gegenüber. Sie muss ihren Aufschlag verbessern, um mehr Punkte für sich zu entscheiden.</t>
  </si>
  <si>
    <t>{[VAR_TM_NAME]} se enfrenta a una increíble oponente al resto. Tendrá que hacer excelentes servicios para aumentar su proporción de puntos ganados.</t>
  </si>
  <si>
    <t>{[VAR_TM_NAME]} sta affrontando una giocatrice straordinario in risposta. Dovrà fare ottimi servizi per aumentare il suo rapporto di punti vinti.</t>
  </si>
  <si>
    <t>{[VAR_TM_NAME]}面对的是一位出色的接发球手。她必须以高质量的发球来提高得分率。</t>
  </si>
  <si>
    <t>{[VAR_TM_NAME]} играет против выдающейся принимающей. Ей нужно подавать отлично, чтобы повысить процент выигранных очков.</t>
  </si>
  <si>
    <t>{[VAR_TM_NAME]} está enfrentando uma retornadora incrível. Ela terá que acertar ótimos saques para aumentar sua porcentagem de pontos ganhos.</t>
  </si>
  <si>
    <t>ASSISTANT_ADVICE_1_05_F_1</t>
  </si>
  <si>
    <t>{[VAR_TM_NAME]} fait face à une excellente retourneuse, elle doit trouver une parade au service pour augmenter son ratio de points gagnés.</t>
  </si>
  <si>
    <t>ASSISTANT_ADVICE_1_05_F_2</t>
  </si>
  <si>
    <t>{[VAR_TM_NAME]} affronte un très bonne retourneuse. Elle doit varier au service pour gagner plus de points.</t>
  </si>
  <si>
    <t>ASSISTANT_ADVICE_1_05_F_3</t>
  </si>
  <si>
    <t>Face à une retourneuse redoutable, {[VAR_TM_NAME]} doit adapter son service pour améliorer son efficacité.</t>
  </si>
  <si>
    <t>ASSISTANT_ADVICE_1_05_F_4</t>
  </si>
  <si>
    <t>Le service de {[VAR_TM_NAME]} est trop lisible pour une retourneuse de ce calibre. Elle doit le faire évoluer.</t>
  </si>
  <si>
    <t>ASSISTANT_ADVICE_1_05_F_5</t>
  </si>
  <si>
    <t>{[VAR_TM_NAME]} doit être plus créative au service : l’adversaire renvoie tout.</t>
  </si>
  <si>
    <t>ASSISTANT_ADVICE_1_05_M</t>
  </si>
  <si>
    <t>{[VAR_TM_NAME]} is facing an amazing returner. He'll have to hit great serves to increase his points won ratio.</t>
  </si>
  <si>
    <t>{[VAR_TM_NAME]} steht heute einem exzellenten Return-Spieler gegenüber. Er muss seinen Aufschlag verbessern, um mehr Punkte für sich zu entscheiden.</t>
  </si>
  <si>
    <t>{[VAR_TM_NAME]} se enfrenta a un increíble oponente al resto. Tendrá que hacer excelentes servicios para aumentar su proporción de puntos ganados.</t>
  </si>
  <si>
    <t>{[VAR_TM_NAME]} sta affrontando un giocatore straordinario in risposta. Dovrà fare ottimi servizi per aumentare il suo rapporto di punti vinti.</t>
  </si>
  <si>
    <t>{[VAR_TM_NAME]}面对的是一位出色的接发球手。他必须以高质量的发球来提高得分率。</t>
  </si>
  <si>
    <t>{[VAR_TM_NAME]} играет против выдающегося принимающего. Ему нужно подавать отлично, чтобы повысить процент выигранных очков.</t>
  </si>
  <si>
    <t>{[VAR_TM_NAME]} está enfrentando um retornador incrível. Ele terá que acertar ótimos saques para aumentar sua porcentagem de pontos ganhos.</t>
  </si>
  <si>
    <t>ASSISTANT_ADVICE_1_05_M_1</t>
  </si>
  <si>
    <t>{[VAR_TM_NAME]} fait face à un excellent retourneur, il doit trouver une parade au service pour augmenter son ratio de points gagnés.</t>
  </si>
  <si>
    <t>ASSISTANT_ADVICE_1_05_M_2</t>
  </si>
  <si>
    <t>{[VAR_TM_NAME]} affronte un très bon retourneur. Il doit varier au service pour gagner plus de points.</t>
  </si>
  <si>
    <t>ASSISTANT_ADVICE_1_05_M_3</t>
  </si>
  <si>
    <t>Face à un retourneur redoutable, {[VAR_TM_NAME]} doit adapter son service pour améliorer son efficacité.</t>
  </si>
  <si>
    <t>ASSISTANT_ADVICE_1_05_M_4</t>
  </si>
  <si>
    <t>Le service de {[VAR_TM_NAME]} est trop lisible pour un retourneur de ce calibre. Il doit le faire évoluer.</t>
  </si>
  <si>
    <t>ASSISTANT_ADVICE_1_05_M_5</t>
  </si>
  <si>
    <t>{[VAR_TM_NAME]} doit être plus créatif au service : l’adversaire renvoie tout.</t>
  </si>
  <si>
    <t>ASSISTANT_ADVICE_1_06_F</t>
  </si>
  <si>
    <t>{[VAR_TM_NAME]}'s points won percentage on her second serve is too low today. She'll have to take more risk to regain the upper hand.</t>
  </si>
  <si>
    <t>{[VAR_TM_NAME]} gewinnt heute zu wenige Punkte nach zweiten Aufschlägen. Sie muss viel mehr auf Risiko spielen, um die Oberhand zurückzugewinnen.</t>
  </si>
  <si>
    <t>Hoy el porcentaje de puntos ganados de {[VAR_TM_NAME]} en su segundo saque es demasiado bajo. Tendrá que correr más riesgos para recuperar la ventaja.</t>
  </si>
  <si>
    <t>La percentuale di punti vinti di {[VAR_TM_NAME]} con la seconda di servizio è troppo bassa oggi. Dovrà correre più rischi per riprendere il sopravvento.</t>
  </si>
  <si>
    <t>{[VAR_TM_NAME]}今天的二发得分率太低了。要重新占据上风，她必须豁出去搏一搏。</t>
  </si>
  <si>
    <t>Процент выигранных очков у {[VAR_TM_NAME]} на второй подаче слишком низкий. Ей нужно рисковать больше, чтобы вернуть себе преимущество.</t>
  </si>
  <si>
    <t>A porcentagem de pontos ganhos no segundo saque de {[VAR_TM_NAME]} está muito baixa hoje. Ela terá que arriscar mais para retomar a vantagem.</t>
  </si>
  <si>
    <t>ASSISTANT_ADVICE_1_06_F_1</t>
  </si>
  <si>
    <t>{[LD_ADVICES/ASSISTANT_ADVICE_1_06_M_1]}</t>
  </si>
  <si>
    <t>ASSISTANT_ADVICE_1_06_F_2</t>
  </si>
  <si>
    <t>{[VAR_TM_NAME]} gagne trop peu de points sur son second service. Elle doit prendre plus d’initiatives.</t>
  </si>
  <si>
    <t>ASSISTANT_ADVICE_1_06_F_3</t>
  </si>
  <si>
    <t>{[VAR_TM_NAME]} ne gagne pas assez de points derrière son second service. Elle doit être plus agressive.</t>
  </si>
  <si>
    <t>ASSISTANT_ADVICE_1_06_F_4</t>
  </si>
  <si>
    <t>{[VAR_TM_NAME]} souffre sur son second service. Elle doit tenter plus pour reprendre le contrôle.</t>
  </si>
  <si>
    <t>ASSISTANT_ADVICE_1_06_F_5</t>
  </si>
  <si>
    <t>{[LD_ADVICES/ASSISTANT_ADVICE_1_06_M_5]}</t>
  </si>
  <si>
    <t>ASSISTANT_ADVICE_1_06_M</t>
  </si>
  <si>
    <t>{[VAR_TM_NAME]}'s points won percentage on his second serve is too low today. He'll have to take more risk to regain the upper hand.</t>
  </si>
  <si>
    <t>{[VAR_TM_NAME]} gewinnt heute zu wenige Punkte nach zweiten Aufschlägen. Er muss viel mehr auf Risiko spielen, um die Oberhand zurückzugewinnen.</t>
  </si>
  <si>
    <t>{[VAR_TM_NAME]}今天的二发得分率太低了。要重新占据上风，他必须豁出去搏一搏。</t>
  </si>
  <si>
    <t>Процент выигранных очков у {[VAR_TM_NAME]} на второй подаче слишком низкий. Ему нужно рисковать больше, чтобы вернуть себе преимущество.</t>
  </si>
  <si>
    <t>A porcentagem de pontos ganhos no segundo saque de {[VAR_TM_NAME]} está muito baixa hoje. Ele terá que arriscar mais para retomar a vantagem.</t>
  </si>
  <si>
    <t>ASSISTANT_ADVICE_1_06_M_1</t>
  </si>
  <si>
    <t>Le pourcentage de points gagnés sur second service par {[VAR_TM_NAME]} est trop faible aujourd'hui. Il faut prendre un peu plus de risques pour reprendre le dessus.</t>
  </si>
  <si>
    <t>ASSISTANT_ADVICE_1_06_M_2</t>
  </si>
  <si>
    <t>{[VAR_TM_NAME]} gagne trop peu de points sur son second service. Il doit prendre plus d’initiatives.</t>
  </si>
  <si>
    <t>ASSISTANT_ADVICE_1_06_M_3</t>
  </si>
  <si>
    <t>{[VAR_TM_NAME]} ne gagne pas assez de points derrière son second service. Il doit être plus agressif.</t>
  </si>
  <si>
    <t>ASSISTANT_ADVICE_1_06_M_4</t>
  </si>
  <si>
    <t>{[VAR_TM_NAME]} souffre sur son second service. Il doit tenter plus pour reprendre le contrôle.</t>
  </si>
  <si>
    <t>ASSISTANT_ADVICE_1_06_M_5</t>
  </si>
  <si>
    <t>Trop peu de points remportés en second service. {[VAR_TM_NAME]} doit hausser le niveau de prise de risque.</t>
  </si>
  <si>
    <t>ASSISTANT_ADVICE_1_07_F</t>
  </si>
  <si>
    <t>{[VAR_TM_NAME]} isn't putting enough intensity into her service game. Service is supposed to be an advantage in tennis!</t>
  </si>
  <si>
    <t>{[VAR_TM_NAME]} spielt ihre Aufschlagspiele nicht stark genug. Der Aufschlag soll im Tennis eigentlich ein Vorteil sein!</t>
  </si>
  <si>
    <t>{[VAR_TM_NAME]} no está poniendo suficiente intensidad en su servicio. ¡Se supone que jugar al servicio es una ventaja en el tenis!</t>
  </si>
  <si>
    <t>{[VAR_TM_NAME]} non sta mettendo abbastanza intensità nel suo servizio. Il servizio dovrebbe essere un vantaggio nel tennis!</t>
  </si>
  <si>
    <t>{[VAR_TM_NAME]}在发球局中投入的强度不够。要知道在网球中，发球局本该是建立优势的机会！</t>
  </si>
  <si>
    <t>{[VAR_TM_NAME]} не вкладывает достаточно интенсивности в свою подачу. Подача должна быть преимуществом в теннисе!</t>
  </si>
  <si>
    <t>{[VAR_TM_NAME]} não está colocando intensidade suficiente em seu jogo de saque. O saque deveria ser uma vantagem no tênis!</t>
  </si>
  <si>
    <t>ASSISTANT_ADVICE_1_07_F_1</t>
  </si>
  <si>
    <t>{[LD_ADVICES/ASSISTANT_ADVICE_1_07_M_1]}</t>
  </si>
  <si>
    <t>ASSISTANT_ADVICE_1_07_F_2</t>
  </si>
  <si>
    <t>{[LD_ADVICES/ASSISTANT_ADVICE_1_07_M_2]}</t>
  </si>
  <si>
    <t>ASSISTANT_ADVICE_1_07_F_3</t>
  </si>
  <si>
    <t>{[LD_ADVICES/ASSISTANT_ADVICE_1_07_M_3]}</t>
  </si>
  <si>
    <t>ASSISTANT_ADVICE_1_07_F_4</t>
  </si>
  <si>
    <t>{[LD_ADVICES/ASSISTANT_ADVICE_1_07_M_4]}</t>
  </si>
  <si>
    <t>ASSISTANT_ADVICE_1_07_F_5</t>
  </si>
  <si>
    <t>{[VAR_TM_NAME]} n’utilise pas assez son service pour prendre l’avantage. Elle doit monter en intensité.</t>
  </si>
  <si>
    <t>ASSISTANT_ADVICE_1_07_F_6</t>
  </si>
  <si>
    <t>{[LD_ADVICES/ASSISTANT_ADVICE_1_07_M_6]}</t>
  </si>
  <si>
    <t>ASSISTANT_ADVICE_1_07_M</t>
  </si>
  <si>
    <t>{[VAR_TM_NAME]} isn't putting enough intensity into his service game. Service is supposed to be an advantage in tennis!</t>
  </si>
  <si>
    <t>{[VAR_TM_NAME]} spielt seine Aufschlagspiele nicht stark genug. Der Aufschlag soll im Tennis eigentlich ein Vorteil sein!</t>
  </si>
  <si>
    <t>ASSISTANT_ADVICE_1_07_M_1</t>
  </si>
  <si>
    <t>{[VAR_TM_NAME]} ne met pas assez d'intensité sur ses jeux de service. Le service est censé être un avantage au tennis!</t>
  </si>
  <si>
    <t>ASSISTANT_ADVICE_1_07_M_2</t>
  </si>
  <si>
    <t>Pas assez d’impact au service pour {[VAR_TM_NAME]}. Le service doit être un avantage, pas un risque !</t>
  </si>
  <si>
    <t>ASSISTANT_ADVICE_1_07_M_3</t>
  </si>
  <si>
    <t>{[VAR_TM_NAME]} sert trop timidement. Le service devrait pourtant lui donner l’ascendant.</t>
  </si>
  <si>
    <t>ASSISTANT_ADVICE_1_07_M_4</t>
  </si>
  <si>
    <t>Manque de présence au service pour {[VAR_TM_NAME]}. C’est censé être un avantage...</t>
  </si>
  <si>
    <t>ASSISTANT_ADVICE_1_07_M_5</t>
  </si>
  <si>
    <t>{[VAR_TM_NAME]} n’utilise pas assez son service pour prendre l’avantage. Il doit monter en intensité.</t>
  </si>
  <si>
    <t>ASSISTANT_ADVICE_1_07_M_6</t>
  </si>
  <si>
    <t>{[VAR_TM_NAME]} ne met pas la pression sur sa mise en jeu. Le service doit peser davantage !</t>
  </si>
  <si>
    <t>ASSISTANT_ADVICE_1_08_F</t>
  </si>
  <si>
    <t>{[VAR_TM_NAME]} must do better on her returns and strike the right balance between control and risk-taking.</t>
  </si>
  <si>
    <t>{[LD_ADVICES/ASSISTANT_ADVICE_1_08_M]}</t>
  </si>
  <si>
    <t>{[VAR_TM_NAME]} muss ihre Returns verbessern und die richtige Balance zwischen Kontrolle und Risikobereitschaft finden.</t>
  </si>
  <si>
    <t>{[VAR_TM_NAME]} debe mejorar su juego al resto y lograr el equilibrio adecuado entre control y correr riesgos.</t>
  </si>
  <si>
    <t>{[VAR_TM_NAME]} deve fare di meglio con in risposta e trovare il giusto equilibrio tra controllo e rischio.</t>
  </si>
  <si>
    <t>{[VAR_TM_NAME]}必须在接发球上做得更好，拿捏好掌控与冒险之间的分寸。</t>
  </si>
  <si>
    <t>{[VAR_TM_NAME]} должна улучшить прием и найти правильный баланс между контролем и риском.</t>
  </si>
  <si>
    <t>{[VAR_TM_NAME]} precisa fazer melhor em suas devoluções e encontrar o equilíbrio certo entre controle e risco.</t>
  </si>
  <si>
    <t>ASSISTANT_ADVICE_1_08_F_1</t>
  </si>
  <si>
    <t>{[LD_ADVICES/ASSISTANT_ADVICE_1_08_M_1]}</t>
  </si>
  <si>
    <t>ASSISTANT_ADVICE_1_08_F_2</t>
  </si>
  <si>
    <t>{[LD_ADVICES/ASSISTANT_ADVICE_1_08_M_2]}</t>
  </si>
  <si>
    <t>ASSISTANT_ADVICE_1_08_F_3</t>
  </si>
  <si>
    <t>{[LD_ADVICES/ASSISTANT_ADVICE_1_08_M_3]}</t>
  </si>
  <si>
    <t>ASSISTANT_ADVICE_1_08_F_4</t>
  </si>
  <si>
    <t>{[LD_ADVICES/ASSISTANT_ADVICE_1_08_M_4]}</t>
  </si>
  <si>
    <t>ASSISTANT_ADVICE_1_08_F_5</t>
  </si>
  <si>
    <t>{[LD_ADVICES/ASSISTANT_ADVICE_1_08_M_5]}</t>
  </si>
  <si>
    <t>ASSISTANT_ADVICE_1_08_M</t>
  </si>
  <si>
    <t>{[VAR_TM_NAME]} must do better on his returns and strike the right balance between control and risk-taking.</t>
  </si>
  <si>
    <t>{[VAR_TM_NAME]} muss seine Returns verbessern und die richtige Balance zwischen Kontrolle und Risikobereitschaft finden.</t>
  </si>
  <si>
    <t>{[VAR_TM_NAME]} должен улучшить прием и найти правильный баланс между контролем и риском.</t>
  </si>
  <si>
    <t>ASSISTANT_ADVICE_1_08_M_1</t>
  </si>
  <si>
    <t>{[VAR_TM_NAME]} doit mieux faire sur ses jeux de retour et trouver le bon équilibre entre contrôle et prise de risque.</t>
  </si>
  <si>
    <t>ASSISTANT_ADVICE_1_08_M_2</t>
  </si>
  <si>
    <t>{[VAR_TM_NAME]} doit élever son niveau au retour et mieux gérer le rapport contrôle/risque.</t>
  </si>
  <si>
    <t>ASSISTANT_ADVICE_1_08_M_3</t>
  </si>
  <si>
    <t>{[VAR_TM_NAME]} doit être plus efficace au retour, être en contrôle tout en ajustant sa prise de risque.</t>
  </si>
  <si>
    <t>ASSISTANT_ADVICE_1_08_M_4</t>
  </si>
  <si>
    <t>{[VAR_TM_NAME]} doit progresser sur les jeux de retour en maîtrisant mieux l’équilibre contrôle–risque.</t>
  </si>
  <si>
    <t>ASSISTANT_ADVICE_1_08_M_5</t>
  </si>
  <si>
    <t>Le retour doit être plus maîtrisé : {[VAR_TM_NAME]} doit oser, mais avec justesse.</t>
  </si>
  <si>
    <t>ASSISTANT_ADVICE_1_09_F</t>
  </si>
  <si>
    <t>{[VAR_TM_NAME]} is facing a big server. She'll have to anticipate to put the ball in play, and once she knows how to read her opponent's serve well, start mixing up aggressive and more controlled returns.</t>
  </si>
  <si>
    <t>{[VAR_TM_NAME]} hat es mit einer starken Aufschlag-Spielerin zu tun. Sie muss proaktiver sein und den gegnerischen Aufschlag antizpieren, um den Ball ins Spiel zu bringen. Sobald sie den gegnerischen Aufschlag lesen kann, sollte sie eine gute Mischung aus aggressiven und kontrollierten Rückschlägen finden.</t>
  </si>
  <si>
    <t>{[VAR_TM_NAME]} se enfrenta a una gran oponente al servicio. Tendrá que anticiparse para poner la bola en juego, y una vez que sepa prever el saque de su oponente, comenzar a jugar al resto mezclando agresividad con control.</t>
  </si>
  <si>
    <t>{[VAR_TM_NAME]} sta affrontando un ottimo servizio. Dovrà anticipare per rimettere la palla in campo e, una volta che saprà leggere bene il servizio della sua avversaria, inizierà a colpire risposte aggressive e più controllate.</t>
  </si>
  <si>
    <t>{[VAR_TM_NAME]}这下可碰上发球高手了。她得做好预判，先想办法把球接回去，等摸清对方发球路数了，再开始灵活变化回球的节奏。</t>
  </si>
  <si>
    <t>{[VAR_TM_NAME]} играет против мощной подающей. Ей нужно предугадывать подачу, чтобы ввести мяч в игру, а когда она начнёт лучше читать подачу соперницы — чередовать агрессивный и контролируемый прием.</t>
  </si>
  <si>
    <t>{[VAR_TM_NAME]} está enfrentando um grande sacador. Ela terá que antecipar para colocar a bola em jogo e, assim que souber ler bem o saque do adversário, começar a misturar devoluções agressivas e mais controladas.</t>
  </si>
  <si>
    <t>ASSISTANT_ADVICE_1_09_F_1</t>
  </si>
  <si>
    <t>{[VAR_TM_NAME]} fait face à une grosse serveuse, elle doit davantage anticiper pour remettre la balle dans le court, puis lorsqu'elle saura lire le service adverse commencer à mixer des retours agressifs ou plus controlés.</t>
  </si>
  <si>
    <t>ASSISTANT_ADVICE_1_09_F_2</t>
  </si>
  <si>
    <t>{[VAR_TM_NAME]} fait face à une grosse serveuse. Elle doit anticiper davantage pour simplement remettre la balle, puis, une fois la lecture du service établie, alterner entre retours agressifs et retours plus contrôlés.</t>
  </si>
  <si>
    <t>ASSISTANT_ADVICE_1_09_F_3</t>
  </si>
  <si>
    <t>Contre une serveuse aussi puissante, {[VAR_TM_NAME]} doit d’abord se concentrer sur l’anticipation et la remise en jeu. Quand elle commencera à mieux lire les trajectoires, elle pourra varier entre attaques franches et retours sécurisés.</t>
  </si>
  <si>
    <t>ASSISTANT_ADVICE_1_09_F_4</t>
  </si>
  <si>
    <t>Pour gérer une serveuse aussi puissante, {[VAR_TM_NAME]} doit se concentrer sur l’anticipation et la remise. Quand la lecture du service sera meilleure, elle pourra jouer avec des retours plus variés, tantôt agressifs, tantôt contrôlés.</t>
  </si>
  <si>
    <t>ASSISTANT_ADVICE_1_09_F_5</t>
  </si>
  <si>
    <t>{[VAR_TM_NAME]} doit d’abord neutraliser les gros services grâce à l’anticipation. Une fois la lecture faite, elle pourra utiliser un panel de retours plus offensifs ou plus placés selon l’échange.</t>
  </si>
  <si>
    <t>ASSISTANT_ADVICE_1_09_M</t>
  </si>
  <si>
    <t>{[VAR_TM_NAME]} is facing a big server. He'll have to anticipate to put the ball in play, and once he knows how to read his opponent's serve well, start mixing up aggressive and more controlled returns.</t>
  </si>
  <si>
    <t>{[VAR_TM_NAME]} hat es mit einem starken Aufschlag-Spieler zu tun. Er muss proaktiver sein und den gegnerischen Aufschlag antizpieren, um den Ball ins Spiel zu bringen. Sobald er den gegnerischen Aufschlag lesen kann, sollte er eine gute Mischung aus aggressiven und kontrollierten Rückschlägen finden.</t>
  </si>
  <si>
    <t>{[VAR_TM_NAME]} se enfrenta a un gran oponente al servicio. Tendrá que anticiparse para poner la bola en juego, y una vez que sepa prever el saque de su oponente, comenzar a jugar al resto mezclando agresividad con control.</t>
  </si>
  <si>
    <t>{[VAR_TM_NAME]} sta affrontando un ottimo servizio. Dovrà anticipare per rimettere la palla in campo e, una volta che saprà leggere bene il servizio del suo avversario, inizierà a colpire risposte aggressive e più controllate.</t>
  </si>
  <si>
    <t>{[VAR_TM_NAME]}这下可碰上发球高手了。他得做好预判，先想办法把球接回去，等摸清对方发球路数了，再开始灵活变化回球的节奏。</t>
  </si>
  <si>
    <t>{[VAR_TM_NAME]} играет против мощно подающего. Ему нужно предугадывать подачу, чтобы ввести мяч в игру, а когда он начнёт лучше читать подачу соперника — чередовать агрессивный и контролируемый прием.</t>
  </si>
  <si>
    <t>{[VAR_TM_NAME]} está enfrentando um grande sacador. Ele terá que antecipar para colocar a bola em jogo e, assim que souber ler bem o saque do adversário, começar a misturar devoluções agressivas e mais controladas.</t>
  </si>
  <si>
    <t>ASSISTANT_ADVICE_1_09_M_1</t>
  </si>
  <si>
    <t>{[VAR_TM_NAME]} fait face à un gros serveur, il doit davantage anticiper pour remettre la balle dans le court, puis lorsqu'il saura lire le service adverse commencer à mixer des retours agressifs ou plus controlés.</t>
  </si>
  <si>
    <t>ASSISTANT_ADVICE_1_09_M_2</t>
  </si>
  <si>
    <t>{[VAR_TM_NAME]} fait face à un gros serveur. Il doit anticiper davantage pour simplement remettre la balle, puis, une fois la lecture du service établie, alterner entre retours agressifs et retours plus contrôlés.</t>
  </si>
  <si>
    <t>ASSISTANT_ADVICE_1_09_M_3</t>
  </si>
  <si>
    <t>Contre un serveur aussi puissant, {[VAR_TM_NAME]} doit d’abord se concentrer sur l’anticipation et la remise en jeu. Quand il commencera à mieux lire les trajectoires, il pourra varier entre attaques franches et retours sécurisés.</t>
  </si>
  <si>
    <t>ASSISTANT_ADVICE_1_09_M_4</t>
  </si>
  <si>
    <t>Pour gérer un serveur aussi puissant, {[VAR_TM_NAME]} doit se concentrer sur l’anticipation et la remise. Quand la lecture du service sera meilleure, il pourra jouer avec des retours plus variés, tantôt agressifs, tantôt contrôlés.</t>
  </si>
  <si>
    <t>ASSISTANT_ADVICE_1_09_M_5</t>
  </si>
  <si>
    <t>{[VAR_TM_NAME]} doit d’abord neutraliser les gros services grâce à l’anticipation. Une fois la lecture faite, il pourra utiliser un panel de retours plus offensifs ou plus placés selon l’échange.</t>
  </si>
  <si>
    <t>ASSISTANT_ADVICE_1_10_F</t>
  </si>
  <si>
    <t>{[VAR_TM_NAME]} needs to do more on her opponent's second serves and take control of the point.</t>
  </si>
  <si>
    <t>{[VAR_TM_NAME]} muss bei zweiten Aufschlägen ihrer Gegnerin besser sein und die Kontrolle über den Ballwechsel gewinnen.</t>
  </si>
  <si>
    <t>{[VAR_TM_NAME]} necesita hacer más en el segundo saque de su oponente y tomar el control del punto.</t>
  </si>
  <si>
    <t>{[VAR_TM_NAME]} deve fare di più sul secondo servizio della sua avversaria e prendere il controllo del punto.</t>
  </si>
  <si>
    <t>{[VAR_TM_NAME]}必须在对手的二发上施加更多压力，顺势掌控比分主动权。</t>
  </si>
  <si>
    <t>{[VAR_TM_NAME]} должна активнее играть на второй подаче соперницы и брать инициативу.</t>
  </si>
  <si>
    <t>{[VAR_TM_NAME]} precisa fazer mais nos segundos saques do adversário e assumir o controle do ponto.</t>
  </si>
  <si>
    <t>ASSISTANT_ADVICE_1_10_F_1</t>
  </si>
  <si>
    <t>{[LD_ADVICES/ASSISTANT_ADVICE_1_10_M_1]}</t>
  </si>
  <si>
    <t>ASSISTANT_ADVICE_1_10_F_2</t>
  </si>
  <si>
    <t>{[LD_ADVICES/ASSISTANT_ADVICE_1_10_M_2]}</t>
  </si>
  <si>
    <t>ASSISTANT_ADVICE_1_10_F_3</t>
  </si>
  <si>
    <t>{[LD_ADVICES/ASSISTANT_ADVICE_1_10_M_3]}</t>
  </si>
  <si>
    <t>ASSISTANT_ADVICE_1_10_F_4</t>
  </si>
  <si>
    <t>{[LD_ADVICES/ASSISTANT_ADVICE_1_10_M_4]}</t>
  </si>
  <si>
    <t>ASSISTANT_ADVICE_1_10_F_5</t>
  </si>
  <si>
    <t>{[LD_ADVICES/ASSISTANT_ADVICE_1_10_M_5]}</t>
  </si>
  <si>
    <t>ASSISTANT_ADVICE_1_10_M</t>
  </si>
  <si>
    <t>{[VAR_TM_NAME]} needs to do more on his opponent's second serves and take control of the point.</t>
  </si>
  <si>
    <t>{[VAR_TM_NAME]} muss bei zweiten Aufschlägen seines Gegners besser sein und die Kontrolle über den Ballwechsel gewinnen.</t>
  </si>
  <si>
    <t>{[VAR_TM_NAME]} deve fare di più sul secondo servizio del suo avversario e prendere il controllo del punto.</t>
  </si>
  <si>
    <t>{[VAR_TM_NAME]} должен активнее играть на второй подаче соперника и брать инициативу.</t>
  </si>
  <si>
    <t>ASSISTANT_ADVICE_1_10_M_1</t>
  </si>
  <si>
    <t>{[VAR_TM_NAME]} doit en faire plus sur les secondes balles adverses, et prendre le contrôle du point.</t>
  </si>
  <si>
    <t>ASSISTANT_ADVICE_1_10_M_2</t>
  </si>
  <si>
    <t>{[VAR_TM_NAME]} doit mieux exploiter les secondes balles adverses et prendre l’initiative.</t>
  </si>
  <si>
    <t>ASSISTANT_ADVICE_1_10_M_3</t>
  </si>
  <si>
    <t>Sur second service adverse, {[VAR_TM_NAME]} doit entrer plus fort dans le court.</t>
  </si>
  <si>
    <t>ASSISTANT_ADVICE_1_10_M_4</t>
  </si>
  <si>
    <t>{[VAR_TM_NAME]} doit punir davantage les secondes balles adverses pour prendre l’avantage.</t>
  </si>
  <si>
    <t>ASSISTANT_ADVICE_1_10_M_5</t>
  </si>
  <si>
    <t>{[VAR_TM_NAME]} doit profiter des secondes balles adverses pour dicter le jeu.</t>
  </si>
  <si>
    <t>ASSISTANT_ADVICE_1_11_F</t>
  </si>
  <si>
    <t>{[VAR_TM_NAME]} mustn't miss her chance, she has many opportunities. Tennis is all about winning these key points.</t>
  </si>
  <si>
    <t>{[VAR_TM_NAME]} darf ihre Chance nicht verpassen, sie hat viele Möglichkeiten. Beim Tennis geht es darum, diese wichtigen Punkte zu gewinnen.</t>
  </si>
  <si>
    <t>{[VAR_TM_NAME]} no debe perder su oportunidad, tiene muchas. El tenis consiste en ganar estos puntos clave.</t>
  </si>
  <si>
    <t>{[VAR_TM_NAME]} non deve perdere la sua occasione, ha molte opportunità. Il tennis consiste nel vincere questi punti chiave.</t>
  </si>
  <si>
    <t>{[VAR_TM_NAME]}绝不能错失良机，她面前的机会可不少。要知道，网球比赛的胜负往往就取决于这些关键分。</t>
  </si>
  <si>
    <t>{[VAR_TM_NAME]} нельзя упускать свои шансы — у неё их много. Теннис решается на ключевых очках.</t>
  </si>
  <si>
    <t>{[VAR_TM_NAME]} não pode desperdiçar sua chance, ela tem muitas oportunidades. O tênis é feito de ganhar esses pontos importantes.</t>
  </si>
  <si>
    <t>ASSISTANT_ADVICE_1_11_F_1</t>
  </si>
  <si>
    <t>{[VAR_TM_NAME]} ne doit pas laisser passer sa chance, elle a de nombreuses occasions. Le tennis c'est gagner ces points clés.</t>
  </si>
  <si>
    <t>ASSISTANT_ADVICE_1_11_F_2</t>
  </si>
  <si>
    <t>{[LD_ADVICES/ASSISTANT_ADVICE_1_11_M_2]}</t>
  </si>
  <si>
    <t>ASSISTANT_ADVICE_1_11_F_3</t>
  </si>
  <si>
    <t>Elle a des opportunités, {[VAR_TM_NAME]} doit les saisir : le tennis se joue sur les points clés.</t>
  </si>
  <si>
    <t>ASSISTANT_ADVICE_1_11_F_4</t>
  </si>
  <si>
    <t>Beaucoup d’occasions pour {[VAR_TM_NAME]}. Elle doit les convertir : c’est ça, le haut niveau.</t>
  </si>
  <si>
    <t>ASSISTANT_ADVICE_1_11_F_5</t>
  </si>
  <si>
    <t>{[LD_ADVICES/ASSISTANT_ADVICE_1_11_M_5]}</t>
  </si>
  <si>
    <t>ASSISTANT_ADVICE_1_11_M</t>
  </si>
  <si>
    <t>{[VAR_TM_NAME]} mustn't miss his chance, he has many opportunities. Tennis is all about winning these key points.</t>
  </si>
  <si>
    <t>{[VAR_TM_NAME]} darf seine Chance nicht verpassen, er hat viele Möglichkeiten. Beim Tennis geht es darum, diese wichtigen Punkte zu gewinnen.</t>
  </si>
  <si>
    <t>{[VAR_TM_NAME]}绝不能错失良机，他面前的机会可不少。要知道，网球比赛的胜负往往就取决于这些关键分。</t>
  </si>
  <si>
    <t>{[VAR_TM_NAME]} нельзя упускать свои шансы — у него их много. Теннис решается на ключевых очках.</t>
  </si>
  <si>
    <t>{[VAR_TM_NAME]} não pode desperdiçar sua chance, ele tem muitas oportunidades. O tênis é feito de ganhar esses pontos importantes.</t>
  </si>
  <si>
    <t>ASSISTANT_ADVICE_1_11_M_1</t>
  </si>
  <si>
    <t>{[VAR_TM_NAME]} ne doit pas laisser passer sa chance, il a de nombreuses occasions. Le tennis c'est gagner ces points clés.</t>
  </si>
  <si>
    <t>ASSISTANT_ADVICE_1_11_M_2</t>
  </si>
  <si>
    <t>{[VAR_TM_NAME]} ne doit pas laisser filer ces occasions. Les points clés, c’est ce qui fait la différence.</t>
  </si>
  <si>
    <t>ASSISTANT_ADVICE_1_11_M_3</t>
  </si>
  <si>
    <t>Il a des opportunités, {[VAR_TM_NAME]} doit les saisir : le tennis se joue sur les points clés.</t>
  </si>
  <si>
    <t>ASSISTANT_ADVICE_1_11_M_4</t>
  </si>
  <si>
    <t>Beaucoup d’occasions pour {[VAR_TM_NAME]}. Il doit les convertir : c’est ça, le haut niveau.</t>
  </si>
  <si>
    <t>ASSISTANT_ADVICE_1_11_M_5</t>
  </si>
  <si>
    <t>Trop d’occasions laissées passé : {[VAR_TM_NAME]} doit conclure. Les points clés sont essentiels.</t>
  </si>
  <si>
    <t>ASSISTANT_ADVICE_1_12_F</t>
  </si>
  <si>
    <t>During key moments, {[VAR_TM_NAME]} must raise her level. Otherwise defeat is certain.</t>
  </si>
  <si>
    <t>In entscheidenden Momenten muss {[VAR_TM_NAME]} besser spielen. Ansonsten verliert sie das Spiel.</t>
  </si>
  <si>
    <t>Durante los momentos clave, {[VAR_TM_NAME]} debe aumentar su nivel. De lo contrario, la derrota está asegurada.</t>
  </si>
  <si>
    <t>Durante i momenti chiave, {[VAR_TM_NAME]} deve aumentare il suo livello. Altrimenti la sconfitta è certa.</t>
  </si>
  <si>
    <t>在关键时刻，{[VAR_TM_NAME]}必须提升状态，否则必败无疑。</t>
  </si>
  <si>
    <t>В ключевые моменты {[VAR_TM_NAME]} должна повышать уровень. Иначе поражение неизбежно.</t>
  </si>
  <si>
    <t>Nos momentos cruciais, {[VAR_TM_NAME]} precisa elevar seu nível. Caso contrário, a derrota é certa.</t>
  </si>
  <si>
    <t>ASSISTANT_ADVICE_1_12_F_1</t>
  </si>
  <si>
    <t>{[LD_ADVICES/ASSISTANT_ADVICE_1_12_M_1]}</t>
  </si>
  <si>
    <t>ASSISTANT_ADVICE_1_12_F_2</t>
  </si>
  <si>
    <t>{[VAR_TM_NAME]} doit hausser son niveau dans les points importants. Si elle ne répond pas présent à ces instants-là, elle s’expose clairement à la défaite.</t>
  </si>
  <si>
    <t>ASSISTANT_ADVICE_1_12_F_3</t>
  </si>
  <si>
    <t>{[LD_ADVICES/ASSISTANT_ADVICE_1_12_M_3]}</t>
  </si>
  <si>
    <t>ASSISTANT_ADVICE_1_12_F_4</t>
  </si>
  <si>
    <t>{[LD_ADVICES/ASSISTANT_ADVICE_1_12_M_4]}</t>
  </si>
  <si>
    <t>ASSISTANT_ADVICE_1_12_F_5</t>
  </si>
  <si>
    <t>{[LD_ADVICES/ASSISTANT_ADVICE_1_12_M_5]}</t>
  </si>
  <si>
    <t>ASSISTANT_ADVICE_1_12_M</t>
  </si>
  <si>
    <t>During key moments, {[VAR_TM_NAME]} must raise his level. Otherwise defeat is certain.</t>
  </si>
  <si>
    <t>In entscheidenden Momenten muss {[VAR_TM_NAME]} besser spielen. Ansonsten verliert er das Spiel.</t>
  </si>
  <si>
    <t>В ключевые моменты {[VAR_TM_NAME]} должен повышать уровень. Иначе поражение неизбежно.</t>
  </si>
  <si>
    <t>ASSISTANT_ADVICE_1_12_M_1</t>
  </si>
  <si>
    <t>C'est dans les moments clés que {[VAR_TM_NAME]} doit hisser son niveau de jeu, sans ça, c'est la défaite assurée.</t>
  </si>
  <si>
    <t>ASSISTANT_ADVICE_1_12_M_2</t>
  </si>
  <si>
    <t>{[VAR_TM_NAME]} doit hausser son niveau dans les points importants. S’il ne répond pas présent à ces instants-là, il s’expose clairement à la défaite.</t>
  </si>
  <si>
    <t>ASSISTANT_ADVICE_1_12_M_3</t>
  </si>
  <si>
    <t>C’est quand le match se joue que {[VAR_TM_NAME]} doit se dépasser. Sans cette réaction, la défaite paraît inévitable.</t>
  </si>
  <si>
    <t>ASSISTANT_ADVICE_1_12_M_4</t>
  </si>
  <si>
    <t>{[VAR_TM_NAME]} doit répondre présent dans les séquences décisives. Sans cette solidité, la sanction risque d’être fatale.</t>
  </si>
  <si>
    <t>ASSISTANT_ADVICE_1_12_M_5</t>
  </si>
  <si>
    <t>Pour éviter la défaite, {[VAR_TM_NAME]} doit augmenter son intensité dans les moments clés du match.</t>
  </si>
  <si>
    <t>ASSISTANT_ADVICE_1_13_F</t>
  </si>
  <si>
    <t>Today, {[VAR_TM_NAME]} is not making a difference with her serve. She needs to try something different against this amazing returner.</t>
  </si>
  <si>
    <t>Heute entscheidet {[VAR_TM_NAME]} die Punkte nicht mit ihrem Aufschlag. Sie muss etwas ändern, die Returns ihrer Gegnerin sind stark.</t>
  </si>
  <si>
    <t>Hoy {[VAR_TM_NAME]} no marca la diferencia al servicio. Necesita probar algo diferente contra esta increíble oponente al resto.</t>
  </si>
  <si>
    <t>Oggi, {[VAR_TM_NAME]} non sta facendo la differenza con il suo servizio. Ha bisogno di provare qualcosa di diverso contro questa fantastica ribattitrice.</t>
  </si>
  <si>
    <t>今天，{[VAR_TM_NAME]}的发球没有建立任何优势。面对这样一位回球高手，她必须尝试一些奇招才能扭转局面。</t>
  </si>
  <si>
    <t>Сегодня {[VAR_TM_NAME]} не делает разницы своей подачей. Ей нужно искать другие решения против такой выдающейся принимающей.</t>
  </si>
  <si>
    <t>Hoje, {[VAR_TM_NAME]} não está fazendo a diferença com seu saque. Ela precisa tentar algo diferente contra essa retornadora incrível.</t>
  </si>
  <si>
    <t>ASSISTANT_ADVICE_1_13_F_1</t>
  </si>
  <si>
    <t>Aujourd'hui {[VAR_TM_NAME]} ne fait pas assez la différence avec son service. Elle doit changer quelque chose face à ce bon retourneur.</t>
  </si>
  <si>
    <t>ASSISTANT_ADVICE_1_13_F_2</t>
  </si>
  <si>
    <t>{[VAR_TM_NAME]} manque d’impact au service aujourd’hui. Contre une retourneuse de ce niveau, elle doit trouver une nouvelle approche.</t>
  </si>
  <si>
    <t>ASSISTANT_ADVICE_1_13_F_3</t>
  </si>
  <si>
    <t>Le service n’apporte pas les points espérés pour {[VAR_TM_NAME]}. Elle doit s’ajuster pour gêner davantage une adversaire bonne retourneuse.</t>
  </si>
  <si>
    <t>ASSISTANT_ADVICE_1_13_F_4</t>
  </si>
  <si>
    <t>{[VAR_TM_NAME]} ne prend pas assez le dessus avec sa mise en jeu. Elle doit changer de façon de faire contre cette bonne retourneuse.</t>
  </si>
  <si>
    <t>ASSISTANT_ADVICE_1_13_F_5</t>
  </si>
  <si>
    <t>{[VAR_TM_NAME]} peine à faire la différence au service aujourd’hui. Elle doit le modifier pour perturber cette bonne retourneuse.</t>
  </si>
  <si>
    <t>ASSISTANT_ADVICE_1_13_M</t>
  </si>
  <si>
    <t>Today, {[VAR_TM_NAME]} is not making a difference with his serve. He needs to try something different against this amazing returner.</t>
  </si>
  <si>
    <t>Heute entscheidet {[VAR_TM_NAME]} die Punkte nicht mit seinem Aufschlag. Er muss etwas ändern, die Returns seines Gegners sind stark.</t>
  </si>
  <si>
    <t>Hoy {[VAR_TM_NAME]} no marca la diferencia al servicio. Necesita probar algo diferente contra este increíble oponente al resto.</t>
  </si>
  <si>
    <t>Oggi, {[VAR_TM_NAME]} non sta facendo la differenza con il suo servizio. Ha bisogno di provare qualcosa di diverso contro questo fantastico ribattitore.</t>
  </si>
  <si>
    <t>今天，{[VAR_TM_NAME]}的发球没有建立任何优势。面对这样一位回球高手，他必须尝试一些奇招才能扭转局面。</t>
  </si>
  <si>
    <t>Сегодня {[VAR_TM_NAME]} не делает разницы своей подачей. Ему нужно искать другие решения против такого выдающегося принимающего.</t>
  </si>
  <si>
    <t>Hoje, {[VAR_TM_NAME]} não está fazendo a diferença com seu saque. Ele precisa tentar algo diferente contra esse retornador incrível.</t>
  </si>
  <si>
    <t>ASSISTANT_ADVICE_1_13_M_1</t>
  </si>
  <si>
    <t>Aujourd'hui {[VAR_TM_NAME]} ne fait pas assez la différence avec son service. Il doit changer quelque chose face à ce bon retourneur.</t>
  </si>
  <si>
    <t>ASSISTANT_ADVICE_1_13_M_2</t>
  </si>
  <si>
    <t>{[VAR_TM_NAME]} manque d’impact au service aujourd’hui. Contre un retourneur de ce niveau, il doit trouver une nouvelle approche.</t>
  </si>
  <si>
    <t>ASSISTANT_ADVICE_1_13_M_3</t>
  </si>
  <si>
    <t>Le service n’apporte pas les points espérés pour {[VAR_TM_NAME]}. Il doit s’ajuster pour gêner davantage un adversaire bon retourneur.</t>
  </si>
  <si>
    <t>ASSISTANT_ADVICE_1_13_M_4</t>
  </si>
  <si>
    <t>{[VAR_TM_NAME]} ne prend pas assez le dessus avec sa mise en jeu. Il doit changer de façon de faire contre ce bon retourneur.</t>
  </si>
  <si>
    <t>ASSISTANT_ADVICE_1_13_M_5</t>
  </si>
  <si>
    <t>{[VAR_TM_NAME]} peine à faire la différence au service aujourd’hui. Il doit le modifier pour perturber ce bon retourneur.</t>
  </si>
  <si>
    <t>ASSISTANT_ADVICE_1_14_F</t>
  </si>
  <si>
    <t>Wow, it's been a long time since I have seen {[VAR_TM_NAME]} serve so softly. Is she tired or something?</t>
  </si>
  <si>
    <t>Wow, es ist schon ewig her, dass ich solche schwachen Aufschläge von {[VAR_TM_NAME]} gesehen habe. Ist sie erschöpft?</t>
  </si>
  <si>
    <t>Vaya, ha pasado mucho tiempo desde la última vez que vi a {[VAR_TM_NAME]} sacar tan flojo. ¿Está cansada o algo?</t>
  </si>
  <si>
    <t>Wow, è passato molto tempo dall'ultima volta che ho visto {[VAR_TM_NAME]} servire così piano. È stanca o qualcosa del genere?</t>
  </si>
  <si>
    <t>哇，很久没看到{[VAR_TM_NAME]}的发球这样绵软无力了。她是累了还是怎么了？</t>
  </si>
  <si>
    <t>Уже давно я не видела, чтобы {[VAR_TM_NAME]} подавала так мягко. Она устала или что?</t>
  </si>
  <si>
    <t>Uau, faz tempo que não vejo {[VAR_TM_NAME]} sacar tão suavemente. Ela está cansada ou algo assim?</t>
  </si>
  <si>
    <t>ASSISTANT_ADVICE_1_14_F_1</t>
  </si>
  <si>
    <t>Et bien, cela faisait longtemps que je n'avais pas vu {[VAR_TM_NAME]} servir aussi mollement, elle est fatigué ou quoi ?</t>
  </si>
  <si>
    <t>ASSISTANT_ADVICE_1_14_F_2</t>
  </si>
  <si>
    <t>{[LD_ADVICES/ASSISTANT_ADVICE_1_14_M_2]}</t>
  </si>
  <si>
    <t>ASSISTANT_ADVICE_1_14_F_3</t>
  </si>
  <si>
    <t>Ah, ce service… On dirait que {[VAR_TM_NAME]} économise son énergie pour plus tard. Elle est à court de batterie ?</t>
  </si>
  <si>
    <t>ASSISTANT_ADVICE_1_14_F_4</t>
  </si>
  <si>
    <t>On a connu {[VAR_TM_NAME]} plus explosive… Là, c’est presque des services d’échauffement !</t>
  </si>
  <si>
    <t>ASSISTANT_ADVICE_1_14_F_5</t>
  </si>
  <si>
    <t>{[VAR_TM_NAME]} sert en mode économie d’énergie non ? Elle a oublié qu’on est en match ?</t>
  </si>
  <si>
    <t>ASSISTANT_ADVICE_1_14_M</t>
  </si>
  <si>
    <t>Wow, it's been a long time since I have seen {[VAR_TM_NAME]} serve so softly. Is he tired or something?</t>
  </si>
  <si>
    <t>Wow, es ist schon ewig her, dass ich solche schwachen Aufschläge von {[VAR_TM_NAME]} gesehen habe. Ist er erschöpft?</t>
  </si>
  <si>
    <t>Vaya, ha pasado mucho tiempo desde la última vez que vi a {[VAR_TM_NAME]} sacar tan flojo. ¿Está cansado o algo?</t>
  </si>
  <si>
    <t>Wow, è passato molto tempo dall'ultima volta che ho visto {[VAR_TM_NAME]} servire così piano. È stanco o qualcosa del genere?</t>
  </si>
  <si>
    <t>哇，很久没看到{[VAR_TM_NAME]}的发球这样绵软无力了。他是累了还是怎么了？</t>
  </si>
  <si>
    <t>Уже давно я не видел, чтобы {[VAR_TM_NAME]} подавал так мягко. Он устал или что?</t>
  </si>
  <si>
    <t>Uau, faz tempo que não vejo {[VAR_TM_NAME]} sacar tão suavemente. Ele está cansado ou algo assim?</t>
  </si>
  <si>
    <t>ASSISTANT_ADVICE_1_14_M_1</t>
  </si>
  <si>
    <t>Et bien, cela faisait longtemps que je n'avais pas vu {[VAR_TM_NAME]} servir aussi mollement, il est fatigué ou quoi ?</t>
  </si>
  <si>
    <t>ASSISTANT_ADVICE_1_14_M_2</t>
  </si>
  <si>
    <t>Je n’avais pas vu {[VAR_TM_NAME]} servir aussi mollement depuis un bail. Un manque de fraîcheur dû à quoi ?</t>
  </si>
  <si>
    <t>ASSISTANT_ADVICE_1_14_M_3</t>
  </si>
  <si>
    <t>Ah, ce service… On dirait que {[VAR_TM_NAME]} économise son énergie pour plus tard. Il est à court de batterie ?</t>
  </si>
  <si>
    <t>ASSISTANT_ADVICE_1_14_M_4</t>
  </si>
  <si>
    <t>On a connu {[VAR_TM_NAME]} plus explosif… Là, c’est presque des services d’échauffement !</t>
  </si>
  <si>
    <t>ASSISTANT_ADVICE_1_14_M_5</t>
  </si>
  <si>
    <t>{[VAR_TM_NAME]} sert en mode économie d’énergie non ? Il a oublié qu’on est en match ?</t>
  </si>
  <si>
    <t>ASSISTANT_ADVICE_1_15_F</t>
  </si>
  <si>
    <t>It's all well and good {[VAR_TM_NAME]} is making sure she lands his second serve, but frankly she's going to end up spoon feeding...</t>
  </si>
  <si>
    <t>{[VAR_TM_NAME]} geht bei ihrem zweiten Aufschlag auf Nummer sicher. Aber damit präsentiert sie ihrer Gegnerin den Punkt auf dem Präsentierteller.</t>
  </si>
  <si>
    <t>Todo va bien, {[VAR_TM_NAME]} se está asegurando de que entra el segundo saque, pero francamente se lo va a acabar poniendo muy fácil...</t>
  </si>
  <si>
    <t>Va tutto bene e {[VAR_TM_NAME]} si sta assicurando che arrivi la sua seconda di servizio, ma francamente finirà per offrire un boccone goloso...</t>
  </si>
  <si>
    <t>{[VAR_TM_NAME]}确保二发进区固然好，但坦白说，她这样最终只会不停地喂球给对手……</t>
  </si>
  <si>
    <t>{[VAR_TM_NAME]} хорошо, что она вводит вторую подачу, но, честно говоря, она скоро начнёт подкладывать её сопернице…</t>
  </si>
  <si>
    <t>Tudo bem que {[VAR_TM_NAME]} está garantindo que seu segundo saque entre, mas francamente ela vai acabar entregando...</t>
  </si>
  <si>
    <t>ASSISTANT_ADVICE_1_15_F_1</t>
  </si>
  <si>
    <t>Ok pour que {[VAR_TM_NAME]} assure sa seconde balle mais là franchement, elle va finir par servir à la cuillère…</t>
  </si>
  <si>
    <t>ASSISTANT_ADVICE_1_15_F_2</t>
  </si>
  <si>
    <t>{[LD_ADVICES/ASSISTANT_ADVICE_1_15_M_2]}</t>
  </si>
  <si>
    <t>ASSISTANT_ADVICE_1_15_F_3</t>
  </si>
  <si>
    <t>{[LD_ADVICES/ASSISTANT_ADVICE_1_15_M_3]}</t>
  </si>
  <si>
    <t>ASSISTANT_ADVICE_1_15_F_4</t>
  </si>
  <si>
    <t>Qu’elle sécurise la seconde balle ok, mais à cette vitesse on dirait qu’elle ne veut surtout pas déranger l’adversaire.</t>
  </si>
  <si>
    <t>ASSISTANT_ADVICE_1_15_F_5</t>
  </si>
  <si>
    <t>Elle veut être sûre de mettre son second service dedans, mais à ce degrès-là, même un enfant pourrait le retourner.</t>
  </si>
  <si>
    <t>ASSISTANT_ADVICE_1_15_M</t>
  </si>
  <si>
    <t>It's all well and good {[VAR_TM_NAME]} is making sure he lands his second serve, but frankly he's going to end up spoon feeding...</t>
  </si>
  <si>
    <t>{[VAR_TM_NAME]} geht bei seinem zweiten Aufschlag auf Nummer sicher. Aber damit präsentiert er seinem Gegner den Punkt auf dem Präsentierteller.</t>
  </si>
  <si>
    <t>{[VAR_TM_NAME]}确保二发进区固然好，但坦白说，他这样最终只会不停地喂球给对手……</t>
  </si>
  <si>
    <t>{[VAR_TM_NAME]} хорошо, что он вводит вторую подачу, но, честно говоря, он скоро начнёт подкладывать её сопернику…</t>
  </si>
  <si>
    <t>Tudo bem que {[VAR_TM_NAME]} está garantindo que seu segundo saque entre, mas francamente ele vai acabar entregando...</t>
  </si>
  <si>
    <t>ASSISTANT_ADVICE_1_15_M_1</t>
  </si>
  <si>
    <t>Ok pour que {[VAR_TM_NAME]} assure sa seconde balle mais là franchement, il va finir par servir à la cuillère…</t>
  </si>
  <si>
    <t>ASSISTANT_ADVICE_1_15_M_2</t>
  </si>
  <si>
    <t>D’accord pour sécuriser la seconde balle, mais là… {[VAR_TM_NAME]} va bientôt tenter le service à la cuillère.</t>
  </si>
  <si>
    <t>ASSISTANT_ADVICE_1_15_M_3</t>
  </si>
  <si>
    <t>OK pour jouer safe, mais {[VAR_TM_NAME]} sert bien trop doucement sa seconde balle.</t>
  </si>
  <si>
    <t>ASSISTANT_ADVICE_1_15_M_4</t>
  </si>
  <si>
    <t>Qu’il sécurise la seconde balle ok, mais à cette vitesse on dirait qu’il ne veut surtout pas déranger l’adversaire.</t>
  </si>
  <si>
    <t>ASSISTANT_ADVICE_1_15_M_5</t>
  </si>
  <si>
    <t>Il veut être sûr de mettre son second service dedans, mais à ce degrès-là, même un enfant pourrait le retourner.</t>
  </si>
  <si>
    <t>ASSISTANT_ADVICE_1_16_F</t>
  </si>
  <si>
    <t>{[VAR_TM_NAME]} cannot get soft when she has an opportunity to break his opponent, especially when she has so many.</t>
  </si>
  <si>
    <t>{[VAR_TM_NAME]} sollte die Gelegenheiten nutzen, ihre Gegnerin zu breaken, vor allem wenn sie so viele dazu hat.</t>
  </si>
  <si>
    <t>{[VAR_TM_NAME]} no puede confiarse cuando tiene la oportunidad de romperle el servicio a su oponente, especialmente cuando lo tiene tan fácil.</t>
  </si>
  <si>
    <t>{[VAR_TM_NAME]} non può diventare debole quando ha l'opportunità di rompere il gioco della sua avversaria, specialmente quando ne ha così tante.</t>
  </si>
  <si>
    <t>{[VAR_TM_NAME]}在有破发机会时绝不能手软，更何况她有这么多机会。</t>
  </si>
  <si>
    <t>{[VAR_TM_NAME]} не должна сдаваться, когда у неё есть шанс сделать брейк сопернице, особенно когда таких возможностей так много.</t>
  </si>
  <si>
    <t>{[VAR_TM_NAME]} não pode relaxar quando tem uma oportunidade de quebrar o saque do adversário, especialmente quando tem tantas.</t>
  </si>
  <si>
    <t>ASSISTANT_ADVICE_1_16_F_1</t>
  </si>
  <si>
    <t>{[VAR_TM_NAME]} ne doit pas trembler lorsqu'elle a des opportunités de breaker son adversaire surtout quant-elle en a autant.</t>
  </si>
  <si>
    <t>ASSISTANT_ADVICE_1_16_F_2</t>
  </si>
  <si>
    <t>{[VAR_TM_NAME]} doit convertir ses opportunités de break, surtout quand elle en a autant.</t>
  </si>
  <si>
    <t>ASSISTANT_ADVICE_1_16_F_3</t>
  </si>
  <si>
    <t>{[LD_ADVICES/ASSISTANT_ADVICE_1_16_M_3]}</t>
  </si>
  <si>
    <t>ASSISTANT_ADVICE_1_16_F_4</t>
  </si>
  <si>
    <t>{[LD_ADVICES/ASSISTANT_ADVICE_1_16_M_4]}</t>
  </si>
  <si>
    <t>ASSISTANT_ADVICE_1_16_F_5</t>
  </si>
  <si>
    <t>{[LD_ADVICES/ASSISTANT_ADVICE_1_16_M_5]}</t>
  </si>
  <si>
    <t>ASSISTANT_ADVICE_1_16_M</t>
  </si>
  <si>
    <t>{[VAR_TM_NAME]} cannot get soft when he has an opportunity to break his opponent, especially when he has so many.</t>
  </si>
  <si>
    <t>{[VAR_TM_NAME]} sollte die Gelegenheiten nutzen, seinen Gegner zu breaken, vor allem wenn er so viele dazu hat.</t>
  </si>
  <si>
    <t>{[VAR_TM_NAME]} non può diventare debole quando ha l'opportunità di rompere il gioco del suo avversario, specialmente quando ne ha così tante.</t>
  </si>
  <si>
    <t>{[VAR_TM_NAME]} 在有破发机会时绝不能手软，更何况他有这么多机会。</t>
  </si>
  <si>
    <t>{[VAR_TM_NAME]} не должен сдаваться, когда у него есть шанс сделать брейк сопернику, особенно когда таких возможностей так много.</t>
  </si>
  <si>
    <t>ASSISTANT_ADVICE_1_16_M_1</t>
  </si>
  <si>
    <t>{[VAR_TM_NAME]} ne doit pas trembler lorsqu'il a des opportunités de breaker son adversaire surtout quant-il en a autant.</t>
  </si>
  <si>
    <t>ASSISTANT_ADVICE_1_16_M_2</t>
  </si>
  <si>
    <t>{[VAR_TM_NAME]} doit convertir ses opportunités de break, surtout quand il en a autant.</t>
  </si>
  <si>
    <t>ASSISTANT_ADVICE_1_16_M_3</t>
  </si>
  <si>
    <t>Honnêtement, avec toutes ces balles de break, {[VAR_TM_NAME]} doit arrêter de stresser et conclure !</t>
  </si>
  <si>
    <t>ASSISTANT_ADVICE_1_16_M_4</t>
  </si>
  <si>
    <t>L’adversaire lui tend des opportunités de break, et {[VAR_TM_NAME]} hésite encore ? Il va falloir arrêter de trembler.</t>
  </si>
  <si>
    <t>ASSISTANT_ADVICE_1_16_M_5</t>
  </si>
  <si>
    <t>Quand tu as autant de balles de break, le minimum c’est d’en convertir une. {[VAR_TM_NAME]} devrait le savoir.</t>
  </si>
  <si>
    <t>ASSISTANT_ADVICE_1_17_F</t>
  </si>
  <si>
    <t>{[VAR_TM_NAME]} puts herself in too much danger, she gives her opponent too many chances to break her.</t>
  </si>
  <si>
    <t>{[VAR_TM_NAME]} bringt sich zu sehr in Gefahr, sie bietet ihrer Gegnerin zu viele Möglichkeiten, sie zu breaken.</t>
  </si>
  <si>
    <t>{[VAR_TM_NAME]} se arriesga demasiado; le da a su oponente demasiadas oportunidades de romperle el servicio.</t>
  </si>
  <si>
    <t>{[VAR_TM_NAME]} si mette troppo in pericolo, dà alla sua avversaria troppe possibilità di brekkarla.</t>
  </si>
  <si>
    <t>{[VAR_TM_NAME]}给自己制造了太多麻烦，让对手获得了太多破发机会。</t>
  </si>
  <si>
    <t>{[VAR_TM_NAME]} слишком рискует, она даёт сопернице слишком много шансов сделать брейк.</t>
  </si>
  <si>
    <t>{[VAR_TM_NAME]} se coloca em muito perigo, ela dá muitas chances para a adversária quebrar seu saque.</t>
  </si>
  <si>
    <t>ASSISTANT_ADVICE_1_17_F_1</t>
  </si>
  <si>
    <t>{[VAR_TM_NAME]} se met trop en danger, elle offre trop d'opportunités à son adversaire de la breaker.</t>
  </si>
  <si>
    <t>ASSISTANT_ADVICE_1_17_F_2</t>
  </si>
  <si>
    <t>{[VAR_TM_NAME]} aime visiblement le risque: elle offre bien trop de chances à l’adversaire de la breaker.</t>
  </si>
  <si>
    <t>ASSISTANT_ADVICE_1_17_F_3</t>
  </si>
  <si>
    <t>{[LD_ADVICES/ASSISTANT_ADVICE_1_17_M_3]}</t>
  </si>
  <si>
    <t>ASSISTANT_ADVICE_1_17_F_4</t>
  </si>
  <si>
    <t>{[VAR_TM_NAME]} se met en danger toute seule : elle distribue les opportunités de break comme des cadeaux.</t>
  </si>
  <si>
    <t>ASSISTANT_ADVICE_1_17_F_5</t>
  </si>
  <si>
    <t>Beaucoup trop de situations compliquées pour {[VAR_TM_NAME]} au service ; elle doit réduire les possibilités de break concédées.</t>
  </si>
  <si>
    <t>ASSISTANT_ADVICE_1_17_M</t>
  </si>
  <si>
    <t>{[VAR_TM_NAME]} puts himself in too much danger, he gives his opponent too many chances to break him.</t>
  </si>
  <si>
    <t>{[VAR_TM_NAME]} bringt sich zu sehr in Gefahr, er bietet seinem Gegner zu viele Möglichkeiten, ihn zu breaken.</t>
  </si>
  <si>
    <t>{[VAR_TM_NAME]} si mette troppo in pericolo, dà al suo avversario troppe possibilità di brekkarla.</t>
  </si>
  <si>
    <t>{[VAR_TM_NAME]} слишком рискует, он даёт сопернику слишком много шансов сделать брейк.</t>
  </si>
  <si>
    <t>{[VAR_TM_NAME]} se coloca em muito perigo, ele dá muitas chances para o adversário quebrar seu saque.</t>
  </si>
  <si>
    <t>ASSISTANT_ADVICE_1_17_M_1</t>
  </si>
  <si>
    <t>{[VAR_TM_NAME]} se met trop en danger, il offre trop d'opportunités à son adversaire de le breaker.</t>
  </si>
  <si>
    <t>ASSISTANT_ADVICE_1_17_M_2</t>
  </si>
  <si>
    <t>{[VAR_TM_NAME]} aime visiblement le risque: il offre bien trop de chances à l’adversaire de le breaker.</t>
  </si>
  <si>
    <t>ASSISTANT_ADVICE_1_17_M_3</t>
  </si>
  <si>
    <t>À ce rythme, {[VAR_TM_NAME]} va finir par envoyer une invitation officielle pour se faire breaker.</t>
  </si>
  <si>
    <t>ASSISTANT_ADVICE_1_17_M_4</t>
  </si>
  <si>
    <t>{[VAR_TM_NAME]} se met en danger tout seul : il distribue les opportunités de break comme des cadeaux.</t>
  </si>
  <si>
    <t>ASSISTANT_ADVICE_1_17_M_5</t>
  </si>
  <si>
    <t>Beaucoup trop de situations compliquées pour {[VAR_TM_NAME]} au service ; il doit réduire les possibilités de break concédées.</t>
  </si>
  <si>
    <t>ASSISTANT_ADVICE_1_18_F</t>
  </si>
  <si>
    <t>{[VAR_TM_NAME]} hits fewer winners than her opponent, she's not aggressive enough in the rally in my opinion.</t>
  </si>
  <si>
    <t>{[VAR_TM_NAME]} macht weniger Punkte als ihre Gegnerin. Meiner Meinung nach ist sie in den Ballwechseln nicht aggressiv genug.</t>
  </si>
  <si>
    <t>{[VAR_TM_NAME]} consigue menos golpes ganadores que su oponente, en mi opinión, no es lo suficientemente agresiva en el intercambio de golpes.</t>
  </si>
  <si>
    <t>{[VAR_TM_NAME]} colpisce meno vincenti della sua avversaria, non è abbastanza aggressiva nello scambio secondo me.</t>
  </si>
  <si>
    <t>{[VAR_TM_NAME]}的制胜分比对手少，我认为她在回合球中还不够主动。</t>
  </si>
  <si>
    <t>{[VAR_TM_NAME]} делает меньше виннеров, чем соперница. Она играет недостаточно агрессивно в розыгрышах.</t>
  </si>
  <si>
    <t>{[VAR_TM_NAME]} está acertando menos winners que a adversária, ela não está agressiva o suficiente no rali, na minha opinião.</t>
  </si>
  <si>
    <t>ASSISTANT_ADVICE_1_18_F_1</t>
  </si>
  <si>
    <t>{[VAR_TM_NAME]} fait moins de coups gagnants que son adversaire, elle ne prend pas assez l'initiative dans l'échanges à mon avis.</t>
  </si>
  <si>
    <t>ASSISTANT_ADVICE_1_18_F_2</t>
  </si>
  <si>
    <t>{[VAR_TM_NAME]} produit moins de coups gagnants que son adversaire ; elle manque d’initiative dans l’échange.</t>
  </si>
  <si>
    <t>ASSISTANT_ADVICE_1_18_F_3</t>
  </si>
  <si>
    <t>{[VAR_TM_NAME]} ne prend pas assez les devants ; elle est derrière en coups gagnants.</t>
  </si>
  <si>
    <t>ASSISTANT_ADVICE_1_18_F_4</t>
  </si>
  <si>
    <t>L’écart en coups gagnants est clair : {[VAR_TM_NAME]} doit se montrer plus offensive.</t>
  </si>
  <si>
    <t>ASSISTANT_ADVICE_1_18_F_5</t>
  </si>
  <si>
    <t>{[VAR_TM_NAME]} est bien trop passive ; avec aussi peu de coups gagnants, elle laisse l’adversaire dicter chaque point.</t>
  </si>
  <si>
    <t>ASSISTANT_ADVICE_1_18_M</t>
  </si>
  <si>
    <t>{[VAR_TM_NAME]} hits fewer winners than his opponent, he's not aggressive enough in the rally in my opinion.</t>
  </si>
  <si>
    <t>{[VAR_TM_NAME]} macht weniger Punkte als sein Gegner. Meiner Meinung nach ist er in den Ballwechseln nicht aggressiv genug.</t>
  </si>
  <si>
    <t>{[VAR_TM_NAME]} consigue menos golpes ganadores que su oponente, en mi opinión, no es lo suficientemente agresivo en el intercambio de golpes.</t>
  </si>
  <si>
    <t>{[VAR_TM_NAME]} colpisce meno vincenti del suo avversario, non è abbastanza aggressivo nello scambio secondo me.</t>
  </si>
  <si>
    <t>{[VAR_TM_NAME]}的制胜分比对手少，我认为他在回合球中还不够主动。</t>
  </si>
  <si>
    <t>{[VAR_TM_NAME]} делает меньше виннеров, чем соперник. Он играет недостаточно агрессивно в розыгрышах.</t>
  </si>
  <si>
    <t>{[VAR_TM_NAME]} está acertando menos winners que o adversário, ele não está agressivo o suficiente no rali, na minha opinião.</t>
  </si>
  <si>
    <t>ASSISTANT_ADVICE_1_18_M_1</t>
  </si>
  <si>
    <t>{[VAR_TM_NAME]} fait moins de coups gagnants que son adversaire, il ne prend pas assez l'initiative dans l'échanges à mon avis.</t>
  </si>
  <si>
    <t>ASSISTANT_ADVICE_1_18_M_2</t>
  </si>
  <si>
    <t>{[VAR_TM_NAME]} produit moins de coups gagnants que son adversaire ; il manque d’initiative dans l’échange.</t>
  </si>
  <si>
    <t>ASSISTANT_ADVICE_1_18_M_3</t>
  </si>
  <si>
    <t>{[VAR_TM_NAME]} ne prend pas assez les devants ; il est derrière en coups gagnants.</t>
  </si>
  <si>
    <t>ASSISTANT_ADVICE_1_18_M_4</t>
  </si>
  <si>
    <t>L’écart en coups gagnants est clair : {[VAR_TM_NAME]} doit se montrer plus offensif.</t>
  </si>
  <si>
    <t>ASSISTANT_ADVICE_1_18_M_5</t>
  </si>
  <si>
    <t>{[VAR_TM_NAME]} est bien trop passif ; avec aussi peu de coups gagnants, il laisse l’adversaire dicter chaque point.</t>
  </si>
  <si>
    <t>ASSISTANT_ADVICE_1_19_F</t>
  </si>
  <si>
    <t>{[VAR_TM_NAME]} should take less risk and not give away so many free points to her opponent.</t>
  </si>
  <si>
    <t>{[VAR_TM_NAME]} sollte weniger Risiko eingehen und ihrer Gegnerin weniger Punkte schenken.</t>
  </si>
  <si>
    <t>{[VAR_TM_NAME]} debería correr menos riesgos y no regalar tantos puntos a su oponente.</t>
  </si>
  <si>
    <t>{[VAR_TM_NAME]} dovrebbe correre meno rischi e non regalare così tanti punti gratuiti alla sua avversaria.</t>
  </si>
  <si>
    <t>{[VAR_TM_NAME]}应该减少冒险，不要送给对手这么多轻易得分。</t>
  </si>
  <si>
    <t>{[VAR_TM_NAME]} должна рисковать меньше и не отдавать сопернице столько бесплатных очков.</t>
  </si>
  <si>
    <t>{[VAR_TM_NAME]} deveria arriscar menos e não dar tantos pontos de graça para a adversária.</t>
  </si>
  <si>
    <t>ASSISTANT_ADVICE_1_19_F_1</t>
  </si>
  <si>
    <t>{[LD_ADVICES/ASSISTANT_ADVICE_1_19_M_1]}</t>
  </si>
  <si>
    <t>ASSISTANT_ADVICE_1_19_F_2</t>
  </si>
  <si>
    <t>{[LD_ADVICES/ASSISTANT_ADVICE_1_19_M_2]}</t>
  </si>
  <si>
    <t>ASSISTANT_ADVICE_1_19_F_3</t>
  </si>
  <si>
    <t>{[VAR_TM_NAME]} doit jouer plus propre, elle concède trop de points faciles.</t>
  </si>
  <si>
    <t>ASSISTANT_ADVICE_1_19_F_4</t>
  </si>
  <si>
    <t>{[LD_ADVICES/ASSISTANT_ADVICE_1_19_M_4]}</t>
  </si>
  <si>
    <t>ASSISTANT_ADVICE_1_19_F_5</t>
  </si>
  <si>
    <t>{[VAR_TM_NAME]} doit arrêter de surjouer ; elle concède trop de points gratuits en prenant des risques inutiles.</t>
  </si>
  <si>
    <t>ASSISTANT_ADVICE_1_19_M</t>
  </si>
  <si>
    <t>{[VAR_TM_NAME]} should take less risk and not give away so many free points to his opponent.</t>
  </si>
  <si>
    <t>{[VAR_TM_NAME]} sollte weniger Risiko eingehen und seinem Gegner weniger Punkte schenken.</t>
  </si>
  <si>
    <t>{[VAR_TM_NAME]} dovrebbe correre meno rischi e non regalare così tanti punti gratuiti al suo avversario.</t>
  </si>
  <si>
    <t>{[VAR_TM_NAME]} должен рисковать меньше и не отдавать сопернику столько бесплатных очков.</t>
  </si>
  <si>
    <t>{[VAR_TM_NAME]} deveria arriscar menos e não dar tantos pontos de graça para o adversário.</t>
  </si>
  <si>
    <t>ASSISTANT_ADVICE_1_19_M_1</t>
  </si>
  <si>
    <t>{[VAR_TM_NAME]} devrait prendre moins de risque et donner moins de points gratuits à son adversaire.</t>
  </si>
  <si>
    <t>ASSISTANT_ADVICE_1_19_M_2</t>
  </si>
  <si>
    <t>{[VAR_TM_NAME]} doit réduire la prise de risque et arrêter de donner autant de points gratuits.</t>
  </si>
  <si>
    <t>ASSISTANT_ADVICE_1_19_M_3</t>
  </si>
  <si>
    <t>{[VAR_TM_NAME]} doit jouer plus propre, il concède trop de points faciles.</t>
  </si>
  <si>
    <t>ASSISTANT_ADVICE_1_19_M_4</t>
  </si>
  <si>
    <t>En prenant moins de risques, {[VAR_TM_NAME]} cessera d’offrir des points à l’adversaire.</t>
  </si>
  <si>
    <t>ASSISTANT_ADVICE_1_19_M_5</t>
  </si>
  <si>
    <t>{[VAR_TM_NAME]} doit arrêter de surjouer ; il concède trop de points gratuits en prenant des risques inutiles.</t>
  </si>
  <si>
    <t>ASSISTANT_ADVICE_1_20_F</t>
  </si>
  <si>
    <t>{[VAR_TM_NAME]} is struggling every time her opponent attacks. She needs to regain control of the match.</t>
  </si>
  <si>
    <t>{[VAR_TM_NAME]} hat jedes Mal, wenn ihre Gegnerin angreift, Probleme. Sie muss die Kontrolle über das Match zurückgewinnen.</t>
  </si>
  <si>
    <t>{[VAR_TM_NAME]} está pasándolo mal cada vez que su oponente ataca. Necesita recuperar el control del partido.</t>
  </si>
  <si>
    <t>{[VAR_TM_NAME]} fatica ogni volta che la sua avversaria attacca. Ha bisogno di riprendere il controllo della partita.</t>
  </si>
  <si>
    <t>{[VAR_TM_NAME]}每当对手进攻时都会陷入被动。她需要重新掌控比赛节奏。</t>
  </si>
  <si>
    <t>{[VAR_TM_NAME]} испытывает трудности каждый раз, когда соперница атакует. Ей нужно снова взять матч под контроль.</t>
  </si>
  <si>
    <t>{[VAR_TM_NAME]} está sofrendo toda vez que a adversária ataca. Ela precisa retomar o controle da partida.</t>
  </si>
  <si>
    <t>ASSISTANT_ADVICE_1_20_F_1</t>
  </si>
  <si>
    <t>{[VAR_TM_NAME]} subit les coups de butoire de son adversaire lorsque celle-ci attaque. Il faut reprendre le jeu à son compte.</t>
  </si>
  <si>
    <t>ASSISTANT_ADVICE_1_20_F_2</t>
  </si>
  <si>
    <t>{[VAR_TM_NAME]} recule trop quand l’adversaire accélère. Elle doit reprendre la main dans l’échange.</t>
  </si>
  <si>
    <t>ASSISTANT_ADVICE_1_20_F_3</t>
  </si>
  <si>
    <t>{[VAR_TM_NAME]} subit trop dès que ça frappe fort. Elle doit imposer son jeu.</t>
  </si>
  <si>
    <t>ASSISTANT_ADVICE_1_20_F_4</t>
  </si>
  <si>
    <t>Dès que l’adversaire appuie, {[VAR_TM_NAME]} est débordé. Elle doit reprendre le contrôle.</t>
  </si>
  <si>
    <t>ASSISTANT_ADVICE_1_20_F_5</t>
  </si>
  <si>
    <t>{[LD_ADVICES/ASSISTANT_ADVICE_1_20_M_5]}</t>
  </si>
  <si>
    <t>ASSISTANT_ADVICE_1_20_M</t>
  </si>
  <si>
    <t>{[VAR_TM_NAME]} is struggling every time his opponent attacks. He needs to regain control of the match.</t>
  </si>
  <si>
    <t>{[VAR_TM_NAME]} hat jedes Mal, wenn sein Gegner angreift, Probleme. Er muss die Kontrolle über das Match zurückgewinnen.</t>
  </si>
  <si>
    <t>{[VAR_TM_NAME]} fatica ogni volta che il suo avversario attacca. Ha bisogno di riprendere il controllo della partita.</t>
  </si>
  <si>
    <t>{[VAR_TM_NAME]}每当对手进攻时都会陷入被动。他需要重新掌控比赛节奏。</t>
  </si>
  <si>
    <t>{[VAR_TM_NAME]} испытывает трудности каждый раз, когда соперник атакует. Ему нужно снова взять матч под контроль.</t>
  </si>
  <si>
    <t>{[VAR_TM_NAME]} está sofrendo toda vez que o adversário ataca. Ele precisa retomar o controle da partida.</t>
  </si>
  <si>
    <t>ASSISTANT_ADVICE_1_20_M_1</t>
  </si>
  <si>
    <t>{[VAR_TM_NAME]} subit les coups de butoire de son adversaire lorsque celui-ci attaque. Il faut reprendre le jeu à son compte.</t>
  </si>
  <si>
    <t>ASSISTANT_ADVICE_1_20_M_2</t>
  </si>
  <si>
    <t>{[VAR_TM_NAME]} recule trop quand l’adversaire accélère. Il doit reprendre la main dans l’échange.</t>
  </si>
  <si>
    <t>ASSISTANT_ADVICE_1_20_M_3</t>
  </si>
  <si>
    <t>{[VAR_TM_NAME]} subit trop dès que ça frappe fort. Il doit imposer son jeu.</t>
  </si>
  <si>
    <t>ASSISTANT_ADVICE_1_20_M_4</t>
  </si>
  <si>
    <t>Dès que l’adversaire appuie, {[VAR_TM_NAME]} est débordé. Il doit reprendre le contrôle.</t>
  </si>
  <si>
    <t>ASSISTANT_ADVICE_1_20_M_5</t>
  </si>
  <si>
    <t>L’adversaire impose sa puissance. {[VAR_TM_NAME]} doit remettre son jeu en avant.</t>
  </si>
  <si>
    <t>ASSISTANT_ADVICE_1_21_F</t>
  </si>
  <si>
    <t>{[LD_ADVICES/ASSISTANT_ADVICE_1_21_M]}</t>
  </si>
  <si>
    <t>ASSISTANT_ADVICE_1_21_F_1</t>
  </si>
  <si>
    <t>{[LD_ADVICES/ASSISTANT_ADVICE_1_21_M_1]}</t>
  </si>
  <si>
    <t>ASSISTANT_ADVICE_1_21_F_2</t>
  </si>
  <si>
    <t>{[LD_ADVICES/ASSISTANT_ADVICE_1_21_M_2]}</t>
  </si>
  <si>
    <t>ASSISTANT_ADVICE_1_21_F_3</t>
  </si>
  <si>
    <t>{[LD_ADVICES/ASSISTANT_ADVICE_1_21_M_3]}</t>
  </si>
  <si>
    <t>ASSISTANT_ADVICE_1_21_F_4</t>
  </si>
  <si>
    <t>{[LD_ADVICES/ASSISTANT_ADVICE_1_21_M_4]}</t>
  </si>
  <si>
    <t>ASSISTANT_ADVICE_1_21_F_5</t>
  </si>
  <si>
    <t>{[LD_ADVICES/ASSISTANT_ADVICE_1_21_M_5]}</t>
  </si>
  <si>
    <t>ASSISTANT_ADVICE_1_21_M</t>
  </si>
  <si>
    <t>No comment.</t>
  </si>
  <si>
    <t>Kein Kommentar.</t>
  </si>
  <si>
    <t>Sin comentarios.</t>
  </si>
  <si>
    <t>Senza commento.</t>
  </si>
  <si>
    <t>没有评论。</t>
  </si>
  <si>
    <t>Без комментариев.</t>
  </si>
  <si>
    <t>Sem comentários.</t>
  </si>
  <si>
    <t>ASSISTANT_ADVICE_1_21_M_1</t>
  </si>
  <si>
    <t>Sans commentaire.</t>
  </si>
  <si>
    <t>ASSISTANT_ADVICE_1_21_M_2</t>
  </si>
  <si>
    <t>Affligeant.</t>
  </si>
  <si>
    <t>ASSISTANT_ADVICE_1_21_M_3</t>
  </si>
  <si>
    <t>Déconcertant...</t>
  </si>
  <si>
    <t>ASSISTANT_ADVICE_1_21_M_4</t>
  </si>
  <si>
    <t>Je ne sais pas quoi dire.</t>
  </si>
  <si>
    <t>ASSISTANT_ADVICE_1_21_M_5</t>
  </si>
  <si>
    <t>Vraiment ?</t>
  </si>
  <si>
    <t>ASSISTANT_ADVICE_1_22_F</t>
  </si>
  <si>
    <t>{[VAR_TM_NAME]} makes more mistakes than his opponent. These are free points for her opponent.</t>
  </si>
  <si>
    <t>{[VAR_TM_NAME]} macht mehr Fehler als ihre Gegnerin. Damit schenkt sie ihr viele Punkte.</t>
  </si>
  <si>
    <t>{[VAR_TM_NAME]} comete más errores que su oponente. Le está regalando puntos.</t>
  </si>
  <si>
    <t>{[VAR_TM_NAME]} commette più errori della sua avversaria. Questi sono punti gratuiti per la sua avversaria.</t>
  </si>
  <si>
    <t>{[VAR_TM_NAME]}的失误比对手多，这些都是“白送分”。</t>
  </si>
  <si>
    <t>{[VAR_TM_NAME]} делает больше ошибок, чем соперница. Это бесплатные очки для неё.</t>
  </si>
  <si>
    <t>{[VAR_TM_NAME]} comete mais erros que a adversária. São pontos de graça para a adversária.</t>
  </si>
  <si>
    <t>ASSISTANT_ADVICE_1_22_F_1</t>
  </si>
  <si>
    <t>{[LD_ADVICES/ASSISTANT_ADVICE_1_22_M_1]}</t>
  </si>
  <si>
    <t>ASSISTANT_ADVICE_1_22_F_2</t>
  </si>
  <si>
    <t>{[LD_ADVICES/ASSISTANT_ADVICE_1_22_M_2]}</t>
  </si>
  <si>
    <t>ASSISTANT_ADVICE_1_22_F_3</t>
  </si>
  <si>
    <t>{[LD_ADVICES/ASSISTANT_ADVICE_1_22_M_3]}</t>
  </si>
  <si>
    <t>ASSISTANT_ADVICE_1_22_F_4</t>
  </si>
  <si>
    <t>{[LD_ADVICES/ASSISTANT_ADVICE_1_22_M_4]}</t>
  </si>
  <si>
    <t>ASSISTANT_ADVICE_1_22_F_5</t>
  </si>
  <si>
    <t>Trop de fautes de {[VAR_TM_NAME]} : elle distribue des points gratuits qui pèsent lourd au tableau des scores.</t>
  </si>
  <si>
    <t>ASSISTANT_ADVICE_1_22_M</t>
  </si>
  <si>
    <t>{[VAR_TM_NAME]} makes more mistakes than his opponent. These are free points for his opponent.</t>
  </si>
  <si>
    <t>{[VAR_TM_NAME]} macht mehr Fehler als sein Gegner. Damit schenkt er ihm viele Punkte.</t>
  </si>
  <si>
    <t>{[VAR_TM_NAME]} commette più errori del suo avversario. Questi sono punti gratuiti per il suo avversario.</t>
  </si>
  <si>
    <t>{[VAR_TM_NAME]} делает больше ошибок, чем соперник. Это бесплатные очки для него.</t>
  </si>
  <si>
    <t>{[VAR_TM_NAME]} comete mais erros que o adversário. São pontos de graça para o adversário.</t>
  </si>
  <si>
    <t>ASSISTANT_ADVICE_1_22_M_1</t>
  </si>
  <si>
    <t>{[VAR_TM_NAME]} fait plus de fautes que son adversaire. Ce sont des points gratuits donnés !</t>
  </si>
  <si>
    <t>ASSISTANT_ADVICE_1_22_M_2</t>
  </si>
  <si>
    <t>Trop de fautes pour {[VAR_TM_NAME]}. Ce sont des points offerts sans effort à l’adversaire.</t>
  </si>
  <si>
    <t>ASSISTANT_ADVICE_1_22_M_3</t>
  </si>
  <si>
    <t>{[VAR_TM_NAME]} fait trop de fautes : c’est autant de points offerts à l’adversaire.</t>
  </si>
  <si>
    <t>ASSISTANT_ADVICE_1_22_M_4</t>
  </si>
  <si>
    <t>{[VAR_TM_NAME]} multiplie les fautes, ce qui permet à l’adversaire de scorer sans effort.</t>
  </si>
  <si>
    <t>ASSISTANT_ADVICE_1_22_M_5</t>
  </si>
  <si>
    <t>Trop de fautes de {[VAR_TM_NAME]} : il distribue des points gratuits qui pèsent lourd au tableau des scores.</t>
  </si>
  <si>
    <t>ASSISTANT_ADVICE_1_23_F</t>
  </si>
  <si>
    <t>{[VAR_TM_NAME]}'s opponent makes a difference with her forehand. Perhaps it would be wise to play more to her backhand.</t>
  </si>
  <si>
    <t>Die Gegnerin von {[VAR_TM_NAME]} hat eine unglaublich starke Vorhand. Vielleicht wäre es klüger, mehr auf ihre Rückhand zu spielen.</t>
  </si>
  <si>
    <t>La oponente de {[VAR_TM_NAME]} tiene un buen drive. Quizás sería prudente forzarla a usar su revés.</t>
  </si>
  <si>
    <t>L'avversaria di {[VAR_TM_NAME]} fa la differenza con il suo diritto. Forse sarebbe saggio giocare di più sul suo rovescio.</t>
  </si>
  <si>
    <t>{[VAR_TM_NAME]}的对手正手表现出色。也许更多地把球打向她的反手才是明智之举。</t>
  </si>
  <si>
    <t>Соперница {[VAR_TM_NAME]} создаёт преимущество своим форхендом. Возможно, стоит чаще играть ей под бэкхенд.</t>
  </si>
  <si>
    <t>A adversária de {[VAR_TM_NAME]} faz a diferença com seu forehand. Talvez fosse sábio jogar mais para o backhand dela.</t>
  </si>
  <si>
    <t>ASSISTANT_ADVICE_1_23_F_1</t>
  </si>
  <si>
    <t>{[LD_ADVICES/ASSISTANT_ADVICE_1_23_M_1]}</t>
  </si>
  <si>
    <t>ASSISTANT_ADVICE_1_23_F_2</t>
  </si>
  <si>
    <t>L’adversaire de {[VAR_TM_NAME]} fait trop mal en coup droit ; il serait judicieux de la solliciter davantage côté revers.</t>
  </si>
  <si>
    <t>ASSISTANT_ADVICE_1_23_F_3</t>
  </si>
  <si>
    <t>{[LD_ADVICES/ASSISTANT_ADVICE_1_23_M_3]}</t>
  </si>
  <si>
    <t>ASSISTANT_ADVICE_1_23_F_4</t>
  </si>
  <si>
    <t>{[LD_ADVICES/ASSISTANT_ADVICE_1_23_M_4]}</t>
  </si>
  <si>
    <t>ASSISTANT_ADVICE_1_23_F_5</t>
  </si>
  <si>
    <t>L’adversaire fait la loi en coup droit. Continuer à aller là-dessus, c’est courir à l’échec : qu’elle vise le revers !</t>
  </si>
  <si>
    <t>ASSISTANT_ADVICE_1_23_M</t>
  </si>
  <si>
    <t>{[VAR_TM_NAME]}'s opponent makes a difference with his forehand. Perhaps it would be wise to play more to his backhand.</t>
  </si>
  <si>
    <t>Der Gegner von {[VAR_TM_NAME]} hat eine unglaublich starke Vorhand. Vielleicht wäre es klüger, mehr auf seine Rückhand zu spielen.</t>
  </si>
  <si>
    <t>El oponente de {[VAR_TM_NAME]} tiene un buen drive. Quizás sería prudente forzarlo a usar su revés.</t>
  </si>
  <si>
    <t>L'avversario di {[VAR_TM_NAME]} fa la differenza con il suo diritto. Forse sarebbe saggio giocare di più sul rovescio.</t>
  </si>
  <si>
    <t>{[VAR_TM_NAME]}的对手正手表现出色。也许更多地把球打向他的反手才是明智之举。</t>
  </si>
  <si>
    <t>Соперник {[VAR_TM_NAME]} создаёт преимущество своим форхендом. Возможно, стоит чаще играть ему под бэкхенд.</t>
  </si>
  <si>
    <t>A adversária de {[VAR_TM_NAME]} faz a diferença com seu forehand. Talvez fosse sábio jogar mais para o backhand dele.</t>
  </si>
  <si>
    <t>ASSISTANT_ADVICE_1_23_M_1</t>
  </si>
  <si>
    <t>L'adversaire de {[VAR_TM_NAME]} fait la différence en coup droit, peut être serait-il avisé de jouer plus sur son revers.</t>
  </si>
  <si>
    <t>ASSISTANT_ADVICE_1_23_M_2</t>
  </si>
  <si>
    <t>L’adversaire de {[VAR_TM_NAME]} fait trop mal en coup droit ; il serait judicieux de le solliciter davantage côté revers.</t>
  </si>
  <si>
    <t>ASSISTANT_ADVICE_1_23_M_3</t>
  </si>
  <si>
    <t>L’adversaire prend l’avantage avec son coup droit. {[VAR_TM_NAME]} gagnerait à viser plus souvent son revers.</t>
  </si>
  <si>
    <t>ASSISTANT_ADVICE_1_23_M_4</t>
  </si>
  <si>
    <t>Le coup droit en face est trop solide. {[VAR_TM_NAME]} doit essayer de cibler plus souvent le revers.</t>
  </si>
  <si>
    <t>ASSISTANT_ADVICE_1_23_M_5</t>
  </si>
  <si>
    <t>L’adversaire fait la loi en coup droit. Continuer à aller là-dessus, c’est courir à l’échec : qu’il vise le revers !</t>
  </si>
  <si>
    <t>ASSISTANT_ADVICE_1_24_F</t>
  </si>
  <si>
    <t>{[VAR_TM_NAME]}'s opponent has an amazing backhand. I would recommend playing higher or lower balls and adding some spin to counter her backhand.</t>
  </si>
  <si>
    <t>Die Gegnerin von {[VAR_TM_NAME]} hat eine unglaubliche Rückhand. Ich würde empfehlen, höhere oder niedrigere Bälle und ein paar Spins zu spielen, um gegen ihre Rückhand anzukommen.</t>
  </si>
  <si>
    <t>La oponente de {[VAR_TM_NAME]} tiene un revés increíble. Recomendaría jugar bolas más altas o más bajas y darles un poco de efecto para contrarrestar su revés.</t>
  </si>
  <si>
    <t>L'avversaria di {[VAR_TM_NAME]} ha un rovescio incredibile. Consiglierei di giocare palle più alte o più basse e aggiungere un po' di rotazione per contrastare il suo rovescio.</t>
  </si>
  <si>
    <t>{[VAR_TM_NAME]}的对手反手非常出色。我建议采用更多变的球路，结合高球和低球，并施加旋转来制约她的反手。</t>
  </si>
  <si>
    <t>У соперницы {[VAR_TM_NAME]} потрясающий бэкхенд. Я бы рекомендовала играть выше или ниже и добавлять вращение, чтобы нейтрализовать её бэкхенд.</t>
  </si>
  <si>
    <t>A adversária de {[VAR_TM_NAME]} tem um backhand incrível. Eu recomendaria jogar bolas mais altas ou mais baixas e adicionar algum spin para neutralizar o backhand dela.</t>
  </si>
  <si>
    <t>ASSISTANT_ADVICE_1_24_F_1</t>
  </si>
  <si>
    <t>{[LD_ADVICES/ASSISTANT_ADVICE_1_24_M_1]}</t>
  </si>
  <si>
    <t>ASSISTANT_ADVICE_1_24_F_2</t>
  </si>
  <si>
    <t>Le revers adverse est exceptionnel. {[VAR_TM_NAME]} doit alterner balles hautes, basses et effets pour la contrer.</t>
  </si>
  <si>
    <t>ASSISTANT_ADVICE_1_24_F_3</t>
  </si>
  <si>
    <t>{[LD_ADVICES/ASSISTANT_ADVICE_1_24_M_3]}</t>
  </si>
  <si>
    <t>ASSISTANT_ADVICE_1_24_F_4</t>
  </si>
  <si>
    <t>{[LD_ADVICES/ASSISTANT_ADVICE_1_24_M_4]}</t>
  </si>
  <si>
    <t>ASSISTANT_ADVICE_1_24_F_5</t>
  </si>
  <si>
    <t>Son opposante brille côté revers. {[VAR_TM_NAME]} doit jouer sur les écarts de hauteur et d’effet pour la gêner.</t>
  </si>
  <si>
    <t>ASSISTANT_ADVICE_1_24_M</t>
  </si>
  <si>
    <t>{[VAR_TM_NAME]}'s opponent has an amazing backhand. I would recommend playing higher or lower balls and adding some spin to counter his backhand.</t>
  </si>
  <si>
    <t>Der Gegner von {[VAR_TM_NAME]} hat eine unglaubliche Rückhand. Ich würde empfehlen, höhere oder niedrigere Bälle und ein paar Spins zu spielen, um gegen seine Rückhand anzukommen.</t>
  </si>
  <si>
    <t>El oponente de {[VAR_TM_NAME]} tiene un revés increíble. Recomendaría jugar bolas más altas o más bajas y darles un poco de efecto para contrarrestar su revés.</t>
  </si>
  <si>
    <t>L'avversario di {[VAR_TM_NAME]} ha un rovescio incredibile. Consiglierei di giocare palline più alte o più basse e aggiungere un po' di rotazione per contrastare il suo rovescio.</t>
  </si>
  <si>
    <t>{[VAR_TM_NAME]}的对手反手非常出色。我建议采用更多变的球路，结合高球和低球，并施加旋转来制约他的反手。</t>
  </si>
  <si>
    <t>У соперника {[VAR_TM_NAME]} потрясающий бэкхенд. Я бы рекомендовал играть выше или ниже и добавлять вращение, чтобы нейтрализовать его бэкхенд.</t>
  </si>
  <si>
    <t>A adversária de {[VAR_TM_NAME]} tem um backhand incrível. Eu recomendaria jogar bolas mais altas ou mais baixas e adicionar algum spin para neutralizar o backhand dele.</t>
  </si>
  <si>
    <t>ASSISTANT_ADVICE_1_24_M_1</t>
  </si>
  <si>
    <t>L'adversaire de {[VAR_TM_NAME]} a un revers incroyable. Je recommande de jouer des balles plus hautes ou plus basses en mélangeant les effets pour contrer son revers.</t>
  </si>
  <si>
    <t>ASSISTANT_ADVICE_1_24_M_2</t>
  </si>
  <si>
    <t>Le revers adverse est exceptionnel. {[VAR_TM_NAME]} doit alterner balles hautes, basses et effets pour le contrer.</t>
  </si>
  <si>
    <t>ASSISTANT_ADVICE_1_24_M_3</t>
  </si>
  <si>
    <t>Revers adverse très dangereux : {[VAR_TM_NAME]} doit envoyer des balles plus liftées ou plus tendues pour l’empêcher d’attaquer.</t>
  </si>
  <si>
    <t>ASSISTANT_ADVICE_1_24_M_4</t>
  </si>
  <si>
    <t>Contre un revers aussi puissant, {[VAR_TM_NAME]} doit sortir l’adversaire de sa zone de confort avec des variations marquées.</t>
  </si>
  <si>
    <t>ASSISTANT_ADVICE_1_24_M_5</t>
  </si>
  <si>
    <t>Son opposant brille côté revers. {[VAR_TM_NAME]} doit jouer sur les écarts de hauteur et d’effet pour le gêner.</t>
  </si>
  <si>
    <t>ASSISTANT_ADVICE_1_25_F</t>
  </si>
  <si>
    <t>{[VAR_OPP_NAME]} is scoring more points than {[VAR_TM_NAME]} at the net. {[VAR_TM_NAME]} has a good hand; she's capable of turning the tide in her favor.</t>
  </si>
  <si>
    <t>{[VAR_OPP_NAME]} erzielt am Netz mehr Punkte als {[VAR_TM_NAME]}. {[VAR_TM_NAME]} hat eine gute Hand; sie kann das Match noch zu ihren Gunsten umkehren.</t>
  </si>
  <si>
    <t>{[VAR_OPP_NAME]} está anotando más puntos que {[VAR_TM_NAME]} en la red. {[VAR_TM_NAME]} tiene buena mano; es capaz de cambiar las tornas.</t>
  </si>
  <si>
    <t>{[VAR_OPP_NAME]} sta segnando più punti di {[VAR_TM_NAME]}. {[VAR_TM_NAME]} ha una buona mano; è in grado di ribaltare le sorti a suo favore.</t>
  </si>
  <si>
    <t>{[VAR_OPP_NAME]}目前在网前得分比{[VAR_TM_NAME]} 多。但{[VAR_TM_NAME]} 网前手感出色，她完全有能力扭转局面。</t>
  </si>
  <si>
    <t>{[VAR_OPP_NAME]} набирает больше очков у сетки, чем {[VAR_TM_NAME]}. У {[VAR_TM_NAME]} хорошее чувство мяча — она способна переломить ход встречи.</t>
  </si>
  <si>
    <t>{[VAR_OPP_NAME]} está marcando mais pontos que {[VAR_TM_NAME]} na rede. {[VAR_TM_NAME]} tem uma boa mão; ela é capaz de virar o jogo a seu favor.</t>
  </si>
  <si>
    <t>ASSISTANT_ADVICE_1_25_F_1</t>
  </si>
  <si>
    <t>{[VAR_OPP_NAME]} fait plus de points que {[VAR_TM_NAME]} au filet. {[VAR_TM_NAME]} a une bonne main ; elle est capable d'inveser la tendance en sa faveur.</t>
  </si>
  <si>
    <t>ASSISTANT_ADVICE_1_25_F_2</t>
  </si>
  <si>
    <t>{[LD_ADVICES/ASSISTANT_ADVICE_1_25_M_2]}</t>
  </si>
  <si>
    <t>ASSISTANT_ADVICE_1_25_F_3</t>
  </si>
  <si>
    <t>{[LD_ADVICES/ASSISTANT_ADVICE_1_25_M_3]}</t>
  </si>
  <si>
    <t>ASSISTANT_ADVICE_1_25_F_4</t>
  </si>
  <si>
    <t>{[LD_ADVICES/ASSISTANT_ADVICE_1_25_M_4]}</t>
  </si>
  <si>
    <t>ASSISTANT_ADVICE_1_25_F_5</t>
  </si>
  <si>
    <t>L’adversaire est meilleure au filet, mais {[VAR_TM_NAME]} a le toucher nécessaire pour revenir dans ce secteur.</t>
  </si>
  <si>
    <t>ASSISTANT_ADVICE_1_25_M</t>
  </si>
  <si>
    <t>{[VAR_OPP_NAME]} is scoring more points than {[VAR_TM_NAME]} at the net. {[VAR_TM_NAME]} has a good hand; he's capable of turning the tide in his favor.</t>
  </si>
  <si>
    <t>{[VAR_OPP_NAME]} erzielt am Netz mehr Punkte als {[VAR_TM_NAME]}. {[VAR_TM_NAME]} hat eine gute Hand; er kann das Match noch zu ihren Gunsten umkehren.</t>
  </si>
  <si>
    <t>{[VAR_OPP_NAME]}目前在网前得分比{[VAR_TM_NAME]} 多。但{[VAR_TM_NAME]} 网前手感出色，他完全有能力扭转局面。</t>
  </si>
  <si>
    <t>{[VAR_OPP_NAME]} набирает больше очков у сетки, чем {[VAR_TM_NAME]}. У {[VAR_TM_NAME]} хорошее чувство мяча — он способен переломить ход встречи.</t>
  </si>
  <si>
    <t>{[VAR_OPP_NAME]} está marcando mais pontos que {[VAR_TM_NAME]} na rede. {[VAR_TM_NAME]} tem uma boa mão; ele é capaz de virar o jogo a seu favor.</t>
  </si>
  <si>
    <t>ASSISTANT_ADVICE_1_25_M_1</t>
  </si>
  <si>
    <t>{[VAR_OPP_NAME]} fait plus de points que {[VAR_TM_NAME]} au filet. {[VAR_TM_NAME]} a une bonne main ; il est capable d'inveser la tendance en sa faveur.</t>
  </si>
  <si>
    <t>ASSISTANT_ADVICE_1_25_M_2</t>
  </si>
  <si>
    <t>L’avantage est à {[VAR_OPP_NAME]} au filet. Pourtant, avec sa main, {[VAR_TM_NAME]} peut inverser ça.</t>
  </si>
  <si>
    <t>ASSISTANT_ADVICE_1_25_M_3</t>
  </si>
  <si>
    <t>{[VAR_OPP_NAME]} est plus efficace au filet, mais la bonne main de {[VAR_TM_NAME]} peut changer la donne.</t>
  </si>
  <si>
    <t>ASSISTANT_ADVICE_1_25_M_4</t>
  </si>
  <si>
    <t>{[VAR_OPP_NAME]} maîtrise mieux le filet pour l’instant, mais {[VAR_TM_NAME]} a le toucher pour reprendre l’avantage.</t>
  </si>
  <si>
    <t>ASSISTANT_ADVICE_1_25_M_5</t>
  </si>
  <si>
    <t>L’adversaire est meilleur au filet, mais {[VAR_TM_NAME]} a le toucher nécessaire pour revenir dans ce secteur.</t>
  </si>
  <si>
    <t>ASSISTANT_ADVICE_1_26_F</t>
  </si>
  <si>
    <t>{[VAR_TM_NAME]} has more trouble than her opponent in short rallies. It may not be a problem overall, but something about the intensity on the first 2 strokes may need changing.</t>
  </si>
  <si>
    <t>Bei kurzen Ballwechseln hat {[VAR_TM_NAME]} mehr Probleme als ihre Gegnerin. Das mag zwar kein großes Problem sein, aber vielleicht sollten wir etwas an der Intensität der ersten beiden Schläge ändern.</t>
  </si>
  <si>
    <t>{[VAR_TM_NAME]} tiene más problemas que su oponente en los puntos cortos. Puede que no sea un problema en general, pero quizás sea necesario cambiar algo sobre la intensidad de los primeros dos golpes.</t>
  </si>
  <si>
    <t>{[VAR_TM_NAME]} ha più problemi del suo avversario negli scambi brevi. Potrebbe non essere un problema nel complesso, ma potrebbe essere necessario modificare qualcosa sull'intensità dei primi 2 colpi.</t>
  </si>
  <si>
    <t>{[VAR_TM_NAME]}在短回合球中比对手更吃力。总体上可能不是大问题，但也许需要改变前两拍击球的强度。</t>
  </si>
  <si>
    <t>У {[VAR_TM_NAME]} больше трудностей в коротких розыгрышах, чем у соперницы. В целом это может быть не критично, но, возможно, стоит изменить интенсивность на первых двух ударах.</t>
  </si>
  <si>
    <t>{[VAR_TM_NAME]} tem mais dificuldade que a adversária em ralis curtos. Pode não ser um problema geral, mas algo na intensidade das duas primeiras tacadas pode precisar de ajuste.</t>
  </si>
  <si>
    <t>ASSISTANT_ADVICE_1_26_F_1</t>
  </si>
  <si>
    <t>{[LD_ADVICES/ASSISTANT_ADVICE_1_26_M_1]}</t>
  </si>
  <si>
    <t>ASSISTANT_ADVICE_1_26_F_2</t>
  </si>
  <si>
    <t>{[VAR_TM_NAME]} souffre davantage que son adversaire dans les rallyes courts. Ce n’est pas forcément gênant sur l’ensemble du match, mais elle doit mettre plus d’intensité dès les deux premiers coups.</t>
  </si>
  <si>
    <t>ASSISTANT_ADVICE_1_26_F_3</t>
  </si>
  <si>
    <t>Les rallyes courts ne tournent pas en faveur de {[VAR_TM_NAME]}. Ce n’est pas un problème majeur pour l’instant, mais elle peut gagner en efficacité en durcissant l’impact sur les deux premiers coups.</t>
  </si>
  <si>
    <t>ASSISTANT_ADVICE_1_26_F_4</t>
  </si>
  <si>
    <t>{[LD_ADVICES/ASSISTANT_ADVICE_1_26_M_4]}</t>
  </si>
  <si>
    <t>ASSISTANT_ADVICE_1_26_F_5</t>
  </si>
  <si>
    <t>Dans les échanges brefs, {[VAR_TM_NAME]} manque de mordant. Rien de très grave, mais elle doit intensifier ses deux premiers coups pour inverser la tendance.</t>
  </si>
  <si>
    <t>ASSISTANT_ADVICE_1_26_M</t>
  </si>
  <si>
    <t>{[VAR_TM_NAME]} has more trouble than his opponent in short rallies. It may not be a problem overall, but something about the intensity on the first 2 strokes may need changing.</t>
  </si>
  <si>
    <t>Bei kurzen Ballwechseln hat {[VAR_TM_NAME]} mehr Probleme als sein Gegner. Das mag zwar kein großes Problem sein, aber vielleicht sollten wir etwas an der Intensität der ersten beiden Schläge ändern.</t>
  </si>
  <si>
    <t>У {[VAR_TM_NAME]} больше трудностей в коротких розыгрышах, чем у соперника. В целом это может быть не критично, но, возможно, стоит изменить интенсивность на первых двух ударах.</t>
  </si>
  <si>
    <t>{[VAR_TM_NAME]} tem mais dificuldade que o adversário em ralis curtos. Pode não ser um problema geral, mas algo na intensidade das duas primeiras tacadas pode precisar de ajuste.</t>
  </si>
  <si>
    <t>ASSISTANT_ADVICE_1_26_M_1</t>
  </si>
  <si>
    <t>C'est dans les rallyes courts que {[VAR_TM_NAME]} a plus de mal que son adversaire. Ce n'est peut-être pas un problème dans l'ensemble, mais il y a peut-être quelque chose à changer concernant l'intensité sur les deux premiers coups de raquette.</t>
  </si>
  <si>
    <t>ASSISTANT_ADVICE_1_26_M_2</t>
  </si>
  <si>
    <t>{[VAR_TM_NAME]} souffre davantage que son adversaire dans les rallyes courts. Ce n’est pas forcément gênant sur l’ensemble du match, mais il doit mettre plus d’intensité dès les deux premiers coups.</t>
  </si>
  <si>
    <t>ASSISTANT_ADVICE_1_26_M_3</t>
  </si>
  <si>
    <t>Les rallyes courts ne tournent pas en faveur de {[VAR_TM_NAME]}. Ce n’est pas un problème majeur pour l’instant, mais il peut gagner en efficacité en durcissant l’impact sur les deux premiers coups.</t>
  </si>
  <si>
    <t>ASSISTANT_ADVICE_1_26_M_4</t>
  </si>
  <si>
    <t>{[VAR_TM_NAME]} cède trop souvent dans les échanges rapides. Aucun souci majeur, mais les deux premiers coups méritent plus d’agressivité.</t>
  </si>
  <si>
    <t>ASSISTANT_ADVICE_1_26_M_5</t>
  </si>
  <si>
    <t>Dans les échanges brefs, {[VAR_TM_NAME]} manque de mordant. Rien de très grave, mais il doit intensifier ses deux premiers coups pour inverser la tendance.</t>
  </si>
  <si>
    <t>ASSISTANT_ADVICE_1_27_F</t>
  </si>
  <si>
    <t>{[LD_ADVICES/ASSISTANT_ADVICE_1_27_M]}</t>
  </si>
  <si>
    <t>{[VAR_TM_NAME]} non è stata performante oggi negli scambi di 4-8 colpi. Ci vorrà un po' più di aggressività per ribaltare questa situazione.</t>
  </si>
  <si>
    <t>ASSISTANT_ADVICE_1_27_F_1</t>
  </si>
  <si>
    <t>{[LD_ADVICES/ASSISTANT_ADVICE_1_27_M_1]}</t>
  </si>
  <si>
    <t>ASSISTANT_ADVICE_1_27_F_2</t>
  </si>
  <si>
    <t>{[LD_ADVICES/ASSISTANT_ADVICE_1_27_M_2]}</t>
  </si>
  <si>
    <t>ASSISTANT_ADVICE_1_27_F_3</t>
  </si>
  <si>
    <t>Les rallyes de 4 à 8 frappes sont son point faible aujourd’hui. Elle doit durcir le jeu pour reprendre la main.</t>
  </si>
  <si>
    <t>ASSISTANT_ADVICE_1_27_F_4</t>
  </si>
  <si>
    <t>{[LD_ADVICES/ASSISTANT_ADVICE_1_27_M_4]}</t>
  </si>
  <si>
    <t>ASSISTANT_ADVICE_1_27_F_5</t>
  </si>
  <si>
    <t>Dans les échanges de 4 à 8 coups, {[VAR_TM_NAME]} manque de tranchant. Elle doit monter en agressivité pour s’en sortir.</t>
  </si>
  <si>
    <t>ASSISTANT_ADVICE_1_27_M</t>
  </si>
  <si>
    <t>{[VAR_TM_NAME]} is underperforming in the 4-8 shot rallies today. It's going to take a bit more aggressiveness to turn this situation around.</t>
  </si>
  <si>
    <t>{[VAR_TM_NAME]} schneidet heute bei Ballwechseln mit 4 bis 8 Schlägen schlechter ab. Er muss aggressiver spielen.</t>
  </si>
  <si>
    <t>Hoy {[VAR_TM_NAME]} tiene un rendimiento bajo en los puntos de 4-8 golpes. Necesita un poco más de agresividad para cambiar esta situación.</t>
  </si>
  <si>
    <t>{[VAR_TM_NAME]} non è stato performante oggi negli scambi di 4-8 colpi. Ci vorrà un po' più di aggressività per ribaltare questa situazione.</t>
  </si>
  <si>
    <t>{[VAR_TM_NAME]}今天在4-8拍的回合中表现不佳，需要加强进攻性才能扭转这个局面。</t>
  </si>
  <si>
    <t>{[VAR_TM_NAME]} сегодня недостаточно хороша/хорош в розыгрышах 4–8 ударов. Понадобится чуть больше агрессии, чтобы изменить ситуацию.</t>
  </si>
  <si>
    <t>{[VAR_TM_NAME]} está com um desempenho abaixo do esperado em ralis de 4 a 8 tacadas hoje. Será preciso um pouco mais de agressividade para virar essa situação.</t>
  </si>
  <si>
    <t>ASSISTANT_ADVICE_1_27_M_1</t>
  </si>
  <si>
    <t>C'est dans les rallyes de 4 à 8 coups que {[VAR_TM_NAME]} sous performe aujourd'hui. Il faudrait mettre un poil plus d'agressivité pour renverser cette situation.</t>
  </si>
  <si>
    <t>ASSISTANT_ADVICE_1_27_M_2</t>
  </si>
  <si>
    <t>{[VAR_TM_NAME]} souffre surtout dans les rallyes de 4 à 8 coups aujourd’hui. Un peu plus d’agressivité pourrait changer la donne.</t>
  </si>
  <si>
    <t>ASSISTANT_ADVICE_1_27_M_3</t>
  </si>
  <si>
    <t>Les rallyes de 4 à 8 frappes sont son point faible aujourd’hui. Il doit durcir le jeu pour reprendre la main.</t>
  </si>
  <si>
    <t>ASSISTANT_ADVICE_1_27_M_4</t>
  </si>
  <si>
    <t>{[VAR_TM_NAME]} manque d’impact dans les échanges de 4 à 8 coups. Un jeu plus mordant pourrait changer la situation.</t>
  </si>
  <si>
    <t>ASSISTANT_ADVICE_1_27_M_5</t>
  </si>
  <si>
    <t>Dans les échanges de 4 à 8 coups, {[VAR_TM_NAME]} manque de tranchant. Il doit monter en agressivité pour s’en sortir.</t>
  </si>
  <si>
    <t>ASSISTANT_ADVICE_1_28_F</t>
  </si>
  <si>
    <t>{[VAR_OPP_NAME]} is visibly strong mentally and physically because she's winning the battle in the long rallies. We have to try to shorten the rallies somehow.</t>
  </si>
  <si>
    <t>{[VAR_OPP_NAME]} ist geistig und körperlich stark, weil sie die langen Ballwechsel gewinnt. Wir müssen versuchen, die Ballwechsel zu verkürzen.</t>
  </si>
  <si>
    <t>{[VAR_OPP_NAME]} es claramente fuerte mental y físicamente porque está ganando los puntos largos. Tenemos que intentar acortar los intercambios de golpes de alguna manera.</t>
  </si>
  <si>
    <t>{[VAR_OPP_NAME]} è visibilmente forte mentalmente e fisicamente perché sta vincendo la battaglia nei lunghi scambi. Dobbiamo cercare di accorciare gli scambi in qualche modo.</t>
  </si>
  <si>
    <t>{[VAR_OPP_NAME]}在长回合中占据优势，说明她在心理和体能上都很强大。我们得想办法缩短回合。</t>
  </si>
  <si>
    <t>{[VAR_OPP_NAME]} явно сильнее ментально и физически — она выигрывает борьбу в длинных розыгрышах. Нужно попытаться как-то их сокращать.</t>
  </si>
  <si>
    <t>{[VAR_OPP_NAME]} está visivelmente forte mental e fisicamente porque está ganhando a batalha nos ralis longos. Temos que tentar encurtar os ralis de alguma forma.</t>
  </si>
  <si>
    <t>ASSISTANT_ADVICE_1_28_F_1</t>
  </si>
  <si>
    <t>{[VAR_OPP_NAME]} est visiblement costaud mentalement et physiquement car elle gagne la bataille des rallyes longs. Il faut chercher à raccourcir les échanges.</t>
  </si>
  <si>
    <t>ASSISTANT_ADVICE_1_28_F_2</t>
  </si>
  <si>
    <t>{[LD_ADVICES/ASSISTANT_ADVICE_1_28_M_2]}</t>
  </si>
  <si>
    <t>ASSISTANT_ADVICE_1_28_F_3</t>
  </si>
  <si>
    <t>{[LD_ADVICES/ASSISTANT_ADVICE_1_28_M_3]}</t>
  </si>
  <si>
    <t>ASSISTANT_ADVICE_1_28_F_4</t>
  </si>
  <si>
    <t>{[LD_ADVICES/ASSISTANT_ADVICE_1_28_M_4]}</t>
  </si>
  <si>
    <t>ASSISTANT_ADVICE_1_28_F_5</t>
  </si>
  <si>
    <t>{[LD_ADVICES/ASSISTANT_ADVICE_1_28_M_5]}</t>
  </si>
  <si>
    <t>ASSISTANT_ADVICE_1_28_M</t>
  </si>
  <si>
    <t>{[VAR_OPP_NAME]} is visibly strong mentally and physically because he's winning the battle in the long rallies. We have to try to shorten the rallies somehow.</t>
  </si>
  <si>
    <t>{[VAR_OPP_NAME]} ist geistig und körperlich stark, weil er die langen Ballwechsel gewinnt. Wir müssen versuchen, die Ballwechsel zu verkürzen.</t>
  </si>
  <si>
    <t>{[VAR_OPP_NAME]}在长回合中占据优势，说明他在精神和体能上都很强大。我们得想办法缩短回合。</t>
  </si>
  <si>
    <t>{[VAR_OPP_NAME]} явно сильнее ментально и физически — он выигрывает борьбу в длинных розыгрышах. Нужно попытаться как-то их сокращать.</t>
  </si>
  <si>
    <t>ASSISTANT_ADVICE_1_28_M_1</t>
  </si>
  <si>
    <t>{[VAR_OPP_NAME]} est visiblement costaud mentalement et physiquement car il gagne la bataille des rallys longs. Il faut chercher à raccourcir les échanges.</t>
  </si>
  <si>
    <t>ASSISTANT_ADVICE_1_28_M_2</t>
  </si>
  <si>
    <t>{[VAR_OPP_NAME]} montre une vraie solidité mentale et physique en gagnant les rallyes longs. {[VAR_TM_NAME]} doit chercher à écourter les échanges.</t>
  </si>
  <si>
    <t>ASSISTANT_ADVICE_1_28_M_3</t>
  </si>
  <si>
    <t>Les rallyes longs favorisent {[VAR_OPP_NAME]}, très robuste mentalement comme physiquement. Il faut imposer un rythme plus court.</t>
  </si>
  <si>
    <t>ASSISTANT_ADVICE_1_28_M_4</t>
  </si>
  <si>
    <t>{[VAR_OPP_NAME]} prend l’ascendant dans les échanges qui durent. {[VAR_TM_NAME]} doit chercher à écourter les rallyes au maximum.</t>
  </si>
  <si>
    <t>ASSISTANT_ADVICE_1_28_M_5</t>
  </si>
  <si>
    <t>{[VAR_OPP_NAME]} domine complètement les échanges prolongés. {[VAR_TM_NAME]} doit arrêter de s’entêter et écourter les points.</t>
  </si>
  <si>
    <t>ASSISTANT_ADVICE_1_29_F</t>
  </si>
  <si>
    <t>{[LD_ADVICES/ASSISTANT_ADVICE_1_29_M]}</t>
  </si>
  <si>
    <t>{[VAR_OPP_NAME]} sta mettendo a segno più punti di {[VAR_TM_NAME]} nella zona del traguardo. Potrebbe essere una buona idea studiarla.</t>
  </si>
  <si>
    <t>ASSISTANT_ADVICE_1_29_F_1</t>
  </si>
  <si>
    <t>{[LD_ADVICES/ASSISTANT_ADVICE_1_29_M_1]}</t>
  </si>
  <si>
    <t>ASSISTANT_ADVICE_1_29_F_2</t>
  </si>
  <si>
    <t>{[VAR_OPP_NAME]} est plus tranchante en zone de Finish que {[VAR_TM_NAME]}. Ça mérite réflexion.</t>
  </si>
  <si>
    <t>ASSISTANT_ADVICE_1_29_F_3</t>
  </si>
  <si>
    <t>{[LD_ADVICES/ASSISTANT_ADVICE_1_29_M_3]}</t>
  </si>
  <si>
    <t>ASSISTANT_ADVICE_1_29_F_4</t>
  </si>
  <si>
    <t>{[LD_ADVICES/ASSISTANT_ADVICE_1_29_M_4]}</t>
  </si>
  <si>
    <t>ASSISTANT_ADVICE_1_29_F_5</t>
  </si>
  <si>
    <t>{[LD_ADVICES/ASSISTANT_ADVICE_1_29_M_5]}</t>
  </si>
  <si>
    <t>ASSISTANT_ADVICE_1_29_M</t>
  </si>
  <si>
    <t>{[VAR_OPP_NAME]} is scoring more points than {[VAR_TM_NAME]} in the finish zone. It might be a good idea to study this.</t>
  </si>
  <si>
    <t>{[VAR_OPP_NAME]} ist in der Finish-Zone effektiver als {[VAR_TM_NAME]}. Das sollten wir mal genauer untersuchen.</t>
  </si>
  <si>
    <t>{[VAR_OPP_NAME]} está anotando más puntos que {[VAR_TM_NAME]} en la zona de definición. Podría ser una buena idea estudiar esto.</t>
  </si>
  <si>
    <t>{[VAR_OPP_NAME]} sta mettendo a segno più punti di {[VAR_TM_NAME]} nella zona del traguardo. Potrebbe essere una buona idea studiarlo.</t>
  </si>
  <si>
    <t>{[VAR_OPP_NAME]}在终结区域的得分高于{[VAR_TM_NAME]}，这种情况值得研究。</t>
  </si>
  <si>
    <t>{[VAR_OPP_NAME]} набирает больше очков, чем {[VAR_TM_NAME]}, в зоне завершения. Это стоит проанализировать.</t>
  </si>
  <si>
    <t>{[VAR_OPP_NAME]} está marcando mais pontos que {[VAR_TM_NAME]} na zona de finalização. Pode ser uma boa ideia estudar isso.</t>
  </si>
  <si>
    <t>ASSISTANT_ADVICE_1_29_M_1</t>
  </si>
  <si>
    <t>{[VAR_OPP_NAME]} est plus efficace dans la zone de Finish que {[VAR_TM_NAME]}. C'est peut-être intéressant de se pencher là-dessus ?</t>
  </si>
  <si>
    <t>ASSISTANT_ADVICE_1_29_M_2</t>
  </si>
  <si>
    <t>{[VAR_OPP_NAME]} est plus tranchant en zone de Finish que {[VAR_TM_NAME]}. Ça mérite réflexion.</t>
  </si>
  <si>
    <t>ASSISTANT_ADVICE_1_29_M_3</t>
  </si>
  <si>
    <t>{[VAR_OPP_NAME]} domine en zone de Finish. Un point que {[VAR_TM_NAME]} devrait analyser.</t>
  </si>
  <si>
    <t>ASSISTANT_ADVICE_1_29_M_4</t>
  </si>
  <si>
    <t>{[VAR_OPP_NAME]} convertit mieux en zone de Finish. {[VAR_TM_NAME]} doit regarder ce point.</t>
  </si>
  <si>
    <t>ASSISTANT_ADVICE_1_29_M_5</t>
  </si>
  <si>
    <t>{[VAR_TM_NAME]} manque d’impact en zone de finish par rapport à son adversaire. Ça peut être une clé à analyser.</t>
  </si>
  <si>
    <t>ASSISTANT_ADVICE_1_30_F</t>
  </si>
  <si>
    <t>The aggressive zone is super important to dictating the game. {[VAR_TM_NAME]} could improve the way she's attacking.</t>
  </si>
  <si>
    <t>Die aggressive Zone ist ein sehr wichtiger Bereich, um die Kontrolle über das Spiel zu behalten. {[VAR_TM_NAME]} könnte die Art und Weise verbessern, wie sie angreift.</t>
  </si>
  <si>
    <t>La zona de ataque es muy importante para dictar el juego. {[VAR_TM_NAME]} podría mejorar la forma de atacar.</t>
  </si>
  <si>
    <t>La zona aggressiva è molto importante per dettare il gioco. {[VAR_TM_NAME]} potrebbe migliorare il modo in cui sta attaccando.</t>
  </si>
  <si>
    <t>进攻区对于掌控比赛节奏至关重要。{[VAR_TM_NAME]} 可以改进她的进攻方式。</t>
  </si>
  <si>
    <t>Агрессивная зона крайне важна для диктовки игры. {[VAR_TM_NAME]} стоит улучшить свою атакующую манеру.</t>
  </si>
  <si>
    <t>A zona agressiva é super importante para ditar o jogo. {[VAR_TM_NAME]} poderia melhorar a forma como ela está atacando.</t>
  </si>
  <si>
    <t>ASSISTANT_ADVICE_1_30_F_1</t>
  </si>
  <si>
    <t>{[LD_ADVICES/ASSISTANT_ADVICE_1_30_M_1]}</t>
  </si>
  <si>
    <t>ASSISTANT_ADVICE_1_30_F_2</t>
  </si>
  <si>
    <t>{[LD_ADVICES/ASSISTANT_ADVICE_1_30_M_2]}</t>
  </si>
  <si>
    <t>ASSISTANT_ADVICE_1_30_F_3</t>
  </si>
  <si>
    <t>{[LD_ADVICES/ASSISTANT_ADVICE_1_30_M_3]}</t>
  </si>
  <si>
    <t>ASSISTANT_ADVICE_1_30_F_4</t>
  </si>
  <si>
    <t>{[LD_ADVICES/ASSISTANT_ADVICE_1_30_M_4]}</t>
  </si>
  <si>
    <t>ASSISTANT_ADVICE_1_30_F_5</t>
  </si>
  <si>
    <t>La zone agressive devrait être un atout… mais {[VAR_TM_NAME]} y attaque avec la conviction d’un joueuse en vacances.</t>
  </si>
  <si>
    <t>ASSISTANT_ADVICE_1_30_M</t>
  </si>
  <si>
    <t>The aggressive zone is super important to dictating the game. {[VAR_TM_NAME]} could improve the way he's attacking.</t>
  </si>
  <si>
    <t>Die aggressive Zone ist ein sehr wichtiger Bereich, um die Kontrolle über das Spiel zu behalten. {[VAR_TM_NAME]} könnte die Art und Weise verbessern, wie er angreift.</t>
  </si>
  <si>
    <t>La zona de ataque es muy importante para dictar el juego. {[VAR_TM_NAME]} podría mejorar su forma de atacar.</t>
  </si>
  <si>
    <t>进攻区对于掌控比赛节奏至关重要。{[VAR_TM_NAME]} 可以改进他的进攻方式。</t>
  </si>
  <si>
    <t>A zona agressiva é super importante para ditar o jogo. {[VAR_TM_NAME]} poderia melhorar a forma como ele está atacando.</t>
  </si>
  <si>
    <t>ASSISTANT_ADVICE_1_30_M_1</t>
  </si>
  <si>
    <t>La zone aggressive est une zone très importante pour rester maître du jeu. {[VAR_TM_NAME]} pourrait améliorer la manière dont il attaque.</t>
  </si>
  <si>
    <t>ASSISTANT_ADVICE_1_30_M_2</t>
  </si>
  <si>
    <t>Maîtriser la zone agressive est clé pour dicter l’échange. {[VAR_TM_NAME]} peut encore progresser dans la manière d’y attaquer.</t>
  </si>
  <si>
    <t>ASSISTANT_ADVICE_1_30_M_3</t>
  </si>
  <si>
    <t>La zone agressive est déterminante pour imposer son rythme. {[VAR_TM_NAME]} doit améliorer ses intentions offensives.</t>
  </si>
  <si>
    <t>ASSISTANT_ADVICE_1_30_M_4</t>
  </si>
  <si>
    <t>La zone agressive est un secteur clé ; {[VAR_TM_NAME]} peut encore y affiner ses attaques.</t>
  </si>
  <si>
    <t>ASSISTANT_ADVICE_1_30_M_5</t>
  </si>
  <si>
    <t>La zone agressive devrait être un atout… mais {[VAR_TM_NAME]} y attaque avec la conviction d’un joueur en vacances.</t>
  </si>
  <si>
    <t>ASSISTANT_ADVICE_1_31_F</t>
  </si>
  <si>
    <t>{[VAR_TM_NAME]} makes a lot of errors in rallies, she should have such a bad stat like that in the neutral zone.</t>
  </si>
  <si>
    <t>In den Ballwechseln macht {[VAR_TM_NAME]} viele Fehler. In der neutralen Zone sollte sie nicht so eine schlechte Statistik haben.</t>
  </si>
  <si>
    <t>{[VAR_TM_NAME]} comete muchos errores en los intercambios de golpes, debería tener una estadística tan mala como esa en la zona de transición.</t>
  </si>
  <si>
    <t>{[VAR_TM_NAME]} commette molti errori negli scambi, dovrebbe avere una statistica così pessima come quella in zona neutra.</t>
  </si>
  <si>
    <t>{[VAR_TM_NAME]}在相持中失误很多，她在相持区的数据不该如此糟糕。</t>
  </si>
  <si>
    <t>{[VAR_TM_NAME]} делает слишком много ошибок в розыгрышах — такой плохой показатель в нейтральной зоне недопустим.</t>
  </si>
  <si>
    <t>{[VAR_TM_NAME]} comete muitos erros em ralis, ela não deveria ter uma estatística tão ruim assim na zona neutra.</t>
  </si>
  <si>
    <t>ASSISTANT_ADVICE_1_31_F_1</t>
  </si>
  <si>
    <t>C'est dans l'échange que {[VAR_TM_NAME]} se met à la faute, elle ne devrait pas avoir une stat comme cela en zone neutre.</t>
  </si>
  <si>
    <t>ASSISTANT_ADVICE_1_31_F_2</t>
  </si>
  <si>
    <t>{[VAR_TM_NAME]} fait trop de fautes dans l’échange. Elle ne devrait pas afficher une telle stat en zone neutre.</t>
  </si>
  <si>
    <t>ASSISTANT_ADVICE_1_31_F_3</t>
  </si>
  <si>
    <t>C’est dans l’échange que {[VAR_TM_NAME]} craque. En zone neutre, elle doit être plus solide.</t>
  </si>
  <si>
    <t>ASSISTANT_ADVICE_1_31_F_4</t>
  </si>
  <si>
    <t>C’est en zone neutre que {[VAR_TM_NAME]} cède trop. Elle doit resserrer son jeu.</t>
  </si>
  <si>
    <t>ASSISTANT_ADVICE_1_31_F_5</t>
  </si>
  <si>
    <t>{[LD_ADVICES/ASSISTANT_ADVICE_1_31_M_5]}</t>
  </si>
  <si>
    <t>ASSISTANT_ADVICE_1_31_M</t>
  </si>
  <si>
    <t>{[VAR_TM_NAME]} makes a lot of errors in rallies, he should have such a bad stat like that in the neutral zone.</t>
  </si>
  <si>
    <t>In den Ballwechseln macht {[VAR_TM_NAME]} viele Fehler. In der neutralen Zone sollte er nicht so eine schlechte Statistik haben.</t>
  </si>
  <si>
    <t>{[VAR_TM_NAME]}在相持中失误很多，他在相持区的数据不该如此糟糕。</t>
  </si>
  <si>
    <t>{[VAR_TM_NAME]} comete muitos erros em ralis, ele não deveria ter uma estatística tão ruim assim na zona neutra.</t>
  </si>
  <si>
    <t>ASSISTANT_ADVICE_1_31_M_1</t>
  </si>
  <si>
    <t>C'est dans l'échange que {[VAR_TM_NAME]} se met à la faute, il ne devrait pas avoir une stat comme cela en zone neutre.</t>
  </si>
  <si>
    <t>ASSISTANT_ADVICE_1_31_M_2</t>
  </si>
  <si>
    <t>{[VAR_TM_NAME]} fait trop de fautes dans l’échange. Il ne devrait pas afficher une telle stat en zone neutre.</t>
  </si>
  <si>
    <t>ASSISTANT_ADVICE_1_31_M_3</t>
  </si>
  <si>
    <t>C’est dans l’échange que {[VAR_TM_NAME]} craque. En zone neutre, il doit être plus solide.</t>
  </si>
  <si>
    <t>ASSISTANT_ADVICE_1_31_M_4</t>
  </si>
  <si>
    <t>C’est en zone neutre que {[VAR_TM_NAME]} cède trop. Il doit resserrer son jeu.</t>
  </si>
  <si>
    <t>ASSISTANT_ADVICE_1_31_M_5</t>
  </si>
  <si>
    <t>Les erreurs de {[VAR_TM_NAME]} viennent surtout lors des échanges. Sa stat en zone neutre, n’est pas acceptable.</t>
  </si>
  <si>
    <t>ASSISTANT_ADVICE_1_32_F</t>
  </si>
  <si>
    <t>When {[VAR_TM_NAME]} is cornered on defense, she's unable to play his way out. You'll have to avoid getting put on the defensive, or change your strategy for defensive shots.</t>
  </si>
  <si>
    <t>Wenn {[VAR_TM_NAME]} in der Verteidigung in die Enge getrieben wird, schafft sie es nicht, sich daraus zu befreien. Man darf nicht so in die Defensive gedrängt werden. Oder man muss seine Strategie ändern und auf defensive Schläge setzen.</t>
  </si>
  <si>
    <t>Cuando {[VAR_TM_NAME]} está acorralada en la defensa, no puede actuar. Tendrás que evitar ponerte a la defensiva o cambiar tu estrategia de golpes defensivos.</t>
  </si>
  <si>
    <t>Quando {[VAR_TM_NAME]} viene messa alle strette in difesa, non è in grado di giocare a modo suo. Dovrebbe evitare di mettersi sulla difensiva o cambiare la strategia per i tiri difensivi.</t>
  </si>
  <si>
    <t>{[VAR_TM_NAME]}在防守中陷入被动时，就很难脱身了。她必须设法避免陷入这种被动局面，或者彻底改变防守击球的策略。</t>
  </si>
  <si>
    <t>Когда {[VAR_TM_NAME]} зажимают в обороне, она не может выбраться из ситуации. Нужно избегать оборонительных позиций или изменить стратегию игры в защите.</t>
  </si>
  <si>
    <t>Quando {[VAR_TM_NAME]} está encurralada na defesa, ela é incapaz de sair jogando. Você terá que evitar ser colocada na defensiva, ou mudar sua estratégia para os golpes defensivos.</t>
  </si>
  <si>
    <t>ASSISTANT_ADVICE_1_32_F_1</t>
  </si>
  <si>
    <t>Quand {[VAR_TM_NAME]} est acculée en défense, elle ne s'en sort pas, il faut éviter de se retrouver en situation défensive ou changer de stratégie sur les coups défensifs.</t>
  </si>
  <si>
    <t>ASSISTANT_ADVICE_1_32_F_2</t>
  </si>
  <si>
    <t>Dès que {[VAR_TM_NAME]} recule, elle est en grande difficulté. Il faut rester hors de la zone défensive ou changer sa manière de défendre.</t>
  </si>
  <si>
    <t>ASSISTANT_ADVICE_1_32_F_3</t>
  </si>
  <si>
    <t>{[LD_ADVICES/ASSISTANT_ADVICE_1_32_M_3]}</t>
  </si>
  <si>
    <t>ASSISTANT_ADVICE_1_32_F_4</t>
  </si>
  <si>
    <t>{[LD_ADVICES/ASSISTANT_ADVICE_1_32_M_4]}</t>
  </si>
  <si>
    <t>ASSISTANT_ADVICE_1_32_F_5</t>
  </si>
  <si>
    <t>{[VAR_TM_NAME]} subit trop quand elle est en défense. Elle doit rester loin de ces situations ou trouver une autre réponse défensive.</t>
  </si>
  <si>
    <t>ASSISTANT_ADVICE_1_32_M</t>
  </si>
  <si>
    <t>When {[VAR_TM_NAME]} is cornered on defense, he's unable to play his way out. You'll have to avoid getting put on the defensive, or change your strategy for defensive shots.</t>
  </si>
  <si>
    <t>Wenn {[VAR_TM_NAME]} in der Verteidigung in die Enge getrieben wird, schafft er es nicht, sich daraus zu befreien. Man darf nicht so in die Defensive gedrängt werden. Oder man muss seine Strategie ändern und auf defensive Schläge setzen.</t>
  </si>
  <si>
    <t>Cuando {[VAR_TM_NAME]} está acorralado en la defensa, no puede actuar. Tendrás que evitar ponerte a la defensiva o cambiar tu estrategia de golpes defensivos.</t>
  </si>
  <si>
    <t>Quando {[VAR_TM_NAME]} viene messo alle strette in difesa, non è in grado di giocare a modo suo. Dovrebbe evitare di mettersi sulla difensiva o cambiare la strategia per i tiri difensivi.</t>
  </si>
  <si>
    <t>{[VAR_TM_NAME]}在防守中陷入被动时，就很难脱身了。他必须设法避免陷入这种被动局面，或者彻底改变防守击球的策略。</t>
  </si>
  <si>
    <t>Когда {[VAR_TM_NAME]} зажимают в обороне, он не может выбраться из ситуации. Нужно избегать оборонительных позиций или изменить стратегию игры в защите.</t>
  </si>
  <si>
    <t>Quando {[VAR_TM_NAME]} está encurralado na defesa, ele é incapaz de sair jogando. Você terá que evitar ser colocado na defensiva, ou mudar sua estratégia para os golpes defensivos.</t>
  </si>
  <si>
    <t>ASSISTANT_ADVICE_1_32_M_1</t>
  </si>
  <si>
    <t>Quand {[VAR_TM_NAME]} est acculé en défense, il ne s'en sort pas, il faut éviter de se retrouver en situation défensive ou changer de stratégie sur les coups défensifs.</t>
  </si>
  <si>
    <t>ASSISTANT_ADVICE_1_32_M_2</t>
  </si>
  <si>
    <t>Dès que {[VAR_TM_NAME]} recule, il est en grande difficulté. Il faut rester hors de la zone défensive ou changer sa manière de défendre.</t>
  </si>
  <si>
    <t>ASSISTANT_ADVICE_1_32_M_3</t>
  </si>
  <si>
    <t>En défense, {[VAR_TM_NAME]} est trop vulnérable. Il faut soit éviter d’y être, soit adapter sa stratégie de défense.</t>
  </si>
  <si>
    <t>ASSISTANT_ADVICE_1_32_M_4</t>
  </si>
  <si>
    <t>{[VAR_TM_NAME]} ne s’en sort pas dans les phases de défense. Il faut soit éviter de d'y trouver trop souvent, soit changer sa manière de défendre.</t>
  </si>
  <si>
    <t>ASSISTANT_ADVICE_1_32_M_5</t>
  </si>
  <si>
    <t>{[VAR_TM_NAME]} subit trop quand il est en défense. Il doit rester loin de ces situations ou trouver une autre réponse défensive.</t>
  </si>
  <si>
    <t>ASSISTANT_ADVICE_1_33_F</t>
  </si>
  <si>
    <t>{[LD_ADVICES/ASSISTANT_ADVICE_1_33_M]}</t>
  </si>
  <si>
    <t>ASSISTANT_ADVICE_1_33_M</t>
  </si>
  <si>
    <t>ASSISTANT_ADVICE_1_34_F</t>
  </si>
  <si>
    <t>{[LD_ADVICES/ASSISTANT_ADVICE_1_34_M]}</t>
  </si>
  <si>
    <t>ASSISTANT_ADVICE_1_34_M</t>
  </si>
  <si>
    <t>ASSISTANT_ADVICE_1_35_F</t>
  </si>
  <si>
    <t>{[LD_ADVICES/ASSISTANT_ADVICE_1_35_M]}</t>
  </si>
  <si>
    <t>ASSISTANT_ADVICE_1_35_M</t>
  </si>
  <si>
    <t>ASSISTANT_ADVICE_2_01_F</t>
  </si>
  <si>
    <t>{[LD_ADVICES/ASSISTANT_ADVICE_1_01_F]}</t>
  </si>
  <si>
    <t>{[LD_ADVICES/ASSISTANT_ADVICE_1_01_M]}</t>
  </si>
  <si>
    <t>ASSISTANT_ADVICE_2_01_M</t>
  </si>
  <si>
    <t>ASSISTANT_ADVICE_2_02_F</t>
  </si>
  <si>
    <t>{[LD_ADVICES/ASSISTANT_ADVICE_1_02_F]}</t>
  </si>
  <si>
    <t>ASSISTANT_ADVICE_2_02_M</t>
  </si>
  <si>
    <t>{[LD_ADVICES/ASSISTANT_ADVICE_1_02_M]}</t>
  </si>
  <si>
    <t>ASSISTANT_ADVICE_2_03_F</t>
  </si>
  <si>
    <t>{[LD_ADVICES/ASSISTANT_ADVICE_1_03_F]}</t>
  </si>
  <si>
    <t>{[LD_ADVICES/ASSISTANT_ADVICE_1_03_M]}</t>
  </si>
  <si>
    <t>ASSISTANT_ADVICE_2_03_M</t>
  </si>
  <si>
    <t>ASSISTANT_ADVICE_2_04_F</t>
  </si>
  <si>
    <t>{[LD_ADVICES/ASSISTANT_ADVICE_1_04_F]}</t>
  </si>
  <si>
    <t>{[LD_ADVICES/ASSISTANT_ADVICE_1_04_M]}</t>
  </si>
  <si>
    <t>ASSISTANT_ADVICE_2_04_M</t>
  </si>
  <si>
    <t>ASSISTANT_ADVICE_2_05_F</t>
  </si>
  <si>
    <t>{[LD_ADVICES/ASSISTANT_ADVICE_1_05_F]}</t>
  </si>
  <si>
    <t>ASSISTANT_ADVICE_2_05_M</t>
  </si>
  <si>
    <t>{[LD_ADVICES/ASSISTANT_ADVICE_1_05_M]}</t>
  </si>
  <si>
    <t>ASSISTANT_ADVICE_2_06_F</t>
  </si>
  <si>
    <t>{[LD_ADVICES/ASSISTANT_ADVICE_1_06_F]}</t>
  </si>
  <si>
    <t>{[LD_ADVICES/ASSISTANT_ADVICE_1_06_M]}</t>
  </si>
  <si>
    <t>ASSISTANT_ADVICE_2_06_M</t>
  </si>
  <si>
    <t>ASSISTANT_ADVICE_2_07_F</t>
  </si>
  <si>
    <t>{[LD_ADVICES/ASSISTANT_ADVICE_1_07_M]}</t>
  </si>
  <si>
    <t>ASSISTANT_ADVICE_2_07_M</t>
  </si>
  <si>
    <t>ASSISTANT_ADVICE_2_08_F</t>
  </si>
  <si>
    <t>{[LD_ADVICES/ASSISTANT_ADVICE_1_08_F]}</t>
  </si>
  <si>
    <t>ASSISTANT_ADVICE_2_08_M</t>
  </si>
  <si>
    <t>ASSISTANT_ADVICE_2_09_F</t>
  </si>
  <si>
    <t>{[LD_ADVICES/ASSISTANT_ADVICE_1_09_F]}</t>
  </si>
  <si>
    <t>ASSISTANT_ADVICE_2_09_M</t>
  </si>
  <si>
    <t>{[LD_ADVICES/ASSISTANT_ADVICE_1_09_M]}</t>
  </si>
  <si>
    <t>ASSISTANT_ADVICE_2_10_F</t>
  </si>
  <si>
    <t>{[LD_ADVICES/ASSISTANT_ADVICE_1_10_F]}</t>
  </si>
  <si>
    <t>{[LD_ADVICES/ASSISTANT_ADVICE_1_10_M]}</t>
  </si>
  <si>
    <t>ASSISTANT_ADVICE_2_10_M</t>
  </si>
  <si>
    <t>ASSISTANT_ADVICE_2_11_F</t>
  </si>
  <si>
    <t>{[LD_ADVICES/ASSISTANT_ADVICE_1_11_F]}</t>
  </si>
  <si>
    <t>ASSISTANT_ADVICE_2_11_M</t>
  </si>
  <si>
    <t>{[LD_ADVICES/ASSISTANT_ADVICE_1_11_M]}</t>
  </si>
  <si>
    <t>ASSISTANT_ADVICE_2_12_F</t>
  </si>
  <si>
    <t>{[LD_ADVICES/ASSISTANT_ADVICE_1_12_F]}</t>
  </si>
  <si>
    <t>{[LD_ADVICES/ASSISTANT_ADVICE_1_12_M]}</t>
  </si>
  <si>
    <t>ASSISTANT_ADVICE_2_12_M</t>
  </si>
  <si>
    <t>ASSISTANT_ADVICE_2_13_F</t>
  </si>
  <si>
    <t>{[LD_ADVICES/ASSISTANT_ADVICE_1_13_F]}</t>
  </si>
  <si>
    <t>ASSISTANT_ADVICE_2_13_M</t>
  </si>
  <si>
    <t>{[LD_ADVICES/ASSISTANT_ADVICE_1_13_M]}</t>
  </si>
  <si>
    <t>ASSISTANT_ADVICE_2_14_F</t>
  </si>
  <si>
    <t>{[LD_ADVICES/ASSISTANT_ADVICE_1_14_F]}</t>
  </si>
  <si>
    <t>ASSISTANT_ADVICE_2_14_M</t>
  </si>
  <si>
    <t>{[LD_ADVICES/ASSISTANT_ADVICE_1_14_M]}</t>
  </si>
  <si>
    <t>ASSISTANT_ADVICE_2_15_F</t>
  </si>
  <si>
    <t>{[LD_ADVICES/ASSISTANT_ADVICE_1_15_F]}</t>
  </si>
  <si>
    <t>ASSISTANT_ADVICE_2_15_M</t>
  </si>
  <si>
    <t>{[LD_ADVICES/ASSISTANT_ADVICE_1_15_M]}</t>
  </si>
  <si>
    <t>ASSISTANT_ADVICE_2_16_F</t>
  </si>
  <si>
    <t>{[LD_ADVICES/ASSISTANT_ADVICE_1_16_F]}</t>
  </si>
  <si>
    <t>ASSISTANT_ADVICE_2_16_M</t>
  </si>
  <si>
    <t>{[LD_ADVICES/ASSISTANT_ADVICE_1_16_M]}</t>
  </si>
  <si>
    <t>ASSISTANT_ADVICE_2_17_F</t>
  </si>
  <si>
    <t>{[LD_ADVICES/ASSISTANT_ADVICE_1_17_F]}</t>
  </si>
  <si>
    <t>ASSISTANT_ADVICE_2_17_M</t>
  </si>
  <si>
    <t>{[LD_ADVICES/ASSISTANT_ADVICE_1_17_M]}</t>
  </si>
  <si>
    <t>ASSISTANT_ADVICE_2_18_F</t>
  </si>
  <si>
    <t>{[LD_ADVICES/ASSISTANT_ADVICE_1_18_F]}</t>
  </si>
  <si>
    <t>ASSISTANT_ADVICE_2_18_M</t>
  </si>
  <si>
    <t>{[LD_ADVICES/ASSISTANT_ADVICE_1_18_M]}</t>
  </si>
  <si>
    <t>ASSISTANT_ADVICE_2_19_F</t>
  </si>
  <si>
    <t>{[LD_ADVICES/ASSISTANT_ADVICE_1_19_F]}</t>
  </si>
  <si>
    <t>{[LD_ADVICES/ASSISTANT_ADVICE_1_19_M]}</t>
  </si>
  <si>
    <t>ASSISTANT_ADVICE_2_19_M</t>
  </si>
  <si>
    <t>ASSISTANT_ADVICE_2_20_F</t>
  </si>
  <si>
    <t>{[LD_ADVICES/ASSISTANT_ADVICE_1_20_F]}</t>
  </si>
  <si>
    <t>ASSISTANT_ADVICE_2_20_M</t>
  </si>
  <si>
    <t>{[LD_ADVICES/ASSISTANT_ADVICE_1_20_M]}</t>
  </si>
  <si>
    <t>ASSISTANT_ADVICE_2_21_F</t>
  </si>
  <si>
    <t>{[LD_ADVICES/ASSISTANT_ADVICE_2_21_M]}</t>
  </si>
  <si>
    <t>ASSISTANT_ADVICE_2_21_M</t>
  </si>
  <si>
    <t>ASSISTANT_ADVICE_2_22_F</t>
  </si>
  <si>
    <t>{[LD_ADVICES/ASSISTANT_ADVICE_2_22_F]}</t>
  </si>
  <si>
    <t>{[LD_ADVICES/ASSISTANT_ADVICE_1_22_M]}</t>
  </si>
  <si>
    <t>ASSISTANT_ADVICE_2_22_M</t>
  </si>
  <si>
    <t>ASSISTANT_ADVICE_2_23_F</t>
  </si>
  <si>
    <t>{[LD_ADVICES/ASSISTANT_ADVICE_1_23_F]}</t>
  </si>
  <si>
    <t>{[LD_ADVICES/ASSISTANT_ADVICE_1_23_M]}</t>
  </si>
  <si>
    <t>ASSISTANT_ADVICE_2_23_M</t>
  </si>
  <si>
    <t>ASSISTANT_ADVICE_2_24_F</t>
  </si>
  <si>
    <t>{[LD_ADVICES/ASSISTANT_ADVICE_1_24_F]}</t>
  </si>
  <si>
    <t>{[LD_ADVICES/ASSISTANT_ADVICE_1_24_M]}</t>
  </si>
  <si>
    <t>ASSISTANT_ADVICE_2_24_M</t>
  </si>
  <si>
    <t>ASSISTANT_ADVICE_2_25_F</t>
  </si>
  <si>
    <t>{[LD_ADVICES/ASSISTANT_ADVICE_1_25_F]}</t>
  </si>
  <si>
    <t>ASSISTANT_ADVICE_2_25_M</t>
  </si>
  <si>
    <t>{[LD_ADVICES/ASSISTANT_ADVICE_1_25_M]}</t>
  </si>
  <si>
    <t>ASSISTANT_ADVICE_2_26_F</t>
  </si>
  <si>
    <t>{[LD_ADVICES/ASSISTANT_ADVICE_1_26_F]}</t>
  </si>
  <si>
    <t>{[LD_ADVICES/ASSISTANT_ADVICE_1_26_M]}</t>
  </si>
  <si>
    <t>ASSISTANT_ADVICE_2_26_M</t>
  </si>
  <si>
    <t>ASSISTANT_ADVICE_2_27_F</t>
  </si>
  <si>
    <t>{[LD_ADVICES/ASSISTANT_ADVICE_2_27_M]}</t>
  </si>
  <si>
    <t>ASSISTANT_ADVICE_2_27_M</t>
  </si>
  <si>
    <t>ASSISTANT_ADVICE_2_28_F</t>
  </si>
  <si>
    <t>{[LD_ADVICES/ASSISTANT_ADVICE_1_28_F]}</t>
  </si>
  <si>
    <t>ASSISTANT_ADVICE_2_28_M</t>
  </si>
  <si>
    <t>{[LD_ADVICES/ASSISTANT_ADVICE_1_28_M]}</t>
  </si>
  <si>
    <t>ASSISTANT_ADVICE_2_29_F</t>
  </si>
  <si>
    <t>{[LD_ADVICES/ASSISTANT_ADVICE_2_29_M]}</t>
  </si>
  <si>
    <t>ASSISTANT_ADVICE_2_29_M</t>
  </si>
  <si>
    <t>ASSISTANT_ADVICE_2_30_F</t>
  </si>
  <si>
    <t>{[LD_ADVICES/ASSISTANT_ADVICE_1_30_F]}</t>
  </si>
  <si>
    <t>{[LD_ADVICES/ASSISTANT_ADVICE_2_30_M]}</t>
  </si>
  <si>
    <t>ASSISTANT_ADVICE_2_30_M</t>
  </si>
  <si>
    <t>{[LD_ADVICES/ASSISTANT_ADVICE_1_30_M]}</t>
  </si>
  <si>
    <t>ASSISTANT_ADVICE_2_31_F</t>
  </si>
  <si>
    <t>{[LD_ADVICES/ASSISTANT_ADVICE_1_31_F]}</t>
  </si>
  <si>
    <t>ASSISTANT_ADVICE_2_31_M</t>
  </si>
  <si>
    <t>{[LD_ADVICES/ASSISTANT_ADVICE_1_31_M]}</t>
  </si>
  <si>
    <t>ASSISTANT_ADVICE_2_32_F</t>
  </si>
  <si>
    <t>{[LD_ADVICES/ASSISTANT_ADVICE_1_32_F]}</t>
  </si>
  <si>
    <t>ASSISTANT_ADVICE_2_32_M</t>
  </si>
  <si>
    <t>{[LD_ADVICES/ASSISTANT_ADVICE_1_32_M]}</t>
  </si>
  <si>
    <t>ASSISTANT_ADVICE_2_33_F</t>
  </si>
  <si>
    <t>ASSISTANT_ADVICE_2_33_M</t>
  </si>
  <si>
    <t>ASSISTANT_ADVICE_2_34_F</t>
  </si>
  <si>
    <t>ASSISTANT_ADVICE_2_34_M</t>
  </si>
  <si>
    <t>ASSISTANT_ADVICE_2_35_F</t>
  </si>
  <si>
    <t>ASSISTANT_ADVICE_2_35_M</t>
  </si>
  <si>
    <t>ASSISTANT_NO_ADVICE</t>
  </si>
  <si>
    <t>I don't see any critical points, we should continue like this.</t>
  </si>
  <si>
    <t>Ich sehe keine kritischen Punkte, wir sollten einfach so weitermachen.</t>
  </si>
  <si>
    <t>No veo puntos críticos; deberíamos seguir así.</t>
  </si>
  <si>
    <t>Non vedo punti critici, dobbiamo continuare così.</t>
  </si>
  <si>
    <t>我没有发现什么关键问题，就这样继续打下去吧。</t>
  </si>
  <si>
    <t>Não vejo pontos críticos, devemos continuar assim.</t>
  </si>
  <si>
    <t>ASSISTANT_NO_ADVICE_1</t>
  </si>
  <si>
    <t>Je ne vois aucun point critique, il faut continuer comme ça.</t>
  </si>
  <si>
    <t>ASSISTANT_NO_ADVICE_2</t>
  </si>
  <si>
    <t>Rien d’inquiétant à signaler, on poursuit sur cette voie.</t>
  </si>
  <si>
    <t>ASSISTANT_NO_ADVICE_3</t>
  </si>
  <si>
    <t>Aucun point faible notable, il faut garder ce cap.</t>
  </si>
  <si>
    <t>ASSISTANT_NO_ADVICE_4</t>
  </si>
  <si>
    <t>Rien à redire pour l’instant, on reste sur la même ligne.</t>
  </si>
  <si>
    <t>ASSISTANT_NO_ADVICE_5</t>
  </si>
  <si>
    <t>Pas de problème important, on garde cette dynamique.</t>
  </si>
  <si>
    <t>ASSISTANT_NO_ADVICE_6</t>
  </si>
  <si>
    <t>Aucun élément critique, on maintient le cap.</t>
  </si>
  <si>
    <t>ASSISTANT_NO_ADVICE_7</t>
  </si>
  <si>
    <t>Tout est sous contrôle, on continue ainsi.</t>
  </si>
  <si>
    <t>ASSISTANT_NO_ADVICE_8</t>
  </si>
  <si>
    <t>Rien d’alarmant, poursuivez dans cette direction.</t>
  </si>
  <si>
    <t>AFF_BUSINESS</t>
  </si>
  <si>
    <t>Negocios</t>
  </si>
  <si>
    <t>AFF_GLOBAL_LVL</t>
  </si>
  <si>
    <t>OVERALL LEVEL STRUCTURE</t>
  </si>
  <si>
    <t>NIVEAU GLOBAL STRUCTURE</t>
  </si>
  <si>
    <t>GESAMTNIVEAU DER STRUKTUR</t>
  </si>
  <si>
    <t>NIVEL GLOBAL DE LA ESTRUCTURA</t>
  </si>
  <si>
    <t>LIVELLO GLOBALE STRUTTURA</t>
  </si>
  <si>
    <t>ОБЩИЙ УРОВЕНЬ СТРУКТУРЫ</t>
  </si>
  <si>
    <t>ESTRUTURA DE NÍVEL GERAL</t>
  </si>
  <si>
    <t>AFF_MEDICAL</t>
  </si>
  <si>
    <t>Медицина</t>
  </si>
  <si>
    <t>AFF_PCT_REVENUES</t>
  </si>
  <si>
    <t>de vos revenus</t>
  </si>
  <si>
    <t>Ihres Einkommens</t>
  </si>
  <si>
    <t>de tus ingresos</t>
  </si>
  <si>
    <t>del tuo reddito</t>
  </si>
  <si>
    <t>от вашего дохода</t>
  </si>
  <si>
    <t>da sua receita</t>
  </si>
  <si>
    <t>AFF_TRAINING</t>
  </si>
  <si>
    <t>AFF_WEEKLY_FEES</t>
  </si>
  <si>
    <t>frais hebdo.</t>
  </si>
  <si>
    <t>wöchentliche Gebühren.</t>
  </si>
  <si>
    <t>tarifas semanales.</t>
  </si>
  <si>
    <t>costi settimanali.</t>
  </si>
  <si>
    <t>еженедельный взнос</t>
  </si>
  <si>
    <t>taxa semanal.</t>
  </si>
  <si>
    <t>TOUS</t>
  </si>
  <si>
    <t>ALLE</t>
  </si>
  <si>
    <t>TODAS</t>
  </si>
  <si>
    <t>TUTTI</t>
  </si>
  <si>
    <t>ВСЕ</t>
  </si>
  <si>
    <t>TODOS</t>
  </si>
  <si>
    <t>ALPHA_ORDER</t>
  </si>
  <si>
    <t>Ordre alphabétique</t>
  </si>
  <si>
    <t>Alphabetische Reihenfolge</t>
  </si>
  <si>
    <t>Orden alfabético</t>
  </si>
  <si>
    <t>Ordine alfabetico</t>
  </si>
  <si>
    <t>В алфавитном порядке</t>
  </si>
  <si>
    <t>Ordem alfabética</t>
  </si>
  <si>
    <t>One-handed</t>
  </si>
  <si>
    <t>Une main</t>
  </si>
  <si>
    <t>Einhändig</t>
  </si>
  <si>
    <t>Una mano</t>
  </si>
  <si>
    <t>Одноручный</t>
  </si>
  <si>
    <t>Uma mão</t>
  </si>
  <si>
    <t>Two-handed</t>
  </si>
  <si>
    <t>Deux mains</t>
  </si>
  <si>
    <t>Beidhändig</t>
  </si>
  <si>
    <t>Dos manos</t>
  </si>
  <si>
    <t>Due mani</t>
  </si>
  <si>
    <t>Двуручный</t>
  </si>
  <si>
    <t>Duas mãos</t>
  </si>
  <si>
    <t>BIRTHDATE</t>
  </si>
  <si>
    <t>Birth date</t>
  </si>
  <si>
    <t>Anniversaire</t>
  </si>
  <si>
    <t>Geburtsdatum</t>
  </si>
  <si>
    <t>Fecha de nacimiento</t>
  </si>
  <si>
    <t>Compleanno</t>
  </si>
  <si>
    <t>Дата рождения</t>
  </si>
  <si>
    <t>Data de nascimento</t>
  </si>
  <si>
    <t>CARE</t>
  </si>
  <si>
    <t>Pflege</t>
  </si>
  <si>
    <t>CARE_UPPER</t>
  </si>
  <si>
    <t>SOINS</t>
  </si>
  <si>
    <t>PFLEGE</t>
  </si>
  <si>
    <t>CUIDADO</t>
  </si>
  <si>
    <t>CURA</t>
  </si>
  <si>
    <t>УХОД</t>
  </si>
  <si>
    <t>CARREIRA</t>
  </si>
  <si>
    <t>CHOOSE_CLUB</t>
  </si>
  <si>
    <t>CHOOSE A CLUB</t>
  </si>
  <si>
    <t>CHOISISSEZ UN CLUB</t>
  </si>
  <si>
    <t>WÄHLE EINEN CLUB</t>
  </si>
  <si>
    <t>WÄHLEN SIE EINEN CLUB</t>
  </si>
  <si>
    <t>ELIGE UN CLUB</t>
  </si>
  <si>
    <t>ВЫБЕРИТЕ КЛУБ</t>
  </si>
  <si>
    <t>ESCOLHA UM CLUBE</t>
  </si>
  <si>
    <t>CHOOSE_LOCATION</t>
  </si>
  <si>
    <t>CHOOSE YOUR GEOLOCATION</t>
  </si>
  <si>
    <t>CHOISISSEZ VOTRE GÉOLOCALISATION</t>
  </si>
  <si>
    <t>WÄHLE DEINE GEOLOKALISIERUNG</t>
  </si>
  <si>
    <t>WÄHLEN SIE IHREN STANDORT</t>
  </si>
  <si>
    <t>ELIGE TU GEOLOCALIZACIÓN</t>
  </si>
  <si>
    <t>ВЫБЕРИТЕ ВАШУ ГЕОЛОКАЦИЮ</t>
  </si>
  <si>
    <t>ESCOLHA SUA GEOLOCALIZAÇÃO</t>
  </si>
  <si>
    <t>COACH</t>
  </si>
  <si>
    <t>COACHES</t>
  </si>
  <si>
    <t>COACHES_UPPER</t>
  </si>
  <si>
    <t>ENTRAINEURS</t>
  </si>
  <si>
    <t>TRAINER</t>
  </si>
  <si>
    <t>ENTRENADORES</t>
  </si>
  <si>
    <t>ALLENATORI</t>
  </si>
  <si>
    <t>ТРЕНЕРЫ</t>
  </si>
  <si>
    <t>TREINADORES</t>
  </si>
  <si>
    <t>COLOR</t>
  </si>
  <si>
    <t>Farbe</t>
  </si>
  <si>
    <t>Цвет</t>
  </si>
  <si>
    <t>Cor</t>
  </si>
  <si>
    <t>CONTINUER</t>
  </si>
  <si>
    <t>WEITER</t>
  </si>
  <si>
    <t>CONTINUAR</t>
  </si>
  <si>
    <t>CONTINUA</t>
  </si>
  <si>
    <t>ПРОДОЛЖИТЬ</t>
  </si>
  <si>
    <t>CREATEPLAYER</t>
  </si>
  <si>
    <t>CREATE YOUR PLAYER</t>
  </si>
  <si>
    <t>CRÉER VOTRE JOUEUR</t>
  </si>
  <si>
    <t>ERSTELLE DEINEN SPIELER</t>
  </si>
  <si>
    <t>CREAR TU TENISTA</t>
  </si>
  <si>
    <t>CREA IL TUO GIOCATORE</t>
  </si>
  <si>
    <t>СОЗДАЙТЕ СВОЕГО ИГРОКА</t>
  </si>
  <si>
    <t>CRIE SEU JOGADOR</t>
  </si>
  <si>
    <t>CREATEPLAYER_TAB1</t>
  </si>
  <si>
    <t>IDENTITY</t>
  </si>
  <si>
    <t>IDENTITÉ</t>
  </si>
  <si>
    <t>IDENTITÄT</t>
  </si>
  <si>
    <t>IDENTIDAD</t>
  </si>
  <si>
    <t>IDENTITÀ</t>
  </si>
  <si>
    <t>ЛИЧНЫЕ ДАННЫЕ</t>
  </si>
  <si>
    <t>IDENTIDADE</t>
  </si>
  <si>
    <t>CREATEPLAYER_TAB1_DESC</t>
  </si>
  <si>
    <t>L'identité ne pourra pas être changée en cours de carrière</t>
  </si>
  <si>
    <t>Identität kann während der Karriere nicht geändert werden</t>
  </si>
  <si>
    <t>La identidad no se puede cambiar durante la carrera</t>
  </si>
  <si>
    <t>L’identità non può essere modificata durante la carriera</t>
  </si>
  <si>
    <t>Личные данные нельзя изменить в ходе карьеры.</t>
  </si>
  <si>
    <t>A identidade não pode ser alterada durante a carreira.</t>
  </si>
  <si>
    <t>CREATEPLAYER_TAB2</t>
  </si>
  <si>
    <t>ARCHETYPE</t>
  </si>
  <si>
    <t>ARCHÉTYPE</t>
  </si>
  <si>
    <t>ARCHETYP</t>
  </si>
  <si>
    <t>ARQUETIPO</t>
  </si>
  <si>
    <t>ARCHETIPO</t>
  </si>
  <si>
    <t>АРХЕТИП</t>
  </si>
  <si>
    <t>ARQUÉTIPO</t>
  </si>
  <si>
    <t>CREATEPLAYER_TAB2_DESC</t>
  </si>
  <si>
    <t>The archetype cannot be changed and will impact the way they plays</t>
  </si>
  <si>
    <t>L'archétype ne pourra pas être changée et impactera sa façon de jouer</t>
  </si>
  <si>
    <t>Der Archetyp ist dauerhaft und beeinflusst den Spielstil</t>
  </si>
  <si>
    <t>El arquetipo no se puede cambiar y afectará a su estilo de juego</t>
  </si>
  <si>
    <t>L’archetipo non può essere modificato e influenzerà il suo stile di gioco</t>
  </si>
  <si>
    <t>Архетип изменить нельзя, и он влияет на стиль игры</t>
  </si>
  <si>
    <t>O arquétipo não pode ser alterado e impactará a forma como ele joga</t>
  </si>
  <si>
    <t>CREATEPLAYER_TAB3</t>
  </si>
  <si>
    <t>BODY</t>
  </si>
  <si>
    <t>CORPS</t>
  </si>
  <si>
    <t>KÖRPER</t>
  </si>
  <si>
    <t>CUERPO</t>
  </si>
  <si>
    <t>CORPO</t>
  </si>
  <si>
    <t>ТЕЛО</t>
  </si>
  <si>
    <t>CREATEPLAYER_TAB3_DESC</t>
  </si>
  <si>
    <t>Les détails du corps n'ont pas d'impact sur les performances</t>
  </si>
  <si>
    <t>Körperdetails beeinflussen die Leistung nicht</t>
  </si>
  <si>
    <t>Los detalles corporales no afectan al rendimiento</t>
  </si>
  <si>
    <t>I dettagli del corpo non influiscono sulle prestazioni</t>
  </si>
  <si>
    <t>Внешние параметры тела не влияют на характеристики</t>
  </si>
  <si>
    <t>Os detalhes do corpo não têm impacto no desempenho</t>
  </si>
  <si>
    <t>CREATEPLAYER_TAB4</t>
  </si>
  <si>
    <t>FACE</t>
  </si>
  <si>
    <t>VISAGE</t>
  </si>
  <si>
    <t>GESICHT</t>
  </si>
  <si>
    <t>CARA</t>
  </si>
  <si>
    <t>VOLTO</t>
  </si>
  <si>
    <t>ЛИЦО</t>
  </si>
  <si>
    <t>ROSTO</t>
  </si>
  <si>
    <t>CREATEPLAYER_TAB4_1</t>
  </si>
  <si>
    <t>FORME</t>
  </si>
  <si>
    <t>FORM</t>
  </si>
  <si>
    <t>FORMA</t>
  </si>
  <si>
    <t>ФОРМА</t>
  </si>
  <si>
    <t>CREATEPLAYER_TAB4_2</t>
  </si>
  <si>
    <t>HAIRSTYLE</t>
  </si>
  <si>
    <t>COUPE DE CHEVEUX</t>
  </si>
  <si>
    <t>FRISUR</t>
  </si>
  <si>
    <t>PEINADO</t>
  </si>
  <si>
    <t>TAGLIO DI CAPELLI</t>
  </si>
  <si>
    <t>ПРИЧЕСКА</t>
  </si>
  <si>
    <t>CABELO</t>
  </si>
  <si>
    <t>CREATEPLAYER_TAB4_3</t>
  </si>
  <si>
    <t>BEARD</t>
  </si>
  <si>
    <t>BARBE</t>
  </si>
  <si>
    <t>BART</t>
  </si>
  <si>
    <t>BARBA</t>
  </si>
  <si>
    <t>БОРОДА</t>
  </si>
  <si>
    <t>CREATEPLAYER_TAB4_4</t>
  </si>
  <si>
    <t>ACCESSORIES</t>
  </si>
  <si>
    <t>ACCESSOIRES</t>
  </si>
  <si>
    <t>ACCESORIOS</t>
  </si>
  <si>
    <t>ACCESSORI</t>
  </si>
  <si>
    <t>АКСЕССУАРЫ</t>
  </si>
  <si>
    <t>ACESSÓRIOS</t>
  </si>
  <si>
    <t>CREATEPLAYER_TAB4_5</t>
  </si>
  <si>
    <t>EYES</t>
  </si>
  <si>
    <t>YEUX</t>
  </si>
  <si>
    <t>AUGEN</t>
  </si>
  <si>
    <t>OJOS</t>
  </si>
  <si>
    <t>OCCHI</t>
  </si>
  <si>
    <t>ГЛАЗА</t>
  </si>
  <si>
    <t>OLHOS</t>
  </si>
  <si>
    <t>CREATEPLAYER_TAB4_DESC</t>
  </si>
  <si>
    <t>Les détails du visage n'ont pas d'impact sur les performances</t>
  </si>
  <si>
    <t>Gesichtszüge beeinflussen die Leistung nicht</t>
  </si>
  <si>
    <t>Los rasgos faciales no afectan al rendimiento</t>
  </si>
  <si>
    <t>I dettagli del viso non influenzano le prestazioni</t>
  </si>
  <si>
    <t>Элементы лица не влияют на характеристики</t>
  </si>
  <si>
    <t>Os detalhes faciais não têm impacto no desempenho</t>
  </si>
  <si>
    <t>CREATEPLAYER_TAB5</t>
  </si>
  <si>
    <t>EQUIPMENT</t>
  </si>
  <si>
    <t>EQUIPEMENT</t>
  </si>
  <si>
    <t>AUSRÜSTUNG</t>
  </si>
  <si>
    <t>ATUENDO</t>
  </si>
  <si>
    <t>СНАРЯЖЕНИЕ</t>
  </si>
  <si>
    <t>EQUIPAMENTO</t>
  </si>
  <si>
    <t>CREATEPLAYER_TAB5_DESC</t>
  </si>
  <si>
    <t>Juste pour le look, en attendant que ton agent dégote des partenariats ;)</t>
  </si>
  <si>
    <t>Nur fürs Aussehen, während dein Agent nach Sponsoren sucht ;)</t>
  </si>
  <si>
    <t>Solo por estética, mientras tu agente busca patrocinadores ;)</t>
  </si>
  <si>
    <t>Solo per lo stile, mentre il tuo agente trova delle sponsorizzazioni ;)</t>
  </si>
  <si>
    <t>Только для внешнего вида, пока агент ищет партнёров ;)</t>
  </si>
  <si>
    <t>Apenas para o visual, enquanto você espera seu agente encontrar algumas parcerias ;)</t>
  </si>
  <si>
    <t>CURRENT_PLAYERS</t>
  </si>
  <si>
    <t>Joueurs actuels</t>
  </si>
  <si>
    <t>Aktuelle Spieler</t>
  </si>
  <si>
    <t>Jugadores actuales</t>
  </si>
  <si>
    <t>Giocatori attuali</t>
  </si>
  <si>
    <t>Текущие игроки</t>
  </si>
  <si>
    <t>Jogadores atuais</t>
  </si>
  <si>
    <t>JOURS</t>
  </si>
  <si>
    <t>TAGE</t>
  </si>
  <si>
    <t>DÍAS</t>
  </si>
  <si>
    <t>GIORNI</t>
  </si>
  <si>
    <t>ДНЕЙ</t>
  </si>
  <si>
    <t>DIAS</t>
  </si>
  <si>
    <t>CHOICE OF DIFFICULTY</t>
  </si>
  <si>
    <t>CHOIX DE LA DIFFICULTÉ</t>
  </si>
  <si>
    <t>WAHL DER SCHWIERIGKEIT</t>
  </si>
  <si>
    <t>ELECCIÓN DE DIFICULTAD</t>
  </si>
  <si>
    <t>SCELTA DELLA DIFFICOLTÀ</t>
  </si>
  <si>
    <t>ВЫБОР СЛОЖНОСТИ</t>
  </si>
  <si>
    <t>ESCOLHA DE DIFICULDADE</t>
  </si>
  <si>
    <t>EASY</t>
  </si>
  <si>
    <t>FACILE</t>
  </si>
  <si>
    <t>EINFACH</t>
  </si>
  <si>
    <t>FÁCIL</t>
  </si>
  <si>
    <t>ЛЕГКО</t>
  </si>
  <si>
    <t>Accelerated progression with more XP gains, more form bonuses, higher income, and lower costs!</t>
  </si>
  <si>
    <t>Une progression accélérée avec plus de gains d'XP, plus de bonus de forme, plus de revenus et moins de coûts !</t>
  </si>
  <si>
    <t>Beschleunigter Fortschritt mit mehr XP, mehr Form-Boni, höheren Einnahmen und geringeren Kosten!</t>
  </si>
  <si>
    <t>Progresión acelerada con más XP, más bonificaciones de forma, mayores ingresos y menores costes.</t>
  </si>
  <si>
    <t>Progressione accelerata con più XP, più bonus forma, maggiori entrate e costi ridotti!</t>
  </si>
  <si>
    <t>Ускоренное развитие: больше опыта, бонусов формы, доходов и ниже расходы</t>
  </si>
  <si>
    <t>Progressão acelerada com mais ganhos de XP, mais bônus de forma, maior renda e custos menores!</t>
  </si>
  <si>
    <t>AVERAGE</t>
  </si>
  <si>
    <t>MOYEN</t>
  </si>
  <si>
    <t>MITTEL</t>
  </si>
  <si>
    <t>MEDIO</t>
  </si>
  <si>
    <t>СРЕДНЯЯ</t>
  </si>
  <si>
    <t>MÉDIO</t>
  </si>
  <si>
    <t>Slightly accelerated progression with a bit more XP, form bonuses, income, and standard costs.</t>
  </si>
  <si>
    <t>Une progression un peu accélérée avec un peu plus de gains d'XP, de bonus de forme, de revenus et des coûts standards.</t>
  </si>
  <si>
    <t>Etwas beschleunigter Fortschritt mit etwas mehr XP, Form-Boni, Einnahmen und normalen Kosten.</t>
  </si>
  <si>
    <t>Progresión algo acelerada con un poco más de XP, forma, ingresos y costes estándar.</t>
  </si>
  <si>
    <t>Progressione leggermente accelerata con un po’ più di XP, bonus forma, entrate e costi standard.</t>
  </si>
  <si>
    <t>Слегка ускоренное развитие: немного больше опыта, бонусов формы и стандартные расходы</t>
  </si>
  <si>
    <t>Progressão ligeiramente acelerada com um pouco mais de XP, bônus de forma, renda e custos padrão.</t>
  </si>
  <si>
    <t>DIFFICULT</t>
  </si>
  <si>
    <t>DIFFICILE</t>
  </si>
  <si>
    <t>SCHWIERIG</t>
  </si>
  <si>
    <t>DIFÍCIL</t>
  </si>
  <si>
    <t>СЛОЖНО</t>
  </si>
  <si>
    <t>Standard progression in XP and form, but with slightly reduced income.</t>
  </si>
  <si>
    <t>Une progression standard en termes d'XP et de forme mais des revenus un peu diminués par rapport à la normale.</t>
  </si>
  <si>
    <t>Standard-Fortschritt bei XP und Form, aber leicht reduzierte Einnahmen.</t>
  </si>
  <si>
    <t>Progresión estándar en XP y forma, pero con ingresos algo reducidos.</t>
  </si>
  <si>
    <t>Progressione standard per XP e forma, ma con entrate leggermente ridotte.</t>
  </si>
  <si>
    <t>Стандартное развитие опыта и формы, слегка уменьшенный доход</t>
  </si>
  <si>
    <t>Progressão padrão em XP e forma, mas com renda ligeiramente reduzida.</t>
  </si>
  <si>
    <t>EXTREME</t>
  </si>
  <si>
    <t>EXTRÊME</t>
  </si>
  <si>
    <t>EXTREM</t>
  </si>
  <si>
    <t>EXTREMA</t>
  </si>
  <si>
    <t>ESTREMA</t>
  </si>
  <si>
    <t>ЭКСТРЕМАЛЬНО</t>
  </si>
  <si>
    <t>EXTREMO</t>
  </si>
  <si>
    <t>Slowed progression in XP and form, with reduced income.</t>
  </si>
  <si>
    <t>Une progression freinée en termes d'XP et de forme, des revenus diminués par rapport à la normale.</t>
  </si>
  <si>
    <t>Verlangsamter Fortschritt bei XP und Form, mit reduzierten Einnahmen.</t>
  </si>
  <si>
    <t>Progresión más lenta en XP y forma, con ingresos reducidos.</t>
  </si>
  <si>
    <t>Progressione rallentata per XP e forma, con entrate ridotte.</t>
  </si>
  <si>
    <t>Замедленное развитие опыта и формы, пониженный доход</t>
  </si>
  <si>
    <t>Progressão lenta em XP e forma, com renda reduzida.</t>
  </si>
  <si>
    <t>EQUIP_BOTTOM</t>
  </si>
  <si>
    <t>BOTTOM</t>
  </si>
  <si>
    <t>BAS</t>
  </si>
  <si>
    <t>UNTEN</t>
  </si>
  <si>
    <t>ABAJO</t>
  </si>
  <si>
    <t>IN BASSO</t>
  </si>
  <si>
    <t>НИЗ</t>
  </si>
  <si>
    <t>PARTE DE BAIXO</t>
  </si>
  <si>
    <t>EQUIP_RACKET</t>
  </si>
  <si>
    <t>RACKETS</t>
  </si>
  <si>
    <t>RAQUETTES</t>
  </si>
  <si>
    <t>SCHLÄGER</t>
  </si>
  <si>
    <t>RAQUETAS</t>
  </si>
  <si>
    <t>RACCHETTE</t>
  </si>
  <si>
    <t>РАКЕТКИ</t>
  </si>
  <si>
    <t>RAQUETES</t>
  </si>
  <si>
    <t>EQUIP_SHOES</t>
  </si>
  <si>
    <t>SHOES</t>
  </si>
  <si>
    <t>CHAUSSURES</t>
  </si>
  <si>
    <t>SCHUHE</t>
  </si>
  <si>
    <t>ZAPATILLAS</t>
  </si>
  <si>
    <t>SCARPE</t>
  </si>
  <si>
    <t>ОБУВЬ</t>
  </si>
  <si>
    <t>TÊNIS</t>
  </si>
  <si>
    <t>EQUIP_TOP</t>
  </si>
  <si>
    <t>HAUT</t>
  </si>
  <si>
    <t>OBEN</t>
  </si>
  <si>
    <t>ARRIBA</t>
  </si>
  <si>
    <t>IN ALTO</t>
  </si>
  <si>
    <t>ВЕРХ</t>
  </si>
  <si>
    <t>PARTE DE CIMA</t>
  </si>
  <si>
    <t>EQUIP_WRISTBANDS</t>
  </si>
  <si>
    <t>WRISTS</t>
  </si>
  <si>
    <t>POIGNETS</t>
  </si>
  <si>
    <t>GRIFFE</t>
  </si>
  <si>
    <t>MUÑEQUERAS</t>
  </si>
  <si>
    <t>POLSINI</t>
  </si>
  <si>
    <t>НАРУЧНЫЕ БРАСЛЕТЫ</t>
  </si>
  <si>
    <t>PULSEIRAS</t>
  </si>
  <si>
    <t>EXTENSION_OFFER</t>
  </si>
  <si>
    <t>EXTENSION OFFER</t>
  </si>
  <si>
    <t>OFFRE DE PROLONGATION</t>
  </si>
  <si>
    <t>VERLÄNGERUNGSANGEBOT</t>
  </si>
  <si>
    <t>OFERTA DE RENOVACIÓN</t>
  </si>
  <si>
    <t>OFFERTA DI PROLUNGAMENTO</t>
  </si>
  <si>
    <t>ПРЕДЛОЖЕНИЕ О ПРОДЛЕНИИ</t>
  </si>
  <si>
    <t>OFERTA DE EXTENSÃO</t>
  </si>
  <si>
    <t>FTUE_SCENARIO</t>
  </si>
  <si>
    <t>CHOICE OF MY PLAYER SCENARIO</t>
  </si>
  <si>
    <t>CHOIX DU SCÉNARIO MY PLAYER</t>
  </si>
  <si>
    <t>SZENARIOAUSWAHL MEINES SPIELERS</t>
  </si>
  <si>
    <t>ELECCIÓN DE ESCENARIO DE MI JUGADOR</t>
  </si>
  <si>
    <t>SCELTA DELLO SCENARIO MY PLAYER</t>
  </si>
  <si>
    <t>ВЫБОР СЦЕНАРИЯ МОЕГО ИГРОКА</t>
  </si>
  <si>
    <t>ESCOLHA DO CENÁRIO DO MEU JOGADOR</t>
  </si>
  <si>
    <t>FTUE_SCENARIO_MAN</t>
  </si>
  <si>
    <t>Votre joueur évoluera sur le circuit professionnel masculin MTL, ce choix est lié à la création de partie.</t>
  </si>
  <si>
    <t>Ihr Spieler tritt auf der MTL-Herrenprofirunde an, diese Wahl hängt mit der Spiel-Erstellung zusammen.</t>
  </si>
  <si>
    <t>Tu jugador participará en el circuito profesional masculino MTL. Esta elección está vinculada a la creación de partida.</t>
  </si>
  <si>
    <t>Il tuo giocatore giocherà nel circuito professionistico maschile MTL. Questa scelta è legata alla creazione della partita.</t>
  </si>
  <si>
    <t>Ваш игрок будет выступать на мужском профессиональном туре MTL</t>
  </si>
  <si>
    <t>Seu jogador competirá no circuito profissional masculino da MTL; esta escolha está ligada à criação do jogo.</t>
  </si>
  <si>
    <t>FTUE_SCENARIO_WOMAN</t>
  </si>
  <si>
    <t>Votre joueur évoluera sur le circuit professionnel féminin WTL, ce choix est lié à la création de partie.</t>
  </si>
  <si>
    <t>Ihre Spielerin tritt auf der WTL-Damentour an, diese Wahl hängt mit der Spiel-Erstellung zusammen.</t>
  </si>
  <si>
    <t>Tu jugadora participará en el circuito profesional femenino WTL. Esta elección está vinculada a la creación de partida.</t>
  </si>
  <si>
    <t>La tua giocatrice giocherà nel circuito professionistico femminile WTL. Questa scelta è legata alla creazione della partita.</t>
  </si>
  <si>
    <t>Ваша игрокиня будет выступать на женском туре WTL</t>
  </si>
  <si>
    <t>Sua jogadora competirá no circuito profissional feminino da WTL; esta escolha está ligada à criação do jogo.</t>
  </si>
  <si>
    <t>HEADITEMCOLOR</t>
  </si>
  <si>
    <t>Couleur de l'accessoire</t>
  </si>
  <si>
    <t>Farbe des Kopfaccessoires</t>
  </si>
  <si>
    <t>Color del accesorio de cabeza</t>
  </si>
  <si>
    <t>Colore dell’accessorio per la testa</t>
  </si>
  <si>
    <t>Цвет головного аксессуара</t>
  </si>
  <si>
    <t>HOUSING_CLASS_1</t>
  </si>
  <si>
    <t>BASIC ROOM</t>
  </si>
  <si>
    <t>CHAMBRE BASIQUE</t>
  </si>
  <si>
    <t>STANDARDZIMMER</t>
  </si>
  <si>
    <t>HABITACIÓN BÁSICA</t>
  </si>
  <si>
    <t>CAMERA BASE</t>
  </si>
  <si>
    <t>БАЗОВЫЙ НОМЕР</t>
  </si>
  <si>
    <t>QUARTO BÁSICO</t>
  </si>
  <si>
    <t>HOUSING_CLASS_2</t>
  </si>
  <si>
    <t>TOURNAMENT PARTNER HOTEL</t>
  </si>
  <si>
    <t>HOTEL PARTENAIRE DU TOURNOI</t>
  </si>
  <si>
    <t>TURNIERPARTNERHOTEL</t>
  </si>
  <si>
    <t>HOTEL ASOCIADO AL TORNEO</t>
  </si>
  <si>
    <t>HOTEL PARTNER DEL TORNEO</t>
  </si>
  <si>
    <t>ОТЕЛЬ-ПАРТНЁР ТУРНИРА</t>
  </si>
  <si>
    <t>HOTEL DE PARCEIRO DE TORNEIO</t>
  </si>
  <si>
    <t>HOUSING_CLASS_3</t>
  </si>
  <si>
    <t>LUXURY SUITE</t>
  </si>
  <si>
    <t>SUITE DE LUXE</t>
  </si>
  <si>
    <t>LUXUSSUITE</t>
  </si>
  <si>
    <t>SUITE DE LUJO</t>
  </si>
  <si>
    <t>SUITE DI LUSSO</t>
  </si>
  <si>
    <t>ЛЮКС</t>
  </si>
  <si>
    <t>SUÍTE DE LUXO</t>
  </si>
  <si>
    <t>HOUSING_OPT</t>
  </si>
  <si>
    <t>HOUSING OPTIONS</t>
  </si>
  <si>
    <t>OPTIONS D'HÉBERGEMENT</t>
  </si>
  <si>
    <t>UNTERKUNFTSOPTIONEN</t>
  </si>
  <si>
    <t>OPCIONES DE ALOJAMIENTO</t>
  </si>
  <si>
    <t>OPZIONI DI ALLOGGIO</t>
  </si>
  <si>
    <t>ВАРИАНТЫ ПРОЖИВАНИЯ</t>
  </si>
  <si>
    <t>OPÇÕES DE HOSPEDAGEM</t>
  </si>
  <si>
    <t>LAST_TNMT</t>
  </si>
  <si>
    <t>Dernier tournoi</t>
  </si>
  <si>
    <t>Letztes Turnier</t>
  </si>
  <si>
    <t>Último torneo</t>
  </si>
  <si>
    <t>Ultimo torneo</t>
  </si>
  <si>
    <t>Последний турнир</t>
  </si>
  <si>
    <t>Último torneio</t>
  </si>
  <si>
    <t>LAST_TNMT_UPPER</t>
  </si>
  <si>
    <t>LAST TOURNAMENT</t>
  </si>
  <si>
    <t>DERNIER TOURNOI</t>
  </si>
  <si>
    <t>LETZTES TURNIER</t>
  </si>
  <si>
    <t>ÚLTIMO TORNEO</t>
  </si>
  <si>
    <t>ULTIMO TORNEO</t>
  </si>
  <si>
    <t>ПОСЛЕДНИЙ ТУРНИР</t>
  </si>
  <si>
    <t>ÚLTIMO TORNEIO</t>
  </si>
  <si>
    <t>LEFT</t>
  </si>
  <si>
    <t>Лево</t>
  </si>
  <si>
    <t>Lvl</t>
  </si>
  <si>
    <t>Niv</t>
  </si>
  <si>
    <t>Liv</t>
  </si>
  <si>
    <t>Ур.</t>
  </si>
  <si>
    <t>Nvl</t>
  </si>
  <si>
    <t>LIST_PLAYERS</t>
  </si>
  <si>
    <t>LIST_PLAYERS_UPPER</t>
  </si>
  <si>
    <t>LIST OF PLAYERS</t>
  </si>
  <si>
    <t>LISTE DES JOUEURS</t>
  </si>
  <si>
    <t>SPIELERLISTE</t>
  </si>
  <si>
    <t>LISTA DE JUGADORES</t>
  </si>
  <si>
    <t>ELENCO GIOCATORI</t>
  </si>
  <si>
    <t>СПИСОК ИГРОКОВ</t>
  </si>
  <si>
    <t>LISTA DE JOGADORES</t>
  </si>
  <si>
    <t>LIST_STAFF</t>
  </si>
  <si>
    <t>List of coaches</t>
  </si>
  <si>
    <t>Liste des entraîneurs</t>
  </si>
  <si>
    <t>Trainerliste</t>
  </si>
  <si>
    <t>Lista de entrenadores</t>
  </si>
  <si>
    <t>Elenco allenatori</t>
  </si>
  <si>
    <t>Список тренеров</t>
  </si>
  <si>
    <t>Lista de treinadores</t>
  </si>
  <si>
    <t>LIST_STAFF_UPPER</t>
  </si>
  <si>
    <t>LIST OF COACHES</t>
  </si>
  <si>
    <t>LISTE DES ENTRAÎNEURS</t>
  </si>
  <si>
    <t>TRAINERLISTE</t>
  </si>
  <si>
    <t>LISTA DE ENTRENADORES</t>
  </si>
  <si>
    <t>ELENCO ALLENATORI</t>
  </si>
  <si>
    <t>СПИСОК ТРЕНЕРОВ</t>
  </si>
  <si>
    <t>LISTA DE TREINADORES</t>
  </si>
  <si>
    <t>MAINHAND</t>
  </si>
  <si>
    <t>Dominant hand</t>
  </si>
  <si>
    <t>Main principale</t>
  </si>
  <si>
    <t>Haupt</t>
  </si>
  <si>
    <t>Mano dominante</t>
  </si>
  <si>
    <t>Mano principale</t>
  </si>
  <si>
    <t>Доминирующая рука</t>
  </si>
  <si>
    <t>Mão dominante</t>
  </si>
  <si>
    <t>MAN_UPPER</t>
  </si>
  <si>
    <t>HOMME</t>
  </si>
  <si>
    <t>MANN</t>
  </si>
  <si>
    <t>HOMBRE</t>
  </si>
  <si>
    <t>UOMO</t>
  </si>
  <si>
    <t>МУЖЧИНА</t>
  </si>
  <si>
    <t>HOMEM</t>
  </si>
  <si>
    <t>MATCH_ATTITUDE_BODY_LANGUAGE</t>
  </si>
  <si>
    <t>Body language</t>
  </si>
  <si>
    <t>Langage corporel</t>
  </si>
  <si>
    <t>Körpersprache</t>
  </si>
  <si>
    <t>Lenguaje corporal</t>
  </si>
  <si>
    <t>Linguaggio del corpo</t>
  </si>
  <si>
    <t>Язык тела</t>
  </si>
  <si>
    <t>Linguagem corporal</t>
  </si>
  <si>
    <t>MATCH_ATTITUDE_FOCUS</t>
  </si>
  <si>
    <t>Refocus</t>
  </si>
  <si>
    <t>Se reconcentrer</t>
  </si>
  <si>
    <t>Neu fokussieren</t>
  </si>
  <si>
    <t>Volver a concentrarse</t>
  </si>
  <si>
    <t>Ritrovare la concentrazione</t>
  </si>
  <si>
    <t>Сосредоточиться</t>
  </si>
  <si>
    <t>Focar</t>
  </si>
  <si>
    <t>MATCH_ATTITUDE_RELAXATION</t>
  </si>
  <si>
    <t>Relax</t>
  </si>
  <si>
    <t>Se détendre</t>
  </si>
  <si>
    <t>Entspannen</t>
  </si>
  <si>
    <t>Relajarse</t>
  </si>
  <si>
    <t>Rilassarsi</t>
  </si>
  <si>
    <t>Расслабиться</t>
  </si>
  <si>
    <t>Relaxar</t>
  </si>
  <si>
    <t>MATCH_ATTITUDE_SHOW</t>
  </si>
  <si>
    <t>Put on a show</t>
  </si>
  <si>
    <t>Faire le show</t>
  </si>
  <si>
    <t>Show zeigen</t>
  </si>
  <si>
    <t>Dar espectáculo</t>
  </si>
  <si>
    <t>Dare spettacolo</t>
  </si>
  <si>
    <t>Показать шоу</t>
  </si>
  <si>
    <t>Dar um show</t>
  </si>
  <si>
    <t xml:space="preserve">MATCH_ATTITUDE_VISUALIZATION </t>
  </si>
  <si>
    <t>Visualization</t>
  </si>
  <si>
    <t>Visualisierung</t>
  </si>
  <si>
    <t>Visualización</t>
  </si>
  <si>
    <t>Визуализация</t>
  </si>
  <si>
    <t>MATCH_BEATS</t>
  </si>
  <si>
    <t>MATCH BEATS</t>
  </si>
  <si>
    <t>PONTOS DA PARTIDA</t>
  </si>
  <si>
    <t>MATCH_OVERVIEW_STAT1</t>
  </si>
  <si>
    <t>MATCH_OVERVIEW_STAT2</t>
  </si>
  <si>
    <t>Pontos de devolução ganhos (%)</t>
  </si>
  <si>
    <t>MATCH_OVERVIEW_STAT3</t>
  </si>
  <si>
    <t>MATCH_OVERVIEW_STAT4</t>
  </si>
  <si>
    <t>MATCH_OVERVIEW_STAT5</t>
  </si>
  <si>
    <t>Ranking Race</t>
  </si>
  <si>
    <t>Classement Race</t>
  </si>
  <si>
    <t>Rangliste Race</t>
  </si>
  <si>
    <t>Clasificación Race</t>
  </si>
  <si>
    <t>Classifica Race</t>
  </si>
  <si>
    <t>Гонка рейтинга</t>
  </si>
  <si>
    <t>Corrida do Ranking</t>
  </si>
  <si>
    <t>MATCH_OVERVIEW_STAT6</t>
  </si>
  <si>
    <t>Melhor ranking da carreira</t>
  </si>
  <si>
    <t>MATCH_OVERVIEW_TAB1</t>
  </si>
  <si>
    <t>PROFILES</t>
  </si>
  <si>
    <t>PROFILS</t>
  </si>
  <si>
    <t>PROFILE</t>
  </si>
  <si>
    <t>PERFILES</t>
  </si>
  <si>
    <t>PROFILI</t>
  </si>
  <si>
    <t>ПРОФИЛИ</t>
  </si>
  <si>
    <t>PERFIS</t>
  </si>
  <si>
    <t>MATCH_OVERVIEW_TAB2</t>
  </si>
  <si>
    <t>DETALLES</t>
  </si>
  <si>
    <t>DETTAGLI</t>
  </si>
  <si>
    <t>ДЕТАЛИ</t>
  </si>
  <si>
    <t>DETALHES</t>
  </si>
  <si>
    <t>MATCH_OVERVIEW_TAB3</t>
  </si>
  <si>
    <t>STATISTIQUES</t>
  </si>
  <si>
    <t>STATISTIKEN</t>
  </si>
  <si>
    <t>ESTADÍSTICAS</t>
  </si>
  <si>
    <t>STATISTICHE</t>
  </si>
  <si>
    <t>СТАТИСТИКА</t>
  </si>
  <si>
    <t>ESTATÍSTICAS</t>
  </si>
  <si>
    <t>MATCH_RESULT</t>
  </si>
  <si>
    <t>Résultat du match</t>
  </si>
  <si>
    <t>Match-Ergebnis</t>
  </si>
  <si>
    <t>Resultado del partido</t>
  </si>
  <si>
    <t>Risultato della partita</t>
  </si>
  <si>
    <t>Результат матча</t>
  </si>
  <si>
    <t>Resultado da partida</t>
  </si>
  <si>
    <t>MATCH_RESULT_UPPER</t>
  </si>
  <si>
    <t>MATCH RESULT</t>
  </si>
  <si>
    <t>RÉSULTAT DU MATCH</t>
  </si>
  <si>
    <t>MATCH-ERGEBNIS</t>
  </si>
  <si>
    <t>RESULTADO DEL PARTIDO</t>
  </si>
  <si>
    <t>RISULTATO DEL MATCH</t>
  </si>
  <si>
    <t>РЕЗУЛЬТАТ МАТЧА</t>
  </si>
  <si>
    <t>RESULTADO DA PARTIDA</t>
  </si>
  <si>
    <t>MATCH_SIMULATE</t>
  </si>
  <si>
    <t>SIMULATE</t>
  </si>
  <si>
    <t>SIMULER</t>
  </si>
  <si>
    <t>SIMULIEREN</t>
  </si>
  <si>
    <t>SIMULAR</t>
  </si>
  <si>
    <t>SIMULA</t>
  </si>
  <si>
    <t>СИМУЛИРОВАТЬ</t>
  </si>
  <si>
    <t>MATCH_STATS_PTS</t>
  </si>
  <si>
    <t>Статистика очков</t>
  </si>
  <si>
    <t>MATCH_STATS_PTS_1</t>
  </si>
  <si>
    <t>Всего разыгранных очков</t>
  </si>
  <si>
    <t>MATCH_STATS_PTS_2</t>
  </si>
  <si>
    <t>MATCH_STATS_PTS_3</t>
  </si>
  <si>
    <t xml:space="preserve">Serve Points Won </t>
  </si>
  <si>
    <t xml:space="preserve"> Points de Service Gagnés</t>
  </si>
  <si>
    <t xml:space="preserve">Punktgewinn Aufschläge in </t>
  </si>
  <si>
    <t xml:space="preserve">Puntos ganados al servicio </t>
  </si>
  <si>
    <t xml:space="preserve"> Punti di servizio vinti</t>
  </si>
  <si>
    <t>Очки, выигранные на подаче</t>
  </si>
  <si>
    <t>Pontos de Saque Vencidos</t>
  </si>
  <si>
    <t>MATCH_STATS_PTS_4</t>
  </si>
  <si>
    <t xml:space="preserve">Return Points Won </t>
  </si>
  <si>
    <t xml:space="preserve"> Points de Retour Gagnés</t>
  </si>
  <si>
    <t xml:space="preserve">Punktgewinn Rückschläge in </t>
  </si>
  <si>
    <t xml:space="preserve">Puntos ganados al resto </t>
  </si>
  <si>
    <t xml:space="preserve"> Punti in risposta vinti</t>
  </si>
  <si>
    <t>Очки, выигранные на приёме</t>
  </si>
  <si>
    <t>Pontos de Retorno Vencidos</t>
  </si>
  <si>
    <t>MATCH_STATS_RTN</t>
  </si>
  <si>
    <t>MATCH_STATS_RTN_1</t>
  </si>
  <si>
    <t>Очки на приёме первой подачи</t>
  </si>
  <si>
    <t>MATCH_STATS_RTN_2</t>
  </si>
  <si>
    <t>Очки на приёме второй подачи</t>
  </si>
  <si>
    <t>MATCH_STATS_RTN_3</t>
  </si>
  <si>
    <t>MATCH_STATS_SRV</t>
  </si>
  <si>
    <t>MATCH_STATS_SRV_1</t>
  </si>
  <si>
    <t>MATCH_STATS_SRV_2</t>
  </si>
  <si>
    <t>MATCH_STATS_SRV_3</t>
  </si>
  <si>
    <t xml:space="preserve">1st Serve </t>
  </si>
  <si>
    <t xml:space="preserve">1er Service </t>
  </si>
  <si>
    <t xml:space="preserve">Erster Aufschlag </t>
  </si>
  <si>
    <t xml:space="preserve">1.er saque </t>
  </si>
  <si>
    <t>1º Saque</t>
  </si>
  <si>
    <t>MATCH_STATS_SRV_4</t>
  </si>
  <si>
    <t>Punktgewinn, erster Aufschlag</t>
  </si>
  <si>
    <t>Очки, выигранные на первой подаче</t>
  </si>
  <si>
    <t>Pontos Ganhos no 1º Saque</t>
  </si>
  <si>
    <t>MATCH_STATS_SRV_5</t>
  </si>
  <si>
    <t>Punktgewinn, zweiter Aufschlag</t>
  </si>
  <si>
    <t>Очки, выигранные на второй подаче</t>
  </si>
  <si>
    <t>Pontos Ganhos no 2º Saque</t>
  </si>
  <si>
    <t>MATCH_STATS_SRV_6</t>
  </si>
  <si>
    <t>Спасённые брейк-пойнты</t>
  </si>
  <si>
    <t>Break Points Salvos</t>
  </si>
  <si>
    <t>MORAL_UPPER</t>
  </si>
  <si>
    <t>MORALE</t>
  </si>
  <si>
    <t>МОРАЛЬ</t>
  </si>
  <si>
    <t>MTL_POINTS</t>
  </si>
  <si>
    <t>MTL POINTS</t>
  </si>
  <si>
    <t>POINTS MTL</t>
  </si>
  <si>
    <t>MTL-PUNKTE</t>
  </si>
  <si>
    <t>PUNTOS MTL</t>
  </si>
  <si>
    <t>PUNTI MTL</t>
  </si>
  <si>
    <t>ОЧКИ MTL</t>
  </si>
  <si>
    <t>PONTOS MTL</t>
  </si>
  <si>
    <t>MUSCULATURE</t>
  </si>
  <si>
    <t>NEW_OFFERS_TITLE</t>
  </si>
  <si>
    <t>NEW OFFERS</t>
  </si>
  <si>
    <t>NOUVELLES OFFRES</t>
  </si>
  <si>
    <t>NEUE ANGEBOTE</t>
  </si>
  <si>
    <t>NUEVAS OFERTAS</t>
  </si>
  <si>
    <t>NUOVE OFFERTE</t>
  </si>
  <si>
    <t>НОВЫЕ ПРЕДЛОЖЕНИЯ</t>
  </si>
  <si>
    <t>NOVAS OFERTAS</t>
  </si>
  <si>
    <t>SUIVANT</t>
  </si>
  <si>
    <t>SIGUIENTE</t>
  </si>
  <si>
    <t>SUCCESSIVO</t>
  </si>
  <si>
    <t>ДАЛЕЕ</t>
  </si>
  <si>
    <t>PRÓXIMO</t>
  </si>
  <si>
    <t>NIGHT</t>
  </si>
  <si>
    <t>NIGHT2</t>
  </si>
  <si>
    <t>/night</t>
  </si>
  <si>
    <t>/nuit</t>
  </si>
  <si>
    <t>/nacht</t>
  </si>
  <si>
    <t>/noche</t>
  </si>
  <si>
    <t>/notte</t>
  </si>
  <si>
    <t>/ночь</t>
  </si>
  <si>
    <t>/noite</t>
  </si>
  <si>
    <t>NOT SCHEDULED</t>
  </si>
  <si>
    <t>NON PLANNIFIÉ</t>
  </si>
  <si>
    <t>NICHT GEPLANT</t>
  </si>
  <si>
    <t>SIN PROGRAMAR</t>
  </si>
  <si>
    <t>NON PIANIFICATO</t>
  </si>
  <si>
    <t>НЕ ЗАПЛАНИРОВАНО</t>
  </si>
  <si>
    <t>NÃO AGENDADO</t>
  </si>
  <si>
    <t>PLANNING</t>
  </si>
  <si>
    <t>CALENDRIER</t>
  </si>
  <si>
    <t>PLANUNG</t>
  </si>
  <si>
    <t>PLANIFICACIÓN</t>
  </si>
  <si>
    <t>PROGRAMMAZIONE</t>
  </si>
  <si>
    <t>ПЛАНИРОВАНИЕ</t>
  </si>
  <si>
    <t>PLANEJAMENTO</t>
  </si>
  <si>
    <t>PLAYERS_UPPER</t>
  </si>
  <si>
    <t>TENISTAS</t>
  </si>
  <si>
    <t>PLAYING_STYLE_1_UPPER_F</t>
  </si>
  <si>
    <t>DEFENSIVE BASELINER</t>
  </si>
  <si>
    <t>DÉFENSEURE DE FOND DE COURT</t>
  </si>
  <si>
    <t>DEFENSIVE GRUNDLINIENSPIELERIN</t>
  </si>
  <si>
    <t>JUEGO DE FONDO DEFENSIVO</t>
  </si>
  <si>
    <t>GIOCATRICE DA DIFESA DA FONDO CAMPO</t>
  </si>
  <si>
    <t>ОБОРОНИТЕЛЬНАЯ ИГРА С ЗАДНЕЙ ЛИНИИ</t>
  </si>
  <si>
    <t>BASELINER DEFENSIVA</t>
  </si>
  <si>
    <t>PLAYING_STYLE_1_UPPER_M</t>
  </si>
  <si>
    <t>DÉFENSEUR DE FOND DE COURT</t>
  </si>
  <si>
    <t>DEFENSIVER GRUNDLINIENSPIELER</t>
  </si>
  <si>
    <t>GIOCATORE DA DIFESA DA FONDO CAMPO</t>
  </si>
  <si>
    <t>BASELINER DEFENSIVO</t>
  </si>
  <si>
    <t>PLAYING_STYLE_2_UPPER_F</t>
  </si>
  <si>
    <t>COUNTER PUNCHER</t>
  </si>
  <si>
    <t>CONTRE ATTAQUANTE</t>
  </si>
  <si>
    <t>KONTERSPIELERIN</t>
  </si>
  <si>
    <t>CONTRAATAQUE</t>
  </si>
  <si>
    <t>GIOCATRICE DA CONTRATTACCO</t>
  </si>
  <si>
    <t>КОНТРАТАКУЮЩАЯ ИГРА</t>
  </si>
  <si>
    <t>CONTRA-ATAQUE</t>
  </si>
  <si>
    <t>PLAYING_STYLE_2_UPPER_M</t>
  </si>
  <si>
    <t>CONTRE ATTAQUANT</t>
  </si>
  <si>
    <t>KONTERSPIELER</t>
  </si>
  <si>
    <t>GIOCATORE DA CONTRATTACCO</t>
  </si>
  <si>
    <t>PLAYING_STYLE_3_UPPER_F</t>
  </si>
  <si>
    <t>SOLID BASELINER</t>
  </si>
  <si>
    <t>SOLIDE EN FOND DE COURT</t>
  </si>
  <si>
    <t>SOLIDE GRUNDLINIENSPIELERIN</t>
  </si>
  <si>
    <t>SÓLIDA DESDE EL FONDO</t>
  </si>
  <si>
    <t>SOLIDA DA FONDO CAMPO</t>
  </si>
  <si>
    <t>СТРОЙНАЯ ИГРА С ЗАДНЕЙ ЛИНИИ</t>
  </si>
  <si>
    <t>BASELINER SÓLIDA</t>
  </si>
  <si>
    <t>PLAYING_STYLE_3_UPPER_M</t>
  </si>
  <si>
    <t>SOLIDER GRUNDLINIENSPIELER</t>
  </si>
  <si>
    <t>SÓLIDO DESDE EL FONDO</t>
  </si>
  <si>
    <t>SOLIDO DA FONDO CAMPO</t>
  </si>
  <si>
    <t>BASELINER SÓLIDO</t>
  </si>
  <si>
    <t>PLAYING_STYLE_4_UPPER_F</t>
  </si>
  <si>
    <t>AGGRESSIVE BASELINER</t>
  </si>
  <si>
    <t>ATTAQUANTE DE FOND DE COURT</t>
  </si>
  <si>
    <t>AGGRESSIVE GRUNDLINIENSPIELERIN</t>
  </si>
  <si>
    <t>JUEGO DE FONDO AGRESIVO</t>
  </si>
  <si>
    <t>GIOCATRICE DA ATTACCO DA FONDO CAMPO</t>
  </si>
  <si>
    <t>АГРЕССИВНАЯ ИГРА С ЗАДНЕЙ ЛИНИИ</t>
  </si>
  <si>
    <t>BASELINER AGRESSIVA</t>
  </si>
  <si>
    <t>PLAYING_STYLE_4_UPPER_M</t>
  </si>
  <si>
    <t>ATTAQUANT DE FOND DE COURT</t>
  </si>
  <si>
    <t>AGGRESSIVER GRUNDLINIENSPIELER</t>
  </si>
  <si>
    <t>GIOCATORE DA ATTACCO DA FONDO CAMPO</t>
  </si>
  <si>
    <t>BASELINER AGRESSIVO</t>
  </si>
  <si>
    <t>PLAYING_STYLE_5_UPPER_F</t>
  </si>
  <si>
    <t>CRAFTY SHOTMAKER</t>
  </si>
  <si>
    <t>TECHNICIENNE CRÉATIVE</t>
  </si>
  <si>
    <t>CLEVERE SCHLAGSPIELERIN</t>
  </si>
  <si>
    <t>GOLPEADORA INGENIOSA</t>
  </si>
  <si>
    <t>GIOCATRICE FANTASIOSA</t>
  </si>
  <si>
    <t>ИЗОБРЕТАТЕЛЬНЫЙ УДАРНИК</t>
  </si>
  <si>
    <t>JOGADORA INTELIGENTE</t>
  </si>
  <si>
    <t>PLAYING_STYLE_5_UPPER_M</t>
  </si>
  <si>
    <t>TECHNICIEN CRÉATIF</t>
  </si>
  <si>
    <t>CLEVERER SCHLAGSPIELER</t>
  </si>
  <si>
    <t>GOLPEADOR INGENIOSO</t>
  </si>
  <si>
    <t>GIOCATORE FANTASIOSO</t>
  </si>
  <si>
    <t>JOGADOR INTELIGENTE</t>
  </si>
  <si>
    <t>PLAYING_STYLE_6_UPPER_F</t>
  </si>
  <si>
    <t>ALL-COURT PLAYER</t>
  </si>
  <si>
    <t>JOUEUSE POLYVALENTE</t>
  </si>
  <si>
    <t>PLATZ-ALLROUNDERIN</t>
  </si>
  <si>
    <t>POLIVALENTE</t>
  </si>
  <si>
    <t>GIOCATRICE POLIVALENTE</t>
  </si>
  <si>
    <t>ВСЕСТОРОННИЙ ИГРОК</t>
  </si>
  <si>
    <t>JOGADORA DE TODO O CAMPO</t>
  </si>
  <si>
    <t>PLAYING_STYLE_6_UPPER_M</t>
  </si>
  <si>
    <t>JOUEUR POLYVALENT</t>
  </si>
  <si>
    <t>PLATZ-ALLROUNDER</t>
  </si>
  <si>
    <t>GIOCATORE POLIVALENTE</t>
  </si>
  <si>
    <t>JOGADOR DE TODO O CAMPO</t>
  </si>
  <si>
    <t>PLAYING_STYLE_7_UPPER_F</t>
  </si>
  <si>
    <t>ATTACKER</t>
  </si>
  <si>
    <t>ATTAQUANTE</t>
  </si>
  <si>
    <t>ANGREIFERIN</t>
  </si>
  <si>
    <t>OFENSIVO</t>
  </si>
  <si>
    <t>GIOCATRICE DA ATTACCO</t>
  </si>
  <si>
    <t>АТАКУЮЩИЙ</t>
  </si>
  <si>
    <t>ATACANTE</t>
  </si>
  <si>
    <t>PLAYING_STYLE_7_UPPER_M</t>
  </si>
  <si>
    <t>ATTAQUANT</t>
  </si>
  <si>
    <t>ANGREIFER</t>
  </si>
  <si>
    <t>GIOCATORE DA ATTACCO</t>
  </si>
  <si>
    <t>PLAYING_STYLE_8_UPPER_F</t>
  </si>
  <si>
    <t>SERVE &amp; VOLLEYER</t>
  </si>
  <si>
    <t>SERVEUR-VOLLEYEUSE</t>
  </si>
  <si>
    <t>SERVE-UND-VOLLEY-SPIELERIN</t>
  </si>
  <si>
    <t>SERVICIO Y VOLEA</t>
  </si>
  <si>
    <t>GIOCATRICE DA SERVIZIO E RETE</t>
  </si>
  <si>
    <t>ПОДАЧА–ВЫХОД К СЕТКЕ</t>
  </si>
  <si>
    <t>SAQUE E VOLEIO</t>
  </si>
  <si>
    <t>PLAYING_STYLE_8_UPPER_M</t>
  </si>
  <si>
    <t>SERVEUR-VOLLEYEUR</t>
  </si>
  <si>
    <t>SERVE-UND-VOLLEY-SPIELER</t>
  </si>
  <si>
    <t>SAQUE-VOLEA</t>
  </si>
  <si>
    <t>GIOCATORE DA SERVIZIO E RETE</t>
  </si>
  <si>
    <t>PLAYING_STYLE_9_UPPER_F</t>
  </si>
  <si>
    <t>BIG SERVER</t>
  </si>
  <si>
    <t>GROSSE SERVEUSE</t>
  </si>
  <si>
    <t>STARKE AUFSCHLAGSSPIELERIN</t>
  </si>
  <si>
    <t>GRAN SAQUE</t>
  </si>
  <si>
    <t>GIOCATRICE DAL SERVIZIO POTENTE</t>
  </si>
  <si>
    <t>СИЛЬНАЯ ПОДАЮЩАЯ</t>
  </si>
  <si>
    <t>GRANDE SACADOR</t>
  </si>
  <si>
    <t>PLAYING_STYLE_9_UPPER_M</t>
  </si>
  <si>
    <t>GROS SERVEUR</t>
  </si>
  <si>
    <t>STARKER AUFSCHLAGSSPIELER</t>
  </si>
  <si>
    <t>GIOCATORE DAL SERVIZIO POTENTE</t>
  </si>
  <si>
    <t>СИЛЬНЫЙ ПОДАЮЩИЙ</t>
  </si>
  <si>
    <t>PLY_STATUS</t>
  </si>
  <si>
    <t>PLY_STATUS_01</t>
  </si>
  <si>
    <t>PROMISING</t>
  </si>
  <si>
    <t>ESPOIR</t>
  </si>
  <si>
    <t>HOFFNUNG</t>
  </si>
  <si>
    <t>PROMETEDOR</t>
  </si>
  <si>
    <t>PROMETTENTE</t>
  </si>
  <si>
    <t>ПЕРСПЕКТИВНЫЙ</t>
  </si>
  <si>
    <t>PROMESSOR</t>
  </si>
  <si>
    <t>PLY_STATUS_02</t>
  </si>
  <si>
    <t>SECONDARY</t>
  </si>
  <si>
    <t>SECONDAIRE</t>
  </si>
  <si>
    <t>SEKUNDÄRER</t>
  </si>
  <si>
    <t>SECUNDARIO</t>
  </si>
  <si>
    <t>SECONDARIO</t>
  </si>
  <si>
    <t>ВТОРОСТЕПЕННЫЙ</t>
  </si>
  <si>
    <t>SECUNDÁRIO</t>
  </si>
  <si>
    <t>PLY_STATUS_03</t>
  </si>
  <si>
    <t>MAJOR</t>
  </si>
  <si>
    <t>IMPORTANT</t>
  </si>
  <si>
    <t>HAUPT</t>
  </si>
  <si>
    <t>PRINCIPAL</t>
  </si>
  <si>
    <t>IMPORTANTE</t>
  </si>
  <si>
    <t>ОСНОВНОЙ</t>
  </si>
  <si>
    <t>PLY_STATUS_04</t>
  </si>
  <si>
    <t>KEY</t>
  </si>
  <si>
    <t>CLÉ</t>
  </si>
  <si>
    <t>SCHLÜSSEL</t>
  </si>
  <si>
    <t>CLAVE</t>
  </si>
  <si>
    <t>DI PUNTA</t>
  </si>
  <si>
    <t>КЛЮЧЕВОЙ</t>
  </si>
  <si>
    <t>CHAVE</t>
  </si>
  <si>
    <t>PLY_STATUS_UPPER</t>
  </si>
  <si>
    <t>PLAYER STATUS</t>
  </si>
  <si>
    <t>STATUT DU JOUEUR</t>
  </si>
  <si>
    <t>SPIELERSTATUS</t>
  </si>
  <si>
    <t>ESTADO DEL JUGADOR</t>
  </si>
  <si>
    <t>STATO DEL GIOCATORE</t>
  </si>
  <si>
    <t>СТАТУС ИГРОКА</t>
  </si>
  <si>
    <t>STATUS DO JOGADOR</t>
  </si>
  <si>
    <t>PRÉCÉDENT</t>
  </si>
  <si>
    <t>ZURÜCK</t>
  </si>
  <si>
    <t>ANTERIOR</t>
  </si>
  <si>
    <t>PRECEDENTE</t>
  </si>
  <si>
    <t>НАЗАД</t>
  </si>
  <si>
    <t>PRIZE MONEY</t>
  </si>
  <si>
    <t>PREISGELD</t>
  </si>
  <si>
    <t>MONTEPREMI</t>
  </si>
  <si>
    <t>ПРИЗОВЫЕ</t>
  </si>
  <si>
    <t>PREMIAÇÃO</t>
  </si>
  <si>
    <t>RANK_MINI</t>
  </si>
  <si>
    <t>Clas</t>
  </si>
  <si>
    <t>Рейт.</t>
  </si>
  <si>
    <t>RANK_MINI_UPPER</t>
  </si>
  <si>
    <t>RANG</t>
  </si>
  <si>
    <t>CLAS</t>
  </si>
  <si>
    <t>РЕЙТИНГ</t>
  </si>
  <si>
    <t>RENEGOTIATE_CONTRACT</t>
  </si>
  <si>
    <t>RENEGOTIATE CONTRACT</t>
  </si>
  <si>
    <t>RENEGOCIER LE CONTRAT</t>
  </si>
  <si>
    <t>VERTRAG NEU VERHANDELN</t>
  </si>
  <si>
    <t>RENEGOCIAR CONTRATO</t>
  </si>
  <si>
    <t>RINEGOZIA CONTRATTO</t>
  </si>
  <si>
    <t>ПЕРЕГОВОРЫ О КОНТРАКТЕ</t>
  </si>
  <si>
    <t>REST</t>
  </si>
  <si>
    <t>REST_UPPER</t>
  </si>
  <si>
    <t>REPOS</t>
  </si>
  <si>
    <t>RUHE</t>
  </si>
  <si>
    <t>DESCANSO</t>
  </si>
  <si>
    <t>RIPOSO</t>
  </si>
  <si>
    <t>ОТДЫХ</t>
  </si>
  <si>
    <t>RESTORTRAIN</t>
  </si>
  <si>
    <t>REST OR TRAINING</t>
  </si>
  <si>
    <t>REPOS OU ENTRAÎNEMENT</t>
  </si>
  <si>
    <t>PAUSE ODER TRAINING</t>
  </si>
  <si>
    <t>DESCANSO O ENTRENAMIENTO</t>
  </si>
  <si>
    <t>RIPOSO O ALLENAMENTO</t>
  </si>
  <si>
    <t>ОТДЫХ ИЛИ ТРЕНИРОВКА</t>
  </si>
  <si>
    <t>DESCANSO OU TREINO</t>
  </si>
  <si>
    <t>RESTORTRAIN2</t>
  </si>
  <si>
    <t>to boost your abilities</t>
  </si>
  <si>
    <t>pour booster tes aptitudes</t>
  </si>
  <si>
    <t>um deine Fähigkeiten zu verbessern</t>
  </si>
  <si>
    <t>para mejorar tus habilidades</t>
  </si>
  <si>
    <t>per potenziare le tue abilità</t>
  </si>
  <si>
    <t>чтобы улучшить способности</t>
  </si>
  <si>
    <t>para aprimorar suas habilidades</t>
  </si>
  <si>
    <t>RIGHT</t>
  </si>
  <si>
    <t>Право</t>
  </si>
  <si>
    <t>TOURS</t>
  </si>
  <si>
    <t>RUNDEN</t>
  </si>
  <si>
    <t>RONDAS</t>
  </si>
  <si>
    <t>РАУНДЫ</t>
  </si>
  <si>
    <t>RODADAS</t>
  </si>
  <si>
    <t>SEARCH_NEW_OFFERS</t>
  </si>
  <si>
    <t>SEARCH NEW OFFERS</t>
  </si>
  <si>
    <t>CHERCHER DE NOUVELLES OFFRES</t>
  </si>
  <si>
    <t>NEUE ANGEBOTE SUCHEN</t>
  </si>
  <si>
    <t>BUSCAR NUEVAS OFERTAS</t>
  </si>
  <si>
    <t>CERCA NUOVE OFFERTE</t>
  </si>
  <si>
    <t>ИСКАТЬ НОВЫЕ ПРЕДЛОЖЕНИЯ</t>
  </si>
  <si>
    <t>BUSCAR NOVAS OFERTAS</t>
  </si>
  <si>
    <t>SEE DETAILS</t>
  </si>
  <si>
    <t>DÉTAILS</t>
  </si>
  <si>
    <t>DETAILS ANZEIGEN</t>
  </si>
  <si>
    <t>VER DETALLES</t>
  </si>
  <si>
    <t>VEDI DETTAGLI</t>
  </si>
  <si>
    <t>ПОДРОБНЕЕ</t>
  </si>
  <si>
    <t>VER DETALHES</t>
  </si>
  <si>
    <t>SEE_OFFERS</t>
  </si>
  <si>
    <t>SEE OFFERS</t>
  </si>
  <si>
    <t>OFFRES</t>
  </si>
  <si>
    <t>ANGEBOTE ANZEIGEN</t>
  </si>
  <si>
    <t>VER OFERTAS</t>
  </si>
  <si>
    <t>VEDI OFFERTE</t>
  </si>
  <si>
    <t>ПОСМОТРЕТЬ ПРЕДЛОЖЕНИЯ</t>
  </si>
  <si>
    <t>SIGN</t>
  </si>
  <si>
    <t>SIGNER</t>
  </si>
  <si>
    <t>UNTERZEICHNEN</t>
  </si>
  <si>
    <t>FIRMAR</t>
  </si>
  <si>
    <t>FIRMA</t>
  </si>
  <si>
    <t>ПОДПИСАТЬ</t>
  </si>
  <si>
    <t>CONTRATAR</t>
  </si>
  <si>
    <t>SKINCOLOR</t>
  </si>
  <si>
    <t>SKINTEXTURE</t>
  </si>
  <si>
    <t>Texture de peau</t>
  </si>
  <si>
    <t>Hauttextur</t>
  </si>
  <si>
    <t>Textura de piel</t>
  </si>
  <si>
    <t>Texture della pelle</t>
  </si>
  <si>
    <t>Текстура кожи</t>
  </si>
  <si>
    <t>Textura da pele</t>
  </si>
  <si>
    <t>STAFF_POLYVALENT_UPPER</t>
  </si>
  <si>
    <t>POLYVALENT</t>
  </si>
  <si>
    <t>VIELSEITIG</t>
  </si>
  <si>
    <t>УНИВЕРСАЛ</t>
  </si>
  <si>
    <t>VERSÁTIL</t>
  </si>
  <si>
    <t>STAFF_SPE</t>
  </si>
  <si>
    <t>Specialisation</t>
  </si>
  <si>
    <t>Spezialisierung</t>
  </si>
  <si>
    <t>Especialización</t>
  </si>
  <si>
    <t>Specializzazione</t>
  </si>
  <si>
    <t>Специализация</t>
  </si>
  <si>
    <t>Especialização</t>
  </si>
  <si>
    <t>STILL_AVAILABLE</t>
  </si>
  <si>
    <t>(Still available {[VAR_COUNT]} days)</t>
  </si>
  <si>
    <t>(Encore disponible {[VAR_COUNT]} jours)</t>
  </si>
  <si>
    <t>(Noch verfügbar für {[VAR_COUNT]} Tage)</t>
  </si>
  <si>
    <t>(Disponible aún {[VAR_COUNT]} días)</t>
  </si>
  <si>
    <t>(Ancora disponibile per {[VAR_COUNT]} giorni)</t>
  </si>
  <si>
    <t>(Доступно ещё {[VAR_COUNT]} дней)</t>
  </si>
  <si>
    <t>(Ainda disponível por {[VAR_COUNT]} dias)</t>
  </si>
  <si>
    <t>BELAG</t>
  </si>
  <si>
    <t>PISTA</t>
  </si>
  <si>
    <t>SUPERFICIE</t>
  </si>
  <si>
    <t>ПОКРЫТИЕ</t>
  </si>
  <si>
    <t>SUPERFÍCIE</t>
  </si>
  <si>
    <t>Хард в помещении</t>
  </si>
  <si>
    <t>TEXTBOX_DEFAULT</t>
  </si>
  <si>
    <t>Taper ici...</t>
  </si>
  <si>
    <t>Hier eingeben...</t>
  </si>
  <si>
    <t>Escribe aquí...</t>
  </si>
  <si>
    <t>Scrivi qui...</t>
  </si>
  <si>
    <t>Введите текст...</t>
  </si>
  <si>
    <t>Digite aqui...</t>
  </si>
  <si>
    <t>TNMT_FREQ</t>
  </si>
  <si>
    <t>Fréquence des tournois</t>
  </si>
  <si>
    <t>Turnierhäufigkeit</t>
  </si>
  <si>
    <t>Frecuencia de torneos</t>
  </si>
  <si>
    <t>Frequenza dei tornei</t>
  </si>
  <si>
    <t>Частота турниров</t>
  </si>
  <si>
    <t>Frequência de torneios</t>
  </si>
  <si>
    <t>TNMT_INFO</t>
  </si>
  <si>
    <t>TNMT_MANDATORY</t>
  </si>
  <si>
    <t>Mandatory due to your rank</t>
  </si>
  <si>
    <t>Obligatoire (selon votre rang)</t>
  </si>
  <si>
    <t xml:space="preserve">Verpflichtend (Rankings) </t>
  </si>
  <si>
    <t>Obligatorio (clasificación)</t>
  </si>
  <si>
    <t>Obbligatorio (ranking)</t>
  </si>
  <si>
    <t>Обязательный по вашему рейтингу</t>
  </si>
  <si>
    <t>Obrigatório devido ao seu ranking</t>
  </si>
  <si>
    <t>Рекомендуется</t>
  </si>
  <si>
    <t>TNMT_TAB1</t>
  </si>
  <si>
    <t>SPIELPLAN</t>
  </si>
  <si>
    <t>CUADRO</t>
  </si>
  <si>
    <t>SORTEGGIO</t>
  </si>
  <si>
    <t>СЕТКА</t>
  </si>
  <si>
    <t>TNMT_TAB2</t>
  </si>
  <si>
    <t>OVERVIEW</t>
  </si>
  <si>
    <t>APERÇU</t>
  </si>
  <si>
    <t>ÜBERSICHT</t>
  </si>
  <si>
    <t>DESCRIPCIÓN GENERAL</t>
  </si>
  <si>
    <t>PANORAMICA</t>
  </si>
  <si>
    <t>ОБЗОР</t>
  </si>
  <si>
    <t>VISÃO GERAL</t>
  </si>
  <si>
    <t>TNMT_TAB3</t>
  </si>
  <si>
    <t>TACTIQUES</t>
  </si>
  <si>
    <t>TAKTIKEN</t>
  </si>
  <si>
    <t>TÁCTICA</t>
  </si>
  <si>
    <t>TATTICA</t>
  </si>
  <si>
    <t>ТАКТИКА</t>
  </si>
  <si>
    <t>TÁTICAS</t>
  </si>
  <si>
    <t>TNMT_TOOLOW</t>
  </si>
  <si>
    <t>Classement trop bas</t>
  </si>
  <si>
    <t>Rang zu niedrig</t>
  </si>
  <si>
    <t>Ranking demasiado bajo</t>
  </si>
  <si>
    <t>Classifica troppo bassa</t>
  </si>
  <si>
    <t>Слишком низкий рейтинг</t>
  </si>
  <si>
    <t>Ranking muito baixo</t>
  </si>
  <si>
    <t>bis</t>
  </si>
  <si>
    <t>TRAINING_FORM_BONUS</t>
  </si>
  <si>
    <t>Form bonuses on {[VAR_ATT]}</t>
  </si>
  <si>
    <t>Bonus de forme sur {[VAR_ATT]}</t>
  </si>
  <si>
    <t>Form-Boni auf {[VAR_ATT]}</t>
  </si>
  <si>
    <t>Bonificación de forma en {[VAR_ATT]}</t>
  </si>
  <si>
    <t>Bonus forma su {[VAR_ATT]}</t>
  </si>
  <si>
    <t>Бонусы формы для {[VAR_ATT]}</t>
  </si>
  <si>
    <t>Bônus de forma em {[VAR_ATT]}</t>
  </si>
  <si>
    <t>TRAINING_SPECIALIST</t>
  </si>
  <si>
    <t>SPECIALISTE</t>
  </si>
  <si>
    <t>SPEZIALIST</t>
  </si>
  <si>
    <t>ESPECIALISTA</t>
  </si>
  <si>
    <t>SPECIALISTA</t>
  </si>
  <si>
    <t>СПЕЦИАЛИСТ</t>
  </si>
  <si>
    <t>TRAINING_SURF_BONUS</t>
  </si>
  <si>
    <t>Bonus de surface sur {[VAR_SURF]}</t>
  </si>
  <si>
    <t>Belagsbonus auf {[VAR_SURF]}</t>
  </si>
  <si>
    <t>Bonificación de superficie en {[VAR_SURF]}</t>
  </si>
  <si>
    <t>Bonus superficie su {[VAR_SURF]}</t>
  </si>
  <si>
    <t>Бонус покрытия на {[VAR_SURF]}</t>
  </si>
  <si>
    <t>Bônus de superfície em {[VAR_SURF]}</t>
  </si>
  <si>
    <t>TRAINING_TITLE</t>
  </si>
  <si>
    <t>PRIORITES D'ENTRAINEMENT</t>
  </si>
  <si>
    <t>TRAININGSPRÄFERENZEN</t>
  </si>
  <si>
    <t>PRIORIDADES DE ENTRENAMIENTO</t>
  </si>
  <si>
    <t>PRIORITÀ DI ALLENAMENTO</t>
  </si>
  <si>
    <t>ПРИОРИТЕТЫ ТРЕНИРОВОК</t>
  </si>
  <si>
    <t>PRIORIDADES DE TREINAMENTO</t>
  </si>
  <si>
    <t>TRAINING_TYPE_PRIO_REST</t>
  </si>
  <si>
    <t>REPOS/SOINS</t>
  </si>
  <si>
    <t>RUHE/PFLEGE</t>
  </si>
  <si>
    <t>DESCANSO/CUIDADO</t>
  </si>
  <si>
    <t>RIPOSO/CURA</t>
  </si>
  <si>
    <t>ОТДЫХ/УХОД</t>
  </si>
  <si>
    <t>DESCANSO/CUIDADOS</t>
  </si>
  <si>
    <t>TRAINING_TYPE_PRIO_SPEC</t>
  </si>
  <si>
    <t>PLAY SPECIFICITY</t>
  </si>
  <si>
    <t>SPECIFICITE DE JEU</t>
  </si>
  <si>
    <t>SPIELSPEZIFIK</t>
  </si>
  <si>
    <t>ESPECIFICIDAD DE JUEGO</t>
  </si>
  <si>
    <t>SPECIFICITÀ DI GIOCO</t>
  </si>
  <si>
    <t>ОСОБЕННОСТЬ ИГРЫ</t>
  </si>
  <si>
    <t>ESPECIALIDADE DE JOGO</t>
  </si>
  <si>
    <t>TRAINING_TYPE_PRIO_SURF</t>
  </si>
  <si>
    <t>MAITRISE DE SURFACE</t>
  </si>
  <si>
    <t>BELAGSKONTROLLE</t>
  </si>
  <si>
    <t>DOMINIO DE SUPERFICIE</t>
  </si>
  <si>
    <t>PADRONANZA DELLA SUPERFICIE</t>
  </si>
  <si>
    <t>КОНТРОЛЬ ПОКРЫТИЯ</t>
  </si>
  <si>
    <t>CONTROLE DE SUPERFÍCIE</t>
  </si>
  <si>
    <t>VOYAGE</t>
  </si>
  <si>
    <t>REISE</t>
  </si>
  <si>
    <t>VIAJE</t>
  </si>
  <si>
    <t>VIAGGIO</t>
  </si>
  <si>
    <t>ПУТЕШЕСТВИЕ</t>
  </si>
  <si>
    <t>VIAGEM</t>
  </si>
  <si>
    <t>TRAVEL_CLASS_1</t>
  </si>
  <si>
    <t>BUSINESS CLASS</t>
  </si>
  <si>
    <t>CLASSE BUSINESS</t>
  </si>
  <si>
    <t>BUSINESSCLASS</t>
  </si>
  <si>
    <t>CLASE BUSINESS</t>
  </si>
  <si>
    <t>БИЗНЕС-КЛАСС</t>
  </si>
  <si>
    <t>CLASSE EXECUTIVA</t>
  </si>
  <si>
    <t>TRAVEL_CLASS_2</t>
  </si>
  <si>
    <t>ECONOMY CLASS</t>
  </si>
  <si>
    <t>CLASSE ÉCONOMIQUE</t>
  </si>
  <si>
    <t>ECONOMYCLASS</t>
  </si>
  <si>
    <t>CLASE TURISTA</t>
  </si>
  <si>
    <t>CLASSE ECONOMICA</t>
  </si>
  <si>
    <t>ЭКОНОМ-КЛАСС</t>
  </si>
  <si>
    <t>CLASSE ECONÔMICA</t>
  </si>
  <si>
    <t>TRAVEL_OPT</t>
  </si>
  <si>
    <t>TRAVEL OPTIONS</t>
  </si>
  <si>
    <t>OPTIONS DE VOYAGE</t>
  </si>
  <si>
    <t>REISEOPTIONEN</t>
  </si>
  <si>
    <t>OPCIONES DE VIAJE</t>
  </si>
  <si>
    <t>OPZIONI DI VIAGGIO</t>
  </si>
  <si>
    <t>ВАРИАНТЫ ПУТЕШЕСТВИЯ</t>
  </si>
  <si>
    <t>OPÇÕES DE VIAGEM</t>
  </si>
  <si>
    <t>TYPE</t>
  </si>
  <si>
    <t>VALIDER</t>
  </si>
  <si>
    <t>BESTÄTIGEN</t>
  </si>
  <si>
    <t>VALIDAR</t>
  </si>
  <si>
    <t>ACCETTA</t>
  </si>
  <si>
    <t>ПОДТВЕРДИТЬ</t>
  </si>
  <si>
    <t>WELCOME_DESC</t>
  </si>
  <si>
    <t>Are you ready for the experience of a pro player? Become the GOAT!</t>
  </si>
  <si>
    <t>Etes-vous prêt à vivre l’expérience d’un joueur pro ? Devenez le GOAT !</t>
  </si>
  <si>
    <t>Bereit für das Leben eines Profis? Werde zur GOAT!</t>
  </si>
  <si>
    <t>¿Estás listo para la experiencia de un jugador profesional? ¡Conviértete en el GOAT!</t>
  </si>
  <si>
    <t>Sei pronto a vivere come un pro? Diventa la GOAT!</t>
  </si>
  <si>
    <t>Готовы почувствовать себя профессионалом? Станьте Величайшим!</t>
  </si>
  <si>
    <t>Pronto para a experiência de um jogador profissional? Torne-se o GOAT!</t>
  </si>
  <si>
    <t>WELCOME_TITLE</t>
  </si>
  <si>
    <t>Welcome to My Player!</t>
  </si>
  <si>
    <t>Bienvenue dans My Player !</t>
  </si>
  <si>
    <t>Willkommen bei My Player!</t>
  </si>
  <si>
    <t>¡Bienvenido a My Player!</t>
  </si>
  <si>
    <t>Benvenuto in My Player!</t>
  </si>
  <si>
    <t>Добро пожаловать в My Player!</t>
  </si>
  <si>
    <t>Bem-vindo ao My Player!</t>
  </si>
  <si>
    <t>Vincitore</t>
  </si>
  <si>
    <t>WOMAN_UPPER</t>
  </si>
  <si>
    <t>FEMME</t>
  </si>
  <si>
    <t>FRAU</t>
  </si>
  <si>
    <t>MUJER</t>
  </si>
  <si>
    <t>DONNA</t>
  </si>
  <si>
    <t>ЖЕНЩИНА</t>
  </si>
  <si>
    <t>MULHER</t>
  </si>
  <si>
    <t>WTL_POINTS</t>
  </si>
  <si>
    <t>WTL POINTS</t>
  </si>
  <si>
    <t>POINTS WTL</t>
  </si>
  <si>
    <t>WTL-PUNKTE</t>
  </si>
  <si>
    <t>PUNTOS WTL</t>
  </si>
  <si>
    <t>PUNTI WTL</t>
  </si>
  <si>
    <t>ОЧКИ WTL</t>
  </si>
  <si>
    <t>PONTOS WTL</t>
  </si>
  <si>
    <t>XP</t>
  </si>
  <si>
    <t>XP_FROM</t>
  </si>
  <si>
    <t>von</t>
  </si>
  <si>
    <t>XP_UP</t>
  </si>
  <si>
    <t>TRAINING</t>
  </si>
  <si>
    <t>Treino</t>
  </si>
  <si>
    <t>MATCHDAY</t>
  </si>
  <si>
    <t>Match day</t>
  </si>
  <si>
    <t>Jour de match</t>
  </si>
  <si>
    <t>Spieltag</t>
  </si>
  <si>
    <t>Día de partido</t>
  </si>
  <si>
    <t>Giorno della partita</t>
  </si>
  <si>
    <t>День матча</t>
  </si>
  <si>
    <t>Dia de Jogo</t>
  </si>
  <si>
    <t>PLAYMATCH</t>
  </si>
  <si>
    <t>Play the Match</t>
  </si>
  <si>
    <t>Jouer le match</t>
  </si>
  <si>
    <t>Match spielen</t>
  </si>
  <si>
    <t>Jugar el partido</t>
  </si>
  <si>
    <t>Gioca il partita</t>
  </si>
  <si>
    <t>Играть матч</t>
  </si>
  <si>
    <t>Jogar a Partida</t>
  </si>
  <si>
    <t>TRAINING_UPPER</t>
  </si>
  <si>
    <t>ENTRAINEMENTS</t>
  </si>
  <si>
    <t>ENTRENAMIENTO</t>
  </si>
  <si>
    <t>ALLENAMENTI</t>
  </si>
  <si>
    <t>ТРЕНИРОВКА</t>
  </si>
  <si>
    <t>TREINAMENTO</t>
  </si>
  <si>
    <t>MATCHDAY_UPPER</t>
  </si>
  <si>
    <t>MATCH DAY</t>
  </si>
  <si>
    <t>JOUR DE MATCH</t>
  </si>
  <si>
    <t>SPIELTAG</t>
  </si>
  <si>
    <t>DÍA DE PARTIDO</t>
  </si>
  <si>
    <t>GIORNO MATCH</t>
  </si>
  <si>
    <t>ДЕНЬ МАТЧА</t>
  </si>
  <si>
    <t>DIA DE JOGO</t>
  </si>
  <si>
    <t>PLAYMATCH_UPPER</t>
  </si>
  <si>
    <t>PLAY THE MATCH</t>
  </si>
  <si>
    <t>JOUER LE MATCH</t>
  </si>
  <si>
    <t>MATCH SPIELEN</t>
  </si>
  <si>
    <t>JUGAR EL PARTIDO</t>
  </si>
  <si>
    <t>GIOCA IL PARTITA</t>
  </si>
  <si>
    <t>ИГРАТЬ МАТЧ</t>
  </si>
  <si>
    <t>JOGAR A PARTIDA</t>
  </si>
  <si>
    <t>CONFIRM_UPPER</t>
  </si>
  <si>
    <t>CONFIRMER</t>
  </si>
  <si>
    <t>CONFIRMAR</t>
  </si>
  <si>
    <t>CONFERMA</t>
  </si>
  <si>
    <t>SKILL_LOCK_BY_LEVEL</t>
  </si>
  <si>
    <t>You need to reach Level {[VAR_LEVEL]} to unlock a new skill</t>
  </si>
  <si>
    <t>Vous devez atteindre le niveau {[VAR_LEVEL]} pour débloquer un nouveau skill</t>
  </si>
  <si>
    <t>Erreiche Stufe {[VAR_LEVEL]}, um eine neue Fähigkeit freizuschalten</t>
  </si>
  <si>
    <t>Debes alcanzar el nivel {[VAR_LEVEL]} para desbloquear una nueva habilidad</t>
  </si>
  <si>
    <t>Devi raggiungere il livello {[VAR_LEVEL]} per sbloccare una nuova abilità</t>
  </si>
  <si>
    <t>Нужно достичь уровня {[VAR_LEVEL]}, чтобы открыть новый навык</t>
  </si>
  <si>
    <t>Você precisa atingir o Nível {[VAR_LEVEL]} para desbloquear uma nova habilidade</t>
  </si>
  <si>
    <t>SKILL_MAX</t>
  </si>
  <si>
    <t>You have reached the maximum limit of skills</t>
  </si>
  <si>
    <t>Vous avez atteind la limite maximum de compétences</t>
  </si>
  <si>
    <t>Du hast die maximale Anzahl an Fähigkeiten erreicht</t>
  </si>
  <si>
    <t>Has alcanzado el límite máximo de habilidades</t>
  </si>
  <si>
    <t>Hai raggiunto il limite massimo di abilità</t>
  </si>
  <si>
    <t>Вы достигли максимума навыков</t>
  </si>
  <si>
    <t>Você atingiu o limite máximo de habilidades</t>
  </si>
  <si>
    <t>PROGRESSION_POINTS_AVAILABLE</t>
  </si>
  <si>
    <t>PROGRESSION POINTS AVAILABLE</t>
  </si>
  <si>
    <t>POINTS DE PROGRESSION DISPONIBLES</t>
  </si>
  <si>
    <t>VERFÜGBARE FORTSCHRITTS­PUNKTE</t>
  </si>
  <si>
    <t>PUNTOS DE PROGRESO DISPONIBLES</t>
  </si>
  <si>
    <t>PUNTI PROGRESSIONE DISPONIBILI</t>
  </si>
  <si>
    <t>ДОСТУПНЫ ОЧКИ ПРОГРЕССА</t>
  </si>
  <si>
    <t>PONTOS DE PROGRESSÃO DISPONÍVEIS</t>
  </si>
  <si>
    <t>NODE_INCREASE_BT</t>
  </si>
  <si>
    <t>INCREASE FOR</t>
  </si>
  <si>
    <t>AUGMENTER POUR</t>
  </si>
  <si>
    <t>ERHÖHEN FÜR</t>
  </si>
  <si>
    <t>AUMENTAR POR</t>
  </si>
  <si>
    <t>AUMENTA PER</t>
  </si>
  <si>
    <t>ПОВЫШЕНИЕ ДЛЯ</t>
  </si>
  <si>
    <t>AUMENTAR PARA</t>
  </si>
  <si>
    <t xml:space="preserve">SKILL_UNLOCK_BT </t>
  </si>
  <si>
    <t>UNLOCK FOR</t>
  </si>
  <si>
    <t>DEBLOQUER POUR</t>
  </si>
  <si>
    <t>FREISCHALTEN FÜR</t>
  </si>
  <si>
    <t>DESBLOQUEAR POR</t>
  </si>
  <si>
    <t>SBLOCCA PER</t>
  </si>
  <si>
    <t>ОТКРЫТЬ ЗА</t>
  </si>
  <si>
    <t>DESBLOQUEAR PARA</t>
  </si>
  <si>
    <t>GUI_1</t>
  </si>
  <si>
    <t>GUI_2</t>
  </si>
  <si>
    <t>AGENT</t>
  </si>
  <si>
    <t>AGENTE</t>
  </si>
  <si>
    <t>АГЕНТ</t>
  </si>
  <si>
    <t>GUI_3</t>
  </si>
  <si>
    <t>CARRIÈRE</t>
  </si>
  <si>
    <t>KARRIERE</t>
  </si>
  <si>
    <t>CARRERA PROFESIONAL</t>
  </si>
  <si>
    <t>CARRIERA</t>
  </si>
  <si>
    <t>КАРЬЕРА</t>
  </si>
  <si>
    <t>GUI_4</t>
  </si>
  <si>
    <t>GUI_5</t>
  </si>
  <si>
    <t>INBOX</t>
  </si>
  <si>
    <t>MESSAGERIE</t>
  </si>
  <si>
    <t>POSTEINGANG</t>
  </si>
  <si>
    <t>BANDEJA DE ENTRADA</t>
  </si>
  <si>
    <t>CENTRO MESSAGGI</t>
  </si>
  <si>
    <t>ВХОДЯЩИЕ</t>
  </si>
  <si>
    <t>CAIXA DE ENTRADA</t>
  </si>
  <si>
    <t>BUGREPORT</t>
  </si>
  <si>
    <t>BUG REPORT</t>
  </si>
  <si>
    <t>RAPPORTER UN BUG</t>
  </si>
  <si>
    <t>FEHLERMELDUNG</t>
  </si>
  <si>
    <t>INFORME DE ERROR</t>
  </si>
  <si>
    <t>SEGNALAZIONE BUG</t>
  </si>
  <si>
    <t>ОТЧЁТ ОБ ОШИБКЕ</t>
  </si>
  <si>
    <t>RELATAR BUG</t>
  </si>
  <si>
    <t>GUI_1_1</t>
  </si>
  <si>
    <t>FICHE GLOBALE</t>
  </si>
  <si>
    <t>ÜBERBLICK</t>
  </si>
  <si>
    <t>GENERAL</t>
  </si>
  <si>
    <t>GUI_1_2</t>
  </si>
  <si>
    <t>SKILLS</t>
  </si>
  <si>
    <t>COMPÉTENCES</t>
  </si>
  <si>
    <t>FÄHIGKEITEN</t>
  </si>
  <si>
    <t>HABILIDADES</t>
  </si>
  <si>
    <t>COMPETENZE</t>
  </si>
  <si>
    <t>НАВЫКИ</t>
  </si>
  <si>
    <t>GUI_1_3</t>
  </si>
  <si>
    <t>PLAY STYLE</t>
  </si>
  <si>
    <t>STYLE DE JEU</t>
  </si>
  <si>
    <t>SPIELSTIL</t>
  </si>
  <si>
    <t>ESTILO DE JUEGO</t>
  </si>
  <si>
    <t>STILE DI GIOCO</t>
  </si>
  <si>
    <t>СТИЛЬ ИГРЫ</t>
  </si>
  <si>
    <t>ESTILO DE JOGO</t>
  </si>
  <si>
    <t>GUI_2_1</t>
  </si>
  <si>
    <t>STRUCTURE</t>
  </si>
  <si>
    <t>STRUKTUR</t>
  </si>
  <si>
    <t>ESTRUCTURA</t>
  </si>
  <si>
    <t>STRUTTURA</t>
  </si>
  <si>
    <t>СТРУКТУРА</t>
  </si>
  <si>
    <t>ESTRUTURA</t>
  </si>
  <si>
    <t>MATCH_STATS_ADI</t>
  </si>
  <si>
    <t>Additional Stats</t>
  </si>
  <si>
    <t>Stats addionnelles</t>
  </si>
  <si>
    <t>Zusätzliche Statistiken</t>
  </si>
  <si>
    <t>Estadísticas adicionales</t>
  </si>
  <si>
    <t>Statistiche aggiuntive</t>
  </si>
  <si>
    <t>Доп. статистика</t>
  </si>
  <si>
    <t>Estatísticas Adicionais</t>
  </si>
  <si>
    <t>MATCH_STATS</t>
  </si>
  <si>
    <t>MATCH STATS</t>
  </si>
  <si>
    <t>MATCH-STATISTIKEN</t>
  </si>
  <si>
    <t>ESTADÍSTICAS DEL PARTIDO</t>
  </si>
  <si>
    <t>STATISTICHE MATCH</t>
  </si>
  <si>
    <t>СТАТИСТИКА МАТЧА</t>
  </si>
  <si>
    <t>ESTATÍSTICAS DA PARTIDA</t>
  </si>
  <si>
    <t>MATCH_INFO</t>
  </si>
  <si>
    <t>MATCH INFO</t>
  </si>
  <si>
    <t>MATCH-INFOS</t>
  </si>
  <si>
    <t>INFO DEL PARTIDO</t>
  </si>
  <si>
    <t>INFO MATCH</t>
  </si>
  <si>
    <t>ИНФОРМАЦИЯ О МАТЧЕ</t>
  </si>
  <si>
    <t>INFO DA PARTIDA</t>
  </si>
  <si>
    <t>WEEK_UPPER</t>
  </si>
  <si>
    <t>SEMAINE</t>
  </si>
  <si>
    <t>WOCHE</t>
  </si>
  <si>
    <t>SEMANA</t>
  </si>
  <si>
    <t>SETTIMANA</t>
  </si>
  <si>
    <t>НЕДЕЛЯ</t>
  </si>
  <si>
    <t>SAVE_UPPER</t>
  </si>
  <si>
    <t>SAUVEGARDER</t>
  </si>
  <si>
    <t>SPEICHERN</t>
  </si>
  <si>
    <t>GUARDAR</t>
  </si>
  <si>
    <t>SALVA</t>
  </si>
  <si>
    <t>СОХРАНИТЬ</t>
  </si>
  <si>
    <t>SALVAR</t>
  </si>
  <si>
    <t>MYPLAYER</t>
  </si>
  <si>
    <t>MATCH_3DVIZ_BALL_HITS</t>
  </si>
  <si>
    <t>BALL HITS</t>
  </si>
  <si>
    <t>IMPACTS DE BALLES</t>
  </si>
  <si>
    <t>BALLTREFFER</t>
  </si>
  <si>
    <t>GOLPES DE PELOTA</t>
  </si>
  <si>
    <t>IMPATTO DELLE PALLE</t>
  </si>
  <si>
    <t>УДАРЫ ПО МЯЧУ</t>
  </si>
  <si>
    <t>TOQUES NA BOLA</t>
  </si>
  <si>
    <t>MATCH_3DVIZ_HIT_POINTS</t>
  </si>
  <si>
    <t>HIT POINTS</t>
  </si>
  <si>
    <t>POINTS DE FRAPPES</t>
  </si>
  <si>
    <t>TREFFERPUNKTE</t>
  </si>
  <si>
    <t>PUNTOS DE GOLPE</t>
  </si>
  <si>
    <t>PUNTI COLPITI</t>
  </si>
  <si>
    <t>ТОЧКИ УДАРОВ</t>
  </si>
  <si>
    <t>PONTOS DE IMPACTO</t>
  </si>
  <si>
    <t>MATCH_3DVIZ_PLAYING_AREA</t>
  </si>
  <si>
    <t>PLAYING AREA</t>
  </si>
  <si>
    <t>ZONE DE JEU</t>
  </si>
  <si>
    <t>SPIELBEREICH</t>
  </si>
  <si>
    <t>ÁREA DE JUEGO</t>
  </si>
  <si>
    <t>ZONA DI GIOCO</t>
  </si>
  <si>
    <t>ИГРОВАЯ ЗОНА</t>
  </si>
  <si>
    <t>ÁREA DE JOGO</t>
  </si>
  <si>
    <t>MATCH_3DVIZ_POSITION</t>
  </si>
  <si>
    <t>POSITION</t>
  </si>
  <si>
    <t>POSICIONAMIENTO</t>
  </si>
  <si>
    <t>POSIZIONE</t>
  </si>
  <si>
    <t>ПОЗИЦИЯ</t>
  </si>
  <si>
    <t>POSIÇÃO</t>
  </si>
  <si>
    <t>MATCH_3DVIZ_RETURN_AREA</t>
  </si>
  <si>
    <t>RETURN AREAS</t>
  </si>
  <si>
    <t>ZONES DE RETOUR</t>
  </si>
  <si>
    <t>RÜCKSCHLAGBEREICHE</t>
  </si>
  <si>
    <t>ZONAS DE RESTO</t>
  </si>
  <si>
    <t>AREA DI RISPOSTA</t>
  </si>
  <si>
    <t>ЗОНЫ ПРИЁМА</t>
  </si>
  <si>
    <t>ÁREAS DE RECEPÇÃO</t>
  </si>
  <si>
    <t>MATCH_3DVIZ_SERVE_AREA</t>
  </si>
  <si>
    <t>SERVE AREAS</t>
  </si>
  <si>
    <t>ZONES DE SERVICE</t>
  </si>
  <si>
    <t>AUFSCHLAGBEREICHE</t>
  </si>
  <si>
    <t>ZONAS DE SAQUE</t>
  </si>
  <si>
    <t>AREA DI SERVIZIO</t>
  </si>
  <si>
    <t>ЗОНЫ ПОДАЧИ</t>
  </si>
  <si>
    <t>ÁREAS DE SAQUE</t>
  </si>
  <si>
    <t>MATCH_CAMERA_3_4</t>
  </si>
  <si>
    <t>MATCH_CAMERA_COURT_VIEW</t>
  </si>
  <si>
    <t>COURT VIEW</t>
  </si>
  <si>
    <t>VUE COURT</t>
  </si>
  <si>
    <t>SPIELFELDANSICHT</t>
  </si>
  <si>
    <t>VISTA DE LA PISTA</t>
  </si>
  <si>
    <t>VISUALIZZAZIONE CAMPO</t>
  </si>
  <si>
    <t>ВИД КОРТА</t>
  </si>
  <si>
    <t>VISUALIZAÇÃO DA QUADRA</t>
  </si>
  <si>
    <t>MATCH_CAMERA_FIRST_PERSON</t>
  </si>
  <si>
    <t>FIRST PERSON</t>
  </si>
  <si>
    <t>1ERE PERSONNE</t>
  </si>
  <si>
    <t>EGO-PERSPEKTIVE</t>
  </si>
  <si>
    <t>PRIMERA PERSONA</t>
  </si>
  <si>
    <t>PRIMA PERSONA</t>
  </si>
  <si>
    <t>ОТ ПЕРВОГО ЛИЦА</t>
  </si>
  <si>
    <t>PRIMEIRA PESSOA</t>
  </si>
  <si>
    <t>MATCH_CAMERA_TOP</t>
  </si>
  <si>
    <t>ВВЕРХУ</t>
  </si>
  <si>
    <t>DE CIMA</t>
  </si>
  <si>
    <t>MATCH_CAMERA_TV</t>
  </si>
  <si>
    <t>MATCH_GAME</t>
  </si>
  <si>
    <t>GAME</t>
  </si>
  <si>
    <t>JEU</t>
  </si>
  <si>
    <t>SPIEL</t>
  </si>
  <si>
    <t>JUEGO</t>
  </si>
  <si>
    <t>ГЕЙМ</t>
  </si>
  <si>
    <t>JOGO</t>
  </si>
  <si>
    <t>MATCH_SET</t>
  </si>
  <si>
    <t>SATZ</t>
  </si>
  <si>
    <t>СЕТ</t>
  </si>
  <si>
    <t>MATCH_TM_MENU_CONTACT</t>
  </si>
  <si>
    <t>CONTACT US</t>
  </si>
  <si>
    <t>NOUS CONTACTER</t>
  </si>
  <si>
    <t>KONTAKT</t>
  </si>
  <si>
    <t>CONTACTO</t>
  </si>
  <si>
    <t>CONTATTATECI</t>
  </si>
  <si>
    <t>СВЯЗАТЬСЯ С НАМИ</t>
  </si>
  <si>
    <t>CONTATE-NOS</t>
  </si>
  <si>
    <t>MATCH_TM_MENU_DISCORD</t>
  </si>
  <si>
    <t>HELP ON DISCORD</t>
  </si>
  <si>
    <t>AIDE SUR DISCORD</t>
  </si>
  <si>
    <t>HILFE AUF DISCORD</t>
  </si>
  <si>
    <t>AYUDA EN DISCORD</t>
  </si>
  <si>
    <t>AIUTO SU DISCORD</t>
  </si>
  <si>
    <t>ПОМОЩЬ В DISCORD</t>
  </si>
  <si>
    <t>AJUDA NO DISCORD</t>
  </si>
  <si>
    <t>MATCH_TM_MENU_FORFEIT</t>
  </si>
  <si>
    <t>FORFEIT</t>
  </si>
  <si>
    <t>FORFAIT</t>
  </si>
  <si>
    <t>AUFGEGEBEN</t>
  </si>
  <si>
    <t>ABANDONAR</t>
  </si>
  <si>
    <t>СДАТЬСЯ</t>
  </si>
  <si>
    <t>DESISTIR</t>
  </si>
  <si>
    <t>MATCH_TM_MENU_QUIT</t>
  </si>
  <si>
    <t>LEAVE THIS GAME</t>
  </si>
  <si>
    <t>QUITTER CETTE PARTIE</t>
  </si>
  <si>
    <t>BEENDEN</t>
  </si>
  <si>
    <t>SALIR</t>
  </si>
  <si>
    <t>ESCI</t>
  </si>
  <si>
    <t>ВЫЙТИ ИЗ ИГРЫ</t>
  </si>
  <si>
    <t>SAIR DESTA PARTIDA</t>
  </si>
  <si>
    <t>MATCH_TM_MENU_QUIT_APP</t>
  </si>
  <si>
    <t>QUIT THE APP</t>
  </si>
  <si>
    <t>QUITTER L'APP</t>
  </si>
  <si>
    <t>SPIEL VERLASSEN</t>
  </si>
  <si>
    <t>SALIR DE ESTA PARTIDA</t>
  </si>
  <si>
    <t>ESCI DA QUESTA PARTITA</t>
  </si>
  <si>
    <t>ВЫЙТИ ИЗ ПРИЛОЖЕНИЯ</t>
  </si>
  <si>
    <t>SAIR DO APLICATIVO</t>
  </si>
  <si>
    <t>MATCH_TM_MENU_TUTORIAL</t>
  </si>
  <si>
    <t>TUTORIAL</t>
  </si>
  <si>
    <t>TUTORIEL</t>
  </si>
  <si>
    <t>ОБУЧЕНИЕ</t>
  </si>
  <si>
    <t>TOURNAMENT_OBJECT</t>
  </si>
  <si>
    <t>Reach {[VAR_ROUND]}</t>
  </si>
  <si>
    <t>Atteindre {[VAR_ROUND]}</t>
  </si>
  <si>
    <t>Erreiche {[VAR_ROUND]}</t>
  </si>
  <si>
    <t>Alcanza {[VAR_ROUND]}</t>
  </si>
  <si>
    <t>Raggiungi {[VAR_ROUND]}</t>
  </si>
  <si>
    <t>Достичь {[VAR_ROUND]}</t>
  </si>
  <si>
    <t>Alcance {[VAR_ROUND]}</t>
  </si>
  <si>
    <t>MATCH_UPPER</t>
  </si>
  <si>
    <t>PARTIDO</t>
  </si>
  <si>
    <t>PARTITA</t>
  </si>
  <si>
    <t>МАТЧ</t>
  </si>
  <si>
    <t>PARTIDA</t>
  </si>
  <si>
    <t>STATS_MATCH_FILTER_SET_UPPER</t>
  </si>
  <si>
    <t>{[MP_UI/MATCH_SET]} {[SET_NUMBER]}</t>
  </si>
  <si>
    <t>MATCH_TACTICS_MENTALITY</t>
  </si>
  <si>
    <t>MENTALITY</t>
  </si>
  <si>
    <t>MENTALITE</t>
  </si>
  <si>
    <t>MENTALITÄT</t>
  </si>
  <si>
    <t>MENTALIDAD</t>
  </si>
  <si>
    <t>MENTALITÀ</t>
  </si>
  <si>
    <t>МЕНТАЛИТЕТ</t>
  </si>
  <si>
    <t>MENTALIDADE</t>
  </si>
  <si>
    <t>MATCH_TACTICS_INSTRUCTIONS</t>
  </si>
  <si>
    <t>SPECIAL INSTRUCTIONS</t>
  </si>
  <si>
    <t>INSTRUCTIONS SPECIALES</t>
  </si>
  <si>
    <t>SPEZIALANWEISUNGEN</t>
  </si>
  <si>
    <t>INSTRUCCIONES ESPECIALES</t>
  </si>
  <si>
    <t>ISTRUZIONI SPECIALI</t>
  </si>
  <si>
    <t>ОСОБЫЕ УКАЗАНИЯ</t>
  </si>
  <si>
    <t>INSTRUÇÕES ESPECIAIS</t>
  </si>
  <si>
    <t>MATCH_TACTICS_SERVE</t>
  </si>
  <si>
    <t>MATCH_TACTICS_SERVE_1_TITLE</t>
  </si>
  <si>
    <t>{[MP_UI/MATCH_TACTICS_SERVE]}: {[MP_UI/RISK_1]}</t>
  </si>
  <si>
    <t>MATCH_TACTICS_SERVE_1_DESC</t>
  </si>
  <si>
    <t>The player takes fewer risks on serve to increase first serve percentage and secure their service game.</t>
  </si>
  <si>
    <t>Le joueur prend moins de risques au service pour augmenter son taux de première balle et assurer sa mise en jeu.</t>
  </si>
  <si>
    <t>Der Spieler geht beim Aufschlag weniger Risiken ein, um seine erste Aufschlagquote zu erhöhen und sein Aufschlagspiel abzusichern.</t>
  </si>
  <si>
    <t>El jugador asume menos riesgos con el saque para aumentar su porcentaje de primeros servicios y asegurar su juego de servicio.</t>
  </si>
  <si>
    <t>Il giocatore prende meno rischi al servizio per aumentare la percentuale di prime e tenere il turno di battuta.</t>
  </si>
  <si>
    <t>Игрок действует осторожнее на подаче, чтобы повысить процент первых подач и надёжно удерживать свою подачу.</t>
  </si>
  <si>
    <t>O jogador assume menos riscos no saque para aumentar a porcentagem de primeiro saque e garantir seu game de serviço.</t>
  </si>
  <si>
    <t>MATCH_TACTICS_SERVE_2_TITLE</t>
  </si>
  <si>
    <t>{[MP_UI/MATCH_TACTICS_SERVE]}: {[MP_UI/RISK_2]}</t>
  </si>
  <si>
    <t>MATCH_TACTICS_SERVE_2_DESC</t>
  </si>
  <si>
    <t>{[MP_UI/MATCH_TACTICS_SERVE_1_DESC]}</t>
  </si>
  <si>
    <t>MATCH_TACTICS_SERVE_3_TITLE</t>
  </si>
  <si>
    <t>{[MP_UI/MATCH_TACTICS_SERVE]}: {[MP_UI/RISK_3]}</t>
  </si>
  <si>
    <t>MATCH_TACTICS_SERVE_3_DESC</t>
  </si>
  <si>
    <t>The player takes balanced risks on serve depending on their play style.</t>
  </si>
  <si>
    <t>Le joueur prend des risques équilibrés au service qui dépendent de son style de jeu.</t>
  </si>
  <si>
    <t>Der Spieler geht beim Aufschlag ein ausgewogenes Risiko ein, abhängig von seinem Spielstil.</t>
  </si>
  <si>
    <t>El jugador asume riesgos equilibrados al sacar, según su estilo de juego.</t>
  </si>
  <si>
    <t>Il giocatore prende rischi equilibrati al servizio, in base al proprio stile di gioco.</t>
  </si>
  <si>
    <t>Игрок принимает сбалансированные риски на подаче в зависимости от своего стиля игры.</t>
  </si>
  <si>
    <t>O jogador assume riscos equilibrados no saque, dependendo de seu estilo de jogo.</t>
  </si>
  <si>
    <t>MATCH_TACTICS_SERVE_4_TITLE</t>
  </si>
  <si>
    <t>{[MP_UI/MATCH_TACTICS_SERVE]}: {[MP_UI/RISK_4]}</t>
  </si>
  <si>
    <t>MATCH_TACTICS_SERVE_4_DESC</t>
  </si>
  <si>
    <t>The player takes more risks on serve, going for aces and mixing targets, mainly down the T and wide.</t>
  </si>
  <si>
    <t>Le joueur prend plus de risques au service pour tenter l’ace, varier les zones en cherchant surtout le T et la zone extérieure.</t>
  </si>
  <si>
    <t>Der Spieler geht beim Aufschlag größere Risiken ein, um Asse zu schlagen, die Zonen zu variieren und vor allem T und Außenlinien anzuspielen.</t>
  </si>
  <si>
    <t>El jugador asume más riesgos con el saque para buscar el ace y variar las zonas, sobre todo hacia la T y el exterior.</t>
  </si>
  <si>
    <t>Il giocatore prende più rischi al servizio per cercare l’ace e variare le zone, puntando soprattutto alla T e all’esterno.</t>
  </si>
  <si>
    <t>Игрок рискует больше, рассчитывая на эйсы и варьируя направления подачи — чаще по центру и широко.</t>
  </si>
  <si>
    <t>O jogador assume mais riscos no saque, buscando aces e variando os alvos, principalmente no T e aberto.</t>
  </si>
  <si>
    <t>MATCH_TACTICS_SERVE_5_TITLE</t>
  </si>
  <si>
    <t>{[MP_UI/MATCH_TACTICS_SERVE]}: {[MP_UI/RISK_5]}</t>
  </si>
  <si>
    <t>MATCH_TACTICS_SERVE_5_DESC</t>
  </si>
  <si>
    <t>{[MP_UI/MATCH_TACTICS_SERVE_4_DESC]}</t>
  </si>
  <si>
    <t>MATCH_TACTICS_RETURN</t>
  </si>
  <si>
    <t>Возврат</t>
  </si>
  <si>
    <t>MATCH_TACTICS_RETURN_1_TITLE</t>
  </si>
  <si>
    <t>{[MP_UI/MATCH_TACTICS_RETURN]}: {[MP_UI/RISK_1]}</t>
  </si>
  <si>
    <t>MATCH_TACTICS_RETURN_1_DESC</t>
  </si>
  <si>
    <t>The player takes fewer risks on return by standing deeper to buy more time to react.</t>
  </si>
  <si>
    <t>Le joueur prend moins de risques au retour en se positionnant plus bas et se donner plus de temps pour remettre le service adverse.</t>
  </si>
  <si>
    <t>Der Spieler geht beim Return weniger Risiken ein, steht tiefer und verschafft sich mehr Zeit, um den Aufschlag zurückzuspielen.</t>
  </si>
  <si>
    <t>El jugador asume menos riesgos al resto, colocándose más atrás para darse más tiempo de respuesta.</t>
  </si>
  <si>
    <t>Il giocatore prende meno rischi in risposta, posizionandosi più dietro per avere più tempo sul servizio avversario.</t>
  </si>
  <si>
    <t>Игрок снижает риск на приёме, вставая глубже для большего времени на реакцию.</t>
  </si>
  <si>
    <t>O jogador assume menos riscos na devolução, ficando mais atrás para ter mais tempo de reação.</t>
  </si>
  <si>
    <t>MATCH_TACTICS_RETURN_2_TITLE</t>
  </si>
  <si>
    <t>{[MP_UI/MATCH_TACTICS_RETURN]}: {[MP_UI/RISK_2]}</t>
  </si>
  <si>
    <t>MATCH_TACTICS_RETURN_2_DESC</t>
  </si>
  <si>
    <t>{[MP_UI/MATCH_TACTICS_RETURN_1_DESC]}</t>
  </si>
  <si>
    <t>MATCH_TACTICS_RETURN_3_TITLE</t>
  </si>
  <si>
    <t>{[MP_UI/MATCH_TACTICS_RETURN]}: {[MP_UI/RISK_3]}</t>
  </si>
  <si>
    <t>MATCH_TACTICS_RETURN_3_DESC</t>
  </si>
  <si>
    <t>The player takes balanced risks on return depending on their play style.</t>
  </si>
  <si>
    <t xml:space="preserve">Le joueur prend des risques équilibrés au retour qui dépendent de son style de jeu. </t>
  </si>
  <si>
    <t>Der Spieler geht beim Return ein ausgewogenes Risiko ein, abhängig von seinem Spielstil.</t>
  </si>
  <si>
    <t>El jugador asume riesgos equilibrados al resto, según su estilo de juego.</t>
  </si>
  <si>
    <t>Il giocatore prende rischi equilibrati in risposta, in base al proprio stile di gioco.</t>
  </si>
  <si>
    <t>Игрок принимает сбалансированные риски на приёме, исходя из своего стиля игры.</t>
  </si>
  <si>
    <t>O jogador assume riscos equilibrados na devolução, dependendo do seu estilo de jogo.</t>
  </si>
  <si>
    <t>MATCH_TACTICS_RETURN_4_TITLE</t>
  </si>
  <si>
    <t>{[MP_UI/MATCH_TACTICS_RETURN]}: {[MP_UI/RISK_4]}</t>
  </si>
  <si>
    <t>MATCH_TACTICS_RETURN_4_DESC</t>
  </si>
  <si>
    <t>The player takes more risks on return by standing closer, hitting deeper and aiming more toward the sidelines.</t>
  </si>
  <si>
    <t>Le joueur prend plus de risques au retour en se positionnant plus haut, en retournant plus profond et en visant plus les côtés.</t>
  </si>
  <si>
    <t>Der Spieler geht beim Return mehr Risiken ein, steht näher am Feld, returniert tiefer und zielt mehr auf die Ecken.</t>
  </si>
  <si>
    <t>El jugador asume más riesgos al resto colocándose más adelante, devolviendo más profundo y buscando más los ángulos.</t>
  </si>
  <si>
    <t>Il giocatore prende più rischi in risposta posizionandosi più avanti, colpendo più profondo e mirando di più alle zone laterali.</t>
  </si>
  <si>
    <t>Игрок рискует больше: становится ближе, бьёт глубже и чаще направляет удары к линиям.</t>
  </si>
  <si>
    <t>O jogador assume mais riscos na devolução, ficando mais perto da linha de base, batendo mais fundo e mirando mais nas linhas laterais.</t>
  </si>
  <si>
    <t>MATCH_TACTICS_RETURN_5_TITLE</t>
  </si>
  <si>
    <t>{[MP_UI/MATCH_TACTICS_RETURN]}: {[MP_UI/RISK_5]}</t>
  </si>
  <si>
    <t>MATCH_TACTICS_RETURN_5_DESC</t>
  </si>
  <si>
    <t>{[MP_UI/MATCH_TACTICS_RETURN_4_DESC]}</t>
  </si>
  <si>
    <t>MATCH_TACTICS_RALLY</t>
  </si>
  <si>
    <t>Troca de Bolas</t>
  </si>
  <si>
    <t>MATCH_TACTICS_RALLY_1_TITLE</t>
  </si>
  <si>
    <t>{[MP_UI/MATCH_TACTICS_RALLY]}: {[MP_UI/RISK_1]}</t>
  </si>
  <si>
    <t>MATCH_TACTICS_RALLY_1_DESC</t>
  </si>
  <si>
    <t>The player takes fewer risks during rallies, playing percentage tennis and waiting for opponent errors.</t>
  </si>
  <si>
    <t xml:space="preserve">Le joueur prend moins de risques au cours de l’échange pour jouer un tennis pourcentage et attendre la faute adverse. </t>
  </si>
  <si>
    <t>Der Spieler geht im Ballwechsel weniger Risiken ein, spielt prozentorientiertes Tennis und wartet auf den Fehler des Gegners.</t>
  </si>
  <si>
    <t>El jugador asume menos riesgos durante el intercambio, juega con seguridad y espera el error del rival.</t>
  </si>
  <si>
    <t>Il giocatore prende meno rischi nello scambio, gioca con percentuali e attende l’errore dell’avversario.</t>
  </si>
  <si>
    <t>Игрок действует осторожно в розыгрышах, играя надёжно и ожидая ошибок соперника.</t>
  </si>
  <si>
    <t>O jogador assume menos riscos durante as trocas de bolas, jogando de forma conservadora e esperando erros do adversário.</t>
  </si>
  <si>
    <t>MATCH_TACTICS_RALLY_2_TITLE</t>
  </si>
  <si>
    <t>{[MP_UI/MATCH_TACTICS_RALLY]}: {[MP_UI/RISK_2]}</t>
  </si>
  <si>
    <t>MATCH_TACTICS_RALLY_2_DESC</t>
  </si>
  <si>
    <t>{[MP_UI/MATCH_TACTICS_RALLY_1_DESC]}</t>
  </si>
  <si>
    <t>MATCH_TACTICS_RALLY_3_TITLE</t>
  </si>
  <si>
    <t>{[MP_UI/MATCH_TACTICS_RALLY]}: {[MP_UI/RISK_3]}</t>
  </si>
  <si>
    <t>MATCH_TACTICS_RALLY_3_DESC</t>
  </si>
  <si>
    <t>The player takes balanced risks during rallies based on their play style.</t>
  </si>
  <si>
    <t xml:space="preserve">Le joueur prend des risques équilibrés au cours de l’échange qui dépendent de son style de jeu. </t>
  </si>
  <si>
    <t>Der Spieler geht im Ballwechsel ein ausgewogenes Risiko ein, abhängig von seinem Spielstil.</t>
  </si>
  <si>
    <t>El jugador asume riesgos equilibrados durante el intercambio, según su estilo de juego.</t>
  </si>
  <si>
    <t>Il giocatore prende rischi equilibrati nello scambio, in base al proprio stile di gioco.</t>
  </si>
  <si>
    <t>Игрок берёт сбалансированные риски в розыгрышах в зависимости от своего стиля.</t>
  </si>
  <si>
    <t>O jogador assume riscos equilibrados durante os ralis, com base no seu estilo de jogo.</t>
  </si>
  <si>
    <t>MATCH_TACTICS_RALLY_4_TITLE</t>
  </si>
  <si>
    <t>{[MP_UI/MATCH_TACTICS_RALLY]}: {[MP_UI/RISK_4]}</t>
  </si>
  <si>
    <t>MATCH_TACTICS_RALLY_4_DESC</t>
  </si>
  <si>
    <t>The player takes more risks during rallies to dictate play, hitting longer or with sharper angles away from the opponent.</t>
  </si>
  <si>
    <t>Le joueur prend plus de risques au cours de l’échange pour dicter son jeu, en jouant plus long ou avec plus d’angle à l’opposé de son adversaire.</t>
  </si>
  <si>
    <t>Der Spieler geht im Ballwechsel mehr Risiken ein, um das Spiel zu diktieren, spielt länger oder mit mehr Winkel gegen die Bewegung des Gegners.</t>
  </si>
  <si>
    <t>El jugador asume más riesgos durante el intercambio para imponer su juego, golpeando más largo o con más ángulo al lado opuesto.</t>
  </si>
  <si>
    <t>Il giocatore prende più rischi nello scambio per imporre il proprio gioco, giocando più lungo o con più angolo sul lato opposto dell’avversario.</t>
  </si>
  <si>
    <t>Игрок берёт больше рисков, диктуя игру — бьёт глубже или по острее углам.</t>
  </si>
  <si>
    <t>O jogador assume mais riscos durante os ralis para ditar o jogo, batendo mais forte ou com ângulos mais agudos longe do adversário.</t>
  </si>
  <si>
    <t>MATCH_TACTICS_RALLY_5_TITLE</t>
  </si>
  <si>
    <t>{[MP_UI/MATCH_TACTICS_RALLY]}: {[MP_UI/RISK_5]}</t>
  </si>
  <si>
    <t>MATCH_TACTICS_RALLY_5_DESC</t>
  </si>
  <si>
    <t>{[MP_UI/MATCH_TACTICS_RALLY_4_DESC]}</t>
  </si>
  <si>
    <t>MATCH_TACTICS_ATTACKING</t>
  </si>
  <si>
    <t>MATCH_TACTICS_ATTACKING_1_TITLE</t>
  </si>
  <si>
    <t>{[MP_UI/MATCH_TACTICS_ATTACKING]}: {[MP_UI/RISK_1]}</t>
  </si>
  <si>
    <t>MATCH_TACTICS_ATTACKING_1_DESC</t>
  </si>
  <si>
    <t>The player attacks less often and takes fewer risks, attempting fewer outright winners to avoid unforced errors.</t>
  </si>
  <si>
    <t>Le joueur attaque moins souvent et prend moins de risques, en tentant moins de coups gagnants directs pour éviter les fautes offensives.</t>
  </si>
  <si>
    <t>Der Spieler greift seltener an und geht weniger Risiken ein, indem er weniger direkte Gewinnschläge versucht, um Fehler zu vermeiden.</t>
  </si>
  <si>
    <t>El jugador ataca menos y asume menos riesgos, intentando menos golpes ganadores para evitar errores ofensivos.</t>
  </si>
  <si>
    <t>Il giocatore attacca meno spesso e prende meno rischi, tentando meno vincenti per evitare errori in attacco.</t>
  </si>
  <si>
    <t>Игрок атакует реже и рискует меньше, делая меньше ударов наповал, чтобы избежать невынужденных ошибок.</t>
  </si>
  <si>
    <t>O jogador ataca com menos frequência e assume menos riscos, tentando menos winners diretos para evitar erros não forçados.</t>
  </si>
  <si>
    <t>MATCH_TACTICS_ATTACKING_2_TITLE</t>
  </si>
  <si>
    <t>{[MP_UI/MATCH_TACTICS_ATTACKING]}: {[MP_UI/RISK_2]}</t>
  </si>
  <si>
    <t>MATCH_TACTICS_ATTACKING_2_DESC</t>
  </si>
  <si>
    <t>{[MP_UI/MATCH_TACTICS_ATTACKING_1_DESC]}</t>
  </si>
  <si>
    <t>MATCH_TACTICS_ATTACKING_3_TITLE</t>
  </si>
  <si>
    <t>{[MP_UI/MATCH_TACTICS_ATTACKING]}: {[MP_UI/RISK_3]}</t>
  </si>
  <si>
    <t>MATCH_TACTICS_ATTACKING_3_DESC</t>
  </si>
  <si>
    <t>The player takes balanced risks in attack based on their play style.</t>
  </si>
  <si>
    <t>Le joueur prend des risques équilibrés en attaque qui dépendent de son style de jeu.</t>
  </si>
  <si>
    <t>Der Spieler geht beim Angriff ein ausgewogenes Risiko ein, abhängig von seinem Spielstil.</t>
  </si>
  <si>
    <t>El jugador asume riesgos equilibrados en ataque, según su estilo de juego.</t>
  </si>
  <si>
    <t>Il giocatore prende rischi equilibrati in attacco, in base al proprio stile di gioco.</t>
  </si>
  <si>
    <t>Игрок принимает сбалансированные риски в атаке в зависимости от своего стиля.</t>
  </si>
  <si>
    <t>O jogador assume riscos equilibrados no ataque, com base no seu estilo de jogo.</t>
  </si>
  <si>
    <t>MATCH_TACTICS_ATTACKING_4_TITLE</t>
  </si>
  <si>
    <t>{[MP_UI/MATCH_TACTICS_ATTACKING]}: {[MP_UI/RISK_4]}</t>
  </si>
  <si>
    <t>MATCH_TACTICS_ATTACKING_4_DESC</t>
  </si>
  <si>
    <t>The player attacks more often and takes more risks, going for powerful winners close to the lines to end points quickly.</t>
  </si>
  <si>
    <t>Le joueur attaque plus souvent et prend plus de risques, en tentant plus de coups gagnants puissants et proches des lignes pour terminer l’échange rapidement.</t>
  </si>
  <si>
    <t>Der Spieler greift häufiger an und geht mehr Risiken ein, versucht mehr kraftvolle Gewinnschläge nah an den Linien, um den Punkt schnell zu beenden.</t>
  </si>
  <si>
    <t>El jugador ataca más a menudo y asume más riesgos, intentando más golpes ganadores potentes y cercanos a las líneas para cerrar el punto rápidamente.</t>
  </si>
  <si>
    <t>Il giocatore attacca più spesso e prende più rischi, cercando vincenti potenti e vicini alle righe per chiudere rapidamente lo scambio.</t>
  </si>
  <si>
    <t>Игрок атакует чаще и рискует больше: бьёт мощные удары близко к линиям, чтобы быстро завершать розыгрыши.</t>
  </si>
  <si>
    <t>O jogador ataca com mais frequência e assume mais riscos, buscando winners potentes perto das linhas para terminar os pontos rapidamente.</t>
  </si>
  <si>
    <t>MATCH_TACTICS_ATTACKING_5_TITLE</t>
  </si>
  <si>
    <t>{[MP_UI/MATCH_TACTICS_ATTACKING]}: {[MP_UI/RISK_5]}</t>
  </si>
  <si>
    <t>MATCH_TACTICS_ATTACKING_5_DESC</t>
  </si>
  <si>
    <t>{[MP_UI/MATCH_TACTICS_ATTACKING_4_DESC]}</t>
  </si>
  <si>
    <t>MATCH_TACTICS_DEFENDING</t>
  </si>
  <si>
    <t>MATCH_TACTICS_DEFENDING_1_TITLE</t>
  </si>
  <si>
    <t>{[MP_UI/MATCH_TACTICS_DEFENDING]}: {[MP_UI/RISK_1]}</t>
  </si>
  <si>
    <t>MATCH_TACTICS_DEFENDING_1_DESC</t>
  </si>
  <si>
    <t>The player takes fewer risks in defense, focusing on keeping the ball in play and making the opponent hit one more shot.</t>
  </si>
  <si>
    <t>Le joueur prend moins de risques en situation défensive, en tentant avant tout de remettre la balle dans le court et faire jouer un coup de plus à son adversaire.</t>
  </si>
  <si>
    <t>Der Spieler geht in der Defensive weniger Risiken ein, versucht vor allem, den Ball im Spiel zu halten und den Gegner zu einem weiteren Schlag zu zwingen.</t>
  </si>
  <si>
    <t>El jugador asume menos riesgos en defensa, tratando de devolver la pelota en pista y forzar un golpe más del rival.</t>
  </si>
  <si>
    <t>Il giocatore prende meno rischi in difesa, cercando principalmente di rimettere la palla in campo e far giocare un colpo in più all’avversario.</t>
  </si>
  <si>
    <t>Игрок снижает риск в обороне, концентрируясь на удержании мяча в игре и вынуждая соперника сделать ещё один удар.</t>
  </si>
  <si>
    <t>O jogador assume menos riscos na defesa, focando em manter a bola em jogo e fazer o adversário bater mais uma bola.</t>
  </si>
  <si>
    <t>MATCH_TACTICS_DEFENDING_2_TITLE</t>
  </si>
  <si>
    <t>{[MP_UI/MATCH_TACTICS_DEFENDING]}: {[MP_UI/RISK_2]}</t>
  </si>
  <si>
    <t>MATCH_TACTICS_DEFENDING_2_DESC</t>
  </si>
  <si>
    <t>{[MP_UI/MATCH_TACTICS_DEFENDING_1_DESC]}</t>
  </si>
  <si>
    <t>MATCH_TACTICS_DEFENDING_3_TITLE</t>
  </si>
  <si>
    <t>{[MP_UI/MATCH_TACTICS_DEFENDING]}: {[MP_UI/RISK_3]}</t>
  </si>
  <si>
    <t>MATCH_TACTICS_DEFENDING_3_DESC</t>
  </si>
  <si>
    <t>The player takes balanced risks in defense based on their play style.</t>
  </si>
  <si>
    <t>Le joueur prend des risques équilibrés en défense qui dépendent de son style de jeu.​</t>
  </si>
  <si>
    <t>Der Spieler geht in der Defensive ein ausgewogenes Risiko ein, abhängig von seinem Spielstil.</t>
  </si>
  <si>
    <t>El jugador asume riesgos equilibrados en defensa, según su estilo de juego.</t>
  </si>
  <si>
    <t>Il giocatore prende rischi equilibrati in difesa, in base al proprio stile di gioco.</t>
  </si>
  <si>
    <t>Игрок принимает сбалансированные риски в обороне в зависимости от своего стиля.</t>
  </si>
  <si>
    <t>O jogador assume riscos equilibrados na defesa, com base em seu estilo de jogo.</t>
  </si>
  <si>
    <t>MATCH_TACTICS_DEFENDING_4_TITLE</t>
  </si>
  <si>
    <t>{[MP_UI/MATCH_TACTICS_DEFENDING]}: {[MP_UI/RISK_4]}</t>
  </si>
  <si>
    <t>MATCH_TACTICS_DEFENDING_4_DESC</t>
  </si>
  <si>
    <t>The player takes more risks in defense, attempting counterattacks or pressuring the opponent with deep balls.</t>
  </si>
  <si>
    <t>Le joueur prend plus de risques en situation défensive, en tentant des contres ou en remettant l’adversaire sous pression avec des balles longues.​</t>
  </si>
  <si>
    <t>Der Spieler geht in der Defensive mehr Risiken ein, versucht Konter oder setzt den Gegner mit tiefen Bällen wieder unter Druck.</t>
  </si>
  <si>
    <t>El jugador asume más riesgos en defensa, buscando contraataques o presionando al rival con pelotas profundas.</t>
  </si>
  <si>
    <t>Il giocatore prende più rischi in difesa, cercando il contropiede o mettendo di nuovo sotto pressione l’avversario con palle profonde.</t>
  </si>
  <si>
    <t>Игрок рискует больше, пытаясь контратаковать или давить глубиной ударов.</t>
  </si>
  <si>
    <t>O jogador assume mais riscos na defesa, tentando contra-ataques ou pressionando o adversário com bolas profundas.</t>
  </si>
  <si>
    <t>MATCH_TACTICS_DEFENDING_5_TITLE</t>
  </si>
  <si>
    <t>{[MP_UI/MATCH_TACTICS_DEFENDING]}: {[MP_UI/RISK_5]}</t>
  </si>
  <si>
    <t>MATCH_TACTICS_DEFENDING_5_DESC</t>
  </si>
  <si>
    <t>{[MP_UI/MATCH_TACTICS_DEFENDING_4_DESC]}</t>
  </si>
  <si>
    <t>MATCH_TACTICS_DETAILS</t>
  </si>
  <si>
    <t>Детали</t>
  </si>
  <si>
    <t>MATCH_TACTICS_INSTRUCTION_1</t>
  </si>
  <si>
    <t>Перевод под форхенд</t>
  </si>
  <si>
    <t>Deslocamento no forehand</t>
  </si>
  <si>
    <t>MATCH_TACTICS_INSTRUCTION_2</t>
  </si>
  <si>
    <t>MATCH_TACTICS_INSTRUCTION_3</t>
  </si>
  <si>
    <t>Удар в противоход</t>
  </si>
  <si>
    <t>Pé ruim</t>
  </si>
  <si>
    <t>MATCH_TACTICS_INSTRUCTION_4</t>
  </si>
  <si>
    <t>Lifté lourd</t>
  </si>
  <si>
    <t>Topspin pesante</t>
  </si>
  <si>
    <t>Мощный топспин</t>
  </si>
  <si>
    <t>MATCH_TACTICS_INSTRUCTION_5</t>
  </si>
  <si>
    <t>Viser coup droit adverse</t>
  </si>
  <si>
    <t>Gegnerische Vorhand anvisieren</t>
  </si>
  <si>
    <t>Mirare al dritto dell’avversario</t>
  </si>
  <si>
    <t>Атаковать форхенд соперника</t>
  </si>
  <si>
    <t>Alvo no forehand do adversário</t>
  </si>
  <si>
    <t>MATCH_TACTICS_INSTRUCTION_6</t>
  </si>
  <si>
    <t>Viser revers adverse</t>
  </si>
  <si>
    <t>Атаковать бэкхенд соперника</t>
  </si>
  <si>
    <t>Alvo no backhand do adversário</t>
  </si>
  <si>
    <t>RISK_1</t>
  </si>
  <si>
    <t>very low risk</t>
  </si>
  <si>
    <t>risque très faible</t>
  </si>
  <si>
    <t>sehr geringes Risiko</t>
  </si>
  <si>
    <t>riesgo muy bajo</t>
  </si>
  <si>
    <t>rischio molto basso</t>
  </si>
  <si>
    <t>очень низкий риск</t>
  </si>
  <si>
    <t>risco muito baixo</t>
  </si>
  <si>
    <t>RISK_2</t>
  </si>
  <si>
    <t>low risk</t>
  </si>
  <si>
    <t>risque faible</t>
  </si>
  <si>
    <t>geringes Risiko</t>
  </si>
  <si>
    <t>riesgo bajo</t>
  </si>
  <si>
    <t>rischio basso</t>
  </si>
  <si>
    <t>низкий риск</t>
  </si>
  <si>
    <t>risco baixo</t>
  </si>
  <si>
    <t>RISK_3</t>
  </si>
  <si>
    <t>natural</t>
  </si>
  <si>
    <t>naturel</t>
  </si>
  <si>
    <t>natürlich</t>
  </si>
  <si>
    <t>naturale</t>
  </si>
  <si>
    <t>естественный</t>
  </si>
  <si>
    <t>RISK_4</t>
  </si>
  <si>
    <t>high risk</t>
  </si>
  <si>
    <t>risque élevé</t>
  </si>
  <si>
    <t>hohes Risiko</t>
  </si>
  <si>
    <t>riesgo alto</t>
  </si>
  <si>
    <t>rischio elevato</t>
  </si>
  <si>
    <t>высокий риск</t>
  </si>
  <si>
    <t>risco alto</t>
  </si>
  <si>
    <t>RISK_5</t>
  </si>
  <si>
    <t>very high risk</t>
  </si>
  <si>
    <t>risque très élevé</t>
  </si>
  <si>
    <t>sehr hohes Risiko</t>
  </si>
  <si>
    <t>riesgo muy alto</t>
  </si>
  <si>
    <t>rischio molto elevato</t>
  </si>
  <si>
    <t>очень высокий риск</t>
  </si>
  <si>
    <t>risco muito alto</t>
  </si>
  <si>
    <t>LOCKER_ROOM</t>
  </si>
  <si>
    <t>LOCKER ROOM</t>
  </si>
  <si>
    <t>VESTIAIRE</t>
  </si>
  <si>
    <t>UMKLEIDE</t>
  </si>
  <si>
    <t>VESTUARIO</t>
  </si>
  <si>
    <t>SPOGLIATOIO</t>
  </si>
  <si>
    <t>РАЗДЕВАЛКА</t>
  </si>
  <si>
    <t>VESTIÁRIO</t>
  </si>
  <si>
    <t>LOCKER_ROOM_QUOTATION</t>
  </si>
  <si>
    <t>LOCKER_ROOM_QUOTATION_1</t>
  </si>
  <si>
    <t>“Your style, your game, your victory.”</t>
  </si>
  <si>
    <t>"Votre style, votre jeu, votre victoire."</t>
  </si>
  <si>
    <t>„Dein Stil, dein Spiel, dein Sieg.“</t>
  </si>
  <si>
    <t>"Tu estilo, tu juego, tu victoria."</t>
  </si>
  <si>
    <t>"Il tuo stile, il tuo gioco, la tua vittoria."</t>
  </si>
  <si>
    <t>Ваш стиль, ваша игра, ваша победа.</t>
  </si>
  <si>
    <t>“Seu estilo, seu jogo, sua vitória.”</t>
  </si>
  <si>
    <t>LOCKER_ROOM_QUOTATION_2</t>
  </si>
  <si>
    <t>“Assert your identity, impose your game.”</t>
  </si>
  <si>
    <t>"Affirmez votre identité, imposez votre jeu."</t>
  </si>
  <si>
    <t>„Zeige, wer du bist, dominiere das Spiel.“</t>
  </si>
  <si>
    <t>"Afirma tu identidad, impón tu juego."</t>
  </si>
  <si>
    <t>"Affermare la tua identità, imporre il tuo gioco."</t>
  </si>
  <si>
    <t>Подчеркните свою индивидуальность, навяжите свою игру.</t>
  </si>
  <si>
    <t>“Afirme sua identidade, imponha seu jogo.”</t>
  </si>
  <si>
    <t>LOCKER_ROOM_QUOTATION_3</t>
  </si>
  <si>
    <t>“Every detail counts, on and off the court.”</t>
  </si>
  <si>
    <t>"Chaque détail compte, sur le court comme en dehors."</t>
  </si>
  <si>
    <t>„Jedes Detail zählt – auf und neben dem Platz.“</t>
  </si>
  <si>
    <t>"Cada detalle cuenta, dentro y fuera de la pista."</t>
  </si>
  <si>
    <t>"Ogni dettaglio conta, dentro e fuori dal campo."</t>
  </si>
  <si>
    <t>Каждая деталь важна — на корте и за его пределами.</t>
  </si>
  <si>
    <t>“Cada detalhe conta, dentro e fora da quadra.”</t>
  </si>
  <si>
    <t>LOCKER_ROOM_QUOTATION_4</t>
  </si>
  <si>
    <t>“Play with style, win with style.”</t>
  </si>
  <si>
    <t>"Jouez avec élégance, gagnez avec style."</t>
  </si>
  <si>
    <t>„Mit Stil spielen, mit Stil gewinnen.“</t>
  </si>
  <si>
    <t>"Juega con estilo, gana con estilo."</t>
  </si>
  <si>
    <t>"Gioca con stile, vinci con stile."</t>
  </si>
  <si>
    <t>Играй со стилем — побеждай со стилем.</t>
  </si>
  <si>
    <t>“Jogue com estilo, vença com estilo.”</t>
  </si>
  <si>
    <t>LOCKER_ROOM_QUOTATION_5</t>
  </si>
  <si>
    <t>“Customize your champion, shape your legend.”</t>
  </si>
  <si>
    <t>"Personnalisez votre champion, façonnez votre légende."</t>
  </si>
  <si>
    <t>„Gestalte deinen Champion, forme deine Legende.“</t>
  </si>
  <si>
    <t>"Personaliza a tu campeón, crea tu leyenda."</t>
  </si>
  <si>
    <t>"Personalizza il tuo campione, crea la tua leggenda."</t>
  </si>
  <si>
    <t>Создай своего чемпиона, сформируй свою легенду.</t>
  </si>
  <si>
    <t>“Personalize seu campeão, molde sua lenda.”</t>
  </si>
  <si>
    <t>LOCKER_ROOM_QUOTATION_6</t>
  </si>
  <si>
    <t>“Get ready to shine, on the court and beyond.”</t>
  </si>
  <si>
    <t>"Préparez-vous à briller, sur le court et au-delà."</t>
  </si>
  <si>
    <t>„Mach dich bereit zu glänzen – auf dem Platz und darüber hinaus.“</t>
  </si>
  <si>
    <t>"Prepárate para brillar, en la pista y más allá."</t>
  </si>
  <si>
    <t>"Preparati a brillare, in campo e fuori."</t>
  </si>
  <si>
    <t>Будь готов сиять — на корте и вне его.</t>
  </si>
  <si>
    <t>“Prepare-se para brilhar, na quadra e além.”</t>
  </si>
  <si>
    <t>LOCKER_ROOM_QUOTATION_7</t>
  </si>
  <si>
    <t>“Your look, your attitude, your dominance.”</t>
  </si>
  <si>
    <t>"Votre look, votre attitude, votre domination."</t>
  </si>
  <si>
    <t>„Dein Look, deine Haltung, deine Dominanz.“</t>
  </si>
  <si>
    <t>"Tu estilo, tu actitud, tu dominio."</t>
  </si>
  <si>
    <t>"Il tuo look, il tuo atteggiamento, la tua dominanza."</t>
  </si>
  <si>
    <t>Твой образ, твоя энергия, твоё превосходство.</t>
  </si>
  <si>
    <t>“Seu visual, sua atitude, seu domínio.”</t>
  </si>
  <si>
    <t>LOCKER_ROOM_QUOTATION_8</t>
  </si>
  <si>
    <t>"The elegance of a champion, the power of a winner."</t>
  </si>
  <si>
    <t>"L'élégance d’un champion, la puissance d’un vainqueur."</t>
  </si>
  <si>
    <t>„Die Eleganz eines Champions, die Kraft eines Siegers.“</t>
  </si>
  <si>
    <t>"La elegancia de un campeón, la fuerza de un ganador."</t>
  </si>
  <si>
    <t>"L’eleganza di un campione, la forza di un vincente."</t>
  </si>
  <si>
    <t>Элегантность чемпиона, сила победителя.</t>
  </si>
  <si>
    <t>“A elegância de um campeão, a força de um vencedor.”</t>
  </si>
  <si>
    <t>SKIP</t>
  </si>
  <si>
    <t>PASSER</t>
  </si>
  <si>
    <t>SPRINGEN</t>
  </si>
  <si>
    <t>PASAR</t>
  </si>
  <si>
    <t>SALTA</t>
  </si>
  <si>
    <t>ПРОПУСТИТЬ</t>
  </si>
  <si>
    <t>PULAR</t>
  </si>
  <si>
    <t>MATCH_ATTITUDE_CURSOR_CONFIDENCE</t>
  </si>
  <si>
    <t>MATCH_ATTITUDE_CURSOR_MOTIVATION</t>
  </si>
  <si>
    <t>MATCH_ATTITUDE_CURSOR_RELAXATION</t>
  </si>
  <si>
    <t>Расслабленность</t>
  </si>
  <si>
    <t>MATCH_ATTITUDE_CURSOR_EMOTION</t>
  </si>
  <si>
    <t>ANSWER_REQUIRED</t>
  </si>
  <si>
    <t>ANSWER NEEDED</t>
  </si>
  <si>
    <t>RÉPONSE REQUISE</t>
  </si>
  <si>
    <t>ANTWORT ERFORDERLICH</t>
  </si>
  <si>
    <t>NECESITA RESPUESTA</t>
  </si>
  <si>
    <t>RISPOSTA NECESSARIA</t>
  </si>
  <si>
    <t>ТРЕБУЕТСЯ ОТВЕТ</t>
  </si>
  <si>
    <t>RESPOSTA NECESSÁRIA</t>
  </si>
  <si>
    <t>TYPE_1_UPPER</t>
  </si>
  <si>
    <t>OUTFITS</t>
  </si>
  <si>
    <t>TENUES</t>
  </si>
  <si>
    <t>ATUENDOS</t>
  </si>
  <si>
    <t>OUTFIT</t>
  </si>
  <si>
    <t>НАРЯДЫ</t>
  </si>
  <si>
    <t>ROUPAS</t>
  </si>
  <si>
    <t>TYPE_2_UPPER</t>
  </si>
  <si>
    <t>TYPE_3_UPPER</t>
  </si>
  <si>
    <t>TYPE_4_UPPER</t>
  </si>
  <si>
    <t>CALÇAS</t>
  </si>
  <si>
    <t>SIGNATURE</t>
  </si>
  <si>
    <t>signature</t>
  </si>
  <si>
    <t>firma</t>
  </si>
  <si>
    <t>подпись</t>
  </si>
  <si>
    <t>assinatura</t>
  </si>
  <si>
    <t>MAX_SEASON_BONUS</t>
  </si>
  <si>
    <t>season bonuses (max)</t>
  </si>
  <si>
    <t>primes de saison (max)</t>
  </si>
  <si>
    <t>saisonprämien (max.)</t>
  </si>
  <si>
    <t>bonificaciones de temporada (máx.)</t>
  </si>
  <si>
    <t>bonus di stagione (massimo)</t>
  </si>
  <si>
    <t>сезонные бонусы (макс)</t>
  </si>
  <si>
    <t>bônus da temporada (máx.)</t>
  </si>
  <si>
    <t>EQUIPMENT_OFFERS_RECAP_TITLE</t>
  </si>
  <si>
    <t>YOUR NEW EQUIPMENTS FOR THE INCOMING SEASON</t>
  </si>
  <si>
    <t>VOS NOUVEAUX EQUIPEMENTS POUR LA SAISON A VENIR</t>
  </si>
  <si>
    <t>DEINE NEUE AUSRÜSTUNG FÜR DIE KOMMENDE SAISON</t>
  </si>
  <si>
    <t>TUS NUEVOS EQUIPOS PARA LA PRÓXIMA TEMPORADA</t>
  </si>
  <si>
    <t>LE TUE NUOVE ATTREZZATURE PER LA STAGIONE IN ARRIVO</t>
  </si>
  <si>
    <t>ВАШЕ НОВОЕ СНАРЯЖЕНИЕ НА СЛЕДУЮЩИЙ СЕЗОН</t>
  </si>
  <si>
    <t>SEUS NOVOS EQUIPAMENTOS PARA A PRÓXIMA TEMPORADA</t>
  </si>
  <si>
    <t>TOTAL_SIGNATURE_BONUS</t>
  </si>
  <si>
    <t>TOTAL SIGNATURE BONUS</t>
  </si>
  <si>
    <t>TOTAL BONUS DE SIGNATURE</t>
  </si>
  <si>
    <t>GESAMTBONUS FÜR UNTERSCHRIFT</t>
  </si>
  <si>
    <t>BONO TOTAL DE FIRMA</t>
  </si>
  <si>
    <t>BONUS FINALE DI FIRMA</t>
  </si>
  <si>
    <t>ОБЩАЯ СУММА БОНУСА ЗА ПОДПИСАНИЕ</t>
  </si>
  <si>
    <t>BÔNUS TOTAL DE ASSINATURA</t>
  </si>
  <si>
    <t>MATCH_LIVE</t>
  </si>
  <si>
    <t>LIVE</t>
  </si>
  <si>
    <t>DIRECT</t>
  </si>
  <si>
    <t>EN DIRECTO</t>
  </si>
  <si>
    <t>IN DIRETTA</t>
  </si>
  <si>
    <t>В ПРЯМОМ ЭФИРЕ</t>
  </si>
  <si>
    <t>AO VIVO</t>
  </si>
  <si>
    <t>MATCH_SPEED_FAST</t>
  </si>
  <si>
    <t>QUICK SPEED</t>
  </si>
  <si>
    <t>VITESSE RAPIDE</t>
  </si>
  <si>
    <t>SCHNELLE GESCHWINDIGKEIT</t>
  </si>
  <si>
    <t>VELOCIDAD RÁPIDA</t>
  </si>
  <si>
    <t>VELOCITÀ RAPIDA</t>
  </si>
  <si>
    <t>БЫСТРЫЙ РЕЖИМ</t>
  </si>
  <si>
    <t>VELOCIDADE RÁPIDA</t>
  </si>
  <si>
    <t>MATCH_SETTINGS_TITLE</t>
  </si>
  <si>
    <t>DEFAULT CHOICES</t>
  </si>
  <si>
    <t>CHOIX PAR DEFAUT</t>
  </si>
  <si>
    <t>STANDARDWAHLEN</t>
  </si>
  <si>
    <t>OPCIONES POR DEFECTO</t>
  </si>
  <si>
    <t>SCELTE PREDEFINITE</t>
  </si>
  <si>
    <t>НАСТРОЙКИ ПО УМОЛЧАНИЮ</t>
  </si>
  <si>
    <t>PADRÕES</t>
  </si>
  <si>
    <t>MATCH_SETTINGS_CAMERA</t>
  </si>
  <si>
    <t>CAMÉRA</t>
  </si>
  <si>
    <t>KAMERA</t>
  </si>
  <si>
    <t>CÁMARA</t>
  </si>
  <si>
    <t>КАМЕРА</t>
  </si>
  <si>
    <t>CÂMERA</t>
  </si>
  <si>
    <t>MATCH_SETTINGS_OTHER</t>
  </si>
  <si>
    <t>OTHER OPTIONS</t>
  </si>
  <si>
    <t>AUTRES OPTIONS</t>
  </si>
  <si>
    <t>WEITERE OPTIONEN</t>
  </si>
  <si>
    <t>OTRAS OPCIONES</t>
  </si>
  <si>
    <t>ALTRE OPZIONI</t>
  </si>
  <si>
    <t>ДРУГИЕ ОПЦИИ</t>
  </si>
  <si>
    <t>OUTRAS OPÇÕES</t>
  </si>
  <si>
    <t>MATCH_SETTINGS_SPEED</t>
  </si>
  <si>
    <t>SPEED</t>
  </si>
  <si>
    <t>VITESSE</t>
  </si>
  <si>
    <t>TEMPO</t>
  </si>
  <si>
    <t>VELOCIDAD</t>
  </si>
  <si>
    <t>VELOCITÀ</t>
  </si>
  <si>
    <t>СКОРОСТЬ</t>
  </si>
  <si>
    <t>VELOCIDADE</t>
  </si>
  <si>
    <t>MATCH_SETTINGS_HIGHLIGHTS</t>
  </si>
  <si>
    <t>HIGHLIGHTS</t>
  </si>
  <si>
    <t>FAITS MARQUANTS</t>
  </si>
  <si>
    <t>ASPECTOS DESTACADOS</t>
  </si>
  <si>
    <t>МОМЕНТЫ</t>
  </si>
  <si>
    <t>DESTAQUES</t>
  </si>
  <si>
    <t>MATCH_HIGHLIGHT_GAME_POINT</t>
  </si>
  <si>
    <t>Game Points</t>
  </si>
  <si>
    <t>Puntos De Juego</t>
  </si>
  <si>
    <t>Punti Game</t>
  </si>
  <si>
    <t>Pontos de Jogo</t>
  </si>
  <si>
    <t>MATCH_HIGHLIGHT_BREAK_POINT</t>
  </si>
  <si>
    <t>Break Point</t>
  </si>
  <si>
    <t>Punto De Break</t>
  </si>
  <si>
    <t>Palle Break</t>
  </si>
  <si>
    <t>Брейк-пойнты</t>
  </si>
  <si>
    <t>MATCH_HIGHLIGHT_TIEBREAK</t>
  </si>
  <si>
    <t>Tie Breaks</t>
  </si>
  <si>
    <t>MATCH_HIGHLIGHT_SET_POINT</t>
  </si>
  <si>
    <t>Set Point</t>
  </si>
  <si>
    <t>Punto De Set</t>
  </si>
  <si>
    <t>Palla Set</t>
  </si>
  <si>
    <t>Сетболы</t>
  </si>
  <si>
    <t>MATCH_HIGHLIGHT_MATCH_POINT</t>
  </si>
  <si>
    <t>Match Point</t>
  </si>
  <si>
    <t>Punto De Partido</t>
  </si>
  <si>
    <t>Palla Match</t>
  </si>
  <si>
    <t>Матчболы</t>
  </si>
  <si>
    <t>MATCH_HIGHLIGHT_NEVER</t>
  </si>
  <si>
    <t>NEVER</t>
  </si>
  <si>
    <t>JAMAIS</t>
  </si>
  <si>
    <t>NIE</t>
  </si>
  <si>
    <t>NUNCA</t>
  </si>
  <si>
    <t>MAI</t>
  </si>
  <si>
    <t>НИКОГДА</t>
  </si>
  <si>
    <t>MATCH_SETTINGS_CINEMATICS</t>
  </si>
  <si>
    <t>Кат-сцены</t>
  </si>
  <si>
    <t>MATCH_SETTINGS_EAGLE</t>
  </si>
  <si>
    <t>Орлиный вид</t>
  </si>
  <si>
    <t>MATCH_SETTINGS_TRAJECTORY</t>
  </si>
  <si>
    <t>Trajectory FX</t>
  </si>
  <si>
    <t>FX des trajectoires</t>
  </si>
  <si>
    <t>Flugbahn-Effekt</t>
  </si>
  <si>
    <t>Eectos de trayectoria</t>
  </si>
  <si>
    <t>FX delle traiettorie</t>
  </si>
  <si>
    <t>Эффекты траектории</t>
  </si>
  <si>
    <t>Trajetória FX</t>
  </si>
  <si>
    <t>MATCH_SETTINGS_IMPACT</t>
  </si>
  <si>
    <t>Final Impact</t>
  </si>
  <si>
    <t>Impact final</t>
  </si>
  <si>
    <t>Endeffekt</t>
  </si>
  <si>
    <t>Impacto final</t>
  </si>
  <si>
    <t>Impatto finale</t>
  </si>
  <si>
    <t>Финальный импакт</t>
  </si>
  <si>
    <t>Impacto Final</t>
  </si>
  <si>
    <t>MATCH_SETTINGS_AUDIO</t>
  </si>
  <si>
    <t>Matchton</t>
  </si>
  <si>
    <t>Suono partita</t>
  </si>
  <si>
    <t>Som da partida</t>
  </si>
  <si>
    <t>WEEK_SHORT</t>
  </si>
  <si>
    <t>SEM.</t>
  </si>
  <si>
    <t>WOC.</t>
  </si>
  <si>
    <t>SETT.</t>
  </si>
  <si>
    <t>НЕД.</t>
  </si>
  <si>
    <t>4 carac max</t>
  </si>
  <si>
    <t>SEASON_SHORT</t>
  </si>
  <si>
    <t>SEAS.</t>
  </si>
  <si>
    <t>SAIS.</t>
  </si>
  <si>
    <t>TEMP.</t>
  </si>
  <si>
    <t>STAG.</t>
  </si>
  <si>
    <t>СЕЗ.</t>
  </si>
  <si>
    <t>TEM.</t>
  </si>
  <si>
    <t>HOME_INFO_OBJECTIVES</t>
  </si>
  <si>
    <t>OBJECTIFS</t>
  </si>
  <si>
    <t>ZIELE</t>
  </si>
  <si>
    <t>OBJETIVOS</t>
  </si>
  <si>
    <t>OBIETTIVI</t>
  </si>
  <si>
    <t>ЦЕЛИ</t>
  </si>
  <si>
    <t>HOME_INFO_NEWS</t>
  </si>
  <si>
    <t>ACTUS</t>
  </si>
  <si>
    <t>NACHRICHTEN</t>
  </si>
  <si>
    <t>NOTICIAS</t>
  </si>
  <si>
    <t>NOTIZIE</t>
  </si>
  <si>
    <t>НОВОСТИ</t>
  </si>
  <si>
    <t>NOTÍCIAS</t>
  </si>
  <si>
    <t>HOME_INFO_RANKING</t>
  </si>
  <si>
    <t>CLASSEMENT</t>
  </si>
  <si>
    <t>RANGLISTE</t>
  </si>
  <si>
    <t>CLASIFICACIÓN</t>
  </si>
  <si>
    <t>CLASSIFICA</t>
  </si>
  <si>
    <t>HOME_INFO_SKILL_TREE</t>
  </si>
  <si>
    <t>PROGRESSION TREE</t>
  </si>
  <si>
    <t>ARBRE DE PROGRESSION</t>
  </si>
  <si>
    <t>FORTSCHRITTSBAUM</t>
  </si>
  <si>
    <t>ÁRBOL DE PROGRESIÓN</t>
  </si>
  <si>
    <t>ALBERO DI PROGRESSIONE</t>
  </si>
  <si>
    <t>ДЕРЕВО ПРОГРЕССА</t>
  </si>
  <si>
    <t>ÁRVORE DE PROGRESSÃO</t>
  </si>
  <si>
    <t>COLLECTION_OF</t>
  </si>
  <si>
    <t>{[BRAND_NAME]} COLLECTION</t>
  </si>
  <si>
    <t>COLLECTION {[BRAND_NAME]}</t>
  </si>
  <si>
    <t>{[BRAND_NAME]} KOLLEKTION</t>
  </si>
  <si>
    <t>COLECCIÓN {[BRAND_NAME]}</t>
  </si>
  <si>
    <t>COLLEZIONE {[BRAND_NAME]}</t>
  </si>
  <si>
    <t>Коллекция {[BRAND_NAME]}</t>
  </si>
  <si>
    <t>COLEÇÃO DE {[BRAND_NAME]}</t>
  </si>
  <si>
    <t>OBJ_CAREER_1_ACTION</t>
  </si>
  <si>
    <t>Giocare</t>
  </si>
  <si>
    <t>OBJ_CAREER_2_ACTION</t>
  </si>
  <si>
    <t>Gagner</t>
  </si>
  <si>
    <t>Gewinnen</t>
  </si>
  <si>
    <t>Ganar</t>
  </si>
  <si>
    <t>Vincere</t>
  </si>
  <si>
    <t>Выиграть</t>
  </si>
  <si>
    <t>Vencer</t>
  </si>
  <si>
    <t>OBJ_CAREER_3_ACTION</t>
  </si>
  <si>
    <t>OBJ_CAREER_4_ACTION</t>
  </si>
  <si>
    <t>OBJ_CAREER_5_ACTION</t>
  </si>
  <si>
    <t>OBJ_CAREER_6_ACTION</t>
  </si>
  <si>
    <t>OBJ_CAREER_7_ACTION</t>
  </si>
  <si>
    <t>Score</t>
  </si>
  <si>
    <t>Marquer</t>
  </si>
  <si>
    <t>Punktestand</t>
  </si>
  <si>
    <t>Anotar</t>
  </si>
  <si>
    <t>Segnare</t>
  </si>
  <si>
    <t>Набрать</t>
  </si>
  <si>
    <t>Pontuação</t>
  </si>
  <si>
    <t>OBJ_CAREER_8_ACTION</t>
  </si>
  <si>
    <t>Reach</t>
  </si>
  <si>
    <t>Atteindre</t>
  </si>
  <si>
    <t>Erreichen</t>
  </si>
  <si>
    <t>Alcanzar</t>
  </si>
  <si>
    <t>Raggiungere</t>
  </si>
  <si>
    <t>Достичь</t>
  </si>
  <si>
    <t>Alcançar</t>
  </si>
  <si>
    <t>OBJ_CAREER_9_ACTION</t>
  </si>
  <si>
    <t>OBJ_CAREER_10_ACTION</t>
  </si>
  <si>
    <t>OBJ_CAREER_11_ACTION</t>
  </si>
  <si>
    <t>OBJ_CAREER_12_ACTION</t>
  </si>
  <si>
    <t>OBJ_CAREER_13_ACTION</t>
  </si>
  <si>
    <t>OBJ_CAREER_14_ACTION</t>
  </si>
  <si>
    <t>Become</t>
  </si>
  <si>
    <t>Devenir</t>
  </si>
  <si>
    <t>Werden</t>
  </si>
  <si>
    <t>Convertirse</t>
  </si>
  <si>
    <t>Diventare</t>
  </si>
  <si>
    <t>Стать</t>
  </si>
  <si>
    <t>Tornar-se</t>
  </si>
  <si>
    <t>OBJ_CAREER_15_ACTION</t>
  </si>
  <si>
    <t>OBJ_CAREER_16_ACTION</t>
  </si>
  <si>
    <t>OBJ_CAREER_17_ACTION</t>
  </si>
  <si>
    <t>OBJ_CAREER_18_ACTION</t>
  </si>
  <si>
    <t>Do</t>
  </si>
  <si>
    <t>Faire</t>
  </si>
  <si>
    <t>Tun</t>
  </si>
  <si>
    <t>Hacer</t>
  </si>
  <si>
    <t>Fare</t>
  </si>
  <si>
    <t>Сделать</t>
  </si>
  <si>
    <t>Fazer</t>
  </si>
  <si>
    <t>OBJ_CAREER_19_ACTION</t>
  </si>
  <si>
    <t>Unlock</t>
  </si>
  <si>
    <t>Débloquer</t>
  </si>
  <si>
    <t>Freischalten</t>
  </si>
  <si>
    <t>Desbloquear</t>
  </si>
  <si>
    <t>Sbloccare</t>
  </si>
  <si>
    <t>OBJ_CAREER_20_ACTION</t>
  </si>
  <si>
    <t>OBJ_CAREER_21_ACTION</t>
  </si>
  <si>
    <t>Firmare</t>
  </si>
  <si>
    <t>OBJ_CAREER_22_ACTION</t>
  </si>
  <si>
    <t>Invest</t>
  </si>
  <si>
    <t>Investir</t>
  </si>
  <si>
    <t>Investieren</t>
  </si>
  <si>
    <t>Invertir</t>
  </si>
  <si>
    <t>Investire</t>
  </si>
  <si>
    <t>Инвестировать</t>
  </si>
  <si>
    <t>OBJ_CAREER_23_ACTION</t>
  </si>
  <si>
    <t>OBJ_CAREER_24_ACTION</t>
  </si>
  <si>
    <t>OBJ_CAREER_1_DESC</t>
  </si>
  <si>
    <t>1st tournament</t>
  </si>
  <si>
    <t>1er tournoi</t>
  </si>
  <si>
    <t>Erstes Turnier</t>
  </si>
  <si>
    <t>1er torneo</t>
  </si>
  <si>
    <t>1° torneo</t>
  </si>
  <si>
    <t>1-й турнир</t>
  </si>
  <si>
    <t>1º torneio</t>
  </si>
  <si>
    <t>OBJ_CAREER_2_DESC</t>
  </si>
  <si>
    <t>1 national tournament</t>
  </si>
  <si>
    <t>1 tournoi national</t>
  </si>
  <si>
    <t>1 nationales Turnier</t>
  </si>
  <si>
    <t>1 torneo nacional</t>
  </si>
  <si>
    <t>1 torneo nazionale</t>
  </si>
  <si>
    <t>1 национальный турнир</t>
  </si>
  <si>
    <t>1 torneio nacional</t>
  </si>
  <si>
    <t>OBJ_CAREER_3_DESC</t>
  </si>
  <si>
    <t>1 continental tournament</t>
  </si>
  <si>
    <t>1 tournoi continental</t>
  </si>
  <si>
    <t>1 kontinentales Turnier</t>
  </si>
  <si>
    <t>1 torneo continental</t>
  </si>
  <si>
    <t>1 torneo continentale</t>
  </si>
  <si>
    <t>1 континентальный турнир</t>
  </si>
  <si>
    <t>1 torneio continental</t>
  </si>
  <si>
    <t>OBJ_CAREER_4_DESC</t>
  </si>
  <si>
    <t>1 international tournament</t>
  </si>
  <si>
    <t>1 tournoi international</t>
  </si>
  <si>
    <t>1 internationales Turnier</t>
  </si>
  <si>
    <t>1 torneo internacional</t>
  </si>
  <si>
    <t>1 torneo internazionale</t>
  </si>
  <si>
    <t>1 международный турнир</t>
  </si>
  <si>
    <t>1 torneio internacional</t>
  </si>
  <si>
    <t>OBJ_CAREER_5_DESC</t>
  </si>
  <si>
    <t>1 Grand Slam</t>
  </si>
  <si>
    <t>1 турнир Большого шлема</t>
  </si>
  <si>
    <t>OBJ_CAREER_6_DESC</t>
  </si>
  <si>
    <t>The Finals</t>
  </si>
  <si>
    <t>Les Finales</t>
  </si>
  <si>
    <t>Die Finals</t>
  </si>
  <si>
    <t>Las Finales</t>
  </si>
  <si>
    <t>Le Finals</t>
  </si>
  <si>
    <t>Финалы</t>
  </si>
  <si>
    <t>OBJ_CAREER_7_DESC</t>
  </si>
  <si>
    <t>1st point on the tour</t>
  </si>
  <si>
    <t>1er point sur le circuit</t>
  </si>
  <si>
    <t>Erster Punkt auf der Tour</t>
  </si>
  <si>
    <t>Primer punto en el circuito</t>
  </si>
  <si>
    <t>Primo punto nel circuito</t>
  </si>
  <si>
    <t>1-е очко в туре</t>
  </si>
  <si>
    <t>1º ponto no circuito</t>
  </si>
  <si>
    <t>OBJ_CAREER_8_DESC</t>
  </si>
  <si>
    <t>Top 500</t>
  </si>
  <si>
    <t>Топ-500</t>
  </si>
  <si>
    <t>OBJ_CAREER_9_DESC</t>
  </si>
  <si>
    <t>Top 200</t>
  </si>
  <si>
    <t>Топ-200</t>
  </si>
  <si>
    <t>OBJ_CAREER_10_DESC</t>
  </si>
  <si>
    <t>OBJ_CAREER_11_DESC</t>
  </si>
  <si>
    <t>OBJ_CAREER_12_DESC</t>
  </si>
  <si>
    <t>OBJ_CAREER_13_DESC</t>
  </si>
  <si>
    <t>Top 3</t>
  </si>
  <si>
    <t>Топ-3</t>
  </si>
  <si>
    <t>OBJ_CAREER_14_DESC</t>
  </si>
  <si>
    <t>World n°1</t>
  </si>
  <si>
    <t>N°1 mondial</t>
  </si>
  <si>
    <t>Weltranglistenerster</t>
  </si>
  <si>
    <t>N.º 1 mundial</t>
  </si>
  <si>
    <t>N°1 al mondo</t>
  </si>
  <si>
    <t>№1 мира</t>
  </si>
  <si>
    <t>Nº 1 do Mundo</t>
  </si>
  <si>
    <t>OBJ_CAREER_15_DESC</t>
  </si>
  <si>
    <t>Top 10 of a tour record</t>
  </si>
  <si>
    <t>Top 10 d'un record du circuit</t>
  </si>
  <si>
    <t>Top 10 eines Tourrekords</t>
  </si>
  <si>
    <t>Top 10 de un récord del circuito</t>
  </si>
  <si>
    <t>Top 10 di un record del circuito</t>
  </si>
  <si>
    <t>Топ-10 рекордов тура</t>
  </si>
  <si>
    <t>Top 10 em um recorde de torneio</t>
  </si>
  <si>
    <t>OBJ_CAREER_16_DESC</t>
  </si>
  <si>
    <t>Top 10 of the GOAT ranking</t>
  </si>
  <si>
    <t>Top 10 du classement GOAT</t>
  </si>
  <si>
    <t>Top 10 der GOAT-Rangliste</t>
  </si>
  <si>
    <t>Top 10 del ranking GOAT</t>
  </si>
  <si>
    <t>Top 10 della classifica GOAT</t>
  </si>
  <si>
    <t>Топ-10 рейтинга GOAT</t>
  </si>
  <si>
    <t>Top 10 no ranking GOAT</t>
  </si>
  <si>
    <t>OBJ_CAREER_17_DESC</t>
  </si>
  <si>
    <t>GOAT n°1</t>
  </si>
  <si>
    <t>N°1 des GOAT</t>
  </si>
  <si>
    <t>GOAT Nr. 1</t>
  </si>
  <si>
    <t>N.º 1 del GOAT</t>
  </si>
  <si>
    <t>N°1 della GOAT</t>
  </si>
  <si>
    <t>№1 GOAT</t>
  </si>
  <si>
    <t>Nº 1 GOAT</t>
  </si>
  <si>
    <t>OBJ_CAREER_18_DESC</t>
  </si>
  <si>
    <t>OBJ_CAREER_19_DESC</t>
  </si>
  <si>
    <t>1st skill</t>
  </si>
  <si>
    <t>1ère compétence</t>
  </si>
  <si>
    <t>Erste Fähigkeit</t>
  </si>
  <si>
    <t>Primera habilidad</t>
  </si>
  <si>
    <t>Prima abilità</t>
  </si>
  <si>
    <t>1-й навык</t>
  </si>
  <si>
    <t>1ª habilidade</t>
  </si>
  <si>
    <t>OBJ_CAREER_20_DESC</t>
  </si>
  <si>
    <t>New play style</t>
  </si>
  <si>
    <t>Nouveau style de jeu</t>
  </si>
  <si>
    <t>Neuer Spielstil</t>
  </si>
  <si>
    <t>Nuevo estilo de juego</t>
  </si>
  <si>
    <t>Nuovo stile di gioco</t>
  </si>
  <si>
    <t>Новый стиль игры</t>
  </si>
  <si>
    <t>Novo estilo de jogo</t>
  </si>
  <si>
    <t>OBJ_CAREER_21_DESC</t>
  </si>
  <si>
    <t>Contrat équipementier</t>
  </si>
  <si>
    <t>Ausrüstungsvertrag</t>
  </si>
  <si>
    <t>Contratto con sponsor tecnico</t>
  </si>
  <si>
    <t>OBJ_CAREER_22_DESC</t>
  </si>
  <si>
    <t>Your money</t>
  </si>
  <si>
    <t>Votre argent</t>
  </si>
  <si>
    <t>Dein Geld</t>
  </si>
  <si>
    <t>Tu dinero</t>
  </si>
  <si>
    <t>I tuoi soldi</t>
  </si>
  <si>
    <t>Ваши деньги</t>
  </si>
  <si>
    <t>Seu dinheiro</t>
  </si>
  <si>
    <t>OBJ_CAREER_23_DESC</t>
  </si>
  <si>
    <t>More than {[VAR_AMOUNT_MINI=1000000]}</t>
  </si>
  <si>
    <t>Plus de {[VAR_AMOUNT_MINI=1000000]}</t>
  </si>
  <si>
    <t>Mehr als {[VAR_AMOUNT_MINI=1000000]}</t>
  </si>
  <si>
    <t>Más de {[VAR_AMOUNT_MINI=1000000]}</t>
  </si>
  <si>
    <t>Più di {[VAR_AMOUNT_MINI=1000000]}</t>
  </si>
  <si>
    <t>Более {[VAR_AMOUNT_MINI=1000000]}</t>
  </si>
  <si>
    <t>Mais que {[VAR_AMOUNT_MINI=1000000]}</t>
  </si>
  <si>
    <t>OBJ_CAREER_24_DESC</t>
  </si>
  <si>
    <t>More than {[VAR_AMOUNT_MINI=100000000]}</t>
  </si>
  <si>
    <t>Plus de {[VAR_AMOUNT_MINI=100000000]}</t>
  </si>
  <si>
    <t>Mehr als {[VAR_AMOUNT_MINI=100000000]}</t>
  </si>
  <si>
    <t>Más de {[VAR_AMOUNT_MINI=100000000]}</t>
  </si>
  <si>
    <t>Più di {[VAR_AMOUNT_MINI=100000000]}</t>
  </si>
  <si>
    <t>Более {[VAR_AMOUNT_MINI=100000000]}</t>
  </si>
  <si>
    <t>Mais que {[VAR_AMOUNT_MINI=100000000]}</t>
  </si>
  <si>
    <t>OBJ_CAREER_1_COMPLETED</t>
  </si>
  <si>
    <t>PLAY YOUR 1ST TOURNAMENT</t>
  </si>
  <si>
    <t>JOUEZ VOTRE 1ER TOURNOI</t>
  </si>
  <si>
    <t>Grand-Slam-Runde</t>
  </si>
  <si>
    <t>Ronda de Grand Slam</t>
  </si>
  <si>
    <t>Turno di Grand Slam</t>
  </si>
  <si>
    <t>СЫГРАЙТЕ ВАШ ПЕРВЫЙ ТУРНИР</t>
  </si>
  <si>
    <t>DISPUTE SEU 1º TORNEIO</t>
  </si>
  <si>
    <t>OBJ_CAREER_2_COMPLETED</t>
  </si>
  <si>
    <t>WIN 1 NATIONAL TOURNAMENT</t>
  </si>
  <si>
    <t>GAGNEZ 1 TOURNOI NATIONAL</t>
  </si>
  <si>
    <t>Spezifische Teilnahme</t>
  </si>
  <si>
    <t>Participación específica</t>
  </si>
  <si>
    <t>Partecipazione specifica</t>
  </si>
  <si>
    <t>ВЫИГРАЙТЕ 1 НАЦИОНАЛЬНЫЙ ТУРНИР</t>
  </si>
  <si>
    <t>VENÇA 1 TORNEIO NACIONAL</t>
  </si>
  <si>
    <t>OBJ_CAREER_3_COMPLETED</t>
  </si>
  <si>
    <t>WIN 1 CONTINENTAL TOURNAMENT</t>
  </si>
  <si>
    <t>GAGNEZ 1 TOURNOI CONTINENTAL</t>
  </si>
  <si>
    <t>Bonos únicos</t>
  </si>
  <si>
    <t>Bonus una tantum</t>
  </si>
  <si>
    <t>ВЫИГРАЙТЕ 1 КОНТИНЕНТАЛЬНЫЙ ТУРНИР</t>
  </si>
  <si>
    <t>VENÇA 1 TORNEIO CONTINENTAL</t>
  </si>
  <si>
    <t>OBJ_CAREER_4_COMPLETED</t>
  </si>
  <si>
    <t>WIN 1 INTERNATIONAL TOURNAMENT</t>
  </si>
  <si>
    <t>GAGNEZ 1 TOURNOI INTERNATIONAL</t>
  </si>
  <si>
    <t>Prämien am Saisonende</t>
  </si>
  <si>
    <t>Bonos de fin de temporada</t>
  </si>
  <si>
    <t>ВЫИГРАЙТЕ 1 МЕЖДУНАРОДНЫЙ ТУРНИР</t>
  </si>
  <si>
    <t>VENÇA 1 TORNEIO INTERNACIONAL</t>
  </si>
  <si>
    <t>OBJ_CAREER_5_COMPLETED</t>
  </si>
  <si>
    <t>WIN 1 GRAND SLAM</t>
  </si>
  <si>
    <t>GAGNEZ 1 GRAND CHELEM</t>
  </si>
  <si>
    <t>GEWINNE 1 GRAND SLAM</t>
  </si>
  <si>
    <t>GANA 1 GRAND SLAM</t>
  </si>
  <si>
    <t>VINCI 1 GRAND SLAM</t>
  </si>
  <si>
    <t>ВЫИГРАЙТЕ 1 ТУРНИР БОЛЬШОГО ШЛЕМА</t>
  </si>
  <si>
    <t>VENCER 1 GRAND SLAM</t>
  </si>
  <si>
    <t>OBJ_CAREER_6_COMPLETED</t>
  </si>
  <si>
    <t>WIN THE FINALS</t>
  </si>
  <si>
    <t>GAGNEZ LES FINALS</t>
  </si>
  <si>
    <t>GEWINNE DIE FINALS</t>
  </si>
  <si>
    <t>GANA LAS FINALES</t>
  </si>
  <si>
    <t>VINCI LE FINALS</t>
  </si>
  <si>
    <t>ВЫИГРАЙТЕ ФИНАЛЫ</t>
  </si>
  <si>
    <t>VENCER AS FINAIS</t>
  </si>
  <si>
    <t>OBJ_CAREER_7_COMPLETED</t>
  </si>
  <si>
    <t>MARK YOUR 1ST POINT ON THE CIRCUIT</t>
  </si>
  <si>
    <t>MARQUEZ VOTRE 1ER POINT SUR LE CIRCUIT</t>
  </si>
  <si>
    <t>MACH DEINEN ERSTEN PUNKT AUF DER TOUR</t>
  </si>
  <si>
    <t>MARCA TU PRIMER PUNTO EN EL CIRCUITO</t>
  </si>
  <si>
    <t>SEGNATI IL PRIMO PUNTO NEL CIRCUITO</t>
  </si>
  <si>
    <t>ЗАРАБОТАЙТЕ СВОЁ ПЕРВОЕ ОЧКО В ТУРЕ</t>
  </si>
  <si>
    <t>MARCAR SEU 1º PONTO NO CIRCUITO</t>
  </si>
  <si>
    <t>OBJ_CAREER_8_COMPLETED</t>
  </si>
  <si>
    <t>ENTER THE TOP 500</t>
  </si>
  <si>
    <t>ENTREZ DANS LE TOP 500</t>
  </si>
  <si>
    <t>ERREICHE DIE TOP 500</t>
  </si>
  <si>
    <t>ENTRA EN EL TOP 500</t>
  </si>
  <si>
    <t>ENTRA NELLA TOP 500</t>
  </si>
  <si>
    <t>ВОЙДИТЕ В ТОП-500</t>
  </si>
  <si>
    <t>ENTRAR NO TOP 500</t>
  </si>
  <si>
    <t>OBJ_CAREER_9_COMPLETED</t>
  </si>
  <si>
    <t>ENTER THE TOP 200</t>
  </si>
  <si>
    <t>ENTREZ DANS LE TOP 200</t>
  </si>
  <si>
    <t>ERREICHE DIE TOP 200</t>
  </si>
  <si>
    <t>ENTRA EN EL TOP 200</t>
  </si>
  <si>
    <t>ENTRA NELLA TOP 200</t>
  </si>
  <si>
    <t>ВОЙДИТЕ В ТОП-200</t>
  </si>
  <si>
    <t>ENTRAR NO TOP 200</t>
  </si>
  <si>
    <t>OBJ_CAREER_10_COMPLETED</t>
  </si>
  <si>
    <t>ENTER THE TOP 100</t>
  </si>
  <si>
    <t>ENTREZ DANS LE TOP 100</t>
  </si>
  <si>
    <t>ERREICHE DIE TOP 100</t>
  </si>
  <si>
    <t>ENTRA EN EL TOP 100</t>
  </si>
  <si>
    <t>ENTRA NELLA TOP 100</t>
  </si>
  <si>
    <t>ВОЙДИТЕ В ТОП-100</t>
  </si>
  <si>
    <t>ENTRAR NO TOP 100</t>
  </si>
  <si>
    <t>OBJ_CAREER_11_COMPLETED</t>
  </si>
  <si>
    <t>ENTER THE TOP 50</t>
  </si>
  <si>
    <t>ENTREZ DANS LE TOP 50</t>
  </si>
  <si>
    <t>ERREICHE DIE TOP 50</t>
  </si>
  <si>
    <t>ENTRA EN EL TOP 50</t>
  </si>
  <si>
    <t>ENTRA NELLA TOP 50</t>
  </si>
  <si>
    <t>ВОЙДИТЕ В ТОП-50</t>
  </si>
  <si>
    <t>ENTRAR NO TOP 50</t>
  </si>
  <si>
    <t>OBJ_CAREER_12_COMPLETED</t>
  </si>
  <si>
    <t>ENTER THE TOP 10</t>
  </si>
  <si>
    <t>ENTREZ DANS LE TOP 10</t>
  </si>
  <si>
    <t>ERREICHE DIE TOP 10</t>
  </si>
  <si>
    <t>ENTRA EN EL TOP 10</t>
  </si>
  <si>
    <t>ENTRA NELLA TOP 10</t>
  </si>
  <si>
    <t>ВОЙДИТЕ В ТОП-10</t>
  </si>
  <si>
    <t>ENTRAR NO TOP 10</t>
  </si>
  <si>
    <t>OBJ_CAREER_13_COMPLETED</t>
  </si>
  <si>
    <t>ENTER THE TOP 3</t>
  </si>
  <si>
    <t>ENTREZ DANS LE TOP 3</t>
  </si>
  <si>
    <t>ERREICHE DIE TOP 3</t>
  </si>
  <si>
    <t>ENTRA EN EL TOP 3</t>
  </si>
  <si>
    <t>ENTRA NELLA TOP 3</t>
  </si>
  <si>
    <t>ВОЙДИТЕ В ТОП-3</t>
  </si>
  <si>
    <t>ENTRAR NO TOP 3</t>
  </si>
  <si>
    <t>OBJ_CAREER_14_COMPLETED</t>
  </si>
  <si>
    <t>BECOME WORLD NO. 1</t>
  </si>
  <si>
    <t>DEVENEZ N°1 MONDIAL</t>
  </si>
  <si>
    <t>WERDE WELTNUMMER 1</t>
  </si>
  <si>
    <t>CONVIÉRTETE EN N.º 1 DEL MUNDO</t>
  </si>
  <si>
    <t>DIVENTA IL N°1 MONDIALE</t>
  </si>
  <si>
    <t>СТАНЬТЕ №1 МИРА</t>
  </si>
  <si>
    <t>SER NÚMERO 1 DO MUNDO</t>
  </si>
  <si>
    <t>OBJ_CAREER_15_COMPLETED</t>
  </si>
  <si>
    <t>ENTER THE TOP 10 OF A CIRCUIT RECORD</t>
  </si>
  <si>
    <t>ENTREZ DANS LE TOP 10 D'UN RECORD DU CIRCUIT</t>
  </si>
  <si>
    <t>KOMME IN DIE TOP 10 EINES TOURREKORDS</t>
  </si>
  <si>
    <t>ENTRA EN EL TOP 10 DE UN RÉCORD DEL CIRCUITO</t>
  </si>
  <si>
    <t>ENTRA NELLA TOP 10 DI UN RECORD DEL CIRCUITO</t>
  </si>
  <si>
    <t>ВОЙДИТЕ В ТОП-10 РЕКОРДОВ ТУРА</t>
  </si>
  <si>
    <t>ENTRAR NO TOP 10 DE UM CIRCUITO</t>
  </si>
  <si>
    <t>OBJ_CAREER_16_COMPLETED</t>
  </si>
  <si>
    <t>ENTER THE TOP 10 OF THE GOAT RANKING</t>
  </si>
  <si>
    <t>ENTREZ DANS LE TOP 10 DU CLASSEMENT GOAT</t>
  </si>
  <si>
    <t>KOMME IN DIE TOP 10 DER GOAT-RANGLISTE</t>
  </si>
  <si>
    <t>ENTRA EN EL TOP 10 DEL RANKING GOAT</t>
  </si>
  <si>
    <t>ENTRA NELLA TOP 10 DELLA CLASSIFICA GOAT</t>
  </si>
  <si>
    <t>ВОЙДИТЕ В ТОП-10 РЕЙТИНГА GOAT</t>
  </si>
  <si>
    <t>ENTRAR NO TOP 10 DO RANKING GOAT</t>
  </si>
  <si>
    <t>OBJ_CAREER_17_COMPLETED</t>
  </si>
  <si>
    <t>BECOME #1 ON THE GOAT RANKING</t>
  </si>
  <si>
    <t>DEVENEZ N°1 AU CLASSEMENT GOAT</t>
  </si>
  <si>
    <t>WERDE NR. 1 IN DER GOAT-RANGLISTE</t>
  </si>
  <si>
    <t>CONVIÉRTETE EN N.º 1 DEL RANKING GOAT</t>
  </si>
  <si>
    <t>DIVENTA N°1 DELLA CLASSIFICA GOAT</t>
  </si>
  <si>
    <t>СТАНЬТЕ №1 В РЕЙТИНГЕ GOAT</t>
  </si>
  <si>
    <t>SER O Nº 1 DO RANKING GOAT</t>
  </si>
  <si>
    <t>OBJ_CAREER_18_COMPLETED</t>
  </si>
  <si>
    <t>DO A TRAINING</t>
  </si>
  <si>
    <t>FAITES UN ENTRAINEMENT</t>
  </si>
  <si>
    <t>MACH EIN TRAINING</t>
  </si>
  <si>
    <t>REALIZA UN ENTRENAMIENTO</t>
  </si>
  <si>
    <t>FAI UN ALLENAMENTO</t>
  </si>
  <si>
    <t>ПРОВЕДИТЕ ТРЕНИРОВКУ</t>
  </si>
  <si>
    <t>FAZER UM TREINAMENTO</t>
  </si>
  <si>
    <t>OBJ_CAREER_19_COMPLETED</t>
  </si>
  <si>
    <t>UNLOCK YOUR 1ST SKILL</t>
  </si>
  <si>
    <t>DÉBLOQUEZ VOTRE 1ÈRE COMPÉTENCE</t>
  </si>
  <si>
    <t>SCHALTE DEINE ERSTE FÄHIGKEIT FREI</t>
  </si>
  <si>
    <t>DESBLOQUEA TU PRIMERA HABILIDAD</t>
  </si>
  <si>
    <t>SBLOCCA LA TUA PRIMA ABILITÀ</t>
  </si>
  <si>
    <t>ОТКРОЙТЕ СВОЙ ПЕРВЫЙ НАВЫК</t>
  </si>
  <si>
    <t>DESBLOQUEAR SUA 1ª HABILIDADE</t>
  </si>
  <si>
    <t>OBJ_CAREER_20_COMPLETED</t>
  </si>
  <si>
    <t>UNLOCK A NEW PLAY STYLE</t>
  </si>
  <si>
    <t>DÉBLOQUEZ UN NOUVEAU STYLE DE JEU</t>
  </si>
  <si>
    <t>SCHALTE EINEN NEUEN SPIELSTIL FREI</t>
  </si>
  <si>
    <t>DESBLOQUEA UN NUEVO ESTILO DE JUEGO</t>
  </si>
  <si>
    <t>SBLOCCA UN NUOVO STILE DI GIOCO</t>
  </si>
  <si>
    <t>ОТКРОЙТЕ НОВЫЙ СТИЛЬ ИГРЫ</t>
  </si>
  <si>
    <t>DESBLOQUEAR UM NOVO ESTILO DE JOGO</t>
  </si>
  <si>
    <t>OBJ_CAREER_21_COMPLETED</t>
  </si>
  <si>
    <t>SIGN AN EQUIPMENT CONTRACT</t>
  </si>
  <si>
    <t>SIGNEZ UN CONTRAT ÉQUIPEMENTIER</t>
  </si>
  <si>
    <t>UNTERSCHREIBE EINEN AUSRÜSTUNGSVERTRAG</t>
  </si>
  <si>
    <t>FIRMA UN CONTRATO DE EQUIPAMIENTO</t>
  </si>
  <si>
    <t>FIRMA UN CONTRATTO DI SPONSOR TECNICO</t>
  </si>
  <si>
    <t>ПОДПИШИТЕ КОНТРАКТ НА ЭКИПИРОВКУ</t>
  </si>
  <si>
    <t>ASSINAR UM CONTRATO DE EQUIPAMENTO</t>
  </si>
  <si>
    <t>OBJ_CAREER_22_COMPLETED</t>
  </si>
  <si>
    <t>INVEST YOUR MONEY</t>
  </si>
  <si>
    <t>INVESTISSEZ VOTRE ARGENT</t>
  </si>
  <si>
    <t>INVESTIERE DEIN GELD</t>
  </si>
  <si>
    <t>INVIERTE TU DINERO</t>
  </si>
  <si>
    <t>INVESTI I TUOI SOLDI</t>
  </si>
  <si>
    <t>ИНВЕСТИРУЙТЕ СВОИ ДЕНЬГИ</t>
  </si>
  <si>
    <t>INVESTIR SEU DINHEIRO</t>
  </si>
  <si>
    <t>OBJ_CAREER_23_COMPLETED</t>
  </si>
  <si>
    <t>INVEST MORE THAN {[VAR_AMOUNT_MINI=1000000]}</t>
  </si>
  <si>
    <t>INVESTISSEZ PLUS DE {[VAR_AMOUNT_MINI=1000000]}</t>
  </si>
  <si>
    <t>INVESTIERE MEHR ALS {[VAR_AMOUNT_MINI=1000000]}</t>
  </si>
  <si>
    <t>INVIERTE MÁS DE {[VAR_AMOUNT_MINI=1000000]}</t>
  </si>
  <si>
    <t>INVESTI PIÙ DI {[VAR_AMOUNT_MINI=1000000]}</t>
  </si>
  <si>
    <t>ИНВЕСТИРУЙТЕ БОЛЕЕ {[VAR_AMOUNT_MINI=1000000]}</t>
  </si>
  <si>
    <t>INVESTIR MAIS DE {[VAR_AMOUNT_MINI=1000000]}</t>
  </si>
  <si>
    <t>OBJ_CAREER_24_COMPLETED</t>
  </si>
  <si>
    <t>INVEST MORE THAN {[VAR_AMOUNT_MINI=100000000]}</t>
  </si>
  <si>
    <t>INVESTISSEZ PLUS DE {[VAR_AMOUNT_MINI=100000000]}</t>
  </si>
  <si>
    <t>INVESTIERE MEHR ALS {[VAR_AMOUNT_MINI=100000000]}</t>
  </si>
  <si>
    <t>INVIERTE MÁS DE {[VAR_AMOUNT_MINI=100000000]}</t>
  </si>
  <si>
    <t>INVESTI PIÙ DI {[VAR_AMOUNT_MINI=100000000]}</t>
  </si>
  <si>
    <t>ИНВЕСТИРУЙТЕ БОЛЕЕ {[VAR_AMOUNT_MINI=100000000]}</t>
  </si>
  <si>
    <t>INVESTIR MAIS DE {[VAR_AMOUNT_MINI=100000000]}</t>
  </si>
  <si>
    <t>SEASON_COUNT</t>
  </si>
  <si>
    <t>{[SEASON_VALUE]} season(s)</t>
  </si>
  <si>
    <t>{[SEASON_VALUE]} saison(s)</t>
  </si>
  <si>
    <t>{[SEASON_VALUE]} Saison(en)</t>
  </si>
  <si>
    <t>{[SEASON_VALUE]} temporada(s)</t>
  </si>
  <si>
    <t>{[SEASON_VALUE]} stagione(i)</t>
  </si>
  <si>
    <t>{[SEASON_VALUE]} сезон(ов)</t>
  </si>
  <si>
    <t>TOP_VALUE</t>
  </si>
  <si>
    <t>Top {[RANK_VALUE]}</t>
  </si>
  <si>
    <t>Топ {[RANK_VALUE]}</t>
  </si>
  <si>
    <t>SIGNATURE2</t>
  </si>
  <si>
    <t>RANKING_REACHED</t>
  </si>
  <si>
    <t>Ranking reached</t>
  </si>
  <si>
    <t>GRAN_SLAM_ROUND</t>
  </si>
  <si>
    <t>Grand Slam Round</t>
  </si>
  <si>
    <t>Tour de Grand Slam</t>
  </si>
  <si>
    <t>Раунд Большого шлема</t>
  </si>
  <si>
    <t>Rodada de Grand Slam</t>
  </si>
  <si>
    <t>TOURNAMENT_PARTICIPATION</t>
  </si>
  <si>
    <t>SPECIFIC_PARTICIPATION</t>
  </si>
  <si>
    <t>Specific participation</t>
  </si>
  <si>
    <t>Participation spécifique</t>
  </si>
  <si>
    <t>Специфическое участие</t>
  </si>
  <si>
    <t>Participação específica</t>
  </si>
  <si>
    <t>EQUIPMENT_UPPER</t>
  </si>
  <si>
    <t>EQUIPAMIENTO</t>
  </si>
  <si>
    <t>ЭКИПИРОВКА</t>
  </si>
  <si>
    <t>ONE_TIME_BONUSES</t>
  </si>
  <si>
    <t>One time bonuses</t>
  </si>
  <si>
    <t>Prime unique</t>
  </si>
  <si>
    <t>END_SEASON_BONUSES</t>
  </si>
  <si>
    <t>End season bonuses</t>
  </si>
  <si>
    <t>Prime de fin de saison</t>
  </si>
  <si>
    <t>Сезонные бонусы</t>
  </si>
  <si>
    <t>DURATION</t>
  </si>
  <si>
    <t>Laufzeit</t>
  </si>
  <si>
    <t xml:space="preserve">Duración </t>
  </si>
  <si>
    <t>Длительность</t>
  </si>
  <si>
    <t>WEEKLY_FEES</t>
  </si>
  <si>
    <t>Weekly fees</t>
  </si>
  <si>
    <t>Frais hebdo.</t>
  </si>
  <si>
    <t>Wöchentliche Gebühren</t>
  </si>
  <si>
    <t>Tarifas semanales</t>
  </si>
  <si>
    <t>Costi settimanali</t>
  </si>
  <si>
    <t>Еженедельные взносы</t>
  </si>
  <si>
    <t>Taxas semanais</t>
  </si>
  <si>
    <t>HOME_PLANNING_RECOMMENDATION</t>
  </si>
  <si>
    <t>Recommandé</t>
  </si>
  <si>
    <t>Raccomandato</t>
  </si>
  <si>
    <t>HOME_PLANNING_PRE_REGISTRED</t>
  </si>
  <si>
    <t>PRE-REGISTERED</t>
  </si>
  <si>
    <t>PRÉ-INSCRIT</t>
  </si>
  <si>
    <t>VORANGEMELDET</t>
  </si>
  <si>
    <t>PREINSCRITO</t>
  </si>
  <si>
    <t>PRE-ISCRITTO/A</t>
  </si>
  <si>
    <t>ПРЕДРЕГИСТРАЦИЯ</t>
  </si>
  <si>
    <t>PRÉ-REGISTRADO</t>
  </si>
  <si>
    <t>HOME_PLANNING_REGISTRED</t>
  </si>
  <si>
    <t>REGISTERED</t>
  </si>
  <si>
    <t>INSCRIT</t>
  </si>
  <si>
    <t>ANGEMELDET</t>
  </si>
  <si>
    <t>INSCRITO</t>
  </si>
  <si>
    <t>ISCRITTO/A</t>
  </si>
  <si>
    <t>ЗАРЕГИСТРИРОВАНО</t>
  </si>
  <si>
    <t>REGISTRADO</t>
  </si>
  <si>
    <t>HOME_PLANNING_IN_PROGRESS</t>
  </si>
  <si>
    <t>IN PROGRESS</t>
  </si>
  <si>
    <t>EN COURS</t>
  </si>
  <si>
    <t>IM GANGE</t>
  </si>
  <si>
    <t>EN CURSO</t>
  </si>
  <si>
    <t>IN CORSO</t>
  </si>
  <si>
    <t>В ПРОЦЕССЕ</t>
  </si>
  <si>
    <t>EM PROGRESSO</t>
  </si>
  <si>
    <t>HOME_PLANNING_NO_TOURNAMENT</t>
  </si>
  <si>
    <t>NO TOURNAMENT</t>
  </si>
  <si>
    <t>PAS DE TOURNOI</t>
  </si>
  <si>
    <t>KEIN TURNIER</t>
  </si>
  <si>
    <t>SIN TORNEO</t>
  </si>
  <si>
    <t>NESSUN TORNEO</t>
  </si>
  <si>
    <t>НЕТ ТУРНИРА</t>
  </si>
  <si>
    <t>SEM TORNEIO</t>
  </si>
  <si>
    <t>HOME_PLANNING_TOURNAMENT</t>
  </si>
  <si>
    <t>TOURNAMENT</t>
  </si>
  <si>
    <t>TOURNOI</t>
  </si>
  <si>
    <t>TURNIER</t>
  </si>
  <si>
    <t>TORNEO</t>
  </si>
  <si>
    <t>ТУРНИР</t>
  </si>
  <si>
    <t>TORNEIO</t>
  </si>
  <si>
    <t>TYPE_1_AND_3_UPPER</t>
  </si>
  <si>
    <t>OUTFITS &amp; SHOES</t>
  </si>
  <si>
    <t>TENUES &amp; CHAUSSURES</t>
  </si>
  <si>
    <t>OUTFITS &amp; SCHUHE</t>
  </si>
  <si>
    <t>ATUENDOS &amp; ZAPATILLAS</t>
  </si>
  <si>
    <t>OUTFIT &amp; SCARPE</t>
  </si>
  <si>
    <t>ОДЕЖДА И ОБУВЬ</t>
  </si>
  <si>
    <t>TRAJES E SAPATOS</t>
  </si>
  <si>
    <t>PAID</t>
  </si>
  <si>
    <t>Paid</t>
  </si>
  <si>
    <t>Payée</t>
  </si>
  <si>
    <t>Ausbezahlt</t>
  </si>
  <si>
    <t>Pagado</t>
  </si>
  <si>
    <t>Versata</t>
  </si>
  <si>
    <t>Оплачено</t>
  </si>
  <si>
    <t>Pago</t>
  </si>
  <si>
    <t>VALIDATE2</t>
  </si>
  <si>
    <t>Validée</t>
  </si>
  <si>
    <t>Bestätigt</t>
  </si>
  <si>
    <t>Convalidato</t>
  </si>
  <si>
    <t>Подтверждено</t>
  </si>
  <si>
    <t>EQUIPMENT_DEFAULT_TEXT</t>
  </si>
  <si>
    <t>There are no bonuses available with a default contract.</t>
  </si>
  <si>
    <t>Il n'y a pas de bonus disponible avec un contrat par defaut.</t>
  </si>
  <si>
    <t>Mit einem Standardvertrag sind keine Boni verfügbar.</t>
  </si>
  <si>
    <t>No hay bonificaciones disponibles con un contrato predeterminado.</t>
  </si>
  <si>
    <t>Nessun bonus disponibile con un contratto predefinito.</t>
  </si>
  <si>
    <t>С этим стандартным контрактом нет доступных бонусов.</t>
  </si>
  <si>
    <t>Não há bônus disponíveis com um contrato padrão.</t>
  </si>
  <si>
    <t>PARAMÈTRES</t>
  </si>
  <si>
    <t>EINSTELLUNGEN</t>
  </si>
  <si>
    <t>AJUSTES</t>
  </si>
  <si>
    <t>IMPOSTAZIONI</t>
  </si>
  <si>
    <t>НАСТРОЙКИ</t>
  </si>
  <si>
    <t>CONFIGURAÇÕES</t>
  </si>
  <si>
    <t>CONTACT_US</t>
  </si>
  <si>
    <t>CONTACTS</t>
  </si>
  <si>
    <t>KONTAKTE</t>
  </si>
  <si>
    <t>CONTACTOS</t>
  </si>
  <si>
    <t>CONTATTI</t>
  </si>
  <si>
    <t>КОНТАКТЫ</t>
  </si>
  <si>
    <t>CONTATOS</t>
  </si>
  <si>
    <t>NEW_GAME</t>
  </si>
  <si>
    <t>NEW GAME</t>
  </si>
  <si>
    <t>NOUVELLE PARTIE</t>
  </si>
  <si>
    <t>NEUES SPIEL</t>
  </si>
  <si>
    <t>PARTIDA NUEVA</t>
  </si>
  <si>
    <t>NUOVA PARTITA</t>
  </si>
  <si>
    <t>НОВАЯ ИГРА</t>
  </si>
  <si>
    <t>NOVO JOGO</t>
  </si>
  <si>
    <t>CONTINUE_GAME</t>
  </si>
  <si>
    <t>LOAD_GAME</t>
  </si>
  <si>
    <t>LOAD</t>
  </si>
  <si>
    <t>CHARGER</t>
  </si>
  <si>
    <t>LADEN</t>
  </si>
  <si>
    <t>CARGAR</t>
  </si>
  <si>
    <t>CARICA</t>
  </si>
  <si>
    <t>ЗАГРУЗИТЬ</t>
  </si>
  <si>
    <t>CARREGAR</t>
  </si>
  <si>
    <t>Game version:</t>
  </si>
  <si>
    <t>Version du jeu :</t>
  </si>
  <si>
    <t>Spielversion:</t>
  </si>
  <si>
    <t>Versión del juego:</t>
  </si>
  <si>
    <t>Versione gioco:</t>
  </si>
  <si>
    <t>INJURY_VALUE_UPPER</t>
  </si>
  <si>
    <t>{[TYPE_VALUE]} {[MANNER_VALUE]}</t>
  </si>
  <si>
    <t>WEEK_VALUE</t>
  </si>
  <si>
    <t>{[MP_UI/WEEK_UPPER]} {[WEEK_VALUE]}</t>
  </si>
  <si>
    <t>SEASON_VALUE</t>
  </si>
  <si>
    <t>{[MP_UI/SEASON_UPPER]} {[SEASON_VALUE]}</t>
  </si>
  <si>
    <t>DISCOMFORT_LOWER</t>
  </si>
  <si>
    <t>ON_DOWNTIME_LOWER</t>
  </si>
  <si>
    <t>on downtime</t>
  </si>
  <si>
    <t>arrêté(e)</t>
  </si>
  <si>
    <t>krankgeschrieben</t>
  </si>
  <si>
    <t>descansando</t>
  </si>
  <si>
    <t>a riposo</t>
  </si>
  <si>
    <t>вне игры</t>
  </si>
  <si>
    <t>em inatividade</t>
  </si>
  <si>
    <t>RANKING_POINTS</t>
  </si>
  <si>
    <t>PREVIOUS_RANKING_POINTS</t>
  </si>
  <si>
    <t>Previous {[UI/POINTS]}</t>
  </si>
  <si>
    <t>{[UI/POINTS]} précédents</t>
  </si>
  <si>
    <t>Vorherige {[UI/POINTS]}</t>
  </si>
  <si>
    <t>{[UI/POINTS]} anteriores</t>
  </si>
  <si>
    <t>{[UI/POINTS]} precedenti</t>
  </si>
  <si>
    <t>Предыдущие {[UI/POINTS]}</t>
  </si>
  <si>
    <t>Anterior {[UI/POINTS]}</t>
  </si>
  <si>
    <t>DROPPING_POINTS</t>
  </si>
  <si>
    <t>{[UI/POINTS]} снято</t>
  </si>
  <si>
    <t>RANKING_POINTS_EARNED</t>
  </si>
  <si>
    <t>{[UI/POINTS]} earned</t>
  </si>
  <si>
    <t>{[UI/POINTS]} gagnés</t>
  </si>
  <si>
    <t>{[UI/POINTS]} verdient</t>
  </si>
  <si>
    <t>{[UI/POINTS]} ganados</t>
  </si>
  <si>
    <t>{[UI/POINTS]} guadagnati</t>
  </si>
  <si>
    <t>{[UI/POINTS]} заработано</t>
  </si>
  <si>
    <t>{[UI/POINTS]} ganhos</t>
  </si>
  <si>
    <t>BUSINESS_DETAIL</t>
  </si>
  <si>
    <t>BUSINESS DETAIL</t>
  </si>
  <si>
    <t>DETAIL BUSINESS</t>
  </si>
  <si>
    <t>GESCHÄFTSDETAILS</t>
  </si>
  <si>
    <t>DETALLE DE NEGOCIOS</t>
  </si>
  <si>
    <t>DETTAGLI BUSINESS</t>
  </si>
  <si>
    <t>ДЕТАЛИ БИЗНЕСА</t>
  </si>
  <si>
    <t>DETALHE DO NEGÓCIO</t>
  </si>
  <si>
    <t>MONEY_BALANCE</t>
  </si>
  <si>
    <t>Solde actuel</t>
  </si>
  <si>
    <t>Bilancio attuale</t>
  </si>
  <si>
    <t>EXPENSES</t>
  </si>
  <si>
    <t>EARNINGS</t>
  </si>
  <si>
    <t>BODY_ZONE_UP_1_UPPER</t>
  </si>
  <si>
    <t>ELBOW</t>
  </si>
  <si>
    <t>COUDE</t>
  </si>
  <si>
    <t>ELLENBOGEN</t>
  </si>
  <si>
    <t>CODO</t>
  </si>
  <si>
    <t>GOMITO</t>
  </si>
  <si>
    <t>ЛОКОТЬ</t>
  </si>
  <si>
    <t>COTOVELO</t>
  </si>
  <si>
    <t>BODY_ZONE_UP_2_UPPER</t>
  </si>
  <si>
    <t>SHOULDER</t>
  </si>
  <si>
    <t>ÉPAULE</t>
  </si>
  <si>
    <t>SCHULTER</t>
  </si>
  <si>
    <t>HOMBRO</t>
  </si>
  <si>
    <t>SPALLA</t>
  </si>
  <si>
    <t>ПЛЕЧО</t>
  </si>
  <si>
    <t>OMBRO</t>
  </si>
  <si>
    <t>BODY_ZONE_UP_3_UPPER</t>
  </si>
  <si>
    <t>WRIST</t>
  </si>
  <si>
    <t>POIGNET</t>
  </si>
  <si>
    <t>HANDGELENK</t>
  </si>
  <si>
    <t>MUÑECA</t>
  </si>
  <si>
    <t>POLSO</t>
  </si>
  <si>
    <t>ЗАПЯСТЬЕ</t>
  </si>
  <si>
    <t>PULSO</t>
  </si>
  <si>
    <t>BODY_ZONE_UP_4_UPPER</t>
  </si>
  <si>
    <t>SPINE</t>
  </si>
  <si>
    <t>COLONNE VERTÉBRALE</t>
  </si>
  <si>
    <t>WIRBELSÄULE</t>
  </si>
  <si>
    <t>COLUMNA</t>
  </si>
  <si>
    <t>COLONNA VERTEBRALE</t>
  </si>
  <si>
    <t>ПОЗВОНОЧНИК</t>
  </si>
  <si>
    <t>COLUNA</t>
  </si>
  <si>
    <t>BODY_ZONE_BOT_1R_UPPER</t>
  </si>
  <si>
    <t>RIGHT ACHILLES TENDON</t>
  </si>
  <si>
    <t>TENDON D'ACHILLE DROIT</t>
  </si>
  <si>
    <t>RECHTE ACHILLESSEHNE</t>
  </si>
  <si>
    <t>TENDÓN DE AQUILES DERECHO</t>
  </si>
  <si>
    <t>TENDINE D'ACHILLE DESTRO</t>
  </si>
  <si>
    <t>ПРАВОЕ АХИЛЛОВО СУХОЖИЛИЕ</t>
  </si>
  <si>
    <t>TENDÃO DE AQUILES DIREITO</t>
  </si>
  <si>
    <t>BODY_ZONE_BOT_2R_UPPER</t>
  </si>
  <si>
    <t>RIGHT ANKLE</t>
  </si>
  <si>
    <t>CHEVILLE DROITE</t>
  </si>
  <si>
    <t>RECHTER KNÖCHEL</t>
  </si>
  <si>
    <t>TOBILLO DERECHO</t>
  </si>
  <si>
    <t>CAVIGLIA DESTRA</t>
  </si>
  <si>
    <t>ПРАВАЯ ЛОДЫЖКА</t>
  </si>
  <si>
    <t>TORNOZELO DIREITO</t>
  </si>
  <si>
    <t>BODY_ZONE_BOT_3R_UPPER</t>
  </si>
  <si>
    <t>RIGHT KNEE</t>
  </si>
  <si>
    <t>GENOU DROIT</t>
  </si>
  <si>
    <t>RECHTES KNIE</t>
  </si>
  <si>
    <t>RODILLA DERECHA</t>
  </si>
  <si>
    <t>GINOCCHIO DESTRO</t>
  </si>
  <si>
    <t>ПРАВОЕ КОЛЕНО</t>
  </si>
  <si>
    <t>JOELHO DIREITO</t>
  </si>
  <si>
    <t>BODY_ZONE_BOT_4R_UPPER</t>
  </si>
  <si>
    <t>RIGHT THIGH</t>
  </si>
  <si>
    <t>CUISSE DROITE</t>
  </si>
  <si>
    <t>RECHTER OBERSCHENKEL</t>
  </si>
  <si>
    <t>MUSLO DERECHO</t>
  </si>
  <si>
    <t>COSCIA DESTRA</t>
  </si>
  <si>
    <t>ПРАВОЕ БЕДРО</t>
  </si>
  <si>
    <t>COXA DIREITA</t>
  </si>
  <si>
    <t>BODY_ZONE_BOT_1L_UPPER</t>
  </si>
  <si>
    <t>LEFT ACHILLES TENDON</t>
  </si>
  <si>
    <t>TENDON D'ACHILLE GAUCHE</t>
  </si>
  <si>
    <t>LINKE ACHILLESSEHNE</t>
  </si>
  <si>
    <t>TENDÓN DE AQUILES IZQUIERDO</t>
  </si>
  <si>
    <t>TENDINE D'ACHILLE SINISTRO</t>
  </si>
  <si>
    <t>ЛЕВОЕ АХИЛЛОВО СУХОЖИЛИЕ</t>
  </si>
  <si>
    <t>TENDÃO DE AQUILES ESQUERDO</t>
  </si>
  <si>
    <t>BODY_ZONE_BOT_2L_UPPER</t>
  </si>
  <si>
    <t>LEFT ANKLE</t>
  </si>
  <si>
    <t>CHEVILLE GAUCHE</t>
  </si>
  <si>
    <t>LINKER KNÖCHEL</t>
  </si>
  <si>
    <t>TOBILLO IZQUIERDO</t>
  </si>
  <si>
    <t>CAVIGLIA SINISTRA</t>
  </si>
  <si>
    <t>ЛЕВАЯ ЛОДЫЖКА</t>
  </si>
  <si>
    <t>TORNOZELO ESQUERDO</t>
  </si>
  <si>
    <t>BODY_ZONE_BOT_3L_UPPER</t>
  </si>
  <si>
    <t>LEFT KNEE</t>
  </si>
  <si>
    <t>GENOU GAUCHE</t>
  </si>
  <si>
    <t>LINKES KNIE</t>
  </si>
  <si>
    <t>RODILLA IZQUIERDA</t>
  </si>
  <si>
    <t>GINOCCHIO SINISTRO</t>
  </si>
  <si>
    <t>ЛЕВОЕ КОЛЕНО</t>
  </si>
  <si>
    <t>JOELHO ESQUERDO</t>
  </si>
  <si>
    <t>BODY_ZONE_BOT_4L_UPPER</t>
  </si>
  <si>
    <t>LEFT THIGH</t>
  </si>
  <si>
    <t>CUISSE GAUCHE</t>
  </si>
  <si>
    <t>LINKER OBERSCHENKEL</t>
  </si>
  <si>
    <t>MUSLO IZQUIERDO</t>
  </si>
  <si>
    <t>COSCIA SINISTRA</t>
  </si>
  <si>
    <t>ЛЕВОЕ БЕДРО</t>
  </si>
  <si>
    <t>COXA ESQUERDA</t>
  </si>
  <si>
    <t>INF_TYPE_LOW_1_UPPER</t>
  </si>
  <si>
    <t>INFLAMMATION</t>
  </si>
  <si>
    <t>ENTZÜNDUNG</t>
  </si>
  <si>
    <t>INFLAMACIÓN</t>
  </si>
  <si>
    <t>INFIAMMAZIONE</t>
  </si>
  <si>
    <t>ВОСПАЛЕНИЕ</t>
  </si>
  <si>
    <t>INFLAMAÇÃO</t>
  </si>
  <si>
    <t>INF_TYPE_LOW_2_UPPER</t>
  </si>
  <si>
    <t>PAIN</t>
  </si>
  <si>
    <t>DOULEUR</t>
  </si>
  <si>
    <t>SCHMERZEN</t>
  </si>
  <si>
    <t>DOLOR</t>
  </si>
  <si>
    <t>DOLORE</t>
  </si>
  <si>
    <t>БОЛЬ</t>
  </si>
  <si>
    <t>DOR</t>
  </si>
  <si>
    <t>INF_TYPE_LOW_3_UPPER</t>
  </si>
  <si>
    <t>TENSION</t>
  </si>
  <si>
    <t>SPANNUNG</t>
  </si>
  <si>
    <t>TENSIÓN</t>
  </si>
  <si>
    <t>TENSIONE</t>
  </si>
  <si>
    <t>НАПРЯЖЕНИЕ</t>
  </si>
  <si>
    <t>TENSÃO</t>
  </si>
  <si>
    <t>INF_TYPE_MED_1_UPPER</t>
  </si>
  <si>
    <t>TENNIS ELBOW</t>
  </si>
  <si>
    <t>EPIKONDYLITIS</t>
  </si>
  <si>
    <t>CODO DE TENISTA</t>
  </si>
  <si>
    <t>EPICONDILITE</t>
  </si>
  <si>
    <t>ЛОКОТЬ ТЕННИСИСТА</t>
  </si>
  <si>
    <t>INF_TYPE_MED_2_UPPER</t>
  </si>
  <si>
    <t>TENDINITIS</t>
  </si>
  <si>
    <t>TENDINITE</t>
  </si>
  <si>
    <t>SEHNENENTZÜNDUNG</t>
  </si>
  <si>
    <t>ТЕНДИНИТ</t>
  </si>
  <si>
    <t>INF_TYPE_MED_3_UPPER</t>
  </si>
  <si>
    <t>HERNIATED DISC</t>
  </si>
  <si>
    <t>HERNIE DISCALE</t>
  </si>
  <si>
    <t>BANDSCHEIBENVORFALL</t>
  </si>
  <si>
    <t>HERNIA DISCAL</t>
  </si>
  <si>
    <t>ERNIA AL DISCO</t>
  </si>
  <si>
    <t>ГРЫЖА ДИСКА</t>
  </si>
  <si>
    <t>HÉRNIA DE DISCO</t>
  </si>
  <si>
    <t>INF_TYPE_MED_4_UPPER</t>
  </si>
  <si>
    <t>SPRAIN</t>
  </si>
  <si>
    <t>ENTORSE</t>
  </si>
  <si>
    <t>VERSTAUCHUNG</t>
  </si>
  <si>
    <t>ESGUINCE</t>
  </si>
  <si>
    <t>STIRAMENTO</t>
  </si>
  <si>
    <t>РАСТЯЖЕНИЕ</t>
  </si>
  <si>
    <t>INF_TYPE_MED_5_UPPER</t>
  </si>
  <si>
    <t>TEAR</t>
  </si>
  <si>
    <t>DÉCHIRURE</t>
  </si>
  <si>
    <t>RISS</t>
  </si>
  <si>
    <t>DESGARRO</t>
  </si>
  <si>
    <t>LACERAZIONE</t>
  </si>
  <si>
    <t>РАЗРЫВ</t>
  </si>
  <si>
    <t>RASGO</t>
  </si>
  <si>
    <t>INF_TYPE_SER_1_UPPER</t>
  </si>
  <si>
    <t>FATIGUE FRACTURE</t>
  </si>
  <si>
    <t>FRACTURE DE FATIGUE</t>
  </si>
  <si>
    <t>ERMÜDUNGSFRAKTUR</t>
  </si>
  <si>
    <t>FRACTURA POR FATIGA</t>
  </si>
  <si>
    <t>FRATTURA DA STRESS</t>
  </si>
  <si>
    <t>УСТАЛОСТНЫЙ ПЕРЕЛОМ</t>
  </si>
  <si>
    <t>FRATURA POR ESTRESSE</t>
  </si>
  <si>
    <t>INF_TYPE_SER_2_UPPER</t>
  </si>
  <si>
    <t>BREAK</t>
  </si>
  <si>
    <t>RUPTURE</t>
  </si>
  <si>
    <t>BRUCH</t>
  </si>
  <si>
    <t>ROTURA</t>
  </si>
  <si>
    <t>ROTTURA</t>
  </si>
  <si>
    <t>ПЕРЕЛОМ</t>
  </si>
  <si>
    <t>QUEBRA</t>
  </si>
  <si>
    <t>INF_TYPE_SER_3_UPPER</t>
  </si>
  <si>
    <t>FRACTURE</t>
  </si>
  <si>
    <t>FRAKTUR</t>
  </si>
  <si>
    <t>FRACTURA</t>
  </si>
  <si>
    <t>FRATTURA</t>
  </si>
  <si>
    <t>ТРЕЩИНА</t>
  </si>
  <si>
    <t>FRATURA</t>
  </si>
  <si>
    <t>INF_TYPE_SER_4_UPPER</t>
  </si>
  <si>
    <t>LIGAMENT RUPTURE</t>
  </si>
  <si>
    <t>RUPTURE LIGAMENTAIRE</t>
  </si>
  <si>
    <t>BÄNDERRISS</t>
  </si>
  <si>
    <t>ROTURA DE LIGAMENTOS</t>
  </si>
  <si>
    <t>ROTTURA DEL LEGAMENTO</t>
  </si>
  <si>
    <t>РАЗРЫВ СВЯЗОК</t>
  </si>
  <si>
    <t>ROMPIMENTO DE LIGAMENTO</t>
  </si>
  <si>
    <t>SEASON_UPPER</t>
  </si>
  <si>
    <t>SAISON</t>
  </si>
  <si>
    <t>TEMPORADA</t>
  </si>
  <si>
    <t>STAGIONE</t>
  </si>
  <si>
    <t>СЕЗОН</t>
  </si>
  <si>
    <t>MONEY_BALANCE_UPPER</t>
  </si>
  <si>
    <t>CURRENT BALANCE</t>
  </si>
  <si>
    <t>SOLDE ACTUEL</t>
  </si>
  <si>
    <t>AKTUELLER KONTOSTAND</t>
  </si>
  <si>
    <t>SALDO ACTUAL</t>
  </si>
  <si>
    <t>BILANCIO ATTUALE</t>
  </si>
  <si>
    <t>ТЕКУЩИЙ БАЛАНС</t>
  </si>
  <si>
    <t>SALDO ATUAL</t>
  </si>
  <si>
    <t>PREVIOUS_WEEK_MONEY_BALANCE</t>
  </si>
  <si>
    <t>Previous week money balance</t>
  </si>
  <si>
    <t>Solde semaine précédente</t>
  </si>
  <si>
    <t>Kontostand der Vorwoche</t>
  </si>
  <si>
    <t>Saldo de la semana anterior</t>
  </si>
  <si>
    <t>Saldo della settimana precedente</t>
  </si>
  <si>
    <t>Баланс за прошлую неделю</t>
  </si>
  <si>
    <t>Saldo da semana anterior</t>
  </si>
  <si>
    <t>LOAN_FEES</t>
  </si>
  <si>
    <t>Loan fees</t>
  </si>
  <si>
    <t>Frais de crédit</t>
  </si>
  <si>
    <t>Kreditgebühren</t>
  </si>
  <si>
    <t>Gastos de préstamo</t>
  </si>
  <si>
    <t>Costi del prestito</t>
  </si>
  <si>
    <t>Выплаты по кредиту</t>
  </si>
  <si>
    <t>Taxas de empréstimo</t>
  </si>
  <si>
    <t>TOURNAMENT_PRIZE</t>
  </si>
  <si>
    <t>Tournament prize</t>
  </si>
  <si>
    <t>Gains de tournois</t>
  </si>
  <si>
    <t>Turnierpreis</t>
  </si>
  <si>
    <t>Premio de torneo</t>
  </si>
  <si>
    <t>Premio torneo</t>
  </si>
  <si>
    <t>Prêmio do torneio</t>
  </si>
  <si>
    <t>OPPORTUNITIES</t>
  </si>
  <si>
    <t>Opportunities</t>
  </si>
  <si>
    <t>Opportunités</t>
  </si>
  <si>
    <t>Chancen</t>
  </si>
  <si>
    <t>Oportunidades</t>
  </si>
  <si>
    <t>Opportunità</t>
  </si>
  <si>
    <t>Возможности</t>
  </si>
  <si>
    <t>EQUIPMENTS_BONUS</t>
  </si>
  <si>
    <t>Equipments bonus</t>
  </si>
  <si>
    <t>Bonus d'équipement</t>
  </si>
  <si>
    <t>Ausrüstungsbonus</t>
  </si>
  <si>
    <t>Bonificación de equipamiento</t>
  </si>
  <si>
    <t>Bonus equipaggiamento</t>
  </si>
  <si>
    <t>Бонусы экипировки</t>
  </si>
  <si>
    <t>Bônus de equipamentos</t>
  </si>
  <si>
    <t>SPONSORS_BONUS</t>
  </si>
  <si>
    <t>Sponsors bonus</t>
  </si>
  <si>
    <t>Bonus de sponsors</t>
  </si>
  <si>
    <t>Sponsorenbonus</t>
  </si>
  <si>
    <t>Bonificación de patrocinadores</t>
  </si>
  <si>
    <t>Bonus sponsor</t>
  </si>
  <si>
    <t>Бонусы спонсоров</t>
  </si>
  <si>
    <t>Bônus de patrocinadores</t>
  </si>
  <si>
    <t>EQUIPMENTS_INCOMES</t>
  </si>
  <si>
    <t>Equipments incomes</t>
  </si>
  <si>
    <t>Revenus d'équipementers</t>
  </si>
  <si>
    <t>Einnahmen aus Ausrüstung</t>
  </si>
  <si>
    <t>Ingresos por equipamiento</t>
  </si>
  <si>
    <t>Entrate da attrezzature</t>
  </si>
  <si>
    <t>Доходы от экипировки</t>
  </si>
  <si>
    <t>Rendas de equipamentos</t>
  </si>
  <si>
    <t>SPONSORS_INCOMES</t>
  </si>
  <si>
    <t>Sponsors incomes</t>
  </si>
  <si>
    <t>Revenus de sponsors</t>
  </si>
  <si>
    <t>Sponsoreneinnahmen</t>
  </si>
  <si>
    <t>Ingresos de patrocinadores</t>
  </si>
  <si>
    <t>Entrate da sponsor</t>
  </si>
  <si>
    <t>Доходы от спонсоров</t>
  </si>
  <si>
    <t>Rendas de patrocinadores</t>
  </si>
  <si>
    <t>INVESTMENT_INCOMES</t>
  </si>
  <si>
    <t>Investment incomes</t>
  </si>
  <si>
    <t>Revenus d'investissements</t>
  </si>
  <si>
    <t>Einnahmen aus Investitionen</t>
  </si>
  <si>
    <t>Ingresos por inversiones</t>
  </si>
  <si>
    <t>Entrate da investimenti</t>
  </si>
  <si>
    <t>Инвестиционные доходы</t>
  </si>
  <si>
    <t>Rendas de investimento</t>
  </si>
  <si>
    <t>INVESTMENT</t>
  </si>
  <si>
    <t>Investment</t>
  </si>
  <si>
    <t>Investissement</t>
  </si>
  <si>
    <t>Investition</t>
  </si>
  <si>
    <t>Inversión</t>
  </si>
  <si>
    <t>Investimento</t>
  </si>
  <si>
    <t>Инвестиции</t>
  </si>
  <si>
    <t>HOTEL</t>
  </si>
  <si>
    <t>STRUCTURE_EXPENSE</t>
  </si>
  <si>
    <t>Structure expense</t>
  </si>
  <si>
    <t>Dépenses de structure</t>
  </si>
  <si>
    <t>Strukturkosten</t>
  </si>
  <si>
    <t>Gastos de estructura</t>
  </si>
  <si>
    <t>Spese struttura</t>
  </si>
  <si>
    <t>Расходы структуры</t>
  </si>
  <si>
    <t>Despesa com estrutura</t>
  </si>
  <si>
    <t>TRAVEL2</t>
  </si>
  <si>
    <t>Viaggo</t>
  </si>
  <si>
    <t>Путешествия</t>
  </si>
  <si>
    <t>POPUP_CONFIRMATION_TITLE</t>
  </si>
  <si>
    <t>POPUP_SAVE_DELETE_DESC</t>
  </si>
  <si>
    <t>Are you sure you want to delete this section?
&lt;bold&gt;This deletion is permanent and irreversible.&lt;/bold&gt;</t>
  </si>
  <si>
    <t>Etes-vous certain de vouloir supprimer cette partie? 
&lt;bold&gt;Cette suppression est définitive et non réversible.&lt;bold&gt;</t>
  </si>
  <si>
    <t>Möchten Sie diesen Abschnitt wirklich löschen? Diese Löschung ist endgültig und kann nicht rückgängig gemacht werden.</t>
  </si>
  <si>
    <t>¿Seguro que quieres eliminar esta sección? Esta eliminación es permanente e irreversible.</t>
  </si>
  <si>
    <t>Sei sicuro di voler eliminare questa sezione? Questa eliminazione è definitiva e irreversibile.</t>
  </si>
  <si>
    <t>"Вы уверены, что хотите удалить этот слот? Это действие необратимо."</t>
  </si>
  <si>
    <t>Tem certeza que deseja excluir esta seção?
 &lt;bold&gt;Esta exclusão é permanente e irreversível.&lt;/bold&gt;</t>
  </si>
  <si>
    <t>POPUP_SAVE_REPLACE_DESC</t>
  </si>
  <si>
    <t>Are you sure you want to overwrite this section?
&lt;bold&gt;This deletion is permanent and cannot be reversed.&lt;/bold&gt;</t>
  </si>
  <si>
    <t>Etes-vous certain de vouloir écraser cetter partie? 
&lt;bold&gt;Cette suppression est définitive et non réversible.&lt;/bold&gt;</t>
  </si>
  <si>
    <t>Möchten Sie diesen Abschnitt wirklich überschreiben? Diese Aktion ist endgültig und nicht umkehrbar.</t>
  </si>
  <si>
    <t>¿Seguro que quieres sobrescribir esta sección? Esta acción es permanente y no se puede deshacer.</t>
  </si>
  <si>
    <t>Sei sicuro di voler sovrascrivere questa sezione? Questa operazione è definitiva e non reversibile.</t>
  </si>
  <si>
    <t>"Вы уверены, что хотите перезаписать этот слот? Это действие необратимо."</t>
  </si>
  <si>
    <t>Tem certeza que deseja sobrescrever esta seção?
 &lt;bold&gt;Esta exclusão é permanente e não pode ser revertida.&lt;/bold&gt;</t>
  </si>
  <si>
    <t>POPUP_LOAD_TITLE</t>
  </si>
  <si>
    <t>Загрузить сохранение</t>
  </si>
  <si>
    <t>POPUP_SAVE_TITLE</t>
  </si>
  <si>
    <t>SAVE_SLOT_EMPTY</t>
  </si>
  <si>
    <t>Свободно</t>
  </si>
  <si>
    <t>SUPPRIMER</t>
  </si>
  <si>
    <t>LÖSCHEN</t>
  </si>
  <si>
    <t>BORRAR</t>
  </si>
  <si>
    <t>CANCELLA</t>
  </si>
  <si>
    <t>УДАЛИТЬ</t>
  </si>
  <si>
    <t>EXCLUIR</t>
  </si>
  <si>
    <t>SAVE_AS</t>
  </si>
  <si>
    <t>SAVE AS...</t>
  </si>
  <si>
    <t>SAUVEGARDER SOUS...</t>
  </si>
  <si>
    <t>SPEICHERN UNTER ...</t>
  </si>
  <si>
    <t>GUARDAR COMO:</t>
  </si>
  <si>
    <t>SALVA COME…</t>
  </si>
  <si>
    <t>СОХРАНИТЬ КАК...</t>
  </si>
  <si>
    <t>SALVAR COMO...</t>
  </si>
  <si>
    <t>ANNULER</t>
  </si>
  <si>
    <t>ABBRECHEN</t>
  </si>
  <si>
    <t>CANCELAR</t>
  </si>
  <si>
    <t>ОТМЕНА</t>
  </si>
  <si>
    <t>TOURNAMENTS</t>
  </si>
  <si>
    <t>TOURNOIS</t>
  </si>
  <si>
    <t>TURNIERE</t>
  </si>
  <si>
    <t>TORNEOS</t>
  </si>
  <si>
    <t>TORNEI</t>
  </si>
  <si>
    <t>ТУРНИРЫ</t>
  </si>
  <si>
    <t>TORNEIOS</t>
  </si>
  <si>
    <t>RACE_FINALS</t>
  </si>
  <si>
    <t>RACE FINALS</t>
  </si>
  <si>
    <t>РЕЙС ФИНАЛЫ</t>
  </si>
  <si>
    <t>FINAIS DA CORRIDA</t>
  </si>
  <si>
    <t>RACE_NEXT_GEN</t>
  </si>
  <si>
    <t>RACE NEXT GEN</t>
  </si>
  <si>
    <t>РЕЙС НЕКСТ ГЕН</t>
  </si>
  <si>
    <t>CORRIDA NOVA GERAÇÃO</t>
  </si>
  <si>
    <t>SEASON_STATS_MATCH_WON_PERC</t>
  </si>
  <si>
    <t>% de Partidas Vencidas</t>
  </si>
  <si>
    <t>SEASON_STATS_SERVICE_POINTS_WON_PERC</t>
  </si>
  <si>
    <t>% de Pontos de Serviço Ganhos</t>
  </si>
  <si>
    <t>SEASON_STATS_RETURN_POINTS_WON_PERC</t>
  </si>
  <si>
    <t>% выигранных приемов</t>
  </si>
  <si>
    <t>% de Pontos de Retorno Ganhos</t>
  </si>
  <si>
    <t>SEASON_STATS_TIE_BREAKS_WON_PERC</t>
  </si>
  <si>
    <t>% de Tie Breaks Ganhos</t>
  </si>
  <si>
    <t>SEASON_STATS_ACES_PERC</t>
  </si>
  <si>
    <t>% эйсов</t>
  </si>
  <si>
    <t>% de Ases</t>
  </si>
  <si>
    <t>SEASON_STATS_FIRST_SERVE_PERC</t>
  </si>
  <si>
    <t>% первых подач</t>
  </si>
  <si>
    <t>% de 1º Serviço</t>
  </si>
  <si>
    <t>SEASON_STATS_DOUBLE_FAULT_PERC</t>
  </si>
  <si>
    <t>% de Duplas Faltas</t>
  </si>
  <si>
    <t>SEASON_STATS_VICTORY_RATE_INDOOR</t>
  </si>
  <si>
    <t>% de Vitórias Indoor</t>
  </si>
  <si>
    <t>SEASON_STATS_VICTORY_RATE_HARD</t>
  </si>
  <si>
    <t>% de Vitórias em Quadra Dura</t>
  </si>
  <si>
    <t>SEASON_STATS_VICTORY_RATE_GRASS</t>
  </si>
  <si>
    <t>% de Vitórias na Grama</t>
  </si>
  <si>
    <t>SEASON_STATS_VICTORY_RATE_CLAY</t>
  </si>
  <si>
    <t>% de Vitórias no Saibro</t>
  </si>
  <si>
    <t>SEASON_STATS_ACES_COUNT</t>
  </si>
  <si>
    <t>Aces count</t>
  </si>
  <si>
    <t>Nombre d'aces</t>
  </si>
  <si>
    <t>Ass-Zahl</t>
  </si>
  <si>
    <t>Número de aces</t>
  </si>
  <si>
    <t>Numero di ace</t>
  </si>
  <si>
    <t>Количество эйсов</t>
  </si>
  <si>
    <t>SEASON_END_UPPER</t>
  </si>
  <si>
    <t>SEASON END</t>
  </si>
  <si>
    <t>FIN DE SAISON</t>
  </si>
  <si>
    <t>SAISONENDE</t>
  </si>
  <si>
    <t>FIN DE TEMPORADA</t>
  </si>
  <si>
    <t>FINE STAGIONE</t>
  </si>
  <si>
    <t>ОКОНЧАНИЕ СЕЗОНА</t>
  </si>
  <si>
    <t>BEST_PERFORMANCES_UPPER</t>
  </si>
  <si>
    <t>BEST PERFORMANCES</t>
  </si>
  <si>
    <t>MEILLEURES PERFORMANCES</t>
  </si>
  <si>
    <t>BESTE LEISTUNGEN</t>
  </si>
  <si>
    <t>MEJORES ACTUACIONES</t>
  </si>
  <si>
    <t>PRESTAZIONI MIGLIORI</t>
  </si>
  <si>
    <t>ЛУЧШИЕ РЕЗУЛЬТАТЫ</t>
  </si>
  <si>
    <t>MELHORES DESEMPENHOS</t>
  </si>
  <si>
    <t>RANKING_EVOLUTION_UPPER</t>
  </si>
  <si>
    <t>RANKING EVOLUTION</t>
  </si>
  <si>
    <t>EVOLUTION CLASSEMENT</t>
  </si>
  <si>
    <t>WELTRANGLISTE-ENTW.</t>
  </si>
  <si>
    <t>EVOL. CLAS.</t>
  </si>
  <si>
    <t>EVOL. RANKING</t>
  </si>
  <si>
    <t>ИЗМЕНЕНИЕ РЕЙТИНГА</t>
  </si>
  <si>
    <t>EVOLUÇÃO DO RANKING</t>
  </si>
  <si>
    <t>SEASON_RECORDS_UPPER</t>
  </si>
  <si>
    <t>SEASON RECORDS</t>
  </si>
  <si>
    <t>RECORDS DE LA SAISON</t>
  </si>
  <si>
    <t>SAISONREKORDE</t>
  </si>
  <si>
    <t>RÉCORDS DE TEMPORADA</t>
  </si>
  <si>
    <t>RECORD STAGIONALI</t>
  </si>
  <si>
    <t>РЕКОРДЫ СЕЗОНА</t>
  </si>
  <si>
    <t>RECORDES DA TEMPORADA</t>
  </si>
  <si>
    <t>PLAYER_STYLE_SUITS</t>
  </si>
  <si>
    <t>This playing style suits your player’s attributes</t>
  </si>
  <si>
    <t>Dieser Spielstil passt zu den Attributen deines Spielers</t>
  </si>
  <si>
    <t>Este estilo de juego se adapta a los atributos de tu jugador</t>
  </si>
  <si>
    <t>Questo stile di gioco si adatta agli attributi del tuo giocatore</t>
  </si>
  <si>
    <t>Этот стиль подходит атрибутам игрока</t>
  </si>
  <si>
    <t>Este estilo de jogo combina com os atributos do seu jogador</t>
  </si>
  <si>
    <t>PLAYER_STYLE_SUITS_PERFECTLY</t>
  </si>
  <si>
    <t>This playing style suits perfectly your player’s attributes</t>
  </si>
  <si>
    <t>Dieser Spielstil passt perfekt zu den Attributen deines Spielers</t>
  </si>
  <si>
    <t>Este estilo de juego se adapta perfectamente a los atributos de tu jugador</t>
  </si>
  <si>
    <t>Questo stile di gioco si adatta perfet</t>
  </si>
  <si>
    <t>Этот стиль идеально подходит атрибутам игрока</t>
  </si>
  <si>
    <t>Este estilo de jogo combina perfeitamente com os atributos do seu jogador</t>
  </si>
  <si>
    <t>COMING_SOON</t>
  </si>
  <si>
    <t>COMING SOON</t>
  </si>
  <si>
    <t>BIENTOT DISPONIBLE</t>
  </si>
  <si>
    <t>BALD VERFÜGBAR</t>
  </si>
  <si>
    <t>PRÓXIMAMENTE</t>
  </si>
  <si>
    <t>IN ARRIVO</t>
  </si>
  <si>
    <t>СКОРО</t>
  </si>
  <si>
    <t>EM BREVE</t>
  </si>
  <si>
    <t>LIST_PLAYERS_MINI</t>
  </si>
  <si>
    <t>LISTE</t>
  </si>
  <si>
    <t>LISTA</t>
  </si>
  <si>
    <t>ELENCO</t>
  </si>
  <si>
    <t>СПИСОК</t>
  </si>
  <si>
    <t>TNMT_ENDED</t>
  </si>
  <si>
    <t>Ended</t>
  </si>
  <si>
    <t>Beendet</t>
  </si>
  <si>
    <t>HIGHLIGHTS_UPPER</t>
  </si>
  <si>
    <t>MOMENTS CLES</t>
  </si>
  <si>
    <t>MOMENTOS DESTACADOS</t>
  </si>
  <si>
    <t>MOMENTI SALIENTI</t>
  </si>
  <si>
    <t>SEASON_TITLE_TOP_5_UPPER</t>
  </si>
  <si>
    <t>TOP 5</t>
  </si>
  <si>
    <t>ТОП 5</t>
  </si>
  <si>
    <t>SEASON_TITLE_TOP_100_UPPER</t>
  </si>
  <si>
    <t>BIGGEST MOVES - TOP 100</t>
  </si>
  <si>
    <t>PLUS GRANDS MOUVEMENTS - TOP 100</t>
  </si>
  <si>
    <t>GRÖSSTE SPRÜNGE – TOP 100</t>
  </si>
  <si>
    <t>MAYORES ASCENSOS - TOP 100</t>
  </si>
  <si>
    <t>MAGGIORI BALZI - TOP 100</t>
  </si>
  <si>
    <t>ЛУЧШИЕ ПРОРЫВЫ — ТОП 100</t>
  </si>
  <si>
    <t>MAIORES AVANÇOS - TOP 100</t>
  </si>
  <si>
    <t>SEASON_TITLE_UNDER_21_UPPER</t>
  </si>
  <si>
    <t>BIGGEST MOVES - UNDER 21</t>
  </si>
  <si>
    <t>PLUS GRANDS MOUVEMENTS - MOINS DE 21</t>
  </si>
  <si>
    <t>GRÖSSTE SPRÜNGE – UNTER 21</t>
  </si>
  <si>
    <t>MAYORES ASCENSOS - MENORES DE 21</t>
  </si>
  <si>
    <t>MAGGIORI BALZI - UNDER 21</t>
  </si>
  <si>
    <t>ЛУЧШИЕ ПРОРЫВЫ — ДО 21</t>
  </si>
  <si>
    <t>MAIORES AVANÇOS - SUB 21</t>
  </si>
  <si>
    <t>SEASON_TITLE_GRAND_SLAM_WINNERS_UPPER</t>
  </si>
  <si>
    <t>GRAND SLAM WINNERS</t>
  </si>
  <si>
    <t>GAGNANTS DE GRAND SLAM</t>
  </si>
  <si>
    <t>GRAND-SLAM-SIEGER</t>
  </si>
  <si>
    <t>GANADORES DE GRAND SLAM</t>
  </si>
  <si>
    <t>VINCITORI GRAND SLAM</t>
  </si>
  <si>
    <t>ПОБЕДИТЕЛИ ГРАНД-СЛЭМОВ</t>
  </si>
  <si>
    <t>VENCEDORES DE GRAND SLAM</t>
  </si>
  <si>
    <t>SEASON_TITLE_FINALS_WINNERS_UPPER</t>
  </si>
  <si>
    <t>FINALS &amp; NEXT GEN</t>
  </si>
  <si>
    <t>FINALES ET NEXT GEN</t>
  </si>
  <si>
    <t>FINALES Y NEXT GEN</t>
  </si>
  <si>
    <t>FINALS E NEXT GEN</t>
  </si>
  <si>
    <t>ФИНАЛЫ &amp; НЕКСТ ГЕН</t>
  </si>
  <si>
    <t>FINAIS E NEXT GEN</t>
  </si>
  <si>
    <t>GAME_OF_OLYMPUS_UPPER</t>
  </si>
  <si>
    <t>GAME OF OLYMPUS</t>
  </si>
  <si>
    <t>JEUX DE L'OLYMPE</t>
  </si>
  <si>
    <t>SPIEL DER OLYMPER</t>
  </si>
  <si>
    <t>JUEGOS DEL OLIMPO</t>
  </si>
  <si>
    <t>GIOCHI DELL’OLIMPO</t>
  </si>
  <si>
    <t>ИГРА ОЛИМПА</t>
  </si>
  <si>
    <t>JOGO DO OLIMPO</t>
  </si>
  <si>
    <t>RETIREMENTS_UPPER</t>
  </si>
  <si>
    <t>RETIREMENTS</t>
  </si>
  <si>
    <t>RETRAITES</t>
  </si>
  <si>
    <t>RÜCKTRITTE</t>
  </si>
  <si>
    <t>RETIROS</t>
  </si>
  <si>
    <t>RITIRI</t>
  </si>
  <si>
    <t>ЗАВЕРШЕНИЕ КАРЬЕР</t>
  </si>
  <si>
    <t>APOSENTADORIAS</t>
  </si>
  <si>
    <t>RECORD</t>
  </si>
  <si>
    <t>Rekord</t>
  </si>
  <si>
    <t>Récord</t>
  </si>
  <si>
    <t>Рекорд</t>
  </si>
  <si>
    <t>Recorde</t>
  </si>
  <si>
    <t>STATS_MINI</t>
  </si>
  <si>
    <t>Stats</t>
  </si>
  <si>
    <t>Статы</t>
  </si>
  <si>
    <t>BEST_RANKING</t>
  </si>
  <si>
    <t>Beste Platzierung</t>
  </si>
  <si>
    <t>Mejor ranking</t>
  </si>
  <si>
    <t>YEARS_OF_CAREER</t>
  </si>
  <si>
    <t>Years of career</t>
  </si>
  <si>
    <t>Années de carrière</t>
  </si>
  <si>
    <t>Karrierejahre</t>
  </si>
  <si>
    <t>Años de carrera</t>
  </si>
  <si>
    <t>Anni di carriera</t>
  </si>
  <si>
    <t>Годы карьеры</t>
  </si>
  <si>
    <t>Anos de carreira</t>
  </si>
  <si>
    <t>PLAYER_DETAILS_TAB_1</t>
  </si>
  <si>
    <t>PLAYER_DETAILS_TAB_2</t>
  </si>
  <si>
    <t>ESTADS</t>
  </si>
  <si>
    <t>PLAYER_DETAILS_TAB_3</t>
  </si>
  <si>
    <t>RANKING BREAKDOWN</t>
  </si>
  <si>
    <t>DETAILS DU CLASSEMENT</t>
  </si>
  <si>
    <t>RANGLISTEN-BREAKDOWN</t>
  </si>
  <si>
    <t>DESGLOSE DE LA CLASIFICACIÓN</t>
  </si>
  <si>
    <t>RIPARTIZIONE DEI PUNTI</t>
  </si>
  <si>
    <t>СТРУКТУРА РЕЙТИНГА</t>
  </si>
  <si>
    <t>DETALHE DO RANKING</t>
  </si>
  <si>
    <t>PLAYER_DETAILS_TAB_4</t>
  </si>
  <si>
    <t>RANK EVOLUTION</t>
  </si>
  <si>
    <t>EVOL. CLASSMT</t>
  </si>
  <si>
    <t>ДИНАМИКА РАНГА</t>
  </si>
  <si>
    <t>PLAYER_DETAILS_TAB_5</t>
  </si>
  <si>
    <t>REKORDE</t>
  </si>
  <si>
    <t>RÉCORDS</t>
  </si>
  <si>
    <t>РЕКОРДЫ</t>
  </si>
  <si>
    <t>RECORDE</t>
  </si>
  <si>
    <t>PLAYER_DETAILS_TAB_6</t>
  </si>
  <si>
    <t>BIOGRAPHY</t>
  </si>
  <si>
    <t>BIOGRAPHIE</t>
  </si>
  <si>
    <t>BIOGRAFIE</t>
  </si>
  <si>
    <t>BIOGRAFÍA</t>
  </si>
  <si>
    <t>BIOGRAFIA</t>
  </si>
  <si>
    <t>БИОГРАФИЯ</t>
  </si>
  <si>
    <t>GOAT_LINE_UPPER</t>
  </si>
  <si>
    <t>[GOAT LINE]</t>
  </si>
  <si>
    <t>[LINHA DO GOAT]</t>
  </si>
  <si>
    <t>WIN_LOSE_SHORT</t>
  </si>
  <si>
    <t>YEAR_TO_DATE_SHORT</t>
  </si>
  <si>
    <t>YTD</t>
  </si>
  <si>
    <t>ТГ</t>
  </si>
  <si>
    <t>ATÉ HOJE</t>
  </si>
  <si>
    <t>BEST_CAREER_RANK_SHORT</t>
  </si>
  <si>
    <t>MCC</t>
  </si>
  <si>
    <t>BKR</t>
  </si>
  <si>
    <t>MRC</t>
  </si>
  <si>
    <t>ЛРК</t>
  </si>
  <si>
    <t>MCR</t>
  </si>
  <si>
    <t>TITLES_UPPER</t>
  </si>
  <si>
    <t>TITRES</t>
  </si>
  <si>
    <t>TITEL</t>
  </si>
  <si>
    <t>TÍTULOS</t>
  </si>
  <si>
    <t>TITOLI</t>
  </si>
  <si>
    <t>ТИТУЛЫ</t>
  </si>
  <si>
    <t>CAREER_UPPER</t>
  </si>
  <si>
    <t>CARRERA</t>
  </si>
  <si>
    <t>PLAYER_STAT_MATCH</t>
  </si>
  <si>
    <t>PLAYER_STAT_POINTS</t>
  </si>
  <si>
    <t>PUNKTE</t>
  </si>
  <si>
    <t>PUNTOS</t>
  </si>
  <si>
    <t>PUNTI</t>
  </si>
  <si>
    <t>ОЧКИ</t>
  </si>
  <si>
    <t>PONTOS</t>
  </si>
  <si>
    <t>PLAYER_STAT_SERVE</t>
  </si>
  <si>
    <t>PLAYER_STAT_RETURN</t>
  </si>
  <si>
    <t>RESTAUR.</t>
  </si>
  <si>
    <t>CURRENT_SEASON_UPPER</t>
  </si>
  <si>
    <t>CURRENT SEASON</t>
  </si>
  <si>
    <t>SAISON EN COURS</t>
  </si>
  <si>
    <t>AKTUELLE SAISON</t>
  </si>
  <si>
    <t>TEMPORADA ACTUAL</t>
  </si>
  <si>
    <t>STAGIONE IN CORSO</t>
  </si>
  <si>
    <t>ТЕКУЩИЙ СЕЗОН</t>
  </si>
  <si>
    <t>TEMPORADA ATUAL</t>
  </si>
  <si>
    <t>PERSONALITY_STYLE_1_NAME</t>
  </si>
  <si>
    <t>COMPETITOR</t>
  </si>
  <si>
    <t>COMPÉTITEUR</t>
  </si>
  <si>
    <t>KÄMPFER</t>
  </si>
  <si>
    <t>COMPETIDOR</t>
  </si>
  <si>
    <t>COMPETITIVO</t>
  </si>
  <si>
    <t>КОНКУРЕНТ</t>
  </si>
  <si>
    <t>PERSONALITY_STYLE_1_DESC</t>
  </si>
  <si>
    <t>A personality focused on hard work, effort, and performance. For them, success comes before social life or distractions. Their work ethic is exemplary, and they inspire others through their discipline.</t>
  </si>
  <si>
    <t>Personnalité qui privilégie le travail, l’effort et la performance. Pour elle, le succès passe avant les mondanités ou les distractions. Son éthique de travail est exemplaire, et elle inspire par sa discipline.</t>
  </si>
  <si>
    <t>Eine Persönlichkeit, die Arbeit, Einsatz und Leistung in den Vordergrund stellt. Für sie steht der Erfolg über allem. Ihre Arbeitsethik ist beispielhaft und inspiriert andere.</t>
  </si>
  <si>
    <t>Personalidad centrada en el trabajo duro, el esfuerzo y el rendimiento. Para ella, el éxito está por encima de lo social o las distracciones. Su ética de trabajo es ejemplar y motiva a los demás.</t>
  </si>
  <si>
    <t>Personalità che punta sul lavoro, sull’impegno e sulla prestazione. Per lei il successo viene prima della vita sociale. La sua etica del lavoro è esemplare e ispira gli altri.</t>
  </si>
  <si>
    <t>Личность, ориентированная на труд, усилие и результат...</t>
  </si>
  <si>
    <t>Uma personalidade focada em trabalho árduo, esforço e desempenho. Para eles, o sucesso vem antes da vida social ou de distrações. Sua ética de trabalho é exemplar e eles inspiram os outros através de sua disciplina.</t>
  </si>
  <si>
    <t>PERSONALITY_STYLE_1_BONUS</t>
  </si>
  <si>
    <t>Pre-match motivation, post-match recovery, XP gain in training.</t>
  </si>
  <si>
    <t>Motivation d’avant match, Récupération après match, Gain d’XP en entrainement.</t>
  </si>
  <si>
    <t>Motivation vor dem Match, Erholung nach dem Match, XP-Gewinn im Training.</t>
  </si>
  <si>
    <t>Motivación antes del partido, recuperación después, y experiencia ganada en el entrenamiento.</t>
  </si>
  <si>
    <t>Motivazione pre-partita, recupero post-partita, guadagno XP in allenamento.</t>
  </si>
  <si>
    <t>Мотивация перед матчем, восстановление, опыт на тренировках</t>
  </si>
  <si>
    <t>Motivação pré-jogo, recuperação pós-jogo, ganho de XP em treinos.</t>
  </si>
  <si>
    <t>PERSONALITY_STYLE_2_NAME</t>
  </si>
  <si>
    <t>CHARISMATIC</t>
  </si>
  <si>
    <t>CHARISMATIQUE</t>
  </si>
  <si>
    <t>CHARISMATISCH</t>
  </si>
  <si>
    <t>CARISMÁTICO</t>
  </si>
  <si>
    <t>CARISMATICO</t>
  </si>
  <si>
    <t>ХАРИЗМАТИК</t>
  </si>
  <si>
    <t>PERSONALITY_STYLE_2_DESC</t>
  </si>
  <si>
    <t>A warm personality who wins over the crowd and the media through good deeds, social grace, and generosity. A role model off the court, widely recognized for their positive impact on the community.</t>
  </si>
  <si>
    <t>Personnalité chaleureuse qui séduit les foules et les médias par ses bonnes actions, son élégance sociale, et sa générosité. C’est un modèle hors du terrain, reconnu pour son impact positif dans la communauté.</t>
  </si>
  <si>
    <t>Eine herzliche Persönlichkeit, die mit Taten, Charme und Großzügigkeit überzeugt. Ein Vorbild außerhalb des Platzes, bekannt für ihren positiven Einfluss.</t>
  </si>
  <si>
    <t>Personalidad amable que conquista al público y los medios con buenas acciones y elegancia social. Un modelo fuera de la pista.</t>
  </si>
  <si>
    <t>Personalità calorosa che conquista pubblico e media con le sue buone azioni e generosità. È un modello fuori dal campo.</t>
  </si>
  <si>
    <t>Тёплая и привлекательная личность...</t>
  </si>
  <si>
    <t>Uma personalidade calorosa que conquista o público e a mídia através de boas ações, graça social e generosidade. Um modelo fora das quadras, amplamente reconhecido por seu impacto positivo na comunidade.</t>
  </si>
  <si>
    <t>PERSONALITY_STYLE_2_BONUS</t>
  </si>
  <si>
    <t>Pre-match focus, better gear deals, improved status within their training structure.</t>
  </si>
  <si>
    <t>Concentration avant match, offres des équipementiers supérieures, statut auprès de sa structure d’entrainement.</t>
  </si>
  <si>
    <t>Fokus vor dem Match, bessere Ausrüstungsverträge, höherer Status im Trainingszentrum.</t>
  </si>
  <si>
    <t>Concentración antes del partido, mejores contratos de equipamiento, mayor estatus en su centro.</t>
  </si>
  <si>
    <t>Concentrazione pre-partita, contratti di equipaggiamento migliori, status elevato nella struttura.</t>
  </si>
  <si>
    <t>Фокус перед матчем, лучшие контракты, статус в структуре</t>
  </si>
  <si>
    <t>Foco pré-jogo, melhores acordos de equipamentos, status aprimorado dentro de sua estrutura de treinamento.</t>
  </si>
  <si>
    <t>PERSONALITY_STYLE_3_NAME</t>
  </si>
  <si>
    <t>ECCENTRIC</t>
  </si>
  <si>
    <t>EXCENTRIQUE</t>
  </si>
  <si>
    <t>EXZENTRISCH</t>
  </si>
  <si>
    <t>EXCÉNTRICO</t>
  </si>
  <si>
    <t>ECCENTRICO</t>
  </si>
  <si>
    <t>ЭКСЦЕНТРИК</t>
  </si>
  <si>
    <t>ECCÊNTRICO</t>
  </si>
  <si>
    <t>PERSONALITY_STYLE_3_DESC</t>
  </si>
  <si>
    <t>A confident, magnetic personality with a results-driven mindset. They attract sponsors and embody luxury, success, and glamour. Their aura makes them a symbol of wealth and achievement in the sports world.</t>
  </si>
  <si>
    <t>Une personne sûre d’elle, magnétique, et orientée vers les résultats. Elle attire les sponsors et incarne le luxe, la réussite et le glamour. Par son aura, elle devient un symbole du succès et de l’argent dans le monde du sport.</t>
  </si>
  <si>
    <t>Eine selbstbewusste, charismatische Persönlichkeit mit Erfolgsfokus. Sie zieht Sponsoren an und steht für Luxus, Erfolg und Glamour.</t>
  </si>
  <si>
    <t>Persona segura, magnética y enfocada en los resultados. Atrae a patrocinadores y representa el lujo, el éxito y el glamour.</t>
  </si>
  <si>
    <t>Personalità sicura di sé, magnetica e orientata ai risultati. Attira sponsor e incarna lusso, successo e glamour.</t>
  </si>
  <si>
    <t>Яркая, уверенная личность...</t>
  </si>
  <si>
    <t>Uma personalidade confiante e magnética com uma mentalidade orientada para resultados. Eles atraem patrocinadores e personificam luxo, sucesso e glamour. Sua aura os torna um símbolo de riqueza e conquista no mundo dos esportes.</t>
  </si>
  <si>
    <t>PERSONALITY_STYLE_3_BONUS</t>
  </si>
  <si>
    <t>Increased sensitivity to positive/negative events during matches and off-court (impacting morale), better sponsorship offers.</t>
  </si>
  <si>
    <t>Sensibilité accrue pour les événements négatifs ou positifs en match, et hors match sur son moral, offres des sponsors supérieures.</t>
  </si>
  <si>
    <t>Höhere Empfindlichkeit gegenüber Ereignissen (positiv/negativ), bessere Sponsorenangebote.</t>
  </si>
  <si>
    <t>Mayor sensibilidad ante eventos positivos o negativos, dentro o fuera de pista. Mejores ofertas de patrocinio.</t>
  </si>
  <si>
    <t>Maggiore sensibilità agli eventi in campo e fuori (positivi o negativi). Migliori offerte dagli sponsor.</t>
  </si>
  <si>
    <t>Сильнее реагирует на события, лучшие спонсорские предложения</t>
  </si>
  <si>
    <t>Aumento da sensibilidade a eventos positivos/negativos durante partidas e fora delas (impactando o moral), melhores ofertas de patrocínio.</t>
  </si>
  <si>
    <t>GUI_1_4</t>
  </si>
  <si>
    <t>INVESTMENTS</t>
  </si>
  <si>
    <t>INVESTISSEMENTS</t>
  </si>
  <si>
    <t>INVESTITIONEN</t>
  </si>
  <si>
    <t>INVERSIONES</t>
  </si>
  <si>
    <t>INVESTIMENTI</t>
  </si>
  <si>
    <t>ИНВЕСТИЦИИ</t>
  </si>
  <si>
    <t>INVESTIMENTOS</t>
  </si>
  <si>
    <t>INVEST_1</t>
  </si>
  <si>
    <t>Collaboration with a local brand</t>
  </si>
  <si>
    <t>Collaboration avec une marque locale</t>
  </si>
  <si>
    <t>Zusammenarbeit mit einer lokalen Marke</t>
  </si>
  <si>
    <t>Colaboración con una marca local</t>
  </si>
  <si>
    <t>Collaborazione con un marchio locale</t>
  </si>
  <si>
    <t>Сотрудничество с местным брендом</t>
  </si>
  <si>
    <t>Colaboração com uma marca local</t>
  </si>
  <si>
    <t>INVEST_2</t>
  </si>
  <si>
    <t>Launch a dropshipping store</t>
  </si>
  <si>
    <t>Créer sa boutique de dropshipping</t>
  </si>
  <si>
    <t>Einen Dropshipping-Shop starten</t>
  </si>
  <si>
    <t>Abrir una tienda de dropshipping</t>
  </si>
  <si>
    <t>Avvia un negozio dropshipping</t>
  </si>
  <si>
    <t>Запустить дропшиппинг-магазин</t>
  </si>
  <si>
    <t>Lançar uma loja de dropshipping</t>
  </si>
  <si>
    <t>INVEST_3</t>
  </si>
  <si>
    <t>Gaming channel on Tweetch</t>
  </si>
  <si>
    <t>Chaine Tweetch de jeu vidéo</t>
  </si>
  <si>
    <t>Gaming-Kanal auf Tweetch</t>
  </si>
  <si>
    <t>Canal de videojuegos en Tweetch</t>
  </si>
  <si>
    <t>Canale gaming su Tweetch</t>
  </si>
  <si>
    <t>Игровой канал на Tweetch</t>
  </si>
  <si>
    <t>Canal de games no Tweetch</t>
  </si>
  <si>
    <t>INVEST_4</t>
  </si>
  <si>
    <t>Start a personal tennis podcast</t>
  </si>
  <si>
    <t>Lancer son propre podcast de tennis</t>
  </si>
  <si>
    <t>Eigenen Tennis-Podcast starten</t>
  </si>
  <si>
    <t>Lanzar tu propio pódcast de tenis</t>
  </si>
  <si>
    <t>Lancia il tuo podcast di tennis</t>
  </si>
  <si>
    <t>Запустить личный теннисный подкаст</t>
  </si>
  <si>
    <t>Iniciar um podcast pessoal de tênis</t>
  </si>
  <si>
    <t>INVEST_5</t>
  </si>
  <si>
    <t>Home gym</t>
  </si>
  <si>
    <t>Heim-Fitnessstudio</t>
  </si>
  <si>
    <t>Gimnasio en casa</t>
  </si>
  <si>
    <t>Palestra personale</t>
  </si>
  <si>
    <t>Домашний тренажерный зал</t>
  </si>
  <si>
    <t>Academia em casa</t>
  </si>
  <si>
    <t>INVEST_6</t>
  </si>
  <si>
    <t>Hyperbaric chamber</t>
  </si>
  <si>
    <t>Caisson hyperbare</t>
  </si>
  <si>
    <t>Druckkammer</t>
  </si>
  <si>
    <t>Cámara hiperbárica</t>
  </si>
  <si>
    <t>Camera iperbarica</t>
  </si>
  <si>
    <t>Гипербарическая камера</t>
  </si>
  <si>
    <t>Câmara hiperbárica</t>
  </si>
  <si>
    <t>INVEST_7</t>
  </si>
  <si>
    <t>Investment in sports AI</t>
  </si>
  <si>
    <t>Investissement dans l’intelligence artificielle sportive</t>
  </si>
  <si>
    <t>Investition in Sport-KI</t>
  </si>
  <si>
    <t>Inversión en IA deportiva</t>
  </si>
  <si>
    <t>Investimento in IA sportiva</t>
  </si>
  <si>
    <t>Инвестиции в спортивный ИИ</t>
  </si>
  <si>
    <t>Investimento em IA esportiva</t>
  </si>
  <si>
    <t>INVEST_8</t>
  </si>
  <si>
    <t>R&amp;D investments</t>
  </si>
  <si>
    <t>Actions en recherche et développement</t>
  </si>
  <si>
    <t>F&amp;E-Investitionen</t>
  </si>
  <si>
    <t>Inversión en I+D</t>
  </si>
  <si>
    <t>Investimenti in R&amp;S</t>
  </si>
  <si>
    <t>Инвестиции в НИОКР</t>
  </si>
  <si>
    <t>Investimentos em P&amp;D</t>
  </si>
  <si>
    <t>INVEST_9</t>
  </si>
  <si>
    <t>Create their own non-alcoholic/aphrodisiac beer brand</t>
  </si>
  <si>
    <t>Créer sa propre marque de bière sans alcool / aphrodisiaque</t>
  </si>
  <si>
    <t>Eigene alkoholfreie/aphrodisierende Biermarke gründen</t>
  </si>
  <si>
    <t>Crear su propia marca de cerveza sin alcohol/afrodisíaca</t>
  </si>
  <si>
    <t>Creare un marchio di birra analcolica/afrodisiaca</t>
  </si>
  <si>
    <t>Создать собственный бренд безалкогольного/афродизиакного пива</t>
  </si>
  <si>
    <t>Criar sua própria marca de cerveja não alcoólica/afrodisíaca</t>
  </si>
  <si>
    <t>INVEST_10</t>
  </si>
  <si>
    <t>Stake in a major hotel chain</t>
  </si>
  <si>
    <t>Actions dans une grande chaine hôtelière</t>
  </si>
  <si>
    <t>Beteiligung an großer Hotelkette</t>
  </si>
  <si>
    <t>Participación en una cadena hotelera</t>
  </si>
  <si>
    <t>Quota in una catena alberghiera</t>
  </si>
  <si>
    <t>Доля в крупной сети отелей</t>
  </si>
  <si>
    <t>Participação em uma grande rede hoteleira</t>
  </si>
  <si>
    <t>INVEST_11</t>
  </si>
  <si>
    <t>Stake in Rebound Airlines</t>
  </si>
  <si>
    <t>Actions dans Rebound Airlines</t>
  </si>
  <si>
    <t>Beteiligung an Rebound Airlines</t>
  </si>
  <si>
    <t>Participación en Rebound Airlines</t>
  </si>
  <si>
    <t>Quota in Rebound Airlines</t>
  </si>
  <si>
    <t>Доля в Rebound Airlines</t>
  </si>
  <si>
    <t>Participação na Rebound Airlines</t>
  </si>
  <si>
    <t>INVEST_12</t>
  </si>
  <si>
    <t>Create their own charitable foundation</t>
  </si>
  <si>
    <t>Créer sa propre fondation caritative</t>
  </si>
  <si>
    <t>Eigene Wohltätigkeitsstiftung gründen</t>
  </si>
  <si>
    <t>Crear su propia fundación benéfica</t>
  </si>
  <si>
    <t>Creare una propria fondazione benefica</t>
  </si>
  <si>
    <t>Создать собственный благотворительный фонд</t>
  </si>
  <si>
    <t>Criar sua própria fundação beneficente</t>
  </si>
  <si>
    <t>INVEST_13</t>
  </si>
  <si>
    <t>Training center named after them</t>
  </si>
  <si>
    <t>Centre de formation à votre nom</t>
  </si>
  <si>
    <t>Trainingszentrum mit ihrem Namen</t>
  </si>
  <si>
    <t>Centro de entrenamiento con su nombre</t>
  </si>
  <si>
    <t>Centro di formazione a loro nome</t>
  </si>
  <si>
    <t>Тренировочный центр их имени</t>
  </si>
  <si>
    <t>Centro de treinamento com seu nome</t>
  </si>
  <si>
    <t>INVEST_14</t>
  </si>
  <si>
    <t>My brand</t>
  </si>
  <si>
    <t>Ma marque</t>
  </si>
  <si>
    <t>Meine Marke</t>
  </si>
  <si>
    <t>Mi marca</t>
  </si>
  <si>
    <t>Il mio marchio</t>
  </si>
  <si>
    <t>Мой бренд</t>
  </si>
  <si>
    <t>Minha marca</t>
  </si>
  <si>
    <t>INVEST_15</t>
  </si>
  <si>
    <t>Fund a video game where you are the main character</t>
  </si>
  <si>
    <t>Financer un jeu vidéo dont vous êtes le héros</t>
  </si>
  <si>
    <t>Videospiel finanzieren, in dem du der Held bist</t>
  </si>
  <si>
    <t>Financiar un videojuego donde tú seas el protagonista</t>
  </si>
  <si>
    <t>Finanziare un videogioco in cui sei il protagonista</t>
  </si>
  <si>
    <t>Финансировать видеоигру, где вы — главный герой</t>
  </si>
  <si>
    <t>Financiar um videogame onde você é o personagem principal</t>
  </si>
  <si>
    <t>POINTS_MINI</t>
  </si>
  <si>
    <t>очк.</t>
  </si>
  <si>
    <t>INVEST_INSTANT_BONUS</t>
  </si>
  <si>
    <t>IMMEDIATE BONUS</t>
  </si>
  <si>
    <t>BONUS IMMÉDIAT</t>
  </si>
  <si>
    <t>SOFORTIGER BONUS</t>
  </si>
  <si>
    <t>BONIFICACIÓN INMEDIATA</t>
  </si>
  <si>
    <t>BONUS IMMEDIATO</t>
  </si>
  <si>
    <t>МГНОВЕННЫЙ БОНУС</t>
  </si>
  <si>
    <t>BÔNUS IMEDIATO</t>
  </si>
  <si>
    <t>INVEST_PER_WEEK</t>
  </si>
  <si>
    <t>PER WEEK</t>
  </si>
  <si>
    <t>PAR SEMAINE</t>
  </si>
  <si>
    <t>PRO WOCHE</t>
  </si>
  <si>
    <t>POR SEMANA</t>
  </si>
  <si>
    <t>A SETTIMANA</t>
  </si>
  <si>
    <t>В НЕДЕЛЮ</t>
  </si>
  <si>
    <t>BUY</t>
  </si>
  <si>
    <t>ACHETER</t>
  </si>
  <si>
    <t>KAUFEN</t>
  </si>
  <si>
    <t>COMPRAR</t>
  </si>
  <si>
    <t>ACQUISTA</t>
  </si>
  <si>
    <t>КУПИТЬ</t>
  </si>
  <si>
    <t>OWNED</t>
  </si>
  <si>
    <t>POSSÉDÉ</t>
  </si>
  <si>
    <t>IM BESITZ</t>
  </si>
  <si>
    <t>EN PROPIEDAD</t>
  </si>
  <si>
    <t>IN POSSESSO</t>
  </si>
  <si>
    <t>ПРИОБРЕТЕНО</t>
  </si>
  <si>
    <t>POSSUÍDO</t>
  </si>
  <si>
    <t>INVESTMENT_CAT_BONUS_HOUSING</t>
  </si>
  <si>
    <t>HOTEL COST REDUCTION {[VAR_VALUE]}%</t>
  </si>
  <si>
    <t>RÉDUCTION DU COÛT DE L'HOTEL {[VAR_VALUE]}%</t>
  </si>
  <si>
    <t>HOTELKOSTENREDUKTION {[VAR_VALUE]}%</t>
  </si>
  <si>
    <t>REDUCCIÓN DE COSTE DE HOTEL {[VAR_VALUE]}%</t>
  </si>
  <si>
    <t>RIDUZIONE COSTO HOTEL {[VAR_VALUE]}%</t>
  </si>
  <si>
    <t>СНИЖЕНИЕ СТОИМОСТИ ОТЕЛЯ {[VAR_VALUE]}%</t>
  </si>
  <si>
    <t>REDUÇÃO DE CUSTO DE HOTEL EM {[VAR_VALUE]}%</t>
  </si>
  <si>
    <t>INVESTMENT_CAT_BONUS_TRAVEL</t>
  </si>
  <si>
    <t>FLIGHT COST REDUCTION {[VAR_VALUE]}%</t>
  </si>
  <si>
    <t>RÉDUCTION DU COÛT DE L'AVION {[VAR_VALUE]}%</t>
  </si>
  <si>
    <t>FLUGKOSTENREDUKTION {[VAR_VALUE]}%</t>
  </si>
  <si>
    <t>REDUCCIÓN DE COSTE DE VUELO {[VAR_VALUE]}%</t>
  </si>
  <si>
    <t>RIDUZIONE COSTO VOLO {[VAR_VALUE]}%</t>
  </si>
  <si>
    <t>СНИЖЕНИЕ СТОИМОСТИ ПЕРЕЛЁТОВ {[VAR_VALUE]}%</t>
  </si>
  <si>
    <t>REDUÇÃO DE CUSTO DE VOO EM {[VAR_VALUE]}%</t>
  </si>
  <si>
    <t>POPULARITY</t>
  </si>
  <si>
    <t>POPULARITÉ</t>
  </si>
  <si>
    <t>BELIEBTHEIT</t>
  </si>
  <si>
    <t>POPULARIDAD</t>
  </si>
  <si>
    <t>POPOLARITÀ</t>
  </si>
  <si>
    <t>ПОПУЛЯРНОСТЬ</t>
  </si>
  <si>
    <t>POPULARIDADE</t>
  </si>
  <si>
    <t>INVEST_CONFIRM_DESC</t>
  </si>
  <si>
    <t>Are you sure you want to make this invstment for</t>
  </si>
  <si>
    <t>Êtes-vous sûr de vouloir réaliser cet investissement pour</t>
  </si>
  <si>
    <t>Möchten Sie wirklich diese Investition tätigen für</t>
  </si>
  <si>
    <t>¿Estás seguro de hacer esta inversión por</t>
  </si>
  <si>
    <t>Sei sicuro di voler fare questo investimento per</t>
  </si>
  <si>
    <t>Вы уверены, что хотите сделать эту инвестицию за</t>
  </si>
  <si>
    <t>Tem certeza que deseja fazer este investimento para</t>
  </si>
  <si>
    <t>INVEST_CONFIRM_YES</t>
  </si>
  <si>
    <t>YES !</t>
  </si>
  <si>
    <t>OUI !</t>
  </si>
  <si>
    <t>JA !</t>
  </si>
  <si>
    <t>¡SÍ!</t>
  </si>
  <si>
    <t>SÌ !</t>
  </si>
  <si>
    <t>ДА!</t>
  </si>
  <si>
    <t>SIM !</t>
  </si>
  <si>
    <t>INVEST_CONFIRM_NO</t>
  </si>
  <si>
    <t>NO, SORRY</t>
  </si>
  <si>
    <t>NON, DÉSOLÉ</t>
  </si>
  <si>
    <t>NEIN, ENTSCHULDIGUNG</t>
  </si>
  <si>
    <t>NO, LO SIENTO</t>
  </si>
  <si>
    <t>NO, SCUSA</t>
  </si>
  <si>
    <t>НЕТ, ИЗВИНИТЕ</t>
  </si>
  <si>
    <t>NÃO, DESCULPE</t>
  </si>
  <si>
    <t>INVEST_OVERLAY_TITLE</t>
  </si>
  <si>
    <t>NEW INVESTMENT</t>
  </si>
  <si>
    <t>NOUVEL INVESTISSEMENT</t>
  </si>
  <si>
    <t>NEUE INVESTITION</t>
  </si>
  <si>
    <t>NUEVA INVERSIÓN</t>
  </si>
  <si>
    <t>NUOVO INVESTIMENTO</t>
  </si>
  <si>
    <t>НОВАЯ ИНВЕСТИЦИЯ</t>
  </si>
  <si>
    <t>NOVO INVESTIMENTO</t>
  </si>
  <si>
    <t>INVEST_WEEKLY_REWARDS_TITLE</t>
  </si>
  <si>
    <t>MY INVESTMENTS</t>
  </si>
  <si>
    <t>MES INVESTISSEMENTS</t>
  </si>
  <si>
    <t>MEINE INVESTITIONEN</t>
  </si>
  <si>
    <t>MIS INVERSIONES</t>
  </si>
  <si>
    <t>I MIEI INVESTIMENTI</t>
  </si>
  <si>
    <t>МОИ ИНВЕСТИЦИИ</t>
  </si>
  <si>
    <t>MEUS INVESTIMENTOS</t>
  </si>
  <si>
    <t>INVEST_WEEKLY_REWARDS_DESC</t>
  </si>
  <si>
    <t>HAVE PAID OFF</t>
  </si>
  <si>
    <t>ONT PORTÉ LEURS FRUITS</t>
  </si>
  <si>
    <t>HABEN SICH AUSGEZAHLT</t>
  </si>
  <si>
    <t>HAN DADO SUS FRUTOS</t>
  </si>
  <si>
    <t>HANNO DATO I LORO FRUTTI</t>
  </si>
  <si>
    <t>ОКУПИЛИСЬ</t>
  </si>
  <si>
    <t>PAGARAM DIVIDENDOS</t>
  </si>
  <si>
    <t>CAREER_TAB1</t>
  </si>
  <si>
    <t>CAREER_TAB2</t>
  </si>
  <si>
    <t>CAREER_TAB3</t>
  </si>
  <si>
    <t>RANKS</t>
  </si>
  <si>
    <t>RÄNGE</t>
  </si>
  <si>
    <t>CLAS.</t>
  </si>
  <si>
    <t>РЕЙТИНГИ</t>
  </si>
  <si>
    <t>RANKINGS</t>
  </si>
  <si>
    <t>CAREER_TAB4</t>
  </si>
  <si>
    <t>RECORDES</t>
  </si>
  <si>
    <t>NAME</t>
  </si>
  <si>
    <t>BRONZE</t>
  </si>
  <si>
    <t>Bronce</t>
  </si>
  <si>
    <t>Bronzo</t>
  </si>
  <si>
    <t>SILVER</t>
  </si>
  <si>
    <t>Silver</t>
  </si>
  <si>
    <t>Argent</t>
  </si>
  <si>
    <t>Silber</t>
  </si>
  <si>
    <t>Plata</t>
  </si>
  <si>
    <t>Argento</t>
  </si>
  <si>
    <t>Серебро</t>
  </si>
  <si>
    <t>Prata</t>
  </si>
  <si>
    <t>GOLD</t>
  </si>
  <si>
    <t>Gold</t>
  </si>
  <si>
    <t>Or</t>
  </si>
  <si>
    <t>Oro</t>
  </si>
  <si>
    <t>Золото</t>
  </si>
  <si>
    <t>Ouro</t>
  </si>
  <si>
    <t>NUMBER</t>
  </si>
  <si>
    <t>RECORD_BREAKER</t>
  </si>
  <si>
    <t>Record-breaker</t>
  </si>
  <si>
    <t>Batteur de records</t>
  </si>
  <si>
    <t>Rekordhalter</t>
  </si>
  <si>
    <t>Rompedor de récords</t>
  </si>
  <si>
    <t>Detentore di record</t>
  </si>
  <si>
    <t>Рекордсмен</t>
  </si>
  <si>
    <t>Quebra-recordes</t>
  </si>
  <si>
    <t>OPPORTUNITY_1</t>
  </si>
  <si>
    <t>Analyze and review other players’ matches on a podcast</t>
  </si>
  <si>
    <t>Spiele anderer analysieren und im Podcast besprechen</t>
  </si>
  <si>
    <t>Analiza y comenta partidos de otros en un pódcast</t>
  </si>
  <si>
    <t>Analizza e commenta le partite degli altri in un podcast</t>
  </si>
  <si>
    <t>Анализировать и обсуждать матчи других игроков в подкасте</t>
  </si>
  <si>
    <t>Analise e revise partidas de outros jogadores em um podcast</t>
  </si>
  <si>
    <t>OPPORTUNITY_1_1</t>
  </si>
  <si>
    <t>Analyser et critiquer les matchs d'autres joueurs lors d'un podcast</t>
  </si>
  <si>
    <t>OPPORTUNITY_1_2</t>
  </si>
  <si>
    <t>Passer au crible les matchs d’autres joueurs lors d’un podcast d’experts</t>
  </si>
  <si>
    <t>OPPORTUNITY_1_3</t>
  </si>
  <si>
    <t>Donner votre avis tranché sur les matchs d’autres joueurs dans un podcast</t>
  </si>
  <si>
    <t>OPPORTUNITY_2</t>
  </si>
  <si>
    <t>Host a sports conference</t>
  </si>
  <si>
    <t>Sportkonferenz moderieren</t>
  </si>
  <si>
    <t>Presenta una conferencia deportiva</t>
  </si>
  <si>
    <t>Conduci una conferenza sportiva</t>
  </si>
  <si>
    <t>Провести спортивную конференцию</t>
  </si>
  <si>
    <t>Organize uma conferência esportiva</t>
  </si>
  <si>
    <t>OPPORTUNITY_2_1</t>
  </si>
  <si>
    <t>Animer une conférence sur le sport</t>
  </si>
  <si>
    <t>OPPORTUNITY_2_2</t>
  </si>
  <si>
    <t>Animer un talk sur le sport et partager votre expertise</t>
  </si>
  <si>
    <t>OPPORTUNITY_2_3</t>
  </si>
  <si>
    <t>Présenter une conférence dédiée au sport</t>
  </si>
  <si>
    <t>OPPORTUNITY_3</t>
  </si>
  <si>
    <t>OPPORTUNITY_3_1</t>
  </si>
  <si>
    <t>OPPORTUNITY_3_2</t>
  </si>
  <si>
    <t>OPPORTUNITY_3_3</t>
  </si>
  <si>
    <t>OPPORTUNITY_4</t>
  </si>
  <si>
    <t>OPPORTUNITY_4_1</t>
  </si>
  <si>
    <t>OPPORTUNITY_4_2</t>
  </si>
  <si>
    <t>OPPORTUNITY_4_3</t>
  </si>
  <si>
    <t>OPPORTUNITY_5</t>
  </si>
  <si>
    <t>Pay tribute to a sports legend</t>
  </si>
  <si>
    <t>Einer Sportlegende Tribut zollen</t>
  </si>
  <si>
    <t>Rinde homenaje a una leyenda del deporte</t>
  </si>
  <si>
    <t>Rendi omaggio a una leggenda dello sport</t>
  </si>
  <si>
    <t>Отдать дань уважения спортивной легенде</t>
  </si>
  <si>
    <t>Preste homenagem a uma lenda do esporte</t>
  </si>
  <si>
    <t>OPPORTUNITY_5_1</t>
  </si>
  <si>
    <t>Rendre hommage à une grande figure de ce sport</t>
  </si>
  <si>
    <t>OPPORTUNITY_5_2</t>
  </si>
  <si>
    <t>Saluer la carrière et l’impact d’une figure importante de ce sport</t>
  </si>
  <si>
    <t>OPPORTUNITY_5_3</t>
  </si>
  <si>
    <t>Célébrer une icône qui a façonné l’histoire et les valeurs de ce sport</t>
  </si>
  <si>
    <t>OPPORTUNITY_6</t>
  </si>
  <si>
    <t>Train with fans</t>
  </si>
  <si>
    <t>Mit Fans trainieren</t>
  </si>
  <si>
    <t>Entrena con tus fans</t>
  </si>
  <si>
    <t>Allenati con i fan</t>
  </si>
  <si>
    <t>Тренироваться с фанатами</t>
  </si>
  <si>
    <t>Treine com fãs</t>
  </si>
  <si>
    <t>OPPORTUNITY_6_1</t>
  </si>
  <si>
    <t>S'entrainer avec des fans</t>
  </si>
  <si>
    <t>OPPORTUNITY_6_2</t>
  </si>
  <si>
    <t>Organiser un entraînement ouvert avec des fans</t>
  </si>
  <si>
    <t>OPPORTUNITY_6_3</t>
  </si>
  <si>
    <t>Inviter des fans à s’entraîner avec vous</t>
  </si>
  <si>
    <t>OPPORTUNITY_7</t>
  </si>
  <si>
    <t>OPPORTUNITY_7_1</t>
  </si>
  <si>
    <t>OPPORTUNITY_7_2</t>
  </si>
  <si>
    <t>OPPORTUNITY_7_3</t>
  </si>
  <si>
    <t>OPPORTUNITY_8</t>
  </si>
  <si>
    <t>Treinar com fãs</t>
  </si>
  <si>
    <t>OPPORTUNITY_8_1</t>
  </si>
  <si>
    <t>OPPORTUNITY_8_2</t>
  </si>
  <si>
    <t>OPPORTUNITY_8_3</t>
  </si>
  <si>
    <t>OPPORTUNITY_9</t>
  </si>
  <si>
    <t>Take on a social media challenge</t>
  </si>
  <si>
    <t>Social-Media-Challenge annehmen</t>
  </si>
  <si>
    <t>Acepta un reto en redes sociales</t>
  </si>
  <si>
    <t>Accetta una sfida sui social</t>
  </si>
  <si>
    <t>Принять участие в челлендже в соцсетях</t>
  </si>
  <si>
    <t>Aceitar um desafio de mídia social</t>
  </si>
  <si>
    <t>OPPORTUNITY_9_1</t>
  </si>
  <si>
    <t>Relever un défi lancé sur les réseaux sociaux</t>
  </si>
  <si>
    <t>OPPORTUNITY_9_2</t>
  </si>
  <si>
    <t>Accepter un défi tendance sur les réseaux sociaux</t>
  </si>
  <si>
    <t>OPPORTUNITY_9_3</t>
  </si>
  <si>
    <t>Se lancer dans un défi populaire sur les réseaux sociaux</t>
  </si>
  <si>
    <t>OPPORTUNITY_10</t>
  </si>
  <si>
    <t>Play fun exhibition matches against your fans</t>
  </si>
  <si>
    <t>Lustige Schaumatches gegen Fans spielen</t>
  </si>
  <si>
    <t>Juega partidos divertidos contra fans</t>
  </si>
  <si>
    <t>Gioca match amichevoli divertenti contro i fan</t>
  </si>
  <si>
    <t>Сыграть развлекательные показательные матчи против фанатов</t>
  </si>
  <si>
    <t>Jogar partidas de exibição divertidas contra seus fãs</t>
  </si>
  <si>
    <t>OPPORTUNITY_10_1</t>
  </si>
  <si>
    <t>Affrontez vos fans dans des matchs insolites</t>
  </si>
  <si>
    <t>OPPORTUNITY_10_2</t>
  </si>
  <si>
    <t>Participer à des matchs insolites contre vos fans</t>
  </si>
  <si>
    <t>OPPORTUNITY_10_3</t>
  </si>
  <si>
    <t>Défier vos fans dans des matchs improbables</t>
  </si>
  <si>
    <t>OPPORTUNITY_11</t>
  </si>
  <si>
    <t>OPPORTUNITY_11_1</t>
  </si>
  <si>
    <t>OPPORTUNITY_11_2</t>
  </si>
  <si>
    <t>OPPORTUNITY_11_3</t>
  </si>
  <si>
    <t>OPPORTUNITY_12</t>
  </si>
  <si>
    <t>OPPORTUNITY_12_1</t>
  </si>
  <si>
    <t>OPPORTUNITY_12_2</t>
  </si>
  <si>
    <t>OPPORTUNITY_12_3</t>
  </si>
  <si>
    <t>OPPORTUNITY_13</t>
  </si>
  <si>
    <t>Take part in a local charity event</t>
  </si>
  <si>
    <t>An lokaler Wohltätigkeitsveranstaltung teilnehmen</t>
  </si>
  <si>
    <t>Participa en un evento benéfico local</t>
  </si>
  <si>
    <t>Partecipa a un evento benefico locale</t>
  </si>
  <si>
    <t>Принять участие в местном благотворительном мероприятии</t>
  </si>
  <si>
    <t>Participar de um evento beneficente local</t>
  </si>
  <si>
    <t>OPPORTUNITY_13_1</t>
  </si>
  <si>
    <t>Participer à un événement caritatif local</t>
  </si>
  <si>
    <t>OPPORTUNITY_13_2</t>
  </si>
  <si>
    <t>Prendre part à une action caritative dans la région</t>
  </si>
  <si>
    <t>OPPORTUNITY_13_3</t>
  </si>
  <si>
    <t>Contribuer activement à une action caritative locale</t>
  </si>
  <si>
    <t>OPPORTUNITY_14</t>
  </si>
  <si>
    <t>Take part in a charity awareness campaign</t>
  </si>
  <si>
    <t>An Wohltätigkeitskampagne teilnehmen</t>
  </si>
  <si>
    <t>Participa en una campaña solidaria</t>
  </si>
  <si>
    <t>Partecipa a una campagna benefica</t>
  </si>
  <si>
    <t>Принять участие в благотворительной информационной кампании</t>
  </si>
  <si>
    <t>Participar de uma campanha de conscientização beneficente</t>
  </si>
  <si>
    <t>OPPORTUNITY_14_1</t>
  </si>
  <si>
    <t>Participer à une campagne de communication caritative</t>
  </si>
  <si>
    <t>OPPORTUNITY_14_2</t>
  </si>
  <si>
    <t>Contribuer à une campagne caritative en prêtant votre image</t>
  </si>
  <si>
    <t>OPPORTUNITY_14_3</t>
  </si>
  <si>
    <t>Prêter votre voix et votre image à une campagne solidaire</t>
  </si>
  <si>
    <t>OPPORTUNITY_15</t>
  </si>
  <si>
    <t>OPPORTUNITY_15_1</t>
  </si>
  <si>
    <t>OPPORTUNITY_15_2</t>
  </si>
  <si>
    <t>OPPORTUNITY_15_3</t>
  </si>
  <si>
    <t>OPPORTUNITY_16</t>
  </si>
  <si>
    <t>OPPORTUNITY_16_1</t>
  </si>
  <si>
    <t>OPPORTUNITY_16_2</t>
  </si>
  <si>
    <t>OPPORTUNITY_16_3</t>
  </si>
  <si>
    <t>OPPORTUNITY_17</t>
  </si>
  <si>
    <t>Vlog about your daily life</t>
  </si>
  <si>
    <t>Vlog über deinen Alltag</t>
  </si>
  <si>
    <t>Haz un vlog de tu día a día</t>
  </si>
  <si>
    <t>Vloga sulla tua vita quotidiana</t>
  </si>
  <si>
    <t>Снимать влог о своей повседневной жизни</t>
  </si>
  <si>
    <t>Fazer um vlog sobre seu dia a dia</t>
  </si>
  <si>
    <t>OPPORTUNITY_17_1</t>
  </si>
  <si>
    <t>Faire un vlog de votre quotidien</t>
  </si>
  <si>
    <t>OPPORTUNITY_17_2</t>
  </si>
  <si>
    <t>Partager votre routine quotidienne à travers un vlog</t>
  </si>
  <si>
    <t>OPPORTUNITY_17_3</t>
  </si>
  <si>
    <t>Produire un vlog retraçant votre journée type</t>
  </si>
  <si>
    <t>OPPORTUNITY_18</t>
  </si>
  <si>
    <t>Attend your next match wearing a designer outfit</t>
  </si>
  <si>
    <t>Im Designer-Outfit zum nächsten Match</t>
  </si>
  <si>
    <t>Asiste a tu próximo partido con un atuendo de diseñador</t>
  </si>
  <si>
    <t>Presentati al prossimo match con un look firmato</t>
  </si>
  <si>
    <t>Прийти на следующий матч в дизайнерском наряде</t>
  </si>
  <si>
    <t>Comparecer à sua próxima partida usando um traje de grife</t>
  </si>
  <si>
    <t>OPPORTUNITY_18_1</t>
  </si>
  <si>
    <t>Venir à votre prochain match avec une tenue d'un grand couturier</t>
  </si>
  <si>
    <t>OPPORTUNITY_18_2</t>
  </si>
  <si>
    <t>Se présenter à votre prochain match dans une tenue de haute couture</t>
  </si>
  <si>
    <t>OPPORTUNITY_18_3</t>
  </si>
  <si>
    <t>Marquer les esprits à votre prochain match avec une tenue de haute couture</t>
  </si>
  <si>
    <t>OPPORTUNITY_19</t>
  </si>
  <si>
    <t>OPPORTUNITY_19_1</t>
  </si>
  <si>
    <t>OPPORTUNITY_19_2</t>
  </si>
  <si>
    <t>OPPORTUNITY_19_3</t>
  </si>
  <si>
    <t>OPPORTUNITY_20</t>
  </si>
  <si>
    <t>OPPORTUNITY_20_1</t>
  </si>
  <si>
    <t>OPPORTUNITY_20_2</t>
  </si>
  <si>
    <t>OPPORTUNITY_20_3</t>
  </si>
  <si>
    <t>OPPORTUNITY_21</t>
  </si>
  <si>
    <t>Gift a signed racket to a fan</t>
  </si>
  <si>
    <t>Signierten Schläger an Fan verschenken</t>
  </si>
  <si>
    <t>Regala una raqueta firmada a un fan</t>
  </si>
  <si>
    <t>Regala una racchetta autografata a un fan</t>
  </si>
  <si>
    <t>Подарить фанату ракетку с подписью</t>
  </si>
  <si>
    <t>Presentear um fã com uma raquete autografada</t>
  </si>
  <si>
    <t>OPPORTUNITY_21_1</t>
  </si>
  <si>
    <t>Offrir une de vos raquettes dédicacée à un fan</t>
  </si>
  <si>
    <t>OPPORTUNITY_21_2</t>
  </si>
  <si>
    <t>Faire cadeau d’une de vos raquettes dédicacée à un supporter</t>
  </si>
  <si>
    <t>OPPORTUNITY_21_3</t>
  </si>
  <si>
    <t>Gâter un fan en lui offrant un teeshirt signé</t>
  </si>
  <si>
    <t>OPPORTUNITY_22</t>
  </si>
  <si>
    <t>Meet and greet with fans</t>
  </si>
  <si>
    <t>Fans treffen und begrüßen</t>
  </si>
  <si>
    <t>Encuentro con fans</t>
  </si>
  <si>
    <t>Incontra e saluta i fan</t>
  </si>
  <si>
    <t>Встретиться и пообщаться с фанатами</t>
  </si>
  <si>
    <t>Meet and greet com fãs</t>
  </si>
  <si>
    <t>OPPORTUNITY_22_1</t>
  </si>
  <si>
    <t>Aller à la rencontre des fans</t>
  </si>
  <si>
    <t>OPPORTUNITY_22_2</t>
  </si>
  <si>
    <t>Partir à la rencontre de votre public</t>
  </si>
  <si>
    <t>OPPORTUNITY_22_3</t>
  </si>
  <si>
    <t>Prendre le temps de rencontrer vos fans</t>
  </si>
  <si>
    <t>OPPORTUNITY_23</t>
  </si>
  <si>
    <t>OPPORTUNITY_23_1</t>
  </si>
  <si>
    <t>OPPORTUNITY_23_2</t>
  </si>
  <si>
    <t>OPPORTUNITY_23_3</t>
  </si>
  <si>
    <t>OPPORTUNITY_24</t>
  </si>
  <si>
    <t>OPPORTUNITY_24_1</t>
  </si>
  <si>
    <t>OPPORTUNITY_24_2</t>
  </si>
  <si>
    <t>OPPORTUNITY_24_3</t>
  </si>
  <si>
    <t>OPPORTUNITY_25</t>
  </si>
  <si>
    <t>Attend your next interview in an eccentric outfit</t>
  </si>
  <si>
    <t>Im schrillen Outfit zum Interview erscheinen</t>
  </si>
  <si>
    <t>Ve a tu próxima entrevista con un atuendo excéntrico</t>
  </si>
  <si>
    <t>Vai alla prossima intervista con un look eccentrico</t>
  </si>
  <si>
    <t>Прийти на следующее интервью в эксцентричном наряде</t>
  </si>
  <si>
    <t>Comparecer à sua próxima entrevista com um traje excêntrico</t>
  </si>
  <si>
    <t>OPPORTUNITY_25_1</t>
  </si>
  <si>
    <t>Venir à votre prochaine interview dans une tenue excentrique</t>
  </si>
  <si>
    <t>OPPORTUNITY_25_2</t>
  </si>
  <si>
    <t>Choisir une tenue extravagante pour votre prochaine interview</t>
  </si>
  <si>
    <t>OPPORTUNITY_25_3</t>
  </si>
  <si>
    <t>Venir en interview avec un look qui sort totalement de l’ordinaire</t>
  </si>
  <si>
    <t>OPPORTUNITY_26</t>
  </si>
  <si>
    <t>Dye your hair in your sponsor’s colors</t>
  </si>
  <si>
    <t>Haare in Sponsorenfarben färben</t>
  </si>
  <si>
    <t>Tiñe tu pelo con los colores de tu patrocinador</t>
  </si>
  <si>
    <t>Tingiti i capelli coi colori dello sponsor</t>
  </si>
  <si>
    <t>Покрасить волосы в цвета спонсора</t>
  </si>
  <si>
    <t>Colorir seu cabelo com as cores do seu patrocinador</t>
  </si>
  <si>
    <t>OPPORTUNITY_26_1</t>
  </si>
  <si>
    <t>Vous colorer les cheveux aux couleurs de votre sponsor</t>
  </si>
  <si>
    <t>OPPORTUNITY_26_2</t>
  </si>
  <si>
    <t>Afficher votre sponsors jusque dans votre look capillaire</t>
  </si>
  <si>
    <t>OPPORTUNITY_26_3</t>
  </si>
  <si>
    <t>Arborer fièrement les couleurs de votre sponsor dans votre coiffure</t>
  </si>
  <si>
    <t>OPPORTUNITY_27</t>
  </si>
  <si>
    <t>OPPORTUNITY_27_1</t>
  </si>
  <si>
    <t>OPPORTUNITY_27_2</t>
  </si>
  <si>
    <t>OPPORTUNITY_27_3</t>
  </si>
  <si>
    <t>OPPORTUNITY_28</t>
  </si>
  <si>
    <t>Pinte seu cabelo com as cores do seu patrocinador</t>
  </si>
  <si>
    <t>OPPORTUNITY_28_1</t>
  </si>
  <si>
    <t>OPPORTUNITY_28_2</t>
  </si>
  <si>
    <t>OPPORTUNITY_28_3</t>
  </si>
  <si>
    <t>OPPORTUNITY_29</t>
  </si>
  <si>
    <t>Challenge another tennis player on social media</t>
  </si>
  <si>
    <t>Tennisgegner über Social Media herausfordern</t>
  </si>
  <si>
    <t>Reta a otro tenista en redes sociales</t>
  </si>
  <si>
    <t>Sfida un altro tennista sui social</t>
  </si>
  <si>
    <t>Бросить вызов другому теннисисту в соцсетях</t>
  </si>
  <si>
    <t>Desafie outro tenista nas redes sociais</t>
  </si>
  <si>
    <t>OPPORTUNITY_29_1</t>
  </si>
  <si>
    <t>Défier un autre joueur de tennis sur les réseaux sociaux</t>
  </si>
  <si>
    <t>OPPORTUNITY_29_2</t>
  </si>
  <si>
    <t>Provoquer un autre joueur de tennis via les réseaux sociaux</t>
  </si>
  <si>
    <t>OPPORTUNITY_29_3</t>
  </si>
  <si>
    <t>Créer le buzz en défiant un autre joueur de tennis sur les réseaux</t>
  </si>
  <si>
    <t>OPPORTUNITY_30</t>
  </si>
  <si>
    <t>Appear on a show where you take on sports challenges</t>
  </si>
  <si>
    <t>In Show mit sportlichen Challenges auftreten</t>
  </si>
  <si>
    <t>Sal en un programa con desafíos deportivos</t>
  </si>
  <si>
    <t>Partecipa a un programma con sfide sportive</t>
  </si>
  <si>
    <t>Появиться в шоу со спортивными испытаниями</t>
  </si>
  <si>
    <t>Apareça em um programa onde você aceita desafios esportivos</t>
  </si>
  <si>
    <t>OPPORTUNITY_30_1</t>
  </si>
  <si>
    <t>Participer à une émission où vous relevez des défis sportifs</t>
  </si>
  <si>
    <t>OPPORTUNITY_30_2</t>
  </si>
  <si>
    <t>Relever des défis sportifs lors d’une émission télévisée</t>
  </si>
  <si>
    <t>OPPORTUNITY_30_3</t>
  </si>
  <si>
    <t>Se mesurer à des défis sportifs dans une émission à la tv</t>
  </si>
  <si>
    <t>OPPORTUNITY_31</t>
  </si>
  <si>
    <t>OPPORTUNITY_31_1</t>
  </si>
  <si>
    <t>OPPORTUNITY_31_2</t>
  </si>
  <si>
    <t>OPPORTUNITY_31_3</t>
  </si>
  <si>
    <t>OPPORTUNITY_32</t>
  </si>
  <si>
    <t>OPPORTUNITY_32_1</t>
  </si>
  <si>
    <t>OPPORTUNITY_32_2</t>
  </si>
  <si>
    <t>OPPORTUNITY_32_3</t>
  </si>
  <si>
    <t>OPPORTUNITY_33</t>
  </si>
  <si>
    <t>Create a funny short video</t>
  </si>
  <si>
    <t>Lustiges Kurzvideo erstellen</t>
  </si>
  <si>
    <t>Crea un vídeo corto divertido</t>
  </si>
  <si>
    <t>Crea un video corto divertente</t>
  </si>
  <si>
    <t>Создать смешное короткое видео</t>
  </si>
  <si>
    <t>Crie um vídeo curto e engraçado</t>
  </si>
  <si>
    <t>OPPORTUNITY_33_1</t>
  </si>
  <si>
    <t>Faire un short comique</t>
  </si>
  <si>
    <t>OPPORTUNITY_33_2</t>
  </si>
  <si>
    <t>Poster une courte vidéo humoristique</t>
  </si>
  <si>
    <t>OPPORTUNITY_33_3</t>
  </si>
  <si>
    <t>Réaliser un sketch en format vidéo court</t>
  </si>
  <si>
    <t>OPPORTUNITY_34</t>
  </si>
  <si>
    <t>Appear on the latest comedy talk show</t>
  </si>
  <si>
    <t>Im angesagten Comedy-Talk auftreten</t>
  </si>
  <si>
    <t>Ve al talk show de comedia del momento</t>
  </si>
  <si>
    <t>Vai al talk show comico del momento</t>
  </si>
  <si>
    <t>Появиться в популярном комедийном ток-шоу</t>
  </si>
  <si>
    <t>Apareça no último talk show de comédia</t>
  </si>
  <si>
    <t>OPPORTUNITY_34_1</t>
  </si>
  <si>
    <t>Participer au talk show humoristique du moment</t>
  </si>
  <si>
    <t>OPPORTUNITY_34_2</t>
  </si>
  <si>
    <t>Faire une apparition dans le talk-show humoristique tendance</t>
  </si>
  <si>
    <t>OPPORTUNITY_34_3</t>
  </si>
  <si>
    <t>Participer à une émission humoristique très suivie</t>
  </si>
  <si>
    <t>OPPORTUNITY_35</t>
  </si>
  <si>
    <t>OPPORTUNITY_35_1</t>
  </si>
  <si>
    <t>OPPORTUNITY_35_2</t>
  </si>
  <si>
    <t>OPPORTUNITY_35_3</t>
  </si>
  <si>
    <t>OPPORTUNITY_36</t>
  </si>
  <si>
    <t>OPPORTUNITY_36_1</t>
  </si>
  <si>
    <t>OPPORTUNITY_36_2</t>
  </si>
  <si>
    <t>OPPORTUNITY_36_3</t>
  </si>
  <si>
    <t>OPPORTUNITY_37</t>
  </si>
  <si>
    <t>Sponsor legendary athletes</t>
  </si>
  <si>
    <t>Legendäre Athleten sponsern</t>
  </si>
  <si>
    <t>Patrocina a atletas legendarios</t>
  </si>
  <si>
    <t>Sponsorizza atleti leggendari</t>
  </si>
  <si>
    <t>Спонсировать легендарных спортсменов</t>
  </si>
  <si>
    <t>Patrocine atletas lendários</t>
  </si>
  <si>
    <t>Sponsoriser des athlètes légendaires</t>
  </si>
  <si>
    <t>Associer votre image à des figures mythiques du sport</t>
  </si>
  <si>
    <t>Sponsoriser des stars intemporelles du sport</t>
  </si>
  <si>
    <t>OPPORTUNITY_38</t>
  </si>
  <si>
    <t>Collaborate with celebrities on ethical product lines</t>
  </si>
  <si>
    <t>Mit Stars an ethischen Produkten arbeiten</t>
  </si>
  <si>
    <t>Colabora con celebridades en productos éticos</t>
  </si>
  <si>
    <t>Collabora con celebrità su linee etiche</t>
  </si>
  <si>
    <t>Сотрудничать со знаменитостями над этичными продуктами</t>
  </si>
  <si>
    <t>Colabore com celebridades em linhas de produtos éticos</t>
  </si>
  <si>
    <t>Collaborer avec des célébrités sur des gammes éthiques</t>
  </si>
  <si>
    <t>Cocréer une ligne éthique avec des célébrités influentes</t>
  </si>
  <si>
    <t>Développer une gamme durable en partenariat avec des stars</t>
  </si>
  <si>
    <t>OPPORTUNITY_39</t>
  </si>
  <si>
    <t>Create and sponsor an extreme sports event</t>
  </si>
  <si>
    <t>Extrem-Sportevent organisieren und sponsern</t>
  </si>
  <si>
    <t>Organiza y patrocina un evento de deportes extremos</t>
  </si>
  <si>
    <t>Crea e sponsorizza un evento di sport estremi</t>
  </si>
  <si>
    <t>Создать и спонсировать экстремальное спортивное событие</t>
  </si>
  <si>
    <t>Crie e patrocine um evento de esportes radicais</t>
  </si>
  <si>
    <t>Créer et sponsoriser un événement d'exploits extrêmes</t>
  </si>
  <si>
    <t>Créer l’événement extrême de l’année : adrénaline garantie.</t>
  </si>
  <si>
    <t>Lancer un événement spectaculaire autour du dépassement de soi</t>
  </si>
  <si>
    <t>OPPORTUNITY_40</t>
  </si>
  <si>
    <t>Co-produce the documentary "Never, Ever Give Up"</t>
  </si>
  <si>
    <t>Doku "Never, Ever Give Up" koproduzieren</t>
  </si>
  <si>
    <t>Coproduce el documental "Never, Ever Give Up"</t>
  </si>
  <si>
    <t>Coproduci il documentario "Never, Ever Give Up"</t>
  </si>
  <si>
    <t>Со-продюсировать документальный фильм «Never, Ever Give Up»</t>
  </si>
  <si>
    <t>Coproduza o documentário "Nunca, Jamais Desista"</t>
  </si>
  <si>
    <t>Co-produire le documentaire "Never, Ever Give Up"</t>
  </si>
  <si>
    <t>Investir dans le documentaire motivant "Never, Ever Give Up"</t>
  </si>
  <si>
    <t>Co-produire le film inspirant "Never, Ever Give Up"</t>
  </si>
  <si>
    <t>OPPORTUNITY_41</t>
  </si>
  <si>
    <t>Collaborate on a dramatic action film</t>
  </si>
  <si>
    <t>An dramatischem Actionfilm mitarbeiten</t>
  </si>
  <si>
    <t>Colabora en una película de acción intensa</t>
  </si>
  <si>
    <t>Collabora a un film d'azione drammatico</t>
  </si>
  <si>
    <t>Участвовать в создании драматического боевика</t>
  </si>
  <si>
    <t>Colabore em um filme de ação dramático</t>
  </si>
  <si>
    <t>Collaborer sur un film d'action alarmiste</t>
  </si>
  <si>
    <t>Travailler sur un film d’action aux accents alarmistes</t>
  </si>
  <si>
    <t>Cocréer un blockbuster ultra anxiogène</t>
  </si>
  <si>
    <t>OPPORTUNITY_42</t>
  </si>
  <si>
    <t>Star in a tennis-themed cartoon</t>
  </si>
  <si>
    <t>In Tennis-Zeichentrickserie mitspielen</t>
  </si>
  <si>
    <t>Protagoniza un dibujo animado sobre tenis</t>
  </si>
  <si>
    <t>Recita in un cartone sul tennis</t>
  </si>
  <si>
    <t>Сняться в мультфильме о теннисе</t>
  </si>
  <si>
    <t>Estrelar em um desenho animado com tema de tênis</t>
  </si>
  <si>
    <t>Jouer dans un cartoon sur le tennis</t>
  </si>
  <si>
    <t>Prêter votre voix à un dessin animé sur le tennis</t>
  </si>
  <si>
    <t>Être cartoonisé pour un cartoon spécial tennis</t>
  </si>
  <si>
    <t>OPPORTUNITY_43</t>
  </si>
  <si>
    <t>Invite young talents to a bootcamp</t>
  </si>
  <si>
    <t>Junge Talente ins Bootcamp einladen</t>
  </si>
  <si>
    <t>Invita a jóvenes promesas a un bootcamp</t>
  </si>
  <si>
    <t>Invita giovani talenti a un bootcamp</t>
  </si>
  <si>
    <t>Пригласить молодых талантов на тренировочный буткемп</t>
  </si>
  <si>
    <t>Convide jovens talentos para um bootcamp</t>
  </si>
  <si>
    <t>Inviter des jeunes espoirs à un bootcamp</t>
  </si>
  <si>
    <t>Organiser un bootcamp pour jeunes talents</t>
  </si>
  <si>
    <t>Proposer un stage élite aux jeunes prometteurs</t>
  </si>
  <si>
    <t>OPPORTUNITY_44</t>
  </si>
  <si>
    <t>Host a talk show about tennis legends</t>
  </si>
  <si>
    <t>Talkshow über Tennislegenden moderieren</t>
  </si>
  <si>
    <t>Presenta un talk show sobre leyendas del tenis</t>
  </si>
  <si>
    <t>Conduci un talk show sulle leggende del tennis</t>
  </si>
  <si>
    <t>Вести ток-шоу о легендах тенниса</t>
  </si>
  <si>
    <t>Apresente um talk show sobre lendas do tênis</t>
  </si>
  <si>
    <t>Animer un talk show sur les légendes du tennis</t>
  </si>
  <si>
    <t>Être le visage d’un talk-show sur les grands noms de votre sport</t>
  </si>
  <si>
    <t>Animer une émission autour des icônes du tennis</t>
  </si>
  <si>
    <t>OPPORTUNITY_45</t>
  </si>
  <si>
    <t>Play the first tennis match in free fall</t>
  </si>
  <si>
    <t>Erstes Tennis-Match im freien Fall spielen</t>
  </si>
  <si>
    <t>Juega el primer partido de tenis en caída libre</t>
  </si>
  <si>
    <t>Gioca il primo match di tennis in caduta libera</t>
  </si>
  <si>
    <t>Сыграть первый теннисный матч в свободном падении</t>
  </si>
  <si>
    <t>Jogue a primeira partida de tênis em queda livre</t>
  </si>
  <si>
    <t>Jouer le premier match de tennis en chute libre</t>
  </si>
  <si>
    <t>Jouer un match historique… en plein ciel</t>
  </si>
  <si>
    <t>Jouer un match aérien totalement inédit</t>
  </si>
  <si>
    <t>OPPORTUNITY_46</t>
  </si>
  <si>
    <t>Donate to a charity organization</t>
  </si>
  <si>
    <t>An eine Wohltätigkeitsorganisation spenden</t>
  </si>
  <si>
    <t>Dona a una organización benéfica</t>
  </si>
  <si>
    <t>Fai una donazione a un'associazione benefica</t>
  </si>
  <si>
    <t>Пожертвовать благотворительной организации</t>
  </si>
  <si>
    <t>Doe para uma organização de caridade</t>
  </si>
  <si>
    <t>Faire un don pour une association caritative</t>
  </si>
  <si>
    <t>Soutenir une cause avec un don</t>
  </si>
  <si>
    <t>Faire un don… et envoyer de bonnes ondes</t>
  </si>
  <si>
    <t>OPPORTUNITY_47</t>
  </si>
  <si>
    <t>Organize a fan meet-up on top of Mount Everest</t>
  </si>
  <si>
    <t>Fan-Treffen auf dem Mount Everest organisieren</t>
  </si>
  <si>
    <t>Organiza un encuentro con fans en el Everest</t>
  </si>
  <si>
    <t>Organizza un raduno di fan sull'Everest</t>
  </si>
  <si>
    <t>Организовать встречу с фанатами на вершине Эвереста</t>
  </si>
  <si>
    <t>Organize um encontro de fãs no topo do Monte Everest</t>
  </si>
  <si>
    <t>Organiser une rencontre de fans au sommet de l'Everest</t>
  </si>
  <si>
    <t>Réunir vos supporters au sommet de l’Himalaya</t>
  </si>
  <si>
    <t>Tenir un meet-up avec vos fans… à 8 849 mètres d’altitude</t>
  </si>
  <si>
    <t>OPPORTUNITY_48</t>
  </si>
  <si>
    <t>Auction off a trophy for charity</t>
  </si>
  <si>
    <t>Pokal für guten Zweck versteigern</t>
  </si>
  <si>
    <t>Subasta un trofeo con fines benéficos</t>
  </si>
  <si>
    <t>Metti all’asta un trofeo per beneficenza</t>
  </si>
  <si>
    <t>Выставить трофей на благотворительный аукцион</t>
  </si>
  <si>
    <t>Leiloar um troféu para caridade</t>
  </si>
  <si>
    <t>Mettre un trophée aux enchères pour une cause humanitaire</t>
  </si>
  <si>
    <t>Offrir un trophée à une vente caritative</t>
  </si>
  <si>
    <t>Mettre un trophée aux enchères : la bonne action qui brille</t>
  </si>
  <si>
    <t>OPPORTUNITY_49</t>
  </si>
  <si>
    <t>Participate in a reality show about yourself</t>
  </si>
  <si>
    <t>An Reality-Show über dich teilnehmen</t>
  </si>
  <si>
    <t>Participa en un reality show sobre ti</t>
  </si>
  <si>
    <t>Partecipa a un reality show su di te</t>
  </si>
  <si>
    <t>Участвовать в реалити-шоу о себе</t>
  </si>
  <si>
    <t>Participar de um reality show sobre você</t>
  </si>
  <si>
    <t>Participer à une téléréalité qui vous est dédiée</t>
  </si>
  <si>
    <t>Être au cœur d’une téléréalité qui vous est entièrement dédiée</t>
  </si>
  <si>
    <t>Avoir votre propre téléréalité : bienvenue dans votre multiverse</t>
  </si>
  <si>
    <t>OPPORTUNITY_50</t>
  </si>
  <si>
    <t>Play a match on a floating court</t>
  </si>
  <si>
    <t>Auf schwimmendem Tennisplatz spielen</t>
  </si>
  <si>
    <t>Juega en una cancha flotante</t>
  </si>
  <si>
    <t>Gioca su un campo da tennis galleggiante</t>
  </si>
  <si>
    <t>Сыграть матч на плавучем корте</t>
  </si>
  <si>
    <t>Jogar uma partida em uma quadra flutuante</t>
  </si>
  <si>
    <t>Réaliser un match sur une plateforme flottante</t>
  </si>
  <si>
    <t>Participer à un match sur l’eau</t>
  </si>
  <si>
    <t>S’engager dans un match totalement aquatique (ou presque)</t>
  </si>
  <si>
    <t>OPPORTUNITY_51</t>
  </si>
  <si>
    <t>Record your own music album</t>
  </si>
  <si>
    <t>Eigenes Musikalbum aufnehmen</t>
  </si>
  <si>
    <t>Graba tu propio álbum musical</t>
  </si>
  <si>
    <t>Registra il tuo album musicale</t>
  </si>
  <si>
    <t>Записать собственный музыкальный альбом</t>
  </si>
  <si>
    <t>Gravar seu próprio álbum de música</t>
  </si>
  <si>
    <t>Enregistrer votre propre album de musique</t>
  </si>
  <si>
    <t>Produire un album où vous tenez le micro</t>
  </si>
  <si>
    <t>Composer et enregistrer un album personnel</t>
  </si>
  <si>
    <t>OPPORTUNITY_52</t>
  </si>
  <si>
    <t>Launch a global challenge on social media</t>
  </si>
  <si>
    <t>Weltweite Social-Media-Challenge starten</t>
  </si>
  <si>
    <t>Lanza un reto global en redes sociales</t>
  </si>
  <si>
    <t>Lancia una sfida globale sui social</t>
  </si>
  <si>
    <t>Запустить глобальный челлендж в соцсетях</t>
  </si>
  <si>
    <t>Lançar um desafio global nas redes sociais</t>
  </si>
  <si>
    <t>Lancer un défi mondial sur les réseaux sociaux</t>
  </si>
  <si>
    <t>Créer un défi viral à l’échelle internationale.</t>
  </si>
  <si>
    <t>Initier une tendance mondiale via les réseaux</t>
  </si>
  <si>
    <t>OPPORTUNITY_53</t>
  </si>
  <si>
    <t>Write and publish "Your Method for Success"</t>
  </si>
  <si>
    <t>"Deine Erfolgsformel" schreiben und veröffentlichen</t>
  </si>
  <si>
    <t>Escribe y publica "Tu método para triunfar"</t>
  </si>
  <si>
    <t>Scrivi e pubblica "Il tuo metodo per vincere"</t>
  </si>
  <si>
    <t>Написать и издать книгу «Your Method for Success»</t>
  </si>
  <si>
    <t>Escrever e publicar "Seu Método para o Sucesso"</t>
  </si>
  <si>
    <t>Écrire et publier "votre méthode pour réussir"</t>
  </si>
  <si>
    <t>Sortir un guide inspiré de votre parcours</t>
  </si>
  <si>
    <t>Publier votre méthode : best-seller garanti (selon vous)</t>
  </si>
  <si>
    <t>OPPORTUNITY_54</t>
  </si>
  <si>
    <t>Launch a campaign promoting para-sports</t>
  </si>
  <si>
    <t>Kampagne für Behindertensport starten</t>
  </si>
  <si>
    <t>Lanza una campaña por el deporte adaptado</t>
  </si>
  <si>
    <t>Avvia una campagna per il para sport</t>
  </si>
  <si>
    <t>Запустить кампанию в поддержку параспорта</t>
  </si>
  <si>
    <t>Lançar uma campanha de promoção de para-esportes</t>
  </si>
  <si>
    <t>Lancer une campagne de promotion du handisport</t>
  </si>
  <si>
    <t>Sensibiliser le public au handisport via une campagne engagée</t>
  </si>
  <si>
    <t>Déployer une campagne pour valoriser le paratennis</t>
  </si>
  <si>
    <t>OPPORTUNITY_55</t>
  </si>
  <si>
    <t>Compete in an e-sports tournament</t>
  </si>
  <si>
    <t>An E-Sport-Turnier teilnehmen</t>
  </si>
  <si>
    <t>Compite en un torneo de e-sports</t>
  </si>
  <si>
    <t>Partecipa a un torneo e-sport</t>
  </si>
  <si>
    <t>Участвовать в киберспортивном турнире</t>
  </si>
  <si>
    <t>Competir em um torneio de e-sports</t>
  </si>
  <si>
    <t>Participer à une compétition d'e-sport</t>
  </si>
  <si>
    <t>Prendre part à une compétition e-sportive</t>
  </si>
  <si>
    <t>Intégrer un event gaming au niveau compétitif</t>
  </si>
  <si>
    <t>OPPORTUNITY_56</t>
  </si>
  <si>
    <t>Create a training program for young talents</t>
  </si>
  <si>
    <t>Trainingsprogramm für junge Talente erstellen</t>
  </si>
  <si>
    <t>Crea un programa de entrenamiento para jóvenes talentos</t>
  </si>
  <si>
    <t>Crea un programma di allenamento per giovani talenti</t>
  </si>
  <si>
    <t>Создать тренировочную программу для молодых талантов</t>
  </si>
  <si>
    <t>Criar um programa de treinamento para jovens talentos</t>
  </si>
  <si>
    <t>Créer un programme d’entraînement pour jeunes talents</t>
  </si>
  <si>
    <t>Monter un programme d’entraînement pour futurs champions</t>
  </si>
  <si>
    <t>Concevoir un programme pour révéler les talents de demain</t>
  </si>
  <si>
    <t>OPPORTUNITY_57</t>
  </si>
  <si>
    <t>Make the cover of The Sport Magazine</t>
  </si>
  <si>
    <t>Auf dem Cover von The Sport Magazine erscheinen</t>
  </si>
  <si>
    <t>Aparece en la portada de The Sport Magazine</t>
  </si>
  <si>
    <t>Fai la copertina di The Sport Magazine</t>
  </si>
  <si>
    <t>Попасть на обложку журнала The Sport Magazine</t>
  </si>
  <si>
    <t>Estampar a capa da The Sport Magazine</t>
  </si>
  <si>
    <t>Faire la une de magazine Mondial Tennis</t>
  </si>
  <si>
    <t>Être en première page de The Sport Magazine</t>
  </si>
  <si>
    <t>Poser pour la une du magazine sportif de référence.</t>
  </si>
  <si>
    <t>OPPORTUNITY_58</t>
  </si>
  <si>
    <t>Organize a talent competition for young athletes</t>
  </si>
  <si>
    <t>Talentwettbewerb für junge Athleten organisieren</t>
  </si>
  <si>
    <t>Organiza un concurso de talentos para jóvenes deportistas</t>
  </si>
  <si>
    <t>Organizza un concorso per giovani talenti sportivi</t>
  </si>
  <si>
    <t>Организовать конкурс талантов среди молодых спортсменов</t>
  </si>
  <si>
    <t>Organizar um concurso de talentos para jovens atletas</t>
  </si>
  <si>
    <t>Organiser un concours de talents pour jeunes sportifs</t>
  </si>
  <si>
    <t>Lancer un concours destiné aux jeunes athlètes prometteurs</t>
  </si>
  <si>
    <t>Créer un concours pour mettre en lumière les jeunes talents</t>
  </si>
  <si>
    <t>OPPORTUNITY_59</t>
  </si>
  <si>
    <t>Adopt a signature move after each victory</t>
  </si>
  <si>
    <t>Nach jedem Sieg Signature-Move zeigen</t>
  </si>
  <si>
    <t>Adopta un gesto único tras cada victoria</t>
  </si>
  <si>
    <t>Adotta un gesto iconico dopo ogni vittoria</t>
  </si>
  <si>
    <t>Придумать фирменный жест после каждой победы</t>
  </si>
  <si>
    <t>Adotar um golpe de assinatura após cada vitória</t>
  </si>
  <si>
    <t>Adopter un geste signature après chaque victoire</t>
  </si>
  <si>
    <t>Définir un rituel iconique pour marquer chaque victoire</t>
  </si>
  <si>
    <t>Créer votre propre célébration emblématique</t>
  </si>
  <si>
    <t>OPPORTUNITY_60</t>
  </si>
  <si>
    <t>Appear in a music video</t>
  </si>
  <si>
    <t>In Musikvideo auftreten</t>
  </si>
  <si>
    <t>Aparece en un videoclip musical</t>
  </si>
  <si>
    <t>Partecipa a un video musicale</t>
  </si>
  <si>
    <t>Сняться в музыкальном клипе</t>
  </si>
  <si>
    <t>Aparecer em um videoclipe</t>
  </si>
  <si>
    <t>Faire une apparition dans un clip de musique</t>
  </si>
  <si>
    <t>Jouer un rôle dans un clip musical</t>
  </si>
  <si>
    <t>Un caméo dans un clip : ambiance star &amp; spotlight</t>
  </si>
  <si>
    <t>OPPORTUNITY_61</t>
  </si>
  <si>
    <t>Star in a commercial where you face off against a plane and a tank</t>
  </si>
  <si>
    <t>In Werbung gegen Panzer und Flugzeug antreten</t>
  </si>
  <si>
    <t>Protagoniza un anuncio contra un avión y un tanque</t>
  </si>
  <si>
    <t>Recita in uno spot contro un aereo e un carro armato</t>
  </si>
  <si>
    <t>Сняться в рекламе, где вы противостоите самолёту и танку</t>
  </si>
  <si>
    <t>Estrelar em um comercial onde você enfrenta um avião e um tanque</t>
  </si>
  <si>
    <t>Faire une pub dans laquelle vous affrontez un avion et un tank</t>
  </si>
  <si>
    <t>Tourner une pub où vous défiez un avion et un tank</t>
  </si>
  <si>
    <t>Être la star d’une pub “impossible” : avion vs tank vs vous</t>
  </si>
  <si>
    <t>OPPORTUNITY_62</t>
  </si>
  <si>
    <t>Attend a VIP party hosted by a showbiz star</t>
  </si>
  <si>
    <t>An VIP-Party eines Showstars teilnehmen</t>
  </si>
  <si>
    <t>Asiste a una fiesta VIP de una celebridad</t>
  </si>
  <si>
    <t>Partecipa a un party VIP con una star dello showbiz</t>
  </si>
  <si>
    <t>Посетить VIP-вечеринку у звезды шоу-бизнеса</t>
  </si>
  <si>
    <t>Participar de uma festa VIP organizada por uma estrela do showbiz</t>
  </si>
  <si>
    <t>Participer à la soirée VIP d'une star du showbiz</t>
  </si>
  <si>
    <t>Être invité(e) à une soirée privée très select</t>
  </si>
  <si>
    <t>Participer à un gala réservé aux stars</t>
  </si>
  <si>
    <t>OPPORTUNITY_63</t>
  </si>
  <si>
    <t>Bet on yourself in an unusual competition</t>
  </si>
  <si>
    <t>In verrücktem Wettbewerb auf sich selbst setzen</t>
  </si>
  <si>
    <t>Apuesta por ti en una competición insólita</t>
  </si>
  <si>
    <t>Scommetti su te stesso in una gara insolita</t>
  </si>
  <si>
    <t>Поставить на себя в необычном соревновании</t>
  </si>
  <si>
    <t>Apostar em si mesmo em uma competição incomum</t>
  </si>
  <si>
    <t>Miser sur soi même dans une compétition insolite</t>
  </si>
  <si>
    <t>Parier sur votre propre perf dans un challenge farfelu</t>
  </si>
  <si>
    <t>Participer à une épreuve décalée et miser sur vous-même</t>
  </si>
  <si>
    <t>OPPORTUNITY</t>
  </si>
  <si>
    <t>OPPORTUNITÉ</t>
  </si>
  <si>
    <t>CHANCE</t>
  </si>
  <si>
    <t>OPORTUNIDAD</t>
  </si>
  <si>
    <t>OPPORTUNITÀ</t>
  </si>
  <si>
    <t>ВОЗМОЖНОСТЬ</t>
  </si>
  <si>
    <t>OPORTUNIDADE</t>
  </si>
  <si>
    <t>COST</t>
  </si>
  <si>
    <t>COÛT</t>
  </si>
  <si>
    <t>KOSTEN</t>
  </si>
  <si>
    <t>COSTE</t>
  </si>
  <si>
    <t>COSTO</t>
  </si>
  <si>
    <t>СТОИМОСТЬ</t>
  </si>
  <si>
    <t>CUSTO</t>
  </si>
  <si>
    <t>REWARD</t>
  </si>
  <si>
    <t>RÉCOMPENSE</t>
  </si>
  <si>
    <t>BELOHNUNG</t>
  </si>
  <si>
    <t>RECOMPENSA</t>
  </si>
  <si>
    <t>RICOMPENSA</t>
  </si>
  <si>
    <t>НАГРАДА</t>
  </si>
  <si>
    <t>INVESMENT_INCREASE</t>
  </si>
  <si>
    <t>INVESTMENT INCREASE</t>
  </si>
  <si>
    <t>AUGMENTATION DE L'INVESTISSEMENT</t>
  </si>
  <si>
    <t>INVESTITIONSERHÖHUNG</t>
  </si>
  <si>
    <t>AUMENTO DE INVERSIÓN</t>
  </si>
  <si>
    <t>AUMENTO DELL’INVESTIMENTO</t>
  </si>
  <si>
    <t>УВЕЛИЧЕНИЕ ИНВЕСТИЦИИ</t>
  </si>
  <si>
    <t>AUMENTO DE INVESTIMENTO</t>
  </si>
  <si>
    <t>OPPORTUNITY_OVERLAY_TITLE</t>
  </si>
  <si>
    <t>NEW OPPORTUNITY</t>
  </si>
  <si>
    <t>NOUVELLE OPPORTUNITÉ</t>
  </si>
  <si>
    <t>NEUE CHANCE</t>
  </si>
  <si>
    <t>NUEVA OPORTUNIDAD</t>
  </si>
  <si>
    <t>NUOVA OPPORTUNITÀ</t>
  </si>
  <si>
    <t>НОВАЯ ВОЗМОЖНОСТЬ</t>
  </si>
  <si>
    <t>NOVA OPORTUNIDADE</t>
  </si>
  <si>
    <t>CHOOSE</t>
  </si>
  <si>
    <t>CHOISIR</t>
  </si>
  <si>
    <t>AUSWÄHLEN</t>
  </si>
  <si>
    <t>ELEGIR</t>
  </si>
  <si>
    <t>SCEGLI</t>
  </si>
  <si>
    <t>ВЫБРАТЬ</t>
  </si>
  <si>
    <t>ESCOLHER</t>
  </si>
  <si>
    <t>NO_PARTICIPATION</t>
  </si>
  <si>
    <t>No participation</t>
  </si>
  <si>
    <t>Pas de participation</t>
  </si>
  <si>
    <t>Keine Teilnahme</t>
  </si>
  <si>
    <t>Sin participación</t>
  </si>
  <si>
    <t>Nessuna partecipazione</t>
  </si>
  <si>
    <t>Без участия</t>
  </si>
  <si>
    <t>Sem participação</t>
  </si>
  <si>
    <t>RANKING_BREAKDOWN</t>
  </si>
  <si>
    <t>Разбивка рейтинга</t>
  </si>
  <si>
    <t>Detalhes do ranking</t>
  </si>
  <si>
    <t>RANKING_EVOLUTION</t>
  </si>
  <si>
    <t>Évolution du classement</t>
  </si>
  <si>
    <t>Evoluzione della classifica</t>
  </si>
  <si>
    <t>Эволюция рейтинга</t>
  </si>
  <si>
    <t>LEVEL_LOWER</t>
  </si>
  <si>
    <t>level</t>
  </si>
  <si>
    <t>niveau</t>
  </si>
  <si>
    <t>nivel</t>
  </si>
  <si>
    <t>livello</t>
  </si>
  <si>
    <t>уровень</t>
  </si>
  <si>
    <t>nível</t>
  </si>
  <si>
    <t>MAX_UPPER</t>
  </si>
  <si>
    <t>МАКС</t>
  </si>
  <si>
    <t>MÁX</t>
  </si>
  <si>
    <t>YEARSOLD_SHORT_UPPER</t>
  </si>
  <si>
    <t>Y/O</t>
  </si>
  <si>
    <t>ANS</t>
  </si>
  <si>
    <t>J. ALT</t>
  </si>
  <si>
    <t>AÑOS</t>
  </si>
  <si>
    <t>ANNI</t>
  </si>
  <si>
    <t>ЛЕТ</t>
  </si>
  <si>
    <t>A/I</t>
  </si>
  <si>
    <t>INJURY_UPPER</t>
  </si>
  <si>
    <t>INJURY</t>
  </si>
  <si>
    <t>BLESSURE</t>
  </si>
  <si>
    <t>VERLETZUNG</t>
  </si>
  <si>
    <t>LESIÓN</t>
  </si>
  <si>
    <t>INFORTUNA</t>
  </si>
  <si>
    <t>ТРАВМА</t>
  </si>
  <si>
    <t>LESÃO</t>
  </si>
  <si>
    <t>SAVE_SLOT</t>
  </si>
  <si>
    <t>SLOT</t>
  </si>
  <si>
    <t>EMPLACEMENT</t>
  </si>
  <si>
    <t>RANURA</t>
  </si>
  <si>
    <t>СЛОТ</t>
  </si>
  <si>
    <t>NO_SORRY</t>
  </si>
  <si>
    <t>YES_BREAK</t>
  </si>
  <si>
    <t>YES, BREAK THIS CONTRACT</t>
  </si>
  <si>
    <t>OUI, ROMPRE CE CONTRAT</t>
  </si>
  <si>
    <t>JA, VERTRAG KÜNDIGEN</t>
  </si>
  <si>
    <t>SÍ, ROMPER ESTE CONTRATO</t>
  </si>
  <si>
    <t>SÌ, ROMPI QUESTO CONTRATTO</t>
  </si>
  <si>
    <t>ДА, РАСТОРГНУТЬ КОНТРАКТ</t>
  </si>
  <si>
    <t>SIM, QUEBRE ESTE CONTRATO</t>
  </si>
  <si>
    <t>OK_SIGN</t>
  </si>
  <si>
    <t>OK, I SIGN</t>
  </si>
  <si>
    <t>OK, JE SIGNE</t>
  </si>
  <si>
    <t>OK, ICH UNTERSCHREIBE</t>
  </si>
  <si>
    <t>OK, FIRMO</t>
  </si>
  <si>
    <t>ОК, Я ПОДПИСЫВАЮ</t>
  </si>
  <si>
    <t>OK, EU ASSINO</t>
  </si>
  <si>
    <t>PCT_REVENUES_UPPER</t>
  </si>
  <si>
    <t>OF YOUR INCOME</t>
  </si>
  <si>
    <t>DE VOS REVENUS</t>
  </si>
  <si>
    <t>VON IHREM EINKOMMEN</t>
  </si>
  <si>
    <t>DE TUS INGRESOS</t>
  </si>
  <si>
    <t>DEL TUO REDDITO</t>
  </si>
  <si>
    <t>ОТ ВАШЕГО ДОХОДА</t>
  </si>
  <si>
    <t>DA SUA RECEITA</t>
  </si>
  <si>
    <t>WEEKLY_FEES_UPPER</t>
  </si>
  <si>
    <t>WEEKLY FEES</t>
  </si>
  <si>
    <t>FRAIS HEBDOMADAIRES</t>
  </si>
  <si>
    <t>WÖCHENTLICHE GEBÜHREN</t>
  </si>
  <si>
    <t>TARIFAS SEMANALES</t>
  </si>
  <si>
    <t>COSTI SETTIMANALI</t>
  </si>
  <si>
    <t>НЕДЕЛЬНЫЕ ВЗНОСЫ</t>
  </si>
  <si>
    <t>TAXAS SEMANAIS</t>
  </si>
  <si>
    <t>TERMINATION_COST_UPPER</t>
  </si>
  <si>
    <t>TERMINATION COST</t>
  </si>
  <si>
    <t>COÛT DE RUPTURE</t>
  </si>
  <si>
    <t>KÜNDIGUNGSKOSTEN</t>
  </si>
  <si>
    <t>COSTE DE RESCISIÓN</t>
  </si>
  <si>
    <t>COSTO DI ROTTURA</t>
  </si>
  <si>
    <t>СТОИМОСТЬ РАСТОРЖЕНИЯ</t>
  </si>
  <si>
    <t>CUSTO DE RESCISÃO</t>
  </si>
  <si>
    <t>TERMINATION_DESC</t>
  </si>
  <si>
    <t>You still have a contract with this structure.
Are you sure you want to break the contract?</t>
  </si>
  <si>
    <t>Vous avez encore un contrat avec cette structure.
Êtes-vous sûr de vouloir le rompre ?</t>
  </si>
  <si>
    <t>Sie haben noch einen Vertrag mit dieser Struktur.
Möchten Sie ihn wirklich kündigen?</t>
  </si>
  <si>
    <t>Todavía tienes un contrato con esta estructura. 
¿Seguro que quieres romperlo?</t>
  </si>
  <si>
    <t>Hai ancora un contratto con questa struttura.
Sei sicuro di volerlo rompere?</t>
  </si>
  <si>
    <t>У вас всё ещё есть контракт с этой структурой.
Вы уверены, что хотите расторгнуть контракт?</t>
  </si>
  <si>
    <t>Você ainda tem um contrato com esta estrutura.
 Tem certeza que deseja quebrar o contrato?</t>
  </si>
  <si>
    <t>RENEGOTIATE_DESC</t>
  </si>
  <si>
    <t>{[AFFILIATION_NAME]} offers you this extension.</t>
  </si>
  <si>
    <t>{[AFFILIATION_NAME]} vous propose cette prolongation.</t>
  </si>
  <si>
    <t>{[AFFILIATION_NAME]} bietet Ihnen diese Verlängerung an.</t>
  </si>
  <si>
    <t>{[AFFILIATION_NAME]} te ofrece esta ampliación.</t>
  </si>
  <si>
    <t>{[AFFILIATION_NAME]} ti propone questo prolungamento.</t>
  </si>
  <si>
    <t>{[AFFILIATION_NAME]} предлагает вам это продление.</t>
  </si>
  <si>
    <t>{[AFFILIATION_NAME]} oferece esta extensão para você.</t>
  </si>
  <si>
    <t>SEND</t>
  </si>
  <si>
    <t>ENVOYER</t>
  </si>
  <si>
    <t>SENDEN</t>
  </si>
  <si>
    <t>ENVIAR</t>
  </si>
  <si>
    <t>INVIA</t>
  </si>
  <si>
    <t>ОТПРАВИТЬ</t>
  </si>
  <si>
    <t>BUGREPORT_TITLE</t>
  </si>
  <si>
    <t>TITLE</t>
  </si>
  <si>
    <t>TITRE</t>
  </si>
  <si>
    <t>TÍTULO</t>
  </si>
  <si>
    <t>TITOLO</t>
  </si>
  <si>
    <t>НАЗВАНИЕ</t>
  </si>
  <si>
    <t>BUGREPORT_MESSAGE</t>
  </si>
  <si>
    <t>YOUR MESSAGE</t>
  </si>
  <si>
    <t>VOTRE MESSAGE</t>
  </si>
  <si>
    <t>IHRE NACHRICHT</t>
  </si>
  <si>
    <t>TU MENSAJE</t>
  </si>
  <si>
    <t>IL TUO MESSAGGIO</t>
  </si>
  <si>
    <t>ВАШЕ СООБЩЕНИЕ</t>
  </si>
  <si>
    <t>SUA MENSAGEM</t>
  </si>
  <si>
    <t>BUGREPORT_BACKUP</t>
  </si>
  <si>
    <t>SAVE CONCERNED</t>
  </si>
  <si>
    <t>SAUVEGARDE CONCERNÉE</t>
  </si>
  <si>
    <t>BETROFFENER SPIELSTAND</t>
  </si>
  <si>
    <t>PARTIDA AFECTADA</t>
  </si>
  <si>
    <t>SALVATAGGIO INTERESSATO</t>
  </si>
  <si>
    <t>СВЯЗАННОЕ СОХРАНЕНИЕ</t>
  </si>
  <si>
    <t>SALVAR EM ANEXO</t>
  </si>
  <si>
    <t>BUGREPORT_DESC</t>
  </si>
  <si>
    <t>If you contact us about a bug, we're sorry. We will do everything we can to resolve your problem. Thank you for your understanding.</t>
  </si>
  <si>
    <t>Si vous nous contactez à propos d’un bug, nous en sommes désolés. Nous ferons tout notre possible pour résoudre votre problème. Merci de votre compréhension.</t>
  </si>
  <si>
    <t>Wenn Sie uns wegen eines Fehlers kontaktieren, entschuldigen wir uns. Wir tun unser Möglichstes, um das Problem zu lösen. Danke für Ihr Verständnis.</t>
  </si>
  <si>
    <t>Si nos contactas por un error, lo sentimos. Haremos todo lo posible para solucionarlo. Gracias por tu comprensión.</t>
  </si>
  <si>
    <t>Se ci contatti per un bug, ci scusiamo. Faremo del nostro meglio per risolvere il problema. Grazie per la comprensione.</t>
  </si>
  <si>
    <t>Если вы сообщаете нам об ошибке — нам жаль. Мы сделаем всё возможное, чтобы решить вашу проблему. Спасибо за понимание.</t>
  </si>
  <si>
    <t>Se você entrar em contato conosco sobre um bug, sentimos muito. Faremos tudo o que pudermos para resolver seu problema. Obrigado pela sua compreensão.</t>
  </si>
  <si>
    <t>BUGREPORT_BACKUP_EMPTY</t>
  </si>
  <si>
    <t>No save selected...</t>
  </si>
  <si>
    <t>Aucune sauvegarde sélectionnée...</t>
  </si>
  <si>
    <t>Kein Spielstand ausgewählt...</t>
  </si>
  <si>
    <t>Ninguna partida seleccionada...</t>
  </si>
  <si>
    <t>Nessun salvataggio selezionato...</t>
  </si>
  <si>
    <t>Сохранение не выбрано...</t>
  </si>
  <si>
    <t>Nenhum save selecionado...</t>
  </si>
  <si>
    <t>BUGREPORT_SENDING_TITLE</t>
  </si>
  <si>
    <t>SEND US YOUR REPORT.</t>
  </si>
  <si>
    <t>ENVOYEZ-NOUS VOTRE RAPPORT.</t>
  </si>
  <si>
    <t>SENDEN SIE UNS IHREN BERICHT.</t>
  </si>
  <si>
    <t>ENVÍANOS TU INFORME.</t>
  </si>
  <si>
    <t>INVIACI IL TUO REPORT.</t>
  </si>
  <si>
    <t>ОТПРАВЬТЕ НАМ ОТЧЁТ.</t>
  </si>
  <si>
    <t>ENVIE SEU RELATÓRIO.</t>
  </si>
  <si>
    <t>BUGREPORT_SENDING_DESC</t>
  </si>
  <si>
    <t>Please be patient during the transfer. Thank you for your understanding.</t>
  </si>
  <si>
    <t>Veuillez patienter pendant le transfert. Merci de votre compréhension.</t>
  </si>
  <si>
    <t>Bitte haben Sie während der Übertragung Geduld. Danke für Ihr Verständnis.</t>
  </si>
  <si>
    <t>Ten paciencia durante la transferencia. Gracias por tu comprensión.</t>
  </si>
  <si>
    <t>Attendi il trasferimento. Grazie per la comprensione.</t>
  </si>
  <si>
    <t>Пожалуйста, подождите, пока идёт передача. Спасибо за понимание.</t>
  </si>
  <si>
    <t>Por favor, seja paciente durante a transferência. Obrigado pela sua compreensão.</t>
  </si>
  <si>
    <t>FERMER</t>
  </si>
  <si>
    <t>SCHLIESSEN</t>
  </si>
  <si>
    <t>CERRAR</t>
  </si>
  <si>
    <t>CHIUDI</t>
  </si>
  <si>
    <t>ЗАКРЫТЬ</t>
  </si>
  <si>
    <t>FECHAR</t>
  </si>
  <si>
    <t>BUGREPORT_SENT_TITLE</t>
  </si>
  <si>
    <t>THE REPORT HAS BEEN SEEN, THANK YOU.</t>
  </si>
  <si>
    <t>VOTRE RAPPORT A ÉTÉ PRIS EN COMPTE, MERCI.</t>
  </si>
  <si>
    <t>DER BERICHT WURDE GELESEN, DANKE.</t>
  </si>
  <si>
    <t>INFORME RECIBIDO, GRACIAS.</t>
  </si>
  <si>
    <t>REPORT LETTO, GRAZIE.</t>
  </si>
  <si>
    <t>ОТЧЁТ ПРОЧИТАН, СПАСИБО.</t>
  </si>
  <si>
    <t>O RELATÓRIO FOI VISTO, OBRIGADO.</t>
  </si>
  <si>
    <t>BUGREPORT_SENT_DESC</t>
  </si>
  <si>
    <t>Below is your report ID to find it on our Discord channel “bug-reports”.</t>
  </si>
  <si>
    <t>Vous trouverez ci-dessous l'identifiant de votre rapport pour le retrouver sur notre Discord dans le canal "bug-reports".</t>
  </si>
  <si>
    <t>Nachfolgend finden Sie Ihre Bericht-ID für den Discord-Kanal „bug-reports“.</t>
  </si>
  <si>
    <t>A continuación encontrarás el ID de tu informe para localizarlo en nuestro canal de Discord "bug-reports".</t>
  </si>
  <si>
    <t>Qui sotto trovi l’ID della tua segnalazione per ritrovarla sul nostro canale Discord "bug-reports".</t>
  </si>
  <si>
    <t>Ниже указан ID вашего отчёта, чтобы найти его на канале Discord «bug-reports».</t>
  </si>
  <si>
    <t>Abaixo está o ID do seu relatório para encontrá-lo em nosso canal Discord “bug-reports”.</t>
  </si>
  <si>
    <t>BUGREPORT_OPEN</t>
  </si>
  <si>
    <t>OPEN IN MY BROWSER</t>
  </si>
  <si>
    <t>OUVRIR DANS MON NAVIGATEUR</t>
  </si>
  <si>
    <t>IM BROWSER ÖFFNEN</t>
  </si>
  <si>
    <t>ABRIR EN MI NAVEGADOR</t>
  </si>
  <si>
    <t>ОТКРЫТЬ В БРАУЗЕРЕ</t>
  </si>
  <si>
    <t>ABRIR NO MEU NAVEGADOR</t>
  </si>
  <si>
    <t>ERROR</t>
  </si>
  <si>
    <t>ERREUR</t>
  </si>
  <si>
    <t>FEHLER</t>
  </si>
  <si>
    <t>ERRORE</t>
  </si>
  <si>
    <t>ОШИБКА</t>
  </si>
  <si>
    <t>ERRO</t>
  </si>
  <si>
    <t>POPUP_ERROR_DESC</t>
  </si>
  <si>
    <t>Sorry, an error has occurred...
Please send us an error report so that we can understand the problem and resolve it as quickly as possible.
Thank you for your understanding.</t>
  </si>
  <si>
    <t>Désolé, une erreur est survenue…
Veuillez nous envoyer un rapport d’erreur afin que nous puissions comprendre le problème et le résoudre aussi vite que possible.
Merci de votre compréhension.</t>
  </si>
  <si>
    <t>Entschuldigung, ein Fehler ist aufgetreten… Bitte senden Sie uns einen Fehlerbericht, damit wir das Problem analysieren und schnellstmöglich beheben können. Vielen Dank für Ihr Verständnis.</t>
  </si>
  <si>
    <t>Lo sentimos, ha ocurrido un error… Por favor, envíanos un informe de error para que podamos entender el problema y resolverlo lo antes posible. Gracias por tu comprensión.</t>
  </si>
  <si>
    <t>Ci dispiace, si è verificato un errore… Inviaci un report per aiutarci a capire il problema e risolverlo il prima possibile. Grazie per la comprensione.</t>
  </si>
  <si>
    <t>Извините, произошла ошибка…
Пожалуйста, отправьте нам отчёт, чтобы мы могли понять проблему и как можно быстрее её исправить.		
Спасибо за понимание.</t>
  </si>
  <si>
    <t>Desculpe, ocorreu um erro...
 Por favor, envie-nos um relatório de erro para que possamos entender o problema e resolvê-lo o mais rápido possível.
 Obrigado pela sua compreensão.</t>
  </si>
  <si>
    <t>GLOBAL_UPPER</t>
  </si>
  <si>
    <t>GLOBALE</t>
  </si>
  <si>
    <t>ГЛОБАЛЬНО</t>
  </si>
  <si>
    <t>GERAL</t>
  </si>
  <si>
    <t>DISPLAY_UPPER</t>
  </si>
  <si>
    <t>DISPLAY</t>
  </si>
  <si>
    <t>AFFICHAGE</t>
  </si>
  <si>
    <t>ANZEIGE</t>
  </si>
  <si>
    <t>MOSTRAR</t>
  </si>
  <si>
    <t>MOSTRA</t>
  </si>
  <si>
    <t>ОТОБРАЖЕНИЕ</t>
  </si>
  <si>
    <t>EXIBIÇÃO</t>
  </si>
  <si>
    <t>SOUND_UPPER</t>
  </si>
  <si>
    <t>SOUND</t>
  </si>
  <si>
    <t>SON</t>
  </si>
  <si>
    <t>SONIDO</t>
  </si>
  <si>
    <t>AUDIO</t>
  </si>
  <si>
    <t>ЗВУК</t>
  </si>
  <si>
    <t>SOM</t>
  </si>
  <si>
    <t>CREDITS_UPPER</t>
  </si>
  <si>
    <t>CREDITS</t>
  </si>
  <si>
    <t>CRÉDITS</t>
  </si>
  <si>
    <t>CRÉDITOS</t>
  </si>
  <si>
    <t>CREDITI</t>
  </si>
  <si>
    <t>СОЗДАТЕЛИ</t>
  </si>
  <si>
    <t>SAVED_AND_DATA</t>
  </si>
  <si>
    <t>SAVED AND DATA</t>
  </si>
  <si>
    <t>SAUVEGARDE ET DONNÉES</t>
  </si>
  <si>
    <t>SPEICHERUNG UND DATEN</t>
  </si>
  <si>
    <t>GUARDADO Y DATOS</t>
  </si>
  <si>
    <t>SALVATAGGIO E DATI</t>
  </si>
  <si>
    <t>СОХРАНЕНИЯ И ДАННЫЕ</t>
  </si>
  <si>
    <t>SALVO E DADOS</t>
  </si>
  <si>
    <t>GRAPHIC_QUALITY</t>
  </si>
  <si>
    <t>GRAPHIC QUALITY</t>
  </si>
  <si>
    <t>QUALITÉ GRAPHIQUE</t>
  </si>
  <si>
    <t>GRAFIKQUALITÄT</t>
  </si>
  <si>
    <t>CALIDAD GRÁFICA</t>
  </si>
  <si>
    <t>QUALIT</t>
  </si>
  <si>
    <t>ГРАФИЧЕСКОЕ КАЧЕСТВО</t>
  </si>
  <si>
    <t>QUALIDADE GRÁFICA</t>
  </si>
  <si>
    <t>MUSIC</t>
  </si>
  <si>
    <t>MUSIQUE</t>
  </si>
  <si>
    <t>MUSIK</t>
  </si>
  <si>
    <t>MÚSICA</t>
  </si>
  <si>
    <t>MUSICA</t>
  </si>
  <si>
    <t>МУЗЫКА</t>
  </si>
  <si>
    <t>SFX</t>
  </si>
  <si>
    <t>EFFETS SONORES</t>
  </si>
  <si>
    <t>SOUND-EFFEKTE</t>
  </si>
  <si>
    <t>EFECTOS DE SONIDO</t>
  </si>
  <si>
    <t>EFFETTI SONORI</t>
  </si>
  <si>
    <t>EFEITOS SONOROS</t>
  </si>
  <si>
    <t>VOLUME</t>
  </si>
  <si>
    <t>Volume</t>
  </si>
  <si>
    <t>Lautstärke</t>
  </si>
  <si>
    <t>Volumen</t>
  </si>
  <si>
    <t>Громкость</t>
  </si>
  <si>
    <t>RESET_UPPER</t>
  </si>
  <si>
    <t>RÉINITIALISER</t>
  </si>
  <si>
    <t>ZURÜCKSETZEN</t>
  </si>
  <si>
    <t>REINICIAR</t>
  </si>
  <si>
    <t>RRIPRISTINA</t>
  </si>
  <si>
    <t>СБРОС</t>
  </si>
  <si>
    <t>CREDITS_TITLE_RCG</t>
  </si>
  <si>
    <t>CREDITS_PRESIDENT</t>
  </si>
  <si>
    <t>Founder &amp; President</t>
  </si>
  <si>
    <t>Fondateur &amp; Président</t>
  </si>
  <si>
    <t>Gründer &amp; Präsident</t>
  </si>
  <si>
    <t xml:space="preserve">Presidente y fundador </t>
  </si>
  <si>
    <t>Fondatore e Presidente</t>
  </si>
  <si>
    <t>Основатель и президент</t>
  </si>
  <si>
    <t>Fundador e Presidente</t>
  </si>
  <si>
    <t>CREDITS_DIRECTOR</t>
  </si>
  <si>
    <t>Head of Studio &amp; Creative Director</t>
  </si>
  <si>
    <t>Directeur du studio &amp; Directeur créatif</t>
  </si>
  <si>
    <t>Studioleiter &amp; Kreativdirektor</t>
  </si>
  <si>
    <t>Jefe del estudio y director creativo</t>
  </si>
  <si>
    <t>Responsabile dello studio e direttore creativo</t>
  </si>
  <si>
    <t>Руководитель студии и креативный директор</t>
  </si>
  <si>
    <t>Chefe de Estúdio e Diretor Criativo</t>
  </si>
  <si>
    <t>CREDITS_PRODUCER</t>
  </si>
  <si>
    <t>Producer &amp; QA Manager</t>
  </si>
  <si>
    <t>Producteur &amp; Responsable QA</t>
  </si>
  <si>
    <t>Produzent &amp; QA-Manager</t>
  </si>
  <si>
    <t>Productor y director de control de calidad</t>
  </si>
  <si>
    <t>Produttore e QA Manager</t>
  </si>
  <si>
    <t>Продюсер и менеджер QA</t>
  </si>
  <si>
    <t>Produtor e Gerente de QA</t>
  </si>
  <si>
    <t>CREDITS_TITLE_DEVS</t>
  </si>
  <si>
    <t>Development</t>
  </si>
  <si>
    <t>Développement</t>
  </si>
  <si>
    <t>Entwicklung</t>
  </si>
  <si>
    <t>Desarrollo</t>
  </si>
  <si>
    <t>Sviluppo</t>
  </si>
  <si>
    <t>Разработка</t>
  </si>
  <si>
    <t>Desenvolvimento</t>
  </si>
  <si>
    <t>CREDITS_LEAD_DEV</t>
  </si>
  <si>
    <t>Lead Developer</t>
  </si>
  <si>
    <t>Développeur en chef</t>
  </si>
  <si>
    <t>Chefentwickler</t>
  </si>
  <si>
    <t>Desarrollador principal</t>
  </si>
  <si>
    <t>Capo sviluppatore</t>
  </si>
  <si>
    <t>Ведущий разработчик</t>
  </si>
  <si>
    <t>Desenvolvedor Líder</t>
  </si>
  <si>
    <t>CREDITS_SENIOR_DEV</t>
  </si>
  <si>
    <t>Senior Developer</t>
  </si>
  <si>
    <t>Développeur senior</t>
  </si>
  <si>
    <t>Senior-Entwickler</t>
  </si>
  <si>
    <t>Desarrollador sénior</t>
  </si>
  <si>
    <t>Sviluppatore senior</t>
  </si>
  <si>
    <t>Старший разработчик</t>
  </si>
  <si>
    <t>Desenvolvedor Sênior</t>
  </si>
  <si>
    <t>CREDITS_JUNIOR_DEV</t>
  </si>
  <si>
    <t>Junior Developer</t>
  </si>
  <si>
    <t>Développeur junior</t>
  </si>
  <si>
    <t>Junior-Entwickler</t>
  </si>
  <si>
    <t>Desarrollador junior</t>
  </si>
  <si>
    <t>Sviluppatore junior</t>
  </si>
  <si>
    <t>Младший разработчик</t>
  </si>
  <si>
    <t>Desenvolvedor Júnior</t>
  </si>
  <si>
    <t>CREDITS_TITLE_ART</t>
  </si>
  <si>
    <t>Art</t>
  </si>
  <si>
    <t>Arte</t>
  </si>
  <si>
    <t>Арт-отдел</t>
  </si>
  <si>
    <t>CREDITS_3D_ARTIST</t>
  </si>
  <si>
    <t>3D Artist</t>
  </si>
  <si>
    <t>Artiste 3D</t>
  </si>
  <si>
    <t>3D-Artist</t>
  </si>
  <si>
    <t>Arte 3D</t>
  </si>
  <si>
    <t>3D Art</t>
  </si>
  <si>
    <t>3D-художник</t>
  </si>
  <si>
    <t>Artista 3D</t>
  </si>
  <si>
    <t>CREDITS_2D_UI_ARTIST</t>
  </si>
  <si>
    <t>2D/UI Artist</t>
  </si>
  <si>
    <t>Artiste 2D/UI</t>
  </si>
  <si>
    <t>2D/UI-Artist</t>
  </si>
  <si>
    <t>Arte 2D/UI</t>
  </si>
  <si>
    <t>2D/UI Art</t>
  </si>
  <si>
    <t>2D/UI-художник</t>
  </si>
  <si>
    <t>Artista 2D/UI</t>
  </si>
  <si>
    <t>CREDITS_TITLE_MARKETING_CM</t>
  </si>
  <si>
    <t>Marketing &amp; Community Management</t>
  </si>
  <si>
    <t>Marketing &amp; Gestion de communauté</t>
  </si>
  <si>
    <t>Marketing &amp; Community-Management</t>
  </si>
  <si>
    <t xml:space="preserve">Marketing &amp; Community-Management </t>
  </si>
  <si>
    <t>Маркетинг и управление сообществом</t>
  </si>
  <si>
    <t>Marketing e Gerenciamento de Comunidade</t>
  </si>
  <si>
    <t>CREDITS_CC_CM</t>
  </si>
  <si>
    <t>Content Creator &amp; CM</t>
  </si>
  <si>
    <t>Créateur de contenu &amp; CM</t>
  </si>
  <si>
    <t>Content Creator y CM</t>
  </si>
  <si>
    <t>Создатель контента и коммьюнити-менеджер</t>
  </si>
  <si>
    <t>Criador de Conteúdo e CM</t>
  </si>
  <si>
    <t>CREDITS_TITLE_LD_QA</t>
  </si>
  <si>
    <t>LD &amp; QA</t>
  </si>
  <si>
    <t>LD и QA</t>
  </si>
  <si>
    <t>LD e QA</t>
  </si>
  <si>
    <t>CREDITS_LD_QA</t>
  </si>
  <si>
    <t>LD &amp; Tester</t>
  </si>
  <si>
    <t>LD &amp; testeur</t>
  </si>
  <si>
    <t>LD и тестировщик</t>
  </si>
  <si>
    <t>LD e Testador</t>
  </si>
  <si>
    <t>CREDITS_JUNIOR_QA</t>
  </si>
  <si>
    <t>Junior Tester</t>
  </si>
  <si>
    <t>Testeur junior</t>
  </si>
  <si>
    <t>Junior-Tester</t>
  </si>
  <si>
    <t>Probador júnior</t>
  </si>
  <si>
    <t>Младший тестировщик</t>
  </si>
  <si>
    <t>Testador Júnior</t>
  </si>
  <si>
    <t>CREDITS_TITLE_SPONSORS</t>
  </si>
  <si>
    <t>Our sponsors &amp; partners</t>
  </si>
  <si>
    <t>Nos sponsors &amp; partenaires</t>
  </si>
  <si>
    <t>Unsere Sponsoren und Partner</t>
  </si>
  <si>
    <t>Nuestros patrocinadores</t>
  </si>
  <si>
    <t>Nostri partner</t>
  </si>
  <si>
    <t>Наши спонсоры и партнёры</t>
  </si>
  <si>
    <t>Nossos patrocinadores e parceiros</t>
  </si>
  <si>
    <t>CREDITS_SPONSORS</t>
  </si>
  <si>
    <t>CREDITS_TITLE_THANKS</t>
  </si>
  <si>
    <t>Special thanks!</t>
  </si>
  <si>
    <t>Remerciements spéciaux !</t>
  </si>
  <si>
    <t>Besondere Danksagungen!</t>
  </si>
  <si>
    <t>Gracias especiales</t>
  </si>
  <si>
    <t>Grazie speciali</t>
  </si>
  <si>
    <t>Особая благодарность!</t>
  </si>
  <si>
    <t>Agradecimentos especiais!</t>
  </si>
  <si>
    <t>CREDITS_THANKS</t>
  </si>
  <si>
    <t>Patrick Mouratoglou and the Mouratoglou Tennis Academy
Moïse Kouame
Daryl Monfils
All the beta testers
The other members of the Rebound team</t>
  </si>
  <si>
    <t xml:space="preserve">
Patrick Mouratoglou et la Mouratoglou Tennis Academy
Moïse Kouame
Daryl Monfils
Tous les beta testers
Les autres membres de l'équipe Rebound</t>
  </si>
  <si>
    <t xml:space="preserve">
Patrick Mouratoglou &amp; Mouratoglou Tennis Academy
Moïse Kouame
Daryl Monfils
Alle Beta-Tester
Andere Mitglieder des Rebound-Teams</t>
  </si>
  <si>
    <t xml:space="preserve">
Patrick Mouratoglou &amp; Mouratoglou Tennis Academy
Moïse Kouame
Daryl Monfils
Todos los beta testers
Los demás miembros del equipo Rebound</t>
  </si>
  <si>
    <t xml:space="preserve">
Patrick Mouratoglou &amp; Mouratoglou Tennis Academy
Moïse Kouame
Daryl Monfils
Tutti i beta tester
Gli altri membri del team Rebound</t>
  </si>
  <si>
    <t>Patrick Mouratoglou e a Mouratoglou Tennis Academy
 Moïse Kouame
 Daryl Monfils
 Todos os beta testers
 Os outros membros da equipe Rebound</t>
  </si>
  <si>
    <t>CREDITS_COPYRIGHTS</t>
  </si>
  <si>
    <t>© Rebound Capital Games.
All rights reserved.
"Tennis Manager" and "Tennis Manager - My Player" are registered trademarks.
All company names, brand names and logos are the property of their respective owners.</t>
  </si>
  <si>
    <t>© Rebound Capital Games.
Tous droits réservés.
« Tennis Manager » et « Tennis Manager - My Player » sont des marques déposées.
Tous les noms de sociétés, marques et logos appartiennent à leurs propriétaires respectifs.</t>
  </si>
  <si>
    <t>© Rebound Capital Games.
Alle Rechte vorbehalten.
„Tennis Manager“ und „Tennis Manager 26“ sind eingetragene Markenzeichen.
Alle Firmennamen, Markennamen und Logos sind Eigentum der jeweiligen Besitzer.</t>
  </si>
  <si>
    <t>© Rebound Capital Games.
Todos los derechos reservados.
"Tennis Manager" y "Tennis Manager 26" son marcas comerciales registradas.
Todos los nombres de empresas, nombres de marcas y logotipos son propiedad de sus respectivos dueños.</t>
  </si>
  <si>
    <t>© Rebound Capital Games.
Tutti i diritti riservati.
" Tennis Manager " e " Tennis Manager 26 " sono marchi registrati.
Tutti i nomi di società, marchi e loghi appartengono ai rispettivi proprietari.</t>
  </si>
  <si>
    <t>© Rebound Capital Games.
Все права защищены.
«Tennis Manager» и «Tennis Manager - My Player» — зарегистрированные торговые марки.
Все названия компаний, бренды и логотипы являются собственностью их владельцев.</t>
  </si>
  <si>
    <t>© Rebound Capital Games.
 Todos os direitos reservados.
 "Tennis Manager" e "Tennis Manager - My Player" são marcas registradas.
 Todos os nomes de empresas, marcas e logotipos são propriedade de seus respectivos donos.</t>
  </si>
  <si>
    <t>RECOMMANDED_DEVICE</t>
  </si>
  <si>
    <t>(Recommanded for your device)</t>
  </si>
  <si>
    <t>(Recommandé pour votre appareil)</t>
  </si>
  <si>
    <t>(Empfohlen für Ihr Gerät)</t>
  </si>
  <si>
    <t>(Recomendado para tu dispositivo)</t>
  </si>
  <si>
    <t>(Consigliato per il tuo dispositivo)</t>
  </si>
  <si>
    <t>(Рекомендуется для вашего устройства)</t>
  </si>
  <si>
    <t>(Recomendado para seu dispositivo)</t>
  </si>
  <si>
    <t>INJURY_TYPE_1_UPPER</t>
  </si>
  <si>
    <t>DISCOMFORT</t>
  </si>
  <si>
    <t>GÊNE</t>
  </si>
  <si>
    <t>BESCHWERDEN</t>
  </si>
  <si>
    <t>MOLESTIAS</t>
  </si>
  <si>
    <t>FASTIDIO</t>
  </si>
  <si>
    <t>ДИСКОМФОРТ</t>
  </si>
  <si>
    <t>DESCONFORTO</t>
  </si>
  <si>
    <t>INJURY_TYPE_2_UPPER</t>
  </si>
  <si>
    <t>SERIOUS</t>
  </si>
  <si>
    <t>SÉVÈRE</t>
  </si>
  <si>
    <t>SCHWERWIEGEND</t>
  </si>
  <si>
    <t>GRAVE</t>
  </si>
  <si>
    <t>СЕРЬЁЗНАЯ</t>
  </si>
  <si>
    <t>SÉRIO</t>
  </si>
  <si>
    <t>INJURY_TYPE_3_UPPER</t>
  </si>
  <si>
    <t>VERY SEVERE</t>
  </si>
  <si>
    <t>TRÈS SÉVÈRE</t>
  </si>
  <si>
    <t>SEHR SCHWER</t>
  </si>
  <si>
    <t>MUY GRAVE</t>
  </si>
  <si>
    <t>MOLTO GRAVE</t>
  </si>
  <si>
    <t>ОЧЕНЬ ТЯЖЁЛАЯ</t>
  </si>
  <si>
    <t>MUITO GRAVE</t>
  </si>
  <si>
    <t>HEALING_UPPER</t>
  </si>
  <si>
    <t>SOIN</t>
  </si>
  <si>
    <t>BETREUUNG</t>
  </si>
  <si>
    <t>TIME_REMAINING_UPPER</t>
  </si>
  <si>
    <t>REMAINING DURATION</t>
  </si>
  <si>
    <t>DURÉE RESTANTE</t>
  </si>
  <si>
    <t>VERBLEIBENDE ZEIT</t>
  </si>
  <si>
    <t>DURACIÓN RESTANTE</t>
  </si>
  <si>
    <t>TEMPO RIMANENTE</t>
  </si>
  <si>
    <t>ОСТАВШЕЕСЯ ВРЕМЯ</t>
  </si>
  <si>
    <t>DURAÇÃO RESTANTE</t>
  </si>
  <si>
    <t>WEEKS_LOWER</t>
  </si>
  <si>
    <t>weeks</t>
  </si>
  <si>
    <t>semaines</t>
  </si>
  <si>
    <t>semanas</t>
  </si>
  <si>
    <t>settimane</t>
  </si>
  <si>
    <t>недель</t>
  </si>
  <si>
    <t>POPUP_MINOR_TITLE</t>
  </si>
  <si>
    <t>POPUP_MINOR_DESC</t>
  </si>
  <si>
    <t>You feels a little discomfort, only a slight niggle, and can continue the match easily, but you can decide not to take any risks and abandon the match.</t>
  </si>
  <si>
    <t>Vous ressentez une gêne, c'est un petit bobo, vous pouvez continuer le match sans aucun souci mais vous pouvez décider de ne prendre aucun risque et abandonner.</t>
  </si>
  <si>
    <t>Вы чувствуете небольшой дискомфорт, лёгкое покалывание, и можете спокойно продолжать матч, но можете решить не рисковать и отказаться от продолжения.</t>
  </si>
  <si>
    <t>Você sente um leve desconforto, apenas uma pequena dor, e pode continuar a partida facilmente, mas pode decidir não arriscar e abandonar a partida.</t>
  </si>
  <si>
    <t>POPUP_SERIOUS_TITLE</t>
  </si>
  <si>
    <t>SERIOUS INJURY</t>
  </si>
  <si>
    <t>BLESSURE SÉVÈRE</t>
  </si>
  <si>
    <t>SCHWERE VERLETZUNG</t>
  </si>
  <si>
    <t>LESIÓN GRAVE</t>
  </si>
  <si>
    <t>INFORTUNIO SERIO</t>
  </si>
  <si>
    <t>СЕРЬЁЗНАЯ ТРАВМА</t>
  </si>
  <si>
    <t>LESÃO SÉRIA</t>
  </si>
  <si>
    <t>POPUP_SERIOUS_DESC</t>
  </si>
  <si>
    <t>You've just suffered a serious injury and have no choice but to abandon the match…</t>
  </si>
  <si>
    <t>Vous venez de subir une grave blessure et n'avez d'autre choix que d'abandonner le match...</t>
  </si>
  <si>
    <t>Du hast gerade eine schwere Verletzung erlitten und musst das Match leider aufgeben…</t>
  </si>
  <si>
    <t>Acabas de sufrir una lesión grave y no te queda otra opción que abandonar el partido…</t>
  </si>
  <si>
    <t>Hai appena subito un infortunio serio e non hai altra scelta che abbandonare il match…</t>
  </si>
  <si>
    <t>Вы только что получили серьёзную травму и вынуждены прекратить матч…</t>
  </si>
  <si>
    <t>Você acabou de sofrer uma lesão séria e não tem escolha a não ser abandonar a partida…</t>
  </si>
  <si>
    <t>POPUP_VERY_SERIOUS_TITLE</t>
  </si>
  <si>
    <t>VERY SERIOUS INJURY</t>
  </si>
  <si>
    <t>BLESSURE TRÈS SÉVÈRE</t>
  </si>
  <si>
    <t>SEHR SCHWERE VERLETZUNG</t>
  </si>
  <si>
    <t>LESIÓN MUY GRAVE</t>
  </si>
  <si>
    <t>INFORTUNIO MOLTO GRAVE</t>
  </si>
  <si>
    <t>ОЧЕНЬ ТЯЖЁЛАЯ ТРАВМА</t>
  </si>
  <si>
    <t>LESÃO MUITO GRAVE</t>
  </si>
  <si>
    <t>POPUP_VERY_SERIOUS_DESC</t>
  </si>
  <si>
    <t>You've just suffered a very serious injury and have no choice but to abandon the match…</t>
  </si>
  <si>
    <t>Vous venez de subir une très grave blessure et n'avez d'autre choix que d'abandonner le match...</t>
  </si>
  <si>
    <t>Du hast gerade eine sehr schwere Verletzung erlitten und musst das Match sofort aufgeben…</t>
  </si>
  <si>
    <t>Acabas de sufrir una lesión muy grave y no te queda más remedio que abandonar el partido…</t>
  </si>
  <si>
    <t>Hai appena subito un infortunio molto grave e devi abbandonare il match…</t>
  </si>
  <si>
    <t>Вы только что получили очень тяжёлую травму и вынуждены прекратить матч…</t>
  </si>
  <si>
    <t>Você acabou de sofrer uma lesão muito séria e não tem escolha a não ser abandonar a partida…</t>
  </si>
  <si>
    <t>ITW_ANSWER_1</t>
  </si>
  <si>
    <t>Talk about your areas for improvement</t>
  </si>
  <si>
    <t>Über Ihre Entwicklungsbereiche sprechen</t>
  </si>
  <si>
    <t>Hablar de tus áreas de mejora</t>
  </si>
  <si>
    <t>Parlare dei tuoi margini di miglioramento</t>
  </si>
  <si>
    <t>Рассказать о своих направлениях для улучшения</t>
  </si>
  <si>
    <t>Falar sobre suas áreas de melhoria</t>
  </si>
  <si>
    <t>ITW_ANSWER_1_1</t>
  </si>
  <si>
    <t>Parler de vos axes de progression</t>
  </si>
  <si>
    <t>ITW_ANSWER_1_2</t>
  </si>
  <si>
    <t>Aborder vos axes de progression</t>
  </si>
  <si>
    <t>ITW_ANSWER_1_3</t>
  </si>
  <si>
    <t>Faire le point sur vos axes de progression</t>
  </si>
  <si>
    <t>ITW_ANSWER_2</t>
  </si>
  <si>
    <t>Congratulate your opponent and thank everyone who supports you</t>
  </si>
  <si>
    <t>Ihrem Gegner gratulieren und allen danken, die Sie unterstützen</t>
  </si>
  <si>
    <t>Felicitar a tu rival y agradecer a quienes te apoyan</t>
  </si>
  <si>
    <t>Congratulare l'avversario e ringraziare chi ti sostiene</t>
  </si>
  <si>
    <t>Поздравить соперника и поблагодарить всех, кто вас поддерживает</t>
  </si>
  <si>
    <t>Parabenizar seu oponente e agradecer a todos que te apoiam</t>
  </si>
  <si>
    <t>ITW_ANSWER_2_1</t>
  </si>
  <si>
    <t>Féliciter votre adversaire et remercier tout ceux qui vous soutiennent</t>
  </si>
  <si>
    <t>ITW_ANSWER_2_2</t>
  </si>
  <si>
    <t>Saluer votre adversaire pour son match et remercier votre staff et vos supporters</t>
  </si>
  <si>
    <t>ITW_ANSWER_2_3</t>
  </si>
  <si>
    <t>Adresser vos félicitations à votre adversaire et remercier votre entourage</t>
  </si>
  <si>
    <t>ITW_ANSWER_3</t>
  </si>
  <si>
    <t>Announce a special night to move on</t>
  </si>
  <si>
    <t>Einen besonderen Abend ankündigen, um abzuschalten</t>
  </si>
  <si>
    <t>Anunciar una noche especial para pasar página</t>
  </si>
  <si>
    <t>Annunciare una serata speciale per voltare pagina</t>
  </si>
  <si>
    <t>Объявить о особом вечере, чтобы двигаться дальше</t>
  </si>
  <si>
    <t>Anunciar uma noite especial para seguir em frente</t>
  </si>
  <si>
    <t>ITW_ANSWER_3_1</t>
  </si>
  <si>
    <t>Annoncer une soirée exceptionnelle pour tourner la page</t>
  </si>
  <si>
    <t>ITW_ANSWER_3_2</t>
  </si>
  <si>
    <t>Lancer une soirée mémorable pour avancer et passer à autre chose</t>
  </si>
  <si>
    <t>ITW_ANSWER_3_3</t>
  </si>
  <si>
    <t>Annoncer une soirée unique afin de passer à autre chose</t>
  </si>
  <si>
    <t>ITW_ANSWER_4</t>
  </si>
  <si>
    <t>Openly mock your opponent</t>
  </si>
  <si>
    <t>Sich offen über den Gegner lustig machen</t>
  </si>
  <si>
    <t>Burlarse abiertamente de tu rival</t>
  </si>
  <si>
    <t>Prendere apertamente in giro l'avversario</t>
  </si>
  <si>
    <t>Откровенно высмеять соперника</t>
  </si>
  <si>
    <t>Zombar abertamente do seu oponente</t>
  </si>
  <si>
    <t>ITW_ANSWER_4_1</t>
  </si>
  <si>
    <t>Vous moquer ouvertement de votre adversaire</t>
  </si>
  <si>
    <t>ITW_ANSWER_4_2</t>
  </si>
  <si>
    <t>Chambrer votre adversaire de manière assumée</t>
  </si>
  <si>
    <t>ITW_ANSWER_4_3</t>
  </si>
  <si>
    <t>Tourner votre adversaire en ridicule</t>
  </si>
  <si>
    <t>ITW_ANSWER_5</t>
  </si>
  <si>
    <t>Promise to come back stronger and focus on your next goals</t>
  </si>
  <si>
    <t>Versprechen, stärker zurückzukommen und neue Ziele ins Visier zu nehmen</t>
  </si>
  <si>
    <t>Prometer volver más fuerte y centrarse en tus próximos objetivos</t>
  </si>
  <si>
    <t>Promettere di tornare più forte e puntare ai prossimi obiettivi</t>
  </si>
  <si>
    <t>Пообещать вернуться сильнее и сосредоточиться на новых целях</t>
  </si>
  <si>
    <t>Prometer voltar mais forte e focar em seus próximos objetivos</t>
  </si>
  <si>
    <t>ITW_ANSWER_5_1</t>
  </si>
  <si>
    <t>Promettre de revenir plus fort et viser vos prochains objectifs</t>
  </si>
  <si>
    <t>ITW_ANSWER_5_2</t>
  </si>
  <si>
    <t>Affirmer votre volonté de revenir plus fort et de poursuivre vos objectifs</t>
  </si>
  <si>
    <t>ITW_ANSWER_5_3</t>
  </si>
  <si>
    <t>Promettre un retour plus fort et de nouveaux objectifs</t>
  </si>
  <si>
    <t>ITW_ANSWER_6</t>
  </si>
  <si>
    <t>Be pleased but remind everyone your goals are higher</t>
  </si>
  <si>
    <t>Sich freuen, aber auf die höheren Ziele hinweisen</t>
  </si>
  <si>
    <t>Alegrarte, pero recordar que tus objetivos son mayores</t>
  </si>
  <si>
    <t>Essere felice ma ricordare che i tuoi obiettivi sono più ambiziosi</t>
  </si>
  <si>
    <t>Быть довольным, но напомнить, что ваши цели выше</t>
  </si>
  <si>
    <t>Fique satisfeito, mas lembre a todos que seus objetivos são maiores</t>
  </si>
  <si>
    <t>ITW_ANSWER_6_1</t>
  </si>
  <si>
    <t>Vous réjouir mais rappeler que vos objectifs sont supérieurs</t>
  </si>
  <si>
    <t>ITW_ANSWER_6_2</t>
  </si>
  <si>
    <t>Exprimer votre satisfaction, tout en soulignant que vos ambitions vont au-delà</t>
  </si>
  <si>
    <t>ITW_ANSWER_6_3</t>
  </si>
  <si>
    <t>Savourer cette réussite, mais rappeler que vous visez plus haut encore</t>
  </si>
  <si>
    <t>ITW_ANSWER_7</t>
  </si>
  <si>
    <t>Pay tribute to your opponent</t>
  </si>
  <si>
    <t>Dem Gegner Respekt zollen</t>
  </si>
  <si>
    <t>Rendir homenaje a tu rival</t>
  </si>
  <si>
    <t>Rendere omaggio all’avversario</t>
  </si>
  <si>
    <t>Отдать должное сопернику</t>
  </si>
  <si>
    <t>Preste homenagem ao seu oponente</t>
  </si>
  <si>
    <t>ITW_ANSWER_7_1</t>
  </si>
  <si>
    <t>Rendre hommage à votre adversaire</t>
  </si>
  <si>
    <t>ITW_ANSWER_7_2</t>
  </si>
  <si>
    <t>Féliciter et honorer votre adversaire</t>
  </si>
  <si>
    <t>ITW_ANSWER_7_3</t>
  </si>
  <si>
    <t>Honorer le combat et la performance sur le court de votre adversaire</t>
  </si>
  <si>
    <t>ITW_ANSWER_8</t>
  </si>
  <si>
    <t>Thank your fans and promise a spectacular comeback</t>
  </si>
  <si>
    <t>Den Fans danken und ein spektakuläres Comeback versprechen</t>
  </si>
  <si>
    <t>Agradecer a tus fans y prometer un regreso espectacular</t>
  </si>
  <si>
    <t>Ringraziare i fan e promettere un ritorno spettacolare</t>
  </si>
  <si>
    <t>Поблагодарить фанатов и пообещать зрелищное возвращение</t>
  </si>
  <si>
    <t>Agradeça aos seus fãs e prometa uma volta espetacular</t>
  </si>
  <si>
    <t>ITW_ANSWER_8_1</t>
  </si>
  <si>
    <t>Remercier vos fans et promettre un retour spectaculaire</t>
  </si>
  <si>
    <t>ITW_ANSWER_8_2</t>
  </si>
  <si>
    <t>Saluer vos fans et promettre un comeback retentissant</t>
  </si>
  <si>
    <t>ITW_ANSWER_8_3</t>
  </si>
  <si>
    <t>Dire merci à votre public et leur promettre un retour qui marquera les esprits</t>
  </si>
  <si>
    <t>ITW_ANSWER_9</t>
  </si>
  <si>
    <t>Stay humble and say it was just luck</t>
  </si>
  <si>
    <t>Bescheiden bleiben und sagen, es war nur Glück</t>
  </si>
  <si>
    <t>Mantener la humildad y decir que solo fue suerte</t>
  </si>
  <si>
    <t>Restare umile e dire che è stata solo fortuna</t>
  </si>
  <si>
    <t>Проявить скромность и сказать, что это была просто удача</t>
  </si>
  <si>
    <t>Mantenha a humildade e diga que foi apenas sorte</t>
  </si>
  <si>
    <t>ITW_ANSWER_9_1</t>
  </si>
  <si>
    <t>Rester humble et déclarer que ce n’était qu’un coup de chance</t>
  </si>
  <si>
    <t>ITW_ANSWER_9_2</t>
  </si>
  <si>
    <t>Faire preuve d’humilité et reconnaître que vous avez été chanceux</t>
  </si>
  <si>
    <t>ITW_ANSWER_9_3</t>
  </si>
  <si>
    <t>Avouer que c’était un coup de chance : surement un clin d’œil du destin</t>
  </si>
  <si>
    <t>ITW_ANSWER_10</t>
  </si>
  <si>
    <t>Despite everything, your charisma and aura remain intact</t>
  </si>
  <si>
    <t>Trotz allem bleiben Charisma und Ausstrahlung erhalten</t>
  </si>
  <si>
    <t>A pesar de todo, tu carisma y aura siguen intactos</t>
  </si>
  <si>
    <t>Nonostante tutto, il tuo carisma e la tua aura restano intatti</t>
  </si>
  <si>
    <t>Несмотря ни на что, ваша харизма и аура остаются непоколебимыми</t>
  </si>
  <si>
    <t>Apesar de tudo, seu carisma e aura permanecem intactos</t>
  </si>
  <si>
    <t>ITW_ANSWER_10_1</t>
  </si>
  <si>
    <t>Malgré tout, votre charisme et votre aura restent intacts</t>
  </si>
  <si>
    <t>ITW_ANSWER_10_2</t>
  </si>
  <si>
    <t>Quoi qu’il en soit, votre charisme et votre aura restent inchangés</t>
  </si>
  <si>
    <t>ITW_ANSWER_10_3</t>
  </si>
  <si>
    <t>Même après ça, votre charisme et votre présence sont inébranlables</t>
  </si>
  <si>
    <t>ITW_ANSWER_11</t>
  </si>
  <si>
    <t>Boast about your performance</t>
  </si>
  <si>
    <t>Ihre Leistung loben</t>
  </si>
  <si>
    <t>Presumir de tu actuación</t>
  </si>
  <si>
    <t>Vantarsi della propria prestazione</t>
  </si>
  <si>
    <t>Похвастаться своей игрой</t>
  </si>
  <si>
    <t>Exiba sua performance</t>
  </si>
  <si>
    <t>ITW_ANSWER_11_1</t>
  </si>
  <si>
    <t>Vanter votre performance</t>
  </si>
  <si>
    <t>ITW_ANSWER_11_2</t>
  </si>
  <si>
    <t>Souligner l’excellence de votre prestation</t>
  </si>
  <si>
    <t>ITW_ANSWER_11_3</t>
  </si>
  <si>
    <t>Célébrer une performance digne des plus grand</t>
  </si>
  <si>
    <t>ITW_ANSWER_12</t>
  </si>
  <si>
    <t>Leave without answering questions</t>
  </si>
  <si>
    <t>Ohne Kommentar gehen</t>
  </si>
  <si>
    <t>Irse sin responder a las preguntas</t>
  </si>
  <si>
    <t>Andarsene senza rispondere alle domande</t>
  </si>
  <si>
    <t>Уйти, не отвечая на вопросы</t>
  </si>
  <si>
    <t>Saia sem responder às perguntas</t>
  </si>
  <si>
    <t>ITW_ANSWER_12_1</t>
  </si>
  <si>
    <t>Partir sans répondre aux questions</t>
  </si>
  <si>
    <t>ITW_ANSWER_12_2</t>
  </si>
  <si>
    <t>Quitter la zone d’interview sans répondre</t>
  </si>
  <si>
    <t>ITW_ANSWER_12_3</t>
  </si>
  <si>
    <t>Ignorer les questions et quitter la zone média</t>
  </si>
  <si>
    <t>ITW_ANSWER_12_4</t>
  </si>
  <si>
    <t>Quitter les lieux en évitant toute réponse</t>
  </si>
  <si>
    <t>ITW_ANSWER_12_5</t>
  </si>
  <si>
    <t>Mettre fin à l’échange sans répondre aux questions</t>
  </si>
  <si>
    <t>ITW_ANSWER_13</t>
  </si>
  <si>
    <t>Even in defeat, you're still the star of the tour</t>
  </si>
  <si>
    <t>Auch in der Niederlage bleiben Sie der Star der Tour</t>
  </si>
  <si>
    <t>Incluso perdiendo, sigues siendo la estrella del circuito</t>
  </si>
  <si>
    <t>Anche nella sconfitta resti la stella del circuito</t>
  </si>
  <si>
    <t>Даже в поражении вы остаётесь звездой тура</t>
  </si>
  <si>
    <t>Mesmo na derrota, você ainda é a estrela do circuito</t>
  </si>
  <si>
    <t>ITW_ANSWER_13_1</t>
  </si>
  <si>
    <t>Même en perdant, vous restez la star du circuit</t>
  </si>
  <si>
    <t>ITW_ANSWER_13_2</t>
  </si>
  <si>
    <t>Une défaite ne change rien : vous êtes toujours la star du circuit</t>
  </si>
  <si>
    <t>ITW_ANSWER_13_3</t>
  </si>
  <si>
    <t>La défaite n’altère en rien votre éclat : vous restez la star du circuit</t>
  </si>
  <si>
    <t>ITW_ANSWER_14</t>
  </si>
  <si>
    <t>This win confirms you're a major star on the tour</t>
  </si>
  <si>
    <t>Dieser Sieg bestätigt, dass Sie ein Star der Tour sind</t>
  </si>
  <si>
    <t>Esta victoria confirma que eres una estrella indiscutible del circuito</t>
  </si>
  <si>
    <t>Questa vittoria conferma che sei una star imprescindibile del circuito</t>
  </si>
  <si>
    <t>Эта победа подтверждает, что вы — крупная звезда тура</t>
  </si>
  <si>
    <t>Esta vitória confirma que você é uma grande estrela do circuito</t>
  </si>
  <si>
    <t>ITW_ANSWER_14_1</t>
  </si>
  <si>
    <t>Cette victoire confirme que vous êtes une star incontournable du circuit</t>
  </si>
  <si>
    <t>ITW_ANSWER_14_2</t>
  </si>
  <si>
    <t>Cette victoire atteste de votre statut de star majeure du circuit</t>
  </si>
  <si>
    <t>ITW_ANSWER_14_3</t>
  </si>
  <si>
    <t>Cette victoire renforce votre statut de star incontournable sur le circuit</t>
  </si>
  <si>
    <t>ITW_ANSWER_15</t>
  </si>
  <si>
    <t>No matter the opponent, what matters is the win</t>
  </si>
  <si>
    <t>Der Gegner ist egal – Hauptsache, der Sieg</t>
  </si>
  <si>
    <t>No importa el rival, lo que importa es ganar</t>
  </si>
  <si>
    <t>Non conta l'avversario, conta solo la vittoria</t>
  </si>
  <si>
    <t>Неважно, кто соперник — важна победа</t>
  </si>
  <si>
    <t>Não importa o oponente, o que importa é a vitória</t>
  </si>
  <si>
    <t>ITW_ANSWER_15_1</t>
  </si>
  <si>
    <t>Peu importe l'adversaire ce qui compte c'est la victoire</t>
  </si>
  <si>
    <t>ITW_ANSWER_15_2</t>
  </si>
  <si>
    <t>Quel que soit l’adversaire, l’essentiel reste de gagner</t>
  </si>
  <si>
    <t>ITW_ANSWER_15_3</t>
  </si>
  <si>
    <t>L’adversaire n’est qu’un détail : la victoire, elle, est essentielle</t>
  </si>
  <si>
    <t>ITW_ANSWER_16</t>
  </si>
  <si>
    <t>Playing against him/her always leads to epic matches</t>
  </si>
  <si>
    <t>Gegen ihn zu spielen bedeutet immer epische Matches</t>
  </si>
  <si>
    <t>Jugar contra él siempre da lugar a partidos épicos</t>
  </si>
  <si>
    <t>Giocare contro di lui significa sempre partite epiche</t>
  </si>
  <si>
    <t>Матчи против него всегда становятся эпичными</t>
  </si>
  <si>
    <t>Jogar contra ele/ela sempre resulta em partidas épicas</t>
  </si>
  <si>
    <t>ITW_ANSWER_16_1</t>
  </si>
  <si>
    <t>Jouer contre lui/elle donne toujours des matchs épique</t>
  </si>
  <si>
    <t>ITW_ANSWER_16_2</t>
  </si>
  <si>
    <t>Le/La croiser sur le court, c’est toujours un combat épique</t>
  </si>
  <si>
    <t>ITW_ANSWER_16_3</t>
  </si>
  <si>
    <t>Face à lui/elle, les matchs sont toujours dantesques</t>
  </si>
  <si>
    <t>ITW_ANSWER_17</t>
  </si>
  <si>
    <t>Everyone knows you're the better of the two</t>
  </si>
  <si>
    <t>Jeder weiß, dass Sie der Bessere von beiden sind</t>
  </si>
  <si>
    <t>Todo el mundo sabe que eres el mejor de los dos</t>
  </si>
  <si>
    <t>Tutti sanno che sei il migliore tra i due</t>
  </si>
  <si>
    <t>Все знают, что вы сильнее из вас двоих</t>
  </si>
  <si>
    <t>Todos sabem que você é o melhor dos dois</t>
  </si>
  <si>
    <t>ITW_ANSWER_17_1</t>
  </si>
  <si>
    <t>Tout le monde sait que vous êtes le meilleur d'entre les deux</t>
  </si>
  <si>
    <t>ITW_ANSWER_17_2</t>
  </si>
  <si>
    <t>Chacun reconnaît que vous êtes le plus fort des deux</t>
  </si>
  <si>
    <t>ITW_ANSWER_17_3</t>
  </si>
  <si>
    <t>Aux yeux de tous, vous êtes celui/celle qui se détache nettement</t>
  </si>
  <si>
    <t>ITW_ANSWER_18</t>
  </si>
  <si>
    <t>Insist that despite the loss, history will remember your name</t>
  </si>
  <si>
    <t>Trotz der Niederlage versichern, dass Ihr Name in Erinnerung bleibt</t>
  </si>
  <si>
    <t>Asegurar que, pese a la derrota, la historia recordará tu nombre</t>
  </si>
  <si>
    <t>Assicurare che, nonostante la sconfitta, il tuo nome resterà nella storia</t>
  </si>
  <si>
    <t>Настоять, что несмотря на поражение, история запомнит ваше имя</t>
  </si>
  <si>
    <t>Insista que, apesar da derrota, a história lembrará seu nome</t>
  </si>
  <si>
    <t>ITW_ANSWER_18_1</t>
  </si>
  <si>
    <t>Assurer que, malgré cette défaite, l’histoire retiendra surtout votre nom</t>
  </si>
  <si>
    <t>ITW_ANSWER_18_2</t>
  </si>
  <si>
    <t>Souligner que, malgré ce revers, votre nom restera gravé dans l’histoire</t>
  </si>
  <si>
    <t>ITW_ANSWER_18_3</t>
  </si>
  <si>
    <t>Affirmer que, malgré tout, l’histoire se souviendra surtout de vous</t>
  </si>
  <si>
    <t>ITW_ANSWER_19</t>
  </si>
  <si>
    <t>Set ambitious goals and declare your will to win it all</t>
  </si>
  <si>
    <t>Ambitionierte Ziele setzen und alles gewinnen wollen</t>
  </si>
  <si>
    <t>Fijar metas ambiciosas y declarar que lo ganarás todo</t>
  </si>
  <si>
    <t>Fissare obiettivi ambiziosi e dichiarare di voler vincere tutto</t>
  </si>
  <si>
    <t>Обозначить амбициозные цели и заявить о намерении выиграть всё</t>
  </si>
  <si>
    <t>Estabeleça metas ambiciosas e declare sua vontade de ganhar tudo</t>
  </si>
  <si>
    <t>ITW_ANSWER_19_1</t>
  </si>
  <si>
    <t>Fixer des objectifs ambitieux et annoncer vouloir tout gagner</t>
  </si>
  <si>
    <t>ITW_ANSWER_19_2</t>
  </si>
  <si>
    <t>Définir des objectifs élevés et afficher votre intention de tout remporter</t>
  </si>
  <si>
    <t>ITW_ANSWER_19_3</t>
  </si>
  <si>
    <t>Établir des ambitions fortes et déclarer vouloir tout gagner</t>
  </si>
  <si>
    <t>ITW_ANSWER_20</t>
  </si>
  <si>
    <t>Say this season will be the season of confirmation</t>
  </si>
  <si>
    <t>Diese Saison als Bestätigung ansehen</t>
  </si>
  <si>
    <t>Declarar que esta será la temporada de la consagración</t>
  </si>
  <si>
    <t>Dichiarare che questa sarà la stagione della conferma</t>
  </si>
  <si>
    <t>Сказать, что этот сезон будет сезоном подтверждения</t>
  </si>
  <si>
    <t>Diga que esta temporada será a temporada de confirmação</t>
  </si>
  <si>
    <t>ITW_ANSWER_20_1</t>
  </si>
  <si>
    <t>Déclarer que cette saison sera celle de la confirmation</t>
  </si>
  <si>
    <t>ITW_ANSWER_20_2</t>
  </si>
  <si>
    <t>Affirmer que c’est cette saison que vous comptez confirmer votre statut</t>
  </si>
  <si>
    <t>ITW_ANSWER_20_3</t>
  </si>
  <si>
    <t>Annoncer que cette saison sera celle où vous confirmerez votre niveau</t>
  </si>
  <si>
    <t>ITW_ANSWER_21</t>
  </si>
  <si>
    <t>Say that only hard work leads to success</t>
  </si>
  <si>
    <t>Nur harte Arbeit führt zum Erfolg</t>
  </si>
  <si>
    <t>Declarar que solo el trabajo duro lleva al éxito</t>
  </si>
  <si>
    <t>Dichiarare che solo il duro lavoro porta al successo</t>
  </si>
  <si>
    <t>Сказать, что только труд приводит к успеху</t>
  </si>
  <si>
    <t>Diga que apenas o trabalho árduo leva ao sucesso</t>
  </si>
  <si>
    <t>ITW_ANSWER_21_1</t>
  </si>
  <si>
    <t>Déclarer que seul le travail acharné mènera au succès</t>
  </si>
  <si>
    <t>ITW_ANSWER_21_2</t>
  </si>
  <si>
    <t>Affirmer que la réussite passe uniquement par un travail intense</t>
  </si>
  <si>
    <t>ITW_ANSWER_21_3</t>
  </si>
  <si>
    <t>Insister sur le fait que le travail acharné finit toujours par payer</t>
  </si>
  <si>
    <t>ITW_ANSWER_22</t>
  </si>
  <si>
    <t>Insist on your desire to make history with your performances</t>
  </si>
  <si>
    <t>Betonen, dass Sie mit Ihren Leistungen Geschichte schreiben wollen</t>
  </si>
  <si>
    <t>Insistir en tu deseo de hacer historia con tus actuaciones</t>
  </si>
  <si>
    <t>Insistere nel voler lasciare il segno con le proprie prestazioni</t>
  </si>
  <si>
    <t>Настоять на своём желании войти в историю своими выступлениями</t>
  </si>
  <si>
    <t>Insista no seu desejo de fazer história com suas performances</t>
  </si>
  <si>
    <t>ITW_ANSWER_22_1</t>
  </si>
  <si>
    <t>Insister sur l’envie de marquer l’histoire par ses performances</t>
  </si>
  <si>
    <t>ITW_ANSWER_22_2</t>
  </si>
  <si>
    <t>Souligner votre désir de laisser une trace durable grâce à vos résultats</t>
  </si>
  <si>
    <t>ITW_ANSWER_22_3</t>
  </si>
  <si>
    <t>Insister sur votre envie profonde de réaliser des performances inoubliables</t>
  </si>
  <si>
    <t>ITW_ANSWER_23</t>
  </si>
  <si>
    <t>Emphasize the joy of playing and sharing with the crowd</t>
  </si>
  <si>
    <t>Die Freude am Spiel und am Publikum betonen</t>
  </si>
  <si>
    <t>Resaltar el placer de jugar y compartir con el público</t>
  </si>
  <si>
    <t>Sottolineare il piacere di giocare e condividere col pubblico</t>
  </si>
  <si>
    <t>Подчеркнуть радость игры и общения с публикой</t>
  </si>
  <si>
    <t>Enfatize a alegria de jogar e compartilhar com a multidão</t>
  </si>
  <si>
    <t>ITW_ANSWER_23_1</t>
  </si>
  <si>
    <t>Souligner le plaisir de jouer et partager avec le public</t>
  </si>
  <si>
    <t>ITW_ANSWER_23_2</t>
  </si>
  <si>
    <t>Insister sur la joie de jouer et d’échanger avec le public</t>
  </si>
  <si>
    <t>ITW_ANSWER_23_3</t>
  </si>
  <si>
    <t>Exprimer votre plaisir de jouer et de vivre ces moments uniques avec le public</t>
  </si>
  <si>
    <t>ITW_ANSWER_24</t>
  </si>
  <si>
    <t>Compare your game to an art form and a constant show</t>
  </si>
  <si>
    <t>Ihr Spiel mit Kunst und Show vergleichen</t>
  </si>
  <si>
    <t>Comparar tu juego con una forma de arte y espectáculo constante</t>
  </si>
  <si>
    <t>Paragonare il proprio gioco a una forma d’arte e spettacolo continuo</t>
  </si>
  <si>
    <t>Сравнить свою игру с искусством и постоянным шоу</t>
  </si>
  <si>
    <t>Compare seu jogo a uma forma de arte e um show constante</t>
  </si>
  <si>
    <t>ITW_ANSWER_24_1</t>
  </si>
  <si>
    <t>Comparer son jeu à une forme d’art et un spectacle permanent</t>
  </si>
  <si>
    <t>ITW_ANSWER_24_2</t>
  </si>
  <si>
    <t>Décrire votre jeu comme une expression artistique et un show continu</t>
  </si>
  <si>
    <t>ITW_ANSWER_24_3</t>
  </si>
  <si>
    <t>Déclarer que vous n’êtes pas seulement un joueur : vous êtes un artiste du court</t>
  </si>
  <si>
    <t>ITW_ANSWER_25</t>
  </si>
  <si>
    <t>State your matches will be more spectacular than ever</t>
  </si>
  <si>
    <t>Ihre Matches werden spektakulärer denn je</t>
  </si>
  <si>
    <t>Afirmar que tus partidos serán más espectaculares que nunca</t>
  </si>
  <si>
    <t>Affermare che le tue partite saranno più spettacolari che mai</t>
  </si>
  <si>
    <t>Заявить, что ваши матчи будут зрелищнее, чем когда-либо</t>
  </si>
  <si>
    <t>Afirme que suas partidas serão mais espetaculares do que nunca</t>
  </si>
  <si>
    <t>ITW_ANSWER_25_1</t>
  </si>
  <si>
    <t>Affirmer que vos matchs seront plus spectaculaires que jamais</t>
  </si>
  <si>
    <t>ITW_ANSWER_25_2</t>
  </si>
  <si>
    <t>Assurer que vos matchs offriront un niveau de spectacle inédit</t>
  </si>
  <si>
    <t>ITW_ANSWER_25_3</t>
  </si>
  <si>
    <t>Déclarer que chaque match sera un véritable spectacle</t>
  </si>
  <si>
    <t>ITW_ANSWER_26</t>
  </si>
  <si>
    <t>Make a provocative statement about your wild ambitions</t>
  </si>
  <si>
    <t>Eine provokante Aussage über Ihre verrückten Ziele machen</t>
  </si>
  <si>
    <t>Hacer una declaración provocadora sobre tus locas ambiciones</t>
  </si>
  <si>
    <t>Fare un’affermazione provocatoria sulle tue ambizioni folli</t>
  </si>
  <si>
    <t>Сделать провокационное заявление о своих дерзких амбициях</t>
  </si>
  <si>
    <t>Faça uma declaração provocativa sobre suas ambições ousadas</t>
  </si>
  <si>
    <t>ITW_ANSWER_26_1</t>
  </si>
  <si>
    <t>Faire une déclaration provocante sur ses ambitions folles</t>
  </si>
  <si>
    <t>ITW_ANSWER_26_2</t>
  </si>
  <si>
    <t>Lancer un message provocateur pour annoncer que vous visez tout… et plus encore</t>
  </si>
  <si>
    <t>ITW_ANSWER_26_3</t>
  </si>
  <si>
    <t>Provoquer en annonçant que vous visez tout : trophées, records et classement</t>
  </si>
  <si>
    <t>ITW_ANSWER_27</t>
  </si>
  <si>
    <t>Say this season will be one of boldness and surprises</t>
  </si>
  <si>
    <t>Diese Saison wird eine der Kühnheit und Überraschungen</t>
  </si>
  <si>
    <t>Declarar que esta temporada será de audacia y sorpresas</t>
  </si>
  <si>
    <t>Dichiarare che questa stagione sarà piena di audacia e sorprese</t>
  </si>
  <si>
    <t>Сказать, что этот сезон станет временем смелости и сюрпризов</t>
  </si>
  <si>
    <t>Diga que esta temporada será de ousadia e surpresas</t>
  </si>
  <si>
    <t>ITW_ANSWER_27_1</t>
  </si>
  <si>
    <t>Déclarer que cette saison sera une saison d’audace et de surprises</t>
  </si>
  <si>
    <t>ITW_ANSWER_27_2</t>
  </si>
  <si>
    <t>Souligner que cette année sera faite de prises de risques et de surprises</t>
  </si>
  <si>
    <t>ITW_ANSWER_27_3</t>
  </si>
  <si>
    <t>ffirmer que cette saison sera l’occasion d’oser et de surprendre à chaque match</t>
  </si>
  <si>
    <t>INTERVIEWS</t>
  </si>
  <si>
    <t>ENTREVISTAS</t>
  </si>
  <si>
    <t>INTERVISTE</t>
  </si>
  <si>
    <t>ИНТЕРВЬЮ</t>
  </si>
  <si>
    <t>INTERVIEW</t>
  </si>
  <si>
    <t>ENTREVISTA</t>
  </si>
  <si>
    <t>INTERVISTA</t>
  </si>
  <si>
    <t>SECOND_PLACE</t>
  </si>
  <si>
    <t>2nd place</t>
  </si>
  <si>
    <t>2ème place</t>
  </si>
  <si>
    <t>2. Platz</t>
  </si>
  <si>
    <t>2.º puesto</t>
  </si>
  <si>
    <t>2º posto</t>
  </si>
  <si>
    <t>2-е место</t>
  </si>
  <si>
    <t>2º lugar</t>
  </si>
  <si>
    <t>THIRD_PLACE</t>
  </si>
  <si>
    <t>3ème place</t>
  </si>
  <si>
    <t>3.º puesto</t>
  </si>
  <si>
    <t>3º posto</t>
  </si>
  <si>
    <t>3º lugar</t>
  </si>
  <si>
    <t>TRIP_CHOICE_UPPER</t>
  </si>
  <si>
    <t>TRAVEL CHOICE</t>
  </si>
  <si>
    <t>CHOIX DE VOYAGE</t>
  </si>
  <si>
    <t>REISEWAHL</t>
  </si>
  <si>
    <t>OPCIÓN DE VIAJE</t>
  </si>
  <si>
    <t>SCELTA DI VIAGGIO</t>
  </si>
  <si>
    <t>ВЫБОР ПУТЕШЕСТВИЯ</t>
  </si>
  <si>
    <t>ESCOLHA DE VIAGEM</t>
  </si>
  <si>
    <t>BACK_HOME_OPT</t>
  </si>
  <si>
    <t>GO BACK TO MY ACADEMY</t>
  </si>
  <si>
    <t>RETOURNER A L'ACADEMIE</t>
  </si>
  <si>
    <t>ZURÜCK ZUR AKADEMIE</t>
  </si>
  <si>
    <t>VOLVER A MI ACADEMIA</t>
  </si>
  <si>
    <t>TORNA ALLA MIA ACCADEMIA</t>
  </si>
  <si>
    <t>ВЕРНУТЬСЯ В МОЮ АКАДЕМИЮ</t>
  </si>
  <si>
    <t>VOLTAR PARA MINHA ACADEMIA</t>
  </si>
  <si>
    <t>NEXT_TNMT_OPT</t>
  </si>
  <si>
    <t>GO TO NEXT TOURNAMENT LOCATION</t>
  </si>
  <si>
    <t>ALLER A L'EMPLACEMENT DU PROCHAIN TOURNOI</t>
  </si>
  <si>
    <t>ZUM ORT DES NÄCHSTEN TURNIERS</t>
  </si>
  <si>
    <t>IR A LA UBICACIÓN DEL PRÓXIMO TORNEO</t>
  </si>
  <si>
    <t>VAI ALLA SEDE DEL PROSSIMO TORNEO</t>
  </si>
  <si>
    <t>ПОЕХАТЬ НА МЕСТО НАСТУПАЮЩЕГО ТУРНИРА</t>
  </si>
  <si>
    <t>IR PARA O LOCAL DO PRÓXIMO TORNEIO</t>
  </si>
  <si>
    <t>RECOVERING_TRAVEL_TRAINING_DESC</t>
  </si>
  <si>
    <t>Recovering and training are 10% better when you are at home!</t>
  </si>
  <si>
    <t>Repos et entrainements sont 10% plus efficace à la maison !</t>
  </si>
  <si>
    <t>Erholung und Training sind zu Hause 10 % effektiver!</t>
  </si>
  <si>
    <t>¡El descanso y el entrenamiento son un 10 % más eficaces en casa!</t>
  </si>
  <si>
    <t>Il recupero e l’allenamento sono il 10% più efficaci a casa!</t>
  </si>
  <si>
    <t>Восстановление и тренировки на 10% эффективнее, когда вы дома!</t>
  </si>
  <si>
    <t>Recuperação e treinamento são 10% melhores quando você está em casa!</t>
  </si>
  <si>
    <t>GO_TO_TOURNAMENT_UPPER</t>
  </si>
  <si>
    <t>GO TO TOURNAMENT</t>
  </si>
  <si>
    <t>ALLER AU TOURNOI</t>
  </si>
  <si>
    <t>ZUM TURNIER GEHEN</t>
  </si>
  <si>
    <t>IR AL TORNEO</t>
  </si>
  <si>
    <t>VAI AL TORNEO</t>
  </si>
  <si>
    <t>ПОЕХАТЬ НА ТУРНИР</t>
  </si>
  <si>
    <t>IR PARA O TORNEIO</t>
  </si>
  <si>
    <t>PLAN_UPPER</t>
  </si>
  <si>
    <t>PLAN</t>
  </si>
  <si>
    <t>PLANIFIER</t>
  </si>
  <si>
    <t>PLANEN</t>
  </si>
  <si>
    <t>PLANIFICAR</t>
  </si>
  <si>
    <t>PIANIFICA</t>
  </si>
  <si>
    <t>ПЛАН</t>
  </si>
  <si>
    <t>PLANO</t>
  </si>
  <si>
    <t>DESTINATION_CHOICE</t>
  </si>
  <si>
    <t>DESTINATION CHOICE</t>
  </si>
  <si>
    <t>CHOIX DE DESTINATION</t>
  </si>
  <si>
    <t>ZIELAUSWAHL</t>
  </si>
  <si>
    <t>ELECCIÓN DE DESTINO</t>
  </si>
  <si>
    <t>SCELTA DELLA DESTINAZIONE</t>
  </si>
  <si>
    <t>ВЫБОР МЕСТА</t>
  </si>
  <si>
    <t>ESCOLHA DE DESTINO</t>
  </si>
  <si>
    <t>GROUP PHASE</t>
  </si>
  <si>
    <t>PHASE DE GROUPE</t>
  </si>
  <si>
    <t>GRUPPENPHASE</t>
  </si>
  <si>
    <t>FASE DE GRUPOS</t>
  </si>
  <si>
    <t>FASE A GRUPPI</t>
  </si>
  <si>
    <t>ГРУППОВОЙ ЭТАП</t>
  </si>
  <si>
    <t>FINAL_DRAW</t>
  </si>
  <si>
    <t>FINAL DRAW</t>
  </si>
  <si>
    <t>TABLEAU FINAL</t>
  </si>
  <si>
    <t>HAUPTFELD</t>
  </si>
  <si>
    <t>CUADRO FINAL</t>
  </si>
  <si>
    <t>TABELLONE FINALE</t>
  </si>
  <si>
    <t>ФИНАЛЬНАЯ СЕТКА</t>
  </si>
  <si>
    <t>CHAVE PRINCIPAL</t>
  </si>
  <si>
    <t>JEUX</t>
  </si>
  <si>
    <t>SPIELE</t>
  </si>
  <si>
    <t>JUEGOS</t>
  </si>
  <si>
    <t>WON</t>
  </si>
  <si>
    <t>Won</t>
  </si>
  <si>
    <t>Vinto</t>
  </si>
  <si>
    <t>Vencidos</t>
  </si>
  <si>
    <t>LOST</t>
  </si>
  <si>
    <t>Lost</t>
  </si>
  <si>
    <t>Perdu</t>
  </si>
  <si>
    <t>Perdido</t>
  </si>
  <si>
    <t>Perso</t>
  </si>
  <si>
    <t>Поражения</t>
  </si>
  <si>
    <t>Perdidos</t>
  </si>
  <si>
    <t>GROUP_A</t>
  </si>
  <si>
    <t>GROUP A</t>
  </si>
  <si>
    <t>GROUPE A</t>
  </si>
  <si>
    <t>GRUPPE A</t>
  </si>
  <si>
    <t>GRUPO A</t>
  </si>
  <si>
    <t>GRUPPO A</t>
  </si>
  <si>
    <t>ГРУППА A</t>
  </si>
  <si>
    <t>GROUP_B</t>
  </si>
  <si>
    <t>GROUP B</t>
  </si>
  <si>
    <t>GROUPE B</t>
  </si>
  <si>
    <t>GRUPPE B</t>
  </si>
  <si>
    <t>GRUPO B</t>
  </si>
  <si>
    <t>GRUPPO B</t>
  </si>
  <si>
    <t>ГРУППА B</t>
  </si>
  <si>
    <t>SEE_CONFRONTATIONS</t>
  </si>
  <si>
    <t>See confrontations</t>
  </si>
  <si>
    <t>Voir les confrontations</t>
  </si>
  <si>
    <t>Konfrontationen sehen</t>
  </si>
  <si>
    <t>Ver enfrentamientos</t>
  </si>
  <si>
    <t>Vedi i confronti</t>
  </si>
  <si>
    <t>Смотреть противостояния</t>
  </si>
  <si>
    <t>Ver confrontos</t>
  </si>
  <si>
    <t>BEGEGNUNGEN</t>
  </si>
  <si>
    <t>ENFRENTAMIENTOS</t>
  </si>
  <si>
    <t>SFIDE</t>
  </si>
  <si>
    <t>ПРОТИВОСТОЯНИЯ</t>
  </si>
  <si>
    <t>CONFRONTOS</t>
  </si>
  <si>
    <t>INJURY_HOME_DIALOGUE</t>
  </si>
  <si>
    <t>Hello {[VAR_LASTNAME]},
I'm sorry to have to tell you that you have a {[VAR_SEVERITY]} injury:
{[VAR_BODYPART]} - {[VAR_INJURY_TYPE]}.
You'll be out of action for {[VAR_DURATION]} weeks.</t>
  </si>
  <si>
    <t>Bonjour {[VAR_LASTNAME]},
Je suis désolé de vous annoncer que vous souffrez d’une blessure {[VAR_SEVERITY]} :
{[VAR_BODYPART]} - {[VAR_INJURY_TYPE]}.
Vous serez indisponible pendant {[VAR_DURATION]} semaines.</t>
  </si>
  <si>
    <t>Hallo {[VAR_LASTNAME]},
Es tut mir leid, Ihnen mitteilen zu müssen, dass Sie eine {[VAR_SEVERITY]}-Verletzung haben:
{[VAR_BODYPART]} – {[VAR_INJURY_TYPE]}.
Sie werden für {[VAR_DURATION]} Wochen ausfallen.</t>
  </si>
  <si>
    <t>Hola {[VAR_LASTNAME]},
Lamento informarle que tiene una lesión {[VAR_SEVERITY]}:
{[VAR_BODYPART]} – {[VAR_INJURY_TYPE]}.
Estará fuera de juego durante {[VAR_DURATION]} semanas.</t>
  </si>
  <si>
    <t>Salve {[VAR_LASTNAME]},
Mi dispiace informarla che ha riportato un infortunio {[VAR_SEVERITY]}:
{[VAR_BODYPART]} – {[VAR_INJURY_TYPE]}.
Sarà fuori dai campi per {[VAR_DURATION]} settimane.</t>
  </si>
  <si>
    <t>Здравствуйте, {[VAR_LASTNAME]},К сожалению, вынужден сообщить, что у вас {[VAR_SEVERITY]} травма:{[VAR_BODYPART]} — {[VAR_INJURY_TYPE]}.Вы будете вне игры {[VAR_DURATION]} недель.</t>
  </si>
  <si>
    <t>Olá {[VAR_LASTNAME]},
 Sinto muito em informar que você tem uma lesão {[VAR_SEVERITY]}:
 {[VAR_BODYPART]} - {[VAR_INJURY_TYPE]}.
 Você ficará fora de ação por {[VAR_DURATION]} semanas.</t>
  </si>
  <si>
    <t>CREATEPLAYER_TAB4_6</t>
  </si>
  <si>
    <t>PHOTO</t>
  </si>
  <si>
    <t>FOTO</t>
  </si>
  <si>
    <t>ФОТО</t>
  </si>
  <si>
    <t>DIALOGUE_OFFERS_FOUND</t>
  </si>
  <si>
    <t>I found {[VAR_COUNT]} new offers.</t>
  </si>
  <si>
    <t>J'ai trouvé {[VAR_COUNT]} nouvelles offres.</t>
  </si>
  <si>
    <t>Ich habe {[VAR_COUNT]} neue Angebote gefunden.</t>
  </si>
  <si>
    <t>He encontrado {[VAR_COUNT]} nuevas ofertas.</t>
  </si>
  <si>
    <t>Ho trovato {[VAR_COUNT]} nuove offerte.</t>
  </si>
  <si>
    <t>Я нашёл {[VAR_COUNT]} новых предложений.</t>
  </si>
  <si>
    <t>Encontrei {[VAR_COUNT]} novas ofertas.</t>
  </si>
  <si>
    <t>DIALOGUE_COACH_DECLINED</t>
  </si>
  <si>
    <t>{[VAR_NAME]} preferred to decline your proposal because her current player is part of the structure's priorities for the moment.</t>
  </si>
  <si>
    <t>{[VAR_NAME]} a préféré décliné votre proposition car son joueur actuel fait partie des prioirités de la structure en ce moment.</t>
  </si>
  <si>
    <t>{[VAR_NAME]} hat Ihren Vorschlag abgelehnt, da ihr aktueller Spieler derzeit zur Priorität der Struktur gehört.</t>
  </si>
  <si>
    <t>{[VAR_NAME]} ha preferido rechazar tu propuesta porque su jugador actual es una prioridad para la estructura en este momento.</t>
  </si>
  <si>
    <t>{[VAR_NAME]} ha preferito rifiutare la tua proposta perché il suo giocatore attuale è una priorità per la struttura in questo momento.</t>
  </si>
  <si>
    <t>{[VAR_NAME]} предпочла отклонить ваше предложение, так как её текущий игрок сейчас является приоритетом структуры.</t>
  </si>
  <si>
    <t>{[VAR_NAME]} preferiu recusar sua proposta porque o jogador atual dela faz parte das prioridades da estrutura no momento.</t>
  </si>
  <si>
    <t>DIALOGUE_COACH_ACCEPT</t>
  </si>
  <si>
    <t>{[VAR_NAME]} agrees to train you.</t>
  </si>
  <si>
    <t>{[VAR_NAME]} est d'accord pour t'entraîner.</t>
  </si>
  <si>
    <t>{[VAR_NAME]} ist einverstanden, dich zu trainieren.</t>
  </si>
  <si>
    <t>{[VAR_NAME]} está de acuerdo en entrenarte.</t>
  </si>
  <si>
    <t>{[VAR_NAME]} è d'accordo ad allenarti.</t>
  </si>
  <si>
    <t>{[VAR_NAME]} согласна тренировать вас.</t>
  </si>
  <si>
    <t>{[VAR_NAME]} concorda em treinar você.</t>
  </si>
  <si>
    <t>WITH_TUTORIAL</t>
  </si>
  <si>
    <t>With tutorial</t>
  </si>
  <si>
    <t>Avec tutoriel</t>
  </si>
  <si>
    <t>Mit Tutorial</t>
  </si>
  <si>
    <t>Con tutorial</t>
  </si>
  <si>
    <t>С обучением</t>
  </si>
  <si>
    <t>Com tutorial</t>
  </si>
  <si>
    <t>WITHOUT_TUTORIAL</t>
  </si>
  <si>
    <t>Without tutorial</t>
  </si>
  <si>
    <t>Sans tutoriel</t>
  </si>
  <si>
    <t>Ohne Tutorial</t>
  </si>
  <si>
    <t>Sin tutorial</t>
  </si>
  <si>
    <t>Senza tutorial</t>
  </si>
  <si>
    <t>Без обучения</t>
  </si>
  <si>
    <t>Sem tutorial</t>
  </si>
  <si>
    <t>STATUS_01_MINI</t>
  </si>
  <si>
    <t>Pr.</t>
  </si>
  <si>
    <t>Es.</t>
  </si>
  <si>
    <t>Ho.</t>
  </si>
  <si>
    <t>STATUS_02_MINI</t>
  </si>
  <si>
    <t>Se.</t>
  </si>
  <si>
    <t>STATUS_03_MINI</t>
  </si>
  <si>
    <t>Ma.</t>
  </si>
  <si>
    <t>Im.</t>
  </si>
  <si>
    <t>Ha.</t>
  </si>
  <si>
    <t>STATUS_04_MINI</t>
  </si>
  <si>
    <t>Clé</t>
  </si>
  <si>
    <t>Sc.</t>
  </si>
  <si>
    <t>Cl.</t>
  </si>
  <si>
    <t>Di.</t>
  </si>
  <si>
    <t>Ch.</t>
  </si>
  <si>
    <t>TRAINING_TYPE_PRIO_REST_LOW</t>
  </si>
  <si>
    <t>Rest/care</t>
  </si>
  <si>
    <t>Repos/soins</t>
  </si>
  <si>
    <t>Ruhe/pflege</t>
  </si>
  <si>
    <t>Descanso/cuidado</t>
  </si>
  <si>
    <t>Riposo/cura</t>
  </si>
  <si>
    <t>Отдых/уход</t>
  </si>
  <si>
    <t>Descanso/cuidados</t>
  </si>
  <si>
    <t>TRAINING_TYPE_PRIO_SPEC_LOW</t>
  </si>
  <si>
    <t>Play specificity</t>
  </si>
  <si>
    <t>Spécificité de jeu</t>
  </si>
  <si>
    <t>Spielspezifik</t>
  </si>
  <si>
    <t>Especificidad de juego</t>
  </si>
  <si>
    <t>Specificità di gioco</t>
  </si>
  <si>
    <t>Игровая специфика</t>
  </si>
  <si>
    <t>Especificidade de jogo</t>
  </si>
  <si>
    <t>TRAINING_TYPE_PRIO_SURF_LOW</t>
  </si>
  <si>
    <t>Surface control</t>
  </si>
  <si>
    <t>Belagskontrolle</t>
  </si>
  <si>
    <t>Dominio de superficie</t>
  </si>
  <si>
    <t>Контроль покрытия</t>
  </si>
  <si>
    <t>Controle de superfície</t>
  </si>
  <si>
    <t>LEVEL_UP</t>
  </si>
  <si>
    <t>LEVEL UP</t>
  </si>
  <si>
    <t>NIVEAU SUP.</t>
  </si>
  <si>
    <t>LEVEL-UP</t>
  </si>
  <si>
    <t>SUBIR DE NIVEL</t>
  </si>
  <si>
    <t>AUMENTO DI LIVELLO</t>
  </si>
  <si>
    <t>ПОВЫШЕНИЕ УРОВНЯ</t>
  </si>
  <si>
    <t>SUBIR DE NÍVEL</t>
  </si>
  <si>
    <t>LVL_UP_PROGRESSION_POINTS</t>
  </si>
  <si>
    <t>Progression points</t>
  </si>
  <si>
    <t>Points de progression</t>
  </si>
  <si>
    <t>Fortschrittspunkte</t>
  </si>
  <si>
    <t>Puntos de progresión</t>
  </si>
  <si>
    <t>Punti progressione</t>
  </si>
  <si>
    <t>Очки прогресса</t>
  </si>
  <si>
    <t>Pontos de progressão</t>
  </si>
  <si>
    <t>LVL_UP_SKILL_UNLOCKED</t>
  </si>
  <si>
    <t>Skill slot unlocked!</t>
  </si>
  <si>
    <t>Emplacement de compétence débloqué !</t>
  </si>
  <si>
    <t>Fähigkeitenslot freigeschaltet!</t>
  </si>
  <si>
    <t>¡Espacio de habilidad desbloqueado!</t>
  </si>
  <si>
    <t>Slot abilità sbloccato!</t>
  </si>
  <si>
    <t>Слот навыка разблокирован!</t>
  </si>
  <si>
    <t>Espaço de habilidade desbloqueado!</t>
  </si>
  <si>
    <t>TRAINING_LOCATION</t>
  </si>
  <si>
    <t>Lieu :</t>
  </si>
  <si>
    <t>Ort:</t>
  </si>
  <si>
    <t>Luogo :</t>
  </si>
  <si>
    <t>Место:</t>
  </si>
  <si>
    <t>Local:</t>
  </si>
  <si>
    <t>TRAINING_SHAPE_BONUS</t>
  </si>
  <si>
    <t>Form-Bonus</t>
  </si>
  <si>
    <t>Bono de forma</t>
  </si>
  <si>
    <t>Bonus forma</t>
  </si>
  <si>
    <t>TRAINING_NEXT_TMNT_SURFACE</t>
  </si>
  <si>
    <t>Next tournament surface</t>
  </si>
  <si>
    <t>Surface du prochain tournoi</t>
  </si>
  <si>
    <t>Belag des nächsten Turniers</t>
  </si>
  <si>
    <t>Superficie del próximo torneo</t>
  </si>
  <si>
    <t>Superficie del prossimo torneo</t>
  </si>
  <si>
    <t>Покрытие следующего турнира</t>
  </si>
  <si>
    <t>Superfície do próximo torneio</t>
  </si>
  <si>
    <t>TRAINING_INTENSITY</t>
  </si>
  <si>
    <t>Intensité d’entraînement</t>
  </si>
  <si>
    <t>Trainingsintensität</t>
  </si>
  <si>
    <t>Intensità dell’allenamento</t>
  </si>
  <si>
    <t>Intensidade do treino</t>
  </si>
  <si>
    <t>TRAINING_NO_TMNT</t>
  </si>
  <si>
    <t>No Tourn.</t>
  </si>
  <si>
    <t>Pas de tournoi</t>
  </si>
  <si>
    <t>Kein Turnier</t>
  </si>
  <si>
    <t>Sin torneo</t>
  </si>
  <si>
    <t>No torneo</t>
  </si>
  <si>
    <t>Нет турниров</t>
  </si>
  <si>
    <t>Sem Torneio.</t>
  </si>
  <si>
    <t>SURFACE_CL_MINI</t>
  </si>
  <si>
    <t>Terre B.</t>
  </si>
  <si>
    <t>Sand</t>
  </si>
  <si>
    <t>Tierra B.</t>
  </si>
  <si>
    <t>SURFACE_G_MINI</t>
  </si>
  <si>
    <t>SURFACE_H_MINI</t>
  </si>
  <si>
    <t>Hart</t>
  </si>
  <si>
    <t>Duro</t>
  </si>
  <si>
    <t>SURFACE_HI_MINI</t>
  </si>
  <si>
    <t>Inté.</t>
  </si>
  <si>
    <t>Индор</t>
  </si>
  <si>
    <t>MAIN_TITLE_DISCORDMP</t>
  </si>
  <si>
    <t>Rejoignez notre communauté et participez aux évènements</t>
  </si>
  <si>
    <t>Treten Sie der Community bei und nehmen Sie teil!</t>
  </si>
  <si>
    <t>Únete a la comunidad y participa en eventos</t>
  </si>
  <si>
    <t>Unisciti alla community e partecipa agli eventi</t>
  </si>
  <si>
    <t>GOAT</t>
  </si>
  <si>
    <t>MAIOR DA HISTÓRIA</t>
  </si>
  <si>
    <t>PLAYSTYLE_UNLOCK</t>
  </si>
  <si>
    <t>How to unlock?</t>
  </si>
  <si>
    <t>Comment débloquer ?</t>
  </si>
  <si>
    <t>Wie wird freigeschaltet?</t>
  </si>
  <si>
    <t>¿Cómo desbloquear?</t>
  </si>
  <si>
    <t>Come sbloccare?</t>
  </si>
  <si>
    <t>Как разблокировать?</t>
  </si>
  <si>
    <t>Como desbloquear?</t>
  </si>
  <si>
    <t>PLAYSTYLE_UNLOCK_POPUP_TITLE</t>
  </si>
  <si>
    <t>UNLOCK CONDITIONS</t>
  </si>
  <si>
    <t>CONDITIONS DE DÉBLOCAGE</t>
  </si>
  <si>
    <t>FREISCHALT-BEDINGUNGEN</t>
  </si>
  <si>
    <t>CONDICIONES DE DESBLOQUEO</t>
  </si>
  <si>
    <t>CONDIZIONI DI SBLOCCO</t>
  </si>
  <si>
    <t>УСЛОВИЯ РАЗБЛОКИРОВКИ</t>
  </si>
  <si>
    <t>CONDIÇÕES DE DESBLOQUEIO</t>
  </si>
  <si>
    <t>PLAYSTYLE_UNLOCK_POPUP_DESC</t>
  </si>
  <si>
    <t>Reach the minimum value(s):</t>
  </si>
  <si>
    <t>Atteindre la/les valeur(s) minimale(s) :</t>
  </si>
  <si>
    <t>Erreiche den/die Mindestwert(e):</t>
  </si>
  <si>
    <t>Alcanza el/los valor(es) mínimo(s):</t>
  </si>
  <si>
    <t>Raggiungi il/i valore/i minimo/i:</t>
  </si>
  <si>
    <t>Достигните минимального значения:</t>
  </si>
  <si>
    <t>Alcance o(s) valor(es) mínimo(s):</t>
  </si>
  <si>
    <t>PLAYSTYLE_UNLOCK_POPUP_COND_KO</t>
  </si>
  <si>
    <t>- {[VAR_TO_REACH]} in {[VAR_CAT]} (Current: &lt;color={Pink/Base}&gt;{[VAR_CURRENT]}&lt;/color&gt;)</t>
  </si>
  <si>
    <t>- {[VAR_TO_REACH]} en {[VAR_CAT]} (Actuel : &lt;color={Pink/Base}&gt;{[VAR_CURRENT]})</t>
  </si>
  <si>
    <t>- {[VAR_TO_REACH]} in {[VAR_CAT]} (Aktuell: &lt;color={Pink/Base}&gt;{[VAR_CURRENT]})</t>
  </si>
  <si>
    <t>- {[VAR_TO_REACH]} en {[VAR_CAT]} (Actual: &lt;color={Pink/Base}&gt;{[VAR_CURRENT]})</t>
  </si>
  <si>
    <t>- {[VAR_TO_REACH]} in {[VAR_CAT]} (Attuale: &lt;color={Pink/Base}&gt;{[VAR_CURRENT]})</t>
  </si>
  <si>
    <t>- {[VAR_TO_REACH]} в {[VAR_CAT]} (Текущее: &lt;color={Pink/Base}&gt;{[VAR_CURRENT]})</t>
  </si>
  <si>
    <t>- {[VAR_TO_REACH]} em {[VAR_CAT]} (Atual: &lt;color={Pink/Base}&gt;{[VAR_CURRENT]}&lt;/color&gt;)</t>
  </si>
  <si>
    <t>PLAYSTYLE_UNLOCK_POPUP_COND_OK</t>
  </si>
  <si>
    <t>- {[VAR_TO_REACH]} in {[VAR_CAT]} (Current: &lt;color={Green/Base}&gt;{[VAR_CURRENT]}&lt;/color&gt;)</t>
  </si>
  <si>
    <t>- {[VAR_TO_REACH]} en {[VAR_CAT]} (Actuel : &lt;color={Green/Base}&gt;{[VAR_CURRENT]})</t>
  </si>
  <si>
    <t>- {[VAR_TO_REACH]} in {[VAR_CAT]} (Aktuell: &lt;color={Green/Base}&gt;{[VAR_CURRENT]})</t>
  </si>
  <si>
    <t>- {[VAR_TO_REACH]} en {[VAR_CAT]} (Actual: &lt;color={Green/Base}&gt;{[VAR_CURRENT]})</t>
  </si>
  <si>
    <t>- {[VAR_TO_REACH]} in {[VAR_CAT]} (Attuale: &lt;color={Green/Base}&gt;{[VAR_CURRENT]})</t>
  </si>
  <si>
    <t>- {[VAR_TO_REACH]} в {[VAR_CAT]} (Текущее: &lt;color={Green/Base}&gt;{[VAR_CURRENT]})</t>
  </si>
  <si>
    <t>- {[VAR_TO_REACH]} em {[VAR_CAT]} (Atual: &lt;color={Green/Base}&gt;{[VAR_CURRENT]}&lt;/color&gt;)</t>
  </si>
  <si>
    <t>MATCH_INFO_OOB</t>
  </si>
  <si>
    <t>Out of breath!
Minimum intensity forced until BPM recovery</t>
  </si>
  <si>
    <t>A bout de souffle !
Intensité minimum forcée jusqu’à récupération des BPM</t>
  </si>
  <si>
    <t>Außer Atem!
Minimale Intensität bis zur BPM-Erholung</t>
  </si>
  <si>
    <t>¡Sin aliento!
Intensidad mínima forzada hasta recuperar BPM</t>
  </si>
  <si>
    <t>Senza fiato!
Intensità minima imposta fino al recupero dei BPM</t>
  </si>
  <si>
    <t>Перехватило дыхание!Минимальная интенсивность будет удерживаться до восстановления ЧСС</t>
  </si>
  <si>
    <t>Ofegante!
 Intensidade mínima forçada até a recuperação dos batimentos cardíacos</t>
  </si>
  <si>
    <t>Current week</t>
  </si>
  <si>
    <t>Semaine en cours</t>
  </si>
  <si>
    <t>Laufende Woche</t>
  </si>
  <si>
    <t>Semana actual</t>
  </si>
  <si>
    <t>Settimana in corso</t>
  </si>
  <si>
    <t>Текущая неделя</t>
  </si>
  <si>
    <t>Semana atual</t>
  </si>
  <si>
    <t>MATCH_MENTAL_STATE</t>
  </si>
  <si>
    <t>Current mental state:</t>
  </si>
  <si>
    <t>État mental actuel :</t>
  </si>
  <si>
    <t>Aktueller mentaler Zustand:</t>
  </si>
  <si>
    <t>Estado mental actual:</t>
  </si>
  <si>
    <t>Stato mentale attuale:</t>
  </si>
  <si>
    <t>Текущее ментальное состояние:</t>
  </si>
  <si>
    <t>Estado mental atual:</t>
  </si>
  <si>
    <t>MATCH_MENTAL_TARGET</t>
  </si>
  <si>
    <t>Emotional driver: trying to</t>
  </si>
  <si>
    <t>Moteur émotionnel : essaie de</t>
  </si>
  <si>
    <t>Emotionale Triebkraft: versucht zu</t>
  </si>
  <si>
    <t>Impulso emocional: intenta</t>
  </si>
  <si>
    <t>Motivatore emotivo: cerca di</t>
  </si>
  <si>
    <t>Эмоциональный драйвер: пытается</t>
  </si>
  <si>
    <t>Impulso emocional: tentando</t>
  </si>
  <si>
    <t>FEES</t>
  </si>
  <si>
    <t>Fees</t>
  </si>
  <si>
    <t>Gebühren</t>
  </si>
  <si>
    <t>Tarifas</t>
  </si>
  <si>
    <t>Costi</t>
  </si>
  <si>
    <t>Взносы</t>
  </si>
  <si>
    <t>Taxas</t>
  </si>
  <si>
    <t>RADAR_0</t>
  </si>
  <si>
    <t>RADAR_1</t>
  </si>
  <si>
    <t>NET PLAY</t>
  </si>
  <si>
    <t>JEU AU FILET</t>
  </si>
  <si>
    <t>NETZSPIEL</t>
  </si>
  <si>
    <t>JUEGO DE RED</t>
  </si>
  <si>
    <t>GIOCO A RETE</t>
  </si>
  <si>
    <t>ИГРА У СЕТКИ</t>
  </si>
  <si>
    <t>JOGO DE REDE</t>
  </si>
  <si>
    <t>RADAR_2</t>
  </si>
  <si>
    <t>OFFENSE</t>
  </si>
  <si>
    <t>ATTAQUE</t>
  </si>
  <si>
    <t>ANGRIFF</t>
  </si>
  <si>
    <t>ATAQUE</t>
  </si>
  <si>
    <t>ATTACCO</t>
  </si>
  <si>
    <t>АТАКА</t>
  </si>
  <si>
    <t>OFENSIVA</t>
  </si>
  <si>
    <t>RADAR_3</t>
  </si>
  <si>
    <t>COUNTER</t>
  </si>
  <si>
    <t>CONTRE</t>
  </si>
  <si>
    <t>KONTER</t>
  </si>
  <si>
    <t>CONTRASTO</t>
  </si>
  <si>
    <t>КОНТРАТАКА</t>
  </si>
  <si>
    <t>RADAR_4</t>
  </si>
  <si>
    <t>DEFENSE</t>
  </si>
  <si>
    <t>DÉFENSE</t>
  </si>
  <si>
    <t>VERTEIDIGUNG</t>
  </si>
  <si>
    <t>DEFENSA</t>
  </si>
  <si>
    <t>DIFESA</t>
  </si>
  <si>
    <t>ОБОРОНА</t>
  </si>
  <si>
    <t>DEFESA</t>
  </si>
  <si>
    <t>RADAR_5</t>
  </si>
  <si>
    <t>PHYSICAL</t>
  </si>
  <si>
    <t>PHYSIQUE</t>
  </si>
  <si>
    <t>FÍSICO</t>
  </si>
  <si>
    <t>FISICO</t>
  </si>
  <si>
    <t>ФИЗИКА</t>
  </si>
  <si>
    <t>RADAR_0_LOW</t>
  </si>
  <si>
    <t>RADAR_1_LOW</t>
  </si>
  <si>
    <t>Net play</t>
  </si>
  <si>
    <t>RADAR_2_LOW</t>
  </si>
  <si>
    <t>Offense</t>
  </si>
  <si>
    <t>Ofensiva</t>
  </si>
  <si>
    <t>RADAR_3_LOW</t>
  </si>
  <si>
    <t>RADAR_4_LOW</t>
  </si>
  <si>
    <t>RADAR_5_LOW</t>
  </si>
  <si>
    <t>RADAR_0_MINI</t>
  </si>
  <si>
    <t>SERV.</t>
  </si>
  <si>
    <t>ПОД.</t>
  </si>
  <si>
    <t>RADAR_1_MINI</t>
  </si>
  <si>
    <t>NET P.</t>
  </si>
  <si>
    <t>FILET</t>
  </si>
  <si>
    <t>NETZ</t>
  </si>
  <si>
    <t>RETE</t>
  </si>
  <si>
    <t>REDE</t>
  </si>
  <si>
    <t>RADAR_2_MINI</t>
  </si>
  <si>
    <t>OFF.</t>
  </si>
  <si>
    <t>ATT.</t>
  </si>
  <si>
    <t>ANG.</t>
  </si>
  <si>
    <t>ATA.</t>
  </si>
  <si>
    <t>АТК.</t>
  </si>
  <si>
    <t>OF.</t>
  </si>
  <si>
    <t>RADAR_3_MINI</t>
  </si>
  <si>
    <t>COUN.</t>
  </si>
  <si>
    <t>CONT.</t>
  </si>
  <si>
    <t>KONT.</t>
  </si>
  <si>
    <t>КОНТР.</t>
  </si>
  <si>
    <t>RADAR_4_MINI</t>
  </si>
  <si>
    <t>DEF.</t>
  </si>
  <si>
    <t>DÉF.</t>
  </si>
  <si>
    <t>DIF.</t>
  </si>
  <si>
    <t>ЗАЩ.</t>
  </si>
  <si>
    <t>RADAR_5_MINI</t>
  </si>
  <si>
    <t>PHY.</t>
  </si>
  <si>
    <t>KÖR.</t>
  </si>
  <si>
    <t>FÍS.</t>
  </si>
  <si>
    <t>FIS.</t>
  </si>
  <si>
    <t>ФИЗ.</t>
  </si>
  <si>
    <t>NEWS_NEWGAME</t>
  </si>
  <si>
    <t>A new career begins. Welcome {[VAR_PLAYER_FULLNAME]} to the tour!</t>
  </si>
  <si>
    <t>Eine neue Karriere beginnt. Willkommen {[VAR_PLAYER_FULLNAME]} auf der Tour!</t>
  </si>
  <si>
    <t>Una nueva carrera comienza. ¡Bienvenido {[VAR_PLAYER_FULLNAME]} al circuito!</t>
  </si>
  <si>
    <t>Una nuova carriera inizia. Benvenuto {[VAR_PLAYER_FULLNAME]} nel circuito!</t>
  </si>
  <si>
    <t>Начинается новая карьера. Добро пожаловать на турнир, {[VAR_PLAYER_FULLNAME]}!</t>
  </si>
  <si>
    <t>Uma nova carreira começa. Bem-vindo(a) {[VAR_PLAYER_FULLNAME]} ao circuito!</t>
  </si>
  <si>
    <t>NEWS_NEWGAME_1</t>
  </si>
  <si>
    <t>Une nouvelle carrière voit le jour. Bienvenue à {[VAR_PLAYER_FULLNAME]} sur le circuit !</t>
  </si>
  <si>
    <t>NEWS_NEWGAME_2</t>
  </si>
  <si>
    <t>C’est le début d’une nouvelle aventure. Bienvenue à {[VAR_PLAYER_FULLNAME]} sur le circuit !</t>
  </si>
  <si>
    <t>NEWS_NEWGAME_3</t>
  </si>
  <si>
    <t>Un nouveau visage arrive sur le circuit : bienvenue {[VAR_PLAYER_FULLNAME]} !</t>
  </si>
  <si>
    <t>NEWS_NEWGAME_4</t>
  </si>
  <si>
    <t>Nouveau joueur, nouvelle histoire… On lui souhaite le meilleur. Bienvenue {[VAR_PLAYER_FULLNAME]} !</t>
  </si>
  <si>
    <t>NEWS_NEWGAME_5</t>
  </si>
  <si>
    <t>Nouveau talent en approche sur le circuit ! Bienvneue {[VAR_PLAYER_FULLNAME]} !</t>
  </si>
  <si>
    <t>NEWS_NEWSEASON</t>
  </si>
  <si>
    <t>The new season begins. What surprises does it hold for us?</t>
  </si>
  <si>
    <t>Die neue Saison beginnt. Welche Überraschungen bringt sie?</t>
  </si>
  <si>
    <t>Comienza la nueva temporada. ¿Qué sorpresas nos traerá?</t>
  </si>
  <si>
    <t>Inizia la nuova stagione. Quali sorprese ci riserverà?</t>
  </si>
  <si>
    <t>Начинается новый сезон. Какие сюрпризы он нам приготовил?</t>
  </si>
  <si>
    <t>A nova temporada começa. Que surpresas ela nos reserva?</t>
  </si>
  <si>
    <t>NEWS_NEWSEASON_1</t>
  </si>
  <si>
    <t>La nouvelle saison commence. Quelles surprises nous réserve-t-elle ?</t>
  </si>
  <si>
    <t>NEWS_NEWSEASON_2</t>
  </si>
  <si>
    <t>La saison reprend. Que nous réserve-t-elle cette année ?</t>
  </si>
  <si>
    <t>NEWS_NEWSEASON_3</t>
  </si>
  <si>
    <t>C’est reparti pour une nouvelle saison ! Quelles surprises au programme ?</t>
  </si>
  <si>
    <t>NEWS_NEWSEASON_4</t>
  </si>
  <si>
    <t>La saison s’ouvre, pleine d’incertitudes : que nous réserve-t-elle cette fois ?</t>
  </si>
  <si>
    <t>NEWS_NEWSEASON_5</t>
  </si>
  <si>
    <t>Nouvelle saison ! Que peut-on en attendre ? Hâte de connaitre la réponse.</t>
  </si>
  <si>
    <t>NEWS_TOURNAMENTVICTORY</t>
  </si>
  <si>
    <t>{[VAR_PLAYER_FULLNAME]} &lt;color={Yellow/Base}&gt;has won {[VAR_TOURNAMENT_NAME]}!&lt;/color&gt;</t>
  </si>
  <si>
    <t>{[VAR_PLAYER_FULLNAME]} &lt;color={Yellow/Base}&gt;hat {[VAR_TOURNAMENT_NAME]} gewonnen!&lt;/color&gt;</t>
  </si>
  <si>
    <t>{[VAR_PLAYER_FULLNAME]} &lt;color={Yellow/Base}&gt;ha ganado {[VAR_TOURNAMENT_NAME]}!&lt;/color&gt;</t>
  </si>
  <si>
    <t>{[VAR_PLAYER_FULLNAME]} &lt;color={Yellow/Base}&gt;ha vinto {[VAR_TOURNAMENT_NAME]}!&lt;/color&gt;</t>
  </si>
  <si>
    <t>{[VAR_PLAYER_FULLNAME]} &lt;color={Yellow/Base}&gt;выиграл(а) {[VAR_TOURNAMENT_NAME]}!</t>
  </si>
  <si>
    <t>{[VAR_PLAYER_FULLNAME]} &lt;color={Yellow/Base}&gt;venceu {[VAR_TOURNAMENT_NAME]}!&lt;/color&gt;</t>
  </si>
  <si>
    <t>NEWS_TOURNAMENTVICTORY_1</t>
  </si>
  <si>
    <t>{[VAR_PLAYER_FULLNAME]} &lt;color={Yellow/Base}&gt;a gagné {[VAR_TOURNAMENT_NAME]} !&lt;/color&gt;</t>
  </si>
  <si>
    <t>NEWS_TOURNAMENTVICTORY_2</t>
  </si>
  <si>
    <t>{[VAR_PLAYER_FULLNAME]} &lt;color={Yellow/Base}&gt;a remporté {[VAR_TOURNAMENT_NAME]} !&lt;/color&gt;</t>
  </si>
  <si>
    <t>NEWS_TOURNAMENTVICTORY_3</t>
  </si>
  <si>
    <t>Triomphe de {[VAR_PLAYER_FULLNAME]} &lt;color={Yellow/Base}&gt;à {[VAR_TOURNAMENT_NAME]} !&lt;/color&gt;</t>
  </si>
  <si>
    <t>NEWS_TOURNAMENTVICTORY_4</t>
  </si>
  <si>
    <t>{[VAR_PLAYER_FULLNAME]} &lt;color={Yellow/Base}&gt;s’offre le titre à {[VAR_TOURNAMENT_NAME]} !&lt;/color&gt;</t>
  </si>
  <si>
    <t>NEWS_TOURNAMENTVICTORY_5</t>
  </si>
  <si>
    <t>{[VAR_PLAYER_FULLNAME]} &lt;color={Yellow/Base}&gt;a décroché la victoire à {[VAR_TOURNAMENT_NAME]} !&lt;/color&gt;</t>
  </si>
  <si>
    <t>NEWS_TOURNAMENTVICTORY_6</t>
  </si>
  <si>
    <t>{[VAR_PLAYER_FULLNAME]} &lt;color={Yellow/Base}&gt;remporte brillamment {[VAR_TOURNAMENT_NAME]} !&lt;/color&gt;</t>
  </si>
  <si>
    <t>NEWS_TOURNAMENTVICTORY_7</t>
  </si>
  <si>
    <t>{[VAR_PLAYER_FULLNAME]} &lt;color={Yellow/Base}&gt;s’offre le trophée de {[VAR_TOURNAMENT_NAME]} au terme d’un beau parcours !&lt;/color&gt;</t>
  </si>
  <si>
    <t>NEWS_TOURNAMENTVICTORY_8</t>
  </si>
  <si>
    <t>{[VAR_PLAYER_FULLNAME]} &lt;color={Yellow/Base}&gt;conclut brillamment son parcours à {[VAR_TOURNAMENT_NAME]} en remportant le titre !&lt;/color&gt;</t>
  </si>
  <si>
    <t>CANNONSERVE</t>
  </si>
  <si>
    <t>Cannon Serve</t>
  </si>
  <si>
    <t>Service Canon</t>
  </si>
  <si>
    <t>Kanonenaufschlag</t>
  </si>
  <si>
    <t>Saque cañón</t>
  </si>
  <si>
    <t>Servizio cannone</t>
  </si>
  <si>
    <t>Пушечная подача</t>
  </si>
  <si>
    <t>Saque Canhão</t>
  </si>
  <si>
    <t>PRESSURESERVE</t>
  </si>
  <si>
    <t>Under-pressure Serve</t>
  </si>
  <si>
    <t>Aufschlag unter Druck</t>
  </si>
  <si>
    <t>Saque sob Pressão</t>
  </si>
  <si>
    <t>AGGRESSIVESECONDSERVE</t>
  </si>
  <si>
    <t>Agressive Second</t>
  </si>
  <si>
    <t>Seconde Agressive</t>
  </si>
  <si>
    <t>Aggressiver 2. Aufschlag</t>
  </si>
  <si>
    <t>Segundo saque agresivo</t>
  </si>
  <si>
    <t>Seconda di servizio aggressiva</t>
  </si>
  <si>
    <t>Агрессивная вторая подача</t>
  </si>
  <si>
    <t>Segundo Saque Agressivo</t>
  </si>
  <si>
    <t>SERVESPIN</t>
  </si>
  <si>
    <t>Extreme Kick</t>
  </si>
  <si>
    <t>Extrême Kick</t>
  </si>
  <si>
    <t>Effet-Aufschlag</t>
  </si>
  <si>
    <t>Экстремальный кик</t>
  </si>
  <si>
    <t>Efeito Extremo</t>
  </si>
  <si>
    <t>SERVEVOLLEY</t>
  </si>
  <si>
    <t>Serve-and-Volley</t>
  </si>
  <si>
    <t>Saque e Voleio</t>
  </si>
  <si>
    <t>SILKYVOLLEY</t>
  </si>
  <si>
    <t>Silky Volley</t>
  </si>
  <si>
    <t>Volée soyeuse</t>
  </si>
  <si>
    <t>Seidige Volley</t>
  </si>
  <si>
    <t>Volea elegante</t>
  </si>
  <si>
    <t>Volée setosa</t>
  </si>
  <si>
    <t>Мягкое волле</t>
  </si>
  <si>
    <t>Voleio Sedoso</t>
  </si>
  <si>
    <t>NETWALL</t>
  </si>
  <si>
    <t>Netwall</t>
  </si>
  <si>
    <t>Mur au filet</t>
  </si>
  <si>
    <t>Netzmauer</t>
  </si>
  <si>
    <t>Muro en la red</t>
  </si>
  <si>
    <t>Muro a rete</t>
  </si>
  <si>
    <t>Стена у сетки</t>
  </si>
  <si>
    <t>Muralha na Rede</t>
  </si>
  <si>
    <t>BRUTALSMASH</t>
  </si>
  <si>
    <t>Brutal Smash</t>
  </si>
  <si>
    <t>Smash brutal</t>
  </si>
  <si>
    <t>Brutaler Smash</t>
  </si>
  <si>
    <t>Smash brutale</t>
  </si>
  <si>
    <t>Мощный смэш</t>
  </si>
  <si>
    <t>Smash Brutal</t>
  </si>
  <si>
    <t>HAMMERFOREHAND</t>
  </si>
  <si>
    <t>Hammer Forehand</t>
  </si>
  <si>
    <t>Coup droit Marteau</t>
  </si>
  <si>
    <t>Hammer-Vorhand</t>
  </si>
  <si>
    <t>Derecha martillo</t>
  </si>
  <si>
    <t>Dritto martello</t>
  </si>
  <si>
    <t>Молотфорхенд</t>
  </si>
  <si>
    <t>Forehand Martelo</t>
  </si>
  <si>
    <t>DISGUISEDDROPSHOT</t>
  </si>
  <si>
    <t>Disguise Dropshot</t>
  </si>
  <si>
    <t>Amorti masqué</t>
  </si>
  <si>
    <t>Tarn-Stoppball</t>
  </si>
  <si>
    <t>Amortiguado enmascarado</t>
  </si>
  <si>
    <t>Smorzata mascherata</t>
  </si>
  <si>
    <t>Маскированный короткий удар</t>
  </si>
  <si>
    <t>Deixadinha Disfarçada</t>
  </si>
  <si>
    <t>DELICIOUSBACKHAND</t>
  </si>
  <si>
    <t>Delicious Backhand</t>
  </si>
  <si>
    <t>Revers délicieux</t>
  </si>
  <si>
    <t>Köstliche Rückhand</t>
  </si>
  <si>
    <t>Revés delicioso</t>
  </si>
  <si>
    <t>Rovescio delizioso</t>
  </si>
  <si>
    <t>Точный бэкхенд</t>
  </si>
  <si>
    <t>Backhand Delicioso</t>
  </si>
  <si>
    <t>SNIPER</t>
  </si>
  <si>
    <t>Sniper</t>
  </si>
  <si>
    <t>Scharfschütze</t>
  </si>
  <si>
    <t>Francotirador</t>
  </si>
  <si>
    <t>Cecchino</t>
  </si>
  <si>
    <t>Снайпер</t>
  </si>
  <si>
    <t>Atirador</t>
  </si>
  <si>
    <t>KILLERINSTINCT</t>
  </si>
  <si>
    <t>Istinto killer</t>
  </si>
  <si>
    <t>LIGHTNINGRETURN</t>
  </si>
  <si>
    <t>Lightning Return</t>
  </si>
  <si>
    <t>Retour éclair</t>
  </si>
  <si>
    <t>Blitz-Rückschlag</t>
  </si>
  <si>
    <t>Devolución relámpago</t>
  </si>
  <si>
    <t>Ritorno lampo</t>
  </si>
  <si>
    <t>Молниеносный приём</t>
  </si>
  <si>
    <t>Devolução Relâmpago</t>
  </si>
  <si>
    <t>BLOCKEDRETURN</t>
  </si>
  <si>
    <t>Blocked Return</t>
  </si>
  <si>
    <t>Retour bloqué</t>
  </si>
  <si>
    <t>Geblockter Rückschlag</t>
  </si>
  <si>
    <t>Resto bloqueado</t>
  </si>
  <si>
    <t>Risposta bloccata</t>
  </si>
  <si>
    <t>Блок-приём</t>
  </si>
  <si>
    <t>Devolução Bloqueada</t>
  </si>
  <si>
    <t>ELASTICSTRIKES</t>
  </si>
  <si>
    <t>Elastic Strikes</t>
  </si>
  <si>
    <t>Frappes élastiques</t>
  </si>
  <si>
    <t>Elastische Schläge</t>
  </si>
  <si>
    <t>Golpes elásticos</t>
  </si>
  <si>
    <t>Colpi elastici</t>
  </si>
  <si>
    <t>Упругие удары</t>
  </si>
  <si>
    <t>Golpes Elásticos</t>
  </si>
  <si>
    <t>SURGICALLOB</t>
  </si>
  <si>
    <t>Surgical Lob</t>
  </si>
  <si>
    <t>Lob chirurgical</t>
  </si>
  <si>
    <t>Chirurgischer Lob</t>
  </si>
  <si>
    <t>Globo quirúrgico</t>
  </si>
  <si>
    <t>Pallonetto chirurgico</t>
  </si>
  <si>
    <t>Точный свеч</t>
  </si>
  <si>
    <t>Lob Cirúrgico</t>
  </si>
  <si>
    <t>EXPRESSPASSINGSHOT</t>
  </si>
  <si>
    <t>Express Passing</t>
  </si>
  <si>
    <t>Passing express</t>
  </si>
  <si>
    <t>Express-Passing</t>
  </si>
  <si>
    <t>Passing exprés</t>
  </si>
  <si>
    <t>Passante espresso</t>
  </si>
  <si>
    <t>Быстрый обводящий удар</t>
  </si>
  <si>
    <t>Passada Expressa</t>
  </si>
  <si>
    <t>TENACITY</t>
  </si>
  <si>
    <t>Tenacity</t>
  </si>
  <si>
    <t>Zähigkeit</t>
  </si>
  <si>
    <t>Tenacidad</t>
  </si>
  <si>
    <t>Tenacia</t>
  </si>
  <si>
    <t>Упорство</t>
  </si>
  <si>
    <t>Tenacidade</t>
  </si>
  <si>
    <t>DEFENSIVEWALL</t>
  </si>
  <si>
    <t>Defensive Wall</t>
  </si>
  <si>
    <t>Mur défensif</t>
  </si>
  <si>
    <t>Defensivmauer</t>
  </si>
  <si>
    <t>Muro defensivo</t>
  </si>
  <si>
    <t>Muro difensivo</t>
  </si>
  <si>
    <t>Оборонительная стена</t>
  </si>
  <si>
    <t>Muralha Defensiva</t>
  </si>
  <si>
    <t>DIESELSHOT</t>
  </si>
  <si>
    <t>Diesel Shots</t>
  </si>
  <si>
    <t>Frappes diesel</t>
  </si>
  <si>
    <t>Dieselschlag</t>
  </si>
  <si>
    <t>Golpe diesel</t>
  </si>
  <si>
    <t>Colpo diesel</t>
  </si>
  <si>
    <t>«Дизель»</t>
  </si>
  <si>
    <t>Golpes a Diesel</t>
  </si>
  <si>
    <t>RHYTHMBREAKER</t>
  </si>
  <si>
    <t>Rythm Breaker</t>
  </si>
  <si>
    <t>Cassage de rythme</t>
  </si>
  <si>
    <t>Rhythmusbrecher</t>
  </si>
  <si>
    <t>Romperritmo</t>
  </si>
  <si>
    <t>Spezzarritmo</t>
  </si>
  <si>
    <t>Ломатель ритма</t>
  </si>
  <si>
    <t>Quebra-Ritmo</t>
  </si>
  <si>
    <t>LOOPEDSHOT</t>
  </si>
  <si>
    <t>Looped Shots</t>
  </si>
  <si>
    <t>Frappes bombées</t>
  </si>
  <si>
    <t>Bogenbälle</t>
  </si>
  <si>
    <t>Golpes liftados</t>
  </si>
  <si>
    <t>Colpi arrotati</t>
  </si>
  <si>
    <t>Топспиновый удар</t>
  </si>
  <si>
    <t>Golpes com Topspin</t>
  </si>
  <si>
    <t>GAZELLE</t>
  </si>
  <si>
    <t>Gazelle</t>
  </si>
  <si>
    <t>Gacela</t>
  </si>
  <si>
    <t>Gazzella</t>
  </si>
  <si>
    <t>Газель</t>
  </si>
  <si>
    <t>Gazela</t>
  </si>
  <si>
    <t>INCREVABLE</t>
  </si>
  <si>
    <t>Untiring</t>
  </si>
  <si>
    <t>Increvable</t>
  </si>
  <si>
    <t>Unermüdlich</t>
  </si>
  <si>
    <t>Incansable</t>
  </si>
  <si>
    <t>Instancabile</t>
  </si>
  <si>
    <t>Неутомимый</t>
  </si>
  <si>
    <t>Inesgotável</t>
  </si>
  <si>
    <t>WINDSHIELDWIPER</t>
  </si>
  <si>
    <t>Windshield Wiper</t>
  </si>
  <si>
    <t>Essuie-glace</t>
  </si>
  <si>
    <t>Scheibenwischer</t>
  </si>
  <si>
    <t>Limpiaparabrisas</t>
  </si>
  <si>
    <t>Tergicristallo</t>
  </si>
  <si>
    <t>Дворник</t>
  </si>
  <si>
    <t>Limpador de Para-brisa</t>
  </si>
  <si>
    <t>ACROBAT</t>
  </si>
  <si>
    <t>Acrobat</t>
  </si>
  <si>
    <t>Acrobate</t>
  </si>
  <si>
    <t>Akrobat</t>
  </si>
  <si>
    <t>Acróbata</t>
  </si>
  <si>
    <t>Acrobata</t>
  </si>
  <si>
    <t>Акробат</t>
  </si>
  <si>
    <t>Atleta</t>
  </si>
  <si>
    <t>CANNONSERVE_DESC</t>
  </si>
  <si>
    <t>Increases the chances of making an ace with a more powerful and riskier serve</t>
  </si>
  <si>
    <t>Augmente les chances de faire un ace avec un service plus puissant et plus risqué</t>
  </si>
  <si>
    <t>Erhöht die Chance auf ein Ass mit einem kraftvollen und riskanteren Aufschlag</t>
  </si>
  <si>
    <t>Aumenta las probabilidades de lograr un ace con un saque más potente y arriesgado</t>
  </si>
  <si>
    <t>Aumenta le possibilità di fare un ace con un servizio più potente e rischioso</t>
  </si>
  <si>
    <t>Повышает шанс выполнить эйс за счёт более мощной и рискованной подачи</t>
  </si>
  <si>
    <t>Aumenta as chances de fazer um ace com um saque mais potente e arriscado</t>
  </si>
  <si>
    <t>PRESSURESERVE_DESC</t>
  </si>
  <si>
    <t>Improves service accuracy during key moments (set/match points, break points, tiebreaks)</t>
  </si>
  <si>
    <t>Améliore la précision au service lors de moments clés (balles de set/match, balle de break, tiebreak)</t>
  </si>
  <si>
    <t>Verbessert die Aufschlaggenauigkeit in Schlüsselmomenten (Satz-/Matchbälle, Breakbälle, Tiebreaks)</t>
  </si>
  <si>
    <t>Mejora la precisión del saque en momentos clave (puntos de set/partido, break, tiebreaks)</t>
  </si>
  <si>
    <t>Migliora la precisione al servizio nei momenti chiave (set/match point, palle break, tiebreak)</t>
  </si>
  <si>
    <t>Улучшает точность подачи в ключевые моменты (сеты/матчи, брейк-пойнты, тай-брейки)</t>
  </si>
  <si>
    <t>Melhora a precisão do saque em momentos cruciais (set points, match points, break points, tiebreaks)</t>
  </si>
  <si>
    <t>AGGRESSIVESECONDSERVE_DESC</t>
  </si>
  <si>
    <t>Improves the accuracy and power of the second serve when the player attempts an aggressive one</t>
  </si>
  <si>
    <t>Améliore la précision et la puissance du 2nd service lorsque le joueur tente une 2nde agressive</t>
  </si>
  <si>
    <t>Verbessert Präzision und Kraft beim aggressiven zweiten Aufschlag</t>
  </si>
  <si>
    <t>Mejora la precisión y potencia del segundo saque agresivo</t>
  </si>
  <si>
    <t>Migliora la precisione e la potenza della seconda palla aggressiva</t>
  </si>
  <si>
    <t>Повышает точность и мощь второй подачи при попытке агрессивной подачи</t>
  </si>
  <si>
    <t>Melhora a precisão e a potência do segundo saque quando o jogador tenta um saque agressivo</t>
  </si>
  <si>
    <t>SERVESPIN_DESC</t>
  </si>
  <si>
    <t>Improves kicked and sliced serves, making returns more difficult for the opponent</t>
  </si>
  <si>
    <t>Améliore les services kickés et slicés, rendant les retours plus compliqués pour l’adversaire</t>
  </si>
  <si>
    <t>Verbessert Kick- und Slice-Aufschläge, erschwert dem Gegner den Rückschlag</t>
  </si>
  <si>
    <t>Mejora los saques con kick y slice, dificultando el resto del rival</t>
  </si>
  <si>
    <t>Migliora i servizi kick e slice, rendendo più difficili i ritorni</t>
  </si>
  <si>
    <t>Улучшает кик и резаные подачи, усложняя приём сопернику</t>
  </si>
  <si>
    <t>Melhora os saques com kick e slice, dificultando as devoluções para o adversário</t>
  </si>
  <si>
    <t>SERVEVOLLEY_DESC</t>
  </si>
  <si>
    <t>Increases the chances of attempting a serve-and-volley and improves the accuracy of the first volley</t>
  </si>
  <si>
    <t>Augmente les chances de tenter un service volée et augmente la précision de la 1ère volée</t>
  </si>
  <si>
    <t>Erhöht die Chancen auf Serve-and-Volley und verbessert die Genauigkeit der ersten Volley</t>
  </si>
  <si>
    <t>Aumenta la probabilidad de jugar saque-volea y mejora la precisión de la primera volea</t>
  </si>
  <si>
    <t>Aumenta le possibilità di servire e andare a rete e migliora la precisione della prima volée</t>
  </si>
  <si>
    <t>Повышает вероятность сыграть подача-выход к сетке и улучшает точность первого волле</t>
  </si>
  <si>
    <t>Aumenta as chances de tentar um saque e voleio e melhora a precisão do primeiro voleio</t>
  </si>
  <si>
    <t>SILKYVOLLEY_DESC</t>
  </si>
  <si>
    <t>Improves the player's volley accuracy and spin</t>
  </si>
  <si>
    <t>Améliore la précision et les effets des volées du joueur</t>
  </si>
  <si>
    <t>Verbessert Präzision und Effekte der Volleys</t>
  </si>
  <si>
    <t>Mejora la precisión y el efecto de las voleas</t>
  </si>
  <si>
    <t>Migliora precisione ed effetto delle volée</t>
  </si>
  <si>
    <t>Улучшает точность и вращение волле</t>
  </si>
  <si>
    <t>Melhora a precisão e o spin dos voleios do jogador</t>
  </si>
  <si>
    <t>NETWALL_DESC</t>
  </si>
  <si>
    <t>Improves the player's reflexes and agility at the net</t>
  </si>
  <si>
    <t>Améliore les réflexes et l'agilité au filet du joueur</t>
  </si>
  <si>
    <t>Verbessert Reflexe und Beweglichkeit am Netz</t>
  </si>
  <si>
    <t>Mejora los reflejos y agilidad en la red</t>
  </si>
  <si>
    <t>Migliora i riflessi e l’agilità a rete</t>
  </si>
  <si>
    <t>Улучшает рефлексы и ловкость у сетки</t>
  </si>
  <si>
    <t>Melhora os reflexos e a agilidade do jogador na rede</t>
  </si>
  <si>
    <t>BRUTALSMASH_DESC</t>
  </si>
  <si>
    <t>Improves the player’s jump at the net and the effectiveness of their smashes</t>
  </si>
  <si>
    <t>Améliore la détente du joueur au filet et l'efficacité des smashs du joueur</t>
  </si>
  <si>
    <t>Verbessert die Sprungkraft am Netz und die Effektivität der Smashs</t>
  </si>
  <si>
    <t>Mejora la relajación en la red y la efectividad del smash</t>
  </si>
  <si>
    <t>Migliora la distensione a rete e l’efficacia degli smash</t>
  </si>
  <si>
    <t>Улучшает прыжок у сетки и эффективность смэшей</t>
  </si>
  <si>
    <t>Melhora o salto do jogador na rede e a eficácia de seus smashes</t>
  </si>
  <si>
    <t>HAMMERFOREHAND_DESC</t>
  </si>
  <si>
    <t>Improves the accuracy and power of forehands in attacking situations</t>
  </si>
  <si>
    <t>Améliore la précision et la puissance des coups droits en situation d'attaque</t>
  </si>
  <si>
    <t>Verbessert Präzision und Kraft der Vorhand in Angriffssituationen</t>
  </si>
  <si>
    <t>Mejora la precisión y potencia de la derecha en ataque</t>
  </si>
  <si>
    <t>Migliora precisione e potenza del dritto in fase offensiva</t>
  </si>
  <si>
    <t>Повышает точность и мощность форхендов в атакующих ситуациях</t>
  </si>
  <si>
    <t>Melhora a precisão e a potência dos forehands em situações de ataque</t>
  </si>
  <si>
    <t>DISGUISEDDROPSHOT_DESC</t>
  </si>
  <si>
    <t>Improves the effectiveness of drop shots and makes them more unpredictable for the opponent</t>
  </si>
  <si>
    <t>Améliore l'efficacité des amortis du joueur et rend les amortis plus imprévisibles pour l’adversaire</t>
  </si>
  <si>
    <t>Verbessert Effektivität und Unvorhersehbarkeit von Stoppbällen</t>
  </si>
  <si>
    <t>Mejora la efectividad y sorpresa de los dejadas</t>
  </si>
  <si>
    <t>Migliora l’efficacia e l’imprevedibilità delle smorzate</t>
  </si>
  <si>
    <t>Повышает эффективность коротких ударов и делает их менее предсказуемыми</t>
  </si>
  <si>
    <t>Melhora a eficácia das deixadinhas e as torna mais imprevisíveis para o adversário</t>
  </si>
  <si>
    <t>DELICIOUSBACKHAND_DESC</t>
  </si>
  <si>
    <t>Improves the accuracy and power of backhands in attacking situations</t>
  </si>
  <si>
    <t>Améliore la précision et la puissance des revers en situation d'attaque</t>
  </si>
  <si>
    <t>Verbessert Rückhand-Präzision und -Kraft im Angriff</t>
  </si>
  <si>
    <t>Mejora la precisión y potencia del revés en ataque</t>
  </si>
  <si>
    <t>Migliora precisione e potenza del rovescio in fase offensiva</t>
  </si>
  <si>
    <t>Повышает точность и мощность бэкхендов в атакующих ситуациях</t>
  </si>
  <si>
    <t>Melhora a precisão e a potência dos backhands em situações de ataque</t>
  </si>
  <si>
    <t>SNIPER_DESC</t>
  </si>
  <si>
    <t>Strengthens flat attacking shots, increasing both power and accuracy</t>
  </si>
  <si>
    <t>Renforce les coups à plat d'attaque, augmentant la puissance et la précision</t>
  </si>
  <si>
    <t>Verstärkt flache Angriffsschläge, erhöht Kraft und Präzision</t>
  </si>
  <si>
    <t>Potencia los golpes planos de ataque, con más precisión y potencia</t>
  </si>
  <si>
    <t>Rafforza i colpi piatti d’attacco, aumentando potenza e precisione</t>
  </si>
  <si>
    <t>Усиливает плоские атакующие удары, повышая их мощность и точность</t>
  </si>
  <si>
    <t>Fortalece os golpes de ataque planos, aumentando a potência e a precisão</t>
  </si>
  <si>
    <t>KILLERINSTINCT_DESC</t>
  </si>
  <si>
    <t>Increases the chances of winning key points when the player has the advantage</t>
  </si>
  <si>
    <t>Augmente les chances de gagner les points clés où le joueur à l'avantage</t>
  </si>
  <si>
    <t>Erhöht die Chancen, entscheidende Punkte mit Vorteil zu gewinnen</t>
  </si>
  <si>
    <t>Aumenta las probabilidades de ganar puntos clave con ventaja</t>
  </si>
  <si>
    <t>Aumenta le probabilità di vincere i punti chiave in situazione di vantaggio</t>
  </si>
  <si>
    <t>Повышает шанс выиграть ключевые розыгрыши, когда игрок в преимуществе</t>
  </si>
  <si>
    <t>Aumenta as chances de vencer pontos importantes quando o jogador tem a vantagem</t>
  </si>
  <si>
    <t>LIGHTNINGRETURN_DESC</t>
  </si>
  <si>
    <t>Increases the chances of hitting a winning return on weak opponent serves</t>
  </si>
  <si>
    <t>Augmente les chances de réaliser un retour gagnant sur des services adverses peu puissants</t>
  </si>
  <si>
    <t>Erhöht die Chance auf Gewinnrückschläge bei schwachen Aufschlägen</t>
  </si>
  <si>
    <t>Aumenta las opciones de devolver ganando ante saques flojos</t>
  </si>
  <si>
    <t>Aumenta le possibilità di risposta vincente contro servizi deboli</t>
  </si>
  <si>
    <t>Повышает шанс выполнить выигрышный приём на слабой подаче соперника</t>
  </si>
  <si>
    <t>Aumenta as chances de acertar uma devolução vencedora em saques fracos do adversário</t>
  </si>
  <si>
    <t>BLOCKEDRETURN_DESC</t>
  </si>
  <si>
    <t>Improves return efficiency on powerful serves</t>
  </si>
  <si>
    <t>Augmente l’efficacité des retours sur des services puissants</t>
  </si>
  <si>
    <t>Erhöht die Effizienz beim Rückschlag gegen starke Aufschläge</t>
  </si>
  <si>
    <t>Mejora la eficacia del resto contra saques potentes</t>
  </si>
  <si>
    <t>Migliora l’efficacia della risposta contro servizi potenti</t>
  </si>
  <si>
    <t>Улучшает эффективность приёма мощных подач</t>
  </si>
  <si>
    <t>Melhora a eficiência da devolução em saques potentes</t>
  </si>
  <si>
    <t>ELASTICSTRIKES_DESC</t>
  </si>
  <si>
    <t>Improves the accuracy and power of shots following a strong hit from the opponent</t>
  </si>
  <si>
    <t>Améliore la précision et la puissance des frappes après un coup puissant de l’adversaire</t>
  </si>
  <si>
    <t>Verbessert Präzision und Kraft nach starkem Schlag des Gegners</t>
  </si>
  <si>
    <t>Mejora la precisión y potencia tras un golpe fuerte del rival</t>
  </si>
  <si>
    <t>Migliora precisione e potenza dopo un colpo potente dell’avversario</t>
  </si>
  <si>
    <t>Повышает точность и мощность ударов после сильного удара соперника</t>
  </si>
  <si>
    <t>Melhora a precisão e a potência dos golpes após uma forte rebatida do adversário</t>
  </si>
  <si>
    <t>SURGICALLOB_DESC</t>
  </si>
  <si>
    <t>Increases lob success rate and improves their accuracy</t>
  </si>
  <si>
    <t>Accroît les chances de faire un lob et améliore leur précision</t>
  </si>
  <si>
    <t>Erhöht Lob-Chancen und deren Präzision</t>
  </si>
  <si>
    <t>Aumenta la probabilidad y precisión del globo</t>
  </si>
  <si>
    <t>Aumenta la precisione e le probabilità di riuscita del pallonetto</t>
  </si>
  <si>
    <t>Повышает успешность свечей и их точность</t>
  </si>
  <si>
    <t>Aumenta a taxa de sucesso dos lobs e melhora sua precisão</t>
  </si>
  <si>
    <t>EXPRESSPASSINGSHOT_DESC</t>
  </si>
  <si>
    <t>Increases passing shot success rate and improves their accuracy</t>
  </si>
  <si>
    <t>Accroît les chances de faire un passing et améliore leur précision</t>
  </si>
  <si>
    <t>Erhöht Passierchancen und deren Präzision</t>
  </si>
  <si>
    <t>Aumenta las probabilidades y la precisión del passing</t>
  </si>
  <si>
    <t>Aumenta le possibilità e la precisione del passante</t>
  </si>
  <si>
    <t>Повышает успешность обводящих ударов и их точность</t>
  </si>
  <si>
    <t>Aumenta a taxa de sucesso das passadas e melhora sua precisão</t>
  </si>
  <si>
    <t>TENACITY_DESC</t>
  </si>
  <si>
    <t>Increases the chances of winning key points when the opponent has the advantage</t>
  </si>
  <si>
    <t>Augmente les chances de gagner les points clés où l'adversaire à l'avantage</t>
  </si>
  <si>
    <t>Erhöht die Chancen, wichtige Punkte mit Nachteil zu gewinnen</t>
  </si>
  <si>
    <t>Aumenta las opciones de ganar puntos clave con desventaja</t>
  </si>
  <si>
    <t>Aumenta le probabilità di vincere punti chiave in situazione di svantaggio</t>
  </si>
  <si>
    <t>Повышает шанс выиграть ключевые розыгрыши, когда соперник в преимуществе</t>
  </si>
  <si>
    <t>Aumenta as chances de vencer pontos importantes quando o adversário tem a vantagem</t>
  </si>
  <si>
    <t>DEFENSIVEWALL_DESC</t>
  </si>
  <si>
    <t>Strengthens the player’s ability to return balls in defensive situations</t>
  </si>
  <si>
    <t>Renforce la capacité du joueur à renvoyer des balles en situation défensive</t>
  </si>
  <si>
    <t>Stärkt die Fähigkeit, in der Defensive Bälle zurückzuspielen</t>
  </si>
  <si>
    <t>Refuerza la capacidad de devolver en defensa</t>
  </si>
  <si>
    <t>Rafforza la capacità di colpire in difesa</t>
  </si>
  <si>
    <t>Усиливает способность игрока возвращать мячи в оборонительных ситуациях</t>
  </si>
  <si>
    <t>Fortalece a capacidade do jogador de devolver bolas em situações defensivas</t>
  </si>
  <si>
    <t>DIESELSHOT_DESC</t>
  </si>
  <si>
    <t>Improves the consistency of groundstrokes throughout the rally</t>
  </si>
  <si>
    <t>Améliore la consistance des coups de fond de court au fil du rally</t>
  </si>
  <si>
    <t>Verbessert Schlagkonsistenz während der Rallys</t>
  </si>
  <si>
    <t>Mejora la consistencia desde el fondo durante el peloteo</t>
  </si>
  <si>
    <t>Migliora la continuità dei colpi da fondo nello scambio</t>
  </si>
  <si>
    <t>Повышает стабильность ударов по ходу розыгрыша</t>
  </si>
  <si>
    <t>Melhora a consistência dos golpes de fundo durante o rally</t>
  </si>
  <si>
    <t>RHYTHMBREAKER_DESC</t>
  </si>
  <si>
    <t>Increases the effectiveness of slice shots to slow down the pace of rallies</t>
  </si>
  <si>
    <t>Augmente l’efficacité du slice pour ralentir le rythme des échanges</t>
  </si>
  <si>
    <t>Erhöht die Slice-Wirkung zur Temporeduzierung</t>
  </si>
  <si>
    <t>Aumenta la efectividad del slice para romper el ritmo</t>
  </si>
  <si>
    <t>Aumenta l’efficacia del slice per spezzare il ritmo</t>
  </si>
  <si>
    <t>Повышает эффективность резаных ударов для замедления темпа розыгрышей</t>
  </si>
  <si>
    <t>Aumenta a eficácia dos golpes de slice para diminuir o ritmo dos rallies</t>
  </si>
  <si>
    <t>LOOPEDSHOT_DESC</t>
  </si>
  <si>
    <t>Improves the consistency and depth of topspin groundstrokes</t>
  </si>
  <si>
    <t>Améliore la consistance et la profondeur des coups liftés de fond de court</t>
  </si>
  <si>
    <t>Verbessert Konstanz und Länge der Grundschläge</t>
  </si>
  <si>
    <t>Mejora la consistencia y profundidad de los golpes liftados</t>
  </si>
  <si>
    <t>Migliora la consistenza e la profondità dei colpi liftati</t>
  </si>
  <si>
    <t>Улучшает стабильность и глубину топспиновых ударов</t>
  </si>
  <si>
    <t>Melhora a consistência e a profundidade dos golpes de fundo com topspin</t>
  </si>
  <si>
    <t>GAZELLE_DESC</t>
  </si>
  <si>
    <t>Boosts the player’s sprinting speed</t>
  </si>
  <si>
    <t>Renforce la vitesse du joueur lorsqu'il sprinte</t>
  </si>
  <si>
    <t>Erhöht die Sprintfähigkeit des Spielers</t>
  </si>
  <si>
    <t>Aumenta la velocidad del jugador al correr</t>
  </si>
  <si>
    <t>Aumenta la velocità dello scatto del giocatore</t>
  </si>
  <si>
    <t>Повышает скорость спринта</t>
  </si>
  <si>
    <t>Aumenta a velocidade de corrida do jogador</t>
  </si>
  <si>
    <t>INCREVABLE_DESC</t>
  </si>
  <si>
    <t>Reduces the player's fatigue in the final set</t>
  </si>
  <si>
    <t>Baisse la fatigue du joueur dans le dernier set</t>
  </si>
  <si>
    <t>Reduziert die Ermüdung im letzten Satz</t>
  </si>
  <si>
    <t>Reduce el cansancio en el último set</t>
  </si>
  <si>
    <t>Riduce la fatica nell’ultimo set</t>
  </si>
  <si>
    <t>Снижает усталость игрока в решающем сете</t>
  </si>
  <si>
    <t>Reduz a fadiga do jogador no set final</t>
  </si>
  <si>
    <t>WINDSHIELDWIPER_DESC</t>
  </si>
  <si>
    <t>Strengthens anticipation, lateral speed, and balance</t>
  </si>
  <si>
    <t>Renforce l'anticipation, la vitesse latérale et l'équilibre du joueur</t>
  </si>
  <si>
    <t>Verbessert Antizipation, Seitwärtsbewegung und Balance</t>
  </si>
  <si>
    <t>Mejora la anticipación, velocidad lateral y equilibrio</t>
  </si>
  <si>
    <t>Rafforza l’anticipo, la velocità laterale e l’equilibrio</t>
  </si>
  <si>
    <t>Улучшает предвосхищение, боковую скорость и баланс</t>
  </si>
  <si>
    <t>Fortalece a antecipação, velocidade lateral e equilíbrio</t>
  </si>
  <si>
    <t>ACROBAT_DESC</t>
  </si>
  <si>
    <t>Enhances reflexes, jump, and agility</t>
  </si>
  <si>
    <t>Renforce les réflexes, la détente et l'agilité du joueur</t>
  </si>
  <si>
    <t>Stärkt Reflexe, Entspannung und Beweglichkeit</t>
  </si>
  <si>
    <t>Refuerza reflejos, relajación y agilidad</t>
  </si>
  <si>
    <t>Rafforza riflessi, distensione e agilità</t>
  </si>
  <si>
    <t>Усиливает рефлексы, прыжок и ловкость</t>
  </si>
  <si>
    <t>Melhora reflexos, salto e agilidade</t>
  </si>
  <si>
    <t>CATEGORY_1</t>
  </si>
  <si>
    <t>MAIN FEATURES</t>
  </si>
  <si>
    <t>HAUPTFUNKTIONEN</t>
  </si>
  <si>
    <t>FUNCIONES PRINCIPALES</t>
  </si>
  <si>
    <t>FUNZIONALITÀ PRINCIPALI</t>
  </si>
  <si>
    <t>ОСНОВНЫЕ ВОЗМОЖНОСТИ</t>
  </si>
  <si>
    <t>PRINCIPAIS RECURSOS</t>
  </si>
  <si>
    <t>CATEGORY_2</t>
  </si>
  <si>
    <t>JOUEUR</t>
  </si>
  <si>
    <t>JUGADOR</t>
  </si>
  <si>
    <t>GIOCATORE</t>
  </si>
  <si>
    <t>ИГРОК</t>
  </si>
  <si>
    <t>JOGADOR</t>
  </si>
  <si>
    <t>CATEGORY_3</t>
  </si>
  <si>
    <t>CATEGORY_4</t>
  </si>
  <si>
    <t>ТУРНИРНАЯ СЕТКА</t>
  </si>
  <si>
    <t>SELECTCOUNTRYAFFILIATION_DIAL_1_BT</t>
  </si>
  <si>
    <t>NICE TO MEET YOU</t>
  </si>
  <si>
    <t>ENCHANTÉ</t>
  </si>
  <si>
    <t>FREUT MICH</t>
  </si>
  <si>
    <t>ENCANTADO</t>
  </si>
  <si>
    <t>PIACERE</t>
  </si>
  <si>
    <t>ПРИЯТНО ПОЗНАКОМИТЬСЯ</t>
  </si>
  <si>
    <t>PRAZER EM CONHECÊ-LO</t>
  </si>
  <si>
    <t>SELECTCOUNTRYAFFILIATION_DIAL_1</t>
  </si>
  <si>
    <t>Hello! My name is Anna.
I'll be your agent throughout your player's career.
I feel that a glorious future awaits us!</t>
  </si>
  <si>
    <t>Bonjour ! Je m’appelle Anna.
Je serai votre agent tout au long de la carrière de joueur.
Je sens qu’un avenir glorieux nous attend !</t>
  </si>
  <si>
    <t>Hallo! Ich heiße Anna.Ich werde während der gesamten Karriere deines Spielers deine Agentin sein.Ich spüre, dass uns eine glorreiche Zukunft erwartet!</t>
  </si>
  <si>
    <t>¡Hola! Me llamo Anna.Seré tu agente durante toda la carrera de tu jugador.¡Siento que nos espera un futuro glorioso!</t>
  </si>
  <si>
    <t>Ciao! Mi chiamo Anna.Sarò la tua agente per tutta la carriera del tuo giocatore.Sento che ci aspetta un futuro glorioso!</t>
  </si>
  <si>
    <t>Привет! Меня зовут Анна.
 Я буду вашим агентом на протяжении всей карьеры игрока.
 Чувствую, нас ждет славное будущее!</t>
  </si>
  <si>
    <t>Olá! Meu nome é Anna.
 Serei sua agente durante toda a carreira do seu jogador.
 Sinto que um futuro glorioso nos aguarda!</t>
  </si>
  <si>
    <t>SELECTCOUNTRYAFFILIATION_DIAL_2</t>
  </si>
  <si>
    <t>Select the country where you reside. This will determine which training facilities are available to you.</t>
  </si>
  <si>
    <t>Sélectionnez le pays dans lequel vous résidez. Cela déterminera les installations d’entraînement accessibles.</t>
  </si>
  <si>
    <t>Wähle das Land, in dem du wohnst. Das bestimmt, welche Trainingsanlagen dir zur Verfügung stehen.</t>
  </si>
  <si>
    <t>Selecciona el país en el que resides. Esto determinará qué instalaciones de entrenamiento estarán disponibles.</t>
  </si>
  <si>
    <t>Seleziona il paese in cui risiedi. Questo determinerà quali strutture di allenamento saranno disponibili.</t>
  </si>
  <si>
    <t>Выберите страну, в которой вы проживаете. Это определит, какие тренировочные объекты будут вам доступны.</t>
  </si>
  <si>
    <t>Selecione o país onde você reside. Isso determinará quais instalações de treinamento estarão disponíveis para você.</t>
  </si>
  <si>
    <t>SELECTCOUNTRYAFFILIATION_DIAL_3</t>
  </si>
  <si>
    <t>Keep in mind that the distance between your facility and tournaments will impact your physical condition.</t>
  </si>
  <si>
    <t>Gardez en tête que la distance entre vos installations et les tournois impactera votre condition physique.</t>
  </si>
  <si>
    <t>Denk daran, dass die Entfernung zwischen deiner Anlage und den Turnieren deine körperliche Verfassung beeinflusst.</t>
  </si>
  <si>
    <t>Ten en cuenta que la distancia entre tus instalaciones y los torneos afectará tu condición física.</t>
  </si>
  <si>
    <t>Ricorda che la distanza tra la tua struttura e i tornei influenzerà la tua condizione fisica.</t>
  </si>
  <si>
    <t>Имейте в виду, что расстояние между вашим объектом и турнирами будет влиять на ваше физическое состояние.</t>
  </si>
  <si>
    <t>Lembre-se que a distância entre sua instalação e os torneios impactará sua condição física.</t>
  </si>
  <si>
    <t>SKILLTREE</t>
  </si>
  <si>
    <t>Skill tree</t>
  </si>
  <si>
    <t>Arbre de compétences</t>
  </si>
  <si>
    <t>Fähigkeitsbaum</t>
  </si>
  <si>
    <t>Árbol de habilidades</t>
  </si>
  <si>
    <t>Albero delle abilità</t>
  </si>
  <si>
    <t>Дерево навыков</t>
  </si>
  <si>
    <t>Árvore de Habilidades</t>
  </si>
  <si>
    <t>SKILLTREE_POPUP_1_TITLE</t>
  </si>
  <si>
    <t>SKILLTREE_POPUP_1_DESC</t>
  </si>
  <si>
    <t>Progression points are earned each time you &lt;ExtraBold&gt;level up&lt;/ExtraBold&gt;.
Improve your attributes with &lt;ExtraBold&gt;progression points&lt;/ExtraBold&gt;.
And unlock &lt;ExtraBold&gt;special skills&lt;/ExtraBold&gt;.</t>
  </si>
  <si>
    <t>Les points de progression sont gagnés à chaque &lt;ExtraBold&gt;montée de niveau&lt;/ExtraBold&gt;.
Améliore tes attributs avec les &lt;ExtraBold&gt;points de progression&lt;/ExtraBold&gt;.
Et débloque des &lt;ExtraBold&gt;compétences spéciales&lt;/ExtraBold&gt;.</t>
  </si>
  <si>
    <t>Fortschrittspunkte werden jedes Mal verdient, wenn du aufsteigst.
Verbessere deine Attribute mit Fortschrittspunkten.
Und schalte Spezialfähigkeiten frei.</t>
  </si>
  <si>
    <t>Los puntos de progresión se obtienen cada vez que subes de nivel.
Mejora tus atributos con los puntos de progresión.
Y desbloquea habilidades especiales.</t>
  </si>
  <si>
    <t>I punti progressione si guadagnano ogni volta che sali di livello.
Migliora i tuoi attributi con i punti progressione.
E sblocca abilità speciali.</t>
  </si>
  <si>
    <t>Очки прогресса зарабатываются каждый раз, когда вы &lt;ExtraBold&gt;повышаете уровень&lt;/ExtraBold&gt;.
 Улучшайте свои характеристики с помощью &lt;ExtraBold&gt;очков прогресса&lt;/ExtraBold&gt;.
 И открывайте &lt;ExtraBold&gt;особые навыки&lt;/ExtraBold&gt;.</t>
  </si>
  <si>
    <t>Pontos de progressão são ganhos cada vez que você &lt;ExtraBold&gt;sobe de nível&lt;/ExtraBold&gt;.
 Melhore seus atributos com &lt;ExtraBold&gt;pontos de progressão&lt;/ExtraBold&gt;.
 E desbloqueie &lt;ExtraBold&gt;habilidades especiais&lt;/ExtraBold&gt;.</t>
  </si>
  <si>
    <t>Training priorities</t>
  </si>
  <si>
    <t>Priorités d'entraînement</t>
  </si>
  <si>
    <t>Trainingsprioritäten</t>
  </si>
  <si>
    <t>Prioridades de entrenamiento</t>
  </si>
  <si>
    <t>Priorità di allenamento</t>
  </si>
  <si>
    <t>Приоритеты тренировок</t>
  </si>
  <si>
    <t>Prioridades de treinamento</t>
  </si>
  <si>
    <t>PLAYSTYLE</t>
  </si>
  <si>
    <t>Play style</t>
  </si>
  <si>
    <t>PERSONALITY</t>
  </si>
  <si>
    <t>Popularity</t>
  </si>
  <si>
    <t>Popularité</t>
  </si>
  <si>
    <t>Beliebtheit</t>
  </si>
  <si>
    <t>Popularidad</t>
  </si>
  <si>
    <t>Popolarità</t>
  </si>
  <si>
    <t>Популярность</t>
  </si>
  <si>
    <t>Popularidade</t>
  </si>
  <si>
    <t>Goat ranking</t>
  </si>
  <si>
    <t>Classement GOAT</t>
  </si>
  <si>
    <t>GOAT-Rangliste</t>
  </si>
  <si>
    <t>Clasificación GOAT</t>
  </si>
  <si>
    <t>Classifica GOAT</t>
  </si>
  <si>
    <t>Рейтинг GOAT</t>
  </si>
  <si>
    <t>Ranking GOAT</t>
  </si>
  <si>
    <t>Déplacements</t>
  </si>
  <si>
    <t>Spostamenti</t>
  </si>
  <si>
    <t>Morale &amp; physical condition</t>
  </si>
  <si>
    <t>Moral &amp; condition physique</t>
  </si>
  <si>
    <t>Moral &amp; körperliche Verfassung</t>
  </si>
  <si>
    <t>Moral y condición física</t>
  </si>
  <si>
    <t>Morale e condizione fisica</t>
  </si>
  <si>
    <t>Моральный дух и физическое состояние</t>
  </si>
  <si>
    <t>Moral e condição física</t>
  </si>
  <si>
    <t>WEEKLYREPORT</t>
  </si>
  <si>
    <t>Weekly report</t>
  </si>
  <si>
    <t>Rapport hebdomadaire</t>
  </si>
  <si>
    <t>Wochenbericht</t>
  </si>
  <si>
    <t>Informe semanal</t>
  </si>
  <si>
    <t>Report settimanale</t>
  </si>
  <si>
    <t>Еженедельный отчет</t>
  </si>
  <si>
    <t>Relatório semanal</t>
  </si>
  <si>
    <t>LOANS</t>
  </si>
  <si>
    <t>Loans &amp; debts</t>
  </si>
  <si>
    <t>Emprunts &amp; dettes</t>
  </si>
  <si>
    <t>Kredite &amp; Schulden</t>
  </si>
  <si>
    <t>Préstamos y deudas</t>
  </si>
  <si>
    <t>Prestiti e debiti</t>
  </si>
  <si>
    <t>Кредиты и долги</t>
  </si>
  <si>
    <t>Empréstimos e dívidas</t>
  </si>
  <si>
    <t>Equipment contracts</t>
  </si>
  <si>
    <t>Contrats d’équipement</t>
  </si>
  <si>
    <t>Ausrüstungsverträge</t>
  </si>
  <si>
    <t>Contratos de equipamiento</t>
  </si>
  <si>
    <t>Contratti di attrezzatura</t>
  </si>
  <si>
    <t>Контракты на экипировку</t>
  </si>
  <si>
    <t>Contratos de equipamento</t>
  </si>
  <si>
    <t>SPONSORS</t>
  </si>
  <si>
    <t>Sponsors</t>
  </si>
  <si>
    <t>Sponsoren</t>
  </si>
  <si>
    <t>Patrocinadores</t>
  </si>
  <si>
    <t>Sponsor</t>
  </si>
  <si>
    <t>Спонсоры</t>
  </si>
  <si>
    <t>Planification</t>
  </si>
  <si>
    <t>Pianificazione</t>
  </si>
  <si>
    <t>Invesments</t>
  </si>
  <si>
    <t>Investissements</t>
  </si>
  <si>
    <t>Investitionen</t>
  </si>
  <si>
    <t>Inversiones</t>
  </si>
  <si>
    <t>Investimenti</t>
  </si>
  <si>
    <t>Investimentos</t>
  </si>
  <si>
    <t>Ranking &amp; Races</t>
  </si>
  <si>
    <t>Classement &amp; Races</t>
  </si>
  <si>
    <t>Rangliste &amp; Races</t>
  </si>
  <si>
    <t>Clasificación y Races</t>
  </si>
  <si>
    <t>Classifiche e Races</t>
  </si>
  <si>
    <t>Рейтинг и гонки</t>
  </si>
  <si>
    <t>Ranking e Corridas</t>
  </si>
  <si>
    <t>SKILLTREE_POPUP_2_TITLE</t>
  </si>
  <si>
    <t>Skills</t>
  </si>
  <si>
    <t>Compétences</t>
  </si>
  <si>
    <t>Fähigkeiten</t>
  </si>
  <si>
    <t>Habilidades</t>
  </si>
  <si>
    <t>Abilità</t>
  </si>
  <si>
    <t>Навыки</t>
  </si>
  <si>
    <t>SKILLTREE_POPUP_2_DESC</t>
  </si>
  <si>
    <t>&lt;ExtraBold&gt;Special skills&lt;/ExtraBold&gt; have a direct influence on your behaviour in matches.
Their number is &lt;ExtraBold&gt;limited according to your level&lt;/ExtraBold&gt;.
At the final level, &lt;color={Blue/Base}&gt;&lt;ExtraBold&gt;the limit is 7&lt;/color&gt;&lt;/ExtraBold&gt;, so choose them carefully!</t>
  </si>
  <si>
    <t>&lt;ExtraBold&gt;Les compétences spéciales&lt;/ExtraBold&gt; influencent directement ton comportement en match.
Leur nombre est &lt;ExtraBold&gt;limité en fonction de ton niveau&lt;/ExtraBold&gt;.
Au niveau final, &lt;color={Blue/Base}&gt;&lt;ExtraBold&gt;la limite est de 7&lt;/color&gt;&lt;/ExtraBold&gt;, donc choisis-les avec soin !</t>
  </si>
  <si>
    <t>Spezialfähigkeiten beeinflussen dein Verhalten im Match direkt.
Ihre Anzahl ist abhängig von deinem Level begrenzt.
Auf der höchsten Stufe beträgt das Limit 7 – wähle also mit Bedacht!</t>
  </si>
  <si>
    <t>Las habilidades especiales influyen directamente en tu comportamiento en los partidos.
Su número está limitado según tu nivel.
En el nivel final, el límite es de 7, ¡así que elige con cuidado!</t>
  </si>
  <si>
    <t>Le abilità speciali influenzano direttamente il tuo comportamento in partita.
Il loro numero è limitato in base al livello.
Al livello finale, il limite è 7, quindi sceglile con attenzione!</t>
  </si>
  <si>
    <t>&lt;ExtraBold&gt;Особые навыки&lt;/ExtraBold&gt; напрямую влияют на ваше поведение в матчах.
 Их количество &lt;ExtraBold&gt;ограничено в зависимости от вашего уровня&lt;/ExtraBold&gt;.
 На максимальном уровне &lt;color={Blue/Base}&gt;&lt;ExtraBold&gt;лимит составляет 7&lt;/color&gt;&lt;/ExtraBold&gt;, поэтому выбирайте их тщательно!</t>
  </si>
  <si>
    <t>&lt;ExtraBold&gt;Habilidades especiais&lt;/ExtraBold&gt; têm influência direta no seu comportamento nas partidas.
 Seu número é &lt;ExtraBold&gt;limitado de acordo com seu nível&lt;/ExtraBold&gt;.
 No nível final, &lt;color={Blue/Base}&gt;&lt;ExtraBold&gt;o limite é 7&lt;/color&gt;&lt;/ExtraBold&gt;, então escolha-as com cuidado!</t>
  </si>
  <si>
    <t>MATCH_POPUP_1_TITLE</t>
  </si>
  <si>
    <t>Control the match pace</t>
  </si>
  <si>
    <t>Contrôler le rythme du match</t>
  </si>
  <si>
    <t>Das Matchtempo steuern</t>
  </si>
  <si>
    <t>Controlar el ritmo del partido</t>
  </si>
  <si>
    <t>Controllare il ritmo del match</t>
  </si>
  <si>
    <t>Контроль темпа матча</t>
  </si>
  <si>
    <t>Controle o ritmo da partida</t>
  </si>
  <si>
    <t>MATCH_POPUP_1_SUBTITLE</t>
  </si>
  <si>
    <t>Adjust the flow of the game to fit your needs.</t>
  </si>
  <si>
    <t>Ajuste le rythme du jeu selon tes besoins.</t>
  </si>
  <si>
    <t>Passe den Spielfluss an deine Bedürfnisse an.</t>
  </si>
  <si>
    <t>Ajusta el ritmo del juego según tus necesidades.</t>
  </si>
  <si>
    <t>Adatta il ritmo di gioco alle tue esigenze.</t>
  </si>
  <si>
    <t>Настройте ход игры в соответствии с вашими потребностями.</t>
  </si>
  <si>
    <t>Ajuste o fluxo do jogo para se adequar às suas necessidades.</t>
  </si>
  <si>
    <t>MATCH_POPUP_1_DESC</t>
  </si>
  <si>
    <t>&lt;color={Blue/Base}&gt;&lt;ExtraBold&gt;Change the speed&lt;/ExtraBold&gt;&lt;/color&gt; to follow the action at your own rythm.
&lt;color={Blue/Base}&gt;&lt;ExtraBold&gt;Activate Match Beats&lt;/ExtraBold&gt;&lt;/color&gt; to speed up the match following only the score.
&lt;color={Blue/Base}&gt;&lt;ExtraBold&gt;Switch cameras&lt;/ExtraBold&gt;&lt;/color&gt; for different perspective.
&lt;color={Blue/Base}&gt;&lt;ExtraBold&gt;Use parameters&lt;/ExtraBold&gt;&lt;/color&gt; to lock camera angle and other preferences according to the chosen view/speed.</t>
  </si>
  <si>
    <t>&lt;color={Blue/Base}&gt;&lt;ExtraBold&gt;Change la vitesse&lt;/ExtraBold&gt;&lt;/color&gt; pour suivre l’action à ton rythme.
&lt;color={Blue/Base}&gt;&lt;ExtraBold&gt;Active Match Beats&lt;/ExtraBold&gt;&lt;/color&gt; pour accélérer le match en suivant uniquement le score.
&lt;color={Blue/Base}&gt;&lt;ExtraBold&gt;Change de caméra&lt;/ExtraBold&gt;&lt;/color&gt; pour une autre perspective.
&lt;color={Blue/Base}&gt;&lt;ExtraBold&gt;Utilise les paramètres&lt;/ExtraBold&gt;&lt;/color&gt; pour verrouiller l’angle de caméra et d’autres préférences selon la vue/vitesse choisie.</t>
  </si>
  <si>
    <t>Ändere die Geschwindigkeit, um die Action in deinem 
Tempo zu verfolgen.Aktiviere Match Beats, um das Match zu beschleunigen und nur dem Spielstand zu folgen.
Wechsle die Kamera für eine andere Perspektive.
Nutze die Parameter, um Kamerawinkel und andere Vorlieben je nach Ansicht/Geschwindigkeit festzulegen.</t>
  </si>
  <si>
    <t>Cambia la velocidad para seguir la acción a tu propio ritmo.
Activa Match Beats para acelerar el partido siguiendo solo el marcador.
Cambia de cámara para obtener otra perspectiva.
Usa los parámetros para bloquear el ángulo de cámara y otras preferencias según la vista/velocidad elegida.</t>
  </si>
  <si>
    <t>Cambia la velocità per seguire l’azione al tuo ritmo.
Attiva Match Beats per velocizzare il match seguendo solo il punteggio.
Cambia telecamera per avere un’altra prospettiva.
Usa i parametri per bloccare l’angolo di ripresa e altre preferenze in base alla visuale/velocità scelta.</t>
  </si>
  <si>
    <t>&lt;color={Blue/Base}&gt;&lt;ExtraBold&gt;Измените скорость&lt;/ExtraBold&gt;&lt;/color&gt;, чтобы следить за действием в своем темпе.
 &lt;color={Blue/Base}&gt;&lt;ExtraBold&gt;Активируйте Match Beats&lt;/ExtraBold&gt;&lt;/color&gt;, чтобы ускорить матч, следуя только за счетом.
 &lt;color={Blue/Base}&gt;&lt;ExtraBold&gt;Переключайте камеры&lt;/ExtraBold&gt;&lt;/color&gt; для разных ракурсов.
 &lt;color={Blue/Base}&gt;&lt;ExtraBold&gt;Используйте параметры&lt;/ExtraBold&gt;&lt;/color&gt;, чтобы зафиксировать угол камеры и другие настройки в соответствии с выбранным видом/скоростью.</t>
  </si>
  <si>
    <t>&lt;color={Blue/Base}&gt;&lt;ExtraBold&gt;Mude a velocidade&lt;/ExtraBold&gt;&lt;/color&gt; para acompanhar a ação no seu próprio ritmo.
 &lt;color={Blue/Base}&gt;&lt;ExtraBold&gt;Ative os Batimentos da Partida&lt;/ExtraBold&gt;&lt;/color&gt; para acelerar a partida acompanhando apenas o placar.
 &lt;color={Blue/Base}&gt;&lt;ExtraBold&gt;Troque as câmeras&lt;/ExtraBold&gt;&lt;/color&gt; para diferentes perspectivas.
 &lt;color={Blue/Base}&gt;&lt;ExtraBold&gt;Use parâmetros&lt;/ExtraBold&gt;&lt;/color&gt; para travar o ângulo da câmera e outras preferências de acordo com a visualização/velocidade escolhida.</t>
  </si>
  <si>
    <t>MATCH_POPUP_2_TITLE</t>
  </si>
  <si>
    <t>Energy - Heart rate - Intensity</t>
  </si>
  <si>
    <t>Énergie - Rythme cardiaque - Intensité</t>
  </si>
  <si>
    <t>Energie - Herzfrequenz - Intensität</t>
  </si>
  <si>
    <t>Energía - Ritmo cardíaco - Intensidad</t>
  </si>
  <si>
    <t>Energia - Frequenza cardiaca - Intensità</t>
  </si>
  <si>
    <t>Энергия - Пульс - Интенсивность</t>
  </si>
  <si>
    <t>Energia - Frequência cardíaca - Intensidade</t>
  </si>
  <si>
    <t>MATCH_POPUP_2_SUBTITLE</t>
  </si>
  <si>
    <t>Stay in shape to last through the match.</t>
  </si>
  <si>
    <t>Reste en forme pour tenir tout le match.</t>
  </si>
  <si>
    <t>Bleib fit, um das ganze Match durchzuhalten.</t>
  </si>
  <si>
    <t>Mantente en forma para aguantar todo el partido.</t>
  </si>
  <si>
    <t>Rimani in forma per resistere durante tutta la partita.</t>
  </si>
  <si>
    <t>Будьте в форме, чтобы выдержать матч.</t>
  </si>
  <si>
    <t>Mantenha-se em forma para durar a partida.</t>
  </si>
  <si>
    <t>MATCH_POPUP_2_DESC</t>
  </si>
  <si>
    <t>&lt;color={Blue/Base}&gt;&lt;ExtraBold&gt;Monitor your fatique gauge&lt;/ExtraBold&gt;&lt;/color&gt;—low energy increases your &lt;ExtraBold&gt;injury risk&lt;/ExtraBold&gt;.
&lt;color={Blue/Base}&gt;&lt;ExtraBold&gt;Watch your heart rate&lt;/ExtraBold&gt;&lt;/color&gt;—If it is too high, you will be &lt;ExtraBold&gt;out of breath&lt;/ExtraBold&gt; and your energy can drop drastically.
&lt;color={Blue/Base}&gt;&lt;ExtraBold&gt;Manage intensity&lt;/ExtraBold&gt;&lt;/color&gt;—higher intensity means faster exhaustion.</t>
  </si>
  <si>
    <t>&lt;color={Blue/Base}&gt;&lt;ExtraBold&gt;Surveille ta jauge de fatigue&lt;/ExtraBold&gt;&lt;/color&gt; — une faible énergie augmente ton risque de blessure.
&lt;color={Blue/Base}&gt;&lt;ExtraBold&gt;Surveille ton rythme cardiaque&lt;/ExtraBold&gt;&lt;/color&gt; — s’il est trop élevé, tu seras à bout de souffle et ton énergie chutera fortement.
&lt;color={Blue/Base}&gt;&lt;ExtraBold&gt;Gère l’intensité&lt;/ExtraBold&gt;&lt;/color&gt; — une intensité élevée entraîne une fatigue plus rapide.</t>
  </si>
  <si>
    <t>Beobachte deine Ermüdungsanzeige – wenig Energie erhöht dein Verletzungsrisiko.
Achte auf deine Herzfrequenz – ist sie zu hoch, bist du außer Atem und deine Energie kann stark sinken.
Steuere die Intensität – höhere Intensität bedeutet schnellere Erschöpfung.</t>
  </si>
  <si>
    <t>Controla tu barra de fatiga: poca energía aumenta tu riesgo de lesión.
Vigila tu ritmo cardíaco: si es demasiado alto, te quedarás sin aliento y tu energía puede caer drásticamente.
Gestiona la intensidad: mayor intensidad significa agotamiento más rápido.</t>
  </si>
  <si>
    <t>Controlla la tua barra della fatica — poca energia aumenta il rischio di infortunio.
Guarda il battito cardiaco — se è troppo alto sarai senza fiato e la tua energia può calare drasticamente.
Gestisci l’intensità — più intensità significa esaurimento più rapido.</t>
  </si>
  <si>
    <t>&lt;color={Blue/Base}&gt;&lt;ExtraBold&gt;Следите за шкалой усталости&lt;/ExtraBold&gt;&lt;/color&gt; — низкий уровень энергии увеличивает &lt;ExtraBold&gt;риск травмы&lt;/ExtraBold&gt;.
 &lt;color={Blue/Base}&gt;&lt;ExtraBold&gt;Следите за пульсом&lt;/ExtraBold&gt;&lt;/color&gt; — если он слишком высок, вы будете &lt;ExtraBold&gt;задыхаться&lt;/ExtraBold&gt;, и ваша энергия может резко упасть.
 &lt;color={Blue/Base}&gt;&lt;ExtraBold&gt;Управляйте интенсивностью&lt;/ExtraBold&gt;&lt;/color&gt; — более высокая интенсивность означает более быстрое истощение.</t>
  </si>
  <si>
    <t>&lt;color={Blue/Base}&gt;&lt;ExtraBold&gt;Monitore sua barra de fadiga&lt;/ExtraBold&gt;&lt;/color&gt; — baixa energia aumenta seu &lt;ExtraBold&gt;risco de lesão&lt;/ExtraBold&gt;.
 &lt;color={Blue/Base}&gt;&lt;ExtraBold&gt;Observe sua frequência cardíaca&lt;/ExtraBold&gt;&lt;/color&gt; — Se estiver muito alta, você ficará &lt;ExtraBold&gt;sem fôlego&lt;/ExtraBold&gt; e sua energia pode cair drasticamente.
 &lt;color={Blue/Base}&gt;&lt;ExtraBold&gt;Gerencie a intensidade&lt;/ExtraBold&gt;&lt;/color&gt; — maior intensidade significa exaustão mais rápida.</t>
  </si>
  <si>
    <t>MATCH_POPUP_3_TITLE</t>
  </si>
  <si>
    <t>Mental &amp; Attitude</t>
  </si>
  <si>
    <t>Mental &amp; Einstellung</t>
  </si>
  <si>
    <t>Mentalidad &amp; Actitud</t>
  </si>
  <si>
    <t>Mentalità &amp; Atteggiamento</t>
  </si>
  <si>
    <t>Психика и настрой</t>
  </si>
  <si>
    <t>Mental e Atitude</t>
  </si>
  <si>
    <t>MATCH_POPUP_3_SUBTITLE</t>
  </si>
  <si>
    <t>Your mental state fluctuates throughout the match based on in-game events. Adjusting your attitude can help you stay in control. Your mental depends of 4 gauges, each influenced by different attitudes.</t>
  </si>
  <si>
    <t>Ton état mental fluctue tout au long du match selon les événements. Ajuster ton attitude peut t’aider à garder le contrôle. Ton mental dépend de 4 jauges, chacune influencée par des attitudes différentes.</t>
  </si>
  <si>
    <t>Dein mentaler Zustand schwankt während des Matches je nach Ereignissen. Die Anpassung deiner Einstellung hilft dir, die Kontrolle zu behalten. Dein Mental hängt von 4 Anzeigen ab, die jeweils von unterschiedlichen Einstellungen beeinflusst werden.</t>
  </si>
  <si>
    <t>Tu estado mental fluctúa a lo largo del partido según los eventos. Ajustar tu actitud puede ayudarte a mantener el control. Tu mente depende de 4 indicadores, cada uno influido por actitudes distintas.</t>
  </si>
  <si>
    <t>Il tuo stato mentale fluttua durante la partita in base agli eventi. Adattare il tuo atteggiamento può aiutarti a restare in controllo. La tua mente dipende da 4 indicatori, ciascuno influenzato da atteggiamenti diversi.</t>
  </si>
  <si>
    <t>Ваше психическое состояние колеблется на протяжении всего матча в зависимости от событий. Корректировка вашего настроя может помочь вам оставаться в контроле. Ваше психическое состояние зависит от 4 показателей, на каждый из которых влияют различные настрои.</t>
  </si>
  <si>
    <t>Seu estado mental flutua durante a partida com base em eventos do jogo. Ajustar sua atitude pode ajudá-lo a manter o controle. Seu mental depende de 4 barras, cada uma influenciada por diferentes atitudes.</t>
  </si>
  <si>
    <t>MATCH_POPUP_3_DESC</t>
  </si>
  <si>
    <t>&lt;color={Blue/Base}&gt;&lt;ExtraBold&gt;Visualization&lt;/ExtraBold&gt;&lt;/color&gt;—Strengthens &lt;ExtraBold&gt;confidence&lt;/ExtraBold&gt;.
&lt;color={Blue/Base}&gt;&lt;ExtraBold&gt;Body language&lt;/ExtraBold&gt;&lt;/color&gt;—Boosts &lt;ExtraBold&gt;motivation&lt;/ExtraBold&gt;.
&lt;color={Blue/Base}&gt;&lt;ExtraBold&gt;Relaxation&lt;/ExtraBold&gt;&lt;/color&gt;—Enhances &lt;ExtraBold&gt;relaxation&lt;/ExtraBold&gt;.
&lt;color={Blue/Base}&gt;&lt;ExtraBold&gt;Show&lt;/ExtraBold&gt;&lt;/color&gt;—Improves your &lt;ExtraBold&gt;emotion&lt;/ExtraBold&gt;.
&lt;color={Blue/Base}&gt;&lt;ExtraBold&gt;Focus&lt;/ExtraBold&gt;&lt;/color&gt;—Lowers &lt;ExtraBold&gt;confidence&lt;/ExtraBold&gt; and &lt;ExtraBold&gt;relaxation&lt;/ExtraBold&gt; to prevent bad impacts of too much confidence or relaxation.</t>
  </si>
  <si>
    <t>&lt;color={Blue/Base}&gt;&lt;ExtraBold&gt;Visualisation&lt;/ExtraBold&gt;&lt;/color&gt; — Renforce la confiance.
&lt;color={Blue/Base}&gt;&lt;ExtraBold&gt;Langage corporel&lt;/ExtraBold&gt;&lt;/color&gt; — Boost la motivation.
&lt;color={Blue/Base}&gt;&lt;ExtraBold&gt;Relaxation&lt;/ExtraBold&gt;&lt;/color&gt; — Améliore le relâchement.
&lt;color={Blue/Base}&gt;&lt;ExtraBold&gt;Show&lt;/ExtraBold&gt;&lt;/color&gt; — Améliore ton émotion.
&lt;color={Blue/Base}&gt;&lt;ExtraBold&gt;Concentration&lt;/ExtraBold&gt;&lt;/color&gt; — Réduit confiance et relâchement pour éviter les effets négatifs d’un excès de confiance ou de relâchement.</t>
  </si>
  <si>
    <t>Visualisierung – Stärkt das Selbstvertrauen.
Körpersprache – Steigert die Motivation.
Entspannung – Verbessert die Lockerheit.
Show – Verbessert deine Emotion.
Fokus – Senkt Selbstvertrauen und Lockerheit, um negative Effekte von zu viel davon zu vermeiden.</t>
  </si>
  <si>
    <t>Visualización: Refuerza la confianza.
Lenguaje corporal: Aumenta la motivación.
Relajación: Mejora la relajación.
Espectáculo: Mejora tu emoción.
Concentración: Reduce confianza y relajación para evitar efectos negativos de un exceso.</t>
  </si>
  <si>
    <t>Visualizzazione — Rafforza la fiducia.
Linguaggio del corpo — Aumenta la motivazione.
Rilassamento — Migliora il rilassamento.
Show — Migliora la tua emozione.
Concentrazione — Riduce fiducia e rilassamento per prevenire effetti negativi di un eccesso.</t>
  </si>
  <si>
    <t>&lt;color={Blue/Base}&gt;&lt;ExtraBold&gt;Визуализация&lt;/ExtraBold&gt;&lt;/color&gt; — укрепляет &lt;ExtraBold&gt;уверенность&lt;/ExtraBold&gt;.
 &lt;color={Blue/Base}&gt;&lt;ExtraBold&gt;Язык тела&lt;/ExtraBold&gt;&lt;/color&gt; — повышает &lt;ExtraBold&gt;мотивацию&lt;/ExtraBold&gt;.
 &lt;color={Blue/Base}&gt;&lt;ExtraBold&gt;Расслабление&lt;/ExtraBold&gt;&lt;/color&gt; — улучшает &lt;ExtraBold&gt;расслабление&lt;/ExtraBold&gt;.
 &lt;color={Blue/Base}&gt;&lt;ExtraBold&gt;Показывать&lt;/ExtraBold&gt;&lt;/color&gt; — улучшает вашу &lt;ExtraBold&gt;эмоциональность&lt;/ExtraBold&gt;.
 &lt;color={Blue/Base}&gt;&lt;ExtraBold&gt;Фокус&lt;/ExtraBold&gt;&lt;/color&gt; — снижает &lt;ExtraBold&gt;уверенность&lt;/ExtraBold&gt; и &lt;ExtraBold&gt;расслабление&lt;/ExtraBold&gt;, чтобы предотвратить негативное влияние излишней уверенности или расслабления.</t>
  </si>
  <si>
    <t>&lt;color={Blue/Base}&gt;&lt;ExtraBold&gt;Visualização&lt;/ExtraBold&gt;&lt;/color&gt; — Fortalece a &lt;ExtraBold&gt;confiança&lt;/ExtraBold&gt;.
 &lt;color={Blue/Base}&gt;&lt;ExtraBold&gt;Linguagem corporal&lt;/ExtraBold&gt;&lt;/color&gt; — Impulsiona a &lt;ExtraBold&gt;motivação&lt;/ExtraBold&gt;.
 &lt;color={Blue/Base}&gt;&lt;ExtraBold&gt;Relaxamento&lt;/ExtraBold&gt;&lt;/color&gt; — Melhora o &lt;ExtraBold&gt;relaxamento&lt;/ExtraBold&gt;.
 &lt;color={Blue/Base}&gt;&lt;ExtraBold&gt;Show&lt;/ExtraBold&gt;&lt;/color&gt; — Melhora sua &lt;ExtraBold&gt;emoção&lt;/ExtraBold&gt;.
 &lt;color={Blue/Base}&gt;&lt;ExtraBold&gt;Foco&lt;/ExtraBold&gt;&lt;/color&gt; — Diminui a &lt;ExtraBold&gt;confiança&lt;/ExtraBold&gt; e o &lt;ExtraBold&gt;relaxamento&lt;/ExtraBold&gt; para evitar impactos negativos de excesso de confiança ou relaxamento.</t>
  </si>
  <si>
    <t>MATCH_POPUP_4_TITLE</t>
  </si>
  <si>
    <t>Tattiche</t>
  </si>
  <si>
    <t>MATCH_POPUP_4_SUBTITLE</t>
  </si>
  <si>
    <t>Fine-tune your game plan in real time</t>
  </si>
  <si>
    <t>Ajuste ton plan de jeu en temps réel</t>
  </si>
  <si>
    <t>Feile deinen Spielplan in Echtzeit nach</t>
  </si>
  <si>
    <t>Ajusta tu plan de juego en tiempo real</t>
  </si>
  <si>
    <t>Affina il tuo piano di gioco in tempo reale</t>
  </si>
  <si>
    <t>Настраивайте свой игровой план в реальном времени</t>
  </si>
  <si>
    <t>Ajuste seu plano de jogo em tempo real</t>
  </si>
  <si>
    <t>MATCH_POPUP_4_DESC</t>
  </si>
  <si>
    <t>&lt;color={Blue/Base}&gt;&lt;ExtraBold&gt;Adapt your mentality&lt;/ExtraBold&gt;&lt;/color&gt; on each aspect of the game
&lt;color={Blue/Base}&gt;&lt;ExtraBold&gt;Your game plan takes priority&lt;/ExtraBold&gt;&lt;/color&gt; over tactical tweaks. &lt;ExtraBold&gt;Change it off the court&lt;/ExtraBold&gt; from the player tab of the menu
&lt;color={Blue/Base}&gt;&lt;ExtraBold&gt;Vizualize your serve target&lt;/ExtraBold&gt;&lt;/color&gt; for optimal efficiency.
&lt;color={Blue/Base}&gt;&lt;ExtraBold&gt;Add special instructions&lt;/ExtraBold&gt;&lt;/color&gt; to focus the weakness of your opponent.</t>
  </si>
  <si>
    <t>&lt;color={Blue/Base}&gt;&lt;ExtraBold&gt;Adapte ta mentalité&lt;/ExtraBold&gt;&lt;/color&gt; sur chaque aspect du jeu.
&lt;color={Blue/Base}&gt;&lt;ExtraBold&gt;Ton plan de jeu est prioritaire&lt;/ExtraBold&gt;&lt;/color&gt; sur les ajustements tactiques.
&lt;color={Blue/Base}&gt;&lt;ExtraBold&gt;Change-le hors du court&lt;/ExtraBold&gt;&lt;/color&gt; depuis l’onglet "joueur" du menu.
&lt;color={Blue/Base}&gt;&lt;ExtraBold&gt;Visualise ta cible au service&lt;/ExtraBold&gt;&lt;/color&gt; pour plus d’efficacité.
&lt;color={Blue/Base}&gt;&lt;ExtraBold&gt;Ajoute des consignes spéciales&lt;/ExtraBold&gt;&lt;/color&gt; pour cibler la faiblesse de ton adversaire.</t>
  </si>
  <si>
    <t>Passe deine Mentalität an in jedem Aspekt des Spiels.
Dein Spielplan hat Vorrang vor taktischen Anpassungen.
Ändere ihn außerhalb des Platzes im Spieler-Tab des Menüs.
Visualisiere dein Aufschlagziel für optimale Effizienz.
Füge spezielle Anweisungen hinzu, um die Schwäche deines Gegners anzugreifen.</t>
  </si>
  <si>
    <t>Adapta tu mentalidad en cada aspecto del juego.
Tu plan de juego tiene prioridad sobre los ajustes tácticos. 
Cámbialo fuera de la pista desde la pestaña de jugador del menú.
Visualiza tu objetivo de saque para mayor eficacia.
Añade instrucciones especiales para atacar la debilidad de tu rival.</t>
  </si>
  <si>
    <t>Adatta la tua mentalità in ogni aspetto del gioco.
Il tuo piano di gioco ha la priorità sugli aggiustamenti tattici.
Cambialo fuori dal campo dalla scheda giocatore del menu.
Visualizza il tuo obiettivo di servizio per la massima efficienza.
Aggiungi istruzioni speciali per colpire la debolezza dell’avversario.</t>
  </si>
  <si>
    <t>&lt;color={Blue/Base}&gt;&lt;ExtraBold&gt;Адаптируйте свою ментальность&lt;/ExtraBold&gt;&lt;/color&gt; по каждому аспекту игры.
 &lt;color={Blue/Base}&gt;&lt;ExtraBold&gt;Ваш план игры имеет приоритет&lt;/ExtraBold&gt;&lt;/color&gt; над тактическими изменениями. &lt;ExtraBold&gt;Измените его вне корта&lt;/ExtraBold&gt; во вкладке игрока меню.
 &lt;color={Blue/Base}&gt;&lt;ExtraBold&gt;Визуализируйте цель подачи&lt;/ExtraBold&gt;&lt;/color&gt; для оптимальной эффективности.
 &lt;color={Blue/Base}&gt;&lt;ExtraBold&gt;Добавьте специальные инструкции&lt;/ExtraBold&gt;&lt;/color&gt;, чтобы сосредоточиться на слабостях вашего противника.</t>
  </si>
  <si>
    <t>&lt;color={Blue/Base}&gt;&lt;ExtraBold&gt;Adapte sua mentalidade&lt;/ExtraBold&gt;&lt;/color&gt; em cada aspecto do jogo
 &lt;color={Blue/Base}&gt;&lt;ExtraBold&gt;Seu plano de jogo tem prioridade&lt;/ExtraBold&gt;&lt;/color&gt; sobre ajustes táticos. &lt;ExtraBold&gt;Mude-o fora da quadra&lt;/ExtraBold&gt; na aba do jogador do menu
 &lt;color={Blue/Base}&gt;&lt;ExtraBold&gt;Visualize seu alvo de saque&lt;/ExtraBold&gt;&lt;/color&gt; para eficiência ideal.
 &lt;color={Blue/Base}&gt;&lt;ExtraBold&gt;Adicione instruções especiais&lt;/ExtraBold&gt;&lt;/color&gt; para focar a fraqueza do seu oponente.</t>
  </si>
  <si>
    <t>TRAINING_POPUP_1_TITLE</t>
  </si>
  <si>
    <t>TRAINING_POPUP_2_TITLE</t>
  </si>
  <si>
    <t>TRAINING_POPUP_3_TITLE</t>
  </si>
  <si>
    <t>Expérience</t>
  </si>
  <si>
    <t>TRAINING_POPUP_1_DESC</t>
  </si>
  <si>
    <t>List of Training priorities:
- Categories of abilities like {[MP_ATT/RADAR_0]} or {[MP_ATT/RADAR_1]} give temporarily bonuses.
- Surfaces like {[MP_UI/SURFACE_G]} or {[MP_UI/SURFACE_CL]} give direct bonuses.
These 2 training priorities give &lt;ExtraBold&gt;XP&lt;/ExtraBold&gt;. Training intensity can boost the &lt;color={Green/Base}&gt;&lt;ExtraBold&gt;efficiency&lt;/ExtraBold&gt;&lt;/color&gt; but uses more &lt;color={Orange/Base}&gt;&lt;ExtraBold&gt;physical condition&lt;/ExtraBold&gt;&lt;/color&gt;.
The speciality of a coach improves the &lt;color={Green/Base}&gt;&lt;ExtraBold&gt;bonuses&lt;/ExtraBold&gt;&lt;/color&gt; and their level, boosts the &lt;ExtraBold&gt;XP&lt;/ExtraBold&gt; (such as the training center level).</t>
  </si>
  <si>
    <t>Liste des priorités d’entraînement :
- Les catégories de compétences comme {[MP_ATT/RADAR_0]} ou {[MP_ATT/RADAR_1]} donnent des bonus temporaires.
- Les surfaces comme {[MP_UI/SURFACE_G]} ou {[MP_UI/SURFACE_CL]} donnent des bonus directs.
Ces 2 priorités d’entraînement donnent de l’&lt;ExtraBold&gt;XP&lt;/ExtraBold&gt;.
L’intensité de l’entraînement peut améliorer l’&lt;color={Green/Base}&gt;&lt;ExtraBold&gt;efficacité&lt;/color&gt;&lt;/ExtraBold&gt;, mais utilise plus de &lt;color={Orange/Base}&gt;&lt;ExtraBold&gt;condition physique&lt;/color&gt;&lt;/ExtraBold&gt;.
La spécialité d’un coach améliore les &lt;color={Green/Base}&gt;&lt;ExtraBold&gt;bonus&lt;/color&gt;&lt;/ExtraBold&gt; et leur niveau, et augmente l’XP (comme le niveau du centre d’entraînement).</t>
  </si>
  <si>
    <t>Liste der Trainingsprioritäten:
- Fähigkeitskategorien wie {[MP_ATT/RADAR_0]} oder {[MP_ATT/RADAR_1]} geben temporäre Boni.
- Beläge wie {[MP_UI/SURFACE_G]} oder {[MP_UI/SURFACE_CL]} geben direkte Boni.
Diese 2 Trainingsprioritäten bringen EP. 
Trainingsintensität kann die &lt;color={Green/Base}&gt;Effizienz steigern&lt;/color&gt;, verbraucht aber mehr &lt;color={Orange/Base}&gt;Kondition&lt;/color&gt;.
Die Spezialisierung eines Trainers verbessert die &lt;color={Green/Base}&gt;Boni&lt;/color&gt; und deren Stufe und erhöht die EP (ähnlich wie das Niveau des Trainingszentrums).</t>
  </si>
  <si>
    <t>Lista de prioridades de entrenamiento:
- Categorías de habilidades como {[MP_ATT/RADAR_0]} o {[MP_ATT/RADAR_1]} otorgan bonificaciones temporales.
- Superficies como {[MP_UI/SURFACE_G]} o {[MP_UI/SURFACE_CL]} otorgan bonificaciones directas.
Estas 2 prioridades de entrenamiento dan XP.
La intensidad del entrenamiento puede aumentar la &lt;color={Green/Base}&gt;eficiencia&lt;/color&gt;, pero consume más &lt;color={Orange/Base}&gt;condición física&lt;/color&gt;.
La especialidad de un entrenador mejora las &lt;color={Green/Base}&gt;bonificaciones&lt;/color&gt; y su nivel, y aumenta la XP (como el nivel del centro de entrenamiento).</t>
  </si>
  <si>
    <t>Elenco delle priorità di allenamento:
- Categorie di abilità come {[MP_ATT/RADAR_0]} o {[MP_ATT/RADAR_1]} danno bonus temporanei.
- Superfici come {[MP_UI/SURFACE_G]} o {[MP_UI/SURFACE_CL]} danno bonus diretti.
Queste 2 priorità di allenamento forniscono XP. 
L’intensità dell’allenamento può aumentare l’&lt;color={Green/Base}&gt;efficienza&lt;/color&gt;, ma consuma più &lt;color={Orange/Base}&gt;condizione fisica&lt;/color&gt;.
La specializzazione di un coach migliora i &lt;color={Green/Base}&gt;bonus&lt;/color&gt; e il loro livello, e aumenta le XP (così come il livello del centro di allenamento).</t>
  </si>
  <si>
    <t>Список приоритетов тренировки:
 - Категории способностей, такие как {[MP_ATT/RADAR_0]} или {[MP_ATT/RADAR_1]}, дают временные бонусы.
 - Поверхности, такие как {[MP_UI/SURFACE_G]} или {[MP_UI/SURFACE_CL]}, дают прямые бонусы.
 Эти два приоритета тренировки дают &lt;ExtraBold&gt;XP&lt;/ExtraBold&gt;. Интенсивность тренировки может повысить &lt;color={Green/Base}&gt;&lt;ExtraBold&gt;эффективность&lt;/ExtraBold&gt;&lt;/color&gt;, но использует больше &lt;color={Orange/Base}&gt;&lt;ExtraBold&gt;физической формы&lt;/ExtraBold&gt;&lt;/color&gt;.
 Специализация тренера улучшает &lt;color={Green/Base}&gt;&lt;ExtraBold&gt;бонусы&lt;/ExtraBold&gt;&lt;/color&gt; и их уровень, повышает &lt;ExtraBold&gt;XP&lt;/ExtraBold&gt; (например, уровень тренировочного центра).</t>
  </si>
  <si>
    <t>Lista de prioridades de treinamento:
 - Categorias de habilidades como {[MP_ATT/RADAR_0]} ou {[MP_ATT/RADAR_1]} dão bônus temporários.
 - Superfícies como {[MP_UI/SURFACE_G]} ou {[MP_UI/SURFACE_CL]} dão bônus diretos.
 Essas 2 prioridades de treinamento dão &lt;ExtraBold&gt;XP&lt;/ExtraBold&gt;. A intensidade do treinamento pode aumentar a &lt;color={Green/Base}&gt;&lt;ExtraBold&gt;eficiência&lt;/ExtraBold&gt;&lt;/color&gt;, mas usa mais &lt;color={Orange/Base}&gt;&lt;ExtraBold&gt;condição física&lt;/ExtraBold&gt;&lt;/color&gt;.
 A especialidade de um treinador melhora os &lt;color={Green/Base}&gt;&lt;ExtraBold&gt;bônus&lt;/ExtraBold&gt;&lt;/color&gt; e seu nível, aumenta o &lt;ExtraBold&gt;XP&lt;/ExtraBold&gt; (como o nível do centro de treinamento).</t>
  </si>
  <si>
    <t>TRAINING_POPUP_2_DESC</t>
  </si>
  <si>
    <t>List of Training priorities:
- &lt;ExtraBold&gt;{[MP_UI/REST]}&lt;/ExtraBold&gt; is like free time and gives both physical condition and morale.
- &lt;ExtraBold&gt;{[MP_UI/CARE]}&lt;/ExtraBold&gt; gives much more physical condition and speeds up recovering of an injury.
The Medical center level improves &lt;color={Orange/Base}&gt;&lt;ExtraBold&gt;physical condition gains&lt;/ExtraBold&gt;&lt;/color&gt; and recovery times.</t>
  </si>
  <si>
    <t>Liste des priorités d’entraînement :
 - &lt;ExtraBold&gt;{[MP_UI/REST]}&lt;/ExtraBold&gt; correspond à du temps libre et donne à la fois de la condition physique et du moral.
 - &lt;ExtraBold&gt;{[MP_UI/CARE]}&lt;/ExtraBold&gt; donne beaucoup plus de condition physique et accélère la récupération d’une blessure.
Le niveau du centre médical améliore les &lt;color={Orange/Base}&gt;&lt;ExtraBold&gt; gains de condition physique &lt;/color&gt;&lt;/ExtraBold&gt;et les temps de récupération.</t>
  </si>
  <si>
    <t>Liste der Trainingsprioritäten:
- {[MP_UI/REST]} entspricht Freizeit und bringt sowohl Kondition als auch Moral.
- {[MP_UI/CARE]} bringt deutlich mehr Kondition und beschleunigt die Genesung von Verletzungen.
Das Niveau des medizinischen Zentrums verbessert die &lt;color={Orange/Base}&gt;Konditionsgewinne&lt;/color&gt; und die Erholungszeiten.</t>
  </si>
  <si>
    <t>Lista de prioridades de entrenamiento:
- {[MP_UI/REST]} equivale a tiempo libre y otorga condición física y moral.
- {[MP_UI/CARE]} otorga mucha más condición física y acelera la recuperación de una lesión.
El nivel del centro médico mejora las &lt;color={Orange/Base}&gt;ganancias de condición física&lt;/color&gt; y los tiempos de recuperación.</t>
  </si>
  <si>
    <t>Elenco delle priorità di allenamento:- {[MP_UI/REST]} equivale al tempo libero e dà sia condizione fisica che morale.- {[MP_UI/CARE]} dà molta più condizione fisica e accelera il recupero da un infortunio.Il livello del centro medico migliora i &lt;color={Orange/Base}&gt;guadagni di condizione fisica&lt;/color&gt; e i tempi di recupero.</t>
  </si>
  <si>
    <t>Список приоритетов тренировки:
 - &lt;ExtraBold&gt;{[MP_UI/REST]}&lt;/ExtraBold&gt; — это как свободное время, дающее как физическую форму, так и моральный дух.
 - &lt;ExtraBold&gt;{[MP_UI/CARE]}&lt;/ExtraBold&gt; дает гораздо больше физической формы и ускоряет восстановление после травмы.
 Уровень медицинского центра улучшает &lt;color={Orange/Base}&gt;&lt;ExtraBold&gt;прирост физической формы&lt;/ExtraBold&gt;&lt;/color&gt; и время восстановления.</t>
  </si>
  <si>
    <t>Lista de prioridades de treinamento:
 - &lt;ExtraBold&gt;{[MP_UI/REST]}&lt;/ExtraBold&gt; é como tempo livre e dá condição física e moral.
 - &lt;ExtraBold&gt;{[MP_UI/CARE]}&lt;/ExtraBold&gt; dá muito mais condição física e acelera a recuperação de uma lesão.
 O nível do centro médico melhora os &lt;color={Orange/Base}&gt;&lt;ExtraBold&gt;ganhos de condição física&lt;/ExtraBold&gt;&lt;/color&gt; e os tempos de recuperação.</t>
  </si>
  <si>
    <t>TRAINING_POPUP_3_DESC</t>
  </si>
  <si>
    <t>More details:
- XP allows you to level up and unlock progression points for the &lt;ExtraBold&gt;progression tree&lt;/ExtraBold&gt;.
- Form bonuses indicators display a state if you do nothing during the week.
- Form bonuses are based on a weighted rolling 4-week period.</t>
  </si>
  <si>
    <t>Plus de détails :
- L’XP permet de monter de niveau et de débloquer des points de progression pour &lt;ExtraBold&gt;l’arbre de progression&lt;/ExtraBold&gt;.
- Les indicateurs de bonus de forme affichent un état si tu ne fais rien durant la semaine.
- Les bonus de forme sont basés sur une période glissante pondérée de 4 semaines.</t>
  </si>
  <si>
    <t>Weitere Details:
- EP ermöglichen es dir, aufzusteigen und Fortschrittspunkte für den Fortschrittsbaum freizuschalten.
- Form-Boni-Anzeigen zeigen einen Status an, wenn du in der Woche nichts tust.
- Form-Boni basieren auf einem gewichteten rollierenden 4-Wochen-Zeitraum.</t>
  </si>
  <si>
    <t>Más detalles:
- La XP permite subir de nivel y desbloquear puntos de progresión en el árbol de progresión.
- Los indicadores de bonificación de forma muestran un estado si no haces nada durante la semana.
- Las bonificaciones de forma se basan en un período móvil ponderado de 4 semanas.</t>
  </si>
  <si>
    <t>Ulteriori dettagli:
- L’XP ti permette di salire di livello e sbloccare punti progressione per l’albero di progressione.
- Gli indicatori dei bonus forma mostrano uno stato se non fai nulla durante la settimana.
- I bonus forma si basano su un periodo mobile ponderato di 4 settimane.</t>
  </si>
  <si>
    <t>Больше деталей:
 - Опыт позволяет вам повышать уровень и разблокировать очки прогрессии для &lt;ExtraBold&gt;дерева прогрессии&lt;/ExtraBold&gt;.
 - Индикаторы бонусов формы отображают состояние, если вы ничего не делаете в течение недели.
 - Бонусы формы основаны на взвешенном скользящем периоде в 4 недели.</t>
  </si>
  <si>
    <t>Mais detalhes:
 - XP permite que você suba de nível e desbloqueie pontos de progressão para a &lt;ExtraBold&gt;árvore de progressão&lt;/ExtraBold&gt;.
 - Indicadores de bônus de forma exibem um estado se você não fizer nada durante a semana.
 - Bônus de forma são baseados em um período móvel ponderado de 4 semanas.</t>
  </si>
  <si>
    <t>PLAYSTYLE_POPUP_1_DESC</t>
  </si>
  <si>
    <t>Choose your playing styles using the tabs.
This dertermines &lt;color={Blue/Base}&gt;&lt;ExtraBold&gt;the game plan&lt;/color&gt;&lt;/ExtraBold&gt; you will use in matches.
You can make tactical adjustments via match tactics, but your base play is determined by the chosen playing style.
Grey areas in the radar chart indicate key attribute categories for this playing style.</t>
  </si>
  <si>
    <t>Choisis ton style de jeu via les onglets.
Cela détermine le &lt;color={Blue/Base}&gt;&lt;ExtraBold&gt;plan de jeu&lt;/color&gt;&lt;/ExtraBold&gt; que tu utiliseras en match.
Tu peux faire des ajustements tactiques via les tactiques de match, mais ton style de base est défini par le style choisi.
Les zones grises du graph radar indiquent les catégories d’attributs clés pour ce style.</t>
  </si>
  <si>
    <t>Wähle deine Spielstile über die Reiter.
Damit bestimmst du den Spielplan, den du in Matches verwendest.Du kannst taktische Anpassungen über die Matchtaktik vornehmen, aber dein Basisstil wird durch den gewählten Spielstil festgelegt.
Graue Bereiche im Radar zeigen die Schlüsselattribut-Kategorien für diesen Stil an.</t>
  </si>
  <si>
    <t>Elige tus estilos de juego usando las pestañas.
Esto determina el plan de juego que usarás en los partidos.Puedes hacer ajustes tácticos mediante las tácticas de partido, pero tu estilo base lo define el estilo elegido.
Las áreas grises en el radar indican las categorías de atributos clave de este estilo.</t>
  </si>
  <si>
    <t>Scegli i tuoi stili di gioco tramite le schede.
Questo determina il piano di gioco che userai in partita.Puoi fare aggiustamenti tattici tramite le tattiche di match, ma il tuo stile di base è determinato dallo stile scelto.
Le aree grigie del radar indicano le categorie di attributi chiave per questo stile.</t>
  </si>
  <si>
    <t>Выберите свои стили игры, используя вкладки.
 Это определяет &lt;color={Blue/Base}&gt;&lt;ExtraBold&gt;игровой план&lt;/color&gt;&lt;/ExtraBold&gt;, который вы будете использовать в матчах.
 Вы можете вносить тактические коррективы через тактику матча, но ваша базовая игра определяется выбранным стилем игры.
 Серые области на радар-диаграмме указывают на ключевые категории атрибутов для этого стиля игры.</t>
  </si>
  <si>
    <t>Escolha seus estilos de jogo usando as abas.
 Isso determina &lt;color={Blue/Base}&gt;&lt;ExtraBold&gt;o plano de jogo&lt;/color&gt;&lt;/ExtraBold&gt; que você usará nas partidas.
 Você pode fazer ajustes táticos através das táticas de partida, mas seu jogo base é determinado pelo estilo de jogo escolhido.
 Áreas cinzas no gráfico de radar indicam categorias de atributos chave para este estilo de jogo.</t>
  </si>
  <si>
    <t>PLAYSTYLE_POPUP_2_DESC</t>
  </si>
  <si>
    <t>Your &lt;color={Blue/Base}&gt;&lt;ExtraBold&gt;level of mastery&lt;/color&gt;&lt;/ExtraBold&gt; depends on your score on the different radar chart categories.
There are 3 levels of mastery : basic, good fit and perfect fit.</t>
  </si>
  <si>
    <t>Ton &lt;color={Blue/Base}&gt;&lt;ExtraBold&gt;niveau de maîtrise&lt;/color&gt;&lt;/ExtraBold&gt; dépend de ton score dans les différentes catégories du radar.
Il existe 3 niveaux de maîtrise : basique, bonne adéquation et adéquation parfaite.</t>
  </si>
  <si>
    <t>Dein Beherrschungsgrad hängt von deinem Wert in den verschiedenen Radar-Kategorien ab.
Es gibt 3 Stufen: Grundlegend, Gut passend und Perfekt passend.</t>
  </si>
  <si>
    <t>Tu nivel de dominio depende de tu puntuación en las distintas categorías del radar.
Hay 3 niveles: básico, buena adecuación y adecuación perfecta.</t>
  </si>
  <si>
    <t>Il tuo livello di padronanza dipende dal punteggio nelle varie categorie del radar.
Ci sono 3 livelli: base, buona corrispondenza e corrispondenza perfetta.</t>
  </si>
  <si>
    <t>Ваш &lt;color={Blue/Base}&gt;&lt;ExtraBold&gt;уровень мастерства&lt;/color&gt;&lt;/ExtraBold&gt; зависит от вашего счета в различных категориях радар-диаграммы.
 Существует 3 уровня мастерства: базовый, хорошее соответствие и идеальное соответствие.</t>
  </si>
  <si>
    <t>Seu &lt;color={Blue/Base}&gt;&lt;ExtraBold&gt;nível de maestria&lt;/color&gt;&lt;/ExtraBold&gt; depende da sua pontuação nas diferentes categorias do gráfico de radar.
 Existem 3 níveis de maestria: básico, bom ajuste e ajuste perfeito.</t>
  </si>
  <si>
    <t>INTERVIEW_POPUP_1_DESC</t>
  </si>
  <si>
    <t>Boosts &lt;color={Blue/Base}&gt;&lt;ExtraBold&gt;pre-match motivation&lt;/color&gt;&lt;/ExtraBold&gt;.
Enhances &lt;color={Blue/Base}&gt;&lt;ExtraBold&gt;post-match recovery&lt;/color&gt;&lt;/ExtraBold&gt;.
Increases &lt;color={Blue/Base}&gt;&lt;ExtraBold&gt;XP gains in training&lt;/color&gt;&lt;/ExtraBold&gt;.</t>
  </si>
  <si>
    <t>Augmente la &lt;color={Blue/Base}&gt;&lt;ExtraBold&gt;motivation avant match&lt;/color&gt;&lt;/ExtraBold&gt;.
Améliore la &lt;color={Blue/Base}&gt;&lt;ExtraBold&gt;récupération après match&lt;/color&gt;&lt;/ExtraBold&gt;.
Augmente les &lt;color={Blue/Base}&gt;&lt;ExtraBold&gt;gains d’XP à l’entraînement&lt;/color&gt;&lt;/ExtraBold&gt;.</t>
  </si>
  <si>
    <t>Erhöht die Motivation vor dem Match.
Verbessert die Erholung nach dem Match.
Steigert die EP-Gewinne im Training.</t>
  </si>
  <si>
    <t>Aumenta la motivación previa al partido.
Mejora la recuperación después del partido.
Incrementa las ganancias de XP en los entrenamientos.</t>
  </si>
  <si>
    <t>Aumenta la motivazione pre-partita.
Migliora il recupero post-partita.
Aumenta i guadagni di XP in allenamento.</t>
  </si>
  <si>
    <t>Повышает &lt;color={Blue/Base}&gt;&lt;ExtraBold&gt;предматчевую мотивацию&lt;/color&gt;&lt;/ExtraBold&gt;.
 Улучшает &lt;color={Blue/Base}&gt;&lt;ExtraBold&gt;послематчевое восстановление&lt;/color&gt;&lt;/ExtraBold&gt;.
 Увеличивает &lt;color={Blue/Base}&gt;&lt;ExtraBold&gt;прирост опыта на тренировках&lt;/color&gt;&lt;/ExtraBold&gt;.</t>
  </si>
  <si>
    <t>Aumenta a &lt;color={Blue/Base}&gt;&lt;ExtraBold&gt;motivação pré-partida&lt;/color&gt;&lt;/ExtraBold&gt;.
 Melhora a &lt;color={Blue/Base}&gt;&lt;ExtraBold&gt;recuperação pós-partida&lt;/color&gt;&lt;/ExtraBold&gt;.
 Aumenta os &lt;color={Blue/Base}&gt;&lt;ExtraBold&gt;ganhos de XP em treinamento&lt;/color&gt;&lt;/ExtraBold&gt;.</t>
  </si>
  <si>
    <t>INTERVIEW_POPUP_2_DESC</t>
  </si>
  <si>
    <t>Improves &lt;color={Blue/Base}&gt;&lt;ExtraBold&gt;pre-match focus&lt;/color&gt;&lt;/ExtraBold&gt;.
Attracts &lt;color={Blue/Base}&gt;&lt;ExtraBold&gt;better equipment deals&lt;/color&gt;&lt;/ExtraBold&gt;.
Strengthens &lt;color={Blue/Base}&gt;&lt;ExtraBold&gt;status within their training structure&lt;/color&gt;&lt;/ExtraBold&gt;.</t>
  </si>
  <si>
    <t>Améliore la &lt;color={Blue/Base}&gt;&lt;ExtraBold&gt;confiance avant match&lt;/color&gt;&lt;/ExtraBold&gt;.
Attire de &lt;color={Blue/Base}&gt;&lt;ExtraBold&gt;meilleurs contrats d’équipement&lt;/color&gt;&lt;/ExtraBold&gt;.
Renforce le &lt;color={Blue/Base}&gt;&lt;ExtraBold&gt;statut au sein de sa structure d’entraînement&lt;/color&gt;&lt;/ExtraBold&gt;.</t>
  </si>
  <si>
    <t>Verbessert die Konzentration vor dem Match.
Zieht bessere Ausrüsterverträge an.
Stärkt den Status innerhalb der Trainingsstruktur.</t>
  </si>
  <si>
    <t>Mejora la concentración previa al partido.
Atrae mejores contratos de material.
Refuerza el estatus dentro de su estructura de entrenamiento.</t>
  </si>
  <si>
    <t>Migliora la concentrazione pre-partita.
Attira contratti di attrezzatura migliori.
Rafforza lo status all’interno della sua struttura di allenamento.</t>
  </si>
  <si>
    <t>Улучшает &lt;color={Blue/Base}&gt;&lt;ExtraBold&gt;предматчевую концентрацию&lt;/color&gt;&lt;/ExtraBold&gt;.
 Привлекает &lt;color={Blue/Base}&gt;&lt;ExtraBold&gt;лучшие предложения по экипировке&lt;/color&gt;&lt;/ExtraBold&gt;.
 Укрепляет &lt;color={Blue/Base}&gt;&lt;ExtraBold&gt;статус в их тренировочной структуре&lt;/color&gt;&lt;/ExtraBold&gt;.</t>
  </si>
  <si>
    <t>Melhora o foco pré-jogo &lt;color={Blue/Base}&gt;&lt;ExtraBold&gt;.&lt;/color&gt;&lt;/ExtraBold&gt;.
 Atrai acordos de equipamento &lt;color={Blue/Base}&gt;&lt;ExtraBold&gt;melhores&lt;/color&gt;&lt;/ExtraBold&gt;.
 Fortalece o status &lt;color={Blue/Base}&gt;&lt;ExtraBold&gt;dentro da sua estrutura de treinamento&lt;/color&gt;&lt;/ExtraBold&gt;.</t>
  </si>
  <si>
    <t>INTERVIEW_POPUP_3_DESC</t>
  </si>
  <si>
    <t>Amplifies &lt;color={Blue/Base}&gt;&lt;ExtraBold&gt;emotional swings based on events&lt;/color&gt;&lt;/ExtraBold&gt;.
Secures &lt;color={Blue/Base}&gt;&lt;ExtraBold&gt;higher sponsorship deals&lt;/color&gt;&lt;/ExtraBold&gt;.</t>
  </si>
  <si>
    <t>Amplifie les &lt;color={Blue/Base}&gt;&lt;ExtraBold&gt;variations émotionnelles liées aux événements&lt;/color&gt;&lt;/ExtraBold&gt;.
Assure de &lt;color={Blue/Base}&gt;&lt;ExtraBold&gt;meilleurs contrats de sponsoring&lt;/color&gt;&lt;/ExtraBold&gt;.</t>
  </si>
  <si>
    <t>Verstärkt die emotionalen Schwankungen je nach Ereignis.
Sichert höhere Sponsoring-Verträge.</t>
  </si>
  <si>
    <t>Amplifica las oscilaciones emocionales según los eventos.
Asegura contratos de patrocinio más altos.</t>
  </si>
  <si>
    <t>Amplifica le oscillazioni emotive in base agli eventi.
Garantisce contratti di sponsorizzazione più alti.</t>
  </si>
  <si>
    <t>Усиливает &lt;color={Blue/Base}&gt;&lt;ExtraBold&gt;эмоциональные колебания в зависимости от событий&lt;/color&gt;&lt;/ExtraBold&gt;.
 Обеспечивает &lt;color={Blue/Base}&gt;&lt;ExtraBold&gt;более высокие спонсорские сделки&lt;/color&gt;&lt;/ExtraBold&gt;.</t>
  </si>
  <si>
    <t>Amplifica as oscilações emocionais &lt;color={Blue/Base}&gt;&lt;ExtraBold&gt;com base em eventos&lt;/color&gt;&lt;/ExtraBold&gt;.
 Garante acordos de patrocínio &lt;color={Blue/Base}&gt;&lt;ExtraBold&gt;mais altos&lt;/color&gt;&lt;/ExtraBold&gt;.</t>
  </si>
  <si>
    <t>INTERVIEW_POPUP_4_DESC</t>
  </si>
  <si>
    <t>Things to know:
- Personality points improve &lt;color={Blue/Base}&gt;&lt;ExtraBold&gt;"Popularity"&lt;/color&gt;&lt;/ExtraBold&gt;
- The dominant personality style has a full impact (100% efficiency on listed parameters)
- The second one has only a 50% impact.
- The third one has no impact.</t>
  </si>
  <si>
    <t>Choses à savoir :
- Les points de personnalité améliorent la &lt;color={Blue/Base}&gt;&lt;ExtraBold&gt;"Popularité"&lt;/color&gt;&lt;/ExtraBold&gt;
- Le style de personnalité dominant a un impact complet (100 % d’efficacité sur les paramètres listés)
- Le deuxième n’a qu’un impact de 50 %.
- Le troisième n’a aucun impact.</t>
  </si>
  <si>
    <t>2 Dinge zu wissen:
- Persönlichkeits-Punkte verbessern die "Popularität"
- Der dominante Persönlichkeitsstil hat vollen Einfluss (100 % Effizienz auf die angegebenen Parameter)
- Der zweite nur 50 % Einfluss.
- Der dritte keinen Einfluss.</t>
  </si>
  <si>
    <t>2 cosas que debes saber:
- Los puntos de personalidad mejoran la "Popularidad"
- El estilo de personalidad dominante tiene un impacto total (100 % de eficacia en los parámetros indicados)
- El segundo solo un 50 %.
- El tercero no tiene impacto.</t>
  </si>
  <si>
    <t>2 cose da sapere:
- I punti personalità migliorano la "Popolarità"
- Lo stile di personalità dominante ha un impatto completo (100 % di efficacia sui parametri indicati)
- Il secondo ha solo un impatto del 50 %.
- Il terzo non ha alcun impatto.</t>
  </si>
  <si>
    <t>Что нужно знать:
 - Очки личности улучшают &lt;color={Blue/Base}&gt;&lt;ExtraBold&gt;«Популярность»&lt;/color&gt;&lt;/ExtraBold&gt;.
 - Доминирующий стиль личности имеет полный эффект (100% эффективность по указанным параметрам).
 - Второй имеет только 50% эффективности.
 - Третий не имеет эффекта.</t>
  </si>
  <si>
    <t>Coisas para saber:
 - Pontos de personalidade melhoram a "Popularidade" &lt;color={Blue/Base}&gt;&lt;ExtraBold&gt;.&lt;/color&gt;&lt;/ExtraBold&gt;
 - O estilo de personalidade dominante tem impacto total (100% de eficiência nos parâmetros listados)
 - O segundo tem apenas 50% de impacto.
 - O terceiro não tem impacto.</t>
  </si>
  <si>
    <t>POPULARITY_POPUP1_DESC</t>
  </si>
  <si>
    <t>Popularity affects your score in the GOAT rankings.
It increases as you earn &lt;color={Blue/Base}&gt;&lt;ExtraBold&gt;personality points&lt;/color&gt;&lt;/ExtraBold&gt;.
These points are earned off the court through &lt;color={Blue/Base}&gt;&lt;ExtraBold&gt;interviews, opportunities and investments&lt;/color&gt;&lt;/ExtraBold&gt;.</t>
  </si>
  <si>
    <t>La popularité influe sur ton score dans le classement des GOAT.
Elle augmente à mesure que tu gagnes des &lt;color={Blue/Base}&gt;&lt;ExtraBold&gt;points de personnalité&lt;/color&gt;&lt;/ExtraBold&gt;.
Ces points se gagnent en dehors du court via des &lt;color={Blue/Base}&gt;&lt;ExtraBold&gt;interviews, opportunités et investissements&lt;/color&gt;&lt;/ExtraBold&gt;.</t>
  </si>
  <si>
    <t>Popularität beeinflusst deine Punktzahl im GOAT-Ranking.
Sie steigt, wenn du Persönlichkeitspunkte sammelst.
Diese Punkte erhältst du abseits des Platzes durch Interviews, Gelegenheiten und Investitionen.</t>
  </si>
  <si>
    <t>La popularidad afecta a tu puntuación en el ranking de los GOAT.
Aumenta a medida que ganas puntos de personalidad.
Estos puntos se consiguen fuera de la pista mediante entrevistas, oportunidades e inversiones.</t>
  </si>
  <si>
    <t>La popolarità influisce sul tuo punteggio nella classifica GOAT.
Aumenta man mano che guadagni punti personalità.
Questi punti si ottengono fuori dal campo tramite interviste, opportunità e investimenti.</t>
  </si>
  <si>
    <t>Популярность влияет на ваш рейтинг в рейтинге GOAT.
 Он увеличивается по мере того, как вы зарабатываете &lt;color={Blue/Base}&gt;&lt;ExtraBold&gt;очки личности&lt;/color&gt;&lt;/ExtraBold&gt;.
 Эти очки зарабатываются вне корта через &lt;color={Blue/Base}&gt;&lt;ExtraBold&gt;интервью, возможности и инвестиции&lt;/color&gt;&lt;/ExtraBold&gt;.</t>
  </si>
  <si>
    <t>A popularidade afeta sua pontuação no ranking GOAT.
 Aumenta à medida que você ganha pontos de personalidade &lt;color={Blue/Base}&gt;&lt;ExtraBold&gt;.&lt;/color&gt;&lt;/ExtraBold&gt;.
 Esses pontos são ganhos fora da quadra através de entrevistas, oportunidades e investimentos &lt;color={Blue/Base}&gt;&lt;ExtraBold&gt;.&lt;/color&gt;&lt;/ExtraBold&gt;.</t>
  </si>
  <si>
    <t>GOAT_POPUP_1_DESC</t>
  </si>
  <si>
    <t>Your &lt;color={Blue/Base}&gt;&lt;ExtraBold&gt;GOAT score&lt;/color&gt;&lt;/ExtraBold&gt; defines your place among the &lt;ExtraBold&gt;legends&lt;/ExtraBold&gt;.
Points come from your &lt;color={Blue/Base}&gt;&lt;ExtraBold&gt;popularity level&lt;/color&gt;&lt;/ExtraBold&gt; and the sum of &lt;color={Blue/Base}&gt;&lt;ExtraBold&gt;records&lt;/color&gt;&lt;/ExtraBold&gt;.
Work your way to the top!</t>
  </si>
  <si>
    <t>Ton &lt;color={Blue/Base}&gt;&lt;ExtraBold&gt;score GOAT&lt;/color&gt;&lt;/ExtraBold&gt; définit ta place parmi les &lt;ExtraBold&gt;légendes&lt;/ExtraBold&gt;.
Les points proviennent de ton &lt;color={Blue/Base}&gt;&lt;ExtraBold&gt;niveau de popularité&lt;/color&gt;&lt;/ExtraBold&gt; et de la somme de tes &lt;color={Blue/Base}&gt;&lt;ExtraBold&gt;records&lt;/color&gt;&lt;/ExtraBold&gt;.
Grimpe jusqu’au sommet !</t>
  </si>
  <si>
    <t>Dein GOAT-Score bestimmt deinen Platz unter den Legenden.
Punkte kommen aus deinem Popularitätslevel und der Summe deiner Rekorde.
Arbeite dich bis ganz nach oben!</t>
  </si>
  <si>
    <t>Tu puntuación GOAT define tu lugar entre las leyendas.
Los puntos provienen de tu nivel de popularidad y de la suma de tus récords.
¡Lucha por llegar a la cima!</t>
  </si>
  <si>
    <t>Il tuo punteggio GOAT definisce il tuo posto tra le leggende.
I punti derivano dal tuo livello di popolarità e dalla somma dei tuoi record.
Punta alla vetta!</t>
  </si>
  <si>
    <t>Ваш &lt;color={Blue/Base}&gt;&lt;ExtraBold&gt;рейтинг GOAT&lt;/color&gt;&lt;/ExtraBold&gt; определяет ваше место среди &lt;ExtraBold&gt;легенд&lt;/ExtraBold&gt;.
 Очки начисляются за ваш &lt;color={Blue/Base}&gt;&lt;ExtraBold&gt;уровень популярности&lt;/color&gt;&lt;/ExtraBold&gt; и сумму &lt;color={Blue/Base}&gt;&lt;ExtraBold&gt;рекордов&lt;/color&gt;&lt;/ExtraBold&gt;.
 Работайте на пути к вершине!</t>
  </si>
  <si>
    <t>Sua pontuação GOAT &lt;color={Blue/Base}&gt;&lt;ExtraBold&gt;.&lt;/color&gt;&lt;/ExtraBold&gt; define seu lugar entre as lendas &lt;ExtraBold&gt;.&lt;/ExtraBold&gt;.
 Os pontos vêm do seu nível de popularidade &lt;color={Blue/Base}&gt;&lt;ExtraBold&gt;.&lt;/color&gt;&lt;/ExtraBold&gt; e da soma dos recordes &lt;color={Blue/Base}&gt;&lt;ExtraBold&gt;.&lt;/color&gt;&lt;/ExtraBold&gt;.
 Trabalhe para chegar ao topo!</t>
  </si>
  <si>
    <t>GOAT_POPUP_2_DESC</t>
  </si>
  <si>
    <t>Sum of your &lt;color={Blue/Base}&gt;&lt;ExtraBold&gt;popularity&lt;/color&gt;&lt;/ExtraBold&gt; and your &lt;color={Blue/Base}&gt;&lt;ExtraBold&gt;records&lt;/color&gt;&lt;/ExtraBold&gt;.
It &lt;ExtraBold&gt;constantly evolves&lt;/ExtraBold&gt; with your performance.
Maximise it to become the &lt;ExtraBold&gt;ultimate icon&lt;/ExtraBold&gt;!</t>
  </si>
  <si>
    <t>Сумма вашей &lt;color={Blue/Base}&gt;&lt;ExtraBold&gt;популярности&lt;/color&gt;&lt;/ExtraBold&gt; и ваших &lt;color={Blue/Base}&gt;&lt;ExtraBold&gt;рекордов&lt;/color&gt;&lt;/ExtraBold&gt;.
 Он &lt;ExtraBold&gt;постоянно развивается&lt;/ExtraBold&gt; с вашей производительностью.
 Максимизируйте его, чтобы стать &lt;ExtraBold&gt;абсолютной иконой&lt;/ExtraBold&gt;!</t>
  </si>
  <si>
    <t>Soma da sua popularidade &lt;color={Blue/Base}&gt;&lt;ExtraBold&gt;.&lt;/color&gt;&lt;/ExtraBold&gt; e seus recordes &lt;color={Blue/Base}&gt;&lt;ExtraBold&gt;.&lt;/color&gt;&lt;/ExtraBold&gt;.
 Ela evolui constantemente &lt;ExtraBold&gt;.&lt;/ExtraBold&gt; com seu desempenho.
 Maximize-a para se tornar o ícone supremo &lt;ExtraBold&gt;.&lt;/ExtraBold&gt;!</t>
  </si>
  <si>
    <t>GOAT_POPUP_3_DESC</t>
  </si>
  <si>
    <t>Consult &lt;ExtraBold&gt;past legends&lt;/ExtraBold&gt; and their legacies.
&lt;ExtraBold&gt;Active players&lt;/ExtraBold&gt; can also enter.
Stay at the top... or see others overtake you!</t>
  </si>
  <si>
    <t>Посмотрите на &lt;ExtraBold&gt;прошлых легенд&lt;/ExtraBold&gt; и их наследие.
 &lt;ExtraBold&gt;Активные игроки&lt;/ExtraBold&gt; также могут участвовать.
 Оставайтесь на вершине... или позвольте другим обогнать вас!</t>
  </si>
  <si>
    <t>Consulte lendas passadas &lt;ExtraBold&gt;e seus legados&lt;/ExtraBold&gt;.
 Jogadores ativos &lt;ExtraBold&gt;também podem participar&lt;/ExtraBold&gt;.
 Fique no topo... ou veja outros te ultrapassarem!</t>
  </si>
  <si>
    <t>AFFILIATION_POPUP_1_DESC</t>
  </si>
  <si>
    <t>&lt;color={Blue/Base}&gt;&lt;ExtraBold&gt;Training&lt;/color&gt;&lt;/ExtraBold&gt;: Improves your &lt;ExtraBold&gt;XP&lt;/ExtraBold&gt; gains in training.
&lt;color={Blue/Base}&gt;&lt;ExtraBold&gt;Medical&lt;/color&gt;&lt;/ExtraBold&gt;: Speeds up &lt;ExtraBold&gt;care efficiency&lt;/ExtraBold&gt; and improves &lt;ExtraBold&gt;physical condition recovery&lt;/ExtraBold&gt;.
&lt;color={Blue/Base}&gt;&lt;ExtraBold&gt;Business&lt;/color&gt;&lt;/ExtraBold&gt;: Increase your &lt;ExtraBold&gt;cash earnings from opportunities&lt;/ExtraBold&gt;.</t>
  </si>
  <si>
    <t>&lt;color={Blue/Base}&gt;&lt;ExtraBold&gt;Entraînement&lt;/color&gt;&lt;/ExtraBold&gt; : Améliore tes gains d’&lt;ExtraBold&gt;XP&lt;/ExtraBold&gt; à l’entraînement.
&lt;color={Blue/Base}&gt;&lt;ExtraBold&gt;Médical&lt;/color&gt;&lt;/ExtraBold&gt; : Accélère &lt;ExtraBold&gt;l’efficacité des soins&lt;/ExtraBold&gt; et améliore &lt;ExtraBold&gt;la récupération de la condition physique&lt;/ExtraBold&gt;.
&lt;color={Blue/Base}&gt;&lt;ExtraBold&gt;Business&lt;/color&gt;&lt;/ExtraBold&gt; : Augmente &lt;ExtraBold&gt;les revenus liés aux opportunités&lt;/ExtraBold&gt;.</t>
  </si>
  <si>
    <t>Training: Verbessert deine EP-Gewinne im Training.
Medizin: Beschleunigt die Effizienz der Behandlung und verbessert die Konditionsregeneration.
Business: Erhöht deine Einnahmen aus Gelegenheiten.</t>
  </si>
  <si>
    <t>Entrenamiento: Mejora tus ganancias de XP en los entrenamientos.
Médico: Acelera la eficiencia de los cuidados y mejora la recuperación de la condición física.
Negocios: Aumenta tus ingresos en efectivo por oportunidades.</t>
  </si>
  <si>
    <t>Allenamento: Migliora i tuoi guadagni di XP in allenamento.
Medico: Velocizza l’efficacia delle cure e migliora il recupero della condizione fisica.
Business: Aumenta i tuoi guadagni in denaro dalle opportunità.</t>
  </si>
  <si>
    <t>&lt;color={Blue/Base}&gt;&lt;ExtraBold&gt;Тренировка&lt;/color&gt;&lt;/ExtraBold&gt;: Улучшает ваш &lt;ExtraBold&gt;прирост опыта&lt;/ExtraBold&gt; на тренировках.
 &lt;color={Blue/Base}&gt;&lt;ExtraBold&gt;Медицина&lt;/color&gt;&lt;/ExtraBold&gt;: Ускоряет &lt;ExtraBold&gt;эффективность ухода&lt;/ExtraBold&gt; и улучшает &lt;ExtraBold&gt;восстановление физической формы&lt;/ExtraBold&gt;.
 &lt;color={Blue/Base}&gt;&lt;ExtraBold&gt;Бизнес&lt;/color&gt;&lt;/ExtraBold&gt;: Увеличивает ваш &lt;ExtraBold&gt;денежный заработок от возможностей&lt;/ExtraBold&gt;.</t>
  </si>
  <si>
    <t>Treinamento &lt;color={Blue/Base}&gt;&lt;ExtraBold&gt;.&lt;/color&gt;&lt;/ExtraBold&gt;: Melhora seus ganhos de XP em treinamento &lt;ExtraBold&gt;.&lt;/ExtraBold&gt;.
 Médico &lt;color={Blue/Base}&gt;&lt;ExtraBold&gt;.&lt;/color&gt;&lt;/ExtraBold&gt;: Acelera a eficiência dos cuidados &lt;ExtraBold&gt;e melhora a recuperação da condição física &lt;/ExtraBold&gt;.
 Negócios &lt;color={Blue/Base}&gt;&lt;ExtraBold&gt;.&lt;/color&gt;&lt;/ExtraBold&gt;: Aumente seus ganhos em dinheiro de oportunidades &lt;ExtraBold&gt;.&lt;/ExtraBold&gt;.</t>
  </si>
  <si>
    <t>AFFILIATION_POPUP_2_DESC</t>
  </si>
  <si>
    <t>Each coach has &lt;ExtraBold&gt;specialties&lt;/ExtraBold&gt;, one for a category, one for a surface, plus a &lt;ExtraBold&gt;level&lt;/ExtraBold&gt;.
These criterias influence your training.
&lt;color={Blue/Base}&gt;&lt;ExtraBold&gt;Their level&lt;/color&gt;&lt;/ExtraBold&gt; boosts your &lt;ExtraBold&gt;XP gains&lt;/ExtraBold&gt; during training.
&lt;color={Blue/Base}&gt;&lt;ExtraBold&gt;Their specialty&lt;/color&gt;&lt;/ExtraBold&gt; can boost your &lt;ExtraBold&gt;form bonuses&lt;/ExtraBold&gt;.</t>
  </si>
  <si>
    <t>Chaque coach a des &lt;ExtraBold&gt;spécialités&lt;/ExtraBold&gt; : une par catégorie, une par surface, plus un &lt;ExtraBold&gt;niveau&lt;/ExtraBold&gt;.
Ces critères influencent la qualité de ton entraînement.
&lt;color={Blue/Base}&gt;&lt;ExtraBold&gt;Leur niveau&lt;/color&gt;&lt;/ExtraBold&gt; augmente tes gains d’&lt;ExtraBold&gt;XP&lt;/ExtraBold&gt; à l’entraînement.
&lt;color={Blue/Base}&gt;&lt;ExtraBold&gt;La spécialité&lt;/color&gt;&lt;/ExtraBold&gt; peut booster tes &lt;ExtraBold&gt;bonus de forme&lt;/ExtraBold&gt;.</t>
  </si>
  <si>
    <t>Jeder Coach hat Spezialisierungen: eine für eine Kategorie, eine für einen Belag, plus ein Niveau.
Diese Kriterien beeinflussen dein Training.
Ihr Niveau steigert deine EP-Gewinne im Training.
Ihre Spezialisierung kann deine Form-Boni erhöhen.</t>
  </si>
  <si>
    <t>Cada entrenador tiene especialidades: una por categoría, otra por superficie y además un nivel.
Estos criterios influyen en tu entrenamiento.
Su nivel aumenta tus ganancias de XP en el entrenamiento.
Su especialidad puede mejorar tus bonificaciones de forma.</t>
  </si>
  <si>
    <t>Ogni coach ha delle specialità: una per categoria, una per superficie e un livello.
Questi criteri influenzano il tuo allenamento.
Il loro livello aumenta i tuoi guadagni di XP in allenamento.
La loro specialità può potenziare i tuoi bonus forma.</t>
  </si>
  <si>
    <t>Каждый тренер имеет &lt;ExtraBold&gt;специализации&lt;/ExtraBold&gt;, одну для категории, одну для поверхности, плюс &lt;ExtraBold&gt;уровень&lt;/ExtraBold&gt;.
 Эти критерии влияют на вашу тренировку.
 &lt;color={Blue/Base}&gt;&lt;ExtraBold&gt;Их уровень&lt;/color&gt;&lt;/ExtraBold&gt; повышает ваш &lt;ExtraBold&gt;прирост опыта&lt;/ExtraBold&gt; во время тренировки.
 &lt;color={Blue/Base}&gt;&lt;ExtraBold&gt;Их специализация&lt;/color&gt;&lt;/ExtraBold&gt; может повысить ваши &lt;ExtraBold&gt;бонусы формы&lt;/ExtraBold&gt;.</t>
  </si>
  <si>
    <t>Cada técnico tem especialidades &lt;ExtraBold&gt;, uma para uma categoria, uma para uma superfície, mais um nível &lt;/ExtraBold&gt;.&lt;ExtraBold&gt;.
 Esses critérios influenciam seu treinamento.
 O nível deles &lt;color={Blue/Base}&gt;&lt;ExtraBold&gt;&lt;/color&gt;&lt;/ExtraBold&gt; impulsiona seus ganhos de XP durante o treinamento.
 A especialidade deles &lt;color={Blue/Base}&gt;&lt;ExtraBold&gt;&lt;/color&gt;&lt;/ExtraBold&gt; pode impulsionar seus bônus de forma &lt;ExtraBold&gt;.&lt;/ExtraBold&gt;.</t>
  </si>
  <si>
    <t>AFFILIATION_POPUP_3_DESC</t>
  </si>
  <si>
    <t>&lt;color={Blue/Base}&gt;&lt;ExtraBold&gt;Change your coach at any time&lt;/ExtraBold&gt;&lt;/color&gt; from the structure screen &lt;ExtraBold&gt;with the link button&lt;/ExtraBold&gt;.
You can choose from the &lt;ExtraBold&gt;available coaches&lt;/ExtraBold&gt; or try to get a coach who is already coaching another player.
To take on another player's coach, your combined &lt;ExtraBold&gt;ranking&lt;/ExtraBold&gt; and &lt;ExtraBold&gt;popularity&lt;/ExtraBold&gt; must be higher than theirs. If not they will refuse to caoch you.
&lt;color={Blue/Base}&gt;&lt;ExtraBold&gt;Promising player status&lt;/ExtraBold&gt;&lt;/color&gt; gives you priority access to coaches.</t>
  </si>
  <si>
    <t>&lt;color={Blue/Base}&gt;&lt;ExtraBold&gt;Change ton coach à tout moment&lt;/ExtraBold&gt;&lt;/color&gt; depuis l’écran de structure via le &lt;ExtraBold&gt;bouton lien&lt;/ExtraBold&gt;.
Tu peux choisir parmi les &lt;ExtraBold&gt;coachs disponibles&lt;/ExtraBold&gt; ou essayer d’obtenir un coach qui entraîne déjà un autre joueur.
Pour recruter le coach d’un autre joueur, ton &lt;ExtraBold&gt;classement&lt;/ExtraBold&gt; combiné à ta &lt;ExtraBold&gt;popularité&lt;/ExtraBold&gt; doit être supérieur au sien. Sinon, il refusera.
&lt;color={Blue/Base}&gt;&lt;ExtraBold&gt;Le statut de joueur prometteur&lt;/ExtraBold&gt;&lt;/color&gt; te donne un accès prioritaire aux coachs.</t>
  </si>
  <si>
    <t>Wechsle deinen Coach jederzeit über den Strukturbildschirm mit der Verknüpfungstaste.
Du kannst einen der verfügbaren Coaches wählen oder versuchen, einen Coach zu bekommen, der bereits einen anderen Spieler trainiert.
Um den Coach eines anderen Spielers zu übernehmen, müssen dein Ranking und deine Popularität höher sein als ihre. Andernfalls lehnen sie ab.
Der Status als Nachwuchsspieler verschafft dir Vorrang beim Zugang zu Coaches.</t>
  </si>
  <si>
    <t>Cambia de entrenador en cualquier momento desde la pantalla de estructura con el botón de enlace.
Puedes elegir entre los entrenadores disponibles o intentar conseguir uno que ya entrene a otro jugador.
Para contratar al entrenador de otro jugador, tu ranking combinado y tu popularidad deben ser superiores a los suyos. Si no, se negará.
El estatus de jugador prometedor te da acceso prioritario a los entrenadores.</t>
  </si>
  <si>
    <t>Cambia coach in qualsiasi momento dalla schermata struttura con il pulsante collegamento.
Puoi scegliere tra i coach disponibili o provare a ottenere un coach che allena già un altro giocatore.
Per prendere il coach di un altro giocatore, il tuo ranking combinato e la tua popolarità devono essere superiori ai suoi. In caso contrario rifiuterà.
Lo status di giocatore promettente ti dà accesso prioritario ai coach.</t>
  </si>
  <si>
    <t>&lt;color={Blue/Base}&gt;&lt;ExtraBold&gt;Меняйте тренера в любое время&lt;/ExtraBold&gt;&lt;/color&gt; с экрана структуры &lt;ExtraBold&gt;с помощью кнопки ссылки&lt;/ExtraBold&gt;.
 Вы можете выбрать из &lt;ExtraBold&gt;доступных тренеров&lt;/ExtraBold&gt; или попытаться нанять тренера, который уже тренирует другого игрока.
 Чтобы нанять тренера другого игрока, ваш общий &lt;ExtraBold&gt;рейтинг&lt;/ExtraBold&gt; и &lt;ExtraBold&gt;популярность&lt;/ExtraBold&gt; должны быть выше, чем у них. В противном случае они откажутся вас тренировать.
 &lt;color={Blue/Base}&gt;&lt;ExtraBold&gt;Статус многообещающего игрока&lt;/ExtraBold&gt;&lt;/color&gt; дает вам приоритетный доступ к тренерам.</t>
  </si>
  <si>
    <t>Mude seu técnico a qualquer momento &lt;color={Blue/Base}&gt;&lt;ExtraBold&gt;.&lt;/ExtraBold&gt;&lt;/color&gt; na tela da estrutura &lt;ExtraBold&gt;com o botão de link&lt;/ExtraBold&gt;.
 Você pode escolher entre os técnicos disponíveis &lt;ExtraBold&gt;ou tentar conseguir um técnico que já esteja treinando outro jogador.
 Para pegar o técnico de outro jogador, seu ranking combinado &lt;ExtraBold&gt;e popularidade &lt;/ExtraBold&gt;devem ser maiores que os dele. Caso contrário, eles se recusarão a te treinar.
 O status de jogador promissor &lt;color={Blue/Base}&gt;&lt;ExtraBold&gt;.&lt;/ExtraBold&gt;&lt;/color&gt; lhe dá acesso prioritário aos técnicos.</t>
  </si>
  <si>
    <t>TRAVEL_POPUP_1_DESC</t>
  </si>
  <si>
    <t>A trip may take place before a tournament or after a tournament to return to your training structure or to go to your next tournament (only if tounrmaent is in less than 2 weeks ahead).
Choose wisely because traveling can drain a lot of &lt;color={Blue/Base}&gt;&lt;ExtraBold&gt;physical condition&lt;/ExtraBold&gt;&lt;/color&gt;, and you need to optimize it to maximize your performance on court!</t>
  </si>
  <si>
    <t>Un voyage peut avoir lieu avant un tournoi ou après, pour rentrer à ta structure d’entraînement ou aller au prochain tournoi (seulement si celui-ci a lieu dans moins de 2 semaines).
Choisis bien car voyager peut consommer beaucoup de &lt;color={Blue/Base}&gt;&lt;ExtraBold&gt;condition physique&lt;/ExtraBold&gt;&lt;/color&gt;, et tu dois l’optimiser pour maximiser tes performances sur le court !</t>
  </si>
  <si>
    <t>Eine Reise kann vor einem Turnier oder danach stattfinden, um zu deiner Trainingsstruktur zurückzukehren oder zum nächsten Turnier zu fahren (nur wenn dieses in weniger als 2 Wochen stattfindet).
Wähle mit Bedacht, da Reisen viel Kondition kostet und du sie optimieren musst, um deine Leistung auf dem Platz zu maximieren!</t>
  </si>
  <si>
    <t>Un viaje puede tener lugar antes de un torneo o después, para regresar a tu centro de entrenamiento o ir a tu próximo torneo (solo si se celebra en menos de 2 semanas).
Elige bien, porque viajar puede agotar mucha condición física y debes optimizarla para rendir al máximo en la pista.</t>
  </si>
  <si>
    <t>Uno spostamento può avvenire prima di un torneo o dopo, per tornare alla tua struttura di allenamento o per andare al prossimo torneo (solo se si svolge entro 2 settimane).
Scegli con attenzione perché viaggiare può consumare molta condizione fisica e devi ottimizzarla per massimizzare le prestazioni in campo!</t>
  </si>
  <si>
    <t>Поездка может состояться до или после турнира, чтобы вернуться в вашу тренировочную структуру или отправиться на следующий турнир (только если турнир состоится менее чем через 2 недели).
 Выбирайте с умом, потому что путешествия могут сильно истощить &lt;color={Blue/Base}&gt;&lt;ExtraBold&gt;физическое состояние&lt;/ExtraBold&gt;&lt;/color&gt;, а вам нужно оптимизировать его, чтобы максимизировать свою производительность на корте!</t>
  </si>
  <si>
    <t>Uma viagem pode ocorrer antes de um torneio ou após um torneio para retornar à sua estrutura de treinamento ou ir para o próximo torneio (apenas se o torneio for em menos de 2 semanas).
 Escolha com sabedoria porque viajar pode drenar muito a condição física &lt;color={Blue/Base}&gt;&lt;ExtraBold&gt;.&lt;/ExtraBold&gt;&lt;/color&gt;, e você precisa otimizá-la para maximizar seu desempenho em quadra!</t>
  </si>
  <si>
    <t>TRAVEL_POPUP_2_DESC</t>
  </si>
  <si>
    <t>&lt;color={Blue/Base}&gt;&lt;ExtraBold&gt;Select your class of transport and hotel&lt;/ExtraBold&gt;&lt;/color&gt; keeping the balance between physical condition optimization and your finances!
Mind your budget—don’t go broke!</t>
  </si>
  <si>
    <t>&lt;color={Blue/Base}&gt;&lt;ExtraBold&gt;Choisis ta classe de transport et d'hôtel&lt;/ExtraBold&gt;&lt;/color&gt; en gardant l’équilibre entre optimisation de la condition physique et tes finances !
Attention à ton budget — ne fais pas faillite !</t>
  </si>
  <si>
    <t>Wähle deine Transportklasse und dein Hotel und halte die Balance zwischen Konditionsoptimierung und deinen Finanzen!
Achte auf dein Budget – werde nicht pleite!</t>
  </si>
  <si>
    <t>Elige tu clase de transporte y hotel manteniendo el equilibrio entre la optimización de la condición física y tus finanzas.
¡Cuidado con tu presupuesto, no te arruines!</t>
  </si>
  <si>
    <t>Scegli la tua classe di trasporto e hotel mantenendo l’equilibrio tra ottimizzazione della condizione fisica e le tue finanze!
Attento al budget — non andare in rosso!</t>
  </si>
  <si>
    <t>&lt;color={Blue/Base}&gt;&lt;ExtraBold&gt;Выберите класс транспорта и отель&lt;/ExtraBold&gt;&lt;/color&gt;, соблюдая баланс между оптимизацией физического состояния и вашими финансами!
 Следите за своим бюджетом — не обанкротьтесь!</t>
  </si>
  <si>
    <t>Selecione sua classe de transporte e hotel &lt;color={Blue/Base}&gt;&lt;ExtraBold&gt;.&lt;/ExtraBold&gt;&lt;/color&gt; mantendo o equilíbrio entre a otimização da condição física e suas finanças!
 Cuidado com seu orçamento - não vá à falência!</t>
  </si>
  <si>
    <t>MORALE_POPUP_1_DESC</t>
  </si>
  <si>
    <t>&lt;ExtraBold&gt;Morale and physical condition&lt;/ExtraBold&gt; directly impact your &lt;ExtraBold&gt;match performance&lt;/ExtraBold&gt;.
If your physical condition is too low, &lt;color={Blue/Base}&gt;&lt;ExtraBold&gt;your injury risk increases dramatically&lt;/color&gt;&lt;/ExtraBold&gt;.</t>
  </si>
  <si>
    <t>&lt;ExtraBold&gt;Le moral et la condition physique&lt;/ExtraBold&gt; influencent directement ta &lt;ExtraBold&gt;performance en match&lt;/ExtraBold&gt;.
Si ta condition physique est trop basse, &lt;color={Blue/Base}&gt;&lt;ExtraBold&gt;ton risque de blessure augmente fortement&lt;/color&gt;&lt;/ExtraBold&gt;.</t>
  </si>
  <si>
    <t>Moral und Kondition wirken sich direkt auf deine Matchleistung aus.
Ist deine Kondition zu niedrig, steigt dein Verletzungsrisiko drastisch.</t>
  </si>
  <si>
    <t>La moral y la condición física impactan directamente en tu rendimiento en los partidos.
Si tu condición física es demasiado baja, tu riesgo de lesión aumenta drásticamente.</t>
  </si>
  <si>
    <t>Morale e condizione fisica influiscono direttamente sulle tue prestazioni in partita.
Se la tua condizione fisica è troppo bassa, il rischio di infortunio aumenta notevolmente.</t>
  </si>
  <si>
    <t>&lt;ExtraBold&gt;Моральный дух и физическое состояние&lt;/ExtraBold&gt; напрямую влияют на вашу &lt;ExtraBold&gt;игру на корте&lt;/ExtraBold&gt;.
 Если ваше физическое состояние слишком низкое, &lt;color={Blue/Base}&gt;&lt;ExtraBold&gt;ваш риск травмы резко возрастает&lt;/color&gt;&lt;/ExtraBold&gt;.</t>
  </si>
  <si>
    <t>Moral e condição física &lt;ExtraBold&gt;impactam diretamente seu desempenho em partidas &lt;/ExtraBold&gt;.&lt;ExtraBold&gt;.
 Se sua condição física estiver muito baixa, seu risco de lesão aumenta dramaticamente &lt;color={Blue/Base}&gt;&lt;ExtraBold&gt;&lt;/color&gt;&lt;/ExtraBold&gt;.</t>
  </si>
  <si>
    <t>WEEKLYREPORT_POPUP_1_DESC</t>
  </si>
  <si>
    <t>Each week, keep an eye on your &lt;color={Blue/Base}&gt;&lt;ExtraBold&gt;ranking, finances, morale, physical condition, and overall form&lt;/color&gt;&lt;/ExtraBold&gt;.
Things can quickly get out of hand if you're not paying attention.</t>
  </si>
  <si>
    <t>Chaque semaine, surveille ton &lt;color={Blue/Base}&gt;&lt;ExtraBold&gt;classement, finances, moral, condition physique et ta forme générale&lt;/color&gt;&lt;/ExtraBold&gt;.
Les choses peuvent vite dégénérer si tu n’y prêtes pas attention.</t>
  </si>
  <si>
    <t>Behalte jede Woche dein Ranking, Finanzen, Moral, Kondition und deine Gesamtform im Auge.
Wenn du nicht aufpasst, gerät es schnell außer Kontrolle.</t>
  </si>
  <si>
    <t>Cada semana, vigila tu ranking, finanzas, moral, condición física y forma general.
Las cosas pueden complicarse rápidamente si no prestas atención.</t>
  </si>
  <si>
    <t>Ogni settimana tieni d’occhio il tuo ranking, finanze, morale, condizione fisica e forma generale.
Le cose possono sfuggire di mano rapidamente se non ci fai attenzione.</t>
  </si>
  <si>
    <t>Каждую неделю следите за своим &lt;color={Blue/Base}&gt;&lt;ExtraBold&gt;рейтингом, финансами, моральным духом, физическим состоянием и общей формой&lt;/color&gt;&lt;/ExtraBold&gt;.
 Ситуация может быстро выйти из-под контроля, если вы не будете внимательны.</t>
  </si>
  <si>
    <t>Toda semana, fique de olho no seu ranking, finanças, moral, condição física e forma geral &lt;color={Blue/Base}&gt;&lt;ExtraBold&gt;.&lt;/color&gt;&lt;/ExtraBold&gt;.
 As coisas podem sair do controle rapidamente se você não estiver prestando atenção.</t>
  </si>
  <si>
    <t>LOAN_POPUP_1_DESC</t>
  </si>
  <si>
    <t>Going into the red can limit your options.
Don't forget your &lt;ExtraBold&gt;weekly expenses&lt;/ExtraBold&gt; - &lt;color={Blue/Base}&gt;&lt;ExtraBold&gt;training structure fees&lt;/color&gt;&lt;/ExtraBold&gt; and &lt;color={Blue/Base}&gt;&lt;ExtraBold&gt;loan repayments&lt;/color&gt;&lt;/ExtraBold&gt; if you have any.
&lt;ExtraBold&gt;Repayment of a loan can be spread over several weeks&lt;/ExtraBold&gt; depending on the term of the loan.</t>
  </si>
  <si>
    <t>Être dans le rouge peut limiter tes options.
N’oublie pas tes &lt;ExtraBold&gt;dépenses hebdomadaires&lt;/ExtraBold&gt; — &lt;color={Blue/Base}&gt;&lt;ExtraBold&gt;frais de structure d’entraînement&lt;/color&gt;&lt;/ExtraBold&gt; et &lt;color={Blue/Base}&gt;&lt;ExtraBold&gt;remboursements de prêts&lt;/color&gt;&lt;/ExtraBold&gt; si tu en as.
&lt;ExtraBold&gt;Le remboursement d’un prêt peut s’étaler sur plusieurs semaines&lt;/ExtraBold&gt; selon sa durée.</t>
  </si>
  <si>
    <t>Im Minus zu sein, kann deine Optionen einschränken.
Vergiss nicht deine wöchentlichen Ausgaben – Trainingsgebühren und Kreditrückzahlungen, falls vorhanden.
Die Rückzahlung eines Kredits kann sich über mehrere Wochen erstrecken, je nach Laufzeit.</t>
  </si>
  <si>
    <t>Estar en números rojos puede limitar tus opciones.
No olvides tus gastos semanales – cuotas de la estructura de entrenamiento y reembolsos de préstamos si los tienes.
El reembolso de un préstamo puede repartirse en varias semanas, según el plazo.</t>
  </si>
  <si>
    <t>Andare in rosso può limitare le tue opzioni.
Non dimenticare le tue spese settimanali – costi della struttura di allenamento e rimborsi di prestiti, se ne hai.
Il rimborso di un prestito può essere distribuito su più settimane, a seconda della durata.</t>
  </si>
  <si>
    <t>Уход в минус может ограничить ваши возможности.
 Не забывайте о своих &lt;ExtraBold&gt;еженедельных расходах&lt;/ExtraBold&gt; — &lt;color={Blue/Base}&gt;&lt;ExtraBold&gt;платежах за тренировочную структуру&lt;/color&gt;&lt;/ExtraBold&gt; и &lt;color={Blue/Base}&gt;&lt;ExtraBold&gt;выплатах по кредиту&lt;/color&gt;&lt;/ExtraBold&gt;, если они у вас есть.
 &lt;ExtraBold&gt;Погашение кредита может быть распределено на несколько недель&lt;/ExtraBold&gt; в зависимости от срока кредита.</t>
  </si>
  <si>
    <t>Entrar no vermelho pode limitar suas opções.
 Não se esqueça das suas despesas semanais &lt;ExtraBold&gt;- taxas da estrutura de treinamento &lt;color={Blue/Base}&gt;&lt;ExtraBold&gt;&lt;/color&gt;&lt;/ExtraBold&gt; e pagamentos de empréstimos &lt;color={Blue/Base}&gt;&lt;ExtraBold&gt;&lt;/color&gt;&lt;/ExtraBold&gt; se tiver algum.
 O pagamento de um empréstimo pode ser dividido em várias semanas &lt;ExtraBold&gt;&lt;/ExtraBold&gt;dependendo do prazo do empréstimo.</t>
  </si>
  <si>
    <t>EQUIPMENTOFFER_POPUP_1_DESC</t>
  </si>
  <si>
    <t>Each year, pick from different &lt;color={Blue/Base}&gt;&lt;ExtraBold&gt;equipment manufacturers&lt;/color&gt;&lt;/ExtraBold&gt;.
Each brand offers its own products.
Go with &lt;ExtraBold&gt;your favorite&lt;/ExtraBold&gt; or grab &lt;ExtraBold&gt;the most rewarding deal&lt;/ExtraBold&gt;.</t>
  </si>
  <si>
    <t>Chaque année, choisis parmi différents &lt;color={Blue/Base}&gt;&lt;ExtraBold&gt;équipementiers&lt;/color&gt;&lt;/ExtraBold&gt;.
Chaque marque propose ses propres produits.
Choisis ton &lt;ExtraBold&gt;préféré&lt;/ExtraBold&gt; ou prends l’&lt;ExtraBold&gt;offre la plus avantageuse&lt;/ExtraBold&gt;.</t>
  </si>
  <si>
    <t>Wähle jedes Jahr unter verschiedenen Ausrüstern.
Jede Marke bietet ihre eigenen Produkte.
Nimm deinen Favoriten oder den lohnendsten Deal.</t>
  </si>
  <si>
    <t>Cada año elige entre distintos fabricantes de material.
Cada marca ofrece sus propios productos.
Elige tu favorito o aprovecha la oferta más ventajosa.</t>
  </si>
  <si>
    <t>Ogni anno scegli tra diversi produttori di attrezzature.
Ogni marca propone i propri prodotti.
Scegli il tuo preferito o approfitta dell’offerta più vantaggiosa.</t>
  </si>
  <si>
    <t>Каждый год выбирайте из разных &lt;color={Blue/Base}&gt;&lt;ExtraBold&gt;производителей экипировки&lt;/color&gt;&lt;/ExtraBold&gt;.
 Каждый бренд предлагает свои продукты.
 Выбирайте &lt;ExtraBold&gt;своего фаворита&lt;/ExtraBold&gt; или воспользуйтесь &lt;ExtraBold&gt;самым выгодным предложением&lt;/ExtraBold&gt;.</t>
  </si>
  <si>
    <t>Todos os anos, escolha entre diferentes fabricantes de equipamentos &lt;color={Blue/Base}&gt;&lt;ExtraBold&gt;.&lt;/color&gt;&lt;/ExtraBold&gt;.
 Cada marca oferece seus próprios produtos.
 Vá com seu favorito &lt;ExtraBold&gt;ou pegue o acordo mais recompensador &lt;/ExtraBold&gt;.</t>
  </si>
  <si>
    <t>SPONSORS_POPUP_1_DESC</t>
  </si>
  <si>
    <t>Gaining &lt;color={Blue/Base}&gt;&lt;ExtraBold&gt;popularity&lt;/color&gt;&lt;/ExtraBold&gt; brings in sponsors &lt;ExtraBold&gt;who follow you throughout your career&lt;/ExtraBold&gt;.
&lt;ExtraBold&gt;Each one boosts your image in different ways&lt;/ExtraBold&gt;—choose who represents you best.</t>
  </si>
  <si>
    <t>Gagner de la &lt;color={Blue/Base}&gt;&lt;ExtraBold&gt;popularité&lt;/color&gt;&lt;/ExtraBold&gt; attire des sponsors qui te &lt;ExtraBold&gt;suivent tout au long de ta carrière&lt;/ExtraBold&gt;.
Chacun booste ton image à sa manière — choisis celui qui te représente le mieux.</t>
  </si>
  <si>
    <t>Mehr Popularität bringt Sponsoren die dich während deiner ganzen Karriere begleiten.
Jeder stärkt dein Image auf unterschiedliche Weise – wähle, wer dich am besten repräsentiert.</t>
  </si>
  <si>
    <t>Ganar popularidad atrae a patrocinadores que te acompañan a lo largo de toda tu carrera.
Cada uno refuerza tu imagen de manera distinta: elige al que mejor te represente.</t>
  </si>
  <si>
    <t>Guadagnare popolarità porta sponsor che ti seguono per tutta la carriera.
Ognuno valorizza la tua immagine in modi diversi — scegli chi ti rappresenta meglio.</t>
  </si>
  <si>
    <t>Повышение &lt;color={Blue/Base}&gt;&lt;ExtraBold&gt;популярности&lt;/color&gt;&lt;/ExtraBold&gt; привлекает спонсоров, &lt;ExtraBold&gt;которые сопровождают вас на протяжении всей карьеры&lt;/ExtraBold&gt;.
 &lt;ExtraBold&gt;Каждый из них по-своему улучшает ваш имидж&lt;/ExtraBold&gt; — выбирайте, кто вас лучше представляет.</t>
  </si>
  <si>
    <t>Ganhar popularidade &lt;color={Blue/Base}&gt;&lt;ExtraBold&gt;.&lt;/color&gt;&lt;/ExtraBold&gt; atrai patrocinadores que te seguem ao longo da sua carreira &lt;ExtraBold&gt;.&lt;/ExtraBold&gt;.
 Cada um impulsiona sua imagem de maneiras diferentes &lt;ExtraBold&gt;— escolha quem te representa melhor.</t>
  </si>
  <si>
    <t>PLANNING_POPUP_1_DESC</t>
  </si>
  <si>
    <t>Register for &lt;color={Blue/Base}&gt;&lt;ExtraBold&gt;tournaments&lt;/color&gt;&lt;/ExtraBold&gt; or schedule &lt;color={Blue/Base}&gt;&lt;ExtraBold&gt;training sessions&lt;/color&gt;&lt;/ExtraBold&gt;.
Recommendations are based on your rank, but the best option is still to plan a tour that avoids long trips every week.
You can choose to go back home or head to the next tournament location if it takes place within 2 weeks.</t>
  </si>
  <si>
    <t>Inscris-toi à des &lt;color={Blue/Base}&gt;&lt;ExtraBold&gt;tournois&lt;/color&gt;&lt;/ExtraBold&gt; ou programme des &lt;color={Blue/Base}&gt;&lt;ExtraBold&gt;séances d’entraînement&lt;/color&gt;&lt;/ExtraBold&gt;.
Les recommandations sont basées sur ton classement, mais le mieux reste de planifier une tournée évitant les longs déplacements chaque semaine.
Tu peux choisir de rentrer chez toi ou d’aller directement au prochain tournoi s’il a lieu dans moins de 2 semaines.</t>
  </si>
  <si>
    <t>Melde dich für Turniere an oder plane Trainingseinheiten.
Die Empfehlungen basieren auf deinem Ranking, aber am besten ist es, eine Tour zu planen, die lange Reisen jede Woche vermeidet.
Du kannst nach Hause zurückkehren oder direkt zum nächsten Turnier fahren, wenn es in weniger als 2 Wochen stattfindet.</t>
  </si>
  <si>
    <t>Inscríbete en torneos o programa sesiones de entrenamiento.
Las recomendaciones se basan en tu ranking, pero lo ideal es planear una gira que evite viajes largos cada semana.
Puedes elegir volver a casa o ir directamente al siguiente torneo si se celebra en menos de 2 semanas.</t>
  </si>
  <si>
    <t>Iscriviti ai tornei o pianifica sessioni di allenamento.
Le raccomandazioni si basano sul tuo ranking, ma l’opzione migliore è organizzare un tour che eviti lunghi viaggi ogni settimana.
Puoi scegliere di tornare a casa o di andare direttamente al prossimo torneo se si svolge entro 2 settimane.</t>
  </si>
  <si>
    <t>Регистрируйтесь на &lt;color={Blue/Base}&gt;&lt;ExtraBold&gt;турниры&lt;/color&gt;&lt;/ExtraBold&gt; или планируйте &lt;color={Blue/Base}&gt;&lt;ExtraBold&gt;тренировки&lt;/color&gt;&lt;/ExtraBold&gt;.
 Рекомендации основаны на вашем рейтинге, но лучший вариант — спланировать тур, избегая долгих поездок каждую неделю.
 Вы можете вернуться домой или отправиться к месту проведения следующего турнира, если он состоится в течение 2 недель.</t>
  </si>
  <si>
    <t>Inscreva-se em torneios &lt;color={Blue/Base}&gt;&lt;ExtraBold&gt;.&lt;/color&gt;&lt;/ExtraBold&gt; ou agende sessões de treinamento &lt;color={Blue/Base}&gt;&lt;ExtraBold&gt;.&lt;/color&gt;&lt;/ExtraBold&gt;.
 As recomendações são baseadas no seu ranking, mas a melhor opção ainda é planejar uma turnê que evite viagens longas toda semana.
 Você pode escolher voltar para casa ou ir para o local do próximo torneio se ele ocorrer em até 2 semanas.</t>
  </si>
  <si>
    <t>INVESTMENTS_POPUP_1_DESC</t>
  </si>
  <si>
    <t>Invest in businesses to increase your &lt;color={Blue/Base}&gt;&lt;ExtraBold&gt;popularity&lt;/color&gt;&lt;/ExtraBold&gt;.
Some investments also improve your &lt;color={Blue/Base}&gt;&lt;ExtraBold&gt;XP&lt;/color&gt;&lt;/ExtraBold&gt; gains or help recover &lt;color={Blue/Base}&gt;&lt;ExtraBold&gt;morale&lt;/color&gt;&lt;/ExtraBold&gt; and &lt;color={Blue/Base}&gt;&lt;ExtraBold&gt;physical condition&lt;/color&gt;&lt;/ExtraBold&gt; more efficiently.</t>
  </si>
  <si>
    <t>Investis dans des affaires pour augmenter ta &lt;color={Blue/Base}&gt;&lt;ExtraBold&gt;popularité&lt;/color&gt;&lt;/ExtraBold&gt;.
Certaines améliorations augmentent aussi tes gains d’&lt;color={Blue/Base}&gt;&lt;ExtraBold&gt;XP&lt;/color&gt;&lt;/ExtraBold&gt; ou aident à récupérer plus efficacement &lt;color={Blue/Base}&gt;&lt;ExtraBold&gt;moral&lt;/color&gt;&lt;/ExtraBold&gt; et &lt;color={Blue/Base}&gt;&lt;ExtraBold&gt;condition physique&lt;/color&gt;&lt;/ExtraBold&gt;.</t>
  </si>
  <si>
    <t>Investiere in Unternehmen, um deine Popularität zu steigern.
Einige Investitionen verbessern auch deine EP-Gewinne oder helfen, Moral und Kondition effizienter zu regenerieren.</t>
  </si>
  <si>
    <t>Invierte en negocios para aumentar tu popularidad.
Algunas inversiones también mejoran tus ganancias de XP o ayudan a recuperar de forma más eficiente moral y condición física.</t>
  </si>
  <si>
    <t>Investi in attività per aumentare la tua popolarità.
Alcuni investimenti migliorano anche i tuoi guadagni di XP o aiutano a recuperare più rapidamente morale e condizione fisica.</t>
  </si>
  <si>
    <t>Инвестируйте в бизнес, чтобы повысить свою &lt;color={Blue/Base}&gt;&lt;ExtraBold&gt;популярность&lt;/color&gt;&lt;/ExtraBold&gt;.
 Некоторые инвестиции также улучшают ваш &lt;color={Blue/Base}&gt;&lt;ExtraBold&gt;опыт&lt;/color&gt;&lt;/ExtraBold&gt; или помогают более эффективно восстанавливать &lt;color={Blue/Base}&gt;&lt;ExtraBold&gt;моральный дух&lt;/color&gt;&lt;/ExtraBold&gt; и &lt;color={Blue/Base}&gt;&lt;ExtraBold&gt;физическое состояние&lt;/color&gt;&lt;/ExtraBold&gt;.</t>
  </si>
  <si>
    <t>Invista em negócios para aumentar sua popularidade &lt;color={Blue/Base}&gt;&lt;ExtraBold&gt;.&lt;/color&gt;&lt;/ExtraBold&gt;.
 Alguns investimentos também melhoram seus ganhos de XP &lt;color={Blue/Base}&gt;&lt;ExtraBold&gt;.&lt;/color&gt;&lt;/ExtraBold&gt; ou ajudam a recuperar moral &lt;color={Blue/Base}&gt;&lt;ExtraBold&gt;.&lt;/color&gt;&lt;/ExtraBold&gt; e condição física &lt;color={Blue/Base}&gt;&lt;ExtraBold&gt;.&lt;/color&gt;&lt;/ExtraBold&gt; de forma mais eficiente.</t>
  </si>
  <si>
    <t>CIRCUIT_POPUP_1_DESC</t>
  </si>
  <si>
    <t>Points vary depending on the tournament category:
&lt;color={Blue/Base}&gt;&lt;ExtraBold&gt;Rookie&lt;/color&gt;&lt;/ExtraBold&gt; (15-25-35 pts), &lt;color={Blue/Base}&gt;&lt;ExtraBold&gt;Pro&lt;/color&gt;&lt;/ExtraBold&gt; (50-75-100-125-175 pts), &lt;color={Blue/Base}&gt;&lt;ExtraBold&gt;Masters&lt;/color&gt;&lt;/ExtraBold&gt; (250-500-1000 pts), and &lt;color={Blue/Base}&gt;&lt;ExtraBold&gt;Grand Slams&lt;/color&gt;&lt;/ExtraBold&gt; (2000 pts).
Some events are &lt;ExtraBold&gt;mandatory&lt;/ExtraBold&gt; for top-ranked players.
Your current ranking determines your eligibility &lt;ExtraBold&gt;for tournaments and your seedings&lt;/ExtraBold&gt;.</t>
  </si>
  <si>
    <t>Les points varient selon la catégorie du tournoi :
&lt;color={Blue/Base}&gt;&lt;ExtraBold&gt;Rookie&lt;/color&gt;&lt;/ExtraBold&gt; (15-25-35 pts), &lt;color={Blue/Base}&gt;&lt;ExtraBold&gt;Pro&lt;/color&gt;&lt;/ExtraBold&gt; (50-75-100-125-175 pts), &lt;color={Blue/Base}&gt;&lt;ExtraBold&gt;Masters&lt;/color&gt;&lt;/ExtraBold&gt; (250-500-1000 pts) et &lt;color={Blue/Base}&gt;&lt;ExtraBold&gt;Grands Chelems&lt;/color&gt;&lt;/ExtraBold&gt; (2000 pts).
Certains tournois sont &lt;ExtraBold&gt;obligatoires&lt;/ExtraBold&gt; pour les meilleurs joueurs.
Ton classement actuel détermine ton éligibilité &lt;ExtraBold&gt;aux tournois et ton statut de tête de série&lt;/ExtraBold&gt;.</t>
  </si>
  <si>
    <t>Punkte variieren je nach Turnierkategorie:Rookie (15-25-35 Pkt.), Pro (50-75-100-125-175 Pkt.), Masters (250-500-1000 Pkt.) und Grand Slams (2000 Pkt.).
Einige Turniere sind für Topspieler verpflichtend.
Dein aktuelles Ranking bestimmt deine Teilnahmeberechtigung für Turniere und Setzlisten.</t>
  </si>
  <si>
    <t>Los puntos varían según la categoría del torneo:Rookie (15-25-35 pts), Pro (50-75-100-125-175 pts), Masters (250-500-1000 pts) y Grand Slams (2000 pts).
Algunos torneos son obligatorios para los mejores jugadores.
Tu ranking actual determina tu elegibilidad para torneos y tu condición de cabeza de serie.</t>
  </si>
  <si>
    <t>I punti variano a seconda della categoria del torneo:Rookie (15-25-35 pt), Pro (50-75-100-125-175 pt), Masters (250-500-1000 pt) e Grand Slam (2000 pt).
Alcuni eventi sono obbligatori per i giocatori top.
Il tuo ranking attuale determina la tua idoneità ai tornei e la tua testa di serie.</t>
  </si>
  <si>
    <t>Очки варьируются в зависимости от категории турнира:
 &lt;color={Blue/Base}&gt;&lt;ExtraBold&gt;Новичок&lt;/color&gt;&lt;/ExtraBold&gt; (15-25-35 очков), &lt;color={Blue/Base}&gt;&lt;ExtraBold&gt;Профессионал&lt;/color&gt;&lt;/ExtraBold&gt; (50-75-100-125-175 очков), &lt;color={Blue/Base}&gt;&lt;ExtraBold&gt;Мастерс&lt;/color&gt;&lt;/ExtraBold&gt; (250-500-1000 очков) и &lt;color={Blue/Base}&gt;&lt;ExtraBold&gt;Большие шлемы&lt;/color&gt;&lt;/ExtraBold&gt; (2000 очков).
 Некоторые события &lt;ExtraBold&gt;обязательны&lt;/ExtraBold&gt; для игроков с высоким рейтингом.
 Ваш текущий рейтинг определяет ваше право &lt;ExtraBold&gt;участвовать в турнирах и ваше место в посеве&lt;/ExtraBold&gt;.</t>
  </si>
  <si>
    <t>Os pontos variam dependendo da categoria do torneio:
 Novato &lt;color={Blue/Base}&gt;&lt;ExtraBold&gt; (15-25-35 pts), Profissional &lt;color={Blue/Base}&gt;&lt;ExtraBold&gt; (50-75-100-125-175 pts), Masters &lt;color={Blue/Base}&gt;&lt;ExtraBold&gt; (250-500-1000 pts) e Grand Slams &lt;color={Blue/Base}&gt;&lt;ExtraBold&gt; (2000 pts).
 Alguns eventos são obrigatórios &lt;ExtraBold&gt;para jogadores de ponta&lt;/ExtraBold&gt;.
 Seu ranking atual determina sua elegibilidade para torneios e seus cabeças de chave &lt;ExtraBold&gt;.&lt;/ExtraBold&gt;.</t>
  </si>
  <si>
    <t>CIRCUIT_POPUP_2_DESC</t>
  </si>
  <si>
    <t>It resets each year and rewards consistency across the calendar.
At the end of the season, the top 8 players qualify for the prestigious &lt;color={Blue/Base}&gt;&lt;ExtraBold&gt;Tour Finals&lt;/color&gt;&lt;/ExtraBold&gt; — a bonus event with its own points and prestige.</t>
  </si>
  <si>
    <t>Il est réinitialisé chaque année et récompense la régularité sur la saison.
À la fin de la saison, les 8 meilleurs joueurs se qualifient pour les prestigieux &lt;color={Blue/Base}&gt;&lt;ExtraBold&gt;Tour Finals&lt;/color&gt;&lt;/ExtraBold&gt; — un tournoi bonus avec ses propres points et son prestige.</t>
  </si>
  <si>
    <t>Er wird jedes Jahr zurückgesetzt und belohnt Konstanz über die Saison.
Am Ende der Saison qualifizieren sich die besten 8 Spieler für die prestigeträchtigen Tour Finals — ein Bonus-Event mit eigenen Punkten und Prestige.</t>
  </si>
  <si>
    <t>Se reinicia cada año y premia la regularidad durante la temporada.
Al final de la temporada, los 8 mejores jugadores se clasifican para los prestigiosos Tour Finals, un evento extra con sus propios puntos y prestigio.</t>
  </si>
  <si>
    <t>Si azzera ogni anno e premia la costanza durante la stagione.
Alla fine della stagione, i migliori 8 giocatori si qualificano per i prestigiosi Tour Finals — un evento bonus con i propri punti e prestigio.</t>
  </si>
  <si>
    <t>Он сбрасывается каждый год и вознаграждает за стабильность в течение всего сезона.
 В конце сезона 8 лучших игроков квалифицируются на престижный &lt;color={Blue/Base}&gt;&lt;ExtraBold&gt;Турнир чемпионов&lt;/color&gt;&lt;/ExtraBold&gt; — бонусное соревнование с собственными очками и престижем.</t>
  </si>
  <si>
    <t>Ele reinicia a cada ano e recompensa a consistência ao longo do calendário.
 No final da temporada, os 8 melhores jogadores se qualificam para as prestigiadas Finais da Temporada &lt;color={Blue/Base}&gt;&lt;ExtraBold&gt;.&lt;/color&gt;&lt;/ExtraBold&gt; — um evento bônus com seus próprios pontos e prestígio.</t>
  </si>
  <si>
    <t>CIRCUIT_POPUP_3_DESC</t>
  </si>
  <si>
    <t>Like the regular Race, it only includes results from the current year.
The top 8 U21 players earn a spot at the &lt;color={Blue/Base}&gt;&lt;ExtraBold&gt;Next Gen Finals&lt;/color&gt;&lt;/ExtraBold&gt;, a showcase tournament at the end of the season.</t>
  </si>
  <si>
    <t>Comme la Race classique, il inclut uniquement les résultats de l’année en cours.
Les 8 meilleurs U21 obtiennent une place aux &lt;color={Blue/Base}&gt;&lt;ExtraBold&gt;Next Gen Finals&lt;/color&gt;&lt;/ExtraBold&gt;, un tournoi vitrine en fin de saison.</t>
  </si>
  <si>
    <t>Wie das normale Race umfasst es nur die Ergebnisse des laufenden Jahres.
Die besten 8 U21-Spieler qualifizieren sich für die Next Gen Finals, ein Showcase-Turnier am Saisonende.</t>
  </si>
  <si>
    <t>Como la Race regular, solo incluye resultados del año en curso.
Los 8 mejores jugadores U21 consiguen un puesto en las Next Gen Finals, un torneo de exhibición al final de la temporada.</t>
  </si>
  <si>
    <t>Come la Race regolare, include solo i risultati dell’anno in corso.
I migliori 8 giocatori U21 guadagnano un posto alle Next Gen Finals, un torneo vetrina di fine stagione.</t>
  </si>
  <si>
    <t>Как и обычная Гонка, он включает только результаты текущего года.
 8 лучших игроков до 21 года получают место на &lt;color={Blue/Base}&gt;&lt;ExtraBold&gt;Next Gen Finals&lt;/color&gt;&lt;/ExtraBold&gt; — показательном турнире в конце сезона.</t>
  </si>
  <si>
    <t>Assim como a Corrida regular, ela inclui apenas resultados do ano corrente.
 Os 8 melhores jogadores Sub-21 garantem uma vaga nas Finais Next Gen &lt;color={Blue/Base}&gt;&lt;ExtraBold&gt;.&lt;/color&gt;&lt;/ExtraBold&gt;, um torneio de exibição no final da temporada.</t>
  </si>
  <si>
    <t>TRAVEL_POPUP_1_TITLE</t>
  </si>
  <si>
    <t>Traveling</t>
  </si>
  <si>
    <t>Viajar</t>
  </si>
  <si>
    <t>TRAVEL_POPUP_2_TITLE</t>
  </si>
  <si>
    <t>Managing your budget</t>
  </si>
  <si>
    <t>Gestion du budget</t>
  </si>
  <si>
    <t>Budgetverwaltung</t>
  </si>
  <si>
    <t>Gestión del presupuesto</t>
  </si>
  <si>
    <t>Gestione del budget</t>
  </si>
  <si>
    <t>Управление бюджетом</t>
  </si>
  <si>
    <t>Gerenciando seu orçamento</t>
  </si>
  <si>
    <t>MORALE_POPUP_1_TITLE</t>
  </si>
  <si>
    <t>Stay in the green</t>
  </si>
  <si>
    <t>Rester dans le vert</t>
  </si>
  <si>
    <t>Im Plus bleiben</t>
  </si>
  <si>
    <t>Mantente en positivo</t>
  </si>
  <si>
    <t>Restare in attivo</t>
  </si>
  <si>
    <t>Оставайтесь в форме</t>
  </si>
  <si>
    <t>Mantenha-se no verde</t>
  </si>
  <si>
    <t>WEEKLYREPORT_POPUP_1_TITLE</t>
  </si>
  <si>
    <t>Monitor your progress</t>
  </si>
  <si>
    <t>Suivre ta progression</t>
  </si>
  <si>
    <t>Deinen Fortschritt verfolgen</t>
  </si>
  <si>
    <t>Seguir tu progreso</t>
  </si>
  <si>
    <t>Seguire i tuoi progressi</t>
  </si>
  <si>
    <t>Отслеживайте прогресс</t>
  </si>
  <si>
    <t>Monitore seu progresso</t>
  </si>
  <si>
    <t>LOAN_POPUP_1_TITLE</t>
  </si>
  <si>
    <t>Watch your budget</t>
  </si>
  <si>
    <t>Surveiller ton budget</t>
  </si>
  <si>
    <t>Auf dein Budget achten</t>
  </si>
  <si>
    <t>Vigila tu presupuesto</t>
  </si>
  <si>
    <t>Controlla il tuo budget</t>
  </si>
  <si>
    <t>Следите за бюджетом</t>
  </si>
  <si>
    <t>Cuidado com seu orçamento</t>
  </si>
  <si>
    <t>EQUIPMENTOFFER_POPUP_1_TITLE</t>
  </si>
  <si>
    <t>Sign with the right brand</t>
  </si>
  <si>
    <t>Signer avec la bonne marque</t>
  </si>
  <si>
    <t>Mit der richtigen Marke unterschreiben</t>
  </si>
  <si>
    <t>Firmar con la marca adecuada</t>
  </si>
  <si>
    <t>Firmare con il marchio giusto</t>
  </si>
  <si>
    <t>Подпишите контракт с правильным брендом</t>
  </si>
  <si>
    <t>Assine com a marca certa</t>
  </si>
  <si>
    <t>SPONSORS_POPUP_1_TITLE</t>
  </si>
  <si>
    <t>Attract long-term partners</t>
  </si>
  <si>
    <t>Attirer des partenaires long terme</t>
  </si>
  <si>
    <t>Langfristige Partner gewinnen</t>
  </si>
  <si>
    <t>Atraer socios a largo plazo</t>
  </si>
  <si>
    <t>Attirare partner a lungo termine</t>
  </si>
  <si>
    <t>Привлекайте долгосрочных партнеров</t>
  </si>
  <si>
    <t>Atraia parceiros de longo prazo</t>
  </si>
  <si>
    <t>PLANNING_POPUP_1_TITLE</t>
  </si>
  <si>
    <t>Plan your weeks</t>
  </si>
  <si>
    <t>Planifier tes semaines</t>
  </si>
  <si>
    <t>Plane deine Wochen</t>
  </si>
  <si>
    <t>Planifica tus semanas</t>
  </si>
  <si>
    <t>Pianifica le tue settimane</t>
  </si>
  <si>
    <t>Планируйте недели</t>
  </si>
  <si>
    <t>Planeje suas semanas</t>
  </si>
  <si>
    <t>INVESTMENTS_POPUP_1_TITLE</t>
  </si>
  <si>
    <t>Grow your empire</t>
  </si>
  <si>
    <t>Développer ton empire</t>
  </si>
  <si>
    <t>Dein Imperium ausbauen</t>
  </si>
  <si>
    <t>Haz crecer tu imperio</t>
  </si>
  <si>
    <t>Fai crescere il tuo impero</t>
  </si>
  <si>
    <t>Развивайте свою империю</t>
  </si>
  <si>
    <t>Expanda seu império</t>
  </si>
  <si>
    <t>CIRCUIT_POPUP_1_TITLE</t>
  </si>
  <si>
    <t>Ranglisten</t>
  </si>
  <si>
    <t>Classifiche</t>
  </si>
  <si>
    <t>CIRCUIT_POPUP_2_TITLE</t>
  </si>
  <si>
    <t>Race Finals</t>
  </si>
  <si>
    <t>Финалы сезона</t>
  </si>
  <si>
    <t>Finais da Temporada</t>
  </si>
  <si>
    <t>CIRCUIT_POPUP_3_TITLE</t>
  </si>
  <si>
    <t>Race Next Gen</t>
  </si>
  <si>
    <t>Следующее поколение</t>
  </si>
  <si>
    <t>Next Gen da Temporada</t>
  </si>
  <si>
    <t>PLAYSTYLE_POPUP_1_TITLE</t>
  </si>
  <si>
    <t>Navigation and selection</t>
  </si>
  <si>
    <t>Navigation et sélection</t>
  </si>
  <si>
    <t>Navigation und Auswahl</t>
  </si>
  <si>
    <t>Navegación y selección</t>
  </si>
  <si>
    <t>Navigazione e selezione</t>
  </si>
  <si>
    <t>Навигация и выбор</t>
  </si>
  <si>
    <t>Navegação e seleção</t>
  </si>
  <si>
    <t>PLAYSTYLE_POPUP_2_TITLE</t>
  </si>
  <si>
    <t>Mastering game plans</t>
  </si>
  <si>
    <t>Maîtriser les plans de jeu</t>
  </si>
  <si>
    <t>Spielpläne meistern</t>
  </si>
  <si>
    <t>Dominar los planes de juego</t>
  </si>
  <si>
    <t>Padroneggiare i piani di gioco</t>
  </si>
  <si>
    <t>Освоение игровых планов</t>
  </si>
  <si>
    <t>Dominando planos de jogo</t>
  </si>
  <si>
    <t>INTERVIEW_POPUP_1_TITLE</t>
  </si>
  <si>
    <t>Соревновательный</t>
  </si>
  <si>
    <t>INTERVIEW_POPUP_2_TITLE</t>
  </si>
  <si>
    <t>Carismatico</t>
  </si>
  <si>
    <t>INTERVIEW_POPUP_3_TITLE</t>
  </si>
  <si>
    <t>Eccentric</t>
  </si>
  <si>
    <t>Excentrique</t>
  </si>
  <si>
    <t>Exzentrisch</t>
  </si>
  <si>
    <t>Excéntrico</t>
  </si>
  <si>
    <t>Eccentrico</t>
  </si>
  <si>
    <t>Эксцентричный</t>
  </si>
  <si>
    <t>Excêntrico</t>
  </si>
  <si>
    <t>INTERVIEW_POPUP_4_TITLE</t>
  </si>
  <si>
    <t>Personality styles and effects</t>
  </si>
  <si>
    <t>Styles de personnalité et effets</t>
  </si>
  <si>
    <t>Persönlichkeitsstile und Effekte</t>
  </si>
  <si>
    <t>Estilos de personalidad y efectos</t>
  </si>
  <si>
    <t>Stili di personalità ed effetti</t>
  </si>
  <si>
    <t>Стили личности и их эффекты</t>
  </si>
  <si>
    <t>Estilos de personalidade e efeitos</t>
  </si>
  <si>
    <t>POPULARITY_POPUP1_TITLE</t>
  </si>
  <si>
    <t>Popularity and GOAT</t>
  </si>
  <si>
    <t>Popularité et GOAT</t>
  </si>
  <si>
    <t>Popularität und GOAT</t>
  </si>
  <si>
    <t>Popularidad y GOAT</t>
  </si>
  <si>
    <t>Popolarità e GOAT</t>
  </si>
  <si>
    <t>Популярность и величие</t>
  </si>
  <si>
    <t>Popularidade e GOAT</t>
  </si>
  <si>
    <t>GOAT_POPUP_1_TITLE</t>
  </si>
  <si>
    <t>The Ranking</t>
  </si>
  <si>
    <t>Le classement</t>
  </si>
  <si>
    <t>Die Rangliste</t>
  </si>
  <si>
    <t>El ranking</t>
  </si>
  <si>
    <t>La classifica</t>
  </si>
  <si>
    <t>O Ranking</t>
  </si>
  <si>
    <t>GOAT_POPUP_2_TITLE</t>
  </si>
  <si>
    <t>GOAT Score</t>
  </si>
  <si>
    <t>Очки величия</t>
  </si>
  <si>
    <t>Pontuação GOAT</t>
  </si>
  <si>
    <t>GOAT_POPUP_3_TITLE</t>
  </si>
  <si>
    <t>A world on the move</t>
  </si>
  <si>
    <t>Мир в движении</t>
  </si>
  <si>
    <t>Um mundo em movimento</t>
  </si>
  <si>
    <t>AFFILIATION_POPUP_1_TITLE</t>
  </si>
  <si>
    <t>Structure levels</t>
  </si>
  <si>
    <t>Niveaux de structure</t>
  </si>
  <si>
    <t>Strukturebenen</t>
  </si>
  <si>
    <t>Niveles de estructura</t>
  </si>
  <si>
    <t>Livelli della struttura</t>
  </si>
  <si>
    <t>Уровни структуры</t>
  </si>
  <si>
    <t>Níveis da estrutura</t>
  </si>
  <si>
    <t>AFFILIATION_POPUP_2_TITLE</t>
  </si>
  <si>
    <t>The coaches</t>
  </si>
  <si>
    <t>Les coachs</t>
  </si>
  <si>
    <t>Die Trainer</t>
  </si>
  <si>
    <t>Los entrenadores</t>
  </si>
  <si>
    <t>Gli allenatori</t>
  </si>
  <si>
    <t>Os técnicos</t>
  </si>
  <si>
    <t>AFFILIATION_POPUP_3_TITLE</t>
  </si>
  <si>
    <t>Change coach</t>
  </si>
  <si>
    <t>Changer de coach</t>
  </si>
  <si>
    <t>Coach wechseln</t>
  </si>
  <si>
    <t>Cambiar de entrenador</t>
  </si>
  <si>
    <t>Cambia coach</t>
  </si>
  <si>
    <t>Сменить тренера</t>
  </si>
  <si>
    <t>Mudar de técnico</t>
  </si>
  <si>
    <t>INTERVIEW_POPUP_1_SUBTITLE</t>
  </si>
  <si>
    <t>Driven by discipline and hard work, success comes before distractions. Their relentless work ethic sets an example for others.</t>
  </si>
  <si>
    <t>Guidé par la discipline et le travail acharné, le succès passe avant les distractions. Leur éthique de travail sans faille est un exemple pour les autres.</t>
  </si>
  <si>
    <t>Getrieben von Disziplin und harter Arbeit steht der Erfolg vor Ablenkungen. Ihre unerbittliche Arbeitsmoral ist ein Vorbild für andere.</t>
  </si>
  <si>
    <t>Impulsado por la disciplina y el trabajo duro, el éxito está por encima de las distracciones. Su ética de trabajo incansable es un ejemplo para los demás.</t>
  </si>
  <si>
    <t>Guidato dalla disciplina e dal duro lavoro, il successo viene prima delle distrazioni. La sua etica del lavoro instancabile è un esempio per gli altri.</t>
  </si>
  <si>
    <t>Дисциплина и упорный труд — залог успеха, который предшествует отвлекающим факторам. Их неустанная трудовая этика служит примером для других.</t>
  </si>
  <si>
    <t>Impulsionado pela disciplina e trabalho árduo, o sucesso vem antes das distrações. Sua ética de trabalho implacável serve de exemplo para os outros.</t>
  </si>
  <si>
    <t>INTERVIEW_POPUP_2_SUBTITLE</t>
  </si>
  <si>
    <t>A natural leader who wins hearts on and off the court. Their generosity and elegance make them a role model.</t>
  </si>
  <si>
    <t>Un leader naturel qui séduit sur et en dehors du court. Sa générosité et son élégance en font un modèle.</t>
  </si>
  <si>
    <t>Eine geborene Führungspersönlichkeit, die auf und neben dem Platz die Herzen gewinnt. Ihre Großzügigkeit und Eleganz machen sie zu einem Vorbild.</t>
  </si>
  <si>
    <t>Un líder nato que conquista dentro y fuera de la pista. Su generosidad y elegancia lo convierten en un modelo a seguir.</t>
  </si>
  <si>
    <t>Un leader naturale che conquista dentro e fuori dal campo. La sua generosità ed eleganza lo rendono un modello da seguire.</t>
  </si>
  <si>
    <t>Прирожденный лидер, завоевывающий сердца на корте и за его пределами. Их щедрость и элегантность делают их образцом для подражания.</t>
  </si>
  <si>
    <t>Um líder natural que conquista corações dentro e fora da quadra. Sua generosidade e elegância os tornam um modelo.</t>
  </si>
  <si>
    <t>INTERVIEW_POPUP_3_SUBTITLE</t>
  </si>
  <si>
    <t>A confident and glamorous figure, embodying success and luxury. Their charisma draws sponsors and attention.</t>
  </si>
  <si>
    <t>Une figure confiante et glamour, incarnant succès et luxe. Son charisme attire sponsors et attention.</t>
  </si>
  <si>
    <t>Eine selbstbewusste und glamouröse Persönlichkeit, Verkörperung von Erfolg und Luxus. Ihr Charisma zieht Sponsoren und Aufmerksamkeit an.</t>
  </si>
  <si>
    <t>Una figura segura y glamurosa, que encarna éxito y lujo. Su carisma atrae a patrocinadores y atención.</t>
  </si>
  <si>
    <t>Una figura sicura e affascinante, che incarna successo e lusso. Il suo carisma attira sponsor e attenzione.</t>
  </si>
  <si>
    <t>Уверенная и гламурная фигура, воплощающая успех и роскошь. Их харизма привлекает спонсоров и внимание.</t>
  </si>
  <si>
    <t>Uma figura confiante e glamorosa, personificando sucesso e luxo. Seu carisma atrai patrocinadores e atenção.</t>
  </si>
  <si>
    <t>Hello! My name is Anna.
I'll be your agent throughout your career.
I feel that a glorious future awaits us!</t>
  </si>
  <si>
    <t>Bonjour ! Je m'appelle Anna.
Je serai ton agent tout au long de ta carrière.
Je sens qu’un avenir glorieux nous attend !</t>
  </si>
  <si>
    <t>Hallo! Mein Name ist Anna. Ich werde deine Agentin während deiner gesamten Karriere sein. Ich spüre, dass uns eine glorreiche Zukunft erwartet!</t>
  </si>
  <si>
    <t>¡Hola! Me llamo Anna. Seré tu agente durante toda tu carrera. ¡Presiento que nos espera un futuro glorioso!</t>
  </si>
  <si>
    <t>Ciao! Mi chiamo Anna. Sarò la tua agente per tutta la carriera. Sento che ci attende un futuro glorioso!</t>
  </si>
  <si>
    <t>Здравствуйте! Меня зовут Анна.
 Я буду вашим агентом на протяжении всей вашей карьеры.
 Я чувствую, что нас ждет славное будущее!</t>
  </si>
  <si>
    <t>Olá! Meu nome é Anna.
 Serei sua agente durante toda a sua carreira.
 Sinto que um futuro glorioso nos aguarda!</t>
  </si>
  <si>
    <t>Select the country where you want to reside. This will determine which training facilities are available to you.</t>
  </si>
  <si>
    <t>Sélectionne le pays où tu souhaites résider.
Cela déterminera les infrastructures d’entraînement disponibles.</t>
  </si>
  <si>
    <t>Wähle das Land aus, in dem du wohnen möchtest. Dadurch wird festgelegt, welche Trainingsanlagen dir zur Verfügung stehen.</t>
  </si>
  <si>
    <t>Selecciona el país en el que quieras residir. Esto determinará qué instalaciones de entrenamiento tendrás disponibles.</t>
  </si>
  <si>
    <t>Seleziona il paese in cui desideri risiedere. Questo determinerà quali strutture di allenamento saranno disponibili.</t>
  </si>
  <si>
    <t>Выберите страну, в которой вы хотите проживать. Это определит, какие тренировочные объекты будут вам доступны.</t>
  </si>
  <si>
    <t>Selecione o país onde você deseja residir. Isso determinará quais instalações de treinamento estarão disponíveis para você.</t>
  </si>
  <si>
    <t>Garde en tête que la distance entre ton centre d'entrainement et les tournois aura un impact sur ta condition physique.</t>
  </si>
  <si>
    <t>Denk daran, dass die Entfernung zwischen deinem Trainingszentrum und den Turnieren deine körperliche Verfassung beeinflusst.</t>
  </si>
  <si>
    <t>Ten en cuenta que la distancia entre tu centro de entrenamiento y los torneos afectará a tu condición física.</t>
  </si>
  <si>
    <t>Tieni presente che la distanza tra il tuo centro di allenamento e i tornei influenzerà la tua condizione fisica.</t>
  </si>
  <si>
    <t>MATCH_DIAL_1</t>
  </si>
  <si>
    <t>Ready for your first match?</t>
  </si>
  <si>
    <t>Prêt pour ton premier match ?</t>
  </si>
  <si>
    <t>Bereit für dein erstes Match?</t>
  </si>
  <si>
    <t>¿Listo para tu primer partido?</t>
  </si>
  <si>
    <t>Pronto per la tua prima partita?</t>
  </si>
  <si>
    <t>Готовы к своему первому матчу?</t>
  </si>
  <si>
    <t>Pronto para sua primeira partida?</t>
  </si>
  <si>
    <t>MATCH_DIAL_2</t>
  </si>
  <si>
    <t>Keep a close eye on your fatigue and heart rate to avoid a collapse or injury.</t>
  </si>
  <si>
    <t>Surveille bien ta fatigue et ton rythme cardiaque pour éviter une défaillance ou une blessure.</t>
  </si>
  <si>
    <t>Achte genau auf deine Müdigkeit und deine Herzfrequenz, um einen Zusammenbruch oder eine Verletzung zu vermeiden.</t>
  </si>
  <si>
    <t>Vigila de cerca tu fatiga y tu ritmo cardíaco para evitar un colapso o una lesión.</t>
  </si>
  <si>
    <t>Tieni d’occhio la tua fatica e la frequenza cardiaca per evitare un crollo o un infortunio.</t>
  </si>
  <si>
    <t>Внимательно следите за своей усталостью и частотой сердечных сокращений, чтобы избежать коллапса или травмы.</t>
  </si>
  <si>
    <t>Fique de olho na sua fadiga e frequência cardíaca para evitar um colapso ou lesão.</t>
  </si>
  <si>
    <t>MATCH_DIAL_3</t>
  </si>
  <si>
    <t>Manage the physical intensity you put into each shot depending on the moment in the match, it directly affects fatigue and heart rate.</t>
  </si>
  <si>
    <t>Gère l'intensité physique que tu mets dans chaque coup en fonction des moments du match. Celle-ci impacte directement la fatigue et le rythme cardiaque.</t>
  </si>
  <si>
    <t>Passe deine Schlagintensität je nach Spielsituation an – sie wirkt sich direkt auf Müdigkeit und Herzfrequenz aus.</t>
  </si>
  <si>
    <t>Gestiona la intensidad física que pones en cada golpe según el momento del partido; afecta directamente a la fatiga y al ritmo cardíaco.</t>
  </si>
  <si>
    <t>Gestisci l’intensità fisica che metti in ogni colpo a seconda del momento del match: influisce direttamente su fatica e frequenza cardiaca.</t>
  </si>
  <si>
    <t>Управляйте физической интенсивностью каждого удара в зависимости от момента матча, это напрямую влияет на усталость и частоту сердечных сокращений.</t>
  </si>
  <si>
    <t>Gerencie a intensidade física que você coloca em cada golpe, dependendo do momento da partida, isso afeta diretamente a fadiga e a frequência cardíaca.</t>
  </si>
  <si>
    <t>MATCH_DIAL_4</t>
  </si>
  <si>
    <t>Your mental state matters too. Adjust your attitude to stay in the right headspace (focus, motivation, relaxation, emotion).</t>
  </si>
  <si>
    <t>Ton état mental compte aussi. Ajuste ton attitude pour rester dans de bonnes conditions mentales (concentration, motivation, relâchement et émotion).</t>
  </si>
  <si>
    <t>Auch dein mentaler Zustand ist wichtig. Passe deine Einstellung an, um im richtigen Kopfzustand zu bleiben (Fokus, Motivation, Entspannung, Emotion).</t>
  </si>
  <si>
    <t>Tu estado mental también importa. Ajusta tu actitud para mantenerte en la mentalidad adecuada (concentración, motivación, relajación, emoción).</t>
  </si>
  <si>
    <t>Anche il tuo stato mentale è importante. Adatta il tuo atteggiamento per restare nella giusta condizione mentale (concentrazione, motivazione, rilassamento, emozione).</t>
  </si>
  <si>
    <t>Ваше ментальное состояние тоже имеет значение. Настройте свое отношение, чтобы оставаться в правильном настроении (сосредоточенность, мотивация, расслабление, эмоции).</t>
  </si>
  <si>
    <t>Seu estado mental também importa. Ajuste sua atitude para manter o estado de espírito certo (foco, motivação, relaxamento, emoção).</t>
  </si>
  <si>
    <t>MATCH_DIAL_5</t>
  </si>
  <si>
    <t>Fine-tune your game plan in real time - adapt your tactics based on your stats or your opponent’s.</t>
  </si>
  <si>
    <t>Ajuste ton plan de jeu en temps réel – adapte ta tactique selon tes stats ou celle de ton adversaire.</t>
  </si>
  <si>
    <t>Feile deinen Spielplan in Echtzeit nach – passe deine Taktik an deine Werte oder die deines Gegners an.</t>
  </si>
  <si>
    <t>Ajusta tu plan de juego en tiempo real: adapta tu táctica según tus estadísticas o las de tu rival.</t>
  </si>
  <si>
    <t>Affina il tuo piano di gioco in tempo reale – adatta la tua tattica in base alle tue statistiche o a quelle dell’avversario.</t>
  </si>
  <si>
    <t>Тонко настраивайте свой игровой план в реальном времени — адаптируйте тактику в зависимости от вашей статистики или статистики соперника.</t>
  </si>
  <si>
    <t>Ajuste seu plano de jogo em tempo real - adapte suas táticas com base em suas estatísticas ou nas do seu oponente.</t>
  </si>
  <si>
    <t>HOME_DIAL_1</t>
  </si>
  <si>
    <t>Welcome to your new structure! Ready to take the reins? I can give you a quick presentation tour.</t>
  </si>
  <si>
    <t>Bienvenue dans ta nouvelle structure ! Prêt à prendre les rênes ? Je peux te faire un petit tour de présentation.</t>
  </si>
  <si>
    <t>Willkommen in deiner neuen Einrichtung! Bereit, die Zügel in die Hand zu nehmen? Ich kann dir eine kurze Einführung geben.</t>
  </si>
  <si>
    <t>¡Bienvenido a tu nueva estructura! ¿Listo para tomar las riendas? Puedo darte una breve presentación.</t>
  </si>
  <si>
    <t>Benvenuto nella tua nuova struttura! Pronto a prendere le redini? Posso farti un breve tour di presentazione.</t>
  </si>
  <si>
    <t>Добро пожаловать в вашу новую структуру! Готовы взять бразды правления? Я могу провести для вас краткую ознакомительную экскурсию.</t>
  </si>
  <si>
    <t>Bem-vindo à sua nova estrutura! Pronto para assumir o comando? Posso te dar um rápido tour de apresentação.</t>
  </si>
  <si>
    <t>HOME_DIAL_2</t>
  </si>
  <si>
    <t>First, the calendar: this is where you can register for your upcoming tournaments.</t>
  </si>
  <si>
    <t>D’abord, le calendrier : c’est ici que tu peux t'inscrire à tes prochains tournois.</t>
  </si>
  <si>
    <t>Zuerst der Kalender: Hier kannst du dich für deine kommenden Turniere anmelden.</t>
  </si>
  <si>
    <t>Primero, el calendario: aquí puedes inscribirte en tus próximos torneos.</t>
  </si>
  <si>
    <t>Per prima cosa, il calendario: qui puoi iscriverti ai tuoi prossimi tornei.</t>
  </si>
  <si>
    <t>Во-первых, календарь: здесь вы можете регистрироваться на предстоящие турниры.</t>
  </si>
  <si>
    <t>Primeiro, o calendário: é aqui que você pode se inscrever para seus próximos torneios.</t>
  </si>
  <si>
    <t>HOME_DIAL_3</t>
  </si>
  <si>
    <t>You must always schedule training or a tournament at least one week in advance, otherwise you can’t move forward!</t>
  </si>
  <si>
    <t>Tu devras toujours avoir planifier un entrainement ou un tournoi au moins une semaine à l'avance, sans quoi tu ne peux avancer !</t>
  </si>
  <si>
    <t>Du musst immer mindestens eine Woche im Voraus ein Training oder ein Turnier einplanen, sonst kannst du nicht weitermachen!</t>
  </si>
  <si>
    <t>Siempre deberás programar un entrenamiento o un torneo con al menos una semana de antelación; de lo contrario, no podrás avanzar.</t>
  </si>
  <si>
    <t>Dovrai sempre programmare un allenamento o un torneo con almeno una settimana di anticipo, altrimenti non potrai andare avanti!</t>
  </si>
  <si>
    <t>Вы всегда должны планировать тренировку или турнир как минимум за неделю вперед, иначе вы не сможете двигаться дальше!</t>
  </si>
  <si>
    <t>Você deve sempre agendar um treinamento ou um torneio com pelo menos uma semana de antecedência, caso contrário, você não poderá avançar!</t>
  </si>
  <si>
    <t>HOME_DIAL_4</t>
  </si>
  <si>
    <t>You can also navigate through the {[MP_UI/GUI_1]}, {[MP_UI/GUI_2]}, {[MP_UI/GUI_3]}, {[MP_UI/GUI_4]} menus to discover other features.</t>
  </si>
  <si>
    <t>Tu peux aussi naviguer dans les menus {[MP_UI/GUI_1]}, {[MP_UI/GUI_2]}, {[MP_UI/GUI_3]}, {[MP_UI/GUI_4]} pour découvrir d'autres fonctionnalités.</t>
  </si>
  <si>
    <t>Du kannst auch in den Menüs {[MP_UI/GUI_1]}, {[MP_UI/GUI_2]}, {[MP_UI/GUI_3]}, {[MP_UI/GUI_4]} navigieren, um weitere Funktionen zu entdecken.</t>
  </si>
  <si>
    <t>También puedes navegar por los menús {[MP_UI/GUI_1]}, {[MP_UI/GUI_2]}, {[MP_UI/GUI_3]}, {[MP_UI/GUI_4]} para descubrir otras funciones.</t>
  </si>
  <si>
    <t>Puoi anche navigare nei menu {[MP_UI/GUI_1]}, {[MP_UI/GUI_2]}, {[MP_UI/GUI_3]}, {[MP_UI/GUI_4]} per scoprire altre funzionalità.</t>
  </si>
  <si>
    <t>Вы также можете перемещаться по меню {[MP_UI/GUI_1]}, {[MP_UI/GUI_2]}, {[MP_UI/GUI_3]}, {[MP_UI/GUI_4]}, чтобы открыть для себя другие функции.</t>
  </si>
  <si>
    <t>Você também pode navegar pelos menus {[MP_UI/GUI_1]}, {[MP_UI/GUI_2]}, {[MP_UI/GUI_3]}, {[MP_UI/GUI_4]} para descobrir outros recursos.</t>
  </si>
  <si>
    <t>TRAINING_DIAL_1</t>
  </si>
  <si>
    <t>Each week, you choose your training priorities to boost your form, recover physical condition, or build morale.</t>
  </si>
  <si>
    <t>Chaque semaine, tu choisis tes priorités d’entraînement pour booster ta forme, récupérer de la condition physique ou gagner du moral.</t>
  </si>
  <si>
    <t>Jede Woche wählst du deine Trainingsschwerpunkte, um deine Form zu steigern, Kondition zurückzugewinnen oder Moral aufzubauen.</t>
  </si>
  <si>
    <t>Cada semana eliges tus prioridades de entrenamiento para mejorar tu forma, recuperar condición física o ganar moral.</t>
  </si>
  <si>
    <t>Ogni settimana scegli le tue priorità di allenamento per migliorare la forma, recuperare condizione fisica o aumentare il morale.</t>
  </si>
  <si>
    <t>Каждую неделю вы выбираете приоритеты тренировок, чтобы повысить свою форму, восстановить физическое состояние или поднять моральный дух.</t>
  </si>
  <si>
    <t>A cada semana, você escolhe suas prioridades de treinamento para impulsionar sua forma, recuperar sua condição física ou aumentar seu moral.</t>
  </si>
  <si>
    <t>TRAINING_DIAL_2</t>
  </si>
  <si>
    <t>The more you train, the more you'll boost your form... but if you pull too hard, you'll pay for it in matches. Remember to manage your energy!</t>
  </si>
  <si>
    <t>Чем больше вы тренируетесь, тем больше повышаете свою форму... но если будете слишком усердствовать, вы заплатите за это в матчах. Не забывайте управлять своей энергией!</t>
  </si>
  <si>
    <t>Quanto mais você treinar, mais você aumentará sua forma... mas se você exagerar, pagará o preço nas partidas. Lembre-se de gerenciar sua energia!</t>
  </si>
  <si>
    <t>TRAINING_DIAL_3</t>
  </si>
  <si>
    <t>Your coach can give you a helping hand: his speciality influences your form bonuses, and his level accelerates your progress.</t>
  </si>
  <si>
    <t>Ваш тренер может помочь вам: его специализация влияет на бонусы к вашей форме, а его уровень ускоряет ваш прогресс.</t>
  </si>
  <si>
    <t>Seu treinador pode te dar uma mãozinha: sua especialidade influencia seus bônus de forma, e seu nível acelera seu progresso.</t>
  </si>
  <si>
    <t>SKILLTREE_DIAL_1</t>
  </si>
  <si>
    <t>This is where you progress! Use progression points earned at each level up to shape the player you want to be!</t>
  </si>
  <si>
    <t>C'est ici que tu progresses ! Tu vas pouvoir faire de toi le joueur que tu souhaites grâce aux points de progression qui sont gagnés à chaque montée de niveau !</t>
  </si>
  <si>
    <t>Hier machst du Fortschritte! Nutze die bei jedem Stufenaufstieg verdienten Fortschrittspunkte, um den Spieler zu formen, der du sein möchtest!</t>
  </si>
  <si>
    <t>¡Aquí es donde progresas! Usa los puntos de progresión que ganas al subir de nivel para convertirte en el jugador que quieres ser.</t>
  </si>
  <si>
    <t>Qui è dove progredisci! Usa i punti progressione guadagnati a ogni aumento di livello per diventare il giocatore che desideri!</t>
  </si>
  <si>
    <t>Здесь вы прогрессируете! Используйте очки прогресса, заработанные при каждом повышении уровня, чтобы сформировать игрока, которым вы хотите стать!</t>
  </si>
  <si>
    <t>É aqui que você progride! Use os pontos de progressão ganhos a cada nível para moldar o jogador que você quer ser!</t>
  </si>
  <si>
    <t>SKILLTREE_DIAL_2</t>
  </si>
  <si>
    <t>There are 6 skill trees: one per category!
 Progress by unlocking attributes, and at the end of each branch unlock a special skill!</t>
  </si>
  <si>
    <t>Il y a 6 arbres de progression : 1 par catégorie !
 Progresse en débloquant des attributs et débloque au bout de la branche une compétence spéciale !</t>
  </si>
  <si>
    <t>Es gibt 6 Fertigkeitsbäume: einen pro Kategorie! Steigere dich, indem du Attribute freischaltest, und am Ende jedes Zweigs eine Spezialfähigkeit.</t>
  </si>
  <si>
    <t>Hay 6 árboles de habilidades: ¡uno por categoría! Progresa desbloqueando atributos y, al final de cada rama, desbloquea una habilidad especial.</t>
  </si>
  <si>
    <t>Ci sono 6 alberi delle abilità: uno per categoria! Progredisci sbloccando attributi e, alla fine di ogni ramo, ottieni un’abilità speciale.</t>
  </si>
  <si>
    <t>Существует 6 деревьев навыков: по одному на каждую категорию!
 Прогрессируйте, открывая атрибуты, а в конце каждой ветки открывайте особый навык!</t>
  </si>
  <si>
    <t>Existem 6 árvores de habilidades: uma para cada categoria! Progrida desbloqueando atributos e, no final de cada ramo, desbloqueie uma habilidade especial!</t>
  </si>
  <si>
    <t>PLAYSTYLE_DIAL_1</t>
  </si>
  <si>
    <t>Choose your playing style from the unlocked options. This is the playing style you’ll use in matches.</t>
  </si>
  <si>
    <t>Choisis ton style de jeu parmi ceux qui sont débloqués. C'est le style de jeu que tu utiliseras en match.</t>
  </si>
  <si>
    <t>Wähle deinen Spielstil aus den freigeschalteten Optionen. Diesen Stil wirst du in Matches verwenden.</t>
  </si>
  <si>
    <t>Elige tu estilo de juego entre las opciones desbloqueadas. Este será el estilo que usarás en los partidos.</t>
  </si>
  <si>
    <t>Scegli il tuo stile di gioco tra le opzioni sbloccate. Questo sarà lo stile che userai nelle partite.</t>
  </si>
  <si>
    <t>Выберите свой стиль игры из разблокированных вариантов. Это стиль игры, который вы будете использовать в матчах.</t>
  </si>
  <si>
    <t>Escolha seu estilo de jogo entre as opções desbloqueadas. Este é o estilo de jogo que você usará nas partidas.</t>
  </si>
  <si>
    <t>INTERVIEW_DIAL_1</t>
  </si>
  <si>
    <t>Your first interview is about to begin. Every word matters—your answers will shape how the world sees you</t>
  </si>
  <si>
    <t>Ta première interview va commencer. Chaque mot compte : tes réponses façonneront l’image que le monde aura de toi.</t>
  </si>
  <si>
    <t>Dein erstes Interview beginnt gleich. Jedes Wort zählt – deine Antworten prägen, wie die Welt dich sieht.</t>
  </si>
  <si>
    <t>Tu primera entrevista está a punto de comenzar. Cada palabra cuenta: tus respuestas moldearán la imagen que el mundo tenga de ti.</t>
  </si>
  <si>
    <t>La tua prima intervista sta per iniziare. Ogni parola conta: le tue risposte plasmeranno l’immagine che il mondo avrà di te.</t>
  </si>
  <si>
    <t>Ваше первое интервью вот-вот начнется. Каждое слово имеет значение — ваши ответы сформируют то, как вас увидит мир.</t>
  </si>
  <si>
    <t>Sua primeira entrevista está prestes a começar. Cada palavra importa - suas respostas moldarão como o mundo te vê.</t>
  </si>
  <si>
    <t>INTERVIEW_DIAL_2</t>
  </si>
  <si>
    <t>Your choices shape your personality: are you a fierce competitor, a charismatic star or an eccentric icon?</t>
  </si>
  <si>
    <t>Tes choix définissent ta personnalité : es-tu un compétiteur acharné, une star charismatique ou une icône excentrique ?</t>
  </si>
  <si>
    <t>Deine Entscheidungen formen deine Persönlichkeit: Bist du ein verbissener Kämpfer, ein charismatischer Star oder eine exzentrische Ikone?</t>
  </si>
  <si>
    <t>Tus elecciones definen tu personalidad: ¿eres un competidor feroz, una estrella carismática o un ídolo excéntrico?</t>
  </si>
  <si>
    <t>Le tue scelte definiscono la tua personalità: sei un competitivo instancabile, una stella carismatica o un’icona eccentrica?</t>
  </si>
  <si>
    <t>Ваш выбор формирует вашу личность: вы свирепый соперник, харизматичная звезда или эксцентричная икона?</t>
  </si>
  <si>
    <t>Suas escolhas moldam sua personalidade: você é um competidor feroz, uma estrela carismática ou um ícone excêntrico?</t>
  </si>
  <si>
    <t>GOAT_DIAL_1</t>
  </si>
  <si>
    <t>Welcome to the GOAT rankings! Here, the media and fans judge the impact of the greatest players in history.</t>
  </si>
  <si>
    <t>Bienvenue dans le classement des GOAT ! Ici, les médias et les fans jugent l’impact des plus grands joueurs de l’histoire.</t>
  </si>
  <si>
    <t>Willkommen im GOAT-Ranking! Hier beurteilen Medien und Fans den Einfluss der größten Spieler der Geschichte.</t>
  </si>
  <si>
    <t>¡Bienvenido al ranking de los GOAT! Aquí, los medios y los aficionados juzgan el impacto de los mejores jugadores de la historia.</t>
  </si>
  <si>
    <t>Benvenuto nella classifica dei GOAT! Qui, i media e i fan giudicano l’impatto dei più grandi giocatori della storia.</t>
  </si>
  <si>
    <t>Добро пожаловать в рейтинг GOAT! Здесь СМИ и болельщики оценивают вклад величайших игроков в истории.</t>
  </si>
  <si>
    <t>Bem-vindo ao ranking GOAT! Aqui, a mídia e os fãs julgam o impacto dos maiores jogadores da história.</t>
  </si>
  <si>
    <t>GOAT_DIAL_2</t>
  </si>
  <si>
    <t>Rack up titles and popularity to climb the rankings and make tennis history!</t>
  </si>
  <si>
    <t>Accumule les trophées et popularité pour grimper dans le classement et marquer l’histoire du tennis !</t>
  </si>
  <si>
    <t>Sammle Titel und Popularität, um in der Rangliste aufzusteigen und Tennisgeschichte zu schreiben!</t>
  </si>
  <si>
    <t>Acumula títulos y popularidad para escalar en el ranking ¡y hacer historia en el tenis!</t>
  </si>
  <si>
    <t>Colleziona trofei e popolarità per scalare la classifica e scrivere la storia del tennis!</t>
  </si>
  <si>
    <t>Завоевывайте титулы и популярность, чтобы подняться в рейтинге и вписать свое имя в историю тенниса!</t>
  </si>
  <si>
    <t>Acumule títulos e popularidade para subir no ranking e fazer história no tênis!</t>
  </si>
  <si>
    <t>AFFILIATION_DIAL_1</t>
  </si>
  <si>
    <t>Here are the details of this structure. Each has its strengths and weaknesses.</t>
  </si>
  <si>
    <t>Voici les détails de cette structure. Chacune a ses forces et ses faiblesses.</t>
  </si>
  <si>
    <t>Hier sind die Details dieser Einrichtung. Jede hat ihre Stärken und Schwächen.</t>
  </si>
  <si>
    <t>Aquí están los detalles de esta estructura. Cada una tiene sus puntos fuertes y débiles.</t>
  </si>
  <si>
    <t>Ecco i dettagli di questa struttura. Ognuna ha i suoi punti di forza e di debolezza.</t>
  </si>
  <si>
    <t>Вот детали этой структуры. У каждого есть свои сильные и слабые стороны.</t>
  </si>
  <si>
    <t>Aqui estão os detalhes desta estrutura. Cada uma tem seus pontos fortes e fracos.</t>
  </si>
  <si>
    <t>AFFILIATION_DIAL_2</t>
  </si>
  <si>
    <t>A good coach can make all the difference. Find one that suits your style and your goals.</t>
  </si>
  <si>
    <t>Un bon coach peut tout changer. Trouve celui qui correspond à ton style et à tes objectifs.</t>
  </si>
  <si>
    <t>Ein guter Coach kann den Unterschied machen. Finde einen, der zu deinem Stil und deinen Zielen passt.</t>
  </si>
  <si>
    <t>Un buen entrenador puede marcar la diferencia. Encuentra uno que se adapte a tu estilo y a tus objetivos.</t>
  </si>
  <si>
    <t>Un buon coach può fare la differenza. Trova quello che si adatta al tuo stile e ai tuoi obiettivi.</t>
  </si>
  <si>
    <t>Хороший тренер может все изменить. Найдите того, кто подходит вашему стилю и целям.</t>
  </si>
  <si>
    <t>Um bom treinador pode fazer toda a diferença. Encontre um que se adapte ao seu estilo e aos seus objetivos.</t>
  </si>
  <si>
    <t>AFFILIATION_DIAL_3</t>
  </si>
  <si>
    <t>Promising player status gives you a number of advantages within the organisation, so make the most of them!</t>
  </si>
  <si>
    <t>Le statut de joueur prometteur t’offre plusieurs avantages au sein de l’organisation, alors profites-en au maximum !</t>
  </si>
  <si>
    <t>Der Status als Nachwuchsspieler verschafft dir einige Vorteile innerhalb der Organisation – nutze sie bestmöglich!</t>
  </si>
  <si>
    <t>El estatus de jugador prometedor te da varias ventajas dentro de la organización, ¡así que aprovéchalas al máximo!</t>
  </si>
  <si>
    <t>Lo status di giocatore promettente ti offre diversi vantaggi all’interno dell’organizzazione, quindi sfruttali al massimo!</t>
  </si>
  <si>
    <t>Статус перспективного игрока дает вам ряд преимуществ в организации, так что используйте их по максимуму!</t>
  </si>
  <si>
    <t>O status de jogador promissor te dá uma série de vantagens dentro da organização, então aproveite ao máximo!</t>
  </si>
  <si>
    <t>BRIEFING_DIAL_1</t>
  </si>
  <si>
    <t>It's match time! Ready to step on the court?</t>
  </si>
  <si>
    <t>C’est l’heure du match ! Prêt à entrer sur le court ?</t>
  </si>
  <si>
    <t>Es ist Matchzeit! Bereit, den Platz zu betreten?</t>
  </si>
  <si>
    <t>¡Es la hora del partido! ¿Listo para saltar a la pista?</t>
  </si>
  <si>
    <t>È l’ora della partita! Pronto a scendere in campo?</t>
  </si>
  <si>
    <t>Время матча! Готовы выйти на корт?</t>
  </si>
  <si>
    <t>É hora da partida! Pronto para entrar em quadra?</t>
  </si>
  <si>
    <t>BRIEFING_DIAL_2</t>
  </si>
  <si>
    <t>Immerse yourself in the action by controlling your strategy point by point, or get straight to the point by simulating the result.</t>
  </si>
  <si>
    <t>Plonge-toi dans l’action en contrôlant ta stratégie point par point, ou va droit au but en simulant le résultat.</t>
  </si>
  <si>
    <t>Tauche ins Geschehen ein, indem du deine Strategie Punkt für Punkt steuerst – oder überspringe es, indem du das Ergebnis simulierst.</t>
  </si>
  <si>
    <t>Sumérgete en la acción controlando tu estrategia punto por punto, o ve directo al resultado simulando el partido.</t>
  </si>
  <si>
    <t>Immergiti nell’azione controllando la tua strategia punto per punto, oppure vai dritto al risultato simulando l’incontro.</t>
  </si>
  <si>
    <t>Погрузитесь в действие, управляя своей стратегией очко за очком, или переходите сразу к делу, симулируя результат.</t>
  </si>
  <si>
    <t>Mergulhe na ação controlando sua estratégia ponto a ponto, ou vá direto ao ponto simulando o resultado.</t>
  </si>
  <si>
    <t>BRIEFING_DIAL_3</t>
  </si>
  <si>
    <t>Want to pick up the pace? “Match Beats” speeds up the match, but you can take back control at any time.</t>
  </si>
  <si>
    <t>Envie d’accélérer le rythme ? "Match Beats" accélère le match, mais tu peux reprendre la main à tout moment.</t>
  </si>
  <si>
    <t>Möchtest du das Tempo erhöhen? „Match Beats“ beschleunigt das Match, aber du kannst jederzeit die Kontrolle zurücknehmen.</t>
  </si>
  <si>
    <t>¿Quieres acelerar el ritmo? “Match Beats” acelera el partido, pero puedes retomar el control en cualquier momento.</t>
  </si>
  <si>
    <t>Vuoi aumentare il ritmo? “Match Beats” velocizza la partita, ma puoi riprendere il controllo in qualsiasi momento.</t>
  </si>
  <si>
    <t>Хотите ускорить темп? «Match Beats» ускоряет матч, но вы можете вернуть контроль в любой момент.</t>
  </si>
  <si>
    <t>Quer acelerar o ritmo? "Match Beats" acelera a partida, mas você pode retomar o controle a qualquer momento.</t>
  </si>
  <si>
    <t>TRAVEL_DIAL_1</t>
  </si>
  <si>
    <t>It's time to hit the road for your first tournament!</t>
  </si>
  <si>
    <t>Il est temps de prendre la route pour ton premier tournoi !</t>
  </si>
  <si>
    <t>Es ist Zeit, dich auf den Weg zu deinem ersten Turnier zu machen!</t>
  </si>
  <si>
    <t>¡Es hora de ponerse en marcha para tu primer torneo!</t>
  </si>
  <si>
    <t>È il momento di partire per il tuo primo torneo!</t>
  </si>
  <si>
    <t>Пора в путь на ваш первый турнир!</t>
  </si>
  <si>
    <t>É hora de pegar a estrada para seu primeiro torneio!</t>
  </si>
  <si>
    <t>TRAVEL_DIAL_2</t>
  </si>
  <si>
    <t>Choose your transport class and hotel wisely—better recovery can make all the difference on the court, but keep an eye on your budget.</t>
  </si>
  <si>
    <t>Choisis bien ta classe de transport et ton hôtel : une meilleure récupération peut tout changer sur le court, mais garde un œil sur ton budget.</t>
  </si>
  <si>
    <t>Wähle deine Transportklasse und dein Hotel mit Bedacht – bessere Erholung kann auf dem Platz den Unterschied machen, aber achte auch auf dein Budget.</t>
  </si>
  <si>
    <t>Elige bien tu clase de transporte y tu hotel: una mejor recuperación puede marcar la diferencia en la pista, pero no pierdas de vista tu presupuesto.</t>
  </si>
  <si>
    <t>Scegli con attenzione classe di trasporto e hotel: un miglior recupero può fare la differenza in campo, ma tieni d’occhio il budget.</t>
  </si>
  <si>
    <t>Мудро выбирайте класс транспорта и отель — лучшее восстановление может сыграть решающую роль на корте, но следите за бюджетом.</t>
  </si>
  <si>
    <t>Escolha sua classe de transporte e hotel com sabedoria - uma melhor recuperação pode fazer toda a diferença em quadra, mas fique de olho no seu orçamento.</t>
  </si>
  <si>
    <t>EQUIPMENTOFFER_DIAL_1</t>
  </si>
  <si>
    <t>Congratulations! Your popularity is attracting equipment manufacturers. Choose a sponsorship contract for each type of equipment until the end of the season.</t>
  </si>
  <si>
    <t>Félicitations ! Ta popularité attire les équipementiers. Choisis un contrat de sponsoring pour chaque type d’équipement jusqu’à la fin de la saison.</t>
  </si>
  <si>
    <t>Glückwunsch! Deine Beliebtheit zieht Ausrüster an. Wähle für jede Art von Ausrüstung einen Sponsorenvertrag bis zum Ende der Saison.</t>
  </si>
  <si>
    <t>¡Felicidades! Tu popularidad atrae a los fabricantes de material. Elige un contrato de patrocinio para cada tipo de equipamiento hasta el final de la temporada.</t>
  </si>
  <si>
    <t>Congratulazioni! La tua popolarità attira gli sponsor di attrezzature. Scegli un contratto di sponsorizzazione per ogni tipo di attrezzatura fino a fine stagione.</t>
  </si>
  <si>
    <t>Поздравляем! Ваша популярность привлекает производителей экипировки. Выберите спонсорский контракт для каждого типа экипировки до конца сезона.</t>
  </si>
  <si>
    <t>Parabéns! Sua popularidade está atraindo fabricantes de equipamentos. Escolha um contrato de patrocínio para cada tipo de equipamento até o final da temporada.</t>
  </si>
  <si>
    <t>SPONSORS_DIAL_1</t>
  </si>
  <si>
    <t>Eyes are on you now. As your popularity grows, brands start calling. Choose the ones that fit your style—and shape how the world sees you.</t>
  </si>
  <si>
    <t>Tous les regards sont sur toi. À mesure que ta popularité grandit, les marques t’appellent. Choisis celles qui correspondent à ton style – et façonne l’image que le monde a de toi.</t>
  </si>
  <si>
    <t>Jetzt richten sich alle Blicke auf dich. Mit wachsender Popularität melden sich die Marken. Wähle die, die zu deinem Stil passen – und bestimme, wie die Welt dich sieht.</t>
  </si>
  <si>
    <t>Todas las miradas están puestas en ti. A medida que crece tu popularidad, las marcas empiezan a llamarte. Elige las que se adapten a tu estilo y moldea la imagen que el mundo tenga de ti.</t>
  </si>
  <si>
    <t>Tutti gli occhi sono su di te. Con l’aumentare della tua popolarità, i brand iniziano a chiamarti. Scegli quelli che si adattano al tuo stile – e modella l’immagine che il mondo avrà di te.</t>
  </si>
  <si>
    <t>Теперь все взгляды устремлены на вас. С ростом вашей популярности начинают звонить бренды. Выбирайте тех, кто соответствует вашему стилю, и формируйте то, как вас видит мир.</t>
  </si>
  <si>
    <t>Os holofotes estão em você agora. Com o crescimento da sua popularidade, as marcas começam a ligar. Escolha aquelas que se encaixam no seu estilo - e moldam como o mundo te vê.</t>
  </si>
  <si>
    <t>CIRCUIT_POPUP_1_SUBTITLE</t>
  </si>
  <si>
    <t>The official ranking includes nearly 1,000 players and updates every week based on your 18 best results (+1 bonus) over the past 52 weeks.</t>
  </si>
  <si>
    <t>Le classement officiel inclut près de 1 000 joueurs et se met à jour chaque semaine sur la base de tes 18 meilleurs résultats (+1 bonus) sur les 52 dernières semaines.</t>
  </si>
  <si>
    <t>Die offizielle Rangliste umfasst fast 1.000 Spieler und wird jede Woche auf Basis deiner 18 besten Ergebnisse (+1 Bonus) der letzten 52 Wochen aktualisiert.</t>
  </si>
  <si>
    <t>El ranking oficial incluye a casi 1.000 jugadores y se actualiza cada semana según tus 18 mejores resultados (+1 bonus) de las últimas 52 semanas.</t>
  </si>
  <si>
    <t>La classifica ufficiale include quasi 1.000 giocatori e si aggiorna ogni settimana in base ai tuoi 18 migliori risultati (+1 bonus) delle ultime 52 settimane.</t>
  </si>
  <si>
    <t>Официальный рейтинг включает почти 1000 игроков и обновляется еженедельно на основе ваших 18 лучших результатов (+1 бонус) за последние 52 недели.</t>
  </si>
  <si>
    <t>O ranking oficial inclui quase 1.000 jogadores e é atualizado semanalmente com base nos seus 18 melhores resultados (+1 bônus) nas últimas 52 semanas.</t>
  </si>
  <si>
    <t>CIRCUIT_POPUP_2_SUBTITLE</t>
  </si>
  <si>
    <t>The Race ranking only counts points earned since the start of the current season.</t>
  </si>
  <si>
    <t>Le classement Race ne compte que les points gagnés depuis le début de la saison en cours.</t>
  </si>
  <si>
    <t>Die Race-Rangliste berücksichtigt nur Punkte, die seit Beginn der aktuellen Saison erzielt wurden.</t>
  </si>
  <si>
    <t>El ranking Race solo cuenta los puntos obtenidos desde el inicio de la temporada actual.</t>
  </si>
  <si>
    <t>La classifica Race considera solo i punti guadagnati dall’inizio della stagione in corso.</t>
  </si>
  <si>
    <t>Рейтинг «Гонка» учитывает только очки, заработанные с начала текущего сезона.</t>
  </si>
  <si>
    <t>O ranking da Corrida conta apenas os pontos conquistados desde o início da temporada atual.</t>
  </si>
  <si>
    <t>CIRCUIT_POPUP_3_SUBTITLE</t>
  </si>
  <si>
    <t>A special ranking for players under 21 competing on the pro tour.</t>
  </si>
  <si>
    <t>Un classement spécial pour les joueurs de moins de 21 ans présents sur le circuit pro.</t>
  </si>
  <si>
    <t>Eine Sonderrangliste für Spieler unter 21, die auf der Profitour antreten.</t>
  </si>
  <si>
    <t>Un ranking especial para jugadores menores de 21 que compiten en el circuito profesional.</t>
  </si>
  <si>
    <t>Una classifica speciale per i giocatori under 21 che competono nel circuito pro.</t>
  </si>
  <si>
    <t>Специальный рейтинг для игроков до 21 года, выступающих в профессиональном туре.</t>
  </si>
  <si>
    <t>Um ranking especial para jogadores com menos de 21 anos competindo no circuito profissional.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</si>
</sst>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54">
    <font>
      <sz val="10"/>
      <color rgb="FF000000"/>
      <name val="Arial"/>
      <scheme val="minor"/>
    </font>
    <font>
      <sz val="10"/>
      <color theme="1"/>
      <name val="Arial"/>
    </font>
    <font>
      <sz val="10"/>
      <color theme="1"/>
      <name val="Arial"/>
      <scheme val="minor"/>
    </font>
    <font>
      <sz val="10"/>
      <color rgb="FF000000"/>
      <name val="Arial"/>
    </font>
    <font>
      <b/>
      <sz val="10"/>
      <color theme="1"/>
      <name val="Arial"/>
      <scheme val="minor"/>
    </font>
    <font>
      <sz val="10"/>
      <color theme="1"/>
      <name val="Arial"/>
    </font>
    <font>
      <b/>
      <sz val="10"/>
      <color theme="1"/>
      <name val="Arial"/>
    </font>
    <font>
      <sz val="10"/>
      <color theme="9"/>
      <name val="Arial"/>
    </font>
    <font>
      <sz val="11"/>
      <color theme="1"/>
      <name val="Calibri"/>
    </font>
    <font>
      <sz val="10"/>
      <color rgb="FF000000"/>
      <name val="Arial"/>
    </font>
    <font>
      <sz val="11"/>
      <color theme="1"/>
      <name val="Arial"/>
    </font>
    <font>
      <sz val="11"/>
      <color rgb="FF000000"/>
      <name val="Calibri"/>
    </font>
    <font>
      <sz val="9"/>
      <color rgb="FF000000"/>
      <name val="Century Gothic"/>
    </font>
    <font>
      <sz val="11"/>
      <color rgb="FF000000"/>
      <name val="Century Gothic"/>
    </font>
    <font>
      <sz val="11"/>
      <color theme="1"/>
      <name val="Quattrocento Sans"/>
    </font>
    <font>
      <sz val="11"/>
      <color rgb="FF000000"/>
      <name val="Quattrocento Sans"/>
    </font>
    <font>
      <b/>
      <sz val="10"/>
      <color rgb="FF000000"/>
      <name val="Arial"/>
    </font>
    <font>
      <sz val="10"/>
      <color rgb="FF000000"/>
      <name val="Calibri"/>
    </font>
    <font>
      <sz val="11"/>
      <color rgb="FF000000"/>
      <name val="Arial"/>
    </font>
    <font>
      <sz val="10"/>
      <color theme="1"/>
      <name val="Quattrocento Sans"/>
    </font>
    <font>
      <sz val="10"/>
      <color theme="1"/>
      <name val="Calibri"/>
    </font>
    <font>
      <sz val="10"/>
      <color rgb="FF00B0F0"/>
      <name val="Calibri"/>
    </font>
    <font>
      <sz val="10"/>
      <color rgb="FF000000"/>
      <name val="Roboto"/>
    </font>
    <font>
      <sz val="11"/>
      <color rgb="FF000000"/>
      <name val="&quot;Aptos Narrow&quot;"/>
    </font>
    <font>
      <sz val="11"/>
      <color theme="1"/>
      <name val="&quot;Aptos Narrow&quot;"/>
    </font>
    <font>
      <sz val="10"/>
      <color theme="1"/>
      <name val="Roboto"/>
    </font>
    <font>
      <sz val="8"/>
      <color theme="1"/>
      <name val="&quot;Liberation Sans&quot;"/>
    </font>
    <font>
      <sz val="11"/>
      <color theme="1"/>
      <name val="Arial"/>
      <scheme val="minor"/>
    </font>
    <font>
      <u/>
      <sz val="11"/>
      <color rgb="FF0000FF"/>
      <name val="Arial"/>
    </font>
    <font>
      <sz val="11"/>
      <color theme="1"/>
      <name val="&quot;⋎ntury Gothic\&quot;&quot;"/>
    </font>
    <font>
      <sz val="11"/>
      <color theme="1"/>
      <name val="Century Gothic"/>
    </font>
    <font>
      <sz val="10"/>
      <color theme="1"/>
      <name val="Century Gothic"/>
    </font>
    <font>
      <sz val="11"/>
      <color rgb="FFFF0000"/>
      <name val="Arial"/>
    </font>
    <font>
      <sz val="10"/>
      <color rgb="FFFF0000"/>
      <name val="Arial"/>
    </font>
    <font>
      <sz val="11"/>
      <color rgb="FF000000"/>
      <name val="&quot;Century Gothic&quot;"/>
    </font>
    <font>
      <sz val="10"/>
      <color rgb="FFFF9900"/>
      <name val="Arial"/>
    </font>
    <font>
      <u/>
      <sz val="10"/>
      <color theme="1"/>
      <name val="Arial"/>
    </font>
    <font>
      <b/>
      <sz val="11"/>
      <color theme="1"/>
      <name val="Arial"/>
    </font>
    <font>
      <b/>
      <sz val="11"/>
      <color theme="1"/>
      <name val="Calibri"/>
    </font>
    <font>
      <sz val="11"/>
      <color rgb="FF7030A0"/>
      <name val="Arial"/>
    </font>
    <font>
      <sz val="12"/>
      <color theme="1"/>
      <name val="Aptos"/>
    </font>
    <font>
      <sz val="8"/>
      <color theme="1"/>
      <name val="Arial"/>
    </font>
    <font>
      <sz val="12"/>
      <color rgb="FF374151"/>
      <name val="Söhne"/>
    </font>
    <font>
      <sz val="9"/>
      <color rgb="FF000000"/>
      <name val="Arial"/>
    </font>
    <font>
      <sz val="9"/>
      <color theme="1"/>
      <name val="Arial"/>
    </font>
    <font>
      <sz val="10"/>
      <color rgb="FF3C78D8"/>
      <name val="Arial"/>
    </font>
    <font>
      <sz val="11"/>
      <color rgb="FFFF9900"/>
      <name val="Calibri"/>
    </font>
    <font>
      <sz val="11"/>
      <color rgb="FFFF9900"/>
      <name val="Arial"/>
    </font>
    <font>
      <sz val="10"/>
      <color rgb="FF000000"/>
      <name val="Calibri"/>
    </font>
    <font>
      <sz val="10"/>
      <color rgb="FF000000"/>
      <name val="&quot;Aptos Narrow&quot;"/>
    </font>
    <font>
      <sz val="10"/>
      <color rgb="FFFF0000"/>
      <name val="Arial"/>
      <scheme val="minor"/>
    </font>
    <font>
      <sz val="10"/>
      <color theme="1"/>
      <name val="Tahoma"/>
    </font>
    <font>
      <strike/>
      <sz val="10"/>
      <color rgb="FFFF0000"/>
      <name val="Arial"/>
      <scheme val="minor"/>
    </font>
    <font>
      <strike/>
      <sz val="10"/>
      <color rgb="FFFF0000"/>
      <name val="Arial"/>
    </font>
  </fonts>
  <fills count="21">
    <fill>
      <patternFill patternType="none"/>
    </fill>
    <fill>
      <patternFill patternType="gray125"/>
    </fill>
    <fill>
      <patternFill patternType="solid">
        <fgColor theme="9"/>
        <bgColor theme="9"/>
      </patternFill>
    </fill>
    <fill>
      <patternFill patternType="solid">
        <fgColor rgb="FF4CDC8B"/>
        <bgColor rgb="FF4CDC8B"/>
      </patternFill>
    </fill>
    <fill>
      <patternFill patternType="solid">
        <fgColor rgb="FFFFFFFF"/>
        <bgColor rgb="FFFFFFFF"/>
      </patternFill>
    </fill>
    <fill>
      <patternFill patternType="solid">
        <fgColor rgb="FFC27BA0"/>
        <bgColor rgb="FFC27BA0"/>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
      <patternFill patternType="solid">
        <fgColor rgb="FFA2C4C9"/>
        <bgColor rgb="FFA2C4C9"/>
      </patternFill>
    </fill>
    <fill>
      <patternFill patternType="solid">
        <fgColor rgb="FF93C47D"/>
        <bgColor rgb="FF93C47D"/>
      </patternFill>
    </fill>
    <fill>
      <patternFill patternType="solid">
        <fgColor rgb="FFA4C2F4"/>
        <bgColor rgb="FFA4C2F4"/>
      </patternFill>
    </fill>
    <fill>
      <patternFill patternType="solid">
        <fgColor rgb="FF6D9EEB"/>
        <bgColor rgb="FF6D9EEB"/>
      </patternFill>
    </fill>
    <fill>
      <patternFill patternType="solid">
        <fgColor rgb="FF9FC5E8"/>
        <bgColor rgb="FF9FC5E8"/>
      </patternFill>
    </fill>
    <fill>
      <patternFill patternType="solid">
        <fgColor rgb="FFD5A6BD"/>
        <bgColor rgb="FFD5A6BD"/>
      </patternFill>
    </fill>
    <fill>
      <patternFill patternType="solid">
        <fgColor rgb="FF6FA8DC"/>
        <bgColor rgb="FF6FA8DC"/>
      </patternFill>
    </fill>
    <fill>
      <patternFill patternType="solid">
        <fgColor rgb="FFF4C7C3"/>
        <bgColor rgb="FFF4C7C3"/>
      </patternFill>
    </fill>
    <fill>
      <patternFill patternType="solid">
        <fgColor rgb="FF00FFFF"/>
        <bgColor rgb="FF00FFFF"/>
      </patternFill>
    </fill>
    <fill>
      <patternFill patternType="solid">
        <fgColor rgb="FF7030A0"/>
        <bgColor rgb="FF7030A0"/>
      </patternFill>
    </fill>
    <fill>
      <patternFill patternType="solid">
        <fgColor rgb="FFF7F7F8"/>
        <bgColor rgb="FFF7F7F8"/>
      </patternFill>
    </fill>
    <fill>
      <patternFill patternType="solid">
        <fgColor rgb="FFCC4125"/>
        <bgColor rgb="FFCC4125"/>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000000"/>
      </left>
      <right style="thin">
        <color rgb="FF000000"/>
      </right>
      <top/>
      <bottom style="thin">
        <color rgb="FF000000"/>
      </bottom>
      <diagonal/>
    </border>
  </borders>
  <cellStyleXfs count="1">
    <xf numFmtId="0" fontId="0" fillId="0" borderId="0"/>
  </cellStyleXfs>
  <cellXfs count="278">
    <xf numFmtId="0" fontId="0" fillId="0" borderId="0" xfId="0"/>
    <xf numFmtId="0" fontId="1" fillId="2" borderId="0" xfId="0" applyFont="1" applyFill="1"/>
    <xf numFmtId="0" fontId="1" fillId="3" borderId="0" xfId="0" applyFont="1" applyFill="1"/>
    <xf numFmtId="0" fontId="1" fillId="4" borderId="0" xfId="0" applyFont="1" applyFill="1"/>
    <xf numFmtId="0" fontId="1" fillId="4" borderId="0" xfId="0" applyFont="1" applyFill="1" applyAlignment="1">
      <alignment wrapText="1"/>
    </xf>
    <xf numFmtId="0" fontId="1" fillId="0" borderId="0" xfId="0" applyFont="1"/>
    <xf numFmtId="0" fontId="2" fillId="0" borderId="0" xfId="0" applyFont="1"/>
    <xf numFmtId="0" fontId="3" fillId="0" borderId="0" xfId="0" applyFont="1"/>
    <xf numFmtId="0" fontId="4" fillId="0" borderId="0" xfId="0" applyFont="1" applyAlignment="1">
      <alignment horizontal="center"/>
    </xf>
    <xf numFmtId="0" fontId="1" fillId="5" borderId="0" xfId="0" applyFont="1" applyFill="1"/>
    <xf numFmtId="0" fontId="5" fillId="5" borderId="0" xfId="0" applyFont="1" applyFill="1"/>
    <xf numFmtId="0" fontId="5" fillId="0" borderId="0" xfId="0" applyFont="1"/>
    <xf numFmtId="0" fontId="6" fillId="5" borderId="0" xfId="0" applyFont="1" applyFill="1"/>
    <xf numFmtId="0" fontId="1" fillId="0" borderId="0" xfId="0" applyFont="1" applyAlignment="1">
      <alignment wrapText="1"/>
    </xf>
    <xf numFmtId="0" fontId="7" fillId="0" borderId="0" xfId="0" applyFont="1" applyAlignment="1">
      <alignment wrapText="1"/>
    </xf>
    <xf numFmtId="0" fontId="3" fillId="5" borderId="0" xfId="0" applyFont="1" applyFill="1"/>
    <xf numFmtId="0" fontId="3" fillId="4" borderId="0" xfId="0" applyFont="1" applyFill="1"/>
    <xf numFmtId="0" fontId="8" fillId="0" borderId="0" xfId="0" applyFont="1" applyAlignment="1">
      <alignment horizontal="left" vertical="top"/>
    </xf>
    <xf numFmtId="0" fontId="3" fillId="5" borderId="0" xfId="0" applyFont="1" applyFill="1" applyAlignment="1">
      <alignment horizontal="left" wrapText="1"/>
    </xf>
    <xf numFmtId="0" fontId="9" fillId="5" borderId="0" xfId="0" applyFont="1" applyFill="1" applyAlignment="1">
      <alignment horizontal="left"/>
    </xf>
    <xf numFmtId="0" fontId="1" fillId="0" borderId="0" xfId="0" applyFont="1" applyAlignment="1">
      <alignment horizontal="left"/>
    </xf>
    <xf numFmtId="0" fontId="5" fillId="0" borderId="0" xfId="0" applyFont="1" applyAlignment="1">
      <alignment horizontal="left"/>
    </xf>
    <xf numFmtId="0" fontId="3" fillId="0" borderId="0" xfId="0" applyFont="1" applyAlignment="1">
      <alignment horizontal="left"/>
    </xf>
    <xf numFmtId="0" fontId="10" fillId="0" borderId="0" xfId="0" applyFont="1" applyAlignment="1">
      <alignment wrapText="1"/>
    </xf>
    <xf numFmtId="0" fontId="10" fillId="0" borderId="0" xfId="0" applyFont="1"/>
    <xf numFmtId="0" fontId="11" fillId="0" borderId="0" xfId="0" applyFont="1"/>
    <xf numFmtId="0" fontId="12" fillId="5" borderId="0" xfId="0" applyFont="1" applyFill="1" applyAlignment="1">
      <alignment horizontal="left"/>
    </xf>
    <xf numFmtId="0" fontId="3" fillId="4" borderId="0" xfId="0" applyFont="1" applyFill="1" applyAlignment="1">
      <alignment wrapText="1"/>
    </xf>
    <xf numFmtId="0" fontId="13" fillId="5" borderId="0" xfId="0" applyFont="1" applyFill="1" applyAlignment="1">
      <alignment horizontal="left"/>
    </xf>
    <xf numFmtId="0" fontId="3" fillId="0" borderId="0" xfId="0" applyFont="1" applyAlignment="1">
      <alignment wrapText="1"/>
    </xf>
    <xf numFmtId="0" fontId="1" fillId="6" borderId="0" xfId="0" applyFont="1" applyFill="1"/>
    <xf numFmtId="0" fontId="10" fillId="5" borderId="0" xfId="0" applyFont="1" applyFill="1"/>
    <xf numFmtId="0" fontId="14" fillId="0" borderId="0" xfId="0" applyFont="1"/>
    <xf numFmtId="0" fontId="14" fillId="0" borderId="0" xfId="0" applyFont="1" applyAlignment="1">
      <alignment wrapText="1"/>
    </xf>
    <xf numFmtId="0" fontId="15" fillId="0" borderId="0" xfId="0" applyFont="1"/>
    <xf numFmtId="0" fontId="8" fillId="0" borderId="0" xfId="0" applyFont="1"/>
    <xf numFmtId="0" fontId="14" fillId="5" borderId="0" xfId="0" applyFont="1" applyFill="1"/>
    <xf numFmtId="0" fontId="11" fillId="0" borderId="0" xfId="0" applyFont="1" applyAlignment="1">
      <alignment horizontal="left" vertical="top"/>
    </xf>
    <xf numFmtId="0" fontId="1" fillId="7" borderId="0" xfId="0" applyFont="1" applyFill="1"/>
    <xf numFmtId="0" fontId="1" fillId="8" borderId="0" xfId="0" applyFont="1" applyFill="1"/>
    <xf numFmtId="0" fontId="16" fillId="0" borderId="0" xfId="0" applyFont="1" applyAlignment="1">
      <alignment horizontal="center"/>
    </xf>
    <xf numFmtId="0" fontId="1" fillId="0" borderId="0" xfId="0" applyFont="1" applyAlignment="1">
      <alignment horizontal="left" vertical="top" wrapText="1"/>
    </xf>
    <xf numFmtId="0" fontId="1" fillId="5" borderId="0" xfId="0" applyFont="1" applyFill="1" applyAlignment="1">
      <alignment wrapText="1"/>
    </xf>
    <xf numFmtId="0" fontId="11" fillId="0" borderId="0" xfId="0" applyFont="1" applyAlignment="1">
      <alignment wrapText="1"/>
    </xf>
    <xf numFmtId="0" fontId="8" fillId="0" borderId="0" xfId="0" applyFont="1" applyAlignment="1">
      <alignment horizontal="left" vertical="top" wrapText="1"/>
    </xf>
    <xf numFmtId="0" fontId="17" fillId="0" borderId="0" xfId="0" applyFont="1" applyAlignment="1">
      <alignment wrapText="1"/>
    </xf>
    <xf numFmtId="0" fontId="3" fillId="0" borderId="0" xfId="0" applyFont="1" applyAlignment="1">
      <alignment vertical="top"/>
    </xf>
    <xf numFmtId="0" fontId="1" fillId="0" borderId="0" xfId="0" applyFont="1" applyAlignment="1">
      <alignment vertical="top"/>
    </xf>
    <xf numFmtId="0" fontId="18" fillId="0" borderId="0" xfId="0" applyFont="1"/>
    <xf numFmtId="0" fontId="18" fillId="4" borderId="0" xfId="0" applyFont="1" applyFill="1" applyAlignment="1">
      <alignment horizontal="left" wrapText="1"/>
    </xf>
    <xf numFmtId="0" fontId="18" fillId="4" borderId="0" xfId="0" applyFont="1" applyFill="1" applyAlignment="1">
      <alignment horizontal="left"/>
    </xf>
    <xf numFmtId="0" fontId="17" fillId="5" borderId="0" xfId="0" applyFont="1" applyFill="1"/>
    <xf numFmtId="0" fontId="17" fillId="0" borderId="0" xfId="0" applyFont="1"/>
    <xf numFmtId="0" fontId="18" fillId="0" borderId="0" xfId="0" applyFont="1" applyAlignment="1">
      <alignment vertical="top"/>
    </xf>
    <xf numFmtId="0" fontId="19" fillId="0" borderId="0" xfId="0" applyFont="1"/>
    <xf numFmtId="0" fontId="20" fillId="0" borderId="0" xfId="0" applyFont="1"/>
    <xf numFmtId="0" fontId="10" fillId="6" borderId="0" xfId="0" applyFont="1" applyFill="1"/>
    <xf numFmtId="0" fontId="17" fillId="7" borderId="0" xfId="0" applyFont="1" applyFill="1"/>
    <xf numFmtId="0" fontId="21" fillId="0" borderId="0" xfId="0" applyFont="1"/>
    <xf numFmtId="0" fontId="17" fillId="8" borderId="0" xfId="0" applyFont="1" applyFill="1"/>
    <xf numFmtId="0" fontId="1" fillId="6" borderId="0" xfId="0" applyFont="1" applyFill="1" applyAlignment="1">
      <alignment wrapText="1"/>
    </xf>
    <xf numFmtId="0" fontId="9" fillId="5" borderId="0" xfId="0" applyFont="1" applyFill="1" applyAlignment="1">
      <alignment horizontal="left" wrapText="1"/>
    </xf>
    <xf numFmtId="0" fontId="10" fillId="0" borderId="0" xfId="0" applyFont="1" applyAlignment="1">
      <alignment horizontal="left" wrapText="1"/>
    </xf>
    <xf numFmtId="0" fontId="18" fillId="0" borderId="0" xfId="0" applyFont="1" applyAlignment="1">
      <alignment horizontal="left"/>
    </xf>
    <xf numFmtId="0" fontId="14" fillId="0" borderId="0" xfId="0" applyFont="1" applyAlignment="1">
      <alignment horizontal="left" wrapText="1"/>
    </xf>
    <xf numFmtId="0" fontId="3" fillId="4" borderId="0" xfId="0" applyFont="1" applyFill="1" applyAlignment="1">
      <alignment horizontal="left"/>
    </xf>
    <xf numFmtId="0" fontId="8" fillId="0" borderId="0" xfId="0" applyFont="1" applyAlignment="1">
      <alignment horizontal="left"/>
    </xf>
    <xf numFmtId="0" fontId="15" fillId="0" borderId="0" xfId="0" applyFont="1" applyAlignment="1">
      <alignment horizontal="left"/>
    </xf>
    <xf numFmtId="0" fontId="14" fillId="0" borderId="0" xfId="0" applyFont="1" applyAlignment="1">
      <alignment horizontal="left"/>
    </xf>
    <xf numFmtId="0" fontId="1" fillId="0" borderId="0" xfId="0" quotePrefix="1" applyFont="1" applyAlignment="1">
      <alignment wrapText="1"/>
    </xf>
    <xf numFmtId="0" fontId="11" fillId="0" borderId="0" xfId="0" applyFont="1" applyAlignment="1">
      <alignment vertical="top"/>
    </xf>
    <xf numFmtId="0" fontId="1" fillId="0" borderId="0" xfId="0" applyFont="1" applyAlignment="1">
      <alignment horizontal="left" vertical="top"/>
    </xf>
    <xf numFmtId="49" fontId="1" fillId="4" borderId="0" xfId="0" applyNumberFormat="1" applyFont="1" applyFill="1" applyAlignment="1">
      <alignment wrapText="1"/>
    </xf>
    <xf numFmtId="0" fontId="22" fillId="4" borderId="0" xfId="0" applyFont="1" applyFill="1"/>
    <xf numFmtId="0" fontId="1" fillId="4" borderId="0" xfId="0" quotePrefix="1" applyFont="1" applyFill="1"/>
    <xf numFmtId="49" fontId="1" fillId="0" borderId="0" xfId="0" applyNumberFormat="1" applyFont="1" applyAlignment="1">
      <alignment wrapText="1"/>
    </xf>
    <xf numFmtId="49" fontId="3" fillId="4" borderId="0" xfId="0" applyNumberFormat="1" applyFont="1" applyFill="1"/>
    <xf numFmtId="164" fontId="1" fillId="0" borderId="0" xfId="0" applyNumberFormat="1" applyFont="1"/>
    <xf numFmtId="164" fontId="2" fillId="0" borderId="0" xfId="0" applyNumberFormat="1" applyFont="1"/>
    <xf numFmtId="164" fontId="3" fillId="0" borderId="0" xfId="0" applyNumberFormat="1" applyFont="1"/>
    <xf numFmtId="0" fontId="11" fillId="5" borderId="0" xfId="0" applyFont="1" applyFill="1" applyAlignment="1">
      <alignment horizontal="left"/>
    </xf>
    <xf numFmtId="0" fontId="11" fillId="0" borderId="0" xfId="0" applyFont="1" applyAlignment="1">
      <alignment horizontal="left" wrapText="1"/>
    </xf>
    <xf numFmtId="0" fontId="18" fillId="0" borderId="0" xfId="0" applyFont="1" applyAlignment="1">
      <alignment horizontal="left" wrapText="1"/>
    </xf>
    <xf numFmtId="0" fontId="1" fillId="9" borderId="0" xfId="0" applyFont="1" applyFill="1"/>
    <xf numFmtId="0" fontId="1" fillId="0" borderId="0" xfId="0" quotePrefix="1" applyFont="1"/>
    <xf numFmtId="0" fontId="3" fillId="4" borderId="0" xfId="0" applyFont="1" applyFill="1" applyAlignment="1">
      <alignment vertical="top"/>
    </xf>
    <xf numFmtId="0" fontId="11" fillId="0" borderId="0" xfId="0" applyFont="1" applyAlignment="1">
      <alignment horizontal="left"/>
    </xf>
    <xf numFmtId="0" fontId="23" fillId="0" borderId="0" xfId="0" applyFont="1"/>
    <xf numFmtId="0" fontId="8" fillId="0" borderId="0" xfId="0" applyFont="1" applyAlignment="1">
      <alignment vertical="top"/>
    </xf>
    <xf numFmtId="0" fontId="23" fillId="5" borderId="0" xfId="0" applyFont="1" applyFill="1"/>
    <xf numFmtId="0" fontId="18" fillId="5" borderId="0" xfId="0" applyFont="1" applyFill="1"/>
    <xf numFmtId="0" fontId="2" fillId="7" borderId="0" xfId="0" applyFont="1" applyFill="1"/>
    <xf numFmtId="0" fontId="3" fillId="0" borderId="0" xfId="0" applyFont="1" applyAlignment="1">
      <alignment horizontal="left" vertical="top"/>
    </xf>
    <xf numFmtId="0" fontId="5" fillId="6" borderId="0" xfId="0" applyFont="1" applyFill="1"/>
    <xf numFmtId="0" fontId="5" fillId="5" borderId="0" xfId="0" applyFont="1" applyFill="1" applyAlignment="1">
      <alignment wrapText="1"/>
    </xf>
    <xf numFmtId="0" fontId="1" fillId="0" borderId="1" xfId="0" applyFont="1" applyBorder="1"/>
    <xf numFmtId="0" fontId="10" fillId="0" borderId="0" xfId="0" applyFont="1" applyAlignment="1">
      <alignment horizontal="left" vertical="top" wrapText="1"/>
    </xf>
    <xf numFmtId="0" fontId="24" fillId="0" borderId="0" xfId="0" applyFont="1"/>
    <xf numFmtId="0" fontId="8" fillId="0" borderId="0" xfId="0" applyFont="1" applyAlignment="1">
      <alignment wrapText="1"/>
    </xf>
    <xf numFmtId="0" fontId="5" fillId="7" borderId="0" xfId="0" applyFont="1" applyFill="1"/>
    <xf numFmtId="0" fontId="2" fillId="8" borderId="0" xfId="0" applyFont="1" applyFill="1"/>
    <xf numFmtId="0" fontId="5" fillId="7" borderId="0" xfId="0" applyFont="1" applyFill="1" applyAlignment="1">
      <alignment wrapText="1"/>
    </xf>
    <xf numFmtId="0" fontId="1" fillId="7" borderId="0" xfId="0" applyFont="1" applyFill="1" applyAlignment="1">
      <alignment wrapText="1"/>
    </xf>
    <xf numFmtId="0" fontId="3" fillId="8" borderId="0" xfId="0" applyFont="1" applyFill="1"/>
    <xf numFmtId="0" fontId="25" fillId="4" borderId="0" xfId="0" applyFont="1" applyFill="1" applyAlignment="1">
      <alignment wrapText="1"/>
    </xf>
    <xf numFmtId="0" fontId="25" fillId="4" borderId="0" xfId="0" applyFont="1" applyFill="1"/>
    <xf numFmtId="0" fontId="1" fillId="4" borderId="0" xfId="0" applyFont="1" applyFill="1" applyAlignment="1">
      <alignment horizontal="left" wrapText="1"/>
    </xf>
    <xf numFmtId="0" fontId="1" fillId="0" borderId="0" xfId="0" applyFont="1" applyAlignment="1">
      <alignment horizontal="left" wrapText="1"/>
    </xf>
    <xf numFmtId="0" fontId="11" fillId="5" borderId="0" xfId="0" applyFont="1" applyFill="1"/>
    <xf numFmtId="0" fontId="1" fillId="4" borderId="0" xfId="0" applyFont="1" applyFill="1" applyAlignment="1">
      <alignment vertical="top"/>
    </xf>
    <xf numFmtId="0" fontId="10" fillId="0" borderId="0" xfId="0" applyFont="1" applyAlignment="1">
      <alignment vertical="top"/>
    </xf>
    <xf numFmtId="0" fontId="26" fillId="0" borderId="0" xfId="0" applyFont="1" applyAlignment="1">
      <alignment horizontal="left"/>
    </xf>
    <xf numFmtId="0" fontId="10" fillId="5" borderId="0" xfId="0" applyFont="1" applyFill="1" applyAlignment="1">
      <alignment horizontal="left"/>
    </xf>
    <xf numFmtId="0" fontId="6" fillId="5" borderId="0" xfId="0" applyFont="1" applyFill="1" applyAlignment="1">
      <alignment horizontal="center"/>
    </xf>
    <xf numFmtId="0" fontId="18" fillId="10" borderId="0" xfId="0" applyFont="1" applyFill="1" applyAlignment="1">
      <alignment horizontal="left"/>
    </xf>
    <xf numFmtId="0" fontId="10" fillId="0" borderId="0" xfId="0" applyFont="1" applyAlignment="1">
      <alignment horizontal="left"/>
    </xf>
    <xf numFmtId="0" fontId="27" fillId="0" borderId="0" xfId="0" applyFont="1"/>
    <xf numFmtId="0" fontId="18" fillId="11" borderId="0" xfId="0" applyFont="1" applyFill="1" applyAlignment="1">
      <alignment horizontal="left"/>
    </xf>
    <xf numFmtId="0" fontId="18" fillId="12" borderId="0" xfId="0" applyFont="1" applyFill="1" applyAlignment="1">
      <alignment horizontal="left"/>
    </xf>
    <xf numFmtId="0" fontId="18" fillId="5" borderId="0" xfId="0" applyFont="1" applyFill="1" applyAlignment="1">
      <alignment horizontal="left"/>
    </xf>
    <xf numFmtId="0" fontId="28" fillId="0" borderId="0" xfId="0" applyFont="1" applyAlignment="1">
      <alignment horizontal="left"/>
    </xf>
    <xf numFmtId="0" fontId="18" fillId="13" borderId="0" xfId="0" applyFont="1" applyFill="1" applyAlignment="1">
      <alignment horizontal="left"/>
    </xf>
    <xf numFmtId="0" fontId="18" fillId="14" borderId="0" xfId="0" applyFont="1" applyFill="1" applyAlignment="1">
      <alignment horizontal="left"/>
    </xf>
    <xf numFmtId="0" fontId="18" fillId="15" borderId="0" xfId="0" applyFont="1" applyFill="1" applyAlignment="1">
      <alignment horizontal="left"/>
    </xf>
    <xf numFmtId="0" fontId="18" fillId="8" borderId="0" xfId="0" applyFont="1" applyFill="1" applyAlignment="1">
      <alignment horizontal="left"/>
    </xf>
    <xf numFmtId="0" fontId="10" fillId="0" borderId="0" xfId="0" applyFont="1" applyAlignment="1">
      <alignment horizontal="left" vertical="top"/>
    </xf>
    <xf numFmtId="0" fontId="29" fillId="0" borderId="2" xfId="0" applyFont="1" applyBorder="1" applyAlignment="1">
      <alignment horizontal="left" vertical="top"/>
    </xf>
    <xf numFmtId="0" fontId="29" fillId="0" borderId="3" xfId="0" applyFont="1" applyBorder="1" applyAlignment="1">
      <alignment horizontal="left" vertical="top"/>
    </xf>
    <xf numFmtId="0" fontId="1" fillId="0" borderId="2" xfId="0" applyFont="1" applyBorder="1" applyAlignment="1">
      <alignment vertical="top"/>
    </xf>
    <xf numFmtId="0" fontId="30" fillId="0" borderId="0" xfId="0" applyFont="1" applyAlignment="1">
      <alignment horizontal="left"/>
    </xf>
    <xf numFmtId="0" fontId="31" fillId="0" borderId="0" xfId="0" applyFont="1"/>
    <xf numFmtId="0" fontId="32" fillId="0" borderId="0" xfId="0" applyFont="1" applyAlignment="1">
      <alignment horizontal="left" wrapText="1"/>
    </xf>
    <xf numFmtId="0" fontId="32" fillId="0" borderId="0" xfId="0" applyFont="1"/>
    <xf numFmtId="0" fontId="33" fillId="0" borderId="0" xfId="0" applyFont="1"/>
    <xf numFmtId="0" fontId="30" fillId="0" borderId="2" xfId="0" applyFont="1" applyBorder="1" applyAlignment="1">
      <alignment horizontal="left"/>
    </xf>
    <xf numFmtId="0" fontId="1" fillId="0" borderId="2" xfId="0" applyFont="1" applyBorder="1"/>
    <xf numFmtId="0" fontId="29" fillId="0" borderId="4" xfId="0" applyFont="1" applyBorder="1" applyAlignment="1">
      <alignment horizontal="left" vertical="top"/>
    </xf>
    <xf numFmtId="0" fontId="13" fillId="8" borderId="2" xfId="0" applyFont="1" applyFill="1" applyBorder="1" applyAlignment="1">
      <alignment horizontal="left"/>
    </xf>
    <xf numFmtId="0" fontId="13" fillId="11" borderId="2" xfId="0" applyFont="1" applyFill="1" applyBorder="1" applyAlignment="1">
      <alignment horizontal="left"/>
    </xf>
    <xf numFmtId="0" fontId="13" fillId="10" borderId="2" xfId="0" applyFont="1" applyFill="1" applyBorder="1" applyAlignment="1">
      <alignment horizontal="left"/>
    </xf>
    <xf numFmtId="0" fontId="30" fillId="10" borderId="2" xfId="0" applyFont="1" applyFill="1" applyBorder="1" applyAlignment="1">
      <alignment horizontal="left"/>
    </xf>
    <xf numFmtId="0" fontId="5" fillId="5" borderId="0" xfId="0" applyFont="1" applyFill="1" applyAlignment="1">
      <alignment horizontal="left" wrapText="1"/>
    </xf>
    <xf numFmtId="0" fontId="30" fillId="13" borderId="2" xfId="0" applyFont="1" applyFill="1" applyBorder="1" applyAlignment="1">
      <alignment horizontal="left"/>
    </xf>
    <xf numFmtId="0" fontId="31" fillId="0" borderId="2" xfId="0" applyFont="1" applyBorder="1"/>
    <xf numFmtId="0" fontId="10" fillId="10" borderId="0" xfId="0" applyFont="1" applyFill="1" applyAlignment="1">
      <alignment horizontal="left" wrapText="1"/>
    </xf>
    <xf numFmtId="0" fontId="34" fillId="0" borderId="2" xfId="0" applyFont="1" applyBorder="1" applyAlignment="1">
      <alignment horizontal="left"/>
    </xf>
    <xf numFmtId="0" fontId="1" fillId="16" borderId="0" xfId="0" applyFont="1" applyFill="1"/>
    <xf numFmtId="0" fontId="35" fillId="0" borderId="0" xfId="0" applyFont="1"/>
    <xf numFmtId="0" fontId="1" fillId="0" borderId="0" xfId="0" applyFont="1" applyAlignment="1">
      <alignment vertical="center" wrapText="1"/>
    </xf>
    <xf numFmtId="0" fontId="1" fillId="17" borderId="0" xfId="0" applyFont="1" applyFill="1" applyAlignment="1">
      <alignment wrapText="1"/>
    </xf>
    <xf numFmtId="0" fontId="10" fillId="5" borderId="0" xfId="0" applyFont="1" applyFill="1" applyAlignment="1">
      <alignment wrapText="1"/>
    </xf>
    <xf numFmtId="0" fontId="8" fillId="0" borderId="0" xfId="0" applyFont="1" applyAlignment="1">
      <alignment vertical="top" wrapText="1"/>
    </xf>
    <xf numFmtId="0" fontId="1" fillId="0" borderId="0" xfId="0" applyFont="1" applyAlignment="1">
      <alignment vertical="top" wrapText="1"/>
    </xf>
    <xf numFmtId="0" fontId="10" fillId="0" borderId="0" xfId="0" applyFont="1" applyAlignment="1">
      <alignment vertical="top" wrapText="1"/>
    </xf>
    <xf numFmtId="0" fontId="20" fillId="5" borderId="0" xfId="0" applyFont="1" applyFill="1" applyAlignment="1">
      <alignment wrapText="1"/>
    </xf>
    <xf numFmtId="0" fontId="1" fillId="17" borderId="0" xfId="0" applyFont="1" applyFill="1"/>
    <xf numFmtId="0" fontId="2" fillId="0" borderId="0" xfId="0" applyFont="1" applyAlignment="1">
      <alignment wrapText="1"/>
    </xf>
    <xf numFmtId="0" fontId="3" fillId="5" borderId="0" xfId="0" applyFont="1" applyFill="1" applyAlignment="1">
      <alignment wrapText="1"/>
    </xf>
    <xf numFmtId="0" fontId="6" fillId="5" borderId="0" xfId="0" applyFont="1" applyFill="1" applyAlignment="1">
      <alignment wrapText="1"/>
    </xf>
    <xf numFmtId="0" fontId="18" fillId="5" borderId="0" xfId="0" applyFont="1" applyFill="1" applyAlignment="1">
      <alignment horizontal="left" wrapText="1"/>
    </xf>
    <xf numFmtId="0" fontId="18" fillId="5" borderId="0" xfId="0" applyFont="1" applyFill="1" applyAlignment="1">
      <alignment wrapText="1"/>
    </xf>
    <xf numFmtId="0" fontId="18" fillId="6" borderId="0" xfId="0" applyFont="1" applyFill="1" applyAlignment="1">
      <alignment horizontal="left" wrapText="1"/>
    </xf>
    <xf numFmtId="0" fontId="10" fillId="6" borderId="0" xfId="0" applyFont="1" applyFill="1" applyAlignment="1">
      <alignment wrapText="1"/>
    </xf>
    <xf numFmtId="0" fontId="10" fillId="8" borderId="0" xfId="0" applyFont="1" applyFill="1" applyAlignment="1">
      <alignment wrapText="1"/>
    </xf>
    <xf numFmtId="0" fontId="10" fillId="18" borderId="0" xfId="0" applyFont="1" applyFill="1" applyAlignment="1">
      <alignment wrapText="1"/>
    </xf>
    <xf numFmtId="0" fontId="18" fillId="17" borderId="0" xfId="0" applyFont="1" applyFill="1" applyAlignment="1">
      <alignment horizontal="left" wrapText="1"/>
    </xf>
    <xf numFmtId="0" fontId="18" fillId="6" borderId="0" xfId="0" applyFont="1" applyFill="1" applyAlignment="1">
      <alignment wrapText="1"/>
    </xf>
    <xf numFmtId="0" fontId="18" fillId="17" borderId="0" xfId="0" applyFont="1" applyFill="1" applyAlignment="1">
      <alignment wrapText="1"/>
    </xf>
    <xf numFmtId="0" fontId="18" fillId="8" borderId="0" xfId="0" applyFont="1" applyFill="1" applyAlignment="1">
      <alignment wrapText="1"/>
    </xf>
    <xf numFmtId="0" fontId="18" fillId="7" borderId="0" xfId="0" applyFont="1" applyFill="1" applyAlignment="1">
      <alignment wrapText="1"/>
    </xf>
    <xf numFmtId="0" fontId="39" fillId="5" borderId="0" xfId="0" applyFont="1" applyFill="1" applyAlignment="1">
      <alignment wrapText="1"/>
    </xf>
    <xf numFmtId="0" fontId="18" fillId="0" borderId="0" xfId="0" applyFont="1" applyAlignment="1">
      <alignment wrapText="1"/>
    </xf>
    <xf numFmtId="0" fontId="40" fillId="0" borderId="0" xfId="0" applyFont="1" applyAlignment="1">
      <alignment vertical="top" wrapText="1"/>
    </xf>
    <xf numFmtId="0" fontId="39" fillId="17" borderId="0" xfId="0" applyFont="1" applyFill="1" applyAlignment="1">
      <alignment wrapText="1"/>
    </xf>
    <xf numFmtId="0" fontId="39" fillId="0" borderId="0" xfId="0" applyFont="1" applyAlignment="1">
      <alignment wrapText="1"/>
    </xf>
    <xf numFmtId="0" fontId="10" fillId="7" borderId="0" xfId="0" applyFont="1" applyFill="1" applyAlignment="1">
      <alignment wrapText="1"/>
    </xf>
    <xf numFmtId="0" fontId="3" fillId="0" borderId="1" xfId="0" applyFont="1" applyBorder="1"/>
    <xf numFmtId="0" fontId="2" fillId="4" borderId="0" xfId="0" applyFont="1" applyFill="1" applyAlignment="1">
      <alignment wrapText="1"/>
    </xf>
    <xf numFmtId="0" fontId="3" fillId="5" borderId="0" xfId="0" applyFont="1" applyFill="1" applyAlignment="1">
      <alignment horizontal="left"/>
    </xf>
    <xf numFmtId="0" fontId="3" fillId="4" borderId="0" xfId="0" quotePrefix="1" applyFont="1" applyFill="1"/>
    <xf numFmtId="0" fontId="11" fillId="0" borderId="0" xfId="0" applyFont="1" applyAlignment="1">
      <alignment horizontal="left" vertical="top" wrapText="1"/>
    </xf>
    <xf numFmtId="0" fontId="1" fillId="4" borderId="0" xfId="0" quotePrefix="1" applyFont="1" applyFill="1" applyAlignment="1">
      <alignment wrapText="1"/>
    </xf>
    <xf numFmtId="164" fontId="3" fillId="4" borderId="0" xfId="0" applyNumberFormat="1" applyFont="1" applyFill="1"/>
    <xf numFmtId="164" fontId="1" fillId="0" borderId="0" xfId="0" applyNumberFormat="1" applyFont="1" applyAlignment="1">
      <alignment horizontal="left" vertical="top" wrapText="1"/>
    </xf>
    <xf numFmtId="164" fontId="3" fillId="4" borderId="0" xfId="0" applyNumberFormat="1" applyFont="1" applyFill="1" applyAlignment="1">
      <alignment wrapText="1"/>
    </xf>
    <xf numFmtId="164" fontId="1" fillId="4" borderId="0" xfId="0" applyNumberFormat="1" applyFont="1" applyFill="1"/>
    <xf numFmtId="0" fontId="3" fillId="4" borderId="0" xfId="0" applyFont="1" applyFill="1" applyAlignment="1">
      <alignment horizontal="left" wrapText="1"/>
    </xf>
    <xf numFmtId="0" fontId="41" fillId="0" borderId="0" xfId="0" applyFont="1" applyAlignment="1">
      <alignment horizontal="left"/>
    </xf>
    <xf numFmtId="0" fontId="2" fillId="0" borderId="0" xfId="0" applyFont="1" applyAlignment="1">
      <alignment horizontal="left"/>
    </xf>
    <xf numFmtId="0" fontId="22" fillId="0" borderId="0" xfId="0" applyFont="1"/>
    <xf numFmtId="0" fontId="8" fillId="0" borderId="0" xfId="0" applyFont="1" applyAlignment="1">
      <alignment horizontal="left" wrapText="1"/>
    </xf>
    <xf numFmtId="0" fontId="1" fillId="5" borderId="0" xfId="0" applyFont="1" applyFill="1" applyAlignment="1">
      <alignment horizontal="left"/>
    </xf>
    <xf numFmtId="0" fontId="1" fillId="17" borderId="0" xfId="0" applyFont="1" applyFill="1" applyAlignment="1">
      <alignment horizontal="left"/>
    </xf>
    <xf numFmtId="0" fontId="42" fillId="19" borderId="0" xfId="0" applyFont="1" applyFill="1"/>
    <xf numFmtId="0" fontId="43" fillId="5" borderId="0" xfId="0" applyFont="1" applyFill="1" applyAlignment="1">
      <alignment horizontal="left" wrapText="1"/>
    </xf>
    <xf numFmtId="0" fontId="43" fillId="0" borderId="0" xfId="0" applyFont="1" applyAlignment="1">
      <alignment horizontal="left" wrapText="1"/>
    </xf>
    <xf numFmtId="0" fontId="44" fillId="0" borderId="0" xfId="0" applyFont="1" applyAlignment="1">
      <alignment horizontal="left" vertical="top"/>
    </xf>
    <xf numFmtId="0" fontId="43" fillId="0" borderId="0" xfId="0" applyFont="1" applyAlignment="1">
      <alignment horizontal="left"/>
    </xf>
    <xf numFmtId="0" fontId="44" fillId="0" borderId="0" xfId="0" applyFont="1"/>
    <xf numFmtId="0" fontId="35" fillId="4" borderId="0" xfId="0" applyFont="1" applyFill="1"/>
    <xf numFmtId="0" fontId="35" fillId="0" borderId="0" xfId="0" applyFont="1" applyAlignment="1">
      <alignment horizontal="left" vertical="top"/>
    </xf>
    <xf numFmtId="0" fontId="45" fillId="0" borderId="0" xfId="0" applyFont="1" applyAlignment="1">
      <alignment wrapText="1"/>
    </xf>
    <xf numFmtId="0" fontId="9" fillId="0" borderId="0" xfId="0" applyFont="1" applyAlignment="1">
      <alignment horizontal="left" wrapText="1"/>
    </xf>
    <xf numFmtId="0" fontId="37" fillId="5" borderId="0" xfId="0" applyFont="1" applyFill="1"/>
    <xf numFmtId="0" fontId="10" fillId="0" borderId="1" xfId="0" applyFont="1" applyBorder="1" applyAlignment="1">
      <alignment vertical="top"/>
    </xf>
    <xf numFmtId="0" fontId="10" fillId="0" borderId="5" xfId="0" applyFont="1" applyBorder="1" applyAlignment="1">
      <alignment vertical="top"/>
    </xf>
    <xf numFmtId="0" fontId="10" fillId="4" borderId="0" xfId="0" applyFont="1" applyFill="1" applyAlignment="1">
      <alignment horizontal="left" wrapText="1"/>
    </xf>
    <xf numFmtId="0" fontId="10" fillId="4" borderId="0" xfId="0" applyFont="1" applyFill="1"/>
    <xf numFmtId="0" fontId="8" fillId="0" borderId="1" xfId="0" applyFont="1" applyBorder="1" applyAlignment="1">
      <alignment vertical="top"/>
    </xf>
    <xf numFmtId="0" fontId="1" fillId="0" borderId="1" xfId="0" applyFont="1" applyBorder="1" applyAlignment="1">
      <alignment vertical="top"/>
    </xf>
    <xf numFmtId="0" fontId="8" fillId="5" borderId="0" xfId="0" applyFont="1" applyFill="1" applyAlignment="1">
      <alignment horizontal="left" vertical="center" wrapText="1"/>
    </xf>
    <xf numFmtId="0" fontId="8" fillId="17" borderId="0" xfId="0" applyFont="1" applyFill="1" applyAlignment="1">
      <alignment horizontal="left" vertical="center" wrapText="1"/>
    </xf>
    <xf numFmtId="0" fontId="18" fillId="0" borderId="0" xfId="0" applyFont="1" applyAlignment="1">
      <alignment vertical="center" wrapText="1"/>
    </xf>
    <xf numFmtId="0" fontId="10" fillId="0" borderId="0" xfId="0" applyFont="1" applyAlignment="1">
      <alignment vertical="center" wrapText="1"/>
    </xf>
    <xf numFmtId="0" fontId="46" fillId="0" borderId="0" xfId="0" applyFont="1"/>
    <xf numFmtId="0" fontId="8" fillId="0" borderId="0" xfId="0" applyFont="1" applyAlignment="1">
      <alignment horizontal="left" vertical="center" wrapText="1"/>
    </xf>
    <xf numFmtId="0" fontId="18" fillId="4" borderId="0" xfId="0" applyFont="1" applyFill="1"/>
    <xf numFmtId="0" fontId="11" fillId="4" borderId="0" xfId="0" applyFont="1" applyFill="1" applyAlignment="1">
      <alignment horizontal="left"/>
    </xf>
    <xf numFmtId="0" fontId="47" fillId="0" borderId="0" xfId="0" applyFont="1"/>
    <xf numFmtId="0" fontId="47" fillId="4" borderId="0" xfId="0" applyFont="1" applyFill="1"/>
    <xf numFmtId="0" fontId="48" fillId="5" borderId="0" xfId="0" applyFont="1" applyFill="1" applyAlignment="1">
      <alignment wrapText="1"/>
    </xf>
    <xf numFmtId="0" fontId="48" fillId="0" borderId="0" xfId="0" applyFont="1" applyAlignment="1">
      <alignment wrapText="1"/>
    </xf>
    <xf numFmtId="0" fontId="17" fillId="0" borderId="1" xfId="0" applyFont="1" applyBorder="1" applyAlignment="1">
      <alignment vertical="top"/>
    </xf>
    <xf numFmtId="0" fontId="17" fillId="0" borderId="0" xfId="0" applyFont="1" applyAlignment="1">
      <alignment horizontal="left" vertical="top"/>
    </xf>
    <xf numFmtId="0" fontId="48" fillId="17" borderId="0" xfId="0" applyFont="1" applyFill="1" applyAlignment="1">
      <alignment wrapText="1"/>
    </xf>
    <xf numFmtId="0" fontId="17" fillId="0" borderId="5" xfId="0" applyFont="1" applyBorder="1" applyAlignment="1">
      <alignment vertical="top"/>
    </xf>
    <xf numFmtId="49" fontId="2" fillId="0" borderId="0" xfId="0" applyNumberFormat="1" applyFont="1"/>
    <xf numFmtId="0" fontId="2" fillId="20" borderId="0" xfId="0" applyFont="1" applyFill="1"/>
    <xf numFmtId="0" fontId="2" fillId="5" borderId="0" xfId="0" applyFont="1" applyFill="1"/>
    <xf numFmtId="0" fontId="49" fillId="0" borderId="0" xfId="0" applyFont="1"/>
    <xf numFmtId="0" fontId="2" fillId="17" borderId="0" xfId="0" applyFont="1" applyFill="1"/>
    <xf numFmtId="0" fontId="32" fillId="0" borderId="0" xfId="0" applyFont="1" applyAlignment="1">
      <alignment vertical="top"/>
    </xf>
    <xf numFmtId="0" fontId="50" fillId="0" borderId="0" xfId="0" applyFont="1"/>
    <xf numFmtId="0" fontId="23" fillId="0" borderId="0" xfId="0" applyFont="1" applyAlignment="1">
      <alignment vertical="top"/>
    </xf>
    <xf numFmtId="0" fontId="51" fillId="0" borderId="0" xfId="0" applyFont="1" applyAlignment="1">
      <alignment vertical="top" wrapText="1"/>
    </xf>
    <xf numFmtId="0" fontId="18" fillId="0" borderId="0" xfId="0" applyFont="1" applyAlignment="1">
      <alignment vertical="top" wrapText="1"/>
    </xf>
    <xf numFmtId="0" fontId="23" fillId="0" borderId="0" xfId="0" applyFont="1" applyAlignment="1">
      <alignment wrapText="1"/>
    </xf>
    <xf numFmtId="0" fontId="23" fillId="0" borderId="0" xfId="0" applyFont="1" applyAlignment="1">
      <alignment vertical="top" wrapText="1"/>
    </xf>
    <xf numFmtId="0" fontId="51" fillId="5" borderId="0" xfId="0" applyFont="1" applyFill="1"/>
    <xf numFmtId="0" fontId="51" fillId="0" borderId="0" xfId="0" applyFont="1" applyAlignment="1">
      <alignment wrapText="1"/>
    </xf>
    <xf numFmtId="0" fontId="50" fillId="5" borderId="0" xfId="0" applyFont="1" applyFill="1"/>
    <xf numFmtId="0" fontId="50" fillId="0" borderId="0" xfId="0" applyFont="1" applyAlignment="1">
      <alignment wrapText="1"/>
    </xf>
    <xf numFmtId="0" fontId="52" fillId="5" borderId="0" xfId="0" applyFont="1" applyFill="1"/>
    <xf numFmtId="0" fontId="52" fillId="0" borderId="0" xfId="0" applyFont="1" applyAlignment="1">
      <alignment wrapText="1"/>
    </xf>
    <xf numFmtId="0" fontId="53" fillId="0" borderId="0" xfId="0" applyFont="1"/>
    <xf numFmtId="0" fontId="52" fillId="0" borderId="0" xfId="0" applyFont="1"/>
    <xf numFmtId="0" fontId="4" fillId="0" borderId="0" xfId="0" applyFont="1" applyAlignment="1">
      <alignment horizontal="center" wrapText="1"/>
    </xf>
    <xf numFmtId="0" fontId="1" fillId="5" borderId="0" xfId="0" applyFont="1" applyFill="1" applyAlignment="1">
      <alignment vertical="center" wrapText="1"/>
    </xf>
    <xf numFmtId="0" fontId="1" fillId="0" borderId="0" xfId="0" applyFont="1" applyAlignment="1">
      <alignment horizontal="left" vertical="center" wrapText="1"/>
    </xf>
    <xf numFmtId="0" fontId="1" fillId="17" borderId="0" xfId="0" applyFont="1" applyFill="1" applyAlignment="1">
      <alignment vertical="center" wrapText="1"/>
    </xf>
    <xf numFmtId="0" fontId="10" fillId="5" borderId="0" xfId="0" applyFont="1" applyFill="1" applyAlignment="1">
      <alignment vertical="center" wrapText="1"/>
    </xf>
    <xf numFmtId="0" fontId="8" fillId="5" borderId="0" xfId="0" applyFont="1" applyFill="1" applyAlignment="1">
      <alignment vertical="center" wrapText="1"/>
    </xf>
    <xf numFmtId="0" fontId="20" fillId="0" borderId="0" xfId="0" applyFont="1" applyAlignment="1">
      <alignment vertical="center" wrapText="1"/>
    </xf>
    <xf numFmtId="0" fontId="8" fillId="0" borderId="0" xfId="0" applyFont="1" applyAlignment="1">
      <alignment vertical="center" wrapText="1"/>
    </xf>
    <xf numFmtId="0" fontId="38" fillId="0" borderId="0" xfId="0" applyFont="1" applyAlignment="1">
      <alignment vertical="center" wrapText="1"/>
    </xf>
    <xf numFmtId="0" fontId="8" fillId="4" borderId="0" xfId="0" applyFont="1" applyFill="1" applyAlignment="1">
      <alignment vertical="center" wrapText="1"/>
    </xf>
    <xf numFmtId="0" fontId="1" fillId="4" borderId="0" xfId="0" applyFont="1" applyFill="1" applyAlignment="1">
      <alignment vertical="center" wrapText="1"/>
    </xf>
    <xf numFmtId="0" fontId="20" fillId="4" borderId="0" xfId="0" applyFont="1" applyFill="1" applyAlignment="1">
      <alignment vertical="center" wrapText="1"/>
    </xf>
    <xf numFmtId="0" fontId="20" fillId="5" borderId="0" xfId="0" applyFont="1" applyFill="1" applyAlignment="1">
      <alignment vertical="center" wrapText="1"/>
    </xf>
    <xf numFmtId="0" fontId="20" fillId="0" borderId="1" xfId="0" applyFont="1" applyBorder="1" applyAlignment="1">
      <alignment vertical="center" wrapText="1"/>
    </xf>
    <xf numFmtId="0" fontId="20" fillId="17" borderId="0" xfId="0" applyFont="1" applyFill="1" applyAlignment="1">
      <alignment vertical="center" wrapText="1"/>
    </xf>
    <xf numFmtId="0" fontId="20" fillId="8" borderId="0" xfId="0" applyFont="1" applyFill="1" applyAlignment="1">
      <alignment vertical="center" wrapText="1"/>
    </xf>
    <xf numFmtId="0" fontId="2" fillId="0" borderId="0" xfId="0" applyFont="1" applyAlignment="1">
      <alignment vertical="center" wrapText="1"/>
    </xf>
    <xf numFmtId="0" fontId="6" fillId="5" borderId="0" xfId="0" applyFont="1" applyFill="1" applyAlignment="1">
      <alignment vertical="center" wrapText="1"/>
    </xf>
    <xf numFmtId="0" fontId="0" fillId="0" borderId="0" xfId="0" applyAlignment="1">
      <alignment vertical="center" wrapText="1"/>
    </xf>
    <xf numFmtId="0" fontId="20" fillId="5" borderId="0" xfId="0" applyFont="1" applyFill="1" applyAlignment="1">
      <alignment horizontal="left" vertical="center" wrapText="1"/>
    </xf>
    <xf numFmtId="0" fontId="1" fillId="16" borderId="0" xfId="0" applyFont="1" applyFill="1" applyAlignment="1">
      <alignment vertical="center" wrapText="1"/>
    </xf>
    <xf numFmtId="0" fontId="36" fillId="0" borderId="0" xfId="0" applyFont="1" applyAlignment="1">
      <alignment vertical="center" wrapText="1"/>
    </xf>
    <xf numFmtId="0" fontId="17" fillId="5" borderId="0" xfId="0" applyFont="1" applyFill="1" applyAlignment="1">
      <alignment vertical="center" wrapText="1"/>
    </xf>
    <xf numFmtId="0" fontId="17" fillId="17" borderId="0" xfId="0" applyFont="1" applyFill="1" applyAlignment="1">
      <alignment vertical="center" wrapText="1"/>
    </xf>
    <xf numFmtId="0" fontId="11" fillId="5" borderId="0" xfId="0" applyFont="1" applyFill="1" applyAlignment="1">
      <alignment vertical="center" wrapText="1"/>
    </xf>
    <xf numFmtId="0" fontId="11" fillId="17" borderId="0" xfId="0" applyFont="1" applyFill="1" applyAlignment="1">
      <alignment vertical="center" wrapText="1"/>
    </xf>
    <xf numFmtId="0" fontId="8" fillId="17" borderId="0" xfId="0" applyFont="1" applyFill="1" applyAlignment="1">
      <alignment vertical="center" wrapText="1"/>
    </xf>
    <xf numFmtId="0" fontId="4" fillId="0" borderId="0" xfId="0" applyFont="1" applyAlignment="1">
      <alignment horizontal="center" vertical="center" wrapText="1"/>
    </xf>
    <xf numFmtId="0" fontId="37" fillId="0" borderId="0" xfId="0" applyFont="1" applyAlignment="1">
      <alignment vertical="center" wrapText="1"/>
    </xf>
    <xf numFmtId="0" fontId="3" fillId="17" borderId="0" xfId="0" applyFont="1" applyFill="1" applyAlignment="1">
      <alignment vertical="center" wrapText="1"/>
    </xf>
    <xf numFmtId="0" fontId="1" fillId="7" borderId="0" xfId="0" applyFont="1" applyFill="1" applyAlignment="1">
      <alignment vertical="center" wrapText="1"/>
    </xf>
    <xf numFmtId="0" fontId="20" fillId="7" borderId="0" xfId="0" applyFont="1" applyFill="1" applyAlignment="1">
      <alignment vertical="center" wrapText="1"/>
    </xf>
  </cellXfs>
  <cellStyles count="1">
    <cellStyle name="Normal" xfId="0" builtinId="0"/>
  </cellStyles>
  <dxfs count="11">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youtube.com/watch?v=FUtLzey_0qA" TargetMode="External"/><Relationship Id="rId2" Type="http://schemas.openxmlformats.org/officeDocument/2006/relationships/hyperlink" Target="https://www.youtube.com/watch?v=_e2lg8lOJAE" TargetMode="External"/><Relationship Id="rId1" Type="http://schemas.openxmlformats.org/officeDocument/2006/relationships/hyperlink" Target="https://www.youtube.com/watch?v=FUtLzey_0qA&amp;list=PLw-OWW_3hPqEfspWYtFzkL-5tSdfI9jG4"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AB23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5.88671875" customWidth="1"/>
    <col min="2" max="8" width="16.6640625" customWidth="1"/>
  </cols>
  <sheetData>
    <row r="1" spans="1:28">
      <c r="A1" s="1" t="s">
        <v>0</v>
      </c>
      <c r="B1" s="1" t="s">
        <v>1</v>
      </c>
      <c r="C1" s="1" t="s">
        <v>2</v>
      </c>
      <c r="D1" s="1" t="s">
        <v>3</v>
      </c>
      <c r="E1" s="1" t="s">
        <v>4</v>
      </c>
      <c r="F1" s="1" t="s">
        <v>5</v>
      </c>
      <c r="G1" s="2" t="s">
        <v>6</v>
      </c>
      <c r="H1" s="2" t="s">
        <v>7</v>
      </c>
      <c r="I1" s="2" t="s">
        <v>8</v>
      </c>
      <c r="J1" s="1" t="s">
        <v>9</v>
      </c>
      <c r="K1" s="1" t="s">
        <v>10</v>
      </c>
      <c r="L1" s="1"/>
      <c r="M1" s="1"/>
      <c r="N1" s="1"/>
      <c r="O1" s="1"/>
      <c r="P1" s="1"/>
      <c r="Q1" s="1"/>
      <c r="R1" s="1"/>
      <c r="S1" s="1"/>
      <c r="T1" s="1"/>
      <c r="U1" s="1"/>
      <c r="V1" s="1"/>
      <c r="W1" s="1"/>
      <c r="X1" s="1"/>
      <c r="Y1" s="1"/>
      <c r="Z1" s="1"/>
      <c r="AA1" s="1"/>
      <c r="AB1" s="1"/>
    </row>
    <row r="2" spans="1:28">
      <c r="A2" s="1" t="s">
        <v>11</v>
      </c>
      <c r="B2" s="3" t="s">
        <v>12</v>
      </c>
      <c r="C2" s="3" t="s">
        <v>13</v>
      </c>
      <c r="D2" s="4" t="str">
        <f ca="1">IFERROR(__xludf.DUMMYFUNCTION("GOOGLETRANSLATE(B2,""en"",""de"")"),"Montag")</f>
        <v>Montag</v>
      </c>
      <c r="E2" s="4" t="str">
        <f ca="1">IFERROR(__xludf.DUMMYFUNCTION("GOOGLETRANSLATE(B2,""en"",""es"")"),"Lunes")</f>
        <v>Lunes</v>
      </c>
      <c r="F2" s="4" t="str">
        <f ca="1">IFERROR(__xludf.DUMMYFUNCTION("GOOGLETRANSLATE(B2,""en"",""it"")"),"Lunedi")</f>
        <v>Lunedi</v>
      </c>
      <c r="G2" s="5" t="s">
        <v>14</v>
      </c>
      <c r="H2" s="6" t="s">
        <v>15</v>
      </c>
      <c r="I2" s="7" t="s">
        <v>16</v>
      </c>
      <c r="J2" s="3" t="s">
        <v>17</v>
      </c>
      <c r="K2" s="3"/>
      <c r="O2" s="8"/>
      <c r="P2" s="8"/>
      <c r="Q2" s="8"/>
    </row>
    <row r="3" spans="1:28">
      <c r="A3" s="1" t="s">
        <v>18</v>
      </c>
      <c r="B3" s="3" t="s">
        <v>19</v>
      </c>
      <c r="C3" s="3" t="s">
        <v>20</v>
      </c>
      <c r="D3" s="4" t="str">
        <f ca="1">IFERROR(__xludf.DUMMYFUNCTION("GOOGLETRANSLATE(B3,""en"",""de"")"),"Dienstag")</f>
        <v>Dienstag</v>
      </c>
      <c r="E3" s="4" t="str">
        <f ca="1">IFERROR(__xludf.DUMMYFUNCTION("GOOGLETRANSLATE(B3,""en"",""es"")"),"Martes")</f>
        <v>Martes</v>
      </c>
      <c r="F3" s="4" t="str">
        <f ca="1">IFERROR(__xludf.DUMMYFUNCTION("GOOGLETRANSLATE(B3,""en"",""it"")"),"Martedì")</f>
        <v>Martedì</v>
      </c>
      <c r="G3" s="5" t="s">
        <v>21</v>
      </c>
      <c r="H3" s="6" t="s">
        <v>22</v>
      </c>
      <c r="I3" s="7" t="s">
        <v>23</v>
      </c>
      <c r="J3" s="3" t="s">
        <v>17</v>
      </c>
      <c r="K3" s="3"/>
    </row>
    <row r="4" spans="1:28">
      <c r="A4" s="1" t="s">
        <v>24</v>
      </c>
      <c r="B4" s="3" t="s">
        <v>25</v>
      </c>
      <c r="C4" s="3" t="s">
        <v>26</v>
      </c>
      <c r="D4" s="4" t="str">
        <f ca="1">IFERROR(__xludf.DUMMYFUNCTION("GOOGLETRANSLATE(B4,""en"",""de"")"),"Mittwoch")</f>
        <v>Mittwoch</v>
      </c>
      <c r="E4" s="4" t="str">
        <f ca="1">IFERROR(__xludf.DUMMYFUNCTION("GOOGLETRANSLATE(B4,""en"",""es"")"),"Miércoles")</f>
        <v>Miércoles</v>
      </c>
      <c r="F4" s="4" t="str">
        <f ca="1">IFERROR(__xludf.DUMMYFUNCTION("GOOGLETRANSLATE(B4,""en"",""it"")"),"Mercoledì")</f>
        <v>Mercoledì</v>
      </c>
      <c r="G4" s="5" t="s">
        <v>27</v>
      </c>
      <c r="H4" s="6" t="s">
        <v>28</v>
      </c>
      <c r="I4" s="7" t="s">
        <v>29</v>
      </c>
      <c r="J4" s="3" t="s">
        <v>17</v>
      </c>
      <c r="K4" s="3"/>
    </row>
    <row r="5" spans="1:28">
      <c r="A5" s="1" t="s">
        <v>30</v>
      </c>
      <c r="B5" s="3" t="s">
        <v>31</v>
      </c>
      <c r="C5" s="3" t="s">
        <v>32</v>
      </c>
      <c r="D5" s="4" t="str">
        <f ca="1">IFERROR(__xludf.DUMMYFUNCTION("GOOGLETRANSLATE(B5,""en"",""de"")"),"Donnerstag")</f>
        <v>Donnerstag</v>
      </c>
      <c r="E5" s="4" t="str">
        <f ca="1">IFERROR(__xludf.DUMMYFUNCTION("GOOGLETRANSLATE(B5,""en"",""es"")"),"Jueves")</f>
        <v>Jueves</v>
      </c>
      <c r="F5" s="4" t="str">
        <f ca="1">IFERROR(__xludf.DUMMYFUNCTION("GOOGLETRANSLATE(B5,""en"",""it"")"),"Giovedì")</f>
        <v>Giovedì</v>
      </c>
      <c r="G5" s="5" t="s">
        <v>33</v>
      </c>
      <c r="H5" s="6" t="s">
        <v>34</v>
      </c>
      <c r="I5" s="7" t="s">
        <v>35</v>
      </c>
      <c r="J5" s="3" t="s">
        <v>17</v>
      </c>
      <c r="K5" s="3"/>
    </row>
    <row r="6" spans="1:28">
      <c r="A6" s="1" t="s">
        <v>36</v>
      </c>
      <c r="B6" s="3" t="s">
        <v>37</v>
      </c>
      <c r="C6" s="3" t="s">
        <v>38</v>
      </c>
      <c r="D6" s="4" t="str">
        <f ca="1">IFERROR(__xludf.DUMMYFUNCTION("GOOGLETRANSLATE(B6,""en"",""de"")"),"Freitag")</f>
        <v>Freitag</v>
      </c>
      <c r="E6" s="4" t="str">
        <f ca="1">IFERROR(__xludf.DUMMYFUNCTION("GOOGLETRANSLATE(B6,""en"",""es"")"),"Viernes")</f>
        <v>Viernes</v>
      </c>
      <c r="F6" s="4" t="str">
        <f ca="1">IFERROR(__xludf.DUMMYFUNCTION("GOOGLETRANSLATE(B6,""en"",""it"")"),"Venerdì")</f>
        <v>Venerdì</v>
      </c>
      <c r="G6" s="5" t="s">
        <v>39</v>
      </c>
      <c r="H6" s="6" t="s">
        <v>40</v>
      </c>
      <c r="I6" s="7" t="s">
        <v>41</v>
      </c>
      <c r="J6" s="3" t="s">
        <v>17</v>
      </c>
      <c r="K6" s="3"/>
    </row>
    <row r="7" spans="1:28">
      <c r="A7" s="1" t="s">
        <v>42</v>
      </c>
      <c r="B7" s="3" t="s">
        <v>43</v>
      </c>
      <c r="C7" s="3" t="s">
        <v>44</v>
      </c>
      <c r="D7" s="4" t="str">
        <f ca="1">IFERROR(__xludf.DUMMYFUNCTION("GOOGLETRANSLATE(B7,""en"",""de"")"),"Samstag")</f>
        <v>Samstag</v>
      </c>
      <c r="E7" s="4" t="str">
        <f ca="1">IFERROR(__xludf.DUMMYFUNCTION("GOOGLETRANSLATE(B7,""en"",""es"")"),"Sábado")</f>
        <v>Sábado</v>
      </c>
      <c r="F7" s="4" t="str">
        <f ca="1">IFERROR(__xludf.DUMMYFUNCTION("GOOGLETRANSLATE(B7,""en"",""it"")"),"Sabato")</f>
        <v>Sabato</v>
      </c>
      <c r="G7" s="5" t="s">
        <v>45</v>
      </c>
      <c r="H7" s="6" t="s">
        <v>46</v>
      </c>
      <c r="I7" s="7" t="s">
        <v>47</v>
      </c>
      <c r="J7" s="3" t="s">
        <v>17</v>
      </c>
      <c r="K7" s="3"/>
    </row>
    <row r="8" spans="1:28">
      <c r="A8" s="1" t="s">
        <v>48</v>
      </c>
      <c r="B8" s="3" t="s">
        <v>49</v>
      </c>
      <c r="C8" s="3" t="s">
        <v>50</v>
      </c>
      <c r="D8" s="4" t="str">
        <f ca="1">IFERROR(__xludf.DUMMYFUNCTION("GOOGLETRANSLATE(B8,""en"",""de"")"),"Sonntag")</f>
        <v>Sonntag</v>
      </c>
      <c r="E8" s="4" t="str">
        <f ca="1">IFERROR(__xludf.DUMMYFUNCTION("GOOGLETRANSLATE(B8,""en"",""es"")"),"Domingo")</f>
        <v>Domingo</v>
      </c>
      <c r="F8" s="4" t="str">
        <f ca="1">IFERROR(__xludf.DUMMYFUNCTION("GOOGLETRANSLATE(B8,""en"",""it"")"),"Domenica")</f>
        <v>Domenica</v>
      </c>
      <c r="G8" s="5" t="s">
        <v>51</v>
      </c>
      <c r="H8" s="6" t="s">
        <v>52</v>
      </c>
      <c r="I8" s="7" t="s">
        <v>53</v>
      </c>
      <c r="J8" s="3" t="s">
        <v>17</v>
      </c>
      <c r="K8" s="3"/>
    </row>
    <row r="9" spans="1:28">
      <c r="A9" s="1" t="s">
        <v>54</v>
      </c>
      <c r="B9" s="3" t="s">
        <v>55</v>
      </c>
      <c r="C9" s="3" t="s">
        <v>55</v>
      </c>
      <c r="D9" s="3" t="s">
        <v>55</v>
      </c>
      <c r="E9" s="3" t="s">
        <v>55</v>
      </c>
      <c r="F9" s="3" t="s">
        <v>55</v>
      </c>
      <c r="G9" s="5" t="s">
        <v>56</v>
      </c>
      <c r="H9" s="6" t="s">
        <v>55</v>
      </c>
      <c r="I9" s="7" t="s">
        <v>55</v>
      </c>
      <c r="J9" s="3" t="s">
        <v>17</v>
      </c>
      <c r="K9" s="3" t="s">
        <v>57</v>
      </c>
    </row>
    <row r="10" spans="1:28">
      <c r="A10" s="1" t="s">
        <v>58</v>
      </c>
      <c r="B10" s="4" t="str">
        <f ca="1">IFERROR(__xludf.DUMMYFUNCTION("GOOGLETRANSLATE(C10,""fr"",""en"")"),"January")</f>
        <v>January</v>
      </c>
      <c r="C10" s="5" t="s">
        <v>59</v>
      </c>
      <c r="D10" s="4" t="str">
        <f ca="1">IFERROR(__xludf.DUMMYFUNCTION("GOOGLETRANSLATE(B10,""en"",""de"")"),"Januar")</f>
        <v>Januar</v>
      </c>
      <c r="E10" s="4" t="s">
        <v>60</v>
      </c>
      <c r="F10" s="4" t="str">
        <f ca="1">IFERROR(__xludf.DUMMYFUNCTION("GOOGLETRANSLATE(B10,""en"",""it"")"),"Gennaio")</f>
        <v>Gennaio</v>
      </c>
      <c r="G10" s="5" t="s">
        <v>61</v>
      </c>
      <c r="H10" s="6" t="s">
        <v>62</v>
      </c>
      <c r="I10" s="7" t="s">
        <v>63</v>
      </c>
      <c r="J10" s="3" t="s">
        <v>17</v>
      </c>
    </row>
    <row r="11" spans="1:28">
      <c r="A11" s="1" t="s">
        <v>64</v>
      </c>
      <c r="B11" s="5" t="s">
        <v>65</v>
      </c>
      <c r="C11" s="5" t="s">
        <v>66</v>
      </c>
      <c r="D11" s="4" t="str">
        <f ca="1">IFERROR(__xludf.DUMMYFUNCTION("GOOGLETRANSLATE(B11,""en"",""de"")"),"Februar")</f>
        <v>Februar</v>
      </c>
      <c r="E11" s="4" t="str">
        <f ca="1">IFERROR(__xludf.DUMMYFUNCTION("GOOGLETRANSLATE(B11,""en"",""es"")"),"Febrero")</f>
        <v>Febrero</v>
      </c>
      <c r="F11" s="4" t="s">
        <v>67</v>
      </c>
      <c r="G11" s="5" t="s">
        <v>68</v>
      </c>
      <c r="H11" s="6" t="s">
        <v>69</v>
      </c>
      <c r="I11" s="7" t="s">
        <v>70</v>
      </c>
      <c r="J11" s="3" t="s">
        <v>17</v>
      </c>
    </row>
    <row r="12" spans="1:28">
      <c r="A12" s="1" t="s">
        <v>71</v>
      </c>
      <c r="B12" s="4" t="str">
        <f ca="1">IFERROR(__xludf.DUMMYFUNCTION("GOOGLETRANSLATE(C12,""fr"",""en"")"),"March")</f>
        <v>March</v>
      </c>
      <c r="C12" s="5" t="s">
        <v>72</v>
      </c>
      <c r="D12" s="4" t="s">
        <v>73</v>
      </c>
      <c r="E12" s="4" t="str">
        <f ca="1">IFERROR(__xludf.DUMMYFUNCTION("GOOGLETRANSLATE(B12,""en"",""es"")"),"Marzo")</f>
        <v>Marzo</v>
      </c>
      <c r="F12" s="4" t="str">
        <f ca="1">IFERROR(__xludf.DUMMYFUNCTION("GOOGLETRANSLATE(B12,""en"",""it"")"),"Marzo")</f>
        <v>Marzo</v>
      </c>
      <c r="G12" s="5" t="s">
        <v>74</v>
      </c>
      <c r="H12" s="6" t="s">
        <v>75</v>
      </c>
      <c r="I12" s="7" t="s">
        <v>76</v>
      </c>
      <c r="J12" s="3" t="s">
        <v>17</v>
      </c>
    </row>
    <row r="13" spans="1:28">
      <c r="A13" s="1" t="s">
        <v>77</v>
      </c>
      <c r="B13" s="4" t="str">
        <f ca="1">IFERROR(__xludf.DUMMYFUNCTION("GOOGLETRANSLATE(C13,""fr"",""en"")"),"April")</f>
        <v>April</v>
      </c>
      <c r="C13" s="5" t="s">
        <v>78</v>
      </c>
      <c r="D13" s="4" t="str">
        <f ca="1">IFERROR(__xludf.DUMMYFUNCTION("GOOGLETRANSLATE(B13,""en"",""de"")"),"April")</f>
        <v>April</v>
      </c>
      <c r="E13" s="4" t="str">
        <f ca="1">IFERROR(__xludf.DUMMYFUNCTION("GOOGLETRANSLATE(B13,""en"",""es"")"),"Abril")</f>
        <v>Abril</v>
      </c>
      <c r="F13" s="4" t="s">
        <v>79</v>
      </c>
      <c r="G13" s="5" t="s">
        <v>80</v>
      </c>
      <c r="H13" s="6" t="s">
        <v>81</v>
      </c>
      <c r="I13" s="7" t="s">
        <v>82</v>
      </c>
      <c r="J13" s="3" t="s">
        <v>17</v>
      </c>
    </row>
    <row r="14" spans="1:28">
      <c r="A14" s="1" t="s">
        <v>83</v>
      </c>
      <c r="B14" s="4" t="str">
        <f ca="1">IFERROR(__xludf.DUMMYFUNCTION("GOOGLETRANSLATE(C14,""fr"",""en"")"),"May")</f>
        <v>May</v>
      </c>
      <c r="C14" s="5" t="s">
        <v>84</v>
      </c>
      <c r="D14" s="4" t="s">
        <v>84</v>
      </c>
      <c r="E14" s="4" t="s">
        <v>85</v>
      </c>
      <c r="F14" s="4" t="str">
        <f ca="1">IFERROR(__xludf.DUMMYFUNCTION("GOOGLETRANSLATE(B14,""en"",""it"")"),"Maggio")</f>
        <v>Maggio</v>
      </c>
      <c r="G14" s="5" t="s">
        <v>86</v>
      </c>
      <c r="H14" s="6" t="s">
        <v>87</v>
      </c>
      <c r="I14" s="7" t="s">
        <v>88</v>
      </c>
      <c r="J14" s="3" t="s">
        <v>17</v>
      </c>
    </row>
    <row r="15" spans="1:28">
      <c r="A15" s="1" t="s">
        <v>89</v>
      </c>
      <c r="B15" s="4" t="str">
        <f ca="1">IFERROR(__xludf.DUMMYFUNCTION("GOOGLETRANSLATE(C15,""fr"",""en"")"),"June")</f>
        <v>June</v>
      </c>
      <c r="C15" s="5" t="s">
        <v>90</v>
      </c>
      <c r="D15" s="4" t="str">
        <f ca="1">IFERROR(__xludf.DUMMYFUNCTION("GOOGLETRANSLATE(B15,""en"",""de"")"),"Juni")</f>
        <v>Juni</v>
      </c>
      <c r="E15" s="4" t="str">
        <f ca="1">IFERROR(__xludf.DUMMYFUNCTION("GOOGLETRANSLATE(B15,""en"",""es"")"),"Junio")</f>
        <v>Junio</v>
      </c>
      <c r="F15" s="4" t="str">
        <f ca="1">IFERROR(__xludf.DUMMYFUNCTION("GOOGLETRANSLATE(B15,""en"",""it"")"),"Giugno")</f>
        <v>Giugno</v>
      </c>
      <c r="G15" s="5" t="s">
        <v>91</v>
      </c>
      <c r="H15" s="6" t="s">
        <v>92</v>
      </c>
      <c r="I15" s="7" t="s">
        <v>93</v>
      </c>
      <c r="J15" s="3" t="s">
        <v>17</v>
      </c>
    </row>
    <row r="16" spans="1:28">
      <c r="A16" s="1" t="s">
        <v>94</v>
      </c>
      <c r="B16" s="4" t="str">
        <f ca="1">IFERROR(__xludf.DUMMYFUNCTION("GOOGLETRANSLATE(C16,""fr"",""en"")"),"July")</f>
        <v>July</v>
      </c>
      <c r="C16" s="5" t="s">
        <v>95</v>
      </c>
      <c r="D16" s="4" t="str">
        <f ca="1">IFERROR(__xludf.DUMMYFUNCTION("GOOGLETRANSLATE(B16,""en"",""de"")"),"Juli")</f>
        <v>Juli</v>
      </c>
      <c r="E16" s="4" t="s">
        <v>96</v>
      </c>
      <c r="F16" s="4" t="str">
        <f ca="1">IFERROR(__xludf.DUMMYFUNCTION("GOOGLETRANSLATE(B16,""en"",""it"")"),"Luglio")</f>
        <v>Luglio</v>
      </c>
      <c r="G16" s="5" t="s">
        <v>97</v>
      </c>
      <c r="H16" s="6" t="s">
        <v>98</v>
      </c>
      <c r="I16" s="7" t="s">
        <v>99</v>
      </c>
      <c r="J16" s="3" t="s">
        <v>17</v>
      </c>
    </row>
    <row r="17" spans="1:18">
      <c r="A17" s="1" t="s">
        <v>100</v>
      </c>
      <c r="B17" s="4" t="str">
        <f ca="1">IFERROR(__xludf.DUMMYFUNCTION("GOOGLETRANSLATE(C17,""fr"",""en"")"),"August")</f>
        <v>August</v>
      </c>
      <c r="C17" s="5" t="s">
        <v>101</v>
      </c>
      <c r="D17" s="4" t="str">
        <f ca="1">IFERROR(__xludf.DUMMYFUNCTION("GOOGLETRANSLATE(B17,""en"",""de"")"),"August")</f>
        <v>August</v>
      </c>
      <c r="E17" s="4" t="str">
        <f ca="1">IFERROR(__xludf.DUMMYFUNCTION("GOOGLETRANSLATE(B17,""en"",""es"")"),"Agosto")</f>
        <v>Agosto</v>
      </c>
      <c r="F17" s="4" t="s">
        <v>102</v>
      </c>
      <c r="G17" s="5" t="s">
        <v>103</v>
      </c>
      <c r="H17" s="6" t="s">
        <v>104</v>
      </c>
      <c r="I17" s="7" t="s">
        <v>102</v>
      </c>
      <c r="J17" s="3" t="s">
        <v>17</v>
      </c>
      <c r="P17" s="8"/>
      <c r="Q17" s="8"/>
      <c r="R17" s="8"/>
    </row>
    <row r="18" spans="1:18">
      <c r="A18" s="1" t="s">
        <v>105</v>
      </c>
      <c r="B18" s="4" t="str">
        <f ca="1">IFERROR(__xludf.DUMMYFUNCTION("GOOGLETRANSLATE(C18,""fr"",""en"")"),"September")</f>
        <v>September</v>
      </c>
      <c r="C18" s="5" t="s">
        <v>106</v>
      </c>
      <c r="D18" s="4" t="str">
        <f ca="1">IFERROR(__xludf.DUMMYFUNCTION("GOOGLETRANSLATE(B18,""en"",""de"")"),"September")</f>
        <v>September</v>
      </c>
      <c r="E18" s="4" t="str">
        <f ca="1">IFERROR(__xludf.DUMMYFUNCTION("GOOGLETRANSLATE(B18,""en"",""es"")"),"Septiembre")</f>
        <v>Septiembre</v>
      </c>
      <c r="F18" s="4" t="s">
        <v>107</v>
      </c>
      <c r="G18" s="5" t="s">
        <v>108</v>
      </c>
      <c r="H18" s="6" t="s">
        <v>109</v>
      </c>
      <c r="I18" s="7" t="s">
        <v>110</v>
      </c>
      <c r="J18" s="3" t="s">
        <v>17</v>
      </c>
    </row>
    <row r="19" spans="1:18">
      <c r="A19" s="1" t="s">
        <v>111</v>
      </c>
      <c r="B19" s="4" t="str">
        <f ca="1">IFERROR(__xludf.DUMMYFUNCTION("GOOGLETRANSLATE(C19,""fr"",""en"")"),"October")</f>
        <v>October</v>
      </c>
      <c r="C19" s="5" t="s">
        <v>112</v>
      </c>
      <c r="D19" s="4" t="str">
        <f ca="1">IFERROR(__xludf.DUMMYFUNCTION("GOOGLETRANSLATE(B19,""en"",""de"")"),"Oktober")</f>
        <v>Oktober</v>
      </c>
      <c r="E19" s="4" t="str">
        <f ca="1">IFERROR(__xludf.DUMMYFUNCTION("GOOGLETRANSLATE(B19,""en"",""es"")"),"Octubre")</f>
        <v>Octubre</v>
      </c>
      <c r="F19" s="4" t="s">
        <v>113</v>
      </c>
      <c r="G19" s="5" t="s">
        <v>114</v>
      </c>
      <c r="H19" s="6" t="s">
        <v>115</v>
      </c>
      <c r="I19" s="7" t="s">
        <v>116</v>
      </c>
      <c r="J19" s="3" t="s">
        <v>17</v>
      </c>
    </row>
    <row r="20" spans="1:18">
      <c r="A20" s="1" t="s">
        <v>117</v>
      </c>
      <c r="B20" s="4" t="str">
        <f ca="1">IFERROR(__xludf.DUMMYFUNCTION("GOOGLETRANSLATE(C20,""fr"",""en"")"),"November")</f>
        <v>November</v>
      </c>
      <c r="C20" s="5" t="s">
        <v>118</v>
      </c>
      <c r="D20" s="4" t="str">
        <f ca="1">IFERROR(__xludf.DUMMYFUNCTION("GOOGLETRANSLATE(B20,""en"",""de"")"),"November")</f>
        <v>November</v>
      </c>
      <c r="E20" s="4" t="str">
        <f ca="1">IFERROR(__xludf.DUMMYFUNCTION("GOOGLETRANSLATE(B20,""en"",""es"")"),"Noviembre")</f>
        <v>Noviembre</v>
      </c>
      <c r="F20" s="4" t="s">
        <v>118</v>
      </c>
      <c r="G20" s="5" t="s">
        <v>119</v>
      </c>
      <c r="H20" s="6" t="s">
        <v>120</v>
      </c>
      <c r="I20" s="7" t="s">
        <v>121</v>
      </c>
      <c r="J20" s="3" t="s">
        <v>17</v>
      </c>
    </row>
    <row r="21" spans="1:18">
      <c r="A21" s="1" t="s">
        <v>122</v>
      </c>
      <c r="B21" s="4" t="str">
        <f ca="1">IFERROR(__xludf.DUMMYFUNCTION("GOOGLETRANSLATE(C21,""fr"",""en"")"),"December")</f>
        <v>December</v>
      </c>
      <c r="C21" s="5" t="s">
        <v>123</v>
      </c>
      <c r="D21" s="4" t="str">
        <f ca="1">IFERROR(__xludf.DUMMYFUNCTION("GOOGLETRANSLATE(B21,""en"",""de"")"),"Dezember")</f>
        <v>Dezember</v>
      </c>
      <c r="E21" s="4" t="str">
        <f ca="1">IFERROR(__xludf.DUMMYFUNCTION("GOOGLETRANSLATE(B21,""en"",""es"")"),"Diciembre")</f>
        <v>Diciembre</v>
      </c>
      <c r="F21" s="4" t="str">
        <f ca="1">IFERROR(__xludf.DUMMYFUNCTION("GOOGLETRANSLATE(B21,""en"",""it"")"),"Dicembre")</f>
        <v>Dicembre</v>
      </c>
      <c r="G21" s="5" t="s">
        <v>124</v>
      </c>
      <c r="H21" s="6" t="s">
        <v>125</v>
      </c>
      <c r="I21" s="7" t="s">
        <v>126</v>
      </c>
      <c r="J21" s="3" t="s">
        <v>17</v>
      </c>
    </row>
    <row r="22" spans="1:18">
      <c r="A22" s="1" t="s">
        <v>127</v>
      </c>
      <c r="B22" s="4" t="s">
        <v>128</v>
      </c>
      <c r="C22" s="5" t="s">
        <v>128</v>
      </c>
      <c r="D22" s="5" t="s">
        <v>128</v>
      </c>
      <c r="E22" s="5" t="s">
        <v>129</v>
      </c>
      <c r="F22" s="5" t="s">
        <v>130</v>
      </c>
      <c r="G22" s="5" t="s">
        <v>61</v>
      </c>
      <c r="H22" s="6" t="s">
        <v>131</v>
      </c>
      <c r="I22" s="7" t="s">
        <v>128</v>
      </c>
      <c r="J22" s="5" t="s">
        <v>132</v>
      </c>
    </row>
    <row r="23" spans="1:18">
      <c r="A23" s="1" t="s">
        <v>133</v>
      </c>
      <c r="B23" s="4" t="s">
        <v>134</v>
      </c>
      <c r="C23" s="5" t="s">
        <v>135</v>
      </c>
      <c r="D23" s="5" t="s">
        <v>134</v>
      </c>
      <c r="E23" s="5" t="s">
        <v>136</v>
      </c>
      <c r="F23" s="5" t="s">
        <v>136</v>
      </c>
      <c r="G23" s="5" t="s">
        <v>68</v>
      </c>
      <c r="H23" s="6" t="s">
        <v>137</v>
      </c>
      <c r="I23" s="7" t="s">
        <v>135</v>
      </c>
      <c r="J23" s="5" t="s">
        <v>138</v>
      </c>
    </row>
    <row r="24" spans="1:18">
      <c r="A24" s="1" t="s">
        <v>139</v>
      </c>
      <c r="B24" s="4" t="s">
        <v>140</v>
      </c>
      <c r="C24" s="5" t="s">
        <v>141</v>
      </c>
      <c r="D24" s="5" t="s">
        <v>142</v>
      </c>
      <c r="E24" s="5" t="s">
        <v>143</v>
      </c>
      <c r="F24" s="5" t="s">
        <v>143</v>
      </c>
      <c r="G24" s="5" t="s">
        <v>74</v>
      </c>
      <c r="H24" s="6" t="s">
        <v>144</v>
      </c>
      <c r="I24" s="7" t="s">
        <v>141</v>
      </c>
      <c r="J24" s="5" t="s">
        <v>145</v>
      </c>
    </row>
    <row r="25" spans="1:18">
      <c r="A25" s="1" t="s">
        <v>146</v>
      </c>
      <c r="B25" s="4" t="s">
        <v>147</v>
      </c>
      <c r="C25" s="5" t="s">
        <v>148</v>
      </c>
      <c r="D25" s="5" t="s">
        <v>149</v>
      </c>
      <c r="E25" s="5" t="s">
        <v>150</v>
      </c>
      <c r="F25" s="5" t="s">
        <v>151</v>
      </c>
      <c r="G25" s="5" t="s">
        <v>80</v>
      </c>
      <c r="H25" s="6" t="s">
        <v>152</v>
      </c>
      <c r="I25" s="7" t="s">
        <v>153</v>
      </c>
      <c r="J25" s="5" t="s">
        <v>154</v>
      </c>
    </row>
    <row r="26" spans="1:18">
      <c r="A26" s="1" t="s">
        <v>155</v>
      </c>
      <c r="B26" s="4" t="s">
        <v>156</v>
      </c>
      <c r="C26" s="5" t="s">
        <v>84</v>
      </c>
      <c r="D26" s="5" t="s">
        <v>84</v>
      </c>
      <c r="E26" s="5" t="s">
        <v>157</v>
      </c>
      <c r="F26" s="5" t="s">
        <v>158</v>
      </c>
      <c r="G26" s="5" t="s">
        <v>86</v>
      </c>
      <c r="H26" s="6" t="s">
        <v>87</v>
      </c>
      <c r="I26" s="7" t="s">
        <v>88</v>
      </c>
      <c r="J26" s="5" t="s">
        <v>159</v>
      </c>
    </row>
    <row r="27" spans="1:18">
      <c r="A27" s="1" t="s">
        <v>160</v>
      </c>
      <c r="B27" s="4" t="s">
        <v>161</v>
      </c>
      <c r="C27" s="5" t="s">
        <v>161</v>
      </c>
      <c r="D27" s="5" t="s">
        <v>161</v>
      </c>
      <c r="E27" s="5" t="s">
        <v>162</v>
      </c>
      <c r="F27" s="5" t="s">
        <v>163</v>
      </c>
      <c r="G27" s="5" t="s">
        <v>91</v>
      </c>
      <c r="H27" s="6" t="s">
        <v>164</v>
      </c>
      <c r="I27" s="7" t="s">
        <v>161</v>
      </c>
      <c r="J27" s="5" t="s">
        <v>165</v>
      </c>
    </row>
    <row r="28" spans="1:18">
      <c r="A28" s="1" t="s">
        <v>166</v>
      </c>
      <c r="B28" s="4" t="s">
        <v>167</v>
      </c>
      <c r="C28" s="5" t="s">
        <v>167</v>
      </c>
      <c r="D28" s="5" t="s">
        <v>167</v>
      </c>
      <c r="E28" s="5" t="s">
        <v>168</v>
      </c>
      <c r="F28" s="5" t="s">
        <v>169</v>
      </c>
      <c r="G28" s="5" t="s">
        <v>97</v>
      </c>
      <c r="H28" s="6" t="s">
        <v>170</v>
      </c>
      <c r="I28" s="7" t="s">
        <v>167</v>
      </c>
      <c r="J28" s="5" t="s">
        <v>171</v>
      </c>
    </row>
    <row r="29" spans="1:18">
      <c r="A29" s="1" t="s">
        <v>172</v>
      </c>
      <c r="B29" s="4" t="s">
        <v>173</v>
      </c>
      <c r="C29" s="5" t="s">
        <v>174</v>
      </c>
      <c r="D29" s="5" t="s">
        <v>173</v>
      </c>
      <c r="E29" s="5" t="s">
        <v>175</v>
      </c>
      <c r="F29" s="5" t="s">
        <v>175</v>
      </c>
      <c r="G29" s="5" t="s">
        <v>103</v>
      </c>
      <c r="H29" s="6" t="s">
        <v>176</v>
      </c>
      <c r="I29" s="7" t="s">
        <v>177</v>
      </c>
      <c r="J29" s="5" t="s">
        <v>178</v>
      </c>
    </row>
    <row r="30" spans="1:18">
      <c r="A30" s="1" t="s">
        <v>179</v>
      </c>
      <c r="B30" s="4" t="s">
        <v>180</v>
      </c>
      <c r="C30" s="5" t="s">
        <v>180</v>
      </c>
      <c r="D30" s="5" t="s">
        <v>180</v>
      </c>
      <c r="E30" s="5" t="s">
        <v>181</v>
      </c>
      <c r="F30" s="5" t="s">
        <v>182</v>
      </c>
      <c r="G30" s="5" t="s">
        <v>108</v>
      </c>
      <c r="H30" s="6" t="s">
        <v>183</v>
      </c>
      <c r="I30" s="7" t="s">
        <v>184</v>
      </c>
      <c r="J30" s="5" t="s">
        <v>185</v>
      </c>
    </row>
    <row r="31" spans="1:18">
      <c r="A31" s="1" t="s">
        <v>186</v>
      </c>
      <c r="B31" s="4" t="s">
        <v>187</v>
      </c>
      <c r="C31" s="5" t="s">
        <v>187</v>
      </c>
      <c r="D31" s="5" t="s">
        <v>188</v>
      </c>
      <c r="E31" s="5" t="s">
        <v>189</v>
      </c>
      <c r="F31" s="5" t="s">
        <v>190</v>
      </c>
      <c r="G31" s="5" t="s">
        <v>114</v>
      </c>
      <c r="H31" s="6" t="s">
        <v>191</v>
      </c>
      <c r="I31" s="7" t="s">
        <v>192</v>
      </c>
      <c r="J31" s="5" t="s">
        <v>193</v>
      </c>
    </row>
    <row r="32" spans="1:18">
      <c r="A32" s="1" t="s">
        <v>194</v>
      </c>
      <c r="B32" s="4" t="s">
        <v>195</v>
      </c>
      <c r="C32" s="5" t="s">
        <v>195</v>
      </c>
      <c r="D32" s="5" t="s">
        <v>195</v>
      </c>
      <c r="E32" s="5" t="s">
        <v>196</v>
      </c>
      <c r="F32" s="5" t="s">
        <v>196</v>
      </c>
      <c r="G32" s="5" t="s">
        <v>119</v>
      </c>
      <c r="H32" s="6" t="s">
        <v>197</v>
      </c>
      <c r="I32" s="7" t="s">
        <v>195</v>
      </c>
      <c r="J32" s="5" t="s">
        <v>198</v>
      </c>
    </row>
    <row r="33" spans="1:10">
      <c r="A33" s="1" t="s">
        <v>199</v>
      </c>
      <c r="B33" s="4" t="s">
        <v>200</v>
      </c>
      <c r="C33" s="5" t="s">
        <v>200</v>
      </c>
      <c r="D33" s="5" t="s">
        <v>201</v>
      </c>
      <c r="E33" s="5" t="s">
        <v>202</v>
      </c>
      <c r="F33" s="5" t="s">
        <v>202</v>
      </c>
      <c r="G33" s="5" t="s">
        <v>124</v>
      </c>
      <c r="H33" s="6" t="s">
        <v>203</v>
      </c>
      <c r="I33" s="7" t="s">
        <v>201</v>
      </c>
      <c r="J33" s="5" t="s">
        <v>204</v>
      </c>
    </row>
    <row r="34" spans="1:10">
      <c r="A34" s="1"/>
    </row>
    <row r="35" spans="1:10">
      <c r="A35" s="1"/>
    </row>
    <row r="36" spans="1:10">
      <c r="A36" s="1"/>
    </row>
    <row r="37" spans="1:10">
      <c r="A37" s="1"/>
    </row>
    <row r="38" spans="1:10">
      <c r="A38" s="1"/>
    </row>
    <row r="39" spans="1:10">
      <c r="A39" s="1"/>
    </row>
    <row r="40" spans="1:10">
      <c r="A40" s="1"/>
    </row>
    <row r="41" spans="1:10">
      <c r="A41" s="1"/>
    </row>
    <row r="42" spans="1:10">
      <c r="A42" s="1"/>
    </row>
    <row r="43" spans="1:10">
      <c r="A43" s="1"/>
    </row>
    <row r="44" spans="1:10">
      <c r="A44" s="1"/>
    </row>
    <row r="45" spans="1:10">
      <c r="A45" s="1"/>
    </row>
    <row r="46" spans="1:10">
      <c r="A46" s="1"/>
    </row>
    <row r="47" spans="1:10">
      <c r="A47" s="1"/>
    </row>
    <row r="48" spans="1:10">
      <c r="A48" s="1"/>
    </row>
    <row r="49" spans="1:1">
      <c r="A49" s="1"/>
    </row>
    <row r="50" spans="1:1">
      <c r="A50" s="1"/>
    </row>
    <row r="51" spans="1:1">
      <c r="A51" s="1"/>
    </row>
    <row r="52" spans="1:1">
      <c r="A52" s="1"/>
    </row>
    <row r="53" spans="1:1">
      <c r="A53" s="1"/>
    </row>
    <row r="54" spans="1:1">
      <c r="A54" s="1"/>
    </row>
    <row r="55" spans="1:1">
      <c r="A55" s="1"/>
    </row>
    <row r="56" spans="1:1">
      <c r="A56" s="1"/>
    </row>
    <row r="57" spans="1:1">
      <c r="A57" s="1"/>
    </row>
    <row r="58" spans="1:1">
      <c r="A58" s="1"/>
    </row>
    <row r="59" spans="1:1">
      <c r="A59" s="1"/>
    </row>
    <row r="60" spans="1:1">
      <c r="A60" s="1"/>
    </row>
    <row r="61" spans="1:1">
      <c r="A61" s="1"/>
    </row>
    <row r="62" spans="1:1">
      <c r="A62" s="1"/>
    </row>
    <row r="63" spans="1:1">
      <c r="A63" s="1"/>
    </row>
    <row r="64" spans="1:1">
      <c r="A64" s="1"/>
    </row>
    <row r="65" spans="1:1">
      <c r="A65" s="1"/>
    </row>
    <row r="66" spans="1:1">
      <c r="A66" s="1"/>
    </row>
    <row r="67" spans="1:1">
      <c r="A67" s="1"/>
    </row>
    <row r="68" spans="1:1">
      <c r="A68" s="1"/>
    </row>
    <row r="69" spans="1:1">
      <c r="A69" s="1"/>
    </row>
    <row r="70" spans="1:1">
      <c r="A70" s="1"/>
    </row>
    <row r="71" spans="1:1">
      <c r="A71" s="1"/>
    </row>
    <row r="72" spans="1:1">
      <c r="A72" s="1"/>
    </row>
    <row r="73" spans="1:1">
      <c r="A73" s="1"/>
    </row>
    <row r="74" spans="1:1">
      <c r="A74" s="1"/>
    </row>
    <row r="75" spans="1:1">
      <c r="A75" s="1"/>
    </row>
    <row r="76" spans="1:1">
      <c r="A76" s="1"/>
    </row>
    <row r="77" spans="1:1">
      <c r="A77" s="1"/>
    </row>
    <row r="78" spans="1:1">
      <c r="A78" s="1"/>
    </row>
    <row r="79" spans="1:1">
      <c r="A79" s="1"/>
    </row>
    <row r="80" spans="1:1">
      <c r="A80" s="1"/>
    </row>
    <row r="81" spans="1:1">
      <c r="A81" s="1"/>
    </row>
    <row r="82" spans="1:1">
      <c r="A82" s="1"/>
    </row>
    <row r="83" spans="1:1">
      <c r="A83" s="1"/>
    </row>
    <row r="84" spans="1:1">
      <c r="A84" s="1"/>
    </row>
    <row r="85" spans="1:1">
      <c r="A85" s="1"/>
    </row>
    <row r="86" spans="1:1">
      <c r="A86" s="1"/>
    </row>
    <row r="87" spans="1:1">
      <c r="A87" s="1"/>
    </row>
    <row r="88" spans="1:1">
      <c r="A88" s="1"/>
    </row>
    <row r="89" spans="1:1">
      <c r="A89" s="1"/>
    </row>
    <row r="90" spans="1:1">
      <c r="A90" s="1"/>
    </row>
    <row r="91" spans="1:1">
      <c r="A91" s="1"/>
    </row>
    <row r="92" spans="1:1">
      <c r="A92" s="1"/>
    </row>
    <row r="93" spans="1:1">
      <c r="A93" s="1"/>
    </row>
    <row r="94" spans="1:1">
      <c r="A94" s="1"/>
    </row>
    <row r="95" spans="1:1">
      <c r="A95" s="1"/>
    </row>
    <row r="96" spans="1:1">
      <c r="A96" s="1"/>
    </row>
    <row r="97" spans="1:1">
      <c r="A97" s="1"/>
    </row>
    <row r="98" spans="1:1">
      <c r="A98" s="1"/>
    </row>
    <row r="99" spans="1:1">
      <c r="A99" s="1"/>
    </row>
    <row r="100" spans="1:1">
      <c r="A100" s="1"/>
    </row>
    <row r="101" spans="1:1">
      <c r="A101" s="1"/>
    </row>
    <row r="102" spans="1:1">
      <c r="A102" s="1"/>
    </row>
    <row r="103" spans="1:1">
      <c r="A103" s="1"/>
    </row>
    <row r="104" spans="1:1">
      <c r="A104" s="1"/>
    </row>
    <row r="105" spans="1:1">
      <c r="A105" s="1"/>
    </row>
    <row r="106" spans="1:1">
      <c r="A106" s="1"/>
    </row>
    <row r="107" spans="1:1">
      <c r="A107" s="1"/>
    </row>
    <row r="108" spans="1:1">
      <c r="A108" s="1"/>
    </row>
    <row r="109" spans="1:1">
      <c r="A109" s="1"/>
    </row>
    <row r="110" spans="1:1">
      <c r="A110" s="1"/>
    </row>
    <row r="111" spans="1:1">
      <c r="A111" s="1"/>
    </row>
    <row r="112" spans="1:1">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row r="122" spans="1:1">
      <c r="A122" s="1"/>
    </row>
    <row r="123" spans="1:1">
      <c r="A123" s="1"/>
    </row>
    <row r="124" spans="1:1">
      <c r="A124" s="1"/>
    </row>
    <row r="125" spans="1:1">
      <c r="A125" s="1"/>
    </row>
    <row r="126" spans="1:1">
      <c r="A126" s="1"/>
    </row>
    <row r="127" spans="1:1">
      <c r="A127" s="1"/>
    </row>
    <row r="128" spans="1:1">
      <c r="A128" s="1"/>
    </row>
    <row r="129" spans="1:1">
      <c r="A129" s="1"/>
    </row>
    <row r="130" spans="1:1">
      <c r="A130" s="1"/>
    </row>
    <row r="131" spans="1:1">
      <c r="A131" s="1"/>
    </row>
    <row r="132" spans="1:1">
      <c r="A132" s="1"/>
    </row>
    <row r="133" spans="1:1">
      <c r="A133" s="1"/>
    </row>
    <row r="134" spans="1:1">
      <c r="A134" s="1"/>
    </row>
    <row r="135" spans="1:1">
      <c r="A135" s="1"/>
    </row>
    <row r="136" spans="1:1">
      <c r="A136" s="1"/>
    </row>
    <row r="137" spans="1:1">
      <c r="A137" s="1"/>
    </row>
    <row r="138" spans="1:1">
      <c r="A138" s="1"/>
    </row>
    <row r="139" spans="1:1">
      <c r="A139" s="1"/>
    </row>
    <row r="140" spans="1:1">
      <c r="A140" s="1"/>
    </row>
    <row r="141" spans="1:1">
      <c r="A141" s="1"/>
    </row>
    <row r="142" spans="1:1">
      <c r="A142" s="1"/>
    </row>
    <row r="143" spans="1:1">
      <c r="A143" s="1"/>
    </row>
    <row r="144" spans="1:1">
      <c r="A144" s="1"/>
    </row>
    <row r="145" spans="1:1">
      <c r="A145" s="1"/>
    </row>
    <row r="146" spans="1:1">
      <c r="A146" s="1"/>
    </row>
    <row r="147" spans="1:1">
      <c r="A147" s="1"/>
    </row>
    <row r="148" spans="1:1">
      <c r="A148" s="1"/>
    </row>
    <row r="149" spans="1:1">
      <c r="A149" s="1"/>
    </row>
    <row r="150" spans="1:1">
      <c r="A150" s="1"/>
    </row>
    <row r="151" spans="1:1">
      <c r="A151" s="1"/>
    </row>
    <row r="152" spans="1:1">
      <c r="A152" s="1"/>
    </row>
    <row r="153" spans="1:1">
      <c r="A153" s="1"/>
    </row>
    <row r="154" spans="1:1">
      <c r="A154" s="1"/>
    </row>
    <row r="155" spans="1:1">
      <c r="A155" s="1"/>
    </row>
    <row r="156" spans="1:1">
      <c r="A156" s="1"/>
    </row>
    <row r="157" spans="1:1">
      <c r="A157" s="1"/>
    </row>
    <row r="158" spans="1:1">
      <c r="A158" s="1"/>
    </row>
    <row r="159" spans="1:1">
      <c r="A159" s="1"/>
    </row>
    <row r="160" spans="1:1">
      <c r="A160" s="1"/>
    </row>
    <row r="161" spans="1:1">
      <c r="A161" s="1"/>
    </row>
    <row r="162" spans="1:1">
      <c r="A162" s="1"/>
    </row>
    <row r="163" spans="1:1">
      <c r="A163" s="1"/>
    </row>
    <row r="164" spans="1:1">
      <c r="A164" s="1"/>
    </row>
    <row r="165" spans="1:1">
      <c r="A165" s="1"/>
    </row>
    <row r="166" spans="1:1">
      <c r="A166" s="1"/>
    </row>
    <row r="167" spans="1:1">
      <c r="A167" s="1"/>
    </row>
    <row r="168" spans="1:1">
      <c r="A168" s="1"/>
    </row>
    <row r="169" spans="1:1">
      <c r="A169" s="1"/>
    </row>
    <row r="170" spans="1:1">
      <c r="A170" s="1"/>
    </row>
    <row r="171" spans="1:1">
      <c r="A171" s="1"/>
    </row>
    <row r="172" spans="1:1">
      <c r="A172" s="1"/>
    </row>
    <row r="173" spans="1:1">
      <c r="A173" s="1"/>
    </row>
    <row r="174" spans="1:1">
      <c r="A174" s="1"/>
    </row>
    <row r="175" spans="1:1">
      <c r="A175" s="1"/>
    </row>
    <row r="176" spans="1:1">
      <c r="A176" s="1"/>
    </row>
    <row r="177" spans="1:1">
      <c r="A177" s="1"/>
    </row>
    <row r="178" spans="1:1">
      <c r="A178" s="1"/>
    </row>
    <row r="179" spans="1:1">
      <c r="A179" s="1"/>
    </row>
    <row r="180" spans="1:1">
      <c r="A180" s="1"/>
    </row>
    <row r="181" spans="1:1">
      <c r="A181" s="1"/>
    </row>
    <row r="182" spans="1:1">
      <c r="A182" s="1"/>
    </row>
    <row r="183" spans="1:1">
      <c r="A183" s="1"/>
    </row>
    <row r="184" spans="1:1">
      <c r="A184" s="1"/>
    </row>
    <row r="185" spans="1:1">
      <c r="A185" s="1"/>
    </row>
    <row r="186" spans="1:1">
      <c r="A186" s="1"/>
    </row>
    <row r="187" spans="1:1">
      <c r="A187" s="1"/>
    </row>
    <row r="188" spans="1:1">
      <c r="A188" s="1"/>
    </row>
    <row r="189" spans="1:1">
      <c r="A189" s="1"/>
    </row>
    <row r="190" spans="1:1">
      <c r="A190" s="1"/>
    </row>
    <row r="191" spans="1:1">
      <c r="A191" s="1"/>
    </row>
    <row r="192" spans="1:1">
      <c r="A192" s="1"/>
    </row>
    <row r="193" spans="1:1">
      <c r="A193" s="1"/>
    </row>
    <row r="194" spans="1:1">
      <c r="A194" s="1"/>
    </row>
    <row r="195" spans="1:1">
      <c r="A195" s="1"/>
    </row>
    <row r="196" spans="1:1">
      <c r="A196" s="1"/>
    </row>
    <row r="197" spans="1:1">
      <c r="A197" s="1"/>
    </row>
    <row r="198" spans="1:1">
      <c r="A198" s="1"/>
    </row>
    <row r="199" spans="1:1">
      <c r="A199" s="1"/>
    </row>
    <row r="200" spans="1:1">
      <c r="A200" s="1"/>
    </row>
    <row r="201" spans="1:1">
      <c r="A201" s="1"/>
    </row>
    <row r="202" spans="1:1">
      <c r="A202" s="1"/>
    </row>
    <row r="203" spans="1:1">
      <c r="A203" s="1"/>
    </row>
    <row r="204" spans="1:1">
      <c r="A204" s="1"/>
    </row>
    <row r="205" spans="1:1">
      <c r="A205" s="1"/>
    </row>
    <row r="206" spans="1:1">
      <c r="A206" s="1"/>
    </row>
    <row r="207" spans="1:1">
      <c r="A207" s="1"/>
    </row>
    <row r="208" spans="1:1">
      <c r="A208" s="1"/>
    </row>
    <row r="209" spans="1:1">
      <c r="A209" s="1"/>
    </row>
    <row r="210" spans="1:1">
      <c r="A210" s="1"/>
    </row>
    <row r="211" spans="1:1">
      <c r="A211" s="1"/>
    </row>
    <row r="212" spans="1:1">
      <c r="A212" s="1"/>
    </row>
    <row r="213" spans="1:1">
      <c r="A213" s="1"/>
    </row>
    <row r="214" spans="1:1">
      <c r="A214" s="1"/>
    </row>
    <row r="215" spans="1:1">
      <c r="A215" s="1"/>
    </row>
    <row r="216" spans="1:1">
      <c r="A216" s="1"/>
    </row>
    <row r="217" spans="1:1">
      <c r="A217" s="1"/>
    </row>
    <row r="218" spans="1:1">
      <c r="A218" s="1"/>
    </row>
    <row r="219" spans="1:1">
      <c r="A219" s="1"/>
    </row>
    <row r="220" spans="1:1">
      <c r="A220" s="1"/>
    </row>
    <row r="221" spans="1:1">
      <c r="A221" s="1"/>
    </row>
    <row r="222" spans="1:1">
      <c r="A222" s="1"/>
    </row>
    <row r="223" spans="1:1">
      <c r="A223" s="1"/>
    </row>
    <row r="224" spans="1:1">
      <c r="A224" s="1"/>
    </row>
    <row r="225" spans="1:1">
      <c r="A225" s="1"/>
    </row>
    <row r="226" spans="1:1">
      <c r="A226" s="1"/>
    </row>
    <row r="227" spans="1:1">
      <c r="A227" s="1"/>
    </row>
    <row r="228" spans="1:1">
      <c r="A228" s="1"/>
    </row>
    <row r="229" spans="1:1">
      <c r="A229" s="1"/>
    </row>
    <row r="230" spans="1:1">
      <c r="A230" s="1"/>
    </row>
    <row r="231" spans="1:1">
      <c r="A231" s="1"/>
    </row>
    <row r="232" spans="1:1">
      <c r="A232" s="1"/>
    </row>
    <row r="233" spans="1:1">
      <c r="A233" s="1"/>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Z22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21875" customWidth="1"/>
    <col min="2" max="2" width="75.88671875" customWidth="1"/>
    <col min="3" max="3" width="30.88671875" customWidth="1"/>
    <col min="4" max="6" width="12.6640625" customWidth="1"/>
  </cols>
  <sheetData>
    <row r="1" spans="1:26">
      <c r="A1" s="9" t="s">
        <v>0</v>
      </c>
      <c r="B1" s="9" t="s">
        <v>1</v>
      </c>
      <c r="C1" s="9" t="s">
        <v>2</v>
      </c>
      <c r="D1" s="9" t="s">
        <v>3</v>
      </c>
      <c r="E1" s="9" t="s">
        <v>4</v>
      </c>
      <c r="F1" s="9" t="s">
        <v>5</v>
      </c>
      <c r="G1" s="9" t="s">
        <v>7</v>
      </c>
      <c r="H1" s="9" t="s">
        <v>9</v>
      </c>
      <c r="I1" s="9" t="s">
        <v>10</v>
      </c>
      <c r="J1" s="9" t="s">
        <v>205</v>
      </c>
      <c r="K1" s="9"/>
      <c r="L1" s="9"/>
      <c r="M1" s="9"/>
      <c r="N1" s="9"/>
      <c r="O1" s="9"/>
      <c r="P1" s="9"/>
      <c r="Q1" s="9"/>
      <c r="R1" s="9"/>
      <c r="S1" s="9"/>
      <c r="T1" s="9"/>
      <c r="U1" s="9"/>
      <c r="V1" s="9"/>
      <c r="W1" s="9"/>
      <c r="X1" s="9"/>
      <c r="Y1" s="9"/>
      <c r="Z1" s="9"/>
    </row>
    <row r="2" spans="1:26">
      <c r="A2" s="9" t="s">
        <v>206</v>
      </c>
      <c r="B2" s="3" t="s">
        <v>207</v>
      </c>
      <c r="C2" s="3" t="s">
        <v>207</v>
      </c>
      <c r="D2" s="3"/>
      <c r="E2" s="3"/>
      <c r="F2" s="3"/>
      <c r="G2" s="3"/>
      <c r="H2" s="3"/>
      <c r="I2" s="3"/>
    </row>
    <row r="3" spans="1:26">
      <c r="A3" s="9" t="s">
        <v>208</v>
      </c>
      <c r="B3" s="3" t="s">
        <v>209</v>
      </c>
      <c r="C3" s="3" t="s">
        <v>209</v>
      </c>
      <c r="D3" s="3" t="s">
        <v>210</v>
      </c>
      <c r="E3" s="3" t="s">
        <v>211</v>
      </c>
      <c r="F3" s="3" t="s">
        <v>212</v>
      </c>
      <c r="G3" s="3" t="s">
        <v>213</v>
      </c>
      <c r="H3" s="3"/>
      <c r="I3" s="3"/>
    </row>
    <row r="4" spans="1:26">
      <c r="A4" s="9" t="s">
        <v>214</v>
      </c>
      <c r="B4" s="3" t="s">
        <v>215</v>
      </c>
      <c r="C4" s="3" t="s">
        <v>216</v>
      </c>
      <c r="D4" s="3" t="s">
        <v>217</v>
      </c>
      <c r="E4" s="3" t="s">
        <v>218</v>
      </c>
      <c r="F4" s="3" t="s">
        <v>219</v>
      </c>
      <c r="G4" s="3" t="s">
        <v>220</v>
      </c>
      <c r="H4" s="3"/>
      <c r="I4" s="3"/>
    </row>
    <row r="5" spans="1:26">
      <c r="A5" s="9" t="s">
        <v>221</v>
      </c>
      <c r="B5" s="3" t="s">
        <v>222</v>
      </c>
      <c r="C5" s="3" t="s">
        <v>223</v>
      </c>
      <c r="D5" s="3" t="s">
        <v>224</v>
      </c>
      <c r="E5" s="3" t="s">
        <v>225</v>
      </c>
      <c r="F5" s="3" t="s">
        <v>226</v>
      </c>
      <c r="G5" s="3" t="s">
        <v>227</v>
      </c>
      <c r="H5" s="3"/>
      <c r="I5" s="3"/>
    </row>
    <row r="6" spans="1:26">
      <c r="A6" s="9" t="s">
        <v>228</v>
      </c>
      <c r="B6" s="3" t="s">
        <v>229</v>
      </c>
      <c r="C6" s="3" t="s">
        <v>229</v>
      </c>
      <c r="D6" s="3"/>
      <c r="E6" s="3"/>
      <c r="F6" s="3"/>
      <c r="G6" s="3"/>
      <c r="H6" s="3"/>
      <c r="I6" s="3"/>
    </row>
    <row r="7" spans="1:26">
      <c r="A7" s="9" t="s">
        <v>230</v>
      </c>
      <c r="B7" s="3" t="s">
        <v>231</v>
      </c>
      <c r="C7" s="3" t="s">
        <v>231</v>
      </c>
      <c r="D7" s="3"/>
      <c r="E7" s="3"/>
      <c r="F7" s="3"/>
      <c r="G7" s="3"/>
      <c r="H7" s="3"/>
      <c r="I7" s="3"/>
    </row>
    <row r="8" spans="1:26">
      <c r="A8" s="9" t="s">
        <v>232</v>
      </c>
      <c r="B8" s="5" t="s">
        <v>233</v>
      </c>
      <c r="C8" s="5" t="s">
        <v>234</v>
      </c>
      <c r="D8" s="5" t="s">
        <v>234</v>
      </c>
      <c r="E8" s="5" t="s">
        <v>234</v>
      </c>
      <c r="F8" s="5" t="s">
        <v>234</v>
      </c>
      <c r="G8" s="5" t="s">
        <v>234</v>
      </c>
      <c r="H8" s="5" t="s">
        <v>234</v>
      </c>
    </row>
    <row r="9" spans="1:26">
      <c r="A9" s="10" t="s">
        <v>235</v>
      </c>
      <c r="B9" s="5" t="s">
        <v>236</v>
      </c>
      <c r="C9" s="11" t="s">
        <v>237</v>
      </c>
    </row>
    <row r="10" spans="1:26">
      <c r="A10" s="10" t="s">
        <v>238</v>
      </c>
      <c r="B10" s="5" t="s">
        <v>239</v>
      </c>
      <c r="C10" s="11" t="s">
        <v>240</v>
      </c>
    </row>
    <row r="11" spans="1:26">
      <c r="A11" s="10" t="s">
        <v>241</v>
      </c>
      <c r="B11" s="5" t="s">
        <v>242</v>
      </c>
      <c r="C11" s="11" t="s">
        <v>243</v>
      </c>
    </row>
    <row r="12" spans="1:26">
      <c r="A12" s="10" t="s">
        <v>244</v>
      </c>
      <c r="B12" s="5" t="s">
        <v>245</v>
      </c>
      <c r="C12" s="11" t="s">
        <v>246</v>
      </c>
    </row>
    <row r="13" spans="1:26">
      <c r="A13" s="10" t="s">
        <v>247</v>
      </c>
      <c r="B13" s="5" t="s">
        <v>248</v>
      </c>
      <c r="C13" s="11" t="s">
        <v>249</v>
      </c>
    </row>
    <row r="14" spans="1:26">
      <c r="A14" s="9" t="s">
        <v>250</v>
      </c>
      <c r="B14" s="5" t="s">
        <v>251</v>
      </c>
      <c r="C14" s="5" t="s">
        <v>251</v>
      </c>
    </row>
    <row r="15" spans="1:26">
      <c r="A15" s="9"/>
    </row>
    <row r="16" spans="1:26">
      <c r="A16" s="9"/>
    </row>
    <row r="17" spans="1:1">
      <c r="A17" s="9"/>
    </row>
    <row r="18" spans="1:1">
      <c r="A18" s="9"/>
    </row>
    <row r="19" spans="1:1">
      <c r="A19" s="9"/>
    </row>
    <row r="20" spans="1:1">
      <c r="A20" s="9"/>
    </row>
    <row r="21" spans="1:1">
      <c r="A21" s="9"/>
    </row>
    <row r="22" spans="1:1">
      <c r="A22" s="9"/>
    </row>
    <row r="23" spans="1:1">
      <c r="A23" s="9"/>
    </row>
    <row r="24" spans="1:1">
      <c r="A24" s="9"/>
    </row>
    <row r="25" spans="1:1">
      <c r="A25" s="9"/>
    </row>
    <row r="26" spans="1:1">
      <c r="A26" s="9"/>
    </row>
    <row r="27" spans="1:1">
      <c r="A27" s="9"/>
    </row>
    <row r="28" spans="1:1">
      <c r="A28" s="9"/>
    </row>
    <row r="29" spans="1:1">
      <c r="A29" s="9"/>
    </row>
    <row r="30" spans="1:1">
      <c r="A30" s="9"/>
    </row>
    <row r="31" spans="1:1">
      <c r="A31" s="9"/>
    </row>
    <row r="32" spans="1:1">
      <c r="A32" s="9"/>
    </row>
    <row r="33" spans="1:1">
      <c r="A33" s="9"/>
    </row>
    <row r="34" spans="1:1">
      <c r="A34" s="9"/>
    </row>
    <row r="35" spans="1:1">
      <c r="A35" s="9"/>
    </row>
    <row r="36" spans="1:1">
      <c r="A36" s="9"/>
    </row>
    <row r="37" spans="1:1">
      <c r="A37" s="9"/>
    </row>
    <row r="38" spans="1:1">
      <c r="A38" s="9"/>
    </row>
    <row r="39" spans="1:1">
      <c r="A39" s="9"/>
    </row>
    <row r="40" spans="1:1">
      <c r="A40" s="9"/>
    </row>
    <row r="41" spans="1:1">
      <c r="A41" s="9"/>
    </row>
    <row r="42" spans="1:1">
      <c r="A42" s="9"/>
    </row>
    <row r="43" spans="1:1">
      <c r="A43" s="9"/>
    </row>
    <row r="44" spans="1:1">
      <c r="A44" s="9"/>
    </row>
    <row r="45" spans="1:1">
      <c r="A45" s="9"/>
    </row>
    <row r="46" spans="1:1">
      <c r="A46" s="9"/>
    </row>
    <row r="47" spans="1:1">
      <c r="A47" s="9"/>
    </row>
    <row r="48" spans="1:1">
      <c r="A48" s="9"/>
    </row>
    <row r="49" spans="1:1">
      <c r="A49" s="9"/>
    </row>
    <row r="50" spans="1:1">
      <c r="A50" s="9"/>
    </row>
    <row r="51" spans="1:1">
      <c r="A51" s="9"/>
    </row>
    <row r="52" spans="1:1">
      <c r="A52" s="9"/>
    </row>
    <row r="53" spans="1:1">
      <c r="A53" s="9"/>
    </row>
    <row r="54" spans="1:1">
      <c r="A54" s="9"/>
    </row>
    <row r="55" spans="1:1">
      <c r="A55" s="9"/>
    </row>
    <row r="56" spans="1:1">
      <c r="A56" s="9"/>
    </row>
    <row r="57" spans="1:1">
      <c r="A57" s="9"/>
    </row>
    <row r="58" spans="1:1">
      <c r="A58" s="9"/>
    </row>
    <row r="59" spans="1:1">
      <c r="A59" s="9"/>
    </row>
    <row r="60" spans="1:1">
      <c r="A60" s="9"/>
    </row>
    <row r="61" spans="1:1">
      <c r="A61" s="9"/>
    </row>
    <row r="62" spans="1:1">
      <c r="A62" s="9"/>
    </row>
    <row r="63" spans="1:1">
      <c r="A63" s="9"/>
    </row>
    <row r="64" spans="1:1">
      <c r="A64" s="9"/>
    </row>
    <row r="65" spans="1:1">
      <c r="A65" s="9"/>
    </row>
    <row r="66" spans="1:1">
      <c r="A66" s="9"/>
    </row>
    <row r="67" spans="1:1">
      <c r="A67" s="9"/>
    </row>
    <row r="68" spans="1:1">
      <c r="A68" s="9"/>
    </row>
    <row r="69" spans="1:1">
      <c r="A69" s="9"/>
    </row>
    <row r="70" spans="1:1">
      <c r="A70" s="9"/>
    </row>
    <row r="71" spans="1:1">
      <c r="A71" s="9"/>
    </row>
    <row r="72" spans="1:1">
      <c r="A72" s="9"/>
    </row>
    <row r="73" spans="1:1">
      <c r="A73" s="9"/>
    </row>
    <row r="74" spans="1:1">
      <c r="A74" s="9"/>
    </row>
    <row r="75" spans="1:1">
      <c r="A75" s="9"/>
    </row>
    <row r="76" spans="1:1">
      <c r="A76" s="9"/>
    </row>
    <row r="77" spans="1:1">
      <c r="A77" s="9"/>
    </row>
    <row r="78" spans="1:1">
      <c r="A78" s="9"/>
    </row>
    <row r="79" spans="1:1">
      <c r="A79" s="9"/>
    </row>
    <row r="80" spans="1:1">
      <c r="A80" s="9"/>
    </row>
    <row r="81" spans="1:1">
      <c r="A81" s="9"/>
    </row>
    <row r="82" spans="1:1">
      <c r="A82" s="9"/>
    </row>
    <row r="83" spans="1:1">
      <c r="A83" s="9"/>
    </row>
    <row r="84" spans="1:1">
      <c r="A84" s="9"/>
    </row>
    <row r="85" spans="1:1">
      <c r="A85" s="9"/>
    </row>
    <row r="86" spans="1:1">
      <c r="A86" s="9"/>
    </row>
    <row r="87" spans="1:1">
      <c r="A87" s="9"/>
    </row>
    <row r="88" spans="1:1">
      <c r="A88" s="9"/>
    </row>
    <row r="89" spans="1:1">
      <c r="A89" s="9"/>
    </row>
    <row r="90" spans="1:1">
      <c r="A90" s="9"/>
    </row>
    <row r="91" spans="1:1">
      <c r="A91" s="9"/>
    </row>
    <row r="92" spans="1:1">
      <c r="A92" s="9"/>
    </row>
    <row r="93" spans="1:1">
      <c r="A93" s="9"/>
    </row>
    <row r="94" spans="1:1">
      <c r="A94" s="9"/>
    </row>
    <row r="95" spans="1:1">
      <c r="A95" s="9"/>
    </row>
    <row r="96" spans="1:1">
      <c r="A96" s="9"/>
    </row>
    <row r="97" spans="1:1">
      <c r="A97" s="9"/>
    </row>
    <row r="98" spans="1:1">
      <c r="A98" s="9"/>
    </row>
    <row r="99" spans="1:1">
      <c r="A99" s="9"/>
    </row>
    <row r="100" spans="1:1">
      <c r="A100" s="9"/>
    </row>
    <row r="101" spans="1:1">
      <c r="A101" s="9"/>
    </row>
    <row r="102" spans="1:1">
      <c r="A102" s="9"/>
    </row>
    <row r="103" spans="1:1">
      <c r="A103" s="9"/>
    </row>
    <row r="104" spans="1:1">
      <c r="A104" s="9"/>
    </row>
    <row r="105" spans="1:1">
      <c r="A105" s="9"/>
    </row>
    <row r="106" spans="1:1">
      <c r="A106" s="9"/>
    </row>
    <row r="107" spans="1:1">
      <c r="A107" s="9"/>
    </row>
    <row r="108" spans="1:1">
      <c r="A108" s="9"/>
    </row>
    <row r="109" spans="1:1">
      <c r="A109" s="9"/>
    </row>
    <row r="110" spans="1:1">
      <c r="A110" s="9"/>
    </row>
    <row r="111" spans="1:1">
      <c r="A111" s="9"/>
    </row>
    <row r="112" spans="1:1">
      <c r="A112" s="9"/>
    </row>
    <row r="113" spans="1:1">
      <c r="A113" s="9"/>
    </row>
    <row r="114" spans="1:1">
      <c r="A114" s="9"/>
    </row>
    <row r="115" spans="1:1">
      <c r="A115" s="9"/>
    </row>
    <row r="116" spans="1:1">
      <c r="A116" s="9"/>
    </row>
    <row r="117" spans="1:1">
      <c r="A117" s="9"/>
    </row>
    <row r="118" spans="1:1">
      <c r="A118" s="9"/>
    </row>
    <row r="119" spans="1:1">
      <c r="A119" s="9"/>
    </row>
    <row r="120" spans="1:1">
      <c r="A120" s="9"/>
    </row>
    <row r="121" spans="1:1">
      <c r="A121" s="9"/>
    </row>
    <row r="122" spans="1:1">
      <c r="A122" s="9"/>
    </row>
    <row r="123" spans="1:1">
      <c r="A123" s="9"/>
    </row>
    <row r="124" spans="1:1">
      <c r="A124" s="9"/>
    </row>
    <row r="125" spans="1:1">
      <c r="A125" s="9"/>
    </row>
    <row r="126" spans="1:1">
      <c r="A126" s="9"/>
    </row>
    <row r="127" spans="1:1">
      <c r="A127" s="9"/>
    </row>
    <row r="128" spans="1:1">
      <c r="A128" s="9"/>
    </row>
    <row r="129" spans="1:1">
      <c r="A129" s="9"/>
    </row>
    <row r="130" spans="1:1">
      <c r="A130" s="9"/>
    </row>
    <row r="131" spans="1:1">
      <c r="A131" s="9"/>
    </row>
    <row r="132" spans="1:1">
      <c r="A132" s="9"/>
    </row>
    <row r="133" spans="1:1">
      <c r="A133" s="9"/>
    </row>
    <row r="134" spans="1:1">
      <c r="A134" s="9"/>
    </row>
    <row r="135" spans="1:1">
      <c r="A135" s="9"/>
    </row>
    <row r="136" spans="1:1">
      <c r="A136" s="9"/>
    </row>
    <row r="137" spans="1:1">
      <c r="A137" s="9"/>
    </row>
    <row r="138" spans="1:1">
      <c r="A138" s="9"/>
    </row>
    <row r="139" spans="1:1">
      <c r="A139" s="9"/>
    </row>
    <row r="140" spans="1:1">
      <c r="A140" s="9"/>
    </row>
    <row r="141" spans="1:1">
      <c r="A141" s="9"/>
    </row>
    <row r="142" spans="1:1">
      <c r="A142" s="9"/>
    </row>
    <row r="143" spans="1:1">
      <c r="A143" s="9"/>
    </row>
    <row r="144" spans="1:1">
      <c r="A144" s="9"/>
    </row>
    <row r="145" spans="1:1">
      <c r="A145" s="9"/>
    </row>
    <row r="146" spans="1:1">
      <c r="A146" s="9"/>
    </row>
    <row r="147" spans="1:1">
      <c r="A147" s="9"/>
    </row>
    <row r="148" spans="1:1">
      <c r="A148" s="9"/>
    </row>
    <row r="149" spans="1:1">
      <c r="A149" s="9"/>
    </row>
    <row r="150" spans="1:1">
      <c r="A150" s="9"/>
    </row>
    <row r="151" spans="1:1">
      <c r="A151" s="9"/>
    </row>
    <row r="152" spans="1:1">
      <c r="A152" s="9"/>
    </row>
    <row r="153" spans="1:1">
      <c r="A153" s="9"/>
    </row>
    <row r="154" spans="1:1">
      <c r="A154" s="9"/>
    </row>
    <row r="155" spans="1:1">
      <c r="A155" s="9"/>
    </row>
    <row r="156" spans="1:1">
      <c r="A156" s="9"/>
    </row>
    <row r="157" spans="1:1">
      <c r="A157" s="9"/>
    </row>
    <row r="158" spans="1:1">
      <c r="A158" s="9"/>
    </row>
    <row r="159" spans="1:1">
      <c r="A159" s="9"/>
    </row>
    <row r="160" spans="1:1">
      <c r="A160" s="9"/>
    </row>
    <row r="161" spans="1:1">
      <c r="A161" s="9"/>
    </row>
    <row r="162" spans="1:1">
      <c r="A162" s="9"/>
    </row>
    <row r="163" spans="1:1">
      <c r="A163" s="9"/>
    </row>
    <row r="164" spans="1:1">
      <c r="A164" s="9"/>
    </row>
    <row r="165" spans="1:1">
      <c r="A165" s="9"/>
    </row>
    <row r="166" spans="1:1">
      <c r="A166" s="9"/>
    </row>
    <row r="167" spans="1:1">
      <c r="A167" s="9"/>
    </row>
    <row r="168" spans="1:1">
      <c r="A168" s="9"/>
    </row>
    <row r="169" spans="1:1">
      <c r="A169" s="9"/>
    </row>
    <row r="170" spans="1:1">
      <c r="A170" s="9"/>
    </row>
    <row r="171" spans="1:1">
      <c r="A171" s="9"/>
    </row>
    <row r="172" spans="1:1">
      <c r="A172" s="9"/>
    </row>
    <row r="173" spans="1:1">
      <c r="A173" s="9"/>
    </row>
    <row r="174" spans="1:1">
      <c r="A174" s="9"/>
    </row>
    <row r="175" spans="1:1">
      <c r="A175" s="9"/>
    </row>
    <row r="176" spans="1:1">
      <c r="A176" s="9"/>
    </row>
    <row r="177" spans="1:1">
      <c r="A177" s="9"/>
    </row>
    <row r="178" spans="1:1">
      <c r="A178" s="9"/>
    </row>
    <row r="179" spans="1:1">
      <c r="A179" s="9"/>
    </row>
    <row r="180" spans="1:1">
      <c r="A180" s="9"/>
    </row>
    <row r="181" spans="1:1">
      <c r="A181" s="9"/>
    </row>
    <row r="182" spans="1:1">
      <c r="A182" s="9"/>
    </row>
    <row r="183" spans="1:1">
      <c r="A183" s="9"/>
    </row>
    <row r="184" spans="1:1">
      <c r="A184" s="9"/>
    </row>
    <row r="185" spans="1:1">
      <c r="A185" s="9"/>
    </row>
    <row r="186" spans="1:1">
      <c r="A186" s="9"/>
    </row>
    <row r="187" spans="1:1">
      <c r="A187" s="9"/>
    </row>
    <row r="188" spans="1:1">
      <c r="A188" s="9"/>
    </row>
    <row r="189" spans="1:1">
      <c r="A189" s="9"/>
    </row>
    <row r="190" spans="1:1">
      <c r="A190" s="9"/>
    </row>
    <row r="191" spans="1:1">
      <c r="A191" s="9"/>
    </row>
    <row r="192" spans="1:1">
      <c r="A192" s="9"/>
    </row>
    <row r="193" spans="1:1">
      <c r="A193" s="9"/>
    </row>
    <row r="194" spans="1:1">
      <c r="A194" s="9"/>
    </row>
    <row r="195" spans="1:1">
      <c r="A195" s="9"/>
    </row>
    <row r="196" spans="1:1">
      <c r="A196" s="9"/>
    </row>
    <row r="197" spans="1:1">
      <c r="A197" s="9"/>
    </row>
    <row r="198" spans="1:1">
      <c r="A198" s="9"/>
    </row>
    <row r="199" spans="1:1">
      <c r="A199" s="9"/>
    </row>
    <row r="200" spans="1:1">
      <c r="A200" s="9"/>
    </row>
    <row r="201" spans="1:1">
      <c r="A201" s="9"/>
    </row>
    <row r="202" spans="1:1">
      <c r="A202" s="9"/>
    </row>
    <row r="203" spans="1:1">
      <c r="A203" s="9"/>
    </row>
    <row r="204" spans="1:1">
      <c r="A204" s="9"/>
    </row>
    <row r="205" spans="1:1">
      <c r="A205" s="9"/>
    </row>
    <row r="206" spans="1:1">
      <c r="A206" s="9"/>
    </row>
    <row r="207" spans="1:1">
      <c r="A207" s="9"/>
    </row>
    <row r="208" spans="1:1">
      <c r="A208" s="9"/>
    </row>
    <row r="209" spans="1:1">
      <c r="A209" s="9"/>
    </row>
    <row r="210" spans="1:1">
      <c r="A210" s="9"/>
    </row>
    <row r="211" spans="1:1">
      <c r="A211" s="9"/>
    </row>
    <row r="212" spans="1:1">
      <c r="A212" s="9"/>
    </row>
    <row r="213" spans="1:1">
      <c r="A213" s="9"/>
    </row>
    <row r="214" spans="1:1">
      <c r="A214" s="9"/>
    </row>
    <row r="215" spans="1:1">
      <c r="A215" s="9"/>
    </row>
    <row r="216" spans="1:1">
      <c r="A216" s="9"/>
    </row>
    <row r="217" spans="1:1">
      <c r="A217" s="9"/>
    </row>
    <row r="218" spans="1:1">
      <c r="A218" s="9"/>
    </row>
    <row r="219" spans="1:1">
      <c r="A219" s="9"/>
    </row>
    <row r="220" spans="1:1">
      <c r="A220" s="9"/>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0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21875" customWidth="1"/>
    <col min="2" max="2" width="29.77734375" customWidth="1"/>
    <col min="3" max="3" width="24.88671875" customWidth="1"/>
    <col min="4" max="4" width="32.77734375" customWidth="1"/>
    <col min="5" max="5" width="27.6640625" customWidth="1"/>
    <col min="6" max="6" width="29.6640625" customWidth="1"/>
    <col min="7" max="8" width="33.77734375" customWidth="1"/>
    <col min="9" max="9" width="17.6640625" customWidth="1"/>
  </cols>
  <sheetData>
    <row r="1" spans="1:28" ht="13.2">
      <c r="A1" s="9" t="s">
        <v>0</v>
      </c>
      <c r="B1" s="9" t="s">
        <v>2</v>
      </c>
      <c r="C1" s="9" t="s">
        <v>1</v>
      </c>
      <c r="D1" s="9" t="s">
        <v>3</v>
      </c>
      <c r="E1" s="9" t="s">
        <v>4</v>
      </c>
      <c r="F1" s="9" t="s">
        <v>5</v>
      </c>
      <c r="G1" s="12" t="s">
        <v>6</v>
      </c>
      <c r="H1" s="12" t="s">
        <v>7</v>
      </c>
      <c r="I1" s="12" t="s">
        <v>8</v>
      </c>
      <c r="J1" s="9" t="s">
        <v>9</v>
      </c>
      <c r="K1" s="9" t="s">
        <v>10</v>
      </c>
      <c r="L1" s="9" t="s">
        <v>205</v>
      </c>
      <c r="M1" s="9"/>
      <c r="N1" s="9"/>
      <c r="R1" s="9"/>
      <c r="S1" s="9"/>
      <c r="T1" s="9"/>
      <c r="U1" s="9"/>
      <c r="V1" s="9"/>
      <c r="W1" s="9"/>
      <c r="X1" s="9"/>
      <c r="Y1" s="9"/>
      <c r="Z1" s="9"/>
      <c r="AA1" s="9"/>
      <c r="AB1" s="9"/>
    </row>
    <row r="2" spans="1:28" ht="13.2">
      <c r="A2" s="9" t="s">
        <v>252</v>
      </c>
      <c r="B2" s="13" t="str">
        <f ca="1">IFERROR(__xludf.DUMMYFUNCTION("GOOGLETRANSLATE(C2,""en"",""fr"")"),"Andorre")</f>
        <v>Andorre</v>
      </c>
      <c r="C2" s="13" t="s">
        <v>253</v>
      </c>
      <c r="D2" s="7" t="s">
        <v>253</v>
      </c>
      <c r="E2" s="13" t="str">
        <f ca="1">IFERROR(__xludf.DUMMYFUNCTION("GOOGLETRANSLATE(C2,""en"",""es"")"),"Andorra")</f>
        <v>Andorra</v>
      </c>
      <c r="F2" s="13" t="str">
        <f ca="1">IFERROR(__xludf.DUMMYFUNCTION("GOOGLETRANSLATE(C2,""en"",""it"")"),"Andorra")</f>
        <v>Andorra</v>
      </c>
      <c r="G2" s="5" t="s">
        <v>254</v>
      </c>
      <c r="H2" s="6" t="s">
        <v>255</v>
      </c>
      <c r="I2" s="7" t="s">
        <v>253</v>
      </c>
      <c r="J2" s="3"/>
      <c r="K2" s="3" t="s">
        <v>57</v>
      </c>
    </row>
    <row r="3" spans="1:28" ht="13.2">
      <c r="A3" s="9" t="s">
        <v>256</v>
      </c>
      <c r="B3" s="13" t="s">
        <v>257</v>
      </c>
      <c r="C3" s="13" t="s">
        <v>258</v>
      </c>
      <c r="D3" s="7" t="s">
        <v>259</v>
      </c>
      <c r="E3" s="13" t="str">
        <f ca="1">IFERROR(__xludf.DUMMYFUNCTION("GOOGLETRANSLATE(C3,""en"",""es"")"),"Emiratos Árabes Unidos")</f>
        <v>Emiratos Árabes Unidos</v>
      </c>
      <c r="F3" s="13" t="str">
        <f ca="1">IFERROR(__xludf.DUMMYFUNCTION("GOOGLETRANSLATE(C3,""en"",""it"")"),"Emirati Arabi Uniti")</f>
        <v>Emirati Arabi Uniti</v>
      </c>
      <c r="G3" s="5" t="s">
        <v>260</v>
      </c>
      <c r="H3" s="6" t="s">
        <v>261</v>
      </c>
      <c r="I3" s="7" t="s">
        <v>262</v>
      </c>
      <c r="J3" s="3"/>
      <c r="K3" s="3" t="s">
        <v>57</v>
      </c>
    </row>
    <row r="4" spans="1:28" ht="13.2">
      <c r="A4" s="9" t="s">
        <v>263</v>
      </c>
      <c r="B4" s="13" t="str">
        <f ca="1">IFERROR(__xludf.DUMMYFUNCTION("GOOGLETRANSLATE(C4,""en"",""fr"")"),"Afghanistan")</f>
        <v>Afghanistan</v>
      </c>
      <c r="C4" s="13" t="s">
        <v>264</v>
      </c>
      <c r="D4" s="7" t="s">
        <v>264</v>
      </c>
      <c r="E4" s="13" t="str">
        <f ca="1">IFERROR(__xludf.DUMMYFUNCTION("GOOGLETRANSLATE(C4,""en"",""es"")"),"Afganistán")</f>
        <v>Afganistán</v>
      </c>
      <c r="F4" s="13" t="str">
        <f ca="1">IFERROR(__xludf.DUMMYFUNCTION("GOOGLETRANSLATE(C4,""en"",""it"")"),"Afghanistan")</f>
        <v>Afghanistan</v>
      </c>
      <c r="G4" s="5" t="s">
        <v>265</v>
      </c>
      <c r="H4" s="6" t="s">
        <v>266</v>
      </c>
      <c r="I4" s="7" t="s">
        <v>267</v>
      </c>
      <c r="J4" s="3"/>
      <c r="K4" s="3" t="s">
        <v>57</v>
      </c>
    </row>
    <row r="5" spans="1:28" ht="13.2">
      <c r="A5" s="9" t="s">
        <v>268</v>
      </c>
      <c r="B5" s="13" t="str">
        <f ca="1">IFERROR(__xludf.DUMMYFUNCTION("GOOGLETRANSLATE(C5,""en"",""fr"")"),"Antigua-et-Barbuda")</f>
        <v>Antigua-et-Barbuda</v>
      </c>
      <c r="C5" s="13" t="s">
        <v>269</v>
      </c>
      <c r="D5" s="7" t="s">
        <v>270</v>
      </c>
      <c r="E5" s="13" t="str">
        <f ca="1">IFERROR(__xludf.DUMMYFUNCTION("GOOGLETRANSLATE(C5,""en"",""es"")"),"Antigua y Barbuda")</f>
        <v>Antigua y Barbuda</v>
      </c>
      <c r="F5" s="13" t="str">
        <f ca="1">IFERROR(__xludf.DUMMYFUNCTION("GOOGLETRANSLATE(C5,""en"",""it"")"),"Antigua e Barbuda")</f>
        <v>Antigua e Barbuda</v>
      </c>
      <c r="G5" s="5" t="s">
        <v>271</v>
      </c>
      <c r="H5" s="6" t="s">
        <v>272</v>
      </c>
      <c r="I5" s="7" t="s">
        <v>273</v>
      </c>
      <c r="J5" s="3"/>
      <c r="K5" s="3" t="s">
        <v>57</v>
      </c>
    </row>
    <row r="6" spans="1:28" ht="13.2">
      <c r="A6" s="9" t="s">
        <v>274</v>
      </c>
      <c r="B6" s="13" t="s">
        <v>275</v>
      </c>
      <c r="C6" s="13" t="s">
        <v>275</v>
      </c>
      <c r="D6" s="7" t="s">
        <v>275</v>
      </c>
      <c r="E6" s="13" t="str">
        <f ca="1">IFERROR(__xludf.DUMMYFUNCTION("GOOGLETRANSLATE(C6,""en"",""es"")"),"Anguila")</f>
        <v>Anguila</v>
      </c>
      <c r="F6" s="13" t="str">
        <f ca="1">IFERROR(__xludf.DUMMYFUNCTION("GOOGLETRANSLATE(C6,""en"",""it"")"),"Anguilla")</f>
        <v>Anguilla</v>
      </c>
      <c r="G6" s="5" t="s">
        <v>276</v>
      </c>
      <c r="H6" s="6" t="s">
        <v>277</v>
      </c>
      <c r="I6" s="7" t="s">
        <v>275</v>
      </c>
      <c r="J6" s="3"/>
      <c r="K6" s="3" t="s">
        <v>57</v>
      </c>
    </row>
    <row r="7" spans="1:28" ht="13.2">
      <c r="A7" s="9" t="s">
        <v>278</v>
      </c>
      <c r="B7" s="13" t="str">
        <f ca="1">IFERROR(__xludf.DUMMYFUNCTION("GOOGLETRANSLATE(C7,""en"",""fr"")"),"Albanie")</f>
        <v>Albanie</v>
      </c>
      <c r="C7" s="13" t="s">
        <v>279</v>
      </c>
      <c r="D7" s="7" t="s">
        <v>280</v>
      </c>
      <c r="E7" s="13" t="str">
        <f ca="1">IFERROR(__xludf.DUMMYFUNCTION("GOOGLETRANSLATE(C7,""en"",""es"")"),"Albania")</f>
        <v>Albania</v>
      </c>
      <c r="F7" s="13" t="str">
        <f ca="1">IFERROR(__xludf.DUMMYFUNCTION("GOOGLETRANSLATE(C7,""en"",""it"")"),"Albania")</f>
        <v>Albania</v>
      </c>
      <c r="G7" s="5" t="s">
        <v>281</v>
      </c>
      <c r="H7" s="6" t="s">
        <v>282</v>
      </c>
      <c r="I7" s="7" t="s">
        <v>283</v>
      </c>
      <c r="J7" s="3"/>
      <c r="K7" s="3" t="s">
        <v>57</v>
      </c>
    </row>
    <row r="8" spans="1:28" ht="13.2">
      <c r="A8" s="9" t="s">
        <v>284</v>
      </c>
      <c r="B8" s="13" t="str">
        <f ca="1">IFERROR(__xludf.DUMMYFUNCTION("GOOGLETRANSLATE(C8,""en"",""fr"")"),"Arménie")</f>
        <v>Arménie</v>
      </c>
      <c r="C8" s="13" t="s">
        <v>285</v>
      </c>
      <c r="D8" s="7" t="s">
        <v>286</v>
      </c>
      <c r="E8" s="13" t="str">
        <f ca="1">IFERROR(__xludf.DUMMYFUNCTION("GOOGLETRANSLATE(C8,""en"",""es"")"),"Armenia")</f>
        <v>Armenia</v>
      </c>
      <c r="F8" s="13" t="str">
        <f ca="1">IFERROR(__xludf.DUMMYFUNCTION("GOOGLETRANSLATE(C8,""en"",""it"")"),"Armenia")</f>
        <v>Armenia</v>
      </c>
      <c r="G8" s="5" t="s">
        <v>287</v>
      </c>
      <c r="H8" s="6" t="s">
        <v>288</v>
      </c>
      <c r="I8" s="7" t="s">
        <v>289</v>
      </c>
      <c r="J8" s="3"/>
      <c r="K8" s="3" t="s">
        <v>57</v>
      </c>
    </row>
    <row r="9" spans="1:28" ht="13.2">
      <c r="A9" s="9" t="s">
        <v>290</v>
      </c>
      <c r="B9" s="13" t="str">
        <f ca="1">IFERROR(__xludf.DUMMYFUNCTION("GOOGLETRANSLATE(C9,""en"",""fr"")"),"Antilles néerlandaises")</f>
        <v>Antilles néerlandaises</v>
      </c>
      <c r="C9" s="13" t="s">
        <v>291</v>
      </c>
      <c r="D9" s="7" t="s">
        <v>292</v>
      </c>
      <c r="E9" s="13" t="str">
        <f ca="1">IFERROR(__xludf.DUMMYFUNCTION("GOOGLETRANSLATE(C9,""en"",""es"")"),"Antillas Neerlandesas")</f>
        <v>Antillas Neerlandesas</v>
      </c>
      <c r="F9" s="13" t="str">
        <f ca="1">IFERROR(__xludf.DUMMYFUNCTION("GOOGLETRANSLATE(C9,""en"",""it"")"),"Antille Olandesi")</f>
        <v>Antille Olandesi</v>
      </c>
      <c r="G9" s="5" t="s">
        <v>293</v>
      </c>
      <c r="H9" s="6" t="s">
        <v>294</v>
      </c>
      <c r="I9" s="7" t="s">
        <v>295</v>
      </c>
      <c r="K9" s="3" t="s">
        <v>57</v>
      </c>
    </row>
    <row r="10" spans="1:28" ht="13.2">
      <c r="A10" s="9" t="s">
        <v>296</v>
      </c>
      <c r="B10" s="13" t="str">
        <f ca="1">IFERROR(__xludf.DUMMYFUNCTION("GOOGLETRANSLATE(C10,""en"",""fr"")"),"Angola")</f>
        <v>Angola</v>
      </c>
      <c r="C10" s="13" t="s">
        <v>297</v>
      </c>
      <c r="D10" s="7" t="s">
        <v>297</v>
      </c>
      <c r="E10" s="13" t="str">
        <f ca="1">IFERROR(__xludf.DUMMYFUNCTION("GOOGLETRANSLATE(C10,""en"",""es"")"),"Angola")</f>
        <v>Angola</v>
      </c>
      <c r="F10" s="13" t="str">
        <f ca="1">IFERROR(__xludf.DUMMYFUNCTION("GOOGLETRANSLATE(C10,""en"",""it"")"),"Angola")</f>
        <v>Angola</v>
      </c>
      <c r="G10" s="5" t="s">
        <v>298</v>
      </c>
      <c r="H10" s="6" t="s">
        <v>299</v>
      </c>
      <c r="I10" s="7" t="s">
        <v>297</v>
      </c>
      <c r="J10" s="3"/>
      <c r="K10" s="3" t="s">
        <v>57</v>
      </c>
    </row>
    <row r="11" spans="1:28" ht="13.2">
      <c r="A11" s="9" t="s">
        <v>300</v>
      </c>
      <c r="B11" s="13" t="str">
        <f ca="1">IFERROR(__xludf.DUMMYFUNCTION("GOOGLETRANSLATE(C11,""en"",""fr"")"),"Antarctique")</f>
        <v>Antarctique</v>
      </c>
      <c r="C11" s="13" t="s">
        <v>301</v>
      </c>
      <c r="D11" s="7" t="s">
        <v>302</v>
      </c>
      <c r="E11" s="13" t="str">
        <f ca="1">IFERROR(__xludf.DUMMYFUNCTION("GOOGLETRANSLATE(C11,""en"",""es"")"),"Antártida")</f>
        <v>Antártida</v>
      </c>
      <c r="F11" s="13" t="str">
        <f ca="1">IFERROR(__xludf.DUMMYFUNCTION("GOOGLETRANSLATE(C11,""en"",""it"")"),"Antartide")</f>
        <v>Antartide</v>
      </c>
      <c r="G11" s="5" t="s">
        <v>303</v>
      </c>
      <c r="H11" s="6" t="s">
        <v>304</v>
      </c>
      <c r="I11" s="7" t="s">
        <v>305</v>
      </c>
      <c r="K11" s="3" t="s">
        <v>57</v>
      </c>
    </row>
    <row r="12" spans="1:28" ht="13.2">
      <c r="A12" s="9" t="s">
        <v>306</v>
      </c>
      <c r="B12" s="13" t="str">
        <f ca="1">IFERROR(__xludf.DUMMYFUNCTION("GOOGLETRANSLATE(C12,""en"",""fr"")"),"Argentine")</f>
        <v>Argentine</v>
      </c>
      <c r="C12" s="13" t="s">
        <v>307</v>
      </c>
      <c r="D12" s="7" t="s">
        <v>308</v>
      </c>
      <c r="E12" s="13" t="str">
        <f ca="1">IFERROR(__xludf.DUMMYFUNCTION("GOOGLETRANSLATE(C12,""en"",""es"")"),"Argentina")</f>
        <v>Argentina</v>
      </c>
      <c r="F12" s="13" t="str">
        <f ca="1">IFERROR(__xludf.DUMMYFUNCTION("GOOGLETRANSLATE(C12,""en"",""it"")"),"Argentina")</f>
        <v>Argentina</v>
      </c>
      <c r="G12" s="5" t="s">
        <v>309</v>
      </c>
      <c r="H12" s="6" t="s">
        <v>310</v>
      </c>
      <c r="I12" s="7" t="s">
        <v>307</v>
      </c>
      <c r="J12" s="3"/>
      <c r="K12" s="3" t="s">
        <v>57</v>
      </c>
    </row>
    <row r="13" spans="1:28" ht="13.2">
      <c r="A13" s="9" t="s">
        <v>311</v>
      </c>
      <c r="B13" s="13" t="str">
        <f ca="1">IFERROR(__xludf.DUMMYFUNCTION("GOOGLETRANSLATE(C13,""en"",""fr"")"),"Samoa américaines")</f>
        <v>Samoa américaines</v>
      </c>
      <c r="C13" s="13" t="s">
        <v>312</v>
      </c>
      <c r="D13" s="7" t="s">
        <v>313</v>
      </c>
      <c r="E13" s="13" t="str">
        <f ca="1">IFERROR(__xludf.DUMMYFUNCTION("GOOGLETRANSLATE(C13,""en"",""es"")"),"Samoa Americana")</f>
        <v>Samoa Americana</v>
      </c>
      <c r="F13" s="13" t="str">
        <f ca="1">IFERROR(__xludf.DUMMYFUNCTION("GOOGLETRANSLATE(C13,""en"",""it"")"),"Samoa americane")</f>
        <v>Samoa americane</v>
      </c>
      <c r="G13" s="5" t="s">
        <v>314</v>
      </c>
      <c r="H13" s="6" t="s">
        <v>315</v>
      </c>
      <c r="I13" s="7" t="s">
        <v>316</v>
      </c>
      <c r="J13" s="3"/>
      <c r="K13" s="3" t="s">
        <v>57</v>
      </c>
    </row>
    <row r="14" spans="1:28" ht="13.2">
      <c r="A14" s="9" t="s">
        <v>317</v>
      </c>
      <c r="B14" s="13" t="s">
        <v>318</v>
      </c>
      <c r="C14" s="13" t="s">
        <v>319</v>
      </c>
      <c r="D14" s="7" t="s">
        <v>320</v>
      </c>
      <c r="E14" s="13" t="str">
        <f ca="1">IFERROR(__xludf.DUMMYFUNCTION("GOOGLETRANSLATE(C14,""en"",""es"")"),"Austria")</f>
        <v>Austria</v>
      </c>
      <c r="F14" s="13" t="str">
        <f ca="1">IFERROR(__xludf.DUMMYFUNCTION("GOOGLETRANSLATE(C14,""en"",""it"")"),"Austria")</f>
        <v>Austria</v>
      </c>
      <c r="G14" s="5" t="s">
        <v>321</v>
      </c>
      <c r="H14" s="6" t="s">
        <v>322</v>
      </c>
      <c r="I14" s="7" t="s">
        <v>323</v>
      </c>
      <c r="J14" s="3"/>
      <c r="K14" s="3" t="s">
        <v>57</v>
      </c>
    </row>
    <row r="15" spans="1:28" ht="13.2">
      <c r="A15" s="9" t="s">
        <v>324</v>
      </c>
      <c r="B15" s="13" t="str">
        <f ca="1">IFERROR(__xludf.DUMMYFUNCTION("GOOGLETRANSLATE(C15,""en"",""fr"")"),"Australie")</f>
        <v>Australie</v>
      </c>
      <c r="C15" s="13" t="s">
        <v>325</v>
      </c>
      <c r="D15" s="7" t="s">
        <v>326</v>
      </c>
      <c r="E15" s="13" t="str">
        <f ca="1">IFERROR(__xludf.DUMMYFUNCTION("GOOGLETRANSLATE(C15,""en"",""es"")"),"Australia")</f>
        <v>Australia</v>
      </c>
      <c r="F15" s="13" t="str">
        <f ca="1">IFERROR(__xludf.DUMMYFUNCTION("GOOGLETRANSLATE(C15,""en"",""it"")"),"Australia")</f>
        <v>Australia</v>
      </c>
      <c r="G15" s="5" t="s">
        <v>327</v>
      </c>
      <c r="H15" s="6" t="s">
        <v>328</v>
      </c>
      <c r="I15" s="7" t="s">
        <v>329</v>
      </c>
      <c r="J15" s="3"/>
      <c r="K15" s="3" t="s">
        <v>57</v>
      </c>
    </row>
    <row r="16" spans="1:28" ht="13.2">
      <c r="A16" s="9" t="s">
        <v>330</v>
      </c>
      <c r="B16" s="13" t="str">
        <f ca="1">IFERROR(__xludf.DUMMYFUNCTION("GOOGLETRANSLATE(C16,""en"",""fr"")"),"Aruba")</f>
        <v>Aruba</v>
      </c>
      <c r="C16" s="13" t="s">
        <v>331</v>
      </c>
      <c r="D16" s="7" t="s">
        <v>331</v>
      </c>
      <c r="E16" s="13" t="str">
        <f ca="1">IFERROR(__xludf.DUMMYFUNCTION("GOOGLETRANSLATE(C16,""en"",""es"")"),"Aruba")</f>
        <v>Aruba</v>
      </c>
      <c r="F16" s="13" t="str">
        <f ca="1">IFERROR(__xludf.DUMMYFUNCTION("GOOGLETRANSLATE(C16,""en"",""it"")"),"Aruba")</f>
        <v>Aruba</v>
      </c>
      <c r="G16" s="5" t="s">
        <v>332</v>
      </c>
      <c r="H16" s="6" t="s">
        <v>333</v>
      </c>
      <c r="I16" s="7" t="s">
        <v>331</v>
      </c>
      <c r="J16" s="3"/>
      <c r="K16" s="3" t="s">
        <v>57</v>
      </c>
    </row>
    <row r="17" spans="1:11" ht="13.2">
      <c r="A17" s="9" t="s">
        <v>334</v>
      </c>
      <c r="B17" s="13" t="str">
        <f ca="1">IFERROR(__xludf.DUMMYFUNCTION("GOOGLETRANSLATE(C17,""en"",""fr"")"),"Îles Åland")</f>
        <v>Îles Åland</v>
      </c>
      <c r="C17" s="13" t="s">
        <v>335</v>
      </c>
      <c r="D17" s="7" t="s">
        <v>336</v>
      </c>
      <c r="E17" s="13" t="str">
        <f ca="1">IFERROR(__xludf.DUMMYFUNCTION("GOOGLETRANSLATE(C17,""en"",""es"")"),"Islas Åland")</f>
        <v>Islas Åland</v>
      </c>
      <c r="F17" s="13" t="str">
        <f ca="1">IFERROR(__xludf.DUMMYFUNCTION("GOOGLETRANSLATE(C17,""en"",""it"")"),"Isole Åland")</f>
        <v>Isole Åland</v>
      </c>
      <c r="G17" s="5" t="s">
        <v>337</v>
      </c>
      <c r="H17" s="6" t="s">
        <v>338</v>
      </c>
      <c r="I17" s="7" t="s">
        <v>339</v>
      </c>
      <c r="J17" s="3"/>
      <c r="K17" s="3" t="s">
        <v>57</v>
      </c>
    </row>
    <row r="18" spans="1:11" ht="13.2">
      <c r="A18" s="9" t="s">
        <v>340</v>
      </c>
      <c r="B18" s="13" t="str">
        <f ca="1">IFERROR(__xludf.DUMMYFUNCTION("GOOGLETRANSLATE(C18,""en"",""fr"")"),"Azerbaïdjan")</f>
        <v>Azerbaïdjan</v>
      </c>
      <c r="C18" s="13" t="s">
        <v>341</v>
      </c>
      <c r="D18" s="7" t="s">
        <v>342</v>
      </c>
      <c r="E18" s="13" t="str">
        <f ca="1">IFERROR(__xludf.DUMMYFUNCTION("GOOGLETRANSLATE(C18,""en"",""es"")"),"Azerbaiyán")</f>
        <v>Azerbaiyán</v>
      </c>
      <c r="F18" s="13" t="str">
        <f ca="1">IFERROR(__xludf.DUMMYFUNCTION("GOOGLETRANSLATE(C18,""en"",""it"")"),"Azerbaigian")</f>
        <v>Azerbaigian</v>
      </c>
      <c r="G18" s="5" t="s">
        <v>343</v>
      </c>
      <c r="H18" s="6" t="s">
        <v>344</v>
      </c>
      <c r="I18" s="7" t="s">
        <v>345</v>
      </c>
      <c r="J18" s="3"/>
      <c r="K18" s="3" t="s">
        <v>57</v>
      </c>
    </row>
    <row r="19" spans="1:11" ht="13.2">
      <c r="A19" s="9" t="s">
        <v>346</v>
      </c>
      <c r="B19" s="13" t="str">
        <f ca="1">IFERROR(__xludf.DUMMYFUNCTION("GOOGLETRANSLATE(C19,""en"",""fr"")"),"Bosnie-Herzégovine")</f>
        <v>Bosnie-Herzégovine</v>
      </c>
      <c r="C19" s="13" t="s">
        <v>347</v>
      </c>
      <c r="D19" s="7" t="s">
        <v>348</v>
      </c>
      <c r="E19" s="13" t="str">
        <f ca="1">IFERROR(__xludf.DUMMYFUNCTION("GOOGLETRANSLATE(C19,""en"",""es"")"),"Bosnia y Herzegovina")</f>
        <v>Bosnia y Herzegovina</v>
      </c>
      <c r="F19" s="13" t="str">
        <f ca="1">IFERROR(__xludf.DUMMYFUNCTION("GOOGLETRANSLATE(C19,""en"",""it"")"),"Bosnia ed Erzegovina")</f>
        <v>Bosnia ed Erzegovina</v>
      </c>
      <c r="G19" s="5" t="s">
        <v>349</v>
      </c>
      <c r="H19" s="6" t="s">
        <v>350</v>
      </c>
      <c r="I19" s="7" t="s">
        <v>351</v>
      </c>
      <c r="J19" s="3"/>
      <c r="K19" s="3" t="s">
        <v>57</v>
      </c>
    </row>
    <row r="20" spans="1:11" ht="13.2">
      <c r="A20" s="9" t="s">
        <v>352</v>
      </c>
      <c r="B20" s="13" t="str">
        <f ca="1">IFERROR(__xludf.DUMMYFUNCTION("GOOGLETRANSLATE(C20,""en"",""fr"")"),"Barbade")</f>
        <v>Barbade</v>
      </c>
      <c r="C20" s="13" t="s">
        <v>353</v>
      </c>
      <c r="D20" s="7" t="s">
        <v>353</v>
      </c>
      <c r="E20" s="13" t="str">
        <f ca="1">IFERROR(__xludf.DUMMYFUNCTION("GOOGLETRANSLATE(C20,""en"",""es"")"),"Barbados")</f>
        <v>Barbados</v>
      </c>
      <c r="F20" s="13" t="str">
        <f ca="1">IFERROR(__xludf.DUMMYFUNCTION("GOOGLETRANSLATE(C20,""en"",""it"")"),"Barbados")</f>
        <v>Barbados</v>
      </c>
      <c r="G20" s="5" t="s">
        <v>354</v>
      </c>
      <c r="H20" s="6" t="s">
        <v>355</v>
      </c>
      <c r="I20" s="7" t="s">
        <v>353</v>
      </c>
      <c r="J20" s="3"/>
      <c r="K20" s="3" t="s">
        <v>57</v>
      </c>
    </row>
    <row r="21" spans="1:11" ht="13.2">
      <c r="A21" s="9" t="s">
        <v>356</v>
      </c>
      <c r="B21" s="13" t="str">
        <f ca="1">IFERROR(__xludf.DUMMYFUNCTION("GOOGLETRANSLATE(C21,""en"",""fr"")"),"Bangladesh")</f>
        <v>Bangladesh</v>
      </c>
      <c r="C21" s="13" t="s">
        <v>357</v>
      </c>
      <c r="D21" s="7" t="s">
        <v>358</v>
      </c>
      <c r="E21" s="13" t="str">
        <f ca="1">IFERROR(__xludf.DUMMYFUNCTION("GOOGLETRANSLATE(C21,""en"",""es"")"),"Bangladés")</f>
        <v>Bangladés</v>
      </c>
      <c r="F21" s="13" t="str">
        <f ca="1">IFERROR(__xludf.DUMMYFUNCTION("GOOGLETRANSLATE(C21,""en"",""it"")"),"Bangladesh")</f>
        <v>Bangladesh</v>
      </c>
      <c r="G21" s="5" t="s">
        <v>359</v>
      </c>
      <c r="H21" s="6" t="s">
        <v>360</v>
      </c>
      <c r="I21" s="7" t="s">
        <v>357</v>
      </c>
      <c r="J21" s="3"/>
      <c r="K21" s="3" t="s">
        <v>57</v>
      </c>
    </row>
    <row r="22" spans="1:11" ht="13.2">
      <c r="A22" s="9" t="s">
        <v>361</v>
      </c>
      <c r="B22" s="13" t="s">
        <v>362</v>
      </c>
      <c r="C22" s="13" t="s">
        <v>363</v>
      </c>
      <c r="D22" s="7" t="s">
        <v>364</v>
      </c>
      <c r="E22" s="13" t="str">
        <f ca="1">IFERROR(__xludf.DUMMYFUNCTION("GOOGLETRANSLATE(C22,""en"",""es"")"),"Bélgica")</f>
        <v>Bélgica</v>
      </c>
      <c r="F22" s="13" t="str">
        <f ca="1">IFERROR(__xludf.DUMMYFUNCTION("GOOGLETRANSLATE(C22,""en"",""it"")"),"Belgio")</f>
        <v>Belgio</v>
      </c>
      <c r="G22" s="5" t="s">
        <v>365</v>
      </c>
      <c r="H22" s="6" t="s">
        <v>366</v>
      </c>
      <c r="I22" s="7" t="s">
        <v>367</v>
      </c>
      <c r="J22" s="3"/>
      <c r="K22" s="3" t="s">
        <v>57</v>
      </c>
    </row>
    <row r="23" spans="1:11" ht="13.2">
      <c r="A23" s="9" t="s">
        <v>368</v>
      </c>
      <c r="B23" s="13" t="str">
        <f ca="1">IFERROR(__xludf.DUMMYFUNCTION("GOOGLETRANSLATE(C23,""en"",""fr"")"),"Burkina Faso")</f>
        <v>Burkina Faso</v>
      </c>
      <c r="C23" s="13" t="s">
        <v>369</v>
      </c>
      <c r="D23" s="7" t="s">
        <v>369</v>
      </c>
      <c r="E23" s="13" t="str">
        <f ca="1">IFERROR(__xludf.DUMMYFUNCTION("GOOGLETRANSLATE(C23,""en"",""es"")"),"Burkina Faso")</f>
        <v>Burkina Faso</v>
      </c>
      <c r="F23" s="13" t="str">
        <f ca="1">IFERROR(__xludf.DUMMYFUNCTION("GOOGLETRANSLATE(C23,""en"",""it"")"),"Burkina Faso")</f>
        <v>Burkina Faso</v>
      </c>
      <c r="G23" s="5" t="s">
        <v>370</v>
      </c>
      <c r="H23" s="6" t="s">
        <v>371</v>
      </c>
      <c r="I23" s="7" t="s">
        <v>369</v>
      </c>
      <c r="J23" s="3"/>
      <c r="K23" s="3" t="s">
        <v>57</v>
      </c>
    </row>
    <row r="24" spans="1:11" ht="13.2">
      <c r="A24" s="9" t="s">
        <v>372</v>
      </c>
      <c r="B24" s="13" t="str">
        <f ca="1">IFERROR(__xludf.DUMMYFUNCTION("GOOGLETRANSLATE(C24,""en"",""fr"")"),"Bulgarie")</f>
        <v>Bulgarie</v>
      </c>
      <c r="C24" s="13" t="s">
        <v>373</v>
      </c>
      <c r="D24" s="7" t="s">
        <v>374</v>
      </c>
      <c r="E24" s="13" t="str">
        <f ca="1">IFERROR(__xludf.DUMMYFUNCTION("GOOGLETRANSLATE(C24,""en"",""es"")"),"Bulgaria")</f>
        <v>Bulgaria</v>
      </c>
      <c r="F24" s="13" t="str">
        <f ca="1">IFERROR(__xludf.DUMMYFUNCTION("GOOGLETRANSLATE(C24,""en"",""it"")"),"Bulgaria")</f>
        <v>Bulgaria</v>
      </c>
      <c r="G24" s="5" t="s">
        <v>375</v>
      </c>
      <c r="H24" s="6" t="s">
        <v>376</v>
      </c>
      <c r="I24" s="7" t="s">
        <v>377</v>
      </c>
      <c r="J24" s="3"/>
      <c r="K24" s="3" t="s">
        <v>57</v>
      </c>
    </row>
    <row r="25" spans="1:11" ht="13.2">
      <c r="A25" s="9" t="s">
        <v>378</v>
      </c>
      <c r="B25" s="13" t="str">
        <f ca="1">IFERROR(__xludf.DUMMYFUNCTION("GOOGLETRANSLATE(C25,""en"",""fr"")"),"Bahreïn")</f>
        <v>Bahreïn</v>
      </c>
      <c r="C25" s="13" t="s">
        <v>379</v>
      </c>
      <c r="D25" s="7" t="s">
        <v>379</v>
      </c>
      <c r="E25" s="13" t="str">
        <f ca="1">IFERROR(__xludf.DUMMYFUNCTION("GOOGLETRANSLATE(C25,""en"",""es"")"),"Baréin")</f>
        <v>Baréin</v>
      </c>
      <c r="F25" s="13" t="str">
        <f ca="1">IFERROR(__xludf.DUMMYFUNCTION("GOOGLETRANSLATE(C25,""en"",""it"")"),"Bahrein")</f>
        <v>Bahrein</v>
      </c>
      <c r="G25" s="5" t="s">
        <v>380</v>
      </c>
      <c r="H25" s="6" t="s">
        <v>381</v>
      </c>
      <c r="I25" s="7" t="s">
        <v>382</v>
      </c>
      <c r="J25" s="3"/>
      <c r="K25" s="3" t="s">
        <v>57</v>
      </c>
    </row>
    <row r="26" spans="1:11" ht="13.2">
      <c r="A26" s="9" t="s">
        <v>383</v>
      </c>
      <c r="B26" s="13" t="str">
        <f ca="1">IFERROR(__xludf.DUMMYFUNCTION("GOOGLETRANSLATE(C26,""en"",""fr"")"),"Burundi")</f>
        <v>Burundi</v>
      </c>
      <c r="C26" s="13" t="s">
        <v>384</v>
      </c>
      <c r="D26" s="7" t="s">
        <v>384</v>
      </c>
      <c r="E26" s="13" t="str">
        <f ca="1">IFERROR(__xludf.DUMMYFUNCTION("GOOGLETRANSLATE(C26,""en"",""es"")"),"Burundi")</f>
        <v>Burundi</v>
      </c>
      <c r="F26" s="13" t="str">
        <f ca="1">IFERROR(__xludf.DUMMYFUNCTION("GOOGLETRANSLATE(C26,""en"",""it"")"),"Burundi")</f>
        <v>Burundi</v>
      </c>
      <c r="G26" s="5" t="s">
        <v>385</v>
      </c>
      <c r="H26" s="6" t="s">
        <v>386</v>
      </c>
      <c r="I26" s="7" t="s">
        <v>384</v>
      </c>
      <c r="J26" s="3"/>
      <c r="K26" s="3" t="s">
        <v>57</v>
      </c>
    </row>
    <row r="27" spans="1:11" ht="13.2">
      <c r="A27" s="9" t="s">
        <v>387</v>
      </c>
      <c r="B27" s="13" t="str">
        <f ca="1">IFERROR(__xludf.DUMMYFUNCTION("GOOGLETRANSLATE(C27,""en"",""fr"")"),"Bénin")</f>
        <v>Bénin</v>
      </c>
      <c r="C27" s="13" t="s">
        <v>388</v>
      </c>
      <c r="D27" s="7" t="s">
        <v>388</v>
      </c>
      <c r="E27" s="13" t="str">
        <f ca="1">IFERROR(__xludf.DUMMYFUNCTION("GOOGLETRANSLATE(C27,""en"",""es"")"),"Benín")</f>
        <v>Benín</v>
      </c>
      <c r="F27" s="13" t="str">
        <f ca="1">IFERROR(__xludf.DUMMYFUNCTION("GOOGLETRANSLATE(C27,""en"",""it"")"),"Benin")</f>
        <v>Benin</v>
      </c>
      <c r="G27" s="5" t="s">
        <v>389</v>
      </c>
      <c r="H27" s="6" t="s">
        <v>390</v>
      </c>
      <c r="I27" s="7" t="s">
        <v>388</v>
      </c>
      <c r="J27" s="3"/>
      <c r="K27" s="3" t="s">
        <v>57</v>
      </c>
    </row>
    <row r="28" spans="1:11" ht="13.2">
      <c r="A28" s="9" t="s">
        <v>391</v>
      </c>
      <c r="B28" s="13" t="str">
        <f ca="1">IFERROR(__xludf.DUMMYFUNCTION("GOOGLETRANSLATE(C28,""en"",""fr"")"),"Saint-Barthélemy")</f>
        <v>Saint-Barthélemy</v>
      </c>
      <c r="C28" s="13" t="s">
        <v>392</v>
      </c>
      <c r="D28" s="7" t="s">
        <v>393</v>
      </c>
      <c r="E28" s="13" t="str">
        <f ca="1">IFERROR(__xludf.DUMMYFUNCTION("GOOGLETRANSLATE(C28,""en"",""es"")"),"San Bartolomé")</f>
        <v>San Bartolomé</v>
      </c>
      <c r="F28" s="13" t="str">
        <f ca="1">IFERROR(__xludf.DUMMYFUNCTION("GOOGLETRANSLATE(C28,""en"",""it"")"),"Saint-Barthélemy")</f>
        <v>Saint-Barthélemy</v>
      </c>
      <c r="G28" s="5" t="s">
        <v>394</v>
      </c>
      <c r="H28" s="6" t="s">
        <v>395</v>
      </c>
      <c r="I28" s="7" t="s">
        <v>396</v>
      </c>
      <c r="J28" s="3"/>
      <c r="K28" s="3" t="s">
        <v>57</v>
      </c>
    </row>
    <row r="29" spans="1:11" ht="13.2">
      <c r="A29" s="9" t="s">
        <v>397</v>
      </c>
      <c r="B29" s="13" t="str">
        <f ca="1">IFERROR(__xludf.DUMMYFUNCTION("GOOGLETRANSLATE(C29,""en"",""fr"")"),"Bermudes")</f>
        <v>Bermudes</v>
      </c>
      <c r="C29" s="13" t="s">
        <v>398</v>
      </c>
      <c r="D29" s="7" t="s">
        <v>398</v>
      </c>
      <c r="E29" s="13" t="str">
        <f ca="1">IFERROR(__xludf.DUMMYFUNCTION("GOOGLETRANSLATE(C29,""en"",""es"")"),"islas Bermudas")</f>
        <v>islas Bermudas</v>
      </c>
      <c r="F29" s="13" t="str">
        <f ca="1">IFERROR(__xludf.DUMMYFUNCTION("GOOGLETRANSLATE(C29,""en"",""it"")"),"Bermuda")</f>
        <v>Bermuda</v>
      </c>
      <c r="G29" s="5" t="s">
        <v>399</v>
      </c>
      <c r="H29" s="6" t="s">
        <v>400</v>
      </c>
      <c r="I29" s="7" t="s">
        <v>401</v>
      </c>
      <c r="J29" s="3"/>
      <c r="K29" s="3" t="s">
        <v>57</v>
      </c>
    </row>
    <row r="30" spans="1:11" ht="13.2">
      <c r="A30" s="9" t="s">
        <v>402</v>
      </c>
      <c r="B30" s="13" t="str">
        <f ca="1">IFERROR(__xludf.DUMMYFUNCTION("GOOGLETRANSLATE(C30,""en"",""fr"")"),"Brunei Darussalam")</f>
        <v>Brunei Darussalam</v>
      </c>
      <c r="C30" s="13" t="s">
        <v>403</v>
      </c>
      <c r="D30" s="7" t="s">
        <v>403</v>
      </c>
      <c r="E30" s="13" t="str">
        <f ca="1">IFERROR(__xludf.DUMMYFUNCTION("GOOGLETRANSLATE(C30,""en"",""es"")"),"Brunéi Darussalam")</f>
        <v>Brunéi Darussalam</v>
      </c>
      <c r="F30" s="13" t="str">
        <f ca="1">IFERROR(__xludf.DUMMYFUNCTION("GOOGLETRANSLATE(C30,""en"",""it"")"),"Brunei Darussalam")</f>
        <v>Brunei Darussalam</v>
      </c>
      <c r="G30" s="5" t="s">
        <v>404</v>
      </c>
      <c r="H30" s="6" t="s">
        <v>405</v>
      </c>
      <c r="I30" s="7" t="s">
        <v>403</v>
      </c>
      <c r="J30" s="3"/>
      <c r="K30" s="3" t="s">
        <v>57</v>
      </c>
    </row>
    <row r="31" spans="1:11" ht="13.2">
      <c r="A31" s="9" t="s">
        <v>406</v>
      </c>
      <c r="B31" s="13" t="str">
        <f ca="1">IFERROR(__xludf.DUMMYFUNCTION("GOOGLETRANSLATE(C31,""en"",""fr"")"),"Bolivie")</f>
        <v>Bolivie</v>
      </c>
      <c r="C31" s="13" t="s">
        <v>407</v>
      </c>
      <c r="D31" s="7" t="s">
        <v>408</v>
      </c>
      <c r="E31" s="13" t="str">
        <f ca="1">IFERROR(__xludf.DUMMYFUNCTION("GOOGLETRANSLATE(C31,""en"",""es"")"),"Bolivia")</f>
        <v>Bolivia</v>
      </c>
      <c r="F31" s="13" t="str">
        <f ca="1">IFERROR(__xludf.DUMMYFUNCTION("GOOGLETRANSLATE(C31,""en"",""it"")"),"Bolivia")</f>
        <v>Bolivia</v>
      </c>
      <c r="G31" s="5" t="s">
        <v>409</v>
      </c>
      <c r="H31" s="6" t="s">
        <v>410</v>
      </c>
      <c r="I31" s="7" t="s">
        <v>411</v>
      </c>
      <c r="J31" s="3"/>
      <c r="K31" s="3" t="s">
        <v>57</v>
      </c>
    </row>
    <row r="32" spans="1:11" ht="26.4">
      <c r="A32" s="9" t="s">
        <v>412</v>
      </c>
      <c r="B32" s="13" t="str">
        <f ca="1">IFERROR(__xludf.DUMMYFUNCTION("GOOGLETRANSLATE(C32,""en"",""fr"")"),"Bonaire, Saint-Eustache et Saba")</f>
        <v>Bonaire, Saint-Eustache et Saba</v>
      </c>
      <c r="C32" s="13" t="s">
        <v>413</v>
      </c>
      <c r="D32" s="7" t="s">
        <v>414</v>
      </c>
      <c r="E32" s="13" t="str">
        <f ca="1">IFERROR(__xludf.DUMMYFUNCTION("GOOGLETRANSLATE(C32,""en"",""es"")"),"Bonaire, San Eustaquio y Saba")</f>
        <v>Bonaire, San Eustaquio y Saba</v>
      </c>
      <c r="F32" s="13" t="str">
        <f ca="1">IFERROR(__xludf.DUMMYFUNCTION("GOOGLETRANSLATE(C32,""en"",""it"")"),"Bonaire, Sint Eustatius e Saba")</f>
        <v>Bonaire, Sint Eustatius e Saba</v>
      </c>
      <c r="G32" s="5" t="s">
        <v>415</v>
      </c>
      <c r="H32" s="6" t="s">
        <v>416</v>
      </c>
      <c r="I32" s="7" t="s">
        <v>417</v>
      </c>
      <c r="J32" s="3"/>
      <c r="K32" s="3" t="s">
        <v>57</v>
      </c>
    </row>
    <row r="33" spans="1:11" ht="13.2">
      <c r="A33" s="9" t="s">
        <v>418</v>
      </c>
      <c r="B33" s="13" t="str">
        <f ca="1">IFERROR(__xludf.DUMMYFUNCTION("GOOGLETRANSLATE(C33,""en"",""fr"")"),"Brésil")</f>
        <v>Brésil</v>
      </c>
      <c r="C33" s="13" t="s">
        <v>419</v>
      </c>
      <c r="D33" s="7" t="s">
        <v>420</v>
      </c>
      <c r="E33" s="13" t="str">
        <f ca="1">IFERROR(__xludf.DUMMYFUNCTION("GOOGLETRANSLATE(C33,""en"",""es"")"),"Brasil")</f>
        <v>Brasil</v>
      </c>
      <c r="F33" s="13" t="str">
        <f ca="1">IFERROR(__xludf.DUMMYFUNCTION("GOOGLETRANSLATE(C33,""en"",""it"")"),"Brasile")</f>
        <v>Brasile</v>
      </c>
      <c r="G33" s="5" t="s">
        <v>421</v>
      </c>
      <c r="H33" s="6" t="s">
        <v>422</v>
      </c>
      <c r="I33" s="7" t="s">
        <v>423</v>
      </c>
      <c r="J33" s="3"/>
      <c r="K33" s="3" t="s">
        <v>57</v>
      </c>
    </row>
    <row r="34" spans="1:11" ht="13.2">
      <c r="A34" s="9" t="s">
        <v>424</v>
      </c>
      <c r="B34" s="13" t="str">
        <f ca="1">IFERROR(__xludf.DUMMYFUNCTION("GOOGLETRANSLATE(C34,""en"",""fr"")"),"Bahamas")</f>
        <v>Bahamas</v>
      </c>
      <c r="C34" s="13" t="s">
        <v>425</v>
      </c>
      <c r="D34" s="7" t="s">
        <v>425</v>
      </c>
      <c r="E34" s="13" t="str">
        <f ca="1">IFERROR(__xludf.DUMMYFUNCTION("GOOGLETRANSLATE(C34,""en"",""es"")"),"Bahamas")</f>
        <v>Bahamas</v>
      </c>
      <c r="F34" s="13" t="str">
        <f ca="1">IFERROR(__xludf.DUMMYFUNCTION("GOOGLETRANSLATE(C34,""en"",""it"")"),"Bahamas")</f>
        <v>Bahamas</v>
      </c>
      <c r="G34" s="5" t="s">
        <v>426</v>
      </c>
      <c r="H34" s="6" t="s">
        <v>427</v>
      </c>
      <c r="I34" s="7" t="s">
        <v>425</v>
      </c>
      <c r="J34" s="3"/>
      <c r="K34" s="3" t="s">
        <v>57</v>
      </c>
    </row>
    <row r="35" spans="1:11" ht="13.2">
      <c r="A35" s="9" t="s">
        <v>428</v>
      </c>
      <c r="B35" s="13" t="str">
        <f ca="1">IFERROR(__xludf.DUMMYFUNCTION("GOOGLETRANSLATE(C35,""en"",""fr"")"),"Bhoutan")</f>
        <v>Bhoutan</v>
      </c>
      <c r="C35" s="13" t="s">
        <v>429</v>
      </c>
      <c r="D35" s="7" t="s">
        <v>429</v>
      </c>
      <c r="E35" s="13" t="str">
        <f ca="1">IFERROR(__xludf.DUMMYFUNCTION("GOOGLETRANSLATE(C35,""en"",""es"")"),"Bután")</f>
        <v>Bután</v>
      </c>
      <c r="F35" s="13" t="str">
        <f ca="1">IFERROR(__xludf.DUMMYFUNCTION("GOOGLETRANSLATE(C35,""en"",""it"")"),"Il Bhutan")</f>
        <v>Il Bhutan</v>
      </c>
      <c r="G35" s="5" t="s">
        <v>430</v>
      </c>
      <c r="H35" s="6" t="s">
        <v>431</v>
      </c>
      <c r="I35" s="7" t="s">
        <v>432</v>
      </c>
      <c r="J35" s="3"/>
      <c r="K35" s="3" t="s">
        <v>57</v>
      </c>
    </row>
    <row r="36" spans="1:11" ht="13.2">
      <c r="A36" s="9" t="s">
        <v>433</v>
      </c>
      <c r="B36" s="13" t="str">
        <f ca="1">IFERROR(__xludf.DUMMYFUNCTION("GOOGLETRANSLATE(C36,""en"",""fr"")"),"Île Bouvet")</f>
        <v>Île Bouvet</v>
      </c>
      <c r="C36" s="13" t="s">
        <v>434</v>
      </c>
      <c r="D36" s="7" t="s">
        <v>435</v>
      </c>
      <c r="E36" s="13" t="str">
        <f ca="1">IFERROR(__xludf.DUMMYFUNCTION("GOOGLETRANSLATE(C36,""en"",""es"")"),"Isla Bouvet")</f>
        <v>Isla Bouvet</v>
      </c>
      <c r="F36" s="13" t="str">
        <f ca="1">IFERROR(__xludf.DUMMYFUNCTION("GOOGLETRANSLATE(C36,""en"",""it"")"),"Isola Bouvet")</f>
        <v>Isola Bouvet</v>
      </c>
      <c r="G36" s="5" t="s">
        <v>436</v>
      </c>
      <c r="H36" s="6" t="s">
        <v>437</v>
      </c>
      <c r="I36" s="7" t="s">
        <v>438</v>
      </c>
      <c r="K36" s="3" t="s">
        <v>57</v>
      </c>
    </row>
    <row r="37" spans="1:11" ht="13.2">
      <c r="A37" s="9" t="s">
        <v>439</v>
      </c>
      <c r="B37" s="13" t="str">
        <f ca="1">IFERROR(__xludf.DUMMYFUNCTION("GOOGLETRANSLATE(C37,""en"",""fr"")"),"Botswana")</f>
        <v>Botswana</v>
      </c>
      <c r="C37" s="13" t="s">
        <v>440</v>
      </c>
      <c r="D37" s="7" t="s">
        <v>440</v>
      </c>
      <c r="E37" s="13" t="str">
        <f ca="1">IFERROR(__xludf.DUMMYFUNCTION("GOOGLETRANSLATE(C37,""en"",""es"")"),"Botsuana")</f>
        <v>Botsuana</v>
      </c>
      <c r="F37" s="13" t="str">
        <f ca="1">IFERROR(__xludf.DUMMYFUNCTION("GOOGLETRANSLATE(C37,""en"",""it"")"),"Botswana")</f>
        <v>Botswana</v>
      </c>
      <c r="G37" s="5" t="s">
        <v>441</v>
      </c>
      <c r="H37" s="6" t="s">
        <v>442</v>
      </c>
      <c r="I37" s="7" t="s">
        <v>443</v>
      </c>
      <c r="J37" s="3"/>
      <c r="K37" s="3" t="s">
        <v>57</v>
      </c>
    </row>
    <row r="38" spans="1:11" ht="13.2">
      <c r="A38" s="9" t="s">
        <v>444</v>
      </c>
      <c r="B38" s="13" t="str">
        <f ca="1">IFERROR(__xludf.DUMMYFUNCTION("GOOGLETRANSLATE(C38,""en"",""fr"")"),"Biélorussie")</f>
        <v>Biélorussie</v>
      </c>
      <c r="C38" s="13" t="s">
        <v>445</v>
      </c>
      <c r="D38" s="7" t="s">
        <v>446</v>
      </c>
      <c r="E38" s="13" t="str">
        <f ca="1">IFERROR(__xludf.DUMMYFUNCTION("GOOGLETRANSLATE(C38,""en"",""es"")"),"Bielorrusia")</f>
        <v>Bielorrusia</v>
      </c>
      <c r="F38" s="13" t="str">
        <f ca="1">IFERROR(__xludf.DUMMYFUNCTION("GOOGLETRANSLATE(C38,""en"",""it"")"),"Bielorussia")</f>
        <v>Bielorussia</v>
      </c>
      <c r="G38" s="5" t="s">
        <v>447</v>
      </c>
      <c r="H38" s="6" t="s">
        <v>448</v>
      </c>
      <c r="I38" s="7" t="s">
        <v>449</v>
      </c>
      <c r="J38" s="3"/>
      <c r="K38" s="3" t="s">
        <v>57</v>
      </c>
    </row>
    <row r="39" spans="1:11" ht="13.2">
      <c r="A39" s="9" t="s">
        <v>450</v>
      </c>
      <c r="B39" s="13" t="str">
        <f ca="1">IFERROR(__xludf.DUMMYFUNCTION("GOOGLETRANSLATE(C39,""en"",""fr"")"),"Belize")</f>
        <v>Belize</v>
      </c>
      <c r="C39" s="13" t="s">
        <v>451</v>
      </c>
      <c r="D39" s="7" t="s">
        <v>451</v>
      </c>
      <c r="E39" s="13" t="str">
        <f ca="1">IFERROR(__xludf.DUMMYFUNCTION("GOOGLETRANSLATE(C39,""en"",""es"")"),"Belice")</f>
        <v>Belice</v>
      </c>
      <c r="F39" s="13" t="str">
        <f ca="1">IFERROR(__xludf.DUMMYFUNCTION("GOOGLETRANSLATE(C39,""en"",""it"")"),"Belize")</f>
        <v>Belize</v>
      </c>
      <c r="G39" s="5" t="s">
        <v>452</v>
      </c>
      <c r="H39" s="6" t="s">
        <v>453</v>
      </c>
      <c r="I39" s="7" t="s">
        <v>451</v>
      </c>
      <c r="J39" s="3"/>
      <c r="K39" s="3" t="s">
        <v>57</v>
      </c>
    </row>
    <row r="40" spans="1:11" ht="13.2">
      <c r="A40" s="9" t="s">
        <v>454</v>
      </c>
      <c r="B40" s="13" t="str">
        <f ca="1">IFERROR(__xludf.DUMMYFUNCTION("GOOGLETRANSLATE(C40,""en"",""fr"")"),"Canada")</f>
        <v>Canada</v>
      </c>
      <c r="C40" s="13" t="s">
        <v>455</v>
      </c>
      <c r="D40" s="7" t="s">
        <v>456</v>
      </c>
      <c r="E40" s="13" t="str">
        <f ca="1">IFERROR(__xludf.DUMMYFUNCTION("GOOGLETRANSLATE(C40,""en"",""es"")"),"Canadá")</f>
        <v>Canadá</v>
      </c>
      <c r="F40" s="13" t="str">
        <f ca="1">IFERROR(__xludf.DUMMYFUNCTION("GOOGLETRANSLATE(C40,""en"",""it"")"),"Canada")</f>
        <v>Canada</v>
      </c>
      <c r="G40" s="5" t="s">
        <v>457</v>
      </c>
      <c r="H40" s="6" t="s">
        <v>458</v>
      </c>
      <c r="I40" s="7" t="s">
        <v>459</v>
      </c>
      <c r="J40" s="3"/>
      <c r="K40" s="3" t="s">
        <v>57</v>
      </c>
    </row>
    <row r="41" spans="1:11" ht="13.2">
      <c r="A41" s="9" t="s">
        <v>460</v>
      </c>
      <c r="B41" s="13" t="str">
        <f ca="1">IFERROR(__xludf.DUMMYFUNCTION("GOOGLETRANSLATE(C41,""en"",""fr"")"),"Îles Cocos (Keeling)")</f>
        <v>Îles Cocos (Keeling)</v>
      </c>
      <c r="C41" s="13" t="s">
        <v>461</v>
      </c>
      <c r="D41" s="7" t="s">
        <v>462</v>
      </c>
      <c r="E41" s="13" t="str">
        <f ca="1">IFERROR(__xludf.DUMMYFUNCTION("GOOGLETRANSLATE(C41,""en"",""es"")"),"Islas Cocos (Keeling)")</f>
        <v>Islas Cocos (Keeling)</v>
      </c>
      <c r="F41" s="13" t="str">
        <f ca="1">IFERROR(__xludf.DUMMYFUNCTION("GOOGLETRANSLATE(C41,""en"",""it"")"),"Isole Cocos (Keeling)")</f>
        <v>Isole Cocos (Keeling)</v>
      </c>
      <c r="G41" s="5" t="s">
        <v>463</v>
      </c>
      <c r="H41" s="6" t="s">
        <v>464</v>
      </c>
      <c r="I41" s="7" t="s">
        <v>465</v>
      </c>
      <c r="J41" s="3"/>
      <c r="K41" s="3" t="s">
        <v>57</v>
      </c>
    </row>
    <row r="42" spans="1:11" ht="13.2">
      <c r="A42" s="9" t="s">
        <v>466</v>
      </c>
      <c r="B42" s="13" t="s">
        <v>467</v>
      </c>
      <c r="C42" s="13" t="s">
        <v>468</v>
      </c>
      <c r="D42" s="13" t="s">
        <v>469</v>
      </c>
      <c r="E42" s="13" t="s">
        <v>470</v>
      </c>
      <c r="F42" s="13" t="s">
        <v>471</v>
      </c>
      <c r="G42" s="5" t="s">
        <v>472</v>
      </c>
      <c r="H42" s="6" t="s">
        <v>473</v>
      </c>
      <c r="I42" s="7" t="s">
        <v>474</v>
      </c>
      <c r="J42" s="3"/>
      <c r="K42" s="3" t="s">
        <v>57</v>
      </c>
    </row>
    <row r="43" spans="1:11" ht="13.2">
      <c r="A43" s="9" t="s">
        <v>475</v>
      </c>
      <c r="B43" s="13" t="s">
        <v>476</v>
      </c>
      <c r="C43" s="13" t="s">
        <v>477</v>
      </c>
      <c r="D43" s="7" t="s">
        <v>478</v>
      </c>
      <c r="E43" s="13" t="s">
        <v>479</v>
      </c>
      <c r="F43" s="13" t="s">
        <v>480</v>
      </c>
      <c r="G43" s="5" t="s">
        <v>481</v>
      </c>
      <c r="H43" s="6" t="s">
        <v>482</v>
      </c>
      <c r="I43" s="7" t="s">
        <v>483</v>
      </c>
      <c r="J43" s="3"/>
      <c r="K43" s="3" t="s">
        <v>57</v>
      </c>
    </row>
    <row r="44" spans="1:11" ht="13.2">
      <c r="A44" s="9" t="s">
        <v>484</v>
      </c>
      <c r="B44" s="13" t="s">
        <v>485</v>
      </c>
      <c r="C44" s="13" t="s">
        <v>486</v>
      </c>
      <c r="D44" s="13" t="s">
        <v>487</v>
      </c>
      <c r="E44" s="13" t="s">
        <v>488</v>
      </c>
      <c r="F44" s="13" t="s">
        <v>489</v>
      </c>
      <c r="G44" s="5" t="s">
        <v>490</v>
      </c>
      <c r="H44" s="6" t="s">
        <v>491</v>
      </c>
      <c r="I44" s="7" t="s">
        <v>492</v>
      </c>
      <c r="J44" s="3"/>
      <c r="K44" s="3" t="s">
        <v>57</v>
      </c>
    </row>
    <row r="45" spans="1:11" ht="13.2">
      <c r="A45" s="9" t="s">
        <v>493</v>
      </c>
      <c r="B45" s="13" t="s">
        <v>494</v>
      </c>
      <c r="C45" s="13" t="s">
        <v>495</v>
      </c>
      <c r="D45" s="7" t="s">
        <v>496</v>
      </c>
      <c r="E45" s="13" t="str">
        <f ca="1">IFERROR(__xludf.DUMMYFUNCTION("GOOGLETRANSLATE(C45,""en"",""es"")"),"Suiza")</f>
        <v>Suiza</v>
      </c>
      <c r="F45" s="13" t="str">
        <f ca="1">IFERROR(__xludf.DUMMYFUNCTION("GOOGLETRANSLATE(C45,""en"",""it"")"),"Svizzera")</f>
        <v>Svizzera</v>
      </c>
      <c r="G45" s="5" t="s">
        <v>497</v>
      </c>
      <c r="H45" s="6" t="s">
        <v>498</v>
      </c>
      <c r="I45" s="7" t="s">
        <v>499</v>
      </c>
      <c r="J45" s="3"/>
      <c r="K45" s="3" t="s">
        <v>57</v>
      </c>
    </row>
    <row r="46" spans="1:11" ht="13.2">
      <c r="A46" s="9" t="s">
        <v>500</v>
      </c>
      <c r="B46" s="13" t="str">
        <f ca="1">IFERROR(__xludf.DUMMYFUNCTION("GOOGLETRANSLATE(C46,""en"",""fr"")"),"Côte d’Ivoire")</f>
        <v>Côte d’Ivoire</v>
      </c>
      <c r="C46" s="13" t="s">
        <v>501</v>
      </c>
      <c r="D46" s="7" t="s">
        <v>502</v>
      </c>
      <c r="E46" s="13" t="str">
        <f ca="1">IFERROR(__xludf.DUMMYFUNCTION("GOOGLETRANSLATE(C46,""en"",""es"")"),"Costa de Marfil")</f>
        <v>Costa de Marfil</v>
      </c>
      <c r="F46" s="13" t="str">
        <f ca="1">IFERROR(__xludf.DUMMYFUNCTION("GOOGLETRANSLATE(C46,""en"",""it"")"),"Costa d'Avorio")</f>
        <v>Costa d'Avorio</v>
      </c>
      <c r="G46" s="5" t="s">
        <v>503</v>
      </c>
      <c r="H46" s="6" t="s">
        <v>504</v>
      </c>
      <c r="I46" s="7" t="s">
        <v>505</v>
      </c>
      <c r="J46" s="3"/>
      <c r="K46" s="3" t="s">
        <v>57</v>
      </c>
    </row>
    <row r="47" spans="1:11" ht="17.25" customHeight="1">
      <c r="A47" s="9" t="s">
        <v>506</v>
      </c>
      <c r="B47" s="13" t="s">
        <v>507</v>
      </c>
      <c r="C47" s="13" t="s">
        <v>508</v>
      </c>
      <c r="D47" s="7" t="s">
        <v>509</v>
      </c>
      <c r="E47" s="13" t="str">
        <f ca="1">IFERROR(__xludf.DUMMYFUNCTION("GOOGLETRANSLATE(C47,""en"",""es"")"),"Islas Cook")</f>
        <v>Islas Cook</v>
      </c>
      <c r="F47" s="13" t="str">
        <f ca="1">IFERROR(__xludf.DUMMYFUNCTION("GOOGLETRANSLATE(C47,""en"",""it"")"),"Isole Cook")</f>
        <v>Isole Cook</v>
      </c>
      <c r="G47" s="5" t="s">
        <v>510</v>
      </c>
      <c r="H47" s="6" t="s">
        <v>511</v>
      </c>
      <c r="I47" s="7" t="s">
        <v>512</v>
      </c>
      <c r="J47" s="3"/>
      <c r="K47" s="3" t="s">
        <v>57</v>
      </c>
    </row>
    <row r="48" spans="1:11" ht="13.2">
      <c r="A48" s="9" t="s">
        <v>513</v>
      </c>
      <c r="B48" s="13" t="str">
        <f ca="1">IFERROR(__xludf.DUMMYFUNCTION("GOOGLETRANSLATE(C48,""en"",""fr"")"),"Chili")</f>
        <v>Chili</v>
      </c>
      <c r="C48" s="13" t="s">
        <v>514</v>
      </c>
      <c r="D48" s="7" t="s">
        <v>514</v>
      </c>
      <c r="E48" s="13" t="str">
        <f ca="1">IFERROR(__xludf.DUMMYFUNCTION("GOOGLETRANSLATE(C48,""en"",""es"")"),"Chile")</f>
        <v>Chile</v>
      </c>
      <c r="F48" s="13" t="str">
        <f ca="1">IFERROR(__xludf.DUMMYFUNCTION("GOOGLETRANSLATE(C48,""en"",""it"")"),"Chile")</f>
        <v>Chile</v>
      </c>
      <c r="G48" s="5" t="s">
        <v>515</v>
      </c>
      <c r="H48" s="6" t="s">
        <v>516</v>
      </c>
      <c r="I48" s="7" t="s">
        <v>514</v>
      </c>
      <c r="J48" s="3"/>
      <c r="K48" s="3" t="s">
        <v>57</v>
      </c>
    </row>
    <row r="49" spans="1:19" ht="13.2">
      <c r="A49" s="9" t="s">
        <v>517</v>
      </c>
      <c r="B49" s="13" t="str">
        <f ca="1">IFERROR(__xludf.DUMMYFUNCTION("GOOGLETRANSLATE(C49,""en"",""fr"")"),"Cameroun")</f>
        <v>Cameroun</v>
      </c>
      <c r="C49" s="13" t="s">
        <v>518</v>
      </c>
      <c r="D49" s="7" t="s">
        <v>519</v>
      </c>
      <c r="E49" s="13" t="str">
        <f ca="1">IFERROR(__xludf.DUMMYFUNCTION("GOOGLETRANSLATE(C49,""en"",""es"")"),"Camerún")</f>
        <v>Camerún</v>
      </c>
      <c r="F49" s="13" t="str">
        <f ca="1">IFERROR(__xludf.DUMMYFUNCTION("GOOGLETRANSLATE(C49,""en"",""it"")"),"Camerun")</f>
        <v>Camerun</v>
      </c>
      <c r="G49" s="5" t="s">
        <v>520</v>
      </c>
      <c r="H49" s="6" t="s">
        <v>521</v>
      </c>
      <c r="I49" s="7" t="s">
        <v>522</v>
      </c>
      <c r="J49" s="3"/>
      <c r="K49" s="3" t="s">
        <v>57</v>
      </c>
    </row>
    <row r="50" spans="1:19" ht="13.2">
      <c r="A50" s="9" t="s">
        <v>523</v>
      </c>
      <c r="B50" s="13" t="s">
        <v>524</v>
      </c>
      <c r="C50" s="13" t="s">
        <v>525</v>
      </c>
      <c r="D50" s="7" t="s">
        <v>525</v>
      </c>
      <c r="E50" s="13" t="s">
        <v>525</v>
      </c>
      <c r="F50" s="13" t="str">
        <f ca="1">IFERROR(__xludf.DUMMYFUNCTION("GOOGLETRANSLATE(C50,""en"",""it"")"),"Cina")</f>
        <v>Cina</v>
      </c>
      <c r="G50" s="5" t="s">
        <v>526</v>
      </c>
      <c r="H50" s="6" t="s">
        <v>527</v>
      </c>
      <c r="I50" s="7" t="s">
        <v>525</v>
      </c>
      <c r="J50" s="3"/>
      <c r="K50" s="3" t="s">
        <v>57</v>
      </c>
    </row>
    <row r="51" spans="1:19" ht="13.2">
      <c r="A51" s="9" t="s">
        <v>528</v>
      </c>
      <c r="B51" s="13" t="str">
        <f ca="1">IFERROR(__xludf.DUMMYFUNCTION("GOOGLETRANSLATE(C51,""en"",""fr"")"),"Colombie")</f>
        <v>Colombie</v>
      </c>
      <c r="C51" s="13" t="s">
        <v>529</v>
      </c>
      <c r="D51" s="7" t="s">
        <v>530</v>
      </c>
      <c r="E51" s="13" t="str">
        <f ca="1">IFERROR(__xludf.DUMMYFUNCTION("GOOGLETRANSLATE(C51,""en"",""es"")"),"Colombia")</f>
        <v>Colombia</v>
      </c>
      <c r="F51" s="13" t="str">
        <f ca="1">IFERROR(__xludf.DUMMYFUNCTION("GOOGLETRANSLATE(C51,""en"",""it"")"),"Colombia")</f>
        <v>Colombia</v>
      </c>
      <c r="G51" s="5" t="s">
        <v>531</v>
      </c>
      <c r="H51" s="6" t="s">
        <v>532</v>
      </c>
      <c r="I51" s="7" t="s">
        <v>533</v>
      </c>
      <c r="J51" s="3"/>
      <c r="K51" s="3" t="s">
        <v>57</v>
      </c>
    </row>
    <row r="52" spans="1:19" ht="13.2">
      <c r="A52" s="9" t="s">
        <v>534</v>
      </c>
      <c r="B52" s="14" t="str">
        <f ca="1">IFERROR(__xludf.DUMMYFUNCTION("GOOGLETRANSLATE(C52,""en"",""fr"")"),"Afrique")</f>
        <v>Afrique</v>
      </c>
      <c r="C52" s="13" t="s">
        <v>535</v>
      </c>
      <c r="D52" s="7" t="s">
        <v>536</v>
      </c>
      <c r="E52" s="13" t="str">
        <f ca="1">IFERROR(__xludf.DUMMYFUNCTION("GOOGLETRANSLATE(C52,""en"",""es"")"),"África")</f>
        <v>África</v>
      </c>
      <c r="F52" s="13" t="str">
        <f ca="1">IFERROR(__xludf.DUMMYFUNCTION("GOOGLETRANSLATE(C52,""en"",""it"")"),"Africa")</f>
        <v>Africa</v>
      </c>
      <c r="G52" s="5" t="s">
        <v>537</v>
      </c>
      <c r="H52" s="6" t="s">
        <v>538</v>
      </c>
      <c r="I52" s="7" t="s">
        <v>539</v>
      </c>
      <c r="K52" s="3" t="s">
        <v>57</v>
      </c>
    </row>
    <row r="53" spans="1:19" ht="13.2">
      <c r="A53" s="9" t="s">
        <v>540</v>
      </c>
      <c r="B53" s="14" t="str">
        <f ca="1">IFERROR(__xludf.DUMMYFUNCTION("GOOGLETRANSLATE(C53,""en"",""fr"")"),"Antarctique")</f>
        <v>Antarctique</v>
      </c>
      <c r="C53" s="13" t="s">
        <v>541</v>
      </c>
      <c r="D53" s="7" t="s">
        <v>302</v>
      </c>
      <c r="E53" s="13" t="str">
        <f ca="1">IFERROR(__xludf.DUMMYFUNCTION("GOOGLETRANSLATE(C53,""en"",""es"")"),"Antártida")</f>
        <v>Antártida</v>
      </c>
      <c r="F53" s="13" t="str">
        <f ca="1">IFERROR(__xludf.DUMMYFUNCTION("GOOGLETRANSLATE(C53,""en"",""it"")"),"Antartide")</f>
        <v>Antartide</v>
      </c>
      <c r="G53" s="5" t="s">
        <v>303</v>
      </c>
      <c r="H53" s="6" t="s">
        <v>304</v>
      </c>
      <c r="I53" s="7" t="s">
        <v>542</v>
      </c>
      <c r="K53" s="3" t="s">
        <v>57</v>
      </c>
    </row>
    <row r="54" spans="1:19" ht="13.2">
      <c r="A54" s="9" t="s">
        <v>543</v>
      </c>
      <c r="B54" s="14" t="str">
        <f ca="1">IFERROR(__xludf.DUMMYFUNCTION("GOOGLETRANSLATE(C54,""en"",""fr"")"),"Asie")</f>
        <v>Asie</v>
      </c>
      <c r="C54" s="13" t="s">
        <v>544</v>
      </c>
      <c r="D54" s="7" t="s">
        <v>545</v>
      </c>
      <c r="E54" s="13" t="str">
        <f ca="1">IFERROR(__xludf.DUMMYFUNCTION("GOOGLETRANSLATE(C54,""en"",""es"")"),"Asia")</f>
        <v>Asia</v>
      </c>
      <c r="F54" s="13" t="str">
        <f ca="1">IFERROR(__xludf.DUMMYFUNCTION("GOOGLETRANSLATE(C54,""en"",""it"")"),"Asia")</f>
        <v>Asia</v>
      </c>
      <c r="G54" s="5" t="s">
        <v>546</v>
      </c>
      <c r="H54" s="6" t="s">
        <v>547</v>
      </c>
      <c r="I54" s="7" t="s">
        <v>548</v>
      </c>
      <c r="K54" s="3" t="s">
        <v>57</v>
      </c>
    </row>
    <row r="55" spans="1:19" ht="13.2">
      <c r="A55" s="9" t="s">
        <v>549</v>
      </c>
      <c r="B55" s="14" t="s">
        <v>550</v>
      </c>
      <c r="C55" s="13" t="s">
        <v>550</v>
      </c>
      <c r="D55" s="7" t="s">
        <v>551</v>
      </c>
      <c r="E55" s="13" t="str">
        <f ca="1">IFERROR(__xludf.DUMMYFUNCTION("GOOGLETRANSLATE(C55,""en"",""es"")"),"Europa")</f>
        <v>Europa</v>
      </c>
      <c r="F55" s="13" t="str">
        <f ca="1">IFERROR(__xludf.DUMMYFUNCTION("GOOGLETRANSLATE(C55,""en"",""it"")"),"Europa")</f>
        <v>Europa</v>
      </c>
      <c r="G55" s="5" t="s">
        <v>552</v>
      </c>
      <c r="H55" s="6" t="s">
        <v>553</v>
      </c>
      <c r="I55" s="7" t="s">
        <v>551</v>
      </c>
      <c r="K55" s="3" t="s">
        <v>57</v>
      </c>
    </row>
    <row r="56" spans="1:19" ht="13.2">
      <c r="A56" s="9" t="s">
        <v>554</v>
      </c>
      <c r="B56" s="14" t="str">
        <f ca="1">IFERROR(__xludf.DUMMYFUNCTION("GOOGLETRANSLATE(C56,""en"",""fr"")"),"Amérique du Nord")</f>
        <v>Amérique du Nord</v>
      </c>
      <c r="C56" s="13" t="s">
        <v>555</v>
      </c>
      <c r="D56" s="7" t="s">
        <v>556</v>
      </c>
      <c r="E56" s="13" t="str">
        <f ca="1">IFERROR(__xludf.DUMMYFUNCTION("GOOGLETRANSLATE(C56,""en"",""es"")"),"América del norte")</f>
        <v>América del norte</v>
      </c>
      <c r="F56" s="13" t="str">
        <f ca="1">IFERROR(__xludf.DUMMYFUNCTION("GOOGLETRANSLATE(C56,""en"",""it"")"),"America del Nord")</f>
        <v>America del Nord</v>
      </c>
      <c r="G56" s="5" t="s">
        <v>557</v>
      </c>
      <c r="H56" s="6" t="s">
        <v>558</v>
      </c>
      <c r="I56" s="7" t="s">
        <v>559</v>
      </c>
      <c r="K56" s="3" t="s">
        <v>57</v>
      </c>
    </row>
    <row r="57" spans="1:19" ht="13.2">
      <c r="A57" s="9" t="s">
        <v>560</v>
      </c>
      <c r="B57" s="14" t="str">
        <f ca="1">IFERROR(__xludf.DUMMYFUNCTION("GOOGLETRANSLATE(C57,""en"",""fr"")"),"Océanie")</f>
        <v>Océanie</v>
      </c>
      <c r="C57" s="13" t="s">
        <v>561</v>
      </c>
      <c r="D57" s="7" t="s">
        <v>562</v>
      </c>
      <c r="E57" s="13" t="str">
        <f ca="1">IFERROR(__xludf.DUMMYFUNCTION("GOOGLETRANSLATE(C57,""en"",""es"")"),"Oceanía")</f>
        <v>Oceanía</v>
      </c>
      <c r="F57" s="13" t="str">
        <f ca="1">IFERROR(__xludf.DUMMYFUNCTION("GOOGLETRANSLATE(C57,""en"",""it"")"),"Oceania")</f>
        <v>Oceania</v>
      </c>
      <c r="G57" s="5" t="s">
        <v>563</v>
      </c>
      <c r="H57" s="6" t="s">
        <v>564</v>
      </c>
      <c r="I57" s="7" t="s">
        <v>561</v>
      </c>
      <c r="K57" s="3" t="s">
        <v>57</v>
      </c>
    </row>
    <row r="58" spans="1:19" ht="13.2">
      <c r="A58" s="9" t="s">
        <v>565</v>
      </c>
      <c r="B58" s="14" t="str">
        <f ca="1">IFERROR(__xludf.DUMMYFUNCTION("GOOGLETRANSLATE(C58,""en"",""fr"")"),"Amérique du Sud")</f>
        <v>Amérique du Sud</v>
      </c>
      <c r="C58" s="13" t="s">
        <v>566</v>
      </c>
      <c r="D58" s="7" t="s">
        <v>567</v>
      </c>
      <c r="E58" s="13" t="str">
        <f ca="1">IFERROR(__xludf.DUMMYFUNCTION("GOOGLETRANSLATE(C58,""en"",""es"")"),"Sudamerica")</f>
        <v>Sudamerica</v>
      </c>
      <c r="F58" s="13" t="str">
        <f ca="1">IFERROR(__xludf.DUMMYFUNCTION("GOOGLETRANSLATE(C58,""en"",""it"")"),"Sud America")</f>
        <v>Sud America</v>
      </c>
      <c r="G58" s="5" t="s">
        <v>568</v>
      </c>
      <c r="H58" s="6" t="s">
        <v>569</v>
      </c>
      <c r="I58" s="7" t="s">
        <v>570</v>
      </c>
      <c r="K58" s="3" t="s">
        <v>57</v>
      </c>
    </row>
    <row r="59" spans="1:19" ht="13.2">
      <c r="A59" s="9" t="s">
        <v>571</v>
      </c>
      <c r="B59" s="14" t="s">
        <v>572</v>
      </c>
      <c r="C59" s="13" t="s">
        <v>573</v>
      </c>
      <c r="D59" s="7" t="s">
        <v>574</v>
      </c>
      <c r="E59" s="13" t="s">
        <v>575</v>
      </c>
      <c r="F59" s="13" t="s">
        <v>573</v>
      </c>
      <c r="G59" s="5" t="s">
        <v>537</v>
      </c>
      <c r="H59" s="6" t="s">
        <v>576</v>
      </c>
      <c r="I59" s="7" t="s">
        <v>575</v>
      </c>
      <c r="K59" s="3" t="s">
        <v>57</v>
      </c>
      <c r="S59" s="6" t="str">
        <f>UPPER(J59)</f>
        <v/>
      </c>
    </row>
    <row r="60" spans="1:19" ht="13.2">
      <c r="A60" s="9" t="s">
        <v>577</v>
      </c>
      <c r="B60" s="14" t="s">
        <v>578</v>
      </c>
      <c r="C60" s="13" t="s">
        <v>579</v>
      </c>
      <c r="D60" s="7" t="s">
        <v>580</v>
      </c>
      <c r="E60" s="13" t="s">
        <v>581</v>
      </c>
      <c r="F60" s="13" t="s">
        <v>582</v>
      </c>
      <c r="G60" s="5" t="s">
        <v>303</v>
      </c>
      <c r="H60" s="6" t="s">
        <v>583</v>
      </c>
      <c r="I60" s="7" t="s">
        <v>581</v>
      </c>
      <c r="K60" s="3" t="s">
        <v>57</v>
      </c>
    </row>
    <row r="61" spans="1:19" ht="13.2">
      <c r="A61" s="9" t="s">
        <v>584</v>
      </c>
      <c r="B61" s="14" t="s">
        <v>585</v>
      </c>
      <c r="C61" s="13" t="s">
        <v>586</v>
      </c>
      <c r="D61" s="7" t="s">
        <v>587</v>
      </c>
      <c r="E61" s="13" t="s">
        <v>586</v>
      </c>
      <c r="F61" s="13" t="s">
        <v>586</v>
      </c>
      <c r="G61" s="5" t="s">
        <v>546</v>
      </c>
      <c r="H61" s="6" t="s">
        <v>588</v>
      </c>
      <c r="I61" s="7" t="s">
        <v>589</v>
      </c>
      <c r="K61" s="3" t="s">
        <v>57</v>
      </c>
    </row>
    <row r="62" spans="1:19" ht="13.2">
      <c r="A62" s="9" t="s">
        <v>590</v>
      </c>
      <c r="B62" s="14" t="s">
        <v>591</v>
      </c>
      <c r="C62" s="13" t="s">
        <v>591</v>
      </c>
      <c r="D62" s="7" t="s">
        <v>592</v>
      </c>
      <c r="E62" s="13" t="s">
        <v>592</v>
      </c>
      <c r="F62" s="13" t="s">
        <v>592</v>
      </c>
      <c r="G62" s="5" t="s">
        <v>552</v>
      </c>
      <c r="H62" s="6" t="s">
        <v>593</v>
      </c>
      <c r="I62" s="7" t="s">
        <v>592</v>
      </c>
      <c r="K62" s="3" t="s">
        <v>57</v>
      </c>
    </row>
    <row r="63" spans="1:19" ht="13.2">
      <c r="A63" s="9" t="s">
        <v>594</v>
      </c>
      <c r="B63" s="14" t="s">
        <v>595</v>
      </c>
      <c r="C63" s="13" t="s">
        <v>596</v>
      </c>
      <c r="D63" s="7" t="s">
        <v>597</v>
      </c>
      <c r="E63" s="13" t="s">
        <v>598</v>
      </c>
      <c r="F63" s="13" t="s">
        <v>599</v>
      </c>
      <c r="G63" s="5" t="s">
        <v>557</v>
      </c>
      <c r="H63" s="6" t="s">
        <v>600</v>
      </c>
      <c r="I63" s="7" t="s">
        <v>601</v>
      </c>
      <c r="K63" s="3" t="s">
        <v>57</v>
      </c>
    </row>
    <row r="64" spans="1:19" ht="13.2">
      <c r="A64" s="9" t="s">
        <v>602</v>
      </c>
      <c r="B64" s="14" t="s">
        <v>603</v>
      </c>
      <c r="C64" s="13" t="s">
        <v>604</v>
      </c>
      <c r="D64" s="7" t="s">
        <v>605</v>
      </c>
      <c r="E64" s="13" t="s">
        <v>606</v>
      </c>
      <c r="F64" s="13" t="s">
        <v>604</v>
      </c>
      <c r="G64" s="5" t="s">
        <v>563</v>
      </c>
      <c r="H64" s="6" t="s">
        <v>607</v>
      </c>
      <c r="I64" s="7" t="s">
        <v>604</v>
      </c>
      <c r="K64" s="3" t="s">
        <v>57</v>
      </c>
    </row>
    <row r="65" spans="1:11" ht="13.2">
      <c r="A65" s="9" t="s">
        <v>608</v>
      </c>
      <c r="B65" s="14" t="s">
        <v>609</v>
      </c>
      <c r="C65" s="13" t="s">
        <v>610</v>
      </c>
      <c r="D65" s="7" t="s">
        <v>611</v>
      </c>
      <c r="E65" s="13" t="s">
        <v>612</v>
      </c>
      <c r="F65" s="13" t="s">
        <v>613</v>
      </c>
      <c r="G65" s="5" t="s">
        <v>568</v>
      </c>
      <c r="H65" s="6" t="s">
        <v>614</v>
      </c>
      <c r="I65" s="7" t="s">
        <v>615</v>
      </c>
      <c r="K65" s="3" t="s">
        <v>57</v>
      </c>
    </row>
    <row r="66" spans="1:11" ht="13.2">
      <c r="A66" s="9" t="s">
        <v>616</v>
      </c>
      <c r="B66" s="13" t="str">
        <f ca="1">IFERROR(__xludf.DUMMYFUNCTION("GOOGLETRANSLATE(C66,""en"",""fr"")"),"Costa Rica")</f>
        <v>Costa Rica</v>
      </c>
      <c r="C66" s="13" t="s">
        <v>617</v>
      </c>
      <c r="D66" s="7" t="s">
        <v>617</v>
      </c>
      <c r="E66" s="13" t="str">
        <f ca="1">IFERROR(__xludf.DUMMYFUNCTION("GOOGLETRANSLATE(C66,""en"",""es"")"),"Costa Rica")</f>
        <v>Costa Rica</v>
      </c>
      <c r="F66" s="13" t="str">
        <f ca="1">IFERROR(__xludf.DUMMYFUNCTION("GOOGLETRANSLATE(C66,""en"",""it"")"),"Costa Rica")</f>
        <v>Costa Rica</v>
      </c>
      <c r="G66" s="5" t="s">
        <v>618</v>
      </c>
      <c r="H66" s="6" t="s">
        <v>619</v>
      </c>
      <c r="I66" s="7" t="s">
        <v>617</v>
      </c>
      <c r="J66" s="3"/>
      <c r="K66" s="3" t="s">
        <v>57</v>
      </c>
    </row>
    <row r="67" spans="1:11" ht="13.2">
      <c r="A67" s="9" t="s">
        <v>620</v>
      </c>
      <c r="B67" s="13" t="str">
        <f ca="1">IFERROR(__xludf.DUMMYFUNCTION("GOOGLETRANSLATE(C67,""en"",""fr"")"),"Serbie et Monténégro")</f>
        <v>Serbie et Monténégro</v>
      </c>
      <c r="C67" s="13" t="s">
        <v>621</v>
      </c>
      <c r="D67" s="7" t="s">
        <v>622</v>
      </c>
      <c r="E67" s="13" t="str">
        <f ca="1">IFERROR(__xludf.DUMMYFUNCTION("GOOGLETRANSLATE(C67,""en"",""es"")"),"Serbia y Montenegro")</f>
        <v>Serbia y Montenegro</v>
      </c>
      <c r="F67" s="13" t="str">
        <f ca="1">IFERROR(__xludf.DUMMYFUNCTION("GOOGLETRANSLATE(C67,""en"",""it"")"),"Serbia e Montenegro")</f>
        <v>Serbia e Montenegro</v>
      </c>
      <c r="G67" s="5" t="s">
        <v>623</v>
      </c>
      <c r="H67" s="6" t="s">
        <v>624</v>
      </c>
      <c r="I67" s="7" t="s">
        <v>625</v>
      </c>
      <c r="K67" s="3" t="s">
        <v>57</v>
      </c>
    </row>
    <row r="68" spans="1:11" ht="13.2">
      <c r="A68" s="9" t="s">
        <v>626</v>
      </c>
      <c r="B68" s="13" t="str">
        <f ca="1">IFERROR(__xludf.DUMMYFUNCTION("GOOGLETRANSLATE(C68,""en"",""fr"")"),"Cuba")</f>
        <v>Cuba</v>
      </c>
      <c r="C68" s="13" t="s">
        <v>627</v>
      </c>
      <c r="D68" s="7" t="s">
        <v>628</v>
      </c>
      <c r="E68" s="13" t="str">
        <f ca="1">IFERROR(__xludf.DUMMYFUNCTION("GOOGLETRANSLATE(C68,""en"",""es"")"),"Cuba")</f>
        <v>Cuba</v>
      </c>
      <c r="F68" s="13" t="str">
        <f ca="1">IFERROR(__xludf.DUMMYFUNCTION("GOOGLETRANSLATE(C68,""en"",""it"")"),"Cuba")</f>
        <v>Cuba</v>
      </c>
      <c r="G68" s="5" t="s">
        <v>629</v>
      </c>
      <c r="H68" s="6" t="s">
        <v>630</v>
      </c>
      <c r="I68" s="7" t="s">
        <v>627</v>
      </c>
      <c r="J68" s="3"/>
      <c r="K68" s="3" t="s">
        <v>57</v>
      </c>
    </row>
    <row r="69" spans="1:11" ht="13.2">
      <c r="A69" s="9" t="s">
        <v>631</v>
      </c>
      <c r="B69" s="13" t="s">
        <v>632</v>
      </c>
      <c r="C69" s="13" t="s">
        <v>633</v>
      </c>
      <c r="D69" s="7" t="s">
        <v>634</v>
      </c>
      <c r="E69" s="13" t="str">
        <f ca="1">IFERROR(__xludf.DUMMYFUNCTION("GOOGLETRANSLATE(C69,""en"",""es"")"),"Cabo Verde")</f>
        <v>Cabo Verde</v>
      </c>
      <c r="F69" s="13" t="str">
        <f ca="1">IFERROR(__xludf.DUMMYFUNCTION("GOOGLETRANSLATE(C69,""en"",""it"")"),"Capo Verde")</f>
        <v>Capo Verde</v>
      </c>
      <c r="G69" s="5" t="s">
        <v>635</v>
      </c>
      <c r="H69" s="6" t="s">
        <v>636</v>
      </c>
      <c r="I69" s="7" t="s">
        <v>633</v>
      </c>
      <c r="J69" s="3"/>
      <c r="K69" s="3" t="s">
        <v>57</v>
      </c>
    </row>
    <row r="70" spans="1:11" ht="13.2">
      <c r="A70" s="9" t="s">
        <v>637</v>
      </c>
      <c r="B70" s="13" t="str">
        <f ca="1">IFERROR(__xludf.DUMMYFUNCTION("GOOGLETRANSLATE(C70,""en"",""fr"")"),"Curaçao")</f>
        <v>Curaçao</v>
      </c>
      <c r="C70" s="13" t="s">
        <v>638</v>
      </c>
      <c r="D70" s="7" t="s">
        <v>638</v>
      </c>
      <c r="E70" s="13" t="str">
        <f ca="1">IFERROR(__xludf.DUMMYFUNCTION("GOOGLETRANSLATE(C70,""en"",""es"")"),"Curazao")</f>
        <v>Curazao</v>
      </c>
      <c r="F70" s="13" t="str">
        <f ca="1">IFERROR(__xludf.DUMMYFUNCTION("GOOGLETRANSLATE(C70,""en"",""it"")"),"Curaçao")</f>
        <v>Curaçao</v>
      </c>
      <c r="G70" s="5" t="s">
        <v>639</v>
      </c>
      <c r="H70" s="6" t="s">
        <v>640</v>
      </c>
      <c r="I70" s="7" t="s">
        <v>638</v>
      </c>
      <c r="J70" s="3"/>
      <c r="K70" s="3" t="s">
        <v>57</v>
      </c>
    </row>
    <row r="71" spans="1:11" ht="13.2">
      <c r="A71" s="9" t="s">
        <v>641</v>
      </c>
      <c r="B71" s="13" t="s">
        <v>642</v>
      </c>
      <c r="C71" s="13" t="s">
        <v>643</v>
      </c>
      <c r="D71" s="7" t="s">
        <v>644</v>
      </c>
      <c r="E71" s="13" t="str">
        <f ca="1">IFERROR(__xludf.DUMMYFUNCTION("GOOGLETRANSLATE(C71,""en"",""es"")"),"Isla de Navidad")</f>
        <v>Isla de Navidad</v>
      </c>
      <c r="F71" s="13" t="str">
        <f ca="1">IFERROR(__xludf.DUMMYFUNCTION("GOOGLETRANSLATE(C71,""en"",""it"")"),"Isola di Natale")</f>
        <v>Isola di Natale</v>
      </c>
      <c r="G71" s="5" t="s">
        <v>645</v>
      </c>
      <c r="H71" s="6" t="s">
        <v>646</v>
      </c>
      <c r="I71" s="7" t="s">
        <v>647</v>
      </c>
      <c r="J71" s="3"/>
      <c r="K71" s="3" t="s">
        <v>57</v>
      </c>
    </row>
    <row r="72" spans="1:11" ht="13.2">
      <c r="A72" s="9" t="s">
        <v>648</v>
      </c>
      <c r="B72" s="13" t="str">
        <f ca="1">IFERROR(__xludf.DUMMYFUNCTION("GOOGLETRANSLATE(C72,""en"",""fr"")"),"Chypre")</f>
        <v>Chypre</v>
      </c>
      <c r="C72" s="13" t="s">
        <v>649</v>
      </c>
      <c r="D72" s="7" t="s">
        <v>650</v>
      </c>
      <c r="E72" s="13" t="str">
        <f ca="1">IFERROR(__xludf.DUMMYFUNCTION("GOOGLETRANSLATE(C72,""en"",""es"")"),"Chipre")</f>
        <v>Chipre</v>
      </c>
      <c r="F72" s="13" t="str">
        <f ca="1">IFERROR(__xludf.DUMMYFUNCTION("GOOGLETRANSLATE(C72,""en"",""it"")"),"Cipro")</f>
        <v>Cipro</v>
      </c>
      <c r="G72" s="5" t="s">
        <v>651</v>
      </c>
      <c r="H72" s="6" t="s">
        <v>652</v>
      </c>
      <c r="I72" s="7" t="s">
        <v>653</v>
      </c>
      <c r="J72" s="3"/>
      <c r="K72" s="3" t="s">
        <v>57</v>
      </c>
    </row>
    <row r="73" spans="1:11" ht="13.2">
      <c r="A73" s="9" t="s">
        <v>654</v>
      </c>
      <c r="B73" s="13" t="str">
        <f ca="1">IFERROR(__xludf.DUMMYFUNCTION("GOOGLETRANSLATE(C73,""en"",""fr"")"),"République tchèque")</f>
        <v>République tchèque</v>
      </c>
      <c r="C73" s="13" t="s">
        <v>655</v>
      </c>
      <c r="D73" s="7" t="s">
        <v>656</v>
      </c>
      <c r="E73" s="13" t="str">
        <f ca="1">IFERROR(__xludf.DUMMYFUNCTION("GOOGLETRANSLATE(C73,""en"",""es"")"),"República Checa")</f>
        <v>República Checa</v>
      </c>
      <c r="F73" s="13" t="str">
        <f ca="1">IFERROR(__xludf.DUMMYFUNCTION("GOOGLETRANSLATE(C73,""en"",""it"")"),"Repubblica Ceca")</f>
        <v>Repubblica Ceca</v>
      </c>
      <c r="G73" s="5" t="s">
        <v>657</v>
      </c>
      <c r="H73" s="6" t="s">
        <v>658</v>
      </c>
      <c r="I73" s="7" t="s">
        <v>659</v>
      </c>
      <c r="J73" s="3"/>
      <c r="K73" s="3" t="s">
        <v>57</v>
      </c>
    </row>
    <row r="74" spans="1:11" ht="13.2">
      <c r="A74" s="9" t="s">
        <v>660</v>
      </c>
      <c r="B74" s="13" t="str">
        <f ca="1">IFERROR(__xludf.DUMMYFUNCTION("GOOGLETRANSLATE(C74,""en"",""fr"")"),"Allemagne")</f>
        <v>Allemagne</v>
      </c>
      <c r="C74" s="13" t="s">
        <v>661</v>
      </c>
      <c r="D74" s="7" t="s">
        <v>662</v>
      </c>
      <c r="E74" s="13" t="str">
        <f ca="1">IFERROR(__xludf.DUMMYFUNCTION("GOOGLETRANSLATE(C74,""en"",""es"")"),"Alemania")</f>
        <v>Alemania</v>
      </c>
      <c r="F74" s="13" t="str">
        <f ca="1">IFERROR(__xludf.DUMMYFUNCTION("GOOGLETRANSLATE(C74,""en"",""it"")"),"Germania")</f>
        <v>Germania</v>
      </c>
      <c r="G74" s="5" t="s">
        <v>663</v>
      </c>
      <c r="H74" s="6" t="s">
        <v>664</v>
      </c>
      <c r="I74" s="7" t="s">
        <v>665</v>
      </c>
      <c r="J74" s="3"/>
      <c r="K74" s="3" t="s">
        <v>57</v>
      </c>
    </row>
    <row r="75" spans="1:11" ht="13.2">
      <c r="A75" s="9" t="s">
        <v>666</v>
      </c>
      <c r="B75" s="13" t="str">
        <f ca="1">IFERROR(__xludf.DUMMYFUNCTION("GOOGLETRANSLATE(C75,""en"",""fr"")"),"Djibouti")</f>
        <v>Djibouti</v>
      </c>
      <c r="C75" s="13" t="s">
        <v>667</v>
      </c>
      <c r="D75" s="7" t="s">
        <v>668</v>
      </c>
      <c r="E75" s="13" t="str">
        <f ca="1">IFERROR(__xludf.DUMMYFUNCTION("GOOGLETRANSLATE(C75,""en"",""es"")"),"Yibuti")</f>
        <v>Yibuti</v>
      </c>
      <c r="F75" s="13" t="str">
        <f ca="1">IFERROR(__xludf.DUMMYFUNCTION("GOOGLETRANSLATE(C75,""en"",""it"")"),"Gibuti")</f>
        <v>Gibuti</v>
      </c>
      <c r="G75" s="5" t="s">
        <v>669</v>
      </c>
      <c r="H75" s="6" t="s">
        <v>670</v>
      </c>
      <c r="I75" s="7" t="s">
        <v>671</v>
      </c>
      <c r="J75" s="3"/>
      <c r="K75" s="3" t="s">
        <v>57</v>
      </c>
    </row>
    <row r="76" spans="1:11" ht="13.2">
      <c r="A76" s="9" t="s">
        <v>672</v>
      </c>
      <c r="B76" s="13" t="str">
        <f ca="1">IFERROR(__xludf.DUMMYFUNCTION("GOOGLETRANSLATE(C76,""en"",""fr"")"),"Danemark")</f>
        <v>Danemark</v>
      </c>
      <c r="C76" s="13" t="s">
        <v>673</v>
      </c>
      <c r="D76" s="7" t="s">
        <v>674</v>
      </c>
      <c r="E76" s="13" t="str">
        <f ca="1">IFERROR(__xludf.DUMMYFUNCTION("GOOGLETRANSLATE(C76,""en"",""es"")"),"Dinamarca")</f>
        <v>Dinamarca</v>
      </c>
      <c r="F76" s="13" t="str">
        <f ca="1">IFERROR(__xludf.DUMMYFUNCTION("GOOGLETRANSLATE(C76,""en"",""it"")"),"Danimarca")</f>
        <v>Danimarca</v>
      </c>
      <c r="G76" s="5" t="s">
        <v>675</v>
      </c>
      <c r="H76" s="6" t="s">
        <v>676</v>
      </c>
      <c r="I76" s="7" t="s">
        <v>677</v>
      </c>
      <c r="J76" s="3"/>
      <c r="K76" s="3" t="s">
        <v>57</v>
      </c>
    </row>
    <row r="77" spans="1:11" ht="13.2">
      <c r="A77" s="9" t="s">
        <v>678</v>
      </c>
      <c r="B77" s="13" t="str">
        <f ca="1">IFERROR(__xludf.DUMMYFUNCTION("GOOGLETRANSLATE(C77,""en"",""fr"")"),"Dominique")</f>
        <v>Dominique</v>
      </c>
      <c r="C77" s="13" t="s">
        <v>679</v>
      </c>
      <c r="D77" s="7" t="s">
        <v>679</v>
      </c>
      <c r="E77" s="13" t="str">
        <f ca="1">IFERROR(__xludf.DUMMYFUNCTION("GOOGLETRANSLATE(C77,""en"",""es"")"),"Dominica")</f>
        <v>Dominica</v>
      </c>
      <c r="F77" s="13" t="str">
        <f ca="1">IFERROR(__xludf.DUMMYFUNCTION("GOOGLETRANSLATE(C77,""en"",""it"")"),"Dominica")</f>
        <v>Dominica</v>
      </c>
      <c r="G77" s="5" t="s">
        <v>680</v>
      </c>
      <c r="H77" s="6" t="s">
        <v>681</v>
      </c>
      <c r="I77" s="7" t="s">
        <v>679</v>
      </c>
      <c r="J77" s="3"/>
      <c r="K77" s="3" t="s">
        <v>57</v>
      </c>
    </row>
    <row r="78" spans="1:11" ht="13.2">
      <c r="A78" s="9" t="s">
        <v>682</v>
      </c>
      <c r="B78" s="13" t="str">
        <f ca="1">IFERROR(__xludf.DUMMYFUNCTION("GOOGLETRANSLATE(C78,""en"",""fr"")"),"République dominicaine")</f>
        <v>République dominicaine</v>
      </c>
      <c r="C78" s="13" t="s">
        <v>683</v>
      </c>
      <c r="D78" s="7" t="s">
        <v>684</v>
      </c>
      <c r="E78" s="13" t="str">
        <f ca="1">IFERROR(__xludf.DUMMYFUNCTION("GOOGLETRANSLATE(C78,""en"",""es"")"),"República Dominicana")</f>
        <v>República Dominicana</v>
      </c>
      <c r="F78" s="13" t="str">
        <f ca="1">IFERROR(__xludf.DUMMYFUNCTION("GOOGLETRANSLATE(C78,""en"",""it"")"),"Repubblica Dominicana")</f>
        <v>Repubblica Dominicana</v>
      </c>
      <c r="G78" s="5" t="s">
        <v>685</v>
      </c>
      <c r="H78" s="6" t="s">
        <v>686</v>
      </c>
      <c r="I78" s="7" t="s">
        <v>687</v>
      </c>
      <c r="J78" s="3"/>
      <c r="K78" s="3" t="s">
        <v>57</v>
      </c>
    </row>
    <row r="79" spans="1:11" ht="13.2">
      <c r="A79" s="9" t="s">
        <v>688</v>
      </c>
      <c r="B79" s="13" t="str">
        <f ca="1">IFERROR(__xludf.DUMMYFUNCTION("GOOGLETRANSLATE(C79,""en"",""fr"")"),"Algérie")</f>
        <v>Algérie</v>
      </c>
      <c r="C79" s="13" t="s">
        <v>689</v>
      </c>
      <c r="D79" s="7" t="s">
        <v>690</v>
      </c>
      <c r="E79" s="13" t="str">
        <f ca="1">IFERROR(__xludf.DUMMYFUNCTION("GOOGLETRANSLATE(C79,""en"",""es"")"),"Argelia")</f>
        <v>Argelia</v>
      </c>
      <c r="F79" s="13" t="str">
        <f ca="1">IFERROR(__xludf.DUMMYFUNCTION("GOOGLETRANSLATE(C79,""en"",""it"")"),"Algeria")</f>
        <v>Algeria</v>
      </c>
      <c r="G79" s="5" t="s">
        <v>691</v>
      </c>
      <c r="H79" s="6" t="s">
        <v>692</v>
      </c>
      <c r="I79" s="7" t="s">
        <v>693</v>
      </c>
      <c r="J79" s="3"/>
      <c r="K79" s="3" t="s">
        <v>57</v>
      </c>
    </row>
    <row r="80" spans="1:11" ht="13.2">
      <c r="A80" s="9" t="s">
        <v>694</v>
      </c>
      <c r="B80" s="13" t="str">
        <f ca="1">IFERROR(__xludf.DUMMYFUNCTION("GOOGLETRANSLATE(C80,""en"",""fr"")"),"Équateur")</f>
        <v>Équateur</v>
      </c>
      <c r="C80" s="13" t="s">
        <v>695</v>
      </c>
      <c r="D80" s="7" t="s">
        <v>695</v>
      </c>
      <c r="E80" s="13" t="str">
        <f ca="1">IFERROR(__xludf.DUMMYFUNCTION("GOOGLETRANSLATE(C80,""en"",""es"")"),"Ecuador")</f>
        <v>Ecuador</v>
      </c>
      <c r="F80" s="13" t="str">
        <f ca="1">IFERROR(__xludf.DUMMYFUNCTION("GOOGLETRANSLATE(C80,""en"",""it"")"),"Ecuador")</f>
        <v>Ecuador</v>
      </c>
      <c r="G80" s="5" t="s">
        <v>696</v>
      </c>
      <c r="H80" s="6" t="s">
        <v>697</v>
      </c>
      <c r="I80" s="7" t="s">
        <v>698</v>
      </c>
      <c r="J80" s="3"/>
      <c r="K80" s="3" t="s">
        <v>57</v>
      </c>
    </row>
    <row r="81" spans="1:11" ht="13.2">
      <c r="A81" s="9" t="s">
        <v>699</v>
      </c>
      <c r="B81" s="13" t="str">
        <f ca="1">IFERROR(__xludf.DUMMYFUNCTION("GOOGLETRANSLATE(C81,""en"",""fr"")"),"Estonie")</f>
        <v>Estonie</v>
      </c>
      <c r="C81" s="13" t="s">
        <v>700</v>
      </c>
      <c r="D81" s="7" t="s">
        <v>701</v>
      </c>
      <c r="E81" s="13" t="str">
        <f ca="1">IFERROR(__xludf.DUMMYFUNCTION("GOOGLETRANSLATE(C81,""en"",""es"")"),"Estonia")</f>
        <v>Estonia</v>
      </c>
      <c r="F81" s="13" t="str">
        <f ca="1">IFERROR(__xludf.DUMMYFUNCTION("GOOGLETRANSLATE(C81,""en"",""it"")"),"Estonia")</f>
        <v>Estonia</v>
      </c>
      <c r="G81" s="5" t="s">
        <v>702</v>
      </c>
      <c r="H81" s="6" t="s">
        <v>703</v>
      </c>
      <c r="I81" s="7" t="s">
        <v>704</v>
      </c>
      <c r="J81" s="3"/>
      <c r="K81" s="3" t="s">
        <v>57</v>
      </c>
    </row>
    <row r="82" spans="1:11" ht="13.2">
      <c r="A82" s="9" t="s">
        <v>705</v>
      </c>
      <c r="B82" s="13" t="str">
        <f ca="1">IFERROR(__xludf.DUMMYFUNCTION("GOOGLETRANSLATE(C82,""en"",""fr"")"),"Egypte")</f>
        <v>Egypte</v>
      </c>
      <c r="C82" s="13" t="s">
        <v>706</v>
      </c>
      <c r="D82" s="7" t="s">
        <v>707</v>
      </c>
      <c r="E82" s="13" t="str">
        <f ca="1">IFERROR(__xludf.DUMMYFUNCTION("GOOGLETRANSLATE(C82,""en"",""es"")"),"Egipto")</f>
        <v>Egipto</v>
      </c>
      <c r="F82" s="13" t="str">
        <f ca="1">IFERROR(__xludf.DUMMYFUNCTION("GOOGLETRANSLATE(C82,""en"",""it"")"),"Egitto")</f>
        <v>Egitto</v>
      </c>
      <c r="G82" s="5" t="s">
        <v>708</v>
      </c>
      <c r="H82" s="6" t="s">
        <v>709</v>
      </c>
      <c r="I82" s="7" t="s">
        <v>710</v>
      </c>
      <c r="J82" s="3"/>
      <c r="K82" s="3" t="s">
        <v>57</v>
      </c>
    </row>
    <row r="83" spans="1:11" ht="13.2">
      <c r="A83" s="9" t="s">
        <v>711</v>
      </c>
      <c r="B83" s="13" t="str">
        <f ca="1">IFERROR(__xludf.DUMMYFUNCTION("GOOGLETRANSLATE(C83,""en"",""fr"")"),"Sahara occidental")</f>
        <v>Sahara occidental</v>
      </c>
      <c r="C83" s="13" t="s">
        <v>712</v>
      </c>
      <c r="D83" s="7" t="s">
        <v>713</v>
      </c>
      <c r="E83" s="13" t="str">
        <f ca="1">IFERROR(__xludf.DUMMYFUNCTION("GOOGLETRANSLATE(C83,""en"",""es"")"),"Sáhara Occidental")</f>
        <v>Sáhara Occidental</v>
      </c>
      <c r="F83" s="13" t="str">
        <f ca="1">IFERROR(__xludf.DUMMYFUNCTION("GOOGLETRANSLATE(C83,""en"",""it"")"),"Sahara Occidentale")</f>
        <v>Sahara Occidentale</v>
      </c>
      <c r="G83" s="5" t="s">
        <v>714</v>
      </c>
      <c r="H83" s="6" t="s">
        <v>715</v>
      </c>
      <c r="I83" s="7" t="s">
        <v>716</v>
      </c>
      <c r="K83" s="3" t="s">
        <v>57</v>
      </c>
    </row>
    <row r="84" spans="1:11" ht="13.2">
      <c r="A84" s="9" t="s">
        <v>717</v>
      </c>
      <c r="B84" s="13" t="str">
        <f ca="1">IFERROR(__xludf.DUMMYFUNCTION("GOOGLETRANSLATE(C84,""en"",""fr"")"),"Érythrée")</f>
        <v>Érythrée</v>
      </c>
      <c r="C84" s="13" t="s">
        <v>718</v>
      </c>
      <c r="D84" s="7" t="s">
        <v>718</v>
      </c>
      <c r="E84" s="13" t="str">
        <f ca="1">IFERROR(__xludf.DUMMYFUNCTION("GOOGLETRANSLATE(C84,""en"",""es"")"),"Eritrea")</f>
        <v>Eritrea</v>
      </c>
      <c r="F84" s="13" t="str">
        <f ca="1">IFERROR(__xludf.DUMMYFUNCTION("GOOGLETRANSLATE(C84,""en"",""it"")"),"Eritrea")</f>
        <v>Eritrea</v>
      </c>
      <c r="G84" s="5" t="s">
        <v>719</v>
      </c>
      <c r="H84" s="6" t="s">
        <v>720</v>
      </c>
      <c r="I84" s="7" t="s">
        <v>721</v>
      </c>
      <c r="J84" s="3"/>
      <c r="K84" s="3" t="s">
        <v>57</v>
      </c>
    </row>
    <row r="85" spans="1:11" ht="13.2">
      <c r="A85" s="9" t="s">
        <v>722</v>
      </c>
      <c r="B85" s="13" t="str">
        <f ca="1">IFERROR(__xludf.DUMMYFUNCTION("GOOGLETRANSLATE(C85,""en"",""fr"")"),"Espagne")</f>
        <v>Espagne</v>
      </c>
      <c r="C85" s="13" t="s">
        <v>723</v>
      </c>
      <c r="D85" s="7" t="s">
        <v>724</v>
      </c>
      <c r="E85" s="13" t="str">
        <f ca="1">IFERROR(__xludf.DUMMYFUNCTION("GOOGLETRANSLATE(C85,""en"",""es"")"),"España")</f>
        <v>España</v>
      </c>
      <c r="F85" s="13" t="str">
        <f ca="1">IFERROR(__xludf.DUMMYFUNCTION("GOOGLETRANSLATE(C85,""en"",""it"")"),"Spagna")</f>
        <v>Spagna</v>
      </c>
      <c r="G85" s="5" t="s">
        <v>725</v>
      </c>
      <c r="H85" s="6" t="s">
        <v>726</v>
      </c>
      <c r="I85" s="7" t="s">
        <v>727</v>
      </c>
      <c r="J85" s="3"/>
      <c r="K85" s="3" t="s">
        <v>57</v>
      </c>
    </row>
    <row r="86" spans="1:11" ht="13.2">
      <c r="A86" s="9" t="s">
        <v>728</v>
      </c>
      <c r="B86" s="13" t="str">
        <f ca="1">IFERROR(__xludf.DUMMYFUNCTION("GOOGLETRANSLATE(C86,""en"",""fr"")"),"Ethiopie")</f>
        <v>Ethiopie</v>
      </c>
      <c r="C86" s="13" t="s">
        <v>729</v>
      </c>
      <c r="D86" s="7" t="s">
        <v>730</v>
      </c>
      <c r="E86" s="13" t="str">
        <f ca="1">IFERROR(__xludf.DUMMYFUNCTION("GOOGLETRANSLATE(C86,""en"",""es"")"),"Etiopía")</f>
        <v>Etiopía</v>
      </c>
      <c r="F86" s="13" t="str">
        <f ca="1">IFERROR(__xludf.DUMMYFUNCTION("GOOGLETRANSLATE(C86,""en"",""it"")"),"Etiopia")</f>
        <v>Etiopia</v>
      </c>
      <c r="G86" s="5" t="s">
        <v>731</v>
      </c>
      <c r="H86" s="6" t="s">
        <v>732</v>
      </c>
      <c r="I86" s="7" t="s">
        <v>733</v>
      </c>
      <c r="J86" s="3"/>
      <c r="K86" s="3" t="s">
        <v>57</v>
      </c>
    </row>
    <row r="87" spans="1:11" ht="13.2">
      <c r="A87" s="9" t="s">
        <v>734</v>
      </c>
      <c r="B87" s="13" t="str">
        <f ca="1">IFERROR(__xludf.DUMMYFUNCTION("GOOGLETRANSLATE(C87,""en"",""fr"")"),"Finlande")</f>
        <v>Finlande</v>
      </c>
      <c r="C87" s="13" t="s">
        <v>735</v>
      </c>
      <c r="D87" s="7" t="s">
        <v>736</v>
      </c>
      <c r="E87" s="13" t="str">
        <f ca="1">IFERROR(__xludf.DUMMYFUNCTION("GOOGLETRANSLATE(C87,""en"",""es"")"),"Finlandia")</f>
        <v>Finlandia</v>
      </c>
      <c r="F87" s="13" t="str">
        <f ca="1">IFERROR(__xludf.DUMMYFUNCTION("GOOGLETRANSLATE(C87,""en"",""it"")"),"Finlandia")</f>
        <v>Finlandia</v>
      </c>
      <c r="G87" s="5" t="s">
        <v>737</v>
      </c>
      <c r="H87" s="6" t="s">
        <v>738</v>
      </c>
      <c r="I87" s="7" t="s">
        <v>739</v>
      </c>
      <c r="J87" s="3"/>
      <c r="K87" s="3" t="s">
        <v>57</v>
      </c>
    </row>
    <row r="88" spans="1:11" ht="13.2">
      <c r="A88" s="9" t="s">
        <v>740</v>
      </c>
      <c r="B88" s="13" t="str">
        <f ca="1">IFERROR(__xludf.DUMMYFUNCTION("GOOGLETRANSLATE(C88,""en"",""fr"")"),"Fidji")</f>
        <v>Fidji</v>
      </c>
      <c r="C88" s="13" t="s">
        <v>741</v>
      </c>
      <c r="D88" s="7" t="s">
        <v>742</v>
      </c>
      <c r="E88" s="13" t="str">
        <f ca="1">IFERROR(__xludf.DUMMYFUNCTION("GOOGLETRANSLATE(C88,""en"",""es"")"),"Fiyi")</f>
        <v>Fiyi</v>
      </c>
      <c r="F88" s="13" t="str">
        <f ca="1">IFERROR(__xludf.DUMMYFUNCTION("GOOGLETRANSLATE(C88,""en"",""it"")"),"Figi")</f>
        <v>Figi</v>
      </c>
      <c r="G88" s="5" t="s">
        <v>743</v>
      </c>
      <c r="H88" s="6" t="s">
        <v>744</v>
      </c>
      <c r="I88" s="7" t="s">
        <v>741</v>
      </c>
      <c r="J88" s="3"/>
      <c r="K88" s="3" t="s">
        <v>57</v>
      </c>
    </row>
    <row r="89" spans="1:11" ht="13.2">
      <c r="A89" s="9" t="s">
        <v>745</v>
      </c>
      <c r="B89" s="13" t="s">
        <v>746</v>
      </c>
      <c r="C89" s="13" t="s">
        <v>747</v>
      </c>
      <c r="D89" s="7" t="s">
        <v>748</v>
      </c>
      <c r="E89" s="13" t="str">
        <f ca="1">IFERROR(__xludf.DUMMYFUNCTION("GOOGLETRANSLATE(C89,""en"",""es"")"),"Islas Malvinas")</f>
        <v>Islas Malvinas</v>
      </c>
      <c r="F89" s="13" t="str">
        <f ca="1">IFERROR(__xludf.DUMMYFUNCTION("GOOGLETRANSLATE(C89,""en"",""it"")"),"Isole Falkland")</f>
        <v>Isole Falkland</v>
      </c>
      <c r="G89" s="5" t="s">
        <v>749</v>
      </c>
      <c r="H89" s="6" t="s">
        <v>750</v>
      </c>
      <c r="I89" s="7" t="s">
        <v>751</v>
      </c>
      <c r="J89" s="3"/>
      <c r="K89" s="3" t="s">
        <v>57</v>
      </c>
    </row>
    <row r="90" spans="1:11" ht="13.2">
      <c r="A90" s="9" t="s">
        <v>752</v>
      </c>
      <c r="B90" s="13" t="str">
        <f ca="1">IFERROR(__xludf.DUMMYFUNCTION("GOOGLETRANSLATE(C90,""en"",""fr"")"),"Micronésie")</f>
        <v>Micronésie</v>
      </c>
      <c r="C90" s="13" t="s">
        <v>753</v>
      </c>
      <c r="D90" s="7" t="s">
        <v>754</v>
      </c>
      <c r="E90" s="13" t="str">
        <f ca="1">IFERROR(__xludf.DUMMYFUNCTION("GOOGLETRANSLATE(C90,""en"",""es"")"),"Micronesia")</f>
        <v>Micronesia</v>
      </c>
      <c r="F90" s="13" t="str">
        <f ca="1">IFERROR(__xludf.DUMMYFUNCTION("GOOGLETRANSLATE(C90,""en"",""it"")"),"Micronesia")</f>
        <v>Micronesia</v>
      </c>
      <c r="G90" s="5" t="s">
        <v>755</v>
      </c>
      <c r="H90" s="6" t="s">
        <v>756</v>
      </c>
      <c r="I90" s="7" t="s">
        <v>757</v>
      </c>
      <c r="J90" s="3"/>
      <c r="K90" s="3" t="s">
        <v>57</v>
      </c>
    </row>
    <row r="91" spans="1:11" ht="13.2">
      <c r="A91" s="9" t="s">
        <v>758</v>
      </c>
      <c r="B91" s="13" t="str">
        <f ca="1">IFERROR(__xludf.DUMMYFUNCTION("GOOGLETRANSLATE(C91,""en"",""fr"")"),"Îles Féroé")</f>
        <v>Îles Féroé</v>
      </c>
      <c r="C91" s="13" t="s">
        <v>759</v>
      </c>
      <c r="D91" s="7" t="s">
        <v>760</v>
      </c>
      <c r="E91" s="13" t="str">
        <f ca="1">IFERROR(__xludf.DUMMYFUNCTION("GOOGLETRANSLATE(C91,""en"",""es"")"),"Islas Feroe")</f>
        <v>Islas Feroe</v>
      </c>
      <c r="F91" s="13" t="str">
        <f ca="1">IFERROR(__xludf.DUMMYFUNCTION("GOOGLETRANSLATE(C91,""en"",""it"")"),"Isole Faroe")</f>
        <v>Isole Faroe</v>
      </c>
      <c r="G91" s="5" t="s">
        <v>761</v>
      </c>
      <c r="H91" s="6" t="s">
        <v>762</v>
      </c>
      <c r="I91" s="7" t="s">
        <v>763</v>
      </c>
      <c r="J91" s="3"/>
      <c r="K91" s="3" t="s">
        <v>57</v>
      </c>
    </row>
    <row r="92" spans="1:11" ht="13.2">
      <c r="A92" s="9" t="s">
        <v>764</v>
      </c>
      <c r="B92" s="13" t="s">
        <v>765</v>
      </c>
      <c r="C92" s="13" t="s">
        <v>765</v>
      </c>
      <c r="D92" s="7" t="s">
        <v>766</v>
      </c>
      <c r="E92" s="13" t="str">
        <f ca="1">IFERROR(__xludf.DUMMYFUNCTION("GOOGLETRANSLATE(C92,""en"",""es"")"),"Francia")</f>
        <v>Francia</v>
      </c>
      <c r="F92" s="13" t="str">
        <f ca="1">IFERROR(__xludf.DUMMYFUNCTION("GOOGLETRANSLATE(C92,""en"",""it"")"),"Francia")</f>
        <v>Francia</v>
      </c>
      <c r="G92" s="5" t="s">
        <v>767</v>
      </c>
      <c r="H92" s="6" t="s">
        <v>768</v>
      </c>
      <c r="I92" s="7" t="s">
        <v>769</v>
      </c>
      <c r="J92" s="3"/>
      <c r="K92" s="3" t="s">
        <v>57</v>
      </c>
    </row>
    <row r="93" spans="1:11" ht="13.2">
      <c r="A93" s="9" t="s">
        <v>770</v>
      </c>
      <c r="B93" s="13" t="str">
        <f ca="1">IFERROR(__xludf.DUMMYFUNCTION("GOOGLETRANSLATE(C93,""en"",""fr"")"),"Gabon")</f>
        <v>Gabon</v>
      </c>
      <c r="C93" s="13" t="s">
        <v>771</v>
      </c>
      <c r="D93" s="7" t="s">
        <v>772</v>
      </c>
      <c r="E93" s="13" t="str">
        <f ca="1">IFERROR(__xludf.DUMMYFUNCTION("GOOGLETRANSLATE(C93,""en"",""es"")"),"Gabón")</f>
        <v>Gabón</v>
      </c>
      <c r="F93" s="13" t="str">
        <f ca="1">IFERROR(__xludf.DUMMYFUNCTION("GOOGLETRANSLATE(C93,""en"",""it"")"),"Gabon")</f>
        <v>Gabon</v>
      </c>
      <c r="G93" s="5" t="s">
        <v>773</v>
      </c>
      <c r="H93" s="6" t="s">
        <v>774</v>
      </c>
      <c r="I93" s="7" t="s">
        <v>775</v>
      </c>
      <c r="J93" s="3"/>
      <c r="K93" s="3" t="s">
        <v>57</v>
      </c>
    </row>
    <row r="94" spans="1:11" ht="13.2">
      <c r="A94" s="9" t="s">
        <v>776</v>
      </c>
      <c r="B94" s="13" t="str">
        <f ca="1">IFERROR(__xludf.DUMMYFUNCTION("GOOGLETRANSLATE(C94,""en"",""fr"")"),"Royaume-Uni")</f>
        <v>Royaume-Uni</v>
      </c>
      <c r="C94" s="13" t="s">
        <v>777</v>
      </c>
      <c r="D94" s="7" t="s">
        <v>778</v>
      </c>
      <c r="E94" s="13" t="str">
        <f ca="1">IFERROR(__xludf.DUMMYFUNCTION("GOOGLETRANSLATE(C94,""en"",""es"")"),"Reino Unido")</f>
        <v>Reino Unido</v>
      </c>
      <c r="F94" s="13" t="str">
        <f ca="1">IFERROR(__xludf.DUMMYFUNCTION("GOOGLETRANSLATE(C94,""en"",""it"")"),"Regno Unito")</f>
        <v>Regno Unito</v>
      </c>
      <c r="G94" s="5" t="s">
        <v>779</v>
      </c>
      <c r="H94" s="6" t="s">
        <v>780</v>
      </c>
      <c r="I94" s="7" t="s">
        <v>781</v>
      </c>
      <c r="J94" s="3"/>
      <c r="K94" s="3" t="s">
        <v>57</v>
      </c>
    </row>
    <row r="95" spans="1:11" ht="13.2">
      <c r="A95" s="9" t="s">
        <v>782</v>
      </c>
      <c r="B95" s="13" t="str">
        <f ca="1">IFERROR(__xludf.DUMMYFUNCTION("GOOGLETRANSLATE(C95,""en"",""fr"")"),"Grenade")</f>
        <v>Grenade</v>
      </c>
      <c r="C95" s="13" t="s">
        <v>783</v>
      </c>
      <c r="D95" s="7" t="s">
        <v>783</v>
      </c>
      <c r="E95" s="13" t="str">
        <f ca="1">IFERROR(__xludf.DUMMYFUNCTION("GOOGLETRANSLATE(C95,""en"",""es"")"),"Granada")</f>
        <v>Granada</v>
      </c>
      <c r="F95" s="13" t="str">
        <f ca="1">IFERROR(__xludf.DUMMYFUNCTION("GOOGLETRANSLATE(C95,""en"",""it"")"),"Grenada")</f>
        <v>Grenada</v>
      </c>
      <c r="G95" s="5" t="s">
        <v>784</v>
      </c>
      <c r="H95" s="6" t="s">
        <v>785</v>
      </c>
      <c r="I95" s="7" t="s">
        <v>786</v>
      </c>
      <c r="J95" s="3"/>
      <c r="K95" s="3" t="s">
        <v>57</v>
      </c>
    </row>
    <row r="96" spans="1:11" ht="13.2">
      <c r="A96" s="9" t="s">
        <v>787</v>
      </c>
      <c r="B96" s="13" t="str">
        <f ca="1">IFERROR(__xludf.DUMMYFUNCTION("GOOGLETRANSLATE(C96,""en"",""fr"")"),"Géorgie")</f>
        <v>Géorgie</v>
      </c>
      <c r="C96" s="13" t="s">
        <v>788</v>
      </c>
      <c r="D96" s="7" t="s">
        <v>789</v>
      </c>
      <c r="E96" s="13" t="str">
        <f ca="1">IFERROR(__xludf.DUMMYFUNCTION("GOOGLETRANSLATE(C96,""en"",""es"")"),"Georgia")</f>
        <v>Georgia</v>
      </c>
      <c r="F96" s="13" t="str">
        <f ca="1">IFERROR(__xludf.DUMMYFUNCTION("GOOGLETRANSLATE(C96,""en"",""it"")"),"Georgia")</f>
        <v>Georgia</v>
      </c>
      <c r="G96" s="5" t="s">
        <v>790</v>
      </c>
      <c r="H96" s="6" t="s">
        <v>791</v>
      </c>
      <c r="I96" s="7" t="s">
        <v>792</v>
      </c>
      <c r="J96" s="3"/>
      <c r="K96" s="3" t="s">
        <v>57</v>
      </c>
    </row>
    <row r="97" spans="1:16" ht="13.2">
      <c r="A97" s="9" t="s">
        <v>793</v>
      </c>
      <c r="B97" s="13" t="str">
        <f ca="1">IFERROR(__xludf.DUMMYFUNCTION("GOOGLETRANSLATE(C97,""en"",""fr"")"),"Guyane française")</f>
        <v>Guyane française</v>
      </c>
      <c r="C97" s="13" t="s">
        <v>794</v>
      </c>
      <c r="D97" s="7" t="s">
        <v>795</v>
      </c>
      <c r="E97" s="13" t="str">
        <f ca="1">IFERROR(__xludf.DUMMYFUNCTION("GOOGLETRANSLATE(C97,""en"",""es"")"),"Guayana Francesa")</f>
        <v>Guayana Francesa</v>
      </c>
      <c r="F97" s="13" t="str">
        <f ca="1">IFERROR(__xludf.DUMMYFUNCTION("GOOGLETRANSLATE(C97,""en"",""it"")"),"Guyana francese")</f>
        <v>Guyana francese</v>
      </c>
      <c r="G97" s="5" t="s">
        <v>796</v>
      </c>
      <c r="H97" s="6" t="s">
        <v>797</v>
      </c>
      <c r="I97" s="7" t="s">
        <v>798</v>
      </c>
      <c r="J97" s="3"/>
      <c r="K97" s="3" t="s">
        <v>57</v>
      </c>
    </row>
    <row r="98" spans="1:16" ht="13.2">
      <c r="A98" s="9" t="s">
        <v>799</v>
      </c>
      <c r="B98" s="13" t="str">
        <f ca="1">IFERROR(__xludf.DUMMYFUNCTION("GOOGLETRANSLATE(C98,""en"",""fr"")"),"Guernesey")</f>
        <v>Guernesey</v>
      </c>
      <c r="C98" s="13" t="s">
        <v>800</v>
      </c>
      <c r="D98" s="7" t="s">
        <v>800</v>
      </c>
      <c r="E98" s="13" t="str">
        <f ca="1">IFERROR(__xludf.DUMMYFUNCTION("GOOGLETRANSLATE(C98,""en"",""es"")"),"Guernsey")</f>
        <v>Guernsey</v>
      </c>
      <c r="F98" s="13" t="str">
        <f ca="1">IFERROR(__xludf.DUMMYFUNCTION("GOOGLETRANSLATE(C98,""en"",""it"")"),"Guernsey")</f>
        <v>Guernsey</v>
      </c>
      <c r="G98" s="5" t="s">
        <v>801</v>
      </c>
      <c r="H98" s="6" t="s">
        <v>802</v>
      </c>
      <c r="I98" s="7" t="s">
        <v>800</v>
      </c>
      <c r="J98" s="3"/>
      <c r="K98" s="3" t="s">
        <v>57</v>
      </c>
    </row>
    <row r="99" spans="1:16" ht="13.2">
      <c r="A99" s="9" t="s">
        <v>803</v>
      </c>
      <c r="B99" s="13" t="str">
        <f ca="1">IFERROR(__xludf.DUMMYFUNCTION("GOOGLETRANSLATE(C99,""en"",""fr"")"),"Ghana")</f>
        <v>Ghana</v>
      </c>
      <c r="C99" s="13" t="s">
        <v>804</v>
      </c>
      <c r="D99" s="7" t="s">
        <v>804</v>
      </c>
      <c r="E99" s="13" t="str">
        <f ca="1">IFERROR(__xludf.DUMMYFUNCTION("GOOGLETRANSLATE(C99,""en"",""es"")"),"Ghana")</f>
        <v>Ghana</v>
      </c>
      <c r="F99" s="13" t="str">
        <f ca="1">IFERROR(__xludf.DUMMYFUNCTION("GOOGLETRANSLATE(C99,""en"",""it"")"),"Ghana")</f>
        <v>Ghana</v>
      </c>
      <c r="G99" s="5" t="s">
        <v>805</v>
      </c>
      <c r="H99" s="6" t="s">
        <v>806</v>
      </c>
      <c r="I99" s="7" t="s">
        <v>807</v>
      </c>
      <c r="J99" s="3"/>
      <c r="K99" s="3" t="s">
        <v>57</v>
      </c>
    </row>
    <row r="100" spans="1:16" ht="13.2">
      <c r="A100" s="9" t="s">
        <v>808</v>
      </c>
      <c r="B100" s="13" t="str">
        <f ca="1">IFERROR(__xludf.DUMMYFUNCTION("GOOGLETRANSLATE(C100,""en"",""fr"")"),"Gibraltar")</f>
        <v>Gibraltar</v>
      </c>
      <c r="C100" s="13" t="s">
        <v>809</v>
      </c>
      <c r="D100" s="7" t="s">
        <v>809</v>
      </c>
      <c r="E100" s="13" t="str">
        <f ca="1">IFERROR(__xludf.DUMMYFUNCTION("GOOGLETRANSLATE(C100,""en"",""es"")"),"Gibraltar")</f>
        <v>Gibraltar</v>
      </c>
      <c r="F100" s="13" t="str">
        <f ca="1">IFERROR(__xludf.DUMMYFUNCTION("GOOGLETRANSLATE(C100,""en"",""it"")"),"Gibilterra")</f>
        <v>Gibilterra</v>
      </c>
      <c r="G100" s="5" t="s">
        <v>810</v>
      </c>
      <c r="H100" s="6" t="s">
        <v>811</v>
      </c>
      <c r="I100" s="7" t="s">
        <v>809</v>
      </c>
      <c r="J100" s="3"/>
      <c r="K100" s="3" t="s">
        <v>57</v>
      </c>
    </row>
    <row r="101" spans="1:16" ht="13.2">
      <c r="A101" s="9" t="s">
        <v>812</v>
      </c>
      <c r="B101" s="13" t="str">
        <f ca="1">IFERROR(__xludf.DUMMYFUNCTION("GOOGLETRANSLATE(C101,""en"",""fr"")"),"Groenland")</f>
        <v>Groenland</v>
      </c>
      <c r="C101" s="13" t="s">
        <v>813</v>
      </c>
      <c r="D101" s="7" t="s">
        <v>814</v>
      </c>
      <c r="E101" s="13" t="str">
        <f ca="1">IFERROR(__xludf.DUMMYFUNCTION("GOOGLETRANSLATE(C101,""en"",""es"")"),"Tierra Verde")</f>
        <v>Tierra Verde</v>
      </c>
      <c r="F101" s="13" t="str">
        <f ca="1">IFERROR(__xludf.DUMMYFUNCTION("GOOGLETRANSLATE(C101,""en"",""it"")"),"Groenlandia")</f>
        <v>Groenlandia</v>
      </c>
      <c r="G101" s="5" t="s">
        <v>815</v>
      </c>
      <c r="H101" s="6" t="s">
        <v>816</v>
      </c>
      <c r="I101" s="7" t="s">
        <v>817</v>
      </c>
      <c r="J101" s="3"/>
      <c r="K101" s="3" t="s">
        <v>57</v>
      </c>
    </row>
    <row r="102" spans="1:16" ht="13.2">
      <c r="A102" s="9" t="s">
        <v>818</v>
      </c>
      <c r="B102" s="13" t="str">
        <f ca="1">IFERROR(__xludf.DUMMYFUNCTION("GOOGLETRANSLATE(C102,""en"",""fr"")"),"Gambie")</f>
        <v>Gambie</v>
      </c>
      <c r="C102" s="13" t="s">
        <v>819</v>
      </c>
      <c r="D102" s="7" t="s">
        <v>819</v>
      </c>
      <c r="E102" s="13" t="str">
        <f ca="1">IFERROR(__xludf.DUMMYFUNCTION("GOOGLETRANSLATE(C102,""en"",""es"")"),"Gambia")</f>
        <v>Gambia</v>
      </c>
      <c r="F102" s="13" t="str">
        <f ca="1">IFERROR(__xludf.DUMMYFUNCTION("GOOGLETRANSLATE(C102,""en"",""it"")"),"Gambia")</f>
        <v>Gambia</v>
      </c>
      <c r="G102" s="5" t="s">
        <v>820</v>
      </c>
      <c r="H102" s="6" t="s">
        <v>821</v>
      </c>
      <c r="I102" s="7" t="s">
        <v>822</v>
      </c>
      <c r="J102" s="3"/>
      <c r="K102" s="3" t="s">
        <v>57</v>
      </c>
    </row>
    <row r="103" spans="1:16" ht="13.2">
      <c r="A103" s="9" t="s">
        <v>823</v>
      </c>
      <c r="B103" s="13" t="str">
        <f ca="1">IFERROR(__xludf.DUMMYFUNCTION("GOOGLETRANSLATE(C103,""en"",""fr"")"),"Guinée")</f>
        <v>Guinée</v>
      </c>
      <c r="C103" s="13" t="s">
        <v>824</v>
      </c>
      <c r="D103" s="7" t="s">
        <v>824</v>
      </c>
      <c r="E103" s="13" t="str">
        <f ca="1">IFERROR(__xludf.DUMMYFUNCTION("GOOGLETRANSLATE(C103,""en"",""es"")"),"Guinea")</f>
        <v>Guinea</v>
      </c>
      <c r="F103" s="13" t="str">
        <f ca="1">IFERROR(__xludf.DUMMYFUNCTION("GOOGLETRANSLATE(C103,""en"",""it"")"),"Guinea")</f>
        <v>Guinea</v>
      </c>
      <c r="G103" s="5" t="s">
        <v>825</v>
      </c>
      <c r="H103" s="6" t="s">
        <v>826</v>
      </c>
      <c r="I103" s="7" t="s">
        <v>827</v>
      </c>
      <c r="J103" s="3"/>
      <c r="K103" s="3" t="s">
        <v>57</v>
      </c>
    </row>
    <row r="104" spans="1:16" ht="13.2">
      <c r="A104" s="9" t="s">
        <v>828</v>
      </c>
      <c r="B104" s="13" t="s">
        <v>829</v>
      </c>
      <c r="C104" s="13" t="s">
        <v>829</v>
      </c>
      <c r="D104" s="7" t="s">
        <v>829</v>
      </c>
      <c r="E104" s="13" t="str">
        <f ca="1">IFERROR(__xludf.DUMMYFUNCTION("GOOGLETRANSLATE(C104,""en"",""es"")"),"Guadalupe")</f>
        <v>Guadalupe</v>
      </c>
      <c r="F104" s="13" t="str">
        <f ca="1">IFERROR(__xludf.DUMMYFUNCTION("GOOGLETRANSLATE(C104,""en"",""it"")"),"Guadalupa")</f>
        <v>Guadalupa</v>
      </c>
      <c r="G104" s="5" t="s">
        <v>830</v>
      </c>
      <c r="H104" s="6" t="s">
        <v>831</v>
      </c>
      <c r="I104" s="7" t="s">
        <v>832</v>
      </c>
      <c r="J104" s="3"/>
      <c r="K104" s="3" t="s">
        <v>57</v>
      </c>
    </row>
    <row r="105" spans="1:16" ht="13.2">
      <c r="A105" s="9" t="s">
        <v>833</v>
      </c>
      <c r="B105" s="13" t="str">
        <f ca="1">IFERROR(__xludf.DUMMYFUNCTION("GOOGLETRANSLATE(C105,""en"",""fr"")"),"Guinée équatoriale")</f>
        <v>Guinée équatoriale</v>
      </c>
      <c r="C105" s="13" t="s">
        <v>834</v>
      </c>
      <c r="D105" s="7" t="s">
        <v>835</v>
      </c>
      <c r="E105" s="13" t="str">
        <f ca="1">IFERROR(__xludf.DUMMYFUNCTION("GOOGLETRANSLATE(C105,""en"",""es"")"),"Guinea Ecuatorial")</f>
        <v>Guinea Ecuatorial</v>
      </c>
      <c r="F105" s="13" t="str">
        <f ca="1">IFERROR(__xludf.DUMMYFUNCTION("GOOGLETRANSLATE(C105,""en"",""it"")"),"Guinea Equatoriale")</f>
        <v>Guinea Equatoriale</v>
      </c>
      <c r="G105" s="5" t="s">
        <v>836</v>
      </c>
      <c r="H105" s="6" t="s">
        <v>837</v>
      </c>
      <c r="I105" s="7" t="s">
        <v>838</v>
      </c>
      <c r="J105" s="3"/>
      <c r="K105" s="3" t="s">
        <v>57</v>
      </c>
    </row>
    <row r="106" spans="1:16" ht="13.2">
      <c r="A106" s="9" t="s">
        <v>839</v>
      </c>
      <c r="B106" s="13" t="str">
        <f ca="1">IFERROR(__xludf.DUMMYFUNCTION("GOOGLETRANSLATE(C106,""en"",""fr"")"),"Grèce")</f>
        <v>Grèce</v>
      </c>
      <c r="C106" s="13" t="s">
        <v>840</v>
      </c>
      <c r="D106" s="7" t="s">
        <v>841</v>
      </c>
      <c r="E106" s="13" t="str">
        <f ca="1">IFERROR(__xludf.DUMMYFUNCTION("GOOGLETRANSLATE(C106,""en"",""es"")"),"Grecia")</f>
        <v>Grecia</v>
      </c>
      <c r="F106" s="13" t="str">
        <f ca="1">IFERROR(__xludf.DUMMYFUNCTION("GOOGLETRANSLATE(C106,""en"",""it"")"),"Grecia")</f>
        <v>Grecia</v>
      </c>
      <c r="G106" s="5" t="s">
        <v>842</v>
      </c>
      <c r="H106" s="6" t="s">
        <v>843</v>
      </c>
      <c r="I106" s="7" t="s">
        <v>844</v>
      </c>
      <c r="J106" s="3"/>
      <c r="K106" s="3" t="s">
        <v>57</v>
      </c>
      <c r="N106" s="8"/>
      <c r="O106" s="8"/>
      <c r="P106" s="8"/>
    </row>
    <row r="107" spans="1:16" ht="26.4">
      <c r="A107" s="9" t="s">
        <v>845</v>
      </c>
      <c r="B107" s="13" t="str">
        <f ca="1">IFERROR(__xludf.DUMMYFUNCTION("GOOGLETRANSLATE(C107,""en"",""fr"")"),"La Géorgie du Sud et les îles Sandwich du Sud")</f>
        <v>La Géorgie du Sud et les îles Sandwich du Sud</v>
      </c>
      <c r="C107" s="13" t="s">
        <v>846</v>
      </c>
      <c r="D107" s="7" t="s">
        <v>847</v>
      </c>
      <c r="E107" s="13" t="str">
        <f ca="1">IFERROR(__xludf.DUMMYFUNCTION("GOOGLETRANSLATE(C107,""en"",""es"")"),"Islas Georgias del Sur y Sandwich del Sur")</f>
        <v>Islas Georgias del Sur y Sandwich del Sur</v>
      </c>
      <c r="F107" s="13" t="str">
        <f ca="1">IFERROR(__xludf.DUMMYFUNCTION("GOOGLETRANSLATE(C107,""en"",""it"")"),"Georgia del Sud e Isole Sandwich Australi")</f>
        <v>Georgia del Sud e Isole Sandwich Australi</v>
      </c>
      <c r="G107" s="5" t="s">
        <v>848</v>
      </c>
      <c r="H107" s="6" t="s">
        <v>849</v>
      </c>
      <c r="I107" s="7" t="s">
        <v>850</v>
      </c>
      <c r="K107" s="3" t="s">
        <v>57</v>
      </c>
    </row>
    <row r="108" spans="1:16" ht="13.2">
      <c r="A108" s="9" t="s">
        <v>851</v>
      </c>
      <c r="B108" s="13" t="str">
        <f ca="1">IFERROR(__xludf.DUMMYFUNCTION("GOOGLETRANSLATE(C108,""en"",""fr"")"),"Guatemala")</f>
        <v>Guatemala</v>
      </c>
      <c r="C108" s="13" t="s">
        <v>852</v>
      </c>
      <c r="D108" s="7" t="s">
        <v>852</v>
      </c>
      <c r="E108" s="13" t="str">
        <f ca="1">IFERROR(__xludf.DUMMYFUNCTION("GOOGLETRANSLATE(C108,""en"",""es"")"),"Guatemala")</f>
        <v>Guatemala</v>
      </c>
      <c r="F108" s="13" t="str">
        <f ca="1">IFERROR(__xludf.DUMMYFUNCTION("GOOGLETRANSLATE(C108,""en"",""it"")"),"Guatemala")</f>
        <v>Guatemala</v>
      </c>
      <c r="G108" s="5" t="s">
        <v>853</v>
      </c>
      <c r="H108" s="6" t="s">
        <v>854</v>
      </c>
      <c r="I108" s="7" t="s">
        <v>852</v>
      </c>
      <c r="J108" s="3"/>
      <c r="K108" s="3" t="s">
        <v>57</v>
      </c>
    </row>
    <row r="109" spans="1:16" ht="13.2">
      <c r="A109" s="9" t="s">
        <v>855</v>
      </c>
      <c r="B109" s="13" t="str">
        <f ca="1">IFERROR(__xludf.DUMMYFUNCTION("GOOGLETRANSLATE(C109,""en"",""fr"")"),"Guam")</f>
        <v>Guam</v>
      </c>
      <c r="C109" s="13" t="s">
        <v>856</v>
      </c>
      <c r="D109" s="7" t="s">
        <v>856</v>
      </c>
      <c r="E109" s="13" t="str">
        <f ca="1">IFERROR(__xludf.DUMMYFUNCTION("GOOGLETRANSLATE(C109,""en"",""es"")"),"Guam")</f>
        <v>Guam</v>
      </c>
      <c r="F109" s="13" t="str">
        <f ca="1">IFERROR(__xludf.DUMMYFUNCTION("GOOGLETRANSLATE(C109,""en"",""it"")"),"Guam")</f>
        <v>Guam</v>
      </c>
      <c r="G109" s="5" t="s">
        <v>857</v>
      </c>
      <c r="H109" s="6" t="s">
        <v>858</v>
      </c>
      <c r="I109" s="7" t="s">
        <v>856</v>
      </c>
      <c r="J109" s="3"/>
      <c r="K109" s="3" t="s">
        <v>57</v>
      </c>
    </row>
    <row r="110" spans="1:16" ht="13.2">
      <c r="A110" s="9" t="s">
        <v>859</v>
      </c>
      <c r="B110" s="13" t="str">
        <f ca="1">IFERROR(__xludf.DUMMYFUNCTION("GOOGLETRANSLATE(C110,""en"",""fr"")"),"Guinée-Bissau")</f>
        <v>Guinée-Bissau</v>
      </c>
      <c r="C110" s="13" t="s">
        <v>860</v>
      </c>
      <c r="D110" s="7" t="s">
        <v>860</v>
      </c>
      <c r="E110" s="13" t="str">
        <f ca="1">IFERROR(__xludf.DUMMYFUNCTION("GOOGLETRANSLATE(C110,""en"",""es"")"),"Guinea-Bissau")</f>
        <v>Guinea-Bissau</v>
      </c>
      <c r="F110" s="13" t="str">
        <f ca="1">IFERROR(__xludf.DUMMYFUNCTION("GOOGLETRANSLATE(C110,""en"",""it"")"),"Guinea-Bissau")</f>
        <v>Guinea-Bissau</v>
      </c>
      <c r="G110" s="5" t="s">
        <v>861</v>
      </c>
      <c r="H110" s="6" t="s">
        <v>862</v>
      </c>
      <c r="I110" s="7" t="s">
        <v>863</v>
      </c>
      <c r="J110" s="3"/>
      <c r="K110" s="3" t="s">
        <v>57</v>
      </c>
    </row>
    <row r="111" spans="1:16" ht="13.2">
      <c r="A111" s="9" t="s">
        <v>864</v>
      </c>
      <c r="B111" s="13" t="s">
        <v>865</v>
      </c>
      <c r="C111" s="13" t="s">
        <v>866</v>
      </c>
      <c r="D111" s="7" t="s">
        <v>866</v>
      </c>
      <c r="E111" s="13" t="str">
        <f ca="1">IFERROR(__xludf.DUMMYFUNCTION("GOOGLETRANSLATE(C111,""en"",""es"")"),"Guayana")</f>
        <v>Guayana</v>
      </c>
      <c r="F111" s="13" t="str">
        <f ca="1">IFERROR(__xludf.DUMMYFUNCTION("GOOGLETRANSLATE(C111,""en"",""it"")"),"Guyana")</f>
        <v>Guyana</v>
      </c>
      <c r="G111" s="5" t="s">
        <v>867</v>
      </c>
      <c r="H111" s="6" t="s">
        <v>868</v>
      </c>
      <c r="I111" s="7" t="s">
        <v>869</v>
      </c>
      <c r="J111" s="3"/>
      <c r="K111" s="3" t="s">
        <v>57</v>
      </c>
    </row>
    <row r="112" spans="1:16" ht="26.4">
      <c r="A112" s="9" t="s">
        <v>870</v>
      </c>
      <c r="B112" s="13" t="str">
        <f ca="1">IFERROR(__xludf.DUMMYFUNCTION("GOOGLETRANSLATE(C112,""en"",""fr"")"),"Hong Kong RAS")</f>
        <v>Hong Kong RAS</v>
      </c>
      <c r="C112" s="13" t="s">
        <v>871</v>
      </c>
      <c r="D112" s="7" t="s">
        <v>872</v>
      </c>
      <c r="E112" s="13" t="str">
        <f ca="1">IFERROR(__xludf.DUMMYFUNCTION("GOOGLETRANSLATE(C112,""en"",""es"")"),"Región Administrativa Especial de Hong Kong")</f>
        <v>Región Administrativa Especial de Hong Kong</v>
      </c>
      <c r="F112" s="13" t="str">
        <f ca="1">IFERROR(__xludf.DUMMYFUNCTION("GOOGLETRANSLATE(C112,""en"",""it"")"),"Hong Kong S.A.R.")</f>
        <v>Hong Kong S.A.R.</v>
      </c>
      <c r="G112" s="5" t="s">
        <v>873</v>
      </c>
      <c r="H112" s="6" t="s">
        <v>874</v>
      </c>
      <c r="I112" s="7" t="s">
        <v>875</v>
      </c>
      <c r="J112" s="3"/>
      <c r="K112" s="3" t="s">
        <v>57</v>
      </c>
    </row>
    <row r="113" spans="1:11" ht="26.4">
      <c r="A113" s="9" t="s">
        <v>876</v>
      </c>
      <c r="B113" s="13" t="s">
        <v>877</v>
      </c>
      <c r="C113" s="13" t="s">
        <v>878</v>
      </c>
      <c r="D113" s="7" t="s">
        <v>879</v>
      </c>
      <c r="E113" s="13" t="str">
        <f ca="1">IFERROR(__xludf.DUMMYFUNCTION("GOOGLETRANSLATE(C113,""en"",""es"")"),"Islas Heard y McDonald")</f>
        <v>Islas Heard y McDonald</v>
      </c>
      <c r="F113" s="13" t="str">
        <f ca="1">IFERROR(__xludf.DUMMYFUNCTION("GOOGLETRANSLATE(C113,""en"",""it"")"),"Isole Heard e McDonald")</f>
        <v>Isole Heard e McDonald</v>
      </c>
      <c r="G113" s="5" t="s">
        <v>880</v>
      </c>
      <c r="H113" s="6" t="s">
        <v>881</v>
      </c>
      <c r="I113" s="7" t="s">
        <v>882</v>
      </c>
      <c r="K113" s="3" t="s">
        <v>57</v>
      </c>
    </row>
    <row r="114" spans="1:11" ht="13.2">
      <c r="A114" s="9" t="s">
        <v>883</v>
      </c>
      <c r="B114" s="13" t="str">
        <f ca="1">IFERROR(__xludf.DUMMYFUNCTION("GOOGLETRANSLATE(C114,""en"",""fr"")"),"Honduras")</f>
        <v>Honduras</v>
      </c>
      <c r="C114" s="13" t="s">
        <v>884</v>
      </c>
      <c r="D114" s="7" t="s">
        <v>884</v>
      </c>
      <c r="E114" s="13" t="str">
        <f ca="1">IFERROR(__xludf.DUMMYFUNCTION("GOOGLETRANSLATE(C114,""en"",""es"")"),"Honduras")</f>
        <v>Honduras</v>
      </c>
      <c r="F114" s="13" t="str">
        <f ca="1">IFERROR(__xludf.DUMMYFUNCTION("GOOGLETRANSLATE(C114,""en"",""it"")"),"Honduras")</f>
        <v>Honduras</v>
      </c>
      <c r="G114" s="5" t="s">
        <v>885</v>
      </c>
      <c r="H114" s="6" t="s">
        <v>886</v>
      </c>
      <c r="I114" s="7" t="s">
        <v>884</v>
      </c>
      <c r="J114" s="3"/>
      <c r="K114" s="3" t="s">
        <v>57</v>
      </c>
    </row>
    <row r="115" spans="1:11" ht="13.2">
      <c r="A115" s="9" t="s">
        <v>887</v>
      </c>
      <c r="B115" s="13" t="str">
        <f ca="1">IFERROR(__xludf.DUMMYFUNCTION("GOOGLETRANSLATE(C115,""en"",""fr"")"),"Croatie")</f>
        <v>Croatie</v>
      </c>
      <c r="C115" s="13" t="s">
        <v>888</v>
      </c>
      <c r="D115" s="7" t="s">
        <v>889</v>
      </c>
      <c r="E115" s="13" t="str">
        <f ca="1">IFERROR(__xludf.DUMMYFUNCTION("GOOGLETRANSLATE(C115,""en"",""es"")"),"Croacia")</f>
        <v>Croacia</v>
      </c>
      <c r="F115" s="13" t="str">
        <f ca="1">IFERROR(__xludf.DUMMYFUNCTION("GOOGLETRANSLATE(C115,""en"",""it"")"),"Croazia")</f>
        <v>Croazia</v>
      </c>
      <c r="G115" s="5" t="s">
        <v>890</v>
      </c>
      <c r="H115" s="6" t="s">
        <v>891</v>
      </c>
      <c r="I115" s="7" t="s">
        <v>892</v>
      </c>
      <c r="J115" s="3"/>
      <c r="K115" s="3" t="s">
        <v>57</v>
      </c>
    </row>
    <row r="116" spans="1:11" ht="13.2">
      <c r="A116" s="9" t="s">
        <v>893</v>
      </c>
      <c r="B116" s="13" t="str">
        <f ca="1">IFERROR(__xludf.DUMMYFUNCTION("GOOGLETRANSLATE(C116,""en"",""fr"")"),"Haïti")</f>
        <v>Haïti</v>
      </c>
      <c r="C116" s="13" t="s">
        <v>894</v>
      </c>
      <c r="D116" s="7" t="s">
        <v>894</v>
      </c>
      <c r="E116" s="13" t="str">
        <f ca="1">IFERROR(__xludf.DUMMYFUNCTION("GOOGLETRANSLATE(C116,""en"",""es"")"),"Haití")</f>
        <v>Haití</v>
      </c>
      <c r="F116" s="13" t="str">
        <f ca="1">IFERROR(__xludf.DUMMYFUNCTION("GOOGLETRANSLATE(C116,""en"",""it"")"),"Haiti")</f>
        <v>Haiti</v>
      </c>
      <c r="G116" s="5" t="s">
        <v>895</v>
      </c>
      <c r="H116" s="6" t="s">
        <v>896</v>
      </c>
      <c r="I116" s="7" t="s">
        <v>894</v>
      </c>
      <c r="J116" s="3"/>
      <c r="K116" s="3" t="s">
        <v>57</v>
      </c>
    </row>
    <row r="117" spans="1:11" ht="13.2">
      <c r="A117" s="9" t="s">
        <v>897</v>
      </c>
      <c r="B117" s="13" t="str">
        <f ca="1">IFERROR(__xludf.DUMMYFUNCTION("GOOGLETRANSLATE(C117,""en"",""fr"")"),"Hongrie")</f>
        <v>Hongrie</v>
      </c>
      <c r="C117" s="13" t="s">
        <v>898</v>
      </c>
      <c r="D117" s="7" t="s">
        <v>899</v>
      </c>
      <c r="E117" s="13" t="str">
        <f ca="1">IFERROR(__xludf.DUMMYFUNCTION("GOOGLETRANSLATE(C117,""en"",""es"")"),"Hungría")</f>
        <v>Hungría</v>
      </c>
      <c r="F117" s="13" t="str">
        <f ca="1">IFERROR(__xludf.DUMMYFUNCTION("GOOGLETRANSLATE(C117,""en"",""it"")"),"Ungheria")</f>
        <v>Ungheria</v>
      </c>
      <c r="G117" s="5" t="s">
        <v>900</v>
      </c>
      <c r="H117" s="6" t="s">
        <v>901</v>
      </c>
      <c r="I117" s="7" t="s">
        <v>902</v>
      </c>
      <c r="J117" s="3"/>
      <c r="K117" s="3" t="s">
        <v>57</v>
      </c>
    </row>
    <row r="118" spans="1:11" ht="13.2">
      <c r="A118" s="9" t="s">
        <v>903</v>
      </c>
      <c r="B118" s="13" t="str">
        <f ca="1">IFERROR(__xludf.DUMMYFUNCTION("GOOGLETRANSLATE(C118,""en"",""fr"")"),"Indonésie")</f>
        <v>Indonésie</v>
      </c>
      <c r="C118" s="13" t="s">
        <v>904</v>
      </c>
      <c r="D118" s="7" t="s">
        <v>905</v>
      </c>
      <c r="E118" s="13" t="str">
        <f ca="1">IFERROR(__xludf.DUMMYFUNCTION("GOOGLETRANSLATE(C118,""en"",""es"")"),"Indonesia")</f>
        <v>Indonesia</v>
      </c>
      <c r="F118" s="13" t="str">
        <f ca="1">IFERROR(__xludf.DUMMYFUNCTION("GOOGLETRANSLATE(C118,""en"",""it"")"),"Indonesia")</f>
        <v>Indonesia</v>
      </c>
      <c r="G118" s="5" t="s">
        <v>906</v>
      </c>
      <c r="H118" s="6" t="s">
        <v>907</v>
      </c>
      <c r="I118" s="7" t="s">
        <v>908</v>
      </c>
      <c r="J118" s="3"/>
      <c r="K118" s="3" t="s">
        <v>57</v>
      </c>
    </row>
    <row r="119" spans="1:11" ht="13.2">
      <c r="A119" s="9" t="s">
        <v>909</v>
      </c>
      <c r="B119" s="13" t="str">
        <f ca="1">IFERROR(__xludf.DUMMYFUNCTION("GOOGLETRANSLATE(C119,""en"",""fr"")"),"Irlande")</f>
        <v>Irlande</v>
      </c>
      <c r="C119" s="13" t="s">
        <v>910</v>
      </c>
      <c r="D119" s="7" t="s">
        <v>911</v>
      </c>
      <c r="E119" s="13" t="str">
        <f ca="1">IFERROR(__xludf.DUMMYFUNCTION("GOOGLETRANSLATE(C119,""en"",""es"")"),"Irlanda")</f>
        <v>Irlanda</v>
      </c>
      <c r="F119" s="13" t="str">
        <f ca="1">IFERROR(__xludf.DUMMYFUNCTION("GOOGLETRANSLATE(C119,""en"",""it"")"),"Irlanda")</f>
        <v>Irlanda</v>
      </c>
      <c r="G119" s="5" t="s">
        <v>912</v>
      </c>
      <c r="H119" s="6" t="s">
        <v>913</v>
      </c>
      <c r="I119" s="7" t="s">
        <v>914</v>
      </c>
      <c r="J119" s="3"/>
      <c r="K119" s="3" t="s">
        <v>57</v>
      </c>
    </row>
    <row r="120" spans="1:11" ht="13.2">
      <c r="A120" s="9" t="s">
        <v>915</v>
      </c>
      <c r="B120" s="13" t="str">
        <f ca="1">IFERROR(__xludf.DUMMYFUNCTION("GOOGLETRANSLATE(C120,""en"",""fr"")"),"Israël")</f>
        <v>Israël</v>
      </c>
      <c r="C120" s="13" t="s">
        <v>916</v>
      </c>
      <c r="D120" s="7" t="s">
        <v>916</v>
      </c>
      <c r="E120" s="13" t="str">
        <f ca="1">IFERROR(__xludf.DUMMYFUNCTION("GOOGLETRANSLATE(C120,""en"",""es"")"),"Israel")</f>
        <v>Israel</v>
      </c>
      <c r="F120" s="13" t="str">
        <f ca="1">IFERROR(__xludf.DUMMYFUNCTION("GOOGLETRANSLATE(C120,""en"",""it"")"),"Israele")</f>
        <v>Israele</v>
      </c>
      <c r="G120" s="5" t="s">
        <v>917</v>
      </c>
      <c r="H120" s="6" t="s">
        <v>918</v>
      </c>
      <c r="I120" s="7" t="s">
        <v>916</v>
      </c>
      <c r="J120" s="3"/>
      <c r="K120" s="3" t="s">
        <v>57</v>
      </c>
    </row>
    <row r="121" spans="1:11" ht="13.2">
      <c r="A121" s="9" t="s">
        <v>919</v>
      </c>
      <c r="B121" s="13" t="str">
        <f ca="1">IFERROR(__xludf.DUMMYFUNCTION("GOOGLETRANSLATE(C121,""en"",""fr"")"),"Île de Man")</f>
        <v>Île de Man</v>
      </c>
      <c r="C121" s="13" t="s">
        <v>920</v>
      </c>
      <c r="D121" s="7" t="s">
        <v>920</v>
      </c>
      <c r="E121" s="13" t="str">
        <f ca="1">IFERROR(__xludf.DUMMYFUNCTION("GOOGLETRANSLATE(C121,""en"",""es"")"),"Isla de Man")</f>
        <v>Isla de Man</v>
      </c>
      <c r="F121" s="13" t="str">
        <f ca="1">IFERROR(__xludf.DUMMYFUNCTION("GOOGLETRANSLATE(C121,""en"",""it"")"),"Isola di Man")</f>
        <v>Isola di Man</v>
      </c>
      <c r="G121" s="5" t="s">
        <v>921</v>
      </c>
      <c r="H121" s="6" t="s">
        <v>922</v>
      </c>
      <c r="I121" s="7" t="s">
        <v>923</v>
      </c>
      <c r="J121" s="3"/>
      <c r="K121" s="3" t="s">
        <v>57</v>
      </c>
    </row>
    <row r="122" spans="1:11" ht="13.2">
      <c r="A122" s="9" t="s">
        <v>924</v>
      </c>
      <c r="B122" s="13" t="str">
        <f ca="1">IFERROR(__xludf.DUMMYFUNCTION("GOOGLETRANSLATE(C122,""en"",""fr"")"),"Inde")</f>
        <v>Inde</v>
      </c>
      <c r="C122" s="13" t="s">
        <v>925</v>
      </c>
      <c r="D122" s="7" t="s">
        <v>926</v>
      </c>
      <c r="E122" s="13" t="str">
        <f ca="1">IFERROR(__xludf.DUMMYFUNCTION("GOOGLETRANSLATE(C122,""en"",""es"")"),"India")</f>
        <v>India</v>
      </c>
      <c r="F122" s="13" t="str">
        <f ca="1">IFERROR(__xludf.DUMMYFUNCTION("GOOGLETRANSLATE(C122,""en"",""it"")"),"India")</f>
        <v>India</v>
      </c>
      <c r="G122" s="5" t="s">
        <v>927</v>
      </c>
      <c r="H122" s="6" t="s">
        <v>928</v>
      </c>
      <c r="I122" s="7" t="s">
        <v>929</v>
      </c>
      <c r="J122" s="3"/>
      <c r="K122" s="3" t="s">
        <v>57</v>
      </c>
    </row>
    <row r="123" spans="1:11" ht="26.4">
      <c r="A123" s="9" t="s">
        <v>930</v>
      </c>
      <c r="B123" s="13" t="str">
        <f ca="1">IFERROR(__xludf.DUMMYFUNCTION("GOOGLETRANSLATE(C123,""en"",""fr"")"),"Territoire britannique de l'océan Indien")</f>
        <v>Territoire britannique de l'océan Indien</v>
      </c>
      <c r="C123" s="13" t="s">
        <v>931</v>
      </c>
      <c r="D123" s="7" t="s">
        <v>932</v>
      </c>
      <c r="E123" s="13" t="str">
        <f ca="1">IFERROR(__xludf.DUMMYFUNCTION("GOOGLETRANSLATE(C123,""en"",""es"")"),"Territorio Británico del Océano Índico")</f>
        <v>Territorio Británico del Océano Índico</v>
      </c>
      <c r="F123" s="13" t="str">
        <f ca="1">IFERROR(__xludf.DUMMYFUNCTION("GOOGLETRANSLATE(C123,""en"",""it"")"),"Territorio britannico dell'Oceano Indiano")</f>
        <v>Territorio britannico dell'Oceano Indiano</v>
      </c>
      <c r="G123" s="5" t="s">
        <v>933</v>
      </c>
      <c r="H123" s="6" t="s">
        <v>934</v>
      </c>
      <c r="I123" s="7" t="s">
        <v>935</v>
      </c>
      <c r="J123" s="3"/>
      <c r="K123" s="3" t="s">
        <v>57</v>
      </c>
    </row>
    <row r="124" spans="1:11" ht="13.2">
      <c r="A124" s="9" t="s">
        <v>936</v>
      </c>
      <c r="B124" s="13" t="str">
        <f ca="1">IFERROR(__xludf.DUMMYFUNCTION("GOOGLETRANSLATE(C124,""en"",""fr"")"),"Irak")</f>
        <v>Irak</v>
      </c>
      <c r="C124" s="13" t="s">
        <v>937</v>
      </c>
      <c r="D124" s="7" t="s">
        <v>938</v>
      </c>
      <c r="E124" s="13" t="str">
        <f ca="1">IFERROR(__xludf.DUMMYFUNCTION("GOOGLETRANSLATE(C124,""en"",""es"")"),"Irak")</f>
        <v>Irak</v>
      </c>
      <c r="F124" s="13" t="str">
        <f ca="1">IFERROR(__xludf.DUMMYFUNCTION("GOOGLETRANSLATE(C124,""en"",""it"")"),"Iraq")</f>
        <v>Iraq</v>
      </c>
      <c r="G124" s="5" t="s">
        <v>939</v>
      </c>
      <c r="H124" s="6" t="s">
        <v>940</v>
      </c>
      <c r="I124" s="7" t="s">
        <v>941</v>
      </c>
      <c r="J124" s="3"/>
      <c r="K124" s="3" t="s">
        <v>57</v>
      </c>
    </row>
    <row r="125" spans="1:11" ht="13.2">
      <c r="A125" s="9" t="s">
        <v>942</v>
      </c>
      <c r="B125" s="13" t="s">
        <v>943</v>
      </c>
      <c r="C125" s="13" t="s">
        <v>943</v>
      </c>
      <c r="D125" s="7" t="s">
        <v>943</v>
      </c>
      <c r="E125" s="13" t="str">
        <f ca="1">IFERROR(__xludf.DUMMYFUNCTION("GOOGLETRANSLATE(C125,""en"",""es"")"),"Irán")</f>
        <v>Irán</v>
      </c>
      <c r="F125" s="13" t="str">
        <f ca="1">IFERROR(__xludf.DUMMYFUNCTION("GOOGLETRANSLATE(C125,""en"",""it"")"),"l'Iran")</f>
        <v>l'Iran</v>
      </c>
      <c r="G125" s="5" t="s">
        <v>944</v>
      </c>
      <c r="H125" s="6" t="s">
        <v>945</v>
      </c>
      <c r="I125" s="7" t="s">
        <v>946</v>
      </c>
      <c r="J125" s="3"/>
      <c r="K125" s="3" t="s">
        <v>57</v>
      </c>
    </row>
    <row r="126" spans="1:11" ht="13.2">
      <c r="A126" s="9" t="s">
        <v>947</v>
      </c>
      <c r="B126" s="13" t="str">
        <f ca="1">IFERROR(__xludf.DUMMYFUNCTION("GOOGLETRANSLATE(C126,""en"",""fr"")"),"Islande")</f>
        <v>Islande</v>
      </c>
      <c r="C126" s="13" t="s">
        <v>948</v>
      </c>
      <c r="D126" s="7" t="s">
        <v>949</v>
      </c>
      <c r="E126" s="13" t="str">
        <f ca="1">IFERROR(__xludf.DUMMYFUNCTION("GOOGLETRANSLATE(C126,""en"",""es"")"),"Islandia")</f>
        <v>Islandia</v>
      </c>
      <c r="F126" s="13" t="str">
        <f ca="1">IFERROR(__xludf.DUMMYFUNCTION("GOOGLETRANSLATE(C126,""en"",""it"")"),"Islanda")</f>
        <v>Islanda</v>
      </c>
      <c r="G126" s="5" t="s">
        <v>950</v>
      </c>
      <c r="H126" s="6" t="s">
        <v>951</v>
      </c>
      <c r="I126" s="7" t="s">
        <v>952</v>
      </c>
      <c r="J126" s="3"/>
      <c r="K126" s="3" t="s">
        <v>57</v>
      </c>
    </row>
    <row r="127" spans="1:11" ht="13.2">
      <c r="A127" s="9" t="s">
        <v>953</v>
      </c>
      <c r="B127" s="13" t="str">
        <f ca="1">IFERROR(__xludf.DUMMYFUNCTION("GOOGLETRANSLATE(C127,""en"",""fr"")"),"Italie")</f>
        <v>Italie</v>
      </c>
      <c r="C127" s="13" t="s">
        <v>954</v>
      </c>
      <c r="D127" s="7" t="s">
        <v>955</v>
      </c>
      <c r="E127" s="13" t="str">
        <f ca="1">IFERROR(__xludf.DUMMYFUNCTION("GOOGLETRANSLATE(C127,""en"",""es"")"),"Italia")</f>
        <v>Italia</v>
      </c>
      <c r="F127" s="13" t="str">
        <f ca="1">IFERROR(__xludf.DUMMYFUNCTION("GOOGLETRANSLATE(C127,""en"",""it"")"),"Italia")</f>
        <v>Italia</v>
      </c>
      <c r="G127" s="5" t="s">
        <v>956</v>
      </c>
      <c r="H127" s="6" t="s">
        <v>957</v>
      </c>
      <c r="I127" s="7" t="s">
        <v>958</v>
      </c>
      <c r="J127" s="3"/>
      <c r="K127" s="3" t="s">
        <v>57</v>
      </c>
    </row>
    <row r="128" spans="1:11" ht="13.2">
      <c r="A128" s="9" t="s">
        <v>959</v>
      </c>
      <c r="B128" s="13" t="str">
        <f ca="1">IFERROR(__xludf.DUMMYFUNCTION("GOOGLETRANSLATE(C128,""en"",""fr"")"),"Jersey")</f>
        <v>Jersey</v>
      </c>
      <c r="C128" s="13" t="s">
        <v>960</v>
      </c>
      <c r="D128" s="7" t="s">
        <v>960</v>
      </c>
      <c r="E128" s="13" t="str">
        <f ca="1">IFERROR(__xludf.DUMMYFUNCTION("GOOGLETRANSLATE(C128,""en"",""es"")"),"Jersey")</f>
        <v>Jersey</v>
      </c>
      <c r="F128" s="13" t="str">
        <f ca="1">IFERROR(__xludf.DUMMYFUNCTION("GOOGLETRANSLATE(C128,""en"",""it"")"),"Maglia")</f>
        <v>Maglia</v>
      </c>
      <c r="G128" s="5" t="s">
        <v>961</v>
      </c>
      <c r="H128" s="6" t="s">
        <v>962</v>
      </c>
      <c r="I128" s="7" t="s">
        <v>960</v>
      </c>
      <c r="J128" s="3"/>
      <c r="K128" s="3" t="s">
        <v>57</v>
      </c>
    </row>
    <row r="129" spans="1:11" ht="13.2">
      <c r="A129" s="9" t="s">
        <v>963</v>
      </c>
      <c r="B129" s="13" t="str">
        <f ca="1">IFERROR(__xludf.DUMMYFUNCTION("GOOGLETRANSLATE(C129,""en"",""fr"")"),"Jamaïque")</f>
        <v>Jamaïque</v>
      </c>
      <c r="C129" s="13" t="s">
        <v>964</v>
      </c>
      <c r="D129" s="7" t="s">
        <v>965</v>
      </c>
      <c r="E129" s="13" t="str">
        <f ca="1">IFERROR(__xludf.DUMMYFUNCTION("GOOGLETRANSLATE(C129,""en"",""es"")"),"Jamaica")</f>
        <v>Jamaica</v>
      </c>
      <c r="F129" s="13" t="str">
        <f ca="1">IFERROR(__xludf.DUMMYFUNCTION("GOOGLETRANSLATE(C129,""en"",""it"")"),"Giamaica")</f>
        <v>Giamaica</v>
      </c>
      <c r="G129" s="5" t="s">
        <v>966</v>
      </c>
      <c r="H129" s="6" t="s">
        <v>967</v>
      </c>
      <c r="I129" s="7" t="s">
        <v>964</v>
      </c>
      <c r="J129" s="3"/>
      <c r="K129" s="3" t="s">
        <v>57</v>
      </c>
    </row>
    <row r="130" spans="1:11" ht="13.2">
      <c r="A130" s="9" t="s">
        <v>968</v>
      </c>
      <c r="B130" s="13" t="s">
        <v>969</v>
      </c>
      <c r="C130" s="13" t="s">
        <v>970</v>
      </c>
      <c r="D130" s="7" t="s">
        <v>971</v>
      </c>
      <c r="E130" s="13" t="str">
        <f ca="1">IFERROR(__xludf.DUMMYFUNCTION("GOOGLETRANSLATE(C130,""en"",""es"")"),"Jordán")</f>
        <v>Jordán</v>
      </c>
      <c r="F130" s="13" t="str">
        <f ca="1">IFERROR(__xludf.DUMMYFUNCTION("GOOGLETRANSLATE(C130,""en"",""it"")"),"Giordania")</f>
        <v>Giordania</v>
      </c>
      <c r="G130" s="5" t="s">
        <v>972</v>
      </c>
      <c r="H130" s="6" t="s">
        <v>973</v>
      </c>
      <c r="I130" s="7" t="s">
        <v>974</v>
      </c>
      <c r="J130" s="3"/>
      <c r="K130" s="3" t="s">
        <v>57</v>
      </c>
    </row>
    <row r="131" spans="1:11" ht="13.2">
      <c r="A131" s="9" t="s">
        <v>975</v>
      </c>
      <c r="B131" s="13" t="str">
        <f ca="1">IFERROR(__xludf.DUMMYFUNCTION("GOOGLETRANSLATE(C131,""en"",""fr"")"),"Japon")</f>
        <v>Japon</v>
      </c>
      <c r="C131" s="13" t="s">
        <v>976</v>
      </c>
      <c r="D131" s="7" t="s">
        <v>976</v>
      </c>
      <c r="E131" s="13" t="str">
        <f ca="1">IFERROR(__xludf.DUMMYFUNCTION("GOOGLETRANSLATE(C131,""en"",""es"")"),"Japón")</f>
        <v>Japón</v>
      </c>
      <c r="F131" s="13" t="str">
        <f ca="1">IFERROR(__xludf.DUMMYFUNCTION("GOOGLETRANSLATE(C131,""en"",""it"")"),"Giappone")</f>
        <v>Giappone</v>
      </c>
      <c r="G131" s="5" t="s">
        <v>977</v>
      </c>
      <c r="H131" s="6" t="s">
        <v>978</v>
      </c>
      <c r="I131" s="7" t="s">
        <v>979</v>
      </c>
      <c r="J131" s="3"/>
      <c r="K131" s="3" t="s">
        <v>57</v>
      </c>
    </row>
    <row r="132" spans="1:11" ht="13.2">
      <c r="A132" s="9" t="s">
        <v>980</v>
      </c>
      <c r="B132" s="13" t="str">
        <f ca="1">IFERROR(__xludf.DUMMYFUNCTION("GOOGLETRANSLATE(C132,""en"",""fr"")"),"Kenya")</f>
        <v>Kenya</v>
      </c>
      <c r="C132" s="13" t="s">
        <v>981</v>
      </c>
      <c r="D132" s="7" t="s">
        <v>982</v>
      </c>
      <c r="E132" s="13" t="str">
        <f ca="1">IFERROR(__xludf.DUMMYFUNCTION("GOOGLETRANSLATE(C132,""en"",""es"")"),"Kenia")</f>
        <v>Kenia</v>
      </c>
      <c r="F132" s="13" t="str">
        <f ca="1">IFERROR(__xludf.DUMMYFUNCTION("GOOGLETRANSLATE(C132,""en"",""it"")"),"Kenia")</f>
        <v>Kenia</v>
      </c>
      <c r="G132" s="5" t="s">
        <v>983</v>
      </c>
      <c r="H132" s="6" t="s">
        <v>984</v>
      </c>
      <c r="I132" s="7" t="s">
        <v>985</v>
      </c>
      <c r="J132" s="3"/>
      <c r="K132" s="3" t="s">
        <v>57</v>
      </c>
    </row>
    <row r="133" spans="1:11" ht="13.2">
      <c r="A133" s="9" t="s">
        <v>986</v>
      </c>
      <c r="B133" s="13" t="str">
        <f ca="1">IFERROR(__xludf.DUMMYFUNCTION("GOOGLETRANSLATE(C133,""en"",""fr"")"),"Kirghizistan")</f>
        <v>Kirghizistan</v>
      </c>
      <c r="C133" s="13" t="s">
        <v>987</v>
      </c>
      <c r="D133" s="7" t="s">
        <v>988</v>
      </c>
      <c r="E133" s="13" t="str">
        <f ca="1">IFERROR(__xludf.DUMMYFUNCTION("GOOGLETRANSLATE(C133,""en"",""es"")"),"Kirguistán")</f>
        <v>Kirguistán</v>
      </c>
      <c r="F133" s="13" t="str">
        <f ca="1">IFERROR(__xludf.DUMMYFUNCTION("GOOGLETRANSLATE(C133,""en"",""it"")"),"Kirghizistan")</f>
        <v>Kirghizistan</v>
      </c>
      <c r="G133" s="5" t="s">
        <v>989</v>
      </c>
      <c r="H133" s="6" t="s">
        <v>990</v>
      </c>
      <c r="I133" s="7" t="s">
        <v>991</v>
      </c>
      <c r="J133" s="3"/>
      <c r="K133" s="3" t="s">
        <v>57</v>
      </c>
    </row>
    <row r="134" spans="1:11" ht="13.2">
      <c r="A134" s="9" t="s">
        <v>992</v>
      </c>
      <c r="B134" s="13" t="str">
        <f ca="1">IFERROR(__xludf.DUMMYFUNCTION("GOOGLETRANSLATE(C134,""en"",""fr"")"),"Cambodge")</f>
        <v>Cambodge</v>
      </c>
      <c r="C134" s="13" t="s">
        <v>993</v>
      </c>
      <c r="D134" s="7" t="s">
        <v>994</v>
      </c>
      <c r="E134" s="13" t="str">
        <f ca="1">IFERROR(__xludf.DUMMYFUNCTION("GOOGLETRANSLATE(C134,""en"",""es"")"),"Camboya")</f>
        <v>Camboya</v>
      </c>
      <c r="F134" s="13" t="str">
        <f ca="1">IFERROR(__xludf.DUMMYFUNCTION("GOOGLETRANSLATE(C134,""en"",""it"")"),"Cambogia")</f>
        <v>Cambogia</v>
      </c>
      <c r="G134" s="5" t="s">
        <v>995</v>
      </c>
      <c r="H134" s="6" t="s">
        <v>996</v>
      </c>
      <c r="I134" s="7" t="s">
        <v>997</v>
      </c>
      <c r="J134" s="3"/>
      <c r="K134" s="3" t="s">
        <v>57</v>
      </c>
    </row>
    <row r="135" spans="1:11" ht="13.2">
      <c r="A135" s="9" t="s">
        <v>998</v>
      </c>
      <c r="B135" s="13" t="str">
        <f ca="1">IFERROR(__xludf.DUMMYFUNCTION("GOOGLETRANSLATE(C135,""en"",""fr"")"),"Kiribati")</f>
        <v>Kiribati</v>
      </c>
      <c r="C135" s="13" t="s">
        <v>999</v>
      </c>
      <c r="D135" s="7" t="s">
        <v>999</v>
      </c>
      <c r="E135" s="13" t="str">
        <f ca="1">IFERROR(__xludf.DUMMYFUNCTION("GOOGLETRANSLATE(C135,""en"",""es"")"),"Kiribati")</f>
        <v>Kiribati</v>
      </c>
      <c r="F135" s="13" t="str">
        <f ca="1">IFERROR(__xludf.DUMMYFUNCTION("GOOGLETRANSLATE(C135,""en"",""it"")"),"Kiribati")</f>
        <v>Kiribati</v>
      </c>
      <c r="G135" s="5" t="s">
        <v>1000</v>
      </c>
      <c r="H135" s="6" t="s">
        <v>1001</v>
      </c>
      <c r="I135" s="7" t="s">
        <v>999</v>
      </c>
      <c r="J135" s="3"/>
      <c r="K135" s="3" t="s">
        <v>57</v>
      </c>
    </row>
    <row r="136" spans="1:11" ht="13.2">
      <c r="A136" s="9" t="s">
        <v>1002</v>
      </c>
      <c r="B136" s="13" t="str">
        <f ca="1">IFERROR(__xludf.DUMMYFUNCTION("GOOGLETRANSLATE(C136,""en"",""fr"")"),"Comores")</f>
        <v>Comores</v>
      </c>
      <c r="C136" s="13" t="s">
        <v>1003</v>
      </c>
      <c r="D136" s="7" t="s">
        <v>1004</v>
      </c>
      <c r="E136" s="13" t="str">
        <f ca="1">IFERROR(__xludf.DUMMYFUNCTION("GOOGLETRANSLATE(C136,""en"",""es"")"),"Comoras")</f>
        <v>Comoras</v>
      </c>
      <c r="F136" s="13" t="str">
        <f ca="1">IFERROR(__xludf.DUMMYFUNCTION("GOOGLETRANSLATE(C136,""en"",""it"")"),"Comore")</f>
        <v>Comore</v>
      </c>
      <c r="G136" s="5" t="s">
        <v>1005</v>
      </c>
      <c r="H136" s="6" t="s">
        <v>1006</v>
      </c>
      <c r="I136" s="7" t="s">
        <v>1007</v>
      </c>
      <c r="J136" s="3"/>
      <c r="K136" s="3" t="s">
        <v>57</v>
      </c>
    </row>
    <row r="137" spans="1:11" ht="13.2">
      <c r="A137" s="9" t="s">
        <v>1008</v>
      </c>
      <c r="B137" s="13" t="s">
        <v>1009</v>
      </c>
      <c r="C137" s="13" t="s">
        <v>1010</v>
      </c>
      <c r="D137" s="7" t="s">
        <v>1011</v>
      </c>
      <c r="E137" s="13" t="str">
        <f ca="1">IFERROR(__xludf.DUMMYFUNCTION("GOOGLETRANSLATE(C137,""en"",""es"")"),"San Cristóbal y Nieves")</f>
        <v>San Cristóbal y Nieves</v>
      </c>
      <c r="F137" s="13" t="str">
        <f ca="1">IFERROR(__xludf.DUMMYFUNCTION("GOOGLETRANSLATE(C137,""en"",""it"")"),"Saint Kitts e Nevis")</f>
        <v>Saint Kitts e Nevis</v>
      </c>
      <c r="G137" s="5" t="s">
        <v>1012</v>
      </c>
      <c r="H137" s="6" t="s">
        <v>1013</v>
      </c>
      <c r="I137" s="7" t="s">
        <v>1014</v>
      </c>
      <c r="J137" s="3"/>
      <c r="K137" s="3" t="s">
        <v>57</v>
      </c>
    </row>
    <row r="138" spans="1:11" ht="13.2">
      <c r="A138" s="9" t="s">
        <v>1015</v>
      </c>
      <c r="B138" s="13" t="str">
        <f ca="1">IFERROR(__xludf.DUMMYFUNCTION("GOOGLETRANSLATE(C138,""en"",""fr"")"),"Corée du Nord")</f>
        <v>Corée du Nord</v>
      </c>
      <c r="C138" s="13" t="s">
        <v>1016</v>
      </c>
      <c r="D138" s="7" t="s">
        <v>1017</v>
      </c>
      <c r="E138" s="13" t="str">
        <f ca="1">IFERROR(__xludf.DUMMYFUNCTION("GOOGLETRANSLATE(C138,""en"",""es"")"),"Corea del Norte")</f>
        <v>Corea del Norte</v>
      </c>
      <c r="F138" s="13" t="str">
        <f ca="1">IFERROR(__xludf.DUMMYFUNCTION("GOOGLETRANSLATE(C138,""en"",""it"")"),"Corea del nord")</f>
        <v>Corea del nord</v>
      </c>
      <c r="G138" s="5" t="s">
        <v>1018</v>
      </c>
      <c r="H138" s="6" t="s">
        <v>1019</v>
      </c>
      <c r="I138" s="7" t="s">
        <v>1020</v>
      </c>
      <c r="J138" s="3"/>
      <c r="K138" s="3" t="s">
        <v>57</v>
      </c>
    </row>
    <row r="139" spans="1:11" ht="13.2">
      <c r="A139" s="9" t="s">
        <v>1021</v>
      </c>
      <c r="B139" s="13" t="str">
        <f ca="1">IFERROR(__xludf.DUMMYFUNCTION("GOOGLETRANSLATE(C139,""en"",""fr"")"),"Corée du Sud")</f>
        <v>Corée du Sud</v>
      </c>
      <c r="C139" s="13" t="s">
        <v>1022</v>
      </c>
      <c r="D139" s="7" t="s">
        <v>1023</v>
      </c>
      <c r="E139" s="13" t="str">
        <f ca="1">IFERROR(__xludf.DUMMYFUNCTION("GOOGLETRANSLATE(C139,""en"",""es"")"),"Corea del Sur")</f>
        <v>Corea del Sur</v>
      </c>
      <c r="F139" s="13" t="str">
        <f ca="1">IFERROR(__xludf.DUMMYFUNCTION("GOOGLETRANSLATE(C139,""en"",""it"")"),"Corea del Sud")</f>
        <v>Corea del Sud</v>
      </c>
      <c r="G139" s="5" t="s">
        <v>1024</v>
      </c>
      <c r="H139" s="6" t="s">
        <v>1025</v>
      </c>
      <c r="I139" s="7" t="s">
        <v>1026</v>
      </c>
      <c r="J139" s="3"/>
      <c r="K139" s="3" t="s">
        <v>57</v>
      </c>
    </row>
    <row r="140" spans="1:11" ht="13.2">
      <c r="A140" s="9" t="s">
        <v>1027</v>
      </c>
      <c r="B140" s="13" t="str">
        <f ca="1">IFERROR(__xludf.DUMMYFUNCTION("GOOGLETRANSLATE(C140,""en"",""fr"")"),"Koweit")</f>
        <v>Koweit</v>
      </c>
      <c r="C140" s="13" t="s">
        <v>1028</v>
      </c>
      <c r="D140" s="7" t="s">
        <v>1028</v>
      </c>
      <c r="E140" s="13" t="str">
        <f ca="1">IFERROR(__xludf.DUMMYFUNCTION("GOOGLETRANSLATE(C140,""en"",""es"")"),"Kuwait")</f>
        <v>Kuwait</v>
      </c>
      <c r="F140" s="13" t="str">
        <f ca="1">IFERROR(__xludf.DUMMYFUNCTION("GOOGLETRANSLATE(C140,""en"",""it"")"),"Kuwait")</f>
        <v>Kuwait</v>
      </c>
      <c r="G140" s="5" t="s">
        <v>1029</v>
      </c>
      <c r="H140" s="6" t="s">
        <v>1030</v>
      </c>
      <c r="I140" s="7" t="s">
        <v>1028</v>
      </c>
      <c r="J140" s="3"/>
      <c r="K140" s="3" t="s">
        <v>57</v>
      </c>
    </row>
    <row r="141" spans="1:11" ht="13.2">
      <c r="A141" s="9" t="s">
        <v>1031</v>
      </c>
      <c r="B141" s="13" t="str">
        <f ca="1">IFERROR(__xludf.DUMMYFUNCTION("GOOGLETRANSLATE(C141,""en"",""fr"")"),"Îles Caïmans")</f>
        <v>Îles Caïmans</v>
      </c>
      <c r="C141" s="13" t="s">
        <v>1032</v>
      </c>
      <c r="D141" s="7" t="s">
        <v>1032</v>
      </c>
      <c r="E141" s="13" t="str">
        <f ca="1">IFERROR(__xludf.DUMMYFUNCTION("GOOGLETRANSLATE(C141,""en"",""es"")"),"Islas Caimán")</f>
        <v>Islas Caimán</v>
      </c>
      <c r="F141" s="13" t="str">
        <f ca="1">IFERROR(__xludf.DUMMYFUNCTION("GOOGLETRANSLATE(C141,""en"",""it"")"),"Isole Cayman")</f>
        <v>Isole Cayman</v>
      </c>
      <c r="G141" s="5" t="s">
        <v>1033</v>
      </c>
      <c r="H141" s="6" t="s">
        <v>1034</v>
      </c>
      <c r="I141" s="7" t="s">
        <v>1035</v>
      </c>
      <c r="J141" s="3"/>
      <c r="K141" s="3" t="s">
        <v>57</v>
      </c>
    </row>
    <row r="142" spans="1:11" ht="13.2">
      <c r="A142" s="9" t="s">
        <v>1036</v>
      </c>
      <c r="B142" s="13" t="str">
        <f ca="1">IFERROR(__xludf.DUMMYFUNCTION("GOOGLETRANSLATE(C142,""en"",""fr"")"),"Kazakhstan")</f>
        <v>Kazakhstan</v>
      </c>
      <c r="C142" s="13" t="s">
        <v>1037</v>
      </c>
      <c r="D142" s="7" t="s">
        <v>1038</v>
      </c>
      <c r="E142" s="13" t="str">
        <f ca="1">IFERROR(__xludf.DUMMYFUNCTION("GOOGLETRANSLATE(C142,""en"",""es"")"),"Kazajstán")</f>
        <v>Kazajstán</v>
      </c>
      <c r="F142" s="13" t="str">
        <f ca="1">IFERROR(__xludf.DUMMYFUNCTION("GOOGLETRANSLATE(C142,""en"",""it"")"),"Kazakistan")</f>
        <v>Kazakistan</v>
      </c>
      <c r="G142" s="5" t="s">
        <v>1039</v>
      </c>
      <c r="H142" s="6" t="s">
        <v>1040</v>
      </c>
      <c r="I142" s="7" t="s">
        <v>1041</v>
      </c>
      <c r="J142" s="3"/>
      <c r="K142" s="3" t="s">
        <v>57</v>
      </c>
    </row>
    <row r="143" spans="1:11" ht="26.4">
      <c r="A143" s="9" t="s">
        <v>1042</v>
      </c>
      <c r="B143" s="13" t="s">
        <v>1043</v>
      </c>
      <c r="C143" s="13" t="s">
        <v>1044</v>
      </c>
      <c r="D143" s="7" t="s">
        <v>1043</v>
      </c>
      <c r="E143" s="13" t="str">
        <f ca="1">IFERROR(__xludf.DUMMYFUNCTION("GOOGLETRANSLATE(C143,""en"",""es"")"),"República Democrática Popular Lao")</f>
        <v>República Democrática Popular Lao</v>
      </c>
      <c r="F143" s="13" t="str">
        <f ca="1">IFERROR(__xludf.DUMMYFUNCTION("GOOGLETRANSLATE(C143,""en"",""it"")"),"Repubblica Democratica Popolare del Laos")</f>
        <v>Repubblica Democratica Popolare del Laos</v>
      </c>
      <c r="G143" s="5" t="s">
        <v>1045</v>
      </c>
      <c r="H143" s="6" t="s">
        <v>1046</v>
      </c>
      <c r="I143" s="7" t="s">
        <v>1043</v>
      </c>
      <c r="J143" s="3"/>
      <c r="K143" s="3" t="s">
        <v>57</v>
      </c>
    </row>
    <row r="144" spans="1:11" ht="13.2">
      <c r="A144" s="9" t="s">
        <v>1047</v>
      </c>
      <c r="B144" s="13" t="str">
        <f ca="1">IFERROR(__xludf.DUMMYFUNCTION("GOOGLETRANSLATE(C144,""en"",""fr"")"),"Liban")</f>
        <v>Liban</v>
      </c>
      <c r="C144" s="13" t="s">
        <v>1048</v>
      </c>
      <c r="D144" s="7" t="s">
        <v>1049</v>
      </c>
      <c r="E144" s="13" t="str">
        <f ca="1">IFERROR(__xludf.DUMMYFUNCTION("GOOGLETRANSLATE(C144,""en"",""es"")"),"Líbano")</f>
        <v>Líbano</v>
      </c>
      <c r="F144" s="13" t="str">
        <f ca="1">IFERROR(__xludf.DUMMYFUNCTION("GOOGLETRANSLATE(C144,""en"",""it"")"),"Libano")</f>
        <v>Libano</v>
      </c>
      <c r="G144" s="5" t="s">
        <v>1050</v>
      </c>
      <c r="H144" s="6" t="s">
        <v>1051</v>
      </c>
      <c r="I144" s="7" t="s">
        <v>1052</v>
      </c>
      <c r="J144" s="3"/>
      <c r="K144" s="3" t="s">
        <v>57</v>
      </c>
    </row>
    <row r="145" spans="1:11" ht="13.2">
      <c r="A145" s="9" t="s">
        <v>1053</v>
      </c>
      <c r="B145" s="13" t="str">
        <f ca="1">IFERROR(__xludf.DUMMYFUNCTION("GOOGLETRANSLATE(C145,""en"",""fr"")"),"Sainte-Lucie")</f>
        <v>Sainte-Lucie</v>
      </c>
      <c r="C145" s="13" t="s">
        <v>1054</v>
      </c>
      <c r="D145" s="7" t="s">
        <v>1055</v>
      </c>
      <c r="E145" s="13" t="str">
        <f ca="1">IFERROR(__xludf.DUMMYFUNCTION("GOOGLETRANSLATE(C145,""en"",""es"")"),"Santa Lucía")</f>
        <v>Santa Lucía</v>
      </c>
      <c r="F145" s="13" t="str">
        <f ca="1">IFERROR(__xludf.DUMMYFUNCTION("GOOGLETRANSLATE(C145,""en"",""it"")"),"Santa Lucia")</f>
        <v>Santa Lucia</v>
      </c>
      <c r="G145" s="5" t="s">
        <v>1056</v>
      </c>
      <c r="H145" s="6" t="s">
        <v>1057</v>
      </c>
      <c r="I145" s="7" t="s">
        <v>1058</v>
      </c>
      <c r="J145" s="3"/>
      <c r="K145" s="3" t="s">
        <v>57</v>
      </c>
    </row>
    <row r="146" spans="1:11" ht="13.2">
      <c r="A146" s="9" t="s">
        <v>1059</v>
      </c>
      <c r="B146" s="13" t="str">
        <f ca="1">IFERROR(__xludf.DUMMYFUNCTION("GOOGLETRANSLATE(C146,""en"",""fr"")"),"Liechtenstein")</f>
        <v>Liechtenstein</v>
      </c>
      <c r="C146" s="13" t="s">
        <v>1060</v>
      </c>
      <c r="D146" s="7" t="s">
        <v>1060</v>
      </c>
      <c r="E146" s="13" t="str">
        <f ca="1">IFERROR(__xludf.DUMMYFUNCTION("GOOGLETRANSLATE(C146,""en"",""es"")"),"Liechtenstein")</f>
        <v>Liechtenstein</v>
      </c>
      <c r="F146" s="13" t="str">
        <f ca="1">IFERROR(__xludf.DUMMYFUNCTION("GOOGLETRANSLATE(C146,""en"",""it"")"),"Liechtenstein")</f>
        <v>Liechtenstein</v>
      </c>
      <c r="G146" s="5" t="s">
        <v>1061</v>
      </c>
      <c r="H146" s="6" t="s">
        <v>1062</v>
      </c>
      <c r="I146" s="7" t="s">
        <v>1060</v>
      </c>
      <c r="J146" s="3"/>
      <c r="K146" s="3" t="s">
        <v>57</v>
      </c>
    </row>
    <row r="147" spans="1:11" ht="13.2">
      <c r="A147" s="9" t="s">
        <v>1063</v>
      </c>
      <c r="B147" s="13" t="str">
        <f ca="1">IFERROR(__xludf.DUMMYFUNCTION("GOOGLETRANSLATE(C147,""en"",""fr"")"),"Sri Lanka")</f>
        <v>Sri Lanka</v>
      </c>
      <c r="C147" s="13" t="s">
        <v>1064</v>
      </c>
      <c r="D147" s="7" t="s">
        <v>1064</v>
      </c>
      <c r="E147" s="13" t="str">
        <f ca="1">IFERROR(__xludf.DUMMYFUNCTION("GOOGLETRANSLATE(C147,""en"",""es"")"),"Sri Lanka")</f>
        <v>Sri Lanka</v>
      </c>
      <c r="F147" s="13" t="str">
        <f ca="1">IFERROR(__xludf.DUMMYFUNCTION("GOOGLETRANSLATE(C147,""en"",""it"")"),"Sri Lanka")</f>
        <v>Sri Lanka</v>
      </c>
      <c r="G147" s="5" t="s">
        <v>1065</v>
      </c>
      <c r="H147" s="6" t="s">
        <v>1066</v>
      </c>
      <c r="I147" s="7" t="s">
        <v>1064</v>
      </c>
      <c r="J147" s="3"/>
      <c r="K147" s="3" t="s">
        <v>57</v>
      </c>
    </row>
    <row r="148" spans="1:11" ht="13.2">
      <c r="A148" s="9" t="s">
        <v>1067</v>
      </c>
      <c r="B148" s="13" t="str">
        <f ca="1">IFERROR(__xludf.DUMMYFUNCTION("GOOGLETRANSLATE(C148,""en"",""fr"")"),"Libéria")</f>
        <v>Libéria</v>
      </c>
      <c r="C148" s="13" t="s">
        <v>1068</v>
      </c>
      <c r="D148" s="7" t="s">
        <v>1068</v>
      </c>
      <c r="E148" s="13" t="str">
        <f ca="1">IFERROR(__xludf.DUMMYFUNCTION("GOOGLETRANSLATE(C148,""en"",""es"")"),"Liberia")</f>
        <v>Liberia</v>
      </c>
      <c r="F148" s="13" t="str">
        <f ca="1">IFERROR(__xludf.DUMMYFUNCTION("GOOGLETRANSLATE(C148,""en"",""it"")"),"Liberia")</f>
        <v>Liberia</v>
      </c>
      <c r="G148" s="5" t="s">
        <v>1069</v>
      </c>
      <c r="H148" s="6" t="s">
        <v>1070</v>
      </c>
      <c r="I148" s="7" t="s">
        <v>1071</v>
      </c>
      <c r="J148" s="3"/>
      <c r="K148" s="3" t="s">
        <v>57</v>
      </c>
    </row>
    <row r="149" spans="1:11" ht="13.2">
      <c r="A149" s="9" t="s">
        <v>1072</v>
      </c>
      <c r="B149" s="13" t="str">
        <f ca="1">IFERROR(__xludf.DUMMYFUNCTION("GOOGLETRANSLATE(C149,""en"",""fr"")"),"Lesotho")</f>
        <v>Lesotho</v>
      </c>
      <c r="C149" s="13" t="s">
        <v>1073</v>
      </c>
      <c r="D149" s="7" t="s">
        <v>1073</v>
      </c>
      <c r="E149" s="13" t="str">
        <f ca="1">IFERROR(__xludf.DUMMYFUNCTION("GOOGLETRANSLATE(C149,""en"",""es"")"),"Lesoto")</f>
        <v>Lesoto</v>
      </c>
      <c r="F149" s="13" t="str">
        <f ca="1">IFERROR(__xludf.DUMMYFUNCTION("GOOGLETRANSLATE(C149,""en"",""it"")"),"Lesotho")</f>
        <v>Lesotho</v>
      </c>
      <c r="G149" s="5" t="s">
        <v>1074</v>
      </c>
      <c r="H149" s="6" t="s">
        <v>1075</v>
      </c>
      <c r="I149" s="7" t="s">
        <v>1076</v>
      </c>
      <c r="J149" s="3"/>
      <c r="K149" s="3" t="s">
        <v>57</v>
      </c>
    </row>
    <row r="150" spans="1:11" ht="13.2">
      <c r="A150" s="9" t="s">
        <v>1077</v>
      </c>
      <c r="B150" s="13" t="str">
        <f ca="1">IFERROR(__xludf.DUMMYFUNCTION("GOOGLETRANSLATE(C150,""en"",""fr"")"),"Lituanie")</f>
        <v>Lituanie</v>
      </c>
      <c r="C150" s="13" t="s">
        <v>1078</v>
      </c>
      <c r="D150" s="7" t="s">
        <v>1079</v>
      </c>
      <c r="E150" s="13" t="str">
        <f ca="1">IFERROR(__xludf.DUMMYFUNCTION("GOOGLETRANSLATE(C150,""en"",""es"")"),"Lituania")</f>
        <v>Lituania</v>
      </c>
      <c r="F150" s="13" t="str">
        <f ca="1">IFERROR(__xludf.DUMMYFUNCTION("GOOGLETRANSLATE(C150,""en"",""it"")"),"Lituania")</f>
        <v>Lituania</v>
      </c>
      <c r="G150" s="5" t="s">
        <v>1080</v>
      </c>
      <c r="H150" s="6" t="s">
        <v>1081</v>
      </c>
      <c r="I150" s="7" t="s">
        <v>1082</v>
      </c>
      <c r="J150" s="3"/>
      <c r="K150" s="3" t="s">
        <v>57</v>
      </c>
    </row>
    <row r="151" spans="1:11" ht="13.2">
      <c r="A151" s="9" t="s">
        <v>1083</v>
      </c>
      <c r="B151" s="13" t="str">
        <f ca="1">IFERROR(__xludf.DUMMYFUNCTION("GOOGLETRANSLATE(C151,""en"",""fr"")"),"Luxembourg")</f>
        <v>Luxembourg</v>
      </c>
      <c r="C151" s="13" t="s">
        <v>1084</v>
      </c>
      <c r="D151" s="7" t="s">
        <v>1085</v>
      </c>
      <c r="E151" s="13" t="str">
        <f ca="1">IFERROR(__xludf.DUMMYFUNCTION("GOOGLETRANSLATE(C151,""en"",""es"")"),"Luxemburgo")</f>
        <v>Luxemburgo</v>
      </c>
      <c r="F151" s="13" t="str">
        <f ca="1">IFERROR(__xludf.DUMMYFUNCTION("GOOGLETRANSLATE(C151,""en"",""it"")"),"Lussemburgo")</f>
        <v>Lussemburgo</v>
      </c>
      <c r="G151" s="5" t="s">
        <v>1086</v>
      </c>
      <c r="H151" s="6" t="s">
        <v>1087</v>
      </c>
      <c r="I151" s="7" t="s">
        <v>1088</v>
      </c>
      <c r="J151" s="3"/>
      <c r="K151" s="3" t="s">
        <v>57</v>
      </c>
    </row>
    <row r="152" spans="1:11" ht="13.2">
      <c r="A152" s="9" t="s">
        <v>1089</v>
      </c>
      <c r="B152" s="13" t="str">
        <f ca="1">IFERROR(__xludf.DUMMYFUNCTION("GOOGLETRANSLATE(C152,""en"",""fr"")"),"Lettonie")</f>
        <v>Lettonie</v>
      </c>
      <c r="C152" s="13" t="s">
        <v>1090</v>
      </c>
      <c r="D152" s="7" t="s">
        <v>1091</v>
      </c>
      <c r="E152" s="13" t="str">
        <f ca="1">IFERROR(__xludf.DUMMYFUNCTION("GOOGLETRANSLATE(C152,""en"",""es"")"),"Letonia")</f>
        <v>Letonia</v>
      </c>
      <c r="F152" s="13" t="str">
        <f ca="1">IFERROR(__xludf.DUMMYFUNCTION("GOOGLETRANSLATE(C152,""en"",""it"")"),"Lettonia")</f>
        <v>Lettonia</v>
      </c>
      <c r="G152" s="5" t="s">
        <v>1092</v>
      </c>
      <c r="H152" s="6" t="s">
        <v>1093</v>
      </c>
      <c r="I152" s="7" t="s">
        <v>1094</v>
      </c>
      <c r="J152" s="3"/>
      <c r="K152" s="3" t="s">
        <v>57</v>
      </c>
    </row>
    <row r="153" spans="1:11" ht="13.2">
      <c r="A153" s="9" t="s">
        <v>1095</v>
      </c>
      <c r="B153" s="13" t="str">
        <f ca="1">IFERROR(__xludf.DUMMYFUNCTION("GOOGLETRANSLATE(C153,""en"",""fr"")"),"Libye")</f>
        <v>Libye</v>
      </c>
      <c r="C153" s="13" t="s">
        <v>1096</v>
      </c>
      <c r="D153" s="7" t="s">
        <v>1097</v>
      </c>
      <c r="E153" s="13" t="str">
        <f ca="1">IFERROR(__xludf.DUMMYFUNCTION("GOOGLETRANSLATE(C153,""en"",""es"")"),"Libia")</f>
        <v>Libia</v>
      </c>
      <c r="F153" s="13" t="str">
        <f ca="1">IFERROR(__xludf.DUMMYFUNCTION("GOOGLETRANSLATE(C153,""en"",""it"")"),"Libia")</f>
        <v>Libia</v>
      </c>
      <c r="G153" s="5" t="s">
        <v>1098</v>
      </c>
      <c r="H153" s="6" t="s">
        <v>1099</v>
      </c>
      <c r="I153" s="7" t="s">
        <v>1100</v>
      </c>
      <c r="J153" s="3"/>
      <c r="K153" s="3" t="s">
        <v>57</v>
      </c>
    </row>
    <row r="154" spans="1:11" ht="13.2">
      <c r="A154" s="9" t="s">
        <v>1101</v>
      </c>
      <c r="B154" s="13" t="str">
        <f ca="1">IFERROR(__xludf.DUMMYFUNCTION("GOOGLETRANSLATE(C154,""en"",""fr"")"),"Maroc")</f>
        <v>Maroc</v>
      </c>
      <c r="C154" s="13" t="s">
        <v>1102</v>
      </c>
      <c r="D154" s="7" t="s">
        <v>1103</v>
      </c>
      <c r="E154" s="13" t="str">
        <f ca="1">IFERROR(__xludf.DUMMYFUNCTION("GOOGLETRANSLATE(C154,""en"",""es"")"),"Marruecos")</f>
        <v>Marruecos</v>
      </c>
      <c r="F154" s="13" t="str">
        <f ca="1">IFERROR(__xludf.DUMMYFUNCTION("GOOGLETRANSLATE(C154,""en"",""it"")"),"Marocco")</f>
        <v>Marocco</v>
      </c>
      <c r="G154" s="5" t="s">
        <v>1104</v>
      </c>
      <c r="H154" s="6" t="s">
        <v>1105</v>
      </c>
      <c r="I154" s="7" t="s">
        <v>1106</v>
      </c>
      <c r="J154" s="3"/>
      <c r="K154" s="3" t="s">
        <v>57</v>
      </c>
    </row>
    <row r="155" spans="1:11" ht="13.2">
      <c r="A155" s="9" t="s">
        <v>1107</v>
      </c>
      <c r="B155" s="13" t="str">
        <f ca="1">IFERROR(__xludf.DUMMYFUNCTION("GOOGLETRANSLATE(C155,""en"",""fr"")"),"Monaco")</f>
        <v>Monaco</v>
      </c>
      <c r="C155" s="13" t="s">
        <v>1108</v>
      </c>
      <c r="D155" s="7" t="s">
        <v>1109</v>
      </c>
      <c r="E155" s="13" t="str">
        <f ca="1">IFERROR(__xludf.DUMMYFUNCTION("GOOGLETRANSLATE(C155,""en"",""es"")"),"Mónaco")</f>
        <v>Mónaco</v>
      </c>
      <c r="F155" s="13" t="str">
        <f ca="1">IFERROR(__xludf.DUMMYFUNCTION("GOOGLETRANSLATE(C155,""en"",""it"")"),"Monaco")</f>
        <v>Monaco</v>
      </c>
      <c r="G155" s="5" t="s">
        <v>1110</v>
      </c>
      <c r="H155" s="6" t="s">
        <v>1111</v>
      </c>
      <c r="I155" s="7" t="s">
        <v>1112</v>
      </c>
      <c r="J155" s="3"/>
      <c r="K155" s="3" t="s">
        <v>57</v>
      </c>
    </row>
    <row r="156" spans="1:11" ht="13.2">
      <c r="A156" s="9" t="s">
        <v>1113</v>
      </c>
      <c r="B156" s="13" t="str">
        <f ca="1">IFERROR(__xludf.DUMMYFUNCTION("GOOGLETRANSLATE(C156,""en"",""fr"")"),"Moldavie")</f>
        <v>Moldavie</v>
      </c>
      <c r="C156" s="13" t="s">
        <v>1114</v>
      </c>
      <c r="D156" s="7" t="s">
        <v>1115</v>
      </c>
      <c r="E156" s="13" t="str">
        <f ca="1">IFERROR(__xludf.DUMMYFUNCTION("GOOGLETRANSLATE(C156,""en"",""es"")"),"Moldavia")</f>
        <v>Moldavia</v>
      </c>
      <c r="F156" s="13" t="str">
        <f ca="1">IFERROR(__xludf.DUMMYFUNCTION("GOOGLETRANSLATE(C156,""en"",""it"")"),"Moldavia")</f>
        <v>Moldavia</v>
      </c>
      <c r="G156" s="5" t="s">
        <v>1116</v>
      </c>
      <c r="H156" s="6" t="s">
        <v>1117</v>
      </c>
      <c r="I156" s="7" t="s">
        <v>1118</v>
      </c>
      <c r="J156" s="3"/>
      <c r="K156" s="3" t="s">
        <v>57</v>
      </c>
    </row>
    <row r="157" spans="1:11" ht="13.2">
      <c r="A157" s="9" t="s">
        <v>1119</v>
      </c>
      <c r="B157" s="13" t="str">
        <f ca="1">IFERROR(__xludf.DUMMYFUNCTION("GOOGLETRANSLATE(C157,""en"",""fr"")"),"Monténégro")</f>
        <v>Monténégro</v>
      </c>
      <c r="C157" s="13" t="s">
        <v>1120</v>
      </c>
      <c r="D157" s="7" t="s">
        <v>1120</v>
      </c>
      <c r="E157" s="13" t="str">
        <f ca="1">IFERROR(__xludf.DUMMYFUNCTION("GOOGLETRANSLATE(C157,""en"",""es"")"),"Montenegro")</f>
        <v>Montenegro</v>
      </c>
      <c r="F157" s="13" t="str">
        <f ca="1">IFERROR(__xludf.DUMMYFUNCTION("GOOGLETRANSLATE(C157,""en"",""it"")"),"Montenegro")</f>
        <v>Montenegro</v>
      </c>
      <c r="G157" s="5" t="s">
        <v>1121</v>
      </c>
      <c r="H157" s="6" t="s">
        <v>1122</v>
      </c>
      <c r="I157" s="7" t="s">
        <v>1120</v>
      </c>
      <c r="J157" s="3"/>
      <c r="K157" s="3" t="s">
        <v>57</v>
      </c>
    </row>
    <row r="158" spans="1:11" ht="13.2">
      <c r="A158" s="9" t="s">
        <v>1123</v>
      </c>
      <c r="B158" s="13" t="str">
        <f ca="1">IFERROR(__xludf.DUMMYFUNCTION("GOOGLETRANSLATE(C158,""en"",""fr"")"),"Saint Martin")</f>
        <v>Saint Martin</v>
      </c>
      <c r="C158" s="13" t="s">
        <v>1124</v>
      </c>
      <c r="D158" s="7" t="s">
        <v>1125</v>
      </c>
      <c r="E158" s="13" t="str">
        <f ca="1">IFERROR(__xludf.DUMMYFUNCTION("GOOGLETRANSLATE(C158,""en"",""es"")"),"San Martín")</f>
        <v>San Martín</v>
      </c>
      <c r="F158" s="13" t="str">
        <f ca="1">IFERROR(__xludf.DUMMYFUNCTION("GOOGLETRANSLATE(C158,""en"",""it"")"),"San Martino")</f>
        <v>San Martino</v>
      </c>
      <c r="G158" s="5" t="s">
        <v>1126</v>
      </c>
      <c r="H158" s="6" t="s">
        <v>1127</v>
      </c>
      <c r="I158" s="7" t="s">
        <v>1128</v>
      </c>
      <c r="J158" s="3"/>
      <c r="K158" s="3" t="s">
        <v>57</v>
      </c>
    </row>
    <row r="159" spans="1:11" ht="13.2">
      <c r="A159" s="9" t="s">
        <v>1129</v>
      </c>
      <c r="B159" s="13" t="str">
        <f ca="1">IFERROR(__xludf.DUMMYFUNCTION("GOOGLETRANSLATE(C159,""en"",""fr"")"),"Madagascar")</f>
        <v>Madagascar</v>
      </c>
      <c r="C159" s="13" t="s">
        <v>1130</v>
      </c>
      <c r="D159" s="7" t="s">
        <v>1131</v>
      </c>
      <c r="E159" s="13" t="str">
        <f ca="1">IFERROR(__xludf.DUMMYFUNCTION("GOOGLETRANSLATE(C159,""en"",""es"")"),"Madagascar")</f>
        <v>Madagascar</v>
      </c>
      <c r="F159" s="13" t="str">
        <f ca="1">IFERROR(__xludf.DUMMYFUNCTION("GOOGLETRANSLATE(C159,""en"",""it"")"),"Madagascar")</f>
        <v>Madagascar</v>
      </c>
      <c r="G159" s="5" t="s">
        <v>1132</v>
      </c>
      <c r="H159" s="6" t="s">
        <v>1133</v>
      </c>
      <c r="I159" s="7" t="s">
        <v>1130</v>
      </c>
      <c r="J159" s="3"/>
      <c r="K159" s="3" t="s">
        <v>57</v>
      </c>
    </row>
    <row r="160" spans="1:11" ht="13.2">
      <c r="A160" s="9" t="s">
        <v>1134</v>
      </c>
      <c r="B160" s="13" t="str">
        <f ca="1">IFERROR(__xludf.DUMMYFUNCTION("GOOGLETRANSLATE(C160,""en"",""fr"")"),"Îles Marshall")</f>
        <v>Îles Marshall</v>
      </c>
      <c r="C160" s="13" t="s">
        <v>1135</v>
      </c>
      <c r="D160" s="7" t="s">
        <v>1136</v>
      </c>
      <c r="E160" s="13" t="str">
        <f ca="1">IFERROR(__xludf.DUMMYFUNCTION("GOOGLETRANSLATE(C160,""en"",""es"")"),"Islas Marshall")</f>
        <v>Islas Marshall</v>
      </c>
      <c r="F160" s="13" t="str">
        <f ca="1">IFERROR(__xludf.DUMMYFUNCTION("GOOGLETRANSLATE(C160,""en"",""it"")"),"Isole Marshall")</f>
        <v>Isole Marshall</v>
      </c>
      <c r="G160" s="5" t="s">
        <v>1137</v>
      </c>
      <c r="H160" s="6" t="s">
        <v>1138</v>
      </c>
      <c r="I160" s="7" t="s">
        <v>1139</v>
      </c>
      <c r="J160" s="3"/>
      <c r="K160" s="3" t="s">
        <v>57</v>
      </c>
    </row>
    <row r="161" spans="1:11" ht="13.2">
      <c r="A161" s="9" t="s">
        <v>1140</v>
      </c>
      <c r="B161" s="13" t="str">
        <f ca="1">IFERROR(__xludf.DUMMYFUNCTION("GOOGLETRANSLATE(C161,""en"",""fr"")"),"Macédoine du Nord")</f>
        <v>Macédoine du Nord</v>
      </c>
      <c r="C161" s="13" t="s">
        <v>1141</v>
      </c>
      <c r="D161" s="7" t="s">
        <v>1142</v>
      </c>
      <c r="E161" s="13" t="str">
        <f ca="1">IFERROR(__xludf.DUMMYFUNCTION("GOOGLETRANSLATE(C161,""en"",""es"")"),"Macedonia del Norte")</f>
        <v>Macedonia del Norte</v>
      </c>
      <c r="F161" s="13" t="str">
        <f ca="1">IFERROR(__xludf.DUMMYFUNCTION("GOOGLETRANSLATE(C161,""en"",""it"")"),"Macedonia del Nord")</f>
        <v>Macedonia del Nord</v>
      </c>
      <c r="G161" s="5" t="s">
        <v>1143</v>
      </c>
      <c r="H161" s="6" t="s">
        <v>1144</v>
      </c>
      <c r="I161" s="7" t="s">
        <v>1145</v>
      </c>
      <c r="J161" s="3"/>
      <c r="K161" s="3" t="s">
        <v>57</v>
      </c>
    </row>
    <row r="162" spans="1:11" ht="13.2">
      <c r="A162" s="9" t="s">
        <v>1146</v>
      </c>
      <c r="B162" s="13" t="str">
        <f ca="1">IFERROR(__xludf.DUMMYFUNCTION("GOOGLETRANSLATE(C162,""en"",""fr"")"),"Mali")</f>
        <v>Mali</v>
      </c>
      <c r="C162" s="13" t="s">
        <v>1147</v>
      </c>
      <c r="D162" s="7" t="s">
        <v>1147</v>
      </c>
      <c r="E162" s="13" t="str">
        <f ca="1">IFERROR(__xludf.DUMMYFUNCTION("GOOGLETRANSLATE(C162,""en"",""es"")"),"Malí")</f>
        <v>Malí</v>
      </c>
      <c r="F162" s="13" t="str">
        <f ca="1">IFERROR(__xludf.DUMMYFUNCTION("GOOGLETRANSLATE(C162,""en"",""it"")"),"Mali")</f>
        <v>Mali</v>
      </c>
      <c r="G162" s="5" t="s">
        <v>1148</v>
      </c>
      <c r="H162" s="6" t="s">
        <v>1149</v>
      </c>
      <c r="I162" s="7" t="s">
        <v>1147</v>
      </c>
      <c r="J162" s="3"/>
      <c r="K162" s="3" t="s">
        <v>57</v>
      </c>
    </row>
    <row r="163" spans="1:11" ht="13.2">
      <c r="A163" s="9" t="s">
        <v>1150</v>
      </c>
      <c r="B163" s="13" t="str">
        <f ca="1">IFERROR(__xludf.DUMMYFUNCTION("GOOGLETRANSLATE(C163,""en"",""fr"")"),"Myanmar")</f>
        <v>Myanmar</v>
      </c>
      <c r="C163" s="13" t="s">
        <v>1151</v>
      </c>
      <c r="D163" s="7" t="s">
        <v>1151</v>
      </c>
      <c r="E163" s="13" t="str">
        <f ca="1">IFERROR(__xludf.DUMMYFUNCTION("GOOGLETRANSLATE(C163,""en"",""es"")"),"Myanmar")</f>
        <v>Myanmar</v>
      </c>
      <c r="F163" s="13" t="str">
        <f ca="1">IFERROR(__xludf.DUMMYFUNCTION("GOOGLETRANSLATE(C163,""en"",""it"")"),"Birmania")</f>
        <v>Birmania</v>
      </c>
      <c r="G163" s="5" t="s">
        <v>1152</v>
      </c>
      <c r="H163" s="6" t="s">
        <v>1153</v>
      </c>
      <c r="I163" s="7" t="s">
        <v>1151</v>
      </c>
      <c r="J163" s="3"/>
      <c r="K163" s="3" t="s">
        <v>57</v>
      </c>
    </row>
    <row r="164" spans="1:11" ht="13.2">
      <c r="A164" s="9" t="s">
        <v>1154</v>
      </c>
      <c r="B164" s="13" t="str">
        <f ca="1">IFERROR(__xludf.DUMMYFUNCTION("GOOGLETRANSLATE(C164,""en"",""fr"")"),"Mongolie")</f>
        <v>Mongolie</v>
      </c>
      <c r="C164" s="13" t="s">
        <v>1155</v>
      </c>
      <c r="D164" s="7" t="s">
        <v>1156</v>
      </c>
      <c r="E164" s="13" t="str">
        <f ca="1">IFERROR(__xludf.DUMMYFUNCTION("GOOGLETRANSLATE(C164,""en"",""es"")"),"Mongolia")</f>
        <v>Mongolia</v>
      </c>
      <c r="F164" s="13" t="str">
        <f ca="1">IFERROR(__xludf.DUMMYFUNCTION("GOOGLETRANSLATE(C164,""en"",""it"")"),"Mongolia")</f>
        <v>Mongolia</v>
      </c>
      <c r="G164" s="5" t="s">
        <v>1157</v>
      </c>
      <c r="H164" s="6" t="s">
        <v>1158</v>
      </c>
      <c r="I164" s="7" t="s">
        <v>1159</v>
      </c>
      <c r="J164" s="3"/>
      <c r="K164" s="3" t="s">
        <v>57</v>
      </c>
    </row>
    <row r="165" spans="1:11" ht="26.4">
      <c r="A165" s="9" t="s">
        <v>1160</v>
      </c>
      <c r="B165" s="13" t="str">
        <f ca="1">IFERROR(__xludf.DUMMYFUNCTION("GOOGLETRANSLATE(C165,""en"",""fr"")"),"Macao S.A.R.")</f>
        <v>Macao S.A.R.</v>
      </c>
      <c r="C165" s="13" t="s">
        <v>1161</v>
      </c>
      <c r="D165" s="7" t="s">
        <v>1162</v>
      </c>
      <c r="E165" s="13" t="str">
        <f ca="1">IFERROR(__xludf.DUMMYFUNCTION("GOOGLETRANSLATE(C165,""en"",""es"")"),"Región Administrativa Especial de Macao")</f>
        <v>Región Administrativa Especial de Macao</v>
      </c>
      <c r="F165" s="13" t="str">
        <f ca="1">IFERROR(__xludf.DUMMYFUNCTION("GOOGLETRANSLATE(C165,""en"",""it"")"),"Regione amministrativa speciale di Macao")</f>
        <v>Regione amministrativa speciale di Macao</v>
      </c>
      <c r="G165" s="5" t="s">
        <v>1163</v>
      </c>
      <c r="H165" s="6" t="s">
        <v>1164</v>
      </c>
      <c r="I165" s="7" t="s">
        <v>1162</v>
      </c>
      <c r="J165" s="3"/>
      <c r="K165" s="3" t="s">
        <v>57</v>
      </c>
    </row>
    <row r="166" spans="1:11" ht="13.2">
      <c r="A166" s="9" t="s">
        <v>1165</v>
      </c>
      <c r="B166" s="13" t="str">
        <f ca="1">IFERROR(__xludf.DUMMYFUNCTION("GOOGLETRANSLATE(C166,""en"",""fr"")"),"Îles Mariannes du Nord")</f>
        <v>Îles Mariannes du Nord</v>
      </c>
      <c r="C166" s="13" t="s">
        <v>1166</v>
      </c>
      <c r="D166" s="7" t="s">
        <v>1167</v>
      </c>
      <c r="E166" s="13" t="str">
        <f ca="1">IFERROR(__xludf.DUMMYFUNCTION("GOOGLETRANSLATE(C166,""en"",""es"")"),"Islas Marianas del Norte")</f>
        <v>Islas Marianas del Norte</v>
      </c>
      <c r="F166" s="13" t="str">
        <f ca="1">IFERROR(__xludf.DUMMYFUNCTION("GOOGLETRANSLATE(C166,""en"",""it"")"),"Isole Marianne Settentrionali")</f>
        <v>Isole Marianne Settentrionali</v>
      </c>
      <c r="G166" s="5" t="s">
        <v>1168</v>
      </c>
      <c r="H166" s="6" t="s">
        <v>1169</v>
      </c>
      <c r="I166" s="7" t="s">
        <v>1170</v>
      </c>
      <c r="J166" s="3"/>
      <c r="K166" s="3" t="s">
        <v>57</v>
      </c>
    </row>
    <row r="167" spans="1:11" ht="13.2">
      <c r="A167" s="9" t="s">
        <v>1171</v>
      </c>
      <c r="B167" s="13" t="str">
        <f ca="1">IFERROR(__xludf.DUMMYFUNCTION("GOOGLETRANSLATE(C167,""en"",""fr"")"),"Martinique")</f>
        <v>Martinique</v>
      </c>
      <c r="C167" s="13" t="s">
        <v>1172</v>
      </c>
      <c r="D167" s="7" t="s">
        <v>1172</v>
      </c>
      <c r="E167" s="13" t="str">
        <f ca="1">IFERROR(__xludf.DUMMYFUNCTION("GOOGLETRANSLATE(C167,""en"",""es"")"),"Martinica")</f>
        <v>Martinica</v>
      </c>
      <c r="F167" s="13" t="str">
        <f ca="1">IFERROR(__xludf.DUMMYFUNCTION("GOOGLETRANSLATE(C167,""en"",""it"")"),"Martinica")</f>
        <v>Martinica</v>
      </c>
      <c r="G167" s="5" t="s">
        <v>1173</v>
      </c>
      <c r="H167" s="6" t="s">
        <v>1174</v>
      </c>
      <c r="I167" s="7" t="s">
        <v>1175</v>
      </c>
      <c r="J167" s="3"/>
      <c r="K167" s="3" t="s">
        <v>57</v>
      </c>
    </row>
    <row r="168" spans="1:11" ht="13.2">
      <c r="A168" s="9" t="s">
        <v>1176</v>
      </c>
      <c r="B168" s="13" t="str">
        <f ca="1">IFERROR(__xludf.DUMMYFUNCTION("GOOGLETRANSLATE(C168,""en"",""fr"")"),"Mauritanie")</f>
        <v>Mauritanie</v>
      </c>
      <c r="C168" s="13" t="s">
        <v>1177</v>
      </c>
      <c r="D168" s="7" t="s">
        <v>1178</v>
      </c>
      <c r="E168" s="13" t="str">
        <f ca="1">IFERROR(__xludf.DUMMYFUNCTION("GOOGLETRANSLATE(C168,""en"",""es"")"),"Mauritania")</f>
        <v>Mauritania</v>
      </c>
      <c r="F168" s="13" t="str">
        <f ca="1">IFERROR(__xludf.DUMMYFUNCTION("GOOGLETRANSLATE(C168,""en"",""it"")"),"Mauritania")</f>
        <v>Mauritania</v>
      </c>
      <c r="G168" s="5" t="s">
        <v>1179</v>
      </c>
      <c r="H168" s="6" t="s">
        <v>1180</v>
      </c>
      <c r="I168" s="7" t="s">
        <v>1181</v>
      </c>
      <c r="J168" s="3"/>
      <c r="K168" s="3" t="s">
        <v>57</v>
      </c>
    </row>
    <row r="169" spans="1:11" ht="13.2">
      <c r="A169" s="9" t="s">
        <v>1182</v>
      </c>
      <c r="B169" s="13" t="str">
        <f ca="1">IFERROR(__xludf.DUMMYFUNCTION("GOOGLETRANSLATE(C169,""en"",""fr"")"),"Montserrat")</f>
        <v>Montserrat</v>
      </c>
      <c r="C169" s="13" t="s">
        <v>1183</v>
      </c>
      <c r="D169" s="7" t="s">
        <v>1183</v>
      </c>
      <c r="E169" s="13" t="str">
        <f ca="1">IFERROR(__xludf.DUMMYFUNCTION("GOOGLETRANSLATE(C169,""en"",""es"")"),"Montserrat")</f>
        <v>Montserrat</v>
      </c>
      <c r="F169" s="13" t="str">
        <f ca="1">IFERROR(__xludf.DUMMYFUNCTION("GOOGLETRANSLATE(C169,""en"",""it"")"),"Montserrat")</f>
        <v>Montserrat</v>
      </c>
      <c r="G169" s="5" t="s">
        <v>1184</v>
      </c>
      <c r="H169" s="6" t="s">
        <v>1185</v>
      </c>
      <c r="I169" s="7" t="s">
        <v>1183</v>
      </c>
      <c r="J169" s="3"/>
      <c r="K169" s="3" t="s">
        <v>57</v>
      </c>
    </row>
    <row r="170" spans="1:11" ht="13.2">
      <c r="A170" s="9" t="s">
        <v>1186</v>
      </c>
      <c r="B170" s="13" t="str">
        <f ca="1">IFERROR(__xludf.DUMMYFUNCTION("GOOGLETRANSLATE(C170,""en"",""fr"")"),"Malte")</f>
        <v>Malte</v>
      </c>
      <c r="C170" s="13" t="s">
        <v>1187</v>
      </c>
      <c r="D170" s="7" t="s">
        <v>1187</v>
      </c>
      <c r="E170" s="13" t="str">
        <f ca="1">IFERROR(__xludf.DUMMYFUNCTION("GOOGLETRANSLATE(C170,""en"",""es"")"),"Malta")</f>
        <v>Malta</v>
      </c>
      <c r="F170" s="13" t="str">
        <f ca="1">IFERROR(__xludf.DUMMYFUNCTION("GOOGLETRANSLATE(C170,""en"",""it"")"),"Malta")</f>
        <v>Malta</v>
      </c>
      <c r="G170" s="5" t="s">
        <v>1188</v>
      </c>
      <c r="H170" s="6" t="s">
        <v>1189</v>
      </c>
      <c r="I170" s="7" t="s">
        <v>1187</v>
      </c>
      <c r="J170" s="3"/>
      <c r="K170" s="3" t="s">
        <v>57</v>
      </c>
    </row>
    <row r="171" spans="1:11" ht="13.2">
      <c r="A171" s="9" t="s">
        <v>1190</v>
      </c>
      <c r="B171" s="13" t="str">
        <f ca="1">IFERROR(__xludf.DUMMYFUNCTION("GOOGLETRANSLATE(C171,""en"",""fr"")"),"Île Maurice")</f>
        <v>Île Maurice</v>
      </c>
      <c r="C171" s="13" t="s">
        <v>1191</v>
      </c>
      <c r="D171" s="7" t="s">
        <v>1191</v>
      </c>
      <c r="E171" s="13" t="str">
        <f ca="1">IFERROR(__xludf.DUMMYFUNCTION("GOOGLETRANSLATE(C171,""en"",""es"")"),"Mauricio")</f>
        <v>Mauricio</v>
      </c>
      <c r="F171" s="13" t="str">
        <f ca="1">IFERROR(__xludf.DUMMYFUNCTION("GOOGLETRANSLATE(C171,""en"",""it"")"),"Maurizio")</f>
        <v>Maurizio</v>
      </c>
      <c r="G171" s="5" t="s">
        <v>1192</v>
      </c>
      <c r="H171" s="6" t="s">
        <v>1193</v>
      </c>
      <c r="I171" s="7" t="s">
        <v>1194</v>
      </c>
      <c r="J171" s="3"/>
      <c r="K171" s="3" t="s">
        <v>57</v>
      </c>
    </row>
    <row r="172" spans="1:11" ht="13.2">
      <c r="A172" s="9" t="s">
        <v>1195</v>
      </c>
      <c r="B172" s="13" t="str">
        <f ca="1">IFERROR(__xludf.DUMMYFUNCTION("GOOGLETRANSLATE(C172,""en"",""fr"")"),"Maldives")</f>
        <v>Maldives</v>
      </c>
      <c r="C172" s="13" t="s">
        <v>1196</v>
      </c>
      <c r="D172" s="7" t="s">
        <v>1197</v>
      </c>
      <c r="E172" s="13" t="str">
        <f ca="1">IFERROR(__xludf.DUMMYFUNCTION("GOOGLETRANSLATE(C172,""en"",""es"")"),"Maldivas")</f>
        <v>Maldivas</v>
      </c>
      <c r="F172" s="13" t="str">
        <f ca="1">IFERROR(__xludf.DUMMYFUNCTION("GOOGLETRANSLATE(C172,""en"",""it"")"),"Maldive")</f>
        <v>Maldive</v>
      </c>
      <c r="G172" s="5" t="s">
        <v>1198</v>
      </c>
      <c r="H172" s="6" t="s">
        <v>1199</v>
      </c>
      <c r="I172" s="7" t="s">
        <v>1200</v>
      </c>
      <c r="J172" s="3"/>
      <c r="K172" s="3" t="s">
        <v>57</v>
      </c>
    </row>
    <row r="173" spans="1:11" ht="13.2">
      <c r="A173" s="9" t="s">
        <v>1201</v>
      </c>
      <c r="B173" s="13" t="str">
        <f ca="1">IFERROR(__xludf.DUMMYFUNCTION("GOOGLETRANSLATE(C173,""en"",""fr"")"),"Malawi")</f>
        <v>Malawi</v>
      </c>
      <c r="C173" s="13" t="s">
        <v>1202</v>
      </c>
      <c r="D173" s="7" t="s">
        <v>1202</v>
      </c>
      <c r="E173" s="13" t="str">
        <f ca="1">IFERROR(__xludf.DUMMYFUNCTION("GOOGLETRANSLATE(C173,""en"",""es"")"),"Malawi")</f>
        <v>Malawi</v>
      </c>
      <c r="F173" s="13" t="str">
        <f ca="1">IFERROR(__xludf.DUMMYFUNCTION("GOOGLETRANSLATE(C173,""en"",""it"")"),"Malawi")</f>
        <v>Malawi</v>
      </c>
      <c r="G173" s="5" t="s">
        <v>1203</v>
      </c>
      <c r="H173" s="6" t="s">
        <v>1204</v>
      </c>
      <c r="I173" s="7" t="s">
        <v>1202</v>
      </c>
      <c r="J173" s="3"/>
      <c r="K173" s="3" t="s">
        <v>57</v>
      </c>
    </row>
    <row r="174" spans="1:11" ht="13.2">
      <c r="A174" s="9" t="s">
        <v>1205</v>
      </c>
      <c r="B174" s="13" t="str">
        <f ca="1">IFERROR(__xludf.DUMMYFUNCTION("GOOGLETRANSLATE(C174,""en"",""fr"")"),"Mexique")</f>
        <v>Mexique</v>
      </c>
      <c r="C174" s="13" t="s">
        <v>1206</v>
      </c>
      <c r="D174" s="7" t="s">
        <v>1207</v>
      </c>
      <c r="E174" s="13" t="str">
        <f ca="1">IFERROR(__xludf.DUMMYFUNCTION("GOOGLETRANSLATE(C174,""en"",""es"")"),"México")</f>
        <v>México</v>
      </c>
      <c r="F174" s="13" t="str">
        <f ca="1">IFERROR(__xludf.DUMMYFUNCTION("GOOGLETRANSLATE(C174,""en"",""it"")"),"Messico")</f>
        <v>Messico</v>
      </c>
      <c r="G174" s="5" t="s">
        <v>1208</v>
      </c>
      <c r="H174" s="6" t="s">
        <v>1209</v>
      </c>
      <c r="I174" s="7" t="s">
        <v>1210</v>
      </c>
      <c r="J174" s="3"/>
      <c r="K174" s="3" t="s">
        <v>57</v>
      </c>
    </row>
    <row r="175" spans="1:11" ht="13.2">
      <c r="A175" s="9" t="s">
        <v>1211</v>
      </c>
      <c r="B175" s="13" t="str">
        <f ca="1">IFERROR(__xludf.DUMMYFUNCTION("GOOGLETRANSLATE(C175,""en"",""fr"")"),"Malaisie")</f>
        <v>Malaisie</v>
      </c>
      <c r="C175" s="13" t="s">
        <v>1212</v>
      </c>
      <c r="D175" s="7" t="s">
        <v>1212</v>
      </c>
      <c r="E175" s="13" t="str">
        <f ca="1">IFERROR(__xludf.DUMMYFUNCTION("GOOGLETRANSLATE(C175,""en"",""es"")"),"Malasia")</f>
        <v>Malasia</v>
      </c>
      <c r="F175" s="13" t="str">
        <f ca="1">IFERROR(__xludf.DUMMYFUNCTION("GOOGLETRANSLATE(C175,""en"",""it"")"),"Malaysia")</f>
        <v>Malaysia</v>
      </c>
      <c r="G175" s="5" t="s">
        <v>1213</v>
      </c>
      <c r="H175" s="6" t="s">
        <v>1214</v>
      </c>
      <c r="I175" s="7" t="s">
        <v>1215</v>
      </c>
      <c r="J175" s="3"/>
      <c r="K175" s="3" t="s">
        <v>57</v>
      </c>
    </row>
    <row r="176" spans="1:11" ht="13.2">
      <c r="A176" s="9" t="s">
        <v>1216</v>
      </c>
      <c r="B176" s="13" t="str">
        <f ca="1">IFERROR(__xludf.DUMMYFUNCTION("GOOGLETRANSLATE(C176,""en"",""fr"")"),"Mozambique")</f>
        <v>Mozambique</v>
      </c>
      <c r="C176" s="13" t="s">
        <v>1217</v>
      </c>
      <c r="D176" s="7" t="s">
        <v>1218</v>
      </c>
      <c r="E176" s="13" t="str">
        <f ca="1">IFERROR(__xludf.DUMMYFUNCTION("GOOGLETRANSLATE(C176,""en"",""es"")"),"Mozambique")</f>
        <v>Mozambique</v>
      </c>
      <c r="F176" s="13" t="str">
        <f ca="1">IFERROR(__xludf.DUMMYFUNCTION("GOOGLETRANSLATE(C176,""en"",""it"")"),"Mozambico")</f>
        <v>Mozambico</v>
      </c>
      <c r="G176" s="5" t="s">
        <v>1219</v>
      </c>
      <c r="H176" s="6" t="s">
        <v>1220</v>
      </c>
      <c r="I176" s="7" t="s">
        <v>1221</v>
      </c>
      <c r="J176" s="3"/>
      <c r="K176" s="3" t="s">
        <v>57</v>
      </c>
    </row>
    <row r="177" spans="1:11" ht="13.2">
      <c r="A177" s="9" t="s">
        <v>1222</v>
      </c>
      <c r="B177" s="13" t="str">
        <f ca="1">IFERROR(__xludf.DUMMYFUNCTION("GOOGLETRANSLATE(C177,""en"",""fr"")"),"Namibie")</f>
        <v>Namibie</v>
      </c>
      <c r="C177" s="13" t="s">
        <v>1223</v>
      </c>
      <c r="D177" s="7" t="s">
        <v>1223</v>
      </c>
      <c r="E177" s="13" t="str">
        <f ca="1">IFERROR(__xludf.DUMMYFUNCTION("GOOGLETRANSLATE(C177,""en"",""es"")"),"Namibia")</f>
        <v>Namibia</v>
      </c>
      <c r="F177" s="13" t="str">
        <f ca="1">IFERROR(__xludf.DUMMYFUNCTION("GOOGLETRANSLATE(C177,""en"",""it"")"),"Namibia")</f>
        <v>Namibia</v>
      </c>
      <c r="G177" s="5" t="s">
        <v>1224</v>
      </c>
      <c r="H177" s="6" t="s">
        <v>1225</v>
      </c>
      <c r="I177" s="7" t="s">
        <v>1226</v>
      </c>
      <c r="J177" s="3"/>
      <c r="K177" s="3" t="s">
        <v>57</v>
      </c>
    </row>
    <row r="178" spans="1:11" ht="13.2">
      <c r="A178" s="9" t="s">
        <v>1227</v>
      </c>
      <c r="B178" s="13" t="str">
        <f ca="1">IFERROR(__xludf.DUMMYFUNCTION("GOOGLETRANSLATE(C178,""en"",""fr"")"),"Nouvelle-Calédonie")</f>
        <v>Nouvelle-Calédonie</v>
      </c>
      <c r="C178" s="13" t="s">
        <v>1228</v>
      </c>
      <c r="D178" s="7" t="s">
        <v>1229</v>
      </c>
      <c r="E178" s="13" t="str">
        <f ca="1">IFERROR(__xludf.DUMMYFUNCTION("GOOGLETRANSLATE(C178,""en"",""es"")"),"Nueva Caledonia")</f>
        <v>Nueva Caledonia</v>
      </c>
      <c r="F178" s="13" t="str">
        <f ca="1">IFERROR(__xludf.DUMMYFUNCTION("GOOGLETRANSLATE(C178,""en"",""it"")"),"Nuova Caledonia")</f>
        <v>Nuova Caledonia</v>
      </c>
      <c r="G178" s="5" t="s">
        <v>1230</v>
      </c>
      <c r="H178" s="6" t="s">
        <v>1231</v>
      </c>
      <c r="I178" s="7" t="s">
        <v>1232</v>
      </c>
      <c r="J178" s="3"/>
      <c r="K178" s="3" t="s">
        <v>57</v>
      </c>
    </row>
    <row r="179" spans="1:11" ht="13.2">
      <c r="A179" s="9" t="s">
        <v>1233</v>
      </c>
      <c r="B179" s="13" t="str">
        <f ca="1">IFERROR(__xludf.DUMMYFUNCTION("GOOGLETRANSLATE(C179,""en"",""fr"")"),"Niger")</f>
        <v>Niger</v>
      </c>
      <c r="C179" s="13" t="s">
        <v>1234</v>
      </c>
      <c r="D179" s="7" t="s">
        <v>1234</v>
      </c>
      <c r="E179" s="13" t="str">
        <f ca="1">IFERROR(__xludf.DUMMYFUNCTION("GOOGLETRANSLATE(C179,""en"",""es"")"),"Níger")</f>
        <v>Níger</v>
      </c>
      <c r="F179" s="13" t="str">
        <f ca="1">IFERROR(__xludf.DUMMYFUNCTION("GOOGLETRANSLATE(C179,""en"",""it"")"),"Niger")</f>
        <v>Niger</v>
      </c>
      <c r="G179" s="5" t="s">
        <v>1235</v>
      </c>
      <c r="H179" s="6" t="s">
        <v>1236</v>
      </c>
      <c r="I179" s="7" t="s">
        <v>1237</v>
      </c>
      <c r="J179" s="3"/>
      <c r="K179" s="3" t="s">
        <v>57</v>
      </c>
    </row>
    <row r="180" spans="1:11" ht="13.2">
      <c r="A180" s="9" t="s">
        <v>1238</v>
      </c>
      <c r="B180" s="13" t="str">
        <f ca="1">IFERROR(__xludf.DUMMYFUNCTION("GOOGLETRANSLATE(C180,""en"",""fr"")"),"Île Norfolk")</f>
        <v>Île Norfolk</v>
      </c>
      <c r="C180" s="13" t="s">
        <v>1239</v>
      </c>
      <c r="D180" s="7" t="s">
        <v>1240</v>
      </c>
      <c r="E180" s="13" t="str">
        <f ca="1">IFERROR(__xludf.DUMMYFUNCTION("GOOGLETRANSLATE(C180,""en"",""es"")"),"Isla Norfolk")</f>
        <v>Isla Norfolk</v>
      </c>
      <c r="F180" s="13" t="str">
        <f ca="1">IFERROR(__xludf.DUMMYFUNCTION("GOOGLETRANSLATE(C180,""en"",""it"")"),"Isola Norfolk")</f>
        <v>Isola Norfolk</v>
      </c>
      <c r="G180" s="5" t="s">
        <v>1241</v>
      </c>
      <c r="H180" s="6" t="s">
        <v>1242</v>
      </c>
      <c r="I180" s="7" t="s">
        <v>1243</v>
      </c>
      <c r="J180" s="3"/>
      <c r="K180" s="3" t="s">
        <v>57</v>
      </c>
    </row>
    <row r="181" spans="1:11" ht="13.2">
      <c r="A181" s="9" t="s">
        <v>1244</v>
      </c>
      <c r="B181" s="13" t="str">
        <f ca="1">IFERROR(__xludf.DUMMYFUNCTION("GOOGLETRANSLATE(C181,""en"",""fr"")"),"Nigeria")</f>
        <v>Nigeria</v>
      </c>
      <c r="C181" s="13" t="s">
        <v>1245</v>
      </c>
      <c r="D181" s="7" t="s">
        <v>1245</v>
      </c>
      <c r="E181" s="13" t="str">
        <f ca="1">IFERROR(__xludf.DUMMYFUNCTION("GOOGLETRANSLATE(C181,""en"",""es"")"),"Nigeria")</f>
        <v>Nigeria</v>
      </c>
      <c r="F181" s="13" t="str">
        <f ca="1">IFERROR(__xludf.DUMMYFUNCTION("GOOGLETRANSLATE(C181,""en"",""it"")"),"Nigeria")</f>
        <v>Nigeria</v>
      </c>
      <c r="G181" s="5" t="s">
        <v>1246</v>
      </c>
      <c r="H181" s="6" t="s">
        <v>1247</v>
      </c>
      <c r="I181" s="7" t="s">
        <v>1248</v>
      </c>
      <c r="J181" s="3"/>
      <c r="K181" s="3" t="s">
        <v>57</v>
      </c>
    </row>
    <row r="182" spans="1:11" ht="13.2">
      <c r="A182" s="9" t="s">
        <v>1249</v>
      </c>
      <c r="B182" s="13" t="str">
        <f ca="1">IFERROR(__xludf.DUMMYFUNCTION("GOOGLETRANSLATE(C182,""en"",""fr"")"),"Nicaragua")</f>
        <v>Nicaragua</v>
      </c>
      <c r="C182" s="13" t="s">
        <v>1250</v>
      </c>
      <c r="D182" s="7" t="s">
        <v>1250</v>
      </c>
      <c r="E182" s="13" t="str">
        <f ca="1">IFERROR(__xludf.DUMMYFUNCTION("GOOGLETRANSLATE(C182,""en"",""es"")"),"Nicaragua")</f>
        <v>Nicaragua</v>
      </c>
      <c r="F182" s="13" t="str">
        <f ca="1">IFERROR(__xludf.DUMMYFUNCTION("GOOGLETRANSLATE(C182,""en"",""it"")"),"Nicaragua")</f>
        <v>Nicaragua</v>
      </c>
      <c r="G182" s="5" t="s">
        <v>1251</v>
      </c>
      <c r="H182" s="6" t="s">
        <v>1252</v>
      </c>
      <c r="I182" s="7" t="s">
        <v>1253</v>
      </c>
      <c r="J182" s="3"/>
      <c r="K182" s="3" t="s">
        <v>57</v>
      </c>
    </row>
    <row r="183" spans="1:11" ht="13.2">
      <c r="A183" s="9" t="s">
        <v>1254</v>
      </c>
      <c r="B183" s="13" t="str">
        <f ca="1">IFERROR(__xludf.DUMMYFUNCTION("GOOGLETRANSLATE(C183,""en"",""fr"")"),"Pays-Bas")</f>
        <v>Pays-Bas</v>
      </c>
      <c r="C183" s="13" t="s">
        <v>1255</v>
      </c>
      <c r="D183" s="7" t="s">
        <v>1256</v>
      </c>
      <c r="E183" s="13" t="str">
        <f ca="1">IFERROR(__xludf.DUMMYFUNCTION("GOOGLETRANSLATE(C183,""en"",""es"")"),"Países Bajos")</f>
        <v>Países Bajos</v>
      </c>
      <c r="F183" s="13" t="str">
        <f ca="1">IFERROR(__xludf.DUMMYFUNCTION("GOOGLETRANSLATE(C183,""en"",""it"")"),"Paesi Bassi")</f>
        <v>Paesi Bassi</v>
      </c>
      <c r="G183" s="5" t="s">
        <v>1257</v>
      </c>
      <c r="H183" s="6" t="s">
        <v>1258</v>
      </c>
      <c r="I183" s="7" t="s">
        <v>1259</v>
      </c>
      <c r="J183" s="3"/>
      <c r="K183" s="3" t="s">
        <v>57</v>
      </c>
    </row>
    <row r="184" spans="1:11" ht="13.2">
      <c r="A184" s="9" t="s">
        <v>1260</v>
      </c>
      <c r="B184" s="13" t="str">
        <f ca="1">IFERROR(__xludf.DUMMYFUNCTION("GOOGLETRANSLATE(C184,""en"",""fr"")"),"Norvège")</f>
        <v>Norvège</v>
      </c>
      <c r="C184" s="13" t="s">
        <v>1261</v>
      </c>
      <c r="D184" s="7" t="s">
        <v>1262</v>
      </c>
      <c r="E184" s="13" t="str">
        <f ca="1">IFERROR(__xludf.DUMMYFUNCTION("GOOGLETRANSLATE(C184,""en"",""es"")"),"Noruega")</f>
        <v>Noruega</v>
      </c>
      <c r="F184" s="13" t="str">
        <f ca="1">IFERROR(__xludf.DUMMYFUNCTION("GOOGLETRANSLATE(C184,""en"",""it"")"),"Norvegia")</f>
        <v>Norvegia</v>
      </c>
      <c r="G184" s="5" t="s">
        <v>1263</v>
      </c>
      <c r="H184" s="6" t="s">
        <v>1264</v>
      </c>
      <c r="I184" s="7" t="s">
        <v>1265</v>
      </c>
      <c r="J184" s="3"/>
      <c r="K184" s="3" t="s">
        <v>57</v>
      </c>
    </row>
    <row r="185" spans="1:11" ht="13.2">
      <c r="A185" s="9" t="s">
        <v>1266</v>
      </c>
      <c r="B185" s="13" t="str">
        <f ca="1">IFERROR(__xludf.DUMMYFUNCTION("GOOGLETRANSLATE(C185,""en"",""fr"")"),"Népal")</f>
        <v>Népal</v>
      </c>
      <c r="C185" s="13" t="s">
        <v>1267</v>
      </c>
      <c r="D185" s="7" t="s">
        <v>1267</v>
      </c>
      <c r="E185" s="13" t="str">
        <f ca="1">IFERROR(__xludf.DUMMYFUNCTION("GOOGLETRANSLATE(C185,""en"",""es"")"),"Nepal")</f>
        <v>Nepal</v>
      </c>
      <c r="F185" s="13" t="str">
        <f ca="1">IFERROR(__xludf.DUMMYFUNCTION("GOOGLETRANSLATE(C185,""en"",""it"")"),"Nepal")</f>
        <v>Nepal</v>
      </c>
      <c r="G185" s="5" t="s">
        <v>1268</v>
      </c>
      <c r="H185" s="6" t="s">
        <v>1269</v>
      </c>
      <c r="I185" s="7" t="s">
        <v>1267</v>
      </c>
      <c r="J185" s="3"/>
      <c r="K185" s="3" t="s">
        <v>57</v>
      </c>
    </row>
    <row r="186" spans="1:11" ht="13.2">
      <c r="A186" s="9" t="s">
        <v>1270</v>
      </c>
      <c r="B186" s="13" t="str">
        <f ca="1">IFERROR(__xludf.DUMMYFUNCTION("GOOGLETRANSLATE(C186,""en"",""fr"")"),"Nauru")</f>
        <v>Nauru</v>
      </c>
      <c r="C186" s="13" t="s">
        <v>1271</v>
      </c>
      <c r="D186" s="7" t="s">
        <v>1271</v>
      </c>
      <c r="E186" s="13" t="str">
        <f ca="1">IFERROR(__xludf.DUMMYFUNCTION("GOOGLETRANSLATE(C186,""en"",""es"")"),"Nauru")</f>
        <v>Nauru</v>
      </c>
      <c r="F186" s="13" t="str">
        <f ca="1">IFERROR(__xludf.DUMMYFUNCTION("GOOGLETRANSLATE(C186,""en"",""it"")"),"Nauru")</f>
        <v>Nauru</v>
      </c>
      <c r="G186" s="5" t="s">
        <v>1272</v>
      </c>
      <c r="H186" s="6" t="s">
        <v>1273</v>
      </c>
      <c r="I186" s="7" t="s">
        <v>1271</v>
      </c>
      <c r="J186" s="3"/>
      <c r="K186" s="3" t="s">
        <v>57</v>
      </c>
    </row>
    <row r="187" spans="1:11" ht="13.2">
      <c r="A187" s="9" t="s">
        <v>1274</v>
      </c>
      <c r="B187" s="13" t="str">
        <f ca="1">IFERROR(__xludf.DUMMYFUNCTION("GOOGLETRANSLATE(C187,""en"",""fr"")"),"Niue")</f>
        <v>Niue</v>
      </c>
      <c r="C187" s="13" t="s">
        <v>1275</v>
      </c>
      <c r="D187" s="7" t="s">
        <v>1275</v>
      </c>
      <c r="E187" s="13" t="str">
        <f ca="1">IFERROR(__xludf.DUMMYFUNCTION("GOOGLETRANSLATE(C187,""en"",""es"")"),"Niue")</f>
        <v>Niue</v>
      </c>
      <c r="F187" s="13" t="str">
        <f ca="1">IFERROR(__xludf.DUMMYFUNCTION("GOOGLETRANSLATE(C187,""en"",""it"")"),"Niue")</f>
        <v>Niue</v>
      </c>
      <c r="G187" s="5" t="s">
        <v>1276</v>
      </c>
      <c r="H187" s="6" t="s">
        <v>1277</v>
      </c>
      <c r="I187" s="7" t="s">
        <v>1275</v>
      </c>
      <c r="J187" s="3"/>
      <c r="K187" s="3" t="s">
        <v>57</v>
      </c>
    </row>
    <row r="188" spans="1:11" ht="13.2">
      <c r="A188" s="9" t="s">
        <v>1278</v>
      </c>
      <c r="B188" s="13" t="str">
        <f ca="1">IFERROR(__xludf.DUMMYFUNCTION("GOOGLETRANSLATE(C188,""en"",""fr"")"),"Nouvelle-Zélande")</f>
        <v>Nouvelle-Zélande</v>
      </c>
      <c r="C188" s="13" t="s">
        <v>1279</v>
      </c>
      <c r="D188" s="7" t="s">
        <v>1280</v>
      </c>
      <c r="E188" s="13" t="str">
        <f ca="1">IFERROR(__xludf.DUMMYFUNCTION("GOOGLETRANSLATE(C188,""en"",""es"")"),"Nueva Zelanda")</f>
        <v>Nueva Zelanda</v>
      </c>
      <c r="F188" s="13" t="str">
        <f ca="1">IFERROR(__xludf.DUMMYFUNCTION("GOOGLETRANSLATE(C188,""en"",""it"")"),"Nuova Zelanda")</f>
        <v>Nuova Zelanda</v>
      </c>
      <c r="G188" s="5" t="s">
        <v>1281</v>
      </c>
      <c r="H188" s="6" t="s">
        <v>1282</v>
      </c>
      <c r="I188" s="7" t="s">
        <v>1283</v>
      </c>
      <c r="J188" s="3"/>
      <c r="K188" s="3" t="s">
        <v>57</v>
      </c>
    </row>
    <row r="189" spans="1:11" ht="13.2">
      <c r="A189" s="9" t="s">
        <v>1284</v>
      </c>
      <c r="B189" s="13" t="str">
        <f ca="1">IFERROR(__xludf.DUMMYFUNCTION("GOOGLETRANSLATE(C189,""en"",""fr"")"),"Oman")</f>
        <v>Oman</v>
      </c>
      <c r="C189" s="13" t="s">
        <v>1285</v>
      </c>
      <c r="D189" s="7" t="s">
        <v>1285</v>
      </c>
      <c r="E189" s="13" t="str">
        <f ca="1">IFERROR(__xludf.DUMMYFUNCTION("GOOGLETRANSLATE(C189,""en"",""es"")"),"Omán")</f>
        <v>Omán</v>
      </c>
      <c r="F189" s="13" t="str">
        <f ca="1">IFERROR(__xludf.DUMMYFUNCTION("GOOGLETRANSLATE(C189,""en"",""it"")"),"Oman")</f>
        <v>Oman</v>
      </c>
      <c r="G189" s="5" t="s">
        <v>1286</v>
      </c>
      <c r="H189" s="6" t="s">
        <v>1287</v>
      </c>
      <c r="I189" s="7" t="s">
        <v>1288</v>
      </c>
      <c r="J189" s="3"/>
      <c r="K189" s="3" t="s">
        <v>57</v>
      </c>
    </row>
    <row r="190" spans="1:11" ht="13.2">
      <c r="A190" s="9" t="s">
        <v>1289</v>
      </c>
      <c r="B190" s="13" t="str">
        <f ca="1">IFERROR(__xludf.DUMMYFUNCTION("GOOGLETRANSLATE(C190,""en"",""fr"")"),"Panama")</f>
        <v>Panama</v>
      </c>
      <c r="C190" s="13" t="s">
        <v>1290</v>
      </c>
      <c r="D190" s="7" t="s">
        <v>1290</v>
      </c>
      <c r="E190" s="13" t="str">
        <f ca="1">IFERROR(__xludf.DUMMYFUNCTION("GOOGLETRANSLATE(C190,""en"",""es"")"),"Panamá")</f>
        <v>Panamá</v>
      </c>
      <c r="F190" s="13" t="str">
        <f ca="1">IFERROR(__xludf.DUMMYFUNCTION("GOOGLETRANSLATE(C190,""en"",""it"")"),"Panama")</f>
        <v>Panama</v>
      </c>
      <c r="G190" s="5" t="s">
        <v>1291</v>
      </c>
      <c r="H190" s="6" t="s">
        <v>1292</v>
      </c>
      <c r="I190" s="7" t="s">
        <v>1293</v>
      </c>
      <c r="J190" s="3"/>
      <c r="K190" s="3" t="s">
        <v>57</v>
      </c>
    </row>
    <row r="191" spans="1:11" ht="13.2">
      <c r="A191" s="9" t="s">
        <v>1294</v>
      </c>
      <c r="B191" s="13" t="str">
        <f ca="1">IFERROR(__xludf.DUMMYFUNCTION("GOOGLETRANSLATE(C191,""en"",""fr"")"),"Pérou")</f>
        <v>Pérou</v>
      </c>
      <c r="C191" s="13" t="s">
        <v>1295</v>
      </c>
      <c r="D191" s="7" t="s">
        <v>1295</v>
      </c>
      <c r="E191" s="13" t="str">
        <f ca="1">IFERROR(__xludf.DUMMYFUNCTION("GOOGLETRANSLATE(C191,""en"",""es"")"),"Perú")</f>
        <v>Perú</v>
      </c>
      <c r="F191" s="13" t="str">
        <f ca="1">IFERROR(__xludf.DUMMYFUNCTION("GOOGLETRANSLATE(C191,""en"",""it"")"),"Perù")</f>
        <v>Perù</v>
      </c>
      <c r="G191" s="5" t="s">
        <v>1296</v>
      </c>
      <c r="H191" s="6" t="s">
        <v>1297</v>
      </c>
      <c r="I191" s="7" t="s">
        <v>1295</v>
      </c>
      <c r="J191" s="3"/>
      <c r="K191" s="3" t="s">
        <v>57</v>
      </c>
    </row>
    <row r="192" spans="1:11" ht="13.2">
      <c r="A192" s="9" t="s">
        <v>1298</v>
      </c>
      <c r="B192" s="13" t="str">
        <f ca="1">IFERROR(__xludf.DUMMYFUNCTION("GOOGLETRANSLATE(C192,""en"",""fr"")"),"Polynésie française")</f>
        <v>Polynésie française</v>
      </c>
      <c r="C192" s="13" t="s">
        <v>1299</v>
      </c>
      <c r="D192" s="7" t="s">
        <v>1300</v>
      </c>
      <c r="E192" s="13" t="str">
        <f ca="1">IFERROR(__xludf.DUMMYFUNCTION("GOOGLETRANSLATE(C192,""en"",""es"")"),"Polinesia Francesa")</f>
        <v>Polinesia Francesa</v>
      </c>
      <c r="F192" s="13" t="str">
        <f ca="1">IFERROR(__xludf.DUMMYFUNCTION("GOOGLETRANSLATE(C192,""en"",""it"")"),"Polinesia francese")</f>
        <v>Polinesia francese</v>
      </c>
      <c r="G192" s="5" t="s">
        <v>1301</v>
      </c>
      <c r="H192" s="6" t="s">
        <v>1302</v>
      </c>
      <c r="I192" s="7" t="s">
        <v>1303</v>
      </c>
      <c r="J192" s="3"/>
      <c r="K192" s="3" t="s">
        <v>57</v>
      </c>
    </row>
    <row r="193" spans="1:11" ht="13.2">
      <c r="A193" s="9" t="s">
        <v>1304</v>
      </c>
      <c r="B193" s="13" t="str">
        <f ca="1">IFERROR(__xludf.DUMMYFUNCTION("GOOGLETRANSLATE(C193,""en"",""fr"")"),"Papouasie-Nouvelle-Guinée")</f>
        <v>Papouasie-Nouvelle-Guinée</v>
      </c>
      <c r="C193" s="13" t="s">
        <v>1305</v>
      </c>
      <c r="D193" s="7" t="s">
        <v>1306</v>
      </c>
      <c r="E193" s="13" t="str">
        <f ca="1">IFERROR(__xludf.DUMMYFUNCTION("GOOGLETRANSLATE(C193,""en"",""es"")"),"Papúa Nueva Guinea")</f>
        <v>Papúa Nueva Guinea</v>
      </c>
      <c r="F193" s="13" t="str">
        <f ca="1">IFERROR(__xludf.DUMMYFUNCTION("GOOGLETRANSLATE(C193,""en"",""it"")"),"Papua Nuova Guinea")</f>
        <v>Papua Nuova Guinea</v>
      </c>
      <c r="G193" s="5" t="s">
        <v>1307</v>
      </c>
      <c r="H193" s="6" t="s">
        <v>1308</v>
      </c>
      <c r="I193" s="7" t="s">
        <v>1309</v>
      </c>
      <c r="J193" s="3"/>
      <c r="K193" s="3" t="s">
        <v>57</v>
      </c>
    </row>
    <row r="194" spans="1:11" ht="13.2">
      <c r="A194" s="9" t="s">
        <v>1310</v>
      </c>
      <c r="B194" s="13" t="str">
        <f ca="1">IFERROR(__xludf.DUMMYFUNCTION("GOOGLETRANSLATE(C194,""en"",""fr"")"),"Philippines")</f>
        <v>Philippines</v>
      </c>
      <c r="C194" s="13" t="s">
        <v>1311</v>
      </c>
      <c r="D194" s="7" t="s">
        <v>1312</v>
      </c>
      <c r="E194" s="13" t="str">
        <f ca="1">IFERROR(__xludf.DUMMYFUNCTION("GOOGLETRANSLATE(C194,""en"",""es"")"),"Filipinas")</f>
        <v>Filipinas</v>
      </c>
      <c r="F194" s="13" t="str">
        <f ca="1">IFERROR(__xludf.DUMMYFUNCTION("GOOGLETRANSLATE(C194,""en"",""it"")"),"Filippine")</f>
        <v>Filippine</v>
      </c>
      <c r="G194" s="5" t="s">
        <v>1313</v>
      </c>
      <c r="H194" s="6" t="s">
        <v>1314</v>
      </c>
      <c r="I194" s="7" t="s">
        <v>1315</v>
      </c>
      <c r="J194" s="3"/>
      <c r="K194" s="3" t="s">
        <v>57</v>
      </c>
    </row>
    <row r="195" spans="1:11" ht="13.2">
      <c r="A195" s="9" t="s">
        <v>1316</v>
      </c>
      <c r="B195" s="13" t="s">
        <v>1317</v>
      </c>
      <c r="C195" s="13" t="s">
        <v>1317</v>
      </c>
      <c r="D195" s="13" t="str">
        <f ca="1">IFERROR(__xludf.DUMMYFUNCTION("GOOGLETRANSLATE(C195,""en"",""de"")"),"Pakistan")</f>
        <v>Pakistan</v>
      </c>
      <c r="E195" s="13" t="str">
        <f ca="1">IFERROR(__xludf.DUMMYFUNCTION("GOOGLETRANSLATE(C195,""en"",""es"")"),"Pakistán")</f>
        <v>Pakistán</v>
      </c>
      <c r="F195" s="13" t="str">
        <f ca="1">IFERROR(__xludf.DUMMYFUNCTION("GOOGLETRANSLATE(C195,""en"",""it"")"),"Pakistan")</f>
        <v>Pakistan</v>
      </c>
      <c r="G195" s="5" t="s">
        <v>1318</v>
      </c>
      <c r="H195" s="6" t="s">
        <v>1319</v>
      </c>
      <c r="I195" s="7" t="s">
        <v>1320</v>
      </c>
      <c r="J195" s="3"/>
      <c r="K195" s="3" t="s">
        <v>57</v>
      </c>
    </row>
    <row r="196" spans="1:11" ht="13.2">
      <c r="A196" s="9" t="s">
        <v>1321</v>
      </c>
      <c r="B196" s="13" t="str">
        <f ca="1">IFERROR(__xludf.DUMMYFUNCTION("GOOGLETRANSLATE(C196,""en"",""fr"")"),"Pologne")</f>
        <v>Pologne</v>
      </c>
      <c r="C196" s="13" t="s">
        <v>1322</v>
      </c>
      <c r="D196" s="7" t="s">
        <v>1323</v>
      </c>
      <c r="E196" s="13" t="str">
        <f ca="1">IFERROR(__xludf.DUMMYFUNCTION("GOOGLETRANSLATE(C196,""en"",""es"")"),"Polonia")</f>
        <v>Polonia</v>
      </c>
      <c r="F196" s="13" t="str">
        <f ca="1">IFERROR(__xludf.DUMMYFUNCTION("GOOGLETRANSLATE(C196,""en"",""it"")"),"Polonia")</f>
        <v>Polonia</v>
      </c>
      <c r="G196" s="5" t="s">
        <v>1324</v>
      </c>
      <c r="H196" s="6" t="s">
        <v>1325</v>
      </c>
      <c r="I196" s="7" t="s">
        <v>1326</v>
      </c>
      <c r="J196" s="3"/>
      <c r="K196" s="3" t="s">
        <v>57</v>
      </c>
    </row>
    <row r="197" spans="1:11" ht="13.2">
      <c r="A197" s="9" t="s">
        <v>1327</v>
      </c>
      <c r="B197" s="13" t="str">
        <f ca="1">IFERROR(__xludf.DUMMYFUNCTION("GOOGLETRANSLATE(C197,""en"",""fr"")"),"Saint-Pierre-et-Miquelon")</f>
        <v>Saint-Pierre-et-Miquelon</v>
      </c>
      <c r="C197" s="13" t="s">
        <v>1328</v>
      </c>
      <c r="D197" s="7" t="s">
        <v>1329</v>
      </c>
      <c r="E197" s="13" t="str">
        <f ca="1">IFERROR(__xludf.DUMMYFUNCTION("GOOGLETRANSLATE(C197,""en"",""es"")"),"San Pedro y Miquelón")</f>
        <v>San Pedro y Miquelón</v>
      </c>
      <c r="F197" s="13" t="str">
        <f ca="1">IFERROR(__xludf.DUMMYFUNCTION("GOOGLETRANSLATE(C197,""en"",""it"")"),"Saint Pierre e Miquelon")</f>
        <v>Saint Pierre e Miquelon</v>
      </c>
      <c r="G197" s="5" t="s">
        <v>1330</v>
      </c>
      <c r="H197" s="6" t="s">
        <v>1331</v>
      </c>
      <c r="I197" s="7" t="s">
        <v>1332</v>
      </c>
      <c r="J197" s="3"/>
      <c r="K197" s="3" t="s">
        <v>57</v>
      </c>
    </row>
    <row r="198" spans="1:11" ht="13.2">
      <c r="A198" s="9" t="s">
        <v>1333</v>
      </c>
      <c r="B198" s="13" t="str">
        <f ca="1">IFERROR(__xludf.DUMMYFUNCTION("GOOGLETRANSLATE(C198,""en"",""fr"")"),"Îles Pitcairn")</f>
        <v>Îles Pitcairn</v>
      </c>
      <c r="C198" s="13" t="s">
        <v>1334</v>
      </c>
      <c r="D198" s="7" t="s">
        <v>1335</v>
      </c>
      <c r="E198" s="13" t="str">
        <f ca="1">IFERROR(__xludf.DUMMYFUNCTION("GOOGLETRANSLATE(C198,""en"",""es"")"),"Islas Pitcairn")</f>
        <v>Islas Pitcairn</v>
      </c>
      <c r="F198" s="13" t="str">
        <f ca="1">IFERROR(__xludf.DUMMYFUNCTION("GOOGLETRANSLATE(C198,""en"",""it"")"),"Isole Pitcairn")</f>
        <v>Isole Pitcairn</v>
      </c>
      <c r="G198" s="5" t="s">
        <v>1336</v>
      </c>
      <c r="H198" s="6" t="s">
        <v>1337</v>
      </c>
      <c r="I198" s="7" t="s">
        <v>1338</v>
      </c>
      <c r="J198" s="3"/>
      <c r="K198" s="3" t="s">
        <v>57</v>
      </c>
    </row>
    <row r="199" spans="1:11" ht="13.2">
      <c r="A199" s="9" t="s">
        <v>1339</v>
      </c>
      <c r="B199" s="13" t="str">
        <f ca="1">IFERROR(__xludf.DUMMYFUNCTION("GOOGLETRANSLATE(C199,""en"",""fr"")"),"Porto Rico")</f>
        <v>Porto Rico</v>
      </c>
      <c r="C199" s="13" t="s">
        <v>1340</v>
      </c>
      <c r="D199" s="7" t="s">
        <v>1340</v>
      </c>
      <c r="E199" s="13" t="str">
        <f ca="1">IFERROR(__xludf.DUMMYFUNCTION("GOOGLETRANSLATE(C199,""en"",""es"")"),"Puerto Rico")</f>
        <v>Puerto Rico</v>
      </c>
      <c r="F199" s="13" t="str">
        <f ca="1">IFERROR(__xludf.DUMMYFUNCTION("GOOGLETRANSLATE(C199,""en"",""it"")"),"Porto Rico")</f>
        <v>Porto Rico</v>
      </c>
      <c r="G199" s="5" t="s">
        <v>1341</v>
      </c>
      <c r="H199" s="6" t="s">
        <v>1342</v>
      </c>
      <c r="I199" s="7" t="s">
        <v>1343</v>
      </c>
      <c r="J199" s="3"/>
      <c r="K199" s="3" t="s">
        <v>57</v>
      </c>
    </row>
    <row r="200" spans="1:11" ht="13.2">
      <c r="A200" s="9" t="s">
        <v>1344</v>
      </c>
      <c r="B200" s="13" t="s">
        <v>1345</v>
      </c>
      <c r="C200" s="13" t="s">
        <v>1346</v>
      </c>
      <c r="D200" s="7" t="s">
        <v>1347</v>
      </c>
      <c r="E200" s="13" t="str">
        <f ca="1">IFERROR(__xludf.DUMMYFUNCTION("GOOGLETRANSLATE(C200,""en"",""es"")"),"Estado de Palestina")</f>
        <v>Estado de Palestina</v>
      </c>
      <c r="F200" s="13" t="str">
        <f ca="1">IFERROR(__xludf.DUMMYFUNCTION("GOOGLETRANSLATE(C200,""en"",""it"")"),"Stato di Palestina")</f>
        <v>Stato di Palestina</v>
      </c>
      <c r="G200" s="5" t="s">
        <v>1348</v>
      </c>
      <c r="H200" s="6" t="s">
        <v>1349</v>
      </c>
      <c r="I200" s="7" t="s">
        <v>1350</v>
      </c>
      <c r="J200" s="3"/>
      <c r="K200" s="3" t="s">
        <v>57</v>
      </c>
    </row>
    <row r="201" spans="1:11" ht="13.2">
      <c r="A201" s="9" t="s">
        <v>1351</v>
      </c>
      <c r="B201" s="13" t="s">
        <v>1352</v>
      </c>
      <c r="C201" s="13" t="s">
        <v>1352</v>
      </c>
      <c r="D201" s="7" t="s">
        <v>1352</v>
      </c>
      <c r="E201" s="13" t="str">
        <f ca="1">IFERROR(__xludf.DUMMYFUNCTION("GOOGLETRANSLATE(C201,""en"",""es"")"),"Portugal")</f>
        <v>Portugal</v>
      </c>
      <c r="F201" s="13" t="str">
        <f ca="1">IFERROR(__xludf.DUMMYFUNCTION("GOOGLETRANSLATE(C201,""en"",""it"")"),"Portogallo")</f>
        <v>Portogallo</v>
      </c>
      <c r="G201" s="5" t="s">
        <v>1353</v>
      </c>
      <c r="H201" s="6" t="s">
        <v>1354</v>
      </c>
      <c r="I201" s="7" t="s">
        <v>1352</v>
      </c>
      <c r="J201" s="3"/>
      <c r="K201" s="3" t="s">
        <v>57</v>
      </c>
    </row>
    <row r="202" spans="1:11" ht="13.2">
      <c r="A202" s="9" t="s">
        <v>1355</v>
      </c>
      <c r="B202" s="13" t="str">
        <f ca="1">IFERROR(__xludf.DUMMYFUNCTION("GOOGLETRANSLATE(C202,""en"",""fr"")"),"Palau")</f>
        <v>Palau</v>
      </c>
      <c r="C202" s="13" t="s">
        <v>1356</v>
      </c>
      <c r="D202" s="7" t="s">
        <v>1356</v>
      </c>
      <c r="E202" s="13" t="str">
        <f ca="1">IFERROR(__xludf.DUMMYFUNCTION("GOOGLETRANSLATE(C202,""en"",""es"")"),"Palaos")</f>
        <v>Palaos</v>
      </c>
      <c r="F202" s="13" t="str">
        <f ca="1">IFERROR(__xludf.DUMMYFUNCTION("GOOGLETRANSLATE(C202,""en"",""it"")"),"Palau")</f>
        <v>Palau</v>
      </c>
      <c r="G202" s="5" t="s">
        <v>1357</v>
      </c>
      <c r="H202" s="6" t="s">
        <v>1358</v>
      </c>
      <c r="I202" s="7" t="s">
        <v>1356</v>
      </c>
      <c r="J202" s="3"/>
      <c r="K202" s="3" t="s">
        <v>57</v>
      </c>
    </row>
    <row r="203" spans="1:11" ht="13.2">
      <c r="A203" s="9" t="s">
        <v>1359</v>
      </c>
      <c r="B203" s="13" t="str">
        <f ca="1">IFERROR(__xludf.DUMMYFUNCTION("GOOGLETRANSLATE(C203,""en"",""fr"")"),"Paraguay")</f>
        <v>Paraguay</v>
      </c>
      <c r="C203" s="13" t="s">
        <v>1360</v>
      </c>
      <c r="D203" s="7" t="s">
        <v>1360</v>
      </c>
      <c r="E203" s="13" t="str">
        <f ca="1">IFERROR(__xludf.DUMMYFUNCTION("GOOGLETRANSLATE(C203,""en"",""es"")"),"Paraguay")</f>
        <v>Paraguay</v>
      </c>
      <c r="F203" s="13" t="str">
        <f ca="1">IFERROR(__xludf.DUMMYFUNCTION("GOOGLETRANSLATE(C203,""en"",""it"")"),"Paraguay")</f>
        <v>Paraguay</v>
      </c>
      <c r="G203" s="5" t="s">
        <v>1361</v>
      </c>
      <c r="H203" s="6" t="s">
        <v>1362</v>
      </c>
      <c r="I203" s="7" t="s">
        <v>1363</v>
      </c>
      <c r="J203" s="3"/>
      <c r="K203" s="3" t="s">
        <v>57</v>
      </c>
    </row>
    <row r="204" spans="1:11" ht="13.2">
      <c r="A204" s="9" t="s">
        <v>1364</v>
      </c>
      <c r="B204" s="13" t="str">
        <f ca="1">IFERROR(__xludf.DUMMYFUNCTION("GOOGLETRANSLATE(C204,""en"",""fr"")"),"Qatar")</f>
        <v>Qatar</v>
      </c>
      <c r="C204" s="13" t="s">
        <v>1365</v>
      </c>
      <c r="D204" s="7" t="s">
        <v>1366</v>
      </c>
      <c r="E204" s="13" t="str">
        <f ca="1">IFERROR(__xludf.DUMMYFUNCTION("GOOGLETRANSLATE(C204,""en"",""es"")"),"Katar")</f>
        <v>Katar</v>
      </c>
      <c r="F204" s="13" t="str">
        <f ca="1">IFERROR(__xludf.DUMMYFUNCTION("GOOGLETRANSLATE(C204,""en"",""it"")"),"Qatar")</f>
        <v>Qatar</v>
      </c>
      <c r="G204" s="5" t="s">
        <v>1367</v>
      </c>
      <c r="H204" s="6" t="s">
        <v>1368</v>
      </c>
      <c r="I204" s="7" t="s">
        <v>1369</v>
      </c>
      <c r="J204" s="3"/>
      <c r="K204" s="3" t="s">
        <v>57</v>
      </c>
    </row>
    <row r="205" spans="1:11" ht="13.2">
      <c r="A205" s="9" t="s">
        <v>1370</v>
      </c>
      <c r="B205" s="13" t="str">
        <f ca="1">IFERROR(__xludf.DUMMYFUNCTION("GOOGLETRANSLATE(C205,""en"",""fr"")"),"Réunion")</f>
        <v>Réunion</v>
      </c>
      <c r="C205" s="13" t="s">
        <v>1371</v>
      </c>
      <c r="D205" s="7" t="s">
        <v>1372</v>
      </c>
      <c r="E205" s="13" t="str">
        <f ca="1">IFERROR(__xludf.DUMMYFUNCTION("GOOGLETRANSLATE(C205,""en"",""es"")"),"Reunión")</f>
        <v>Reunión</v>
      </c>
      <c r="F205" s="13" t="str">
        <f ca="1">IFERROR(__xludf.DUMMYFUNCTION("GOOGLETRANSLATE(C205,""en"",""it"")"),"Riunione")</f>
        <v>Riunione</v>
      </c>
      <c r="G205" s="5" t="s">
        <v>1373</v>
      </c>
      <c r="H205" s="6" t="s">
        <v>1374</v>
      </c>
      <c r="I205" s="7" t="s">
        <v>1375</v>
      </c>
      <c r="J205" s="3"/>
      <c r="K205" s="3" t="s">
        <v>57</v>
      </c>
    </row>
    <row r="206" spans="1:11" ht="13.2">
      <c r="A206" s="9" t="s">
        <v>1376</v>
      </c>
      <c r="B206" s="13" t="str">
        <f ca="1">IFERROR(__xludf.DUMMYFUNCTION("GOOGLETRANSLATE(C206,""en"",""fr"")"),"Roumanie")</f>
        <v>Roumanie</v>
      </c>
      <c r="C206" s="13" t="s">
        <v>1377</v>
      </c>
      <c r="D206" s="7" t="s">
        <v>1378</v>
      </c>
      <c r="E206" s="13" t="str">
        <f ca="1">IFERROR(__xludf.DUMMYFUNCTION("GOOGLETRANSLATE(C206,""en"",""es"")"),"Rumania")</f>
        <v>Rumania</v>
      </c>
      <c r="F206" s="13" t="str">
        <f ca="1">IFERROR(__xludf.DUMMYFUNCTION("GOOGLETRANSLATE(C206,""en"",""it"")"),"Romania")</f>
        <v>Romania</v>
      </c>
      <c r="G206" s="5" t="s">
        <v>1379</v>
      </c>
      <c r="H206" s="6" t="s">
        <v>1380</v>
      </c>
      <c r="I206" s="7" t="s">
        <v>1381</v>
      </c>
      <c r="J206" s="3"/>
      <c r="K206" s="3" t="s">
        <v>57</v>
      </c>
    </row>
    <row r="207" spans="1:11" ht="13.2">
      <c r="A207" s="9" t="s">
        <v>1382</v>
      </c>
      <c r="B207" s="13" t="str">
        <f ca="1">IFERROR(__xludf.DUMMYFUNCTION("GOOGLETRANSLATE(C207,""en"",""fr"")"),"Serbie")</f>
        <v>Serbie</v>
      </c>
      <c r="C207" s="13" t="s">
        <v>1383</v>
      </c>
      <c r="D207" s="7" t="s">
        <v>1384</v>
      </c>
      <c r="E207" s="13" t="str">
        <f ca="1">IFERROR(__xludf.DUMMYFUNCTION("GOOGLETRANSLATE(C207,""en"",""es"")"),"Serbia")</f>
        <v>Serbia</v>
      </c>
      <c r="F207" s="13" t="str">
        <f ca="1">IFERROR(__xludf.DUMMYFUNCTION("GOOGLETRANSLATE(C207,""en"",""it"")"),"Serbia")</f>
        <v>Serbia</v>
      </c>
      <c r="G207" s="5" t="s">
        <v>1385</v>
      </c>
      <c r="H207" s="6" t="s">
        <v>1386</v>
      </c>
      <c r="I207" s="7" t="s">
        <v>1387</v>
      </c>
      <c r="J207" s="3"/>
      <c r="K207" s="3" t="s">
        <v>57</v>
      </c>
    </row>
    <row r="208" spans="1:11" ht="13.2">
      <c r="A208" s="9" t="s">
        <v>1388</v>
      </c>
      <c r="B208" s="13" t="str">
        <f ca="1">IFERROR(__xludf.DUMMYFUNCTION("GOOGLETRANSLATE(C208,""en"",""fr"")"),"Russie")</f>
        <v>Russie</v>
      </c>
      <c r="C208" s="13" t="s">
        <v>1389</v>
      </c>
      <c r="D208" s="7" t="s">
        <v>1390</v>
      </c>
      <c r="E208" s="13" t="str">
        <f ca="1">IFERROR(__xludf.DUMMYFUNCTION("GOOGLETRANSLATE(C208,""en"",""es"")"),"Rusia")</f>
        <v>Rusia</v>
      </c>
      <c r="F208" s="13" t="str">
        <f ca="1">IFERROR(__xludf.DUMMYFUNCTION("GOOGLETRANSLATE(C208,""en"",""it"")"),"Russia")</f>
        <v>Russia</v>
      </c>
      <c r="G208" s="5" t="s">
        <v>1391</v>
      </c>
      <c r="H208" s="6" t="s">
        <v>1392</v>
      </c>
      <c r="I208" s="7" t="s">
        <v>1393</v>
      </c>
      <c r="J208" s="3"/>
      <c r="K208" s="3" t="s">
        <v>57</v>
      </c>
    </row>
    <row r="209" spans="1:16" ht="13.2">
      <c r="A209" s="9" t="s">
        <v>1394</v>
      </c>
      <c r="B209" s="13" t="str">
        <f ca="1">IFERROR(__xludf.DUMMYFUNCTION("GOOGLETRANSLATE(C209,""en"",""fr"")"),"Rwanda")</f>
        <v>Rwanda</v>
      </c>
      <c r="C209" s="13" t="s">
        <v>1395</v>
      </c>
      <c r="D209" s="7" t="s">
        <v>1396</v>
      </c>
      <c r="E209" s="13" t="str">
        <f ca="1">IFERROR(__xludf.DUMMYFUNCTION("GOOGLETRANSLATE(C209,""en"",""es"")"),"Ruanda")</f>
        <v>Ruanda</v>
      </c>
      <c r="F209" s="13" t="str">
        <f ca="1">IFERROR(__xludf.DUMMYFUNCTION("GOOGLETRANSLATE(C209,""en"",""it"")"),"Ruanda")</f>
        <v>Ruanda</v>
      </c>
      <c r="G209" s="5" t="s">
        <v>1397</v>
      </c>
      <c r="H209" s="6" t="s">
        <v>1398</v>
      </c>
      <c r="I209" s="7" t="s">
        <v>1396</v>
      </c>
      <c r="J209" s="3"/>
      <c r="K209" s="3" t="s">
        <v>57</v>
      </c>
    </row>
    <row r="210" spans="1:16" ht="13.2">
      <c r="A210" s="9" t="s">
        <v>1399</v>
      </c>
      <c r="B210" s="13" t="str">
        <f ca="1">IFERROR(__xludf.DUMMYFUNCTION("GOOGLETRANSLATE(C210,""en"",""fr"")"),"Arabie Saoudite")</f>
        <v>Arabie Saoudite</v>
      </c>
      <c r="C210" s="13" t="s">
        <v>1400</v>
      </c>
      <c r="D210" s="7" t="s">
        <v>1401</v>
      </c>
      <c r="E210" s="13" t="str">
        <f ca="1">IFERROR(__xludf.DUMMYFUNCTION("GOOGLETRANSLATE(C210,""en"",""es"")"),"Arabia Saudita")</f>
        <v>Arabia Saudita</v>
      </c>
      <c r="F210" s="13" t="str">
        <f ca="1">IFERROR(__xludf.DUMMYFUNCTION("GOOGLETRANSLATE(C210,""en"",""it"")"),"Arabia Saudita")</f>
        <v>Arabia Saudita</v>
      </c>
      <c r="G210" s="5" t="s">
        <v>1402</v>
      </c>
      <c r="H210" s="6" t="s">
        <v>1403</v>
      </c>
      <c r="I210" s="7" t="s">
        <v>1404</v>
      </c>
      <c r="J210" s="3"/>
      <c r="K210" s="3" t="s">
        <v>57</v>
      </c>
    </row>
    <row r="211" spans="1:16" ht="13.2">
      <c r="A211" s="9" t="s">
        <v>1405</v>
      </c>
      <c r="B211" s="13" t="str">
        <f ca="1">IFERROR(__xludf.DUMMYFUNCTION("GOOGLETRANSLATE(C211,""en"",""fr"")"),"Îles Salomon")</f>
        <v>Îles Salomon</v>
      </c>
      <c r="C211" s="13" t="s">
        <v>1406</v>
      </c>
      <c r="D211" s="7" t="s">
        <v>1407</v>
      </c>
      <c r="E211" s="13" t="str">
        <f ca="1">IFERROR(__xludf.DUMMYFUNCTION("GOOGLETRANSLATE(C211,""en"",""es"")"),"Islas Salomón")</f>
        <v>Islas Salomón</v>
      </c>
      <c r="F211" s="13" t="str">
        <f ca="1">IFERROR(__xludf.DUMMYFUNCTION("GOOGLETRANSLATE(C211,""en"",""it"")"),"Isole Salomone")</f>
        <v>Isole Salomone</v>
      </c>
      <c r="G211" s="5" t="s">
        <v>1408</v>
      </c>
      <c r="H211" s="6" t="s">
        <v>1409</v>
      </c>
      <c r="I211" s="7" t="s">
        <v>1410</v>
      </c>
      <c r="J211" s="3"/>
      <c r="K211" s="3" t="s">
        <v>57</v>
      </c>
      <c r="N211" s="8"/>
      <c r="O211" s="8"/>
      <c r="P211" s="8"/>
    </row>
    <row r="212" spans="1:16" ht="13.2">
      <c r="A212" s="9" t="s">
        <v>1411</v>
      </c>
      <c r="B212" s="13" t="s">
        <v>1412</v>
      </c>
      <c r="C212" s="13" t="s">
        <v>1413</v>
      </c>
      <c r="D212" s="7" t="s">
        <v>1414</v>
      </c>
      <c r="E212" s="13" t="str">
        <f ca="1">IFERROR(__xludf.DUMMYFUNCTION("GOOGLETRANSLATE(C212,""en"",""es"")"),"Seychelles")</f>
        <v>Seychelles</v>
      </c>
      <c r="F212" s="13" t="str">
        <f ca="1">IFERROR(__xludf.DUMMYFUNCTION("GOOGLETRANSLATE(C212,""en"",""it"")"),"Seychelles")</f>
        <v>Seychelles</v>
      </c>
      <c r="G212" s="5" t="s">
        <v>1415</v>
      </c>
      <c r="H212" s="6" t="s">
        <v>1416</v>
      </c>
      <c r="I212" s="7" t="s">
        <v>1417</v>
      </c>
      <c r="J212" s="3"/>
      <c r="K212" s="3" t="s">
        <v>57</v>
      </c>
    </row>
    <row r="213" spans="1:16" ht="13.2">
      <c r="A213" s="9" t="s">
        <v>1418</v>
      </c>
      <c r="B213" s="13" t="str">
        <f ca="1">IFERROR(__xludf.DUMMYFUNCTION("GOOGLETRANSLATE(C213,""en"",""fr"")"),"Soudan")</f>
        <v>Soudan</v>
      </c>
      <c r="C213" s="13" t="s">
        <v>1419</v>
      </c>
      <c r="D213" s="7" t="s">
        <v>1419</v>
      </c>
      <c r="E213" s="13" t="str">
        <f ca="1">IFERROR(__xludf.DUMMYFUNCTION("GOOGLETRANSLATE(C213,""en"",""es"")"),"Sudán")</f>
        <v>Sudán</v>
      </c>
      <c r="F213" s="13" t="str">
        <f ca="1">IFERROR(__xludf.DUMMYFUNCTION("GOOGLETRANSLATE(C213,""en"",""it"")"),"Sudan")</f>
        <v>Sudan</v>
      </c>
      <c r="G213" s="5" t="s">
        <v>1420</v>
      </c>
      <c r="H213" s="6" t="s">
        <v>1421</v>
      </c>
      <c r="I213" s="7" t="s">
        <v>1422</v>
      </c>
      <c r="J213" s="3"/>
      <c r="K213" s="3" t="s">
        <v>57</v>
      </c>
    </row>
    <row r="214" spans="1:16" ht="13.2">
      <c r="A214" s="9" t="s">
        <v>1423</v>
      </c>
      <c r="B214" s="13" t="s">
        <v>1424</v>
      </c>
      <c r="C214" s="13" t="s">
        <v>1425</v>
      </c>
      <c r="D214" s="7" t="s">
        <v>1426</v>
      </c>
      <c r="E214" s="13" t="str">
        <f ca="1">IFERROR(__xludf.DUMMYFUNCTION("GOOGLETRANSLATE(C214,""en"",""es"")"),"Suecia")</f>
        <v>Suecia</v>
      </c>
      <c r="F214" s="13" t="str">
        <f ca="1">IFERROR(__xludf.DUMMYFUNCTION("GOOGLETRANSLATE(C214,""en"",""it"")"),"Svezia")</f>
        <v>Svezia</v>
      </c>
      <c r="G214" s="5" t="s">
        <v>1427</v>
      </c>
      <c r="H214" s="6" t="s">
        <v>1428</v>
      </c>
      <c r="I214" s="7" t="s">
        <v>1429</v>
      </c>
      <c r="J214" s="3"/>
      <c r="K214" s="3" t="s">
        <v>57</v>
      </c>
    </row>
    <row r="215" spans="1:16" ht="13.2">
      <c r="A215" s="9" t="s">
        <v>1430</v>
      </c>
      <c r="B215" s="13" t="str">
        <f ca="1">IFERROR(__xludf.DUMMYFUNCTION("GOOGLETRANSLATE(C215,""en"",""fr"")"),"Singapour")</f>
        <v>Singapour</v>
      </c>
      <c r="C215" s="13" t="s">
        <v>1431</v>
      </c>
      <c r="D215" s="7" t="s">
        <v>1432</v>
      </c>
      <c r="E215" s="13" t="str">
        <f ca="1">IFERROR(__xludf.DUMMYFUNCTION("GOOGLETRANSLATE(C215,""en"",""es"")"),"Singapur")</f>
        <v>Singapur</v>
      </c>
      <c r="F215" s="13" t="str">
        <f ca="1">IFERROR(__xludf.DUMMYFUNCTION("GOOGLETRANSLATE(C215,""en"",""it"")"),"Singapore")</f>
        <v>Singapore</v>
      </c>
      <c r="G215" s="5" t="s">
        <v>1433</v>
      </c>
      <c r="H215" s="6" t="s">
        <v>1434</v>
      </c>
      <c r="I215" s="7" t="s">
        <v>1435</v>
      </c>
      <c r="K215" s="3" t="s">
        <v>57</v>
      </c>
    </row>
    <row r="216" spans="1:16" ht="13.2">
      <c r="A216" s="9" t="s">
        <v>1436</v>
      </c>
      <c r="B216" s="13" t="s">
        <v>1437</v>
      </c>
      <c r="C216" s="13" t="s">
        <v>1438</v>
      </c>
      <c r="D216" s="7" t="s">
        <v>1439</v>
      </c>
      <c r="E216" s="13" t="str">
        <f ca="1">IFERROR(__xludf.DUMMYFUNCTION("GOOGLETRANSLATE(C216,""en"",""es"")"),"Santa Elena")</f>
        <v>Santa Elena</v>
      </c>
      <c r="F216" s="13" t="str">
        <f ca="1">IFERROR(__xludf.DUMMYFUNCTION("GOOGLETRANSLATE(C216,""en"",""it"")"),"Sant'Elena")</f>
        <v>Sant'Elena</v>
      </c>
      <c r="G216" s="5" t="s">
        <v>1440</v>
      </c>
      <c r="H216" s="6" t="s">
        <v>1441</v>
      </c>
      <c r="I216" s="7" t="s">
        <v>1442</v>
      </c>
      <c r="K216" s="3" t="s">
        <v>57</v>
      </c>
    </row>
    <row r="217" spans="1:16" ht="13.2">
      <c r="A217" s="9" t="s">
        <v>1443</v>
      </c>
      <c r="B217" s="13" t="str">
        <f ca="1">IFERROR(__xludf.DUMMYFUNCTION("GOOGLETRANSLATE(C217,""en"",""fr"")"),"Slovénie")</f>
        <v>Slovénie</v>
      </c>
      <c r="C217" s="13" t="s">
        <v>1444</v>
      </c>
      <c r="D217" s="7" t="s">
        <v>1445</v>
      </c>
      <c r="E217" s="13" t="str">
        <f ca="1">IFERROR(__xludf.DUMMYFUNCTION("GOOGLETRANSLATE(C217,""en"",""es"")"),"Eslovenia")</f>
        <v>Eslovenia</v>
      </c>
      <c r="F217" s="13" t="str">
        <f ca="1">IFERROR(__xludf.DUMMYFUNCTION("GOOGLETRANSLATE(C217,""en"",""it"")"),"Slovenia")</f>
        <v>Slovenia</v>
      </c>
      <c r="G217" s="5" t="s">
        <v>1446</v>
      </c>
      <c r="H217" s="6" t="s">
        <v>1447</v>
      </c>
      <c r="I217" s="7" t="s">
        <v>1448</v>
      </c>
      <c r="K217" s="3" t="s">
        <v>57</v>
      </c>
    </row>
    <row r="218" spans="1:16" ht="13.2">
      <c r="A218" s="9" t="s">
        <v>1449</v>
      </c>
      <c r="B218" s="13" t="str">
        <f ca="1">IFERROR(__xludf.DUMMYFUNCTION("GOOGLETRANSLATE(C218,""en"",""fr"")"),"Svalbard et Jan Mayen")</f>
        <v>Svalbard et Jan Mayen</v>
      </c>
      <c r="C218" s="13" t="s">
        <v>1450</v>
      </c>
      <c r="D218" s="7" t="s">
        <v>1451</v>
      </c>
      <c r="E218" s="13" t="str">
        <f ca="1">IFERROR(__xludf.DUMMYFUNCTION("GOOGLETRANSLATE(C218,""en"",""es"")"),"Svalbard y Jan Mayen")</f>
        <v>Svalbard y Jan Mayen</v>
      </c>
      <c r="F218" s="13" t="str">
        <f ca="1">IFERROR(__xludf.DUMMYFUNCTION("GOOGLETRANSLATE(C218,""en"",""it"")"),"Svalbard e Jan Mayen")</f>
        <v>Svalbard e Jan Mayen</v>
      </c>
      <c r="G218" s="5" t="s">
        <v>1452</v>
      </c>
      <c r="H218" s="6" t="s">
        <v>1453</v>
      </c>
      <c r="I218" s="7" t="s">
        <v>1454</v>
      </c>
      <c r="K218" s="3" t="s">
        <v>57</v>
      </c>
    </row>
    <row r="219" spans="1:16" ht="13.2">
      <c r="A219" s="9" t="s">
        <v>1455</v>
      </c>
      <c r="B219" s="13" t="str">
        <f ca="1">IFERROR(__xludf.DUMMYFUNCTION("GOOGLETRANSLATE(C219,""en"",""fr"")"),"Slovaquie")</f>
        <v>Slovaquie</v>
      </c>
      <c r="C219" s="13" t="s">
        <v>1456</v>
      </c>
      <c r="D219" s="7" t="s">
        <v>1457</v>
      </c>
      <c r="E219" s="13" t="str">
        <f ca="1">IFERROR(__xludf.DUMMYFUNCTION("GOOGLETRANSLATE(C219,""en"",""es"")"),"Eslovaquia")</f>
        <v>Eslovaquia</v>
      </c>
      <c r="F219" s="13" t="str">
        <f ca="1">IFERROR(__xludf.DUMMYFUNCTION("GOOGLETRANSLATE(C219,""en"",""it"")"),"Slovacchia")</f>
        <v>Slovacchia</v>
      </c>
      <c r="G219" s="5" t="s">
        <v>1458</v>
      </c>
      <c r="H219" s="6" t="s">
        <v>1459</v>
      </c>
      <c r="I219" s="7" t="s">
        <v>1460</v>
      </c>
      <c r="K219" s="3" t="s">
        <v>57</v>
      </c>
    </row>
    <row r="220" spans="1:16" ht="13.2">
      <c r="A220" s="9" t="s">
        <v>1461</v>
      </c>
      <c r="B220" s="13" t="str">
        <f ca="1">IFERROR(__xludf.DUMMYFUNCTION("GOOGLETRANSLATE(C220,""en"",""fr"")"),"Sierra Leone")</f>
        <v>Sierra Leone</v>
      </c>
      <c r="C220" s="13" t="s">
        <v>1462</v>
      </c>
      <c r="D220" s="7" t="s">
        <v>1462</v>
      </c>
      <c r="E220" s="13" t="str">
        <f ca="1">IFERROR(__xludf.DUMMYFUNCTION("GOOGLETRANSLATE(C220,""en"",""es"")"),"Sierra Leona")</f>
        <v>Sierra Leona</v>
      </c>
      <c r="F220" s="13" t="str">
        <f ca="1">IFERROR(__xludf.DUMMYFUNCTION("GOOGLETRANSLATE(C220,""en"",""it"")"),"Sierra Leone")</f>
        <v>Sierra Leone</v>
      </c>
      <c r="G220" s="5" t="s">
        <v>1463</v>
      </c>
      <c r="H220" s="6" t="s">
        <v>1464</v>
      </c>
      <c r="I220" s="7" t="s">
        <v>1465</v>
      </c>
      <c r="K220" s="3" t="s">
        <v>57</v>
      </c>
    </row>
    <row r="221" spans="1:16" ht="13.2">
      <c r="A221" s="9" t="s">
        <v>1466</v>
      </c>
      <c r="B221" s="13" t="str">
        <f ca="1">IFERROR(__xludf.DUMMYFUNCTION("GOOGLETRANSLATE(C221,""en"",""fr"")"),"Saint-Marin")</f>
        <v>Saint-Marin</v>
      </c>
      <c r="C221" s="13" t="s">
        <v>1467</v>
      </c>
      <c r="D221" s="7" t="s">
        <v>1467</v>
      </c>
      <c r="E221" s="13" t="str">
        <f ca="1">IFERROR(__xludf.DUMMYFUNCTION("GOOGLETRANSLATE(C221,""en"",""es"")"),"San Marino")</f>
        <v>San Marino</v>
      </c>
      <c r="F221" s="13" t="str">
        <f ca="1">IFERROR(__xludf.DUMMYFUNCTION("GOOGLETRANSLATE(C221,""en"",""it"")"),"San Marino")</f>
        <v>San Marino</v>
      </c>
      <c r="G221" s="5" t="s">
        <v>1468</v>
      </c>
      <c r="H221" s="6" t="s">
        <v>1469</v>
      </c>
      <c r="I221" s="7" t="s">
        <v>1467</v>
      </c>
      <c r="K221" s="3" t="s">
        <v>57</v>
      </c>
    </row>
    <row r="222" spans="1:16" ht="13.2">
      <c r="A222" s="9" t="s">
        <v>1470</v>
      </c>
      <c r="B222" s="13" t="str">
        <f ca="1">IFERROR(__xludf.DUMMYFUNCTION("GOOGLETRANSLATE(C222,""en"",""fr"")"),"Sénégal")</f>
        <v>Sénégal</v>
      </c>
      <c r="C222" s="13" t="s">
        <v>1471</v>
      </c>
      <c r="D222" s="7" t="s">
        <v>1471</v>
      </c>
      <c r="E222" s="13" t="str">
        <f ca="1">IFERROR(__xludf.DUMMYFUNCTION("GOOGLETRANSLATE(C222,""en"",""es"")"),"Senegal")</f>
        <v>Senegal</v>
      </c>
      <c r="F222" s="13" t="str">
        <f ca="1">IFERROR(__xludf.DUMMYFUNCTION("GOOGLETRANSLATE(C222,""en"",""it"")"),"Senegal")</f>
        <v>Senegal</v>
      </c>
      <c r="G222" s="5" t="s">
        <v>1472</v>
      </c>
      <c r="H222" s="6" t="s">
        <v>1473</v>
      </c>
      <c r="I222" s="7" t="s">
        <v>1471</v>
      </c>
      <c r="K222" s="3" t="s">
        <v>57</v>
      </c>
    </row>
    <row r="223" spans="1:16" ht="13.2">
      <c r="A223" s="9" t="s">
        <v>1474</v>
      </c>
      <c r="B223" s="13" t="str">
        <f ca="1">IFERROR(__xludf.DUMMYFUNCTION("GOOGLETRANSLATE(C223,""en"",""fr"")"),"Somalie")</f>
        <v>Somalie</v>
      </c>
      <c r="C223" s="13" t="s">
        <v>1475</v>
      </c>
      <c r="D223" s="7" t="s">
        <v>1475</v>
      </c>
      <c r="E223" s="13" t="str">
        <f ca="1">IFERROR(__xludf.DUMMYFUNCTION("GOOGLETRANSLATE(C223,""en"",""es"")"),"Somalia")</f>
        <v>Somalia</v>
      </c>
      <c r="F223" s="13" t="str">
        <f ca="1">IFERROR(__xludf.DUMMYFUNCTION("GOOGLETRANSLATE(C223,""en"",""it"")"),"Somalia")</f>
        <v>Somalia</v>
      </c>
      <c r="G223" s="5" t="s">
        <v>1476</v>
      </c>
      <c r="H223" s="6" t="s">
        <v>1477</v>
      </c>
      <c r="I223" s="7" t="s">
        <v>1478</v>
      </c>
      <c r="K223" s="3" t="s">
        <v>57</v>
      </c>
    </row>
    <row r="224" spans="1:16" ht="13.2">
      <c r="A224" s="9" t="s">
        <v>1479</v>
      </c>
      <c r="B224" s="13" t="str">
        <f ca="1">IFERROR(__xludf.DUMMYFUNCTION("GOOGLETRANSLATE(C224,""en"",""fr"")"),"Suriname")</f>
        <v>Suriname</v>
      </c>
      <c r="C224" s="13" t="s">
        <v>1480</v>
      </c>
      <c r="D224" s="7" t="s">
        <v>1480</v>
      </c>
      <c r="E224" s="13" t="str">
        <f ca="1">IFERROR(__xludf.DUMMYFUNCTION("GOOGLETRANSLATE(C224,""en"",""es"")"),"Surinam")</f>
        <v>Surinam</v>
      </c>
      <c r="F224" s="13" t="str">
        <f ca="1">IFERROR(__xludf.DUMMYFUNCTION("GOOGLETRANSLATE(C224,""en"",""it"")"),"Suriname")</f>
        <v>Suriname</v>
      </c>
      <c r="G224" s="5" t="s">
        <v>1481</v>
      </c>
      <c r="H224" s="6" t="s">
        <v>1482</v>
      </c>
      <c r="I224" s="7" t="s">
        <v>1480</v>
      </c>
      <c r="K224" s="3" t="s">
        <v>57</v>
      </c>
    </row>
    <row r="225" spans="1:11" ht="13.2">
      <c r="A225" s="9" t="s">
        <v>1483</v>
      </c>
      <c r="B225" s="13" t="str">
        <f ca="1">IFERROR(__xludf.DUMMYFUNCTION("GOOGLETRANSLATE(C225,""en"",""fr"")"),"Soudan du Sud")</f>
        <v>Soudan du Sud</v>
      </c>
      <c r="C225" s="13" t="s">
        <v>1484</v>
      </c>
      <c r="D225" s="7" t="s">
        <v>1485</v>
      </c>
      <c r="E225" s="13" t="str">
        <f ca="1">IFERROR(__xludf.DUMMYFUNCTION("GOOGLETRANSLATE(C225,""en"",""es"")"),"Sudán del Sur")</f>
        <v>Sudán del Sur</v>
      </c>
      <c r="F225" s="13" t="str">
        <f ca="1">IFERROR(__xludf.DUMMYFUNCTION("GOOGLETRANSLATE(C225,""en"",""it"")"),"Sudan del Sud")</f>
        <v>Sudan del Sud</v>
      </c>
      <c r="G225" s="5" t="s">
        <v>1486</v>
      </c>
      <c r="H225" s="6" t="s">
        <v>1487</v>
      </c>
      <c r="I225" s="7" t="s">
        <v>1488</v>
      </c>
      <c r="J225" s="3"/>
      <c r="K225" s="3" t="s">
        <v>57</v>
      </c>
    </row>
    <row r="226" spans="1:11" ht="13.2">
      <c r="A226" s="9" t="s">
        <v>1489</v>
      </c>
      <c r="B226" s="13" t="str">
        <f ca="1">IFERROR(__xludf.DUMMYFUNCTION("GOOGLETRANSLATE(C226,""en"",""fr"")"),"Sao Tomé-et-Principe")</f>
        <v>Sao Tomé-et-Principe</v>
      </c>
      <c r="C226" s="13" t="s">
        <v>1490</v>
      </c>
      <c r="D226" s="7" t="s">
        <v>1491</v>
      </c>
      <c r="E226" s="13" t="str">
        <f ca="1">IFERROR(__xludf.DUMMYFUNCTION("GOOGLETRANSLATE(C226,""en"",""es"")"),"Santo Tomé y Príncipe")</f>
        <v>Santo Tomé y Príncipe</v>
      </c>
      <c r="F226" s="13" t="str">
        <f ca="1">IFERROR(__xludf.DUMMYFUNCTION("GOOGLETRANSLATE(C226,""en"",""it"")"),"Sao Tomé e Principe")</f>
        <v>Sao Tomé e Principe</v>
      </c>
      <c r="G226" s="5" t="s">
        <v>1492</v>
      </c>
      <c r="H226" s="6" t="s">
        <v>1493</v>
      </c>
      <c r="I226" s="7" t="s">
        <v>1494</v>
      </c>
      <c r="K226" s="3" t="s">
        <v>57</v>
      </c>
    </row>
    <row r="227" spans="1:11" ht="13.2">
      <c r="A227" s="9" t="s">
        <v>1495</v>
      </c>
      <c r="B227" s="13" t="s">
        <v>1496</v>
      </c>
      <c r="C227" s="13" t="s">
        <v>1496</v>
      </c>
      <c r="D227" s="13" t="s">
        <v>1496</v>
      </c>
      <c r="E227" s="13" t="s">
        <v>1496</v>
      </c>
      <c r="F227" s="13" t="s">
        <v>1496</v>
      </c>
      <c r="G227" s="5" t="s">
        <v>1497</v>
      </c>
      <c r="H227" s="6" t="s">
        <v>1498</v>
      </c>
      <c r="I227" s="7" t="s">
        <v>1499</v>
      </c>
      <c r="K227" s="3" t="s">
        <v>57</v>
      </c>
    </row>
    <row r="228" spans="1:11" ht="13.2">
      <c r="A228" s="9" t="s">
        <v>1500</v>
      </c>
      <c r="B228" s="13" t="str">
        <f ca="1">IFERROR(__xludf.DUMMYFUNCTION("GOOGLETRANSLATE(C228,""en"",""fr"")"),"Saint-Martin")</f>
        <v>Saint-Martin</v>
      </c>
      <c r="C228" s="13" t="s">
        <v>1501</v>
      </c>
      <c r="D228" s="7" t="s">
        <v>1501</v>
      </c>
      <c r="E228" s="13" t="str">
        <f ca="1">IFERROR(__xludf.DUMMYFUNCTION("GOOGLETRANSLATE(C228,""en"",""es"")"),"Sint Maarten")</f>
        <v>Sint Maarten</v>
      </c>
      <c r="F228" s="13" t="str">
        <f ca="1">IFERROR(__xludf.DUMMYFUNCTION("GOOGLETRANSLATE(C228,""en"",""it"")"),"Sint Maarten")</f>
        <v>Sint Maarten</v>
      </c>
      <c r="G228" s="5" t="s">
        <v>1502</v>
      </c>
      <c r="H228" s="6" t="s">
        <v>1503</v>
      </c>
      <c r="I228" s="7" t="s">
        <v>1501</v>
      </c>
      <c r="K228" s="3" t="s">
        <v>57</v>
      </c>
    </row>
    <row r="229" spans="1:11" ht="13.2">
      <c r="A229" s="9" t="s">
        <v>1504</v>
      </c>
      <c r="B229" s="13" t="str">
        <f ca="1">IFERROR(__xludf.DUMMYFUNCTION("GOOGLETRANSLATE(C229,""en"",""fr"")"),"Syrie")</f>
        <v>Syrie</v>
      </c>
      <c r="C229" s="13" t="s">
        <v>1505</v>
      </c>
      <c r="D229" s="7" t="s">
        <v>1506</v>
      </c>
      <c r="E229" s="13" t="str">
        <f ca="1">IFERROR(__xludf.DUMMYFUNCTION("GOOGLETRANSLATE(C229,""en"",""es"")"),"Siria")</f>
        <v>Siria</v>
      </c>
      <c r="F229" s="13" t="str">
        <f ca="1">IFERROR(__xludf.DUMMYFUNCTION("GOOGLETRANSLATE(C229,""en"",""it"")"),"Siria")</f>
        <v>Siria</v>
      </c>
      <c r="G229" s="5" t="s">
        <v>1507</v>
      </c>
      <c r="H229" s="6" t="s">
        <v>1508</v>
      </c>
      <c r="I229" s="7" t="s">
        <v>1509</v>
      </c>
      <c r="K229" s="3" t="s">
        <v>57</v>
      </c>
    </row>
    <row r="230" spans="1:11" ht="13.2">
      <c r="A230" s="9" t="s">
        <v>1510</v>
      </c>
      <c r="B230" s="13" t="str">
        <f ca="1">IFERROR(__xludf.DUMMYFUNCTION("GOOGLETRANSLATE(C230,""en"",""fr"")"),"Eswatini")</f>
        <v>Eswatini</v>
      </c>
      <c r="C230" s="13" t="s">
        <v>1511</v>
      </c>
      <c r="D230" s="7" t="s">
        <v>1511</v>
      </c>
      <c r="E230" s="13" t="str">
        <f ca="1">IFERROR(__xludf.DUMMYFUNCTION("GOOGLETRANSLATE(C230,""en"",""es"")"),"Esuatini")</f>
        <v>Esuatini</v>
      </c>
      <c r="F230" s="13" t="str">
        <f ca="1">IFERROR(__xludf.DUMMYFUNCTION("GOOGLETRANSLATE(C230,""en"",""it"")"),"Swaziland")</f>
        <v>Swaziland</v>
      </c>
      <c r="G230" s="5" t="s">
        <v>1512</v>
      </c>
      <c r="H230" s="6" t="s">
        <v>1513</v>
      </c>
      <c r="I230" s="7" t="s">
        <v>1514</v>
      </c>
      <c r="K230" s="3" t="s">
        <v>57</v>
      </c>
    </row>
    <row r="231" spans="1:11" ht="13.2">
      <c r="A231" s="9" t="s">
        <v>1515</v>
      </c>
      <c r="B231" s="13" t="str">
        <f ca="1">IFERROR(__xludf.DUMMYFUNCTION("GOOGLETRANSLATE(C231,""en"",""fr"")"),"Îles Turques-et-Caïques")</f>
        <v>Îles Turques-et-Caïques</v>
      </c>
      <c r="C231" s="13" t="s">
        <v>1516</v>
      </c>
      <c r="D231" s="7" t="s">
        <v>1517</v>
      </c>
      <c r="E231" s="13" t="str">
        <f ca="1">IFERROR(__xludf.DUMMYFUNCTION("GOOGLETRANSLATE(C231,""en"",""es"")"),"Islas Turcas y Caicos")</f>
        <v>Islas Turcas y Caicos</v>
      </c>
      <c r="F231" s="13" t="str">
        <f ca="1">IFERROR(__xludf.DUMMYFUNCTION("GOOGLETRANSLATE(C231,""en"",""it"")"),"Isole Turks e Caicos")</f>
        <v>Isole Turks e Caicos</v>
      </c>
      <c r="G231" s="5" t="s">
        <v>1518</v>
      </c>
      <c r="H231" s="6" t="s">
        <v>1519</v>
      </c>
      <c r="I231" s="7" t="s">
        <v>1520</v>
      </c>
      <c r="K231" s="3" t="s">
        <v>57</v>
      </c>
    </row>
    <row r="232" spans="1:11" ht="13.2">
      <c r="A232" s="9" t="s">
        <v>1521</v>
      </c>
      <c r="B232" s="13" t="str">
        <f ca="1">IFERROR(__xludf.DUMMYFUNCTION("GOOGLETRANSLATE(C232,""en"",""fr"")"),"Chad")</f>
        <v>Chad</v>
      </c>
      <c r="C232" s="13" t="s">
        <v>1522</v>
      </c>
      <c r="D232" s="7" t="s">
        <v>1523</v>
      </c>
      <c r="E232" s="13" t="str">
        <f ca="1">IFERROR(__xludf.DUMMYFUNCTION("GOOGLETRANSLATE(C232,""en"",""es"")"),"Chad")</f>
        <v>Chad</v>
      </c>
      <c r="F232" s="13" t="str">
        <f ca="1">IFERROR(__xludf.DUMMYFUNCTION("GOOGLETRANSLATE(C232,""en"",""it"")"),"Chad")</f>
        <v>Chad</v>
      </c>
      <c r="G232" s="5" t="s">
        <v>1524</v>
      </c>
      <c r="H232" s="6" t="s">
        <v>1525</v>
      </c>
      <c r="I232" s="7" t="s">
        <v>1526</v>
      </c>
      <c r="K232" s="3" t="s">
        <v>57</v>
      </c>
    </row>
    <row r="233" spans="1:11" ht="13.2">
      <c r="A233" s="9" t="s">
        <v>1527</v>
      </c>
      <c r="B233" s="13" t="str">
        <f ca="1">IFERROR(__xludf.DUMMYFUNCTION("GOOGLETRANSLATE(C233,""en"",""fr"")"),"Territoires méridionaux français")</f>
        <v>Territoires méridionaux français</v>
      </c>
      <c r="C233" s="13" t="s">
        <v>1528</v>
      </c>
      <c r="D233" s="7" t="s">
        <v>1529</v>
      </c>
      <c r="E233" s="13" t="str">
        <f ca="1">IFERROR(__xludf.DUMMYFUNCTION("GOOGLETRANSLATE(C233,""en"",""es"")"),"Territorios Australes Franceses")</f>
        <v>Territorios Australes Franceses</v>
      </c>
      <c r="F233" s="13" t="str">
        <f ca="1">IFERROR(__xludf.DUMMYFUNCTION("GOOGLETRANSLATE(C233,""en"",""it"")"),"Territori francesi australi")</f>
        <v>Territori francesi australi</v>
      </c>
      <c r="G233" s="5" t="s">
        <v>1530</v>
      </c>
      <c r="H233" s="6" t="s">
        <v>1531</v>
      </c>
      <c r="I233" s="7" t="s">
        <v>1532</v>
      </c>
      <c r="K233" s="3" t="s">
        <v>57</v>
      </c>
    </row>
    <row r="234" spans="1:11" ht="13.2">
      <c r="A234" s="9" t="s">
        <v>1533</v>
      </c>
      <c r="B234" s="13" t="s">
        <v>1534</v>
      </c>
      <c r="C234" s="13" t="s">
        <v>1534</v>
      </c>
      <c r="D234" s="7" t="s">
        <v>1534</v>
      </c>
      <c r="E234" s="13" t="s">
        <v>1534</v>
      </c>
      <c r="F234" s="13" t="s">
        <v>1534</v>
      </c>
      <c r="G234" s="5" t="s">
        <v>1535</v>
      </c>
      <c r="H234" s="6" t="s">
        <v>1536</v>
      </c>
      <c r="I234" s="7" t="s">
        <v>1534</v>
      </c>
      <c r="K234" s="3" t="s">
        <v>57</v>
      </c>
    </row>
    <row r="235" spans="1:11" ht="13.2">
      <c r="A235" s="9" t="s">
        <v>1537</v>
      </c>
      <c r="B235" s="13" t="str">
        <f ca="1">IFERROR(__xludf.DUMMYFUNCTION("GOOGLETRANSLATE(C235,""en"",""fr"")"),"Thaïlande")</f>
        <v>Thaïlande</v>
      </c>
      <c r="C235" s="13" t="s">
        <v>1538</v>
      </c>
      <c r="D235" s="7" t="s">
        <v>1538</v>
      </c>
      <c r="E235" s="13" t="str">
        <f ca="1">IFERROR(__xludf.DUMMYFUNCTION("GOOGLETRANSLATE(C235,""en"",""es"")"),"Tailandia")</f>
        <v>Tailandia</v>
      </c>
      <c r="F235" s="13" t="str">
        <f ca="1">IFERROR(__xludf.DUMMYFUNCTION("GOOGLETRANSLATE(C235,""en"",""it"")"),"Thailandia")</f>
        <v>Thailandia</v>
      </c>
      <c r="G235" s="5" t="s">
        <v>1539</v>
      </c>
      <c r="H235" s="6" t="s">
        <v>1540</v>
      </c>
      <c r="I235" s="7" t="s">
        <v>1541</v>
      </c>
      <c r="K235" s="3" t="s">
        <v>57</v>
      </c>
    </row>
    <row r="236" spans="1:11" ht="13.2">
      <c r="A236" s="9" t="s">
        <v>1542</v>
      </c>
      <c r="B236" s="13" t="str">
        <f ca="1">IFERROR(__xludf.DUMMYFUNCTION("GOOGLETRANSLATE(C236,""en"",""fr"")"),"Tadjikistan")</f>
        <v>Tadjikistan</v>
      </c>
      <c r="C236" s="13" t="s">
        <v>1543</v>
      </c>
      <c r="D236" s="7" t="s">
        <v>1544</v>
      </c>
      <c r="E236" s="13" t="str">
        <f ca="1">IFERROR(__xludf.DUMMYFUNCTION("GOOGLETRANSLATE(C236,""en"",""es"")"),"Tayikistán")</f>
        <v>Tayikistán</v>
      </c>
      <c r="F236" s="13" t="str">
        <f ca="1">IFERROR(__xludf.DUMMYFUNCTION("GOOGLETRANSLATE(C236,""en"",""it"")"),"Tagikistan")</f>
        <v>Tagikistan</v>
      </c>
      <c r="G236" s="5" t="s">
        <v>1545</v>
      </c>
      <c r="H236" s="6" t="s">
        <v>1546</v>
      </c>
      <c r="I236" s="7" t="s">
        <v>1547</v>
      </c>
      <c r="K236" s="3" t="s">
        <v>57</v>
      </c>
    </row>
    <row r="237" spans="1:11" ht="13.2">
      <c r="A237" s="9" t="s">
        <v>1548</v>
      </c>
      <c r="B237" s="13" t="str">
        <f ca="1">IFERROR(__xludf.DUMMYFUNCTION("GOOGLETRANSLATE(C237,""en"",""fr"")"),"Tokelau")</f>
        <v>Tokelau</v>
      </c>
      <c r="C237" s="13" t="s">
        <v>1549</v>
      </c>
      <c r="D237" s="7" t="s">
        <v>1549</v>
      </c>
      <c r="E237" s="13" t="str">
        <f ca="1">IFERROR(__xludf.DUMMYFUNCTION("GOOGLETRANSLATE(C237,""en"",""es"")"),"Tokelau")</f>
        <v>Tokelau</v>
      </c>
      <c r="F237" s="13" t="str">
        <f ca="1">IFERROR(__xludf.DUMMYFUNCTION("GOOGLETRANSLATE(C237,""en"",""it"")"),"Tokelau")</f>
        <v>Tokelau</v>
      </c>
      <c r="G237" s="5" t="s">
        <v>1550</v>
      </c>
      <c r="H237" s="6" t="s">
        <v>1551</v>
      </c>
      <c r="I237" s="7" t="s">
        <v>1549</v>
      </c>
      <c r="K237" s="3" t="s">
        <v>57</v>
      </c>
    </row>
    <row r="238" spans="1:11" ht="13.2">
      <c r="A238" s="9" t="s">
        <v>1552</v>
      </c>
      <c r="B238" s="13" t="str">
        <f ca="1">IFERROR(__xludf.DUMMYFUNCTION("GOOGLETRANSLATE(C238,""en"",""fr"")"),"Timor-Leste")</f>
        <v>Timor-Leste</v>
      </c>
      <c r="C238" s="13" t="s">
        <v>1553</v>
      </c>
      <c r="D238" s="7" t="s">
        <v>1554</v>
      </c>
      <c r="E238" s="13" t="str">
        <f ca="1">IFERROR(__xludf.DUMMYFUNCTION("GOOGLETRANSLATE(C238,""en"",""es"")"),"Timor Oriental")</f>
        <v>Timor Oriental</v>
      </c>
      <c r="F238" s="13" t="str">
        <f ca="1">IFERROR(__xludf.DUMMYFUNCTION("GOOGLETRANSLATE(C238,""en"",""it"")"),"Timor Est")</f>
        <v>Timor Est</v>
      </c>
      <c r="G238" s="5" t="s">
        <v>1555</v>
      </c>
      <c r="H238" s="6" t="s">
        <v>1556</v>
      </c>
      <c r="I238" s="7" t="s">
        <v>1553</v>
      </c>
      <c r="K238" s="3" t="s">
        <v>57</v>
      </c>
    </row>
    <row r="239" spans="1:11" ht="13.2">
      <c r="A239" s="9" t="s">
        <v>1557</v>
      </c>
      <c r="B239" s="13" t="str">
        <f ca="1">IFERROR(__xludf.DUMMYFUNCTION("GOOGLETRANSLATE(C239,""en"",""fr"")"),"Turkménistan")</f>
        <v>Turkménistan</v>
      </c>
      <c r="C239" s="13" t="s">
        <v>1558</v>
      </c>
      <c r="D239" s="7" t="s">
        <v>1558</v>
      </c>
      <c r="E239" s="13" t="str">
        <f ca="1">IFERROR(__xludf.DUMMYFUNCTION("GOOGLETRANSLATE(C239,""en"",""es"")"),"Turkmenistán")</f>
        <v>Turkmenistán</v>
      </c>
      <c r="F239" s="13" t="str">
        <f ca="1">IFERROR(__xludf.DUMMYFUNCTION("GOOGLETRANSLATE(C239,""en"",""it"")"),"Turkmenistan")</f>
        <v>Turkmenistan</v>
      </c>
      <c r="G239" s="5" t="s">
        <v>1559</v>
      </c>
      <c r="H239" s="6" t="s">
        <v>1560</v>
      </c>
      <c r="I239" s="7" t="s">
        <v>1561</v>
      </c>
      <c r="K239" s="3" t="s">
        <v>57</v>
      </c>
    </row>
    <row r="240" spans="1:11" ht="13.2">
      <c r="A240" s="9" t="s">
        <v>1562</v>
      </c>
      <c r="B240" s="13" t="str">
        <f ca="1">IFERROR(__xludf.DUMMYFUNCTION("GOOGLETRANSLATE(C240,""en"",""fr"")"),"Tunisie")</f>
        <v>Tunisie</v>
      </c>
      <c r="C240" s="13" t="s">
        <v>1563</v>
      </c>
      <c r="D240" s="7" t="s">
        <v>1564</v>
      </c>
      <c r="E240" s="13" t="str">
        <f ca="1">IFERROR(__xludf.DUMMYFUNCTION("GOOGLETRANSLATE(C240,""en"",""es"")"),"Túnez")</f>
        <v>Túnez</v>
      </c>
      <c r="F240" s="13" t="str">
        <f ca="1">IFERROR(__xludf.DUMMYFUNCTION("GOOGLETRANSLATE(C240,""en"",""it"")"),"Tunisia")</f>
        <v>Tunisia</v>
      </c>
      <c r="G240" s="5" t="s">
        <v>1565</v>
      </c>
      <c r="H240" s="6" t="s">
        <v>1566</v>
      </c>
      <c r="I240" s="7" t="s">
        <v>1567</v>
      </c>
      <c r="K240" s="3" t="s">
        <v>57</v>
      </c>
    </row>
    <row r="241" spans="1:11" ht="13.2">
      <c r="A241" s="9" t="s">
        <v>1568</v>
      </c>
      <c r="B241" s="13" t="str">
        <f ca="1">IFERROR(__xludf.DUMMYFUNCTION("GOOGLETRANSLATE(C241,""en"",""fr"")"),"Tonga")</f>
        <v>Tonga</v>
      </c>
      <c r="C241" s="13" t="s">
        <v>1569</v>
      </c>
      <c r="D241" s="7" t="s">
        <v>1569</v>
      </c>
      <c r="E241" s="13" t="str">
        <f ca="1">IFERROR(__xludf.DUMMYFUNCTION("GOOGLETRANSLATE(C241,""en"",""es"")"),"Tonga")</f>
        <v>Tonga</v>
      </c>
      <c r="F241" s="13" t="str">
        <f ca="1">IFERROR(__xludf.DUMMYFUNCTION("GOOGLETRANSLATE(C241,""en"",""it"")"),"Tonga")</f>
        <v>Tonga</v>
      </c>
      <c r="G241" s="5" t="s">
        <v>1570</v>
      </c>
      <c r="H241" s="6" t="s">
        <v>1571</v>
      </c>
      <c r="I241" s="7" t="s">
        <v>1569</v>
      </c>
      <c r="K241" s="3" t="s">
        <v>57</v>
      </c>
    </row>
    <row r="242" spans="1:11" ht="13.2">
      <c r="A242" s="9" t="s">
        <v>1572</v>
      </c>
      <c r="B242" s="13" t="s">
        <v>1573</v>
      </c>
      <c r="C242" s="13" t="s">
        <v>1574</v>
      </c>
      <c r="D242" s="7" t="s">
        <v>1575</v>
      </c>
      <c r="E242" s="13" t="s">
        <v>1576</v>
      </c>
      <c r="F242" s="13" t="s">
        <v>1577</v>
      </c>
      <c r="G242" s="5" t="s">
        <v>1578</v>
      </c>
      <c r="H242" s="6" t="s">
        <v>1579</v>
      </c>
      <c r="I242" s="7" t="s">
        <v>1580</v>
      </c>
      <c r="K242" s="3" t="s">
        <v>57</v>
      </c>
    </row>
    <row r="243" spans="1:11" ht="13.2">
      <c r="A243" s="9" t="s">
        <v>1581</v>
      </c>
      <c r="B243" s="13" t="str">
        <f ca="1">IFERROR(__xludf.DUMMYFUNCTION("GOOGLETRANSLATE(C243,""en"",""fr"")"),"Trinité-et-Tobago")</f>
        <v>Trinité-et-Tobago</v>
      </c>
      <c r="C243" s="13" t="s">
        <v>1582</v>
      </c>
      <c r="D243" s="7" t="s">
        <v>1583</v>
      </c>
      <c r="E243" s="13" t="str">
        <f ca="1">IFERROR(__xludf.DUMMYFUNCTION("GOOGLETRANSLATE(C243,""en"",""es"")"),"Trinidad y Tobago")</f>
        <v>Trinidad y Tobago</v>
      </c>
      <c r="F243" s="13" t="str">
        <f ca="1">IFERROR(__xludf.DUMMYFUNCTION("GOOGLETRANSLATE(C243,""en"",""it"")"),"Trinidad e Tobago")</f>
        <v>Trinidad e Tobago</v>
      </c>
      <c r="G243" s="5" t="s">
        <v>1584</v>
      </c>
      <c r="H243" s="6" t="s">
        <v>1585</v>
      </c>
      <c r="I243" s="7" t="s">
        <v>1586</v>
      </c>
      <c r="K243" s="3" t="s">
        <v>57</v>
      </c>
    </row>
    <row r="244" spans="1:11" ht="13.2">
      <c r="A244" s="9" t="s">
        <v>1587</v>
      </c>
      <c r="B244" s="13" t="str">
        <f ca="1">IFERROR(__xludf.DUMMYFUNCTION("GOOGLETRANSLATE(C244,""en"",""fr"")"),"Tuvalu")</f>
        <v>Tuvalu</v>
      </c>
      <c r="C244" s="13" t="s">
        <v>1588</v>
      </c>
      <c r="D244" s="7" t="s">
        <v>1588</v>
      </c>
      <c r="E244" s="13" t="str">
        <f ca="1">IFERROR(__xludf.DUMMYFUNCTION("GOOGLETRANSLATE(C244,""en"",""es"")"),"Tuvalu")</f>
        <v>Tuvalu</v>
      </c>
      <c r="F244" s="13" t="str">
        <f ca="1">IFERROR(__xludf.DUMMYFUNCTION("GOOGLETRANSLATE(C244,""en"",""it"")"),"Tuvalu")</f>
        <v>Tuvalu</v>
      </c>
      <c r="G244" s="5" t="s">
        <v>1589</v>
      </c>
      <c r="H244" s="6" t="s">
        <v>1590</v>
      </c>
      <c r="I244" s="7" t="s">
        <v>1588</v>
      </c>
      <c r="K244" s="3" t="s">
        <v>57</v>
      </c>
    </row>
    <row r="245" spans="1:11" ht="13.2">
      <c r="A245" s="9" t="s">
        <v>1591</v>
      </c>
      <c r="B245" s="13" t="str">
        <f ca="1">IFERROR(__xludf.DUMMYFUNCTION("GOOGLETRANSLATE(C245,""en"",""fr"")"),"Taïwan")</f>
        <v>Taïwan</v>
      </c>
      <c r="C245" s="13" t="s">
        <v>1592</v>
      </c>
      <c r="D245" s="7" t="s">
        <v>1592</v>
      </c>
      <c r="E245" s="13" t="str">
        <f ca="1">IFERROR(__xludf.DUMMYFUNCTION("GOOGLETRANSLATE(C245,""en"",""es"")"),"Taiwán")</f>
        <v>Taiwán</v>
      </c>
      <c r="F245" s="13" t="str">
        <f ca="1">IFERROR(__xludf.DUMMYFUNCTION("GOOGLETRANSLATE(C245,""en"",""it"")"),"Taiwan")</f>
        <v>Taiwan</v>
      </c>
      <c r="G245" s="5" t="s">
        <v>1593</v>
      </c>
      <c r="H245" s="6" t="s">
        <v>1594</v>
      </c>
      <c r="I245" s="7" t="s">
        <v>1592</v>
      </c>
      <c r="K245" s="3" t="s">
        <v>57</v>
      </c>
    </row>
    <row r="246" spans="1:11" ht="13.2">
      <c r="A246" s="9" t="s">
        <v>1595</v>
      </c>
      <c r="B246" s="13" t="str">
        <f ca="1">IFERROR(__xludf.DUMMYFUNCTION("GOOGLETRANSLATE(C246,""en"",""fr"")"),"Tanzanie")</f>
        <v>Tanzanie</v>
      </c>
      <c r="C246" s="13" t="s">
        <v>1596</v>
      </c>
      <c r="D246" s="7" t="s">
        <v>1597</v>
      </c>
      <c r="E246" s="13" t="str">
        <f ca="1">IFERROR(__xludf.DUMMYFUNCTION("GOOGLETRANSLATE(C246,""en"",""es"")"),"Tanzania")</f>
        <v>Tanzania</v>
      </c>
      <c r="F246" s="13" t="str">
        <f ca="1">IFERROR(__xludf.DUMMYFUNCTION("GOOGLETRANSLATE(C246,""en"",""it"")"),"Tanzania")</f>
        <v>Tanzania</v>
      </c>
      <c r="G246" s="5" t="s">
        <v>1598</v>
      </c>
      <c r="H246" s="6" t="s">
        <v>1599</v>
      </c>
      <c r="I246" s="7" t="s">
        <v>1600</v>
      </c>
      <c r="K246" s="3" t="s">
        <v>57</v>
      </c>
    </row>
    <row r="247" spans="1:11" ht="13.2">
      <c r="A247" s="9" t="s">
        <v>1601</v>
      </c>
      <c r="B247" s="13" t="str">
        <f ca="1">IFERROR(__xludf.DUMMYFUNCTION("GOOGLETRANSLATE(C247,""en"",""fr"")"),"Ukraine")</f>
        <v>Ukraine</v>
      </c>
      <c r="C247" s="13" t="s">
        <v>1602</v>
      </c>
      <c r="D247" s="7" t="s">
        <v>1602</v>
      </c>
      <c r="E247" s="13" t="str">
        <f ca="1">IFERROR(__xludf.DUMMYFUNCTION("GOOGLETRANSLATE(C247,""en"",""es"")"),"Ucrania")</f>
        <v>Ucrania</v>
      </c>
      <c r="F247" s="13" t="str">
        <f ca="1">IFERROR(__xludf.DUMMYFUNCTION("GOOGLETRANSLATE(C247,""en"",""it"")"),"Ucraina")</f>
        <v>Ucraina</v>
      </c>
      <c r="G247" s="5" t="s">
        <v>1603</v>
      </c>
      <c r="H247" s="6" t="s">
        <v>1604</v>
      </c>
      <c r="I247" s="7" t="s">
        <v>1605</v>
      </c>
      <c r="K247" s="3" t="s">
        <v>57</v>
      </c>
    </row>
    <row r="248" spans="1:11" ht="13.2">
      <c r="A248" s="9" t="s">
        <v>1606</v>
      </c>
      <c r="B248" s="13" t="str">
        <f ca="1">IFERROR(__xludf.DUMMYFUNCTION("GOOGLETRANSLATE(C248,""en"",""fr"")"),"Ouganda")</f>
        <v>Ouganda</v>
      </c>
      <c r="C248" s="13" t="s">
        <v>1607</v>
      </c>
      <c r="D248" s="7" t="s">
        <v>1607</v>
      </c>
      <c r="E248" s="13" t="str">
        <f ca="1">IFERROR(__xludf.DUMMYFUNCTION("GOOGLETRANSLATE(C248,""en"",""es"")"),"Uganda")</f>
        <v>Uganda</v>
      </c>
      <c r="F248" s="13" t="str">
        <f ca="1">IFERROR(__xludf.DUMMYFUNCTION("GOOGLETRANSLATE(C248,""en"",""it"")"),"Uganda")</f>
        <v>Uganda</v>
      </c>
      <c r="G248" s="5" t="s">
        <v>1608</v>
      </c>
      <c r="H248" s="6" t="s">
        <v>1609</v>
      </c>
      <c r="I248" s="7" t="s">
        <v>1607</v>
      </c>
      <c r="K248" s="3" t="s">
        <v>57</v>
      </c>
    </row>
    <row r="249" spans="1:11" ht="26.4">
      <c r="A249" s="9" t="s">
        <v>1610</v>
      </c>
      <c r="B249" s="13" t="str">
        <f ca="1">IFERROR(__xludf.DUMMYFUNCTION("GOOGLETRANSLATE(C249,""en"",""fr"")"),"Îles mineures éloignées des États-Unis")</f>
        <v>Îles mineures éloignées des États-Unis</v>
      </c>
      <c r="C249" s="13" t="s">
        <v>1611</v>
      </c>
      <c r="D249" s="7" t="s">
        <v>1612</v>
      </c>
      <c r="E249" s="13" t="str">
        <f ca="1">IFERROR(__xludf.DUMMYFUNCTION("GOOGLETRANSLATE(C249,""en"",""es"")"),"Islas menores alejadas de los Estados Unidos")</f>
        <v>Islas menores alejadas de los Estados Unidos</v>
      </c>
      <c r="F249" s="13" t="str">
        <f ca="1">IFERROR(__xludf.DUMMYFUNCTION("GOOGLETRANSLATE(C249,""en"",""it"")"),"Isole minori esterne degli Stati Uniti")</f>
        <v>Isole minori esterne degli Stati Uniti</v>
      </c>
      <c r="G249" s="5" t="s">
        <v>1613</v>
      </c>
      <c r="H249" s="6" t="s">
        <v>1614</v>
      </c>
      <c r="I249" s="7" t="s">
        <v>1615</v>
      </c>
      <c r="K249" s="3" t="s">
        <v>57</v>
      </c>
    </row>
    <row r="250" spans="1:11" ht="13.2">
      <c r="A250" s="9" t="s">
        <v>1616</v>
      </c>
      <c r="B250" s="13" t="str">
        <f ca="1">IFERROR(__xludf.DUMMYFUNCTION("GOOGLETRANSLATE(C250,""en"",""fr"")"),"États-Unis")</f>
        <v>États-Unis</v>
      </c>
      <c r="C250" s="13" t="s">
        <v>1617</v>
      </c>
      <c r="D250" s="7" t="s">
        <v>1618</v>
      </c>
      <c r="E250" s="13" t="str">
        <f ca="1">IFERROR(__xludf.DUMMYFUNCTION("GOOGLETRANSLATE(C250,""en"",""es"")"),"Estados Unidos")</f>
        <v>Estados Unidos</v>
      </c>
      <c r="F250" s="13" t="s">
        <v>1619</v>
      </c>
      <c r="G250" s="5" t="s">
        <v>1620</v>
      </c>
      <c r="H250" s="6" t="s">
        <v>1621</v>
      </c>
      <c r="I250" s="7" t="s">
        <v>1622</v>
      </c>
      <c r="K250" s="3" t="s">
        <v>57</v>
      </c>
    </row>
    <row r="251" spans="1:11" ht="13.2">
      <c r="A251" s="9" t="s">
        <v>1623</v>
      </c>
      <c r="B251" s="13" t="str">
        <f ca="1">IFERROR(__xludf.DUMMYFUNCTION("GOOGLETRANSLATE(C251,""en"",""fr"")"),"Uruguay")</f>
        <v>Uruguay</v>
      </c>
      <c r="C251" s="13" t="s">
        <v>1624</v>
      </c>
      <c r="D251" s="7" t="s">
        <v>1624</v>
      </c>
      <c r="E251" s="13" t="str">
        <f ca="1">IFERROR(__xludf.DUMMYFUNCTION("GOOGLETRANSLATE(C251,""en"",""es"")"),"Uruguay")</f>
        <v>Uruguay</v>
      </c>
      <c r="F251" s="13" t="str">
        <f ca="1">IFERROR(__xludf.DUMMYFUNCTION("GOOGLETRANSLATE(C251,""en"",""it"")"),"Uruguay")</f>
        <v>Uruguay</v>
      </c>
      <c r="G251" s="5" t="s">
        <v>1625</v>
      </c>
      <c r="H251" s="6" t="s">
        <v>1626</v>
      </c>
      <c r="I251" s="7" t="s">
        <v>1627</v>
      </c>
      <c r="K251" s="3" t="s">
        <v>57</v>
      </c>
    </row>
    <row r="252" spans="1:11" ht="13.2">
      <c r="A252" s="9" t="s">
        <v>1628</v>
      </c>
      <c r="B252" s="13" t="str">
        <f ca="1">IFERROR(__xludf.DUMMYFUNCTION("GOOGLETRANSLATE(C252,""en"",""fr"")"),"Ouzbékistan")</f>
        <v>Ouzbékistan</v>
      </c>
      <c r="C252" s="13" t="s">
        <v>1629</v>
      </c>
      <c r="D252" s="7" t="s">
        <v>1630</v>
      </c>
      <c r="E252" s="13" t="str">
        <f ca="1">IFERROR(__xludf.DUMMYFUNCTION("GOOGLETRANSLATE(C252,""en"",""es"")"),"Uzbekistán")</f>
        <v>Uzbekistán</v>
      </c>
      <c r="F252" s="13" t="str">
        <f ca="1">IFERROR(__xludf.DUMMYFUNCTION("GOOGLETRANSLATE(C252,""en"",""it"")"),"Uzbekistan")</f>
        <v>Uzbekistan</v>
      </c>
      <c r="G252" s="5" t="s">
        <v>1631</v>
      </c>
      <c r="H252" s="6" t="s">
        <v>1632</v>
      </c>
      <c r="I252" s="7" t="s">
        <v>1633</v>
      </c>
      <c r="K252" s="3" t="s">
        <v>57</v>
      </c>
    </row>
    <row r="253" spans="1:11" ht="13.2">
      <c r="A253" s="9" t="s">
        <v>1634</v>
      </c>
      <c r="B253" s="13" t="str">
        <f ca="1">IFERROR(__xludf.DUMMYFUNCTION("GOOGLETRANSLATE(C253,""en"",""fr"")"),"Vatican")</f>
        <v>Vatican</v>
      </c>
      <c r="C253" s="13" t="s">
        <v>1635</v>
      </c>
      <c r="D253" s="7" t="s">
        <v>1636</v>
      </c>
      <c r="E253" s="13" t="str">
        <f ca="1">IFERROR(__xludf.DUMMYFUNCTION("GOOGLETRANSLATE(C253,""en"",""es"")"),"Vaticano")</f>
        <v>Vaticano</v>
      </c>
      <c r="F253" s="13" t="str">
        <f ca="1">IFERROR(__xludf.DUMMYFUNCTION("GOOGLETRANSLATE(C253,""en"",""it"")"),"Vaticano")</f>
        <v>Vaticano</v>
      </c>
      <c r="G253" s="5" t="s">
        <v>1637</v>
      </c>
      <c r="H253" s="6" t="s">
        <v>1638</v>
      </c>
      <c r="I253" s="7" t="s">
        <v>1639</v>
      </c>
      <c r="K253" s="3" t="s">
        <v>57</v>
      </c>
    </row>
    <row r="254" spans="1:11" ht="26.4">
      <c r="A254" s="9" t="s">
        <v>1640</v>
      </c>
      <c r="B254" s="13" t="str">
        <f ca="1">IFERROR(__xludf.DUMMYFUNCTION("GOOGLETRANSLATE(C254,""en"",""fr"")"),"Saint-Vincent-et-les-Grenadines")</f>
        <v>Saint-Vincent-et-les-Grenadines</v>
      </c>
      <c r="C254" s="13" t="s">
        <v>1641</v>
      </c>
      <c r="D254" s="7" t="s">
        <v>1642</v>
      </c>
      <c r="E254" s="13" t="str">
        <f ca="1">IFERROR(__xludf.DUMMYFUNCTION("GOOGLETRANSLATE(C254,""en"",""es"")"),"San Vicente y las Granadinas")</f>
        <v>San Vicente y las Granadinas</v>
      </c>
      <c r="F254" s="13" t="str">
        <f ca="1">IFERROR(__xludf.DUMMYFUNCTION("GOOGLETRANSLATE(C254,""en"",""it"")"),"Saint Vincent e Grenadine")</f>
        <v>Saint Vincent e Grenadine</v>
      </c>
      <c r="G254" s="5" t="s">
        <v>1643</v>
      </c>
      <c r="H254" s="6" t="s">
        <v>1644</v>
      </c>
      <c r="I254" s="7" t="s">
        <v>1645</v>
      </c>
      <c r="K254" s="3" t="s">
        <v>57</v>
      </c>
    </row>
    <row r="255" spans="1:11" ht="13.2">
      <c r="A255" s="9" t="s">
        <v>1646</v>
      </c>
      <c r="B255" s="13" t="str">
        <f ca="1">IFERROR(__xludf.DUMMYFUNCTION("GOOGLETRANSLATE(C255,""en"",""fr"")"),"Venezuela")</f>
        <v>Venezuela</v>
      </c>
      <c r="C255" s="13" t="s">
        <v>1647</v>
      </c>
      <c r="D255" s="7" t="s">
        <v>1647</v>
      </c>
      <c r="E255" s="13" t="str">
        <f ca="1">IFERROR(__xludf.DUMMYFUNCTION("GOOGLETRANSLATE(C255,""en"",""es"")"),"Venezuela")</f>
        <v>Venezuela</v>
      </c>
      <c r="F255" s="13" t="str">
        <f ca="1">IFERROR(__xludf.DUMMYFUNCTION("GOOGLETRANSLATE(C255,""en"",""it"")"),"Venezuela")</f>
        <v>Venezuela</v>
      </c>
      <c r="G255" s="5" t="s">
        <v>1648</v>
      </c>
      <c r="H255" s="6" t="s">
        <v>1649</v>
      </c>
      <c r="I255" s="7" t="s">
        <v>1647</v>
      </c>
      <c r="K255" s="3" t="s">
        <v>57</v>
      </c>
    </row>
    <row r="256" spans="1:11" ht="13.2">
      <c r="A256" s="9" t="s">
        <v>1650</v>
      </c>
      <c r="B256" s="13" t="str">
        <f ca="1">IFERROR(__xludf.DUMMYFUNCTION("GOOGLETRANSLATE(C256,""en"",""fr"")"),"Îles Vierges britanniques")</f>
        <v>Îles Vierges britanniques</v>
      </c>
      <c r="C256" s="13" t="s">
        <v>1651</v>
      </c>
      <c r="D256" s="7" t="s">
        <v>1652</v>
      </c>
      <c r="E256" s="13" t="str">
        <f ca="1">IFERROR(__xludf.DUMMYFUNCTION("GOOGLETRANSLATE(C256,""en"",""es"")"),"Islas Vírgenes Británicas")</f>
        <v>Islas Vírgenes Británicas</v>
      </c>
      <c r="F256" s="13" t="str">
        <f ca="1">IFERROR(__xludf.DUMMYFUNCTION("GOOGLETRANSLATE(C256,""en"",""it"")"),"Isole Vergini britanniche")</f>
        <v>Isole Vergini britanniche</v>
      </c>
      <c r="G256" s="5" t="s">
        <v>1653</v>
      </c>
      <c r="H256" s="6" t="s">
        <v>1654</v>
      </c>
      <c r="I256" s="7" t="s">
        <v>1655</v>
      </c>
      <c r="K256" s="3" t="s">
        <v>57</v>
      </c>
    </row>
    <row r="257" spans="1:11" ht="26.4">
      <c r="A257" s="9" t="s">
        <v>1656</v>
      </c>
      <c r="B257" s="13" t="str">
        <f ca="1">IFERROR(__xludf.DUMMYFUNCTION("GOOGLETRANSLATE(C257,""en"",""fr"")"),"Îles Vierges américaines")</f>
        <v>Îles Vierges américaines</v>
      </c>
      <c r="C257" s="13" t="s">
        <v>1657</v>
      </c>
      <c r="D257" s="7" t="s">
        <v>1658</v>
      </c>
      <c r="E257" s="13" t="str">
        <f ca="1">IFERROR(__xludf.DUMMYFUNCTION("GOOGLETRANSLATE(C257,""en"",""es"")"),"Islas Vírgenes de los Estados Unidos")</f>
        <v>Islas Vírgenes de los Estados Unidos</v>
      </c>
      <c r="F257" s="13" t="str">
        <f ca="1">IFERROR(__xludf.DUMMYFUNCTION("GOOGLETRANSLATE(C257,""en"",""it"")"),"Isole Vergini americane")</f>
        <v>Isole Vergini americane</v>
      </c>
      <c r="G257" s="5" t="s">
        <v>1659</v>
      </c>
      <c r="H257" s="6" t="s">
        <v>1660</v>
      </c>
      <c r="I257" s="7" t="s">
        <v>1661</v>
      </c>
      <c r="K257" s="3" t="s">
        <v>57</v>
      </c>
    </row>
    <row r="258" spans="1:11" ht="13.2">
      <c r="A258" s="9" t="s">
        <v>1662</v>
      </c>
      <c r="B258" s="13" t="str">
        <f ca="1">IFERROR(__xludf.DUMMYFUNCTION("GOOGLETRANSLATE(C258,""en"",""fr"")"),"Vietnam")</f>
        <v>Vietnam</v>
      </c>
      <c r="C258" s="13" t="s">
        <v>1663</v>
      </c>
      <c r="D258" s="7" t="s">
        <v>1663</v>
      </c>
      <c r="E258" s="13" t="str">
        <f ca="1">IFERROR(__xludf.DUMMYFUNCTION("GOOGLETRANSLATE(C258,""en"",""es"")"),"Vietnam")</f>
        <v>Vietnam</v>
      </c>
      <c r="F258" s="13" t="str">
        <f ca="1">IFERROR(__xludf.DUMMYFUNCTION("GOOGLETRANSLATE(C258,""en"",""it"")"),"Vietnam")</f>
        <v>Vietnam</v>
      </c>
      <c r="G258" s="5" t="s">
        <v>1664</v>
      </c>
      <c r="H258" s="6" t="s">
        <v>1665</v>
      </c>
      <c r="I258" s="7" t="s">
        <v>1666</v>
      </c>
      <c r="K258" s="3" t="s">
        <v>57</v>
      </c>
    </row>
    <row r="259" spans="1:11" ht="13.2">
      <c r="A259" s="9" t="s">
        <v>1667</v>
      </c>
      <c r="B259" s="13" t="str">
        <f ca="1">IFERROR(__xludf.DUMMYFUNCTION("GOOGLETRANSLATE(C259,""en"",""fr"")"),"Vanuatu")</f>
        <v>Vanuatu</v>
      </c>
      <c r="C259" s="13" t="s">
        <v>1668</v>
      </c>
      <c r="D259" s="7" t="s">
        <v>1668</v>
      </c>
      <c r="E259" s="13" t="str">
        <f ca="1">IFERROR(__xludf.DUMMYFUNCTION("GOOGLETRANSLATE(C259,""en"",""es"")"),"Vanuatu")</f>
        <v>Vanuatu</v>
      </c>
      <c r="F259" s="13" t="str">
        <f ca="1">IFERROR(__xludf.DUMMYFUNCTION("GOOGLETRANSLATE(C259,""en"",""it"")"),"Vanuatu")</f>
        <v>Vanuatu</v>
      </c>
      <c r="G259" s="5" t="s">
        <v>1669</v>
      </c>
      <c r="H259" s="6" t="s">
        <v>1670</v>
      </c>
      <c r="I259" s="7" t="s">
        <v>1668</v>
      </c>
      <c r="K259" s="3" t="s">
        <v>57</v>
      </c>
    </row>
    <row r="260" spans="1:11" ht="13.2">
      <c r="A260" s="9" t="s">
        <v>1671</v>
      </c>
      <c r="B260" s="13" t="str">
        <f ca="1">IFERROR(__xludf.DUMMYFUNCTION("GOOGLETRANSLATE(C260,""en"",""fr"")"),"Wallis-et-Futuna")</f>
        <v>Wallis-et-Futuna</v>
      </c>
      <c r="C260" s="13" t="s">
        <v>1672</v>
      </c>
      <c r="D260" s="7" t="s">
        <v>1673</v>
      </c>
      <c r="E260" s="13" t="str">
        <f ca="1">IFERROR(__xludf.DUMMYFUNCTION("GOOGLETRANSLATE(C260,""en"",""es"")"),"Wallis y Futuna")</f>
        <v>Wallis y Futuna</v>
      </c>
      <c r="F260" s="13" t="str">
        <f ca="1">IFERROR(__xludf.DUMMYFUNCTION("GOOGLETRANSLATE(C260,""en"",""it"")"),"Wallis e Futuna")</f>
        <v>Wallis e Futuna</v>
      </c>
      <c r="G260" s="5" t="s">
        <v>1674</v>
      </c>
      <c r="H260" s="6" t="s">
        <v>1675</v>
      </c>
      <c r="I260" s="7" t="s">
        <v>1676</v>
      </c>
      <c r="K260" s="3" t="s">
        <v>57</v>
      </c>
    </row>
    <row r="261" spans="1:11" ht="13.2">
      <c r="A261" s="9" t="s">
        <v>1677</v>
      </c>
      <c r="B261" s="13" t="str">
        <f ca="1">IFERROR(__xludf.DUMMYFUNCTION("GOOGLETRANSLATE(C261,""en"",""fr"")"),"Samoa")</f>
        <v>Samoa</v>
      </c>
      <c r="C261" s="13" t="s">
        <v>1678</v>
      </c>
      <c r="D261" s="7" t="s">
        <v>1678</v>
      </c>
      <c r="E261" s="13" t="str">
        <f ca="1">IFERROR(__xludf.DUMMYFUNCTION("GOOGLETRANSLATE(C261,""en"",""es"")"),"Samoa")</f>
        <v>Samoa</v>
      </c>
      <c r="F261" s="13" t="str">
        <f ca="1">IFERROR(__xludf.DUMMYFUNCTION("GOOGLETRANSLATE(C261,""en"",""it"")"),"Samoa")</f>
        <v>Samoa</v>
      </c>
      <c r="G261" s="5" t="s">
        <v>1679</v>
      </c>
      <c r="H261" s="6" t="s">
        <v>1680</v>
      </c>
      <c r="I261" s="7" t="s">
        <v>1678</v>
      </c>
      <c r="K261" s="3" t="s">
        <v>57</v>
      </c>
    </row>
    <row r="262" spans="1:11" ht="13.2">
      <c r="A262" s="9" t="s">
        <v>1681</v>
      </c>
      <c r="B262" s="13" t="str">
        <f ca="1">IFERROR(__xludf.DUMMYFUNCTION("GOOGLETRANSLATE(C262,""en"",""fr"")"),"Kosovo")</f>
        <v>Kosovo</v>
      </c>
      <c r="C262" s="13" t="s">
        <v>1682</v>
      </c>
      <c r="D262" s="7" t="s">
        <v>1682</v>
      </c>
      <c r="E262" s="13" t="str">
        <f ca="1">IFERROR(__xludf.DUMMYFUNCTION("GOOGLETRANSLATE(C262,""en"",""es"")"),"Kosovo")</f>
        <v>Kosovo</v>
      </c>
      <c r="F262" s="13" t="str">
        <f ca="1">IFERROR(__xludf.DUMMYFUNCTION("GOOGLETRANSLATE(C262,""en"",""it"")"),"Kosovo")</f>
        <v>Kosovo</v>
      </c>
      <c r="G262" s="5" t="s">
        <v>1683</v>
      </c>
      <c r="H262" s="6" t="s">
        <v>1684</v>
      </c>
      <c r="I262" s="7" t="s">
        <v>1682</v>
      </c>
      <c r="J262" s="3"/>
      <c r="K262" s="3" t="s">
        <v>57</v>
      </c>
    </row>
    <row r="263" spans="1:11" ht="13.2">
      <c r="A263" s="9" t="s">
        <v>1685</v>
      </c>
      <c r="B263" s="13" t="str">
        <f ca="1">IFERROR(__xludf.DUMMYFUNCTION("GOOGLETRANSLATE(C263,""en"",""fr"")"),"Yémen")</f>
        <v>Yémen</v>
      </c>
      <c r="C263" s="13" t="s">
        <v>1686</v>
      </c>
      <c r="D263" s="7" t="s">
        <v>1687</v>
      </c>
      <c r="E263" s="13" t="str">
        <f ca="1">IFERROR(__xludf.DUMMYFUNCTION("GOOGLETRANSLATE(C263,""en"",""es"")"),"Yemen")</f>
        <v>Yemen</v>
      </c>
      <c r="F263" s="13" t="str">
        <f ca="1">IFERROR(__xludf.DUMMYFUNCTION("GOOGLETRANSLATE(C263,""en"",""it"")"),"Yemen")</f>
        <v>Yemen</v>
      </c>
      <c r="G263" s="5" t="s">
        <v>1688</v>
      </c>
      <c r="H263" s="6" t="s">
        <v>1689</v>
      </c>
      <c r="I263" s="7" t="s">
        <v>1690</v>
      </c>
      <c r="K263" s="3" t="s">
        <v>57</v>
      </c>
    </row>
    <row r="264" spans="1:11" ht="13.2">
      <c r="A264" s="9" t="s">
        <v>1691</v>
      </c>
      <c r="B264" s="13" t="str">
        <f ca="1">IFERROR(__xludf.DUMMYFUNCTION("GOOGLETRANSLATE(C264,""en"",""fr"")"),"Mayotte")</f>
        <v>Mayotte</v>
      </c>
      <c r="C264" s="13" t="s">
        <v>1692</v>
      </c>
      <c r="D264" s="7" t="s">
        <v>1692</v>
      </c>
      <c r="E264" s="13" t="str">
        <f ca="1">IFERROR(__xludf.DUMMYFUNCTION("GOOGLETRANSLATE(C264,""en"",""es"")"),"Mayotte")</f>
        <v>Mayotte</v>
      </c>
      <c r="F264" s="13" t="str">
        <f ca="1">IFERROR(__xludf.DUMMYFUNCTION("GOOGLETRANSLATE(C264,""en"",""it"")"),"Mayotte")</f>
        <v>Mayotte</v>
      </c>
      <c r="G264" s="5" t="s">
        <v>1693</v>
      </c>
      <c r="H264" s="6" t="s">
        <v>1694</v>
      </c>
      <c r="I264" s="7" t="s">
        <v>1692</v>
      </c>
      <c r="K264" s="3" t="s">
        <v>57</v>
      </c>
    </row>
    <row r="265" spans="1:11" ht="13.2">
      <c r="A265" s="9" t="s">
        <v>1695</v>
      </c>
      <c r="B265" s="13" t="str">
        <f ca="1">IFERROR(__xludf.DUMMYFUNCTION("GOOGLETRANSLATE(C265,""en"",""fr"")"),"Afrique du Sud")</f>
        <v>Afrique du Sud</v>
      </c>
      <c r="C265" s="13" t="s">
        <v>1696</v>
      </c>
      <c r="D265" s="7" t="s">
        <v>1697</v>
      </c>
      <c r="E265" s="13" t="str">
        <f ca="1">IFERROR(__xludf.DUMMYFUNCTION("GOOGLETRANSLATE(C265,""en"",""es"")"),"Sudáfrica")</f>
        <v>Sudáfrica</v>
      </c>
      <c r="F265" s="13" t="str">
        <f ca="1">IFERROR(__xludf.DUMMYFUNCTION("GOOGLETRANSLATE(C265,""en"",""it"")"),"Sudafrica")</f>
        <v>Sudafrica</v>
      </c>
      <c r="G265" s="5" t="s">
        <v>1698</v>
      </c>
      <c r="H265" s="6" t="s">
        <v>1699</v>
      </c>
      <c r="I265" s="7" t="s">
        <v>1700</v>
      </c>
      <c r="K265" s="3" t="s">
        <v>57</v>
      </c>
    </row>
    <row r="266" spans="1:11" ht="13.2">
      <c r="A266" s="9" t="s">
        <v>1701</v>
      </c>
      <c r="B266" s="13" t="str">
        <f ca="1">IFERROR(__xludf.DUMMYFUNCTION("GOOGLETRANSLATE(C266,""en"",""fr"")"),"Zambie")</f>
        <v>Zambie</v>
      </c>
      <c r="C266" s="13" t="s">
        <v>1702</v>
      </c>
      <c r="D266" s="7" t="s">
        <v>1703</v>
      </c>
      <c r="E266" s="13" t="str">
        <f ca="1">IFERROR(__xludf.DUMMYFUNCTION("GOOGLETRANSLATE(C266,""en"",""es"")"),"Zambia")</f>
        <v>Zambia</v>
      </c>
      <c r="F266" s="13" t="str">
        <f ca="1">IFERROR(__xludf.DUMMYFUNCTION("GOOGLETRANSLATE(C266,""en"",""it"")"),"Zambia")</f>
        <v>Zambia</v>
      </c>
      <c r="G266" s="5" t="s">
        <v>1704</v>
      </c>
      <c r="H266" s="6" t="s">
        <v>1705</v>
      </c>
      <c r="I266" s="7" t="s">
        <v>1706</v>
      </c>
      <c r="K266" s="3" t="s">
        <v>57</v>
      </c>
    </row>
    <row r="267" spans="1:11" ht="13.2">
      <c r="A267" s="9" t="s">
        <v>1707</v>
      </c>
      <c r="B267" s="13" t="str">
        <f ca="1">IFERROR(__xludf.DUMMYFUNCTION("GOOGLETRANSLATE(C267,""en"",""fr"")"),"Zimbabwe")</f>
        <v>Zimbabwe</v>
      </c>
      <c r="C267" s="13" t="s">
        <v>1708</v>
      </c>
      <c r="D267" s="7" t="s">
        <v>1709</v>
      </c>
      <c r="E267" s="13" t="str">
        <f ca="1">IFERROR(__xludf.DUMMYFUNCTION("GOOGLETRANSLATE(C267,""en"",""es"")"),"Zimbabue")</f>
        <v>Zimbabue</v>
      </c>
      <c r="F267" s="13" t="str">
        <f ca="1">IFERROR(__xludf.DUMMYFUNCTION("GOOGLETRANSLATE(C267,""en"",""it"")"),"Zimbabwe")</f>
        <v>Zimbabwe</v>
      </c>
      <c r="G267" s="5" t="s">
        <v>1710</v>
      </c>
      <c r="H267" s="6" t="s">
        <v>1711</v>
      </c>
      <c r="I267" s="7" t="s">
        <v>1712</v>
      </c>
      <c r="K267" s="3" t="s">
        <v>57</v>
      </c>
    </row>
    <row r="268" spans="1:11" ht="13.2">
      <c r="A268" s="9"/>
      <c r="B268" s="13"/>
      <c r="C268" s="13"/>
      <c r="D268" s="13"/>
      <c r="E268" s="13"/>
      <c r="F268" s="13"/>
      <c r="G268" s="5"/>
      <c r="H268" s="13"/>
      <c r="I268" s="7"/>
    </row>
    <row r="269" spans="1:11" ht="13.2">
      <c r="A269" s="9"/>
      <c r="B269" s="13"/>
      <c r="C269" s="13"/>
      <c r="D269" s="13"/>
      <c r="E269" s="13"/>
      <c r="F269" s="13"/>
      <c r="G269" s="5"/>
      <c r="H269" s="13"/>
      <c r="I269" s="7"/>
    </row>
    <row r="270" spans="1:11" ht="13.2">
      <c r="A270" s="9"/>
      <c r="B270" s="13"/>
      <c r="C270" s="13"/>
      <c r="D270" s="13"/>
      <c r="E270" s="13"/>
      <c r="F270" s="13"/>
      <c r="G270" s="5"/>
      <c r="H270" s="13"/>
      <c r="I270" s="7"/>
    </row>
    <row r="271" spans="1:11" ht="13.2">
      <c r="A271" s="9"/>
      <c r="B271" s="13"/>
      <c r="C271" s="13"/>
      <c r="D271" s="13"/>
      <c r="E271" s="13"/>
      <c r="F271" s="13"/>
      <c r="G271" s="5"/>
      <c r="H271" s="13"/>
      <c r="I271" s="7"/>
    </row>
    <row r="272" spans="1:11" ht="13.2">
      <c r="A272" s="9"/>
      <c r="B272" s="13"/>
      <c r="C272" s="13"/>
      <c r="D272" s="13"/>
      <c r="E272" s="13"/>
      <c r="F272" s="13"/>
      <c r="G272" s="5"/>
      <c r="H272" s="13"/>
      <c r="I272" s="7"/>
    </row>
    <row r="273" spans="1:9" ht="13.2">
      <c r="A273" s="9"/>
      <c r="B273" s="13"/>
      <c r="C273" s="13"/>
      <c r="D273" s="13"/>
      <c r="E273" s="13"/>
      <c r="F273" s="13"/>
      <c r="G273" s="5"/>
      <c r="H273" s="13"/>
      <c r="I273" s="7"/>
    </row>
    <row r="274" spans="1:9" ht="13.2">
      <c r="A274" s="9"/>
      <c r="B274" s="13"/>
      <c r="C274" s="13"/>
      <c r="D274" s="13"/>
      <c r="E274" s="13"/>
      <c r="F274" s="13"/>
      <c r="G274" s="5"/>
      <c r="H274" s="13"/>
      <c r="I274" s="7"/>
    </row>
    <row r="275" spans="1:9" ht="13.2">
      <c r="A275" s="9"/>
      <c r="B275" s="13"/>
      <c r="C275" s="13"/>
      <c r="D275" s="13"/>
      <c r="E275" s="13"/>
      <c r="F275" s="13"/>
      <c r="G275" s="5"/>
      <c r="H275" s="13"/>
      <c r="I275" s="7"/>
    </row>
    <row r="276" spans="1:9" ht="13.2">
      <c r="A276" s="9"/>
      <c r="B276" s="13"/>
      <c r="C276" s="13"/>
      <c r="D276" s="13"/>
      <c r="E276" s="13"/>
      <c r="F276" s="13"/>
      <c r="G276" s="5"/>
      <c r="H276" s="13"/>
      <c r="I276" s="7"/>
    </row>
    <row r="277" spans="1:9" ht="13.2">
      <c r="A277" s="9"/>
      <c r="B277" s="13"/>
      <c r="C277" s="13"/>
      <c r="D277" s="13"/>
      <c r="E277" s="13"/>
      <c r="F277" s="13"/>
      <c r="G277" s="5"/>
      <c r="H277" s="13"/>
      <c r="I277" s="7"/>
    </row>
    <row r="278" spans="1:9" ht="13.2">
      <c r="A278" s="9"/>
      <c r="B278" s="13"/>
      <c r="C278" s="13"/>
      <c r="D278" s="13"/>
      <c r="E278" s="13"/>
      <c r="F278" s="13"/>
      <c r="G278" s="5"/>
      <c r="H278" s="13"/>
      <c r="I278" s="7"/>
    </row>
    <row r="279" spans="1:9" ht="13.2">
      <c r="A279" s="9"/>
      <c r="B279" s="13"/>
      <c r="C279" s="13"/>
      <c r="D279" s="13"/>
      <c r="E279" s="13"/>
      <c r="F279" s="13"/>
      <c r="G279" s="5"/>
      <c r="H279" s="13"/>
      <c r="I279" s="7"/>
    </row>
    <row r="280" spans="1:9" ht="13.2">
      <c r="A280" s="9"/>
      <c r="B280" s="13"/>
      <c r="C280" s="13"/>
      <c r="D280" s="13"/>
      <c r="E280" s="13"/>
      <c r="F280" s="13"/>
      <c r="G280" s="5"/>
      <c r="H280" s="13"/>
      <c r="I280" s="7"/>
    </row>
    <row r="281" spans="1:9" ht="13.2">
      <c r="A281" s="9"/>
      <c r="B281" s="13"/>
      <c r="C281" s="13"/>
      <c r="D281" s="13"/>
      <c r="E281" s="13"/>
      <c r="F281" s="13"/>
      <c r="G281" s="5"/>
      <c r="H281" s="13"/>
      <c r="I281" s="7"/>
    </row>
    <row r="282" spans="1:9" ht="13.2">
      <c r="A282" s="9"/>
      <c r="B282" s="13"/>
      <c r="C282" s="13"/>
      <c r="D282" s="13"/>
      <c r="E282" s="13"/>
      <c r="F282" s="13"/>
      <c r="G282" s="5"/>
      <c r="H282" s="13"/>
      <c r="I282" s="7"/>
    </row>
    <row r="283" spans="1:9" ht="13.2">
      <c r="A283" s="9"/>
      <c r="B283" s="13"/>
      <c r="C283" s="13"/>
      <c r="D283" s="13"/>
      <c r="E283" s="13"/>
      <c r="F283" s="13"/>
      <c r="G283" s="5"/>
      <c r="H283" s="13"/>
      <c r="I283" s="7"/>
    </row>
    <row r="284" spans="1:9" ht="13.2">
      <c r="A284" s="9"/>
      <c r="B284" s="13"/>
      <c r="C284" s="13"/>
      <c r="D284" s="13"/>
      <c r="E284" s="13"/>
      <c r="F284" s="13"/>
      <c r="G284" s="5"/>
      <c r="H284" s="13"/>
      <c r="I284" s="7"/>
    </row>
    <row r="285" spans="1:9" ht="13.2">
      <c r="A285" s="9"/>
      <c r="B285" s="13"/>
      <c r="C285" s="13"/>
      <c r="D285" s="13"/>
      <c r="E285" s="13"/>
      <c r="F285" s="13"/>
      <c r="G285" s="5"/>
      <c r="H285" s="13"/>
      <c r="I285" s="7"/>
    </row>
    <row r="286" spans="1:9" ht="13.2">
      <c r="A286" s="9"/>
      <c r="B286" s="13"/>
      <c r="C286" s="13"/>
      <c r="D286" s="13"/>
      <c r="E286" s="13"/>
      <c r="F286" s="13"/>
      <c r="G286" s="5"/>
      <c r="H286" s="13"/>
      <c r="I286" s="7"/>
    </row>
    <row r="287" spans="1:9" ht="13.2">
      <c r="A287" s="9"/>
      <c r="B287" s="13"/>
      <c r="C287" s="13"/>
      <c r="D287" s="13"/>
      <c r="E287" s="13"/>
      <c r="F287" s="13"/>
      <c r="G287" s="5"/>
      <c r="H287" s="13"/>
      <c r="I287" s="7"/>
    </row>
    <row r="288" spans="1:9" ht="13.2">
      <c r="A288" s="9"/>
      <c r="B288" s="13"/>
      <c r="C288" s="13"/>
      <c r="D288" s="13"/>
      <c r="E288" s="13"/>
      <c r="F288" s="13"/>
      <c r="G288" s="5"/>
      <c r="H288" s="13"/>
      <c r="I288" s="7"/>
    </row>
    <row r="289" spans="1:9" ht="13.2">
      <c r="A289" s="9"/>
      <c r="B289" s="13"/>
      <c r="C289" s="13"/>
      <c r="D289" s="13"/>
      <c r="E289" s="13"/>
      <c r="F289" s="13"/>
      <c r="G289" s="5"/>
      <c r="H289" s="13"/>
      <c r="I289" s="7"/>
    </row>
    <row r="290" spans="1:9" ht="13.2">
      <c r="A290" s="9"/>
      <c r="B290" s="13"/>
      <c r="C290" s="13"/>
      <c r="D290" s="13"/>
      <c r="E290" s="13"/>
      <c r="F290" s="13"/>
      <c r="G290" s="5"/>
      <c r="H290" s="13"/>
      <c r="I290" s="7"/>
    </row>
    <row r="291" spans="1:9" ht="13.2">
      <c r="A291" s="9"/>
      <c r="B291" s="13"/>
      <c r="C291" s="13"/>
      <c r="D291" s="13"/>
      <c r="E291" s="13"/>
      <c r="F291" s="13"/>
      <c r="G291" s="5"/>
      <c r="H291" s="13"/>
      <c r="I291" s="7"/>
    </row>
    <row r="292" spans="1:9" ht="13.2">
      <c r="A292" s="9"/>
      <c r="B292" s="13"/>
      <c r="C292" s="13"/>
      <c r="D292" s="13"/>
      <c r="E292" s="13"/>
      <c r="F292" s="13"/>
      <c r="G292" s="5"/>
      <c r="H292" s="13"/>
      <c r="I292" s="7"/>
    </row>
    <row r="293" spans="1:9" ht="13.2">
      <c r="A293" s="9"/>
      <c r="B293" s="13"/>
      <c r="C293" s="13"/>
      <c r="D293" s="13"/>
      <c r="E293" s="13"/>
      <c r="F293" s="13"/>
      <c r="G293" s="5"/>
      <c r="H293" s="13"/>
      <c r="I293" s="7"/>
    </row>
    <row r="294" spans="1:9" ht="13.2">
      <c r="A294" s="9"/>
      <c r="B294" s="13"/>
      <c r="C294" s="13"/>
      <c r="D294" s="13"/>
      <c r="E294" s="13"/>
      <c r="F294" s="13"/>
      <c r="G294" s="5"/>
      <c r="H294" s="13"/>
      <c r="I294" s="7"/>
    </row>
    <row r="295" spans="1:9" ht="13.2">
      <c r="A295" s="9"/>
      <c r="B295" s="13"/>
      <c r="C295" s="13"/>
      <c r="D295" s="13"/>
      <c r="E295" s="13"/>
      <c r="F295" s="13"/>
      <c r="G295" s="5"/>
      <c r="H295" s="13"/>
      <c r="I295" s="7"/>
    </row>
    <row r="296" spans="1:9" ht="13.2">
      <c r="A296" s="9"/>
      <c r="B296" s="13"/>
      <c r="C296" s="13"/>
      <c r="D296" s="13"/>
      <c r="E296" s="13"/>
      <c r="F296" s="13"/>
      <c r="G296" s="5"/>
      <c r="H296" s="13"/>
      <c r="I296" s="7"/>
    </row>
    <row r="297" spans="1:9" ht="13.2">
      <c r="A297" s="9"/>
      <c r="B297" s="13"/>
      <c r="C297" s="13"/>
      <c r="D297" s="13"/>
      <c r="E297" s="13"/>
      <c r="F297" s="13"/>
      <c r="G297" s="5"/>
      <c r="H297" s="13"/>
      <c r="I297" s="7"/>
    </row>
    <row r="298" spans="1:9" ht="13.2">
      <c r="A298" s="9"/>
      <c r="B298" s="13"/>
      <c r="C298" s="13"/>
      <c r="D298" s="13"/>
      <c r="E298" s="13"/>
      <c r="F298" s="13"/>
      <c r="G298" s="5"/>
      <c r="H298" s="13"/>
      <c r="I298" s="7"/>
    </row>
    <row r="299" spans="1:9" ht="13.2">
      <c r="A299" s="9"/>
      <c r="B299" s="13"/>
      <c r="C299" s="13"/>
      <c r="D299" s="13"/>
      <c r="E299" s="13"/>
      <c r="F299" s="13"/>
      <c r="G299" s="5"/>
      <c r="H299" s="13"/>
      <c r="I299" s="7"/>
    </row>
    <row r="300" spans="1:9" ht="13.2">
      <c r="A300" s="9"/>
      <c r="B300" s="13"/>
      <c r="C300" s="13"/>
      <c r="D300" s="13"/>
      <c r="E300" s="13"/>
      <c r="F300" s="13"/>
      <c r="G300" s="5"/>
      <c r="H300" s="13"/>
      <c r="I300" s="7"/>
    </row>
    <row r="301" spans="1:9" ht="13.2">
      <c r="A301" s="9"/>
      <c r="B301" s="13"/>
      <c r="C301" s="13"/>
      <c r="D301" s="13"/>
      <c r="E301" s="13"/>
      <c r="F301" s="13"/>
      <c r="G301" s="5"/>
      <c r="H301" s="13"/>
      <c r="I301" s="7"/>
    </row>
    <row r="302" spans="1:9" ht="13.2">
      <c r="A302" s="9"/>
      <c r="B302" s="13"/>
      <c r="C302" s="13"/>
      <c r="D302" s="13"/>
      <c r="E302" s="13"/>
      <c r="F302" s="13"/>
      <c r="G302" s="5"/>
      <c r="H302" s="13"/>
      <c r="I302" s="7"/>
    </row>
    <row r="303" spans="1:9" ht="13.2">
      <c r="A303" s="9"/>
      <c r="B303" s="13"/>
      <c r="C303" s="13"/>
      <c r="D303" s="13"/>
      <c r="E303" s="13"/>
      <c r="F303" s="13"/>
      <c r="G303" s="5"/>
      <c r="H303" s="13"/>
      <c r="I303" s="7"/>
    </row>
    <row r="304" spans="1:9" ht="13.2">
      <c r="A304" s="9"/>
      <c r="B304" s="13"/>
      <c r="C304" s="13"/>
      <c r="D304" s="13"/>
      <c r="E304" s="13"/>
      <c r="F304" s="13"/>
      <c r="G304" s="5"/>
      <c r="H304" s="13"/>
      <c r="I304" s="7"/>
    </row>
    <row r="305" spans="1:9" ht="13.2">
      <c r="A305" s="9"/>
      <c r="B305" s="13"/>
      <c r="C305" s="13"/>
      <c r="D305" s="13"/>
      <c r="E305" s="13"/>
      <c r="F305" s="13"/>
      <c r="G305" s="5"/>
      <c r="H305" s="13"/>
      <c r="I305" s="7"/>
    </row>
    <row r="306" spans="1:9" ht="13.2">
      <c r="A306" s="9"/>
      <c r="B306" s="13"/>
      <c r="C306" s="13"/>
      <c r="D306" s="13"/>
      <c r="E306" s="13"/>
      <c r="F306" s="13"/>
      <c r="G306" s="5"/>
      <c r="H306" s="13"/>
      <c r="I306" s="7"/>
    </row>
    <row r="307" spans="1:9" ht="13.2">
      <c r="A307" s="9"/>
      <c r="B307" s="13"/>
      <c r="C307" s="13"/>
      <c r="D307" s="13"/>
      <c r="E307" s="13"/>
      <c r="F307" s="13"/>
      <c r="G307" s="5"/>
      <c r="H307" s="13"/>
      <c r="I307" s="7"/>
    </row>
    <row r="308" spans="1:9" ht="13.2">
      <c r="A308" s="9"/>
      <c r="B308" s="13"/>
      <c r="C308" s="13"/>
      <c r="D308" s="13"/>
      <c r="E308" s="13"/>
      <c r="F308" s="13"/>
      <c r="G308" s="5"/>
      <c r="H308" s="13"/>
      <c r="I308" s="7"/>
    </row>
    <row r="309" spans="1:9" ht="13.2">
      <c r="A309" s="9"/>
      <c r="B309" s="13"/>
      <c r="C309" s="13"/>
      <c r="D309" s="13"/>
      <c r="E309" s="13"/>
      <c r="F309" s="13"/>
      <c r="G309" s="5"/>
      <c r="H309" s="13"/>
      <c r="I309" s="7"/>
    </row>
    <row r="310" spans="1:9" ht="13.2">
      <c r="A310" s="9"/>
      <c r="B310" s="13"/>
      <c r="C310" s="13"/>
      <c r="D310" s="13"/>
      <c r="E310" s="13"/>
      <c r="F310" s="13"/>
      <c r="G310" s="5"/>
      <c r="H310" s="13"/>
      <c r="I310" s="7"/>
    </row>
    <row r="311" spans="1:9" ht="13.2">
      <c r="A311" s="9"/>
      <c r="B311" s="13"/>
      <c r="C311" s="13"/>
      <c r="D311" s="13"/>
      <c r="E311" s="13"/>
      <c r="F311" s="13"/>
      <c r="G311" s="5"/>
      <c r="H311" s="13"/>
      <c r="I311" s="7"/>
    </row>
    <row r="312" spans="1:9" ht="13.2">
      <c r="A312" s="9"/>
      <c r="B312" s="13"/>
      <c r="C312" s="13"/>
      <c r="D312" s="13"/>
      <c r="E312" s="13"/>
      <c r="F312" s="13"/>
      <c r="G312" s="5"/>
      <c r="H312" s="13"/>
      <c r="I312" s="7"/>
    </row>
    <row r="313" spans="1:9" ht="13.2">
      <c r="A313" s="9"/>
      <c r="B313" s="13"/>
      <c r="C313" s="13"/>
      <c r="D313" s="13"/>
      <c r="E313" s="13"/>
      <c r="F313" s="13"/>
      <c r="G313" s="5"/>
      <c r="H313" s="13"/>
      <c r="I313" s="7"/>
    </row>
    <row r="314" spans="1:9" ht="13.2">
      <c r="A314" s="9"/>
      <c r="B314" s="13"/>
      <c r="C314" s="13"/>
      <c r="D314" s="13"/>
      <c r="E314" s="13"/>
      <c r="F314" s="13"/>
      <c r="G314" s="5"/>
      <c r="H314" s="13"/>
      <c r="I314" s="7"/>
    </row>
    <row r="315" spans="1:9" ht="13.2">
      <c r="A315" s="9"/>
      <c r="B315" s="13"/>
      <c r="C315" s="13"/>
      <c r="D315" s="13"/>
      <c r="E315" s="13"/>
      <c r="F315" s="13"/>
      <c r="G315" s="5"/>
      <c r="H315" s="13"/>
      <c r="I315" s="7"/>
    </row>
    <row r="316" spans="1:9" ht="13.2">
      <c r="A316" s="9"/>
      <c r="B316" s="13"/>
      <c r="C316" s="13"/>
      <c r="D316" s="13"/>
      <c r="E316" s="13"/>
      <c r="F316" s="13"/>
      <c r="G316" s="5"/>
      <c r="H316" s="13"/>
      <c r="I316" s="7"/>
    </row>
    <row r="317" spans="1:9" ht="13.2">
      <c r="A317" s="9"/>
      <c r="B317" s="13"/>
      <c r="C317" s="13"/>
      <c r="D317" s="13"/>
      <c r="E317" s="13"/>
      <c r="F317" s="13"/>
      <c r="G317" s="5"/>
      <c r="H317" s="13"/>
      <c r="I317" s="7"/>
    </row>
    <row r="318" spans="1:9" ht="13.2">
      <c r="A318" s="9"/>
      <c r="B318" s="13"/>
      <c r="C318" s="13"/>
      <c r="D318" s="13"/>
      <c r="E318" s="13"/>
      <c r="F318" s="13"/>
      <c r="G318" s="5"/>
      <c r="H318" s="13"/>
      <c r="I318" s="7"/>
    </row>
    <row r="319" spans="1:9" ht="13.2">
      <c r="A319" s="9"/>
      <c r="B319" s="13"/>
      <c r="C319" s="13"/>
      <c r="D319" s="13"/>
      <c r="E319" s="13"/>
      <c r="F319" s="13"/>
      <c r="G319" s="5"/>
      <c r="H319" s="13"/>
      <c r="I319" s="7"/>
    </row>
    <row r="320" spans="1:9" ht="13.2">
      <c r="A320" s="9"/>
      <c r="B320" s="13"/>
      <c r="C320" s="13"/>
      <c r="D320" s="13"/>
      <c r="E320" s="13"/>
      <c r="F320" s="13"/>
      <c r="G320" s="5"/>
      <c r="H320" s="13"/>
      <c r="I320" s="7"/>
    </row>
    <row r="321" spans="1:9" ht="13.2">
      <c r="A321" s="9"/>
      <c r="B321" s="13"/>
      <c r="C321" s="13"/>
      <c r="D321" s="13"/>
      <c r="E321" s="13"/>
      <c r="F321" s="13"/>
      <c r="G321" s="5"/>
      <c r="H321" s="13"/>
      <c r="I321" s="7"/>
    </row>
    <row r="322" spans="1:9" ht="13.2">
      <c r="A322" s="9"/>
      <c r="B322" s="13"/>
      <c r="C322" s="13"/>
      <c r="D322" s="13"/>
      <c r="E322" s="13"/>
      <c r="F322" s="13"/>
      <c r="G322" s="5"/>
      <c r="H322" s="13"/>
      <c r="I322" s="7"/>
    </row>
    <row r="323" spans="1:9" ht="13.2">
      <c r="A323" s="9"/>
      <c r="B323" s="13"/>
      <c r="C323" s="13"/>
      <c r="D323" s="13"/>
      <c r="E323" s="13"/>
      <c r="F323" s="13"/>
      <c r="G323" s="5"/>
      <c r="H323" s="13"/>
      <c r="I323" s="7"/>
    </row>
    <row r="324" spans="1:9" ht="13.2">
      <c r="A324" s="9"/>
      <c r="B324" s="13"/>
      <c r="C324" s="13"/>
      <c r="D324" s="13"/>
      <c r="E324" s="13"/>
      <c r="F324" s="13"/>
      <c r="G324" s="5"/>
      <c r="H324" s="13"/>
      <c r="I324" s="7"/>
    </row>
    <row r="325" spans="1:9" ht="13.2">
      <c r="A325" s="9"/>
      <c r="B325" s="13"/>
      <c r="C325" s="13"/>
      <c r="D325" s="13"/>
      <c r="E325" s="13"/>
      <c r="F325" s="13"/>
      <c r="G325" s="5"/>
      <c r="H325" s="13"/>
      <c r="I325" s="7"/>
    </row>
    <row r="326" spans="1:9" ht="13.2">
      <c r="A326" s="9"/>
      <c r="B326" s="13"/>
      <c r="C326" s="13"/>
      <c r="D326" s="13"/>
      <c r="E326" s="13"/>
      <c r="F326" s="13"/>
      <c r="G326" s="5"/>
      <c r="H326" s="13"/>
      <c r="I326" s="7"/>
    </row>
    <row r="327" spans="1:9" ht="13.2">
      <c r="A327" s="9"/>
      <c r="B327" s="13"/>
      <c r="C327" s="13"/>
      <c r="D327" s="13"/>
      <c r="E327" s="13"/>
      <c r="F327" s="13"/>
      <c r="G327" s="5"/>
      <c r="H327" s="13"/>
      <c r="I327" s="7"/>
    </row>
    <row r="328" spans="1:9" ht="13.2">
      <c r="A328" s="9"/>
      <c r="B328" s="13"/>
      <c r="C328" s="13"/>
      <c r="D328" s="13"/>
      <c r="E328" s="13"/>
      <c r="F328" s="13"/>
      <c r="G328" s="5"/>
      <c r="H328" s="13"/>
      <c r="I328" s="7"/>
    </row>
    <row r="329" spans="1:9" ht="13.2">
      <c r="A329" s="9"/>
      <c r="B329" s="13"/>
      <c r="C329" s="13"/>
      <c r="D329" s="13"/>
      <c r="E329" s="13"/>
      <c r="F329" s="13"/>
      <c r="G329" s="5"/>
      <c r="H329" s="13"/>
      <c r="I329" s="7"/>
    </row>
    <row r="330" spans="1:9" ht="13.2">
      <c r="A330" s="9"/>
      <c r="B330" s="13"/>
      <c r="C330" s="13"/>
      <c r="D330" s="13"/>
      <c r="E330" s="13"/>
      <c r="F330" s="13"/>
      <c r="G330" s="5"/>
      <c r="H330" s="13"/>
      <c r="I330" s="7"/>
    </row>
    <row r="331" spans="1:9" ht="13.2">
      <c r="A331" s="9"/>
      <c r="B331" s="13"/>
      <c r="C331" s="13"/>
      <c r="D331" s="13"/>
      <c r="E331" s="13"/>
      <c r="F331" s="13"/>
      <c r="G331" s="5"/>
      <c r="H331" s="13"/>
      <c r="I331" s="7"/>
    </row>
    <row r="332" spans="1:9" ht="13.2">
      <c r="A332" s="9"/>
      <c r="B332" s="13"/>
      <c r="C332" s="13"/>
      <c r="D332" s="13"/>
      <c r="E332" s="13"/>
      <c r="F332" s="13"/>
      <c r="G332" s="5"/>
      <c r="H332" s="13"/>
      <c r="I332" s="7"/>
    </row>
    <row r="333" spans="1:9" ht="13.2">
      <c r="A333" s="9"/>
      <c r="B333" s="13"/>
      <c r="C333" s="13"/>
      <c r="D333" s="13"/>
      <c r="E333" s="13"/>
      <c r="F333" s="13"/>
      <c r="G333" s="5"/>
      <c r="H333" s="13"/>
      <c r="I333" s="7"/>
    </row>
    <row r="334" spans="1:9" ht="13.2">
      <c r="A334" s="9"/>
      <c r="B334" s="13"/>
      <c r="C334" s="13"/>
      <c r="D334" s="13"/>
      <c r="E334" s="13"/>
      <c r="F334" s="13"/>
      <c r="G334" s="5"/>
      <c r="H334" s="13"/>
      <c r="I334" s="7"/>
    </row>
    <row r="335" spans="1:9" ht="13.2">
      <c r="A335" s="9"/>
      <c r="B335" s="13"/>
      <c r="C335" s="13"/>
      <c r="D335" s="13"/>
      <c r="E335" s="13"/>
      <c r="F335" s="13"/>
      <c r="G335" s="5"/>
      <c r="H335" s="13"/>
      <c r="I335" s="7"/>
    </row>
    <row r="336" spans="1:9" ht="13.2">
      <c r="A336" s="9"/>
      <c r="B336" s="13"/>
      <c r="C336" s="13"/>
      <c r="D336" s="13"/>
      <c r="E336" s="13"/>
      <c r="F336" s="13"/>
      <c r="G336" s="5"/>
      <c r="H336" s="13"/>
      <c r="I336" s="7"/>
    </row>
    <row r="337" spans="1:9" ht="13.2">
      <c r="A337" s="9"/>
      <c r="B337" s="13"/>
      <c r="C337" s="13"/>
      <c r="D337" s="13"/>
      <c r="E337" s="13"/>
      <c r="F337" s="13"/>
      <c r="G337" s="5"/>
      <c r="H337" s="13"/>
      <c r="I337" s="7"/>
    </row>
    <row r="338" spans="1:9" ht="13.2">
      <c r="A338" s="9"/>
      <c r="B338" s="13"/>
      <c r="C338" s="13"/>
      <c r="D338" s="13"/>
      <c r="E338" s="13"/>
      <c r="F338" s="13"/>
      <c r="G338" s="5"/>
      <c r="H338" s="13"/>
      <c r="I338" s="7"/>
    </row>
    <row r="339" spans="1:9" ht="13.2">
      <c r="A339" s="9"/>
      <c r="B339" s="13"/>
      <c r="C339" s="13"/>
      <c r="D339" s="13"/>
      <c r="E339" s="13"/>
      <c r="F339" s="13"/>
      <c r="G339" s="5"/>
      <c r="H339" s="13"/>
      <c r="I339" s="7"/>
    </row>
    <row r="340" spans="1:9" ht="13.2">
      <c r="A340" s="9"/>
      <c r="B340" s="13"/>
      <c r="C340" s="13"/>
      <c r="D340" s="13"/>
      <c r="E340" s="13"/>
      <c r="F340" s="13"/>
      <c r="G340" s="5"/>
      <c r="H340" s="13"/>
      <c r="I340" s="7"/>
    </row>
    <row r="341" spans="1:9" ht="13.2">
      <c r="A341" s="9"/>
      <c r="B341" s="13"/>
      <c r="C341" s="13"/>
      <c r="D341" s="13"/>
      <c r="E341" s="13"/>
      <c r="F341" s="13"/>
      <c r="G341" s="5"/>
      <c r="H341" s="13"/>
      <c r="I341" s="7"/>
    </row>
    <row r="342" spans="1:9" ht="13.2">
      <c r="A342" s="9"/>
      <c r="B342" s="13"/>
      <c r="C342" s="13"/>
      <c r="D342" s="13"/>
      <c r="E342" s="13"/>
      <c r="F342" s="13"/>
      <c r="G342" s="5"/>
      <c r="H342" s="13"/>
      <c r="I342" s="7"/>
    </row>
    <row r="343" spans="1:9" ht="13.2">
      <c r="A343" s="9"/>
      <c r="B343" s="13"/>
      <c r="C343" s="13"/>
      <c r="D343" s="13"/>
      <c r="E343" s="13"/>
      <c r="F343" s="13"/>
      <c r="G343" s="5"/>
      <c r="H343" s="13"/>
      <c r="I343" s="7"/>
    </row>
    <row r="344" spans="1:9" ht="13.2">
      <c r="A344" s="9"/>
      <c r="B344" s="13"/>
      <c r="C344" s="13"/>
      <c r="D344" s="13"/>
      <c r="E344" s="13"/>
      <c r="F344" s="13"/>
      <c r="G344" s="5"/>
      <c r="H344" s="13"/>
      <c r="I344" s="7"/>
    </row>
    <row r="345" spans="1:9" ht="13.2">
      <c r="A345" s="9"/>
      <c r="B345" s="13"/>
      <c r="C345" s="13"/>
      <c r="D345" s="13"/>
      <c r="E345" s="13"/>
      <c r="F345" s="13"/>
      <c r="G345" s="5"/>
      <c r="H345" s="13"/>
      <c r="I345" s="7"/>
    </row>
    <row r="346" spans="1:9" ht="13.2">
      <c r="A346" s="9"/>
      <c r="B346" s="13"/>
      <c r="C346" s="13"/>
      <c r="D346" s="13"/>
      <c r="E346" s="13"/>
      <c r="F346" s="13"/>
      <c r="G346" s="5"/>
      <c r="H346" s="13"/>
      <c r="I346" s="7"/>
    </row>
    <row r="347" spans="1:9" ht="13.2">
      <c r="A347" s="9"/>
      <c r="B347" s="13"/>
      <c r="C347" s="13"/>
      <c r="D347" s="13"/>
      <c r="E347" s="13"/>
      <c r="F347" s="13"/>
      <c r="G347" s="5"/>
      <c r="H347" s="13"/>
      <c r="I347" s="7"/>
    </row>
    <row r="348" spans="1:9" ht="13.2">
      <c r="A348" s="9"/>
      <c r="B348" s="13"/>
      <c r="C348" s="13"/>
      <c r="D348" s="13"/>
      <c r="E348" s="13"/>
      <c r="F348" s="13"/>
      <c r="G348" s="5"/>
      <c r="H348" s="13"/>
      <c r="I348" s="7"/>
    </row>
    <row r="349" spans="1:9" ht="13.2">
      <c r="A349" s="9"/>
      <c r="B349" s="13"/>
      <c r="C349" s="13"/>
      <c r="D349" s="13"/>
      <c r="E349" s="13"/>
      <c r="F349" s="13"/>
      <c r="G349" s="5"/>
      <c r="H349" s="13"/>
      <c r="I349" s="7"/>
    </row>
    <row r="350" spans="1:9" ht="13.2">
      <c r="A350" s="9"/>
      <c r="B350" s="13"/>
      <c r="C350" s="13"/>
      <c r="D350" s="13"/>
      <c r="E350" s="13"/>
      <c r="F350" s="13"/>
      <c r="G350" s="5"/>
      <c r="H350" s="13"/>
      <c r="I350" s="7"/>
    </row>
    <row r="351" spans="1:9" ht="13.2">
      <c r="A351" s="9"/>
      <c r="B351" s="13"/>
      <c r="C351" s="13"/>
      <c r="D351" s="13"/>
      <c r="E351" s="13"/>
      <c r="F351" s="13"/>
      <c r="G351" s="5"/>
      <c r="H351" s="13"/>
      <c r="I351" s="7"/>
    </row>
    <row r="352" spans="1:9" ht="13.2">
      <c r="A352" s="9"/>
      <c r="B352" s="13"/>
      <c r="C352" s="13"/>
      <c r="D352" s="13"/>
      <c r="E352" s="13"/>
      <c r="F352" s="13"/>
      <c r="G352" s="5"/>
      <c r="H352" s="13"/>
      <c r="I352" s="7"/>
    </row>
    <row r="353" spans="1:9" ht="13.2">
      <c r="A353" s="9"/>
      <c r="B353" s="13"/>
      <c r="C353" s="13"/>
      <c r="D353" s="13"/>
      <c r="E353" s="13"/>
      <c r="F353" s="13"/>
      <c r="G353" s="5"/>
      <c r="H353" s="13"/>
      <c r="I353" s="7"/>
    </row>
    <row r="354" spans="1:9" ht="13.2">
      <c r="A354" s="9"/>
      <c r="B354" s="13"/>
      <c r="C354" s="13"/>
      <c r="D354" s="13"/>
      <c r="E354" s="13"/>
      <c r="F354" s="13"/>
      <c r="G354" s="5"/>
      <c r="H354" s="13"/>
      <c r="I354" s="7"/>
    </row>
    <row r="355" spans="1:9" ht="13.2">
      <c r="A355" s="9"/>
      <c r="B355" s="13"/>
      <c r="C355" s="13"/>
      <c r="D355" s="13"/>
      <c r="E355" s="13"/>
      <c r="F355" s="13"/>
      <c r="G355" s="5"/>
      <c r="H355" s="13"/>
      <c r="I355" s="7"/>
    </row>
    <row r="356" spans="1:9" ht="13.2">
      <c r="A356" s="9"/>
      <c r="B356" s="13"/>
      <c r="C356" s="13"/>
      <c r="D356" s="13"/>
      <c r="E356" s="13"/>
      <c r="F356" s="13"/>
      <c r="G356" s="5"/>
      <c r="H356" s="13"/>
      <c r="I356" s="7"/>
    </row>
    <row r="357" spans="1:9" ht="13.2">
      <c r="A357" s="9"/>
      <c r="B357" s="13"/>
      <c r="C357" s="13"/>
      <c r="D357" s="13"/>
      <c r="E357" s="13"/>
      <c r="F357" s="13"/>
      <c r="G357" s="5"/>
      <c r="H357" s="13"/>
      <c r="I357" s="7"/>
    </row>
    <row r="358" spans="1:9" ht="13.2">
      <c r="A358" s="9"/>
      <c r="B358" s="13"/>
      <c r="C358" s="13"/>
      <c r="D358" s="13"/>
      <c r="E358" s="13"/>
      <c r="F358" s="13"/>
      <c r="G358" s="5"/>
      <c r="H358" s="13"/>
      <c r="I358" s="7"/>
    </row>
    <row r="359" spans="1:9" ht="13.2">
      <c r="A359" s="9"/>
      <c r="B359" s="13"/>
      <c r="C359" s="13"/>
      <c r="D359" s="13"/>
      <c r="E359" s="13"/>
      <c r="F359" s="13"/>
      <c r="G359" s="5"/>
      <c r="H359" s="13"/>
      <c r="I359" s="7"/>
    </row>
    <row r="360" spans="1:9" ht="13.2">
      <c r="A360" s="9"/>
      <c r="B360" s="13"/>
      <c r="C360" s="13"/>
      <c r="D360" s="13"/>
      <c r="E360" s="13"/>
      <c r="F360" s="13"/>
      <c r="G360" s="5"/>
      <c r="H360" s="13"/>
      <c r="I360" s="7"/>
    </row>
    <row r="361" spans="1:9" ht="13.2">
      <c r="A361" s="9"/>
      <c r="B361" s="13"/>
      <c r="C361" s="13"/>
      <c r="D361" s="13"/>
      <c r="E361" s="13"/>
      <c r="F361" s="13"/>
      <c r="G361" s="5"/>
      <c r="H361" s="13"/>
      <c r="I361" s="7"/>
    </row>
    <row r="362" spans="1:9" ht="13.2">
      <c r="A362" s="9"/>
      <c r="B362" s="13"/>
      <c r="C362" s="13"/>
      <c r="D362" s="13"/>
      <c r="E362" s="13"/>
      <c r="F362" s="13"/>
      <c r="G362" s="5"/>
      <c r="H362" s="13"/>
      <c r="I362" s="7"/>
    </row>
    <row r="363" spans="1:9" ht="13.2">
      <c r="A363" s="9"/>
      <c r="B363" s="13"/>
      <c r="C363" s="13"/>
      <c r="D363" s="13"/>
      <c r="E363" s="13"/>
      <c r="F363" s="13"/>
      <c r="G363" s="5"/>
      <c r="H363" s="13"/>
      <c r="I363" s="7"/>
    </row>
    <row r="364" spans="1:9" ht="13.2">
      <c r="A364" s="9"/>
      <c r="B364" s="13"/>
      <c r="C364" s="13"/>
      <c r="D364" s="13"/>
      <c r="E364" s="13"/>
      <c r="F364" s="13"/>
      <c r="G364" s="5"/>
      <c r="H364" s="13"/>
      <c r="I364" s="7"/>
    </row>
    <row r="365" spans="1:9" ht="13.2">
      <c r="A365" s="9"/>
      <c r="B365" s="13"/>
      <c r="C365" s="13"/>
      <c r="D365" s="13"/>
      <c r="E365" s="13"/>
      <c r="F365" s="13"/>
      <c r="G365" s="5"/>
      <c r="H365" s="13"/>
      <c r="I365" s="7"/>
    </row>
    <row r="366" spans="1:9" ht="13.2">
      <c r="A366" s="9"/>
      <c r="B366" s="13"/>
      <c r="C366" s="13"/>
      <c r="D366" s="13"/>
      <c r="E366" s="13"/>
      <c r="F366" s="13"/>
      <c r="G366" s="5"/>
      <c r="H366" s="13"/>
      <c r="I366" s="7"/>
    </row>
    <row r="367" spans="1:9" ht="13.2">
      <c r="A367" s="9"/>
      <c r="B367" s="13"/>
      <c r="C367" s="13"/>
      <c r="D367" s="13"/>
      <c r="E367" s="13"/>
      <c r="F367" s="13"/>
      <c r="G367" s="5"/>
      <c r="H367" s="13"/>
      <c r="I367" s="7"/>
    </row>
    <row r="368" spans="1:9" ht="13.2">
      <c r="A368" s="9"/>
      <c r="B368" s="13"/>
      <c r="C368" s="13"/>
      <c r="D368" s="13"/>
      <c r="E368" s="13"/>
      <c r="F368" s="13"/>
      <c r="G368" s="5"/>
      <c r="H368" s="13"/>
      <c r="I368" s="7"/>
    </row>
    <row r="369" spans="1:9" ht="13.2">
      <c r="A369" s="9"/>
      <c r="B369" s="13"/>
      <c r="C369" s="13"/>
      <c r="D369" s="13"/>
      <c r="E369" s="13"/>
      <c r="F369" s="13"/>
      <c r="G369" s="5"/>
      <c r="H369" s="13"/>
      <c r="I369" s="7"/>
    </row>
    <row r="370" spans="1:9" ht="13.2">
      <c r="A370" s="9"/>
      <c r="B370" s="13"/>
      <c r="C370" s="13"/>
      <c r="D370" s="13"/>
      <c r="E370" s="13"/>
      <c r="F370" s="13"/>
      <c r="G370" s="5"/>
      <c r="H370" s="13"/>
      <c r="I370" s="7"/>
    </row>
    <row r="371" spans="1:9" ht="13.2">
      <c r="A371" s="9"/>
      <c r="B371" s="13"/>
      <c r="C371" s="13"/>
      <c r="D371" s="13"/>
      <c r="E371" s="13"/>
      <c r="F371" s="13"/>
      <c r="G371" s="5"/>
      <c r="H371" s="13"/>
      <c r="I371" s="7"/>
    </row>
    <row r="372" spans="1:9" ht="13.2">
      <c r="A372" s="9"/>
      <c r="B372" s="13"/>
      <c r="C372" s="13"/>
      <c r="D372" s="13"/>
      <c r="E372" s="13"/>
      <c r="F372" s="13"/>
      <c r="G372" s="5"/>
      <c r="H372" s="13"/>
      <c r="I372" s="7"/>
    </row>
    <row r="373" spans="1:9" ht="13.2">
      <c r="A373" s="9"/>
      <c r="B373" s="13"/>
      <c r="C373" s="13"/>
      <c r="D373" s="13"/>
      <c r="E373" s="13"/>
      <c r="F373" s="13"/>
      <c r="G373" s="5"/>
      <c r="H373" s="13"/>
      <c r="I373" s="7"/>
    </row>
    <row r="374" spans="1:9" ht="13.2">
      <c r="A374" s="9"/>
      <c r="B374" s="13"/>
      <c r="C374" s="13"/>
      <c r="D374" s="13"/>
      <c r="E374" s="13"/>
      <c r="F374" s="13"/>
      <c r="G374" s="5"/>
      <c r="H374" s="13"/>
      <c r="I374" s="7"/>
    </row>
    <row r="375" spans="1:9" ht="13.2">
      <c r="A375" s="9"/>
      <c r="B375" s="13"/>
      <c r="C375" s="13"/>
      <c r="D375" s="13"/>
      <c r="E375" s="13"/>
      <c r="F375" s="13"/>
      <c r="G375" s="5"/>
      <c r="H375" s="13"/>
      <c r="I375" s="7"/>
    </row>
    <row r="376" spans="1:9" ht="13.2">
      <c r="A376" s="9"/>
      <c r="B376" s="13"/>
      <c r="C376" s="13"/>
      <c r="D376" s="13"/>
      <c r="E376" s="13"/>
      <c r="F376" s="13"/>
      <c r="G376" s="5"/>
      <c r="H376" s="13"/>
      <c r="I376" s="7"/>
    </row>
    <row r="377" spans="1:9" ht="13.2">
      <c r="A377" s="9"/>
      <c r="B377" s="13"/>
      <c r="C377" s="13"/>
      <c r="D377" s="13"/>
      <c r="E377" s="13"/>
      <c r="F377" s="13"/>
      <c r="G377" s="5"/>
      <c r="H377" s="13"/>
      <c r="I377" s="7"/>
    </row>
    <row r="378" spans="1:9" ht="13.2">
      <c r="A378" s="9"/>
      <c r="B378" s="13"/>
      <c r="C378" s="13"/>
      <c r="D378" s="13"/>
      <c r="E378" s="13"/>
      <c r="F378" s="13"/>
      <c r="G378" s="5"/>
      <c r="H378" s="13"/>
      <c r="I378" s="7"/>
    </row>
    <row r="379" spans="1:9" ht="13.2">
      <c r="A379" s="9"/>
      <c r="B379" s="13"/>
      <c r="C379" s="13"/>
      <c r="D379" s="13"/>
      <c r="E379" s="13"/>
      <c r="F379" s="13"/>
      <c r="G379" s="5"/>
      <c r="H379" s="13"/>
      <c r="I379" s="7"/>
    </row>
    <row r="380" spans="1:9" ht="13.2">
      <c r="A380" s="9"/>
      <c r="B380" s="13"/>
      <c r="C380" s="13"/>
      <c r="D380" s="13"/>
      <c r="E380" s="13"/>
      <c r="F380" s="13"/>
      <c r="G380" s="5"/>
      <c r="H380" s="13"/>
      <c r="I380" s="7"/>
    </row>
    <row r="381" spans="1:9" ht="13.2">
      <c r="A381" s="9"/>
      <c r="B381" s="13"/>
      <c r="C381" s="13"/>
      <c r="D381" s="13"/>
      <c r="E381" s="13"/>
      <c r="F381" s="13"/>
      <c r="G381" s="5"/>
      <c r="H381" s="13"/>
      <c r="I381" s="7"/>
    </row>
    <row r="382" spans="1:9" ht="13.2">
      <c r="A382" s="9"/>
      <c r="B382" s="13"/>
      <c r="C382" s="13"/>
      <c r="D382" s="13"/>
      <c r="E382" s="13"/>
      <c r="F382" s="13"/>
      <c r="G382" s="5"/>
      <c r="H382" s="13"/>
      <c r="I382" s="7"/>
    </row>
    <row r="383" spans="1:9" ht="13.2">
      <c r="A383" s="9"/>
      <c r="B383" s="13"/>
      <c r="C383" s="13"/>
      <c r="D383" s="13"/>
      <c r="E383" s="13"/>
      <c r="F383" s="13"/>
      <c r="G383" s="5"/>
      <c r="H383" s="13"/>
      <c r="I383" s="7"/>
    </row>
    <row r="384" spans="1:9" ht="13.2">
      <c r="A384" s="9"/>
      <c r="B384" s="13"/>
      <c r="C384" s="13"/>
      <c r="D384" s="13"/>
      <c r="E384" s="13"/>
      <c r="F384" s="13"/>
      <c r="G384" s="5"/>
      <c r="H384" s="13"/>
      <c r="I384" s="7"/>
    </row>
    <row r="385" spans="1:9" ht="13.2">
      <c r="A385" s="9"/>
      <c r="B385" s="13"/>
      <c r="C385" s="13"/>
      <c r="D385" s="13"/>
      <c r="E385" s="13"/>
      <c r="F385" s="13"/>
      <c r="G385" s="5"/>
      <c r="H385" s="13"/>
      <c r="I385" s="7"/>
    </row>
    <row r="386" spans="1:9" ht="13.2">
      <c r="A386" s="9"/>
      <c r="B386" s="13"/>
      <c r="C386" s="13"/>
      <c r="D386" s="13"/>
      <c r="E386" s="13"/>
      <c r="F386" s="13"/>
      <c r="G386" s="5"/>
      <c r="H386" s="13"/>
      <c r="I386" s="7"/>
    </row>
    <row r="387" spans="1:9" ht="13.2">
      <c r="A387" s="9"/>
      <c r="B387" s="13"/>
      <c r="C387" s="13"/>
      <c r="D387" s="13"/>
      <c r="E387" s="13"/>
      <c r="F387" s="13"/>
      <c r="G387" s="5"/>
      <c r="H387" s="13"/>
      <c r="I387" s="7"/>
    </row>
    <row r="388" spans="1:9" ht="13.2">
      <c r="A388" s="9"/>
      <c r="B388" s="13"/>
      <c r="C388" s="13"/>
      <c r="D388" s="13"/>
      <c r="E388" s="13"/>
      <c r="F388" s="13"/>
      <c r="G388" s="5"/>
      <c r="H388" s="13"/>
      <c r="I388" s="7"/>
    </row>
    <row r="389" spans="1:9" ht="13.2">
      <c r="A389" s="9"/>
      <c r="B389" s="13"/>
      <c r="C389" s="13"/>
      <c r="D389" s="13"/>
      <c r="E389" s="13"/>
      <c r="F389" s="13"/>
      <c r="G389" s="5"/>
      <c r="H389" s="13"/>
      <c r="I389" s="7"/>
    </row>
    <row r="390" spans="1:9" ht="13.2">
      <c r="A390" s="9"/>
      <c r="B390" s="13"/>
      <c r="C390" s="13"/>
      <c r="D390" s="13"/>
      <c r="E390" s="13"/>
      <c r="F390" s="13"/>
      <c r="G390" s="5"/>
      <c r="H390" s="13"/>
      <c r="I390" s="7"/>
    </row>
    <row r="391" spans="1:9" ht="13.2">
      <c r="A391" s="9"/>
      <c r="B391" s="13"/>
      <c r="C391" s="13"/>
      <c r="D391" s="13"/>
      <c r="E391" s="13"/>
      <c r="F391" s="13"/>
      <c r="G391" s="5"/>
      <c r="H391" s="13"/>
      <c r="I391" s="7"/>
    </row>
    <row r="392" spans="1:9" ht="13.2">
      <c r="A392" s="9"/>
      <c r="B392" s="13"/>
      <c r="C392" s="13"/>
      <c r="D392" s="13"/>
      <c r="E392" s="13"/>
      <c r="F392" s="13"/>
      <c r="G392" s="5"/>
      <c r="H392" s="13"/>
      <c r="I392" s="7"/>
    </row>
    <row r="393" spans="1:9" ht="13.2">
      <c r="A393" s="9"/>
      <c r="B393" s="13"/>
      <c r="C393" s="13"/>
      <c r="D393" s="13"/>
      <c r="E393" s="13"/>
      <c r="F393" s="13"/>
      <c r="G393" s="5"/>
      <c r="H393" s="13"/>
      <c r="I393" s="7"/>
    </row>
    <row r="394" spans="1:9" ht="13.2">
      <c r="A394" s="9"/>
      <c r="B394" s="13"/>
      <c r="C394" s="13"/>
      <c r="D394" s="13"/>
      <c r="E394" s="13"/>
      <c r="F394" s="13"/>
      <c r="G394" s="5"/>
      <c r="H394" s="13"/>
      <c r="I394" s="7"/>
    </row>
    <row r="395" spans="1:9" ht="13.2">
      <c r="A395" s="9"/>
      <c r="B395" s="13"/>
      <c r="C395" s="13"/>
      <c r="D395" s="13"/>
      <c r="E395" s="13"/>
      <c r="F395" s="13"/>
      <c r="G395" s="5"/>
      <c r="H395" s="13"/>
      <c r="I395" s="7"/>
    </row>
    <row r="396" spans="1:9" ht="13.2">
      <c r="A396" s="9"/>
      <c r="B396" s="13"/>
      <c r="C396" s="13"/>
      <c r="D396" s="13"/>
      <c r="E396" s="13"/>
      <c r="F396" s="13"/>
      <c r="G396" s="5"/>
      <c r="H396" s="13"/>
      <c r="I396" s="7"/>
    </row>
    <row r="397" spans="1:9" ht="13.2">
      <c r="A397" s="9"/>
      <c r="B397" s="13"/>
      <c r="C397" s="13"/>
      <c r="D397" s="13"/>
      <c r="E397" s="13"/>
      <c r="F397" s="13"/>
      <c r="G397" s="5"/>
      <c r="H397" s="13"/>
      <c r="I397" s="7"/>
    </row>
    <row r="398" spans="1:9" ht="13.2">
      <c r="A398" s="9"/>
      <c r="B398" s="13"/>
      <c r="C398" s="13"/>
      <c r="D398" s="13"/>
      <c r="E398" s="13"/>
      <c r="F398" s="13"/>
      <c r="G398" s="5"/>
      <c r="H398" s="13"/>
      <c r="I398" s="7"/>
    </row>
    <row r="399" spans="1:9" ht="13.2">
      <c r="A399" s="9"/>
      <c r="B399" s="13"/>
      <c r="C399" s="13"/>
      <c r="D399" s="13"/>
      <c r="E399" s="13"/>
      <c r="F399" s="13"/>
      <c r="G399" s="5"/>
      <c r="H399" s="13"/>
      <c r="I399" s="7"/>
    </row>
    <row r="400" spans="1:9" ht="13.2">
      <c r="A400" s="9"/>
      <c r="B400" s="13"/>
      <c r="C400" s="13"/>
      <c r="D400" s="13"/>
      <c r="E400" s="13"/>
      <c r="F400" s="13"/>
      <c r="G400" s="5"/>
      <c r="H400" s="13"/>
      <c r="I400" s="7"/>
    </row>
    <row r="401" spans="1:9" ht="13.2">
      <c r="A401" s="9"/>
      <c r="B401" s="13"/>
      <c r="C401" s="13"/>
      <c r="D401" s="13"/>
      <c r="E401" s="13"/>
      <c r="F401" s="13"/>
      <c r="G401" s="5"/>
      <c r="H401" s="13"/>
      <c r="I401" s="7"/>
    </row>
    <row r="402" spans="1:9" ht="13.2">
      <c r="A402" s="9"/>
      <c r="B402" s="13"/>
      <c r="C402" s="13"/>
      <c r="D402" s="13"/>
      <c r="E402" s="13"/>
      <c r="F402" s="13"/>
      <c r="G402" s="5"/>
      <c r="H402" s="13"/>
      <c r="I402" s="7"/>
    </row>
    <row r="403" spans="1:9" ht="13.2">
      <c r="A403" s="9"/>
      <c r="B403" s="13"/>
      <c r="C403" s="13"/>
      <c r="D403" s="13"/>
      <c r="E403" s="13"/>
      <c r="F403" s="13"/>
      <c r="G403" s="5"/>
      <c r="H403" s="13"/>
      <c r="I403" s="7"/>
    </row>
    <row r="404" spans="1:9" ht="13.2">
      <c r="A404" s="9"/>
      <c r="B404" s="13"/>
      <c r="C404" s="13"/>
      <c r="D404" s="13"/>
      <c r="E404" s="13"/>
      <c r="F404" s="13"/>
      <c r="G404" s="5"/>
      <c r="H404" s="13"/>
      <c r="I404" s="7"/>
    </row>
    <row r="405" spans="1:9" ht="13.2">
      <c r="A405" s="9"/>
      <c r="B405" s="13"/>
      <c r="C405" s="13"/>
      <c r="D405" s="13"/>
      <c r="E405" s="13"/>
      <c r="F405" s="13"/>
      <c r="G405" s="5"/>
      <c r="H405" s="13"/>
      <c r="I405" s="7"/>
    </row>
    <row r="406" spans="1:9" ht="13.2">
      <c r="A406" s="9"/>
      <c r="B406" s="13"/>
      <c r="C406" s="13"/>
      <c r="D406" s="13"/>
      <c r="E406" s="13"/>
      <c r="F406" s="13"/>
      <c r="G406" s="5"/>
      <c r="H406" s="13"/>
      <c r="I406" s="7"/>
    </row>
    <row r="407" spans="1:9" ht="13.2">
      <c r="A407" s="9"/>
      <c r="B407" s="13"/>
      <c r="C407" s="13"/>
      <c r="D407" s="13"/>
      <c r="E407" s="13"/>
      <c r="F407" s="13"/>
      <c r="G407" s="5"/>
      <c r="H407" s="13"/>
      <c r="I407" s="7"/>
    </row>
    <row r="408" spans="1:9" ht="13.2">
      <c r="A408" s="9"/>
      <c r="B408" s="13"/>
      <c r="C408" s="13"/>
      <c r="D408" s="13"/>
      <c r="E408" s="13"/>
      <c r="F408" s="13"/>
      <c r="G408" s="5"/>
      <c r="H408" s="13"/>
      <c r="I408" s="7"/>
    </row>
    <row r="409" spans="1:9" ht="13.2">
      <c r="A409" s="9"/>
      <c r="B409" s="13"/>
      <c r="C409" s="13"/>
      <c r="D409" s="13"/>
      <c r="E409" s="13"/>
      <c r="F409" s="13"/>
      <c r="G409" s="5"/>
      <c r="H409" s="13"/>
      <c r="I409" s="7"/>
    </row>
    <row r="410" spans="1:9" ht="13.2">
      <c r="A410" s="9"/>
      <c r="B410" s="13"/>
      <c r="C410" s="13"/>
      <c r="D410" s="13"/>
      <c r="E410" s="13"/>
      <c r="F410" s="13"/>
      <c r="G410" s="5"/>
      <c r="H410" s="13"/>
      <c r="I410" s="7"/>
    </row>
    <row r="411" spans="1:9" ht="13.2">
      <c r="A411" s="9"/>
      <c r="B411" s="13"/>
      <c r="C411" s="13"/>
      <c r="D411" s="13"/>
      <c r="E411" s="13"/>
      <c r="F411" s="13"/>
      <c r="G411" s="5"/>
      <c r="H411" s="13"/>
      <c r="I411" s="7"/>
    </row>
    <row r="412" spans="1:9" ht="13.2">
      <c r="A412" s="9"/>
      <c r="B412" s="13"/>
      <c r="C412" s="13"/>
      <c r="D412" s="13"/>
      <c r="E412" s="13"/>
      <c r="F412" s="13"/>
      <c r="G412" s="5"/>
      <c r="H412" s="13"/>
      <c r="I412" s="7"/>
    </row>
    <row r="413" spans="1:9" ht="13.2">
      <c r="A413" s="9"/>
      <c r="B413" s="13"/>
      <c r="C413" s="13"/>
      <c r="D413" s="13"/>
      <c r="E413" s="13"/>
      <c r="F413" s="13"/>
      <c r="G413" s="5"/>
      <c r="H413" s="13"/>
      <c r="I413" s="7"/>
    </row>
    <row r="414" spans="1:9" ht="13.2">
      <c r="A414" s="9"/>
      <c r="B414" s="13"/>
      <c r="C414" s="13"/>
      <c r="D414" s="13"/>
      <c r="E414" s="13"/>
      <c r="F414" s="13"/>
      <c r="G414" s="5"/>
      <c r="H414" s="13"/>
      <c r="I414" s="7"/>
    </row>
    <row r="415" spans="1:9" ht="13.2">
      <c r="A415" s="9"/>
      <c r="B415" s="13"/>
      <c r="C415" s="13"/>
      <c r="D415" s="13"/>
      <c r="E415" s="13"/>
      <c r="F415" s="13"/>
      <c r="G415" s="5"/>
      <c r="H415" s="13"/>
      <c r="I415" s="7"/>
    </row>
    <row r="416" spans="1:9" ht="13.2">
      <c r="A416" s="9"/>
      <c r="B416" s="13"/>
      <c r="C416" s="13"/>
      <c r="D416" s="13"/>
      <c r="E416" s="13"/>
      <c r="F416" s="13"/>
      <c r="G416" s="5"/>
      <c r="H416" s="13"/>
      <c r="I416" s="7"/>
    </row>
    <row r="417" spans="1:9" ht="13.2">
      <c r="A417" s="9"/>
      <c r="B417" s="13"/>
      <c r="C417" s="13"/>
      <c r="D417" s="13"/>
      <c r="E417" s="13"/>
      <c r="F417" s="13"/>
      <c r="G417" s="5"/>
      <c r="H417" s="13"/>
      <c r="I417" s="7"/>
    </row>
    <row r="418" spans="1:9" ht="13.2">
      <c r="A418" s="9"/>
      <c r="B418" s="13"/>
      <c r="C418" s="13"/>
      <c r="D418" s="13"/>
      <c r="E418" s="13"/>
      <c r="F418" s="13"/>
      <c r="G418" s="5"/>
      <c r="H418" s="13"/>
      <c r="I418" s="7"/>
    </row>
    <row r="419" spans="1:9" ht="13.2">
      <c r="A419" s="9"/>
      <c r="B419" s="13"/>
      <c r="C419" s="13"/>
      <c r="D419" s="13"/>
      <c r="E419" s="13"/>
      <c r="F419" s="13"/>
      <c r="G419" s="5"/>
      <c r="H419" s="13"/>
      <c r="I419" s="7"/>
    </row>
    <row r="420" spans="1:9" ht="13.2">
      <c r="A420" s="9"/>
      <c r="B420" s="13"/>
      <c r="C420" s="13"/>
      <c r="D420" s="13"/>
      <c r="E420" s="13"/>
      <c r="F420" s="13"/>
      <c r="G420" s="5"/>
      <c r="H420" s="13"/>
      <c r="I420" s="7"/>
    </row>
    <row r="421" spans="1:9" ht="13.2">
      <c r="A421" s="9"/>
      <c r="B421" s="13"/>
      <c r="C421" s="13"/>
      <c r="D421" s="13"/>
      <c r="E421" s="13"/>
      <c r="F421" s="13"/>
      <c r="G421" s="5"/>
      <c r="H421" s="13"/>
      <c r="I421" s="7"/>
    </row>
    <row r="422" spans="1:9" ht="13.2">
      <c r="A422" s="9"/>
      <c r="B422" s="13"/>
      <c r="C422" s="13"/>
      <c r="D422" s="13"/>
      <c r="E422" s="13"/>
      <c r="F422" s="13"/>
      <c r="G422" s="5"/>
      <c r="H422" s="13"/>
      <c r="I422" s="7"/>
    </row>
    <row r="423" spans="1:9" ht="13.2">
      <c r="A423" s="9"/>
      <c r="B423" s="13"/>
      <c r="C423" s="13"/>
      <c r="D423" s="13"/>
      <c r="E423" s="13"/>
      <c r="F423" s="13"/>
      <c r="G423" s="5"/>
      <c r="H423" s="13"/>
      <c r="I423" s="7"/>
    </row>
    <row r="424" spans="1:9" ht="13.2">
      <c r="A424" s="9"/>
      <c r="B424" s="13"/>
      <c r="C424" s="13"/>
      <c r="D424" s="13"/>
      <c r="E424" s="13"/>
      <c r="F424" s="13"/>
      <c r="G424" s="5"/>
      <c r="H424" s="13"/>
      <c r="I424" s="7"/>
    </row>
    <row r="425" spans="1:9" ht="13.2">
      <c r="A425" s="9"/>
      <c r="B425" s="13"/>
      <c r="C425" s="13"/>
      <c r="D425" s="13"/>
      <c r="E425" s="13"/>
      <c r="F425" s="13"/>
      <c r="G425" s="5"/>
      <c r="H425" s="13"/>
      <c r="I425" s="7"/>
    </row>
    <row r="426" spans="1:9" ht="13.2">
      <c r="A426" s="9"/>
      <c r="B426" s="13"/>
      <c r="C426" s="13"/>
      <c r="D426" s="13"/>
      <c r="E426" s="13"/>
      <c r="F426" s="13"/>
      <c r="G426" s="5"/>
      <c r="H426" s="13"/>
      <c r="I426" s="7"/>
    </row>
    <row r="427" spans="1:9" ht="13.2">
      <c r="A427" s="9"/>
      <c r="B427" s="13"/>
      <c r="C427" s="13"/>
      <c r="D427" s="13"/>
      <c r="E427" s="13"/>
      <c r="F427" s="13"/>
      <c r="G427" s="5"/>
      <c r="H427" s="13"/>
      <c r="I427" s="7"/>
    </row>
    <row r="428" spans="1:9" ht="13.2">
      <c r="A428" s="9"/>
      <c r="B428" s="13"/>
      <c r="C428" s="13"/>
      <c r="D428" s="13"/>
      <c r="E428" s="13"/>
      <c r="F428" s="13"/>
      <c r="G428" s="5"/>
      <c r="H428" s="13"/>
      <c r="I428" s="7"/>
    </row>
    <row r="429" spans="1:9" ht="13.2">
      <c r="A429" s="9"/>
      <c r="B429" s="13"/>
      <c r="C429" s="13"/>
      <c r="D429" s="13"/>
      <c r="E429" s="13"/>
      <c r="F429" s="13"/>
      <c r="G429" s="5"/>
      <c r="H429" s="13"/>
      <c r="I429" s="7"/>
    </row>
    <row r="430" spans="1:9" ht="13.2">
      <c r="A430" s="9"/>
      <c r="B430" s="13"/>
      <c r="C430" s="13"/>
      <c r="D430" s="13"/>
      <c r="E430" s="13"/>
      <c r="F430" s="13"/>
      <c r="G430" s="5"/>
      <c r="H430" s="13"/>
      <c r="I430" s="7"/>
    </row>
    <row r="431" spans="1:9" ht="13.2">
      <c r="A431" s="9"/>
      <c r="B431" s="13"/>
      <c r="C431" s="13"/>
      <c r="D431" s="13"/>
      <c r="E431" s="13"/>
      <c r="F431" s="13"/>
      <c r="G431" s="5"/>
      <c r="H431" s="13"/>
      <c r="I431" s="7"/>
    </row>
    <row r="432" spans="1:9" ht="13.2">
      <c r="A432" s="9"/>
      <c r="B432" s="13"/>
      <c r="C432" s="13"/>
      <c r="D432" s="13"/>
      <c r="E432" s="13"/>
      <c r="F432" s="13"/>
      <c r="G432" s="5"/>
      <c r="H432" s="13"/>
      <c r="I432" s="7"/>
    </row>
    <row r="433" spans="1:9" ht="13.2">
      <c r="A433" s="9"/>
      <c r="B433" s="13"/>
      <c r="C433" s="13"/>
      <c r="D433" s="13"/>
      <c r="E433" s="13"/>
      <c r="F433" s="13"/>
      <c r="G433" s="5"/>
      <c r="H433" s="13"/>
      <c r="I433" s="7"/>
    </row>
    <row r="434" spans="1:9" ht="13.2">
      <c r="A434" s="9"/>
      <c r="B434" s="13"/>
      <c r="C434" s="13"/>
      <c r="D434" s="13"/>
      <c r="E434" s="13"/>
      <c r="F434" s="13"/>
      <c r="G434" s="5"/>
      <c r="H434" s="13"/>
      <c r="I434" s="7"/>
    </row>
    <row r="435" spans="1:9" ht="13.2">
      <c r="A435" s="9"/>
      <c r="B435" s="13"/>
      <c r="C435" s="13"/>
      <c r="D435" s="13"/>
      <c r="E435" s="13"/>
      <c r="F435" s="13"/>
      <c r="G435" s="5"/>
      <c r="H435" s="13"/>
      <c r="I435" s="7"/>
    </row>
    <row r="436" spans="1:9" ht="13.2">
      <c r="A436" s="9"/>
      <c r="B436" s="13"/>
      <c r="C436" s="13"/>
      <c r="D436" s="13"/>
      <c r="E436" s="13"/>
      <c r="F436" s="13"/>
      <c r="G436" s="5"/>
      <c r="H436" s="13"/>
      <c r="I436" s="7"/>
    </row>
    <row r="437" spans="1:9" ht="13.2">
      <c r="A437" s="9"/>
      <c r="B437" s="13"/>
      <c r="C437" s="13"/>
      <c r="D437" s="13"/>
      <c r="E437" s="13"/>
      <c r="F437" s="13"/>
      <c r="G437" s="5"/>
      <c r="H437" s="13"/>
      <c r="I437" s="7"/>
    </row>
    <row r="438" spans="1:9" ht="13.2">
      <c r="A438" s="9"/>
      <c r="B438" s="13"/>
      <c r="C438" s="13"/>
      <c r="D438" s="13"/>
      <c r="E438" s="13"/>
      <c r="F438" s="13"/>
      <c r="G438" s="5"/>
      <c r="H438" s="13"/>
      <c r="I438" s="7"/>
    </row>
    <row r="439" spans="1:9" ht="13.2">
      <c r="A439" s="9"/>
      <c r="B439" s="13"/>
      <c r="C439" s="13"/>
      <c r="D439" s="13"/>
      <c r="E439" s="13"/>
      <c r="F439" s="13"/>
      <c r="G439" s="5"/>
      <c r="H439" s="13"/>
      <c r="I439" s="7"/>
    </row>
    <row r="440" spans="1:9" ht="13.2">
      <c r="A440" s="9"/>
      <c r="B440" s="13"/>
      <c r="C440" s="13"/>
      <c r="D440" s="13"/>
      <c r="E440" s="13"/>
      <c r="F440" s="13"/>
      <c r="G440" s="5"/>
      <c r="H440" s="13"/>
      <c r="I440" s="7"/>
    </row>
    <row r="441" spans="1:9" ht="13.2">
      <c r="A441" s="9"/>
      <c r="B441" s="13"/>
      <c r="C441" s="13"/>
      <c r="D441" s="13"/>
      <c r="E441" s="13"/>
      <c r="F441" s="13"/>
      <c r="G441" s="5"/>
      <c r="H441" s="13"/>
      <c r="I441" s="7"/>
    </row>
    <row r="442" spans="1:9" ht="13.2">
      <c r="A442" s="9"/>
      <c r="B442" s="13"/>
      <c r="C442" s="13"/>
      <c r="D442" s="13"/>
      <c r="E442" s="13"/>
      <c r="F442" s="13"/>
      <c r="G442" s="5"/>
      <c r="H442" s="13"/>
      <c r="I442" s="7"/>
    </row>
    <row r="443" spans="1:9" ht="13.2">
      <c r="A443" s="9"/>
      <c r="B443" s="13"/>
      <c r="C443" s="13"/>
      <c r="D443" s="13"/>
      <c r="E443" s="13"/>
      <c r="F443" s="13"/>
      <c r="G443" s="5"/>
      <c r="H443" s="13"/>
      <c r="I443" s="7"/>
    </row>
    <row r="444" spans="1:9" ht="13.2">
      <c r="A444" s="9"/>
      <c r="B444" s="13"/>
      <c r="C444" s="13"/>
      <c r="D444" s="13"/>
      <c r="E444" s="13"/>
      <c r="F444" s="13"/>
      <c r="G444" s="5"/>
      <c r="H444" s="13"/>
      <c r="I444" s="7"/>
    </row>
    <row r="445" spans="1:9" ht="13.2">
      <c r="A445" s="9"/>
      <c r="B445" s="13"/>
      <c r="C445" s="13"/>
      <c r="D445" s="13"/>
      <c r="E445" s="13"/>
      <c r="F445" s="13"/>
      <c r="G445" s="5"/>
      <c r="H445" s="13"/>
      <c r="I445" s="7"/>
    </row>
    <row r="446" spans="1:9" ht="13.2">
      <c r="A446" s="9"/>
      <c r="B446" s="13"/>
      <c r="C446" s="13"/>
      <c r="D446" s="13"/>
      <c r="E446" s="13"/>
      <c r="F446" s="13"/>
      <c r="G446" s="5"/>
      <c r="H446" s="13"/>
      <c r="I446" s="7"/>
    </row>
    <row r="447" spans="1:9" ht="13.2">
      <c r="A447" s="9"/>
      <c r="B447" s="13"/>
      <c r="C447" s="13"/>
      <c r="D447" s="13"/>
      <c r="E447" s="13"/>
      <c r="F447" s="13"/>
      <c r="G447" s="5"/>
      <c r="H447" s="13"/>
      <c r="I447" s="7"/>
    </row>
    <row r="448" spans="1:9" ht="13.2">
      <c r="A448" s="9"/>
      <c r="B448" s="13"/>
      <c r="C448" s="13"/>
      <c r="D448" s="13"/>
      <c r="E448" s="13"/>
      <c r="F448" s="13"/>
      <c r="G448" s="5"/>
      <c r="H448" s="13"/>
      <c r="I448" s="7"/>
    </row>
    <row r="449" spans="1:9" ht="13.2">
      <c r="A449" s="9"/>
      <c r="B449" s="13"/>
      <c r="C449" s="13"/>
      <c r="D449" s="13"/>
      <c r="E449" s="13"/>
      <c r="F449" s="13"/>
      <c r="G449" s="5"/>
      <c r="H449" s="13"/>
      <c r="I449" s="7"/>
    </row>
    <row r="450" spans="1:9" ht="13.2">
      <c r="A450" s="9"/>
      <c r="B450" s="13"/>
      <c r="C450" s="13"/>
      <c r="D450" s="13"/>
      <c r="E450" s="13"/>
      <c r="F450" s="13"/>
      <c r="G450" s="5"/>
      <c r="H450" s="13"/>
      <c r="I450" s="7"/>
    </row>
    <row r="451" spans="1:9" ht="13.2">
      <c r="A451" s="9"/>
      <c r="B451" s="13"/>
      <c r="C451" s="13"/>
      <c r="D451" s="13"/>
      <c r="E451" s="13"/>
      <c r="F451" s="13"/>
      <c r="G451" s="5"/>
      <c r="H451" s="13"/>
      <c r="I451" s="7"/>
    </row>
    <row r="452" spans="1:9" ht="13.2">
      <c r="A452" s="9"/>
      <c r="B452" s="13"/>
      <c r="C452" s="13"/>
      <c r="D452" s="13"/>
      <c r="E452" s="13"/>
      <c r="F452" s="13"/>
      <c r="G452" s="5"/>
      <c r="H452" s="13"/>
      <c r="I452" s="7"/>
    </row>
    <row r="453" spans="1:9" ht="13.2">
      <c r="A453" s="9"/>
      <c r="B453" s="13"/>
      <c r="C453" s="13"/>
      <c r="D453" s="13"/>
      <c r="E453" s="13"/>
      <c r="F453" s="13"/>
      <c r="G453" s="5"/>
      <c r="H453" s="13"/>
      <c r="I453" s="7"/>
    </row>
    <row r="454" spans="1:9" ht="13.2">
      <c r="A454" s="9"/>
      <c r="B454" s="13"/>
      <c r="C454" s="13"/>
      <c r="D454" s="13"/>
      <c r="E454" s="13"/>
      <c r="F454" s="13"/>
      <c r="G454" s="5"/>
      <c r="H454" s="13"/>
      <c r="I454" s="7"/>
    </row>
    <row r="455" spans="1:9" ht="13.2">
      <c r="A455" s="9"/>
      <c r="B455" s="13"/>
      <c r="C455" s="13"/>
      <c r="D455" s="13"/>
      <c r="E455" s="13"/>
      <c r="F455" s="13"/>
      <c r="G455" s="5"/>
      <c r="H455" s="13"/>
      <c r="I455" s="7"/>
    </row>
    <row r="456" spans="1:9" ht="13.2">
      <c r="A456" s="9"/>
      <c r="B456" s="13"/>
      <c r="C456" s="13"/>
      <c r="D456" s="13"/>
      <c r="E456" s="13"/>
      <c r="F456" s="13"/>
      <c r="G456" s="5"/>
      <c r="H456" s="13"/>
      <c r="I456" s="7"/>
    </row>
    <row r="457" spans="1:9" ht="13.2">
      <c r="A457" s="9"/>
      <c r="B457" s="13"/>
      <c r="C457" s="13"/>
      <c r="D457" s="13"/>
      <c r="E457" s="13"/>
      <c r="F457" s="13"/>
      <c r="G457" s="5"/>
      <c r="H457" s="13"/>
      <c r="I457" s="7"/>
    </row>
    <row r="458" spans="1:9" ht="13.2">
      <c r="A458" s="9"/>
      <c r="B458" s="13"/>
      <c r="C458" s="13"/>
      <c r="D458" s="13"/>
      <c r="E458" s="13"/>
      <c r="F458" s="13"/>
      <c r="G458" s="5"/>
      <c r="H458" s="13"/>
      <c r="I458" s="7"/>
    </row>
    <row r="459" spans="1:9" ht="13.2">
      <c r="A459" s="9"/>
      <c r="B459" s="13"/>
      <c r="C459" s="13"/>
      <c r="D459" s="13"/>
      <c r="E459" s="13"/>
      <c r="F459" s="13"/>
      <c r="G459" s="5"/>
      <c r="H459" s="13"/>
      <c r="I459" s="7"/>
    </row>
    <row r="460" spans="1:9" ht="13.2">
      <c r="A460" s="9"/>
      <c r="B460" s="13"/>
      <c r="C460" s="13"/>
      <c r="D460" s="13"/>
      <c r="E460" s="13"/>
      <c r="F460" s="13"/>
      <c r="G460" s="5"/>
      <c r="H460" s="13"/>
      <c r="I460" s="7"/>
    </row>
    <row r="461" spans="1:9" ht="13.2">
      <c r="A461" s="9"/>
      <c r="B461" s="13"/>
      <c r="C461" s="13"/>
      <c r="D461" s="13"/>
      <c r="E461" s="13"/>
      <c r="F461" s="13"/>
      <c r="G461" s="5"/>
      <c r="H461" s="13"/>
      <c r="I461" s="7"/>
    </row>
    <row r="462" spans="1:9" ht="13.2">
      <c r="A462" s="9"/>
      <c r="B462" s="13"/>
      <c r="C462" s="13"/>
      <c r="D462" s="13"/>
      <c r="E462" s="13"/>
      <c r="F462" s="13"/>
      <c r="G462" s="5"/>
      <c r="H462" s="13"/>
      <c r="I462" s="7"/>
    </row>
    <row r="463" spans="1:9" ht="13.2">
      <c r="A463" s="9"/>
      <c r="B463" s="13"/>
      <c r="C463" s="13"/>
      <c r="D463" s="13"/>
      <c r="E463" s="13"/>
      <c r="F463" s="13"/>
      <c r="G463" s="5"/>
      <c r="H463" s="13"/>
      <c r="I463" s="7"/>
    </row>
    <row r="464" spans="1:9" ht="13.2">
      <c r="A464" s="9"/>
      <c r="B464" s="13"/>
      <c r="C464" s="13"/>
      <c r="D464" s="13"/>
      <c r="E464" s="13"/>
      <c r="F464" s="13"/>
      <c r="G464" s="5"/>
      <c r="H464" s="13"/>
      <c r="I464" s="7"/>
    </row>
    <row r="465" spans="1:9" ht="13.2">
      <c r="A465" s="9"/>
      <c r="B465" s="13"/>
      <c r="C465" s="13"/>
      <c r="D465" s="13"/>
      <c r="E465" s="13"/>
      <c r="F465" s="13"/>
      <c r="G465" s="5"/>
      <c r="H465" s="13"/>
      <c r="I465" s="7"/>
    </row>
    <row r="466" spans="1:9" ht="13.2">
      <c r="A466" s="9"/>
      <c r="B466" s="13"/>
      <c r="C466" s="13"/>
      <c r="D466" s="13"/>
      <c r="E466" s="13"/>
      <c r="F466" s="13"/>
      <c r="G466" s="5"/>
      <c r="H466" s="13"/>
      <c r="I466" s="7"/>
    </row>
    <row r="467" spans="1:9" ht="13.2">
      <c r="A467" s="9"/>
      <c r="B467" s="13"/>
      <c r="C467" s="13"/>
      <c r="D467" s="13"/>
      <c r="E467" s="13"/>
      <c r="F467" s="13"/>
      <c r="G467" s="5"/>
      <c r="H467" s="13"/>
      <c r="I467" s="7"/>
    </row>
    <row r="468" spans="1:9" ht="13.2">
      <c r="G468" s="5"/>
      <c r="I468" s="7"/>
    </row>
    <row r="469" spans="1:9" ht="13.2">
      <c r="G469" s="5"/>
      <c r="I469" s="7"/>
    </row>
    <row r="470" spans="1:9" ht="13.2">
      <c r="G470" s="5"/>
      <c r="I470" s="7"/>
    </row>
    <row r="471" spans="1:9" ht="13.2">
      <c r="G471" s="5"/>
      <c r="I471" s="7"/>
    </row>
    <row r="472" spans="1:9" ht="13.2">
      <c r="G472" s="5"/>
      <c r="I472" s="7"/>
    </row>
    <row r="473" spans="1:9" ht="13.2">
      <c r="G473" s="5"/>
      <c r="I473" s="7"/>
    </row>
    <row r="474" spans="1:9" ht="13.2">
      <c r="G474" s="5"/>
      <c r="I474" s="7"/>
    </row>
    <row r="475" spans="1:9" ht="13.2">
      <c r="G475" s="5"/>
      <c r="I475" s="7"/>
    </row>
    <row r="476" spans="1:9" ht="13.2">
      <c r="G476" s="5"/>
      <c r="I476" s="7"/>
    </row>
    <row r="477" spans="1:9" ht="13.2">
      <c r="G477" s="5"/>
      <c r="I477" s="7"/>
    </row>
    <row r="478" spans="1:9" ht="13.2">
      <c r="G478" s="5"/>
      <c r="I478" s="7"/>
    </row>
    <row r="479" spans="1:9" ht="13.2">
      <c r="G479" s="5"/>
      <c r="I479" s="7"/>
    </row>
    <row r="480" spans="1:9" ht="13.2">
      <c r="G480" s="5"/>
      <c r="I480" s="7"/>
    </row>
    <row r="481" spans="7:9" ht="13.2">
      <c r="G481" s="5"/>
      <c r="I481" s="7"/>
    </row>
    <row r="482" spans="7:9" ht="13.2">
      <c r="G482" s="5"/>
      <c r="I482" s="7"/>
    </row>
    <row r="483" spans="7:9" ht="13.2">
      <c r="G483" s="5"/>
      <c r="I483" s="7"/>
    </row>
    <row r="484" spans="7:9" ht="13.2">
      <c r="G484" s="5"/>
      <c r="I484" s="7"/>
    </row>
    <row r="485" spans="7:9" ht="13.2">
      <c r="G485" s="5"/>
      <c r="I485" s="7"/>
    </row>
    <row r="486" spans="7:9" ht="13.2">
      <c r="G486" s="5"/>
      <c r="I486" s="7"/>
    </row>
    <row r="487" spans="7:9" ht="13.2">
      <c r="G487" s="5"/>
      <c r="I487" s="7"/>
    </row>
    <row r="488" spans="7:9" ht="13.2">
      <c r="G488" s="5"/>
      <c r="I488" s="7"/>
    </row>
    <row r="489" spans="7:9" ht="13.2">
      <c r="G489" s="5"/>
      <c r="I489" s="7"/>
    </row>
    <row r="490" spans="7:9" ht="13.2">
      <c r="G490" s="5"/>
      <c r="I490" s="7"/>
    </row>
    <row r="491" spans="7:9" ht="13.2">
      <c r="G491" s="5"/>
      <c r="I491" s="7"/>
    </row>
    <row r="492" spans="7:9" ht="13.2">
      <c r="G492" s="5"/>
      <c r="I492" s="7"/>
    </row>
    <row r="493" spans="7:9" ht="13.2">
      <c r="G493" s="5"/>
      <c r="I493" s="7"/>
    </row>
    <row r="494" spans="7:9" ht="13.2">
      <c r="G494" s="5"/>
      <c r="I494" s="7"/>
    </row>
    <row r="495" spans="7:9" ht="13.2">
      <c r="G495" s="5"/>
      <c r="I495" s="7"/>
    </row>
    <row r="496" spans="7:9" ht="13.2">
      <c r="G496" s="5"/>
      <c r="I496" s="7"/>
    </row>
    <row r="497" spans="7:9" ht="13.2">
      <c r="G497" s="5"/>
      <c r="I497" s="7"/>
    </row>
    <row r="498" spans="7:9" ht="13.2">
      <c r="G498" s="5"/>
      <c r="I498" s="7"/>
    </row>
    <row r="499" spans="7:9" ht="13.2">
      <c r="G499" s="5"/>
      <c r="I499" s="7"/>
    </row>
    <row r="500" spans="7:9" ht="13.2">
      <c r="G500" s="5"/>
      <c r="I500" s="7"/>
    </row>
    <row r="501" spans="7:9" ht="13.2">
      <c r="G501" s="5"/>
      <c r="I501" s="7"/>
    </row>
    <row r="502" spans="7:9" ht="13.2">
      <c r="G502" s="5"/>
      <c r="I502" s="7"/>
    </row>
    <row r="503" spans="7:9" ht="13.2">
      <c r="G503" s="5"/>
      <c r="I503" s="7"/>
    </row>
    <row r="504" spans="7:9" ht="13.2">
      <c r="G504" s="5"/>
      <c r="I504" s="7"/>
    </row>
    <row r="505" spans="7:9" ht="13.2">
      <c r="G505" s="5"/>
      <c r="I505" s="7"/>
    </row>
    <row r="506" spans="7:9" ht="13.2">
      <c r="G506" s="5"/>
      <c r="I506" s="7"/>
    </row>
    <row r="507" spans="7:9" ht="13.2">
      <c r="G507" s="5"/>
      <c r="I507" s="7"/>
    </row>
    <row r="508" spans="7:9" ht="13.2">
      <c r="G508" s="5"/>
      <c r="I508" s="7"/>
    </row>
    <row r="509" spans="7:9" ht="13.2">
      <c r="G509" s="5"/>
      <c r="I509" s="7"/>
    </row>
    <row r="510" spans="7:9" ht="13.2">
      <c r="G510" s="5"/>
      <c r="I510" s="7"/>
    </row>
    <row r="511" spans="7:9" ht="13.2">
      <c r="G511" s="5"/>
      <c r="I511" s="7"/>
    </row>
    <row r="512" spans="7:9" ht="13.2">
      <c r="G512" s="5"/>
      <c r="I512" s="7"/>
    </row>
    <row r="513" spans="7:9" ht="13.2">
      <c r="G513" s="5"/>
      <c r="I513" s="7"/>
    </row>
    <row r="514" spans="7:9" ht="13.2">
      <c r="G514" s="5"/>
      <c r="I514" s="7"/>
    </row>
    <row r="515" spans="7:9" ht="13.2">
      <c r="G515" s="5"/>
      <c r="I515" s="7"/>
    </row>
    <row r="516" spans="7:9" ht="13.2">
      <c r="G516" s="5"/>
      <c r="I516" s="7"/>
    </row>
    <row r="517" spans="7:9" ht="13.2">
      <c r="G517" s="5"/>
      <c r="I517" s="7"/>
    </row>
    <row r="518" spans="7:9" ht="13.2">
      <c r="G518" s="5"/>
      <c r="I518" s="7"/>
    </row>
    <row r="519" spans="7:9" ht="13.2">
      <c r="G519" s="5"/>
      <c r="I519" s="7"/>
    </row>
    <row r="520" spans="7:9" ht="13.2">
      <c r="G520" s="5"/>
      <c r="I520" s="7"/>
    </row>
    <row r="521" spans="7:9" ht="13.2">
      <c r="G521" s="5"/>
      <c r="I521" s="7"/>
    </row>
    <row r="522" spans="7:9" ht="13.2">
      <c r="G522" s="5"/>
      <c r="I522" s="7"/>
    </row>
    <row r="523" spans="7:9" ht="13.2">
      <c r="G523" s="5"/>
      <c r="I523" s="7"/>
    </row>
    <row r="524" spans="7:9" ht="13.2">
      <c r="G524" s="5"/>
      <c r="I524" s="7"/>
    </row>
    <row r="525" spans="7:9" ht="13.2">
      <c r="G525" s="5"/>
      <c r="I525" s="7"/>
    </row>
    <row r="526" spans="7:9" ht="13.2">
      <c r="G526" s="5"/>
      <c r="I526" s="7"/>
    </row>
    <row r="527" spans="7:9" ht="13.2">
      <c r="G527" s="5"/>
      <c r="I527" s="7"/>
    </row>
    <row r="528" spans="7:9" ht="13.2">
      <c r="G528" s="5"/>
      <c r="I528" s="7"/>
    </row>
    <row r="529" spans="7:9" ht="13.2">
      <c r="G529" s="5"/>
      <c r="I529" s="7"/>
    </row>
    <row r="530" spans="7:9" ht="13.2">
      <c r="G530" s="5"/>
      <c r="I530" s="7"/>
    </row>
    <row r="531" spans="7:9" ht="13.2">
      <c r="G531" s="5"/>
      <c r="I531" s="7"/>
    </row>
    <row r="532" spans="7:9" ht="13.2">
      <c r="G532" s="5"/>
      <c r="I532" s="7"/>
    </row>
    <row r="533" spans="7:9" ht="13.2">
      <c r="G533" s="5"/>
      <c r="I533" s="7"/>
    </row>
    <row r="534" spans="7:9" ht="13.2">
      <c r="G534" s="5"/>
      <c r="I534" s="7"/>
    </row>
    <row r="535" spans="7:9" ht="13.2">
      <c r="G535" s="5"/>
      <c r="I535" s="7"/>
    </row>
    <row r="536" spans="7:9" ht="13.2">
      <c r="G536" s="5"/>
      <c r="I536" s="7"/>
    </row>
    <row r="537" spans="7:9" ht="13.2">
      <c r="G537" s="5"/>
      <c r="I537" s="7"/>
    </row>
    <row r="538" spans="7:9" ht="13.2">
      <c r="G538" s="5"/>
      <c r="I538" s="7"/>
    </row>
    <row r="539" spans="7:9" ht="13.2">
      <c r="G539" s="5"/>
      <c r="I539" s="7"/>
    </row>
    <row r="540" spans="7:9" ht="13.2">
      <c r="G540" s="5"/>
      <c r="I540" s="7"/>
    </row>
    <row r="541" spans="7:9" ht="13.2">
      <c r="G541" s="5"/>
      <c r="I541" s="7"/>
    </row>
    <row r="542" spans="7:9" ht="13.2">
      <c r="G542" s="5"/>
      <c r="I542" s="7"/>
    </row>
    <row r="543" spans="7:9" ht="13.2">
      <c r="G543" s="5"/>
      <c r="I543" s="7"/>
    </row>
    <row r="544" spans="7:9" ht="13.2">
      <c r="G544" s="5"/>
      <c r="I544" s="7"/>
    </row>
    <row r="545" spans="7:9" ht="13.2">
      <c r="G545" s="5"/>
      <c r="I545" s="7"/>
    </row>
    <row r="546" spans="7:9" ht="13.2">
      <c r="G546" s="5"/>
      <c r="I546" s="7"/>
    </row>
    <row r="547" spans="7:9" ht="13.2">
      <c r="G547" s="5"/>
      <c r="I547" s="7"/>
    </row>
    <row r="548" spans="7:9" ht="13.2">
      <c r="G548" s="5"/>
      <c r="I548" s="7"/>
    </row>
    <row r="549" spans="7:9" ht="13.2">
      <c r="G549" s="5"/>
      <c r="I549" s="7"/>
    </row>
    <row r="550" spans="7:9" ht="13.2">
      <c r="G550" s="5"/>
      <c r="I550" s="7"/>
    </row>
    <row r="551" spans="7:9" ht="13.2">
      <c r="G551" s="5"/>
      <c r="I551" s="7"/>
    </row>
    <row r="552" spans="7:9" ht="13.2">
      <c r="G552" s="5"/>
      <c r="I552" s="7"/>
    </row>
    <row r="553" spans="7:9" ht="13.2">
      <c r="G553" s="5"/>
      <c r="I553" s="7"/>
    </row>
    <row r="554" spans="7:9" ht="13.2">
      <c r="G554" s="5"/>
      <c r="I554" s="7"/>
    </row>
    <row r="555" spans="7:9" ht="13.2">
      <c r="G555" s="5"/>
      <c r="I555" s="7"/>
    </row>
    <row r="556" spans="7:9" ht="13.2">
      <c r="G556" s="5"/>
      <c r="I556" s="7"/>
    </row>
    <row r="557" spans="7:9" ht="13.2">
      <c r="G557" s="5"/>
      <c r="I557" s="7"/>
    </row>
    <row r="558" spans="7:9" ht="13.2">
      <c r="G558" s="5"/>
      <c r="I558" s="7"/>
    </row>
    <row r="559" spans="7:9" ht="13.2">
      <c r="G559" s="5"/>
      <c r="I559" s="7"/>
    </row>
    <row r="560" spans="7:9" ht="13.2">
      <c r="G560" s="5"/>
      <c r="I560" s="7"/>
    </row>
    <row r="561" spans="7:9" ht="13.2">
      <c r="G561" s="5"/>
      <c r="I561" s="7"/>
    </row>
    <row r="562" spans="7:9" ht="13.2">
      <c r="G562" s="5"/>
      <c r="I562" s="7"/>
    </row>
    <row r="563" spans="7:9" ht="13.2">
      <c r="G563" s="5"/>
      <c r="I563" s="7"/>
    </row>
    <row r="564" spans="7:9" ht="13.2">
      <c r="G564" s="5"/>
      <c r="I564" s="7"/>
    </row>
    <row r="565" spans="7:9" ht="13.2">
      <c r="G565" s="5"/>
      <c r="I565" s="7"/>
    </row>
    <row r="566" spans="7:9" ht="13.2">
      <c r="G566" s="5"/>
      <c r="I566" s="7"/>
    </row>
    <row r="567" spans="7:9" ht="13.2">
      <c r="G567" s="5"/>
      <c r="I567" s="7"/>
    </row>
    <row r="568" spans="7:9" ht="13.2">
      <c r="G568" s="5"/>
      <c r="I568" s="7"/>
    </row>
    <row r="569" spans="7:9" ht="13.2">
      <c r="G569" s="5"/>
      <c r="I569" s="7"/>
    </row>
    <row r="570" spans="7:9" ht="13.2">
      <c r="G570" s="5"/>
      <c r="I570" s="7"/>
    </row>
    <row r="571" spans="7:9" ht="13.2">
      <c r="G571" s="5"/>
      <c r="I571" s="7"/>
    </row>
    <row r="572" spans="7:9" ht="13.2">
      <c r="G572" s="5"/>
      <c r="I572" s="7"/>
    </row>
    <row r="573" spans="7:9" ht="13.2">
      <c r="G573" s="5"/>
      <c r="I573" s="7"/>
    </row>
    <row r="574" spans="7:9" ht="13.2">
      <c r="G574" s="5"/>
      <c r="I574" s="7"/>
    </row>
    <row r="575" spans="7:9" ht="13.2">
      <c r="G575" s="5"/>
      <c r="I575" s="7"/>
    </row>
    <row r="576" spans="7:9" ht="13.2">
      <c r="G576" s="5"/>
      <c r="I576" s="7"/>
    </row>
    <row r="577" spans="7:9" ht="13.2">
      <c r="G577" s="5"/>
      <c r="I577" s="7"/>
    </row>
    <row r="578" spans="7:9" ht="13.2">
      <c r="G578" s="5"/>
      <c r="I578" s="7"/>
    </row>
    <row r="579" spans="7:9" ht="13.2">
      <c r="G579" s="5"/>
      <c r="I579" s="7"/>
    </row>
    <row r="580" spans="7:9" ht="13.2">
      <c r="G580" s="5"/>
      <c r="I580" s="7"/>
    </row>
    <row r="581" spans="7:9" ht="13.2">
      <c r="G581" s="5"/>
      <c r="I581" s="7"/>
    </row>
    <row r="582" spans="7:9" ht="13.2">
      <c r="G582" s="5"/>
      <c r="I582" s="7"/>
    </row>
    <row r="583" spans="7:9" ht="13.2">
      <c r="G583" s="5"/>
      <c r="I583" s="7"/>
    </row>
    <row r="584" spans="7:9" ht="13.2">
      <c r="G584" s="5"/>
      <c r="I584" s="7"/>
    </row>
    <row r="585" spans="7:9" ht="13.2">
      <c r="G585" s="5"/>
      <c r="I585" s="7"/>
    </row>
    <row r="586" spans="7:9" ht="13.2">
      <c r="G586" s="5"/>
      <c r="I586" s="7"/>
    </row>
    <row r="587" spans="7:9" ht="13.2">
      <c r="G587" s="5"/>
      <c r="I587" s="7"/>
    </row>
    <row r="588" spans="7:9" ht="13.2">
      <c r="G588" s="5"/>
      <c r="I588" s="7"/>
    </row>
    <row r="589" spans="7:9" ht="13.2">
      <c r="G589" s="5"/>
      <c r="I589" s="7"/>
    </row>
    <row r="590" spans="7:9" ht="13.2">
      <c r="G590" s="5"/>
      <c r="I590" s="7"/>
    </row>
    <row r="591" spans="7:9" ht="13.2">
      <c r="G591" s="5"/>
      <c r="I591" s="7"/>
    </row>
    <row r="592" spans="7:9" ht="13.2">
      <c r="G592" s="5"/>
      <c r="I592" s="7"/>
    </row>
    <row r="593" spans="7:9" ht="13.2">
      <c r="G593" s="5"/>
      <c r="I593" s="7"/>
    </row>
    <row r="594" spans="7:9" ht="13.2">
      <c r="G594" s="5"/>
      <c r="I594" s="7"/>
    </row>
    <row r="595" spans="7:9" ht="13.2">
      <c r="G595" s="5"/>
      <c r="I595" s="7"/>
    </row>
    <row r="596" spans="7:9" ht="13.2">
      <c r="G596" s="5"/>
      <c r="I596" s="7"/>
    </row>
    <row r="597" spans="7:9" ht="13.2">
      <c r="G597" s="5"/>
      <c r="I597" s="7"/>
    </row>
    <row r="598" spans="7:9" ht="13.2">
      <c r="G598" s="5"/>
      <c r="I598" s="7"/>
    </row>
    <row r="599" spans="7:9" ht="13.2">
      <c r="G599" s="5"/>
      <c r="I599" s="7"/>
    </row>
    <row r="600" spans="7:9" ht="13.2">
      <c r="G600" s="5"/>
      <c r="I600" s="7"/>
    </row>
    <row r="601" spans="7:9" ht="13.2">
      <c r="G601" s="5"/>
      <c r="I601" s="7"/>
    </row>
    <row r="602" spans="7:9" ht="13.2">
      <c r="G602" s="5"/>
      <c r="I602" s="7"/>
    </row>
    <row r="603" spans="7:9" ht="13.2">
      <c r="G603" s="5"/>
      <c r="I603" s="7"/>
    </row>
    <row r="604" spans="7:9" ht="13.2">
      <c r="G604" s="5"/>
      <c r="I604" s="7"/>
    </row>
    <row r="605" spans="7:9" ht="13.2">
      <c r="G605" s="5"/>
      <c r="I605" s="7"/>
    </row>
    <row r="606" spans="7:9" ht="13.2">
      <c r="G606" s="5"/>
      <c r="I606" s="7"/>
    </row>
    <row r="607" spans="7:9" ht="13.2">
      <c r="G607" s="5"/>
      <c r="I607" s="7"/>
    </row>
    <row r="608" spans="7:9" ht="13.2">
      <c r="G608" s="5"/>
      <c r="I608" s="7"/>
    </row>
    <row r="609" spans="7:9" ht="13.2">
      <c r="G609" s="5"/>
      <c r="I609" s="7"/>
    </row>
    <row r="610" spans="7:9" ht="13.2">
      <c r="G610" s="5"/>
      <c r="I610" s="7"/>
    </row>
    <row r="611" spans="7:9" ht="13.2">
      <c r="G611" s="5"/>
      <c r="I611" s="7"/>
    </row>
    <row r="612" spans="7:9" ht="13.2">
      <c r="G612" s="5"/>
      <c r="I612" s="7"/>
    </row>
    <row r="613" spans="7:9" ht="13.2">
      <c r="G613" s="5"/>
      <c r="I613" s="7"/>
    </row>
    <row r="614" spans="7:9" ht="13.2">
      <c r="G614" s="5"/>
      <c r="I614" s="7"/>
    </row>
    <row r="615" spans="7:9" ht="13.2">
      <c r="G615" s="5"/>
      <c r="I615" s="7"/>
    </row>
    <row r="616" spans="7:9" ht="13.2">
      <c r="G616" s="5"/>
      <c r="I616" s="7"/>
    </row>
    <row r="617" spans="7:9" ht="13.2">
      <c r="G617" s="5"/>
      <c r="I617" s="7"/>
    </row>
    <row r="618" spans="7:9" ht="13.2">
      <c r="G618" s="5"/>
      <c r="I618" s="7"/>
    </row>
    <row r="619" spans="7:9" ht="13.2">
      <c r="G619" s="5"/>
      <c r="I619" s="7"/>
    </row>
    <row r="620" spans="7:9" ht="13.2">
      <c r="G620" s="5"/>
      <c r="I620" s="7"/>
    </row>
    <row r="621" spans="7:9" ht="13.2">
      <c r="G621" s="5"/>
      <c r="I621" s="7"/>
    </row>
    <row r="622" spans="7:9" ht="13.2">
      <c r="G622" s="5"/>
      <c r="I622" s="7"/>
    </row>
    <row r="623" spans="7:9" ht="13.2">
      <c r="G623" s="5"/>
      <c r="I623" s="7"/>
    </row>
    <row r="624" spans="7:9" ht="13.2">
      <c r="G624" s="5"/>
      <c r="I624" s="7"/>
    </row>
    <row r="625" spans="7:9" ht="13.2">
      <c r="G625" s="5"/>
      <c r="I625" s="7"/>
    </row>
    <row r="626" spans="7:9" ht="13.2">
      <c r="G626" s="5"/>
      <c r="I626" s="7"/>
    </row>
    <row r="627" spans="7:9" ht="13.2">
      <c r="G627" s="5"/>
      <c r="I627" s="7"/>
    </row>
    <row r="628" spans="7:9" ht="13.2">
      <c r="G628" s="5"/>
      <c r="I628" s="7"/>
    </row>
    <row r="629" spans="7:9" ht="13.2">
      <c r="G629" s="5"/>
      <c r="I629" s="7"/>
    </row>
    <row r="630" spans="7:9" ht="13.2">
      <c r="G630" s="5"/>
      <c r="I630" s="7"/>
    </row>
    <row r="631" spans="7:9" ht="13.2">
      <c r="G631" s="5"/>
      <c r="I631" s="7"/>
    </row>
    <row r="632" spans="7:9" ht="13.2">
      <c r="G632" s="5"/>
      <c r="I632" s="7"/>
    </row>
    <row r="633" spans="7:9" ht="13.2">
      <c r="G633" s="5"/>
      <c r="I633" s="7"/>
    </row>
    <row r="634" spans="7:9" ht="13.2">
      <c r="G634" s="5"/>
      <c r="I634" s="7"/>
    </row>
    <row r="635" spans="7:9" ht="13.2">
      <c r="G635" s="5"/>
      <c r="I635" s="7"/>
    </row>
    <row r="636" spans="7:9" ht="13.2">
      <c r="G636" s="5"/>
      <c r="I636" s="7"/>
    </row>
    <row r="637" spans="7:9" ht="13.2">
      <c r="G637" s="5"/>
      <c r="I637" s="7"/>
    </row>
    <row r="638" spans="7:9" ht="13.2">
      <c r="G638" s="5"/>
      <c r="I638" s="7"/>
    </row>
    <row r="639" spans="7:9" ht="13.2">
      <c r="G639" s="5"/>
      <c r="I639" s="7"/>
    </row>
    <row r="640" spans="7:9" ht="13.2">
      <c r="G640" s="5"/>
      <c r="I640" s="7"/>
    </row>
    <row r="641" spans="7:9" ht="13.2">
      <c r="G641" s="5"/>
      <c r="I641" s="7"/>
    </row>
    <row r="642" spans="7:9" ht="13.2">
      <c r="G642" s="5"/>
      <c r="I642" s="7"/>
    </row>
    <row r="643" spans="7:9" ht="13.2">
      <c r="G643" s="5"/>
      <c r="I643" s="7"/>
    </row>
    <row r="644" spans="7:9" ht="13.2">
      <c r="G644" s="5"/>
      <c r="I644" s="7"/>
    </row>
    <row r="645" spans="7:9" ht="13.2">
      <c r="G645" s="5"/>
      <c r="I645" s="7"/>
    </row>
    <row r="646" spans="7:9" ht="13.2">
      <c r="G646" s="5"/>
      <c r="I646" s="7"/>
    </row>
    <row r="647" spans="7:9" ht="13.2">
      <c r="G647" s="5"/>
      <c r="I647" s="7"/>
    </row>
    <row r="648" spans="7:9" ht="13.2">
      <c r="G648" s="5"/>
      <c r="I648" s="7"/>
    </row>
    <row r="649" spans="7:9" ht="13.2">
      <c r="G649" s="5"/>
      <c r="I649" s="7"/>
    </row>
    <row r="650" spans="7:9" ht="13.2">
      <c r="G650" s="5"/>
      <c r="I650" s="7"/>
    </row>
    <row r="651" spans="7:9" ht="13.2">
      <c r="G651" s="5"/>
      <c r="I651" s="7"/>
    </row>
    <row r="652" spans="7:9" ht="13.2">
      <c r="G652" s="5"/>
      <c r="I652" s="7"/>
    </row>
    <row r="653" spans="7:9" ht="13.2">
      <c r="G653" s="5"/>
      <c r="I653" s="7"/>
    </row>
    <row r="654" spans="7:9" ht="13.2">
      <c r="G654" s="5"/>
      <c r="I654" s="7"/>
    </row>
    <row r="655" spans="7:9" ht="13.2">
      <c r="G655" s="5"/>
      <c r="I655" s="7"/>
    </row>
    <row r="656" spans="7:9" ht="13.2">
      <c r="G656" s="5"/>
      <c r="I656" s="7"/>
    </row>
    <row r="657" spans="7:9" ht="13.2">
      <c r="G657" s="5"/>
      <c r="I657" s="7"/>
    </row>
    <row r="658" spans="7:9" ht="13.2">
      <c r="G658" s="5"/>
      <c r="I658" s="7"/>
    </row>
    <row r="659" spans="7:9" ht="13.2">
      <c r="G659" s="5"/>
      <c r="I659" s="7"/>
    </row>
    <row r="660" spans="7:9" ht="13.2">
      <c r="G660" s="5"/>
      <c r="I660" s="7"/>
    </row>
    <row r="661" spans="7:9" ht="13.2">
      <c r="G661" s="5"/>
      <c r="I661" s="7"/>
    </row>
    <row r="662" spans="7:9" ht="13.2">
      <c r="G662" s="5"/>
      <c r="I662" s="7"/>
    </row>
    <row r="663" spans="7:9" ht="13.2">
      <c r="G663" s="5"/>
      <c r="I663" s="7"/>
    </row>
    <row r="664" spans="7:9" ht="13.2">
      <c r="G664" s="5"/>
      <c r="I664" s="7"/>
    </row>
    <row r="665" spans="7:9" ht="13.2">
      <c r="G665" s="5"/>
      <c r="I665" s="7"/>
    </row>
    <row r="666" spans="7:9" ht="13.2">
      <c r="G666" s="5"/>
      <c r="I666" s="7"/>
    </row>
    <row r="667" spans="7:9" ht="13.2">
      <c r="G667" s="5"/>
      <c r="I667" s="7"/>
    </row>
    <row r="668" spans="7:9" ht="13.2">
      <c r="G668" s="5"/>
      <c r="I668" s="7"/>
    </row>
    <row r="669" spans="7:9" ht="13.2">
      <c r="G669" s="5"/>
      <c r="I669" s="7"/>
    </row>
    <row r="670" spans="7:9" ht="13.2">
      <c r="G670" s="5"/>
      <c r="I670" s="7"/>
    </row>
    <row r="671" spans="7:9" ht="13.2">
      <c r="G671" s="5"/>
      <c r="I671" s="7"/>
    </row>
    <row r="672" spans="7:9" ht="13.2">
      <c r="G672" s="5"/>
      <c r="I672" s="7"/>
    </row>
    <row r="673" spans="7:9" ht="13.2">
      <c r="G673" s="5"/>
      <c r="I673" s="7"/>
    </row>
    <row r="674" spans="7:9" ht="13.2">
      <c r="G674" s="5"/>
      <c r="I674" s="7"/>
    </row>
    <row r="675" spans="7:9" ht="13.2">
      <c r="G675" s="5"/>
      <c r="I675" s="7"/>
    </row>
    <row r="676" spans="7:9" ht="13.2">
      <c r="G676" s="5"/>
      <c r="I676" s="7"/>
    </row>
    <row r="677" spans="7:9" ht="13.2">
      <c r="G677" s="5"/>
      <c r="I677" s="7"/>
    </row>
    <row r="678" spans="7:9" ht="13.2">
      <c r="G678" s="5"/>
      <c r="I678" s="7"/>
    </row>
    <row r="679" spans="7:9" ht="13.2">
      <c r="G679" s="5"/>
      <c r="I679" s="7"/>
    </row>
    <row r="680" spans="7:9" ht="13.2">
      <c r="G680" s="5"/>
      <c r="I680" s="7"/>
    </row>
    <row r="681" spans="7:9" ht="13.2">
      <c r="G681" s="5"/>
      <c r="I681" s="7"/>
    </row>
    <row r="682" spans="7:9" ht="13.2">
      <c r="G682" s="5"/>
      <c r="I682" s="7"/>
    </row>
    <row r="683" spans="7:9" ht="13.2">
      <c r="G683" s="5"/>
      <c r="I683" s="7"/>
    </row>
    <row r="684" spans="7:9" ht="13.2">
      <c r="G684" s="5"/>
      <c r="I684" s="7"/>
    </row>
    <row r="685" spans="7:9" ht="13.2">
      <c r="G685" s="5"/>
      <c r="I685" s="7"/>
    </row>
    <row r="686" spans="7:9" ht="13.2">
      <c r="G686" s="5"/>
      <c r="I686" s="7"/>
    </row>
    <row r="687" spans="7:9" ht="13.2">
      <c r="G687" s="5"/>
      <c r="I687" s="7"/>
    </row>
    <row r="688" spans="7:9" ht="13.2">
      <c r="G688" s="5"/>
      <c r="I688" s="7"/>
    </row>
    <row r="689" spans="7:9" ht="13.2">
      <c r="G689" s="5"/>
      <c r="I689" s="7"/>
    </row>
    <row r="690" spans="7:9" ht="13.2">
      <c r="G690" s="5"/>
      <c r="I690" s="7"/>
    </row>
    <row r="691" spans="7:9" ht="13.2">
      <c r="G691" s="5"/>
      <c r="I691" s="7"/>
    </row>
    <row r="692" spans="7:9" ht="13.2">
      <c r="G692" s="5"/>
      <c r="I692" s="7"/>
    </row>
    <row r="693" spans="7:9" ht="13.2">
      <c r="G693" s="5"/>
      <c r="I693" s="7"/>
    </row>
    <row r="694" spans="7:9" ht="13.2">
      <c r="G694" s="5"/>
      <c r="I694" s="7"/>
    </row>
    <row r="695" spans="7:9" ht="13.2">
      <c r="G695" s="5"/>
      <c r="I695" s="7"/>
    </row>
    <row r="696" spans="7:9" ht="13.2">
      <c r="G696" s="5"/>
      <c r="I696" s="7"/>
    </row>
    <row r="697" spans="7:9" ht="13.2">
      <c r="G697" s="5"/>
      <c r="I697" s="7"/>
    </row>
    <row r="698" spans="7:9" ht="13.2">
      <c r="G698" s="5"/>
      <c r="I698" s="7"/>
    </row>
    <row r="699" spans="7:9" ht="13.2">
      <c r="G699" s="5"/>
      <c r="I699" s="7"/>
    </row>
    <row r="700" spans="7:9" ht="13.2">
      <c r="G700" s="5"/>
      <c r="I700" s="7"/>
    </row>
    <row r="701" spans="7:9" ht="13.2">
      <c r="G701" s="5"/>
      <c r="I701" s="7"/>
    </row>
    <row r="702" spans="7:9" ht="13.2">
      <c r="G702" s="5"/>
      <c r="I702" s="7"/>
    </row>
    <row r="703" spans="7:9" ht="13.2">
      <c r="G703" s="5"/>
      <c r="I703" s="7"/>
    </row>
    <row r="704" spans="7:9" ht="13.2">
      <c r="G704" s="5"/>
      <c r="I704" s="7"/>
    </row>
    <row r="705" spans="7:9" ht="13.2">
      <c r="G705" s="5"/>
      <c r="I705" s="7"/>
    </row>
    <row r="706" spans="7:9" ht="13.2">
      <c r="G706" s="5"/>
      <c r="I706" s="7"/>
    </row>
    <row r="707" spans="7:9" ht="13.2">
      <c r="G707" s="5"/>
      <c r="I707" s="7"/>
    </row>
    <row r="708" spans="7:9" ht="13.2">
      <c r="G708" s="5"/>
      <c r="I708" s="7"/>
    </row>
    <row r="709" spans="7:9" ht="13.2">
      <c r="G709" s="5"/>
      <c r="I709" s="7"/>
    </row>
    <row r="710" spans="7:9" ht="13.2">
      <c r="G710" s="5"/>
      <c r="I710" s="7"/>
    </row>
    <row r="711" spans="7:9" ht="13.2">
      <c r="G711" s="5"/>
      <c r="I711" s="7"/>
    </row>
    <row r="712" spans="7:9" ht="13.2">
      <c r="G712" s="5"/>
      <c r="I712" s="7"/>
    </row>
    <row r="713" spans="7:9" ht="13.2">
      <c r="G713" s="5"/>
      <c r="I713" s="7"/>
    </row>
    <row r="714" spans="7:9" ht="13.2">
      <c r="G714" s="5"/>
      <c r="I714" s="7"/>
    </row>
    <row r="715" spans="7:9" ht="13.2">
      <c r="G715" s="5"/>
      <c r="I715" s="7"/>
    </row>
    <row r="716" spans="7:9" ht="13.2">
      <c r="G716" s="5"/>
      <c r="I716" s="7"/>
    </row>
    <row r="717" spans="7:9" ht="13.2">
      <c r="G717" s="5"/>
      <c r="I717" s="7"/>
    </row>
    <row r="718" spans="7:9" ht="13.2">
      <c r="G718" s="5"/>
      <c r="I718" s="7"/>
    </row>
    <row r="719" spans="7:9" ht="13.2">
      <c r="G719" s="5"/>
      <c r="I719" s="7"/>
    </row>
    <row r="720" spans="7:9" ht="13.2">
      <c r="G720" s="5"/>
      <c r="I720" s="7"/>
    </row>
    <row r="721" spans="7:9" ht="13.2">
      <c r="G721" s="5"/>
      <c r="I721" s="7"/>
    </row>
    <row r="722" spans="7:9" ht="13.2">
      <c r="G722" s="5"/>
      <c r="I722" s="7"/>
    </row>
    <row r="723" spans="7:9" ht="13.2">
      <c r="G723" s="5"/>
      <c r="I723" s="7"/>
    </row>
    <row r="724" spans="7:9" ht="13.2">
      <c r="G724" s="5"/>
      <c r="I724" s="7"/>
    </row>
    <row r="725" spans="7:9" ht="13.2">
      <c r="G725" s="5"/>
      <c r="I725" s="7"/>
    </row>
    <row r="726" spans="7:9" ht="13.2">
      <c r="G726" s="5"/>
      <c r="I726" s="7"/>
    </row>
    <row r="727" spans="7:9" ht="13.2">
      <c r="G727" s="5"/>
      <c r="I727" s="7"/>
    </row>
    <row r="728" spans="7:9" ht="13.2">
      <c r="G728" s="5"/>
      <c r="I728" s="7"/>
    </row>
    <row r="729" spans="7:9" ht="13.2">
      <c r="G729" s="5"/>
      <c r="I729" s="7"/>
    </row>
    <row r="730" spans="7:9" ht="13.2">
      <c r="G730" s="5"/>
      <c r="I730" s="7"/>
    </row>
    <row r="731" spans="7:9" ht="13.2">
      <c r="G731" s="5"/>
      <c r="I731" s="7"/>
    </row>
    <row r="732" spans="7:9" ht="13.2">
      <c r="G732" s="5"/>
      <c r="I732" s="7"/>
    </row>
    <row r="733" spans="7:9" ht="13.2">
      <c r="G733" s="5"/>
      <c r="I733" s="7"/>
    </row>
    <row r="734" spans="7:9" ht="13.2">
      <c r="G734" s="5"/>
      <c r="I734" s="7"/>
    </row>
    <row r="735" spans="7:9" ht="13.2">
      <c r="G735" s="5"/>
      <c r="I735" s="7"/>
    </row>
    <row r="736" spans="7:9" ht="13.2">
      <c r="G736" s="5"/>
      <c r="I736" s="7"/>
    </row>
    <row r="737" spans="7:9" ht="13.2">
      <c r="G737" s="5"/>
      <c r="I737" s="7"/>
    </row>
    <row r="738" spans="7:9" ht="13.2">
      <c r="G738" s="5"/>
      <c r="I738" s="7"/>
    </row>
    <row r="739" spans="7:9" ht="13.2">
      <c r="G739" s="5"/>
      <c r="I739" s="7"/>
    </row>
    <row r="740" spans="7:9" ht="13.2">
      <c r="G740" s="5"/>
      <c r="I740" s="7"/>
    </row>
    <row r="741" spans="7:9" ht="13.2">
      <c r="G741" s="5"/>
      <c r="I741" s="7"/>
    </row>
    <row r="742" spans="7:9" ht="13.2">
      <c r="G742" s="5"/>
      <c r="I742" s="7"/>
    </row>
    <row r="743" spans="7:9" ht="13.2">
      <c r="G743" s="5"/>
      <c r="I743" s="7"/>
    </row>
    <row r="744" spans="7:9" ht="13.2">
      <c r="G744" s="5"/>
      <c r="I744" s="7"/>
    </row>
    <row r="745" spans="7:9" ht="13.2">
      <c r="G745" s="5"/>
      <c r="I745" s="7"/>
    </row>
    <row r="746" spans="7:9" ht="13.2">
      <c r="G746" s="5"/>
      <c r="I746" s="7"/>
    </row>
    <row r="747" spans="7:9" ht="13.2">
      <c r="G747" s="5"/>
      <c r="I747" s="7"/>
    </row>
    <row r="748" spans="7:9" ht="13.2">
      <c r="G748" s="5"/>
      <c r="I748" s="7"/>
    </row>
    <row r="749" spans="7:9" ht="13.2">
      <c r="G749" s="5"/>
      <c r="I749" s="7"/>
    </row>
    <row r="750" spans="7:9" ht="13.2">
      <c r="G750" s="5"/>
      <c r="I750" s="7"/>
    </row>
    <row r="751" spans="7:9" ht="13.2">
      <c r="G751" s="5"/>
      <c r="I751" s="7"/>
    </row>
    <row r="752" spans="7:9" ht="13.2">
      <c r="G752" s="5"/>
      <c r="I752" s="7"/>
    </row>
    <row r="753" spans="7:9" ht="13.2">
      <c r="G753" s="5"/>
      <c r="I753" s="7"/>
    </row>
    <row r="754" spans="7:9" ht="13.2">
      <c r="G754" s="5"/>
      <c r="I754" s="7"/>
    </row>
    <row r="755" spans="7:9" ht="13.2">
      <c r="G755" s="5"/>
      <c r="I755" s="7"/>
    </row>
    <row r="756" spans="7:9" ht="13.2">
      <c r="G756" s="5"/>
      <c r="I756" s="7"/>
    </row>
    <row r="757" spans="7:9" ht="13.2">
      <c r="G757" s="5"/>
      <c r="I757" s="7"/>
    </row>
    <row r="758" spans="7:9" ht="13.2">
      <c r="G758" s="5"/>
      <c r="I758" s="7"/>
    </row>
    <row r="759" spans="7:9" ht="13.2">
      <c r="G759" s="5"/>
      <c r="I759" s="7"/>
    </row>
    <row r="760" spans="7:9" ht="13.2">
      <c r="G760" s="5"/>
      <c r="I760" s="7"/>
    </row>
    <row r="761" spans="7:9" ht="13.2">
      <c r="G761" s="5"/>
      <c r="I761" s="7"/>
    </row>
    <row r="762" spans="7:9" ht="13.2">
      <c r="G762" s="5"/>
      <c r="I762" s="7"/>
    </row>
    <row r="763" spans="7:9" ht="13.2">
      <c r="G763" s="5"/>
      <c r="I763" s="7"/>
    </row>
    <row r="764" spans="7:9" ht="13.2">
      <c r="G764" s="5"/>
      <c r="I764" s="7"/>
    </row>
    <row r="765" spans="7:9" ht="13.2">
      <c r="G765" s="5"/>
      <c r="I765" s="7"/>
    </row>
    <row r="766" spans="7:9" ht="13.2">
      <c r="G766" s="5"/>
      <c r="I766" s="7"/>
    </row>
    <row r="767" spans="7:9" ht="13.2">
      <c r="G767" s="5"/>
      <c r="I767" s="7"/>
    </row>
    <row r="768" spans="7:9" ht="13.2">
      <c r="G768" s="5"/>
      <c r="I768" s="7"/>
    </row>
    <row r="769" spans="7:9" ht="13.2">
      <c r="G769" s="5"/>
      <c r="I769" s="7"/>
    </row>
    <row r="770" spans="7:9" ht="13.2">
      <c r="G770" s="5"/>
      <c r="I770" s="7"/>
    </row>
    <row r="771" spans="7:9" ht="13.2">
      <c r="G771" s="5"/>
      <c r="I771" s="7"/>
    </row>
    <row r="772" spans="7:9" ht="13.2">
      <c r="G772" s="5"/>
      <c r="I772" s="7"/>
    </row>
    <row r="773" spans="7:9" ht="13.2">
      <c r="G773" s="5"/>
      <c r="I773" s="7"/>
    </row>
    <row r="774" spans="7:9" ht="13.2">
      <c r="G774" s="5"/>
      <c r="I774" s="7"/>
    </row>
    <row r="775" spans="7:9" ht="13.2">
      <c r="G775" s="5"/>
      <c r="I775" s="7"/>
    </row>
    <row r="776" spans="7:9" ht="13.2">
      <c r="G776" s="5"/>
      <c r="I776" s="7"/>
    </row>
    <row r="777" spans="7:9" ht="13.2">
      <c r="G777" s="5"/>
      <c r="I777" s="7"/>
    </row>
    <row r="778" spans="7:9" ht="13.2">
      <c r="G778" s="5"/>
      <c r="I778" s="7"/>
    </row>
    <row r="779" spans="7:9" ht="13.2">
      <c r="G779" s="5"/>
      <c r="I779" s="7"/>
    </row>
    <row r="780" spans="7:9" ht="13.2">
      <c r="G780" s="5"/>
      <c r="I780" s="7"/>
    </row>
    <row r="781" spans="7:9" ht="13.2">
      <c r="G781" s="5"/>
      <c r="I781" s="7"/>
    </row>
    <row r="782" spans="7:9" ht="13.2">
      <c r="G782" s="5"/>
      <c r="I782" s="7"/>
    </row>
    <row r="783" spans="7:9" ht="13.2">
      <c r="G783" s="5"/>
      <c r="I783" s="7"/>
    </row>
    <row r="784" spans="7:9" ht="13.2">
      <c r="G784" s="5"/>
      <c r="I784" s="7"/>
    </row>
    <row r="785" spans="7:9" ht="13.2">
      <c r="G785" s="5"/>
      <c r="I785" s="7"/>
    </row>
    <row r="786" spans="7:9" ht="13.2">
      <c r="G786" s="5"/>
      <c r="I786" s="7"/>
    </row>
    <row r="787" spans="7:9" ht="13.2">
      <c r="G787" s="5"/>
      <c r="I787" s="7"/>
    </row>
    <row r="788" spans="7:9" ht="13.2">
      <c r="G788" s="5"/>
      <c r="I788" s="7"/>
    </row>
    <row r="789" spans="7:9" ht="13.2">
      <c r="G789" s="5"/>
      <c r="I789" s="7"/>
    </row>
    <row r="790" spans="7:9" ht="13.2">
      <c r="G790" s="5"/>
      <c r="I790" s="7"/>
    </row>
    <row r="791" spans="7:9" ht="13.2">
      <c r="G791" s="5"/>
      <c r="I791" s="7"/>
    </row>
    <row r="792" spans="7:9" ht="13.2">
      <c r="G792" s="5"/>
      <c r="I792" s="7"/>
    </row>
    <row r="793" spans="7:9" ht="13.2">
      <c r="G793" s="5"/>
      <c r="I793" s="7"/>
    </row>
    <row r="794" spans="7:9" ht="13.2">
      <c r="G794" s="5"/>
      <c r="I794" s="7"/>
    </row>
    <row r="795" spans="7:9" ht="13.2">
      <c r="G795" s="5"/>
      <c r="I795" s="7"/>
    </row>
    <row r="796" spans="7:9" ht="13.2">
      <c r="G796" s="5"/>
      <c r="I796" s="7"/>
    </row>
    <row r="797" spans="7:9" ht="13.2">
      <c r="G797" s="5"/>
      <c r="I797" s="7"/>
    </row>
    <row r="798" spans="7:9" ht="13.2">
      <c r="G798" s="5"/>
      <c r="I798" s="7"/>
    </row>
    <row r="799" spans="7:9" ht="13.2">
      <c r="G799" s="5"/>
      <c r="I799" s="7"/>
    </row>
    <row r="800" spans="7:9" ht="13.2">
      <c r="G800" s="5"/>
      <c r="I800" s="7"/>
    </row>
    <row r="801" spans="7:9" ht="13.2">
      <c r="G801" s="5"/>
      <c r="I801" s="7"/>
    </row>
    <row r="802" spans="7:9" ht="13.2">
      <c r="G802" s="5"/>
      <c r="I802" s="7"/>
    </row>
    <row r="803" spans="7:9" ht="13.2">
      <c r="G803" s="5"/>
      <c r="I803" s="7"/>
    </row>
    <row r="804" spans="7:9" ht="13.2">
      <c r="G804" s="5"/>
      <c r="I804" s="7"/>
    </row>
    <row r="805" spans="7:9" ht="13.2">
      <c r="G805" s="5"/>
      <c r="I805" s="7"/>
    </row>
    <row r="806" spans="7:9" ht="13.2">
      <c r="G806" s="5"/>
      <c r="I806" s="7"/>
    </row>
    <row r="807" spans="7:9" ht="13.2">
      <c r="G807" s="5"/>
      <c r="I807" s="7"/>
    </row>
    <row r="808" spans="7:9" ht="13.2">
      <c r="G808" s="5"/>
      <c r="I808" s="7"/>
    </row>
    <row r="809" spans="7:9" ht="13.2">
      <c r="G809" s="5"/>
      <c r="I809" s="7"/>
    </row>
    <row r="810" spans="7:9" ht="13.2">
      <c r="G810" s="5"/>
      <c r="I810" s="7"/>
    </row>
    <row r="811" spans="7:9" ht="13.2">
      <c r="G811" s="5"/>
      <c r="I811" s="7"/>
    </row>
    <row r="812" spans="7:9" ht="13.2">
      <c r="G812" s="5"/>
      <c r="I812" s="7"/>
    </row>
    <row r="813" spans="7:9" ht="13.2">
      <c r="G813" s="5"/>
      <c r="I813" s="7"/>
    </row>
    <row r="814" spans="7:9" ht="13.2">
      <c r="G814" s="5"/>
      <c r="I814" s="7"/>
    </row>
    <row r="815" spans="7:9" ht="13.2">
      <c r="G815" s="5"/>
      <c r="I815" s="7"/>
    </row>
    <row r="816" spans="7:9" ht="13.2">
      <c r="G816" s="5"/>
      <c r="I816" s="7"/>
    </row>
    <row r="817" spans="7:9" ht="13.2">
      <c r="G817" s="5"/>
      <c r="I817" s="7"/>
    </row>
    <row r="818" spans="7:9" ht="13.2">
      <c r="G818" s="5"/>
      <c r="I818" s="7"/>
    </row>
    <row r="819" spans="7:9" ht="13.2">
      <c r="G819" s="5"/>
      <c r="I819" s="7"/>
    </row>
    <row r="820" spans="7:9" ht="13.2">
      <c r="G820" s="5"/>
      <c r="I820" s="7"/>
    </row>
    <row r="821" spans="7:9" ht="13.2">
      <c r="G821" s="5"/>
      <c r="I821" s="7"/>
    </row>
    <row r="822" spans="7:9" ht="13.2">
      <c r="G822" s="5"/>
      <c r="I822" s="7"/>
    </row>
    <row r="823" spans="7:9" ht="13.2">
      <c r="G823" s="5"/>
      <c r="I823" s="7"/>
    </row>
    <row r="824" spans="7:9" ht="13.2">
      <c r="G824" s="5"/>
      <c r="I824" s="7"/>
    </row>
    <row r="825" spans="7:9" ht="13.2">
      <c r="G825" s="5"/>
      <c r="I825" s="7"/>
    </row>
    <row r="826" spans="7:9" ht="13.2">
      <c r="G826" s="5"/>
      <c r="I826" s="7"/>
    </row>
    <row r="827" spans="7:9" ht="13.2">
      <c r="G827" s="5"/>
      <c r="I827" s="7"/>
    </row>
    <row r="828" spans="7:9" ht="13.2">
      <c r="G828" s="5"/>
      <c r="I828" s="7"/>
    </row>
    <row r="829" spans="7:9" ht="13.2">
      <c r="G829" s="5"/>
      <c r="I829" s="7"/>
    </row>
    <row r="830" spans="7:9" ht="13.2">
      <c r="G830" s="5"/>
      <c r="I830" s="7"/>
    </row>
    <row r="831" spans="7:9" ht="13.2">
      <c r="G831" s="5"/>
      <c r="I831" s="7"/>
    </row>
    <row r="832" spans="7:9" ht="13.2">
      <c r="G832" s="5"/>
      <c r="I832" s="7"/>
    </row>
    <row r="833" spans="7:9" ht="13.2">
      <c r="G833" s="5"/>
      <c r="I833" s="7"/>
    </row>
    <row r="834" spans="7:9" ht="13.2">
      <c r="G834" s="5"/>
      <c r="I834" s="7"/>
    </row>
    <row r="835" spans="7:9" ht="13.2">
      <c r="G835" s="5"/>
      <c r="I835" s="7"/>
    </row>
    <row r="836" spans="7:9" ht="13.2">
      <c r="G836" s="5"/>
      <c r="I836" s="7"/>
    </row>
    <row r="837" spans="7:9" ht="13.2">
      <c r="G837" s="5"/>
      <c r="I837" s="7"/>
    </row>
    <row r="838" spans="7:9" ht="13.2">
      <c r="G838" s="5"/>
      <c r="I838" s="7"/>
    </row>
    <row r="839" spans="7:9" ht="13.2">
      <c r="G839" s="5"/>
      <c r="I839" s="7"/>
    </row>
    <row r="840" spans="7:9" ht="13.2">
      <c r="G840" s="5"/>
      <c r="I840" s="7"/>
    </row>
    <row r="841" spans="7:9" ht="13.2">
      <c r="G841" s="5"/>
      <c r="I841" s="7"/>
    </row>
    <row r="842" spans="7:9" ht="13.2">
      <c r="G842" s="5"/>
      <c r="I842" s="7"/>
    </row>
    <row r="843" spans="7:9" ht="13.2">
      <c r="G843" s="5"/>
      <c r="I843" s="7"/>
    </row>
    <row r="844" spans="7:9" ht="13.2">
      <c r="G844" s="5"/>
      <c r="I844" s="7"/>
    </row>
    <row r="845" spans="7:9" ht="13.2">
      <c r="G845" s="5"/>
      <c r="I845" s="7"/>
    </row>
    <row r="846" spans="7:9" ht="13.2">
      <c r="G846" s="5"/>
      <c r="I846" s="7"/>
    </row>
    <row r="847" spans="7:9" ht="13.2">
      <c r="G847" s="5"/>
      <c r="I847" s="7"/>
    </row>
    <row r="848" spans="7:9" ht="13.2">
      <c r="G848" s="5"/>
      <c r="I848" s="7"/>
    </row>
    <row r="849" spans="7:9" ht="13.2">
      <c r="G849" s="5"/>
      <c r="I849" s="7"/>
    </row>
    <row r="850" spans="7:9" ht="13.2">
      <c r="G850" s="5"/>
      <c r="I850" s="7"/>
    </row>
    <row r="851" spans="7:9" ht="13.2">
      <c r="G851" s="5"/>
      <c r="I851" s="7"/>
    </row>
    <row r="852" spans="7:9" ht="13.2">
      <c r="G852" s="5"/>
      <c r="I852" s="7"/>
    </row>
    <row r="853" spans="7:9" ht="13.2">
      <c r="G853" s="5"/>
      <c r="I853" s="7"/>
    </row>
    <row r="854" spans="7:9" ht="13.2">
      <c r="G854" s="5"/>
      <c r="I854" s="7"/>
    </row>
    <row r="855" spans="7:9" ht="13.2">
      <c r="G855" s="5"/>
      <c r="I855" s="7"/>
    </row>
    <row r="856" spans="7:9" ht="13.2">
      <c r="G856" s="5"/>
      <c r="I856" s="7"/>
    </row>
    <row r="857" spans="7:9" ht="13.2">
      <c r="G857" s="5"/>
      <c r="I857" s="7"/>
    </row>
    <row r="858" spans="7:9" ht="13.2">
      <c r="G858" s="5"/>
      <c r="I858" s="7"/>
    </row>
    <row r="859" spans="7:9" ht="13.2">
      <c r="G859" s="5"/>
      <c r="I859" s="7"/>
    </row>
    <row r="860" spans="7:9" ht="13.2">
      <c r="G860" s="5"/>
      <c r="I860" s="7"/>
    </row>
    <row r="861" spans="7:9" ht="13.2">
      <c r="G861" s="5"/>
      <c r="I861" s="7"/>
    </row>
    <row r="862" spans="7:9" ht="13.2">
      <c r="G862" s="5"/>
      <c r="I862" s="7"/>
    </row>
    <row r="863" spans="7:9" ht="13.2">
      <c r="G863" s="5"/>
      <c r="I863" s="7"/>
    </row>
    <row r="864" spans="7:9" ht="13.2">
      <c r="G864" s="5"/>
      <c r="I864" s="7"/>
    </row>
    <row r="865" spans="7:9" ht="13.2">
      <c r="G865" s="5"/>
      <c r="I865" s="7"/>
    </row>
    <row r="866" spans="7:9" ht="13.2">
      <c r="G866" s="5"/>
      <c r="I866" s="7"/>
    </row>
    <row r="867" spans="7:9" ht="13.2">
      <c r="G867" s="5"/>
      <c r="I867" s="7"/>
    </row>
    <row r="868" spans="7:9" ht="13.2">
      <c r="G868" s="5"/>
      <c r="I868" s="7"/>
    </row>
    <row r="869" spans="7:9" ht="13.2">
      <c r="G869" s="5"/>
      <c r="I869" s="7"/>
    </row>
    <row r="870" spans="7:9" ht="13.2">
      <c r="G870" s="5"/>
      <c r="I870" s="7"/>
    </row>
    <row r="871" spans="7:9" ht="13.2">
      <c r="G871" s="5"/>
      <c r="I871" s="7"/>
    </row>
    <row r="872" spans="7:9" ht="13.2">
      <c r="G872" s="5"/>
      <c r="I872" s="7"/>
    </row>
    <row r="873" spans="7:9" ht="13.2">
      <c r="G873" s="5"/>
      <c r="I873" s="7"/>
    </row>
    <row r="874" spans="7:9" ht="13.2">
      <c r="G874" s="5"/>
      <c r="I874" s="7"/>
    </row>
    <row r="875" spans="7:9" ht="13.2">
      <c r="G875" s="5"/>
      <c r="I875" s="7"/>
    </row>
    <row r="876" spans="7:9" ht="13.2">
      <c r="G876" s="5"/>
      <c r="I876" s="7"/>
    </row>
    <row r="877" spans="7:9" ht="13.2">
      <c r="G877" s="5"/>
      <c r="I877" s="7"/>
    </row>
    <row r="878" spans="7:9" ht="13.2">
      <c r="G878" s="5"/>
      <c r="I878" s="7"/>
    </row>
    <row r="879" spans="7:9" ht="13.2">
      <c r="G879" s="5"/>
      <c r="I879" s="7"/>
    </row>
    <row r="880" spans="7:9" ht="13.2">
      <c r="G880" s="5"/>
      <c r="I880" s="7"/>
    </row>
    <row r="881" spans="7:9" ht="13.2">
      <c r="G881" s="5"/>
      <c r="I881" s="7"/>
    </row>
    <row r="882" spans="7:9" ht="13.2">
      <c r="G882" s="5"/>
      <c r="I882" s="7"/>
    </row>
    <row r="883" spans="7:9" ht="13.2">
      <c r="G883" s="5"/>
      <c r="I883" s="7"/>
    </row>
    <row r="884" spans="7:9" ht="13.2">
      <c r="G884" s="5"/>
      <c r="I884" s="7"/>
    </row>
    <row r="885" spans="7:9" ht="13.2">
      <c r="G885" s="5"/>
      <c r="I885" s="7"/>
    </row>
    <row r="886" spans="7:9" ht="13.2">
      <c r="G886" s="5"/>
      <c r="I886" s="7"/>
    </row>
    <row r="887" spans="7:9" ht="13.2">
      <c r="G887" s="5"/>
      <c r="I887" s="7"/>
    </row>
    <row r="888" spans="7:9" ht="13.2">
      <c r="G888" s="5"/>
      <c r="I888" s="7"/>
    </row>
    <row r="889" spans="7:9" ht="13.2">
      <c r="G889" s="5"/>
      <c r="I889" s="7"/>
    </row>
    <row r="890" spans="7:9" ht="13.2">
      <c r="G890" s="5"/>
      <c r="I890" s="7"/>
    </row>
    <row r="891" spans="7:9" ht="13.2">
      <c r="G891" s="5"/>
      <c r="I891" s="7"/>
    </row>
    <row r="892" spans="7:9" ht="13.2">
      <c r="G892" s="5"/>
      <c r="I892" s="7"/>
    </row>
    <row r="893" spans="7:9" ht="13.2">
      <c r="G893" s="5"/>
      <c r="I893" s="7"/>
    </row>
    <row r="894" spans="7:9" ht="13.2">
      <c r="G894" s="5"/>
      <c r="I894" s="7"/>
    </row>
    <row r="895" spans="7:9" ht="13.2">
      <c r="G895" s="5"/>
      <c r="I895" s="7"/>
    </row>
    <row r="896" spans="7:9" ht="13.2">
      <c r="G896" s="5"/>
      <c r="I896" s="7"/>
    </row>
    <row r="897" spans="7:9" ht="13.2">
      <c r="G897" s="5"/>
      <c r="I897" s="7"/>
    </row>
    <row r="898" spans="7:9" ht="13.2">
      <c r="G898" s="5"/>
      <c r="I898" s="7"/>
    </row>
    <row r="899" spans="7:9" ht="13.2">
      <c r="G899" s="5"/>
      <c r="I899" s="7"/>
    </row>
    <row r="900" spans="7:9" ht="13.2">
      <c r="G900" s="5"/>
      <c r="I900" s="7"/>
    </row>
    <row r="901" spans="7:9" ht="13.2">
      <c r="G901" s="5"/>
      <c r="I901" s="7"/>
    </row>
    <row r="902" spans="7:9" ht="13.2">
      <c r="G902" s="5"/>
      <c r="I902" s="7"/>
    </row>
    <row r="903" spans="7:9" ht="13.2">
      <c r="G903" s="5"/>
      <c r="I903" s="7"/>
    </row>
    <row r="904" spans="7:9" ht="13.2">
      <c r="G904" s="5"/>
      <c r="I904" s="7"/>
    </row>
    <row r="905" spans="7:9" ht="13.2">
      <c r="G905" s="5"/>
      <c r="I905" s="7"/>
    </row>
    <row r="906" spans="7:9" ht="13.2">
      <c r="G906" s="5"/>
      <c r="I906" s="7"/>
    </row>
    <row r="907" spans="7:9" ht="13.2">
      <c r="G907" s="5"/>
      <c r="I907" s="7"/>
    </row>
    <row r="908" spans="7:9" ht="13.2">
      <c r="G908" s="5"/>
      <c r="I908" s="7"/>
    </row>
    <row r="909" spans="7:9" ht="13.2">
      <c r="G909" s="5"/>
      <c r="I909" s="7"/>
    </row>
    <row r="910" spans="7:9" ht="13.2">
      <c r="G910" s="5"/>
      <c r="I910" s="7"/>
    </row>
    <row r="911" spans="7:9" ht="13.2">
      <c r="G911" s="5"/>
      <c r="I911" s="7"/>
    </row>
    <row r="912" spans="7:9" ht="13.2">
      <c r="G912" s="5"/>
      <c r="I912" s="7"/>
    </row>
    <row r="913" spans="7:9" ht="13.2">
      <c r="G913" s="5"/>
      <c r="I913" s="7"/>
    </row>
    <row r="914" spans="7:9" ht="13.2">
      <c r="G914" s="5"/>
      <c r="I914" s="7"/>
    </row>
    <row r="915" spans="7:9" ht="13.2">
      <c r="G915" s="5"/>
      <c r="I915" s="7"/>
    </row>
    <row r="916" spans="7:9" ht="13.2">
      <c r="G916" s="5"/>
      <c r="I916" s="7"/>
    </row>
    <row r="917" spans="7:9" ht="13.2">
      <c r="G917" s="5"/>
      <c r="I917" s="7"/>
    </row>
    <row r="918" spans="7:9" ht="13.2">
      <c r="G918" s="5"/>
      <c r="I918" s="7"/>
    </row>
    <row r="919" spans="7:9" ht="13.2">
      <c r="G919" s="5"/>
      <c r="I919" s="7"/>
    </row>
    <row r="920" spans="7:9" ht="13.2">
      <c r="G920" s="5"/>
      <c r="I920" s="7"/>
    </row>
    <row r="921" spans="7:9" ht="13.2">
      <c r="G921" s="5"/>
      <c r="I921" s="7"/>
    </row>
    <row r="922" spans="7:9" ht="13.2">
      <c r="G922" s="5"/>
      <c r="I922" s="7"/>
    </row>
    <row r="923" spans="7:9" ht="13.2">
      <c r="G923" s="5"/>
      <c r="I923" s="7"/>
    </row>
    <row r="924" spans="7:9" ht="13.2">
      <c r="G924" s="5"/>
      <c r="I924" s="7"/>
    </row>
    <row r="925" spans="7:9" ht="13.2">
      <c r="G925" s="5"/>
      <c r="I925" s="7"/>
    </row>
    <row r="926" spans="7:9" ht="13.2">
      <c r="G926" s="5"/>
      <c r="I926" s="7"/>
    </row>
    <row r="927" spans="7:9" ht="13.2">
      <c r="G927" s="5"/>
      <c r="I927" s="7"/>
    </row>
    <row r="928" spans="7:9" ht="13.2">
      <c r="G928" s="5"/>
      <c r="I928" s="7"/>
    </row>
    <row r="929" spans="7:9" ht="13.2">
      <c r="G929" s="5"/>
      <c r="I929" s="7"/>
    </row>
    <row r="930" spans="7:9" ht="13.2">
      <c r="G930" s="5"/>
      <c r="I930" s="7"/>
    </row>
    <row r="931" spans="7:9" ht="13.2">
      <c r="G931" s="5"/>
      <c r="I931" s="7"/>
    </row>
    <row r="932" spans="7:9" ht="13.2">
      <c r="G932" s="5"/>
      <c r="I932" s="7"/>
    </row>
    <row r="933" spans="7:9" ht="13.2">
      <c r="G933" s="5"/>
      <c r="I933" s="7"/>
    </row>
    <row r="934" spans="7:9" ht="13.2">
      <c r="G934" s="5"/>
      <c r="I934" s="7"/>
    </row>
    <row r="935" spans="7:9" ht="13.2">
      <c r="G935" s="5"/>
      <c r="I935" s="7"/>
    </row>
    <row r="936" spans="7:9" ht="13.2">
      <c r="G936" s="5"/>
      <c r="I936" s="7"/>
    </row>
    <row r="937" spans="7:9" ht="13.2">
      <c r="G937" s="5"/>
      <c r="I937" s="7"/>
    </row>
    <row r="938" spans="7:9" ht="13.2">
      <c r="G938" s="5"/>
      <c r="I938" s="7"/>
    </row>
    <row r="939" spans="7:9" ht="13.2">
      <c r="G939" s="5"/>
      <c r="I939" s="7"/>
    </row>
    <row r="940" spans="7:9" ht="13.2">
      <c r="G940" s="5"/>
      <c r="I940" s="7"/>
    </row>
    <row r="941" spans="7:9" ht="13.2">
      <c r="G941" s="5"/>
      <c r="I941" s="7"/>
    </row>
    <row r="942" spans="7:9" ht="13.2">
      <c r="G942" s="5"/>
      <c r="I942" s="7"/>
    </row>
    <row r="943" spans="7:9" ht="13.2">
      <c r="G943" s="5"/>
      <c r="I943" s="7"/>
    </row>
    <row r="944" spans="7:9" ht="13.2">
      <c r="G944" s="5"/>
      <c r="I944" s="7"/>
    </row>
    <row r="945" spans="7:9" ht="13.2">
      <c r="G945" s="5"/>
      <c r="I945" s="7"/>
    </row>
    <row r="946" spans="7:9" ht="13.2">
      <c r="G946" s="5"/>
      <c r="I946" s="7"/>
    </row>
    <row r="947" spans="7:9" ht="13.2">
      <c r="G947" s="5"/>
      <c r="I947" s="7"/>
    </row>
    <row r="948" spans="7:9" ht="13.2">
      <c r="G948" s="5"/>
      <c r="I948" s="7"/>
    </row>
    <row r="949" spans="7:9" ht="13.2">
      <c r="G949" s="5"/>
      <c r="I949" s="7"/>
    </row>
    <row r="950" spans="7:9" ht="13.2">
      <c r="G950" s="5"/>
      <c r="I950" s="7"/>
    </row>
    <row r="951" spans="7:9" ht="13.2">
      <c r="G951" s="5"/>
      <c r="I951" s="7"/>
    </row>
    <row r="952" spans="7:9" ht="13.2">
      <c r="G952" s="5"/>
      <c r="I952" s="7"/>
    </row>
    <row r="953" spans="7:9" ht="13.2">
      <c r="G953" s="5"/>
      <c r="I953" s="7"/>
    </row>
    <row r="954" spans="7:9" ht="13.2">
      <c r="G954" s="5"/>
      <c r="I954" s="7"/>
    </row>
    <row r="955" spans="7:9" ht="13.2">
      <c r="G955" s="5"/>
      <c r="I955" s="7"/>
    </row>
    <row r="956" spans="7:9" ht="13.2">
      <c r="G956" s="5"/>
      <c r="I956" s="7"/>
    </row>
    <row r="957" spans="7:9" ht="13.2">
      <c r="G957" s="5"/>
      <c r="I957" s="7"/>
    </row>
    <row r="958" spans="7:9" ht="13.2">
      <c r="G958" s="5"/>
      <c r="I958" s="7"/>
    </row>
    <row r="959" spans="7:9" ht="13.2">
      <c r="G959" s="5"/>
      <c r="I959" s="7"/>
    </row>
    <row r="960" spans="7:9" ht="13.2">
      <c r="G960" s="5"/>
      <c r="I960" s="7"/>
    </row>
    <row r="961" spans="7:9" ht="13.2">
      <c r="G961" s="5"/>
      <c r="I961" s="7"/>
    </row>
    <row r="962" spans="7:9" ht="13.2">
      <c r="G962" s="5"/>
      <c r="I962" s="7"/>
    </row>
    <row r="963" spans="7:9" ht="13.2">
      <c r="G963" s="5"/>
      <c r="I963" s="7"/>
    </row>
    <row r="964" spans="7:9" ht="13.2">
      <c r="G964" s="5"/>
      <c r="I964" s="7"/>
    </row>
    <row r="965" spans="7:9" ht="13.2">
      <c r="G965" s="5"/>
      <c r="I965" s="7"/>
    </row>
    <row r="966" spans="7:9" ht="13.2">
      <c r="G966" s="5"/>
      <c r="I966" s="7"/>
    </row>
    <row r="967" spans="7:9" ht="13.2">
      <c r="G967" s="5"/>
      <c r="I967" s="7"/>
    </row>
    <row r="968" spans="7:9" ht="13.2">
      <c r="G968" s="5"/>
      <c r="I968" s="7"/>
    </row>
    <row r="969" spans="7:9" ht="13.2">
      <c r="G969" s="5"/>
      <c r="I969" s="7"/>
    </row>
    <row r="970" spans="7:9" ht="13.2">
      <c r="G970" s="5"/>
      <c r="I970" s="7"/>
    </row>
    <row r="971" spans="7:9" ht="13.2">
      <c r="G971" s="5"/>
      <c r="I971" s="7"/>
    </row>
    <row r="972" spans="7:9" ht="13.2">
      <c r="G972" s="5"/>
      <c r="I972" s="7"/>
    </row>
    <row r="973" spans="7:9" ht="13.2">
      <c r="G973" s="5"/>
      <c r="I973" s="7"/>
    </row>
    <row r="974" spans="7:9" ht="13.2">
      <c r="G974" s="5"/>
      <c r="I974" s="7"/>
    </row>
    <row r="975" spans="7:9" ht="13.2">
      <c r="G975" s="5"/>
      <c r="I975" s="7"/>
    </row>
    <row r="976" spans="7:9" ht="13.2">
      <c r="G976" s="5"/>
      <c r="I976" s="7"/>
    </row>
    <row r="977" spans="7:9" ht="13.2">
      <c r="G977" s="5"/>
      <c r="I977" s="7"/>
    </row>
    <row r="978" spans="7:9" ht="13.2">
      <c r="G978" s="5"/>
      <c r="I978" s="7"/>
    </row>
    <row r="979" spans="7:9" ht="13.2">
      <c r="G979" s="5"/>
      <c r="I979" s="7"/>
    </row>
    <row r="980" spans="7:9" ht="13.2">
      <c r="G980" s="5"/>
      <c r="I980" s="7"/>
    </row>
    <row r="981" spans="7:9" ht="13.2">
      <c r="G981" s="5"/>
      <c r="I981" s="7"/>
    </row>
    <row r="982" spans="7:9" ht="13.2">
      <c r="G982" s="5"/>
      <c r="I982" s="7"/>
    </row>
    <row r="983" spans="7:9" ht="13.2">
      <c r="G983" s="5"/>
      <c r="I983" s="7"/>
    </row>
    <row r="984" spans="7:9" ht="13.2">
      <c r="G984" s="5"/>
      <c r="I984" s="7"/>
    </row>
    <row r="985" spans="7:9" ht="13.2">
      <c r="G985" s="5"/>
      <c r="I985" s="7"/>
    </row>
    <row r="986" spans="7:9" ht="13.2">
      <c r="G986" s="5"/>
      <c r="I986" s="7"/>
    </row>
    <row r="987" spans="7:9" ht="13.2">
      <c r="G987" s="5"/>
      <c r="I987" s="7"/>
    </row>
    <row r="988" spans="7:9" ht="13.2">
      <c r="G988" s="5"/>
      <c r="I988" s="7"/>
    </row>
    <row r="989" spans="7:9" ht="13.2">
      <c r="G989" s="5"/>
      <c r="I989" s="7"/>
    </row>
    <row r="990" spans="7:9" ht="13.2">
      <c r="G990" s="5"/>
      <c r="I990" s="7"/>
    </row>
    <row r="991" spans="7:9" ht="13.2">
      <c r="G991" s="5"/>
      <c r="I991" s="7"/>
    </row>
    <row r="992" spans="7:9" ht="13.2">
      <c r="G992" s="5"/>
      <c r="I992" s="7"/>
    </row>
    <row r="993" spans="7:9" ht="13.2">
      <c r="G993" s="5"/>
      <c r="I993" s="7"/>
    </row>
    <row r="994" spans="7:9" ht="13.2">
      <c r="G994" s="5"/>
      <c r="I994" s="7"/>
    </row>
    <row r="995" spans="7:9" ht="13.2">
      <c r="G995" s="5"/>
      <c r="I995" s="7"/>
    </row>
    <row r="996" spans="7:9" ht="13.2">
      <c r="G996" s="5"/>
      <c r="I996" s="7"/>
    </row>
    <row r="997" spans="7:9" ht="13.2">
      <c r="G997" s="5"/>
      <c r="I997" s="7"/>
    </row>
    <row r="998" spans="7:9" ht="13.2">
      <c r="G998" s="5"/>
      <c r="I998" s="7"/>
    </row>
    <row r="999" spans="7:9" ht="13.2">
      <c r="G999" s="5"/>
      <c r="I999" s="7"/>
    </row>
    <row r="1000" spans="7:9" ht="13.2">
      <c r="G1000" s="5"/>
      <c r="I1000" s="7"/>
    </row>
    <row r="1001" spans="7:9" ht="13.2">
      <c r="G1001" s="5"/>
      <c r="I1001" s="7"/>
    </row>
    <row r="1002" spans="7:9" ht="13.2">
      <c r="G1002" s="5"/>
      <c r="I1002" s="7"/>
    </row>
    <row r="1003" spans="7:9" ht="13.2">
      <c r="G1003" s="5"/>
      <c r="I1003" s="7"/>
    </row>
    <row r="1004" spans="7:9" ht="13.2">
      <c r="G1004" s="5"/>
      <c r="I1004" s="7"/>
    </row>
    <row r="1005" spans="7:9" ht="13.2">
      <c r="G1005" s="5"/>
      <c r="I1005" s="7"/>
    </row>
    <row r="1006" spans="7:9" ht="13.2">
      <c r="G1006" s="5"/>
      <c r="I1006" s="7"/>
    </row>
    <row r="1007" spans="7:9" ht="13.2">
      <c r="G1007" s="5"/>
      <c r="I1007" s="7"/>
    </row>
    <row r="1008" spans="7:9" ht="13.2">
      <c r="G1008" s="5"/>
      <c r="I1008" s="7"/>
    </row>
  </sheetData>
  <autoFilter ref="A1:AB100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990"/>
  <sheetViews>
    <sheetView workbookViewId="0">
      <pane xSplit="1" topLeftCell="B1" activePane="topRight" state="frozen"/>
      <selection pane="topRight" activeCell="C2" sqref="C2"/>
    </sheetView>
  </sheetViews>
  <sheetFormatPr baseColWidth="10" defaultColWidth="12.6640625" defaultRowHeight="15.75" customHeight="1"/>
  <cols>
    <col min="1" max="1" width="37.88671875" customWidth="1"/>
    <col min="2" max="3" width="42.6640625" customWidth="1"/>
    <col min="4" max="4" width="36.88671875" customWidth="1"/>
    <col min="5" max="5" width="15.44140625" customWidth="1"/>
    <col min="6" max="6" width="15.77734375" customWidth="1"/>
    <col min="7" max="8" width="36.21875" customWidth="1"/>
    <col min="9" max="10" width="35.88671875" customWidth="1"/>
  </cols>
  <sheetData>
    <row r="1" spans="1:28">
      <c r="A1" s="9" t="s">
        <v>0</v>
      </c>
      <c r="B1" s="9" t="s">
        <v>1</v>
      </c>
      <c r="C1" s="9" t="s">
        <v>2</v>
      </c>
      <c r="D1" s="9" t="s">
        <v>3</v>
      </c>
      <c r="E1" s="9" t="s">
        <v>4</v>
      </c>
      <c r="F1" s="9" t="s">
        <v>5</v>
      </c>
      <c r="G1" s="12" t="s">
        <v>6</v>
      </c>
      <c r="H1" s="12" t="s">
        <v>7</v>
      </c>
      <c r="I1" s="15" t="s">
        <v>8</v>
      </c>
      <c r="J1" s="9" t="s">
        <v>9</v>
      </c>
      <c r="K1" s="9" t="s">
        <v>10</v>
      </c>
      <c r="L1" s="9" t="s">
        <v>205</v>
      </c>
      <c r="M1" s="9"/>
      <c r="N1" s="8"/>
      <c r="O1" s="8"/>
      <c r="P1" s="8"/>
      <c r="Q1" s="9"/>
      <c r="R1" s="9"/>
      <c r="S1" s="9"/>
      <c r="T1" s="9"/>
      <c r="U1" s="9"/>
      <c r="V1" s="9"/>
      <c r="W1" s="9"/>
      <c r="X1" s="9"/>
      <c r="Y1" s="9"/>
      <c r="Z1" s="9"/>
      <c r="AA1" s="9"/>
      <c r="AB1" s="9"/>
    </row>
    <row r="2" spans="1:28">
      <c r="A2" s="9" t="s">
        <v>1713</v>
      </c>
      <c r="B2" s="13" t="s">
        <v>1714</v>
      </c>
      <c r="C2" s="13" t="s">
        <v>1714</v>
      </c>
      <c r="D2" s="13" t="s">
        <v>1715</v>
      </c>
      <c r="E2" s="13" t="s">
        <v>1714</v>
      </c>
      <c r="F2" s="13" t="s">
        <v>1714</v>
      </c>
      <c r="G2" s="5" t="s">
        <v>1714</v>
      </c>
      <c r="H2" s="6" t="s">
        <v>1716</v>
      </c>
      <c r="I2" s="7" t="s">
        <v>1714</v>
      </c>
      <c r="J2" s="4" t="s">
        <v>1717</v>
      </c>
      <c r="L2" s="5" t="s">
        <v>57</v>
      </c>
    </row>
    <row r="3" spans="1:28">
      <c r="A3" s="9" t="s">
        <v>1718</v>
      </c>
      <c r="B3" s="13" t="s">
        <v>1719</v>
      </c>
      <c r="C3" s="13" t="s">
        <v>1719</v>
      </c>
      <c r="D3" s="13" t="s">
        <v>1720</v>
      </c>
      <c r="E3" s="13" t="s">
        <v>1719</v>
      </c>
      <c r="F3" s="13" t="s">
        <v>1714</v>
      </c>
      <c r="G3" s="5" t="s">
        <v>1714</v>
      </c>
      <c r="H3" s="6" t="s">
        <v>1721</v>
      </c>
      <c r="I3" s="7" t="s">
        <v>1719</v>
      </c>
      <c r="J3" s="4" t="s">
        <v>1722</v>
      </c>
      <c r="L3" s="5" t="s">
        <v>57</v>
      </c>
    </row>
    <row r="4" spans="1:28">
      <c r="A4" s="9" t="s">
        <v>1723</v>
      </c>
      <c r="B4" s="4" t="s">
        <v>1724</v>
      </c>
      <c r="C4" s="4" t="s">
        <v>1724</v>
      </c>
      <c r="D4" s="16" t="s">
        <v>1724</v>
      </c>
      <c r="E4" s="7" t="s">
        <v>1724</v>
      </c>
      <c r="F4" s="7" t="s">
        <v>1724</v>
      </c>
      <c r="G4" s="5" t="s">
        <v>1725</v>
      </c>
      <c r="H4" s="6" t="s">
        <v>1726</v>
      </c>
      <c r="I4" s="7" t="s">
        <v>1724</v>
      </c>
      <c r="J4" s="4" t="s">
        <v>1727</v>
      </c>
      <c r="K4" s="3"/>
      <c r="L4" s="5" t="s">
        <v>57</v>
      </c>
    </row>
    <row r="5" spans="1:28">
      <c r="A5" s="9" t="s">
        <v>1728</v>
      </c>
      <c r="B5" s="13" t="s">
        <v>1728</v>
      </c>
      <c r="C5" s="13" t="s">
        <v>1728</v>
      </c>
      <c r="D5" s="13" t="s">
        <v>1729</v>
      </c>
      <c r="E5" s="13" t="s">
        <v>1728</v>
      </c>
      <c r="F5" s="13" t="s">
        <v>1728</v>
      </c>
      <c r="G5" s="5" t="s">
        <v>1730</v>
      </c>
      <c r="H5" s="6" t="s">
        <v>1731</v>
      </c>
      <c r="I5" s="7" t="s">
        <v>1728</v>
      </c>
      <c r="J5" s="13"/>
    </row>
    <row r="6" spans="1:28">
      <c r="A6" s="9" t="s">
        <v>1732</v>
      </c>
      <c r="B6" s="4" t="s">
        <v>1733</v>
      </c>
      <c r="C6" s="4" t="s">
        <v>1734</v>
      </c>
      <c r="D6" s="16" t="s">
        <v>1735</v>
      </c>
      <c r="E6" s="17" t="s">
        <v>1736</v>
      </c>
      <c r="F6" s="7" t="s">
        <v>1737</v>
      </c>
      <c r="G6" s="5" t="s">
        <v>1738</v>
      </c>
      <c r="H6" s="6" t="s">
        <v>1739</v>
      </c>
      <c r="I6" s="7" t="s">
        <v>1740</v>
      </c>
      <c r="J6" s="4" t="s">
        <v>1741</v>
      </c>
      <c r="K6" s="3"/>
      <c r="L6" s="5" t="s">
        <v>57</v>
      </c>
    </row>
    <row r="7" spans="1:28">
      <c r="A7" s="18" t="s">
        <v>1742</v>
      </c>
      <c r="B7" s="13" t="s">
        <v>1743</v>
      </c>
      <c r="C7" s="13" t="s">
        <v>1743</v>
      </c>
      <c r="D7" s="16" t="s">
        <v>1743</v>
      </c>
      <c r="E7" s="13" t="s">
        <v>1743</v>
      </c>
      <c r="F7" s="13" t="s">
        <v>1743</v>
      </c>
      <c r="G7" s="5" t="s">
        <v>1744</v>
      </c>
      <c r="H7" s="6" t="s">
        <v>1745</v>
      </c>
      <c r="I7" s="7" t="s">
        <v>1743</v>
      </c>
      <c r="J7" s="13" t="s">
        <v>1746</v>
      </c>
      <c r="K7" s="13"/>
      <c r="L7" s="13" t="s">
        <v>57</v>
      </c>
      <c r="M7" s="13"/>
      <c r="Q7" s="13"/>
      <c r="R7" s="13"/>
      <c r="S7" s="13"/>
      <c r="T7" s="13"/>
      <c r="U7" s="13"/>
      <c r="V7" s="13"/>
      <c r="W7" s="13"/>
      <c r="X7" s="13"/>
      <c r="Y7" s="13"/>
      <c r="Z7" s="13"/>
      <c r="AA7" s="13"/>
      <c r="AB7" s="13"/>
    </row>
    <row r="8" spans="1:28">
      <c r="A8" s="18" t="s">
        <v>1747</v>
      </c>
      <c r="B8" s="13" t="s">
        <v>1748</v>
      </c>
      <c r="C8" s="13" t="s">
        <v>1748</v>
      </c>
      <c r="D8" s="16" t="s">
        <v>1748</v>
      </c>
      <c r="E8" s="13" t="s">
        <v>1748</v>
      </c>
      <c r="F8" s="13" t="s">
        <v>1748</v>
      </c>
      <c r="G8" s="5" t="s">
        <v>1749</v>
      </c>
      <c r="H8" s="6" t="s">
        <v>1750</v>
      </c>
      <c r="I8" s="7" t="s">
        <v>1751</v>
      </c>
      <c r="J8" s="13" t="s">
        <v>1752</v>
      </c>
      <c r="K8" s="13"/>
      <c r="L8" s="13" t="s">
        <v>57</v>
      </c>
      <c r="M8" s="13"/>
      <c r="Q8" s="13"/>
      <c r="R8" s="13"/>
      <c r="S8" s="13"/>
      <c r="T8" s="13"/>
      <c r="U8" s="13"/>
      <c r="V8" s="13"/>
      <c r="W8" s="13"/>
      <c r="X8" s="13"/>
      <c r="Y8" s="13"/>
      <c r="Z8" s="13"/>
      <c r="AA8" s="13"/>
      <c r="AB8" s="13"/>
    </row>
    <row r="9" spans="1:28">
      <c r="A9" s="9" t="s">
        <v>1753</v>
      </c>
      <c r="B9" s="13" t="s">
        <v>1754</v>
      </c>
      <c r="C9" s="13" t="s">
        <v>1754</v>
      </c>
      <c r="D9" s="13" t="s">
        <v>1754</v>
      </c>
      <c r="E9" s="13" t="s">
        <v>1754</v>
      </c>
      <c r="F9" s="13" t="s">
        <v>1754</v>
      </c>
      <c r="G9" s="5" t="s">
        <v>1755</v>
      </c>
      <c r="H9" s="6" t="s">
        <v>1756</v>
      </c>
      <c r="I9" s="7" t="s">
        <v>1754</v>
      </c>
      <c r="J9" s="13"/>
    </row>
    <row r="10" spans="1:28">
      <c r="A10" s="9" t="s">
        <v>1757</v>
      </c>
      <c r="B10" s="13" t="s">
        <v>1758</v>
      </c>
      <c r="C10" s="13" t="s">
        <v>1758</v>
      </c>
      <c r="D10" s="13" t="s">
        <v>1758</v>
      </c>
      <c r="E10" s="13" t="s">
        <v>1758</v>
      </c>
      <c r="F10" s="13" t="s">
        <v>1758</v>
      </c>
      <c r="G10" s="5" t="s">
        <v>1759</v>
      </c>
      <c r="H10" s="6" t="s">
        <v>1760</v>
      </c>
      <c r="I10" s="7" t="s">
        <v>1758</v>
      </c>
      <c r="J10" s="13"/>
    </row>
    <row r="11" spans="1:28">
      <c r="A11" s="9" t="s">
        <v>1761</v>
      </c>
      <c r="B11" s="13" t="s">
        <v>1762</v>
      </c>
      <c r="C11" s="5" t="s">
        <v>1762</v>
      </c>
      <c r="D11" s="5" t="s">
        <v>1762</v>
      </c>
      <c r="E11" s="5" t="s">
        <v>1762</v>
      </c>
      <c r="F11" s="5" t="s">
        <v>1762</v>
      </c>
      <c r="G11" s="5" t="s">
        <v>1763</v>
      </c>
      <c r="H11" s="6" t="s">
        <v>1764</v>
      </c>
      <c r="I11" s="7" t="s">
        <v>1765</v>
      </c>
      <c r="J11" s="13"/>
    </row>
    <row r="12" spans="1:28">
      <c r="A12" s="9" t="s">
        <v>1766</v>
      </c>
      <c r="B12" s="13" t="s">
        <v>1767</v>
      </c>
      <c r="C12" s="5" t="s">
        <v>1767</v>
      </c>
      <c r="D12" s="5" t="s">
        <v>1767</v>
      </c>
      <c r="E12" s="5" t="s">
        <v>1767</v>
      </c>
      <c r="F12" s="5" t="s">
        <v>1767</v>
      </c>
      <c r="G12" s="5" t="s">
        <v>1768</v>
      </c>
      <c r="H12" s="6" t="s">
        <v>1769</v>
      </c>
      <c r="I12" s="7" t="s">
        <v>1770</v>
      </c>
      <c r="J12" s="13"/>
    </row>
    <row r="13" spans="1:28">
      <c r="A13" s="9" t="s">
        <v>1771</v>
      </c>
      <c r="B13" s="13" t="s">
        <v>1772</v>
      </c>
      <c r="C13" s="13" t="s">
        <v>1772</v>
      </c>
      <c r="D13" s="16" t="s">
        <v>1773</v>
      </c>
      <c r="E13" s="17" t="s">
        <v>1774</v>
      </c>
      <c r="F13" s="7" t="s">
        <v>1774</v>
      </c>
      <c r="G13" s="5" t="s">
        <v>1775</v>
      </c>
      <c r="H13" s="6" t="s">
        <v>1776</v>
      </c>
      <c r="I13" s="7" t="s">
        <v>1774</v>
      </c>
      <c r="J13" s="13" t="s">
        <v>1777</v>
      </c>
      <c r="L13" s="5" t="s">
        <v>57</v>
      </c>
    </row>
    <row r="14" spans="1:28">
      <c r="A14" s="9" t="s">
        <v>1778</v>
      </c>
      <c r="B14" s="4" t="s">
        <v>1779</v>
      </c>
      <c r="C14" s="4" t="s">
        <v>1779</v>
      </c>
      <c r="D14" s="16" t="s">
        <v>1779</v>
      </c>
      <c r="E14" s="17" t="s">
        <v>1779</v>
      </c>
      <c r="F14" s="7" t="s">
        <v>1779</v>
      </c>
      <c r="G14" s="5" t="s">
        <v>1779</v>
      </c>
      <c r="H14" s="6" t="s">
        <v>1779</v>
      </c>
      <c r="I14" s="7" t="s">
        <v>1779</v>
      </c>
      <c r="J14" s="4" t="s">
        <v>1780</v>
      </c>
      <c r="K14" s="3" t="s">
        <v>57</v>
      </c>
      <c r="L14" s="5" t="s">
        <v>57</v>
      </c>
    </row>
    <row r="15" spans="1:28">
      <c r="A15" s="9" t="s">
        <v>1781</v>
      </c>
      <c r="B15" s="4" t="s">
        <v>1782</v>
      </c>
      <c r="C15" s="4" t="s">
        <v>1782</v>
      </c>
      <c r="D15" s="16" t="s">
        <v>1782</v>
      </c>
      <c r="E15" s="17" t="s">
        <v>1782</v>
      </c>
      <c r="F15" s="7" t="s">
        <v>1782</v>
      </c>
      <c r="G15" s="5" t="s">
        <v>1782</v>
      </c>
      <c r="H15" s="6" t="s">
        <v>1782</v>
      </c>
      <c r="I15" s="7" t="s">
        <v>1782</v>
      </c>
      <c r="J15" s="4" t="s">
        <v>1783</v>
      </c>
      <c r="K15" s="3" t="s">
        <v>57</v>
      </c>
      <c r="L15" s="5" t="s">
        <v>57</v>
      </c>
    </row>
    <row r="16" spans="1:28">
      <c r="A16" s="9" t="s">
        <v>1784</v>
      </c>
      <c r="B16" s="4" t="s">
        <v>1785</v>
      </c>
      <c r="C16" s="4" t="s">
        <v>1785</v>
      </c>
      <c r="D16" s="4" t="s">
        <v>1785</v>
      </c>
      <c r="E16" s="4" t="s">
        <v>1785</v>
      </c>
      <c r="F16" s="4" t="s">
        <v>1785</v>
      </c>
      <c r="G16" s="4" t="s">
        <v>1785</v>
      </c>
      <c r="H16" s="6" t="s">
        <v>1785</v>
      </c>
      <c r="I16" s="7" t="s">
        <v>1785</v>
      </c>
      <c r="J16" s="4" t="s">
        <v>1786</v>
      </c>
      <c r="K16" s="3" t="s">
        <v>57</v>
      </c>
      <c r="L16" s="5" t="s">
        <v>57</v>
      </c>
    </row>
    <row r="17" spans="1:12">
      <c r="A17" s="9" t="s">
        <v>1787</v>
      </c>
      <c r="B17" s="4" t="s">
        <v>1788</v>
      </c>
      <c r="C17" s="4" t="s">
        <v>1788</v>
      </c>
      <c r="D17" s="16" t="s">
        <v>1788</v>
      </c>
      <c r="E17" s="17" t="s">
        <v>1788</v>
      </c>
      <c r="F17" s="7" t="s">
        <v>1788</v>
      </c>
      <c r="G17" s="5" t="s">
        <v>1788</v>
      </c>
      <c r="H17" s="6" t="s">
        <v>1788</v>
      </c>
      <c r="I17" s="7" t="s">
        <v>1789</v>
      </c>
      <c r="J17" s="4"/>
      <c r="K17" s="3"/>
      <c r="L17" s="5" t="s">
        <v>57</v>
      </c>
    </row>
    <row r="18" spans="1:12">
      <c r="A18" s="9" t="s">
        <v>1790</v>
      </c>
      <c r="B18" s="4" t="s">
        <v>1791</v>
      </c>
      <c r="C18" s="4" t="s">
        <v>1791</v>
      </c>
      <c r="D18" s="16" t="s">
        <v>1791</v>
      </c>
      <c r="E18" s="17" t="s">
        <v>1791</v>
      </c>
      <c r="F18" s="7" t="s">
        <v>1791</v>
      </c>
      <c r="G18" s="5" t="s">
        <v>1791</v>
      </c>
      <c r="H18" s="6" t="s">
        <v>1791</v>
      </c>
      <c r="I18" s="7" t="s">
        <v>1791</v>
      </c>
      <c r="J18" s="4" t="s">
        <v>1792</v>
      </c>
      <c r="K18" s="3" t="s">
        <v>57</v>
      </c>
      <c r="L18" s="5" t="s">
        <v>57</v>
      </c>
    </row>
    <row r="19" spans="1:12">
      <c r="A19" s="9" t="s">
        <v>1793</v>
      </c>
      <c r="B19" s="4" t="s">
        <v>1794</v>
      </c>
      <c r="C19" s="4" t="s">
        <v>1794</v>
      </c>
      <c r="D19" s="4" t="s">
        <v>1794</v>
      </c>
      <c r="E19" s="4" t="s">
        <v>1794</v>
      </c>
      <c r="F19" s="4" t="s">
        <v>1794</v>
      </c>
      <c r="G19" s="4" t="s">
        <v>1794</v>
      </c>
      <c r="H19" s="6" t="s">
        <v>1794</v>
      </c>
      <c r="I19" s="7" t="s">
        <v>1794</v>
      </c>
      <c r="J19" s="4" t="s">
        <v>1795</v>
      </c>
      <c r="K19" s="3" t="s">
        <v>57</v>
      </c>
      <c r="L19" s="5" t="s">
        <v>57</v>
      </c>
    </row>
    <row r="20" spans="1:12">
      <c r="A20" s="9" t="s">
        <v>1796</v>
      </c>
      <c r="B20" s="4" t="s">
        <v>1797</v>
      </c>
      <c r="C20" s="4" t="s">
        <v>1797</v>
      </c>
      <c r="D20" s="16" t="s">
        <v>1797</v>
      </c>
      <c r="E20" s="17" t="s">
        <v>1797</v>
      </c>
      <c r="F20" s="7" t="s">
        <v>1797</v>
      </c>
      <c r="G20" s="5" t="s">
        <v>1797</v>
      </c>
      <c r="H20" s="6" t="s">
        <v>1797</v>
      </c>
      <c r="I20" s="7" t="s">
        <v>1797</v>
      </c>
      <c r="J20" s="4"/>
      <c r="K20" s="3" t="s">
        <v>57</v>
      </c>
      <c r="L20" s="5" t="s">
        <v>57</v>
      </c>
    </row>
    <row r="21" spans="1:12">
      <c r="A21" s="9" t="s">
        <v>1798</v>
      </c>
      <c r="B21" s="13" t="s">
        <v>1799</v>
      </c>
      <c r="C21" s="13" t="s">
        <v>1799</v>
      </c>
      <c r="D21" s="16" t="s">
        <v>1773</v>
      </c>
      <c r="E21" s="17" t="s">
        <v>1800</v>
      </c>
      <c r="F21" s="7" t="s">
        <v>1799</v>
      </c>
      <c r="G21" s="5" t="s">
        <v>1775</v>
      </c>
      <c r="H21" s="6" t="s">
        <v>1776</v>
      </c>
      <c r="I21" s="7" t="s">
        <v>1801</v>
      </c>
      <c r="J21" s="13" t="s">
        <v>1802</v>
      </c>
      <c r="L21" s="5" t="s">
        <v>57</v>
      </c>
    </row>
    <row r="22" spans="1:12">
      <c r="A22" s="9" t="s">
        <v>1803</v>
      </c>
      <c r="B22" s="7" t="s">
        <v>1804</v>
      </c>
      <c r="C22" s="7" t="s">
        <v>1805</v>
      </c>
      <c r="D22" s="7" t="s">
        <v>1806</v>
      </c>
      <c r="E22" s="7" t="s">
        <v>1807</v>
      </c>
      <c r="F22" s="7" t="s">
        <v>1808</v>
      </c>
      <c r="G22" s="5" t="s">
        <v>1809</v>
      </c>
      <c r="H22" s="6" t="s">
        <v>1810</v>
      </c>
      <c r="I22" s="7" t="s">
        <v>1807</v>
      </c>
      <c r="J22" s="13"/>
    </row>
    <row r="23" spans="1:12">
      <c r="A23" s="9" t="s">
        <v>1811</v>
      </c>
      <c r="B23" s="7" t="s">
        <v>1812</v>
      </c>
      <c r="C23" s="7" t="s">
        <v>1813</v>
      </c>
      <c r="D23" s="7">
        <v>1</v>
      </c>
      <c r="E23" s="7" t="s">
        <v>1814</v>
      </c>
      <c r="F23" s="7" t="s">
        <v>1815</v>
      </c>
      <c r="G23" s="5" t="s">
        <v>1816</v>
      </c>
      <c r="H23" s="6" t="s">
        <v>1817</v>
      </c>
      <c r="I23" s="7" t="s">
        <v>1814</v>
      </c>
      <c r="J23" s="13"/>
    </row>
    <row r="24" spans="1:12">
      <c r="A24" s="9" t="s">
        <v>1818</v>
      </c>
      <c r="B24" s="7" t="s">
        <v>1819</v>
      </c>
      <c r="C24" s="7" t="s">
        <v>1820</v>
      </c>
      <c r="D24" s="7">
        <v>2</v>
      </c>
      <c r="E24" s="7" t="s">
        <v>1821</v>
      </c>
      <c r="F24" s="7" t="s">
        <v>1822</v>
      </c>
      <c r="G24" s="5" t="s">
        <v>1823</v>
      </c>
      <c r="H24" s="6" t="s">
        <v>1824</v>
      </c>
      <c r="I24" s="7" t="s">
        <v>1821</v>
      </c>
      <c r="J24" s="13"/>
    </row>
    <row r="25" spans="1:12">
      <c r="A25" s="9" t="s">
        <v>1825</v>
      </c>
      <c r="B25" s="7" t="s">
        <v>1826</v>
      </c>
      <c r="C25" s="7" t="s">
        <v>1827</v>
      </c>
      <c r="D25" s="7">
        <v>3</v>
      </c>
      <c r="E25" s="7" t="s">
        <v>1828</v>
      </c>
      <c r="F25" s="7" t="s">
        <v>1829</v>
      </c>
      <c r="G25" s="5" t="s">
        <v>1830</v>
      </c>
      <c r="H25" s="6" t="s">
        <v>1831</v>
      </c>
      <c r="I25" s="7" t="s">
        <v>1828</v>
      </c>
      <c r="J25" s="13"/>
    </row>
    <row r="26" spans="1:12">
      <c r="A26" s="9" t="s">
        <v>1832</v>
      </c>
      <c r="B26" s="7" t="s">
        <v>1833</v>
      </c>
      <c r="C26" s="7" t="s">
        <v>1834</v>
      </c>
      <c r="D26" s="7">
        <v>4</v>
      </c>
      <c r="E26" s="7" t="s">
        <v>1835</v>
      </c>
      <c r="F26" s="7" t="s">
        <v>1836</v>
      </c>
      <c r="G26" s="5" t="s">
        <v>1837</v>
      </c>
      <c r="H26" s="6" t="s">
        <v>1838</v>
      </c>
      <c r="I26" s="7" t="s">
        <v>1835</v>
      </c>
      <c r="J26" s="13"/>
    </row>
    <row r="27" spans="1:12">
      <c r="A27" s="9" t="s">
        <v>1839</v>
      </c>
      <c r="B27" s="7" t="s">
        <v>1840</v>
      </c>
      <c r="C27" s="7" t="s">
        <v>1841</v>
      </c>
      <c r="D27" s="7" t="s">
        <v>1842</v>
      </c>
      <c r="E27" s="7" t="s">
        <v>1843</v>
      </c>
      <c r="F27" s="7" t="s">
        <v>1844</v>
      </c>
      <c r="G27" s="5" t="s">
        <v>1845</v>
      </c>
      <c r="H27" s="6" t="s">
        <v>1846</v>
      </c>
      <c r="I27" s="7" t="s">
        <v>1847</v>
      </c>
      <c r="J27" s="13"/>
    </row>
    <row r="28" spans="1:12">
      <c r="A28" s="9" t="s">
        <v>1848</v>
      </c>
      <c r="B28" s="5" t="s">
        <v>1849</v>
      </c>
      <c r="C28" s="5" t="s">
        <v>1849</v>
      </c>
      <c r="D28" s="5" t="s">
        <v>1850</v>
      </c>
      <c r="E28" s="5" t="s">
        <v>1851</v>
      </c>
      <c r="F28" s="5" t="s">
        <v>1852</v>
      </c>
      <c r="G28" s="5" t="s">
        <v>1853</v>
      </c>
      <c r="H28" s="6" t="s">
        <v>1854</v>
      </c>
      <c r="I28" s="7" t="s">
        <v>1855</v>
      </c>
      <c r="J28" s="13" t="s">
        <v>1856</v>
      </c>
    </row>
    <row r="29" spans="1:12">
      <c r="A29" s="9" t="s">
        <v>1857</v>
      </c>
      <c r="B29" s="7" t="s">
        <v>1858</v>
      </c>
      <c r="C29" s="7" t="s">
        <v>1859</v>
      </c>
      <c r="D29" s="7" t="s">
        <v>1860</v>
      </c>
      <c r="E29" s="7" t="s">
        <v>1861</v>
      </c>
      <c r="F29" s="7" t="s">
        <v>1862</v>
      </c>
      <c r="G29" s="5" t="s">
        <v>1863</v>
      </c>
      <c r="H29" s="6" t="s">
        <v>1864</v>
      </c>
      <c r="I29" s="7" t="s">
        <v>1865</v>
      </c>
      <c r="J29" s="13"/>
    </row>
    <row r="30" spans="1:12">
      <c r="A30" s="19" t="s">
        <v>1866</v>
      </c>
      <c r="B30" s="20" t="s">
        <v>1867</v>
      </c>
      <c r="C30" s="21" t="s">
        <v>1868</v>
      </c>
      <c r="D30" s="22" t="s">
        <v>1869</v>
      </c>
      <c r="E30" s="20" t="s">
        <v>1870</v>
      </c>
      <c r="F30" s="20" t="s">
        <v>1871</v>
      </c>
      <c r="G30" s="5" t="s">
        <v>1872</v>
      </c>
      <c r="H30" s="6" t="s">
        <v>1873</v>
      </c>
      <c r="I30" s="7" t="s">
        <v>1874</v>
      </c>
      <c r="J30" s="20"/>
      <c r="K30" s="5"/>
    </row>
    <row r="31" spans="1:12">
      <c r="A31" s="9" t="s">
        <v>1875</v>
      </c>
      <c r="B31" s="13" t="s">
        <v>1876</v>
      </c>
      <c r="C31" s="13" t="s">
        <v>1877</v>
      </c>
      <c r="D31" s="7" t="s">
        <v>1878</v>
      </c>
      <c r="E31" s="7" t="s">
        <v>1879</v>
      </c>
      <c r="F31" s="7" t="s">
        <v>1878</v>
      </c>
      <c r="G31" s="5" t="s">
        <v>1880</v>
      </c>
      <c r="H31" s="6" t="s">
        <v>1881</v>
      </c>
      <c r="I31" s="7" t="s">
        <v>1882</v>
      </c>
      <c r="J31" s="13"/>
    </row>
    <row r="32" spans="1:12">
      <c r="A32" s="9" t="s">
        <v>1883</v>
      </c>
      <c r="B32" s="4" t="s">
        <v>1884</v>
      </c>
      <c r="C32" s="4" t="s">
        <v>1884</v>
      </c>
      <c r="D32" s="16" t="s">
        <v>1884</v>
      </c>
      <c r="E32" s="17" t="s">
        <v>1884</v>
      </c>
      <c r="F32" s="7" t="s">
        <v>1884</v>
      </c>
      <c r="G32" s="5" t="s">
        <v>1885</v>
      </c>
      <c r="H32" s="6" t="s">
        <v>1886</v>
      </c>
      <c r="I32" s="7" t="s">
        <v>1884</v>
      </c>
      <c r="J32" s="4" t="s">
        <v>1887</v>
      </c>
      <c r="K32" s="3" t="s">
        <v>57</v>
      </c>
      <c r="L32" s="5" t="s">
        <v>57</v>
      </c>
    </row>
    <row r="33" spans="1:12">
      <c r="A33" s="9" t="s">
        <v>1888</v>
      </c>
      <c r="B33" s="4" t="s">
        <v>1889</v>
      </c>
      <c r="C33" s="4" t="s">
        <v>1889</v>
      </c>
      <c r="D33" s="16" t="s">
        <v>1889</v>
      </c>
      <c r="E33" s="17" t="s">
        <v>1889</v>
      </c>
      <c r="F33" s="7" t="s">
        <v>1889</v>
      </c>
      <c r="G33" s="3" t="s">
        <v>1890</v>
      </c>
      <c r="H33" s="6" t="s">
        <v>1891</v>
      </c>
      <c r="I33" s="7" t="s">
        <v>1889</v>
      </c>
      <c r="J33" s="4" t="s">
        <v>1892</v>
      </c>
      <c r="K33" s="3" t="s">
        <v>57</v>
      </c>
      <c r="L33" s="5" t="s">
        <v>57</v>
      </c>
    </row>
    <row r="34" spans="1:12">
      <c r="A34" s="9" t="s">
        <v>1893</v>
      </c>
      <c r="B34" s="4" t="s">
        <v>1894</v>
      </c>
      <c r="C34" s="4" t="s">
        <v>1894</v>
      </c>
      <c r="D34" s="16" t="s">
        <v>1894</v>
      </c>
      <c r="E34" s="17" t="s">
        <v>1894</v>
      </c>
      <c r="F34" s="7" t="s">
        <v>1894</v>
      </c>
      <c r="G34" s="3" t="s">
        <v>1895</v>
      </c>
      <c r="H34" s="6" t="s">
        <v>1896</v>
      </c>
      <c r="I34" s="7" t="s">
        <v>1894</v>
      </c>
      <c r="J34" s="4" t="s">
        <v>1897</v>
      </c>
      <c r="K34" s="3" t="s">
        <v>57</v>
      </c>
      <c r="L34" s="5" t="s">
        <v>57</v>
      </c>
    </row>
    <row r="35" spans="1:12">
      <c r="A35" s="9" t="s">
        <v>1898</v>
      </c>
      <c r="B35" s="4" t="s">
        <v>1899</v>
      </c>
      <c r="C35" s="4" t="s">
        <v>1899</v>
      </c>
      <c r="D35" s="16" t="s">
        <v>1899</v>
      </c>
      <c r="E35" s="17" t="s">
        <v>1899</v>
      </c>
      <c r="F35" s="7" t="s">
        <v>1899</v>
      </c>
      <c r="G35" s="3" t="s">
        <v>1900</v>
      </c>
      <c r="H35" s="6" t="s">
        <v>1901</v>
      </c>
      <c r="I35" s="7" t="s">
        <v>1899</v>
      </c>
      <c r="J35" s="4" t="s">
        <v>1902</v>
      </c>
      <c r="K35" s="3" t="s">
        <v>57</v>
      </c>
      <c r="L35" s="5" t="s">
        <v>57</v>
      </c>
    </row>
    <row r="36" spans="1:12">
      <c r="A36" s="9" t="s">
        <v>1903</v>
      </c>
      <c r="B36" s="4" t="s">
        <v>1904</v>
      </c>
      <c r="C36" s="4" t="s">
        <v>1904</v>
      </c>
      <c r="D36" s="16" t="s">
        <v>1904</v>
      </c>
      <c r="E36" s="17" t="s">
        <v>1904</v>
      </c>
      <c r="F36" s="7" t="s">
        <v>1904</v>
      </c>
      <c r="G36" s="3" t="s">
        <v>1905</v>
      </c>
      <c r="H36" s="6" t="s">
        <v>1906</v>
      </c>
      <c r="I36" s="7" t="s">
        <v>1904</v>
      </c>
      <c r="J36" s="4" t="s">
        <v>1907</v>
      </c>
      <c r="K36" s="3" t="s">
        <v>57</v>
      </c>
      <c r="L36" s="5" t="s">
        <v>57</v>
      </c>
    </row>
    <row r="37" spans="1:12">
      <c r="A37" s="9" t="s">
        <v>1908</v>
      </c>
      <c r="B37" s="4" t="s">
        <v>1909</v>
      </c>
      <c r="C37" s="4" t="s">
        <v>1909</v>
      </c>
      <c r="D37" s="16" t="s">
        <v>1909</v>
      </c>
      <c r="E37" s="17" t="s">
        <v>1909</v>
      </c>
      <c r="F37" s="7" t="s">
        <v>1909</v>
      </c>
      <c r="G37" s="3" t="s">
        <v>1910</v>
      </c>
      <c r="H37" s="6" t="s">
        <v>1911</v>
      </c>
      <c r="I37" s="7" t="s">
        <v>1909</v>
      </c>
      <c r="J37" s="4" t="s">
        <v>1912</v>
      </c>
      <c r="K37" s="3" t="s">
        <v>57</v>
      </c>
      <c r="L37" s="5" t="s">
        <v>57</v>
      </c>
    </row>
    <row r="38" spans="1:12">
      <c r="A38" s="9" t="s">
        <v>1913</v>
      </c>
      <c r="B38" s="13" t="s">
        <v>1914</v>
      </c>
      <c r="C38" s="13" t="s">
        <v>1915</v>
      </c>
      <c r="D38" s="13" t="s">
        <v>1916</v>
      </c>
      <c r="E38" s="13" t="s">
        <v>1917</v>
      </c>
      <c r="F38" s="13" t="s">
        <v>1918</v>
      </c>
      <c r="G38" s="5" t="s">
        <v>1919</v>
      </c>
      <c r="H38" s="6" t="s">
        <v>1920</v>
      </c>
      <c r="I38" s="7" t="s">
        <v>1921</v>
      </c>
      <c r="J38" s="4" t="s">
        <v>1922</v>
      </c>
      <c r="L38" s="5" t="s">
        <v>57</v>
      </c>
    </row>
    <row r="39" spans="1:12">
      <c r="A39" s="9" t="s">
        <v>1923</v>
      </c>
      <c r="B39" s="13" t="s">
        <v>1924</v>
      </c>
      <c r="C39" s="13" t="s">
        <v>1925</v>
      </c>
      <c r="D39" s="13" t="s">
        <v>1926</v>
      </c>
      <c r="E39" s="13" t="s">
        <v>1927</v>
      </c>
      <c r="F39" s="13" t="s">
        <v>1928</v>
      </c>
      <c r="G39" s="5" t="s">
        <v>1929</v>
      </c>
      <c r="H39" s="6" t="s">
        <v>1930</v>
      </c>
      <c r="I39" s="7" t="s">
        <v>1931</v>
      </c>
      <c r="J39" s="4" t="s">
        <v>1932</v>
      </c>
      <c r="L39" s="5" t="s">
        <v>57</v>
      </c>
    </row>
    <row r="40" spans="1:12">
      <c r="A40" s="9" t="s">
        <v>1933</v>
      </c>
      <c r="B40" s="13" t="s">
        <v>1934</v>
      </c>
      <c r="C40" s="5" t="s">
        <v>1935</v>
      </c>
      <c r="D40" s="7" t="s">
        <v>1936</v>
      </c>
      <c r="E40" s="7" t="s">
        <v>1937</v>
      </c>
      <c r="F40" s="7" t="s">
        <v>1938</v>
      </c>
      <c r="G40" s="5" t="s">
        <v>1939</v>
      </c>
      <c r="H40" s="6" t="s">
        <v>1940</v>
      </c>
      <c r="I40" s="7" t="s">
        <v>1934</v>
      </c>
      <c r="J40" s="13"/>
    </row>
    <row r="41" spans="1:12">
      <c r="A41" s="9" t="s">
        <v>1941</v>
      </c>
      <c r="B41" s="5" t="s">
        <v>1942</v>
      </c>
      <c r="C41" s="5" t="s">
        <v>1943</v>
      </c>
      <c r="D41" s="5" t="s">
        <v>1944</v>
      </c>
      <c r="E41" s="5" t="s">
        <v>1945</v>
      </c>
      <c r="F41" s="5" t="s">
        <v>1946</v>
      </c>
      <c r="G41" s="5" t="s">
        <v>1947</v>
      </c>
      <c r="H41" s="6" t="s">
        <v>1948</v>
      </c>
      <c r="I41" s="7" t="s">
        <v>1945</v>
      </c>
      <c r="J41" s="13"/>
    </row>
    <row r="42" spans="1:12">
      <c r="A42" s="9" t="s">
        <v>1949</v>
      </c>
      <c r="B42" s="5" t="s">
        <v>1950</v>
      </c>
      <c r="C42" s="5" t="s">
        <v>1951</v>
      </c>
      <c r="D42" s="5" t="s">
        <v>1952</v>
      </c>
      <c r="E42" s="5" t="s">
        <v>1953</v>
      </c>
      <c r="F42" s="5" t="s">
        <v>1954</v>
      </c>
      <c r="G42" s="5" t="s">
        <v>1955</v>
      </c>
      <c r="H42" s="6" t="s">
        <v>1956</v>
      </c>
      <c r="I42" s="7" t="s">
        <v>1953</v>
      </c>
      <c r="J42" s="13"/>
    </row>
    <row r="43" spans="1:12">
      <c r="A43" s="9" t="s">
        <v>1957</v>
      </c>
      <c r="B43" s="5" t="s">
        <v>1958</v>
      </c>
      <c r="C43" s="5" t="s">
        <v>1959</v>
      </c>
      <c r="D43" s="5" t="s">
        <v>1960</v>
      </c>
      <c r="E43" s="5" t="s">
        <v>1961</v>
      </c>
      <c r="F43" s="5" t="s">
        <v>1962</v>
      </c>
      <c r="G43" s="5" t="s">
        <v>1963</v>
      </c>
      <c r="H43" s="6" t="s">
        <v>1964</v>
      </c>
      <c r="I43" s="7" t="s">
        <v>1965</v>
      </c>
      <c r="J43" s="13"/>
    </row>
    <row r="44" spans="1:12">
      <c r="A44" s="9" t="s">
        <v>1966</v>
      </c>
      <c r="B44" s="5" t="s">
        <v>1967</v>
      </c>
      <c r="C44" s="5" t="s">
        <v>1968</v>
      </c>
      <c r="D44" s="5" t="s">
        <v>1969</v>
      </c>
      <c r="E44" s="5" t="s">
        <v>1970</v>
      </c>
      <c r="F44" s="5" t="s">
        <v>1971</v>
      </c>
      <c r="G44" s="5" t="s">
        <v>1972</v>
      </c>
      <c r="H44" s="6" t="s">
        <v>1973</v>
      </c>
      <c r="I44" s="7" t="s">
        <v>1970</v>
      </c>
      <c r="J44" s="4" t="s">
        <v>1974</v>
      </c>
    </row>
    <row r="45" spans="1:12">
      <c r="A45" s="9" t="s">
        <v>1975</v>
      </c>
      <c r="B45" s="5" t="s">
        <v>1976</v>
      </c>
      <c r="C45" s="5" t="s">
        <v>1977</v>
      </c>
      <c r="D45" s="5" t="s">
        <v>1978</v>
      </c>
      <c r="E45" s="5" t="s">
        <v>1979</v>
      </c>
      <c r="F45" s="5" t="s">
        <v>1980</v>
      </c>
      <c r="G45" s="5" t="s">
        <v>1981</v>
      </c>
      <c r="H45" s="6" t="s">
        <v>1982</v>
      </c>
      <c r="I45" s="7" t="s">
        <v>1983</v>
      </c>
      <c r="J45" s="4" t="s">
        <v>1984</v>
      </c>
      <c r="K45" s="3"/>
    </row>
    <row r="46" spans="1:12">
      <c r="A46" s="9" t="s">
        <v>1985</v>
      </c>
      <c r="B46" s="13" t="s">
        <v>1986</v>
      </c>
      <c r="C46" s="13" t="s">
        <v>1987</v>
      </c>
      <c r="D46" s="13" t="s">
        <v>1988</v>
      </c>
      <c r="E46" s="13" t="s">
        <v>1989</v>
      </c>
      <c r="F46" s="13" t="s">
        <v>1990</v>
      </c>
      <c r="G46" s="5" t="s">
        <v>1991</v>
      </c>
      <c r="H46" s="6" t="s">
        <v>1992</v>
      </c>
      <c r="I46" s="7" t="s">
        <v>1993</v>
      </c>
      <c r="J46" s="13"/>
    </row>
    <row r="47" spans="1:12">
      <c r="A47" s="9" t="s">
        <v>1994</v>
      </c>
      <c r="B47" s="13" t="s">
        <v>1995</v>
      </c>
      <c r="C47" s="13" t="s">
        <v>1996</v>
      </c>
      <c r="D47" s="13" t="s">
        <v>1997</v>
      </c>
      <c r="E47" s="13" t="s">
        <v>1998</v>
      </c>
      <c r="F47" s="13" t="s">
        <v>1999</v>
      </c>
      <c r="G47" s="5" t="s">
        <v>2000</v>
      </c>
      <c r="H47" s="6" t="s">
        <v>2001</v>
      </c>
      <c r="I47" s="7" t="s">
        <v>2002</v>
      </c>
      <c r="J47" s="13"/>
    </row>
    <row r="48" spans="1:12">
      <c r="A48" s="9" t="s">
        <v>2003</v>
      </c>
      <c r="B48" s="13" t="s">
        <v>2004</v>
      </c>
      <c r="C48" s="13" t="s">
        <v>2005</v>
      </c>
      <c r="D48" s="13" t="s">
        <v>2006</v>
      </c>
      <c r="E48" s="13" t="s">
        <v>2007</v>
      </c>
      <c r="F48" s="13" t="s">
        <v>2008</v>
      </c>
      <c r="G48" s="5" t="s">
        <v>2009</v>
      </c>
      <c r="H48" s="6" t="s">
        <v>2010</v>
      </c>
      <c r="I48" s="7" t="s">
        <v>2011</v>
      </c>
      <c r="J48" s="13"/>
    </row>
    <row r="49" spans="1:28">
      <c r="A49" s="9" t="s">
        <v>968</v>
      </c>
      <c r="B49" s="13" t="s">
        <v>2012</v>
      </c>
      <c r="C49" s="5" t="s">
        <v>2013</v>
      </c>
      <c r="D49" s="7" t="s">
        <v>2012</v>
      </c>
      <c r="E49" s="7" t="s">
        <v>2014</v>
      </c>
      <c r="F49" s="7" t="s">
        <v>2015</v>
      </c>
      <c r="G49" s="5" t="s">
        <v>2016</v>
      </c>
      <c r="H49" s="6" t="s">
        <v>2017</v>
      </c>
      <c r="I49" s="7" t="s">
        <v>2018</v>
      </c>
      <c r="J49" s="13"/>
    </row>
    <row r="50" spans="1:28">
      <c r="A50" s="9" t="s">
        <v>2019</v>
      </c>
      <c r="B50" s="13" t="s">
        <v>2020</v>
      </c>
      <c r="C50" s="5" t="s">
        <v>2021</v>
      </c>
      <c r="D50" s="7" t="s">
        <v>2020</v>
      </c>
      <c r="E50" s="7" t="s">
        <v>2021</v>
      </c>
      <c r="F50" s="7" t="s">
        <v>2022</v>
      </c>
      <c r="G50" s="5" t="s">
        <v>2016</v>
      </c>
      <c r="H50" s="6" t="s">
        <v>2020</v>
      </c>
      <c r="I50" s="7" t="s">
        <v>2021</v>
      </c>
      <c r="J50" s="13"/>
    </row>
    <row r="51" spans="1:28">
      <c r="A51" s="9" t="s">
        <v>2023</v>
      </c>
      <c r="B51" s="4" t="s">
        <v>2024</v>
      </c>
      <c r="C51" s="4" t="s">
        <v>2024</v>
      </c>
      <c r="D51" s="16" t="s">
        <v>2024</v>
      </c>
      <c r="E51" s="17" t="s">
        <v>2025</v>
      </c>
      <c r="F51" s="7" t="s">
        <v>2026</v>
      </c>
      <c r="G51" s="5" t="s">
        <v>2027</v>
      </c>
      <c r="H51" s="6" t="s">
        <v>2028</v>
      </c>
      <c r="I51" s="7" t="s">
        <v>2029</v>
      </c>
      <c r="J51" s="4" t="s">
        <v>2030</v>
      </c>
      <c r="K51" s="3"/>
      <c r="L51" s="5" t="s">
        <v>57</v>
      </c>
    </row>
    <row r="52" spans="1:28">
      <c r="A52" s="9" t="s">
        <v>2031</v>
      </c>
      <c r="B52" s="7" t="s">
        <v>2032</v>
      </c>
      <c r="C52" s="13" t="s">
        <v>2032</v>
      </c>
      <c r="D52" s="7" t="s">
        <v>2033</v>
      </c>
      <c r="E52" s="7" t="s">
        <v>2034</v>
      </c>
      <c r="F52" s="7" t="s">
        <v>2035</v>
      </c>
      <c r="G52" s="5" t="s">
        <v>2036</v>
      </c>
      <c r="H52" s="6" t="s">
        <v>2037</v>
      </c>
      <c r="I52" s="7" t="s">
        <v>2038</v>
      </c>
      <c r="J52" s="13"/>
    </row>
    <row r="53" spans="1:28">
      <c r="A53" s="9" t="s">
        <v>2039</v>
      </c>
      <c r="B53" s="7" t="s">
        <v>2040</v>
      </c>
      <c r="C53" s="13" t="s">
        <v>2041</v>
      </c>
      <c r="D53" s="7" t="s">
        <v>2042</v>
      </c>
      <c r="E53" s="7" t="s">
        <v>2043</v>
      </c>
      <c r="F53" s="7" t="s">
        <v>2044</v>
      </c>
      <c r="G53" s="5" t="s">
        <v>2045</v>
      </c>
      <c r="H53" s="6" t="s">
        <v>2046</v>
      </c>
      <c r="I53" s="7" t="s">
        <v>2047</v>
      </c>
      <c r="J53" s="13"/>
    </row>
    <row r="54" spans="1:28">
      <c r="A54" s="9" t="s">
        <v>2048</v>
      </c>
      <c r="B54" s="5" t="s">
        <v>2049</v>
      </c>
      <c r="C54" s="5" t="s">
        <v>2050</v>
      </c>
      <c r="D54" s="5" t="s">
        <v>2050</v>
      </c>
      <c r="E54" s="5" t="s">
        <v>2051</v>
      </c>
      <c r="F54" s="5" t="s">
        <v>2052</v>
      </c>
      <c r="G54" s="5" t="s">
        <v>2053</v>
      </c>
      <c r="H54" s="6" t="s">
        <v>2054</v>
      </c>
      <c r="I54" s="7" t="s">
        <v>2055</v>
      </c>
      <c r="J54" s="13" t="s">
        <v>2056</v>
      </c>
    </row>
    <row r="55" spans="1:28">
      <c r="A55" s="9" t="s">
        <v>2057</v>
      </c>
      <c r="B55" s="4" t="s">
        <v>2058</v>
      </c>
      <c r="C55" s="4" t="s">
        <v>2059</v>
      </c>
      <c r="D55" s="16" t="s">
        <v>2060</v>
      </c>
      <c r="E55" s="17" t="s">
        <v>2061</v>
      </c>
      <c r="F55" s="7" t="s">
        <v>2062</v>
      </c>
      <c r="G55" s="5" t="s">
        <v>2063</v>
      </c>
      <c r="H55" s="6" t="s">
        <v>2064</v>
      </c>
      <c r="I55" s="7" t="s">
        <v>2065</v>
      </c>
      <c r="J55" s="4" t="s">
        <v>17</v>
      </c>
      <c r="K55" s="3"/>
      <c r="L55" s="5" t="s">
        <v>57</v>
      </c>
    </row>
    <row r="56" spans="1:28">
      <c r="A56" s="9" t="s">
        <v>2066</v>
      </c>
      <c r="B56" s="5" t="s">
        <v>2067</v>
      </c>
      <c r="C56" s="5" t="s">
        <v>2067</v>
      </c>
      <c r="D56" s="16" t="s">
        <v>2067</v>
      </c>
      <c r="E56" s="5" t="s">
        <v>2067</v>
      </c>
      <c r="F56" s="5" t="s">
        <v>2067</v>
      </c>
      <c r="G56" s="5" t="s">
        <v>2067</v>
      </c>
      <c r="H56" s="6" t="s">
        <v>2067</v>
      </c>
      <c r="I56" s="7" t="s">
        <v>2067</v>
      </c>
      <c r="J56" s="13" t="s">
        <v>2068</v>
      </c>
      <c r="K56" s="5"/>
      <c r="L56" s="5" t="s">
        <v>57</v>
      </c>
      <c r="M56" s="5"/>
      <c r="Q56" s="5"/>
      <c r="R56" s="5"/>
      <c r="S56" s="5"/>
      <c r="T56" s="5"/>
      <c r="U56" s="5"/>
      <c r="V56" s="5"/>
      <c r="W56" s="5"/>
      <c r="X56" s="5"/>
      <c r="Y56" s="5"/>
      <c r="Z56" s="5"/>
      <c r="AA56" s="5"/>
      <c r="AB56" s="5"/>
    </row>
    <row r="57" spans="1:28">
      <c r="A57" s="9" t="s">
        <v>2069</v>
      </c>
      <c r="B57" s="4" t="s">
        <v>2070</v>
      </c>
      <c r="C57" s="4" t="s">
        <v>2071</v>
      </c>
      <c r="D57" s="3" t="s">
        <v>2072</v>
      </c>
      <c r="E57" s="17" t="s">
        <v>2071</v>
      </c>
      <c r="F57" s="7" t="s">
        <v>2071</v>
      </c>
      <c r="G57" s="5" t="s">
        <v>2070</v>
      </c>
      <c r="H57" s="6" t="s">
        <v>2070</v>
      </c>
      <c r="I57" s="7" t="s">
        <v>2070</v>
      </c>
      <c r="J57" s="4" t="s">
        <v>2073</v>
      </c>
      <c r="K57" s="3"/>
      <c r="L57" s="5" t="s">
        <v>57</v>
      </c>
    </row>
    <row r="58" spans="1:28">
      <c r="A58" s="9" t="s">
        <v>2074</v>
      </c>
      <c r="B58" s="5" t="s">
        <v>2067</v>
      </c>
      <c r="C58" s="5" t="s">
        <v>2067</v>
      </c>
      <c r="D58" s="16" t="s">
        <v>2067</v>
      </c>
      <c r="E58" s="5" t="s">
        <v>2067</v>
      </c>
      <c r="F58" s="5" t="s">
        <v>2067</v>
      </c>
      <c r="G58" s="5" t="s">
        <v>2067</v>
      </c>
      <c r="H58" s="6" t="s">
        <v>2067</v>
      </c>
      <c r="I58" s="7" t="s">
        <v>2067</v>
      </c>
      <c r="J58" s="13" t="s">
        <v>2068</v>
      </c>
      <c r="K58" s="5"/>
      <c r="L58" s="5" t="s">
        <v>57</v>
      </c>
      <c r="M58" s="5"/>
      <c r="Q58" s="5"/>
      <c r="R58" s="5"/>
      <c r="S58" s="5"/>
      <c r="T58" s="5"/>
      <c r="U58" s="5"/>
      <c r="V58" s="5"/>
      <c r="W58" s="5"/>
      <c r="X58" s="5"/>
      <c r="Y58" s="5"/>
      <c r="Z58" s="5"/>
      <c r="AA58" s="5"/>
      <c r="AB58" s="5"/>
    </row>
    <row r="59" spans="1:28">
      <c r="A59" s="9" t="s">
        <v>2075</v>
      </c>
      <c r="B59" s="4" t="s">
        <v>2076</v>
      </c>
      <c r="C59" s="4" t="s">
        <v>2077</v>
      </c>
      <c r="D59" s="3" t="s">
        <v>2078</v>
      </c>
      <c r="E59" s="17" t="s">
        <v>2077</v>
      </c>
      <c r="F59" s="7" t="s">
        <v>2077</v>
      </c>
      <c r="G59" s="3" t="s">
        <v>2076</v>
      </c>
      <c r="H59" s="6" t="s">
        <v>2076</v>
      </c>
      <c r="I59" s="7" t="s">
        <v>2076</v>
      </c>
      <c r="J59" s="4" t="s">
        <v>2073</v>
      </c>
      <c r="K59" s="3"/>
      <c r="L59" s="5" t="s">
        <v>57</v>
      </c>
    </row>
    <row r="60" spans="1:28">
      <c r="A60" s="9" t="s">
        <v>2079</v>
      </c>
      <c r="B60" s="5" t="s">
        <v>2067</v>
      </c>
      <c r="C60" s="5" t="s">
        <v>2067</v>
      </c>
      <c r="D60" s="16" t="s">
        <v>2067</v>
      </c>
      <c r="E60" s="5" t="s">
        <v>2067</v>
      </c>
      <c r="F60" s="5" t="s">
        <v>2067</v>
      </c>
      <c r="G60" s="5" t="s">
        <v>2067</v>
      </c>
      <c r="H60" s="6" t="s">
        <v>2067</v>
      </c>
      <c r="I60" s="7" t="s">
        <v>2067</v>
      </c>
      <c r="J60" s="13" t="s">
        <v>2068</v>
      </c>
      <c r="K60" s="5"/>
      <c r="L60" s="5" t="s">
        <v>57</v>
      </c>
      <c r="M60" s="5"/>
      <c r="Q60" s="5"/>
      <c r="R60" s="5"/>
      <c r="S60" s="5"/>
      <c r="T60" s="5"/>
      <c r="U60" s="5"/>
      <c r="V60" s="5"/>
      <c r="W60" s="5"/>
      <c r="X60" s="5"/>
      <c r="Y60" s="5"/>
      <c r="Z60" s="5"/>
      <c r="AA60" s="5"/>
      <c r="AB60" s="5"/>
    </row>
    <row r="61" spans="1:28">
      <c r="A61" s="9" t="s">
        <v>2080</v>
      </c>
      <c r="B61" s="4" t="s">
        <v>2081</v>
      </c>
      <c r="C61" s="4" t="s">
        <v>2082</v>
      </c>
      <c r="D61" s="3" t="s">
        <v>2083</v>
      </c>
      <c r="E61" s="17" t="s">
        <v>2082</v>
      </c>
      <c r="F61" s="7" t="s">
        <v>2082</v>
      </c>
      <c r="G61" s="3" t="s">
        <v>2081</v>
      </c>
      <c r="H61" s="6" t="s">
        <v>2081</v>
      </c>
      <c r="I61" s="7" t="s">
        <v>2081</v>
      </c>
      <c r="J61" s="4" t="s">
        <v>2073</v>
      </c>
      <c r="K61" s="3"/>
      <c r="L61" s="5" t="s">
        <v>57</v>
      </c>
    </row>
    <row r="62" spans="1:28">
      <c r="A62" s="9" t="s">
        <v>2084</v>
      </c>
      <c r="B62" s="5" t="s">
        <v>2067</v>
      </c>
      <c r="C62" s="5" t="s">
        <v>2067</v>
      </c>
      <c r="D62" s="16" t="s">
        <v>2067</v>
      </c>
      <c r="E62" s="5" t="s">
        <v>2067</v>
      </c>
      <c r="F62" s="5" t="s">
        <v>2067</v>
      </c>
      <c r="G62" s="5" t="s">
        <v>2067</v>
      </c>
      <c r="H62" s="6" t="s">
        <v>2067</v>
      </c>
      <c r="I62" s="7" t="s">
        <v>2067</v>
      </c>
      <c r="J62" s="13" t="s">
        <v>2068</v>
      </c>
      <c r="K62" s="5"/>
      <c r="L62" s="5" t="s">
        <v>57</v>
      </c>
      <c r="M62" s="5"/>
      <c r="Q62" s="5"/>
      <c r="R62" s="5"/>
      <c r="S62" s="5"/>
      <c r="T62" s="5"/>
      <c r="U62" s="5"/>
      <c r="V62" s="5"/>
      <c r="W62" s="5"/>
      <c r="X62" s="5"/>
      <c r="Y62" s="5"/>
      <c r="Z62" s="5"/>
      <c r="AA62" s="5"/>
      <c r="AB62" s="5"/>
    </row>
    <row r="63" spans="1:28">
      <c r="A63" s="9" t="s">
        <v>2085</v>
      </c>
      <c r="B63" s="4" t="s">
        <v>2086</v>
      </c>
      <c r="C63" s="4" t="s">
        <v>2087</v>
      </c>
      <c r="D63" s="3" t="s">
        <v>2088</v>
      </c>
      <c r="E63" s="17" t="s">
        <v>2087</v>
      </c>
      <c r="F63" s="7" t="s">
        <v>2087</v>
      </c>
      <c r="G63" s="3" t="s">
        <v>2086</v>
      </c>
      <c r="H63" s="6" t="s">
        <v>2086</v>
      </c>
      <c r="I63" s="7" t="s">
        <v>2086</v>
      </c>
      <c r="J63" s="4" t="s">
        <v>2073</v>
      </c>
      <c r="K63" s="3"/>
      <c r="L63" s="5" t="s">
        <v>57</v>
      </c>
    </row>
    <row r="64" spans="1:28">
      <c r="A64" s="9" t="s">
        <v>2089</v>
      </c>
      <c r="B64" s="5" t="s">
        <v>2067</v>
      </c>
      <c r="C64" s="5" t="s">
        <v>2067</v>
      </c>
      <c r="D64" s="16" t="s">
        <v>2067</v>
      </c>
      <c r="E64" s="5" t="s">
        <v>2067</v>
      </c>
      <c r="F64" s="5" t="s">
        <v>2067</v>
      </c>
      <c r="G64" s="5" t="s">
        <v>2067</v>
      </c>
      <c r="H64" s="6" t="s">
        <v>2067</v>
      </c>
      <c r="I64" s="7" t="s">
        <v>2067</v>
      </c>
      <c r="J64" s="13" t="s">
        <v>2068</v>
      </c>
      <c r="K64" s="5"/>
      <c r="L64" s="5" t="s">
        <v>57</v>
      </c>
      <c r="M64" s="5"/>
      <c r="Q64" s="5"/>
      <c r="R64" s="5"/>
      <c r="S64" s="5"/>
      <c r="T64" s="5"/>
      <c r="U64" s="5"/>
      <c r="V64" s="5"/>
      <c r="W64" s="5"/>
      <c r="X64" s="5"/>
      <c r="Y64" s="5"/>
      <c r="Z64" s="5"/>
      <c r="AA64" s="5"/>
      <c r="AB64" s="5"/>
    </row>
    <row r="65" spans="1:28">
      <c r="A65" s="9" t="s">
        <v>2090</v>
      </c>
      <c r="B65" s="4" t="s">
        <v>2091</v>
      </c>
      <c r="C65" s="4" t="s">
        <v>2092</v>
      </c>
      <c r="D65" s="3" t="s">
        <v>2093</v>
      </c>
      <c r="E65" s="17" t="s">
        <v>2094</v>
      </c>
      <c r="F65" s="7" t="s">
        <v>2094</v>
      </c>
      <c r="G65" s="3" t="s">
        <v>2091</v>
      </c>
      <c r="H65" s="6" t="s">
        <v>2091</v>
      </c>
      <c r="I65" s="7" t="s">
        <v>2091</v>
      </c>
      <c r="J65" s="4" t="s">
        <v>2073</v>
      </c>
      <c r="K65" s="3"/>
      <c r="L65" s="5" t="s">
        <v>57</v>
      </c>
    </row>
    <row r="66" spans="1:28">
      <c r="A66" s="9" t="s">
        <v>2095</v>
      </c>
      <c r="B66" s="5" t="s">
        <v>2067</v>
      </c>
      <c r="C66" s="5" t="s">
        <v>2067</v>
      </c>
      <c r="D66" s="16" t="s">
        <v>2067</v>
      </c>
      <c r="E66" s="5" t="s">
        <v>2067</v>
      </c>
      <c r="F66" s="5" t="s">
        <v>2067</v>
      </c>
      <c r="G66" s="5" t="s">
        <v>2067</v>
      </c>
      <c r="H66" s="6" t="s">
        <v>2067</v>
      </c>
      <c r="I66" s="7" t="s">
        <v>2067</v>
      </c>
      <c r="J66" s="13" t="s">
        <v>2068</v>
      </c>
      <c r="K66" s="5"/>
      <c r="L66" s="5" t="s">
        <v>57</v>
      </c>
      <c r="M66" s="5"/>
      <c r="Q66" s="5"/>
      <c r="R66" s="5"/>
      <c r="S66" s="5"/>
      <c r="T66" s="5"/>
      <c r="U66" s="5"/>
      <c r="V66" s="5"/>
      <c r="W66" s="5"/>
      <c r="X66" s="5"/>
      <c r="Y66" s="5"/>
      <c r="Z66" s="5"/>
      <c r="AA66" s="5"/>
      <c r="AB66" s="5"/>
    </row>
    <row r="67" spans="1:28">
      <c r="A67" s="9" t="s">
        <v>2096</v>
      </c>
      <c r="B67" s="13" t="s">
        <v>2097</v>
      </c>
      <c r="C67" s="23" t="s">
        <v>2098</v>
      </c>
      <c r="D67" s="16" t="s">
        <v>2099</v>
      </c>
      <c r="E67" s="17" t="s">
        <v>2100</v>
      </c>
      <c r="F67" s="24" t="s">
        <v>2101</v>
      </c>
      <c r="G67" s="5" t="s">
        <v>2102</v>
      </c>
      <c r="H67" s="6" t="s">
        <v>2103</v>
      </c>
      <c r="I67" s="7" t="s">
        <v>2104</v>
      </c>
      <c r="J67" s="13"/>
      <c r="L67" s="5" t="s">
        <v>57</v>
      </c>
    </row>
    <row r="68" spans="1:28">
      <c r="A68" s="9" t="s">
        <v>2105</v>
      </c>
      <c r="B68" s="13" t="s">
        <v>2106</v>
      </c>
      <c r="C68" s="13" t="s">
        <v>2107</v>
      </c>
      <c r="D68" s="13" t="s">
        <v>2108</v>
      </c>
      <c r="E68" s="13" t="s">
        <v>2109</v>
      </c>
      <c r="F68" s="13" t="s">
        <v>2110</v>
      </c>
      <c r="G68" s="5" t="s">
        <v>2111</v>
      </c>
      <c r="H68" s="6" t="s">
        <v>2112</v>
      </c>
      <c r="I68" s="7" t="s">
        <v>2113</v>
      </c>
      <c r="J68" s="13" t="s">
        <v>2114</v>
      </c>
    </row>
    <row r="69" spans="1:28">
      <c r="A69" s="9" t="s">
        <v>2115</v>
      </c>
      <c r="B69" s="7" t="s">
        <v>2116</v>
      </c>
      <c r="C69" s="7" t="s">
        <v>2117</v>
      </c>
      <c r="D69" s="13" t="s">
        <v>2118</v>
      </c>
      <c r="E69" s="13" t="s">
        <v>2109</v>
      </c>
      <c r="F69" s="13" t="s">
        <v>2119</v>
      </c>
      <c r="G69" s="5" t="s">
        <v>2120</v>
      </c>
      <c r="H69" s="6" t="s">
        <v>2121</v>
      </c>
      <c r="I69" s="7" t="s">
        <v>2122</v>
      </c>
      <c r="J69" s="13" t="s">
        <v>2123</v>
      </c>
      <c r="L69" s="5" t="s">
        <v>57</v>
      </c>
    </row>
    <row r="70" spans="1:28">
      <c r="A70" s="9" t="s">
        <v>2124</v>
      </c>
      <c r="B70" s="13" t="s">
        <v>2125</v>
      </c>
      <c r="C70" s="13" t="s">
        <v>2126</v>
      </c>
      <c r="D70" s="13" t="s">
        <v>2127</v>
      </c>
      <c r="E70" s="13" t="s">
        <v>2128</v>
      </c>
      <c r="F70" s="13" t="s">
        <v>2129</v>
      </c>
      <c r="G70" s="5" t="s">
        <v>2130</v>
      </c>
      <c r="H70" s="6" t="s">
        <v>2131</v>
      </c>
      <c r="I70" s="7" t="s">
        <v>2132</v>
      </c>
      <c r="J70" s="13" t="s">
        <v>2133</v>
      </c>
    </row>
    <row r="71" spans="1:28">
      <c r="A71" s="9" t="s">
        <v>2134</v>
      </c>
      <c r="B71" s="13" t="s">
        <v>2125</v>
      </c>
      <c r="C71" s="13" t="s">
        <v>2135</v>
      </c>
      <c r="D71" s="13" t="s">
        <v>2136</v>
      </c>
      <c r="E71" s="13" t="s">
        <v>2128</v>
      </c>
      <c r="F71" s="13" t="s">
        <v>2137</v>
      </c>
      <c r="G71" s="5" t="s">
        <v>2130</v>
      </c>
      <c r="H71" s="6" t="s">
        <v>2138</v>
      </c>
      <c r="I71" s="7" t="s">
        <v>2139</v>
      </c>
      <c r="J71" s="13" t="s">
        <v>2140</v>
      </c>
      <c r="L71" s="5" t="s">
        <v>57</v>
      </c>
    </row>
    <row r="72" spans="1:28">
      <c r="A72" s="9" t="s">
        <v>2141</v>
      </c>
      <c r="B72" s="13" t="s">
        <v>2142</v>
      </c>
      <c r="C72" s="13" t="s">
        <v>2143</v>
      </c>
      <c r="D72" s="6" t="s">
        <v>2144</v>
      </c>
      <c r="E72" s="13" t="s">
        <v>2145</v>
      </c>
      <c r="F72" s="13" t="s">
        <v>2146</v>
      </c>
      <c r="G72" s="5" t="s">
        <v>2147</v>
      </c>
      <c r="H72" s="6" t="s">
        <v>2148</v>
      </c>
      <c r="I72" s="7" t="s">
        <v>2149</v>
      </c>
      <c r="J72" s="13" t="s">
        <v>2150</v>
      </c>
    </row>
    <row r="73" spans="1:28">
      <c r="A73" s="9" t="s">
        <v>2151</v>
      </c>
      <c r="B73" s="13" t="s">
        <v>2152</v>
      </c>
      <c r="C73" s="13" t="s">
        <v>2153</v>
      </c>
      <c r="D73" s="6" t="s">
        <v>2154</v>
      </c>
      <c r="E73" s="13" t="s">
        <v>2155</v>
      </c>
      <c r="F73" s="13" t="s">
        <v>2156</v>
      </c>
      <c r="G73" s="5" t="s">
        <v>2157</v>
      </c>
      <c r="H73" s="6" t="s">
        <v>2158</v>
      </c>
      <c r="I73" s="7" t="s">
        <v>2159</v>
      </c>
      <c r="J73" s="13" t="s">
        <v>2160</v>
      </c>
      <c r="L73" s="5" t="s">
        <v>57</v>
      </c>
    </row>
    <row r="74" spans="1:28">
      <c r="A74" s="9" t="s">
        <v>2161</v>
      </c>
      <c r="B74" s="13" t="s">
        <v>2162</v>
      </c>
      <c r="C74" s="13" t="s">
        <v>2163</v>
      </c>
      <c r="D74" s="13" t="s">
        <v>2164</v>
      </c>
      <c r="E74" s="13" t="s">
        <v>2165</v>
      </c>
      <c r="F74" s="13" t="s">
        <v>2166</v>
      </c>
      <c r="G74" s="5" t="s">
        <v>2167</v>
      </c>
      <c r="H74" s="6" t="s">
        <v>2168</v>
      </c>
      <c r="I74" s="7" t="s">
        <v>2169</v>
      </c>
      <c r="J74" s="13" t="s">
        <v>2133</v>
      </c>
    </row>
    <row r="75" spans="1:28">
      <c r="A75" s="9" t="s">
        <v>2170</v>
      </c>
      <c r="B75" s="13" t="s">
        <v>2162</v>
      </c>
      <c r="C75" s="13" t="s">
        <v>2171</v>
      </c>
      <c r="D75" s="13" t="s">
        <v>2172</v>
      </c>
      <c r="E75" s="13" t="s">
        <v>2165</v>
      </c>
      <c r="F75" s="13" t="s">
        <v>2173</v>
      </c>
      <c r="G75" s="5" t="s">
        <v>2167</v>
      </c>
      <c r="H75" s="6" t="s">
        <v>2174</v>
      </c>
      <c r="I75" s="7" t="s">
        <v>2169</v>
      </c>
      <c r="J75" s="13" t="s">
        <v>2140</v>
      </c>
      <c r="L75" s="5" t="s">
        <v>57</v>
      </c>
    </row>
    <row r="76" spans="1:28">
      <c r="A76" s="9" t="s">
        <v>2175</v>
      </c>
      <c r="B76" s="13" t="s">
        <v>2176</v>
      </c>
      <c r="C76" s="13" t="s">
        <v>2177</v>
      </c>
      <c r="D76" s="13" t="s">
        <v>2178</v>
      </c>
      <c r="E76" s="13" t="s">
        <v>2179</v>
      </c>
      <c r="F76" s="13" t="s">
        <v>2180</v>
      </c>
      <c r="G76" s="5" t="s">
        <v>2181</v>
      </c>
      <c r="H76" s="6" t="s">
        <v>2182</v>
      </c>
      <c r="I76" s="7" t="s">
        <v>2183</v>
      </c>
      <c r="J76" s="13"/>
    </row>
    <row r="77" spans="1:28">
      <c r="A77" s="9" t="s">
        <v>2184</v>
      </c>
      <c r="B77" s="13" t="s">
        <v>2176</v>
      </c>
      <c r="C77" s="13" t="s">
        <v>2185</v>
      </c>
      <c r="D77" s="13" t="s">
        <v>2186</v>
      </c>
      <c r="E77" s="13" t="s">
        <v>2187</v>
      </c>
      <c r="F77" s="13" t="s">
        <v>2188</v>
      </c>
      <c r="G77" s="5" t="s">
        <v>2181</v>
      </c>
      <c r="H77" s="6" t="s">
        <v>2189</v>
      </c>
      <c r="I77" s="7" t="s">
        <v>2190</v>
      </c>
      <c r="J77" s="13"/>
    </row>
    <row r="78" spans="1:28">
      <c r="A78" s="9" t="s">
        <v>2191</v>
      </c>
      <c r="B78" s="13" t="s">
        <v>2192</v>
      </c>
      <c r="C78" s="13" t="s">
        <v>2193</v>
      </c>
      <c r="D78" s="13" t="s">
        <v>2194</v>
      </c>
      <c r="E78" s="13" t="s">
        <v>2195</v>
      </c>
      <c r="F78" s="13" t="s">
        <v>2196</v>
      </c>
      <c r="G78" s="5" t="s">
        <v>2197</v>
      </c>
      <c r="H78" s="6" t="s">
        <v>2198</v>
      </c>
      <c r="I78" s="7" t="s">
        <v>2199</v>
      </c>
      <c r="J78" s="13"/>
    </row>
    <row r="79" spans="1:28">
      <c r="A79" s="9" t="s">
        <v>2200</v>
      </c>
      <c r="B79" s="13" t="s">
        <v>2192</v>
      </c>
      <c r="C79" s="13" t="s">
        <v>2193</v>
      </c>
      <c r="D79" s="13" t="s">
        <v>2201</v>
      </c>
      <c r="E79" s="13" t="s">
        <v>2202</v>
      </c>
      <c r="F79" s="13" t="s">
        <v>2203</v>
      </c>
      <c r="G79" s="5" t="s">
        <v>2197</v>
      </c>
      <c r="H79" s="6" t="s">
        <v>2204</v>
      </c>
      <c r="I79" s="7" t="s">
        <v>2205</v>
      </c>
      <c r="J79" s="13"/>
    </row>
    <row r="80" spans="1:28">
      <c r="A80" s="9" t="s">
        <v>2206</v>
      </c>
      <c r="B80" s="13" t="s">
        <v>2207</v>
      </c>
      <c r="C80" s="13" t="s">
        <v>2208</v>
      </c>
      <c r="D80" s="13" t="s">
        <v>2209</v>
      </c>
      <c r="E80" s="13" t="s">
        <v>2210</v>
      </c>
      <c r="F80" s="13" t="s">
        <v>2211</v>
      </c>
      <c r="G80" s="5" t="s">
        <v>2212</v>
      </c>
      <c r="H80" s="6" t="s">
        <v>2213</v>
      </c>
      <c r="I80" s="7" t="s">
        <v>2214</v>
      </c>
      <c r="J80" s="13" t="s">
        <v>2215</v>
      </c>
    </row>
    <row r="81" spans="1:12">
      <c r="A81" s="9" t="s">
        <v>2216</v>
      </c>
      <c r="B81" s="13" t="s">
        <v>2217</v>
      </c>
      <c r="C81" s="13" t="s">
        <v>2218</v>
      </c>
      <c r="D81" s="13" t="s">
        <v>2219</v>
      </c>
      <c r="E81" s="13" t="s">
        <v>2210</v>
      </c>
      <c r="F81" s="13" t="s">
        <v>2220</v>
      </c>
      <c r="G81" s="5" t="s">
        <v>2221</v>
      </c>
      <c r="H81" s="6" t="s">
        <v>2222</v>
      </c>
      <c r="I81" s="7" t="s">
        <v>2223</v>
      </c>
      <c r="J81" s="13" t="s">
        <v>2224</v>
      </c>
      <c r="L81" s="5" t="s">
        <v>57</v>
      </c>
    </row>
    <row r="82" spans="1:12">
      <c r="A82" s="9" t="s">
        <v>2225</v>
      </c>
      <c r="B82" s="13" t="s">
        <v>2226</v>
      </c>
      <c r="C82" s="13" t="s">
        <v>2227</v>
      </c>
      <c r="D82" s="13" t="s">
        <v>2228</v>
      </c>
      <c r="E82" s="13" t="s">
        <v>2229</v>
      </c>
      <c r="F82" s="13" t="s">
        <v>2230</v>
      </c>
      <c r="G82" s="5" t="s">
        <v>2231</v>
      </c>
      <c r="H82" s="6" t="s">
        <v>2232</v>
      </c>
      <c r="I82" s="7" t="s">
        <v>2233</v>
      </c>
      <c r="J82" s="13" t="s">
        <v>2133</v>
      </c>
    </row>
    <row r="83" spans="1:12">
      <c r="A83" s="9" t="s">
        <v>2234</v>
      </c>
      <c r="B83" s="13" t="s">
        <v>2226</v>
      </c>
      <c r="C83" s="13" t="s">
        <v>2235</v>
      </c>
      <c r="D83" s="13" t="s">
        <v>2236</v>
      </c>
      <c r="E83" s="13" t="s">
        <v>2229</v>
      </c>
      <c r="F83" s="13" t="s">
        <v>2237</v>
      </c>
      <c r="G83" s="5" t="s">
        <v>2231</v>
      </c>
      <c r="H83" s="6" t="s">
        <v>2238</v>
      </c>
      <c r="I83" s="7" t="s">
        <v>2239</v>
      </c>
      <c r="J83" s="13" t="s">
        <v>2140</v>
      </c>
      <c r="L83" s="5" t="s">
        <v>57</v>
      </c>
    </row>
    <row r="84" spans="1:12">
      <c r="A84" s="9" t="s">
        <v>2240</v>
      </c>
      <c r="B84" s="13" t="s">
        <v>2241</v>
      </c>
      <c r="C84" s="13" t="s">
        <v>2242</v>
      </c>
      <c r="D84" s="13" t="s">
        <v>2243</v>
      </c>
      <c r="E84" s="13" t="s">
        <v>2244</v>
      </c>
      <c r="F84" s="13" t="s">
        <v>2245</v>
      </c>
      <c r="G84" s="5" t="s">
        <v>2246</v>
      </c>
      <c r="H84" s="6" t="s">
        <v>2247</v>
      </c>
      <c r="I84" s="7" t="s">
        <v>2248</v>
      </c>
      <c r="J84" s="13" t="s">
        <v>2249</v>
      </c>
    </row>
    <row r="85" spans="1:12">
      <c r="A85" s="9" t="s">
        <v>2250</v>
      </c>
      <c r="B85" s="13" t="s">
        <v>2241</v>
      </c>
      <c r="C85" s="13" t="s">
        <v>2251</v>
      </c>
      <c r="D85" s="13" t="s">
        <v>2252</v>
      </c>
      <c r="E85" s="13" t="s">
        <v>2253</v>
      </c>
      <c r="F85" s="13" t="s">
        <v>2254</v>
      </c>
      <c r="G85" s="5" t="s">
        <v>2246</v>
      </c>
      <c r="H85" s="6" t="s">
        <v>2255</v>
      </c>
      <c r="I85" s="7" t="s">
        <v>2256</v>
      </c>
      <c r="J85" s="13" t="s">
        <v>2257</v>
      </c>
      <c r="L85" s="5" t="s">
        <v>57</v>
      </c>
    </row>
    <row r="86" spans="1:12">
      <c r="A86" s="9" t="s">
        <v>2258</v>
      </c>
      <c r="B86" s="13" t="s">
        <v>2259</v>
      </c>
      <c r="C86" s="13" t="s">
        <v>2260</v>
      </c>
      <c r="D86" s="13" t="s">
        <v>2261</v>
      </c>
      <c r="E86" s="13" t="s">
        <v>2262</v>
      </c>
      <c r="F86" s="13" t="s">
        <v>2263</v>
      </c>
      <c r="G86" s="5" t="s">
        <v>2264</v>
      </c>
      <c r="H86" s="6" t="s">
        <v>2265</v>
      </c>
      <c r="I86" s="7" t="s">
        <v>2266</v>
      </c>
      <c r="J86" s="13" t="s">
        <v>2133</v>
      </c>
    </row>
    <row r="87" spans="1:12">
      <c r="A87" s="9" t="s">
        <v>2267</v>
      </c>
      <c r="B87" s="13" t="s">
        <v>2259</v>
      </c>
      <c r="C87" s="13" t="s">
        <v>2268</v>
      </c>
      <c r="D87" s="13" t="s">
        <v>2269</v>
      </c>
      <c r="E87" s="13" t="s">
        <v>2270</v>
      </c>
      <c r="F87" s="13" t="s">
        <v>2271</v>
      </c>
      <c r="G87" s="5" t="s">
        <v>2264</v>
      </c>
      <c r="H87" s="6" t="s">
        <v>2272</v>
      </c>
      <c r="I87" s="7" t="s">
        <v>2273</v>
      </c>
      <c r="J87" s="13" t="s">
        <v>2140</v>
      </c>
      <c r="L87" s="5" t="s">
        <v>57</v>
      </c>
    </row>
    <row r="88" spans="1:12">
      <c r="A88" s="9" t="s">
        <v>2274</v>
      </c>
      <c r="B88" s="13" t="s">
        <v>2275</v>
      </c>
      <c r="C88" s="13" t="s">
        <v>2276</v>
      </c>
      <c r="D88" s="13" t="s">
        <v>2277</v>
      </c>
      <c r="E88" s="13" t="s">
        <v>2278</v>
      </c>
      <c r="F88" s="13" t="s">
        <v>2279</v>
      </c>
      <c r="G88" s="5" t="s">
        <v>2280</v>
      </c>
      <c r="H88" s="6" t="s">
        <v>2281</v>
      </c>
      <c r="I88" s="7" t="s">
        <v>2282</v>
      </c>
      <c r="J88" s="13" t="s">
        <v>2283</v>
      </c>
    </row>
    <row r="89" spans="1:12">
      <c r="A89" s="9" t="s">
        <v>2284</v>
      </c>
      <c r="B89" s="13" t="s">
        <v>2285</v>
      </c>
      <c r="C89" s="13" t="s">
        <v>2286</v>
      </c>
      <c r="D89" s="13" t="s">
        <v>2287</v>
      </c>
      <c r="E89" s="13" t="s">
        <v>2288</v>
      </c>
      <c r="F89" s="13" t="s">
        <v>2289</v>
      </c>
      <c r="G89" s="5" t="s">
        <v>2290</v>
      </c>
      <c r="H89" s="6" t="s">
        <v>2291</v>
      </c>
      <c r="I89" s="7" t="s">
        <v>2292</v>
      </c>
      <c r="J89" s="13" t="s">
        <v>2293</v>
      </c>
      <c r="L89" s="5" t="s">
        <v>57</v>
      </c>
    </row>
    <row r="90" spans="1:12">
      <c r="A90" s="9" t="s">
        <v>2294</v>
      </c>
      <c r="B90" s="13" t="s">
        <v>2295</v>
      </c>
      <c r="C90" s="13" t="s">
        <v>2296</v>
      </c>
      <c r="D90" s="13" t="s">
        <v>2297</v>
      </c>
      <c r="E90" s="13" t="s">
        <v>2298</v>
      </c>
      <c r="F90" s="13" t="s">
        <v>2299</v>
      </c>
      <c r="G90" s="5" t="s">
        <v>2300</v>
      </c>
      <c r="H90" s="6" t="s">
        <v>2301</v>
      </c>
      <c r="I90" s="7" t="s">
        <v>2302</v>
      </c>
      <c r="J90" s="13" t="s">
        <v>2133</v>
      </c>
    </row>
    <row r="91" spans="1:12">
      <c r="A91" s="9" t="s">
        <v>2303</v>
      </c>
      <c r="B91" s="13" t="s">
        <v>2295</v>
      </c>
      <c r="C91" s="13" t="s">
        <v>2304</v>
      </c>
      <c r="D91" s="13" t="s">
        <v>2305</v>
      </c>
      <c r="E91" s="13" t="s">
        <v>2298</v>
      </c>
      <c r="F91" s="13" t="s">
        <v>2306</v>
      </c>
      <c r="G91" s="5" t="s">
        <v>2300</v>
      </c>
      <c r="H91" s="6" t="s">
        <v>2307</v>
      </c>
      <c r="I91" s="7" t="s">
        <v>2308</v>
      </c>
      <c r="J91" s="13" t="s">
        <v>2140</v>
      </c>
      <c r="L91" s="5" t="s">
        <v>57</v>
      </c>
    </row>
    <row r="92" spans="1:12">
      <c r="A92" s="9" t="s">
        <v>2309</v>
      </c>
      <c r="B92" s="13" t="s">
        <v>2310</v>
      </c>
      <c r="C92" s="13" t="s">
        <v>2311</v>
      </c>
      <c r="D92" s="13" t="s">
        <v>2312</v>
      </c>
      <c r="E92" s="13" t="s">
        <v>2313</v>
      </c>
      <c r="F92" s="13" t="s">
        <v>2314</v>
      </c>
      <c r="G92" s="5" t="s">
        <v>2315</v>
      </c>
      <c r="H92" s="6" t="s">
        <v>2316</v>
      </c>
      <c r="I92" s="7" t="s">
        <v>2317</v>
      </c>
      <c r="J92" s="13" t="s">
        <v>2318</v>
      </c>
    </row>
    <row r="93" spans="1:12">
      <c r="A93" s="9" t="s">
        <v>2319</v>
      </c>
      <c r="B93" s="13" t="s">
        <v>2320</v>
      </c>
      <c r="C93" s="13" t="s">
        <v>2321</v>
      </c>
      <c r="D93" s="13" t="s">
        <v>2322</v>
      </c>
      <c r="E93" s="13" t="s">
        <v>2323</v>
      </c>
      <c r="F93" s="13" t="s">
        <v>2324</v>
      </c>
      <c r="G93" s="5" t="s">
        <v>2325</v>
      </c>
      <c r="H93" s="6" t="s">
        <v>2326</v>
      </c>
      <c r="I93" s="7" t="s">
        <v>2327</v>
      </c>
      <c r="J93" s="13" t="s">
        <v>2328</v>
      </c>
      <c r="L93" s="5" t="s">
        <v>57</v>
      </c>
    </row>
    <row r="94" spans="1:12">
      <c r="A94" s="9" t="s">
        <v>2329</v>
      </c>
      <c r="B94" s="13" t="s">
        <v>2330</v>
      </c>
      <c r="C94" s="13" t="s">
        <v>2331</v>
      </c>
      <c r="D94" s="13" t="s">
        <v>2332</v>
      </c>
      <c r="E94" s="13" t="s">
        <v>2333</v>
      </c>
      <c r="F94" s="13" t="s">
        <v>2334</v>
      </c>
      <c r="G94" s="5" t="s">
        <v>2335</v>
      </c>
      <c r="H94" s="6" t="s">
        <v>2336</v>
      </c>
      <c r="I94" s="7" t="s">
        <v>2337</v>
      </c>
      <c r="J94" s="13" t="s">
        <v>2133</v>
      </c>
    </row>
    <row r="95" spans="1:12">
      <c r="A95" s="9" t="s">
        <v>2338</v>
      </c>
      <c r="B95" s="13" t="s">
        <v>2330</v>
      </c>
      <c r="C95" s="13" t="s">
        <v>2339</v>
      </c>
      <c r="D95" s="13" t="s">
        <v>2340</v>
      </c>
      <c r="E95" s="13" t="s">
        <v>2333</v>
      </c>
      <c r="F95" s="13" t="s">
        <v>2341</v>
      </c>
      <c r="G95" s="5" t="s">
        <v>2335</v>
      </c>
      <c r="H95" s="6" t="s">
        <v>2342</v>
      </c>
      <c r="I95" s="7" t="s">
        <v>2337</v>
      </c>
      <c r="J95" s="13" t="s">
        <v>2140</v>
      </c>
      <c r="L95" s="5" t="s">
        <v>57</v>
      </c>
    </row>
    <row r="96" spans="1:12">
      <c r="A96" s="9" t="s">
        <v>2343</v>
      </c>
      <c r="B96" s="13" t="s">
        <v>2344</v>
      </c>
      <c r="C96" s="13" t="s">
        <v>2345</v>
      </c>
      <c r="D96" s="13" t="s">
        <v>2346</v>
      </c>
      <c r="E96" s="13" t="s">
        <v>2347</v>
      </c>
      <c r="F96" s="13" t="s">
        <v>2348</v>
      </c>
      <c r="G96" s="5" t="s">
        <v>2349</v>
      </c>
      <c r="H96" s="6" t="s">
        <v>2350</v>
      </c>
      <c r="I96" s="7" t="s">
        <v>2351</v>
      </c>
      <c r="J96" s="13" t="s">
        <v>2352</v>
      </c>
    </row>
    <row r="97" spans="1:28">
      <c r="A97" s="9" t="s">
        <v>2353</v>
      </c>
      <c r="B97" s="13" t="s">
        <v>2354</v>
      </c>
      <c r="C97" s="13" t="s">
        <v>2355</v>
      </c>
      <c r="D97" s="13" t="s">
        <v>2356</v>
      </c>
      <c r="E97" s="13" t="s">
        <v>2357</v>
      </c>
      <c r="F97" s="13" t="s">
        <v>2358</v>
      </c>
      <c r="G97" s="5" t="s">
        <v>2359</v>
      </c>
      <c r="H97" s="6" t="s">
        <v>2360</v>
      </c>
      <c r="I97" s="7" t="s">
        <v>2361</v>
      </c>
      <c r="J97" s="13" t="s">
        <v>2362</v>
      </c>
      <c r="L97" s="5" t="s">
        <v>57</v>
      </c>
    </row>
    <row r="98" spans="1:28">
      <c r="A98" s="9" t="s">
        <v>2363</v>
      </c>
      <c r="B98" s="13" t="s">
        <v>2364</v>
      </c>
      <c r="C98" s="13" t="s">
        <v>2365</v>
      </c>
      <c r="D98" s="13" t="s">
        <v>2366</v>
      </c>
      <c r="E98" s="13" t="s">
        <v>2367</v>
      </c>
      <c r="F98" s="13" t="s">
        <v>2368</v>
      </c>
      <c r="G98" s="5" t="s">
        <v>2369</v>
      </c>
      <c r="H98" s="6" t="s">
        <v>2370</v>
      </c>
      <c r="I98" s="7" t="s">
        <v>2371</v>
      </c>
      <c r="J98" s="13" t="s">
        <v>2133</v>
      </c>
    </row>
    <row r="99" spans="1:28">
      <c r="A99" s="9" t="s">
        <v>2372</v>
      </c>
      <c r="B99" s="13" t="s">
        <v>2364</v>
      </c>
      <c r="C99" s="13" t="s">
        <v>2373</v>
      </c>
      <c r="D99" s="13" t="s">
        <v>2374</v>
      </c>
      <c r="E99" s="13" t="s">
        <v>2375</v>
      </c>
      <c r="F99" s="13" t="s">
        <v>2376</v>
      </c>
      <c r="G99" s="5" t="s">
        <v>2369</v>
      </c>
      <c r="H99" s="6" t="s">
        <v>2377</v>
      </c>
      <c r="I99" s="7" t="s">
        <v>2371</v>
      </c>
      <c r="J99" s="13" t="s">
        <v>2140</v>
      </c>
      <c r="L99" s="5" t="s">
        <v>57</v>
      </c>
    </row>
    <row r="100" spans="1:28">
      <c r="A100" s="9" t="s">
        <v>2378</v>
      </c>
      <c r="B100" s="13" t="s">
        <v>2379</v>
      </c>
      <c r="C100" s="13" t="s">
        <v>2380</v>
      </c>
      <c r="D100" s="13" t="s">
        <v>2381</v>
      </c>
      <c r="E100" s="13" t="s">
        <v>2382</v>
      </c>
      <c r="F100" s="13" t="s">
        <v>2383</v>
      </c>
      <c r="G100" s="5" t="s">
        <v>2384</v>
      </c>
      <c r="H100" s="6" t="s">
        <v>2385</v>
      </c>
      <c r="I100" s="7" t="s">
        <v>2386</v>
      </c>
      <c r="J100" s="13" t="s">
        <v>2387</v>
      </c>
    </row>
    <row r="101" spans="1:28">
      <c r="A101" s="9" t="s">
        <v>2388</v>
      </c>
      <c r="B101" s="13" t="s">
        <v>2389</v>
      </c>
      <c r="C101" s="13" t="s">
        <v>2390</v>
      </c>
      <c r="D101" s="13" t="s">
        <v>2391</v>
      </c>
      <c r="E101" s="13" t="s">
        <v>2392</v>
      </c>
      <c r="F101" s="13" t="s">
        <v>2393</v>
      </c>
      <c r="G101" s="5" t="s">
        <v>2394</v>
      </c>
      <c r="H101" s="6" t="s">
        <v>2395</v>
      </c>
      <c r="I101" s="7" t="s">
        <v>2396</v>
      </c>
      <c r="J101" s="13" t="s">
        <v>2397</v>
      </c>
      <c r="L101" s="5" t="s">
        <v>57</v>
      </c>
    </row>
    <row r="102" spans="1:28">
      <c r="A102" s="9" t="s">
        <v>2398</v>
      </c>
      <c r="B102" s="13" t="s">
        <v>2399</v>
      </c>
      <c r="C102" s="13" t="s">
        <v>2400</v>
      </c>
      <c r="D102" s="13" t="s">
        <v>2401</v>
      </c>
      <c r="E102" s="13" t="s">
        <v>2402</v>
      </c>
      <c r="F102" s="13" t="s">
        <v>2403</v>
      </c>
      <c r="G102" s="5" t="s">
        <v>2404</v>
      </c>
      <c r="H102" s="6" t="s">
        <v>2405</v>
      </c>
      <c r="I102" s="7" t="s">
        <v>2406</v>
      </c>
      <c r="J102" s="13" t="s">
        <v>2133</v>
      </c>
    </row>
    <row r="103" spans="1:28">
      <c r="A103" s="9" t="s">
        <v>2407</v>
      </c>
      <c r="B103" s="13" t="s">
        <v>2399</v>
      </c>
      <c r="C103" s="13" t="s">
        <v>2408</v>
      </c>
      <c r="D103" s="13" t="s">
        <v>2409</v>
      </c>
      <c r="E103" s="13" t="s">
        <v>2402</v>
      </c>
      <c r="F103" s="13" t="s">
        <v>2410</v>
      </c>
      <c r="G103" s="5" t="s">
        <v>2404</v>
      </c>
      <c r="H103" s="6" t="s">
        <v>2411</v>
      </c>
      <c r="I103" s="7" t="s">
        <v>2412</v>
      </c>
      <c r="J103" s="13" t="s">
        <v>2140</v>
      </c>
      <c r="L103" s="5" t="s">
        <v>57</v>
      </c>
      <c r="M103" s="8"/>
      <c r="N103" s="8"/>
      <c r="O103" s="8"/>
    </row>
    <row r="104" spans="1:28">
      <c r="A104" s="9" t="s">
        <v>2413</v>
      </c>
      <c r="B104" s="13" t="s">
        <v>2414</v>
      </c>
      <c r="C104" s="13" t="s">
        <v>2415</v>
      </c>
      <c r="D104" s="16" t="s">
        <v>2416</v>
      </c>
      <c r="E104" s="17" t="s">
        <v>2417</v>
      </c>
      <c r="F104" s="7" t="s">
        <v>2418</v>
      </c>
      <c r="G104" s="5" t="s">
        <v>2419</v>
      </c>
      <c r="H104" s="6" t="s">
        <v>2420</v>
      </c>
      <c r="I104" s="7" t="s">
        <v>2421</v>
      </c>
      <c r="J104" s="13" t="s">
        <v>2422</v>
      </c>
      <c r="L104" s="5" t="s">
        <v>57</v>
      </c>
    </row>
    <row r="105" spans="1:28">
      <c r="A105" s="9" t="s">
        <v>2423</v>
      </c>
      <c r="B105" s="13" t="s">
        <v>2414</v>
      </c>
      <c r="C105" s="13" t="s">
        <v>2424</v>
      </c>
      <c r="D105" s="16" t="s">
        <v>2416</v>
      </c>
      <c r="E105" s="17" t="s">
        <v>2417</v>
      </c>
      <c r="F105" s="7" t="s">
        <v>2425</v>
      </c>
      <c r="G105" s="5" t="s">
        <v>2419</v>
      </c>
      <c r="H105" s="6" t="s">
        <v>2420</v>
      </c>
      <c r="I105" s="7" t="s">
        <v>2426</v>
      </c>
      <c r="J105" s="13" t="s">
        <v>2427</v>
      </c>
      <c r="L105" s="5" t="s">
        <v>57</v>
      </c>
    </row>
    <row r="106" spans="1:28">
      <c r="A106" s="9" t="s">
        <v>2428</v>
      </c>
      <c r="B106" s="13" t="s">
        <v>2429</v>
      </c>
      <c r="C106" s="13" t="s">
        <v>2430</v>
      </c>
      <c r="D106" s="16" t="s">
        <v>2431</v>
      </c>
      <c r="E106" s="17" t="s">
        <v>2432</v>
      </c>
      <c r="F106" s="7" t="s">
        <v>2433</v>
      </c>
      <c r="G106" s="5" t="s">
        <v>2419</v>
      </c>
      <c r="H106" s="6" t="s">
        <v>2434</v>
      </c>
      <c r="I106" s="7" t="s">
        <v>2435</v>
      </c>
      <c r="J106" s="13" t="s">
        <v>2436</v>
      </c>
      <c r="L106" s="5" t="s">
        <v>57</v>
      </c>
    </row>
    <row r="107" spans="1:28">
      <c r="A107" s="9" t="s">
        <v>2437</v>
      </c>
      <c r="B107" s="13" t="s">
        <v>2429</v>
      </c>
      <c r="C107" s="13" t="s">
        <v>2438</v>
      </c>
      <c r="D107" s="16" t="s">
        <v>2439</v>
      </c>
      <c r="E107" s="17" t="s">
        <v>2432</v>
      </c>
      <c r="F107" s="7" t="s">
        <v>2440</v>
      </c>
      <c r="G107" s="5" t="s">
        <v>2419</v>
      </c>
      <c r="H107" s="6" t="s">
        <v>2434</v>
      </c>
      <c r="I107" s="7" t="s">
        <v>2441</v>
      </c>
      <c r="J107" s="13" t="s">
        <v>2442</v>
      </c>
      <c r="L107" s="5" t="s">
        <v>57</v>
      </c>
    </row>
    <row r="108" spans="1:28">
      <c r="A108" s="9" t="s">
        <v>2443</v>
      </c>
      <c r="B108" s="13" t="s">
        <v>2444</v>
      </c>
      <c r="C108" s="13" t="s">
        <v>2444</v>
      </c>
      <c r="D108" s="16" t="s">
        <v>2445</v>
      </c>
      <c r="E108" s="17" t="s">
        <v>2446</v>
      </c>
      <c r="F108" s="7" t="s">
        <v>2447</v>
      </c>
      <c r="G108" s="5" t="s">
        <v>2448</v>
      </c>
      <c r="H108" s="6" t="s">
        <v>2449</v>
      </c>
      <c r="I108" s="7" t="s">
        <v>2450</v>
      </c>
      <c r="J108" s="13" t="s">
        <v>2451</v>
      </c>
      <c r="L108" s="5" t="s">
        <v>57</v>
      </c>
    </row>
    <row r="109" spans="1:28">
      <c r="A109" s="9" t="s">
        <v>2452</v>
      </c>
      <c r="B109" s="13" t="s">
        <v>2453</v>
      </c>
      <c r="C109" s="13" t="s">
        <v>2453</v>
      </c>
      <c r="D109" s="16" t="s">
        <v>2454</v>
      </c>
      <c r="E109" s="17" t="s">
        <v>2455</v>
      </c>
      <c r="F109" s="7" t="s">
        <v>2447</v>
      </c>
      <c r="G109" s="5" t="s">
        <v>2448</v>
      </c>
      <c r="H109" s="6" t="s">
        <v>2456</v>
      </c>
      <c r="I109" s="7" t="s">
        <v>2450</v>
      </c>
      <c r="J109" s="13" t="s">
        <v>2451</v>
      </c>
      <c r="L109" s="5" t="s">
        <v>57</v>
      </c>
    </row>
    <row r="110" spans="1:28">
      <c r="A110" s="9" t="s">
        <v>2457</v>
      </c>
      <c r="B110" s="4" t="s">
        <v>2458</v>
      </c>
      <c r="C110" s="4" t="s">
        <v>2458</v>
      </c>
      <c r="D110" s="16" t="s">
        <v>2458</v>
      </c>
      <c r="E110" s="17" t="s">
        <v>2458</v>
      </c>
      <c r="F110" s="7" t="s">
        <v>2458</v>
      </c>
      <c r="G110" s="5" t="s">
        <v>2459</v>
      </c>
      <c r="H110" s="6" t="s">
        <v>2460</v>
      </c>
      <c r="I110" s="7" t="s">
        <v>2458</v>
      </c>
      <c r="J110" s="4" t="s">
        <v>2461</v>
      </c>
      <c r="K110" s="3" t="s">
        <v>57</v>
      </c>
      <c r="L110" s="5" t="s">
        <v>57</v>
      </c>
    </row>
    <row r="111" spans="1:28" ht="15.75" customHeight="1">
      <c r="A111" s="9" t="s">
        <v>2462</v>
      </c>
      <c r="B111" s="25" t="s">
        <v>2463</v>
      </c>
      <c r="C111" s="13" t="s">
        <v>2464</v>
      </c>
      <c r="D111" s="16" t="s">
        <v>2465</v>
      </c>
      <c r="E111" s="17" t="s">
        <v>2466</v>
      </c>
      <c r="F111" s="7" t="s">
        <v>2467</v>
      </c>
      <c r="G111" s="5" t="s">
        <v>2468</v>
      </c>
      <c r="H111" s="6" t="s">
        <v>2469</v>
      </c>
      <c r="I111" s="7" t="s">
        <v>2470</v>
      </c>
      <c r="J111" s="13"/>
      <c r="L111" s="5" t="s">
        <v>57</v>
      </c>
    </row>
    <row r="112" spans="1:28">
      <c r="A112" s="9" t="s">
        <v>2471</v>
      </c>
      <c r="B112" s="5" t="s">
        <v>2472</v>
      </c>
      <c r="C112" s="13" t="s">
        <v>2473</v>
      </c>
      <c r="D112" s="16" t="s">
        <v>2474</v>
      </c>
      <c r="E112" s="17" t="s">
        <v>2475</v>
      </c>
      <c r="F112" s="7" t="s">
        <v>2476</v>
      </c>
      <c r="G112" s="5" t="s">
        <v>2477</v>
      </c>
      <c r="H112" s="6" t="s">
        <v>2478</v>
      </c>
      <c r="I112" s="7" t="s">
        <v>2479</v>
      </c>
      <c r="J112" s="13"/>
      <c r="K112" s="5"/>
      <c r="L112" s="5" t="s">
        <v>57</v>
      </c>
      <c r="P112" s="5"/>
      <c r="Q112" s="5"/>
      <c r="R112" s="5"/>
      <c r="S112" s="5"/>
      <c r="T112" s="5"/>
      <c r="U112" s="5"/>
      <c r="V112" s="5"/>
      <c r="W112" s="5"/>
      <c r="X112" s="5"/>
      <c r="Y112" s="5"/>
      <c r="Z112" s="5"/>
      <c r="AA112" s="5"/>
      <c r="AB112" s="5"/>
    </row>
    <row r="113" spans="1:28">
      <c r="A113" s="9" t="s">
        <v>2480</v>
      </c>
      <c r="B113" s="7" t="s">
        <v>2481</v>
      </c>
      <c r="C113" s="7" t="s">
        <v>2482</v>
      </c>
      <c r="D113" s="7" t="s">
        <v>2481</v>
      </c>
      <c r="E113" s="7" t="s">
        <v>2483</v>
      </c>
      <c r="F113" s="7" t="s">
        <v>2484</v>
      </c>
      <c r="G113" s="5" t="s">
        <v>2485</v>
      </c>
      <c r="H113" s="6" t="s">
        <v>2486</v>
      </c>
      <c r="I113" s="7" t="s">
        <v>2481</v>
      </c>
      <c r="J113" s="13"/>
    </row>
    <row r="114" spans="1:28">
      <c r="A114" s="9" t="s">
        <v>2487</v>
      </c>
      <c r="B114" s="5" t="s">
        <v>2488</v>
      </c>
      <c r="C114" s="5" t="s">
        <v>2489</v>
      </c>
      <c r="D114" s="5" t="s">
        <v>2490</v>
      </c>
      <c r="E114" s="5" t="s">
        <v>2491</v>
      </c>
      <c r="F114" s="5" t="s">
        <v>2492</v>
      </c>
      <c r="G114" s="5" t="s">
        <v>2493</v>
      </c>
      <c r="H114" s="6" t="s">
        <v>2494</v>
      </c>
      <c r="I114" s="7" t="s">
        <v>2491</v>
      </c>
      <c r="J114" s="13"/>
    </row>
    <row r="115" spans="1:28">
      <c r="A115" s="9" t="s">
        <v>2495</v>
      </c>
      <c r="B115" s="5" t="s">
        <v>2496</v>
      </c>
      <c r="C115" s="5" t="s">
        <v>2497</v>
      </c>
      <c r="D115" s="5" t="s">
        <v>2498</v>
      </c>
      <c r="E115" s="5" t="s">
        <v>2499</v>
      </c>
      <c r="F115" s="5" t="s">
        <v>2500</v>
      </c>
      <c r="G115" s="5" t="s">
        <v>2501</v>
      </c>
      <c r="H115" s="6" t="s">
        <v>2502</v>
      </c>
      <c r="I115" s="7" t="s">
        <v>2499</v>
      </c>
      <c r="J115" s="13"/>
    </row>
    <row r="116" spans="1:28">
      <c r="A116" s="9" t="s">
        <v>2503</v>
      </c>
      <c r="B116" s="4" t="s">
        <v>2504</v>
      </c>
      <c r="C116" s="4" t="s">
        <v>2505</v>
      </c>
      <c r="D116" s="16" t="s">
        <v>2505</v>
      </c>
      <c r="E116" s="17" t="s">
        <v>2506</v>
      </c>
      <c r="F116" s="7" t="s">
        <v>2507</v>
      </c>
      <c r="G116" s="5" t="s">
        <v>2508</v>
      </c>
      <c r="H116" s="6" t="s">
        <v>2509</v>
      </c>
      <c r="I116" s="7" t="s">
        <v>2506</v>
      </c>
      <c r="J116" s="4" t="s">
        <v>2510</v>
      </c>
      <c r="K116" s="3"/>
      <c r="L116" s="5" t="s">
        <v>57</v>
      </c>
    </row>
    <row r="117" spans="1:28">
      <c r="A117" s="9" t="s">
        <v>2511</v>
      </c>
      <c r="B117" s="4" t="s">
        <v>2512</v>
      </c>
      <c r="C117" s="4" t="s">
        <v>2513</v>
      </c>
      <c r="D117" s="16" t="s">
        <v>2513</v>
      </c>
      <c r="E117" s="17" t="s">
        <v>2514</v>
      </c>
      <c r="F117" s="7" t="s">
        <v>2515</v>
      </c>
      <c r="G117" s="5" t="s">
        <v>2508</v>
      </c>
      <c r="H117" s="6" t="s">
        <v>2516</v>
      </c>
      <c r="I117" s="7" t="s">
        <v>2514</v>
      </c>
      <c r="J117" s="4" t="s">
        <v>2517</v>
      </c>
      <c r="K117" s="3"/>
      <c r="L117" s="5" t="s">
        <v>57</v>
      </c>
    </row>
    <row r="118" spans="1:28">
      <c r="A118" s="9" t="s">
        <v>2518</v>
      </c>
      <c r="B118" s="4" t="s">
        <v>2519</v>
      </c>
      <c r="C118" s="4" t="s">
        <v>2520</v>
      </c>
      <c r="D118" s="16" t="s">
        <v>2521</v>
      </c>
      <c r="E118" s="17" t="s">
        <v>2522</v>
      </c>
      <c r="F118" s="16" t="s">
        <v>2523</v>
      </c>
      <c r="G118" s="3" t="s">
        <v>2524</v>
      </c>
      <c r="H118" s="6" t="s">
        <v>2525</v>
      </c>
      <c r="I118" s="7" t="s">
        <v>2522</v>
      </c>
      <c r="J118" s="4"/>
      <c r="K118" s="4"/>
      <c r="L118" s="13" t="s">
        <v>57</v>
      </c>
      <c r="P118" s="13"/>
      <c r="Q118" s="13"/>
      <c r="R118" s="13"/>
      <c r="S118" s="13"/>
      <c r="T118" s="13"/>
      <c r="U118" s="13"/>
      <c r="V118" s="13"/>
      <c r="W118" s="13"/>
      <c r="X118" s="13"/>
      <c r="Y118" s="13"/>
      <c r="Z118" s="13"/>
      <c r="AA118" s="13"/>
      <c r="AB118" s="13"/>
    </row>
    <row r="119" spans="1:28">
      <c r="A119" s="9" t="s">
        <v>2526</v>
      </c>
      <c r="B119" s="4" t="s">
        <v>184</v>
      </c>
      <c r="C119" s="4" t="s">
        <v>184</v>
      </c>
      <c r="D119" s="16" t="s">
        <v>2527</v>
      </c>
      <c r="E119" s="17" t="s">
        <v>184</v>
      </c>
      <c r="F119" s="7" t="s">
        <v>184</v>
      </c>
      <c r="G119" s="5" t="s">
        <v>2528</v>
      </c>
      <c r="H119" s="6" t="s">
        <v>2529</v>
      </c>
      <c r="I119" s="7" t="s">
        <v>184</v>
      </c>
      <c r="J119" s="4" t="s">
        <v>2530</v>
      </c>
      <c r="K119" s="3"/>
      <c r="L119" s="5" t="s">
        <v>57</v>
      </c>
    </row>
    <row r="120" spans="1:28">
      <c r="A120" s="9" t="s">
        <v>2531</v>
      </c>
      <c r="B120" s="4" t="s">
        <v>2532</v>
      </c>
      <c r="C120" s="4" t="s">
        <v>2532</v>
      </c>
      <c r="D120" s="16" t="s">
        <v>2533</v>
      </c>
      <c r="E120" s="17" t="s">
        <v>2532</v>
      </c>
      <c r="F120" s="7" t="s">
        <v>184</v>
      </c>
      <c r="G120" s="5" t="s">
        <v>2528</v>
      </c>
      <c r="H120" s="6" t="s">
        <v>2534</v>
      </c>
      <c r="I120" s="7" t="s">
        <v>2532</v>
      </c>
      <c r="J120" s="4" t="s">
        <v>2535</v>
      </c>
      <c r="K120" s="3"/>
      <c r="L120" s="5" t="s">
        <v>57</v>
      </c>
    </row>
    <row r="121" spans="1:28">
      <c r="A121" s="9" t="s">
        <v>2536</v>
      </c>
      <c r="B121" s="4" t="s">
        <v>2537</v>
      </c>
      <c r="C121" s="4" t="s">
        <v>2538</v>
      </c>
      <c r="D121" s="16" t="s">
        <v>2539</v>
      </c>
      <c r="E121" s="17" t="s">
        <v>2540</v>
      </c>
      <c r="F121" s="7" t="s">
        <v>2541</v>
      </c>
      <c r="G121" s="5" t="s">
        <v>2542</v>
      </c>
      <c r="H121" s="6" t="s">
        <v>2543</v>
      </c>
      <c r="I121" s="7" t="s">
        <v>2544</v>
      </c>
      <c r="J121" s="4" t="s">
        <v>2545</v>
      </c>
      <c r="K121" s="3"/>
      <c r="L121" s="5" t="s">
        <v>57</v>
      </c>
    </row>
    <row r="122" spans="1:28">
      <c r="A122" s="9" t="s">
        <v>2546</v>
      </c>
      <c r="B122" s="4" t="s">
        <v>2547</v>
      </c>
      <c r="C122" s="4" t="s">
        <v>2548</v>
      </c>
      <c r="D122" s="16" t="s">
        <v>2549</v>
      </c>
      <c r="E122" s="17" t="s">
        <v>2550</v>
      </c>
      <c r="F122" s="7" t="s">
        <v>2551</v>
      </c>
      <c r="G122" s="5" t="s">
        <v>2552</v>
      </c>
      <c r="H122" s="6" t="s">
        <v>2553</v>
      </c>
      <c r="I122" s="7" t="s">
        <v>2554</v>
      </c>
      <c r="J122" s="4" t="s">
        <v>2555</v>
      </c>
      <c r="K122" s="3"/>
      <c r="L122" s="5" t="s">
        <v>57</v>
      </c>
    </row>
    <row r="123" spans="1:28" ht="15.75" customHeight="1">
      <c r="A123" s="26" t="s">
        <v>2556</v>
      </c>
      <c r="B123" s="13" t="s">
        <v>2557</v>
      </c>
      <c r="C123" s="13" t="s">
        <v>2558</v>
      </c>
      <c r="D123" s="13" t="s">
        <v>2559</v>
      </c>
      <c r="E123" s="13" t="s">
        <v>2560</v>
      </c>
      <c r="F123" s="13" t="s">
        <v>2561</v>
      </c>
      <c r="G123" s="3" t="s">
        <v>2562</v>
      </c>
      <c r="H123" s="6" t="s">
        <v>2563</v>
      </c>
      <c r="I123" s="7" t="s">
        <v>2564</v>
      </c>
      <c r="J123" s="13" t="s">
        <v>17</v>
      </c>
      <c r="L123" s="5" t="s">
        <v>57</v>
      </c>
    </row>
    <row r="124" spans="1:28">
      <c r="A124" s="9" t="s">
        <v>2565</v>
      </c>
      <c r="B124" s="4" t="s">
        <v>2566</v>
      </c>
      <c r="C124" s="4" t="s">
        <v>2566</v>
      </c>
      <c r="D124" s="16" t="s">
        <v>2566</v>
      </c>
      <c r="E124" s="17" t="s">
        <v>2566</v>
      </c>
      <c r="F124" s="7" t="s">
        <v>2566</v>
      </c>
      <c r="G124" s="3" t="s">
        <v>2566</v>
      </c>
      <c r="H124" s="6" t="s">
        <v>2566</v>
      </c>
      <c r="I124" s="7" t="s">
        <v>2566</v>
      </c>
      <c r="J124" s="4" t="s">
        <v>17</v>
      </c>
      <c r="K124" s="3" t="s">
        <v>57</v>
      </c>
      <c r="L124" s="5" t="s">
        <v>57</v>
      </c>
    </row>
    <row r="125" spans="1:28">
      <c r="A125" s="9" t="s">
        <v>2567</v>
      </c>
      <c r="B125" s="4" t="s">
        <v>2568</v>
      </c>
      <c r="C125" s="4" t="s">
        <v>2568</v>
      </c>
      <c r="D125" s="16" t="s">
        <v>2568</v>
      </c>
      <c r="E125" s="17" t="s">
        <v>2568</v>
      </c>
      <c r="F125" s="7" t="s">
        <v>2568</v>
      </c>
      <c r="G125" s="5" t="s">
        <v>2568</v>
      </c>
      <c r="H125" s="6" t="s">
        <v>2568</v>
      </c>
      <c r="I125" s="7" t="s">
        <v>2568</v>
      </c>
      <c r="J125" s="4" t="s">
        <v>2569</v>
      </c>
      <c r="K125" s="3"/>
      <c r="L125" s="5" t="s">
        <v>57</v>
      </c>
    </row>
    <row r="126" spans="1:28">
      <c r="A126" s="9" t="s">
        <v>2570</v>
      </c>
      <c r="B126" s="13" t="s">
        <v>2571</v>
      </c>
      <c r="C126" s="13" t="s">
        <v>2572</v>
      </c>
      <c r="D126" s="13" t="s">
        <v>2573</v>
      </c>
      <c r="E126" s="13" t="s">
        <v>2574</v>
      </c>
      <c r="F126" s="13" t="s">
        <v>2575</v>
      </c>
      <c r="G126" s="5" t="s">
        <v>2576</v>
      </c>
      <c r="H126" s="6" t="s">
        <v>2577</v>
      </c>
      <c r="I126" s="7" t="s">
        <v>2578</v>
      </c>
      <c r="J126" s="13"/>
    </row>
    <row r="127" spans="1:28">
      <c r="A127" s="9" t="s">
        <v>2579</v>
      </c>
      <c r="B127" s="13" t="s">
        <v>2580</v>
      </c>
      <c r="C127" s="13" t="s">
        <v>2581</v>
      </c>
      <c r="D127" s="13" t="s">
        <v>2582</v>
      </c>
      <c r="E127" s="13" t="s">
        <v>2583</v>
      </c>
      <c r="F127" s="13" t="s">
        <v>2584</v>
      </c>
      <c r="G127" s="5" t="s">
        <v>2585</v>
      </c>
      <c r="H127" s="6" t="s">
        <v>2586</v>
      </c>
      <c r="I127" s="7" t="s">
        <v>2587</v>
      </c>
      <c r="J127" s="13"/>
    </row>
    <row r="128" spans="1:28">
      <c r="A128" s="9" t="s">
        <v>2588</v>
      </c>
      <c r="B128" s="13" t="s">
        <v>2589</v>
      </c>
      <c r="C128" s="13" t="s">
        <v>2590</v>
      </c>
      <c r="D128" s="13" t="s">
        <v>2591</v>
      </c>
      <c r="E128" s="13" t="s">
        <v>2592</v>
      </c>
      <c r="F128" s="13" t="s">
        <v>2593</v>
      </c>
      <c r="G128" s="5" t="s">
        <v>2594</v>
      </c>
      <c r="H128" s="6" t="s">
        <v>2595</v>
      </c>
      <c r="I128" s="7" t="s">
        <v>2596</v>
      </c>
      <c r="J128" s="13"/>
    </row>
    <row r="129" spans="1:12">
      <c r="A129" s="9" t="s">
        <v>2597</v>
      </c>
      <c r="B129" s="4" t="s">
        <v>2598</v>
      </c>
      <c r="C129" s="4" t="s">
        <v>2599</v>
      </c>
      <c r="D129" s="16" t="s">
        <v>2600</v>
      </c>
      <c r="E129" s="17" t="s">
        <v>2601</v>
      </c>
      <c r="F129" s="7" t="s">
        <v>2602</v>
      </c>
      <c r="G129" s="5" t="s">
        <v>2603</v>
      </c>
      <c r="H129" s="6" t="s">
        <v>2604</v>
      </c>
      <c r="I129" s="7" t="s">
        <v>2605</v>
      </c>
      <c r="J129" s="4" t="s">
        <v>2606</v>
      </c>
      <c r="K129" s="3"/>
      <c r="L129" s="5" t="s">
        <v>57</v>
      </c>
    </row>
    <row r="130" spans="1:12">
      <c r="A130" s="9" t="s">
        <v>2607</v>
      </c>
      <c r="B130" s="4" t="s">
        <v>2608</v>
      </c>
      <c r="C130" s="4" t="s">
        <v>2609</v>
      </c>
      <c r="D130" s="16" t="s">
        <v>2610</v>
      </c>
      <c r="E130" s="17" t="s">
        <v>2611</v>
      </c>
      <c r="F130" s="7" t="s">
        <v>2612</v>
      </c>
      <c r="G130" s="5" t="s">
        <v>2613</v>
      </c>
      <c r="H130" s="6" t="s">
        <v>2614</v>
      </c>
      <c r="I130" s="7" t="s">
        <v>2615</v>
      </c>
      <c r="J130" s="4" t="s">
        <v>2616</v>
      </c>
      <c r="K130" s="3"/>
      <c r="L130" s="5" t="s">
        <v>57</v>
      </c>
    </row>
    <row r="131" spans="1:12">
      <c r="A131" s="9" t="s">
        <v>2617</v>
      </c>
      <c r="B131" s="4" t="s">
        <v>2618</v>
      </c>
      <c r="C131" s="4" t="s">
        <v>2619</v>
      </c>
      <c r="D131" s="16" t="s">
        <v>2620</v>
      </c>
      <c r="E131" s="17" t="s">
        <v>2621</v>
      </c>
      <c r="F131" s="7" t="s">
        <v>2622</v>
      </c>
      <c r="G131" s="5" t="s">
        <v>2623</v>
      </c>
      <c r="H131" s="6" t="s">
        <v>2624</v>
      </c>
      <c r="I131" s="7" t="s">
        <v>2625</v>
      </c>
      <c r="J131" s="4" t="s">
        <v>2626</v>
      </c>
      <c r="K131" s="3"/>
      <c r="L131" s="5" t="s">
        <v>57</v>
      </c>
    </row>
    <row r="132" spans="1:12">
      <c r="A132" s="9" t="s">
        <v>2627</v>
      </c>
      <c r="B132" s="4" t="s">
        <v>2628</v>
      </c>
      <c r="C132" s="4" t="s">
        <v>2629</v>
      </c>
      <c r="D132" s="16" t="s">
        <v>2630</v>
      </c>
      <c r="E132" s="17" t="s">
        <v>2631</v>
      </c>
      <c r="F132" s="7" t="s">
        <v>2632</v>
      </c>
      <c r="G132" s="5" t="s">
        <v>2633</v>
      </c>
      <c r="H132" s="6" t="s">
        <v>2634</v>
      </c>
      <c r="I132" s="7" t="s">
        <v>2635</v>
      </c>
      <c r="J132" s="4" t="s">
        <v>2636</v>
      </c>
      <c r="K132" s="3"/>
      <c r="L132" s="5" t="s">
        <v>57</v>
      </c>
    </row>
    <row r="133" spans="1:12">
      <c r="A133" s="9" t="s">
        <v>2637</v>
      </c>
      <c r="B133" s="4" t="s">
        <v>2638</v>
      </c>
      <c r="C133" s="4" t="s">
        <v>2639</v>
      </c>
      <c r="D133" s="16" t="s">
        <v>2640</v>
      </c>
      <c r="E133" s="17" t="s">
        <v>2641</v>
      </c>
      <c r="F133" s="7" t="s">
        <v>2642</v>
      </c>
      <c r="G133" s="5" t="s">
        <v>2643</v>
      </c>
      <c r="H133" s="6" t="s">
        <v>2644</v>
      </c>
      <c r="I133" s="7" t="s">
        <v>2645</v>
      </c>
      <c r="J133" s="4" t="s">
        <v>17</v>
      </c>
      <c r="K133" s="3"/>
      <c r="L133" s="5" t="s">
        <v>57</v>
      </c>
    </row>
    <row r="134" spans="1:12">
      <c r="A134" s="9" t="s">
        <v>2646</v>
      </c>
      <c r="B134" s="4" t="s">
        <v>2647</v>
      </c>
      <c r="C134" s="4" t="s">
        <v>2648</v>
      </c>
      <c r="D134" s="16" t="s">
        <v>2649</v>
      </c>
      <c r="E134" s="17" t="s">
        <v>2650</v>
      </c>
      <c r="F134" s="7" t="s">
        <v>2651</v>
      </c>
      <c r="G134" s="5" t="s">
        <v>2652</v>
      </c>
      <c r="H134" s="6" t="s">
        <v>2653</v>
      </c>
      <c r="I134" s="7" t="s">
        <v>2654</v>
      </c>
      <c r="J134" s="4" t="s">
        <v>17</v>
      </c>
      <c r="K134" s="3"/>
      <c r="L134" s="5" t="s">
        <v>57</v>
      </c>
    </row>
    <row r="135" spans="1:12">
      <c r="A135" s="9" t="s">
        <v>2655</v>
      </c>
      <c r="B135" s="4" t="s">
        <v>2656</v>
      </c>
      <c r="C135" s="4" t="s">
        <v>2657</v>
      </c>
      <c r="D135" s="16" t="s">
        <v>2658</v>
      </c>
      <c r="E135" s="17" t="s">
        <v>2659</v>
      </c>
      <c r="F135" s="7" t="s">
        <v>2660</v>
      </c>
      <c r="G135" s="5" t="s">
        <v>2661</v>
      </c>
      <c r="H135" s="6" t="s">
        <v>2662</v>
      </c>
      <c r="I135" s="7" t="s">
        <v>2663</v>
      </c>
      <c r="J135" s="4" t="s">
        <v>2664</v>
      </c>
      <c r="K135" s="3"/>
      <c r="L135" s="5" t="s">
        <v>57</v>
      </c>
    </row>
    <row r="136" spans="1:12">
      <c r="A136" s="9" t="s">
        <v>2665</v>
      </c>
      <c r="B136" s="4" t="s">
        <v>2666</v>
      </c>
      <c r="C136" s="4" t="s">
        <v>2667</v>
      </c>
      <c r="D136" s="16" t="s">
        <v>2668</v>
      </c>
      <c r="E136" s="17" t="s">
        <v>2669</v>
      </c>
      <c r="F136" s="7" t="s">
        <v>2670</v>
      </c>
      <c r="G136" s="5" t="s">
        <v>2671</v>
      </c>
      <c r="H136" s="6" t="s">
        <v>2672</v>
      </c>
      <c r="I136" s="7" t="s">
        <v>2673</v>
      </c>
      <c r="J136" s="4" t="s">
        <v>2674</v>
      </c>
      <c r="K136" s="3"/>
      <c r="L136" s="5" t="s">
        <v>57</v>
      </c>
    </row>
    <row r="137" spans="1:12">
      <c r="A137" s="9" t="s">
        <v>2675</v>
      </c>
      <c r="B137" s="4" t="s">
        <v>2676</v>
      </c>
      <c r="C137" s="4" t="s">
        <v>2677</v>
      </c>
      <c r="D137" s="16" t="s">
        <v>2678</v>
      </c>
      <c r="E137" s="17" t="s">
        <v>2679</v>
      </c>
      <c r="F137" s="7" t="s">
        <v>2680</v>
      </c>
      <c r="G137" s="5" t="s">
        <v>2681</v>
      </c>
      <c r="H137" s="6" t="s">
        <v>2682</v>
      </c>
      <c r="I137" s="7" t="s">
        <v>2683</v>
      </c>
      <c r="J137" s="4" t="s">
        <v>2684</v>
      </c>
      <c r="K137" s="3"/>
      <c r="L137" s="5" t="s">
        <v>57</v>
      </c>
    </row>
    <row r="138" spans="1:12">
      <c r="A138" s="9" t="s">
        <v>2685</v>
      </c>
      <c r="B138" s="4" t="s">
        <v>2686</v>
      </c>
      <c r="C138" s="4" t="s">
        <v>2687</v>
      </c>
      <c r="D138" s="16" t="s">
        <v>2688</v>
      </c>
      <c r="E138" s="17" t="s">
        <v>2689</v>
      </c>
      <c r="F138" s="7" t="s">
        <v>2690</v>
      </c>
      <c r="G138" s="5" t="s">
        <v>2691</v>
      </c>
      <c r="H138" s="6" t="s">
        <v>2692</v>
      </c>
      <c r="I138" s="7" t="s">
        <v>2693</v>
      </c>
      <c r="J138" s="4" t="s">
        <v>2694</v>
      </c>
      <c r="K138" s="3"/>
      <c r="L138" s="5" t="s">
        <v>57</v>
      </c>
    </row>
    <row r="139" spans="1:12" ht="15.75" customHeight="1">
      <c r="A139" s="9" t="s">
        <v>2695</v>
      </c>
      <c r="B139" s="25" t="s">
        <v>2696</v>
      </c>
      <c r="C139" s="27" t="s">
        <v>2697</v>
      </c>
      <c r="D139" s="16" t="s">
        <v>2698</v>
      </c>
      <c r="E139" s="17" t="s">
        <v>2699</v>
      </c>
      <c r="F139" s="7" t="s">
        <v>2700</v>
      </c>
      <c r="G139" s="5" t="s">
        <v>2623</v>
      </c>
      <c r="H139" s="6" t="s">
        <v>2701</v>
      </c>
      <c r="I139" s="7" t="s">
        <v>2702</v>
      </c>
      <c r="J139" s="4" t="s">
        <v>17</v>
      </c>
      <c r="K139" s="3"/>
      <c r="L139" s="5" t="s">
        <v>57</v>
      </c>
    </row>
    <row r="140" spans="1:12">
      <c r="A140" s="9" t="s">
        <v>2703</v>
      </c>
      <c r="B140" s="13" t="s">
        <v>2704</v>
      </c>
      <c r="C140" s="13" t="s">
        <v>2705</v>
      </c>
      <c r="D140" s="13" t="s">
        <v>2706</v>
      </c>
      <c r="E140" s="13" t="s">
        <v>2707</v>
      </c>
      <c r="F140" s="13" t="s">
        <v>2708</v>
      </c>
      <c r="G140" s="5" t="s">
        <v>2709</v>
      </c>
      <c r="H140" s="6" t="s">
        <v>2710</v>
      </c>
      <c r="I140" s="7" t="s">
        <v>2711</v>
      </c>
      <c r="J140" s="13"/>
    </row>
    <row r="141" spans="1:12">
      <c r="A141" s="9" t="s">
        <v>2712</v>
      </c>
      <c r="B141" s="4" t="s">
        <v>2713</v>
      </c>
      <c r="C141" s="4" t="s">
        <v>2714</v>
      </c>
      <c r="D141" s="16" t="s">
        <v>2715</v>
      </c>
      <c r="E141" s="17" t="s">
        <v>2716</v>
      </c>
      <c r="F141" s="7" t="s">
        <v>2717</v>
      </c>
      <c r="G141" s="5" t="s">
        <v>2718</v>
      </c>
      <c r="H141" s="6" t="s">
        <v>2719</v>
      </c>
      <c r="I141" s="7" t="s">
        <v>2720</v>
      </c>
      <c r="J141" s="4" t="s">
        <v>2721</v>
      </c>
      <c r="K141" s="3"/>
      <c r="L141" s="5" t="s">
        <v>57</v>
      </c>
    </row>
    <row r="142" spans="1:12">
      <c r="A142" s="9" t="s">
        <v>2722</v>
      </c>
      <c r="B142" s="4" t="s">
        <v>2723</v>
      </c>
      <c r="C142" s="4" t="s">
        <v>2724</v>
      </c>
      <c r="D142" s="16" t="s">
        <v>2725</v>
      </c>
      <c r="E142" s="17" t="s">
        <v>2726</v>
      </c>
      <c r="F142" s="7" t="s">
        <v>2727</v>
      </c>
      <c r="G142" s="5" t="s">
        <v>2728</v>
      </c>
      <c r="H142" s="6" t="s">
        <v>2729</v>
      </c>
      <c r="I142" s="7" t="s">
        <v>2730</v>
      </c>
      <c r="J142" s="4" t="s">
        <v>2731</v>
      </c>
      <c r="K142" s="3"/>
      <c r="L142" s="5" t="s">
        <v>57</v>
      </c>
    </row>
    <row r="143" spans="1:12">
      <c r="A143" s="9" t="s">
        <v>2732</v>
      </c>
      <c r="B143" s="4" t="s">
        <v>2733</v>
      </c>
      <c r="C143" s="4" t="s">
        <v>2734</v>
      </c>
      <c r="D143" s="16" t="s">
        <v>2735</v>
      </c>
      <c r="E143" s="17" t="s">
        <v>2736</v>
      </c>
      <c r="F143" s="7" t="s">
        <v>2737</v>
      </c>
      <c r="G143" s="5" t="s">
        <v>2738</v>
      </c>
      <c r="H143" s="6" t="s">
        <v>2739</v>
      </c>
      <c r="I143" s="7" t="s">
        <v>2740</v>
      </c>
      <c r="J143" s="4" t="s">
        <v>2741</v>
      </c>
      <c r="K143" s="3"/>
      <c r="L143" s="5" t="s">
        <v>57</v>
      </c>
    </row>
    <row r="144" spans="1:12">
      <c r="A144" s="9" t="s">
        <v>2742</v>
      </c>
      <c r="B144" s="4" t="s">
        <v>2743</v>
      </c>
      <c r="C144" s="4" t="s">
        <v>2744</v>
      </c>
      <c r="D144" s="16" t="s">
        <v>2745</v>
      </c>
      <c r="E144" s="17" t="s">
        <v>2746</v>
      </c>
      <c r="F144" s="7" t="s">
        <v>2747</v>
      </c>
      <c r="G144" s="5" t="s">
        <v>2748</v>
      </c>
      <c r="H144" s="6" t="s">
        <v>2749</v>
      </c>
      <c r="I144" s="7" t="s">
        <v>2750</v>
      </c>
      <c r="J144" s="4" t="s">
        <v>2674</v>
      </c>
      <c r="K144" s="3"/>
      <c r="L144" s="5" t="s">
        <v>57</v>
      </c>
    </row>
    <row r="145" spans="1:12">
      <c r="A145" s="9" t="s">
        <v>2751</v>
      </c>
      <c r="B145" s="4" t="s">
        <v>2752</v>
      </c>
      <c r="C145" s="4" t="s">
        <v>2753</v>
      </c>
      <c r="D145" s="16" t="s">
        <v>2754</v>
      </c>
      <c r="E145" s="17" t="s">
        <v>2755</v>
      </c>
      <c r="F145" s="7" t="s">
        <v>2756</v>
      </c>
      <c r="G145" s="5" t="s">
        <v>2757</v>
      </c>
      <c r="H145" s="6" t="s">
        <v>2758</v>
      </c>
      <c r="I145" s="7" t="s">
        <v>2759</v>
      </c>
      <c r="J145" s="4" t="s">
        <v>2760</v>
      </c>
      <c r="K145" s="3"/>
      <c r="L145" s="5" t="s">
        <v>57</v>
      </c>
    </row>
    <row r="146" spans="1:12">
      <c r="A146" s="9" t="s">
        <v>2761</v>
      </c>
      <c r="B146" s="4" t="s">
        <v>2762</v>
      </c>
      <c r="C146" s="4" t="s">
        <v>2763</v>
      </c>
      <c r="D146" s="16" t="s">
        <v>2764</v>
      </c>
      <c r="E146" s="17" t="s">
        <v>2765</v>
      </c>
      <c r="F146" s="7" t="s">
        <v>2766</v>
      </c>
      <c r="G146" s="5" t="s">
        <v>2767</v>
      </c>
      <c r="H146" s="6" t="s">
        <v>2768</v>
      </c>
      <c r="I146" s="7" t="s">
        <v>2769</v>
      </c>
      <c r="J146" s="4" t="s">
        <v>2770</v>
      </c>
      <c r="K146" s="3"/>
      <c r="L146" s="5" t="s">
        <v>57</v>
      </c>
    </row>
    <row r="147" spans="1:12">
      <c r="A147" s="9" t="s">
        <v>2771</v>
      </c>
      <c r="B147" s="4" t="s">
        <v>2772</v>
      </c>
      <c r="C147" s="4" t="s">
        <v>2772</v>
      </c>
      <c r="D147" s="16" t="s">
        <v>2772</v>
      </c>
      <c r="E147" s="17" t="s">
        <v>2772</v>
      </c>
      <c r="F147" s="7" t="s">
        <v>2772</v>
      </c>
      <c r="G147" s="5" t="s">
        <v>2772</v>
      </c>
      <c r="H147" s="6" t="s">
        <v>2772</v>
      </c>
      <c r="I147" s="7" t="s">
        <v>2772</v>
      </c>
      <c r="J147" s="4" t="s">
        <v>17</v>
      </c>
      <c r="K147" s="3" t="s">
        <v>57</v>
      </c>
      <c r="L147" s="5" t="s">
        <v>57</v>
      </c>
    </row>
    <row r="148" spans="1:12">
      <c r="A148" s="9" t="s">
        <v>2773</v>
      </c>
      <c r="B148" s="4" t="s">
        <v>2774</v>
      </c>
      <c r="C148" s="4" t="s">
        <v>2775</v>
      </c>
      <c r="D148" s="16" t="s">
        <v>2776</v>
      </c>
      <c r="E148" s="17" t="s">
        <v>2777</v>
      </c>
      <c r="F148" s="7" t="s">
        <v>2778</v>
      </c>
      <c r="G148" s="5" t="s">
        <v>2779</v>
      </c>
      <c r="H148" s="6" t="s">
        <v>2780</v>
      </c>
      <c r="I148" s="7" t="s">
        <v>2781</v>
      </c>
      <c r="J148" s="4" t="s">
        <v>2782</v>
      </c>
      <c r="K148" s="3"/>
      <c r="L148" s="5" t="s">
        <v>57</v>
      </c>
    </row>
    <row r="149" spans="1:12">
      <c r="A149" s="9" t="s">
        <v>2783</v>
      </c>
      <c r="B149" s="4" t="s">
        <v>2784</v>
      </c>
      <c r="C149" s="4" t="s">
        <v>2785</v>
      </c>
      <c r="D149" s="16" t="s">
        <v>2786</v>
      </c>
      <c r="E149" s="17" t="s">
        <v>2787</v>
      </c>
      <c r="F149" s="7" t="s">
        <v>2788</v>
      </c>
      <c r="G149" s="5" t="s">
        <v>2789</v>
      </c>
      <c r="H149" s="6" t="s">
        <v>2790</v>
      </c>
      <c r="I149" s="7" t="s">
        <v>2791</v>
      </c>
      <c r="J149" s="4" t="s">
        <v>2792</v>
      </c>
      <c r="K149" s="3"/>
      <c r="L149" s="5" t="s">
        <v>57</v>
      </c>
    </row>
    <row r="150" spans="1:12">
      <c r="A150" s="9" t="s">
        <v>2793</v>
      </c>
      <c r="B150" s="4" t="s">
        <v>2794</v>
      </c>
      <c r="C150" s="4" t="s">
        <v>2795</v>
      </c>
      <c r="D150" s="16" t="s">
        <v>2796</v>
      </c>
      <c r="E150" s="17" t="s">
        <v>2797</v>
      </c>
      <c r="F150" s="7" t="s">
        <v>2798</v>
      </c>
      <c r="G150" s="5" t="s">
        <v>2799</v>
      </c>
      <c r="H150" s="6" t="s">
        <v>2800</v>
      </c>
      <c r="I150" s="7" t="s">
        <v>2801</v>
      </c>
      <c r="J150" s="4" t="s">
        <v>2802</v>
      </c>
      <c r="K150" s="3"/>
      <c r="L150" s="5" t="s">
        <v>57</v>
      </c>
    </row>
    <row r="151" spans="1:12">
      <c r="A151" s="9" t="s">
        <v>2803</v>
      </c>
      <c r="B151" s="4" t="s">
        <v>2804</v>
      </c>
      <c r="C151" s="4" t="s">
        <v>2805</v>
      </c>
      <c r="D151" s="16" t="s">
        <v>2806</v>
      </c>
      <c r="E151" s="17" t="s">
        <v>2807</v>
      </c>
      <c r="F151" s="7" t="s">
        <v>2808</v>
      </c>
      <c r="G151" s="5" t="s">
        <v>2809</v>
      </c>
      <c r="H151" s="6" t="s">
        <v>2810</v>
      </c>
      <c r="I151" s="7" t="s">
        <v>2811</v>
      </c>
      <c r="J151" s="4" t="s">
        <v>2812</v>
      </c>
      <c r="K151" s="3"/>
      <c r="L151" s="5" t="s">
        <v>57</v>
      </c>
    </row>
    <row r="152" spans="1:12">
      <c r="A152" s="9" t="s">
        <v>2813</v>
      </c>
      <c r="B152" s="4" t="s">
        <v>2814</v>
      </c>
      <c r="C152" s="4" t="s">
        <v>2815</v>
      </c>
      <c r="D152" s="16" t="s">
        <v>2816</v>
      </c>
      <c r="E152" s="17" t="s">
        <v>2817</v>
      </c>
      <c r="F152" s="7" t="s">
        <v>2818</v>
      </c>
      <c r="G152" s="5" t="s">
        <v>2819</v>
      </c>
      <c r="H152" s="6" t="s">
        <v>2820</v>
      </c>
      <c r="I152" s="7" t="s">
        <v>2821</v>
      </c>
      <c r="J152" s="4" t="s">
        <v>2822</v>
      </c>
      <c r="K152" s="3"/>
      <c r="L152" s="5" t="s">
        <v>57</v>
      </c>
    </row>
    <row r="153" spans="1:12">
      <c r="A153" s="15" t="s">
        <v>2823</v>
      </c>
      <c r="B153" s="13" t="s">
        <v>2824</v>
      </c>
      <c r="C153" s="4" t="s">
        <v>2825</v>
      </c>
      <c r="D153" s="16" t="s">
        <v>2826</v>
      </c>
      <c r="E153" s="17" t="s">
        <v>2827</v>
      </c>
      <c r="F153" s="7" t="s">
        <v>2828</v>
      </c>
      <c r="G153" s="5" t="s">
        <v>2829</v>
      </c>
      <c r="H153" s="6" t="s">
        <v>2830</v>
      </c>
      <c r="I153" s="7" t="s">
        <v>2831</v>
      </c>
      <c r="J153" s="4" t="s">
        <v>2832</v>
      </c>
      <c r="K153" s="3"/>
      <c r="L153" s="5" t="s">
        <v>57</v>
      </c>
    </row>
    <row r="154" spans="1:12">
      <c r="A154" s="9" t="s">
        <v>2833</v>
      </c>
      <c r="B154" s="13" t="s">
        <v>2834</v>
      </c>
      <c r="C154" s="4" t="s">
        <v>2835</v>
      </c>
      <c r="D154" s="16" t="s">
        <v>2836</v>
      </c>
      <c r="E154" s="17" t="s">
        <v>2837</v>
      </c>
      <c r="F154" s="7" t="s">
        <v>2838</v>
      </c>
      <c r="G154" s="5" t="s">
        <v>2839</v>
      </c>
      <c r="H154" s="6" t="s">
        <v>2840</v>
      </c>
      <c r="I154" s="7" t="s">
        <v>2841</v>
      </c>
      <c r="J154" s="4" t="s">
        <v>2842</v>
      </c>
      <c r="K154" s="3"/>
      <c r="L154" s="5" t="s">
        <v>57</v>
      </c>
    </row>
    <row r="155" spans="1:12">
      <c r="A155" s="9" t="s">
        <v>2843</v>
      </c>
      <c r="B155" s="13" t="s">
        <v>2844</v>
      </c>
      <c r="C155" s="13" t="s">
        <v>2845</v>
      </c>
      <c r="D155" s="13" t="s">
        <v>2846</v>
      </c>
      <c r="E155" s="13" t="s">
        <v>2847</v>
      </c>
      <c r="F155" s="13" t="s">
        <v>2848</v>
      </c>
      <c r="G155" s="5" t="s">
        <v>2849</v>
      </c>
      <c r="H155" s="6" t="s">
        <v>2850</v>
      </c>
      <c r="I155" s="7" t="s">
        <v>2851</v>
      </c>
      <c r="J155" s="13"/>
    </row>
    <row r="156" spans="1:12">
      <c r="A156" s="9" t="s">
        <v>2852</v>
      </c>
      <c r="B156" s="4" t="s">
        <v>2853</v>
      </c>
      <c r="C156" s="4" t="s">
        <v>2854</v>
      </c>
      <c r="D156" s="16" t="s">
        <v>2855</v>
      </c>
      <c r="E156" s="17" t="s">
        <v>2856</v>
      </c>
      <c r="F156" s="7" t="s">
        <v>2857</v>
      </c>
      <c r="G156" s="5" t="s">
        <v>2858</v>
      </c>
      <c r="H156" s="6" t="s">
        <v>2859</v>
      </c>
      <c r="I156" s="7" t="s">
        <v>2860</v>
      </c>
      <c r="J156" s="4" t="s">
        <v>2861</v>
      </c>
      <c r="K156" s="3"/>
      <c r="L156" s="5" t="s">
        <v>57</v>
      </c>
    </row>
    <row r="157" spans="1:12">
      <c r="A157" s="28" t="s">
        <v>2862</v>
      </c>
      <c r="B157" s="13" t="s">
        <v>2863</v>
      </c>
      <c r="C157" s="13" t="s">
        <v>2864</v>
      </c>
      <c r="D157" s="13" t="s">
        <v>2865</v>
      </c>
      <c r="E157" s="13" t="s">
        <v>2866</v>
      </c>
      <c r="F157" s="13" t="s">
        <v>2867</v>
      </c>
      <c r="G157" s="5" t="s">
        <v>2868</v>
      </c>
      <c r="H157" s="6" t="s">
        <v>2869</v>
      </c>
      <c r="I157" s="7" t="s">
        <v>2870</v>
      </c>
      <c r="J157" s="13" t="s">
        <v>17</v>
      </c>
      <c r="L157" s="5" t="s">
        <v>57</v>
      </c>
    </row>
    <row r="158" spans="1:12">
      <c r="A158" s="9" t="s">
        <v>2871</v>
      </c>
      <c r="B158" s="4" t="s">
        <v>2872</v>
      </c>
      <c r="C158" s="4" t="s">
        <v>2872</v>
      </c>
      <c r="D158" s="16" t="s">
        <v>2873</v>
      </c>
      <c r="E158" s="17" t="s">
        <v>2874</v>
      </c>
      <c r="F158" s="7" t="s">
        <v>2875</v>
      </c>
      <c r="G158" s="5" t="s">
        <v>2876</v>
      </c>
      <c r="H158" s="6" t="s">
        <v>2877</v>
      </c>
      <c r="I158" s="7" t="s">
        <v>2878</v>
      </c>
      <c r="J158" s="4" t="s">
        <v>2879</v>
      </c>
      <c r="K158" s="3"/>
      <c r="L158" s="5" t="s">
        <v>57</v>
      </c>
    </row>
    <row r="159" spans="1:12">
      <c r="A159" s="9" t="s">
        <v>2880</v>
      </c>
      <c r="B159" s="4" t="s">
        <v>2881</v>
      </c>
      <c r="C159" s="4" t="s">
        <v>2882</v>
      </c>
      <c r="D159" s="16" t="s">
        <v>2883</v>
      </c>
      <c r="E159" s="17" t="s">
        <v>2884</v>
      </c>
      <c r="F159" s="7" t="s">
        <v>2885</v>
      </c>
      <c r="G159" s="5" t="s">
        <v>2886</v>
      </c>
      <c r="H159" s="6" t="s">
        <v>2887</v>
      </c>
      <c r="I159" s="7" t="s">
        <v>2888</v>
      </c>
      <c r="J159" s="4" t="s">
        <v>2889</v>
      </c>
      <c r="K159" s="3"/>
      <c r="L159" s="5" t="s">
        <v>57</v>
      </c>
    </row>
    <row r="160" spans="1:12">
      <c r="A160" s="9" t="s">
        <v>2890</v>
      </c>
      <c r="B160" s="4" t="s">
        <v>2891</v>
      </c>
      <c r="C160" s="4" t="s">
        <v>2892</v>
      </c>
      <c r="D160" s="16" t="s">
        <v>2893</v>
      </c>
      <c r="E160" s="17" t="s">
        <v>2894</v>
      </c>
      <c r="F160" s="7" t="s">
        <v>2895</v>
      </c>
      <c r="G160" s="5" t="s">
        <v>2896</v>
      </c>
      <c r="H160" s="6" t="s">
        <v>2897</v>
      </c>
      <c r="I160" s="7" t="s">
        <v>2898</v>
      </c>
      <c r="J160" s="4" t="s">
        <v>2889</v>
      </c>
      <c r="K160" s="3"/>
      <c r="L160" s="5" t="s">
        <v>57</v>
      </c>
    </row>
    <row r="161" spans="1:12">
      <c r="A161" s="9" t="s">
        <v>2899</v>
      </c>
      <c r="B161" s="4" t="s">
        <v>2900</v>
      </c>
      <c r="C161" s="4" t="s">
        <v>2901</v>
      </c>
      <c r="D161" s="16" t="s">
        <v>2902</v>
      </c>
      <c r="E161" s="17" t="s">
        <v>2903</v>
      </c>
      <c r="F161" s="7" t="s">
        <v>2904</v>
      </c>
      <c r="G161" s="5" t="s">
        <v>2905</v>
      </c>
      <c r="H161" s="6" t="s">
        <v>2906</v>
      </c>
      <c r="I161" s="7" t="s">
        <v>2903</v>
      </c>
      <c r="J161" s="4" t="s">
        <v>2889</v>
      </c>
      <c r="K161" s="3"/>
      <c r="L161" s="5" t="s">
        <v>57</v>
      </c>
    </row>
    <row r="162" spans="1:12">
      <c r="A162" s="9" t="s">
        <v>2907</v>
      </c>
      <c r="B162" s="4" t="s">
        <v>2908</v>
      </c>
      <c r="C162" s="4" t="s">
        <v>2909</v>
      </c>
      <c r="D162" s="16" t="s">
        <v>2910</v>
      </c>
      <c r="E162" s="17" t="s">
        <v>2911</v>
      </c>
      <c r="F162" s="7" t="s">
        <v>2912</v>
      </c>
      <c r="G162" s="5" t="s">
        <v>2913</v>
      </c>
      <c r="H162" s="6" t="s">
        <v>2914</v>
      </c>
      <c r="I162" s="7" t="s">
        <v>2915</v>
      </c>
      <c r="J162" s="4" t="s">
        <v>2889</v>
      </c>
      <c r="K162" s="3"/>
      <c r="L162" s="5" t="s">
        <v>57</v>
      </c>
    </row>
    <row r="163" spans="1:12">
      <c r="A163" s="9" t="s">
        <v>2916</v>
      </c>
      <c r="B163" s="4" t="s">
        <v>2917</v>
      </c>
      <c r="C163" s="4" t="s">
        <v>2917</v>
      </c>
      <c r="D163" s="16" t="s">
        <v>2917</v>
      </c>
      <c r="E163" s="17" t="s">
        <v>2918</v>
      </c>
      <c r="F163" s="7" t="s">
        <v>2917</v>
      </c>
      <c r="G163" s="5" t="s">
        <v>2919</v>
      </c>
      <c r="H163" s="6" t="s">
        <v>2920</v>
      </c>
      <c r="I163" s="7" t="s">
        <v>2917</v>
      </c>
      <c r="J163" s="4" t="s">
        <v>2889</v>
      </c>
      <c r="K163" s="3"/>
      <c r="L163" s="5" t="s">
        <v>57</v>
      </c>
    </row>
    <row r="164" spans="1:12">
      <c r="A164" s="9" t="s">
        <v>2921</v>
      </c>
      <c r="B164" s="4" t="s">
        <v>2922</v>
      </c>
      <c r="C164" s="4" t="s">
        <v>2923</v>
      </c>
      <c r="D164" s="16" t="s">
        <v>2922</v>
      </c>
      <c r="E164" s="17" t="s">
        <v>2924</v>
      </c>
      <c r="F164" s="7" t="s">
        <v>2922</v>
      </c>
      <c r="G164" s="5" t="s">
        <v>2925</v>
      </c>
      <c r="H164" s="6" t="s">
        <v>2926</v>
      </c>
      <c r="I164" s="7" t="s">
        <v>2922</v>
      </c>
      <c r="J164" s="4" t="s">
        <v>2889</v>
      </c>
      <c r="K164" s="3"/>
      <c r="L164" s="5" t="s">
        <v>57</v>
      </c>
    </row>
    <row r="165" spans="1:12">
      <c r="A165" s="9" t="s">
        <v>2927</v>
      </c>
      <c r="B165" s="4" t="s">
        <v>2928</v>
      </c>
      <c r="C165" s="4" t="s">
        <v>2928</v>
      </c>
      <c r="D165" s="16" t="s">
        <v>2929</v>
      </c>
      <c r="E165" s="17" t="s">
        <v>2930</v>
      </c>
      <c r="F165" s="7" t="s">
        <v>2931</v>
      </c>
      <c r="G165" s="5" t="s">
        <v>2876</v>
      </c>
      <c r="H165" s="6" t="s">
        <v>2932</v>
      </c>
      <c r="I165" s="7" t="s">
        <v>2933</v>
      </c>
      <c r="J165" s="4" t="s">
        <v>2879</v>
      </c>
      <c r="K165" s="3"/>
      <c r="L165" s="5" t="s">
        <v>57</v>
      </c>
    </row>
    <row r="166" spans="1:12">
      <c r="A166" s="9" t="s">
        <v>2934</v>
      </c>
      <c r="B166" s="4" t="s">
        <v>2935</v>
      </c>
      <c r="C166" s="4" t="s">
        <v>2936</v>
      </c>
      <c r="D166" s="16" t="s">
        <v>2937</v>
      </c>
      <c r="E166" s="17" t="s">
        <v>2938</v>
      </c>
      <c r="F166" s="7" t="s">
        <v>2939</v>
      </c>
      <c r="G166" s="5" t="s">
        <v>2940</v>
      </c>
      <c r="H166" s="6" t="s">
        <v>2941</v>
      </c>
      <c r="I166" s="7" t="s">
        <v>2942</v>
      </c>
      <c r="J166" s="4" t="s">
        <v>2943</v>
      </c>
      <c r="K166" s="3"/>
      <c r="L166" s="5" t="s">
        <v>57</v>
      </c>
    </row>
    <row r="167" spans="1:12">
      <c r="A167" s="9" t="s">
        <v>2944</v>
      </c>
      <c r="B167" s="7" t="s">
        <v>2945</v>
      </c>
      <c r="C167" s="7" t="s">
        <v>2946</v>
      </c>
      <c r="D167" s="7" t="s">
        <v>2947</v>
      </c>
      <c r="E167" s="7" t="s">
        <v>2948</v>
      </c>
      <c r="F167" s="7" t="s">
        <v>2949</v>
      </c>
      <c r="G167" s="5" t="s">
        <v>2950</v>
      </c>
      <c r="H167" s="6" t="s">
        <v>2951</v>
      </c>
      <c r="I167" s="7" t="s">
        <v>2952</v>
      </c>
      <c r="J167" s="13"/>
    </row>
    <row r="168" spans="1:12">
      <c r="A168" s="9" t="s">
        <v>2953</v>
      </c>
      <c r="B168" s="7" t="s">
        <v>2954</v>
      </c>
      <c r="C168" s="7" t="s">
        <v>2955</v>
      </c>
      <c r="D168" s="7" t="s">
        <v>2956</v>
      </c>
      <c r="E168" s="7" t="s">
        <v>2957</v>
      </c>
      <c r="F168" s="7" t="s">
        <v>2958</v>
      </c>
      <c r="G168" s="5" t="s">
        <v>2959</v>
      </c>
      <c r="H168" s="6" t="s">
        <v>2960</v>
      </c>
      <c r="I168" s="7" t="s">
        <v>2961</v>
      </c>
      <c r="J168" s="13"/>
    </row>
    <row r="169" spans="1:12">
      <c r="A169" s="9" t="s">
        <v>2962</v>
      </c>
      <c r="B169" s="7" t="s">
        <v>2963</v>
      </c>
      <c r="C169" s="7" t="s">
        <v>2964</v>
      </c>
      <c r="D169" s="7" t="s">
        <v>2965</v>
      </c>
      <c r="E169" s="7" t="s">
        <v>2966</v>
      </c>
      <c r="F169" s="7" t="s">
        <v>2967</v>
      </c>
      <c r="G169" s="5" t="s">
        <v>2968</v>
      </c>
      <c r="H169" s="6" t="s">
        <v>2969</v>
      </c>
      <c r="I169" s="7" t="s">
        <v>2970</v>
      </c>
      <c r="J169" s="13"/>
    </row>
    <row r="170" spans="1:12">
      <c r="A170" s="9" t="s">
        <v>2971</v>
      </c>
      <c r="B170" s="7" t="s">
        <v>2972</v>
      </c>
      <c r="C170" s="7" t="s">
        <v>2973</v>
      </c>
      <c r="D170" s="7" t="s">
        <v>2974</v>
      </c>
      <c r="E170" s="7" t="s">
        <v>2975</v>
      </c>
      <c r="F170" s="7" t="s">
        <v>2976</v>
      </c>
      <c r="G170" s="5" t="s">
        <v>2977</v>
      </c>
      <c r="H170" s="6" t="s">
        <v>2978</v>
      </c>
      <c r="I170" s="7" t="s">
        <v>2979</v>
      </c>
      <c r="J170" s="13"/>
    </row>
    <row r="171" spans="1:12">
      <c r="A171" s="9" t="s">
        <v>2980</v>
      </c>
      <c r="B171" s="7" t="s">
        <v>2981</v>
      </c>
      <c r="C171" s="7" t="s">
        <v>2982</v>
      </c>
      <c r="D171" s="7" t="s">
        <v>2983</v>
      </c>
      <c r="E171" s="7" t="s">
        <v>2984</v>
      </c>
      <c r="F171" s="7" t="s">
        <v>2985</v>
      </c>
      <c r="G171" s="5" t="s">
        <v>2986</v>
      </c>
      <c r="H171" s="6" t="s">
        <v>2987</v>
      </c>
      <c r="I171" s="7" t="s">
        <v>2988</v>
      </c>
      <c r="J171" s="13"/>
    </row>
    <row r="172" spans="1:12">
      <c r="A172" s="9" t="s">
        <v>2989</v>
      </c>
      <c r="B172" s="7" t="s">
        <v>2990</v>
      </c>
      <c r="C172" s="7" t="s">
        <v>2991</v>
      </c>
      <c r="D172" s="7" t="s">
        <v>2992</v>
      </c>
      <c r="E172" s="7" t="s">
        <v>2993</v>
      </c>
      <c r="F172" s="7" t="s">
        <v>2994</v>
      </c>
      <c r="G172" s="5" t="s">
        <v>2995</v>
      </c>
      <c r="H172" s="6" t="s">
        <v>2996</v>
      </c>
      <c r="I172" s="7" t="s">
        <v>2993</v>
      </c>
      <c r="J172" s="13"/>
    </row>
    <row r="173" spans="1:12">
      <c r="A173" s="9" t="s">
        <v>2997</v>
      </c>
      <c r="B173" s="7" t="s">
        <v>2998</v>
      </c>
      <c r="C173" s="7" t="s">
        <v>2999</v>
      </c>
      <c r="D173" s="7" t="s">
        <v>3000</v>
      </c>
      <c r="E173" s="7" t="s">
        <v>3001</v>
      </c>
      <c r="F173" s="7" t="s">
        <v>2052</v>
      </c>
      <c r="G173" s="5" t="s">
        <v>3002</v>
      </c>
      <c r="H173" s="6" t="s">
        <v>3003</v>
      </c>
      <c r="I173" s="7" t="s">
        <v>3004</v>
      </c>
      <c r="J173" s="13"/>
    </row>
    <row r="174" spans="1:12">
      <c r="A174" s="9" t="s">
        <v>3005</v>
      </c>
      <c r="B174" s="4" t="s">
        <v>3006</v>
      </c>
      <c r="C174" s="4" t="s">
        <v>3007</v>
      </c>
      <c r="D174" s="16" t="s">
        <v>3008</v>
      </c>
      <c r="E174" s="17" t="s">
        <v>3009</v>
      </c>
      <c r="F174" s="7" t="s">
        <v>3009</v>
      </c>
      <c r="G174" s="5" t="s">
        <v>3010</v>
      </c>
      <c r="H174" s="6" t="s">
        <v>3011</v>
      </c>
      <c r="I174" s="7" t="s">
        <v>3012</v>
      </c>
      <c r="J174" s="4" t="s">
        <v>3013</v>
      </c>
      <c r="K174" s="3"/>
      <c r="L174" s="5" t="s">
        <v>57</v>
      </c>
    </row>
    <row r="175" spans="1:12">
      <c r="A175" s="9" t="s">
        <v>3014</v>
      </c>
      <c r="B175" s="13" t="s">
        <v>3015</v>
      </c>
      <c r="C175" s="13" t="s">
        <v>3015</v>
      </c>
      <c r="D175" s="13" t="s">
        <v>3015</v>
      </c>
      <c r="E175" s="13" t="s">
        <v>3015</v>
      </c>
      <c r="F175" s="13" t="s">
        <v>3015</v>
      </c>
      <c r="G175" s="5" t="s">
        <v>3016</v>
      </c>
      <c r="H175" s="6" t="s">
        <v>3015</v>
      </c>
      <c r="I175" s="7" t="s">
        <v>3017</v>
      </c>
      <c r="J175" s="13"/>
    </row>
    <row r="176" spans="1:12">
      <c r="A176" s="9" t="s">
        <v>3018</v>
      </c>
      <c r="B176" s="13" t="s">
        <v>3019</v>
      </c>
      <c r="C176" s="13" t="s">
        <v>3019</v>
      </c>
      <c r="D176" s="13" t="s">
        <v>3019</v>
      </c>
      <c r="E176" s="13" t="s">
        <v>3019</v>
      </c>
      <c r="F176" s="13" t="s">
        <v>3019</v>
      </c>
      <c r="G176" s="5" t="s">
        <v>3020</v>
      </c>
      <c r="H176" s="6" t="s">
        <v>3019</v>
      </c>
      <c r="I176" s="7" t="s">
        <v>3021</v>
      </c>
      <c r="J176" s="13"/>
    </row>
    <row r="177" spans="1:10">
      <c r="A177" s="9" t="s">
        <v>3022</v>
      </c>
      <c r="B177" s="13" t="s">
        <v>3023</v>
      </c>
      <c r="C177" s="13" t="s">
        <v>3023</v>
      </c>
      <c r="D177" s="13" t="s">
        <v>3023</v>
      </c>
      <c r="E177" s="13" t="s">
        <v>3023</v>
      </c>
      <c r="F177" s="13" t="s">
        <v>3023</v>
      </c>
      <c r="G177" s="5" t="s">
        <v>3024</v>
      </c>
      <c r="H177" s="6" t="s">
        <v>3023</v>
      </c>
      <c r="I177" s="7" t="s">
        <v>3023</v>
      </c>
      <c r="J177" s="13"/>
    </row>
    <row r="178" spans="1:10">
      <c r="A178" s="9" t="s">
        <v>3025</v>
      </c>
      <c r="B178" s="13" t="s">
        <v>3026</v>
      </c>
      <c r="C178" s="13" t="s">
        <v>3026</v>
      </c>
      <c r="D178" s="13" t="s">
        <v>3026</v>
      </c>
      <c r="E178" s="13" t="s">
        <v>3026</v>
      </c>
      <c r="F178" s="13" t="s">
        <v>3026</v>
      </c>
      <c r="G178" s="5" t="s">
        <v>3024</v>
      </c>
      <c r="H178" s="6" t="s">
        <v>3026</v>
      </c>
      <c r="I178" s="7" t="s">
        <v>3026</v>
      </c>
      <c r="J178" s="13"/>
    </row>
    <row r="179" spans="1:10">
      <c r="A179" s="9" t="s">
        <v>3027</v>
      </c>
      <c r="B179" s="29" t="s">
        <v>3028</v>
      </c>
      <c r="C179" s="29" t="s">
        <v>3028</v>
      </c>
      <c r="D179" s="29" t="s">
        <v>3028</v>
      </c>
      <c r="E179" s="29" t="s">
        <v>3028</v>
      </c>
      <c r="F179" s="29" t="s">
        <v>3028</v>
      </c>
      <c r="G179" s="5" t="s">
        <v>3029</v>
      </c>
      <c r="H179" s="6" t="s">
        <v>3028</v>
      </c>
      <c r="I179" s="7" t="s">
        <v>3028</v>
      </c>
      <c r="J179" s="13"/>
    </row>
    <row r="180" spans="1:10">
      <c r="A180" s="9" t="s">
        <v>3030</v>
      </c>
      <c r="B180" s="13" t="s">
        <v>3031</v>
      </c>
      <c r="C180" s="13" t="s">
        <v>3031</v>
      </c>
      <c r="D180" s="13" t="s">
        <v>3031</v>
      </c>
      <c r="E180" s="13" t="s">
        <v>3031</v>
      </c>
      <c r="F180" s="13" t="s">
        <v>3031</v>
      </c>
      <c r="G180" s="5" t="s">
        <v>3032</v>
      </c>
      <c r="H180" s="6" t="s">
        <v>3031</v>
      </c>
      <c r="I180" s="7" t="s">
        <v>3031</v>
      </c>
      <c r="J180" s="13"/>
    </row>
    <row r="181" spans="1:10">
      <c r="A181" s="9" t="s">
        <v>3033</v>
      </c>
      <c r="B181" s="13" t="s">
        <v>3034</v>
      </c>
      <c r="C181" s="13" t="s">
        <v>3034</v>
      </c>
      <c r="D181" s="13" t="s">
        <v>3034</v>
      </c>
      <c r="E181" s="13" t="s">
        <v>3034</v>
      </c>
      <c r="F181" s="13" t="s">
        <v>3034</v>
      </c>
      <c r="G181" s="5" t="s">
        <v>3035</v>
      </c>
      <c r="H181" s="6" t="s">
        <v>3034</v>
      </c>
      <c r="I181" s="7" t="s">
        <v>3034</v>
      </c>
      <c r="J181" s="13"/>
    </row>
    <row r="182" spans="1:10">
      <c r="A182" s="9" t="s">
        <v>3036</v>
      </c>
      <c r="B182" s="13" t="s">
        <v>3037</v>
      </c>
      <c r="C182" s="13" t="s">
        <v>3037</v>
      </c>
      <c r="D182" s="13" t="s">
        <v>3037</v>
      </c>
      <c r="E182" s="13" t="s">
        <v>3037</v>
      </c>
      <c r="F182" s="13" t="s">
        <v>3037</v>
      </c>
      <c r="G182" s="5" t="s">
        <v>3038</v>
      </c>
      <c r="H182" s="6" t="s">
        <v>3037</v>
      </c>
      <c r="I182" s="7" t="s">
        <v>3037</v>
      </c>
      <c r="J182" s="13"/>
    </row>
    <row r="183" spans="1:10">
      <c r="A183" s="30" t="s">
        <v>3039</v>
      </c>
      <c r="B183" s="13" t="s">
        <v>3040</v>
      </c>
      <c r="C183" s="13" t="s">
        <v>3040</v>
      </c>
      <c r="D183" s="13" t="s">
        <v>3040</v>
      </c>
      <c r="E183" s="13" t="s">
        <v>3040</v>
      </c>
      <c r="F183" s="13" t="s">
        <v>3040</v>
      </c>
      <c r="G183" s="5" t="s">
        <v>3041</v>
      </c>
      <c r="H183" s="6" t="s">
        <v>3040</v>
      </c>
      <c r="I183" s="7" t="s">
        <v>3040</v>
      </c>
      <c r="J183" s="13"/>
    </row>
    <row r="184" spans="1:10">
      <c r="A184" s="30" t="s">
        <v>3042</v>
      </c>
      <c r="B184" s="13" t="s">
        <v>3043</v>
      </c>
      <c r="C184" s="13" t="s">
        <v>3043</v>
      </c>
      <c r="D184" s="13" t="s">
        <v>3043</v>
      </c>
      <c r="E184" s="13" t="s">
        <v>3043</v>
      </c>
      <c r="F184" s="13" t="s">
        <v>3043</v>
      </c>
      <c r="G184" s="5" t="s">
        <v>3044</v>
      </c>
      <c r="H184" s="6" t="s">
        <v>3043</v>
      </c>
      <c r="I184" s="7" t="s">
        <v>3043</v>
      </c>
      <c r="J184" s="13"/>
    </row>
    <row r="185" spans="1:10">
      <c r="A185" s="9" t="s">
        <v>3045</v>
      </c>
      <c r="B185" s="29" t="s">
        <v>3046</v>
      </c>
      <c r="C185" s="29" t="s">
        <v>3046</v>
      </c>
      <c r="D185" s="29" t="s">
        <v>3046</v>
      </c>
      <c r="E185" s="29" t="s">
        <v>3046</v>
      </c>
      <c r="F185" s="29" t="s">
        <v>3046</v>
      </c>
      <c r="G185" s="5" t="s">
        <v>3047</v>
      </c>
      <c r="H185" s="6" t="s">
        <v>3046</v>
      </c>
      <c r="I185" s="7" t="s">
        <v>3046</v>
      </c>
      <c r="J185" s="13"/>
    </row>
    <row r="186" spans="1:10">
      <c r="A186" s="9" t="s">
        <v>3048</v>
      </c>
      <c r="B186" s="13" t="s">
        <v>3049</v>
      </c>
      <c r="C186" s="13" t="s">
        <v>3049</v>
      </c>
      <c r="D186" s="13" t="s">
        <v>3049</v>
      </c>
      <c r="E186" s="13" t="s">
        <v>3049</v>
      </c>
      <c r="F186" s="13" t="s">
        <v>3049</v>
      </c>
      <c r="G186" s="5" t="s">
        <v>3050</v>
      </c>
      <c r="H186" s="6" t="s">
        <v>3049</v>
      </c>
      <c r="I186" s="7" t="s">
        <v>3049</v>
      </c>
      <c r="J186" s="13"/>
    </row>
    <row r="187" spans="1:10">
      <c r="A187" s="9" t="s">
        <v>3051</v>
      </c>
      <c r="B187" s="13" t="s">
        <v>3052</v>
      </c>
      <c r="C187" s="13" t="s">
        <v>3052</v>
      </c>
      <c r="D187" s="13" t="s">
        <v>3052</v>
      </c>
      <c r="E187" s="13" t="s">
        <v>3052</v>
      </c>
      <c r="F187" s="13" t="s">
        <v>3052</v>
      </c>
      <c r="G187" s="5" t="s">
        <v>3053</v>
      </c>
      <c r="H187" s="6" t="s">
        <v>3052</v>
      </c>
      <c r="I187" s="7" t="s">
        <v>3052</v>
      </c>
      <c r="J187" s="13"/>
    </row>
    <row r="188" spans="1:10">
      <c r="A188" s="9" t="s">
        <v>3054</v>
      </c>
      <c r="B188" s="13" t="s">
        <v>3055</v>
      </c>
      <c r="C188" s="13" t="s">
        <v>3055</v>
      </c>
      <c r="D188" s="13" t="s">
        <v>3055</v>
      </c>
      <c r="E188" s="13" t="s">
        <v>3055</v>
      </c>
      <c r="F188" s="13" t="s">
        <v>3055</v>
      </c>
      <c r="G188" s="5" t="s">
        <v>3056</v>
      </c>
      <c r="H188" s="6" t="s">
        <v>3055</v>
      </c>
      <c r="I188" s="7" t="s">
        <v>3055</v>
      </c>
      <c r="J188" s="13"/>
    </row>
    <row r="189" spans="1:10">
      <c r="A189" s="9" t="s">
        <v>3057</v>
      </c>
      <c r="B189" s="13" t="s">
        <v>3058</v>
      </c>
      <c r="C189" s="13" t="s">
        <v>3058</v>
      </c>
      <c r="D189" s="13" t="s">
        <v>3058</v>
      </c>
      <c r="E189" s="13" t="s">
        <v>3058</v>
      </c>
      <c r="F189" s="13" t="s">
        <v>3058</v>
      </c>
      <c r="G189" s="5" t="s">
        <v>3059</v>
      </c>
      <c r="H189" s="6" t="s">
        <v>3058</v>
      </c>
      <c r="I189" s="7" t="s">
        <v>3060</v>
      </c>
      <c r="J189" s="13"/>
    </row>
    <row r="190" spans="1:10">
      <c r="A190" s="9" t="s">
        <v>3061</v>
      </c>
      <c r="B190" s="13" t="s">
        <v>3062</v>
      </c>
      <c r="C190" s="13" t="s">
        <v>3062</v>
      </c>
      <c r="D190" s="13" t="s">
        <v>3062</v>
      </c>
      <c r="E190" s="13" t="s">
        <v>3062</v>
      </c>
      <c r="F190" s="13" t="s">
        <v>3062</v>
      </c>
      <c r="G190" s="5" t="s">
        <v>3063</v>
      </c>
      <c r="H190" s="6" t="s">
        <v>3062</v>
      </c>
      <c r="I190" s="7" t="s">
        <v>3064</v>
      </c>
      <c r="J190" s="13"/>
    </row>
    <row r="191" spans="1:10">
      <c r="A191" s="9" t="s">
        <v>3065</v>
      </c>
      <c r="B191" s="13" t="s">
        <v>3066</v>
      </c>
      <c r="C191" s="13" t="s">
        <v>3066</v>
      </c>
      <c r="D191" s="13" t="s">
        <v>3066</v>
      </c>
      <c r="E191" s="13" t="s">
        <v>3066</v>
      </c>
      <c r="F191" s="13" t="s">
        <v>3066</v>
      </c>
      <c r="G191" s="5" t="s">
        <v>3067</v>
      </c>
      <c r="H191" s="6" t="s">
        <v>3066</v>
      </c>
      <c r="I191" s="7" t="s">
        <v>3068</v>
      </c>
      <c r="J191" s="13"/>
    </row>
    <row r="192" spans="1:10">
      <c r="A192" s="9" t="s">
        <v>3069</v>
      </c>
      <c r="B192" s="13" t="s">
        <v>3070</v>
      </c>
      <c r="C192" s="13" t="s">
        <v>3070</v>
      </c>
      <c r="D192" s="13" t="s">
        <v>3070</v>
      </c>
      <c r="E192" s="13" t="s">
        <v>3070</v>
      </c>
      <c r="F192" s="13" t="s">
        <v>3070</v>
      </c>
      <c r="G192" s="5" t="s">
        <v>3071</v>
      </c>
      <c r="H192" s="6" t="s">
        <v>3070</v>
      </c>
      <c r="I192" s="7" t="s">
        <v>3072</v>
      </c>
      <c r="J192" s="13"/>
    </row>
    <row r="193" spans="1:10">
      <c r="A193" s="9" t="s">
        <v>3073</v>
      </c>
      <c r="B193" s="13" t="s">
        <v>3074</v>
      </c>
      <c r="C193" s="13" t="s">
        <v>3074</v>
      </c>
      <c r="D193" s="13" t="s">
        <v>3074</v>
      </c>
      <c r="E193" s="13" t="s">
        <v>3074</v>
      </c>
      <c r="F193" s="13" t="s">
        <v>3074</v>
      </c>
      <c r="G193" s="5" t="s">
        <v>3075</v>
      </c>
      <c r="H193" s="6" t="s">
        <v>3074</v>
      </c>
      <c r="I193" s="7" t="s">
        <v>3076</v>
      </c>
      <c r="J193" s="13"/>
    </row>
    <row r="194" spans="1:10">
      <c r="A194" s="9" t="s">
        <v>3077</v>
      </c>
      <c r="B194" s="13" t="s">
        <v>3078</v>
      </c>
      <c r="C194" s="13" t="s">
        <v>3078</v>
      </c>
      <c r="D194" s="13" t="s">
        <v>3078</v>
      </c>
      <c r="E194" s="13" t="s">
        <v>3078</v>
      </c>
      <c r="F194" s="13" t="s">
        <v>3078</v>
      </c>
      <c r="G194" s="5" t="s">
        <v>3079</v>
      </c>
      <c r="H194" s="6" t="s">
        <v>3078</v>
      </c>
      <c r="I194" s="7" t="s">
        <v>3080</v>
      </c>
      <c r="J194" s="13"/>
    </row>
    <row r="195" spans="1:10">
      <c r="A195" s="9" t="s">
        <v>3081</v>
      </c>
      <c r="B195" s="13" t="s">
        <v>3082</v>
      </c>
      <c r="C195" s="13" t="s">
        <v>3082</v>
      </c>
      <c r="D195" s="13" t="s">
        <v>3082</v>
      </c>
      <c r="E195" s="13" t="s">
        <v>3082</v>
      </c>
      <c r="F195" s="13" t="s">
        <v>3082</v>
      </c>
      <c r="G195" s="5" t="s">
        <v>3083</v>
      </c>
      <c r="H195" s="6" t="s">
        <v>3082</v>
      </c>
      <c r="I195" s="7" t="s">
        <v>3084</v>
      </c>
      <c r="J195" s="13"/>
    </row>
    <row r="196" spans="1:10">
      <c r="A196" s="9" t="s">
        <v>3085</v>
      </c>
      <c r="B196" s="13" t="s">
        <v>3086</v>
      </c>
      <c r="C196" s="13" t="s">
        <v>3086</v>
      </c>
      <c r="D196" s="13" t="s">
        <v>3086</v>
      </c>
      <c r="E196" s="13" t="s">
        <v>3086</v>
      </c>
      <c r="F196" s="13" t="s">
        <v>3086</v>
      </c>
      <c r="G196" s="5" t="s">
        <v>3087</v>
      </c>
      <c r="H196" s="6" t="s">
        <v>3086</v>
      </c>
      <c r="I196" s="7" t="s">
        <v>3088</v>
      </c>
      <c r="J196" s="13"/>
    </row>
    <row r="197" spans="1:10">
      <c r="A197" s="9" t="s">
        <v>3089</v>
      </c>
      <c r="B197" s="13" t="s">
        <v>3090</v>
      </c>
      <c r="C197" s="13" t="s">
        <v>3090</v>
      </c>
      <c r="D197" s="13" t="s">
        <v>3090</v>
      </c>
      <c r="E197" s="13" t="s">
        <v>3090</v>
      </c>
      <c r="F197" s="13" t="s">
        <v>3090</v>
      </c>
      <c r="G197" s="5" t="s">
        <v>3091</v>
      </c>
      <c r="H197" s="6" t="s">
        <v>3090</v>
      </c>
      <c r="I197" s="7" t="s">
        <v>3092</v>
      </c>
      <c r="J197" s="13"/>
    </row>
    <row r="198" spans="1:10">
      <c r="A198" s="9" t="s">
        <v>3093</v>
      </c>
      <c r="B198" s="13" t="s">
        <v>3094</v>
      </c>
      <c r="C198" s="13" t="s">
        <v>3094</v>
      </c>
      <c r="D198" s="13" t="s">
        <v>3094</v>
      </c>
      <c r="E198" s="13" t="s">
        <v>3094</v>
      </c>
      <c r="F198" s="13" t="s">
        <v>3094</v>
      </c>
      <c r="G198" s="5" t="s">
        <v>3095</v>
      </c>
      <c r="H198" s="6" t="s">
        <v>3094</v>
      </c>
      <c r="I198" s="7" t="s">
        <v>3096</v>
      </c>
      <c r="J198" s="13"/>
    </row>
    <row r="199" spans="1:10">
      <c r="A199" s="9" t="s">
        <v>3097</v>
      </c>
      <c r="B199" s="13" t="s">
        <v>3098</v>
      </c>
      <c r="C199" s="13" t="s">
        <v>3098</v>
      </c>
      <c r="D199" s="13" t="s">
        <v>3098</v>
      </c>
      <c r="E199" s="13" t="s">
        <v>3098</v>
      </c>
      <c r="F199" s="13" t="s">
        <v>3098</v>
      </c>
      <c r="G199" s="5" t="s">
        <v>3099</v>
      </c>
      <c r="H199" s="6" t="s">
        <v>3098</v>
      </c>
      <c r="I199" s="7" t="s">
        <v>3100</v>
      </c>
      <c r="J199" s="13"/>
    </row>
    <row r="200" spans="1:10">
      <c r="A200" s="9" t="s">
        <v>3101</v>
      </c>
      <c r="B200" s="13" t="s">
        <v>3102</v>
      </c>
      <c r="C200" s="13" t="s">
        <v>3102</v>
      </c>
      <c r="D200" s="13" t="s">
        <v>3102</v>
      </c>
      <c r="E200" s="13" t="s">
        <v>3102</v>
      </c>
      <c r="F200" s="13" t="s">
        <v>3102</v>
      </c>
      <c r="G200" s="5" t="s">
        <v>3103</v>
      </c>
      <c r="H200" s="6" t="s">
        <v>3102</v>
      </c>
      <c r="I200" s="7" t="s">
        <v>3104</v>
      </c>
      <c r="J200" s="13"/>
    </row>
    <row r="201" spans="1:10">
      <c r="A201" s="9" t="s">
        <v>3105</v>
      </c>
      <c r="B201" s="5" t="s">
        <v>3106</v>
      </c>
      <c r="C201" s="5" t="s">
        <v>3106</v>
      </c>
      <c r="D201" s="5" t="s">
        <v>3106</v>
      </c>
      <c r="E201" s="5" t="s">
        <v>3106</v>
      </c>
      <c r="F201" s="5" t="s">
        <v>3106</v>
      </c>
      <c r="G201" s="5" t="s">
        <v>3107</v>
      </c>
      <c r="H201" s="6" t="s">
        <v>3106</v>
      </c>
      <c r="I201" s="7" t="s">
        <v>3108</v>
      </c>
      <c r="J201" s="13"/>
    </row>
    <row r="202" spans="1:10">
      <c r="A202" s="9" t="s">
        <v>3109</v>
      </c>
      <c r="B202" s="13" t="s">
        <v>3110</v>
      </c>
      <c r="C202" s="13" t="s">
        <v>3110</v>
      </c>
      <c r="D202" s="13" t="s">
        <v>3110</v>
      </c>
      <c r="E202" s="13" t="s">
        <v>3110</v>
      </c>
      <c r="F202" s="13" t="s">
        <v>3110</v>
      </c>
      <c r="G202" s="5" t="s">
        <v>3111</v>
      </c>
      <c r="H202" s="6" t="s">
        <v>3110</v>
      </c>
      <c r="I202" s="7" t="s">
        <v>3112</v>
      </c>
      <c r="J202" s="13"/>
    </row>
    <row r="203" spans="1:10">
      <c r="A203" s="9" t="s">
        <v>3113</v>
      </c>
      <c r="B203" s="5" t="s">
        <v>3114</v>
      </c>
      <c r="C203" s="5" t="s">
        <v>3114</v>
      </c>
      <c r="D203" s="5" t="s">
        <v>3114</v>
      </c>
      <c r="E203" s="5" t="s">
        <v>3114</v>
      </c>
      <c r="F203" s="5" t="s">
        <v>3114</v>
      </c>
      <c r="G203" s="5" t="s">
        <v>3115</v>
      </c>
      <c r="H203" s="6" t="s">
        <v>3114</v>
      </c>
      <c r="I203" s="7" t="s">
        <v>3116</v>
      </c>
      <c r="J203" s="13"/>
    </row>
    <row r="204" spans="1:10">
      <c r="A204" s="9" t="s">
        <v>3117</v>
      </c>
      <c r="B204" s="13" t="s">
        <v>3118</v>
      </c>
      <c r="C204" s="13" t="s">
        <v>3118</v>
      </c>
      <c r="D204" s="13" t="s">
        <v>3118</v>
      </c>
      <c r="E204" s="13" t="s">
        <v>3118</v>
      </c>
      <c r="F204" s="13" t="s">
        <v>3118</v>
      </c>
      <c r="G204" s="5" t="s">
        <v>3119</v>
      </c>
      <c r="H204" s="6" t="s">
        <v>3118</v>
      </c>
      <c r="I204" s="7" t="s">
        <v>3120</v>
      </c>
      <c r="J204" s="13"/>
    </row>
    <row r="205" spans="1:10">
      <c r="A205" s="9" t="s">
        <v>3121</v>
      </c>
      <c r="B205" s="5" t="s">
        <v>3122</v>
      </c>
      <c r="C205" s="5" t="s">
        <v>3122</v>
      </c>
      <c r="D205" s="5" t="s">
        <v>3122</v>
      </c>
      <c r="E205" s="5" t="s">
        <v>3122</v>
      </c>
      <c r="F205" s="5" t="s">
        <v>3122</v>
      </c>
      <c r="G205" s="5" t="s">
        <v>3123</v>
      </c>
      <c r="H205" s="6" t="s">
        <v>3122</v>
      </c>
      <c r="I205" s="7" t="s">
        <v>3124</v>
      </c>
      <c r="J205" s="13"/>
    </row>
    <row r="206" spans="1:10">
      <c r="A206" s="9" t="s">
        <v>3125</v>
      </c>
      <c r="B206" s="13" t="s">
        <v>3126</v>
      </c>
      <c r="C206" s="13" t="s">
        <v>3126</v>
      </c>
      <c r="D206" s="13" t="s">
        <v>3126</v>
      </c>
      <c r="E206" s="13" t="s">
        <v>3126</v>
      </c>
      <c r="F206" s="13" t="s">
        <v>3126</v>
      </c>
      <c r="G206" s="5" t="s">
        <v>3127</v>
      </c>
      <c r="H206" s="6" t="s">
        <v>3126</v>
      </c>
      <c r="I206" s="7" t="s">
        <v>3128</v>
      </c>
      <c r="J206" s="13"/>
    </row>
    <row r="207" spans="1:10">
      <c r="A207" s="9" t="s">
        <v>3129</v>
      </c>
      <c r="B207" s="13" t="s">
        <v>3130</v>
      </c>
      <c r="C207" s="13" t="s">
        <v>3130</v>
      </c>
      <c r="D207" s="13" t="s">
        <v>3130</v>
      </c>
      <c r="E207" s="13" t="s">
        <v>3130</v>
      </c>
      <c r="F207" s="13" t="s">
        <v>3130</v>
      </c>
      <c r="G207" s="5" t="s">
        <v>3130</v>
      </c>
      <c r="H207" s="6" t="s">
        <v>3130</v>
      </c>
      <c r="I207" s="7" t="s">
        <v>3130</v>
      </c>
      <c r="J207" s="13"/>
    </row>
    <row r="208" spans="1:10">
      <c r="A208" s="9" t="s">
        <v>3131</v>
      </c>
      <c r="B208" s="13" t="s">
        <v>3132</v>
      </c>
      <c r="C208" s="13" t="s">
        <v>3132</v>
      </c>
      <c r="D208" s="13" t="s">
        <v>3132</v>
      </c>
      <c r="E208" s="13" t="s">
        <v>3132</v>
      </c>
      <c r="F208" s="13" t="s">
        <v>3132</v>
      </c>
      <c r="G208" s="5" t="s">
        <v>3132</v>
      </c>
      <c r="H208" s="6" t="s">
        <v>3132</v>
      </c>
      <c r="I208" s="7" t="s">
        <v>3132</v>
      </c>
      <c r="J208" s="13"/>
    </row>
    <row r="209" spans="1:10">
      <c r="A209" s="9" t="s">
        <v>3133</v>
      </c>
      <c r="B209" s="22" t="s">
        <v>3134</v>
      </c>
      <c r="C209" s="7" t="s">
        <v>3135</v>
      </c>
      <c r="D209" s="7" t="s">
        <v>3136</v>
      </c>
      <c r="E209" s="7" t="s">
        <v>3137</v>
      </c>
      <c r="F209" s="7" t="s">
        <v>3138</v>
      </c>
      <c r="G209" s="5" t="s">
        <v>3139</v>
      </c>
      <c r="H209" s="6" t="s">
        <v>3140</v>
      </c>
      <c r="I209" s="7" t="s">
        <v>3141</v>
      </c>
      <c r="J209" s="13"/>
    </row>
    <row r="210" spans="1:10">
      <c r="A210" s="9" t="s">
        <v>3142</v>
      </c>
      <c r="B210" s="22" t="s">
        <v>3134</v>
      </c>
      <c r="C210" s="7" t="s">
        <v>3135</v>
      </c>
      <c r="D210" s="7" t="s">
        <v>3136</v>
      </c>
      <c r="E210" s="7" t="s">
        <v>3137</v>
      </c>
      <c r="F210" s="7" t="s">
        <v>3138</v>
      </c>
      <c r="G210" s="5" t="s">
        <v>3139</v>
      </c>
      <c r="H210" s="6" t="s">
        <v>3140</v>
      </c>
      <c r="I210" s="7" t="s">
        <v>3141</v>
      </c>
      <c r="J210" s="13"/>
    </row>
    <row r="211" spans="1:10">
      <c r="A211" s="9" t="s">
        <v>3143</v>
      </c>
      <c r="B211" s="22" t="s">
        <v>3144</v>
      </c>
      <c r="C211" s="7" t="s">
        <v>3145</v>
      </c>
      <c r="D211" s="7" t="s">
        <v>3146</v>
      </c>
      <c r="E211" s="7" t="s">
        <v>3147</v>
      </c>
      <c r="F211" s="7" t="s">
        <v>3148</v>
      </c>
      <c r="G211" s="5" t="s">
        <v>3149</v>
      </c>
      <c r="H211" s="6" t="s">
        <v>3150</v>
      </c>
      <c r="I211" s="7" t="s">
        <v>3151</v>
      </c>
      <c r="J211" s="13"/>
    </row>
    <row r="212" spans="1:10">
      <c r="A212" s="9" t="s">
        <v>3152</v>
      </c>
      <c r="B212" s="22" t="s">
        <v>3144</v>
      </c>
      <c r="C212" s="7" t="s">
        <v>3145</v>
      </c>
      <c r="D212" s="7" t="s">
        <v>3146</v>
      </c>
      <c r="E212" s="7" t="s">
        <v>3147</v>
      </c>
      <c r="F212" s="7" t="s">
        <v>3148</v>
      </c>
      <c r="G212" s="5" t="s">
        <v>3149</v>
      </c>
      <c r="H212" s="6" t="s">
        <v>3150</v>
      </c>
      <c r="I212" s="7" t="s">
        <v>3151</v>
      </c>
      <c r="J212" s="13"/>
    </row>
    <row r="213" spans="1:10">
      <c r="A213" s="9" t="s">
        <v>3153</v>
      </c>
      <c r="B213" s="22" t="s">
        <v>3154</v>
      </c>
      <c r="C213" s="7" t="s">
        <v>3155</v>
      </c>
      <c r="D213" s="7" t="s">
        <v>3156</v>
      </c>
      <c r="E213" s="7" t="s">
        <v>3157</v>
      </c>
      <c r="F213" s="7" t="s">
        <v>3158</v>
      </c>
      <c r="G213" s="5" t="s">
        <v>3159</v>
      </c>
      <c r="H213" s="6" t="s">
        <v>3160</v>
      </c>
      <c r="I213" s="7" t="s">
        <v>3161</v>
      </c>
      <c r="J213" s="13"/>
    </row>
    <row r="214" spans="1:10">
      <c r="A214" s="9" t="s">
        <v>3162</v>
      </c>
      <c r="B214" s="22" t="s">
        <v>3154</v>
      </c>
      <c r="C214" s="7" t="s">
        <v>3155</v>
      </c>
      <c r="D214" s="7" t="s">
        <v>3156</v>
      </c>
      <c r="E214" s="7" t="s">
        <v>3157</v>
      </c>
      <c r="F214" s="7" t="s">
        <v>3158</v>
      </c>
      <c r="G214" s="5" t="s">
        <v>3159</v>
      </c>
      <c r="H214" s="6" t="s">
        <v>3160</v>
      </c>
      <c r="I214" s="7" t="s">
        <v>3161</v>
      </c>
      <c r="J214" s="13"/>
    </row>
    <row r="215" spans="1:10">
      <c r="A215" s="9" t="s">
        <v>3163</v>
      </c>
      <c r="B215" s="22" t="s">
        <v>3164</v>
      </c>
      <c r="C215" s="7" t="s">
        <v>3165</v>
      </c>
      <c r="D215" s="7" t="s">
        <v>3166</v>
      </c>
      <c r="E215" s="7" t="s">
        <v>3167</v>
      </c>
      <c r="F215" s="7" t="s">
        <v>3168</v>
      </c>
      <c r="G215" s="5" t="s">
        <v>3169</v>
      </c>
      <c r="H215" s="6" t="s">
        <v>3170</v>
      </c>
      <c r="I215" s="7" t="s">
        <v>3171</v>
      </c>
      <c r="J215" s="13"/>
    </row>
    <row r="216" spans="1:10">
      <c r="A216" s="9" t="s">
        <v>3172</v>
      </c>
      <c r="B216" s="22" t="s">
        <v>3164</v>
      </c>
      <c r="C216" s="7" t="s">
        <v>3165</v>
      </c>
      <c r="D216" s="7" t="s">
        <v>3166</v>
      </c>
      <c r="E216" s="7" t="s">
        <v>3167</v>
      </c>
      <c r="F216" s="7" t="s">
        <v>3168</v>
      </c>
      <c r="G216" s="5" t="s">
        <v>3169</v>
      </c>
      <c r="H216" s="6" t="s">
        <v>3170</v>
      </c>
      <c r="I216" s="7" t="s">
        <v>3171</v>
      </c>
      <c r="J216" s="13"/>
    </row>
    <row r="217" spans="1:10">
      <c r="A217" s="9" t="s">
        <v>3173</v>
      </c>
      <c r="B217" s="22" t="s">
        <v>3174</v>
      </c>
      <c r="C217" s="7" t="s">
        <v>3175</v>
      </c>
      <c r="D217" s="7" t="s">
        <v>3176</v>
      </c>
      <c r="E217" s="7" t="s">
        <v>3177</v>
      </c>
      <c r="F217" s="7" t="s">
        <v>3178</v>
      </c>
      <c r="G217" s="5" t="s">
        <v>3179</v>
      </c>
      <c r="H217" s="6" t="s">
        <v>3180</v>
      </c>
      <c r="I217" s="7" t="s">
        <v>3181</v>
      </c>
      <c r="J217" s="13"/>
    </row>
    <row r="218" spans="1:10">
      <c r="A218" s="9" t="s">
        <v>3182</v>
      </c>
      <c r="B218" s="22" t="s">
        <v>3174</v>
      </c>
      <c r="C218" s="7" t="s">
        <v>3175</v>
      </c>
      <c r="D218" s="7" t="s">
        <v>3176</v>
      </c>
      <c r="E218" s="7" t="s">
        <v>3177</v>
      </c>
      <c r="F218" s="7" t="s">
        <v>3178</v>
      </c>
      <c r="G218" s="5" t="s">
        <v>3179</v>
      </c>
      <c r="H218" s="6" t="s">
        <v>3180</v>
      </c>
      <c r="I218" s="7" t="s">
        <v>3181</v>
      </c>
      <c r="J218" s="13"/>
    </row>
    <row r="219" spans="1:10">
      <c r="A219" s="9" t="s">
        <v>3183</v>
      </c>
      <c r="B219" s="13" t="s">
        <v>3184</v>
      </c>
      <c r="C219" s="13" t="s">
        <v>3184</v>
      </c>
      <c r="D219" s="13" t="s">
        <v>3184</v>
      </c>
      <c r="E219" s="13" t="s">
        <v>3184</v>
      </c>
      <c r="F219" s="13" t="s">
        <v>3184</v>
      </c>
      <c r="G219" s="5" t="s">
        <v>3185</v>
      </c>
      <c r="H219" s="6" t="s">
        <v>3184</v>
      </c>
      <c r="I219" s="7" t="s">
        <v>3186</v>
      </c>
      <c r="J219" s="13"/>
    </row>
    <row r="220" spans="1:10">
      <c r="A220" s="9" t="s">
        <v>3187</v>
      </c>
      <c r="B220" s="13" t="s">
        <v>3188</v>
      </c>
      <c r="C220" s="13" t="s">
        <v>3188</v>
      </c>
      <c r="D220" s="13" t="s">
        <v>3188</v>
      </c>
      <c r="E220" s="13" t="s">
        <v>3188</v>
      </c>
      <c r="F220" s="13" t="s">
        <v>3188</v>
      </c>
      <c r="G220" s="5" t="s">
        <v>3189</v>
      </c>
      <c r="H220" s="6" t="s">
        <v>3188</v>
      </c>
      <c r="I220" s="7" t="s">
        <v>3190</v>
      </c>
      <c r="J220" s="13"/>
    </row>
    <row r="221" spans="1:10">
      <c r="A221" s="9" t="s">
        <v>3191</v>
      </c>
      <c r="B221" s="22" t="s">
        <v>3192</v>
      </c>
      <c r="C221" s="7" t="s">
        <v>3193</v>
      </c>
      <c r="D221" s="7" t="s">
        <v>3194</v>
      </c>
      <c r="E221" s="7" t="s">
        <v>3195</v>
      </c>
      <c r="F221" s="7" t="s">
        <v>3196</v>
      </c>
      <c r="G221" s="5" t="s">
        <v>3197</v>
      </c>
      <c r="H221" s="6" t="s">
        <v>3198</v>
      </c>
      <c r="I221" s="7" t="s">
        <v>3199</v>
      </c>
      <c r="J221" s="13"/>
    </row>
    <row r="222" spans="1:10">
      <c r="A222" s="9" t="s">
        <v>3200</v>
      </c>
      <c r="B222" s="22" t="s">
        <v>3192</v>
      </c>
      <c r="C222" s="7" t="s">
        <v>3193</v>
      </c>
      <c r="D222" s="7" t="s">
        <v>3194</v>
      </c>
      <c r="E222" s="7" t="s">
        <v>3195</v>
      </c>
      <c r="F222" s="7" t="s">
        <v>3196</v>
      </c>
      <c r="G222" s="5" t="s">
        <v>3201</v>
      </c>
      <c r="H222" s="6" t="s">
        <v>3198</v>
      </c>
      <c r="I222" s="7" t="s">
        <v>3199</v>
      </c>
      <c r="J222" s="13"/>
    </row>
    <row r="223" spans="1:10">
      <c r="A223" s="9" t="s">
        <v>3202</v>
      </c>
      <c r="B223" s="22" t="s">
        <v>3203</v>
      </c>
      <c r="C223" s="7" t="s">
        <v>3204</v>
      </c>
      <c r="D223" s="7" t="s">
        <v>3205</v>
      </c>
      <c r="E223" s="7" t="s">
        <v>3206</v>
      </c>
      <c r="F223" s="7" t="s">
        <v>3207</v>
      </c>
      <c r="G223" s="5" t="s">
        <v>3201</v>
      </c>
      <c r="H223" s="6" t="s">
        <v>3208</v>
      </c>
      <c r="I223" s="7" t="s">
        <v>3209</v>
      </c>
      <c r="J223" s="13"/>
    </row>
    <row r="224" spans="1:10">
      <c r="A224" s="9" t="s">
        <v>3210</v>
      </c>
      <c r="B224" s="22" t="s">
        <v>3203</v>
      </c>
      <c r="C224" s="7" t="s">
        <v>3204</v>
      </c>
      <c r="D224" s="7" t="s">
        <v>3205</v>
      </c>
      <c r="E224" s="7" t="s">
        <v>3206</v>
      </c>
      <c r="F224" s="7" t="s">
        <v>3207</v>
      </c>
      <c r="G224" s="5" t="s">
        <v>3211</v>
      </c>
      <c r="H224" s="6" t="s">
        <v>3208</v>
      </c>
      <c r="I224" s="7" t="s">
        <v>3209</v>
      </c>
      <c r="J224" s="13"/>
    </row>
    <row r="225" spans="1:12">
      <c r="A225" s="30" t="s">
        <v>3212</v>
      </c>
      <c r="B225" s="13" t="s">
        <v>3184</v>
      </c>
      <c r="C225" s="13" t="s">
        <v>3184</v>
      </c>
      <c r="D225" s="13" t="s">
        <v>3184</v>
      </c>
      <c r="E225" s="13" t="s">
        <v>3184</v>
      </c>
      <c r="F225" s="13" t="s">
        <v>3184</v>
      </c>
      <c r="G225" s="5" t="s">
        <v>3185</v>
      </c>
      <c r="H225" s="6" t="s">
        <v>3184</v>
      </c>
      <c r="I225" s="7" t="s">
        <v>3186</v>
      </c>
      <c r="J225" s="13"/>
    </row>
    <row r="226" spans="1:12">
      <c r="A226" s="30" t="s">
        <v>3213</v>
      </c>
      <c r="B226" s="29" t="s">
        <v>3188</v>
      </c>
      <c r="C226" s="29" t="s">
        <v>3188</v>
      </c>
      <c r="D226" s="29" t="s">
        <v>3188</v>
      </c>
      <c r="E226" s="29" t="s">
        <v>3188</v>
      </c>
      <c r="F226" s="29" t="s">
        <v>3188</v>
      </c>
      <c r="G226" s="5" t="s">
        <v>3189</v>
      </c>
      <c r="H226" s="6" t="s">
        <v>3188</v>
      </c>
      <c r="I226" s="7" t="s">
        <v>3190</v>
      </c>
      <c r="J226" s="13"/>
    </row>
    <row r="227" spans="1:12">
      <c r="A227" s="9" t="s">
        <v>3214</v>
      </c>
      <c r="B227" s="13" t="s">
        <v>3215</v>
      </c>
      <c r="C227" s="13" t="s">
        <v>3215</v>
      </c>
      <c r="D227" s="13" t="s">
        <v>3215</v>
      </c>
      <c r="E227" s="13" t="s">
        <v>3215</v>
      </c>
      <c r="F227" s="13" t="s">
        <v>3215</v>
      </c>
      <c r="G227" s="5" t="s">
        <v>3216</v>
      </c>
      <c r="H227" s="6" t="s">
        <v>3215</v>
      </c>
      <c r="I227" s="7" t="s">
        <v>3217</v>
      </c>
      <c r="J227" s="13"/>
    </row>
    <row r="228" spans="1:12">
      <c r="A228" s="9" t="s">
        <v>3218</v>
      </c>
      <c r="B228" s="13" t="s">
        <v>3219</v>
      </c>
      <c r="C228" s="13" t="s">
        <v>3219</v>
      </c>
      <c r="D228" s="13" t="s">
        <v>3219</v>
      </c>
      <c r="E228" s="13" t="s">
        <v>3219</v>
      </c>
      <c r="F228" s="13" t="s">
        <v>3219</v>
      </c>
      <c r="G228" s="5" t="s">
        <v>3220</v>
      </c>
      <c r="H228" s="6" t="s">
        <v>3219</v>
      </c>
      <c r="I228" s="7" t="s">
        <v>3221</v>
      </c>
      <c r="J228" s="13"/>
    </row>
    <row r="229" spans="1:12">
      <c r="A229" s="9" t="s">
        <v>3222</v>
      </c>
      <c r="B229" s="13" t="s">
        <v>3223</v>
      </c>
      <c r="C229" s="13" t="s">
        <v>3223</v>
      </c>
      <c r="D229" s="13" t="s">
        <v>3223</v>
      </c>
      <c r="E229" s="13" t="s">
        <v>3223</v>
      </c>
      <c r="F229" s="13" t="s">
        <v>3223</v>
      </c>
      <c r="G229" s="5" t="s">
        <v>3224</v>
      </c>
      <c r="H229" s="6" t="s">
        <v>3223</v>
      </c>
      <c r="I229" s="7" t="s">
        <v>3225</v>
      </c>
      <c r="J229" s="13"/>
    </row>
    <row r="230" spans="1:12">
      <c r="A230" s="9" t="s">
        <v>3226</v>
      </c>
      <c r="B230" s="13" t="s">
        <v>3227</v>
      </c>
      <c r="C230" s="13" t="s">
        <v>3227</v>
      </c>
      <c r="D230" s="13" t="s">
        <v>3227</v>
      </c>
      <c r="E230" s="13" t="s">
        <v>3227</v>
      </c>
      <c r="F230" s="13" t="s">
        <v>3227</v>
      </c>
      <c r="G230" s="5" t="s">
        <v>3228</v>
      </c>
      <c r="H230" s="6" t="s">
        <v>3227</v>
      </c>
      <c r="I230" s="7" t="s">
        <v>3229</v>
      </c>
      <c r="J230" s="13"/>
    </row>
    <row r="231" spans="1:12">
      <c r="A231" s="9" t="s">
        <v>3230</v>
      </c>
      <c r="B231" s="13" t="s">
        <v>3231</v>
      </c>
      <c r="C231" s="13" t="s">
        <v>3231</v>
      </c>
      <c r="D231" s="13" t="s">
        <v>3231</v>
      </c>
      <c r="E231" s="13" t="s">
        <v>3231</v>
      </c>
      <c r="F231" s="13" t="s">
        <v>3231</v>
      </c>
      <c r="G231" s="5" t="s">
        <v>3232</v>
      </c>
      <c r="H231" s="6" t="s">
        <v>3231</v>
      </c>
      <c r="I231" s="7" t="s">
        <v>3233</v>
      </c>
      <c r="J231" s="13"/>
    </row>
    <row r="232" spans="1:12">
      <c r="A232" s="9" t="s">
        <v>3234</v>
      </c>
      <c r="B232" s="13" t="s">
        <v>3235</v>
      </c>
      <c r="C232" s="13" t="s">
        <v>3235</v>
      </c>
      <c r="D232" s="13" t="s">
        <v>3235</v>
      </c>
      <c r="E232" s="13" t="s">
        <v>3235</v>
      </c>
      <c r="F232" s="13" t="s">
        <v>3235</v>
      </c>
      <c r="G232" s="5" t="s">
        <v>3236</v>
      </c>
      <c r="H232" s="6" t="s">
        <v>3235</v>
      </c>
      <c r="I232" s="7" t="s">
        <v>3237</v>
      </c>
      <c r="J232" s="13"/>
    </row>
    <row r="233" spans="1:12">
      <c r="A233" s="9" t="s">
        <v>3238</v>
      </c>
      <c r="B233" s="13" t="s">
        <v>3239</v>
      </c>
      <c r="C233" s="13" t="s">
        <v>3239</v>
      </c>
      <c r="D233" s="13" t="s">
        <v>3239</v>
      </c>
      <c r="E233" s="13" t="s">
        <v>3239</v>
      </c>
      <c r="F233" s="13" t="s">
        <v>3239</v>
      </c>
      <c r="G233" s="5" t="s">
        <v>3240</v>
      </c>
      <c r="H233" s="6" t="s">
        <v>3239</v>
      </c>
      <c r="I233" s="7" t="s">
        <v>3241</v>
      </c>
      <c r="J233" s="13"/>
    </row>
    <row r="234" spans="1:12">
      <c r="A234" s="9" t="s">
        <v>3242</v>
      </c>
      <c r="B234" s="13" t="s">
        <v>3243</v>
      </c>
      <c r="C234" s="13" t="s">
        <v>3243</v>
      </c>
      <c r="D234" s="13" t="s">
        <v>3243</v>
      </c>
      <c r="E234" s="13" t="s">
        <v>3243</v>
      </c>
      <c r="F234" s="13" t="s">
        <v>3243</v>
      </c>
      <c r="G234" s="5" t="s">
        <v>3244</v>
      </c>
      <c r="H234" s="6" t="s">
        <v>3243</v>
      </c>
      <c r="I234" s="7" t="s">
        <v>3245</v>
      </c>
      <c r="J234" s="13"/>
    </row>
    <row r="235" spans="1:12">
      <c r="A235" s="9" t="s">
        <v>3246</v>
      </c>
      <c r="B235" s="13" t="s">
        <v>3247</v>
      </c>
      <c r="C235" s="13" t="s">
        <v>3247</v>
      </c>
      <c r="D235" s="13" t="s">
        <v>3247</v>
      </c>
      <c r="E235" s="13" t="s">
        <v>3247</v>
      </c>
      <c r="F235" s="13" t="s">
        <v>3247</v>
      </c>
      <c r="G235" s="5" t="s">
        <v>3248</v>
      </c>
      <c r="H235" s="6" t="s">
        <v>3247</v>
      </c>
      <c r="I235" s="7" t="s">
        <v>3249</v>
      </c>
      <c r="J235" s="13"/>
    </row>
    <row r="236" spans="1:12">
      <c r="A236" s="9" t="s">
        <v>3250</v>
      </c>
      <c r="B236" s="13" t="s">
        <v>3251</v>
      </c>
      <c r="C236" s="13" t="s">
        <v>3251</v>
      </c>
      <c r="D236" s="13" t="s">
        <v>3251</v>
      </c>
      <c r="E236" s="13" t="s">
        <v>3251</v>
      </c>
      <c r="F236" s="13" t="s">
        <v>3251</v>
      </c>
      <c r="G236" s="5" t="s">
        <v>3252</v>
      </c>
      <c r="H236" s="6" t="s">
        <v>3251</v>
      </c>
      <c r="I236" s="7" t="s">
        <v>3253</v>
      </c>
      <c r="J236" s="13"/>
    </row>
    <row r="237" spans="1:12">
      <c r="A237" s="9" t="s">
        <v>3254</v>
      </c>
      <c r="B237" s="13" t="s">
        <v>3255</v>
      </c>
      <c r="C237" s="13" t="s">
        <v>3256</v>
      </c>
      <c r="D237" s="16" t="s">
        <v>3257</v>
      </c>
      <c r="E237" s="17" t="s">
        <v>3258</v>
      </c>
      <c r="F237" s="7" t="s">
        <v>3259</v>
      </c>
      <c r="G237" s="5" t="s">
        <v>3260</v>
      </c>
      <c r="H237" s="6" t="s">
        <v>3261</v>
      </c>
      <c r="I237" s="7" t="s">
        <v>3259</v>
      </c>
      <c r="J237" s="13" t="s">
        <v>3262</v>
      </c>
      <c r="L237" s="5" t="s">
        <v>57</v>
      </c>
    </row>
    <row r="238" spans="1:12">
      <c r="A238" s="9" t="s">
        <v>3263</v>
      </c>
      <c r="B238" s="13" t="s">
        <v>3019</v>
      </c>
      <c r="C238" s="13" t="s">
        <v>3264</v>
      </c>
      <c r="D238" s="16" t="s">
        <v>3019</v>
      </c>
      <c r="E238" s="17" t="s">
        <v>3019</v>
      </c>
      <c r="F238" s="7" t="s">
        <v>3019</v>
      </c>
      <c r="G238" s="5" t="s">
        <v>3020</v>
      </c>
      <c r="H238" s="6" t="s">
        <v>3019</v>
      </c>
      <c r="I238" s="7" t="s">
        <v>3019</v>
      </c>
      <c r="J238" s="13" t="s">
        <v>3265</v>
      </c>
      <c r="K238" s="3" t="s">
        <v>57</v>
      </c>
      <c r="L238" s="5" t="s">
        <v>57</v>
      </c>
    </row>
    <row r="239" spans="1:12">
      <c r="A239" s="9" t="s">
        <v>3266</v>
      </c>
      <c r="B239" s="13" t="s">
        <v>3227</v>
      </c>
      <c r="C239" s="13" t="s">
        <v>3227</v>
      </c>
      <c r="D239" s="16" t="s">
        <v>3227</v>
      </c>
      <c r="E239" s="17" t="s">
        <v>3227</v>
      </c>
      <c r="F239" s="7" t="s">
        <v>3227</v>
      </c>
      <c r="G239" s="5" t="s">
        <v>3228</v>
      </c>
      <c r="H239" s="6" t="s">
        <v>3227</v>
      </c>
      <c r="I239" s="7" t="s">
        <v>3227</v>
      </c>
      <c r="J239" s="13" t="s">
        <v>3265</v>
      </c>
      <c r="K239" s="3" t="s">
        <v>57</v>
      </c>
      <c r="L239" s="5" t="s">
        <v>57</v>
      </c>
    </row>
    <row r="240" spans="1:12">
      <c r="A240" s="9" t="s">
        <v>3267</v>
      </c>
      <c r="B240" s="13" t="s">
        <v>3227</v>
      </c>
      <c r="C240" s="13" t="s">
        <v>3227</v>
      </c>
      <c r="D240" s="16" t="s">
        <v>3227</v>
      </c>
      <c r="E240" s="17" t="s">
        <v>3227</v>
      </c>
      <c r="F240" s="7" t="s">
        <v>3227</v>
      </c>
      <c r="G240" s="5" t="s">
        <v>3228</v>
      </c>
      <c r="H240" s="6" t="s">
        <v>3227</v>
      </c>
      <c r="I240" s="7" t="s">
        <v>3227</v>
      </c>
      <c r="J240" s="13" t="s">
        <v>3265</v>
      </c>
      <c r="K240" s="3" t="s">
        <v>57</v>
      </c>
      <c r="L240" s="5" t="s">
        <v>57</v>
      </c>
    </row>
    <row r="241" spans="1:12">
      <c r="A241" s="9" t="s">
        <v>3268</v>
      </c>
      <c r="B241" s="13" t="s">
        <v>3227</v>
      </c>
      <c r="C241" s="13" t="s">
        <v>3227</v>
      </c>
      <c r="D241" s="16" t="s">
        <v>3227</v>
      </c>
      <c r="E241" s="17" t="s">
        <v>3227</v>
      </c>
      <c r="F241" s="7" t="s">
        <v>3227</v>
      </c>
      <c r="G241" s="5" t="s">
        <v>3228</v>
      </c>
      <c r="H241" s="6" t="s">
        <v>3227</v>
      </c>
      <c r="I241" s="7" t="s">
        <v>3227</v>
      </c>
      <c r="J241" s="13" t="s">
        <v>3265</v>
      </c>
      <c r="K241" s="3" t="s">
        <v>57</v>
      </c>
      <c r="L241" s="5" t="s">
        <v>57</v>
      </c>
    </row>
    <row r="242" spans="1:12">
      <c r="A242" s="9" t="s">
        <v>3269</v>
      </c>
      <c r="B242" s="13" t="s">
        <v>3235</v>
      </c>
      <c r="C242" s="13" t="s">
        <v>3235</v>
      </c>
      <c r="D242" s="16" t="s">
        <v>3235</v>
      </c>
      <c r="E242" s="17" t="s">
        <v>3235</v>
      </c>
      <c r="F242" s="7" t="s">
        <v>3235</v>
      </c>
      <c r="G242" s="5" t="s">
        <v>3236</v>
      </c>
      <c r="H242" s="6" t="s">
        <v>3235</v>
      </c>
      <c r="I242" s="7" t="s">
        <v>3235</v>
      </c>
      <c r="J242" s="13" t="s">
        <v>3265</v>
      </c>
      <c r="K242" s="3" t="s">
        <v>57</v>
      </c>
      <c r="L242" s="5" t="s">
        <v>57</v>
      </c>
    </row>
    <row r="243" spans="1:12">
      <c r="A243" s="9" t="s">
        <v>3270</v>
      </c>
      <c r="B243" s="13" t="s">
        <v>3243</v>
      </c>
      <c r="C243" s="13" t="s">
        <v>3243</v>
      </c>
      <c r="D243" s="13" t="s">
        <v>3243</v>
      </c>
      <c r="E243" s="13" t="s">
        <v>3243</v>
      </c>
      <c r="F243" s="13" t="s">
        <v>3243</v>
      </c>
      <c r="G243" s="5" t="s">
        <v>3244</v>
      </c>
      <c r="H243" s="6" t="s">
        <v>3243</v>
      </c>
      <c r="I243" s="7" t="s">
        <v>3243</v>
      </c>
      <c r="J243" s="13" t="s">
        <v>3265</v>
      </c>
      <c r="K243" s="3" t="s">
        <v>57</v>
      </c>
      <c r="L243" s="5" t="s">
        <v>57</v>
      </c>
    </row>
    <row r="244" spans="1:12">
      <c r="A244" s="9" t="s">
        <v>3271</v>
      </c>
      <c r="B244" s="13" t="s">
        <v>3251</v>
      </c>
      <c r="C244" s="13" t="s">
        <v>3251</v>
      </c>
      <c r="D244" s="13" t="s">
        <v>3251</v>
      </c>
      <c r="E244" s="13" t="s">
        <v>3251</v>
      </c>
      <c r="F244" s="13" t="s">
        <v>3251</v>
      </c>
      <c r="G244" s="5" t="s">
        <v>3252</v>
      </c>
      <c r="H244" s="6" t="s">
        <v>3251</v>
      </c>
      <c r="I244" s="7" t="s">
        <v>3251</v>
      </c>
      <c r="J244" s="13" t="s">
        <v>3265</v>
      </c>
      <c r="K244" s="3" t="s">
        <v>57</v>
      </c>
      <c r="L244" s="5" t="s">
        <v>57</v>
      </c>
    </row>
    <row r="245" spans="1:12">
      <c r="A245" s="9" t="s">
        <v>3272</v>
      </c>
      <c r="B245" s="13" t="s">
        <v>3026</v>
      </c>
      <c r="C245" s="13" t="s">
        <v>3026</v>
      </c>
      <c r="D245" s="16" t="s">
        <v>3026</v>
      </c>
      <c r="E245" s="17" t="s">
        <v>3026</v>
      </c>
      <c r="F245" s="7" t="s">
        <v>3026</v>
      </c>
      <c r="G245" s="5" t="s">
        <v>3273</v>
      </c>
      <c r="H245" s="6" t="s">
        <v>3026</v>
      </c>
      <c r="I245" s="7" t="s">
        <v>3026</v>
      </c>
      <c r="J245" s="13" t="s">
        <v>3265</v>
      </c>
      <c r="K245" s="3" t="s">
        <v>57</v>
      </c>
      <c r="L245" s="5" t="s">
        <v>57</v>
      </c>
    </row>
    <row r="246" spans="1:12">
      <c r="A246" s="9" t="s">
        <v>3274</v>
      </c>
      <c r="B246" s="13" t="s">
        <v>3026</v>
      </c>
      <c r="C246" s="13" t="s">
        <v>3026</v>
      </c>
      <c r="D246" s="13" t="s">
        <v>3026</v>
      </c>
      <c r="E246" s="13" t="s">
        <v>3026</v>
      </c>
      <c r="F246" s="13" t="s">
        <v>3026</v>
      </c>
      <c r="G246" s="5" t="s">
        <v>3273</v>
      </c>
      <c r="H246" s="6" t="s">
        <v>3026</v>
      </c>
      <c r="I246" s="7" t="s">
        <v>3026</v>
      </c>
      <c r="J246" s="13" t="s">
        <v>3265</v>
      </c>
      <c r="K246" s="3" t="s">
        <v>57</v>
      </c>
      <c r="L246" s="5" t="s">
        <v>57</v>
      </c>
    </row>
    <row r="247" spans="1:12">
      <c r="A247" s="9" t="s">
        <v>3275</v>
      </c>
      <c r="B247" s="13" t="s">
        <v>3031</v>
      </c>
      <c r="C247" s="13" t="s">
        <v>3031</v>
      </c>
      <c r="D247" s="13" t="s">
        <v>3031</v>
      </c>
      <c r="E247" s="13" t="s">
        <v>3031</v>
      </c>
      <c r="F247" s="13" t="s">
        <v>3031</v>
      </c>
      <c r="G247" s="5" t="s">
        <v>3276</v>
      </c>
      <c r="H247" s="6" t="s">
        <v>3031</v>
      </c>
      <c r="I247" s="7" t="s">
        <v>3031</v>
      </c>
      <c r="J247" s="13" t="s">
        <v>3265</v>
      </c>
      <c r="K247" s="3" t="s">
        <v>57</v>
      </c>
      <c r="L247" s="5" t="s">
        <v>57</v>
      </c>
    </row>
    <row r="248" spans="1:12">
      <c r="A248" s="9" t="s">
        <v>3277</v>
      </c>
      <c r="B248" s="13" t="s">
        <v>3037</v>
      </c>
      <c r="C248" s="13" t="s">
        <v>3037</v>
      </c>
      <c r="D248" s="13" t="s">
        <v>3037</v>
      </c>
      <c r="E248" s="13" t="s">
        <v>3037</v>
      </c>
      <c r="F248" s="13" t="s">
        <v>3037</v>
      </c>
      <c r="G248" s="5" t="s">
        <v>3278</v>
      </c>
      <c r="H248" s="6" t="s">
        <v>3037</v>
      </c>
      <c r="I248" s="7" t="s">
        <v>3037</v>
      </c>
      <c r="J248" s="13" t="s">
        <v>3265</v>
      </c>
      <c r="K248" s="3" t="s">
        <v>57</v>
      </c>
      <c r="L248" s="5" t="s">
        <v>57</v>
      </c>
    </row>
    <row r="249" spans="1:12">
      <c r="A249" s="9" t="s">
        <v>3279</v>
      </c>
      <c r="B249" s="13" t="s">
        <v>3015</v>
      </c>
      <c r="C249" s="13" t="s">
        <v>3280</v>
      </c>
      <c r="D249" s="16" t="s">
        <v>3015</v>
      </c>
      <c r="E249" s="17" t="s">
        <v>3015</v>
      </c>
      <c r="F249" s="7" t="s">
        <v>3015</v>
      </c>
      <c r="G249" s="5" t="s">
        <v>3016</v>
      </c>
      <c r="H249" s="6" t="s">
        <v>3015</v>
      </c>
      <c r="I249" s="7" t="s">
        <v>3015</v>
      </c>
      <c r="J249" s="13" t="s">
        <v>3265</v>
      </c>
      <c r="K249" s="3" t="s">
        <v>57</v>
      </c>
      <c r="L249" s="5" t="s">
        <v>57</v>
      </c>
    </row>
    <row r="250" spans="1:12">
      <c r="A250" s="9" t="s">
        <v>3281</v>
      </c>
      <c r="B250" s="13" t="s">
        <v>3049</v>
      </c>
      <c r="C250" s="13" t="s">
        <v>3049</v>
      </c>
      <c r="D250" s="13" t="s">
        <v>3049</v>
      </c>
      <c r="E250" s="13" t="s">
        <v>3049</v>
      </c>
      <c r="F250" s="13" t="s">
        <v>3049</v>
      </c>
      <c r="G250" s="5" t="s">
        <v>3282</v>
      </c>
      <c r="H250" s="6" t="s">
        <v>3049</v>
      </c>
      <c r="I250" s="7" t="s">
        <v>3049</v>
      </c>
      <c r="J250" s="13" t="s">
        <v>3265</v>
      </c>
      <c r="K250" s="3" t="s">
        <v>57</v>
      </c>
      <c r="L250" s="5" t="s">
        <v>57</v>
      </c>
    </row>
    <row r="251" spans="1:12">
      <c r="A251" s="9" t="s">
        <v>3283</v>
      </c>
      <c r="B251" s="13" t="s">
        <v>3055</v>
      </c>
      <c r="C251" s="13" t="s">
        <v>3055</v>
      </c>
      <c r="D251" s="13" t="s">
        <v>3055</v>
      </c>
      <c r="E251" s="13" t="s">
        <v>3055</v>
      </c>
      <c r="F251" s="13" t="s">
        <v>3055</v>
      </c>
      <c r="G251" s="5" t="s">
        <v>3284</v>
      </c>
      <c r="H251" s="6" t="s">
        <v>3055</v>
      </c>
      <c r="I251" s="7" t="s">
        <v>3055</v>
      </c>
      <c r="J251" s="13" t="s">
        <v>3265</v>
      </c>
      <c r="K251" s="3" t="s">
        <v>57</v>
      </c>
      <c r="L251" s="5" t="s">
        <v>57</v>
      </c>
    </row>
    <row r="252" spans="1:12">
      <c r="A252" s="9" t="s">
        <v>3285</v>
      </c>
      <c r="B252" s="13" t="s">
        <v>3090</v>
      </c>
      <c r="C252" s="13" t="s">
        <v>3090</v>
      </c>
      <c r="D252" s="13" t="s">
        <v>3090</v>
      </c>
      <c r="E252" s="13" t="s">
        <v>3090</v>
      </c>
      <c r="F252" s="13" t="s">
        <v>3090</v>
      </c>
      <c r="G252" s="5" t="s">
        <v>3091</v>
      </c>
      <c r="H252" s="6" t="s">
        <v>3090</v>
      </c>
      <c r="I252" s="7" t="s">
        <v>3090</v>
      </c>
      <c r="J252" s="13" t="s">
        <v>3265</v>
      </c>
      <c r="K252" s="3" t="s">
        <v>57</v>
      </c>
      <c r="L252" s="5" t="s">
        <v>57</v>
      </c>
    </row>
    <row r="253" spans="1:12">
      <c r="A253" s="9" t="s">
        <v>3286</v>
      </c>
      <c r="B253" s="13" t="s">
        <v>3287</v>
      </c>
      <c r="C253" s="13" t="s">
        <v>3287</v>
      </c>
      <c r="D253" s="13" t="s">
        <v>3287</v>
      </c>
      <c r="E253" s="13" t="s">
        <v>3287</v>
      </c>
      <c r="F253" s="13" t="s">
        <v>3287</v>
      </c>
      <c r="G253" s="5" t="s">
        <v>3288</v>
      </c>
      <c r="H253" s="6" t="s">
        <v>3287</v>
      </c>
      <c r="I253" s="7" t="s">
        <v>3287</v>
      </c>
      <c r="J253" s="13" t="s">
        <v>3265</v>
      </c>
      <c r="K253" s="3" t="s">
        <v>57</v>
      </c>
      <c r="L253" s="5" t="s">
        <v>57</v>
      </c>
    </row>
    <row r="254" spans="1:12">
      <c r="A254" s="9" t="s">
        <v>3289</v>
      </c>
      <c r="B254" s="13" t="s">
        <v>3184</v>
      </c>
      <c r="C254" s="13" t="s">
        <v>3184</v>
      </c>
      <c r="D254" s="13" t="s">
        <v>3184</v>
      </c>
      <c r="E254" s="13" t="s">
        <v>3184</v>
      </c>
      <c r="F254" s="13" t="s">
        <v>3184</v>
      </c>
      <c r="G254" s="5" t="s">
        <v>3185</v>
      </c>
      <c r="H254" s="13" t="s">
        <v>3184</v>
      </c>
      <c r="I254" s="7" t="s">
        <v>3184</v>
      </c>
      <c r="J254" s="13" t="s">
        <v>3265</v>
      </c>
      <c r="K254" s="3" t="s">
        <v>57</v>
      </c>
      <c r="L254" s="5" t="s">
        <v>57</v>
      </c>
    </row>
    <row r="255" spans="1:12">
      <c r="A255" s="9" t="s">
        <v>3290</v>
      </c>
      <c r="B255" s="13" t="s">
        <v>3184</v>
      </c>
      <c r="C255" s="13" t="s">
        <v>3184</v>
      </c>
      <c r="D255" s="13" t="s">
        <v>3184</v>
      </c>
      <c r="E255" s="13" t="s">
        <v>3184</v>
      </c>
      <c r="F255" s="13" t="s">
        <v>3184</v>
      </c>
      <c r="G255" s="5" t="s">
        <v>3185</v>
      </c>
      <c r="H255" s="13" t="s">
        <v>3184</v>
      </c>
      <c r="I255" s="7" t="s">
        <v>3184</v>
      </c>
      <c r="J255" s="13" t="s">
        <v>3265</v>
      </c>
      <c r="K255" s="3" t="s">
        <v>57</v>
      </c>
      <c r="L255" s="5" t="s">
        <v>57</v>
      </c>
    </row>
    <row r="256" spans="1:12">
      <c r="A256" s="9" t="s">
        <v>3291</v>
      </c>
      <c r="B256" s="13" t="s">
        <v>3184</v>
      </c>
      <c r="C256" s="13" t="s">
        <v>3184</v>
      </c>
      <c r="D256" s="13" t="s">
        <v>3184</v>
      </c>
      <c r="E256" s="13" t="s">
        <v>3184</v>
      </c>
      <c r="F256" s="13" t="s">
        <v>3184</v>
      </c>
      <c r="G256" s="5" t="s">
        <v>3185</v>
      </c>
      <c r="H256" s="13" t="s">
        <v>3184</v>
      </c>
      <c r="I256" s="7" t="s">
        <v>3184</v>
      </c>
      <c r="J256" s="13" t="s">
        <v>3265</v>
      </c>
      <c r="K256" s="3" t="s">
        <v>57</v>
      </c>
      <c r="L256" s="5" t="s">
        <v>57</v>
      </c>
    </row>
    <row r="257" spans="1:12">
      <c r="A257" s="9" t="s">
        <v>3292</v>
      </c>
      <c r="B257" s="13" t="s">
        <v>3215</v>
      </c>
      <c r="C257" s="13" t="s">
        <v>3215</v>
      </c>
      <c r="D257" s="13" t="s">
        <v>3215</v>
      </c>
      <c r="E257" s="13" t="s">
        <v>3215</v>
      </c>
      <c r="F257" s="13" t="s">
        <v>3215</v>
      </c>
      <c r="G257" s="5" t="s">
        <v>3216</v>
      </c>
      <c r="H257" s="13" t="s">
        <v>3215</v>
      </c>
      <c r="I257" s="7" t="s">
        <v>3215</v>
      </c>
      <c r="J257" s="13" t="s">
        <v>3265</v>
      </c>
      <c r="K257" s="3" t="s">
        <v>57</v>
      </c>
      <c r="L257" s="5" t="s">
        <v>57</v>
      </c>
    </row>
    <row r="258" spans="1:12">
      <c r="A258" s="9" t="s">
        <v>3293</v>
      </c>
      <c r="B258" s="13" t="s">
        <v>3215</v>
      </c>
      <c r="C258" s="13" t="s">
        <v>3215</v>
      </c>
      <c r="D258" s="13" t="s">
        <v>3215</v>
      </c>
      <c r="E258" s="13" t="s">
        <v>3215</v>
      </c>
      <c r="F258" s="13" t="s">
        <v>3215</v>
      </c>
      <c r="G258" s="5" t="s">
        <v>3216</v>
      </c>
      <c r="H258" s="13" t="s">
        <v>3215</v>
      </c>
      <c r="I258" s="7" t="s">
        <v>3215</v>
      </c>
      <c r="J258" s="13" t="s">
        <v>3265</v>
      </c>
      <c r="K258" s="3" t="s">
        <v>57</v>
      </c>
      <c r="L258" s="5" t="s">
        <v>57</v>
      </c>
    </row>
    <row r="259" spans="1:12">
      <c r="A259" s="9" t="s">
        <v>3294</v>
      </c>
      <c r="B259" s="13" t="s">
        <v>3215</v>
      </c>
      <c r="C259" s="13" t="s">
        <v>3215</v>
      </c>
      <c r="D259" s="13" t="s">
        <v>3215</v>
      </c>
      <c r="E259" s="13" t="s">
        <v>3215</v>
      </c>
      <c r="F259" s="13" t="s">
        <v>3215</v>
      </c>
      <c r="G259" s="5" t="s">
        <v>3216</v>
      </c>
      <c r="H259" s="13" t="s">
        <v>3215</v>
      </c>
      <c r="I259" s="7" t="s">
        <v>3215</v>
      </c>
      <c r="J259" s="13" t="s">
        <v>3265</v>
      </c>
      <c r="K259" s="3" t="s">
        <v>57</v>
      </c>
      <c r="L259" s="5" t="s">
        <v>57</v>
      </c>
    </row>
    <row r="260" spans="1:12">
      <c r="A260" s="9" t="s">
        <v>3295</v>
      </c>
      <c r="B260" s="13" t="s">
        <v>3094</v>
      </c>
      <c r="C260" s="13" t="s">
        <v>3094</v>
      </c>
      <c r="D260" s="16" t="s">
        <v>3094</v>
      </c>
      <c r="E260" s="17" t="s">
        <v>3094</v>
      </c>
      <c r="F260" s="7" t="s">
        <v>3094</v>
      </c>
      <c r="G260" s="5" t="s">
        <v>3095</v>
      </c>
      <c r="H260" s="7" t="s">
        <v>3094</v>
      </c>
      <c r="I260" s="7" t="s">
        <v>3094</v>
      </c>
      <c r="J260" s="13" t="s">
        <v>3265</v>
      </c>
      <c r="K260" s="3" t="s">
        <v>57</v>
      </c>
      <c r="L260" s="5" t="s">
        <v>57</v>
      </c>
    </row>
    <row r="261" spans="1:12">
      <c r="A261" s="9" t="s">
        <v>3296</v>
      </c>
      <c r="B261" s="13" t="s">
        <v>3223</v>
      </c>
      <c r="C261" s="13" t="s">
        <v>3223</v>
      </c>
      <c r="D261" s="13" t="s">
        <v>3223</v>
      </c>
      <c r="E261" s="13" t="s">
        <v>3223</v>
      </c>
      <c r="F261" s="13" t="s">
        <v>3223</v>
      </c>
      <c r="G261" s="5" t="s">
        <v>3224</v>
      </c>
      <c r="H261" s="13" t="s">
        <v>3223</v>
      </c>
      <c r="I261" s="7" t="s">
        <v>3223</v>
      </c>
      <c r="J261" s="13" t="s">
        <v>3265</v>
      </c>
      <c r="K261" s="3" t="s">
        <v>57</v>
      </c>
      <c r="L261" s="5" t="s">
        <v>57</v>
      </c>
    </row>
    <row r="262" spans="1:12">
      <c r="A262" s="9" t="s">
        <v>3297</v>
      </c>
      <c r="B262" s="13" t="s">
        <v>3223</v>
      </c>
      <c r="C262" s="13" t="s">
        <v>3223</v>
      </c>
      <c r="D262" s="13" t="s">
        <v>3223</v>
      </c>
      <c r="E262" s="13" t="s">
        <v>3223</v>
      </c>
      <c r="F262" s="13" t="s">
        <v>3223</v>
      </c>
      <c r="G262" s="5" t="s">
        <v>3224</v>
      </c>
      <c r="H262" s="13" t="s">
        <v>3223</v>
      </c>
      <c r="I262" s="7" t="s">
        <v>3223</v>
      </c>
      <c r="J262" s="13" t="s">
        <v>3265</v>
      </c>
      <c r="K262" s="3" t="s">
        <v>57</v>
      </c>
      <c r="L262" s="5" t="s">
        <v>57</v>
      </c>
    </row>
    <row r="263" spans="1:12">
      <c r="A263" s="9" t="s">
        <v>3298</v>
      </c>
      <c r="B263" s="13" t="s">
        <v>3299</v>
      </c>
      <c r="C263" s="13" t="s">
        <v>3299</v>
      </c>
      <c r="D263" s="13" t="s">
        <v>3299</v>
      </c>
      <c r="E263" s="13" t="s">
        <v>3299</v>
      </c>
      <c r="F263" s="13" t="s">
        <v>3299</v>
      </c>
      <c r="G263" s="5" t="s">
        <v>3248</v>
      </c>
      <c r="H263" s="13" t="s">
        <v>3299</v>
      </c>
      <c r="I263" s="7" t="s">
        <v>3247</v>
      </c>
      <c r="J263" s="13" t="s">
        <v>3265</v>
      </c>
      <c r="K263" s="3" t="s">
        <v>57</v>
      </c>
      <c r="L263" s="5" t="s">
        <v>57</v>
      </c>
    </row>
    <row r="264" spans="1:12">
      <c r="A264" s="9" t="s">
        <v>3300</v>
      </c>
      <c r="B264" s="13" t="s">
        <v>3299</v>
      </c>
      <c r="C264" s="13" t="s">
        <v>3299</v>
      </c>
      <c r="D264" s="13" t="s">
        <v>3299</v>
      </c>
      <c r="E264" s="13" t="s">
        <v>3299</v>
      </c>
      <c r="F264" s="13" t="s">
        <v>3299</v>
      </c>
      <c r="G264" s="5" t="s">
        <v>3248</v>
      </c>
      <c r="H264" s="13" t="s">
        <v>3299</v>
      </c>
      <c r="I264" s="7" t="s">
        <v>3247</v>
      </c>
      <c r="J264" s="13" t="s">
        <v>3265</v>
      </c>
      <c r="K264" s="3" t="s">
        <v>57</v>
      </c>
      <c r="L264" s="5" t="s">
        <v>57</v>
      </c>
    </row>
    <row r="265" spans="1:12">
      <c r="A265" s="9" t="s">
        <v>3301</v>
      </c>
      <c r="B265" s="13" t="s">
        <v>3023</v>
      </c>
      <c r="C265" s="13" t="s">
        <v>3023</v>
      </c>
      <c r="D265" s="13" t="s">
        <v>3023</v>
      </c>
      <c r="E265" s="13" t="s">
        <v>3023</v>
      </c>
      <c r="F265" s="13" t="s">
        <v>3023</v>
      </c>
      <c r="G265" s="5" t="s">
        <v>3302</v>
      </c>
      <c r="H265" s="13" t="s">
        <v>3023</v>
      </c>
      <c r="I265" s="7" t="s">
        <v>3023</v>
      </c>
      <c r="J265" s="13" t="s">
        <v>3265</v>
      </c>
      <c r="K265" s="3" t="s">
        <v>57</v>
      </c>
      <c r="L265" s="5" t="s">
        <v>57</v>
      </c>
    </row>
    <row r="266" spans="1:12">
      <c r="A266" s="9" t="s">
        <v>3303</v>
      </c>
      <c r="B266" s="13" t="s">
        <v>3028</v>
      </c>
      <c r="C266" s="13" t="s">
        <v>3028</v>
      </c>
      <c r="D266" s="13" t="s">
        <v>3028</v>
      </c>
      <c r="E266" s="13" t="s">
        <v>3028</v>
      </c>
      <c r="F266" s="13" t="s">
        <v>3028</v>
      </c>
      <c r="G266" s="5" t="s">
        <v>3304</v>
      </c>
      <c r="H266" s="13" t="s">
        <v>3028</v>
      </c>
      <c r="I266" s="7" t="s">
        <v>3028</v>
      </c>
      <c r="J266" s="13" t="s">
        <v>3265</v>
      </c>
      <c r="K266" s="3" t="s">
        <v>57</v>
      </c>
      <c r="L266" s="5" t="s">
        <v>57</v>
      </c>
    </row>
    <row r="267" spans="1:12">
      <c r="A267" s="9" t="s">
        <v>3305</v>
      </c>
      <c r="B267" s="13" t="s">
        <v>3034</v>
      </c>
      <c r="C267" s="13" t="s">
        <v>3034</v>
      </c>
      <c r="D267" s="13" t="s">
        <v>3034</v>
      </c>
      <c r="E267" s="13" t="s">
        <v>3034</v>
      </c>
      <c r="F267" s="13" t="s">
        <v>3034</v>
      </c>
      <c r="G267" s="5" t="s">
        <v>3306</v>
      </c>
      <c r="H267" s="13" t="s">
        <v>3034</v>
      </c>
      <c r="I267" s="7" t="s">
        <v>3034</v>
      </c>
      <c r="J267" s="13" t="s">
        <v>3265</v>
      </c>
      <c r="K267" s="3" t="s">
        <v>57</v>
      </c>
      <c r="L267" s="5" t="s">
        <v>57</v>
      </c>
    </row>
    <row r="268" spans="1:12">
      <c r="A268" s="9" t="s">
        <v>3307</v>
      </c>
      <c r="B268" s="13" t="s">
        <v>3308</v>
      </c>
      <c r="C268" s="13" t="s">
        <v>3308</v>
      </c>
      <c r="D268" s="13" t="s">
        <v>3308</v>
      </c>
      <c r="E268" s="13" t="s">
        <v>3308</v>
      </c>
      <c r="F268" s="13" t="s">
        <v>3308</v>
      </c>
      <c r="G268" s="5" t="s">
        <v>3309</v>
      </c>
      <c r="H268" s="13" t="s">
        <v>3308</v>
      </c>
      <c r="I268" s="7" t="s">
        <v>3310</v>
      </c>
      <c r="J268" s="13"/>
      <c r="K268" s="3"/>
      <c r="L268" s="5"/>
    </row>
    <row r="269" spans="1:12">
      <c r="A269" s="9" t="s">
        <v>3311</v>
      </c>
      <c r="B269" s="13" t="s">
        <v>3046</v>
      </c>
      <c r="C269" s="13" t="s">
        <v>3046</v>
      </c>
      <c r="D269" s="13" t="s">
        <v>3046</v>
      </c>
      <c r="E269" s="13" t="s">
        <v>3046</v>
      </c>
      <c r="F269" s="13" t="s">
        <v>3046</v>
      </c>
      <c r="G269" s="5" t="s">
        <v>3312</v>
      </c>
      <c r="H269" s="13" t="s">
        <v>3046</v>
      </c>
      <c r="I269" s="7" t="s">
        <v>3046</v>
      </c>
      <c r="J269" s="13" t="s">
        <v>3265</v>
      </c>
      <c r="K269" s="3" t="s">
        <v>57</v>
      </c>
      <c r="L269" s="5" t="s">
        <v>57</v>
      </c>
    </row>
    <row r="270" spans="1:12">
      <c r="A270" s="9" t="s">
        <v>3313</v>
      </c>
      <c r="B270" s="13" t="s">
        <v>3052</v>
      </c>
      <c r="C270" s="13" t="s">
        <v>3052</v>
      </c>
      <c r="D270" s="13" t="s">
        <v>3052</v>
      </c>
      <c r="E270" s="13" t="s">
        <v>3052</v>
      </c>
      <c r="F270" s="13" t="s">
        <v>3052</v>
      </c>
      <c r="G270" s="5" t="s">
        <v>3314</v>
      </c>
      <c r="H270" s="13" t="s">
        <v>3052</v>
      </c>
      <c r="I270" s="7" t="s">
        <v>3052</v>
      </c>
      <c r="J270" s="13" t="s">
        <v>3265</v>
      </c>
      <c r="K270" s="3" t="s">
        <v>57</v>
      </c>
      <c r="L270" s="5" t="s">
        <v>57</v>
      </c>
    </row>
    <row r="271" spans="1:12">
      <c r="A271" s="9" t="s">
        <v>3315</v>
      </c>
      <c r="B271" s="13" t="s">
        <v>3062</v>
      </c>
      <c r="C271" s="13" t="s">
        <v>3316</v>
      </c>
      <c r="D271" s="16" t="s">
        <v>3062</v>
      </c>
      <c r="E271" s="17" t="s">
        <v>3062</v>
      </c>
      <c r="F271" s="7" t="s">
        <v>3062</v>
      </c>
      <c r="G271" s="5" t="s">
        <v>3317</v>
      </c>
      <c r="H271" s="7" t="s">
        <v>3062</v>
      </c>
      <c r="I271" s="7" t="s">
        <v>3062</v>
      </c>
      <c r="J271" s="13" t="s">
        <v>3265</v>
      </c>
      <c r="K271" s="3" t="s">
        <v>57</v>
      </c>
      <c r="L271" s="5" t="s">
        <v>57</v>
      </c>
    </row>
    <row r="272" spans="1:12">
      <c r="A272" s="9" t="s">
        <v>3318</v>
      </c>
      <c r="B272" s="13" t="s">
        <v>3188</v>
      </c>
      <c r="C272" s="13" t="s">
        <v>3188</v>
      </c>
      <c r="D272" s="16" t="s">
        <v>3188</v>
      </c>
      <c r="E272" s="17" t="s">
        <v>3188</v>
      </c>
      <c r="F272" s="7" t="s">
        <v>3188</v>
      </c>
      <c r="G272" s="5" t="s">
        <v>3189</v>
      </c>
      <c r="H272" s="7" t="s">
        <v>3188</v>
      </c>
      <c r="I272" s="7" t="s">
        <v>3188</v>
      </c>
      <c r="J272" s="13" t="s">
        <v>3265</v>
      </c>
      <c r="K272" s="3" t="s">
        <v>57</v>
      </c>
      <c r="L272" s="5" t="s">
        <v>57</v>
      </c>
    </row>
    <row r="273" spans="1:12">
      <c r="A273" s="9" t="s">
        <v>3319</v>
      </c>
      <c r="B273" s="13" t="s">
        <v>3070</v>
      </c>
      <c r="C273" s="13" t="s">
        <v>3070</v>
      </c>
      <c r="D273" s="16" t="s">
        <v>3070</v>
      </c>
      <c r="E273" s="17" t="s">
        <v>3070</v>
      </c>
      <c r="F273" s="7" t="s">
        <v>3070</v>
      </c>
      <c r="G273" s="5" t="s">
        <v>3320</v>
      </c>
      <c r="H273" s="7" t="s">
        <v>3070</v>
      </c>
      <c r="I273" s="7" t="s">
        <v>3070</v>
      </c>
      <c r="J273" s="13" t="s">
        <v>3265</v>
      </c>
      <c r="K273" s="3" t="s">
        <v>57</v>
      </c>
      <c r="L273" s="5" t="s">
        <v>57</v>
      </c>
    </row>
    <row r="274" spans="1:12">
      <c r="A274" s="9" t="s">
        <v>3321</v>
      </c>
      <c r="B274" s="13" t="s">
        <v>3078</v>
      </c>
      <c r="C274" s="13" t="s">
        <v>3078</v>
      </c>
      <c r="D274" s="16" t="s">
        <v>3078</v>
      </c>
      <c r="E274" s="17" t="s">
        <v>3078</v>
      </c>
      <c r="F274" s="7" t="s">
        <v>3078</v>
      </c>
      <c r="G274" s="5" t="s">
        <v>3322</v>
      </c>
      <c r="H274" s="7" t="s">
        <v>3078</v>
      </c>
      <c r="I274" s="7" t="s">
        <v>3078</v>
      </c>
      <c r="J274" s="13" t="s">
        <v>3265</v>
      </c>
      <c r="K274" s="3" t="s">
        <v>57</v>
      </c>
      <c r="L274" s="5" t="s">
        <v>57</v>
      </c>
    </row>
    <row r="275" spans="1:12">
      <c r="A275" s="9" t="s">
        <v>3323</v>
      </c>
      <c r="B275" s="13" t="s">
        <v>3086</v>
      </c>
      <c r="C275" s="13" t="s">
        <v>3086</v>
      </c>
      <c r="D275" s="16" t="s">
        <v>3086</v>
      </c>
      <c r="E275" s="17" t="s">
        <v>3086</v>
      </c>
      <c r="F275" s="7" t="s">
        <v>3086</v>
      </c>
      <c r="G275" s="5" t="s">
        <v>3324</v>
      </c>
      <c r="H275" s="7" t="s">
        <v>3086</v>
      </c>
      <c r="I275" s="7" t="s">
        <v>3086</v>
      </c>
      <c r="J275" s="13" t="s">
        <v>3265</v>
      </c>
      <c r="K275" s="3" t="s">
        <v>57</v>
      </c>
      <c r="L275" s="5" t="s">
        <v>57</v>
      </c>
    </row>
    <row r="276" spans="1:12">
      <c r="A276" s="9" t="s">
        <v>3325</v>
      </c>
      <c r="B276" s="13" t="s">
        <v>3102</v>
      </c>
      <c r="C276" s="13" t="s">
        <v>3102</v>
      </c>
      <c r="D276" s="16" t="s">
        <v>3102</v>
      </c>
      <c r="E276" s="17" t="s">
        <v>3102</v>
      </c>
      <c r="F276" s="7" t="s">
        <v>3102</v>
      </c>
      <c r="G276" s="5" t="s">
        <v>3326</v>
      </c>
      <c r="H276" s="7" t="s">
        <v>3102</v>
      </c>
      <c r="I276" s="7" t="s">
        <v>3102</v>
      </c>
      <c r="J276" s="13" t="s">
        <v>3265</v>
      </c>
      <c r="K276" s="3" t="s">
        <v>57</v>
      </c>
      <c r="L276" s="5" t="s">
        <v>57</v>
      </c>
    </row>
    <row r="277" spans="1:12">
      <c r="A277" s="9" t="s">
        <v>3327</v>
      </c>
      <c r="B277" s="13" t="s">
        <v>3110</v>
      </c>
      <c r="C277" s="13" t="s">
        <v>3110</v>
      </c>
      <c r="D277" s="16" t="s">
        <v>3110</v>
      </c>
      <c r="E277" s="17" t="s">
        <v>3110</v>
      </c>
      <c r="F277" s="7" t="s">
        <v>3110</v>
      </c>
      <c r="G277" s="5" t="s">
        <v>3328</v>
      </c>
      <c r="H277" s="7" t="s">
        <v>3110</v>
      </c>
      <c r="I277" s="7" t="s">
        <v>3110</v>
      </c>
      <c r="J277" s="13" t="s">
        <v>3265</v>
      </c>
      <c r="K277" s="3" t="s">
        <v>57</v>
      </c>
      <c r="L277" s="5" t="s">
        <v>57</v>
      </c>
    </row>
    <row r="278" spans="1:12">
      <c r="A278" s="9" t="s">
        <v>3329</v>
      </c>
      <c r="B278" s="13" t="s">
        <v>3118</v>
      </c>
      <c r="C278" s="13" t="s">
        <v>3118</v>
      </c>
      <c r="D278" s="16" t="s">
        <v>3118</v>
      </c>
      <c r="E278" s="17" t="s">
        <v>3118</v>
      </c>
      <c r="F278" s="7" t="s">
        <v>3118</v>
      </c>
      <c r="G278" s="5" t="s">
        <v>3330</v>
      </c>
      <c r="H278" s="7" t="s">
        <v>3118</v>
      </c>
      <c r="I278" s="7" t="s">
        <v>3118</v>
      </c>
      <c r="J278" s="13" t="s">
        <v>3265</v>
      </c>
      <c r="K278" s="3" t="s">
        <v>57</v>
      </c>
      <c r="L278" s="5" t="s">
        <v>57</v>
      </c>
    </row>
    <row r="279" spans="1:12">
      <c r="A279" s="9" t="s">
        <v>3331</v>
      </c>
      <c r="B279" s="13" t="s">
        <v>3126</v>
      </c>
      <c r="C279" s="13" t="s">
        <v>3126</v>
      </c>
      <c r="D279" s="16" t="s">
        <v>3126</v>
      </c>
      <c r="E279" s="17" t="s">
        <v>3126</v>
      </c>
      <c r="F279" s="7" t="s">
        <v>3126</v>
      </c>
      <c r="G279" s="5" t="s">
        <v>3332</v>
      </c>
      <c r="H279" s="7" t="s">
        <v>3126</v>
      </c>
      <c r="I279" s="7" t="s">
        <v>3126</v>
      </c>
      <c r="J279" s="13" t="s">
        <v>3265</v>
      </c>
      <c r="K279" s="3" t="s">
        <v>57</v>
      </c>
      <c r="L279" s="5" t="s">
        <v>57</v>
      </c>
    </row>
    <row r="280" spans="1:12">
      <c r="A280" s="9" t="s">
        <v>3333</v>
      </c>
      <c r="B280" s="13" t="s">
        <v>3058</v>
      </c>
      <c r="C280" s="13" t="s">
        <v>3334</v>
      </c>
      <c r="D280" s="16" t="s">
        <v>3058</v>
      </c>
      <c r="E280" s="17" t="s">
        <v>3058</v>
      </c>
      <c r="F280" s="7" t="s">
        <v>3058</v>
      </c>
      <c r="G280" s="5" t="s">
        <v>3335</v>
      </c>
      <c r="H280" s="7" t="s">
        <v>3058</v>
      </c>
      <c r="I280" s="7" t="s">
        <v>3058</v>
      </c>
      <c r="J280" s="13" t="s">
        <v>3265</v>
      </c>
      <c r="K280" s="3" t="s">
        <v>57</v>
      </c>
      <c r="L280" s="5" t="s">
        <v>57</v>
      </c>
    </row>
    <row r="281" spans="1:12">
      <c r="A281" s="9" t="s">
        <v>3336</v>
      </c>
      <c r="B281" s="13" t="s">
        <v>3066</v>
      </c>
      <c r="C281" s="13" t="s">
        <v>3066</v>
      </c>
      <c r="D281" s="16" t="s">
        <v>3066</v>
      </c>
      <c r="E281" s="17" t="s">
        <v>3066</v>
      </c>
      <c r="F281" s="7" t="s">
        <v>3066</v>
      </c>
      <c r="G281" s="5" t="s">
        <v>3337</v>
      </c>
      <c r="H281" s="7" t="s">
        <v>3066</v>
      </c>
      <c r="I281" s="7" t="s">
        <v>3066</v>
      </c>
      <c r="J281" s="13" t="s">
        <v>3265</v>
      </c>
      <c r="K281" s="3" t="s">
        <v>57</v>
      </c>
      <c r="L281" s="5" t="s">
        <v>57</v>
      </c>
    </row>
    <row r="282" spans="1:12">
      <c r="A282" s="9" t="s">
        <v>3338</v>
      </c>
      <c r="B282" s="13" t="s">
        <v>3074</v>
      </c>
      <c r="C282" s="13" t="s">
        <v>3074</v>
      </c>
      <c r="D282" s="16" t="s">
        <v>3074</v>
      </c>
      <c r="E282" s="17" t="s">
        <v>3074</v>
      </c>
      <c r="F282" s="7" t="s">
        <v>3074</v>
      </c>
      <c r="G282" s="5" t="s">
        <v>3339</v>
      </c>
      <c r="H282" s="7" t="s">
        <v>3074</v>
      </c>
      <c r="I282" s="7" t="s">
        <v>3074</v>
      </c>
      <c r="J282" s="13" t="s">
        <v>3265</v>
      </c>
      <c r="K282" s="3" t="s">
        <v>57</v>
      </c>
      <c r="L282" s="5" t="s">
        <v>57</v>
      </c>
    </row>
    <row r="283" spans="1:12">
      <c r="A283" s="9" t="s">
        <v>3340</v>
      </c>
      <c r="B283" s="13" t="s">
        <v>3188</v>
      </c>
      <c r="C283" s="13" t="s">
        <v>3188</v>
      </c>
      <c r="D283" s="16" t="s">
        <v>3188</v>
      </c>
      <c r="E283" s="17" t="s">
        <v>3188</v>
      </c>
      <c r="F283" s="7" t="s">
        <v>3188</v>
      </c>
      <c r="G283" s="5" t="s">
        <v>3189</v>
      </c>
      <c r="H283" s="7" t="s">
        <v>3188</v>
      </c>
      <c r="I283" s="7" t="s">
        <v>3188</v>
      </c>
      <c r="J283" s="13" t="s">
        <v>3265</v>
      </c>
      <c r="K283" s="3" t="s">
        <v>57</v>
      </c>
      <c r="L283" s="5" t="s">
        <v>57</v>
      </c>
    </row>
    <row r="284" spans="1:12">
      <c r="A284" s="9" t="s">
        <v>3341</v>
      </c>
      <c r="B284" s="13" t="s">
        <v>3082</v>
      </c>
      <c r="C284" s="13" t="s">
        <v>3082</v>
      </c>
      <c r="D284" s="16" t="s">
        <v>3082</v>
      </c>
      <c r="E284" s="17" t="s">
        <v>3082</v>
      </c>
      <c r="F284" s="7" t="s">
        <v>3082</v>
      </c>
      <c r="G284" s="5" t="s">
        <v>3342</v>
      </c>
      <c r="H284" s="7" t="s">
        <v>3082</v>
      </c>
      <c r="I284" s="7" t="s">
        <v>3082</v>
      </c>
      <c r="J284" s="13" t="s">
        <v>3265</v>
      </c>
      <c r="K284" s="3" t="s">
        <v>57</v>
      </c>
      <c r="L284" s="5" t="s">
        <v>57</v>
      </c>
    </row>
    <row r="285" spans="1:12">
      <c r="A285" s="9" t="s">
        <v>3343</v>
      </c>
      <c r="B285" s="13" t="s">
        <v>3098</v>
      </c>
      <c r="C285" s="13" t="s">
        <v>3098</v>
      </c>
      <c r="D285" s="16" t="s">
        <v>3098</v>
      </c>
      <c r="E285" s="17" t="s">
        <v>3098</v>
      </c>
      <c r="F285" s="7" t="s">
        <v>3098</v>
      </c>
      <c r="G285" s="5" t="s">
        <v>3344</v>
      </c>
      <c r="H285" s="7" t="s">
        <v>3098</v>
      </c>
      <c r="I285" s="7" t="s">
        <v>3098</v>
      </c>
      <c r="J285" s="13" t="s">
        <v>3265</v>
      </c>
      <c r="K285" s="3" t="s">
        <v>57</v>
      </c>
      <c r="L285" s="5" t="s">
        <v>57</v>
      </c>
    </row>
    <row r="286" spans="1:12">
      <c r="A286" s="9" t="s">
        <v>3345</v>
      </c>
      <c r="B286" s="13" t="s">
        <v>3106</v>
      </c>
      <c r="C286" s="13" t="s">
        <v>3106</v>
      </c>
      <c r="D286" s="16" t="s">
        <v>3106</v>
      </c>
      <c r="E286" s="17" t="s">
        <v>3106</v>
      </c>
      <c r="F286" s="7" t="s">
        <v>3106</v>
      </c>
      <c r="G286" s="5" t="s">
        <v>3346</v>
      </c>
      <c r="H286" s="7" t="s">
        <v>3106</v>
      </c>
      <c r="I286" s="7" t="s">
        <v>3106</v>
      </c>
      <c r="J286" s="13" t="s">
        <v>3265</v>
      </c>
      <c r="K286" s="3" t="s">
        <v>57</v>
      </c>
      <c r="L286" s="5" t="s">
        <v>57</v>
      </c>
    </row>
    <row r="287" spans="1:12">
      <c r="A287" s="9" t="s">
        <v>3347</v>
      </c>
      <c r="B287" s="13" t="s">
        <v>3114</v>
      </c>
      <c r="C287" s="13" t="s">
        <v>3114</v>
      </c>
      <c r="D287" s="16" t="s">
        <v>3114</v>
      </c>
      <c r="E287" s="17" t="s">
        <v>3114</v>
      </c>
      <c r="F287" s="7" t="s">
        <v>3114</v>
      </c>
      <c r="G287" s="5" t="s">
        <v>3348</v>
      </c>
      <c r="H287" s="7" t="s">
        <v>3114</v>
      </c>
      <c r="I287" s="7" t="s">
        <v>3114</v>
      </c>
      <c r="J287" s="13" t="s">
        <v>3265</v>
      </c>
      <c r="K287" s="3" t="s">
        <v>57</v>
      </c>
      <c r="L287" s="5" t="s">
        <v>57</v>
      </c>
    </row>
    <row r="288" spans="1:12">
      <c r="A288" s="9" t="s">
        <v>3349</v>
      </c>
      <c r="B288" s="13" t="s">
        <v>3122</v>
      </c>
      <c r="C288" s="13" t="s">
        <v>3122</v>
      </c>
      <c r="D288" s="16" t="s">
        <v>3122</v>
      </c>
      <c r="E288" s="17" t="s">
        <v>3122</v>
      </c>
      <c r="F288" s="7" t="s">
        <v>3122</v>
      </c>
      <c r="G288" s="5" t="s">
        <v>3350</v>
      </c>
      <c r="H288" s="7" t="s">
        <v>3122</v>
      </c>
      <c r="I288" s="7" t="s">
        <v>3122</v>
      </c>
      <c r="J288" s="13" t="s">
        <v>3265</v>
      </c>
      <c r="K288" s="3" t="s">
        <v>57</v>
      </c>
      <c r="L288" s="5" t="s">
        <v>57</v>
      </c>
    </row>
    <row r="289" spans="1:15">
      <c r="A289" s="9" t="s">
        <v>3351</v>
      </c>
      <c r="B289" s="13" t="s">
        <v>3231</v>
      </c>
      <c r="C289" s="13" t="s">
        <v>3231</v>
      </c>
      <c r="D289" s="13" t="s">
        <v>3231</v>
      </c>
      <c r="E289" s="13" t="s">
        <v>3231</v>
      </c>
      <c r="F289" s="13" t="s">
        <v>3231</v>
      </c>
      <c r="G289" s="5" t="s">
        <v>3232</v>
      </c>
      <c r="H289" s="13" t="s">
        <v>3231</v>
      </c>
      <c r="I289" s="7" t="s">
        <v>3233</v>
      </c>
      <c r="J289" s="13"/>
      <c r="K289" s="5"/>
      <c r="L289" s="5"/>
    </row>
    <row r="290" spans="1:15">
      <c r="A290" s="9" t="s">
        <v>3352</v>
      </c>
      <c r="B290" s="13" t="s">
        <v>3188</v>
      </c>
      <c r="C290" s="13" t="s">
        <v>3188</v>
      </c>
      <c r="D290" s="16" t="s">
        <v>3188</v>
      </c>
      <c r="E290" s="17" t="s">
        <v>3188</v>
      </c>
      <c r="F290" s="7" t="s">
        <v>3188</v>
      </c>
      <c r="G290" s="5" t="s">
        <v>3189</v>
      </c>
      <c r="H290" s="7" t="s">
        <v>3188</v>
      </c>
      <c r="I290" s="7" t="s">
        <v>3188</v>
      </c>
      <c r="J290" s="13" t="s">
        <v>3265</v>
      </c>
      <c r="K290" s="3" t="s">
        <v>57</v>
      </c>
      <c r="L290" s="5" t="s">
        <v>57</v>
      </c>
    </row>
    <row r="291" spans="1:15">
      <c r="A291" s="9" t="s">
        <v>3353</v>
      </c>
      <c r="B291" s="13" t="s">
        <v>3219</v>
      </c>
      <c r="C291" s="13" t="s">
        <v>3219</v>
      </c>
      <c r="D291" s="16" t="s">
        <v>3219</v>
      </c>
      <c r="E291" s="17" t="s">
        <v>3219</v>
      </c>
      <c r="F291" s="7" t="s">
        <v>3219</v>
      </c>
      <c r="G291" s="5" t="s">
        <v>3220</v>
      </c>
      <c r="H291" s="7" t="s">
        <v>3219</v>
      </c>
      <c r="I291" s="7" t="s">
        <v>3219</v>
      </c>
      <c r="J291" s="13" t="s">
        <v>3265</v>
      </c>
      <c r="K291" s="3" t="s">
        <v>57</v>
      </c>
      <c r="L291" s="5" t="s">
        <v>57</v>
      </c>
    </row>
    <row r="292" spans="1:15">
      <c r="A292" s="9" t="s">
        <v>3354</v>
      </c>
      <c r="B292" s="13" t="s">
        <v>3219</v>
      </c>
      <c r="C292" s="13" t="s">
        <v>3219</v>
      </c>
      <c r="D292" s="16" t="s">
        <v>3219</v>
      </c>
      <c r="E292" s="17" t="s">
        <v>3219</v>
      </c>
      <c r="F292" s="7" t="s">
        <v>3219</v>
      </c>
      <c r="G292" s="5" t="s">
        <v>3220</v>
      </c>
      <c r="H292" s="7" t="s">
        <v>3219</v>
      </c>
      <c r="I292" s="7" t="s">
        <v>3219</v>
      </c>
      <c r="J292" s="13" t="s">
        <v>3265</v>
      </c>
      <c r="K292" s="3" t="s">
        <v>57</v>
      </c>
      <c r="L292" s="5" t="s">
        <v>57</v>
      </c>
    </row>
    <row r="293" spans="1:15">
      <c r="A293" s="9" t="s">
        <v>3355</v>
      </c>
      <c r="B293" s="13" t="s">
        <v>3219</v>
      </c>
      <c r="C293" s="13" t="s">
        <v>3219</v>
      </c>
      <c r="D293" s="16" t="s">
        <v>3219</v>
      </c>
      <c r="E293" s="17" t="s">
        <v>3219</v>
      </c>
      <c r="F293" s="7" t="s">
        <v>3219</v>
      </c>
      <c r="G293" s="5" t="s">
        <v>3220</v>
      </c>
      <c r="H293" s="7" t="s">
        <v>3219</v>
      </c>
      <c r="I293" s="7" t="s">
        <v>3219</v>
      </c>
      <c r="J293" s="13" t="s">
        <v>3265</v>
      </c>
      <c r="K293" s="3" t="s">
        <v>57</v>
      </c>
      <c r="L293" s="5" t="s">
        <v>57</v>
      </c>
    </row>
    <row r="294" spans="1:15">
      <c r="A294" s="9" t="s">
        <v>3356</v>
      </c>
      <c r="B294" s="13" t="s">
        <v>3357</v>
      </c>
      <c r="C294" s="13" t="s">
        <v>3358</v>
      </c>
      <c r="D294" s="13" t="s">
        <v>3359</v>
      </c>
      <c r="E294" s="13" t="s">
        <v>3360</v>
      </c>
      <c r="F294" s="13" t="s">
        <v>3361</v>
      </c>
      <c r="G294" s="5" t="s">
        <v>3362</v>
      </c>
      <c r="H294" s="6" t="s">
        <v>3363</v>
      </c>
      <c r="I294" s="7" t="s">
        <v>3364</v>
      </c>
      <c r="J294" s="13"/>
    </row>
    <row r="295" spans="1:15">
      <c r="A295" s="9" t="s">
        <v>3365</v>
      </c>
      <c r="B295" s="13" t="s">
        <v>3366</v>
      </c>
      <c r="C295" s="13" t="s">
        <v>3367</v>
      </c>
      <c r="D295" s="13" t="s">
        <v>3368</v>
      </c>
      <c r="E295" s="13" t="s">
        <v>3369</v>
      </c>
      <c r="F295" s="13" t="s">
        <v>3370</v>
      </c>
      <c r="G295" s="5" t="s">
        <v>3371</v>
      </c>
      <c r="H295" s="6" t="s">
        <v>3372</v>
      </c>
      <c r="I295" s="7" t="s">
        <v>3373</v>
      </c>
      <c r="J295" s="13"/>
    </row>
    <row r="296" spans="1:15">
      <c r="A296" s="9" t="s">
        <v>3374</v>
      </c>
      <c r="B296" s="13" t="s">
        <v>3375</v>
      </c>
      <c r="C296" s="13" t="s">
        <v>3376</v>
      </c>
      <c r="D296" s="16" t="s">
        <v>3377</v>
      </c>
      <c r="E296" s="17" t="s">
        <v>3378</v>
      </c>
      <c r="F296" s="7" t="s">
        <v>3379</v>
      </c>
      <c r="G296" s="5" t="s">
        <v>3260</v>
      </c>
      <c r="H296" s="6" t="s">
        <v>3380</v>
      </c>
      <c r="I296" s="7" t="s">
        <v>3381</v>
      </c>
      <c r="J296" s="13" t="s">
        <v>3262</v>
      </c>
      <c r="L296" s="5" t="s">
        <v>57</v>
      </c>
    </row>
    <row r="297" spans="1:15">
      <c r="A297" s="9" t="s">
        <v>3382</v>
      </c>
      <c r="B297" s="13" t="s">
        <v>3383</v>
      </c>
      <c r="C297" s="13" t="s">
        <v>3384</v>
      </c>
      <c r="D297" s="13" t="s">
        <v>3385</v>
      </c>
      <c r="E297" s="13" t="s">
        <v>3386</v>
      </c>
      <c r="F297" s="13" t="s">
        <v>3387</v>
      </c>
      <c r="G297" s="5" t="s">
        <v>3388</v>
      </c>
      <c r="H297" s="6" t="s">
        <v>3389</v>
      </c>
      <c r="I297" s="7" t="s">
        <v>3390</v>
      </c>
      <c r="J297" s="13"/>
      <c r="M297" s="8"/>
      <c r="N297" s="8"/>
      <c r="O297" s="8"/>
    </row>
    <row r="298" spans="1:15">
      <c r="A298" s="9" t="s">
        <v>3391</v>
      </c>
      <c r="B298" s="13" t="s">
        <v>3392</v>
      </c>
      <c r="C298" s="13" t="s">
        <v>3393</v>
      </c>
      <c r="D298" s="16" t="s">
        <v>3394</v>
      </c>
      <c r="E298" s="17" t="s">
        <v>3392</v>
      </c>
      <c r="F298" s="7" t="s">
        <v>3395</v>
      </c>
      <c r="G298" s="5" t="s">
        <v>3396</v>
      </c>
      <c r="H298" s="6" t="s">
        <v>3397</v>
      </c>
      <c r="I298" s="7" t="s">
        <v>3398</v>
      </c>
      <c r="J298" s="13" t="s">
        <v>3265</v>
      </c>
      <c r="L298" s="5" t="s">
        <v>57</v>
      </c>
    </row>
    <row r="299" spans="1:15">
      <c r="A299" s="9" t="s">
        <v>3399</v>
      </c>
      <c r="B299" s="13" t="s">
        <v>3400</v>
      </c>
      <c r="C299" s="13" t="s">
        <v>3400</v>
      </c>
      <c r="D299" s="16" t="s">
        <v>3400</v>
      </c>
      <c r="E299" s="17" t="s">
        <v>3401</v>
      </c>
      <c r="F299" s="7" t="s">
        <v>3400</v>
      </c>
      <c r="G299" s="5" t="s">
        <v>3396</v>
      </c>
      <c r="H299" s="6" t="s">
        <v>3402</v>
      </c>
      <c r="I299" s="7" t="s">
        <v>3398</v>
      </c>
      <c r="J299" s="13" t="s">
        <v>3265</v>
      </c>
      <c r="L299" s="5" t="s">
        <v>57</v>
      </c>
    </row>
    <row r="300" spans="1:15">
      <c r="A300" s="9" t="s">
        <v>3403</v>
      </c>
      <c r="B300" s="13" t="s">
        <v>3404</v>
      </c>
      <c r="C300" s="13" t="s">
        <v>3405</v>
      </c>
      <c r="D300" s="16" t="s">
        <v>3406</v>
      </c>
      <c r="E300" s="17" t="s">
        <v>3407</v>
      </c>
      <c r="F300" s="7" t="s">
        <v>3408</v>
      </c>
      <c r="G300" s="5" t="s">
        <v>3409</v>
      </c>
      <c r="H300" s="6" t="s">
        <v>3410</v>
      </c>
      <c r="I300" s="7" t="s">
        <v>3411</v>
      </c>
      <c r="J300" s="13" t="s">
        <v>3265</v>
      </c>
      <c r="L300" s="5" t="s">
        <v>57</v>
      </c>
    </row>
    <row r="301" spans="1:15">
      <c r="A301" s="9" t="s">
        <v>3412</v>
      </c>
      <c r="B301" s="13" t="s">
        <v>3413</v>
      </c>
      <c r="C301" s="13" t="s">
        <v>3413</v>
      </c>
      <c r="D301" s="16" t="s">
        <v>3413</v>
      </c>
      <c r="E301" s="17">
        <v>-21</v>
      </c>
      <c r="F301" s="7" t="s">
        <v>3413</v>
      </c>
      <c r="G301" s="5" t="s">
        <v>3414</v>
      </c>
      <c r="H301" s="6" t="s">
        <v>3415</v>
      </c>
      <c r="I301" s="7" t="s">
        <v>3413</v>
      </c>
      <c r="J301" s="13" t="s">
        <v>3265</v>
      </c>
      <c r="L301" s="5" t="s">
        <v>57</v>
      </c>
    </row>
    <row r="302" spans="1:15">
      <c r="A302" s="9" t="s">
        <v>3416</v>
      </c>
      <c r="B302" s="13" t="s">
        <v>3417</v>
      </c>
      <c r="C302" s="13" t="s">
        <v>3418</v>
      </c>
      <c r="D302" s="16" t="s">
        <v>3419</v>
      </c>
      <c r="E302" s="17" t="s">
        <v>3420</v>
      </c>
      <c r="F302" s="7" t="s">
        <v>3421</v>
      </c>
      <c r="G302" s="5" t="s">
        <v>3422</v>
      </c>
      <c r="H302" s="6" t="s">
        <v>3423</v>
      </c>
      <c r="I302" s="7" t="s">
        <v>3424</v>
      </c>
      <c r="J302" s="13" t="s">
        <v>3265</v>
      </c>
      <c r="L302" s="5" t="s">
        <v>57</v>
      </c>
    </row>
    <row r="303" spans="1:15">
      <c r="A303" s="9" t="s">
        <v>3425</v>
      </c>
      <c r="B303" s="13" t="s">
        <v>3426</v>
      </c>
      <c r="C303" s="13" t="s">
        <v>3426</v>
      </c>
      <c r="D303" s="16" t="s">
        <v>3426</v>
      </c>
      <c r="E303" s="17">
        <v>-18</v>
      </c>
      <c r="F303" s="7" t="s">
        <v>3426</v>
      </c>
      <c r="G303" s="5" t="s">
        <v>3427</v>
      </c>
      <c r="H303" s="6" t="s">
        <v>3428</v>
      </c>
      <c r="I303" s="7" t="s">
        <v>3426</v>
      </c>
      <c r="J303" s="13" t="s">
        <v>3265</v>
      </c>
      <c r="L303" s="5" t="s">
        <v>57</v>
      </c>
    </row>
    <row r="304" spans="1:15">
      <c r="A304" s="9" t="s">
        <v>3429</v>
      </c>
      <c r="B304" s="5" t="s">
        <v>3430</v>
      </c>
      <c r="C304" s="5" t="s">
        <v>3430</v>
      </c>
      <c r="D304" s="5" t="s">
        <v>3430</v>
      </c>
      <c r="E304" s="5" t="s">
        <v>3430</v>
      </c>
      <c r="F304" s="5" t="s">
        <v>3430</v>
      </c>
      <c r="G304" s="5" t="s">
        <v>3430</v>
      </c>
      <c r="H304" s="6" t="s">
        <v>3430</v>
      </c>
      <c r="I304" s="7" t="s">
        <v>3430</v>
      </c>
      <c r="J304" s="13"/>
    </row>
    <row r="305" spans="1:12">
      <c r="A305" s="9" t="s">
        <v>3431</v>
      </c>
      <c r="B305" s="5" t="s">
        <v>3432</v>
      </c>
      <c r="C305" s="5" t="s">
        <v>3432</v>
      </c>
      <c r="D305" s="5" t="s">
        <v>3432</v>
      </c>
      <c r="E305" s="5" t="s">
        <v>3432</v>
      </c>
      <c r="F305" s="5" t="s">
        <v>3432</v>
      </c>
      <c r="G305" s="5" t="s">
        <v>3432</v>
      </c>
      <c r="H305" s="6" t="s">
        <v>3432</v>
      </c>
      <c r="I305" s="7" t="s">
        <v>3432</v>
      </c>
      <c r="J305" s="13"/>
    </row>
    <row r="306" spans="1:12">
      <c r="A306" s="9" t="s">
        <v>3433</v>
      </c>
      <c r="B306" s="5" t="s">
        <v>3434</v>
      </c>
      <c r="C306" s="5" t="s">
        <v>3434</v>
      </c>
      <c r="D306" s="5" t="s">
        <v>3434</v>
      </c>
      <c r="E306" s="5" t="s">
        <v>3434</v>
      </c>
      <c r="F306" s="5" t="s">
        <v>3434</v>
      </c>
      <c r="G306" s="5" t="s">
        <v>3434</v>
      </c>
      <c r="H306" s="6" t="s">
        <v>3434</v>
      </c>
      <c r="I306" s="7" t="s">
        <v>3434</v>
      </c>
      <c r="J306" s="13"/>
    </row>
    <row r="307" spans="1:12">
      <c r="A307" s="9" t="s">
        <v>3435</v>
      </c>
      <c r="B307" s="5" t="s">
        <v>3436</v>
      </c>
      <c r="C307" s="5" t="s">
        <v>3436</v>
      </c>
      <c r="D307" s="5" t="s">
        <v>3436</v>
      </c>
      <c r="E307" s="5" t="s">
        <v>3436</v>
      </c>
      <c r="F307" s="5" t="s">
        <v>3436</v>
      </c>
      <c r="G307" s="5" t="s">
        <v>3436</v>
      </c>
      <c r="H307" s="6" t="s">
        <v>3436</v>
      </c>
      <c r="I307" s="7" t="s">
        <v>3436</v>
      </c>
      <c r="J307" s="13"/>
    </row>
    <row r="308" spans="1:12">
      <c r="A308" s="9" t="s">
        <v>3437</v>
      </c>
      <c r="B308" s="5" t="s">
        <v>3438</v>
      </c>
      <c r="C308" s="5" t="s">
        <v>3439</v>
      </c>
      <c r="D308" s="5" t="s">
        <v>3440</v>
      </c>
      <c r="E308" s="5" t="s">
        <v>3441</v>
      </c>
      <c r="F308" s="5" t="s">
        <v>3442</v>
      </c>
      <c r="G308" s="5" t="s">
        <v>3443</v>
      </c>
      <c r="H308" s="6" t="s">
        <v>3444</v>
      </c>
      <c r="I308" s="7" t="s">
        <v>3445</v>
      </c>
      <c r="J308" s="13" t="s">
        <v>3446</v>
      </c>
    </row>
    <row r="309" spans="1:12">
      <c r="A309" s="9" t="s">
        <v>3447</v>
      </c>
      <c r="B309" s="5" t="s">
        <v>3448</v>
      </c>
      <c r="C309" s="5" t="s">
        <v>3448</v>
      </c>
      <c r="D309" s="5" t="s">
        <v>3448</v>
      </c>
      <c r="E309" s="5" t="s">
        <v>3448</v>
      </c>
      <c r="F309" s="5" t="s">
        <v>3448</v>
      </c>
      <c r="G309" s="5" t="s">
        <v>3449</v>
      </c>
      <c r="H309" s="6" t="s">
        <v>3448</v>
      </c>
      <c r="I309" s="7" t="s">
        <v>3448</v>
      </c>
      <c r="J309" s="13"/>
    </row>
    <row r="310" spans="1:12">
      <c r="A310" s="9" t="s">
        <v>3450</v>
      </c>
      <c r="B310" s="5" t="s">
        <v>3451</v>
      </c>
      <c r="C310" s="5" t="s">
        <v>3451</v>
      </c>
      <c r="D310" s="5" t="s">
        <v>3451</v>
      </c>
      <c r="E310" s="5" t="s">
        <v>3451</v>
      </c>
      <c r="F310" s="5" t="s">
        <v>3451</v>
      </c>
      <c r="G310" s="5" t="s">
        <v>3452</v>
      </c>
      <c r="H310" s="6" t="s">
        <v>3451</v>
      </c>
      <c r="I310" s="7" t="s">
        <v>3451</v>
      </c>
      <c r="J310" s="13"/>
    </row>
    <row r="311" spans="1:12">
      <c r="A311" s="9" t="s">
        <v>3453</v>
      </c>
      <c r="B311" s="5" t="s">
        <v>3454</v>
      </c>
      <c r="C311" s="5" t="s">
        <v>3455</v>
      </c>
      <c r="D311" s="5" t="s">
        <v>3456</v>
      </c>
      <c r="E311" s="5" t="s">
        <v>3457</v>
      </c>
      <c r="F311" s="5" t="s">
        <v>3458</v>
      </c>
      <c r="G311" s="5" t="s">
        <v>3459</v>
      </c>
      <c r="H311" s="6" t="s">
        <v>3460</v>
      </c>
      <c r="I311" s="7" t="s">
        <v>3461</v>
      </c>
      <c r="J311" s="13" t="s">
        <v>3446</v>
      </c>
    </row>
    <row r="312" spans="1:12">
      <c r="A312" s="9" t="s">
        <v>3462</v>
      </c>
      <c r="B312" s="5" t="s">
        <v>3463</v>
      </c>
      <c r="C312" s="5" t="s">
        <v>3463</v>
      </c>
      <c r="D312" s="5" t="s">
        <v>3463</v>
      </c>
      <c r="E312" s="5" t="s">
        <v>3463</v>
      </c>
      <c r="F312" s="5" t="s">
        <v>3463</v>
      </c>
      <c r="G312" s="5" t="s">
        <v>3464</v>
      </c>
      <c r="H312" s="6" t="s">
        <v>3463</v>
      </c>
      <c r="I312" s="7" t="s">
        <v>3463</v>
      </c>
      <c r="J312" s="13"/>
    </row>
    <row r="313" spans="1:12">
      <c r="A313" s="9" t="s">
        <v>3465</v>
      </c>
      <c r="B313" s="5" t="s">
        <v>3466</v>
      </c>
      <c r="C313" s="5" t="s">
        <v>3466</v>
      </c>
      <c r="D313" s="5" t="s">
        <v>3466</v>
      </c>
      <c r="E313" s="5" t="s">
        <v>3466</v>
      </c>
      <c r="F313" s="5" t="s">
        <v>3466</v>
      </c>
      <c r="G313" s="5" t="s">
        <v>3466</v>
      </c>
      <c r="H313" s="6" t="s">
        <v>3466</v>
      </c>
      <c r="I313" s="7" t="s">
        <v>3466</v>
      </c>
      <c r="J313" s="13"/>
    </row>
    <row r="314" spans="1:12">
      <c r="A314" s="9" t="s">
        <v>3467</v>
      </c>
      <c r="B314" s="5" t="s">
        <v>3468</v>
      </c>
      <c r="C314" s="5" t="s">
        <v>3469</v>
      </c>
      <c r="D314" s="5" t="s">
        <v>3470</v>
      </c>
      <c r="E314" s="5" t="s">
        <v>3471</v>
      </c>
      <c r="F314" s="5" t="s">
        <v>3472</v>
      </c>
      <c r="G314" s="5" t="s">
        <v>3473</v>
      </c>
      <c r="H314" s="6" t="s">
        <v>3474</v>
      </c>
      <c r="I314" s="7" t="s">
        <v>3475</v>
      </c>
      <c r="J314" s="13" t="s">
        <v>3446</v>
      </c>
    </row>
    <row r="315" spans="1:12">
      <c r="A315" s="9" t="s">
        <v>3476</v>
      </c>
      <c r="B315" s="5" t="s">
        <v>3477</v>
      </c>
      <c r="C315" s="5" t="s">
        <v>3477</v>
      </c>
      <c r="D315" s="5" t="s">
        <v>3477</v>
      </c>
      <c r="E315" s="5" t="s">
        <v>3477</v>
      </c>
      <c r="F315" s="5" t="s">
        <v>3477</v>
      </c>
      <c r="G315" s="5" t="s">
        <v>3478</v>
      </c>
      <c r="H315" s="6" t="s">
        <v>3477</v>
      </c>
      <c r="I315" s="7" t="s">
        <v>3477</v>
      </c>
      <c r="J315" s="13"/>
    </row>
    <row r="316" spans="1:12">
      <c r="A316" s="9" t="s">
        <v>3479</v>
      </c>
      <c r="B316" s="5" t="s">
        <v>3480</v>
      </c>
      <c r="C316" s="5" t="s">
        <v>3480</v>
      </c>
      <c r="D316" s="5" t="s">
        <v>3480</v>
      </c>
      <c r="E316" s="5" t="s">
        <v>3480</v>
      </c>
      <c r="F316" s="5" t="s">
        <v>3480</v>
      </c>
      <c r="G316" s="5" t="s">
        <v>3481</v>
      </c>
      <c r="H316" s="6" t="s">
        <v>3480</v>
      </c>
      <c r="I316" s="7" t="s">
        <v>3480</v>
      </c>
      <c r="J316" s="13"/>
    </row>
    <row r="317" spans="1:12" ht="15.75" customHeight="1">
      <c r="A317" s="31" t="s">
        <v>3482</v>
      </c>
      <c r="B317" s="32" t="s">
        <v>3483</v>
      </c>
      <c r="C317" s="33" t="s">
        <v>3483</v>
      </c>
      <c r="D317" s="16" t="s">
        <v>3483</v>
      </c>
      <c r="E317" s="17" t="s">
        <v>3483</v>
      </c>
      <c r="F317" s="34" t="s">
        <v>3483</v>
      </c>
      <c r="G317" s="32" t="s">
        <v>3483</v>
      </c>
      <c r="H317" s="6" t="s">
        <v>3483</v>
      </c>
      <c r="I317" s="7" t="s">
        <v>3483</v>
      </c>
      <c r="J317" s="13" t="s">
        <v>17</v>
      </c>
      <c r="K317" s="5" t="s">
        <v>57</v>
      </c>
      <c r="L317" s="5" t="s">
        <v>57</v>
      </c>
    </row>
    <row r="318" spans="1:12" ht="15.75" customHeight="1">
      <c r="A318" s="31" t="s">
        <v>3484</v>
      </c>
      <c r="B318" s="32" t="s">
        <v>3485</v>
      </c>
      <c r="C318" s="33" t="s">
        <v>3485</v>
      </c>
      <c r="D318" s="16" t="s">
        <v>3485</v>
      </c>
      <c r="E318" s="17" t="s">
        <v>3485</v>
      </c>
      <c r="F318" s="34" t="s">
        <v>3485</v>
      </c>
      <c r="G318" s="32" t="s">
        <v>3485</v>
      </c>
      <c r="H318" s="6" t="s">
        <v>3485</v>
      </c>
      <c r="I318" s="7" t="s">
        <v>3485</v>
      </c>
      <c r="J318" s="13" t="s">
        <v>17</v>
      </c>
      <c r="K318" s="5" t="s">
        <v>57</v>
      </c>
      <c r="L318" s="5" t="s">
        <v>57</v>
      </c>
    </row>
    <row r="319" spans="1:12" ht="15.75" customHeight="1">
      <c r="A319" s="31" t="s">
        <v>3486</v>
      </c>
      <c r="B319" s="32" t="s">
        <v>3487</v>
      </c>
      <c r="C319" s="33" t="s">
        <v>3487</v>
      </c>
      <c r="D319" s="16" t="s">
        <v>3487</v>
      </c>
      <c r="E319" s="17" t="s">
        <v>3487</v>
      </c>
      <c r="F319" s="34" t="s">
        <v>3487</v>
      </c>
      <c r="G319" s="32" t="s">
        <v>3487</v>
      </c>
      <c r="H319" s="6" t="s">
        <v>3487</v>
      </c>
      <c r="I319" s="7" t="s">
        <v>3487</v>
      </c>
      <c r="J319" s="13" t="s">
        <v>17</v>
      </c>
      <c r="K319" s="5" t="s">
        <v>57</v>
      </c>
      <c r="L319" s="5" t="s">
        <v>57</v>
      </c>
    </row>
    <row r="320" spans="1:12" ht="15.75" customHeight="1">
      <c r="A320" s="31" t="s">
        <v>3488</v>
      </c>
      <c r="B320" s="32" t="s">
        <v>3489</v>
      </c>
      <c r="C320" s="33" t="s">
        <v>3489</v>
      </c>
      <c r="D320" s="16" t="s">
        <v>3489</v>
      </c>
      <c r="E320" s="17" t="s">
        <v>3489</v>
      </c>
      <c r="F320" s="34" t="s">
        <v>3489</v>
      </c>
      <c r="G320" s="32" t="s">
        <v>3489</v>
      </c>
      <c r="H320" s="6" t="s">
        <v>3489</v>
      </c>
      <c r="I320" s="7" t="s">
        <v>3489</v>
      </c>
      <c r="J320" s="13" t="s">
        <v>17</v>
      </c>
      <c r="K320" s="5" t="s">
        <v>57</v>
      </c>
      <c r="L320" s="5" t="s">
        <v>57</v>
      </c>
    </row>
    <row r="321" spans="1:28" ht="15.75" customHeight="1">
      <c r="A321" s="9" t="s">
        <v>3490</v>
      </c>
      <c r="B321" s="35" t="s">
        <v>3491</v>
      </c>
      <c r="C321" s="13" t="s">
        <v>3492</v>
      </c>
      <c r="D321" s="16" t="s">
        <v>3493</v>
      </c>
      <c r="E321" s="17" t="s">
        <v>3494</v>
      </c>
      <c r="F321" s="5" t="s">
        <v>3495</v>
      </c>
      <c r="G321" s="5" t="s">
        <v>3496</v>
      </c>
      <c r="H321" s="6" t="s">
        <v>3497</v>
      </c>
      <c r="I321" s="7" t="s">
        <v>3498</v>
      </c>
      <c r="J321" s="13" t="s">
        <v>3499</v>
      </c>
      <c r="K321" s="5"/>
      <c r="L321" s="5" t="s">
        <v>57</v>
      </c>
      <c r="P321" s="5"/>
      <c r="Q321" s="5"/>
      <c r="R321" s="5"/>
      <c r="S321" s="5"/>
      <c r="T321" s="5"/>
      <c r="U321" s="5"/>
      <c r="V321" s="5"/>
      <c r="W321" s="5"/>
      <c r="X321" s="5"/>
      <c r="Y321" s="5"/>
      <c r="Z321" s="5"/>
      <c r="AA321" s="5"/>
      <c r="AB321" s="5"/>
    </row>
    <row r="322" spans="1:28" ht="15.75" customHeight="1">
      <c r="A322" s="9" t="s">
        <v>3500</v>
      </c>
      <c r="B322" s="35" t="s">
        <v>3501</v>
      </c>
      <c r="C322" s="13" t="s">
        <v>3502</v>
      </c>
      <c r="D322" s="16" t="s">
        <v>3503</v>
      </c>
      <c r="E322" s="17" t="s">
        <v>3504</v>
      </c>
      <c r="F322" s="5" t="s">
        <v>3505</v>
      </c>
      <c r="G322" s="5" t="s">
        <v>3506</v>
      </c>
      <c r="H322" s="6" t="s">
        <v>3507</v>
      </c>
      <c r="I322" s="7" t="s">
        <v>3508</v>
      </c>
      <c r="J322" s="13" t="s">
        <v>3509</v>
      </c>
      <c r="K322" s="5"/>
      <c r="L322" s="5" t="s">
        <v>57</v>
      </c>
      <c r="P322" s="5"/>
      <c r="Q322" s="5"/>
      <c r="R322" s="5"/>
      <c r="S322" s="5"/>
      <c r="T322" s="5"/>
      <c r="U322" s="5"/>
      <c r="V322" s="5"/>
      <c r="W322" s="5"/>
      <c r="X322" s="5"/>
      <c r="Y322" s="5"/>
      <c r="Z322" s="5"/>
      <c r="AA322" s="5"/>
      <c r="AB322" s="5"/>
    </row>
    <row r="323" spans="1:28" ht="15.75" customHeight="1">
      <c r="A323" s="9" t="s">
        <v>3510</v>
      </c>
      <c r="B323" s="35" t="s">
        <v>3511</v>
      </c>
      <c r="C323" s="13" t="s">
        <v>3512</v>
      </c>
      <c r="D323" s="16" t="s">
        <v>3513</v>
      </c>
      <c r="E323" s="17" t="s">
        <v>3514</v>
      </c>
      <c r="F323" s="5" t="s">
        <v>3515</v>
      </c>
      <c r="G323" s="5" t="s">
        <v>3516</v>
      </c>
      <c r="H323" s="6" t="s">
        <v>3517</v>
      </c>
      <c r="I323" s="7" t="s">
        <v>3518</v>
      </c>
      <c r="J323" s="13" t="s">
        <v>3519</v>
      </c>
      <c r="K323" s="5"/>
      <c r="L323" s="5" t="s">
        <v>57</v>
      </c>
      <c r="P323" s="5"/>
      <c r="Q323" s="5"/>
      <c r="R323" s="5"/>
      <c r="S323" s="5"/>
      <c r="T323" s="5"/>
      <c r="U323" s="5"/>
      <c r="V323" s="5"/>
      <c r="W323" s="5"/>
      <c r="X323" s="5"/>
      <c r="Y323" s="5"/>
      <c r="Z323" s="5"/>
      <c r="AA323" s="5"/>
      <c r="AB323" s="5"/>
    </row>
    <row r="324" spans="1:28">
      <c r="A324" s="9" t="s">
        <v>3520</v>
      </c>
      <c r="B324" s="4" t="s">
        <v>1976</v>
      </c>
      <c r="C324" s="4" t="s">
        <v>1977</v>
      </c>
      <c r="D324" s="16" t="s">
        <v>1978</v>
      </c>
      <c r="E324" s="17" t="s">
        <v>1979</v>
      </c>
      <c r="F324" s="7" t="s">
        <v>1980</v>
      </c>
      <c r="G324" s="5" t="s">
        <v>3521</v>
      </c>
      <c r="H324" s="6" t="s">
        <v>1982</v>
      </c>
      <c r="I324" s="7" t="s">
        <v>1983</v>
      </c>
      <c r="J324" s="4" t="s">
        <v>3522</v>
      </c>
      <c r="K324" s="3"/>
      <c r="L324" s="5" t="s">
        <v>57</v>
      </c>
    </row>
    <row r="325" spans="1:28">
      <c r="A325" s="9" t="s">
        <v>3523</v>
      </c>
      <c r="B325" s="4" t="s">
        <v>1840</v>
      </c>
      <c r="C325" s="4" t="s">
        <v>3524</v>
      </c>
      <c r="D325" s="16" t="s">
        <v>1978</v>
      </c>
      <c r="E325" s="17" t="s">
        <v>3525</v>
      </c>
      <c r="F325" s="7" t="s">
        <v>3526</v>
      </c>
      <c r="G325" s="5" t="s">
        <v>3527</v>
      </c>
      <c r="H325" s="6" t="s">
        <v>1846</v>
      </c>
      <c r="I325" s="7" t="s">
        <v>1847</v>
      </c>
      <c r="J325" s="4" t="s">
        <v>3528</v>
      </c>
      <c r="L325" s="5" t="s">
        <v>57</v>
      </c>
    </row>
    <row r="326" spans="1:28">
      <c r="A326" s="9" t="s">
        <v>3529</v>
      </c>
      <c r="B326" s="13" t="s">
        <v>3530</v>
      </c>
      <c r="C326" s="13" t="s">
        <v>3531</v>
      </c>
      <c r="D326" s="13" t="s">
        <v>3531</v>
      </c>
      <c r="E326" s="13" t="s">
        <v>3530</v>
      </c>
      <c r="F326" s="13" t="s">
        <v>3531</v>
      </c>
      <c r="G326" s="5" t="s">
        <v>3532</v>
      </c>
      <c r="H326" s="6" t="s">
        <v>3533</v>
      </c>
      <c r="I326" s="7" t="s">
        <v>3530</v>
      </c>
      <c r="J326" s="4" t="s">
        <v>3534</v>
      </c>
      <c r="K326" s="3"/>
      <c r="L326" s="5" t="s">
        <v>57</v>
      </c>
    </row>
    <row r="327" spans="1:28">
      <c r="A327" s="9" t="s">
        <v>3535</v>
      </c>
      <c r="B327" s="4" t="s">
        <v>3536</v>
      </c>
      <c r="C327" s="4" t="s">
        <v>3536</v>
      </c>
      <c r="D327" s="16" t="s">
        <v>3536</v>
      </c>
      <c r="E327" s="17" t="s">
        <v>3536</v>
      </c>
      <c r="F327" s="7" t="s">
        <v>3536</v>
      </c>
      <c r="G327" s="5" t="s">
        <v>3532</v>
      </c>
      <c r="H327" s="6" t="s">
        <v>3536</v>
      </c>
      <c r="I327" s="7" t="s">
        <v>3536</v>
      </c>
      <c r="J327" s="4" t="s">
        <v>3537</v>
      </c>
      <c r="L327" s="5" t="s">
        <v>57</v>
      </c>
    </row>
    <row r="328" spans="1:28">
      <c r="A328" s="9" t="s">
        <v>3538</v>
      </c>
      <c r="B328" s="13" t="s">
        <v>3539</v>
      </c>
      <c r="C328" s="13" t="s">
        <v>3540</v>
      </c>
      <c r="D328" s="13" t="s">
        <v>3541</v>
      </c>
      <c r="E328" s="13" t="s">
        <v>3539</v>
      </c>
      <c r="F328" s="13" t="s">
        <v>3542</v>
      </c>
      <c r="G328" s="5" t="s">
        <v>3543</v>
      </c>
      <c r="H328" s="6" t="s">
        <v>3544</v>
      </c>
      <c r="I328" s="7" t="s">
        <v>3539</v>
      </c>
      <c r="J328" s="4" t="s">
        <v>3534</v>
      </c>
      <c r="K328" s="3"/>
      <c r="L328" s="5" t="s">
        <v>57</v>
      </c>
    </row>
    <row r="329" spans="1:28">
      <c r="A329" s="9" t="s">
        <v>3545</v>
      </c>
      <c r="B329" s="4" t="s">
        <v>3546</v>
      </c>
      <c r="C329" s="4" t="s">
        <v>3547</v>
      </c>
      <c r="D329" s="16" t="s">
        <v>3548</v>
      </c>
      <c r="E329" s="17" t="s">
        <v>3546</v>
      </c>
      <c r="F329" s="7" t="s">
        <v>3546</v>
      </c>
      <c r="G329" s="5" t="s">
        <v>3543</v>
      </c>
      <c r="H329" s="6" t="s">
        <v>3546</v>
      </c>
      <c r="I329" s="7" t="s">
        <v>3546</v>
      </c>
      <c r="J329" s="4" t="s">
        <v>3549</v>
      </c>
      <c r="L329" s="5" t="s">
        <v>57</v>
      </c>
    </row>
    <row r="330" spans="1:28">
      <c r="A330" s="9" t="s">
        <v>3550</v>
      </c>
      <c r="B330" s="13" t="s">
        <v>3551</v>
      </c>
      <c r="C330" s="13" t="s">
        <v>3552</v>
      </c>
      <c r="D330" s="13" t="s">
        <v>3553</v>
      </c>
      <c r="E330" s="13" t="s">
        <v>3554</v>
      </c>
      <c r="F330" s="13" t="s">
        <v>3555</v>
      </c>
      <c r="G330" s="5" t="s">
        <v>3556</v>
      </c>
      <c r="H330" s="6" t="s">
        <v>3557</v>
      </c>
      <c r="I330" s="7" t="s">
        <v>3558</v>
      </c>
      <c r="J330" s="4" t="s">
        <v>3534</v>
      </c>
      <c r="K330" s="3"/>
      <c r="L330" s="5" t="s">
        <v>57</v>
      </c>
    </row>
    <row r="331" spans="1:28">
      <c r="A331" s="9" t="s">
        <v>3559</v>
      </c>
      <c r="B331" s="4" t="s">
        <v>3560</v>
      </c>
      <c r="C331" s="4" t="s">
        <v>3560</v>
      </c>
      <c r="D331" s="16" t="s">
        <v>3561</v>
      </c>
      <c r="E331" s="17" t="s">
        <v>475</v>
      </c>
      <c r="F331" s="7" t="s">
        <v>3560</v>
      </c>
      <c r="G331" s="5" t="s">
        <v>3556</v>
      </c>
      <c r="H331" s="6" t="s">
        <v>3560</v>
      </c>
      <c r="I331" s="7" t="s">
        <v>3560</v>
      </c>
      <c r="J331" s="4" t="s">
        <v>3562</v>
      </c>
      <c r="L331" s="5" t="s">
        <v>57</v>
      </c>
    </row>
    <row r="332" spans="1:28">
      <c r="A332" s="9" t="s">
        <v>3563</v>
      </c>
      <c r="B332" s="13" t="s">
        <v>3564</v>
      </c>
      <c r="C332" s="13" t="s">
        <v>3564</v>
      </c>
      <c r="D332" s="13" t="s">
        <v>3564</v>
      </c>
      <c r="E332" s="13" t="s">
        <v>3564</v>
      </c>
      <c r="F332" s="13" t="s">
        <v>3564</v>
      </c>
      <c r="G332" s="5" t="s">
        <v>3565</v>
      </c>
      <c r="H332" s="6" t="s">
        <v>3566</v>
      </c>
      <c r="I332" s="7" t="s">
        <v>3564</v>
      </c>
      <c r="J332" s="4" t="s">
        <v>3534</v>
      </c>
      <c r="K332" s="3" t="s">
        <v>57</v>
      </c>
      <c r="L332" s="5" t="s">
        <v>57</v>
      </c>
    </row>
    <row r="333" spans="1:28">
      <c r="A333" s="9" t="s">
        <v>3567</v>
      </c>
      <c r="B333" s="4" t="s">
        <v>3564</v>
      </c>
      <c r="C333" s="4" t="s">
        <v>3564</v>
      </c>
      <c r="D333" s="16" t="s">
        <v>263</v>
      </c>
      <c r="E333" s="17" t="s">
        <v>3568</v>
      </c>
      <c r="F333" s="7" t="s">
        <v>3564</v>
      </c>
      <c r="G333" s="5" t="s">
        <v>3565</v>
      </c>
      <c r="H333" s="6" t="s">
        <v>3564</v>
      </c>
      <c r="I333" s="7" t="s">
        <v>3569</v>
      </c>
      <c r="J333" s="4" t="s">
        <v>3570</v>
      </c>
      <c r="L333" s="5" t="s">
        <v>57</v>
      </c>
    </row>
    <row r="334" spans="1:28">
      <c r="A334" s="9" t="s">
        <v>3571</v>
      </c>
      <c r="B334" s="13" t="s">
        <v>3572</v>
      </c>
      <c r="C334" s="13" t="s">
        <v>3572</v>
      </c>
      <c r="D334" s="13" t="s">
        <v>3572</v>
      </c>
      <c r="E334" s="13" t="s">
        <v>3572</v>
      </c>
      <c r="F334" s="13" t="s">
        <v>3572</v>
      </c>
      <c r="G334" s="5" t="s">
        <v>3573</v>
      </c>
      <c r="H334" s="6" t="s">
        <v>3574</v>
      </c>
      <c r="I334" s="7" t="s">
        <v>3572</v>
      </c>
      <c r="J334" s="4" t="s">
        <v>3534</v>
      </c>
      <c r="K334" s="3" t="s">
        <v>57</v>
      </c>
      <c r="L334" s="5" t="s">
        <v>57</v>
      </c>
    </row>
    <row r="335" spans="1:28">
      <c r="A335" s="9" t="s">
        <v>3575</v>
      </c>
      <c r="B335" s="4" t="s">
        <v>3572</v>
      </c>
      <c r="C335" s="4" t="s">
        <v>3572</v>
      </c>
      <c r="D335" s="16" t="s">
        <v>3572</v>
      </c>
      <c r="E335" s="17" t="s">
        <v>3576</v>
      </c>
      <c r="F335" s="7" t="s">
        <v>3572</v>
      </c>
      <c r="G335" s="5" t="s">
        <v>3573</v>
      </c>
      <c r="H335" s="6" t="s">
        <v>3572</v>
      </c>
      <c r="I335" s="7" t="s">
        <v>3577</v>
      </c>
      <c r="J335" s="4" t="s">
        <v>3578</v>
      </c>
      <c r="L335" s="5" t="s">
        <v>57</v>
      </c>
    </row>
    <row r="336" spans="1:28">
      <c r="A336" s="9" t="s">
        <v>3579</v>
      </c>
      <c r="B336" s="13" t="s">
        <v>3580</v>
      </c>
      <c r="C336" s="13" t="s">
        <v>3580</v>
      </c>
      <c r="D336" s="13" t="s">
        <v>3580</v>
      </c>
      <c r="E336" s="13" t="s">
        <v>3580</v>
      </c>
      <c r="F336" s="13" t="s">
        <v>3580</v>
      </c>
      <c r="G336" s="5" t="s">
        <v>3581</v>
      </c>
      <c r="H336" s="6" t="s">
        <v>3582</v>
      </c>
      <c r="I336" s="7" t="s">
        <v>3580</v>
      </c>
      <c r="J336" s="4" t="s">
        <v>3534</v>
      </c>
      <c r="K336" s="3" t="s">
        <v>57</v>
      </c>
      <c r="L336" s="5" t="s">
        <v>57</v>
      </c>
    </row>
    <row r="337" spans="1:28">
      <c r="A337" s="9" t="s">
        <v>3583</v>
      </c>
      <c r="B337" s="4" t="s">
        <v>3580</v>
      </c>
      <c r="C337" s="4" t="s">
        <v>3580</v>
      </c>
      <c r="D337" s="16" t="s">
        <v>3580</v>
      </c>
      <c r="E337" s="17" t="s">
        <v>3584</v>
      </c>
      <c r="F337" s="7" t="s">
        <v>3580</v>
      </c>
      <c r="G337" s="5" t="s">
        <v>3581</v>
      </c>
      <c r="H337" s="6" t="s">
        <v>3580</v>
      </c>
      <c r="I337" s="7" t="s">
        <v>3585</v>
      </c>
      <c r="J337" s="4" t="s">
        <v>3586</v>
      </c>
      <c r="L337" s="5" t="s">
        <v>57</v>
      </c>
    </row>
    <row r="338" spans="1:28">
      <c r="A338" s="9" t="s">
        <v>3587</v>
      </c>
      <c r="B338" s="13" t="s">
        <v>3588</v>
      </c>
      <c r="C338" s="13" t="s">
        <v>3588</v>
      </c>
      <c r="D338" s="13" t="s">
        <v>3588</v>
      </c>
      <c r="E338" s="13" t="s">
        <v>3588</v>
      </c>
      <c r="F338" s="13" t="s">
        <v>3588</v>
      </c>
      <c r="G338" s="5" t="s">
        <v>3589</v>
      </c>
      <c r="H338" s="6" t="s">
        <v>3590</v>
      </c>
      <c r="I338" s="7" t="s">
        <v>3588</v>
      </c>
      <c r="J338" s="4" t="s">
        <v>3534</v>
      </c>
      <c r="K338" s="3" t="s">
        <v>57</v>
      </c>
      <c r="L338" s="5" t="s">
        <v>57</v>
      </c>
    </row>
    <row r="339" spans="1:28">
      <c r="A339" s="9" t="s">
        <v>3591</v>
      </c>
      <c r="B339" s="4" t="s">
        <v>3588</v>
      </c>
      <c r="C339" s="4" t="s">
        <v>3588</v>
      </c>
      <c r="D339" s="16" t="s">
        <v>3588</v>
      </c>
      <c r="E339" s="17" t="s">
        <v>3592</v>
      </c>
      <c r="F339" s="7" t="s">
        <v>3588</v>
      </c>
      <c r="G339" s="5" t="s">
        <v>3589</v>
      </c>
      <c r="H339" s="6" t="s">
        <v>3588</v>
      </c>
      <c r="I339" s="7" t="s">
        <v>3593</v>
      </c>
      <c r="J339" s="4" t="s">
        <v>3594</v>
      </c>
      <c r="L339" s="5" t="s">
        <v>57</v>
      </c>
    </row>
    <row r="340" spans="1:28">
      <c r="A340" s="9" t="s">
        <v>3595</v>
      </c>
      <c r="B340" s="13" t="s">
        <v>3596</v>
      </c>
      <c r="C340" s="13" t="s">
        <v>3597</v>
      </c>
      <c r="D340" s="13" t="s">
        <v>3598</v>
      </c>
      <c r="E340" s="13" t="s">
        <v>3599</v>
      </c>
      <c r="F340" s="13" t="s">
        <v>3600</v>
      </c>
      <c r="G340" s="5" t="s">
        <v>3601</v>
      </c>
      <c r="H340" s="6" t="s">
        <v>3602</v>
      </c>
      <c r="I340" s="7" t="s">
        <v>3603</v>
      </c>
      <c r="J340" s="4" t="s">
        <v>3604</v>
      </c>
      <c r="K340" s="3"/>
      <c r="L340" s="5" t="s">
        <v>57</v>
      </c>
    </row>
    <row r="341" spans="1:28">
      <c r="A341" s="9" t="s">
        <v>3605</v>
      </c>
      <c r="B341" s="4" t="s">
        <v>3606</v>
      </c>
      <c r="C341" s="4" t="s">
        <v>3607</v>
      </c>
      <c r="D341" s="16" t="s">
        <v>3608</v>
      </c>
      <c r="E341" s="17" t="s">
        <v>3609</v>
      </c>
      <c r="F341" s="7" t="s">
        <v>3606</v>
      </c>
      <c r="G341" s="5" t="s">
        <v>3601</v>
      </c>
      <c r="H341" s="6" t="s">
        <v>3610</v>
      </c>
      <c r="I341" s="7" t="s">
        <v>3611</v>
      </c>
      <c r="J341" s="4" t="s">
        <v>3612</v>
      </c>
      <c r="L341" s="5" t="s">
        <v>57</v>
      </c>
    </row>
    <row r="342" spans="1:28">
      <c r="A342" s="9" t="s">
        <v>3613</v>
      </c>
      <c r="B342" s="13" t="s">
        <v>3614</v>
      </c>
      <c r="C342" s="13" t="s">
        <v>3615</v>
      </c>
      <c r="D342" s="13" t="s">
        <v>3616</v>
      </c>
      <c r="E342" s="13" t="s">
        <v>3617</v>
      </c>
      <c r="F342" s="13" t="s">
        <v>3618</v>
      </c>
      <c r="G342" s="5" t="s">
        <v>3619</v>
      </c>
      <c r="H342" s="6" t="s">
        <v>3620</v>
      </c>
      <c r="I342" s="7" t="s">
        <v>3621</v>
      </c>
      <c r="J342" s="4" t="s">
        <v>3604</v>
      </c>
      <c r="K342" s="3"/>
      <c r="L342" s="5" t="s">
        <v>57</v>
      </c>
    </row>
    <row r="343" spans="1:28">
      <c r="A343" s="9" t="s">
        <v>3622</v>
      </c>
      <c r="B343" s="4" t="s">
        <v>3623</v>
      </c>
      <c r="C343" s="4" t="s">
        <v>3624</v>
      </c>
      <c r="D343" s="16" t="s">
        <v>3625</v>
      </c>
      <c r="E343" s="17" t="s">
        <v>3626</v>
      </c>
      <c r="F343" s="7" t="s">
        <v>3623</v>
      </c>
      <c r="G343" s="5" t="s">
        <v>3619</v>
      </c>
      <c r="H343" s="6" t="s">
        <v>3627</v>
      </c>
      <c r="I343" s="7" t="s">
        <v>3628</v>
      </c>
      <c r="J343" s="4" t="s">
        <v>3629</v>
      </c>
      <c r="L343" s="5" t="s">
        <v>57</v>
      </c>
    </row>
    <row r="344" spans="1:28">
      <c r="A344" s="9" t="s">
        <v>3630</v>
      </c>
      <c r="B344" s="13" t="s">
        <v>3631</v>
      </c>
      <c r="C344" s="13" t="s">
        <v>3632</v>
      </c>
      <c r="D344" s="13" t="s">
        <v>3633</v>
      </c>
      <c r="E344" s="13" t="s">
        <v>3634</v>
      </c>
      <c r="F344" s="13" t="s">
        <v>3635</v>
      </c>
      <c r="G344" s="5" t="s">
        <v>3636</v>
      </c>
      <c r="H344" s="6" t="s">
        <v>3637</v>
      </c>
      <c r="I344" s="7" t="s">
        <v>3638</v>
      </c>
      <c r="J344" s="4" t="s">
        <v>3604</v>
      </c>
      <c r="K344" s="3"/>
      <c r="L344" s="5" t="s">
        <v>57</v>
      </c>
    </row>
    <row r="345" spans="1:28">
      <c r="A345" s="9" t="s">
        <v>3639</v>
      </c>
      <c r="B345" s="4" t="s">
        <v>3640</v>
      </c>
      <c r="C345" s="4" t="s">
        <v>3641</v>
      </c>
      <c r="D345" s="16" t="s">
        <v>3642</v>
      </c>
      <c r="E345" s="17" t="s">
        <v>3643</v>
      </c>
      <c r="F345" s="7" t="s">
        <v>3640</v>
      </c>
      <c r="G345" s="5" t="s">
        <v>3636</v>
      </c>
      <c r="H345" s="6" t="s">
        <v>3644</v>
      </c>
      <c r="I345" s="7" t="s">
        <v>3645</v>
      </c>
      <c r="J345" s="4" t="s">
        <v>3646</v>
      </c>
      <c r="L345" s="5" t="s">
        <v>57</v>
      </c>
    </row>
    <row r="346" spans="1:28">
      <c r="A346" s="9" t="s">
        <v>3647</v>
      </c>
      <c r="B346" s="7" t="s">
        <v>3648</v>
      </c>
      <c r="C346" s="16" t="s">
        <v>3649</v>
      </c>
      <c r="D346" s="7" t="s">
        <v>3650</v>
      </c>
      <c r="E346" s="7" t="s">
        <v>3651</v>
      </c>
      <c r="F346" s="7" t="s">
        <v>3652</v>
      </c>
      <c r="G346" s="5" t="s">
        <v>1830</v>
      </c>
      <c r="H346" s="6" t="s">
        <v>3653</v>
      </c>
      <c r="I346" s="7" t="s">
        <v>3654</v>
      </c>
      <c r="J346" s="13"/>
    </row>
    <row r="347" spans="1:28">
      <c r="A347" s="9" t="s">
        <v>3655</v>
      </c>
      <c r="B347" s="7" t="s">
        <v>1826</v>
      </c>
      <c r="C347" s="7" t="s">
        <v>3656</v>
      </c>
      <c r="D347" s="7">
        <v>3</v>
      </c>
      <c r="E347" s="7" t="s">
        <v>1828</v>
      </c>
      <c r="F347" s="7" t="s">
        <v>1829</v>
      </c>
      <c r="G347" s="5" t="s">
        <v>3657</v>
      </c>
      <c r="H347" s="6" t="s">
        <v>3658</v>
      </c>
      <c r="I347" s="7" t="s">
        <v>1828</v>
      </c>
      <c r="J347" s="13"/>
    </row>
    <row r="348" spans="1:28">
      <c r="A348" s="9" t="s">
        <v>3659</v>
      </c>
      <c r="B348" s="7" t="s">
        <v>3539</v>
      </c>
      <c r="C348" s="16" t="s">
        <v>3660</v>
      </c>
      <c r="D348" s="7" t="s">
        <v>3661</v>
      </c>
      <c r="E348" s="7" t="s">
        <v>2483</v>
      </c>
      <c r="F348" s="7" t="s">
        <v>2484</v>
      </c>
      <c r="G348" s="5" t="s">
        <v>3543</v>
      </c>
      <c r="H348" s="6" t="s">
        <v>3544</v>
      </c>
      <c r="I348" s="7" t="s">
        <v>3539</v>
      </c>
      <c r="J348" s="13"/>
    </row>
    <row r="349" spans="1:28">
      <c r="A349" s="9" t="s">
        <v>3662</v>
      </c>
      <c r="B349" s="7" t="s">
        <v>3663</v>
      </c>
      <c r="C349" s="7" t="s">
        <v>1298</v>
      </c>
      <c r="D349" s="7" t="s">
        <v>3663</v>
      </c>
      <c r="E349" s="7" t="s">
        <v>1298</v>
      </c>
      <c r="F349" s="7" t="s">
        <v>3664</v>
      </c>
      <c r="G349" s="5" t="s">
        <v>3543</v>
      </c>
      <c r="H349" s="6" t="s">
        <v>3663</v>
      </c>
      <c r="I349" s="7" t="s">
        <v>3663</v>
      </c>
      <c r="J349" s="13"/>
    </row>
    <row r="350" spans="1:28">
      <c r="A350" s="9" t="s">
        <v>3665</v>
      </c>
      <c r="B350" s="5" t="s">
        <v>3666</v>
      </c>
      <c r="C350" s="5" t="s">
        <v>3667</v>
      </c>
      <c r="D350" s="5" t="s">
        <v>3668</v>
      </c>
      <c r="E350" s="5" t="s">
        <v>3669</v>
      </c>
      <c r="F350" s="5" t="s">
        <v>3670</v>
      </c>
      <c r="G350" s="5" t="s">
        <v>3671</v>
      </c>
      <c r="H350" s="6" t="s">
        <v>3672</v>
      </c>
      <c r="I350" s="7" t="s">
        <v>1945</v>
      </c>
      <c r="J350" s="13" t="s">
        <v>3673</v>
      </c>
    </row>
    <row r="351" spans="1:28">
      <c r="A351" s="9" t="s">
        <v>3674</v>
      </c>
      <c r="B351" s="5" t="s">
        <v>3675</v>
      </c>
      <c r="C351" s="5" t="s">
        <v>3675</v>
      </c>
      <c r="D351" s="5" t="s">
        <v>3675</v>
      </c>
      <c r="E351" s="5" t="s">
        <v>3676</v>
      </c>
      <c r="F351" s="5" t="s">
        <v>3675</v>
      </c>
      <c r="G351" s="5" t="s">
        <v>3671</v>
      </c>
      <c r="H351" s="6" t="s">
        <v>3675</v>
      </c>
      <c r="I351" s="7" t="s">
        <v>3677</v>
      </c>
      <c r="J351" s="13" t="s">
        <v>3678</v>
      </c>
    </row>
    <row r="352" spans="1:28" ht="15.75" customHeight="1">
      <c r="A352" s="9" t="s">
        <v>3679</v>
      </c>
      <c r="B352" s="35" t="s">
        <v>3680</v>
      </c>
      <c r="C352" s="13" t="s">
        <v>3681</v>
      </c>
      <c r="D352" s="16" t="s">
        <v>3682</v>
      </c>
      <c r="E352" s="17" t="s">
        <v>3683</v>
      </c>
      <c r="F352" s="5" t="s">
        <v>3684</v>
      </c>
      <c r="G352" s="5" t="s">
        <v>3685</v>
      </c>
      <c r="H352" s="6" t="s">
        <v>3686</v>
      </c>
      <c r="I352" s="7" t="s">
        <v>3687</v>
      </c>
      <c r="J352" s="13" t="s">
        <v>3688</v>
      </c>
      <c r="K352" s="5"/>
      <c r="L352" s="5" t="s">
        <v>57</v>
      </c>
      <c r="P352" s="5"/>
      <c r="Q352" s="5"/>
      <c r="R352" s="5"/>
      <c r="S352" s="5"/>
      <c r="T352" s="5"/>
      <c r="U352" s="5"/>
      <c r="V352" s="5"/>
      <c r="W352" s="5"/>
      <c r="X352" s="5"/>
      <c r="Y352" s="5"/>
      <c r="Z352" s="5"/>
      <c r="AA352" s="5"/>
      <c r="AB352" s="5"/>
    </row>
    <row r="353" spans="1:12" ht="15.75" customHeight="1">
      <c r="A353" s="31" t="s">
        <v>3689</v>
      </c>
      <c r="B353" s="32" t="s">
        <v>3690</v>
      </c>
      <c r="C353" s="33" t="s">
        <v>3690</v>
      </c>
      <c r="D353" s="16" t="s">
        <v>3690</v>
      </c>
      <c r="E353" s="17" t="s">
        <v>3690</v>
      </c>
      <c r="F353" s="34" t="s">
        <v>3690</v>
      </c>
      <c r="G353" s="32" t="s">
        <v>3690</v>
      </c>
      <c r="H353" s="6" t="s">
        <v>3690</v>
      </c>
      <c r="I353" s="7" t="s">
        <v>3690</v>
      </c>
      <c r="J353" s="13" t="s">
        <v>17</v>
      </c>
      <c r="K353" s="5" t="s">
        <v>57</v>
      </c>
      <c r="L353" s="5" t="s">
        <v>57</v>
      </c>
    </row>
    <row r="354" spans="1:12" ht="15.75" customHeight="1">
      <c r="A354" s="31" t="s">
        <v>3691</v>
      </c>
      <c r="B354" s="32" t="s">
        <v>3692</v>
      </c>
      <c r="C354" s="33" t="s">
        <v>3692</v>
      </c>
      <c r="D354" s="16" t="s">
        <v>3692</v>
      </c>
      <c r="E354" s="17" t="s">
        <v>3692</v>
      </c>
      <c r="F354" s="34" t="s">
        <v>3692</v>
      </c>
      <c r="G354" s="32" t="s">
        <v>3692</v>
      </c>
      <c r="H354" s="6" t="s">
        <v>3692</v>
      </c>
      <c r="I354" s="7" t="s">
        <v>3692</v>
      </c>
      <c r="J354" s="13" t="s">
        <v>17</v>
      </c>
      <c r="K354" s="5" t="s">
        <v>57</v>
      </c>
      <c r="L354" s="5" t="s">
        <v>57</v>
      </c>
    </row>
    <row r="355" spans="1:12" ht="15.75" customHeight="1">
      <c r="A355" s="36" t="s">
        <v>3693</v>
      </c>
      <c r="B355" s="32" t="s">
        <v>3694</v>
      </c>
      <c r="C355" s="33" t="s">
        <v>3694</v>
      </c>
      <c r="D355" s="16" t="s">
        <v>3694</v>
      </c>
      <c r="E355" s="17" t="s">
        <v>3694</v>
      </c>
      <c r="F355" s="34" t="s">
        <v>3694</v>
      </c>
      <c r="G355" s="32" t="s">
        <v>3694</v>
      </c>
      <c r="H355" s="6" t="s">
        <v>3694</v>
      </c>
      <c r="I355" s="7" t="s">
        <v>3694</v>
      </c>
      <c r="J355" s="13" t="s">
        <v>17</v>
      </c>
      <c r="K355" s="5" t="s">
        <v>57</v>
      </c>
      <c r="L355" s="5" t="s">
        <v>57</v>
      </c>
    </row>
    <row r="356" spans="1:12" ht="15.75" customHeight="1">
      <c r="A356" s="31" t="s">
        <v>3695</v>
      </c>
      <c r="B356" s="24" t="s">
        <v>3696</v>
      </c>
      <c r="C356" s="33" t="s">
        <v>3696</v>
      </c>
      <c r="D356" s="16" t="s">
        <v>3696</v>
      </c>
      <c r="E356" s="17" t="s">
        <v>3696</v>
      </c>
      <c r="F356" s="34" t="s">
        <v>3696</v>
      </c>
      <c r="G356" s="24" t="s">
        <v>3696</v>
      </c>
      <c r="H356" s="6" t="s">
        <v>3696</v>
      </c>
      <c r="I356" s="7" t="s">
        <v>3696</v>
      </c>
      <c r="J356" s="13" t="s">
        <v>17</v>
      </c>
      <c r="K356" s="5" t="s">
        <v>57</v>
      </c>
      <c r="L356" s="5" t="s">
        <v>57</v>
      </c>
    </row>
    <row r="357" spans="1:12">
      <c r="A357" s="9" t="s">
        <v>3697</v>
      </c>
      <c r="B357" s="4" t="s">
        <v>3698</v>
      </c>
      <c r="C357" s="4" t="s">
        <v>3699</v>
      </c>
      <c r="D357" s="16" t="s">
        <v>3700</v>
      </c>
      <c r="E357" s="17" t="s">
        <v>3701</v>
      </c>
      <c r="F357" s="7" t="s">
        <v>3702</v>
      </c>
      <c r="G357" s="5" t="s">
        <v>3703</v>
      </c>
      <c r="H357" s="6" t="s">
        <v>3704</v>
      </c>
      <c r="I357" s="7" t="s">
        <v>3705</v>
      </c>
      <c r="J357" s="4" t="s">
        <v>3706</v>
      </c>
      <c r="K357" s="3"/>
      <c r="L357" s="5" t="s">
        <v>57</v>
      </c>
    </row>
    <row r="358" spans="1:12">
      <c r="A358" s="9" t="s">
        <v>3707</v>
      </c>
      <c r="B358" s="13" t="s">
        <v>3708</v>
      </c>
      <c r="C358" s="13" t="s">
        <v>3709</v>
      </c>
      <c r="D358" s="7" t="s">
        <v>3710</v>
      </c>
      <c r="E358" s="7" t="s">
        <v>3711</v>
      </c>
      <c r="F358" s="7" t="s">
        <v>3712</v>
      </c>
      <c r="G358" s="5" t="s">
        <v>3713</v>
      </c>
      <c r="H358" s="6" t="s">
        <v>3714</v>
      </c>
      <c r="I358" s="7" t="s">
        <v>3715</v>
      </c>
      <c r="J358" s="13"/>
    </row>
    <row r="359" spans="1:12">
      <c r="A359" s="9" t="s">
        <v>3716</v>
      </c>
      <c r="B359" s="7" t="s">
        <v>3717</v>
      </c>
      <c r="C359" s="13" t="s">
        <v>3718</v>
      </c>
      <c r="D359" s="7" t="s">
        <v>3717</v>
      </c>
      <c r="E359" s="7" t="s">
        <v>3719</v>
      </c>
      <c r="F359" s="7" t="s">
        <v>3720</v>
      </c>
      <c r="G359" s="5" t="s">
        <v>3721</v>
      </c>
      <c r="H359" s="6" t="s">
        <v>3722</v>
      </c>
      <c r="I359" s="7" t="s">
        <v>3720</v>
      </c>
      <c r="J359" s="13"/>
    </row>
    <row r="360" spans="1:12">
      <c r="A360" s="9" t="s">
        <v>3723</v>
      </c>
      <c r="B360" s="7" t="s">
        <v>3724</v>
      </c>
      <c r="C360" s="13" t="s">
        <v>3725</v>
      </c>
      <c r="D360" s="7" t="s">
        <v>3725</v>
      </c>
      <c r="E360" s="7" t="s">
        <v>3726</v>
      </c>
      <c r="F360" s="7" t="s">
        <v>3727</v>
      </c>
      <c r="G360" s="5" t="s">
        <v>3728</v>
      </c>
      <c r="H360" s="6" t="s">
        <v>3729</v>
      </c>
      <c r="I360" s="7" t="s">
        <v>3730</v>
      </c>
      <c r="J360" s="13"/>
    </row>
    <row r="361" spans="1:12">
      <c r="A361" s="9" t="s">
        <v>3731</v>
      </c>
      <c r="B361" s="7" t="s">
        <v>3732</v>
      </c>
      <c r="C361" s="13" t="s">
        <v>3732</v>
      </c>
      <c r="D361" s="7" t="s">
        <v>3733</v>
      </c>
      <c r="E361" s="7" t="s">
        <v>3734</v>
      </c>
      <c r="F361" s="7" t="s">
        <v>3735</v>
      </c>
      <c r="G361" s="5" t="s">
        <v>3736</v>
      </c>
      <c r="H361" s="6" t="s">
        <v>3737</v>
      </c>
      <c r="I361" s="7" t="s">
        <v>3738</v>
      </c>
      <c r="J361" s="13"/>
    </row>
    <row r="362" spans="1:12">
      <c r="A362" s="9" t="s">
        <v>3739</v>
      </c>
      <c r="B362" s="7" t="s">
        <v>3740</v>
      </c>
      <c r="C362" s="13" t="s">
        <v>3741</v>
      </c>
      <c r="D362" s="7" t="s">
        <v>3740</v>
      </c>
      <c r="E362" s="7" t="s">
        <v>3741</v>
      </c>
      <c r="F362" s="7" t="s">
        <v>3742</v>
      </c>
      <c r="G362" s="5" t="s">
        <v>3743</v>
      </c>
      <c r="H362" s="6" t="s">
        <v>3744</v>
      </c>
      <c r="I362" s="7" t="s">
        <v>3745</v>
      </c>
      <c r="J362" s="13"/>
    </row>
    <row r="363" spans="1:12">
      <c r="A363" s="9" t="s">
        <v>3746</v>
      </c>
      <c r="B363" s="7" t="s">
        <v>3747</v>
      </c>
      <c r="C363" s="13" t="s">
        <v>3748</v>
      </c>
      <c r="D363" s="7" t="s">
        <v>3749</v>
      </c>
      <c r="E363" s="7" t="s">
        <v>3750</v>
      </c>
      <c r="F363" s="7" t="s">
        <v>3751</v>
      </c>
      <c r="G363" s="5" t="s">
        <v>3752</v>
      </c>
      <c r="H363" s="6" t="s">
        <v>3753</v>
      </c>
      <c r="I363" s="7" t="s">
        <v>3750</v>
      </c>
      <c r="J363" s="13"/>
    </row>
    <row r="364" spans="1:12">
      <c r="A364" s="9" t="s">
        <v>3754</v>
      </c>
      <c r="B364" s="7" t="s">
        <v>3755</v>
      </c>
      <c r="C364" s="13" t="s">
        <v>3756</v>
      </c>
      <c r="D364" s="7" t="s">
        <v>3757</v>
      </c>
      <c r="E364" s="7" t="s">
        <v>3758</v>
      </c>
      <c r="F364" s="7" t="s">
        <v>3759</v>
      </c>
      <c r="G364" s="5" t="s">
        <v>3760</v>
      </c>
      <c r="H364" s="6" t="s">
        <v>3761</v>
      </c>
      <c r="I364" s="7" t="s">
        <v>3762</v>
      </c>
      <c r="J364" s="13"/>
    </row>
    <row r="365" spans="1:12">
      <c r="A365" s="9" t="s">
        <v>3763</v>
      </c>
      <c r="B365" s="7" t="s">
        <v>3764</v>
      </c>
      <c r="C365" s="13" t="s">
        <v>3765</v>
      </c>
      <c r="D365" s="7" t="s">
        <v>3766</v>
      </c>
      <c r="E365" s="7" t="s">
        <v>3767</v>
      </c>
      <c r="F365" s="7" t="s">
        <v>3768</v>
      </c>
      <c r="G365" s="5" t="s">
        <v>3769</v>
      </c>
      <c r="H365" s="6" t="s">
        <v>3770</v>
      </c>
      <c r="I365" s="7" t="s">
        <v>3767</v>
      </c>
      <c r="J365" s="13"/>
    </row>
    <row r="366" spans="1:12">
      <c r="A366" s="9" t="s">
        <v>3771</v>
      </c>
      <c r="B366" s="7" t="s">
        <v>3772</v>
      </c>
      <c r="C366" s="13" t="s">
        <v>3773</v>
      </c>
      <c r="D366" s="7" t="s">
        <v>3774</v>
      </c>
      <c r="E366" s="7" t="s">
        <v>3775</v>
      </c>
      <c r="F366" s="7" t="s">
        <v>3776</v>
      </c>
      <c r="G366" s="5" t="s">
        <v>3777</v>
      </c>
      <c r="H366" s="6" t="s">
        <v>3778</v>
      </c>
      <c r="I366" s="7" t="s">
        <v>3775</v>
      </c>
      <c r="J366" s="13"/>
    </row>
    <row r="367" spans="1:12">
      <c r="A367" s="9" t="s">
        <v>3779</v>
      </c>
      <c r="B367" s="7" t="s">
        <v>3780</v>
      </c>
      <c r="C367" s="13" t="s">
        <v>3781</v>
      </c>
      <c r="D367" s="7" t="s">
        <v>3782</v>
      </c>
      <c r="E367" s="7" t="s">
        <v>3783</v>
      </c>
      <c r="F367" s="7" t="s">
        <v>3784</v>
      </c>
      <c r="G367" s="5" t="s">
        <v>3785</v>
      </c>
      <c r="H367" s="6" t="s">
        <v>3786</v>
      </c>
      <c r="I367" s="7" t="s">
        <v>3783</v>
      </c>
      <c r="J367" s="13"/>
    </row>
    <row r="368" spans="1:12">
      <c r="A368" s="9" t="s">
        <v>3787</v>
      </c>
      <c r="B368" s="7" t="s">
        <v>3788</v>
      </c>
      <c r="C368" s="13" t="s">
        <v>3789</v>
      </c>
      <c r="D368" s="7" t="s">
        <v>3790</v>
      </c>
      <c r="E368" s="7" t="s">
        <v>3791</v>
      </c>
      <c r="F368" s="7" t="s">
        <v>3792</v>
      </c>
      <c r="G368" s="5" t="s">
        <v>3793</v>
      </c>
      <c r="H368" s="6" t="s">
        <v>3794</v>
      </c>
      <c r="I368" s="7" t="s">
        <v>3791</v>
      </c>
      <c r="J368" s="13"/>
    </row>
    <row r="369" spans="1:12">
      <c r="A369" s="9" t="s">
        <v>3795</v>
      </c>
      <c r="B369" s="7" t="s">
        <v>3796</v>
      </c>
      <c r="C369" s="7" t="s">
        <v>3797</v>
      </c>
      <c r="D369" s="7" t="s">
        <v>3798</v>
      </c>
      <c r="E369" s="7" t="s">
        <v>3799</v>
      </c>
      <c r="F369" s="7" t="s">
        <v>3800</v>
      </c>
      <c r="G369" s="5" t="s">
        <v>3801</v>
      </c>
      <c r="H369" s="6" t="s">
        <v>3802</v>
      </c>
      <c r="I369" s="7" t="s">
        <v>3803</v>
      </c>
      <c r="J369" s="13"/>
    </row>
    <row r="370" spans="1:12">
      <c r="A370" s="9" t="s">
        <v>3804</v>
      </c>
      <c r="B370" s="7" t="s">
        <v>3805</v>
      </c>
      <c r="C370" s="7" t="s">
        <v>3806</v>
      </c>
      <c r="D370" s="7" t="s">
        <v>3807</v>
      </c>
      <c r="E370" s="7" t="s">
        <v>3808</v>
      </c>
      <c r="F370" s="7" t="s">
        <v>3809</v>
      </c>
      <c r="G370" s="5" t="s">
        <v>3810</v>
      </c>
      <c r="H370" s="6" t="s">
        <v>3811</v>
      </c>
      <c r="I370" s="7" t="s">
        <v>3812</v>
      </c>
      <c r="J370" s="13"/>
    </row>
    <row r="371" spans="1:12">
      <c r="A371" s="9" t="s">
        <v>3813</v>
      </c>
      <c r="B371" s="7" t="s">
        <v>2032</v>
      </c>
      <c r="C371" s="7" t="s">
        <v>2032</v>
      </c>
      <c r="D371" s="7" t="s">
        <v>2033</v>
      </c>
      <c r="E371" s="7" t="s">
        <v>2034</v>
      </c>
      <c r="F371" s="7" t="s">
        <v>2035</v>
      </c>
      <c r="G371" s="5" t="s">
        <v>2036</v>
      </c>
      <c r="H371" s="6" t="s">
        <v>3814</v>
      </c>
      <c r="I371" s="7" t="s">
        <v>2038</v>
      </c>
      <c r="J371" s="13"/>
    </row>
    <row r="372" spans="1:12">
      <c r="A372" s="9" t="s">
        <v>3815</v>
      </c>
      <c r="B372" s="7" t="s">
        <v>3816</v>
      </c>
      <c r="C372" s="7" t="s">
        <v>3817</v>
      </c>
      <c r="D372" s="7" t="s">
        <v>3818</v>
      </c>
      <c r="E372" s="7" t="s">
        <v>3819</v>
      </c>
      <c r="F372" s="7" t="s">
        <v>3820</v>
      </c>
      <c r="G372" s="5" t="s">
        <v>3821</v>
      </c>
      <c r="H372" s="6" t="s">
        <v>3822</v>
      </c>
      <c r="I372" s="7" t="s">
        <v>3823</v>
      </c>
      <c r="J372" s="13"/>
    </row>
    <row r="373" spans="1:12">
      <c r="A373" s="9" t="s">
        <v>3824</v>
      </c>
      <c r="B373" s="7" t="s">
        <v>3825</v>
      </c>
      <c r="C373" s="7" t="s">
        <v>3826</v>
      </c>
      <c r="D373" s="7" t="s">
        <v>3827</v>
      </c>
      <c r="E373" s="7" t="s">
        <v>3828</v>
      </c>
      <c r="F373" s="7" t="s">
        <v>3829</v>
      </c>
      <c r="G373" s="5" t="s">
        <v>3830</v>
      </c>
      <c r="H373" s="6" t="s">
        <v>3831</v>
      </c>
      <c r="I373" s="7" t="s">
        <v>3832</v>
      </c>
      <c r="J373" s="13"/>
    </row>
    <row r="374" spans="1:12">
      <c r="A374" s="9" t="s">
        <v>3833</v>
      </c>
      <c r="B374" s="7" t="s">
        <v>3834</v>
      </c>
      <c r="C374" s="13" t="s">
        <v>3835</v>
      </c>
      <c r="D374" s="7" t="s">
        <v>3836</v>
      </c>
      <c r="E374" s="7" t="s">
        <v>3837</v>
      </c>
      <c r="F374" s="7" t="s">
        <v>3838</v>
      </c>
      <c r="G374" s="5" t="s">
        <v>3839</v>
      </c>
      <c r="H374" s="6" t="s">
        <v>3840</v>
      </c>
      <c r="I374" s="7" t="s">
        <v>3841</v>
      </c>
      <c r="J374" s="13"/>
    </row>
    <row r="375" spans="1:12">
      <c r="A375" s="9" t="s">
        <v>3842</v>
      </c>
      <c r="B375" s="13" t="s">
        <v>3707</v>
      </c>
      <c r="C375" s="13" t="s">
        <v>3843</v>
      </c>
      <c r="D375" s="7" t="s">
        <v>3707</v>
      </c>
      <c r="E375" s="7" t="s">
        <v>3843</v>
      </c>
      <c r="F375" s="7" t="s">
        <v>3844</v>
      </c>
      <c r="G375" s="5" t="s">
        <v>3707</v>
      </c>
      <c r="H375" s="6" t="s">
        <v>3707</v>
      </c>
      <c r="I375" s="7" t="s">
        <v>3715</v>
      </c>
      <c r="J375" s="13"/>
    </row>
    <row r="376" spans="1:12">
      <c r="A376" s="9" t="s">
        <v>3845</v>
      </c>
      <c r="B376" s="7" t="s">
        <v>3846</v>
      </c>
      <c r="C376" s="13" t="s">
        <v>3846</v>
      </c>
      <c r="D376" s="7" t="s">
        <v>3847</v>
      </c>
      <c r="E376" s="7" t="s">
        <v>3848</v>
      </c>
      <c r="F376" s="7" t="s">
        <v>3849</v>
      </c>
      <c r="G376" s="5" t="s">
        <v>2448</v>
      </c>
      <c r="H376" s="6" t="s">
        <v>3850</v>
      </c>
      <c r="I376" s="7" t="s">
        <v>3851</v>
      </c>
      <c r="J376" s="13"/>
    </row>
    <row r="377" spans="1:12">
      <c r="A377" s="9" t="s">
        <v>3852</v>
      </c>
      <c r="B377" s="5" t="s">
        <v>3853</v>
      </c>
      <c r="C377" s="5" t="s">
        <v>3854</v>
      </c>
      <c r="D377" s="5" t="s">
        <v>3855</v>
      </c>
      <c r="E377" s="5" t="s">
        <v>3854</v>
      </c>
      <c r="F377" s="5" t="s">
        <v>3856</v>
      </c>
      <c r="G377" s="5" t="s">
        <v>3857</v>
      </c>
      <c r="H377" s="6" t="s">
        <v>3858</v>
      </c>
      <c r="I377" s="7" t="s">
        <v>3745</v>
      </c>
      <c r="J377" s="13" t="s">
        <v>3859</v>
      </c>
    </row>
    <row r="378" spans="1:12">
      <c r="A378" s="9" t="s">
        <v>3860</v>
      </c>
      <c r="B378" s="13" t="s">
        <v>1976</v>
      </c>
      <c r="C378" s="13" t="s">
        <v>3861</v>
      </c>
      <c r="D378" s="13" t="s">
        <v>1976</v>
      </c>
      <c r="E378" s="13" t="s">
        <v>1979</v>
      </c>
      <c r="F378" s="13" t="s">
        <v>3862</v>
      </c>
      <c r="G378" s="5" t="s">
        <v>3863</v>
      </c>
      <c r="H378" s="6" t="s">
        <v>1982</v>
      </c>
      <c r="I378" s="7" t="s">
        <v>1983</v>
      </c>
      <c r="J378" s="13" t="s">
        <v>3864</v>
      </c>
      <c r="L378" s="5" t="s">
        <v>57</v>
      </c>
    </row>
    <row r="379" spans="1:12">
      <c r="A379" s="9" t="s">
        <v>3865</v>
      </c>
      <c r="B379" s="13" t="s">
        <v>3866</v>
      </c>
      <c r="C379" s="13" t="s">
        <v>3867</v>
      </c>
      <c r="D379" s="13" t="s">
        <v>3866</v>
      </c>
      <c r="E379" s="13" t="s">
        <v>3868</v>
      </c>
      <c r="F379" s="13" t="s">
        <v>3869</v>
      </c>
      <c r="G379" s="5" t="s">
        <v>3870</v>
      </c>
      <c r="H379" s="6" t="s">
        <v>3871</v>
      </c>
      <c r="I379" s="7" t="s">
        <v>3872</v>
      </c>
      <c r="J379" s="13" t="s">
        <v>3864</v>
      </c>
      <c r="L379" s="5" t="s">
        <v>57</v>
      </c>
    </row>
    <row r="380" spans="1:12">
      <c r="A380" s="9" t="s">
        <v>3873</v>
      </c>
      <c r="B380" s="13" t="s">
        <v>3874</v>
      </c>
      <c r="C380" s="13" t="s">
        <v>3874</v>
      </c>
      <c r="D380" s="6" t="s">
        <v>3875</v>
      </c>
      <c r="E380" s="6" t="s">
        <v>3876</v>
      </c>
      <c r="F380" s="6" t="s">
        <v>3877</v>
      </c>
      <c r="G380" s="5" t="s">
        <v>3878</v>
      </c>
      <c r="H380" s="6" t="s">
        <v>3879</v>
      </c>
      <c r="I380" s="7" t="s">
        <v>3880</v>
      </c>
      <c r="J380" s="13"/>
    </row>
    <row r="381" spans="1:12">
      <c r="A381" s="9" t="s">
        <v>3881</v>
      </c>
      <c r="B381" s="13" t="s">
        <v>3882</v>
      </c>
      <c r="C381" s="13" t="s">
        <v>3882</v>
      </c>
      <c r="D381" s="6" t="s">
        <v>3883</v>
      </c>
      <c r="E381" s="6" t="s">
        <v>3884</v>
      </c>
      <c r="F381" s="6" t="s">
        <v>3885</v>
      </c>
      <c r="G381" s="5" t="s">
        <v>3886</v>
      </c>
      <c r="H381" s="6" t="s">
        <v>3887</v>
      </c>
      <c r="I381" s="7" t="s">
        <v>3888</v>
      </c>
      <c r="J381" s="13"/>
    </row>
    <row r="382" spans="1:12">
      <c r="A382" s="9" t="s">
        <v>3889</v>
      </c>
      <c r="B382" s="13" t="s">
        <v>3890</v>
      </c>
      <c r="C382" s="13" t="s">
        <v>3891</v>
      </c>
      <c r="D382" s="6" t="s">
        <v>3892</v>
      </c>
      <c r="E382" s="6" t="s">
        <v>3893</v>
      </c>
      <c r="F382" s="6" t="s">
        <v>3894</v>
      </c>
      <c r="G382" s="5" t="s">
        <v>3895</v>
      </c>
      <c r="H382" s="6" t="s">
        <v>3896</v>
      </c>
      <c r="I382" s="7" t="s">
        <v>3897</v>
      </c>
      <c r="J382" s="13"/>
    </row>
    <row r="383" spans="1:12">
      <c r="A383" s="9" t="s">
        <v>3898</v>
      </c>
      <c r="B383" s="13" t="s">
        <v>3899</v>
      </c>
      <c r="C383" s="13" t="s">
        <v>3900</v>
      </c>
      <c r="D383" s="6" t="s">
        <v>3901</v>
      </c>
      <c r="E383" s="6" t="s">
        <v>3902</v>
      </c>
      <c r="F383" s="6" t="s">
        <v>3903</v>
      </c>
      <c r="G383" s="5" t="s">
        <v>3904</v>
      </c>
      <c r="H383" s="6" t="s">
        <v>3905</v>
      </c>
      <c r="I383" s="7" t="s">
        <v>3906</v>
      </c>
      <c r="J383" s="13"/>
    </row>
    <row r="384" spans="1:12">
      <c r="A384" s="9" t="s">
        <v>3907</v>
      </c>
      <c r="B384" s="13" t="s">
        <v>3908</v>
      </c>
      <c r="C384" s="13" t="s">
        <v>3909</v>
      </c>
      <c r="D384" s="6" t="s">
        <v>3910</v>
      </c>
      <c r="E384" s="6" t="s">
        <v>3911</v>
      </c>
      <c r="F384" s="6" t="s">
        <v>3912</v>
      </c>
      <c r="G384" s="5" t="s">
        <v>3913</v>
      </c>
      <c r="H384" s="6" t="s">
        <v>3914</v>
      </c>
      <c r="I384" s="7" t="s">
        <v>3915</v>
      </c>
      <c r="J384" s="13"/>
    </row>
    <row r="385" spans="1:12">
      <c r="A385" s="9" t="s">
        <v>3916</v>
      </c>
      <c r="B385" s="5" t="s">
        <v>3881</v>
      </c>
      <c r="C385" s="5" t="s">
        <v>3881</v>
      </c>
      <c r="D385" s="5" t="s">
        <v>3881</v>
      </c>
      <c r="E385" s="5" t="s">
        <v>3881</v>
      </c>
      <c r="F385" s="5" t="s">
        <v>3881</v>
      </c>
      <c r="G385" s="5" t="s">
        <v>3917</v>
      </c>
      <c r="H385" s="6" t="s">
        <v>3881</v>
      </c>
      <c r="I385" s="7" t="s">
        <v>3881</v>
      </c>
      <c r="J385" s="13"/>
    </row>
    <row r="386" spans="1:12">
      <c r="A386" s="9" t="s">
        <v>3918</v>
      </c>
      <c r="B386" s="13" t="s">
        <v>3919</v>
      </c>
      <c r="C386" s="13" t="s">
        <v>3919</v>
      </c>
      <c r="D386" s="13" t="s">
        <v>3919</v>
      </c>
      <c r="E386" s="13" t="s">
        <v>3919</v>
      </c>
      <c r="F386" s="13" t="s">
        <v>3919</v>
      </c>
      <c r="G386" s="5" t="s">
        <v>3895</v>
      </c>
      <c r="H386" s="6" t="s">
        <v>3919</v>
      </c>
      <c r="I386" s="7" t="s">
        <v>3919</v>
      </c>
      <c r="J386" s="13"/>
    </row>
    <row r="387" spans="1:12">
      <c r="A387" s="9" t="s">
        <v>3920</v>
      </c>
      <c r="B387" s="13" t="s">
        <v>3921</v>
      </c>
      <c r="C387" s="13" t="s">
        <v>3921</v>
      </c>
      <c r="D387" s="13" t="s">
        <v>3921</v>
      </c>
      <c r="E387" s="13" t="s">
        <v>3921</v>
      </c>
      <c r="F387" s="13" t="s">
        <v>3921</v>
      </c>
      <c r="G387" s="5" t="s">
        <v>3904</v>
      </c>
      <c r="H387" s="6" t="s">
        <v>3921</v>
      </c>
      <c r="I387" s="7" t="s">
        <v>3921</v>
      </c>
      <c r="J387" s="13"/>
    </row>
    <row r="388" spans="1:12">
      <c r="A388" s="9" t="s">
        <v>3922</v>
      </c>
      <c r="B388" s="13" t="s">
        <v>3923</v>
      </c>
      <c r="C388" s="13" t="s">
        <v>3923</v>
      </c>
      <c r="D388" s="13" t="s">
        <v>3923</v>
      </c>
      <c r="E388" s="13" t="s">
        <v>3923</v>
      </c>
      <c r="F388" s="13" t="s">
        <v>3923</v>
      </c>
      <c r="G388" s="5" t="s">
        <v>3913</v>
      </c>
      <c r="H388" s="6" t="s">
        <v>3923</v>
      </c>
      <c r="I388" s="7" t="s">
        <v>3923</v>
      </c>
      <c r="J388" s="13"/>
    </row>
    <row r="389" spans="1:12">
      <c r="A389" s="9" t="s">
        <v>3924</v>
      </c>
      <c r="B389" s="13" t="s">
        <v>3925</v>
      </c>
      <c r="C389" s="13" t="s">
        <v>3926</v>
      </c>
      <c r="D389" s="13" t="s">
        <v>3927</v>
      </c>
      <c r="E389" s="13" t="s">
        <v>3928</v>
      </c>
      <c r="F389" s="13" t="s">
        <v>3929</v>
      </c>
      <c r="G389" s="5" t="s">
        <v>3930</v>
      </c>
      <c r="H389" s="6" t="s">
        <v>3931</v>
      </c>
      <c r="I389" s="7" t="s">
        <v>3928</v>
      </c>
      <c r="J389" s="13"/>
    </row>
    <row r="390" spans="1:12">
      <c r="A390" s="9" t="s">
        <v>3932</v>
      </c>
      <c r="B390" s="16" t="s">
        <v>3933</v>
      </c>
      <c r="C390" s="16" t="s">
        <v>3933</v>
      </c>
      <c r="D390" s="16" t="s">
        <v>3934</v>
      </c>
      <c r="E390" s="37" t="s">
        <v>3935</v>
      </c>
      <c r="F390" s="7" t="s">
        <v>3936</v>
      </c>
      <c r="G390" s="5" t="s">
        <v>2876</v>
      </c>
      <c r="H390" s="6" t="s">
        <v>3937</v>
      </c>
      <c r="I390" s="7" t="s">
        <v>3938</v>
      </c>
      <c r="J390" s="4"/>
      <c r="K390" s="3"/>
      <c r="L390" s="5" t="s">
        <v>57</v>
      </c>
    </row>
    <row r="391" spans="1:12">
      <c r="A391" s="9" t="s">
        <v>3939</v>
      </c>
      <c r="B391" s="13" t="s">
        <v>3132</v>
      </c>
      <c r="C391" s="13" t="s">
        <v>3132</v>
      </c>
      <c r="D391" s="13" t="s">
        <v>3132</v>
      </c>
      <c r="E391" s="13" t="s">
        <v>3132</v>
      </c>
      <c r="F391" s="13" t="s">
        <v>3132</v>
      </c>
      <c r="G391" s="5" t="s">
        <v>3132</v>
      </c>
      <c r="H391" s="6" t="s">
        <v>3132</v>
      </c>
      <c r="I391" s="7" t="s">
        <v>3132</v>
      </c>
      <c r="J391" s="13"/>
    </row>
    <row r="392" spans="1:12">
      <c r="A392" s="9" t="s">
        <v>3940</v>
      </c>
      <c r="B392" s="13" t="s">
        <v>3130</v>
      </c>
      <c r="C392" s="13" t="s">
        <v>3130</v>
      </c>
      <c r="D392" s="13" t="s">
        <v>3130</v>
      </c>
      <c r="E392" s="13" t="s">
        <v>3130</v>
      </c>
      <c r="F392" s="13" t="s">
        <v>3130</v>
      </c>
      <c r="G392" s="5" t="s">
        <v>3130</v>
      </c>
      <c r="H392" s="6" t="s">
        <v>3130</v>
      </c>
      <c r="I392" s="7" t="s">
        <v>3130</v>
      </c>
      <c r="J392" s="13"/>
    </row>
    <row r="393" spans="1:12">
      <c r="A393" s="9" t="s">
        <v>3941</v>
      </c>
      <c r="B393" s="22" t="s">
        <v>3708</v>
      </c>
      <c r="C393" s="22" t="s">
        <v>3708</v>
      </c>
      <c r="D393" s="22" t="s">
        <v>3708</v>
      </c>
      <c r="E393" s="22" t="s">
        <v>3708</v>
      </c>
      <c r="F393" s="22" t="s">
        <v>3708</v>
      </c>
      <c r="G393" s="5" t="s">
        <v>3713</v>
      </c>
      <c r="H393" s="6" t="s">
        <v>3714</v>
      </c>
      <c r="I393" s="7" t="s">
        <v>3715</v>
      </c>
      <c r="J393" s="13"/>
    </row>
    <row r="394" spans="1:12">
      <c r="A394" s="9" t="s">
        <v>3942</v>
      </c>
      <c r="B394" s="22" t="s">
        <v>3708</v>
      </c>
      <c r="C394" s="22" t="s">
        <v>3708</v>
      </c>
      <c r="D394" s="22" t="s">
        <v>3708</v>
      </c>
      <c r="E394" s="22" t="s">
        <v>3708</v>
      </c>
      <c r="F394" s="22" t="s">
        <v>3708</v>
      </c>
      <c r="G394" s="5" t="s">
        <v>3713</v>
      </c>
      <c r="H394" s="6" t="s">
        <v>3714</v>
      </c>
      <c r="I394" s="7" t="s">
        <v>3715</v>
      </c>
      <c r="J394" s="13"/>
    </row>
    <row r="395" spans="1:12">
      <c r="A395" s="9" t="s">
        <v>3943</v>
      </c>
      <c r="B395" s="22" t="s">
        <v>3708</v>
      </c>
      <c r="C395" s="22" t="s">
        <v>3708</v>
      </c>
      <c r="D395" s="22" t="s">
        <v>3708</v>
      </c>
      <c r="E395" s="22" t="s">
        <v>3708</v>
      </c>
      <c r="F395" s="22" t="s">
        <v>3708</v>
      </c>
      <c r="G395" s="5" t="s">
        <v>3713</v>
      </c>
      <c r="H395" s="6" t="s">
        <v>3714</v>
      </c>
      <c r="I395" s="7" t="s">
        <v>3715</v>
      </c>
      <c r="J395" s="13"/>
    </row>
    <row r="396" spans="1:12">
      <c r="A396" s="9" t="s">
        <v>3944</v>
      </c>
      <c r="B396" s="22" t="s">
        <v>3708</v>
      </c>
      <c r="C396" s="22" t="s">
        <v>3708</v>
      </c>
      <c r="D396" s="22" t="s">
        <v>3708</v>
      </c>
      <c r="E396" s="22" t="s">
        <v>3708</v>
      </c>
      <c r="F396" s="22" t="s">
        <v>3708</v>
      </c>
      <c r="G396" s="5" t="s">
        <v>3713</v>
      </c>
      <c r="H396" s="6" t="s">
        <v>3714</v>
      </c>
      <c r="I396" s="7" t="s">
        <v>3715</v>
      </c>
      <c r="J396" s="13"/>
    </row>
    <row r="397" spans="1:12">
      <c r="A397" s="9" t="s">
        <v>3945</v>
      </c>
      <c r="B397" s="22" t="s">
        <v>3708</v>
      </c>
      <c r="C397" s="22" t="s">
        <v>3708</v>
      </c>
      <c r="D397" s="22" t="s">
        <v>3708</v>
      </c>
      <c r="E397" s="22" t="s">
        <v>3708</v>
      </c>
      <c r="F397" s="22" t="s">
        <v>3708</v>
      </c>
      <c r="G397" s="5" t="s">
        <v>3713</v>
      </c>
      <c r="H397" s="6" t="s">
        <v>3714</v>
      </c>
      <c r="I397" s="7" t="s">
        <v>3715</v>
      </c>
      <c r="J397" s="13"/>
    </row>
    <row r="398" spans="1:12">
      <c r="A398" s="9" t="s">
        <v>3946</v>
      </c>
      <c r="B398" s="22" t="s">
        <v>3708</v>
      </c>
      <c r="C398" s="22" t="s">
        <v>3708</v>
      </c>
      <c r="D398" s="22" t="s">
        <v>3708</v>
      </c>
      <c r="E398" s="22" t="s">
        <v>3708</v>
      </c>
      <c r="F398" s="22" t="s">
        <v>3708</v>
      </c>
      <c r="G398" s="5" t="s">
        <v>3713</v>
      </c>
      <c r="H398" s="6" t="s">
        <v>3714</v>
      </c>
      <c r="I398" s="7" t="s">
        <v>3715</v>
      </c>
      <c r="J398" s="13"/>
    </row>
    <row r="399" spans="1:12">
      <c r="A399" s="9" t="s">
        <v>3947</v>
      </c>
      <c r="B399" s="22" t="s">
        <v>3708</v>
      </c>
      <c r="C399" s="22" t="s">
        <v>3708</v>
      </c>
      <c r="D399" s="22" t="s">
        <v>3708</v>
      </c>
      <c r="E399" s="22" t="s">
        <v>3708</v>
      </c>
      <c r="F399" s="22" t="s">
        <v>3708</v>
      </c>
      <c r="G399" s="5" t="s">
        <v>3713</v>
      </c>
      <c r="H399" s="6" t="s">
        <v>3714</v>
      </c>
      <c r="I399" s="7" t="s">
        <v>3715</v>
      </c>
      <c r="J399" s="13"/>
    </row>
    <row r="400" spans="1:12">
      <c r="A400" s="9" t="s">
        <v>3948</v>
      </c>
      <c r="B400" s="22" t="s">
        <v>3708</v>
      </c>
      <c r="C400" s="22" t="s">
        <v>3708</v>
      </c>
      <c r="D400" s="22" t="s">
        <v>3708</v>
      </c>
      <c r="E400" s="22" t="s">
        <v>3708</v>
      </c>
      <c r="F400" s="22" t="s">
        <v>3708</v>
      </c>
      <c r="G400" s="5" t="s">
        <v>3713</v>
      </c>
      <c r="H400" s="6" t="s">
        <v>3714</v>
      </c>
      <c r="I400" s="7" t="s">
        <v>3715</v>
      </c>
      <c r="J400" s="13"/>
    </row>
    <row r="401" spans="1:10">
      <c r="A401" s="9" t="s">
        <v>3949</v>
      </c>
      <c r="B401" s="22" t="s">
        <v>3708</v>
      </c>
      <c r="C401" s="22" t="s">
        <v>3708</v>
      </c>
      <c r="D401" s="22" t="s">
        <v>3708</v>
      </c>
      <c r="E401" s="22" t="s">
        <v>3708</v>
      </c>
      <c r="F401" s="22" t="s">
        <v>3708</v>
      </c>
      <c r="G401" s="5" t="s">
        <v>3713</v>
      </c>
      <c r="H401" s="6" t="s">
        <v>3714</v>
      </c>
      <c r="I401" s="7" t="s">
        <v>3715</v>
      </c>
      <c r="J401" s="13"/>
    </row>
    <row r="402" spans="1:10">
      <c r="A402" s="9" t="s">
        <v>3950</v>
      </c>
      <c r="B402" s="22" t="s">
        <v>3708</v>
      </c>
      <c r="C402" s="22" t="s">
        <v>3708</v>
      </c>
      <c r="D402" s="22" t="s">
        <v>3708</v>
      </c>
      <c r="E402" s="22" t="s">
        <v>3708</v>
      </c>
      <c r="F402" s="22" t="s">
        <v>3708</v>
      </c>
      <c r="G402" s="5" t="s">
        <v>3713</v>
      </c>
      <c r="H402" s="6" t="s">
        <v>3714</v>
      </c>
      <c r="I402" s="7" t="s">
        <v>3715</v>
      </c>
      <c r="J402" s="13"/>
    </row>
    <row r="403" spans="1:10">
      <c r="A403" s="9" t="s">
        <v>3951</v>
      </c>
      <c r="B403" s="22" t="s">
        <v>3708</v>
      </c>
      <c r="C403" s="22" t="s">
        <v>3708</v>
      </c>
      <c r="D403" s="22" t="s">
        <v>3708</v>
      </c>
      <c r="E403" s="22" t="s">
        <v>3708</v>
      </c>
      <c r="F403" s="22" t="s">
        <v>3708</v>
      </c>
      <c r="G403" s="5" t="s">
        <v>3713</v>
      </c>
      <c r="H403" s="6" t="s">
        <v>3714</v>
      </c>
      <c r="I403" s="7" t="s">
        <v>3715</v>
      </c>
      <c r="J403" s="13"/>
    </row>
    <row r="404" spans="1:10">
      <c r="A404" s="9" t="s">
        <v>3952</v>
      </c>
      <c r="B404" s="22" t="s">
        <v>3708</v>
      </c>
      <c r="C404" s="22" t="s">
        <v>3708</v>
      </c>
      <c r="D404" s="22" t="s">
        <v>3708</v>
      </c>
      <c r="E404" s="22" t="s">
        <v>3708</v>
      </c>
      <c r="F404" s="22" t="s">
        <v>3708</v>
      </c>
      <c r="G404" s="5" t="s">
        <v>3713</v>
      </c>
      <c r="H404" s="6" t="s">
        <v>3714</v>
      </c>
      <c r="I404" s="7" t="s">
        <v>3715</v>
      </c>
      <c r="J404" s="13"/>
    </row>
    <row r="405" spans="1:10">
      <c r="A405" s="9" t="s">
        <v>3953</v>
      </c>
      <c r="B405" s="22" t="s">
        <v>3708</v>
      </c>
      <c r="C405" s="22" t="s">
        <v>3708</v>
      </c>
      <c r="D405" s="22" t="s">
        <v>3708</v>
      </c>
      <c r="E405" s="22" t="s">
        <v>3708</v>
      </c>
      <c r="F405" s="22" t="s">
        <v>3708</v>
      </c>
      <c r="G405" s="5" t="s">
        <v>3713</v>
      </c>
      <c r="H405" s="6" t="s">
        <v>3714</v>
      </c>
      <c r="I405" s="7" t="s">
        <v>3715</v>
      </c>
      <c r="J405" s="13"/>
    </row>
    <row r="406" spans="1:10">
      <c r="A406" s="9" t="s">
        <v>3954</v>
      </c>
      <c r="B406" s="22" t="s">
        <v>3708</v>
      </c>
      <c r="C406" s="22" t="s">
        <v>3708</v>
      </c>
      <c r="D406" s="22" t="s">
        <v>3708</v>
      </c>
      <c r="E406" s="22" t="s">
        <v>3708</v>
      </c>
      <c r="F406" s="22" t="s">
        <v>3708</v>
      </c>
      <c r="G406" s="5" t="s">
        <v>3713</v>
      </c>
      <c r="H406" s="6" t="s">
        <v>3714</v>
      </c>
      <c r="I406" s="7" t="s">
        <v>3715</v>
      </c>
      <c r="J406" s="13"/>
    </row>
    <row r="407" spans="1:10">
      <c r="A407" s="9" t="s">
        <v>3955</v>
      </c>
      <c r="B407" s="22" t="s">
        <v>3708</v>
      </c>
      <c r="C407" s="22" t="s">
        <v>3708</v>
      </c>
      <c r="D407" s="22" t="s">
        <v>3708</v>
      </c>
      <c r="E407" s="22" t="s">
        <v>3708</v>
      </c>
      <c r="F407" s="22" t="s">
        <v>3708</v>
      </c>
      <c r="G407" s="5" t="s">
        <v>3713</v>
      </c>
      <c r="H407" s="6" t="s">
        <v>3714</v>
      </c>
      <c r="I407" s="7" t="s">
        <v>3715</v>
      </c>
      <c r="J407" s="13"/>
    </row>
    <row r="408" spans="1:10">
      <c r="A408" s="9" t="s">
        <v>3956</v>
      </c>
      <c r="B408" s="22" t="s">
        <v>3708</v>
      </c>
      <c r="C408" s="22" t="s">
        <v>3708</v>
      </c>
      <c r="D408" s="22" t="s">
        <v>3708</v>
      </c>
      <c r="E408" s="22" t="s">
        <v>3708</v>
      </c>
      <c r="F408" s="22" t="s">
        <v>3708</v>
      </c>
      <c r="G408" s="5" t="s">
        <v>3713</v>
      </c>
      <c r="H408" s="6" t="s">
        <v>3714</v>
      </c>
      <c r="I408" s="7" t="s">
        <v>3715</v>
      </c>
      <c r="J408" s="13"/>
    </row>
    <row r="409" spans="1:10">
      <c r="A409" s="9" t="s">
        <v>3957</v>
      </c>
      <c r="B409" s="22" t="s">
        <v>3708</v>
      </c>
      <c r="C409" s="22" t="s">
        <v>3708</v>
      </c>
      <c r="D409" s="22" t="s">
        <v>3708</v>
      </c>
      <c r="E409" s="22" t="s">
        <v>3708</v>
      </c>
      <c r="F409" s="22" t="s">
        <v>3708</v>
      </c>
      <c r="G409" s="5" t="s">
        <v>3713</v>
      </c>
      <c r="H409" s="6" t="s">
        <v>3714</v>
      </c>
      <c r="I409" s="7" t="s">
        <v>3715</v>
      </c>
      <c r="J409" s="13"/>
    </row>
    <row r="410" spans="1:10">
      <c r="A410" s="9" t="s">
        <v>3958</v>
      </c>
      <c r="B410" s="22" t="s">
        <v>3708</v>
      </c>
      <c r="C410" s="22" t="s">
        <v>3708</v>
      </c>
      <c r="D410" s="22" t="s">
        <v>3708</v>
      </c>
      <c r="E410" s="22" t="s">
        <v>3708</v>
      </c>
      <c r="F410" s="22" t="s">
        <v>3708</v>
      </c>
      <c r="G410" s="5" t="s">
        <v>3713</v>
      </c>
      <c r="H410" s="6" t="s">
        <v>3714</v>
      </c>
      <c r="I410" s="7" t="s">
        <v>3715</v>
      </c>
      <c r="J410" s="13"/>
    </row>
    <row r="411" spans="1:10">
      <c r="A411" s="9" t="s">
        <v>3959</v>
      </c>
      <c r="B411" s="22" t="s">
        <v>3708</v>
      </c>
      <c r="C411" s="22" t="s">
        <v>3708</v>
      </c>
      <c r="D411" s="22" t="s">
        <v>3708</v>
      </c>
      <c r="E411" s="22" t="s">
        <v>3708</v>
      </c>
      <c r="F411" s="22" t="s">
        <v>3708</v>
      </c>
      <c r="G411" s="5" t="s">
        <v>3713</v>
      </c>
      <c r="H411" s="6" t="s">
        <v>3714</v>
      </c>
      <c r="I411" s="7" t="s">
        <v>3715</v>
      </c>
      <c r="J411" s="13"/>
    </row>
    <row r="412" spans="1:10">
      <c r="A412" s="9" t="s">
        <v>3960</v>
      </c>
      <c r="B412" s="22" t="s">
        <v>3708</v>
      </c>
      <c r="C412" s="22" t="s">
        <v>3708</v>
      </c>
      <c r="D412" s="22" t="s">
        <v>3708</v>
      </c>
      <c r="E412" s="22" t="s">
        <v>3708</v>
      </c>
      <c r="F412" s="22" t="s">
        <v>3708</v>
      </c>
      <c r="G412" s="5" t="s">
        <v>3713</v>
      </c>
      <c r="H412" s="6" t="s">
        <v>3714</v>
      </c>
      <c r="I412" s="7" t="s">
        <v>3715</v>
      </c>
      <c r="J412" s="13"/>
    </row>
    <row r="413" spans="1:10">
      <c r="A413" s="9" t="s">
        <v>3961</v>
      </c>
      <c r="B413" s="22" t="s">
        <v>3708</v>
      </c>
      <c r="C413" s="22" t="s">
        <v>3708</v>
      </c>
      <c r="D413" s="22" t="s">
        <v>3708</v>
      </c>
      <c r="E413" s="22" t="s">
        <v>3708</v>
      </c>
      <c r="F413" s="22" t="s">
        <v>3708</v>
      </c>
      <c r="G413" s="5" t="s">
        <v>3713</v>
      </c>
      <c r="H413" s="6" t="s">
        <v>3714</v>
      </c>
      <c r="I413" s="7" t="s">
        <v>3715</v>
      </c>
      <c r="J413" s="13"/>
    </row>
    <row r="414" spans="1:10">
      <c r="A414" s="9" t="s">
        <v>3962</v>
      </c>
      <c r="B414" s="22" t="s">
        <v>3708</v>
      </c>
      <c r="C414" s="22" t="s">
        <v>3708</v>
      </c>
      <c r="D414" s="22" t="s">
        <v>3708</v>
      </c>
      <c r="E414" s="22" t="s">
        <v>3708</v>
      </c>
      <c r="F414" s="22" t="s">
        <v>3708</v>
      </c>
      <c r="G414" s="5" t="s">
        <v>3713</v>
      </c>
      <c r="H414" s="6" t="s">
        <v>3714</v>
      </c>
      <c r="I414" s="7" t="s">
        <v>3715</v>
      </c>
      <c r="J414" s="13"/>
    </row>
    <row r="415" spans="1:10">
      <c r="A415" s="9" t="s">
        <v>3963</v>
      </c>
      <c r="B415" s="22" t="s">
        <v>3708</v>
      </c>
      <c r="C415" s="22" t="s">
        <v>3708</v>
      </c>
      <c r="D415" s="22" t="s">
        <v>3708</v>
      </c>
      <c r="E415" s="22" t="s">
        <v>3708</v>
      </c>
      <c r="F415" s="22" t="s">
        <v>3708</v>
      </c>
      <c r="G415" s="5" t="s">
        <v>3713</v>
      </c>
      <c r="H415" s="6" t="s">
        <v>3714</v>
      </c>
      <c r="I415" s="7" t="s">
        <v>3715</v>
      </c>
      <c r="J415" s="13"/>
    </row>
    <row r="416" spans="1:10">
      <c r="A416" s="9" t="s">
        <v>3964</v>
      </c>
      <c r="B416" s="22" t="s">
        <v>3708</v>
      </c>
      <c r="C416" s="22" t="s">
        <v>3708</v>
      </c>
      <c r="D416" s="22" t="s">
        <v>3708</v>
      </c>
      <c r="E416" s="22" t="s">
        <v>3708</v>
      </c>
      <c r="F416" s="22" t="s">
        <v>3708</v>
      </c>
      <c r="G416" s="5" t="s">
        <v>3713</v>
      </c>
      <c r="H416" s="6" t="s">
        <v>3714</v>
      </c>
      <c r="I416" s="7" t="s">
        <v>3715</v>
      </c>
      <c r="J416" s="13"/>
    </row>
    <row r="417" spans="1:12">
      <c r="A417" s="9" t="s">
        <v>3965</v>
      </c>
      <c r="B417" s="13" t="s">
        <v>3966</v>
      </c>
      <c r="C417" s="13" t="s">
        <v>3967</v>
      </c>
      <c r="D417" s="6" t="s">
        <v>3968</v>
      </c>
      <c r="E417" s="6" t="s">
        <v>3969</v>
      </c>
      <c r="F417" s="6" t="s">
        <v>3970</v>
      </c>
      <c r="G417" s="5" t="s">
        <v>3971</v>
      </c>
      <c r="H417" s="6" t="s">
        <v>3972</v>
      </c>
      <c r="I417" s="7" t="s">
        <v>3973</v>
      </c>
    </row>
    <row r="418" spans="1:12">
      <c r="A418" s="38" t="s">
        <v>3974</v>
      </c>
      <c r="B418" s="13" t="s">
        <v>1771</v>
      </c>
      <c r="C418" s="13" t="s">
        <v>1771</v>
      </c>
      <c r="D418" s="16" t="s">
        <v>3975</v>
      </c>
      <c r="E418" s="17" t="s">
        <v>3976</v>
      </c>
      <c r="F418" s="7" t="s">
        <v>3976</v>
      </c>
      <c r="G418" s="39" t="s">
        <v>3977</v>
      </c>
      <c r="H418" s="6" t="s">
        <v>3978</v>
      </c>
      <c r="I418" s="7" t="s">
        <v>3976</v>
      </c>
      <c r="J418" s="13" t="s">
        <v>1777</v>
      </c>
      <c r="L418" s="5" t="s">
        <v>57</v>
      </c>
    </row>
    <row r="419" spans="1:12">
      <c r="A419" s="38" t="s">
        <v>3979</v>
      </c>
      <c r="B419" s="4" t="s">
        <v>2457</v>
      </c>
      <c r="C419" s="4" t="s">
        <v>2457</v>
      </c>
      <c r="D419" s="16" t="s">
        <v>2457</v>
      </c>
      <c r="E419" s="17" t="s">
        <v>2457</v>
      </c>
      <c r="F419" s="7" t="s">
        <v>2457</v>
      </c>
      <c r="G419" s="39" t="s">
        <v>3980</v>
      </c>
      <c r="H419" s="6" t="s">
        <v>3981</v>
      </c>
      <c r="I419" s="7" t="s">
        <v>2457</v>
      </c>
      <c r="J419" s="4" t="s">
        <v>2461</v>
      </c>
      <c r="K419" s="3" t="s">
        <v>57</v>
      </c>
      <c r="L419" s="5" t="s">
        <v>57</v>
      </c>
    </row>
    <row r="420" spans="1:12">
      <c r="A420" s="38" t="s">
        <v>3982</v>
      </c>
      <c r="B420" s="4" t="s">
        <v>3983</v>
      </c>
      <c r="C420" s="4" t="s">
        <v>3983</v>
      </c>
      <c r="D420" s="4" t="s">
        <v>3983</v>
      </c>
      <c r="E420" s="4" t="s">
        <v>3983</v>
      </c>
      <c r="F420" s="4" t="s">
        <v>3983</v>
      </c>
      <c r="G420" s="39" t="s">
        <v>3984</v>
      </c>
      <c r="H420" s="4" t="s">
        <v>3983</v>
      </c>
      <c r="I420" s="7" t="s">
        <v>3985</v>
      </c>
      <c r="J420" s="13"/>
    </row>
    <row r="421" spans="1:12">
      <c r="A421" s="38" t="s">
        <v>3986</v>
      </c>
      <c r="B421" s="13" t="s">
        <v>3987</v>
      </c>
      <c r="C421" s="13" t="s">
        <v>3987</v>
      </c>
      <c r="D421" s="13" t="s">
        <v>3987</v>
      </c>
      <c r="E421" s="13" t="s">
        <v>3987</v>
      </c>
      <c r="F421" s="13" t="s">
        <v>3987</v>
      </c>
      <c r="G421" s="13" t="s">
        <v>3987</v>
      </c>
      <c r="H421" s="13" t="s">
        <v>3987</v>
      </c>
      <c r="I421" s="7" t="s">
        <v>3988</v>
      </c>
      <c r="J421" s="13" t="s">
        <v>3989</v>
      </c>
    </row>
    <row r="422" spans="1:12">
      <c r="A422" s="38" t="s">
        <v>3990</v>
      </c>
      <c r="B422" s="13" t="s">
        <v>3991</v>
      </c>
      <c r="C422" s="13" t="s">
        <v>3992</v>
      </c>
      <c r="D422" s="6" t="s">
        <v>3993</v>
      </c>
      <c r="E422" s="6" t="s">
        <v>3994</v>
      </c>
      <c r="F422" s="6" t="s">
        <v>3995</v>
      </c>
      <c r="G422" s="39" t="s">
        <v>3996</v>
      </c>
      <c r="H422" s="6" t="s">
        <v>3997</v>
      </c>
      <c r="I422" s="7" t="s">
        <v>3991</v>
      </c>
      <c r="J422" s="13"/>
    </row>
    <row r="423" spans="1:12">
      <c r="A423" s="38" t="s">
        <v>3998</v>
      </c>
      <c r="B423" s="13" t="s">
        <v>3999</v>
      </c>
      <c r="C423" s="13" t="s">
        <v>3999</v>
      </c>
      <c r="D423" s="13" t="s">
        <v>3999</v>
      </c>
      <c r="E423" s="13" t="s">
        <v>3999</v>
      </c>
      <c r="F423" s="13" t="s">
        <v>3999</v>
      </c>
      <c r="G423" s="13" t="s">
        <v>3999</v>
      </c>
      <c r="H423" s="13" t="s">
        <v>3999</v>
      </c>
      <c r="I423" s="7" t="s">
        <v>3999</v>
      </c>
      <c r="J423" s="13"/>
    </row>
    <row r="424" spans="1:12">
      <c r="A424" s="38" t="s">
        <v>4000</v>
      </c>
      <c r="B424" s="13" t="s">
        <v>4001</v>
      </c>
      <c r="C424" s="13" t="s">
        <v>4001</v>
      </c>
      <c r="D424" s="13" t="s">
        <v>4001</v>
      </c>
      <c r="E424" s="13" t="s">
        <v>4001</v>
      </c>
      <c r="F424" s="13" t="s">
        <v>4001</v>
      </c>
      <c r="G424" s="13" t="s">
        <v>4001</v>
      </c>
      <c r="H424" s="13" t="s">
        <v>4001</v>
      </c>
      <c r="I424" s="40" t="s">
        <v>4001</v>
      </c>
      <c r="J424" s="8"/>
      <c r="K424" s="8"/>
      <c r="L424" s="8"/>
    </row>
    <row r="425" spans="1:12">
      <c r="A425" s="38" t="s">
        <v>4002</v>
      </c>
      <c r="B425" s="13" t="s">
        <v>4003</v>
      </c>
      <c r="C425" s="13" t="s">
        <v>4003</v>
      </c>
      <c r="D425" s="13" t="s">
        <v>4003</v>
      </c>
      <c r="E425" s="13" t="s">
        <v>4003</v>
      </c>
      <c r="F425" s="13" t="s">
        <v>4003</v>
      </c>
      <c r="G425" s="13" t="s">
        <v>4003</v>
      </c>
      <c r="H425" s="13" t="s">
        <v>4003</v>
      </c>
      <c r="I425" s="7" t="s">
        <v>4003</v>
      </c>
    </row>
    <row r="426" spans="1:12">
      <c r="A426" s="38" t="s">
        <v>4004</v>
      </c>
      <c r="B426" s="13" t="s">
        <v>4005</v>
      </c>
      <c r="C426" s="13" t="s">
        <v>4005</v>
      </c>
      <c r="D426" s="13" t="s">
        <v>4005</v>
      </c>
      <c r="E426" s="13" t="s">
        <v>4005</v>
      </c>
      <c r="F426" s="13" t="s">
        <v>4005</v>
      </c>
      <c r="G426" s="13" t="s">
        <v>4005</v>
      </c>
      <c r="H426" s="13" t="s">
        <v>4005</v>
      </c>
      <c r="I426" s="7" t="s">
        <v>4005</v>
      </c>
    </row>
    <row r="427" spans="1:12">
      <c r="A427" s="38" t="s">
        <v>4006</v>
      </c>
      <c r="B427" s="13" t="s">
        <v>4007</v>
      </c>
      <c r="C427" s="13" t="s">
        <v>4007</v>
      </c>
      <c r="D427" s="13" t="s">
        <v>4007</v>
      </c>
      <c r="E427" s="13" t="s">
        <v>4007</v>
      </c>
      <c r="F427" s="13" t="s">
        <v>4007</v>
      </c>
      <c r="G427" s="13" t="s">
        <v>4007</v>
      </c>
      <c r="H427" s="13" t="s">
        <v>4007</v>
      </c>
      <c r="I427" s="7" t="s">
        <v>4007</v>
      </c>
      <c r="J427" s="13"/>
    </row>
    <row r="428" spans="1:12">
      <c r="A428" s="38" t="s">
        <v>4008</v>
      </c>
      <c r="B428" s="13" t="s">
        <v>4009</v>
      </c>
      <c r="C428" s="13" t="s">
        <v>4009</v>
      </c>
      <c r="D428" s="13" t="s">
        <v>4009</v>
      </c>
      <c r="E428" s="13" t="s">
        <v>4009</v>
      </c>
      <c r="F428" s="13" t="s">
        <v>4009</v>
      </c>
      <c r="G428" s="13" t="s">
        <v>4009</v>
      </c>
      <c r="H428" s="13" t="s">
        <v>4009</v>
      </c>
      <c r="I428" s="7" t="s">
        <v>4010</v>
      </c>
      <c r="J428" s="13"/>
    </row>
    <row r="429" spans="1:12">
      <c r="A429" s="38" t="s">
        <v>4011</v>
      </c>
      <c r="B429" s="13" t="s">
        <v>4012</v>
      </c>
      <c r="C429" s="13" t="s">
        <v>4012</v>
      </c>
      <c r="D429" s="13" t="s">
        <v>4012</v>
      </c>
      <c r="E429" s="13" t="s">
        <v>4012</v>
      </c>
      <c r="F429" s="13" t="s">
        <v>4012</v>
      </c>
      <c r="G429" s="13" t="s">
        <v>4012</v>
      </c>
      <c r="H429" s="13" t="s">
        <v>4012</v>
      </c>
      <c r="I429" s="7" t="s">
        <v>4012</v>
      </c>
      <c r="J429" s="13"/>
    </row>
    <row r="430" spans="1:12">
      <c r="A430" s="38" t="s">
        <v>3987</v>
      </c>
      <c r="B430" s="13" t="s">
        <v>4013</v>
      </c>
      <c r="C430" s="13" t="s">
        <v>4013</v>
      </c>
      <c r="D430" s="13" t="s">
        <v>4013</v>
      </c>
      <c r="E430" s="13" t="s">
        <v>4013</v>
      </c>
      <c r="F430" s="13" t="s">
        <v>4013</v>
      </c>
      <c r="G430" s="13" t="s">
        <v>4013</v>
      </c>
      <c r="H430" s="13" t="s">
        <v>4013</v>
      </c>
      <c r="I430" s="7" t="s">
        <v>4013</v>
      </c>
      <c r="J430" s="13" t="s">
        <v>3989</v>
      </c>
    </row>
    <row r="431" spans="1:12">
      <c r="A431" s="38" t="s">
        <v>4014</v>
      </c>
      <c r="B431" s="13" t="s">
        <v>4015</v>
      </c>
      <c r="C431" s="13" t="s">
        <v>4016</v>
      </c>
      <c r="D431" s="6" t="s">
        <v>4017</v>
      </c>
      <c r="E431" s="6" t="s">
        <v>4018</v>
      </c>
      <c r="F431" s="6" t="s">
        <v>4019</v>
      </c>
      <c r="G431" s="39" t="s">
        <v>4020</v>
      </c>
      <c r="H431" s="6" t="s">
        <v>4021</v>
      </c>
      <c r="I431" s="7" t="s">
        <v>4022</v>
      </c>
      <c r="J431" s="13"/>
    </row>
    <row r="432" spans="1:12">
      <c r="A432" s="38" t="s">
        <v>4023</v>
      </c>
      <c r="B432" s="7" t="s">
        <v>3724</v>
      </c>
      <c r="C432" s="13" t="s">
        <v>3725</v>
      </c>
      <c r="D432" s="7" t="s">
        <v>3725</v>
      </c>
      <c r="E432" s="7" t="s">
        <v>3726</v>
      </c>
      <c r="F432" s="7" t="s">
        <v>3727</v>
      </c>
      <c r="G432" s="5" t="s">
        <v>3728</v>
      </c>
      <c r="H432" s="6" t="s">
        <v>3729</v>
      </c>
      <c r="I432" s="7" t="s">
        <v>3724</v>
      </c>
      <c r="J432" s="13"/>
    </row>
    <row r="433" spans="1:10">
      <c r="A433" s="38" t="s">
        <v>4024</v>
      </c>
      <c r="B433" s="13" t="s">
        <v>3717</v>
      </c>
      <c r="C433" s="13" t="s">
        <v>3718</v>
      </c>
      <c r="D433" s="13" t="s">
        <v>3717</v>
      </c>
      <c r="E433" s="41" t="s">
        <v>3719</v>
      </c>
      <c r="F433" s="13" t="s">
        <v>3720</v>
      </c>
      <c r="G433" s="5" t="s">
        <v>3721</v>
      </c>
      <c r="H433" s="6" t="s">
        <v>3722</v>
      </c>
      <c r="I433" s="7" t="s">
        <v>3720</v>
      </c>
      <c r="J433" s="13"/>
    </row>
    <row r="434" spans="1:10">
      <c r="A434" s="38" t="s">
        <v>4025</v>
      </c>
      <c r="B434" s="13" t="s">
        <v>4026</v>
      </c>
      <c r="C434" s="13" t="s">
        <v>4027</v>
      </c>
      <c r="D434" s="6" t="s">
        <v>4028</v>
      </c>
      <c r="E434" s="6" t="s">
        <v>4029</v>
      </c>
      <c r="F434" s="6" t="s">
        <v>4030</v>
      </c>
      <c r="G434" s="39" t="s">
        <v>4031</v>
      </c>
      <c r="H434" s="6" t="s">
        <v>4032</v>
      </c>
      <c r="I434" s="7" t="s">
        <v>4033</v>
      </c>
      <c r="J434" s="13"/>
    </row>
    <row r="435" spans="1:10">
      <c r="A435" s="38" t="s">
        <v>4034</v>
      </c>
      <c r="B435" s="13" t="s">
        <v>4035</v>
      </c>
      <c r="C435" s="13" t="s">
        <v>4035</v>
      </c>
      <c r="D435" s="13" t="s">
        <v>4035</v>
      </c>
      <c r="E435" s="13" t="s">
        <v>4035</v>
      </c>
      <c r="F435" s="13" t="s">
        <v>4035</v>
      </c>
      <c r="G435" s="13" t="s">
        <v>4035</v>
      </c>
      <c r="H435" s="13" t="s">
        <v>4035</v>
      </c>
      <c r="I435" s="7" t="s">
        <v>4035</v>
      </c>
      <c r="J435" s="13"/>
    </row>
    <row r="436" spans="1:10">
      <c r="A436" s="38" t="s">
        <v>4036</v>
      </c>
      <c r="B436" s="13" t="s">
        <v>4037</v>
      </c>
      <c r="C436" s="13" t="s">
        <v>4037</v>
      </c>
      <c r="D436" s="13" t="s">
        <v>4037</v>
      </c>
      <c r="E436" s="13" t="s">
        <v>4037</v>
      </c>
      <c r="F436" s="13" t="s">
        <v>4037</v>
      </c>
      <c r="G436" s="13" t="s">
        <v>4037</v>
      </c>
      <c r="H436" s="13" t="s">
        <v>4037</v>
      </c>
      <c r="I436" s="7" t="s">
        <v>4037</v>
      </c>
      <c r="J436" s="13"/>
    </row>
    <row r="437" spans="1:10">
      <c r="A437" s="38" t="s">
        <v>4038</v>
      </c>
      <c r="B437" s="13" t="s">
        <v>4039</v>
      </c>
      <c r="C437" s="13" t="s">
        <v>4039</v>
      </c>
      <c r="D437" s="13" t="s">
        <v>4039</v>
      </c>
      <c r="E437" s="13" t="s">
        <v>4039</v>
      </c>
      <c r="F437" s="13" t="s">
        <v>4039</v>
      </c>
      <c r="G437" s="13" t="s">
        <v>4039</v>
      </c>
      <c r="H437" s="13" t="s">
        <v>4039</v>
      </c>
      <c r="I437" s="7" t="s">
        <v>4039</v>
      </c>
      <c r="J437" s="13"/>
    </row>
    <row r="438" spans="1:10">
      <c r="A438" s="38" t="s">
        <v>4040</v>
      </c>
      <c r="B438" s="13" t="s">
        <v>4041</v>
      </c>
      <c r="C438" s="13" t="s">
        <v>4041</v>
      </c>
      <c r="D438" s="13" t="s">
        <v>4041</v>
      </c>
      <c r="E438" s="13" t="s">
        <v>4041</v>
      </c>
      <c r="F438" s="13" t="s">
        <v>4041</v>
      </c>
      <c r="G438" s="13" t="s">
        <v>4041</v>
      </c>
      <c r="H438" s="13" t="s">
        <v>4041</v>
      </c>
      <c r="I438" s="7" t="s">
        <v>4041</v>
      </c>
      <c r="J438" s="13"/>
    </row>
    <row r="439" spans="1:10">
      <c r="A439" s="38" t="s">
        <v>4042</v>
      </c>
      <c r="B439" s="6" t="s">
        <v>4043</v>
      </c>
      <c r="C439" s="6" t="s">
        <v>4044</v>
      </c>
      <c r="D439" s="6" t="s">
        <v>4045</v>
      </c>
      <c r="E439" s="6" t="s">
        <v>4046</v>
      </c>
      <c r="F439" s="6" t="s">
        <v>4047</v>
      </c>
      <c r="G439" s="39" t="s">
        <v>4048</v>
      </c>
      <c r="H439" s="6" t="s">
        <v>4049</v>
      </c>
      <c r="I439" s="7" t="s">
        <v>4050</v>
      </c>
      <c r="J439" s="13"/>
    </row>
    <row r="440" spans="1:10">
      <c r="A440" s="38" t="s">
        <v>4051</v>
      </c>
      <c r="B440" s="6" t="s">
        <v>4052</v>
      </c>
      <c r="C440" s="6" t="s">
        <v>4053</v>
      </c>
      <c r="D440" s="6" t="s">
        <v>4054</v>
      </c>
      <c r="E440" s="6" t="s">
        <v>4055</v>
      </c>
      <c r="F440" s="6" t="s">
        <v>4056</v>
      </c>
      <c r="G440" s="39" t="s">
        <v>4057</v>
      </c>
      <c r="H440" s="6" t="s">
        <v>4058</v>
      </c>
      <c r="I440" s="7" t="s">
        <v>4059</v>
      </c>
      <c r="J440" s="13"/>
    </row>
    <row r="441" spans="1:10">
      <c r="A441" s="38" t="s">
        <v>4060</v>
      </c>
      <c r="B441" s="7" t="s">
        <v>3724</v>
      </c>
      <c r="C441" s="13" t="s">
        <v>3725</v>
      </c>
      <c r="D441" s="7" t="s">
        <v>3725</v>
      </c>
      <c r="E441" s="7" t="s">
        <v>3726</v>
      </c>
      <c r="F441" s="7" t="s">
        <v>3727</v>
      </c>
      <c r="G441" s="5" t="s">
        <v>3728</v>
      </c>
      <c r="H441" s="6" t="s">
        <v>3729</v>
      </c>
      <c r="I441" s="7" t="s">
        <v>3724</v>
      </c>
      <c r="J441" s="13"/>
    </row>
    <row r="442" spans="1:10">
      <c r="A442" s="38" t="s">
        <v>4061</v>
      </c>
      <c r="B442" s="13" t="s">
        <v>3717</v>
      </c>
      <c r="C442" s="13" t="s">
        <v>3718</v>
      </c>
      <c r="D442" s="13" t="s">
        <v>3717</v>
      </c>
      <c r="E442" s="41" t="s">
        <v>3719</v>
      </c>
      <c r="F442" s="13" t="s">
        <v>3720</v>
      </c>
      <c r="G442" s="5" t="s">
        <v>3721</v>
      </c>
      <c r="H442" s="6" t="s">
        <v>3722</v>
      </c>
      <c r="I442" s="7" t="s">
        <v>3720</v>
      </c>
      <c r="J442" s="13"/>
    </row>
    <row r="443" spans="1:10">
      <c r="A443" s="38" t="s">
        <v>4062</v>
      </c>
      <c r="B443" s="13" t="s">
        <v>4063</v>
      </c>
      <c r="C443" s="13" t="s">
        <v>4064</v>
      </c>
      <c r="D443" s="6" t="s">
        <v>4065</v>
      </c>
      <c r="E443" s="6" t="s">
        <v>4066</v>
      </c>
      <c r="F443" s="6" t="s">
        <v>4067</v>
      </c>
      <c r="G443" s="39" t="s">
        <v>4068</v>
      </c>
      <c r="H443" s="6" t="s">
        <v>4069</v>
      </c>
      <c r="I443" s="7" t="s">
        <v>4070</v>
      </c>
      <c r="J443" s="13"/>
    </row>
    <row r="444" spans="1:10">
      <c r="A444" s="38" t="s">
        <v>4071</v>
      </c>
      <c r="B444" s="13" t="s">
        <v>4072</v>
      </c>
      <c r="C444" s="13" t="s">
        <v>4072</v>
      </c>
      <c r="D444" s="13" t="s">
        <v>4072</v>
      </c>
      <c r="E444" s="13" t="s">
        <v>4072</v>
      </c>
      <c r="F444" s="13" t="s">
        <v>4072</v>
      </c>
      <c r="G444" s="13" t="s">
        <v>4072</v>
      </c>
      <c r="H444" s="13" t="s">
        <v>4072</v>
      </c>
      <c r="I444" s="7" t="s">
        <v>4072</v>
      </c>
      <c r="J444" s="13"/>
    </row>
    <row r="445" spans="1:10">
      <c r="A445" s="38" t="s">
        <v>4073</v>
      </c>
      <c r="B445" s="13" t="s">
        <v>4074</v>
      </c>
      <c r="C445" s="13" t="s">
        <v>4074</v>
      </c>
      <c r="D445" s="13" t="s">
        <v>4074</v>
      </c>
      <c r="E445" s="13" t="s">
        <v>4074</v>
      </c>
      <c r="F445" s="13" t="s">
        <v>4074</v>
      </c>
      <c r="G445" s="13" t="s">
        <v>4074</v>
      </c>
      <c r="H445" s="13" t="s">
        <v>4074</v>
      </c>
      <c r="I445" s="7" t="s">
        <v>4074</v>
      </c>
      <c r="J445" s="13"/>
    </row>
    <row r="446" spans="1:10">
      <c r="A446" s="38" t="s">
        <v>4075</v>
      </c>
      <c r="B446" s="13" t="s">
        <v>4076</v>
      </c>
      <c r="C446" s="13" t="s">
        <v>4076</v>
      </c>
      <c r="D446" s="13" t="s">
        <v>4076</v>
      </c>
      <c r="E446" s="13" t="s">
        <v>4076</v>
      </c>
      <c r="F446" s="13" t="s">
        <v>4076</v>
      </c>
      <c r="G446" s="13" t="s">
        <v>4076</v>
      </c>
      <c r="H446" s="13" t="s">
        <v>4076</v>
      </c>
      <c r="I446" s="7" t="s">
        <v>4076</v>
      </c>
      <c r="J446" s="13"/>
    </row>
    <row r="447" spans="1:10">
      <c r="A447" s="38" t="s">
        <v>4077</v>
      </c>
      <c r="B447" s="13" t="s">
        <v>4078</v>
      </c>
      <c r="C447" s="13" t="s">
        <v>4078</v>
      </c>
      <c r="D447" s="13" t="s">
        <v>4078</v>
      </c>
      <c r="E447" s="13" t="s">
        <v>4078</v>
      </c>
      <c r="F447" s="13" t="s">
        <v>4078</v>
      </c>
      <c r="G447" s="13" t="s">
        <v>4078</v>
      </c>
      <c r="H447" s="13" t="s">
        <v>4078</v>
      </c>
      <c r="I447" s="7" t="s">
        <v>4078</v>
      </c>
      <c r="J447" s="13"/>
    </row>
    <row r="448" spans="1:10">
      <c r="A448" s="38" t="s">
        <v>4079</v>
      </c>
      <c r="B448" s="7" t="s">
        <v>3724</v>
      </c>
      <c r="C448" s="13" t="s">
        <v>3725</v>
      </c>
      <c r="D448" s="7" t="s">
        <v>3725</v>
      </c>
      <c r="E448" s="7" t="s">
        <v>3726</v>
      </c>
      <c r="F448" s="7" t="s">
        <v>3727</v>
      </c>
      <c r="G448" s="5" t="s">
        <v>3728</v>
      </c>
      <c r="H448" s="6" t="s">
        <v>3729</v>
      </c>
      <c r="I448" s="7" t="s">
        <v>3724</v>
      </c>
      <c r="J448" s="13"/>
    </row>
    <row r="449" spans="1:10">
      <c r="A449" s="38" t="s">
        <v>4080</v>
      </c>
      <c r="B449" s="13" t="s">
        <v>3717</v>
      </c>
      <c r="C449" s="13" t="s">
        <v>3718</v>
      </c>
      <c r="D449" s="13" t="s">
        <v>3717</v>
      </c>
      <c r="E449" s="41" t="s">
        <v>3719</v>
      </c>
      <c r="F449" s="13" t="s">
        <v>3720</v>
      </c>
      <c r="G449" s="5" t="s">
        <v>3721</v>
      </c>
      <c r="H449" s="6" t="s">
        <v>3722</v>
      </c>
      <c r="I449" s="7" t="s">
        <v>3720</v>
      </c>
      <c r="J449" s="13"/>
    </row>
    <row r="450" spans="1:10">
      <c r="A450" s="38" t="s">
        <v>4081</v>
      </c>
      <c r="B450" s="13" t="s">
        <v>4082</v>
      </c>
      <c r="C450" s="13" t="s">
        <v>4083</v>
      </c>
      <c r="D450" s="6" t="s">
        <v>4084</v>
      </c>
      <c r="E450" s="6" t="s">
        <v>4085</v>
      </c>
      <c r="F450" s="6" t="s">
        <v>4086</v>
      </c>
      <c r="G450" s="39" t="s">
        <v>4087</v>
      </c>
      <c r="H450" s="6" t="s">
        <v>4088</v>
      </c>
      <c r="I450" s="7" t="s">
        <v>4089</v>
      </c>
      <c r="J450" s="13"/>
    </row>
    <row r="451" spans="1:10">
      <c r="A451" s="38" t="s">
        <v>4090</v>
      </c>
      <c r="B451" s="13" t="s">
        <v>4078</v>
      </c>
      <c r="C451" s="13" t="s">
        <v>4078</v>
      </c>
      <c r="D451" s="13" t="s">
        <v>4078</v>
      </c>
      <c r="E451" s="13" t="s">
        <v>4078</v>
      </c>
      <c r="F451" s="13" t="s">
        <v>4078</v>
      </c>
      <c r="G451" s="13" t="s">
        <v>4078</v>
      </c>
      <c r="H451" s="13" t="s">
        <v>4091</v>
      </c>
      <c r="I451" s="7" t="s">
        <v>4078</v>
      </c>
      <c r="J451" s="13"/>
    </row>
    <row r="452" spans="1:10">
      <c r="A452" s="38" t="s">
        <v>4092</v>
      </c>
      <c r="B452" s="6" t="s">
        <v>4093</v>
      </c>
      <c r="C452" s="6" t="s">
        <v>4093</v>
      </c>
      <c r="D452" s="6" t="s">
        <v>4093</v>
      </c>
      <c r="E452" s="6" t="s">
        <v>4093</v>
      </c>
      <c r="F452" s="6" t="s">
        <v>4093</v>
      </c>
      <c r="G452" s="6" t="s">
        <v>4093</v>
      </c>
      <c r="H452" s="6" t="s">
        <v>4093</v>
      </c>
      <c r="I452" s="7" t="s">
        <v>4093</v>
      </c>
      <c r="J452" s="13"/>
    </row>
    <row r="453" spans="1:10">
      <c r="A453" s="38" t="s">
        <v>4094</v>
      </c>
      <c r="B453" s="13" t="s">
        <v>4095</v>
      </c>
      <c r="C453" s="13" t="s">
        <v>4095</v>
      </c>
      <c r="D453" s="13" t="s">
        <v>4095</v>
      </c>
      <c r="E453" s="13" t="s">
        <v>4095</v>
      </c>
      <c r="F453" s="13" t="s">
        <v>4095</v>
      </c>
      <c r="G453" s="13" t="s">
        <v>4095</v>
      </c>
      <c r="H453" s="13" t="s">
        <v>4095</v>
      </c>
      <c r="I453" s="7" t="s">
        <v>4095</v>
      </c>
      <c r="J453" s="13"/>
    </row>
    <row r="454" spans="1:10">
      <c r="A454" s="38" t="s">
        <v>4096</v>
      </c>
      <c r="B454" s="7" t="s">
        <v>3724</v>
      </c>
      <c r="C454" s="13" t="s">
        <v>3725</v>
      </c>
      <c r="D454" s="7" t="s">
        <v>3725</v>
      </c>
      <c r="E454" s="7" t="s">
        <v>3726</v>
      </c>
      <c r="F454" s="7" t="s">
        <v>3727</v>
      </c>
      <c r="G454" s="5" t="s">
        <v>3728</v>
      </c>
      <c r="H454" s="6" t="s">
        <v>3729</v>
      </c>
      <c r="I454" s="7" t="s">
        <v>3724</v>
      </c>
      <c r="J454" s="13"/>
    </row>
    <row r="455" spans="1:10">
      <c r="A455" s="38" t="s">
        <v>4097</v>
      </c>
      <c r="B455" s="13" t="s">
        <v>3717</v>
      </c>
      <c r="C455" s="13" t="s">
        <v>3718</v>
      </c>
      <c r="D455" s="13" t="s">
        <v>3717</v>
      </c>
      <c r="E455" s="41" t="s">
        <v>3719</v>
      </c>
      <c r="F455" s="13" t="s">
        <v>3720</v>
      </c>
      <c r="G455" s="5" t="s">
        <v>3721</v>
      </c>
      <c r="H455" s="6" t="s">
        <v>3722</v>
      </c>
      <c r="I455" s="7" t="s">
        <v>3720</v>
      </c>
      <c r="J455" s="13"/>
    </row>
    <row r="456" spans="1:10">
      <c r="A456" s="38" t="s">
        <v>4098</v>
      </c>
      <c r="B456" s="13" t="s">
        <v>4099</v>
      </c>
      <c r="C456" s="13" t="s">
        <v>4100</v>
      </c>
      <c r="D456" s="6" t="s">
        <v>4101</v>
      </c>
      <c r="E456" s="6" t="s">
        <v>4102</v>
      </c>
      <c r="F456" s="6" t="s">
        <v>4103</v>
      </c>
      <c r="G456" s="39" t="s">
        <v>4104</v>
      </c>
      <c r="H456" s="6" t="s">
        <v>4105</v>
      </c>
      <c r="I456" s="7" t="s">
        <v>4106</v>
      </c>
      <c r="J456" s="13"/>
    </row>
    <row r="457" spans="1:10">
      <c r="A457" s="38" t="s">
        <v>4107</v>
      </c>
      <c r="B457" s="13" t="s">
        <v>4108</v>
      </c>
      <c r="C457" s="13" t="s">
        <v>4109</v>
      </c>
      <c r="D457" s="6" t="s">
        <v>4110</v>
      </c>
      <c r="E457" s="6" t="s">
        <v>4111</v>
      </c>
      <c r="F457" s="6" t="s">
        <v>4112</v>
      </c>
      <c r="G457" s="39" t="s">
        <v>4113</v>
      </c>
      <c r="H457" s="6" t="s">
        <v>4114</v>
      </c>
      <c r="I457" s="7" t="s">
        <v>4115</v>
      </c>
      <c r="J457" s="13"/>
    </row>
    <row r="458" spans="1:10">
      <c r="A458" s="38" t="s">
        <v>4116</v>
      </c>
      <c r="B458" s="13" t="s">
        <v>4117</v>
      </c>
      <c r="C458" s="13" t="s">
        <v>4118</v>
      </c>
      <c r="D458" s="6" t="s">
        <v>4119</v>
      </c>
      <c r="E458" s="6" t="s">
        <v>4120</v>
      </c>
      <c r="F458" s="6" t="s">
        <v>4121</v>
      </c>
      <c r="G458" s="39" t="s">
        <v>4122</v>
      </c>
      <c r="H458" s="6" t="s">
        <v>4123</v>
      </c>
      <c r="I458" s="7" t="s">
        <v>4124</v>
      </c>
      <c r="J458" s="13"/>
    </row>
    <row r="459" spans="1:10">
      <c r="A459" s="38" t="s">
        <v>4125</v>
      </c>
      <c r="B459" s="13" t="s">
        <v>4126</v>
      </c>
      <c r="C459" s="13" t="s">
        <v>4127</v>
      </c>
      <c r="D459" s="6" t="s">
        <v>4128</v>
      </c>
      <c r="E459" s="6" t="s">
        <v>4129</v>
      </c>
      <c r="F459" s="6" t="s">
        <v>4130</v>
      </c>
      <c r="G459" s="39" t="s">
        <v>4131</v>
      </c>
      <c r="H459" s="6" t="s">
        <v>4132</v>
      </c>
      <c r="I459" s="7" t="s">
        <v>4133</v>
      </c>
      <c r="J459" s="13"/>
    </row>
    <row r="460" spans="1:10">
      <c r="A460" s="38" t="s">
        <v>4134</v>
      </c>
      <c r="B460" s="13" t="s">
        <v>2863</v>
      </c>
      <c r="C460" s="13" t="s">
        <v>2864</v>
      </c>
      <c r="D460" s="13" t="s">
        <v>2865</v>
      </c>
      <c r="E460" s="13" t="s">
        <v>2866</v>
      </c>
      <c r="F460" s="13" t="s">
        <v>2867</v>
      </c>
      <c r="G460" s="5" t="s">
        <v>2868</v>
      </c>
      <c r="H460" s="6" t="s">
        <v>2869</v>
      </c>
      <c r="I460" s="7" t="s">
        <v>4135</v>
      </c>
      <c r="J460" s="13"/>
    </row>
    <row r="461" spans="1:10">
      <c r="A461" s="38" t="s">
        <v>4136</v>
      </c>
      <c r="B461" s="13" t="s">
        <v>4026</v>
      </c>
      <c r="C461" s="13" t="s">
        <v>4026</v>
      </c>
      <c r="D461" s="13" t="s">
        <v>4026</v>
      </c>
      <c r="E461" s="13" t="s">
        <v>4026</v>
      </c>
      <c r="F461" s="13" t="s">
        <v>4026</v>
      </c>
      <c r="G461" s="13" t="s">
        <v>4026</v>
      </c>
      <c r="H461" s="13" t="s">
        <v>4026</v>
      </c>
      <c r="I461" s="7" t="s">
        <v>4033</v>
      </c>
      <c r="J461" s="13"/>
    </row>
    <row r="462" spans="1:10">
      <c r="A462" s="38" t="s">
        <v>4137</v>
      </c>
      <c r="B462" s="13" t="s">
        <v>4063</v>
      </c>
      <c r="C462" s="13" t="s">
        <v>4063</v>
      </c>
      <c r="D462" s="13" t="s">
        <v>4063</v>
      </c>
      <c r="E462" s="13" t="s">
        <v>4063</v>
      </c>
      <c r="F462" s="13" t="s">
        <v>4063</v>
      </c>
      <c r="G462" s="13" t="s">
        <v>4063</v>
      </c>
      <c r="H462" s="13" t="s">
        <v>4063</v>
      </c>
      <c r="I462" s="7" t="s">
        <v>4070</v>
      </c>
      <c r="J462" s="13"/>
    </row>
    <row r="463" spans="1:10">
      <c r="A463" s="38" t="s">
        <v>4138</v>
      </c>
      <c r="B463" s="13" t="s">
        <v>4082</v>
      </c>
      <c r="C463" s="13" t="s">
        <v>4082</v>
      </c>
      <c r="D463" s="13" t="s">
        <v>4082</v>
      </c>
      <c r="E463" s="13" t="s">
        <v>4082</v>
      </c>
      <c r="F463" s="13" t="s">
        <v>4082</v>
      </c>
      <c r="G463" s="13" t="s">
        <v>4082</v>
      </c>
      <c r="H463" s="13" t="s">
        <v>4082</v>
      </c>
      <c r="I463" s="7" t="s">
        <v>4089</v>
      </c>
      <c r="J463" s="13"/>
    </row>
    <row r="464" spans="1:10">
      <c r="A464" s="38" t="s">
        <v>4139</v>
      </c>
      <c r="B464" s="6" t="s">
        <v>4140</v>
      </c>
      <c r="C464" s="13" t="s">
        <v>4141</v>
      </c>
      <c r="D464" s="6" t="s">
        <v>4142</v>
      </c>
      <c r="E464" s="6" t="s">
        <v>4143</v>
      </c>
      <c r="F464" s="6" t="s">
        <v>4144</v>
      </c>
      <c r="G464" s="39" t="s">
        <v>4145</v>
      </c>
      <c r="H464" s="6" t="s">
        <v>4146</v>
      </c>
      <c r="I464" s="7" t="s">
        <v>4147</v>
      </c>
      <c r="J464" s="13"/>
    </row>
    <row r="465" spans="1:10">
      <c r="A465" s="9"/>
      <c r="B465" s="13"/>
      <c r="C465" s="13"/>
      <c r="D465" s="13"/>
      <c r="E465" s="13"/>
      <c r="F465" s="13"/>
      <c r="G465" s="5"/>
      <c r="H465" s="13"/>
      <c r="I465" s="7"/>
      <c r="J465" s="13"/>
    </row>
    <row r="466" spans="1:10">
      <c r="A466" s="9"/>
      <c r="B466" s="13"/>
      <c r="C466" s="13"/>
      <c r="D466" s="13"/>
      <c r="E466" s="13"/>
      <c r="F466" s="13"/>
      <c r="G466" s="5"/>
      <c r="H466" s="13"/>
      <c r="I466" s="7"/>
      <c r="J466" s="13"/>
    </row>
    <row r="467" spans="1:10">
      <c r="A467" s="9"/>
      <c r="B467" s="13"/>
      <c r="C467" s="13"/>
      <c r="D467" s="13"/>
      <c r="E467" s="13"/>
      <c r="F467" s="13"/>
      <c r="G467" s="5"/>
      <c r="H467" s="13"/>
      <c r="I467" s="7"/>
      <c r="J467" s="13"/>
    </row>
    <row r="468" spans="1:10">
      <c r="A468" s="9"/>
      <c r="B468" s="13"/>
      <c r="C468" s="13"/>
      <c r="D468" s="13"/>
      <c r="E468" s="13"/>
      <c r="F468" s="13"/>
      <c r="G468" s="5"/>
      <c r="H468" s="13"/>
      <c r="I468" s="7"/>
      <c r="J468" s="13"/>
    </row>
    <row r="469" spans="1:10">
      <c r="A469" s="9"/>
      <c r="B469" s="8"/>
      <c r="C469" s="8"/>
      <c r="D469" s="13"/>
      <c r="E469" s="13"/>
      <c r="F469" s="13"/>
      <c r="G469" s="5"/>
      <c r="H469" s="13"/>
      <c r="I469" s="7"/>
      <c r="J469" s="13"/>
    </row>
    <row r="470" spans="1:10">
      <c r="A470" s="9"/>
      <c r="D470" s="13"/>
      <c r="E470" s="13"/>
      <c r="F470" s="13"/>
      <c r="G470" s="5"/>
      <c r="H470" s="13"/>
      <c r="I470" s="7"/>
      <c r="J470" s="13"/>
    </row>
    <row r="471" spans="1:10">
      <c r="A471" s="9"/>
      <c r="D471" s="13"/>
      <c r="E471" s="13"/>
      <c r="F471" s="13"/>
      <c r="G471" s="5"/>
      <c r="H471" s="13"/>
      <c r="I471" s="7"/>
      <c r="J471" s="13"/>
    </row>
    <row r="472" spans="1:10">
      <c r="A472" s="9"/>
      <c r="D472" s="13"/>
      <c r="E472" s="13"/>
      <c r="F472" s="13"/>
      <c r="G472" s="5"/>
      <c r="H472" s="13"/>
      <c r="I472" s="7"/>
      <c r="J472" s="13"/>
    </row>
    <row r="473" spans="1:10">
      <c r="A473" s="9"/>
      <c r="D473" s="13"/>
      <c r="E473" s="13"/>
      <c r="F473" s="13"/>
      <c r="G473" s="5"/>
      <c r="H473" s="13"/>
      <c r="I473" s="7"/>
      <c r="J473" s="13"/>
    </row>
    <row r="474" spans="1:10">
      <c r="A474" s="9"/>
      <c r="D474" s="13"/>
      <c r="E474" s="13"/>
      <c r="F474" s="13"/>
      <c r="G474" s="5"/>
      <c r="H474" s="13"/>
      <c r="I474" s="7"/>
      <c r="J474" s="13"/>
    </row>
    <row r="475" spans="1:10">
      <c r="A475" s="9"/>
      <c r="D475" s="13"/>
      <c r="E475" s="13"/>
      <c r="F475" s="13"/>
      <c r="G475" s="5"/>
      <c r="H475" s="13"/>
      <c r="I475" s="7"/>
      <c r="J475" s="13"/>
    </row>
    <row r="476" spans="1:10">
      <c r="A476" s="9"/>
      <c r="B476" s="13"/>
      <c r="C476" s="13"/>
      <c r="D476" s="13"/>
      <c r="E476" s="13"/>
      <c r="F476" s="13"/>
      <c r="G476" s="5"/>
      <c r="H476" s="13"/>
      <c r="I476" s="7"/>
      <c r="J476" s="13"/>
    </row>
    <row r="477" spans="1:10">
      <c r="A477" s="9"/>
      <c r="B477" s="13"/>
      <c r="C477" s="13"/>
      <c r="D477" s="13"/>
      <c r="E477" s="13"/>
      <c r="F477" s="13"/>
      <c r="G477" s="5"/>
      <c r="H477" s="13"/>
      <c r="I477" s="7"/>
      <c r="J477" s="13"/>
    </row>
    <row r="478" spans="1:10">
      <c r="A478" s="9"/>
      <c r="B478" s="13"/>
      <c r="C478" s="13"/>
      <c r="D478" s="13"/>
      <c r="E478" s="13"/>
      <c r="F478" s="13"/>
      <c r="G478" s="5"/>
      <c r="H478" s="13"/>
      <c r="I478" s="7"/>
      <c r="J478" s="13"/>
    </row>
    <row r="479" spans="1:10">
      <c r="A479" s="9"/>
      <c r="B479" s="13"/>
      <c r="C479" s="13"/>
      <c r="D479" s="13"/>
      <c r="E479" s="13"/>
      <c r="F479" s="13"/>
      <c r="G479" s="5"/>
      <c r="H479" s="13"/>
      <c r="I479" s="7"/>
      <c r="J479" s="13"/>
    </row>
    <row r="480" spans="1:10">
      <c r="A480" s="9"/>
      <c r="B480" s="13"/>
      <c r="C480" s="13"/>
      <c r="D480" s="13"/>
      <c r="E480" s="13"/>
      <c r="F480" s="13"/>
      <c r="G480" s="5"/>
      <c r="H480" s="13"/>
      <c r="I480" s="7"/>
      <c r="J480" s="13"/>
    </row>
    <row r="481" spans="1:10">
      <c r="A481" s="9"/>
      <c r="B481" s="13"/>
      <c r="C481" s="13"/>
      <c r="D481" s="13"/>
      <c r="E481" s="13"/>
      <c r="F481" s="13"/>
      <c r="G481" s="5"/>
      <c r="H481" s="13"/>
      <c r="I481" s="7"/>
      <c r="J481" s="13"/>
    </row>
    <row r="482" spans="1:10">
      <c r="A482" s="9"/>
      <c r="B482" s="13"/>
      <c r="C482" s="13"/>
      <c r="D482" s="13"/>
      <c r="E482" s="13"/>
      <c r="F482" s="13"/>
      <c r="G482" s="5"/>
      <c r="H482" s="13"/>
      <c r="I482" s="7"/>
      <c r="J482" s="13"/>
    </row>
    <row r="483" spans="1:10">
      <c r="A483" s="9"/>
      <c r="B483" s="13"/>
      <c r="C483" s="13"/>
      <c r="D483" s="13"/>
      <c r="E483" s="13"/>
      <c r="F483" s="13"/>
      <c r="G483" s="5"/>
      <c r="H483" s="13"/>
      <c r="I483" s="7"/>
      <c r="J483" s="13"/>
    </row>
    <row r="484" spans="1:10">
      <c r="A484" s="9"/>
      <c r="B484" s="13"/>
      <c r="C484" s="13"/>
      <c r="D484" s="13"/>
      <c r="E484" s="13"/>
      <c r="F484" s="13"/>
      <c r="G484" s="5"/>
      <c r="H484" s="13"/>
      <c r="I484" s="7"/>
      <c r="J484" s="13"/>
    </row>
    <row r="485" spans="1:10">
      <c r="A485" s="9"/>
      <c r="B485" s="13"/>
      <c r="C485" s="13"/>
      <c r="D485" s="13"/>
      <c r="E485" s="13"/>
      <c r="F485" s="13"/>
      <c r="G485" s="5"/>
      <c r="H485" s="13"/>
      <c r="I485" s="7"/>
      <c r="J485" s="13"/>
    </row>
    <row r="486" spans="1:10">
      <c r="A486" s="9"/>
      <c r="B486" s="13"/>
      <c r="C486" s="13"/>
      <c r="D486" s="13"/>
      <c r="E486" s="13"/>
      <c r="F486" s="13"/>
      <c r="G486" s="5"/>
      <c r="H486" s="13"/>
      <c r="I486" s="7"/>
      <c r="J486" s="13"/>
    </row>
    <row r="487" spans="1:10">
      <c r="A487" s="9"/>
      <c r="B487" s="13"/>
      <c r="C487" s="13"/>
      <c r="D487" s="13"/>
      <c r="E487" s="13"/>
      <c r="F487" s="13"/>
      <c r="G487" s="5"/>
      <c r="H487" s="13"/>
      <c r="I487" s="7"/>
      <c r="J487" s="13"/>
    </row>
    <row r="488" spans="1:10">
      <c r="A488" s="9"/>
      <c r="B488" s="13"/>
      <c r="C488" s="13"/>
      <c r="D488" s="13"/>
      <c r="E488" s="13"/>
      <c r="F488" s="13"/>
      <c r="G488" s="5"/>
      <c r="H488" s="13"/>
      <c r="I488" s="7"/>
      <c r="J488" s="13"/>
    </row>
    <row r="489" spans="1:10">
      <c r="A489" s="9"/>
      <c r="B489" s="13"/>
      <c r="C489" s="13"/>
      <c r="D489" s="13"/>
      <c r="E489" s="13"/>
      <c r="F489" s="13"/>
      <c r="G489" s="5"/>
      <c r="H489" s="13"/>
      <c r="I489" s="7"/>
      <c r="J489" s="13"/>
    </row>
    <row r="490" spans="1:10">
      <c r="A490" s="9"/>
      <c r="B490" s="13"/>
      <c r="C490" s="13"/>
      <c r="D490" s="13"/>
      <c r="E490" s="13"/>
      <c r="F490" s="13"/>
      <c r="G490" s="5"/>
      <c r="H490" s="13"/>
      <c r="I490" s="7"/>
      <c r="J490" s="13"/>
    </row>
    <row r="491" spans="1:10">
      <c r="A491" s="9"/>
      <c r="B491" s="13"/>
      <c r="C491" s="13"/>
      <c r="D491" s="13"/>
      <c r="E491" s="13"/>
      <c r="F491" s="13"/>
      <c r="G491" s="5"/>
      <c r="H491" s="13"/>
      <c r="I491" s="7"/>
      <c r="J491" s="13"/>
    </row>
    <row r="492" spans="1:10">
      <c r="A492" s="9"/>
      <c r="B492" s="13"/>
      <c r="C492" s="13"/>
      <c r="D492" s="13"/>
      <c r="E492" s="13"/>
      <c r="F492" s="13"/>
      <c r="G492" s="5"/>
      <c r="H492" s="13"/>
      <c r="I492" s="7"/>
      <c r="J492" s="13"/>
    </row>
    <row r="493" spans="1:10">
      <c r="A493" s="9"/>
      <c r="B493" s="13"/>
      <c r="C493" s="13"/>
      <c r="D493" s="13"/>
      <c r="E493" s="13"/>
      <c r="F493" s="13"/>
      <c r="G493" s="5"/>
      <c r="H493" s="13"/>
      <c r="I493" s="7"/>
      <c r="J493" s="13"/>
    </row>
    <row r="494" spans="1:10">
      <c r="A494" s="9"/>
      <c r="B494" s="13"/>
      <c r="C494" s="13"/>
      <c r="D494" s="13"/>
      <c r="E494" s="13"/>
      <c r="F494" s="13"/>
      <c r="G494" s="5"/>
      <c r="H494" s="13"/>
      <c r="I494" s="7"/>
      <c r="J494" s="13"/>
    </row>
    <row r="495" spans="1:10">
      <c r="A495" s="9"/>
      <c r="B495" s="13"/>
      <c r="C495" s="13"/>
      <c r="D495" s="13"/>
      <c r="E495" s="13"/>
      <c r="F495" s="13"/>
      <c r="G495" s="5"/>
      <c r="H495" s="13"/>
      <c r="I495" s="7"/>
      <c r="J495" s="13"/>
    </row>
    <row r="496" spans="1:10">
      <c r="A496" s="9"/>
      <c r="B496" s="13"/>
      <c r="C496" s="13"/>
      <c r="D496" s="13"/>
      <c r="E496" s="13"/>
      <c r="F496" s="13"/>
      <c r="G496" s="5"/>
      <c r="H496" s="13"/>
      <c r="I496" s="7"/>
      <c r="J496" s="13"/>
    </row>
    <row r="497" spans="1:10">
      <c r="A497" s="9"/>
      <c r="B497" s="13"/>
      <c r="C497" s="13"/>
      <c r="D497" s="13"/>
      <c r="E497" s="13"/>
      <c r="F497" s="13"/>
      <c r="G497" s="5"/>
      <c r="H497" s="13"/>
      <c r="I497" s="7"/>
      <c r="J497" s="13"/>
    </row>
    <row r="498" spans="1:10">
      <c r="A498" s="9"/>
      <c r="B498" s="13"/>
      <c r="C498" s="13"/>
      <c r="D498" s="13"/>
      <c r="E498" s="13"/>
      <c r="F498" s="13"/>
      <c r="G498" s="5"/>
      <c r="H498" s="13"/>
      <c r="I498" s="7"/>
      <c r="J498" s="13"/>
    </row>
    <row r="499" spans="1:10">
      <c r="A499" s="9"/>
      <c r="B499" s="13"/>
      <c r="C499" s="13"/>
      <c r="D499" s="13"/>
      <c r="E499" s="13"/>
      <c r="F499" s="13"/>
      <c r="G499" s="5"/>
      <c r="H499" s="13"/>
      <c r="I499" s="7"/>
      <c r="J499" s="13"/>
    </row>
    <row r="500" spans="1:10">
      <c r="A500" s="9"/>
      <c r="B500" s="13"/>
      <c r="C500" s="13"/>
      <c r="D500" s="13"/>
      <c r="E500" s="13"/>
      <c r="F500" s="13"/>
      <c r="G500" s="5"/>
      <c r="H500" s="13"/>
      <c r="I500" s="7"/>
      <c r="J500" s="13"/>
    </row>
    <row r="501" spans="1:10">
      <c r="A501" s="9"/>
      <c r="B501" s="13"/>
      <c r="C501" s="13"/>
      <c r="D501" s="13"/>
      <c r="E501" s="13"/>
      <c r="F501" s="13"/>
      <c r="G501" s="5"/>
      <c r="H501" s="13"/>
      <c r="I501" s="7"/>
      <c r="J501" s="13"/>
    </row>
    <row r="502" spans="1:10">
      <c r="A502" s="9"/>
      <c r="B502" s="13"/>
      <c r="C502" s="13"/>
      <c r="D502" s="13"/>
      <c r="E502" s="13"/>
      <c r="F502" s="13"/>
      <c r="G502" s="5"/>
      <c r="H502" s="13"/>
      <c r="I502" s="7"/>
      <c r="J502" s="13"/>
    </row>
    <row r="503" spans="1:10">
      <c r="A503" s="9"/>
      <c r="B503" s="13"/>
      <c r="C503" s="13"/>
      <c r="D503" s="13"/>
      <c r="E503" s="13"/>
      <c r="F503" s="13"/>
      <c r="G503" s="5"/>
      <c r="H503" s="13"/>
      <c r="I503" s="7"/>
      <c r="J503" s="13"/>
    </row>
    <row r="504" spans="1:10">
      <c r="A504" s="9"/>
      <c r="B504" s="13"/>
      <c r="C504" s="13"/>
      <c r="D504" s="13"/>
      <c r="E504" s="13"/>
      <c r="F504" s="13"/>
      <c r="G504" s="5"/>
      <c r="H504" s="13"/>
      <c r="I504" s="7"/>
      <c r="J504" s="13"/>
    </row>
    <row r="505" spans="1:10">
      <c r="A505" s="9"/>
      <c r="B505" s="13"/>
      <c r="C505" s="13"/>
      <c r="D505" s="13"/>
      <c r="E505" s="13"/>
      <c r="F505" s="13"/>
      <c r="G505" s="5"/>
      <c r="H505" s="13"/>
      <c r="I505" s="7"/>
      <c r="J505" s="13"/>
    </row>
    <row r="506" spans="1:10">
      <c r="A506" s="9"/>
      <c r="B506" s="13"/>
      <c r="C506" s="13"/>
      <c r="D506" s="13"/>
      <c r="E506" s="13"/>
      <c r="F506" s="13"/>
      <c r="G506" s="5"/>
      <c r="H506" s="13"/>
      <c r="I506" s="7"/>
      <c r="J506" s="13"/>
    </row>
    <row r="507" spans="1:10">
      <c r="A507" s="9"/>
      <c r="B507" s="13"/>
      <c r="C507" s="13"/>
      <c r="D507" s="13"/>
      <c r="E507" s="13"/>
      <c r="F507" s="13"/>
      <c r="G507" s="5"/>
      <c r="H507" s="13"/>
      <c r="I507" s="7"/>
      <c r="J507" s="13"/>
    </row>
    <row r="508" spans="1:10">
      <c r="A508" s="9"/>
      <c r="B508" s="13"/>
      <c r="C508" s="13"/>
      <c r="D508" s="13"/>
      <c r="E508" s="13"/>
      <c r="F508" s="13"/>
      <c r="G508" s="5"/>
      <c r="H508" s="13"/>
      <c r="I508" s="7"/>
      <c r="J508" s="13"/>
    </row>
    <row r="509" spans="1:10">
      <c r="A509" s="9"/>
      <c r="B509" s="13"/>
      <c r="C509" s="13"/>
      <c r="D509" s="13"/>
      <c r="E509" s="13"/>
      <c r="F509" s="13"/>
      <c r="G509" s="5"/>
      <c r="H509" s="13"/>
      <c r="I509" s="7"/>
      <c r="J509" s="13"/>
    </row>
    <row r="510" spans="1:10">
      <c r="A510" s="9"/>
      <c r="B510" s="13"/>
      <c r="C510" s="13"/>
      <c r="D510" s="13"/>
      <c r="E510" s="13"/>
      <c r="F510" s="13"/>
      <c r="G510" s="5"/>
      <c r="H510" s="13"/>
      <c r="I510" s="7"/>
      <c r="J510" s="13"/>
    </row>
    <row r="511" spans="1:10">
      <c r="A511" s="9"/>
      <c r="B511" s="13"/>
      <c r="C511" s="13"/>
      <c r="D511" s="13"/>
      <c r="E511" s="13"/>
      <c r="F511" s="13"/>
      <c r="G511" s="5"/>
      <c r="H511" s="13"/>
      <c r="I511" s="7"/>
      <c r="J511" s="13"/>
    </row>
    <row r="512" spans="1:10">
      <c r="A512" s="9"/>
      <c r="B512" s="13"/>
      <c r="C512" s="13"/>
      <c r="D512" s="13"/>
      <c r="E512" s="13"/>
      <c r="F512" s="13"/>
      <c r="G512" s="5"/>
      <c r="H512" s="13"/>
      <c r="I512" s="7"/>
      <c r="J512" s="13"/>
    </row>
    <row r="513" spans="1:10">
      <c r="A513" s="9"/>
      <c r="B513" s="13"/>
      <c r="C513" s="13"/>
      <c r="D513" s="13"/>
      <c r="E513" s="13"/>
      <c r="F513" s="13"/>
      <c r="G513" s="5"/>
      <c r="H513" s="13"/>
      <c r="I513" s="7"/>
      <c r="J513" s="13"/>
    </row>
    <row r="514" spans="1:10">
      <c r="A514" s="9"/>
      <c r="B514" s="13"/>
      <c r="C514" s="13"/>
      <c r="D514" s="13"/>
      <c r="E514" s="13"/>
      <c r="F514" s="13"/>
      <c r="G514" s="5"/>
      <c r="H514" s="13"/>
      <c r="I514" s="7"/>
      <c r="J514" s="13"/>
    </row>
    <row r="515" spans="1:10">
      <c r="A515" s="9"/>
      <c r="B515" s="13"/>
      <c r="C515" s="13"/>
      <c r="D515" s="13"/>
      <c r="E515" s="13"/>
      <c r="F515" s="13"/>
      <c r="G515" s="5"/>
      <c r="H515" s="13"/>
      <c r="I515" s="7"/>
      <c r="J515" s="13"/>
    </row>
    <row r="516" spans="1:10">
      <c r="A516" s="9"/>
      <c r="B516" s="13"/>
      <c r="C516" s="13"/>
      <c r="D516" s="13"/>
      <c r="E516" s="13"/>
      <c r="F516" s="13"/>
      <c r="G516" s="5"/>
      <c r="H516" s="13"/>
      <c r="I516" s="7"/>
      <c r="J516" s="13"/>
    </row>
    <row r="517" spans="1:10">
      <c r="A517" s="9"/>
      <c r="B517" s="13"/>
      <c r="C517" s="13"/>
      <c r="D517" s="13"/>
      <c r="E517" s="13"/>
      <c r="F517" s="13"/>
      <c r="G517" s="5"/>
      <c r="H517" s="13"/>
      <c r="I517" s="7"/>
      <c r="J517" s="13"/>
    </row>
    <row r="518" spans="1:10">
      <c r="A518" s="9"/>
      <c r="B518" s="13"/>
      <c r="C518" s="13"/>
      <c r="D518" s="13"/>
      <c r="E518" s="13"/>
      <c r="F518" s="13"/>
      <c r="G518" s="5"/>
      <c r="H518" s="13"/>
      <c r="I518" s="7"/>
      <c r="J518" s="13"/>
    </row>
    <row r="519" spans="1:10">
      <c r="A519" s="9"/>
      <c r="B519" s="13"/>
      <c r="C519" s="13"/>
      <c r="D519" s="13"/>
      <c r="E519" s="13"/>
      <c r="F519" s="13"/>
      <c r="G519" s="5"/>
      <c r="H519" s="13"/>
      <c r="I519" s="7"/>
      <c r="J519" s="13"/>
    </row>
    <row r="520" spans="1:10">
      <c r="A520" s="9"/>
      <c r="B520" s="13"/>
      <c r="C520" s="13"/>
      <c r="D520" s="13"/>
      <c r="E520" s="13"/>
      <c r="F520" s="13"/>
      <c r="G520" s="5"/>
      <c r="H520" s="13"/>
      <c r="I520" s="7"/>
      <c r="J520" s="13"/>
    </row>
    <row r="521" spans="1:10">
      <c r="A521" s="9"/>
      <c r="B521" s="13"/>
      <c r="C521" s="13"/>
      <c r="D521" s="13"/>
      <c r="E521" s="13"/>
      <c r="F521" s="13"/>
      <c r="G521" s="5"/>
      <c r="H521" s="13"/>
      <c r="I521" s="7"/>
      <c r="J521" s="13"/>
    </row>
    <row r="522" spans="1:10">
      <c r="A522" s="9"/>
      <c r="B522" s="13"/>
      <c r="C522" s="13"/>
      <c r="D522" s="13"/>
      <c r="E522" s="13"/>
      <c r="F522" s="13"/>
      <c r="G522" s="5"/>
      <c r="H522" s="13"/>
      <c r="I522" s="7"/>
      <c r="J522" s="13"/>
    </row>
    <row r="523" spans="1:10">
      <c r="A523" s="9"/>
      <c r="B523" s="13"/>
      <c r="C523" s="13"/>
      <c r="D523" s="13"/>
      <c r="E523" s="13"/>
      <c r="F523" s="13"/>
      <c r="G523" s="5"/>
      <c r="H523" s="13"/>
      <c r="I523" s="7"/>
      <c r="J523" s="13"/>
    </row>
    <row r="524" spans="1:10">
      <c r="A524" s="9"/>
      <c r="B524" s="13"/>
      <c r="C524" s="13"/>
      <c r="D524" s="13"/>
      <c r="E524" s="13"/>
      <c r="F524" s="13"/>
      <c r="G524" s="5"/>
      <c r="H524" s="13"/>
      <c r="I524" s="7"/>
      <c r="J524" s="13"/>
    </row>
    <row r="525" spans="1:10">
      <c r="A525" s="9"/>
      <c r="B525" s="13"/>
      <c r="C525" s="13"/>
      <c r="D525" s="13"/>
      <c r="E525" s="13"/>
      <c r="F525" s="13"/>
      <c r="G525" s="5"/>
      <c r="H525" s="13"/>
      <c r="I525" s="7"/>
      <c r="J525" s="13"/>
    </row>
    <row r="526" spans="1:10">
      <c r="A526" s="9"/>
      <c r="B526" s="13"/>
      <c r="C526" s="13"/>
      <c r="D526" s="13"/>
      <c r="E526" s="13"/>
      <c r="F526" s="13"/>
      <c r="G526" s="5"/>
      <c r="H526" s="13"/>
      <c r="I526" s="7"/>
      <c r="J526" s="13"/>
    </row>
    <row r="527" spans="1:10">
      <c r="A527" s="9"/>
      <c r="B527" s="13"/>
      <c r="C527" s="13"/>
      <c r="D527" s="13"/>
      <c r="E527" s="13"/>
      <c r="F527" s="13"/>
      <c r="G527" s="5"/>
      <c r="H527" s="13"/>
      <c r="I527" s="7"/>
      <c r="J527" s="13"/>
    </row>
    <row r="528" spans="1:10">
      <c r="A528" s="9"/>
      <c r="B528" s="13"/>
      <c r="C528" s="13"/>
      <c r="D528" s="13"/>
      <c r="E528" s="13"/>
      <c r="F528" s="13"/>
      <c r="G528" s="5"/>
      <c r="H528" s="13"/>
      <c r="I528" s="7"/>
      <c r="J528" s="13"/>
    </row>
    <row r="529" spans="1:10">
      <c r="A529" s="9"/>
      <c r="B529" s="13"/>
      <c r="C529" s="13"/>
      <c r="D529" s="13"/>
      <c r="E529" s="13"/>
      <c r="F529" s="13"/>
      <c r="G529" s="5"/>
      <c r="H529" s="13"/>
      <c r="I529" s="7"/>
      <c r="J529" s="13"/>
    </row>
    <row r="530" spans="1:10">
      <c r="A530" s="9"/>
      <c r="B530" s="13"/>
      <c r="C530" s="13"/>
      <c r="D530" s="13"/>
      <c r="E530" s="13"/>
      <c r="F530" s="13"/>
      <c r="G530" s="5"/>
      <c r="H530" s="13"/>
      <c r="I530" s="7"/>
      <c r="J530" s="13"/>
    </row>
    <row r="531" spans="1:10">
      <c r="A531" s="9"/>
      <c r="B531" s="13"/>
      <c r="C531" s="13"/>
      <c r="D531" s="13"/>
      <c r="E531" s="13"/>
      <c r="F531" s="13"/>
      <c r="G531" s="5"/>
      <c r="H531" s="13"/>
      <c r="I531" s="7"/>
      <c r="J531" s="13"/>
    </row>
    <row r="532" spans="1:10">
      <c r="A532" s="9"/>
      <c r="B532" s="13"/>
      <c r="C532" s="13"/>
      <c r="D532" s="13"/>
      <c r="E532" s="13"/>
      <c r="F532" s="13"/>
      <c r="G532" s="5"/>
      <c r="H532" s="13"/>
      <c r="I532" s="7"/>
      <c r="J532" s="13"/>
    </row>
    <row r="533" spans="1:10">
      <c r="A533" s="9"/>
      <c r="B533" s="13"/>
      <c r="C533" s="13"/>
      <c r="D533" s="13"/>
      <c r="E533" s="13"/>
      <c r="F533" s="13"/>
      <c r="G533" s="5"/>
      <c r="H533" s="13"/>
      <c r="I533" s="7"/>
      <c r="J533" s="13"/>
    </row>
    <row r="534" spans="1:10">
      <c r="A534" s="9"/>
      <c r="B534" s="13"/>
      <c r="C534" s="13"/>
      <c r="D534" s="13"/>
      <c r="E534" s="13"/>
      <c r="F534" s="13"/>
      <c r="G534" s="5"/>
      <c r="H534" s="13"/>
      <c r="I534" s="7"/>
      <c r="J534" s="13"/>
    </row>
    <row r="535" spans="1:10">
      <c r="A535" s="9"/>
      <c r="B535" s="13"/>
      <c r="C535" s="13"/>
      <c r="D535" s="13"/>
      <c r="E535" s="13"/>
      <c r="F535" s="13"/>
      <c r="G535" s="5"/>
      <c r="H535" s="13"/>
      <c r="I535" s="7"/>
      <c r="J535" s="13"/>
    </row>
    <row r="536" spans="1:10">
      <c r="A536" s="9"/>
      <c r="B536" s="13"/>
      <c r="C536" s="13"/>
      <c r="D536" s="13"/>
      <c r="E536" s="13"/>
      <c r="F536" s="13"/>
      <c r="G536" s="5"/>
      <c r="H536" s="13"/>
      <c r="I536" s="7"/>
      <c r="J536" s="13"/>
    </row>
    <row r="537" spans="1:10">
      <c r="A537" s="9"/>
      <c r="B537" s="13"/>
      <c r="C537" s="13"/>
      <c r="D537" s="13"/>
      <c r="E537" s="13"/>
      <c r="F537" s="13"/>
      <c r="G537" s="5"/>
      <c r="H537" s="13"/>
      <c r="I537" s="7"/>
      <c r="J537" s="13"/>
    </row>
    <row r="538" spans="1:10">
      <c r="A538" s="9"/>
      <c r="B538" s="13"/>
      <c r="C538" s="13"/>
      <c r="D538" s="13"/>
      <c r="E538" s="13"/>
      <c r="F538" s="13"/>
      <c r="G538" s="5"/>
      <c r="H538" s="13"/>
      <c r="I538" s="7"/>
      <c r="J538" s="13"/>
    </row>
    <row r="539" spans="1:10">
      <c r="A539" s="9"/>
      <c r="B539" s="13"/>
      <c r="C539" s="13"/>
      <c r="D539" s="13"/>
      <c r="E539" s="13"/>
      <c r="F539" s="13"/>
      <c r="G539" s="5"/>
      <c r="H539" s="13"/>
      <c r="I539" s="7"/>
      <c r="J539" s="13"/>
    </row>
    <row r="540" spans="1:10">
      <c r="A540" s="9"/>
      <c r="B540" s="13"/>
      <c r="C540" s="13"/>
      <c r="D540" s="13"/>
      <c r="E540" s="13"/>
      <c r="F540" s="13"/>
      <c r="G540" s="5"/>
      <c r="H540" s="13"/>
      <c r="I540" s="7"/>
      <c r="J540" s="13"/>
    </row>
    <row r="541" spans="1:10">
      <c r="A541" s="9"/>
      <c r="B541" s="13"/>
      <c r="C541" s="13"/>
      <c r="D541" s="13"/>
      <c r="E541" s="13"/>
      <c r="F541" s="13"/>
      <c r="G541" s="5"/>
      <c r="H541" s="13"/>
      <c r="I541" s="7"/>
      <c r="J541" s="13"/>
    </row>
    <row r="542" spans="1:10">
      <c r="A542" s="9"/>
      <c r="B542" s="13"/>
      <c r="C542" s="13"/>
      <c r="D542" s="13"/>
      <c r="E542" s="13"/>
      <c r="F542" s="13"/>
      <c r="G542" s="5"/>
      <c r="H542" s="13"/>
      <c r="I542" s="7"/>
      <c r="J542" s="13"/>
    </row>
    <row r="543" spans="1:10">
      <c r="A543" s="9"/>
      <c r="B543" s="13"/>
      <c r="C543" s="13"/>
      <c r="D543" s="13"/>
      <c r="E543" s="13"/>
      <c r="F543" s="13"/>
      <c r="G543" s="5"/>
      <c r="H543" s="13"/>
      <c r="I543" s="7"/>
      <c r="J543" s="13"/>
    </row>
    <row r="544" spans="1:10">
      <c r="A544" s="9"/>
      <c r="B544" s="13"/>
      <c r="C544" s="13"/>
      <c r="D544" s="13"/>
      <c r="E544" s="13"/>
      <c r="F544" s="13"/>
      <c r="G544" s="5"/>
      <c r="H544" s="13"/>
      <c r="I544" s="7"/>
      <c r="J544" s="13"/>
    </row>
    <row r="545" spans="1:10">
      <c r="A545" s="9"/>
      <c r="B545" s="13"/>
      <c r="C545" s="13"/>
      <c r="D545" s="13"/>
      <c r="E545" s="13"/>
      <c r="F545" s="13"/>
      <c r="G545" s="5"/>
      <c r="H545" s="13"/>
      <c r="I545" s="7"/>
      <c r="J545" s="13"/>
    </row>
    <row r="546" spans="1:10">
      <c r="A546" s="9"/>
      <c r="B546" s="13"/>
      <c r="C546" s="13"/>
      <c r="D546" s="13"/>
      <c r="E546" s="13"/>
      <c r="F546" s="13"/>
      <c r="G546" s="5"/>
      <c r="H546" s="13"/>
      <c r="I546" s="7"/>
      <c r="J546" s="13"/>
    </row>
    <row r="547" spans="1:10">
      <c r="A547" s="9"/>
      <c r="B547" s="13"/>
      <c r="C547" s="13"/>
      <c r="D547" s="13"/>
      <c r="E547" s="13"/>
      <c r="F547" s="13"/>
      <c r="G547" s="5"/>
      <c r="H547" s="13"/>
      <c r="I547" s="7"/>
      <c r="J547" s="13"/>
    </row>
    <row r="548" spans="1:10">
      <c r="A548" s="9"/>
      <c r="B548" s="13"/>
      <c r="C548" s="13"/>
      <c r="D548" s="13"/>
      <c r="E548" s="13"/>
      <c r="F548" s="13"/>
      <c r="G548" s="5"/>
      <c r="H548" s="13"/>
      <c r="I548" s="7"/>
      <c r="J548" s="13"/>
    </row>
    <row r="549" spans="1:10">
      <c r="A549" s="9"/>
      <c r="B549" s="13"/>
      <c r="C549" s="13"/>
      <c r="D549" s="13"/>
      <c r="E549" s="13"/>
      <c r="F549" s="13"/>
      <c r="G549" s="5"/>
      <c r="H549" s="13"/>
      <c r="I549" s="7"/>
      <c r="J549" s="13"/>
    </row>
    <row r="550" spans="1:10">
      <c r="A550" s="9"/>
      <c r="B550" s="13"/>
      <c r="C550" s="13"/>
      <c r="D550" s="13"/>
      <c r="E550" s="13"/>
      <c r="F550" s="13"/>
      <c r="G550" s="5"/>
      <c r="H550" s="13"/>
      <c r="I550" s="7"/>
      <c r="J550" s="13"/>
    </row>
    <row r="551" spans="1:10">
      <c r="A551" s="9"/>
      <c r="B551" s="13"/>
      <c r="C551" s="13"/>
      <c r="D551" s="13"/>
      <c r="E551" s="13"/>
      <c r="F551" s="13"/>
      <c r="G551" s="5"/>
      <c r="H551" s="13"/>
      <c r="I551" s="7"/>
      <c r="J551" s="13"/>
    </row>
    <row r="552" spans="1:10">
      <c r="A552" s="9"/>
      <c r="B552" s="13"/>
      <c r="C552" s="13"/>
      <c r="D552" s="13"/>
      <c r="E552" s="13"/>
      <c r="F552" s="13"/>
      <c r="G552" s="5"/>
      <c r="H552" s="13"/>
      <c r="I552" s="7"/>
      <c r="J552" s="13"/>
    </row>
    <row r="553" spans="1:10">
      <c r="A553" s="9"/>
      <c r="B553" s="13"/>
      <c r="C553" s="13"/>
      <c r="D553" s="13"/>
      <c r="E553" s="13"/>
      <c r="F553" s="13"/>
      <c r="G553" s="5"/>
      <c r="H553" s="13"/>
      <c r="I553" s="7"/>
      <c r="J553" s="13"/>
    </row>
    <row r="554" spans="1:10">
      <c r="A554" s="9"/>
      <c r="B554" s="13"/>
      <c r="C554" s="13"/>
      <c r="D554" s="13"/>
      <c r="E554" s="13"/>
      <c r="F554" s="13"/>
      <c r="G554" s="5"/>
      <c r="H554" s="13"/>
      <c r="I554" s="7"/>
      <c r="J554" s="13"/>
    </row>
    <row r="555" spans="1:10">
      <c r="A555" s="9"/>
      <c r="B555" s="13"/>
      <c r="C555" s="13"/>
      <c r="D555" s="13"/>
      <c r="E555" s="13"/>
      <c r="F555" s="13"/>
      <c r="G555" s="5"/>
      <c r="H555" s="13"/>
      <c r="I555" s="7"/>
      <c r="J555" s="13"/>
    </row>
    <row r="556" spans="1:10">
      <c r="A556" s="9"/>
      <c r="B556" s="13"/>
      <c r="C556" s="13"/>
      <c r="D556" s="13"/>
      <c r="E556" s="13"/>
      <c r="F556" s="13"/>
      <c r="G556" s="5"/>
      <c r="H556" s="13"/>
      <c r="I556" s="7"/>
      <c r="J556" s="13"/>
    </row>
    <row r="557" spans="1:10">
      <c r="A557" s="9"/>
      <c r="B557" s="13"/>
      <c r="C557" s="13"/>
      <c r="D557" s="13"/>
      <c r="E557" s="13"/>
      <c r="F557" s="13"/>
      <c r="G557" s="5"/>
      <c r="H557" s="13"/>
      <c r="I557" s="7"/>
      <c r="J557" s="13"/>
    </row>
    <row r="558" spans="1:10">
      <c r="A558" s="9"/>
      <c r="B558" s="13"/>
      <c r="C558" s="13"/>
      <c r="D558" s="13"/>
      <c r="E558" s="13"/>
      <c r="F558" s="13"/>
      <c r="G558" s="5"/>
      <c r="H558" s="13"/>
      <c r="I558" s="7"/>
      <c r="J558" s="13"/>
    </row>
    <row r="559" spans="1:10">
      <c r="A559" s="9"/>
      <c r="B559" s="13"/>
      <c r="C559" s="13"/>
      <c r="D559" s="13"/>
      <c r="E559" s="13"/>
      <c r="F559" s="13"/>
      <c r="G559" s="5"/>
      <c r="H559" s="13"/>
      <c r="I559" s="7"/>
      <c r="J559" s="13"/>
    </row>
    <row r="560" spans="1:10">
      <c r="A560" s="9"/>
      <c r="B560" s="13"/>
      <c r="C560" s="13"/>
      <c r="D560" s="13"/>
      <c r="E560" s="13"/>
      <c r="F560" s="13"/>
      <c r="G560" s="5"/>
      <c r="H560" s="13"/>
      <c r="I560" s="7"/>
      <c r="J560" s="13"/>
    </row>
    <row r="561" spans="1:10">
      <c r="A561" s="9"/>
      <c r="B561" s="13"/>
      <c r="C561" s="13"/>
      <c r="D561" s="13"/>
      <c r="E561" s="13"/>
      <c r="F561" s="13"/>
      <c r="G561" s="5"/>
      <c r="H561" s="13"/>
      <c r="I561" s="7"/>
      <c r="J561" s="13"/>
    </row>
    <row r="562" spans="1:10">
      <c r="A562" s="9"/>
      <c r="B562" s="13"/>
      <c r="C562" s="13"/>
      <c r="D562" s="13"/>
      <c r="E562" s="13"/>
      <c r="F562" s="13"/>
      <c r="G562" s="5"/>
      <c r="H562" s="13"/>
      <c r="I562" s="7"/>
      <c r="J562" s="13"/>
    </row>
    <row r="563" spans="1:10">
      <c r="A563" s="9"/>
      <c r="B563" s="13"/>
      <c r="C563" s="13"/>
      <c r="D563" s="13"/>
      <c r="E563" s="13"/>
      <c r="F563" s="13"/>
      <c r="G563" s="5"/>
      <c r="H563" s="13"/>
      <c r="I563" s="7"/>
      <c r="J563" s="13"/>
    </row>
    <row r="564" spans="1:10">
      <c r="A564" s="9"/>
      <c r="B564" s="13"/>
      <c r="C564" s="13"/>
      <c r="D564" s="13"/>
      <c r="E564" s="13"/>
      <c r="F564" s="13"/>
      <c r="G564" s="5"/>
      <c r="H564" s="13"/>
      <c r="I564" s="7"/>
      <c r="J564" s="13"/>
    </row>
    <row r="565" spans="1:10">
      <c r="A565" s="9"/>
      <c r="B565" s="13"/>
      <c r="C565" s="13"/>
      <c r="D565" s="13"/>
      <c r="E565" s="13"/>
      <c r="F565" s="13"/>
      <c r="G565" s="5"/>
      <c r="H565" s="13"/>
      <c r="I565" s="7"/>
      <c r="J565" s="13"/>
    </row>
    <row r="566" spans="1:10">
      <c r="A566" s="9"/>
      <c r="B566" s="13"/>
      <c r="C566" s="13"/>
      <c r="D566" s="13"/>
      <c r="E566" s="13"/>
      <c r="F566" s="13"/>
      <c r="G566" s="5"/>
      <c r="H566" s="13"/>
      <c r="I566" s="7"/>
      <c r="J566" s="13"/>
    </row>
    <row r="567" spans="1:10">
      <c r="A567" s="9"/>
      <c r="B567" s="13"/>
      <c r="C567" s="13"/>
      <c r="D567" s="13"/>
      <c r="E567" s="13"/>
      <c r="F567" s="13"/>
      <c r="G567" s="5"/>
      <c r="H567" s="13"/>
      <c r="I567" s="7"/>
      <c r="J567" s="13"/>
    </row>
    <row r="568" spans="1:10">
      <c r="A568" s="9"/>
      <c r="B568" s="13"/>
      <c r="C568" s="13"/>
      <c r="D568" s="13"/>
      <c r="E568" s="13"/>
      <c r="F568" s="13"/>
      <c r="G568" s="5"/>
      <c r="H568" s="13"/>
      <c r="I568" s="7"/>
      <c r="J568" s="13"/>
    </row>
    <row r="569" spans="1:10">
      <c r="A569" s="9"/>
      <c r="B569" s="13"/>
      <c r="C569" s="13"/>
      <c r="D569" s="13"/>
      <c r="E569" s="13"/>
      <c r="F569" s="13"/>
      <c r="G569" s="5"/>
      <c r="H569" s="13"/>
      <c r="I569" s="7"/>
      <c r="J569" s="13"/>
    </row>
    <row r="570" spans="1:10">
      <c r="A570" s="9"/>
      <c r="B570" s="13"/>
      <c r="C570" s="13"/>
      <c r="D570" s="13"/>
      <c r="E570" s="13"/>
      <c r="F570" s="13"/>
      <c r="G570" s="5"/>
      <c r="H570" s="13"/>
      <c r="I570" s="7"/>
      <c r="J570" s="13"/>
    </row>
    <row r="571" spans="1:10">
      <c r="A571" s="9"/>
      <c r="B571" s="13"/>
      <c r="C571" s="13"/>
      <c r="D571" s="13"/>
      <c r="E571" s="13"/>
      <c r="F571" s="13"/>
      <c r="G571" s="5"/>
      <c r="H571" s="13"/>
      <c r="I571" s="7"/>
      <c r="J571" s="13"/>
    </row>
    <row r="572" spans="1:10">
      <c r="A572" s="9"/>
      <c r="B572" s="13"/>
      <c r="C572" s="13"/>
      <c r="D572" s="13"/>
      <c r="E572" s="13"/>
      <c r="F572" s="13"/>
      <c r="G572" s="5"/>
      <c r="H572" s="13"/>
      <c r="I572" s="7"/>
      <c r="J572" s="13"/>
    </row>
    <row r="573" spans="1:10">
      <c r="A573" s="9"/>
      <c r="B573" s="13"/>
      <c r="C573" s="13"/>
      <c r="D573" s="13"/>
      <c r="E573" s="13"/>
      <c r="F573" s="13"/>
      <c r="G573" s="5"/>
      <c r="H573" s="13"/>
      <c r="I573" s="7"/>
      <c r="J573" s="13"/>
    </row>
    <row r="574" spans="1:10">
      <c r="A574" s="9"/>
      <c r="B574" s="13"/>
      <c r="C574" s="13"/>
      <c r="D574" s="13"/>
      <c r="E574" s="13"/>
      <c r="F574" s="13"/>
      <c r="G574" s="5"/>
      <c r="H574" s="13"/>
      <c r="I574" s="7"/>
      <c r="J574" s="13"/>
    </row>
    <row r="575" spans="1:10">
      <c r="A575" s="9"/>
      <c r="B575" s="13"/>
      <c r="C575" s="13"/>
      <c r="D575" s="13"/>
      <c r="E575" s="13"/>
      <c r="F575" s="13"/>
      <c r="G575" s="5"/>
      <c r="H575" s="13"/>
      <c r="I575" s="7"/>
      <c r="J575" s="13"/>
    </row>
    <row r="576" spans="1:10">
      <c r="A576" s="9"/>
      <c r="B576" s="13"/>
      <c r="C576" s="13"/>
      <c r="D576" s="13"/>
      <c r="E576" s="13"/>
      <c r="F576" s="13"/>
      <c r="G576" s="5"/>
      <c r="H576" s="13"/>
      <c r="I576" s="7"/>
      <c r="J576" s="13"/>
    </row>
    <row r="577" spans="1:10">
      <c r="A577" s="9"/>
      <c r="B577" s="13"/>
      <c r="C577" s="13"/>
      <c r="D577" s="13"/>
      <c r="E577" s="13"/>
      <c r="F577" s="13"/>
      <c r="G577" s="5"/>
      <c r="H577" s="13"/>
      <c r="I577" s="7"/>
      <c r="J577" s="13"/>
    </row>
    <row r="578" spans="1:10">
      <c r="A578" s="9"/>
      <c r="B578" s="13"/>
      <c r="C578" s="13"/>
      <c r="D578" s="13"/>
      <c r="E578" s="13"/>
      <c r="F578" s="13"/>
      <c r="G578" s="5"/>
      <c r="H578" s="13"/>
      <c r="I578" s="7"/>
      <c r="J578" s="13"/>
    </row>
    <row r="579" spans="1:10">
      <c r="A579" s="9"/>
      <c r="B579" s="13"/>
      <c r="C579" s="13"/>
      <c r="D579" s="13"/>
      <c r="E579" s="13"/>
      <c r="F579" s="13"/>
      <c r="G579" s="5"/>
      <c r="H579" s="13"/>
      <c r="I579" s="7"/>
      <c r="J579" s="13"/>
    </row>
    <row r="580" spans="1:10">
      <c r="A580" s="9"/>
      <c r="B580" s="13"/>
      <c r="C580" s="13"/>
      <c r="D580" s="13"/>
      <c r="E580" s="13"/>
      <c r="F580" s="13"/>
      <c r="G580" s="5"/>
      <c r="H580" s="13"/>
      <c r="I580" s="7"/>
      <c r="J580" s="13"/>
    </row>
    <row r="581" spans="1:10">
      <c r="A581" s="9"/>
      <c r="B581" s="13"/>
      <c r="C581" s="13"/>
      <c r="D581" s="13"/>
      <c r="E581" s="13"/>
      <c r="F581" s="13"/>
      <c r="G581" s="5"/>
      <c r="H581" s="13"/>
      <c r="I581" s="7"/>
      <c r="J581" s="13"/>
    </row>
    <row r="582" spans="1:10">
      <c r="A582" s="9"/>
      <c r="B582" s="13"/>
      <c r="C582" s="13"/>
      <c r="D582" s="13"/>
      <c r="E582" s="13"/>
      <c r="F582" s="13"/>
      <c r="G582" s="5"/>
      <c r="H582" s="13"/>
      <c r="I582" s="7"/>
      <c r="J582" s="13"/>
    </row>
    <row r="583" spans="1:10">
      <c r="A583" s="9"/>
      <c r="B583" s="13"/>
      <c r="C583" s="13"/>
      <c r="D583" s="13"/>
      <c r="E583" s="13"/>
      <c r="F583" s="13"/>
      <c r="G583" s="5"/>
      <c r="H583" s="13"/>
      <c r="I583" s="7"/>
      <c r="J583" s="13"/>
    </row>
    <row r="584" spans="1:10">
      <c r="A584" s="9"/>
      <c r="B584" s="13"/>
      <c r="C584" s="13"/>
      <c r="D584" s="13"/>
      <c r="E584" s="13"/>
      <c r="F584" s="13"/>
      <c r="G584" s="5"/>
      <c r="H584" s="13"/>
      <c r="I584" s="7"/>
      <c r="J584" s="13"/>
    </row>
    <row r="585" spans="1:10">
      <c r="A585" s="9"/>
      <c r="B585" s="13"/>
      <c r="C585" s="13"/>
      <c r="D585" s="13"/>
      <c r="E585" s="13"/>
      <c r="F585" s="13"/>
      <c r="G585" s="5"/>
      <c r="H585" s="13"/>
      <c r="I585" s="7"/>
      <c r="J585" s="13"/>
    </row>
    <row r="586" spans="1:10">
      <c r="A586" s="9"/>
      <c r="B586" s="13"/>
      <c r="C586" s="13"/>
      <c r="D586" s="13"/>
      <c r="E586" s="13"/>
      <c r="F586" s="13"/>
      <c r="G586" s="5"/>
      <c r="H586" s="13"/>
      <c r="I586" s="7"/>
      <c r="J586" s="13"/>
    </row>
    <row r="587" spans="1:10">
      <c r="A587" s="9"/>
      <c r="B587" s="13"/>
      <c r="C587" s="13"/>
      <c r="D587" s="13"/>
      <c r="E587" s="13"/>
      <c r="F587" s="13"/>
      <c r="G587" s="5"/>
      <c r="H587" s="13"/>
      <c r="I587" s="7"/>
      <c r="J587" s="13"/>
    </row>
    <row r="588" spans="1:10">
      <c r="A588" s="9"/>
      <c r="B588" s="13"/>
      <c r="C588" s="13"/>
      <c r="D588" s="13"/>
      <c r="E588" s="13"/>
      <c r="F588" s="13"/>
      <c r="G588" s="5"/>
      <c r="H588" s="13"/>
      <c r="I588" s="7"/>
      <c r="J588" s="13"/>
    </row>
    <row r="589" spans="1:10">
      <c r="A589" s="9"/>
      <c r="B589" s="13"/>
      <c r="C589" s="13"/>
      <c r="D589" s="13"/>
      <c r="E589" s="13"/>
      <c r="F589" s="13"/>
      <c r="G589" s="5"/>
      <c r="H589" s="13"/>
      <c r="I589" s="7"/>
      <c r="J589" s="13"/>
    </row>
    <row r="590" spans="1:10">
      <c r="A590" s="9"/>
      <c r="B590" s="13"/>
      <c r="C590" s="13"/>
      <c r="D590" s="13"/>
      <c r="E590" s="13"/>
      <c r="F590" s="13"/>
      <c r="G590" s="5"/>
      <c r="H590" s="13"/>
      <c r="I590" s="7"/>
      <c r="J590" s="13"/>
    </row>
    <row r="591" spans="1:10">
      <c r="A591" s="9"/>
      <c r="B591" s="13"/>
      <c r="C591" s="13"/>
      <c r="D591" s="13"/>
      <c r="E591" s="13"/>
      <c r="F591" s="13"/>
      <c r="G591" s="5"/>
      <c r="H591" s="13"/>
      <c r="I591" s="7"/>
      <c r="J591" s="13"/>
    </row>
    <row r="592" spans="1:10">
      <c r="A592" s="9"/>
      <c r="B592" s="13"/>
      <c r="C592" s="13"/>
      <c r="D592" s="13"/>
      <c r="E592" s="13"/>
      <c r="F592" s="13"/>
      <c r="G592" s="5"/>
      <c r="H592" s="13"/>
      <c r="I592" s="7"/>
      <c r="J592" s="13"/>
    </row>
    <row r="593" spans="1:10">
      <c r="A593" s="9"/>
      <c r="B593" s="13"/>
      <c r="C593" s="13"/>
      <c r="D593" s="13"/>
      <c r="E593" s="13"/>
      <c r="F593" s="13"/>
      <c r="G593" s="5"/>
      <c r="H593" s="13"/>
      <c r="I593" s="7"/>
      <c r="J593" s="13"/>
    </row>
    <row r="594" spans="1:10">
      <c r="A594" s="9"/>
      <c r="B594" s="13"/>
      <c r="C594" s="13"/>
      <c r="D594" s="13"/>
      <c r="E594" s="13"/>
      <c r="F594" s="13"/>
      <c r="G594" s="5"/>
      <c r="H594" s="13"/>
      <c r="I594" s="7"/>
      <c r="J594" s="13"/>
    </row>
    <row r="595" spans="1:10">
      <c r="A595" s="9"/>
      <c r="B595" s="13"/>
      <c r="C595" s="13"/>
      <c r="D595" s="13"/>
      <c r="E595" s="13"/>
      <c r="F595" s="13"/>
      <c r="G595" s="5"/>
      <c r="H595" s="13"/>
      <c r="I595" s="7"/>
      <c r="J595" s="13"/>
    </row>
    <row r="596" spans="1:10">
      <c r="A596" s="9"/>
      <c r="B596" s="13"/>
      <c r="C596" s="13"/>
      <c r="D596" s="13"/>
      <c r="E596" s="13"/>
      <c r="F596" s="13"/>
      <c r="G596" s="5"/>
      <c r="H596" s="13"/>
      <c r="I596" s="7"/>
      <c r="J596" s="13"/>
    </row>
    <row r="597" spans="1:10">
      <c r="A597" s="9"/>
      <c r="B597" s="13"/>
      <c r="C597" s="13"/>
      <c r="D597" s="13"/>
      <c r="E597" s="13"/>
      <c r="F597" s="13"/>
      <c r="G597" s="5"/>
      <c r="H597" s="13"/>
      <c r="I597" s="7"/>
      <c r="J597" s="13"/>
    </row>
    <row r="598" spans="1:10">
      <c r="A598" s="9"/>
      <c r="B598" s="13"/>
      <c r="C598" s="13"/>
      <c r="D598" s="13"/>
      <c r="E598" s="13"/>
      <c r="F598" s="13"/>
      <c r="G598" s="5"/>
      <c r="H598" s="13"/>
      <c r="I598" s="7"/>
      <c r="J598" s="13"/>
    </row>
    <row r="599" spans="1:10">
      <c r="A599" s="9"/>
      <c r="B599" s="13"/>
      <c r="C599" s="13"/>
      <c r="D599" s="13"/>
      <c r="E599" s="13"/>
      <c r="F599" s="13"/>
      <c r="G599" s="5"/>
      <c r="H599" s="13"/>
      <c r="I599" s="7"/>
      <c r="J599" s="13"/>
    </row>
    <row r="600" spans="1:10">
      <c r="A600" s="9"/>
      <c r="B600" s="13"/>
      <c r="C600" s="13"/>
      <c r="D600" s="13"/>
      <c r="E600" s="13"/>
      <c r="F600" s="13"/>
      <c r="G600" s="5"/>
      <c r="H600" s="13"/>
      <c r="I600" s="7"/>
      <c r="J600" s="13"/>
    </row>
    <row r="601" spans="1:10">
      <c r="A601" s="9"/>
      <c r="B601" s="13"/>
      <c r="C601" s="13"/>
      <c r="D601" s="13"/>
      <c r="E601" s="13"/>
      <c r="F601" s="13"/>
      <c r="G601" s="5"/>
      <c r="H601" s="13"/>
      <c r="I601" s="7"/>
      <c r="J601" s="13"/>
    </row>
    <row r="602" spans="1:10">
      <c r="A602" s="9"/>
      <c r="B602" s="13"/>
      <c r="C602" s="13"/>
      <c r="D602" s="13"/>
      <c r="E602" s="13"/>
      <c r="F602" s="13"/>
      <c r="G602" s="5"/>
      <c r="H602" s="13"/>
      <c r="I602" s="7"/>
      <c r="J602" s="13"/>
    </row>
    <row r="603" spans="1:10">
      <c r="A603" s="9"/>
      <c r="B603" s="13"/>
      <c r="C603" s="13"/>
      <c r="D603" s="13"/>
      <c r="E603" s="13"/>
      <c r="F603" s="13"/>
      <c r="G603" s="5"/>
      <c r="H603" s="13"/>
      <c r="I603" s="7"/>
      <c r="J603" s="13"/>
    </row>
    <row r="604" spans="1:10">
      <c r="A604" s="9"/>
      <c r="B604" s="13"/>
      <c r="C604" s="13"/>
      <c r="D604" s="13"/>
      <c r="E604" s="13"/>
      <c r="F604" s="13"/>
      <c r="G604" s="5"/>
      <c r="H604" s="13"/>
      <c r="I604" s="7"/>
      <c r="J604" s="13"/>
    </row>
    <row r="605" spans="1:10">
      <c r="A605" s="9"/>
      <c r="B605" s="13"/>
      <c r="C605" s="13"/>
      <c r="D605" s="13"/>
      <c r="E605" s="13"/>
      <c r="F605" s="13"/>
      <c r="G605" s="5"/>
      <c r="H605" s="13"/>
      <c r="I605" s="7"/>
      <c r="J605" s="13"/>
    </row>
    <row r="606" spans="1:10">
      <c r="A606" s="9"/>
      <c r="B606" s="13"/>
      <c r="C606" s="13"/>
      <c r="D606" s="13"/>
      <c r="E606" s="13"/>
      <c r="F606" s="13"/>
      <c r="G606" s="5"/>
      <c r="H606" s="13"/>
      <c r="I606" s="7"/>
      <c r="J606" s="13"/>
    </row>
    <row r="607" spans="1:10">
      <c r="A607" s="9"/>
      <c r="B607" s="13"/>
      <c r="C607" s="13"/>
      <c r="D607" s="13"/>
      <c r="E607" s="13"/>
      <c r="F607" s="13"/>
      <c r="G607" s="5"/>
      <c r="H607" s="13"/>
      <c r="I607" s="7"/>
      <c r="J607" s="13"/>
    </row>
    <row r="608" spans="1:10">
      <c r="A608" s="9"/>
      <c r="B608" s="13"/>
      <c r="C608" s="13"/>
      <c r="D608" s="13"/>
      <c r="E608" s="13"/>
      <c r="F608" s="13"/>
      <c r="G608" s="5"/>
      <c r="H608" s="13"/>
      <c r="I608" s="7"/>
      <c r="J608" s="13"/>
    </row>
    <row r="609" spans="1:10">
      <c r="A609" s="9"/>
      <c r="B609" s="13"/>
      <c r="C609" s="13"/>
      <c r="D609" s="13"/>
      <c r="E609" s="13"/>
      <c r="F609" s="13"/>
      <c r="G609" s="5"/>
      <c r="H609" s="13"/>
      <c r="I609" s="7"/>
      <c r="J609" s="13"/>
    </row>
    <row r="610" spans="1:10">
      <c r="A610" s="9"/>
      <c r="B610" s="13"/>
      <c r="C610" s="13"/>
      <c r="D610" s="13"/>
      <c r="E610" s="13"/>
      <c r="F610" s="13"/>
      <c r="G610" s="5"/>
      <c r="H610" s="13"/>
      <c r="I610" s="7"/>
      <c r="J610" s="13"/>
    </row>
    <row r="611" spans="1:10">
      <c r="A611" s="9"/>
      <c r="B611" s="13"/>
      <c r="C611" s="13"/>
      <c r="D611" s="13"/>
      <c r="E611" s="13"/>
      <c r="F611" s="13"/>
      <c r="G611" s="5"/>
      <c r="H611" s="13"/>
      <c r="I611" s="7"/>
      <c r="J611" s="13"/>
    </row>
    <row r="612" spans="1:10">
      <c r="A612" s="9"/>
      <c r="B612" s="13"/>
      <c r="C612" s="13"/>
      <c r="D612" s="13"/>
      <c r="E612" s="13"/>
      <c r="F612" s="13"/>
      <c r="G612" s="5"/>
      <c r="H612" s="13"/>
      <c r="I612" s="7"/>
      <c r="J612" s="13"/>
    </row>
    <row r="613" spans="1:10">
      <c r="A613" s="9"/>
      <c r="B613" s="13"/>
      <c r="C613" s="13"/>
      <c r="D613" s="13"/>
      <c r="E613" s="13"/>
      <c r="F613" s="13"/>
      <c r="G613" s="5"/>
      <c r="H613" s="13"/>
      <c r="I613" s="7"/>
      <c r="J613" s="13"/>
    </row>
    <row r="614" spans="1:10">
      <c r="A614" s="9"/>
      <c r="B614" s="13"/>
      <c r="C614" s="13"/>
      <c r="D614" s="13"/>
      <c r="E614" s="13"/>
      <c r="F614" s="13"/>
      <c r="G614" s="5"/>
      <c r="H614" s="13"/>
      <c r="I614" s="7"/>
      <c r="J614" s="13"/>
    </row>
    <row r="615" spans="1:10">
      <c r="A615" s="9"/>
      <c r="B615" s="13"/>
      <c r="C615" s="13"/>
      <c r="D615" s="13"/>
      <c r="E615" s="13"/>
      <c r="F615" s="13"/>
      <c r="G615" s="5"/>
      <c r="H615" s="13"/>
      <c r="I615" s="7"/>
      <c r="J615" s="13"/>
    </row>
    <row r="616" spans="1:10">
      <c r="A616" s="9"/>
      <c r="B616" s="13"/>
      <c r="C616" s="13"/>
      <c r="D616" s="13"/>
      <c r="E616" s="13"/>
      <c r="F616" s="13"/>
      <c r="G616" s="5"/>
      <c r="H616" s="13"/>
      <c r="I616" s="7"/>
      <c r="J616" s="13"/>
    </row>
    <row r="617" spans="1:10">
      <c r="A617" s="9"/>
      <c r="B617" s="13"/>
      <c r="C617" s="13"/>
      <c r="D617" s="13"/>
      <c r="E617" s="13"/>
      <c r="F617" s="13"/>
      <c r="G617" s="5"/>
      <c r="H617" s="13"/>
      <c r="I617" s="7"/>
      <c r="J617" s="13"/>
    </row>
    <row r="618" spans="1:10">
      <c r="A618" s="9"/>
      <c r="B618" s="13"/>
      <c r="C618" s="13"/>
      <c r="D618" s="13"/>
      <c r="E618" s="13"/>
      <c r="F618" s="13"/>
      <c r="G618" s="5"/>
      <c r="H618" s="13"/>
      <c r="I618" s="7"/>
      <c r="J618" s="13"/>
    </row>
    <row r="619" spans="1:10">
      <c r="A619" s="9"/>
      <c r="B619" s="13"/>
      <c r="C619" s="13"/>
      <c r="D619" s="13"/>
      <c r="E619" s="13"/>
      <c r="F619" s="13"/>
      <c r="G619" s="5"/>
      <c r="H619" s="13"/>
      <c r="I619" s="7"/>
      <c r="J619" s="13"/>
    </row>
    <row r="620" spans="1:10">
      <c r="A620" s="9"/>
      <c r="B620" s="13"/>
      <c r="C620" s="13"/>
      <c r="D620" s="13"/>
      <c r="E620" s="13"/>
      <c r="F620" s="13"/>
      <c r="G620" s="5"/>
      <c r="H620" s="13"/>
      <c r="I620" s="7"/>
      <c r="J620" s="13"/>
    </row>
    <row r="621" spans="1:10">
      <c r="A621" s="9"/>
      <c r="B621" s="13"/>
      <c r="C621" s="13"/>
      <c r="D621" s="13"/>
      <c r="E621" s="13"/>
      <c r="F621" s="13"/>
      <c r="G621" s="5"/>
      <c r="H621" s="13"/>
      <c r="I621" s="7"/>
      <c r="J621" s="13"/>
    </row>
    <row r="622" spans="1:10">
      <c r="A622" s="9"/>
      <c r="B622" s="13"/>
      <c r="C622" s="13"/>
      <c r="D622" s="13"/>
      <c r="E622" s="13"/>
      <c r="F622" s="13"/>
      <c r="G622" s="5"/>
      <c r="H622" s="13"/>
      <c r="I622" s="7"/>
      <c r="J622" s="13"/>
    </row>
    <row r="623" spans="1:10">
      <c r="G623" s="5"/>
      <c r="I623" s="7"/>
    </row>
    <row r="624" spans="1:10">
      <c r="G624" s="5"/>
      <c r="I624" s="7"/>
    </row>
    <row r="625" spans="7:9">
      <c r="G625" s="5"/>
      <c r="I625" s="7"/>
    </row>
    <row r="626" spans="7:9">
      <c r="G626" s="5"/>
      <c r="I626" s="7"/>
    </row>
    <row r="627" spans="7:9">
      <c r="G627" s="5"/>
      <c r="I627" s="7"/>
    </row>
    <row r="628" spans="7:9">
      <c r="G628" s="5"/>
      <c r="I628" s="7"/>
    </row>
    <row r="629" spans="7:9">
      <c r="G629" s="5"/>
      <c r="I629" s="7"/>
    </row>
    <row r="630" spans="7:9">
      <c r="G630" s="5"/>
      <c r="I630" s="7"/>
    </row>
    <row r="631" spans="7:9">
      <c r="G631" s="5"/>
      <c r="I631" s="7"/>
    </row>
    <row r="632" spans="7:9">
      <c r="G632" s="5"/>
      <c r="I632" s="7"/>
    </row>
    <row r="633" spans="7:9">
      <c r="G633" s="5"/>
      <c r="I633" s="7"/>
    </row>
    <row r="634" spans="7:9">
      <c r="G634" s="5"/>
      <c r="I634" s="7"/>
    </row>
    <row r="635" spans="7:9">
      <c r="G635" s="5"/>
      <c r="I635" s="7"/>
    </row>
    <row r="636" spans="7:9">
      <c r="G636" s="5"/>
      <c r="I636" s="7"/>
    </row>
    <row r="637" spans="7:9">
      <c r="G637" s="5"/>
      <c r="I637" s="7"/>
    </row>
    <row r="638" spans="7:9">
      <c r="G638" s="5"/>
      <c r="I638" s="7"/>
    </row>
    <row r="639" spans="7:9">
      <c r="G639" s="5"/>
      <c r="I639" s="7"/>
    </row>
    <row r="640" spans="7:9">
      <c r="G640" s="5"/>
      <c r="I640" s="7"/>
    </row>
    <row r="641" spans="7:9">
      <c r="G641" s="5"/>
      <c r="I641" s="7"/>
    </row>
    <row r="642" spans="7:9">
      <c r="G642" s="5"/>
      <c r="I642" s="7"/>
    </row>
    <row r="643" spans="7:9">
      <c r="G643" s="5"/>
      <c r="I643" s="7"/>
    </row>
    <row r="644" spans="7:9">
      <c r="G644" s="5"/>
      <c r="I644" s="7"/>
    </row>
    <row r="645" spans="7:9">
      <c r="G645" s="5"/>
      <c r="I645" s="7"/>
    </row>
    <row r="646" spans="7:9">
      <c r="G646" s="5"/>
      <c r="I646" s="7"/>
    </row>
    <row r="647" spans="7:9">
      <c r="G647" s="5"/>
      <c r="I647" s="7"/>
    </row>
    <row r="648" spans="7:9">
      <c r="G648" s="5"/>
      <c r="I648" s="7"/>
    </row>
    <row r="649" spans="7:9">
      <c r="G649" s="5"/>
      <c r="I649" s="7"/>
    </row>
    <row r="650" spans="7:9">
      <c r="G650" s="5"/>
      <c r="I650" s="7"/>
    </row>
    <row r="651" spans="7:9">
      <c r="G651" s="5"/>
      <c r="I651" s="7"/>
    </row>
    <row r="652" spans="7:9">
      <c r="G652" s="5"/>
      <c r="I652" s="7"/>
    </row>
    <row r="653" spans="7:9">
      <c r="G653" s="5"/>
      <c r="I653" s="7"/>
    </row>
    <row r="654" spans="7:9">
      <c r="G654" s="5"/>
      <c r="I654" s="7"/>
    </row>
    <row r="655" spans="7:9">
      <c r="G655" s="5"/>
      <c r="I655" s="7"/>
    </row>
    <row r="656" spans="7:9">
      <c r="G656" s="5"/>
      <c r="I656" s="7"/>
    </row>
    <row r="657" spans="7:9">
      <c r="G657" s="5"/>
      <c r="I657" s="7"/>
    </row>
    <row r="658" spans="7:9">
      <c r="G658" s="5"/>
      <c r="I658" s="7"/>
    </row>
    <row r="659" spans="7:9">
      <c r="G659" s="5"/>
      <c r="I659" s="7"/>
    </row>
    <row r="660" spans="7:9">
      <c r="G660" s="5"/>
      <c r="I660" s="7"/>
    </row>
    <row r="661" spans="7:9">
      <c r="G661" s="5"/>
      <c r="I661" s="7"/>
    </row>
    <row r="662" spans="7:9">
      <c r="G662" s="5"/>
      <c r="I662" s="7"/>
    </row>
    <row r="663" spans="7:9">
      <c r="G663" s="5"/>
      <c r="I663" s="7"/>
    </row>
    <row r="664" spans="7:9">
      <c r="G664" s="5"/>
      <c r="I664" s="7"/>
    </row>
    <row r="665" spans="7:9">
      <c r="G665" s="5"/>
      <c r="I665" s="7"/>
    </row>
    <row r="666" spans="7:9">
      <c r="G666" s="5"/>
      <c r="I666" s="7"/>
    </row>
    <row r="667" spans="7:9">
      <c r="G667" s="5"/>
      <c r="I667" s="7"/>
    </row>
    <row r="668" spans="7:9">
      <c r="G668" s="5"/>
      <c r="I668" s="7"/>
    </row>
    <row r="669" spans="7:9">
      <c r="G669" s="5"/>
      <c r="I669" s="7"/>
    </row>
    <row r="670" spans="7:9">
      <c r="G670" s="5"/>
      <c r="I670" s="7"/>
    </row>
    <row r="671" spans="7:9">
      <c r="G671" s="5"/>
      <c r="I671" s="7"/>
    </row>
    <row r="672" spans="7:9">
      <c r="G672" s="5"/>
      <c r="I672" s="7"/>
    </row>
    <row r="673" spans="7:9">
      <c r="G673" s="5"/>
      <c r="I673" s="7"/>
    </row>
    <row r="674" spans="7:9">
      <c r="G674" s="5"/>
      <c r="I674" s="7"/>
    </row>
    <row r="675" spans="7:9">
      <c r="G675" s="5"/>
      <c r="I675" s="7"/>
    </row>
    <row r="676" spans="7:9">
      <c r="G676" s="5"/>
      <c r="I676" s="7"/>
    </row>
    <row r="677" spans="7:9">
      <c r="G677" s="5"/>
      <c r="I677" s="7"/>
    </row>
    <row r="678" spans="7:9">
      <c r="G678" s="5"/>
      <c r="I678" s="7"/>
    </row>
    <row r="679" spans="7:9">
      <c r="G679" s="5"/>
      <c r="I679" s="7"/>
    </row>
    <row r="680" spans="7:9">
      <c r="G680" s="5"/>
      <c r="I680" s="7"/>
    </row>
    <row r="681" spans="7:9">
      <c r="G681" s="5"/>
      <c r="I681" s="7"/>
    </row>
    <row r="682" spans="7:9">
      <c r="G682" s="5"/>
      <c r="I682" s="7"/>
    </row>
    <row r="683" spans="7:9">
      <c r="G683" s="5"/>
      <c r="I683" s="7"/>
    </row>
    <row r="684" spans="7:9">
      <c r="G684" s="5"/>
      <c r="I684" s="7"/>
    </row>
    <row r="685" spans="7:9">
      <c r="G685" s="5"/>
      <c r="I685" s="7"/>
    </row>
    <row r="686" spans="7:9">
      <c r="G686" s="5"/>
      <c r="I686" s="7"/>
    </row>
    <row r="687" spans="7:9">
      <c r="G687" s="5"/>
      <c r="I687" s="7"/>
    </row>
    <row r="688" spans="7:9">
      <c r="G688" s="5"/>
      <c r="I688" s="7"/>
    </row>
    <row r="689" spans="7:9">
      <c r="G689" s="5"/>
      <c r="I689" s="7"/>
    </row>
    <row r="690" spans="7:9">
      <c r="G690" s="5"/>
      <c r="I690" s="7"/>
    </row>
    <row r="691" spans="7:9">
      <c r="G691" s="5"/>
      <c r="I691" s="7"/>
    </row>
    <row r="692" spans="7:9">
      <c r="G692" s="5"/>
      <c r="I692" s="7"/>
    </row>
    <row r="693" spans="7:9">
      <c r="G693" s="5"/>
      <c r="I693" s="7"/>
    </row>
    <row r="694" spans="7:9">
      <c r="G694" s="5"/>
      <c r="I694" s="7"/>
    </row>
    <row r="695" spans="7:9">
      <c r="G695" s="5"/>
      <c r="I695" s="7"/>
    </row>
    <row r="696" spans="7:9">
      <c r="G696" s="5"/>
      <c r="I696" s="7"/>
    </row>
    <row r="697" spans="7:9">
      <c r="G697" s="5"/>
      <c r="I697" s="7"/>
    </row>
    <row r="698" spans="7:9">
      <c r="G698" s="5"/>
      <c r="I698" s="7"/>
    </row>
    <row r="699" spans="7:9">
      <c r="G699" s="5"/>
      <c r="I699" s="7"/>
    </row>
    <row r="700" spans="7:9">
      <c r="G700" s="5"/>
      <c r="I700" s="7"/>
    </row>
    <row r="701" spans="7:9">
      <c r="G701" s="5"/>
      <c r="I701" s="7"/>
    </row>
    <row r="702" spans="7:9">
      <c r="G702" s="5"/>
      <c r="I702" s="7"/>
    </row>
    <row r="703" spans="7:9">
      <c r="G703" s="5"/>
      <c r="I703" s="7"/>
    </row>
    <row r="704" spans="7:9">
      <c r="G704" s="5"/>
      <c r="I704" s="7"/>
    </row>
    <row r="705" spans="7:9">
      <c r="G705" s="5"/>
      <c r="I705" s="7"/>
    </row>
    <row r="706" spans="7:9">
      <c r="G706" s="5"/>
      <c r="I706" s="7"/>
    </row>
    <row r="707" spans="7:9">
      <c r="G707" s="5"/>
      <c r="I707" s="7"/>
    </row>
    <row r="708" spans="7:9">
      <c r="G708" s="5"/>
      <c r="I708" s="7"/>
    </row>
    <row r="709" spans="7:9">
      <c r="G709" s="5"/>
      <c r="I709" s="7"/>
    </row>
    <row r="710" spans="7:9">
      <c r="G710" s="5"/>
      <c r="I710" s="7"/>
    </row>
    <row r="711" spans="7:9">
      <c r="G711" s="5"/>
      <c r="I711" s="7"/>
    </row>
    <row r="712" spans="7:9">
      <c r="G712" s="5"/>
      <c r="I712" s="7"/>
    </row>
    <row r="713" spans="7:9">
      <c r="G713" s="5"/>
      <c r="I713" s="7"/>
    </row>
    <row r="714" spans="7:9">
      <c r="G714" s="5"/>
      <c r="I714" s="7"/>
    </row>
    <row r="715" spans="7:9">
      <c r="G715" s="5"/>
      <c r="I715" s="7"/>
    </row>
    <row r="716" spans="7:9">
      <c r="G716" s="5"/>
      <c r="I716" s="7"/>
    </row>
    <row r="717" spans="7:9">
      <c r="G717" s="5"/>
      <c r="I717" s="7"/>
    </row>
    <row r="718" spans="7:9">
      <c r="G718" s="5"/>
      <c r="I718" s="7"/>
    </row>
    <row r="719" spans="7:9">
      <c r="G719" s="5"/>
      <c r="I719" s="7"/>
    </row>
    <row r="720" spans="7:9">
      <c r="G720" s="5"/>
      <c r="I720" s="7"/>
    </row>
    <row r="721" spans="7:9">
      <c r="G721" s="5"/>
      <c r="I721" s="7"/>
    </row>
    <row r="722" spans="7:9">
      <c r="G722" s="5"/>
      <c r="I722" s="7"/>
    </row>
    <row r="723" spans="7:9">
      <c r="G723" s="5"/>
      <c r="I723" s="7"/>
    </row>
    <row r="724" spans="7:9">
      <c r="G724" s="5"/>
      <c r="I724" s="7"/>
    </row>
    <row r="725" spans="7:9">
      <c r="G725" s="5"/>
      <c r="I725" s="7"/>
    </row>
    <row r="726" spans="7:9">
      <c r="G726" s="5"/>
      <c r="I726" s="7"/>
    </row>
    <row r="727" spans="7:9">
      <c r="G727" s="5"/>
      <c r="I727" s="7"/>
    </row>
    <row r="728" spans="7:9">
      <c r="G728" s="5"/>
      <c r="I728" s="7"/>
    </row>
    <row r="729" spans="7:9">
      <c r="G729" s="5"/>
      <c r="I729" s="7"/>
    </row>
    <row r="730" spans="7:9">
      <c r="G730" s="5"/>
      <c r="I730" s="7"/>
    </row>
    <row r="731" spans="7:9">
      <c r="G731" s="5"/>
      <c r="I731" s="7"/>
    </row>
    <row r="732" spans="7:9">
      <c r="G732" s="5"/>
      <c r="I732" s="7"/>
    </row>
    <row r="733" spans="7:9">
      <c r="G733" s="5"/>
      <c r="I733" s="7"/>
    </row>
    <row r="734" spans="7:9">
      <c r="G734" s="5"/>
      <c r="I734" s="7"/>
    </row>
    <row r="735" spans="7:9">
      <c r="G735" s="5"/>
      <c r="I735" s="7"/>
    </row>
    <row r="736" spans="7:9">
      <c r="G736" s="5"/>
      <c r="I736" s="7"/>
    </row>
    <row r="737" spans="7:9">
      <c r="G737" s="5"/>
      <c r="I737" s="7"/>
    </row>
    <row r="738" spans="7:9">
      <c r="G738" s="5"/>
      <c r="I738" s="7"/>
    </row>
    <row r="739" spans="7:9">
      <c r="G739" s="5"/>
      <c r="I739" s="7"/>
    </row>
    <row r="740" spans="7:9">
      <c r="G740" s="5"/>
      <c r="I740" s="7"/>
    </row>
    <row r="741" spans="7:9">
      <c r="G741" s="5"/>
      <c r="I741" s="7"/>
    </row>
    <row r="742" spans="7:9">
      <c r="G742" s="5"/>
      <c r="I742" s="7"/>
    </row>
    <row r="743" spans="7:9">
      <c r="G743" s="5"/>
      <c r="I743" s="7"/>
    </row>
    <row r="744" spans="7:9">
      <c r="G744" s="5"/>
      <c r="I744" s="7"/>
    </row>
    <row r="745" spans="7:9">
      <c r="G745" s="5"/>
      <c r="I745" s="7"/>
    </row>
    <row r="746" spans="7:9">
      <c r="G746" s="5"/>
      <c r="I746" s="7"/>
    </row>
    <row r="747" spans="7:9">
      <c r="G747" s="5"/>
      <c r="I747" s="7"/>
    </row>
    <row r="748" spans="7:9">
      <c r="G748" s="5"/>
      <c r="I748" s="7"/>
    </row>
    <row r="749" spans="7:9">
      <c r="G749" s="5"/>
      <c r="I749" s="7"/>
    </row>
    <row r="750" spans="7:9">
      <c r="G750" s="5"/>
      <c r="I750" s="7"/>
    </row>
    <row r="751" spans="7:9">
      <c r="G751" s="5"/>
      <c r="I751" s="7"/>
    </row>
    <row r="752" spans="7:9">
      <c r="G752" s="5"/>
      <c r="I752" s="7"/>
    </row>
    <row r="753" spans="7:9">
      <c r="G753" s="5"/>
      <c r="I753" s="7"/>
    </row>
    <row r="754" spans="7:9">
      <c r="G754" s="5"/>
      <c r="I754" s="7"/>
    </row>
    <row r="755" spans="7:9">
      <c r="G755" s="5"/>
      <c r="I755" s="7"/>
    </row>
    <row r="756" spans="7:9">
      <c r="G756" s="5"/>
      <c r="I756" s="7"/>
    </row>
    <row r="757" spans="7:9">
      <c r="G757" s="5"/>
      <c r="I757" s="7"/>
    </row>
    <row r="758" spans="7:9">
      <c r="G758" s="5"/>
      <c r="I758" s="7"/>
    </row>
    <row r="759" spans="7:9">
      <c r="G759" s="5"/>
      <c r="I759" s="7"/>
    </row>
    <row r="760" spans="7:9">
      <c r="G760" s="5"/>
      <c r="I760" s="7"/>
    </row>
    <row r="761" spans="7:9">
      <c r="G761" s="5"/>
      <c r="I761" s="7"/>
    </row>
    <row r="762" spans="7:9">
      <c r="G762" s="5"/>
      <c r="I762" s="7"/>
    </row>
    <row r="763" spans="7:9">
      <c r="G763" s="5"/>
      <c r="I763" s="7"/>
    </row>
    <row r="764" spans="7:9">
      <c r="G764" s="5"/>
      <c r="I764" s="7"/>
    </row>
    <row r="765" spans="7:9">
      <c r="G765" s="5"/>
      <c r="I765" s="7"/>
    </row>
    <row r="766" spans="7:9">
      <c r="G766" s="5"/>
      <c r="I766" s="7"/>
    </row>
    <row r="767" spans="7:9">
      <c r="G767" s="5"/>
      <c r="I767" s="7"/>
    </row>
    <row r="768" spans="7:9">
      <c r="G768" s="5"/>
      <c r="I768" s="7"/>
    </row>
    <row r="769" spans="7:9">
      <c r="G769" s="5"/>
      <c r="I769" s="7"/>
    </row>
    <row r="770" spans="7:9">
      <c r="G770" s="5"/>
      <c r="I770" s="7"/>
    </row>
    <row r="771" spans="7:9">
      <c r="G771" s="5"/>
      <c r="I771" s="7"/>
    </row>
    <row r="772" spans="7:9">
      <c r="G772" s="5"/>
      <c r="I772" s="7"/>
    </row>
    <row r="773" spans="7:9">
      <c r="G773" s="5"/>
      <c r="I773" s="7"/>
    </row>
    <row r="774" spans="7:9">
      <c r="G774" s="5"/>
      <c r="I774" s="7"/>
    </row>
    <row r="775" spans="7:9">
      <c r="G775" s="5"/>
      <c r="I775" s="7"/>
    </row>
    <row r="776" spans="7:9">
      <c r="G776" s="5"/>
      <c r="I776" s="7"/>
    </row>
    <row r="777" spans="7:9">
      <c r="G777" s="5"/>
      <c r="I777" s="7"/>
    </row>
    <row r="778" spans="7:9">
      <c r="G778" s="5"/>
      <c r="I778" s="7"/>
    </row>
    <row r="779" spans="7:9">
      <c r="G779" s="5"/>
      <c r="I779" s="7"/>
    </row>
    <row r="780" spans="7:9">
      <c r="G780" s="5"/>
      <c r="I780" s="7"/>
    </row>
    <row r="781" spans="7:9">
      <c r="G781" s="5"/>
      <c r="I781" s="7"/>
    </row>
    <row r="782" spans="7:9">
      <c r="G782" s="5"/>
      <c r="I782" s="7"/>
    </row>
    <row r="783" spans="7:9">
      <c r="G783" s="5"/>
      <c r="I783" s="7"/>
    </row>
    <row r="784" spans="7:9">
      <c r="G784" s="5"/>
      <c r="I784" s="7"/>
    </row>
    <row r="785" spans="7:9">
      <c r="G785" s="5"/>
      <c r="I785" s="7"/>
    </row>
    <row r="786" spans="7:9">
      <c r="G786" s="5"/>
      <c r="I786" s="7"/>
    </row>
    <row r="787" spans="7:9">
      <c r="G787" s="5"/>
      <c r="I787" s="7"/>
    </row>
    <row r="788" spans="7:9">
      <c r="G788" s="5"/>
      <c r="I788" s="7"/>
    </row>
    <row r="789" spans="7:9">
      <c r="G789" s="5"/>
      <c r="I789" s="7"/>
    </row>
    <row r="790" spans="7:9">
      <c r="G790" s="5"/>
      <c r="I790" s="7"/>
    </row>
    <row r="791" spans="7:9">
      <c r="G791" s="5"/>
      <c r="I791" s="7"/>
    </row>
    <row r="792" spans="7:9">
      <c r="G792" s="5"/>
      <c r="I792" s="7"/>
    </row>
    <row r="793" spans="7:9">
      <c r="G793" s="5"/>
      <c r="I793" s="7"/>
    </row>
    <row r="794" spans="7:9">
      <c r="G794" s="5"/>
      <c r="I794" s="7"/>
    </row>
    <row r="795" spans="7:9">
      <c r="G795" s="5"/>
      <c r="I795" s="7"/>
    </row>
    <row r="796" spans="7:9">
      <c r="G796" s="5"/>
      <c r="I796" s="7"/>
    </row>
    <row r="797" spans="7:9">
      <c r="G797" s="5"/>
      <c r="I797" s="7"/>
    </row>
    <row r="798" spans="7:9">
      <c r="G798" s="5"/>
      <c r="I798" s="7"/>
    </row>
    <row r="799" spans="7:9">
      <c r="G799" s="5"/>
      <c r="I799" s="7"/>
    </row>
    <row r="800" spans="7:9">
      <c r="G800" s="5"/>
      <c r="I800" s="7"/>
    </row>
    <row r="801" spans="7:9">
      <c r="G801" s="5"/>
      <c r="I801" s="7"/>
    </row>
    <row r="802" spans="7:9">
      <c r="G802" s="5"/>
      <c r="I802" s="7"/>
    </row>
    <row r="803" spans="7:9">
      <c r="G803" s="5"/>
      <c r="I803" s="7"/>
    </row>
    <row r="804" spans="7:9">
      <c r="G804" s="5"/>
      <c r="I804" s="7"/>
    </row>
    <row r="805" spans="7:9">
      <c r="G805" s="5"/>
      <c r="I805" s="7"/>
    </row>
    <row r="806" spans="7:9">
      <c r="G806" s="5"/>
      <c r="I806" s="7"/>
    </row>
    <row r="807" spans="7:9">
      <c r="G807" s="5"/>
      <c r="I807" s="7"/>
    </row>
    <row r="808" spans="7:9">
      <c r="G808" s="5"/>
      <c r="I808" s="7"/>
    </row>
    <row r="809" spans="7:9">
      <c r="G809" s="5"/>
      <c r="I809" s="7"/>
    </row>
    <row r="810" spans="7:9">
      <c r="G810" s="5"/>
      <c r="I810" s="7"/>
    </row>
    <row r="811" spans="7:9">
      <c r="G811" s="5"/>
      <c r="I811" s="7"/>
    </row>
    <row r="812" spans="7:9">
      <c r="G812" s="5"/>
      <c r="I812" s="7"/>
    </row>
    <row r="813" spans="7:9">
      <c r="G813" s="5"/>
      <c r="I813" s="7"/>
    </row>
    <row r="814" spans="7:9">
      <c r="G814" s="5"/>
      <c r="I814" s="7"/>
    </row>
    <row r="815" spans="7:9">
      <c r="G815" s="5"/>
      <c r="I815" s="7"/>
    </row>
    <row r="816" spans="7:9">
      <c r="G816" s="5"/>
      <c r="I816" s="7"/>
    </row>
    <row r="817" spans="7:9">
      <c r="G817" s="5"/>
      <c r="I817" s="7"/>
    </row>
    <row r="818" spans="7:9">
      <c r="G818" s="5"/>
      <c r="I818" s="7"/>
    </row>
    <row r="819" spans="7:9">
      <c r="G819" s="5"/>
      <c r="I819" s="7"/>
    </row>
    <row r="820" spans="7:9">
      <c r="G820" s="5"/>
      <c r="I820" s="7"/>
    </row>
    <row r="821" spans="7:9">
      <c r="G821" s="5"/>
      <c r="I821" s="7"/>
    </row>
    <row r="822" spans="7:9">
      <c r="G822" s="5"/>
      <c r="I822" s="7"/>
    </row>
    <row r="823" spans="7:9">
      <c r="G823" s="5"/>
      <c r="I823" s="7"/>
    </row>
    <row r="824" spans="7:9">
      <c r="G824" s="5"/>
      <c r="I824" s="7"/>
    </row>
    <row r="825" spans="7:9">
      <c r="G825" s="5"/>
      <c r="I825" s="7"/>
    </row>
    <row r="826" spans="7:9">
      <c r="G826" s="5"/>
      <c r="I826" s="7"/>
    </row>
    <row r="827" spans="7:9">
      <c r="G827" s="5"/>
      <c r="I827" s="7"/>
    </row>
    <row r="828" spans="7:9">
      <c r="G828" s="5"/>
      <c r="I828" s="7"/>
    </row>
    <row r="829" spans="7:9">
      <c r="G829" s="5"/>
      <c r="I829" s="7"/>
    </row>
    <row r="830" spans="7:9">
      <c r="G830" s="5"/>
      <c r="I830" s="7"/>
    </row>
    <row r="831" spans="7:9">
      <c r="G831" s="5"/>
      <c r="I831" s="7"/>
    </row>
    <row r="832" spans="7:9">
      <c r="G832" s="5"/>
      <c r="I832" s="7"/>
    </row>
    <row r="833" spans="7:9">
      <c r="G833" s="5"/>
      <c r="I833" s="7"/>
    </row>
    <row r="834" spans="7:9">
      <c r="G834" s="5"/>
      <c r="I834" s="7"/>
    </row>
    <row r="835" spans="7:9">
      <c r="G835" s="5"/>
      <c r="I835" s="7"/>
    </row>
    <row r="836" spans="7:9">
      <c r="G836" s="5"/>
      <c r="I836" s="7"/>
    </row>
    <row r="837" spans="7:9">
      <c r="G837" s="5"/>
      <c r="I837" s="7"/>
    </row>
    <row r="838" spans="7:9">
      <c r="G838" s="5"/>
      <c r="I838" s="7"/>
    </row>
    <row r="839" spans="7:9">
      <c r="G839" s="5"/>
      <c r="I839" s="7"/>
    </row>
    <row r="840" spans="7:9">
      <c r="G840" s="5"/>
      <c r="I840" s="7"/>
    </row>
    <row r="841" spans="7:9">
      <c r="G841" s="5"/>
      <c r="I841" s="7"/>
    </row>
    <row r="842" spans="7:9">
      <c r="G842" s="5"/>
      <c r="I842" s="7"/>
    </row>
    <row r="843" spans="7:9">
      <c r="G843" s="5"/>
      <c r="I843" s="7"/>
    </row>
    <row r="844" spans="7:9">
      <c r="G844" s="5"/>
      <c r="I844" s="7"/>
    </row>
    <row r="845" spans="7:9">
      <c r="G845" s="5"/>
      <c r="I845" s="7"/>
    </row>
    <row r="846" spans="7:9">
      <c r="G846" s="5"/>
      <c r="I846" s="7"/>
    </row>
    <row r="847" spans="7:9">
      <c r="G847" s="5"/>
      <c r="I847" s="7"/>
    </row>
    <row r="848" spans="7:9">
      <c r="G848" s="5"/>
      <c r="I848" s="7"/>
    </row>
    <row r="849" spans="7:9">
      <c r="G849" s="5"/>
      <c r="I849" s="7"/>
    </row>
    <row r="850" spans="7:9">
      <c r="G850" s="5"/>
      <c r="I850" s="7"/>
    </row>
    <row r="851" spans="7:9">
      <c r="G851" s="5"/>
      <c r="I851" s="7"/>
    </row>
    <row r="852" spans="7:9">
      <c r="G852" s="5"/>
      <c r="I852" s="7"/>
    </row>
    <row r="853" spans="7:9">
      <c r="G853" s="5"/>
      <c r="I853" s="7"/>
    </row>
    <row r="854" spans="7:9">
      <c r="G854" s="5"/>
      <c r="I854" s="7"/>
    </row>
    <row r="855" spans="7:9">
      <c r="G855" s="5"/>
      <c r="I855" s="7"/>
    </row>
    <row r="856" spans="7:9">
      <c r="G856" s="5"/>
      <c r="I856" s="7"/>
    </row>
    <row r="857" spans="7:9">
      <c r="G857" s="5"/>
      <c r="I857" s="7"/>
    </row>
    <row r="858" spans="7:9">
      <c r="G858" s="5"/>
      <c r="I858" s="7"/>
    </row>
    <row r="859" spans="7:9">
      <c r="G859" s="5"/>
      <c r="I859" s="7"/>
    </row>
    <row r="860" spans="7:9">
      <c r="G860" s="5"/>
      <c r="I860" s="7"/>
    </row>
    <row r="861" spans="7:9">
      <c r="G861" s="5"/>
      <c r="I861" s="7"/>
    </row>
    <row r="862" spans="7:9">
      <c r="G862" s="5"/>
      <c r="I862" s="7"/>
    </row>
    <row r="863" spans="7:9">
      <c r="G863" s="5"/>
      <c r="I863" s="7"/>
    </row>
    <row r="864" spans="7:9">
      <c r="G864" s="5"/>
      <c r="I864" s="7"/>
    </row>
    <row r="865" spans="7:9">
      <c r="G865" s="5"/>
      <c r="I865" s="7"/>
    </row>
    <row r="866" spans="7:9">
      <c r="G866" s="5"/>
      <c r="I866" s="7"/>
    </row>
    <row r="867" spans="7:9">
      <c r="G867" s="5"/>
      <c r="I867" s="7"/>
    </row>
    <row r="868" spans="7:9">
      <c r="G868" s="5"/>
      <c r="I868" s="7"/>
    </row>
    <row r="869" spans="7:9">
      <c r="G869" s="5"/>
      <c r="I869" s="7"/>
    </row>
    <row r="870" spans="7:9">
      <c r="G870" s="5"/>
      <c r="I870" s="7"/>
    </row>
    <row r="871" spans="7:9">
      <c r="G871" s="5"/>
      <c r="I871" s="7"/>
    </row>
    <row r="872" spans="7:9">
      <c r="G872" s="5"/>
      <c r="I872" s="7"/>
    </row>
    <row r="873" spans="7:9">
      <c r="G873" s="5"/>
      <c r="I873" s="7"/>
    </row>
    <row r="874" spans="7:9">
      <c r="G874" s="5"/>
      <c r="I874" s="7"/>
    </row>
    <row r="875" spans="7:9">
      <c r="G875" s="5"/>
      <c r="I875" s="7"/>
    </row>
    <row r="876" spans="7:9">
      <c r="G876" s="5"/>
      <c r="I876" s="7"/>
    </row>
    <row r="877" spans="7:9">
      <c r="G877" s="5"/>
      <c r="I877" s="7"/>
    </row>
    <row r="878" spans="7:9">
      <c r="G878" s="5"/>
      <c r="I878" s="7"/>
    </row>
    <row r="879" spans="7:9">
      <c r="G879" s="5"/>
      <c r="I879" s="7"/>
    </row>
    <row r="880" spans="7:9">
      <c r="G880" s="5"/>
      <c r="I880" s="7"/>
    </row>
    <row r="881" spans="7:9">
      <c r="G881" s="5"/>
      <c r="I881" s="7"/>
    </row>
    <row r="882" spans="7:9">
      <c r="G882" s="5"/>
      <c r="I882" s="7"/>
    </row>
    <row r="883" spans="7:9">
      <c r="G883" s="5"/>
      <c r="I883" s="7"/>
    </row>
    <row r="884" spans="7:9">
      <c r="G884" s="5"/>
      <c r="I884" s="7"/>
    </row>
    <row r="885" spans="7:9">
      <c r="G885" s="5"/>
      <c r="I885" s="7"/>
    </row>
    <row r="886" spans="7:9">
      <c r="G886" s="5"/>
      <c r="I886" s="7"/>
    </row>
    <row r="887" spans="7:9">
      <c r="G887" s="5"/>
      <c r="I887" s="7"/>
    </row>
    <row r="888" spans="7:9">
      <c r="G888" s="5"/>
      <c r="I888" s="7"/>
    </row>
    <row r="889" spans="7:9">
      <c r="G889" s="5"/>
      <c r="I889" s="7"/>
    </row>
    <row r="890" spans="7:9">
      <c r="G890" s="5"/>
      <c r="I890" s="7"/>
    </row>
    <row r="891" spans="7:9">
      <c r="G891" s="5"/>
      <c r="I891" s="7"/>
    </row>
    <row r="892" spans="7:9">
      <c r="G892" s="5"/>
      <c r="I892" s="7"/>
    </row>
    <row r="893" spans="7:9">
      <c r="G893" s="5"/>
      <c r="I893" s="7"/>
    </row>
    <row r="894" spans="7:9">
      <c r="G894" s="5"/>
      <c r="I894" s="7"/>
    </row>
    <row r="895" spans="7:9">
      <c r="G895" s="5"/>
      <c r="I895" s="7"/>
    </row>
    <row r="896" spans="7:9">
      <c r="G896" s="5"/>
      <c r="I896" s="7"/>
    </row>
    <row r="897" spans="7:9">
      <c r="G897" s="5"/>
      <c r="I897" s="7"/>
    </row>
    <row r="898" spans="7:9">
      <c r="G898" s="5"/>
      <c r="I898" s="7"/>
    </row>
    <row r="899" spans="7:9">
      <c r="G899" s="5"/>
      <c r="I899" s="7"/>
    </row>
    <row r="900" spans="7:9">
      <c r="G900" s="5"/>
      <c r="I900" s="7"/>
    </row>
    <row r="901" spans="7:9">
      <c r="G901" s="5"/>
      <c r="I901" s="7"/>
    </row>
    <row r="902" spans="7:9">
      <c r="G902" s="5"/>
      <c r="I902" s="7"/>
    </row>
    <row r="903" spans="7:9">
      <c r="G903" s="5"/>
      <c r="I903" s="7"/>
    </row>
    <row r="904" spans="7:9">
      <c r="G904" s="5"/>
      <c r="I904" s="7"/>
    </row>
    <row r="905" spans="7:9">
      <c r="G905" s="5"/>
      <c r="I905" s="7"/>
    </row>
    <row r="906" spans="7:9">
      <c r="G906" s="5"/>
      <c r="I906" s="7"/>
    </row>
    <row r="907" spans="7:9">
      <c r="G907" s="5"/>
      <c r="I907" s="7"/>
    </row>
    <row r="908" spans="7:9">
      <c r="G908" s="5"/>
      <c r="I908" s="7"/>
    </row>
    <row r="909" spans="7:9">
      <c r="G909" s="5"/>
      <c r="I909" s="7"/>
    </row>
    <row r="910" spans="7:9">
      <c r="G910" s="5"/>
      <c r="I910" s="7"/>
    </row>
    <row r="911" spans="7:9">
      <c r="G911" s="5"/>
      <c r="I911" s="7"/>
    </row>
    <row r="912" spans="7:9">
      <c r="G912" s="5"/>
      <c r="I912" s="7"/>
    </row>
    <row r="913" spans="7:9">
      <c r="G913" s="5"/>
      <c r="I913" s="7"/>
    </row>
    <row r="914" spans="7:9">
      <c r="G914" s="5"/>
      <c r="I914" s="7"/>
    </row>
    <row r="915" spans="7:9">
      <c r="G915" s="5"/>
      <c r="I915" s="7"/>
    </row>
    <row r="916" spans="7:9">
      <c r="G916" s="5"/>
      <c r="I916" s="7"/>
    </row>
    <row r="917" spans="7:9">
      <c r="G917" s="5"/>
      <c r="I917" s="7"/>
    </row>
    <row r="918" spans="7:9">
      <c r="G918" s="5"/>
      <c r="I918" s="7"/>
    </row>
    <row r="919" spans="7:9">
      <c r="G919" s="5"/>
      <c r="I919" s="7"/>
    </row>
    <row r="920" spans="7:9">
      <c r="G920" s="5"/>
      <c r="I920" s="7"/>
    </row>
    <row r="921" spans="7:9">
      <c r="G921" s="5"/>
      <c r="I921" s="7"/>
    </row>
    <row r="922" spans="7:9">
      <c r="G922" s="5"/>
      <c r="I922" s="7"/>
    </row>
    <row r="923" spans="7:9">
      <c r="G923" s="5"/>
      <c r="I923" s="7"/>
    </row>
    <row r="924" spans="7:9">
      <c r="G924" s="5"/>
      <c r="I924" s="7"/>
    </row>
    <row r="925" spans="7:9">
      <c r="G925" s="5"/>
      <c r="I925" s="7"/>
    </row>
    <row r="926" spans="7:9">
      <c r="G926" s="5"/>
      <c r="I926" s="7"/>
    </row>
    <row r="927" spans="7:9">
      <c r="G927" s="5"/>
      <c r="I927" s="7"/>
    </row>
    <row r="928" spans="7:9">
      <c r="G928" s="5"/>
      <c r="I928" s="7"/>
    </row>
    <row r="929" spans="7:9">
      <c r="G929" s="5"/>
      <c r="I929" s="7"/>
    </row>
    <row r="930" spans="7:9">
      <c r="G930" s="5"/>
      <c r="I930" s="7"/>
    </row>
    <row r="931" spans="7:9">
      <c r="G931" s="5"/>
      <c r="I931" s="7"/>
    </row>
    <row r="932" spans="7:9">
      <c r="G932" s="5"/>
      <c r="I932" s="7"/>
    </row>
    <row r="933" spans="7:9">
      <c r="G933" s="5"/>
      <c r="I933" s="7"/>
    </row>
    <row r="934" spans="7:9">
      <c r="G934" s="5"/>
      <c r="I934" s="7"/>
    </row>
    <row r="935" spans="7:9">
      <c r="G935" s="5"/>
      <c r="I935" s="7"/>
    </row>
    <row r="936" spans="7:9">
      <c r="G936" s="5"/>
      <c r="I936" s="7"/>
    </row>
    <row r="937" spans="7:9">
      <c r="G937" s="5"/>
      <c r="I937" s="7"/>
    </row>
    <row r="938" spans="7:9">
      <c r="G938" s="5"/>
      <c r="I938" s="7"/>
    </row>
    <row r="939" spans="7:9">
      <c r="G939" s="5"/>
      <c r="I939" s="7"/>
    </row>
    <row r="940" spans="7:9">
      <c r="G940" s="5"/>
      <c r="I940" s="7"/>
    </row>
    <row r="941" spans="7:9">
      <c r="G941" s="5"/>
      <c r="I941" s="7"/>
    </row>
    <row r="942" spans="7:9">
      <c r="G942" s="5"/>
      <c r="I942" s="7"/>
    </row>
    <row r="943" spans="7:9">
      <c r="G943" s="5"/>
      <c r="I943" s="7"/>
    </row>
    <row r="944" spans="7:9">
      <c r="G944" s="5"/>
      <c r="I944" s="7"/>
    </row>
    <row r="945" spans="7:9">
      <c r="G945" s="5"/>
      <c r="I945" s="7"/>
    </row>
    <row r="946" spans="7:9">
      <c r="G946" s="5"/>
      <c r="I946" s="7"/>
    </row>
    <row r="947" spans="7:9">
      <c r="G947" s="5"/>
      <c r="I947" s="7"/>
    </row>
    <row r="948" spans="7:9">
      <c r="G948" s="5"/>
      <c r="I948" s="7"/>
    </row>
    <row r="949" spans="7:9">
      <c r="G949" s="5"/>
      <c r="I949" s="7"/>
    </row>
    <row r="950" spans="7:9">
      <c r="G950" s="5"/>
      <c r="I950" s="7"/>
    </row>
    <row r="951" spans="7:9">
      <c r="G951" s="5"/>
      <c r="I951" s="7"/>
    </row>
    <row r="952" spans="7:9">
      <c r="G952" s="5"/>
      <c r="I952" s="7"/>
    </row>
    <row r="953" spans="7:9">
      <c r="G953" s="5"/>
      <c r="I953" s="7"/>
    </row>
    <row r="954" spans="7:9">
      <c r="G954" s="5"/>
      <c r="I954" s="7"/>
    </row>
    <row r="955" spans="7:9">
      <c r="G955" s="5"/>
      <c r="I955" s="7"/>
    </row>
    <row r="956" spans="7:9">
      <c r="G956" s="5"/>
      <c r="I956" s="7"/>
    </row>
    <row r="957" spans="7:9">
      <c r="G957" s="5"/>
      <c r="I957" s="7"/>
    </row>
    <row r="958" spans="7:9">
      <c r="G958" s="5"/>
      <c r="I958" s="7"/>
    </row>
    <row r="959" spans="7:9">
      <c r="G959" s="5"/>
      <c r="I959" s="7"/>
    </row>
    <row r="960" spans="7:9">
      <c r="G960" s="5"/>
      <c r="I960" s="7"/>
    </row>
    <row r="961" spans="7:9">
      <c r="G961" s="5"/>
      <c r="I961" s="7"/>
    </row>
    <row r="962" spans="7:9">
      <c r="G962" s="5"/>
      <c r="I962" s="7"/>
    </row>
    <row r="963" spans="7:9">
      <c r="G963" s="5"/>
      <c r="I963" s="7"/>
    </row>
    <row r="964" spans="7:9">
      <c r="G964" s="5"/>
      <c r="I964" s="7"/>
    </row>
    <row r="965" spans="7:9">
      <c r="G965" s="5"/>
      <c r="I965" s="7"/>
    </row>
    <row r="966" spans="7:9">
      <c r="G966" s="5"/>
      <c r="I966" s="7"/>
    </row>
    <row r="967" spans="7:9">
      <c r="G967" s="5"/>
      <c r="I967" s="7"/>
    </row>
    <row r="968" spans="7:9">
      <c r="G968" s="5"/>
      <c r="I968" s="7"/>
    </row>
    <row r="969" spans="7:9">
      <c r="G969" s="5"/>
      <c r="I969" s="7"/>
    </row>
    <row r="970" spans="7:9">
      <c r="G970" s="5"/>
      <c r="I970" s="7"/>
    </row>
    <row r="971" spans="7:9">
      <c r="G971" s="5"/>
      <c r="I971" s="7"/>
    </row>
    <row r="972" spans="7:9">
      <c r="G972" s="5"/>
      <c r="I972" s="7"/>
    </row>
    <row r="973" spans="7:9">
      <c r="G973" s="5"/>
      <c r="I973" s="7"/>
    </row>
    <row r="974" spans="7:9">
      <c r="G974" s="5"/>
      <c r="I974" s="7"/>
    </row>
    <row r="975" spans="7:9">
      <c r="G975" s="5"/>
      <c r="I975" s="7"/>
    </row>
    <row r="976" spans="7:9">
      <c r="G976" s="5"/>
      <c r="I976" s="7"/>
    </row>
    <row r="977" spans="7:9">
      <c r="G977" s="5"/>
      <c r="I977" s="7"/>
    </row>
    <row r="978" spans="7:9">
      <c r="G978" s="5"/>
      <c r="I978" s="7"/>
    </row>
    <row r="979" spans="7:9">
      <c r="G979" s="5"/>
      <c r="I979" s="7"/>
    </row>
    <row r="980" spans="7:9">
      <c r="G980" s="5"/>
      <c r="I980" s="7"/>
    </row>
    <row r="981" spans="7:9">
      <c r="G981" s="5"/>
      <c r="I981" s="7"/>
    </row>
    <row r="982" spans="7:9">
      <c r="G982" s="5"/>
      <c r="I982" s="7"/>
    </row>
    <row r="983" spans="7:9">
      <c r="G983" s="5"/>
      <c r="I983" s="7"/>
    </row>
    <row r="984" spans="7:9">
      <c r="G984" s="5"/>
      <c r="I984" s="7"/>
    </row>
    <row r="985" spans="7:9">
      <c r="G985" s="5"/>
      <c r="I985" s="7"/>
    </row>
    <row r="986" spans="7:9">
      <c r="G986" s="5"/>
      <c r="I986" s="7"/>
    </row>
    <row r="987" spans="7:9">
      <c r="G987" s="5"/>
      <c r="I987" s="7"/>
    </row>
    <row r="988" spans="7:9">
      <c r="G988" s="5"/>
      <c r="I988" s="7"/>
    </row>
    <row r="989" spans="7:9">
      <c r="G989" s="5"/>
      <c r="I989" s="7"/>
    </row>
    <row r="990" spans="7:9">
      <c r="G990" s="5"/>
      <c r="I990" s="7"/>
    </row>
  </sheetData>
  <autoFilter ref="A1:AB99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 customWidth="1"/>
    <col min="2" max="2" width="32.6640625" customWidth="1"/>
    <col min="3" max="3" width="28.88671875" customWidth="1"/>
    <col min="4" max="4" width="28.44140625" customWidth="1"/>
    <col min="5" max="8" width="20.44140625" customWidth="1"/>
    <col min="9" max="10" width="31.6640625" customWidth="1"/>
  </cols>
  <sheetData>
    <row r="1" spans="1:25">
      <c r="A1" s="42" t="s">
        <v>0</v>
      </c>
      <c r="B1" s="42" t="s">
        <v>1</v>
      </c>
      <c r="C1" s="42" t="s">
        <v>2</v>
      </c>
      <c r="D1" s="42" t="s">
        <v>3</v>
      </c>
      <c r="E1" s="42" t="s">
        <v>4</v>
      </c>
      <c r="F1" s="42" t="s">
        <v>5</v>
      </c>
      <c r="G1" s="12" t="s">
        <v>6</v>
      </c>
      <c r="H1" s="12" t="s">
        <v>7</v>
      </c>
      <c r="I1" s="12" t="s">
        <v>8</v>
      </c>
      <c r="J1" s="42" t="s">
        <v>9</v>
      </c>
      <c r="K1" s="42" t="s">
        <v>10</v>
      </c>
      <c r="L1" s="42" t="s">
        <v>205</v>
      </c>
      <c r="M1" s="42"/>
      <c r="N1" s="42"/>
      <c r="O1" s="42"/>
      <c r="P1" s="42"/>
      <c r="Q1" s="42"/>
      <c r="R1" s="42"/>
      <c r="S1" s="42"/>
      <c r="T1" s="42"/>
      <c r="U1" s="42"/>
      <c r="V1" s="42"/>
      <c r="W1" s="42"/>
      <c r="X1" s="42"/>
      <c r="Y1" s="42"/>
    </row>
    <row r="2" spans="1:25">
      <c r="A2" s="42" t="s">
        <v>4148</v>
      </c>
      <c r="B2" s="13" t="s">
        <v>4149</v>
      </c>
      <c r="C2" s="13" t="s">
        <v>4149</v>
      </c>
      <c r="D2" s="29" t="s">
        <v>3394</v>
      </c>
      <c r="E2" s="41" t="s">
        <v>4149</v>
      </c>
      <c r="F2" s="29" t="s">
        <v>4150</v>
      </c>
      <c r="G2" s="5" t="s">
        <v>4151</v>
      </c>
      <c r="H2" s="6" t="s">
        <v>4152</v>
      </c>
      <c r="I2" s="7" t="s">
        <v>3398</v>
      </c>
      <c r="J2" s="13" t="s">
        <v>4153</v>
      </c>
      <c r="K2" s="13"/>
      <c r="L2" s="13" t="s">
        <v>57</v>
      </c>
      <c r="M2" s="13"/>
      <c r="N2" s="13"/>
      <c r="O2" s="13"/>
      <c r="P2" s="13"/>
      <c r="Q2" s="13"/>
      <c r="R2" s="13"/>
      <c r="S2" s="13"/>
      <c r="T2" s="13"/>
      <c r="U2" s="13"/>
      <c r="V2" s="13"/>
      <c r="W2" s="13"/>
      <c r="X2" s="13"/>
      <c r="Y2" s="13"/>
    </row>
    <row r="3" spans="1:25">
      <c r="A3" s="42" t="s">
        <v>4154</v>
      </c>
      <c r="B3" s="13" t="s">
        <v>4155</v>
      </c>
      <c r="C3" s="13" t="s">
        <v>4156</v>
      </c>
      <c r="D3" s="29" t="s">
        <v>4157</v>
      </c>
      <c r="E3" s="41" t="s">
        <v>4158</v>
      </c>
      <c r="F3" s="29" t="s">
        <v>4159</v>
      </c>
      <c r="G3" s="5" t="s">
        <v>4160</v>
      </c>
      <c r="H3" s="6" t="s">
        <v>4161</v>
      </c>
      <c r="I3" s="7" t="s">
        <v>4162</v>
      </c>
      <c r="J3" s="13" t="s">
        <v>4153</v>
      </c>
      <c r="K3" s="13"/>
      <c r="L3" s="13" t="s">
        <v>57</v>
      </c>
      <c r="M3" s="13"/>
      <c r="N3" s="13"/>
      <c r="O3" s="13"/>
      <c r="P3" s="13"/>
      <c r="Q3" s="13"/>
      <c r="R3" s="13"/>
      <c r="S3" s="13"/>
      <c r="T3" s="13"/>
      <c r="U3" s="13"/>
      <c r="V3" s="13"/>
      <c r="W3" s="13"/>
      <c r="X3" s="13"/>
      <c r="Y3" s="13"/>
    </row>
    <row r="4" spans="1:25">
      <c r="A4" s="42" t="s">
        <v>4163</v>
      </c>
      <c r="B4" s="13" t="s">
        <v>4164</v>
      </c>
      <c r="C4" s="13" t="s">
        <v>4165</v>
      </c>
      <c r="D4" s="29" t="s">
        <v>4166</v>
      </c>
      <c r="E4" s="41" t="s">
        <v>4167</v>
      </c>
      <c r="F4" s="29" t="s">
        <v>4168</v>
      </c>
      <c r="G4" s="5" t="s">
        <v>4169</v>
      </c>
      <c r="H4" s="6" t="s">
        <v>4170</v>
      </c>
      <c r="I4" s="7" t="s">
        <v>4171</v>
      </c>
      <c r="J4" s="13" t="s">
        <v>4153</v>
      </c>
      <c r="K4" s="13"/>
      <c r="L4" s="13" t="s">
        <v>57</v>
      </c>
      <c r="M4" s="13"/>
      <c r="N4" s="13"/>
      <c r="O4" s="13"/>
      <c r="P4" s="13"/>
      <c r="Q4" s="13"/>
      <c r="R4" s="13"/>
      <c r="S4" s="13"/>
      <c r="T4" s="13"/>
      <c r="U4" s="13"/>
      <c r="V4" s="13"/>
      <c r="W4" s="13"/>
      <c r="X4" s="13"/>
      <c r="Y4" s="13"/>
    </row>
    <row r="5" spans="1:25">
      <c r="A5" s="42" t="s">
        <v>4172</v>
      </c>
      <c r="B5" s="13" t="s">
        <v>4173</v>
      </c>
      <c r="C5" s="13" t="s">
        <v>4174</v>
      </c>
      <c r="D5" s="29" t="s">
        <v>4175</v>
      </c>
      <c r="E5" s="41" t="s">
        <v>4176</v>
      </c>
      <c r="F5" s="29" t="s">
        <v>4177</v>
      </c>
      <c r="G5" s="5" t="s">
        <v>4178</v>
      </c>
      <c r="H5" s="6" t="s">
        <v>4179</v>
      </c>
      <c r="I5" s="7" t="s">
        <v>4180</v>
      </c>
      <c r="J5" s="13" t="s">
        <v>4181</v>
      </c>
      <c r="K5" s="13"/>
      <c r="L5" s="13" t="s">
        <v>57</v>
      </c>
      <c r="M5" s="13"/>
      <c r="N5" s="13"/>
      <c r="O5" s="13"/>
      <c r="P5" s="13"/>
      <c r="Q5" s="13"/>
      <c r="R5" s="13"/>
      <c r="S5" s="13"/>
      <c r="T5" s="13"/>
      <c r="U5" s="13"/>
      <c r="V5" s="13"/>
      <c r="W5" s="13"/>
      <c r="X5" s="13"/>
      <c r="Y5" s="13"/>
    </row>
    <row r="6" spans="1:25">
      <c r="A6" s="42" t="s">
        <v>4182</v>
      </c>
      <c r="B6" s="13" t="s">
        <v>4183</v>
      </c>
      <c r="C6" s="13" t="s">
        <v>4184</v>
      </c>
      <c r="D6" s="29" t="s">
        <v>4185</v>
      </c>
      <c r="E6" s="41" t="s">
        <v>4186</v>
      </c>
      <c r="F6" s="29" t="s">
        <v>4187</v>
      </c>
      <c r="G6" s="5" t="s">
        <v>4188</v>
      </c>
      <c r="H6" s="6" t="s">
        <v>4189</v>
      </c>
      <c r="I6" s="7" t="s">
        <v>4190</v>
      </c>
      <c r="J6" s="13" t="s">
        <v>4191</v>
      </c>
      <c r="K6" s="13"/>
      <c r="L6" s="13" t="s">
        <v>57</v>
      </c>
      <c r="M6" s="13"/>
      <c r="N6" s="13"/>
      <c r="O6" s="13"/>
      <c r="P6" s="13"/>
      <c r="Q6" s="13"/>
      <c r="R6" s="13"/>
      <c r="S6" s="13"/>
      <c r="T6" s="13"/>
      <c r="U6" s="13"/>
      <c r="V6" s="13"/>
      <c r="W6" s="13"/>
      <c r="X6" s="13"/>
      <c r="Y6" s="13"/>
    </row>
    <row r="7" spans="1:25">
      <c r="A7" s="42" t="s">
        <v>4192</v>
      </c>
      <c r="B7" s="13" t="s">
        <v>4193</v>
      </c>
      <c r="C7" s="13" t="s">
        <v>4194</v>
      </c>
      <c r="D7" s="29" t="s">
        <v>4195</v>
      </c>
      <c r="E7" s="41" t="s">
        <v>4196</v>
      </c>
      <c r="F7" s="29" t="s">
        <v>4197</v>
      </c>
      <c r="G7" s="5" t="s">
        <v>4198</v>
      </c>
      <c r="H7" s="6" t="s">
        <v>4199</v>
      </c>
      <c r="I7" s="7" t="s">
        <v>4200</v>
      </c>
      <c r="J7" s="13" t="s">
        <v>4201</v>
      </c>
      <c r="K7" s="13"/>
      <c r="L7" s="13" t="s">
        <v>57</v>
      </c>
      <c r="M7" s="13"/>
      <c r="N7" s="13"/>
      <c r="O7" s="13"/>
      <c r="P7" s="13"/>
      <c r="Q7" s="13"/>
      <c r="R7" s="13"/>
      <c r="S7" s="13"/>
      <c r="T7" s="13"/>
      <c r="U7" s="13"/>
      <c r="V7" s="13"/>
      <c r="W7" s="13"/>
      <c r="X7" s="13"/>
      <c r="Y7" s="13"/>
    </row>
    <row r="8" spans="1:25">
      <c r="A8" s="42" t="s">
        <v>4202</v>
      </c>
      <c r="B8" s="13" t="s">
        <v>4203</v>
      </c>
      <c r="C8" s="13" t="s">
        <v>4204</v>
      </c>
      <c r="D8" s="29" t="s">
        <v>4205</v>
      </c>
      <c r="E8" s="41" t="s">
        <v>4206</v>
      </c>
      <c r="F8" s="29" t="s">
        <v>4207</v>
      </c>
      <c r="G8" s="5" t="s">
        <v>4208</v>
      </c>
      <c r="H8" s="6" t="s">
        <v>4209</v>
      </c>
      <c r="I8" s="7" t="s">
        <v>4210</v>
      </c>
      <c r="J8" s="13" t="s">
        <v>17</v>
      </c>
      <c r="K8" s="13"/>
      <c r="L8" s="13" t="s">
        <v>57</v>
      </c>
      <c r="M8" s="13"/>
      <c r="N8" s="13"/>
      <c r="O8" s="13"/>
      <c r="P8" s="13"/>
      <c r="Q8" s="13"/>
      <c r="R8" s="13"/>
      <c r="S8" s="13"/>
      <c r="T8" s="13"/>
      <c r="U8" s="13"/>
      <c r="V8" s="13"/>
      <c r="W8" s="13"/>
      <c r="X8" s="13"/>
      <c r="Y8" s="13"/>
    </row>
    <row r="9" spans="1:25">
      <c r="A9" s="42" t="s">
        <v>4211</v>
      </c>
      <c r="B9" s="13" t="s">
        <v>4212</v>
      </c>
      <c r="C9" s="13" t="s">
        <v>4212</v>
      </c>
      <c r="D9" s="29" t="s">
        <v>4212</v>
      </c>
      <c r="E9" s="41" t="s">
        <v>4212</v>
      </c>
      <c r="F9" s="29" t="s">
        <v>4212</v>
      </c>
      <c r="G9" s="5" t="s">
        <v>4212</v>
      </c>
      <c r="H9" s="6" t="s">
        <v>4212</v>
      </c>
      <c r="I9" s="7" t="s">
        <v>4212</v>
      </c>
      <c r="J9" s="13" t="s">
        <v>17</v>
      </c>
      <c r="K9" s="13" t="s">
        <v>57</v>
      </c>
      <c r="L9" s="13" t="s">
        <v>57</v>
      </c>
      <c r="M9" s="13"/>
      <c r="N9" s="13"/>
      <c r="O9" s="13"/>
      <c r="P9" s="13"/>
      <c r="Q9" s="13"/>
      <c r="R9" s="13"/>
      <c r="S9" s="13"/>
      <c r="T9" s="13"/>
      <c r="U9" s="13"/>
      <c r="V9" s="13"/>
      <c r="W9" s="13"/>
      <c r="X9" s="13"/>
      <c r="Y9" s="13"/>
    </row>
    <row r="10" spans="1:25">
      <c r="A10" s="42" t="s">
        <v>4213</v>
      </c>
      <c r="B10" s="13" t="s">
        <v>4214</v>
      </c>
      <c r="C10" s="13" t="s">
        <v>4214</v>
      </c>
      <c r="D10" s="29" t="s">
        <v>4214</v>
      </c>
      <c r="E10" s="41" t="s">
        <v>4214</v>
      </c>
      <c r="F10" s="29" t="s">
        <v>4214</v>
      </c>
      <c r="G10" s="5" t="s">
        <v>4214</v>
      </c>
      <c r="H10" s="6" t="s">
        <v>4214</v>
      </c>
      <c r="I10" s="7" t="s">
        <v>4214</v>
      </c>
      <c r="J10" s="13" t="s">
        <v>17</v>
      </c>
      <c r="K10" s="13" t="s">
        <v>57</v>
      </c>
      <c r="L10" s="13" t="s">
        <v>57</v>
      </c>
      <c r="M10" s="13"/>
      <c r="N10" s="13"/>
      <c r="O10" s="13"/>
      <c r="P10" s="13"/>
      <c r="Q10" s="13"/>
      <c r="R10" s="13"/>
      <c r="S10" s="13"/>
      <c r="T10" s="13"/>
      <c r="U10" s="13"/>
      <c r="V10" s="13"/>
      <c r="W10" s="13"/>
      <c r="X10" s="13"/>
      <c r="Y10" s="13"/>
    </row>
    <row r="11" spans="1:25">
      <c r="A11" s="42" t="s">
        <v>4215</v>
      </c>
      <c r="B11" s="13" t="s">
        <v>4216</v>
      </c>
      <c r="C11" s="13" t="s">
        <v>4217</v>
      </c>
      <c r="D11" s="29" t="s">
        <v>4218</v>
      </c>
      <c r="E11" s="41" t="s">
        <v>4219</v>
      </c>
      <c r="F11" s="29" t="s">
        <v>4220</v>
      </c>
      <c r="G11" s="5" t="s">
        <v>4221</v>
      </c>
      <c r="H11" s="6" t="s">
        <v>4222</v>
      </c>
      <c r="I11" s="7" t="s">
        <v>4223</v>
      </c>
      <c r="J11" s="13" t="s">
        <v>4181</v>
      </c>
      <c r="K11" s="13"/>
      <c r="L11" s="13" t="s">
        <v>57</v>
      </c>
      <c r="M11" s="13"/>
      <c r="N11" s="13"/>
      <c r="O11" s="13"/>
      <c r="P11" s="13"/>
      <c r="Q11" s="13"/>
      <c r="R11" s="13"/>
      <c r="S11" s="13"/>
      <c r="T11" s="13"/>
      <c r="U11" s="13"/>
      <c r="V11" s="13"/>
      <c r="W11" s="13"/>
      <c r="X11" s="13"/>
      <c r="Y11" s="13"/>
    </row>
    <row r="12" spans="1:25">
      <c r="A12" s="42" t="s">
        <v>4224</v>
      </c>
      <c r="B12" s="13" t="s">
        <v>4225</v>
      </c>
      <c r="C12" s="13" t="s">
        <v>4226</v>
      </c>
      <c r="D12" s="29" t="s">
        <v>4227</v>
      </c>
      <c r="E12" s="41" t="s">
        <v>4228</v>
      </c>
      <c r="F12" s="29" t="s">
        <v>4229</v>
      </c>
      <c r="G12" s="5" t="s">
        <v>4230</v>
      </c>
      <c r="H12" s="6" t="s">
        <v>4231</v>
      </c>
      <c r="I12" s="7" t="s">
        <v>4232</v>
      </c>
      <c r="J12" s="13" t="s">
        <v>4233</v>
      </c>
      <c r="K12" s="13"/>
      <c r="L12" s="13" t="s">
        <v>57</v>
      </c>
      <c r="M12" s="13"/>
      <c r="N12" s="13"/>
      <c r="O12" s="13"/>
      <c r="P12" s="13"/>
      <c r="Q12" s="13"/>
      <c r="R12" s="13"/>
      <c r="S12" s="13"/>
      <c r="T12" s="13"/>
      <c r="U12" s="13"/>
      <c r="V12" s="13"/>
      <c r="W12" s="13"/>
      <c r="X12" s="13"/>
      <c r="Y12" s="13"/>
    </row>
    <row r="13" spans="1:25">
      <c r="A13" s="42" t="s">
        <v>4234</v>
      </c>
      <c r="B13" s="13" t="s">
        <v>4235</v>
      </c>
      <c r="C13" s="13" t="s">
        <v>4236</v>
      </c>
      <c r="D13" s="29" t="s">
        <v>4237</v>
      </c>
      <c r="E13" s="41" t="s">
        <v>4238</v>
      </c>
      <c r="F13" s="29" t="s">
        <v>4239</v>
      </c>
      <c r="G13" s="5" t="s">
        <v>4240</v>
      </c>
      <c r="H13" s="6" t="s">
        <v>4241</v>
      </c>
      <c r="I13" s="7" t="s">
        <v>4242</v>
      </c>
      <c r="J13" s="13" t="s">
        <v>4233</v>
      </c>
      <c r="K13" s="13"/>
      <c r="L13" s="13" t="s">
        <v>57</v>
      </c>
      <c r="M13" s="13"/>
      <c r="N13" s="13"/>
      <c r="O13" s="13"/>
      <c r="P13" s="13"/>
      <c r="Q13" s="13"/>
      <c r="R13" s="13"/>
      <c r="S13" s="13"/>
      <c r="T13" s="13"/>
      <c r="U13" s="13"/>
      <c r="V13" s="13"/>
      <c r="W13" s="13"/>
      <c r="X13" s="13"/>
      <c r="Y13" s="13"/>
    </row>
    <row r="14" spans="1:25">
      <c r="A14" s="42" t="s">
        <v>4243</v>
      </c>
      <c r="B14" s="13" t="s">
        <v>4244</v>
      </c>
      <c r="C14" s="13" t="s">
        <v>4245</v>
      </c>
      <c r="D14" s="29" t="s">
        <v>4246</v>
      </c>
      <c r="E14" s="41" t="s">
        <v>4247</v>
      </c>
      <c r="F14" s="29" t="s">
        <v>4248</v>
      </c>
      <c r="G14" s="5" t="s">
        <v>4249</v>
      </c>
      <c r="H14" s="6" t="s">
        <v>4250</v>
      </c>
      <c r="I14" s="7" t="s">
        <v>4251</v>
      </c>
      <c r="J14" s="13" t="s">
        <v>4181</v>
      </c>
      <c r="K14" s="13"/>
      <c r="L14" s="13" t="s">
        <v>57</v>
      </c>
      <c r="M14" s="13"/>
      <c r="N14" s="13"/>
      <c r="O14" s="13"/>
      <c r="P14" s="13"/>
      <c r="Q14" s="13"/>
      <c r="R14" s="13"/>
      <c r="S14" s="13"/>
      <c r="T14" s="13"/>
      <c r="U14" s="13"/>
      <c r="V14" s="13"/>
      <c r="W14" s="13"/>
      <c r="X14" s="13"/>
      <c r="Y14" s="13"/>
    </row>
    <row r="15" spans="1:25">
      <c r="A15" s="42" t="s">
        <v>4252</v>
      </c>
      <c r="B15" s="13" t="s">
        <v>4253</v>
      </c>
      <c r="C15" s="13" t="s">
        <v>4254</v>
      </c>
      <c r="D15" s="29" t="s">
        <v>4253</v>
      </c>
      <c r="E15" s="41" t="s">
        <v>4253</v>
      </c>
      <c r="F15" s="29" t="s">
        <v>4253</v>
      </c>
      <c r="G15" s="5" t="s">
        <v>4253</v>
      </c>
      <c r="H15" s="6" t="s">
        <v>4253</v>
      </c>
      <c r="I15" s="7" t="s">
        <v>4253</v>
      </c>
      <c r="J15" s="13" t="s">
        <v>17</v>
      </c>
      <c r="K15" s="13" t="s">
        <v>57</v>
      </c>
      <c r="L15" s="13" t="s">
        <v>57</v>
      </c>
      <c r="M15" s="13"/>
      <c r="N15" s="13"/>
      <c r="O15" s="13"/>
      <c r="P15" s="13"/>
      <c r="Q15" s="13"/>
      <c r="R15" s="13"/>
      <c r="S15" s="13"/>
      <c r="T15" s="13"/>
      <c r="U15" s="13"/>
      <c r="V15" s="13"/>
      <c r="W15" s="13"/>
      <c r="X15" s="13"/>
      <c r="Y15" s="13"/>
    </row>
    <row r="16" spans="1:25">
      <c r="A16" s="42" t="s">
        <v>4255</v>
      </c>
      <c r="B16" s="13" t="s">
        <v>4256</v>
      </c>
      <c r="C16" s="13" t="s">
        <v>4257</v>
      </c>
      <c r="D16" s="29" t="s">
        <v>4258</v>
      </c>
      <c r="E16" s="41" t="s">
        <v>4259</v>
      </c>
      <c r="F16" s="29" t="s">
        <v>4260</v>
      </c>
      <c r="G16" s="5" t="s">
        <v>4261</v>
      </c>
      <c r="H16" s="6" t="s">
        <v>4262</v>
      </c>
      <c r="I16" s="7" t="s">
        <v>4263</v>
      </c>
      <c r="J16" s="13" t="s">
        <v>17</v>
      </c>
      <c r="K16" s="13"/>
      <c r="L16" s="13" t="s">
        <v>57</v>
      </c>
      <c r="M16" s="13"/>
      <c r="N16" s="13"/>
      <c r="O16" s="13"/>
      <c r="P16" s="13"/>
      <c r="Q16" s="13"/>
      <c r="R16" s="13"/>
      <c r="S16" s="13"/>
      <c r="T16" s="13"/>
      <c r="U16" s="13"/>
      <c r="V16" s="13"/>
      <c r="W16" s="13"/>
      <c r="X16" s="13"/>
      <c r="Y16" s="13"/>
    </row>
    <row r="17" spans="1:25">
      <c r="A17" s="42" t="s">
        <v>4264</v>
      </c>
      <c r="B17" s="13" t="s">
        <v>4265</v>
      </c>
      <c r="C17" s="13" t="s">
        <v>4266</v>
      </c>
      <c r="D17" s="29" t="s">
        <v>4267</v>
      </c>
      <c r="E17" s="41" t="s">
        <v>4268</v>
      </c>
      <c r="F17" s="29" t="s">
        <v>4269</v>
      </c>
      <c r="G17" s="5" t="s">
        <v>4270</v>
      </c>
      <c r="H17" s="6" t="s">
        <v>4271</v>
      </c>
      <c r="I17" s="7" t="s">
        <v>4268</v>
      </c>
      <c r="J17" s="13" t="s">
        <v>17</v>
      </c>
      <c r="K17" s="13"/>
      <c r="L17" s="13" t="s">
        <v>57</v>
      </c>
      <c r="M17" s="13"/>
      <c r="N17" s="13"/>
      <c r="O17" s="13"/>
      <c r="P17" s="13"/>
      <c r="Q17" s="13"/>
      <c r="R17" s="13"/>
      <c r="S17" s="13"/>
      <c r="T17" s="13"/>
      <c r="U17" s="13"/>
      <c r="V17" s="13"/>
      <c r="W17" s="13"/>
      <c r="X17" s="13"/>
      <c r="Y17" s="13"/>
    </row>
    <row r="18" spans="1:25">
      <c r="A18" s="42" t="s">
        <v>4272</v>
      </c>
      <c r="B18" s="13" t="s">
        <v>4273</v>
      </c>
      <c r="C18" s="13" t="s">
        <v>4274</v>
      </c>
      <c r="D18" s="29" t="s">
        <v>4275</v>
      </c>
      <c r="E18" s="41" t="s">
        <v>4276</v>
      </c>
      <c r="F18" s="29" t="s">
        <v>4277</v>
      </c>
      <c r="G18" s="5" t="s">
        <v>4278</v>
      </c>
      <c r="H18" s="6" t="s">
        <v>4279</v>
      </c>
      <c r="I18" s="7" t="s">
        <v>4280</v>
      </c>
      <c r="J18" s="13" t="s">
        <v>17</v>
      </c>
      <c r="K18" s="13"/>
      <c r="L18" s="13" t="s">
        <v>57</v>
      </c>
      <c r="M18" s="13"/>
      <c r="N18" s="13"/>
      <c r="O18" s="13"/>
      <c r="P18" s="13"/>
      <c r="Q18" s="13"/>
      <c r="R18" s="13"/>
      <c r="S18" s="13"/>
      <c r="T18" s="13"/>
      <c r="U18" s="13"/>
      <c r="V18" s="13"/>
      <c r="W18" s="13"/>
      <c r="X18" s="13"/>
      <c r="Y18" s="13"/>
    </row>
    <row r="19" spans="1:25">
      <c r="A19" s="42" t="s">
        <v>4281</v>
      </c>
      <c r="B19" s="13" t="s">
        <v>4282</v>
      </c>
      <c r="C19" s="13" t="s">
        <v>4283</v>
      </c>
      <c r="D19" s="29" t="s">
        <v>4284</v>
      </c>
      <c r="E19" s="41" t="s">
        <v>4285</v>
      </c>
      <c r="F19" s="29" t="s">
        <v>4286</v>
      </c>
      <c r="G19" s="5" t="s">
        <v>4287</v>
      </c>
      <c r="H19" s="6" t="s">
        <v>4288</v>
      </c>
      <c r="I19" s="7" t="s">
        <v>4289</v>
      </c>
      <c r="J19" s="13" t="s">
        <v>17</v>
      </c>
      <c r="K19" s="13"/>
      <c r="L19" s="13" t="s">
        <v>57</v>
      </c>
      <c r="M19" s="13"/>
      <c r="N19" s="13"/>
      <c r="O19" s="13"/>
      <c r="P19" s="13"/>
      <c r="Q19" s="13"/>
      <c r="R19" s="13"/>
      <c r="S19" s="13"/>
      <c r="T19" s="13"/>
      <c r="U19" s="13"/>
      <c r="V19" s="13"/>
      <c r="W19" s="13"/>
      <c r="X19" s="13"/>
      <c r="Y19" s="13"/>
    </row>
    <row r="20" spans="1:25">
      <c r="A20" s="42" t="s">
        <v>4290</v>
      </c>
      <c r="B20" s="13" t="s">
        <v>4291</v>
      </c>
      <c r="C20" s="13" t="s">
        <v>4292</v>
      </c>
      <c r="D20" s="29" t="s">
        <v>4293</v>
      </c>
      <c r="E20" s="41" t="s">
        <v>4294</v>
      </c>
      <c r="F20" s="29" t="s">
        <v>4295</v>
      </c>
      <c r="G20" s="5" t="s">
        <v>4296</v>
      </c>
      <c r="H20" s="6" t="s">
        <v>4297</v>
      </c>
      <c r="I20" s="7" t="s">
        <v>4298</v>
      </c>
      <c r="J20" s="13" t="s">
        <v>4181</v>
      </c>
      <c r="K20" s="13"/>
      <c r="L20" s="13" t="s">
        <v>57</v>
      </c>
      <c r="M20" s="13"/>
      <c r="N20" s="13"/>
      <c r="O20" s="13"/>
      <c r="P20" s="13"/>
      <c r="Q20" s="13"/>
      <c r="R20" s="13"/>
      <c r="S20" s="13"/>
      <c r="T20" s="13"/>
      <c r="U20" s="13"/>
      <c r="V20" s="13"/>
      <c r="W20" s="13"/>
      <c r="X20" s="13"/>
      <c r="Y20" s="13"/>
    </row>
    <row r="21" spans="1:25">
      <c r="A21" s="42" t="s">
        <v>4299</v>
      </c>
      <c r="B21" s="13" t="s">
        <v>4300</v>
      </c>
      <c r="C21" s="13" t="s">
        <v>4301</v>
      </c>
      <c r="D21" s="29" t="s">
        <v>4302</v>
      </c>
      <c r="E21" s="41" t="s">
        <v>4303</v>
      </c>
      <c r="F21" s="29" t="s">
        <v>4304</v>
      </c>
      <c r="G21" s="5" t="s">
        <v>4305</v>
      </c>
      <c r="H21" s="6" t="s">
        <v>4306</v>
      </c>
      <c r="I21" s="7" t="s">
        <v>4307</v>
      </c>
      <c r="J21" s="13" t="s">
        <v>17</v>
      </c>
      <c r="K21" s="13"/>
      <c r="L21" s="13" t="s">
        <v>57</v>
      </c>
      <c r="M21" s="13"/>
      <c r="N21" s="13"/>
      <c r="O21" s="13"/>
      <c r="P21" s="13"/>
      <c r="Q21" s="13"/>
      <c r="R21" s="13"/>
      <c r="S21" s="13"/>
      <c r="T21" s="13"/>
      <c r="U21" s="13"/>
      <c r="V21" s="13"/>
      <c r="W21" s="13"/>
      <c r="X21" s="13"/>
      <c r="Y21" s="13"/>
    </row>
    <row r="22" spans="1:25">
      <c r="A22" s="42" t="s">
        <v>4308</v>
      </c>
      <c r="B22" s="13" t="s">
        <v>3698</v>
      </c>
      <c r="C22" s="13" t="s">
        <v>3699</v>
      </c>
      <c r="D22" s="29" t="s">
        <v>3700</v>
      </c>
      <c r="E22" s="41" t="s">
        <v>3701</v>
      </c>
      <c r="F22" s="29" t="s">
        <v>3702</v>
      </c>
      <c r="G22" s="5" t="s">
        <v>4309</v>
      </c>
      <c r="H22" s="6" t="s">
        <v>3704</v>
      </c>
      <c r="I22" s="7" t="s">
        <v>3705</v>
      </c>
      <c r="J22" s="13" t="s">
        <v>4310</v>
      </c>
      <c r="K22" s="13"/>
      <c r="L22" s="13" t="s">
        <v>57</v>
      </c>
      <c r="M22" s="13"/>
      <c r="N22" s="13"/>
      <c r="O22" s="13"/>
      <c r="P22" s="13"/>
      <c r="Q22" s="13"/>
      <c r="R22" s="13"/>
      <c r="S22" s="13"/>
      <c r="T22" s="13"/>
      <c r="U22" s="13"/>
      <c r="V22" s="13"/>
      <c r="W22" s="13"/>
      <c r="X22" s="13"/>
      <c r="Y22" s="13"/>
    </row>
    <row r="23" spans="1:25">
      <c r="A23" s="42" t="s">
        <v>4311</v>
      </c>
      <c r="B23" s="13" t="s">
        <v>4312</v>
      </c>
      <c r="C23" s="13" t="s">
        <v>4312</v>
      </c>
      <c r="D23" s="29" t="s">
        <v>4313</v>
      </c>
      <c r="E23" s="41" t="s">
        <v>4312</v>
      </c>
      <c r="F23" s="29" t="s">
        <v>4314</v>
      </c>
      <c r="G23" s="5" t="s">
        <v>4315</v>
      </c>
      <c r="H23" s="6" t="s">
        <v>4316</v>
      </c>
      <c r="I23" s="7" t="s">
        <v>4317</v>
      </c>
      <c r="J23" s="13" t="s">
        <v>4310</v>
      </c>
      <c r="K23" s="13"/>
      <c r="L23" s="13" t="s">
        <v>57</v>
      </c>
      <c r="M23" s="13"/>
      <c r="N23" s="13"/>
      <c r="O23" s="13"/>
      <c r="P23" s="13"/>
      <c r="Q23" s="13"/>
      <c r="R23" s="13"/>
      <c r="S23" s="13"/>
      <c r="T23" s="13"/>
      <c r="U23" s="13"/>
      <c r="V23" s="13"/>
      <c r="W23" s="13"/>
      <c r="X23" s="13"/>
      <c r="Y23" s="13"/>
    </row>
    <row r="24" spans="1:25">
      <c r="A24" s="42" t="s">
        <v>4318</v>
      </c>
      <c r="B24" s="13" t="s">
        <v>4319</v>
      </c>
      <c r="C24" s="13" t="s">
        <v>4320</v>
      </c>
      <c r="D24" s="29" t="s">
        <v>4321</v>
      </c>
      <c r="E24" s="41" t="s">
        <v>4322</v>
      </c>
      <c r="F24" s="29" t="s">
        <v>4323</v>
      </c>
      <c r="G24" s="5" t="s">
        <v>4324</v>
      </c>
      <c r="H24" s="6" t="s">
        <v>4325</v>
      </c>
      <c r="I24" s="7" t="s">
        <v>4326</v>
      </c>
      <c r="J24" s="13" t="s">
        <v>4310</v>
      </c>
      <c r="K24" s="13"/>
      <c r="L24" s="13" t="s">
        <v>57</v>
      </c>
      <c r="M24" s="13"/>
      <c r="N24" s="13"/>
      <c r="O24" s="13"/>
      <c r="P24" s="13"/>
      <c r="Q24" s="13"/>
      <c r="R24" s="13"/>
      <c r="S24" s="13"/>
      <c r="T24" s="13"/>
      <c r="U24" s="13"/>
      <c r="V24" s="13"/>
      <c r="W24" s="13"/>
      <c r="X24" s="13"/>
      <c r="Y24" s="13"/>
    </row>
    <row r="25" spans="1:25">
      <c r="A25" s="42" t="s">
        <v>4327</v>
      </c>
      <c r="B25" s="13" t="s">
        <v>4328</v>
      </c>
      <c r="C25" s="13" t="s">
        <v>4328</v>
      </c>
      <c r="D25" s="29" t="s">
        <v>4328</v>
      </c>
      <c r="E25" s="41" t="s">
        <v>4328</v>
      </c>
      <c r="F25" s="29" t="s">
        <v>4328</v>
      </c>
      <c r="G25" s="5" t="s">
        <v>4328</v>
      </c>
      <c r="H25" s="6" t="s">
        <v>4328</v>
      </c>
      <c r="I25" s="7" t="s">
        <v>4328</v>
      </c>
      <c r="J25" s="13" t="s">
        <v>4310</v>
      </c>
      <c r="K25" s="13" t="s">
        <v>57</v>
      </c>
      <c r="L25" s="13" t="s">
        <v>57</v>
      </c>
      <c r="M25" s="13"/>
      <c r="N25" s="13"/>
      <c r="O25" s="13"/>
      <c r="P25" s="13"/>
      <c r="Q25" s="13"/>
      <c r="R25" s="13"/>
      <c r="S25" s="13"/>
      <c r="T25" s="13"/>
      <c r="U25" s="13"/>
      <c r="V25" s="13"/>
      <c r="W25" s="13"/>
      <c r="X25" s="13"/>
      <c r="Y25" s="13"/>
    </row>
    <row r="26" spans="1:25">
      <c r="A26" s="42" t="s">
        <v>4329</v>
      </c>
      <c r="B26" s="13" t="s">
        <v>4330</v>
      </c>
      <c r="C26" s="13" t="s">
        <v>4331</v>
      </c>
      <c r="D26" s="29" t="s">
        <v>4332</v>
      </c>
      <c r="E26" s="41" t="s">
        <v>4333</v>
      </c>
      <c r="F26" s="29" t="s">
        <v>4334</v>
      </c>
      <c r="G26" s="5" t="s">
        <v>4335</v>
      </c>
      <c r="H26" s="6" t="s">
        <v>4336</v>
      </c>
      <c r="I26" s="7" t="s">
        <v>4337</v>
      </c>
      <c r="J26" s="13" t="s">
        <v>4310</v>
      </c>
      <c r="K26" s="13"/>
      <c r="L26" s="13" t="s">
        <v>57</v>
      </c>
      <c r="M26" s="13"/>
      <c r="N26" s="13"/>
      <c r="O26" s="13"/>
      <c r="P26" s="13"/>
      <c r="Q26" s="13"/>
      <c r="R26" s="13"/>
      <c r="S26" s="13"/>
      <c r="T26" s="13"/>
      <c r="U26" s="13"/>
      <c r="V26" s="13"/>
      <c r="W26" s="13"/>
      <c r="X26" s="13"/>
      <c r="Y26" s="13"/>
    </row>
    <row r="27" spans="1:25">
      <c r="A27" s="42" t="s">
        <v>4338</v>
      </c>
      <c r="B27" s="13" t="s">
        <v>4339</v>
      </c>
      <c r="C27" s="13" t="s">
        <v>4340</v>
      </c>
      <c r="D27" s="29" t="s">
        <v>4341</v>
      </c>
      <c r="E27" s="41" t="s">
        <v>4342</v>
      </c>
      <c r="F27" s="29" t="s">
        <v>4343</v>
      </c>
      <c r="G27" s="5" t="s">
        <v>4344</v>
      </c>
      <c r="H27" s="6" t="s">
        <v>4345</v>
      </c>
      <c r="I27" s="7" t="s">
        <v>4346</v>
      </c>
      <c r="J27" s="13" t="s">
        <v>4310</v>
      </c>
      <c r="K27" s="13"/>
      <c r="L27" s="13" t="s">
        <v>57</v>
      </c>
      <c r="M27" s="13"/>
      <c r="N27" s="13"/>
      <c r="O27" s="13"/>
      <c r="P27" s="13"/>
      <c r="Q27" s="13"/>
      <c r="R27" s="13"/>
      <c r="S27" s="13"/>
      <c r="T27" s="13"/>
      <c r="U27" s="13"/>
      <c r="V27" s="13"/>
      <c r="W27" s="13"/>
      <c r="X27" s="13"/>
      <c r="Y27" s="13"/>
    </row>
    <row r="28" spans="1:25">
      <c r="A28" s="42" t="s">
        <v>4347</v>
      </c>
      <c r="B28" s="13" t="s">
        <v>4348</v>
      </c>
      <c r="C28" s="13" t="s">
        <v>4349</v>
      </c>
      <c r="D28" s="29" t="s">
        <v>4350</v>
      </c>
      <c r="E28" s="41" t="s">
        <v>4351</v>
      </c>
      <c r="F28" s="29" t="s">
        <v>4352</v>
      </c>
      <c r="G28" s="5" t="s">
        <v>4353</v>
      </c>
      <c r="H28" s="6" t="s">
        <v>4354</v>
      </c>
      <c r="I28" s="7" t="s">
        <v>4355</v>
      </c>
      <c r="J28" s="13" t="s">
        <v>4310</v>
      </c>
      <c r="K28" s="13"/>
      <c r="L28" s="13" t="s">
        <v>57</v>
      </c>
      <c r="M28" s="13"/>
      <c r="N28" s="13"/>
      <c r="O28" s="13"/>
      <c r="P28" s="13"/>
      <c r="Q28" s="13"/>
      <c r="R28" s="13"/>
      <c r="S28" s="13"/>
      <c r="T28" s="13"/>
      <c r="U28" s="13"/>
      <c r="V28" s="13"/>
      <c r="W28" s="13"/>
      <c r="X28" s="13"/>
      <c r="Y28" s="13"/>
    </row>
    <row r="29" spans="1:25">
      <c r="A29" s="42" t="s">
        <v>4356</v>
      </c>
      <c r="B29" s="13" t="s">
        <v>4357</v>
      </c>
      <c r="C29" s="13" t="s">
        <v>4358</v>
      </c>
      <c r="D29" s="29" t="s">
        <v>4359</v>
      </c>
      <c r="E29" s="41" t="s">
        <v>4360</v>
      </c>
      <c r="F29" s="29" t="s">
        <v>4361</v>
      </c>
      <c r="G29" s="5" t="s">
        <v>4362</v>
      </c>
      <c r="H29" s="6" t="s">
        <v>4363</v>
      </c>
      <c r="I29" s="7" t="s">
        <v>4364</v>
      </c>
      <c r="J29" s="13" t="s">
        <v>4310</v>
      </c>
      <c r="K29" s="13"/>
      <c r="L29" s="13" t="s">
        <v>57</v>
      </c>
      <c r="M29" s="13"/>
      <c r="N29" s="13"/>
      <c r="O29" s="13"/>
      <c r="P29" s="13"/>
      <c r="Q29" s="13"/>
      <c r="R29" s="13"/>
      <c r="S29" s="13"/>
      <c r="T29" s="13"/>
      <c r="U29" s="13"/>
      <c r="V29" s="13"/>
      <c r="W29" s="13"/>
      <c r="X29" s="13"/>
      <c r="Y29" s="13"/>
    </row>
    <row r="30" spans="1:25">
      <c r="A30" s="42" t="s">
        <v>4365</v>
      </c>
      <c r="B30" s="13" t="s">
        <v>4366</v>
      </c>
      <c r="C30" s="13" t="s">
        <v>4367</v>
      </c>
      <c r="D30" s="29" t="s">
        <v>4368</v>
      </c>
      <c r="E30" s="41" t="s">
        <v>4369</v>
      </c>
      <c r="F30" s="29" t="s">
        <v>4370</v>
      </c>
      <c r="G30" s="5" t="s">
        <v>4371</v>
      </c>
      <c r="H30" s="6" t="s">
        <v>4372</v>
      </c>
      <c r="I30" s="7" t="s">
        <v>4373</v>
      </c>
      <c r="J30" s="13" t="s">
        <v>4310</v>
      </c>
      <c r="K30" s="13"/>
      <c r="L30" s="13" t="s">
        <v>57</v>
      </c>
      <c r="M30" s="13"/>
      <c r="N30" s="13"/>
      <c r="O30" s="13"/>
      <c r="P30" s="13"/>
      <c r="Q30" s="13"/>
      <c r="R30" s="13"/>
      <c r="S30" s="13"/>
      <c r="T30" s="13"/>
      <c r="U30" s="13"/>
      <c r="V30" s="13"/>
      <c r="W30" s="13"/>
      <c r="X30" s="13"/>
      <c r="Y30" s="13"/>
    </row>
    <row r="31" spans="1:25">
      <c r="A31" s="42" t="s">
        <v>4374</v>
      </c>
      <c r="B31" s="13" t="s">
        <v>4328</v>
      </c>
      <c r="C31" s="13" t="s">
        <v>4328</v>
      </c>
      <c r="D31" s="29" t="s">
        <v>4328</v>
      </c>
      <c r="E31" s="41" t="s">
        <v>4328</v>
      </c>
      <c r="F31" s="29" t="s">
        <v>4328</v>
      </c>
      <c r="G31" s="5" t="s">
        <v>4328</v>
      </c>
      <c r="H31" s="6" t="s">
        <v>4328</v>
      </c>
      <c r="I31" s="7" t="s">
        <v>4328</v>
      </c>
      <c r="J31" s="13" t="s">
        <v>4310</v>
      </c>
      <c r="K31" s="13" t="s">
        <v>57</v>
      </c>
      <c r="L31" s="13" t="s">
        <v>57</v>
      </c>
      <c r="M31" s="13"/>
      <c r="N31" s="13"/>
      <c r="O31" s="13"/>
      <c r="P31" s="13"/>
      <c r="Q31" s="13"/>
      <c r="R31" s="13"/>
      <c r="S31" s="13"/>
      <c r="T31" s="13"/>
      <c r="U31" s="13"/>
      <c r="V31" s="13"/>
      <c r="W31" s="13"/>
      <c r="X31" s="13"/>
      <c r="Y31" s="13"/>
    </row>
    <row r="32" spans="1:25">
      <c r="A32" s="42" t="s">
        <v>4375</v>
      </c>
      <c r="B32" s="13" t="s">
        <v>4376</v>
      </c>
      <c r="C32" s="13" t="s">
        <v>4377</v>
      </c>
      <c r="D32" s="29" t="s">
        <v>4378</v>
      </c>
      <c r="E32" s="41" t="s">
        <v>4379</v>
      </c>
      <c r="F32" s="13" t="s">
        <v>4380</v>
      </c>
      <c r="G32" s="5" t="s">
        <v>4381</v>
      </c>
      <c r="H32" s="6" t="s">
        <v>4382</v>
      </c>
      <c r="I32" s="7" t="s">
        <v>4383</v>
      </c>
      <c r="J32" s="13" t="s">
        <v>4310</v>
      </c>
      <c r="K32" s="13"/>
      <c r="L32" s="13" t="s">
        <v>57</v>
      </c>
      <c r="M32" s="13"/>
      <c r="N32" s="13"/>
      <c r="O32" s="13"/>
      <c r="P32" s="13"/>
      <c r="Q32" s="13"/>
      <c r="R32" s="13"/>
      <c r="S32" s="13"/>
      <c r="T32" s="13"/>
      <c r="U32" s="13"/>
      <c r="V32" s="13"/>
      <c r="W32" s="13"/>
      <c r="X32" s="13"/>
      <c r="Y32" s="13"/>
    </row>
    <row r="33" spans="1:25">
      <c r="A33" s="42" t="s">
        <v>4384</v>
      </c>
      <c r="B33" s="13" t="s">
        <v>4385</v>
      </c>
      <c r="C33" s="13" t="s">
        <v>4386</v>
      </c>
      <c r="D33" s="29" t="s">
        <v>4387</v>
      </c>
      <c r="E33" s="41" t="s">
        <v>4388</v>
      </c>
      <c r="F33" s="29" t="s">
        <v>4389</v>
      </c>
      <c r="G33" s="5" t="s">
        <v>4390</v>
      </c>
      <c r="H33" s="6" t="s">
        <v>4391</v>
      </c>
      <c r="I33" s="7" t="s">
        <v>4388</v>
      </c>
      <c r="J33" s="13" t="s">
        <v>4310</v>
      </c>
      <c r="K33" s="13"/>
      <c r="L33" s="13" t="s">
        <v>57</v>
      </c>
      <c r="M33" s="13"/>
      <c r="N33" s="13"/>
      <c r="O33" s="13"/>
      <c r="P33" s="13"/>
      <c r="Q33" s="13"/>
      <c r="R33" s="13"/>
      <c r="S33" s="13"/>
      <c r="T33" s="13"/>
      <c r="U33" s="13"/>
      <c r="V33" s="13"/>
      <c r="W33" s="13"/>
      <c r="X33" s="13"/>
      <c r="Y33" s="13"/>
    </row>
    <row r="34" spans="1:25">
      <c r="A34" s="42" t="s">
        <v>4392</v>
      </c>
      <c r="B34" s="13" t="s">
        <v>4393</v>
      </c>
      <c r="C34" s="13" t="s">
        <v>4394</v>
      </c>
      <c r="D34" s="29" t="s">
        <v>4395</v>
      </c>
      <c r="E34" s="41" t="s">
        <v>4396</v>
      </c>
      <c r="F34" s="29" t="s">
        <v>4393</v>
      </c>
      <c r="G34" s="5" t="s">
        <v>4397</v>
      </c>
      <c r="H34" s="6" t="s">
        <v>4398</v>
      </c>
      <c r="I34" s="7" t="s">
        <v>4399</v>
      </c>
      <c r="J34" s="13" t="s">
        <v>4310</v>
      </c>
      <c r="K34" s="13"/>
      <c r="L34" s="13" t="s">
        <v>57</v>
      </c>
      <c r="M34" s="13"/>
      <c r="N34" s="13"/>
      <c r="O34" s="13"/>
      <c r="P34" s="13"/>
      <c r="Q34" s="13"/>
      <c r="R34" s="13"/>
      <c r="S34" s="13"/>
      <c r="T34" s="13"/>
      <c r="U34" s="13"/>
      <c r="V34" s="13"/>
      <c r="W34" s="13"/>
      <c r="X34" s="13"/>
      <c r="Y34" s="13"/>
    </row>
    <row r="35" spans="1:25">
      <c r="A35" s="42" t="s">
        <v>4400</v>
      </c>
      <c r="B35" s="13" t="s">
        <v>4401</v>
      </c>
      <c r="C35" s="13" t="s">
        <v>4402</v>
      </c>
      <c r="D35" s="29" t="s">
        <v>4403</v>
      </c>
      <c r="E35" s="41" t="s">
        <v>4404</v>
      </c>
      <c r="F35" s="29" t="s">
        <v>4405</v>
      </c>
      <c r="G35" s="5" t="s">
        <v>4406</v>
      </c>
      <c r="H35" s="6" t="s">
        <v>4407</v>
      </c>
      <c r="I35" s="7" t="s">
        <v>4408</v>
      </c>
      <c r="J35" s="13" t="s">
        <v>4310</v>
      </c>
      <c r="K35" s="13"/>
      <c r="L35" s="13" t="s">
        <v>57</v>
      </c>
      <c r="M35" s="13"/>
      <c r="N35" s="13"/>
      <c r="O35" s="13"/>
      <c r="P35" s="13"/>
      <c r="Q35" s="13"/>
      <c r="R35" s="13"/>
      <c r="S35" s="13"/>
      <c r="T35" s="13"/>
      <c r="U35" s="13"/>
      <c r="V35" s="13"/>
      <c r="W35" s="13"/>
      <c r="X35" s="13"/>
      <c r="Y35" s="13"/>
    </row>
    <row r="36" spans="1:25">
      <c r="A36" s="42" t="s">
        <v>4409</v>
      </c>
      <c r="B36" s="13" t="s">
        <v>4410</v>
      </c>
      <c r="C36" s="13" t="s">
        <v>4411</v>
      </c>
      <c r="D36" s="29" t="s">
        <v>4412</v>
      </c>
      <c r="E36" s="41" t="s">
        <v>4413</v>
      </c>
      <c r="F36" s="29" t="s">
        <v>4414</v>
      </c>
      <c r="G36" s="5" t="s">
        <v>4415</v>
      </c>
      <c r="H36" s="6" t="s">
        <v>4416</v>
      </c>
      <c r="I36" s="7" t="s">
        <v>4417</v>
      </c>
      <c r="J36" s="13" t="s">
        <v>4310</v>
      </c>
      <c r="K36" s="13"/>
      <c r="L36" s="13" t="s">
        <v>57</v>
      </c>
      <c r="M36" s="13"/>
      <c r="N36" s="13"/>
      <c r="O36" s="13"/>
      <c r="P36" s="13"/>
      <c r="Q36" s="13"/>
      <c r="R36" s="13"/>
      <c r="S36" s="13"/>
      <c r="T36" s="13"/>
      <c r="U36" s="13"/>
      <c r="V36" s="13"/>
      <c r="W36" s="13"/>
      <c r="X36" s="13"/>
      <c r="Y36" s="13"/>
    </row>
    <row r="37" spans="1:25" ht="15.75" customHeight="1">
      <c r="A37" s="42" t="s">
        <v>4418</v>
      </c>
      <c r="B37" s="43" t="s">
        <v>4419</v>
      </c>
      <c r="C37" s="13" t="s">
        <v>4420</v>
      </c>
      <c r="D37" s="29" t="s">
        <v>4421</v>
      </c>
      <c r="E37" s="44" t="s">
        <v>4422</v>
      </c>
      <c r="F37" s="43" t="s">
        <v>4423</v>
      </c>
      <c r="G37" s="5" t="s">
        <v>4424</v>
      </c>
      <c r="H37" s="6" t="s">
        <v>4425</v>
      </c>
      <c r="I37" s="7" t="s">
        <v>4426</v>
      </c>
      <c r="J37" s="13" t="s">
        <v>4310</v>
      </c>
      <c r="K37" s="13"/>
      <c r="L37" s="13" t="s">
        <v>57</v>
      </c>
      <c r="M37" s="13"/>
      <c r="N37" s="13"/>
      <c r="O37" s="13"/>
      <c r="P37" s="13"/>
      <c r="Q37" s="13"/>
      <c r="R37" s="13"/>
      <c r="S37" s="13"/>
      <c r="T37" s="13"/>
      <c r="U37" s="13"/>
      <c r="V37" s="13"/>
      <c r="W37" s="13"/>
      <c r="X37" s="13"/>
      <c r="Y37" s="13"/>
    </row>
    <row r="38" spans="1:25" ht="15.75" customHeight="1">
      <c r="A38" s="42" t="s">
        <v>4427</v>
      </c>
      <c r="B38" s="43" t="s">
        <v>4428</v>
      </c>
      <c r="C38" s="13" t="s">
        <v>4429</v>
      </c>
      <c r="D38" s="29" t="s">
        <v>4430</v>
      </c>
      <c r="E38" s="44" t="s">
        <v>4431</v>
      </c>
      <c r="F38" s="43" t="s">
        <v>4432</v>
      </c>
      <c r="G38" s="5" t="s">
        <v>4433</v>
      </c>
      <c r="H38" s="6" t="s">
        <v>4434</v>
      </c>
      <c r="I38" s="7" t="s">
        <v>4435</v>
      </c>
      <c r="J38" s="13" t="s">
        <v>4310</v>
      </c>
      <c r="K38" s="13"/>
      <c r="L38" s="13" t="s">
        <v>57</v>
      </c>
      <c r="M38" s="13"/>
      <c r="N38" s="13"/>
      <c r="O38" s="13"/>
      <c r="P38" s="13"/>
      <c r="Q38" s="13"/>
      <c r="R38" s="13"/>
      <c r="S38" s="13"/>
      <c r="T38" s="13"/>
      <c r="U38" s="13"/>
      <c r="V38" s="13"/>
      <c r="W38" s="13"/>
      <c r="X38" s="13"/>
      <c r="Y38" s="13"/>
    </row>
    <row r="39" spans="1:25">
      <c r="A39" s="42" t="s">
        <v>4436</v>
      </c>
      <c r="B39" s="13" t="s">
        <v>4437</v>
      </c>
      <c r="C39" s="13" t="s">
        <v>4437</v>
      </c>
      <c r="D39" s="29" t="s">
        <v>4437</v>
      </c>
      <c r="E39" s="41" t="s">
        <v>4438</v>
      </c>
      <c r="F39" s="29" t="s">
        <v>4439</v>
      </c>
      <c r="G39" s="5" t="s">
        <v>4440</v>
      </c>
      <c r="H39" s="6" t="s">
        <v>4441</v>
      </c>
      <c r="I39" s="7" t="s">
        <v>4438</v>
      </c>
      <c r="J39" s="13" t="s">
        <v>4310</v>
      </c>
      <c r="K39" s="13"/>
      <c r="L39" s="13" t="s">
        <v>57</v>
      </c>
      <c r="M39" s="13"/>
      <c r="N39" s="13"/>
      <c r="O39" s="13"/>
      <c r="P39" s="13"/>
      <c r="Q39" s="13"/>
      <c r="R39" s="13"/>
      <c r="S39" s="13"/>
      <c r="T39" s="13"/>
      <c r="U39" s="13"/>
      <c r="V39" s="13"/>
      <c r="W39" s="13"/>
      <c r="X39" s="13"/>
      <c r="Y39" s="13"/>
    </row>
    <row r="40" spans="1:25">
      <c r="A40" s="42" t="s">
        <v>4442</v>
      </c>
      <c r="B40" s="13" t="s">
        <v>4443</v>
      </c>
      <c r="C40" s="13" t="s">
        <v>4444</v>
      </c>
      <c r="D40" s="29" t="s">
        <v>4443</v>
      </c>
      <c r="E40" s="41" t="s">
        <v>4443</v>
      </c>
      <c r="F40" s="29" t="s">
        <v>4443</v>
      </c>
      <c r="G40" s="5" t="s">
        <v>4445</v>
      </c>
      <c r="H40" s="6" t="s">
        <v>4446</v>
      </c>
      <c r="I40" s="7" t="s">
        <v>4443</v>
      </c>
      <c r="J40" s="13" t="s">
        <v>4310</v>
      </c>
      <c r="K40" s="13"/>
      <c r="L40" s="13" t="s">
        <v>57</v>
      </c>
      <c r="M40" s="13"/>
      <c r="N40" s="13"/>
      <c r="O40" s="13"/>
      <c r="P40" s="13"/>
      <c r="Q40" s="13"/>
      <c r="R40" s="13"/>
      <c r="S40" s="13"/>
      <c r="T40" s="13"/>
      <c r="U40" s="13"/>
      <c r="V40" s="13"/>
      <c r="W40" s="13"/>
      <c r="X40" s="13"/>
      <c r="Y40" s="13"/>
    </row>
    <row r="41" spans="1:25">
      <c r="A41" s="42" t="s">
        <v>4447</v>
      </c>
      <c r="B41" s="13" t="s">
        <v>4448</v>
      </c>
      <c r="C41" s="13" t="s">
        <v>4449</v>
      </c>
      <c r="D41" s="29" t="s">
        <v>4450</v>
      </c>
      <c r="E41" s="41" t="s">
        <v>4451</v>
      </c>
      <c r="F41" s="29" t="s">
        <v>4452</v>
      </c>
      <c r="G41" s="5" t="s">
        <v>4453</v>
      </c>
      <c r="H41" s="6" t="s">
        <v>4454</v>
      </c>
      <c r="I41" s="7" t="s">
        <v>4455</v>
      </c>
      <c r="J41" s="13" t="s">
        <v>4310</v>
      </c>
      <c r="K41" s="13"/>
      <c r="L41" s="13" t="s">
        <v>57</v>
      </c>
      <c r="M41" s="13"/>
      <c r="N41" s="13"/>
      <c r="O41" s="13"/>
      <c r="P41" s="13"/>
      <c r="Q41" s="13"/>
      <c r="R41" s="13"/>
      <c r="S41" s="13"/>
      <c r="T41" s="13"/>
      <c r="U41" s="13"/>
      <c r="V41" s="13"/>
      <c r="W41" s="13"/>
      <c r="X41" s="13"/>
      <c r="Y41" s="13"/>
    </row>
    <row r="42" spans="1:25">
      <c r="A42" s="42" t="s">
        <v>4456</v>
      </c>
      <c r="B42" s="13" t="s">
        <v>4328</v>
      </c>
      <c r="C42" s="13" t="s">
        <v>4328</v>
      </c>
      <c r="D42" s="29" t="s">
        <v>4328</v>
      </c>
      <c r="E42" s="41" t="s">
        <v>4328</v>
      </c>
      <c r="F42" s="29" t="s">
        <v>4328</v>
      </c>
      <c r="G42" s="5" t="s">
        <v>4328</v>
      </c>
      <c r="H42" s="6" t="s">
        <v>4328</v>
      </c>
      <c r="I42" s="7" t="s">
        <v>4328</v>
      </c>
      <c r="J42" s="13" t="s">
        <v>4310</v>
      </c>
      <c r="K42" s="13" t="s">
        <v>57</v>
      </c>
      <c r="L42" s="13" t="s">
        <v>57</v>
      </c>
      <c r="M42" s="13"/>
      <c r="N42" s="13"/>
      <c r="O42" s="13"/>
      <c r="P42" s="13"/>
      <c r="Q42" s="13"/>
      <c r="R42" s="13"/>
      <c r="S42" s="13"/>
      <c r="T42" s="13"/>
      <c r="U42" s="13"/>
      <c r="V42" s="13"/>
      <c r="W42" s="13"/>
      <c r="X42" s="13"/>
      <c r="Y42" s="13"/>
    </row>
    <row r="43" spans="1:25">
      <c r="A43" s="42" t="s">
        <v>4457</v>
      </c>
      <c r="B43" s="13" t="s">
        <v>4458</v>
      </c>
      <c r="C43" s="13" t="s">
        <v>4459</v>
      </c>
      <c r="D43" s="29" t="s">
        <v>4460</v>
      </c>
      <c r="E43" s="41" t="s">
        <v>4461</v>
      </c>
      <c r="F43" s="13" t="s">
        <v>4462</v>
      </c>
      <c r="G43" s="5" t="s">
        <v>4463</v>
      </c>
      <c r="H43" s="6" t="s">
        <v>4464</v>
      </c>
      <c r="I43" s="7" t="s">
        <v>4465</v>
      </c>
      <c r="J43" s="13" t="s">
        <v>4310</v>
      </c>
      <c r="K43" s="13"/>
      <c r="L43" s="13" t="s">
        <v>57</v>
      </c>
      <c r="M43" s="13"/>
      <c r="N43" s="13"/>
      <c r="O43" s="13"/>
      <c r="P43" s="13"/>
      <c r="Q43" s="13"/>
      <c r="R43" s="13"/>
      <c r="S43" s="13"/>
      <c r="T43" s="13"/>
      <c r="U43" s="13"/>
      <c r="V43" s="13"/>
      <c r="W43" s="13"/>
      <c r="X43" s="13"/>
      <c r="Y43" s="13"/>
    </row>
    <row r="44" spans="1:25">
      <c r="A44" s="42" t="s">
        <v>4466</v>
      </c>
      <c r="B44" s="13" t="s">
        <v>4467</v>
      </c>
      <c r="C44" s="13" t="s">
        <v>4468</v>
      </c>
      <c r="D44" s="29" t="s">
        <v>4469</v>
      </c>
      <c r="E44" s="41" t="s">
        <v>4470</v>
      </c>
      <c r="F44" s="29" t="s">
        <v>4471</v>
      </c>
      <c r="G44" s="5" t="s">
        <v>4472</v>
      </c>
      <c r="H44" s="6" t="s">
        <v>4473</v>
      </c>
      <c r="I44" s="7" t="s">
        <v>4474</v>
      </c>
      <c r="J44" s="13" t="s">
        <v>4310</v>
      </c>
      <c r="K44" s="13"/>
      <c r="L44" s="13" t="s">
        <v>57</v>
      </c>
      <c r="M44" s="13"/>
      <c r="N44" s="13"/>
      <c r="O44" s="13"/>
      <c r="P44" s="13"/>
      <c r="Q44" s="13"/>
      <c r="R44" s="13"/>
      <c r="S44" s="13"/>
      <c r="T44" s="13"/>
      <c r="U44" s="13"/>
      <c r="V44" s="13"/>
      <c r="W44" s="13"/>
      <c r="X44" s="13"/>
      <c r="Y44" s="13"/>
    </row>
    <row r="45" spans="1:25">
      <c r="A45" s="42" t="s">
        <v>4475</v>
      </c>
      <c r="B45" s="13" t="s">
        <v>4328</v>
      </c>
      <c r="C45" s="13" t="s">
        <v>4328</v>
      </c>
      <c r="D45" s="29" t="s">
        <v>4328</v>
      </c>
      <c r="E45" s="41" t="s">
        <v>4328</v>
      </c>
      <c r="F45" s="29" t="s">
        <v>4328</v>
      </c>
      <c r="G45" s="5" t="s">
        <v>4328</v>
      </c>
      <c r="H45" s="6" t="s">
        <v>4328</v>
      </c>
      <c r="I45" s="7" t="s">
        <v>4328</v>
      </c>
      <c r="J45" s="13" t="s">
        <v>4310</v>
      </c>
      <c r="K45" s="13" t="s">
        <v>57</v>
      </c>
      <c r="L45" s="13" t="s">
        <v>57</v>
      </c>
      <c r="M45" s="13"/>
      <c r="N45" s="13"/>
      <c r="O45" s="13"/>
      <c r="P45" s="13"/>
      <c r="Q45" s="13"/>
      <c r="R45" s="13"/>
      <c r="S45" s="13"/>
      <c r="T45" s="13"/>
      <c r="U45" s="13"/>
      <c r="V45" s="13"/>
      <c r="W45" s="13"/>
      <c r="X45" s="13"/>
      <c r="Y45" s="13"/>
    </row>
    <row r="46" spans="1:25">
      <c r="A46" s="42" t="s">
        <v>4476</v>
      </c>
      <c r="B46" s="13" t="s">
        <v>4477</v>
      </c>
      <c r="C46" s="13" t="s">
        <v>4477</v>
      </c>
      <c r="D46" s="29" t="s">
        <v>4477</v>
      </c>
      <c r="E46" s="41" t="s">
        <v>4477</v>
      </c>
      <c r="F46" s="29" t="s">
        <v>4477</v>
      </c>
      <c r="G46" s="5" t="s">
        <v>4477</v>
      </c>
      <c r="H46" s="6" t="s">
        <v>4477</v>
      </c>
      <c r="I46" s="7" t="s">
        <v>4477</v>
      </c>
      <c r="J46" s="13" t="s">
        <v>17</v>
      </c>
      <c r="K46" s="13" t="s">
        <v>57</v>
      </c>
      <c r="L46" s="13" t="s">
        <v>57</v>
      </c>
      <c r="M46" s="13"/>
      <c r="N46" s="13"/>
      <c r="O46" s="13"/>
      <c r="P46" s="13"/>
      <c r="Q46" s="13"/>
      <c r="R46" s="13"/>
      <c r="S46" s="13"/>
      <c r="T46" s="13"/>
      <c r="U46" s="13"/>
      <c r="V46" s="13"/>
      <c r="W46" s="13"/>
      <c r="X46" s="13"/>
      <c r="Y46" s="13"/>
    </row>
    <row r="47" spans="1:25">
      <c r="A47" s="42" t="s">
        <v>4478</v>
      </c>
      <c r="B47" s="13" t="s">
        <v>4479</v>
      </c>
      <c r="C47" s="13" t="s">
        <v>4479</v>
      </c>
      <c r="D47" s="29" t="s">
        <v>4479</v>
      </c>
      <c r="E47" s="41" t="s">
        <v>4479</v>
      </c>
      <c r="F47" s="29" t="s">
        <v>4479</v>
      </c>
      <c r="G47" s="5" t="s">
        <v>4479</v>
      </c>
      <c r="H47" s="6" t="s">
        <v>4479</v>
      </c>
      <c r="I47" s="7" t="s">
        <v>4479</v>
      </c>
      <c r="J47" s="13" t="s">
        <v>17</v>
      </c>
      <c r="K47" s="13" t="s">
        <v>57</v>
      </c>
      <c r="L47" s="13" t="s">
        <v>57</v>
      </c>
      <c r="M47" s="13"/>
      <c r="N47" s="13"/>
      <c r="O47" s="13"/>
      <c r="P47" s="13"/>
      <c r="Q47" s="13"/>
      <c r="R47" s="13"/>
      <c r="S47" s="13"/>
      <c r="T47" s="13"/>
      <c r="U47" s="13"/>
      <c r="V47" s="13"/>
      <c r="W47" s="13"/>
      <c r="X47" s="13"/>
      <c r="Y47" s="13"/>
    </row>
    <row r="48" spans="1:25">
      <c r="A48" s="42" t="s">
        <v>4480</v>
      </c>
      <c r="B48" s="13" t="s">
        <v>4481</v>
      </c>
      <c r="C48" s="13" t="s">
        <v>4481</v>
      </c>
      <c r="D48" s="29" t="s">
        <v>4481</v>
      </c>
      <c r="E48" s="41" t="s">
        <v>4481</v>
      </c>
      <c r="F48" s="29" t="s">
        <v>4481</v>
      </c>
      <c r="G48" s="5" t="s">
        <v>4481</v>
      </c>
      <c r="H48" s="6" t="s">
        <v>4481</v>
      </c>
      <c r="I48" s="7" t="s">
        <v>4481</v>
      </c>
      <c r="J48" s="13" t="s">
        <v>17</v>
      </c>
      <c r="K48" s="13" t="s">
        <v>57</v>
      </c>
      <c r="L48" s="13" t="s">
        <v>57</v>
      </c>
      <c r="M48" s="13"/>
      <c r="N48" s="13"/>
      <c r="O48" s="13"/>
      <c r="P48" s="13"/>
      <c r="Q48" s="13"/>
      <c r="R48" s="13"/>
      <c r="S48" s="13"/>
      <c r="T48" s="13"/>
      <c r="U48" s="13"/>
      <c r="V48" s="13"/>
      <c r="W48" s="13"/>
      <c r="X48" s="13"/>
      <c r="Y48" s="13"/>
    </row>
    <row r="49" spans="1:25">
      <c r="A49" s="42" t="s">
        <v>4482</v>
      </c>
      <c r="B49" s="13" t="s">
        <v>4483</v>
      </c>
      <c r="C49" s="13" t="s">
        <v>4483</v>
      </c>
      <c r="D49" s="29" t="s">
        <v>4483</v>
      </c>
      <c r="E49" s="41" t="s">
        <v>4483</v>
      </c>
      <c r="F49" s="29" t="s">
        <v>4483</v>
      </c>
      <c r="G49" s="5" t="s">
        <v>4483</v>
      </c>
      <c r="H49" s="6" t="s">
        <v>4483</v>
      </c>
      <c r="I49" s="7" t="s">
        <v>4483</v>
      </c>
      <c r="J49" s="13" t="s">
        <v>17</v>
      </c>
      <c r="K49" s="13" t="s">
        <v>57</v>
      </c>
      <c r="L49" s="13" t="s">
        <v>57</v>
      </c>
      <c r="M49" s="13"/>
      <c r="N49" s="13"/>
      <c r="O49" s="13"/>
      <c r="P49" s="13"/>
      <c r="Q49" s="13"/>
      <c r="R49" s="13"/>
      <c r="S49" s="13"/>
      <c r="T49" s="13"/>
      <c r="U49" s="13"/>
      <c r="V49" s="13"/>
      <c r="W49" s="13"/>
      <c r="X49" s="13"/>
      <c r="Y49" s="13"/>
    </row>
    <row r="50" spans="1:25">
      <c r="A50" s="42" t="s">
        <v>4484</v>
      </c>
      <c r="B50" s="13" t="s">
        <v>4485</v>
      </c>
      <c r="C50" s="13" t="s">
        <v>4485</v>
      </c>
      <c r="D50" s="29" t="s">
        <v>4485</v>
      </c>
      <c r="E50" s="41" t="s">
        <v>4485</v>
      </c>
      <c r="F50" s="29" t="s">
        <v>4485</v>
      </c>
      <c r="G50" s="5" t="s">
        <v>4485</v>
      </c>
      <c r="H50" s="6" t="s">
        <v>4485</v>
      </c>
      <c r="I50" s="7" t="s">
        <v>4485</v>
      </c>
      <c r="J50" s="13" t="s">
        <v>17</v>
      </c>
      <c r="K50" s="13" t="s">
        <v>57</v>
      </c>
      <c r="L50" s="13" t="s">
        <v>57</v>
      </c>
      <c r="M50" s="13"/>
      <c r="N50" s="13"/>
      <c r="O50" s="13"/>
      <c r="P50" s="13"/>
      <c r="Q50" s="13"/>
      <c r="R50" s="13"/>
      <c r="S50" s="13"/>
      <c r="T50" s="13"/>
      <c r="U50" s="13"/>
      <c r="V50" s="13"/>
      <c r="W50" s="13"/>
      <c r="X50" s="13"/>
      <c r="Y50" s="13"/>
    </row>
    <row r="51" spans="1:25">
      <c r="A51" s="42" t="s">
        <v>4486</v>
      </c>
      <c r="B51" s="13" t="s">
        <v>4487</v>
      </c>
      <c r="C51" s="13" t="s">
        <v>4488</v>
      </c>
      <c r="D51" s="29" t="s">
        <v>4489</v>
      </c>
      <c r="E51" s="41" t="s">
        <v>4490</v>
      </c>
      <c r="F51" s="29" t="s">
        <v>4491</v>
      </c>
      <c r="G51" s="5" t="s">
        <v>4492</v>
      </c>
      <c r="H51" s="6" t="s">
        <v>4493</v>
      </c>
      <c r="I51" s="7" t="s">
        <v>4494</v>
      </c>
      <c r="J51" s="13" t="s">
        <v>4181</v>
      </c>
      <c r="K51" s="13"/>
      <c r="L51" s="13" t="s">
        <v>57</v>
      </c>
      <c r="M51" s="13"/>
      <c r="N51" s="13"/>
      <c r="O51" s="13"/>
      <c r="P51" s="13"/>
      <c r="Q51" s="13"/>
      <c r="R51" s="13"/>
      <c r="S51" s="13"/>
      <c r="T51" s="13"/>
      <c r="U51" s="13"/>
      <c r="V51" s="13"/>
      <c r="W51" s="13"/>
      <c r="X51" s="13"/>
      <c r="Y51" s="13"/>
    </row>
    <row r="52" spans="1:25">
      <c r="A52" s="42" t="s">
        <v>4495</v>
      </c>
      <c r="B52" s="13" t="s">
        <v>4496</v>
      </c>
      <c r="C52" s="13" t="s">
        <v>4497</v>
      </c>
      <c r="D52" s="29" t="s">
        <v>4498</v>
      </c>
      <c r="E52" s="41" t="s">
        <v>4499</v>
      </c>
      <c r="F52" s="29" t="s">
        <v>4500</v>
      </c>
      <c r="G52" s="5" t="s">
        <v>4501</v>
      </c>
      <c r="H52" s="6" t="s">
        <v>4502</v>
      </c>
      <c r="I52" s="7" t="s">
        <v>4503</v>
      </c>
      <c r="J52" s="13" t="s">
        <v>17</v>
      </c>
      <c r="K52" s="13"/>
      <c r="L52" s="13" t="s">
        <v>57</v>
      </c>
      <c r="M52" s="13"/>
      <c r="N52" s="13"/>
      <c r="O52" s="13"/>
      <c r="P52" s="13"/>
      <c r="Q52" s="13"/>
      <c r="R52" s="13"/>
      <c r="S52" s="13"/>
      <c r="T52" s="13"/>
      <c r="U52" s="13"/>
      <c r="V52" s="13"/>
      <c r="W52" s="13"/>
      <c r="X52" s="13"/>
      <c r="Y52" s="13"/>
    </row>
    <row r="53" spans="1:25">
      <c r="A53" s="18" t="s">
        <v>4504</v>
      </c>
      <c r="B53" s="13" t="s">
        <v>2429</v>
      </c>
      <c r="C53" s="13" t="s">
        <v>2438</v>
      </c>
      <c r="D53" s="29" t="s">
        <v>2439</v>
      </c>
      <c r="E53" s="41" t="s">
        <v>2432</v>
      </c>
      <c r="F53" s="29" t="s">
        <v>2440</v>
      </c>
      <c r="G53" s="5" t="s">
        <v>4505</v>
      </c>
      <c r="H53" s="6" t="s">
        <v>2434</v>
      </c>
      <c r="I53" s="7" t="s">
        <v>2441</v>
      </c>
      <c r="J53" s="13" t="s">
        <v>4506</v>
      </c>
      <c r="K53" s="13"/>
      <c r="L53" s="13" t="s">
        <v>57</v>
      </c>
      <c r="M53" s="13"/>
      <c r="N53" s="13"/>
      <c r="O53" s="13"/>
      <c r="P53" s="13"/>
      <c r="Q53" s="13"/>
      <c r="R53" s="13"/>
      <c r="S53" s="13"/>
      <c r="T53" s="13"/>
      <c r="U53" s="13"/>
      <c r="V53" s="13"/>
      <c r="W53" s="13"/>
      <c r="X53" s="13"/>
      <c r="Y53" s="13"/>
    </row>
    <row r="54" spans="1:25">
      <c r="A54" s="18" t="s">
        <v>4507</v>
      </c>
      <c r="B54" s="13" t="s">
        <v>4508</v>
      </c>
      <c r="C54" s="13" t="s">
        <v>4509</v>
      </c>
      <c r="D54" s="29" t="s">
        <v>4510</v>
      </c>
      <c r="E54" s="41" t="s">
        <v>4511</v>
      </c>
      <c r="F54" s="29" t="s">
        <v>4512</v>
      </c>
      <c r="G54" s="5" t="s">
        <v>4513</v>
      </c>
      <c r="H54" s="6" t="s">
        <v>4514</v>
      </c>
      <c r="I54" s="7" t="s">
        <v>4515</v>
      </c>
      <c r="J54" s="13" t="s">
        <v>4506</v>
      </c>
      <c r="K54" s="13"/>
      <c r="L54" s="13" t="s">
        <v>57</v>
      </c>
      <c r="M54" s="13"/>
      <c r="N54" s="13"/>
      <c r="O54" s="13"/>
      <c r="P54" s="13"/>
      <c r="Q54" s="13"/>
      <c r="R54" s="13"/>
      <c r="S54" s="13"/>
      <c r="T54" s="13"/>
      <c r="U54" s="13"/>
      <c r="V54" s="13"/>
      <c r="W54" s="13"/>
      <c r="X54" s="13"/>
      <c r="Y54" s="13"/>
    </row>
    <row r="55" spans="1:25">
      <c r="A55" s="18" t="s">
        <v>4516</v>
      </c>
      <c r="B55" s="13" t="s">
        <v>4517</v>
      </c>
      <c r="C55" s="13" t="s">
        <v>4518</v>
      </c>
      <c r="D55" s="29" t="s">
        <v>4519</v>
      </c>
      <c r="E55" s="41" t="s">
        <v>4520</v>
      </c>
      <c r="F55" s="29" t="s">
        <v>4521</v>
      </c>
      <c r="G55" s="5" t="s">
        <v>4522</v>
      </c>
      <c r="H55" s="6" t="s">
        <v>4523</v>
      </c>
      <c r="I55" s="7" t="s">
        <v>4524</v>
      </c>
      <c r="J55" s="13" t="s">
        <v>4506</v>
      </c>
      <c r="K55" s="13"/>
      <c r="L55" s="13" t="s">
        <v>57</v>
      </c>
      <c r="M55" s="13"/>
      <c r="N55" s="13"/>
      <c r="O55" s="13"/>
      <c r="P55" s="13"/>
      <c r="Q55" s="13"/>
      <c r="R55" s="13"/>
      <c r="S55" s="13"/>
      <c r="T55" s="13"/>
      <c r="U55" s="13"/>
      <c r="V55" s="13"/>
      <c r="W55" s="13"/>
      <c r="X55" s="13"/>
      <c r="Y55" s="13"/>
    </row>
    <row r="56" spans="1:25">
      <c r="A56" s="18" t="s">
        <v>4525</v>
      </c>
      <c r="B56" s="13" t="s">
        <v>4348</v>
      </c>
      <c r="C56" s="13" t="s">
        <v>4349</v>
      </c>
      <c r="D56" s="29" t="s">
        <v>4350</v>
      </c>
      <c r="E56" s="41" t="s">
        <v>4351</v>
      </c>
      <c r="F56" s="13" t="s">
        <v>4352</v>
      </c>
      <c r="G56" s="5" t="s">
        <v>4353</v>
      </c>
      <c r="H56" s="6" t="s">
        <v>4354</v>
      </c>
      <c r="I56" s="7" t="s">
        <v>4355</v>
      </c>
      <c r="J56" s="13" t="s">
        <v>4506</v>
      </c>
      <c r="K56" s="13"/>
      <c r="L56" s="13" t="s">
        <v>57</v>
      </c>
      <c r="M56" s="13"/>
      <c r="N56" s="13"/>
      <c r="O56" s="13"/>
      <c r="P56" s="13"/>
      <c r="Q56" s="13"/>
      <c r="R56" s="13"/>
      <c r="S56" s="13"/>
      <c r="T56" s="13"/>
      <c r="U56" s="13"/>
      <c r="V56" s="13"/>
      <c r="W56" s="13"/>
      <c r="X56" s="13"/>
      <c r="Y56" s="13"/>
    </row>
    <row r="57" spans="1:25">
      <c r="A57" s="18" t="s">
        <v>4526</v>
      </c>
      <c r="B57" s="13" t="s">
        <v>4328</v>
      </c>
      <c r="C57" s="13" t="s">
        <v>4328</v>
      </c>
      <c r="D57" s="29" t="s">
        <v>4328</v>
      </c>
      <c r="E57" s="41" t="s">
        <v>4328</v>
      </c>
      <c r="F57" s="29" t="s">
        <v>4328</v>
      </c>
      <c r="G57" s="5" t="s">
        <v>4328</v>
      </c>
      <c r="H57" s="6" t="s">
        <v>4328</v>
      </c>
      <c r="I57" s="7" t="s">
        <v>4328</v>
      </c>
      <c r="J57" s="13" t="s">
        <v>4506</v>
      </c>
      <c r="K57" s="13" t="s">
        <v>57</v>
      </c>
      <c r="L57" s="13" t="s">
        <v>57</v>
      </c>
      <c r="M57" s="13"/>
      <c r="N57" s="13"/>
      <c r="O57" s="13"/>
      <c r="P57" s="13"/>
      <c r="Q57" s="13"/>
      <c r="R57" s="13"/>
      <c r="S57" s="13"/>
      <c r="T57" s="13"/>
      <c r="U57" s="13"/>
      <c r="V57" s="13"/>
      <c r="W57" s="13"/>
      <c r="X57" s="13"/>
      <c r="Y57" s="13"/>
    </row>
    <row r="58" spans="1:25">
      <c r="A58" s="18" t="s">
        <v>4527</v>
      </c>
      <c r="B58" s="13" t="s">
        <v>4528</v>
      </c>
      <c r="C58" s="13" t="s">
        <v>4528</v>
      </c>
      <c r="D58" s="29" t="s">
        <v>4529</v>
      </c>
      <c r="E58" s="41" t="s">
        <v>4530</v>
      </c>
      <c r="F58" s="29" t="s">
        <v>4528</v>
      </c>
      <c r="G58" s="5" t="s">
        <v>4531</v>
      </c>
      <c r="H58" s="6" t="s">
        <v>4532</v>
      </c>
      <c r="I58" s="7" t="s">
        <v>4533</v>
      </c>
      <c r="J58" s="13" t="s">
        <v>4506</v>
      </c>
      <c r="K58" s="13"/>
      <c r="L58" s="13" t="s">
        <v>57</v>
      </c>
      <c r="M58" s="13"/>
      <c r="N58" s="13"/>
      <c r="O58" s="13"/>
      <c r="P58" s="13"/>
      <c r="Q58" s="13"/>
      <c r="R58" s="13"/>
      <c r="S58" s="13"/>
      <c r="T58" s="13"/>
      <c r="U58" s="13"/>
      <c r="V58" s="13"/>
      <c r="W58" s="13"/>
      <c r="X58" s="13"/>
      <c r="Y58" s="13"/>
    </row>
    <row r="59" spans="1:25">
      <c r="A59" s="18" t="s">
        <v>4534</v>
      </c>
      <c r="B59" s="13" t="s">
        <v>4535</v>
      </c>
      <c r="C59" s="13" t="s">
        <v>4536</v>
      </c>
      <c r="D59" s="29" t="s">
        <v>4537</v>
      </c>
      <c r="E59" s="41" t="s">
        <v>4538</v>
      </c>
      <c r="F59" s="13" t="s">
        <v>4539</v>
      </c>
      <c r="G59" s="5" t="s">
        <v>4540</v>
      </c>
      <c r="H59" s="6" t="s">
        <v>4541</v>
      </c>
      <c r="I59" s="7" t="s">
        <v>4542</v>
      </c>
      <c r="J59" s="13" t="s">
        <v>4506</v>
      </c>
      <c r="K59" s="13"/>
      <c r="L59" s="13" t="s">
        <v>57</v>
      </c>
      <c r="M59" s="13"/>
      <c r="N59" s="13"/>
      <c r="O59" s="13"/>
      <c r="P59" s="13"/>
      <c r="Q59" s="13"/>
      <c r="R59" s="13"/>
      <c r="S59" s="13"/>
      <c r="T59" s="13"/>
      <c r="U59" s="13"/>
      <c r="V59" s="13"/>
      <c r="W59" s="13"/>
      <c r="X59" s="13"/>
      <c r="Y59" s="13"/>
    </row>
    <row r="60" spans="1:25">
      <c r="A60" s="18" t="s">
        <v>4543</v>
      </c>
      <c r="B60" s="13" t="s">
        <v>4544</v>
      </c>
      <c r="C60" s="13" t="s">
        <v>4544</v>
      </c>
      <c r="D60" s="29" t="s">
        <v>4544</v>
      </c>
      <c r="E60" s="41" t="s">
        <v>4544</v>
      </c>
      <c r="F60" s="29" t="s">
        <v>4544</v>
      </c>
      <c r="G60" s="5" t="s">
        <v>4544</v>
      </c>
      <c r="H60" s="6" t="s">
        <v>4544</v>
      </c>
      <c r="I60" s="7" t="s">
        <v>4544</v>
      </c>
      <c r="J60" s="13" t="s">
        <v>4506</v>
      </c>
      <c r="K60" s="13" t="s">
        <v>57</v>
      </c>
      <c r="L60" s="13" t="s">
        <v>57</v>
      </c>
      <c r="M60" s="13"/>
      <c r="N60" s="13"/>
      <c r="O60" s="13"/>
      <c r="P60" s="13"/>
      <c r="Q60" s="13"/>
      <c r="R60" s="13"/>
      <c r="S60" s="13"/>
      <c r="T60" s="13"/>
      <c r="U60" s="13"/>
      <c r="V60" s="13"/>
      <c r="W60" s="13"/>
      <c r="X60" s="13"/>
      <c r="Y60" s="13"/>
    </row>
    <row r="61" spans="1:25">
      <c r="A61" s="18" t="s">
        <v>4545</v>
      </c>
      <c r="B61" s="13" t="s">
        <v>4546</v>
      </c>
      <c r="C61" s="13" t="s">
        <v>4546</v>
      </c>
      <c r="D61" s="29" t="s">
        <v>4546</v>
      </c>
      <c r="E61" s="41" t="s">
        <v>4546</v>
      </c>
      <c r="F61" s="29" t="s">
        <v>4546</v>
      </c>
      <c r="G61" s="5" t="s">
        <v>4546</v>
      </c>
      <c r="H61" s="6" t="s">
        <v>4546</v>
      </c>
      <c r="I61" s="7" t="s">
        <v>4546</v>
      </c>
      <c r="J61" s="13" t="s">
        <v>4506</v>
      </c>
      <c r="K61" s="13" t="s">
        <v>57</v>
      </c>
      <c r="L61" s="13" t="s">
        <v>57</v>
      </c>
      <c r="M61" s="13"/>
      <c r="N61" s="13"/>
      <c r="O61" s="13"/>
      <c r="P61" s="13"/>
      <c r="Q61" s="13"/>
      <c r="R61" s="13"/>
      <c r="S61" s="13"/>
      <c r="T61" s="13"/>
      <c r="U61" s="13"/>
      <c r="V61" s="13"/>
      <c r="W61" s="13"/>
      <c r="X61" s="13"/>
      <c r="Y61" s="13"/>
    </row>
    <row r="62" spans="1:25">
      <c r="A62" s="18" t="s">
        <v>4547</v>
      </c>
      <c r="B62" s="13" t="s">
        <v>4548</v>
      </c>
      <c r="C62" s="13" t="s">
        <v>4548</v>
      </c>
      <c r="D62" s="29" t="s">
        <v>4548</v>
      </c>
      <c r="E62" s="41" t="s">
        <v>4548</v>
      </c>
      <c r="F62" s="29" t="s">
        <v>4548</v>
      </c>
      <c r="G62" s="5" t="s">
        <v>4548</v>
      </c>
      <c r="H62" s="6" t="s">
        <v>4548</v>
      </c>
      <c r="I62" s="7" t="s">
        <v>4548</v>
      </c>
      <c r="J62" s="13" t="s">
        <v>4506</v>
      </c>
      <c r="K62" s="13" t="s">
        <v>57</v>
      </c>
      <c r="L62" s="13" t="s">
        <v>57</v>
      </c>
      <c r="M62" s="13"/>
      <c r="N62" s="13"/>
      <c r="O62" s="13"/>
      <c r="P62" s="13"/>
      <c r="Q62" s="13"/>
      <c r="R62" s="13"/>
      <c r="S62" s="13"/>
      <c r="T62" s="13"/>
      <c r="U62" s="13"/>
      <c r="V62" s="13"/>
      <c r="W62" s="13"/>
      <c r="X62" s="13"/>
      <c r="Y62" s="13"/>
    </row>
    <row r="63" spans="1:25">
      <c r="A63" s="18" t="s">
        <v>4549</v>
      </c>
      <c r="B63" s="13" t="s">
        <v>4550</v>
      </c>
      <c r="C63" s="13" t="s">
        <v>4550</v>
      </c>
      <c r="D63" s="29" t="s">
        <v>4530</v>
      </c>
      <c r="E63" s="41" t="s">
        <v>4530</v>
      </c>
      <c r="F63" s="29" t="s">
        <v>4551</v>
      </c>
      <c r="G63" s="5" t="s">
        <v>4552</v>
      </c>
      <c r="H63" s="6" t="s">
        <v>4553</v>
      </c>
      <c r="I63" s="7" t="s">
        <v>4554</v>
      </c>
      <c r="J63" s="13" t="s">
        <v>4506</v>
      </c>
      <c r="K63" s="13"/>
      <c r="L63" s="13" t="s">
        <v>57</v>
      </c>
      <c r="M63" s="13"/>
      <c r="N63" s="13"/>
      <c r="O63" s="13"/>
      <c r="P63" s="13"/>
      <c r="Q63" s="13"/>
      <c r="R63" s="13"/>
      <c r="S63" s="13"/>
      <c r="T63" s="13"/>
      <c r="U63" s="13"/>
      <c r="V63" s="13"/>
      <c r="W63" s="13"/>
      <c r="X63" s="13"/>
      <c r="Y63" s="13"/>
    </row>
    <row r="64" spans="1:25">
      <c r="A64" s="18" t="s">
        <v>4555</v>
      </c>
      <c r="B64" s="13" t="s">
        <v>4328</v>
      </c>
      <c r="C64" s="13" t="s">
        <v>4328</v>
      </c>
      <c r="D64" s="29" t="s">
        <v>4328</v>
      </c>
      <c r="E64" s="41" t="s">
        <v>4328</v>
      </c>
      <c r="F64" s="29" t="s">
        <v>4328</v>
      </c>
      <c r="G64" s="5" t="s">
        <v>4328</v>
      </c>
      <c r="H64" s="6" t="s">
        <v>4328</v>
      </c>
      <c r="I64" s="7" t="s">
        <v>4328</v>
      </c>
      <c r="J64" s="13" t="s">
        <v>4506</v>
      </c>
      <c r="K64" s="13"/>
      <c r="L64" s="13" t="s">
        <v>57</v>
      </c>
      <c r="M64" s="13"/>
      <c r="N64" s="13"/>
      <c r="O64" s="13"/>
      <c r="P64" s="13"/>
      <c r="Q64" s="13"/>
      <c r="R64" s="13"/>
      <c r="S64" s="13"/>
      <c r="T64" s="13"/>
      <c r="U64" s="13"/>
      <c r="V64" s="13"/>
      <c r="W64" s="13"/>
      <c r="X64" s="13"/>
      <c r="Y64" s="13"/>
    </row>
    <row r="65" spans="1:25" ht="15.75" customHeight="1">
      <c r="A65" s="18" t="s">
        <v>4556</v>
      </c>
      <c r="B65" s="43" t="s">
        <v>4557</v>
      </c>
      <c r="C65" s="13" t="s">
        <v>4558</v>
      </c>
      <c r="D65" s="29" t="s">
        <v>4559</v>
      </c>
      <c r="E65" s="44" t="s">
        <v>4560</v>
      </c>
      <c r="F65" s="29" t="s">
        <v>4561</v>
      </c>
      <c r="G65" s="5" t="s">
        <v>4562</v>
      </c>
      <c r="H65" s="6" t="s">
        <v>4563</v>
      </c>
      <c r="I65" s="7" t="s">
        <v>4564</v>
      </c>
      <c r="J65" s="13" t="s">
        <v>4506</v>
      </c>
      <c r="K65" s="13"/>
      <c r="L65" s="13" t="s">
        <v>57</v>
      </c>
      <c r="M65" s="13"/>
      <c r="N65" s="13"/>
      <c r="O65" s="13"/>
      <c r="P65" s="13"/>
      <c r="Q65" s="13"/>
      <c r="R65" s="13"/>
      <c r="S65" s="13"/>
      <c r="T65" s="13"/>
      <c r="U65" s="13"/>
      <c r="V65" s="13"/>
      <c r="W65" s="13"/>
      <c r="X65" s="13"/>
      <c r="Y65" s="13"/>
    </row>
    <row r="66" spans="1:25" ht="15.75" customHeight="1">
      <c r="A66" s="18" t="s">
        <v>4565</v>
      </c>
      <c r="B66" s="43" t="s">
        <v>4566</v>
      </c>
      <c r="C66" s="13" t="s">
        <v>4567</v>
      </c>
      <c r="D66" s="29" t="s">
        <v>4568</v>
      </c>
      <c r="E66" s="44" t="s">
        <v>4569</v>
      </c>
      <c r="F66" s="29" t="s">
        <v>4570</v>
      </c>
      <c r="G66" s="5" t="s">
        <v>4571</v>
      </c>
      <c r="H66" s="6" t="s">
        <v>4572</v>
      </c>
      <c r="I66" s="7" t="s">
        <v>4573</v>
      </c>
      <c r="J66" s="13" t="s">
        <v>4506</v>
      </c>
      <c r="K66" s="13"/>
      <c r="L66" s="13" t="s">
        <v>57</v>
      </c>
      <c r="M66" s="13"/>
      <c r="N66" s="13"/>
      <c r="O66" s="13"/>
      <c r="P66" s="13"/>
      <c r="Q66" s="13"/>
      <c r="R66" s="13"/>
      <c r="S66" s="13"/>
      <c r="T66" s="13"/>
      <c r="U66" s="13"/>
      <c r="V66" s="13"/>
      <c r="W66" s="13"/>
      <c r="X66" s="13"/>
      <c r="Y66" s="13"/>
    </row>
    <row r="67" spans="1:25">
      <c r="A67" s="18" t="s">
        <v>4574</v>
      </c>
      <c r="B67" s="13" t="s">
        <v>4575</v>
      </c>
      <c r="C67" s="13" t="s">
        <v>4576</v>
      </c>
      <c r="D67" s="29" t="s">
        <v>4577</v>
      </c>
      <c r="E67" s="41" t="s">
        <v>4578</v>
      </c>
      <c r="F67" s="29" t="s">
        <v>4579</v>
      </c>
      <c r="G67" s="5" t="s">
        <v>4580</v>
      </c>
      <c r="H67" s="6" t="s">
        <v>4581</v>
      </c>
      <c r="I67" s="7" t="s">
        <v>4582</v>
      </c>
      <c r="J67" s="13" t="s">
        <v>4506</v>
      </c>
      <c r="K67" s="13"/>
      <c r="L67" s="13" t="s">
        <v>57</v>
      </c>
      <c r="M67" s="13"/>
      <c r="N67" s="13"/>
      <c r="O67" s="13"/>
      <c r="P67" s="13"/>
      <c r="Q67" s="13"/>
      <c r="R67" s="13"/>
      <c r="S67" s="13"/>
      <c r="T67" s="13"/>
      <c r="U67" s="13"/>
      <c r="V67" s="13"/>
      <c r="W67" s="13"/>
      <c r="X67" s="13"/>
      <c r="Y67" s="13"/>
    </row>
    <row r="68" spans="1:25">
      <c r="A68" s="18" t="s">
        <v>4583</v>
      </c>
      <c r="B68" s="13" t="s">
        <v>4328</v>
      </c>
      <c r="C68" s="13" t="s">
        <v>4328</v>
      </c>
      <c r="D68" s="29" t="s">
        <v>4328</v>
      </c>
      <c r="E68" s="41" t="s">
        <v>4328</v>
      </c>
      <c r="F68" s="29" t="s">
        <v>4328</v>
      </c>
      <c r="G68" s="5" t="s">
        <v>4328</v>
      </c>
      <c r="H68" s="6" t="s">
        <v>4328</v>
      </c>
      <c r="I68" s="7" t="s">
        <v>4328</v>
      </c>
      <c r="J68" s="13" t="s">
        <v>4506</v>
      </c>
      <c r="K68" s="13"/>
      <c r="L68" s="13" t="s">
        <v>57</v>
      </c>
      <c r="M68" s="13"/>
      <c r="N68" s="13"/>
      <c r="O68" s="13"/>
      <c r="P68" s="13"/>
      <c r="Q68" s="13"/>
      <c r="R68" s="13"/>
      <c r="S68" s="13"/>
      <c r="T68" s="13"/>
      <c r="U68" s="13"/>
      <c r="V68" s="13"/>
      <c r="W68" s="13"/>
      <c r="X68" s="13"/>
      <c r="Y68" s="13"/>
    </row>
    <row r="69" spans="1:25">
      <c r="A69" s="18" t="s">
        <v>4584</v>
      </c>
      <c r="B69" s="13" t="s">
        <v>4585</v>
      </c>
      <c r="C69" s="13" t="s">
        <v>4585</v>
      </c>
      <c r="D69" s="29" t="s">
        <v>4585</v>
      </c>
      <c r="E69" s="41" t="s">
        <v>4585</v>
      </c>
      <c r="F69" s="29" t="s">
        <v>4585</v>
      </c>
      <c r="G69" s="5" t="s">
        <v>4585</v>
      </c>
      <c r="H69" s="6" t="s">
        <v>4585</v>
      </c>
      <c r="I69" s="7" t="s">
        <v>4585</v>
      </c>
      <c r="J69" s="13" t="s">
        <v>4506</v>
      </c>
      <c r="K69" s="13" t="s">
        <v>57</v>
      </c>
      <c r="L69" s="13" t="s">
        <v>57</v>
      </c>
      <c r="M69" s="13"/>
      <c r="N69" s="13"/>
      <c r="O69" s="13"/>
      <c r="P69" s="13"/>
      <c r="Q69" s="13"/>
      <c r="R69" s="13"/>
      <c r="S69" s="13"/>
      <c r="T69" s="13"/>
      <c r="U69" s="13"/>
      <c r="V69" s="13"/>
      <c r="W69" s="13"/>
      <c r="X69" s="13"/>
      <c r="Y69" s="13"/>
    </row>
    <row r="70" spans="1:25">
      <c r="A70" s="18" t="s">
        <v>4586</v>
      </c>
      <c r="B70" s="13" t="s">
        <v>4587</v>
      </c>
      <c r="C70" s="13" t="s">
        <v>4587</v>
      </c>
      <c r="D70" s="29" t="s">
        <v>4587</v>
      </c>
      <c r="E70" s="41" t="s">
        <v>4587</v>
      </c>
      <c r="F70" s="29" t="s">
        <v>4587</v>
      </c>
      <c r="G70" s="5" t="s">
        <v>4587</v>
      </c>
      <c r="H70" s="6" t="s">
        <v>4587</v>
      </c>
      <c r="I70" s="7" t="s">
        <v>4587</v>
      </c>
      <c r="J70" s="13" t="s">
        <v>4506</v>
      </c>
      <c r="K70" s="13" t="s">
        <v>57</v>
      </c>
      <c r="L70" s="13" t="s">
        <v>57</v>
      </c>
      <c r="M70" s="13"/>
      <c r="N70" s="13"/>
      <c r="O70" s="13"/>
      <c r="P70" s="13"/>
      <c r="Q70" s="13"/>
      <c r="R70" s="13"/>
      <c r="S70" s="13"/>
      <c r="T70" s="13"/>
      <c r="U70" s="13"/>
      <c r="V70" s="13"/>
      <c r="W70" s="13"/>
      <c r="X70" s="13"/>
      <c r="Y70" s="13"/>
    </row>
    <row r="71" spans="1:25">
      <c r="A71" s="18" t="s">
        <v>4588</v>
      </c>
      <c r="B71" s="13" t="s">
        <v>4589</v>
      </c>
      <c r="C71" s="13" t="s">
        <v>4589</v>
      </c>
      <c r="D71" s="29" t="s">
        <v>4589</v>
      </c>
      <c r="E71" s="41" t="s">
        <v>4589</v>
      </c>
      <c r="F71" s="29" t="s">
        <v>4589</v>
      </c>
      <c r="G71" s="5" t="s">
        <v>4589</v>
      </c>
      <c r="H71" s="6" t="s">
        <v>4589</v>
      </c>
      <c r="I71" s="7" t="s">
        <v>4589</v>
      </c>
      <c r="J71" s="13" t="s">
        <v>4506</v>
      </c>
      <c r="K71" s="13" t="s">
        <v>57</v>
      </c>
      <c r="L71" s="13" t="s">
        <v>57</v>
      </c>
      <c r="M71" s="13"/>
      <c r="N71" s="13"/>
      <c r="O71" s="13"/>
      <c r="P71" s="13"/>
      <c r="Q71" s="13"/>
      <c r="R71" s="13"/>
      <c r="S71" s="13"/>
      <c r="T71" s="13"/>
      <c r="U71" s="13"/>
      <c r="V71" s="13"/>
      <c r="W71" s="13"/>
      <c r="X71" s="13"/>
      <c r="Y71" s="13"/>
    </row>
    <row r="72" spans="1:25">
      <c r="A72" s="18" t="s">
        <v>4590</v>
      </c>
      <c r="B72" s="13" t="s">
        <v>4591</v>
      </c>
      <c r="C72" s="13" t="s">
        <v>4591</v>
      </c>
      <c r="D72" s="29" t="s">
        <v>4591</v>
      </c>
      <c r="E72" s="41" t="s">
        <v>4591</v>
      </c>
      <c r="F72" s="29" t="s">
        <v>4591</v>
      </c>
      <c r="G72" s="5" t="s">
        <v>4591</v>
      </c>
      <c r="H72" s="6" t="s">
        <v>4591</v>
      </c>
      <c r="I72" s="7" t="s">
        <v>4591</v>
      </c>
      <c r="J72" s="13" t="s">
        <v>4506</v>
      </c>
      <c r="K72" s="13" t="s">
        <v>57</v>
      </c>
      <c r="L72" s="13" t="s">
        <v>57</v>
      </c>
      <c r="M72" s="13"/>
      <c r="N72" s="13"/>
      <c r="O72" s="13"/>
      <c r="P72" s="13"/>
      <c r="Q72" s="13"/>
      <c r="R72" s="13"/>
      <c r="S72" s="13"/>
      <c r="T72" s="13"/>
      <c r="U72" s="13"/>
      <c r="V72" s="13"/>
      <c r="W72" s="13"/>
      <c r="X72" s="13"/>
      <c r="Y72" s="13"/>
    </row>
    <row r="73" spans="1:25">
      <c r="A73" s="18" t="s">
        <v>4592</v>
      </c>
      <c r="B73" s="13" t="s">
        <v>4593</v>
      </c>
      <c r="C73" s="13" t="s">
        <v>4594</v>
      </c>
      <c r="D73" s="29" t="s">
        <v>4595</v>
      </c>
      <c r="E73" s="41" t="s">
        <v>4596</v>
      </c>
      <c r="F73" s="29" t="s">
        <v>4597</v>
      </c>
      <c r="G73" s="5" t="s">
        <v>4598</v>
      </c>
      <c r="H73" s="6" t="s">
        <v>4599</v>
      </c>
      <c r="I73" s="7" t="s">
        <v>4600</v>
      </c>
      <c r="J73" s="13" t="s">
        <v>4506</v>
      </c>
      <c r="K73" s="13"/>
      <c r="L73" s="13" t="s">
        <v>57</v>
      </c>
      <c r="M73" s="13"/>
      <c r="N73" s="13"/>
      <c r="O73" s="13"/>
      <c r="P73" s="13"/>
      <c r="Q73" s="13"/>
      <c r="R73" s="13"/>
      <c r="S73" s="13"/>
      <c r="T73" s="13"/>
      <c r="U73" s="13"/>
      <c r="V73" s="13"/>
      <c r="W73" s="13"/>
      <c r="X73" s="13"/>
      <c r="Y73" s="13"/>
    </row>
    <row r="74" spans="1:25">
      <c r="A74" s="18" t="s">
        <v>4601</v>
      </c>
      <c r="B74" s="13" t="s">
        <v>4602</v>
      </c>
      <c r="C74" s="13" t="s">
        <v>4603</v>
      </c>
      <c r="D74" s="29" t="s">
        <v>4604</v>
      </c>
      <c r="E74" s="41" t="s">
        <v>4605</v>
      </c>
      <c r="F74" s="29" t="s">
        <v>4606</v>
      </c>
      <c r="G74" s="5" t="s">
        <v>4607</v>
      </c>
      <c r="H74" s="6" t="s">
        <v>4608</v>
      </c>
      <c r="I74" s="7" t="s">
        <v>4609</v>
      </c>
      <c r="J74" s="13" t="s">
        <v>4506</v>
      </c>
      <c r="K74" s="13"/>
      <c r="L74" s="13" t="s">
        <v>57</v>
      </c>
      <c r="M74" s="13"/>
      <c r="N74" s="13"/>
      <c r="O74" s="13"/>
      <c r="P74" s="13"/>
      <c r="Q74" s="13"/>
      <c r="R74" s="13"/>
      <c r="S74" s="13"/>
      <c r="T74" s="13"/>
      <c r="U74" s="13"/>
      <c r="V74" s="13"/>
      <c r="W74" s="13"/>
      <c r="X74" s="13"/>
      <c r="Y74" s="13"/>
    </row>
    <row r="75" spans="1:25">
      <c r="A75" s="18" t="s">
        <v>4610</v>
      </c>
      <c r="B75" s="13" t="s">
        <v>4611</v>
      </c>
      <c r="C75" s="13" t="s">
        <v>4612</v>
      </c>
      <c r="D75" s="29" t="s">
        <v>4613</v>
      </c>
      <c r="E75" s="41" t="s">
        <v>4614</v>
      </c>
      <c r="F75" s="29" t="s">
        <v>4615</v>
      </c>
      <c r="G75" s="5" t="s">
        <v>4616</v>
      </c>
      <c r="H75" s="6" t="s">
        <v>4617</v>
      </c>
      <c r="I75" s="7" t="s">
        <v>4614</v>
      </c>
      <c r="J75" s="13" t="s">
        <v>4506</v>
      </c>
      <c r="K75" s="13"/>
      <c r="L75" s="13" t="s">
        <v>57</v>
      </c>
      <c r="M75" s="13"/>
      <c r="N75" s="13"/>
      <c r="O75" s="13"/>
      <c r="P75" s="13"/>
      <c r="Q75" s="13"/>
      <c r="R75" s="13"/>
      <c r="S75" s="13"/>
      <c r="T75" s="13"/>
      <c r="U75" s="13"/>
      <c r="V75" s="13"/>
      <c r="W75" s="13"/>
      <c r="X75" s="13"/>
      <c r="Y75" s="13"/>
    </row>
    <row r="76" spans="1:25">
      <c r="A76" s="18" t="s">
        <v>4618</v>
      </c>
      <c r="B76" s="13" t="s">
        <v>4619</v>
      </c>
      <c r="C76" s="13" t="s">
        <v>4620</v>
      </c>
      <c r="D76" s="29" t="s">
        <v>4621</v>
      </c>
      <c r="E76" s="41" t="s">
        <v>4622</v>
      </c>
      <c r="F76" s="29" t="s">
        <v>4623</v>
      </c>
      <c r="G76" s="5" t="s">
        <v>4624</v>
      </c>
      <c r="H76" s="6" t="s">
        <v>4625</v>
      </c>
      <c r="I76" s="7" t="s">
        <v>4622</v>
      </c>
      <c r="J76" s="13" t="s">
        <v>4506</v>
      </c>
      <c r="K76" s="13"/>
      <c r="L76" s="13" t="s">
        <v>57</v>
      </c>
      <c r="M76" s="13"/>
      <c r="N76" s="13"/>
      <c r="O76" s="13"/>
      <c r="P76" s="13"/>
      <c r="Q76" s="13"/>
      <c r="R76" s="13"/>
      <c r="S76" s="13"/>
      <c r="T76" s="13"/>
      <c r="U76" s="13"/>
      <c r="V76" s="13"/>
      <c r="W76" s="13"/>
      <c r="X76" s="13"/>
      <c r="Y76" s="13"/>
    </row>
    <row r="77" spans="1:25">
      <c r="A77" s="42" t="s">
        <v>4626</v>
      </c>
      <c r="B77" s="13" t="s">
        <v>4627</v>
      </c>
      <c r="C77" s="13" t="s">
        <v>4628</v>
      </c>
      <c r="D77" s="29" t="s">
        <v>4629</v>
      </c>
      <c r="E77" s="41" t="s">
        <v>4630</v>
      </c>
      <c r="F77" s="29" t="s">
        <v>4631</v>
      </c>
      <c r="G77" s="5" t="s">
        <v>4632</v>
      </c>
      <c r="H77" s="6" t="s">
        <v>4633</v>
      </c>
      <c r="I77" s="7" t="s">
        <v>4634</v>
      </c>
      <c r="J77" s="13" t="s">
        <v>17</v>
      </c>
      <c r="K77" s="13"/>
      <c r="L77" s="13" t="s">
        <v>57</v>
      </c>
      <c r="M77" s="13"/>
      <c r="N77" s="13"/>
      <c r="O77" s="13"/>
      <c r="P77" s="13"/>
      <c r="Q77" s="13"/>
      <c r="R77" s="13"/>
      <c r="S77" s="13"/>
      <c r="T77" s="13"/>
      <c r="U77" s="13"/>
      <c r="V77" s="13"/>
      <c r="W77" s="13"/>
      <c r="X77" s="13"/>
      <c r="Y77" s="13"/>
    </row>
    <row r="78" spans="1:25">
      <c r="A78" s="42" t="s">
        <v>4635</v>
      </c>
      <c r="B78" s="13" t="s">
        <v>4636</v>
      </c>
      <c r="C78" s="13" t="s">
        <v>4637</v>
      </c>
      <c r="D78" s="29" t="s">
        <v>4638</v>
      </c>
      <c r="E78" s="41" t="s">
        <v>4639</v>
      </c>
      <c r="F78" s="29" t="s">
        <v>4640</v>
      </c>
      <c r="G78" s="5" t="s">
        <v>4641</v>
      </c>
      <c r="H78" s="6" t="s">
        <v>4642</v>
      </c>
      <c r="I78" s="7" t="s">
        <v>4643</v>
      </c>
      <c r="J78" s="13" t="s">
        <v>4644</v>
      </c>
      <c r="K78" s="13"/>
      <c r="L78" s="13" t="s">
        <v>57</v>
      </c>
      <c r="M78" s="13"/>
      <c r="N78" s="13"/>
      <c r="O78" s="13"/>
      <c r="P78" s="13"/>
      <c r="Q78" s="13"/>
      <c r="R78" s="13"/>
      <c r="S78" s="13"/>
      <c r="T78" s="13"/>
      <c r="U78" s="13"/>
      <c r="V78" s="13"/>
      <c r="W78" s="13"/>
      <c r="X78" s="13"/>
      <c r="Y78" s="13"/>
    </row>
    <row r="79" spans="1:25">
      <c r="A79" s="42" t="s">
        <v>4645</v>
      </c>
      <c r="B79" s="13" t="s">
        <v>4646</v>
      </c>
      <c r="C79" s="13" t="s">
        <v>4647</v>
      </c>
      <c r="D79" s="29" t="s">
        <v>4648</v>
      </c>
      <c r="E79" s="41" t="s">
        <v>4649</v>
      </c>
      <c r="F79" s="29" t="s">
        <v>4650</v>
      </c>
      <c r="G79" s="5" t="s">
        <v>4188</v>
      </c>
      <c r="H79" s="6" t="s">
        <v>4651</v>
      </c>
      <c r="I79" s="7" t="s">
        <v>4652</v>
      </c>
      <c r="J79" s="13" t="s">
        <v>4644</v>
      </c>
      <c r="K79" s="13"/>
      <c r="L79" s="13" t="s">
        <v>57</v>
      </c>
      <c r="M79" s="13"/>
      <c r="N79" s="13"/>
      <c r="O79" s="13"/>
      <c r="P79" s="13"/>
      <c r="Q79" s="13"/>
      <c r="R79" s="13"/>
      <c r="S79" s="13"/>
      <c r="T79" s="13"/>
      <c r="U79" s="13"/>
      <c r="V79" s="13"/>
      <c r="W79" s="13"/>
      <c r="X79" s="13"/>
      <c r="Y79" s="13"/>
    </row>
    <row r="80" spans="1:25">
      <c r="A80" s="42" t="s">
        <v>4653</v>
      </c>
      <c r="B80" s="13" t="s">
        <v>4654</v>
      </c>
      <c r="C80" s="13" t="s">
        <v>4655</v>
      </c>
      <c r="D80" s="29" t="s">
        <v>4656</v>
      </c>
      <c r="E80" s="41" t="s">
        <v>4657</v>
      </c>
      <c r="F80" s="29" t="s">
        <v>4658</v>
      </c>
      <c r="G80" s="5" t="s">
        <v>4659</v>
      </c>
      <c r="H80" s="6" t="s">
        <v>4660</v>
      </c>
      <c r="I80" s="7" t="s">
        <v>4661</v>
      </c>
      <c r="J80" s="13" t="s">
        <v>4644</v>
      </c>
      <c r="K80" s="13"/>
      <c r="L80" s="13" t="s">
        <v>57</v>
      </c>
      <c r="M80" s="13"/>
      <c r="N80" s="13"/>
      <c r="O80" s="13"/>
      <c r="P80" s="13"/>
      <c r="Q80" s="13"/>
      <c r="R80" s="13"/>
      <c r="S80" s="13"/>
      <c r="T80" s="13"/>
      <c r="U80" s="13"/>
      <c r="V80" s="13"/>
      <c r="W80" s="13"/>
      <c r="X80" s="13"/>
      <c r="Y80" s="13"/>
    </row>
    <row r="81" spans="1:25">
      <c r="A81" s="42" t="s">
        <v>4662</v>
      </c>
      <c r="B81" s="13" t="s">
        <v>4663</v>
      </c>
      <c r="C81" s="13" t="s">
        <v>4663</v>
      </c>
      <c r="D81" s="29" t="s">
        <v>4664</v>
      </c>
      <c r="E81" s="41" t="s">
        <v>4665</v>
      </c>
      <c r="F81" s="29" t="s">
        <v>4666</v>
      </c>
      <c r="G81" s="5" t="s">
        <v>4667</v>
      </c>
      <c r="H81" s="6" t="s">
        <v>4668</v>
      </c>
      <c r="I81" s="7" t="s">
        <v>4669</v>
      </c>
      <c r="J81" s="13" t="s">
        <v>4670</v>
      </c>
      <c r="K81" s="13"/>
      <c r="L81" s="13" t="s">
        <v>57</v>
      </c>
      <c r="M81" s="13"/>
      <c r="N81" s="13"/>
      <c r="O81" s="13"/>
      <c r="P81" s="13"/>
      <c r="Q81" s="13"/>
      <c r="R81" s="13"/>
      <c r="S81" s="13"/>
      <c r="T81" s="13"/>
      <c r="U81" s="13"/>
      <c r="V81" s="13"/>
      <c r="W81" s="13"/>
      <c r="X81" s="13"/>
      <c r="Y81" s="13"/>
    </row>
    <row r="82" spans="1:25">
      <c r="A82" s="42" t="s">
        <v>4671</v>
      </c>
      <c r="B82" s="13" t="s">
        <v>4672</v>
      </c>
      <c r="C82" s="13" t="s">
        <v>4673</v>
      </c>
      <c r="D82" s="29" t="s">
        <v>4672</v>
      </c>
      <c r="E82" s="41" t="s">
        <v>4674</v>
      </c>
      <c r="F82" s="29" t="s">
        <v>4672</v>
      </c>
      <c r="G82" s="5" t="s">
        <v>4675</v>
      </c>
      <c r="H82" s="6" t="s">
        <v>4676</v>
      </c>
      <c r="I82" s="7" t="s">
        <v>4672</v>
      </c>
      <c r="J82" s="13" t="s">
        <v>4677</v>
      </c>
      <c r="K82" s="13"/>
      <c r="L82" s="13" t="s">
        <v>57</v>
      </c>
      <c r="M82" s="13"/>
      <c r="N82" s="13"/>
      <c r="O82" s="13"/>
      <c r="P82" s="13"/>
      <c r="Q82" s="13"/>
      <c r="R82" s="13"/>
      <c r="S82" s="13"/>
      <c r="T82" s="13"/>
      <c r="U82" s="13"/>
      <c r="V82" s="13"/>
      <c r="W82" s="13"/>
      <c r="X82" s="13"/>
      <c r="Y82" s="13"/>
    </row>
    <row r="83" spans="1:25">
      <c r="A83" s="42" t="s">
        <v>4678</v>
      </c>
      <c r="B83" s="13" t="s">
        <v>4679</v>
      </c>
      <c r="C83" s="13" t="s">
        <v>4680</v>
      </c>
      <c r="D83" s="29" t="s">
        <v>4681</v>
      </c>
      <c r="E83" s="41" t="s">
        <v>4682</v>
      </c>
      <c r="F83" s="29" t="s">
        <v>4683</v>
      </c>
      <c r="G83" s="5" t="s">
        <v>4684</v>
      </c>
      <c r="H83" s="6" t="s">
        <v>4685</v>
      </c>
      <c r="I83" s="7" t="s">
        <v>4686</v>
      </c>
      <c r="J83" s="13" t="s">
        <v>4687</v>
      </c>
      <c r="K83" s="13"/>
      <c r="L83" s="13" t="s">
        <v>57</v>
      </c>
      <c r="M83" s="13"/>
      <c r="N83" s="13"/>
      <c r="O83" s="13"/>
      <c r="P83" s="13"/>
      <c r="Q83" s="13"/>
      <c r="R83" s="13"/>
      <c r="S83" s="13"/>
      <c r="T83" s="13"/>
      <c r="U83" s="13"/>
      <c r="V83" s="13"/>
      <c r="W83" s="13"/>
      <c r="X83" s="13"/>
      <c r="Y83" s="13"/>
    </row>
    <row r="84" spans="1:25">
      <c r="A84" s="42" t="s">
        <v>4688</v>
      </c>
      <c r="B84" s="13" t="s">
        <v>4689</v>
      </c>
      <c r="C84" s="13" t="s">
        <v>4690</v>
      </c>
      <c r="D84" s="29" t="s">
        <v>4691</v>
      </c>
      <c r="E84" s="41" t="s">
        <v>4692</v>
      </c>
      <c r="F84" s="29" t="s">
        <v>4693</v>
      </c>
      <c r="G84" s="5" t="s">
        <v>4694</v>
      </c>
      <c r="H84" s="6" t="s">
        <v>4695</v>
      </c>
      <c r="I84" s="7" t="s">
        <v>4696</v>
      </c>
      <c r="J84" s="13"/>
      <c r="K84" s="13"/>
      <c r="L84" s="13" t="s">
        <v>57</v>
      </c>
      <c r="M84" s="13"/>
      <c r="N84" s="13"/>
      <c r="O84" s="13"/>
      <c r="P84" s="13"/>
      <c r="Q84" s="13"/>
      <c r="R84" s="13"/>
      <c r="S84" s="13"/>
      <c r="T84" s="13"/>
      <c r="U84" s="13"/>
      <c r="V84" s="13"/>
      <c r="W84" s="13"/>
      <c r="X84" s="13"/>
      <c r="Y84" s="13"/>
    </row>
    <row r="85" spans="1:25">
      <c r="A85" s="42" t="s">
        <v>4697</v>
      </c>
      <c r="B85" s="13" t="s">
        <v>4698</v>
      </c>
      <c r="C85" s="13" t="s">
        <v>4699</v>
      </c>
      <c r="D85" s="29" t="s">
        <v>4700</v>
      </c>
      <c r="E85" s="41" t="s">
        <v>4701</v>
      </c>
      <c r="F85" s="29" t="s">
        <v>4699</v>
      </c>
      <c r="G85" s="5" t="s">
        <v>4702</v>
      </c>
      <c r="H85" s="6" t="s">
        <v>4703</v>
      </c>
      <c r="I85" s="7" t="s">
        <v>4701</v>
      </c>
      <c r="J85" s="13" t="s">
        <v>4704</v>
      </c>
      <c r="K85" s="13"/>
      <c r="L85" s="13" t="s">
        <v>57</v>
      </c>
      <c r="M85" s="13"/>
      <c r="N85" s="13"/>
      <c r="O85" s="13"/>
      <c r="P85" s="13"/>
      <c r="Q85" s="13"/>
      <c r="R85" s="13"/>
      <c r="S85" s="13"/>
      <c r="T85" s="13"/>
      <c r="U85" s="13"/>
      <c r="V85" s="13"/>
      <c r="W85" s="13"/>
      <c r="X85" s="13"/>
      <c r="Y85" s="13"/>
    </row>
    <row r="86" spans="1:25">
      <c r="A86" s="42" t="s">
        <v>4705</v>
      </c>
      <c r="B86" s="13" t="s">
        <v>4706</v>
      </c>
      <c r="C86" s="13" t="s">
        <v>4707</v>
      </c>
      <c r="D86" s="29" t="s">
        <v>4708</v>
      </c>
      <c r="E86" s="41" t="s">
        <v>4709</v>
      </c>
      <c r="F86" s="29" t="s">
        <v>4710</v>
      </c>
      <c r="G86" s="5" t="s">
        <v>4711</v>
      </c>
      <c r="H86" s="6" t="s">
        <v>4712</v>
      </c>
      <c r="I86" s="7" t="s">
        <v>4713</v>
      </c>
      <c r="J86" s="13" t="s">
        <v>4704</v>
      </c>
      <c r="K86" s="13"/>
      <c r="L86" s="13" t="s">
        <v>57</v>
      </c>
      <c r="M86" s="13"/>
      <c r="N86" s="13"/>
      <c r="O86" s="13"/>
      <c r="P86" s="13"/>
      <c r="Q86" s="13"/>
      <c r="R86" s="13"/>
      <c r="S86" s="13"/>
      <c r="T86" s="13"/>
      <c r="U86" s="13"/>
      <c r="V86" s="13"/>
      <c r="W86" s="13"/>
      <c r="X86" s="13"/>
      <c r="Y86" s="13"/>
    </row>
    <row r="87" spans="1:25">
      <c r="A87" s="42" t="s">
        <v>4714</v>
      </c>
      <c r="B87" s="13" t="s">
        <v>4715</v>
      </c>
      <c r="C87" s="13" t="s">
        <v>4716</v>
      </c>
      <c r="D87" s="29" t="s">
        <v>4717</v>
      </c>
      <c r="E87" s="41" t="s">
        <v>4718</v>
      </c>
      <c r="F87" s="13" t="s">
        <v>4719</v>
      </c>
      <c r="G87" s="5" t="s">
        <v>4720</v>
      </c>
      <c r="H87" s="6" t="s">
        <v>4721</v>
      </c>
      <c r="I87" s="7" t="s">
        <v>4722</v>
      </c>
      <c r="J87" s="13" t="s">
        <v>4723</v>
      </c>
      <c r="K87" s="13"/>
      <c r="L87" s="13" t="s">
        <v>57</v>
      </c>
      <c r="M87" s="13"/>
      <c r="N87" s="13"/>
      <c r="O87" s="13"/>
      <c r="P87" s="13"/>
      <c r="Q87" s="13"/>
      <c r="R87" s="13"/>
      <c r="S87" s="13"/>
      <c r="T87" s="13"/>
      <c r="U87" s="13"/>
      <c r="V87" s="13"/>
      <c r="W87" s="13"/>
      <c r="X87" s="13"/>
      <c r="Y87" s="13"/>
    </row>
    <row r="88" spans="1:25">
      <c r="A88" s="42" t="s">
        <v>4724</v>
      </c>
      <c r="B88" s="13" t="s">
        <v>4725</v>
      </c>
      <c r="C88" s="13" t="s">
        <v>4726</v>
      </c>
      <c r="D88" s="29" t="s">
        <v>4727</v>
      </c>
      <c r="E88" s="41" t="s">
        <v>4728</v>
      </c>
      <c r="F88" s="29" t="s">
        <v>4729</v>
      </c>
      <c r="G88" s="5" t="s">
        <v>4730</v>
      </c>
      <c r="H88" s="6" t="s">
        <v>4731</v>
      </c>
      <c r="I88" s="7" t="s">
        <v>4728</v>
      </c>
      <c r="J88" s="13" t="s">
        <v>4723</v>
      </c>
      <c r="K88" s="13"/>
      <c r="L88" s="13" t="s">
        <v>57</v>
      </c>
      <c r="M88" s="13"/>
      <c r="N88" s="13"/>
      <c r="O88" s="13"/>
      <c r="P88" s="13"/>
      <c r="Q88" s="13"/>
      <c r="R88" s="13"/>
      <c r="S88" s="13"/>
      <c r="T88" s="13"/>
      <c r="U88" s="13"/>
      <c r="V88" s="13"/>
      <c r="W88" s="13"/>
      <c r="X88" s="13"/>
      <c r="Y88" s="13"/>
    </row>
    <row r="89" spans="1:25">
      <c r="A89" s="42" t="s">
        <v>4732</v>
      </c>
      <c r="B89" s="13" t="s">
        <v>4733</v>
      </c>
      <c r="C89" s="13" t="s">
        <v>4734</v>
      </c>
      <c r="D89" s="29" t="s">
        <v>4735</v>
      </c>
      <c r="E89" s="41" t="s">
        <v>4736</v>
      </c>
      <c r="F89" s="29" t="s">
        <v>4734</v>
      </c>
      <c r="G89" s="5" t="s">
        <v>4737</v>
      </c>
      <c r="H89" s="6" t="s">
        <v>4738</v>
      </c>
      <c r="I89" s="7" t="s">
        <v>4736</v>
      </c>
      <c r="J89" s="13" t="s">
        <v>4723</v>
      </c>
      <c r="K89" s="13"/>
      <c r="L89" s="13" t="s">
        <v>57</v>
      </c>
      <c r="M89" s="13"/>
      <c r="N89" s="13"/>
      <c r="O89" s="13"/>
      <c r="P89" s="13"/>
      <c r="Q89" s="13"/>
      <c r="R89" s="13"/>
      <c r="S89" s="13"/>
      <c r="T89" s="13"/>
      <c r="U89" s="13"/>
      <c r="V89" s="13"/>
      <c r="W89" s="13"/>
      <c r="X89" s="13"/>
      <c r="Y89" s="13"/>
    </row>
    <row r="90" spans="1:25">
      <c r="A90" s="42" t="s">
        <v>4739</v>
      </c>
      <c r="B90" s="13" t="s">
        <v>4740</v>
      </c>
      <c r="C90" s="13" t="s">
        <v>4741</v>
      </c>
      <c r="D90" s="29" t="s">
        <v>4742</v>
      </c>
      <c r="E90" s="41" t="s">
        <v>4743</v>
      </c>
      <c r="F90" s="29" t="s">
        <v>4744</v>
      </c>
      <c r="G90" s="5" t="s">
        <v>4745</v>
      </c>
      <c r="H90" s="6" t="s">
        <v>4746</v>
      </c>
      <c r="I90" s="7" t="s">
        <v>4747</v>
      </c>
      <c r="J90" s="13" t="s">
        <v>4748</v>
      </c>
      <c r="K90" s="13"/>
      <c r="L90" s="13" t="s">
        <v>57</v>
      </c>
      <c r="M90" s="13"/>
      <c r="N90" s="13"/>
      <c r="O90" s="13"/>
      <c r="P90" s="13"/>
      <c r="Q90" s="13"/>
      <c r="R90" s="13"/>
      <c r="S90" s="13"/>
      <c r="T90" s="13"/>
      <c r="U90" s="13"/>
      <c r="V90" s="13"/>
      <c r="W90" s="13"/>
      <c r="X90" s="13"/>
      <c r="Y90" s="13"/>
    </row>
    <row r="91" spans="1:25">
      <c r="A91" s="42" t="s">
        <v>4749</v>
      </c>
      <c r="B91" s="13" t="s">
        <v>4750</v>
      </c>
      <c r="C91" s="13" t="s">
        <v>4751</v>
      </c>
      <c r="D91" s="29" t="s">
        <v>4752</v>
      </c>
      <c r="E91" s="41" t="s">
        <v>4753</v>
      </c>
      <c r="F91" s="29" t="s">
        <v>4754</v>
      </c>
      <c r="G91" s="5" t="s">
        <v>4755</v>
      </c>
      <c r="H91" s="6" t="s">
        <v>4756</v>
      </c>
      <c r="I91" s="7" t="s">
        <v>4757</v>
      </c>
      <c r="J91" s="13" t="s">
        <v>4748</v>
      </c>
      <c r="K91" s="13"/>
      <c r="L91" s="13" t="s">
        <v>57</v>
      </c>
      <c r="M91" s="13"/>
      <c r="N91" s="13"/>
      <c r="O91" s="13"/>
      <c r="P91" s="13"/>
      <c r="Q91" s="13"/>
      <c r="R91" s="13"/>
      <c r="S91" s="13"/>
      <c r="T91" s="13"/>
      <c r="U91" s="13"/>
      <c r="V91" s="13"/>
      <c r="W91" s="13"/>
      <c r="X91" s="13"/>
      <c r="Y91" s="13"/>
    </row>
    <row r="92" spans="1:25">
      <c r="A92" s="42" t="s">
        <v>4758</v>
      </c>
      <c r="B92" s="13" t="s">
        <v>4759</v>
      </c>
      <c r="C92" s="13" t="s">
        <v>4760</v>
      </c>
      <c r="D92" s="29" t="s">
        <v>4761</v>
      </c>
      <c r="E92" s="41" t="s">
        <v>4762</v>
      </c>
      <c r="F92" s="29" t="s">
        <v>4763</v>
      </c>
      <c r="G92" s="5" t="s">
        <v>4764</v>
      </c>
      <c r="H92" s="6" t="s">
        <v>4765</v>
      </c>
      <c r="I92" s="7" t="s">
        <v>4766</v>
      </c>
      <c r="J92" s="13" t="s">
        <v>4748</v>
      </c>
      <c r="K92" s="13"/>
      <c r="L92" s="13" t="s">
        <v>57</v>
      </c>
      <c r="M92" s="13"/>
      <c r="N92" s="13"/>
      <c r="O92" s="13"/>
      <c r="P92" s="13"/>
      <c r="Q92" s="13"/>
      <c r="R92" s="13"/>
      <c r="S92" s="13"/>
      <c r="T92" s="13"/>
      <c r="U92" s="13"/>
      <c r="V92" s="13"/>
      <c r="W92" s="13"/>
      <c r="X92" s="13"/>
      <c r="Y92" s="13"/>
    </row>
    <row r="93" spans="1:25">
      <c r="A93" s="42" t="s">
        <v>4767</v>
      </c>
      <c r="B93" s="13" t="s">
        <v>4768</v>
      </c>
      <c r="C93" s="13" t="s">
        <v>4769</v>
      </c>
      <c r="D93" s="29" t="s">
        <v>4770</v>
      </c>
      <c r="E93" s="41" t="s">
        <v>4771</v>
      </c>
      <c r="F93" s="29" t="s">
        <v>4772</v>
      </c>
      <c r="G93" s="5" t="s">
        <v>4773</v>
      </c>
      <c r="H93" s="6" t="s">
        <v>4774</v>
      </c>
      <c r="I93" s="7" t="s">
        <v>4775</v>
      </c>
      <c r="J93" s="13" t="s">
        <v>4748</v>
      </c>
      <c r="K93" s="13"/>
      <c r="L93" s="13" t="s">
        <v>57</v>
      </c>
      <c r="M93" s="13"/>
      <c r="N93" s="13"/>
      <c r="O93" s="13"/>
      <c r="P93" s="13"/>
      <c r="Q93" s="13"/>
      <c r="R93" s="13"/>
      <c r="S93" s="13"/>
      <c r="T93" s="13"/>
      <c r="U93" s="13"/>
      <c r="V93" s="13"/>
      <c r="W93" s="13"/>
      <c r="X93" s="13"/>
      <c r="Y93" s="13"/>
    </row>
    <row r="94" spans="1:25">
      <c r="A94" s="42" t="s">
        <v>4776</v>
      </c>
      <c r="B94" s="13" t="s">
        <v>4777</v>
      </c>
      <c r="C94" s="13" t="s">
        <v>4778</v>
      </c>
      <c r="D94" s="29" t="s">
        <v>4779</v>
      </c>
      <c r="E94" s="41" t="s">
        <v>4780</v>
      </c>
      <c r="F94" s="29" t="s">
        <v>4781</v>
      </c>
      <c r="G94" s="5" t="s">
        <v>4782</v>
      </c>
      <c r="H94" s="6" t="s">
        <v>4783</v>
      </c>
      <c r="I94" s="7" t="s">
        <v>4784</v>
      </c>
      <c r="J94" s="13" t="s">
        <v>4748</v>
      </c>
      <c r="K94" s="13"/>
      <c r="L94" s="13" t="s">
        <v>57</v>
      </c>
      <c r="M94" s="13"/>
      <c r="N94" s="13"/>
      <c r="O94" s="13"/>
      <c r="P94" s="13"/>
      <c r="Q94" s="13"/>
      <c r="R94" s="13"/>
      <c r="S94" s="13"/>
      <c r="T94" s="13"/>
      <c r="U94" s="13"/>
      <c r="V94" s="13"/>
      <c r="W94" s="13"/>
      <c r="X94" s="13"/>
      <c r="Y94" s="13"/>
    </row>
    <row r="95" spans="1:25">
      <c r="A95" s="42" t="s">
        <v>4785</v>
      </c>
      <c r="B95" s="13" t="s">
        <v>4786</v>
      </c>
      <c r="C95" s="13" t="s">
        <v>4787</v>
      </c>
      <c r="D95" s="29" t="s">
        <v>4788</v>
      </c>
      <c r="E95" s="41" t="s">
        <v>4789</v>
      </c>
      <c r="F95" s="29" t="s">
        <v>4790</v>
      </c>
      <c r="G95" s="5" t="s">
        <v>4791</v>
      </c>
      <c r="H95" s="6" t="s">
        <v>4792</v>
      </c>
      <c r="I95" s="7" t="s">
        <v>4793</v>
      </c>
      <c r="J95" s="13" t="s">
        <v>4748</v>
      </c>
      <c r="K95" s="13"/>
      <c r="L95" s="13" t="s">
        <v>57</v>
      </c>
      <c r="M95" s="13"/>
      <c r="N95" s="13"/>
      <c r="O95" s="13"/>
      <c r="P95" s="13"/>
      <c r="Q95" s="13"/>
      <c r="R95" s="13"/>
      <c r="S95" s="13"/>
      <c r="T95" s="13"/>
      <c r="U95" s="13"/>
      <c r="V95" s="13"/>
      <c r="W95" s="13"/>
      <c r="X95" s="13"/>
      <c r="Y95" s="13"/>
    </row>
    <row r="96" spans="1:25">
      <c r="A96" s="42" t="s">
        <v>4794</v>
      </c>
      <c r="B96" s="13" t="s">
        <v>4795</v>
      </c>
      <c r="C96" s="13" t="s">
        <v>4796</v>
      </c>
      <c r="D96" s="29" t="s">
        <v>4797</v>
      </c>
      <c r="E96" s="41" t="s">
        <v>4798</v>
      </c>
      <c r="F96" s="29" t="s">
        <v>4799</v>
      </c>
      <c r="G96" s="5" t="s">
        <v>4800</v>
      </c>
      <c r="H96" s="6" t="s">
        <v>4801</v>
      </c>
      <c r="I96" s="7" t="s">
        <v>4802</v>
      </c>
      <c r="J96" s="13" t="s">
        <v>4803</v>
      </c>
      <c r="K96" s="13"/>
      <c r="L96" s="13" t="s">
        <v>57</v>
      </c>
      <c r="M96" s="13"/>
      <c r="N96" s="13"/>
      <c r="O96" s="13"/>
      <c r="P96" s="13"/>
      <c r="Q96" s="13"/>
      <c r="R96" s="13"/>
      <c r="S96" s="13"/>
      <c r="T96" s="13"/>
      <c r="U96" s="13"/>
      <c r="V96" s="13"/>
      <c r="W96" s="13"/>
      <c r="X96" s="13"/>
      <c r="Y96" s="13"/>
    </row>
    <row r="97" spans="1:25">
      <c r="A97" s="42" t="s">
        <v>4804</v>
      </c>
      <c r="B97" s="13" t="s">
        <v>4805</v>
      </c>
      <c r="C97" s="13" t="s">
        <v>4806</v>
      </c>
      <c r="D97" s="29" t="s">
        <v>4807</v>
      </c>
      <c r="E97" s="41" t="s">
        <v>4808</v>
      </c>
      <c r="F97" s="29" t="s">
        <v>4809</v>
      </c>
      <c r="G97" s="5" t="s">
        <v>4810</v>
      </c>
      <c r="H97" s="6" t="s">
        <v>4811</v>
      </c>
      <c r="I97" s="7" t="s">
        <v>4812</v>
      </c>
      <c r="J97" s="13" t="s">
        <v>4803</v>
      </c>
      <c r="K97" s="13"/>
      <c r="L97" s="13" t="s">
        <v>57</v>
      </c>
      <c r="M97" s="13"/>
      <c r="N97" s="13"/>
      <c r="O97" s="13"/>
      <c r="P97" s="13"/>
      <c r="Q97" s="13"/>
      <c r="R97" s="13"/>
      <c r="S97" s="13"/>
      <c r="T97" s="13"/>
      <c r="U97" s="13"/>
      <c r="V97" s="13"/>
      <c r="W97" s="13"/>
      <c r="X97" s="13"/>
      <c r="Y97" s="13"/>
    </row>
    <row r="98" spans="1:25">
      <c r="A98" s="42" t="s">
        <v>4813</v>
      </c>
      <c r="B98" s="13" t="s">
        <v>4814</v>
      </c>
      <c r="C98" s="13" t="s">
        <v>4815</v>
      </c>
      <c r="D98" s="29" t="s">
        <v>4816</v>
      </c>
      <c r="E98" s="41" t="s">
        <v>4817</v>
      </c>
      <c r="F98" s="29" t="s">
        <v>4818</v>
      </c>
      <c r="G98" s="5" t="s">
        <v>4819</v>
      </c>
      <c r="H98" s="6" t="s">
        <v>4820</v>
      </c>
      <c r="I98" s="7" t="s">
        <v>4821</v>
      </c>
      <c r="J98" s="13" t="s">
        <v>4803</v>
      </c>
      <c r="K98" s="13"/>
      <c r="L98" s="13" t="s">
        <v>57</v>
      </c>
      <c r="M98" s="13"/>
      <c r="N98" s="13"/>
      <c r="O98" s="13"/>
      <c r="P98" s="13"/>
      <c r="Q98" s="13"/>
      <c r="R98" s="13"/>
      <c r="S98" s="13"/>
      <c r="T98" s="13"/>
      <c r="U98" s="13"/>
      <c r="V98" s="13"/>
      <c r="W98" s="13"/>
      <c r="X98" s="13"/>
      <c r="Y98" s="13"/>
    </row>
    <row r="99" spans="1:25">
      <c r="A99" s="42" t="s">
        <v>4822</v>
      </c>
      <c r="B99" s="13" t="s">
        <v>4823</v>
      </c>
      <c r="C99" s="13" t="s">
        <v>4824</v>
      </c>
      <c r="D99" s="29" t="s">
        <v>4825</v>
      </c>
      <c r="E99" s="41" t="s">
        <v>4826</v>
      </c>
      <c r="F99" s="29" t="s">
        <v>4827</v>
      </c>
      <c r="G99" s="5" t="s">
        <v>4828</v>
      </c>
      <c r="H99" s="6" t="s">
        <v>4829</v>
      </c>
      <c r="I99" s="7" t="s">
        <v>4830</v>
      </c>
      <c r="J99" s="13" t="s">
        <v>4803</v>
      </c>
      <c r="K99" s="13"/>
      <c r="L99" s="13" t="s">
        <v>57</v>
      </c>
      <c r="M99" s="13"/>
      <c r="N99" s="13"/>
      <c r="O99" s="13"/>
      <c r="P99" s="13"/>
      <c r="Q99" s="13"/>
      <c r="R99" s="13"/>
      <c r="S99" s="13"/>
      <c r="T99" s="13"/>
      <c r="U99" s="13"/>
      <c r="V99" s="13"/>
      <c r="W99" s="13"/>
      <c r="X99" s="13"/>
      <c r="Y99" s="13"/>
    </row>
    <row r="100" spans="1:25">
      <c r="A100" s="42" t="s">
        <v>4831</v>
      </c>
      <c r="B100" s="13" t="s">
        <v>1733</v>
      </c>
      <c r="C100" s="13" t="s">
        <v>1734</v>
      </c>
      <c r="D100" s="29" t="s">
        <v>1735</v>
      </c>
      <c r="E100" s="41" t="s">
        <v>1736</v>
      </c>
      <c r="F100" s="13" t="s">
        <v>1737</v>
      </c>
      <c r="G100" s="5" t="s">
        <v>1738</v>
      </c>
      <c r="H100" s="6" t="s">
        <v>1739</v>
      </c>
      <c r="I100" s="7" t="s">
        <v>1740</v>
      </c>
      <c r="J100" s="13" t="s">
        <v>4832</v>
      </c>
      <c r="K100" s="13"/>
      <c r="L100" s="13" t="s">
        <v>57</v>
      </c>
      <c r="M100" s="13"/>
      <c r="N100" s="13"/>
      <c r="O100" s="13"/>
      <c r="P100" s="13"/>
      <c r="Q100" s="13"/>
      <c r="R100" s="13"/>
      <c r="S100" s="13"/>
      <c r="T100" s="13"/>
      <c r="U100" s="13"/>
      <c r="V100" s="13"/>
      <c r="W100" s="13"/>
      <c r="X100" s="13"/>
      <c r="Y100" s="13"/>
    </row>
    <row r="101" spans="1:25">
      <c r="A101" s="42" t="s">
        <v>4833</v>
      </c>
      <c r="B101" s="13" t="s">
        <v>2537</v>
      </c>
      <c r="C101" s="13" t="s">
        <v>2538</v>
      </c>
      <c r="D101" s="29" t="s">
        <v>2539</v>
      </c>
      <c r="E101" s="41" t="s">
        <v>2540</v>
      </c>
      <c r="F101" s="29" t="s">
        <v>2541</v>
      </c>
      <c r="G101" s="5" t="s">
        <v>2542</v>
      </c>
      <c r="H101" s="6" t="s">
        <v>2543</v>
      </c>
      <c r="I101" s="7" t="s">
        <v>2544</v>
      </c>
      <c r="J101" s="13" t="s">
        <v>4832</v>
      </c>
      <c r="K101" s="13"/>
      <c r="L101" s="13" t="s">
        <v>57</v>
      </c>
      <c r="M101" s="13"/>
      <c r="N101" s="13"/>
      <c r="O101" s="13"/>
      <c r="P101" s="13"/>
      <c r="Q101" s="13"/>
      <c r="R101" s="13"/>
      <c r="S101" s="13"/>
      <c r="T101" s="13"/>
      <c r="U101" s="13"/>
      <c r="V101" s="13"/>
      <c r="W101" s="13"/>
      <c r="X101" s="13"/>
      <c r="Y101" s="13"/>
    </row>
    <row r="102" spans="1:25">
      <c r="A102" s="42" t="s">
        <v>4834</v>
      </c>
      <c r="B102" s="13" t="s">
        <v>4835</v>
      </c>
      <c r="C102" s="13" t="s">
        <v>4836</v>
      </c>
      <c r="D102" s="29" t="s">
        <v>4837</v>
      </c>
      <c r="E102" s="41" t="s">
        <v>4838</v>
      </c>
      <c r="F102" s="29" t="s">
        <v>4839</v>
      </c>
      <c r="G102" s="5" t="s">
        <v>4840</v>
      </c>
      <c r="H102" s="6" t="s">
        <v>4841</v>
      </c>
      <c r="I102" s="7" t="s">
        <v>4842</v>
      </c>
      <c r="J102" s="13" t="s">
        <v>4832</v>
      </c>
      <c r="K102" s="13"/>
      <c r="L102" s="13" t="s">
        <v>57</v>
      </c>
      <c r="M102" s="13"/>
      <c r="N102" s="13"/>
      <c r="O102" s="13"/>
      <c r="P102" s="13"/>
      <c r="Q102" s="13"/>
      <c r="R102" s="13"/>
      <c r="S102" s="13"/>
      <c r="T102" s="13"/>
      <c r="U102" s="13"/>
      <c r="V102" s="13"/>
      <c r="W102" s="13"/>
      <c r="X102" s="13"/>
      <c r="Y102" s="13"/>
    </row>
    <row r="103" spans="1:25">
      <c r="A103" s="42" t="s">
        <v>4843</v>
      </c>
      <c r="B103" s="13" t="s">
        <v>4844</v>
      </c>
      <c r="C103" s="13" t="s">
        <v>4845</v>
      </c>
      <c r="D103" s="29" t="s">
        <v>4846</v>
      </c>
      <c r="E103" s="41" t="s">
        <v>4847</v>
      </c>
      <c r="F103" s="29" t="s">
        <v>4848</v>
      </c>
      <c r="G103" s="5" t="s">
        <v>4849</v>
      </c>
      <c r="H103" s="6" t="s">
        <v>4850</v>
      </c>
      <c r="I103" s="7" t="s">
        <v>4847</v>
      </c>
      <c r="J103" s="13" t="s">
        <v>4832</v>
      </c>
      <c r="K103" s="13"/>
      <c r="L103" s="13" t="s">
        <v>57</v>
      </c>
      <c r="M103" s="13"/>
      <c r="N103" s="13"/>
      <c r="O103" s="13"/>
      <c r="P103" s="13"/>
      <c r="Q103" s="13"/>
      <c r="R103" s="13"/>
      <c r="S103" s="13"/>
      <c r="T103" s="13"/>
      <c r="U103" s="13"/>
      <c r="V103" s="13"/>
      <c r="W103" s="13"/>
      <c r="X103" s="13"/>
      <c r="Y103" s="13"/>
    </row>
    <row r="104" spans="1:25" ht="15.75" customHeight="1">
      <c r="A104" s="42" t="s">
        <v>4851</v>
      </c>
      <c r="B104" s="43" t="s">
        <v>4852</v>
      </c>
      <c r="C104" s="13" t="s">
        <v>4853</v>
      </c>
      <c r="D104" s="29" t="s">
        <v>4854</v>
      </c>
      <c r="E104" s="44" t="s">
        <v>4855</v>
      </c>
      <c r="F104" s="29" t="s">
        <v>4856</v>
      </c>
      <c r="G104" s="5" t="s">
        <v>4857</v>
      </c>
      <c r="H104" s="6" t="s">
        <v>4858</v>
      </c>
      <c r="I104" s="7" t="s">
        <v>4859</v>
      </c>
      <c r="J104" s="13" t="s">
        <v>4832</v>
      </c>
      <c r="K104" s="13"/>
      <c r="L104" s="13" t="s">
        <v>57</v>
      </c>
      <c r="M104" s="13"/>
      <c r="N104" s="13"/>
      <c r="O104" s="13"/>
      <c r="P104" s="13"/>
      <c r="Q104" s="13"/>
      <c r="R104" s="13"/>
      <c r="S104" s="13"/>
      <c r="T104" s="13"/>
      <c r="U104" s="13"/>
      <c r="V104" s="13"/>
      <c r="W104" s="13"/>
      <c r="X104" s="13"/>
      <c r="Y104" s="13"/>
    </row>
    <row r="105" spans="1:25" ht="15.75" customHeight="1">
      <c r="A105" s="42" t="s">
        <v>4860</v>
      </c>
      <c r="B105" s="43" t="s">
        <v>4861</v>
      </c>
      <c r="C105" s="13" t="s">
        <v>4862</v>
      </c>
      <c r="D105" s="29" t="s">
        <v>4863</v>
      </c>
      <c r="E105" s="44" t="s">
        <v>4864</v>
      </c>
      <c r="F105" s="29" t="s">
        <v>4865</v>
      </c>
      <c r="G105" s="5" t="s">
        <v>4866</v>
      </c>
      <c r="H105" s="6" t="s">
        <v>4867</v>
      </c>
      <c r="I105" s="7" t="s">
        <v>4868</v>
      </c>
      <c r="J105" s="13" t="s">
        <v>4832</v>
      </c>
      <c r="K105" s="13"/>
      <c r="L105" s="13" t="s">
        <v>57</v>
      </c>
      <c r="M105" s="13"/>
      <c r="N105" s="13"/>
      <c r="O105" s="13"/>
      <c r="P105" s="13"/>
      <c r="Q105" s="13"/>
      <c r="R105" s="13"/>
      <c r="S105" s="13"/>
      <c r="T105" s="13"/>
      <c r="U105" s="13"/>
      <c r="V105" s="13"/>
      <c r="W105" s="13"/>
      <c r="X105" s="13"/>
      <c r="Y105" s="13"/>
    </row>
    <row r="106" spans="1:25">
      <c r="A106" s="42" t="s">
        <v>4869</v>
      </c>
      <c r="B106" s="13" t="s">
        <v>4870</v>
      </c>
      <c r="C106" s="13" t="s">
        <v>4871</v>
      </c>
      <c r="D106" s="29" t="s">
        <v>4872</v>
      </c>
      <c r="E106" s="41" t="s">
        <v>4873</v>
      </c>
      <c r="F106" s="29" t="s">
        <v>4874</v>
      </c>
      <c r="G106" s="5" t="s">
        <v>4875</v>
      </c>
      <c r="H106" s="6" t="s">
        <v>4876</v>
      </c>
      <c r="I106" s="7" t="s">
        <v>4877</v>
      </c>
      <c r="J106" s="13" t="s">
        <v>4832</v>
      </c>
      <c r="K106" s="13"/>
      <c r="L106" s="13" t="s">
        <v>57</v>
      </c>
      <c r="M106" s="13"/>
      <c r="N106" s="13"/>
      <c r="O106" s="13"/>
      <c r="P106" s="13"/>
      <c r="Q106" s="13"/>
      <c r="R106" s="13"/>
      <c r="S106" s="13"/>
      <c r="T106" s="13"/>
      <c r="U106" s="13"/>
      <c r="V106" s="13"/>
      <c r="W106" s="13"/>
      <c r="X106" s="13"/>
      <c r="Y106" s="13"/>
    </row>
    <row r="107" spans="1:25">
      <c r="A107" s="42" t="s">
        <v>4878</v>
      </c>
      <c r="B107" s="13" t="s">
        <v>4879</v>
      </c>
      <c r="C107" s="13" t="s">
        <v>4880</v>
      </c>
      <c r="D107" s="29" t="s">
        <v>2865</v>
      </c>
      <c r="E107" s="41" t="s">
        <v>4881</v>
      </c>
      <c r="F107" s="29" t="s">
        <v>4882</v>
      </c>
      <c r="G107" s="5" t="s">
        <v>2868</v>
      </c>
      <c r="H107" s="6" t="s">
        <v>2869</v>
      </c>
      <c r="I107" s="7" t="s">
        <v>4883</v>
      </c>
      <c r="J107" s="13" t="s">
        <v>4832</v>
      </c>
      <c r="K107" s="13"/>
      <c r="L107" s="13" t="s">
        <v>57</v>
      </c>
      <c r="M107" s="13"/>
      <c r="N107" s="13"/>
      <c r="O107" s="13"/>
      <c r="P107" s="13"/>
      <c r="Q107" s="13"/>
      <c r="R107" s="13"/>
      <c r="S107" s="13"/>
      <c r="T107" s="13"/>
      <c r="U107" s="13"/>
      <c r="V107" s="13"/>
      <c r="W107" s="13"/>
      <c r="X107" s="13"/>
      <c r="Y107" s="13"/>
    </row>
    <row r="108" spans="1:25">
      <c r="A108" s="42" t="s">
        <v>4884</v>
      </c>
      <c r="B108" s="13" t="s">
        <v>4885</v>
      </c>
      <c r="C108" s="13" t="s">
        <v>4886</v>
      </c>
      <c r="D108" s="29" t="s">
        <v>4887</v>
      </c>
      <c r="E108" s="41" t="s">
        <v>4888</v>
      </c>
      <c r="F108" s="13" t="s">
        <v>4889</v>
      </c>
      <c r="G108" s="5" t="s">
        <v>4890</v>
      </c>
      <c r="H108" s="6" t="s">
        <v>4891</v>
      </c>
      <c r="I108" s="7" t="s">
        <v>4892</v>
      </c>
      <c r="J108" s="13" t="s">
        <v>4832</v>
      </c>
      <c r="K108" s="13"/>
      <c r="L108" s="13" t="s">
        <v>57</v>
      </c>
      <c r="M108" s="13"/>
      <c r="N108" s="13"/>
      <c r="O108" s="13"/>
      <c r="P108" s="13"/>
      <c r="Q108" s="13"/>
      <c r="R108" s="13"/>
      <c r="S108" s="13"/>
      <c r="T108" s="13"/>
      <c r="U108" s="13"/>
      <c r="V108" s="13"/>
      <c r="W108" s="13"/>
      <c r="X108" s="13"/>
      <c r="Y108" s="13"/>
    </row>
    <row r="109" spans="1:25">
      <c r="A109" s="42" t="s">
        <v>4893</v>
      </c>
      <c r="B109" s="13" t="s">
        <v>4894</v>
      </c>
      <c r="C109" s="13" t="s">
        <v>4895</v>
      </c>
      <c r="D109" s="29" t="s">
        <v>4896</v>
      </c>
      <c r="E109" s="41" t="s">
        <v>4897</v>
      </c>
      <c r="F109" s="29" t="s">
        <v>4898</v>
      </c>
      <c r="G109" s="5" t="s">
        <v>4899</v>
      </c>
      <c r="H109" s="6" t="s">
        <v>4900</v>
      </c>
      <c r="I109" s="7" t="s">
        <v>4901</v>
      </c>
      <c r="J109" s="13" t="s">
        <v>4832</v>
      </c>
      <c r="K109" s="13"/>
      <c r="L109" s="13" t="s">
        <v>57</v>
      </c>
      <c r="M109" s="13"/>
      <c r="N109" s="13"/>
      <c r="O109" s="13"/>
      <c r="P109" s="13"/>
      <c r="Q109" s="13"/>
      <c r="R109" s="13"/>
      <c r="S109" s="13"/>
      <c r="T109" s="13"/>
      <c r="U109" s="13"/>
      <c r="V109" s="13"/>
      <c r="W109" s="13"/>
      <c r="X109" s="13"/>
      <c r="Y109" s="13"/>
    </row>
    <row r="110" spans="1:25" ht="15.75" customHeight="1">
      <c r="A110" s="42" t="s">
        <v>4902</v>
      </c>
      <c r="B110" s="43" t="s">
        <v>4903</v>
      </c>
      <c r="C110" s="13" t="s">
        <v>4904</v>
      </c>
      <c r="D110" s="29" t="s">
        <v>4905</v>
      </c>
      <c r="E110" s="44" t="s">
        <v>4906</v>
      </c>
      <c r="F110" s="13" t="s">
        <v>4907</v>
      </c>
      <c r="G110" s="5" t="s">
        <v>4908</v>
      </c>
      <c r="H110" s="6" t="s">
        <v>4909</v>
      </c>
      <c r="I110" s="7" t="s">
        <v>4910</v>
      </c>
      <c r="J110" s="13" t="s">
        <v>4832</v>
      </c>
      <c r="K110" s="13"/>
      <c r="L110" s="13" t="s">
        <v>57</v>
      </c>
      <c r="M110" s="13"/>
      <c r="N110" s="13"/>
      <c r="O110" s="13"/>
      <c r="P110" s="13"/>
      <c r="Q110" s="13"/>
      <c r="R110" s="13"/>
      <c r="S110" s="13"/>
      <c r="T110" s="13"/>
      <c r="U110" s="13"/>
      <c r="V110" s="13"/>
      <c r="W110" s="13"/>
      <c r="X110" s="13"/>
      <c r="Y110" s="13"/>
    </row>
    <row r="111" spans="1:25">
      <c r="A111" s="42" t="s">
        <v>4911</v>
      </c>
      <c r="B111" s="13" t="s">
        <v>4912</v>
      </c>
      <c r="C111" s="13" t="s">
        <v>4913</v>
      </c>
      <c r="D111" s="29" t="s">
        <v>4914</v>
      </c>
      <c r="E111" s="41" t="s">
        <v>4915</v>
      </c>
      <c r="F111" s="29" t="s">
        <v>4916</v>
      </c>
      <c r="G111" s="5" t="s">
        <v>4917</v>
      </c>
      <c r="H111" s="6" t="s">
        <v>4918</v>
      </c>
      <c r="I111" s="7" t="s">
        <v>4919</v>
      </c>
      <c r="J111" s="13" t="s">
        <v>4832</v>
      </c>
      <c r="K111" s="13"/>
      <c r="L111" s="13" t="s">
        <v>57</v>
      </c>
      <c r="M111" s="13"/>
      <c r="N111" s="13"/>
      <c r="O111" s="13"/>
      <c r="P111" s="13"/>
      <c r="Q111" s="13"/>
      <c r="R111" s="13"/>
      <c r="S111" s="13"/>
      <c r="T111" s="13"/>
      <c r="U111" s="13"/>
      <c r="V111" s="13"/>
      <c r="W111" s="13"/>
      <c r="X111" s="13"/>
      <c r="Y111" s="13"/>
    </row>
    <row r="112" spans="1:25">
      <c r="A112" s="42" t="s">
        <v>4920</v>
      </c>
      <c r="B112" s="13" t="s">
        <v>4921</v>
      </c>
      <c r="C112" s="13" t="s">
        <v>4922</v>
      </c>
      <c r="D112" s="29" t="s">
        <v>4923</v>
      </c>
      <c r="E112" s="41" t="s">
        <v>4924</v>
      </c>
      <c r="F112" s="13" t="s">
        <v>4925</v>
      </c>
      <c r="G112" s="5" t="s">
        <v>4926</v>
      </c>
      <c r="H112" s="6" t="s">
        <v>4927</v>
      </c>
      <c r="I112" s="7" t="s">
        <v>4928</v>
      </c>
      <c r="J112" s="13" t="s">
        <v>4832</v>
      </c>
      <c r="K112" s="13"/>
      <c r="L112" s="13" t="s">
        <v>57</v>
      </c>
      <c r="M112" s="13"/>
      <c r="N112" s="13"/>
      <c r="O112" s="13"/>
      <c r="P112" s="13"/>
      <c r="Q112" s="13"/>
      <c r="R112" s="13"/>
      <c r="S112" s="13"/>
      <c r="T112" s="13"/>
      <c r="U112" s="13"/>
      <c r="V112" s="13"/>
      <c r="W112" s="13"/>
      <c r="X112" s="13"/>
      <c r="Y112" s="13"/>
    </row>
    <row r="113" spans="1:25">
      <c r="A113" s="42" t="s">
        <v>4929</v>
      </c>
      <c r="B113" s="13" t="s">
        <v>4930</v>
      </c>
      <c r="C113" s="13" t="s">
        <v>4931</v>
      </c>
      <c r="D113" s="29" t="s">
        <v>4932</v>
      </c>
      <c r="E113" s="41" t="s">
        <v>4933</v>
      </c>
      <c r="F113" s="29" t="s">
        <v>4934</v>
      </c>
      <c r="G113" s="5" t="s">
        <v>4935</v>
      </c>
      <c r="H113" s="6" t="s">
        <v>4936</v>
      </c>
      <c r="I113" s="7" t="s">
        <v>4937</v>
      </c>
      <c r="J113" s="13" t="s">
        <v>4832</v>
      </c>
      <c r="K113" s="13"/>
      <c r="L113" s="13" t="s">
        <v>57</v>
      </c>
      <c r="M113" s="13"/>
      <c r="N113" s="13"/>
      <c r="O113" s="13"/>
      <c r="P113" s="13"/>
      <c r="Q113" s="13"/>
      <c r="R113" s="13"/>
      <c r="S113" s="13"/>
      <c r="T113" s="13"/>
      <c r="U113" s="13"/>
      <c r="V113" s="13"/>
      <c r="W113" s="13"/>
      <c r="X113" s="13"/>
      <c r="Y113" s="13"/>
    </row>
    <row r="114" spans="1:25">
      <c r="A114" s="42" t="s">
        <v>4938</v>
      </c>
      <c r="B114" s="13" t="s">
        <v>4939</v>
      </c>
      <c r="C114" s="13" t="s">
        <v>4940</v>
      </c>
      <c r="D114" s="29" t="s">
        <v>4941</v>
      </c>
      <c r="E114" s="41" t="s">
        <v>4942</v>
      </c>
      <c r="F114" s="29" t="s">
        <v>4943</v>
      </c>
      <c r="G114" s="5" t="s">
        <v>4944</v>
      </c>
      <c r="H114" s="6" t="s">
        <v>4945</v>
      </c>
      <c r="I114" s="7" t="s">
        <v>4946</v>
      </c>
      <c r="J114" s="13" t="s">
        <v>4832</v>
      </c>
      <c r="K114" s="13"/>
      <c r="L114" s="13" t="s">
        <v>57</v>
      </c>
      <c r="M114" s="13"/>
      <c r="N114" s="13"/>
      <c r="O114" s="13"/>
      <c r="P114" s="13"/>
      <c r="Q114" s="13"/>
      <c r="R114" s="13"/>
      <c r="S114" s="13"/>
      <c r="T114" s="13"/>
      <c r="U114" s="13"/>
      <c r="V114" s="13"/>
      <c r="W114" s="13"/>
      <c r="X114" s="13"/>
      <c r="Y114" s="13"/>
    </row>
    <row r="115" spans="1:25">
      <c r="A115" s="42" t="s">
        <v>4947</v>
      </c>
      <c r="B115" s="13" t="s">
        <v>4948</v>
      </c>
      <c r="C115" s="13" t="s">
        <v>4949</v>
      </c>
      <c r="D115" s="29" t="s">
        <v>4950</v>
      </c>
      <c r="E115" s="41" t="s">
        <v>4951</v>
      </c>
      <c r="F115" s="29" t="s">
        <v>4952</v>
      </c>
      <c r="G115" s="5" t="s">
        <v>4953</v>
      </c>
      <c r="H115" s="6" t="s">
        <v>4954</v>
      </c>
      <c r="I115" s="7" t="s">
        <v>4955</v>
      </c>
      <c r="J115" s="13" t="s">
        <v>4832</v>
      </c>
      <c r="K115" s="13"/>
      <c r="L115" s="13" t="s">
        <v>57</v>
      </c>
      <c r="M115" s="13"/>
      <c r="N115" s="13"/>
      <c r="O115" s="13"/>
      <c r="P115" s="13"/>
      <c r="Q115" s="13"/>
      <c r="R115" s="13"/>
      <c r="S115" s="13"/>
      <c r="T115" s="13"/>
      <c r="U115" s="13"/>
      <c r="V115" s="13"/>
      <c r="W115" s="13"/>
      <c r="X115" s="13"/>
      <c r="Y115" s="13"/>
    </row>
    <row r="116" spans="1:25">
      <c r="A116" s="42" t="s">
        <v>4956</v>
      </c>
      <c r="B116" s="13" t="s">
        <v>4957</v>
      </c>
      <c r="C116" s="13" t="s">
        <v>4958</v>
      </c>
      <c r="D116" s="29" t="s">
        <v>4959</v>
      </c>
      <c r="E116" s="41" t="s">
        <v>4960</v>
      </c>
      <c r="F116" s="29" t="s">
        <v>4961</v>
      </c>
      <c r="G116" s="5" t="s">
        <v>4962</v>
      </c>
      <c r="H116" s="6" t="s">
        <v>4963</v>
      </c>
      <c r="I116" s="7" t="s">
        <v>4961</v>
      </c>
      <c r="J116" s="13"/>
      <c r="K116" s="13"/>
      <c r="L116" s="13" t="s">
        <v>57</v>
      </c>
      <c r="M116" s="13"/>
      <c r="N116" s="13"/>
      <c r="O116" s="13"/>
      <c r="P116" s="13"/>
      <c r="Q116" s="13"/>
      <c r="R116" s="13"/>
      <c r="S116" s="13"/>
      <c r="T116" s="13"/>
      <c r="U116" s="13"/>
      <c r="V116" s="13"/>
      <c r="W116" s="13"/>
      <c r="X116" s="13"/>
      <c r="Y116" s="13"/>
    </row>
    <row r="117" spans="1:25">
      <c r="A117" s="42" t="s">
        <v>4964</v>
      </c>
      <c r="B117" s="13" t="s">
        <v>4965</v>
      </c>
      <c r="C117" s="13" t="s">
        <v>4966</v>
      </c>
      <c r="D117" s="29" t="s">
        <v>4967</v>
      </c>
      <c r="E117" s="41" t="s">
        <v>4968</v>
      </c>
      <c r="F117" s="29" t="s">
        <v>4969</v>
      </c>
      <c r="G117" s="5" t="s">
        <v>4970</v>
      </c>
      <c r="H117" s="6" t="s">
        <v>4971</v>
      </c>
      <c r="I117" s="7" t="s">
        <v>4972</v>
      </c>
      <c r="J117" s="13"/>
      <c r="K117" s="13"/>
      <c r="L117" s="13" t="s">
        <v>57</v>
      </c>
      <c r="M117" s="13"/>
      <c r="N117" s="13"/>
      <c r="O117" s="13"/>
      <c r="P117" s="13"/>
      <c r="Q117" s="13"/>
      <c r="R117" s="13"/>
      <c r="S117" s="13"/>
      <c r="T117" s="13"/>
      <c r="U117" s="13"/>
      <c r="V117" s="13"/>
      <c r="W117" s="13"/>
      <c r="X117" s="13"/>
      <c r="Y117" s="13"/>
    </row>
    <row r="118" spans="1:25">
      <c r="A118" s="42" t="s">
        <v>4973</v>
      </c>
      <c r="B118" s="13" t="s">
        <v>4974</v>
      </c>
      <c r="C118" s="13" t="s">
        <v>4975</v>
      </c>
      <c r="D118" s="29" t="s">
        <v>4976</v>
      </c>
      <c r="E118" s="41" t="s">
        <v>4977</v>
      </c>
      <c r="F118" s="29" t="s">
        <v>4978</v>
      </c>
      <c r="G118" s="5" t="s">
        <v>4979</v>
      </c>
      <c r="H118" s="6" t="s">
        <v>4980</v>
      </c>
      <c r="I118" s="7" t="s">
        <v>4981</v>
      </c>
      <c r="J118" s="13"/>
      <c r="K118" s="13"/>
      <c r="L118" s="13" t="s">
        <v>57</v>
      </c>
      <c r="M118" s="13"/>
      <c r="N118" s="13"/>
      <c r="O118" s="13"/>
      <c r="P118" s="13"/>
      <c r="Q118" s="13"/>
      <c r="R118" s="13"/>
      <c r="S118" s="13"/>
      <c r="T118" s="13"/>
      <c r="U118" s="13"/>
      <c r="V118" s="13"/>
      <c r="W118" s="13"/>
      <c r="X118" s="13"/>
      <c r="Y118" s="13"/>
    </row>
    <row r="119" spans="1:25" ht="15.75" customHeight="1">
      <c r="A119" s="42" t="s">
        <v>4982</v>
      </c>
      <c r="B119" s="29" t="s">
        <v>4983</v>
      </c>
      <c r="C119" s="45" t="s">
        <v>4984</v>
      </c>
      <c r="D119" s="29" t="s">
        <v>4983</v>
      </c>
      <c r="E119" s="29" t="s">
        <v>4985</v>
      </c>
      <c r="F119" s="29" t="s">
        <v>4983</v>
      </c>
      <c r="G119" s="5" t="s">
        <v>4986</v>
      </c>
      <c r="H119" s="6" t="s">
        <v>4987</v>
      </c>
      <c r="I119" s="7" t="s">
        <v>4988</v>
      </c>
      <c r="J119" s="13"/>
      <c r="K119" s="13"/>
      <c r="L119" s="13"/>
      <c r="M119" s="13"/>
      <c r="N119" s="13"/>
      <c r="O119" s="13"/>
      <c r="P119" s="13"/>
      <c r="Q119" s="13"/>
      <c r="R119" s="13"/>
      <c r="S119" s="13"/>
      <c r="T119" s="13"/>
      <c r="U119" s="13"/>
      <c r="V119" s="13"/>
      <c r="W119" s="13"/>
      <c r="X119" s="13"/>
      <c r="Y119" s="13"/>
    </row>
    <row r="120" spans="1:25" ht="15.75" customHeight="1">
      <c r="A120" s="42" t="s">
        <v>4989</v>
      </c>
      <c r="B120" s="29" t="s">
        <v>4990</v>
      </c>
      <c r="C120" s="45" t="s">
        <v>4990</v>
      </c>
      <c r="D120" s="29" t="s">
        <v>4990</v>
      </c>
      <c r="E120" s="29" t="s">
        <v>4990</v>
      </c>
      <c r="F120" s="29" t="s">
        <v>4990</v>
      </c>
      <c r="G120" s="5" t="s">
        <v>4991</v>
      </c>
      <c r="H120" s="6" t="s">
        <v>4992</v>
      </c>
      <c r="I120" s="7" t="s">
        <v>4993</v>
      </c>
      <c r="J120" s="13"/>
      <c r="K120" s="13"/>
      <c r="L120" s="13"/>
      <c r="M120" s="13"/>
      <c r="N120" s="13"/>
      <c r="O120" s="13"/>
      <c r="P120" s="13"/>
      <c r="Q120" s="13"/>
      <c r="R120" s="13"/>
      <c r="S120" s="13"/>
      <c r="T120" s="13"/>
      <c r="U120" s="13"/>
      <c r="V120" s="13"/>
      <c r="W120" s="13"/>
      <c r="X120" s="13"/>
      <c r="Y120" s="13"/>
    </row>
    <row r="121" spans="1:25" ht="15.75" customHeight="1">
      <c r="A121" s="42" t="s">
        <v>4994</v>
      </c>
      <c r="B121" s="29" t="s">
        <v>4995</v>
      </c>
      <c r="C121" s="45" t="s">
        <v>4996</v>
      </c>
      <c r="D121" s="29" t="s">
        <v>4997</v>
      </c>
      <c r="E121" s="29" t="s">
        <v>4998</v>
      </c>
      <c r="F121" s="29" t="s">
        <v>4999</v>
      </c>
      <c r="G121" s="5" t="s">
        <v>5000</v>
      </c>
      <c r="H121" s="6" t="s">
        <v>5001</v>
      </c>
      <c r="I121" s="7" t="s">
        <v>5002</v>
      </c>
      <c r="J121" s="13"/>
      <c r="K121" s="13"/>
      <c r="L121" s="13"/>
      <c r="M121" s="13"/>
      <c r="N121" s="13"/>
      <c r="O121" s="13"/>
      <c r="P121" s="13"/>
      <c r="Q121" s="13"/>
      <c r="R121" s="13"/>
      <c r="S121" s="13"/>
      <c r="T121" s="13"/>
      <c r="U121" s="13"/>
      <c r="V121" s="13"/>
      <c r="W121" s="13"/>
      <c r="X121" s="13"/>
      <c r="Y121" s="13"/>
    </row>
    <row r="122" spans="1:25">
      <c r="A122" s="42" t="s">
        <v>5003</v>
      </c>
      <c r="B122" s="29" t="s">
        <v>5004</v>
      </c>
      <c r="C122" s="29" t="s">
        <v>5005</v>
      </c>
      <c r="D122" s="29" t="s">
        <v>5006</v>
      </c>
      <c r="E122" s="29" t="s">
        <v>5007</v>
      </c>
      <c r="F122" s="29" t="s">
        <v>5008</v>
      </c>
      <c r="G122" s="5" t="s">
        <v>5009</v>
      </c>
      <c r="H122" s="6" t="s">
        <v>5010</v>
      </c>
      <c r="I122" s="7" t="s">
        <v>5011</v>
      </c>
      <c r="J122" s="13"/>
      <c r="K122" s="13"/>
      <c r="L122" s="13"/>
      <c r="M122" s="13"/>
      <c r="N122" s="13"/>
      <c r="O122" s="13"/>
      <c r="P122" s="13"/>
      <c r="Q122" s="13"/>
      <c r="R122" s="13"/>
      <c r="S122" s="13"/>
      <c r="T122" s="13"/>
      <c r="U122" s="13"/>
      <c r="V122" s="13"/>
      <c r="W122" s="13"/>
      <c r="X122" s="13"/>
      <c r="Y122" s="13"/>
    </row>
    <row r="123" spans="1:25" ht="15.75" customHeight="1">
      <c r="A123" s="42" t="s">
        <v>5012</v>
      </c>
      <c r="B123" s="29" t="s">
        <v>5013</v>
      </c>
      <c r="C123" s="45" t="s">
        <v>5014</v>
      </c>
      <c r="D123" s="29" t="s">
        <v>5015</v>
      </c>
      <c r="E123" s="29" t="s">
        <v>5016</v>
      </c>
      <c r="F123" s="29" t="s">
        <v>5017</v>
      </c>
      <c r="G123" s="5" t="s">
        <v>5018</v>
      </c>
      <c r="H123" s="6" t="s">
        <v>5019</v>
      </c>
      <c r="I123" s="7" t="s">
        <v>5020</v>
      </c>
      <c r="J123" s="13"/>
      <c r="K123" s="13"/>
      <c r="L123" s="13"/>
      <c r="M123" s="13"/>
      <c r="N123" s="13"/>
      <c r="O123" s="13"/>
      <c r="P123" s="13"/>
      <c r="Q123" s="13"/>
      <c r="R123" s="13"/>
      <c r="S123" s="13"/>
      <c r="T123" s="13"/>
      <c r="U123" s="13"/>
      <c r="V123" s="13"/>
      <c r="W123" s="13"/>
      <c r="X123" s="13"/>
      <c r="Y123" s="13"/>
    </row>
    <row r="124" spans="1:25" ht="15.75" customHeight="1">
      <c r="A124" s="42" t="s">
        <v>5021</v>
      </c>
      <c r="B124" s="29" t="s">
        <v>5022</v>
      </c>
      <c r="C124" s="45" t="s">
        <v>5023</v>
      </c>
      <c r="D124" s="29" t="s">
        <v>5024</v>
      </c>
      <c r="E124" s="29" t="s">
        <v>5025</v>
      </c>
      <c r="F124" s="29" t="s">
        <v>5026</v>
      </c>
      <c r="G124" s="5" t="s">
        <v>5027</v>
      </c>
      <c r="H124" s="6" t="s">
        <v>5028</v>
      </c>
      <c r="I124" s="7" t="s">
        <v>5029</v>
      </c>
      <c r="J124" s="13"/>
      <c r="K124" s="13"/>
      <c r="L124" s="13"/>
      <c r="M124" s="13"/>
      <c r="N124" s="13"/>
      <c r="O124" s="13"/>
      <c r="P124" s="13"/>
      <c r="Q124" s="13"/>
      <c r="R124" s="13"/>
      <c r="S124" s="13"/>
      <c r="T124" s="13"/>
      <c r="U124" s="13"/>
      <c r="V124" s="13"/>
      <c r="W124" s="13"/>
      <c r="X124" s="13"/>
      <c r="Y124" s="13"/>
    </row>
    <row r="125" spans="1:25" ht="15.75" customHeight="1">
      <c r="A125" s="42" t="s">
        <v>5030</v>
      </c>
      <c r="B125" s="29" t="s">
        <v>3717</v>
      </c>
      <c r="C125" s="45" t="s">
        <v>3718</v>
      </c>
      <c r="D125" s="29" t="s">
        <v>3717</v>
      </c>
      <c r="E125" s="29" t="s">
        <v>3719</v>
      </c>
      <c r="F125" s="29" t="s">
        <v>3720</v>
      </c>
      <c r="G125" s="5" t="s">
        <v>3721</v>
      </c>
      <c r="H125" s="6" t="s">
        <v>3722</v>
      </c>
      <c r="I125" s="7" t="s">
        <v>3720</v>
      </c>
      <c r="J125" s="13"/>
      <c r="K125" s="13"/>
      <c r="L125" s="13"/>
      <c r="M125" s="13"/>
      <c r="N125" s="13"/>
      <c r="O125" s="13"/>
      <c r="P125" s="13"/>
      <c r="Q125" s="13"/>
      <c r="R125" s="13"/>
      <c r="S125" s="13"/>
      <c r="T125" s="13"/>
      <c r="U125" s="13"/>
      <c r="V125" s="13"/>
      <c r="W125" s="13"/>
      <c r="X125" s="13"/>
      <c r="Y125" s="13"/>
    </row>
    <row r="126" spans="1:25" ht="15.75" customHeight="1">
      <c r="A126" s="42" t="s">
        <v>5031</v>
      </c>
      <c r="B126" s="29" t="s">
        <v>5032</v>
      </c>
      <c r="C126" s="45" t="s">
        <v>5033</v>
      </c>
      <c r="D126" s="29" t="s">
        <v>5034</v>
      </c>
      <c r="E126" s="29" t="s">
        <v>5035</v>
      </c>
      <c r="F126" s="29" t="s">
        <v>5036</v>
      </c>
      <c r="G126" s="5" t="s">
        <v>5037</v>
      </c>
      <c r="H126" s="6" t="s">
        <v>5038</v>
      </c>
      <c r="I126" s="7" t="s">
        <v>5035</v>
      </c>
      <c r="J126" s="13"/>
      <c r="K126" s="13"/>
      <c r="L126" s="13"/>
      <c r="M126" s="13"/>
      <c r="N126" s="13"/>
      <c r="O126" s="13"/>
      <c r="P126" s="13"/>
      <c r="Q126" s="13"/>
      <c r="R126" s="13"/>
      <c r="S126" s="13"/>
      <c r="T126" s="13"/>
      <c r="U126" s="13"/>
      <c r="V126" s="13"/>
      <c r="W126" s="13"/>
      <c r="X126" s="13"/>
      <c r="Y126" s="13"/>
    </row>
    <row r="127" spans="1:25" ht="15.75" customHeight="1">
      <c r="A127" s="42" t="s">
        <v>5039</v>
      </c>
      <c r="B127" s="29" t="s">
        <v>5040</v>
      </c>
      <c r="C127" s="45" t="s">
        <v>5041</v>
      </c>
      <c r="D127" s="29" t="s">
        <v>5042</v>
      </c>
      <c r="E127" s="29" t="s">
        <v>5043</v>
      </c>
      <c r="F127" s="29" t="s">
        <v>5044</v>
      </c>
      <c r="G127" s="5" t="s">
        <v>5045</v>
      </c>
      <c r="H127" s="6" t="s">
        <v>5046</v>
      </c>
      <c r="I127" s="7" t="s">
        <v>5047</v>
      </c>
      <c r="J127" s="13"/>
      <c r="K127" s="13"/>
      <c r="L127" s="13"/>
      <c r="M127" s="13"/>
      <c r="N127" s="13"/>
      <c r="O127" s="13"/>
      <c r="P127" s="13"/>
      <c r="Q127" s="13"/>
      <c r="R127" s="13"/>
      <c r="S127" s="13"/>
      <c r="T127" s="13"/>
      <c r="U127" s="13"/>
      <c r="V127" s="13"/>
      <c r="W127" s="13"/>
      <c r="X127" s="13"/>
      <c r="Y127" s="13"/>
    </row>
    <row r="128" spans="1:25" ht="15.75" customHeight="1">
      <c r="A128" s="42" t="s">
        <v>5048</v>
      </c>
      <c r="B128" s="29" t="s">
        <v>3747</v>
      </c>
      <c r="C128" s="45" t="s">
        <v>3748</v>
      </c>
      <c r="D128" s="29" t="s">
        <v>3749</v>
      </c>
      <c r="E128" s="29" t="s">
        <v>3750</v>
      </c>
      <c r="F128" s="29" t="s">
        <v>3751</v>
      </c>
      <c r="G128" s="5" t="s">
        <v>3752</v>
      </c>
      <c r="H128" s="6" t="s">
        <v>3753</v>
      </c>
      <c r="I128" s="7" t="s">
        <v>3750</v>
      </c>
      <c r="J128" s="13"/>
      <c r="K128" s="13"/>
      <c r="L128" s="13"/>
      <c r="M128" s="13"/>
      <c r="N128" s="13"/>
      <c r="O128" s="13"/>
      <c r="P128" s="13"/>
      <c r="Q128" s="13"/>
      <c r="R128" s="13"/>
      <c r="S128" s="13"/>
      <c r="T128" s="13"/>
      <c r="U128" s="13"/>
      <c r="V128" s="13"/>
      <c r="W128" s="13"/>
      <c r="X128" s="13"/>
      <c r="Y128" s="13"/>
    </row>
    <row r="129" spans="1:25">
      <c r="A129" s="42" t="s">
        <v>5049</v>
      </c>
      <c r="B129" s="29" t="s">
        <v>5050</v>
      </c>
      <c r="C129" s="29" t="s">
        <v>5051</v>
      </c>
      <c r="D129" s="29" t="s">
        <v>5052</v>
      </c>
      <c r="E129" s="29" t="s">
        <v>5053</v>
      </c>
      <c r="F129" s="29" t="s">
        <v>5054</v>
      </c>
      <c r="G129" s="5" t="s">
        <v>5055</v>
      </c>
      <c r="H129" s="6" t="s">
        <v>5056</v>
      </c>
      <c r="I129" s="7" t="s">
        <v>5053</v>
      </c>
      <c r="J129" s="13"/>
      <c r="K129" s="13"/>
      <c r="L129" s="13"/>
      <c r="M129" s="13"/>
      <c r="N129" s="13"/>
      <c r="O129" s="13"/>
      <c r="P129" s="13"/>
      <c r="Q129" s="13"/>
      <c r="R129" s="13"/>
      <c r="S129" s="13"/>
      <c r="T129" s="13"/>
      <c r="U129" s="13"/>
      <c r="V129" s="13"/>
      <c r="W129" s="13"/>
      <c r="X129" s="13"/>
      <c r="Y129" s="13"/>
    </row>
    <row r="130" spans="1:25">
      <c r="A130" s="42" t="s">
        <v>5057</v>
      </c>
      <c r="B130" s="29" t="s">
        <v>5058</v>
      </c>
      <c r="C130" s="29" t="s">
        <v>5059</v>
      </c>
      <c r="D130" s="29" t="s">
        <v>5060</v>
      </c>
      <c r="E130" s="29" t="s">
        <v>5061</v>
      </c>
      <c r="F130" s="29" t="s">
        <v>5062</v>
      </c>
      <c r="G130" s="5" t="s">
        <v>5063</v>
      </c>
      <c r="H130" s="6" t="s">
        <v>5064</v>
      </c>
      <c r="I130" s="7" t="s">
        <v>5065</v>
      </c>
      <c r="J130" s="13"/>
      <c r="K130" s="13"/>
      <c r="L130" s="13"/>
      <c r="M130" s="13"/>
      <c r="N130" s="13"/>
      <c r="O130" s="13"/>
      <c r="P130" s="13"/>
      <c r="Q130" s="13"/>
      <c r="R130" s="13"/>
      <c r="S130" s="13"/>
      <c r="T130" s="13"/>
      <c r="U130" s="13"/>
      <c r="V130" s="13"/>
      <c r="W130" s="13"/>
      <c r="X130" s="13"/>
      <c r="Y130" s="13"/>
    </row>
    <row r="131" spans="1:25">
      <c r="A131" s="42" t="s">
        <v>5066</v>
      </c>
      <c r="B131" s="29" t="s">
        <v>5067</v>
      </c>
      <c r="C131" s="29" t="s">
        <v>5068</v>
      </c>
      <c r="D131" s="29" t="s">
        <v>5069</v>
      </c>
      <c r="E131" s="29" t="s">
        <v>5070</v>
      </c>
      <c r="F131" s="29" t="s">
        <v>5071</v>
      </c>
      <c r="G131" s="5" t="s">
        <v>5072</v>
      </c>
      <c r="H131" s="6" t="s">
        <v>5073</v>
      </c>
      <c r="I131" s="7" t="s">
        <v>5074</v>
      </c>
      <c r="J131" s="13"/>
      <c r="K131" s="13"/>
      <c r="L131" s="13"/>
      <c r="M131" s="13"/>
      <c r="N131" s="13"/>
      <c r="O131" s="13"/>
      <c r="P131" s="13"/>
      <c r="Q131" s="13"/>
      <c r="R131" s="13"/>
      <c r="S131" s="13"/>
      <c r="T131" s="13"/>
      <c r="U131" s="13"/>
      <c r="V131" s="13"/>
      <c r="W131" s="13"/>
      <c r="X131" s="13"/>
      <c r="Y131" s="13"/>
    </row>
    <row r="132" spans="1:25">
      <c r="A132" s="42" t="s">
        <v>5075</v>
      </c>
      <c r="B132" s="29" t="s">
        <v>5076</v>
      </c>
      <c r="C132" s="29" t="s">
        <v>5077</v>
      </c>
      <c r="D132" s="29" t="s">
        <v>5078</v>
      </c>
      <c r="E132" s="29" t="s">
        <v>5079</v>
      </c>
      <c r="F132" s="29" t="s">
        <v>5080</v>
      </c>
      <c r="G132" s="5" t="s">
        <v>5081</v>
      </c>
      <c r="H132" s="6" t="s">
        <v>5082</v>
      </c>
      <c r="I132" s="7" t="s">
        <v>5083</v>
      </c>
      <c r="J132" s="13"/>
      <c r="K132" s="13"/>
      <c r="L132" s="13"/>
      <c r="M132" s="13"/>
      <c r="N132" s="13"/>
      <c r="O132" s="13"/>
      <c r="P132" s="13"/>
      <c r="Q132" s="13"/>
      <c r="R132" s="13"/>
      <c r="S132" s="13"/>
      <c r="T132" s="13"/>
      <c r="U132" s="13"/>
      <c r="V132" s="13"/>
      <c r="W132" s="13"/>
      <c r="X132" s="13"/>
      <c r="Y132" s="13"/>
    </row>
    <row r="133" spans="1:25">
      <c r="A133" s="42" t="s">
        <v>5084</v>
      </c>
      <c r="B133" s="29" t="s">
        <v>5085</v>
      </c>
      <c r="C133" s="29" t="s">
        <v>5086</v>
      </c>
      <c r="D133" s="29" t="s">
        <v>5087</v>
      </c>
      <c r="E133" s="29" t="s">
        <v>5088</v>
      </c>
      <c r="F133" s="7" t="s">
        <v>5089</v>
      </c>
      <c r="G133" s="5" t="s">
        <v>5090</v>
      </c>
      <c r="H133" s="6" t="s">
        <v>5091</v>
      </c>
      <c r="I133" s="7" t="s">
        <v>5092</v>
      </c>
      <c r="J133" s="13"/>
      <c r="K133" s="13"/>
      <c r="L133" s="13"/>
      <c r="M133" s="13"/>
      <c r="N133" s="13"/>
      <c r="O133" s="13"/>
      <c r="P133" s="13"/>
      <c r="Q133" s="13"/>
      <c r="R133" s="13"/>
      <c r="S133" s="13"/>
      <c r="T133" s="13"/>
      <c r="U133" s="13"/>
      <c r="V133" s="13"/>
      <c r="W133" s="13"/>
      <c r="X133" s="13"/>
      <c r="Y133" s="13"/>
    </row>
    <row r="134" spans="1:25">
      <c r="A134" s="42" t="s">
        <v>5093</v>
      </c>
      <c r="B134" s="29" t="s">
        <v>5094</v>
      </c>
      <c r="C134" s="29" t="s">
        <v>5095</v>
      </c>
      <c r="D134" s="29" t="s">
        <v>5096</v>
      </c>
      <c r="E134" s="29" t="s">
        <v>5097</v>
      </c>
      <c r="F134" s="29" t="s">
        <v>5098</v>
      </c>
      <c r="G134" s="5" t="s">
        <v>5099</v>
      </c>
      <c r="H134" s="6" t="s">
        <v>5100</v>
      </c>
      <c r="I134" s="7" t="s">
        <v>5101</v>
      </c>
      <c r="J134" s="13"/>
      <c r="K134" s="13"/>
      <c r="L134" s="13"/>
      <c r="M134" s="13"/>
      <c r="N134" s="13"/>
      <c r="O134" s="13"/>
      <c r="P134" s="13"/>
      <c r="Q134" s="13"/>
      <c r="R134" s="13"/>
      <c r="S134" s="13"/>
      <c r="T134" s="13"/>
      <c r="U134" s="13"/>
      <c r="V134" s="13"/>
      <c r="W134" s="13"/>
      <c r="X134" s="13"/>
      <c r="Y134" s="13"/>
    </row>
    <row r="135" spans="1:25">
      <c r="A135" s="42" t="s">
        <v>5102</v>
      </c>
      <c r="B135" s="29" t="s">
        <v>5103</v>
      </c>
      <c r="C135" s="29" t="s">
        <v>5104</v>
      </c>
      <c r="D135" s="29" t="s">
        <v>5105</v>
      </c>
      <c r="E135" s="29" t="s">
        <v>5106</v>
      </c>
      <c r="F135" s="29" t="s">
        <v>5107</v>
      </c>
      <c r="G135" s="5" t="s">
        <v>5108</v>
      </c>
      <c r="H135" s="6" t="s">
        <v>5109</v>
      </c>
      <c r="I135" s="7" t="s">
        <v>5110</v>
      </c>
      <c r="J135" s="13"/>
      <c r="K135" s="13"/>
      <c r="L135" s="13"/>
      <c r="M135" s="13"/>
      <c r="N135" s="13"/>
      <c r="O135" s="13"/>
      <c r="P135" s="13"/>
      <c r="Q135" s="13"/>
      <c r="R135" s="13"/>
      <c r="S135" s="13"/>
      <c r="T135" s="13"/>
      <c r="U135" s="13"/>
      <c r="V135" s="13"/>
      <c r="W135" s="13"/>
      <c r="X135" s="13"/>
      <c r="Y135" s="13"/>
    </row>
    <row r="136" spans="1:25">
      <c r="A136" s="42" t="s">
        <v>5111</v>
      </c>
      <c r="B136" s="29" t="s">
        <v>5112</v>
      </c>
      <c r="C136" s="29" t="s">
        <v>5113</v>
      </c>
      <c r="D136" s="29" t="s">
        <v>5114</v>
      </c>
      <c r="E136" s="29" t="s">
        <v>5115</v>
      </c>
      <c r="F136" s="29" t="s">
        <v>5116</v>
      </c>
      <c r="G136" s="5" t="s">
        <v>5117</v>
      </c>
      <c r="H136" s="6" t="s">
        <v>5118</v>
      </c>
      <c r="I136" s="7" t="s">
        <v>5119</v>
      </c>
      <c r="J136" s="13"/>
      <c r="K136" s="13"/>
      <c r="L136" s="13"/>
      <c r="M136" s="13"/>
      <c r="N136" s="13"/>
      <c r="O136" s="13"/>
      <c r="P136" s="13"/>
      <c r="Q136" s="13"/>
      <c r="R136" s="13"/>
      <c r="S136" s="13"/>
      <c r="T136" s="13"/>
      <c r="U136" s="13"/>
      <c r="V136" s="13"/>
      <c r="W136" s="13"/>
      <c r="X136" s="13"/>
      <c r="Y136" s="13"/>
    </row>
    <row r="137" spans="1:25">
      <c r="A137" s="42" t="s">
        <v>5120</v>
      </c>
      <c r="B137" s="29" t="s">
        <v>5121</v>
      </c>
      <c r="C137" s="29" t="s">
        <v>5121</v>
      </c>
      <c r="D137" s="29" t="s">
        <v>5121</v>
      </c>
      <c r="E137" s="29" t="s">
        <v>5121</v>
      </c>
      <c r="F137" s="29" t="s">
        <v>5121</v>
      </c>
      <c r="G137" s="5" t="s">
        <v>5121</v>
      </c>
      <c r="H137" s="6" t="s">
        <v>5121</v>
      </c>
      <c r="I137" s="7" t="s">
        <v>5121</v>
      </c>
      <c r="J137" s="13"/>
      <c r="K137" s="13"/>
      <c r="L137" s="13"/>
      <c r="M137" s="13"/>
      <c r="N137" s="13"/>
      <c r="O137" s="13"/>
      <c r="P137" s="13"/>
      <c r="Q137" s="13"/>
      <c r="R137" s="13"/>
      <c r="S137" s="13"/>
      <c r="T137" s="13"/>
      <c r="U137" s="13"/>
      <c r="V137" s="13"/>
      <c r="W137" s="13"/>
      <c r="X137" s="13"/>
      <c r="Y137" s="13"/>
    </row>
    <row r="138" spans="1:25">
      <c r="A138" s="42" t="s">
        <v>5122</v>
      </c>
      <c r="B138" s="29" t="s">
        <v>3255</v>
      </c>
      <c r="C138" s="29" t="s">
        <v>3256</v>
      </c>
      <c r="D138" s="29" t="s">
        <v>3257</v>
      </c>
      <c r="E138" s="29" t="s">
        <v>3258</v>
      </c>
      <c r="F138" s="29" t="s">
        <v>3259</v>
      </c>
      <c r="G138" s="5" t="s">
        <v>3260</v>
      </c>
      <c r="H138" s="6" t="s">
        <v>3261</v>
      </c>
      <c r="I138" s="7" t="s">
        <v>3259</v>
      </c>
      <c r="J138" s="13"/>
      <c r="K138" s="13"/>
      <c r="L138" s="13"/>
      <c r="M138" s="13"/>
      <c r="N138" s="13"/>
      <c r="O138" s="13"/>
      <c r="P138" s="13"/>
      <c r="Q138" s="13"/>
      <c r="R138" s="13"/>
      <c r="S138" s="13"/>
      <c r="T138" s="13"/>
      <c r="U138" s="13"/>
      <c r="V138" s="13"/>
      <c r="W138" s="13"/>
      <c r="X138" s="13"/>
      <c r="Y138" s="13"/>
    </row>
    <row r="139" spans="1:25">
      <c r="A139" s="42" t="s">
        <v>5123</v>
      </c>
      <c r="B139" s="29" t="s">
        <v>5124</v>
      </c>
      <c r="C139" s="29" t="s">
        <v>5124</v>
      </c>
      <c r="D139" s="29" t="s">
        <v>5124</v>
      </c>
      <c r="E139" s="29" t="s">
        <v>5124</v>
      </c>
      <c r="F139" s="29" t="s">
        <v>5124</v>
      </c>
      <c r="G139" s="5" t="s">
        <v>5124</v>
      </c>
      <c r="H139" s="6" t="s">
        <v>5124</v>
      </c>
      <c r="I139" s="7" t="s">
        <v>5124</v>
      </c>
      <c r="J139" s="13"/>
      <c r="K139" s="13"/>
      <c r="L139" s="13"/>
      <c r="M139" s="13"/>
      <c r="N139" s="13"/>
      <c r="O139" s="13"/>
      <c r="P139" s="13"/>
      <c r="Q139" s="13"/>
      <c r="R139" s="13"/>
      <c r="S139" s="13"/>
      <c r="T139" s="13"/>
      <c r="U139" s="13"/>
      <c r="V139" s="13"/>
      <c r="W139" s="13"/>
      <c r="X139" s="13"/>
      <c r="Y139" s="13"/>
    </row>
    <row r="140" spans="1:25">
      <c r="A140" s="42" t="s">
        <v>5125</v>
      </c>
      <c r="B140" s="29" t="s">
        <v>5126</v>
      </c>
      <c r="C140" s="29" t="s">
        <v>5126</v>
      </c>
      <c r="D140" s="29" t="s">
        <v>5127</v>
      </c>
      <c r="E140" s="29" t="s">
        <v>5128</v>
      </c>
      <c r="F140" s="29" t="s">
        <v>5129</v>
      </c>
      <c r="G140" s="5" t="s">
        <v>5130</v>
      </c>
      <c r="H140" s="6" t="s">
        <v>5131</v>
      </c>
      <c r="I140" s="7" t="s">
        <v>5132</v>
      </c>
      <c r="J140" s="13"/>
      <c r="K140" s="13"/>
      <c r="L140" s="13"/>
      <c r="M140" s="13"/>
      <c r="N140" s="13"/>
      <c r="O140" s="13"/>
      <c r="P140" s="13"/>
      <c r="Q140" s="13"/>
      <c r="R140" s="13"/>
      <c r="S140" s="13"/>
      <c r="T140" s="13"/>
      <c r="U140" s="13"/>
      <c r="V140" s="13"/>
      <c r="W140" s="13"/>
      <c r="X140" s="13"/>
      <c r="Y140" s="13"/>
    </row>
    <row r="141" spans="1:25">
      <c r="A141" s="42" t="s">
        <v>5133</v>
      </c>
      <c r="B141" s="29" t="s">
        <v>3747</v>
      </c>
      <c r="C141" s="29" t="s">
        <v>3748</v>
      </c>
      <c r="D141" s="29" t="s">
        <v>3749</v>
      </c>
      <c r="E141" s="29" t="s">
        <v>3750</v>
      </c>
      <c r="F141" s="29" t="s">
        <v>3751</v>
      </c>
      <c r="G141" s="5" t="s">
        <v>3752</v>
      </c>
      <c r="H141" s="6" t="s">
        <v>3753</v>
      </c>
      <c r="I141" s="7" t="s">
        <v>3750</v>
      </c>
      <c r="J141" s="13"/>
      <c r="K141" s="13"/>
      <c r="L141" s="13"/>
      <c r="M141" s="13"/>
      <c r="N141" s="13"/>
      <c r="O141" s="13"/>
      <c r="P141" s="13"/>
      <c r="Q141" s="13"/>
      <c r="R141" s="13"/>
      <c r="S141" s="13"/>
      <c r="T141" s="13"/>
      <c r="U141" s="13"/>
      <c r="V141" s="13"/>
      <c r="W141" s="13"/>
      <c r="X141" s="13"/>
      <c r="Y141" s="13"/>
    </row>
    <row r="142" spans="1:25">
      <c r="A142" s="42" t="s">
        <v>5134</v>
      </c>
      <c r="B142" s="29" t="s">
        <v>5135</v>
      </c>
      <c r="C142" s="29" t="s">
        <v>5136</v>
      </c>
      <c r="D142" s="29" t="s">
        <v>5137</v>
      </c>
      <c r="E142" s="29" t="s">
        <v>5138</v>
      </c>
      <c r="F142" s="29" t="s">
        <v>5139</v>
      </c>
      <c r="G142" s="5" t="s">
        <v>5018</v>
      </c>
      <c r="H142" s="6" t="s">
        <v>5019</v>
      </c>
      <c r="I142" s="7" t="s">
        <v>5140</v>
      </c>
      <c r="J142" s="13"/>
      <c r="K142" s="13"/>
      <c r="L142" s="13"/>
      <c r="M142" s="13"/>
      <c r="N142" s="13"/>
      <c r="O142" s="13"/>
      <c r="P142" s="13"/>
      <c r="Q142" s="13"/>
      <c r="R142" s="13"/>
      <c r="S142" s="13"/>
      <c r="T142" s="13"/>
      <c r="U142" s="13"/>
      <c r="V142" s="13"/>
      <c r="W142" s="13"/>
      <c r="X142" s="13"/>
      <c r="Y142" s="13"/>
    </row>
    <row r="143" spans="1:25">
      <c r="A143" s="42" t="s">
        <v>5141</v>
      </c>
      <c r="B143" s="29" t="s">
        <v>5142</v>
      </c>
      <c r="C143" s="29" t="s">
        <v>5143</v>
      </c>
      <c r="D143" s="29" t="s">
        <v>5144</v>
      </c>
      <c r="E143" s="29" t="s">
        <v>5145</v>
      </c>
      <c r="F143" s="29" t="s">
        <v>5145</v>
      </c>
      <c r="G143" s="5" t="s">
        <v>5146</v>
      </c>
      <c r="H143" s="6" t="s">
        <v>5147</v>
      </c>
      <c r="I143" s="7" t="s">
        <v>5145</v>
      </c>
      <c r="J143" s="13"/>
      <c r="K143" s="13"/>
      <c r="L143" s="13"/>
      <c r="M143" s="13"/>
      <c r="N143" s="13"/>
      <c r="O143" s="13"/>
      <c r="P143" s="13"/>
      <c r="Q143" s="13"/>
      <c r="R143" s="13"/>
      <c r="S143" s="13"/>
      <c r="T143" s="13"/>
      <c r="U143" s="13"/>
      <c r="V143" s="13"/>
      <c r="W143" s="13"/>
      <c r="X143" s="13"/>
      <c r="Y143" s="13"/>
    </row>
    <row r="144" spans="1:25">
      <c r="A144" s="42" t="s">
        <v>5148</v>
      </c>
      <c r="B144" s="29" t="s">
        <v>5149</v>
      </c>
      <c r="C144" s="29" t="s">
        <v>5150</v>
      </c>
      <c r="D144" s="29" t="s">
        <v>5151</v>
      </c>
      <c r="E144" s="29" t="s">
        <v>5152</v>
      </c>
      <c r="F144" s="16" t="s">
        <v>5153</v>
      </c>
      <c r="G144" s="5" t="s">
        <v>5154</v>
      </c>
      <c r="H144" s="6" t="s">
        <v>5155</v>
      </c>
      <c r="I144" s="7" t="s">
        <v>5156</v>
      </c>
      <c r="J144" s="13"/>
      <c r="K144" s="13"/>
      <c r="L144" s="13"/>
      <c r="M144" s="13"/>
      <c r="N144" s="13"/>
      <c r="O144" s="13"/>
      <c r="P144" s="13"/>
      <c r="Q144" s="13"/>
      <c r="R144" s="13"/>
      <c r="S144" s="13"/>
      <c r="T144" s="13"/>
      <c r="U144" s="13"/>
      <c r="V144" s="13"/>
      <c r="W144" s="13"/>
      <c r="X144" s="13"/>
      <c r="Y144" s="13"/>
    </row>
    <row r="145" spans="1:25">
      <c r="A145" s="42" t="s">
        <v>5157</v>
      </c>
      <c r="B145" s="29" t="s">
        <v>5158</v>
      </c>
      <c r="C145" s="29" t="s">
        <v>5159</v>
      </c>
      <c r="D145" s="29" t="s">
        <v>5160</v>
      </c>
      <c r="E145" s="29" t="s">
        <v>5161</v>
      </c>
      <c r="F145" s="16" t="s">
        <v>5162</v>
      </c>
      <c r="G145" s="5" t="s">
        <v>5163</v>
      </c>
      <c r="H145" s="6" t="s">
        <v>5164</v>
      </c>
      <c r="I145" s="7" t="s">
        <v>5165</v>
      </c>
      <c r="J145" s="13"/>
      <c r="K145" s="13"/>
      <c r="L145" s="13"/>
      <c r="M145" s="13"/>
      <c r="N145" s="13"/>
      <c r="O145" s="13"/>
      <c r="P145" s="13"/>
      <c r="Q145" s="13"/>
      <c r="R145" s="13"/>
      <c r="S145" s="13"/>
      <c r="T145" s="13"/>
      <c r="U145" s="13"/>
      <c r="V145" s="13"/>
      <c r="W145" s="13"/>
      <c r="X145" s="13"/>
      <c r="Y145" s="13"/>
    </row>
    <row r="146" spans="1:25">
      <c r="A146" s="42" t="s">
        <v>5166</v>
      </c>
      <c r="B146" s="46" t="s">
        <v>5167</v>
      </c>
      <c r="C146" s="46" t="s">
        <v>5168</v>
      </c>
      <c r="D146" s="46" t="s">
        <v>5169</v>
      </c>
      <c r="E146" s="46" t="s">
        <v>5170</v>
      </c>
      <c r="F146" s="46" t="s">
        <v>5171</v>
      </c>
      <c r="G146" s="47" t="s">
        <v>5172</v>
      </c>
      <c r="H146" s="6" t="s">
        <v>5173</v>
      </c>
      <c r="I146" s="7" t="s">
        <v>5174</v>
      </c>
      <c r="J146" s="46" t="s">
        <v>5175</v>
      </c>
      <c r="K146" s="13"/>
      <c r="L146" s="13"/>
      <c r="M146" s="13"/>
      <c r="N146" s="13"/>
      <c r="O146" s="13"/>
      <c r="P146" s="13"/>
      <c r="Q146" s="13"/>
      <c r="R146" s="13"/>
      <c r="S146" s="13"/>
      <c r="T146" s="13"/>
      <c r="U146" s="13"/>
      <c r="V146" s="13"/>
      <c r="W146" s="13"/>
      <c r="X146" s="13"/>
      <c r="Y146" s="13"/>
    </row>
    <row r="147" spans="1:25">
      <c r="A147" s="42" t="s">
        <v>5176</v>
      </c>
      <c r="B147" s="29" t="s">
        <v>5177</v>
      </c>
      <c r="C147" s="29" t="s">
        <v>5177</v>
      </c>
      <c r="D147" s="29" t="s">
        <v>5177</v>
      </c>
      <c r="E147" s="29" t="s">
        <v>5177</v>
      </c>
      <c r="F147" s="29" t="s">
        <v>5177</v>
      </c>
      <c r="G147" s="5" t="s">
        <v>5177</v>
      </c>
      <c r="H147" s="6" t="s">
        <v>5177</v>
      </c>
      <c r="I147" s="7" t="s">
        <v>5177</v>
      </c>
      <c r="J147" s="13"/>
      <c r="K147" s="13"/>
      <c r="L147" s="13"/>
      <c r="M147" s="13"/>
      <c r="N147" s="13"/>
      <c r="O147" s="13"/>
      <c r="P147" s="13"/>
      <c r="Q147" s="13"/>
      <c r="R147" s="13"/>
      <c r="S147" s="13"/>
      <c r="T147" s="13"/>
      <c r="U147" s="13"/>
      <c r="V147" s="13"/>
      <c r="W147" s="13"/>
      <c r="X147" s="13"/>
      <c r="Y147" s="13"/>
    </row>
    <row r="148" spans="1:25">
      <c r="A148" s="42" t="s">
        <v>5178</v>
      </c>
      <c r="B148" s="46" t="s">
        <v>5179</v>
      </c>
      <c r="C148" s="46" t="s">
        <v>5180</v>
      </c>
      <c r="D148" s="46" t="s">
        <v>5181</v>
      </c>
      <c r="E148" s="46" t="s">
        <v>5182</v>
      </c>
      <c r="F148" s="46" t="s">
        <v>5183</v>
      </c>
      <c r="G148" s="5" t="s">
        <v>5184</v>
      </c>
      <c r="H148" s="6" t="s">
        <v>5185</v>
      </c>
      <c r="I148" s="7" t="s">
        <v>5186</v>
      </c>
      <c r="J148" s="13"/>
      <c r="K148" s="13"/>
      <c r="L148" s="13"/>
      <c r="M148" s="13"/>
      <c r="N148" s="13"/>
      <c r="O148" s="13"/>
      <c r="P148" s="13"/>
      <c r="Q148" s="13"/>
      <c r="R148" s="13"/>
      <c r="S148" s="13"/>
      <c r="T148" s="13"/>
      <c r="U148" s="13"/>
      <c r="V148" s="13"/>
      <c r="W148" s="13"/>
      <c r="X148" s="13"/>
      <c r="Y148" s="13"/>
    </row>
    <row r="149" spans="1:25">
      <c r="A149" s="42"/>
      <c r="B149" s="13"/>
      <c r="C149" s="13"/>
      <c r="D149" s="13"/>
      <c r="E149" s="13"/>
      <c r="F149" s="13"/>
      <c r="G149" s="5"/>
      <c r="H149" s="13"/>
      <c r="I149" s="7"/>
      <c r="J149" s="13"/>
      <c r="K149" s="13"/>
      <c r="L149" s="13"/>
      <c r="M149" s="13"/>
      <c r="N149" s="13"/>
      <c r="O149" s="13"/>
      <c r="P149" s="13"/>
      <c r="Q149" s="13"/>
      <c r="R149" s="13"/>
      <c r="S149" s="13"/>
      <c r="T149" s="13"/>
      <c r="U149" s="13"/>
      <c r="V149" s="13"/>
      <c r="W149" s="13"/>
      <c r="X149" s="13"/>
      <c r="Y149" s="13"/>
    </row>
    <row r="150" spans="1:25">
      <c r="A150" s="42"/>
      <c r="B150" s="13"/>
      <c r="C150" s="13"/>
      <c r="D150" s="13"/>
      <c r="E150" s="13"/>
      <c r="F150" s="13"/>
      <c r="G150" s="5"/>
      <c r="H150" s="13"/>
      <c r="I150" s="7"/>
      <c r="J150" s="13"/>
      <c r="K150" s="13"/>
      <c r="L150" s="13"/>
      <c r="M150" s="13"/>
      <c r="N150" s="13"/>
      <c r="O150" s="13"/>
      <c r="P150" s="13"/>
      <c r="Q150" s="13"/>
      <c r="R150" s="13"/>
      <c r="S150" s="13"/>
      <c r="T150" s="13"/>
      <c r="U150" s="13"/>
      <c r="V150" s="13"/>
      <c r="W150" s="13"/>
      <c r="X150" s="13"/>
      <c r="Y150" s="13"/>
    </row>
    <row r="151" spans="1:25">
      <c r="A151" s="42"/>
      <c r="B151" s="13"/>
      <c r="C151" s="13"/>
      <c r="D151" s="13"/>
      <c r="E151" s="13"/>
      <c r="F151" s="13"/>
      <c r="G151" s="5"/>
      <c r="H151" s="13"/>
      <c r="I151" s="7"/>
      <c r="J151" s="13"/>
      <c r="K151" s="13"/>
      <c r="L151" s="13"/>
      <c r="M151" s="13"/>
      <c r="N151" s="13"/>
      <c r="O151" s="13"/>
      <c r="P151" s="13"/>
      <c r="Q151" s="13"/>
      <c r="R151" s="13"/>
      <c r="S151" s="13"/>
      <c r="T151" s="13"/>
      <c r="U151" s="13"/>
      <c r="V151" s="13"/>
      <c r="W151" s="13"/>
      <c r="X151" s="13"/>
      <c r="Y151" s="13"/>
    </row>
    <row r="152" spans="1:25">
      <c r="A152" s="42"/>
      <c r="B152" s="13"/>
      <c r="C152" s="13"/>
      <c r="D152" s="13"/>
      <c r="E152" s="13"/>
      <c r="F152" s="13"/>
      <c r="G152" s="5"/>
      <c r="H152" s="13"/>
      <c r="I152" s="7"/>
      <c r="J152" s="13"/>
      <c r="K152" s="13"/>
      <c r="L152" s="13"/>
      <c r="M152" s="13"/>
      <c r="N152" s="13"/>
      <c r="O152" s="13"/>
      <c r="P152" s="13"/>
      <c r="Q152" s="13"/>
      <c r="R152" s="13"/>
      <c r="S152" s="13"/>
      <c r="T152" s="13"/>
      <c r="U152" s="13"/>
      <c r="V152" s="13"/>
      <c r="W152" s="13"/>
      <c r="X152" s="13"/>
      <c r="Y152" s="13"/>
    </row>
    <row r="153" spans="1:25">
      <c r="A153" s="42"/>
      <c r="B153" s="13"/>
      <c r="C153" s="13"/>
      <c r="D153" s="13"/>
      <c r="E153" s="13"/>
      <c r="F153" s="13"/>
      <c r="G153" s="5"/>
      <c r="H153" s="13"/>
      <c r="I153" s="7"/>
      <c r="J153" s="13"/>
      <c r="K153" s="13"/>
      <c r="L153" s="13"/>
      <c r="M153" s="13"/>
      <c r="N153" s="13"/>
      <c r="O153" s="13"/>
      <c r="P153" s="13"/>
      <c r="Q153" s="13"/>
      <c r="R153" s="13"/>
      <c r="S153" s="13"/>
      <c r="T153" s="13"/>
      <c r="U153" s="13"/>
      <c r="V153" s="13"/>
      <c r="W153" s="13"/>
      <c r="X153" s="13"/>
      <c r="Y153" s="13"/>
    </row>
    <row r="154" spans="1:25">
      <c r="A154" s="42"/>
      <c r="B154" s="13"/>
      <c r="C154" s="13"/>
      <c r="D154" s="13"/>
      <c r="E154" s="13"/>
      <c r="F154" s="13"/>
      <c r="G154" s="5"/>
      <c r="H154" s="13"/>
      <c r="I154" s="7"/>
      <c r="J154" s="13"/>
      <c r="K154" s="13"/>
      <c r="L154" s="13"/>
      <c r="M154" s="13"/>
      <c r="N154" s="13"/>
      <c r="O154" s="13"/>
      <c r="P154" s="13"/>
      <c r="Q154" s="13"/>
      <c r="R154" s="13"/>
      <c r="S154" s="13"/>
      <c r="T154" s="13"/>
      <c r="U154" s="13"/>
      <c r="V154" s="13"/>
      <c r="W154" s="13"/>
      <c r="X154" s="13"/>
      <c r="Y154" s="13"/>
    </row>
    <row r="155" spans="1:25">
      <c r="A155" s="42"/>
      <c r="B155" s="13"/>
      <c r="C155" s="13"/>
      <c r="D155" s="13"/>
      <c r="E155" s="13"/>
      <c r="F155" s="13"/>
      <c r="G155" s="5"/>
      <c r="H155" s="13"/>
      <c r="I155" s="7"/>
      <c r="J155" s="13"/>
      <c r="K155" s="13"/>
      <c r="L155" s="13"/>
      <c r="M155" s="13"/>
      <c r="N155" s="13"/>
      <c r="O155" s="13"/>
      <c r="P155" s="13"/>
      <c r="Q155" s="13"/>
      <c r="R155" s="13"/>
      <c r="S155" s="13"/>
      <c r="T155" s="13"/>
      <c r="U155" s="13"/>
      <c r="V155" s="13"/>
      <c r="W155" s="13"/>
      <c r="X155" s="13"/>
      <c r="Y155" s="13"/>
    </row>
    <row r="156" spans="1:25">
      <c r="A156" s="42"/>
      <c r="B156" s="13"/>
      <c r="C156" s="13"/>
      <c r="D156" s="13"/>
      <c r="E156" s="13"/>
      <c r="F156" s="13"/>
      <c r="G156" s="5"/>
      <c r="H156" s="13"/>
      <c r="I156" s="7"/>
      <c r="J156" s="13"/>
      <c r="K156" s="13"/>
      <c r="L156" s="13"/>
      <c r="M156" s="13"/>
      <c r="N156" s="13"/>
      <c r="O156" s="13"/>
      <c r="P156" s="13"/>
      <c r="Q156" s="13"/>
      <c r="R156" s="13"/>
      <c r="S156" s="13"/>
      <c r="T156" s="13"/>
      <c r="U156" s="13"/>
      <c r="V156" s="13"/>
      <c r="W156" s="13"/>
      <c r="X156" s="13"/>
      <c r="Y156" s="13"/>
    </row>
    <row r="157" spans="1:25">
      <c r="A157" s="42"/>
      <c r="B157" s="13"/>
      <c r="C157" s="13"/>
      <c r="D157" s="13"/>
      <c r="E157" s="13"/>
      <c r="F157" s="13"/>
      <c r="G157" s="5"/>
      <c r="H157" s="13"/>
      <c r="I157" s="7"/>
      <c r="J157" s="13"/>
      <c r="K157" s="13"/>
      <c r="L157" s="13"/>
      <c r="M157" s="13"/>
      <c r="N157" s="13"/>
      <c r="O157" s="13"/>
      <c r="P157" s="13"/>
      <c r="Q157" s="13"/>
      <c r="R157" s="13"/>
      <c r="S157" s="13"/>
      <c r="T157" s="13"/>
      <c r="U157" s="13"/>
      <c r="V157" s="13"/>
      <c r="W157" s="13"/>
      <c r="X157" s="13"/>
      <c r="Y157" s="13"/>
    </row>
    <row r="158" spans="1:25">
      <c r="A158" s="42"/>
      <c r="B158" s="13"/>
      <c r="C158" s="13"/>
      <c r="D158" s="13"/>
      <c r="E158" s="13"/>
      <c r="F158" s="13"/>
      <c r="G158" s="5"/>
      <c r="H158" s="13"/>
      <c r="I158" s="7"/>
      <c r="J158" s="13"/>
      <c r="K158" s="13"/>
      <c r="L158" s="13"/>
      <c r="M158" s="13"/>
      <c r="N158" s="13"/>
      <c r="O158" s="13"/>
      <c r="P158" s="13"/>
      <c r="Q158" s="13"/>
      <c r="R158" s="13"/>
      <c r="S158" s="13"/>
      <c r="T158" s="13"/>
      <c r="U158" s="13"/>
      <c r="V158" s="13"/>
      <c r="W158" s="13"/>
      <c r="X158" s="13"/>
      <c r="Y158" s="13"/>
    </row>
    <row r="159" spans="1:25">
      <c r="A159" s="42"/>
      <c r="B159" s="13"/>
      <c r="C159" s="13"/>
      <c r="D159" s="13"/>
      <c r="E159" s="13"/>
      <c r="F159" s="13"/>
      <c r="G159" s="5"/>
      <c r="H159" s="13"/>
      <c r="I159" s="7"/>
      <c r="J159" s="13"/>
      <c r="K159" s="13"/>
      <c r="L159" s="13"/>
      <c r="M159" s="13"/>
      <c r="N159" s="13"/>
      <c r="O159" s="13"/>
      <c r="P159" s="13"/>
      <c r="Q159" s="13"/>
      <c r="R159" s="13"/>
      <c r="S159" s="13"/>
      <c r="T159" s="13"/>
      <c r="U159" s="13"/>
      <c r="V159" s="13"/>
      <c r="W159" s="13"/>
      <c r="X159" s="13"/>
      <c r="Y159" s="13"/>
    </row>
    <row r="160" spans="1:25">
      <c r="A160" s="42"/>
      <c r="B160" s="13"/>
      <c r="C160" s="13"/>
      <c r="D160" s="13"/>
      <c r="E160" s="13"/>
      <c r="F160" s="13"/>
      <c r="G160" s="5"/>
      <c r="H160" s="13"/>
      <c r="I160" s="7"/>
      <c r="J160" s="13"/>
      <c r="K160" s="13"/>
      <c r="L160" s="13"/>
      <c r="M160" s="13"/>
      <c r="N160" s="13"/>
      <c r="O160" s="13"/>
      <c r="P160" s="13"/>
      <c r="Q160" s="13"/>
      <c r="R160" s="13"/>
      <c r="S160" s="13"/>
      <c r="T160" s="13"/>
      <c r="U160" s="13"/>
      <c r="V160" s="13"/>
      <c r="W160" s="13"/>
      <c r="X160" s="13"/>
      <c r="Y160" s="13"/>
    </row>
    <row r="161" spans="1:25">
      <c r="A161" s="42"/>
      <c r="B161" s="13"/>
      <c r="C161" s="13"/>
      <c r="D161" s="13"/>
      <c r="E161" s="13"/>
      <c r="F161" s="13"/>
      <c r="G161" s="5"/>
      <c r="H161" s="13"/>
      <c r="I161" s="7"/>
      <c r="J161" s="13"/>
      <c r="K161" s="13"/>
      <c r="L161" s="13"/>
      <c r="M161" s="13"/>
      <c r="N161" s="13"/>
      <c r="O161" s="13"/>
      <c r="P161" s="13"/>
      <c r="Q161" s="13"/>
      <c r="R161" s="13"/>
      <c r="S161" s="13"/>
      <c r="T161" s="13"/>
      <c r="U161" s="13"/>
      <c r="V161" s="13"/>
      <c r="W161" s="13"/>
      <c r="X161" s="13"/>
      <c r="Y161" s="13"/>
    </row>
    <row r="162" spans="1:25">
      <c r="A162" s="42"/>
      <c r="B162" s="13"/>
      <c r="C162" s="13"/>
      <c r="D162" s="13"/>
      <c r="E162" s="13"/>
      <c r="F162" s="13"/>
      <c r="G162" s="5"/>
      <c r="H162" s="13"/>
      <c r="I162" s="7"/>
      <c r="J162" s="13"/>
      <c r="K162" s="13"/>
      <c r="L162" s="13"/>
      <c r="M162" s="13"/>
      <c r="N162" s="13"/>
      <c r="O162" s="13"/>
      <c r="P162" s="13"/>
      <c r="Q162" s="13"/>
      <c r="R162" s="13"/>
      <c r="S162" s="13"/>
      <c r="T162" s="13"/>
      <c r="U162" s="13"/>
      <c r="V162" s="13"/>
      <c r="W162" s="13"/>
      <c r="X162" s="13"/>
      <c r="Y162" s="13"/>
    </row>
    <row r="163" spans="1:25">
      <c r="A163" s="42"/>
      <c r="B163" s="13"/>
      <c r="C163" s="13"/>
      <c r="D163" s="13"/>
      <c r="E163" s="13"/>
      <c r="F163" s="13"/>
      <c r="G163" s="5"/>
      <c r="H163" s="13"/>
      <c r="I163" s="7"/>
      <c r="J163" s="13"/>
      <c r="K163" s="13"/>
      <c r="L163" s="13"/>
      <c r="M163" s="13"/>
      <c r="N163" s="13"/>
      <c r="O163" s="13"/>
      <c r="P163" s="13"/>
      <c r="Q163" s="13"/>
      <c r="R163" s="13"/>
      <c r="S163" s="13"/>
      <c r="T163" s="13"/>
      <c r="U163" s="13"/>
      <c r="V163" s="13"/>
      <c r="W163" s="13"/>
      <c r="X163" s="13"/>
      <c r="Y163" s="13"/>
    </row>
    <row r="164" spans="1:25">
      <c r="A164" s="42"/>
      <c r="B164" s="13"/>
      <c r="C164" s="13"/>
      <c r="D164" s="13"/>
      <c r="E164" s="13"/>
      <c r="F164" s="13"/>
      <c r="G164" s="5"/>
      <c r="H164" s="13"/>
      <c r="I164" s="7"/>
      <c r="J164" s="13"/>
      <c r="K164" s="13"/>
      <c r="L164" s="13"/>
      <c r="M164" s="13"/>
      <c r="N164" s="13"/>
      <c r="O164" s="13"/>
      <c r="P164" s="13"/>
      <c r="Q164" s="13"/>
      <c r="R164" s="13"/>
      <c r="S164" s="13"/>
      <c r="T164" s="13"/>
      <c r="U164" s="13"/>
      <c r="V164" s="13"/>
      <c r="W164" s="13"/>
      <c r="X164" s="13"/>
      <c r="Y164" s="13"/>
    </row>
    <row r="165" spans="1:25">
      <c r="A165" s="42"/>
      <c r="B165" s="13"/>
      <c r="C165" s="13"/>
      <c r="D165" s="13"/>
      <c r="E165" s="13"/>
      <c r="F165" s="13"/>
      <c r="G165" s="5"/>
      <c r="H165" s="13"/>
      <c r="I165" s="7"/>
      <c r="J165" s="13"/>
      <c r="K165" s="13"/>
      <c r="L165" s="13"/>
      <c r="M165" s="13"/>
      <c r="N165" s="13"/>
      <c r="O165" s="13"/>
      <c r="P165" s="13"/>
      <c r="Q165" s="13"/>
      <c r="R165" s="13"/>
      <c r="S165" s="13"/>
      <c r="T165" s="13"/>
      <c r="U165" s="13"/>
      <c r="V165" s="13"/>
      <c r="W165" s="13"/>
      <c r="X165" s="13"/>
      <c r="Y165" s="13"/>
    </row>
    <row r="166" spans="1:25">
      <c r="A166" s="42"/>
      <c r="B166" s="13"/>
      <c r="C166" s="13"/>
      <c r="D166" s="13"/>
      <c r="E166" s="13"/>
      <c r="F166" s="13"/>
      <c r="G166" s="5"/>
      <c r="H166" s="13"/>
      <c r="I166" s="7"/>
      <c r="J166" s="13"/>
      <c r="K166" s="13"/>
      <c r="L166" s="13"/>
      <c r="M166" s="13"/>
      <c r="N166" s="13"/>
      <c r="O166" s="13"/>
      <c r="P166" s="13"/>
      <c r="Q166" s="13"/>
      <c r="R166" s="13"/>
      <c r="S166" s="13"/>
      <c r="T166" s="13"/>
      <c r="U166" s="13"/>
      <c r="V166" s="13"/>
      <c r="W166" s="13"/>
      <c r="X166" s="13"/>
      <c r="Y166" s="13"/>
    </row>
    <row r="167" spans="1:25">
      <c r="A167" s="42"/>
      <c r="B167" s="13"/>
      <c r="C167" s="13"/>
      <c r="D167" s="13"/>
      <c r="E167" s="13"/>
      <c r="F167" s="13"/>
      <c r="G167" s="5"/>
      <c r="H167" s="13"/>
      <c r="I167" s="7"/>
      <c r="J167" s="13"/>
      <c r="K167" s="13"/>
      <c r="L167" s="13"/>
      <c r="M167" s="13"/>
      <c r="N167" s="13"/>
      <c r="O167" s="13"/>
      <c r="P167" s="13"/>
      <c r="Q167" s="13"/>
      <c r="R167" s="13"/>
      <c r="S167" s="13"/>
      <c r="T167" s="13"/>
      <c r="U167" s="13"/>
      <c r="V167" s="13"/>
      <c r="W167" s="13"/>
      <c r="X167" s="13"/>
      <c r="Y167" s="13"/>
    </row>
    <row r="168" spans="1:25">
      <c r="A168" s="42"/>
      <c r="B168" s="13"/>
      <c r="C168" s="13"/>
      <c r="D168" s="13"/>
      <c r="E168" s="13"/>
      <c r="F168" s="13"/>
      <c r="G168" s="5"/>
      <c r="H168" s="13"/>
      <c r="I168" s="7"/>
      <c r="J168" s="13"/>
      <c r="K168" s="13"/>
      <c r="L168" s="13"/>
      <c r="M168" s="13"/>
      <c r="N168" s="13"/>
      <c r="O168" s="13"/>
      <c r="P168" s="13"/>
      <c r="Q168" s="13"/>
      <c r="R168" s="13"/>
      <c r="S168" s="13"/>
      <c r="T168" s="13"/>
      <c r="U168" s="13"/>
      <c r="V168" s="13"/>
      <c r="W168" s="13"/>
      <c r="X168" s="13"/>
      <c r="Y168" s="13"/>
    </row>
    <row r="169" spans="1:25">
      <c r="A169" s="42"/>
      <c r="B169" s="13"/>
      <c r="C169" s="13"/>
      <c r="D169" s="13"/>
      <c r="E169" s="13"/>
      <c r="F169" s="13"/>
      <c r="G169" s="5"/>
      <c r="H169" s="13"/>
      <c r="I169" s="7"/>
      <c r="J169" s="13"/>
      <c r="K169" s="13"/>
      <c r="L169" s="13"/>
      <c r="M169" s="13"/>
      <c r="N169" s="13"/>
      <c r="O169" s="13"/>
      <c r="P169" s="13"/>
      <c r="Q169" s="13"/>
      <c r="R169" s="13"/>
      <c r="S169" s="13"/>
      <c r="T169" s="13"/>
      <c r="U169" s="13"/>
      <c r="V169" s="13"/>
      <c r="W169" s="13"/>
      <c r="X169" s="13"/>
      <c r="Y169" s="13"/>
    </row>
    <row r="170" spans="1:25">
      <c r="A170" s="42"/>
      <c r="B170" s="13"/>
      <c r="C170" s="13"/>
      <c r="D170" s="13"/>
      <c r="E170" s="13"/>
      <c r="F170" s="13"/>
      <c r="G170" s="5"/>
      <c r="H170" s="13"/>
      <c r="I170" s="7"/>
      <c r="J170" s="13"/>
      <c r="K170" s="13"/>
      <c r="L170" s="13"/>
      <c r="M170" s="13"/>
      <c r="N170" s="13"/>
      <c r="O170" s="13"/>
      <c r="P170" s="13"/>
      <c r="Q170" s="13"/>
      <c r="R170" s="13"/>
      <c r="S170" s="13"/>
      <c r="T170" s="13"/>
      <c r="U170" s="13"/>
      <c r="V170" s="13"/>
      <c r="W170" s="13"/>
      <c r="X170" s="13"/>
      <c r="Y170" s="13"/>
    </row>
    <row r="171" spans="1:25">
      <c r="A171" s="42"/>
      <c r="B171" s="13"/>
      <c r="C171" s="13"/>
      <c r="D171" s="13"/>
      <c r="E171" s="13"/>
      <c r="F171" s="13"/>
      <c r="G171" s="5"/>
      <c r="H171" s="13"/>
      <c r="I171" s="7"/>
      <c r="J171" s="13"/>
      <c r="K171" s="13"/>
      <c r="L171" s="13"/>
      <c r="M171" s="13"/>
      <c r="N171" s="13"/>
      <c r="O171" s="13"/>
      <c r="P171" s="13"/>
      <c r="Q171" s="13"/>
      <c r="R171" s="13"/>
      <c r="S171" s="13"/>
      <c r="T171" s="13"/>
      <c r="U171" s="13"/>
      <c r="V171" s="13"/>
      <c r="W171" s="13"/>
      <c r="X171" s="13"/>
      <c r="Y171" s="13"/>
    </row>
    <row r="172" spans="1:25">
      <c r="A172" s="42"/>
      <c r="B172" s="13"/>
      <c r="C172" s="13"/>
      <c r="D172" s="13"/>
      <c r="E172" s="13"/>
      <c r="F172" s="13"/>
      <c r="G172" s="5"/>
      <c r="H172" s="13"/>
      <c r="I172" s="7"/>
      <c r="J172" s="13"/>
      <c r="K172" s="13"/>
      <c r="L172" s="13"/>
      <c r="M172" s="13"/>
      <c r="N172" s="13"/>
      <c r="O172" s="13"/>
      <c r="P172" s="13"/>
      <c r="Q172" s="13"/>
      <c r="R172" s="13"/>
      <c r="S172" s="13"/>
      <c r="T172" s="13"/>
      <c r="U172" s="13"/>
      <c r="V172" s="13"/>
      <c r="W172" s="13"/>
      <c r="X172" s="13"/>
      <c r="Y172" s="13"/>
    </row>
    <row r="173" spans="1:25">
      <c r="A173" s="42"/>
      <c r="B173" s="13"/>
      <c r="C173" s="13"/>
      <c r="D173" s="13"/>
      <c r="E173" s="13"/>
      <c r="F173" s="13"/>
      <c r="G173" s="5"/>
      <c r="H173" s="13"/>
      <c r="I173" s="7"/>
      <c r="J173" s="13"/>
      <c r="K173" s="13"/>
      <c r="L173" s="13"/>
      <c r="M173" s="13"/>
      <c r="N173" s="13"/>
      <c r="O173" s="13"/>
      <c r="P173" s="13"/>
      <c r="Q173" s="13"/>
      <c r="R173" s="13"/>
      <c r="S173" s="13"/>
      <c r="T173" s="13"/>
      <c r="U173" s="13"/>
      <c r="V173" s="13"/>
      <c r="W173" s="13"/>
      <c r="X173" s="13"/>
      <c r="Y173" s="13"/>
    </row>
    <row r="174" spans="1:25">
      <c r="A174" s="42"/>
      <c r="B174" s="13"/>
      <c r="C174" s="13"/>
      <c r="D174" s="13"/>
      <c r="E174" s="13"/>
      <c r="F174" s="13"/>
      <c r="G174" s="5"/>
      <c r="H174" s="13"/>
      <c r="I174" s="7"/>
      <c r="J174" s="13"/>
      <c r="K174" s="13"/>
      <c r="L174" s="13"/>
      <c r="M174" s="13"/>
      <c r="N174" s="13"/>
      <c r="O174" s="13"/>
      <c r="P174" s="13"/>
      <c r="Q174" s="13"/>
      <c r="R174" s="13"/>
      <c r="S174" s="13"/>
      <c r="T174" s="13"/>
      <c r="U174" s="13"/>
      <c r="V174" s="13"/>
      <c r="W174" s="13"/>
      <c r="X174" s="13"/>
      <c r="Y174" s="13"/>
    </row>
    <row r="175" spans="1:25">
      <c r="A175" s="42"/>
      <c r="B175" s="13"/>
      <c r="C175" s="13"/>
      <c r="D175" s="13"/>
      <c r="E175" s="13"/>
      <c r="F175" s="13"/>
      <c r="G175" s="5"/>
      <c r="H175" s="13"/>
      <c r="I175" s="7"/>
      <c r="J175" s="13"/>
      <c r="K175" s="13"/>
      <c r="L175" s="13"/>
      <c r="M175" s="13"/>
      <c r="N175" s="13"/>
      <c r="O175" s="13"/>
      <c r="P175" s="13"/>
      <c r="Q175" s="13"/>
      <c r="R175" s="13"/>
      <c r="S175" s="13"/>
      <c r="T175" s="13"/>
      <c r="U175" s="13"/>
      <c r="V175" s="13"/>
      <c r="W175" s="13"/>
      <c r="X175" s="13"/>
      <c r="Y175" s="13"/>
    </row>
    <row r="176" spans="1:25">
      <c r="A176" s="42"/>
      <c r="B176" s="13"/>
      <c r="C176" s="13"/>
      <c r="D176" s="13"/>
      <c r="E176" s="13"/>
      <c r="F176" s="13"/>
      <c r="G176" s="5"/>
      <c r="H176" s="13"/>
      <c r="I176" s="7"/>
      <c r="J176" s="13"/>
      <c r="K176" s="13"/>
      <c r="L176" s="13"/>
      <c r="M176" s="13"/>
      <c r="N176" s="13"/>
      <c r="O176" s="13"/>
      <c r="P176" s="13"/>
      <c r="Q176" s="13"/>
      <c r="R176" s="13"/>
      <c r="S176" s="13"/>
      <c r="T176" s="13"/>
      <c r="U176" s="13"/>
      <c r="V176" s="13"/>
      <c r="W176" s="13"/>
      <c r="X176" s="13"/>
      <c r="Y176" s="13"/>
    </row>
    <row r="177" spans="1:25">
      <c r="A177" s="42"/>
      <c r="B177" s="13"/>
      <c r="C177" s="13"/>
      <c r="D177" s="13"/>
      <c r="E177" s="13"/>
      <c r="F177" s="13"/>
      <c r="G177" s="5"/>
      <c r="H177" s="13"/>
      <c r="I177" s="7"/>
      <c r="J177" s="13"/>
      <c r="K177" s="13"/>
      <c r="L177" s="13"/>
      <c r="M177" s="13"/>
      <c r="N177" s="13"/>
      <c r="O177" s="13"/>
      <c r="P177" s="13"/>
      <c r="Q177" s="13"/>
      <c r="R177" s="13"/>
      <c r="S177" s="13"/>
      <c r="T177" s="13"/>
      <c r="U177" s="13"/>
      <c r="V177" s="13"/>
      <c r="W177" s="13"/>
      <c r="X177" s="13"/>
      <c r="Y177" s="13"/>
    </row>
    <row r="178" spans="1:25">
      <c r="A178" s="42"/>
      <c r="B178" s="13"/>
      <c r="C178" s="13"/>
      <c r="D178" s="13"/>
      <c r="E178" s="13"/>
      <c r="F178" s="13"/>
      <c r="G178" s="5"/>
      <c r="H178" s="13"/>
      <c r="I178" s="7"/>
      <c r="J178" s="13"/>
      <c r="K178" s="13"/>
      <c r="L178" s="13"/>
      <c r="M178" s="13"/>
      <c r="N178" s="13"/>
      <c r="O178" s="13"/>
      <c r="P178" s="13"/>
      <c r="Q178" s="13"/>
      <c r="R178" s="13"/>
      <c r="S178" s="13"/>
      <c r="T178" s="13"/>
      <c r="U178" s="13"/>
      <c r="V178" s="13"/>
      <c r="W178" s="13"/>
      <c r="X178" s="13"/>
      <c r="Y178" s="13"/>
    </row>
    <row r="179" spans="1:25">
      <c r="A179" s="42"/>
      <c r="B179" s="13"/>
      <c r="C179" s="13"/>
      <c r="D179" s="13"/>
      <c r="E179" s="13"/>
      <c r="F179" s="13"/>
      <c r="G179" s="5"/>
      <c r="H179" s="13"/>
      <c r="I179" s="7"/>
      <c r="J179" s="13"/>
      <c r="K179" s="13"/>
      <c r="L179" s="13"/>
      <c r="M179" s="13"/>
      <c r="N179" s="13"/>
      <c r="O179" s="13"/>
      <c r="P179" s="13"/>
      <c r="Q179" s="13"/>
      <c r="R179" s="13"/>
      <c r="S179" s="13"/>
      <c r="T179" s="13"/>
      <c r="U179" s="13"/>
      <c r="V179" s="13"/>
      <c r="W179" s="13"/>
      <c r="X179" s="13"/>
      <c r="Y179" s="13"/>
    </row>
    <row r="180" spans="1:25">
      <c r="A180" s="42"/>
      <c r="B180" s="13"/>
      <c r="C180" s="13"/>
      <c r="D180" s="13"/>
      <c r="E180" s="13"/>
      <c r="F180" s="13"/>
      <c r="G180" s="5"/>
      <c r="H180" s="13"/>
      <c r="I180" s="7"/>
      <c r="J180" s="13"/>
      <c r="K180" s="13"/>
      <c r="L180" s="13"/>
      <c r="M180" s="13"/>
      <c r="N180" s="13"/>
      <c r="O180" s="13"/>
      <c r="P180" s="13"/>
      <c r="Q180" s="13"/>
      <c r="R180" s="13"/>
      <c r="S180" s="13"/>
      <c r="T180" s="13"/>
      <c r="U180" s="13"/>
      <c r="V180" s="13"/>
      <c r="W180" s="13"/>
      <c r="X180" s="13"/>
      <c r="Y180" s="13"/>
    </row>
    <row r="181" spans="1:25">
      <c r="A181" s="42"/>
      <c r="B181" s="13"/>
      <c r="C181" s="13"/>
      <c r="D181" s="13"/>
      <c r="E181" s="13"/>
      <c r="F181" s="13"/>
      <c r="G181" s="5"/>
      <c r="H181" s="13"/>
      <c r="I181" s="7"/>
      <c r="J181" s="13"/>
      <c r="K181" s="13"/>
      <c r="L181" s="13"/>
      <c r="M181" s="13"/>
      <c r="N181" s="13"/>
      <c r="O181" s="13"/>
      <c r="P181" s="13"/>
      <c r="Q181" s="13"/>
      <c r="R181" s="13"/>
      <c r="S181" s="13"/>
      <c r="T181" s="13"/>
      <c r="U181" s="13"/>
      <c r="V181" s="13"/>
      <c r="W181" s="13"/>
      <c r="X181" s="13"/>
      <c r="Y181" s="13"/>
    </row>
    <row r="182" spans="1:25">
      <c r="A182" s="42"/>
      <c r="B182" s="13"/>
      <c r="C182" s="13"/>
      <c r="D182" s="13"/>
      <c r="E182" s="13"/>
      <c r="F182" s="13"/>
      <c r="G182" s="5"/>
      <c r="H182" s="13"/>
      <c r="I182" s="7"/>
      <c r="J182" s="13"/>
      <c r="K182" s="13"/>
      <c r="L182" s="13"/>
      <c r="M182" s="13"/>
      <c r="N182" s="13"/>
      <c r="O182" s="13"/>
      <c r="P182" s="13"/>
      <c r="Q182" s="13"/>
      <c r="R182" s="13"/>
      <c r="S182" s="13"/>
      <c r="T182" s="13"/>
      <c r="U182" s="13"/>
      <c r="V182" s="13"/>
      <c r="W182" s="13"/>
      <c r="X182" s="13"/>
      <c r="Y182" s="13"/>
    </row>
    <row r="183" spans="1:25">
      <c r="A183" s="42"/>
      <c r="B183" s="13"/>
      <c r="C183" s="13"/>
      <c r="D183" s="13"/>
      <c r="E183" s="13"/>
      <c r="F183" s="13"/>
      <c r="G183" s="5"/>
      <c r="H183" s="13"/>
      <c r="I183" s="7"/>
      <c r="J183" s="13"/>
      <c r="K183" s="13"/>
      <c r="L183" s="13"/>
      <c r="M183" s="13"/>
      <c r="N183" s="13"/>
      <c r="O183" s="13"/>
      <c r="P183" s="13"/>
      <c r="Q183" s="13"/>
      <c r="R183" s="13"/>
      <c r="S183" s="13"/>
      <c r="T183" s="13"/>
      <c r="U183" s="13"/>
      <c r="V183" s="13"/>
      <c r="W183" s="13"/>
      <c r="X183" s="13"/>
      <c r="Y183" s="13"/>
    </row>
    <row r="184" spans="1:25">
      <c r="A184" s="42"/>
      <c r="B184" s="13"/>
      <c r="C184" s="13"/>
      <c r="D184" s="13"/>
      <c r="E184" s="13"/>
      <c r="F184" s="13"/>
      <c r="G184" s="5"/>
      <c r="H184" s="13"/>
      <c r="I184" s="7"/>
      <c r="J184" s="13"/>
      <c r="K184" s="13"/>
      <c r="L184" s="13"/>
      <c r="M184" s="13"/>
      <c r="N184" s="13"/>
      <c r="O184" s="13"/>
      <c r="P184" s="13"/>
      <c r="Q184" s="13"/>
      <c r="R184" s="13"/>
      <c r="S184" s="13"/>
      <c r="T184" s="13"/>
      <c r="U184" s="13"/>
      <c r="V184" s="13"/>
      <c r="W184" s="13"/>
      <c r="X184" s="13"/>
      <c r="Y184" s="13"/>
    </row>
    <row r="185" spans="1:25">
      <c r="A185" s="42"/>
      <c r="B185" s="13"/>
      <c r="C185" s="13"/>
      <c r="D185" s="13"/>
      <c r="E185" s="13"/>
      <c r="F185" s="13"/>
      <c r="G185" s="5"/>
      <c r="H185" s="13"/>
      <c r="I185" s="7"/>
      <c r="J185" s="13"/>
      <c r="K185" s="13"/>
      <c r="L185" s="13"/>
      <c r="M185" s="13"/>
      <c r="N185" s="13"/>
      <c r="O185" s="13"/>
      <c r="P185" s="13"/>
      <c r="Q185" s="13"/>
      <c r="R185" s="13"/>
      <c r="S185" s="13"/>
      <c r="T185" s="13"/>
      <c r="U185" s="13"/>
      <c r="V185" s="13"/>
      <c r="W185" s="13"/>
      <c r="X185" s="13"/>
      <c r="Y185" s="13"/>
    </row>
    <row r="186" spans="1:25">
      <c r="A186" s="42"/>
      <c r="B186" s="13"/>
      <c r="C186" s="13"/>
      <c r="D186" s="13"/>
      <c r="E186" s="13"/>
      <c r="F186" s="13"/>
      <c r="G186" s="5"/>
      <c r="H186" s="13"/>
      <c r="I186" s="7"/>
      <c r="J186" s="13"/>
      <c r="K186" s="13"/>
      <c r="L186" s="13"/>
      <c r="M186" s="13"/>
      <c r="N186" s="13"/>
      <c r="O186" s="13"/>
      <c r="P186" s="13"/>
      <c r="Q186" s="13"/>
      <c r="R186" s="13"/>
      <c r="S186" s="13"/>
      <c r="T186" s="13"/>
      <c r="U186" s="13"/>
      <c r="V186" s="13"/>
      <c r="W186" s="13"/>
      <c r="X186" s="13"/>
      <c r="Y186" s="13"/>
    </row>
    <row r="187" spans="1:25">
      <c r="A187" s="42"/>
      <c r="B187" s="13"/>
      <c r="C187" s="13"/>
      <c r="D187" s="13"/>
      <c r="E187" s="13"/>
      <c r="F187" s="13"/>
      <c r="G187" s="5"/>
      <c r="H187" s="13"/>
      <c r="I187" s="7"/>
      <c r="J187" s="13"/>
      <c r="K187" s="13"/>
      <c r="L187" s="13"/>
      <c r="M187" s="13"/>
      <c r="N187" s="13"/>
      <c r="O187" s="13"/>
      <c r="P187" s="13"/>
      <c r="Q187" s="13"/>
      <c r="R187" s="13"/>
      <c r="S187" s="13"/>
      <c r="T187" s="13"/>
      <c r="U187" s="13"/>
      <c r="V187" s="13"/>
      <c r="W187" s="13"/>
      <c r="X187" s="13"/>
      <c r="Y187" s="13"/>
    </row>
    <row r="188" spans="1:25">
      <c r="A188" s="42"/>
      <c r="B188" s="13"/>
      <c r="C188" s="13"/>
      <c r="D188" s="13"/>
      <c r="E188" s="13"/>
      <c r="F188" s="13"/>
      <c r="G188" s="5"/>
      <c r="H188" s="13"/>
      <c r="I188" s="7"/>
      <c r="J188" s="13"/>
      <c r="K188" s="13"/>
      <c r="L188" s="13"/>
      <c r="M188" s="13"/>
      <c r="N188" s="13"/>
      <c r="O188" s="13"/>
      <c r="P188" s="13"/>
      <c r="Q188" s="13"/>
      <c r="R188" s="13"/>
      <c r="S188" s="13"/>
      <c r="T188" s="13"/>
      <c r="U188" s="13"/>
      <c r="V188" s="13"/>
      <c r="W188" s="13"/>
      <c r="X188" s="13"/>
      <c r="Y188" s="13"/>
    </row>
    <row r="189" spans="1:25">
      <c r="A189" s="42"/>
      <c r="B189" s="13"/>
      <c r="C189" s="13"/>
      <c r="D189" s="13"/>
      <c r="E189" s="13"/>
      <c r="F189" s="13"/>
      <c r="G189" s="5"/>
      <c r="H189" s="13"/>
      <c r="I189" s="7"/>
      <c r="J189" s="13"/>
      <c r="K189" s="13"/>
      <c r="L189" s="13"/>
      <c r="M189" s="13"/>
      <c r="N189" s="13"/>
      <c r="O189" s="13"/>
      <c r="P189" s="13"/>
      <c r="Q189" s="13"/>
      <c r="R189" s="13"/>
      <c r="S189" s="13"/>
      <c r="T189" s="13"/>
      <c r="U189" s="13"/>
      <c r="V189" s="13"/>
      <c r="W189" s="13"/>
      <c r="X189" s="13"/>
      <c r="Y189" s="13"/>
    </row>
    <row r="190" spans="1:25">
      <c r="A190" s="42"/>
      <c r="B190" s="13"/>
      <c r="C190" s="13"/>
      <c r="D190" s="13"/>
      <c r="E190" s="13"/>
      <c r="F190" s="13"/>
      <c r="G190" s="5"/>
      <c r="H190" s="13"/>
      <c r="I190" s="7"/>
      <c r="J190" s="13"/>
      <c r="K190" s="13"/>
      <c r="L190" s="13"/>
      <c r="M190" s="13"/>
      <c r="N190" s="13"/>
      <c r="O190" s="13"/>
      <c r="P190" s="13"/>
      <c r="Q190" s="13"/>
      <c r="R190" s="13"/>
      <c r="S190" s="13"/>
      <c r="T190" s="13"/>
      <c r="U190" s="13"/>
      <c r="V190" s="13"/>
      <c r="W190" s="13"/>
      <c r="X190" s="13"/>
      <c r="Y190" s="13"/>
    </row>
    <row r="191" spans="1:25">
      <c r="A191" s="42"/>
      <c r="B191" s="13"/>
      <c r="C191" s="13"/>
      <c r="D191" s="13"/>
      <c r="E191" s="13"/>
      <c r="F191" s="13"/>
      <c r="G191" s="5"/>
      <c r="H191" s="13"/>
      <c r="I191" s="7"/>
      <c r="J191" s="13"/>
      <c r="K191" s="13"/>
      <c r="L191" s="13"/>
      <c r="M191" s="13"/>
      <c r="N191" s="13"/>
      <c r="O191" s="13"/>
      <c r="P191" s="13"/>
      <c r="Q191" s="13"/>
      <c r="R191" s="13"/>
      <c r="S191" s="13"/>
      <c r="T191" s="13"/>
      <c r="U191" s="13"/>
      <c r="V191" s="13"/>
      <c r="W191" s="13"/>
      <c r="X191" s="13"/>
      <c r="Y191" s="13"/>
    </row>
    <row r="192" spans="1:25">
      <c r="A192" s="42"/>
      <c r="B192" s="13"/>
      <c r="C192" s="13"/>
      <c r="D192" s="13"/>
      <c r="E192" s="13"/>
      <c r="F192" s="13"/>
      <c r="G192" s="5"/>
      <c r="H192" s="13"/>
      <c r="I192" s="7"/>
      <c r="J192" s="13"/>
      <c r="K192" s="13"/>
      <c r="L192" s="13"/>
      <c r="M192" s="13"/>
      <c r="N192" s="13"/>
      <c r="O192" s="13"/>
      <c r="P192" s="13"/>
      <c r="Q192" s="13"/>
      <c r="R192" s="13"/>
      <c r="S192" s="13"/>
      <c r="T192" s="13"/>
      <c r="U192" s="13"/>
      <c r="V192" s="13"/>
      <c r="W192" s="13"/>
      <c r="X192" s="13"/>
      <c r="Y192" s="13"/>
    </row>
    <row r="193" spans="1:25">
      <c r="A193" s="42"/>
      <c r="B193" s="13"/>
      <c r="C193" s="13"/>
      <c r="D193" s="13"/>
      <c r="E193" s="13"/>
      <c r="F193" s="13"/>
      <c r="G193" s="5"/>
      <c r="H193" s="13"/>
      <c r="I193" s="7"/>
      <c r="J193" s="13"/>
      <c r="K193" s="13"/>
      <c r="L193" s="13"/>
      <c r="M193" s="13"/>
      <c r="N193" s="13"/>
      <c r="O193" s="13"/>
      <c r="P193" s="13"/>
      <c r="Q193" s="13"/>
      <c r="R193" s="13"/>
      <c r="S193" s="13"/>
      <c r="T193" s="13"/>
      <c r="U193" s="13"/>
      <c r="V193" s="13"/>
      <c r="W193" s="13"/>
      <c r="X193" s="13"/>
      <c r="Y193" s="13"/>
    </row>
    <row r="194" spans="1:25">
      <c r="A194" s="42"/>
      <c r="B194" s="13"/>
      <c r="C194" s="13"/>
      <c r="D194" s="13"/>
      <c r="E194" s="13"/>
      <c r="F194" s="13"/>
      <c r="G194" s="5"/>
      <c r="H194" s="13"/>
      <c r="I194" s="7"/>
      <c r="J194" s="13"/>
      <c r="K194" s="13"/>
      <c r="L194" s="13"/>
      <c r="M194" s="13"/>
      <c r="N194" s="13"/>
      <c r="O194" s="13"/>
      <c r="P194" s="13"/>
      <c r="Q194" s="13"/>
      <c r="R194" s="13"/>
      <c r="S194" s="13"/>
      <c r="T194" s="13"/>
      <c r="U194" s="13"/>
      <c r="V194" s="13"/>
      <c r="W194" s="13"/>
      <c r="X194" s="13"/>
      <c r="Y194" s="13"/>
    </row>
    <row r="195" spans="1:25">
      <c r="A195" s="42"/>
      <c r="B195" s="13"/>
      <c r="C195" s="13"/>
      <c r="D195" s="13"/>
      <c r="E195" s="13"/>
      <c r="F195" s="13"/>
      <c r="G195" s="5"/>
      <c r="H195" s="13"/>
      <c r="I195" s="7"/>
      <c r="J195" s="13"/>
      <c r="K195" s="13"/>
      <c r="L195" s="13"/>
      <c r="M195" s="13"/>
      <c r="N195" s="13"/>
      <c r="O195" s="13"/>
      <c r="P195" s="13"/>
      <c r="Q195" s="13"/>
      <c r="R195" s="13"/>
      <c r="S195" s="13"/>
      <c r="T195" s="13"/>
      <c r="U195" s="13"/>
      <c r="V195" s="13"/>
      <c r="W195" s="13"/>
      <c r="X195" s="13"/>
      <c r="Y195" s="13"/>
    </row>
    <row r="196" spans="1:25">
      <c r="A196" s="42"/>
      <c r="B196" s="13"/>
      <c r="C196" s="13"/>
      <c r="D196" s="13"/>
      <c r="E196" s="13"/>
      <c r="F196" s="13"/>
      <c r="G196" s="5"/>
      <c r="H196" s="13"/>
      <c r="I196" s="7"/>
      <c r="J196" s="13"/>
      <c r="K196" s="13"/>
      <c r="L196" s="13"/>
      <c r="M196" s="13"/>
      <c r="N196" s="13"/>
      <c r="O196" s="13"/>
      <c r="P196" s="13"/>
      <c r="Q196" s="13"/>
      <c r="R196" s="13"/>
      <c r="S196" s="13"/>
      <c r="T196" s="13"/>
      <c r="U196" s="13"/>
      <c r="V196" s="13"/>
      <c r="W196" s="13"/>
      <c r="X196" s="13"/>
      <c r="Y196" s="13"/>
    </row>
    <row r="197" spans="1:25">
      <c r="A197" s="42"/>
      <c r="B197" s="13"/>
      <c r="C197" s="13"/>
      <c r="D197" s="13"/>
      <c r="E197" s="13"/>
      <c r="F197" s="13"/>
      <c r="G197" s="5"/>
      <c r="H197" s="13"/>
      <c r="I197" s="7"/>
      <c r="J197" s="13"/>
      <c r="K197" s="13"/>
      <c r="L197" s="13"/>
      <c r="M197" s="13"/>
      <c r="N197" s="13"/>
      <c r="O197" s="13"/>
      <c r="P197" s="13"/>
      <c r="Q197" s="13"/>
      <c r="R197" s="13"/>
      <c r="S197" s="13"/>
      <c r="T197" s="13"/>
      <c r="U197" s="13"/>
      <c r="V197" s="13"/>
      <c r="W197" s="13"/>
      <c r="X197" s="13"/>
      <c r="Y197" s="13"/>
    </row>
    <row r="198" spans="1:25">
      <c r="A198" s="42"/>
      <c r="B198" s="13"/>
      <c r="C198" s="13"/>
      <c r="D198" s="13"/>
      <c r="E198" s="13"/>
      <c r="F198" s="13"/>
      <c r="G198" s="5"/>
      <c r="H198" s="13"/>
      <c r="I198" s="7"/>
      <c r="J198" s="13"/>
      <c r="K198" s="13"/>
      <c r="L198" s="13"/>
      <c r="M198" s="13"/>
      <c r="N198" s="13"/>
      <c r="O198" s="13"/>
      <c r="P198" s="13"/>
      <c r="Q198" s="13"/>
      <c r="R198" s="13"/>
      <c r="S198" s="13"/>
      <c r="T198" s="13"/>
      <c r="U198" s="13"/>
      <c r="V198" s="13"/>
      <c r="W198" s="13"/>
      <c r="X198" s="13"/>
      <c r="Y198" s="13"/>
    </row>
    <row r="199" spans="1:25">
      <c r="A199" s="42"/>
      <c r="B199" s="13"/>
      <c r="C199" s="13"/>
      <c r="D199" s="13"/>
      <c r="E199" s="13"/>
      <c r="F199" s="13"/>
      <c r="G199" s="5"/>
      <c r="H199" s="13"/>
      <c r="I199" s="7"/>
      <c r="J199" s="13"/>
      <c r="K199" s="13"/>
      <c r="L199" s="13"/>
      <c r="M199" s="13"/>
      <c r="N199" s="13"/>
      <c r="O199" s="13"/>
      <c r="P199" s="13"/>
      <c r="Q199" s="13"/>
      <c r="R199" s="13"/>
      <c r="S199" s="13"/>
      <c r="T199" s="13"/>
      <c r="U199" s="13"/>
      <c r="V199" s="13"/>
      <c r="W199" s="13"/>
      <c r="X199" s="13"/>
      <c r="Y199" s="13"/>
    </row>
    <row r="200" spans="1:25">
      <c r="A200" s="42"/>
      <c r="B200" s="13"/>
      <c r="C200" s="13"/>
      <c r="D200" s="13"/>
      <c r="E200" s="13"/>
      <c r="F200" s="13"/>
      <c r="G200" s="5"/>
      <c r="H200" s="13"/>
      <c r="I200" s="7"/>
      <c r="J200" s="13"/>
      <c r="K200" s="13"/>
      <c r="L200" s="13"/>
      <c r="M200" s="13"/>
      <c r="N200" s="13"/>
      <c r="O200" s="13"/>
      <c r="P200" s="13"/>
      <c r="Q200" s="13"/>
      <c r="R200" s="13"/>
      <c r="S200" s="13"/>
      <c r="T200" s="13"/>
      <c r="U200" s="13"/>
      <c r="V200" s="13"/>
      <c r="W200" s="13"/>
      <c r="X200" s="13"/>
      <c r="Y200" s="13"/>
    </row>
    <row r="201" spans="1:25">
      <c r="A201" s="42"/>
      <c r="B201" s="13"/>
      <c r="C201" s="13"/>
      <c r="D201" s="13"/>
      <c r="E201" s="13"/>
      <c r="F201" s="13"/>
      <c r="G201" s="5"/>
      <c r="H201" s="13"/>
      <c r="I201" s="7"/>
      <c r="J201" s="13"/>
      <c r="K201" s="13"/>
      <c r="L201" s="13"/>
      <c r="M201" s="13"/>
      <c r="N201" s="13"/>
      <c r="O201" s="13"/>
      <c r="P201" s="13"/>
      <c r="Q201" s="13"/>
      <c r="R201" s="13"/>
      <c r="S201" s="13"/>
      <c r="T201" s="13"/>
      <c r="U201" s="13"/>
      <c r="V201" s="13"/>
      <c r="W201" s="13"/>
      <c r="X201" s="13"/>
      <c r="Y201" s="13"/>
    </row>
    <row r="202" spans="1:25">
      <c r="A202" s="42"/>
      <c r="B202" s="13"/>
      <c r="C202" s="13"/>
      <c r="D202" s="13"/>
      <c r="E202" s="13"/>
      <c r="F202" s="13"/>
      <c r="G202" s="5"/>
      <c r="H202" s="13"/>
      <c r="I202" s="7"/>
      <c r="J202" s="13"/>
      <c r="K202" s="13"/>
      <c r="L202" s="13"/>
      <c r="M202" s="13"/>
      <c r="N202" s="13"/>
      <c r="O202" s="13"/>
      <c r="P202" s="13"/>
      <c r="Q202" s="13"/>
      <c r="R202" s="13"/>
      <c r="S202" s="13"/>
      <c r="T202" s="13"/>
      <c r="U202" s="13"/>
      <c r="V202" s="13"/>
      <c r="W202" s="13"/>
      <c r="X202" s="13"/>
      <c r="Y202" s="13"/>
    </row>
    <row r="203" spans="1:25">
      <c r="A203" s="42"/>
      <c r="B203" s="13"/>
      <c r="C203" s="13"/>
      <c r="D203" s="13"/>
      <c r="E203" s="13"/>
      <c r="F203" s="13"/>
      <c r="G203" s="5"/>
      <c r="H203" s="13"/>
      <c r="I203" s="7"/>
      <c r="J203" s="13"/>
      <c r="K203" s="13"/>
      <c r="L203" s="13"/>
      <c r="M203" s="13"/>
      <c r="N203" s="13"/>
      <c r="O203" s="13"/>
      <c r="P203" s="13"/>
      <c r="Q203" s="13"/>
      <c r="R203" s="13"/>
      <c r="S203" s="13"/>
      <c r="T203" s="13"/>
      <c r="U203" s="13"/>
      <c r="V203" s="13"/>
      <c r="W203" s="13"/>
      <c r="X203" s="13"/>
      <c r="Y203" s="13"/>
    </row>
    <row r="204" spans="1:25">
      <c r="A204" s="42"/>
      <c r="B204" s="13"/>
      <c r="C204" s="13"/>
      <c r="D204" s="13"/>
      <c r="E204" s="13"/>
      <c r="F204" s="13"/>
      <c r="G204" s="5"/>
      <c r="H204" s="13"/>
      <c r="I204" s="7"/>
      <c r="J204" s="13"/>
      <c r="K204" s="13"/>
      <c r="L204" s="13"/>
      <c r="M204" s="13"/>
      <c r="N204" s="13"/>
      <c r="O204" s="13"/>
      <c r="P204" s="13"/>
      <c r="Q204" s="13"/>
      <c r="R204" s="13"/>
      <c r="S204" s="13"/>
      <c r="T204" s="13"/>
      <c r="U204" s="13"/>
      <c r="V204" s="13"/>
      <c r="W204" s="13"/>
      <c r="X204" s="13"/>
      <c r="Y204" s="13"/>
    </row>
    <row r="205" spans="1:25">
      <c r="A205" s="42"/>
      <c r="B205" s="13"/>
      <c r="C205" s="13"/>
      <c r="D205" s="13"/>
      <c r="E205" s="13"/>
      <c r="F205" s="13"/>
      <c r="G205" s="5"/>
      <c r="H205" s="13"/>
      <c r="I205" s="7"/>
      <c r="J205" s="13"/>
      <c r="K205" s="13"/>
      <c r="L205" s="13"/>
      <c r="M205" s="13"/>
      <c r="N205" s="13"/>
      <c r="O205" s="13"/>
      <c r="P205" s="13"/>
      <c r="Q205" s="13"/>
      <c r="R205" s="13"/>
      <c r="S205" s="13"/>
      <c r="T205" s="13"/>
      <c r="U205" s="13"/>
      <c r="V205" s="13"/>
      <c r="W205" s="13"/>
      <c r="X205" s="13"/>
      <c r="Y205" s="13"/>
    </row>
    <row r="206" spans="1:25">
      <c r="A206" s="42"/>
      <c r="B206" s="13"/>
      <c r="C206" s="13"/>
      <c r="D206" s="13"/>
      <c r="E206" s="13"/>
      <c r="F206" s="13"/>
      <c r="G206" s="5"/>
      <c r="H206" s="13"/>
      <c r="I206" s="7"/>
      <c r="J206" s="13"/>
      <c r="K206" s="13"/>
      <c r="L206" s="13"/>
      <c r="M206" s="13"/>
      <c r="N206" s="13"/>
      <c r="O206" s="13"/>
      <c r="P206" s="13"/>
      <c r="Q206" s="13"/>
      <c r="R206" s="13"/>
      <c r="S206" s="13"/>
      <c r="T206" s="13"/>
      <c r="U206" s="13"/>
      <c r="V206" s="13"/>
      <c r="W206" s="13"/>
      <c r="X206" s="13"/>
      <c r="Y206" s="13"/>
    </row>
    <row r="207" spans="1:25">
      <c r="A207" s="42"/>
      <c r="B207" s="13"/>
      <c r="C207" s="13"/>
      <c r="D207" s="13"/>
      <c r="E207" s="13"/>
      <c r="F207" s="13"/>
      <c r="G207" s="5"/>
      <c r="H207" s="13"/>
      <c r="I207" s="7"/>
      <c r="J207" s="13"/>
      <c r="K207" s="13"/>
      <c r="L207" s="13"/>
      <c r="M207" s="13"/>
      <c r="N207" s="13"/>
      <c r="O207" s="13"/>
      <c r="P207" s="13"/>
      <c r="Q207" s="13"/>
      <c r="R207" s="13"/>
      <c r="S207" s="13"/>
      <c r="T207" s="13"/>
      <c r="U207" s="13"/>
      <c r="V207" s="13"/>
      <c r="W207" s="13"/>
      <c r="X207" s="13"/>
      <c r="Y207" s="13"/>
    </row>
    <row r="208" spans="1:25">
      <c r="A208" s="42"/>
      <c r="B208" s="13"/>
      <c r="C208" s="13"/>
      <c r="D208" s="13"/>
      <c r="E208" s="13"/>
      <c r="F208" s="13"/>
      <c r="G208" s="5"/>
      <c r="H208" s="13"/>
      <c r="I208" s="7"/>
      <c r="J208" s="13"/>
      <c r="K208" s="13"/>
      <c r="L208" s="13"/>
      <c r="M208" s="13"/>
      <c r="N208" s="13"/>
      <c r="O208" s="13"/>
      <c r="P208" s="13"/>
      <c r="Q208" s="13"/>
      <c r="R208" s="13"/>
      <c r="S208" s="13"/>
      <c r="T208" s="13"/>
      <c r="U208" s="13"/>
      <c r="V208" s="13"/>
      <c r="W208" s="13"/>
      <c r="X208" s="13"/>
      <c r="Y208" s="13"/>
    </row>
    <row r="209" spans="1:25">
      <c r="A209" s="42"/>
      <c r="B209" s="13"/>
      <c r="C209" s="13"/>
      <c r="D209" s="13"/>
      <c r="E209" s="13"/>
      <c r="F209" s="13"/>
      <c r="G209" s="5"/>
      <c r="H209" s="13"/>
      <c r="I209" s="7"/>
      <c r="J209" s="13"/>
      <c r="K209" s="13"/>
      <c r="L209" s="13"/>
      <c r="M209" s="13"/>
      <c r="N209" s="13"/>
      <c r="O209" s="13"/>
      <c r="P209" s="13"/>
      <c r="Q209" s="13"/>
      <c r="R209" s="13"/>
      <c r="S209" s="13"/>
      <c r="T209" s="13"/>
      <c r="U209" s="13"/>
      <c r="V209" s="13"/>
      <c r="W209" s="13"/>
      <c r="X209" s="13"/>
      <c r="Y209" s="13"/>
    </row>
    <row r="210" spans="1:25">
      <c r="A210" s="42"/>
      <c r="B210" s="13"/>
      <c r="C210" s="13"/>
      <c r="D210" s="13"/>
      <c r="E210" s="13"/>
      <c r="F210" s="13"/>
      <c r="G210" s="5"/>
      <c r="H210" s="13"/>
      <c r="I210" s="7"/>
      <c r="J210" s="13"/>
      <c r="K210" s="13"/>
      <c r="L210" s="13"/>
      <c r="M210" s="13"/>
      <c r="N210" s="13"/>
      <c r="O210" s="13"/>
      <c r="P210" s="13"/>
      <c r="Q210" s="13"/>
      <c r="R210" s="13"/>
      <c r="S210" s="13"/>
      <c r="T210" s="13"/>
      <c r="U210" s="13"/>
      <c r="V210" s="13"/>
      <c r="W210" s="13"/>
      <c r="X210" s="13"/>
      <c r="Y210" s="13"/>
    </row>
    <row r="211" spans="1:25">
      <c r="A211" s="42"/>
      <c r="B211" s="13"/>
      <c r="C211" s="13"/>
      <c r="D211" s="13"/>
      <c r="E211" s="13"/>
      <c r="F211" s="13"/>
      <c r="G211" s="5"/>
      <c r="H211" s="13"/>
      <c r="I211" s="7"/>
      <c r="J211" s="13"/>
      <c r="K211" s="13"/>
      <c r="L211" s="13"/>
      <c r="M211" s="13"/>
      <c r="N211" s="13"/>
      <c r="O211" s="13"/>
      <c r="P211" s="13"/>
      <c r="Q211" s="13"/>
      <c r="R211" s="13"/>
      <c r="S211" s="13"/>
      <c r="T211" s="13"/>
      <c r="U211" s="13"/>
      <c r="V211" s="13"/>
      <c r="W211" s="13"/>
      <c r="X211" s="13"/>
      <c r="Y211" s="13"/>
    </row>
    <row r="212" spans="1:25">
      <c r="A212" s="42"/>
      <c r="B212" s="13"/>
      <c r="C212" s="13"/>
      <c r="D212" s="13"/>
      <c r="E212" s="13"/>
      <c r="F212" s="13"/>
      <c r="G212" s="5"/>
      <c r="H212" s="13"/>
      <c r="I212" s="7"/>
      <c r="J212" s="13"/>
      <c r="K212" s="13"/>
      <c r="L212" s="13"/>
      <c r="M212" s="13"/>
      <c r="N212" s="13"/>
      <c r="O212" s="13"/>
      <c r="P212" s="13"/>
      <c r="Q212" s="13"/>
      <c r="R212" s="13"/>
      <c r="S212" s="13"/>
      <c r="T212" s="13"/>
      <c r="U212" s="13"/>
      <c r="V212" s="13"/>
      <c r="W212" s="13"/>
      <c r="X212" s="13"/>
      <c r="Y212" s="13"/>
    </row>
    <row r="213" spans="1:25">
      <c r="A213" s="42"/>
      <c r="B213" s="13"/>
      <c r="C213" s="13"/>
      <c r="D213" s="13"/>
      <c r="E213" s="13"/>
      <c r="F213" s="13"/>
      <c r="G213" s="5"/>
      <c r="H213" s="13"/>
      <c r="I213" s="7"/>
      <c r="J213" s="13"/>
      <c r="K213" s="13"/>
      <c r="L213" s="13"/>
      <c r="M213" s="13"/>
      <c r="N213" s="13"/>
      <c r="O213" s="13"/>
      <c r="P213" s="13"/>
      <c r="Q213" s="13"/>
      <c r="R213" s="13"/>
      <c r="S213" s="13"/>
      <c r="T213" s="13"/>
      <c r="U213" s="13"/>
      <c r="V213" s="13"/>
      <c r="W213" s="13"/>
      <c r="X213" s="13"/>
      <c r="Y213" s="13"/>
    </row>
    <row r="214" spans="1:25">
      <c r="A214" s="42"/>
      <c r="B214" s="13"/>
      <c r="C214" s="13"/>
      <c r="D214" s="13"/>
      <c r="E214" s="13"/>
      <c r="F214" s="13"/>
      <c r="G214" s="5"/>
      <c r="H214" s="13"/>
      <c r="I214" s="7"/>
      <c r="J214" s="13"/>
      <c r="K214" s="13"/>
      <c r="L214" s="13"/>
      <c r="M214" s="13"/>
      <c r="N214" s="13"/>
      <c r="O214" s="13"/>
      <c r="P214" s="13"/>
      <c r="Q214" s="13"/>
      <c r="R214" s="13"/>
      <c r="S214" s="13"/>
      <c r="T214" s="13"/>
      <c r="U214" s="13"/>
      <c r="V214" s="13"/>
      <c r="W214" s="13"/>
      <c r="X214" s="13"/>
      <c r="Y214" s="13"/>
    </row>
    <row r="215" spans="1:25">
      <c r="A215" s="42"/>
      <c r="B215" s="13"/>
      <c r="C215" s="13"/>
      <c r="D215" s="13"/>
      <c r="E215" s="13"/>
      <c r="F215" s="13"/>
      <c r="G215" s="5"/>
      <c r="H215" s="13"/>
      <c r="I215" s="7"/>
      <c r="J215" s="13"/>
      <c r="K215" s="13"/>
      <c r="L215" s="13"/>
      <c r="M215" s="13"/>
      <c r="N215" s="13"/>
      <c r="O215" s="13"/>
      <c r="P215" s="13"/>
      <c r="Q215" s="13"/>
      <c r="R215" s="13"/>
      <c r="S215" s="13"/>
      <c r="T215" s="13"/>
      <c r="U215" s="13"/>
      <c r="V215" s="13"/>
      <c r="W215" s="13"/>
      <c r="X215" s="13"/>
      <c r="Y215" s="13"/>
    </row>
    <row r="216" spans="1:25">
      <c r="A216" s="42"/>
      <c r="B216" s="13"/>
      <c r="C216" s="13"/>
      <c r="D216" s="13"/>
      <c r="E216" s="13"/>
      <c r="F216" s="13"/>
      <c r="G216" s="5"/>
      <c r="H216" s="13"/>
      <c r="I216" s="7"/>
      <c r="J216" s="13"/>
      <c r="K216" s="13"/>
      <c r="L216" s="13"/>
      <c r="M216" s="13"/>
      <c r="N216" s="13"/>
      <c r="O216" s="13"/>
      <c r="P216" s="13"/>
      <c r="Q216" s="13"/>
      <c r="R216" s="13"/>
      <c r="S216" s="13"/>
      <c r="T216" s="13"/>
      <c r="U216" s="13"/>
      <c r="V216" s="13"/>
      <c r="W216" s="13"/>
      <c r="X216" s="13"/>
      <c r="Y216" s="13"/>
    </row>
    <row r="217" spans="1:25">
      <c r="A217" s="42"/>
      <c r="B217" s="13"/>
      <c r="C217" s="13"/>
      <c r="D217" s="13"/>
      <c r="E217" s="13"/>
      <c r="F217" s="13"/>
      <c r="G217" s="5"/>
      <c r="H217" s="13"/>
      <c r="I217" s="7"/>
      <c r="J217" s="13"/>
      <c r="K217" s="13"/>
      <c r="L217" s="13"/>
      <c r="M217" s="13"/>
      <c r="N217" s="13"/>
      <c r="O217" s="13"/>
      <c r="P217" s="13"/>
      <c r="Q217" s="13"/>
      <c r="R217" s="13"/>
      <c r="S217" s="13"/>
      <c r="T217" s="13"/>
      <c r="U217" s="13"/>
      <c r="V217" s="13"/>
      <c r="W217" s="13"/>
      <c r="X217" s="13"/>
      <c r="Y217" s="13"/>
    </row>
    <row r="218" spans="1:25">
      <c r="A218" s="42"/>
      <c r="B218" s="13"/>
      <c r="C218" s="13"/>
      <c r="D218" s="13"/>
      <c r="E218" s="13"/>
      <c r="F218" s="13"/>
      <c r="G218" s="5"/>
      <c r="H218" s="13"/>
      <c r="I218" s="7"/>
      <c r="J218" s="13"/>
      <c r="K218" s="13"/>
      <c r="L218" s="13"/>
      <c r="M218" s="13"/>
      <c r="N218" s="13"/>
      <c r="O218" s="13"/>
      <c r="P218" s="13"/>
      <c r="Q218" s="13"/>
      <c r="R218" s="13"/>
      <c r="S218" s="13"/>
      <c r="T218" s="13"/>
      <c r="U218" s="13"/>
      <c r="V218" s="13"/>
      <c r="W218" s="13"/>
      <c r="X218" s="13"/>
      <c r="Y218" s="13"/>
    </row>
    <row r="219" spans="1:25">
      <c r="A219" s="42"/>
      <c r="B219" s="13"/>
      <c r="C219" s="13"/>
      <c r="D219" s="13"/>
      <c r="E219" s="13"/>
      <c r="F219" s="13"/>
      <c r="G219" s="5"/>
      <c r="H219" s="13"/>
      <c r="I219" s="7"/>
      <c r="J219" s="13"/>
      <c r="K219" s="13"/>
      <c r="L219" s="13"/>
      <c r="M219" s="13"/>
      <c r="N219" s="13"/>
      <c r="O219" s="13"/>
      <c r="P219" s="13"/>
      <c r="Q219" s="13"/>
      <c r="R219" s="13"/>
      <c r="S219" s="13"/>
      <c r="T219" s="13"/>
      <c r="U219" s="13"/>
      <c r="V219" s="13"/>
      <c r="W219" s="13"/>
      <c r="X219" s="13"/>
      <c r="Y219" s="13"/>
    </row>
    <row r="220" spans="1:25">
      <c r="A220" s="42"/>
      <c r="B220" s="13"/>
      <c r="C220" s="13"/>
      <c r="D220" s="13"/>
      <c r="E220" s="13"/>
      <c r="F220" s="13"/>
      <c r="G220" s="5"/>
      <c r="H220" s="13"/>
      <c r="I220" s="7"/>
      <c r="J220" s="13"/>
      <c r="K220" s="13"/>
      <c r="L220" s="13"/>
      <c r="M220" s="13"/>
      <c r="N220" s="13"/>
      <c r="O220" s="13"/>
      <c r="P220" s="13"/>
      <c r="Q220" s="13"/>
      <c r="R220" s="13"/>
      <c r="S220" s="13"/>
      <c r="T220" s="13"/>
      <c r="U220" s="13"/>
      <c r="V220" s="13"/>
      <c r="W220" s="13"/>
      <c r="X220" s="13"/>
      <c r="Y220" s="13"/>
    </row>
    <row r="221" spans="1:25">
      <c r="A221" s="42"/>
      <c r="B221" s="13"/>
      <c r="C221" s="13"/>
      <c r="D221" s="13"/>
      <c r="E221" s="13"/>
      <c r="F221" s="13"/>
      <c r="G221" s="5"/>
      <c r="H221" s="13"/>
      <c r="I221" s="7"/>
      <c r="J221" s="13"/>
      <c r="K221" s="13"/>
      <c r="L221" s="13"/>
      <c r="M221" s="13"/>
      <c r="N221" s="13"/>
      <c r="O221" s="13"/>
      <c r="P221" s="13"/>
      <c r="Q221" s="13"/>
      <c r="R221" s="13"/>
      <c r="S221" s="13"/>
      <c r="T221" s="13"/>
      <c r="U221" s="13"/>
      <c r="V221" s="13"/>
      <c r="W221" s="13"/>
      <c r="X221" s="13"/>
      <c r="Y221" s="13"/>
    </row>
    <row r="222" spans="1:25">
      <c r="A222" s="42"/>
      <c r="B222" s="13"/>
      <c r="C222" s="13"/>
      <c r="D222" s="13"/>
      <c r="E222" s="13"/>
      <c r="F222" s="13"/>
      <c r="G222" s="5"/>
      <c r="H222" s="13"/>
      <c r="I222" s="7"/>
      <c r="J222" s="13"/>
      <c r="K222" s="13"/>
      <c r="L222" s="13"/>
      <c r="M222" s="13"/>
      <c r="N222" s="13"/>
      <c r="O222" s="13"/>
      <c r="P222" s="13"/>
      <c r="Q222" s="13"/>
      <c r="R222" s="13"/>
      <c r="S222" s="13"/>
      <c r="T222" s="13"/>
      <c r="U222" s="13"/>
      <c r="V222" s="13"/>
      <c r="W222" s="13"/>
      <c r="X222" s="13"/>
      <c r="Y222" s="13"/>
    </row>
    <row r="223" spans="1:25">
      <c r="A223" s="42"/>
      <c r="B223" s="13"/>
      <c r="C223" s="13"/>
      <c r="D223" s="13"/>
      <c r="E223" s="13"/>
      <c r="F223" s="13"/>
      <c r="G223" s="5"/>
      <c r="H223" s="13"/>
      <c r="I223" s="7"/>
      <c r="J223" s="13"/>
      <c r="K223" s="13"/>
      <c r="L223" s="13"/>
      <c r="M223" s="13"/>
      <c r="N223" s="13"/>
      <c r="O223" s="13"/>
      <c r="P223" s="13"/>
      <c r="Q223" s="13"/>
      <c r="R223" s="13"/>
      <c r="S223" s="13"/>
      <c r="T223" s="13"/>
      <c r="U223" s="13"/>
      <c r="V223" s="13"/>
      <c r="W223" s="13"/>
      <c r="X223" s="13"/>
      <c r="Y223" s="13"/>
    </row>
    <row r="224" spans="1:25">
      <c r="A224" s="42"/>
      <c r="B224" s="13"/>
      <c r="C224" s="13"/>
      <c r="D224" s="13"/>
      <c r="E224" s="13"/>
      <c r="F224" s="13"/>
      <c r="G224" s="5"/>
      <c r="H224" s="13"/>
      <c r="I224" s="7"/>
      <c r="J224" s="13"/>
      <c r="K224" s="13"/>
      <c r="L224" s="13"/>
      <c r="M224" s="13"/>
      <c r="N224" s="13"/>
      <c r="O224" s="13"/>
      <c r="P224" s="13"/>
      <c r="Q224" s="13"/>
      <c r="R224" s="13"/>
      <c r="S224" s="13"/>
      <c r="T224" s="13"/>
      <c r="U224" s="13"/>
      <c r="V224" s="13"/>
      <c r="W224" s="13"/>
      <c r="X224" s="13"/>
      <c r="Y224" s="13"/>
    </row>
    <row r="225" spans="1:25">
      <c r="A225" s="42"/>
      <c r="B225" s="13"/>
      <c r="C225" s="13"/>
      <c r="D225" s="13"/>
      <c r="E225" s="13"/>
      <c r="F225" s="13"/>
      <c r="G225" s="5"/>
      <c r="H225" s="13"/>
      <c r="I225" s="7"/>
      <c r="J225" s="13"/>
      <c r="K225" s="13"/>
      <c r="L225" s="13"/>
      <c r="M225" s="13"/>
      <c r="N225" s="13"/>
      <c r="O225" s="13"/>
      <c r="P225" s="13"/>
      <c r="Q225" s="13"/>
      <c r="R225" s="13"/>
      <c r="S225" s="13"/>
      <c r="T225" s="13"/>
      <c r="U225" s="13"/>
      <c r="V225" s="13"/>
      <c r="W225" s="13"/>
      <c r="X225" s="13"/>
      <c r="Y225" s="13"/>
    </row>
    <row r="226" spans="1:25">
      <c r="A226" s="42"/>
      <c r="B226" s="13"/>
      <c r="C226" s="13"/>
      <c r="D226" s="13"/>
      <c r="E226" s="13"/>
      <c r="F226" s="13"/>
      <c r="G226" s="5"/>
      <c r="H226" s="13"/>
      <c r="I226" s="7"/>
      <c r="J226" s="13"/>
      <c r="K226" s="13"/>
      <c r="L226" s="13"/>
      <c r="M226" s="13"/>
      <c r="N226" s="13"/>
      <c r="O226" s="13"/>
      <c r="P226" s="13"/>
      <c r="Q226" s="13"/>
      <c r="R226" s="13"/>
      <c r="S226" s="13"/>
      <c r="T226" s="13"/>
      <c r="U226" s="13"/>
      <c r="V226" s="13"/>
      <c r="W226" s="13"/>
      <c r="X226" s="13"/>
      <c r="Y226" s="13"/>
    </row>
    <row r="227" spans="1:25">
      <c r="A227" s="42"/>
      <c r="B227" s="13"/>
      <c r="C227" s="13"/>
      <c r="D227" s="13"/>
      <c r="E227" s="13"/>
      <c r="F227" s="13"/>
      <c r="G227" s="5"/>
      <c r="H227" s="13"/>
      <c r="I227" s="7"/>
      <c r="J227" s="13"/>
      <c r="K227" s="13"/>
      <c r="L227" s="13"/>
      <c r="M227" s="13"/>
      <c r="N227" s="13"/>
      <c r="O227" s="13"/>
      <c r="P227" s="13"/>
      <c r="Q227" s="13"/>
      <c r="R227" s="13"/>
      <c r="S227" s="13"/>
      <c r="T227" s="13"/>
      <c r="U227" s="13"/>
      <c r="V227" s="13"/>
      <c r="W227" s="13"/>
      <c r="X227" s="13"/>
      <c r="Y227" s="13"/>
    </row>
    <row r="228" spans="1:25">
      <c r="A228" s="42"/>
      <c r="B228" s="13"/>
      <c r="C228" s="13"/>
      <c r="D228" s="13"/>
      <c r="E228" s="13"/>
      <c r="F228" s="13"/>
      <c r="G228" s="5"/>
      <c r="H228" s="13"/>
      <c r="I228" s="7"/>
      <c r="J228" s="13"/>
      <c r="K228" s="13"/>
      <c r="L228" s="13"/>
      <c r="M228" s="13"/>
      <c r="N228" s="13"/>
      <c r="O228" s="13"/>
      <c r="P228" s="13"/>
      <c r="Q228" s="13"/>
      <c r="R228" s="13"/>
      <c r="S228" s="13"/>
      <c r="T228" s="13"/>
      <c r="U228" s="13"/>
      <c r="V228" s="13"/>
      <c r="W228" s="13"/>
      <c r="X228" s="13"/>
      <c r="Y228" s="13"/>
    </row>
    <row r="229" spans="1:25">
      <c r="A229" s="42"/>
      <c r="B229" s="13"/>
      <c r="C229" s="13"/>
      <c r="D229" s="13"/>
      <c r="E229" s="13"/>
      <c r="F229" s="13"/>
      <c r="G229" s="5"/>
      <c r="H229" s="13"/>
      <c r="I229" s="7"/>
      <c r="J229" s="13"/>
      <c r="K229" s="13"/>
      <c r="L229" s="13"/>
      <c r="M229" s="13"/>
      <c r="N229" s="13"/>
      <c r="O229" s="13"/>
      <c r="P229" s="13"/>
      <c r="Q229" s="13"/>
      <c r="R229" s="13"/>
      <c r="S229" s="13"/>
      <c r="T229" s="13"/>
      <c r="U229" s="13"/>
      <c r="V229" s="13"/>
      <c r="W229" s="13"/>
      <c r="X229" s="13"/>
      <c r="Y229" s="13"/>
    </row>
    <row r="230" spans="1:25">
      <c r="A230" s="42"/>
      <c r="B230" s="13"/>
      <c r="C230" s="13"/>
      <c r="D230" s="13"/>
      <c r="E230" s="13"/>
      <c r="F230" s="13"/>
      <c r="G230" s="5"/>
      <c r="H230" s="13"/>
      <c r="I230" s="7"/>
      <c r="J230" s="13"/>
      <c r="K230" s="13"/>
      <c r="L230" s="13"/>
      <c r="M230" s="13"/>
      <c r="N230" s="13"/>
      <c r="O230" s="13"/>
      <c r="P230" s="13"/>
      <c r="Q230" s="13"/>
      <c r="R230" s="13"/>
      <c r="S230" s="13"/>
      <c r="T230" s="13"/>
      <c r="U230" s="13"/>
      <c r="V230" s="13"/>
      <c r="W230" s="13"/>
      <c r="X230" s="13"/>
      <c r="Y230" s="13"/>
    </row>
    <row r="231" spans="1:25">
      <c r="A231" s="42"/>
      <c r="B231" s="13"/>
      <c r="C231" s="13"/>
      <c r="D231" s="13"/>
      <c r="E231" s="13"/>
      <c r="F231" s="13"/>
      <c r="G231" s="5"/>
      <c r="H231" s="13"/>
      <c r="I231" s="7"/>
      <c r="J231" s="13"/>
      <c r="K231" s="13"/>
      <c r="L231" s="13"/>
      <c r="M231" s="13"/>
      <c r="N231" s="13"/>
      <c r="O231" s="13"/>
      <c r="P231" s="13"/>
      <c r="Q231" s="13"/>
      <c r="R231" s="13"/>
      <c r="S231" s="13"/>
      <c r="T231" s="13"/>
      <c r="U231" s="13"/>
      <c r="V231" s="13"/>
      <c r="W231" s="13"/>
      <c r="X231" s="13"/>
      <c r="Y231" s="13"/>
    </row>
    <row r="232" spans="1:25">
      <c r="A232" s="42"/>
      <c r="B232" s="13"/>
      <c r="C232" s="13"/>
      <c r="D232" s="13"/>
      <c r="E232" s="13"/>
      <c r="F232" s="13"/>
      <c r="G232" s="5"/>
      <c r="H232" s="13"/>
      <c r="I232" s="7"/>
      <c r="J232" s="13"/>
      <c r="K232" s="13"/>
      <c r="L232" s="13"/>
      <c r="M232" s="13"/>
      <c r="N232" s="13"/>
      <c r="O232" s="13"/>
      <c r="P232" s="13"/>
      <c r="Q232" s="13"/>
      <c r="R232" s="13"/>
      <c r="S232" s="13"/>
      <c r="T232" s="13"/>
      <c r="U232" s="13"/>
      <c r="V232" s="13"/>
      <c r="W232" s="13"/>
      <c r="X232" s="13"/>
      <c r="Y232" s="13"/>
    </row>
    <row r="233" spans="1:25">
      <c r="A233" s="42"/>
      <c r="B233" s="13"/>
      <c r="C233" s="13"/>
      <c r="D233" s="13"/>
      <c r="E233" s="13"/>
      <c r="F233" s="13"/>
      <c r="G233" s="5"/>
      <c r="H233" s="13"/>
      <c r="I233" s="7"/>
      <c r="J233" s="13"/>
      <c r="K233" s="13"/>
      <c r="L233" s="13"/>
      <c r="M233" s="13"/>
      <c r="N233" s="13"/>
      <c r="O233" s="13"/>
      <c r="P233" s="13"/>
      <c r="Q233" s="13"/>
      <c r="R233" s="13"/>
      <c r="S233" s="13"/>
      <c r="T233" s="13"/>
      <c r="U233" s="13"/>
      <c r="V233" s="13"/>
      <c r="W233" s="13"/>
      <c r="X233" s="13"/>
      <c r="Y233" s="13"/>
    </row>
    <row r="234" spans="1:25">
      <c r="A234" s="42"/>
      <c r="B234" s="13"/>
      <c r="C234" s="13"/>
      <c r="D234" s="13"/>
      <c r="E234" s="13"/>
      <c r="F234" s="13"/>
      <c r="G234" s="5"/>
      <c r="H234" s="13"/>
      <c r="I234" s="7"/>
      <c r="J234" s="13"/>
      <c r="K234" s="13"/>
      <c r="L234" s="13"/>
      <c r="M234" s="13"/>
      <c r="N234" s="13"/>
      <c r="O234" s="13"/>
      <c r="P234" s="13"/>
      <c r="Q234" s="13"/>
      <c r="R234" s="13"/>
      <c r="S234" s="13"/>
      <c r="T234" s="13"/>
      <c r="U234" s="13"/>
      <c r="V234" s="13"/>
      <c r="W234" s="13"/>
      <c r="X234" s="13"/>
      <c r="Y234" s="13"/>
    </row>
    <row r="235" spans="1:25">
      <c r="A235" s="42"/>
      <c r="B235" s="13"/>
      <c r="C235" s="13"/>
      <c r="D235" s="13"/>
      <c r="E235" s="13"/>
      <c r="F235" s="13"/>
      <c r="G235" s="5"/>
      <c r="H235" s="13"/>
      <c r="I235" s="7"/>
      <c r="J235" s="13"/>
      <c r="K235" s="13"/>
      <c r="L235" s="13"/>
      <c r="M235" s="13"/>
      <c r="N235" s="13"/>
      <c r="O235" s="13"/>
      <c r="P235" s="13"/>
      <c r="Q235" s="13"/>
      <c r="R235" s="13"/>
      <c r="S235" s="13"/>
      <c r="T235" s="13"/>
      <c r="U235" s="13"/>
      <c r="V235" s="13"/>
      <c r="W235" s="13"/>
      <c r="X235" s="13"/>
      <c r="Y235" s="13"/>
    </row>
    <row r="236" spans="1:25">
      <c r="A236" s="42"/>
      <c r="B236" s="13"/>
      <c r="C236" s="13"/>
      <c r="D236" s="13"/>
      <c r="E236" s="13"/>
      <c r="F236" s="13"/>
      <c r="G236" s="5"/>
      <c r="H236" s="13"/>
      <c r="I236" s="7"/>
      <c r="J236" s="13"/>
      <c r="K236" s="13"/>
      <c r="L236" s="13"/>
      <c r="M236" s="13"/>
      <c r="N236" s="13"/>
      <c r="O236" s="13"/>
      <c r="P236" s="13"/>
      <c r="Q236" s="13"/>
      <c r="R236" s="13"/>
      <c r="S236" s="13"/>
      <c r="T236" s="13"/>
      <c r="U236" s="13"/>
      <c r="V236" s="13"/>
      <c r="W236" s="13"/>
      <c r="X236" s="13"/>
      <c r="Y236" s="13"/>
    </row>
    <row r="237" spans="1:25">
      <c r="A237" s="42"/>
      <c r="B237" s="13"/>
      <c r="C237" s="13"/>
      <c r="D237" s="13"/>
      <c r="E237" s="13"/>
      <c r="F237" s="13"/>
      <c r="G237" s="5"/>
      <c r="H237" s="13"/>
      <c r="I237" s="7"/>
      <c r="J237" s="13"/>
      <c r="K237" s="13"/>
      <c r="L237" s="13"/>
      <c r="M237" s="13"/>
      <c r="N237" s="13"/>
      <c r="O237" s="13"/>
      <c r="P237" s="13"/>
      <c r="Q237" s="13"/>
      <c r="R237" s="13"/>
      <c r="S237" s="13"/>
      <c r="T237" s="13"/>
      <c r="U237" s="13"/>
      <c r="V237" s="13"/>
      <c r="W237" s="13"/>
      <c r="X237" s="13"/>
      <c r="Y237" s="13"/>
    </row>
    <row r="238" spans="1:25">
      <c r="A238" s="42"/>
      <c r="B238" s="13"/>
      <c r="C238" s="13"/>
      <c r="D238" s="13"/>
      <c r="E238" s="13"/>
      <c r="F238" s="13"/>
      <c r="G238" s="5"/>
      <c r="H238" s="13"/>
      <c r="I238" s="7"/>
      <c r="J238" s="13"/>
      <c r="K238" s="13"/>
      <c r="L238" s="13"/>
      <c r="M238" s="13"/>
      <c r="N238" s="13"/>
      <c r="O238" s="13"/>
      <c r="P238" s="13"/>
      <c r="Q238" s="13"/>
      <c r="R238" s="13"/>
      <c r="S238" s="13"/>
      <c r="T238" s="13"/>
      <c r="U238" s="13"/>
      <c r="V238" s="13"/>
      <c r="W238" s="13"/>
      <c r="X238" s="13"/>
      <c r="Y238" s="13"/>
    </row>
    <row r="239" spans="1:25">
      <c r="A239" s="42"/>
      <c r="B239" s="13"/>
      <c r="C239" s="13"/>
      <c r="D239" s="13"/>
      <c r="E239" s="13"/>
      <c r="F239" s="13"/>
      <c r="G239" s="5"/>
      <c r="H239" s="13"/>
      <c r="I239" s="7"/>
      <c r="J239" s="13"/>
      <c r="K239" s="13"/>
      <c r="L239" s="13"/>
      <c r="M239" s="13"/>
      <c r="N239" s="13"/>
      <c r="O239" s="13"/>
      <c r="P239" s="13"/>
      <c r="Q239" s="13"/>
      <c r="R239" s="13"/>
      <c r="S239" s="13"/>
      <c r="T239" s="13"/>
      <c r="U239" s="13"/>
      <c r="V239" s="13"/>
      <c r="W239" s="13"/>
      <c r="X239" s="13"/>
      <c r="Y239" s="13"/>
    </row>
    <row r="240" spans="1:25">
      <c r="A240" s="42"/>
      <c r="B240" s="13"/>
      <c r="C240" s="13"/>
      <c r="D240" s="13"/>
      <c r="E240" s="13"/>
      <c r="F240" s="13"/>
      <c r="G240" s="5"/>
      <c r="H240" s="13"/>
      <c r="I240" s="7"/>
      <c r="J240" s="13"/>
      <c r="K240" s="13"/>
      <c r="L240" s="13"/>
      <c r="M240" s="13"/>
      <c r="N240" s="13"/>
      <c r="O240" s="13"/>
      <c r="P240" s="13"/>
      <c r="Q240" s="13"/>
      <c r="R240" s="13"/>
      <c r="S240" s="13"/>
      <c r="T240" s="13"/>
      <c r="U240" s="13"/>
      <c r="V240" s="13"/>
      <c r="W240" s="13"/>
      <c r="X240" s="13"/>
      <c r="Y240" s="13"/>
    </row>
    <row r="241" spans="1:25">
      <c r="A241" s="42"/>
      <c r="B241" s="13"/>
      <c r="C241" s="13"/>
      <c r="D241" s="13"/>
      <c r="E241" s="13"/>
      <c r="F241" s="13"/>
      <c r="G241" s="5"/>
      <c r="H241" s="13"/>
      <c r="I241" s="7"/>
      <c r="J241" s="13"/>
      <c r="K241" s="13"/>
      <c r="L241" s="13"/>
      <c r="M241" s="13"/>
      <c r="N241" s="13"/>
      <c r="O241" s="13"/>
      <c r="P241" s="13"/>
      <c r="Q241" s="13"/>
      <c r="R241" s="13"/>
      <c r="S241" s="13"/>
      <c r="T241" s="13"/>
      <c r="U241" s="13"/>
      <c r="V241" s="13"/>
      <c r="W241" s="13"/>
      <c r="X241" s="13"/>
      <c r="Y241" s="13"/>
    </row>
    <row r="242" spans="1:25">
      <c r="A242" s="42"/>
      <c r="B242" s="13"/>
      <c r="C242" s="13"/>
      <c r="D242" s="13"/>
      <c r="E242" s="13"/>
      <c r="F242" s="13"/>
      <c r="G242" s="5"/>
      <c r="H242" s="13"/>
      <c r="I242" s="7"/>
      <c r="J242" s="13"/>
      <c r="K242" s="13"/>
      <c r="L242" s="13"/>
      <c r="M242" s="13"/>
      <c r="N242" s="13"/>
      <c r="O242" s="13"/>
      <c r="P242" s="13"/>
      <c r="Q242" s="13"/>
      <c r="R242" s="13"/>
      <c r="S242" s="13"/>
      <c r="T242" s="13"/>
      <c r="U242" s="13"/>
      <c r="V242" s="13"/>
      <c r="W242" s="13"/>
      <c r="X242" s="13"/>
      <c r="Y242" s="13"/>
    </row>
    <row r="243" spans="1:25">
      <c r="A243" s="42"/>
      <c r="B243" s="13"/>
      <c r="C243" s="13"/>
      <c r="D243" s="13"/>
      <c r="E243" s="13"/>
      <c r="F243" s="13"/>
      <c r="G243" s="5"/>
      <c r="H243" s="13"/>
      <c r="I243" s="7"/>
      <c r="J243" s="13"/>
      <c r="K243" s="13"/>
      <c r="L243" s="13"/>
      <c r="M243" s="13"/>
      <c r="N243" s="13"/>
      <c r="O243" s="13"/>
      <c r="P243" s="13"/>
      <c r="Q243" s="13"/>
      <c r="R243" s="13"/>
      <c r="S243" s="13"/>
      <c r="T243" s="13"/>
      <c r="U243" s="13"/>
      <c r="V243" s="13"/>
      <c r="W243" s="13"/>
      <c r="X243" s="13"/>
      <c r="Y243" s="13"/>
    </row>
    <row r="244" spans="1:25">
      <c r="A244" s="42"/>
      <c r="B244" s="13"/>
      <c r="C244" s="13"/>
      <c r="D244" s="13"/>
      <c r="E244" s="13"/>
      <c r="F244" s="13"/>
      <c r="G244" s="5"/>
      <c r="H244" s="13"/>
      <c r="I244" s="7"/>
      <c r="J244" s="13"/>
      <c r="K244" s="13"/>
      <c r="L244" s="13"/>
      <c r="M244" s="13"/>
      <c r="N244" s="13"/>
      <c r="O244" s="13"/>
      <c r="P244" s="13"/>
      <c r="Q244" s="13"/>
      <c r="R244" s="13"/>
      <c r="S244" s="13"/>
      <c r="T244" s="13"/>
      <c r="U244" s="13"/>
      <c r="V244" s="13"/>
      <c r="W244" s="13"/>
      <c r="X244" s="13"/>
      <c r="Y244" s="13"/>
    </row>
    <row r="245" spans="1:25">
      <c r="A245" s="42"/>
      <c r="B245" s="13"/>
      <c r="C245" s="13"/>
      <c r="D245" s="13"/>
      <c r="E245" s="13"/>
      <c r="F245" s="13"/>
      <c r="G245" s="5"/>
      <c r="H245" s="13"/>
      <c r="I245" s="7"/>
      <c r="J245" s="13"/>
      <c r="K245" s="13"/>
      <c r="L245" s="13"/>
      <c r="M245" s="13"/>
      <c r="N245" s="13"/>
      <c r="O245" s="13"/>
      <c r="P245" s="13"/>
      <c r="Q245" s="13"/>
      <c r="R245" s="13"/>
      <c r="S245" s="13"/>
      <c r="T245" s="13"/>
      <c r="U245" s="13"/>
      <c r="V245" s="13"/>
      <c r="W245" s="13"/>
      <c r="X245" s="13"/>
      <c r="Y245" s="13"/>
    </row>
    <row r="246" spans="1:25">
      <c r="A246" s="42"/>
      <c r="B246" s="13"/>
      <c r="C246" s="13"/>
      <c r="D246" s="13"/>
      <c r="E246" s="13"/>
      <c r="F246" s="13"/>
      <c r="G246" s="5"/>
      <c r="H246" s="13"/>
      <c r="I246" s="7"/>
      <c r="J246" s="13"/>
      <c r="K246" s="13"/>
      <c r="L246" s="13"/>
      <c r="M246" s="13"/>
      <c r="N246" s="13"/>
      <c r="O246" s="13"/>
      <c r="P246" s="13"/>
      <c r="Q246" s="13"/>
      <c r="R246" s="13"/>
      <c r="S246" s="13"/>
      <c r="T246" s="13"/>
      <c r="U246" s="13"/>
      <c r="V246" s="13"/>
      <c r="W246" s="13"/>
      <c r="X246" s="13"/>
      <c r="Y246" s="13"/>
    </row>
    <row r="247" spans="1:25">
      <c r="A247" s="42"/>
      <c r="B247" s="13"/>
      <c r="C247" s="13"/>
      <c r="D247" s="13"/>
      <c r="E247" s="13"/>
      <c r="F247" s="13"/>
      <c r="G247" s="5"/>
      <c r="H247" s="13"/>
      <c r="I247" s="7"/>
      <c r="J247" s="13"/>
      <c r="K247" s="13"/>
      <c r="L247" s="13"/>
      <c r="M247" s="13"/>
      <c r="N247" s="13"/>
      <c r="O247" s="13"/>
      <c r="P247" s="13"/>
      <c r="Q247" s="13"/>
      <c r="R247" s="13"/>
      <c r="S247" s="13"/>
      <c r="T247" s="13"/>
      <c r="U247" s="13"/>
      <c r="V247" s="13"/>
      <c r="W247" s="13"/>
      <c r="X247" s="13"/>
      <c r="Y247" s="13"/>
    </row>
    <row r="248" spans="1:25">
      <c r="A248" s="42"/>
      <c r="B248" s="13"/>
      <c r="C248" s="13"/>
      <c r="D248" s="13"/>
      <c r="E248" s="13"/>
      <c r="F248" s="13"/>
      <c r="G248" s="5"/>
      <c r="H248" s="13"/>
      <c r="I248" s="7"/>
      <c r="J248" s="13"/>
      <c r="K248" s="13"/>
      <c r="L248" s="13"/>
      <c r="M248" s="13"/>
      <c r="N248" s="13"/>
      <c r="O248" s="13"/>
      <c r="P248" s="13"/>
      <c r="Q248" s="13"/>
      <c r="R248" s="13"/>
      <c r="S248" s="13"/>
      <c r="T248" s="13"/>
      <c r="U248" s="13"/>
      <c r="V248" s="13"/>
      <c r="W248" s="13"/>
      <c r="X248" s="13"/>
      <c r="Y248" s="13"/>
    </row>
    <row r="249" spans="1:25">
      <c r="A249" s="42"/>
      <c r="B249" s="13"/>
      <c r="C249" s="13"/>
      <c r="D249" s="13"/>
      <c r="E249" s="13"/>
      <c r="F249" s="13"/>
      <c r="G249" s="5"/>
      <c r="H249" s="13"/>
      <c r="I249" s="7"/>
      <c r="J249" s="13"/>
      <c r="K249" s="13"/>
      <c r="L249" s="13"/>
      <c r="M249" s="13"/>
      <c r="N249" s="13"/>
      <c r="O249" s="13"/>
      <c r="P249" s="13"/>
      <c r="Q249" s="13"/>
      <c r="R249" s="13"/>
      <c r="S249" s="13"/>
      <c r="T249" s="13"/>
      <c r="U249" s="13"/>
      <c r="V249" s="13"/>
      <c r="W249" s="13"/>
      <c r="X249" s="13"/>
      <c r="Y249" s="13"/>
    </row>
    <row r="250" spans="1:25">
      <c r="A250" s="42"/>
      <c r="B250" s="13"/>
      <c r="C250" s="13"/>
      <c r="D250" s="13"/>
      <c r="E250" s="13"/>
      <c r="F250" s="13"/>
      <c r="G250" s="5"/>
      <c r="H250" s="13"/>
      <c r="I250" s="7"/>
      <c r="J250" s="13"/>
      <c r="K250" s="13"/>
      <c r="L250" s="13"/>
      <c r="M250" s="13"/>
      <c r="N250" s="13"/>
      <c r="O250" s="13"/>
      <c r="P250" s="13"/>
      <c r="Q250" s="13"/>
      <c r="R250" s="13"/>
      <c r="S250" s="13"/>
      <c r="T250" s="13"/>
      <c r="U250" s="13"/>
      <c r="V250" s="13"/>
      <c r="W250" s="13"/>
      <c r="X250" s="13"/>
      <c r="Y250" s="13"/>
    </row>
    <row r="251" spans="1:25">
      <c r="A251" s="42"/>
      <c r="B251" s="13"/>
      <c r="C251" s="13"/>
      <c r="D251" s="13"/>
      <c r="E251" s="13"/>
      <c r="F251" s="13"/>
      <c r="G251" s="5"/>
      <c r="H251" s="13"/>
      <c r="I251" s="7"/>
      <c r="J251" s="13"/>
      <c r="K251" s="13"/>
      <c r="L251" s="13"/>
      <c r="M251" s="13"/>
      <c r="N251" s="13"/>
      <c r="O251" s="13"/>
      <c r="P251" s="13"/>
      <c r="Q251" s="13"/>
      <c r="R251" s="13"/>
      <c r="S251" s="13"/>
      <c r="T251" s="13"/>
      <c r="U251" s="13"/>
      <c r="V251" s="13"/>
      <c r="W251" s="13"/>
      <c r="X251" s="13"/>
      <c r="Y251" s="13"/>
    </row>
    <row r="252" spans="1:25">
      <c r="A252" s="42"/>
      <c r="B252" s="13"/>
      <c r="C252" s="13"/>
      <c r="D252" s="13"/>
      <c r="E252" s="13"/>
      <c r="F252" s="13"/>
      <c r="G252" s="5"/>
      <c r="H252" s="13"/>
      <c r="I252" s="7"/>
      <c r="J252" s="13"/>
      <c r="K252" s="13"/>
      <c r="L252" s="13"/>
      <c r="M252" s="13"/>
      <c r="N252" s="13"/>
      <c r="O252" s="13"/>
      <c r="P252" s="13"/>
      <c r="Q252" s="13"/>
      <c r="R252" s="13"/>
      <c r="S252" s="13"/>
      <c r="T252" s="13"/>
      <c r="U252" s="13"/>
      <c r="V252" s="13"/>
      <c r="W252" s="13"/>
      <c r="X252" s="13"/>
      <c r="Y252" s="13"/>
    </row>
    <row r="253" spans="1:25">
      <c r="A253" s="42"/>
      <c r="B253" s="13"/>
      <c r="C253" s="13"/>
      <c r="D253" s="13"/>
      <c r="E253" s="13"/>
      <c r="F253" s="13"/>
      <c r="G253" s="5"/>
      <c r="H253" s="13"/>
      <c r="I253" s="7"/>
      <c r="J253" s="13"/>
      <c r="K253" s="13"/>
      <c r="L253" s="13"/>
      <c r="M253" s="13"/>
      <c r="N253" s="13"/>
      <c r="O253" s="13"/>
      <c r="P253" s="13"/>
      <c r="Q253" s="13"/>
      <c r="R253" s="13"/>
      <c r="S253" s="13"/>
      <c r="T253" s="13"/>
      <c r="U253" s="13"/>
      <c r="V253" s="13"/>
      <c r="W253" s="13"/>
      <c r="X253" s="13"/>
      <c r="Y253" s="13"/>
    </row>
    <row r="254" spans="1:25">
      <c r="A254" s="42"/>
      <c r="B254" s="13"/>
      <c r="C254" s="13"/>
      <c r="D254" s="13"/>
      <c r="E254" s="13"/>
      <c r="F254" s="13"/>
      <c r="G254" s="5"/>
      <c r="H254" s="13"/>
      <c r="I254" s="7"/>
      <c r="J254" s="13"/>
      <c r="K254" s="13"/>
      <c r="L254" s="13"/>
      <c r="M254" s="13"/>
      <c r="N254" s="13"/>
      <c r="O254" s="13"/>
      <c r="P254" s="13"/>
      <c r="Q254" s="13"/>
      <c r="R254" s="13"/>
      <c r="S254" s="13"/>
      <c r="T254" s="13"/>
      <c r="U254" s="13"/>
      <c r="V254" s="13"/>
      <c r="W254" s="13"/>
      <c r="X254" s="13"/>
      <c r="Y254" s="13"/>
    </row>
    <row r="255" spans="1:25">
      <c r="A255" s="42"/>
      <c r="B255" s="13"/>
      <c r="C255" s="13"/>
      <c r="D255" s="13"/>
      <c r="E255" s="13"/>
      <c r="F255" s="13"/>
      <c r="G255" s="5"/>
      <c r="H255" s="13"/>
      <c r="I255" s="7"/>
      <c r="J255" s="13"/>
      <c r="K255" s="13"/>
      <c r="L255" s="13"/>
      <c r="M255" s="13"/>
      <c r="N255" s="13"/>
      <c r="O255" s="13"/>
      <c r="P255" s="13"/>
      <c r="Q255" s="13"/>
      <c r="R255" s="13"/>
      <c r="S255" s="13"/>
      <c r="T255" s="13"/>
      <c r="U255" s="13"/>
      <c r="V255" s="13"/>
      <c r="W255" s="13"/>
      <c r="X255" s="13"/>
      <c r="Y255" s="13"/>
    </row>
    <row r="256" spans="1:25">
      <c r="A256" s="42"/>
      <c r="B256" s="13"/>
      <c r="C256" s="13"/>
      <c r="D256" s="13"/>
      <c r="E256" s="13"/>
      <c r="F256" s="13"/>
      <c r="G256" s="5"/>
      <c r="H256" s="13"/>
      <c r="I256" s="7"/>
      <c r="J256" s="13"/>
      <c r="K256" s="13"/>
      <c r="L256" s="13"/>
      <c r="M256" s="13"/>
      <c r="N256" s="13"/>
      <c r="O256" s="13"/>
      <c r="P256" s="13"/>
      <c r="Q256" s="13"/>
      <c r="R256" s="13"/>
      <c r="S256" s="13"/>
      <c r="T256" s="13"/>
      <c r="U256" s="13"/>
      <c r="V256" s="13"/>
      <c r="W256" s="13"/>
      <c r="X256" s="13"/>
      <c r="Y256" s="13"/>
    </row>
    <row r="257" spans="1:25">
      <c r="A257" s="42"/>
      <c r="B257" s="13"/>
      <c r="C257" s="13"/>
      <c r="D257" s="13"/>
      <c r="E257" s="13"/>
      <c r="F257" s="13"/>
      <c r="G257" s="5"/>
      <c r="H257" s="13"/>
      <c r="I257" s="7"/>
      <c r="J257" s="13"/>
      <c r="K257" s="13"/>
      <c r="L257" s="13"/>
      <c r="M257" s="13"/>
      <c r="N257" s="13"/>
      <c r="O257" s="13"/>
      <c r="P257" s="13"/>
      <c r="Q257" s="13"/>
      <c r="R257" s="13"/>
      <c r="S257" s="13"/>
      <c r="T257" s="13"/>
      <c r="U257" s="13"/>
      <c r="V257" s="13"/>
      <c r="W257" s="13"/>
      <c r="X257" s="13"/>
      <c r="Y257" s="13"/>
    </row>
    <row r="258" spans="1:25">
      <c r="A258" s="42"/>
      <c r="B258" s="13"/>
      <c r="C258" s="13"/>
      <c r="D258" s="13"/>
      <c r="E258" s="13"/>
      <c r="F258" s="13"/>
      <c r="G258" s="5"/>
      <c r="H258" s="13"/>
      <c r="I258" s="7"/>
      <c r="J258" s="13"/>
      <c r="K258" s="13"/>
      <c r="L258" s="13"/>
      <c r="M258" s="13"/>
      <c r="N258" s="13"/>
      <c r="O258" s="13"/>
      <c r="P258" s="13"/>
      <c r="Q258" s="13"/>
      <c r="R258" s="13"/>
      <c r="S258" s="13"/>
      <c r="T258" s="13"/>
      <c r="U258" s="13"/>
      <c r="V258" s="13"/>
      <c r="W258" s="13"/>
      <c r="X258" s="13"/>
      <c r="Y258" s="13"/>
    </row>
    <row r="259" spans="1:25">
      <c r="A259" s="42"/>
      <c r="B259" s="13"/>
      <c r="C259" s="13"/>
      <c r="D259" s="13"/>
      <c r="E259" s="13"/>
      <c r="F259" s="13"/>
      <c r="G259" s="5"/>
      <c r="H259" s="13"/>
      <c r="I259" s="7"/>
      <c r="J259" s="13"/>
      <c r="K259" s="13"/>
      <c r="L259" s="13"/>
      <c r="M259" s="13"/>
      <c r="N259" s="13"/>
      <c r="O259" s="13"/>
      <c r="P259" s="13"/>
      <c r="Q259" s="13"/>
      <c r="R259" s="13"/>
      <c r="S259" s="13"/>
      <c r="T259" s="13"/>
      <c r="U259" s="13"/>
      <c r="V259" s="13"/>
      <c r="W259" s="13"/>
      <c r="X259" s="13"/>
      <c r="Y259" s="13"/>
    </row>
    <row r="260" spans="1:25">
      <c r="A260" s="42"/>
      <c r="B260" s="13"/>
      <c r="C260" s="13"/>
      <c r="D260" s="13"/>
      <c r="E260" s="13"/>
      <c r="F260" s="13"/>
      <c r="G260" s="5"/>
      <c r="H260" s="13"/>
      <c r="I260" s="7"/>
      <c r="J260" s="13"/>
      <c r="K260" s="13"/>
      <c r="L260" s="13"/>
      <c r="M260" s="13"/>
      <c r="N260" s="13"/>
      <c r="O260" s="13"/>
      <c r="P260" s="13"/>
      <c r="Q260" s="13"/>
      <c r="R260" s="13"/>
      <c r="S260" s="13"/>
      <c r="T260" s="13"/>
      <c r="U260" s="13"/>
      <c r="V260" s="13"/>
      <c r="W260" s="13"/>
      <c r="X260" s="13"/>
      <c r="Y260" s="13"/>
    </row>
    <row r="261" spans="1:25">
      <c r="A261" s="42"/>
      <c r="B261" s="13"/>
      <c r="C261" s="13"/>
      <c r="D261" s="13"/>
      <c r="E261" s="13"/>
      <c r="F261" s="13"/>
      <c r="G261" s="5"/>
      <c r="H261" s="13"/>
      <c r="I261" s="7"/>
      <c r="J261" s="13"/>
      <c r="K261" s="13"/>
      <c r="L261" s="13"/>
      <c r="M261" s="13"/>
      <c r="N261" s="13"/>
      <c r="O261" s="13"/>
      <c r="P261" s="13"/>
      <c r="Q261" s="13"/>
      <c r="R261" s="13"/>
      <c r="S261" s="13"/>
      <c r="T261" s="13"/>
      <c r="U261" s="13"/>
      <c r="V261" s="13"/>
      <c r="W261" s="13"/>
      <c r="X261" s="13"/>
      <c r="Y261" s="13"/>
    </row>
    <row r="262" spans="1:25">
      <c r="A262" s="42"/>
      <c r="B262" s="13"/>
      <c r="C262" s="13"/>
      <c r="D262" s="13"/>
      <c r="E262" s="13"/>
      <c r="F262" s="13"/>
      <c r="G262" s="5"/>
      <c r="H262" s="13"/>
      <c r="I262" s="7"/>
      <c r="J262" s="13"/>
      <c r="K262" s="13"/>
      <c r="L262" s="13"/>
      <c r="M262" s="13"/>
      <c r="N262" s="13"/>
      <c r="O262" s="13"/>
      <c r="P262" s="13"/>
      <c r="Q262" s="13"/>
      <c r="R262" s="13"/>
      <c r="S262" s="13"/>
      <c r="T262" s="13"/>
      <c r="U262" s="13"/>
      <c r="V262" s="13"/>
      <c r="W262" s="13"/>
      <c r="X262" s="13"/>
      <c r="Y262" s="13"/>
    </row>
    <row r="263" spans="1:25">
      <c r="A263" s="42"/>
      <c r="B263" s="13"/>
      <c r="C263" s="13"/>
      <c r="D263" s="13"/>
      <c r="E263" s="13"/>
      <c r="F263" s="13"/>
      <c r="G263" s="5"/>
      <c r="H263" s="13"/>
      <c r="I263" s="7"/>
      <c r="J263" s="13"/>
      <c r="K263" s="13"/>
      <c r="L263" s="13"/>
      <c r="M263" s="13"/>
      <c r="N263" s="13"/>
      <c r="O263" s="13"/>
      <c r="P263" s="13"/>
      <c r="Q263" s="13"/>
      <c r="R263" s="13"/>
      <c r="S263" s="13"/>
      <c r="T263" s="13"/>
      <c r="U263" s="13"/>
      <c r="V263" s="13"/>
      <c r="W263" s="13"/>
      <c r="X263" s="13"/>
      <c r="Y263" s="13"/>
    </row>
    <row r="264" spans="1:25">
      <c r="A264" s="42"/>
      <c r="B264" s="13"/>
      <c r="C264" s="13"/>
      <c r="D264" s="13"/>
      <c r="E264" s="13"/>
      <c r="F264" s="13"/>
      <c r="G264" s="5"/>
      <c r="H264" s="13"/>
      <c r="I264" s="7"/>
      <c r="J264" s="13"/>
      <c r="K264" s="13"/>
      <c r="L264" s="13"/>
      <c r="M264" s="13"/>
      <c r="N264" s="13"/>
      <c r="O264" s="13"/>
      <c r="P264" s="13"/>
      <c r="Q264" s="13"/>
      <c r="R264" s="13"/>
      <c r="S264" s="13"/>
      <c r="T264" s="13"/>
      <c r="U264" s="13"/>
      <c r="V264" s="13"/>
      <c r="W264" s="13"/>
      <c r="X264" s="13"/>
      <c r="Y264" s="13"/>
    </row>
    <row r="265" spans="1:25">
      <c r="A265" s="42"/>
      <c r="B265" s="13"/>
      <c r="C265" s="13"/>
      <c r="D265" s="13"/>
      <c r="E265" s="13"/>
      <c r="F265" s="13"/>
      <c r="G265" s="5"/>
      <c r="H265" s="13"/>
      <c r="I265" s="7"/>
      <c r="J265" s="13"/>
      <c r="K265" s="13"/>
      <c r="L265" s="13"/>
      <c r="M265" s="13"/>
      <c r="N265" s="13"/>
      <c r="O265" s="13"/>
      <c r="P265" s="13"/>
      <c r="Q265" s="13"/>
      <c r="R265" s="13"/>
      <c r="S265" s="13"/>
      <c r="T265" s="13"/>
      <c r="U265" s="13"/>
      <c r="V265" s="13"/>
      <c r="W265" s="13"/>
      <c r="X265" s="13"/>
      <c r="Y265" s="13"/>
    </row>
    <row r="266" spans="1:25">
      <c r="A266" s="42"/>
      <c r="B266" s="13"/>
      <c r="C266" s="13"/>
      <c r="D266" s="13"/>
      <c r="E266" s="13"/>
      <c r="F266" s="13"/>
      <c r="G266" s="5"/>
      <c r="H266" s="13"/>
      <c r="I266" s="7"/>
      <c r="J266" s="13"/>
      <c r="K266" s="13"/>
      <c r="L266" s="13"/>
      <c r="M266" s="13"/>
      <c r="N266" s="13"/>
      <c r="O266" s="13"/>
      <c r="P266" s="13"/>
      <c r="Q266" s="13"/>
      <c r="R266" s="13"/>
      <c r="S266" s="13"/>
      <c r="T266" s="13"/>
      <c r="U266" s="13"/>
      <c r="V266" s="13"/>
      <c r="W266" s="13"/>
      <c r="X266" s="13"/>
      <c r="Y266" s="13"/>
    </row>
    <row r="267" spans="1:25">
      <c r="A267" s="42"/>
      <c r="B267" s="13"/>
      <c r="C267" s="13"/>
      <c r="D267" s="13"/>
      <c r="E267" s="13"/>
      <c r="F267" s="13"/>
      <c r="G267" s="5"/>
      <c r="H267" s="13"/>
      <c r="I267" s="7"/>
      <c r="J267" s="13"/>
      <c r="K267" s="13"/>
      <c r="L267" s="13"/>
      <c r="M267" s="13"/>
      <c r="N267" s="13"/>
      <c r="O267" s="13"/>
      <c r="P267" s="13"/>
      <c r="Q267" s="13"/>
      <c r="R267" s="13"/>
      <c r="S267" s="13"/>
      <c r="T267" s="13"/>
      <c r="U267" s="13"/>
      <c r="V267" s="13"/>
      <c r="W267" s="13"/>
      <c r="X267" s="13"/>
      <c r="Y267" s="13"/>
    </row>
    <row r="268" spans="1:25">
      <c r="A268" s="42"/>
      <c r="B268" s="13"/>
      <c r="C268" s="13"/>
      <c r="D268" s="13"/>
      <c r="E268" s="13"/>
      <c r="F268" s="13"/>
      <c r="G268" s="5"/>
      <c r="H268" s="13"/>
      <c r="I268" s="7"/>
      <c r="J268" s="13"/>
      <c r="K268" s="13"/>
      <c r="L268" s="13"/>
      <c r="M268" s="13"/>
      <c r="N268" s="13"/>
      <c r="O268" s="13"/>
      <c r="P268" s="13"/>
      <c r="Q268" s="13"/>
      <c r="R268" s="13"/>
      <c r="S268" s="13"/>
      <c r="T268" s="13"/>
      <c r="U268" s="13"/>
      <c r="V268" s="13"/>
      <c r="W268" s="13"/>
      <c r="X268" s="13"/>
      <c r="Y268" s="13"/>
    </row>
    <row r="269" spans="1:25">
      <c r="A269" s="42"/>
      <c r="B269" s="13"/>
      <c r="C269" s="13"/>
      <c r="D269" s="13"/>
      <c r="E269" s="13"/>
      <c r="F269" s="13"/>
      <c r="G269" s="5"/>
      <c r="H269" s="13"/>
      <c r="I269" s="7"/>
      <c r="J269" s="13"/>
      <c r="K269" s="13"/>
      <c r="L269" s="13"/>
      <c r="M269" s="13"/>
      <c r="N269" s="13"/>
      <c r="O269" s="13"/>
      <c r="P269" s="13"/>
      <c r="Q269" s="13"/>
      <c r="R269" s="13"/>
      <c r="S269" s="13"/>
      <c r="T269" s="13"/>
      <c r="U269" s="13"/>
      <c r="V269" s="13"/>
      <c r="W269" s="13"/>
      <c r="X269" s="13"/>
      <c r="Y269" s="13"/>
    </row>
    <row r="270" spans="1:25">
      <c r="A270" s="42"/>
      <c r="B270" s="13"/>
      <c r="C270" s="13"/>
      <c r="D270" s="13"/>
      <c r="E270" s="13"/>
      <c r="F270" s="13"/>
      <c r="G270" s="5"/>
      <c r="H270" s="13"/>
      <c r="I270" s="7"/>
      <c r="J270" s="13"/>
      <c r="K270" s="13"/>
      <c r="L270" s="13"/>
      <c r="M270" s="13"/>
      <c r="N270" s="13"/>
      <c r="O270" s="13"/>
      <c r="P270" s="13"/>
      <c r="Q270" s="13"/>
      <c r="R270" s="13"/>
      <c r="S270" s="13"/>
      <c r="T270" s="13"/>
      <c r="U270" s="13"/>
      <c r="V270" s="13"/>
      <c r="W270" s="13"/>
      <c r="X270" s="13"/>
      <c r="Y270" s="13"/>
    </row>
    <row r="271" spans="1:25">
      <c r="A271" s="42"/>
      <c r="B271" s="13"/>
      <c r="C271" s="13"/>
      <c r="D271" s="13"/>
      <c r="E271" s="13"/>
      <c r="F271" s="13"/>
      <c r="G271" s="5"/>
      <c r="H271" s="13"/>
      <c r="I271" s="7"/>
      <c r="J271" s="13"/>
      <c r="K271" s="13"/>
      <c r="L271" s="13"/>
      <c r="M271" s="13"/>
      <c r="N271" s="13"/>
      <c r="O271" s="13"/>
      <c r="P271" s="13"/>
      <c r="Q271" s="13"/>
      <c r="R271" s="13"/>
      <c r="S271" s="13"/>
      <c r="T271" s="13"/>
      <c r="U271" s="13"/>
      <c r="V271" s="13"/>
      <c r="W271" s="13"/>
      <c r="X271" s="13"/>
      <c r="Y271" s="13"/>
    </row>
    <row r="272" spans="1:25">
      <c r="A272" s="42"/>
      <c r="B272" s="13"/>
      <c r="C272" s="13"/>
      <c r="D272" s="13"/>
      <c r="E272" s="13"/>
      <c r="F272" s="13"/>
      <c r="G272" s="5"/>
      <c r="H272" s="13"/>
      <c r="I272" s="7"/>
      <c r="J272" s="13"/>
      <c r="K272" s="13"/>
      <c r="L272" s="13"/>
      <c r="M272" s="13"/>
      <c r="N272" s="13"/>
      <c r="O272" s="13"/>
      <c r="P272" s="13"/>
      <c r="Q272" s="13"/>
      <c r="R272" s="13"/>
      <c r="S272" s="13"/>
      <c r="T272" s="13"/>
      <c r="U272" s="13"/>
      <c r="V272" s="13"/>
      <c r="W272" s="13"/>
      <c r="X272" s="13"/>
      <c r="Y272" s="13"/>
    </row>
    <row r="273" spans="1:25">
      <c r="A273" s="42"/>
      <c r="B273" s="13"/>
      <c r="C273" s="13"/>
      <c r="D273" s="13"/>
      <c r="E273" s="13"/>
      <c r="F273" s="13"/>
      <c r="G273" s="5"/>
      <c r="H273" s="13"/>
      <c r="I273" s="7"/>
      <c r="J273" s="13"/>
      <c r="K273" s="13"/>
      <c r="L273" s="13"/>
      <c r="M273" s="13"/>
      <c r="N273" s="13"/>
      <c r="O273" s="13"/>
      <c r="P273" s="13"/>
      <c r="Q273" s="13"/>
      <c r="R273" s="13"/>
      <c r="S273" s="13"/>
      <c r="T273" s="13"/>
      <c r="U273" s="13"/>
      <c r="V273" s="13"/>
      <c r="W273" s="13"/>
      <c r="X273" s="13"/>
      <c r="Y273" s="13"/>
    </row>
    <row r="274" spans="1:25">
      <c r="A274" s="42"/>
      <c r="B274" s="13"/>
      <c r="C274" s="13"/>
      <c r="D274" s="13"/>
      <c r="E274" s="13"/>
      <c r="F274" s="13"/>
      <c r="G274" s="5"/>
      <c r="H274" s="13"/>
      <c r="I274" s="7"/>
      <c r="J274" s="13"/>
      <c r="K274" s="13"/>
      <c r="L274" s="13"/>
      <c r="M274" s="13"/>
      <c r="N274" s="13"/>
      <c r="O274" s="13"/>
      <c r="P274" s="13"/>
      <c r="Q274" s="13"/>
      <c r="R274" s="13"/>
      <c r="S274" s="13"/>
      <c r="T274" s="13"/>
      <c r="U274" s="13"/>
      <c r="V274" s="13"/>
      <c r="W274" s="13"/>
      <c r="X274" s="13"/>
      <c r="Y274" s="13"/>
    </row>
    <row r="275" spans="1:25">
      <c r="A275" s="42"/>
      <c r="B275" s="13"/>
      <c r="C275" s="13"/>
      <c r="D275" s="13"/>
      <c r="E275" s="13"/>
      <c r="F275" s="13"/>
      <c r="G275" s="5"/>
      <c r="H275" s="13"/>
      <c r="I275" s="7"/>
      <c r="J275" s="13"/>
      <c r="K275" s="13"/>
      <c r="L275" s="13"/>
      <c r="M275" s="13"/>
      <c r="N275" s="13"/>
      <c r="O275" s="13"/>
      <c r="P275" s="13"/>
      <c r="Q275" s="13"/>
      <c r="R275" s="13"/>
      <c r="S275" s="13"/>
      <c r="T275" s="13"/>
      <c r="U275" s="13"/>
      <c r="V275" s="13"/>
      <c r="W275" s="13"/>
      <c r="X275" s="13"/>
      <c r="Y275" s="13"/>
    </row>
    <row r="276" spans="1:25">
      <c r="A276" s="42"/>
      <c r="B276" s="13"/>
      <c r="C276" s="13"/>
      <c r="D276" s="13"/>
      <c r="E276" s="13"/>
      <c r="F276" s="13"/>
      <c r="G276" s="5"/>
      <c r="H276" s="13"/>
      <c r="I276" s="7"/>
      <c r="J276" s="13"/>
      <c r="K276" s="13"/>
      <c r="L276" s="13"/>
      <c r="M276" s="13"/>
      <c r="N276" s="13"/>
      <c r="O276" s="13"/>
      <c r="P276" s="13"/>
      <c r="Q276" s="13"/>
      <c r="R276" s="13"/>
      <c r="S276" s="13"/>
      <c r="T276" s="13"/>
      <c r="U276" s="13"/>
      <c r="V276" s="13"/>
      <c r="W276" s="13"/>
      <c r="X276" s="13"/>
      <c r="Y276" s="13"/>
    </row>
    <row r="277" spans="1:25">
      <c r="A277" s="42"/>
      <c r="B277" s="13"/>
      <c r="C277" s="13"/>
      <c r="D277" s="13"/>
      <c r="E277" s="13"/>
      <c r="F277" s="13"/>
      <c r="G277" s="5"/>
      <c r="H277" s="13"/>
      <c r="I277" s="7"/>
      <c r="J277" s="13"/>
      <c r="K277" s="13"/>
      <c r="L277" s="13"/>
      <c r="M277" s="13"/>
      <c r="N277" s="13"/>
      <c r="O277" s="13"/>
      <c r="P277" s="13"/>
      <c r="Q277" s="13"/>
      <c r="R277" s="13"/>
      <c r="S277" s="13"/>
      <c r="T277" s="13"/>
      <c r="U277" s="13"/>
      <c r="V277" s="13"/>
      <c r="W277" s="13"/>
      <c r="X277" s="13"/>
      <c r="Y277" s="13"/>
    </row>
    <row r="278" spans="1:25">
      <c r="A278" s="42"/>
      <c r="B278" s="13"/>
      <c r="C278" s="13"/>
      <c r="D278" s="13"/>
      <c r="E278" s="13"/>
      <c r="F278" s="13"/>
      <c r="G278" s="5"/>
      <c r="H278" s="13"/>
      <c r="I278" s="7"/>
      <c r="J278" s="13"/>
      <c r="K278" s="13"/>
      <c r="L278" s="13"/>
      <c r="M278" s="13"/>
      <c r="N278" s="13"/>
      <c r="O278" s="13"/>
      <c r="P278" s="13"/>
      <c r="Q278" s="13"/>
      <c r="R278" s="13"/>
      <c r="S278" s="13"/>
      <c r="T278" s="13"/>
      <c r="U278" s="13"/>
      <c r="V278" s="13"/>
      <c r="W278" s="13"/>
      <c r="X278" s="13"/>
      <c r="Y278" s="13"/>
    </row>
    <row r="279" spans="1:25">
      <c r="A279" s="42"/>
      <c r="B279" s="13"/>
      <c r="C279" s="13"/>
      <c r="D279" s="13"/>
      <c r="E279" s="13"/>
      <c r="F279" s="13"/>
      <c r="G279" s="5"/>
      <c r="H279" s="13"/>
      <c r="I279" s="7"/>
      <c r="J279" s="13"/>
      <c r="K279" s="13"/>
      <c r="L279" s="13"/>
      <c r="M279" s="13"/>
      <c r="N279" s="13"/>
      <c r="O279" s="13"/>
      <c r="P279" s="13"/>
      <c r="Q279" s="13"/>
      <c r="R279" s="13"/>
      <c r="S279" s="13"/>
      <c r="T279" s="13"/>
      <c r="U279" s="13"/>
      <c r="V279" s="13"/>
      <c r="W279" s="13"/>
      <c r="X279" s="13"/>
      <c r="Y279" s="13"/>
    </row>
    <row r="280" spans="1:25">
      <c r="A280" s="42"/>
      <c r="B280" s="13"/>
      <c r="C280" s="13"/>
      <c r="D280" s="13"/>
      <c r="E280" s="13"/>
      <c r="F280" s="13"/>
      <c r="G280" s="5"/>
      <c r="H280" s="13"/>
      <c r="I280" s="7"/>
      <c r="J280" s="13"/>
      <c r="K280" s="13"/>
      <c r="L280" s="13"/>
      <c r="M280" s="13"/>
      <c r="N280" s="13"/>
      <c r="O280" s="13"/>
      <c r="P280" s="13"/>
      <c r="Q280" s="13"/>
      <c r="R280" s="13"/>
      <c r="S280" s="13"/>
      <c r="T280" s="13"/>
      <c r="U280" s="13"/>
      <c r="V280" s="13"/>
      <c r="W280" s="13"/>
      <c r="X280" s="13"/>
      <c r="Y280" s="13"/>
    </row>
    <row r="281" spans="1:25">
      <c r="A281" s="42"/>
      <c r="B281" s="13"/>
      <c r="C281" s="13"/>
      <c r="D281" s="13"/>
      <c r="E281" s="13"/>
      <c r="F281" s="13"/>
      <c r="G281" s="5"/>
      <c r="H281" s="13"/>
      <c r="I281" s="7"/>
      <c r="J281" s="13"/>
      <c r="K281" s="13"/>
      <c r="L281" s="13"/>
      <c r="M281" s="13"/>
      <c r="N281" s="13"/>
      <c r="O281" s="13"/>
      <c r="P281" s="13"/>
      <c r="Q281" s="13"/>
      <c r="R281" s="13"/>
      <c r="S281" s="13"/>
      <c r="T281" s="13"/>
      <c r="U281" s="13"/>
      <c r="V281" s="13"/>
      <c r="W281" s="13"/>
      <c r="X281" s="13"/>
      <c r="Y281" s="13"/>
    </row>
    <row r="282" spans="1:25">
      <c r="A282" s="42"/>
      <c r="B282" s="13"/>
      <c r="C282" s="13"/>
      <c r="D282" s="13"/>
      <c r="E282" s="13"/>
      <c r="F282" s="13"/>
      <c r="G282" s="5"/>
      <c r="H282" s="13"/>
      <c r="I282" s="7"/>
      <c r="J282" s="13"/>
      <c r="K282" s="13"/>
      <c r="L282" s="13"/>
      <c r="M282" s="13"/>
      <c r="N282" s="13"/>
      <c r="O282" s="13"/>
      <c r="P282" s="13"/>
      <c r="Q282" s="13"/>
      <c r="R282" s="13"/>
      <c r="S282" s="13"/>
      <c r="T282" s="13"/>
      <c r="U282" s="13"/>
      <c r="V282" s="13"/>
      <c r="W282" s="13"/>
      <c r="X282" s="13"/>
      <c r="Y282" s="13"/>
    </row>
    <row r="283" spans="1:25">
      <c r="A283" s="42"/>
      <c r="B283" s="13"/>
      <c r="C283" s="13"/>
      <c r="D283" s="13"/>
      <c r="E283" s="13"/>
      <c r="F283" s="13"/>
      <c r="G283" s="5"/>
      <c r="H283" s="13"/>
      <c r="I283" s="7"/>
      <c r="J283" s="13"/>
      <c r="K283" s="13"/>
      <c r="L283" s="13"/>
      <c r="M283" s="13"/>
      <c r="N283" s="13"/>
      <c r="O283" s="13"/>
      <c r="P283" s="13"/>
      <c r="Q283" s="13"/>
      <c r="R283" s="13"/>
      <c r="S283" s="13"/>
      <c r="T283" s="13"/>
      <c r="U283" s="13"/>
      <c r="V283" s="13"/>
      <c r="W283" s="13"/>
      <c r="X283" s="13"/>
      <c r="Y283" s="13"/>
    </row>
    <row r="284" spans="1:25">
      <c r="A284" s="42"/>
      <c r="B284" s="13"/>
      <c r="C284" s="13"/>
      <c r="D284" s="13"/>
      <c r="E284" s="13"/>
      <c r="F284" s="13"/>
      <c r="G284" s="5"/>
      <c r="H284" s="13"/>
      <c r="I284" s="7"/>
      <c r="J284" s="13"/>
      <c r="K284" s="13"/>
      <c r="L284" s="13"/>
      <c r="M284" s="13"/>
      <c r="N284" s="13"/>
      <c r="O284" s="13"/>
      <c r="P284" s="13"/>
      <c r="Q284" s="13"/>
      <c r="R284" s="13"/>
      <c r="S284" s="13"/>
      <c r="T284" s="13"/>
      <c r="U284" s="13"/>
      <c r="V284" s="13"/>
      <c r="W284" s="13"/>
      <c r="X284" s="13"/>
      <c r="Y284" s="13"/>
    </row>
    <row r="285" spans="1:25">
      <c r="A285" s="42"/>
      <c r="B285" s="13"/>
      <c r="C285" s="13"/>
      <c r="D285" s="13"/>
      <c r="E285" s="13"/>
      <c r="F285" s="13"/>
      <c r="G285" s="5"/>
      <c r="H285" s="13"/>
      <c r="I285" s="7"/>
      <c r="J285" s="13"/>
      <c r="K285" s="13"/>
      <c r="L285" s="13"/>
      <c r="M285" s="13"/>
      <c r="N285" s="13"/>
      <c r="O285" s="13"/>
      <c r="P285" s="13"/>
      <c r="Q285" s="13"/>
      <c r="R285" s="13"/>
      <c r="S285" s="13"/>
      <c r="T285" s="13"/>
      <c r="U285" s="13"/>
      <c r="V285" s="13"/>
      <c r="W285" s="13"/>
      <c r="X285" s="13"/>
      <c r="Y285" s="13"/>
    </row>
    <row r="286" spans="1:25">
      <c r="A286" s="42"/>
      <c r="B286" s="13"/>
      <c r="C286" s="13"/>
      <c r="D286" s="13"/>
      <c r="E286" s="13"/>
      <c r="F286" s="13"/>
      <c r="G286" s="5"/>
      <c r="H286" s="13"/>
      <c r="I286" s="7"/>
      <c r="J286" s="13"/>
      <c r="K286" s="13"/>
      <c r="L286" s="13"/>
      <c r="M286" s="13"/>
      <c r="N286" s="13"/>
      <c r="O286" s="13"/>
      <c r="P286" s="13"/>
      <c r="Q286" s="13"/>
      <c r="R286" s="13"/>
      <c r="S286" s="13"/>
      <c r="T286" s="13"/>
      <c r="U286" s="13"/>
      <c r="V286" s="13"/>
      <c r="W286" s="13"/>
      <c r="X286" s="13"/>
      <c r="Y286" s="13"/>
    </row>
    <row r="287" spans="1:25">
      <c r="A287" s="42"/>
      <c r="B287" s="13"/>
      <c r="C287" s="13"/>
      <c r="D287" s="13"/>
      <c r="E287" s="13"/>
      <c r="F287" s="13"/>
      <c r="G287" s="5"/>
      <c r="H287" s="13"/>
      <c r="I287" s="7"/>
      <c r="J287" s="13"/>
      <c r="K287" s="13"/>
      <c r="L287" s="13"/>
      <c r="M287" s="13"/>
      <c r="N287" s="13"/>
      <c r="O287" s="13"/>
      <c r="P287" s="13"/>
      <c r="Q287" s="13"/>
      <c r="R287" s="13"/>
      <c r="S287" s="13"/>
      <c r="T287" s="13"/>
      <c r="U287" s="13"/>
      <c r="V287" s="13"/>
      <c r="W287" s="13"/>
      <c r="X287" s="13"/>
      <c r="Y287" s="13"/>
    </row>
    <row r="288" spans="1:25">
      <c r="A288" s="42"/>
      <c r="B288" s="13"/>
      <c r="C288" s="13"/>
      <c r="D288" s="13"/>
      <c r="E288" s="13"/>
      <c r="F288" s="13"/>
      <c r="G288" s="5"/>
      <c r="H288" s="13"/>
      <c r="I288" s="7"/>
      <c r="J288" s="13"/>
      <c r="K288" s="13"/>
      <c r="L288" s="13"/>
      <c r="M288" s="13"/>
      <c r="N288" s="13"/>
      <c r="O288" s="13"/>
      <c r="P288" s="13"/>
      <c r="Q288" s="13"/>
      <c r="R288" s="13"/>
      <c r="S288" s="13"/>
      <c r="T288" s="13"/>
      <c r="U288" s="13"/>
      <c r="V288" s="13"/>
      <c r="W288" s="13"/>
      <c r="X288" s="13"/>
      <c r="Y288" s="13"/>
    </row>
    <row r="289" spans="1:25">
      <c r="A289" s="42"/>
      <c r="B289" s="13"/>
      <c r="C289" s="13"/>
      <c r="D289" s="13"/>
      <c r="E289" s="13"/>
      <c r="F289" s="13"/>
      <c r="G289" s="5"/>
      <c r="H289" s="13"/>
      <c r="I289" s="7"/>
      <c r="J289" s="13"/>
      <c r="K289" s="13"/>
      <c r="L289" s="13"/>
      <c r="M289" s="13"/>
      <c r="N289" s="13"/>
      <c r="O289" s="13"/>
      <c r="P289" s="13"/>
      <c r="Q289" s="13"/>
      <c r="R289" s="13"/>
      <c r="S289" s="13"/>
      <c r="T289" s="13"/>
      <c r="U289" s="13"/>
      <c r="V289" s="13"/>
      <c r="W289" s="13"/>
      <c r="X289" s="13"/>
      <c r="Y289" s="13"/>
    </row>
    <row r="290" spans="1:25">
      <c r="A290" s="42"/>
      <c r="B290" s="13"/>
      <c r="C290" s="13"/>
      <c r="D290" s="13"/>
      <c r="E290" s="13"/>
      <c r="F290" s="13"/>
      <c r="G290" s="5"/>
      <c r="H290" s="13"/>
      <c r="I290" s="7"/>
      <c r="J290" s="13"/>
      <c r="K290" s="13"/>
      <c r="L290" s="13"/>
      <c r="M290" s="13"/>
      <c r="N290" s="13"/>
      <c r="O290" s="13"/>
      <c r="P290" s="13"/>
      <c r="Q290" s="13"/>
      <c r="R290" s="13"/>
      <c r="S290" s="13"/>
      <c r="T290" s="13"/>
      <c r="U290" s="13"/>
      <c r="V290" s="13"/>
      <c r="W290" s="13"/>
      <c r="X290" s="13"/>
      <c r="Y290" s="13"/>
    </row>
    <row r="291" spans="1:25">
      <c r="A291" s="42"/>
      <c r="B291" s="13"/>
      <c r="C291" s="13"/>
      <c r="D291" s="13"/>
      <c r="E291" s="13"/>
      <c r="F291" s="13"/>
      <c r="G291" s="5"/>
      <c r="H291" s="13"/>
      <c r="I291" s="7"/>
      <c r="J291" s="13"/>
      <c r="K291" s="13"/>
      <c r="L291" s="13"/>
      <c r="M291" s="13"/>
      <c r="N291" s="13"/>
      <c r="O291" s="13"/>
      <c r="P291" s="13"/>
      <c r="Q291" s="13"/>
      <c r="R291" s="13"/>
      <c r="S291" s="13"/>
      <c r="T291" s="13"/>
      <c r="U291" s="13"/>
      <c r="V291" s="13"/>
      <c r="W291" s="13"/>
      <c r="X291" s="13"/>
      <c r="Y291" s="13"/>
    </row>
    <row r="292" spans="1:25">
      <c r="A292" s="42"/>
      <c r="B292" s="13"/>
      <c r="C292" s="13"/>
      <c r="D292" s="13"/>
      <c r="E292" s="13"/>
      <c r="F292" s="13"/>
      <c r="G292" s="5"/>
      <c r="H292" s="13"/>
      <c r="I292" s="7"/>
      <c r="J292" s="13"/>
      <c r="K292" s="13"/>
      <c r="L292" s="13"/>
      <c r="M292" s="13"/>
      <c r="N292" s="13"/>
      <c r="O292" s="13"/>
      <c r="P292" s="13"/>
      <c r="Q292" s="13"/>
      <c r="R292" s="13"/>
      <c r="S292" s="13"/>
      <c r="T292" s="13"/>
      <c r="U292" s="13"/>
      <c r="V292" s="13"/>
      <c r="W292" s="13"/>
      <c r="X292" s="13"/>
      <c r="Y292" s="13"/>
    </row>
    <row r="293" spans="1:25">
      <c r="A293" s="42"/>
      <c r="B293" s="13"/>
      <c r="C293" s="13"/>
      <c r="D293" s="13"/>
      <c r="E293" s="13"/>
      <c r="F293" s="13"/>
      <c r="G293" s="5"/>
      <c r="H293" s="13"/>
      <c r="I293" s="7"/>
      <c r="J293" s="13"/>
      <c r="K293" s="13"/>
      <c r="L293" s="13"/>
      <c r="M293" s="13"/>
      <c r="N293" s="13"/>
      <c r="O293" s="13"/>
      <c r="P293" s="13"/>
      <c r="Q293" s="13"/>
      <c r="R293" s="13"/>
      <c r="S293" s="13"/>
      <c r="T293" s="13"/>
      <c r="U293" s="13"/>
      <c r="V293" s="13"/>
      <c r="W293" s="13"/>
      <c r="X293" s="13"/>
      <c r="Y293" s="13"/>
    </row>
    <row r="294" spans="1:25">
      <c r="A294" s="42"/>
      <c r="B294" s="13"/>
      <c r="C294" s="13"/>
      <c r="D294" s="13"/>
      <c r="E294" s="13"/>
      <c r="F294" s="13"/>
      <c r="G294" s="5"/>
      <c r="H294" s="13"/>
      <c r="I294" s="7"/>
      <c r="J294" s="13"/>
      <c r="K294" s="13"/>
      <c r="L294" s="13"/>
      <c r="M294" s="13"/>
      <c r="N294" s="13"/>
      <c r="O294" s="13"/>
      <c r="P294" s="13"/>
      <c r="Q294" s="13"/>
      <c r="R294" s="13"/>
      <c r="S294" s="13"/>
      <c r="T294" s="13"/>
      <c r="U294" s="13"/>
      <c r="V294" s="13"/>
      <c r="W294" s="13"/>
      <c r="X294" s="13"/>
      <c r="Y294" s="13"/>
    </row>
    <row r="295" spans="1:25">
      <c r="A295" s="42"/>
      <c r="B295" s="13"/>
      <c r="C295" s="13"/>
      <c r="D295" s="13"/>
      <c r="E295" s="13"/>
      <c r="F295" s="13"/>
      <c r="G295" s="5"/>
      <c r="H295" s="13"/>
      <c r="I295" s="7"/>
      <c r="J295" s="13"/>
      <c r="K295" s="13"/>
      <c r="L295" s="13"/>
      <c r="M295" s="13"/>
      <c r="N295" s="13"/>
      <c r="O295" s="13"/>
      <c r="P295" s="13"/>
      <c r="Q295" s="13"/>
      <c r="R295" s="13"/>
      <c r="S295" s="13"/>
      <c r="T295" s="13"/>
      <c r="U295" s="13"/>
      <c r="V295" s="13"/>
      <c r="W295" s="13"/>
      <c r="X295" s="13"/>
      <c r="Y295" s="13"/>
    </row>
    <row r="296" spans="1:25">
      <c r="A296" s="42"/>
      <c r="B296" s="13"/>
      <c r="C296" s="13"/>
      <c r="D296" s="13"/>
      <c r="E296" s="13"/>
      <c r="F296" s="13"/>
      <c r="G296" s="5"/>
      <c r="H296" s="13"/>
      <c r="I296" s="7"/>
      <c r="J296" s="13"/>
      <c r="K296" s="13"/>
      <c r="L296" s="13"/>
      <c r="M296" s="13"/>
      <c r="N296" s="13"/>
      <c r="O296" s="13"/>
      <c r="P296" s="13"/>
      <c r="Q296" s="13"/>
      <c r="R296" s="13"/>
      <c r="S296" s="13"/>
      <c r="T296" s="13"/>
      <c r="U296" s="13"/>
      <c r="V296" s="13"/>
      <c r="W296" s="13"/>
      <c r="X296" s="13"/>
      <c r="Y296" s="13"/>
    </row>
    <row r="297" spans="1:25">
      <c r="A297" s="42"/>
      <c r="B297" s="13"/>
      <c r="C297" s="13"/>
      <c r="D297" s="13"/>
      <c r="E297" s="13"/>
      <c r="F297" s="13"/>
      <c r="G297" s="5"/>
      <c r="H297" s="13"/>
      <c r="I297" s="7"/>
      <c r="J297" s="13"/>
      <c r="K297" s="13"/>
      <c r="L297" s="13"/>
      <c r="M297" s="13"/>
      <c r="N297" s="13"/>
      <c r="O297" s="13"/>
      <c r="P297" s="13"/>
      <c r="Q297" s="13"/>
      <c r="R297" s="13"/>
      <c r="S297" s="13"/>
      <c r="T297" s="13"/>
      <c r="U297" s="13"/>
      <c r="V297" s="13"/>
      <c r="W297" s="13"/>
      <c r="X297" s="13"/>
      <c r="Y297" s="13"/>
    </row>
    <row r="298" spans="1:25">
      <c r="A298" s="42"/>
      <c r="B298" s="13"/>
      <c r="C298" s="13"/>
      <c r="D298" s="13"/>
      <c r="E298" s="13"/>
      <c r="F298" s="13"/>
      <c r="G298" s="5"/>
      <c r="H298" s="13"/>
      <c r="I298" s="7"/>
      <c r="J298" s="13"/>
      <c r="K298" s="13"/>
      <c r="L298" s="13"/>
      <c r="M298" s="13"/>
      <c r="N298" s="13"/>
      <c r="O298" s="13"/>
      <c r="P298" s="13"/>
      <c r="Q298" s="13"/>
      <c r="R298" s="13"/>
      <c r="S298" s="13"/>
      <c r="T298" s="13"/>
      <c r="U298" s="13"/>
      <c r="V298" s="13"/>
      <c r="W298" s="13"/>
      <c r="X298" s="13"/>
      <c r="Y298" s="13"/>
    </row>
    <row r="299" spans="1:25">
      <c r="A299" s="42"/>
      <c r="B299" s="13"/>
      <c r="C299" s="13"/>
      <c r="D299" s="13"/>
      <c r="E299" s="13"/>
      <c r="F299" s="13"/>
      <c r="G299" s="5"/>
      <c r="H299" s="13"/>
      <c r="I299" s="7"/>
      <c r="J299" s="13"/>
      <c r="K299" s="13"/>
      <c r="L299" s="13"/>
      <c r="M299" s="13"/>
      <c r="N299" s="13"/>
      <c r="O299" s="13"/>
      <c r="P299" s="13"/>
      <c r="Q299" s="13"/>
      <c r="R299" s="13"/>
      <c r="S299" s="13"/>
      <c r="T299" s="13"/>
      <c r="U299" s="13"/>
      <c r="V299" s="13"/>
      <c r="W299" s="13"/>
      <c r="X299" s="13"/>
      <c r="Y299" s="13"/>
    </row>
    <row r="300" spans="1:25">
      <c r="A300" s="42"/>
      <c r="B300" s="13"/>
      <c r="C300" s="13"/>
      <c r="D300" s="13"/>
      <c r="E300" s="13"/>
      <c r="F300" s="13"/>
      <c r="G300" s="5"/>
      <c r="H300" s="13"/>
      <c r="I300" s="7"/>
      <c r="J300" s="13"/>
      <c r="K300" s="13"/>
      <c r="L300" s="13"/>
      <c r="M300" s="13"/>
      <c r="N300" s="13"/>
      <c r="O300" s="13"/>
      <c r="P300" s="13"/>
      <c r="Q300" s="13"/>
      <c r="R300" s="13"/>
      <c r="S300" s="13"/>
      <c r="T300" s="13"/>
      <c r="U300" s="13"/>
      <c r="V300" s="13"/>
      <c r="W300" s="13"/>
      <c r="X300" s="13"/>
      <c r="Y300" s="13"/>
    </row>
    <row r="301" spans="1:25">
      <c r="A301" s="42"/>
      <c r="B301" s="13"/>
      <c r="C301" s="13"/>
      <c r="D301" s="13"/>
      <c r="E301" s="13"/>
      <c r="F301" s="13"/>
      <c r="G301" s="5"/>
      <c r="H301" s="13"/>
      <c r="I301" s="7"/>
      <c r="J301" s="13"/>
      <c r="K301" s="13"/>
      <c r="L301" s="13"/>
      <c r="M301" s="13"/>
      <c r="N301" s="13"/>
      <c r="O301" s="13"/>
      <c r="P301" s="13"/>
      <c r="Q301" s="13"/>
      <c r="R301" s="13"/>
      <c r="S301" s="13"/>
      <c r="T301" s="13"/>
      <c r="U301" s="13"/>
      <c r="V301" s="13"/>
      <c r="W301" s="13"/>
      <c r="X301" s="13"/>
      <c r="Y301" s="13"/>
    </row>
    <row r="302" spans="1:25">
      <c r="A302" s="42"/>
      <c r="B302" s="13"/>
      <c r="C302" s="13"/>
      <c r="D302" s="13"/>
      <c r="E302" s="13"/>
      <c r="F302" s="13"/>
      <c r="G302" s="5"/>
      <c r="H302" s="13"/>
      <c r="I302" s="7"/>
      <c r="J302" s="13"/>
      <c r="K302" s="13"/>
      <c r="L302" s="13"/>
      <c r="M302" s="13"/>
      <c r="N302" s="13"/>
      <c r="O302" s="13"/>
      <c r="P302" s="13"/>
      <c r="Q302" s="13"/>
      <c r="R302" s="13"/>
      <c r="S302" s="13"/>
      <c r="T302" s="13"/>
      <c r="U302" s="13"/>
      <c r="V302" s="13"/>
      <c r="W302" s="13"/>
      <c r="X302" s="13"/>
      <c r="Y302" s="13"/>
    </row>
    <row r="303" spans="1:25">
      <c r="A303" s="42"/>
      <c r="B303" s="13"/>
      <c r="C303" s="13"/>
      <c r="D303" s="13"/>
      <c r="E303" s="13"/>
      <c r="F303" s="13"/>
      <c r="G303" s="5"/>
      <c r="H303" s="13"/>
      <c r="I303" s="7"/>
      <c r="J303" s="13"/>
      <c r="K303" s="13"/>
      <c r="L303" s="13"/>
      <c r="M303" s="13"/>
      <c r="N303" s="13"/>
      <c r="O303" s="13"/>
      <c r="P303" s="13"/>
      <c r="Q303" s="13"/>
      <c r="R303" s="13"/>
      <c r="S303" s="13"/>
      <c r="T303" s="13"/>
      <c r="U303" s="13"/>
      <c r="V303" s="13"/>
      <c r="W303" s="13"/>
      <c r="X303" s="13"/>
      <c r="Y303" s="13"/>
    </row>
    <row r="304" spans="1:25">
      <c r="A304" s="42"/>
      <c r="B304" s="13"/>
      <c r="C304" s="13"/>
      <c r="D304" s="13"/>
      <c r="E304" s="13"/>
      <c r="F304" s="13"/>
      <c r="G304" s="5"/>
      <c r="H304" s="13"/>
      <c r="I304" s="7"/>
      <c r="J304" s="13"/>
      <c r="K304" s="13"/>
      <c r="L304" s="13"/>
      <c r="M304" s="13"/>
      <c r="N304" s="13"/>
      <c r="O304" s="13"/>
      <c r="P304" s="13"/>
      <c r="Q304" s="13"/>
      <c r="R304" s="13"/>
      <c r="S304" s="13"/>
      <c r="T304" s="13"/>
      <c r="U304" s="13"/>
      <c r="V304" s="13"/>
      <c r="W304" s="13"/>
      <c r="X304" s="13"/>
      <c r="Y304" s="13"/>
    </row>
    <row r="305" spans="1:25">
      <c r="A305" s="42"/>
      <c r="B305" s="13"/>
      <c r="C305" s="13"/>
      <c r="D305" s="13"/>
      <c r="E305" s="13"/>
      <c r="F305" s="13"/>
      <c r="G305" s="5"/>
      <c r="H305" s="13"/>
      <c r="I305" s="7"/>
      <c r="J305" s="13"/>
      <c r="K305" s="13"/>
      <c r="L305" s="13"/>
      <c r="M305" s="13"/>
      <c r="N305" s="13"/>
      <c r="O305" s="13"/>
      <c r="P305" s="13"/>
      <c r="Q305" s="13"/>
      <c r="R305" s="13"/>
      <c r="S305" s="13"/>
      <c r="T305" s="13"/>
      <c r="U305" s="13"/>
      <c r="V305" s="13"/>
      <c r="W305" s="13"/>
      <c r="X305" s="13"/>
      <c r="Y305" s="13"/>
    </row>
    <row r="306" spans="1:25">
      <c r="A306" s="42"/>
      <c r="B306" s="13"/>
      <c r="C306" s="13"/>
      <c r="D306" s="13"/>
      <c r="E306" s="13"/>
      <c r="F306" s="13"/>
      <c r="G306" s="5"/>
      <c r="H306" s="13"/>
      <c r="I306" s="7"/>
      <c r="J306" s="13"/>
      <c r="K306" s="13"/>
      <c r="L306" s="13"/>
      <c r="M306" s="13"/>
      <c r="N306" s="13"/>
      <c r="O306" s="13"/>
      <c r="P306" s="13"/>
      <c r="Q306" s="13"/>
      <c r="R306" s="13"/>
      <c r="S306" s="13"/>
      <c r="T306" s="13"/>
      <c r="U306" s="13"/>
      <c r="V306" s="13"/>
      <c r="W306" s="13"/>
      <c r="X306" s="13"/>
      <c r="Y306" s="13"/>
    </row>
    <row r="307" spans="1:25">
      <c r="A307" s="42"/>
      <c r="B307" s="13"/>
      <c r="C307" s="13"/>
      <c r="D307" s="13"/>
      <c r="E307" s="13"/>
      <c r="F307" s="13"/>
      <c r="G307" s="5"/>
      <c r="H307" s="13"/>
      <c r="I307" s="7"/>
      <c r="J307" s="13"/>
      <c r="K307" s="13"/>
      <c r="L307" s="13"/>
      <c r="M307" s="13"/>
      <c r="N307" s="13"/>
      <c r="O307" s="13"/>
      <c r="P307" s="13"/>
      <c r="Q307" s="13"/>
      <c r="R307" s="13"/>
      <c r="S307" s="13"/>
      <c r="T307" s="13"/>
      <c r="U307" s="13"/>
      <c r="V307" s="13"/>
      <c r="W307" s="13"/>
      <c r="X307" s="13"/>
      <c r="Y307" s="13"/>
    </row>
    <row r="308" spans="1:25">
      <c r="A308" s="42"/>
      <c r="B308" s="13"/>
      <c r="C308" s="13"/>
      <c r="D308" s="13"/>
      <c r="E308" s="13"/>
      <c r="F308" s="13"/>
      <c r="G308" s="5"/>
      <c r="H308" s="13"/>
      <c r="I308" s="7"/>
      <c r="J308" s="13"/>
      <c r="K308" s="13"/>
      <c r="L308" s="13"/>
      <c r="M308" s="13"/>
      <c r="N308" s="13"/>
      <c r="O308" s="13"/>
      <c r="P308" s="13"/>
      <c r="Q308" s="13"/>
      <c r="R308" s="13"/>
      <c r="S308" s="13"/>
      <c r="T308" s="13"/>
      <c r="U308" s="13"/>
      <c r="V308" s="13"/>
      <c r="W308" s="13"/>
      <c r="X308" s="13"/>
      <c r="Y308" s="13"/>
    </row>
    <row r="309" spans="1:25">
      <c r="A309" s="42"/>
      <c r="B309" s="13"/>
      <c r="C309" s="13"/>
      <c r="D309" s="13"/>
      <c r="E309" s="13"/>
      <c r="F309" s="13"/>
      <c r="G309" s="5"/>
      <c r="H309" s="13"/>
      <c r="I309" s="7"/>
      <c r="J309" s="13"/>
      <c r="K309" s="13"/>
      <c r="L309" s="13"/>
      <c r="M309" s="13"/>
      <c r="N309" s="13"/>
      <c r="O309" s="13"/>
      <c r="P309" s="13"/>
      <c r="Q309" s="13"/>
      <c r="R309" s="13"/>
      <c r="S309" s="13"/>
      <c r="T309" s="13"/>
      <c r="U309" s="13"/>
      <c r="V309" s="13"/>
      <c r="W309" s="13"/>
      <c r="X309" s="13"/>
      <c r="Y309" s="13"/>
    </row>
    <row r="310" spans="1:25">
      <c r="A310" s="42"/>
      <c r="B310" s="13"/>
      <c r="C310" s="13"/>
      <c r="D310" s="13"/>
      <c r="E310" s="13"/>
      <c r="F310" s="13"/>
      <c r="G310" s="5"/>
      <c r="H310" s="13"/>
      <c r="I310" s="7"/>
      <c r="J310" s="13"/>
      <c r="K310" s="13"/>
      <c r="L310" s="13"/>
      <c r="M310" s="13"/>
      <c r="N310" s="13"/>
      <c r="O310" s="13"/>
      <c r="P310" s="13"/>
      <c r="Q310" s="13"/>
      <c r="R310" s="13"/>
      <c r="S310" s="13"/>
      <c r="T310" s="13"/>
      <c r="U310" s="13"/>
      <c r="V310" s="13"/>
      <c r="W310" s="13"/>
      <c r="X310" s="13"/>
      <c r="Y310" s="13"/>
    </row>
    <row r="311" spans="1:25">
      <c r="A311" s="42"/>
      <c r="B311" s="13"/>
      <c r="C311" s="13"/>
      <c r="D311" s="13"/>
      <c r="E311" s="13"/>
      <c r="F311" s="13"/>
      <c r="G311" s="5"/>
      <c r="H311" s="13"/>
      <c r="I311" s="7"/>
      <c r="J311" s="13"/>
      <c r="K311" s="13"/>
      <c r="L311" s="13"/>
      <c r="M311" s="13"/>
      <c r="N311" s="13"/>
      <c r="O311" s="13"/>
      <c r="P311" s="13"/>
      <c r="Q311" s="13"/>
      <c r="R311" s="13"/>
      <c r="S311" s="13"/>
      <c r="T311" s="13"/>
      <c r="U311" s="13"/>
      <c r="V311" s="13"/>
      <c r="W311" s="13"/>
      <c r="X311" s="13"/>
      <c r="Y311" s="13"/>
    </row>
    <row r="312" spans="1:25">
      <c r="A312" s="42"/>
      <c r="B312" s="13"/>
      <c r="C312" s="13"/>
      <c r="D312" s="13"/>
      <c r="E312" s="13"/>
      <c r="F312" s="13"/>
      <c r="G312" s="5"/>
      <c r="H312" s="13"/>
      <c r="I312" s="7"/>
      <c r="J312" s="13"/>
      <c r="K312" s="13"/>
      <c r="L312" s="13"/>
      <c r="M312" s="13"/>
      <c r="N312" s="13"/>
      <c r="O312" s="13"/>
      <c r="P312" s="13"/>
      <c r="Q312" s="13"/>
      <c r="R312" s="13"/>
      <c r="S312" s="13"/>
      <c r="T312" s="13"/>
      <c r="U312" s="13"/>
      <c r="V312" s="13"/>
      <c r="W312" s="13"/>
      <c r="X312" s="13"/>
      <c r="Y312" s="13"/>
    </row>
    <row r="313" spans="1:25">
      <c r="A313" s="42"/>
      <c r="B313" s="13"/>
      <c r="C313" s="13"/>
      <c r="D313" s="13"/>
      <c r="E313" s="13"/>
      <c r="F313" s="13"/>
      <c r="G313" s="5"/>
      <c r="H313" s="13"/>
      <c r="I313" s="7"/>
      <c r="J313" s="13"/>
      <c r="K313" s="13"/>
      <c r="L313" s="13"/>
      <c r="M313" s="13"/>
      <c r="N313" s="13"/>
      <c r="O313" s="13"/>
      <c r="P313" s="13"/>
      <c r="Q313" s="13"/>
      <c r="R313" s="13"/>
      <c r="S313" s="13"/>
      <c r="T313" s="13"/>
      <c r="U313" s="13"/>
      <c r="V313" s="13"/>
      <c r="W313" s="13"/>
      <c r="X313" s="13"/>
      <c r="Y313" s="13"/>
    </row>
    <row r="314" spans="1:25">
      <c r="A314" s="42"/>
      <c r="B314" s="13"/>
      <c r="C314" s="13"/>
      <c r="D314" s="13"/>
      <c r="E314" s="13"/>
      <c r="F314" s="13"/>
      <c r="G314" s="5"/>
      <c r="H314" s="13"/>
      <c r="I314" s="7"/>
      <c r="J314" s="13"/>
      <c r="K314" s="13"/>
      <c r="L314" s="13"/>
      <c r="M314" s="13"/>
      <c r="N314" s="13"/>
      <c r="O314" s="13"/>
      <c r="P314" s="13"/>
      <c r="Q314" s="13"/>
      <c r="R314" s="13"/>
      <c r="S314" s="13"/>
      <c r="T314" s="13"/>
      <c r="U314" s="13"/>
      <c r="V314" s="13"/>
      <c r="W314" s="13"/>
      <c r="X314" s="13"/>
      <c r="Y314" s="13"/>
    </row>
    <row r="315" spans="1:25">
      <c r="A315" s="42"/>
      <c r="B315" s="13"/>
      <c r="C315" s="13"/>
      <c r="D315" s="13"/>
      <c r="E315" s="13"/>
      <c r="F315" s="13"/>
      <c r="G315" s="5"/>
      <c r="H315" s="13"/>
      <c r="I315" s="7"/>
      <c r="J315" s="13"/>
      <c r="K315" s="13"/>
      <c r="L315" s="13"/>
      <c r="M315" s="13"/>
      <c r="N315" s="13"/>
      <c r="O315" s="13"/>
      <c r="P315" s="13"/>
      <c r="Q315" s="13"/>
      <c r="R315" s="13"/>
      <c r="S315" s="13"/>
      <c r="T315" s="13"/>
      <c r="U315" s="13"/>
      <c r="V315" s="13"/>
      <c r="W315" s="13"/>
      <c r="X315" s="13"/>
      <c r="Y315" s="13"/>
    </row>
    <row r="316" spans="1:25">
      <c r="A316" s="42"/>
      <c r="B316" s="13"/>
      <c r="C316" s="13"/>
      <c r="D316" s="13"/>
      <c r="E316" s="13"/>
      <c r="F316" s="13"/>
      <c r="G316" s="5"/>
      <c r="H316" s="13"/>
      <c r="I316" s="7"/>
      <c r="J316" s="13"/>
      <c r="K316" s="13"/>
      <c r="L316" s="13"/>
      <c r="M316" s="13"/>
      <c r="N316" s="13"/>
      <c r="O316" s="13"/>
      <c r="P316" s="13"/>
      <c r="Q316" s="13"/>
      <c r="R316" s="13"/>
      <c r="S316" s="13"/>
      <c r="T316" s="13"/>
      <c r="U316" s="13"/>
      <c r="V316" s="13"/>
      <c r="W316" s="13"/>
      <c r="X316" s="13"/>
      <c r="Y316" s="13"/>
    </row>
    <row r="317" spans="1:25">
      <c r="A317" s="42"/>
      <c r="B317" s="13"/>
      <c r="C317" s="13"/>
      <c r="D317" s="13"/>
      <c r="E317" s="13"/>
      <c r="F317" s="13"/>
      <c r="G317" s="5"/>
      <c r="H317" s="13"/>
      <c r="I317" s="7"/>
      <c r="J317" s="13"/>
      <c r="K317" s="13"/>
      <c r="L317" s="13"/>
      <c r="M317" s="13"/>
      <c r="N317" s="13"/>
      <c r="O317" s="13"/>
      <c r="P317" s="13"/>
      <c r="Q317" s="13"/>
      <c r="R317" s="13"/>
      <c r="S317" s="13"/>
      <c r="T317" s="13"/>
      <c r="U317" s="13"/>
      <c r="V317" s="13"/>
      <c r="W317" s="13"/>
      <c r="X317" s="13"/>
      <c r="Y317" s="13"/>
    </row>
    <row r="318" spans="1:25">
      <c r="A318" s="42"/>
      <c r="B318" s="13"/>
      <c r="C318" s="13"/>
      <c r="D318" s="13"/>
      <c r="E318" s="13"/>
      <c r="F318" s="13"/>
      <c r="G318" s="5"/>
      <c r="H318" s="13"/>
      <c r="I318" s="7"/>
      <c r="J318" s="13"/>
      <c r="K318" s="13"/>
      <c r="L318" s="13"/>
      <c r="M318" s="13"/>
      <c r="N318" s="13"/>
      <c r="O318" s="13"/>
      <c r="P318" s="13"/>
      <c r="Q318" s="13"/>
      <c r="R318" s="13"/>
      <c r="S318" s="13"/>
      <c r="T318" s="13"/>
      <c r="U318" s="13"/>
      <c r="V318" s="13"/>
      <c r="W318" s="13"/>
      <c r="X318" s="13"/>
      <c r="Y318" s="13"/>
    </row>
    <row r="319" spans="1:25">
      <c r="A319" s="42"/>
      <c r="B319" s="13"/>
      <c r="C319" s="13"/>
      <c r="D319" s="13"/>
      <c r="E319" s="13"/>
      <c r="F319" s="13"/>
      <c r="G319" s="5"/>
      <c r="H319" s="13"/>
      <c r="I319" s="7"/>
      <c r="J319" s="13"/>
      <c r="K319" s="13"/>
      <c r="L319" s="13"/>
      <c r="M319" s="13"/>
      <c r="N319" s="13"/>
      <c r="O319" s="13"/>
      <c r="P319" s="13"/>
      <c r="Q319" s="13"/>
      <c r="R319" s="13"/>
      <c r="S319" s="13"/>
      <c r="T319" s="13"/>
      <c r="U319" s="13"/>
      <c r="V319" s="13"/>
      <c r="W319" s="13"/>
      <c r="X319" s="13"/>
      <c r="Y319" s="13"/>
    </row>
    <row r="320" spans="1:25">
      <c r="A320" s="42"/>
      <c r="B320" s="13"/>
      <c r="C320" s="13"/>
      <c r="D320" s="13"/>
      <c r="E320" s="13"/>
      <c r="F320" s="13"/>
      <c r="G320" s="5"/>
      <c r="H320" s="13"/>
      <c r="I320" s="7"/>
      <c r="J320" s="13"/>
      <c r="K320" s="13"/>
      <c r="L320" s="13"/>
      <c r="M320" s="13"/>
      <c r="N320" s="13"/>
      <c r="O320" s="13"/>
      <c r="P320" s="13"/>
      <c r="Q320" s="13"/>
      <c r="R320" s="13"/>
      <c r="S320" s="13"/>
      <c r="T320" s="13"/>
      <c r="U320" s="13"/>
      <c r="V320" s="13"/>
      <c r="W320" s="13"/>
      <c r="X320" s="13"/>
      <c r="Y320" s="13"/>
    </row>
    <row r="321" spans="1:25">
      <c r="A321" s="42"/>
      <c r="B321" s="13"/>
      <c r="C321" s="13"/>
      <c r="D321" s="13"/>
      <c r="E321" s="13"/>
      <c r="F321" s="13"/>
      <c r="G321" s="5"/>
      <c r="H321" s="13"/>
      <c r="I321" s="7"/>
      <c r="J321" s="13"/>
      <c r="K321" s="13"/>
      <c r="L321" s="13"/>
      <c r="M321" s="13"/>
      <c r="N321" s="13"/>
      <c r="O321" s="13"/>
      <c r="P321" s="13"/>
      <c r="Q321" s="13"/>
      <c r="R321" s="13"/>
      <c r="S321" s="13"/>
      <c r="T321" s="13"/>
      <c r="U321" s="13"/>
      <c r="V321" s="13"/>
      <c r="W321" s="13"/>
      <c r="X321" s="13"/>
      <c r="Y321" s="13"/>
    </row>
    <row r="322" spans="1:25">
      <c r="A322" s="42"/>
      <c r="B322" s="13"/>
      <c r="C322" s="13"/>
      <c r="D322" s="13"/>
      <c r="E322" s="13"/>
      <c r="F322" s="13"/>
      <c r="G322" s="5"/>
      <c r="H322" s="13"/>
      <c r="I322" s="7"/>
      <c r="J322" s="13"/>
      <c r="K322" s="13"/>
      <c r="L322" s="13"/>
      <c r="M322" s="13"/>
      <c r="N322" s="13"/>
      <c r="O322" s="13"/>
      <c r="P322" s="13"/>
      <c r="Q322" s="13"/>
      <c r="R322" s="13"/>
      <c r="S322" s="13"/>
      <c r="T322" s="13"/>
      <c r="U322" s="13"/>
      <c r="V322" s="13"/>
      <c r="W322" s="13"/>
      <c r="X322" s="13"/>
      <c r="Y322" s="13"/>
    </row>
    <row r="323" spans="1:25">
      <c r="A323" s="42"/>
      <c r="B323" s="13"/>
      <c r="C323" s="13"/>
      <c r="D323" s="13"/>
      <c r="E323" s="13"/>
      <c r="F323" s="13"/>
      <c r="G323" s="5"/>
      <c r="H323" s="13"/>
      <c r="I323" s="7"/>
      <c r="J323" s="13"/>
      <c r="K323" s="13"/>
      <c r="L323" s="13"/>
      <c r="M323" s="13"/>
      <c r="N323" s="13"/>
      <c r="O323" s="13"/>
      <c r="P323" s="13"/>
      <c r="Q323" s="13"/>
      <c r="R323" s="13"/>
      <c r="S323" s="13"/>
      <c r="T323" s="13"/>
      <c r="U323" s="13"/>
      <c r="V323" s="13"/>
      <c r="W323" s="13"/>
      <c r="X323" s="13"/>
      <c r="Y323" s="13"/>
    </row>
    <row r="324" spans="1:25">
      <c r="A324" s="42"/>
      <c r="B324" s="13"/>
      <c r="C324" s="13"/>
      <c r="D324" s="13"/>
      <c r="E324" s="13"/>
      <c r="F324" s="13"/>
      <c r="G324" s="5"/>
      <c r="H324" s="13"/>
      <c r="I324" s="7"/>
      <c r="J324" s="13"/>
      <c r="K324" s="13"/>
      <c r="L324" s="13"/>
      <c r="M324" s="13"/>
      <c r="N324" s="13"/>
      <c r="O324" s="13"/>
      <c r="P324" s="13"/>
      <c r="Q324" s="13"/>
      <c r="R324" s="13"/>
      <c r="S324" s="13"/>
      <c r="T324" s="13"/>
      <c r="U324" s="13"/>
      <c r="V324" s="13"/>
      <c r="W324" s="13"/>
      <c r="X324" s="13"/>
      <c r="Y324" s="13"/>
    </row>
    <row r="325" spans="1:25">
      <c r="A325" s="42"/>
      <c r="B325" s="13"/>
      <c r="C325" s="13"/>
      <c r="D325" s="13"/>
      <c r="E325" s="13"/>
      <c r="F325" s="13"/>
      <c r="G325" s="5"/>
      <c r="H325" s="13"/>
      <c r="I325" s="7"/>
      <c r="J325" s="13"/>
      <c r="K325" s="13"/>
      <c r="L325" s="13"/>
      <c r="M325" s="13"/>
      <c r="N325" s="13"/>
      <c r="O325" s="13"/>
      <c r="P325" s="13"/>
      <c r="Q325" s="13"/>
      <c r="R325" s="13"/>
      <c r="S325" s="13"/>
      <c r="T325" s="13"/>
      <c r="U325" s="13"/>
      <c r="V325" s="13"/>
      <c r="W325" s="13"/>
      <c r="X325" s="13"/>
      <c r="Y325" s="13"/>
    </row>
    <row r="326" spans="1:25">
      <c r="A326" s="42"/>
      <c r="B326" s="13"/>
      <c r="C326" s="13"/>
      <c r="D326" s="13"/>
      <c r="E326" s="13"/>
      <c r="F326" s="13"/>
      <c r="G326" s="5"/>
      <c r="H326" s="13"/>
      <c r="I326" s="7"/>
      <c r="J326" s="13"/>
      <c r="K326" s="13"/>
      <c r="L326" s="13"/>
      <c r="M326" s="13"/>
      <c r="N326" s="13"/>
      <c r="O326" s="13"/>
      <c r="P326" s="13"/>
      <c r="Q326" s="13"/>
      <c r="R326" s="13"/>
      <c r="S326" s="13"/>
      <c r="T326" s="13"/>
      <c r="U326" s="13"/>
      <c r="V326" s="13"/>
      <c r="W326" s="13"/>
      <c r="X326" s="13"/>
      <c r="Y326" s="13"/>
    </row>
    <row r="327" spans="1:25">
      <c r="A327" s="42"/>
      <c r="B327" s="13"/>
      <c r="C327" s="13"/>
      <c r="D327" s="13"/>
      <c r="E327" s="13"/>
      <c r="F327" s="13"/>
      <c r="G327" s="5"/>
      <c r="H327" s="13"/>
      <c r="I327" s="7"/>
      <c r="J327" s="13"/>
      <c r="K327" s="13"/>
      <c r="L327" s="13"/>
      <c r="M327" s="13"/>
      <c r="N327" s="13"/>
      <c r="O327" s="13"/>
      <c r="P327" s="13"/>
      <c r="Q327" s="13"/>
      <c r="R327" s="13"/>
      <c r="S327" s="13"/>
      <c r="T327" s="13"/>
      <c r="U327" s="13"/>
      <c r="V327" s="13"/>
      <c r="W327" s="13"/>
      <c r="X327" s="13"/>
      <c r="Y327" s="13"/>
    </row>
    <row r="328" spans="1:25">
      <c r="A328" s="42"/>
      <c r="B328" s="13"/>
      <c r="C328" s="13"/>
      <c r="D328" s="13"/>
      <c r="E328" s="13"/>
      <c r="F328" s="13"/>
      <c r="G328" s="5"/>
      <c r="H328" s="13"/>
      <c r="I328" s="7"/>
      <c r="J328" s="13"/>
      <c r="K328" s="13"/>
      <c r="L328" s="13"/>
      <c r="M328" s="13"/>
      <c r="N328" s="13"/>
      <c r="O328" s="13"/>
      <c r="P328" s="13"/>
      <c r="Q328" s="13"/>
      <c r="R328" s="13"/>
      <c r="S328" s="13"/>
      <c r="T328" s="13"/>
      <c r="U328" s="13"/>
      <c r="V328" s="13"/>
      <c r="W328" s="13"/>
      <c r="X328" s="13"/>
      <c r="Y328" s="13"/>
    </row>
    <row r="329" spans="1:25">
      <c r="A329" s="42"/>
      <c r="B329" s="13"/>
      <c r="C329" s="13"/>
      <c r="D329" s="13"/>
      <c r="E329" s="13"/>
      <c r="F329" s="13"/>
      <c r="G329" s="5"/>
      <c r="H329" s="13"/>
      <c r="I329" s="7"/>
      <c r="J329" s="13"/>
      <c r="K329" s="13"/>
      <c r="L329" s="13"/>
      <c r="M329" s="13"/>
      <c r="N329" s="13"/>
      <c r="O329" s="13"/>
      <c r="P329" s="13"/>
      <c r="Q329" s="13"/>
      <c r="R329" s="13"/>
      <c r="S329" s="13"/>
      <c r="T329" s="13"/>
      <c r="U329" s="13"/>
      <c r="V329" s="13"/>
      <c r="W329" s="13"/>
      <c r="X329" s="13"/>
      <c r="Y329" s="13"/>
    </row>
    <row r="330" spans="1:25">
      <c r="A330" s="42"/>
      <c r="B330" s="13"/>
      <c r="C330" s="13"/>
      <c r="D330" s="13"/>
      <c r="E330" s="13"/>
      <c r="F330" s="13"/>
      <c r="G330" s="5"/>
      <c r="H330" s="13"/>
      <c r="I330" s="7"/>
      <c r="J330" s="13"/>
      <c r="K330" s="13"/>
      <c r="L330" s="13"/>
      <c r="M330" s="13"/>
      <c r="N330" s="13"/>
      <c r="O330" s="13"/>
      <c r="P330" s="13"/>
      <c r="Q330" s="13"/>
      <c r="R330" s="13"/>
      <c r="S330" s="13"/>
      <c r="T330" s="13"/>
      <c r="U330" s="13"/>
      <c r="V330" s="13"/>
      <c r="W330" s="13"/>
      <c r="X330" s="13"/>
      <c r="Y330" s="13"/>
    </row>
    <row r="331" spans="1:25">
      <c r="A331" s="42"/>
      <c r="B331" s="13"/>
      <c r="C331" s="13"/>
      <c r="D331" s="13"/>
      <c r="E331" s="13"/>
      <c r="F331" s="13"/>
      <c r="G331" s="5"/>
      <c r="H331" s="13"/>
      <c r="I331" s="7"/>
      <c r="J331" s="13"/>
      <c r="K331" s="13"/>
      <c r="L331" s="13"/>
      <c r="M331" s="13"/>
      <c r="N331" s="13"/>
      <c r="O331" s="13"/>
      <c r="P331" s="13"/>
      <c r="Q331" s="13"/>
      <c r="R331" s="13"/>
      <c r="S331" s="13"/>
      <c r="T331" s="13"/>
      <c r="U331" s="13"/>
      <c r="V331" s="13"/>
      <c r="W331" s="13"/>
      <c r="X331" s="13"/>
      <c r="Y331" s="13"/>
    </row>
    <row r="332" spans="1:25">
      <c r="A332" s="42"/>
      <c r="B332" s="13"/>
      <c r="C332" s="13"/>
      <c r="D332" s="13"/>
      <c r="E332" s="13"/>
      <c r="F332" s="13"/>
      <c r="G332" s="5"/>
      <c r="H332" s="13"/>
      <c r="I332" s="7"/>
      <c r="J332" s="13"/>
      <c r="K332" s="13"/>
      <c r="L332" s="13"/>
      <c r="M332" s="13"/>
      <c r="N332" s="13"/>
      <c r="O332" s="13"/>
      <c r="P332" s="13"/>
      <c r="Q332" s="13"/>
      <c r="R332" s="13"/>
      <c r="S332" s="13"/>
      <c r="T332" s="13"/>
      <c r="U332" s="13"/>
      <c r="V332" s="13"/>
      <c r="W332" s="13"/>
      <c r="X332" s="13"/>
      <c r="Y332" s="13"/>
    </row>
    <row r="333" spans="1:25">
      <c r="A333" s="42"/>
      <c r="B333" s="13"/>
      <c r="C333" s="13"/>
      <c r="D333" s="13"/>
      <c r="E333" s="13"/>
      <c r="F333" s="13"/>
      <c r="G333" s="5"/>
      <c r="H333" s="13"/>
      <c r="I333" s="7"/>
      <c r="J333" s="13"/>
      <c r="K333" s="13"/>
      <c r="L333" s="13"/>
      <c r="M333" s="13"/>
      <c r="N333" s="13"/>
      <c r="O333" s="13"/>
      <c r="P333" s="13"/>
      <c r="Q333" s="13"/>
      <c r="R333" s="13"/>
      <c r="S333" s="13"/>
      <c r="T333" s="13"/>
      <c r="U333" s="13"/>
      <c r="V333" s="13"/>
      <c r="W333" s="13"/>
      <c r="X333" s="13"/>
      <c r="Y333" s="13"/>
    </row>
    <row r="334" spans="1:25">
      <c r="A334" s="42"/>
      <c r="B334" s="13"/>
      <c r="C334" s="13"/>
      <c r="D334" s="13"/>
      <c r="E334" s="13"/>
      <c r="F334" s="13"/>
      <c r="G334" s="5"/>
      <c r="H334" s="13"/>
      <c r="I334" s="7"/>
      <c r="J334" s="13"/>
      <c r="K334" s="13"/>
      <c r="L334" s="13"/>
      <c r="M334" s="13"/>
      <c r="N334" s="13"/>
      <c r="O334" s="13"/>
      <c r="P334" s="13"/>
      <c r="Q334" s="13"/>
      <c r="R334" s="13"/>
      <c r="S334" s="13"/>
      <c r="T334" s="13"/>
      <c r="U334" s="13"/>
      <c r="V334" s="13"/>
      <c r="W334" s="13"/>
      <c r="X334" s="13"/>
      <c r="Y334" s="13"/>
    </row>
    <row r="335" spans="1:25">
      <c r="A335" s="42"/>
      <c r="B335" s="13"/>
      <c r="C335" s="13"/>
      <c r="D335" s="13"/>
      <c r="E335" s="13"/>
      <c r="F335" s="13"/>
      <c r="G335" s="5"/>
      <c r="H335" s="13"/>
      <c r="I335" s="7"/>
      <c r="J335" s="13"/>
      <c r="K335" s="13"/>
      <c r="L335" s="13"/>
      <c r="M335" s="13"/>
      <c r="N335" s="13"/>
      <c r="O335" s="13"/>
      <c r="P335" s="13"/>
      <c r="Q335" s="13"/>
      <c r="R335" s="13"/>
      <c r="S335" s="13"/>
      <c r="T335" s="13"/>
      <c r="U335" s="13"/>
      <c r="V335" s="13"/>
      <c r="W335" s="13"/>
      <c r="X335" s="13"/>
      <c r="Y335" s="13"/>
    </row>
    <row r="336" spans="1:25">
      <c r="A336" s="42"/>
      <c r="B336" s="13"/>
      <c r="C336" s="13"/>
      <c r="D336" s="13"/>
      <c r="E336" s="13"/>
      <c r="F336" s="13"/>
      <c r="G336" s="5"/>
      <c r="H336" s="13"/>
      <c r="I336" s="7"/>
      <c r="J336" s="13"/>
      <c r="K336" s="13"/>
      <c r="L336" s="13"/>
      <c r="M336" s="13"/>
      <c r="N336" s="13"/>
      <c r="O336" s="13"/>
      <c r="P336" s="13"/>
      <c r="Q336" s="13"/>
      <c r="R336" s="13"/>
      <c r="S336" s="13"/>
      <c r="T336" s="13"/>
      <c r="U336" s="13"/>
      <c r="V336" s="13"/>
      <c r="W336" s="13"/>
      <c r="X336" s="13"/>
      <c r="Y336" s="13"/>
    </row>
    <row r="337" spans="1:25">
      <c r="A337" s="42"/>
      <c r="B337" s="13"/>
      <c r="C337" s="13"/>
      <c r="D337" s="13"/>
      <c r="E337" s="13"/>
      <c r="F337" s="13"/>
      <c r="G337" s="5"/>
      <c r="H337" s="13"/>
      <c r="I337" s="7"/>
      <c r="J337" s="13"/>
      <c r="K337" s="13"/>
      <c r="L337" s="13"/>
      <c r="M337" s="13"/>
      <c r="N337" s="13"/>
      <c r="O337" s="13"/>
      <c r="P337" s="13"/>
      <c r="Q337" s="13"/>
      <c r="R337" s="13"/>
      <c r="S337" s="13"/>
      <c r="T337" s="13"/>
      <c r="U337" s="13"/>
      <c r="V337" s="13"/>
      <c r="W337" s="13"/>
      <c r="X337" s="13"/>
      <c r="Y337" s="13"/>
    </row>
    <row r="338" spans="1:25">
      <c r="A338" s="42"/>
      <c r="B338" s="13"/>
      <c r="C338" s="13"/>
      <c r="D338" s="13"/>
      <c r="E338" s="13"/>
      <c r="F338" s="13"/>
      <c r="G338" s="5"/>
      <c r="H338" s="13"/>
      <c r="I338" s="7"/>
      <c r="J338" s="13"/>
      <c r="K338" s="13"/>
      <c r="L338" s="13"/>
      <c r="M338" s="13"/>
      <c r="N338" s="13"/>
      <c r="O338" s="13"/>
      <c r="P338" s="13"/>
      <c r="Q338" s="13"/>
      <c r="R338" s="13"/>
      <c r="S338" s="13"/>
      <c r="T338" s="13"/>
      <c r="U338" s="13"/>
      <c r="V338" s="13"/>
      <c r="W338" s="13"/>
      <c r="X338" s="13"/>
      <c r="Y338" s="13"/>
    </row>
    <row r="339" spans="1:25">
      <c r="A339" s="42"/>
      <c r="B339" s="13"/>
      <c r="C339" s="13"/>
      <c r="D339" s="13"/>
      <c r="E339" s="13"/>
      <c r="F339" s="13"/>
      <c r="G339" s="5"/>
      <c r="H339" s="13"/>
      <c r="I339" s="7"/>
      <c r="J339" s="13"/>
      <c r="K339" s="13"/>
      <c r="L339" s="13"/>
      <c r="M339" s="13"/>
      <c r="N339" s="13"/>
      <c r="O339" s="13"/>
      <c r="P339" s="13"/>
      <c r="Q339" s="13"/>
      <c r="R339" s="13"/>
      <c r="S339" s="13"/>
      <c r="T339" s="13"/>
      <c r="U339" s="13"/>
      <c r="V339" s="13"/>
      <c r="W339" s="13"/>
      <c r="X339" s="13"/>
      <c r="Y339" s="13"/>
    </row>
    <row r="340" spans="1:25">
      <c r="A340" s="42"/>
      <c r="B340" s="13"/>
      <c r="C340" s="13"/>
      <c r="D340" s="13"/>
      <c r="E340" s="13"/>
      <c r="F340" s="13"/>
      <c r="G340" s="5"/>
      <c r="H340" s="13"/>
      <c r="I340" s="7"/>
      <c r="J340" s="13"/>
      <c r="K340" s="13"/>
      <c r="L340" s="13"/>
      <c r="M340" s="13"/>
      <c r="N340" s="13"/>
      <c r="O340" s="13"/>
      <c r="P340" s="13"/>
      <c r="Q340" s="13"/>
      <c r="R340" s="13"/>
      <c r="S340" s="13"/>
      <c r="T340" s="13"/>
      <c r="U340" s="13"/>
      <c r="V340" s="13"/>
      <c r="W340" s="13"/>
      <c r="X340" s="13"/>
      <c r="Y340" s="13"/>
    </row>
    <row r="341" spans="1:25">
      <c r="A341" s="42"/>
      <c r="B341" s="13"/>
      <c r="C341" s="13"/>
      <c r="D341" s="13"/>
      <c r="E341" s="13"/>
      <c r="F341" s="13"/>
      <c r="G341" s="5"/>
      <c r="H341" s="13"/>
      <c r="I341" s="7"/>
      <c r="J341" s="13"/>
      <c r="K341" s="13"/>
      <c r="L341" s="13"/>
      <c r="M341" s="13"/>
      <c r="N341" s="13"/>
      <c r="O341" s="13"/>
      <c r="P341" s="13"/>
      <c r="Q341" s="13"/>
      <c r="R341" s="13"/>
      <c r="S341" s="13"/>
      <c r="T341" s="13"/>
      <c r="U341" s="13"/>
      <c r="V341" s="13"/>
      <c r="W341" s="13"/>
      <c r="X341" s="13"/>
      <c r="Y341" s="13"/>
    </row>
    <row r="342" spans="1:25">
      <c r="A342" s="42"/>
      <c r="B342" s="13"/>
      <c r="C342" s="13"/>
      <c r="D342" s="13"/>
      <c r="E342" s="13"/>
      <c r="F342" s="13"/>
      <c r="G342" s="5"/>
      <c r="H342" s="13"/>
      <c r="I342" s="7"/>
      <c r="J342" s="13"/>
      <c r="K342" s="13"/>
      <c r="L342" s="13"/>
      <c r="M342" s="13"/>
      <c r="N342" s="13"/>
      <c r="O342" s="13"/>
      <c r="P342" s="13"/>
      <c r="Q342" s="13"/>
      <c r="R342" s="13"/>
      <c r="S342" s="13"/>
      <c r="T342" s="13"/>
      <c r="U342" s="13"/>
      <c r="V342" s="13"/>
      <c r="W342" s="13"/>
      <c r="X342" s="13"/>
      <c r="Y342" s="13"/>
    </row>
    <row r="343" spans="1:25">
      <c r="A343" s="42"/>
      <c r="B343" s="13"/>
      <c r="C343" s="13"/>
      <c r="D343" s="13"/>
      <c r="E343" s="13"/>
      <c r="F343" s="13"/>
      <c r="G343" s="5"/>
      <c r="H343" s="13"/>
      <c r="I343" s="7"/>
      <c r="J343" s="13"/>
      <c r="K343" s="13"/>
      <c r="L343" s="13"/>
      <c r="M343" s="13"/>
      <c r="N343" s="13"/>
      <c r="O343" s="13"/>
      <c r="P343" s="13"/>
      <c r="Q343" s="13"/>
      <c r="R343" s="13"/>
      <c r="S343" s="13"/>
      <c r="T343" s="13"/>
      <c r="U343" s="13"/>
      <c r="V343" s="13"/>
      <c r="W343" s="13"/>
      <c r="X343" s="13"/>
      <c r="Y343" s="13"/>
    </row>
    <row r="344" spans="1:25">
      <c r="A344" s="42"/>
      <c r="B344" s="13"/>
      <c r="C344" s="13"/>
      <c r="D344" s="13"/>
      <c r="E344" s="13"/>
      <c r="F344" s="13"/>
      <c r="G344" s="5"/>
      <c r="H344" s="13"/>
      <c r="I344" s="7"/>
      <c r="J344" s="13"/>
      <c r="K344" s="13"/>
      <c r="L344" s="13"/>
      <c r="M344" s="13"/>
      <c r="N344" s="13"/>
      <c r="O344" s="13"/>
      <c r="P344" s="13"/>
      <c r="Q344" s="13"/>
      <c r="R344" s="13"/>
      <c r="S344" s="13"/>
      <c r="T344" s="13"/>
      <c r="U344" s="13"/>
      <c r="V344" s="13"/>
      <c r="W344" s="13"/>
      <c r="X344" s="13"/>
      <c r="Y344" s="13"/>
    </row>
    <row r="345" spans="1:25">
      <c r="A345" s="42"/>
      <c r="B345" s="13"/>
      <c r="C345" s="13"/>
      <c r="D345" s="13"/>
      <c r="E345" s="13"/>
      <c r="F345" s="13"/>
      <c r="G345" s="5"/>
      <c r="H345" s="13"/>
      <c r="I345" s="7"/>
      <c r="J345" s="13"/>
      <c r="K345" s="13"/>
      <c r="L345" s="13"/>
      <c r="M345" s="13"/>
      <c r="N345" s="13"/>
      <c r="O345" s="13"/>
      <c r="P345" s="13"/>
      <c r="Q345" s="13"/>
      <c r="R345" s="13"/>
      <c r="S345" s="13"/>
      <c r="T345" s="13"/>
      <c r="U345" s="13"/>
      <c r="V345" s="13"/>
      <c r="W345" s="13"/>
      <c r="X345" s="13"/>
      <c r="Y345" s="13"/>
    </row>
    <row r="346" spans="1:25">
      <c r="A346" s="42"/>
      <c r="B346" s="13"/>
      <c r="C346" s="13"/>
      <c r="D346" s="13"/>
      <c r="E346" s="13"/>
      <c r="F346" s="13"/>
      <c r="G346" s="5"/>
      <c r="H346" s="13"/>
      <c r="I346" s="7"/>
      <c r="J346" s="13"/>
      <c r="K346" s="13"/>
      <c r="L346" s="13"/>
      <c r="M346" s="13"/>
      <c r="N346" s="13"/>
      <c r="O346" s="13"/>
      <c r="P346" s="13"/>
      <c r="Q346" s="13"/>
      <c r="R346" s="13"/>
      <c r="S346" s="13"/>
      <c r="T346" s="13"/>
      <c r="U346" s="13"/>
      <c r="V346" s="13"/>
      <c r="W346" s="13"/>
      <c r="X346" s="13"/>
      <c r="Y346" s="13"/>
    </row>
    <row r="347" spans="1:25">
      <c r="A347" s="42"/>
      <c r="B347" s="13"/>
      <c r="C347" s="13"/>
      <c r="D347" s="13"/>
      <c r="E347" s="13"/>
      <c r="F347" s="13"/>
      <c r="G347" s="5"/>
      <c r="H347" s="13"/>
      <c r="I347" s="7"/>
      <c r="J347" s="13"/>
      <c r="K347" s="13"/>
      <c r="L347" s="13"/>
      <c r="M347" s="13"/>
      <c r="N347" s="13"/>
      <c r="O347" s="13"/>
      <c r="P347" s="13"/>
      <c r="Q347" s="13"/>
      <c r="R347" s="13"/>
      <c r="S347" s="13"/>
      <c r="T347" s="13"/>
      <c r="U347" s="13"/>
      <c r="V347" s="13"/>
      <c r="W347" s="13"/>
      <c r="X347" s="13"/>
      <c r="Y347" s="13"/>
    </row>
    <row r="348" spans="1:25">
      <c r="A348" s="42"/>
      <c r="B348" s="13"/>
      <c r="C348" s="13"/>
      <c r="D348" s="13"/>
      <c r="E348" s="13"/>
      <c r="F348" s="13"/>
      <c r="G348" s="5"/>
      <c r="H348" s="13"/>
      <c r="I348" s="7"/>
      <c r="J348" s="13"/>
      <c r="K348" s="13"/>
      <c r="L348" s="13"/>
      <c r="M348" s="13"/>
      <c r="N348" s="13"/>
      <c r="O348" s="13"/>
      <c r="P348" s="13"/>
      <c r="Q348" s="13"/>
      <c r="R348" s="13"/>
      <c r="S348" s="13"/>
      <c r="T348" s="13"/>
      <c r="U348" s="13"/>
      <c r="V348" s="13"/>
      <c r="W348" s="13"/>
      <c r="X348" s="13"/>
      <c r="Y348" s="13"/>
    </row>
    <row r="349" spans="1:25">
      <c r="G349" s="5"/>
      <c r="I349" s="7"/>
    </row>
    <row r="350" spans="1:25">
      <c r="G350" s="5"/>
      <c r="I350" s="7"/>
    </row>
    <row r="351" spans="1:25">
      <c r="G351" s="5"/>
      <c r="I351" s="7"/>
    </row>
    <row r="352" spans="1:25">
      <c r="G352" s="5"/>
      <c r="I352" s="7"/>
    </row>
    <row r="353" spans="7:9">
      <c r="G353" s="5"/>
      <c r="I353" s="7"/>
    </row>
    <row r="354" spans="7:9">
      <c r="G354" s="5"/>
      <c r="I354" s="7"/>
    </row>
    <row r="355" spans="7:9">
      <c r="G355" s="5"/>
      <c r="I355" s="7"/>
    </row>
    <row r="356" spans="7:9">
      <c r="G356" s="5"/>
      <c r="I356" s="7"/>
    </row>
    <row r="357" spans="7:9">
      <c r="G357" s="5"/>
      <c r="I357" s="7"/>
    </row>
    <row r="358" spans="7:9">
      <c r="G358" s="5"/>
      <c r="I358" s="7"/>
    </row>
    <row r="359" spans="7:9">
      <c r="G359" s="5"/>
      <c r="I359" s="7"/>
    </row>
    <row r="360" spans="7:9">
      <c r="G360" s="5"/>
      <c r="I360" s="7"/>
    </row>
    <row r="361" spans="7:9">
      <c r="G361" s="5"/>
      <c r="I361" s="7"/>
    </row>
    <row r="362" spans="7:9">
      <c r="G362" s="5"/>
      <c r="I362" s="7"/>
    </row>
    <row r="363" spans="7:9">
      <c r="G363" s="5"/>
      <c r="I363" s="7"/>
    </row>
    <row r="364" spans="7:9">
      <c r="G364" s="5"/>
      <c r="I364" s="7"/>
    </row>
    <row r="365" spans="7:9">
      <c r="G365" s="5"/>
      <c r="I365" s="7"/>
    </row>
    <row r="366" spans="7:9">
      <c r="G366" s="5"/>
      <c r="I366" s="7"/>
    </row>
    <row r="367" spans="7:9">
      <c r="G367" s="5"/>
      <c r="I367" s="7"/>
    </row>
    <row r="368" spans="7:9">
      <c r="G368" s="5"/>
      <c r="I368" s="7"/>
    </row>
    <row r="369" spans="7:9">
      <c r="G369" s="5"/>
      <c r="I369" s="7"/>
    </row>
    <row r="370" spans="7:9">
      <c r="G370" s="5"/>
      <c r="I370" s="7"/>
    </row>
    <row r="371" spans="7:9">
      <c r="G371" s="5"/>
      <c r="I371" s="7"/>
    </row>
    <row r="372" spans="7:9">
      <c r="G372" s="5"/>
      <c r="I372" s="7"/>
    </row>
    <row r="373" spans="7:9">
      <c r="G373" s="5"/>
      <c r="I373" s="7"/>
    </row>
    <row r="374" spans="7:9">
      <c r="G374" s="5"/>
      <c r="I374" s="7"/>
    </row>
    <row r="375" spans="7:9">
      <c r="G375" s="5"/>
      <c r="I375" s="7"/>
    </row>
    <row r="376" spans="7:9">
      <c r="G376" s="5"/>
      <c r="I376" s="7"/>
    </row>
    <row r="377" spans="7:9">
      <c r="G377" s="5"/>
      <c r="I377" s="7"/>
    </row>
    <row r="378" spans="7:9">
      <c r="G378" s="5"/>
      <c r="I378" s="7"/>
    </row>
    <row r="379" spans="7:9">
      <c r="G379" s="5"/>
      <c r="I379" s="7"/>
    </row>
    <row r="380" spans="7:9">
      <c r="G380" s="5"/>
      <c r="I380" s="7"/>
    </row>
    <row r="381" spans="7:9">
      <c r="G381" s="5"/>
      <c r="I381" s="7"/>
    </row>
    <row r="382" spans="7:9">
      <c r="G382" s="5"/>
      <c r="I382" s="7"/>
    </row>
    <row r="383" spans="7:9">
      <c r="G383" s="5"/>
      <c r="I383" s="7"/>
    </row>
    <row r="384" spans="7:9">
      <c r="G384" s="5"/>
      <c r="I384" s="7"/>
    </row>
    <row r="385" spans="7:9">
      <c r="G385" s="5"/>
      <c r="I385" s="7"/>
    </row>
    <row r="386" spans="7:9">
      <c r="G386" s="5"/>
      <c r="I386" s="7"/>
    </row>
    <row r="387" spans="7:9">
      <c r="G387" s="5"/>
      <c r="I387" s="7"/>
    </row>
    <row r="388" spans="7:9">
      <c r="G388" s="5"/>
      <c r="I388" s="7"/>
    </row>
    <row r="389" spans="7:9">
      <c r="G389" s="5"/>
      <c r="I389" s="7"/>
    </row>
    <row r="390" spans="7:9">
      <c r="G390" s="5"/>
      <c r="I390" s="7"/>
    </row>
    <row r="391" spans="7:9">
      <c r="G391" s="5"/>
      <c r="I391" s="7"/>
    </row>
    <row r="392" spans="7:9">
      <c r="G392" s="5"/>
      <c r="I392" s="7"/>
    </row>
    <row r="393" spans="7:9">
      <c r="G393" s="5"/>
      <c r="I393" s="7"/>
    </row>
    <row r="394" spans="7:9">
      <c r="G394" s="5"/>
      <c r="I394" s="7"/>
    </row>
    <row r="395" spans="7:9">
      <c r="G395" s="5"/>
      <c r="I395" s="7"/>
    </row>
    <row r="396" spans="7:9">
      <c r="G396" s="5"/>
      <c r="I396" s="7"/>
    </row>
    <row r="397" spans="7:9">
      <c r="G397" s="5"/>
      <c r="I397" s="7"/>
    </row>
    <row r="398" spans="7:9">
      <c r="G398" s="5"/>
      <c r="I398" s="7"/>
    </row>
    <row r="399" spans="7:9">
      <c r="G399" s="5"/>
      <c r="I399" s="7"/>
    </row>
    <row r="400" spans="7:9">
      <c r="G400" s="5"/>
      <c r="I400" s="7"/>
    </row>
    <row r="401" spans="7:9">
      <c r="G401" s="5"/>
      <c r="I401" s="7"/>
    </row>
    <row r="402" spans="7:9">
      <c r="G402" s="5"/>
      <c r="I402" s="7"/>
    </row>
    <row r="403" spans="7:9">
      <c r="G403" s="5"/>
      <c r="I403" s="7"/>
    </row>
    <row r="404" spans="7:9">
      <c r="G404" s="5"/>
      <c r="I404" s="7"/>
    </row>
    <row r="405" spans="7:9">
      <c r="G405" s="5"/>
      <c r="I405" s="7"/>
    </row>
    <row r="406" spans="7:9">
      <c r="G406" s="5"/>
      <c r="I406" s="7"/>
    </row>
    <row r="407" spans="7:9">
      <c r="G407" s="5"/>
      <c r="I407" s="7"/>
    </row>
    <row r="408" spans="7:9">
      <c r="G408" s="5"/>
      <c r="I408" s="7"/>
    </row>
    <row r="409" spans="7:9">
      <c r="G409" s="5"/>
      <c r="I409" s="7"/>
    </row>
    <row r="410" spans="7:9">
      <c r="G410" s="5"/>
      <c r="I410" s="7"/>
    </row>
    <row r="411" spans="7:9">
      <c r="G411" s="5"/>
      <c r="I411" s="7"/>
    </row>
    <row r="412" spans="7:9">
      <c r="G412" s="5"/>
      <c r="I412" s="7"/>
    </row>
    <row r="413" spans="7:9">
      <c r="G413" s="5"/>
      <c r="I413" s="7"/>
    </row>
    <row r="414" spans="7:9">
      <c r="G414" s="5"/>
      <c r="I414" s="7"/>
    </row>
    <row r="415" spans="7:9">
      <c r="G415" s="5"/>
      <c r="I415" s="7"/>
    </row>
    <row r="416" spans="7:9">
      <c r="G416" s="5"/>
      <c r="I416" s="7"/>
    </row>
    <row r="417" spans="7:9">
      <c r="G417" s="5"/>
      <c r="I417" s="7"/>
    </row>
    <row r="418" spans="7:9">
      <c r="G418" s="5"/>
      <c r="I418" s="7"/>
    </row>
    <row r="419" spans="7:9">
      <c r="G419" s="5"/>
      <c r="I419" s="7"/>
    </row>
    <row r="420" spans="7:9">
      <c r="G420" s="5"/>
      <c r="I420" s="7"/>
    </row>
    <row r="421" spans="7:9">
      <c r="G421" s="5"/>
      <c r="I421" s="7"/>
    </row>
    <row r="422" spans="7:9">
      <c r="G422" s="5"/>
      <c r="I422" s="7"/>
    </row>
    <row r="423" spans="7:9">
      <c r="G423" s="5"/>
      <c r="I423" s="7"/>
    </row>
    <row r="424" spans="7:9">
      <c r="G424" s="5"/>
      <c r="I424" s="7"/>
    </row>
    <row r="425" spans="7:9">
      <c r="G425" s="5"/>
      <c r="I425" s="7"/>
    </row>
    <row r="426" spans="7:9">
      <c r="G426" s="5"/>
      <c r="I426" s="7"/>
    </row>
    <row r="427" spans="7:9">
      <c r="G427" s="5"/>
      <c r="I427" s="7"/>
    </row>
    <row r="428" spans="7:9">
      <c r="G428" s="5"/>
      <c r="I428" s="7"/>
    </row>
    <row r="429" spans="7:9">
      <c r="G429" s="5"/>
      <c r="I429" s="7"/>
    </row>
    <row r="430" spans="7:9">
      <c r="G430" s="5"/>
      <c r="I430" s="7"/>
    </row>
    <row r="431" spans="7:9">
      <c r="G431" s="5"/>
      <c r="I431" s="7"/>
    </row>
    <row r="432" spans="7:9">
      <c r="G432" s="5"/>
      <c r="I432" s="7"/>
    </row>
    <row r="433" spans="7:9">
      <c r="G433" s="5"/>
      <c r="I433" s="7"/>
    </row>
    <row r="434" spans="7:9">
      <c r="G434" s="5"/>
      <c r="I434" s="7"/>
    </row>
    <row r="435" spans="7:9">
      <c r="G435" s="5"/>
      <c r="I435" s="7"/>
    </row>
    <row r="436" spans="7:9">
      <c r="G436" s="5"/>
      <c r="I436" s="7"/>
    </row>
    <row r="437" spans="7:9">
      <c r="G437" s="5"/>
      <c r="I437" s="7"/>
    </row>
    <row r="438" spans="7:9">
      <c r="G438" s="5"/>
      <c r="I438" s="7"/>
    </row>
    <row r="439" spans="7:9">
      <c r="G439" s="5"/>
      <c r="I439" s="7"/>
    </row>
    <row r="440" spans="7:9">
      <c r="G440" s="5"/>
      <c r="I440" s="7"/>
    </row>
    <row r="441" spans="7:9">
      <c r="G441" s="5"/>
      <c r="I441" s="7"/>
    </row>
    <row r="442" spans="7:9">
      <c r="G442" s="5"/>
      <c r="I442" s="7"/>
    </row>
    <row r="443" spans="7:9">
      <c r="G443" s="5"/>
      <c r="I443" s="7"/>
    </row>
    <row r="444" spans="7:9">
      <c r="G444" s="5"/>
      <c r="I444" s="7"/>
    </row>
    <row r="445" spans="7:9">
      <c r="G445" s="5"/>
      <c r="I445" s="7"/>
    </row>
    <row r="446" spans="7:9">
      <c r="G446" s="5"/>
      <c r="I446" s="7"/>
    </row>
    <row r="447" spans="7:9">
      <c r="G447" s="5"/>
      <c r="I447" s="7"/>
    </row>
    <row r="448" spans="7:9">
      <c r="G448" s="5"/>
      <c r="I448" s="7"/>
    </row>
    <row r="449" spans="7:9">
      <c r="G449" s="5"/>
      <c r="I449" s="7"/>
    </row>
    <row r="450" spans="7:9">
      <c r="G450" s="5"/>
      <c r="I450" s="7"/>
    </row>
    <row r="451" spans="7:9">
      <c r="G451" s="5"/>
      <c r="I451" s="7"/>
    </row>
    <row r="452" spans="7:9">
      <c r="G452" s="5"/>
      <c r="I452" s="7"/>
    </row>
    <row r="453" spans="7:9">
      <c r="G453" s="5"/>
      <c r="I453" s="7"/>
    </row>
    <row r="454" spans="7:9">
      <c r="G454" s="5"/>
      <c r="I454" s="7"/>
    </row>
    <row r="455" spans="7:9">
      <c r="G455" s="5"/>
      <c r="I455" s="7"/>
    </row>
    <row r="456" spans="7:9">
      <c r="G456" s="5"/>
      <c r="I456" s="7"/>
    </row>
    <row r="457" spans="7:9">
      <c r="G457" s="5"/>
      <c r="I457" s="7"/>
    </row>
    <row r="458" spans="7:9">
      <c r="G458" s="5"/>
      <c r="I458" s="7"/>
    </row>
    <row r="459" spans="7:9">
      <c r="G459" s="5"/>
      <c r="I459" s="7"/>
    </row>
    <row r="460" spans="7:9">
      <c r="G460" s="5"/>
      <c r="I460" s="7"/>
    </row>
    <row r="461" spans="7:9">
      <c r="G461" s="5"/>
      <c r="I461" s="7"/>
    </row>
    <row r="462" spans="7:9">
      <c r="G462" s="5"/>
      <c r="I462" s="7"/>
    </row>
    <row r="463" spans="7:9">
      <c r="G463" s="5"/>
      <c r="I463" s="7"/>
    </row>
    <row r="464" spans="7:9">
      <c r="G464" s="5"/>
      <c r="I464" s="7"/>
    </row>
    <row r="465" spans="7:9">
      <c r="G465" s="5"/>
      <c r="I465" s="7"/>
    </row>
    <row r="466" spans="7:9">
      <c r="G466" s="5"/>
      <c r="I466" s="7"/>
    </row>
    <row r="467" spans="7:9">
      <c r="G467" s="5"/>
      <c r="I467" s="7"/>
    </row>
    <row r="468" spans="7:9">
      <c r="G468" s="5"/>
      <c r="I468" s="7"/>
    </row>
    <row r="469" spans="7:9">
      <c r="G469" s="5"/>
      <c r="I469" s="7"/>
    </row>
    <row r="470" spans="7:9">
      <c r="G470" s="5"/>
      <c r="I470" s="7"/>
    </row>
    <row r="471" spans="7:9">
      <c r="G471" s="5"/>
      <c r="I471" s="7"/>
    </row>
    <row r="472" spans="7:9">
      <c r="G472" s="5"/>
      <c r="I472" s="7"/>
    </row>
    <row r="473" spans="7:9">
      <c r="G473" s="5"/>
      <c r="I473" s="7"/>
    </row>
    <row r="474" spans="7:9">
      <c r="G474" s="5"/>
      <c r="I474" s="7"/>
    </row>
    <row r="475" spans="7:9">
      <c r="G475" s="5"/>
      <c r="I475" s="7"/>
    </row>
    <row r="476" spans="7:9">
      <c r="G476" s="5"/>
      <c r="I476" s="7"/>
    </row>
    <row r="477" spans="7:9">
      <c r="G477" s="5"/>
      <c r="I477" s="7"/>
    </row>
    <row r="478" spans="7:9">
      <c r="G478" s="5"/>
      <c r="I478" s="7"/>
    </row>
    <row r="479" spans="7:9">
      <c r="G479" s="5"/>
      <c r="I479" s="7"/>
    </row>
    <row r="480" spans="7:9">
      <c r="G480" s="5"/>
      <c r="I480" s="7"/>
    </row>
    <row r="481" spans="7:9">
      <c r="G481" s="5"/>
      <c r="I481" s="7"/>
    </row>
    <row r="482" spans="7:9">
      <c r="G482" s="5"/>
      <c r="I482" s="7"/>
    </row>
    <row r="483" spans="7:9">
      <c r="G483" s="5"/>
      <c r="I483" s="7"/>
    </row>
    <row r="484" spans="7:9">
      <c r="G484" s="5"/>
      <c r="I484" s="7"/>
    </row>
    <row r="485" spans="7:9">
      <c r="G485" s="5"/>
      <c r="I485" s="7"/>
    </row>
    <row r="486" spans="7:9">
      <c r="G486" s="5"/>
      <c r="I486" s="7"/>
    </row>
    <row r="487" spans="7:9">
      <c r="G487" s="5"/>
      <c r="I487" s="7"/>
    </row>
    <row r="488" spans="7:9">
      <c r="G488" s="5"/>
      <c r="I488" s="7"/>
    </row>
    <row r="489" spans="7:9">
      <c r="G489" s="5"/>
      <c r="I489" s="7"/>
    </row>
    <row r="490" spans="7:9">
      <c r="G490" s="5"/>
      <c r="I490" s="7"/>
    </row>
    <row r="491" spans="7:9">
      <c r="G491" s="5"/>
      <c r="I491" s="7"/>
    </row>
    <row r="492" spans="7:9">
      <c r="G492" s="5"/>
      <c r="I492" s="7"/>
    </row>
    <row r="493" spans="7:9">
      <c r="G493" s="5"/>
      <c r="I493" s="7"/>
    </row>
    <row r="494" spans="7:9">
      <c r="G494" s="5"/>
      <c r="I494" s="7"/>
    </row>
    <row r="495" spans="7:9">
      <c r="G495" s="5"/>
      <c r="I495" s="7"/>
    </row>
    <row r="496" spans="7:9">
      <c r="G496" s="5"/>
      <c r="I496" s="7"/>
    </row>
    <row r="497" spans="7:9">
      <c r="G497" s="5"/>
      <c r="I497" s="7"/>
    </row>
    <row r="498" spans="7:9">
      <c r="G498" s="5"/>
      <c r="I498" s="7"/>
    </row>
    <row r="499" spans="7:9">
      <c r="G499" s="5"/>
      <c r="I499" s="7"/>
    </row>
    <row r="500" spans="7:9">
      <c r="G500" s="5"/>
      <c r="I500" s="7"/>
    </row>
    <row r="501" spans="7:9">
      <c r="G501" s="5"/>
      <c r="I501" s="7"/>
    </row>
    <row r="502" spans="7:9">
      <c r="G502" s="5"/>
      <c r="I502" s="7"/>
    </row>
    <row r="503" spans="7:9">
      <c r="G503" s="5"/>
      <c r="I503" s="7"/>
    </row>
    <row r="504" spans="7:9">
      <c r="G504" s="5"/>
      <c r="I504" s="7"/>
    </row>
    <row r="505" spans="7:9">
      <c r="G505" s="5"/>
      <c r="I505" s="7"/>
    </row>
    <row r="506" spans="7:9">
      <c r="G506" s="5"/>
      <c r="I506" s="7"/>
    </row>
    <row r="507" spans="7:9">
      <c r="G507" s="5"/>
      <c r="I507" s="7"/>
    </row>
    <row r="508" spans="7:9">
      <c r="G508" s="5"/>
      <c r="I508" s="7"/>
    </row>
    <row r="509" spans="7:9">
      <c r="G509" s="5"/>
      <c r="I509" s="7"/>
    </row>
    <row r="510" spans="7:9">
      <c r="G510" s="5"/>
      <c r="I510" s="7"/>
    </row>
    <row r="511" spans="7:9">
      <c r="G511" s="5"/>
      <c r="I511" s="7"/>
    </row>
    <row r="512" spans="7:9">
      <c r="G512" s="5"/>
      <c r="I512" s="7"/>
    </row>
    <row r="513" spans="7:9">
      <c r="G513" s="5"/>
      <c r="I513" s="7"/>
    </row>
    <row r="514" spans="7:9">
      <c r="G514" s="5"/>
      <c r="I514" s="7"/>
    </row>
    <row r="515" spans="7:9">
      <c r="G515" s="5"/>
      <c r="I515" s="7"/>
    </row>
    <row r="516" spans="7:9">
      <c r="G516" s="5"/>
      <c r="I516" s="7"/>
    </row>
    <row r="517" spans="7:9">
      <c r="G517" s="5"/>
      <c r="I517" s="7"/>
    </row>
    <row r="518" spans="7:9">
      <c r="G518" s="5"/>
      <c r="I518" s="7"/>
    </row>
    <row r="519" spans="7:9">
      <c r="G519" s="5"/>
      <c r="I519" s="7"/>
    </row>
    <row r="520" spans="7:9">
      <c r="G520" s="5"/>
      <c r="I520" s="7"/>
    </row>
    <row r="521" spans="7:9">
      <c r="G521" s="5"/>
      <c r="I521" s="7"/>
    </row>
    <row r="522" spans="7:9">
      <c r="G522" s="5"/>
      <c r="I522" s="7"/>
    </row>
    <row r="523" spans="7:9">
      <c r="G523" s="5"/>
      <c r="I523" s="7"/>
    </row>
    <row r="524" spans="7:9">
      <c r="G524" s="5"/>
      <c r="I524" s="7"/>
    </row>
    <row r="525" spans="7:9">
      <c r="G525" s="5"/>
      <c r="I525" s="7"/>
    </row>
    <row r="526" spans="7:9">
      <c r="G526" s="5"/>
      <c r="I526" s="7"/>
    </row>
    <row r="527" spans="7:9">
      <c r="G527" s="5"/>
      <c r="I527" s="7"/>
    </row>
    <row r="528" spans="7:9">
      <c r="G528" s="5"/>
      <c r="I528" s="7"/>
    </row>
    <row r="529" spans="7:9">
      <c r="G529" s="5"/>
      <c r="I529" s="7"/>
    </row>
    <row r="530" spans="7:9">
      <c r="G530" s="5"/>
      <c r="I530" s="7"/>
    </row>
    <row r="531" spans="7:9">
      <c r="G531" s="5"/>
      <c r="I531" s="7"/>
    </row>
    <row r="532" spans="7:9">
      <c r="G532" s="5"/>
      <c r="I532" s="7"/>
    </row>
    <row r="533" spans="7:9">
      <c r="G533" s="5"/>
      <c r="I533" s="7"/>
    </row>
    <row r="534" spans="7:9">
      <c r="G534" s="5"/>
      <c r="I534" s="7"/>
    </row>
    <row r="535" spans="7:9">
      <c r="G535" s="5"/>
      <c r="I535" s="7"/>
    </row>
    <row r="536" spans="7:9">
      <c r="G536" s="5"/>
      <c r="I536" s="7"/>
    </row>
    <row r="537" spans="7:9">
      <c r="G537" s="5"/>
      <c r="I537" s="7"/>
    </row>
    <row r="538" spans="7:9">
      <c r="G538" s="5"/>
      <c r="I538" s="7"/>
    </row>
    <row r="539" spans="7:9">
      <c r="G539" s="5"/>
      <c r="I539" s="7"/>
    </row>
    <row r="540" spans="7:9">
      <c r="G540" s="5"/>
      <c r="I540" s="7"/>
    </row>
    <row r="541" spans="7:9">
      <c r="G541" s="5"/>
      <c r="I541" s="7"/>
    </row>
    <row r="542" spans="7:9">
      <c r="G542" s="5"/>
      <c r="I542" s="7"/>
    </row>
    <row r="543" spans="7:9">
      <c r="G543" s="5"/>
      <c r="I543" s="7"/>
    </row>
    <row r="544" spans="7:9">
      <c r="G544" s="5"/>
      <c r="I544" s="7"/>
    </row>
    <row r="545" spans="7:9">
      <c r="G545" s="5"/>
      <c r="I545" s="7"/>
    </row>
    <row r="546" spans="7:9">
      <c r="G546" s="5"/>
      <c r="I546" s="7"/>
    </row>
    <row r="547" spans="7:9">
      <c r="G547" s="5"/>
      <c r="I547" s="7"/>
    </row>
    <row r="548" spans="7:9">
      <c r="G548" s="5"/>
      <c r="I548" s="7"/>
    </row>
    <row r="549" spans="7:9">
      <c r="G549" s="5"/>
      <c r="I549" s="7"/>
    </row>
    <row r="550" spans="7:9">
      <c r="G550" s="5"/>
      <c r="I550" s="7"/>
    </row>
    <row r="551" spans="7:9">
      <c r="G551" s="5"/>
      <c r="I551" s="7"/>
    </row>
    <row r="552" spans="7:9">
      <c r="G552" s="5"/>
      <c r="I552" s="7"/>
    </row>
    <row r="553" spans="7:9">
      <c r="G553" s="5"/>
      <c r="I553" s="7"/>
    </row>
    <row r="554" spans="7:9">
      <c r="G554" s="5"/>
      <c r="I554" s="7"/>
    </row>
    <row r="555" spans="7:9">
      <c r="G555" s="5"/>
      <c r="I555" s="7"/>
    </row>
    <row r="556" spans="7:9">
      <c r="G556" s="5"/>
      <c r="I556" s="7"/>
    </row>
    <row r="557" spans="7:9">
      <c r="G557" s="5"/>
      <c r="I557" s="7"/>
    </row>
    <row r="558" spans="7:9">
      <c r="G558" s="5"/>
      <c r="I558" s="7"/>
    </row>
    <row r="559" spans="7:9">
      <c r="G559" s="5"/>
      <c r="I559" s="7"/>
    </row>
    <row r="560" spans="7:9">
      <c r="G560" s="5"/>
      <c r="I560" s="7"/>
    </row>
    <row r="561" spans="7:9">
      <c r="G561" s="5"/>
      <c r="I561" s="7"/>
    </row>
    <row r="562" spans="7:9">
      <c r="G562" s="5"/>
      <c r="I562" s="7"/>
    </row>
    <row r="563" spans="7:9">
      <c r="G563" s="5"/>
      <c r="I563" s="7"/>
    </row>
    <row r="564" spans="7:9">
      <c r="G564" s="5"/>
      <c r="I564" s="7"/>
    </row>
    <row r="565" spans="7:9">
      <c r="G565" s="5"/>
      <c r="I565" s="7"/>
    </row>
    <row r="566" spans="7:9">
      <c r="G566" s="5"/>
      <c r="I566" s="7"/>
    </row>
    <row r="567" spans="7:9">
      <c r="G567" s="5"/>
      <c r="I567" s="7"/>
    </row>
    <row r="568" spans="7:9">
      <c r="G568" s="5"/>
      <c r="I568" s="7"/>
    </row>
    <row r="569" spans="7:9">
      <c r="G569" s="5"/>
      <c r="I569" s="7"/>
    </row>
    <row r="570" spans="7:9">
      <c r="G570" s="5"/>
      <c r="I570" s="7"/>
    </row>
    <row r="571" spans="7:9">
      <c r="G571" s="5"/>
      <c r="I571" s="7"/>
    </row>
    <row r="572" spans="7:9">
      <c r="G572" s="5"/>
      <c r="I572" s="7"/>
    </row>
    <row r="573" spans="7:9">
      <c r="G573" s="5"/>
      <c r="I573" s="7"/>
    </row>
    <row r="574" spans="7:9">
      <c r="G574" s="5"/>
      <c r="I574" s="7"/>
    </row>
    <row r="575" spans="7:9">
      <c r="G575" s="5"/>
      <c r="I575" s="7"/>
    </row>
    <row r="576" spans="7:9">
      <c r="G576" s="5"/>
      <c r="I576" s="7"/>
    </row>
    <row r="577" spans="7:9">
      <c r="G577" s="5"/>
      <c r="I577" s="7"/>
    </row>
    <row r="578" spans="7:9">
      <c r="G578" s="5"/>
      <c r="I578" s="7"/>
    </row>
    <row r="579" spans="7:9">
      <c r="G579" s="5"/>
      <c r="I579" s="7"/>
    </row>
    <row r="580" spans="7:9">
      <c r="G580" s="5"/>
      <c r="I580" s="7"/>
    </row>
    <row r="581" spans="7:9">
      <c r="G581" s="5"/>
      <c r="I581" s="7"/>
    </row>
    <row r="582" spans="7:9">
      <c r="G582" s="5"/>
      <c r="I582" s="7"/>
    </row>
    <row r="583" spans="7:9">
      <c r="G583" s="5"/>
      <c r="I583" s="7"/>
    </row>
    <row r="584" spans="7:9">
      <c r="G584" s="5"/>
      <c r="I584" s="7"/>
    </row>
    <row r="585" spans="7:9">
      <c r="G585" s="5"/>
      <c r="I585" s="7"/>
    </row>
    <row r="586" spans="7:9">
      <c r="G586" s="5"/>
      <c r="I586" s="7"/>
    </row>
    <row r="587" spans="7:9">
      <c r="G587" s="5"/>
      <c r="I587" s="7"/>
    </row>
    <row r="588" spans="7:9">
      <c r="G588" s="5"/>
      <c r="I588" s="7"/>
    </row>
    <row r="589" spans="7:9">
      <c r="G589" s="5"/>
      <c r="I589" s="7"/>
    </row>
    <row r="590" spans="7:9">
      <c r="G590" s="5"/>
      <c r="I590" s="7"/>
    </row>
    <row r="591" spans="7:9">
      <c r="G591" s="5"/>
      <c r="I591" s="7"/>
    </row>
    <row r="592" spans="7:9">
      <c r="G592" s="5"/>
      <c r="I592" s="7"/>
    </row>
    <row r="593" spans="7:9">
      <c r="G593" s="5"/>
      <c r="I593" s="7"/>
    </row>
    <row r="594" spans="7:9">
      <c r="G594" s="5"/>
      <c r="I594" s="7"/>
    </row>
    <row r="595" spans="7:9">
      <c r="G595" s="5"/>
      <c r="I595" s="7"/>
    </row>
    <row r="596" spans="7:9">
      <c r="G596" s="5"/>
      <c r="I596" s="7"/>
    </row>
    <row r="597" spans="7:9">
      <c r="G597" s="5"/>
      <c r="I597" s="7"/>
    </row>
    <row r="598" spans="7:9">
      <c r="G598" s="5"/>
      <c r="I598" s="7"/>
    </row>
    <row r="599" spans="7:9">
      <c r="G599" s="5"/>
      <c r="I599" s="7"/>
    </row>
    <row r="600" spans="7:9">
      <c r="G600" s="5"/>
      <c r="I600" s="7"/>
    </row>
    <row r="601" spans="7:9">
      <c r="G601" s="5"/>
      <c r="I601" s="7"/>
    </row>
    <row r="602" spans="7:9">
      <c r="G602" s="5"/>
      <c r="I602" s="7"/>
    </row>
    <row r="603" spans="7:9">
      <c r="G603" s="5"/>
      <c r="I603" s="7"/>
    </row>
    <row r="604" spans="7:9">
      <c r="G604" s="5"/>
      <c r="I604" s="7"/>
    </row>
    <row r="605" spans="7:9">
      <c r="G605" s="5"/>
      <c r="I605" s="7"/>
    </row>
    <row r="606" spans="7:9">
      <c r="G606" s="5"/>
      <c r="I606" s="7"/>
    </row>
    <row r="607" spans="7:9">
      <c r="G607" s="5"/>
      <c r="I607" s="7"/>
    </row>
    <row r="608" spans="7:9">
      <c r="G608" s="5"/>
      <c r="I608" s="7"/>
    </row>
    <row r="609" spans="7:9">
      <c r="G609" s="5"/>
      <c r="I609" s="7"/>
    </row>
    <row r="610" spans="7:9">
      <c r="G610" s="5"/>
      <c r="I610" s="7"/>
    </row>
    <row r="611" spans="7:9">
      <c r="G611" s="5"/>
      <c r="I611" s="7"/>
    </row>
    <row r="612" spans="7:9">
      <c r="G612" s="5"/>
      <c r="I612" s="7"/>
    </row>
    <row r="613" spans="7:9">
      <c r="G613" s="5"/>
      <c r="I613" s="7"/>
    </row>
    <row r="614" spans="7:9">
      <c r="G614" s="5"/>
      <c r="I614" s="7"/>
    </row>
    <row r="615" spans="7:9">
      <c r="G615" s="5"/>
      <c r="I615" s="7"/>
    </row>
    <row r="616" spans="7:9">
      <c r="G616" s="5"/>
      <c r="I616" s="7"/>
    </row>
    <row r="617" spans="7:9">
      <c r="G617" s="5"/>
      <c r="I617" s="7"/>
    </row>
    <row r="618" spans="7:9">
      <c r="G618" s="5"/>
      <c r="I618" s="7"/>
    </row>
    <row r="619" spans="7:9">
      <c r="G619" s="5"/>
      <c r="I619" s="7"/>
    </row>
    <row r="620" spans="7:9">
      <c r="G620" s="5"/>
      <c r="I620" s="7"/>
    </row>
    <row r="621" spans="7:9">
      <c r="G621" s="5"/>
      <c r="I621" s="7"/>
    </row>
    <row r="622" spans="7:9">
      <c r="G622" s="5"/>
      <c r="I622" s="7"/>
    </row>
    <row r="623" spans="7:9">
      <c r="G623" s="5"/>
      <c r="I623" s="7"/>
    </row>
    <row r="624" spans="7:9">
      <c r="G624" s="5"/>
      <c r="I624" s="7"/>
    </row>
    <row r="625" spans="7:9">
      <c r="G625" s="5"/>
      <c r="I625" s="7"/>
    </row>
    <row r="626" spans="7:9">
      <c r="G626" s="5"/>
      <c r="I626" s="7"/>
    </row>
    <row r="627" spans="7:9">
      <c r="G627" s="5"/>
      <c r="I627" s="7"/>
    </row>
    <row r="628" spans="7:9">
      <c r="G628" s="5"/>
      <c r="I628" s="7"/>
    </row>
    <row r="629" spans="7:9">
      <c r="G629" s="5"/>
      <c r="I629" s="7"/>
    </row>
    <row r="630" spans="7:9">
      <c r="G630" s="5"/>
      <c r="I630" s="7"/>
    </row>
    <row r="631" spans="7:9">
      <c r="G631" s="5"/>
      <c r="I631" s="7"/>
    </row>
    <row r="632" spans="7:9">
      <c r="G632" s="5"/>
      <c r="I632" s="7"/>
    </row>
    <row r="633" spans="7:9">
      <c r="G633" s="5"/>
      <c r="I633" s="7"/>
    </row>
    <row r="634" spans="7:9">
      <c r="G634" s="5"/>
      <c r="I634" s="7"/>
    </row>
    <row r="635" spans="7:9">
      <c r="G635" s="5"/>
      <c r="I635" s="7"/>
    </row>
    <row r="636" spans="7:9">
      <c r="G636" s="5"/>
      <c r="I636" s="7"/>
    </row>
    <row r="637" spans="7:9">
      <c r="G637" s="5"/>
      <c r="I637" s="7"/>
    </row>
    <row r="638" spans="7:9">
      <c r="G638" s="5"/>
      <c r="I638" s="7"/>
    </row>
    <row r="639" spans="7:9">
      <c r="G639" s="5"/>
      <c r="I639" s="7"/>
    </row>
    <row r="640" spans="7:9">
      <c r="G640" s="5"/>
      <c r="I640" s="7"/>
    </row>
    <row r="641" spans="7:9">
      <c r="G641" s="5"/>
      <c r="I641" s="7"/>
    </row>
    <row r="642" spans="7:9">
      <c r="G642" s="5"/>
      <c r="I642" s="7"/>
    </row>
    <row r="643" spans="7:9">
      <c r="G643" s="5"/>
      <c r="I643" s="7"/>
    </row>
    <row r="644" spans="7:9">
      <c r="G644" s="5"/>
      <c r="I644" s="7"/>
    </row>
    <row r="645" spans="7:9">
      <c r="G645" s="5"/>
      <c r="I645" s="7"/>
    </row>
    <row r="646" spans="7:9">
      <c r="G646" s="5"/>
      <c r="I646" s="7"/>
    </row>
    <row r="647" spans="7:9">
      <c r="G647" s="5"/>
      <c r="I647" s="7"/>
    </row>
    <row r="648" spans="7:9">
      <c r="G648" s="5"/>
      <c r="I648" s="7"/>
    </row>
    <row r="649" spans="7:9">
      <c r="G649" s="5"/>
      <c r="I649" s="7"/>
    </row>
    <row r="650" spans="7:9">
      <c r="G650" s="5"/>
      <c r="I650" s="7"/>
    </row>
    <row r="651" spans="7:9">
      <c r="G651" s="5"/>
      <c r="I651" s="7"/>
    </row>
    <row r="652" spans="7:9">
      <c r="G652" s="5"/>
      <c r="I652" s="7"/>
    </row>
    <row r="653" spans="7:9">
      <c r="G653" s="5"/>
      <c r="I653" s="7"/>
    </row>
    <row r="654" spans="7:9">
      <c r="G654" s="5"/>
      <c r="I654" s="7"/>
    </row>
    <row r="655" spans="7:9">
      <c r="G655" s="5"/>
      <c r="I655" s="7"/>
    </row>
    <row r="656" spans="7:9">
      <c r="G656" s="5"/>
      <c r="I656" s="7"/>
    </row>
    <row r="657" spans="7:9">
      <c r="G657" s="5"/>
      <c r="I657" s="7"/>
    </row>
    <row r="658" spans="7:9">
      <c r="G658" s="5"/>
      <c r="I658" s="7"/>
    </row>
    <row r="659" spans="7:9">
      <c r="G659" s="5"/>
      <c r="I659" s="7"/>
    </row>
    <row r="660" spans="7:9">
      <c r="G660" s="5"/>
      <c r="I660" s="7"/>
    </row>
    <row r="661" spans="7:9">
      <c r="G661" s="5"/>
      <c r="I661" s="7"/>
    </row>
    <row r="662" spans="7:9">
      <c r="G662" s="5"/>
      <c r="I662" s="7"/>
    </row>
    <row r="663" spans="7:9">
      <c r="G663" s="5"/>
      <c r="I663" s="7"/>
    </row>
    <row r="664" spans="7:9">
      <c r="G664" s="5"/>
      <c r="I664" s="7"/>
    </row>
    <row r="665" spans="7:9">
      <c r="G665" s="5"/>
      <c r="I665" s="7"/>
    </row>
    <row r="666" spans="7:9">
      <c r="G666" s="5"/>
      <c r="I666" s="7"/>
    </row>
    <row r="667" spans="7:9">
      <c r="G667" s="5"/>
      <c r="I667" s="7"/>
    </row>
    <row r="668" spans="7:9">
      <c r="G668" s="5"/>
      <c r="I668" s="7"/>
    </row>
    <row r="669" spans="7:9">
      <c r="G669" s="5"/>
      <c r="I669" s="7"/>
    </row>
    <row r="670" spans="7:9">
      <c r="G670" s="5"/>
      <c r="I670" s="7"/>
    </row>
    <row r="671" spans="7:9">
      <c r="G671" s="5"/>
      <c r="I671" s="7"/>
    </row>
    <row r="672" spans="7:9">
      <c r="G672" s="5"/>
      <c r="I672" s="7"/>
    </row>
    <row r="673" spans="7:9">
      <c r="G673" s="5"/>
      <c r="I673" s="7"/>
    </row>
    <row r="674" spans="7:9">
      <c r="G674" s="5"/>
      <c r="I674" s="7"/>
    </row>
    <row r="675" spans="7:9">
      <c r="G675" s="5"/>
      <c r="I675" s="7"/>
    </row>
    <row r="676" spans="7:9">
      <c r="G676" s="5"/>
      <c r="I676" s="7"/>
    </row>
    <row r="677" spans="7:9">
      <c r="G677" s="5"/>
      <c r="I677" s="7"/>
    </row>
    <row r="678" spans="7:9">
      <c r="G678" s="5"/>
      <c r="I678" s="7"/>
    </row>
    <row r="679" spans="7:9">
      <c r="G679" s="5"/>
      <c r="I679" s="7"/>
    </row>
    <row r="680" spans="7:9">
      <c r="G680" s="5"/>
      <c r="I680" s="7"/>
    </row>
    <row r="681" spans="7:9">
      <c r="G681" s="5"/>
      <c r="I681" s="7"/>
    </row>
    <row r="682" spans="7:9">
      <c r="G682" s="5"/>
      <c r="I682" s="7"/>
    </row>
    <row r="683" spans="7:9">
      <c r="G683" s="5"/>
      <c r="I683" s="7"/>
    </row>
    <row r="684" spans="7:9">
      <c r="G684" s="5"/>
      <c r="I684" s="7"/>
    </row>
    <row r="685" spans="7:9">
      <c r="G685" s="5"/>
      <c r="I685" s="7"/>
    </row>
    <row r="686" spans="7:9">
      <c r="G686" s="5"/>
      <c r="I686" s="7"/>
    </row>
    <row r="687" spans="7:9">
      <c r="G687" s="5"/>
      <c r="I687" s="7"/>
    </row>
    <row r="688" spans="7:9">
      <c r="G688" s="5"/>
      <c r="I688" s="7"/>
    </row>
    <row r="689" spans="7:9">
      <c r="G689" s="5"/>
      <c r="I689" s="7"/>
    </row>
    <row r="690" spans="7:9">
      <c r="G690" s="5"/>
      <c r="I690" s="7"/>
    </row>
    <row r="691" spans="7:9">
      <c r="G691" s="5"/>
      <c r="I691" s="7"/>
    </row>
    <row r="692" spans="7:9">
      <c r="G692" s="5"/>
      <c r="I692" s="7"/>
    </row>
    <row r="693" spans="7:9">
      <c r="G693" s="5"/>
      <c r="I693" s="7"/>
    </row>
    <row r="694" spans="7:9">
      <c r="G694" s="5"/>
      <c r="I694" s="7"/>
    </row>
    <row r="695" spans="7:9">
      <c r="G695" s="5"/>
      <c r="I695" s="7"/>
    </row>
    <row r="696" spans="7:9">
      <c r="G696" s="5"/>
      <c r="I696" s="7"/>
    </row>
    <row r="697" spans="7:9">
      <c r="G697" s="5"/>
      <c r="I697" s="7"/>
    </row>
    <row r="698" spans="7:9">
      <c r="G698" s="5"/>
      <c r="I698" s="7"/>
    </row>
    <row r="699" spans="7:9">
      <c r="G699" s="5"/>
      <c r="I699" s="7"/>
    </row>
    <row r="700" spans="7:9">
      <c r="G700" s="5"/>
      <c r="I700" s="7"/>
    </row>
    <row r="701" spans="7:9">
      <c r="G701" s="5"/>
      <c r="I701" s="7"/>
    </row>
    <row r="702" spans="7:9">
      <c r="G702" s="5"/>
      <c r="I702" s="7"/>
    </row>
    <row r="703" spans="7:9">
      <c r="G703" s="5"/>
      <c r="I703" s="7"/>
    </row>
    <row r="704" spans="7:9">
      <c r="G704" s="5"/>
      <c r="I704" s="7"/>
    </row>
    <row r="705" spans="7:9">
      <c r="G705" s="5"/>
      <c r="I705" s="7"/>
    </row>
    <row r="706" spans="7:9">
      <c r="G706" s="5"/>
      <c r="I706" s="7"/>
    </row>
    <row r="707" spans="7:9">
      <c r="G707" s="5"/>
      <c r="I707" s="7"/>
    </row>
    <row r="708" spans="7:9">
      <c r="G708" s="5"/>
      <c r="I708" s="7"/>
    </row>
    <row r="709" spans="7:9">
      <c r="G709" s="5"/>
      <c r="I709" s="7"/>
    </row>
    <row r="710" spans="7:9">
      <c r="G710" s="5"/>
      <c r="I710" s="7"/>
    </row>
    <row r="711" spans="7:9">
      <c r="G711" s="5"/>
      <c r="I711" s="7"/>
    </row>
    <row r="712" spans="7:9">
      <c r="G712" s="5"/>
      <c r="I712" s="7"/>
    </row>
    <row r="713" spans="7:9">
      <c r="G713" s="5"/>
      <c r="I713" s="7"/>
    </row>
    <row r="714" spans="7:9">
      <c r="G714" s="5"/>
      <c r="I714" s="7"/>
    </row>
    <row r="715" spans="7:9">
      <c r="G715" s="5"/>
      <c r="I715" s="7"/>
    </row>
    <row r="716" spans="7:9">
      <c r="G716" s="5"/>
      <c r="I716" s="7"/>
    </row>
    <row r="717" spans="7:9">
      <c r="G717" s="5"/>
      <c r="I717" s="7"/>
    </row>
    <row r="718" spans="7:9">
      <c r="G718" s="5"/>
      <c r="I718" s="7"/>
    </row>
    <row r="719" spans="7:9">
      <c r="G719" s="5"/>
      <c r="I719" s="7"/>
    </row>
    <row r="720" spans="7:9">
      <c r="G720" s="5"/>
      <c r="I720" s="7"/>
    </row>
    <row r="721" spans="7:9">
      <c r="G721" s="5"/>
      <c r="I721" s="7"/>
    </row>
    <row r="722" spans="7:9">
      <c r="G722" s="5"/>
      <c r="I722" s="7"/>
    </row>
    <row r="723" spans="7:9">
      <c r="G723" s="5"/>
      <c r="I723" s="7"/>
    </row>
    <row r="724" spans="7:9">
      <c r="G724" s="5"/>
      <c r="I724" s="7"/>
    </row>
    <row r="725" spans="7:9">
      <c r="G725" s="5"/>
      <c r="I725" s="7"/>
    </row>
    <row r="726" spans="7:9">
      <c r="G726" s="5"/>
      <c r="I726" s="7"/>
    </row>
    <row r="727" spans="7:9">
      <c r="G727" s="5"/>
      <c r="I727" s="7"/>
    </row>
    <row r="728" spans="7:9">
      <c r="G728" s="5"/>
      <c r="I728" s="7"/>
    </row>
    <row r="729" spans="7:9">
      <c r="G729" s="5"/>
      <c r="I729" s="7"/>
    </row>
    <row r="730" spans="7:9">
      <c r="G730" s="5"/>
      <c r="I730" s="7"/>
    </row>
    <row r="731" spans="7:9">
      <c r="G731" s="5"/>
      <c r="I731" s="7"/>
    </row>
    <row r="732" spans="7:9">
      <c r="G732" s="5"/>
      <c r="I732" s="7"/>
    </row>
    <row r="733" spans="7:9">
      <c r="G733" s="5"/>
      <c r="I733" s="7"/>
    </row>
    <row r="734" spans="7:9">
      <c r="G734" s="5"/>
      <c r="I734" s="7"/>
    </row>
    <row r="735" spans="7:9">
      <c r="G735" s="5"/>
      <c r="I735" s="7"/>
    </row>
    <row r="736" spans="7:9">
      <c r="G736" s="5"/>
      <c r="I736" s="7"/>
    </row>
    <row r="737" spans="7:9">
      <c r="G737" s="5"/>
      <c r="I737" s="7"/>
    </row>
    <row r="738" spans="7:9">
      <c r="G738" s="5"/>
      <c r="I738" s="7"/>
    </row>
    <row r="739" spans="7:9">
      <c r="G739" s="5"/>
      <c r="I739" s="7"/>
    </row>
    <row r="740" spans="7:9">
      <c r="G740" s="5"/>
      <c r="I740" s="7"/>
    </row>
    <row r="741" spans="7:9">
      <c r="G741" s="5"/>
      <c r="I741" s="7"/>
    </row>
    <row r="742" spans="7:9">
      <c r="G742" s="5"/>
      <c r="I742" s="7"/>
    </row>
    <row r="743" spans="7:9">
      <c r="G743" s="5"/>
      <c r="I743" s="7"/>
    </row>
    <row r="744" spans="7:9">
      <c r="G744" s="5"/>
      <c r="I744" s="7"/>
    </row>
    <row r="745" spans="7:9">
      <c r="G745" s="5"/>
      <c r="I745" s="7"/>
    </row>
    <row r="746" spans="7:9">
      <c r="G746" s="5"/>
      <c r="I746" s="7"/>
    </row>
    <row r="747" spans="7:9">
      <c r="G747" s="5"/>
      <c r="I747" s="7"/>
    </row>
    <row r="748" spans="7:9">
      <c r="G748" s="5"/>
      <c r="I748" s="7"/>
    </row>
    <row r="749" spans="7:9">
      <c r="G749" s="5"/>
      <c r="I749" s="7"/>
    </row>
    <row r="750" spans="7:9">
      <c r="G750" s="5"/>
      <c r="I750" s="7"/>
    </row>
    <row r="751" spans="7:9">
      <c r="G751" s="5"/>
      <c r="I751" s="7"/>
    </row>
    <row r="752" spans="7:9">
      <c r="G752" s="5"/>
      <c r="I752" s="7"/>
    </row>
    <row r="753" spans="7:9">
      <c r="G753" s="5"/>
      <c r="I753" s="7"/>
    </row>
    <row r="754" spans="7:9">
      <c r="G754" s="5"/>
      <c r="I754" s="7"/>
    </row>
    <row r="755" spans="7:9">
      <c r="G755" s="5"/>
      <c r="I755" s="7"/>
    </row>
    <row r="756" spans="7:9">
      <c r="G756" s="5"/>
      <c r="I756" s="7"/>
    </row>
    <row r="757" spans="7:9">
      <c r="G757" s="5"/>
      <c r="I757" s="7"/>
    </row>
    <row r="758" spans="7:9">
      <c r="G758" s="5"/>
      <c r="I758" s="7"/>
    </row>
    <row r="759" spans="7:9">
      <c r="G759" s="5"/>
      <c r="I759" s="7"/>
    </row>
    <row r="760" spans="7:9">
      <c r="G760" s="5"/>
      <c r="I760" s="7"/>
    </row>
    <row r="761" spans="7:9">
      <c r="G761" s="5"/>
      <c r="I761" s="7"/>
    </row>
    <row r="762" spans="7:9">
      <c r="G762" s="5"/>
      <c r="I762" s="7"/>
    </row>
    <row r="763" spans="7:9">
      <c r="G763" s="5"/>
      <c r="I763" s="7"/>
    </row>
    <row r="764" spans="7:9">
      <c r="G764" s="5"/>
      <c r="I764" s="7"/>
    </row>
    <row r="765" spans="7:9">
      <c r="G765" s="5"/>
      <c r="I765" s="7"/>
    </row>
    <row r="766" spans="7:9">
      <c r="G766" s="5"/>
      <c r="I766" s="7"/>
    </row>
    <row r="767" spans="7:9">
      <c r="G767" s="5"/>
      <c r="I767" s="7"/>
    </row>
    <row r="768" spans="7:9">
      <c r="G768" s="5"/>
      <c r="I768" s="7"/>
    </row>
    <row r="769" spans="7:9">
      <c r="G769" s="5"/>
      <c r="I769" s="7"/>
    </row>
    <row r="770" spans="7:9">
      <c r="G770" s="5"/>
      <c r="I770" s="7"/>
    </row>
    <row r="771" spans="7:9">
      <c r="G771" s="5"/>
      <c r="I771" s="7"/>
    </row>
    <row r="772" spans="7:9">
      <c r="G772" s="5"/>
      <c r="I772" s="7"/>
    </row>
    <row r="773" spans="7:9">
      <c r="G773" s="5"/>
      <c r="I773" s="7"/>
    </row>
    <row r="774" spans="7:9">
      <c r="G774" s="5"/>
      <c r="I774" s="7"/>
    </row>
    <row r="775" spans="7:9">
      <c r="G775" s="5"/>
      <c r="I775" s="7"/>
    </row>
    <row r="776" spans="7:9">
      <c r="G776" s="5"/>
      <c r="I776" s="7"/>
    </row>
    <row r="777" spans="7:9">
      <c r="G777" s="5"/>
      <c r="I777" s="7"/>
    </row>
    <row r="778" spans="7:9">
      <c r="G778" s="5"/>
      <c r="I778" s="7"/>
    </row>
    <row r="779" spans="7:9">
      <c r="G779" s="5"/>
      <c r="I779" s="7"/>
    </row>
    <row r="780" spans="7:9">
      <c r="G780" s="5"/>
      <c r="I780" s="7"/>
    </row>
    <row r="781" spans="7:9">
      <c r="G781" s="5"/>
      <c r="I781" s="7"/>
    </row>
    <row r="782" spans="7:9">
      <c r="G782" s="5"/>
      <c r="I782" s="7"/>
    </row>
    <row r="783" spans="7:9">
      <c r="G783" s="5"/>
      <c r="I783" s="7"/>
    </row>
    <row r="784" spans="7:9">
      <c r="G784" s="5"/>
      <c r="I784" s="7"/>
    </row>
    <row r="785" spans="7:9">
      <c r="G785" s="5"/>
      <c r="I785" s="7"/>
    </row>
    <row r="786" spans="7:9">
      <c r="G786" s="5"/>
      <c r="I786" s="7"/>
    </row>
    <row r="787" spans="7:9">
      <c r="G787" s="5"/>
      <c r="I787" s="7"/>
    </row>
    <row r="788" spans="7:9">
      <c r="G788" s="5"/>
      <c r="I788" s="7"/>
    </row>
    <row r="789" spans="7:9">
      <c r="G789" s="5"/>
      <c r="I789" s="7"/>
    </row>
    <row r="790" spans="7:9">
      <c r="G790" s="5"/>
      <c r="I790" s="7"/>
    </row>
    <row r="791" spans="7:9">
      <c r="G791" s="5"/>
      <c r="I791" s="7"/>
    </row>
    <row r="792" spans="7:9">
      <c r="G792" s="5"/>
      <c r="I792" s="7"/>
    </row>
    <row r="793" spans="7:9">
      <c r="G793" s="5"/>
      <c r="I793" s="7"/>
    </row>
    <row r="794" spans="7:9">
      <c r="G794" s="5"/>
      <c r="I794" s="7"/>
    </row>
    <row r="795" spans="7:9">
      <c r="G795" s="5"/>
      <c r="I795" s="7"/>
    </row>
    <row r="796" spans="7:9">
      <c r="G796" s="5"/>
      <c r="I796" s="7"/>
    </row>
    <row r="797" spans="7:9">
      <c r="G797" s="5"/>
      <c r="I797" s="7"/>
    </row>
    <row r="798" spans="7:9">
      <c r="G798" s="5"/>
      <c r="I798" s="7"/>
    </row>
    <row r="799" spans="7:9">
      <c r="G799" s="5"/>
      <c r="I799" s="7"/>
    </row>
    <row r="800" spans="7:9">
      <c r="G800" s="5"/>
      <c r="I800" s="7"/>
    </row>
    <row r="801" spans="7:9">
      <c r="G801" s="5"/>
      <c r="I801" s="7"/>
    </row>
    <row r="802" spans="7:9">
      <c r="G802" s="5"/>
      <c r="I802" s="7"/>
    </row>
    <row r="803" spans="7:9">
      <c r="G803" s="5"/>
      <c r="I803" s="7"/>
    </row>
    <row r="804" spans="7:9">
      <c r="G804" s="5"/>
      <c r="I804" s="7"/>
    </row>
    <row r="805" spans="7:9">
      <c r="G805" s="5"/>
      <c r="I805" s="7"/>
    </row>
    <row r="806" spans="7:9">
      <c r="G806" s="5"/>
      <c r="I806" s="7"/>
    </row>
    <row r="807" spans="7:9">
      <c r="G807" s="5"/>
      <c r="I807" s="7"/>
    </row>
    <row r="808" spans="7:9">
      <c r="G808" s="5"/>
      <c r="I808" s="7"/>
    </row>
    <row r="809" spans="7:9">
      <c r="G809" s="5"/>
      <c r="I809" s="7"/>
    </row>
    <row r="810" spans="7:9">
      <c r="G810" s="5"/>
      <c r="I810" s="7"/>
    </row>
    <row r="811" spans="7:9">
      <c r="G811" s="5"/>
      <c r="I811" s="7"/>
    </row>
    <row r="812" spans="7:9">
      <c r="G812" s="5"/>
      <c r="I812" s="7"/>
    </row>
    <row r="813" spans="7:9">
      <c r="G813" s="5"/>
      <c r="I813" s="7"/>
    </row>
    <row r="814" spans="7:9">
      <c r="G814" s="5"/>
      <c r="I814" s="7"/>
    </row>
    <row r="815" spans="7:9">
      <c r="G815" s="5"/>
      <c r="I815" s="7"/>
    </row>
    <row r="816" spans="7:9">
      <c r="G816" s="5"/>
      <c r="I816" s="7"/>
    </row>
    <row r="817" spans="7:9">
      <c r="G817" s="5"/>
      <c r="I817" s="7"/>
    </row>
    <row r="818" spans="7:9">
      <c r="G818" s="5"/>
      <c r="I818" s="7"/>
    </row>
    <row r="819" spans="7:9">
      <c r="G819" s="5"/>
      <c r="I819" s="7"/>
    </row>
    <row r="820" spans="7:9">
      <c r="G820" s="5"/>
      <c r="I820" s="7"/>
    </row>
    <row r="821" spans="7:9">
      <c r="G821" s="5"/>
      <c r="I821" s="7"/>
    </row>
    <row r="822" spans="7:9">
      <c r="G822" s="5"/>
      <c r="I822" s="7"/>
    </row>
    <row r="823" spans="7:9">
      <c r="G823" s="5"/>
      <c r="I823" s="7"/>
    </row>
    <row r="824" spans="7:9">
      <c r="G824" s="5"/>
      <c r="I824" s="7"/>
    </row>
    <row r="825" spans="7:9">
      <c r="G825" s="5"/>
      <c r="I825" s="7"/>
    </row>
    <row r="826" spans="7:9">
      <c r="G826" s="5"/>
      <c r="I826" s="7"/>
    </row>
    <row r="827" spans="7:9">
      <c r="G827" s="5"/>
      <c r="I827" s="7"/>
    </row>
    <row r="828" spans="7:9">
      <c r="G828" s="5"/>
      <c r="I828" s="7"/>
    </row>
    <row r="829" spans="7:9">
      <c r="G829" s="5"/>
      <c r="I829" s="7"/>
    </row>
    <row r="830" spans="7:9">
      <c r="G830" s="5"/>
      <c r="I830" s="7"/>
    </row>
    <row r="831" spans="7:9">
      <c r="G831" s="5"/>
      <c r="I831" s="7"/>
    </row>
    <row r="832" spans="7:9">
      <c r="G832" s="5"/>
      <c r="I832" s="7"/>
    </row>
    <row r="833" spans="7:9">
      <c r="G833" s="5"/>
      <c r="I833" s="7"/>
    </row>
    <row r="834" spans="7:9">
      <c r="G834" s="5"/>
      <c r="I834" s="7"/>
    </row>
    <row r="835" spans="7:9">
      <c r="G835" s="5"/>
      <c r="I835" s="7"/>
    </row>
    <row r="836" spans="7:9">
      <c r="G836" s="5"/>
      <c r="I836" s="7"/>
    </row>
    <row r="837" spans="7:9">
      <c r="G837" s="5"/>
      <c r="I837" s="7"/>
    </row>
    <row r="838" spans="7:9">
      <c r="G838" s="5"/>
      <c r="I838" s="7"/>
    </row>
    <row r="839" spans="7:9">
      <c r="G839" s="5"/>
      <c r="I839" s="7"/>
    </row>
    <row r="840" spans="7:9">
      <c r="G840" s="5"/>
      <c r="I840" s="7"/>
    </row>
    <row r="841" spans="7:9">
      <c r="G841" s="5"/>
      <c r="I841" s="7"/>
    </row>
    <row r="842" spans="7:9">
      <c r="G842" s="5"/>
      <c r="I842" s="7"/>
    </row>
    <row r="843" spans="7:9">
      <c r="G843" s="5"/>
      <c r="I843" s="7"/>
    </row>
    <row r="844" spans="7:9">
      <c r="G844" s="5"/>
      <c r="I844" s="7"/>
    </row>
    <row r="845" spans="7:9">
      <c r="G845" s="5"/>
      <c r="I845" s="7"/>
    </row>
    <row r="846" spans="7:9">
      <c r="G846" s="5"/>
      <c r="I846" s="7"/>
    </row>
    <row r="847" spans="7:9">
      <c r="G847" s="5"/>
      <c r="I847" s="7"/>
    </row>
    <row r="848" spans="7:9">
      <c r="G848" s="5"/>
      <c r="I848" s="7"/>
    </row>
    <row r="849" spans="7:9">
      <c r="G849" s="5"/>
      <c r="I849" s="7"/>
    </row>
    <row r="850" spans="7:9">
      <c r="G850" s="5"/>
      <c r="I850" s="7"/>
    </row>
    <row r="851" spans="7:9">
      <c r="G851" s="5"/>
      <c r="I851" s="7"/>
    </row>
    <row r="852" spans="7:9">
      <c r="G852" s="5"/>
      <c r="I852" s="7"/>
    </row>
    <row r="853" spans="7:9">
      <c r="G853" s="5"/>
      <c r="I853" s="7"/>
    </row>
    <row r="854" spans="7:9">
      <c r="G854" s="5"/>
      <c r="I854" s="7"/>
    </row>
    <row r="855" spans="7:9">
      <c r="G855" s="5"/>
      <c r="I855" s="7"/>
    </row>
    <row r="856" spans="7:9">
      <c r="G856" s="5"/>
      <c r="I856" s="7"/>
    </row>
    <row r="857" spans="7:9">
      <c r="G857" s="5"/>
      <c r="I857" s="7"/>
    </row>
    <row r="858" spans="7:9">
      <c r="G858" s="5"/>
      <c r="I858" s="7"/>
    </row>
    <row r="859" spans="7:9">
      <c r="G859" s="5"/>
      <c r="I859" s="7"/>
    </row>
    <row r="860" spans="7:9">
      <c r="G860" s="5"/>
      <c r="I860" s="7"/>
    </row>
    <row r="861" spans="7:9">
      <c r="G861" s="5"/>
      <c r="I861" s="7"/>
    </row>
    <row r="862" spans="7:9">
      <c r="G862" s="5"/>
      <c r="I862" s="7"/>
    </row>
    <row r="863" spans="7:9">
      <c r="G863" s="5"/>
      <c r="I863" s="7"/>
    </row>
    <row r="864" spans="7:9">
      <c r="G864" s="5"/>
      <c r="I864" s="7"/>
    </row>
    <row r="865" spans="7:9">
      <c r="G865" s="5"/>
      <c r="I865" s="7"/>
    </row>
    <row r="866" spans="7:9">
      <c r="G866" s="5"/>
      <c r="I866" s="7"/>
    </row>
    <row r="867" spans="7:9">
      <c r="G867" s="5"/>
      <c r="I867" s="7"/>
    </row>
    <row r="868" spans="7:9">
      <c r="G868" s="5"/>
      <c r="I868" s="7"/>
    </row>
    <row r="869" spans="7:9">
      <c r="G869" s="5"/>
      <c r="I869" s="7"/>
    </row>
    <row r="870" spans="7:9">
      <c r="G870" s="5"/>
      <c r="I870" s="7"/>
    </row>
    <row r="871" spans="7:9">
      <c r="G871" s="5"/>
      <c r="I871" s="7"/>
    </row>
    <row r="872" spans="7:9">
      <c r="G872" s="5"/>
      <c r="I872" s="7"/>
    </row>
    <row r="873" spans="7:9">
      <c r="G873" s="5"/>
      <c r="I873" s="7"/>
    </row>
    <row r="874" spans="7:9">
      <c r="G874" s="5"/>
      <c r="I874" s="7"/>
    </row>
    <row r="875" spans="7:9">
      <c r="G875" s="5"/>
      <c r="I875" s="7"/>
    </row>
    <row r="876" spans="7:9">
      <c r="G876" s="5"/>
      <c r="I876" s="7"/>
    </row>
    <row r="877" spans="7:9">
      <c r="G877" s="5"/>
      <c r="I877" s="7"/>
    </row>
    <row r="878" spans="7:9">
      <c r="G878" s="5"/>
      <c r="I878" s="7"/>
    </row>
    <row r="879" spans="7:9">
      <c r="G879" s="5"/>
      <c r="I879" s="7"/>
    </row>
    <row r="880" spans="7:9">
      <c r="G880" s="5"/>
      <c r="I880" s="7"/>
    </row>
    <row r="881" spans="7:9">
      <c r="G881" s="5"/>
      <c r="I881" s="7"/>
    </row>
    <row r="882" spans="7:9">
      <c r="G882" s="5"/>
      <c r="I882" s="7"/>
    </row>
    <row r="883" spans="7:9">
      <c r="G883" s="5"/>
      <c r="I883" s="7"/>
    </row>
    <row r="884" spans="7:9">
      <c r="G884" s="5"/>
      <c r="I884" s="7"/>
    </row>
    <row r="885" spans="7:9">
      <c r="G885" s="5"/>
      <c r="I885" s="7"/>
    </row>
    <row r="886" spans="7:9">
      <c r="G886" s="5"/>
      <c r="I886" s="7"/>
    </row>
    <row r="887" spans="7:9">
      <c r="G887" s="5"/>
      <c r="I887" s="7"/>
    </row>
    <row r="888" spans="7:9">
      <c r="G888" s="5"/>
      <c r="I888" s="7"/>
    </row>
    <row r="889" spans="7:9">
      <c r="G889" s="5"/>
      <c r="I889" s="7"/>
    </row>
    <row r="890" spans="7:9">
      <c r="G890" s="5"/>
      <c r="I890" s="7"/>
    </row>
    <row r="891" spans="7:9">
      <c r="G891" s="5"/>
      <c r="I891" s="7"/>
    </row>
    <row r="892" spans="7:9">
      <c r="G892" s="5"/>
      <c r="I892" s="7"/>
    </row>
    <row r="893" spans="7:9">
      <c r="G893" s="5"/>
      <c r="I893" s="7"/>
    </row>
    <row r="894" spans="7:9">
      <c r="G894" s="5"/>
      <c r="I894" s="7"/>
    </row>
    <row r="895" spans="7:9">
      <c r="G895" s="5"/>
      <c r="I895" s="7"/>
    </row>
    <row r="896" spans="7:9">
      <c r="G896" s="5"/>
      <c r="I896" s="7"/>
    </row>
    <row r="897" spans="7:9">
      <c r="G897" s="5"/>
      <c r="I897" s="7"/>
    </row>
    <row r="898" spans="7:9">
      <c r="G898" s="5"/>
      <c r="I898" s="7"/>
    </row>
    <row r="899" spans="7:9">
      <c r="G899" s="5"/>
      <c r="I899" s="7"/>
    </row>
    <row r="900" spans="7:9">
      <c r="G900" s="5"/>
      <c r="I900" s="7"/>
    </row>
    <row r="901" spans="7:9">
      <c r="G901" s="5"/>
      <c r="I901" s="7"/>
    </row>
    <row r="902" spans="7:9">
      <c r="G902" s="5"/>
      <c r="I902" s="7"/>
    </row>
    <row r="903" spans="7:9">
      <c r="G903" s="5"/>
      <c r="I903" s="7"/>
    </row>
    <row r="904" spans="7:9">
      <c r="G904" s="5"/>
      <c r="I904" s="7"/>
    </row>
    <row r="905" spans="7:9">
      <c r="G905" s="5"/>
      <c r="I905" s="7"/>
    </row>
    <row r="906" spans="7:9">
      <c r="G906" s="5"/>
      <c r="I906" s="7"/>
    </row>
    <row r="907" spans="7:9">
      <c r="G907" s="5"/>
      <c r="I907" s="7"/>
    </row>
    <row r="908" spans="7:9">
      <c r="G908" s="5"/>
      <c r="I908" s="7"/>
    </row>
    <row r="909" spans="7:9">
      <c r="G909" s="5"/>
      <c r="I909" s="7"/>
    </row>
    <row r="910" spans="7:9">
      <c r="G910" s="5"/>
      <c r="I910" s="7"/>
    </row>
    <row r="911" spans="7:9">
      <c r="G911" s="5"/>
      <c r="I911" s="7"/>
    </row>
    <row r="912" spans="7:9">
      <c r="G912" s="5"/>
      <c r="I912" s="7"/>
    </row>
    <row r="913" spans="7:9">
      <c r="G913" s="5"/>
      <c r="I913" s="7"/>
    </row>
    <row r="914" spans="7:9">
      <c r="G914" s="5"/>
      <c r="I914" s="7"/>
    </row>
    <row r="915" spans="7:9">
      <c r="G915" s="5"/>
      <c r="I915" s="7"/>
    </row>
    <row r="916" spans="7:9">
      <c r="G916" s="5"/>
      <c r="I916" s="7"/>
    </row>
    <row r="917" spans="7:9">
      <c r="G917" s="5"/>
      <c r="I917" s="7"/>
    </row>
    <row r="918" spans="7:9">
      <c r="G918" s="5"/>
      <c r="I918" s="7"/>
    </row>
    <row r="919" spans="7:9">
      <c r="G919" s="5"/>
      <c r="I919" s="7"/>
    </row>
    <row r="920" spans="7:9">
      <c r="G920" s="5"/>
      <c r="I920" s="7"/>
    </row>
    <row r="921" spans="7:9">
      <c r="G921" s="5"/>
      <c r="I921" s="7"/>
    </row>
    <row r="922" spans="7:9">
      <c r="G922" s="5"/>
      <c r="I922" s="7"/>
    </row>
    <row r="923" spans="7:9">
      <c r="G923" s="5"/>
      <c r="I923" s="7"/>
    </row>
    <row r="924" spans="7:9">
      <c r="G924" s="5"/>
      <c r="I924" s="7"/>
    </row>
    <row r="925" spans="7:9">
      <c r="G925" s="5"/>
      <c r="I925" s="7"/>
    </row>
    <row r="926" spans="7:9">
      <c r="G926" s="5"/>
      <c r="I926" s="7"/>
    </row>
    <row r="927" spans="7:9">
      <c r="G927" s="5"/>
      <c r="I927" s="7"/>
    </row>
    <row r="928" spans="7:9">
      <c r="G928" s="5"/>
      <c r="I928" s="7"/>
    </row>
    <row r="929" spans="7:9">
      <c r="G929" s="5"/>
      <c r="I929" s="7"/>
    </row>
    <row r="930" spans="7:9">
      <c r="G930" s="5"/>
      <c r="I930" s="7"/>
    </row>
    <row r="931" spans="7:9">
      <c r="G931" s="5"/>
      <c r="I931" s="7"/>
    </row>
    <row r="932" spans="7:9">
      <c r="G932" s="5"/>
      <c r="I932" s="7"/>
    </row>
    <row r="933" spans="7:9">
      <c r="G933" s="5"/>
      <c r="I933" s="7"/>
    </row>
    <row r="934" spans="7:9">
      <c r="G934" s="5"/>
      <c r="I934" s="7"/>
    </row>
    <row r="935" spans="7:9">
      <c r="G935" s="5"/>
      <c r="I935" s="7"/>
    </row>
    <row r="936" spans="7:9">
      <c r="G936" s="5"/>
      <c r="I936" s="7"/>
    </row>
    <row r="937" spans="7:9">
      <c r="G937" s="5"/>
      <c r="I937" s="7"/>
    </row>
    <row r="938" spans="7:9">
      <c r="G938" s="5"/>
      <c r="I938" s="7"/>
    </row>
    <row r="939" spans="7:9">
      <c r="G939" s="5"/>
      <c r="I939" s="7"/>
    </row>
    <row r="940" spans="7:9">
      <c r="G940" s="5"/>
      <c r="I940" s="7"/>
    </row>
    <row r="941" spans="7:9">
      <c r="G941" s="5"/>
      <c r="I941" s="7"/>
    </row>
    <row r="942" spans="7:9">
      <c r="G942" s="5"/>
      <c r="I942" s="7"/>
    </row>
    <row r="943" spans="7:9">
      <c r="G943" s="5"/>
      <c r="I943" s="7"/>
    </row>
    <row r="944" spans="7:9">
      <c r="G944" s="5"/>
      <c r="I944" s="7"/>
    </row>
    <row r="945" spans="7:9">
      <c r="G945" s="5"/>
      <c r="I945" s="7"/>
    </row>
    <row r="946" spans="7:9">
      <c r="G946" s="5"/>
      <c r="I946" s="7"/>
    </row>
    <row r="947" spans="7:9">
      <c r="G947" s="5"/>
      <c r="I947" s="7"/>
    </row>
    <row r="948" spans="7:9">
      <c r="G948" s="5"/>
      <c r="I948" s="7"/>
    </row>
    <row r="949" spans="7:9">
      <c r="G949" s="5"/>
      <c r="I949" s="7"/>
    </row>
    <row r="950" spans="7:9">
      <c r="G950" s="5"/>
      <c r="I950" s="7"/>
    </row>
    <row r="951" spans="7:9">
      <c r="G951" s="5"/>
      <c r="I951" s="7"/>
    </row>
    <row r="952" spans="7:9">
      <c r="G952" s="5"/>
      <c r="I952" s="7"/>
    </row>
    <row r="953" spans="7:9">
      <c r="G953" s="5"/>
      <c r="I953" s="7"/>
    </row>
    <row r="954" spans="7:9">
      <c r="G954" s="5"/>
      <c r="I954" s="7"/>
    </row>
    <row r="955" spans="7:9">
      <c r="G955" s="5"/>
      <c r="I955" s="7"/>
    </row>
    <row r="956" spans="7:9">
      <c r="G956" s="5"/>
      <c r="I956" s="7"/>
    </row>
    <row r="957" spans="7:9">
      <c r="G957" s="5"/>
      <c r="I957" s="7"/>
    </row>
    <row r="958" spans="7:9">
      <c r="G958" s="5"/>
      <c r="I958" s="7"/>
    </row>
    <row r="959" spans="7:9">
      <c r="G959" s="5"/>
      <c r="I959" s="7"/>
    </row>
    <row r="960" spans="7:9">
      <c r="G960" s="5"/>
      <c r="I960" s="7"/>
    </row>
    <row r="961" spans="7:9">
      <c r="G961" s="5"/>
      <c r="I961" s="7"/>
    </row>
    <row r="962" spans="7:9">
      <c r="G962" s="5"/>
      <c r="I962" s="7"/>
    </row>
    <row r="963" spans="7:9">
      <c r="G963" s="5"/>
      <c r="I963" s="7"/>
    </row>
    <row r="964" spans="7:9">
      <c r="G964" s="5"/>
      <c r="I964" s="7"/>
    </row>
    <row r="965" spans="7:9">
      <c r="G965" s="5"/>
      <c r="I965" s="7"/>
    </row>
    <row r="966" spans="7:9">
      <c r="G966" s="5"/>
      <c r="I966" s="7"/>
    </row>
    <row r="967" spans="7:9">
      <c r="G967" s="5"/>
      <c r="I967" s="7"/>
    </row>
    <row r="968" spans="7:9">
      <c r="G968" s="5"/>
      <c r="I968" s="7"/>
    </row>
    <row r="969" spans="7:9">
      <c r="G969" s="5"/>
      <c r="I969" s="7"/>
    </row>
    <row r="970" spans="7:9">
      <c r="G970" s="5"/>
      <c r="I970" s="7"/>
    </row>
    <row r="971" spans="7:9">
      <c r="G971" s="5"/>
      <c r="I971" s="7"/>
    </row>
    <row r="972" spans="7:9">
      <c r="G972" s="5"/>
      <c r="I972" s="7"/>
    </row>
    <row r="973" spans="7:9">
      <c r="G973" s="5"/>
      <c r="I973" s="7"/>
    </row>
    <row r="974" spans="7:9">
      <c r="G974" s="5"/>
      <c r="I974" s="7"/>
    </row>
    <row r="975" spans="7:9">
      <c r="G975" s="5"/>
      <c r="I975" s="7"/>
    </row>
    <row r="976" spans="7:9">
      <c r="G976" s="5"/>
      <c r="I976" s="7"/>
    </row>
    <row r="977" spans="7:9">
      <c r="G977" s="5"/>
      <c r="I977" s="7"/>
    </row>
    <row r="978" spans="7:9">
      <c r="G978" s="5"/>
      <c r="I978" s="7"/>
    </row>
    <row r="979" spans="7:9">
      <c r="G979" s="5"/>
      <c r="I979" s="7"/>
    </row>
    <row r="980" spans="7:9">
      <c r="G980" s="5"/>
      <c r="I980" s="7"/>
    </row>
    <row r="981" spans="7:9">
      <c r="G981" s="5"/>
      <c r="I981" s="7"/>
    </row>
    <row r="982" spans="7:9">
      <c r="G982" s="5"/>
      <c r="I982" s="7"/>
    </row>
    <row r="983" spans="7:9">
      <c r="G983" s="5"/>
      <c r="I983" s="7"/>
    </row>
    <row r="984" spans="7:9">
      <c r="G984" s="5"/>
      <c r="I984" s="7"/>
    </row>
    <row r="985" spans="7:9">
      <c r="G985" s="5"/>
      <c r="I985" s="7"/>
    </row>
    <row r="986" spans="7:9">
      <c r="G986" s="5"/>
      <c r="I986" s="7"/>
    </row>
    <row r="987" spans="7:9">
      <c r="G987" s="5"/>
      <c r="I987" s="7"/>
    </row>
    <row r="988" spans="7:9">
      <c r="G988" s="5"/>
      <c r="I988" s="7"/>
    </row>
    <row r="989" spans="7:9">
      <c r="G989" s="5"/>
      <c r="I989" s="7"/>
    </row>
    <row r="990" spans="7:9">
      <c r="G990" s="5"/>
      <c r="I990" s="7"/>
    </row>
    <row r="991" spans="7:9">
      <c r="G991" s="5"/>
      <c r="I991" s="7"/>
    </row>
    <row r="992" spans="7:9">
      <c r="G992" s="5"/>
      <c r="I992" s="7"/>
    </row>
    <row r="993" spans="7:9">
      <c r="G993" s="5"/>
      <c r="I993" s="7"/>
    </row>
    <row r="994" spans="7:9">
      <c r="G994" s="5"/>
      <c r="I994" s="7"/>
    </row>
    <row r="995" spans="7:9">
      <c r="G995" s="5"/>
      <c r="I995" s="7"/>
    </row>
    <row r="996" spans="7:9">
      <c r="G996" s="5"/>
      <c r="I996" s="7"/>
    </row>
    <row r="997" spans="7:9">
      <c r="G997" s="5"/>
      <c r="I997" s="7"/>
    </row>
    <row r="998" spans="7:9">
      <c r="G998" s="5"/>
      <c r="I998" s="7"/>
    </row>
    <row r="999" spans="7:9">
      <c r="G999" s="5"/>
      <c r="I999" s="7"/>
    </row>
    <row r="1000" spans="7:9">
      <c r="G1000" s="5"/>
      <c r="I1000" s="7"/>
    </row>
  </sheetData>
  <autoFilter ref="A1:Y100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X834"/>
  <sheetViews>
    <sheetView workbookViewId="0">
      <pane xSplit="1" topLeftCell="B1" activePane="topRight" state="frozen"/>
      <selection pane="topRight" activeCell="C2" sqref="C2"/>
    </sheetView>
  </sheetViews>
  <sheetFormatPr baseColWidth="10" defaultColWidth="12.6640625" defaultRowHeight="15.75" customHeight="1"/>
  <cols>
    <col min="1" max="1" width="31.33203125" customWidth="1"/>
    <col min="2" max="2" width="44.44140625" customWidth="1"/>
    <col min="3" max="3" width="47.21875" customWidth="1"/>
    <col min="4" max="4" width="19.77734375" customWidth="1"/>
    <col min="5" max="5" width="9.44140625" customWidth="1"/>
    <col min="6" max="6" width="11.44140625" customWidth="1"/>
    <col min="7" max="7" width="15.77734375" customWidth="1"/>
    <col min="8" max="8" width="11.44140625" customWidth="1"/>
    <col min="9" max="10" width="30.21875" customWidth="1"/>
  </cols>
  <sheetData>
    <row r="1" spans="1:24">
      <c r="A1" s="9" t="s">
        <v>0</v>
      </c>
      <c r="B1" s="9" t="s">
        <v>1</v>
      </c>
      <c r="C1" s="9" t="s">
        <v>2</v>
      </c>
      <c r="D1" s="9" t="s">
        <v>3</v>
      </c>
      <c r="E1" s="9" t="s">
        <v>4</v>
      </c>
      <c r="F1" s="9" t="s">
        <v>5</v>
      </c>
      <c r="G1" s="12" t="s">
        <v>6</v>
      </c>
      <c r="H1" s="12" t="s">
        <v>7</v>
      </c>
      <c r="I1" s="12" t="s">
        <v>8</v>
      </c>
      <c r="J1" s="9" t="s">
        <v>9</v>
      </c>
      <c r="K1" s="9" t="s">
        <v>10</v>
      </c>
      <c r="L1" s="9" t="s">
        <v>205</v>
      </c>
      <c r="M1" s="9"/>
      <c r="N1" s="9"/>
      <c r="O1" s="9"/>
      <c r="P1" s="9"/>
      <c r="Q1" s="9"/>
      <c r="R1" s="9"/>
      <c r="S1" s="9"/>
      <c r="T1" s="9"/>
      <c r="U1" s="9"/>
      <c r="V1" s="9"/>
      <c r="W1" s="9"/>
      <c r="X1" s="9"/>
    </row>
    <row r="2" spans="1:24">
      <c r="A2" s="31" t="s">
        <v>5187</v>
      </c>
      <c r="B2" s="6" t="s">
        <v>5188</v>
      </c>
      <c r="C2" s="6" t="s">
        <v>5189</v>
      </c>
      <c r="D2" s="6" t="s">
        <v>5190</v>
      </c>
      <c r="E2" s="6" t="s">
        <v>5191</v>
      </c>
      <c r="F2" s="6" t="s">
        <v>5192</v>
      </c>
      <c r="G2" s="5" t="s">
        <v>5193</v>
      </c>
      <c r="H2" s="6" t="s">
        <v>5194</v>
      </c>
      <c r="I2" s="7" t="s">
        <v>5195</v>
      </c>
      <c r="J2" s="6" t="s">
        <v>5196</v>
      </c>
    </row>
    <row r="3" spans="1:24">
      <c r="A3" s="31" t="s">
        <v>5197</v>
      </c>
      <c r="B3" s="23" t="s">
        <v>5198</v>
      </c>
      <c r="C3" s="23" t="s">
        <v>5199</v>
      </c>
      <c r="D3" s="48" t="s">
        <v>5200</v>
      </c>
      <c r="E3" s="17" t="s">
        <v>5201</v>
      </c>
      <c r="F3" s="48" t="s">
        <v>5202</v>
      </c>
      <c r="G3" s="5" t="s">
        <v>5203</v>
      </c>
      <c r="H3" s="6" t="s">
        <v>5204</v>
      </c>
      <c r="I3" s="7" t="s">
        <v>5205</v>
      </c>
      <c r="J3" s="23" t="s">
        <v>5206</v>
      </c>
      <c r="K3" s="24"/>
      <c r="L3" s="24" t="s">
        <v>57</v>
      </c>
      <c r="M3" s="24"/>
      <c r="N3" s="24"/>
      <c r="O3" s="24"/>
      <c r="P3" s="24"/>
      <c r="Q3" s="24"/>
      <c r="R3" s="24"/>
      <c r="S3" s="24"/>
      <c r="T3" s="24"/>
      <c r="U3" s="24"/>
      <c r="V3" s="24"/>
      <c r="W3" s="24"/>
      <c r="X3" s="24"/>
    </row>
    <row r="4" spans="1:24">
      <c r="A4" s="31" t="s">
        <v>5207</v>
      </c>
      <c r="B4" s="23" t="s">
        <v>5208</v>
      </c>
      <c r="C4" s="23" t="s">
        <v>5209</v>
      </c>
      <c r="D4" s="48" t="s">
        <v>5210</v>
      </c>
      <c r="E4" s="17" t="s">
        <v>5211</v>
      </c>
      <c r="F4" s="48" t="s">
        <v>5212</v>
      </c>
      <c r="G4" s="5" t="s">
        <v>5213</v>
      </c>
      <c r="H4" s="6" t="s">
        <v>5214</v>
      </c>
      <c r="I4" s="7" t="s">
        <v>5215</v>
      </c>
      <c r="J4" s="23" t="s">
        <v>5216</v>
      </c>
      <c r="K4" s="24"/>
      <c r="L4" s="24" t="s">
        <v>57</v>
      </c>
      <c r="M4" s="24"/>
      <c r="N4" s="24"/>
      <c r="O4" s="24"/>
      <c r="P4" s="24"/>
      <c r="Q4" s="24"/>
      <c r="R4" s="24"/>
      <c r="S4" s="24"/>
      <c r="T4" s="24"/>
      <c r="U4" s="24"/>
      <c r="V4" s="24"/>
      <c r="W4" s="24"/>
      <c r="X4" s="24"/>
    </row>
    <row r="5" spans="1:24">
      <c r="A5" s="31" t="s">
        <v>5217</v>
      </c>
      <c r="B5" s="23" t="s">
        <v>5218</v>
      </c>
      <c r="C5" s="23" t="s">
        <v>4716</v>
      </c>
      <c r="D5" s="48" t="s">
        <v>5219</v>
      </c>
      <c r="E5" s="17" t="s">
        <v>5220</v>
      </c>
      <c r="F5" s="48" t="s">
        <v>4719</v>
      </c>
      <c r="G5" s="5" t="s">
        <v>4720</v>
      </c>
      <c r="H5" s="6" t="s">
        <v>5221</v>
      </c>
      <c r="I5" s="7" t="s">
        <v>5222</v>
      </c>
      <c r="J5" s="23" t="s">
        <v>5216</v>
      </c>
      <c r="K5" s="24"/>
      <c r="L5" s="24" t="s">
        <v>57</v>
      </c>
      <c r="M5" s="24"/>
      <c r="N5" s="24"/>
      <c r="O5" s="24"/>
      <c r="P5" s="24"/>
      <c r="Q5" s="24"/>
      <c r="R5" s="24"/>
      <c r="S5" s="24"/>
      <c r="T5" s="24"/>
      <c r="U5" s="24"/>
      <c r="V5" s="24"/>
      <c r="W5" s="24"/>
      <c r="X5" s="24"/>
    </row>
    <row r="6" spans="1:24">
      <c r="A6" s="31" t="s">
        <v>5223</v>
      </c>
      <c r="B6" s="23" t="s">
        <v>5224</v>
      </c>
      <c r="C6" s="23" t="s">
        <v>5225</v>
      </c>
      <c r="D6" s="48" t="s">
        <v>5226</v>
      </c>
      <c r="E6" s="17" t="s">
        <v>5227</v>
      </c>
      <c r="F6" s="48" t="s">
        <v>5227</v>
      </c>
      <c r="G6" s="5" t="s">
        <v>4730</v>
      </c>
      <c r="H6" s="6" t="s">
        <v>5228</v>
      </c>
      <c r="I6" s="7" t="s">
        <v>5229</v>
      </c>
      <c r="J6" s="23" t="s">
        <v>5216</v>
      </c>
      <c r="K6" s="24"/>
      <c r="L6" s="24" t="s">
        <v>57</v>
      </c>
      <c r="M6" s="24"/>
      <c r="N6" s="24"/>
      <c r="O6" s="24"/>
      <c r="P6" s="24"/>
      <c r="Q6" s="24"/>
      <c r="R6" s="24"/>
      <c r="S6" s="24"/>
      <c r="T6" s="24"/>
      <c r="U6" s="24"/>
      <c r="V6" s="24"/>
      <c r="W6" s="24"/>
      <c r="X6" s="24"/>
    </row>
    <row r="7" spans="1:24">
      <c r="A7" s="31" t="s">
        <v>5230</v>
      </c>
      <c r="B7" s="23" t="s">
        <v>4733</v>
      </c>
      <c r="C7" s="23" t="s">
        <v>4734</v>
      </c>
      <c r="D7" s="48" t="s">
        <v>4735</v>
      </c>
      <c r="E7" s="17" t="s">
        <v>4736</v>
      </c>
      <c r="F7" s="48" t="s">
        <v>4736</v>
      </c>
      <c r="G7" s="5" t="s">
        <v>4737</v>
      </c>
      <c r="H7" s="6" t="s">
        <v>5231</v>
      </c>
      <c r="I7" s="7" t="s">
        <v>4736</v>
      </c>
      <c r="J7" s="23" t="s">
        <v>5216</v>
      </c>
      <c r="K7" s="24"/>
      <c r="L7" s="24" t="s">
        <v>57</v>
      </c>
      <c r="M7" s="24"/>
      <c r="N7" s="24"/>
      <c r="O7" s="24"/>
      <c r="P7" s="24"/>
      <c r="Q7" s="24"/>
      <c r="R7" s="24"/>
      <c r="S7" s="24"/>
      <c r="T7" s="24"/>
      <c r="U7" s="24"/>
      <c r="V7" s="24"/>
      <c r="W7" s="24"/>
      <c r="X7" s="24"/>
    </row>
    <row r="8" spans="1:24">
      <c r="A8" s="31" t="s">
        <v>5232</v>
      </c>
      <c r="B8" s="23" t="s">
        <v>5233</v>
      </c>
      <c r="C8" s="23" t="s">
        <v>5234</v>
      </c>
      <c r="D8" s="48" t="s">
        <v>5235</v>
      </c>
      <c r="E8" s="17" t="s">
        <v>5236</v>
      </c>
      <c r="F8" s="48" t="s">
        <v>5237</v>
      </c>
      <c r="G8" s="5" t="s">
        <v>5238</v>
      </c>
      <c r="H8" s="6" t="s">
        <v>5239</v>
      </c>
      <c r="I8" s="7" t="s">
        <v>5240</v>
      </c>
      <c r="J8" s="23" t="s">
        <v>17</v>
      </c>
      <c r="K8" s="24"/>
      <c r="L8" s="24" t="s">
        <v>57</v>
      </c>
      <c r="M8" s="24"/>
      <c r="N8" s="24"/>
      <c r="O8" s="24"/>
      <c r="P8" s="24"/>
      <c r="Q8" s="24"/>
      <c r="R8" s="24"/>
      <c r="S8" s="24"/>
      <c r="T8" s="24"/>
      <c r="U8" s="24"/>
      <c r="V8" s="24"/>
      <c r="W8" s="24"/>
      <c r="X8" s="24"/>
    </row>
    <row r="9" spans="1:24">
      <c r="A9" s="31" t="s">
        <v>5241</v>
      </c>
      <c r="B9" s="48" t="s">
        <v>4627</v>
      </c>
      <c r="C9" s="23" t="s">
        <v>4628</v>
      </c>
      <c r="D9" s="48" t="s">
        <v>4629</v>
      </c>
      <c r="E9" s="48" t="s">
        <v>4630</v>
      </c>
      <c r="F9" s="48" t="s">
        <v>4631</v>
      </c>
      <c r="G9" s="5" t="s">
        <v>4632</v>
      </c>
      <c r="H9" s="6" t="s">
        <v>4633</v>
      </c>
      <c r="I9" s="7" t="s">
        <v>4634</v>
      </c>
      <c r="J9" s="23"/>
      <c r="K9" s="24"/>
      <c r="L9" s="24"/>
      <c r="M9" s="24"/>
      <c r="N9" s="24"/>
      <c r="O9" s="24"/>
      <c r="P9" s="24"/>
      <c r="Q9" s="24"/>
      <c r="R9" s="24"/>
      <c r="S9" s="24"/>
      <c r="T9" s="24"/>
      <c r="U9" s="24"/>
      <c r="V9" s="24"/>
      <c r="W9" s="24"/>
      <c r="X9" s="24"/>
    </row>
    <row r="10" spans="1:24">
      <c r="A10" s="31" t="s">
        <v>5242</v>
      </c>
      <c r="B10" s="48" t="s">
        <v>5243</v>
      </c>
      <c r="C10" s="23" t="s">
        <v>5244</v>
      </c>
      <c r="D10" s="48" t="s">
        <v>5245</v>
      </c>
      <c r="E10" s="48" t="s">
        <v>5246</v>
      </c>
      <c r="F10" s="48" t="s">
        <v>5247</v>
      </c>
      <c r="G10" s="5" t="s">
        <v>5248</v>
      </c>
      <c r="H10" s="6" t="s">
        <v>5249</v>
      </c>
      <c r="I10" s="7" t="s">
        <v>5250</v>
      </c>
      <c r="J10" s="23"/>
      <c r="K10" s="24"/>
      <c r="L10" s="24"/>
      <c r="M10" s="24"/>
      <c r="N10" s="24"/>
      <c r="O10" s="24"/>
      <c r="P10" s="24"/>
      <c r="Q10" s="24"/>
      <c r="R10" s="24"/>
      <c r="S10" s="24"/>
      <c r="T10" s="24"/>
      <c r="U10" s="24"/>
      <c r="V10" s="24"/>
      <c r="W10" s="24"/>
      <c r="X10" s="24"/>
    </row>
    <row r="11" spans="1:24">
      <c r="A11" s="31" t="s">
        <v>5251</v>
      </c>
      <c r="B11" s="48" t="s">
        <v>5252</v>
      </c>
      <c r="C11" s="23" t="s">
        <v>5253</v>
      </c>
      <c r="D11" s="48" t="s">
        <v>5254</v>
      </c>
      <c r="E11" s="48" t="s">
        <v>5255</v>
      </c>
      <c r="F11" s="48" t="s">
        <v>5256</v>
      </c>
      <c r="G11" s="5" t="s">
        <v>5257</v>
      </c>
      <c r="H11" s="6" t="s">
        <v>5258</v>
      </c>
      <c r="I11" s="7" t="s">
        <v>5259</v>
      </c>
      <c r="J11" s="23"/>
      <c r="K11" s="24"/>
      <c r="L11" s="24"/>
      <c r="M11" s="24"/>
      <c r="N11" s="24"/>
      <c r="O11" s="24"/>
      <c r="P11" s="24"/>
      <c r="Q11" s="24"/>
      <c r="R11" s="24"/>
      <c r="S11" s="24"/>
      <c r="T11" s="24"/>
      <c r="U11" s="24"/>
      <c r="V11" s="24"/>
      <c r="W11" s="24"/>
      <c r="X11" s="24"/>
    </row>
    <row r="12" spans="1:24">
      <c r="A12" s="31" t="s">
        <v>5260</v>
      </c>
      <c r="B12" s="48" t="s">
        <v>5261</v>
      </c>
      <c r="C12" s="23" t="s">
        <v>5262</v>
      </c>
      <c r="D12" s="48" t="s">
        <v>5263</v>
      </c>
      <c r="E12" s="48" t="s">
        <v>5264</v>
      </c>
      <c r="F12" s="48" t="s">
        <v>5265</v>
      </c>
      <c r="G12" s="5" t="s">
        <v>5266</v>
      </c>
      <c r="H12" s="6" t="s">
        <v>5267</v>
      </c>
      <c r="I12" s="7" t="s">
        <v>5268</v>
      </c>
      <c r="J12" s="23"/>
      <c r="K12" s="24"/>
      <c r="L12" s="24"/>
      <c r="M12" s="24"/>
      <c r="N12" s="24"/>
      <c r="O12" s="24"/>
      <c r="P12" s="24"/>
      <c r="Q12" s="24"/>
      <c r="R12" s="24"/>
      <c r="S12" s="24"/>
      <c r="T12" s="24"/>
      <c r="U12" s="24"/>
      <c r="V12" s="24"/>
      <c r="W12" s="24"/>
      <c r="X12" s="24"/>
    </row>
    <row r="13" spans="1:24">
      <c r="A13" s="31" t="s">
        <v>5269</v>
      </c>
      <c r="B13" s="48" t="s">
        <v>5270</v>
      </c>
      <c r="C13" s="23" t="s">
        <v>5271</v>
      </c>
      <c r="D13" s="48" t="s">
        <v>5272</v>
      </c>
      <c r="E13" s="48" t="s">
        <v>5273</v>
      </c>
      <c r="F13" s="48" t="s">
        <v>5274</v>
      </c>
      <c r="G13" s="5" t="s">
        <v>5275</v>
      </c>
      <c r="H13" s="6" t="s">
        <v>5276</v>
      </c>
      <c r="I13" s="7" t="s">
        <v>5277</v>
      </c>
      <c r="J13" s="23"/>
      <c r="K13" s="24"/>
      <c r="L13" s="24"/>
      <c r="M13" s="24"/>
      <c r="N13" s="24"/>
      <c r="O13" s="24"/>
      <c r="P13" s="24"/>
      <c r="Q13" s="24"/>
      <c r="R13" s="24"/>
      <c r="S13" s="24"/>
      <c r="T13" s="24"/>
      <c r="U13" s="24"/>
      <c r="V13" s="24"/>
      <c r="W13" s="24"/>
      <c r="X13" s="24"/>
    </row>
    <row r="14" spans="1:24">
      <c r="A14" s="31" t="s">
        <v>5278</v>
      </c>
      <c r="B14" s="48" t="s">
        <v>5279</v>
      </c>
      <c r="C14" s="23" t="s">
        <v>5280</v>
      </c>
      <c r="D14" s="48" t="s">
        <v>5281</v>
      </c>
      <c r="E14" s="48" t="s">
        <v>5282</v>
      </c>
      <c r="F14" s="48" t="s">
        <v>5283</v>
      </c>
      <c r="G14" s="5" t="s">
        <v>4315</v>
      </c>
      <c r="H14" s="6" t="s">
        <v>5284</v>
      </c>
      <c r="I14" s="7" t="s">
        <v>5285</v>
      </c>
      <c r="J14" s="23"/>
      <c r="K14" s="24"/>
      <c r="L14" s="24"/>
      <c r="M14" s="24"/>
      <c r="N14" s="24"/>
      <c r="O14" s="24"/>
      <c r="P14" s="24"/>
      <c r="Q14" s="24"/>
      <c r="R14" s="24"/>
      <c r="S14" s="24"/>
      <c r="T14" s="24"/>
      <c r="U14" s="24"/>
      <c r="V14" s="24"/>
      <c r="W14" s="24"/>
      <c r="X14" s="24"/>
    </row>
    <row r="15" spans="1:24">
      <c r="A15" s="31" t="s">
        <v>5286</v>
      </c>
      <c r="B15" s="48" t="s">
        <v>5287</v>
      </c>
      <c r="C15" s="23" t="s">
        <v>5288</v>
      </c>
      <c r="D15" s="48" t="s">
        <v>5289</v>
      </c>
      <c r="E15" s="48" t="s">
        <v>5290</v>
      </c>
      <c r="F15" s="48" t="s">
        <v>5291</v>
      </c>
      <c r="G15" s="5" t="s">
        <v>5292</v>
      </c>
      <c r="H15" s="6" t="s">
        <v>5293</v>
      </c>
      <c r="I15" s="7" t="s">
        <v>5294</v>
      </c>
      <c r="J15" s="23"/>
      <c r="K15" s="24"/>
      <c r="L15" s="24"/>
      <c r="M15" s="24"/>
      <c r="N15" s="24"/>
      <c r="O15" s="24"/>
      <c r="P15" s="24"/>
      <c r="Q15" s="24"/>
      <c r="R15" s="24"/>
      <c r="S15" s="24"/>
      <c r="T15" s="24"/>
      <c r="U15" s="24"/>
      <c r="V15" s="24"/>
      <c r="W15" s="24"/>
      <c r="X15" s="24"/>
    </row>
    <row r="16" spans="1:24">
      <c r="A16" s="31" t="s">
        <v>5295</v>
      </c>
      <c r="B16" s="48" t="s">
        <v>5296</v>
      </c>
      <c r="C16" s="23" t="s">
        <v>5297</v>
      </c>
      <c r="D16" s="48" t="s">
        <v>5298</v>
      </c>
      <c r="E16" s="48" t="s">
        <v>5299</v>
      </c>
      <c r="F16" s="48" t="s">
        <v>5300</v>
      </c>
      <c r="G16" s="5" t="s">
        <v>5301</v>
      </c>
      <c r="H16" s="6" t="s">
        <v>5302</v>
      </c>
      <c r="I16" s="7" t="s">
        <v>5303</v>
      </c>
      <c r="J16" s="23"/>
      <c r="K16" s="24"/>
      <c r="L16" s="24"/>
      <c r="M16" s="24"/>
      <c r="N16" s="24"/>
      <c r="O16" s="24"/>
      <c r="P16" s="24"/>
      <c r="Q16" s="24"/>
      <c r="R16" s="24"/>
      <c r="S16" s="24"/>
      <c r="T16" s="24"/>
      <c r="U16" s="24"/>
      <c r="V16" s="24"/>
      <c r="W16" s="24"/>
      <c r="X16" s="24"/>
    </row>
    <row r="17" spans="1:24">
      <c r="A17" s="31" t="s">
        <v>5304</v>
      </c>
      <c r="B17" s="48" t="s">
        <v>5305</v>
      </c>
      <c r="C17" s="23" t="s">
        <v>5306</v>
      </c>
      <c r="D17" s="48" t="s">
        <v>5307</v>
      </c>
      <c r="E17" s="48" t="s">
        <v>5308</v>
      </c>
      <c r="F17" s="48" t="s">
        <v>5309</v>
      </c>
      <c r="G17" s="5" t="s">
        <v>5310</v>
      </c>
      <c r="H17" s="6" t="s">
        <v>5311</v>
      </c>
      <c r="I17" s="7" t="s">
        <v>5312</v>
      </c>
      <c r="J17" s="23"/>
      <c r="K17" s="24"/>
      <c r="L17" s="24"/>
      <c r="M17" s="24"/>
      <c r="N17" s="24"/>
      <c r="O17" s="24"/>
      <c r="P17" s="24"/>
      <c r="Q17" s="24"/>
      <c r="R17" s="24"/>
      <c r="S17" s="24"/>
      <c r="T17" s="24"/>
      <c r="U17" s="24"/>
      <c r="V17" s="24"/>
      <c r="W17" s="24"/>
      <c r="X17" s="24"/>
    </row>
    <row r="18" spans="1:24">
      <c r="A18" s="31" t="s">
        <v>5313</v>
      </c>
      <c r="B18" s="48" t="s">
        <v>5314</v>
      </c>
      <c r="C18" s="23" t="s">
        <v>5315</v>
      </c>
      <c r="D18" s="48" t="s">
        <v>5316</v>
      </c>
      <c r="E18" s="48" t="s">
        <v>5317</v>
      </c>
      <c r="F18" s="48" t="s">
        <v>5318</v>
      </c>
      <c r="G18" s="5" t="s">
        <v>5319</v>
      </c>
      <c r="H18" s="6" t="s">
        <v>5320</v>
      </c>
      <c r="I18" s="7" t="s">
        <v>5321</v>
      </c>
      <c r="J18" s="23"/>
      <c r="K18" s="24"/>
      <c r="L18" s="24"/>
      <c r="M18" s="24"/>
      <c r="N18" s="24"/>
      <c r="O18" s="24"/>
      <c r="P18" s="24"/>
      <c r="Q18" s="24"/>
      <c r="R18" s="24"/>
      <c r="S18" s="24"/>
      <c r="T18" s="24"/>
      <c r="U18" s="24"/>
      <c r="V18" s="24"/>
      <c r="W18" s="24"/>
      <c r="X18" s="24"/>
    </row>
    <row r="19" spans="1:24">
      <c r="A19" s="31" t="s">
        <v>5322</v>
      </c>
      <c r="B19" s="48" t="s">
        <v>5323</v>
      </c>
      <c r="C19" s="23" t="s">
        <v>5324</v>
      </c>
      <c r="D19" s="48" t="s">
        <v>5325</v>
      </c>
      <c r="E19" s="48" t="s">
        <v>5326</v>
      </c>
      <c r="F19" s="48" t="s">
        <v>5327</v>
      </c>
      <c r="G19" s="5" t="s">
        <v>5328</v>
      </c>
      <c r="H19" s="6" t="s">
        <v>5329</v>
      </c>
      <c r="I19" s="7" t="s">
        <v>5330</v>
      </c>
      <c r="J19" s="23"/>
      <c r="K19" s="24"/>
      <c r="L19" s="24"/>
      <c r="M19" s="24"/>
      <c r="N19" s="24"/>
      <c r="O19" s="24"/>
      <c r="P19" s="24"/>
      <c r="Q19" s="24"/>
      <c r="R19" s="24"/>
      <c r="S19" s="24"/>
      <c r="T19" s="24"/>
      <c r="U19" s="24"/>
      <c r="V19" s="24"/>
      <c r="W19" s="24"/>
      <c r="X19" s="24"/>
    </row>
    <row r="20" spans="1:24">
      <c r="A20" s="31" t="s">
        <v>5331</v>
      </c>
      <c r="B20" s="48" t="s">
        <v>5332</v>
      </c>
      <c r="C20" s="23" t="s">
        <v>5333</v>
      </c>
      <c r="D20" s="48" t="s">
        <v>5334</v>
      </c>
      <c r="E20" s="48" t="s">
        <v>5335</v>
      </c>
      <c r="F20" s="48" t="s">
        <v>5336</v>
      </c>
      <c r="G20" s="5" t="s">
        <v>5337</v>
      </c>
      <c r="H20" s="6" t="s">
        <v>5338</v>
      </c>
      <c r="I20" s="7" t="s">
        <v>5339</v>
      </c>
      <c r="J20" s="23"/>
      <c r="K20" s="24"/>
      <c r="L20" s="24"/>
      <c r="M20" s="24"/>
      <c r="N20" s="24"/>
      <c r="O20" s="24"/>
      <c r="P20" s="24"/>
      <c r="Q20" s="24"/>
      <c r="R20" s="24"/>
      <c r="S20" s="24"/>
      <c r="T20" s="24"/>
      <c r="U20" s="24"/>
      <c r="V20" s="24"/>
      <c r="W20" s="24"/>
      <c r="X20" s="24"/>
    </row>
    <row r="21" spans="1:24">
      <c r="A21" s="31" t="s">
        <v>5340</v>
      </c>
      <c r="B21" s="48" t="s">
        <v>5341</v>
      </c>
      <c r="C21" s="23" t="s">
        <v>5342</v>
      </c>
      <c r="D21" s="48" t="s">
        <v>5343</v>
      </c>
      <c r="E21" s="48" t="s">
        <v>5344</v>
      </c>
      <c r="F21" s="48" t="s">
        <v>5345</v>
      </c>
      <c r="G21" s="5" t="s">
        <v>5346</v>
      </c>
      <c r="H21" s="6" t="s">
        <v>5347</v>
      </c>
      <c r="I21" s="7" t="s">
        <v>5348</v>
      </c>
      <c r="J21" s="23"/>
      <c r="K21" s="24"/>
      <c r="L21" s="24"/>
      <c r="M21" s="24"/>
      <c r="N21" s="24"/>
      <c r="O21" s="24"/>
      <c r="P21" s="24"/>
      <c r="Q21" s="24"/>
      <c r="R21" s="24"/>
      <c r="S21" s="24"/>
      <c r="T21" s="24"/>
      <c r="U21" s="24"/>
      <c r="V21" s="24"/>
      <c r="W21" s="24"/>
      <c r="X21" s="24"/>
    </row>
    <row r="22" spans="1:24">
      <c r="A22" s="31" t="s">
        <v>5349</v>
      </c>
      <c r="B22" s="48" t="s">
        <v>5350</v>
      </c>
      <c r="C22" s="23" t="s">
        <v>5351</v>
      </c>
      <c r="D22" s="48" t="s">
        <v>5352</v>
      </c>
      <c r="E22" s="48" t="s">
        <v>5353</v>
      </c>
      <c r="F22" s="48" t="s">
        <v>5354</v>
      </c>
      <c r="G22" s="5" t="s">
        <v>5355</v>
      </c>
      <c r="H22" s="6" t="s">
        <v>5356</v>
      </c>
      <c r="I22" s="7" t="s">
        <v>5357</v>
      </c>
      <c r="J22" s="23" t="s">
        <v>5358</v>
      </c>
      <c r="K22" s="24"/>
      <c r="L22" s="24"/>
      <c r="M22" s="24"/>
      <c r="N22" s="24"/>
      <c r="O22" s="24"/>
      <c r="P22" s="24"/>
      <c r="Q22" s="24"/>
      <c r="R22" s="24"/>
      <c r="S22" s="24"/>
      <c r="T22" s="24"/>
      <c r="U22" s="24"/>
      <c r="V22" s="24"/>
      <c r="W22" s="24"/>
      <c r="X22" s="24"/>
    </row>
    <row r="23" spans="1:24">
      <c r="A23" s="31" t="s">
        <v>5359</v>
      </c>
      <c r="B23" s="48" t="s">
        <v>5360</v>
      </c>
      <c r="C23" s="23" t="s">
        <v>5360</v>
      </c>
      <c r="D23" s="48" t="s">
        <v>5360</v>
      </c>
      <c r="E23" s="48" t="s">
        <v>5360</v>
      </c>
      <c r="F23" s="48" t="s">
        <v>5361</v>
      </c>
      <c r="G23" s="5" t="s">
        <v>5362</v>
      </c>
      <c r="H23" s="6" t="s">
        <v>5363</v>
      </c>
      <c r="I23" s="7" t="s">
        <v>5364</v>
      </c>
      <c r="J23" s="23"/>
      <c r="K23" s="24"/>
      <c r="L23" s="24"/>
      <c r="M23" s="24"/>
      <c r="N23" s="24"/>
      <c r="O23" s="24"/>
      <c r="P23" s="24"/>
      <c r="Q23" s="24"/>
      <c r="R23" s="24"/>
      <c r="S23" s="24"/>
      <c r="T23" s="24"/>
      <c r="U23" s="24"/>
      <c r="V23" s="24"/>
      <c r="W23" s="24"/>
      <c r="X23" s="24"/>
    </row>
    <row r="24" spans="1:24">
      <c r="A24" s="31" t="s">
        <v>5365</v>
      </c>
      <c r="B24" s="48" t="s">
        <v>5366</v>
      </c>
      <c r="C24" s="23" t="s">
        <v>5367</v>
      </c>
      <c r="D24" s="48" t="s">
        <v>5368</v>
      </c>
      <c r="E24" s="48" t="s">
        <v>5369</v>
      </c>
      <c r="F24" s="48" t="s">
        <v>5370</v>
      </c>
      <c r="G24" s="5" t="s">
        <v>5371</v>
      </c>
      <c r="H24" s="6" t="s">
        <v>5372</v>
      </c>
      <c r="I24" s="7" t="s">
        <v>5373</v>
      </c>
      <c r="J24" s="23"/>
      <c r="K24" s="24"/>
      <c r="L24" s="24"/>
      <c r="M24" s="24"/>
      <c r="N24" s="24"/>
      <c r="O24" s="24"/>
      <c r="P24" s="24"/>
      <c r="Q24" s="24"/>
      <c r="R24" s="24"/>
      <c r="S24" s="24"/>
      <c r="T24" s="24"/>
      <c r="U24" s="24"/>
      <c r="V24" s="24"/>
      <c r="W24" s="24"/>
      <c r="X24" s="24"/>
    </row>
    <row r="25" spans="1:24">
      <c r="A25" s="31" t="s">
        <v>5374</v>
      </c>
      <c r="B25" s="48" t="s">
        <v>5375</v>
      </c>
      <c r="C25" s="23" t="s">
        <v>5376</v>
      </c>
      <c r="D25" s="48" t="s">
        <v>5377</v>
      </c>
      <c r="E25" s="48" t="s">
        <v>5378</v>
      </c>
      <c r="F25" s="48" t="s">
        <v>5379</v>
      </c>
      <c r="G25" s="5" t="s">
        <v>5380</v>
      </c>
      <c r="H25" s="6" t="s">
        <v>5381</v>
      </c>
      <c r="I25" s="7" t="s">
        <v>5378</v>
      </c>
      <c r="J25" s="23"/>
      <c r="K25" s="24"/>
      <c r="L25" s="24"/>
      <c r="M25" s="24"/>
      <c r="N25" s="24"/>
      <c r="O25" s="24"/>
      <c r="P25" s="24"/>
      <c r="Q25" s="24"/>
      <c r="R25" s="24"/>
      <c r="S25" s="24"/>
      <c r="T25" s="24"/>
      <c r="U25" s="24"/>
      <c r="V25" s="24"/>
      <c r="W25" s="24"/>
      <c r="X25" s="24"/>
    </row>
    <row r="26" spans="1:24">
      <c r="A26" s="31" t="s">
        <v>5382</v>
      </c>
      <c r="B26" s="48" t="s">
        <v>5383</v>
      </c>
      <c r="C26" s="23" t="s">
        <v>5384</v>
      </c>
      <c r="D26" s="48" t="s">
        <v>5385</v>
      </c>
      <c r="E26" s="48" t="s">
        <v>5386</v>
      </c>
      <c r="F26" s="48" t="s">
        <v>5387</v>
      </c>
      <c r="G26" s="5" t="s">
        <v>5388</v>
      </c>
      <c r="H26" s="6" t="s">
        <v>5389</v>
      </c>
      <c r="I26" s="7" t="s">
        <v>5390</v>
      </c>
      <c r="J26" s="23"/>
      <c r="K26" s="24"/>
      <c r="L26" s="24"/>
      <c r="M26" s="24"/>
      <c r="N26" s="24"/>
      <c r="O26" s="24"/>
      <c r="P26" s="24"/>
      <c r="Q26" s="24"/>
      <c r="R26" s="24"/>
      <c r="S26" s="24"/>
      <c r="T26" s="24"/>
      <c r="U26" s="24"/>
      <c r="V26" s="24"/>
      <c r="W26" s="24"/>
      <c r="X26" s="24"/>
    </row>
    <row r="27" spans="1:24">
      <c r="A27" s="31" t="s">
        <v>5391</v>
      </c>
      <c r="B27" s="48" t="s">
        <v>5392</v>
      </c>
      <c r="C27" s="23" t="s">
        <v>5393</v>
      </c>
      <c r="D27" s="48" t="s">
        <v>5394</v>
      </c>
      <c r="E27" s="48" t="s">
        <v>5395</v>
      </c>
      <c r="F27" s="48" t="s">
        <v>5396</v>
      </c>
      <c r="G27" s="5" t="s">
        <v>5397</v>
      </c>
      <c r="H27" s="6" t="s">
        <v>5398</v>
      </c>
      <c r="I27" s="7" t="s">
        <v>5395</v>
      </c>
      <c r="J27" s="23"/>
      <c r="K27" s="24"/>
      <c r="L27" s="24"/>
      <c r="M27" s="24"/>
      <c r="N27" s="24"/>
      <c r="O27" s="24"/>
      <c r="P27" s="24"/>
      <c r="Q27" s="24"/>
      <c r="R27" s="24"/>
      <c r="S27" s="24"/>
      <c r="T27" s="24"/>
      <c r="U27" s="24"/>
      <c r="V27" s="24"/>
      <c r="W27" s="24"/>
      <c r="X27" s="24"/>
    </row>
    <row r="28" spans="1:24">
      <c r="A28" s="31" t="s">
        <v>5399</v>
      </c>
      <c r="B28" s="48" t="s">
        <v>5400</v>
      </c>
      <c r="C28" s="23" t="s">
        <v>5401</v>
      </c>
      <c r="D28" s="48" t="s">
        <v>5402</v>
      </c>
      <c r="E28" s="48" t="s">
        <v>5403</v>
      </c>
      <c r="F28" s="48" t="s">
        <v>5404</v>
      </c>
      <c r="G28" s="5" t="s">
        <v>5405</v>
      </c>
      <c r="H28" s="6" t="s">
        <v>5406</v>
      </c>
      <c r="I28" s="7" t="s">
        <v>5407</v>
      </c>
      <c r="J28" s="23"/>
      <c r="K28" s="24"/>
      <c r="L28" s="24"/>
      <c r="M28" s="24"/>
      <c r="N28" s="24"/>
      <c r="O28" s="24"/>
      <c r="P28" s="24"/>
      <c r="Q28" s="24"/>
      <c r="R28" s="24"/>
      <c r="S28" s="24"/>
      <c r="T28" s="24"/>
      <c r="U28" s="24"/>
      <c r="V28" s="24"/>
      <c r="W28" s="24"/>
      <c r="X28" s="24"/>
    </row>
    <row r="29" spans="1:24">
      <c r="A29" s="31" t="s">
        <v>5408</v>
      </c>
      <c r="B29" s="48" t="s">
        <v>5409</v>
      </c>
      <c r="C29" s="23" t="s">
        <v>5410</v>
      </c>
      <c r="D29" s="48" t="s">
        <v>5411</v>
      </c>
      <c r="E29" s="48" t="s">
        <v>5412</v>
      </c>
      <c r="F29" s="48" t="s">
        <v>5413</v>
      </c>
      <c r="G29" s="5" t="s">
        <v>5414</v>
      </c>
      <c r="H29" s="6" t="s">
        <v>5415</v>
      </c>
      <c r="I29" s="7" t="s">
        <v>5416</v>
      </c>
      <c r="J29" s="23"/>
      <c r="K29" s="24"/>
      <c r="L29" s="24"/>
      <c r="M29" s="24"/>
      <c r="N29" s="24"/>
      <c r="O29" s="24"/>
      <c r="P29" s="24"/>
      <c r="Q29" s="24"/>
      <c r="R29" s="24"/>
      <c r="S29" s="24"/>
      <c r="T29" s="24"/>
      <c r="U29" s="24"/>
      <c r="V29" s="24"/>
      <c r="W29" s="24"/>
      <c r="X29" s="24"/>
    </row>
    <row r="30" spans="1:24">
      <c r="A30" s="31" t="s">
        <v>5417</v>
      </c>
      <c r="B30" s="48" t="s">
        <v>5418</v>
      </c>
      <c r="C30" s="23" t="s">
        <v>5419</v>
      </c>
      <c r="D30" s="48" t="s">
        <v>5420</v>
      </c>
      <c r="E30" s="48" t="s">
        <v>5421</v>
      </c>
      <c r="F30" s="48" t="s">
        <v>5422</v>
      </c>
      <c r="G30" s="5" t="s">
        <v>5423</v>
      </c>
      <c r="H30" s="6" t="s">
        <v>5424</v>
      </c>
      <c r="I30" s="7" t="s">
        <v>5425</v>
      </c>
      <c r="J30" s="23"/>
      <c r="K30" s="24"/>
      <c r="L30" s="24"/>
      <c r="M30" s="24"/>
      <c r="N30" s="24"/>
      <c r="O30" s="24"/>
      <c r="P30" s="24"/>
      <c r="Q30" s="24"/>
      <c r="R30" s="24"/>
      <c r="S30" s="24"/>
      <c r="T30" s="24"/>
      <c r="U30" s="24"/>
      <c r="V30" s="24"/>
      <c r="W30" s="24"/>
      <c r="X30" s="24"/>
    </row>
    <row r="31" spans="1:24">
      <c r="A31" s="31" t="s">
        <v>5426</v>
      </c>
      <c r="B31" s="48" t="s">
        <v>5427</v>
      </c>
      <c r="C31" s="23" t="s">
        <v>5428</v>
      </c>
      <c r="D31" s="48" t="s">
        <v>5429</v>
      </c>
      <c r="E31" s="48" t="s">
        <v>5430</v>
      </c>
      <c r="F31" s="48" t="s">
        <v>5431</v>
      </c>
      <c r="G31" s="5" t="s">
        <v>5432</v>
      </c>
      <c r="H31" s="6" t="s">
        <v>5433</v>
      </c>
      <c r="I31" s="7" t="s">
        <v>5430</v>
      </c>
      <c r="J31" s="23"/>
      <c r="K31" s="24"/>
      <c r="L31" s="24"/>
      <c r="M31" s="24"/>
      <c r="N31" s="24"/>
      <c r="O31" s="24"/>
      <c r="P31" s="24"/>
      <c r="Q31" s="24"/>
      <c r="R31" s="24"/>
      <c r="S31" s="24"/>
      <c r="T31" s="24"/>
      <c r="U31" s="24"/>
      <c r="V31" s="24"/>
      <c r="W31" s="24"/>
      <c r="X31" s="24"/>
    </row>
    <row r="32" spans="1:24">
      <c r="A32" s="31" t="s">
        <v>5434</v>
      </c>
      <c r="B32" s="48" t="s">
        <v>5435</v>
      </c>
      <c r="C32" s="23" t="s">
        <v>5436</v>
      </c>
      <c r="D32" s="48" t="s">
        <v>5437</v>
      </c>
      <c r="E32" s="48" t="s">
        <v>5438</v>
      </c>
      <c r="F32" s="48" t="s">
        <v>5439</v>
      </c>
      <c r="G32" s="5" t="s">
        <v>5440</v>
      </c>
      <c r="H32" s="6" t="s">
        <v>5441</v>
      </c>
      <c r="I32" s="7" t="s">
        <v>5442</v>
      </c>
      <c r="J32" s="23"/>
      <c r="K32" s="24"/>
      <c r="L32" s="24"/>
      <c r="M32" s="24"/>
      <c r="N32" s="24"/>
      <c r="O32" s="24"/>
      <c r="P32" s="24"/>
      <c r="Q32" s="24"/>
      <c r="R32" s="24"/>
      <c r="S32" s="24"/>
      <c r="T32" s="24"/>
      <c r="U32" s="24"/>
      <c r="V32" s="24"/>
      <c r="W32" s="24"/>
      <c r="X32" s="24"/>
    </row>
    <row r="33" spans="1:24">
      <c r="A33" s="31" t="s">
        <v>5443</v>
      </c>
      <c r="B33" s="48" t="s">
        <v>5444</v>
      </c>
      <c r="C33" s="23" t="s">
        <v>5445</v>
      </c>
      <c r="D33" s="48" t="s">
        <v>5446</v>
      </c>
      <c r="E33" s="48" t="s">
        <v>5447</v>
      </c>
      <c r="F33" s="48" t="s">
        <v>5448</v>
      </c>
      <c r="G33" s="5" t="s">
        <v>5449</v>
      </c>
      <c r="H33" s="6" t="s">
        <v>5450</v>
      </c>
      <c r="I33" s="7" t="s">
        <v>5451</v>
      </c>
      <c r="J33" s="23"/>
      <c r="K33" s="24"/>
      <c r="L33" s="24"/>
      <c r="M33" s="24"/>
      <c r="N33" s="24"/>
      <c r="O33" s="24"/>
      <c r="P33" s="24"/>
      <c r="Q33" s="24"/>
      <c r="R33" s="24"/>
      <c r="S33" s="24"/>
      <c r="T33" s="24"/>
      <c r="U33" s="24"/>
      <c r="V33" s="24"/>
      <c r="W33" s="24"/>
      <c r="X33" s="24"/>
    </row>
    <row r="34" spans="1:24">
      <c r="A34" s="31" t="s">
        <v>5452</v>
      </c>
      <c r="B34" s="48" t="s">
        <v>5453</v>
      </c>
      <c r="C34" s="23" t="s">
        <v>5453</v>
      </c>
      <c r="D34" s="48" t="s">
        <v>5454</v>
      </c>
      <c r="E34" s="48" t="s">
        <v>5455</v>
      </c>
      <c r="F34" s="48" t="s">
        <v>5455</v>
      </c>
      <c r="G34" s="5" t="s">
        <v>5456</v>
      </c>
      <c r="H34" s="6" t="s">
        <v>5457</v>
      </c>
      <c r="I34" s="7" t="s">
        <v>5458</v>
      </c>
      <c r="J34" s="23"/>
      <c r="K34" s="24"/>
      <c r="L34" s="24"/>
      <c r="M34" s="24"/>
      <c r="N34" s="24"/>
      <c r="O34" s="24"/>
      <c r="P34" s="24"/>
      <c r="Q34" s="24"/>
      <c r="R34" s="24"/>
      <c r="S34" s="24"/>
      <c r="T34" s="24"/>
      <c r="U34" s="24"/>
      <c r="V34" s="24"/>
      <c r="W34" s="24"/>
      <c r="X34" s="24"/>
    </row>
    <row r="35" spans="1:24">
      <c r="A35" s="31" t="s">
        <v>5459</v>
      </c>
      <c r="B35" s="48" t="s">
        <v>5460</v>
      </c>
      <c r="C35" s="23" t="s">
        <v>5461</v>
      </c>
      <c r="D35" s="48" t="s">
        <v>5462</v>
      </c>
      <c r="E35" s="48" t="s">
        <v>5463</v>
      </c>
      <c r="F35" s="48" t="s">
        <v>5455</v>
      </c>
      <c r="G35" s="5" t="s">
        <v>5464</v>
      </c>
      <c r="H35" s="6" t="s">
        <v>5465</v>
      </c>
      <c r="I35" s="7" t="s">
        <v>5466</v>
      </c>
      <c r="J35" s="23"/>
      <c r="K35" s="24"/>
      <c r="L35" s="24"/>
      <c r="M35" s="24"/>
      <c r="N35" s="24"/>
      <c r="O35" s="24"/>
      <c r="P35" s="24"/>
      <c r="Q35" s="24"/>
      <c r="R35" s="24"/>
      <c r="S35" s="24"/>
      <c r="T35" s="24"/>
      <c r="U35" s="24"/>
      <c r="V35" s="24"/>
      <c r="W35" s="24"/>
      <c r="X35" s="24"/>
    </row>
    <row r="36" spans="1:24">
      <c r="A36" s="31" t="s">
        <v>5467</v>
      </c>
      <c r="B36" s="48" t="s">
        <v>5468</v>
      </c>
      <c r="C36" s="23" t="s">
        <v>5469</v>
      </c>
      <c r="D36" s="48" t="s">
        <v>5470</v>
      </c>
      <c r="E36" s="48" t="s">
        <v>5471</v>
      </c>
      <c r="F36" s="48" t="s">
        <v>5472</v>
      </c>
      <c r="G36" s="5" t="s">
        <v>5473</v>
      </c>
      <c r="H36" s="6" t="s">
        <v>5474</v>
      </c>
      <c r="I36" s="7" t="s">
        <v>5475</v>
      </c>
      <c r="J36" s="23"/>
      <c r="K36" s="24"/>
      <c r="L36" s="24"/>
      <c r="M36" s="24"/>
      <c r="N36" s="24"/>
      <c r="O36" s="24"/>
      <c r="P36" s="24"/>
      <c r="Q36" s="24"/>
      <c r="R36" s="24"/>
      <c r="S36" s="24"/>
      <c r="T36" s="24"/>
      <c r="U36" s="24"/>
      <c r="V36" s="24"/>
      <c r="W36" s="24"/>
      <c r="X36" s="24"/>
    </row>
    <row r="37" spans="1:24">
      <c r="A37" s="31" t="s">
        <v>5476</v>
      </c>
      <c r="B37" s="48" t="s">
        <v>4672</v>
      </c>
      <c r="C37" s="23" t="s">
        <v>5477</v>
      </c>
      <c r="D37" s="48" t="s">
        <v>5478</v>
      </c>
      <c r="E37" s="48" t="s">
        <v>4674</v>
      </c>
      <c r="F37" s="48" t="s">
        <v>5479</v>
      </c>
      <c r="G37" s="5" t="s">
        <v>4675</v>
      </c>
      <c r="H37" s="6" t="s">
        <v>4676</v>
      </c>
      <c r="I37" s="7" t="s">
        <v>4672</v>
      </c>
      <c r="J37" s="23"/>
      <c r="K37" s="24"/>
      <c r="L37" s="24"/>
      <c r="M37" s="24"/>
      <c r="N37" s="24"/>
      <c r="O37" s="24"/>
      <c r="P37" s="24"/>
      <c r="Q37" s="24"/>
      <c r="R37" s="24"/>
      <c r="S37" s="24"/>
      <c r="T37" s="24"/>
      <c r="U37" s="24"/>
      <c r="V37" s="24"/>
      <c r="W37" s="24"/>
      <c r="X37" s="24"/>
    </row>
    <row r="38" spans="1:24">
      <c r="A38" s="31" t="s">
        <v>5480</v>
      </c>
      <c r="B38" s="48" t="s">
        <v>5481</v>
      </c>
      <c r="C38" s="23" t="s">
        <v>5482</v>
      </c>
      <c r="D38" s="48" t="s">
        <v>5483</v>
      </c>
      <c r="E38" s="48" t="s">
        <v>5484</v>
      </c>
      <c r="F38" s="48" t="s">
        <v>5485</v>
      </c>
      <c r="G38" s="5" t="s">
        <v>5486</v>
      </c>
      <c r="H38" s="6" t="s">
        <v>5487</v>
      </c>
      <c r="I38" s="7" t="s">
        <v>5488</v>
      </c>
      <c r="J38" s="23"/>
      <c r="K38" s="24"/>
      <c r="L38" s="24"/>
      <c r="M38" s="24"/>
      <c r="N38" s="24"/>
      <c r="O38" s="24"/>
      <c r="P38" s="24"/>
      <c r="Q38" s="24"/>
      <c r="R38" s="24"/>
      <c r="S38" s="24"/>
      <c r="T38" s="24"/>
      <c r="U38" s="24"/>
      <c r="V38" s="24"/>
      <c r="W38" s="24"/>
      <c r="X38" s="24"/>
    </row>
    <row r="39" spans="1:24">
      <c r="A39" s="31" t="s">
        <v>5489</v>
      </c>
      <c r="B39" s="48" t="s">
        <v>5490</v>
      </c>
      <c r="C39" s="23" t="s">
        <v>5491</v>
      </c>
      <c r="D39" s="48" t="s">
        <v>5492</v>
      </c>
      <c r="E39" s="48" t="s">
        <v>5493</v>
      </c>
      <c r="F39" s="48" t="s">
        <v>5494</v>
      </c>
      <c r="G39" s="5" t="s">
        <v>5495</v>
      </c>
      <c r="H39" s="6" t="s">
        <v>5496</v>
      </c>
      <c r="I39" s="7" t="s">
        <v>5497</v>
      </c>
      <c r="J39" s="23"/>
      <c r="K39" s="24"/>
      <c r="L39" s="24"/>
      <c r="M39" s="24"/>
      <c r="N39" s="24"/>
      <c r="O39" s="24"/>
      <c r="P39" s="24"/>
      <c r="Q39" s="24"/>
      <c r="R39" s="24"/>
      <c r="S39" s="24"/>
      <c r="T39" s="24"/>
      <c r="U39" s="24"/>
      <c r="V39" s="24"/>
      <c r="W39" s="24"/>
      <c r="X39" s="24"/>
    </row>
    <row r="40" spans="1:24">
      <c r="A40" s="31" t="s">
        <v>5498</v>
      </c>
      <c r="B40" s="48" t="s">
        <v>5499</v>
      </c>
      <c r="C40" s="23" t="s">
        <v>5500</v>
      </c>
      <c r="D40" s="48" t="s">
        <v>5501</v>
      </c>
      <c r="E40" s="48" t="s">
        <v>5502</v>
      </c>
      <c r="F40" s="48" t="s">
        <v>5503</v>
      </c>
      <c r="G40" s="5" t="s">
        <v>5504</v>
      </c>
      <c r="H40" s="6" t="s">
        <v>5505</v>
      </c>
      <c r="I40" s="7" t="s">
        <v>5502</v>
      </c>
      <c r="J40" s="23"/>
      <c r="K40" s="24"/>
      <c r="L40" s="24"/>
      <c r="M40" s="24"/>
      <c r="N40" s="24"/>
      <c r="O40" s="24"/>
      <c r="P40" s="24"/>
      <c r="Q40" s="24"/>
      <c r="R40" s="24"/>
      <c r="S40" s="24"/>
      <c r="T40" s="24"/>
      <c r="U40" s="24"/>
      <c r="V40" s="24"/>
      <c r="W40" s="24"/>
      <c r="X40" s="24"/>
    </row>
    <row r="41" spans="1:24">
      <c r="A41" s="31" t="s">
        <v>5506</v>
      </c>
      <c r="B41" s="7" t="s">
        <v>5507</v>
      </c>
      <c r="C41" s="5" t="s">
        <v>5508</v>
      </c>
      <c r="D41" s="7" t="s">
        <v>5509</v>
      </c>
      <c r="E41" s="7" t="s">
        <v>5510</v>
      </c>
      <c r="F41" s="7" t="s">
        <v>5511</v>
      </c>
      <c r="G41" s="5" t="s">
        <v>5512</v>
      </c>
      <c r="H41" s="6" t="s">
        <v>5513</v>
      </c>
      <c r="I41" s="7" t="s">
        <v>5514</v>
      </c>
      <c r="J41" s="23"/>
      <c r="K41" s="24"/>
      <c r="L41" s="24"/>
      <c r="M41" s="24"/>
      <c r="N41" s="24"/>
      <c r="O41" s="24"/>
      <c r="P41" s="24"/>
      <c r="Q41" s="24"/>
      <c r="R41" s="24"/>
      <c r="S41" s="24"/>
      <c r="T41" s="24"/>
      <c r="U41" s="24"/>
      <c r="V41" s="24"/>
      <c r="W41" s="24"/>
      <c r="X41" s="24"/>
    </row>
    <row r="42" spans="1:24">
      <c r="A42" s="31" t="s">
        <v>5515</v>
      </c>
      <c r="B42" s="48" t="s">
        <v>3747</v>
      </c>
      <c r="C42" s="23" t="s">
        <v>3748</v>
      </c>
      <c r="D42" s="48" t="s">
        <v>3749</v>
      </c>
      <c r="E42" s="48" t="s">
        <v>3750</v>
      </c>
      <c r="F42" s="48" t="s">
        <v>3751</v>
      </c>
      <c r="G42" s="5" t="s">
        <v>3752</v>
      </c>
      <c r="H42" s="6" t="s">
        <v>3753</v>
      </c>
      <c r="I42" s="7" t="s">
        <v>3750</v>
      </c>
      <c r="J42" s="23"/>
      <c r="K42" s="24"/>
      <c r="L42" s="24"/>
      <c r="M42" s="24"/>
      <c r="N42" s="24"/>
      <c r="O42" s="24"/>
      <c r="P42" s="24"/>
      <c r="Q42" s="24"/>
      <c r="R42" s="24"/>
      <c r="S42" s="24"/>
      <c r="T42" s="24"/>
      <c r="U42" s="24"/>
      <c r="V42" s="24"/>
      <c r="W42" s="24"/>
      <c r="X42" s="24"/>
    </row>
    <row r="43" spans="1:24">
      <c r="A43" s="31" t="s">
        <v>5516</v>
      </c>
      <c r="B43" s="48" t="s">
        <v>5517</v>
      </c>
      <c r="C43" s="23" t="s">
        <v>5518</v>
      </c>
      <c r="D43" s="48" t="s">
        <v>5519</v>
      </c>
      <c r="E43" s="48" t="s">
        <v>5520</v>
      </c>
      <c r="F43" s="48" t="s">
        <v>5521</v>
      </c>
      <c r="G43" s="5" t="s">
        <v>5522</v>
      </c>
      <c r="H43" s="6" t="s">
        <v>5523</v>
      </c>
      <c r="I43" s="7" t="s">
        <v>5524</v>
      </c>
      <c r="J43" s="23"/>
      <c r="K43" s="24"/>
      <c r="L43" s="24"/>
      <c r="M43" s="24"/>
      <c r="N43" s="24"/>
      <c r="O43" s="24"/>
      <c r="P43" s="24"/>
      <c r="Q43" s="24"/>
      <c r="R43" s="24"/>
      <c r="S43" s="24"/>
      <c r="T43" s="24"/>
      <c r="U43" s="24"/>
      <c r="V43" s="24"/>
      <c r="W43" s="24"/>
      <c r="X43" s="24"/>
    </row>
    <row r="44" spans="1:24">
      <c r="A44" s="31" t="s">
        <v>5525</v>
      </c>
      <c r="B44" s="48" t="s">
        <v>5526</v>
      </c>
      <c r="C44" s="23" t="s">
        <v>5527</v>
      </c>
      <c r="D44" s="48" t="s">
        <v>5528</v>
      </c>
      <c r="E44" s="48" t="s">
        <v>5529</v>
      </c>
      <c r="F44" s="48" t="s">
        <v>5530</v>
      </c>
      <c r="G44" s="5" t="s">
        <v>5531</v>
      </c>
      <c r="H44" s="6" t="s">
        <v>5532</v>
      </c>
      <c r="I44" s="7" t="s">
        <v>5533</v>
      </c>
      <c r="J44" s="23"/>
      <c r="K44" s="24"/>
      <c r="L44" s="24"/>
      <c r="M44" s="24"/>
      <c r="N44" s="24"/>
      <c r="O44" s="24"/>
      <c r="P44" s="24"/>
      <c r="Q44" s="24"/>
      <c r="R44" s="24"/>
      <c r="S44" s="24"/>
      <c r="T44" s="24"/>
      <c r="U44" s="24"/>
      <c r="V44" s="24"/>
      <c r="W44" s="24"/>
      <c r="X44" s="24"/>
    </row>
    <row r="45" spans="1:24">
      <c r="A45" s="31" t="s">
        <v>5534</v>
      </c>
      <c r="B45" s="48" t="s">
        <v>5535</v>
      </c>
      <c r="C45" s="23" t="s">
        <v>5536</v>
      </c>
      <c r="D45" s="48" t="s">
        <v>5537</v>
      </c>
      <c r="E45" s="48" t="s">
        <v>5538</v>
      </c>
      <c r="F45" s="48" t="s">
        <v>5539</v>
      </c>
      <c r="G45" s="5" t="s">
        <v>5540</v>
      </c>
      <c r="H45" s="6" t="s">
        <v>5541</v>
      </c>
      <c r="I45" s="7" t="s">
        <v>5542</v>
      </c>
      <c r="J45" s="23"/>
      <c r="K45" s="24"/>
      <c r="L45" s="24"/>
      <c r="M45" s="24"/>
      <c r="N45" s="24"/>
      <c r="O45" s="24"/>
      <c r="P45" s="24"/>
      <c r="Q45" s="24"/>
      <c r="R45" s="24"/>
      <c r="S45" s="24"/>
      <c r="T45" s="24"/>
      <c r="U45" s="24"/>
      <c r="V45" s="24"/>
      <c r="W45" s="24"/>
      <c r="X45" s="24"/>
    </row>
    <row r="46" spans="1:24">
      <c r="A46" s="31" t="s">
        <v>5543</v>
      </c>
      <c r="B46" s="48" t="s">
        <v>5544</v>
      </c>
      <c r="C46" s="23" t="s">
        <v>5545</v>
      </c>
      <c r="D46" s="48" t="s">
        <v>5546</v>
      </c>
      <c r="E46" s="48" t="s">
        <v>5547</v>
      </c>
      <c r="F46" s="48" t="s">
        <v>5548</v>
      </c>
      <c r="G46" s="5" t="s">
        <v>5549</v>
      </c>
      <c r="H46" s="6" t="s">
        <v>5550</v>
      </c>
      <c r="I46" s="7" t="s">
        <v>5551</v>
      </c>
      <c r="J46" s="23"/>
      <c r="K46" s="24"/>
      <c r="L46" s="24"/>
      <c r="M46" s="24"/>
      <c r="N46" s="24"/>
      <c r="O46" s="24"/>
      <c r="P46" s="24"/>
      <c r="Q46" s="24"/>
      <c r="R46" s="24"/>
      <c r="S46" s="24"/>
      <c r="T46" s="24"/>
      <c r="U46" s="24"/>
      <c r="V46" s="24"/>
      <c r="W46" s="24"/>
      <c r="X46" s="24"/>
    </row>
    <row r="47" spans="1:24">
      <c r="A47" s="31" t="s">
        <v>5552</v>
      </c>
      <c r="B47" s="48" t="s">
        <v>5553</v>
      </c>
      <c r="C47" s="23" t="s">
        <v>5554</v>
      </c>
      <c r="D47" s="48" t="s">
        <v>5555</v>
      </c>
      <c r="E47" s="48" t="s">
        <v>5556</v>
      </c>
      <c r="F47" s="48" t="s">
        <v>5557</v>
      </c>
      <c r="G47" s="5" t="s">
        <v>5558</v>
      </c>
      <c r="H47" s="6" t="s">
        <v>5559</v>
      </c>
      <c r="I47" s="7" t="s">
        <v>5560</v>
      </c>
      <c r="J47" s="23"/>
      <c r="K47" s="24"/>
      <c r="L47" s="24"/>
      <c r="M47" s="24"/>
      <c r="N47" s="24"/>
      <c r="O47" s="24"/>
      <c r="P47" s="24"/>
      <c r="Q47" s="24"/>
      <c r="R47" s="24"/>
      <c r="S47" s="24"/>
      <c r="T47" s="24"/>
      <c r="U47" s="24"/>
      <c r="V47" s="24"/>
      <c r="W47" s="24"/>
      <c r="X47" s="24"/>
    </row>
    <row r="48" spans="1:24">
      <c r="A48" s="31" t="s">
        <v>5561</v>
      </c>
      <c r="B48" s="48" t="s">
        <v>5562</v>
      </c>
      <c r="C48" s="23" t="s">
        <v>5563</v>
      </c>
      <c r="D48" s="48" t="s">
        <v>5564</v>
      </c>
      <c r="E48" s="48" t="s">
        <v>5565</v>
      </c>
      <c r="F48" s="48" t="s">
        <v>5566</v>
      </c>
      <c r="G48" s="5" t="s">
        <v>5567</v>
      </c>
      <c r="H48" s="6" t="s">
        <v>5568</v>
      </c>
      <c r="I48" s="7" t="s">
        <v>5565</v>
      </c>
      <c r="J48" s="23"/>
      <c r="K48" s="24"/>
      <c r="L48" s="24"/>
      <c r="M48" s="24"/>
      <c r="N48" s="24"/>
      <c r="O48" s="24"/>
      <c r="P48" s="24"/>
      <c r="Q48" s="24"/>
      <c r="R48" s="24"/>
      <c r="S48" s="24"/>
      <c r="T48" s="24"/>
      <c r="U48" s="24"/>
      <c r="V48" s="24"/>
      <c r="W48" s="24"/>
      <c r="X48" s="24"/>
    </row>
    <row r="49" spans="1:24">
      <c r="A49" s="31" t="s">
        <v>5569</v>
      </c>
      <c r="B49" s="23" t="s">
        <v>5570</v>
      </c>
      <c r="C49" s="23"/>
      <c r="D49" s="48" t="s">
        <v>5571</v>
      </c>
      <c r="E49" s="17" t="s">
        <v>5572</v>
      </c>
      <c r="F49" s="48" t="s">
        <v>5573</v>
      </c>
      <c r="G49" s="5" t="s">
        <v>5574</v>
      </c>
      <c r="H49" s="6" t="s">
        <v>5575</v>
      </c>
      <c r="I49" s="7" t="s">
        <v>5576</v>
      </c>
      <c r="J49" s="23" t="s">
        <v>5577</v>
      </c>
      <c r="K49" s="24"/>
      <c r="L49" s="24" t="s">
        <v>57</v>
      </c>
      <c r="M49" s="24"/>
      <c r="N49" s="24"/>
      <c r="O49" s="24"/>
      <c r="P49" s="24"/>
      <c r="Q49" s="24"/>
      <c r="R49" s="24"/>
      <c r="S49" s="24"/>
      <c r="T49" s="24"/>
      <c r="U49" s="24"/>
      <c r="V49" s="24"/>
      <c r="W49" s="24"/>
      <c r="X49" s="24"/>
    </row>
    <row r="50" spans="1:24">
      <c r="A50" s="31" t="s">
        <v>5578</v>
      </c>
      <c r="B50" s="23" t="s">
        <v>5579</v>
      </c>
      <c r="C50" s="49" t="s">
        <v>5580</v>
      </c>
      <c r="D50" s="50" t="s">
        <v>5581</v>
      </c>
      <c r="E50" s="17" t="s">
        <v>5582</v>
      </c>
      <c r="F50" s="48" t="s">
        <v>5583</v>
      </c>
      <c r="G50" s="5" t="s">
        <v>5584</v>
      </c>
      <c r="H50" s="6" t="s">
        <v>5585</v>
      </c>
      <c r="I50" s="7" t="s">
        <v>5586</v>
      </c>
      <c r="J50" s="23" t="s">
        <v>5577</v>
      </c>
      <c r="K50" s="24"/>
      <c r="L50" s="24" t="s">
        <v>57</v>
      </c>
      <c r="M50" s="24"/>
      <c r="N50" s="24"/>
      <c r="O50" s="24"/>
      <c r="P50" s="24"/>
      <c r="Q50" s="24"/>
      <c r="R50" s="24"/>
      <c r="S50" s="24"/>
      <c r="T50" s="24"/>
      <c r="U50" s="24"/>
      <c r="V50" s="24"/>
      <c r="W50" s="24"/>
      <c r="X50" s="24"/>
    </row>
    <row r="51" spans="1:24">
      <c r="A51" s="31" t="s">
        <v>5587</v>
      </c>
      <c r="B51" s="23" t="s">
        <v>5588</v>
      </c>
      <c r="C51" s="23" t="s">
        <v>5589</v>
      </c>
      <c r="D51" s="48" t="s">
        <v>5590</v>
      </c>
      <c r="E51" s="17" t="s">
        <v>5591</v>
      </c>
      <c r="F51" s="48" t="s">
        <v>5592</v>
      </c>
      <c r="G51" s="5" t="s">
        <v>5593</v>
      </c>
      <c r="H51" s="6" t="s">
        <v>5594</v>
      </c>
      <c r="I51" s="7" t="s">
        <v>5451</v>
      </c>
      <c r="J51" s="23" t="s">
        <v>5595</v>
      </c>
      <c r="K51" s="24"/>
      <c r="L51" s="24" t="s">
        <v>57</v>
      </c>
      <c r="M51" s="24"/>
      <c r="N51" s="24"/>
      <c r="O51" s="24"/>
      <c r="P51" s="24"/>
      <c r="Q51" s="24"/>
      <c r="R51" s="24"/>
      <c r="S51" s="24"/>
      <c r="T51" s="24"/>
      <c r="U51" s="24"/>
      <c r="V51" s="24"/>
      <c r="W51" s="24"/>
      <c r="X51" s="24"/>
    </row>
    <row r="52" spans="1:24">
      <c r="A52" s="31" t="s">
        <v>5596</v>
      </c>
      <c r="B52" s="23" t="s">
        <v>5597</v>
      </c>
      <c r="C52" s="23" t="s">
        <v>5598</v>
      </c>
      <c r="D52" s="48" t="s">
        <v>5599</v>
      </c>
      <c r="E52" s="17" t="s">
        <v>5600</v>
      </c>
      <c r="F52" s="48" t="s">
        <v>5601</v>
      </c>
      <c r="G52" s="5" t="s">
        <v>5602</v>
      </c>
      <c r="H52" s="6" t="s">
        <v>5603</v>
      </c>
      <c r="I52" s="7" t="s">
        <v>5604</v>
      </c>
      <c r="J52" s="23" t="s">
        <v>5595</v>
      </c>
      <c r="K52" s="24"/>
      <c r="L52" s="24" t="s">
        <v>57</v>
      </c>
      <c r="M52" s="24"/>
      <c r="N52" s="24"/>
      <c r="O52" s="24"/>
      <c r="P52" s="24"/>
      <c r="Q52" s="24"/>
      <c r="R52" s="24"/>
      <c r="S52" s="24"/>
      <c r="T52" s="24"/>
      <c r="U52" s="24"/>
      <c r="V52" s="24"/>
      <c r="W52" s="24"/>
      <c r="X52" s="24"/>
    </row>
    <row r="53" spans="1:24">
      <c r="A53" s="31" t="s">
        <v>5605</v>
      </c>
      <c r="B53" s="23" t="s">
        <v>5606</v>
      </c>
      <c r="C53" s="23" t="s">
        <v>5607</v>
      </c>
      <c r="D53" s="48" t="s">
        <v>5608</v>
      </c>
      <c r="E53" s="17" t="s">
        <v>5609</v>
      </c>
      <c r="F53" s="48" t="s">
        <v>5610</v>
      </c>
      <c r="G53" s="5" t="s">
        <v>5611</v>
      </c>
      <c r="H53" s="6" t="s">
        <v>5612</v>
      </c>
      <c r="I53" s="7" t="s">
        <v>4162</v>
      </c>
      <c r="J53" s="23" t="s">
        <v>5613</v>
      </c>
      <c r="K53" s="24"/>
      <c r="L53" s="24" t="s">
        <v>57</v>
      </c>
      <c r="M53" s="24"/>
      <c r="N53" s="24"/>
      <c r="O53" s="24"/>
      <c r="P53" s="24"/>
      <c r="Q53" s="24"/>
      <c r="R53" s="24"/>
      <c r="S53" s="24"/>
      <c r="T53" s="24"/>
      <c r="U53" s="24"/>
      <c r="V53" s="24"/>
      <c r="W53" s="24"/>
      <c r="X53" s="24"/>
    </row>
    <row r="54" spans="1:24">
      <c r="A54" s="31" t="s">
        <v>5614</v>
      </c>
      <c r="B54" s="23" t="s">
        <v>5615</v>
      </c>
      <c r="C54" s="23" t="s">
        <v>5616</v>
      </c>
      <c r="D54" s="48" t="s">
        <v>5617</v>
      </c>
      <c r="E54" s="17" t="s">
        <v>5618</v>
      </c>
      <c r="F54" s="48" t="s">
        <v>5619</v>
      </c>
      <c r="G54" s="5" t="s">
        <v>5620</v>
      </c>
      <c r="H54" s="6" t="s">
        <v>5621</v>
      </c>
      <c r="I54" s="7" t="s">
        <v>5622</v>
      </c>
      <c r="J54" s="23" t="s">
        <v>5613</v>
      </c>
      <c r="K54" s="24"/>
      <c r="L54" s="24" t="s">
        <v>57</v>
      </c>
      <c r="M54" s="24"/>
      <c r="N54" s="24"/>
      <c r="O54" s="24"/>
      <c r="P54" s="24"/>
      <c r="Q54" s="24"/>
      <c r="R54" s="24"/>
      <c r="S54" s="24"/>
      <c r="T54" s="24"/>
      <c r="U54" s="24"/>
      <c r="V54" s="24"/>
      <c r="W54" s="24"/>
      <c r="X54" s="24"/>
    </row>
    <row r="55" spans="1:24">
      <c r="A55" s="31" t="s">
        <v>5623</v>
      </c>
      <c r="B55" s="48" t="s">
        <v>5624</v>
      </c>
      <c r="C55" s="23" t="s">
        <v>5625</v>
      </c>
      <c r="D55" s="48" t="s">
        <v>5626</v>
      </c>
      <c r="E55" s="48" t="s">
        <v>5627</v>
      </c>
      <c r="F55" s="48" t="s">
        <v>5628</v>
      </c>
      <c r="G55" s="5" t="s">
        <v>5629</v>
      </c>
      <c r="H55" s="6" t="s">
        <v>5630</v>
      </c>
      <c r="I55" s="7" t="s">
        <v>5631</v>
      </c>
      <c r="J55" s="23"/>
      <c r="K55" s="24"/>
      <c r="L55" s="24"/>
      <c r="M55" s="24"/>
      <c r="N55" s="24"/>
      <c r="O55" s="24"/>
      <c r="P55" s="24"/>
      <c r="Q55" s="24"/>
      <c r="R55" s="24"/>
      <c r="S55" s="24"/>
      <c r="T55" s="24"/>
      <c r="U55" s="24"/>
      <c r="V55" s="24"/>
      <c r="W55" s="24"/>
      <c r="X55" s="24"/>
    </row>
    <row r="56" spans="1:24">
      <c r="A56" s="31" t="s">
        <v>5632</v>
      </c>
      <c r="B56" s="48" t="s">
        <v>5633</v>
      </c>
      <c r="C56" s="23" t="s">
        <v>5634</v>
      </c>
      <c r="D56" s="48" t="s">
        <v>5635</v>
      </c>
      <c r="E56" s="48" t="s">
        <v>5636</v>
      </c>
      <c r="F56" s="48" t="s">
        <v>5637</v>
      </c>
      <c r="G56" s="5" t="s">
        <v>5638</v>
      </c>
      <c r="H56" s="6" t="s">
        <v>5639</v>
      </c>
      <c r="I56" s="7" t="s">
        <v>5640</v>
      </c>
      <c r="J56" s="23"/>
      <c r="K56" s="24"/>
      <c r="L56" s="24"/>
      <c r="M56" s="24"/>
      <c r="N56" s="24"/>
      <c r="O56" s="24"/>
      <c r="P56" s="24"/>
      <c r="Q56" s="24"/>
      <c r="R56" s="24"/>
      <c r="S56" s="24"/>
      <c r="T56" s="24"/>
      <c r="U56" s="24"/>
      <c r="V56" s="24"/>
      <c r="W56" s="24"/>
      <c r="X56" s="24"/>
    </row>
    <row r="57" spans="1:24">
      <c r="A57" s="31" t="s">
        <v>5641</v>
      </c>
      <c r="B57" s="23" t="s">
        <v>4330</v>
      </c>
      <c r="C57" s="23" t="s">
        <v>4331</v>
      </c>
      <c r="D57" s="48" t="s">
        <v>4332</v>
      </c>
      <c r="E57" s="17" t="s">
        <v>4333</v>
      </c>
      <c r="F57" s="48" t="s">
        <v>5642</v>
      </c>
      <c r="G57" s="5" t="s">
        <v>5643</v>
      </c>
      <c r="H57" s="6" t="s">
        <v>5644</v>
      </c>
      <c r="I57" s="7" t="s">
        <v>5645</v>
      </c>
      <c r="J57" s="23"/>
      <c r="K57" s="24"/>
      <c r="L57" s="24" t="s">
        <v>57</v>
      </c>
      <c r="M57" s="24"/>
      <c r="N57" s="24"/>
      <c r="O57" s="24"/>
      <c r="P57" s="24"/>
      <c r="Q57" s="24"/>
      <c r="R57" s="24"/>
      <c r="S57" s="24"/>
      <c r="T57" s="24"/>
      <c r="U57" s="24"/>
      <c r="V57" s="24"/>
      <c r="W57" s="24"/>
      <c r="X57" s="24"/>
    </row>
    <row r="58" spans="1:24">
      <c r="A58" s="31" t="s">
        <v>5646</v>
      </c>
      <c r="B58" s="23" t="s">
        <v>5218</v>
      </c>
      <c r="C58" s="23" t="s">
        <v>4716</v>
      </c>
      <c r="D58" s="48" t="s">
        <v>5219</v>
      </c>
      <c r="E58" s="17" t="s">
        <v>5220</v>
      </c>
      <c r="F58" s="48" t="s">
        <v>4719</v>
      </c>
      <c r="G58" s="5" t="s">
        <v>4720</v>
      </c>
      <c r="H58" s="6" t="s">
        <v>5221</v>
      </c>
      <c r="I58" s="7" t="s">
        <v>5222</v>
      </c>
      <c r="J58" s="23"/>
      <c r="K58" s="24"/>
      <c r="L58" s="24"/>
      <c r="M58" s="24"/>
      <c r="N58" s="24"/>
      <c r="O58" s="24"/>
      <c r="P58" s="24"/>
      <c r="Q58" s="24"/>
      <c r="R58" s="24"/>
      <c r="S58" s="24"/>
      <c r="T58" s="24"/>
      <c r="U58" s="24"/>
      <c r="V58" s="24"/>
      <c r="W58" s="24"/>
      <c r="X58" s="24"/>
    </row>
    <row r="59" spans="1:24">
      <c r="A59" s="31" t="s">
        <v>5647</v>
      </c>
      <c r="B59" s="23" t="s">
        <v>5648</v>
      </c>
      <c r="C59" s="23" t="s">
        <v>4726</v>
      </c>
      <c r="D59" s="48" t="s">
        <v>5226</v>
      </c>
      <c r="E59" s="17" t="s">
        <v>5227</v>
      </c>
      <c r="F59" s="48" t="s">
        <v>4729</v>
      </c>
      <c r="G59" s="5" t="s">
        <v>5649</v>
      </c>
      <c r="H59" s="6" t="s">
        <v>5228</v>
      </c>
      <c r="I59" s="7" t="s">
        <v>5229</v>
      </c>
      <c r="J59" s="23"/>
      <c r="K59" s="24"/>
      <c r="L59" s="24"/>
      <c r="M59" s="24"/>
      <c r="N59" s="24"/>
      <c r="O59" s="24"/>
      <c r="P59" s="24"/>
      <c r="Q59" s="24"/>
      <c r="R59" s="24"/>
      <c r="S59" s="24"/>
      <c r="T59" s="24"/>
      <c r="U59" s="24"/>
      <c r="V59" s="24"/>
      <c r="W59" s="24"/>
      <c r="X59" s="24"/>
    </row>
    <row r="60" spans="1:24">
      <c r="A60" s="31" t="s">
        <v>5650</v>
      </c>
      <c r="B60" s="23" t="s">
        <v>4733</v>
      </c>
      <c r="C60" s="23" t="s">
        <v>4734</v>
      </c>
      <c r="D60" s="48" t="s">
        <v>4735</v>
      </c>
      <c r="E60" s="17" t="s">
        <v>4736</v>
      </c>
      <c r="F60" s="48" t="s">
        <v>4736</v>
      </c>
      <c r="G60" s="5" t="s">
        <v>4737</v>
      </c>
      <c r="H60" s="6" t="s">
        <v>5231</v>
      </c>
      <c r="I60" s="7" t="s">
        <v>4736</v>
      </c>
      <c r="J60" s="23"/>
      <c r="K60" s="24"/>
      <c r="L60" s="24"/>
      <c r="M60" s="24"/>
      <c r="N60" s="24"/>
      <c r="O60" s="24"/>
      <c r="P60" s="24"/>
      <c r="Q60" s="24"/>
      <c r="R60" s="24"/>
      <c r="S60" s="24"/>
      <c r="T60" s="24"/>
      <c r="U60" s="24"/>
      <c r="V60" s="24"/>
      <c r="W60" s="24"/>
      <c r="X60" s="24"/>
    </row>
    <row r="61" spans="1:24">
      <c r="A61" s="31" t="s">
        <v>5651</v>
      </c>
      <c r="B61" s="48" t="s">
        <v>5652</v>
      </c>
      <c r="C61" s="23" t="s">
        <v>5653</v>
      </c>
      <c r="D61" s="48" t="s">
        <v>5654</v>
      </c>
      <c r="E61" s="48" t="s">
        <v>5655</v>
      </c>
      <c r="F61" s="48" t="s">
        <v>5656</v>
      </c>
      <c r="G61" s="5" t="s">
        <v>5657</v>
      </c>
      <c r="H61" s="6" t="s">
        <v>5658</v>
      </c>
      <c r="I61" s="7" t="s">
        <v>5655</v>
      </c>
      <c r="J61" s="23"/>
      <c r="K61" s="24"/>
      <c r="L61" s="24"/>
      <c r="M61" s="24"/>
      <c r="N61" s="24"/>
      <c r="O61" s="24"/>
      <c r="P61" s="24"/>
      <c r="Q61" s="24"/>
      <c r="R61" s="24"/>
      <c r="S61" s="24"/>
      <c r="T61" s="24"/>
      <c r="U61" s="24"/>
      <c r="V61" s="24"/>
      <c r="W61" s="24"/>
      <c r="X61" s="24"/>
    </row>
    <row r="62" spans="1:24">
      <c r="A62" s="31" t="s">
        <v>5659</v>
      </c>
      <c r="B62" s="23" t="s">
        <v>5660</v>
      </c>
      <c r="C62" s="23" t="s">
        <v>5661</v>
      </c>
      <c r="D62" s="48" t="s">
        <v>5662</v>
      </c>
      <c r="E62" s="17" t="s">
        <v>5663</v>
      </c>
      <c r="F62" s="48" t="s">
        <v>5664</v>
      </c>
      <c r="G62" s="5" t="s">
        <v>5665</v>
      </c>
      <c r="H62" s="6" t="s">
        <v>5666</v>
      </c>
      <c r="I62" s="7" t="s">
        <v>5667</v>
      </c>
      <c r="J62" s="23" t="s">
        <v>5668</v>
      </c>
      <c r="K62" s="24"/>
      <c r="L62" s="24" t="s">
        <v>57</v>
      </c>
      <c r="M62" s="24"/>
      <c r="N62" s="24"/>
      <c r="O62" s="24"/>
      <c r="P62" s="24"/>
      <c r="Q62" s="24"/>
      <c r="R62" s="24"/>
      <c r="S62" s="24"/>
      <c r="T62" s="24"/>
      <c r="U62" s="24"/>
      <c r="V62" s="24"/>
      <c r="W62" s="24"/>
      <c r="X62" s="24"/>
    </row>
    <row r="63" spans="1:24">
      <c r="A63" s="31" t="s">
        <v>5669</v>
      </c>
      <c r="B63" s="48" t="s">
        <v>5670</v>
      </c>
      <c r="C63" s="23" t="s">
        <v>5671</v>
      </c>
      <c r="D63" s="48" t="s">
        <v>5672</v>
      </c>
      <c r="E63" s="48" t="s">
        <v>5673</v>
      </c>
      <c r="F63" s="48" t="s">
        <v>5674</v>
      </c>
      <c r="G63" s="5" t="s">
        <v>5675</v>
      </c>
      <c r="H63" s="6" t="s">
        <v>5676</v>
      </c>
      <c r="I63" s="7" t="s">
        <v>5677</v>
      </c>
      <c r="J63" s="23"/>
      <c r="K63" s="24"/>
      <c r="L63" s="24"/>
      <c r="M63" s="24"/>
      <c r="N63" s="24"/>
      <c r="O63" s="24"/>
      <c r="P63" s="24"/>
      <c r="Q63" s="24"/>
      <c r="R63" s="24"/>
      <c r="S63" s="24"/>
      <c r="T63" s="24"/>
      <c r="U63" s="24"/>
      <c r="V63" s="24"/>
      <c r="W63" s="24"/>
      <c r="X63" s="24"/>
    </row>
    <row r="64" spans="1:24">
      <c r="A64" s="31" t="s">
        <v>5678</v>
      </c>
      <c r="B64" s="48" t="s">
        <v>5679</v>
      </c>
      <c r="C64" s="48" t="s">
        <v>5680</v>
      </c>
      <c r="D64" s="48" t="s">
        <v>5681</v>
      </c>
      <c r="E64" s="48" t="s">
        <v>5682</v>
      </c>
      <c r="F64" s="48" t="s">
        <v>5683</v>
      </c>
      <c r="G64" s="5" t="s">
        <v>5684</v>
      </c>
      <c r="H64" s="6" t="s">
        <v>5685</v>
      </c>
      <c r="I64" s="7" t="s">
        <v>5686</v>
      </c>
      <c r="J64" s="23"/>
      <c r="K64" s="24"/>
      <c r="L64" s="24"/>
      <c r="M64" s="24"/>
      <c r="N64" s="24"/>
      <c r="O64" s="24"/>
      <c r="P64" s="24"/>
      <c r="Q64" s="24"/>
      <c r="R64" s="24"/>
      <c r="S64" s="24"/>
      <c r="T64" s="24"/>
      <c r="U64" s="24"/>
      <c r="V64" s="24"/>
      <c r="W64" s="24"/>
      <c r="X64" s="24"/>
    </row>
    <row r="65" spans="1:24">
      <c r="A65" s="31" t="s">
        <v>5687</v>
      </c>
      <c r="B65" s="48" t="s">
        <v>5688</v>
      </c>
      <c r="C65" s="23" t="s">
        <v>5689</v>
      </c>
      <c r="D65" s="48" t="s">
        <v>5690</v>
      </c>
      <c r="E65" s="48" t="s">
        <v>5691</v>
      </c>
      <c r="F65" s="48" t="s">
        <v>5692</v>
      </c>
      <c r="G65" s="5" t="s">
        <v>5693</v>
      </c>
      <c r="H65" s="6" t="s">
        <v>5694</v>
      </c>
      <c r="I65" s="7" t="s">
        <v>5695</v>
      </c>
      <c r="J65" s="23"/>
      <c r="K65" s="24"/>
      <c r="L65" s="24"/>
      <c r="M65" s="24"/>
      <c r="N65" s="24"/>
      <c r="O65" s="24"/>
      <c r="P65" s="24"/>
      <c r="Q65" s="24"/>
      <c r="R65" s="24"/>
      <c r="S65" s="24"/>
      <c r="T65" s="24"/>
      <c r="U65" s="24"/>
      <c r="V65" s="24"/>
      <c r="W65" s="24"/>
      <c r="X65" s="24"/>
    </row>
    <row r="66" spans="1:24">
      <c r="A66" s="31" t="s">
        <v>5696</v>
      </c>
      <c r="B66" s="48" t="s">
        <v>5688</v>
      </c>
      <c r="C66" s="23" t="s">
        <v>5697</v>
      </c>
      <c r="D66" s="48" t="s">
        <v>5698</v>
      </c>
      <c r="E66" s="48" t="s">
        <v>5699</v>
      </c>
      <c r="F66" s="48" t="s">
        <v>5700</v>
      </c>
      <c r="G66" s="5" t="s">
        <v>5693</v>
      </c>
      <c r="H66" s="6" t="s">
        <v>5694</v>
      </c>
      <c r="I66" s="7" t="s">
        <v>5701</v>
      </c>
      <c r="J66" s="23"/>
      <c r="K66" s="24"/>
      <c r="L66" s="24"/>
      <c r="M66" s="24"/>
      <c r="N66" s="24"/>
      <c r="O66" s="24"/>
      <c r="P66" s="24"/>
      <c r="Q66" s="24"/>
      <c r="R66" s="24"/>
      <c r="S66" s="24"/>
      <c r="T66" s="24"/>
      <c r="U66" s="24"/>
      <c r="V66" s="24"/>
      <c r="W66" s="24"/>
      <c r="X66" s="24"/>
    </row>
    <row r="67" spans="1:24">
      <c r="A67" s="31" t="s">
        <v>5702</v>
      </c>
      <c r="B67" s="23" t="s">
        <v>5703</v>
      </c>
      <c r="C67" s="23" t="s">
        <v>5704</v>
      </c>
      <c r="D67" s="48" t="s">
        <v>5705</v>
      </c>
      <c r="E67" s="17" t="s">
        <v>5706</v>
      </c>
      <c r="F67" s="48" t="s">
        <v>5707</v>
      </c>
      <c r="G67" s="5" t="s">
        <v>5708</v>
      </c>
      <c r="H67" s="6" t="s">
        <v>5709</v>
      </c>
      <c r="I67" s="7" t="s">
        <v>5710</v>
      </c>
      <c r="J67" s="23" t="s">
        <v>17</v>
      </c>
      <c r="K67" s="24"/>
      <c r="L67" s="24" t="s">
        <v>57</v>
      </c>
      <c r="M67" s="24"/>
      <c r="N67" s="24"/>
      <c r="O67" s="24"/>
      <c r="P67" s="24"/>
      <c r="Q67" s="24"/>
      <c r="R67" s="24"/>
      <c r="S67" s="24"/>
      <c r="T67" s="24"/>
      <c r="U67" s="24"/>
      <c r="V67" s="24"/>
      <c r="W67" s="24"/>
      <c r="X67" s="24"/>
    </row>
    <row r="68" spans="1:24">
      <c r="A68" s="31" t="s">
        <v>5711</v>
      </c>
      <c r="B68" s="23" t="s">
        <v>5712</v>
      </c>
      <c r="C68" s="23" t="s">
        <v>5713</v>
      </c>
      <c r="D68" s="48" t="s">
        <v>5714</v>
      </c>
      <c r="E68" s="17" t="s">
        <v>5715</v>
      </c>
      <c r="F68" s="48" t="s">
        <v>5716</v>
      </c>
      <c r="G68" s="5" t="s">
        <v>5717</v>
      </c>
      <c r="H68" s="6" t="s">
        <v>5718</v>
      </c>
      <c r="I68" s="7" t="s">
        <v>5719</v>
      </c>
      <c r="J68" s="23" t="s">
        <v>5720</v>
      </c>
      <c r="K68" s="24"/>
      <c r="L68" s="24" t="s">
        <v>57</v>
      </c>
      <c r="M68" s="24"/>
      <c r="N68" s="24"/>
      <c r="O68" s="24"/>
      <c r="P68" s="24"/>
      <c r="Q68" s="24"/>
      <c r="R68" s="24"/>
      <c r="S68" s="24"/>
      <c r="T68" s="24"/>
      <c r="U68" s="24"/>
      <c r="V68" s="24"/>
      <c r="W68" s="24"/>
      <c r="X68" s="24"/>
    </row>
    <row r="69" spans="1:24" ht="15.75" customHeight="1">
      <c r="A69" s="51" t="s">
        <v>5721</v>
      </c>
      <c r="B69" s="52" t="s">
        <v>5722</v>
      </c>
      <c r="C69" s="52" t="s">
        <v>5723</v>
      </c>
      <c r="D69" s="52" t="s">
        <v>5722</v>
      </c>
      <c r="E69" s="52" t="s">
        <v>5724</v>
      </c>
      <c r="F69" s="52" t="s">
        <v>5724</v>
      </c>
      <c r="G69" s="5" t="s">
        <v>5725</v>
      </c>
      <c r="H69" s="6" t="s">
        <v>5726</v>
      </c>
      <c r="I69" s="7" t="s">
        <v>5724</v>
      </c>
      <c r="J69" s="5"/>
      <c r="K69" s="5"/>
      <c r="L69" s="5"/>
      <c r="M69" s="5"/>
      <c r="N69" s="5"/>
      <c r="O69" s="5"/>
      <c r="P69" s="5"/>
      <c r="Q69" s="5"/>
      <c r="R69" s="5"/>
      <c r="S69" s="5"/>
      <c r="T69" s="5"/>
      <c r="U69" s="5"/>
      <c r="V69" s="5"/>
      <c r="W69" s="5"/>
      <c r="X69" s="5"/>
    </row>
    <row r="70" spans="1:24" ht="15.75" customHeight="1">
      <c r="A70" s="31" t="s">
        <v>5727</v>
      </c>
      <c r="B70" s="23" t="s">
        <v>5728</v>
      </c>
      <c r="C70" s="23" t="s">
        <v>5723</v>
      </c>
      <c r="D70" s="52" t="s">
        <v>5722</v>
      </c>
      <c r="E70" s="52" t="s">
        <v>5724</v>
      </c>
      <c r="F70" s="52" t="s">
        <v>5724</v>
      </c>
      <c r="G70" s="5" t="s">
        <v>5729</v>
      </c>
      <c r="H70" s="6" t="s">
        <v>5730</v>
      </c>
      <c r="I70" s="7" t="s">
        <v>5728</v>
      </c>
      <c r="J70" s="23" t="s">
        <v>5731</v>
      </c>
      <c r="K70" s="24"/>
      <c r="L70" s="24"/>
      <c r="M70" s="24"/>
      <c r="N70" s="24"/>
      <c r="O70" s="24"/>
      <c r="P70" s="24"/>
      <c r="Q70" s="24"/>
      <c r="R70" s="24"/>
      <c r="S70" s="24"/>
      <c r="T70" s="24"/>
      <c r="U70" s="24"/>
      <c r="V70" s="24"/>
      <c r="W70" s="24"/>
      <c r="X70" s="24"/>
    </row>
    <row r="71" spans="1:24">
      <c r="A71" s="31" t="s">
        <v>5732</v>
      </c>
      <c r="B71" s="23" t="s">
        <v>5733</v>
      </c>
      <c r="C71" s="23" t="s">
        <v>5734</v>
      </c>
      <c r="D71" s="48" t="s">
        <v>5733</v>
      </c>
      <c r="E71" s="17" t="s">
        <v>5735</v>
      </c>
      <c r="F71" s="48" t="s">
        <v>5736</v>
      </c>
      <c r="G71" s="5" t="s">
        <v>5737</v>
      </c>
      <c r="H71" s="6" t="s">
        <v>5738</v>
      </c>
      <c r="I71" s="7" t="s">
        <v>5739</v>
      </c>
      <c r="J71" s="23" t="s">
        <v>5731</v>
      </c>
      <c r="K71" s="24"/>
      <c r="L71" s="24" t="s">
        <v>57</v>
      </c>
      <c r="M71" s="24"/>
      <c r="N71" s="24"/>
      <c r="O71" s="24"/>
      <c r="P71" s="24"/>
      <c r="Q71" s="24"/>
      <c r="R71" s="24"/>
      <c r="S71" s="24"/>
      <c r="T71" s="24"/>
      <c r="U71" s="24"/>
      <c r="V71" s="24"/>
      <c r="W71" s="24"/>
      <c r="X71" s="24"/>
    </row>
    <row r="72" spans="1:24">
      <c r="A72" s="31" t="s">
        <v>5740</v>
      </c>
      <c r="B72" s="23" t="s">
        <v>5741</v>
      </c>
      <c r="C72" s="23" t="s">
        <v>5742</v>
      </c>
      <c r="D72" s="48" t="s">
        <v>5743</v>
      </c>
      <c r="E72" s="17" t="s">
        <v>5744</v>
      </c>
      <c r="F72" s="48" t="s">
        <v>5745</v>
      </c>
      <c r="G72" s="5" t="s">
        <v>5746</v>
      </c>
      <c r="H72" s="6" t="s">
        <v>5747</v>
      </c>
      <c r="I72" s="7" t="s">
        <v>5748</v>
      </c>
      <c r="J72" s="23" t="s">
        <v>5731</v>
      </c>
      <c r="K72" s="24"/>
      <c r="L72" s="24" t="s">
        <v>57</v>
      </c>
      <c r="M72" s="24"/>
      <c r="N72" s="24"/>
      <c r="O72" s="24"/>
      <c r="P72" s="24"/>
      <c r="Q72" s="24"/>
      <c r="R72" s="24"/>
      <c r="S72" s="24"/>
      <c r="T72" s="24"/>
      <c r="U72" s="24"/>
      <c r="V72" s="24"/>
      <c r="W72" s="24"/>
      <c r="X72" s="24"/>
    </row>
    <row r="73" spans="1:24">
      <c r="A73" s="31" t="s">
        <v>5749</v>
      </c>
      <c r="B73" s="23" t="s">
        <v>5750</v>
      </c>
      <c r="C73" s="23" t="s">
        <v>5751</v>
      </c>
      <c r="D73" s="48" t="s">
        <v>5752</v>
      </c>
      <c r="E73" s="17" t="s">
        <v>5750</v>
      </c>
      <c r="F73" s="48" t="s">
        <v>5753</v>
      </c>
      <c r="G73" s="5" t="s">
        <v>5754</v>
      </c>
      <c r="H73" s="6" t="s">
        <v>5755</v>
      </c>
      <c r="I73" s="7" t="s">
        <v>5756</v>
      </c>
      <c r="J73" s="23" t="s">
        <v>5731</v>
      </c>
      <c r="K73" s="24"/>
      <c r="L73" s="24" t="s">
        <v>57</v>
      </c>
      <c r="M73" s="24"/>
      <c r="N73" s="24"/>
      <c r="O73" s="24"/>
      <c r="P73" s="24"/>
      <c r="Q73" s="24"/>
      <c r="R73" s="24"/>
      <c r="S73" s="24"/>
      <c r="T73" s="24"/>
      <c r="U73" s="24"/>
      <c r="V73" s="24"/>
      <c r="W73" s="24"/>
      <c r="X73" s="24"/>
    </row>
    <row r="74" spans="1:24">
      <c r="A74" s="31" t="s">
        <v>5757</v>
      </c>
      <c r="B74" s="53" t="s">
        <v>5758</v>
      </c>
      <c r="C74" s="53" t="s">
        <v>5759</v>
      </c>
      <c r="D74" s="53" t="s">
        <v>5760</v>
      </c>
      <c r="E74" s="37" t="s">
        <v>5761</v>
      </c>
      <c r="F74" s="53" t="s">
        <v>5762</v>
      </c>
      <c r="G74" s="5" t="s">
        <v>5763</v>
      </c>
      <c r="H74" s="6" t="s">
        <v>5764</v>
      </c>
      <c r="I74" s="7" t="s">
        <v>5765</v>
      </c>
      <c r="J74" s="23" t="s">
        <v>5731</v>
      </c>
      <c r="K74" s="24"/>
      <c r="L74" s="24"/>
      <c r="M74" s="24"/>
      <c r="N74" s="24"/>
      <c r="O74" s="24"/>
      <c r="P74" s="24"/>
      <c r="Q74" s="24"/>
      <c r="R74" s="24"/>
      <c r="S74" s="24"/>
      <c r="T74" s="24"/>
      <c r="U74" s="24"/>
      <c r="V74" s="24"/>
      <c r="W74" s="24"/>
      <c r="X74" s="24"/>
    </row>
    <row r="75" spans="1:24">
      <c r="A75" s="31" t="s">
        <v>5766</v>
      </c>
      <c r="B75" s="53" t="s">
        <v>5767</v>
      </c>
      <c r="C75" s="53" t="s">
        <v>5768</v>
      </c>
      <c r="D75" s="53" t="s">
        <v>5767</v>
      </c>
      <c r="E75" s="37" t="s">
        <v>5769</v>
      </c>
      <c r="F75" s="53" t="s">
        <v>5767</v>
      </c>
      <c r="G75" s="5" t="s">
        <v>5770</v>
      </c>
      <c r="H75" s="6" t="s">
        <v>5771</v>
      </c>
      <c r="I75" s="7" t="s">
        <v>5767</v>
      </c>
      <c r="J75" s="23" t="s">
        <v>5731</v>
      </c>
      <c r="K75" s="24"/>
      <c r="L75" s="24"/>
      <c r="M75" s="24"/>
      <c r="N75" s="24"/>
      <c r="O75" s="24"/>
      <c r="P75" s="24"/>
      <c r="Q75" s="24"/>
      <c r="R75" s="24"/>
      <c r="S75" s="24"/>
      <c r="T75" s="24"/>
      <c r="U75" s="24"/>
      <c r="V75" s="24"/>
      <c r="W75" s="24"/>
      <c r="X75" s="24"/>
    </row>
    <row r="76" spans="1:24">
      <c r="A76" s="31" t="s">
        <v>5772</v>
      </c>
      <c r="B76" s="53" t="s">
        <v>5773</v>
      </c>
      <c r="C76" s="53" t="s">
        <v>5774</v>
      </c>
      <c r="D76" s="53" t="s">
        <v>5775</v>
      </c>
      <c r="E76" s="37" t="s">
        <v>5776</v>
      </c>
      <c r="F76" s="53" t="s">
        <v>5777</v>
      </c>
      <c r="G76" s="5" t="s">
        <v>5778</v>
      </c>
      <c r="H76" s="6" t="s">
        <v>5779</v>
      </c>
      <c r="I76" s="7" t="s">
        <v>5776</v>
      </c>
      <c r="J76" s="23" t="s">
        <v>5731</v>
      </c>
      <c r="K76" s="24"/>
      <c r="L76" s="24"/>
      <c r="M76" s="24"/>
      <c r="N76" s="24"/>
      <c r="O76" s="24"/>
      <c r="P76" s="24"/>
      <c r="Q76" s="24"/>
      <c r="R76" s="24"/>
      <c r="S76" s="24"/>
      <c r="T76" s="24"/>
      <c r="U76" s="24"/>
      <c r="V76" s="24"/>
      <c r="W76" s="24"/>
      <c r="X76" s="24"/>
    </row>
    <row r="77" spans="1:24">
      <c r="A77" s="31" t="s">
        <v>5780</v>
      </c>
      <c r="B77" s="23" t="s">
        <v>5781</v>
      </c>
      <c r="C77" s="23" t="s">
        <v>5782</v>
      </c>
      <c r="D77" s="48" t="s">
        <v>5783</v>
      </c>
      <c r="E77" s="17" t="s">
        <v>5784</v>
      </c>
      <c r="F77" s="48" t="s">
        <v>5785</v>
      </c>
      <c r="G77" s="5" t="s">
        <v>5786</v>
      </c>
      <c r="H77" s="6" t="s">
        <v>5787</v>
      </c>
      <c r="I77" s="7" t="s">
        <v>5788</v>
      </c>
      <c r="J77" s="23" t="s">
        <v>5789</v>
      </c>
      <c r="K77" s="24"/>
      <c r="L77" s="24" t="s">
        <v>57</v>
      </c>
      <c r="M77" s="24"/>
      <c r="N77" s="24"/>
      <c r="O77" s="24"/>
      <c r="P77" s="24"/>
      <c r="Q77" s="24"/>
      <c r="R77" s="24"/>
      <c r="S77" s="24"/>
      <c r="T77" s="24"/>
      <c r="U77" s="24"/>
      <c r="V77" s="24"/>
      <c r="W77" s="24"/>
      <c r="X77" s="24"/>
    </row>
    <row r="78" spans="1:24">
      <c r="A78" s="31" t="s">
        <v>5790</v>
      </c>
      <c r="B78" s="23" t="s">
        <v>5791</v>
      </c>
      <c r="C78" s="23" t="s">
        <v>5792</v>
      </c>
      <c r="D78" s="48" t="s">
        <v>5793</v>
      </c>
      <c r="E78" s="17" t="s">
        <v>5794</v>
      </c>
      <c r="F78" s="48" t="s">
        <v>5795</v>
      </c>
      <c r="G78" s="5" t="s">
        <v>5796</v>
      </c>
      <c r="H78" s="6" t="s">
        <v>5797</v>
      </c>
      <c r="I78" s="7" t="s">
        <v>5798</v>
      </c>
      <c r="J78" s="23" t="s">
        <v>5789</v>
      </c>
      <c r="K78" s="24"/>
      <c r="L78" s="24" t="s">
        <v>57</v>
      </c>
      <c r="M78" s="24"/>
      <c r="N78" s="24"/>
      <c r="O78" s="24"/>
      <c r="P78" s="24"/>
      <c r="Q78" s="24"/>
      <c r="R78" s="24"/>
      <c r="S78" s="24"/>
      <c r="T78" s="24"/>
      <c r="U78" s="24"/>
      <c r="V78" s="24"/>
      <c r="W78" s="24"/>
      <c r="X78" s="24"/>
    </row>
    <row r="79" spans="1:24">
      <c r="A79" s="31" t="s">
        <v>5799</v>
      </c>
      <c r="B79" s="53" t="s">
        <v>5800</v>
      </c>
      <c r="C79" s="53" t="s">
        <v>5801</v>
      </c>
      <c r="D79" s="53" t="s">
        <v>5802</v>
      </c>
      <c r="E79" s="53" t="s">
        <v>5803</v>
      </c>
      <c r="F79" s="53" t="s">
        <v>5800</v>
      </c>
      <c r="G79" s="5" t="s">
        <v>5804</v>
      </c>
      <c r="H79" s="6" t="s">
        <v>5805</v>
      </c>
      <c r="I79" s="7" t="s">
        <v>5806</v>
      </c>
      <c r="J79" s="23" t="s">
        <v>5789</v>
      </c>
      <c r="K79" s="24"/>
      <c r="L79" s="24" t="s">
        <v>57</v>
      </c>
      <c r="M79" s="24"/>
      <c r="N79" s="24"/>
      <c r="O79" s="24"/>
      <c r="P79" s="24"/>
      <c r="Q79" s="24"/>
      <c r="R79" s="24"/>
      <c r="S79" s="24"/>
      <c r="T79" s="24"/>
      <c r="U79" s="24"/>
      <c r="V79" s="24"/>
      <c r="W79" s="24"/>
      <c r="X79" s="24"/>
    </row>
    <row r="80" spans="1:24">
      <c r="A80" s="31" t="s">
        <v>5807</v>
      </c>
      <c r="B80" s="23" t="s">
        <v>4672</v>
      </c>
      <c r="C80" s="23" t="s">
        <v>4673</v>
      </c>
      <c r="D80" s="48" t="s">
        <v>4672</v>
      </c>
      <c r="E80" s="17" t="s">
        <v>4674</v>
      </c>
      <c r="F80" s="48" t="s">
        <v>4672</v>
      </c>
      <c r="G80" s="5" t="s">
        <v>5808</v>
      </c>
      <c r="H80" s="6" t="s">
        <v>4676</v>
      </c>
      <c r="I80" s="7" t="s">
        <v>4672</v>
      </c>
      <c r="J80" s="23" t="s">
        <v>5809</v>
      </c>
      <c r="K80" s="24"/>
      <c r="L80" s="24" t="s">
        <v>57</v>
      </c>
      <c r="M80" s="24"/>
      <c r="N80" s="24"/>
      <c r="O80" s="24"/>
      <c r="P80" s="24"/>
      <c r="Q80" s="24"/>
      <c r="R80" s="24"/>
      <c r="S80" s="24"/>
      <c r="T80" s="24"/>
      <c r="U80" s="24"/>
      <c r="V80" s="24"/>
      <c r="W80" s="24"/>
      <c r="X80" s="24"/>
    </row>
    <row r="81" spans="1:24">
      <c r="A81" s="31" t="s">
        <v>5810</v>
      </c>
      <c r="B81" s="23" t="s">
        <v>5811</v>
      </c>
      <c r="C81" s="23" t="s">
        <v>5812</v>
      </c>
      <c r="D81" s="48" t="s">
        <v>5813</v>
      </c>
      <c r="E81" s="17" t="s">
        <v>5814</v>
      </c>
      <c r="F81" s="48" t="s">
        <v>5815</v>
      </c>
      <c r="G81" s="5" t="s">
        <v>5816</v>
      </c>
      <c r="H81" s="6" t="s">
        <v>5817</v>
      </c>
      <c r="I81" s="7" t="s">
        <v>5814</v>
      </c>
      <c r="J81" s="23" t="s">
        <v>5818</v>
      </c>
      <c r="K81" s="24"/>
      <c r="L81" s="24" t="s">
        <v>57</v>
      </c>
      <c r="M81" s="24"/>
      <c r="N81" s="24"/>
      <c r="O81" s="24"/>
      <c r="P81" s="24"/>
      <c r="Q81" s="24"/>
      <c r="R81" s="24"/>
      <c r="S81" s="24"/>
      <c r="T81" s="24"/>
      <c r="U81" s="24"/>
      <c r="V81" s="24"/>
      <c r="W81" s="24"/>
      <c r="X81" s="24"/>
    </row>
    <row r="82" spans="1:24">
      <c r="A82" s="31" t="s">
        <v>5819</v>
      </c>
      <c r="B82" s="24" t="s">
        <v>5820</v>
      </c>
      <c r="C82" s="24" t="s">
        <v>5820</v>
      </c>
      <c r="D82" s="48" t="s">
        <v>5820</v>
      </c>
      <c r="E82" s="17" t="s">
        <v>5820</v>
      </c>
      <c r="F82" s="48" t="s">
        <v>5820</v>
      </c>
      <c r="G82" s="5" t="s">
        <v>5820</v>
      </c>
      <c r="H82" s="6" t="s">
        <v>5820</v>
      </c>
      <c r="I82" s="7" t="s">
        <v>5820</v>
      </c>
      <c r="J82" s="23"/>
      <c r="K82" s="24" t="s">
        <v>57</v>
      </c>
      <c r="L82" s="24" t="s">
        <v>57</v>
      </c>
      <c r="M82" s="24"/>
      <c r="N82" s="24"/>
      <c r="O82" s="24"/>
      <c r="P82" s="24"/>
      <c r="Q82" s="24"/>
      <c r="R82" s="24"/>
      <c r="S82" s="24"/>
      <c r="T82" s="24"/>
      <c r="U82" s="24"/>
      <c r="V82" s="24"/>
      <c r="W82" s="24"/>
      <c r="X82" s="24"/>
    </row>
    <row r="83" spans="1:24">
      <c r="A83" s="31" t="s">
        <v>5821</v>
      </c>
      <c r="B83" s="24" t="s">
        <v>5822</v>
      </c>
      <c r="C83" s="24" t="s">
        <v>5822</v>
      </c>
      <c r="D83" s="48" t="s">
        <v>5822</v>
      </c>
      <c r="E83" s="17" t="s">
        <v>5822</v>
      </c>
      <c r="F83" s="48" t="s">
        <v>5822</v>
      </c>
      <c r="G83" s="5" t="s">
        <v>5822</v>
      </c>
      <c r="H83" s="6" t="s">
        <v>5822</v>
      </c>
      <c r="I83" s="7" t="s">
        <v>5822</v>
      </c>
      <c r="J83" s="23"/>
      <c r="K83" s="24" t="s">
        <v>57</v>
      </c>
      <c r="L83" s="24" t="s">
        <v>57</v>
      </c>
      <c r="M83" s="24"/>
      <c r="N83" s="24"/>
      <c r="O83" s="24"/>
      <c r="P83" s="24"/>
      <c r="Q83" s="24"/>
      <c r="R83" s="24"/>
      <c r="S83" s="24"/>
      <c r="T83" s="24"/>
      <c r="U83" s="24"/>
      <c r="V83" s="24"/>
      <c r="W83" s="24"/>
      <c r="X83" s="24"/>
    </row>
    <row r="84" spans="1:24">
      <c r="A84" s="31" t="s">
        <v>5823</v>
      </c>
      <c r="B84" s="24" t="s">
        <v>5824</v>
      </c>
      <c r="C84" s="24" t="s">
        <v>5824</v>
      </c>
      <c r="D84" s="48" t="s">
        <v>5824</v>
      </c>
      <c r="E84" s="17" t="s">
        <v>5824</v>
      </c>
      <c r="F84" s="48" t="s">
        <v>5824</v>
      </c>
      <c r="G84" s="5" t="s">
        <v>5824</v>
      </c>
      <c r="H84" s="6" t="s">
        <v>5824</v>
      </c>
      <c r="I84" s="7" t="s">
        <v>5824</v>
      </c>
      <c r="J84" s="23"/>
      <c r="K84" s="24" t="s">
        <v>57</v>
      </c>
      <c r="L84" s="24" t="s">
        <v>57</v>
      </c>
      <c r="M84" s="24"/>
      <c r="N84" s="24"/>
      <c r="O84" s="24"/>
      <c r="P84" s="24"/>
      <c r="Q84" s="24"/>
      <c r="R84" s="24"/>
      <c r="S84" s="24"/>
      <c r="T84" s="24"/>
      <c r="U84" s="24"/>
      <c r="V84" s="24"/>
      <c r="W84" s="24"/>
      <c r="X84" s="24"/>
    </row>
    <row r="85" spans="1:24">
      <c r="A85" s="31" t="s">
        <v>5825</v>
      </c>
      <c r="B85" s="24" t="s">
        <v>5826</v>
      </c>
      <c r="C85" s="24" t="s">
        <v>5826</v>
      </c>
      <c r="D85" s="48" t="s">
        <v>5826</v>
      </c>
      <c r="E85" s="17" t="s">
        <v>5826</v>
      </c>
      <c r="F85" s="48" t="s">
        <v>5826</v>
      </c>
      <c r="G85" s="5" t="s">
        <v>5826</v>
      </c>
      <c r="H85" s="6" t="s">
        <v>5826</v>
      </c>
      <c r="I85" s="7" t="s">
        <v>5826</v>
      </c>
      <c r="J85" s="23"/>
      <c r="K85" s="24" t="s">
        <v>57</v>
      </c>
      <c r="L85" s="24" t="s">
        <v>57</v>
      </c>
      <c r="M85" s="24"/>
      <c r="N85" s="24"/>
      <c r="O85" s="24"/>
      <c r="P85" s="24"/>
      <c r="Q85" s="24"/>
      <c r="R85" s="24"/>
      <c r="S85" s="24"/>
      <c r="T85" s="24"/>
      <c r="U85" s="24"/>
      <c r="V85" s="24"/>
      <c r="W85" s="24"/>
      <c r="X85" s="24"/>
    </row>
    <row r="86" spans="1:24">
      <c r="A86" s="31" t="s">
        <v>5827</v>
      </c>
      <c r="B86" s="24" t="s">
        <v>5828</v>
      </c>
      <c r="C86" s="24" t="s">
        <v>5828</v>
      </c>
      <c r="D86" s="48" t="s">
        <v>5828</v>
      </c>
      <c r="E86" s="17" t="s">
        <v>5828</v>
      </c>
      <c r="F86" s="48" t="s">
        <v>5828</v>
      </c>
      <c r="G86" s="5" t="s">
        <v>5828</v>
      </c>
      <c r="H86" s="6" t="s">
        <v>5828</v>
      </c>
      <c r="I86" s="7" t="s">
        <v>5828</v>
      </c>
      <c r="J86" s="23"/>
      <c r="K86" s="24" t="s">
        <v>57</v>
      </c>
      <c r="L86" s="24" t="s">
        <v>57</v>
      </c>
      <c r="M86" s="24"/>
      <c r="N86" s="24"/>
      <c r="O86" s="24"/>
      <c r="P86" s="24"/>
      <c r="Q86" s="24"/>
      <c r="R86" s="24"/>
      <c r="S86" s="24"/>
      <c r="T86" s="24"/>
      <c r="U86" s="24"/>
      <c r="V86" s="24"/>
      <c r="W86" s="24"/>
      <c r="X86" s="24"/>
    </row>
    <row r="87" spans="1:24">
      <c r="A87" s="31" t="s">
        <v>5829</v>
      </c>
      <c r="B87" s="24" t="s">
        <v>5830</v>
      </c>
      <c r="C87" s="24" t="s">
        <v>5830</v>
      </c>
      <c r="D87" s="48" t="s">
        <v>5830</v>
      </c>
      <c r="E87" s="17" t="s">
        <v>5830</v>
      </c>
      <c r="F87" s="48" t="s">
        <v>5830</v>
      </c>
      <c r="G87" s="5" t="s">
        <v>5830</v>
      </c>
      <c r="H87" s="6" t="s">
        <v>5830</v>
      </c>
      <c r="I87" s="7" t="s">
        <v>5830</v>
      </c>
      <c r="J87" s="23"/>
      <c r="K87" s="24" t="s">
        <v>57</v>
      </c>
      <c r="L87" s="24" t="s">
        <v>57</v>
      </c>
      <c r="M87" s="24"/>
      <c r="N87" s="24"/>
      <c r="O87" s="24"/>
      <c r="P87" s="24"/>
      <c r="Q87" s="24"/>
      <c r="R87" s="24"/>
      <c r="S87" s="24"/>
      <c r="T87" s="24"/>
      <c r="U87" s="24"/>
      <c r="V87" s="24"/>
      <c r="W87" s="24"/>
      <c r="X87" s="24"/>
    </row>
    <row r="88" spans="1:24">
      <c r="A88" s="31" t="s">
        <v>5831</v>
      </c>
      <c r="B88" s="24" t="s">
        <v>5832</v>
      </c>
      <c r="C88" s="24" t="s">
        <v>5832</v>
      </c>
      <c r="D88" s="48" t="s">
        <v>5832</v>
      </c>
      <c r="E88" s="17" t="s">
        <v>5832</v>
      </c>
      <c r="F88" s="48" t="s">
        <v>5832</v>
      </c>
      <c r="G88" s="5" t="s">
        <v>5832</v>
      </c>
      <c r="H88" s="6" t="s">
        <v>5832</v>
      </c>
      <c r="I88" s="7" t="s">
        <v>5832</v>
      </c>
      <c r="J88" s="23"/>
      <c r="K88" s="24" t="s">
        <v>57</v>
      </c>
      <c r="L88" s="24" t="s">
        <v>57</v>
      </c>
      <c r="M88" s="24"/>
      <c r="N88" s="24"/>
      <c r="O88" s="24"/>
      <c r="P88" s="24"/>
      <c r="Q88" s="24"/>
      <c r="R88" s="24"/>
      <c r="S88" s="24"/>
      <c r="T88" s="24"/>
      <c r="U88" s="24"/>
      <c r="V88" s="24"/>
      <c r="W88" s="24"/>
      <c r="X88" s="24"/>
    </row>
    <row r="89" spans="1:24">
      <c r="A89" s="31" t="s">
        <v>5833</v>
      </c>
      <c r="B89" s="24" t="s">
        <v>5834</v>
      </c>
      <c r="C89" s="24" t="s">
        <v>5834</v>
      </c>
      <c r="D89" s="48" t="s">
        <v>5834</v>
      </c>
      <c r="E89" s="17" t="s">
        <v>5834</v>
      </c>
      <c r="F89" s="48" t="s">
        <v>5834</v>
      </c>
      <c r="G89" s="5" t="s">
        <v>5834</v>
      </c>
      <c r="H89" s="6" t="s">
        <v>5834</v>
      </c>
      <c r="I89" s="7" t="s">
        <v>5834</v>
      </c>
      <c r="J89" s="23"/>
      <c r="K89" s="24" t="s">
        <v>57</v>
      </c>
      <c r="L89" s="24" t="s">
        <v>57</v>
      </c>
      <c r="M89" s="24"/>
      <c r="N89" s="24"/>
      <c r="O89" s="24"/>
      <c r="P89" s="24"/>
      <c r="Q89" s="24"/>
      <c r="R89" s="24"/>
      <c r="S89" s="24"/>
      <c r="T89" s="24"/>
      <c r="U89" s="24"/>
      <c r="V89" s="24"/>
      <c r="W89" s="24"/>
      <c r="X89" s="24"/>
    </row>
    <row r="90" spans="1:24">
      <c r="A90" s="31" t="s">
        <v>5835</v>
      </c>
      <c r="B90" s="24" t="s">
        <v>5836</v>
      </c>
      <c r="C90" s="24" t="s">
        <v>5836</v>
      </c>
      <c r="D90" s="48" t="s">
        <v>5836</v>
      </c>
      <c r="E90" s="17" t="s">
        <v>5836</v>
      </c>
      <c r="F90" s="48" t="s">
        <v>5836</v>
      </c>
      <c r="G90" s="5" t="s">
        <v>5836</v>
      </c>
      <c r="H90" s="6" t="s">
        <v>5836</v>
      </c>
      <c r="I90" s="7" t="s">
        <v>5836</v>
      </c>
      <c r="J90" s="23"/>
      <c r="K90" s="24" t="s">
        <v>57</v>
      </c>
      <c r="L90" s="24" t="s">
        <v>57</v>
      </c>
      <c r="M90" s="24"/>
      <c r="N90" s="24"/>
      <c r="O90" s="24"/>
      <c r="P90" s="24"/>
      <c r="Q90" s="24"/>
      <c r="R90" s="24"/>
      <c r="S90" s="24"/>
      <c r="T90" s="24"/>
      <c r="U90" s="24"/>
      <c r="V90" s="24"/>
      <c r="W90" s="24"/>
      <c r="X90" s="24"/>
    </row>
    <row r="91" spans="1:24">
      <c r="A91" s="31" t="s">
        <v>5837</v>
      </c>
      <c r="B91" s="24" t="s">
        <v>5838</v>
      </c>
      <c r="C91" s="24" t="s">
        <v>5838</v>
      </c>
      <c r="D91" s="48" t="s">
        <v>5838</v>
      </c>
      <c r="E91" s="17" t="s">
        <v>5838</v>
      </c>
      <c r="F91" s="48" t="s">
        <v>5838</v>
      </c>
      <c r="G91" s="5" t="s">
        <v>5838</v>
      </c>
      <c r="H91" s="6" t="s">
        <v>5838</v>
      </c>
      <c r="I91" s="7" t="s">
        <v>5838</v>
      </c>
      <c r="J91" s="23"/>
      <c r="K91" s="24" t="s">
        <v>57</v>
      </c>
      <c r="L91" s="24" t="s">
        <v>57</v>
      </c>
      <c r="M91" s="24"/>
      <c r="N91" s="24"/>
      <c r="O91" s="24"/>
      <c r="P91" s="24"/>
      <c r="Q91" s="24"/>
      <c r="R91" s="24"/>
      <c r="S91" s="24"/>
      <c r="T91" s="24"/>
      <c r="U91" s="24"/>
      <c r="V91" s="24"/>
      <c r="W91" s="24"/>
      <c r="X91" s="24"/>
    </row>
    <row r="92" spans="1:24">
      <c r="A92" s="31" t="s">
        <v>5839</v>
      </c>
      <c r="B92" s="24" t="s">
        <v>5840</v>
      </c>
      <c r="C92" s="24" t="s">
        <v>5840</v>
      </c>
      <c r="D92" s="48" t="s">
        <v>5840</v>
      </c>
      <c r="E92" s="17" t="s">
        <v>5840</v>
      </c>
      <c r="F92" s="48" t="s">
        <v>5840</v>
      </c>
      <c r="G92" s="5" t="s">
        <v>5840</v>
      </c>
      <c r="H92" s="6" t="s">
        <v>5840</v>
      </c>
      <c r="I92" s="7" t="s">
        <v>5840</v>
      </c>
      <c r="J92" s="23"/>
      <c r="K92" s="24" t="s">
        <v>57</v>
      </c>
      <c r="L92" s="24" t="s">
        <v>57</v>
      </c>
      <c r="M92" s="24"/>
      <c r="N92" s="24"/>
      <c r="O92" s="24"/>
      <c r="P92" s="24"/>
      <c r="Q92" s="24"/>
      <c r="R92" s="24"/>
      <c r="S92" s="24"/>
      <c r="T92" s="24"/>
      <c r="U92" s="24"/>
      <c r="V92" s="24"/>
      <c r="W92" s="24"/>
      <c r="X92" s="24"/>
    </row>
    <row r="93" spans="1:24">
      <c r="A93" s="31" t="s">
        <v>5841</v>
      </c>
      <c r="B93" s="24" t="s">
        <v>5842</v>
      </c>
      <c r="C93" s="24" t="s">
        <v>5842</v>
      </c>
      <c r="D93" s="48" t="s">
        <v>5842</v>
      </c>
      <c r="E93" s="17" t="s">
        <v>5842</v>
      </c>
      <c r="F93" s="48" t="s">
        <v>5842</v>
      </c>
      <c r="G93" s="5" t="s">
        <v>5842</v>
      </c>
      <c r="H93" s="6" t="s">
        <v>5842</v>
      </c>
      <c r="I93" s="7" t="s">
        <v>5842</v>
      </c>
      <c r="J93" s="23"/>
      <c r="K93" s="24" t="s">
        <v>57</v>
      </c>
      <c r="L93" s="24" t="s">
        <v>57</v>
      </c>
      <c r="M93" s="24"/>
      <c r="N93" s="24"/>
      <c r="O93" s="24"/>
      <c r="P93" s="24"/>
      <c r="Q93" s="24"/>
      <c r="R93" s="24"/>
      <c r="S93" s="24"/>
      <c r="T93" s="24"/>
      <c r="U93" s="24"/>
      <c r="V93" s="24"/>
      <c r="W93" s="24"/>
      <c r="X93" s="24"/>
    </row>
    <row r="94" spans="1:24" ht="15.75" customHeight="1">
      <c r="A94" s="31" t="s">
        <v>5843</v>
      </c>
      <c r="B94" s="32" t="s">
        <v>3483</v>
      </c>
      <c r="C94" s="32" t="s">
        <v>3483</v>
      </c>
      <c r="D94" s="34" t="s">
        <v>3483</v>
      </c>
      <c r="E94" s="17" t="s">
        <v>3483</v>
      </c>
      <c r="F94" s="34" t="s">
        <v>3483</v>
      </c>
      <c r="G94" s="54" t="s">
        <v>3483</v>
      </c>
      <c r="H94" s="6" t="s">
        <v>3483</v>
      </c>
      <c r="I94" s="7" t="s">
        <v>3483</v>
      </c>
      <c r="J94" s="23"/>
      <c r="K94" s="24" t="s">
        <v>57</v>
      </c>
      <c r="L94" s="24" t="s">
        <v>57</v>
      </c>
      <c r="M94" s="24"/>
      <c r="N94" s="24"/>
      <c r="O94" s="24"/>
      <c r="P94" s="24"/>
      <c r="Q94" s="24"/>
      <c r="R94" s="24"/>
      <c r="S94" s="24"/>
      <c r="T94" s="24"/>
      <c r="U94" s="24"/>
      <c r="V94" s="24"/>
      <c r="W94" s="24"/>
      <c r="X94" s="24"/>
    </row>
    <row r="95" spans="1:24">
      <c r="A95" s="31" t="s">
        <v>5844</v>
      </c>
      <c r="B95" s="24" t="s">
        <v>5845</v>
      </c>
      <c r="C95" s="24" t="s">
        <v>5845</v>
      </c>
      <c r="D95" s="48" t="s">
        <v>5845</v>
      </c>
      <c r="E95" s="17" t="s">
        <v>5845</v>
      </c>
      <c r="F95" s="48" t="s">
        <v>5845</v>
      </c>
      <c r="G95" s="5" t="s">
        <v>5845</v>
      </c>
      <c r="H95" s="6" t="s">
        <v>5845</v>
      </c>
      <c r="I95" s="7" t="s">
        <v>5845</v>
      </c>
      <c r="J95" s="23"/>
      <c r="K95" s="24" t="s">
        <v>57</v>
      </c>
      <c r="L95" s="24" t="s">
        <v>57</v>
      </c>
      <c r="M95" s="24"/>
      <c r="N95" s="24"/>
      <c r="O95" s="24"/>
      <c r="P95" s="24"/>
      <c r="Q95" s="24"/>
      <c r="R95" s="24"/>
      <c r="S95" s="24"/>
      <c r="T95" s="24"/>
      <c r="U95" s="24"/>
      <c r="V95" s="24"/>
      <c r="W95" s="24"/>
      <c r="X95" s="24"/>
    </row>
    <row r="96" spans="1:24">
      <c r="A96" s="31" t="s">
        <v>5846</v>
      </c>
      <c r="B96" s="24" t="s">
        <v>5847</v>
      </c>
      <c r="C96" s="24" t="s">
        <v>5847</v>
      </c>
      <c r="D96" s="48" t="s">
        <v>5847</v>
      </c>
      <c r="E96" s="17" t="s">
        <v>5847</v>
      </c>
      <c r="F96" s="48" t="s">
        <v>5847</v>
      </c>
      <c r="G96" s="5" t="s">
        <v>5847</v>
      </c>
      <c r="H96" s="6" t="s">
        <v>5847</v>
      </c>
      <c r="I96" s="7" t="s">
        <v>5847</v>
      </c>
      <c r="J96" s="23"/>
      <c r="K96" s="24" t="s">
        <v>57</v>
      </c>
      <c r="L96" s="24" t="s">
        <v>57</v>
      </c>
      <c r="M96" s="24"/>
      <c r="N96" s="24"/>
      <c r="O96" s="24"/>
      <c r="P96" s="24"/>
      <c r="Q96" s="24"/>
      <c r="R96" s="24"/>
      <c r="S96" s="24"/>
      <c r="T96" s="24"/>
      <c r="U96" s="24"/>
      <c r="V96" s="24"/>
      <c r="W96" s="24"/>
      <c r="X96" s="24"/>
    </row>
    <row r="97" spans="1:24">
      <c r="A97" s="31" t="s">
        <v>5848</v>
      </c>
      <c r="B97" s="24" t="s">
        <v>3485</v>
      </c>
      <c r="C97" s="24" t="s">
        <v>3485</v>
      </c>
      <c r="D97" s="48" t="s">
        <v>3485</v>
      </c>
      <c r="E97" s="17" t="s">
        <v>3485</v>
      </c>
      <c r="F97" s="48" t="s">
        <v>3485</v>
      </c>
      <c r="G97" s="5" t="s">
        <v>3485</v>
      </c>
      <c r="H97" s="6" t="s">
        <v>3485</v>
      </c>
      <c r="I97" s="7" t="s">
        <v>3485</v>
      </c>
      <c r="J97" s="23"/>
      <c r="K97" s="24" t="s">
        <v>57</v>
      </c>
      <c r="L97" s="24" t="s">
        <v>57</v>
      </c>
      <c r="M97" s="24"/>
      <c r="N97" s="24"/>
      <c r="O97" s="24"/>
      <c r="P97" s="24"/>
      <c r="Q97" s="24"/>
      <c r="R97" s="24"/>
      <c r="S97" s="24"/>
      <c r="T97" s="24"/>
      <c r="U97" s="24"/>
      <c r="V97" s="24"/>
      <c r="W97" s="24"/>
      <c r="X97" s="24"/>
    </row>
    <row r="98" spans="1:24">
      <c r="A98" s="31" t="s">
        <v>5849</v>
      </c>
      <c r="B98" s="24" t="s">
        <v>5850</v>
      </c>
      <c r="C98" s="24" t="s">
        <v>5850</v>
      </c>
      <c r="D98" s="48" t="s">
        <v>5850</v>
      </c>
      <c r="E98" s="17" t="s">
        <v>5850</v>
      </c>
      <c r="F98" s="48" t="s">
        <v>5850</v>
      </c>
      <c r="G98" s="5" t="s">
        <v>5850</v>
      </c>
      <c r="H98" s="6" t="s">
        <v>5850</v>
      </c>
      <c r="I98" s="7" t="s">
        <v>5850</v>
      </c>
      <c r="J98" s="23"/>
      <c r="K98" s="24" t="s">
        <v>57</v>
      </c>
      <c r="L98" s="24" t="s">
        <v>57</v>
      </c>
      <c r="M98" s="24"/>
      <c r="N98" s="24"/>
      <c r="O98" s="24"/>
      <c r="P98" s="24"/>
      <c r="Q98" s="24"/>
      <c r="R98" s="24"/>
      <c r="S98" s="24"/>
      <c r="T98" s="24"/>
      <c r="U98" s="24"/>
      <c r="V98" s="24"/>
      <c r="W98" s="24"/>
      <c r="X98" s="24"/>
    </row>
    <row r="99" spans="1:24">
      <c r="A99" s="31" t="s">
        <v>5851</v>
      </c>
      <c r="B99" s="24" t="s">
        <v>5852</v>
      </c>
      <c r="C99" s="24" t="s">
        <v>5852</v>
      </c>
      <c r="D99" s="48" t="s">
        <v>5852</v>
      </c>
      <c r="E99" s="17" t="s">
        <v>5852</v>
      </c>
      <c r="F99" s="48" t="s">
        <v>5852</v>
      </c>
      <c r="G99" s="5" t="s">
        <v>5852</v>
      </c>
      <c r="H99" s="6" t="s">
        <v>5852</v>
      </c>
      <c r="I99" s="7" t="s">
        <v>5852</v>
      </c>
      <c r="J99" s="23"/>
      <c r="K99" s="24" t="s">
        <v>57</v>
      </c>
      <c r="L99" s="24" t="s">
        <v>57</v>
      </c>
      <c r="M99" s="24"/>
      <c r="N99" s="24"/>
      <c r="O99" s="24"/>
      <c r="P99" s="24"/>
      <c r="Q99" s="24"/>
      <c r="R99" s="24"/>
      <c r="S99" s="24"/>
      <c r="T99" s="24"/>
      <c r="U99" s="24"/>
      <c r="V99" s="24"/>
      <c r="W99" s="24"/>
      <c r="X99" s="24"/>
    </row>
    <row r="100" spans="1:24">
      <c r="A100" s="31" t="s">
        <v>5853</v>
      </c>
      <c r="B100" s="24" t="s">
        <v>5854</v>
      </c>
      <c r="C100" s="24" t="s">
        <v>5854</v>
      </c>
      <c r="D100" s="48" t="s">
        <v>5854</v>
      </c>
      <c r="E100" s="17" t="s">
        <v>5854</v>
      </c>
      <c r="F100" s="48" t="s">
        <v>5854</v>
      </c>
      <c r="G100" s="5" t="s">
        <v>5854</v>
      </c>
      <c r="H100" s="6" t="s">
        <v>5854</v>
      </c>
      <c r="I100" s="7" t="s">
        <v>5854</v>
      </c>
      <c r="J100" s="23"/>
      <c r="K100" s="24" t="s">
        <v>57</v>
      </c>
      <c r="L100" s="24" t="s">
        <v>57</v>
      </c>
      <c r="M100" s="24"/>
      <c r="N100" s="24"/>
      <c r="O100" s="24"/>
      <c r="P100" s="24"/>
      <c r="Q100" s="24"/>
      <c r="R100" s="24"/>
      <c r="S100" s="24"/>
      <c r="T100" s="24"/>
      <c r="U100" s="24"/>
      <c r="V100" s="24"/>
      <c r="W100" s="24"/>
      <c r="X100" s="24"/>
    </row>
    <row r="101" spans="1:24">
      <c r="A101" s="31" t="s">
        <v>5855</v>
      </c>
      <c r="B101" s="24" t="s">
        <v>5856</v>
      </c>
      <c r="C101" s="24" t="s">
        <v>5856</v>
      </c>
      <c r="D101" s="48" t="s">
        <v>5856</v>
      </c>
      <c r="E101" s="17" t="s">
        <v>5856</v>
      </c>
      <c r="F101" s="48" t="s">
        <v>5856</v>
      </c>
      <c r="G101" s="5" t="s">
        <v>5856</v>
      </c>
      <c r="H101" s="6" t="s">
        <v>5856</v>
      </c>
      <c r="I101" s="7" t="s">
        <v>5856</v>
      </c>
      <c r="J101" s="23"/>
      <c r="K101" s="24" t="s">
        <v>57</v>
      </c>
      <c r="L101" s="24" t="s">
        <v>57</v>
      </c>
      <c r="M101" s="24"/>
      <c r="N101" s="24"/>
      <c r="O101" s="24"/>
      <c r="P101" s="24"/>
      <c r="Q101" s="24"/>
      <c r="R101" s="24"/>
      <c r="S101" s="24"/>
      <c r="T101" s="24"/>
      <c r="U101" s="24"/>
      <c r="V101" s="24"/>
      <c r="W101" s="24"/>
      <c r="X101" s="24"/>
    </row>
    <row r="102" spans="1:24">
      <c r="A102" s="31" t="s">
        <v>5857</v>
      </c>
      <c r="B102" s="24" t="s">
        <v>5858</v>
      </c>
      <c r="C102" s="24" t="s">
        <v>5858</v>
      </c>
      <c r="D102" s="48" t="s">
        <v>5858</v>
      </c>
      <c r="E102" s="17" t="s">
        <v>5858</v>
      </c>
      <c r="F102" s="48" t="s">
        <v>5858</v>
      </c>
      <c r="G102" s="5" t="s">
        <v>5858</v>
      </c>
      <c r="H102" s="6" t="s">
        <v>5858</v>
      </c>
      <c r="I102" s="7" t="s">
        <v>5858</v>
      </c>
      <c r="J102" s="23"/>
      <c r="K102" s="24" t="s">
        <v>57</v>
      </c>
      <c r="L102" s="24" t="s">
        <v>57</v>
      </c>
      <c r="M102" s="24"/>
      <c r="N102" s="24"/>
      <c r="O102" s="24"/>
      <c r="P102" s="24"/>
      <c r="Q102" s="24"/>
      <c r="R102" s="24"/>
      <c r="S102" s="24"/>
      <c r="T102" s="24"/>
      <c r="U102" s="24"/>
      <c r="V102" s="24"/>
      <c r="W102" s="24"/>
      <c r="X102" s="24"/>
    </row>
    <row r="103" spans="1:24">
      <c r="A103" s="31" t="s">
        <v>5859</v>
      </c>
      <c r="B103" s="24" t="s">
        <v>3690</v>
      </c>
      <c r="C103" s="24" t="s">
        <v>3690</v>
      </c>
      <c r="D103" s="48" t="s">
        <v>3690</v>
      </c>
      <c r="E103" s="17" t="s">
        <v>3690</v>
      </c>
      <c r="F103" s="48" t="s">
        <v>3690</v>
      </c>
      <c r="G103" s="5" t="s">
        <v>3690</v>
      </c>
      <c r="H103" s="6" t="s">
        <v>3690</v>
      </c>
      <c r="I103" s="7" t="s">
        <v>3690</v>
      </c>
      <c r="J103" s="23"/>
      <c r="K103" s="24" t="s">
        <v>57</v>
      </c>
      <c r="L103" s="24" t="s">
        <v>57</v>
      </c>
      <c r="M103" s="24"/>
      <c r="N103" s="24"/>
      <c r="O103" s="24"/>
      <c r="P103" s="24"/>
      <c r="Q103" s="24"/>
      <c r="R103" s="24"/>
      <c r="S103" s="24"/>
      <c r="T103" s="24"/>
      <c r="U103" s="24"/>
      <c r="V103" s="24"/>
      <c r="W103" s="24"/>
      <c r="X103" s="24"/>
    </row>
    <row r="104" spans="1:24">
      <c r="A104" s="31" t="s">
        <v>5860</v>
      </c>
      <c r="B104" s="24" t="s">
        <v>5861</v>
      </c>
      <c r="C104" s="24" t="s">
        <v>5861</v>
      </c>
      <c r="D104" s="24" t="s">
        <v>5861</v>
      </c>
      <c r="E104" s="17" t="s">
        <v>5861</v>
      </c>
      <c r="F104" s="24" t="s">
        <v>5861</v>
      </c>
      <c r="G104" s="5" t="s">
        <v>5861</v>
      </c>
      <c r="H104" s="6" t="s">
        <v>5861</v>
      </c>
      <c r="I104" s="7" t="s">
        <v>5861</v>
      </c>
      <c r="J104" s="23"/>
      <c r="K104" s="24" t="s">
        <v>57</v>
      </c>
      <c r="L104" s="24" t="s">
        <v>57</v>
      </c>
      <c r="M104" s="24"/>
      <c r="N104" s="24"/>
      <c r="O104" s="24"/>
      <c r="P104" s="24"/>
      <c r="Q104" s="24"/>
      <c r="R104" s="24"/>
      <c r="S104" s="24"/>
      <c r="T104" s="24"/>
      <c r="U104" s="24"/>
      <c r="V104" s="24"/>
      <c r="W104" s="24"/>
      <c r="X104" s="24"/>
    </row>
    <row r="105" spans="1:24">
      <c r="A105" s="31" t="s">
        <v>5862</v>
      </c>
      <c r="B105" s="24" t="s">
        <v>5863</v>
      </c>
      <c r="C105" s="24" t="s">
        <v>5863</v>
      </c>
      <c r="D105" s="48" t="s">
        <v>5863</v>
      </c>
      <c r="E105" s="17" t="s">
        <v>5863</v>
      </c>
      <c r="F105" s="48" t="s">
        <v>5863</v>
      </c>
      <c r="G105" s="5" t="s">
        <v>5863</v>
      </c>
      <c r="H105" s="6" t="s">
        <v>5863</v>
      </c>
      <c r="I105" s="7" t="s">
        <v>5863</v>
      </c>
      <c r="J105" s="23"/>
      <c r="K105" s="24" t="s">
        <v>57</v>
      </c>
      <c r="L105" s="24" t="s">
        <v>57</v>
      </c>
      <c r="M105" s="24"/>
      <c r="N105" s="24"/>
      <c r="O105" s="24"/>
      <c r="P105" s="24"/>
      <c r="Q105" s="24"/>
      <c r="R105" s="24"/>
      <c r="S105" s="24"/>
      <c r="T105" s="24"/>
      <c r="U105" s="24"/>
      <c r="V105" s="24"/>
      <c r="W105" s="24"/>
      <c r="X105" s="24"/>
    </row>
    <row r="106" spans="1:24" ht="15.75" customHeight="1">
      <c r="A106" s="31" t="s">
        <v>5864</v>
      </c>
      <c r="B106" s="32" t="s">
        <v>3692</v>
      </c>
      <c r="C106" s="32" t="s">
        <v>3692</v>
      </c>
      <c r="D106" s="34" t="s">
        <v>3692</v>
      </c>
      <c r="E106" s="17" t="s">
        <v>3692</v>
      </c>
      <c r="F106" s="34" t="s">
        <v>3692</v>
      </c>
      <c r="G106" s="54" t="s">
        <v>3692</v>
      </c>
      <c r="H106" s="6" t="s">
        <v>3692</v>
      </c>
      <c r="I106" s="7" t="s">
        <v>3692</v>
      </c>
      <c r="J106" s="23"/>
      <c r="K106" s="24" t="s">
        <v>57</v>
      </c>
      <c r="L106" s="24" t="s">
        <v>57</v>
      </c>
      <c r="M106" s="24"/>
      <c r="N106" s="24"/>
      <c r="O106" s="24"/>
      <c r="P106" s="24"/>
      <c r="Q106" s="24"/>
      <c r="R106" s="24"/>
      <c r="S106" s="24"/>
      <c r="T106" s="24"/>
      <c r="U106" s="24"/>
      <c r="V106" s="24"/>
      <c r="W106" s="24"/>
      <c r="X106" s="24"/>
    </row>
    <row r="107" spans="1:24">
      <c r="A107" s="31" t="s">
        <v>5865</v>
      </c>
      <c r="B107" s="24" t="s">
        <v>5866</v>
      </c>
      <c r="C107" s="24" t="s">
        <v>5866</v>
      </c>
      <c r="D107" s="48" t="s">
        <v>5866</v>
      </c>
      <c r="E107" s="17" t="s">
        <v>5866</v>
      </c>
      <c r="F107" s="48" t="s">
        <v>5866</v>
      </c>
      <c r="G107" s="5" t="s">
        <v>5866</v>
      </c>
      <c r="H107" s="6" t="s">
        <v>5866</v>
      </c>
      <c r="I107" s="7" t="s">
        <v>5866</v>
      </c>
      <c r="J107" s="23"/>
      <c r="K107" s="24" t="s">
        <v>57</v>
      </c>
      <c r="L107" s="24" t="s">
        <v>57</v>
      </c>
      <c r="M107" s="24"/>
      <c r="N107" s="24"/>
      <c r="O107" s="24"/>
      <c r="P107" s="24"/>
      <c r="Q107" s="24"/>
      <c r="R107" s="24"/>
      <c r="S107" s="24"/>
      <c r="T107" s="24"/>
      <c r="U107" s="24"/>
      <c r="V107" s="24"/>
      <c r="W107" s="24"/>
      <c r="X107" s="24"/>
    </row>
    <row r="108" spans="1:24">
      <c r="A108" s="31" t="s">
        <v>5867</v>
      </c>
      <c r="B108" s="24" t="s">
        <v>5868</v>
      </c>
      <c r="C108" s="24" t="s">
        <v>5868</v>
      </c>
      <c r="D108" s="48" t="s">
        <v>5868</v>
      </c>
      <c r="E108" s="17" t="s">
        <v>5868</v>
      </c>
      <c r="F108" s="48" t="s">
        <v>5868</v>
      </c>
      <c r="G108" s="5" t="s">
        <v>5868</v>
      </c>
      <c r="H108" s="6" t="s">
        <v>5868</v>
      </c>
      <c r="I108" s="7" t="s">
        <v>5868</v>
      </c>
      <c r="J108" s="23"/>
      <c r="K108" s="24" t="s">
        <v>57</v>
      </c>
      <c r="L108" s="24" t="s">
        <v>57</v>
      </c>
      <c r="M108" s="24"/>
      <c r="N108" s="24"/>
      <c r="O108" s="24"/>
      <c r="P108" s="24"/>
      <c r="Q108" s="24"/>
      <c r="R108" s="24"/>
      <c r="S108" s="24"/>
      <c r="T108" s="24"/>
      <c r="U108" s="24"/>
      <c r="V108" s="24"/>
      <c r="W108" s="24"/>
      <c r="X108" s="24"/>
    </row>
    <row r="109" spans="1:24">
      <c r="A109" s="31" t="s">
        <v>5869</v>
      </c>
      <c r="B109" s="24" t="s">
        <v>5870</v>
      </c>
      <c r="C109" s="24" t="s">
        <v>5870</v>
      </c>
      <c r="D109" s="48" t="s">
        <v>5870</v>
      </c>
      <c r="E109" s="17" t="s">
        <v>5870</v>
      </c>
      <c r="F109" s="48" t="s">
        <v>5870</v>
      </c>
      <c r="G109" s="5" t="s">
        <v>5870</v>
      </c>
      <c r="H109" s="6" t="s">
        <v>5870</v>
      </c>
      <c r="I109" s="7" t="s">
        <v>5870</v>
      </c>
      <c r="J109" s="23"/>
      <c r="K109" s="24" t="s">
        <v>57</v>
      </c>
      <c r="L109" s="24" t="s">
        <v>57</v>
      </c>
      <c r="M109" s="24"/>
      <c r="N109" s="24"/>
      <c r="O109" s="24"/>
      <c r="P109" s="24"/>
      <c r="Q109" s="24"/>
      <c r="R109" s="24"/>
      <c r="S109" s="24"/>
      <c r="T109" s="24"/>
      <c r="U109" s="24"/>
      <c r="V109" s="24"/>
      <c r="W109" s="24"/>
      <c r="X109" s="24"/>
    </row>
    <row r="110" spans="1:24">
      <c r="A110" s="31" t="s">
        <v>5871</v>
      </c>
      <c r="B110" s="24" t="s">
        <v>5872</v>
      </c>
      <c r="C110" s="24" t="s">
        <v>5872</v>
      </c>
      <c r="D110" s="48" t="s">
        <v>5872</v>
      </c>
      <c r="E110" s="17" t="s">
        <v>5872</v>
      </c>
      <c r="F110" s="48" t="s">
        <v>5872</v>
      </c>
      <c r="G110" s="5" t="s">
        <v>5872</v>
      </c>
      <c r="H110" s="6" t="s">
        <v>5872</v>
      </c>
      <c r="I110" s="7" t="s">
        <v>5872</v>
      </c>
      <c r="J110" s="23"/>
      <c r="K110" s="24" t="s">
        <v>57</v>
      </c>
      <c r="L110" s="24" t="s">
        <v>57</v>
      </c>
      <c r="M110" s="24"/>
      <c r="N110" s="24"/>
      <c r="O110" s="24"/>
      <c r="P110" s="24"/>
      <c r="Q110" s="24"/>
      <c r="R110" s="24"/>
      <c r="S110" s="24"/>
      <c r="T110" s="24"/>
      <c r="U110" s="24"/>
      <c r="V110" s="24"/>
      <c r="W110" s="24"/>
      <c r="X110" s="24"/>
    </row>
    <row r="111" spans="1:24">
      <c r="A111" s="31" t="s">
        <v>5873</v>
      </c>
      <c r="B111" s="24" t="s">
        <v>5861</v>
      </c>
      <c r="C111" s="24" t="s">
        <v>5861</v>
      </c>
      <c r="D111" s="48" t="s">
        <v>5861</v>
      </c>
      <c r="E111" s="17" t="s">
        <v>5861</v>
      </c>
      <c r="F111" s="48" t="s">
        <v>5861</v>
      </c>
      <c r="G111" s="5" t="s">
        <v>5861</v>
      </c>
      <c r="H111" s="6" t="s">
        <v>5861</v>
      </c>
      <c r="I111" s="7" t="s">
        <v>5861</v>
      </c>
      <c r="J111" s="23"/>
      <c r="K111" s="24" t="s">
        <v>57</v>
      </c>
      <c r="L111" s="24" t="s">
        <v>57</v>
      </c>
      <c r="M111" s="24"/>
      <c r="N111" s="24"/>
      <c r="O111" s="24"/>
      <c r="P111" s="24"/>
      <c r="Q111" s="24"/>
      <c r="R111" s="24"/>
      <c r="S111" s="24"/>
      <c r="T111" s="24"/>
      <c r="U111" s="24"/>
      <c r="V111" s="24"/>
      <c r="W111" s="24"/>
      <c r="X111" s="24"/>
    </row>
    <row r="112" spans="1:24">
      <c r="A112" s="31" t="s">
        <v>5874</v>
      </c>
      <c r="B112" s="23" t="s">
        <v>5875</v>
      </c>
      <c r="C112" s="23" t="s">
        <v>5876</v>
      </c>
      <c r="D112" s="48" t="s">
        <v>5875</v>
      </c>
      <c r="E112" s="17" t="s">
        <v>5877</v>
      </c>
      <c r="F112" s="48" t="s">
        <v>5878</v>
      </c>
      <c r="G112" s="5" t="s">
        <v>5879</v>
      </c>
      <c r="H112" s="6" t="s">
        <v>5880</v>
      </c>
      <c r="I112" s="7" t="s">
        <v>5881</v>
      </c>
      <c r="J112" s="23" t="s">
        <v>5882</v>
      </c>
      <c r="K112" s="24"/>
      <c r="L112" s="24" t="s">
        <v>57</v>
      </c>
      <c r="M112" s="24"/>
      <c r="N112" s="24"/>
      <c r="O112" s="24"/>
      <c r="P112" s="24"/>
      <c r="Q112" s="24"/>
      <c r="R112" s="24"/>
      <c r="S112" s="24"/>
      <c r="T112" s="24"/>
      <c r="U112" s="24"/>
      <c r="V112" s="24"/>
      <c r="W112" s="24"/>
      <c r="X112" s="24"/>
    </row>
    <row r="113" spans="1:24">
      <c r="A113" s="31" t="s">
        <v>5883</v>
      </c>
      <c r="B113" s="23" t="s">
        <v>5884</v>
      </c>
      <c r="C113" s="23" t="s">
        <v>5885</v>
      </c>
      <c r="D113" s="48" t="s">
        <v>5886</v>
      </c>
      <c r="E113" s="17" t="s">
        <v>5887</v>
      </c>
      <c r="F113" s="48" t="s">
        <v>5888</v>
      </c>
      <c r="G113" s="5" t="s">
        <v>5889</v>
      </c>
      <c r="H113" s="6" t="s">
        <v>5890</v>
      </c>
      <c r="I113" s="7" t="s">
        <v>5891</v>
      </c>
      <c r="J113" s="23" t="s">
        <v>5882</v>
      </c>
      <c r="K113" s="24"/>
      <c r="L113" s="24" t="s">
        <v>57</v>
      </c>
      <c r="M113" s="24"/>
      <c r="N113" s="24"/>
      <c r="O113" s="24"/>
      <c r="P113" s="24"/>
      <c r="Q113" s="24"/>
      <c r="R113" s="24"/>
      <c r="S113" s="24"/>
      <c r="T113" s="24"/>
      <c r="U113" s="24"/>
      <c r="V113" s="24"/>
      <c r="W113" s="24"/>
      <c r="X113" s="24"/>
    </row>
    <row r="114" spans="1:24">
      <c r="A114" s="31" t="s">
        <v>5892</v>
      </c>
      <c r="B114" s="23" t="s">
        <v>5893</v>
      </c>
      <c r="C114" s="23" t="s">
        <v>5894</v>
      </c>
      <c r="D114" s="48" t="s">
        <v>5895</v>
      </c>
      <c r="E114" s="17" t="s">
        <v>5896</v>
      </c>
      <c r="F114" s="48" t="s">
        <v>5897</v>
      </c>
      <c r="G114" s="5" t="s">
        <v>5898</v>
      </c>
      <c r="H114" s="6" t="s">
        <v>5899</v>
      </c>
      <c r="I114" s="7" t="s">
        <v>5900</v>
      </c>
      <c r="J114" s="23" t="s">
        <v>5882</v>
      </c>
      <c r="K114" s="24"/>
      <c r="L114" s="24" t="s">
        <v>57</v>
      </c>
      <c r="M114" s="24"/>
      <c r="N114" s="24"/>
      <c r="O114" s="24"/>
      <c r="P114" s="24"/>
      <c r="Q114" s="24"/>
      <c r="R114" s="24"/>
      <c r="S114" s="24"/>
      <c r="T114" s="24"/>
      <c r="U114" s="24"/>
      <c r="V114" s="24"/>
      <c r="W114" s="24"/>
      <c r="X114" s="24"/>
    </row>
    <row r="115" spans="1:24">
      <c r="A115" s="31" t="s">
        <v>5901</v>
      </c>
      <c r="B115" s="48" t="s">
        <v>5902</v>
      </c>
      <c r="C115" s="23" t="s">
        <v>5903</v>
      </c>
      <c r="D115" s="48" t="s">
        <v>5904</v>
      </c>
      <c r="E115" s="48" t="s">
        <v>5905</v>
      </c>
      <c r="F115" s="48" t="s">
        <v>5906</v>
      </c>
      <c r="G115" s="5" t="s">
        <v>5907</v>
      </c>
      <c r="H115" s="6" t="s">
        <v>5908</v>
      </c>
      <c r="I115" s="7" t="s">
        <v>5909</v>
      </c>
      <c r="J115" s="23" t="s">
        <v>5910</v>
      </c>
      <c r="K115" s="24"/>
      <c r="L115" s="24"/>
      <c r="M115" s="24"/>
      <c r="N115" s="24"/>
      <c r="O115" s="24"/>
      <c r="P115" s="24"/>
      <c r="Q115" s="24"/>
      <c r="R115" s="24"/>
      <c r="S115" s="24"/>
      <c r="T115" s="24"/>
      <c r="U115" s="24"/>
      <c r="V115" s="24"/>
      <c r="W115" s="24"/>
      <c r="X115" s="24"/>
    </row>
    <row r="116" spans="1:24">
      <c r="A116" s="31" t="s">
        <v>5911</v>
      </c>
      <c r="B116" s="48" t="s">
        <v>5912</v>
      </c>
      <c r="C116" s="23" t="s">
        <v>5913</v>
      </c>
      <c r="D116" s="48" t="s">
        <v>5914</v>
      </c>
      <c r="E116" s="48" t="s">
        <v>5915</v>
      </c>
      <c r="F116" s="48" t="s">
        <v>5916</v>
      </c>
      <c r="G116" s="5" t="s">
        <v>5917</v>
      </c>
      <c r="H116" s="6" t="s">
        <v>5918</v>
      </c>
      <c r="I116" s="7" t="s">
        <v>5915</v>
      </c>
      <c r="J116" s="23" t="s">
        <v>5919</v>
      </c>
      <c r="K116" s="24"/>
      <c r="L116" s="24"/>
      <c r="M116" s="24"/>
      <c r="N116" s="24"/>
      <c r="O116" s="24"/>
      <c r="P116" s="24"/>
      <c r="Q116" s="24"/>
      <c r="R116" s="24"/>
      <c r="S116" s="24"/>
      <c r="T116" s="24"/>
      <c r="U116" s="24"/>
      <c r="V116" s="24"/>
      <c r="W116" s="24"/>
      <c r="X116" s="24"/>
    </row>
    <row r="117" spans="1:24">
      <c r="A117" s="31" t="s">
        <v>5920</v>
      </c>
      <c r="B117" s="48" t="s">
        <v>5921</v>
      </c>
      <c r="C117" s="23" t="s">
        <v>5922</v>
      </c>
      <c r="D117" s="48" t="s">
        <v>5923</v>
      </c>
      <c r="E117" s="48" t="s">
        <v>5924</v>
      </c>
      <c r="F117" s="48" t="s">
        <v>5925</v>
      </c>
      <c r="G117" s="5" t="s">
        <v>5926</v>
      </c>
      <c r="H117" s="6" t="s">
        <v>5927</v>
      </c>
      <c r="I117" s="7" t="s">
        <v>5928</v>
      </c>
      <c r="J117" s="23" t="s">
        <v>5929</v>
      </c>
      <c r="K117" s="24"/>
      <c r="L117" s="24"/>
      <c r="M117" s="24"/>
      <c r="N117" s="24"/>
      <c r="O117" s="24"/>
      <c r="P117" s="24"/>
      <c r="Q117" s="24"/>
      <c r="R117" s="24"/>
      <c r="S117" s="24"/>
      <c r="T117" s="24"/>
      <c r="U117" s="24"/>
      <c r="V117" s="24"/>
      <c r="W117" s="24"/>
      <c r="X117" s="24"/>
    </row>
    <row r="118" spans="1:24">
      <c r="A118" s="31" t="s">
        <v>5930</v>
      </c>
      <c r="B118" s="24" t="s">
        <v>5931</v>
      </c>
      <c r="C118" s="23" t="s">
        <v>5932</v>
      </c>
      <c r="D118" s="24" t="s">
        <v>5933</v>
      </c>
      <c r="E118" s="24" t="s">
        <v>5934</v>
      </c>
      <c r="F118" s="24" t="s">
        <v>5935</v>
      </c>
      <c r="G118" s="5" t="s">
        <v>5936</v>
      </c>
      <c r="H118" s="6" t="s">
        <v>5937</v>
      </c>
      <c r="I118" s="7" t="s">
        <v>5938</v>
      </c>
      <c r="J118" s="23" t="s">
        <v>5939</v>
      </c>
      <c r="K118" s="24"/>
      <c r="L118" s="24"/>
      <c r="M118" s="24"/>
      <c r="N118" s="24"/>
      <c r="O118" s="24"/>
      <c r="P118" s="24"/>
      <c r="Q118" s="24"/>
      <c r="R118" s="24"/>
      <c r="S118" s="24"/>
      <c r="T118" s="24"/>
      <c r="U118" s="24"/>
      <c r="V118" s="24"/>
      <c r="W118" s="24"/>
      <c r="X118" s="24"/>
    </row>
    <row r="119" spans="1:24">
      <c r="A119" s="31" t="s">
        <v>5940</v>
      </c>
      <c r="B119" s="24" t="s">
        <v>5941</v>
      </c>
      <c r="C119" s="23" t="s">
        <v>5942</v>
      </c>
      <c r="D119" s="24" t="s">
        <v>5943</v>
      </c>
      <c r="E119" s="24" t="s">
        <v>5944</v>
      </c>
      <c r="F119" s="24" t="s">
        <v>5945</v>
      </c>
      <c r="G119" s="5" t="s">
        <v>5946</v>
      </c>
      <c r="H119" s="6" t="s">
        <v>5947</v>
      </c>
      <c r="I119" s="7" t="s">
        <v>5948</v>
      </c>
      <c r="J119" s="23" t="s">
        <v>5949</v>
      </c>
      <c r="K119" s="24"/>
      <c r="L119" s="24"/>
      <c r="M119" s="24"/>
      <c r="N119" s="24"/>
      <c r="O119" s="24"/>
      <c r="P119" s="24"/>
      <c r="Q119" s="24"/>
      <c r="R119" s="24"/>
      <c r="S119" s="24"/>
      <c r="T119" s="24"/>
      <c r="U119" s="24"/>
      <c r="V119" s="24"/>
      <c r="W119" s="24"/>
      <c r="X119" s="24"/>
    </row>
    <row r="120" spans="1:24">
      <c r="A120" s="31" t="s">
        <v>5950</v>
      </c>
      <c r="B120" s="23" t="s">
        <v>5951</v>
      </c>
      <c r="C120" s="23" t="s">
        <v>5952</v>
      </c>
      <c r="D120" s="24" t="s">
        <v>5953</v>
      </c>
      <c r="E120" s="17" t="s">
        <v>5954</v>
      </c>
      <c r="F120" s="24" t="s">
        <v>5955</v>
      </c>
      <c r="G120" s="5" t="s">
        <v>5956</v>
      </c>
      <c r="H120" s="6" t="s">
        <v>5957</v>
      </c>
      <c r="I120" s="7" t="s">
        <v>5958</v>
      </c>
      <c r="J120" s="23" t="s">
        <v>17</v>
      </c>
      <c r="K120" s="24"/>
      <c r="L120" s="24" t="s">
        <v>57</v>
      </c>
      <c r="M120" s="24"/>
      <c r="N120" s="24"/>
      <c r="O120" s="24"/>
      <c r="P120" s="24"/>
      <c r="Q120" s="24"/>
      <c r="R120" s="24"/>
      <c r="S120" s="24"/>
      <c r="T120" s="24"/>
      <c r="U120" s="24"/>
      <c r="V120" s="24"/>
      <c r="W120" s="24"/>
      <c r="X120" s="24"/>
    </row>
    <row r="121" spans="1:24">
      <c r="A121" s="31" t="s">
        <v>5959</v>
      </c>
      <c r="B121" s="23" t="s">
        <v>4357</v>
      </c>
      <c r="C121" s="23" t="s">
        <v>5960</v>
      </c>
      <c r="D121" s="24" t="s">
        <v>4359</v>
      </c>
      <c r="E121" s="17" t="s">
        <v>4360</v>
      </c>
      <c r="F121" s="24" t="s">
        <v>4361</v>
      </c>
      <c r="G121" s="5" t="s">
        <v>5961</v>
      </c>
      <c r="H121" s="6" t="s">
        <v>4363</v>
      </c>
      <c r="I121" s="7" t="s">
        <v>4364</v>
      </c>
      <c r="J121" s="23" t="s">
        <v>17</v>
      </c>
      <c r="K121" s="24"/>
      <c r="L121" s="24" t="s">
        <v>57</v>
      </c>
      <c r="M121" s="24"/>
      <c r="N121" s="24"/>
      <c r="O121" s="24"/>
      <c r="P121" s="24"/>
      <c r="Q121" s="24"/>
      <c r="R121" s="24"/>
      <c r="S121" s="24"/>
      <c r="T121" s="24"/>
      <c r="U121" s="24"/>
      <c r="V121" s="24"/>
      <c r="W121" s="24"/>
      <c r="X121" s="24"/>
    </row>
    <row r="122" spans="1:24">
      <c r="A122" s="31" t="s">
        <v>5962</v>
      </c>
      <c r="B122" s="23" t="s">
        <v>4366</v>
      </c>
      <c r="C122" s="23" t="s">
        <v>5963</v>
      </c>
      <c r="D122" s="24" t="s">
        <v>4368</v>
      </c>
      <c r="E122" s="17" t="s">
        <v>4369</v>
      </c>
      <c r="F122" s="24" t="s">
        <v>4370</v>
      </c>
      <c r="G122" s="5" t="s">
        <v>4371</v>
      </c>
      <c r="H122" s="6" t="s">
        <v>4372</v>
      </c>
      <c r="I122" s="7" t="s">
        <v>4373</v>
      </c>
      <c r="J122" s="23" t="s">
        <v>17</v>
      </c>
      <c r="K122" s="24"/>
      <c r="L122" s="24" t="s">
        <v>57</v>
      </c>
      <c r="M122" s="24"/>
      <c r="N122" s="24"/>
      <c r="O122" s="24"/>
      <c r="P122" s="24"/>
      <c r="Q122" s="24"/>
      <c r="R122" s="24"/>
      <c r="S122" s="24"/>
      <c r="T122" s="24"/>
      <c r="U122" s="24"/>
      <c r="V122" s="24"/>
      <c r="W122" s="24"/>
      <c r="X122" s="24"/>
    </row>
    <row r="123" spans="1:24">
      <c r="A123" s="31" t="s">
        <v>5964</v>
      </c>
      <c r="B123" s="23" t="s">
        <v>5965</v>
      </c>
      <c r="C123" s="23" t="s">
        <v>5966</v>
      </c>
      <c r="D123" s="24" t="s">
        <v>5967</v>
      </c>
      <c r="E123" s="17" t="s">
        <v>5968</v>
      </c>
      <c r="F123" s="24" t="s">
        <v>5969</v>
      </c>
      <c r="G123" s="5" t="s">
        <v>5970</v>
      </c>
      <c r="H123" s="6" t="s">
        <v>5971</v>
      </c>
      <c r="I123" s="7" t="s">
        <v>5972</v>
      </c>
      <c r="J123" s="23" t="s">
        <v>5973</v>
      </c>
      <c r="K123" s="24"/>
      <c r="L123" s="24" t="s">
        <v>57</v>
      </c>
      <c r="M123" s="24"/>
      <c r="N123" s="24"/>
      <c r="O123" s="24"/>
      <c r="P123" s="24"/>
      <c r="Q123" s="24"/>
      <c r="R123" s="24"/>
      <c r="S123" s="24"/>
      <c r="T123" s="24"/>
      <c r="U123" s="24"/>
      <c r="V123" s="24"/>
      <c r="W123" s="24"/>
      <c r="X123" s="24"/>
    </row>
    <row r="124" spans="1:24">
      <c r="A124" s="31" t="s">
        <v>5974</v>
      </c>
      <c r="B124" s="23" t="s">
        <v>5975</v>
      </c>
      <c r="C124" s="23" t="s">
        <v>5976</v>
      </c>
      <c r="D124" s="24" t="s">
        <v>5977</v>
      </c>
      <c r="E124" s="17" t="s">
        <v>5978</v>
      </c>
      <c r="F124" s="24" t="s">
        <v>5979</v>
      </c>
      <c r="G124" s="5" t="s">
        <v>5980</v>
      </c>
      <c r="H124" s="6" t="s">
        <v>5981</v>
      </c>
      <c r="I124" s="7" t="s">
        <v>5982</v>
      </c>
      <c r="J124" s="23"/>
      <c r="K124" s="24"/>
      <c r="L124" s="24" t="s">
        <v>57</v>
      </c>
      <c r="M124" s="24"/>
      <c r="N124" s="24"/>
      <c r="O124" s="24"/>
      <c r="P124" s="24"/>
      <c r="Q124" s="24"/>
      <c r="R124" s="24"/>
      <c r="S124" s="24"/>
      <c r="T124" s="24"/>
      <c r="U124" s="24"/>
      <c r="V124" s="24"/>
      <c r="W124" s="24"/>
      <c r="X124" s="24"/>
    </row>
    <row r="125" spans="1:24">
      <c r="A125" s="31" t="s">
        <v>5983</v>
      </c>
      <c r="B125" s="23" t="s">
        <v>5984</v>
      </c>
      <c r="C125" s="23" t="s">
        <v>5985</v>
      </c>
      <c r="D125" s="24" t="s">
        <v>5986</v>
      </c>
      <c r="E125" s="17" t="s">
        <v>5987</v>
      </c>
      <c r="F125" s="24" t="s">
        <v>5988</v>
      </c>
      <c r="G125" s="5" t="s">
        <v>5989</v>
      </c>
      <c r="H125" s="6" t="s">
        <v>5990</v>
      </c>
      <c r="I125" s="7" t="s">
        <v>5991</v>
      </c>
      <c r="J125" s="23"/>
      <c r="K125" s="24"/>
      <c r="L125" s="24" t="s">
        <v>57</v>
      </c>
      <c r="M125" s="24"/>
      <c r="N125" s="24"/>
      <c r="O125" s="24"/>
      <c r="P125" s="24"/>
      <c r="Q125" s="24"/>
      <c r="R125" s="24"/>
      <c r="S125" s="24"/>
      <c r="T125" s="24"/>
      <c r="U125" s="24"/>
      <c r="V125" s="24"/>
      <c r="W125" s="24"/>
      <c r="X125" s="24"/>
    </row>
    <row r="126" spans="1:24">
      <c r="A126" s="31" t="s">
        <v>5992</v>
      </c>
      <c r="B126" s="23" t="s">
        <v>5993</v>
      </c>
      <c r="C126" s="23" t="s">
        <v>5994</v>
      </c>
      <c r="D126" s="24" t="s">
        <v>5995</v>
      </c>
      <c r="E126" s="17" t="s">
        <v>5996</v>
      </c>
      <c r="F126" s="24" t="s">
        <v>5997</v>
      </c>
      <c r="G126" s="5" t="s">
        <v>5998</v>
      </c>
      <c r="H126" s="6" t="s">
        <v>5999</v>
      </c>
      <c r="I126" s="7" t="s">
        <v>6000</v>
      </c>
      <c r="J126" s="23"/>
      <c r="K126" s="24"/>
      <c r="L126" s="24" t="s">
        <v>57</v>
      </c>
      <c r="M126" s="24"/>
      <c r="N126" s="24"/>
      <c r="O126" s="24"/>
      <c r="P126" s="24"/>
      <c r="Q126" s="24"/>
      <c r="R126" s="24"/>
      <c r="S126" s="24"/>
      <c r="T126" s="24"/>
      <c r="U126" s="24"/>
      <c r="V126" s="24"/>
      <c r="W126" s="24"/>
      <c r="X126" s="24"/>
    </row>
    <row r="127" spans="1:24">
      <c r="A127" s="31" t="s">
        <v>6001</v>
      </c>
      <c r="B127" s="24" t="s">
        <v>6002</v>
      </c>
      <c r="C127" s="23" t="s">
        <v>6003</v>
      </c>
      <c r="D127" s="24" t="s">
        <v>6004</v>
      </c>
      <c r="E127" s="5" t="s">
        <v>6005</v>
      </c>
      <c r="F127" s="5" t="s">
        <v>6006</v>
      </c>
      <c r="G127" s="5" t="s">
        <v>6007</v>
      </c>
      <c r="H127" s="6" t="s">
        <v>6008</v>
      </c>
      <c r="I127" s="7" t="s">
        <v>6009</v>
      </c>
      <c r="J127" s="23"/>
      <c r="K127" s="24"/>
      <c r="L127" s="24" t="s">
        <v>57</v>
      </c>
      <c r="M127" s="24"/>
      <c r="N127" s="24"/>
      <c r="O127" s="24"/>
      <c r="P127" s="24"/>
      <c r="Q127" s="24"/>
      <c r="R127" s="24"/>
      <c r="S127" s="24"/>
      <c r="T127" s="24"/>
      <c r="U127" s="24"/>
      <c r="V127" s="24"/>
      <c r="W127" s="24"/>
      <c r="X127" s="24"/>
    </row>
    <row r="128" spans="1:24">
      <c r="A128" s="31" t="s">
        <v>6010</v>
      </c>
      <c r="B128" s="23" t="s">
        <v>6011</v>
      </c>
      <c r="C128" s="23" t="s">
        <v>6012</v>
      </c>
      <c r="D128" s="24" t="s">
        <v>6013</v>
      </c>
      <c r="E128" s="17" t="s">
        <v>6014</v>
      </c>
      <c r="F128" s="24" t="s">
        <v>6015</v>
      </c>
      <c r="G128" s="5" t="s">
        <v>6016</v>
      </c>
      <c r="H128" s="6" t="s">
        <v>6017</v>
      </c>
      <c r="I128" s="7" t="s">
        <v>6018</v>
      </c>
      <c r="J128" s="23" t="s">
        <v>17</v>
      </c>
      <c r="K128" s="24"/>
      <c r="L128" s="24" t="s">
        <v>57</v>
      </c>
      <c r="M128" s="24"/>
      <c r="N128" s="24"/>
      <c r="O128" s="24"/>
      <c r="P128" s="24"/>
      <c r="Q128" s="24"/>
      <c r="R128" s="24"/>
      <c r="S128" s="24"/>
      <c r="T128" s="24"/>
      <c r="U128" s="24"/>
      <c r="V128" s="24"/>
      <c r="W128" s="24"/>
      <c r="X128" s="24"/>
    </row>
    <row r="129" spans="1:24">
      <c r="A129" s="31" t="s">
        <v>6019</v>
      </c>
      <c r="B129" s="23" t="s">
        <v>4348</v>
      </c>
      <c r="C129" s="23" t="s">
        <v>6020</v>
      </c>
      <c r="D129" s="24" t="s">
        <v>4350</v>
      </c>
      <c r="E129" s="17" t="s">
        <v>4351</v>
      </c>
      <c r="F129" s="24" t="s">
        <v>4352</v>
      </c>
      <c r="G129" s="5" t="s">
        <v>4353</v>
      </c>
      <c r="H129" s="6" t="s">
        <v>6021</v>
      </c>
      <c r="I129" s="7" t="s">
        <v>4355</v>
      </c>
      <c r="J129" s="23" t="s">
        <v>17</v>
      </c>
      <c r="K129" s="24"/>
      <c r="L129" s="24" t="s">
        <v>57</v>
      </c>
      <c r="M129" s="24"/>
      <c r="N129" s="24"/>
      <c r="O129" s="24"/>
      <c r="P129" s="24"/>
      <c r="Q129" s="24"/>
      <c r="R129" s="24"/>
      <c r="S129" s="24"/>
      <c r="T129" s="24"/>
      <c r="U129" s="24"/>
      <c r="V129" s="24"/>
      <c r="W129" s="24"/>
      <c r="X129" s="24"/>
    </row>
    <row r="130" spans="1:24">
      <c r="A130" s="31" t="s">
        <v>6022</v>
      </c>
      <c r="B130" s="23" t="s">
        <v>4339</v>
      </c>
      <c r="C130" s="23" t="s">
        <v>6023</v>
      </c>
      <c r="D130" s="24" t="s">
        <v>4341</v>
      </c>
      <c r="E130" s="17" t="s">
        <v>4342</v>
      </c>
      <c r="F130" s="24" t="s">
        <v>6024</v>
      </c>
      <c r="G130" s="5" t="s">
        <v>6025</v>
      </c>
      <c r="H130" s="6" t="s">
        <v>4345</v>
      </c>
      <c r="I130" s="7" t="s">
        <v>4346</v>
      </c>
      <c r="J130" s="23" t="s">
        <v>17</v>
      </c>
      <c r="K130" s="24"/>
      <c r="L130" s="24" t="s">
        <v>57</v>
      </c>
      <c r="M130" s="24"/>
      <c r="N130" s="24"/>
      <c r="O130" s="24"/>
      <c r="P130" s="24"/>
      <c r="Q130" s="24"/>
      <c r="R130" s="24"/>
      <c r="S130" s="24"/>
      <c r="T130" s="24"/>
      <c r="U130" s="24"/>
      <c r="V130" s="24"/>
      <c r="W130" s="24"/>
      <c r="X130" s="24"/>
    </row>
    <row r="131" spans="1:24" ht="15.75" customHeight="1">
      <c r="A131" s="31" t="s">
        <v>6026</v>
      </c>
      <c r="B131" s="55" t="s">
        <v>6027</v>
      </c>
      <c r="C131" s="55" t="s">
        <v>6027</v>
      </c>
      <c r="D131" s="55" t="s">
        <v>6027</v>
      </c>
      <c r="E131" s="55" t="s">
        <v>6027</v>
      </c>
      <c r="F131" s="55" t="s">
        <v>6027</v>
      </c>
      <c r="G131" s="5" t="s">
        <v>6028</v>
      </c>
      <c r="H131" s="55" t="s">
        <v>6027</v>
      </c>
      <c r="I131" s="55" t="s">
        <v>6027</v>
      </c>
    </row>
    <row r="132" spans="1:24" ht="15.75" customHeight="1">
      <c r="A132" s="31" t="s">
        <v>6029</v>
      </c>
      <c r="B132" s="55" t="s">
        <v>6030</v>
      </c>
      <c r="C132" s="55" t="s">
        <v>6030</v>
      </c>
      <c r="D132" s="55" t="s">
        <v>6030</v>
      </c>
      <c r="E132" s="55" t="s">
        <v>6030</v>
      </c>
      <c r="F132" s="55" t="s">
        <v>6030</v>
      </c>
      <c r="G132" s="5" t="s">
        <v>6031</v>
      </c>
      <c r="H132" s="55" t="s">
        <v>6030</v>
      </c>
      <c r="I132" s="55" t="s">
        <v>6030</v>
      </c>
    </row>
    <row r="133" spans="1:24" ht="15.75" customHeight="1">
      <c r="A133" s="31" t="s">
        <v>6032</v>
      </c>
      <c r="B133" s="55" t="s">
        <v>6030</v>
      </c>
      <c r="C133" s="55" t="s">
        <v>6030</v>
      </c>
      <c r="D133" s="55" t="s">
        <v>6030</v>
      </c>
      <c r="E133" s="55" t="s">
        <v>6030</v>
      </c>
      <c r="F133" s="55" t="s">
        <v>6030</v>
      </c>
      <c r="G133" s="5" t="s">
        <v>6031</v>
      </c>
      <c r="H133" s="55" t="s">
        <v>6030</v>
      </c>
      <c r="I133" s="55" t="s">
        <v>6030</v>
      </c>
    </row>
    <row r="134" spans="1:24" ht="15.75" customHeight="1">
      <c r="A134" s="31" t="s">
        <v>6033</v>
      </c>
      <c r="B134" s="55" t="s">
        <v>6034</v>
      </c>
      <c r="C134" s="55" t="s">
        <v>6034</v>
      </c>
      <c r="D134" s="55" t="s">
        <v>6034</v>
      </c>
      <c r="E134" s="55" t="s">
        <v>6034</v>
      </c>
      <c r="F134" s="55" t="s">
        <v>6034</v>
      </c>
      <c r="G134" s="5" t="s">
        <v>6035</v>
      </c>
      <c r="H134" s="55" t="s">
        <v>6034</v>
      </c>
      <c r="I134" s="55" t="s">
        <v>6034</v>
      </c>
    </row>
    <row r="135" spans="1:24" ht="15.75" customHeight="1">
      <c r="A135" s="31" t="s">
        <v>6036</v>
      </c>
      <c r="B135" s="55" t="s">
        <v>6034</v>
      </c>
      <c r="C135" s="55" t="s">
        <v>6034</v>
      </c>
      <c r="D135" s="55" t="s">
        <v>6034</v>
      </c>
      <c r="E135" s="55" t="s">
        <v>6034</v>
      </c>
      <c r="F135" s="55" t="s">
        <v>6034</v>
      </c>
      <c r="G135" s="5" t="s">
        <v>6035</v>
      </c>
      <c r="H135" s="55" t="s">
        <v>6034</v>
      </c>
      <c r="I135" s="55" t="s">
        <v>6034</v>
      </c>
    </row>
    <row r="136" spans="1:24" ht="15.75" customHeight="1">
      <c r="A136" s="31" t="s">
        <v>6037</v>
      </c>
      <c r="B136" s="55" t="s">
        <v>6038</v>
      </c>
      <c r="C136" s="55" t="s">
        <v>6038</v>
      </c>
      <c r="D136" s="55" t="s">
        <v>6038</v>
      </c>
      <c r="E136" s="55" t="s">
        <v>6038</v>
      </c>
      <c r="F136" s="55" t="s">
        <v>6038</v>
      </c>
      <c r="G136" s="5" t="s">
        <v>6039</v>
      </c>
      <c r="H136" s="55" t="s">
        <v>6038</v>
      </c>
      <c r="I136" s="55" t="s">
        <v>6038</v>
      </c>
    </row>
    <row r="137" spans="1:24" ht="15.75" customHeight="1">
      <c r="A137" s="31" t="s">
        <v>6040</v>
      </c>
      <c r="B137" s="55" t="s">
        <v>6041</v>
      </c>
      <c r="C137" s="55" t="s">
        <v>6041</v>
      </c>
      <c r="D137" s="55" t="s">
        <v>6041</v>
      </c>
      <c r="E137" s="55" t="s">
        <v>6041</v>
      </c>
      <c r="F137" s="55" t="s">
        <v>6041</v>
      </c>
      <c r="G137" s="5" t="s">
        <v>6042</v>
      </c>
      <c r="H137" s="55" t="s">
        <v>6041</v>
      </c>
      <c r="I137" s="55" t="s">
        <v>6041</v>
      </c>
    </row>
    <row r="138" spans="1:24" ht="15.75" customHeight="1">
      <c r="A138" s="31" t="s">
        <v>6043</v>
      </c>
      <c r="B138" s="55" t="s">
        <v>6044</v>
      </c>
      <c r="C138" s="55" t="s">
        <v>6044</v>
      </c>
      <c r="D138" s="55" t="s">
        <v>6044</v>
      </c>
      <c r="E138" s="55" t="s">
        <v>6044</v>
      </c>
      <c r="F138" s="55" t="s">
        <v>6044</v>
      </c>
      <c r="G138" s="5" t="s">
        <v>6045</v>
      </c>
      <c r="H138" s="55" t="s">
        <v>6044</v>
      </c>
      <c r="I138" s="55" t="s">
        <v>6044</v>
      </c>
    </row>
    <row r="139" spans="1:24" ht="15.75" customHeight="1">
      <c r="A139" s="31" t="s">
        <v>6046</v>
      </c>
      <c r="B139" s="55" t="s">
        <v>6047</v>
      </c>
      <c r="C139" s="55" t="s">
        <v>6047</v>
      </c>
      <c r="D139" s="55" t="s">
        <v>6047</v>
      </c>
      <c r="E139" s="55" t="s">
        <v>6047</v>
      </c>
      <c r="F139" s="55" t="s">
        <v>6047</v>
      </c>
      <c r="G139" s="5" t="s">
        <v>6048</v>
      </c>
      <c r="H139" s="55" t="s">
        <v>6047</v>
      </c>
      <c r="I139" s="55" t="s">
        <v>6047</v>
      </c>
    </row>
    <row r="140" spans="1:24" ht="15.75" customHeight="1">
      <c r="A140" s="31" t="s">
        <v>6049</v>
      </c>
      <c r="B140" s="55" t="s">
        <v>6027</v>
      </c>
      <c r="C140" s="55" t="s">
        <v>6027</v>
      </c>
      <c r="D140" s="55" t="s">
        <v>6027</v>
      </c>
      <c r="E140" s="55" t="s">
        <v>6027</v>
      </c>
      <c r="F140" s="55" t="s">
        <v>6027</v>
      </c>
      <c r="G140" s="5" t="s">
        <v>6028</v>
      </c>
      <c r="H140" s="55" t="s">
        <v>6027</v>
      </c>
      <c r="I140" s="55" t="s">
        <v>6027</v>
      </c>
    </row>
    <row r="141" spans="1:24" ht="15.75" customHeight="1">
      <c r="A141" s="31" t="s">
        <v>6050</v>
      </c>
      <c r="B141" s="55" t="s">
        <v>6051</v>
      </c>
      <c r="C141" s="55" t="s">
        <v>6051</v>
      </c>
      <c r="D141" s="55" t="s">
        <v>6051</v>
      </c>
      <c r="E141" s="55" t="s">
        <v>6051</v>
      </c>
      <c r="F141" s="55" t="s">
        <v>6051</v>
      </c>
      <c r="G141" s="5" t="s">
        <v>6052</v>
      </c>
      <c r="H141" s="55" t="s">
        <v>6051</v>
      </c>
      <c r="I141" s="55" t="s">
        <v>6051</v>
      </c>
    </row>
    <row r="142" spans="1:24" ht="15.75" customHeight="1">
      <c r="A142" s="31" t="s">
        <v>6053</v>
      </c>
      <c r="B142" s="55" t="s">
        <v>6030</v>
      </c>
      <c r="C142" s="55" t="s">
        <v>6030</v>
      </c>
      <c r="D142" s="55" t="s">
        <v>6030</v>
      </c>
      <c r="E142" s="55" t="s">
        <v>6030</v>
      </c>
      <c r="F142" s="55" t="s">
        <v>6030</v>
      </c>
      <c r="G142" s="5" t="s">
        <v>6031</v>
      </c>
      <c r="H142" s="55" t="s">
        <v>6030</v>
      </c>
      <c r="I142" s="55" t="s">
        <v>6030</v>
      </c>
    </row>
    <row r="143" spans="1:24" ht="15.75" customHeight="1">
      <c r="A143" s="31" t="s">
        <v>6054</v>
      </c>
      <c r="B143" s="55" t="s">
        <v>6030</v>
      </c>
      <c r="C143" s="55" t="s">
        <v>6030</v>
      </c>
      <c r="D143" s="55" t="s">
        <v>6030</v>
      </c>
      <c r="E143" s="55" t="s">
        <v>6030</v>
      </c>
      <c r="F143" s="55" t="s">
        <v>6030</v>
      </c>
      <c r="G143" s="5" t="s">
        <v>6031</v>
      </c>
      <c r="H143" s="55" t="s">
        <v>6030</v>
      </c>
      <c r="I143" s="55" t="s">
        <v>6030</v>
      </c>
    </row>
    <row r="144" spans="1:24" ht="15.75" customHeight="1">
      <c r="A144" s="31" t="s">
        <v>6055</v>
      </c>
      <c r="B144" s="55" t="s">
        <v>6056</v>
      </c>
      <c r="C144" s="55" t="s">
        <v>6056</v>
      </c>
      <c r="D144" s="55" t="s">
        <v>6056</v>
      </c>
      <c r="E144" s="55" t="s">
        <v>6056</v>
      </c>
      <c r="F144" s="55" t="s">
        <v>6056</v>
      </c>
      <c r="G144" s="5" t="s">
        <v>6057</v>
      </c>
      <c r="H144" s="55" t="s">
        <v>6056</v>
      </c>
      <c r="I144" s="55" t="s">
        <v>6056</v>
      </c>
    </row>
    <row r="145" spans="1:9" ht="15.75" customHeight="1">
      <c r="A145" s="31" t="s">
        <v>6058</v>
      </c>
      <c r="B145" s="55" t="s">
        <v>6041</v>
      </c>
      <c r="C145" s="55" t="s">
        <v>6041</v>
      </c>
      <c r="D145" s="55" t="s">
        <v>6041</v>
      </c>
      <c r="E145" s="55" t="s">
        <v>6041</v>
      </c>
      <c r="F145" s="55" t="s">
        <v>6041</v>
      </c>
      <c r="G145" s="5" t="s">
        <v>6042</v>
      </c>
      <c r="H145" s="55" t="s">
        <v>6041</v>
      </c>
      <c r="I145" s="55" t="s">
        <v>6041</v>
      </c>
    </row>
    <row r="146" spans="1:9" ht="15.75" customHeight="1">
      <c r="A146" s="31" t="s">
        <v>6059</v>
      </c>
      <c r="B146" s="55" t="s">
        <v>6044</v>
      </c>
      <c r="C146" s="55" t="s">
        <v>6044</v>
      </c>
      <c r="D146" s="55" t="s">
        <v>6044</v>
      </c>
      <c r="E146" s="55" t="s">
        <v>6044</v>
      </c>
      <c r="F146" s="55" t="s">
        <v>6044</v>
      </c>
      <c r="G146" s="5" t="s">
        <v>6045</v>
      </c>
      <c r="H146" s="55" t="s">
        <v>6044</v>
      </c>
      <c r="I146" s="55" t="s">
        <v>6044</v>
      </c>
    </row>
    <row r="147" spans="1:9" ht="15.75" customHeight="1">
      <c r="A147" s="31" t="s">
        <v>6060</v>
      </c>
      <c r="B147" s="55" t="s">
        <v>6061</v>
      </c>
      <c r="C147" s="55" t="s">
        <v>6061</v>
      </c>
      <c r="D147" s="55" t="s">
        <v>6061</v>
      </c>
      <c r="E147" s="55" t="s">
        <v>6061</v>
      </c>
      <c r="F147" s="55" t="s">
        <v>6061</v>
      </c>
      <c r="G147" s="5" t="s">
        <v>6062</v>
      </c>
      <c r="H147" s="55" t="s">
        <v>6061</v>
      </c>
      <c r="I147" s="55" t="s">
        <v>6061</v>
      </c>
    </row>
    <row r="148" spans="1:9" ht="15.75" customHeight="1">
      <c r="A148" s="31" t="s">
        <v>6063</v>
      </c>
      <c r="B148" s="55" t="s">
        <v>6064</v>
      </c>
      <c r="C148" s="55" t="s">
        <v>6064</v>
      </c>
      <c r="D148" s="55" t="s">
        <v>6064</v>
      </c>
      <c r="E148" s="55" t="s">
        <v>6064</v>
      </c>
      <c r="F148" s="55" t="s">
        <v>6064</v>
      </c>
      <c r="G148" s="5" t="s">
        <v>6065</v>
      </c>
      <c r="H148" s="55" t="s">
        <v>6064</v>
      </c>
      <c r="I148" s="55" t="s">
        <v>6064</v>
      </c>
    </row>
    <row r="149" spans="1:9" ht="15.75" customHeight="1">
      <c r="A149" s="31" t="s">
        <v>6066</v>
      </c>
      <c r="B149" s="55" t="s">
        <v>6030</v>
      </c>
      <c r="C149" s="55" t="s">
        <v>6030</v>
      </c>
      <c r="D149" s="55" t="s">
        <v>6030</v>
      </c>
      <c r="E149" s="55" t="s">
        <v>6030</v>
      </c>
      <c r="F149" s="55" t="s">
        <v>6030</v>
      </c>
      <c r="G149" s="5" t="s">
        <v>6031</v>
      </c>
      <c r="H149" s="55" t="s">
        <v>6030</v>
      </c>
      <c r="I149" s="55" t="s">
        <v>6030</v>
      </c>
    </row>
    <row r="150" spans="1:9" ht="15.75" customHeight="1">
      <c r="A150" s="31" t="s">
        <v>6067</v>
      </c>
      <c r="B150" s="55" t="s">
        <v>6030</v>
      </c>
      <c r="C150" s="55" t="s">
        <v>6030</v>
      </c>
      <c r="D150" s="55" t="s">
        <v>6030</v>
      </c>
      <c r="E150" s="55" t="s">
        <v>6030</v>
      </c>
      <c r="F150" s="55" t="s">
        <v>6030</v>
      </c>
      <c r="G150" s="5" t="s">
        <v>6031</v>
      </c>
      <c r="H150" s="55" t="s">
        <v>6030</v>
      </c>
      <c r="I150" s="55" t="s">
        <v>6030</v>
      </c>
    </row>
    <row r="151" spans="1:9" ht="15.75" customHeight="1">
      <c r="A151" s="31" t="s">
        <v>6068</v>
      </c>
      <c r="B151" s="55" t="s">
        <v>6038</v>
      </c>
      <c r="C151" s="55" t="s">
        <v>6038</v>
      </c>
      <c r="D151" s="55" t="s">
        <v>6038</v>
      </c>
      <c r="E151" s="55" t="s">
        <v>6038</v>
      </c>
      <c r="F151" s="55" t="s">
        <v>6038</v>
      </c>
      <c r="G151" s="5" t="s">
        <v>6039</v>
      </c>
      <c r="H151" s="55" t="s">
        <v>6038</v>
      </c>
      <c r="I151" s="55" t="s">
        <v>6038</v>
      </c>
    </row>
    <row r="152" spans="1:9" ht="15.75" customHeight="1">
      <c r="A152" s="31" t="s">
        <v>6069</v>
      </c>
      <c r="B152" s="55" t="s">
        <v>6027</v>
      </c>
      <c r="C152" s="55" t="s">
        <v>6027</v>
      </c>
      <c r="D152" s="55" t="s">
        <v>6027</v>
      </c>
      <c r="E152" s="55" t="s">
        <v>6027</v>
      </c>
      <c r="F152" s="55" t="s">
        <v>6027</v>
      </c>
      <c r="G152" s="5" t="s">
        <v>6028</v>
      </c>
      <c r="H152" s="55" t="s">
        <v>6027</v>
      </c>
      <c r="I152" s="55" t="s">
        <v>6027</v>
      </c>
    </row>
    <row r="153" spans="1:9" ht="15.75" customHeight="1">
      <c r="A153" s="31" t="s">
        <v>6070</v>
      </c>
      <c r="B153" s="55" t="s">
        <v>6051</v>
      </c>
      <c r="C153" s="55" t="s">
        <v>6051</v>
      </c>
      <c r="D153" s="55" t="s">
        <v>6051</v>
      </c>
      <c r="E153" s="55" t="s">
        <v>6051</v>
      </c>
      <c r="F153" s="55" t="s">
        <v>6051</v>
      </c>
      <c r="G153" s="5" t="s">
        <v>6052</v>
      </c>
      <c r="H153" s="55" t="s">
        <v>6051</v>
      </c>
      <c r="I153" s="55" t="s">
        <v>6051</v>
      </c>
    </row>
    <row r="154" spans="1:9" ht="15.75" customHeight="1">
      <c r="A154" s="31" t="s">
        <v>6071</v>
      </c>
      <c r="B154" s="55" t="s">
        <v>6030</v>
      </c>
      <c r="C154" s="55" t="s">
        <v>6030</v>
      </c>
      <c r="D154" s="55" t="s">
        <v>6030</v>
      </c>
      <c r="E154" s="55" t="s">
        <v>6030</v>
      </c>
      <c r="F154" s="55" t="s">
        <v>6030</v>
      </c>
      <c r="G154" s="5" t="s">
        <v>6031</v>
      </c>
      <c r="H154" s="55" t="s">
        <v>6030</v>
      </c>
      <c r="I154" s="55" t="s">
        <v>6030</v>
      </c>
    </row>
    <row r="155" spans="1:9" ht="15.75" customHeight="1">
      <c r="A155" s="31" t="s">
        <v>6072</v>
      </c>
      <c r="B155" s="55" t="s">
        <v>6030</v>
      </c>
      <c r="C155" s="55" t="s">
        <v>6030</v>
      </c>
      <c r="D155" s="55" t="s">
        <v>6030</v>
      </c>
      <c r="E155" s="55" t="s">
        <v>6030</v>
      </c>
      <c r="F155" s="55" t="s">
        <v>6030</v>
      </c>
      <c r="G155" s="5" t="s">
        <v>6031</v>
      </c>
      <c r="H155" s="55" t="s">
        <v>6030</v>
      </c>
      <c r="I155" s="55" t="s">
        <v>6030</v>
      </c>
    </row>
    <row r="156" spans="1:9" ht="15.75" customHeight="1">
      <c r="A156" s="31" t="s">
        <v>6073</v>
      </c>
      <c r="B156" s="55" t="s">
        <v>6056</v>
      </c>
      <c r="C156" s="55" t="s">
        <v>6056</v>
      </c>
      <c r="D156" s="55" t="s">
        <v>6056</v>
      </c>
      <c r="E156" s="55" t="s">
        <v>6056</v>
      </c>
      <c r="F156" s="55" t="s">
        <v>6056</v>
      </c>
      <c r="G156" s="5" t="s">
        <v>6057</v>
      </c>
      <c r="H156" s="55" t="s">
        <v>6056</v>
      </c>
      <c r="I156" s="55" t="s">
        <v>6056</v>
      </c>
    </row>
    <row r="157" spans="1:9" ht="15.75" customHeight="1">
      <c r="A157" s="31" t="s">
        <v>6074</v>
      </c>
      <c r="B157" s="55" t="s">
        <v>6075</v>
      </c>
      <c r="C157" s="55" t="s">
        <v>6075</v>
      </c>
      <c r="D157" s="55" t="s">
        <v>6075</v>
      </c>
      <c r="E157" s="55" t="s">
        <v>6075</v>
      </c>
      <c r="F157" s="55" t="s">
        <v>6075</v>
      </c>
      <c r="G157" s="5" t="s">
        <v>6075</v>
      </c>
      <c r="H157" s="55" t="s">
        <v>6075</v>
      </c>
      <c r="I157" s="55" t="s">
        <v>6075</v>
      </c>
    </row>
    <row r="158" spans="1:9" ht="15.75" customHeight="1">
      <c r="A158" s="31" t="s">
        <v>6076</v>
      </c>
      <c r="B158" s="55" t="s">
        <v>6077</v>
      </c>
      <c r="C158" s="55" t="s">
        <v>6077</v>
      </c>
      <c r="D158" s="55" t="s">
        <v>6077</v>
      </c>
      <c r="E158" s="55" t="s">
        <v>6077</v>
      </c>
      <c r="F158" s="55" t="s">
        <v>6077</v>
      </c>
      <c r="G158" s="5" t="s">
        <v>6077</v>
      </c>
      <c r="H158" s="55" t="s">
        <v>6077</v>
      </c>
      <c r="I158" s="55" t="s">
        <v>6077</v>
      </c>
    </row>
    <row r="159" spans="1:9" ht="15.75" customHeight="1">
      <c r="A159" s="31" t="s">
        <v>6078</v>
      </c>
      <c r="B159" s="55" t="s">
        <v>6079</v>
      </c>
      <c r="C159" s="55" t="s">
        <v>6079</v>
      </c>
      <c r="D159" s="55" t="s">
        <v>6079</v>
      </c>
      <c r="E159" s="55" t="s">
        <v>6079</v>
      </c>
      <c r="F159" s="55" t="s">
        <v>6079</v>
      </c>
      <c r="G159" s="5" t="s">
        <v>6080</v>
      </c>
      <c r="H159" s="55" t="s">
        <v>6079</v>
      </c>
      <c r="I159" s="55" t="s">
        <v>6079</v>
      </c>
    </row>
    <row r="160" spans="1:9" ht="15.75" customHeight="1">
      <c r="A160" s="31" t="s">
        <v>6081</v>
      </c>
      <c r="B160" s="55" t="s">
        <v>6082</v>
      </c>
      <c r="C160" s="55" t="s">
        <v>6082</v>
      </c>
      <c r="D160" s="55" t="s">
        <v>6082</v>
      </c>
      <c r="E160" s="55" t="s">
        <v>6082</v>
      </c>
      <c r="F160" s="55" t="s">
        <v>6082</v>
      </c>
      <c r="G160" s="5" t="s">
        <v>6082</v>
      </c>
      <c r="H160" s="55" t="s">
        <v>6082</v>
      </c>
      <c r="I160" s="55" t="s">
        <v>6082</v>
      </c>
    </row>
    <row r="161" spans="1:9" ht="15.75" customHeight="1">
      <c r="A161" s="31" t="s">
        <v>6083</v>
      </c>
      <c r="B161" s="55" t="s">
        <v>6027</v>
      </c>
      <c r="C161" s="55" t="s">
        <v>6027</v>
      </c>
      <c r="D161" s="55" t="s">
        <v>6027</v>
      </c>
      <c r="E161" s="55" t="s">
        <v>6027</v>
      </c>
      <c r="F161" s="55" t="s">
        <v>6027</v>
      </c>
      <c r="G161" s="5" t="s">
        <v>6028</v>
      </c>
      <c r="H161" s="55" t="s">
        <v>6027</v>
      </c>
      <c r="I161" s="55" t="s">
        <v>6027</v>
      </c>
    </row>
    <row r="162" spans="1:9" ht="15.75" customHeight="1">
      <c r="A162" s="31" t="s">
        <v>6084</v>
      </c>
      <c r="B162" s="55" t="s">
        <v>6085</v>
      </c>
      <c r="C162" s="55" t="s">
        <v>6085</v>
      </c>
      <c r="D162" s="55" t="s">
        <v>6085</v>
      </c>
      <c r="E162" s="55" t="s">
        <v>6085</v>
      </c>
      <c r="F162" s="55" t="s">
        <v>6085</v>
      </c>
      <c r="G162" s="55" t="s">
        <v>6086</v>
      </c>
      <c r="H162" s="55" t="s">
        <v>6085</v>
      </c>
      <c r="I162" s="55" t="s">
        <v>6085</v>
      </c>
    </row>
    <row r="163" spans="1:9" ht="15.75" customHeight="1">
      <c r="A163" s="31" t="s">
        <v>6087</v>
      </c>
      <c r="B163" s="55" t="s">
        <v>6088</v>
      </c>
      <c r="C163" s="55" t="s">
        <v>6088</v>
      </c>
      <c r="D163" s="55" t="s">
        <v>6088</v>
      </c>
      <c r="E163" s="55" t="s">
        <v>6088</v>
      </c>
      <c r="F163" s="55" t="s">
        <v>6088</v>
      </c>
      <c r="G163" s="55" t="s">
        <v>6089</v>
      </c>
      <c r="H163" s="55" t="s">
        <v>6088</v>
      </c>
      <c r="I163" s="55" t="s">
        <v>6088</v>
      </c>
    </row>
    <row r="164" spans="1:9" ht="15.75" customHeight="1">
      <c r="A164" s="31" t="s">
        <v>6090</v>
      </c>
      <c r="B164" s="55" t="s">
        <v>6091</v>
      </c>
      <c r="C164" s="55" t="s">
        <v>6091</v>
      </c>
      <c r="D164" s="55" t="s">
        <v>6091</v>
      </c>
      <c r="E164" s="55" t="s">
        <v>6091</v>
      </c>
      <c r="F164" s="55" t="s">
        <v>6091</v>
      </c>
      <c r="G164" s="55" t="s">
        <v>6092</v>
      </c>
      <c r="H164" s="55" t="s">
        <v>6091</v>
      </c>
      <c r="I164" s="55" t="s">
        <v>6091</v>
      </c>
    </row>
    <row r="165" spans="1:9" ht="15.75" customHeight="1">
      <c r="A165" s="31" t="s">
        <v>6093</v>
      </c>
      <c r="B165" s="55" t="s">
        <v>6094</v>
      </c>
      <c r="C165" s="55" t="s">
        <v>6094</v>
      </c>
      <c r="D165" s="55" t="s">
        <v>6094</v>
      </c>
      <c r="E165" s="55" t="s">
        <v>6094</v>
      </c>
      <c r="F165" s="55" t="s">
        <v>6094</v>
      </c>
      <c r="G165" s="55" t="s">
        <v>6094</v>
      </c>
      <c r="H165" s="55" t="s">
        <v>6094</v>
      </c>
      <c r="I165" s="55" t="s">
        <v>6094</v>
      </c>
    </row>
    <row r="166" spans="1:9" ht="15.75" customHeight="1">
      <c r="A166" s="31" t="s">
        <v>6095</v>
      </c>
      <c r="B166" s="55" t="s">
        <v>6094</v>
      </c>
      <c r="C166" s="55" t="s">
        <v>6094</v>
      </c>
      <c r="D166" s="55" t="s">
        <v>6094</v>
      </c>
      <c r="E166" s="55" t="s">
        <v>6094</v>
      </c>
      <c r="F166" s="55" t="s">
        <v>6094</v>
      </c>
      <c r="G166" s="55" t="s">
        <v>6094</v>
      </c>
      <c r="H166" s="55" t="s">
        <v>6094</v>
      </c>
      <c r="I166" s="55" t="s">
        <v>6094</v>
      </c>
    </row>
    <row r="167" spans="1:9" ht="15.75" customHeight="1">
      <c r="A167" s="31" t="s">
        <v>6096</v>
      </c>
      <c r="B167" s="55" t="s">
        <v>6097</v>
      </c>
      <c r="C167" s="55" t="s">
        <v>6097</v>
      </c>
      <c r="D167" s="55" t="s">
        <v>6097</v>
      </c>
      <c r="E167" s="55" t="s">
        <v>6097</v>
      </c>
      <c r="F167" s="55" t="s">
        <v>6097</v>
      </c>
      <c r="G167" s="55" t="s">
        <v>6097</v>
      </c>
      <c r="H167" s="55" t="s">
        <v>6097</v>
      </c>
      <c r="I167" s="55" t="s">
        <v>6097</v>
      </c>
    </row>
    <row r="168" spans="1:9" ht="15.75" customHeight="1">
      <c r="A168" s="31" t="s">
        <v>6098</v>
      </c>
      <c r="B168" s="55" t="s">
        <v>6027</v>
      </c>
      <c r="C168" s="55" t="s">
        <v>6027</v>
      </c>
      <c r="D168" s="55" t="s">
        <v>6027</v>
      </c>
      <c r="E168" s="55" t="s">
        <v>6027</v>
      </c>
      <c r="F168" s="55" t="s">
        <v>6027</v>
      </c>
      <c r="G168" s="5" t="s">
        <v>6028</v>
      </c>
      <c r="H168" s="55" t="s">
        <v>6027</v>
      </c>
      <c r="I168" s="55" t="s">
        <v>6027</v>
      </c>
    </row>
    <row r="169" spans="1:9" ht="15.75" customHeight="1">
      <c r="A169" s="31" t="s">
        <v>6099</v>
      </c>
      <c r="B169" s="55" t="s">
        <v>6100</v>
      </c>
      <c r="C169" s="55" t="s">
        <v>6100</v>
      </c>
      <c r="D169" s="55" t="s">
        <v>6100</v>
      </c>
      <c r="E169" s="55" t="s">
        <v>6100</v>
      </c>
      <c r="F169" s="55" t="s">
        <v>6100</v>
      </c>
      <c r="G169" s="55" t="s">
        <v>6100</v>
      </c>
      <c r="H169" s="55" t="s">
        <v>6100</v>
      </c>
      <c r="I169" s="55" t="s">
        <v>6100</v>
      </c>
    </row>
    <row r="170" spans="1:9" ht="15.75" customHeight="1">
      <c r="A170" s="31" t="s">
        <v>6101</v>
      </c>
      <c r="B170" s="55" t="s">
        <v>6102</v>
      </c>
      <c r="C170" s="55" t="s">
        <v>6102</v>
      </c>
      <c r="D170" s="55" t="s">
        <v>6102</v>
      </c>
      <c r="E170" s="55" t="s">
        <v>6102</v>
      </c>
      <c r="F170" s="55" t="s">
        <v>6102</v>
      </c>
      <c r="G170" s="55" t="s">
        <v>6102</v>
      </c>
      <c r="H170" s="55" t="s">
        <v>6102</v>
      </c>
      <c r="I170" s="55" t="s">
        <v>6102</v>
      </c>
    </row>
    <row r="171" spans="1:9" ht="15.75" customHeight="1">
      <c r="A171" s="31" t="s">
        <v>6103</v>
      </c>
      <c r="B171" s="55" t="s">
        <v>6104</v>
      </c>
      <c r="C171" s="55" t="s">
        <v>6104</v>
      </c>
      <c r="D171" s="55" t="s">
        <v>6104</v>
      </c>
      <c r="E171" s="55" t="s">
        <v>6104</v>
      </c>
      <c r="F171" s="55" t="s">
        <v>6104</v>
      </c>
      <c r="G171" s="55" t="s">
        <v>6105</v>
      </c>
      <c r="H171" s="55" t="s">
        <v>6104</v>
      </c>
      <c r="I171" s="55" t="s">
        <v>6104</v>
      </c>
    </row>
    <row r="172" spans="1:9" ht="15.75" customHeight="1">
      <c r="A172" s="31" t="s">
        <v>6106</v>
      </c>
      <c r="B172" s="55" t="s">
        <v>6107</v>
      </c>
      <c r="C172" s="55" t="s">
        <v>6107</v>
      </c>
      <c r="D172" s="55" t="s">
        <v>6107</v>
      </c>
      <c r="E172" s="55" t="s">
        <v>6107</v>
      </c>
      <c r="F172" s="55" t="s">
        <v>6107</v>
      </c>
      <c r="G172" s="55" t="s">
        <v>6108</v>
      </c>
      <c r="H172" s="55" t="s">
        <v>6107</v>
      </c>
      <c r="I172" s="55" t="s">
        <v>6107</v>
      </c>
    </row>
    <row r="173" spans="1:9" ht="15.75" customHeight="1">
      <c r="A173" s="31" t="s">
        <v>6109</v>
      </c>
      <c r="B173" s="55" t="s">
        <v>6110</v>
      </c>
      <c r="C173" s="55" t="s">
        <v>6110</v>
      </c>
      <c r="D173" s="55" t="s">
        <v>6110</v>
      </c>
      <c r="E173" s="55" t="s">
        <v>6110</v>
      </c>
      <c r="F173" s="55" t="s">
        <v>6110</v>
      </c>
      <c r="G173" s="55" t="s">
        <v>6111</v>
      </c>
      <c r="H173" s="55" t="s">
        <v>6110</v>
      </c>
      <c r="I173" s="55" t="s">
        <v>6110</v>
      </c>
    </row>
    <row r="174" spans="1:9" ht="15.75" customHeight="1">
      <c r="A174" s="31" t="s">
        <v>6112</v>
      </c>
      <c r="B174" s="55" t="s">
        <v>6113</v>
      </c>
      <c r="C174" s="55" t="s">
        <v>6113</v>
      </c>
      <c r="D174" s="55" t="s">
        <v>6113</v>
      </c>
      <c r="E174" s="55" t="s">
        <v>6113</v>
      </c>
      <c r="F174" s="55" t="s">
        <v>6113</v>
      </c>
      <c r="G174" s="55" t="s">
        <v>6114</v>
      </c>
      <c r="H174" s="55" t="s">
        <v>6113</v>
      </c>
      <c r="I174" s="55" t="s">
        <v>6113</v>
      </c>
    </row>
    <row r="175" spans="1:9" ht="15.75" customHeight="1">
      <c r="A175" s="31" t="s">
        <v>6115</v>
      </c>
      <c r="B175" s="55" t="s">
        <v>6027</v>
      </c>
      <c r="C175" s="55" t="s">
        <v>6027</v>
      </c>
      <c r="D175" s="55" t="s">
        <v>6027</v>
      </c>
      <c r="E175" s="55" t="s">
        <v>6027</v>
      </c>
      <c r="F175" s="55" t="s">
        <v>6027</v>
      </c>
      <c r="G175" s="5" t="s">
        <v>6028</v>
      </c>
      <c r="H175" s="55" t="s">
        <v>6027</v>
      </c>
      <c r="I175" s="55" t="s">
        <v>6027</v>
      </c>
    </row>
    <row r="176" spans="1:9" ht="15.75" customHeight="1">
      <c r="A176" s="31" t="s">
        <v>6116</v>
      </c>
      <c r="B176" s="55" t="s">
        <v>6085</v>
      </c>
      <c r="C176" s="55" t="s">
        <v>6085</v>
      </c>
      <c r="D176" s="55" t="s">
        <v>6085</v>
      </c>
      <c r="E176" s="55" t="s">
        <v>6085</v>
      </c>
      <c r="F176" s="55" t="s">
        <v>6085</v>
      </c>
      <c r="G176" s="55" t="s">
        <v>6086</v>
      </c>
      <c r="H176" s="55" t="s">
        <v>6085</v>
      </c>
      <c r="I176" s="55" t="s">
        <v>6085</v>
      </c>
    </row>
    <row r="177" spans="1:9" ht="15.75" customHeight="1">
      <c r="A177" s="31" t="s">
        <v>6117</v>
      </c>
      <c r="B177" s="55" t="s">
        <v>6088</v>
      </c>
      <c r="C177" s="55" t="s">
        <v>6088</v>
      </c>
      <c r="D177" s="55" t="s">
        <v>6088</v>
      </c>
      <c r="E177" s="55" t="s">
        <v>6088</v>
      </c>
      <c r="F177" s="55" t="s">
        <v>6088</v>
      </c>
      <c r="G177" s="55" t="s">
        <v>6089</v>
      </c>
      <c r="H177" s="55" t="s">
        <v>6088</v>
      </c>
      <c r="I177" s="55" t="s">
        <v>6088</v>
      </c>
    </row>
    <row r="178" spans="1:9" ht="15.75" customHeight="1">
      <c r="A178" s="31" t="s">
        <v>6118</v>
      </c>
      <c r="B178" s="55" t="s">
        <v>6091</v>
      </c>
      <c r="C178" s="55" t="s">
        <v>6091</v>
      </c>
      <c r="D178" s="55" t="s">
        <v>6091</v>
      </c>
      <c r="E178" s="55" t="s">
        <v>6091</v>
      </c>
      <c r="F178" s="55" t="s">
        <v>6091</v>
      </c>
      <c r="G178" s="55" t="s">
        <v>6092</v>
      </c>
      <c r="H178" s="55" t="s">
        <v>6091</v>
      </c>
      <c r="I178" s="55" t="s">
        <v>6091</v>
      </c>
    </row>
    <row r="179" spans="1:9" ht="15.75" customHeight="1">
      <c r="A179" s="31" t="s">
        <v>6119</v>
      </c>
      <c r="B179" s="55" t="s">
        <v>6027</v>
      </c>
      <c r="C179" s="55" t="s">
        <v>6027</v>
      </c>
      <c r="D179" s="55" t="s">
        <v>6027</v>
      </c>
      <c r="E179" s="55" t="s">
        <v>6027</v>
      </c>
      <c r="F179" s="55" t="s">
        <v>6027</v>
      </c>
      <c r="G179" s="5" t="s">
        <v>6028</v>
      </c>
      <c r="H179" s="55" t="s">
        <v>6027</v>
      </c>
      <c r="I179" s="55" t="s">
        <v>6027</v>
      </c>
    </row>
    <row r="180" spans="1:9" ht="15.75" customHeight="1">
      <c r="A180" s="31" t="s">
        <v>6120</v>
      </c>
      <c r="B180" s="55" t="s">
        <v>6100</v>
      </c>
      <c r="C180" s="55" t="s">
        <v>6100</v>
      </c>
      <c r="D180" s="55" t="s">
        <v>6100</v>
      </c>
      <c r="E180" s="55" t="s">
        <v>6100</v>
      </c>
      <c r="F180" s="55" t="s">
        <v>6100</v>
      </c>
      <c r="G180" s="55" t="s">
        <v>6121</v>
      </c>
      <c r="H180" s="55" t="s">
        <v>6100</v>
      </c>
      <c r="I180" s="55" t="s">
        <v>6100</v>
      </c>
    </row>
    <row r="181" spans="1:9" ht="15.75" customHeight="1">
      <c r="A181" s="31" t="s">
        <v>6122</v>
      </c>
      <c r="B181" s="55" t="s">
        <v>6102</v>
      </c>
      <c r="C181" s="55" t="s">
        <v>6102</v>
      </c>
      <c r="D181" s="55" t="s">
        <v>6102</v>
      </c>
      <c r="E181" s="55" t="s">
        <v>6102</v>
      </c>
      <c r="F181" s="55" t="s">
        <v>6102</v>
      </c>
      <c r="G181" s="55" t="s">
        <v>6123</v>
      </c>
      <c r="H181" s="55" t="s">
        <v>6102</v>
      </c>
      <c r="I181" s="55" t="s">
        <v>6102</v>
      </c>
    </row>
    <row r="182" spans="1:9" ht="15.75" customHeight="1">
      <c r="A182" s="31" t="s">
        <v>6124</v>
      </c>
      <c r="B182" s="55" t="s">
        <v>6104</v>
      </c>
      <c r="C182" s="55" t="s">
        <v>6104</v>
      </c>
      <c r="D182" s="55" t="s">
        <v>6104</v>
      </c>
      <c r="E182" s="55" t="s">
        <v>6104</v>
      </c>
      <c r="F182" s="55" t="s">
        <v>6104</v>
      </c>
      <c r="G182" s="55" t="s">
        <v>6105</v>
      </c>
      <c r="H182" s="55" t="s">
        <v>6104</v>
      </c>
      <c r="I182" s="55" t="s">
        <v>6104</v>
      </c>
    </row>
    <row r="183" spans="1:9" ht="15.75" customHeight="1">
      <c r="A183" s="31" t="s">
        <v>6125</v>
      </c>
      <c r="B183" s="55" t="s">
        <v>6126</v>
      </c>
      <c r="C183" s="55" t="s">
        <v>6126</v>
      </c>
      <c r="D183" s="55" t="s">
        <v>6126</v>
      </c>
      <c r="E183" s="55" t="s">
        <v>6126</v>
      </c>
      <c r="F183" s="55" t="s">
        <v>6126</v>
      </c>
      <c r="G183" s="55" t="s">
        <v>6126</v>
      </c>
      <c r="H183" s="55" t="s">
        <v>6126</v>
      </c>
      <c r="I183" s="55" t="s">
        <v>6126</v>
      </c>
    </row>
    <row r="184" spans="1:9" ht="15.75" customHeight="1">
      <c r="A184" s="31" t="s">
        <v>6127</v>
      </c>
      <c r="B184" s="55" t="s">
        <v>6128</v>
      </c>
      <c r="C184" s="55" t="s">
        <v>6128</v>
      </c>
      <c r="D184" s="55" t="s">
        <v>6128</v>
      </c>
      <c r="E184" s="55" t="s">
        <v>6128</v>
      </c>
      <c r="F184" s="55" t="s">
        <v>6128</v>
      </c>
      <c r="G184" s="55" t="s">
        <v>6128</v>
      </c>
      <c r="H184" s="55" t="s">
        <v>6128</v>
      </c>
      <c r="I184" s="55" t="s">
        <v>6128</v>
      </c>
    </row>
    <row r="185" spans="1:9" ht="15.75" customHeight="1">
      <c r="A185" s="31" t="s">
        <v>6129</v>
      </c>
      <c r="B185" s="55" t="s">
        <v>6130</v>
      </c>
      <c r="C185" s="55" t="s">
        <v>6130</v>
      </c>
      <c r="D185" s="55" t="s">
        <v>6130</v>
      </c>
      <c r="E185" s="55" t="s">
        <v>6130</v>
      </c>
      <c r="F185" s="55" t="s">
        <v>6130</v>
      </c>
      <c r="G185" s="55" t="s">
        <v>6130</v>
      </c>
      <c r="H185" s="55" t="s">
        <v>6130</v>
      </c>
      <c r="I185" s="55" t="s">
        <v>6130</v>
      </c>
    </row>
    <row r="186" spans="1:9" ht="15.75" customHeight="1">
      <c r="A186" s="31" t="s">
        <v>6131</v>
      </c>
      <c r="B186" s="55" t="s">
        <v>6132</v>
      </c>
      <c r="C186" s="55" t="s">
        <v>6132</v>
      </c>
      <c r="D186" s="55" t="s">
        <v>6132</v>
      </c>
      <c r="E186" s="55" t="s">
        <v>6132</v>
      </c>
      <c r="F186" s="55" t="s">
        <v>6132</v>
      </c>
      <c r="G186" s="55" t="s">
        <v>6132</v>
      </c>
      <c r="H186" s="55" t="s">
        <v>6132</v>
      </c>
      <c r="I186" s="55" t="s">
        <v>6132</v>
      </c>
    </row>
    <row r="187" spans="1:9" ht="15.75" customHeight="1">
      <c r="A187" s="31" t="s">
        <v>6133</v>
      </c>
      <c r="B187" s="55" t="s">
        <v>6134</v>
      </c>
      <c r="C187" s="55" t="s">
        <v>6134</v>
      </c>
      <c r="D187" s="55" t="s">
        <v>6134</v>
      </c>
      <c r="E187" s="55" t="s">
        <v>6134</v>
      </c>
      <c r="F187" s="55" t="s">
        <v>6134</v>
      </c>
      <c r="G187" s="55" t="s">
        <v>6134</v>
      </c>
      <c r="H187" s="55" t="s">
        <v>6134</v>
      </c>
      <c r="I187" s="55" t="s">
        <v>6134</v>
      </c>
    </row>
    <row r="188" spans="1:9" ht="15.75" customHeight="1">
      <c r="A188" s="31" t="s">
        <v>6135</v>
      </c>
      <c r="B188" s="55" t="s">
        <v>6136</v>
      </c>
      <c r="C188" s="55" t="s">
        <v>6136</v>
      </c>
      <c r="D188" s="55" t="s">
        <v>6136</v>
      </c>
      <c r="E188" s="55" t="s">
        <v>6136</v>
      </c>
      <c r="F188" s="55" t="s">
        <v>6136</v>
      </c>
      <c r="G188" s="55" t="s">
        <v>6136</v>
      </c>
      <c r="H188" s="55" t="s">
        <v>6136</v>
      </c>
      <c r="I188" s="55" t="s">
        <v>6136</v>
      </c>
    </row>
    <row r="189" spans="1:9" ht="15.75" customHeight="1">
      <c r="A189" s="31" t="s">
        <v>6137</v>
      </c>
      <c r="B189" s="55" t="s">
        <v>6138</v>
      </c>
      <c r="C189" s="55" t="s">
        <v>6138</v>
      </c>
      <c r="D189" s="55" t="s">
        <v>6138</v>
      </c>
      <c r="E189" s="55" t="s">
        <v>6138</v>
      </c>
      <c r="F189" s="55" t="s">
        <v>6138</v>
      </c>
      <c r="G189" s="55" t="s">
        <v>6138</v>
      </c>
      <c r="H189" s="55" t="s">
        <v>6138</v>
      </c>
      <c r="I189" s="55" t="s">
        <v>6138</v>
      </c>
    </row>
    <row r="190" spans="1:9" ht="15.75" customHeight="1">
      <c r="A190" s="31" t="s">
        <v>6139</v>
      </c>
      <c r="B190" s="55" t="s">
        <v>6140</v>
      </c>
      <c r="C190" s="55" t="s">
        <v>6140</v>
      </c>
      <c r="D190" s="55" t="s">
        <v>6140</v>
      </c>
      <c r="E190" s="55" t="s">
        <v>6140</v>
      </c>
      <c r="F190" s="55" t="s">
        <v>6140</v>
      </c>
      <c r="G190" s="55" t="s">
        <v>6140</v>
      </c>
      <c r="H190" s="55" t="s">
        <v>6140</v>
      </c>
      <c r="I190" s="55" t="s">
        <v>6140</v>
      </c>
    </row>
    <row r="191" spans="1:9" ht="15.75" customHeight="1">
      <c r="A191" s="31" t="s">
        <v>6141</v>
      </c>
      <c r="B191" s="55" t="s">
        <v>6027</v>
      </c>
      <c r="C191" s="55" t="s">
        <v>6027</v>
      </c>
      <c r="D191" s="55" t="s">
        <v>6027</v>
      </c>
      <c r="E191" s="55" t="s">
        <v>6027</v>
      </c>
      <c r="F191" s="55" t="s">
        <v>6027</v>
      </c>
      <c r="G191" s="5" t="s">
        <v>6028</v>
      </c>
      <c r="H191" s="55" t="s">
        <v>6027</v>
      </c>
      <c r="I191" s="55" t="s">
        <v>6027</v>
      </c>
    </row>
    <row r="192" spans="1:9" ht="15.75" customHeight="1">
      <c r="A192" s="31" t="s">
        <v>6142</v>
      </c>
      <c r="B192" s="55" t="s">
        <v>6143</v>
      </c>
      <c r="C192" s="55" t="s">
        <v>6143</v>
      </c>
      <c r="D192" s="55" t="s">
        <v>6143</v>
      </c>
      <c r="E192" s="55" t="s">
        <v>6143</v>
      </c>
      <c r="F192" s="55" t="s">
        <v>6143</v>
      </c>
      <c r="G192" s="5" t="s">
        <v>6144</v>
      </c>
      <c r="H192" s="55" t="s">
        <v>6143</v>
      </c>
      <c r="I192" s="55" t="s">
        <v>6143</v>
      </c>
    </row>
    <row r="193" spans="1:9" ht="15.75" customHeight="1">
      <c r="A193" s="31" t="s">
        <v>6145</v>
      </c>
      <c r="B193" s="55" t="s">
        <v>6146</v>
      </c>
      <c r="C193" s="55" t="s">
        <v>6146</v>
      </c>
      <c r="D193" s="55" t="s">
        <v>6146</v>
      </c>
      <c r="E193" s="55" t="s">
        <v>6146</v>
      </c>
      <c r="F193" s="55" t="s">
        <v>6146</v>
      </c>
      <c r="G193" s="5" t="s">
        <v>6147</v>
      </c>
      <c r="H193" s="55" t="s">
        <v>6146</v>
      </c>
      <c r="I193" s="55" t="s">
        <v>6146</v>
      </c>
    </row>
    <row r="194" spans="1:9" ht="15.75" customHeight="1">
      <c r="A194" s="31" t="s">
        <v>6148</v>
      </c>
      <c r="B194" s="55" t="s">
        <v>6149</v>
      </c>
      <c r="C194" s="55" t="s">
        <v>6149</v>
      </c>
      <c r="D194" s="55" t="s">
        <v>6149</v>
      </c>
      <c r="E194" s="55" t="s">
        <v>6149</v>
      </c>
      <c r="F194" s="55" t="s">
        <v>6149</v>
      </c>
      <c r="G194" s="5" t="s">
        <v>6150</v>
      </c>
      <c r="H194" s="55" t="s">
        <v>6149</v>
      </c>
      <c r="I194" s="55" t="s">
        <v>6149</v>
      </c>
    </row>
    <row r="195" spans="1:9" ht="15.75" customHeight="1">
      <c r="A195" s="31" t="s">
        <v>6151</v>
      </c>
      <c r="B195" s="55" t="s">
        <v>6152</v>
      </c>
      <c r="C195" s="55" t="s">
        <v>6152</v>
      </c>
      <c r="D195" s="55" t="s">
        <v>6152</v>
      </c>
      <c r="E195" s="55" t="s">
        <v>6152</v>
      </c>
      <c r="F195" s="55" t="s">
        <v>6152</v>
      </c>
      <c r="G195" s="55" t="s">
        <v>6152</v>
      </c>
      <c r="H195" s="55" t="s">
        <v>6152</v>
      </c>
      <c r="I195" s="55" t="s">
        <v>6152</v>
      </c>
    </row>
    <row r="196" spans="1:9" ht="15.75" customHeight="1">
      <c r="A196" s="31" t="s">
        <v>6153</v>
      </c>
      <c r="B196" s="55" t="s">
        <v>6154</v>
      </c>
      <c r="C196" s="55" t="s">
        <v>6154</v>
      </c>
      <c r="D196" s="55" t="s">
        <v>6154</v>
      </c>
      <c r="E196" s="55" t="s">
        <v>6154</v>
      </c>
      <c r="F196" s="55" t="s">
        <v>6154</v>
      </c>
      <c r="G196" s="55" t="s">
        <v>6154</v>
      </c>
      <c r="H196" s="55" t="s">
        <v>6154</v>
      </c>
      <c r="I196" s="55" t="s">
        <v>6154</v>
      </c>
    </row>
    <row r="197" spans="1:9" ht="15.75" customHeight="1">
      <c r="A197" s="31" t="s">
        <v>6155</v>
      </c>
      <c r="B197" s="55" t="s">
        <v>6156</v>
      </c>
      <c r="C197" s="55" t="s">
        <v>6156</v>
      </c>
      <c r="D197" s="55" t="s">
        <v>6156</v>
      </c>
      <c r="E197" s="55" t="s">
        <v>6156</v>
      </c>
      <c r="F197" s="55" t="s">
        <v>6156</v>
      </c>
      <c r="G197" s="55" t="s">
        <v>6156</v>
      </c>
      <c r="H197" s="55" t="s">
        <v>6156</v>
      </c>
      <c r="I197" s="55" t="s">
        <v>6156</v>
      </c>
    </row>
    <row r="198" spans="1:9" ht="15.75" customHeight="1">
      <c r="A198" s="31" t="s">
        <v>6157</v>
      </c>
      <c r="B198" s="55" t="s">
        <v>6158</v>
      </c>
      <c r="C198" s="55" t="s">
        <v>6158</v>
      </c>
      <c r="D198" s="55" t="s">
        <v>6158</v>
      </c>
      <c r="E198" s="55" t="s">
        <v>6158</v>
      </c>
      <c r="F198" s="55" t="s">
        <v>6158</v>
      </c>
      <c r="G198" s="55" t="s">
        <v>6158</v>
      </c>
      <c r="H198" s="55" t="s">
        <v>6158</v>
      </c>
      <c r="I198" s="55" t="s">
        <v>6158</v>
      </c>
    </row>
    <row r="199" spans="1:9" ht="15.75" customHeight="1">
      <c r="A199" s="31" t="s">
        <v>6159</v>
      </c>
      <c r="B199" s="55" t="s">
        <v>6160</v>
      </c>
      <c r="C199" s="55" t="s">
        <v>6160</v>
      </c>
      <c r="D199" s="55" t="s">
        <v>6160</v>
      </c>
      <c r="E199" s="55" t="s">
        <v>6160</v>
      </c>
      <c r="F199" s="55" t="s">
        <v>6160</v>
      </c>
      <c r="G199" s="55" t="s">
        <v>6160</v>
      </c>
      <c r="H199" s="55" t="s">
        <v>6160</v>
      </c>
      <c r="I199" s="55" t="s">
        <v>6160</v>
      </c>
    </row>
    <row r="200" spans="1:9" ht="15.75" customHeight="1">
      <c r="A200" s="31" t="s">
        <v>6161</v>
      </c>
      <c r="B200" s="55" t="s">
        <v>6162</v>
      </c>
      <c r="C200" s="55" t="s">
        <v>6162</v>
      </c>
      <c r="D200" s="55" t="s">
        <v>6162</v>
      </c>
      <c r="E200" s="55" t="s">
        <v>6162</v>
      </c>
      <c r="F200" s="55" t="s">
        <v>6162</v>
      </c>
      <c r="G200" s="55" t="s">
        <v>6162</v>
      </c>
      <c r="H200" s="55" t="s">
        <v>6162</v>
      </c>
      <c r="I200" s="55" t="s">
        <v>6162</v>
      </c>
    </row>
    <row r="201" spans="1:9" ht="15.75" customHeight="1">
      <c r="A201" s="31" t="s">
        <v>6163</v>
      </c>
      <c r="B201" s="55" t="s">
        <v>6164</v>
      </c>
      <c r="C201" s="55" t="s">
        <v>6164</v>
      </c>
      <c r="D201" s="55" t="s">
        <v>6164</v>
      </c>
      <c r="E201" s="55" t="s">
        <v>6164</v>
      </c>
      <c r="F201" s="55" t="s">
        <v>6164</v>
      </c>
      <c r="G201" s="55" t="s">
        <v>6164</v>
      </c>
      <c r="H201" s="55" t="s">
        <v>6164</v>
      </c>
      <c r="I201" s="55" t="s">
        <v>6164</v>
      </c>
    </row>
    <row r="202" spans="1:9" ht="15.75" customHeight="1">
      <c r="A202" s="31" t="s">
        <v>6165</v>
      </c>
      <c r="B202" s="55" t="s">
        <v>6027</v>
      </c>
      <c r="C202" s="55" t="s">
        <v>6027</v>
      </c>
      <c r="D202" s="55" t="s">
        <v>6027</v>
      </c>
      <c r="E202" s="55" t="s">
        <v>6027</v>
      </c>
      <c r="F202" s="55" t="s">
        <v>6027</v>
      </c>
      <c r="G202" s="5" t="s">
        <v>6028</v>
      </c>
      <c r="H202" s="55" t="s">
        <v>6027</v>
      </c>
      <c r="I202" s="55" t="s">
        <v>6027</v>
      </c>
    </row>
    <row r="203" spans="1:9" ht="15.75" customHeight="1">
      <c r="A203" s="31" t="s">
        <v>6166</v>
      </c>
      <c r="B203" s="55" t="s">
        <v>6143</v>
      </c>
      <c r="C203" s="55" t="s">
        <v>6143</v>
      </c>
      <c r="D203" s="55" t="s">
        <v>6143</v>
      </c>
      <c r="E203" s="55" t="s">
        <v>6143</v>
      </c>
      <c r="F203" s="55" t="s">
        <v>6143</v>
      </c>
      <c r="G203" s="5" t="s">
        <v>6144</v>
      </c>
      <c r="H203" s="55" t="s">
        <v>6143</v>
      </c>
      <c r="I203" s="55" t="s">
        <v>6143</v>
      </c>
    </row>
    <row r="204" spans="1:9" ht="15.75" customHeight="1">
      <c r="A204" s="31" t="s">
        <v>6167</v>
      </c>
      <c r="B204" s="55" t="s">
        <v>6168</v>
      </c>
      <c r="C204" s="55" t="s">
        <v>6168</v>
      </c>
      <c r="D204" s="55" t="s">
        <v>6168</v>
      </c>
      <c r="E204" s="55" t="s">
        <v>6168</v>
      </c>
      <c r="F204" s="55" t="s">
        <v>6168</v>
      </c>
      <c r="G204" s="5" t="s">
        <v>6169</v>
      </c>
      <c r="H204" s="55" t="s">
        <v>6168</v>
      </c>
      <c r="I204" s="55" t="s">
        <v>6168</v>
      </c>
    </row>
    <row r="205" spans="1:9" ht="15.75" customHeight="1">
      <c r="A205" s="31" t="s">
        <v>6170</v>
      </c>
      <c r="B205" s="55" t="s">
        <v>6171</v>
      </c>
      <c r="C205" s="55" t="s">
        <v>6171</v>
      </c>
      <c r="D205" s="55" t="s">
        <v>6171</v>
      </c>
      <c r="E205" s="55" t="s">
        <v>6171</v>
      </c>
      <c r="F205" s="55" t="s">
        <v>6171</v>
      </c>
      <c r="G205" s="5" t="s">
        <v>6172</v>
      </c>
      <c r="H205" s="55" t="s">
        <v>6171</v>
      </c>
      <c r="I205" s="55" t="s">
        <v>6171</v>
      </c>
    </row>
    <row r="206" spans="1:9" ht="15.75" customHeight="1">
      <c r="A206" s="31" t="s">
        <v>6173</v>
      </c>
      <c r="B206" s="55" t="s">
        <v>6162</v>
      </c>
      <c r="C206" s="55" t="s">
        <v>6162</v>
      </c>
      <c r="D206" s="55" t="s">
        <v>6162</v>
      </c>
      <c r="E206" s="55" t="s">
        <v>6162</v>
      </c>
      <c r="F206" s="55" t="s">
        <v>6162</v>
      </c>
      <c r="G206" s="55" t="s">
        <v>6162</v>
      </c>
      <c r="H206" s="55" t="s">
        <v>6162</v>
      </c>
      <c r="I206" s="55" t="s">
        <v>6162</v>
      </c>
    </row>
    <row r="207" spans="1:9" ht="15.75" customHeight="1">
      <c r="A207" s="31" t="s">
        <v>6174</v>
      </c>
      <c r="B207" s="55" t="s">
        <v>6175</v>
      </c>
      <c r="C207" s="55" t="s">
        <v>6175</v>
      </c>
      <c r="D207" s="55" t="s">
        <v>6175</v>
      </c>
      <c r="E207" s="55" t="s">
        <v>6175</v>
      </c>
      <c r="F207" s="55" t="s">
        <v>6175</v>
      </c>
      <c r="G207" s="55" t="s">
        <v>6175</v>
      </c>
      <c r="H207" s="55" t="s">
        <v>6175</v>
      </c>
      <c r="I207" s="55" t="s">
        <v>6175</v>
      </c>
    </row>
    <row r="208" spans="1:9" ht="15.75" customHeight="1">
      <c r="A208" s="31" t="s">
        <v>6176</v>
      </c>
      <c r="B208" s="55" t="s">
        <v>6164</v>
      </c>
      <c r="C208" s="55" t="s">
        <v>6164</v>
      </c>
      <c r="D208" s="55" t="s">
        <v>6164</v>
      </c>
      <c r="E208" s="55" t="s">
        <v>6164</v>
      </c>
      <c r="F208" s="55" t="s">
        <v>6164</v>
      </c>
      <c r="G208" s="55" t="s">
        <v>6164</v>
      </c>
      <c r="H208" s="55" t="s">
        <v>6164</v>
      </c>
      <c r="I208" s="55" t="s">
        <v>6164</v>
      </c>
    </row>
    <row r="209" spans="1:9" ht="15.75" customHeight="1">
      <c r="A209" s="31" t="s">
        <v>6177</v>
      </c>
      <c r="B209" s="55" t="s">
        <v>6027</v>
      </c>
      <c r="C209" s="55" t="s">
        <v>6027</v>
      </c>
      <c r="D209" s="55" t="s">
        <v>6027</v>
      </c>
      <c r="E209" s="55" t="s">
        <v>6027</v>
      </c>
      <c r="F209" s="55" t="s">
        <v>6027</v>
      </c>
      <c r="G209" s="5" t="s">
        <v>6028</v>
      </c>
      <c r="H209" s="55" t="s">
        <v>6027</v>
      </c>
      <c r="I209" s="55" t="s">
        <v>6027</v>
      </c>
    </row>
    <row r="210" spans="1:9" ht="15.75" customHeight="1">
      <c r="A210" s="31" t="s">
        <v>6178</v>
      </c>
      <c r="B210" s="55" t="s">
        <v>6143</v>
      </c>
      <c r="C210" s="55" t="s">
        <v>6143</v>
      </c>
      <c r="D210" s="55" t="s">
        <v>6143</v>
      </c>
      <c r="E210" s="55" t="s">
        <v>6143</v>
      </c>
      <c r="F210" s="55" t="s">
        <v>6143</v>
      </c>
      <c r="G210" s="5" t="s">
        <v>6144</v>
      </c>
      <c r="H210" s="55" t="s">
        <v>6143</v>
      </c>
      <c r="I210" s="55" t="s">
        <v>6143</v>
      </c>
    </row>
    <row r="211" spans="1:9" ht="15.75" customHeight="1">
      <c r="A211" s="31" t="s">
        <v>6179</v>
      </c>
      <c r="B211" s="55" t="s">
        <v>6027</v>
      </c>
      <c r="C211" s="55" t="s">
        <v>6027</v>
      </c>
      <c r="D211" s="55" t="s">
        <v>6027</v>
      </c>
      <c r="E211" s="55" t="s">
        <v>6027</v>
      </c>
      <c r="F211" s="55" t="s">
        <v>6027</v>
      </c>
      <c r="G211" s="5" t="s">
        <v>6028</v>
      </c>
      <c r="H211" s="55" t="s">
        <v>6027</v>
      </c>
      <c r="I211" s="55" t="s">
        <v>6027</v>
      </c>
    </row>
    <row r="212" spans="1:9" ht="15.75" customHeight="1">
      <c r="A212" s="31" t="s">
        <v>6180</v>
      </c>
      <c r="B212" s="55" t="s">
        <v>6143</v>
      </c>
      <c r="C212" s="55" t="s">
        <v>6143</v>
      </c>
      <c r="D212" s="55" t="s">
        <v>6143</v>
      </c>
      <c r="E212" s="55" t="s">
        <v>6143</v>
      </c>
      <c r="F212" s="55" t="s">
        <v>6143</v>
      </c>
      <c r="G212" s="5" t="s">
        <v>6144</v>
      </c>
      <c r="H212" s="55" t="s">
        <v>6143</v>
      </c>
      <c r="I212" s="55" t="s">
        <v>6143</v>
      </c>
    </row>
    <row r="213" spans="1:9" ht="15.75" customHeight="1">
      <c r="A213" s="31" t="s">
        <v>6181</v>
      </c>
      <c r="B213" s="55" t="s">
        <v>6027</v>
      </c>
      <c r="C213" s="55" t="s">
        <v>6027</v>
      </c>
      <c r="D213" s="55" t="s">
        <v>6027</v>
      </c>
      <c r="E213" s="55" t="s">
        <v>6027</v>
      </c>
      <c r="F213" s="55" t="s">
        <v>6027</v>
      </c>
      <c r="G213" s="5" t="s">
        <v>6028</v>
      </c>
      <c r="H213" s="55" t="s">
        <v>6027</v>
      </c>
      <c r="I213" s="55" t="s">
        <v>6027</v>
      </c>
    </row>
    <row r="214" spans="1:9" ht="15.75" customHeight="1">
      <c r="A214" s="31" t="s">
        <v>6182</v>
      </c>
      <c r="B214" s="55" t="s">
        <v>296</v>
      </c>
      <c r="C214" s="55" t="s">
        <v>296</v>
      </c>
      <c r="D214" s="55" t="s">
        <v>296</v>
      </c>
      <c r="E214" s="55" t="s">
        <v>296</v>
      </c>
      <c r="F214" s="55" t="s">
        <v>296</v>
      </c>
      <c r="G214" s="5" t="s">
        <v>6183</v>
      </c>
      <c r="H214" s="55" t="s">
        <v>296</v>
      </c>
      <c r="I214" s="55" t="s">
        <v>296</v>
      </c>
    </row>
    <row r="215" spans="1:9" ht="15.75" customHeight="1">
      <c r="A215" s="31" t="s">
        <v>6184</v>
      </c>
      <c r="B215" s="55" t="s">
        <v>6185</v>
      </c>
      <c r="C215" s="55" t="s">
        <v>6185</v>
      </c>
      <c r="D215" s="55" t="s">
        <v>6185</v>
      </c>
      <c r="E215" s="55" t="s">
        <v>6185</v>
      </c>
      <c r="F215" s="55" t="s">
        <v>6185</v>
      </c>
      <c r="G215" s="5" t="s">
        <v>6186</v>
      </c>
      <c r="H215" s="55" t="s">
        <v>6185</v>
      </c>
      <c r="I215" s="55" t="s">
        <v>6185</v>
      </c>
    </row>
    <row r="216" spans="1:9" ht="15.75" customHeight="1">
      <c r="A216" s="31" t="s">
        <v>6187</v>
      </c>
      <c r="B216" s="55" t="s">
        <v>6188</v>
      </c>
      <c r="C216" s="55" t="s">
        <v>6188</v>
      </c>
      <c r="D216" s="55" t="s">
        <v>6188</v>
      </c>
      <c r="E216" s="55" t="s">
        <v>6188</v>
      </c>
      <c r="F216" s="55" t="s">
        <v>6188</v>
      </c>
      <c r="G216" s="5" t="s">
        <v>6189</v>
      </c>
      <c r="H216" s="55" t="s">
        <v>6188</v>
      </c>
      <c r="I216" s="55" t="s">
        <v>6188</v>
      </c>
    </row>
    <row r="217" spans="1:9" ht="15.75" customHeight="1">
      <c r="A217" s="31" t="s">
        <v>6190</v>
      </c>
      <c r="B217" s="55" t="s">
        <v>6191</v>
      </c>
      <c r="C217" s="55" t="s">
        <v>6191</v>
      </c>
      <c r="D217" s="55" t="s">
        <v>6191</v>
      </c>
      <c r="E217" s="55" t="s">
        <v>6191</v>
      </c>
      <c r="F217" s="55" t="s">
        <v>6191</v>
      </c>
      <c r="G217" s="55" t="s">
        <v>6191</v>
      </c>
      <c r="H217" s="55" t="s">
        <v>6191</v>
      </c>
      <c r="I217" s="55" t="s">
        <v>6191</v>
      </c>
    </row>
    <row r="218" spans="1:9" ht="15.75" customHeight="1">
      <c r="A218" s="31" t="s">
        <v>6192</v>
      </c>
      <c r="B218" s="55" t="s">
        <v>6193</v>
      </c>
      <c r="C218" s="55" t="s">
        <v>6193</v>
      </c>
      <c r="D218" s="55" t="s">
        <v>6193</v>
      </c>
      <c r="E218" s="55" t="s">
        <v>6193</v>
      </c>
      <c r="F218" s="55" t="s">
        <v>6193</v>
      </c>
      <c r="G218" s="55" t="s">
        <v>6193</v>
      </c>
      <c r="H218" s="55" t="s">
        <v>6193</v>
      </c>
      <c r="I218" s="55" t="s">
        <v>6193</v>
      </c>
    </row>
    <row r="219" spans="1:9" ht="15.75" customHeight="1">
      <c r="A219" s="31" t="s">
        <v>6194</v>
      </c>
      <c r="B219" s="55" t="s">
        <v>6195</v>
      </c>
      <c r="C219" s="55" t="s">
        <v>6195</v>
      </c>
      <c r="D219" s="55" t="s">
        <v>6195</v>
      </c>
      <c r="E219" s="55" t="s">
        <v>6195</v>
      </c>
      <c r="F219" s="55" t="s">
        <v>6195</v>
      </c>
      <c r="G219" s="55" t="s">
        <v>6195</v>
      </c>
      <c r="H219" s="55" t="s">
        <v>6195</v>
      </c>
      <c r="I219" s="55" t="s">
        <v>6195</v>
      </c>
    </row>
    <row r="220" spans="1:9" ht="15.75" customHeight="1">
      <c r="A220" s="31" t="s">
        <v>6196</v>
      </c>
      <c r="B220" s="55" t="s">
        <v>6197</v>
      </c>
      <c r="C220" s="55" t="s">
        <v>6197</v>
      </c>
      <c r="D220" s="55" t="s">
        <v>6197</v>
      </c>
      <c r="E220" s="55" t="s">
        <v>6197</v>
      </c>
      <c r="F220" s="55" t="s">
        <v>6197</v>
      </c>
      <c r="G220" s="55" t="s">
        <v>6197</v>
      </c>
      <c r="H220" s="55" t="s">
        <v>6197</v>
      </c>
      <c r="I220" s="55" t="s">
        <v>6197</v>
      </c>
    </row>
    <row r="221" spans="1:9" ht="15.75" customHeight="1">
      <c r="A221" s="31" t="s">
        <v>6198</v>
      </c>
      <c r="B221" s="55" t="s">
        <v>6199</v>
      </c>
      <c r="C221" s="55" t="s">
        <v>6199</v>
      </c>
      <c r="D221" s="55" t="s">
        <v>6199</v>
      </c>
      <c r="E221" s="55" t="s">
        <v>6199</v>
      </c>
      <c r="F221" s="55" t="s">
        <v>6199</v>
      </c>
      <c r="G221" s="55" t="s">
        <v>6199</v>
      </c>
      <c r="H221" s="55" t="s">
        <v>6199</v>
      </c>
      <c r="I221" s="55" t="s">
        <v>6199</v>
      </c>
    </row>
    <row r="222" spans="1:9" ht="15.75" customHeight="1">
      <c r="A222" s="31" t="s">
        <v>6200</v>
      </c>
      <c r="B222" s="55" t="s">
        <v>6201</v>
      </c>
      <c r="C222" s="55" t="s">
        <v>6201</v>
      </c>
      <c r="D222" s="55" t="s">
        <v>6201</v>
      </c>
      <c r="E222" s="55" t="s">
        <v>6201</v>
      </c>
      <c r="F222" s="55" t="s">
        <v>6201</v>
      </c>
      <c r="G222" s="55" t="s">
        <v>6201</v>
      </c>
      <c r="H222" s="55" t="s">
        <v>6201</v>
      </c>
      <c r="I222" s="55" t="s">
        <v>6201</v>
      </c>
    </row>
    <row r="223" spans="1:9" ht="15.75" customHeight="1">
      <c r="A223" s="31" t="s">
        <v>6202</v>
      </c>
      <c r="B223" s="55" t="s">
        <v>6203</v>
      </c>
      <c r="C223" s="55" t="s">
        <v>6203</v>
      </c>
      <c r="D223" s="55" t="s">
        <v>6203</v>
      </c>
      <c r="E223" s="55" t="s">
        <v>6203</v>
      </c>
      <c r="F223" s="55" t="s">
        <v>6203</v>
      </c>
      <c r="G223" s="55" t="s">
        <v>6203</v>
      </c>
      <c r="H223" s="55" t="s">
        <v>6203</v>
      </c>
      <c r="I223" s="55" t="s">
        <v>6203</v>
      </c>
    </row>
    <row r="224" spans="1:9" ht="15.75" customHeight="1">
      <c r="A224" s="31" t="s">
        <v>6204</v>
      </c>
      <c r="B224" s="55" t="s">
        <v>6205</v>
      </c>
      <c r="C224" s="55" t="s">
        <v>6205</v>
      </c>
      <c r="D224" s="55" t="s">
        <v>6205</v>
      </c>
      <c r="E224" s="55" t="s">
        <v>6205</v>
      </c>
      <c r="F224" s="55" t="s">
        <v>6205</v>
      </c>
      <c r="G224" s="55" t="s">
        <v>6205</v>
      </c>
      <c r="H224" s="55" t="s">
        <v>6205</v>
      </c>
      <c r="I224" s="55" t="s">
        <v>6205</v>
      </c>
    </row>
    <row r="225" spans="1:9" ht="15.75" customHeight="1">
      <c r="A225" s="31" t="s">
        <v>6206</v>
      </c>
      <c r="B225" s="55" t="s">
        <v>6207</v>
      </c>
      <c r="C225" s="55" t="s">
        <v>6207</v>
      </c>
      <c r="D225" s="55" t="s">
        <v>6207</v>
      </c>
      <c r="E225" s="55" t="s">
        <v>6207</v>
      </c>
      <c r="F225" s="55" t="s">
        <v>6207</v>
      </c>
      <c r="G225" s="55" t="s">
        <v>6207</v>
      </c>
      <c r="H225" s="55" t="s">
        <v>6207</v>
      </c>
      <c r="I225" s="55" t="s">
        <v>6207</v>
      </c>
    </row>
    <row r="226" spans="1:9" ht="15.75" customHeight="1">
      <c r="A226" s="31" t="s">
        <v>6208</v>
      </c>
      <c r="B226" s="55" t="s">
        <v>6209</v>
      </c>
      <c r="C226" s="55" t="s">
        <v>6209</v>
      </c>
      <c r="D226" s="55" t="s">
        <v>6209</v>
      </c>
      <c r="E226" s="55" t="s">
        <v>6209</v>
      </c>
      <c r="F226" s="55" t="s">
        <v>6209</v>
      </c>
      <c r="G226" s="55" t="s">
        <v>6209</v>
      </c>
      <c r="H226" s="55" t="s">
        <v>6209</v>
      </c>
      <c r="I226" s="55" t="s">
        <v>6209</v>
      </c>
    </row>
    <row r="227" spans="1:9" ht="15.75" customHeight="1">
      <c r="A227" s="31" t="s">
        <v>6210</v>
      </c>
      <c r="B227" s="55" t="s">
        <v>6027</v>
      </c>
      <c r="C227" s="55" t="s">
        <v>6027</v>
      </c>
      <c r="D227" s="55" t="s">
        <v>6027</v>
      </c>
      <c r="E227" s="55" t="s">
        <v>6027</v>
      </c>
      <c r="F227" s="55" t="s">
        <v>6027</v>
      </c>
      <c r="G227" s="5" t="s">
        <v>6028</v>
      </c>
      <c r="H227" s="55" t="s">
        <v>6027</v>
      </c>
      <c r="I227" s="55" t="s">
        <v>6027</v>
      </c>
    </row>
    <row r="228" spans="1:9" ht="15.75" customHeight="1">
      <c r="A228" s="31" t="s">
        <v>6211</v>
      </c>
      <c r="B228" s="55" t="s">
        <v>296</v>
      </c>
      <c r="C228" s="55" t="s">
        <v>296</v>
      </c>
      <c r="D228" s="55" t="s">
        <v>296</v>
      </c>
      <c r="E228" s="55" t="s">
        <v>296</v>
      </c>
      <c r="F228" s="55" t="s">
        <v>296</v>
      </c>
      <c r="G228" s="5" t="s">
        <v>6183</v>
      </c>
      <c r="H228" s="55" t="s">
        <v>296</v>
      </c>
      <c r="I228" s="55" t="s">
        <v>296</v>
      </c>
    </row>
    <row r="229" spans="1:9" ht="15.75" customHeight="1">
      <c r="A229" s="31" t="s">
        <v>6212</v>
      </c>
      <c r="B229" s="55" t="s">
        <v>6185</v>
      </c>
      <c r="C229" s="55" t="s">
        <v>6185</v>
      </c>
      <c r="D229" s="55" t="s">
        <v>6185</v>
      </c>
      <c r="E229" s="55" t="s">
        <v>6185</v>
      </c>
      <c r="F229" s="55" t="s">
        <v>6185</v>
      </c>
      <c r="G229" s="5" t="s">
        <v>6186</v>
      </c>
      <c r="H229" s="55" t="s">
        <v>6185</v>
      </c>
      <c r="I229" s="55" t="s">
        <v>6185</v>
      </c>
    </row>
    <row r="230" spans="1:9" ht="15.75" customHeight="1">
      <c r="A230" s="31" t="s">
        <v>6213</v>
      </c>
      <c r="B230" s="55" t="s">
        <v>6188</v>
      </c>
      <c r="C230" s="55" t="s">
        <v>6188</v>
      </c>
      <c r="D230" s="55" t="s">
        <v>6188</v>
      </c>
      <c r="E230" s="55" t="s">
        <v>6188</v>
      </c>
      <c r="F230" s="55" t="s">
        <v>6188</v>
      </c>
      <c r="G230" s="5" t="s">
        <v>6189</v>
      </c>
      <c r="H230" s="55" t="s">
        <v>6188</v>
      </c>
      <c r="I230" s="55" t="s">
        <v>6188</v>
      </c>
    </row>
    <row r="231" spans="1:9" ht="15.75" customHeight="1">
      <c r="A231" s="31" t="s">
        <v>6214</v>
      </c>
      <c r="B231" s="55" t="s">
        <v>6215</v>
      </c>
      <c r="C231" s="55" t="s">
        <v>6215</v>
      </c>
      <c r="D231" s="55" t="s">
        <v>6215</v>
      </c>
      <c r="E231" s="55" t="s">
        <v>6215</v>
      </c>
      <c r="F231" s="55" t="s">
        <v>6215</v>
      </c>
      <c r="G231" s="5" t="s">
        <v>6216</v>
      </c>
      <c r="H231" s="55" t="s">
        <v>6215</v>
      </c>
      <c r="I231" s="55" t="s">
        <v>6215</v>
      </c>
    </row>
    <row r="232" spans="1:9" ht="15.75" customHeight="1">
      <c r="A232" s="31" t="s">
        <v>6217</v>
      </c>
      <c r="B232" s="55" t="s">
        <v>6218</v>
      </c>
      <c r="C232" s="55" t="s">
        <v>6218</v>
      </c>
      <c r="D232" s="55" t="s">
        <v>6218</v>
      </c>
      <c r="E232" s="55" t="s">
        <v>6218</v>
      </c>
      <c r="F232" s="55" t="s">
        <v>6218</v>
      </c>
      <c r="G232" s="5" t="s">
        <v>6219</v>
      </c>
      <c r="H232" s="55" t="s">
        <v>6218</v>
      </c>
      <c r="I232" s="55" t="s">
        <v>6218</v>
      </c>
    </row>
    <row r="233" spans="1:9" ht="15.75" customHeight="1">
      <c r="A233" s="31" t="s">
        <v>6220</v>
      </c>
      <c r="B233" s="55" t="s">
        <v>6221</v>
      </c>
      <c r="C233" s="55" t="s">
        <v>6221</v>
      </c>
      <c r="D233" s="55" t="s">
        <v>6221</v>
      </c>
      <c r="E233" s="55" t="s">
        <v>6221</v>
      </c>
      <c r="F233" s="55" t="s">
        <v>6221</v>
      </c>
      <c r="G233" s="5" t="s">
        <v>6222</v>
      </c>
      <c r="H233" s="55" t="s">
        <v>6221</v>
      </c>
      <c r="I233" s="55" t="s">
        <v>6221</v>
      </c>
    </row>
    <row r="234" spans="1:9" ht="15.75" customHeight="1">
      <c r="A234" s="31" t="s">
        <v>6223</v>
      </c>
      <c r="B234" s="55" t="s">
        <v>6224</v>
      </c>
      <c r="C234" s="55" t="s">
        <v>6224</v>
      </c>
      <c r="D234" s="55" t="s">
        <v>6224</v>
      </c>
      <c r="E234" s="55" t="s">
        <v>6224</v>
      </c>
      <c r="F234" s="55" t="s">
        <v>6224</v>
      </c>
      <c r="G234" s="5" t="s">
        <v>6225</v>
      </c>
      <c r="H234" s="55" t="s">
        <v>6224</v>
      </c>
      <c r="I234" s="55" t="s">
        <v>6224</v>
      </c>
    </row>
    <row r="235" spans="1:9" ht="15.75" customHeight="1">
      <c r="A235" s="31" t="s">
        <v>6226</v>
      </c>
      <c r="B235" s="55" t="s">
        <v>6227</v>
      </c>
      <c r="C235" s="55" t="s">
        <v>6227</v>
      </c>
      <c r="D235" s="55" t="s">
        <v>6227</v>
      </c>
      <c r="E235" s="55" t="s">
        <v>6227</v>
      </c>
      <c r="F235" s="55" t="s">
        <v>6227</v>
      </c>
      <c r="G235" s="55" t="s">
        <v>6227</v>
      </c>
      <c r="H235" s="55" t="s">
        <v>6227</v>
      </c>
      <c r="I235" s="55" t="s">
        <v>6227</v>
      </c>
    </row>
    <row r="236" spans="1:9" ht="15.75" customHeight="1">
      <c r="A236" s="31" t="s">
        <v>6228</v>
      </c>
      <c r="B236" s="55" t="s">
        <v>6229</v>
      </c>
      <c r="C236" s="55" t="s">
        <v>6229</v>
      </c>
      <c r="D236" s="55" t="s">
        <v>6229</v>
      </c>
      <c r="E236" s="55" t="s">
        <v>6229</v>
      </c>
      <c r="F236" s="55" t="s">
        <v>6229</v>
      </c>
      <c r="G236" s="55" t="s">
        <v>6229</v>
      </c>
      <c r="H236" s="55" t="s">
        <v>6229</v>
      </c>
      <c r="I236" s="55" t="s">
        <v>6229</v>
      </c>
    </row>
    <row r="237" spans="1:9" ht="15.75" customHeight="1">
      <c r="A237" s="31" t="s">
        <v>6230</v>
      </c>
      <c r="B237" s="55" t="s">
        <v>6231</v>
      </c>
      <c r="C237" s="55" t="s">
        <v>6231</v>
      </c>
      <c r="D237" s="55" t="s">
        <v>6231</v>
      </c>
      <c r="E237" s="55" t="s">
        <v>6231</v>
      </c>
      <c r="F237" s="55" t="s">
        <v>6231</v>
      </c>
      <c r="G237" s="55" t="s">
        <v>6231</v>
      </c>
      <c r="H237" s="55" t="s">
        <v>6231</v>
      </c>
      <c r="I237" s="55" t="s">
        <v>6231</v>
      </c>
    </row>
    <row r="238" spans="1:9" ht="15.75" customHeight="1">
      <c r="A238" s="31" t="s">
        <v>6232</v>
      </c>
      <c r="B238" s="55" t="s">
        <v>6233</v>
      </c>
      <c r="C238" s="55" t="s">
        <v>6233</v>
      </c>
      <c r="D238" s="55" t="s">
        <v>6233</v>
      </c>
      <c r="E238" s="55" t="s">
        <v>6233</v>
      </c>
      <c r="F238" s="55" t="s">
        <v>6233</v>
      </c>
      <c r="G238" s="55" t="s">
        <v>6233</v>
      </c>
      <c r="H238" s="55" t="s">
        <v>6233</v>
      </c>
      <c r="I238" s="55" t="s">
        <v>6233</v>
      </c>
    </row>
    <row r="239" spans="1:9" ht="15.75" customHeight="1">
      <c r="A239" s="31" t="s">
        <v>6234</v>
      </c>
      <c r="B239" s="55" t="s">
        <v>6027</v>
      </c>
      <c r="C239" s="55" t="s">
        <v>6027</v>
      </c>
      <c r="D239" s="55" t="s">
        <v>6027</v>
      </c>
      <c r="E239" s="55" t="s">
        <v>6027</v>
      </c>
      <c r="F239" s="55" t="s">
        <v>6027</v>
      </c>
      <c r="G239" s="5" t="s">
        <v>6028</v>
      </c>
      <c r="H239" s="55" t="s">
        <v>6027</v>
      </c>
      <c r="I239" s="55" t="s">
        <v>6027</v>
      </c>
    </row>
    <row r="240" spans="1:9" ht="15.75" customHeight="1">
      <c r="A240" s="31" t="s">
        <v>6235</v>
      </c>
      <c r="B240" s="55" t="s">
        <v>296</v>
      </c>
      <c r="C240" s="55" t="s">
        <v>296</v>
      </c>
      <c r="D240" s="55" t="s">
        <v>296</v>
      </c>
      <c r="E240" s="55" t="s">
        <v>296</v>
      </c>
      <c r="F240" s="55" t="s">
        <v>296</v>
      </c>
      <c r="G240" s="5" t="s">
        <v>6183</v>
      </c>
      <c r="H240" s="55" t="s">
        <v>296</v>
      </c>
      <c r="I240" s="55" t="s">
        <v>296</v>
      </c>
    </row>
    <row r="241" spans="1:9" ht="15.75" customHeight="1">
      <c r="A241" s="31" t="s">
        <v>6236</v>
      </c>
      <c r="B241" s="55" t="s">
        <v>6185</v>
      </c>
      <c r="C241" s="55" t="s">
        <v>6185</v>
      </c>
      <c r="D241" s="55" t="s">
        <v>6185</v>
      </c>
      <c r="E241" s="55" t="s">
        <v>6185</v>
      </c>
      <c r="F241" s="55" t="s">
        <v>6185</v>
      </c>
      <c r="G241" s="5" t="s">
        <v>6186</v>
      </c>
      <c r="H241" s="55" t="s">
        <v>6185</v>
      </c>
      <c r="I241" s="55" t="s">
        <v>6185</v>
      </c>
    </row>
    <row r="242" spans="1:9" ht="15.75" customHeight="1">
      <c r="A242" s="31" t="s">
        <v>6237</v>
      </c>
      <c r="B242" s="55" t="s">
        <v>6188</v>
      </c>
      <c r="C242" s="55" t="s">
        <v>6188</v>
      </c>
      <c r="D242" s="55" t="s">
        <v>6188</v>
      </c>
      <c r="E242" s="55" t="s">
        <v>6188</v>
      </c>
      <c r="F242" s="55" t="s">
        <v>6188</v>
      </c>
      <c r="G242" s="5" t="s">
        <v>6189</v>
      </c>
      <c r="H242" s="55" t="s">
        <v>6188</v>
      </c>
      <c r="I242" s="55" t="s">
        <v>6188</v>
      </c>
    </row>
    <row r="243" spans="1:9" ht="15.75" customHeight="1">
      <c r="A243" s="31" t="s">
        <v>6238</v>
      </c>
      <c r="B243" s="55" t="s">
        <v>6191</v>
      </c>
      <c r="C243" s="55" t="s">
        <v>6191</v>
      </c>
      <c r="D243" s="55" t="s">
        <v>6191</v>
      </c>
      <c r="E243" s="55" t="s">
        <v>6191</v>
      </c>
      <c r="F243" s="55" t="s">
        <v>6191</v>
      </c>
      <c r="G243" s="5" t="s">
        <v>6191</v>
      </c>
      <c r="H243" s="55" t="s">
        <v>6191</v>
      </c>
      <c r="I243" s="55" t="s">
        <v>6191</v>
      </c>
    </row>
    <row r="244" spans="1:9" ht="15.75" customHeight="1">
      <c r="A244" s="31" t="s">
        <v>6239</v>
      </c>
      <c r="B244" s="55" t="s">
        <v>6240</v>
      </c>
      <c r="C244" s="55" t="s">
        <v>6240</v>
      </c>
      <c r="D244" s="55" t="s">
        <v>6240</v>
      </c>
      <c r="E244" s="55" t="s">
        <v>6240</v>
      </c>
      <c r="F244" s="55" t="s">
        <v>6240</v>
      </c>
      <c r="G244" s="5" t="s">
        <v>6241</v>
      </c>
      <c r="H244" s="55" t="s">
        <v>6240</v>
      </c>
      <c r="I244" s="55" t="s">
        <v>6240</v>
      </c>
    </row>
    <row r="245" spans="1:9" ht="15.75" customHeight="1">
      <c r="A245" s="31" t="s">
        <v>6242</v>
      </c>
      <c r="B245" s="55" t="s">
        <v>6027</v>
      </c>
      <c r="C245" s="55" t="s">
        <v>6027</v>
      </c>
      <c r="D245" s="55" t="s">
        <v>6027</v>
      </c>
      <c r="E245" s="55" t="s">
        <v>6027</v>
      </c>
      <c r="F245" s="55" t="s">
        <v>6027</v>
      </c>
      <c r="G245" s="5" t="s">
        <v>6028</v>
      </c>
      <c r="H245" s="55" t="s">
        <v>6027</v>
      </c>
      <c r="I245" s="55" t="s">
        <v>6027</v>
      </c>
    </row>
    <row r="246" spans="1:9" ht="15.75" customHeight="1">
      <c r="A246" s="31" t="s">
        <v>6243</v>
      </c>
      <c r="B246" s="55" t="s">
        <v>296</v>
      </c>
      <c r="C246" s="55" t="s">
        <v>296</v>
      </c>
      <c r="D246" s="55" t="s">
        <v>296</v>
      </c>
      <c r="E246" s="55" t="s">
        <v>296</v>
      </c>
      <c r="F246" s="55" t="s">
        <v>296</v>
      </c>
      <c r="G246" s="5" t="s">
        <v>6183</v>
      </c>
      <c r="H246" s="55" t="s">
        <v>296</v>
      </c>
      <c r="I246" s="55" t="s">
        <v>296</v>
      </c>
    </row>
    <row r="247" spans="1:9" ht="15.75" customHeight="1">
      <c r="A247" s="31" t="s">
        <v>6244</v>
      </c>
      <c r="B247" s="55" t="s">
        <v>6185</v>
      </c>
      <c r="C247" s="55" t="s">
        <v>6185</v>
      </c>
      <c r="D247" s="55" t="s">
        <v>6185</v>
      </c>
      <c r="E247" s="55" t="s">
        <v>6185</v>
      </c>
      <c r="F247" s="55" t="s">
        <v>6185</v>
      </c>
      <c r="G247" s="5" t="s">
        <v>6186</v>
      </c>
      <c r="H247" s="55" t="s">
        <v>6185</v>
      </c>
      <c r="I247" s="55" t="s">
        <v>6185</v>
      </c>
    </row>
    <row r="248" spans="1:9" ht="15.75" customHeight="1">
      <c r="A248" s="31" t="s">
        <v>6245</v>
      </c>
      <c r="B248" s="55" t="s">
        <v>6188</v>
      </c>
      <c r="C248" s="55" t="s">
        <v>6188</v>
      </c>
      <c r="D248" s="55" t="s">
        <v>6188</v>
      </c>
      <c r="E248" s="55" t="s">
        <v>6188</v>
      </c>
      <c r="F248" s="55" t="s">
        <v>6188</v>
      </c>
      <c r="G248" s="5" t="s">
        <v>6189</v>
      </c>
      <c r="H248" s="55" t="s">
        <v>6188</v>
      </c>
      <c r="I248" s="55" t="s">
        <v>6188</v>
      </c>
    </row>
    <row r="249" spans="1:9" ht="15.75" customHeight="1">
      <c r="A249" s="31" t="s">
        <v>6246</v>
      </c>
      <c r="B249" s="55" t="s">
        <v>6221</v>
      </c>
      <c r="C249" s="55" t="s">
        <v>6221</v>
      </c>
      <c r="D249" s="55" t="s">
        <v>6221</v>
      </c>
      <c r="E249" s="55" t="s">
        <v>6221</v>
      </c>
      <c r="F249" s="55" t="s">
        <v>6221</v>
      </c>
      <c r="G249" s="5" t="s">
        <v>6222</v>
      </c>
      <c r="H249" s="55" t="s">
        <v>6221</v>
      </c>
      <c r="I249" s="55" t="s">
        <v>6221</v>
      </c>
    </row>
    <row r="250" spans="1:9" ht="15.75" customHeight="1">
      <c r="A250" s="31" t="s">
        <v>6247</v>
      </c>
      <c r="B250" s="55" t="s">
        <v>6248</v>
      </c>
      <c r="C250" s="55" t="s">
        <v>6248</v>
      </c>
      <c r="D250" s="55" t="s">
        <v>6248</v>
      </c>
      <c r="E250" s="55" t="s">
        <v>6248</v>
      </c>
      <c r="F250" s="55" t="s">
        <v>6248</v>
      </c>
      <c r="G250" s="55" t="s">
        <v>6248</v>
      </c>
      <c r="H250" s="55" t="s">
        <v>6248</v>
      </c>
      <c r="I250" s="55" t="s">
        <v>6248</v>
      </c>
    </row>
    <row r="251" spans="1:9" ht="15.75" customHeight="1">
      <c r="A251" s="31" t="s">
        <v>6249</v>
      </c>
      <c r="B251" s="55" t="s">
        <v>6250</v>
      </c>
      <c r="C251" s="55" t="s">
        <v>6250</v>
      </c>
      <c r="D251" s="55" t="s">
        <v>6250</v>
      </c>
      <c r="E251" s="55" t="s">
        <v>6250</v>
      </c>
      <c r="F251" s="55" t="s">
        <v>6250</v>
      </c>
      <c r="G251" s="55" t="s">
        <v>6250</v>
      </c>
      <c r="H251" s="55" t="s">
        <v>6250</v>
      </c>
      <c r="I251" s="55" t="s">
        <v>6250</v>
      </c>
    </row>
    <row r="252" spans="1:9" ht="15.75" customHeight="1">
      <c r="A252" s="31" t="s">
        <v>6251</v>
      </c>
      <c r="B252" s="55" t="s">
        <v>6252</v>
      </c>
      <c r="C252" s="55" t="s">
        <v>6252</v>
      </c>
      <c r="D252" s="55" t="s">
        <v>6252</v>
      </c>
      <c r="E252" s="55" t="s">
        <v>6252</v>
      </c>
      <c r="F252" s="55" t="s">
        <v>6252</v>
      </c>
      <c r="G252" s="55" t="s">
        <v>6252</v>
      </c>
      <c r="H252" s="55" t="s">
        <v>6252</v>
      </c>
      <c r="I252" s="55" t="s">
        <v>6252</v>
      </c>
    </row>
    <row r="253" spans="1:9" ht="15.75" customHeight="1">
      <c r="A253" s="31" t="s">
        <v>6253</v>
      </c>
      <c r="B253" s="55" t="s">
        <v>6254</v>
      </c>
      <c r="C253" s="55" t="s">
        <v>6254</v>
      </c>
      <c r="D253" s="55" t="s">
        <v>6254</v>
      </c>
      <c r="E253" s="55" t="s">
        <v>6254</v>
      </c>
      <c r="F253" s="55" t="s">
        <v>6254</v>
      </c>
      <c r="G253" s="55" t="s">
        <v>6254</v>
      </c>
      <c r="H253" s="55" t="s">
        <v>6254</v>
      </c>
      <c r="I253" s="55" t="s">
        <v>6254</v>
      </c>
    </row>
    <row r="254" spans="1:9" ht="15.75" customHeight="1">
      <c r="A254" s="31" t="s">
        <v>6255</v>
      </c>
      <c r="B254" s="55" t="s">
        <v>6256</v>
      </c>
      <c r="C254" s="55" t="s">
        <v>6256</v>
      </c>
      <c r="D254" s="55" t="s">
        <v>6256</v>
      </c>
      <c r="E254" s="55" t="s">
        <v>6256</v>
      </c>
      <c r="F254" s="55" t="s">
        <v>6256</v>
      </c>
      <c r="G254" s="55" t="s">
        <v>6256</v>
      </c>
      <c r="H254" s="55" t="s">
        <v>6256</v>
      </c>
      <c r="I254" s="55" t="s">
        <v>6256</v>
      </c>
    </row>
    <row r="255" spans="1:9" ht="15.75" customHeight="1">
      <c r="A255" s="31" t="s">
        <v>6257</v>
      </c>
      <c r="B255" s="55" t="s">
        <v>6258</v>
      </c>
      <c r="C255" s="55" t="s">
        <v>6258</v>
      </c>
      <c r="D255" s="55" t="s">
        <v>6258</v>
      </c>
      <c r="E255" s="55" t="s">
        <v>6258</v>
      </c>
      <c r="F255" s="55" t="s">
        <v>6258</v>
      </c>
      <c r="G255" s="55" t="s">
        <v>6258</v>
      </c>
      <c r="H255" s="55" t="s">
        <v>6258</v>
      </c>
      <c r="I255" s="55" t="s">
        <v>6258</v>
      </c>
    </row>
    <row r="256" spans="1:9" ht="15.75" customHeight="1">
      <c r="A256" s="31" t="s">
        <v>6259</v>
      </c>
      <c r="B256" s="55" t="s">
        <v>6260</v>
      </c>
      <c r="C256" s="55" t="s">
        <v>6260</v>
      </c>
      <c r="D256" s="55" t="s">
        <v>6260</v>
      </c>
      <c r="E256" s="55" t="s">
        <v>6260</v>
      </c>
      <c r="F256" s="55" t="s">
        <v>6260</v>
      </c>
      <c r="G256" s="55" t="s">
        <v>6260</v>
      </c>
      <c r="H256" s="55" t="s">
        <v>6260</v>
      </c>
      <c r="I256" s="55" t="s">
        <v>6260</v>
      </c>
    </row>
    <row r="257" spans="1:9" ht="15.75" customHeight="1">
      <c r="A257" s="31" t="s">
        <v>6261</v>
      </c>
      <c r="B257" s="55" t="s">
        <v>6262</v>
      </c>
      <c r="C257" s="55" t="s">
        <v>6262</v>
      </c>
      <c r="D257" s="55" t="s">
        <v>6262</v>
      </c>
      <c r="E257" s="55" t="s">
        <v>6262</v>
      </c>
      <c r="F257" s="55" t="s">
        <v>6262</v>
      </c>
      <c r="G257" s="55" t="s">
        <v>6262</v>
      </c>
      <c r="H257" s="55" t="s">
        <v>6262</v>
      </c>
      <c r="I257" s="55" t="s">
        <v>6262</v>
      </c>
    </row>
    <row r="258" spans="1:9" ht="15.75" customHeight="1">
      <c r="A258" s="31" t="s">
        <v>6263</v>
      </c>
      <c r="B258" s="55" t="s">
        <v>6264</v>
      </c>
      <c r="C258" s="55" t="s">
        <v>6264</v>
      </c>
      <c r="D258" s="55" t="s">
        <v>6264</v>
      </c>
      <c r="E258" s="55" t="s">
        <v>6264</v>
      </c>
      <c r="F258" s="55" t="s">
        <v>6264</v>
      </c>
      <c r="G258" s="55" t="s">
        <v>6264</v>
      </c>
      <c r="H258" s="55" t="s">
        <v>6264</v>
      </c>
      <c r="I258" s="55" t="s">
        <v>6264</v>
      </c>
    </row>
    <row r="259" spans="1:9" ht="15.75" customHeight="1">
      <c r="A259" s="31" t="s">
        <v>6265</v>
      </c>
      <c r="B259" s="55" t="s">
        <v>6266</v>
      </c>
      <c r="C259" s="55" t="s">
        <v>6266</v>
      </c>
      <c r="D259" s="55" t="s">
        <v>6266</v>
      </c>
      <c r="E259" s="55" t="s">
        <v>6266</v>
      </c>
      <c r="F259" s="55" t="s">
        <v>6266</v>
      </c>
      <c r="G259" s="55" t="s">
        <v>6266</v>
      </c>
      <c r="H259" s="55" t="s">
        <v>6266</v>
      </c>
      <c r="I259" s="55" t="s">
        <v>6266</v>
      </c>
    </row>
    <row r="260" spans="1:9" ht="15.75" customHeight="1">
      <c r="A260" s="31" t="s">
        <v>6267</v>
      </c>
      <c r="B260" s="55" t="s">
        <v>6268</v>
      </c>
      <c r="C260" s="55" t="s">
        <v>6268</v>
      </c>
      <c r="D260" s="55" t="s">
        <v>6268</v>
      </c>
      <c r="E260" s="55" t="s">
        <v>6268</v>
      </c>
      <c r="F260" s="55" t="s">
        <v>6268</v>
      </c>
      <c r="G260" s="55" t="s">
        <v>6268</v>
      </c>
      <c r="H260" s="55" t="s">
        <v>6268</v>
      </c>
      <c r="I260" s="55" t="s">
        <v>6268</v>
      </c>
    </row>
    <row r="261" spans="1:9" ht="15.75" customHeight="1">
      <c r="A261" s="31" t="s">
        <v>6269</v>
      </c>
      <c r="B261" s="55" t="s">
        <v>6027</v>
      </c>
      <c r="C261" s="55" t="s">
        <v>6027</v>
      </c>
      <c r="D261" s="55" t="s">
        <v>6027</v>
      </c>
      <c r="E261" s="55" t="s">
        <v>6027</v>
      </c>
      <c r="F261" s="55" t="s">
        <v>6027</v>
      </c>
      <c r="G261" s="5" t="s">
        <v>6028</v>
      </c>
      <c r="H261" s="55" t="s">
        <v>6027</v>
      </c>
      <c r="I261" s="55" t="s">
        <v>6027</v>
      </c>
    </row>
    <row r="262" spans="1:9" ht="15.75" customHeight="1">
      <c r="A262" s="31" t="s">
        <v>6270</v>
      </c>
      <c r="B262" s="55" t="s">
        <v>6271</v>
      </c>
      <c r="C262" s="55" t="s">
        <v>6271</v>
      </c>
      <c r="D262" s="55" t="s">
        <v>6271</v>
      </c>
      <c r="E262" s="55" t="s">
        <v>6271</v>
      </c>
      <c r="F262" s="55" t="s">
        <v>6271</v>
      </c>
      <c r="G262" s="5" t="s">
        <v>6272</v>
      </c>
      <c r="H262" s="55" t="s">
        <v>6271</v>
      </c>
      <c r="I262" s="55" t="s">
        <v>6271</v>
      </c>
    </row>
    <row r="263" spans="1:9" ht="15.75" customHeight="1">
      <c r="A263" s="31" t="s">
        <v>6273</v>
      </c>
      <c r="B263" s="55" t="s">
        <v>6274</v>
      </c>
      <c r="C263" s="55" t="s">
        <v>6274</v>
      </c>
      <c r="D263" s="55" t="s">
        <v>6274</v>
      </c>
      <c r="E263" s="55" t="s">
        <v>6274</v>
      </c>
      <c r="F263" s="55" t="s">
        <v>6274</v>
      </c>
      <c r="G263" s="5" t="s">
        <v>6275</v>
      </c>
      <c r="H263" s="55" t="s">
        <v>6274</v>
      </c>
      <c r="I263" s="55" t="s">
        <v>6274</v>
      </c>
    </row>
    <row r="264" spans="1:9" ht="15.75" customHeight="1">
      <c r="A264" s="31" t="s">
        <v>6276</v>
      </c>
      <c r="B264" s="55" t="s">
        <v>6277</v>
      </c>
      <c r="C264" s="55" t="s">
        <v>6277</v>
      </c>
      <c r="D264" s="55" t="s">
        <v>6277</v>
      </c>
      <c r="E264" s="55" t="s">
        <v>6277</v>
      </c>
      <c r="F264" s="55" t="s">
        <v>6277</v>
      </c>
      <c r="G264" s="5" t="s">
        <v>6278</v>
      </c>
      <c r="H264" s="55" t="s">
        <v>6277</v>
      </c>
      <c r="I264" s="55" t="s">
        <v>6277</v>
      </c>
    </row>
    <row r="265" spans="1:9" ht="15.75" customHeight="1">
      <c r="A265" s="31" t="s">
        <v>6279</v>
      </c>
      <c r="B265" s="55" t="s">
        <v>6280</v>
      </c>
      <c r="C265" s="55" t="s">
        <v>6280</v>
      </c>
      <c r="D265" s="55" t="s">
        <v>6280</v>
      </c>
      <c r="E265" s="55" t="s">
        <v>6280</v>
      </c>
      <c r="F265" s="55" t="s">
        <v>6280</v>
      </c>
      <c r="G265" s="5" t="s">
        <v>6281</v>
      </c>
      <c r="H265" s="55" t="s">
        <v>6280</v>
      </c>
      <c r="I265" s="55" t="s">
        <v>6280</v>
      </c>
    </row>
    <row r="266" spans="1:9" ht="15.75" customHeight="1">
      <c r="A266" s="31" t="s">
        <v>6282</v>
      </c>
      <c r="B266" s="55" t="s">
        <v>6283</v>
      </c>
      <c r="C266" s="55" t="s">
        <v>6283</v>
      </c>
      <c r="D266" s="55" t="s">
        <v>6283</v>
      </c>
      <c r="E266" s="55" t="s">
        <v>6283</v>
      </c>
      <c r="F266" s="55" t="s">
        <v>6283</v>
      </c>
      <c r="G266" s="5" t="s">
        <v>6284</v>
      </c>
      <c r="H266" s="55" t="s">
        <v>6283</v>
      </c>
      <c r="I266" s="55" t="s">
        <v>6283</v>
      </c>
    </row>
    <row r="267" spans="1:9" ht="15.75" customHeight="1">
      <c r="A267" s="31" t="s">
        <v>6285</v>
      </c>
      <c r="B267" s="55" t="s">
        <v>6286</v>
      </c>
      <c r="C267" s="55" t="s">
        <v>6286</v>
      </c>
      <c r="D267" s="55" t="s">
        <v>6286</v>
      </c>
      <c r="E267" s="55" t="s">
        <v>6286</v>
      </c>
      <c r="F267" s="55" t="s">
        <v>6286</v>
      </c>
      <c r="G267" s="5" t="s">
        <v>6287</v>
      </c>
      <c r="H267" s="55" t="s">
        <v>6286</v>
      </c>
      <c r="I267" s="55" t="s">
        <v>6286</v>
      </c>
    </row>
    <row r="268" spans="1:9" ht="15.75" customHeight="1">
      <c r="A268" s="31" t="s">
        <v>6288</v>
      </c>
      <c r="B268" s="55" t="s">
        <v>6289</v>
      </c>
      <c r="C268" s="55" t="s">
        <v>6289</v>
      </c>
      <c r="D268" s="55" t="s">
        <v>6289</v>
      </c>
      <c r="E268" s="55" t="s">
        <v>6289</v>
      </c>
      <c r="F268" s="55" t="s">
        <v>6289</v>
      </c>
      <c r="G268" s="5" t="s">
        <v>6290</v>
      </c>
      <c r="H268" s="55" t="s">
        <v>6289</v>
      </c>
      <c r="I268" s="55" t="s">
        <v>6289</v>
      </c>
    </row>
    <row r="269" spans="1:9" ht="15.75" customHeight="1">
      <c r="A269" s="31" t="s">
        <v>6291</v>
      </c>
      <c r="B269" s="55" t="s">
        <v>6292</v>
      </c>
      <c r="C269" s="55" t="s">
        <v>6292</v>
      </c>
      <c r="D269" s="55" t="s">
        <v>6292</v>
      </c>
      <c r="E269" s="55" t="s">
        <v>6292</v>
      </c>
      <c r="F269" s="55" t="s">
        <v>6292</v>
      </c>
      <c r="G269" s="5" t="s">
        <v>6293</v>
      </c>
      <c r="H269" s="55" t="s">
        <v>6292</v>
      </c>
      <c r="I269" s="55" t="s">
        <v>6292</v>
      </c>
    </row>
    <row r="270" spans="1:9" ht="15.75" customHeight="1">
      <c r="A270" s="31" t="s">
        <v>6294</v>
      </c>
      <c r="B270" s="55" t="s">
        <v>6295</v>
      </c>
      <c r="C270" s="55" t="s">
        <v>6295</v>
      </c>
      <c r="D270" s="55" t="s">
        <v>6295</v>
      </c>
      <c r="E270" s="55" t="s">
        <v>6295</v>
      </c>
      <c r="F270" s="55" t="s">
        <v>6295</v>
      </c>
      <c r="G270" s="5" t="s">
        <v>6296</v>
      </c>
      <c r="H270" s="55" t="s">
        <v>6295</v>
      </c>
      <c r="I270" s="55" t="s">
        <v>6295</v>
      </c>
    </row>
    <row r="271" spans="1:9" ht="15.75" customHeight="1">
      <c r="A271" s="31" t="s">
        <v>6297</v>
      </c>
      <c r="B271" s="55" t="s">
        <v>6298</v>
      </c>
      <c r="C271" s="55" t="s">
        <v>6298</v>
      </c>
      <c r="D271" s="55" t="s">
        <v>6298</v>
      </c>
      <c r="E271" s="55" t="s">
        <v>6298</v>
      </c>
      <c r="F271" s="55" t="s">
        <v>6298</v>
      </c>
      <c r="G271" s="5" t="s">
        <v>6299</v>
      </c>
      <c r="H271" s="55" t="s">
        <v>6298</v>
      </c>
      <c r="I271" s="55" t="s">
        <v>6298</v>
      </c>
    </row>
    <row r="272" spans="1:9" ht="15.75" customHeight="1">
      <c r="A272" s="31" t="s">
        <v>6300</v>
      </c>
      <c r="B272" s="55" t="s">
        <v>6301</v>
      </c>
      <c r="C272" s="55" t="s">
        <v>6301</v>
      </c>
      <c r="D272" s="55" t="s">
        <v>6301</v>
      </c>
      <c r="E272" s="55" t="s">
        <v>6301</v>
      </c>
      <c r="F272" s="55" t="s">
        <v>6301</v>
      </c>
      <c r="G272" s="5" t="s">
        <v>6302</v>
      </c>
      <c r="H272" s="55" t="s">
        <v>6301</v>
      </c>
      <c r="I272" s="55" t="s">
        <v>6301</v>
      </c>
    </row>
    <row r="273" spans="1:9" ht="15.75" customHeight="1">
      <c r="A273" s="31" t="s">
        <v>6303</v>
      </c>
      <c r="B273" s="55" t="s">
        <v>6027</v>
      </c>
      <c r="C273" s="55" t="s">
        <v>6027</v>
      </c>
      <c r="D273" s="55" t="s">
        <v>6027</v>
      </c>
      <c r="E273" s="55" t="s">
        <v>6027</v>
      </c>
      <c r="F273" s="55" t="s">
        <v>6027</v>
      </c>
      <c r="G273" s="5" t="s">
        <v>6028</v>
      </c>
      <c r="H273" s="55" t="s">
        <v>6027</v>
      </c>
      <c r="I273" s="55" t="s">
        <v>6027</v>
      </c>
    </row>
    <row r="274" spans="1:9" ht="15.75" customHeight="1">
      <c r="A274" s="31" t="s">
        <v>6304</v>
      </c>
      <c r="B274" s="55" t="s">
        <v>6271</v>
      </c>
      <c r="C274" s="55" t="s">
        <v>6271</v>
      </c>
      <c r="D274" s="55" t="s">
        <v>6271</v>
      </c>
      <c r="E274" s="55" t="s">
        <v>6271</v>
      </c>
      <c r="F274" s="55" t="s">
        <v>6271</v>
      </c>
      <c r="G274" s="5" t="s">
        <v>6272</v>
      </c>
      <c r="H274" s="55" t="s">
        <v>6271</v>
      </c>
      <c r="I274" s="55" t="s">
        <v>6271</v>
      </c>
    </row>
    <row r="275" spans="1:9" ht="15.75" customHeight="1">
      <c r="A275" s="31" t="s">
        <v>6305</v>
      </c>
      <c r="B275" s="55" t="s">
        <v>6274</v>
      </c>
      <c r="C275" s="55" t="s">
        <v>6274</v>
      </c>
      <c r="D275" s="55" t="s">
        <v>6274</v>
      </c>
      <c r="E275" s="55" t="s">
        <v>6274</v>
      </c>
      <c r="F275" s="55" t="s">
        <v>6274</v>
      </c>
      <c r="G275" s="5" t="s">
        <v>6275</v>
      </c>
      <c r="H275" s="55" t="s">
        <v>6274</v>
      </c>
      <c r="I275" s="55" t="s">
        <v>6274</v>
      </c>
    </row>
    <row r="276" spans="1:9" ht="15.75" customHeight="1">
      <c r="A276" s="31" t="s">
        <v>6306</v>
      </c>
      <c r="B276" s="55" t="s">
        <v>6307</v>
      </c>
      <c r="C276" s="55" t="s">
        <v>6307</v>
      </c>
      <c r="D276" s="55" t="s">
        <v>6307</v>
      </c>
      <c r="E276" s="55" t="s">
        <v>6307</v>
      </c>
      <c r="F276" s="55" t="s">
        <v>6307</v>
      </c>
      <c r="G276" s="5" t="s">
        <v>6308</v>
      </c>
      <c r="H276" s="55" t="s">
        <v>6307</v>
      </c>
      <c r="I276" s="55" t="s">
        <v>6307</v>
      </c>
    </row>
    <row r="277" spans="1:9" ht="15.75" customHeight="1">
      <c r="A277" s="31" t="s">
        <v>6309</v>
      </c>
      <c r="B277" s="55" t="s">
        <v>6280</v>
      </c>
      <c r="C277" s="55" t="s">
        <v>6280</v>
      </c>
      <c r="D277" s="55" t="s">
        <v>6280</v>
      </c>
      <c r="E277" s="55" t="s">
        <v>6280</v>
      </c>
      <c r="F277" s="55" t="s">
        <v>6280</v>
      </c>
      <c r="G277" s="5" t="s">
        <v>6281</v>
      </c>
      <c r="H277" s="55" t="s">
        <v>6280</v>
      </c>
      <c r="I277" s="55" t="s">
        <v>6280</v>
      </c>
    </row>
    <row r="278" spans="1:9" ht="15.75" customHeight="1">
      <c r="A278" s="31" t="s">
        <v>6310</v>
      </c>
      <c r="B278" s="55" t="s">
        <v>6311</v>
      </c>
      <c r="C278" s="55" t="s">
        <v>6311</v>
      </c>
      <c r="D278" s="55" t="s">
        <v>6311</v>
      </c>
      <c r="E278" s="55" t="s">
        <v>6311</v>
      </c>
      <c r="F278" s="55" t="s">
        <v>6311</v>
      </c>
      <c r="G278" s="55" t="s">
        <v>6311</v>
      </c>
      <c r="H278" s="55" t="s">
        <v>6311</v>
      </c>
      <c r="I278" s="55" t="s">
        <v>6311</v>
      </c>
    </row>
    <row r="279" spans="1:9" ht="15.75" customHeight="1">
      <c r="A279" s="31" t="s">
        <v>6312</v>
      </c>
      <c r="B279" s="55" t="s">
        <v>6313</v>
      </c>
      <c r="C279" s="55" t="s">
        <v>6313</v>
      </c>
      <c r="D279" s="55" t="s">
        <v>6313</v>
      </c>
      <c r="E279" s="55" t="s">
        <v>6313</v>
      </c>
      <c r="F279" s="55" t="s">
        <v>6313</v>
      </c>
      <c r="G279" s="55" t="s">
        <v>6313</v>
      </c>
      <c r="H279" s="55" t="s">
        <v>6313</v>
      </c>
      <c r="I279" s="55" t="s">
        <v>6313</v>
      </c>
    </row>
    <row r="280" spans="1:9" ht="15.75" customHeight="1">
      <c r="A280" s="31" t="s">
        <v>6314</v>
      </c>
      <c r="B280" s="55" t="s">
        <v>6315</v>
      </c>
      <c r="C280" s="55" t="s">
        <v>6315</v>
      </c>
      <c r="D280" s="55" t="s">
        <v>6315</v>
      </c>
      <c r="E280" s="55" t="s">
        <v>6315</v>
      </c>
      <c r="F280" s="55" t="s">
        <v>6315</v>
      </c>
      <c r="G280" s="5" t="s">
        <v>6316</v>
      </c>
      <c r="H280" s="55" t="s">
        <v>6315</v>
      </c>
      <c r="I280" s="55" t="s">
        <v>6315</v>
      </c>
    </row>
    <row r="281" spans="1:9" ht="15.75" customHeight="1">
      <c r="A281" s="31" t="s">
        <v>6317</v>
      </c>
      <c r="B281" s="55" t="s">
        <v>6289</v>
      </c>
      <c r="C281" s="55" t="s">
        <v>6289</v>
      </c>
      <c r="D281" s="55" t="s">
        <v>6289</v>
      </c>
      <c r="E281" s="55" t="s">
        <v>6289</v>
      </c>
      <c r="F281" s="55" t="s">
        <v>6289</v>
      </c>
      <c r="G281" s="5" t="s">
        <v>6290</v>
      </c>
      <c r="H281" s="55" t="s">
        <v>6289</v>
      </c>
      <c r="I281" s="55" t="s">
        <v>6289</v>
      </c>
    </row>
    <row r="282" spans="1:9" ht="15.75" customHeight="1">
      <c r="A282" s="31" t="s">
        <v>6318</v>
      </c>
      <c r="B282" s="55" t="s">
        <v>6292</v>
      </c>
      <c r="C282" s="55" t="s">
        <v>6292</v>
      </c>
      <c r="D282" s="55" t="s">
        <v>6292</v>
      </c>
      <c r="E282" s="55" t="s">
        <v>6292</v>
      </c>
      <c r="F282" s="55" t="s">
        <v>6292</v>
      </c>
      <c r="G282" s="5" t="s">
        <v>6293</v>
      </c>
      <c r="H282" s="55" t="s">
        <v>6292</v>
      </c>
      <c r="I282" s="55" t="s">
        <v>6292</v>
      </c>
    </row>
    <row r="283" spans="1:9" ht="15.75" customHeight="1">
      <c r="A283" s="31" t="s">
        <v>6319</v>
      </c>
      <c r="B283" s="55" t="s">
        <v>6295</v>
      </c>
      <c r="C283" s="55" t="s">
        <v>6295</v>
      </c>
      <c r="D283" s="55" t="s">
        <v>6295</v>
      </c>
      <c r="E283" s="55" t="s">
        <v>6295</v>
      </c>
      <c r="F283" s="55" t="s">
        <v>6295</v>
      </c>
      <c r="G283" s="5" t="s">
        <v>6296</v>
      </c>
      <c r="H283" s="55" t="s">
        <v>6295</v>
      </c>
      <c r="I283" s="55" t="s">
        <v>6295</v>
      </c>
    </row>
    <row r="284" spans="1:9" ht="15.75" customHeight="1">
      <c r="A284" s="31" t="s">
        <v>6320</v>
      </c>
      <c r="B284" s="55" t="s">
        <v>6298</v>
      </c>
      <c r="C284" s="55" t="s">
        <v>6298</v>
      </c>
      <c r="D284" s="55" t="s">
        <v>6298</v>
      </c>
      <c r="E284" s="55" t="s">
        <v>6298</v>
      </c>
      <c r="F284" s="55" t="s">
        <v>6298</v>
      </c>
      <c r="G284" s="5" t="s">
        <v>6299</v>
      </c>
      <c r="H284" s="55" t="s">
        <v>6298</v>
      </c>
      <c r="I284" s="55" t="s">
        <v>6298</v>
      </c>
    </row>
    <row r="285" spans="1:9" ht="15.75" customHeight="1">
      <c r="A285" s="31" t="s">
        <v>6321</v>
      </c>
      <c r="B285" s="55" t="s">
        <v>6322</v>
      </c>
      <c r="C285" s="55" t="s">
        <v>6322</v>
      </c>
      <c r="D285" s="55" t="s">
        <v>6322</v>
      </c>
      <c r="E285" s="55" t="s">
        <v>6322</v>
      </c>
      <c r="F285" s="55" t="s">
        <v>6322</v>
      </c>
      <c r="G285" s="5" t="s">
        <v>6302</v>
      </c>
      <c r="H285" s="55" t="s">
        <v>6322</v>
      </c>
      <c r="I285" s="55" t="s">
        <v>6322</v>
      </c>
    </row>
    <row r="286" spans="1:9" ht="15.75" customHeight="1">
      <c r="A286" s="31" t="s">
        <v>6323</v>
      </c>
      <c r="B286" s="55" t="s">
        <v>6271</v>
      </c>
      <c r="C286" s="55" t="s">
        <v>6271</v>
      </c>
      <c r="D286" s="55" t="s">
        <v>6271</v>
      </c>
      <c r="E286" s="55" t="s">
        <v>6271</v>
      </c>
      <c r="F286" s="55" t="s">
        <v>6271</v>
      </c>
      <c r="G286" s="5" t="s">
        <v>6272</v>
      </c>
      <c r="H286" s="55" t="s">
        <v>6271</v>
      </c>
      <c r="I286" s="55" t="s">
        <v>6271</v>
      </c>
    </row>
    <row r="287" spans="1:9" ht="15.75" customHeight="1">
      <c r="A287" s="31" t="s">
        <v>6324</v>
      </c>
      <c r="B287" s="55" t="s">
        <v>6274</v>
      </c>
      <c r="C287" s="55" t="s">
        <v>6274</v>
      </c>
      <c r="D287" s="55" t="s">
        <v>6274</v>
      </c>
      <c r="E287" s="55" t="s">
        <v>6274</v>
      </c>
      <c r="F287" s="55" t="s">
        <v>6274</v>
      </c>
      <c r="G287" s="5" t="s">
        <v>6275</v>
      </c>
      <c r="H287" s="55" t="s">
        <v>6274</v>
      </c>
      <c r="I287" s="55" t="s">
        <v>6274</v>
      </c>
    </row>
    <row r="288" spans="1:9" ht="15.75" customHeight="1">
      <c r="A288" s="31" t="s">
        <v>6325</v>
      </c>
      <c r="B288" s="55" t="s">
        <v>6277</v>
      </c>
      <c r="C288" s="55" t="s">
        <v>6277</v>
      </c>
      <c r="D288" s="55" t="s">
        <v>6277</v>
      </c>
      <c r="E288" s="55" t="s">
        <v>6277</v>
      </c>
      <c r="F288" s="55" t="s">
        <v>6277</v>
      </c>
      <c r="G288" s="5" t="s">
        <v>6278</v>
      </c>
      <c r="H288" s="55" t="s">
        <v>6277</v>
      </c>
      <c r="I288" s="55" t="s">
        <v>6277</v>
      </c>
    </row>
    <row r="289" spans="1:9" ht="15.75" customHeight="1">
      <c r="A289" s="31" t="s">
        <v>6326</v>
      </c>
      <c r="B289" s="55" t="s">
        <v>6027</v>
      </c>
      <c r="C289" s="55" t="s">
        <v>6027</v>
      </c>
      <c r="D289" s="55" t="s">
        <v>6027</v>
      </c>
      <c r="E289" s="55" t="s">
        <v>6027</v>
      </c>
      <c r="F289" s="55" t="s">
        <v>6027</v>
      </c>
      <c r="G289" s="5" t="s">
        <v>6028</v>
      </c>
      <c r="H289" s="55" t="s">
        <v>6027</v>
      </c>
      <c r="I289" s="55" t="s">
        <v>6027</v>
      </c>
    </row>
    <row r="290" spans="1:9" ht="15.75" customHeight="1">
      <c r="A290" s="31" t="s">
        <v>6327</v>
      </c>
      <c r="B290" s="55" t="s">
        <v>6271</v>
      </c>
      <c r="C290" s="55" t="s">
        <v>6271</v>
      </c>
      <c r="D290" s="55" t="s">
        <v>6271</v>
      </c>
      <c r="E290" s="55" t="s">
        <v>6271</v>
      </c>
      <c r="F290" s="55" t="s">
        <v>6271</v>
      </c>
      <c r="G290" s="5" t="s">
        <v>6272</v>
      </c>
      <c r="H290" s="55" t="s">
        <v>6271</v>
      </c>
      <c r="I290" s="55" t="s">
        <v>6271</v>
      </c>
    </row>
    <row r="291" spans="1:9" ht="15.75" customHeight="1">
      <c r="A291" s="31" t="s">
        <v>6328</v>
      </c>
      <c r="B291" s="55" t="s">
        <v>6274</v>
      </c>
      <c r="C291" s="55" t="s">
        <v>6274</v>
      </c>
      <c r="D291" s="55" t="s">
        <v>6274</v>
      </c>
      <c r="E291" s="55" t="s">
        <v>6274</v>
      </c>
      <c r="F291" s="55" t="s">
        <v>6274</v>
      </c>
      <c r="G291" s="5" t="s">
        <v>6275</v>
      </c>
      <c r="H291" s="55" t="s">
        <v>6274</v>
      </c>
      <c r="I291" s="55" t="s">
        <v>6274</v>
      </c>
    </row>
    <row r="292" spans="1:9" ht="15.75" customHeight="1">
      <c r="A292" s="31" t="s">
        <v>6329</v>
      </c>
      <c r="B292" s="55" t="s">
        <v>6307</v>
      </c>
      <c r="C292" s="55" t="s">
        <v>6307</v>
      </c>
      <c r="D292" s="55" t="s">
        <v>6307</v>
      </c>
      <c r="E292" s="55" t="s">
        <v>6307</v>
      </c>
      <c r="F292" s="55" t="s">
        <v>6307</v>
      </c>
      <c r="G292" s="5" t="s">
        <v>6308</v>
      </c>
      <c r="H292" s="55" t="s">
        <v>6307</v>
      </c>
      <c r="I292" s="55" t="s">
        <v>6307</v>
      </c>
    </row>
    <row r="293" spans="1:9" ht="15.75" customHeight="1">
      <c r="A293" s="31" t="s">
        <v>6330</v>
      </c>
      <c r="B293" s="55" t="s">
        <v>6027</v>
      </c>
      <c r="C293" s="55" t="s">
        <v>6027</v>
      </c>
      <c r="D293" s="55" t="s">
        <v>6027</v>
      </c>
      <c r="E293" s="55" t="s">
        <v>6027</v>
      </c>
      <c r="F293" s="55" t="s">
        <v>6027</v>
      </c>
      <c r="G293" s="5" t="s">
        <v>6028</v>
      </c>
      <c r="H293" s="55" t="s">
        <v>6027</v>
      </c>
      <c r="I293" s="55" t="s">
        <v>6027</v>
      </c>
    </row>
    <row r="294" spans="1:9" ht="15.75" customHeight="1">
      <c r="A294" s="31" t="s">
        <v>6331</v>
      </c>
      <c r="B294" s="55" t="s">
        <v>6332</v>
      </c>
      <c r="C294" s="55" t="s">
        <v>6332</v>
      </c>
      <c r="D294" s="55" t="s">
        <v>6332</v>
      </c>
      <c r="E294" s="55" t="s">
        <v>6332</v>
      </c>
      <c r="F294" s="55" t="s">
        <v>6332</v>
      </c>
      <c r="G294" s="5" t="s">
        <v>6333</v>
      </c>
      <c r="H294" s="55" t="s">
        <v>6332</v>
      </c>
      <c r="I294" s="55" t="s">
        <v>6332</v>
      </c>
    </row>
    <row r="295" spans="1:9" ht="15.75" customHeight="1">
      <c r="A295" s="31" t="s">
        <v>6334</v>
      </c>
      <c r="B295" s="55" t="s">
        <v>6335</v>
      </c>
      <c r="C295" s="55" t="s">
        <v>6335</v>
      </c>
      <c r="D295" s="55" t="s">
        <v>6335</v>
      </c>
      <c r="E295" s="55" t="s">
        <v>6335</v>
      </c>
      <c r="F295" s="55" t="s">
        <v>6335</v>
      </c>
      <c r="G295" s="5" t="s">
        <v>6336</v>
      </c>
      <c r="H295" s="55" t="s">
        <v>6335</v>
      </c>
      <c r="I295" s="55" t="s">
        <v>6335</v>
      </c>
    </row>
    <row r="296" spans="1:9" ht="15.75" customHeight="1">
      <c r="A296" s="31" t="s">
        <v>6337</v>
      </c>
      <c r="B296" s="55" t="s">
        <v>6338</v>
      </c>
      <c r="C296" s="55" t="s">
        <v>6338</v>
      </c>
      <c r="D296" s="55" t="s">
        <v>6338</v>
      </c>
      <c r="E296" s="55" t="s">
        <v>6338</v>
      </c>
      <c r="F296" s="55" t="s">
        <v>6338</v>
      </c>
      <c r="G296" s="5" t="s">
        <v>6339</v>
      </c>
      <c r="H296" s="55" t="s">
        <v>6338</v>
      </c>
      <c r="I296" s="55" t="s">
        <v>6338</v>
      </c>
    </row>
    <row r="297" spans="1:9" ht="15.75" customHeight="1">
      <c r="A297" s="31" t="s">
        <v>6340</v>
      </c>
      <c r="B297" s="55" t="s">
        <v>6341</v>
      </c>
      <c r="C297" s="55" t="s">
        <v>6341</v>
      </c>
      <c r="D297" s="55" t="s">
        <v>6341</v>
      </c>
      <c r="E297" s="55" t="s">
        <v>6341</v>
      </c>
      <c r="F297" s="55" t="s">
        <v>6341</v>
      </c>
      <c r="G297" s="55" t="s">
        <v>6341</v>
      </c>
      <c r="H297" s="55" t="s">
        <v>6341</v>
      </c>
      <c r="I297" s="55" t="s">
        <v>6341</v>
      </c>
    </row>
    <row r="298" spans="1:9" ht="15.75" customHeight="1">
      <c r="A298" s="31" t="s">
        <v>6342</v>
      </c>
      <c r="B298" s="55" t="s">
        <v>6343</v>
      </c>
      <c r="C298" s="55" t="s">
        <v>6343</v>
      </c>
      <c r="D298" s="55" t="s">
        <v>6343</v>
      </c>
      <c r="E298" s="55" t="s">
        <v>6343</v>
      </c>
      <c r="F298" s="55" t="s">
        <v>6343</v>
      </c>
      <c r="G298" s="55" t="s">
        <v>6343</v>
      </c>
      <c r="H298" s="55" t="s">
        <v>6343</v>
      </c>
      <c r="I298" s="55" t="s">
        <v>6343</v>
      </c>
    </row>
    <row r="299" spans="1:9" ht="15.75" customHeight="1">
      <c r="A299" s="31" t="s">
        <v>6344</v>
      </c>
      <c r="B299" s="55" t="s">
        <v>6345</v>
      </c>
      <c r="C299" s="55" t="s">
        <v>6345</v>
      </c>
      <c r="D299" s="55" t="s">
        <v>6345</v>
      </c>
      <c r="E299" s="55" t="s">
        <v>6345</v>
      </c>
      <c r="F299" s="55" t="s">
        <v>6345</v>
      </c>
      <c r="G299" s="55" t="s">
        <v>6345</v>
      </c>
      <c r="H299" s="55" t="s">
        <v>6345</v>
      </c>
      <c r="I299" s="55" t="s">
        <v>6345</v>
      </c>
    </row>
    <row r="300" spans="1:9" ht="15.75" customHeight="1">
      <c r="A300" s="31" t="s">
        <v>6346</v>
      </c>
      <c r="B300" s="55" t="s">
        <v>6027</v>
      </c>
      <c r="C300" s="55" t="s">
        <v>6027</v>
      </c>
      <c r="D300" s="55" t="s">
        <v>6027</v>
      </c>
      <c r="E300" s="55" t="s">
        <v>6027</v>
      </c>
      <c r="F300" s="55" t="s">
        <v>6027</v>
      </c>
      <c r="G300" s="5" t="s">
        <v>6028</v>
      </c>
      <c r="H300" s="55" t="s">
        <v>6027</v>
      </c>
      <c r="I300" s="55" t="s">
        <v>6027</v>
      </c>
    </row>
    <row r="301" spans="1:9" ht="15.75" customHeight="1">
      <c r="A301" s="31" t="s">
        <v>6347</v>
      </c>
      <c r="B301" s="55" t="s">
        <v>6332</v>
      </c>
      <c r="C301" s="55" t="s">
        <v>6332</v>
      </c>
      <c r="D301" s="55" t="s">
        <v>6332</v>
      </c>
      <c r="E301" s="55" t="s">
        <v>6332</v>
      </c>
      <c r="F301" s="55" t="s">
        <v>6332</v>
      </c>
      <c r="G301" s="5" t="s">
        <v>6333</v>
      </c>
      <c r="H301" s="55" t="s">
        <v>6332</v>
      </c>
      <c r="I301" s="55" t="s">
        <v>6332</v>
      </c>
    </row>
    <row r="302" spans="1:9" ht="15.75" customHeight="1">
      <c r="A302" s="31" t="s">
        <v>6348</v>
      </c>
      <c r="B302" s="55" t="s">
        <v>6335</v>
      </c>
      <c r="C302" s="55" t="s">
        <v>6335</v>
      </c>
      <c r="D302" s="55" t="s">
        <v>6335</v>
      </c>
      <c r="E302" s="55" t="s">
        <v>6335</v>
      </c>
      <c r="F302" s="55" t="s">
        <v>6335</v>
      </c>
      <c r="G302" s="5" t="s">
        <v>6336</v>
      </c>
      <c r="H302" s="55" t="s">
        <v>6335</v>
      </c>
      <c r="I302" s="55" t="s">
        <v>6335</v>
      </c>
    </row>
    <row r="303" spans="1:9" ht="15.75" customHeight="1">
      <c r="A303" s="31" t="s">
        <v>6349</v>
      </c>
      <c r="B303" s="55" t="s">
        <v>6338</v>
      </c>
      <c r="C303" s="55" t="s">
        <v>6338</v>
      </c>
      <c r="D303" s="55" t="s">
        <v>6338</v>
      </c>
      <c r="E303" s="55" t="s">
        <v>6338</v>
      </c>
      <c r="F303" s="55" t="s">
        <v>6338</v>
      </c>
      <c r="G303" s="5" t="s">
        <v>6339</v>
      </c>
      <c r="H303" s="55" t="s">
        <v>6338</v>
      </c>
      <c r="I303" s="55" t="s">
        <v>6338</v>
      </c>
    </row>
    <row r="304" spans="1:9" ht="15.75" customHeight="1">
      <c r="A304" s="31" t="s">
        <v>6350</v>
      </c>
      <c r="B304" s="55" t="s">
        <v>6341</v>
      </c>
      <c r="C304" s="55" t="s">
        <v>6341</v>
      </c>
      <c r="D304" s="55" t="s">
        <v>6341</v>
      </c>
      <c r="E304" s="55" t="s">
        <v>6341</v>
      </c>
      <c r="F304" s="55" t="s">
        <v>6341</v>
      </c>
      <c r="G304" s="55" t="s">
        <v>6341</v>
      </c>
      <c r="H304" s="55" t="s">
        <v>6341</v>
      </c>
      <c r="I304" s="55" t="s">
        <v>6341</v>
      </c>
    </row>
    <row r="305" spans="1:9" ht="15.75" customHeight="1">
      <c r="A305" s="31" t="s">
        <v>6351</v>
      </c>
      <c r="B305" s="55" t="s">
        <v>6343</v>
      </c>
      <c r="C305" s="55" t="s">
        <v>6343</v>
      </c>
      <c r="D305" s="55" t="s">
        <v>6343</v>
      </c>
      <c r="E305" s="55" t="s">
        <v>6343</v>
      </c>
      <c r="F305" s="55" t="s">
        <v>6343</v>
      </c>
      <c r="G305" s="55" t="s">
        <v>6343</v>
      </c>
      <c r="H305" s="55" t="s">
        <v>6343</v>
      </c>
      <c r="I305" s="55" t="s">
        <v>6343</v>
      </c>
    </row>
    <row r="306" spans="1:9" ht="15.75" customHeight="1">
      <c r="A306" s="31" t="s">
        <v>6352</v>
      </c>
      <c r="B306" s="55" t="s">
        <v>6345</v>
      </c>
      <c r="C306" s="55" t="s">
        <v>6345</v>
      </c>
      <c r="D306" s="55" t="s">
        <v>6345</v>
      </c>
      <c r="E306" s="55" t="s">
        <v>6345</v>
      </c>
      <c r="F306" s="55" t="s">
        <v>6345</v>
      </c>
      <c r="G306" s="55" t="s">
        <v>6345</v>
      </c>
      <c r="H306" s="55" t="s">
        <v>6345</v>
      </c>
      <c r="I306" s="55" t="s">
        <v>6345</v>
      </c>
    </row>
    <row r="307" spans="1:9" ht="15.75" customHeight="1">
      <c r="A307" s="31" t="s">
        <v>6353</v>
      </c>
      <c r="B307" s="55" t="s">
        <v>6027</v>
      </c>
      <c r="C307" s="55" t="s">
        <v>6027</v>
      </c>
      <c r="D307" s="55" t="s">
        <v>6027</v>
      </c>
      <c r="E307" s="55" t="s">
        <v>6027</v>
      </c>
      <c r="F307" s="55" t="s">
        <v>6027</v>
      </c>
      <c r="G307" s="5" t="s">
        <v>6028</v>
      </c>
      <c r="H307" s="55" t="s">
        <v>6027</v>
      </c>
      <c r="I307" s="55" t="s">
        <v>6027</v>
      </c>
    </row>
    <row r="308" spans="1:9" ht="15.75" customHeight="1">
      <c r="A308" s="31" t="s">
        <v>6354</v>
      </c>
      <c r="B308" s="55" t="s">
        <v>6332</v>
      </c>
      <c r="C308" s="55" t="s">
        <v>6332</v>
      </c>
      <c r="D308" s="55" t="s">
        <v>6332</v>
      </c>
      <c r="E308" s="55" t="s">
        <v>6332</v>
      </c>
      <c r="F308" s="55" t="s">
        <v>6332</v>
      </c>
      <c r="G308" s="5" t="s">
        <v>6333</v>
      </c>
      <c r="H308" s="55" t="s">
        <v>6332</v>
      </c>
      <c r="I308" s="55" t="s">
        <v>6332</v>
      </c>
    </row>
    <row r="309" spans="1:9" ht="15.75" customHeight="1">
      <c r="A309" s="31" t="s">
        <v>6355</v>
      </c>
      <c r="B309" s="55" t="s">
        <v>6027</v>
      </c>
      <c r="C309" s="55" t="s">
        <v>6027</v>
      </c>
      <c r="D309" s="55" t="s">
        <v>6027</v>
      </c>
      <c r="E309" s="55" t="s">
        <v>6027</v>
      </c>
      <c r="F309" s="55" t="s">
        <v>6027</v>
      </c>
      <c r="G309" s="5" t="s">
        <v>6028</v>
      </c>
      <c r="H309" s="55" t="s">
        <v>6027</v>
      </c>
      <c r="I309" s="55" t="s">
        <v>6027</v>
      </c>
    </row>
    <row r="310" spans="1:9" ht="15.75" customHeight="1">
      <c r="A310" s="31" t="s">
        <v>6356</v>
      </c>
      <c r="B310" s="55" t="s">
        <v>6338</v>
      </c>
      <c r="C310" s="55" t="s">
        <v>6338</v>
      </c>
      <c r="D310" s="55" t="s">
        <v>6338</v>
      </c>
      <c r="E310" s="55" t="s">
        <v>6338</v>
      </c>
      <c r="F310" s="55" t="s">
        <v>6338</v>
      </c>
      <c r="G310" s="5" t="s">
        <v>6339</v>
      </c>
      <c r="H310" s="55" t="s">
        <v>6338</v>
      </c>
      <c r="I310" s="55" t="s">
        <v>6338</v>
      </c>
    </row>
    <row r="311" spans="1:9" ht="15.75" customHeight="1">
      <c r="A311" s="31" t="s">
        <v>6357</v>
      </c>
      <c r="B311" s="55" t="s">
        <v>6027</v>
      </c>
      <c r="C311" s="55" t="s">
        <v>6027</v>
      </c>
      <c r="D311" s="55" t="s">
        <v>6027</v>
      </c>
      <c r="E311" s="55" t="s">
        <v>6027</v>
      </c>
      <c r="F311" s="55" t="s">
        <v>6027</v>
      </c>
      <c r="G311" s="5" t="s">
        <v>6028</v>
      </c>
      <c r="H311" s="55" t="s">
        <v>6027</v>
      </c>
      <c r="I311" s="55" t="s">
        <v>6027</v>
      </c>
    </row>
    <row r="312" spans="1:9" ht="15.75" customHeight="1">
      <c r="A312" s="31" t="s">
        <v>6358</v>
      </c>
      <c r="B312" s="55" t="s">
        <v>6359</v>
      </c>
      <c r="C312" s="55" t="s">
        <v>6359</v>
      </c>
      <c r="D312" s="55" t="s">
        <v>6359</v>
      </c>
      <c r="E312" s="55" t="s">
        <v>6359</v>
      </c>
      <c r="F312" s="55" t="s">
        <v>6359</v>
      </c>
      <c r="G312" s="5" t="s">
        <v>6360</v>
      </c>
      <c r="H312" s="55" t="s">
        <v>6359</v>
      </c>
      <c r="I312" s="55" t="s">
        <v>6359</v>
      </c>
    </row>
    <row r="313" spans="1:9" ht="15.75" customHeight="1">
      <c r="A313" s="31" t="s">
        <v>6361</v>
      </c>
      <c r="B313" s="55" t="s">
        <v>6362</v>
      </c>
      <c r="C313" s="55" t="s">
        <v>6362</v>
      </c>
      <c r="D313" s="55" t="s">
        <v>6362</v>
      </c>
      <c r="E313" s="55" t="s">
        <v>6362</v>
      </c>
      <c r="F313" s="55" t="s">
        <v>6362</v>
      </c>
      <c r="G313" s="5" t="s">
        <v>6363</v>
      </c>
      <c r="H313" s="55" t="s">
        <v>6362</v>
      </c>
      <c r="I313" s="55" t="s">
        <v>6362</v>
      </c>
    </row>
    <row r="314" spans="1:9" ht="15.75" customHeight="1">
      <c r="A314" s="31" t="s">
        <v>6364</v>
      </c>
      <c r="B314" s="55" t="s">
        <v>6365</v>
      </c>
      <c r="C314" s="55" t="s">
        <v>6365</v>
      </c>
      <c r="D314" s="55" t="s">
        <v>6365</v>
      </c>
      <c r="E314" s="55" t="s">
        <v>6365</v>
      </c>
      <c r="F314" s="55" t="s">
        <v>6365</v>
      </c>
      <c r="G314" s="5" t="s">
        <v>6366</v>
      </c>
      <c r="H314" s="55" t="s">
        <v>6365</v>
      </c>
      <c r="I314" s="55" t="s">
        <v>6365</v>
      </c>
    </row>
    <row r="315" spans="1:9" ht="15.75" customHeight="1">
      <c r="A315" s="31" t="s">
        <v>6367</v>
      </c>
      <c r="B315" s="55" t="s">
        <v>6368</v>
      </c>
      <c r="C315" s="55" t="s">
        <v>6368</v>
      </c>
      <c r="D315" s="55" t="s">
        <v>6368</v>
      </c>
      <c r="E315" s="55" t="s">
        <v>6368</v>
      </c>
      <c r="F315" s="55" t="s">
        <v>6368</v>
      </c>
      <c r="G315" s="5" t="s">
        <v>6369</v>
      </c>
      <c r="H315" s="55" t="s">
        <v>6368</v>
      </c>
      <c r="I315" s="55" t="s">
        <v>6368</v>
      </c>
    </row>
    <row r="316" spans="1:9" ht="15.75" customHeight="1">
      <c r="A316" s="31" t="s">
        <v>6370</v>
      </c>
      <c r="B316" s="55" t="s">
        <v>6371</v>
      </c>
      <c r="C316" s="55" t="s">
        <v>6371</v>
      </c>
      <c r="D316" s="55" t="s">
        <v>6371</v>
      </c>
      <c r="E316" s="55" t="s">
        <v>6371</v>
      </c>
      <c r="F316" s="55" t="s">
        <v>6371</v>
      </c>
      <c r="G316" s="5" t="s">
        <v>6372</v>
      </c>
      <c r="H316" s="55" t="s">
        <v>6371</v>
      </c>
      <c r="I316" s="55" t="s">
        <v>6371</v>
      </c>
    </row>
    <row r="317" spans="1:9" ht="15.75" customHeight="1">
      <c r="A317" s="31" t="s">
        <v>6373</v>
      </c>
      <c r="B317" s="55" t="s">
        <v>6374</v>
      </c>
      <c r="C317" s="55" t="s">
        <v>6374</v>
      </c>
      <c r="D317" s="55" t="s">
        <v>6374</v>
      </c>
      <c r="E317" s="55" t="s">
        <v>6374</v>
      </c>
      <c r="F317" s="55" t="s">
        <v>6374</v>
      </c>
      <c r="G317" s="5" t="s">
        <v>6375</v>
      </c>
      <c r="H317" s="55" t="s">
        <v>6374</v>
      </c>
      <c r="I317" s="55" t="s">
        <v>6374</v>
      </c>
    </row>
    <row r="318" spans="1:9" ht="15.75" customHeight="1">
      <c r="A318" s="31" t="s">
        <v>6376</v>
      </c>
      <c r="B318" s="55" t="s">
        <v>6377</v>
      </c>
      <c r="C318" s="55" t="s">
        <v>6377</v>
      </c>
      <c r="D318" s="55" t="s">
        <v>6377</v>
      </c>
      <c r="E318" s="55" t="s">
        <v>6377</v>
      </c>
      <c r="F318" s="55" t="s">
        <v>6377</v>
      </c>
      <c r="G318" s="5" t="s">
        <v>6378</v>
      </c>
      <c r="H318" s="55" t="s">
        <v>6377</v>
      </c>
      <c r="I318" s="55" t="s">
        <v>6377</v>
      </c>
    </row>
    <row r="319" spans="1:9" ht="15.75" customHeight="1">
      <c r="A319" s="31" t="s">
        <v>6379</v>
      </c>
      <c r="B319" s="55" t="s">
        <v>6380</v>
      </c>
      <c r="C319" s="55" t="s">
        <v>6380</v>
      </c>
      <c r="D319" s="55" t="s">
        <v>6380</v>
      </c>
      <c r="E319" s="55" t="s">
        <v>6380</v>
      </c>
      <c r="F319" s="55" t="s">
        <v>6380</v>
      </c>
      <c r="G319" s="5" t="s">
        <v>6381</v>
      </c>
      <c r="H319" s="55" t="s">
        <v>6380</v>
      </c>
      <c r="I319" s="55" t="s">
        <v>6380</v>
      </c>
    </row>
    <row r="320" spans="1:9" ht="15.75" customHeight="1">
      <c r="A320" s="31" t="s">
        <v>6382</v>
      </c>
      <c r="B320" s="55" t="s">
        <v>6027</v>
      </c>
      <c r="C320" s="55" t="s">
        <v>6027</v>
      </c>
      <c r="D320" s="55" t="s">
        <v>6027</v>
      </c>
      <c r="E320" s="55" t="s">
        <v>6027</v>
      </c>
      <c r="F320" s="55" t="s">
        <v>6027</v>
      </c>
      <c r="G320" s="5" t="s">
        <v>6028</v>
      </c>
      <c r="H320" s="55" t="s">
        <v>6027</v>
      </c>
      <c r="I320" s="55" t="s">
        <v>6027</v>
      </c>
    </row>
    <row r="321" spans="1:9" ht="15.75" customHeight="1">
      <c r="A321" s="31" t="s">
        <v>6383</v>
      </c>
      <c r="B321" s="55" t="s">
        <v>6359</v>
      </c>
      <c r="C321" s="55" t="s">
        <v>6359</v>
      </c>
      <c r="D321" s="55" t="s">
        <v>6359</v>
      </c>
      <c r="E321" s="55" t="s">
        <v>6359</v>
      </c>
      <c r="F321" s="55" t="s">
        <v>6359</v>
      </c>
      <c r="G321" s="5" t="s">
        <v>6360</v>
      </c>
      <c r="H321" s="55" t="s">
        <v>6359</v>
      </c>
      <c r="I321" s="55" t="s">
        <v>6359</v>
      </c>
    </row>
    <row r="322" spans="1:9" ht="15.75" customHeight="1">
      <c r="A322" s="31" t="s">
        <v>6384</v>
      </c>
      <c r="B322" s="55" t="s">
        <v>6362</v>
      </c>
      <c r="C322" s="55" t="s">
        <v>6362</v>
      </c>
      <c r="D322" s="55" t="s">
        <v>6362</v>
      </c>
      <c r="E322" s="55" t="s">
        <v>6362</v>
      </c>
      <c r="F322" s="55" t="s">
        <v>6362</v>
      </c>
      <c r="G322" s="5" t="s">
        <v>6363</v>
      </c>
      <c r="H322" s="55" t="s">
        <v>6362</v>
      </c>
      <c r="I322" s="55" t="s">
        <v>6362</v>
      </c>
    </row>
    <row r="323" spans="1:9" ht="15.75" customHeight="1">
      <c r="A323" s="31" t="s">
        <v>6385</v>
      </c>
      <c r="B323" s="55" t="s">
        <v>6365</v>
      </c>
      <c r="C323" s="55" t="s">
        <v>6365</v>
      </c>
      <c r="D323" s="55" t="s">
        <v>6365</v>
      </c>
      <c r="E323" s="55" t="s">
        <v>6365</v>
      </c>
      <c r="F323" s="55" t="s">
        <v>6365</v>
      </c>
      <c r="G323" s="5" t="s">
        <v>6366</v>
      </c>
      <c r="H323" s="55" t="s">
        <v>6365</v>
      </c>
      <c r="I323" s="55" t="s">
        <v>6365</v>
      </c>
    </row>
    <row r="324" spans="1:9" ht="15.75" customHeight="1">
      <c r="A324" s="31" t="s">
        <v>6386</v>
      </c>
      <c r="B324" s="55" t="s">
        <v>6368</v>
      </c>
      <c r="C324" s="55" t="s">
        <v>6368</v>
      </c>
      <c r="D324" s="55" t="s">
        <v>6368</v>
      </c>
      <c r="E324" s="55" t="s">
        <v>6368</v>
      </c>
      <c r="F324" s="55" t="s">
        <v>6368</v>
      </c>
      <c r="G324" s="5" t="s">
        <v>6369</v>
      </c>
      <c r="H324" s="55" t="s">
        <v>6368</v>
      </c>
      <c r="I324" s="55" t="s">
        <v>6368</v>
      </c>
    </row>
    <row r="325" spans="1:9" ht="15.75" customHeight="1">
      <c r="A325" s="31" t="s">
        <v>6387</v>
      </c>
      <c r="B325" s="55" t="s">
        <v>6371</v>
      </c>
      <c r="C325" s="55" t="s">
        <v>6371</v>
      </c>
      <c r="D325" s="55" t="s">
        <v>6371</v>
      </c>
      <c r="E325" s="55" t="s">
        <v>6371</v>
      </c>
      <c r="F325" s="55" t="s">
        <v>6371</v>
      </c>
      <c r="G325" s="5" t="s">
        <v>6372</v>
      </c>
      <c r="H325" s="55" t="s">
        <v>6371</v>
      </c>
      <c r="I325" s="55" t="s">
        <v>6371</v>
      </c>
    </row>
    <row r="326" spans="1:9" ht="15.75" customHeight="1">
      <c r="A326" s="31" t="s">
        <v>6388</v>
      </c>
      <c r="B326" s="55" t="s">
        <v>6374</v>
      </c>
      <c r="C326" s="55" t="s">
        <v>6374</v>
      </c>
      <c r="D326" s="55" t="s">
        <v>6374</v>
      </c>
      <c r="E326" s="55" t="s">
        <v>6374</v>
      </c>
      <c r="F326" s="55" t="s">
        <v>6374</v>
      </c>
      <c r="G326" s="5" t="s">
        <v>6375</v>
      </c>
      <c r="H326" s="55" t="s">
        <v>6374</v>
      </c>
      <c r="I326" s="55" t="s">
        <v>6374</v>
      </c>
    </row>
    <row r="327" spans="1:9" ht="15.75" customHeight="1">
      <c r="A327" s="31" t="s">
        <v>6389</v>
      </c>
      <c r="B327" s="55" t="s">
        <v>6377</v>
      </c>
      <c r="C327" s="55" t="s">
        <v>6377</v>
      </c>
      <c r="D327" s="55" t="s">
        <v>6377</v>
      </c>
      <c r="E327" s="55" t="s">
        <v>6377</v>
      </c>
      <c r="F327" s="55" t="s">
        <v>6377</v>
      </c>
      <c r="G327" s="5" t="s">
        <v>6378</v>
      </c>
      <c r="H327" s="55" t="s">
        <v>6377</v>
      </c>
      <c r="I327" s="55" t="s">
        <v>6377</v>
      </c>
    </row>
    <row r="328" spans="1:9" ht="15.75" customHeight="1">
      <c r="A328" s="31" t="s">
        <v>6390</v>
      </c>
      <c r="B328" s="55" t="s">
        <v>6380</v>
      </c>
      <c r="C328" s="55" t="s">
        <v>6380</v>
      </c>
      <c r="D328" s="55" t="s">
        <v>6380</v>
      </c>
      <c r="E328" s="55" t="s">
        <v>6380</v>
      </c>
      <c r="F328" s="55" t="s">
        <v>6380</v>
      </c>
      <c r="G328" s="5" t="s">
        <v>6381</v>
      </c>
      <c r="H328" s="55" t="s">
        <v>6380</v>
      </c>
      <c r="I328" s="55" t="s">
        <v>6380</v>
      </c>
    </row>
    <row r="329" spans="1:9" ht="15.75" customHeight="1">
      <c r="A329" s="31" t="s">
        <v>6391</v>
      </c>
      <c r="B329" s="55" t="s">
        <v>6027</v>
      </c>
      <c r="C329" s="55" t="s">
        <v>6027</v>
      </c>
      <c r="D329" s="55" t="s">
        <v>6027</v>
      </c>
      <c r="E329" s="55" t="s">
        <v>6027</v>
      </c>
      <c r="F329" s="55" t="s">
        <v>6027</v>
      </c>
      <c r="G329" s="5" t="s">
        <v>6028</v>
      </c>
      <c r="H329" s="55" t="s">
        <v>6027</v>
      </c>
      <c r="I329" s="55" t="s">
        <v>6027</v>
      </c>
    </row>
    <row r="330" spans="1:9" ht="15.75" customHeight="1">
      <c r="A330" s="31" t="s">
        <v>6392</v>
      </c>
      <c r="B330" s="55" t="s">
        <v>6359</v>
      </c>
      <c r="C330" s="55" t="s">
        <v>6359</v>
      </c>
      <c r="D330" s="55" t="s">
        <v>6359</v>
      </c>
      <c r="E330" s="55" t="s">
        <v>6359</v>
      </c>
      <c r="F330" s="55" t="s">
        <v>6359</v>
      </c>
      <c r="G330" s="5" t="s">
        <v>6360</v>
      </c>
      <c r="H330" s="55" t="s">
        <v>6359</v>
      </c>
      <c r="I330" s="55" t="s">
        <v>6359</v>
      </c>
    </row>
    <row r="331" spans="1:9" ht="15.75" customHeight="1">
      <c r="A331" s="31" t="s">
        <v>6393</v>
      </c>
      <c r="B331" s="55" t="s">
        <v>6362</v>
      </c>
      <c r="C331" s="55" t="s">
        <v>6362</v>
      </c>
      <c r="D331" s="55" t="s">
        <v>6362</v>
      </c>
      <c r="E331" s="55" t="s">
        <v>6362</v>
      </c>
      <c r="F331" s="55" t="s">
        <v>6362</v>
      </c>
      <c r="G331" s="5" t="s">
        <v>6363</v>
      </c>
      <c r="H331" s="55" t="s">
        <v>6362</v>
      </c>
      <c r="I331" s="55" t="s">
        <v>6362</v>
      </c>
    </row>
    <row r="332" spans="1:9" ht="15.75" customHeight="1">
      <c r="A332" s="31" t="s">
        <v>6394</v>
      </c>
      <c r="B332" s="55" t="s">
        <v>6027</v>
      </c>
      <c r="C332" s="55" t="s">
        <v>6027</v>
      </c>
      <c r="D332" s="55" t="s">
        <v>6027</v>
      </c>
      <c r="E332" s="55" t="s">
        <v>6027</v>
      </c>
      <c r="F332" s="55" t="s">
        <v>6027</v>
      </c>
      <c r="G332" s="5" t="s">
        <v>6028</v>
      </c>
      <c r="H332" s="55" t="s">
        <v>6027</v>
      </c>
      <c r="I332" s="55" t="s">
        <v>6027</v>
      </c>
    </row>
    <row r="333" spans="1:9" ht="15.75" customHeight="1">
      <c r="A333" s="31" t="s">
        <v>6395</v>
      </c>
      <c r="B333" s="55" t="s">
        <v>6359</v>
      </c>
      <c r="C333" s="55" t="s">
        <v>6359</v>
      </c>
      <c r="D333" s="55" t="s">
        <v>6359</v>
      </c>
      <c r="E333" s="55" t="s">
        <v>6359</v>
      </c>
      <c r="F333" s="55" t="s">
        <v>6359</v>
      </c>
      <c r="G333" s="5" t="s">
        <v>6360</v>
      </c>
      <c r="H333" s="55" t="s">
        <v>6359</v>
      </c>
      <c r="I333" s="55" t="s">
        <v>6359</v>
      </c>
    </row>
    <row r="334" spans="1:9" ht="15.75" customHeight="1">
      <c r="A334" s="31" t="s">
        <v>6396</v>
      </c>
      <c r="B334" s="55" t="s">
        <v>6362</v>
      </c>
      <c r="C334" s="55" t="s">
        <v>6362</v>
      </c>
      <c r="D334" s="55" t="s">
        <v>6362</v>
      </c>
      <c r="E334" s="55" t="s">
        <v>6362</v>
      </c>
      <c r="F334" s="55" t="s">
        <v>6362</v>
      </c>
      <c r="G334" s="5" t="s">
        <v>6363</v>
      </c>
      <c r="H334" s="55" t="s">
        <v>6362</v>
      </c>
      <c r="I334" s="55" t="s">
        <v>6362</v>
      </c>
    </row>
    <row r="335" spans="1:9" ht="15.75" customHeight="1">
      <c r="A335" s="31" t="s">
        <v>6397</v>
      </c>
      <c r="B335" s="55" t="s">
        <v>6365</v>
      </c>
      <c r="C335" s="55" t="s">
        <v>6365</v>
      </c>
      <c r="D335" s="55" t="s">
        <v>6365</v>
      </c>
      <c r="E335" s="55" t="s">
        <v>6365</v>
      </c>
      <c r="F335" s="55" t="s">
        <v>6365</v>
      </c>
      <c r="G335" s="5" t="s">
        <v>6366</v>
      </c>
      <c r="H335" s="55" t="s">
        <v>6365</v>
      </c>
      <c r="I335" s="55" t="s">
        <v>6365</v>
      </c>
    </row>
    <row r="336" spans="1:9" ht="15.75" customHeight="1">
      <c r="A336" s="31" t="s">
        <v>6398</v>
      </c>
      <c r="B336" s="55" t="s">
        <v>6027</v>
      </c>
      <c r="C336" s="55" t="s">
        <v>6027</v>
      </c>
      <c r="D336" s="55" t="s">
        <v>6027</v>
      </c>
      <c r="E336" s="55" t="s">
        <v>6027</v>
      </c>
      <c r="F336" s="55" t="s">
        <v>6027</v>
      </c>
      <c r="G336" s="5" t="s">
        <v>6028</v>
      </c>
      <c r="H336" s="55" t="s">
        <v>6027</v>
      </c>
      <c r="I336" s="55" t="s">
        <v>6027</v>
      </c>
    </row>
    <row r="337" spans="1:9">
      <c r="A337" s="31" t="s">
        <v>6399</v>
      </c>
      <c r="B337" s="5" t="s">
        <v>6400</v>
      </c>
      <c r="C337" s="5" t="s">
        <v>6400</v>
      </c>
      <c r="D337" s="5" t="s">
        <v>6400</v>
      </c>
      <c r="E337" s="5" t="s">
        <v>6400</v>
      </c>
      <c r="F337" s="5" t="s">
        <v>6400</v>
      </c>
      <c r="G337" s="5" t="s">
        <v>6401</v>
      </c>
      <c r="H337" s="5" t="s">
        <v>6400</v>
      </c>
      <c r="I337" s="5" t="s">
        <v>6400</v>
      </c>
    </row>
    <row r="338" spans="1:9">
      <c r="A338" s="31" t="s">
        <v>6402</v>
      </c>
      <c r="B338" s="5" t="s">
        <v>6403</v>
      </c>
      <c r="C338" s="5" t="s">
        <v>6403</v>
      </c>
      <c r="D338" s="5" t="s">
        <v>6403</v>
      </c>
      <c r="E338" s="5" t="s">
        <v>6403</v>
      </c>
      <c r="F338" s="5" t="s">
        <v>6403</v>
      </c>
      <c r="G338" s="5" t="s">
        <v>6404</v>
      </c>
      <c r="H338" s="5" t="s">
        <v>6403</v>
      </c>
      <c r="I338" s="5" t="s">
        <v>6403</v>
      </c>
    </row>
    <row r="339" spans="1:9">
      <c r="A339" s="31" t="s">
        <v>6405</v>
      </c>
      <c r="B339" s="5" t="s">
        <v>6406</v>
      </c>
      <c r="C339" s="5" t="s">
        <v>6406</v>
      </c>
      <c r="D339" s="5" t="s">
        <v>6406</v>
      </c>
      <c r="E339" s="5" t="s">
        <v>6406</v>
      </c>
      <c r="F339" s="5" t="s">
        <v>6406</v>
      </c>
      <c r="G339" s="5" t="s">
        <v>6407</v>
      </c>
      <c r="H339" s="5" t="s">
        <v>6406</v>
      </c>
      <c r="I339" s="5" t="s">
        <v>6406</v>
      </c>
    </row>
    <row r="340" spans="1:9">
      <c r="A340" s="31" t="s">
        <v>6408</v>
      </c>
      <c r="B340" s="5" t="s">
        <v>6409</v>
      </c>
      <c r="C340" s="5" t="s">
        <v>6409</v>
      </c>
      <c r="D340" s="5" t="s">
        <v>6409</v>
      </c>
      <c r="E340" s="5" t="s">
        <v>6409</v>
      </c>
      <c r="F340" s="5" t="s">
        <v>6409</v>
      </c>
      <c r="G340" s="5" t="s">
        <v>6410</v>
      </c>
      <c r="H340" s="5" t="s">
        <v>6409</v>
      </c>
      <c r="I340" s="5" t="s">
        <v>6409</v>
      </c>
    </row>
    <row r="341" spans="1:9" ht="15.75" customHeight="1">
      <c r="A341" s="31" t="s">
        <v>6411</v>
      </c>
      <c r="B341" s="55" t="s">
        <v>6027</v>
      </c>
      <c r="C341" s="55" t="s">
        <v>6027</v>
      </c>
      <c r="D341" s="55" t="s">
        <v>6027</v>
      </c>
      <c r="E341" s="55" t="s">
        <v>6027</v>
      </c>
      <c r="F341" s="55" t="s">
        <v>6027</v>
      </c>
      <c r="G341" s="5" t="s">
        <v>6028</v>
      </c>
      <c r="H341" s="55" t="s">
        <v>6027</v>
      </c>
      <c r="I341" s="55" t="s">
        <v>6027</v>
      </c>
    </row>
    <row r="342" spans="1:9">
      <c r="A342" s="31" t="s">
        <v>6412</v>
      </c>
      <c r="B342" s="5" t="s">
        <v>6413</v>
      </c>
      <c r="C342" s="5" t="s">
        <v>6413</v>
      </c>
      <c r="D342" s="5" t="s">
        <v>6413</v>
      </c>
      <c r="E342" s="5" t="s">
        <v>6413</v>
      </c>
      <c r="F342" s="5" t="s">
        <v>6413</v>
      </c>
      <c r="G342" s="5" t="s">
        <v>6414</v>
      </c>
      <c r="H342" s="5" t="s">
        <v>6413</v>
      </c>
      <c r="I342" s="5" t="s">
        <v>6413</v>
      </c>
    </row>
    <row r="343" spans="1:9">
      <c r="A343" s="31" t="s">
        <v>6415</v>
      </c>
      <c r="B343" s="5" t="s">
        <v>6416</v>
      </c>
      <c r="C343" s="5" t="s">
        <v>6416</v>
      </c>
      <c r="D343" s="5" t="s">
        <v>6416</v>
      </c>
      <c r="E343" s="5" t="s">
        <v>6416</v>
      </c>
      <c r="F343" s="5" t="s">
        <v>6416</v>
      </c>
      <c r="G343" s="5" t="s">
        <v>6417</v>
      </c>
      <c r="H343" s="5" t="s">
        <v>6416</v>
      </c>
      <c r="I343" s="5" t="s">
        <v>6416</v>
      </c>
    </row>
    <row r="344" spans="1:9">
      <c r="A344" s="31" t="s">
        <v>6418</v>
      </c>
      <c r="B344" s="5" t="s">
        <v>6419</v>
      </c>
      <c r="C344" s="5" t="s">
        <v>6419</v>
      </c>
      <c r="D344" s="5" t="s">
        <v>6419</v>
      </c>
      <c r="E344" s="5" t="s">
        <v>6419</v>
      </c>
      <c r="F344" s="5" t="s">
        <v>6419</v>
      </c>
      <c r="G344" s="5" t="s">
        <v>6420</v>
      </c>
      <c r="H344" s="5" t="s">
        <v>6419</v>
      </c>
      <c r="I344" s="5" t="s">
        <v>6419</v>
      </c>
    </row>
    <row r="345" spans="1:9">
      <c r="A345" s="31" t="s">
        <v>6421</v>
      </c>
      <c r="B345" s="5" t="s">
        <v>6422</v>
      </c>
      <c r="C345" s="5" t="s">
        <v>6422</v>
      </c>
      <c r="D345" s="5" t="s">
        <v>6422</v>
      </c>
      <c r="E345" s="5" t="s">
        <v>6422</v>
      </c>
      <c r="F345" s="5" t="s">
        <v>6422</v>
      </c>
      <c r="G345" s="5" t="s">
        <v>6423</v>
      </c>
      <c r="H345" s="5" t="s">
        <v>6422</v>
      </c>
      <c r="I345" s="5" t="s">
        <v>6422</v>
      </c>
    </row>
    <row r="346" spans="1:9">
      <c r="A346" s="31" t="s">
        <v>6424</v>
      </c>
      <c r="B346" s="5" t="s">
        <v>6425</v>
      </c>
      <c r="C346" s="5" t="s">
        <v>6425</v>
      </c>
      <c r="D346" s="5" t="s">
        <v>6425</v>
      </c>
      <c r="E346" s="5" t="s">
        <v>6425</v>
      </c>
      <c r="F346" s="5" t="s">
        <v>6425</v>
      </c>
      <c r="G346" s="5" t="s">
        <v>6426</v>
      </c>
      <c r="H346" s="5" t="s">
        <v>6425</v>
      </c>
      <c r="I346" s="5" t="s">
        <v>6425</v>
      </c>
    </row>
    <row r="347" spans="1:9">
      <c r="A347" s="31" t="s">
        <v>6427</v>
      </c>
      <c r="B347" s="5" t="s">
        <v>6027</v>
      </c>
      <c r="C347" s="5" t="s">
        <v>6027</v>
      </c>
      <c r="D347" s="5" t="s">
        <v>6027</v>
      </c>
      <c r="E347" s="5" t="s">
        <v>6027</v>
      </c>
      <c r="F347" s="5" t="s">
        <v>6027</v>
      </c>
      <c r="G347" s="5" t="s">
        <v>6028</v>
      </c>
      <c r="H347" s="5" t="s">
        <v>6027</v>
      </c>
      <c r="I347" s="5" t="s">
        <v>6027</v>
      </c>
    </row>
    <row r="348" spans="1:9">
      <c r="A348" s="31" t="s">
        <v>6428</v>
      </c>
      <c r="B348" s="5" t="s">
        <v>6400</v>
      </c>
      <c r="C348" s="5" t="s">
        <v>6400</v>
      </c>
      <c r="D348" s="5" t="s">
        <v>6400</v>
      </c>
      <c r="E348" s="5" t="s">
        <v>6400</v>
      </c>
      <c r="F348" s="5" t="s">
        <v>6400</v>
      </c>
      <c r="G348" s="5" t="s">
        <v>6401</v>
      </c>
      <c r="H348" s="5" t="s">
        <v>6400</v>
      </c>
      <c r="I348" s="5" t="s">
        <v>6400</v>
      </c>
    </row>
    <row r="349" spans="1:9">
      <c r="A349" s="31" t="s">
        <v>6429</v>
      </c>
      <c r="B349" s="5" t="s">
        <v>6403</v>
      </c>
      <c r="C349" s="5" t="s">
        <v>6403</v>
      </c>
      <c r="D349" s="5" t="s">
        <v>6403</v>
      </c>
      <c r="E349" s="5" t="s">
        <v>6403</v>
      </c>
      <c r="F349" s="5" t="s">
        <v>6403</v>
      </c>
      <c r="G349" s="5" t="s">
        <v>6404</v>
      </c>
      <c r="H349" s="5" t="s">
        <v>6403</v>
      </c>
      <c r="I349" s="5" t="s">
        <v>6403</v>
      </c>
    </row>
    <row r="350" spans="1:9">
      <c r="A350" s="31" t="s">
        <v>6430</v>
      </c>
      <c r="B350" s="5" t="s">
        <v>6406</v>
      </c>
      <c r="C350" s="5" t="s">
        <v>6406</v>
      </c>
      <c r="D350" s="5" t="s">
        <v>6406</v>
      </c>
      <c r="E350" s="5" t="s">
        <v>6406</v>
      </c>
      <c r="F350" s="5" t="s">
        <v>6406</v>
      </c>
      <c r="G350" s="5" t="s">
        <v>6407</v>
      </c>
      <c r="H350" s="5" t="s">
        <v>6406</v>
      </c>
      <c r="I350" s="5" t="s">
        <v>6406</v>
      </c>
    </row>
    <row r="351" spans="1:9" ht="15.75" customHeight="1">
      <c r="A351" s="31" t="s">
        <v>6431</v>
      </c>
      <c r="B351" s="55" t="s">
        <v>6027</v>
      </c>
      <c r="C351" s="55" t="s">
        <v>6027</v>
      </c>
      <c r="D351" s="55" t="s">
        <v>6027</v>
      </c>
      <c r="E351" s="55" t="s">
        <v>6027</v>
      </c>
      <c r="F351" s="55" t="s">
        <v>6027</v>
      </c>
      <c r="G351" s="5" t="s">
        <v>6028</v>
      </c>
      <c r="H351" s="55" t="s">
        <v>6027</v>
      </c>
      <c r="I351" s="55" t="s">
        <v>6027</v>
      </c>
    </row>
    <row r="352" spans="1:9">
      <c r="A352" s="31" t="s">
        <v>6432</v>
      </c>
      <c r="B352" s="5" t="s">
        <v>6413</v>
      </c>
      <c r="C352" s="5" t="s">
        <v>6413</v>
      </c>
      <c r="D352" s="5" t="s">
        <v>6413</v>
      </c>
      <c r="E352" s="5" t="s">
        <v>6413</v>
      </c>
      <c r="F352" s="5" t="s">
        <v>6413</v>
      </c>
      <c r="G352" s="5" t="s">
        <v>6414</v>
      </c>
      <c r="H352" s="5" t="s">
        <v>6413</v>
      </c>
      <c r="I352" s="5" t="s">
        <v>6413</v>
      </c>
    </row>
    <row r="353" spans="1:9">
      <c r="A353" s="31" t="s">
        <v>6433</v>
      </c>
      <c r="B353" s="5" t="s">
        <v>6416</v>
      </c>
      <c r="C353" s="5" t="s">
        <v>6416</v>
      </c>
      <c r="D353" s="5" t="s">
        <v>6416</v>
      </c>
      <c r="E353" s="5" t="s">
        <v>6416</v>
      </c>
      <c r="F353" s="5" t="s">
        <v>6416</v>
      </c>
      <c r="G353" s="5" t="s">
        <v>6417</v>
      </c>
      <c r="H353" s="5" t="s">
        <v>6416</v>
      </c>
      <c r="I353" s="5" t="s">
        <v>6416</v>
      </c>
    </row>
    <row r="354" spans="1:9">
      <c r="A354" s="31" t="s">
        <v>6434</v>
      </c>
      <c r="B354" s="5" t="s">
        <v>6419</v>
      </c>
      <c r="C354" s="5" t="s">
        <v>6419</v>
      </c>
      <c r="D354" s="5" t="s">
        <v>6419</v>
      </c>
      <c r="E354" s="5" t="s">
        <v>6419</v>
      </c>
      <c r="F354" s="5" t="s">
        <v>6419</v>
      </c>
      <c r="G354" s="5" t="s">
        <v>6420</v>
      </c>
      <c r="H354" s="5" t="s">
        <v>6419</v>
      </c>
      <c r="I354" s="5" t="s">
        <v>6419</v>
      </c>
    </row>
    <row r="355" spans="1:9">
      <c r="A355" s="31" t="s">
        <v>6435</v>
      </c>
      <c r="B355" s="5" t="s">
        <v>6425</v>
      </c>
      <c r="C355" s="5" t="s">
        <v>6425</v>
      </c>
      <c r="D355" s="5" t="s">
        <v>6425</v>
      </c>
      <c r="E355" s="5" t="s">
        <v>6425</v>
      </c>
      <c r="F355" s="5" t="s">
        <v>6425</v>
      </c>
      <c r="G355" s="5" t="s">
        <v>6426</v>
      </c>
      <c r="H355" s="5" t="s">
        <v>6425</v>
      </c>
      <c r="I355" s="5" t="s">
        <v>6425</v>
      </c>
    </row>
    <row r="356" spans="1:9" ht="15.75" customHeight="1">
      <c r="A356" s="31" t="s">
        <v>6436</v>
      </c>
      <c r="B356" s="55" t="s">
        <v>6437</v>
      </c>
      <c r="C356" s="55" t="s">
        <v>6437</v>
      </c>
      <c r="D356" s="55" t="s">
        <v>6437</v>
      </c>
      <c r="E356" s="55" t="s">
        <v>6437</v>
      </c>
      <c r="F356" s="55" t="s">
        <v>6437</v>
      </c>
      <c r="G356" s="5" t="s">
        <v>6438</v>
      </c>
      <c r="H356" s="55" t="s">
        <v>6437</v>
      </c>
      <c r="I356" s="55" t="s">
        <v>6437</v>
      </c>
    </row>
    <row r="357" spans="1:9" ht="15.75" customHeight="1">
      <c r="A357" s="31" t="s">
        <v>6439</v>
      </c>
      <c r="B357" s="55" t="s">
        <v>6440</v>
      </c>
      <c r="C357" s="55" t="s">
        <v>6440</v>
      </c>
      <c r="D357" s="55" t="s">
        <v>6440</v>
      </c>
      <c r="E357" s="55" t="s">
        <v>6440</v>
      </c>
      <c r="F357" s="55" t="s">
        <v>6440</v>
      </c>
      <c r="G357" s="5" t="s">
        <v>6441</v>
      </c>
      <c r="H357" s="55" t="s">
        <v>6440</v>
      </c>
      <c r="I357" s="55" t="s">
        <v>6440</v>
      </c>
    </row>
    <row r="358" spans="1:9" ht="15.75" customHeight="1">
      <c r="A358" s="31" t="s">
        <v>6442</v>
      </c>
      <c r="B358" s="55" t="s">
        <v>6443</v>
      </c>
      <c r="C358" s="55" t="s">
        <v>6443</v>
      </c>
      <c r="D358" s="55" t="s">
        <v>6443</v>
      </c>
      <c r="E358" s="55" t="s">
        <v>6443</v>
      </c>
      <c r="F358" s="55" t="s">
        <v>6443</v>
      </c>
      <c r="G358" s="5" t="s">
        <v>6444</v>
      </c>
      <c r="H358" s="55" t="s">
        <v>6443</v>
      </c>
      <c r="I358" s="55" t="s">
        <v>6443</v>
      </c>
    </row>
    <row r="359" spans="1:9" ht="15.75" customHeight="1">
      <c r="A359" s="31" t="s">
        <v>6445</v>
      </c>
      <c r="B359" s="55" t="s">
        <v>6446</v>
      </c>
      <c r="C359" s="55" t="s">
        <v>6446</v>
      </c>
      <c r="D359" s="55" t="s">
        <v>6446</v>
      </c>
      <c r="E359" s="55" t="s">
        <v>6446</v>
      </c>
      <c r="F359" s="55" t="s">
        <v>6446</v>
      </c>
      <c r="G359" s="5" t="s">
        <v>6447</v>
      </c>
      <c r="H359" s="55" t="s">
        <v>6446</v>
      </c>
      <c r="I359" s="55" t="s">
        <v>6446</v>
      </c>
    </row>
    <row r="360" spans="1:9" ht="15.75" customHeight="1">
      <c r="A360" s="31" t="s">
        <v>6448</v>
      </c>
      <c r="B360" s="55" t="s">
        <v>6449</v>
      </c>
      <c r="C360" s="55" t="s">
        <v>6449</v>
      </c>
      <c r="D360" s="55" t="s">
        <v>6449</v>
      </c>
      <c r="E360" s="55" t="s">
        <v>6449</v>
      </c>
      <c r="F360" s="55" t="s">
        <v>6449</v>
      </c>
      <c r="G360" s="5" t="s">
        <v>6450</v>
      </c>
      <c r="H360" s="55" t="s">
        <v>6449</v>
      </c>
      <c r="I360" s="55" t="s">
        <v>6449</v>
      </c>
    </row>
    <row r="361" spans="1:9" ht="15.75" customHeight="1">
      <c r="A361" s="31" t="s">
        <v>6451</v>
      </c>
      <c r="B361" s="55" t="s">
        <v>6452</v>
      </c>
      <c r="C361" s="55" t="s">
        <v>6452</v>
      </c>
      <c r="D361" s="55" t="s">
        <v>6452</v>
      </c>
      <c r="E361" s="55" t="s">
        <v>6452</v>
      </c>
      <c r="F361" s="55" t="s">
        <v>6452</v>
      </c>
      <c r="G361" s="5" t="s">
        <v>6453</v>
      </c>
      <c r="H361" s="55" t="s">
        <v>6452</v>
      </c>
      <c r="I361" s="55" t="s">
        <v>6452</v>
      </c>
    </row>
    <row r="362" spans="1:9" ht="15.75" customHeight="1">
      <c r="A362" s="31" t="s">
        <v>6454</v>
      </c>
      <c r="B362" s="55" t="s">
        <v>6455</v>
      </c>
      <c r="C362" s="55" t="s">
        <v>6455</v>
      </c>
      <c r="D362" s="55" t="s">
        <v>6455</v>
      </c>
      <c r="E362" s="55" t="s">
        <v>6455</v>
      </c>
      <c r="F362" s="55" t="s">
        <v>6455</v>
      </c>
      <c r="G362" s="5" t="s">
        <v>6456</v>
      </c>
      <c r="H362" s="55" t="s">
        <v>6455</v>
      </c>
      <c r="I362" s="55" t="s">
        <v>6455</v>
      </c>
    </row>
    <row r="363" spans="1:9" ht="15.75" customHeight="1">
      <c r="A363" s="31" t="s">
        <v>6457</v>
      </c>
      <c r="B363" s="55" t="s">
        <v>6458</v>
      </c>
      <c r="C363" s="55" t="s">
        <v>6458</v>
      </c>
      <c r="D363" s="55" t="s">
        <v>6458</v>
      </c>
      <c r="E363" s="55" t="s">
        <v>6458</v>
      </c>
      <c r="F363" s="55" t="s">
        <v>6458</v>
      </c>
      <c r="G363" s="5" t="s">
        <v>6459</v>
      </c>
      <c r="H363" s="55" t="s">
        <v>6458</v>
      </c>
      <c r="I363" s="55" t="s">
        <v>6458</v>
      </c>
    </row>
    <row r="364" spans="1:9" ht="15.75" customHeight="1">
      <c r="A364" s="31" t="s">
        <v>6460</v>
      </c>
      <c r="B364" s="55" t="s">
        <v>6461</v>
      </c>
      <c r="C364" s="55" t="s">
        <v>6461</v>
      </c>
      <c r="D364" s="55" t="s">
        <v>6461</v>
      </c>
      <c r="E364" s="55" t="s">
        <v>6461</v>
      </c>
      <c r="F364" s="55" t="s">
        <v>6461</v>
      </c>
      <c r="G364" s="5" t="s">
        <v>6462</v>
      </c>
      <c r="H364" s="55" t="s">
        <v>6461</v>
      </c>
      <c r="I364" s="55" t="s">
        <v>6461</v>
      </c>
    </row>
    <row r="365" spans="1:9" ht="15.75" customHeight="1">
      <c r="A365" s="31" t="s">
        <v>6463</v>
      </c>
      <c r="B365" s="55" t="s">
        <v>6464</v>
      </c>
      <c r="C365" s="55" t="s">
        <v>6464</v>
      </c>
      <c r="D365" s="55" t="s">
        <v>6464</v>
      </c>
      <c r="E365" s="55" t="s">
        <v>6464</v>
      </c>
      <c r="F365" s="55" t="s">
        <v>6464</v>
      </c>
      <c r="G365" s="5" t="s">
        <v>6465</v>
      </c>
      <c r="H365" s="55" t="s">
        <v>6464</v>
      </c>
      <c r="I365" s="55" t="s">
        <v>6464</v>
      </c>
    </row>
    <row r="366" spans="1:9" ht="15.75" customHeight="1">
      <c r="A366" s="31" t="s">
        <v>6466</v>
      </c>
      <c r="B366" s="55" t="s">
        <v>6437</v>
      </c>
      <c r="C366" s="55" t="s">
        <v>6437</v>
      </c>
      <c r="D366" s="55" t="s">
        <v>6437</v>
      </c>
      <c r="E366" s="55" t="s">
        <v>6437</v>
      </c>
      <c r="F366" s="55" t="s">
        <v>6437</v>
      </c>
      <c r="G366" s="5" t="s">
        <v>6438</v>
      </c>
      <c r="H366" s="55" t="s">
        <v>6437</v>
      </c>
      <c r="I366" s="55" t="s">
        <v>6437</v>
      </c>
    </row>
    <row r="367" spans="1:9" ht="15.75" customHeight="1">
      <c r="A367" s="31" t="s">
        <v>6467</v>
      </c>
      <c r="B367" s="55" t="s">
        <v>6440</v>
      </c>
      <c r="C367" s="55" t="s">
        <v>6440</v>
      </c>
      <c r="D367" s="55" t="s">
        <v>6440</v>
      </c>
      <c r="E367" s="55" t="s">
        <v>6440</v>
      </c>
      <c r="F367" s="55" t="s">
        <v>6440</v>
      </c>
      <c r="G367" s="5" t="s">
        <v>6441</v>
      </c>
      <c r="H367" s="55" t="s">
        <v>6440</v>
      </c>
      <c r="I367" s="55" t="s">
        <v>6440</v>
      </c>
    </row>
    <row r="368" spans="1:9" ht="15.75" customHeight="1">
      <c r="A368" s="31" t="s">
        <v>6468</v>
      </c>
      <c r="B368" s="55" t="s">
        <v>6443</v>
      </c>
      <c r="C368" s="55" t="s">
        <v>6443</v>
      </c>
      <c r="D368" s="55" t="s">
        <v>6443</v>
      </c>
      <c r="E368" s="55" t="s">
        <v>6443</v>
      </c>
      <c r="F368" s="55" t="s">
        <v>6443</v>
      </c>
      <c r="G368" s="5" t="s">
        <v>6444</v>
      </c>
      <c r="H368" s="55" t="s">
        <v>6443</v>
      </c>
      <c r="I368" s="55" t="s">
        <v>6443</v>
      </c>
    </row>
    <row r="369" spans="1:9" ht="15.75" customHeight="1">
      <c r="A369" s="31" t="s">
        <v>6469</v>
      </c>
      <c r="B369" s="55" t="s">
        <v>6446</v>
      </c>
      <c r="C369" s="55" t="s">
        <v>6446</v>
      </c>
      <c r="D369" s="55" t="s">
        <v>6446</v>
      </c>
      <c r="E369" s="55" t="s">
        <v>6446</v>
      </c>
      <c r="F369" s="55" t="s">
        <v>6446</v>
      </c>
      <c r="G369" s="5" t="s">
        <v>6447</v>
      </c>
      <c r="H369" s="55" t="s">
        <v>6446</v>
      </c>
      <c r="I369" s="55" t="s">
        <v>6446</v>
      </c>
    </row>
    <row r="370" spans="1:9" ht="15.75" customHeight="1">
      <c r="A370" s="31" t="s">
        <v>6470</v>
      </c>
      <c r="B370" s="55" t="s">
        <v>6449</v>
      </c>
      <c r="C370" s="55" t="s">
        <v>6449</v>
      </c>
      <c r="D370" s="55" t="s">
        <v>6449</v>
      </c>
      <c r="E370" s="55" t="s">
        <v>6449</v>
      </c>
      <c r="F370" s="55" t="s">
        <v>6449</v>
      </c>
      <c r="G370" s="5" t="s">
        <v>6450</v>
      </c>
      <c r="H370" s="55" t="s">
        <v>6449</v>
      </c>
      <c r="I370" s="55" t="s">
        <v>6449</v>
      </c>
    </row>
    <row r="371" spans="1:9" ht="15.75" customHeight="1">
      <c r="A371" s="31" t="s">
        <v>6471</v>
      </c>
      <c r="B371" s="55" t="s">
        <v>6452</v>
      </c>
      <c r="C371" s="55" t="s">
        <v>6452</v>
      </c>
      <c r="D371" s="55" t="s">
        <v>6452</v>
      </c>
      <c r="E371" s="55" t="s">
        <v>6452</v>
      </c>
      <c r="F371" s="55" t="s">
        <v>6452</v>
      </c>
      <c r="G371" s="5" t="s">
        <v>6453</v>
      </c>
      <c r="H371" s="55" t="s">
        <v>6452</v>
      </c>
      <c r="I371" s="55" t="s">
        <v>6452</v>
      </c>
    </row>
    <row r="372" spans="1:9" ht="15.75" customHeight="1">
      <c r="A372" s="31" t="s">
        <v>6472</v>
      </c>
      <c r="B372" s="55" t="s">
        <v>6455</v>
      </c>
      <c r="C372" s="55" t="s">
        <v>6455</v>
      </c>
      <c r="D372" s="55" t="s">
        <v>6455</v>
      </c>
      <c r="E372" s="55" t="s">
        <v>6455</v>
      </c>
      <c r="F372" s="55" t="s">
        <v>6455</v>
      </c>
      <c r="G372" s="5" t="s">
        <v>6456</v>
      </c>
      <c r="H372" s="55" t="s">
        <v>6455</v>
      </c>
      <c r="I372" s="55" t="s">
        <v>6455</v>
      </c>
    </row>
    <row r="373" spans="1:9" ht="15.75" customHeight="1">
      <c r="A373" s="31" t="s">
        <v>6473</v>
      </c>
      <c r="B373" s="55" t="s">
        <v>6458</v>
      </c>
      <c r="C373" s="55" t="s">
        <v>6458</v>
      </c>
      <c r="D373" s="55" t="s">
        <v>6458</v>
      </c>
      <c r="E373" s="55" t="s">
        <v>6458</v>
      </c>
      <c r="F373" s="55" t="s">
        <v>6458</v>
      </c>
      <c r="G373" s="5" t="s">
        <v>6459</v>
      </c>
      <c r="H373" s="55" t="s">
        <v>6458</v>
      </c>
      <c r="I373" s="55" t="s">
        <v>6458</v>
      </c>
    </row>
    <row r="374" spans="1:9" ht="15.75" customHeight="1">
      <c r="A374" s="31" t="s">
        <v>6474</v>
      </c>
      <c r="B374" s="55" t="s">
        <v>6461</v>
      </c>
      <c r="C374" s="55" t="s">
        <v>6461</v>
      </c>
      <c r="D374" s="55" t="s">
        <v>6461</v>
      </c>
      <c r="E374" s="55" t="s">
        <v>6461</v>
      </c>
      <c r="F374" s="55" t="s">
        <v>6461</v>
      </c>
      <c r="G374" s="5" t="s">
        <v>6462</v>
      </c>
      <c r="H374" s="55" t="s">
        <v>6461</v>
      </c>
      <c r="I374" s="55" t="s">
        <v>6461</v>
      </c>
    </row>
    <row r="375" spans="1:9" ht="15.75" customHeight="1">
      <c r="A375" s="31" t="s">
        <v>6475</v>
      </c>
      <c r="B375" s="55" t="s">
        <v>6464</v>
      </c>
      <c r="C375" s="55" t="s">
        <v>6464</v>
      </c>
      <c r="D375" s="55" t="s">
        <v>6464</v>
      </c>
      <c r="E375" s="55" t="s">
        <v>6464</v>
      </c>
      <c r="F375" s="55" t="s">
        <v>6464</v>
      </c>
      <c r="G375" s="5" t="s">
        <v>6465</v>
      </c>
      <c r="H375" s="55" t="s">
        <v>6464</v>
      </c>
      <c r="I375" s="55" t="s">
        <v>6464</v>
      </c>
    </row>
    <row r="376" spans="1:9" ht="15.75" customHeight="1">
      <c r="A376" s="31" t="s">
        <v>6476</v>
      </c>
      <c r="B376" s="55" t="s">
        <v>6027</v>
      </c>
      <c r="C376" s="55" t="s">
        <v>6027</v>
      </c>
      <c r="D376" s="55" t="s">
        <v>6027</v>
      </c>
      <c r="E376" s="55" t="s">
        <v>6027</v>
      </c>
      <c r="F376" s="55" t="s">
        <v>6027</v>
      </c>
      <c r="G376" s="5" t="s">
        <v>6028</v>
      </c>
      <c r="H376" s="55" t="s">
        <v>6027</v>
      </c>
      <c r="I376" s="55" t="s">
        <v>6027</v>
      </c>
    </row>
    <row r="377" spans="1:9" ht="15.75" customHeight="1">
      <c r="A377" s="31" t="s">
        <v>6477</v>
      </c>
      <c r="B377" s="55" t="s">
        <v>6478</v>
      </c>
      <c r="C377" s="55" t="s">
        <v>6478</v>
      </c>
      <c r="D377" s="55" t="s">
        <v>6478</v>
      </c>
      <c r="E377" s="55" t="s">
        <v>6478</v>
      </c>
      <c r="F377" s="55" t="s">
        <v>6478</v>
      </c>
      <c r="G377" s="5" t="s">
        <v>6479</v>
      </c>
      <c r="H377" s="55" t="s">
        <v>6478</v>
      </c>
      <c r="I377" s="55" t="s">
        <v>6478</v>
      </c>
    </row>
    <row r="378" spans="1:9" ht="15.75" customHeight="1">
      <c r="A378" s="31" t="s">
        <v>6480</v>
      </c>
      <c r="B378" s="55" t="s">
        <v>6481</v>
      </c>
      <c r="C378" s="55" t="s">
        <v>6481</v>
      </c>
      <c r="D378" s="55" t="s">
        <v>6481</v>
      </c>
      <c r="E378" s="55" t="s">
        <v>6481</v>
      </c>
      <c r="F378" s="55" t="s">
        <v>6481</v>
      </c>
      <c r="G378" s="5" t="s">
        <v>6482</v>
      </c>
      <c r="H378" s="55" t="s">
        <v>6481</v>
      </c>
      <c r="I378" s="55" t="s">
        <v>6481</v>
      </c>
    </row>
    <row r="379" spans="1:9" ht="15.75" customHeight="1">
      <c r="A379" s="31" t="s">
        <v>6483</v>
      </c>
      <c r="B379" s="55" t="s">
        <v>6484</v>
      </c>
      <c r="C379" s="55" t="s">
        <v>6484</v>
      </c>
      <c r="D379" s="55" t="s">
        <v>6484</v>
      </c>
      <c r="E379" s="55" t="s">
        <v>6484</v>
      </c>
      <c r="F379" s="55" t="s">
        <v>6484</v>
      </c>
      <c r="G379" s="5" t="s">
        <v>6485</v>
      </c>
      <c r="H379" s="55" t="s">
        <v>6484</v>
      </c>
      <c r="I379" s="55" t="s">
        <v>6484</v>
      </c>
    </row>
    <row r="380" spans="1:9" ht="15.75" customHeight="1">
      <c r="A380" s="31" t="s">
        <v>6486</v>
      </c>
      <c r="B380" s="55" t="s">
        <v>6487</v>
      </c>
      <c r="C380" s="55" t="s">
        <v>6487</v>
      </c>
      <c r="D380" s="55" t="s">
        <v>6487</v>
      </c>
      <c r="E380" s="55" t="s">
        <v>6487</v>
      </c>
      <c r="F380" s="55" t="s">
        <v>6487</v>
      </c>
      <c r="G380" s="5" t="s">
        <v>6488</v>
      </c>
      <c r="H380" s="55" t="s">
        <v>6487</v>
      </c>
      <c r="I380" s="55" t="s">
        <v>6487</v>
      </c>
    </row>
    <row r="381" spans="1:9" ht="15.75" customHeight="1">
      <c r="A381" s="31" t="s">
        <v>6489</v>
      </c>
      <c r="B381" s="55" t="s">
        <v>6490</v>
      </c>
      <c r="C381" s="55" t="s">
        <v>6490</v>
      </c>
      <c r="D381" s="55" t="s">
        <v>6490</v>
      </c>
      <c r="E381" s="55" t="s">
        <v>6490</v>
      </c>
      <c r="F381" s="55" t="s">
        <v>6490</v>
      </c>
      <c r="G381" s="5" t="s">
        <v>6491</v>
      </c>
      <c r="H381" s="55" t="s">
        <v>6490</v>
      </c>
      <c r="I381" s="55" t="s">
        <v>6490</v>
      </c>
    </row>
    <row r="382" spans="1:9" ht="15.75" customHeight="1">
      <c r="A382" s="31" t="s">
        <v>6492</v>
      </c>
      <c r="B382" s="55" t="s">
        <v>6493</v>
      </c>
      <c r="C382" s="55" t="s">
        <v>6493</v>
      </c>
      <c r="D382" s="55" t="s">
        <v>6493</v>
      </c>
      <c r="E382" s="55" t="s">
        <v>6493</v>
      </c>
      <c r="F382" s="55" t="s">
        <v>6493</v>
      </c>
      <c r="G382" s="5" t="s">
        <v>6494</v>
      </c>
      <c r="H382" s="55" t="s">
        <v>6493</v>
      </c>
      <c r="I382" s="55" t="s">
        <v>6493</v>
      </c>
    </row>
    <row r="383" spans="1:9" ht="15.75" customHeight="1">
      <c r="A383" s="31" t="s">
        <v>6495</v>
      </c>
      <c r="B383" s="55" t="s">
        <v>6027</v>
      </c>
      <c r="C383" s="55" t="s">
        <v>6027</v>
      </c>
      <c r="D383" s="55" t="s">
        <v>6027</v>
      </c>
      <c r="E383" s="55" t="s">
        <v>6027</v>
      </c>
      <c r="F383" s="55" t="s">
        <v>6027</v>
      </c>
      <c r="G383" s="5" t="s">
        <v>6028</v>
      </c>
      <c r="H383" s="55" t="s">
        <v>6027</v>
      </c>
      <c r="I383" s="55" t="s">
        <v>6027</v>
      </c>
    </row>
    <row r="384" spans="1:9" ht="15.75" customHeight="1">
      <c r="A384" s="31" t="s">
        <v>6496</v>
      </c>
      <c r="B384" s="55" t="s">
        <v>6478</v>
      </c>
      <c r="C384" s="55" t="s">
        <v>6478</v>
      </c>
      <c r="D384" s="55" t="s">
        <v>6478</v>
      </c>
      <c r="E384" s="55" t="s">
        <v>6478</v>
      </c>
      <c r="F384" s="55" t="s">
        <v>6478</v>
      </c>
      <c r="G384" s="5" t="s">
        <v>6479</v>
      </c>
      <c r="H384" s="55" t="s">
        <v>6478</v>
      </c>
      <c r="I384" s="55" t="s">
        <v>6478</v>
      </c>
    </row>
    <row r="385" spans="1:9" ht="15.75" customHeight="1">
      <c r="A385" s="31" t="s">
        <v>6497</v>
      </c>
      <c r="B385" s="55" t="s">
        <v>6481</v>
      </c>
      <c r="C385" s="55" t="s">
        <v>6481</v>
      </c>
      <c r="D385" s="55" t="s">
        <v>6481</v>
      </c>
      <c r="E385" s="55" t="s">
        <v>6481</v>
      </c>
      <c r="F385" s="55" t="s">
        <v>6481</v>
      </c>
      <c r="G385" s="5" t="s">
        <v>6482</v>
      </c>
      <c r="H385" s="55" t="s">
        <v>6481</v>
      </c>
      <c r="I385" s="55" t="s">
        <v>6481</v>
      </c>
    </row>
    <row r="386" spans="1:9" ht="15.75" customHeight="1">
      <c r="A386" s="31" t="s">
        <v>6498</v>
      </c>
      <c r="B386" s="55" t="s">
        <v>6484</v>
      </c>
      <c r="C386" s="55" t="s">
        <v>6484</v>
      </c>
      <c r="D386" s="55" t="s">
        <v>6484</v>
      </c>
      <c r="E386" s="55" t="s">
        <v>6484</v>
      </c>
      <c r="F386" s="55" t="s">
        <v>6484</v>
      </c>
      <c r="G386" s="5" t="s">
        <v>6485</v>
      </c>
      <c r="H386" s="55" t="s">
        <v>6484</v>
      </c>
      <c r="I386" s="55" t="s">
        <v>6484</v>
      </c>
    </row>
    <row r="387" spans="1:9" ht="15.75" customHeight="1">
      <c r="A387" s="31" t="s">
        <v>6499</v>
      </c>
      <c r="B387" s="55" t="s">
        <v>6027</v>
      </c>
      <c r="C387" s="55" t="s">
        <v>6027</v>
      </c>
      <c r="D387" s="55" t="s">
        <v>6027</v>
      </c>
      <c r="E387" s="55" t="s">
        <v>6027</v>
      </c>
      <c r="F387" s="55" t="s">
        <v>6027</v>
      </c>
      <c r="G387" s="5" t="s">
        <v>6028</v>
      </c>
      <c r="H387" s="55" t="s">
        <v>6027</v>
      </c>
      <c r="I387" s="55" t="s">
        <v>6027</v>
      </c>
    </row>
    <row r="388" spans="1:9" ht="15.75" customHeight="1">
      <c r="A388" s="56" t="s">
        <v>6500</v>
      </c>
      <c r="B388" s="55" t="s">
        <v>6478</v>
      </c>
      <c r="C388" s="55" t="s">
        <v>6478</v>
      </c>
      <c r="D388" s="55" t="s">
        <v>6478</v>
      </c>
      <c r="E388" s="55" t="s">
        <v>6478</v>
      </c>
      <c r="F388" s="55" t="s">
        <v>6478</v>
      </c>
      <c r="G388" s="5" t="s">
        <v>6479</v>
      </c>
      <c r="H388" s="55" t="s">
        <v>6478</v>
      </c>
      <c r="I388" s="55" t="s">
        <v>6478</v>
      </c>
    </row>
    <row r="389" spans="1:9" ht="15.75" customHeight="1">
      <c r="A389" s="31" t="s">
        <v>6501</v>
      </c>
      <c r="B389" s="55" t="s">
        <v>6481</v>
      </c>
      <c r="C389" s="55" t="s">
        <v>6481</v>
      </c>
      <c r="D389" s="55" t="s">
        <v>6481</v>
      </c>
      <c r="E389" s="55" t="s">
        <v>6481</v>
      </c>
      <c r="F389" s="55" t="s">
        <v>6481</v>
      </c>
      <c r="G389" s="5" t="s">
        <v>6482</v>
      </c>
      <c r="H389" s="55" t="s">
        <v>6481</v>
      </c>
      <c r="I389" s="55" t="s">
        <v>6481</v>
      </c>
    </row>
    <row r="390" spans="1:9" ht="15.75" customHeight="1">
      <c r="A390" s="31" t="s">
        <v>6502</v>
      </c>
      <c r="B390" s="55" t="s">
        <v>6484</v>
      </c>
      <c r="C390" s="55" t="s">
        <v>6484</v>
      </c>
      <c r="D390" s="55" t="s">
        <v>6484</v>
      </c>
      <c r="E390" s="55" t="s">
        <v>6484</v>
      </c>
      <c r="F390" s="55" t="s">
        <v>6484</v>
      </c>
      <c r="G390" s="5" t="s">
        <v>6485</v>
      </c>
      <c r="H390" s="55" t="s">
        <v>6484</v>
      </c>
      <c r="I390" s="55" t="s">
        <v>6484</v>
      </c>
    </row>
    <row r="391" spans="1:9" ht="15.75" customHeight="1">
      <c r="A391" s="31" t="s">
        <v>6503</v>
      </c>
      <c r="B391" s="55" t="s">
        <v>6027</v>
      </c>
      <c r="C391" s="55" t="s">
        <v>6027</v>
      </c>
      <c r="D391" s="55" t="s">
        <v>6027</v>
      </c>
      <c r="E391" s="55" t="s">
        <v>6027</v>
      </c>
      <c r="F391" s="55" t="s">
        <v>6027</v>
      </c>
      <c r="G391" s="5" t="s">
        <v>6028</v>
      </c>
      <c r="H391" s="55" t="s">
        <v>6027</v>
      </c>
      <c r="I391" s="55" t="s">
        <v>6027</v>
      </c>
    </row>
    <row r="392" spans="1:9" ht="15.75" customHeight="1">
      <c r="A392" s="31" t="s">
        <v>6504</v>
      </c>
      <c r="B392" s="55" t="s">
        <v>6481</v>
      </c>
      <c r="C392" s="55" t="s">
        <v>6481</v>
      </c>
      <c r="D392" s="55" t="s">
        <v>6481</v>
      </c>
      <c r="E392" s="55" t="s">
        <v>6481</v>
      </c>
      <c r="F392" s="55" t="s">
        <v>6481</v>
      </c>
      <c r="G392" s="5" t="s">
        <v>6482</v>
      </c>
      <c r="H392" s="55" t="s">
        <v>6481</v>
      </c>
      <c r="I392" s="55" t="s">
        <v>6481</v>
      </c>
    </row>
    <row r="393" spans="1:9" ht="15.75" customHeight="1">
      <c r="A393" s="31" t="s">
        <v>6505</v>
      </c>
      <c r="B393" s="55" t="s">
        <v>6484</v>
      </c>
      <c r="C393" s="55" t="s">
        <v>6484</v>
      </c>
      <c r="D393" s="55" t="s">
        <v>6484</v>
      </c>
      <c r="E393" s="55" t="s">
        <v>6484</v>
      </c>
      <c r="F393" s="55" t="s">
        <v>6484</v>
      </c>
      <c r="G393" s="5" t="s">
        <v>6485</v>
      </c>
      <c r="H393" s="55" t="s">
        <v>6484</v>
      </c>
      <c r="I393" s="55" t="s">
        <v>6484</v>
      </c>
    </row>
    <row r="394" spans="1:9" ht="15.75" customHeight="1">
      <c r="A394" s="31" t="s">
        <v>6506</v>
      </c>
      <c r="B394" s="55" t="s">
        <v>6487</v>
      </c>
      <c r="C394" s="55" t="s">
        <v>6487</v>
      </c>
      <c r="D394" s="55" t="s">
        <v>6487</v>
      </c>
      <c r="E394" s="55" t="s">
        <v>6487</v>
      </c>
      <c r="F394" s="55" t="s">
        <v>6487</v>
      </c>
      <c r="G394" s="5" t="s">
        <v>6488</v>
      </c>
      <c r="H394" s="55" t="s">
        <v>6487</v>
      </c>
      <c r="I394" s="55" t="s">
        <v>6487</v>
      </c>
    </row>
    <row r="395" spans="1:9" ht="15.75" customHeight="1">
      <c r="A395" s="31" t="s">
        <v>6507</v>
      </c>
      <c r="B395" s="55" t="s">
        <v>6490</v>
      </c>
      <c r="C395" s="55" t="s">
        <v>6490</v>
      </c>
      <c r="D395" s="55" t="s">
        <v>6490</v>
      </c>
      <c r="E395" s="55" t="s">
        <v>6490</v>
      </c>
      <c r="F395" s="55" t="s">
        <v>6490</v>
      </c>
      <c r="G395" s="5" t="s">
        <v>6491</v>
      </c>
      <c r="H395" s="55" t="s">
        <v>6490</v>
      </c>
      <c r="I395" s="55" t="s">
        <v>6490</v>
      </c>
    </row>
    <row r="396" spans="1:9" ht="15.75" customHeight="1">
      <c r="A396" s="31" t="s">
        <v>6508</v>
      </c>
      <c r="B396" s="55" t="s">
        <v>6493</v>
      </c>
      <c r="C396" s="55" t="s">
        <v>6493</v>
      </c>
      <c r="D396" s="55" t="s">
        <v>6493</v>
      </c>
      <c r="E396" s="55" t="s">
        <v>6493</v>
      </c>
      <c r="F396" s="55" t="s">
        <v>6493</v>
      </c>
      <c r="G396" s="5" t="s">
        <v>6494</v>
      </c>
      <c r="H396" s="55" t="s">
        <v>6493</v>
      </c>
      <c r="I396" s="55" t="s">
        <v>6493</v>
      </c>
    </row>
    <row r="397" spans="1:9" ht="15.75" customHeight="1">
      <c r="A397" s="31" t="s">
        <v>6509</v>
      </c>
      <c r="B397" s="55" t="s">
        <v>6510</v>
      </c>
      <c r="C397" s="55" t="s">
        <v>6510</v>
      </c>
      <c r="D397" s="55" t="s">
        <v>6510</v>
      </c>
      <c r="E397" s="55" t="s">
        <v>6510</v>
      </c>
      <c r="F397" s="55" t="s">
        <v>6510</v>
      </c>
      <c r="G397" s="5" t="s">
        <v>6511</v>
      </c>
      <c r="H397" s="55" t="s">
        <v>6510</v>
      </c>
      <c r="I397" s="55" t="s">
        <v>6510</v>
      </c>
    </row>
    <row r="398" spans="1:9" ht="15.75" customHeight="1">
      <c r="A398" s="31" t="s">
        <v>6512</v>
      </c>
      <c r="B398" s="55" t="s">
        <v>6513</v>
      </c>
      <c r="C398" s="55" t="s">
        <v>6513</v>
      </c>
      <c r="D398" s="55" t="s">
        <v>6513</v>
      </c>
      <c r="E398" s="55" t="s">
        <v>6513</v>
      </c>
      <c r="F398" s="55" t="s">
        <v>6513</v>
      </c>
      <c r="G398" s="5" t="s">
        <v>6514</v>
      </c>
      <c r="H398" s="55" t="s">
        <v>6513</v>
      </c>
      <c r="I398" s="55" t="s">
        <v>6513</v>
      </c>
    </row>
    <row r="399" spans="1:9" ht="15.75" customHeight="1">
      <c r="A399" s="31" t="s">
        <v>6515</v>
      </c>
      <c r="B399" s="55" t="s">
        <v>6516</v>
      </c>
      <c r="C399" s="55" t="s">
        <v>6516</v>
      </c>
      <c r="D399" s="55" t="s">
        <v>6516</v>
      </c>
      <c r="E399" s="55" t="s">
        <v>6516</v>
      </c>
      <c r="F399" s="55" t="s">
        <v>6516</v>
      </c>
      <c r="G399" s="5" t="s">
        <v>6517</v>
      </c>
      <c r="H399" s="55" t="s">
        <v>6516</v>
      </c>
      <c r="I399" s="55" t="s">
        <v>6516</v>
      </c>
    </row>
    <row r="400" spans="1:9" ht="15.75" customHeight="1">
      <c r="A400" s="31" t="s">
        <v>6518</v>
      </c>
      <c r="B400" s="55" t="s">
        <v>6519</v>
      </c>
      <c r="C400" s="55" t="s">
        <v>6519</v>
      </c>
      <c r="D400" s="55" t="s">
        <v>6519</v>
      </c>
      <c r="E400" s="55" t="s">
        <v>6519</v>
      </c>
      <c r="F400" s="55" t="s">
        <v>6519</v>
      </c>
      <c r="G400" s="5" t="s">
        <v>6520</v>
      </c>
      <c r="H400" s="55" t="s">
        <v>6519</v>
      </c>
      <c r="I400" s="55" t="s">
        <v>6519</v>
      </c>
    </row>
    <row r="401" spans="1:9" ht="15.75" customHeight="1">
      <c r="A401" s="31" t="s">
        <v>6521</v>
      </c>
      <c r="B401" s="55" t="s">
        <v>6027</v>
      </c>
      <c r="C401" s="55" t="s">
        <v>6027</v>
      </c>
      <c r="D401" s="55" t="s">
        <v>6027</v>
      </c>
      <c r="E401" s="55" t="s">
        <v>6027</v>
      </c>
      <c r="F401" s="55" t="s">
        <v>6027</v>
      </c>
      <c r="G401" s="5" t="s">
        <v>6028</v>
      </c>
      <c r="H401" s="55" t="s">
        <v>6027</v>
      </c>
      <c r="I401" s="55" t="s">
        <v>6027</v>
      </c>
    </row>
    <row r="402" spans="1:9" ht="15.75" customHeight="1">
      <c r="A402" s="31" t="s">
        <v>6522</v>
      </c>
      <c r="B402" s="55" t="s">
        <v>6523</v>
      </c>
      <c r="C402" s="55" t="s">
        <v>6523</v>
      </c>
      <c r="D402" s="55" t="s">
        <v>6523</v>
      </c>
      <c r="E402" s="55" t="s">
        <v>6523</v>
      </c>
      <c r="F402" s="55" t="s">
        <v>6523</v>
      </c>
      <c r="G402" s="5" t="s">
        <v>6524</v>
      </c>
      <c r="H402" s="55" t="s">
        <v>6523</v>
      </c>
      <c r="I402" s="55" t="s">
        <v>6523</v>
      </c>
    </row>
    <row r="403" spans="1:9" ht="15.75" customHeight="1">
      <c r="A403" s="31" t="s">
        <v>6525</v>
      </c>
      <c r="B403" s="55" t="s">
        <v>6526</v>
      </c>
      <c r="C403" s="55" t="s">
        <v>6526</v>
      </c>
      <c r="D403" s="55" t="s">
        <v>6526</v>
      </c>
      <c r="E403" s="55" t="s">
        <v>6526</v>
      </c>
      <c r="F403" s="55" t="s">
        <v>6526</v>
      </c>
      <c r="G403" s="5" t="s">
        <v>6527</v>
      </c>
      <c r="H403" s="55" t="s">
        <v>6526</v>
      </c>
      <c r="I403" s="55" t="s">
        <v>6526</v>
      </c>
    </row>
    <row r="404" spans="1:9" ht="15.75" customHeight="1">
      <c r="A404" s="31" t="s">
        <v>6528</v>
      </c>
      <c r="B404" s="55" t="s">
        <v>6529</v>
      </c>
      <c r="C404" s="55" t="s">
        <v>6529</v>
      </c>
      <c r="D404" s="55" t="s">
        <v>6529</v>
      </c>
      <c r="E404" s="55" t="s">
        <v>6529</v>
      </c>
      <c r="F404" s="55" t="s">
        <v>6529</v>
      </c>
      <c r="G404" s="55" t="s">
        <v>6529</v>
      </c>
      <c r="H404" s="55" t="s">
        <v>6529</v>
      </c>
      <c r="I404" s="55" t="s">
        <v>6529</v>
      </c>
    </row>
    <row r="405" spans="1:9" ht="15.75" customHeight="1">
      <c r="A405" s="31" t="s">
        <v>6530</v>
      </c>
      <c r="B405" s="55" t="s">
        <v>6531</v>
      </c>
      <c r="C405" s="55" t="s">
        <v>6531</v>
      </c>
      <c r="D405" s="55" t="s">
        <v>6531</v>
      </c>
      <c r="E405" s="55" t="s">
        <v>6531</v>
      </c>
      <c r="F405" s="55" t="s">
        <v>6531</v>
      </c>
      <c r="G405" s="55" t="s">
        <v>6531</v>
      </c>
      <c r="H405" s="55" t="s">
        <v>6531</v>
      </c>
      <c r="I405" s="55" t="s">
        <v>6531</v>
      </c>
    </row>
    <row r="406" spans="1:9" ht="15.75" customHeight="1">
      <c r="A406" s="31" t="s">
        <v>6532</v>
      </c>
      <c r="B406" s="55" t="s">
        <v>6533</v>
      </c>
      <c r="C406" s="55" t="s">
        <v>6533</v>
      </c>
      <c r="D406" s="55" t="s">
        <v>6533</v>
      </c>
      <c r="E406" s="55" t="s">
        <v>6533</v>
      </c>
      <c r="F406" s="55" t="s">
        <v>6533</v>
      </c>
      <c r="G406" s="55" t="s">
        <v>6533</v>
      </c>
      <c r="H406" s="55" t="s">
        <v>6533</v>
      </c>
      <c r="I406" s="55" t="s">
        <v>6533</v>
      </c>
    </row>
    <row r="407" spans="1:9" ht="15.75" customHeight="1">
      <c r="A407" s="31" t="s">
        <v>6534</v>
      </c>
      <c r="B407" s="55" t="s">
        <v>6535</v>
      </c>
      <c r="C407" s="55" t="s">
        <v>6535</v>
      </c>
      <c r="D407" s="55" t="s">
        <v>6535</v>
      </c>
      <c r="E407" s="55" t="s">
        <v>6535</v>
      </c>
      <c r="F407" s="55" t="s">
        <v>6535</v>
      </c>
      <c r="G407" s="55" t="s">
        <v>6536</v>
      </c>
      <c r="H407" s="55" t="s">
        <v>6535</v>
      </c>
      <c r="I407" s="55" t="s">
        <v>6535</v>
      </c>
    </row>
    <row r="408" spans="1:9" ht="15.75" customHeight="1">
      <c r="A408" s="31" t="s">
        <v>6537</v>
      </c>
      <c r="B408" s="55" t="s">
        <v>6027</v>
      </c>
      <c r="C408" s="55" t="s">
        <v>6027</v>
      </c>
      <c r="D408" s="55" t="s">
        <v>6027</v>
      </c>
      <c r="E408" s="55" t="s">
        <v>6027</v>
      </c>
      <c r="F408" s="55" t="s">
        <v>6027</v>
      </c>
      <c r="G408" s="5" t="s">
        <v>6028</v>
      </c>
      <c r="H408" s="55" t="s">
        <v>6027</v>
      </c>
      <c r="I408" s="55" t="s">
        <v>6027</v>
      </c>
    </row>
    <row r="409" spans="1:9" ht="15.75" customHeight="1">
      <c r="A409" s="31" t="s">
        <v>6538</v>
      </c>
      <c r="B409" s="55" t="s">
        <v>6539</v>
      </c>
      <c r="C409" s="55" t="s">
        <v>6539</v>
      </c>
      <c r="D409" s="55" t="s">
        <v>6539</v>
      </c>
      <c r="E409" s="55" t="s">
        <v>6539</v>
      </c>
      <c r="F409" s="55" t="s">
        <v>6539</v>
      </c>
      <c r="G409" s="55" t="s">
        <v>6539</v>
      </c>
      <c r="H409" s="55" t="s">
        <v>6539</v>
      </c>
      <c r="I409" s="55" t="s">
        <v>6539</v>
      </c>
    </row>
    <row r="410" spans="1:9" ht="15.75" customHeight="1">
      <c r="A410" s="31" t="s">
        <v>6540</v>
      </c>
      <c r="B410" s="55" t="s">
        <v>6541</v>
      </c>
      <c r="C410" s="55" t="s">
        <v>6541</v>
      </c>
      <c r="D410" s="55" t="s">
        <v>6541</v>
      </c>
      <c r="E410" s="55" t="s">
        <v>6541</v>
      </c>
      <c r="F410" s="55" t="s">
        <v>6541</v>
      </c>
      <c r="G410" s="55" t="s">
        <v>6541</v>
      </c>
      <c r="H410" s="55" t="s">
        <v>6541</v>
      </c>
      <c r="I410" s="55" t="s">
        <v>6541</v>
      </c>
    </row>
    <row r="411" spans="1:9" ht="15.75" customHeight="1">
      <c r="A411" s="31" t="s">
        <v>6542</v>
      </c>
      <c r="B411" s="55" t="s">
        <v>6543</v>
      </c>
      <c r="C411" s="55" t="s">
        <v>6543</v>
      </c>
      <c r="D411" s="55" t="s">
        <v>6543</v>
      </c>
      <c r="E411" s="55" t="s">
        <v>6543</v>
      </c>
      <c r="F411" s="55" t="s">
        <v>6543</v>
      </c>
      <c r="G411" s="55" t="s">
        <v>6544</v>
      </c>
      <c r="H411" s="55" t="s">
        <v>6543</v>
      </c>
      <c r="I411" s="55" t="s">
        <v>6543</v>
      </c>
    </row>
    <row r="412" spans="1:9" ht="15.75" customHeight="1">
      <c r="A412" s="31" t="s">
        <v>6545</v>
      </c>
      <c r="B412" s="55" t="s">
        <v>6027</v>
      </c>
      <c r="C412" s="55" t="s">
        <v>6027</v>
      </c>
      <c r="D412" s="55" t="s">
        <v>6027</v>
      </c>
      <c r="E412" s="55" t="s">
        <v>6027</v>
      </c>
      <c r="F412" s="55" t="s">
        <v>6027</v>
      </c>
      <c r="G412" s="5" t="s">
        <v>6028</v>
      </c>
      <c r="H412" s="55" t="s">
        <v>6027</v>
      </c>
      <c r="I412" s="55" t="s">
        <v>6027</v>
      </c>
    </row>
    <row r="413" spans="1:9" ht="15.75" customHeight="1">
      <c r="A413" s="31" t="s">
        <v>6546</v>
      </c>
      <c r="B413" s="55" t="s">
        <v>6523</v>
      </c>
      <c r="C413" s="55" t="s">
        <v>6523</v>
      </c>
      <c r="D413" s="55" t="s">
        <v>6523</v>
      </c>
      <c r="E413" s="55" t="s">
        <v>6523</v>
      </c>
      <c r="F413" s="55" t="s">
        <v>6523</v>
      </c>
      <c r="G413" s="5" t="s">
        <v>6524</v>
      </c>
      <c r="H413" s="55" t="s">
        <v>6523</v>
      </c>
      <c r="I413" s="55" t="s">
        <v>6523</v>
      </c>
    </row>
    <row r="414" spans="1:9" ht="15.75" customHeight="1">
      <c r="A414" s="31" t="s">
        <v>6547</v>
      </c>
      <c r="B414" s="55" t="s">
        <v>6526</v>
      </c>
      <c r="C414" s="55" t="s">
        <v>6526</v>
      </c>
      <c r="D414" s="55" t="s">
        <v>6526</v>
      </c>
      <c r="E414" s="55" t="s">
        <v>6526</v>
      </c>
      <c r="F414" s="55" t="s">
        <v>6526</v>
      </c>
      <c r="G414" s="5" t="s">
        <v>6527</v>
      </c>
      <c r="H414" s="55" t="s">
        <v>6526</v>
      </c>
      <c r="I414" s="55" t="s">
        <v>6526</v>
      </c>
    </row>
    <row r="415" spans="1:9" ht="15.75" customHeight="1">
      <c r="A415" s="31" t="s">
        <v>6548</v>
      </c>
      <c r="B415" s="55" t="s">
        <v>6027</v>
      </c>
      <c r="C415" s="55" t="s">
        <v>6027</v>
      </c>
      <c r="D415" s="55" t="s">
        <v>6027</v>
      </c>
      <c r="E415" s="55" t="s">
        <v>6027</v>
      </c>
      <c r="F415" s="55" t="s">
        <v>6027</v>
      </c>
      <c r="G415" s="5" t="s">
        <v>6028</v>
      </c>
      <c r="H415" s="55" t="s">
        <v>6027</v>
      </c>
      <c r="I415" s="55" t="s">
        <v>6027</v>
      </c>
    </row>
    <row r="416" spans="1:9" ht="15.75" customHeight="1">
      <c r="A416" s="31" t="s">
        <v>6549</v>
      </c>
      <c r="B416" s="55" t="s">
        <v>6543</v>
      </c>
      <c r="C416" s="55" t="s">
        <v>6543</v>
      </c>
      <c r="D416" s="55" t="s">
        <v>6543</v>
      </c>
      <c r="E416" s="55" t="s">
        <v>6543</v>
      </c>
      <c r="F416" s="55" t="s">
        <v>6543</v>
      </c>
      <c r="G416" s="55" t="s">
        <v>6544</v>
      </c>
      <c r="H416" s="55" t="s">
        <v>6543</v>
      </c>
      <c r="I416" s="55" t="s">
        <v>6543</v>
      </c>
    </row>
    <row r="417" spans="1:9" ht="15.75" customHeight="1">
      <c r="A417" s="31" t="s">
        <v>6550</v>
      </c>
      <c r="B417" s="55" t="s">
        <v>6531</v>
      </c>
      <c r="C417" s="55" t="s">
        <v>6531</v>
      </c>
      <c r="D417" s="55" t="s">
        <v>6531</v>
      </c>
      <c r="E417" s="55" t="s">
        <v>6531</v>
      </c>
      <c r="F417" s="55" t="s">
        <v>6531</v>
      </c>
      <c r="G417" s="55" t="s">
        <v>6531</v>
      </c>
      <c r="H417" s="55" t="s">
        <v>6531</v>
      </c>
      <c r="I417" s="55" t="s">
        <v>6531</v>
      </c>
    </row>
    <row r="418" spans="1:9" ht="15.75" customHeight="1">
      <c r="A418" s="31" t="s">
        <v>6551</v>
      </c>
      <c r="B418" s="55" t="s">
        <v>6533</v>
      </c>
      <c r="C418" s="55" t="s">
        <v>6533</v>
      </c>
      <c r="D418" s="55" t="s">
        <v>6533</v>
      </c>
      <c r="E418" s="55" t="s">
        <v>6533</v>
      </c>
      <c r="F418" s="55" t="s">
        <v>6533</v>
      </c>
      <c r="G418" s="55" t="s">
        <v>6533</v>
      </c>
      <c r="H418" s="55" t="s">
        <v>6533</v>
      </c>
      <c r="I418" s="55" t="s">
        <v>6533</v>
      </c>
    </row>
    <row r="419" spans="1:9" ht="15.75" customHeight="1">
      <c r="A419" s="31" t="s">
        <v>6552</v>
      </c>
      <c r="B419" s="55" t="s">
        <v>6553</v>
      </c>
      <c r="C419" s="55" t="s">
        <v>6553</v>
      </c>
      <c r="D419" s="55" t="s">
        <v>6553</v>
      </c>
      <c r="E419" s="55" t="s">
        <v>6553</v>
      </c>
      <c r="F419" s="55" t="s">
        <v>6553</v>
      </c>
      <c r="G419" s="55" t="s">
        <v>6554</v>
      </c>
      <c r="H419" s="55" t="s">
        <v>6553</v>
      </c>
      <c r="I419" s="55" t="s">
        <v>6553</v>
      </c>
    </row>
    <row r="420" spans="1:9" ht="15.75" customHeight="1">
      <c r="A420" s="31" t="s">
        <v>6555</v>
      </c>
      <c r="B420" s="55" t="s">
        <v>6027</v>
      </c>
      <c r="C420" s="55" t="s">
        <v>6027</v>
      </c>
      <c r="D420" s="55" t="s">
        <v>6027</v>
      </c>
      <c r="E420" s="55" t="s">
        <v>6027</v>
      </c>
      <c r="F420" s="55" t="s">
        <v>6027</v>
      </c>
      <c r="G420" s="5" t="s">
        <v>6028</v>
      </c>
      <c r="H420" s="55" t="s">
        <v>6027</v>
      </c>
      <c r="I420" s="55" t="s">
        <v>6027</v>
      </c>
    </row>
    <row r="421" spans="1:9" ht="15.75" customHeight="1">
      <c r="A421" s="31" t="s">
        <v>6556</v>
      </c>
      <c r="B421" s="55" t="s">
        <v>6557</v>
      </c>
      <c r="C421" s="55" t="s">
        <v>6557</v>
      </c>
      <c r="D421" s="55" t="s">
        <v>6557</v>
      </c>
      <c r="E421" s="55" t="s">
        <v>6557</v>
      </c>
      <c r="F421" s="55" t="s">
        <v>6557</v>
      </c>
      <c r="G421" s="5" t="s">
        <v>6558</v>
      </c>
      <c r="H421" s="55" t="s">
        <v>6557</v>
      </c>
      <c r="I421" s="55" t="s">
        <v>6557</v>
      </c>
    </row>
    <row r="422" spans="1:9" ht="15.75" customHeight="1">
      <c r="A422" s="31" t="s">
        <v>6559</v>
      </c>
      <c r="B422" s="55" t="s">
        <v>6560</v>
      </c>
      <c r="C422" s="55" t="s">
        <v>6560</v>
      </c>
      <c r="D422" s="55" t="s">
        <v>6560</v>
      </c>
      <c r="E422" s="55" t="s">
        <v>6560</v>
      </c>
      <c r="F422" s="55" t="s">
        <v>6560</v>
      </c>
      <c r="G422" s="5" t="s">
        <v>6561</v>
      </c>
      <c r="H422" s="55" t="s">
        <v>6560</v>
      </c>
      <c r="I422" s="55" t="s">
        <v>6560</v>
      </c>
    </row>
    <row r="423" spans="1:9" ht="15.75" customHeight="1">
      <c r="A423" s="31" t="s">
        <v>6562</v>
      </c>
      <c r="B423" s="55" t="s">
        <v>6563</v>
      </c>
      <c r="C423" s="55" t="s">
        <v>6563</v>
      </c>
      <c r="D423" s="55" t="s">
        <v>6563</v>
      </c>
      <c r="E423" s="55" t="s">
        <v>6563</v>
      </c>
      <c r="F423" s="55" t="s">
        <v>6563</v>
      </c>
      <c r="G423" s="5" t="s">
        <v>6564</v>
      </c>
      <c r="H423" s="55" t="s">
        <v>6563</v>
      </c>
      <c r="I423" s="55" t="s">
        <v>6563</v>
      </c>
    </row>
    <row r="424" spans="1:9" ht="15.75" customHeight="1">
      <c r="A424" s="31" t="s">
        <v>6565</v>
      </c>
      <c r="B424" s="55" t="s">
        <v>6566</v>
      </c>
      <c r="C424" s="55" t="s">
        <v>6566</v>
      </c>
      <c r="D424" s="55" t="s">
        <v>6566</v>
      </c>
      <c r="E424" s="55" t="s">
        <v>6566</v>
      </c>
      <c r="F424" s="55" t="s">
        <v>6566</v>
      </c>
      <c r="G424" s="5" t="s">
        <v>6567</v>
      </c>
      <c r="H424" s="55" t="s">
        <v>6566</v>
      </c>
      <c r="I424" s="55" t="s">
        <v>6566</v>
      </c>
    </row>
    <row r="425" spans="1:9" ht="15.75" customHeight="1">
      <c r="A425" s="31" t="s">
        <v>6568</v>
      </c>
      <c r="B425" s="55" t="s">
        <v>6569</v>
      </c>
      <c r="C425" s="55" t="s">
        <v>6569</v>
      </c>
      <c r="D425" s="55" t="s">
        <v>6569</v>
      </c>
      <c r="E425" s="55" t="s">
        <v>6569</v>
      </c>
      <c r="F425" s="55" t="s">
        <v>6569</v>
      </c>
      <c r="G425" s="5" t="s">
        <v>6570</v>
      </c>
      <c r="H425" s="55" t="s">
        <v>6569</v>
      </c>
      <c r="I425" s="55" t="s">
        <v>6569</v>
      </c>
    </row>
    <row r="426" spans="1:9" ht="15.75" customHeight="1">
      <c r="A426" s="31" t="s">
        <v>6571</v>
      </c>
      <c r="B426" s="55" t="s">
        <v>6572</v>
      </c>
      <c r="C426" s="55" t="s">
        <v>6572</v>
      </c>
      <c r="D426" s="55" t="s">
        <v>6572</v>
      </c>
      <c r="E426" s="55" t="s">
        <v>6572</v>
      </c>
      <c r="F426" s="55" t="s">
        <v>6572</v>
      </c>
      <c r="G426" s="5" t="s">
        <v>6573</v>
      </c>
      <c r="H426" s="55" t="s">
        <v>6572</v>
      </c>
      <c r="I426" s="55" t="s">
        <v>6572</v>
      </c>
    </row>
    <row r="427" spans="1:9" ht="15.75" customHeight="1">
      <c r="A427" s="31" t="s">
        <v>6574</v>
      </c>
      <c r="B427" s="55" t="s">
        <v>6575</v>
      </c>
      <c r="C427" s="55" t="s">
        <v>6575</v>
      </c>
      <c r="D427" s="55" t="s">
        <v>6575</v>
      </c>
      <c r="E427" s="55" t="s">
        <v>6575</v>
      </c>
      <c r="F427" s="55" t="s">
        <v>6575</v>
      </c>
      <c r="G427" s="5" t="s">
        <v>6576</v>
      </c>
      <c r="H427" s="55" t="s">
        <v>6575</v>
      </c>
      <c r="I427" s="55" t="s">
        <v>6575</v>
      </c>
    </row>
    <row r="428" spans="1:9" ht="15.75" customHeight="1">
      <c r="A428" s="31" t="s">
        <v>6577</v>
      </c>
      <c r="B428" s="55" t="s">
        <v>6578</v>
      </c>
      <c r="C428" s="55" t="s">
        <v>6578</v>
      </c>
      <c r="D428" s="55" t="s">
        <v>6578</v>
      </c>
      <c r="E428" s="55" t="s">
        <v>6578</v>
      </c>
      <c r="F428" s="55" t="s">
        <v>6578</v>
      </c>
      <c r="G428" s="5" t="s">
        <v>6579</v>
      </c>
      <c r="H428" s="55" t="s">
        <v>6578</v>
      </c>
      <c r="I428" s="55" t="s">
        <v>6578</v>
      </c>
    </row>
    <row r="429" spans="1:9" ht="15.75" customHeight="1">
      <c r="A429" s="31" t="s">
        <v>6580</v>
      </c>
      <c r="B429" s="55" t="s">
        <v>6581</v>
      </c>
      <c r="C429" s="55" t="s">
        <v>6581</v>
      </c>
      <c r="D429" s="55" t="s">
        <v>6581</v>
      </c>
      <c r="E429" s="55" t="s">
        <v>6581</v>
      </c>
      <c r="F429" s="55" t="s">
        <v>6581</v>
      </c>
      <c r="G429" s="5" t="s">
        <v>6582</v>
      </c>
      <c r="H429" s="55" t="s">
        <v>6581</v>
      </c>
      <c r="I429" s="55" t="s">
        <v>6581</v>
      </c>
    </row>
    <row r="430" spans="1:9" ht="15.75" customHeight="1">
      <c r="A430" s="31" t="s">
        <v>6583</v>
      </c>
      <c r="B430" s="55" t="s">
        <v>6584</v>
      </c>
      <c r="C430" s="55" t="s">
        <v>6584</v>
      </c>
      <c r="D430" s="55" t="s">
        <v>6584</v>
      </c>
      <c r="E430" s="55" t="s">
        <v>6584</v>
      </c>
      <c r="F430" s="55" t="s">
        <v>6584</v>
      </c>
      <c r="G430" s="5" t="s">
        <v>6585</v>
      </c>
      <c r="H430" s="55" t="s">
        <v>6584</v>
      </c>
      <c r="I430" s="55" t="s">
        <v>6584</v>
      </c>
    </row>
    <row r="431" spans="1:9" ht="15.75" customHeight="1">
      <c r="A431" s="31" t="s">
        <v>6586</v>
      </c>
      <c r="B431" s="55" t="s">
        <v>6587</v>
      </c>
      <c r="C431" s="55" t="s">
        <v>6587</v>
      </c>
      <c r="D431" s="55" t="s">
        <v>6587</v>
      </c>
      <c r="E431" s="55" t="s">
        <v>6587</v>
      </c>
      <c r="F431" s="55" t="s">
        <v>6587</v>
      </c>
      <c r="G431" s="5" t="s">
        <v>6588</v>
      </c>
      <c r="H431" s="55" t="s">
        <v>6587</v>
      </c>
      <c r="I431" s="55" t="s">
        <v>6587</v>
      </c>
    </row>
    <row r="432" spans="1:9" ht="15.75" customHeight="1">
      <c r="A432" s="31" t="s">
        <v>6589</v>
      </c>
      <c r="B432" s="55" t="s">
        <v>6590</v>
      </c>
      <c r="C432" s="55" t="s">
        <v>6590</v>
      </c>
      <c r="D432" s="55" t="s">
        <v>6590</v>
      </c>
      <c r="E432" s="55" t="s">
        <v>6590</v>
      </c>
      <c r="F432" s="55" t="s">
        <v>6590</v>
      </c>
      <c r="G432" s="5" t="s">
        <v>6591</v>
      </c>
      <c r="H432" s="55" t="s">
        <v>6590</v>
      </c>
      <c r="I432" s="55" t="s">
        <v>6590</v>
      </c>
    </row>
    <row r="433" spans="1:9" ht="15.75" customHeight="1">
      <c r="A433" s="31" t="s">
        <v>6592</v>
      </c>
      <c r="B433" s="55" t="s">
        <v>6593</v>
      </c>
      <c r="C433" s="55" t="s">
        <v>6593</v>
      </c>
      <c r="D433" s="55" t="s">
        <v>6593</v>
      </c>
      <c r="E433" s="55" t="s">
        <v>6593</v>
      </c>
      <c r="F433" s="55" t="s">
        <v>6593</v>
      </c>
      <c r="G433" s="5" t="s">
        <v>6594</v>
      </c>
      <c r="H433" s="55" t="s">
        <v>6593</v>
      </c>
      <c r="I433" s="55" t="s">
        <v>6593</v>
      </c>
    </row>
    <row r="434" spans="1:9" ht="15.75" customHeight="1">
      <c r="A434" s="31" t="s">
        <v>6595</v>
      </c>
      <c r="B434" s="55" t="s">
        <v>6596</v>
      </c>
      <c r="C434" s="55" t="s">
        <v>6596</v>
      </c>
      <c r="D434" s="55" t="s">
        <v>6596</v>
      </c>
      <c r="E434" s="55" t="s">
        <v>6596</v>
      </c>
      <c r="F434" s="55" t="s">
        <v>6596</v>
      </c>
      <c r="G434" s="5" t="s">
        <v>6597</v>
      </c>
      <c r="H434" s="55" t="s">
        <v>6596</v>
      </c>
      <c r="I434" s="55" t="s">
        <v>6596</v>
      </c>
    </row>
    <row r="435" spans="1:9" ht="15.75" customHeight="1">
      <c r="A435" s="31" t="s">
        <v>6598</v>
      </c>
      <c r="B435" s="55" t="s">
        <v>6599</v>
      </c>
      <c r="C435" s="55" t="s">
        <v>6599</v>
      </c>
      <c r="D435" s="55" t="s">
        <v>6599</v>
      </c>
      <c r="E435" s="55" t="s">
        <v>6599</v>
      </c>
      <c r="F435" s="55" t="s">
        <v>6599</v>
      </c>
      <c r="G435" s="5" t="s">
        <v>6600</v>
      </c>
      <c r="H435" s="55" t="s">
        <v>6599</v>
      </c>
      <c r="I435" s="55" t="s">
        <v>6599</v>
      </c>
    </row>
    <row r="436" spans="1:9" ht="15.75" customHeight="1">
      <c r="A436" s="31" t="s">
        <v>6601</v>
      </c>
      <c r="B436" s="55" t="s">
        <v>6602</v>
      </c>
      <c r="C436" s="55" t="s">
        <v>6602</v>
      </c>
      <c r="D436" s="55" t="s">
        <v>6602</v>
      </c>
      <c r="E436" s="55" t="s">
        <v>6602</v>
      </c>
      <c r="F436" s="55" t="s">
        <v>6602</v>
      </c>
      <c r="G436" s="5" t="s">
        <v>6603</v>
      </c>
      <c r="H436" s="55" t="s">
        <v>6602</v>
      </c>
      <c r="I436" s="55" t="s">
        <v>6602</v>
      </c>
    </row>
    <row r="437" spans="1:9" ht="15.75" customHeight="1">
      <c r="A437" s="31" t="s">
        <v>6604</v>
      </c>
      <c r="B437" s="55" t="s">
        <v>6605</v>
      </c>
      <c r="C437" s="55" t="s">
        <v>6605</v>
      </c>
      <c r="D437" s="55" t="s">
        <v>6605</v>
      </c>
      <c r="E437" s="55" t="s">
        <v>6605</v>
      </c>
      <c r="F437" s="55" t="s">
        <v>6605</v>
      </c>
      <c r="G437" s="5" t="s">
        <v>6606</v>
      </c>
      <c r="H437" s="55" t="s">
        <v>6605</v>
      </c>
      <c r="I437" s="55" t="s">
        <v>6605</v>
      </c>
    </row>
    <row r="438" spans="1:9" ht="15.75" customHeight="1">
      <c r="A438" s="31" t="s">
        <v>6607</v>
      </c>
      <c r="B438" s="55" t="s">
        <v>6608</v>
      </c>
      <c r="C438" s="55" t="s">
        <v>6608</v>
      </c>
      <c r="D438" s="55" t="s">
        <v>6608</v>
      </c>
      <c r="E438" s="55" t="s">
        <v>6608</v>
      </c>
      <c r="F438" s="55" t="s">
        <v>6608</v>
      </c>
      <c r="G438" s="5" t="s">
        <v>6609</v>
      </c>
      <c r="H438" s="55" t="s">
        <v>6608</v>
      </c>
      <c r="I438" s="55" t="s">
        <v>6608</v>
      </c>
    </row>
    <row r="439" spans="1:9" ht="15.75" customHeight="1">
      <c r="A439" s="31" t="s">
        <v>6610</v>
      </c>
      <c r="B439" s="55" t="s">
        <v>6611</v>
      </c>
      <c r="C439" s="55" t="s">
        <v>6611</v>
      </c>
      <c r="D439" s="55" t="s">
        <v>6611</v>
      </c>
      <c r="E439" s="55" t="s">
        <v>6611</v>
      </c>
      <c r="F439" s="55" t="s">
        <v>6611</v>
      </c>
      <c r="G439" s="5" t="s">
        <v>6612</v>
      </c>
      <c r="H439" s="55" t="s">
        <v>6611</v>
      </c>
      <c r="I439" s="55" t="s">
        <v>6611</v>
      </c>
    </row>
    <row r="440" spans="1:9" ht="15.75" customHeight="1">
      <c r="A440" s="31" t="s">
        <v>6613</v>
      </c>
      <c r="B440" s="55" t="s">
        <v>6614</v>
      </c>
      <c r="C440" s="55" t="s">
        <v>6614</v>
      </c>
      <c r="D440" s="55" t="s">
        <v>6614</v>
      </c>
      <c r="E440" s="55" t="s">
        <v>6614</v>
      </c>
      <c r="F440" s="55" t="s">
        <v>6614</v>
      </c>
      <c r="G440" s="5" t="s">
        <v>6615</v>
      </c>
      <c r="H440" s="55" t="s">
        <v>6614</v>
      </c>
      <c r="I440" s="55" t="s">
        <v>6614</v>
      </c>
    </row>
    <row r="441" spans="1:9" ht="15.75" customHeight="1">
      <c r="A441" s="31" t="s">
        <v>6616</v>
      </c>
      <c r="B441" s="55" t="s">
        <v>6617</v>
      </c>
      <c r="C441" s="55" t="s">
        <v>6617</v>
      </c>
      <c r="D441" s="55" t="s">
        <v>6617</v>
      </c>
      <c r="E441" s="55" t="s">
        <v>6617</v>
      </c>
      <c r="F441" s="55" t="s">
        <v>6617</v>
      </c>
      <c r="G441" s="5" t="s">
        <v>6618</v>
      </c>
      <c r="H441" s="55" t="s">
        <v>6617</v>
      </c>
      <c r="I441" s="55" t="s">
        <v>6617</v>
      </c>
    </row>
    <row r="442" spans="1:9" ht="15.75" customHeight="1">
      <c r="A442" s="31" t="s">
        <v>6619</v>
      </c>
      <c r="B442" s="55" t="s">
        <v>6027</v>
      </c>
      <c r="C442" s="55" t="s">
        <v>6027</v>
      </c>
      <c r="D442" s="55" t="s">
        <v>6027</v>
      </c>
      <c r="E442" s="55" t="s">
        <v>6027</v>
      </c>
      <c r="F442" s="55" t="s">
        <v>6027</v>
      </c>
      <c r="G442" s="5" t="s">
        <v>6028</v>
      </c>
      <c r="H442" s="55" t="s">
        <v>6027</v>
      </c>
      <c r="I442" s="55" t="s">
        <v>6027</v>
      </c>
    </row>
    <row r="443" spans="1:9" ht="15.75" customHeight="1">
      <c r="A443" s="31" t="s">
        <v>6620</v>
      </c>
      <c r="B443" s="55" t="s">
        <v>6557</v>
      </c>
      <c r="C443" s="55" t="s">
        <v>6557</v>
      </c>
      <c r="D443" s="55" t="s">
        <v>6557</v>
      </c>
      <c r="E443" s="55" t="s">
        <v>6557</v>
      </c>
      <c r="F443" s="55" t="s">
        <v>6557</v>
      </c>
      <c r="G443" s="5" t="s">
        <v>6558</v>
      </c>
      <c r="H443" s="55" t="s">
        <v>6557</v>
      </c>
      <c r="I443" s="55" t="s">
        <v>6557</v>
      </c>
    </row>
    <row r="444" spans="1:9" ht="15.75" customHeight="1">
      <c r="A444" s="31" t="s">
        <v>6621</v>
      </c>
      <c r="B444" s="55" t="s">
        <v>6560</v>
      </c>
      <c r="C444" s="55" t="s">
        <v>6560</v>
      </c>
      <c r="D444" s="55" t="s">
        <v>6560</v>
      </c>
      <c r="E444" s="55" t="s">
        <v>6560</v>
      </c>
      <c r="F444" s="55" t="s">
        <v>6560</v>
      </c>
      <c r="G444" s="5" t="s">
        <v>6561</v>
      </c>
      <c r="H444" s="55" t="s">
        <v>6560</v>
      </c>
      <c r="I444" s="55" t="s">
        <v>6560</v>
      </c>
    </row>
    <row r="445" spans="1:9" ht="15.75" customHeight="1">
      <c r="A445" s="31" t="s">
        <v>6622</v>
      </c>
      <c r="B445" s="55" t="s">
        <v>6563</v>
      </c>
      <c r="C445" s="55" t="s">
        <v>6563</v>
      </c>
      <c r="D445" s="55" t="s">
        <v>6563</v>
      </c>
      <c r="E445" s="55" t="s">
        <v>6563</v>
      </c>
      <c r="F445" s="55" t="s">
        <v>6563</v>
      </c>
      <c r="G445" s="5" t="s">
        <v>6564</v>
      </c>
      <c r="H445" s="55" t="s">
        <v>6563</v>
      </c>
      <c r="I445" s="55" t="s">
        <v>6563</v>
      </c>
    </row>
    <row r="446" spans="1:9" ht="15.75" customHeight="1">
      <c r="A446" s="31" t="s">
        <v>6623</v>
      </c>
      <c r="B446" s="55" t="s">
        <v>6566</v>
      </c>
      <c r="C446" s="55" t="s">
        <v>6566</v>
      </c>
      <c r="D446" s="55" t="s">
        <v>6566</v>
      </c>
      <c r="E446" s="55" t="s">
        <v>6566</v>
      </c>
      <c r="F446" s="55" t="s">
        <v>6566</v>
      </c>
      <c r="G446" s="5" t="s">
        <v>6567</v>
      </c>
      <c r="H446" s="55" t="s">
        <v>6566</v>
      </c>
      <c r="I446" s="55" t="s">
        <v>6566</v>
      </c>
    </row>
    <row r="447" spans="1:9" ht="15.75" customHeight="1">
      <c r="A447" s="31" t="s">
        <v>6624</v>
      </c>
      <c r="B447" s="55" t="s">
        <v>6569</v>
      </c>
      <c r="C447" s="55" t="s">
        <v>6569</v>
      </c>
      <c r="D447" s="55" t="s">
        <v>6569</v>
      </c>
      <c r="E447" s="55" t="s">
        <v>6569</v>
      </c>
      <c r="F447" s="55" t="s">
        <v>6569</v>
      </c>
      <c r="G447" s="5" t="s">
        <v>6570</v>
      </c>
      <c r="H447" s="55" t="s">
        <v>6569</v>
      </c>
      <c r="I447" s="55" t="s">
        <v>6569</v>
      </c>
    </row>
    <row r="448" spans="1:9" ht="15.75" customHeight="1">
      <c r="A448" s="31" t="s">
        <v>6625</v>
      </c>
      <c r="B448" s="55" t="s">
        <v>6572</v>
      </c>
      <c r="C448" s="55" t="s">
        <v>6572</v>
      </c>
      <c r="D448" s="55" t="s">
        <v>6572</v>
      </c>
      <c r="E448" s="55" t="s">
        <v>6572</v>
      </c>
      <c r="F448" s="55" t="s">
        <v>6572</v>
      </c>
      <c r="G448" s="5" t="s">
        <v>6573</v>
      </c>
      <c r="H448" s="55" t="s">
        <v>6572</v>
      </c>
      <c r="I448" s="55" t="s">
        <v>6572</v>
      </c>
    </row>
    <row r="449" spans="1:9" ht="15.75" customHeight="1">
      <c r="A449" s="31" t="s">
        <v>6626</v>
      </c>
      <c r="B449" s="55" t="s">
        <v>6575</v>
      </c>
      <c r="C449" s="55" t="s">
        <v>6575</v>
      </c>
      <c r="D449" s="55" t="s">
        <v>6575</v>
      </c>
      <c r="E449" s="55" t="s">
        <v>6575</v>
      </c>
      <c r="F449" s="55" t="s">
        <v>6575</v>
      </c>
      <c r="G449" s="5" t="s">
        <v>6576</v>
      </c>
      <c r="H449" s="55" t="s">
        <v>6575</v>
      </c>
      <c r="I449" s="55" t="s">
        <v>6575</v>
      </c>
    </row>
    <row r="450" spans="1:9" ht="15.75" customHeight="1">
      <c r="A450" s="31" t="s">
        <v>6627</v>
      </c>
      <c r="B450" s="55" t="s">
        <v>6578</v>
      </c>
      <c r="C450" s="55" t="s">
        <v>6578</v>
      </c>
      <c r="D450" s="55" t="s">
        <v>6578</v>
      </c>
      <c r="E450" s="55" t="s">
        <v>6578</v>
      </c>
      <c r="F450" s="55" t="s">
        <v>6578</v>
      </c>
      <c r="G450" s="5" t="s">
        <v>6579</v>
      </c>
      <c r="H450" s="55" t="s">
        <v>6578</v>
      </c>
      <c r="I450" s="55" t="s">
        <v>6578</v>
      </c>
    </row>
    <row r="451" spans="1:9" ht="15.75" customHeight="1">
      <c r="A451" s="31" t="s">
        <v>6628</v>
      </c>
      <c r="B451" s="55" t="s">
        <v>6599</v>
      </c>
      <c r="C451" s="55" t="s">
        <v>6599</v>
      </c>
      <c r="D451" s="55" t="s">
        <v>6599</v>
      </c>
      <c r="E451" s="55" t="s">
        <v>6599</v>
      </c>
      <c r="F451" s="55" t="s">
        <v>6599</v>
      </c>
      <c r="G451" s="5" t="s">
        <v>6600</v>
      </c>
      <c r="H451" s="55" t="s">
        <v>6599</v>
      </c>
      <c r="I451" s="55" t="s">
        <v>6599</v>
      </c>
    </row>
    <row r="452" spans="1:9" ht="15.75" customHeight="1">
      <c r="A452" s="31" t="s">
        <v>6629</v>
      </c>
      <c r="B452" s="55" t="s">
        <v>6602</v>
      </c>
      <c r="C452" s="55" t="s">
        <v>6602</v>
      </c>
      <c r="D452" s="55" t="s">
        <v>6602</v>
      </c>
      <c r="E452" s="55" t="s">
        <v>6602</v>
      </c>
      <c r="F452" s="55" t="s">
        <v>6602</v>
      </c>
      <c r="G452" s="5" t="s">
        <v>6603</v>
      </c>
      <c r="H452" s="55" t="s">
        <v>6602</v>
      </c>
      <c r="I452" s="55" t="s">
        <v>6602</v>
      </c>
    </row>
    <row r="453" spans="1:9" ht="15.75" customHeight="1">
      <c r="A453" s="31" t="s">
        <v>6630</v>
      </c>
      <c r="B453" s="55" t="s">
        <v>6605</v>
      </c>
      <c r="C453" s="55" t="s">
        <v>6605</v>
      </c>
      <c r="D453" s="55" t="s">
        <v>6605</v>
      </c>
      <c r="E453" s="55" t="s">
        <v>6605</v>
      </c>
      <c r="F453" s="55" t="s">
        <v>6605</v>
      </c>
      <c r="G453" s="5" t="s">
        <v>6606</v>
      </c>
      <c r="H453" s="55" t="s">
        <v>6605</v>
      </c>
      <c r="I453" s="55" t="s">
        <v>6605</v>
      </c>
    </row>
    <row r="454" spans="1:9" ht="15.75" customHeight="1">
      <c r="A454" s="31" t="s">
        <v>6631</v>
      </c>
      <c r="B454" s="55" t="s">
        <v>6611</v>
      </c>
      <c r="C454" s="55" t="s">
        <v>6611</v>
      </c>
      <c r="D454" s="55" t="s">
        <v>6611</v>
      </c>
      <c r="E454" s="55" t="s">
        <v>6611</v>
      </c>
      <c r="F454" s="55" t="s">
        <v>6611</v>
      </c>
      <c r="G454" s="5" t="s">
        <v>6612</v>
      </c>
      <c r="H454" s="55" t="s">
        <v>6611</v>
      </c>
      <c r="I454" s="55" t="s">
        <v>6611</v>
      </c>
    </row>
    <row r="455" spans="1:9" ht="15.75" customHeight="1">
      <c r="A455" s="31" t="s">
        <v>6632</v>
      </c>
      <c r="B455" s="55" t="s">
        <v>6614</v>
      </c>
      <c r="C455" s="55" t="s">
        <v>6614</v>
      </c>
      <c r="D455" s="55" t="s">
        <v>6614</v>
      </c>
      <c r="E455" s="55" t="s">
        <v>6614</v>
      </c>
      <c r="F455" s="55" t="s">
        <v>6614</v>
      </c>
      <c r="G455" s="5" t="s">
        <v>6615</v>
      </c>
      <c r="H455" s="55" t="s">
        <v>6614</v>
      </c>
      <c r="I455" s="55" t="s">
        <v>6614</v>
      </c>
    </row>
    <row r="456" spans="1:9" ht="15.75" customHeight="1">
      <c r="A456" s="31" t="s">
        <v>6633</v>
      </c>
      <c r="B456" s="55" t="s">
        <v>6634</v>
      </c>
      <c r="C456" s="55" t="s">
        <v>6634</v>
      </c>
      <c r="D456" s="55" t="s">
        <v>6634</v>
      </c>
      <c r="E456" s="55" t="s">
        <v>6634</v>
      </c>
      <c r="F456" s="55" t="s">
        <v>6634</v>
      </c>
      <c r="G456" s="5" t="s">
        <v>6635</v>
      </c>
      <c r="H456" s="55" t="s">
        <v>6634</v>
      </c>
      <c r="I456" s="55" t="s">
        <v>6634</v>
      </c>
    </row>
    <row r="457" spans="1:9" ht="15.75" customHeight="1">
      <c r="A457" s="31" t="s">
        <v>6636</v>
      </c>
      <c r="B457" s="55" t="s">
        <v>6637</v>
      </c>
      <c r="C457" s="55" t="s">
        <v>6637</v>
      </c>
      <c r="D457" s="55" t="s">
        <v>6637</v>
      </c>
      <c r="E457" s="55" t="s">
        <v>6637</v>
      </c>
      <c r="F457" s="55" t="s">
        <v>6637</v>
      </c>
      <c r="G457" s="5" t="s">
        <v>6638</v>
      </c>
      <c r="H457" s="55" t="s">
        <v>6637</v>
      </c>
      <c r="I457" s="55" t="s">
        <v>6637</v>
      </c>
    </row>
    <row r="458" spans="1:9" ht="15.75" customHeight="1">
      <c r="A458" s="31" t="s">
        <v>6639</v>
      </c>
      <c r="B458" s="55" t="s">
        <v>6640</v>
      </c>
      <c r="C458" s="55" t="s">
        <v>6640</v>
      </c>
      <c r="D458" s="55" t="s">
        <v>6640</v>
      </c>
      <c r="E458" s="55" t="s">
        <v>6640</v>
      </c>
      <c r="F458" s="55" t="s">
        <v>6640</v>
      </c>
      <c r="G458" s="5" t="s">
        <v>6641</v>
      </c>
      <c r="H458" s="55" t="s">
        <v>6640</v>
      </c>
      <c r="I458" s="55" t="s">
        <v>6640</v>
      </c>
    </row>
    <row r="459" spans="1:9" ht="15.75" customHeight="1">
      <c r="A459" s="31" t="s">
        <v>6642</v>
      </c>
      <c r="B459" s="55" t="s">
        <v>6643</v>
      </c>
      <c r="C459" s="55" t="s">
        <v>6643</v>
      </c>
      <c r="D459" s="55" t="s">
        <v>6643</v>
      </c>
      <c r="E459" s="55" t="s">
        <v>6643</v>
      </c>
      <c r="F459" s="55" t="s">
        <v>6643</v>
      </c>
      <c r="G459" s="5" t="s">
        <v>6644</v>
      </c>
      <c r="H459" s="55" t="s">
        <v>6643</v>
      </c>
      <c r="I459" s="55" t="s">
        <v>6643</v>
      </c>
    </row>
    <row r="460" spans="1:9" ht="15.75" customHeight="1">
      <c r="A460" s="31" t="s">
        <v>6645</v>
      </c>
      <c r="B460" s="55" t="s">
        <v>6646</v>
      </c>
      <c r="C460" s="55" t="s">
        <v>6646</v>
      </c>
      <c r="D460" s="55" t="s">
        <v>6646</v>
      </c>
      <c r="E460" s="55" t="s">
        <v>6646</v>
      </c>
      <c r="F460" s="55" t="s">
        <v>6646</v>
      </c>
      <c r="G460" s="5" t="s">
        <v>6647</v>
      </c>
      <c r="H460" s="55" t="s">
        <v>6646</v>
      </c>
      <c r="I460" s="55" t="s">
        <v>6646</v>
      </c>
    </row>
    <row r="461" spans="1:9" ht="15.75" customHeight="1">
      <c r="A461" s="31" t="s">
        <v>6648</v>
      </c>
      <c r="B461" s="55" t="s">
        <v>6649</v>
      </c>
      <c r="C461" s="55" t="s">
        <v>6649</v>
      </c>
      <c r="D461" s="55" t="s">
        <v>6649</v>
      </c>
      <c r="E461" s="55" t="s">
        <v>6649</v>
      </c>
      <c r="F461" s="55" t="s">
        <v>6649</v>
      </c>
      <c r="G461" s="5" t="s">
        <v>6650</v>
      </c>
      <c r="H461" s="55" t="s">
        <v>6649</v>
      </c>
      <c r="I461" s="55" t="s">
        <v>6649</v>
      </c>
    </row>
    <row r="462" spans="1:9" ht="15.75" customHeight="1">
      <c r="A462" s="31" t="s">
        <v>6651</v>
      </c>
      <c r="B462" s="55" t="s">
        <v>6652</v>
      </c>
      <c r="C462" s="55" t="s">
        <v>6652</v>
      </c>
      <c r="D462" s="55" t="s">
        <v>6652</v>
      </c>
      <c r="E462" s="55" t="s">
        <v>6652</v>
      </c>
      <c r="F462" s="55" t="s">
        <v>6652</v>
      </c>
      <c r="G462" s="5" t="s">
        <v>6653</v>
      </c>
      <c r="H462" s="55" t="s">
        <v>6652</v>
      </c>
      <c r="I462" s="55" t="s">
        <v>6652</v>
      </c>
    </row>
    <row r="463" spans="1:9" ht="15.75" customHeight="1">
      <c r="A463" s="31" t="s">
        <v>6654</v>
      </c>
      <c r="B463" s="55" t="s">
        <v>6655</v>
      </c>
      <c r="C463" s="55" t="s">
        <v>6655</v>
      </c>
      <c r="D463" s="55" t="s">
        <v>6655</v>
      </c>
      <c r="E463" s="55" t="s">
        <v>6655</v>
      </c>
      <c r="F463" s="55" t="s">
        <v>6655</v>
      </c>
      <c r="G463" s="5" t="s">
        <v>6656</v>
      </c>
      <c r="H463" s="55" t="s">
        <v>6655</v>
      </c>
      <c r="I463" s="55" t="s">
        <v>6655</v>
      </c>
    </row>
    <row r="464" spans="1:9" ht="15.75" customHeight="1">
      <c r="A464" s="31" t="s">
        <v>6657</v>
      </c>
      <c r="B464" s="55" t="s">
        <v>6658</v>
      </c>
      <c r="C464" s="55" t="s">
        <v>6658</v>
      </c>
      <c r="D464" s="55" t="s">
        <v>6658</v>
      </c>
      <c r="E464" s="55" t="s">
        <v>6658</v>
      </c>
      <c r="F464" s="55" t="s">
        <v>6658</v>
      </c>
      <c r="G464" s="5" t="s">
        <v>6659</v>
      </c>
      <c r="H464" s="55" t="s">
        <v>6658</v>
      </c>
      <c r="I464" s="55" t="s">
        <v>6658</v>
      </c>
    </row>
    <row r="465" spans="1:9" ht="15.75" customHeight="1">
      <c r="A465" s="31" t="s">
        <v>6660</v>
      </c>
      <c r="B465" s="55" t="s">
        <v>6661</v>
      </c>
      <c r="C465" s="55" t="s">
        <v>6661</v>
      </c>
      <c r="D465" s="55" t="s">
        <v>6661</v>
      </c>
      <c r="E465" s="55" t="s">
        <v>6661</v>
      </c>
      <c r="F465" s="55" t="s">
        <v>6661</v>
      </c>
      <c r="G465" s="5" t="s">
        <v>6662</v>
      </c>
      <c r="H465" s="55" t="s">
        <v>6661</v>
      </c>
      <c r="I465" s="55" t="s">
        <v>6661</v>
      </c>
    </row>
    <row r="466" spans="1:9" ht="15.75" customHeight="1">
      <c r="A466" s="31" t="s">
        <v>6663</v>
      </c>
      <c r="B466" s="55" t="s">
        <v>6664</v>
      </c>
      <c r="C466" s="55" t="s">
        <v>6664</v>
      </c>
      <c r="D466" s="55" t="s">
        <v>6664</v>
      </c>
      <c r="E466" s="55" t="s">
        <v>6664</v>
      </c>
      <c r="F466" s="55" t="s">
        <v>6664</v>
      </c>
      <c r="G466" s="5" t="s">
        <v>6665</v>
      </c>
      <c r="H466" s="55" t="s">
        <v>6664</v>
      </c>
      <c r="I466" s="55" t="s">
        <v>6664</v>
      </c>
    </row>
    <row r="467" spans="1:9" ht="15.75" customHeight="1">
      <c r="A467" s="31" t="s">
        <v>6666</v>
      </c>
      <c r="B467" s="55" t="s">
        <v>6667</v>
      </c>
      <c r="C467" s="55" t="s">
        <v>6667</v>
      </c>
      <c r="D467" s="55" t="s">
        <v>6667</v>
      </c>
      <c r="E467" s="55" t="s">
        <v>6667</v>
      </c>
      <c r="F467" s="55" t="s">
        <v>6667</v>
      </c>
      <c r="G467" s="5" t="s">
        <v>6668</v>
      </c>
      <c r="H467" s="55" t="s">
        <v>6667</v>
      </c>
      <c r="I467" s="55" t="s">
        <v>6667</v>
      </c>
    </row>
    <row r="468" spans="1:9" ht="15.75" customHeight="1">
      <c r="A468" s="31" t="s">
        <v>6669</v>
      </c>
      <c r="B468" s="55" t="s">
        <v>6670</v>
      </c>
      <c r="C468" s="55" t="s">
        <v>6670</v>
      </c>
      <c r="D468" s="55" t="s">
        <v>6670</v>
      </c>
      <c r="E468" s="55" t="s">
        <v>6670</v>
      </c>
      <c r="F468" s="55" t="s">
        <v>6670</v>
      </c>
      <c r="G468" s="5" t="s">
        <v>6671</v>
      </c>
      <c r="H468" s="55" t="s">
        <v>6670</v>
      </c>
      <c r="I468" s="55" t="s">
        <v>6670</v>
      </c>
    </row>
    <row r="469" spans="1:9" ht="15.75" customHeight="1">
      <c r="A469" s="31" t="s">
        <v>6672</v>
      </c>
      <c r="B469" s="55" t="s">
        <v>6673</v>
      </c>
      <c r="C469" s="55" t="s">
        <v>6673</v>
      </c>
      <c r="D469" s="55" t="s">
        <v>6673</v>
      </c>
      <c r="E469" s="55" t="s">
        <v>6673</v>
      </c>
      <c r="F469" s="55" t="s">
        <v>6673</v>
      </c>
      <c r="G469" s="5" t="s">
        <v>6674</v>
      </c>
      <c r="H469" s="55" t="s">
        <v>6673</v>
      </c>
      <c r="I469" s="55" t="s">
        <v>6673</v>
      </c>
    </row>
    <row r="470" spans="1:9" ht="15.75" customHeight="1">
      <c r="A470" s="31" t="s">
        <v>6675</v>
      </c>
      <c r="B470" s="55" t="s">
        <v>6676</v>
      </c>
      <c r="C470" s="55" t="s">
        <v>6676</v>
      </c>
      <c r="D470" s="55" t="s">
        <v>6676</v>
      </c>
      <c r="E470" s="55" t="s">
        <v>6676</v>
      </c>
      <c r="F470" s="55" t="s">
        <v>6676</v>
      </c>
      <c r="G470" s="5" t="s">
        <v>6677</v>
      </c>
      <c r="H470" s="55" t="s">
        <v>6676</v>
      </c>
      <c r="I470" s="55" t="s">
        <v>6676</v>
      </c>
    </row>
    <row r="471" spans="1:9" ht="15.75" customHeight="1">
      <c r="A471" s="31" t="s">
        <v>6678</v>
      </c>
      <c r="B471" s="55" t="s">
        <v>6679</v>
      </c>
      <c r="C471" s="55" t="s">
        <v>6679</v>
      </c>
      <c r="D471" s="55" t="s">
        <v>6679</v>
      </c>
      <c r="E471" s="55" t="s">
        <v>6679</v>
      </c>
      <c r="F471" s="55" t="s">
        <v>6679</v>
      </c>
      <c r="G471" s="5" t="s">
        <v>6680</v>
      </c>
      <c r="H471" s="55" t="s">
        <v>6679</v>
      </c>
      <c r="I471" s="55" t="s">
        <v>6679</v>
      </c>
    </row>
    <row r="472" spans="1:9" ht="15.75" customHeight="1">
      <c r="A472" s="31" t="s">
        <v>6681</v>
      </c>
      <c r="B472" s="55" t="s">
        <v>6682</v>
      </c>
      <c r="C472" s="55" t="s">
        <v>6682</v>
      </c>
      <c r="D472" s="55" t="s">
        <v>6682</v>
      </c>
      <c r="E472" s="55" t="s">
        <v>6682</v>
      </c>
      <c r="F472" s="55" t="s">
        <v>6682</v>
      </c>
      <c r="G472" s="5" t="s">
        <v>6683</v>
      </c>
      <c r="H472" s="55" t="s">
        <v>6682</v>
      </c>
      <c r="I472" s="55" t="s">
        <v>6682</v>
      </c>
    </row>
    <row r="473" spans="1:9" ht="15.75" customHeight="1">
      <c r="A473" s="31" t="s">
        <v>6684</v>
      </c>
      <c r="B473" s="55" t="s">
        <v>6685</v>
      </c>
      <c r="C473" s="55" t="s">
        <v>6685</v>
      </c>
      <c r="D473" s="55" t="s">
        <v>6685</v>
      </c>
      <c r="E473" s="55" t="s">
        <v>6685</v>
      </c>
      <c r="F473" s="55" t="s">
        <v>6685</v>
      </c>
      <c r="G473" s="5" t="s">
        <v>6686</v>
      </c>
      <c r="H473" s="55" t="s">
        <v>6685</v>
      </c>
      <c r="I473" s="55" t="s">
        <v>6685</v>
      </c>
    </row>
    <row r="474" spans="1:9" ht="15.75" customHeight="1">
      <c r="A474" s="31" t="s">
        <v>6687</v>
      </c>
      <c r="B474" s="55" t="s">
        <v>6688</v>
      </c>
      <c r="C474" s="55" t="s">
        <v>6688</v>
      </c>
      <c r="D474" s="55" t="s">
        <v>6688</v>
      </c>
      <c r="E474" s="55" t="s">
        <v>6688</v>
      </c>
      <c r="F474" s="55" t="s">
        <v>6688</v>
      </c>
      <c r="G474" s="5" t="s">
        <v>6689</v>
      </c>
      <c r="H474" s="55" t="s">
        <v>6688</v>
      </c>
      <c r="I474" s="55" t="s">
        <v>6688</v>
      </c>
    </row>
    <row r="475" spans="1:9" ht="15.75" customHeight="1">
      <c r="A475" s="31" t="s">
        <v>6690</v>
      </c>
      <c r="B475" s="55" t="s">
        <v>6691</v>
      </c>
      <c r="C475" s="55" t="s">
        <v>6691</v>
      </c>
      <c r="D475" s="55" t="s">
        <v>6691</v>
      </c>
      <c r="E475" s="55" t="s">
        <v>6691</v>
      </c>
      <c r="F475" s="55" t="s">
        <v>6691</v>
      </c>
      <c r="G475" s="5" t="s">
        <v>6692</v>
      </c>
      <c r="H475" s="55" t="s">
        <v>6691</v>
      </c>
      <c r="I475" s="55" t="s">
        <v>6691</v>
      </c>
    </row>
    <row r="476" spans="1:9" ht="15.75" customHeight="1">
      <c r="A476" s="31" t="s">
        <v>6693</v>
      </c>
      <c r="B476" s="55" t="s">
        <v>6694</v>
      </c>
      <c r="C476" s="55" t="s">
        <v>6694</v>
      </c>
      <c r="D476" s="55" t="s">
        <v>6694</v>
      </c>
      <c r="E476" s="55" t="s">
        <v>6694</v>
      </c>
      <c r="F476" s="55" t="s">
        <v>6694</v>
      </c>
      <c r="G476" s="5" t="s">
        <v>6695</v>
      </c>
      <c r="H476" s="55" t="s">
        <v>6694</v>
      </c>
      <c r="I476" s="55" t="s">
        <v>6694</v>
      </c>
    </row>
    <row r="477" spans="1:9" ht="15.75" customHeight="1">
      <c r="A477" s="31" t="s">
        <v>6696</v>
      </c>
      <c r="B477" s="55" t="s">
        <v>6566</v>
      </c>
      <c r="C477" s="55" t="s">
        <v>6566</v>
      </c>
      <c r="D477" s="55" t="s">
        <v>6566</v>
      </c>
      <c r="E477" s="55" t="s">
        <v>6566</v>
      </c>
      <c r="F477" s="55" t="s">
        <v>6566</v>
      </c>
      <c r="G477" s="5" t="s">
        <v>6697</v>
      </c>
      <c r="H477" s="55" t="s">
        <v>6566</v>
      </c>
      <c r="I477" s="55" t="s">
        <v>6566</v>
      </c>
    </row>
    <row r="478" spans="1:9" ht="15.75" customHeight="1">
      <c r="A478" s="31" t="s">
        <v>6698</v>
      </c>
      <c r="B478" s="55" t="s">
        <v>6699</v>
      </c>
      <c r="C478" s="55" t="s">
        <v>6699</v>
      </c>
      <c r="D478" s="55" t="s">
        <v>6699</v>
      </c>
      <c r="E478" s="55" t="s">
        <v>6699</v>
      </c>
      <c r="F478" s="55" t="s">
        <v>6699</v>
      </c>
      <c r="G478" s="5" t="s">
        <v>6700</v>
      </c>
      <c r="H478" s="55" t="s">
        <v>6699</v>
      </c>
      <c r="I478" s="55" t="s">
        <v>6699</v>
      </c>
    </row>
    <row r="479" spans="1:9" ht="15.75" customHeight="1">
      <c r="A479" s="31" t="s">
        <v>6701</v>
      </c>
      <c r="B479" s="55" t="s">
        <v>6702</v>
      </c>
      <c r="C479" s="55" t="s">
        <v>6702</v>
      </c>
      <c r="D479" s="55" t="s">
        <v>6702</v>
      </c>
      <c r="E479" s="55" t="s">
        <v>6702</v>
      </c>
      <c r="F479" s="55" t="s">
        <v>6702</v>
      </c>
      <c r="G479" s="5" t="s">
        <v>6703</v>
      </c>
      <c r="H479" s="55" t="s">
        <v>6702</v>
      </c>
      <c r="I479" s="55" t="s">
        <v>6702</v>
      </c>
    </row>
    <row r="480" spans="1:9" ht="15.75" customHeight="1">
      <c r="A480" s="31" t="s">
        <v>6704</v>
      </c>
      <c r="B480" s="55" t="s">
        <v>6705</v>
      </c>
      <c r="C480" s="55" t="s">
        <v>6705</v>
      </c>
      <c r="D480" s="55" t="s">
        <v>6705</v>
      </c>
      <c r="E480" s="55" t="s">
        <v>6705</v>
      </c>
      <c r="F480" s="55" t="s">
        <v>6705</v>
      </c>
      <c r="G480" s="5" t="s">
        <v>6570</v>
      </c>
      <c r="H480" s="55" t="s">
        <v>6705</v>
      </c>
      <c r="I480" s="55" t="s">
        <v>6705</v>
      </c>
    </row>
    <row r="481" spans="1:9" ht="15.75" customHeight="1">
      <c r="A481" s="31" t="s">
        <v>6706</v>
      </c>
      <c r="B481" s="55" t="s">
        <v>6027</v>
      </c>
      <c r="C481" s="55" t="s">
        <v>6027</v>
      </c>
      <c r="D481" s="55" t="s">
        <v>6027</v>
      </c>
      <c r="E481" s="55" t="s">
        <v>6027</v>
      </c>
      <c r="F481" s="55" t="s">
        <v>6027</v>
      </c>
      <c r="G481" s="5" t="s">
        <v>6028</v>
      </c>
      <c r="H481" s="55" t="s">
        <v>6027</v>
      </c>
      <c r="I481" s="55" t="s">
        <v>6027</v>
      </c>
    </row>
    <row r="482" spans="1:9" ht="15.75" customHeight="1">
      <c r="A482" s="31" t="s">
        <v>6707</v>
      </c>
      <c r="B482" s="55" t="s">
        <v>6566</v>
      </c>
      <c r="C482" s="55" t="s">
        <v>6566</v>
      </c>
      <c r="D482" s="55" t="s">
        <v>6566</v>
      </c>
      <c r="E482" s="55" t="s">
        <v>6566</v>
      </c>
      <c r="F482" s="55" t="s">
        <v>6566</v>
      </c>
      <c r="G482" s="5" t="s">
        <v>6567</v>
      </c>
      <c r="H482" s="55" t="s">
        <v>6566</v>
      </c>
      <c r="I482" s="55" t="s">
        <v>6566</v>
      </c>
    </row>
    <row r="483" spans="1:9" ht="15.75" customHeight="1">
      <c r="A483" s="31" t="s">
        <v>6708</v>
      </c>
      <c r="B483" s="55" t="s">
        <v>6709</v>
      </c>
      <c r="C483" s="55" t="s">
        <v>6709</v>
      </c>
      <c r="D483" s="55" t="s">
        <v>6709</v>
      </c>
      <c r="E483" s="55" t="s">
        <v>6709</v>
      </c>
      <c r="F483" s="55" t="s">
        <v>6709</v>
      </c>
      <c r="G483" s="5" t="s">
        <v>6710</v>
      </c>
      <c r="H483" s="55" t="s">
        <v>6709</v>
      </c>
      <c r="I483" s="55" t="s">
        <v>6709</v>
      </c>
    </row>
    <row r="484" spans="1:9" ht="15.75" customHeight="1">
      <c r="A484" s="31" t="s">
        <v>6711</v>
      </c>
      <c r="B484" s="55" t="s">
        <v>6569</v>
      </c>
      <c r="C484" s="55" t="s">
        <v>6569</v>
      </c>
      <c r="D484" s="55" t="s">
        <v>6569</v>
      </c>
      <c r="E484" s="55" t="s">
        <v>6569</v>
      </c>
      <c r="F484" s="55" t="s">
        <v>6569</v>
      </c>
      <c r="G484" s="5" t="s">
        <v>6465</v>
      </c>
      <c r="H484" s="55" t="s">
        <v>6569</v>
      </c>
      <c r="I484" s="55" t="s">
        <v>6569</v>
      </c>
    </row>
    <row r="485" spans="1:9" ht="15.75" customHeight="1">
      <c r="A485" s="31" t="s">
        <v>6712</v>
      </c>
      <c r="B485" s="55" t="s">
        <v>6713</v>
      </c>
      <c r="C485" s="55" t="s">
        <v>6713</v>
      </c>
      <c r="D485" s="55" t="s">
        <v>6713</v>
      </c>
      <c r="E485" s="55" t="s">
        <v>6713</v>
      </c>
      <c r="F485" s="55" t="s">
        <v>6713</v>
      </c>
      <c r="G485" s="5" t="s">
        <v>6714</v>
      </c>
      <c r="H485" s="55" t="s">
        <v>6713</v>
      </c>
      <c r="I485" s="55" t="s">
        <v>6713</v>
      </c>
    </row>
    <row r="486" spans="1:9" ht="15.75" customHeight="1">
      <c r="A486" s="31" t="s">
        <v>6715</v>
      </c>
      <c r="B486" s="55" t="s">
        <v>6716</v>
      </c>
      <c r="C486" s="55" t="s">
        <v>6716</v>
      </c>
      <c r="D486" s="55" t="s">
        <v>6716</v>
      </c>
      <c r="E486" s="55" t="s">
        <v>6716</v>
      </c>
      <c r="F486" s="55" t="s">
        <v>6716</v>
      </c>
      <c r="G486" s="5" t="s">
        <v>6561</v>
      </c>
      <c r="H486" s="55" t="s">
        <v>6716</v>
      </c>
      <c r="I486" s="55" t="s">
        <v>6716</v>
      </c>
    </row>
    <row r="487" spans="1:9" ht="15.75" customHeight="1">
      <c r="A487" s="31" t="s">
        <v>6717</v>
      </c>
      <c r="B487" s="55" t="s">
        <v>6718</v>
      </c>
      <c r="C487" s="55" t="s">
        <v>6718</v>
      </c>
      <c r="D487" s="55" t="s">
        <v>6718</v>
      </c>
      <c r="E487" s="55" t="s">
        <v>6718</v>
      </c>
      <c r="F487" s="55" t="s">
        <v>6718</v>
      </c>
      <c r="G487" s="5" t="s">
        <v>6719</v>
      </c>
      <c r="H487" s="55" t="s">
        <v>6718</v>
      </c>
      <c r="I487" s="55" t="s">
        <v>6718</v>
      </c>
    </row>
    <row r="488" spans="1:9" ht="15.75" customHeight="1">
      <c r="A488" s="31" t="s">
        <v>6720</v>
      </c>
      <c r="B488" s="55" t="s">
        <v>6721</v>
      </c>
      <c r="C488" s="55" t="s">
        <v>6721</v>
      </c>
      <c r="D488" s="55" t="s">
        <v>6721</v>
      </c>
      <c r="E488" s="55" t="s">
        <v>6721</v>
      </c>
      <c r="F488" s="55" t="s">
        <v>6721</v>
      </c>
      <c r="G488" s="5" t="s">
        <v>6722</v>
      </c>
      <c r="H488" s="55" t="s">
        <v>6721</v>
      </c>
      <c r="I488" s="55" t="s">
        <v>6721</v>
      </c>
    </row>
    <row r="489" spans="1:9" ht="15.75" customHeight="1">
      <c r="A489" s="31" t="s">
        <v>6723</v>
      </c>
      <c r="B489" s="55" t="s">
        <v>6724</v>
      </c>
      <c r="C489" s="55" t="s">
        <v>6724</v>
      </c>
      <c r="D489" s="55" t="s">
        <v>6724</v>
      </c>
      <c r="E489" s="55" t="s">
        <v>6724</v>
      </c>
      <c r="F489" s="55" t="s">
        <v>6724</v>
      </c>
      <c r="G489" s="5" t="s">
        <v>6725</v>
      </c>
      <c r="H489" s="55" t="s">
        <v>6724</v>
      </c>
      <c r="I489" s="55" t="s">
        <v>6724</v>
      </c>
    </row>
    <row r="490" spans="1:9" ht="15.75" customHeight="1">
      <c r="A490" s="31" t="s">
        <v>6726</v>
      </c>
      <c r="B490" s="55" t="s">
        <v>6727</v>
      </c>
      <c r="C490" s="55" t="s">
        <v>6727</v>
      </c>
      <c r="D490" s="55" t="s">
        <v>6727</v>
      </c>
      <c r="E490" s="55" t="s">
        <v>6727</v>
      </c>
      <c r="F490" s="55" t="s">
        <v>6727</v>
      </c>
      <c r="G490" s="5" t="s">
        <v>6728</v>
      </c>
      <c r="H490" s="55" t="s">
        <v>6727</v>
      </c>
      <c r="I490" s="55" t="s">
        <v>6727</v>
      </c>
    </row>
    <row r="491" spans="1:9" ht="15.75" customHeight="1">
      <c r="A491" s="31" t="s">
        <v>6729</v>
      </c>
      <c r="B491" s="55" t="s">
        <v>6730</v>
      </c>
      <c r="C491" s="55" t="s">
        <v>6730</v>
      </c>
      <c r="D491" s="55" t="s">
        <v>6730</v>
      </c>
      <c r="E491" s="55" t="s">
        <v>6730</v>
      </c>
      <c r="F491" s="55" t="s">
        <v>6730</v>
      </c>
      <c r="G491" s="5" t="s">
        <v>6731</v>
      </c>
      <c r="H491" s="55" t="s">
        <v>6730</v>
      </c>
      <c r="I491" s="55" t="s">
        <v>6730</v>
      </c>
    </row>
    <row r="492" spans="1:9" ht="15.75" customHeight="1">
      <c r="A492" s="31" t="s">
        <v>6732</v>
      </c>
      <c r="B492" s="55" t="s">
        <v>6733</v>
      </c>
      <c r="C492" s="55" t="s">
        <v>6733</v>
      </c>
      <c r="D492" s="55" t="s">
        <v>6733</v>
      </c>
      <c r="E492" s="55" t="s">
        <v>6733</v>
      </c>
      <c r="F492" s="55" t="s">
        <v>6733</v>
      </c>
      <c r="G492" s="5" t="s">
        <v>6734</v>
      </c>
      <c r="H492" s="55" t="s">
        <v>6733</v>
      </c>
      <c r="I492" s="55" t="s">
        <v>6733</v>
      </c>
    </row>
    <row r="493" spans="1:9" ht="15.75" customHeight="1">
      <c r="A493" s="31" t="s">
        <v>6735</v>
      </c>
      <c r="B493" s="55" t="s">
        <v>6736</v>
      </c>
      <c r="C493" s="55" t="s">
        <v>6736</v>
      </c>
      <c r="D493" s="55" t="s">
        <v>6736</v>
      </c>
      <c r="E493" s="55" t="s">
        <v>6736</v>
      </c>
      <c r="F493" s="55" t="s">
        <v>6736</v>
      </c>
      <c r="G493" s="5" t="s">
        <v>6737</v>
      </c>
      <c r="H493" s="55" t="s">
        <v>6736</v>
      </c>
      <c r="I493" s="55" t="s">
        <v>6736</v>
      </c>
    </row>
    <row r="494" spans="1:9" ht="15.75" customHeight="1">
      <c r="A494" s="31" t="s">
        <v>6738</v>
      </c>
      <c r="B494" s="55" t="s">
        <v>6739</v>
      </c>
      <c r="C494" s="55" t="s">
        <v>6739</v>
      </c>
      <c r="D494" s="55" t="s">
        <v>6739</v>
      </c>
      <c r="E494" s="55" t="s">
        <v>6739</v>
      </c>
      <c r="F494" s="55" t="s">
        <v>6739</v>
      </c>
      <c r="G494" s="5" t="s">
        <v>6740</v>
      </c>
      <c r="H494" s="55" t="s">
        <v>6739</v>
      </c>
      <c r="I494" s="55" t="s">
        <v>6739</v>
      </c>
    </row>
    <row r="495" spans="1:9" ht="15.75" customHeight="1">
      <c r="A495" s="31" t="s">
        <v>6741</v>
      </c>
      <c r="B495" s="55" t="s">
        <v>6742</v>
      </c>
      <c r="C495" s="55" t="s">
        <v>6742</v>
      </c>
      <c r="D495" s="55" t="s">
        <v>6742</v>
      </c>
      <c r="E495" s="55" t="s">
        <v>6742</v>
      </c>
      <c r="F495" s="55" t="s">
        <v>6742</v>
      </c>
      <c r="G495" s="5" t="s">
        <v>6743</v>
      </c>
      <c r="H495" s="55" t="s">
        <v>6742</v>
      </c>
      <c r="I495" s="55" t="s">
        <v>6742</v>
      </c>
    </row>
    <row r="496" spans="1:9" ht="15.75" customHeight="1">
      <c r="A496" s="31" t="s">
        <v>6744</v>
      </c>
      <c r="B496" s="55" t="s">
        <v>6745</v>
      </c>
      <c r="C496" s="55" t="s">
        <v>6745</v>
      </c>
      <c r="D496" s="55" t="s">
        <v>6745</v>
      </c>
      <c r="E496" s="55" t="s">
        <v>6745</v>
      </c>
      <c r="F496" s="55" t="s">
        <v>6745</v>
      </c>
      <c r="G496" s="5" t="s">
        <v>6746</v>
      </c>
      <c r="H496" s="55" t="s">
        <v>6745</v>
      </c>
      <c r="I496" s="55" t="s">
        <v>6745</v>
      </c>
    </row>
    <row r="497" spans="1:9" ht="15.75" customHeight="1">
      <c r="A497" s="31" t="s">
        <v>6747</v>
      </c>
      <c r="B497" s="55" t="s">
        <v>6608</v>
      </c>
      <c r="C497" s="55" t="s">
        <v>6608</v>
      </c>
      <c r="D497" s="55" t="s">
        <v>6608</v>
      </c>
      <c r="E497" s="55" t="s">
        <v>6608</v>
      </c>
      <c r="F497" s="55" t="s">
        <v>6608</v>
      </c>
      <c r="G497" s="5" t="s">
        <v>6609</v>
      </c>
      <c r="H497" s="55" t="s">
        <v>6608</v>
      </c>
      <c r="I497" s="55" t="s">
        <v>6608</v>
      </c>
    </row>
    <row r="498" spans="1:9" ht="15.75" customHeight="1">
      <c r="A498" s="31" t="s">
        <v>6748</v>
      </c>
      <c r="B498" s="55" t="s">
        <v>6749</v>
      </c>
      <c r="C498" s="55" t="s">
        <v>6749</v>
      </c>
      <c r="D498" s="55" t="s">
        <v>6749</v>
      </c>
      <c r="E498" s="55" t="s">
        <v>6749</v>
      </c>
      <c r="F498" s="55" t="s">
        <v>6749</v>
      </c>
      <c r="G498" s="5" t="s">
        <v>6750</v>
      </c>
      <c r="H498" s="55" t="s">
        <v>6749</v>
      </c>
      <c r="I498" s="55" t="s">
        <v>6749</v>
      </c>
    </row>
    <row r="499" spans="1:9" ht="15.75" customHeight="1">
      <c r="A499" s="31" t="s">
        <v>6751</v>
      </c>
      <c r="B499" s="55" t="s">
        <v>6752</v>
      </c>
      <c r="C499" s="55" t="s">
        <v>6752</v>
      </c>
      <c r="D499" s="55" t="s">
        <v>6752</v>
      </c>
      <c r="E499" s="55" t="s">
        <v>6752</v>
      </c>
      <c r="F499" s="55" t="s">
        <v>6752</v>
      </c>
      <c r="G499" s="5" t="s">
        <v>6753</v>
      </c>
      <c r="H499" s="55" t="s">
        <v>6752</v>
      </c>
      <c r="I499" s="55" t="s">
        <v>6752</v>
      </c>
    </row>
    <row r="500" spans="1:9" ht="15.75" customHeight="1">
      <c r="A500" s="31" t="s">
        <v>6754</v>
      </c>
      <c r="B500" s="55" t="s">
        <v>6755</v>
      </c>
      <c r="C500" s="55" t="s">
        <v>6755</v>
      </c>
      <c r="D500" s="55" t="s">
        <v>6755</v>
      </c>
      <c r="E500" s="55" t="s">
        <v>6755</v>
      </c>
      <c r="F500" s="55" t="s">
        <v>6755</v>
      </c>
      <c r="G500" s="5" t="s">
        <v>6756</v>
      </c>
      <c r="H500" s="55" t="s">
        <v>6755</v>
      </c>
      <c r="I500" s="55" t="s">
        <v>6755</v>
      </c>
    </row>
    <row r="501" spans="1:9" ht="15.75" customHeight="1">
      <c r="A501" s="31" t="s">
        <v>6757</v>
      </c>
      <c r="B501" s="55" t="s">
        <v>6027</v>
      </c>
      <c r="C501" s="55" t="s">
        <v>6027</v>
      </c>
      <c r="D501" s="55" t="s">
        <v>6027</v>
      </c>
      <c r="E501" s="55" t="s">
        <v>6027</v>
      </c>
      <c r="F501" s="55" t="s">
        <v>6027</v>
      </c>
      <c r="G501" s="5" t="s">
        <v>6028</v>
      </c>
      <c r="H501" s="55" t="s">
        <v>6027</v>
      </c>
      <c r="I501" s="55" t="s">
        <v>6027</v>
      </c>
    </row>
    <row r="502" spans="1:9" ht="15.75" customHeight="1">
      <c r="A502" s="31" t="s">
        <v>6758</v>
      </c>
      <c r="B502" s="55" t="s">
        <v>6566</v>
      </c>
      <c r="C502" s="55" t="s">
        <v>6566</v>
      </c>
      <c r="D502" s="55" t="s">
        <v>6566</v>
      </c>
      <c r="E502" s="55" t="s">
        <v>6566</v>
      </c>
      <c r="F502" s="55" t="s">
        <v>6566</v>
      </c>
      <c r="G502" s="5" t="s">
        <v>6567</v>
      </c>
      <c r="H502" s="55" t="s">
        <v>6566</v>
      </c>
      <c r="I502" s="55" t="s">
        <v>6566</v>
      </c>
    </row>
    <row r="503" spans="1:9" ht="15.75" customHeight="1">
      <c r="A503" s="31" t="s">
        <v>6759</v>
      </c>
      <c r="B503" s="55" t="s">
        <v>6709</v>
      </c>
      <c r="C503" s="55" t="s">
        <v>6709</v>
      </c>
      <c r="D503" s="55" t="s">
        <v>6709</v>
      </c>
      <c r="E503" s="55" t="s">
        <v>6709</v>
      </c>
      <c r="F503" s="55" t="s">
        <v>6709</v>
      </c>
      <c r="G503" s="5" t="s">
        <v>6710</v>
      </c>
      <c r="H503" s="55" t="s">
        <v>6709</v>
      </c>
      <c r="I503" s="55" t="s">
        <v>6709</v>
      </c>
    </row>
    <row r="504" spans="1:9" ht="15.75" customHeight="1">
      <c r="A504" s="31" t="s">
        <v>6760</v>
      </c>
      <c r="B504" s="55" t="s">
        <v>6569</v>
      </c>
      <c r="C504" s="55" t="s">
        <v>6569</v>
      </c>
      <c r="D504" s="55" t="s">
        <v>6569</v>
      </c>
      <c r="E504" s="55" t="s">
        <v>6569</v>
      </c>
      <c r="F504" s="55" t="s">
        <v>6569</v>
      </c>
      <c r="G504" s="5" t="s">
        <v>6465</v>
      </c>
      <c r="H504" s="55" t="s">
        <v>6569</v>
      </c>
      <c r="I504" s="55" t="s">
        <v>6569</v>
      </c>
    </row>
    <row r="505" spans="1:9" ht="15.75" customHeight="1">
      <c r="A505" s="31" t="s">
        <v>6761</v>
      </c>
      <c r="B505" s="55" t="s">
        <v>6713</v>
      </c>
      <c r="C505" s="55" t="s">
        <v>6713</v>
      </c>
      <c r="D505" s="55" t="s">
        <v>6713</v>
      </c>
      <c r="E505" s="55" t="s">
        <v>6713</v>
      </c>
      <c r="F505" s="55" t="s">
        <v>6713</v>
      </c>
      <c r="G505" s="5" t="s">
        <v>6714</v>
      </c>
      <c r="H505" s="55" t="s">
        <v>6713</v>
      </c>
      <c r="I505" s="55" t="s">
        <v>6713</v>
      </c>
    </row>
    <row r="506" spans="1:9" ht="15.75" customHeight="1">
      <c r="A506" s="31" t="s">
        <v>6762</v>
      </c>
      <c r="B506" s="55" t="s">
        <v>6716</v>
      </c>
      <c r="C506" s="55" t="s">
        <v>6716</v>
      </c>
      <c r="D506" s="55" t="s">
        <v>6716</v>
      </c>
      <c r="E506" s="55" t="s">
        <v>6716</v>
      </c>
      <c r="F506" s="55" t="s">
        <v>6716</v>
      </c>
      <c r="G506" s="5" t="s">
        <v>6561</v>
      </c>
      <c r="H506" s="55" t="s">
        <v>6716</v>
      </c>
      <c r="I506" s="55" t="s">
        <v>6716</v>
      </c>
    </row>
    <row r="507" spans="1:9" ht="15.75" customHeight="1">
      <c r="A507" s="31" t="s">
        <v>6763</v>
      </c>
      <c r="B507" s="55" t="s">
        <v>6608</v>
      </c>
      <c r="C507" s="55" t="s">
        <v>6608</v>
      </c>
      <c r="D507" s="55" t="s">
        <v>6608</v>
      </c>
      <c r="E507" s="55" t="s">
        <v>6608</v>
      </c>
      <c r="F507" s="55" t="s">
        <v>6608</v>
      </c>
      <c r="G507" s="5" t="s">
        <v>6609</v>
      </c>
      <c r="H507" s="55" t="s">
        <v>6608</v>
      </c>
      <c r="I507" s="55" t="s">
        <v>6608</v>
      </c>
    </row>
    <row r="508" spans="1:9" ht="15.75" customHeight="1">
      <c r="A508" s="31" t="s">
        <v>6764</v>
      </c>
      <c r="B508" s="55" t="s">
        <v>6749</v>
      </c>
      <c r="C508" s="55" t="s">
        <v>6749</v>
      </c>
      <c r="D508" s="55" t="s">
        <v>6749</v>
      </c>
      <c r="E508" s="55" t="s">
        <v>6749</v>
      </c>
      <c r="F508" s="55" t="s">
        <v>6749</v>
      </c>
      <c r="G508" s="5" t="s">
        <v>6750</v>
      </c>
      <c r="H508" s="55" t="s">
        <v>6749</v>
      </c>
      <c r="I508" s="55" t="s">
        <v>6749</v>
      </c>
    </row>
    <row r="509" spans="1:9" ht="15.75" customHeight="1">
      <c r="A509" s="31" t="s">
        <v>6765</v>
      </c>
      <c r="B509" s="55" t="s">
        <v>6752</v>
      </c>
      <c r="C509" s="55" t="s">
        <v>6752</v>
      </c>
      <c r="D509" s="55" t="s">
        <v>6752</v>
      </c>
      <c r="E509" s="55" t="s">
        <v>6752</v>
      </c>
      <c r="F509" s="55" t="s">
        <v>6752</v>
      </c>
      <c r="G509" s="5" t="s">
        <v>6753</v>
      </c>
      <c r="H509" s="55" t="s">
        <v>6752</v>
      </c>
      <c r="I509" s="55" t="s">
        <v>6752</v>
      </c>
    </row>
    <row r="510" spans="1:9" ht="15.75" customHeight="1">
      <c r="A510" s="31" t="s">
        <v>6766</v>
      </c>
      <c r="B510" s="55" t="s">
        <v>6755</v>
      </c>
      <c r="C510" s="55" t="s">
        <v>6755</v>
      </c>
      <c r="D510" s="55" t="s">
        <v>6755</v>
      </c>
      <c r="E510" s="55" t="s">
        <v>6755</v>
      </c>
      <c r="F510" s="55" t="s">
        <v>6755</v>
      </c>
      <c r="G510" s="5" t="s">
        <v>6756</v>
      </c>
      <c r="H510" s="55" t="s">
        <v>6755</v>
      </c>
      <c r="I510" s="55" t="s">
        <v>6755</v>
      </c>
    </row>
    <row r="511" spans="1:9" ht="15.75" customHeight="1">
      <c r="A511" s="31" t="s">
        <v>6767</v>
      </c>
      <c r="B511" s="55" t="s">
        <v>6768</v>
      </c>
      <c r="C511" s="55" t="s">
        <v>6768</v>
      </c>
      <c r="D511" s="55" t="s">
        <v>6768</v>
      </c>
      <c r="E511" s="55" t="s">
        <v>6768</v>
      </c>
      <c r="F511" s="55" t="s">
        <v>6768</v>
      </c>
      <c r="G511" s="5" t="s">
        <v>6769</v>
      </c>
      <c r="H511" s="55" t="s">
        <v>6768</v>
      </c>
      <c r="I511" s="55" t="s">
        <v>6768</v>
      </c>
    </row>
    <row r="512" spans="1:9" ht="15.75" customHeight="1">
      <c r="A512" s="31" t="s">
        <v>6770</v>
      </c>
      <c r="B512" s="55" t="s">
        <v>6771</v>
      </c>
      <c r="C512" s="55" t="s">
        <v>6771</v>
      </c>
      <c r="D512" s="55" t="s">
        <v>6771</v>
      </c>
      <c r="E512" s="55" t="s">
        <v>6771</v>
      </c>
      <c r="F512" s="55" t="s">
        <v>6771</v>
      </c>
      <c r="G512" s="5" t="s">
        <v>6772</v>
      </c>
      <c r="H512" s="55" t="s">
        <v>6771</v>
      </c>
      <c r="I512" s="55" t="s">
        <v>6771</v>
      </c>
    </row>
    <row r="513" spans="1:9" ht="15.75" customHeight="1">
      <c r="A513" s="31" t="s">
        <v>6773</v>
      </c>
      <c r="B513" s="55" t="s">
        <v>6774</v>
      </c>
      <c r="C513" s="55" t="s">
        <v>6774</v>
      </c>
      <c r="D513" s="55" t="s">
        <v>6774</v>
      </c>
      <c r="E513" s="55" t="s">
        <v>6774</v>
      </c>
      <c r="F513" s="55" t="s">
        <v>6774</v>
      </c>
      <c r="G513" s="5" t="s">
        <v>6775</v>
      </c>
      <c r="H513" s="55" t="s">
        <v>6774</v>
      </c>
      <c r="I513" s="55" t="s">
        <v>6774</v>
      </c>
    </row>
    <row r="514" spans="1:9" ht="15.75" customHeight="1">
      <c r="A514" s="31" t="s">
        <v>6776</v>
      </c>
      <c r="B514" s="55" t="s">
        <v>6705</v>
      </c>
      <c r="C514" s="55" t="s">
        <v>6705</v>
      </c>
      <c r="D514" s="55" t="s">
        <v>6705</v>
      </c>
      <c r="E514" s="55" t="s">
        <v>6705</v>
      </c>
      <c r="F514" s="55" t="s">
        <v>6705</v>
      </c>
      <c r="G514" s="5" t="s">
        <v>6570</v>
      </c>
      <c r="H514" s="55" t="s">
        <v>6705</v>
      </c>
      <c r="I514" s="55" t="s">
        <v>6705</v>
      </c>
    </row>
    <row r="515" spans="1:9" ht="15.75" customHeight="1">
      <c r="A515" s="31" t="s">
        <v>6777</v>
      </c>
      <c r="B515" s="55" t="s">
        <v>6778</v>
      </c>
      <c r="C515" s="55" t="s">
        <v>6778</v>
      </c>
      <c r="D515" s="55" t="s">
        <v>6778</v>
      </c>
      <c r="E515" s="55" t="s">
        <v>6778</v>
      </c>
      <c r="F515" s="55" t="s">
        <v>6778</v>
      </c>
      <c r="G515" s="5" t="s">
        <v>6779</v>
      </c>
      <c r="H515" s="55" t="s">
        <v>6778</v>
      </c>
      <c r="I515" s="55" t="s">
        <v>6778</v>
      </c>
    </row>
    <row r="516" spans="1:9" ht="15.75" customHeight="1">
      <c r="A516" s="31" t="s">
        <v>6780</v>
      </c>
      <c r="B516" s="55" t="s">
        <v>6781</v>
      </c>
      <c r="C516" s="55" t="s">
        <v>6781</v>
      </c>
      <c r="D516" s="55" t="s">
        <v>6781</v>
      </c>
      <c r="E516" s="55" t="s">
        <v>6781</v>
      </c>
      <c r="F516" s="55" t="s">
        <v>6781</v>
      </c>
      <c r="G516" s="5" t="s">
        <v>6782</v>
      </c>
      <c r="H516" s="55" t="s">
        <v>6781</v>
      </c>
      <c r="I516" s="55" t="s">
        <v>6781</v>
      </c>
    </row>
    <row r="517" spans="1:9" ht="15.75" customHeight="1">
      <c r="A517" s="31" t="s">
        <v>6783</v>
      </c>
      <c r="B517" s="55" t="s">
        <v>6688</v>
      </c>
      <c r="C517" s="55" t="s">
        <v>6688</v>
      </c>
      <c r="D517" s="55" t="s">
        <v>6688</v>
      </c>
      <c r="E517" s="55" t="s">
        <v>6688</v>
      </c>
      <c r="F517" s="55" t="s">
        <v>6688</v>
      </c>
      <c r="G517" s="5" t="s">
        <v>6689</v>
      </c>
      <c r="H517" s="55" t="s">
        <v>6688</v>
      </c>
      <c r="I517" s="55" t="s">
        <v>6688</v>
      </c>
    </row>
    <row r="518" spans="1:9" ht="15.75" customHeight="1">
      <c r="A518" s="31" t="s">
        <v>6784</v>
      </c>
      <c r="B518" s="55" t="s">
        <v>6785</v>
      </c>
      <c r="C518" s="55" t="s">
        <v>6785</v>
      </c>
      <c r="D518" s="55" t="s">
        <v>6785</v>
      </c>
      <c r="E518" s="55" t="s">
        <v>6785</v>
      </c>
      <c r="F518" s="55" t="s">
        <v>6785</v>
      </c>
      <c r="G518" s="5" t="s">
        <v>6786</v>
      </c>
      <c r="H518" s="55" t="s">
        <v>6785</v>
      </c>
      <c r="I518" s="55" t="s">
        <v>6785</v>
      </c>
    </row>
    <row r="519" spans="1:9" ht="15.75" customHeight="1">
      <c r="A519" s="31" t="s">
        <v>6787</v>
      </c>
      <c r="B519" s="55" t="s">
        <v>6788</v>
      </c>
      <c r="C519" s="55" t="s">
        <v>6788</v>
      </c>
      <c r="D519" s="55" t="s">
        <v>6788</v>
      </c>
      <c r="E519" s="55" t="s">
        <v>6788</v>
      </c>
      <c r="F519" s="55" t="s">
        <v>6788</v>
      </c>
      <c r="G519" s="5" t="s">
        <v>6789</v>
      </c>
      <c r="H519" s="55" t="s">
        <v>6788</v>
      </c>
      <c r="I519" s="55" t="s">
        <v>6788</v>
      </c>
    </row>
    <row r="520" spans="1:9" ht="15.75" customHeight="1">
      <c r="A520" s="31" t="s">
        <v>6790</v>
      </c>
      <c r="B520" s="55" t="s">
        <v>6791</v>
      </c>
      <c r="C520" s="55" t="s">
        <v>6791</v>
      </c>
      <c r="D520" s="55" t="s">
        <v>6791</v>
      </c>
      <c r="E520" s="55" t="s">
        <v>6791</v>
      </c>
      <c r="F520" s="55" t="s">
        <v>6791</v>
      </c>
      <c r="G520" s="5" t="s">
        <v>6792</v>
      </c>
      <c r="H520" s="55" t="s">
        <v>6791</v>
      </c>
      <c r="I520" s="55" t="s">
        <v>6791</v>
      </c>
    </row>
    <row r="521" spans="1:9" ht="15.75" customHeight="1">
      <c r="A521" s="31" t="s">
        <v>6793</v>
      </c>
      <c r="B521" s="55" t="s">
        <v>6794</v>
      </c>
      <c r="C521" s="55" t="s">
        <v>6794</v>
      </c>
      <c r="D521" s="55" t="s">
        <v>6794</v>
      </c>
      <c r="E521" s="55" t="s">
        <v>6794</v>
      </c>
      <c r="F521" s="55" t="s">
        <v>6794</v>
      </c>
      <c r="G521" s="5" t="s">
        <v>6795</v>
      </c>
      <c r="H521" s="55" t="s">
        <v>6794</v>
      </c>
      <c r="I521" s="55" t="s">
        <v>6794</v>
      </c>
    </row>
    <row r="522" spans="1:9" ht="15.75" customHeight="1">
      <c r="A522" s="31" t="s">
        <v>6796</v>
      </c>
      <c r="B522" s="55" t="s">
        <v>6797</v>
      </c>
      <c r="C522" s="55" t="s">
        <v>6797</v>
      </c>
      <c r="D522" s="55" t="s">
        <v>6797</v>
      </c>
      <c r="E522" s="55" t="s">
        <v>6797</v>
      </c>
      <c r="F522" s="55" t="s">
        <v>6797</v>
      </c>
      <c r="G522" s="5" t="s">
        <v>6798</v>
      </c>
      <c r="H522" s="55" t="s">
        <v>6797</v>
      </c>
      <c r="I522" s="55" t="s">
        <v>6797</v>
      </c>
    </row>
    <row r="523" spans="1:9" ht="15.75" customHeight="1">
      <c r="A523" s="31" t="s">
        <v>6799</v>
      </c>
      <c r="B523" s="55" t="s">
        <v>6676</v>
      </c>
      <c r="C523" s="55" t="s">
        <v>6676</v>
      </c>
      <c r="D523" s="55" t="s">
        <v>6676</v>
      </c>
      <c r="E523" s="55" t="s">
        <v>6676</v>
      </c>
      <c r="F523" s="55" t="s">
        <v>6676</v>
      </c>
      <c r="G523" s="5" t="s">
        <v>6677</v>
      </c>
      <c r="H523" s="55" t="s">
        <v>6676</v>
      </c>
      <c r="I523" s="55" t="s">
        <v>6676</v>
      </c>
    </row>
    <row r="524" spans="1:9" ht="15.75" customHeight="1">
      <c r="A524" s="31" t="s">
        <v>6800</v>
      </c>
      <c r="B524" s="55" t="s">
        <v>6027</v>
      </c>
      <c r="C524" s="55" t="s">
        <v>6027</v>
      </c>
      <c r="D524" s="55" t="s">
        <v>6027</v>
      </c>
      <c r="E524" s="55" t="s">
        <v>6027</v>
      </c>
      <c r="F524" s="55" t="s">
        <v>6027</v>
      </c>
      <c r="G524" s="5" t="s">
        <v>6028</v>
      </c>
      <c r="H524" s="55" t="s">
        <v>6027</v>
      </c>
      <c r="I524" s="55" t="s">
        <v>6027</v>
      </c>
    </row>
    <row r="525" spans="1:9" ht="15.75" customHeight="1">
      <c r="A525" s="31" t="s">
        <v>6801</v>
      </c>
      <c r="B525" s="55" t="s">
        <v>6802</v>
      </c>
      <c r="C525" s="55" t="s">
        <v>6802</v>
      </c>
      <c r="D525" s="55" t="s">
        <v>6802</v>
      </c>
      <c r="E525" s="55" t="s">
        <v>6802</v>
      </c>
      <c r="F525" s="55" t="s">
        <v>6802</v>
      </c>
      <c r="G525" s="55" t="s">
        <v>6802</v>
      </c>
      <c r="H525" s="55" t="s">
        <v>6802</v>
      </c>
      <c r="I525" s="55" t="s">
        <v>6802</v>
      </c>
    </row>
    <row r="526" spans="1:9" ht="15.75" customHeight="1">
      <c r="A526" s="31" t="s">
        <v>6803</v>
      </c>
      <c r="B526" s="55" t="s">
        <v>6804</v>
      </c>
      <c r="C526" s="55" t="s">
        <v>6804</v>
      </c>
      <c r="D526" s="55" t="s">
        <v>6804</v>
      </c>
      <c r="E526" s="55" t="s">
        <v>6804</v>
      </c>
      <c r="F526" s="55" t="s">
        <v>6804</v>
      </c>
      <c r="G526" s="55" t="s">
        <v>6804</v>
      </c>
      <c r="H526" s="55" t="s">
        <v>6804</v>
      </c>
      <c r="I526" s="55" t="s">
        <v>6804</v>
      </c>
    </row>
    <row r="527" spans="1:9" ht="15.75" customHeight="1">
      <c r="A527" s="31" t="s">
        <v>6805</v>
      </c>
      <c r="B527" s="55" t="s">
        <v>6027</v>
      </c>
      <c r="C527" s="55" t="s">
        <v>6027</v>
      </c>
      <c r="D527" s="55" t="s">
        <v>6027</v>
      </c>
      <c r="E527" s="55" t="s">
        <v>6027</v>
      </c>
      <c r="F527" s="55" t="s">
        <v>6027</v>
      </c>
      <c r="G527" s="5" t="s">
        <v>6028</v>
      </c>
      <c r="H527" s="55" t="s">
        <v>6027</v>
      </c>
      <c r="I527" s="55" t="s">
        <v>6027</v>
      </c>
    </row>
    <row r="528" spans="1:9" ht="15.75" customHeight="1">
      <c r="A528" s="31" t="s">
        <v>6806</v>
      </c>
      <c r="B528" s="55" t="s">
        <v>6802</v>
      </c>
      <c r="C528" s="55" t="s">
        <v>6802</v>
      </c>
      <c r="D528" s="55" t="s">
        <v>6802</v>
      </c>
      <c r="E528" s="55" t="s">
        <v>6802</v>
      </c>
      <c r="F528" s="55" t="s">
        <v>6802</v>
      </c>
      <c r="G528" s="55" t="s">
        <v>6802</v>
      </c>
      <c r="H528" s="55" t="s">
        <v>6802</v>
      </c>
      <c r="I528" s="55" t="s">
        <v>6802</v>
      </c>
    </row>
    <row r="529" spans="1:9" ht="15.75" customHeight="1">
      <c r="A529" s="31" t="s">
        <v>6807</v>
      </c>
      <c r="B529" s="55" t="s">
        <v>6804</v>
      </c>
      <c r="C529" s="55" t="s">
        <v>6804</v>
      </c>
      <c r="D529" s="55" t="s">
        <v>6804</v>
      </c>
      <c r="E529" s="55" t="s">
        <v>6804</v>
      </c>
      <c r="F529" s="55" t="s">
        <v>6804</v>
      </c>
      <c r="G529" s="55" t="s">
        <v>6804</v>
      </c>
      <c r="H529" s="55" t="s">
        <v>6804</v>
      </c>
      <c r="I529" s="55" t="s">
        <v>6804</v>
      </c>
    </row>
    <row r="530" spans="1:9" ht="15.75" customHeight="1">
      <c r="A530" s="31" t="s">
        <v>6808</v>
      </c>
      <c r="B530" s="55" t="s">
        <v>6809</v>
      </c>
      <c r="C530" s="55" t="s">
        <v>6809</v>
      </c>
      <c r="D530" s="55" t="s">
        <v>6809</v>
      </c>
      <c r="E530" s="55" t="s">
        <v>6809</v>
      </c>
      <c r="F530" s="55" t="s">
        <v>6809</v>
      </c>
      <c r="G530" s="5" t="s">
        <v>6810</v>
      </c>
      <c r="H530" s="55" t="s">
        <v>6809</v>
      </c>
      <c r="I530" s="55" t="s">
        <v>6809</v>
      </c>
    </row>
    <row r="531" spans="1:9" ht="15.75" customHeight="1">
      <c r="A531" s="31" t="s">
        <v>6811</v>
      </c>
      <c r="B531" s="55" t="s">
        <v>6812</v>
      </c>
      <c r="C531" s="55" t="s">
        <v>6812</v>
      </c>
      <c r="D531" s="55" t="s">
        <v>6812</v>
      </c>
      <c r="E531" s="55" t="s">
        <v>6812</v>
      </c>
      <c r="F531" s="55" t="s">
        <v>6812</v>
      </c>
      <c r="G531" s="5" t="s">
        <v>6813</v>
      </c>
      <c r="H531" s="55" t="s">
        <v>6812</v>
      </c>
      <c r="I531" s="55" t="s">
        <v>6812</v>
      </c>
    </row>
    <row r="532" spans="1:9" ht="15.75" customHeight="1">
      <c r="A532" s="31" t="s">
        <v>6814</v>
      </c>
      <c r="B532" s="55" t="s">
        <v>6815</v>
      </c>
      <c r="C532" s="55" t="s">
        <v>6815</v>
      </c>
      <c r="D532" s="55" t="s">
        <v>6815</v>
      </c>
      <c r="E532" s="55" t="s">
        <v>6815</v>
      </c>
      <c r="F532" s="55" t="s">
        <v>6815</v>
      </c>
      <c r="G532" s="5" t="s">
        <v>6816</v>
      </c>
      <c r="H532" s="55" t="s">
        <v>6815</v>
      </c>
      <c r="I532" s="55" t="s">
        <v>6815</v>
      </c>
    </row>
    <row r="533" spans="1:9" ht="15.75" customHeight="1">
      <c r="A533" s="31" t="s">
        <v>6817</v>
      </c>
      <c r="B533" s="55" t="s">
        <v>6818</v>
      </c>
      <c r="C533" s="55" t="s">
        <v>6818</v>
      </c>
      <c r="D533" s="55" t="s">
        <v>6818</v>
      </c>
      <c r="E533" s="55" t="s">
        <v>6818</v>
      </c>
      <c r="F533" s="55" t="s">
        <v>6818</v>
      </c>
      <c r="G533" s="5" t="s">
        <v>6819</v>
      </c>
      <c r="H533" s="55" t="s">
        <v>6818</v>
      </c>
      <c r="I533" s="55" t="s">
        <v>6818</v>
      </c>
    </row>
    <row r="534" spans="1:9" ht="15.75" customHeight="1">
      <c r="A534" s="31" t="s">
        <v>6820</v>
      </c>
      <c r="B534" s="55" t="s">
        <v>6821</v>
      </c>
      <c r="C534" s="55" t="s">
        <v>6821</v>
      </c>
      <c r="D534" s="55" t="s">
        <v>6821</v>
      </c>
      <c r="E534" s="55" t="s">
        <v>6821</v>
      </c>
      <c r="F534" s="55" t="s">
        <v>6821</v>
      </c>
      <c r="G534" s="5" t="s">
        <v>6822</v>
      </c>
      <c r="H534" s="55" t="s">
        <v>6821</v>
      </c>
      <c r="I534" s="55" t="s">
        <v>6821</v>
      </c>
    </row>
    <row r="535" spans="1:9" ht="15.75" customHeight="1">
      <c r="A535" s="31" t="s">
        <v>6823</v>
      </c>
      <c r="B535" s="55" t="s">
        <v>6824</v>
      </c>
      <c r="C535" s="55" t="s">
        <v>6824</v>
      </c>
      <c r="D535" s="55" t="s">
        <v>6824</v>
      </c>
      <c r="E535" s="55" t="s">
        <v>6824</v>
      </c>
      <c r="F535" s="55" t="s">
        <v>6824</v>
      </c>
      <c r="G535" s="5" t="s">
        <v>6825</v>
      </c>
      <c r="H535" s="55" t="s">
        <v>6824</v>
      </c>
      <c r="I535" s="55" t="s">
        <v>6824</v>
      </c>
    </row>
    <row r="536" spans="1:9" ht="15.75" customHeight="1">
      <c r="A536" s="31" t="s">
        <v>6826</v>
      </c>
      <c r="B536" s="55" t="s">
        <v>6027</v>
      </c>
      <c r="C536" s="55" t="s">
        <v>6027</v>
      </c>
      <c r="D536" s="55" t="s">
        <v>6027</v>
      </c>
      <c r="E536" s="55" t="s">
        <v>6027</v>
      </c>
      <c r="F536" s="55" t="s">
        <v>6027</v>
      </c>
      <c r="G536" s="5" t="s">
        <v>6028</v>
      </c>
      <c r="H536" s="55" t="s">
        <v>6027</v>
      </c>
      <c r="I536" s="55" t="s">
        <v>6027</v>
      </c>
    </row>
    <row r="537" spans="1:9" ht="15.75" customHeight="1">
      <c r="A537" s="31" t="s">
        <v>6827</v>
      </c>
      <c r="B537" s="55" t="s">
        <v>6828</v>
      </c>
      <c r="C537" s="55" t="s">
        <v>6828</v>
      </c>
      <c r="D537" s="55" t="s">
        <v>6828</v>
      </c>
      <c r="E537" s="55" t="s">
        <v>6828</v>
      </c>
      <c r="F537" s="55" t="s">
        <v>6828</v>
      </c>
      <c r="G537" s="5" t="s">
        <v>6829</v>
      </c>
      <c r="H537" s="55" t="s">
        <v>6828</v>
      </c>
      <c r="I537" s="55" t="s">
        <v>6828</v>
      </c>
    </row>
    <row r="538" spans="1:9" ht="15.75" customHeight="1">
      <c r="A538" s="31" t="s">
        <v>6830</v>
      </c>
      <c r="B538" s="55" t="s">
        <v>6831</v>
      </c>
      <c r="C538" s="55" t="s">
        <v>6831</v>
      </c>
      <c r="D538" s="55" t="s">
        <v>6831</v>
      </c>
      <c r="E538" s="55" t="s">
        <v>6831</v>
      </c>
      <c r="F538" s="55" t="s">
        <v>6831</v>
      </c>
      <c r="G538" s="5" t="s">
        <v>6832</v>
      </c>
      <c r="H538" s="55" t="s">
        <v>6831</v>
      </c>
      <c r="I538" s="55" t="s">
        <v>6831</v>
      </c>
    </row>
    <row r="539" spans="1:9" ht="15.75" customHeight="1">
      <c r="A539" s="31" t="s">
        <v>6833</v>
      </c>
      <c r="B539" s="55" t="s">
        <v>6027</v>
      </c>
      <c r="C539" s="55" t="s">
        <v>6027</v>
      </c>
      <c r="D539" s="55" t="s">
        <v>6027</v>
      </c>
      <c r="E539" s="55" t="s">
        <v>6027</v>
      </c>
      <c r="F539" s="55" t="s">
        <v>6027</v>
      </c>
      <c r="G539" s="5" t="s">
        <v>6028</v>
      </c>
      <c r="H539" s="55" t="s">
        <v>6027</v>
      </c>
      <c r="I539" s="55" t="s">
        <v>6027</v>
      </c>
    </row>
    <row r="540" spans="1:9" ht="15.75" customHeight="1">
      <c r="A540" s="31" t="s">
        <v>6834</v>
      </c>
      <c r="B540" s="55" t="s">
        <v>6828</v>
      </c>
      <c r="C540" s="55" t="s">
        <v>6828</v>
      </c>
      <c r="D540" s="55" t="s">
        <v>6828</v>
      </c>
      <c r="E540" s="55" t="s">
        <v>6828</v>
      </c>
      <c r="F540" s="55" t="s">
        <v>6828</v>
      </c>
      <c r="G540" s="5" t="s">
        <v>6829</v>
      </c>
      <c r="H540" s="55" t="s">
        <v>6828</v>
      </c>
      <c r="I540" s="55" t="s">
        <v>6828</v>
      </c>
    </row>
    <row r="541" spans="1:9" ht="15.75" customHeight="1">
      <c r="A541" s="31" t="s">
        <v>6835</v>
      </c>
      <c r="B541" s="55" t="s">
        <v>6818</v>
      </c>
      <c r="C541" s="55" t="s">
        <v>6818</v>
      </c>
      <c r="D541" s="55" t="s">
        <v>6818</v>
      </c>
      <c r="E541" s="55" t="s">
        <v>6818</v>
      </c>
      <c r="F541" s="55" t="s">
        <v>6818</v>
      </c>
      <c r="G541" s="5" t="s">
        <v>6819</v>
      </c>
      <c r="H541" s="55" t="s">
        <v>6818</v>
      </c>
      <c r="I541" s="55" t="s">
        <v>6818</v>
      </c>
    </row>
    <row r="542" spans="1:9" ht="15.75" customHeight="1">
      <c r="A542" s="31" t="s">
        <v>6836</v>
      </c>
      <c r="B542" s="55" t="s">
        <v>6837</v>
      </c>
      <c r="C542" s="55" t="s">
        <v>6837</v>
      </c>
      <c r="D542" s="55" t="s">
        <v>6837</v>
      </c>
      <c r="E542" s="55" t="s">
        <v>6837</v>
      </c>
      <c r="F542" s="55" t="s">
        <v>6837</v>
      </c>
      <c r="G542" s="55" t="s">
        <v>6837</v>
      </c>
      <c r="H542" s="55" t="s">
        <v>6837</v>
      </c>
      <c r="I542" s="55" t="s">
        <v>6837</v>
      </c>
    </row>
    <row r="543" spans="1:9" ht="15.75" customHeight="1">
      <c r="A543" s="31" t="s">
        <v>6838</v>
      </c>
      <c r="B543" s="55" t="s">
        <v>6839</v>
      </c>
      <c r="C543" s="55" t="s">
        <v>6839</v>
      </c>
      <c r="D543" s="55" t="s">
        <v>6839</v>
      </c>
      <c r="E543" s="55" t="s">
        <v>6839</v>
      </c>
      <c r="F543" s="55" t="s">
        <v>6839</v>
      </c>
      <c r="G543" s="55" t="s">
        <v>6840</v>
      </c>
      <c r="H543" s="55" t="s">
        <v>6839</v>
      </c>
      <c r="I543" s="55" t="s">
        <v>6839</v>
      </c>
    </row>
    <row r="544" spans="1:9" ht="15.75" customHeight="1">
      <c r="A544" s="31" t="s">
        <v>6841</v>
      </c>
      <c r="B544" s="55" t="s">
        <v>6027</v>
      </c>
      <c r="C544" s="55" t="s">
        <v>6027</v>
      </c>
      <c r="D544" s="55" t="s">
        <v>6027</v>
      </c>
      <c r="E544" s="55" t="s">
        <v>6027</v>
      </c>
      <c r="F544" s="55" t="s">
        <v>6027</v>
      </c>
      <c r="G544" s="5" t="s">
        <v>6028</v>
      </c>
      <c r="H544" s="55" t="s">
        <v>6027</v>
      </c>
      <c r="I544" s="55" t="s">
        <v>6027</v>
      </c>
    </row>
    <row r="545" spans="1:9" ht="15.75" customHeight="1">
      <c r="A545" s="31" t="s">
        <v>6842</v>
      </c>
      <c r="B545" s="55" t="s">
        <v>6843</v>
      </c>
      <c r="C545" s="55" t="s">
        <v>6843</v>
      </c>
      <c r="D545" s="55" t="s">
        <v>6843</v>
      </c>
      <c r="E545" s="55" t="s">
        <v>6843</v>
      </c>
      <c r="F545" s="55" t="s">
        <v>6843</v>
      </c>
      <c r="G545" s="5" t="s">
        <v>6844</v>
      </c>
      <c r="H545" s="55" t="s">
        <v>6843</v>
      </c>
      <c r="I545" s="55" t="s">
        <v>6843</v>
      </c>
    </row>
    <row r="546" spans="1:9" ht="15.75" customHeight="1">
      <c r="A546" s="31" t="s">
        <v>6845</v>
      </c>
      <c r="B546" s="55" t="s">
        <v>6846</v>
      </c>
      <c r="C546" s="55" t="s">
        <v>6846</v>
      </c>
      <c r="D546" s="55" t="s">
        <v>6846</v>
      </c>
      <c r="E546" s="55" t="s">
        <v>6846</v>
      </c>
      <c r="F546" s="55" t="s">
        <v>6846</v>
      </c>
      <c r="G546" s="5" t="s">
        <v>6847</v>
      </c>
      <c r="H546" s="55" t="s">
        <v>6846</v>
      </c>
      <c r="I546" s="55" t="s">
        <v>6846</v>
      </c>
    </row>
    <row r="547" spans="1:9" ht="15.75" customHeight="1">
      <c r="A547" s="31" t="s">
        <v>6848</v>
      </c>
      <c r="B547" s="55" t="s">
        <v>6027</v>
      </c>
      <c r="C547" s="55" t="s">
        <v>6027</v>
      </c>
      <c r="D547" s="55" t="s">
        <v>6027</v>
      </c>
      <c r="E547" s="55" t="s">
        <v>6027</v>
      </c>
      <c r="F547" s="55" t="s">
        <v>6027</v>
      </c>
      <c r="G547" s="5" t="s">
        <v>6028</v>
      </c>
      <c r="H547" s="55" t="s">
        <v>6027</v>
      </c>
      <c r="I547" s="55" t="s">
        <v>6027</v>
      </c>
    </row>
    <row r="548" spans="1:9" ht="15.75" customHeight="1">
      <c r="A548" s="31" t="s">
        <v>6849</v>
      </c>
      <c r="B548" s="55" t="s">
        <v>6843</v>
      </c>
      <c r="C548" s="55" t="s">
        <v>6843</v>
      </c>
      <c r="D548" s="55" t="s">
        <v>6843</v>
      </c>
      <c r="E548" s="55" t="s">
        <v>6843</v>
      </c>
      <c r="F548" s="55" t="s">
        <v>6843</v>
      </c>
      <c r="G548" s="5" t="s">
        <v>6844</v>
      </c>
      <c r="H548" s="55" t="s">
        <v>6843</v>
      </c>
      <c r="I548" s="55" t="s">
        <v>6843</v>
      </c>
    </row>
    <row r="549" spans="1:9" ht="15.75" customHeight="1">
      <c r="A549" s="31" t="s">
        <v>6850</v>
      </c>
      <c r="B549" s="55" t="s">
        <v>6846</v>
      </c>
      <c r="C549" s="55" t="s">
        <v>6846</v>
      </c>
      <c r="D549" s="55" t="s">
        <v>6846</v>
      </c>
      <c r="E549" s="55" t="s">
        <v>6846</v>
      </c>
      <c r="F549" s="55" t="s">
        <v>6846</v>
      </c>
      <c r="G549" s="5" t="s">
        <v>6847</v>
      </c>
      <c r="H549" s="55" t="s">
        <v>6846</v>
      </c>
      <c r="I549" s="55" t="s">
        <v>6846</v>
      </c>
    </row>
    <row r="550" spans="1:9" ht="15.75" customHeight="1">
      <c r="A550" s="31" t="s">
        <v>6851</v>
      </c>
      <c r="B550" s="55" t="s">
        <v>6852</v>
      </c>
      <c r="C550" s="55" t="s">
        <v>6852</v>
      </c>
      <c r="D550" s="55" t="s">
        <v>6852</v>
      </c>
      <c r="E550" s="55" t="s">
        <v>6852</v>
      </c>
      <c r="F550" s="55" t="s">
        <v>6852</v>
      </c>
      <c r="G550" s="5" t="s">
        <v>6853</v>
      </c>
      <c r="H550" s="55" t="s">
        <v>6852</v>
      </c>
      <c r="I550" s="55" t="s">
        <v>6852</v>
      </c>
    </row>
    <row r="551" spans="1:9" ht="15.75" customHeight="1">
      <c r="A551" s="31" t="s">
        <v>6854</v>
      </c>
      <c r="B551" s="55" t="s">
        <v>6855</v>
      </c>
      <c r="C551" s="55" t="s">
        <v>6855</v>
      </c>
      <c r="D551" s="55" t="s">
        <v>6855</v>
      </c>
      <c r="E551" s="55" t="s">
        <v>6855</v>
      </c>
      <c r="F551" s="55" t="s">
        <v>6855</v>
      </c>
      <c r="G551" s="5" t="s">
        <v>6856</v>
      </c>
      <c r="H551" s="55" t="s">
        <v>6855</v>
      </c>
      <c r="I551" s="55" t="s">
        <v>6855</v>
      </c>
    </row>
    <row r="552" spans="1:9" ht="15.75" customHeight="1">
      <c r="A552" s="31" t="s">
        <v>6857</v>
      </c>
      <c r="B552" s="55" t="s">
        <v>6858</v>
      </c>
      <c r="C552" s="55" t="s">
        <v>6858</v>
      </c>
      <c r="D552" s="55" t="s">
        <v>6858</v>
      </c>
      <c r="E552" s="55" t="s">
        <v>6858</v>
      </c>
      <c r="F552" s="55" t="s">
        <v>6858</v>
      </c>
      <c r="G552" s="5" t="s">
        <v>6859</v>
      </c>
      <c r="H552" s="55" t="s">
        <v>6858</v>
      </c>
      <c r="I552" s="55" t="s">
        <v>6858</v>
      </c>
    </row>
    <row r="553" spans="1:9" ht="15.75" customHeight="1">
      <c r="A553" s="31" t="s">
        <v>6860</v>
      </c>
      <c r="B553" s="55" t="s">
        <v>6027</v>
      </c>
      <c r="C553" s="55" t="s">
        <v>6027</v>
      </c>
      <c r="D553" s="55" t="s">
        <v>6027</v>
      </c>
      <c r="E553" s="55" t="s">
        <v>6027</v>
      </c>
      <c r="F553" s="55" t="s">
        <v>6027</v>
      </c>
      <c r="G553" s="5" t="s">
        <v>6028</v>
      </c>
      <c r="H553" s="55" t="s">
        <v>6027</v>
      </c>
      <c r="I553" s="55" t="s">
        <v>6027</v>
      </c>
    </row>
    <row r="554" spans="1:9" ht="15.75" customHeight="1">
      <c r="A554" s="31" t="s">
        <v>6861</v>
      </c>
      <c r="B554" s="55" t="s">
        <v>6862</v>
      </c>
      <c r="C554" s="55" t="s">
        <v>6862</v>
      </c>
      <c r="D554" s="55" t="s">
        <v>6862</v>
      </c>
      <c r="E554" s="55" t="s">
        <v>6862</v>
      </c>
      <c r="F554" s="55" t="s">
        <v>6862</v>
      </c>
      <c r="G554" s="5" t="s">
        <v>6863</v>
      </c>
      <c r="H554" s="55" t="s">
        <v>6862</v>
      </c>
      <c r="I554" s="55" t="s">
        <v>6862</v>
      </c>
    </row>
    <row r="555" spans="1:9" ht="15.75" customHeight="1">
      <c r="A555" s="31" t="s">
        <v>6864</v>
      </c>
      <c r="B555" s="55" t="s">
        <v>6865</v>
      </c>
      <c r="C555" s="55" t="s">
        <v>6865</v>
      </c>
      <c r="D555" s="55" t="s">
        <v>6865</v>
      </c>
      <c r="E555" s="55" t="s">
        <v>6865</v>
      </c>
      <c r="F555" s="55" t="s">
        <v>6865</v>
      </c>
      <c r="G555" s="5" t="s">
        <v>6866</v>
      </c>
      <c r="H555" s="55" t="s">
        <v>6865</v>
      </c>
      <c r="I555" s="55" t="s">
        <v>6865</v>
      </c>
    </row>
    <row r="556" spans="1:9" ht="15.75" customHeight="1">
      <c r="A556" s="31" t="s">
        <v>6867</v>
      </c>
      <c r="B556" s="55" t="s">
        <v>6027</v>
      </c>
      <c r="C556" s="55" t="s">
        <v>6027</v>
      </c>
      <c r="D556" s="55" t="s">
        <v>6027</v>
      </c>
      <c r="E556" s="55" t="s">
        <v>6027</v>
      </c>
      <c r="F556" s="55" t="s">
        <v>6027</v>
      </c>
      <c r="G556" s="5" t="s">
        <v>6028</v>
      </c>
      <c r="H556" s="55" t="s">
        <v>6027</v>
      </c>
      <c r="I556" s="55" t="s">
        <v>6027</v>
      </c>
    </row>
    <row r="557" spans="1:9" ht="15.75" customHeight="1">
      <c r="A557" s="31" t="s">
        <v>6868</v>
      </c>
      <c r="B557" s="55" t="s">
        <v>6862</v>
      </c>
      <c r="C557" s="55" t="s">
        <v>6862</v>
      </c>
      <c r="D557" s="55" t="s">
        <v>6862</v>
      </c>
      <c r="E557" s="55" t="s">
        <v>6862</v>
      </c>
      <c r="F557" s="55" t="s">
        <v>6862</v>
      </c>
      <c r="G557" s="5" t="s">
        <v>6863</v>
      </c>
      <c r="H557" s="55" t="s">
        <v>6862</v>
      </c>
      <c r="I557" s="55" t="s">
        <v>6862</v>
      </c>
    </row>
    <row r="558" spans="1:9" ht="15.75" customHeight="1">
      <c r="A558" s="31" t="s">
        <v>6869</v>
      </c>
      <c r="B558" s="55" t="s">
        <v>6865</v>
      </c>
      <c r="C558" s="55" t="s">
        <v>6865</v>
      </c>
      <c r="D558" s="55" t="s">
        <v>6865</v>
      </c>
      <c r="E558" s="55" t="s">
        <v>6865</v>
      </c>
      <c r="F558" s="55" t="s">
        <v>6865</v>
      </c>
      <c r="G558" s="5" t="s">
        <v>6866</v>
      </c>
      <c r="H558" s="55" t="s">
        <v>6865</v>
      </c>
      <c r="I558" s="55" t="s">
        <v>6865</v>
      </c>
    </row>
    <row r="559" spans="1:9" ht="15.75" customHeight="1">
      <c r="A559" s="31" t="s">
        <v>6870</v>
      </c>
      <c r="B559" s="55" t="s">
        <v>6852</v>
      </c>
      <c r="C559" s="55" t="s">
        <v>6852</v>
      </c>
      <c r="D559" s="55" t="s">
        <v>6852</v>
      </c>
      <c r="E559" s="55" t="s">
        <v>6852</v>
      </c>
      <c r="F559" s="55" t="s">
        <v>6852</v>
      </c>
      <c r="G559" s="5" t="s">
        <v>6853</v>
      </c>
      <c r="H559" s="55" t="s">
        <v>6852</v>
      </c>
      <c r="I559" s="55" t="s">
        <v>6852</v>
      </c>
    </row>
    <row r="560" spans="1:9" ht="15.75" customHeight="1">
      <c r="A560" s="31" t="s">
        <v>6871</v>
      </c>
      <c r="B560" s="55" t="s">
        <v>6855</v>
      </c>
      <c r="C560" s="55" t="s">
        <v>6855</v>
      </c>
      <c r="D560" s="55" t="s">
        <v>6855</v>
      </c>
      <c r="E560" s="55" t="s">
        <v>6855</v>
      </c>
      <c r="F560" s="55" t="s">
        <v>6855</v>
      </c>
      <c r="G560" s="5" t="s">
        <v>6856</v>
      </c>
      <c r="H560" s="55" t="s">
        <v>6855</v>
      </c>
      <c r="I560" s="55" t="s">
        <v>6855</v>
      </c>
    </row>
    <row r="561" spans="1:9" ht="15.75" customHeight="1">
      <c r="A561" s="31" t="s">
        <v>6872</v>
      </c>
      <c r="B561" s="55" t="s">
        <v>6858</v>
      </c>
      <c r="C561" s="55" t="s">
        <v>6858</v>
      </c>
      <c r="D561" s="55" t="s">
        <v>6858</v>
      </c>
      <c r="E561" s="55" t="s">
        <v>6858</v>
      </c>
      <c r="F561" s="55" t="s">
        <v>6858</v>
      </c>
      <c r="G561" s="5" t="s">
        <v>6859</v>
      </c>
      <c r="H561" s="55" t="s">
        <v>6858</v>
      </c>
      <c r="I561" s="55" t="s">
        <v>6858</v>
      </c>
    </row>
    <row r="562" spans="1:9" ht="15.75" customHeight="1">
      <c r="A562" s="31" t="s">
        <v>6873</v>
      </c>
      <c r="B562" s="55" t="s">
        <v>6027</v>
      </c>
      <c r="C562" s="55" t="s">
        <v>6027</v>
      </c>
      <c r="D562" s="55" t="s">
        <v>6027</v>
      </c>
      <c r="E562" s="55" t="s">
        <v>6027</v>
      </c>
      <c r="F562" s="55" t="s">
        <v>6027</v>
      </c>
      <c r="G562" s="5" t="s">
        <v>6028</v>
      </c>
      <c r="H562" s="55" t="s">
        <v>6027</v>
      </c>
      <c r="I562" s="55" t="s">
        <v>6027</v>
      </c>
    </row>
    <row r="563" spans="1:9" ht="15.75" customHeight="1">
      <c r="A563" s="31" t="s">
        <v>6874</v>
      </c>
      <c r="B563" s="55" t="s">
        <v>6875</v>
      </c>
      <c r="C563" s="55" t="s">
        <v>6875</v>
      </c>
      <c r="D563" s="55" t="s">
        <v>6875</v>
      </c>
      <c r="E563" s="55" t="s">
        <v>6875</v>
      </c>
      <c r="F563" s="55" t="s">
        <v>6875</v>
      </c>
      <c r="G563" s="5" t="s">
        <v>6876</v>
      </c>
      <c r="H563" s="55" t="s">
        <v>6875</v>
      </c>
      <c r="I563" s="55" t="s">
        <v>6875</v>
      </c>
    </row>
    <row r="564" spans="1:9" ht="15.75" customHeight="1">
      <c r="A564" s="31" t="s">
        <v>6877</v>
      </c>
      <c r="B564" s="55" t="s">
        <v>6878</v>
      </c>
      <c r="C564" s="55" t="s">
        <v>6878</v>
      </c>
      <c r="D564" s="55" t="s">
        <v>6878</v>
      </c>
      <c r="E564" s="55" t="s">
        <v>6878</v>
      </c>
      <c r="F564" s="55" t="s">
        <v>6878</v>
      </c>
      <c r="G564" s="5" t="s">
        <v>6879</v>
      </c>
      <c r="H564" s="55" t="s">
        <v>6878</v>
      </c>
      <c r="I564" s="55" t="s">
        <v>6878</v>
      </c>
    </row>
    <row r="565" spans="1:9" ht="15.75" customHeight="1">
      <c r="A565" s="31" t="s">
        <v>6880</v>
      </c>
      <c r="B565" s="55" t="s">
        <v>6881</v>
      </c>
      <c r="C565" s="55" t="s">
        <v>6881</v>
      </c>
      <c r="D565" s="55" t="s">
        <v>6881</v>
      </c>
      <c r="E565" s="55" t="s">
        <v>6881</v>
      </c>
      <c r="F565" s="55" t="s">
        <v>6881</v>
      </c>
      <c r="G565" s="5" t="s">
        <v>6882</v>
      </c>
      <c r="H565" s="55" t="s">
        <v>6881</v>
      </c>
      <c r="I565" s="55" t="s">
        <v>6881</v>
      </c>
    </row>
    <row r="566" spans="1:9" ht="15.75" customHeight="1">
      <c r="A566" s="31" t="s">
        <v>6883</v>
      </c>
      <c r="B566" s="55" t="s">
        <v>6027</v>
      </c>
      <c r="C566" s="55" t="s">
        <v>6027</v>
      </c>
      <c r="D566" s="55" t="s">
        <v>6027</v>
      </c>
      <c r="E566" s="55" t="s">
        <v>6027</v>
      </c>
      <c r="F566" s="55" t="s">
        <v>6027</v>
      </c>
      <c r="G566" s="5" t="s">
        <v>6028</v>
      </c>
      <c r="H566" s="55" t="s">
        <v>6027</v>
      </c>
      <c r="I566" s="55" t="s">
        <v>6027</v>
      </c>
    </row>
    <row r="567" spans="1:9" ht="15.75" customHeight="1">
      <c r="A567" s="31" t="s">
        <v>6884</v>
      </c>
      <c r="B567" s="55" t="s">
        <v>6878</v>
      </c>
      <c r="C567" s="55" t="s">
        <v>6878</v>
      </c>
      <c r="D567" s="55" t="s">
        <v>6878</v>
      </c>
      <c r="E567" s="55" t="s">
        <v>6878</v>
      </c>
      <c r="F567" s="55" t="s">
        <v>6878</v>
      </c>
      <c r="G567" s="5" t="s">
        <v>6879</v>
      </c>
      <c r="H567" s="55" t="s">
        <v>6878</v>
      </c>
      <c r="I567" s="55" t="s">
        <v>6878</v>
      </c>
    </row>
    <row r="568" spans="1:9" ht="15.75" customHeight="1">
      <c r="A568" s="31" t="s">
        <v>6885</v>
      </c>
      <c r="B568" s="55" t="s">
        <v>6881</v>
      </c>
      <c r="C568" s="55" t="s">
        <v>6881</v>
      </c>
      <c r="D568" s="55" t="s">
        <v>6881</v>
      </c>
      <c r="E568" s="55" t="s">
        <v>6881</v>
      </c>
      <c r="F568" s="55" t="s">
        <v>6881</v>
      </c>
      <c r="G568" s="5" t="s">
        <v>6882</v>
      </c>
      <c r="H568" s="55" t="s">
        <v>6881</v>
      </c>
      <c r="I568" s="55" t="s">
        <v>6881</v>
      </c>
    </row>
    <row r="569" spans="1:9" ht="15.75" customHeight="1">
      <c r="A569" s="31" t="s">
        <v>6886</v>
      </c>
      <c r="B569" s="55" t="s">
        <v>6027</v>
      </c>
      <c r="C569" s="55" t="s">
        <v>6027</v>
      </c>
      <c r="D569" s="55" t="s">
        <v>6027</v>
      </c>
      <c r="E569" s="55" t="s">
        <v>6027</v>
      </c>
      <c r="F569" s="55" t="s">
        <v>6027</v>
      </c>
      <c r="G569" s="5" t="s">
        <v>6028</v>
      </c>
      <c r="H569" s="55" t="s">
        <v>6027</v>
      </c>
      <c r="I569" s="55" t="s">
        <v>6027</v>
      </c>
    </row>
    <row r="570" spans="1:9" ht="15.75" customHeight="1">
      <c r="A570" s="31" t="s">
        <v>6887</v>
      </c>
      <c r="B570" s="55" t="s">
        <v>6875</v>
      </c>
      <c r="C570" s="55" t="s">
        <v>6875</v>
      </c>
      <c r="D570" s="55" t="s">
        <v>6875</v>
      </c>
      <c r="E570" s="55" t="s">
        <v>6875</v>
      </c>
      <c r="F570" s="55" t="s">
        <v>6875</v>
      </c>
      <c r="G570" s="5" t="s">
        <v>6876</v>
      </c>
      <c r="H570" s="55" t="s">
        <v>6875</v>
      </c>
      <c r="I570" s="55" t="s">
        <v>6875</v>
      </c>
    </row>
    <row r="571" spans="1:9" ht="15.75" customHeight="1">
      <c r="A571" s="31" t="s">
        <v>6888</v>
      </c>
      <c r="B571" s="55" t="s">
        <v>6878</v>
      </c>
      <c r="C571" s="55" t="s">
        <v>6878</v>
      </c>
      <c r="D571" s="55" t="s">
        <v>6878</v>
      </c>
      <c r="E571" s="55" t="s">
        <v>6878</v>
      </c>
      <c r="F571" s="55" t="s">
        <v>6878</v>
      </c>
      <c r="G571" s="5" t="s">
        <v>6879</v>
      </c>
      <c r="H571" s="55" t="s">
        <v>6878</v>
      </c>
      <c r="I571" s="55" t="s">
        <v>6878</v>
      </c>
    </row>
    <row r="572" spans="1:9" ht="15.75" customHeight="1">
      <c r="A572" s="31" t="s">
        <v>6889</v>
      </c>
      <c r="B572" s="55" t="s">
        <v>6881</v>
      </c>
      <c r="C572" s="55" t="s">
        <v>6881</v>
      </c>
      <c r="D572" s="55" t="s">
        <v>6881</v>
      </c>
      <c r="E572" s="55" t="s">
        <v>6881</v>
      </c>
      <c r="F572" s="55" t="s">
        <v>6881</v>
      </c>
      <c r="G572" s="5" t="s">
        <v>6882</v>
      </c>
      <c r="H572" s="55" t="s">
        <v>6881</v>
      </c>
      <c r="I572" s="55" t="s">
        <v>6881</v>
      </c>
    </row>
    <row r="573" spans="1:9" ht="15.75" customHeight="1">
      <c r="A573" s="31" t="s">
        <v>6890</v>
      </c>
      <c r="B573" s="55" t="s">
        <v>6027</v>
      </c>
      <c r="C573" s="55" t="s">
        <v>6027</v>
      </c>
      <c r="D573" s="55" t="s">
        <v>6027</v>
      </c>
      <c r="E573" s="55" t="s">
        <v>6027</v>
      </c>
      <c r="F573" s="55" t="s">
        <v>6027</v>
      </c>
      <c r="G573" s="5" t="s">
        <v>6028</v>
      </c>
      <c r="H573" s="55" t="s">
        <v>6027</v>
      </c>
      <c r="I573" s="55" t="s">
        <v>6027</v>
      </c>
    </row>
    <row r="574" spans="1:9" ht="15.75" customHeight="1">
      <c r="A574" s="31" t="s">
        <v>6891</v>
      </c>
      <c r="B574" s="55" t="s">
        <v>6878</v>
      </c>
      <c r="C574" s="55" t="s">
        <v>6878</v>
      </c>
      <c r="D574" s="55" t="s">
        <v>6878</v>
      </c>
      <c r="E574" s="55" t="s">
        <v>6878</v>
      </c>
      <c r="F574" s="55" t="s">
        <v>6878</v>
      </c>
      <c r="G574" s="5" t="s">
        <v>6879</v>
      </c>
      <c r="H574" s="55" t="s">
        <v>6878</v>
      </c>
      <c r="I574" s="55" t="s">
        <v>6878</v>
      </c>
    </row>
    <row r="575" spans="1:9" ht="15.75" customHeight="1">
      <c r="A575" s="31" t="s">
        <v>6892</v>
      </c>
      <c r="B575" s="55" t="s">
        <v>6881</v>
      </c>
      <c r="C575" s="55" t="s">
        <v>6881</v>
      </c>
      <c r="D575" s="55" t="s">
        <v>6881</v>
      </c>
      <c r="E575" s="55" t="s">
        <v>6881</v>
      </c>
      <c r="F575" s="55" t="s">
        <v>6881</v>
      </c>
      <c r="G575" s="5" t="s">
        <v>6882</v>
      </c>
      <c r="H575" s="55" t="s">
        <v>6881</v>
      </c>
      <c r="I575" s="55" t="s">
        <v>6881</v>
      </c>
    </row>
    <row r="576" spans="1:9" ht="15.75" customHeight="1">
      <c r="A576" s="31" t="s">
        <v>6893</v>
      </c>
      <c r="B576" s="55" t="s">
        <v>6894</v>
      </c>
      <c r="C576" s="55" t="s">
        <v>6894</v>
      </c>
      <c r="D576" s="55" t="s">
        <v>6894</v>
      </c>
      <c r="E576" s="55" t="s">
        <v>6894</v>
      </c>
      <c r="F576" s="55" t="s">
        <v>6894</v>
      </c>
      <c r="G576" s="5" t="s">
        <v>6895</v>
      </c>
      <c r="H576" s="55" t="s">
        <v>6894</v>
      </c>
      <c r="I576" s="55" t="s">
        <v>6894</v>
      </c>
    </row>
    <row r="577" spans="1:9" ht="15.75" customHeight="1">
      <c r="A577" s="31" t="s">
        <v>6896</v>
      </c>
      <c r="B577" s="55" t="s">
        <v>6897</v>
      </c>
      <c r="C577" s="55" t="s">
        <v>6897</v>
      </c>
      <c r="D577" s="55" t="s">
        <v>6897</v>
      </c>
      <c r="E577" s="55" t="s">
        <v>6897</v>
      </c>
      <c r="F577" s="55" t="s">
        <v>6897</v>
      </c>
      <c r="G577" s="5" t="s">
        <v>6898</v>
      </c>
      <c r="H577" s="55" t="s">
        <v>6897</v>
      </c>
      <c r="I577" s="55" t="s">
        <v>6897</v>
      </c>
    </row>
    <row r="578" spans="1:9" ht="15.75" customHeight="1">
      <c r="A578" s="31" t="s">
        <v>6899</v>
      </c>
      <c r="B578" s="55" t="s">
        <v>6900</v>
      </c>
      <c r="C578" s="55" t="s">
        <v>6900</v>
      </c>
      <c r="D578" s="55" t="s">
        <v>6900</v>
      </c>
      <c r="E578" s="55" t="s">
        <v>6900</v>
      </c>
      <c r="F578" s="55" t="s">
        <v>6900</v>
      </c>
      <c r="G578" s="5" t="s">
        <v>6901</v>
      </c>
      <c r="H578" s="55" t="s">
        <v>6900</v>
      </c>
      <c r="I578" s="55" t="s">
        <v>6900</v>
      </c>
    </row>
    <row r="579" spans="1:9" ht="15.75" customHeight="1">
      <c r="A579" s="31" t="s">
        <v>6902</v>
      </c>
      <c r="B579" s="55" t="s">
        <v>6903</v>
      </c>
      <c r="C579" s="55" t="s">
        <v>6903</v>
      </c>
      <c r="D579" s="55" t="s">
        <v>6903</v>
      </c>
      <c r="E579" s="55" t="s">
        <v>6903</v>
      </c>
      <c r="F579" s="55" t="s">
        <v>6903</v>
      </c>
      <c r="G579" s="5" t="s">
        <v>6904</v>
      </c>
      <c r="H579" s="55" t="s">
        <v>6903</v>
      </c>
      <c r="I579" s="55" t="s">
        <v>6903</v>
      </c>
    </row>
    <row r="580" spans="1:9" ht="15.75" customHeight="1">
      <c r="A580" s="31" t="s">
        <v>6905</v>
      </c>
      <c r="B580" s="55" t="s">
        <v>6906</v>
      </c>
      <c r="C580" s="55" t="s">
        <v>6906</v>
      </c>
      <c r="D580" s="55" t="s">
        <v>6906</v>
      </c>
      <c r="E580" s="55" t="s">
        <v>6906</v>
      </c>
      <c r="F580" s="55" t="s">
        <v>6906</v>
      </c>
      <c r="G580" s="5" t="s">
        <v>6907</v>
      </c>
      <c r="H580" s="55" t="s">
        <v>6906</v>
      </c>
      <c r="I580" s="55" t="s">
        <v>6906</v>
      </c>
    </row>
    <row r="581" spans="1:9" ht="15.75" customHeight="1">
      <c r="A581" s="31" t="s">
        <v>6908</v>
      </c>
      <c r="B581" s="55" t="s">
        <v>6909</v>
      </c>
      <c r="C581" s="55" t="s">
        <v>6909</v>
      </c>
      <c r="D581" s="55" t="s">
        <v>6909</v>
      </c>
      <c r="E581" s="55" t="s">
        <v>6909</v>
      </c>
      <c r="F581" s="55" t="s">
        <v>6909</v>
      </c>
      <c r="G581" s="55" t="s">
        <v>6909</v>
      </c>
      <c r="H581" s="55" t="s">
        <v>6909</v>
      </c>
      <c r="I581" s="55" t="s">
        <v>6909</v>
      </c>
    </row>
    <row r="582" spans="1:9" ht="15.75" customHeight="1">
      <c r="A582" s="31" t="s">
        <v>6910</v>
      </c>
      <c r="B582" s="55" t="s">
        <v>6911</v>
      </c>
      <c r="C582" s="55" t="s">
        <v>6911</v>
      </c>
      <c r="D582" s="55" t="s">
        <v>6911</v>
      </c>
      <c r="E582" s="55" t="s">
        <v>6911</v>
      </c>
      <c r="F582" s="55" t="s">
        <v>6911</v>
      </c>
      <c r="G582" s="55" t="s">
        <v>6911</v>
      </c>
      <c r="H582" s="55" t="s">
        <v>6911</v>
      </c>
      <c r="I582" s="55" t="s">
        <v>6911</v>
      </c>
    </row>
    <row r="583" spans="1:9" ht="15.75" customHeight="1">
      <c r="A583" s="31" t="s">
        <v>6912</v>
      </c>
      <c r="B583" s="55" t="s">
        <v>6913</v>
      </c>
      <c r="C583" s="55" t="s">
        <v>6913</v>
      </c>
      <c r="D583" s="55" t="s">
        <v>6913</v>
      </c>
      <c r="E583" s="55" t="s">
        <v>6913</v>
      </c>
      <c r="F583" s="55" t="s">
        <v>6913</v>
      </c>
      <c r="G583" s="55" t="s">
        <v>6913</v>
      </c>
      <c r="H583" s="55" t="s">
        <v>6913</v>
      </c>
      <c r="I583" s="55" t="s">
        <v>6913</v>
      </c>
    </row>
    <row r="584" spans="1:9" ht="15.75" customHeight="1">
      <c r="A584" s="31" t="s">
        <v>6914</v>
      </c>
      <c r="B584" s="55" t="s">
        <v>6915</v>
      </c>
      <c r="C584" s="55" t="s">
        <v>6915</v>
      </c>
      <c r="D584" s="55" t="s">
        <v>6915</v>
      </c>
      <c r="E584" s="55" t="s">
        <v>6915</v>
      </c>
      <c r="F584" s="55" t="s">
        <v>6915</v>
      </c>
      <c r="G584" s="55" t="s">
        <v>6915</v>
      </c>
      <c r="H584" s="55" t="s">
        <v>6915</v>
      </c>
      <c r="I584" s="55" t="s">
        <v>6915</v>
      </c>
    </row>
    <row r="585" spans="1:9" ht="15.75" customHeight="1">
      <c r="A585" s="31" t="s">
        <v>6916</v>
      </c>
      <c r="B585" s="55" t="s">
        <v>6917</v>
      </c>
      <c r="C585" s="55" t="s">
        <v>6917</v>
      </c>
      <c r="D585" s="55" t="s">
        <v>6917</v>
      </c>
      <c r="E585" s="55" t="s">
        <v>6917</v>
      </c>
      <c r="F585" s="55" t="s">
        <v>6917</v>
      </c>
      <c r="G585" s="55" t="s">
        <v>6917</v>
      </c>
      <c r="H585" s="55" t="s">
        <v>6917</v>
      </c>
      <c r="I585" s="55" t="s">
        <v>6917</v>
      </c>
    </row>
    <row r="586" spans="1:9" ht="15.75" customHeight="1">
      <c r="A586" s="31" t="s">
        <v>6918</v>
      </c>
      <c r="B586" s="55" t="s">
        <v>6919</v>
      </c>
      <c r="C586" s="55" t="s">
        <v>6919</v>
      </c>
      <c r="D586" s="55" t="s">
        <v>6919</v>
      </c>
      <c r="E586" s="55" t="s">
        <v>6919</v>
      </c>
      <c r="F586" s="55" t="s">
        <v>6919</v>
      </c>
      <c r="G586" s="55" t="s">
        <v>6919</v>
      </c>
      <c r="H586" s="55" t="s">
        <v>6919</v>
      </c>
      <c r="I586" s="55" t="s">
        <v>6919</v>
      </c>
    </row>
    <row r="587" spans="1:9" ht="15.75" customHeight="1">
      <c r="A587" s="31" t="s">
        <v>6920</v>
      </c>
      <c r="B587" s="55" t="s">
        <v>6921</v>
      </c>
      <c r="C587" s="55" t="s">
        <v>6921</v>
      </c>
      <c r="D587" s="55" t="s">
        <v>6921</v>
      </c>
      <c r="E587" s="55" t="s">
        <v>6921</v>
      </c>
      <c r="F587" s="55" t="s">
        <v>6921</v>
      </c>
      <c r="G587" s="55" t="s">
        <v>6921</v>
      </c>
      <c r="H587" s="55" t="s">
        <v>6921</v>
      </c>
      <c r="I587" s="55" t="s">
        <v>6921</v>
      </c>
    </row>
    <row r="588" spans="1:9" ht="15.75" customHeight="1">
      <c r="A588" s="31" t="s">
        <v>6922</v>
      </c>
      <c r="B588" s="55" t="s">
        <v>6923</v>
      </c>
      <c r="C588" s="55" t="s">
        <v>6923</v>
      </c>
      <c r="D588" s="55" t="s">
        <v>6923</v>
      </c>
      <c r="E588" s="55" t="s">
        <v>6923</v>
      </c>
      <c r="F588" s="55" t="s">
        <v>6923</v>
      </c>
      <c r="G588" s="55" t="s">
        <v>6923</v>
      </c>
      <c r="H588" s="55" t="s">
        <v>6923</v>
      </c>
      <c r="I588" s="55" t="s">
        <v>6923</v>
      </c>
    </row>
    <row r="589" spans="1:9" ht="15.75" customHeight="1">
      <c r="A589" s="31" t="s">
        <v>6924</v>
      </c>
      <c r="B589" s="55" t="s">
        <v>6925</v>
      </c>
      <c r="C589" s="55" t="s">
        <v>6925</v>
      </c>
      <c r="D589" s="55" t="s">
        <v>6925</v>
      </c>
      <c r="E589" s="55" t="s">
        <v>6925</v>
      </c>
      <c r="F589" s="55" t="s">
        <v>6925</v>
      </c>
      <c r="G589" s="55" t="s">
        <v>6925</v>
      </c>
      <c r="H589" s="55" t="s">
        <v>6925</v>
      </c>
      <c r="I589" s="55" t="s">
        <v>6925</v>
      </c>
    </row>
    <row r="590" spans="1:9" ht="15.75" customHeight="1">
      <c r="A590" s="31" t="s">
        <v>6926</v>
      </c>
      <c r="B590" s="55" t="s">
        <v>6927</v>
      </c>
      <c r="C590" s="55" t="s">
        <v>6927</v>
      </c>
      <c r="D590" s="55" t="s">
        <v>6927</v>
      </c>
      <c r="E590" s="55" t="s">
        <v>6927</v>
      </c>
      <c r="F590" s="55" t="s">
        <v>6927</v>
      </c>
      <c r="G590" s="55" t="s">
        <v>6927</v>
      </c>
      <c r="H590" s="55" t="s">
        <v>6927</v>
      </c>
      <c r="I590" s="55" t="s">
        <v>6927</v>
      </c>
    </row>
    <row r="591" spans="1:9" ht="15.75" customHeight="1">
      <c r="A591" s="31" t="s">
        <v>6928</v>
      </c>
      <c r="B591" s="55" t="s">
        <v>6929</v>
      </c>
      <c r="C591" s="55" t="s">
        <v>6929</v>
      </c>
      <c r="D591" s="55" t="s">
        <v>6929</v>
      </c>
      <c r="E591" s="55" t="s">
        <v>6929</v>
      </c>
      <c r="F591" s="55" t="s">
        <v>6929</v>
      </c>
      <c r="G591" s="5" t="s">
        <v>6930</v>
      </c>
      <c r="H591" s="55" t="s">
        <v>6929</v>
      </c>
      <c r="I591" s="55" t="s">
        <v>6929</v>
      </c>
    </row>
    <row r="592" spans="1:9" ht="15.75" customHeight="1">
      <c r="A592" s="31" t="s">
        <v>6931</v>
      </c>
      <c r="B592" s="55" t="s">
        <v>6932</v>
      </c>
      <c r="C592" s="55" t="s">
        <v>6932</v>
      </c>
      <c r="D592" s="55" t="s">
        <v>6932</v>
      </c>
      <c r="E592" s="55" t="s">
        <v>6932</v>
      </c>
      <c r="F592" s="55" t="s">
        <v>6932</v>
      </c>
      <c r="G592" s="5" t="s">
        <v>6933</v>
      </c>
      <c r="H592" s="55" t="s">
        <v>6932</v>
      </c>
      <c r="I592" s="55" t="s">
        <v>6932</v>
      </c>
    </row>
    <row r="593" spans="1:9" ht="15.75" customHeight="1">
      <c r="A593" s="31" t="s">
        <v>6934</v>
      </c>
      <c r="B593" s="55" t="s">
        <v>6935</v>
      </c>
      <c r="C593" s="55" t="s">
        <v>6935</v>
      </c>
      <c r="D593" s="55" t="s">
        <v>6935</v>
      </c>
      <c r="E593" s="55" t="s">
        <v>6935</v>
      </c>
      <c r="F593" s="55" t="s">
        <v>6935</v>
      </c>
      <c r="G593" s="5" t="s">
        <v>6936</v>
      </c>
      <c r="H593" s="55" t="s">
        <v>6935</v>
      </c>
      <c r="I593" s="55" t="s">
        <v>6935</v>
      </c>
    </row>
    <row r="594" spans="1:9" ht="15.75" customHeight="1">
      <c r="A594" s="31" t="s">
        <v>6937</v>
      </c>
      <c r="B594" s="55" t="s">
        <v>6909</v>
      </c>
      <c r="C594" s="55" t="s">
        <v>6909</v>
      </c>
      <c r="D594" s="55" t="s">
        <v>6909</v>
      </c>
      <c r="E594" s="55" t="s">
        <v>6909</v>
      </c>
      <c r="F594" s="55" t="s">
        <v>6909</v>
      </c>
      <c r="G594" s="55" t="s">
        <v>6909</v>
      </c>
      <c r="H594" s="55" t="s">
        <v>6909</v>
      </c>
      <c r="I594" s="55" t="s">
        <v>6909</v>
      </c>
    </row>
    <row r="595" spans="1:9" ht="15.75" customHeight="1">
      <c r="A595" s="31" t="s">
        <v>6938</v>
      </c>
      <c r="B595" s="55" t="s">
        <v>6911</v>
      </c>
      <c r="C595" s="55" t="s">
        <v>6911</v>
      </c>
      <c r="D595" s="55" t="s">
        <v>6911</v>
      </c>
      <c r="E595" s="55" t="s">
        <v>6911</v>
      </c>
      <c r="F595" s="55" t="s">
        <v>6911</v>
      </c>
      <c r="G595" s="55" t="s">
        <v>6911</v>
      </c>
      <c r="H595" s="55" t="s">
        <v>6911</v>
      </c>
      <c r="I595" s="55" t="s">
        <v>6911</v>
      </c>
    </row>
    <row r="596" spans="1:9" ht="15.75" customHeight="1">
      <c r="A596" s="31" t="s">
        <v>6939</v>
      </c>
      <c r="B596" s="55" t="s">
        <v>6913</v>
      </c>
      <c r="C596" s="55" t="s">
        <v>6913</v>
      </c>
      <c r="D596" s="55" t="s">
        <v>6913</v>
      </c>
      <c r="E596" s="55" t="s">
        <v>6913</v>
      </c>
      <c r="F596" s="55" t="s">
        <v>6913</v>
      </c>
      <c r="G596" s="55" t="s">
        <v>6913</v>
      </c>
      <c r="H596" s="55" t="s">
        <v>6913</v>
      </c>
      <c r="I596" s="55" t="s">
        <v>6913</v>
      </c>
    </row>
    <row r="597" spans="1:9" ht="15.75" customHeight="1">
      <c r="A597" s="31" t="s">
        <v>6940</v>
      </c>
      <c r="B597" s="55" t="s">
        <v>6915</v>
      </c>
      <c r="C597" s="55" t="s">
        <v>6915</v>
      </c>
      <c r="D597" s="55" t="s">
        <v>6915</v>
      </c>
      <c r="E597" s="55" t="s">
        <v>6915</v>
      </c>
      <c r="F597" s="55" t="s">
        <v>6915</v>
      </c>
      <c r="G597" s="55" t="s">
        <v>6915</v>
      </c>
      <c r="H597" s="55" t="s">
        <v>6915</v>
      </c>
      <c r="I597" s="55" t="s">
        <v>6915</v>
      </c>
    </row>
    <row r="598" spans="1:9" ht="15.75" customHeight="1">
      <c r="A598" s="31" t="s">
        <v>6941</v>
      </c>
      <c r="B598" s="55" t="s">
        <v>6917</v>
      </c>
      <c r="C598" s="55" t="s">
        <v>6917</v>
      </c>
      <c r="D598" s="55" t="s">
        <v>6917</v>
      </c>
      <c r="E598" s="55" t="s">
        <v>6917</v>
      </c>
      <c r="F598" s="55" t="s">
        <v>6917</v>
      </c>
      <c r="G598" s="55" t="s">
        <v>6917</v>
      </c>
      <c r="H598" s="55" t="s">
        <v>6917</v>
      </c>
      <c r="I598" s="55" t="s">
        <v>6917</v>
      </c>
    </row>
    <row r="599" spans="1:9" ht="15.75" customHeight="1">
      <c r="A599" s="31" t="s">
        <v>6942</v>
      </c>
      <c r="B599" s="55" t="s">
        <v>6919</v>
      </c>
      <c r="C599" s="55" t="s">
        <v>6919</v>
      </c>
      <c r="D599" s="55" t="s">
        <v>6919</v>
      </c>
      <c r="E599" s="55" t="s">
        <v>6919</v>
      </c>
      <c r="F599" s="55" t="s">
        <v>6919</v>
      </c>
      <c r="G599" s="55" t="s">
        <v>6919</v>
      </c>
      <c r="H599" s="55" t="s">
        <v>6919</v>
      </c>
      <c r="I599" s="55" t="s">
        <v>6919</v>
      </c>
    </row>
    <row r="600" spans="1:9" ht="15.75" customHeight="1">
      <c r="A600" s="31" t="s">
        <v>6943</v>
      </c>
      <c r="B600" s="55" t="s">
        <v>6921</v>
      </c>
      <c r="C600" s="55" t="s">
        <v>6921</v>
      </c>
      <c r="D600" s="55" t="s">
        <v>6921</v>
      </c>
      <c r="E600" s="55" t="s">
        <v>6921</v>
      </c>
      <c r="F600" s="55" t="s">
        <v>6921</v>
      </c>
      <c r="G600" s="55" t="s">
        <v>6921</v>
      </c>
      <c r="H600" s="55" t="s">
        <v>6921</v>
      </c>
      <c r="I600" s="55" t="s">
        <v>6921</v>
      </c>
    </row>
    <row r="601" spans="1:9" ht="15.75" customHeight="1">
      <c r="A601" s="31" t="s">
        <v>6944</v>
      </c>
      <c r="B601" s="55" t="s">
        <v>6923</v>
      </c>
      <c r="C601" s="55" t="s">
        <v>6923</v>
      </c>
      <c r="D601" s="55" t="s">
        <v>6923</v>
      </c>
      <c r="E601" s="55" t="s">
        <v>6923</v>
      </c>
      <c r="F601" s="55" t="s">
        <v>6923</v>
      </c>
      <c r="G601" s="55" t="s">
        <v>6923</v>
      </c>
      <c r="H601" s="55" t="s">
        <v>6923</v>
      </c>
      <c r="I601" s="55" t="s">
        <v>6923</v>
      </c>
    </row>
    <row r="602" spans="1:9" ht="15.75" customHeight="1">
      <c r="A602" s="31" t="s">
        <v>6945</v>
      </c>
      <c r="B602" s="55" t="s">
        <v>6925</v>
      </c>
      <c r="C602" s="55" t="s">
        <v>6925</v>
      </c>
      <c r="D602" s="55" t="s">
        <v>6925</v>
      </c>
      <c r="E602" s="55" t="s">
        <v>6925</v>
      </c>
      <c r="F602" s="55" t="s">
        <v>6925</v>
      </c>
      <c r="G602" s="55" t="s">
        <v>6925</v>
      </c>
      <c r="H602" s="55" t="s">
        <v>6925</v>
      </c>
      <c r="I602" s="55" t="s">
        <v>6925</v>
      </c>
    </row>
    <row r="603" spans="1:9" ht="15.75" customHeight="1">
      <c r="A603" s="31" t="s">
        <v>6946</v>
      </c>
      <c r="B603" s="55" t="s">
        <v>6927</v>
      </c>
      <c r="C603" s="55" t="s">
        <v>6927</v>
      </c>
      <c r="D603" s="55" t="s">
        <v>6927</v>
      </c>
      <c r="E603" s="55" t="s">
        <v>6927</v>
      </c>
      <c r="F603" s="55" t="s">
        <v>6927</v>
      </c>
      <c r="G603" s="55" t="s">
        <v>6927</v>
      </c>
      <c r="H603" s="55" t="s">
        <v>6927</v>
      </c>
      <c r="I603" s="55" t="s">
        <v>6927</v>
      </c>
    </row>
    <row r="604" spans="1:9" ht="15.75" customHeight="1">
      <c r="A604" s="31" t="s">
        <v>6947</v>
      </c>
      <c r="B604" s="55" t="s">
        <v>6948</v>
      </c>
      <c r="C604" s="55" t="s">
        <v>6948</v>
      </c>
      <c r="D604" s="55" t="s">
        <v>6948</v>
      </c>
      <c r="E604" s="55" t="s">
        <v>6948</v>
      </c>
      <c r="F604" s="55" t="s">
        <v>6948</v>
      </c>
      <c r="G604" s="5" t="s">
        <v>6028</v>
      </c>
      <c r="H604" s="55" t="s">
        <v>6948</v>
      </c>
      <c r="I604" s="55" t="s">
        <v>6948</v>
      </c>
    </row>
    <row r="605" spans="1:9" ht="15.75" customHeight="1">
      <c r="A605" s="31" t="s">
        <v>6949</v>
      </c>
      <c r="B605" s="55" t="s">
        <v>6950</v>
      </c>
      <c r="C605" s="55" t="s">
        <v>6950</v>
      </c>
      <c r="D605" s="55" t="s">
        <v>6950</v>
      </c>
      <c r="E605" s="55" t="s">
        <v>6950</v>
      </c>
      <c r="F605" s="55" t="s">
        <v>6950</v>
      </c>
      <c r="G605" s="5" t="s">
        <v>6039</v>
      </c>
      <c r="H605" s="55" t="s">
        <v>6950</v>
      </c>
      <c r="I605" s="55" t="s">
        <v>6950</v>
      </c>
    </row>
    <row r="606" spans="1:9" ht="15.75" customHeight="1">
      <c r="A606" s="31" t="s">
        <v>6951</v>
      </c>
      <c r="B606" s="55" t="s">
        <v>6894</v>
      </c>
      <c r="C606" s="55" t="s">
        <v>6894</v>
      </c>
      <c r="D606" s="55" t="s">
        <v>6894</v>
      </c>
      <c r="E606" s="55" t="s">
        <v>6894</v>
      </c>
      <c r="F606" s="55" t="s">
        <v>6894</v>
      </c>
      <c r="G606" s="5" t="s">
        <v>6895</v>
      </c>
      <c r="H606" s="55" t="s">
        <v>6894</v>
      </c>
      <c r="I606" s="55" t="s">
        <v>6894</v>
      </c>
    </row>
    <row r="607" spans="1:9" ht="15.75" customHeight="1">
      <c r="A607" s="31" t="s">
        <v>6952</v>
      </c>
      <c r="B607" s="55" t="s">
        <v>6897</v>
      </c>
      <c r="C607" s="55" t="s">
        <v>6897</v>
      </c>
      <c r="D607" s="55" t="s">
        <v>6897</v>
      </c>
      <c r="E607" s="55" t="s">
        <v>6897</v>
      </c>
      <c r="F607" s="55" t="s">
        <v>6897</v>
      </c>
      <c r="G607" s="5" t="s">
        <v>6898</v>
      </c>
      <c r="H607" s="55" t="s">
        <v>6897</v>
      </c>
      <c r="I607" s="55" t="s">
        <v>6897</v>
      </c>
    </row>
    <row r="608" spans="1:9" ht="15.75" customHeight="1">
      <c r="A608" s="31" t="s">
        <v>6953</v>
      </c>
      <c r="B608" s="55" t="s">
        <v>6900</v>
      </c>
      <c r="C608" s="55" t="s">
        <v>6900</v>
      </c>
      <c r="D608" s="55" t="s">
        <v>6900</v>
      </c>
      <c r="E608" s="55" t="s">
        <v>6900</v>
      </c>
      <c r="F608" s="55" t="s">
        <v>6900</v>
      </c>
      <c r="G608" s="5" t="s">
        <v>6901</v>
      </c>
      <c r="H608" s="55" t="s">
        <v>6900</v>
      </c>
      <c r="I608" s="55" t="s">
        <v>6900</v>
      </c>
    </row>
    <row r="609" spans="1:9" ht="15.75" customHeight="1">
      <c r="A609" s="31" t="s">
        <v>6954</v>
      </c>
      <c r="B609" s="55" t="s">
        <v>6948</v>
      </c>
      <c r="C609" s="55" t="s">
        <v>6948</v>
      </c>
      <c r="D609" s="55" t="s">
        <v>6948</v>
      </c>
      <c r="E609" s="55" t="s">
        <v>6948</v>
      </c>
      <c r="F609" s="55" t="s">
        <v>6948</v>
      </c>
      <c r="G609" s="5" t="s">
        <v>6028</v>
      </c>
      <c r="H609" s="55" t="s">
        <v>6948</v>
      </c>
      <c r="I609" s="55" t="s">
        <v>6948</v>
      </c>
    </row>
    <row r="610" spans="1:9" ht="15.75" customHeight="1">
      <c r="A610" s="31" t="s">
        <v>6955</v>
      </c>
      <c r="B610" s="55" t="s">
        <v>6950</v>
      </c>
      <c r="C610" s="55" t="s">
        <v>6950</v>
      </c>
      <c r="D610" s="55" t="s">
        <v>6950</v>
      </c>
      <c r="E610" s="55" t="s">
        <v>6950</v>
      </c>
      <c r="F610" s="55" t="s">
        <v>6950</v>
      </c>
      <c r="G610" s="5" t="s">
        <v>6039</v>
      </c>
      <c r="H610" s="55" t="s">
        <v>6950</v>
      </c>
      <c r="I610" s="55" t="s">
        <v>6950</v>
      </c>
    </row>
    <row r="611" spans="1:9" ht="15.75" customHeight="1">
      <c r="A611" s="31" t="s">
        <v>6956</v>
      </c>
      <c r="B611" s="55" t="s">
        <v>6932</v>
      </c>
      <c r="C611" s="55" t="s">
        <v>6932</v>
      </c>
      <c r="D611" s="55" t="s">
        <v>6932</v>
      </c>
      <c r="E611" s="55" t="s">
        <v>6932</v>
      </c>
      <c r="F611" s="55" t="s">
        <v>6932</v>
      </c>
      <c r="G611" s="5" t="s">
        <v>6933</v>
      </c>
      <c r="H611" s="55" t="s">
        <v>6932</v>
      </c>
      <c r="I611" s="55" t="s">
        <v>6932</v>
      </c>
    </row>
    <row r="612" spans="1:9" ht="15.75" customHeight="1">
      <c r="A612" s="31" t="s">
        <v>6957</v>
      </c>
      <c r="B612" s="55" t="s">
        <v>6958</v>
      </c>
      <c r="C612" s="55" t="s">
        <v>6958</v>
      </c>
      <c r="D612" s="55" t="s">
        <v>6958</v>
      </c>
      <c r="E612" s="55" t="s">
        <v>6958</v>
      </c>
      <c r="F612" s="55" t="s">
        <v>6958</v>
      </c>
      <c r="G612" s="5" t="s">
        <v>6959</v>
      </c>
      <c r="H612" s="55" t="s">
        <v>6958</v>
      </c>
      <c r="I612" s="55" t="s">
        <v>6958</v>
      </c>
    </row>
    <row r="613" spans="1:9" ht="15.75" customHeight="1">
      <c r="A613" s="31" t="s">
        <v>6960</v>
      </c>
      <c r="B613" s="55" t="s">
        <v>6961</v>
      </c>
      <c r="C613" s="55" t="s">
        <v>6961</v>
      </c>
      <c r="D613" s="55" t="s">
        <v>6961</v>
      </c>
      <c r="E613" s="55" t="s">
        <v>6961</v>
      </c>
      <c r="F613" s="55" t="s">
        <v>6961</v>
      </c>
      <c r="G613" s="5" t="s">
        <v>6962</v>
      </c>
      <c r="H613" s="55" t="s">
        <v>6961</v>
      </c>
      <c r="I613" s="55" t="s">
        <v>6961</v>
      </c>
    </row>
    <row r="614" spans="1:9" ht="15.75" customHeight="1">
      <c r="A614" s="31" t="s">
        <v>6963</v>
      </c>
      <c r="B614" s="55" t="s">
        <v>6964</v>
      </c>
      <c r="C614" s="55" t="s">
        <v>6964</v>
      </c>
      <c r="D614" s="55" t="s">
        <v>6964</v>
      </c>
      <c r="E614" s="55" t="s">
        <v>6964</v>
      </c>
      <c r="F614" s="55" t="s">
        <v>6964</v>
      </c>
      <c r="G614" s="5" t="s">
        <v>6965</v>
      </c>
      <c r="H614" s="55" t="s">
        <v>6964</v>
      </c>
      <c r="I614" s="55" t="s">
        <v>6964</v>
      </c>
    </row>
    <row r="615" spans="1:9" ht="15.75" customHeight="1">
      <c r="A615" s="31" t="s">
        <v>6966</v>
      </c>
      <c r="B615" s="55" t="s">
        <v>6967</v>
      </c>
      <c r="C615" s="55" t="s">
        <v>6967</v>
      </c>
      <c r="D615" s="55" t="s">
        <v>6967</v>
      </c>
      <c r="E615" s="55" t="s">
        <v>6967</v>
      </c>
      <c r="F615" s="55" t="s">
        <v>6967</v>
      </c>
      <c r="G615" s="5" t="s">
        <v>6968</v>
      </c>
      <c r="H615" s="55" t="s">
        <v>6967</v>
      </c>
      <c r="I615" s="55" t="s">
        <v>6967</v>
      </c>
    </row>
    <row r="616" spans="1:9" ht="15.75" customHeight="1">
      <c r="A616" s="31" t="s">
        <v>6969</v>
      </c>
      <c r="B616" s="55" t="s">
        <v>6958</v>
      </c>
      <c r="C616" s="55" t="s">
        <v>6958</v>
      </c>
      <c r="D616" s="55" t="s">
        <v>6958</v>
      </c>
      <c r="E616" s="55" t="s">
        <v>6958</v>
      </c>
      <c r="F616" s="55" t="s">
        <v>6958</v>
      </c>
      <c r="G616" s="5" t="s">
        <v>6959</v>
      </c>
      <c r="H616" s="55" t="s">
        <v>6958</v>
      </c>
      <c r="I616" s="55" t="s">
        <v>6958</v>
      </c>
    </row>
    <row r="617" spans="1:9" ht="15.75" customHeight="1">
      <c r="A617" s="31" t="s">
        <v>6970</v>
      </c>
      <c r="B617" s="55" t="s">
        <v>6961</v>
      </c>
      <c r="C617" s="55" t="s">
        <v>6961</v>
      </c>
      <c r="D617" s="55" t="s">
        <v>6961</v>
      </c>
      <c r="E617" s="55" t="s">
        <v>6961</v>
      </c>
      <c r="F617" s="55" t="s">
        <v>6961</v>
      </c>
      <c r="G617" s="5" t="s">
        <v>6962</v>
      </c>
      <c r="H617" s="55" t="s">
        <v>6961</v>
      </c>
      <c r="I617" s="55" t="s">
        <v>6961</v>
      </c>
    </row>
    <row r="618" spans="1:9" ht="15.75" customHeight="1">
      <c r="A618" s="31" t="s">
        <v>6971</v>
      </c>
      <c r="B618" s="55" t="s">
        <v>6964</v>
      </c>
      <c r="C618" s="55" t="s">
        <v>6964</v>
      </c>
      <c r="D618" s="55" t="s">
        <v>6964</v>
      </c>
      <c r="E618" s="55" t="s">
        <v>6964</v>
      </c>
      <c r="F618" s="55" t="s">
        <v>6964</v>
      </c>
      <c r="G618" s="5" t="s">
        <v>6965</v>
      </c>
      <c r="H618" s="55" t="s">
        <v>6964</v>
      </c>
      <c r="I618" s="55" t="s">
        <v>6964</v>
      </c>
    </row>
    <row r="619" spans="1:9" ht="15.75" customHeight="1">
      <c r="A619" s="31" t="s">
        <v>6972</v>
      </c>
      <c r="B619" s="55" t="s">
        <v>6967</v>
      </c>
      <c r="C619" s="55" t="s">
        <v>6967</v>
      </c>
      <c r="D619" s="55" t="s">
        <v>6967</v>
      </c>
      <c r="E619" s="55" t="s">
        <v>6967</v>
      </c>
      <c r="F619" s="55" t="s">
        <v>6967</v>
      </c>
      <c r="G619" s="5" t="s">
        <v>6968</v>
      </c>
      <c r="H619" s="55" t="s">
        <v>6967</v>
      </c>
      <c r="I619" s="55" t="s">
        <v>6967</v>
      </c>
    </row>
    <row r="620" spans="1:9" ht="15.75" customHeight="1">
      <c r="A620" s="31" t="s">
        <v>6973</v>
      </c>
      <c r="B620" s="55" t="s">
        <v>6974</v>
      </c>
      <c r="C620" s="55" t="s">
        <v>6974</v>
      </c>
      <c r="D620" s="55" t="s">
        <v>6974</v>
      </c>
      <c r="E620" s="55" t="s">
        <v>6974</v>
      </c>
      <c r="F620" s="55" t="s">
        <v>6974</v>
      </c>
      <c r="G620" s="5" t="s">
        <v>6975</v>
      </c>
      <c r="H620" s="55" t="s">
        <v>6974</v>
      </c>
      <c r="I620" s="55" t="s">
        <v>6974</v>
      </c>
    </row>
    <row r="621" spans="1:9" ht="15.75" customHeight="1">
      <c r="A621" s="31" t="s">
        <v>6976</v>
      </c>
      <c r="B621" s="55" t="s">
        <v>6977</v>
      </c>
      <c r="C621" s="55" t="s">
        <v>6977</v>
      </c>
      <c r="D621" s="55" t="s">
        <v>6977</v>
      </c>
      <c r="E621" s="55" t="s">
        <v>6977</v>
      </c>
      <c r="F621" s="55" t="s">
        <v>6977</v>
      </c>
      <c r="G621" s="5" t="s">
        <v>6978</v>
      </c>
      <c r="H621" s="55" t="s">
        <v>6977</v>
      </c>
      <c r="I621" s="55" t="s">
        <v>6977</v>
      </c>
    </row>
    <row r="622" spans="1:9" ht="15.75" customHeight="1">
      <c r="A622" s="31" t="s">
        <v>6979</v>
      </c>
      <c r="B622" s="55" t="s">
        <v>6980</v>
      </c>
      <c r="C622" s="55" t="s">
        <v>6980</v>
      </c>
      <c r="D622" s="55" t="s">
        <v>6980</v>
      </c>
      <c r="E622" s="55" t="s">
        <v>6980</v>
      </c>
      <c r="F622" s="55" t="s">
        <v>6980</v>
      </c>
      <c r="G622" s="5" t="s">
        <v>6981</v>
      </c>
      <c r="H622" s="55" t="s">
        <v>6980</v>
      </c>
      <c r="I622" s="55" t="s">
        <v>6980</v>
      </c>
    </row>
    <row r="623" spans="1:9" ht="15.75" customHeight="1">
      <c r="A623" s="31" t="s">
        <v>6982</v>
      </c>
      <c r="B623" s="55" t="s">
        <v>6958</v>
      </c>
      <c r="C623" s="55" t="s">
        <v>6958</v>
      </c>
      <c r="D623" s="55" t="s">
        <v>6958</v>
      </c>
      <c r="E623" s="55" t="s">
        <v>6958</v>
      </c>
      <c r="F623" s="55" t="s">
        <v>6958</v>
      </c>
      <c r="G623" s="5" t="s">
        <v>6959</v>
      </c>
      <c r="H623" s="55" t="s">
        <v>6958</v>
      </c>
      <c r="I623" s="55" t="s">
        <v>6958</v>
      </c>
    </row>
    <row r="624" spans="1:9" ht="15.75" customHeight="1">
      <c r="A624" s="31" t="s">
        <v>6983</v>
      </c>
      <c r="B624" s="55" t="s">
        <v>6964</v>
      </c>
      <c r="C624" s="55" t="s">
        <v>6964</v>
      </c>
      <c r="D624" s="55" t="s">
        <v>6964</v>
      </c>
      <c r="E624" s="55" t="s">
        <v>6964</v>
      </c>
      <c r="F624" s="55" t="s">
        <v>6964</v>
      </c>
      <c r="G624" s="5" t="s">
        <v>6965</v>
      </c>
      <c r="H624" s="55" t="s">
        <v>6964</v>
      </c>
      <c r="I624" s="55" t="s">
        <v>6964</v>
      </c>
    </row>
    <row r="625" spans="1:9" ht="15.75" customHeight="1">
      <c r="A625" s="31" t="s">
        <v>6984</v>
      </c>
      <c r="B625" s="55" t="s">
        <v>6985</v>
      </c>
      <c r="C625" s="55" t="s">
        <v>6985</v>
      </c>
      <c r="D625" s="55" t="s">
        <v>6985</v>
      </c>
      <c r="E625" s="55" t="s">
        <v>6985</v>
      </c>
      <c r="F625" s="55" t="s">
        <v>6985</v>
      </c>
      <c r="G625" s="5" t="s">
        <v>6986</v>
      </c>
      <c r="H625" s="55" t="s">
        <v>6985</v>
      </c>
      <c r="I625" s="55" t="s">
        <v>6985</v>
      </c>
    </row>
    <row r="626" spans="1:9" ht="15.75" customHeight="1">
      <c r="A626" s="31" t="s">
        <v>6987</v>
      </c>
      <c r="B626" s="55" t="s">
        <v>6967</v>
      </c>
      <c r="C626" s="55" t="s">
        <v>6967</v>
      </c>
      <c r="D626" s="55" t="s">
        <v>6967</v>
      </c>
      <c r="E626" s="55" t="s">
        <v>6967</v>
      </c>
      <c r="F626" s="55" t="s">
        <v>6967</v>
      </c>
      <c r="G626" s="5" t="s">
        <v>6968</v>
      </c>
      <c r="H626" s="55" t="s">
        <v>6967</v>
      </c>
      <c r="I626" s="55" t="s">
        <v>6967</v>
      </c>
    </row>
    <row r="627" spans="1:9" ht="15.75" customHeight="1">
      <c r="A627" s="31" t="s">
        <v>6988</v>
      </c>
      <c r="B627" s="55" t="s">
        <v>6958</v>
      </c>
      <c r="C627" s="55" t="s">
        <v>6958</v>
      </c>
      <c r="D627" s="55" t="s">
        <v>6958</v>
      </c>
      <c r="E627" s="55" t="s">
        <v>6958</v>
      </c>
      <c r="F627" s="55" t="s">
        <v>6958</v>
      </c>
      <c r="G627" s="5" t="s">
        <v>6959</v>
      </c>
      <c r="H627" s="55" t="s">
        <v>6958</v>
      </c>
      <c r="I627" s="55" t="s">
        <v>6958</v>
      </c>
    </row>
    <row r="628" spans="1:9" ht="15.75" customHeight="1">
      <c r="A628" s="31" t="s">
        <v>6989</v>
      </c>
      <c r="B628" s="55" t="s">
        <v>6964</v>
      </c>
      <c r="C628" s="55" t="s">
        <v>6964</v>
      </c>
      <c r="D628" s="55" t="s">
        <v>6964</v>
      </c>
      <c r="E628" s="55" t="s">
        <v>6964</v>
      </c>
      <c r="F628" s="55" t="s">
        <v>6964</v>
      </c>
      <c r="G628" s="5" t="s">
        <v>6965</v>
      </c>
      <c r="H628" s="55" t="s">
        <v>6964</v>
      </c>
      <c r="I628" s="55" t="s">
        <v>6964</v>
      </c>
    </row>
    <row r="629" spans="1:9" ht="15.75" customHeight="1">
      <c r="A629" s="31" t="s">
        <v>6990</v>
      </c>
      <c r="B629" s="55" t="s">
        <v>6985</v>
      </c>
      <c r="C629" s="55" t="s">
        <v>6985</v>
      </c>
      <c r="D629" s="55" t="s">
        <v>6985</v>
      </c>
      <c r="E629" s="55" t="s">
        <v>6985</v>
      </c>
      <c r="F629" s="55" t="s">
        <v>6985</v>
      </c>
      <c r="G629" s="5" t="s">
        <v>6986</v>
      </c>
      <c r="H629" s="55" t="s">
        <v>6985</v>
      </c>
      <c r="I629" s="55" t="s">
        <v>6985</v>
      </c>
    </row>
    <row r="630" spans="1:9" ht="15.75" customHeight="1">
      <c r="A630" s="31" t="s">
        <v>6991</v>
      </c>
      <c r="B630" s="55" t="s">
        <v>6967</v>
      </c>
      <c r="C630" s="55" t="s">
        <v>6967</v>
      </c>
      <c r="D630" s="55" t="s">
        <v>6967</v>
      </c>
      <c r="E630" s="55" t="s">
        <v>6967</v>
      </c>
      <c r="F630" s="55" t="s">
        <v>6967</v>
      </c>
      <c r="G630" s="5" t="s">
        <v>6968</v>
      </c>
      <c r="H630" s="55" t="s">
        <v>6967</v>
      </c>
      <c r="I630" s="55" t="s">
        <v>6967</v>
      </c>
    </row>
    <row r="631" spans="1:9" ht="15.75" customHeight="1">
      <c r="A631" s="31" t="s">
        <v>6992</v>
      </c>
      <c r="B631" s="55" t="s">
        <v>6993</v>
      </c>
      <c r="C631" s="55" t="s">
        <v>6993</v>
      </c>
      <c r="D631" s="55" t="s">
        <v>6993</v>
      </c>
      <c r="E631" s="55" t="s">
        <v>6993</v>
      </c>
      <c r="F631" s="55" t="s">
        <v>6993</v>
      </c>
      <c r="G631" s="5" t="s">
        <v>6994</v>
      </c>
      <c r="H631" s="55" t="s">
        <v>6993</v>
      </c>
      <c r="I631" s="55" t="s">
        <v>6993</v>
      </c>
    </row>
    <row r="632" spans="1:9" ht="15.75" customHeight="1">
      <c r="A632" s="31" t="s">
        <v>6995</v>
      </c>
      <c r="B632" s="55" t="s">
        <v>6996</v>
      </c>
      <c r="C632" s="55" t="s">
        <v>6996</v>
      </c>
      <c r="D632" s="55" t="s">
        <v>6996</v>
      </c>
      <c r="E632" s="55" t="s">
        <v>6996</v>
      </c>
      <c r="F632" s="55" t="s">
        <v>6996</v>
      </c>
      <c r="G632" s="5" t="s">
        <v>6997</v>
      </c>
      <c r="H632" s="55" t="s">
        <v>6996</v>
      </c>
      <c r="I632" s="55" t="s">
        <v>6996</v>
      </c>
    </row>
    <row r="633" spans="1:9" ht="15.75" customHeight="1">
      <c r="A633" s="31" t="s">
        <v>6998</v>
      </c>
      <c r="B633" s="55" t="s">
        <v>6996</v>
      </c>
      <c r="C633" s="55" t="s">
        <v>6996</v>
      </c>
      <c r="D633" s="55" t="s">
        <v>6996</v>
      </c>
      <c r="E633" s="55" t="s">
        <v>6996</v>
      </c>
      <c r="F633" s="55" t="s">
        <v>6996</v>
      </c>
      <c r="G633" s="5" t="s">
        <v>6997</v>
      </c>
      <c r="H633" s="55" t="s">
        <v>6996</v>
      </c>
      <c r="I633" s="55" t="s">
        <v>6996</v>
      </c>
    </row>
    <row r="634" spans="1:9" ht="15.75" customHeight="1">
      <c r="A634" s="31" t="s">
        <v>6999</v>
      </c>
      <c r="B634" s="55" t="s">
        <v>6993</v>
      </c>
      <c r="C634" s="55" t="s">
        <v>6993</v>
      </c>
      <c r="D634" s="55" t="s">
        <v>6993</v>
      </c>
      <c r="E634" s="55" t="s">
        <v>6993</v>
      </c>
      <c r="F634" s="55" t="s">
        <v>6993</v>
      </c>
      <c r="G634" s="5" t="s">
        <v>6994</v>
      </c>
      <c r="H634" s="55" t="s">
        <v>6993</v>
      </c>
      <c r="I634" s="55" t="s">
        <v>6993</v>
      </c>
    </row>
    <row r="635" spans="1:9" ht="15.75" customHeight="1">
      <c r="A635" s="57" t="s">
        <v>7000</v>
      </c>
      <c r="B635" s="58" t="s">
        <v>7001</v>
      </c>
      <c r="C635" s="58" t="s">
        <v>7001</v>
      </c>
      <c r="D635" s="58" t="s">
        <v>7001</v>
      </c>
      <c r="E635" s="58" t="s">
        <v>7001</v>
      </c>
      <c r="F635" s="58" t="s">
        <v>7001</v>
      </c>
      <c r="G635" s="59" t="s">
        <v>7002</v>
      </c>
      <c r="H635" s="58" t="s">
        <v>7001</v>
      </c>
      <c r="I635" s="58" t="s">
        <v>7001</v>
      </c>
    </row>
    <row r="636" spans="1:9" ht="15.75" customHeight="1">
      <c r="A636" s="57" t="s">
        <v>7003</v>
      </c>
      <c r="B636" s="58" t="s">
        <v>7004</v>
      </c>
      <c r="C636" s="58" t="s">
        <v>7004</v>
      </c>
      <c r="D636" s="58" t="s">
        <v>7004</v>
      </c>
      <c r="E636" s="58" t="s">
        <v>7004</v>
      </c>
      <c r="F636" s="58" t="s">
        <v>7004</v>
      </c>
      <c r="G636" s="59" t="s">
        <v>7005</v>
      </c>
      <c r="H636" s="58" t="s">
        <v>7004</v>
      </c>
      <c r="I636" s="58" t="s">
        <v>7004</v>
      </c>
    </row>
    <row r="637" spans="1:9" ht="15.75" customHeight="1">
      <c r="A637" s="57" t="s">
        <v>7006</v>
      </c>
      <c r="B637" s="58" t="s">
        <v>7007</v>
      </c>
      <c r="C637" s="58" t="s">
        <v>7007</v>
      </c>
      <c r="D637" s="58" t="s">
        <v>7007</v>
      </c>
      <c r="E637" s="58" t="s">
        <v>7007</v>
      </c>
      <c r="F637" s="58" t="s">
        <v>7007</v>
      </c>
      <c r="G637" s="59" t="s">
        <v>7008</v>
      </c>
      <c r="H637" s="58" t="s">
        <v>7007</v>
      </c>
      <c r="I637" s="58" t="s">
        <v>7007</v>
      </c>
    </row>
    <row r="638" spans="1:9" ht="15.75" customHeight="1">
      <c r="A638" s="57" t="s">
        <v>7009</v>
      </c>
      <c r="B638" s="52" t="s">
        <v>7010</v>
      </c>
      <c r="C638" s="52" t="s">
        <v>7010</v>
      </c>
      <c r="D638" s="52" t="s">
        <v>7010</v>
      </c>
      <c r="E638" s="52" t="s">
        <v>7010</v>
      </c>
      <c r="F638" s="52" t="s">
        <v>7010</v>
      </c>
      <c r="G638" s="59" t="s">
        <v>7010</v>
      </c>
      <c r="H638" s="52" t="s">
        <v>7010</v>
      </c>
      <c r="I638" s="52" t="s">
        <v>7010</v>
      </c>
    </row>
    <row r="639" spans="1:9" ht="15.75" customHeight="1">
      <c r="A639" s="57" t="s">
        <v>7011</v>
      </c>
      <c r="B639" s="52" t="s">
        <v>7012</v>
      </c>
      <c r="C639" s="52" t="s">
        <v>7012</v>
      </c>
      <c r="D639" s="52" t="s">
        <v>7012</v>
      </c>
      <c r="E639" s="52" t="s">
        <v>7012</v>
      </c>
      <c r="F639" s="52" t="s">
        <v>7012</v>
      </c>
      <c r="G639" s="59" t="s">
        <v>7013</v>
      </c>
      <c r="H639" s="52" t="s">
        <v>7012</v>
      </c>
      <c r="I639" s="52" t="s">
        <v>7012</v>
      </c>
    </row>
    <row r="640" spans="1:9" ht="15.75" customHeight="1">
      <c r="A640" s="57" t="s">
        <v>7014</v>
      </c>
      <c r="B640" s="52" t="s">
        <v>7015</v>
      </c>
      <c r="C640" s="52" t="s">
        <v>7015</v>
      </c>
      <c r="D640" s="52" t="s">
        <v>7015</v>
      </c>
      <c r="E640" s="52" t="s">
        <v>7015</v>
      </c>
      <c r="F640" s="52" t="s">
        <v>7015</v>
      </c>
      <c r="G640" s="59" t="s">
        <v>7016</v>
      </c>
      <c r="H640" s="52" t="s">
        <v>7015</v>
      </c>
      <c r="I640" s="52" t="s">
        <v>7015</v>
      </c>
    </row>
    <row r="641" spans="1:9" ht="15.75" customHeight="1">
      <c r="A641" s="57" t="s">
        <v>7017</v>
      </c>
      <c r="B641" s="58" t="s">
        <v>7018</v>
      </c>
      <c r="C641" s="58" t="s">
        <v>7018</v>
      </c>
      <c r="D641" s="58" t="s">
        <v>7018</v>
      </c>
      <c r="E641" s="58" t="s">
        <v>7018</v>
      </c>
      <c r="F641" s="58" t="s">
        <v>7018</v>
      </c>
      <c r="G641" s="59" t="s">
        <v>7019</v>
      </c>
      <c r="H641" s="58" t="s">
        <v>7018</v>
      </c>
      <c r="I641" s="58" t="s">
        <v>7018</v>
      </c>
    </row>
    <row r="642" spans="1:9" ht="15.75" customHeight="1">
      <c r="A642" s="57" t="s">
        <v>7020</v>
      </c>
      <c r="B642" s="52" t="s">
        <v>7021</v>
      </c>
      <c r="C642" s="52" t="s">
        <v>7021</v>
      </c>
      <c r="D642" s="52" t="s">
        <v>7021</v>
      </c>
      <c r="E642" s="52" t="s">
        <v>7021</v>
      </c>
      <c r="F642" s="52" t="s">
        <v>7021</v>
      </c>
      <c r="G642" s="59" t="s">
        <v>7022</v>
      </c>
      <c r="H642" s="52" t="s">
        <v>7021</v>
      </c>
      <c r="I642" s="52" t="s">
        <v>7021</v>
      </c>
    </row>
    <row r="643" spans="1:9" ht="15.75" customHeight="1">
      <c r="A643" s="57" t="s">
        <v>7023</v>
      </c>
      <c r="B643" s="52" t="s">
        <v>7024</v>
      </c>
      <c r="C643" s="52" t="s">
        <v>7024</v>
      </c>
      <c r="D643" s="52" t="s">
        <v>7024</v>
      </c>
      <c r="E643" s="52" t="s">
        <v>7024</v>
      </c>
      <c r="F643" s="52" t="s">
        <v>7024</v>
      </c>
      <c r="G643" s="59" t="s">
        <v>1837</v>
      </c>
      <c r="H643" s="52" t="s">
        <v>7024</v>
      </c>
      <c r="I643" s="52" t="s">
        <v>7024</v>
      </c>
    </row>
    <row r="644" spans="1:9" ht="15.75" customHeight="1">
      <c r="A644" s="57" t="s">
        <v>7025</v>
      </c>
      <c r="B644" s="52" t="s">
        <v>7026</v>
      </c>
      <c r="C644" s="52" t="s">
        <v>7026</v>
      </c>
      <c r="D644" s="52" t="s">
        <v>7026</v>
      </c>
      <c r="E644" s="52" t="s">
        <v>7026</v>
      </c>
      <c r="F644" s="52" t="s">
        <v>7026</v>
      </c>
      <c r="G644" s="59" t="s">
        <v>7027</v>
      </c>
      <c r="H644" s="52" t="s">
        <v>7026</v>
      </c>
      <c r="I644" s="52" t="s">
        <v>7026</v>
      </c>
    </row>
    <row r="645" spans="1:9" ht="15.75" customHeight="1">
      <c r="A645" s="57" t="s">
        <v>7028</v>
      </c>
      <c r="B645" s="52" t="s">
        <v>7029</v>
      </c>
      <c r="C645" s="52" t="s">
        <v>7029</v>
      </c>
      <c r="D645" s="52" t="s">
        <v>7029</v>
      </c>
      <c r="E645" s="52" t="s">
        <v>7029</v>
      </c>
      <c r="F645" s="52" t="s">
        <v>7029</v>
      </c>
      <c r="G645" s="59" t="s">
        <v>7030</v>
      </c>
      <c r="H645" s="52" t="s">
        <v>7029</v>
      </c>
      <c r="I645" s="52" t="s">
        <v>7029</v>
      </c>
    </row>
    <row r="646" spans="1:9" ht="15.75" customHeight="1">
      <c r="A646" s="57" t="s">
        <v>7031</v>
      </c>
      <c r="B646" s="52" t="s">
        <v>7032</v>
      </c>
      <c r="C646" s="52" t="s">
        <v>7032</v>
      </c>
      <c r="D646" s="52" t="s">
        <v>7032</v>
      </c>
      <c r="E646" s="52" t="s">
        <v>7032</v>
      </c>
      <c r="F646" s="52" t="s">
        <v>7032</v>
      </c>
      <c r="G646" s="59" t="s">
        <v>7033</v>
      </c>
      <c r="H646" s="52" t="s">
        <v>7032</v>
      </c>
      <c r="I646" s="52" t="s">
        <v>7032</v>
      </c>
    </row>
    <row r="647" spans="1:9" ht="15.75" customHeight="1">
      <c r="A647" s="57" t="s">
        <v>7034</v>
      </c>
      <c r="B647" s="55" t="s">
        <v>7035</v>
      </c>
      <c r="C647" s="55" t="s">
        <v>7035</v>
      </c>
      <c r="D647" s="55" t="s">
        <v>7035</v>
      </c>
      <c r="E647" s="55" t="s">
        <v>7035</v>
      </c>
      <c r="F647" s="55" t="s">
        <v>7035</v>
      </c>
      <c r="G647" s="59" t="s">
        <v>7036</v>
      </c>
      <c r="H647" s="55" t="s">
        <v>7035</v>
      </c>
      <c r="I647" s="55" t="s">
        <v>7035</v>
      </c>
    </row>
    <row r="648" spans="1:9" ht="15.75" customHeight="1">
      <c r="A648" s="57" t="s">
        <v>7037</v>
      </c>
      <c r="B648" s="55" t="s">
        <v>7038</v>
      </c>
      <c r="C648" s="55" t="s">
        <v>7038</v>
      </c>
      <c r="D648" s="55" t="s">
        <v>7038</v>
      </c>
      <c r="E648" s="55" t="s">
        <v>7038</v>
      </c>
      <c r="F648" s="55" t="s">
        <v>7038</v>
      </c>
      <c r="G648" s="59" t="s">
        <v>7039</v>
      </c>
      <c r="H648" s="55" t="s">
        <v>7038</v>
      </c>
      <c r="I648" s="55" t="s">
        <v>7038</v>
      </c>
    </row>
    <row r="649" spans="1:9" ht="15.75" customHeight="1">
      <c r="A649" s="57" t="s">
        <v>7040</v>
      </c>
      <c r="B649" s="55" t="s">
        <v>7041</v>
      </c>
      <c r="C649" s="55" t="s">
        <v>7041</v>
      </c>
      <c r="D649" s="55" t="s">
        <v>7041</v>
      </c>
      <c r="E649" s="55" t="s">
        <v>7041</v>
      </c>
      <c r="F649" s="55" t="s">
        <v>7041</v>
      </c>
      <c r="G649" s="59" t="s">
        <v>7042</v>
      </c>
      <c r="H649" s="55" t="s">
        <v>7041</v>
      </c>
      <c r="I649" s="55" t="s">
        <v>7041</v>
      </c>
    </row>
    <row r="650" spans="1:9" ht="15.75" customHeight="1">
      <c r="A650" s="57" t="s">
        <v>7043</v>
      </c>
      <c r="B650" s="52" t="s">
        <v>7044</v>
      </c>
      <c r="C650" s="52" t="s">
        <v>7044</v>
      </c>
      <c r="D650" s="52" t="s">
        <v>7044</v>
      </c>
      <c r="E650" s="52" t="s">
        <v>7044</v>
      </c>
      <c r="F650" s="52" t="s">
        <v>7044</v>
      </c>
      <c r="G650" s="59" t="s">
        <v>7045</v>
      </c>
      <c r="H650" s="52" t="s">
        <v>7044</v>
      </c>
      <c r="I650" s="52" t="s">
        <v>7044</v>
      </c>
    </row>
    <row r="651" spans="1:9" ht="15.75" customHeight="1">
      <c r="A651" s="57" t="s">
        <v>7046</v>
      </c>
      <c r="B651" s="52" t="s">
        <v>7047</v>
      </c>
      <c r="C651" s="52" t="s">
        <v>7047</v>
      </c>
      <c r="D651" s="52" t="s">
        <v>7047</v>
      </c>
      <c r="E651" s="52" t="s">
        <v>7047</v>
      </c>
      <c r="F651" s="52" t="s">
        <v>7047</v>
      </c>
      <c r="G651" s="59" t="s">
        <v>7048</v>
      </c>
      <c r="H651" s="52" t="s">
        <v>7047</v>
      </c>
      <c r="I651" s="52" t="s">
        <v>7047</v>
      </c>
    </row>
    <row r="652" spans="1:9" ht="15.75" customHeight="1">
      <c r="A652" s="57" t="s">
        <v>7049</v>
      </c>
      <c r="B652" s="52" t="s">
        <v>7050</v>
      </c>
      <c r="C652" s="52" t="s">
        <v>7050</v>
      </c>
      <c r="D652" s="52" t="s">
        <v>7050</v>
      </c>
      <c r="E652" s="52" t="s">
        <v>7050</v>
      </c>
      <c r="F652" s="52" t="s">
        <v>7050</v>
      </c>
      <c r="G652" s="59" t="s">
        <v>7051</v>
      </c>
      <c r="H652" s="52" t="s">
        <v>7050</v>
      </c>
      <c r="I652" s="52" t="s">
        <v>7050</v>
      </c>
    </row>
    <row r="653" spans="1:9" ht="15.75" customHeight="1">
      <c r="A653" s="57" t="s">
        <v>7052</v>
      </c>
      <c r="B653" s="52" t="s">
        <v>7053</v>
      </c>
      <c r="C653" s="52" t="s">
        <v>7053</v>
      </c>
      <c r="D653" s="52" t="s">
        <v>7053</v>
      </c>
      <c r="E653" s="52" t="s">
        <v>7053</v>
      </c>
      <c r="F653" s="52" t="s">
        <v>7053</v>
      </c>
      <c r="G653" s="59" t="s">
        <v>7053</v>
      </c>
      <c r="H653" s="52" t="s">
        <v>7053</v>
      </c>
      <c r="I653" s="52" t="s">
        <v>7053</v>
      </c>
    </row>
    <row r="654" spans="1:9" ht="15.75" customHeight="1">
      <c r="A654" s="57" t="s">
        <v>7054</v>
      </c>
      <c r="B654" s="52" t="s">
        <v>7055</v>
      </c>
      <c r="C654" s="52" t="s">
        <v>7055</v>
      </c>
      <c r="D654" s="52" t="s">
        <v>7055</v>
      </c>
      <c r="E654" s="52" t="s">
        <v>7055</v>
      </c>
      <c r="F654" s="52" t="s">
        <v>7055</v>
      </c>
      <c r="G654" s="59" t="s">
        <v>7056</v>
      </c>
      <c r="H654" s="52" t="s">
        <v>7055</v>
      </c>
      <c r="I654" s="52" t="s">
        <v>7055</v>
      </c>
    </row>
    <row r="655" spans="1:9" ht="15.75" customHeight="1">
      <c r="A655" s="57" t="s">
        <v>7057</v>
      </c>
      <c r="B655" s="52" t="s">
        <v>7058</v>
      </c>
      <c r="C655" s="52" t="s">
        <v>7058</v>
      </c>
      <c r="D655" s="52" t="s">
        <v>7058</v>
      </c>
      <c r="E655" s="52" t="s">
        <v>7058</v>
      </c>
      <c r="F655" s="52" t="s">
        <v>7058</v>
      </c>
      <c r="G655" s="59" t="s">
        <v>7058</v>
      </c>
      <c r="H655" s="52" t="s">
        <v>7058</v>
      </c>
      <c r="I655" s="52" t="s">
        <v>7058</v>
      </c>
    </row>
    <row r="656" spans="1:9" ht="15.75" customHeight="1">
      <c r="A656" s="57" t="s">
        <v>7059</v>
      </c>
      <c r="B656" s="52" t="s">
        <v>7060</v>
      </c>
      <c r="C656" s="52" t="s">
        <v>7060</v>
      </c>
      <c r="D656" s="52" t="s">
        <v>7060</v>
      </c>
      <c r="E656" s="52" t="s">
        <v>7060</v>
      </c>
      <c r="F656" s="52" t="s">
        <v>7060</v>
      </c>
      <c r="G656" s="59" t="s">
        <v>7061</v>
      </c>
      <c r="H656" s="52" t="s">
        <v>7060</v>
      </c>
      <c r="I656" s="52" t="s">
        <v>7060</v>
      </c>
    </row>
    <row r="657" spans="1:9" ht="15.75" customHeight="1">
      <c r="A657" s="57" t="s">
        <v>7062</v>
      </c>
      <c r="B657" s="52" t="s">
        <v>7063</v>
      </c>
      <c r="C657" s="52" t="s">
        <v>7063</v>
      </c>
      <c r="D657" s="52" t="s">
        <v>7063</v>
      </c>
      <c r="E657" s="52" t="s">
        <v>7063</v>
      </c>
      <c r="F657" s="52" t="s">
        <v>7063</v>
      </c>
      <c r="G657" s="59" t="s">
        <v>7064</v>
      </c>
      <c r="H657" s="52" t="s">
        <v>7063</v>
      </c>
      <c r="I657" s="52" t="s">
        <v>7063</v>
      </c>
    </row>
    <row r="658" spans="1:9" ht="15.75" customHeight="1">
      <c r="A658" s="57" t="s">
        <v>7065</v>
      </c>
      <c r="B658" s="52" t="s">
        <v>7066</v>
      </c>
      <c r="C658" s="52" t="s">
        <v>7066</v>
      </c>
      <c r="D658" s="52" t="s">
        <v>7066</v>
      </c>
      <c r="E658" s="52" t="s">
        <v>7066</v>
      </c>
      <c r="F658" s="52" t="s">
        <v>7066</v>
      </c>
      <c r="G658" s="59" t="s">
        <v>7067</v>
      </c>
      <c r="H658" s="52" t="s">
        <v>7066</v>
      </c>
      <c r="I658" s="52" t="s">
        <v>7066</v>
      </c>
    </row>
    <row r="659" spans="1:9" ht="15.75" customHeight="1">
      <c r="A659" s="57" t="s">
        <v>7068</v>
      </c>
      <c r="B659" s="52" t="s">
        <v>7069</v>
      </c>
      <c r="C659" s="52" t="s">
        <v>7069</v>
      </c>
      <c r="D659" s="52" t="s">
        <v>7069</v>
      </c>
      <c r="E659" s="52" t="s">
        <v>7069</v>
      </c>
      <c r="F659" s="52" t="s">
        <v>7069</v>
      </c>
      <c r="G659" s="59" t="s">
        <v>7070</v>
      </c>
      <c r="H659" s="52" t="s">
        <v>7069</v>
      </c>
      <c r="I659" s="52" t="s">
        <v>7069</v>
      </c>
    </row>
    <row r="660" spans="1:9" ht="15.75" customHeight="1">
      <c r="A660" s="57" t="s">
        <v>7071</v>
      </c>
      <c r="B660" s="52" t="s">
        <v>7072</v>
      </c>
      <c r="C660" s="52" t="s">
        <v>7072</v>
      </c>
      <c r="D660" s="52" t="s">
        <v>7072</v>
      </c>
      <c r="E660" s="52" t="s">
        <v>7072</v>
      </c>
      <c r="F660" s="52" t="s">
        <v>7072</v>
      </c>
      <c r="G660" s="59" t="s">
        <v>7073</v>
      </c>
      <c r="H660" s="52" t="s">
        <v>7072</v>
      </c>
      <c r="I660" s="52" t="s">
        <v>7072</v>
      </c>
    </row>
    <row r="661" spans="1:9" ht="15.75" customHeight="1">
      <c r="A661" s="57" t="s">
        <v>7074</v>
      </c>
      <c r="B661" s="52" t="s">
        <v>7075</v>
      </c>
      <c r="C661" s="52" t="s">
        <v>7075</v>
      </c>
      <c r="D661" s="52" t="s">
        <v>7075</v>
      </c>
      <c r="E661" s="52" t="s">
        <v>7075</v>
      </c>
      <c r="F661" s="52" t="s">
        <v>7075</v>
      </c>
      <c r="G661" s="59" t="s">
        <v>7076</v>
      </c>
      <c r="H661" s="52" t="s">
        <v>7075</v>
      </c>
      <c r="I661" s="52" t="s">
        <v>7075</v>
      </c>
    </row>
    <row r="662" spans="1:9" ht="15.75" customHeight="1">
      <c r="A662" s="57" t="s">
        <v>7077</v>
      </c>
      <c r="B662" s="52" t="s">
        <v>7078</v>
      </c>
      <c r="C662" s="52" t="s">
        <v>7078</v>
      </c>
      <c r="D662" s="52" t="s">
        <v>7078</v>
      </c>
      <c r="E662" s="52" t="s">
        <v>7078</v>
      </c>
      <c r="F662" s="52" t="s">
        <v>7078</v>
      </c>
      <c r="G662" s="59" t="s">
        <v>7079</v>
      </c>
      <c r="H662" s="52" t="s">
        <v>7078</v>
      </c>
      <c r="I662" s="52" t="s">
        <v>7078</v>
      </c>
    </row>
    <row r="663" spans="1:9" ht="15.75" customHeight="1">
      <c r="A663" s="57" t="s">
        <v>7080</v>
      </c>
      <c r="B663" s="52" t="s">
        <v>7081</v>
      </c>
      <c r="C663" s="52" t="s">
        <v>7081</v>
      </c>
      <c r="D663" s="52" t="s">
        <v>7081</v>
      </c>
      <c r="E663" s="52" t="s">
        <v>7081</v>
      </c>
      <c r="F663" s="52" t="s">
        <v>7081</v>
      </c>
      <c r="G663" s="59" t="s">
        <v>7082</v>
      </c>
      <c r="H663" s="52" t="s">
        <v>7081</v>
      </c>
      <c r="I663" s="52" t="s">
        <v>7081</v>
      </c>
    </row>
    <row r="664" spans="1:9" ht="15.75" customHeight="1">
      <c r="A664" s="57" t="s">
        <v>7083</v>
      </c>
      <c r="B664" s="52" t="s">
        <v>7084</v>
      </c>
      <c r="C664" s="52" t="s">
        <v>7084</v>
      </c>
      <c r="D664" s="52" t="s">
        <v>7084</v>
      </c>
      <c r="E664" s="52" t="s">
        <v>7084</v>
      </c>
      <c r="F664" s="52" t="s">
        <v>7084</v>
      </c>
      <c r="G664" s="59" t="s">
        <v>7085</v>
      </c>
      <c r="H664" s="52" t="s">
        <v>7084</v>
      </c>
      <c r="I664" s="52" t="s">
        <v>7084</v>
      </c>
    </row>
    <row r="665" spans="1:9" ht="15.75" customHeight="1">
      <c r="A665" s="57" t="s">
        <v>7086</v>
      </c>
      <c r="B665" s="52" t="s">
        <v>7087</v>
      </c>
      <c r="C665" s="52" t="s">
        <v>7087</v>
      </c>
      <c r="D665" s="52" t="s">
        <v>7087</v>
      </c>
      <c r="E665" s="52" t="s">
        <v>7087</v>
      </c>
      <c r="F665" s="52" t="s">
        <v>7087</v>
      </c>
      <c r="G665" s="59" t="s">
        <v>7088</v>
      </c>
      <c r="H665" s="52" t="s">
        <v>7087</v>
      </c>
      <c r="I665" s="52" t="s">
        <v>7087</v>
      </c>
    </row>
    <row r="666" spans="1:9" ht="15.75" customHeight="1">
      <c r="A666" s="57" t="s">
        <v>7089</v>
      </c>
      <c r="B666" s="52" t="s">
        <v>7090</v>
      </c>
      <c r="C666" s="52" t="s">
        <v>7090</v>
      </c>
      <c r="D666" s="52" t="s">
        <v>7090</v>
      </c>
      <c r="E666" s="52" t="s">
        <v>7090</v>
      </c>
      <c r="F666" s="52" t="s">
        <v>7090</v>
      </c>
      <c r="G666" s="59" t="s">
        <v>7091</v>
      </c>
      <c r="H666" s="52" t="s">
        <v>7090</v>
      </c>
      <c r="I666" s="52" t="s">
        <v>7090</v>
      </c>
    </row>
    <row r="667" spans="1:9" ht="15.75" customHeight="1">
      <c r="A667" s="57" t="s">
        <v>7092</v>
      </c>
      <c r="B667" s="52" t="s">
        <v>7093</v>
      </c>
      <c r="C667" s="52" t="s">
        <v>7093</v>
      </c>
      <c r="D667" s="52" t="s">
        <v>7093</v>
      </c>
      <c r="E667" s="52" t="s">
        <v>7093</v>
      </c>
      <c r="F667" s="52" t="s">
        <v>7093</v>
      </c>
      <c r="G667" s="59" t="s">
        <v>7094</v>
      </c>
      <c r="H667" s="52" t="s">
        <v>7093</v>
      </c>
      <c r="I667" s="52" t="s">
        <v>7093</v>
      </c>
    </row>
    <row r="668" spans="1:9" ht="15.75" customHeight="1">
      <c r="A668" s="57" t="s">
        <v>7095</v>
      </c>
      <c r="B668" s="52" t="s">
        <v>7096</v>
      </c>
      <c r="C668" s="52" t="s">
        <v>7096</v>
      </c>
      <c r="D668" s="52" t="s">
        <v>7096</v>
      </c>
      <c r="E668" s="52" t="s">
        <v>7096</v>
      </c>
      <c r="F668" s="52" t="s">
        <v>7096</v>
      </c>
      <c r="G668" s="59" t="s">
        <v>7097</v>
      </c>
      <c r="H668" s="52" t="s">
        <v>7096</v>
      </c>
      <c r="I668" s="52" t="s">
        <v>7096</v>
      </c>
    </row>
    <row r="669" spans="1:9" ht="15.75" customHeight="1">
      <c r="A669" s="57" t="s">
        <v>7098</v>
      </c>
      <c r="B669" s="52" t="s">
        <v>7099</v>
      </c>
      <c r="C669" s="52" t="s">
        <v>7099</v>
      </c>
      <c r="D669" s="52" t="s">
        <v>7099</v>
      </c>
      <c r="E669" s="52" t="s">
        <v>7099</v>
      </c>
      <c r="F669" s="52" t="s">
        <v>7099</v>
      </c>
      <c r="G669" s="59" t="s">
        <v>7100</v>
      </c>
      <c r="H669" s="52" t="s">
        <v>7099</v>
      </c>
      <c r="I669" s="52" t="s">
        <v>7099</v>
      </c>
    </row>
    <row r="670" spans="1:9" ht="15.75" customHeight="1">
      <c r="A670" s="57" t="s">
        <v>7101</v>
      </c>
      <c r="B670" s="52" t="s">
        <v>7102</v>
      </c>
      <c r="C670" s="52" t="s">
        <v>7102</v>
      </c>
      <c r="D670" s="52" t="s">
        <v>7102</v>
      </c>
      <c r="E670" s="52" t="s">
        <v>7102</v>
      </c>
      <c r="F670" s="52" t="s">
        <v>7102</v>
      </c>
      <c r="G670" s="59" t="s">
        <v>7103</v>
      </c>
      <c r="H670" s="52" t="s">
        <v>7102</v>
      </c>
      <c r="I670" s="52" t="s">
        <v>7102</v>
      </c>
    </row>
    <row r="671" spans="1:9" ht="15.75" customHeight="1">
      <c r="A671" s="57" t="s">
        <v>7104</v>
      </c>
      <c r="B671" s="52" t="s">
        <v>7105</v>
      </c>
      <c r="C671" s="52" t="s">
        <v>7105</v>
      </c>
      <c r="D671" s="52" t="s">
        <v>7105</v>
      </c>
      <c r="E671" s="52" t="s">
        <v>7105</v>
      </c>
      <c r="F671" s="52" t="s">
        <v>7105</v>
      </c>
      <c r="G671" s="59" t="s">
        <v>7106</v>
      </c>
      <c r="H671" s="52" t="s">
        <v>7105</v>
      </c>
      <c r="I671" s="52" t="s">
        <v>7105</v>
      </c>
    </row>
    <row r="672" spans="1:9" ht="15.75" customHeight="1">
      <c r="A672" s="57" t="s">
        <v>7107</v>
      </c>
      <c r="B672" s="52" t="s">
        <v>7108</v>
      </c>
      <c r="C672" s="52" t="s">
        <v>7108</v>
      </c>
      <c r="D672" s="52" t="s">
        <v>7108</v>
      </c>
      <c r="E672" s="52" t="s">
        <v>7108</v>
      </c>
      <c r="F672" s="52" t="s">
        <v>7108</v>
      </c>
      <c r="G672" s="59" t="s">
        <v>7109</v>
      </c>
      <c r="H672" s="52" t="s">
        <v>7108</v>
      </c>
      <c r="I672" s="52" t="s">
        <v>7108</v>
      </c>
    </row>
    <row r="673" spans="1:9" ht="15.75" customHeight="1">
      <c r="A673" s="57" t="s">
        <v>7110</v>
      </c>
      <c r="B673" s="52" t="s">
        <v>7111</v>
      </c>
      <c r="C673" s="52" t="s">
        <v>7111</v>
      </c>
      <c r="D673" s="52" t="s">
        <v>7111</v>
      </c>
      <c r="E673" s="52" t="s">
        <v>7111</v>
      </c>
      <c r="F673" s="52" t="s">
        <v>7111</v>
      </c>
      <c r="G673" s="59" t="s">
        <v>7112</v>
      </c>
      <c r="H673" s="52" t="s">
        <v>7111</v>
      </c>
      <c r="I673" s="52" t="s">
        <v>7111</v>
      </c>
    </row>
    <row r="674" spans="1:9" ht="15.75" customHeight="1">
      <c r="A674" s="57" t="s">
        <v>7113</v>
      </c>
      <c r="B674" s="5" t="s">
        <v>7114</v>
      </c>
      <c r="C674" s="5" t="s">
        <v>7114</v>
      </c>
      <c r="D674" s="5" t="s">
        <v>7114</v>
      </c>
      <c r="E674" s="5" t="s">
        <v>7114</v>
      </c>
      <c r="F674" s="5" t="s">
        <v>7114</v>
      </c>
      <c r="G674" s="59" t="s">
        <v>7115</v>
      </c>
      <c r="H674" s="5" t="s">
        <v>7114</v>
      </c>
      <c r="I674" s="5" t="s">
        <v>7114</v>
      </c>
    </row>
    <row r="675" spans="1:9" ht="15.75" customHeight="1">
      <c r="A675" s="57" t="s">
        <v>7116</v>
      </c>
      <c r="B675" s="5" t="s">
        <v>7117</v>
      </c>
      <c r="C675" s="5" t="s">
        <v>7117</v>
      </c>
      <c r="D675" s="5" t="s">
        <v>7117</v>
      </c>
      <c r="E675" s="5" t="s">
        <v>7117</v>
      </c>
      <c r="F675" s="5" t="s">
        <v>7117</v>
      </c>
      <c r="G675" s="59" t="s">
        <v>7118</v>
      </c>
      <c r="H675" s="5" t="s">
        <v>7117</v>
      </c>
      <c r="I675" s="5" t="s">
        <v>7117</v>
      </c>
    </row>
    <row r="676" spans="1:9" ht="15.75" customHeight="1">
      <c r="A676" s="57" t="s">
        <v>7119</v>
      </c>
      <c r="B676" s="52" t="s">
        <v>7120</v>
      </c>
      <c r="C676" s="52" t="s">
        <v>7120</v>
      </c>
      <c r="D676" s="52" t="s">
        <v>7120</v>
      </c>
      <c r="E676" s="52" t="s">
        <v>7120</v>
      </c>
      <c r="F676" s="52" t="s">
        <v>7120</v>
      </c>
      <c r="G676" s="59" t="s">
        <v>7121</v>
      </c>
      <c r="H676" s="52" t="s">
        <v>7120</v>
      </c>
      <c r="I676" s="52" t="s">
        <v>7120</v>
      </c>
    </row>
    <row r="677" spans="1:9" ht="15.75" customHeight="1">
      <c r="A677" s="57" t="s">
        <v>7122</v>
      </c>
      <c r="B677" s="52" t="s">
        <v>7123</v>
      </c>
      <c r="C677" s="52" t="s">
        <v>7123</v>
      </c>
      <c r="D677" s="52" t="s">
        <v>7123</v>
      </c>
      <c r="E677" s="52" t="s">
        <v>7123</v>
      </c>
      <c r="F677" s="52" t="s">
        <v>7123</v>
      </c>
      <c r="G677" s="59" t="s">
        <v>7124</v>
      </c>
      <c r="H677" s="52" t="s">
        <v>7123</v>
      </c>
      <c r="I677" s="52" t="s">
        <v>7123</v>
      </c>
    </row>
    <row r="678" spans="1:9" ht="15.75" customHeight="1">
      <c r="A678" s="57" t="s">
        <v>7125</v>
      </c>
      <c r="B678" s="52" t="s">
        <v>7126</v>
      </c>
      <c r="C678" s="52" t="s">
        <v>7126</v>
      </c>
      <c r="D678" s="52" t="s">
        <v>7126</v>
      </c>
      <c r="E678" s="52" t="s">
        <v>7126</v>
      </c>
      <c r="F678" s="52" t="s">
        <v>7126</v>
      </c>
      <c r="G678" s="59" t="s">
        <v>7127</v>
      </c>
      <c r="H678" s="52" t="s">
        <v>7126</v>
      </c>
      <c r="I678" s="52" t="s">
        <v>7126</v>
      </c>
    </row>
    <row r="679" spans="1:9" ht="15.75" customHeight="1">
      <c r="A679" s="57" t="s">
        <v>7128</v>
      </c>
      <c r="B679" s="52" t="s">
        <v>7129</v>
      </c>
      <c r="C679" s="52" t="s">
        <v>7129</v>
      </c>
      <c r="D679" s="52" t="s">
        <v>7129</v>
      </c>
      <c r="E679" s="52" t="s">
        <v>7129</v>
      </c>
      <c r="F679" s="52" t="s">
        <v>7129</v>
      </c>
      <c r="G679" s="59" t="s">
        <v>7130</v>
      </c>
      <c r="H679" s="52" t="s">
        <v>7129</v>
      </c>
      <c r="I679" s="52" t="s">
        <v>7129</v>
      </c>
    </row>
    <row r="680" spans="1:9" ht="15.75" customHeight="1">
      <c r="A680" s="57" t="s">
        <v>7131</v>
      </c>
      <c r="B680" s="52" t="s">
        <v>7132</v>
      </c>
      <c r="C680" s="52" t="s">
        <v>7132</v>
      </c>
      <c r="D680" s="52" t="s">
        <v>7132</v>
      </c>
      <c r="E680" s="52" t="s">
        <v>7132</v>
      </c>
      <c r="F680" s="52" t="s">
        <v>7132</v>
      </c>
      <c r="G680" s="59" t="s">
        <v>7133</v>
      </c>
      <c r="H680" s="52" t="s">
        <v>7132</v>
      </c>
      <c r="I680" s="52" t="s">
        <v>7132</v>
      </c>
    </row>
    <row r="681" spans="1:9" ht="15.75" customHeight="1">
      <c r="A681" s="57" t="s">
        <v>7134</v>
      </c>
      <c r="B681" s="52" t="s">
        <v>7135</v>
      </c>
      <c r="C681" s="52" t="s">
        <v>7135</v>
      </c>
      <c r="D681" s="52" t="s">
        <v>7135</v>
      </c>
      <c r="E681" s="52" t="s">
        <v>7135</v>
      </c>
      <c r="F681" s="52" t="s">
        <v>7135</v>
      </c>
      <c r="G681" s="59" t="s">
        <v>7136</v>
      </c>
      <c r="H681" s="52" t="s">
        <v>7135</v>
      </c>
      <c r="I681" s="52" t="s">
        <v>7135</v>
      </c>
    </row>
    <row r="682" spans="1:9" ht="15.75" customHeight="1">
      <c r="A682" s="57" t="s">
        <v>7137</v>
      </c>
      <c r="B682" s="55" t="s">
        <v>7138</v>
      </c>
      <c r="C682" s="55" t="s">
        <v>7138</v>
      </c>
      <c r="D682" s="55" t="s">
        <v>7138</v>
      </c>
      <c r="E682" s="55" t="s">
        <v>7138</v>
      </c>
      <c r="F682" s="55" t="s">
        <v>7138</v>
      </c>
      <c r="G682" s="59" t="s">
        <v>7139</v>
      </c>
      <c r="H682" s="55" t="s">
        <v>7138</v>
      </c>
      <c r="I682" s="55" t="s">
        <v>7138</v>
      </c>
    </row>
    <row r="683" spans="1:9" ht="15.75" customHeight="1">
      <c r="A683" s="57" t="s">
        <v>7140</v>
      </c>
      <c r="B683" s="55" t="s">
        <v>7141</v>
      </c>
      <c r="C683" s="55" t="s">
        <v>7141</v>
      </c>
      <c r="D683" s="55" t="s">
        <v>7141</v>
      </c>
      <c r="E683" s="55" t="s">
        <v>7141</v>
      </c>
      <c r="F683" s="55" t="s">
        <v>7141</v>
      </c>
      <c r="G683" s="59" t="s">
        <v>7142</v>
      </c>
      <c r="H683" s="55" t="s">
        <v>7141</v>
      </c>
      <c r="I683" s="55" t="s">
        <v>7141</v>
      </c>
    </row>
    <row r="684" spans="1:9" ht="15.75" customHeight="1">
      <c r="A684" s="57" t="s">
        <v>7143</v>
      </c>
      <c r="B684" s="55" t="s">
        <v>7144</v>
      </c>
      <c r="C684" s="55" t="s">
        <v>7144</v>
      </c>
      <c r="D684" s="55" t="s">
        <v>7144</v>
      </c>
      <c r="E684" s="55" t="s">
        <v>7144</v>
      </c>
      <c r="F684" s="55" t="s">
        <v>7144</v>
      </c>
      <c r="G684" s="59" t="s">
        <v>7145</v>
      </c>
      <c r="H684" s="55" t="s">
        <v>7144</v>
      </c>
      <c r="I684" s="55" t="s">
        <v>7144</v>
      </c>
    </row>
    <row r="685" spans="1:9" ht="15.75" customHeight="1">
      <c r="A685" s="57" t="s">
        <v>7146</v>
      </c>
      <c r="B685" s="55" t="s">
        <v>7147</v>
      </c>
      <c r="C685" s="55" t="s">
        <v>7147</v>
      </c>
      <c r="D685" s="55" t="s">
        <v>7147</v>
      </c>
      <c r="E685" s="55" t="s">
        <v>7147</v>
      </c>
      <c r="F685" s="55" t="s">
        <v>7147</v>
      </c>
      <c r="G685" s="59" t="s">
        <v>7148</v>
      </c>
      <c r="H685" s="55" t="s">
        <v>7147</v>
      </c>
      <c r="I685" s="55" t="s">
        <v>7147</v>
      </c>
    </row>
    <row r="686" spans="1:9" ht="15.75" customHeight="1">
      <c r="A686" s="57" t="s">
        <v>7149</v>
      </c>
      <c r="B686" s="52" t="s">
        <v>7150</v>
      </c>
      <c r="C686" s="52" t="s">
        <v>7150</v>
      </c>
      <c r="D686" s="52" t="s">
        <v>7150</v>
      </c>
      <c r="E686" s="52" t="s">
        <v>7150</v>
      </c>
      <c r="F686" s="52" t="s">
        <v>7150</v>
      </c>
      <c r="G686" s="59" t="s">
        <v>7151</v>
      </c>
      <c r="H686" s="52" t="s">
        <v>7150</v>
      </c>
      <c r="I686" s="52" t="s">
        <v>7150</v>
      </c>
    </row>
    <row r="687" spans="1:9" ht="15.75" customHeight="1">
      <c r="A687" s="57" t="s">
        <v>7152</v>
      </c>
      <c r="B687" s="52" t="s">
        <v>7153</v>
      </c>
      <c r="C687" s="52" t="s">
        <v>7153</v>
      </c>
      <c r="D687" s="52" t="s">
        <v>7153</v>
      </c>
      <c r="E687" s="52" t="s">
        <v>7153</v>
      </c>
      <c r="F687" s="52" t="s">
        <v>7153</v>
      </c>
      <c r="G687" s="59" t="s">
        <v>7154</v>
      </c>
      <c r="H687" s="52" t="s">
        <v>7153</v>
      </c>
      <c r="I687" s="52" t="s">
        <v>7153</v>
      </c>
    </row>
    <row r="688" spans="1:9" ht="15.75" customHeight="1">
      <c r="A688" s="57" t="s">
        <v>7155</v>
      </c>
      <c r="B688" s="52" t="s">
        <v>7156</v>
      </c>
      <c r="C688" s="52" t="s">
        <v>7156</v>
      </c>
      <c r="D688" s="52" t="s">
        <v>7156</v>
      </c>
      <c r="E688" s="52" t="s">
        <v>7156</v>
      </c>
      <c r="F688" s="52" t="s">
        <v>7156</v>
      </c>
      <c r="G688" s="59" t="s">
        <v>7157</v>
      </c>
      <c r="H688" s="52" t="s">
        <v>7156</v>
      </c>
      <c r="I688" s="52" t="s">
        <v>7156</v>
      </c>
    </row>
    <row r="689" spans="1:9" ht="15.75" customHeight="1">
      <c r="A689" s="57" t="s">
        <v>7158</v>
      </c>
      <c r="B689" s="52" t="s">
        <v>7159</v>
      </c>
      <c r="C689" s="52" t="s">
        <v>7159</v>
      </c>
      <c r="D689" s="52" t="s">
        <v>7159</v>
      </c>
      <c r="E689" s="52" t="s">
        <v>7159</v>
      </c>
      <c r="F689" s="52" t="s">
        <v>7159</v>
      </c>
      <c r="G689" s="59" t="s">
        <v>7160</v>
      </c>
      <c r="H689" s="52" t="s">
        <v>7159</v>
      </c>
      <c r="I689" s="52" t="s">
        <v>7159</v>
      </c>
    </row>
    <row r="690" spans="1:9" ht="15.75" customHeight="1">
      <c r="A690" s="57" t="s">
        <v>7161</v>
      </c>
      <c r="B690" s="52" t="s">
        <v>7162</v>
      </c>
      <c r="C690" s="52" t="s">
        <v>7162</v>
      </c>
      <c r="D690" s="52" t="s">
        <v>7162</v>
      </c>
      <c r="E690" s="52" t="s">
        <v>7162</v>
      </c>
      <c r="F690" s="52" t="s">
        <v>7162</v>
      </c>
      <c r="G690" s="59" t="s">
        <v>7163</v>
      </c>
      <c r="H690" s="52" t="s">
        <v>7162</v>
      </c>
      <c r="I690" s="52" t="s">
        <v>7162</v>
      </c>
    </row>
    <row r="691" spans="1:9" ht="15.75" customHeight="1">
      <c r="A691" s="57" t="s">
        <v>7164</v>
      </c>
      <c r="B691" s="52" t="s">
        <v>7165</v>
      </c>
      <c r="C691" s="52" t="s">
        <v>7165</v>
      </c>
      <c r="D691" s="52" t="s">
        <v>7165</v>
      </c>
      <c r="E691" s="52" t="s">
        <v>7165</v>
      </c>
      <c r="F691" s="52" t="s">
        <v>7165</v>
      </c>
      <c r="G691" s="59" t="s">
        <v>7166</v>
      </c>
      <c r="H691" s="52" t="s">
        <v>7165</v>
      </c>
      <c r="I691" s="52" t="s">
        <v>7165</v>
      </c>
    </row>
    <row r="692" spans="1:9" ht="15.75" customHeight="1">
      <c r="A692" s="57" t="s">
        <v>7167</v>
      </c>
      <c r="B692" s="52" t="s">
        <v>6218</v>
      </c>
      <c r="C692" s="52" t="s">
        <v>6218</v>
      </c>
      <c r="D692" s="52" t="s">
        <v>6218</v>
      </c>
      <c r="E692" s="52" t="s">
        <v>6218</v>
      </c>
      <c r="F692" s="52" t="s">
        <v>6218</v>
      </c>
      <c r="G692" s="59" t="s">
        <v>7168</v>
      </c>
      <c r="H692" s="52" t="s">
        <v>6218</v>
      </c>
      <c r="I692" s="52" t="s">
        <v>6218</v>
      </c>
    </row>
    <row r="693" spans="1:9" ht="15.75" customHeight="1">
      <c r="A693" s="57" t="s">
        <v>7169</v>
      </c>
      <c r="B693" s="52" t="s">
        <v>7170</v>
      </c>
      <c r="C693" s="52" t="s">
        <v>7170</v>
      </c>
      <c r="D693" s="52" t="s">
        <v>7170</v>
      </c>
      <c r="E693" s="52" t="s">
        <v>7170</v>
      </c>
      <c r="F693" s="52" t="s">
        <v>7170</v>
      </c>
      <c r="G693" s="59" t="s">
        <v>7171</v>
      </c>
      <c r="H693" s="52" t="s">
        <v>7170</v>
      </c>
      <c r="I693" s="52" t="s">
        <v>7170</v>
      </c>
    </row>
    <row r="694" spans="1:9" ht="15.75" customHeight="1">
      <c r="A694" s="57" t="s">
        <v>7172</v>
      </c>
      <c r="B694" s="52" t="s">
        <v>7173</v>
      </c>
      <c r="C694" s="52" t="s">
        <v>7173</v>
      </c>
      <c r="D694" s="52" t="s">
        <v>7173</v>
      </c>
      <c r="E694" s="52" t="s">
        <v>7173</v>
      </c>
      <c r="F694" s="52" t="s">
        <v>7173</v>
      </c>
      <c r="G694" s="59" t="s">
        <v>7174</v>
      </c>
      <c r="H694" s="52" t="s">
        <v>7173</v>
      </c>
      <c r="I694" s="52" t="s">
        <v>7173</v>
      </c>
    </row>
    <row r="695" spans="1:9" ht="15.75" customHeight="1">
      <c r="A695" s="57" t="s">
        <v>7175</v>
      </c>
      <c r="B695" s="52" t="s">
        <v>7176</v>
      </c>
      <c r="C695" s="52" t="s">
        <v>7176</v>
      </c>
      <c r="D695" s="52" t="s">
        <v>7176</v>
      </c>
      <c r="E695" s="52" t="s">
        <v>7176</v>
      </c>
      <c r="F695" s="52" t="s">
        <v>7176</v>
      </c>
      <c r="G695" s="59" t="s">
        <v>7177</v>
      </c>
      <c r="H695" s="52" t="s">
        <v>7176</v>
      </c>
      <c r="I695" s="52" t="s">
        <v>7176</v>
      </c>
    </row>
    <row r="696" spans="1:9" ht="15.75" customHeight="1">
      <c r="A696" s="57" t="s">
        <v>7178</v>
      </c>
      <c r="B696" s="52" t="s">
        <v>7179</v>
      </c>
      <c r="C696" s="52" t="s">
        <v>7179</v>
      </c>
      <c r="D696" s="52" t="s">
        <v>7179</v>
      </c>
      <c r="E696" s="52" t="s">
        <v>7179</v>
      </c>
      <c r="F696" s="52" t="s">
        <v>7179</v>
      </c>
      <c r="G696" s="59" t="s">
        <v>7180</v>
      </c>
      <c r="H696" s="52" t="s">
        <v>7179</v>
      </c>
      <c r="I696" s="52" t="s">
        <v>7179</v>
      </c>
    </row>
    <row r="697" spans="1:9" ht="15.75" customHeight="1">
      <c r="A697" s="57" t="s">
        <v>7181</v>
      </c>
      <c r="B697" s="52" t="s">
        <v>7182</v>
      </c>
      <c r="C697" s="52" t="s">
        <v>7182</v>
      </c>
      <c r="D697" s="52" t="s">
        <v>7182</v>
      </c>
      <c r="E697" s="52" t="s">
        <v>7182</v>
      </c>
      <c r="F697" s="52" t="s">
        <v>7182</v>
      </c>
      <c r="G697" s="59" t="s">
        <v>7183</v>
      </c>
      <c r="H697" s="52" t="s">
        <v>7182</v>
      </c>
      <c r="I697" s="52" t="s">
        <v>7182</v>
      </c>
    </row>
    <row r="698" spans="1:9" ht="15.75" customHeight="1">
      <c r="A698" s="57" t="s">
        <v>7184</v>
      </c>
      <c r="B698" s="52" t="s">
        <v>7185</v>
      </c>
      <c r="C698" s="52" t="s">
        <v>7185</v>
      </c>
      <c r="D698" s="52" t="s">
        <v>7185</v>
      </c>
      <c r="E698" s="52" t="s">
        <v>7185</v>
      </c>
      <c r="F698" s="52" t="s">
        <v>7185</v>
      </c>
      <c r="G698" s="59" t="s">
        <v>7186</v>
      </c>
      <c r="H698" s="52" t="s">
        <v>7185</v>
      </c>
      <c r="I698" s="52" t="s">
        <v>7185</v>
      </c>
    </row>
    <row r="699" spans="1:9" ht="15.75" customHeight="1">
      <c r="A699" s="57" t="s">
        <v>7187</v>
      </c>
      <c r="B699" s="52" t="s">
        <v>7188</v>
      </c>
      <c r="C699" s="52" t="s">
        <v>7188</v>
      </c>
      <c r="D699" s="52" t="s">
        <v>7188</v>
      </c>
      <c r="E699" s="52" t="s">
        <v>7188</v>
      </c>
      <c r="F699" s="52" t="s">
        <v>7188</v>
      </c>
      <c r="G699" s="59" t="s">
        <v>7189</v>
      </c>
      <c r="H699" s="52" t="s">
        <v>7188</v>
      </c>
      <c r="I699" s="52" t="s">
        <v>7188</v>
      </c>
    </row>
    <row r="700" spans="1:9" ht="15.75" customHeight="1">
      <c r="A700" s="57" t="s">
        <v>7190</v>
      </c>
      <c r="B700" s="52" t="s">
        <v>7191</v>
      </c>
      <c r="C700" s="52" t="s">
        <v>7191</v>
      </c>
      <c r="D700" s="52" t="s">
        <v>7191</v>
      </c>
      <c r="E700" s="52" t="s">
        <v>7191</v>
      </c>
      <c r="F700" s="52" t="s">
        <v>7191</v>
      </c>
      <c r="G700" s="59" t="s">
        <v>7192</v>
      </c>
      <c r="H700" s="52" t="s">
        <v>7191</v>
      </c>
      <c r="I700" s="52" t="s">
        <v>7191</v>
      </c>
    </row>
    <row r="701" spans="1:9" ht="15.75" customHeight="1">
      <c r="A701" s="57" t="s">
        <v>7193</v>
      </c>
      <c r="B701" s="52" t="s">
        <v>7194</v>
      </c>
      <c r="C701" s="52" t="s">
        <v>7194</v>
      </c>
      <c r="D701" s="52" t="s">
        <v>7194</v>
      </c>
      <c r="E701" s="52" t="s">
        <v>7194</v>
      </c>
      <c r="F701" s="52" t="s">
        <v>7194</v>
      </c>
      <c r="G701" s="59" t="s">
        <v>7195</v>
      </c>
      <c r="H701" s="52" t="s">
        <v>7194</v>
      </c>
      <c r="I701" s="52" t="s">
        <v>7194</v>
      </c>
    </row>
    <row r="702" spans="1:9" ht="15.75" customHeight="1">
      <c r="A702" s="57" t="s">
        <v>7196</v>
      </c>
      <c r="B702" s="52" t="s">
        <v>7197</v>
      </c>
      <c r="C702" s="52" t="s">
        <v>7197</v>
      </c>
      <c r="D702" s="52" t="s">
        <v>7197</v>
      </c>
      <c r="E702" s="52" t="s">
        <v>7197</v>
      </c>
      <c r="F702" s="52" t="s">
        <v>7197</v>
      </c>
      <c r="G702" s="59" t="s">
        <v>7198</v>
      </c>
      <c r="H702" s="52" t="s">
        <v>7197</v>
      </c>
      <c r="I702" s="52" t="s">
        <v>7197</v>
      </c>
    </row>
    <row r="703" spans="1:9" ht="15.75" customHeight="1">
      <c r="A703" s="57" t="s">
        <v>7199</v>
      </c>
      <c r="B703" s="52" t="s">
        <v>7200</v>
      </c>
      <c r="C703" s="52" t="s">
        <v>7200</v>
      </c>
      <c r="D703" s="52" t="s">
        <v>7200</v>
      </c>
      <c r="E703" s="52" t="s">
        <v>7200</v>
      </c>
      <c r="F703" s="52" t="s">
        <v>7200</v>
      </c>
      <c r="G703" s="59" t="s">
        <v>7201</v>
      </c>
      <c r="H703" s="52" t="s">
        <v>7200</v>
      </c>
      <c r="I703" s="52" t="s">
        <v>7200</v>
      </c>
    </row>
    <row r="704" spans="1:9" ht="15.75" customHeight="1">
      <c r="A704" s="57" t="s">
        <v>7202</v>
      </c>
      <c r="B704" s="52" t="s">
        <v>7203</v>
      </c>
      <c r="C704" s="52" t="s">
        <v>7203</v>
      </c>
      <c r="D704" s="52" t="s">
        <v>7203</v>
      </c>
      <c r="E704" s="52" t="s">
        <v>7203</v>
      </c>
      <c r="F704" s="52" t="s">
        <v>7203</v>
      </c>
      <c r="G704" s="59" t="s">
        <v>7204</v>
      </c>
      <c r="H704" s="52" t="s">
        <v>7203</v>
      </c>
      <c r="I704" s="52" t="s">
        <v>7203</v>
      </c>
    </row>
    <row r="705" spans="1:9" ht="15.75" customHeight="1">
      <c r="A705" s="57" t="s">
        <v>7205</v>
      </c>
      <c r="B705" s="52" t="s">
        <v>7206</v>
      </c>
      <c r="C705" s="52" t="s">
        <v>7206</v>
      </c>
      <c r="D705" s="52" t="s">
        <v>7206</v>
      </c>
      <c r="E705" s="52" t="s">
        <v>7206</v>
      </c>
      <c r="F705" s="52" t="s">
        <v>7206</v>
      </c>
      <c r="G705" s="59" t="s">
        <v>7207</v>
      </c>
      <c r="H705" s="52" t="s">
        <v>7206</v>
      </c>
      <c r="I705" s="52" t="s">
        <v>7206</v>
      </c>
    </row>
    <row r="706" spans="1:9" ht="15.75" customHeight="1">
      <c r="A706" s="57" t="s">
        <v>7208</v>
      </c>
      <c r="B706" s="52" t="s">
        <v>7209</v>
      </c>
      <c r="C706" s="52" t="s">
        <v>7209</v>
      </c>
      <c r="D706" s="52" t="s">
        <v>7209</v>
      </c>
      <c r="E706" s="52" t="s">
        <v>7209</v>
      </c>
      <c r="F706" s="52" t="s">
        <v>7209</v>
      </c>
      <c r="G706" s="59" t="s">
        <v>7210</v>
      </c>
      <c r="H706" s="52" t="s">
        <v>7209</v>
      </c>
      <c r="I706" s="52" t="s">
        <v>7209</v>
      </c>
    </row>
    <row r="707" spans="1:9" ht="15.75" customHeight="1">
      <c r="A707" s="57" t="s">
        <v>7211</v>
      </c>
      <c r="B707" s="52" t="s">
        <v>7212</v>
      </c>
      <c r="C707" s="52" t="s">
        <v>7212</v>
      </c>
      <c r="D707" s="52" t="s">
        <v>7212</v>
      </c>
      <c r="E707" s="52" t="s">
        <v>7212</v>
      </c>
      <c r="F707" s="52" t="s">
        <v>7212</v>
      </c>
      <c r="G707" s="59" t="s">
        <v>7213</v>
      </c>
      <c r="H707" s="52" t="s">
        <v>7212</v>
      </c>
      <c r="I707" s="52" t="s">
        <v>7212</v>
      </c>
    </row>
    <row r="708" spans="1:9" ht="15.75" customHeight="1">
      <c r="A708" s="57" t="s">
        <v>7214</v>
      </c>
      <c r="B708" s="52" t="s">
        <v>7215</v>
      </c>
      <c r="C708" s="52" t="s">
        <v>7215</v>
      </c>
      <c r="D708" s="52" t="s">
        <v>7215</v>
      </c>
      <c r="E708" s="52" t="s">
        <v>7215</v>
      </c>
      <c r="F708" s="52" t="s">
        <v>7215</v>
      </c>
      <c r="G708" s="59" t="s">
        <v>7216</v>
      </c>
      <c r="H708" s="52" t="s">
        <v>7215</v>
      </c>
      <c r="I708" s="52" t="s">
        <v>7215</v>
      </c>
    </row>
    <row r="709" spans="1:9" ht="15.75" customHeight="1">
      <c r="A709" s="57" t="s">
        <v>7217</v>
      </c>
      <c r="B709" s="52" t="s">
        <v>7218</v>
      </c>
      <c r="C709" s="52" t="s">
        <v>7218</v>
      </c>
      <c r="D709" s="52" t="s">
        <v>7218</v>
      </c>
      <c r="E709" s="52" t="s">
        <v>7218</v>
      </c>
      <c r="F709" s="52" t="s">
        <v>7218</v>
      </c>
      <c r="G709" s="59" t="s">
        <v>7219</v>
      </c>
      <c r="H709" s="52" t="s">
        <v>7218</v>
      </c>
      <c r="I709" s="52" t="s">
        <v>7218</v>
      </c>
    </row>
    <row r="710" spans="1:9" ht="15.75" customHeight="1">
      <c r="A710" s="57" t="s">
        <v>7220</v>
      </c>
      <c r="B710" s="52" t="s">
        <v>7215</v>
      </c>
      <c r="C710" s="52" t="s">
        <v>7215</v>
      </c>
      <c r="D710" s="52" t="s">
        <v>7215</v>
      </c>
      <c r="E710" s="52" t="s">
        <v>7215</v>
      </c>
      <c r="F710" s="52" t="s">
        <v>7215</v>
      </c>
      <c r="G710" s="59" t="s">
        <v>7216</v>
      </c>
      <c r="H710" s="52" t="s">
        <v>7215</v>
      </c>
      <c r="I710" s="52" t="s">
        <v>7215</v>
      </c>
    </row>
    <row r="711" spans="1:9" ht="15.75" customHeight="1">
      <c r="A711" s="57" t="s">
        <v>7221</v>
      </c>
      <c r="B711" s="52" t="s">
        <v>7218</v>
      </c>
      <c r="C711" s="52" t="s">
        <v>7218</v>
      </c>
      <c r="D711" s="52" t="s">
        <v>7218</v>
      </c>
      <c r="E711" s="52" t="s">
        <v>7218</v>
      </c>
      <c r="F711" s="52" t="s">
        <v>7218</v>
      </c>
      <c r="G711" s="59" t="s">
        <v>7219</v>
      </c>
      <c r="H711" s="52" t="s">
        <v>7218</v>
      </c>
      <c r="I711" s="52" t="s">
        <v>7218</v>
      </c>
    </row>
    <row r="712" spans="1:9" ht="15.75" customHeight="1">
      <c r="A712" s="57" t="s">
        <v>7222</v>
      </c>
      <c r="B712" s="52" t="s">
        <v>6027</v>
      </c>
      <c r="C712" s="52" t="s">
        <v>6027</v>
      </c>
      <c r="D712" s="52" t="s">
        <v>6027</v>
      </c>
      <c r="E712" s="52" t="s">
        <v>6027</v>
      </c>
      <c r="F712" s="52" t="s">
        <v>6027</v>
      </c>
      <c r="G712" s="59" t="s">
        <v>6028</v>
      </c>
      <c r="H712" s="52" t="s">
        <v>6027</v>
      </c>
      <c r="I712" s="52" t="s">
        <v>6027</v>
      </c>
    </row>
    <row r="713" spans="1:9" ht="15.75" customHeight="1">
      <c r="A713" s="57" t="s">
        <v>7223</v>
      </c>
      <c r="B713" s="52" t="s">
        <v>7224</v>
      </c>
      <c r="C713" s="52" t="s">
        <v>7224</v>
      </c>
      <c r="D713" s="52" t="s">
        <v>7224</v>
      </c>
      <c r="E713" s="52" t="s">
        <v>7224</v>
      </c>
      <c r="F713" s="52" t="s">
        <v>7224</v>
      </c>
      <c r="G713" s="59" t="s">
        <v>7225</v>
      </c>
      <c r="H713" s="52" t="s">
        <v>7224</v>
      </c>
      <c r="I713" s="52" t="s">
        <v>7224</v>
      </c>
    </row>
    <row r="714" spans="1:9" ht="15.75" customHeight="1">
      <c r="A714" s="57" t="s">
        <v>7226</v>
      </c>
      <c r="B714" s="52" t="s">
        <v>7227</v>
      </c>
      <c r="C714" s="52" t="s">
        <v>7227</v>
      </c>
      <c r="D714" s="52" t="s">
        <v>7227</v>
      </c>
      <c r="E714" s="52" t="s">
        <v>7227</v>
      </c>
      <c r="F714" s="52" t="s">
        <v>7227</v>
      </c>
      <c r="G714" s="59" t="s">
        <v>7228</v>
      </c>
      <c r="H714" s="52" t="s">
        <v>7227</v>
      </c>
      <c r="I714" s="52" t="s">
        <v>7227</v>
      </c>
    </row>
    <row r="715" spans="1:9" ht="15.75" customHeight="1">
      <c r="A715" s="57" t="s">
        <v>7229</v>
      </c>
      <c r="B715" s="52" t="s">
        <v>7230</v>
      </c>
      <c r="C715" s="52" t="s">
        <v>7230</v>
      </c>
      <c r="D715" s="52" t="s">
        <v>7230</v>
      </c>
      <c r="E715" s="52" t="s">
        <v>7230</v>
      </c>
      <c r="F715" s="52" t="s">
        <v>7230</v>
      </c>
      <c r="G715" s="59" t="s">
        <v>7231</v>
      </c>
      <c r="H715" s="52" t="s">
        <v>7230</v>
      </c>
      <c r="I715" s="52" t="s">
        <v>7230</v>
      </c>
    </row>
    <row r="716" spans="1:9" ht="15.75" customHeight="1">
      <c r="A716" s="57" t="s">
        <v>7232</v>
      </c>
      <c r="B716" s="52" t="s">
        <v>6948</v>
      </c>
      <c r="C716" s="52" t="s">
        <v>6948</v>
      </c>
      <c r="D716" s="52" t="s">
        <v>6948</v>
      </c>
      <c r="E716" s="52" t="s">
        <v>6948</v>
      </c>
      <c r="F716" s="52" t="s">
        <v>6948</v>
      </c>
      <c r="G716" s="59" t="s">
        <v>6028</v>
      </c>
      <c r="H716" s="52" t="s">
        <v>6948</v>
      </c>
      <c r="I716" s="52" t="s">
        <v>6948</v>
      </c>
    </row>
    <row r="717" spans="1:9" ht="15.75" customHeight="1">
      <c r="A717" s="57" t="s">
        <v>7233</v>
      </c>
      <c r="B717" s="52" t="s">
        <v>7234</v>
      </c>
      <c r="C717" s="52" t="s">
        <v>7234</v>
      </c>
      <c r="D717" s="52" t="s">
        <v>7234</v>
      </c>
      <c r="E717" s="52" t="s">
        <v>7234</v>
      </c>
      <c r="F717" s="52" t="s">
        <v>7234</v>
      </c>
      <c r="G717" s="59" t="s">
        <v>7235</v>
      </c>
      <c r="H717" s="52" t="s">
        <v>7234</v>
      </c>
      <c r="I717" s="52" t="s">
        <v>7234</v>
      </c>
    </row>
    <row r="718" spans="1:9" ht="15.75" customHeight="1">
      <c r="A718" s="57" t="s">
        <v>7236</v>
      </c>
      <c r="B718" s="52" t="s">
        <v>7237</v>
      </c>
      <c r="C718" s="52" t="s">
        <v>7237</v>
      </c>
      <c r="D718" s="52" t="s">
        <v>7237</v>
      </c>
      <c r="E718" s="52" t="s">
        <v>7237</v>
      </c>
      <c r="F718" s="52" t="s">
        <v>7237</v>
      </c>
      <c r="G718" s="59" t="s">
        <v>7238</v>
      </c>
      <c r="H718" s="52" t="s">
        <v>7237</v>
      </c>
      <c r="I718" s="52" t="s">
        <v>7237</v>
      </c>
    </row>
    <row r="719" spans="1:9" ht="15.75" customHeight="1">
      <c r="A719" s="57" t="s">
        <v>7239</v>
      </c>
      <c r="B719" s="52" t="s">
        <v>7240</v>
      </c>
      <c r="C719" s="52" t="s">
        <v>7240</v>
      </c>
      <c r="D719" s="52" t="s">
        <v>7240</v>
      </c>
      <c r="E719" s="52" t="s">
        <v>7240</v>
      </c>
      <c r="F719" s="52" t="s">
        <v>7240</v>
      </c>
      <c r="G719" s="59" t="s">
        <v>7241</v>
      </c>
      <c r="H719" s="52" t="s">
        <v>7240</v>
      </c>
      <c r="I719" s="52" t="s">
        <v>7240</v>
      </c>
    </row>
    <row r="720" spans="1:9" ht="15.75" customHeight="1">
      <c r="A720" s="57" t="s">
        <v>7242</v>
      </c>
      <c r="B720" s="52" t="s">
        <v>6948</v>
      </c>
      <c r="C720" s="52" t="s">
        <v>6948</v>
      </c>
      <c r="D720" s="52" t="s">
        <v>6948</v>
      </c>
      <c r="E720" s="52" t="s">
        <v>6948</v>
      </c>
      <c r="F720" s="52" t="s">
        <v>6948</v>
      </c>
      <c r="G720" s="59" t="s">
        <v>6028</v>
      </c>
      <c r="H720" s="52" t="s">
        <v>6948</v>
      </c>
      <c r="I720" s="52" t="s">
        <v>6948</v>
      </c>
    </row>
    <row r="721" spans="1:9" ht="15.75" customHeight="1">
      <c r="A721" s="57" t="s">
        <v>7243</v>
      </c>
      <c r="B721" s="52" t="s">
        <v>7244</v>
      </c>
      <c r="C721" s="52" t="s">
        <v>7244</v>
      </c>
      <c r="D721" s="52" t="s">
        <v>7244</v>
      </c>
      <c r="E721" s="52" t="s">
        <v>7244</v>
      </c>
      <c r="F721" s="52" t="s">
        <v>7244</v>
      </c>
      <c r="G721" s="59" t="s">
        <v>7244</v>
      </c>
      <c r="H721" s="52" t="s">
        <v>7244</v>
      </c>
      <c r="I721" s="52" t="s">
        <v>7244</v>
      </c>
    </row>
    <row r="722" spans="1:9" ht="15.75" customHeight="1">
      <c r="A722" s="57" t="s">
        <v>7245</v>
      </c>
      <c r="B722" s="52" t="s">
        <v>7246</v>
      </c>
      <c r="C722" s="52" t="s">
        <v>7246</v>
      </c>
      <c r="D722" s="52" t="s">
        <v>7246</v>
      </c>
      <c r="E722" s="52" t="s">
        <v>7246</v>
      </c>
      <c r="F722" s="52" t="s">
        <v>7246</v>
      </c>
      <c r="G722" s="59" t="s">
        <v>7247</v>
      </c>
      <c r="H722" s="52" t="s">
        <v>7246</v>
      </c>
      <c r="I722" s="52" t="s">
        <v>7246</v>
      </c>
    </row>
    <row r="723" spans="1:9" ht="15.75" customHeight="1">
      <c r="A723" s="57" t="s">
        <v>7248</v>
      </c>
      <c r="B723" s="52" t="s">
        <v>7249</v>
      </c>
      <c r="C723" s="52" t="s">
        <v>7249</v>
      </c>
      <c r="D723" s="52" t="s">
        <v>7249</v>
      </c>
      <c r="E723" s="52" t="s">
        <v>7249</v>
      </c>
      <c r="F723" s="52" t="s">
        <v>7249</v>
      </c>
      <c r="G723" s="59" t="s">
        <v>7249</v>
      </c>
      <c r="H723" s="52" t="s">
        <v>7249</v>
      </c>
      <c r="I723" s="52" t="s">
        <v>7249</v>
      </c>
    </row>
    <row r="724" spans="1:9" ht="15.75" customHeight="1">
      <c r="A724" s="57" t="s">
        <v>7250</v>
      </c>
      <c r="B724" s="52" t="s">
        <v>6948</v>
      </c>
      <c r="C724" s="52" t="s">
        <v>6948</v>
      </c>
      <c r="D724" s="52" t="s">
        <v>6948</v>
      </c>
      <c r="E724" s="52" t="s">
        <v>6948</v>
      </c>
      <c r="F724" s="52" t="s">
        <v>6948</v>
      </c>
      <c r="G724" s="59" t="s">
        <v>6028</v>
      </c>
      <c r="H724" s="52" t="s">
        <v>6948</v>
      </c>
      <c r="I724" s="52" t="s">
        <v>6948</v>
      </c>
    </row>
    <row r="725" spans="1:9" ht="15.75" customHeight="1">
      <c r="A725" s="57" t="s">
        <v>7251</v>
      </c>
      <c r="B725" s="52" t="s">
        <v>7252</v>
      </c>
      <c r="C725" s="52" t="s">
        <v>7252</v>
      </c>
      <c r="D725" s="52" t="s">
        <v>7252</v>
      </c>
      <c r="E725" s="52" t="s">
        <v>7252</v>
      </c>
      <c r="F725" s="52" t="s">
        <v>7252</v>
      </c>
      <c r="G725" s="59" t="s">
        <v>7253</v>
      </c>
      <c r="H725" s="52" t="s">
        <v>7252</v>
      </c>
      <c r="I725" s="52" t="s">
        <v>7252</v>
      </c>
    </row>
    <row r="726" spans="1:9" ht="15.75" customHeight="1">
      <c r="A726" s="57" t="s">
        <v>7254</v>
      </c>
      <c r="B726" s="52" t="s">
        <v>7255</v>
      </c>
      <c r="C726" s="52" t="s">
        <v>7255</v>
      </c>
      <c r="D726" s="52" t="s">
        <v>7255</v>
      </c>
      <c r="E726" s="52" t="s">
        <v>7255</v>
      </c>
      <c r="F726" s="52" t="s">
        <v>7255</v>
      </c>
      <c r="G726" s="59" t="s">
        <v>7255</v>
      </c>
      <c r="H726" s="52" t="s">
        <v>7255</v>
      </c>
      <c r="I726" s="52" t="s">
        <v>7255</v>
      </c>
    </row>
    <row r="727" spans="1:9" ht="15.75" customHeight="1">
      <c r="A727" s="57" t="s">
        <v>7256</v>
      </c>
      <c r="B727" s="52" t="s">
        <v>7246</v>
      </c>
      <c r="C727" s="52" t="s">
        <v>7246</v>
      </c>
      <c r="D727" s="52" t="s">
        <v>7246</v>
      </c>
      <c r="E727" s="52" t="s">
        <v>7246</v>
      </c>
      <c r="F727" s="52" t="s">
        <v>7246</v>
      </c>
      <c r="G727" s="59" t="s">
        <v>7247</v>
      </c>
      <c r="H727" s="52" t="s">
        <v>7246</v>
      </c>
      <c r="I727" s="52" t="s">
        <v>7246</v>
      </c>
    </row>
    <row r="728" spans="1:9" ht="15.75" customHeight="1">
      <c r="A728" s="57" t="s">
        <v>7257</v>
      </c>
      <c r="B728" s="52" t="s">
        <v>7001</v>
      </c>
      <c r="C728" s="52" t="s">
        <v>7001</v>
      </c>
      <c r="D728" s="52" t="s">
        <v>7001</v>
      </c>
      <c r="E728" s="52" t="s">
        <v>7001</v>
      </c>
      <c r="F728" s="52" t="s">
        <v>7001</v>
      </c>
      <c r="G728" s="59" t="s">
        <v>7002</v>
      </c>
      <c r="H728" s="52" t="s">
        <v>7001</v>
      </c>
      <c r="I728" s="52" t="s">
        <v>7001</v>
      </c>
    </row>
    <row r="729" spans="1:9" ht="15.75" customHeight="1">
      <c r="A729" s="57" t="s">
        <v>7258</v>
      </c>
      <c r="B729" s="58" t="s">
        <v>7007</v>
      </c>
      <c r="C729" s="58" t="s">
        <v>7007</v>
      </c>
      <c r="D729" s="58" t="s">
        <v>7007</v>
      </c>
      <c r="E729" s="58" t="s">
        <v>7007</v>
      </c>
      <c r="F729" s="58" t="s">
        <v>7007</v>
      </c>
      <c r="G729" s="59" t="s">
        <v>7008</v>
      </c>
      <c r="H729" s="58" t="s">
        <v>7007</v>
      </c>
      <c r="I729" s="58" t="s">
        <v>7007</v>
      </c>
    </row>
    <row r="730" spans="1:9" ht="15.75" customHeight="1">
      <c r="A730" s="57" t="s">
        <v>7259</v>
      </c>
      <c r="B730" s="52" t="s">
        <v>7010</v>
      </c>
      <c r="C730" s="52" t="s">
        <v>7010</v>
      </c>
      <c r="D730" s="52" t="s">
        <v>7010</v>
      </c>
      <c r="E730" s="52" t="s">
        <v>7010</v>
      </c>
      <c r="F730" s="52" t="s">
        <v>7010</v>
      </c>
      <c r="G730" s="59" t="s">
        <v>7010</v>
      </c>
      <c r="H730" s="52" t="s">
        <v>7010</v>
      </c>
      <c r="I730" s="52" t="s">
        <v>7010</v>
      </c>
    </row>
    <row r="731" spans="1:9" ht="15.75" customHeight="1">
      <c r="A731" s="57" t="s">
        <v>7260</v>
      </c>
      <c r="B731" s="52" t="s">
        <v>7012</v>
      </c>
      <c r="C731" s="52" t="s">
        <v>7012</v>
      </c>
      <c r="D731" s="52" t="s">
        <v>7012</v>
      </c>
      <c r="E731" s="52" t="s">
        <v>7012</v>
      </c>
      <c r="F731" s="52" t="s">
        <v>7012</v>
      </c>
      <c r="G731" s="59" t="s">
        <v>7013</v>
      </c>
      <c r="H731" s="52" t="s">
        <v>7012</v>
      </c>
      <c r="I731" s="52" t="s">
        <v>7012</v>
      </c>
    </row>
    <row r="732" spans="1:9" ht="15.75" customHeight="1">
      <c r="A732" s="57" t="s">
        <v>7261</v>
      </c>
      <c r="B732" s="58" t="s">
        <v>7018</v>
      </c>
      <c r="C732" s="58" t="s">
        <v>7018</v>
      </c>
      <c r="D732" s="58" t="s">
        <v>7018</v>
      </c>
      <c r="E732" s="58" t="s">
        <v>7018</v>
      </c>
      <c r="F732" s="58" t="s">
        <v>7018</v>
      </c>
      <c r="G732" s="59" t="s">
        <v>7019</v>
      </c>
      <c r="H732" s="58" t="s">
        <v>7018</v>
      </c>
      <c r="I732" s="58" t="s">
        <v>7018</v>
      </c>
    </row>
    <row r="733" spans="1:9" ht="15.75" customHeight="1">
      <c r="A733" s="57" t="s">
        <v>7262</v>
      </c>
      <c r="B733" s="55" t="s">
        <v>7041</v>
      </c>
      <c r="C733" s="55" t="s">
        <v>7041</v>
      </c>
      <c r="D733" s="55" t="s">
        <v>7041</v>
      </c>
      <c r="E733" s="55" t="s">
        <v>7041</v>
      </c>
      <c r="F733" s="55" t="s">
        <v>7041</v>
      </c>
      <c r="G733" s="59" t="s">
        <v>7042</v>
      </c>
      <c r="H733" s="55" t="s">
        <v>7041</v>
      </c>
      <c r="I733" s="55" t="s">
        <v>7041</v>
      </c>
    </row>
    <row r="734" spans="1:9" ht="15.75" customHeight="1">
      <c r="A734" s="57" t="s">
        <v>7263</v>
      </c>
      <c r="B734" s="52" t="s">
        <v>7044</v>
      </c>
      <c r="C734" s="52" t="s">
        <v>7044</v>
      </c>
      <c r="D734" s="52" t="s">
        <v>7044</v>
      </c>
      <c r="E734" s="52" t="s">
        <v>7044</v>
      </c>
      <c r="F734" s="52" t="s">
        <v>7044</v>
      </c>
      <c r="G734" s="59" t="s">
        <v>7045</v>
      </c>
      <c r="H734" s="52" t="s">
        <v>7044</v>
      </c>
      <c r="I734" s="52" t="s">
        <v>7044</v>
      </c>
    </row>
    <row r="735" spans="1:9" ht="15.75" customHeight="1">
      <c r="A735" s="57" t="s">
        <v>7264</v>
      </c>
      <c r="B735" s="52" t="s">
        <v>7058</v>
      </c>
      <c r="C735" s="52" t="s">
        <v>7058</v>
      </c>
      <c r="D735" s="52" t="s">
        <v>7058</v>
      </c>
      <c r="E735" s="52" t="s">
        <v>7058</v>
      </c>
      <c r="F735" s="52" t="s">
        <v>7058</v>
      </c>
      <c r="G735" s="59" t="s">
        <v>7058</v>
      </c>
      <c r="H735" s="52" t="s">
        <v>7058</v>
      </c>
      <c r="I735" s="52" t="s">
        <v>7058</v>
      </c>
    </row>
    <row r="736" spans="1:9" ht="15.75" customHeight="1">
      <c r="A736" s="57" t="s">
        <v>7265</v>
      </c>
      <c r="B736" s="52" t="s">
        <v>7072</v>
      </c>
      <c r="C736" s="52" t="s">
        <v>7072</v>
      </c>
      <c r="D736" s="52" t="s">
        <v>7072</v>
      </c>
      <c r="E736" s="52" t="s">
        <v>7072</v>
      </c>
      <c r="F736" s="52" t="s">
        <v>7072</v>
      </c>
      <c r="G736" s="59" t="s">
        <v>7073</v>
      </c>
      <c r="H736" s="52" t="s">
        <v>7072</v>
      </c>
      <c r="I736" s="52" t="s">
        <v>7072</v>
      </c>
    </row>
    <row r="737" spans="1:9" ht="15.75" customHeight="1">
      <c r="A737" s="57" t="s">
        <v>7266</v>
      </c>
      <c r="B737" s="52" t="s">
        <v>7078</v>
      </c>
      <c r="C737" s="52" t="s">
        <v>7078</v>
      </c>
      <c r="D737" s="52" t="s">
        <v>7078</v>
      </c>
      <c r="E737" s="52" t="s">
        <v>7078</v>
      </c>
      <c r="F737" s="52" t="s">
        <v>7078</v>
      </c>
      <c r="G737" s="59" t="s">
        <v>7079</v>
      </c>
      <c r="H737" s="52" t="s">
        <v>7078</v>
      </c>
      <c r="I737" s="52" t="s">
        <v>7078</v>
      </c>
    </row>
    <row r="738" spans="1:9" ht="15.75" customHeight="1">
      <c r="A738" s="57" t="s">
        <v>7267</v>
      </c>
      <c r="B738" s="52" t="s">
        <v>7268</v>
      </c>
      <c r="C738" s="52" t="s">
        <v>7268</v>
      </c>
      <c r="D738" s="52" t="s">
        <v>7268</v>
      </c>
      <c r="E738" s="52" t="s">
        <v>7268</v>
      </c>
      <c r="F738" s="52" t="s">
        <v>7268</v>
      </c>
      <c r="G738" s="59" t="s">
        <v>7268</v>
      </c>
      <c r="H738" s="52" t="s">
        <v>7268</v>
      </c>
      <c r="I738" s="52" t="s">
        <v>7268</v>
      </c>
    </row>
    <row r="739" spans="1:9" ht="15.75" customHeight="1">
      <c r="A739" s="57" t="s">
        <v>7269</v>
      </c>
      <c r="B739" s="52" t="s">
        <v>7084</v>
      </c>
      <c r="C739" s="52" t="s">
        <v>7084</v>
      </c>
      <c r="D739" s="52" t="s">
        <v>7084</v>
      </c>
      <c r="E739" s="52" t="s">
        <v>7084</v>
      </c>
      <c r="F739" s="52" t="s">
        <v>7084</v>
      </c>
      <c r="G739" s="59" t="s">
        <v>7085</v>
      </c>
      <c r="H739" s="52" t="s">
        <v>7084</v>
      </c>
      <c r="I739" s="52" t="s">
        <v>7084</v>
      </c>
    </row>
    <row r="740" spans="1:9" ht="15.75" customHeight="1">
      <c r="A740" s="57" t="s">
        <v>7270</v>
      </c>
      <c r="B740" s="52" t="s">
        <v>7271</v>
      </c>
      <c r="C740" s="52" t="s">
        <v>7271</v>
      </c>
      <c r="D740" s="52" t="s">
        <v>7271</v>
      </c>
      <c r="E740" s="52" t="s">
        <v>7271</v>
      </c>
      <c r="F740" s="52" t="s">
        <v>7271</v>
      </c>
      <c r="G740" s="59" t="s">
        <v>7272</v>
      </c>
      <c r="H740" s="52" t="s">
        <v>7271</v>
      </c>
      <c r="I740" s="52" t="s">
        <v>7271</v>
      </c>
    </row>
    <row r="741" spans="1:9" ht="15.75" customHeight="1">
      <c r="A741" s="57" t="s">
        <v>7273</v>
      </c>
      <c r="B741" s="52" t="s">
        <v>7096</v>
      </c>
      <c r="C741" s="52" t="s">
        <v>7096</v>
      </c>
      <c r="D741" s="52" t="s">
        <v>7096</v>
      </c>
      <c r="E741" s="52" t="s">
        <v>7096</v>
      </c>
      <c r="F741" s="52" t="s">
        <v>7096</v>
      </c>
      <c r="G741" s="59" t="s">
        <v>7097</v>
      </c>
      <c r="H741" s="52" t="s">
        <v>7096</v>
      </c>
      <c r="I741" s="52" t="s">
        <v>7096</v>
      </c>
    </row>
    <row r="742" spans="1:9" ht="15.75" customHeight="1">
      <c r="A742" s="57" t="s">
        <v>7274</v>
      </c>
      <c r="B742" s="52" t="s">
        <v>7108</v>
      </c>
      <c r="C742" s="52" t="s">
        <v>7108</v>
      </c>
      <c r="D742" s="52" t="s">
        <v>7108</v>
      </c>
      <c r="E742" s="52" t="s">
        <v>7108</v>
      </c>
      <c r="F742" s="52" t="s">
        <v>7108</v>
      </c>
      <c r="G742" s="59" t="s">
        <v>7109</v>
      </c>
      <c r="H742" s="52" t="s">
        <v>7108</v>
      </c>
      <c r="I742" s="52" t="s">
        <v>7108</v>
      </c>
    </row>
    <row r="743" spans="1:9" ht="15.75" customHeight="1">
      <c r="A743" s="57" t="s">
        <v>7275</v>
      </c>
      <c r="B743" s="52" t="s">
        <v>7111</v>
      </c>
      <c r="C743" s="52" t="s">
        <v>7111</v>
      </c>
      <c r="D743" s="52" t="s">
        <v>7111</v>
      </c>
      <c r="E743" s="52" t="s">
        <v>7111</v>
      </c>
      <c r="F743" s="52" t="s">
        <v>7111</v>
      </c>
      <c r="G743" s="59" t="s">
        <v>7112</v>
      </c>
      <c r="H743" s="52" t="s">
        <v>7111</v>
      </c>
      <c r="I743" s="52" t="s">
        <v>7111</v>
      </c>
    </row>
    <row r="744" spans="1:9" ht="15.75" customHeight="1">
      <c r="A744" s="57" t="s">
        <v>7276</v>
      </c>
      <c r="B744" s="52" t="s">
        <v>7126</v>
      </c>
      <c r="C744" s="52" t="s">
        <v>7126</v>
      </c>
      <c r="D744" s="52" t="s">
        <v>7126</v>
      </c>
      <c r="E744" s="52" t="s">
        <v>7126</v>
      </c>
      <c r="F744" s="52" t="s">
        <v>7126</v>
      </c>
      <c r="G744" s="59" t="s">
        <v>7127</v>
      </c>
      <c r="H744" s="52" t="s">
        <v>7126</v>
      </c>
      <c r="I744" s="52" t="s">
        <v>7126</v>
      </c>
    </row>
    <row r="745" spans="1:9" ht="15.75" customHeight="1">
      <c r="A745" s="57" t="s">
        <v>7277</v>
      </c>
      <c r="B745" s="52" t="s">
        <v>7129</v>
      </c>
      <c r="C745" s="52" t="s">
        <v>7129</v>
      </c>
      <c r="D745" s="52" t="s">
        <v>7129</v>
      </c>
      <c r="E745" s="52" t="s">
        <v>7129</v>
      </c>
      <c r="F745" s="52" t="s">
        <v>7129</v>
      </c>
      <c r="G745" s="59" t="s">
        <v>7130</v>
      </c>
      <c r="H745" s="52" t="s">
        <v>7129</v>
      </c>
      <c r="I745" s="52" t="s">
        <v>7129</v>
      </c>
    </row>
    <row r="746" spans="1:9" ht="15.75" customHeight="1">
      <c r="A746" s="57" t="s">
        <v>7278</v>
      </c>
      <c r="B746" s="52" t="s">
        <v>7132</v>
      </c>
      <c r="C746" s="52" t="s">
        <v>7132</v>
      </c>
      <c r="D746" s="52" t="s">
        <v>7132</v>
      </c>
      <c r="E746" s="52" t="s">
        <v>7132</v>
      </c>
      <c r="F746" s="52" t="s">
        <v>7132</v>
      </c>
      <c r="G746" s="59" t="s">
        <v>7133</v>
      </c>
      <c r="H746" s="52" t="s">
        <v>7132</v>
      </c>
      <c r="I746" s="52" t="s">
        <v>7132</v>
      </c>
    </row>
    <row r="747" spans="1:9" ht="15.75" customHeight="1">
      <c r="A747" s="57" t="s">
        <v>7279</v>
      </c>
      <c r="B747" s="55" t="s">
        <v>7147</v>
      </c>
      <c r="C747" s="55" t="s">
        <v>7147</v>
      </c>
      <c r="D747" s="55" t="s">
        <v>7147</v>
      </c>
      <c r="E747" s="55" t="s">
        <v>7147</v>
      </c>
      <c r="F747" s="55" t="s">
        <v>7147</v>
      </c>
      <c r="G747" s="59" t="s">
        <v>7148</v>
      </c>
      <c r="H747" s="55" t="s">
        <v>7147</v>
      </c>
      <c r="I747" s="55" t="s">
        <v>7147</v>
      </c>
    </row>
    <row r="748" spans="1:9" ht="15.75" customHeight="1">
      <c r="A748" s="57" t="s">
        <v>7280</v>
      </c>
      <c r="B748" s="52" t="s">
        <v>7281</v>
      </c>
      <c r="C748" s="52" t="s">
        <v>7281</v>
      </c>
      <c r="D748" s="52" t="s">
        <v>7281</v>
      </c>
      <c r="E748" s="52" t="s">
        <v>7281</v>
      </c>
      <c r="F748" s="52" t="s">
        <v>7281</v>
      </c>
      <c r="G748" s="59" t="s">
        <v>7282</v>
      </c>
      <c r="H748" s="52" t="s">
        <v>7281</v>
      </c>
      <c r="I748" s="52" t="s">
        <v>7281</v>
      </c>
    </row>
    <row r="749" spans="1:9" ht="15.75" customHeight="1">
      <c r="A749" s="57" t="s">
        <v>7283</v>
      </c>
      <c r="B749" s="52" t="s">
        <v>7284</v>
      </c>
      <c r="C749" s="52" t="s">
        <v>7284</v>
      </c>
      <c r="D749" s="52" t="s">
        <v>7284</v>
      </c>
      <c r="E749" s="52" t="s">
        <v>7284</v>
      </c>
      <c r="F749" s="52" t="s">
        <v>7284</v>
      </c>
      <c r="G749" s="59" t="s">
        <v>7285</v>
      </c>
      <c r="H749" s="52" t="s">
        <v>7284</v>
      </c>
      <c r="I749" s="52" t="s">
        <v>7284</v>
      </c>
    </row>
    <row r="750" spans="1:9" ht="15.75" customHeight="1">
      <c r="A750" s="57" t="s">
        <v>7286</v>
      </c>
      <c r="B750" s="52" t="s">
        <v>7287</v>
      </c>
      <c r="C750" s="52" t="s">
        <v>7287</v>
      </c>
      <c r="D750" s="52" t="s">
        <v>7287</v>
      </c>
      <c r="E750" s="52" t="s">
        <v>7287</v>
      </c>
      <c r="F750" s="52" t="s">
        <v>7287</v>
      </c>
      <c r="G750" s="59" t="s">
        <v>7288</v>
      </c>
      <c r="H750" s="52" t="s">
        <v>7287</v>
      </c>
      <c r="I750" s="52" t="s">
        <v>7287</v>
      </c>
    </row>
    <row r="751" spans="1:9" ht="15.75" customHeight="1">
      <c r="A751" s="57" t="s">
        <v>7289</v>
      </c>
      <c r="B751" s="52" t="s">
        <v>7203</v>
      </c>
      <c r="C751" s="52" t="s">
        <v>7203</v>
      </c>
      <c r="D751" s="52" t="s">
        <v>7203</v>
      </c>
      <c r="E751" s="52" t="s">
        <v>7203</v>
      </c>
      <c r="F751" s="52" t="s">
        <v>7203</v>
      </c>
      <c r="G751" s="59" t="s">
        <v>7204</v>
      </c>
      <c r="H751" s="52" t="s">
        <v>7203</v>
      </c>
      <c r="I751" s="52" t="s">
        <v>7203</v>
      </c>
    </row>
    <row r="752" spans="1:9" ht="15.75" customHeight="1">
      <c r="A752" s="57" t="s">
        <v>7290</v>
      </c>
      <c r="B752" s="52" t="s">
        <v>6027</v>
      </c>
      <c r="C752" s="52" t="s">
        <v>6027</v>
      </c>
      <c r="D752" s="52" t="s">
        <v>6027</v>
      </c>
      <c r="E752" s="52" t="s">
        <v>6027</v>
      </c>
      <c r="F752" s="52" t="s">
        <v>6027</v>
      </c>
      <c r="G752" s="59" t="s">
        <v>6028</v>
      </c>
      <c r="H752" s="52" t="s">
        <v>6027</v>
      </c>
      <c r="I752" s="52" t="s">
        <v>6027</v>
      </c>
    </row>
    <row r="753" spans="1:9" ht="15.75" customHeight="1">
      <c r="A753" s="57" t="s">
        <v>7291</v>
      </c>
      <c r="B753" s="52" t="s">
        <v>7224</v>
      </c>
      <c r="C753" s="52" t="s">
        <v>7224</v>
      </c>
      <c r="D753" s="52" t="s">
        <v>7224</v>
      </c>
      <c r="E753" s="52" t="s">
        <v>7224</v>
      </c>
      <c r="F753" s="52" t="s">
        <v>7224</v>
      </c>
      <c r="G753" s="59" t="s">
        <v>7225</v>
      </c>
      <c r="H753" s="52" t="s">
        <v>7224</v>
      </c>
      <c r="I753" s="52" t="s">
        <v>7224</v>
      </c>
    </row>
    <row r="754" spans="1:9" ht="15.75" customHeight="1">
      <c r="A754" s="57" t="s">
        <v>7292</v>
      </c>
      <c r="B754" s="52" t="s">
        <v>7293</v>
      </c>
      <c r="C754" s="52" t="s">
        <v>7293</v>
      </c>
      <c r="D754" s="52" t="s">
        <v>7293</v>
      </c>
      <c r="E754" s="52" t="s">
        <v>7293</v>
      </c>
      <c r="F754" s="52" t="s">
        <v>7293</v>
      </c>
      <c r="G754" s="59" t="s">
        <v>7294</v>
      </c>
      <c r="H754" s="52" t="s">
        <v>7293</v>
      </c>
      <c r="I754" s="52" t="s">
        <v>7293</v>
      </c>
    </row>
    <row r="755" spans="1:9" ht="15.75" customHeight="1">
      <c r="A755" s="57" t="s">
        <v>7295</v>
      </c>
      <c r="B755" s="52" t="s">
        <v>7296</v>
      </c>
      <c r="C755" s="52" t="s">
        <v>7296</v>
      </c>
      <c r="D755" s="52" t="s">
        <v>7296</v>
      </c>
      <c r="E755" s="52" t="s">
        <v>7296</v>
      </c>
      <c r="F755" s="52" t="s">
        <v>7296</v>
      </c>
      <c r="G755" s="59" t="s">
        <v>7297</v>
      </c>
      <c r="H755" s="52" t="s">
        <v>7296</v>
      </c>
      <c r="I755" s="52" t="s">
        <v>7296</v>
      </c>
    </row>
    <row r="756" spans="1:9" ht="15.75" customHeight="1">
      <c r="A756" s="57" t="s">
        <v>7298</v>
      </c>
      <c r="B756" s="52" t="s">
        <v>6948</v>
      </c>
      <c r="C756" s="52" t="s">
        <v>6948</v>
      </c>
      <c r="D756" s="52" t="s">
        <v>6948</v>
      </c>
      <c r="E756" s="52" t="s">
        <v>6948</v>
      </c>
      <c r="F756" s="52" t="s">
        <v>6948</v>
      </c>
      <c r="G756" s="59" t="s">
        <v>6028</v>
      </c>
      <c r="H756" s="52" t="s">
        <v>6948</v>
      </c>
      <c r="I756" s="52" t="s">
        <v>6948</v>
      </c>
    </row>
    <row r="757" spans="1:9" ht="15.75" customHeight="1">
      <c r="A757" s="57" t="s">
        <v>7299</v>
      </c>
      <c r="B757" s="52" t="s">
        <v>7234</v>
      </c>
      <c r="C757" s="52" t="s">
        <v>7234</v>
      </c>
      <c r="D757" s="52" t="s">
        <v>7234</v>
      </c>
      <c r="E757" s="52" t="s">
        <v>7234</v>
      </c>
      <c r="F757" s="52" t="s">
        <v>7234</v>
      </c>
      <c r="G757" s="59" t="s">
        <v>7235</v>
      </c>
      <c r="H757" s="52" t="s">
        <v>7234</v>
      </c>
      <c r="I757" s="52" t="s">
        <v>7234</v>
      </c>
    </row>
    <row r="758" spans="1:9" ht="15.75" customHeight="1">
      <c r="A758" s="57" t="s">
        <v>7300</v>
      </c>
      <c r="B758" s="52" t="s">
        <v>6948</v>
      </c>
      <c r="C758" s="52" t="s">
        <v>6948</v>
      </c>
      <c r="D758" s="52" t="s">
        <v>6948</v>
      </c>
      <c r="E758" s="52" t="s">
        <v>6948</v>
      </c>
      <c r="F758" s="52" t="s">
        <v>6948</v>
      </c>
      <c r="G758" s="59" t="s">
        <v>6028</v>
      </c>
      <c r="H758" s="52" t="s">
        <v>6948</v>
      </c>
      <c r="I758" s="52" t="s">
        <v>6948</v>
      </c>
    </row>
    <row r="759" spans="1:9" ht="15.75" customHeight="1">
      <c r="A759" s="57" t="s">
        <v>7301</v>
      </c>
      <c r="B759" s="52" t="s">
        <v>7246</v>
      </c>
      <c r="C759" s="52" t="s">
        <v>7246</v>
      </c>
      <c r="D759" s="52" t="s">
        <v>7246</v>
      </c>
      <c r="E759" s="52" t="s">
        <v>7246</v>
      </c>
      <c r="F759" s="52" t="s">
        <v>7246</v>
      </c>
      <c r="G759" s="59" t="s">
        <v>7247</v>
      </c>
      <c r="H759" s="52" t="s">
        <v>7246</v>
      </c>
      <c r="I759" s="52" t="s">
        <v>7246</v>
      </c>
    </row>
    <row r="760" spans="1:9" ht="15.75" customHeight="1">
      <c r="A760" s="57" t="s">
        <v>7302</v>
      </c>
      <c r="B760" s="52" t="s">
        <v>6948</v>
      </c>
      <c r="C760" s="52" t="s">
        <v>6948</v>
      </c>
      <c r="D760" s="52" t="s">
        <v>6948</v>
      </c>
      <c r="E760" s="52" t="s">
        <v>6948</v>
      </c>
      <c r="F760" s="52" t="s">
        <v>6948</v>
      </c>
      <c r="G760" s="59" t="s">
        <v>6028</v>
      </c>
      <c r="H760" s="52" t="s">
        <v>6948</v>
      </c>
      <c r="I760" s="52" t="s">
        <v>6948</v>
      </c>
    </row>
    <row r="761" spans="1:9" ht="15.75" customHeight="1">
      <c r="A761" s="57" t="s">
        <v>7303</v>
      </c>
      <c r="B761" s="52" t="s">
        <v>7246</v>
      </c>
      <c r="C761" s="52" t="s">
        <v>7246</v>
      </c>
      <c r="D761" s="52" t="s">
        <v>7246</v>
      </c>
      <c r="E761" s="52" t="s">
        <v>7246</v>
      </c>
      <c r="F761" s="52" t="s">
        <v>7246</v>
      </c>
      <c r="G761" s="59" t="s">
        <v>7247</v>
      </c>
      <c r="H761" s="52" t="s">
        <v>7246</v>
      </c>
      <c r="I761" s="52" t="s">
        <v>7246</v>
      </c>
    </row>
    <row r="762" spans="1:9" ht="15.75" customHeight="1">
      <c r="A762" s="31"/>
      <c r="B762" s="55"/>
      <c r="C762" s="55"/>
      <c r="D762" s="55"/>
      <c r="E762" s="55"/>
      <c r="F762" s="55"/>
      <c r="G762" s="55"/>
      <c r="H762" s="55"/>
      <c r="I762" s="52"/>
    </row>
    <row r="763" spans="1:9" ht="15.75" customHeight="1">
      <c r="A763" s="31"/>
      <c r="B763" s="55"/>
      <c r="C763" s="55"/>
      <c r="D763" s="55"/>
      <c r="E763" s="55"/>
      <c r="F763" s="55"/>
      <c r="G763" s="55"/>
      <c r="H763" s="55"/>
      <c r="I763" s="52"/>
    </row>
    <row r="764" spans="1:9" ht="15.75" customHeight="1">
      <c r="A764" s="31"/>
      <c r="B764" s="55"/>
      <c r="C764" s="55"/>
      <c r="D764" s="55"/>
      <c r="E764" s="55"/>
      <c r="F764" s="55"/>
      <c r="G764" s="55"/>
      <c r="H764" s="55"/>
      <c r="I764" s="52"/>
    </row>
    <row r="765" spans="1:9" ht="15.75" customHeight="1">
      <c r="A765" s="31"/>
      <c r="B765" s="55"/>
      <c r="C765" s="55"/>
      <c r="D765" s="55"/>
      <c r="E765" s="55"/>
      <c r="F765" s="55"/>
      <c r="G765" s="55"/>
      <c r="H765" s="55"/>
      <c r="I765" s="52"/>
    </row>
    <row r="766" spans="1:9" ht="15.75" customHeight="1">
      <c r="A766" s="31"/>
      <c r="B766" s="55"/>
      <c r="C766" s="55"/>
      <c r="D766" s="55"/>
      <c r="E766" s="55"/>
      <c r="F766" s="55"/>
      <c r="G766" s="55"/>
      <c r="H766" s="55"/>
      <c r="I766" s="52"/>
    </row>
    <row r="767" spans="1:9" ht="15.75" customHeight="1">
      <c r="A767" s="31"/>
      <c r="B767" s="55"/>
      <c r="C767" s="55"/>
      <c r="D767" s="55"/>
      <c r="E767" s="55"/>
      <c r="F767" s="55"/>
      <c r="G767" s="55"/>
      <c r="H767" s="55"/>
      <c r="I767" s="52"/>
    </row>
    <row r="768" spans="1:9" ht="15.75" customHeight="1">
      <c r="A768" s="31"/>
      <c r="B768" s="55"/>
      <c r="C768" s="55"/>
      <c r="D768" s="55"/>
      <c r="E768" s="55"/>
      <c r="F768" s="55"/>
      <c r="G768" s="55"/>
      <c r="H768" s="55"/>
      <c r="I768" s="52"/>
    </row>
    <row r="769" spans="1:9" ht="15.75" customHeight="1">
      <c r="A769" s="31"/>
      <c r="B769" s="55"/>
      <c r="C769" s="55"/>
      <c r="D769" s="55"/>
      <c r="E769" s="55"/>
      <c r="F769" s="55"/>
      <c r="G769" s="55"/>
      <c r="H769" s="55"/>
      <c r="I769" s="52"/>
    </row>
    <row r="770" spans="1:9" ht="15.75" customHeight="1">
      <c r="A770" s="31"/>
      <c r="B770" s="55"/>
      <c r="C770" s="55"/>
      <c r="D770" s="55"/>
      <c r="E770" s="55"/>
      <c r="F770" s="55"/>
      <c r="G770" s="55"/>
      <c r="H770" s="55"/>
      <c r="I770" s="52"/>
    </row>
    <row r="771" spans="1:9" ht="15.75" customHeight="1">
      <c r="A771" s="31"/>
      <c r="B771" s="55"/>
      <c r="C771" s="55"/>
      <c r="D771" s="55"/>
      <c r="E771" s="55"/>
      <c r="F771" s="55"/>
      <c r="G771" s="55"/>
      <c r="H771" s="55"/>
      <c r="I771" s="52"/>
    </row>
    <row r="772" spans="1:9" ht="15.75" customHeight="1">
      <c r="A772" s="31"/>
      <c r="B772" s="55"/>
      <c r="C772" s="55"/>
      <c r="D772" s="55"/>
      <c r="E772" s="55"/>
      <c r="F772" s="55"/>
      <c r="G772" s="55"/>
      <c r="H772" s="55"/>
      <c r="I772" s="52"/>
    </row>
    <row r="773" spans="1:9" ht="15.75" customHeight="1">
      <c r="A773" s="31"/>
      <c r="B773" s="55"/>
      <c r="C773" s="55"/>
      <c r="D773" s="55"/>
      <c r="E773" s="55"/>
      <c r="F773" s="55"/>
      <c r="G773" s="55"/>
      <c r="H773" s="55"/>
      <c r="I773" s="52"/>
    </row>
    <row r="774" spans="1:9" ht="15.75" customHeight="1">
      <c r="A774" s="31"/>
      <c r="B774" s="55"/>
      <c r="C774" s="55"/>
      <c r="D774" s="55"/>
      <c r="E774" s="55"/>
      <c r="F774" s="55"/>
      <c r="G774" s="55"/>
      <c r="H774" s="55"/>
      <c r="I774" s="52"/>
    </row>
    <row r="775" spans="1:9" ht="15.75" customHeight="1">
      <c r="A775" s="31"/>
      <c r="B775" s="55"/>
      <c r="C775" s="55"/>
      <c r="D775" s="55"/>
      <c r="E775" s="55"/>
      <c r="F775" s="55"/>
      <c r="G775" s="55"/>
      <c r="H775" s="55"/>
      <c r="I775" s="52"/>
    </row>
    <row r="776" spans="1:9" ht="15.75" customHeight="1">
      <c r="A776" s="31"/>
      <c r="B776" s="55"/>
      <c r="C776" s="55"/>
      <c r="D776" s="55"/>
      <c r="E776" s="55"/>
      <c r="F776" s="55"/>
      <c r="G776" s="55"/>
      <c r="H776" s="55"/>
      <c r="I776" s="52"/>
    </row>
    <row r="777" spans="1:9" ht="15.75" customHeight="1">
      <c r="A777" s="31"/>
      <c r="B777" s="55"/>
      <c r="C777" s="55"/>
      <c r="D777" s="55"/>
      <c r="E777" s="55"/>
      <c r="F777" s="55"/>
      <c r="G777" s="55"/>
      <c r="H777" s="55"/>
      <c r="I777" s="52"/>
    </row>
    <row r="778" spans="1:9" ht="15.75" customHeight="1">
      <c r="A778" s="31"/>
      <c r="B778" s="55"/>
      <c r="C778" s="55"/>
      <c r="D778" s="55"/>
      <c r="E778" s="55"/>
      <c r="F778" s="55"/>
      <c r="G778" s="55"/>
      <c r="H778" s="55"/>
      <c r="I778" s="52"/>
    </row>
    <row r="779" spans="1:9" ht="15.75" customHeight="1">
      <c r="A779" s="31"/>
      <c r="B779" s="55"/>
      <c r="C779" s="55"/>
      <c r="D779" s="55"/>
      <c r="E779" s="55"/>
      <c r="F779" s="55"/>
      <c r="G779" s="55"/>
      <c r="H779" s="55"/>
      <c r="I779" s="52"/>
    </row>
    <row r="780" spans="1:9" ht="15.75" customHeight="1">
      <c r="A780" s="31"/>
      <c r="B780" s="55"/>
      <c r="C780" s="55"/>
      <c r="D780" s="55"/>
      <c r="E780" s="55"/>
      <c r="F780" s="55"/>
      <c r="G780" s="55"/>
      <c r="H780" s="55"/>
      <c r="I780" s="52"/>
    </row>
    <row r="781" spans="1:9" ht="15.75" customHeight="1">
      <c r="A781" s="31"/>
      <c r="B781" s="55"/>
      <c r="C781" s="55"/>
      <c r="D781" s="55"/>
      <c r="E781" s="55"/>
      <c r="F781" s="55"/>
      <c r="G781" s="55"/>
      <c r="H781" s="55"/>
      <c r="I781" s="52"/>
    </row>
    <row r="782" spans="1:9" ht="15.75" customHeight="1">
      <c r="A782" s="31"/>
      <c r="B782" s="55"/>
      <c r="C782" s="55"/>
      <c r="D782" s="55"/>
      <c r="E782" s="55"/>
      <c r="F782" s="55"/>
      <c r="G782" s="55"/>
      <c r="H782" s="55"/>
      <c r="I782" s="52"/>
    </row>
    <row r="783" spans="1:9" ht="15.75" customHeight="1">
      <c r="A783" s="31"/>
      <c r="B783" s="55"/>
      <c r="C783" s="55"/>
      <c r="D783" s="55"/>
      <c r="E783" s="55"/>
      <c r="F783" s="55"/>
      <c r="G783" s="55"/>
      <c r="H783" s="55"/>
      <c r="I783" s="52"/>
    </row>
    <row r="784" spans="1:9" ht="15.75" customHeight="1">
      <c r="A784" s="31"/>
      <c r="B784" s="55"/>
      <c r="C784" s="55"/>
      <c r="D784" s="55"/>
      <c r="E784" s="55"/>
      <c r="F784" s="55"/>
      <c r="G784" s="55"/>
      <c r="H784" s="55"/>
      <c r="I784" s="52"/>
    </row>
    <row r="785" spans="1:9" ht="15.75" customHeight="1">
      <c r="A785" s="31"/>
      <c r="B785" s="55"/>
      <c r="C785" s="55"/>
      <c r="D785" s="55"/>
      <c r="E785" s="55"/>
      <c r="F785" s="55"/>
      <c r="G785" s="55"/>
      <c r="H785" s="55"/>
      <c r="I785" s="52"/>
    </row>
    <row r="786" spans="1:9" ht="15.75" customHeight="1">
      <c r="A786" s="31"/>
      <c r="B786" s="55"/>
      <c r="C786" s="55"/>
      <c r="D786" s="55"/>
      <c r="E786" s="55"/>
      <c r="F786" s="55"/>
      <c r="G786" s="55"/>
      <c r="H786" s="55"/>
      <c r="I786" s="52"/>
    </row>
    <row r="787" spans="1:9" ht="15.75" customHeight="1">
      <c r="A787" s="31"/>
      <c r="B787" s="55"/>
      <c r="C787" s="55"/>
      <c r="D787" s="55"/>
      <c r="E787" s="55"/>
      <c r="F787" s="55"/>
      <c r="G787" s="55"/>
      <c r="H787" s="55"/>
      <c r="I787" s="52"/>
    </row>
    <row r="788" spans="1:9" ht="15.75" customHeight="1">
      <c r="A788" s="31"/>
      <c r="B788" s="55"/>
      <c r="C788" s="55"/>
      <c r="D788" s="55"/>
      <c r="E788" s="55"/>
      <c r="F788" s="55"/>
      <c r="G788" s="55"/>
      <c r="H788" s="55"/>
      <c r="I788" s="52"/>
    </row>
    <row r="789" spans="1:9" ht="15.75" customHeight="1">
      <c r="A789" s="31"/>
      <c r="B789" s="55"/>
      <c r="C789" s="55"/>
      <c r="D789" s="55"/>
      <c r="E789" s="55"/>
      <c r="F789" s="55"/>
      <c r="G789" s="55"/>
      <c r="H789" s="55"/>
      <c r="I789" s="52"/>
    </row>
    <row r="790" spans="1:9" ht="15.75" customHeight="1">
      <c r="A790" s="31"/>
      <c r="B790" s="55"/>
      <c r="C790" s="55"/>
      <c r="D790" s="55"/>
      <c r="E790" s="55"/>
      <c r="F790" s="55"/>
      <c r="G790" s="55"/>
      <c r="H790" s="55"/>
      <c r="I790" s="52"/>
    </row>
    <row r="791" spans="1:9" ht="15.75" customHeight="1">
      <c r="A791" s="31"/>
      <c r="B791" s="55"/>
      <c r="C791" s="55"/>
      <c r="D791" s="55"/>
      <c r="E791" s="55"/>
      <c r="F791" s="55"/>
      <c r="G791" s="55"/>
      <c r="H791" s="55"/>
      <c r="I791" s="52"/>
    </row>
    <row r="792" spans="1:9" ht="15.75" customHeight="1">
      <c r="A792" s="31"/>
      <c r="B792" s="55"/>
      <c r="C792" s="55"/>
      <c r="D792" s="55"/>
      <c r="E792" s="55"/>
      <c r="F792" s="55"/>
      <c r="G792" s="55"/>
      <c r="H792" s="55"/>
      <c r="I792" s="52"/>
    </row>
    <row r="793" spans="1:9" ht="15.75" customHeight="1">
      <c r="A793" s="31"/>
      <c r="B793" s="55"/>
      <c r="C793" s="55"/>
      <c r="D793" s="55"/>
      <c r="E793" s="55"/>
      <c r="F793" s="55"/>
      <c r="G793" s="55"/>
      <c r="H793" s="55"/>
      <c r="I793" s="52"/>
    </row>
    <row r="794" spans="1:9" ht="15.75" customHeight="1">
      <c r="A794" s="31"/>
      <c r="B794" s="55"/>
      <c r="C794" s="55"/>
      <c r="D794" s="55"/>
      <c r="E794" s="55"/>
      <c r="F794" s="55"/>
      <c r="G794" s="55"/>
      <c r="H794" s="55"/>
      <c r="I794" s="52"/>
    </row>
    <row r="795" spans="1:9" ht="15.75" customHeight="1">
      <c r="A795" s="31"/>
      <c r="B795" s="55"/>
      <c r="C795" s="55"/>
      <c r="D795" s="55"/>
      <c r="E795" s="55"/>
      <c r="F795" s="55"/>
      <c r="G795" s="55"/>
      <c r="H795" s="55"/>
      <c r="I795" s="52"/>
    </row>
    <row r="796" spans="1:9" ht="15.75" customHeight="1">
      <c r="A796" s="31"/>
      <c r="B796" s="55"/>
      <c r="C796" s="55"/>
      <c r="D796" s="55"/>
      <c r="E796" s="55"/>
      <c r="F796" s="55"/>
      <c r="G796" s="55"/>
      <c r="H796" s="55"/>
      <c r="I796" s="52"/>
    </row>
    <row r="797" spans="1:9" ht="15.75" customHeight="1">
      <c r="A797" s="31"/>
      <c r="B797" s="55"/>
      <c r="C797" s="55"/>
      <c r="D797" s="55"/>
      <c r="E797" s="55"/>
      <c r="F797" s="55"/>
      <c r="G797" s="55"/>
      <c r="H797" s="55"/>
      <c r="I797" s="52"/>
    </row>
    <row r="798" spans="1:9" ht="15.75" customHeight="1">
      <c r="A798" s="31"/>
      <c r="B798" s="55"/>
      <c r="C798" s="55"/>
      <c r="D798" s="55"/>
      <c r="E798" s="55"/>
      <c r="F798" s="55"/>
      <c r="G798" s="55"/>
      <c r="H798" s="55"/>
      <c r="I798" s="52"/>
    </row>
    <row r="799" spans="1:9" ht="15.75" customHeight="1">
      <c r="A799" s="31"/>
      <c r="B799" s="55"/>
      <c r="C799" s="55"/>
      <c r="D799" s="55"/>
      <c r="E799" s="55"/>
      <c r="F799" s="55"/>
      <c r="G799" s="55"/>
      <c r="H799" s="55"/>
      <c r="I799" s="52"/>
    </row>
    <row r="800" spans="1:9" ht="15.75" customHeight="1">
      <c r="A800" s="31"/>
      <c r="B800" s="55"/>
      <c r="C800" s="55"/>
      <c r="D800" s="55"/>
      <c r="E800" s="55"/>
      <c r="F800" s="55"/>
      <c r="G800" s="55"/>
      <c r="H800" s="55"/>
      <c r="I800" s="52"/>
    </row>
    <row r="801" spans="1:9" ht="15.75" customHeight="1">
      <c r="A801" s="31"/>
      <c r="B801" s="55"/>
      <c r="C801" s="55"/>
      <c r="D801" s="55"/>
      <c r="E801" s="55"/>
      <c r="F801" s="55"/>
      <c r="G801" s="55"/>
      <c r="H801" s="55"/>
      <c r="I801" s="52"/>
    </row>
    <row r="802" spans="1:9" ht="15.75" customHeight="1">
      <c r="A802" s="31"/>
      <c r="B802" s="55"/>
      <c r="C802" s="55"/>
      <c r="D802" s="55"/>
      <c r="E802" s="55"/>
      <c r="F802" s="55"/>
      <c r="G802" s="55"/>
      <c r="H802" s="55"/>
      <c r="I802" s="52"/>
    </row>
    <row r="803" spans="1:9" ht="15.75" customHeight="1">
      <c r="A803" s="31"/>
      <c r="B803" s="55"/>
      <c r="C803" s="55"/>
      <c r="D803" s="55"/>
      <c r="E803" s="55"/>
      <c r="F803" s="55"/>
      <c r="G803" s="55"/>
      <c r="H803" s="55"/>
      <c r="I803" s="52"/>
    </row>
    <row r="804" spans="1:9" ht="15.75" customHeight="1">
      <c r="A804" s="31"/>
      <c r="B804" s="55"/>
      <c r="C804" s="55"/>
      <c r="D804" s="55"/>
      <c r="E804" s="55"/>
      <c r="F804" s="55"/>
      <c r="G804" s="55"/>
      <c r="H804" s="55"/>
      <c r="I804" s="52"/>
    </row>
    <row r="805" spans="1:9" ht="15.75" customHeight="1">
      <c r="A805" s="31"/>
      <c r="B805" s="55"/>
      <c r="C805" s="55"/>
      <c r="D805" s="55"/>
      <c r="E805" s="55"/>
      <c r="F805" s="55"/>
      <c r="G805" s="55"/>
      <c r="H805" s="55"/>
      <c r="I805" s="52"/>
    </row>
    <row r="806" spans="1:9" ht="15.75" customHeight="1">
      <c r="A806" s="31"/>
      <c r="B806" s="55"/>
      <c r="C806" s="55"/>
      <c r="D806" s="55"/>
      <c r="E806" s="55"/>
      <c r="F806" s="55"/>
      <c r="G806" s="55"/>
      <c r="H806" s="55"/>
      <c r="I806" s="52"/>
    </row>
    <row r="807" spans="1:9" ht="15.75" customHeight="1">
      <c r="A807" s="31"/>
      <c r="B807" s="55"/>
      <c r="C807" s="55"/>
      <c r="D807" s="55"/>
      <c r="E807" s="55"/>
      <c r="F807" s="55"/>
      <c r="G807" s="55"/>
      <c r="H807" s="55"/>
      <c r="I807" s="52"/>
    </row>
    <row r="808" spans="1:9" ht="15.75" customHeight="1">
      <c r="A808" s="31"/>
      <c r="B808" s="55"/>
      <c r="C808" s="55"/>
      <c r="D808" s="55"/>
      <c r="E808" s="55"/>
      <c r="F808" s="55"/>
      <c r="G808" s="55"/>
      <c r="H808" s="55"/>
      <c r="I808" s="52"/>
    </row>
    <row r="809" spans="1:9" ht="15.75" customHeight="1">
      <c r="A809" s="31"/>
      <c r="B809" s="55"/>
      <c r="C809" s="55"/>
      <c r="D809" s="55"/>
      <c r="E809" s="55"/>
      <c r="F809" s="55"/>
      <c r="G809" s="55"/>
      <c r="H809" s="55"/>
      <c r="I809" s="52"/>
    </row>
    <row r="810" spans="1:9" ht="15.75" customHeight="1">
      <c r="A810" s="31"/>
      <c r="B810" s="55"/>
      <c r="C810" s="55"/>
      <c r="D810" s="55"/>
      <c r="E810" s="55"/>
      <c r="F810" s="55"/>
      <c r="G810" s="55"/>
      <c r="H810" s="55"/>
      <c r="I810" s="52"/>
    </row>
    <row r="811" spans="1:9" ht="15.75" customHeight="1">
      <c r="A811" s="31"/>
      <c r="B811" s="55"/>
      <c r="C811" s="55"/>
      <c r="D811" s="55"/>
      <c r="E811" s="55"/>
      <c r="F811" s="55"/>
      <c r="G811" s="55"/>
      <c r="H811" s="55"/>
      <c r="I811" s="52"/>
    </row>
    <row r="812" spans="1:9" ht="15.75" customHeight="1">
      <c r="A812" s="31"/>
      <c r="B812" s="55"/>
      <c r="C812" s="55"/>
      <c r="D812" s="55"/>
      <c r="E812" s="55"/>
      <c r="F812" s="55"/>
      <c r="G812" s="55"/>
      <c r="H812" s="55"/>
      <c r="I812" s="52"/>
    </row>
    <row r="813" spans="1:9" ht="15.75" customHeight="1">
      <c r="A813" s="31"/>
      <c r="B813" s="55"/>
      <c r="C813" s="55"/>
      <c r="D813" s="55"/>
      <c r="E813" s="55"/>
      <c r="F813" s="55"/>
      <c r="G813" s="55"/>
      <c r="H813" s="55"/>
      <c r="I813" s="52"/>
    </row>
    <row r="814" spans="1:9" ht="15.75" customHeight="1">
      <c r="A814" s="31"/>
      <c r="B814" s="55"/>
      <c r="C814" s="55"/>
      <c r="D814" s="55"/>
      <c r="E814" s="55"/>
      <c r="F814" s="55"/>
      <c r="G814" s="55"/>
      <c r="H814" s="55"/>
      <c r="I814" s="52"/>
    </row>
    <row r="815" spans="1:9" ht="15.75" customHeight="1">
      <c r="A815" s="31"/>
      <c r="B815" s="55"/>
      <c r="C815" s="55"/>
      <c r="D815" s="55"/>
      <c r="E815" s="55"/>
      <c r="F815" s="55"/>
      <c r="G815" s="55"/>
      <c r="H815" s="55"/>
      <c r="I815" s="52"/>
    </row>
    <row r="816" spans="1:9" ht="15.75" customHeight="1">
      <c r="A816" s="31"/>
      <c r="B816" s="55"/>
      <c r="C816" s="55"/>
      <c r="D816" s="55"/>
      <c r="E816" s="55"/>
      <c r="F816" s="55"/>
      <c r="G816" s="55"/>
      <c r="H816" s="55"/>
      <c r="I816" s="52"/>
    </row>
    <row r="817" spans="1:9" ht="15.75" customHeight="1">
      <c r="A817" s="31"/>
      <c r="B817" s="55"/>
      <c r="C817" s="55"/>
      <c r="D817" s="55"/>
      <c r="E817" s="55"/>
      <c r="F817" s="55"/>
      <c r="G817" s="55"/>
      <c r="H817" s="55"/>
      <c r="I817" s="52"/>
    </row>
    <row r="818" spans="1:9" ht="15.75" customHeight="1">
      <c r="A818" s="31"/>
      <c r="B818" s="55"/>
      <c r="C818" s="55"/>
      <c r="D818" s="55"/>
      <c r="E818" s="55"/>
      <c r="F818" s="55"/>
      <c r="G818" s="55"/>
      <c r="H818" s="55"/>
      <c r="I818" s="52"/>
    </row>
    <row r="819" spans="1:9" ht="15.75" customHeight="1">
      <c r="A819" s="31"/>
      <c r="B819" s="55"/>
      <c r="C819" s="55"/>
      <c r="D819" s="55"/>
      <c r="E819" s="55"/>
      <c r="F819" s="55"/>
      <c r="G819" s="55"/>
      <c r="H819" s="55"/>
      <c r="I819" s="52"/>
    </row>
    <row r="820" spans="1:9" ht="15.75" customHeight="1">
      <c r="A820" s="31"/>
      <c r="B820" s="55"/>
      <c r="C820" s="55"/>
      <c r="D820" s="55"/>
      <c r="E820" s="55"/>
      <c r="F820" s="55"/>
      <c r="G820" s="55"/>
      <c r="H820" s="55"/>
      <c r="I820" s="52"/>
    </row>
    <row r="821" spans="1:9" ht="15.75" customHeight="1">
      <c r="A821" s="31"/>
      <c r="B821" s="55"/>
      <c r="C821" s="55"/>
      <c r="D821" s="55"/>
      <c r="E821" s="55"/>
      <c r="F821" s="55"/>
      <c r="G821" s="55"/>
      <c r="H821" s="55"/>
      <c r="I821" s="52"/>
    </row>
    <row r="822" spans="1:9" ht="15.75" customHeight="1">
      <c r="A822" s="31"/>
      <c r="B822" s="55"/>
      <c r="C822" s="55"/>
      <c r="D822" s="55"/>
      <c r="E822" s="55"/>
      <c r="F822" s="55"/>
      <c r="G822" s="55"/>
      <c r="H822" s="55"/>
      <c r="I822" s="52"/>
    </row>
    <row r="823" spans="1:9" ht="15.75" customHeight="1">
      <c r="A823" s="31"/>
      <c r="B823" s="55"/>
      <c r="C823" s="55"/>
      <c r="D823" s="55"/>
      <c r="E823" s="55"/>
      <c r="F823" s="55"/>
      <c r="G823" s="55"/>
      <c r="H823" s="55"/>
      <c r="I823" s="52"/>
    </row>
    <row r="824" spans="1:9" ht="15.75" customHeight="1">
      <c r="A824" s="31"/>
      <c r="B824" s="55"/>
      <c r="C824" s="55"/>
      <c r="D824" s="55"/>
      <c r="E824" s="55"/>
      <c r="F824" s="55"/>
      <c r="G824" s="55"/>
      <c r="H824" s="55"/>
      <c r="I824" s="52"/>
    </row>
    <row r="825" spans="1:9" ht="15.75" customHeight="1">
      <c r="A825" s="31"/>
      <c r="B825" s="55"/>
      <c r="C825" s="55"/>
      <c r="D825" s="55"/>
      <c r="E825" s="55"/>
      <c r="F825" s="55"/>
      <c r="G825" s="55"/>
      <c r="H825" s="55"/>
      <c r="I825" s="52"/>
    </row>
    <row r="826" spans="1:9" ht="15.75" customHeight="1">
      <c r="A826" s="31"/>
      <c r="B826" s="55"/>
      <c r="C826" s="55"/>
      <c r="D826" s="55"/>
      <c r="E826" s="55"/>
      <c r="F826" s="55"/>
      <c r="G826" s="55"/>
      <c r="H826" s="55"/>
      <c r="I826" s="52"/>
    </row>
    <row r="827" spans="1:9" ht="15.75" customHeight="1">
      <c r="A827" s="31"/>
      <c r="B827" s="55"/>
      <c r="C827" s="55"/>
      <c r="D827" s="55"/>
      <c r="E827" s="55"/>
      <c r="F827" s="55"/>
      <c r="G827" s="55"/>
      <c r="H827" s="55"/>
      <c r="I827" s="52"/>
    </row>
    <row r="828" spans="1:9" ht="15.75" customHeight="1">
      <c r="A828" s="31"/>
      <c r="B828" s="55"/>
      <c r="C828" s="55"/>
      <c r="D828" s="55"/>
      <c r="E828" s="55"/>
      <c r="F828" s="55"/>
      <c r="G828" s="55"/>
      <c r="H828" s="55"/>
      <c r="I828" s="52"/>
    </row>
    <row r="829" spans="1:9" ht="15.75" customHeight="1">
      <c r="A829" s="31"/>
      <c r="B829" s="55"/>
      <c r="C829" s="55"/>
      <c r="D829" s="55"/>
      <c r="E829" s="55"/>
      <c r="F829" s="55"/>
      <c r="G829" s="55"/>
      <c r="H829" s="55"/>
      <c r="I829" s="52"/>
    </row>
    <row r="830" spans="1:9" ht="15.75" customHeight="1">
      <c r="A830" s="31"/>
      <c r="B830" s="55"/>
      <c r="C830" s="55"/>
      <c r="D830" s="55"/>
      <c r="E830" s="55"/>
      <c r="F830" s="55"/>
      <c r="G830" s="55"/>
      <c r="H830" s="55"/>
      <c r="I830" s="52"/>
    </row>
    <row r="831" spans="1:9" ht="15.75" customHeight="1">
      <c r="A831" s="31"/>
      <c r="B831" s="55"/>
      <c r="C831" s="55"/>
      <c r="D831" s="55"/>
      <c r="E831" s="55"/>
      <c r="F831" s="55"/>
      <c r="G831" s="55"/>
      <c r="H831" s="55"/>
      <c r="I831" s="52"/>
    </row>
    <row r="832" spans="1:9" ht="15.75" customHeight="1">
      <c r="A832" s="31"/>
      <c r="B832" s="55"/>
      <c r="C832" s="55"/>
      <c r="D832" s="55"/>
      <c r="E832" s="55"/>
      <c r="F832" s="55"/>
      <c r="G832" s="55"/>
      <c r="H832" s="55"/>
      <c r="I832" s="52"/>
    </row>
    <row r="833" spans="1:9" ht="15.75" customHeight="1">
      <c r="A833" s="31"/>
      <c r="B833" s="55"/>
      <c r="C833" s="55"/>
      <c r="D833" s="55"/>
      <c r="E833" s="55"/>
      <c r="F833" s="55"/>
      <c r="G833" s="55"/>
      <c r="H833" s="55"/>
      <c r="I833" s="52"/>
    </row>
    <row r="834" spans="1:9" ht="15.75" customHeight="1">
      <c r="A834" s="31"/>
      <c r="B834" s="55"/>
      <c r="C834" s="55"/>
      <c r="D834" s="55"/>
      <c r="E834" s="55"/>
      <c r="F834" s="55"/>
      <c r="G834" s="55"/>
      <c r="H834" s="55"/>
      <c r="I834" s="52"/>
    </row>
  </sheetData>
  <autoFilter ref="A1:X834"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041"/>
  <sheetViews>
    <sheetView workbookViewId="0">
      <pane xSplit="1" topLeftCell="B1" activePane="topRight" state="frozen"/>
      <selection pane="topRight" activeCell="C2" sqref="C2"/>
    </sheetView>
  </sheetViews>
  <sheetFormatPr baseColWidth="10" defaultColWidth="12.6640625" defaultRowHeight="15.75" customHeight="1"/>
  <cols>
    <col min="1" max="1" width="28.88671875" customWidth="1"/>
    <col min="2" max="3" width="39.88671875" customWidth="1"/>
    <col min="4" max="4" width="40.109375" customWidth="1"/>
    <col min="5" max="6" width="12.6640625" customWidth="1"/>
    <col min="9" max="10" width="31.21875" customWidth="1"/>
    <col min="11" max="11" width="28.88671875" customWidth="1"/>
  </cols>
  <sheetData>
    <row r="1" spans="1:28" ht="13.2">
      <c r="A1" s="9" t="s">
        <v>0</v>
      </c>
      <c r="B1" s="9" t="s">
        <v>1</v>
      </c>
      <c r="C1" s="9" t="s">
        <v>2</v>
      </c>
      <c r="D1" s="9" t="s">
        <v>3</v>
      </c>
      <c r="E1" s="9" t="s">
        <v>4</v>
      </c>
      <c r="F1" s="9" t="s">
        <v>5</v>
      </c>
      <c r="G1" s="12" t="s">
        <v>6</v>
      </c>
      <c r="H1" s="12" t="s">
        <v>7</v>
      </c>
      <c r="I1" s="12" t="s">
        <v>8</v>
      </c>
      <c r="J1" s="9" t="s">
        <v>9</v>
      </c>
      <c r="K1" s="9" t="s">
        <v>10</v>
      </c>
      <c r="L1" s="9"/>
      <c r="M1" s="9"/>
      <c r="N1" s="9"/>
      <c r="O1" s="8"/>
      <c r="P1" s="8"/>
      <c r="Q1" s="8"/>
      <c r="R1" s="9"/>
      <c r="S1" s="9"/>
      <c r="T1" s="9"/>
      <c r="U1" s="9"/>
      <c r="V1" s="9"/>
      <c r="W1" s="9"/>
      <c r="X1" s="9"/>
      <c r="Y1" s="9"/>
      <c r="Z1" s="9"/>
      <c r="AA1" s="9"/>
      <c r="AB1" s="9"/>
    </row>
    <row r="2" spans="1:28" ht="26.4">
      <c r="A2" s="42" t="s">
        <v>7304</v>
      </c>
      <c r="B2" s="29" t="s">
        <v>3375</v>
      </c>
      <c r="C2" s="13" t="s">
        <v>3376</v>
      </c>
      <c r="D2" s="7" t="s">
        <v>3377</v>
      </c>
      <c r="E2" s="17" t="s">
        <v>3378</v>
      </c>
      <c r="F2" s="7" t="s">
        <v>3379</v>
      </c>
      <c r="G2" s="5" t="s">
        <v>7305</v>
      </c>
      <c r="H2" s="6" t="s">
        <v>3380</v>
      </c>
      <c r="I2" s="7" t="s">
        <v>3381</v>
      </c>
      <c r="J2" s="4" t="s">
        <v>7306</v>
      </c>
      <c r="K2" s="4"/>
      <c r="L2" s="13"/>
      <c r="M2" s="13"/>
      <c r="N2" s="13"/>
      <c r="R2" s="13"/>
      <c r="S2" s="13"/>
      <c r="T2" s="13"/>
      <c r="U2" s="13"/>
      <c r="V2" s="13"/>
      <c r="W2" s="13"/>
      <c r="X2" s="13"/>
      <c r="Y2" s="13"/>
      <c r="Z2" s="13"/>
      <c r="AA2" s="13"/>
      <c r="AB2" s="13"/>
    </row>
    <row r="3" spans="1:28" ht="14.4">
      <c r="A3" s="42" t="s">
        <v>7307</v>
      </c>
      <c r="B3" s="29" t="s">
        <v>7308</v>
      </c>
      <c r="C3" s="13" t="s">
        <v>7309</v>
      </c>
      <c r="D3" s="7" t="s">
        <v>7310</v>
      </c>
      <c r="E3" s="17" t="s">
        <v>7311</v>
      </c>
      <c r="F3" s="7" t="s">
        <v>7312</v>
      </c>
      <c r="G3" s="5" t="s">
        <v>7313</v>
      </c>
      <c r="H3" s="6" t="s">
        <v>7314</v>
      </c>
      <c r="I3" s="7" t="s">
        <v>7315</v>
      </c>
      <c r="J3" s="4" t="s">
        <v>7316</v>
      </c>
      <c r="K3" s="4"/>
      <c r="L3" s="13"/>
      <c r="M3" s="13"/>
      <c r="N3" s="13"/>
      <c r="R3" s="13"/>
      <c r="S3" s="13"/>
      <c r="T3" s="13"/>
      <c r="U3" s="13"/>
      <c r="V3" s="13"/>
      <c r="W3" s="13"/>
      <c r="X3" s="13"/>
      <c r="Y3" s="13"/>
      <c r="Z3" s="13"/>
      <c r="AA3" s="13"/>
      <c r="AB3" s="13"/>
    </row>
    <row r="4" spans="1:28" ht="14.4">
      <c r="A4" s="42" t="s">
        <v>7317</v>
      </c>
      <c r="B4" s="46" t="s">
        <v>7318</v>
      </c>
      <c r="C4" s="46" t="s">
        <v>7319</v>
      </c>
      <c r="D4" s="46" t="s">
        <v>7320</v>
      </c>
      <c r="E4" s="37" t="s">
        <v>7321</v>
      </c>
      <c r="F4" s="46" t="s">
        <v>7322</v>
      </c>
      <c r="G4" s="5" t="s">
        <v>7323</v>
      </c>
      <c r="H4" s="6" t="s">
        <v>7324</v>
      </c>
      <c r="I4" s="7" t="s">
        <v>7321</v>
      </c>
      <c r="J4" s="4"/>
      <c r="K4" s="4"/>
      <c r="L4" s="13"/>
      <c r="M4" s="13"/>
      <c r="N4" s="13"/>
      <c r="R4" s="13"/>
      <c r="S4" s="13"/>
      <c r="T4" s="13"/>
      <c r="U4" s="13"/>
      <c r="V4" s="13"/>
      <c r="W4" s="13"/>
      <c r="X4" s="13"/>
      <c r="Y4" s="13"/>
      <c r="Z4" s="13"/>
      <c r="AA4" s="13"/>
      <c r="AB4" s="13"/>
    </row>
    <row r="5" spans="1:28" ht="14.4">
      <c r="A5" s="42" t="s">
        <v>7325</v>
      </c>
      <c r="B5" s="46" t="s">
        <v>5773</v>
      </c>
      <c r="C5" s="46" t="s">
        <v>5774</v>
      </c>
      <c r="D5" s="46" t="s">
        <v>5775</v>
      </c>
      <c r="E5" s="37" t="s">
        <v>5776</v>
      </c>
      <c r="F5" s="46" t="s">
        <v>5777</v>
      </c>
      <c r="G5" s="5" t="s">
        <v>5778</v>
      </c>
      <c r="H5" s="6" t="s">
        <v>5779</v>
      </c>
      <c r="I5" s="7" t="s">
        <v>5776</v>
      </c>
      <c r="J5" s="4"/>
      <c r="K5" s="4"/>
      <c r="L5" s="13"/>
      <c r="M5" s="13"/>
      <c r="N5" s="13"/>
      <c r="R5" s="13"/>
      <c r="S5" s="13"/>
      <c r="T5" s="13"/>
      <c r="U5" s="13"/>
      <c r="V5" s="13"/>
      <c r="W5" s="13"/>
      <c r="X5" s="13"/>
      <c r="Y5" s="13"/>
      <c r="Z5" s="13"/>
      <c r="AA5" s="13"/>
      <c r="AB5" s="13"/>
    </row>
    <row r="6" spans="1:28" ht="14.4">
      <c r="A6" s="42" t="s">
        <v>7326</v>
      </c>
      <c r="B6" s="46" t="s">
        <v>5758</v>
      </c>
      <c r="C6" s="46" t="s">
        <v>5759</v>
      </c>
      <c r="D6" s="46" t="s">
        <v>7327</v>
      </c>
      <c r="E6" s="37" t="s">
        <v>5761</v>
      </c>
      <c r="F6" s="46" t="s">
        <v>5762</v>
      </c>
      <c r="G6" s="5" t="s">
        <v>5763</v>
      </c>
      <c r="H6" s="6" t="s">
        <v>5764</v>
      </c>
      <c r="I6" s="7" t="s">
        <v>5765</v>
      </c>
      <c r="J6" s="4"/>
      <c r="K6" s="4"/>
      <c r="L6" s="13"/>
      <c r="M6" s="13"/>
      <c r="N6" s="13"/>
      <c r="R6" s="13"/>
      <c r="S6" s="13"/>
      <c r="T6" s="13"/>
      <c r="U6" s="13"/>
      <c r="V6" s="13"/>
      <c r="W6" s="13"/>
      <c r="X6" s="13"/>
      <c r="Y6" s="13"/>
      <c r="Z6" s="13"/>
      <c r="AA6" s="13"/>
      <c r="AB6" s="13"/>
    </row>
    <row r="7" spans="1:28" ht="14.4">
      <c r="A7" s="42" t="s">
        <v>7328</v>
      </c>
      <c r="B7" s="46" t="s">
        <v>7329</v>
      </c>
      <c r="C7" s="46" t="s">
        <v>7330</v>
      </c>
      <c r="D7" s="46" t="s">
        <v>7331</v>
      </c>
      <c r="E7" s="37" t="s">
        <v>7332</v>
      </c>
      <c r="F7" s="46" t="s">
        <v>7333</v>
      </c>
      <c r="G7" s="5" t="s">
        <v>7334</v>
      </c>
      <c r="H7" s="6" t="s">
        <v>7335</v>
      </c>
      <c r="I7" s="7" t="s">
        <v>7336</v>
      </c>
      <c r="J7" s="4"/>
      <c r="K7" s="4"/>
      <c r="L7" s="13"/>
      <c r="M7" s="13"/>
      <c r="N7" s="13"/>
      <c r="R7" s="13"/>
      <c r="S7" s="13"/>
      <c r="T7" s="13"/>
      <c r="U7" s="13"/>
      <c r="V7" s="13"/>
      <c r="W7" s="13"/>
      <c r="X7" s="13"/>
      <c r="Y7" s="13"/>
      <c r="Z7" s="13"/>
      <c r="AA7" s="13"/>
      <c r="AB7" s="13"/>
    </row>
    <row r="8" spans="1:28" ht="14.4">
      <c r="A8" s="42" t="s">
        <v>7337</v>
      </c>
      <c r="B8" s="29" t="s">
        <v>7338</v>
      </c>
      <c r="C8" s="13" t="s">
        <v>7339</v>
      </c>
      <c r="D8" s="7" t="s">
        <v>7340</v>
      </c>
      <c r="E8" s="17" t="s">
        <v>7341</v>
      </c>
      <c r="F8" s="7" t="s">
        <v>7342</v>
      </c>
      <c r="G8" s="5" t="s">
        <v>7343</v>
      </c>
      <c r="H8" s="6" t="s">
        <v>7344</v>
      </c>
      <c r="I8" s="7" t="s">
        <v>7341</v>
      </c>
      <c r="J8" s="4" t="s">
        <v>7316</v>
      </c>
      <c r="K8" s="4"/>
      <c r="L8" s="13"/>
      <c r="M8" s="13"/>
      <c r="N8" s="13"/>
      <c r="R8" s="13"/>
      <c r="S8" s="13"/>
      <c r="T8" s="13"/>
      <c r="U8" s="13"/>
      <c r="V8" s="13"/>
      <c r="W8" s="13"/>
      <c r="X8" s="13"/>
      <c r="Y8" s="13"/>
      <c r="Z8" s="13"/>
      <c r="AA8" s="13"/>
      <c r="AB8" s="13"/>
    </row>
    <row r="9" spans="1:28" ht="14.4">
      <c r="A9" s="42" t="s">
        <v>7345</v>
      </c>
      <c r="B9" s="46" t="s">
        <v>7346</v>
      </c>
      <c r="C9" s="46" t="s">
        <v>7347</v>
      </c>
      <c r="D9" s="46" t="s">
        <v>7348</v>
      </c>
      <c r="E9" s="37" t="s">
        <v>7349</v>
      </c>
      <c r="F9" s="46" t="s">
        <v>7350</v>
      </c>
      <c r="G9" s="5" t="s">
        <v>7351</v>
      </c>
      <c r="H9" s="6" t="s">
        <v>7352</v>
      </c>
      <c r="I9" s="7" t="s">
        <v>7353</v>
      </c>
      <c r="J9" s="4"/>
      <c r="K9" s="4"/>
      <c r="L9" s="13"/>
      <c r="M9" s="13"/>
      <c r="N9" s="13"/>
      <c r="R9" s="13"/>
      <c r="S9" s="13"/>
      <c r="T9" s="13"/>
      <c r="U9" s="13"/>
      <c r="V9" s="13"/>
      <c r="W9" s="13"/>
      <c r="X9" s="13"/>
      <c r="Y9" s="13"/>
      <c r="Z9" s="13"/>
      <c r="AA9" s="13"/>
      <c r="AB9" s="13"/>
    </row>
    <row r="10" spans="1:28" ht="14.4">
      <c r="A10" s="42" t="s">
        <v>7354</v>
      </c>
      <c r="B10" s="46" t="s">
        <v>7355</v>
      </c>
      <c r="C10" s="46" t="s">
        <v>7356</v>
      </c>
      <c r="D10" s="46" t="s">
        <v>5743</v>
      </c>
      <c r="E10" s="37" t="s">
        <v>7357</v>
      </c>
      <c r="F10" s="46" t="s">
        <v>7358</v>
      </c>
      <c r="G10" s="5" t="s">
        <v>5746</v>
      </c>
      <c r="H10" s="6" t="s">
        <v>7359</v>
      </c>
      <c r="I10" s="7" t="s">
        <v>7360</v>
      </c>
      <c r="J10" s="4"/>
      <c r="K10" s="4"/>
      <c r="L10" s="13"/>
      <c r="M10" s="13"/>
      <c r="N10" s="13"/>
      <c r="R10" s="13"/>
      <c r="S10" s="13"/>
      <c r="T10" s="13"/>
      <c r="U10" s="13"/>
      <c r="V10" s="13"/>
      <c r="W10" s="13"/>
      <c r="X10" s="13"/>
      <c r="Y10" s="13"/>
      <c r="Z10" s="13"/>
      <c r="AA10" s="13"/>
      <c r="AB10" s="13"/>
    </row>
    <row r="11" spans="1:28" ht="14.4">
      <c r="A11" s="42" t="s">
        <v>7361</v>
      </c>
      <c r="B11" s="46" t="s">
        <v>7362</v>
      </c>
      <c r="C11" s="46" t="s">
        <v>7363</v>
      </c>
      <c r="D11" s="46" t="s">
        <v>7364</v>
      </c>
      <c r="E11" s="37" t="s">
        <v>7365</v>
      </c>
      <c r="F11" s="46" t="s">
        <v>7366</v>
      </c>
      <c r="G11" s="5" t="s">
        <v>7367</v>
      </c>
      <c r="H11" s="6" t="s">
        <v>7368</v>
      </c>
      <c r="I11" s="7" t="s">
        <v>7369</v>
      </c>
      <c r="J11" s="4"/>
      <c r="K11" s="4"/>
      <c r="L11" s="13"/>
      <c r="M11" s="13"/>
      <c r="N11" s="13"/>
      <c r="R11" s="13"/>
      <c r="S11" s="13"/>
      <c r="T11" s="13"/>
      <c r="U11" s="13"/>
      <c r="V11" s="13"/>
      <c r="W11" s="13"/>
      <c r="X11" s="13"/>
      <c r="Y11" s="13"/>
      <c r="Z11" s="13"/>
      <c r="AA11" s="13"/>
      <c r="AB11" s="13"/>
    </row>
    <row r="12" spans="1:28" ht="14.4">
      <c r="A12" s="42" t="s">
        <v>7370</v>
      </c>
      <c r="B12" s="46" t="s">
        <v>7371</v>
      </c>
      <c r="C12" s="46" t="s">
        <v>7372</v>
      </c>
      <c r="D12" s="46" t="s">
        <v>7373</v>
      </c>
      <c r="E12" s="37" t="s">
        <v>7374</v>
      </c>
      <c r="F12" s="46" t="s">
        <v>7375</v>
      </c>
      <c r="G12" s="5" t="s">
        <v>7376</v>
      </c>
      <c r="H12" s="6" t="s">
        <v>7377</v>
      </c>
      <c r="I12" s="7" t="s">
        <v>7378</v>
      </c>
      <c r="J12" s="4"/>
      <c r="K12" s="4"/>
      <c r="L12" s="13"/>
      <c r="M12" s="13"/>
      <c r="N12" s="13"/>
      <c r="R12" s="13"/>
      <c r="S12" s="13"/>
      <c r="T12" s="13"/>
      <c r="U12" s="13"/>
      <c r="V12" s="13"/>
      <c r="W12" s="13"/>
      <c r="X12" s="13"/>
      <c r="Y12" s="13"/>
      <c r="Z12" s="13"/>
      <c r="AA12" s="13"/>
      <c r="AB12" s="13"/>
    </row>
    <row r="13" spans="1:28" ht="14.4">
      <c r="A13" s="42" t="s">
        <v>7379</v>
      </c>
      <c r="B13" s="29" t="s">
        <v>7380</v>
      </c>
      <c r="C13" s="13" t="s">
        <v>7381</v>
      </c>
      <c r="D13" s="7" t="s">
        <v>7382</v>
      </c>
      <c r="E13" s="17" t="s">
        <v>7383</v>
      </c>
      <c r="F13" s="7" t="s">
        <v>7384</v>
      </c>
      <c r="G13" s="5" t="s">
        <v>7385</v>
      </c>
      <c r="H13" s="6" t="s">
        <v>7386</v>
      </c>
      <c r="I13" s="7" t="s">
        <v>7387</v>
      </c>
      <c r="J13" s="4" t="s">
        <v>7316</v>
      </c>
      <c r="K13" s="4"/>
      <c r="L13" s="13"/>
      <c r="M13" s="13"/>
      <c r="N13" s="13"/>
      <c r="R13" s="13"/>
      <c r="S13" s="13"/>
      <c r="T13" s="13"/>
      <c r="U13" s="13"/>
      <c r="V13" s="13"/>
      <c r="W13" s="13"/>
      <c r="X13" s="13"/>
      <c r="Y13" s="13"/>
      <c r="Z13" s="13"/>
      <c r="AA13" s="13"/>
      <c r="AB13" s="13"/>
    </row>
    <row r="14" spans="1:28" ht="14.4">
      <c r="A14" s="42" t="s">
        <v>7388</v>
      </c>
      <c r="B14" s="46" t="s">
        <v>7389</v>
      </c>
      <c r="C14" s="46" t="s">
        <v>7390</v>
      </c>
      <c r="D14" s="46" t="s">
        <v>7391</v>
      </c>
      <c r="E14" s="37" t="s">
        <v>7383</v>
      </c>
      <c r="F14" s="46" t="s">
        <v>7384</v>
      </c>
      <c r="G14" s="5" t="s">
        <v>7392</v>
      </c>
      <c r="H14" s="6" t="s">
        <v>7393</v>
      </c>
      <c r="I14" s="7" t="s">
        <v>7394</v>
      </c>
      <c r="J14" s="4"/>
      <c r="K14" s="4"/>
      <c r="L14" s="13"/>
      <c r="M14" s="13"/>
      <c r="N14" s="13"/>
      <c r="R14" s="13"/>
      <c r="S14" s="13"/>
      <c r="T14" s="13"/>
      <c r="U14" s="13"/>
      <c r="V14" s="13"/>
      <c r="W14" s="13"/>
      <c r="X14" s="13"/>
      <c r="Y14" s="13"/>
      <c r="Z14" s="13"/>
      <c r="AA14" s="13"/>
      <c r="AB14" s="13"/>
    </row>
    <row r="15" spans="1:28" ht="14.4">
      <c r="A15" s="42" t="s">
        <v>7395</v>
      </c>
      <c r="B15" s="46" t="s">
        <v>7396</v>
      </c>
      <c r="C15" s="46" t="s">
        <v>7396</v>
      </c>
      <c r="D15" s="46" t="s">
        <v>7396</v>
      </c>
      <c r="E15" s="37" t="s">
        <v>7396</v>
      </c>
      <c r="F15" s="46" t="s">
        <v>7397</v>
      </c>
      <c r="G15" s="5" t="s">
        <v>7385</v>
      </c>
      <c r="H15" s="6" t="s">
        <v>7398</v>
      </c>
      <c r="I15" s="7" t="s">
        <v>7396</v>
      </c>
      <c r="J15" s="4"/>
      <c r="K15" s="4"/>
      <c r="L15" s="13"/>
      <c r="M15" s="13"/>
      <c r="N15" s="13"/>
      <c r="R15" s="13"/>
      <c r="S15" s="13"/>
      <c r="T15" s="13"/>
      <c r="U15" s="13"/>
      <c r="V15" s="13"/>
      <c r="W15" s="13"/>
      <c r="X15" s="13"/>
      <c r="Y15" s="13"/>
      <c r="Z15" s="13"/>
      <c r="AA15" s="13"/>
      <c r="AB15" s="13"/>
    </row>
    <row r="16" spans="1:28" ht="14.4">
      <c r="A16" s="42" t="s">
        <v>7399</v>
      </c>
      <c r="B16" s="29" t="s">
        <v>7400</v>
      </c>
      <c r="C16" s="13" t="s">
        <v>7401</v>
      </c>
      <c r="D16" s="7" t="s">
        <v>7402</v>
      </c>
      <c r="E16" s="17" t="s">
        <v>7403</v>
      </c>
      <c r="F16" s="7" t="s">
        <v>7404</v>
      </c>
      <c r="G16" s="5" t="s">
        <v>7405</v>
      </c>
      <c r="H16" s="6" t="s">
        <v>7406</v>
      </c>
      <c r="I16" s="7" t="s">
        <v>7407</v>
      </c>
      <c r="J16" s="4" t="s">
        <v>7316</v>
      </c>
      <c r="K16" s="4"/>
      <c r="L16" s="13"/>
      <c r="M16" s="13"/>
      <c r="N16" s="13"/>
      <c r="R16" s="13"/>
      <c r="S16" s="13"/>
      <c r="T16" s="13"/>
      <c r="U16" s="13"/>
      <c r="V16" s="13"/>
      <c r="W16" s="13"/>
      <c r="X16" s="13"/>
      <c r="Y16" s="13"/>
      <c r="Z16" s="13"/>
      <c r="AA16" s="13"/>
      <c r="AB16" s="13"/>
    </row>
    <row r="17" spans="1:28" ht="13.2">
      <c r="A17" s="42" t="s">
        <v>7408</v>
      </c>
      <c r="B17" s="5" t="s">
        <v>2872</v>
      </c>
      <c r="C17" s="13" t="s">
        <v>2872</v>
      </c>
      <c r="D17" s="5" t="s">
        <v>2873</v>
      </c>
      <c r="E17" s="5" t="s">
        <v>2874</v>
      </c>
      <c r="F17" s="5" t="s">
        <v>2875</v>
      </c>
      <c r="G17" s="5" t="s">
        <v>7409</v>
      </c>
      <c r="H17" s="6" t="s">
        <v>2877</v>
      </c>
      <c r="I17" s="7" t="s">
        <v>2878</v>
      </c>
      <c r="J17" s="4"/>
      <c r="K17" s="4"/>
      <c r="L17" s="13"/>
      <c r="M17" s="13"/>
      <c r="N17" s="13"/>
      <c r="R17" s="13"/>
      <c r="S17" s="13"/>
      <c r="T17" s="13"/>
      <c r="U17" s="13"/>
      <c r="V17" s="13"/>
      <c r="W17" s="13"/>
      <c r="X17" s="13"/>
      <c r="Y17" s="13"/>
      <c r="Z17" s="13"/>
      <c r="AA17" s="13"/>
      <c r="AB17" s="13"/>
    </row>
    <row r="18" spans="1:28" ht="13.2">
      <c r="A18" s="42" t="s">
        <v>7410</v>
      </c>
      <c r="B18" s="5" t="s">
        <v>7411</v>
      </c>
      <c r="C18" s="13" t="s">
        <v>7412</v>
      </c>
      <c r="D18" s="22" t="s">
        <v>7413</v>
      </c>
      <c r="E18" s="5" t="s">
        <v>7414</v>
      </c>
      <c r="F18" s="5" t="s">
        <v>7415</v>
      </c>
      <c r="G18" s="5" t="s">
        <v>7416</v>
      </c>
      <c r="H18" s="6" t="s">
        <v>7417</v>
      </c>
      <c r="I18" s="7" t="s">
        <v>7418</v>
      </c>
      <c r="J18" s="4"/>
      <c r="K18" s="4"/>
      <c r="L18" s="13"/>
      <c r="M18" s="13"/>
      <c r="N18" s="13"/>
      <c r="R18" s="13"/>
      <c r="S18" s="13"/>
      <c r="T18" s="13"/>
      <c r="U18" s="13"/>
      <c r="V18" s="13"/>
      <c r="W18" s="13"/>
      <c r="X18" s="13"/>
      <c r="Y18" s="13"/>
      <c r="Z18" s="13"/>
      <c r="AA18" s="13"/>
      <c r="AB18" s="13"/>
    </row>
    <row r="19" spans="1:28" ht="13.2">
      <c r="A19" s="42" t="s">
        <v>7419</v>
      </c>
      <c r="B19" s="46" t="s">
        <v>7420</v>
      </c>
      <c r="C19" s="46" t="s">
        <v>7421</v>
      </c>
      <c r="D19" s="46" t="s">
        <v>7422</v>
      </c>
      <c r="E19" s="46" t="s">
        <v>7423</v>
      </c>
      <c r="F19" s="46" t="s">
        <v>7424</v>
      </c>
      <c r="G19" s="5" t="s">
        <v>7425</v>
      </c>
      <c r="H19" s="6" t="s">
        <v>7426</v>
      </c>
      <c r="I19" s="7" t="s">
        <v>7427</v>
      </c>
      <c r="J19" s="4" t="s">
        <v>7316</v>
      </c>
      <c r="K19" s="4"/>
      <c r="L19" s="13"/>
      <c r="M19" s="13"/>
      <c r="N19" s="13"/>
      <c r="R19" s="13"/>
      <c r="S19" s="13"/>
      <c r="T19" s="13"/>
      <c r="U19" s="13"/>
      <c r="V19" s="13"/>
      <c r="W19" s="13"/>
      <c r="X19" s="13"/>
      <c r="Y19" s="13"/>
      <c r="Z19" s="13"/>
      <c r="AA19" s="13"/>
      <c r="AB19" s="13"/>
    </row>
    <row r="20" spans="1:28" ht="14.4">
      <c r="A20" s="42" t="s">
        <v>7428</v>
      </c>
      <c r="B20" s="29" t="s">
        <v>7429</v>
      </c>
      <c r="C20" s="13" t="s">
        <v>7430</v>
      </c>
      <c r="D20" s="7" t="s">
        <v>7431</v>
      </c>
      <c r="E20" s="17" t="s">
        <v>7432</v>
      </c>
      <c r="F20" s="7" t="s">
        <v>7433</v>
      </c>
      <c r="G20" s="5" t="s">
        <v>7434</v>
      </c>
      <c r="H20" s="6" t="s">
        <v>7435</v>
      </c>
      <c r="I20" s="7" t="s">
        <v>7436</v>
      </c>
      <c r="J20" s="4" t="s">
        <v>7316</v>
      </c>
      <c r="K20" s="4"/>
      <c r="L20" s="13"/>
      <c r="M20" s="13"/>
      <c r="N20" s="13"/>
      <c r="R20" s="13"/>
      <c r="S20" s="13"/>
      <c r="T20" s="13"/>
      <c r="U20" s="13"/>
      <c r="V20" s="13"/>
      <c r="W20" s="13"/>
      <c r="X20" s="13"/>
      <c r="Y20" s="13"/>
      <c r="Z20" s="13"/>
      <c r="AA20" s="13"/>
      <c r="AB20" s="13"/>
    </row>
    <row r="21" spans="1:28" ht="14.4">
      <c r="A21" s="42" t="s">
        <v>7437</v>
      </c>
      <c r="B21" s="29" t="s">
        <v>7438</v>
      </c>
      <c r="C21" s="13" t="s">
        <v>7439</v>
      </c>
      <c r="D21" s="7" t="s">
        <v>7440</v>
      </c>
      <c r="E21" s="17" t="s">
        <v>7441</v>
      </c>
      <c r="F21" s="7" t="s">
        <v>7442</v>
      </c>
      <c r="G21" s="5" t="s">
        <v>7443</v>
      </c>
      <c r="H21" s="6" t="s">
        <v>7444</v>
      </c>
      <c r="I21" s="7" t="s">
        <v>7445</v>
      </c>
      <c r="J21" s="4" t="s">
        <v>7446</v>
      </c>
      <c r="K21" s="4"/>
      <c r="L21" s="13"/>
      <c r="M21" s="13"/>
      <c r="N21" s="13"/>
      <c r="R21" s="13"/>
      <c r="S21" s="13"/>
      <c r="T21" s="13"/>
      <c r="U21" s="13"/>
      <c r="V21" s="13"/>
      <c r="W21" s="13"/>
      <c r="X21" s="13"/>
      <c r="Y21" s="13"/>
      <c r="Z21" s="13"/>
      <c r="AA21" s="13"/>
      <c r="AB21" s="13"/>
    </row>
    <row r="22" spans="1:28" ht="39.6">
      <c r="A22" s="42" t="s">
        <v>7447</v>
      </c>
      <c r="B22" s="29" t="s">
        <v>7448</v>
      </c>
      <c r="C22" s="13" t="s">
        <v>7449</v>
      </c>
      <c r="D22" s="7" t="s">
        <v>7450</v>
      </c>
      <c r="E22" s="7" t="s">
        <v>7451</v>
      </c>
      <c r="F22" s="7" t="s">
        <v>7452</v>
      </c>
      <c r="G22" s="5" t="s">
        <v>7453</v>
      </c>
      <c r="H22" s="6" t="s">
        <v>7454</v>
      </c>
      <c r="I22" s="7" t="s">
        <v>7455</v>
      </c>
      <c r="J22" s="4" t="s">
        <v>7456</v>
      </c>
      <c r="K22" s="4"/>
      <c r="L22" s="13"/>
      <c r="M22" s="13"/>
      <c r="N22" s="13"/>
      <c r="R22" s="13"/>
      <c r="S22" s="13"/>
      <c r="T22" s="13"/>
      <c r="U22" s="13"/>
      <c r="V22" s="13"/>
      <c r="W22" s="13"/>
      <c r="X22" s="13"/>
      <c r="Y22" s="13"/>
      <c r="Z22" s="13"/>
      <c r="AA22" s="13"/>
      <c r="AB22" s="13"/>
    </row>
    <row r="23" spans="1:28" ht="14.4">
      <c r="A23" s="60" t="s">
        <v>7457</v>
      </c>
      <c r="B23" s="29" t="s">
        <v>7458</v>
      </c>
      <c r="C23" s="13" t="s">
        <v>7459</v>
      </c>
      <c r="D23" s="7" t="s">
        <v>7460</v>
      </c>
      <c r="E23" s="17" t="s">
        <v>7461</v>
      </c>
      <c r="F23" s="7" t="s">
        <v>7462</v>
      </c>
      <c r="G23" s="5" t="s">
        <v>7463</v>
      </c>
      <c r="H23" s="6" t="s">
        <v>7464</v>
      </c>
      <c r="I23" s="7" t="s">
        <v>7461</v>
      </c>
      <c r="J23" s="4" t="s">
        <v>7465</v>
      </c>
      <c r="K23" s="4"/>
      <c r="L23" s="13"/>
      <c r="M23" s="13"/>
      <c r="N23" s="13"/>
      <c r="R23" s="13"/>
      <c r="S23" s="13"/>
      <c r="T23" s="13"/>
      <c r="U23" s="13"/>
      <c r="V23" s="13"/>
      <c r="W23" s="13"/>
      <c r="X23" s="13"/>
      <c r="Y23" s="13"/>
      <c r="Z23" s="13"/>
      <c r="AA23" s="13"/>
      <c r="AB23" s="13"/>
    </row>
    <row r="24" spans="1:28" ht="14.4">
      <c r="A24" s="60" t="s">
        <v>7466</v>
      </c>
      <c r="B24" s="29" t="s">
        <v>7467</v>
      </c>
      <c r="C24" s="13" t="s">
        <v>4716</v>
      </c>
      <c r="D24" s="7" t="s">
        <v>7468</v>
      </c>
      <c r="E24" s="17" t="s">
        <v>7469</v>
      </c>
      <c r="F24" s="7" t="s">
        <v>4719</v>
      </c>
      <c r="G24" s="5" t="s">
        <v>7470</v>
      </c>
      <c r="H24" s="6" t="s">
        <v>7471</v>
      </c>
      <c r="I24" s="7" t="s">
        <v>7472</v>
      </c>
      <c r="J24" s="4" t="s">
        <v>7465</v>
      </c>
      <c r="K24" s="4"/>
      <c r="L24" s="13"/>
      <c r="M24" s="13"/>
      <c r="N24" s="13"/>
      <c r="R24" s="13"/>
      <c r="S24" s="13"/>
      <c r="T24" s="13"/>
      <c r="U24" s="13"/>
      <c r="V24" s="13"/>
      <c r="W24" s="13"/>
      <c r="X24" s="13"/>
      <c r="Y24" s="13"/>
      <c r="Z24" s="13"/>
      <c r="AA24" s="13"/>
      <c r="AB24" s="13"/>
    </row>
    <row r="25" spans="1:28" ht="14.4">
      <c r="A25" s="60" t="s">
        <v>7473</v>
      </c>
      <c r="B25" s="29" t="s">
        <v>5224</v>
      </c>
      <c r="C25" s="13" t="s">
        <v>4726</v>
      </c>
      <c r="D25" s="7" t="s">
        <v>5226</v>
      </c>
      <c r="E25" s="17" t="s">
        <v>5227</v>
      </c>
      <c r="F25" s="7" t="s">
        <v>5227</v>
      </c>
      <c r="G25" s="5" t="s">
        <v>7474</v>
      </c>
      <c r="H25" s="6" t="s">
        <v>5228</v>
      </c>
      <c r="I25" s="7" t="s">
        <v>7475</v>
      </c>
      <c r="J25" s="4" t="s">
        <v>7465</v>
      </c>
      <c r="K25" s="4"/>
      <c r="L25" s="13"/>
      <c r="M25" s="13"/>
      <c r="N25" s="13"/>
      <c r="R25" s="13"/>
      <c r="S25" s="13"/>
      <c r="T25" s="13"/>
      <c r="U25" s="13"/>
      <c r="V25" s="13"/>
      <c r="W25" s="13"/>
      <c r="X25" s="13"/>
      <c r="Y25" s="13"/>
      <c r="Z25" s="13"/>
      <c r="AA25" s="13"/>
      <c r="AB25" s="13"/>
    </row>
    <row r="26" spans="1:28" ht="14.4">
      <c r="A26" s="60" t="s">
        <v>7476</v>
      </c>
      <c r="B26" s="29" t="s">
        <v>7477</v>
      </c>
      <c r="C26" s="13" t="s">
        <v>4734</v>
      </c>
      <c r="D26" s="7" t="s">
        <v>7478</v>
      </c>
      <c r="E26" s="17" t="s">
        <v>7479</v>
      </c>
      <c r="F26" s="7" t="s">
        <v>4736</v>
      </c>
      <c r="G26" s="5" t="s">
        <v>7480</v>
      </c>
      <c r="H26" s="6" t="s">
        <v>5231</v>
      </c>
      <c r="I26" s="7" t="s">
        <v>7481</v>
      </c>
      <c r="J26" s="4" t="s">
        <v>7465</v>
      </c>
      <c r="K26" s="4"/>
      <c r="L26" s="13"/>
      <c r="M26" s="13"/>
      <c r="N26" s="13"/>
      <c r="R26" s="13"/>
      <c r="S26" s="13"/>
      <c r="T26" s="13"/>
      <c r="U26" s="13"/>
      <c r="V26" s="13"/>
      <c r="W26" s="13"/>
      <c r="X26" s="13"/>
      <c r="Y26" s="13"/>
      <c r="Z26" s="13"/>
      <c r="AA26" s="13"/>
      <c r="AB26" s="13"/>
    </row>
    <row r="27" spans="1:28" ht="14.4">
      <c r="A27" s="60" t="s">
        <v>7482</v>
      </c>
      <c r="B27" s="29" t="s">
        <v>7483</v>
      </c>
      <c r="C27" s="13" t="s">
        <v>7484</v>
      </c>
      <c r="D27" s="7" t="s">
        <v>7485</v>
      </c>
      <c r="E27" s="17" t="s">
        <v>7486</v>
      </c>
      <c r="F27" s="7" t="s">
        <v>7487</v>
      </c>
      <c r="G27" s="5" t="s">
        <v>7488</v>
      </c>
      <c r="H27" s="6" t="s">
        <v>7489</v>
      </c>
      <c r="I27" s="7" t="s">
        <v>7490</v>
      </c>
      <c r="J27" s="4" t="s">
        <v>7465</v>
      </c>
      <c r="K27" s="4"/>
      <c r="L27" s="13"/>
      <c r="M27" s="13"/>
      <c r="N27" s="13"/>
      <c r="R27" s="13"/>
      <c r="S27" s="13"/>
      <c r="T27" s="13"/>
      <c r="U27" s="13"/>
      <c r="V27" s="13"/>
      <c r="W27" s="13"/>
      <c r="X27" s="13"/>
      <c r="Y27" s="13"/>
      <c r="Z27" s="13"/>
      <c r="AA27" s="13"/>
      <c r="AB27" s="13"/>
    </row>
    <row r="28" spans="1:28" ht="14.4">
      <c r="A28" s="60" t="s">
        <v>7491</v>
      </c>
      <c r="B28" s="29" t="s">
        <v>7492</v>
      </c>
      <c r="C28" s="13" t="s">
        <v>7493</v>
      </c>
      <c r="D28" s="7" t="s">
        <v>7494</v>
      </c>
      <c r="E28" s="17" t="s">
        <v>7495</v>
      </c>
      <c r="F28" s="7" t="s">
        <v>7496</v>
      </c>
      <c r="G28" s="5" t="s">
        <v>7497</v>
      </c>
      <c r="H28" s="6" t="s">
        <v>7498</v>
      </c>
      <c r="I28" s="7" t="s">
        <v>7499</v>
      </c>
      <c r="J28" s="4" t="s">
        <v>7465</v>
      </c>
      <c r="K28" s="4"/>
      <c r="L28" s="13"/>
      <c r="M28" s="13"/>
      <c r="N28" s="13"/>
      <c r="R28" s="13"/>
      <c r="S28" s="13"/>
      <c r="T28" s="13"/>
      <c r="U28" s="13"/>
      <c r="V28" s="13"/>
      <c r="W28" s="13"/>
      <c r="X28" s="13"/>
      <c r="Y28" s="13"/>
      <c r="Z28" s="13"/>
      <c r="AA28" s="13"/>
      <c r="AB28" s="13"/>
    </row>
    <row r="29" spans="1:28" ht="14.4">
      <c r="A29" s="42" t="s">
        <v>7500</v>
      </c>
      <c r="B29" s="29" t="s">
        <v>7501</v>
      </c>
      <c r="C29" s="13" t="s">
        <v>7502</v>
      </c>
      <c r="D29" s="7" t="s">
        <v>7503</v>
      </c>
      <c r="E29" s="17" t="s">
        <v>7504</v>
      </c>
      <c r="F29" s="7" t="s">
        <v>7505</v>
      </c>
      <c r="G29" s="5" t="s">
        <v>7506</v>
      </c>
      <c r="H29" s="6" t="s">
        <v>7507</v>
      </c>
      <c r="I29" s="7" t="s">
        <v>7504</v>
      </c>
      <c r="J29" s="4" t="s">
        <v>7508</v>
      </c>
      <c r="K29" s="4"/>
      <c r="L29" s="13"/>
      <c r="M29" s="13"/>
      <c r="N29" s="13"/>
      <c r="R29" s="13"/>
      <c r="S29" s="13"/>
      <c r="T29" s="13"/>
      <c r="U29" s="13"/>
      <c r="V29" s="13"/>
      <c r="W29" s="13"/>
      <c r="X29" s="13"/>
      <c r="Y29" s="13"/>
      <c r="Z29" s="13"/>
      <c r="AA29" s="13"/>
      <c r="AB29" s="13"/>
    </row>
    <row r="30" spans="1:28" ht="14.4">
      <c r="A30" s="42" t="s">
        <v>7509</v>
      </c>
      <c r="B30" s="29" t="s">
        <v>3392</v>
      </c>
      <c r="C30" s="13" t="s">
        <v>3393</v>
      </c>
      <c r="D30" s="7" t="s">
        <v>3394</v>
      </c>
      <c r="E30" s="17" t="s">
        <v>3392</v>
      </c>
      <c r="F30" s="7" t="s">
        <v>3395</v>
      </c>
      <c r="G30" s="5" t="s">
        <v>7510</v>
      </c>
      <c r="H30" s="6" t="s">
        <v>3397</v>
      </c>
      <c r="I30" s="7" t="s">
        <v>3398</v>
      </c>
      <c r="J30" s="4" t="s">
        <v>7511</v>
      </c>
      <c r="K30" s="4"/>
      <c r="L30" s="13"/>
      <c r="M30" s="13"/>
      <c r="N30" s="13"/>
      <c r="R30" s="13"/>
      <c r="S30" s="13"/>
      <c r="T30" s="13"/>
      <c r="U30" s="13"/>
      <c r="V30" s="13"/>
      <c r="W30" s="13"/>
      <c r="X30" s="13"/>
      <c r="Y30" s="13"/>
      <c r="Z30" s="13"/>
      <c r="AA30" s="13"/>
      <c r="AB30" s="13"/>
    </row>
    <row r="31" spans="1:28" ht="14.4">
      <c r="A31" s="42" t="s">
        <v>7512</v>
      </c>
      <c r="B31" s="29" t="s">
        <v>7513</v>
      </c>
      <c r="C31" s="13" t="s">
        <v>7513</v>
      </c>
      <c r="D31" s="7" t="s">
        <v>7310</v>
      </c>
      <c r="E31" s="17" t="s">
        <v>7311</v>
      </c>
      <c r="F31" s="7" t="s">
        <v>7312</v>
      </c>
      <c r="G31" s="5" t="s">
        <v>7514</v>
      </c>
      <c r="H31" s="6" t="s">
        <v>7314</v>
      </c>
      <c r="I31" s="7" t="s">
        <v>7311</v>
      </c>
      <c r="J31" s="4" t="s">
        <v>7511</v>
      </c>
      <c r="K31" s="4"/>
      <c r="L31" s="13"/>
      <c r="M31" s="13"/>
      <c r="N31" s="13"/>
      <c r="R31" s="13"/>
      <c r="S31" s="13"/>
      <c r="T31" s="13"/>
      <c r="U31" s="13"/>
      <c r="V31" s="13"/>
      <c r="W31" s="13"/>
      <c r="X31" s="13"/>
      <c r="Y31" s="13"/>
      <c r="Z31" s="13"/>
      <c r="AA31" s="13"/>
      <c r="AB31" s="13"/>
    </row>
    <row r="32" spans="1:28" ht="14.4">
      <c r="A32" s="42" t="s">
        <v>7515</v>
      </c>
      <c r="B32" s="29" t="s">
        <v>7516</v>
      </c>
      <c r="C32" s="13" t="s">
        <v>7517</v>
      </c>
      <c r="D32" s="7" t="s">
        <v>7340</v>
      </c>
      <c r="E32" s="17" t="s">
        <v>7341</v>
      </c>
      <c r="F32" s="7" t="s">
        <v>7342</v>
      </c>
      <c r="G32" s="5" t="s">
        <v>7518</v>
      </c>
      <c r="H32" s="6" t="s">
        <v>7344</v>
      </c>
      <c r="I32" s="7" t="s">
        <v>7341</v>
      </c>
      <c r="J32" s="4" t="s">
        <v>7511</v>
      </c>
      <c r="K32" s="4"/>
      <c r="L32" s="13"/>
      <c r="M32" s="13"/>
      <c r="N32" s="13"/>
      <c r="R32" s="13"/>
      <c r="S32" s="13"/>
      <c r="T32" s="13"/>
      <c r="U32" s="13"/>
      <c r="V32" s="13"/>
      <c r="W32" s="13"/>
      <c r="X32" s="13"/>
      <c r="Y32" s="13"/>
      <c r="Z32" s="13"/>
      <c r="AA32" s="13"/>
      <c r="AB32" s="13"/>
    </row>
    <row r="33" spans="1:28" ht="14.4">
      <c r="A33" s="42" t="s">
        <v>7519</v>
      </c>
      <c r="B33" s="29" t="s">
        <v>7389</v>
      </c>
      <c r="C33" s="13" t="s">
        <v>7520</v>
      </c>
      <c r="D33" s="7" t="s">
        <v>7382</v>
      </c>
      <c r="E33" s="17" t="s">
        <v>7383</v>
      </c>
      <c r="F33" s="7" t="s">
        <v>7384</v>
      </c>
      <c r="G33" s="5" t="s">
        <v>7521</v>
      </c>
      <c r="H33" s="6" t="s">
        <v>7393</v>
      </c>
      <c r="I33" s="7" t="s">
        <v>7394</v>
      </c>
      <c r="J33" s="4" t="s">
        <v>7511</v>
      </c>
      <c r="K33" s="4"/>
      <c r="L33" s="13"/>
      <c r="M33" s="13"/>
      <c r="N33" s="13"/>
      <c r="R33" s="13"/>
      <c r="S33" s="13"/>
      <c r="T33" s="13"/>
      <c r="U33" s="13"/>
      <c r="V33" s="13"/>
      <c r="W33" s="13"/>
      <c r="X33" s="13"/>
      <c r="Y33" s="13"/>
      <c r="Z33" s="13"/>
      <c r="AA33" s="13"/>
      <c r="AB33" s="13"/>
    </row>
    <row r="34" spans="1:28" ht="14.4">
      <c r="A34" s="42" t="s">
        <v>7522</v>
      </c>
      <c r="B34" s="29" t="s">
        <v>3006</v>
      </c>
      <c r="C34" s="13" t="s">
        <v>3007</v>
      </c>
      <c r="D34" s="7" t="s">
        <v>3008</v>
      </c>
      <c r="E34" s="17" t="s">
        <v>3009</v>
      </c>
      <c r="F34" s="7" t="s">
        <v>3009</v>
      </c>
      <c r="G34" s="5" t="s">
        <v>7523</v>
      </c>
      <c r="H34" s="6" t="s">
        <v>3011</v>
      </c>
      <c r="I34" s="7" t="s">
        <v>3012</v>
      </c>
      <c r="J34" s="4" t="s">
        <v>7511</v>
      </c>
      <c r="K34" s="4"/>
      <c r="L34" s="13"/>
      <c r="M34" s="13"/>
      <c r="N34" s="13"/>
      <c r="R34" s="13"/>
      <c r="S34" s="13"/>
      <c r="T34" s="13"/>
      <c r="U34" s="13"/>
      <c r="V34" s="13"/>
      <c r="W34" s="13"/>
      <c r="X34" s="13"/>
      <c r="Y34" s="13"/>
      <c r="Z34" s="13"/>
      <c r="AA34" s="13"/>
      <c r="AB34" s="13"/>
    </row>
    <row r="35" spans="1:28" ht="14.4">
      <c r="A35" s="42" t="s">
        <v>7524</v>
      </c>
      <c r="B35" s="29" t="s">
        <v>7525</v>
      </c>
      <c r="C35" s="13" t="s">
        <v>7526</v>
      </c>
      <c r="D35" s="7" t="s">
        <v>7527</v>
      </c>
      <c r="E35" s="17" t="s">
        <v>7528</v>
      </c>
      <c r="F35" s="7" t="s">
        <v>7528</v>
      </c>
      <c r="G35" s="5" t="s">
        <v>7529</v>
      </c>
      <c r="H35" s="6" t="s">
        <v>7530</v>
      </c>
      <c r="I35" s="7" t="s">
        <v>7531</v>
      </c>
      <c r="J35" s="4" t="s">
        <v>7511</v>
      </c>
      <c r="K35" s="4"/>
      <c r="L35" s="13"/>
      <c r="M35" s="13"/>
      <c r="N35" s="13"/>
      <c r="R35" s="13"/>
      <c r="S35" s="13"/>
      <c r="T35" s="13"/>
      <c r="U35" s="13"/>
      <c r="V35" s="13"/>
      <c r="W35" s="13"/>
      <c r="X35" s="13"/>
      <c r="Y35" s="13"/>
      <c r="Z35" s="13"/>
      <c r="AA35" s="13"/>
      <c r="AB35" s="13"/>
    </row>
    <row r="36" spans="1:28" ht="14.4">
      <c r="A36" s="42" t="s">
        <v>7532</v>
      </c>
      <c r="B36" s="29" t="s">
        <v>7533</v>
      </c>
      <c r="C36" s="13" t="s">
        <v>7534</v>
      </c>
      <c r="D36" s="7" t="s">
        <v>7535</v>
      </c>
      <c r="E36" s="17" t="s">
        <v>7536</v>
      </c>
      <c r="F36" s="7" t="s">
        <v>7537</v>
      </c>
      <c r="G36" s="5" t="s">
        <v>7538</v>
      </c>
      <c r="H36" s="6" t="s">
        <v>7539</v>
      </c>
      <c r="I36" s="7" t="s">
        <v>7540</v>
      </c>
      <c r="J36" s="4" t="s">
        <v>7511</v>
      </c>
      <c r="K36" s="4"/>
      <c r="L36" s="13"/>
      <c r="M36" s="13"/>
      <c r="N36" s="13"/>
      <c r="R36" s="13"/>
      <c r="S36" s="13"/>
      <c r="T36" s="13"/>
      <c r="U36" s="13"/>
      <c r="V36" s="13"/>
      <c r="W36" s="13"/>
      <c r="X36" s="13"/>
      <c r="Y36" s="13"/>
      <c r="Z36" s="13"/>
      <c r="AA36" s="13"/>
      <c r="AB36" s="13"/>
    </row>
    <row r="37" spans="1:28" ht="14.4">
      <c r="A37" s="42" t="s">
        <v>7541</v>
      </c>
      <c r="B37" s="29" t="s">
        <v>7542</v>
      </c>
      <c r="C37" s="13" t="s">
        <v>7543</v>
      </c>
      <c r="D37" s="7" t="s">
        <v>7544</v>
      </c>
      <c r="E37" s="17" t="s">
        <v>7545</v>
      </c>
      <c r="F37" s="7" t="s">
        <v>7546</v>
      </c>
      <c r="G37" s="5" t="s">
        <v>7547</v>
      </c>
      <c r="H37" s="6" t="s">
        <v>7548</v>
      </c>
      <c r="I37" s="7" t="s">
        <v>7549</v>
      </c>
      <c r="J37" s="4" t="s">
        <v>7511</v>
      </c>
      <c r="K37" s="4"/>
      <c r="L37" s="13"/>
      <c r="M37" s="13"/>
      <c r="N37" s="13"/>
      <c r="R37" s="13"/>
      <c r="S37" s="13"/>
      <c r="T37" s="13"/>
      <c r="U37" s="13"/>
      <c r="V37" s="13"/>
      <c r="W37" s="13"/>
      <c r="X37" s="13"/>
      <c r="Y37" s="13"/>
      <c r="Z37" s="13"/>
      <c r="AA37" s="13"/>
      <c r="AB37" s="13"/>
    </row>
    <row r="38" spans="1:28" ht="14.4">
      <c r="A38" s="42" t="s">
        <v>7550</v>
      </c>
      <c r="B38" s="29" t="s">
        <v>7551</v>
      </c>
      <c r="C38" s="13" t="s">
        <v>7552</v>
      </c>
      <c r="D38" s="7" t="s">
        <v>7553</v>
      </c>
      <c r="E38" s="17" t="s">
        <v>7554</v>
      </c>
      <c r="F38" s="7" t="s">
        <v>7555</v>
      </c>
      <c r="G38" s="5" t="s">
        <v>7556</v>
      </c>
      <c r="H38" s="6" t="s">
        <v>7557</v>
      </c>
      <c r="I38" s="7" t="s">
        <v>7558</v>
      </c>
      <c r="J38" s="4" t="s">
        <v>7511</v>
      </c>
      <c r="K38" s="4"/>
      <c r="L38" s="13"/>
      <c r="M38" s="13"/>
      <c r="N38" s="13"/>
      <c r="R38" s="13"/>
      <c r="S38" s="13"/>
      <c r="T38" s="13"/>
      <c r="U38" s="13"/>
      <c r="V38" s="13"/>
      <c r="W38" s="13"/>
      <c r="X38" s="13"/>
      <c r="Y38" s="13"/>
      <c r="Z38" s="13"/>
      <c r="AA38" s="13"/>
      <c r="AB38" s="13"/>
    </row>
    <row r="39" spans="1:28" ht="14.4">
      <c r="A39" s="42" t="s">
        <v>7559</v>
      </c>
      <c r="B39" s="29" t="s">
        <v>7560</v>
      </c>
      <c r="C39" s="13" t="s">
        <v>7561</v>
      </c>
      <c r="D39" s="7" t="s">
        <v>7562</v>
      </c>
      <c r="E39" s="13" t="s">
        <v>7495</v>
      </c>
      <c r="F39" s="17" t="s">
        <v>7563</v>
      </c>
      <c r="G39" s="5" t="s">
        <v>7497</v>
      </c>
      <c r="H39" s="6" t="s">
        <v>7564</v>
      </c>
      <c r="I39" s="7" t="s">
        <v>7565</v>
      </c>
      <c r="J39" s="4" t="s">
        <v>7566</v>
      </c>
      <c r="K39" s="4"/>
      <c r="L39" s="13"/>
      <c r="M39" s="13"/>
      <c r="N39" s="13"/>
      <c r="R39" s="13"/>
      <c r="S39" s="13"/>
      <c r="T39" s="13"/>
      <c r="U39" s="13"/>
      <c r="V39" s="13"/>
      <c r="W39" s="13"/>
      <c r="X39" s="13"/>
      <c r="Y39" s="13"/>
      <c r="Z39" s="13"/>
      <c r="AA39" s="13"/>
      <c r="AB39" s="13"/>
    </row>
    <row r="40" spans="1:28" ht="14.4">
      <c r="A40" s="42" t="s">
        <v>7567</v>
      </c>
      <c r="B40" s="29" t="s">
        <v>7568</v>
      </c>
      <c r="C40" s="13" t="s">
        <v>7569</v>
      </c>
      <c r="D40" s="7" t="s">
        <v>7570</v>
      </c>
      <c r="E40" s="17" t="s">
        <v>7571</v>
      </c>
      <c r="F40" s="7" t="s">
        <v>7572</v>
      </c>
      <c r="G40" s="5" t="s">
        <v>7573</v>
      </c>
      <c r="H40" s="6" t="s">
        <v>7574</v>
      </c>
      <c r="I40" s="7" t="s">
        <v>7571</v>
      </c>
      <c r="J40" s="4" t="s">
        <v>7566</v>
      </c>
      <c r="K40" s="4"/>
      <c r="L40" s="13"/>
      <c r="M40" s="13"/>
      <c r="N40" s="13"/>
      <c r="R40" s="13"/>
      <c r="S40" s="13"/>
      <c r="T40" s="13"/>
      <c r="U40" s="13"/>
      <c r="V40" s="13"/>
      <c r="W40" s="13"/>
      <c r="X40" s="13"/>
      <c r="Y40" s="13"/>
      <c r="Z40" s="13"/>
      <c r="AA40" s="13"/>
      <c r="AB40" s="13"/>
    </row>
    <row r="41" spans="1:28" ht="26.4">
      <c r="A41" s="42" t="s">
        <v>7575</v>
      </c>
      <c r="B41" s="13" t="s">
        <v>7576</v>
      </c>
      <c r="C41" s="13" t="s">
        <v>7577</v>
      </c>
      <c r="D41" s="7" t="s">
        <v>7578</v>
      </c>
      <c r="E41" s="17" t="s">
        <v>7579</v>
      </c>
      <c r="F41" s="7" t="s">
        <v>7580</v>
      </c>
      <c r="G41" s="5" t="s">
        <v>7581</v>
      </c>
      <c r="H41" s="6" t="s">
        <v>7582</v>
      </c>
      <c r="I41" s="7" t="s">
        <v>7583</v>
      </c>
      <c r="J41" s="4" t="s">
        <v>7584</v>
      </c>
      <c r="K41" s="4"/>
      <c r="L41" s="13"/>
      <c r="M41" s="13"/>
      <c r="N41" s="13"/>
      <c r="R41" s="13"/>
      <c r="S41" s="13"/>
      <c r="T41" s="13"/>
      <c r="U41" s="13"/>
      <c r="V41" s="13"/>
      <c r="W41" s="13"/>
      <c r="X41" s="13"/>
      <c r="Y41" s="13"/>
      <c r="Z41" s="13"/>
      <c r="AA41" s="13"/>
      <c r="AB41" s="13"/>
    </row>
    <row r="42" spans="1:28" ht="14.4">
      <c r="A42" s="42" t="s">
        <v>2518</v>
      </c>
      <c r="B42" s="13" t="s">
        <v>7585</v>
      </c>
      <c r="C42" s="13" t="s">
        <v>7586</v>
      </c>
      <c r="D42" s="7" t="s">
        <v>7587</v>
      </c>
      <c r="E42" s="17" t="s">
        <v>7588</v>
      </c>
      <c r="F42" s="7" t="s">
        <v>7589</v>
      </c>
      <c r="G42" s="5" t="s">
        <v>7590</v>
      </c>
      <c r="H42" s="6" t="s">
        <v>7591</v>
      </c>
      <c r="I42" s="7" t="s">
        <v>7588</v>
      </c>
      <c r="J42" s="4" t="s">
        <v>7592</v>
      </c>
      <c r="K42" s="4"/>
      <c r="L42" s="13"/>
      <c r="M42" s="13"/>
      <c r="N42" s="13"/>
      <c r="R42" s="13"/>
      <c r="S42" s="13"/>
      <c r="T42" s="13"/>
      <c r="U42" s="13"/>
      <c r="V42" s="13"/>
      <c r="W42" s="13"/>
      <c r="X42" s="13"/>
      <c r="Y42" s="13"/>
      <c r="Z42" s="13"/>
      <c r="AA42" s="13"/>
      <c r="AB42" s="13"/>
    </row>
    <row r="43" spans="1:28" ht="14.4">
      <c r="A43" s="42" t="s">
        <v>7593</v>
      </c>
      <c r="B43" s="25" t="s">
        <v>7594</v>
      </c>
      <c r="C43" s="13" t="s">
        <v>7595</v>
      </c>
      <c r="D43" s="7" t="s">
        <v>7596</v>
      </c>
      <c r="E43" s="17" t="s">
        <v>7597</v>
      </c>
      <c r="F43" s="7" t="s">
        <v>7598</v>
      </c>
      <c r="G43" s="5" t="s">
        <v>7599</v>
      </c>
      <c r="H43" s="6" t="s">
        <v>7600</v>
      </c>
      <c r="I43" s="7" t="s">
        <v>7601</v>
      </c>
      <c r="J43" s="4" t="s">
        <v>7592</v>
      </c>
      <c r="K43" s="4"/>
      <c r="L43" s="13"/>
      <c r="M43" s="13"/>
      <c r="N43" s="13"/>
      <c r="R43" s="13"/>
      <c r="S43" s="13"/>
      <c r="T43" s="13"/>
      <c r="U43" s="13"/>
      <c r="V43" s="13"/>
      <c r="W43" s="13"/>
      <c r="X43" s="13"/>
      <c r="Y43" s="13"/>
      <c r="Z43" s="13"/>
      <c r="AA43" s="13"/>
      <c r="AB43" s="13"/>
    </row>
    <row r="44" spans="1:28" ht="14.4">
      <c r="A44" s="42" t="s">
        <v>7602</v>
      </c>
      <c r="B44" s="25" t="s">
        <v>7603</v>
      </c>
      <c r="C44" s="13" t="s">
        <v>7604</v>
      </c>
      <c r="D44" s="7" t="s">
        <v>7605</v>
      </c>
      <c r="E44" s="17" t="s">
        <v>7606</v>
      </c>
      <c r="F44" s="7" t="s">
        <v>7607</v>
      </c>
      <c r="G44" s="5" t="s">
        <v>7608</v>
      </c>
      <c r="H44" s="6" t="s">
        <v>7609</v>
      </c>
      <c r="I44" s="7" t="s">
        <v>7610</v>
      </c>
      <c r="J44" s="4" t="s">
        <v>7592</v>
      </c>
      <c r="K44" s="4"/>
      <c r="L44" s="13"/>
      <c r="M44" s="13"/>
      <c r="N44" s="13"/>
      <c r="R44" s="13"/>
      <c r="S44" s="13"/>
      <c r="T44" s="13"/>
      <c r="U44" s="13"/>
      <c r="V44" s="13"/>
      <c r="W44" s="13"/>
      <c r="X44" s="13"/>
      <c r="Y44" s="13"/>
      <c r="Z44" s="13"/>
      <c r="AA44" s="13"/>
      <c r="AB44" s="13"/>
    </row>
    <row r="45" spans="1:28" ht="14.4">
      <c r="A45" s="42" t="s">
        <v>7611</v>
      </c>
      <c r="B45" s="25" t="s">
        <v>7612</v>
      </c>
      <c r="C45" s="13" t="s">
        <v>7613</v>
      </c>
      <c r="D45" s="7" t="s">
        <v>7614</v>
      </c>
      <c r="E45" s="17" t="s">
        <v>7615</v>
      </c>
      <c r="F45" s="7" t="s">
        <v>7616</v>
      </c>
      <c r="G45" s="5" t="s">
        <v>7617</v>
      </c>
      <c r="H45" s="6" t="s">
        <v>7618</v>
      </c>
      <c r="I45" s="7" t="s">
        <v>7619</v>
      </c>
      <c r="J45" s="4" t="s">
        <v>7592</v>
      </c>
      <c r="K45" s="4"/>
      <c r="L45" s="13"/>
      <c r="M45" s="13"/>
      <c r="N45" s="13"/>
      <c r="R45" s="13"/>
      <c r="S45" s="13"/>
      <c r="T45" s="13"/>
      <c r="U45" s="13"/>
      <c r="V45" s="13"/>
      <c r="W45" s="13"/>
      <c r="X45" s="13"/>
      <c r="Y45" s="13"/>
      <c r="Z45" s="13"/>
      <c r="AA45" s="13"/>
      <c r="AB45" s="13"/>
    </row>
    <row r="46" spans="1:28" ht="14.4">
      <c r="A46" s="42" t="s">
        <v>7620</v>
      </c>
      <c r="B46" s="25" t="s">
        <v>7621</v>
      </c>
      <c r="C46" s="13" t="s">
        <v>7622</v>
      </c>
      <c r="D46" s="7" t="s">
        <v>7623</v>
      </c>
      <c r="E46" s="17" t="s">
        <v>7624</v>
      </c>
      <c r="F46" s="7" t="s">
        <v>7625</v>
      </c>
      <c r="G46" s="5" t="s">
        <v>7626</v>
      </c>
      <c r="H46" s="6" t="s">
        <v>7627</v>
      </c>
      <c r="I46" s="7" t="s">
        <v>7628</v>
      </c>
      <c r="J46" s="4" t="s">
        <v>7592</v>
      </c>
      <c r="K46" s="4"/>
      <c r="L46" s="13"/>
      <c r="M46" s="13"/>
      <c r="N46" s="13"/>
      <c r="R46" s="13"/>
      <c r="S46" s="13"/>
      <c r="T46" s="13"/>
      <c r="U46" s="13"/>
      <c r="V46" s="13"/>
      <c r="W46" s="13"/>
      <c r="X46" s="13"/>
      <c r="Y46" s="13"/>
      <c r="Z46" s="13"/>
      <c r="AA46" s="13"/>
      <c r="AB46" s="13"/>
    </row>
    <row r="47" spans="1:28" ht="14.4">
      <c r="A47" s="42" t="s">
        <v>7629</v>
      </c>
      <c r="B47" s="25" t="s">
        <v>7630</v>
      </c>
      <c r="C47" s="13" t="s">
        <v>7631</v>
      </c>
      <c r="D47" s="7" t="s">
        <v>7632</v>
      </c>
      <c r="E47" s="17" t="s">
        <v>7633</v>
      </c>
      <c r="F47" s="7" t="s">
        <v>7634</v>
      </c>
      <c r="G47" s="5" t="s">
        <v>7635</v>
      </c>
      <c r="H47" s="6" t="s">
        <v>7636</v>
      </c>
      <c r="I47" s="7" t="s">
        <v>7637</v>
      </c>
      <c r="J47" s="4" t="s">
        <v>7592</v>
      </c>
      <c r="K47" s="4"/>
      <c r="L47" s="13"/>
      <c r="M47" s="13"/>
      <c r="N47" s="13"/>
      <c r="R47" s="13"/>
      <c r="S47" s="13"/>
      <c r="T47" s="13"/>
      <c r="U47" s="13"/>
      <c r="V47" s="13"/>
      <c r="W47" s="13"/>
      <c r="X47" s="13"/>
      <c r="Y47" s="13"/>
      <c r="Z47" s="13"/>
      <c r="AA47" s="13"/>
      <c r="AB47" s="13"/>
    </row>
    <row r="48" spans="1:28" ht="14.4">
      <c r="A48" s="42" t="s">
        <v>7638</v>
      </c>
      <c r="B48" s="25" t="s">
        <v>7639</v>
      </c>
      <c r="C48" s="13" t="s">
        <v>7640</v>
      </c>
      <c r="D48" s="7" t="s">
        <v>7641</v>
      </c>
      <c r="E48" s="17" t="s">
        <v>7642</v>
      </c>
      <c r="F48" s="7" t="s">
        <v>7643</v>
      </c>
      <c r="G48" s="5" t="s">
        <v>7644</v>
      </c>
      <c r="H48" s="6" t="s">
        <v>7645</v>
      </c>
      <c r="I48" s="7" t="s">
        <v>7643</v>
      </c>
      <c r="J48" s="4" t="s">
        <v>7592</v>
      </c>
      <c r="K48" s="4"/>
      <c r="L48" s="13"/>
      <c r="M48" s="13"/>
      <c r="N48" s="13"/>
      <c r="R48" s="13"/>
      <c r="S48" s="13"/>
      <c r="T48" s="13"/>
      <c r="U48" s="13"/>
      <c r="V48" s="13"/>
      <c r="W48" s="13"/>
      <c r="X48" s="13"/>
      <c r="Y48" s="13"/>
      <c r="Z48" s="13"/>
      <c r="AA48" s="13"/>
      <c r="AB48" s="13"/>
    </row>
    <row r="49" spans="1:28" ht="14.4">
      <c r="A49" s="42" t="s">
        <v>7646</v>
      </c>
      <c r="B49" s="13" t="s">
        <v>7647</v>
      </c>
      <c r="C49" s="13" t="s">
        <v>7648</v>
      </c>
      <c r="D49" s="7" t="s">
        <v>7649</v>
      </c>
      <c r="E49" s="17" t="s">
        <v>7650</v>
      </c>
      <c r="F49" s="7" t="s">
        <v>7648</v>
      </c>
      <c r="G49" s="5" t="s">
        <v>7651</v>
      </c>
      <c r="H49" s="6" t="s">
        <v>7652</v>
      </c>
      <c r="I49" s="7" t="s">
        <v>7653</v>
      </c>
      <c r="J49" s="4" t="s">
        <v>7592</v>
      </c>
      <c r="K49" s="4"/>
      <c r="L49" s="13"/>
      <c r="M49" s="13"/>
      <c r="N49" s="13"/>
      <c r="R49" s="13"/>
      <c r="S49" s="13"/>
      <c r="T49" s="13"/>
      <c r="U49" s="13"/>
      <c r="V49" s="13"/>
      <c r="W49" s="13"/>
      <c r="X49" s="13"/>
      <c r="Y49" s="13"/>
      <c r="Z49" s="13"/>
      <c r="AA49" s="13"/>
      <c r="AB49" s="13"/>
    </row>
    <row r="50" spans="1:28" ht="14.4">
      <c r="A50" s="61" t="s">
        <v>7654</v>
      </c>
      <c r="B50" s="25" t="s">
        <v>7655</v>
      </c>
      <c r="C50" s="13" t="s">
        <v>7656</v>
      </c>
      <c r="D50" s="7" t="s">
        <v>7657</v>
      </c>
      <c r="E50" s="17" t="s">
        <v>7658</v>
      </c>
      <c r="F50" s="7" t="s">
        <v>7659</v>
      </c>
      <c r="G50" s="5" t="s">
        <v>7660</v>
      </c>
      <c r="H50" s="6" t="s">
        <v>7661</v>
      </c>
      <c r="I50" s="7" t="s">
        <v>7662</v>
      </c>
      <c r="J50" s="4" t="s">
        <v>7592</v>
      </c>
      <c r="K50" s="4"/>
      <c r="L50" s="13"/>
      <c r="M50" s="13"/>
      <c r="N50" s="13"/>
      <c r="R50" s="13"/>
      <c r="S50" s="13"/>
      <c r="T50" s="13"/>
      <c r="U50" s="13"/>
      <c r="V50" s="13"/>
      <c r="W50" s="13"/>
      <c r="X50" s="13"/>
      <c r="Y50" s="13"/>
      <c r="Z50" s="13"/>
      <c r="AA50" s="13"/>
      <c r="AB50" s="13"/>
    </row>
    <row r="51" spans="1:28" ht="14.4">
      <c r="A51" s="61" t="s">
        <v>7663</v>
      </c>
      <c r="B51" s="25" t="s">
        <v>7664</v>
      </c>
      <c r="C51" s="13" t="s">
        <v>7665</v>
      </c>
      <c r="D51" s="7" t="s">
        <v>7666</v>
      </c>
      <c r="E51" s="17" t="s">
        <v>7667</v>
      </c>
      <c r="F51" s="7" t="s">
        <v>7668</v>
      </c>
      <c r="G51" s="5" t="s">
        <v>7669</v>
      </c>
      <c r="H51" s="6" t="s">
        <v>7670</v>
      </c>
      <c r="I51" s="7" t="s">
        <v>7671</v>
      </c>
      <c r="J51" s="4" t="s">
        <v>7592</v>
      </c>
      <c r="K51" s="4"/>
      <c r="L51" s="13"/>
      <c r="M51" s="13"/>
      <c r="N51" s="13"/>
      <c r="R51" s="13"/>
      <c r="S51" s="13"/>
      <c r="T51" s="13"/>
      <c r="U51" s="13"/>
      <c r="V51" s="13"/>
      <c r="W51" s="13"/>
      <c r="X51" s="13"/>
      <c r="Y51" s="13"/>
      <c r="Z51" s="13"/>
      <c r="AA51" s="13"/>
      <c r="AB51" s="13"/>
    </row>
    <row r="52" spans="1:28" ht="14.4">
      <c r="A52" s="61" t="s">
        <v>7672</v>
      </c>
      <c r="B52" s="25" t="s">
        <v>7673</v>
      </c>
      <c r="C52" s="13" t="s">
        <v>7674</v>
      </c>
      <c r="D52" s="7" t="s">
        <v>7675</v>
      </c>
      <c r="E52" s="17" t="s">
        <v>7676</v>
      </c>
      <c r="F52" s="7" t="s">
        <v>7677</v>
      </c>
      <c r="G52" s="5" t="s">
        <v>7678</v>
      </c>
      <c r="H52" s="6" t="s">
        <v>7679</v>
      </c>
      <c r="I52" s="7" t="s">
        <v>7680</v>
      </c>
      <c r="J52" s="4" t="s">
        <v>7592</v>
      </c>
      <c r="K52" s="4"/>
      <c r="L52" s="13"/>
      <c r="M52" s="13"/>
      <c r="N52" s="13"/>
      <c r="R52" s="13"/>
      <c r="S52" s="13"/>
      <c r="T52" s="13"/>
      <c r="U52" s="13"/>
      <c r="V52" s="13"/>
      <c r="W52" s="13"/>
      <c r="X52" s="13"/>
      <c r="Y52" s="13"/>
      <c r="Z52" s="13"/>
      <c r="AA52" s="13"/>
      <c r="AB52" s="13"/>
    </row>
    <row r="53" spans="1:28" ht="14.4">
      <c r="A53" s="61" t="s">
        <v>7681</v>
      </c>
      <c r="B53" s="25" t="s">
        <v>7682</v>
      </c>
      <c r="C53" s="13" t="s">
        <v>7683</v>
      </c>
      <c r="D53" s="7" t="s">
        <v>7666</v>
      </c>
      <c r="E53" s="17" t="s">
        <v>7684</v>
      </c>
      <c r="F53" s="7" t="s">
        <v>7685</v>
      </c>
      <c r="G53" s="5" t="s">
        <v>7686</v>
      </c>
      <c r="H53" s="6" t="s">
        <v>7687</v>
      </c>
      <c r="I53" s="7" t="s">
        <v>7688</v>
      </c>
      <c r="J53" s="4" t="s">
        <v>7592</v>
      </c>
      <c r="K53" s="4"/>
      <c r="L53" s="13"/>
      <c r="M53" s="13"/>
      <c r="N53" s="13"/>
      <c r="R53" s="13"/>
      <c r="S53" s="13"/>
      <c r="T53" s="13"/>
      <c r="U53" s="13"/>
      <c r="V53" s="13"/>
      <c r="W53" s="13"/>
      <c r="X53" s="13"/>
      <c r="Y53" s="13"/>
      <c r="Z53" s="13"/>
      <c r="AA53" s="13"/>
      <c r="AB53" s="13"/>
    </row>
    <row r="54" spans="1:28" ht="14.4">
      <c r="A54" s="61" t="s">
        <v>7689</v>
      </c>
      <c r="B54" s="25" t="s">
        <v>7690</v>
      </c>
      <c r="C54" s="13" t="s">
        <v>7691</v>
      </c>
      <c r="D54" s="7" t="s">
        <v>7692</v>
      </c>
      <c r="E54" s="17" t="s">
        <v>7693</v>
      </c>
      <c r="F54" s="7" t="s">
        <v>7694</v>
      </c>
      <c r="G54" s="5" t="s">
        <v>7695</v>
      </c>
      <c r="H54" s="6" t="s">
        <v>7696</v>
      </c>
      <c r="I54" s="7" t="s">
        <v>7697</v>
      </c>
      <c r="J54" s="4" t="s">
        <v>7592</v>
      </c>
      <c r="K54" s="4"/>
      <c r="L54" s="13"/>
      <c r="M54" s="13"/>
      <c r="N54" s="13"/>
      <c r="R54" s="13"/>
      <c r="S54" s="13"/>
      <c r="T54" s="13"/>
      <c r="U54" s="13"/>
      <c r="V54" s="13"/>
      <c r="W54" s="13"/>
      <c r="X54" s="13"/>
      <c r="Y54" s="13"/>
      <c r="Z54" s="13"/>
      <c r="AA54" s="13"/>
      <c r="AB54" s="13"/>
    </row>
    <row r="55" spans="1:28" ht="14.4">
      <c r="A55" s="61" t="s">
        <v>7698</v>
      </c>
      <c r="B55" s="25" t="s">
        <v>7699</v>
      </c>
      <c r="C55" s="13" t="s">
        <v>7700</v>
      </c>
      <c r="D55" s="7" t="s">
        <v>7701</v>
      </c>
      <c r="E55" s="17" t="s">
        <v>7702</v>
      </c>
      <c r="F55" s="7" t="s">
        <v>7703</v>
      </c>
      <c r="G55" s="5" t="s">
        <v>7704</v>
      </c>
      <c r="H55" s="6" t="s">
        <v>7705</v>
      </c>
      <c r="I55" s="7" t="s">
        <v>7706</v>
      </c>
      <c r="J55" s="4" t="s">
        <v>7592</v>
      </c>
      <c r="K55" s="4"/>
      <c r="L55" s="13"/>
      <c r="M55" s="13"/>
      <c r="N55" s="13"/>
      <c r="R55" s="13"/>
      <c r="S55" s="13"/>
      <c r="T55" s="13"/>
      <c r="U55" s="13"/>
      <c r="V55" s="13"/>
      <c r="W55" s="13"/>
      <c r="X55" s="13"/>
      <c r="Y55" s="13"/>
      <c r="Z55" s="13"/>
      <c r="AA55" s="13"/>
      <c r="AB55" s="13"/>
    </row>
    <row r="56" spans="1:28" ht="14.4">
      <c r="A56" s="61" t="s">
        <v>7707</v>
      </c>
      <c r="B56" s="13" t="s">
        <v>7708</v>
      </c>
      <c r="C56" s="13" t="s">
        <v>7709</v>
      </c>
      <c r="D56" s="7" t="s">
        <v>7710</v>
      </c>
      <c r="E56" s="17" t="s">
        <v>7711</v>
      </c>
      <c r="F56" s="7" t="s">
        <v>7712</v>
      </c>
      <c r="G56" s="5" t="s">
        <v>7713</v>
      </c>
      <c r="H56" s="6" t="s">
        <v>7714</v>
      </c>
      <c r="I56" s="7" t="s">
        <v>7715</v>
      </c>
      <c r="J56" s="4" t="s">
        <v>7592</v>
      </c>
      <c r="K56" s="4"/>
      <c r="L56" s="13"/>
      <c r="M56" s="13"/>
      <c r="N56" s="13"/>
      <c r="R56" s="13"/>
      <c r="S56" s="13"/>
      <c r="T56" s="13"/>
      <c r="U56" s="13"/>
      <c r="V56" s="13"/>
      <c r="W56" s="13"/>
      <c r="X56" s="13"/>
      <c r="Y56" s="13"/>
      <c r="Z56" s="13"/>
      <c r="AA56" s="13"/>
      <c r="AB56" s="13"/>
    </row>
    <row r="57" spans="1:28" ht="14.4">
      <c r="A57" s="61" t="s">
        <v>7716</v>
      </c>
      <c r="B57" s="25" t="s">
        <v>7717</v>
      </c>
      <c r="C57" s="13" t="s">
        <v>7718</v>
      </c>
      <c r="D57" s="7" t="s">
        <v>7719</v>
      </c>
      <c r="E57" s="17" t="s">
        <v>7720</v>
      </c>
      <c r="F57" s="7" t="s">
        <v>7721</v>
      </c>
      <c r="G57" s="5" t="s">
        <v>7722</v>
      </c>
      <c r="H57" s="6" t="s">
        <v>7723</v>
      </c>
      <c r="I57" s="7" t="s">
        <v>7724</v>
      </c>
      <c r="J57" s="4" t="s">
        <v>7592</v>
      </c>
      <c r="K57" s="4"/>
      <c r="L57" s="13"/>
      <c r="M57" s="13"/>
      <c r="N57" s="13"/>
      <c r="R57" s="13"/>
      <c r="S57" s="13"/>
      <c r="T57" s="13"/>
      <c r="U57" s="13"/>
      <c r="V57" s="13"/>
      <c r="W57" s="13"/>
      <c r="X57" s="13"/>
      <c r="Y57" s="13"/>
      <c r="Z57" s="13"/>
      <c r="AA57" s="13"/>
      <c r="AB57" s="13"/>
    </row>
    <row r="58" spans="1:28" ht="14.4">
      <c r="A58" s="61" t="s">
        <v>7725</v>
      </c>
      <c r="B58" s="13" t="s">
        <v>7726</v>
      </c>
      <c r="C58" s="13" t="s">
        <v>7727</v>
      </c>
      <c r="D58" s="7" t="s">
        <v>7728</v>
      </c>
      <c r="E58" s="17" t="s">
        <v>7729</v>
      </c>
      <c r="F58" s="7" t="s">
        <v>7730</v>
      </c>
      <c r="G58" s="5" t="s">
        <v>7731</v>
      </c>
      <c r="H58" s="6" t="s">
        <v>7732</v>
      </c>
      <c r="I58" s="7" t="s">
        <v>7733</v>
      </c>
      <c r="J58" s="4" t="s">
        <v>7592</v>
      </c>
      <c r="K58" s="4"/>
      <c r="L58" s="13"/>
      <c r="M58" s="13"/>
      <c r="N58" s="13"/>
      <c r="R58" s="13"/>
      <c r="S58" s="13"/>
      <c r="T58" s="13"/>
      <c r="U58" s="13"/>
      <c r="V58" s="13"/>
      <c r="W58" s="13"/>
      <c r="X58" s="13"/>
      <c r="Y58" s="13"/>
      <c r="Z58" s="13"/>
      <c r="AA58" s="13"/>
      <c r="AB58" s="13"/>
    </row>
    <row r="59" spans="1:28" ht="14.4">
      <c r="A59" s="61" t="s">
        <v>7734</v>
      </c>
      <c r="B59" s="25" t="s">
        <v>7735</v>
      </c>
      <c r="C59" s="13" t="s">
        <v>7736</v>
      </c>
      <c r="D59" s="7" t="s">
        <v>7737</v>
      </c>
      <c r="E59" s="17" t="s">
        <v>7738</v>
      </c>
      <c r="F59" s="7" t="s">
        <v>7739</v>
      </c>
      <c r="G59" s="5" t="s">
        <v>7740</v>
      </c>
      <c r="H59" s="6" t="s">
        <v>7741</v>
      </c>
      <c r="I59" s="7" t="s">
        <v>7742</v>
      </c>
      <c r="J59" s="4" t="s">
        <v>7592</v>
      </c>
      <c r="K59" s="4"/>
      <c r="L59" s="13"/>
      <c r="M59" s="13"/>
      <c r="N59" s="13"/>
      <c r="R59" s="13"/>
      <c r="S59" s="13"/>
      <c r="T59" s="13"/>
      <c r="U59" s="13"/>
      <c r="V59" s="13"/>
      <c r="W59" s="13"/>
      <c r="X59" s="13"/>
      <c r="Y59" s="13"/>
      <c r="Z59" s="13"/>
      <c r="AA59" s="13"/>
      <c r="AB59" s="13"/>
    </row>
    <row r="60" spans="1:28" ht="14.4">
      <c r="A60" s="61" t="s">
        <v>7743</v>
      </c>
      <c r="B60" s="13" t="s">
        <v>7744</v>
      </c>
      <c r="C60" s="13" t="s">
        <v>7745</v>
      </c>
      <c r="D60" s="7" t="s">
        <v>7746</v>
      </c>
      <c r="E60" s="17" t="s">
        <v>7747</v>
      </c>
      <c r="F60" s="7" t="s">
        <v>7748</v>
      </c>
      <c r="G60" s="5" t="s">
        <v>7749</v>
      </c>
      <c r="H60" s="6" t="s">
        <v>7750</v>
      </c>
      <c r="I60" s="7" t="s">
        <v>7751</v>
      </c>
      <c r="J60" s="4" t="s">
        <v>7592</v>
      </c>
      <c r="K60" s="4"/>
      <c r="L60" s="13"/>
      <c r="M60" s="13"/>
      <c r="N60" s="13"/>
      <c r="R60" s="13"/>
      <c r="S60" s="13"/>
      <c r="T60" s="13"/>
      <c r="U60" s="13"/>
      <c r="V60" s="13"/>
      <c r="W60" s="13"/>
      <c r="X60" s="13"/>
      <c r="Y60" s="13"/>
      <c r="Z60" s="13"/>
      <c r="AA60" s="13"/>
      <c r="AB60" s="13"/>
    </row>
    <row r="61" spans="1:28" ht="14.4">
      <c r="A61" s="61" t="s">
        <v>7752</v>
      </c>
      <c r="B61" s="25" t="s">
        <v>7753</v>
      </c>
      <c r="C61" s="13" t="s">
        <v>7754</v>
      </c>
      <c r="D61" s="7" t="s">
        <v>7755</v>
      </c>
      <c r="E61" s="17" t="s">
        <v>7756</v>
      </c>
      <c r="F61" s="7" t="s">
        <v>7757</v>
      </c>
      <c r="G61" s="5" t="s">
        <v>7758</v>
      </c>
      <c r="H61" s="6" t="s">
        <v>7759</v>
      </c>
      <c r="I61" s="7" t="s">
        <v>7760</v>
      </c>
      <c r="J61" s="4" t="s">
        <v>7592</v>
      </c>
      <c r="K61" s="4"/>
      <c r="L61" s="13"/>
      <c r="M61" s="13"/>
      <c r="N61" s="13"/>
      <c r="R61" s="13"/>
      <c r="S61" s="13"/>
      <c r="T61" s="13"/>
      <c r="U61" s="13"/>
      <c r="V61" s="13"/>
      <c r="W61" s="13"/>
      <c r="X61" s="13"/>
      <c r="Y61" s="13"/>
      <c r="Z61" s="13"/>
      <c r="AA61" s="13"/>
      <c r="AB61" s="13"/>
    </row>
    <row r="62" spans="1:28" ht="14.4">
      <c r="A62" s="61" t="s">
        <v>7761</v>
      </c>
      <c r="B62" s="25" t="s">
        <v>7762</v>
      </c>
      <c r="C62" s="13" t="s">
        <v>7763</v>
      </c>
      <c r="D62" s="7" t="s">
        <v>7764</v>
      </c>
      <c r="E62" s="17" t="s">
        <v>7765</v>
      </c>
      <c r="F62" s="7" t="s">
        <v>7766</v>
      </c>
      <c r="G62" s="5" t="s">
        <v>7767</v>
      </c>
      <c r="H62" s="6" t="s">
        <v>7768</v>
      </c>
      <c r="I62" s="7" t="s">
        <v>7769</v>
      </c>
      <c r="J62" s="4" t="s">
        <v>7592</v>
      </c>
      <c r="K62" s="4"/>
      <c r="L62" s="13"/>
      <c r="M62" s="13"/>
      <c r="N62" s="13"/>
      <c r="R62" s="13"/>
      <c r="S62" s="13"/>
      <c r="T62" s="13"/>
      <c r="U62" s="13"/>
      <c r="V62" s="13"/>
      <c r="W62" s="13"/>
      <c r="X62" s="13"/>
      <c r="Y62" s="13"/>
      <c r="Z62" s="13"/>
      <c r="AA62" s="13"/>
      <c r="AB62" s="13"/>
    </row>
    <row r="63" spans="1:28" ht="14.4">
      <c r="A63" s="61" t="s">
        <v>7770</v>
      </c>
      <c r="B63" s="13" t="s">
        <v>7771</v>
      </c>
      <c r="C63" s="13" t="s">
        <v>7772</v>
      </c>
      <c r="D63" s="7" t="s">
        <v>7773</v>
      </c>
      <c r="E63" s="17" t="s">
        <v>7774</v>
      </c>
      <c r="F63" s="7" t="s">
        <v>7775</v>
      </c>
      <c r="G63" s="5" t="s">
        <v>7776</v>
      </c>
      <c r="H63" s="6" t="s">
        <v>7777</v>
      </c>
      <c r="I63" s="7" t="s">
        <v>7778</v>
      </c>
      <c r="J63" s="4" t="s">
        <v>7592</v>
      </c>
      <c r="K63" s="4"/>
      <c r="L63" s="13"/>
      <c r="M63" s="13"/>
      <c r="N63" s="13"/>
      <c r="R63" s="13"/>
      <c r="S63" s="13"/>
      <c r="T63" s="13"/>
      <c r="U63" s="13"/>
      <c r="V63" s="13"/>
      <c r="W63" s="13"/>
      <c r="X63" s="13"/>
      <c r="Y63" s="13"/>
      <c r="Z63" s="13"/>
      <c r="AA63" s="13"/>
      <c r="AB63" s="13"/>
    </row>
    <row r="64" spans="1:28" ht="14.4">
      <c r="A64" s="61" t="s">
        <v>7779</v>
      </c>
      <c r="B64" s="13" t="s">
        <v>7780</v>
      </c>
      <c r="C64" s="13" t="s">
        <v>7780</v>
      </c>
      <c r="D64" s="7" t="s">
        <v>7780</v>
      </c>
      <c r="E64" s="17" t="s">
        <v>7781</v>
      </c>
      <c r="F64" s="7" t="s">
        <v>7780</v>
      </c>
      <c r="G64" s="5" t="s">
        <v>7782</v>
      </c>
      <c r="H64" s="6" t="s">
        <v>7783</v>
      </c>
      <c r="I64" s="7" t="s">
        <v>7784</v>
      </c>
      <c r="J64" s="4" t="s">
        <v>7592</v>
      </c>
      <c r="K64" s="4"/>
      <c r="L64" s="13"/>
      <c r="M64" s="13"/>
      <c r="N64" s="13"/>
      <c r="R64" s="13"/>
      <c r="S64" s="13"/>
      <c r="T64" s="13"/>
      <c r="U64" s="13"/>
      <c r="V64" s="13"/>
      <c r="W64" s="13"/>
      <c r="X64" s="13"/>
      <c r="Y64" s="13"/>
      <c r="Z64" s="13"/>
      <c r="AA64" s="13"/>
      <c r="AB64" s="13"/>
    </row>
    <row r="65" spans="1:28" ht="14.4">
      <c r="A65" s="61" t="s">
        <v>7785</v>
      </c>
      <c r="B65" s="13" t="s">
        <v>7786</v>
      </c>
      <c r="C65" s="13" t="s">
        <v>7787</v>
      </c>
      <c r="D65" s="7" t="s">
        <v>7788</v>
      </c>
      <c r="E65" s="17" t="s">
        <v>7789</v>
      </c>
      <c r="F65" s="7" t="s">
        <v>7790</v>
      </c>
      <c r="G65" s="5" t="s">
        <v>7791</v>
      </c>
      <c r="H65" s="6" t="s">
        <v>7792</v>
      </c>
      <c r="I65" s="7" t="s">
        <v>7793</v>
      </c>
      <c r="J65" s="4" t="s">
        <v>7592</v>
      </c>
      <c r="K65" s="4"/>
      <c r="L65" s="13"/>
      <c r="M65" s="13"/>
      <c r="N65" s="13"/>
      <c r="R65" s="13"/>
      <c r="S65" s="13"/>
      <c r="T65" s="13"/>
      <c r="U65" s="13"/>
      <c r="V65" s="13"/>
      <c r="W65" s="13"/>
      <c r="X65" s="13"/>
      <c r="Y65" s="13"/>
      <c r="Z65" s="13"/>
      <c r="AA65" s="13"/>
      <c r="AB65" s="13"/>
    </row>
    <row r="66" spans="1:28" ht="14.4">
      <c r="A66" s="61" t="s">
        <v>7794</v>
      </c>
      <c r="B66" s="25" t="s">
        <v>7795</v>
      </c>
      <c r="C66" s="13" t="s">
        <v>7796</v>
      </c>
      <c r="D66" s="7" t="s">
        <v>7797</v>
      </c>
      <c r="E66" s="17" t="s">
        <v>7798</v>
      </c>
      <c r="F66" s="7" t="s">
        <v>7799</v>
      </c>
      <c r="G66" s="5" t="s">
        <v>7800</v>
      </c>
      <c r="H66" s="6" t="s">
        <v>7801</v>
      </c>
      <c r="I66" s="7" t="s">
        <v>7802</v>
      </c>
      <c r="J66" s="4" t="s">
        <v>7592</v>
      </c>
      <c r="K66" s="4"/>
      <c r="L66" s="13"/>
      <c r="M66" s="13"/>
      <c r="N66" s="13"/>
      <c r="R66" s="13"/>
      <c r="S66" s="13"/>
      <c r="T66" s="13"/>
      <c r="U66" s="13"/>
      <c r="V66" s="13"/>
      <c r="W66" s="13"/>
      <c r="X66" s="13"/>
      <c r="Y66" s="13"/>
      <c r="Z66" s="13"/>
      <c r="AA66" s="13"/>
      <c r="AB66" s="13"/>
    </row>
    <row r="67" spans="1:28" ht="14.4">
      <c r="A67" s="61" t="s">
        <v>7803</v>
      </c>
      <c r="B67" s="13" t="s">
        <v>7804</v>
      </c>
      <c r="C67" s="13" t="s">
        <v>7805</v>
      </c>
      <c r="D67" s="7" t="s">
        <v>7806</v>
      </c>
      <c r="E67" s="17" t="s">
        <v>7807</v>
      </c>
      <c r="F67" s="7" t="s">
        <v>7808</v>
      </c>
      <c r="G67" s="5" t="s">
        <v>7809</v>
      </c>
      <c r="H67" s="6" t="s">
        <v>7810</v>
      </c>
      <c r="I67" s="7" t="s">
        <v>7811</v>
      </c>
      <c r="J67" s="4" t="s">
        <v>7592</v>
      </c>
      <c r="K67" s="4"/>
      <c r="L67" s="13"/>
      <c r="M67" s="13"/>
      <c r="N67" s="13"/>
      <c r="R67" s="13"/>
      <c r="S67" s="13"/>
      <c r="T67" s="13"/>
      <c r="U67" s="13"/>
      <c r="V67" s="13"/>
      <c r="W67" s="13"/>
      <c r="X67" s="13"/>
      <c r="Y67" s="13"/>
      <c r="Z67" s="13"/>
      <c r="AA67" s="13"/>
      <c r="AB67" s="13"/>
    </row>
    <row r="68" spans="1:28" ht="14.4">
      <c r="A68" s="61" t="s">
        <v>7812</v>
      </c>
      <c r="B68" s="25" t="s">
        <v>1876</v>
      </c>
      <c r="C68" s="13" t="s">
        <v>1877</v>
      </c>
      <c r="D68" s="7" t="s">
        <v>7813</v>
      </c>
      <c r="E68" s="17" t="s">
        <v>1879</v>
      </c>
      <c r="F68" s="7" t="s">
        <v>1876</v>
      </c>
      <c r="G68" s="5" t="s">
        <v>1880</v>
      </c>
      <c r="H68" s="6" t="s">
        <v>7814</v>
      </c>
      <c r="I68" s="7" t="s">
        <v>1876</v>
      </c>
      <c r="J68" s="4" t="s">
        <v>7592</v>
      </c>
      <c r="K68" s="4"/>
      <c r="L68" s="13"/>
      <c r="M68" s="13"/>
      <c r="N68" s="13"/>
      <c r="R68" s="13"/>
      <c r="S68" s="13"/>
      <c r="T68" s="13"/>
      <c r="U68" s="13"/>
      <c r="V68" s="13"/>
      <c r="W68" s="13"/>
      <c r="X68" s="13"/>
      <c r="Y68" s="13"/>
      <c r="Z68" s="13"/>
      <c r="AA68" s="13"/>
      <c r="AB68" s="13"/>
    </row>
    <row r="69" spans="1:28" ht="14.4">
      <c r="A69" s="61" t="s">
        <v>7815</v>
      </c>
      <c r="B69" s="13" t="s">
        <v>7816</v>
      </c>
      <c r="C69" s="13" t="s">
        <v>7817</v>
      </c>
      <c r="D69" s="7" t="s">
        <v>7818</v>
      </c>
      <c r="E69" s="17" t="s">
        <v>7819</v>
      </c>
      <c r="F69" s="7" t="s">
        <v>7820</v>
      </c>
      <c r="G69" s="5" t="s">
        <v>7821</v>
      </c>
      <c r="H69" s="6" t="s">
        <v>7822</v>
      </c>
      <c r="I69" s="7" t="s">
        <v>7823</v>
      </c>
      <c r="J69" s="4" t="s">
        <v>7592</v>
      </c>
      <c r="K69" s="4"/>
      <c r="L69" s="13"/>
      <c r="M69" s="13"/>
      <c r="N69" s="13"/>
      <c r="R69" s="13"/>
      <c r="S69" s="13"/>
      <c r="T69" s="13"/>
      <c r="U69" s="13"/>
      <c r="V69" s="13"/>
      <c r="W69" s="13"/>
      <c r="X69" s="13"/>
      <c r="Y69" s="13"/>
      <c r="Z69" s="13"/>
      <c r="AA69" s="13"/>
      <c r="AB69" s="13"/>
    </row>
    <row r="70" spans="1:28" ht="14.4">
      <c r="A70" s="61" t="s">
        <v>7824</v>
      </c>
      <c r="B70" s="13" t="s">
        <v>7825</v>
      </c>
      <c r="C70" s="13" t="s">
        <v>7825</v>
      </c>
      <c r="D70" s="7" t="s">
        <v>7825</v>
      </c>
      <c r="E70" s="17" t="s">
        <v>7826</v>
      </c>
      <c r="F70" s="7" t="s">
        <v>7825</v>
      </c>
      <c r="G70" s="5" t="s">
        <v>7827</v>
      </c>
      <c r="H70" s="6" t="s">
        <v>7828</v>
      </c>
      <c r="I70" s="7" t="s">
        <v>7825</v>
      </c>
      <c r="J70" s="4" t="s">
        <v>7592</v>
      </c>
      <c r="K70" s="4"/>
      <c r="L70" s="13"/>
      <c r="M70" s="13"/>
      <c r="N70" s="13"/>
      <c r="R70" s="13"/>
      <c r="S70" s="13"/>
      <c r="T70" s="13"/>
      <c r="U70" s="13"/>
      <c r="V70" s="13"/>
      <c r="W70" s="13"/>
      <c r="X70" s="13"/>
      <c r="Y70" s="13"/>
      <c r="Z70" s="13"/>
      <c r="AA70" s="13"/>
      <c r="AB70" s="13"/>
    </row>
    <row r="71" spans="1:28" ht="14.4">
      <c r="A71" s="61" t="s">
        <v>7829</v>
      </c>
      <c r="B71" s="13" t="s">
        <v>7643</v>
      </c>
      <c r="C71" s="13" t="s">
        <v>7643</v>
      </c>
      <c r="D71" s="7" t="s">
        <v>7641</v>
      </c>
      <c r="E71" s="17" t="s">
        <v>7830</v>
      </c>
      <c r="F71" s="7" t="s">
        <v>7643</v>
      </c>
      <c r="G71" s="5" t="s">
        <v>7831</v>
      </c>
      <c r="H71" s="6" t="s">
        <v>7645</v>
      </c>
      <c r="I71" s="7" t="s">
        <v>7643</v>
      </c>
      <c r="J71" s="4" t="s">
        <v>7592</v>
      </c>
      <c r="K71" s="4"/>
      <c r="L71" s="13"/>
      <c r="M71" s="13"/>
      <c r="N71" s="13"/>
      <c r="R71" s="13"/>
      <c r="S71" s="13"/>
      <c r="T71" s="13"/>
      <c r="U71" s="13"/>
      <c r="V71" s="13"/>
      <c r="W71" s="13"/>
      <c r="X71" s="13"/>
      <c r="Y71" s="13"/>
      <c r="Z71" s="13"/>
      <c r="AA71" s="13"/>
      <c r="AB71" s="13"/>
    </row>
    <row r="72" spans="1:28" ht="14.4">
      <c r="A72" s="61" t="s">
        <v>7832</v>
      </c>
      <c r="B72" s="13" t="s">
        <v>7833</v>
      </c>
      <c r="C72" s="13" t="s">
        <v>7834</v>
      </c>
      <c r="D72" s="7" t="s">
        <v>7835</v>
      </c>
      <c r="E72" s="17" t="s">
        <v>7836</v>
      </c>
      <c r="F72" s="7" t="s">
        <v>7837</v>
      </c>
      <c r="G72" s="5" t="s">
        <v>7838</v>
      </c>
      <c r="H72" s="6" t="s">
        <v>7839</v>
      </c>
      <c r="I72" s="7" t="s">
        <v>7840</v>
      </c>
      <c r="J72" s="4" t="s">
        <v>7592</v>
      </c>
      <c r="K72" s="4"/>
      <c r="L72" s="13"/>
      <c r="M72" s="13"/>
      <c r="N72" s="13"/>
      <c r="R72" s="13"/>
      <c r="S72" s="13"/>
      <c r="T72" s="13"/>
      <c r="U72" s="13"/>
      <c r="V72" s="13"/>
      <c r="W72" s="13"/>
      <c r="X72" s="13"/>
      <c r="Y72" s="13"/>
      <c r="Z72" s="13"/>
      <c r="AA72" s="13"/>
      <c r="AB72" s="13"/>
    </row>
    <row r="73" spans="1:28" ht="14.4">
      <c r="A73" s="61" t="s">
        <v>7841</v>
      </c>
      <c r="B73" s="25" t="s">
        <v>7842</v>
      </c>
      <c r="C73" s="13" t="s">
        <v>7843</v>
      </c>
      <c r="D73" s="7" t="s">
        <v>7844</v>
      </c>
      <c r="E73" s="17" t="s">
        <v>7845</v>
      </c>
      <c r="F73" s="7" t="s">
        <v>7846</v>
      </c>
      <c r="G73" s="5" t="s">
        <v>7847</v>
      </c>
      <c r="H73" s="6" t="s">
        <v>7848</v>
      </c>
      <c r="I73" s="7" t="s">
        <v>7849</v>
      </c>
      <c r="J73" s="4" t="s">
        <v>7592</v>
      </c>
      <c r="K73" s="4"/>
      <c r="L73" s="13"/>
      <c r="M73" s="13"/>
      <c r="N73" s="13"/>
      <c r="R73" s="13"/>
      <c r="S73" s="13"/>
      <c r="T73" s="13"/>
      <c r="U73" s="13"/>
      <c r="V73" s="13"/>
      <c r="W73" s="13"/>
      <c r="X73" s="13"/>
      <c r="Y73" s="13"/>
      <c r="Z73" s="13"/>
      <c r="AA73" s="13"/>
      <c r="AB73" s="13"/>
    </row>
    <row r="74" spans="1:28" ht="14.4">
      <c r="A74" s="61" t="s">
        <v>7850</v>
      </c>
      <c r="B74" s="13" t="s">
        <v>7851</v>
      </c>
      <c r="C74" s="13" t="s">
        <v>7851</v>
      </c>
      <c r="D74" s="7" t="s">
        <v>7851</v>
      </c>
      <c r="E74" s="17" t="s">
        <v>7852</v>
      </c>
      <c r="F74" s="7" t="s">
        <v>7851</v>
      </c>
      <c r="G74" s="5" t="s">
        <v>7853</v>
      </c>
      <c r="H74" s="6" t="s">
        <v>7854</v>
      </c>
      <c r="I74" s="7" t="s">
        <v>7855</v>
      </c>
      <c r="J74" s="4" t="s">
        <v>7592</v>
      </c>
      <c r="K74" s="4"/>
      <c r="L74" s="13"/>
      <c r="M74" s="13"/>
      <c r="N74" s="13"/>
      <c r="R74" s="13"/>
      <c r="S74" s="13"/>
      <c r="T74" s="13"/>
      <c r="U74" s="13"/>
      <c r="V74" s="13"/>
      <c r="W74" s="13"/>
      <c r="X74" s="13"/>
      <c r="Y74" s="13"/>
      <c r="Z74" s="13"/>
      <c r="AA74" s="13"/>
      <c r="AB74" s="13"/>
    </row>
    <row r="75" spans="1:28" ht="14.4">
      <c r="A75" s="61" t="s">
        <v>7856</v>
      </c>
      <c r="B75" s="13" t="s">
        <v>7857</v>
      </c>
      <c r="C75" s="13" t="s">
        <v>7857</v>
      </c>
      <c r="D75" s="7" t="s">
        <v>7857</v>
      </c>
      <c r="E75" s="17" t="s">
        <v>7858</v>
      </c>
      <c r="F75" s="7" t="s">
        <v>7859</v>
      </c>
      <c r="G75" s="5" t="s">
        <v>7860</v>
      </c>
      <c r="H75" s="6" t="s">
        <v>7861</v>
      </c>
      <c r="I75" s="7" t="s">
        <v>7857</v>
      </c>
      <c r="J75" s="4" t="s">
        <v>7592</v>
      </c>
      <c r="K75" s="4"/>
      <c r="L75" s="13"/>
      <c r="M75" s="13"/>
      <c r="N75" s="13"/>
      <c r="R75" s="13"/>
      <c r="S75" s="13"/>
      <c r="T75" s="13"/>
      <c r="U75" s="13"/>
      <c r="V75" s="13"/>
      <c r="W75" s="13"/>
      <c r="X75" s="13"/>
      <c r="Y75" s="13"/>
      <c r="Z75" s="13"/>
      <c r="AA75" s="13"/>
      <c r="AB75" s="13"/>
    </row>
    <row r="76" spans="1:28" ht="14.4">
      <c r="A76" s="61" t="s">
        <v>7862</v>
      </c>
      <c r="B76" s="25" t="s">
        <v>7863</v>
      </c>
      <c r="C76" s="13" t="s">
        <v>7864</v>
      </c>
      <c r="D76" s="7" t="s">
        <v>7865</v>
      </c>
      <c r="E76" s="17" t="s">
        <v>7866</v>
      </c>
      <c r="F76" s="7" t="s">
        <v>7867</v>
      </c>
      <c r="G76" s="5" t="s">
        <v>7868</v>
      </c>
      <c r="H76" s="6" t="s">
        <v>7869</v>
      </c>
      <c r="I76" s="7" t="s">
        <v>7866</v>
      </c>
      <c r="J76" s="4" t="s">
        <v>7592</v>
      </c>
      <c r="K76" s="4"/>
      <c r="L76" s="13"/>
      <c r="M76" s="13"/>
      <c r="N76" s="13"/>
      <c r="R76" s="13"/>
      <c r="S76" s="13"/>
      <c r="T76" s="13"/>
      <c r="U76" s="13"/>
      <c r="V76" s="13"/>
      <c r="W76" s="13"/>
      <c r="X76" s="13"/>
      <c r="Y76" s="13"/>
      <c r="Z76" s="13"/>
      <c r="AA76" s="13"/>
      <c r="AB76" s="13"/>
    </row>
    <row r="77" spans="1:28" ht="14.4">
      <c r="A77" s="61" t="s">
        <v>7870</v>
      </c>
      <c r="B77" s="25" t="s">
        <v>7871</v>
      </c>
      <c r="C77" s="13" t="s">
        <v>7872</v>
      </c>
      <c r="D77" s="7" t="s">
        <v>7873</v>
      </c>
      <c r="E77" s="17" t="s">
        <v>7874</v>
      </c>
      <c r="F77" s="7" t="s">
        <v>7875</v>
      </c>
      <c r="G77" s="5" t="s">
        <v>7876</v>
      </c>
      <c r="H77" s="6" t="s">
        <v>7877</v>
      </c>
      <c r="I77" s="7" t="s">
        <v>7878</v>
      </c>
      <c r="J77" s="4" t="s">
        <v>7592</v>
      </c>
      <c r="K77" s="4"/>
      <c r="L77" s="13"/>
      <c r="M77" s="13"/>
      <c r="N77" s="13"/>
      <c r="R77" s="13"/>
      <c r="S77" s="13"/>
      <c r="T77" s="13"/>
      <c r="U77" s="13"/>
      <c r="V77" s="13"/>
      <c r="W77" s="13"/>
      <c r="X77" s="13"/>
      <c r="Y77" s="13"/>
      <c r="Z77" s="13"/>
      <c r="AA77" s="13"/>
      <c r="AB77" s="13"/>
    </row>
    <row r="78" spans="1:28" ht="14.4">
      <c r="A78" s="61" t="s">
        <v>7879</v>
      </c>
      <c r="B78" s="13" t="s">
        <v>7880</v>
      </c>
      <c r="C78" s="13" t="s">
        <v>7881</v>
      </c>
      <c r="D78" s="7" t="s">
        <v>7882</v>
      </c>
      <c r="E78" s="17" t="s">
        <v>7883</v>
      </c>
      <c r="F78" s="7" t="s">
        <v>7884</v>
      </c>
      <c r="G78" s="5" t="s">
        <v>7885</v>
      </c>
      <c r="H78" s="6" t="s">
        <v>7886</v>
      </c>
      <c r="I78" s="7" t="s">
        <v>7887</v>
      </c>
      <c r="J78" s="4" t="s">
        <v>7592</v>
      </c>
      <c r="K78" s="4"/>
      <c r="L78" s="13"/>
      <c r="M78" s="13"/>
      <c r="N78" s="13"/>
      <c r="R78" s="13"/>
      <c r="S78" s="13"/>
      <c r="T78" s="13"/>
      <c r="U78" s="13"/>
      <c r="V78" s="13"/>
      <c r="W78" s="13"/>
      <c r="X78" s="13"/>
      <c r="Y78" s="13"/>
      <c r="Z78" s="13"/>
      <c r="AA78" s="13"/>
      <c r="AB78" s="13"/>
    </row>
    <row r="79" spans="1:28" ht="14.4">
      <c r="A79" s="61" t="s">
        <v>7888</v>
      </c>
      <c r="B79" s="13" t="s">
        <v>7889</v>
      </c>
      <c r="C79" s="13" t="s">
        <v>7890</v>
      </c>
      <c r="D79" s="7" t="s">
        <v>7891</v>
      </c>
      <c r="E79" s="17" t="s">
        <v>7892</v>
      </c>
      <c r="F79" s="7" t="s">
        <v>7893</v>
      </c>
      <c r="G79" s="5" t="s">
        <v>7894</v>
      </c>
      <c r="H79" s="6" t="s">
        <v>7895</v>
      </c>
      <c r="I79" s="7" t="s">
        <v>7896</v>
      </c>
      <c r="J79" s="4" t="s">
        <v>7592</v>
      </c>
      <c r="K79" s="4"/>
      <c r="L79" s="13"/>
      <c r="M79" s="13"/>
      <c r="N79" s="13"/>
      <c r="R79" s="13"/>
      <c r="S79" s="13"/>
      <c r="T79" s="13"/>
      <c r="U79" s="13"/>
      <c r="V79" s="13"/>
      <c r="W79" s="13"/>
      <c r="X79" s="13"/>
      <c r="Y79" s="13"/>
      <c r="Z79" s="13"/>
      <c r="AA79" s="13"/>
      <c r="AB79" s="13"/>
    </row>
    <row r="80" spans="1:28" ht="14.4">
      <c r="A80" s="61" t="s">
        <v>7897</v>
      </c>
      <c r="B80" s="25" t="s">
        <v>7898</v>
      </c>
      <c r="C80" s="13" t="s">
        <v>7899</v>
      </c>
      <c r="D80" s="7" t="s">
        <v>7900</v>
      </c>
      <c r="E80" s="17" t="s">
        <v>7901</v>
      </c>
      <c r="F80" s="7" t="s">
        <v>7902</v>
      </c>
      <c r="G80" s="5" t="s">
        <v>7903</v>
      </c>
      <c r="H80" s="6" t="s">
        <v>7904</v>
      </c>
      <c r="I80" s="7" t="s">
        <v>7905</v>
      </c>
      <c r="J80" s="4" t="s">
        <v>7592</v>
      </c>
      <c r="K80" s="4"/>
      <c r="L80" s="13"/>
      <c r="M80" s="13"/>
      <c r="N80" s="13"/>
      <c r="R80" s="13"/>
      <c r="S80" s="13"/>
      <c r="T80" s="13"/>
      <c r="U80" s="13"/>
      <c r="V80" s="13"/>
      <c r="W80" s="13"/>
      <c r="X80" s="13"/>
      <c r="Y80" s="13"/>
      <c r="Z80" s="13"/>
      <c r="AA80" s="13"/>
      <c r="AB80" s="13"/>
    </row>
    <row r="81" spans="1:28" ht="14.4">
      <c r="A81" s="61" t="s">
        <v>7906</v>
      </c>
      <c r="B81" s="25" t="s">
        <v>7907</v>
      </c>
      <c r="C81" s="13" t="s">
        <v>7908</v>
      </c>
      <c r="D81" s="7" t="s">
        <v>7909</v>
      </c>
      <c r="E81" s="17" t="s">
        <v>7910</v>
      </c>
      <c r="F81" s="7" t="s">
        <v>7911</v>
      </c>
      <c r="G81" s="5" t="s">
        <v>7912</v>
      </c>
      <c r="H81" s="6" t="s">
        <v>7913</v>
      </c>
      <c r="I81" s="7" t="s">
        <v>7914</v>
      </c>
      <c r="J81" s="4" t="s">
        <v>7592</v>
      </c>
      <c r="K81" s="4"/>
      <c r="L81" s="13"/>
      <c r="M81" s="13"/>
      <c r="N81" s="13"/>
      <c r="R81" s="13"/>
      <c r="S81" s="13"/>
      <c r="T81" s="13"/>
      <c r="U81" s="13"/>
      <c r="V81" s="13"/>
      <c r="W81" s="13"/>
      <c r="X81" s="13"/>
      <c r="Y81" s="13"/>
      <c r="Z81" s="13"/>
      <c r="AA81" s="13"/>
      <c r="AB81" s="13"/>
    </row>
    <row r="82" spans="1:28" ht="14.4">
      <c r="A82" s="61" t="s">
        <v>7915</v>
      </c>
      <c r="B82" s="13" t="s">
        <v>7916</v>
      </c>
      <c r="C82" s="13" t="s">
        <v>7917</v>
      </c>
      <c r="D82" s="7" t="s">
        <v>7918</v>
      </c>
      <c r="E82" s="17" t="s">
        <v>7919</v>
      </c>
      <c r="F82" s="7" t="s">
        <v>7920</v>
      </c>
      <c r="G82" s="5" t="s">
        <v>7921</v>
      </c>
      <c r="H82" s="6" t="s">
        <v>7922</v>
      </c>
      <c r="I82" s="7" t="s">
        <v>7923</v>
      </c>
      <c r="J82" s="4" t="s">
        <v>7592</v>
      </c>
      <c r="K82" s="4"/>
      <c r="L82" s="13"/>
      <c r="M82" s="13"/>
      <c r="N82" s="13"/>
      <c r="R82" s="13"/>
      <c r="S82" s="13"/>
      <c r="T82" s="13"/>
      <c r="U82" s="13"/>
      <c r="V82" s="13"/>
      <c r="W82" s="13"/>
      <c r="X82" s="13"/>
      <c r="Y82" s="13"/>
      <c r="Z82" s="13"/>
      <c r="AA82" s="13"/>
      <c r="AB82" s="13"/>
    </row>
    <row r="83" spans="1:28" ht="14.4">
      <c r="A83" s="61" t="s">
        <v>7924</v>
      </c>
      <c r="B83" s="13" t="s">
        <v>7925</v>
      </c>
      <c r="C83" s="13" t="s">
        <v>7926</v>
      </c>
      <c r="D83" s="7" t="s">
        <v>7927</v>
      </c>
      <c r="E83" s="17" t="s">
        <v>7928</v>
      </c>
      <c r="F83" s="7" t="s">
        <v>7929</v>
      </c>
      <c r="G83" s="5" t="s">
        <v>7930</v>
      </c>
      <c r="H83" s="6" t="s">
        <v>7931</v>
      </c>
      <c r="I83" s="7" t="s">
        <v>7932</v>
      </c>
      <c r="J83" s="4" t="s">
        <v>7592</v>
      </c>
      <c r="K83" s="4"/>
      <c r="L83" s="13"/>
      <c r="M83" s="13"/>
      <c r="N83" s="13"/>
      <c r="R83" s="13"/>
      <c r="S83" s="13"/>
      <c r="T83" s="13"/>
      <c r="U83" s="13"/>
      <c r="V83" s="13"/>
      <c r="W83" s="13"/>
      <c r="X83" s="13"/>
      <c r="Y83" s="13"/>
      <c r="Z83" s="13"/>
      <c r="AA83" s="13"/>
      <c r="AB83" s="13"/>
    </row>
    <row r="84" spans="1:28" ht="14.4">
      <c r="A84" s="61" t="s">
        <v>7933</v>
      </c>
      <c r="B84" s="13" t="s">
        <v>7934</v>
      </c>
      <c r="C84" s="13" t="s">
        <v>7935</v>
      </c>
      <c r="D84" s="7" t="s">
        <v>7936</v>
      </c>
      <c r="E84" s="17" t="s">
        <v>7937</v>
      </c>
      <c r="F84" s="7" t="s">
        <v>7938</v>
      </c>
      <c r="G84" s="5" t="s">
        <v>7939</v>
      </c>
      <c r="H84" s="6" t="s">
        <v>7940</v>
      </c>
      <c r="I84" s="7" t="s">
        <v>7941</v>
      </c>
      <c r="J84" s="4" t="s">
        <v>7592</v>
      </c>
      <c r="K84" s="4"/>
      <c r="L84" s="13"/>
      <c r="M84" s="13"/>
      <c r="N84" s="13"/>
      <c r="R84" s="13"/>
      <c r="S84" s="13"/>
      <c r="T84" s="13"/>
      <c r="U84" s="13"/>
      <c r="V84" s="13"/>
      <c r="W84" s="13"/>
      <c r="X84" s="13"/>
      <c r="Y84" s="13"/>
      <c r="Z84" s="13"/>
      <c r="AA84" s="13"/>
      <c r="AB84" s="13"/>
    </row>
    <row r="85" spans="1:28" ht="14.4">
      <c r="A85" s="61" t="s">
        <v>7942</v>
      </c>
      <c r="B85" s="13" t="s">
        <v>7943</v>
      </c>
      <c r="C85" s="13" t="s">
        <v>7944</v>
      </c>
      <c r="D85" s="7" t="s">
        <v>7945</v>
      </c>
      <c r="E85" s="17" t="s">
        <v>7946</v>
      </c>
      <c r="F85" s="7" t="s">
        <v>7947</v>
      </c>
      <c r="G85" s="5" t="s">
        <v>7948</v>
      </c>
      <c r="H85" s="6" t="s">
        <v>7949</v>
      </c>
      <c r="I85" s="7" t="s">
        <v>7950</v>
      </c>
      <c r="J85" s="4" t="s">
        <v>7592</v>
      </c>
      <c r="K85" s="4"/>
      <c r="L85" s="13"/>
      <c r="M85" s="13"/>
      <c r="N85" s="13"/>
      <c r="R85" s="13"/>
      <c r="S85" s="13"/>
      <c r="T85" s="13"/>
      <c r="U85" s="13"/>
      <c r="V85" s="13"/>
      <c r="W85" s="13"/>
      <c r="X85" s="13"/>
      <c r="Y85" s="13"/>
      <c r="Z85" s="13"/>
      <c r="AA85" s="13"/>
      <c r="AB85" s="13"/>
    </row>
    <row r="86" spans="1:28" ht="14.4">
      <c r="A86" s="61" t="s">
        <v>7951</v>
      </c>
      <c r="B86" s="13" t="s">
        <v>7329</v>
      </c>
      <c r="C86" s="13" t="s">
        <v>7952</v>
      </c>
      <c r="D86" s="7" t="s">
        <v>7953</v>
      </c>
      <c r="E86" s="17" t="s">
        <v>7332</v>
      </c>
      <c r="F86" s="7" t="s">
        <v>7954</v>
      </c>
      <c r="G86" s="5" t="s">
        <v>7334</v>
      </c>
      <c r="H86" s="6" t="s">
        <v>7335</v>
      </c>
      <c r="I86" s="7" t="s">
        <v>7955</v>
      </c>
      <c r="J86" s="4" t="s">
        <v>7592</v>
      </c>
      <c r="K86" s="4"/>
      <c r="L86" s="13"/>
      <c r="M86" s="13"/>
      <c r="N86" s="13"/>
      <c r="R86" s="13"/>
      <c r="S86" s="13"/>
      <c r="T86" s="13"/>
      <c r="U86" s="13"/>
      <c r="V86" s="13"/>
      <c r="W86" s="13"/>
      <c r="X86" s="13"/>
      <c r="Y86" s="13"/>
      <c r="Z86" s="13"/>
      <c r="AA86" s="13"/>
      <c r="AB86" s="13"/>
    </row>
    <row r="87" spans="1:28" ht="14.4">
      <c r="A87" s="61" t="s">
        <v>7956</v>
      </c>
      <c r="B87" s="25" t="s">
        <v>7957</v>
      </c>
      <c r="C87" s="13" t="s">
        <v>7958</v>
      </c>
      <c r="D87" s="7" t="s">
        <v>7959</v>
      </c>
      <c r="E87" s="17" t="s">
        <v>7960</v>
      </c>
      <c r="F87" s="7" t="s">
        <v>7961</v>
      </c>
      <c r="G87" s="5" t="s">
        <v>7962</v>
      </c>
      <c r="H87" s="6" t="s">
        <v>7963</v>
      </c>
      <c r="I87" s="7" t="s">
        <v>7964</v>
      </c>
      <c r="J87" s="4" t="s">
        <v>7592</v>
      </c>
      <c r="K87" s="4"/>
      <c r="L87" s="13"/>
      <c r="M87" s="13"/>
      <c r="N87" s="13"/>
      <c r="R87" s="13"/>
      <c r="S87" s="13"/>
      <c r="T87" s="13"/>
      <c r="U87" s="13"/>
      <c r="V87" s="13"/>
      <c r="W87" s="13"/>
      <c r="X87" s="13"/>
      <c r="Y87" s="13"/>
      <c r="Z87" s="13"/>
      <c r="AA87" s="13"/>
      <c r="AB87" s="13"/>
    </row>
    <row r="88" spans="1:28" ht="14.4">
      <c r="A88" s="61" t="s">
        <v>7965</v>
      </c>
      <c r="B88" s="25" t="s">
        <v>7966</v>
      </c>
      <c r="C88" s="13" t="s">
        <v>7967</v>
      </c>
      <c r="D88" s="7" t="s">
        <v>7968</v>
      </c>
      <c r="E88" s="17" t="s">
        <v>7969</v>
      </c>
      <c r="F88" s="7" t="s">
        <v>7970</v>
      </c>
      <c r="G88" s="5" t="s">
        <v>7971</v>
      </c>
      <c r="H88" s="6" t="s">
        <v>7972</v>
      </c>
      <c r="I88" s="7" t="s">
        <v>7973</v>
      </c>
      <c r="J88" s="4" t="s">
        <v>7592</v>
      </c>
      <c r="K88" s="4"/>
      <c r="L88" s="13"/>
      <c r="M88" s="13"/>
      <c r="N88" s="13"/>
      <c r="R88" s="13"/>
      <c r="S88" s="13"/>
      <c r="T88" s="13"/>
      <c r="U88" s="13"/>
      <c r="V88" s="13"/>
      <c r="W88" s="13"/>
      <c r="X88" s="13"/>
      <c r="Y88" s="13"/>
      <c r="Z88" s="13"/>
      <c r="AA88" s="13"/>
      <c r="AB88" s="13"/>
    </row>
    <row r="89" spans="1:28" ht="14.4">
      <c r="A89" s="61" t="s">
        <v>7974</v>
      </c>
      <c r="B89" s="25" t="s">
        <v>7975</v>
      </c>
      <c r="C89" s="13" t="s">
        <v>7976</v>
      </c>
      <c r="D89" s="7" t="s">
        <v>7977</v>
      </c>
      <c r="E89" s="17" t="s">
        <v>7978</v>
      </c>
      <c r="F89" s="7" t="s">
        <v>7979</v>
      </c>
      <c r="G89" s="5" t="s">
        <v>7980</v>
      </c>
      <c r="H89" s="6" t="s">
        <v>7981</v>
      </c>
      <c r="I89" s="7" t="s">
        <v>7982</v>
      </c>
      <c r="J89" s="4" t="s">
        <v>7592</v>
      </c>
      <c r="K89" s="4"/>
      <c r="L89" s="13"/>
      <c r="M89" s="13"/>
      <c r="N89" s="13"/>
      <c r="R89" s="13"/>
      <c r="S89" s="13"/>
      <c r="T89" s="13"/>
      <c r="U89" s="13"/>
      <c r="V89" s="13"/>
      <c r="W89" s="13"/>
      <c r="X89" s="13"/>
      <c r="Y89" s="13"/>
      <c r="Z89" s="13"/>
      <c r="AA89" s="13"/>
      <c r="AB89" s="13"/>
    </row>
    <row r="90" spans="1:28" ht="14.4">
      <c r="A90" s="61" t="s">
        <v>7983</v>
      </c>
      <c r="B90" s="25" t="s">
        <v>7984</v>
      </c>
      <c r="C90" s="13" t="s">
        <v>7985</v>
      </c>
      <c r="D90" s="7" t="s">
        <v>7986</v>
      </c>
      <c r="E90" s="17" t="s">
        <v>7987</v>
      </c>
      <c r="F90" s="7" t="s">
        <v>7988</v>
      </c>
      <c r="G90" s="5" t="s">
        <v>7989</v>
      </c>
      <c r="H90" s="6" t="s">
        <v>7990</v>
      </c>
      <c r="I90" s="7" t="s">
        <v>7991</v>
      </c>
      <c r="J90" s="4" t="s">
        <v>7592</v>
      </c>
      <c r="K90" s="4"/>
      <c r="L90" s="13"/>
      <c r="M90" s="13"/>
      <c r="N90" s="13"/>
      <c r="R90" s="13"/>
      <c r="S90" s="13"/>
      <c r="T90" s="13"/>
      <c r="U90" s="13"/>
      <c r="V90" s="13"/>
      <c r="W90" s="13"/>
      <c r="X90" s="13"/>
      <c r="Y90" s="13"/>
      <c r="Z90" s="13"/>
      <c r="AA90" s="13"/>
      <c r="AB90" s="13"/>
    </row>
    <row r="91" spans="1:28" ht="14.4">
      <c r="A91" s="61" t="s">
        <v>7992</v>
      </c>
      <c r="B91" s="13" t="s">
        <v>7993</v>
      </c>
      <c r="C91" s="13" t="s">
        <v>7994</v>
      </c>
      <c r="D91" s="7" t="s">
        <v>7995</v>
      </c>
      <c r="E91" s="17" t="s">
        <v>7996</v>
      </c>
      <c r="F91" s="7" t="s">
        <v>7997</v>
      </c>
      <c r="G91" s="5" t="s">
        <v>7998</v>
      </c>
      <c r="H91" s="6" t="s">
        <v>7999</v>
      </c>
      <c r="I91" s="7" t="s">
        <v>8000</v>
      </c>
      <c r="J91" s="4" t="s">
        <v>7592</v>
      </c>
      <c r="K91" s="4"/>
      <c r="L91" s="13"/>
      <c r="M91" s="13"/>
      <c r="N91" s="13"/>
      <c r="R91" s="13"/>
      <c r="S91" s="13"/>
      <c r="T91" s="13"/>
      <c r="U91" s="13"/>
      <c r="V91" s="13"/>
      <c r="W91" s="13"/>
      <c r="X91" s="13"/>
      <c r="Y91" s="13"/>
      <c r="Z91" s="13"/>
      <c r="AA91" s="13"/>
      <c r="AB91" s="13"/>
    </row>
    <row r="92" spans="1:28" ht="14.4">
      <c r="A92" s="61" t="s">
        <v>8001</v>
      </c>
      <c r="B92" s="25" t="s">
        <v>8002</v>
      </c>
      <c r="C92" s="13" t="s">
        <v>8003</v>
      </c>
      <c r="D92" s="7" t="s">
        <v>8004</v>
      </c>
      <c r="E92" s="17" t="s">
        <v>8005</v>
      </c>
      <c r="F92" s="7" t="s">
        <v>8006</v>
      </c>
      <c r="G92" s="5" t="s">
        <v>8007</v>
      </c>
      <c r="H92" s="6" t="s">
        <v>8008</v>
      </c>
      <c r="I92" s="7" t="s">
        <v>8009</v>
      </c>
      <c r="J92" s="4" t="s">
        <v>7592</v>
      </c>
      <c r="K92" s="4"/>
      <c r="L92" s="13"/>
      <c r="M92" s="13"/>
      <c r="N92" s="13"/>
      <c r="R92" s="13"/>
      <c r="S92" s="13"/>
      <c r="T92" s="13"/>
      <c r="U92" s="13"/>
      <c r="V92" s="13"/>
      <c r="W92" s="13"/>
      <c r="X92" s="13"/>
      <c r="Y92" s="13"/>
      <c r="Z92" s="13"/>
      <c r="AA92" s="13"/>
      <c r="AB92" s="13"/>
    </row>
    <row r="93" spans="1:28" ht="14.4">
      <c r="A93" s="61" t="s">
        <v>8010</v>
      </c>
      <c r="B93" s="25" t="s">
        <v>8011</v>
      </c>
      <c r="C93" s="13" t="s">
        <v>8012</v>
      </c>
      <c r="D93" s="7" t="s">
        <v>8013</v>
      </c>
      <c r="E93" s="17" t="s">
        <v>8014</v>
      </c>
      <c r="F93" s="7" t="s">
        <v>8015</v>
      </c>
      <c r="G93" s="5" t="s">
        <v>8016</v>
      </c>
      <c r="H93" s="6" t="s">
        <v>8017</v>
      </c>
      <c r="I93" s="7" t="s">
        <v>8018</v>
      </c>
      <c r="J93" s="4" t="s">
        <v>7592</v>
      </c>
      <c r="K93" s="4"/>
      <c r="L93" s="13"/>
      <c r="M93" s="13"/>
      <c r="N93" s="13"/>
      <c r="R93" s="13"/>
      <c r="S93" s="13"/>
      <c r="T93" s="13"/>
      <c r="U93" s="13"/>
      <c r="V93" s="13"/>
      <c r="W93" s="13"/>
      <c r="X93" s="13"/>
      <c r="Y93" s="13"/>
      <c r="Z93" s="13"/>
      <c r="AA93" s="13"/>
      <c r="AB93" s="13"/>
    </row>
    <row r="94" spans="1:28" ht="14.4">
      <c r="A94" s="61" t="s">
        <v>8019</v>
      </c>
      <c r="B94" s="35" t="s">
        <v>8020</v>
      </c>
      <c r="C94" s="13" t="s">
        <v>8021</v>
      </c>
      <c r="D94" s="7" t="s">
        <v>8022</v>
      </c>
      <c r="E94" s="17" t="s">
        <v>8023</v>
      </c>
      <c r="F94" s="7" t="s">
        <v>8024</v>
      </c>
      <c r="G94" s="5" t="s">
        <v>8025</v>
      </c>
      <c r="H94" s="6" t="s">
        <v>8026</v>
      </c>
      <c r="I94" s="7" t="s">
        <v>8027</v>
      </c>
      <c r="J94" s="4" t="s">
        <v>7592</v>
      </c>
      <c r="K94" s="4"/>
      <c r="L94" s="13"/>
      <c r="M94" s="13"/>
      <c r="N94" s="13"/>
      <c r="R94" s="13"/>
      <c r="S94" s="13"/>
      <c r="T94" s="13"/>
      <c r="U94" s="13"/>
      <c r="V94" s="13"/>
      <c r="W94" s="13"/>
      <c r="X94" s="13"/>
      <c r="Y94" s="13"/>
      <c r="Z94" s="13"/>
      <c r="AA94" s="13"/>
      <c r="AB94" s="13"/>
    </row>
    <row r="95" spans="1:28" ht="14.4">
      <c r="A95" s="61" t="s">
        <v>8028</v>
      </c>
      <c r="B95" s="35" t="s">
        <v>8029</v>
      </c>
      <c r="C95" s="13" t="s">
        <v>8030</v>
      </c>
      <c r="D95" s="7" t="s">
        <v>8031</v>
      </c>
      <c r="E95" s="17" t="s">
        <v>8032</v>
      </c>
      <c r="F95" s="7" t="s">
        <v>8033</v>
      </c>
      <c r="G95" s="5" t="s">
        <v>8034</v>
      </c>
      <c r="H95" s="6" t="s">
        <v>8035</v>
      </c>
      <c r="I95" s="7" t="s">
        <v>8036</v>
      </c>
      <c r="J95" s="4" t="s">
        <v>7592</v>
      </c>
      <c r="K95" s="4"/>
      <c r="L95" s="13"/>
      <c r="M95" s="13"/>
      <c r="N95" s="13"/>
      <c r="R95" s="13"/>
      <c r="S95" s="13"/>
      <c r="T95" s="13"/>
      <c r="U95" s="13"/>
      <c r="V95" s="13"/>
      <c r="W95" s="13"/>
      <c r="X95" s="13"/>
      <c r="Y95" s="13"/>
      <c r="Z95" s="13"/>
      <c r="AA95" s="13"/>
      <c r="AB95" s="13"/>
    </row>
    <row r="96" spans="1:28" ht="14.4">
      <c r="A96" s="61" t="s">
        <v>8037</v>
      </c>
      <c r="B96" s="13" t="s">
        <v>8038</v>
      </c>
      <c r="C96" s="13" t="s">
        <v>8039</v>
      </c>
      <c r="D96" s="7" t="s">
        <v>8040</v>
      </c>
      <c r="E96" s="17" t="s">
        <v>8041</v>
      </c>
      <c r="F96" s="7" t="s">
        <v>8042</v>
      </c>
      <c r="G96" s="5" t="s">
        <v>8043</v>
      </c>
      <c r="H96" s="6" t="s">
        <v>8044</v>
      </c>
      <c r="I96" s="7" t="s">
        <v>8045</v>
      </c>
      <c r="J96" s="4" t="s">
        <v>7592</v>
      </c>
      <c r="K96" s="4"/>
      <c r="L96" s="13"/>
      <c r="M96" s="13"/>
      <c r="N96" s="13"/>
      <c r="R96" s="13"/>
      <c r="S96" s="13"/>
      <c r="T96" s="13"/>
      <c r="U96" s="13"/>
      <c r="V96" s="13"/>
      <c r="W96" s="13"/>
      <c r="X96" s="13"/>
      <c r="Y96" s="13"/>
      <c r="Z96" s="13"/>
      <c r="AA96" s="13"/>
      <c r="AB96" s="13"/>
    </row>
    <row r="97" spans="1:28" ht="14.4">
      <c r="A97" s="61" t="s">
        <v>8046</v>
      </c>
      <c r="B97" s="13" t="s">
        <v>8047</v>
      </c>
      <c r="C97" s="13" t="s">
        <v>8048</v>
      </c>
      <c r="D97" s="7" t="s">
        <v>8049</v>
      </c>
      <c r="E97" s="17" t="s">
        <v>8050</v>
      </c>
      <c r="F97" s="7" t="s">
        <v>8051</v>
      </c>
      <c r="G97" s="5" t="s">
        <v>8052</v>
      </c>
      <c r="H97" s="6" t="s">
        <v>8053</v>
      </c>
      <c r="I97" s="7" t="s">
        <v>8054</v>
      </c>
      <c r="J97" s="4" t="s">
        <v>7592</v>
      </c>
      <c r="K97" s="4"/>
      <c r="L97" s="13"/>
      <c r="M97" s="13"/>
      <c r="N97" s="13"/>
      <c r="R97" s="13"/>
      <c r="S97" s="13"/>
      <c r="T97" s="13"/>
      <c r="U97" s="13"/>
      <c r="V97" s="13"/>
      <c r="W97" s="13"/>
      <c r="X97" s="13"/>
      <c r="Y97" s="13"/>
      <c r="Z97" s="13"/>
      <c r="AA97" s="13"/>
      <c r="AB97" s="13"/>
    </row>
    <row r="98" spans="1:28" ht="14.4">
      <c r="A98" s="61" t="s">
        <v>8055</v>
      </c>
      <c r="B98" s="13" t="s">
        <v>8056</v>
      </c>
      <c r="C98" s="13" t="s">
        <v>8057</v>
      </c>
      <c r="D98" s="7" t="s">
        <v>8058</v>
      </c>
      <c r="E98" s="17" t="s">
        <v>8059</v>
      </c>
      <c r="F98" s="7" t="s">
        <v>8060</v>
      </c>
      <c r="G98" s="5" t="s">
        <v>8061</v>
      </c>
      <c r="H98" s="6" t="s">
        <v>8062</v>
      </c>
      <c r="I98" s="7" t="s">
        <v>8063</v>
      </c>
      <c r="J98" s="4" t="s">
        <v>7592</v>
      </c>
      <c r="K98" s="4"/>
      <c r="L98" s="13"/>
      <c r="M98" s="13"/>
      <c r="N98" s="13"/>
      <c r="R98" s="13"/>
      <c r="S98" s="13"/>
      <c r="T98" s="13"/>
      <c r="U98" s="13"/>
      <c r="V98" s="13"/>
      <c r="W98" s="13"/>
      <c r="X98" s="13"/>
      <c r="Y98" s="13"/>
      <c r="Z98" s="13"/>
      <c r="AA98" s="13"/>
      <c r="AB98" s="13"/>
    </row>
    <row r="99" spans="1:28" ht="14.4">
      <c r="A99" s="61" t="s">
        <v>8064</v>
      </c>
      <c r="B99" s="35" t="s">
        <v>8065</v>
      </c>
      <c r="C99" s="13" t="s">
        <v>8066</v>
      </c>
      <c r="D99" s="7" t="s">
        <v>8067</v>
      </c>
      <c r="E99" s="17" t="s">
        <v>8068</v>
      </c>
      <c r="F99" s="7" t="s">
        <v>8069</v>
      </c>
      <c r="G99" s="5" t="s">
        <v>8070</v>
      </c>
      <c r="H99" s="6" t="s">
        <v>8071</v>
      </c>
      <c r="I99" s="7" t="s">
        <v>8072</v>
      </c>
      <c r="J99" s="4" t="s">
        <v>7592</v>
      </c>
      <c r="K99" s="4"/>
      <c r="L99" s="13"/>
      <c r="M99" s="13"/>
      <c r="N99" s="13"/>
      <c r="R99" s="13"/>
      <c r="S99" s="13"/>
      <c r="T99" s="13"/>
      <c r="U99" s="13"/>
      <c r="V99" s="13"/>
      <c r="W99" s="13"/>
      <c r="X99" s="13"/>
      <c r="Y99" s="13"/>
      <c r="Z99" s="13"/>
      <c r="AA99" s="13"/>
      <c r="AB99" s="13"/>
    </row>
    <row r="100" spans="1:28" ht="14.4">
      <c r="A100" s="61" t="s">
        <v>8073</v>
      </c>
      <c r="B100" s="13" t="s">
        <v>8074</v>
      </c>
      <c r="C100" s="13" t="s">
        <v>8075</v>
      </c>
      <c r="D100" s="7" t="s">
        <v>8076</v>
      </c>
      <c r="E100" s="17" t="s">
        <v>8077</v>
      </c>
      <c r="F100" s="7" t="s">
        <v>8078</v>
      </c>
      <c r="G100" s="5" t="s">
        <v>8079</v>
      </c>
      <c r="H100" s="6" t="s">
        <v>8080</v>
      </c>
      <c r="I100" s="7" t="s">
        <v>8081</v>
      </c>
      <c r="J100" s="4" t="s">
        <v>7592</v>
      </c>
      <c r="K100" s="4"/>
      <c r="L100" s="13"/>
      <c r="M100" s="13"/>
      <c r="N100" s="13"/>
      <c r="R100" s="13"/>
      <c r="S100" s="13"/>
      <c r="T100" s="13"/>
      <c r="U100" s="13"/>
      <c r="V100" s="13"/>
      <c r="W100" s="13"/>
      <c r="X100" s="13"/>
      <c r="Y100" s="13"/>
      <c r="Z100" s="13"/>
      <c r="AA100" s="13"/>
      <c r="AB100" s="13"/>
    </row>
    <row r="101" spans="1:28" ht="14.4">
      <c r="A101" s="61" t="s">
        <v>8082</v>
      </c>
      <c r="B101" s="13" t="s">
        <v>8083</v>
      </c>
      <c r="C101" s="13" t="s">
        <v>8083</v>
      </c>
      <c r="D101" s="7" t="s">
        <v>8084</v>
      </c>
      <c r="E101" s="17" t="s">
        <v>8085</v>
      </c>
      <c r="F101" s="7" t="s">
        <v>8083</v>
      </c>
      <c r="G101" s="5" t="s">
        <v>8086</v>
      </c>
      <c r="H101" s="6" t="s">
        <v>8087</v>
      </c>
      <c r="I101" s="7" t="s">
        <v>8088</v>
      </c>
      <c r="J101" s="4" t="s">
        <v>7592</v>
      </c>
      <c r="K101" s="4"/>
      <c r="L101" s="13"/>
      <c r="M101" s="13"/>
      <c r="N101" s="13"/>
      <c r="R101" s="13"/>
      <c r="S101" s="13"/>
      <c r="T101" s="13"/>
      <c r="U101" s="13"/>
      <c r="V101" s="13"/>
      <c r="W101" s="13"/>
      <c r="X101" s="13"/>
      <c r="Y101" s="13"/>
      <c r="Z101" s="13"/>
      <c r="AA101" s="13"/>
      <c r="AB101" s="13"/>
    </row>
    <row r="102" spans="1:28" ht="14.4">
      <c r="A102" s="61" t="s">
        <v>8089</v>
      </c>
      <c r="B102" s="13" t="s">
        <v>8090</v>
      </c>
      <c r="C102" s="13" t="s">
        <v>8091</v>
      </c>
      <c r="D102" s="7" t="s">
        <v>8092</v>
      </c>
      <c r="E102" s="17" t="s">
        <v>8093</v>
      </c>
      <c r="F102" s="7" t="s">
        <v>8094</v>
      </c>
      <c r="G102" s="5" t="s">
        <v>8095</v>
      </c>
      <c r="H102" s="6" t="s">
        <v>8096</v>
      </c>
      <c r="I102" s="7" t="s">
        <v>8094</v>
      </c>
      <c r="J102" s="4" t="s">
        <v>7592</v>
      </c>
      <c r="K102" s="4"/>
      <c r="L102" s="13"/>
      <c r="M102" s="13"/>
      <c r="N102" s="13"/>
      <c r="R102" s="13"/>
      <c r="S102" s="13"/>
      <c r="T102" s="13"/>
      <c r="U102" s="13"/>
      <c r="V102" s="13"/>
      <c r="W102" s="13"/>
      <c r="X102" s="13"/>
      <c r="Y102" s="13"/>
      <c r="Z102" s="13"/>
      <c r="AA102" s="13"/>
      <c r="AB102" s="13"/>
    </row>
    <row r="103" spans="1:28" ht="14.4">
      <c r="A103" s="61" t="s">
        <v>8097</v>
      </c>
      <c r="B103" s="13" t="s">
        <v>8098</v>
      </c>
      <c r="C103" s="13" t="s">
        <v>8099</v>
      </c>
      <c r="D103" s="7" t="s">
        <v>8100</v>
      </c>
      <c r="E103" s="17" t="s">
        <v>8101</v>
      </c>
      <c r="F103" s="7" t="s">
        <v>8102</v>
      </c>
      <c r="G103" s="5" t="s">
        <v>8103</v>
      </c>
      <c r="H103" s="6" t="s">
        <v>8104</v>
      </c>
      <c r="I103" s="7" t="s">
        <v>8105</v>
      </c>
      <c r="J103" s="4" t="s">
        <v>7592</v>
      </c>
      <c r="K103" s="4"/>
      <c r="L103" s="13"/>
      <c r="M103" s="13"/>
      <c r="N103" s="13"/>
      <c r="R103" s="13"/>
      <c r="S103" s="13"/>
      <c r="T103" s="13"/>
      <c r="U103" s="13"/>
      <c r="V103" s="13"/>
      <c r="W103" s="13"/>
      <c r="X103" s="13"/>
      <c r="Y103" s="13"/>
      <c r="Z103" s="13"/>
      <c r="AA103" s="13"/>
      <c r="AB103" s="13"/>
    </row>
    <row r="104" spans="1:28" ht="14.4">
      <c r="A104" s="61" t="s">
        <v>8106</v>
      </c>
      <c r="B104" s="13" t="s">
        <v>8107</v>
      </c>
      <c r="C104" s="13" t="s">
        <v>8108</v>
      </c>
      <c r="D104" s="7" t="s">
        <v>8109</v>
      </c>
      <c r="E104" s="17" t="s">
        <v>8110</v>
      </c>
      <c r="F104" s="7" t="s">
        <v>8111</v>
      </c>
      <c r="G104" s="5" t="s">
        <v>8112</v>
      </c>
      <c r="H104" s="6" t="s">
        <v>8113</v>
      </c>
      <c r="I104" s="7" t="s">
        <v>8110</v>
      </c>
      <c r="J104" s="4" t="s">
        <v>7592</v>
      </c>
      <c r="K104" s="4"/>
      <c r="L104" s="13"/>
      <c r="M104" s="13"/>
      <c r="N104" s="13"/>
      <c r="R104" s="13"/>
      <c r="S104" s="13"/>
      <c r="T104" s="13"/>
      <c r="U104" s="13"/>
      <c r="V104" s="13"/>
      <c r="W104" s="13"/>
      <c r="X104" s="13"/>
      <c r="Y104" s="13"/>
      <c r="Z104" s="13"/>
      <c r="AA104" s="13"/>
      <c r="AB104" s="13"/>
    </row>
    <row r="105" spans="1:28" ht="14.4">
      <c r="A105" s="61" t="s">
        <v>8114</v>
      </c>
      <c r="B105" s="13" t="s">
        <v>8115</v>
      </c>
      <c r="C105" s="13" t="s">
        <v>8116</v>
      </c>
      <c r="D105" s="7" t="s">
        <v>8117</v>
      </c>
      <c r="E105" s="17" t="s">
        <v>8118</v>
      </c>
      <c r="F105" s="7" t="s">
        <v>8119</v>
      </c>
      <c r="G105" s="5" t="s">
        <v>8120</v>
      </c>
      <c r="H105" s="6" t="s">
        <v>8121</v>
      </c>
      <c r="I105" s="7" t="s">
        <v>8119</v>
      </c>
      <c r="J105" s="4" t="s">
        <v>7592</v>
      </c>
      <c r="K105" s="4"/>
      <c r="L105" s="13"/>
      <c r="M105" s="13"/>
      <c r="N105" s="13"/>
      <c r="R105" s="13"/>
      <c r="S105" s="13"/>
      <c r="T105" s="13"/>
      <c r="U105" s="13"/>
      <c r="V105" s="13"/>
      <c r="W105" s="13"/>
      <c r="X105" s="13"/>
      <c r="Y105" s="13"/>
      <c r="Z105" s="13"/>
      <c r="AA105" s="13"/>
      <c r="AB105" s="13"/>
    </row>
    <row r="106" spans="1:28" ht="14.4">
      <c r="A106" s="61" t="s">
        <v>8122</v>
      </c>
      <c r="B106" s="13" t="s">
        <v>8123</v>
      </c>
      <c r="C106" s="13" t="s">
        <v>8124</v>
      </c>
      <c r="D106" s="7" t="s">
        <v>8125</v>
      </c>
      <c r="E106" s="17" t="s">
        <v>8126</v>
      </c>
      <c r="F106" s="7" t="s">
        <v>8126</v>
      </c>
      <c r="G106" s="5" t="s">
        <v>8127</v>
      </c>
      <c r="H106" s="6" t="s">
        <v>8128</v>
      </c>
      <c r="I106" s="7" t="s">
        <v>8126</v>
      </c>
      <c r="J106" s="4" t="s">
        <v>7592</v>
      </c>
      <c r="K106" s="4"/>
      <c r="L106" s="13"/>
      <c r="M106" s="13"/>
      <c r="N106" s="13"/>
      <c r="R106" s="13"/>
      <c r="S106" s="13"/>
      <c r="T106" s="13"/>
      <c r="U106" s="13"/>
      <c r="V106" s="13"/>
      <c r="W106" s="13"/>
      <c r="X106" s="13"/>
      <c r="Y106" s="13"/>
      <c r="Z106" s="13"/>
      <c r="AA106" s="13"/>
      <c r="AB106" s="13"/>
    </row>
    <row r="107" spans="1:28" ht="14.4">
      <c r="A107" s="61" t="s">
        <v>8129</v>
      </c>
      <c r="B107" s="13" t="s">
        <v>7542</v>
      </c>
      <c r="C107" s="13" t="s">
        <v>8130</v>
      </c>
      <c r="D107" s="7" t="s">
        <v>7544</v>
      </c>
      <c r="E107" s="17" t="s">
        <v>7545</v>
      </c>
      <c r="F107" s="7" t="s">
        <v>7546</v>
      </c>
      <c r="G107" s="5" t="s">
        <v>7547</v>
      </c>
      <c r="H107" s="6" t="s">
        <v>7548</v>
      </c>
      <c r="I107" s="7" t="s">
        <v>7549</v>
      </c>
      <c r="J107" s="4" t="s">
        <v>7592</v>
      </c>
      <c r="K107" s="4"/>
      <c r="L107" s="13"/>
      <c r="M107" s="13"/>
      <c r="N107" s="13"/>
      <c r="R107" s="13"/>
      <c r="S107" s="13"/>
      <c r="T107" s="13"/>
      <c r="U107" s="13"/>
      <c r="V107" s="13"/>
      <c r="W107" s="13"/>
      <c r="X107" s="13"/>
      <c r="Y107" s="13"/>
      <c r="Z107" s="13"/>
      <c r="AA107" s="13"/>
      <c r="AB107" s="13"/>
    </row>
    <row r="108" spans="1:28" ht="14.4">
      <c r="A108" s="61" t="s">
        <v>8131</v>
      </c>
      <c r="B108" s="13" t="s">
        <v>8132</v>
      </c>
      <c r="C108" s="13" t="s">
        <v>8133</v>
      </c>
      <c r="D108" s="7" t="s">
        <v>8132</v>
      </c>
      <c r="E108" s="17" t="s">
        <v>8133</v>
      </c>
      <c r="F108" s="7" t="s">
        <v>8134</v>
      </c>
      <c r="G108" s="5" t="s">
        <v>8135</v>
      </c>
      <c r="H108" s="6" t="s">
        <v>8136</v>
      </c>
      <c r="I108" s="7" t="s">
        <v>8137</v>
      </c>
      <c r="J108" s="4" t="s">
        <v>7592</v>
      </c>
      <c r="K108" s="4"/>
      <c r="L108" s="13"/>
      <c r="M108" s="13"/>
      <c r="N108" s="13"/>
      <c r="R108" s="13"/>
      <c r="S108" s="13"/>
      <c r="T108" s="13"/>
      <c r="U108" s="13"/>
      <c r="V108" s="13"/>
      <c r="W108" s="13"/>
      <c r="X108" s="13"/>
      <c r="Y108" s="13"/>
      <c r="Z108" s="13"/>
      <c r="AA108" s="13"/>
      <c r="AB108" s="13"/>
    </row>
    <row r="109" spans="1:28" ht="14.4">
      <c r="A109" s="42" t="s">
        <v>8138</v>
      </c>
      <c r="B109" s="25" t="s">
        <v>8139</v>
      </c>
      <c r="C109" s="13" t="s">
        <v>8140</v>
      </c>
      <c r="D109" s="7" t="s">
        <v>8141</v>
      </c>
      <c r="E109" s="17" t="s">
        <v>8142</v>
      </c>
      <c r="F109" s="7" t="s">
        <v>8143</v>
      </c>
      <c r="G109" s="5" t="s">
        <v>8144</v>
      </c>
      <c r="H109" s="6" t="s">
        <v>8145</v>
      </c>
      <c r="I109" s="7" t="s">
        <v>8146</v>
      </c>
      <c r="J109" s="4" t="s">
        <v>7592</v>
      </c>
      <c r="K109" s="4"/>
      <c r="L109" s="13"/>
      <c r="M109" s="13"/>
      <c r="N109" s="13"/>
      <c r="R109" s="13"/>
      <c r="S109" s="13"/>
      <c r="T109" s="13"/>
      <c r="U109" s="13"/>
      <c r="V109" s="13"/>
      <c r="W109" s="13"/>
      <c r="X109" s="13"/>
      <c r="Y109" s="13"/>
      <c r="Z109" s="13"/>
      <c r="AA109" s="13"/>
      <c r="AB109" s="13"/>
    </row>
    <row r="110" spans="1:28" ht="14.4">
      <c r="A110" s="42" t="s">
        <v>8147</v>
      </c>
      <c r="B110" s="13" t="s">
        <v>8148</v>
      </c>
      <c r="C110" s="13" t="s">
        <v>8149</v>
      </c>
      <c r="D110" s="7" t="s">
        <v>8150</v>
      </c>
      <c r="E110" s="17" t="s">
        <v>8151</v>
      </c>
      <c r="F110" s="7" t="s">
        <v>8152</v>
      </c>
      <c r="G110" s="5" t="s">
        <v>8153</v>
      </c>
      <c r="H110" s="6" t="s">
        <v>8154</v>
      </c>
      <c r="I110" s="7" t="s">
        <v>8155</v>
      </c>
      <c r="J110" s="4" t="s">
        <v>17</v>
      </c>
      <c r="K110" s="4"/>
      <c r="L110" s="13"/>
      <c r="M110" s="13"/>
      <c r="N110" s="13"/>
      <c r="R110" s="13"/>
      <c r="S110" s="13"/>
      <c r="T110" s="13"/>
      <c r="U110" s="13"/>
      <c r="V110" s="13"/>
      <c r="W110" s="13"/>
      <c r="X110" s="13"/>
      <c r="Y110" s="13"/>
      <c r="Z110" s="13"/>
      <c r="AA110" s="13"/>
      <c r="AB110" s="13"/>
    </row>
    <row r="111" spans="1:28" ht="26.4">
      <c r="A111" s="42" t="s">
        <v>8156</v>
      </c>
      <c r="B111" s="13" t="s">
        <v>8157</v>
      </c>
      <c r="C111" s="13" t="s">
        <v>8158</v>
      </c>
      <c r="D111" s="7" t="s">
        <v>8159</v>
      </c>
      <c r="E111" s="17" t="s">
        <v>8160</v>
      </c>
      <c r="F111" s="7" t="s">
        <v>8161</v>
      </c>
      <c r="G111" s="5" t="s">
        <v>8162</v>
      </c>
      <c r="H111" s="6" t="s">
        <v>7454</v>
      </c>
      <c r="I111" s="7" t="s">
        <v>8163</v>
      </c>
      <c r="J111" s="4" t="s">
        <v>8164</v>
      </c>
      <c r="K111" s="4"/>
      <c r="L111" s="13"/>
      <c r="M111" s="13"/>
      <c r="N111" s="13"/>
      <c r="R111" s="13"/>
      <c r="S111" s="13"/>
      <c r="T111" s="13"/>
      <c r="U111" s="13"/>
      <c r="V111" s="13"/>
      <c r="W111" s="13"/>
      <c r="X111" s="13"/>
      <c r="Y111" s="13"/>
      <c r="Z111" s="13"/>
      <c r="AA111" s="13"/>
      <c r="AB111" s="13"/>
    </row>
    <row r="112" spans="1:28" ht="14.4">
      <c r="A112" s="42" t="s">
        <v>8165</v>
      </c>
      <c r="B112" s="13" t="s">
        <v>8166</v>
      </c>
      <c r="C112" s="13" t="s">
        <v>8166</v>
      </c>
      <c r="D112" s="7" t="s">
        <v>8166</v>
      </c>
      <c r="E112" s="17" t="s">
        <v>8166</v>
      </c>
      <c r="F112" s="7" t="s">
        <v>8166</v>
      </c>
      <c r="G112" s="5" t="s">
        <v>8166</v>
      </c>
      <c r="H112" s="6" t="s">
        <v>8166</v>
      </c>
      <c r="I112" s="7" t="s">
        <v>8166</v>
      </c>
      <c r="J112" s="4" t="s">
        <v>17</v>
      </c>
      <c r="K112" s="4" t="s">
        <v>57</v>
      </c>
      <c r="L112" s="13"/>
      <c r="M112" s="13"/>
      <c r="N112" s="13"/>
      <c r="R112" s="13"/>
      <c r="S112" s="13"/>
      <c r="T112" s="13"/>
      <c r="U112" s="13"/>
      <c r="V112" s="13"/>
      <c r="W112" s="13"/>
      <c r="X112" s="13"/>
      <c r="Y112" s="13"/>
      <c r="Z112" s="13"/>
      <c r="AA112" s="13"/>
      <c r="AB112" s="13"/>
    </row>
    <row r="113" spans="1:28" ht="14.4">
      <c r="A113" s="42" t="s">
        <v>8167</v>
      </c>
      <c r="B113" s="13" t="s">
        <v>8168</v>
      </c>
      <c r="C113" s="13" t="s">
        <v>8168</v>
      </c>
      <c r="D113" s="7" t="s">
        <v>8168</v>
      </c>
      <c r="E113" s="17" t="s">
        <v>8168</v>
      </c>
      <c r="F113" s="7" t="s">
        <v>8168</v>
      </c>
      <c r="G113" s="5" t="s">
        <v>8168</v>
      </c>
      <c r="H113" s="6" t="s">
        <v>8168</v>
      </c>
      <c r="I113" s="7" t="s">
        <v>8168</v>
      </c>
      <c r="J113" s="4" t="s">
        <v>17</v>
      </c>
      <c r="K113" s="4" t="s">
        <v>57</v>
      </c>
      <c r="L113" s="13"/>
      <c r="M113" s="13"/>
      <c r="N113" s="13"/>
      <c r="R113" s="13"/>
      <c r="S113" s="13"/>
      <c r="T113" s="13"/>
      <c r="U113" s="13"/>
      <c r="V113" s="13"/>
      <c r="W113" s="13"/>
      <c r="X113" s="13"/>
      <c r="Y113" s="13"/>
      <c r="Z113" s="13"/>
      <c r="AA113" s="13"/>
      <c r="AB113" s="13"/>
    </row>
    <row r="114" spans="1:28" ht="14.4">
      <c r="A114" s="42" t="s">
        <v>8169</v>
      </c>
      <c r="B114" s="13" t="s">
        <v>8170</v>
      </c>
      <c r="C114" s="13" t="s">
        <v>8170</v>
      </c>
      <c r="D114" s="7" t="s">
        <v>8170</v>
      </c>
      <c r="E114" s="17" t="s">
        <v>8170</v>
      </c>
      <c r="F114" s="7" t="s">
        <v>8170</v>
      </c>
      <c r="G114" s="5" t="s">
        <v>8170</v>
      </c>
      <c r="H114" s="6" t="s">
        <v>8170</v>
      </c>
      <c r="I114" s="7" t="s">
        <v>8170</v>
      </c>
      <c r="J114" s="4" t="s">
        <v>17</v>
      </c>
      <c r="K114" s="4" t="s">
        <v>57</v>
      </c>
      <c r="L114" s="13"/>
      <c r="M114" s="13"/>
      <c r="N114" s="13"/>
      <c r="R114" s="13"/>
      <c r="S114" s="13"/>
      <c r="T114" s="13"/>
      <c r="U114" s="13"/>
      <c r="V114" s="13"/>
      <c r="W114" s="13"/>
      <c r="X114" s="13"/>
      <c r="Y114" s="13"/>
      <c r="Z114" s="13"/>
      <c r="AA114" s="13"/>
      <c r="AB114" s="13"/>
    </row>
    <row r="115" spans="1:28" ht="14.4">
      <c r="A115" s="42" t="s">
        <v>8171</v>
      </c>
      <c r="B115" s="13" t="s">
        <v>8172</v>
      </c>
      <c r="C115" s="13" t="s">
        <v>8172</v>
      </c>
      <c r="D115" s="7" t="s">
        <v>8172</v>
      </c>
      <c r="E115" s="17" t="s">
        <v>8172</v>
      </c>
      <c r="F115" s="7" t="s">
        <v>8172</v>
      </c>
      <c r="G115" s="5" t="s">
        <v>8172</v>
      </c>
      <c r="H115" s="6" t="s">
        <v>8172</v>
      </c>
      <c r="I115" s="7" t="s">
        <v>8172</v>
      </c>
      <c r="J115" s="4" t="s">
        <v>17</v>
      </c>
      <c r="K115" s="4" t="s">
        <v>57</v>
      </c>
      <c r="L115" s="13"/>
      <c r="M115" s="13"/>
      <c r="N115" s="13"/>
      <c r="R115" s="13"/>
      <c r="S115" s="13"/>
      <c r="T115" s="13"/>
      <c r="U115" s="13"/>
      <c r="V115" s="13"/>
      <c r="W115" s="13"/>
      <c r="X115" s="13"/>
      <c r="Y115" s="13"/>
      <c r="Z115" s="13"/>
      <c r="AA115" s="13"/>
      <c r="AB115" s="13"/>
    </row>
    <row r="116" spans="1:28" ht="26.4">
      <c r="A116" s="42" t="s">
        <v>8173</v>
      </c>
      <c r="B116" s="23" t="s">
        <v>8174</v>
      </c>
      <c r="C116" s="7" t="s">
        <v>8175</v>
      </c>
      <c r="D116" s="7" t="s">
        <v>8176</v>
      </c>
      <c r="E116" s="7" t="s">
        <v>8177</v>
      </c>
      <c r="F116" s="7" t="s">
        <v>8178</v>
      </c>
      <c r="G116" s="5" t="s">
        <v>8179</v>
      </c>
      <c r="H116" s="6" t="s">
        <v>8180</v>
      </c>
      <c r="I116" s="7" t="s">
        <v>8181</v>
      </c>
      <c r="J116" s="13" t="s">
        <v>8182</v>
      </c>
      <c r="K116" s="13"/>
      <c r="L116" s="13"/>
      <c r="M116" s="13"/>
      <c r="N116" s="13"/>
      <c r="R116" s="13"/>
      <c r="S116" s="13"/>
      <c r="T116" s="13"/>
      <c r="U116" s="13"/>
      <c r="V116" s="13"/>
      <c r="W116" s="13"/>
      <c r="X116" s="13"/>
      <c r="Y116" s="13"/>
      <c r="Z116" s="13"/>
      <c r="AA116" s="13"/>
      <c r="AB116" s="13"/>
    </row>
    <row r="117" spans="1:28" ht="28.2">
      <c r="A117" s="42" t="s">
        <v>8183</v>
      </c>
      <c r="B117" s="25" t="s">
        <v>8184</v>
      </c>
      <c r="C117" s="62" t="s">
        <v>8185</v>
      </c>
      <c r="D117" s="7" t="s">
        <v>8186</v>
      </c>
      <c r="E117" s="17" t="s">
        <v>8187</v>
      </c>
      <c r="F117" s="25" t="s">
        <v>8188</v>
      </c>
      <c r="G117" s="5" t="s">
        <v>8189</v>
      </c>
      <c r="H117" s="6" t="s">
        <v>8190</v>
      </c>
      <c r="I117" s="7" t="s">
        <v>8191</v>
      </c>
      <c r="J117" s="13" t="s">
        <v>17</v>
      </c>
      <c r="K117" s="13"/>
      <c r="L117" s="13"/>
      <c r="M117" s="13"/>
      <c r="N117" s="13"/>
      <c r="R117" s="13"/>
      <c r="S117" s="13"/>
      <c r="T117" s="13"/>
      <c r="U117" s="13"/>
      <c r="V117" s="13"/>
      <c r="W117" s="13"/>
      <c r="X117" s="13"/>
      <c r="Y117" s="13"/>
      <c r="Z117" s="13"/>
      <c r="AA117" s="13"/>
      <c r="AB117" s="13"/>
    </row>
    <row r="118" spans="1:28" ht="55.2">
      <c r="A118" s="42" t="s">
        <v>8192</v>
      </c>
      <c r="B118" s="63" t="s">
        <v>8193</v>
      </c>
      <c r="C118" s="62" t="s">
        <v>8194</v>
      </c>
      <c r="D118" s="63" t="s">
        <v>8195</v>
      </c>
      <c r="E118" s="63" t="s">
        <v>8196</v>
      </c>
      <c r="F118" s="63" t="s">
        <v>8197</v>
      </c>
      <c r="G118" s="24" t="s">
        <v>8198</v>
      </c>
      <c r="H118" s="6" t="s">
        <v>8199</v>
      </c>
      <c r="I118" s="7" t="s">
        <v>8200</v>
      </c>
      <c r="J118" s="13" t="s">
        <v>8201</v>
      </c>
      <c r="K118" s="13"/>
      <c r="L118" s="13"/>
      <c r="M118" s="13"/>
      <c r="N118" s="13"/>
      <c r="R118" s="13"/>
      <c r="S118" s="13"/>
      <c r="T118" s="13"/>
      <c r="U118" s="13"/>
      <c r="V118" s="13"/>
      <c r="W118" s="13"/>
      <c r="X118" s="13"/>
      <c r="Y118" s="13"/>
      <c r="Z118" s="13"/>
      <c r="AA118" s="13"/>
      <c r="AB118" s="13"/>
    </row>
    <row r="119" spans="1:28" ht="55.2">
      <c r="A119" s="42" t="s">
        <v>8202</v>
      </c>
      <c r="B119" s="63" t="s">
        <v>8203</v>
      </c>
      <c r="C119" s="62" t="s">
        <v>8204</v>
      </c>
      <c r="D119" s="63" t="s">
        <v>8205</v>
      </c>
      <c r="E119" s="63" t="s">
        <v>8196</v>
      </c>
      <c r="F119" s="63" t="s">
        <v>8206</v>
      </c>
      <c r="G119" s="24" t="s">
        <v>8198</v>
      </c>
      <c r="H119" s="6" t="s">
        <v>8207</v>
      </c>
      <c r="I119" s="7" t="s">
        <v>8208</v>
      </c>
      <c r="J119" s="13" t="s">
        <v>8201</v>
      </c>
      <c r="K119" s="13"/>
      <c r="L119" s="13"/>
      <c r="M119" s="13"/>
      <c r="N119" s="13"/>
      <c r="R119" s="13"/>
      <c r="S119" s="13"/>
      <c r="T119" s="13"/>
      <c r="U119" s="13"/>
      <c r="V119" s="13"/>
      <c r="W119" s="13"/>
      <c r="X119" s="13"/>
      <c r="Y119" s="13"/>
      <c r="Z119" s="13"/>
      <c r="AA119" s="13"/>
      <c r="AB119" s="13"/>
    </row>
    <row r="120" spans="1:28" ht="55.2">
      <c r="A120" s="42" t="s">
        <v>8209</v>
      </c>
      <c r="B120" s="63" t="s">
        <v>8210</v>
      </c>
      <c r="C120" s="62" t="s">
        <v>8211</v>
      </c>
      <c r="D120" s="63" t="s">
        <v>8212</v>
      </c>
      <c r="E120" s="63" t="s">
        <v>8213</v>
      </c>
      <c r="F120" s="63" t="s">
        <v>8214</v>
      </c>
      <c r="G120" s="5" t="s">
        <v>8215</v>
      </c>
      <c r="H120" s="6" t="s">
        <v>8216</v>
      </c>
      <c r="I120" s="7" t="s">
        <v>8217</v>
      </c>
      <c r="J120" s="13" t="s">
        <v>8218</v>
      </c>
      <c r="K120" s="13"/>
      <c r="L120" s="13"/>
      <c r="M120" s="13"/>
      <c r="N120" s="13"/>
      <c r="R120" s="13"/>
      <c r="S120" s="13"/>
      <c r="T120" s="13"/>
      <c r="U120" s="13"/>
      <c r="V120" s="13"/>
      <c r="W120" s="13"/>
      <c r="X120" s="13"/>
      <c r="Y120" s="13"/>
      <c r="Z120" s="13"/>
      <c r="AA120" s="13"/>
      <c r="AB120" s="13"/>
    </row>
    <row r="121" spans="1:28" ht="28.8">
      <c r="A121" s="42" t="s">
        <v>8219</v>
      </c>
      <c r="B121" s="25" t="s">
        <v>8220</v>
      </c>
      <c r="C121" s="64" t="s">
        <v>8221</v>
      </c>
      <c r="D121" s="7" t="s">
        <v>8222</v>
      </c>
      <c r="E121" s="17" t="s">
        <v>8223</v>
      </c>
      <c r="F121" s="25" t="s">
        <v>8224</v>
      </c>
      <c r="G121" s="5" t="s">
        <v>8225</v>
      </c>
      <c r="H121" s="6" t="s">
        <v>8226</v>
      </c>
      <c r="I121" s="7" t="s">
        <v>8227</v>
      </c>
      <c r="J121" s="13" t="s">
        <v>17</v>
      </c>
      <c r="K121" s="13"/>
      <c r="L121" s="13"/>
      <c r="M121" s="13"/>
      <c r="N121" s="13"/>
      <c r="R121" s="13"/>
      <c r="S121" s="13"/>
      <c r="T121" s="13"/>
      <c r="U121" s="13"/>
      <c r="V121" s="13"/>
      <c r="W121" s="13"/>
      <c r="X121" s="13"/>
      <c r="Y121" s="13"/>
      <c r="Z121" s="13"/>
      <c r="AA121" s="13"/>
      <c r="AB121" s="13"/>
    </row>
    <row r="122" spans="1:28" ht="14.4">
      <c r="A122" s="42" t="s">
        <v>8228</v>
      </c>
      <c r="B122" s="25" t="s">
        <v>8229</v>
      </c>
      <c r="C122" s="64" t="s">
        <v>8230</v>
      </c>
      <c r="D122" s="7" t="s">
        <v>8231</v>
      </c>
      <c r="E122" s="17" t="s">
        <v>8232</v>
      </c>
      <c r="F122" s="25" t="s">
        <v>8233</v>
      </c>
      <c r="G122" s="5" t="s">
        <v>8234</v>
      </c>
      <c r="H122" s="6" t="s">
        <v>8235</v>
      </c>
      <c r="I122" s="7" t="s">
        <v>8236</v>
      </c>
      <c r="J122" s="13" t="s">
        <v>17</v>
      </c>
      <c r="K122" s="13"/>
      <c r="L122" s="13"/>
      <c r="M122" s="13"/>
      <c r="N122" s="13"/>
      <c r="R122" s="13"/>
      <c r="S122" s="13"/>
      <c r="T122" s="13"/>
      <c r="U122" s="13"/>
      <c r="V122" s="13"/>
      <c r="W122" s="13"/>
      <c r="X122" s="13"/>
      <c r="Y122" s="13"/>
      <c r="Z122" s="13"/>
      <c r="AA122" s="13"/>
      <c r="AB122" s="13"/>
    </row>
    <row r="123" spans="1:28" ht="28.2">
      <c r="A123" s="42" t="s">
        <v>8237</v>
      </c>
      <c r="B123" s="25" t="s">
        <v>8238</v>
      </c>
      <c r="C123" s="62" t="s">
        <v>8239</v>
      </c>
      <c r="D123" s="7" t="s">
        <v>8240</v>
      </c>
      <c r="E123" s="17" t="s">
        <v>8241</v>
      </c>
      <c r="F123" s="25" t="s">
        <v>8242</v>
      </c>
      <c r="G123" s="5" t="s">
        <v>8243</v>
      </c>
      <c r="H123" s="6" t="s">
        <v>8244</v>
      </c>
      <c r="I123" s="7" t="s">
        <v>8245</v>
      </c>
      <c r="J123" s="13" t="s">
        <v>8246</v>
      </c>
      <c r="K123" s="13"/>
      <c r="L123" s="13"/>
      <c r="M123" s="13"/>
      <c r="N123" s="13"/>
      <c r="R123" s="13"/>
      <c r="S123" s="13"/>
      <c r="T123" s="13"/>
      <c r="U123" s="13"/>
      <c r="V123" s="13"/>
      <c r="W123" s="13"/>
      <c r="X123" s="13"/>
      <c r="Y123" s="13"/>
      <c r="Z123" s="13"/>
      <c r="AA123" s="13"/>
      <c r="AB123" s="13"/>
    </row>
    <row r="124" spans="1:28" ht="42">
      <c r="A124" s="42" t="s">
        <v>8247</v>
      </c>
      <c r="B124" s="25" t="s">
        <v>8248</v>
      </c>
      <c r="C124" s="62" t="s">
        <v>8249</v>
      </c>
      <c r="D124" s="7" t="s">
        <v>8250</v>
      </c>
      <c r="E124" s="17" t="s">
        <v>8251</v>
      </c>
      <c r="F124" s="25" t="s">
        <v>8252</v>
      </c>
      <c r="G124" s="5" t="s">
        <v>8253</v>
      </c>
      <c r="H124" s="6" t="s">
        <v>8254</v>
      </c>
      <c r="I124" s="7" t="s">
        <v>8255</v>
      </c>
      <c r="J124" s="13" t="s">
        <v>17</v>
      </c>
      <c r="K124" s="13"/>
      <c r="L124" s="13"/>
      <c r="M124" s="13"/>
      <c r="N124" s="13"/>
      <c r="R124" s="13"/>
      <c r="S124" s="13"/>
      <c r="T124" s="13"/>
      <c r="U124" s="13"/>
      <c r="V124" s="13"/>
      <c r="W124" s="13"/>
      <c r="X124" s="13"/>
      <c r="Y124" s="13"/>
      <c r="Z124" s="13"/>
      <c r="AA124" s="13"/>
      <c r="AB124" s="13"/>
    </row>
    <row r="125" spans="1:28" ht="42">
      <c r="A125" s="42" t="s">
        <v>8256</v>
      </c>
      <c r="B125" s="25" t="s">
        <v>8257</v>
      </c>
      <c r="C125" s="62" t="s">
        <v>8258</v>
      </c>
      <c r="D125" s="7" t="s">
        <v>8259</v>
      </c>
      <c r="E125" s="17" t="s">
        <v>8260</v>
      </c>
      <c r="F125" s="25" t="s">
        <v>8261</v>
      </c>
      <c r="G125" s="5" t="s">
        <v>8262</v>
      </c>
      <c r="H125" s="6" t="s">
        <v>8263</v>
      </c>
      <c r="I125" s="7" t="s">
        <v>8264</v>
      </c>
      <c r="J125" s="65" t="s">
        <v>8265</v>
      </c>
      <c r="K125" s="13"/>
      <c r="L125" s="13"/>
      <c r="M125" s="13"/>
      <c r="N125" s="13"/>
      <c r="R125" s="13"/>
      <c r="S125" s="13"/>
      <c r="T125" s="13"/>
      <c r="U125" s="13"/>
      <c r="V125" s="13"/>
      <c r="W125" s="13"/>
      <c r="X125" s="13"/>
      <c r="Y125" s="13"/>
      <c r="Z125" s="13"/>
      <c r="AA125" s="13"/>
      <c r="AB125" s="13"/>
    </row>
    <row r="126" spans="1:28" ht="28.8">
      <c r="A126" s="42" t="s">
        <v>8266</v>
      </c>
      <c r="B126" s="25" t="s">
        <v>8267</v>
      </c>
      <c r="C126" s="64" t="s">
        <v>8268</v>
      </c>
      <c r="D126" s="7" t="s">
        <v>8269</v>
      </c>
      <c r="E126" s="17" t="s">
        <v>8270</v>
      </c>
      <c r="F126" s="25" t="s">
        <v>8271</v>
      </c>
      <c r="G126" s="5" t="s">
        <v>8272</v>
      </c>
      <c r="H126" s="6" t="s">
        <v>8273</v>
      </c>
      <c r="I126" s="7" t="s">
        <v>8274</v>
      </c>
      <c r="J126" s="13" t="s">
        <v>17</v>
      </c>
      <c r="K126" s="13"/>
      <c r="L126" s="13"/>
      <c r="M126" s="13"/>
      <c r="N126" s="13"/>
      <c r="R126" s="13"/>
      <c r="S126" s="13"/>
      <c r="T126" s="13"/>
      <c r="U126" s="13"/>
      <c r="V126" s="13"/>
      <c r="W126" s="13"/>
      <c r="X126" s="13"/>
      <c r="Y126" s="13"/>
      <c r="Z126" s="13"/>
      <c r="AA126" s="13"/>
      <c r="AB126" s="13"/>
    </row>
    <row r="127" spans="1:28" ht="28.2">
      <c r="A127" s="42" t="s">
        <v>8275</v>
      </c>
      <c r="B127" s="25" t="s">
        <v>8276</v>
      </c>
      <c r="C127" s="62" t="s">
        <v>8277</v>
      </c>
      <c r="D127" s="7" t="s">
        <v>8278</v>
      </c>
      <c r="E127" s="17" t="s">
        <v>8279</v>
      </c>
      <c r="F127" s="25" t="s">
        <v>8280</v>
      </c>
      <c r="G127" s="5" t="s">
        <v>8281</v>
      </c>
      <c r="H127" s="6" t="s">
        <v>8282</v>
      </c>
      <c r="I127" s="7" t="s">
        <v>8283</v>
      </c>
      <c r="J127" s="13" t="s">
        <v>17</v>
      </c>
      <c r="K127" s="13"/>
      <c r="L127" s="13"/>
      <c r="M127" s="13"/>
      <c r="N127" s="13"/>
      <c r="R127" s="13"/>
      <c r="S127" s="13"/>
      <c r="T127" s="13"/>
      <c r="U127" s="13"/>
      <c r="V127" s="13"/>
      <c r="W127" s="13"/>
      <c r="X127" s="13"/>
      <c r="Y127" s="13"/>
      <c r="Z127" s="13"/>
      <c r="AA127" s="13"/>
      <c r="AB127" s="13"/>
    </row>
    <row r="128" spans="1:28" ht="28.2">
      <c r="A128" s="42" t="s">
        <v>8284</v>
      </c>
      <c r="B128" s="25" t="s">
        <v>8285</v>
      </c>
      <c r="C128" s="62" t="s">
        <v>8286</v>
      </c>
      <c r="D128" s="7" t="s">
        <v>8287</v>
      </c>
      <c r="E128" s="17" t="s">
        <v>8288</v>
      </c>
      <c r="F128" s="25" t="s">
        <v>8289</v>
      </c>
      <c r="G128" s="5" t="s">
        <v>8290</v>
      </c>
      <c r="H128" s="6" t="s">
        <v>8291</v>
      </c>
      <c r="I128" s="7" t="s">
        <v>8292</v>
      </c>
      <c r="J128" s="13" t="s">
        <v>17</v>
      </c>
      <c r="K128" s="13"/>
      <c r="L128" s="13"/>
      <c r="M128" s="13"/>
      <c r="N128" s="13"/>
      <c r="R128" s="13"/>
      <c r="S128" s="13"/>
      <c r="T128" s="13"/>
      <c r="U128" s="13"/>
      <c r="V128" s="13"/>
      <c r="W128" s="13"/>
      <c r="X128" s="13"/>
      <c r="Y128" s="13"/>
      <c r="Z128" s="13"/>
      <c r="AA128" s="13"/>
      <c r="AB128" s="13"/>
    </row>
    <row r="129" spans="1:28" ht="14.4">
      <c r="A129" s="42" t="s">
        <v>8293</v>
      </c>
      <c r="B129" s="25" t="s">
        <v>8294</v>
      </c>
      <c r="C129" s="66" t="s">
        <v>8295</v>
      </c>
      <c r="D129" s="7" t="s">
        <v>8296</v>
      </c>
      <c r="E129" s="17" t="s">
        <v>8297</v>
      </c>
      <c r="F129" s="25" t="s">
        <v>8298</v>
      </c>
      <c r="G129" s="5" t="s">
        <v>8299</v>
      </c>
      <c r="H129" s="6" t="s">
        <v>8300</v>
      </c>
      <c r="I129" s="7" t="s">
        <v>8301</v>
      </c>
      <c r="J129" s="13" t="s">
        <v>17</v>
      </c>
      <c r="K129" s="13"/>
      <c r="L129" s="13"/>
      <c r="M129" s="13"/>
      <c r="N129" s="13"/>
      <c r="R129" s="13"/>
      <c r="S129" s="13"/>
      <c r="T129" s="13"/>
      <c r="U129" s="13"/>
      <c r="V129" s="13"/>
      <c r="W129" s="13"/>
      <c r="X129" s="13"/>
      <c r="Y129" s="13"/>
      <c r="Z129" s="13"/>
      <c r="AA129" s="13"/>
      <c r="AB129" s="13"/>
    </row>
    <row r="130" spans="1:28" ht="14.4">
      <c r="A130" s="42" t="s">
        <v>8302</v>
      </c>
      <c r="B130" s="62" t="s">
        <v>8303</v>
      </c>
      <c r="C130" s="66" t="s">
        <v>8304</v>
      </c>
      <c r="D130" s="7" t="s">
        <v>8305</v>
      </c>
      <c r="E130" s="17" t="s">
        <v>8306</v>
      </c>
      <c r="F130" s="63" t="s">
        <v>8307</v>
      </c>
      <c r="G130" s="5" t="s">
        <v>8308</v>
      </c>
      <c r="H130" s="6" t="s">
        <v>8309</v>
      </c>
      <c r="I130" s="7" t="s">
        <v>8310</v>
      </c>
      <c r="J130" s="13" t="s">
        <v>17</v>
      </c>
      <c r="K130" s="13"/>
      <c r="L130" s="13"/>
      <c r="M130" s="13"/>
      <c r="N130" s="13"/>
      <c r="R130" s="13"/>
      <c r="S130" s="13"/>
      <c r="T130" s="13"/>
      <c r="U130" s="13"/>
      <c r="V130" s="13"/>
      <c r="W130" s="13"/>
      <c r="X130" s="13"/>
      <c r="Y130" s="13"/>
      <c r="Z130" s="13"/>
      <c r="AA130" s="13"/>
      <c r="AB130" s="13"/>
    </row>
    <row r="131" spans="1:28" ht="83.4">
      <c r="A131" s="42" t="s">
        <v>8311</v>
      </c>
      <c r="B131" s="25" t="s">
        <v>8312</v>
      </c>
      <c r="C131" s="62" t="s">
        <v>8313</v>
      </c>
      <c r="D131" s="7" t="s">
        <v>8314</v>
      </c>
      <c r="E131" s="17" t="s">
        <v>8315</v>
      </c>
      <c r="F131" s="25" t="s">
        <v>8316</v>
      </c>
      <c r="G131" s="5" t="s">
        <v>8317</v>
      </c>
      <c r="H131" s="6" t="s">
        <v>8318</v>
      </c>
      <c r="I131" s="7" t="s">
        <v>8319</v>
      </c>
      <c r="J131" s="13" t="s">
        <v>17</v>
      </c>
      <c r="K131" s="13"/>
      <c r="L131" s="13"/>
      <c r="M131" s="13"/>
      <c r="N131" s="13"/>
      <c r="R131" s="13"/>
      <c r="S131" s="13"/>
      <c r="T131" s="13"/>
      <c r="U131" s="13"/>
      <c r="V131" s="13"/>
      <c r="W131" s="13"/>
      <c r="X131" s="13"/>
      <c r="Y131" s="13"/>
      <c r="Z131" s="13"/>
      <c r="AA131" s="13"/>
      <c r="AB131" s="13"/>
    </row>
    <row r="132" spans="1:28" ht="28.8">
      <c r="A132" s="42" t="s">
        <v>8320</v>
      </c>
      <c r="B132" s="25" t="s">
        <v>8321</v>
      </c>
      <c r="C132" s="64" t="s">
        <v>8322</v>
      </c>
      <c r="D132" s="7" t="s">
        <v>8323</v>
      </c>
      <c r="E132" s="17" t="s">
        <v>8324</v>
      </c>
      <c r="F132" s="25" t="s">
        <v>8325</v>
      </c>
      <c r="G132" s="5" t="s">
        <v>8326</v>
      </c>
      <c r="H132" s="6" t="s">
        <v>8327</v>
      </c>
      <c r="I132" s="7" t="s">
        <v>8328</v>
      </c>
      <c r="J132" s="13" t="s">
        <v>17</v>
      </c>
      <c r="K132" s="13"/>
      <c r="L132" s="13"/>
      <c r="M132" s="13"/>
      <c r="N132" s="13"/>
      <c r="R132" s="13"/>
      <c r="S132" s="13"/>
      <c r="T132" s="13"/>
      <c r="U132" s="13"/>
      <c r="V132" s="13"/>
      <c r="W132" s="13"/>
      <c r="X132" s="13"/>
      <c r="Y132" s="13"/>
      <c r="Z132" s="13"/>
      <c r="AA132" s="13"/>
      <c r="AB132" s="13"/>
    </row>
    <row r="133" spans="1:28" ht="28.8">
      <c r="A133" s="42" t="s">
        <v>8329</v>
      </c>
      <c r="B133" s="25" t="s">
        <v>8330</v>
      </c>
      <c r="C133" s="64" t="s">
        <v>8331</v>
      </c>
      <c r="D133" s="7" t="s">
        <v>8332</v>
      </c>
      <c r="E133" s="17" t="s">
        <v>8333</v>
      </c>
      <c r="F133" s="25" t="s">
        <v>8334</v>
      </c>
      <c r="G133" s="5" t="s">
        <v>8335</v>
      </c>
      <c r="H133" s="6" t="s">
        <v>8336</v>
      </c>
      <c r="I133" s="7" t="s">
        <v>8337</v>
      </c>
      <c r="J133" s="13" t="s">
        <v>17</v>
      </c>
      <c r="K133" s="13"/>
      <c r="L133" s="13"/>
      <c r="M133" s="13"/>
      <c r="N133" s="13"/>
      <c r="R133" s="13"/>
      <c r="S133" s="13"/>
      <c r="T133" s="13"/>
      <c r="U133" s="13"/>
      <c r="V133" s="13"/>
      <c r="W133" s="13"/>
      <c r="X133" s="13"/>
      <c r="Y133" s="13"/>
      <c r="Z133" s="13"/>
      <c r="AA133" s="13"/>
      <c r="AB133" s="13"/>
    </row>
    <row r="134" spans="1:28" ht="28.8">
      <c r="A134" s="42" t="s">
        <v>8338</v>
      </c>
      <c r="B134" s="25" t="s">
        <v>8339</v>
      </c>
      <c r="C134" s="64" t="s">
        <v>8340</v>
      </c>
      <c r="D134" s="7" t="s">
        <v>8341</v>
      </c>
      <c r="E134" s="17" t="s">
        <v>8342</v>
      </c>
      <c r="F134" s="25" t="s">
        <v>8343</v>
      </c>
      <c r="G134" s="5" t="s">
        <v>8344</v>
      </c>
      <c r="H134" s="6" t="s">
        <v>8345</v>
      </c>
      <c r="I134" s="7" t="s">
        <v>8346</v>
      </c>
      <c r="J134" s="13" t="s">
        <v>17</v>
      </c>
      <c r="K134" s="13"/>
      <c r="L134" s="13"/>
      <c r="M134" s="13"/>
      <c r="N134" s="13"/>
      <c r="R134" s="13"/>
      <c r="S134" s="13"/>
      <c r="T134" s="13"/>
      <c r="U134" s="13"/>
      <c r="V134" s="13"/>
      <c r="W134" s="13"/>
      <c r="X134" s="13"/>
      <c r="Y134" s="13"/>
      <c r="Z134" s="13"/>
      <c r="AA134" s="13"/>
      <c r="AB134" s="13"/>
    </row>
    <row r="135" spans="1:28" ht="28.8">
      <c r="A135" s="42" t="s">
        <v>8347</v>
      </c>
      <c r="B135" s="25" t="s">
        <v>8348</v>
      </c>
      <c r="C135" s="64" t="s">
        <v>8349</v>
      </c>
      <c r="D135" s="7" t="s">
        <v>8350</v>
      </c>
      <c r="E135" s="17" t="s">
        <v>8351</v>
      </c>
      <c r="F135" s="25" t="s">
        <v>8352</v>
      </c>
      <c r="G135" s="5" t="s">
        <v>8353</v>
      </c>
      <c r="H135" s="6" t="s">
        <v>8354</v>
      </c>
      <c r="I135" s="7" t="s">
        <v>8355</v>
      </c>
      <c r="J135" s="13" t="s">
        <v>17</v>
      </c>
      <c r="K135" s="13"/>
      <c r="L135" s="13"/>
      <c r="M135" s="13"/>
      <c r="N135" s="13"/>
      <c r="R135" s="13"/>
      <c r="S135" s="13"/>
      <c r="T135" s="13"/>
      <c r="U135" s="13"/>
      <c r="V135" s="13"/>
      <c r="W135" s="13"/>
      <c r="X135" s="13"/>
      <c r="Y135" s="13"/>
      <c r="Z135" s="13"/>
      <c r="AA135" s="13"/>
      <c r="AB135" s="13"/>
    </row>
    <row r="136" spans="1:28" ht="28.8">
      <c r="A136" s="42" t="s">
        <v>8356</v>
      </c>
      <c r="B136" s="64" t="s">
        <v>8357</v>
      </c>
      <c r="C136" s="64" t="s">
        <v>8358</v>
      </c>
      <c r="D136" s="7" t="s">
        <v>8359</v>
      </c>
      <c r="E136" s="17" t="s">
        <v>8360</v>
      </c>
      <c r="F136" s="67" t="s">
        <v>8361</v>
      </c>
      <c r="G136" s="5" t="s">
        <v>8362</v>
      </c>
      <c r="H136" s="6" t="s">
        <v>8363</v>
      </c>
      <c r="I136" s="7" t="s">
        <v>8364</v>
      </c>
      <c r="J136" s="13" t="s">
        <v>17</v>
      </c>
      <c r="K136" s="13"/>
      <c r="L136" s="13"/>
      <c r="M136" s="13"/>
      <c r="N136" s="13"/>
      <c r="R136" s="13"/>
      <c r="S136" s="13"/>
      <c r="T136" s="13"/>
      <c r="U136" s="13"/>
      <c r="V136" s="13"/>
      <c r="W136" s="13"/>
      <c r="X136" s="13"/>
      <c r="Y136" s="13"/>
      <c r="Z136" s="13"/>
      <c r="AA136" s="13"/>
      <c r="AB136" s="13"/>
    </row>
    <row r="137" spans="1:28" ht="55.8">
      <c r="A137" s="42" t="s">
        <v>8365</v>
      </c>
      <c r="B137" s="25" t="s">
        <v>8366</v>
      </c>
      <c r="C137" s="62" t="s">
        <v>8367</v>
      </c>
      <c r="D137" s="7" t="s">
        <v>8368</v>
      </c>
      <c r="E137" s="17" t="s">
        <v>8366</v>
      </c>
      <c r="F137" s="25" t="s">
        <v>8369</v>
      </c>
      <c r="G137" s="5" t="s">
        <v>8370</v>
      </c>
      <c r="H137" s="6" t="s">
        <v>8371</v>
      </c>
      <c r="I137" s="7" t="s">
        <v>8372</v>
      </c>
      <c r="J137" s="13" t="s">
        <v>17</v>
      </c>
      <c r="K137" s="13"/>
      <c r="L137" s="13"/>
      <c r="M137" s="13"/>
      <c r="N137" s="13"/>
      <c r="R137" s="13"/>
      <c r="S137" s="13"/>
      <c r="T137" s="13"/>
      <c r="U137" s="13"/>
      <c r="V137" s="13"/>
      <c r="W137" s="13"/>
      <c r="X137" s="13"/>
      <c r="Y137" s="13"/>
      <c r="Z137" s="13"/>
      <c r="AA137" s="13"/>
      <c r="AB137" s="13"/>
    </row>
    <row r="138" spans="1:28" ht="14.4">
      <c r="A138" s="42" t="s">
        <v>8373</v>
      </c>
      <c r="B138" s="62" t="s">
        <v>8374</v>
      </c>
      <c r="C138" s="68" t="s">
        <v>8375</v>
      </c>
      <c r="D138" s="7" t="s">
        <v>8376</v>
      </c>
      <c r="E138" s="17" t="s">
        <v>8377</v>
      </c>
      <c r="F138" s="63" t="s">
        <v>8378</v>
      </c>
      <c r="G138" s="5" t="s">
        <v>8379</v>
      </c>
      <c r="H138" s="6" t="s">
        <v>8380</v>
      </c>
      <c r="I138" s="7" t="s">
        <v>8381</v>
      </c>
      <c r="J138" s="13" t="s">
        <v>17</v>
      </c>
      <c r="K138" s="13"/>
      <c r="L138" s="13"/>
      <c r="M138" s="13"/>
      <c r="N138" s="13"/>
      <c r="R138" s="13"/>
      <c r="S138" s="13"/>
      <c r="T138" s="13"/>
      <c r="U138" s="13"/>
      <c r="V138" s="13"/>
      <c r="W138" s="13"/>
      <c r="X138" s="13"/>
      <c r="Y138" s="13"/>
      <c r="Z138" s="13"/>
      <c r="AA138" s="13"/>
      <c r="AB138" s="13"/>
    </row>
    <row r="139" spans="1:28" ht="14.4">
      <c r="A139" s="42" t="s">
        <v>8382</v>
      </c>
      <c r="B139" s="25" t="s">
        <v>8383</v>
      </c>
      <c r="C139" s="68" t="s">
        <v>8384</v>
      </c>
      <c r="D139" s="7" t="s">
        <v>8385</v>
      </c>
      <c r="E139" s="17" t="s">
        <v>8386</v>
      </c>
      <c r="F139" s="25" t="s">
        <v>8387</v>
      </c>
      <c r="G139" s="5" t="s">
        <v>8388</v>
      </c>
      <c r="H139" s="6" t="s">
        <v>8389</v>
      </c>
      <c r="I139" s="7" t="s">
        <v>8390</v>
      </c>
      <c r="J139" s="13" t="s">
        <v>17</v>
      </c>
      <c r="K139" s="13"/>
      <c r="L139" s="13"/>
      <c r="M139" s="13"/>
      <c r="N139" s="13"/>
      <c r="R139" s="13"/>
      <c r="S139" s="13"/>
      <c r="T139" s="13"/>
      <c r="U139" s="13"/>
      <c r="V139" s="13"/>
      <c r="W139" s="13"/>
      <c r="X139" s="13"/>
      <c r="Y139" s="13"/>
      <c r="Z139" s="13"/>
      <c r="AA139" s="13"/>
      <c r="AB139" s="13"/>
    </row>
    <row r="140" spans="1:28" ht="14.4">
      <c r="A140" s="42" t="s">
        <v>8391</v>
      </c>
      <c r="B140" s="62" t="s">
        <v>8392</v>
      </c>
      <c r="C140" s="68" t="s">
        <v>8393</v>
      </c>
      <c r="D140" s="7" t="s">
        <v>8394</v>
      </c>
      <c r="E140" s="17" t="s">
        <v>8395</v>
      </c>
      <c r="F140" s="63" t="s">
        <v>8396</v>
      </c>
      <c r="G140" s="5" t="s">
        <v>8397</v>
      </c>
      <c r="H140" s="6" t="s">
        <v>8398</v>
      </c>
      <c r="I140" s="7" t="s">
        <v>8399</v>
      </c>
      <c r="J140" s="13" t="s">
        <v>17</v>
      </c>
      <c r="K140" s="13"/>
      <c r="L140" s="13"/>
      <c r="M140" s="13"/>
      <c r="N140" s="13"/>
      <c r="R140" s="13"/>
      <c r="S140" s="13"/>
      <c r="T140" s="13"/>
      <c r="U140" s="13"/>
      <c r="V140" s="13"/>
      <c r="W140" s="13"/>
      <c r="X140" s="13"/>
      <c r="Y140" s="13"/>
      <c r="Z140" s="13"/>
      <c r="AA140" s="13"/>
      <c r="AB140" s="13"/>
    </row>
    <row r="141" spans="1:28" ht="69.599999999999994">
      <c r="A141" s="42" t="s">
        <v>8400</v>
      </c>
      <c r="B141" s="25" t="s">
        <v>8401</v>
      </c>
      <c r="C141" s="62" t="s">
        <v>8402</v>
      </c>
      <c r="D141" s="7" t="s">
        <v>8403</v>
      </c>
      <c r="E141" s="17" t="s">
        <v>8404</v>
      </c>
      <c r="F141" s="25" t="s">
        <v>8405</v>
      </c>
      <c r="G141" s="5" t="s">
        <v>8406</v>
      </c>
      <c r="H141" s="6" t="s">
        <v>8407</v>
      </c>
      <c r="I141" s="7" t="s">
        <v>8408</v>
      </c>
      <c r="J141" s="13" t="s">
        <v>17</v>
      </c>
      <c r="K141" s="13"/>
      <c r="L141" s="13"/>
      <c r="M141" s="13"/>
      <c r="N141" s="13"/>
      <c r="R141" s="13"/>
      <c r="S141" s="13"/>
      <c r="T141" s="13"/>
      <c r="U141" s="13"/>
      <c r="V141" s="13"/>
      <c r="W141" s="13"/>
      <c r="X141" s="13"/>
      <c r="Y141" s="13"/>
      <c r="Z141" s="13"/>
      <c r="AA141" s="13"/>
      <c r="AB141" s="13"/>
    </row>
    <row r="142" spans="1:28" ht="14.4">
      <c r="A142" s="42" t="s">
        <v>8409</v>
      </c>
      <c r="B142" s="25" t="s">
        <v>8410</v>
      </c>
      <c r="C142" s="24" t="s">
        <v>8411</v>
      </c>
      <c r="D142" s="7" t="s">
        <v>8412</v>
      </c>
      <c r="E142" s="17" t="s">
        <v>8413</v>
      </c>
      <c r="F142" s="25" t="s">
        <v>8414</v>
      </c>
      <c r="G142" s="5" t="s">
        <v>8415</v>
      </c>
      <c r="H142" s="6" t="s">
        <v>8416</v>
      </c>
      <c r="I142" s="7" t="s">
        <v>8417</v>
      </c>
      <c r="J142" s="13" t="s">
        <v>17</v>
      </c>
      <c r="K142" s="13"/>
      <c r="L142" s="13"/>
      <c r="M142" s="13"/>
      <c r="N142" s="13"/>
      <c r="R142" s="13"/>
      <c r="S142" s="13"/>
      <c r="T142" s="13"/>
      <c r="U142" s="13"/>
      <c r="V142" s="13"/>
      <c r="W142" s="13"/>
      <c r="X142" s="13"/>
      <c r="Y142" s="13"/>
      <c r="Z142" s="13"/>
      <c r="AA142" s="13"/>
      <c r="AB142" s="13"/>
    </row>
    <row r="143" spans="1:28" ht="13.2">
      <c r="A143" s="42" t="s">
        <v>8418</v>
      </c>
      <c r="B143" s="29" t="s">
        <v>7568</v>
      </c>
      <c r="C143" s="13" t="s">
        <v>8419</v>
      </c>
      <c r="D143" s="7" t="s">
        <v>7570</v>
      </c>
      <c r="E143" s="7" t="s">
        <v>8419</v>
      </c>
      <c r="F143" s="7" t="s">
        <v>8419</v>
      </c>
      <c r="G143" s="5" t="s">
        <v>7573</v>
      </c>
      <c r="H143" s="6" t="s">
        <v>7574</v>
      </c>
      <c r="I143" s="7" t="s">
        <v>7571</v>
      </c>
      <c r="J143" s="4"/>
      <c r="K143" s="4"/>
      <c r="L143" s="13"/>
      <c r="M143" s="13"/>
      <c r="N143" s="13"/>
      <c r="R143" s="13"/>
      <c r="S143" s="13"/>
      <c r="T143" s="13"/>
      <c r="U143" s="13"/>
      <c r="V143" s="13"/>
      <c r="W143" s="13"/>
      <c r="X143" s="13"/>
      <c r="Y143" s="13"/>
      <c r="Z143" s="13"/>
      <c r="AA143" s="13"/>
      <c r="AB143" s="13"/>
    </row>
    <row r="144" spans="1:28" ht="13.2">
      <c r="A144" s="42" t="s">
        <v>8420</v>
      </c>
      <c r="B144" s="7" t="s">
        <v>8421</v>
      </c>
      <c r="C144" s="13" t="s">
        <v>8422</v>
      </c>
      <c r="D144" s="7" t="s">
        <v>8423</v>
      </c>
      <c r="E144" s="7" t="s">
        <v>8424</v>
      </c>
      <c r="F144" s="7" t="s">
        <v>8425</v>
      </c>
      <c r="G144" s="5" t="s">
        <v>8426</v>
      </c>
      <c r="H144" s="6" t="s">
        <v>8427</v>
      </c>
      <c r="I144" s="7" t="s">
        <v>8428</v>
      </c>
      <c r="J144" s="13" t="s">
        <v>8429</v>
      </c>
      <c r="K144" s="13"/>
      <c r="L144" s="13"/>
      <c r="M144" s="13"/>
      <c r="N144" s="13"/>
      <c r="R144" s="13"/>
      <c r="S144" s="13"/>
      <c r="T144" s="13"/>
      <c r="U144" s="13"/>
      <c r="V144" s="13"/>
      <c r="W144" s="13"/>
      <c r="X144" s="13"/>
      <c r="Y144" s="13"/>
      <c r="Z144" s="13"/>
      <c r="AA144" s="13"/>
      <c r="AB144" s="13"/>
    </row>
    <row r="145" spans="1:28" ht="13.2">
      <c r="A145" s="42" t="s">
        <v>8430</v>
      </c>
      <c r="B145" s="7" t="s">
        <v>8431</v>
      </c>
      <c r="C145" s="13" t="s">
        <v>8432</v>
      </c>
      <c r="D145" s="7" t="s">
        <v>8433</v>
      </c>
      <c r="E145" s="7" t="s">
        <v>8434</v>
      </c>
      <c r="F145" s="7" t="s">
        <v>8435</v>
      </c>
      <c r="G145" s="5" t="s">
        <v>8436</v>
      </c>
      <c r="H145" s="6" t="s">
        <v>8437</v>
      </c>
      <c r="I145" s="7" t="s">
        <v>8438</v>
      </c>
      <c r="J145" s="69" t="s">
        <v>17</v>
      </c>
      <c r="K145" s="13"/>
      <c r="L145" s="13"/>
      <c r="M145" s="13"/>
      <c r="N145" s="13"/>
      <c r="R145" s="13"/>
      <c r="S145" s="13"/>
      <c r="T145" s="13"/>
      <c r="U145" s="13"/>
      <c r="V145" s="13"/>
      <c r="W145" s="13"/>
      <c r="X145" s="13"/>
      <c r="Y145" s="13"/>
      <c r="Z145" s="13"/>
      <c r="AA145" s="13"/>
      <c r="AB145" s="13"/>
    </row>
    <row r="146" spans="1:28" ht="13.2">
      <c r="A146" s="42" t="s">
        <v>8439</v>
      </c>
      <c r="B146" s="7" t="s">
        <v>3717</v>
      </c>
      <c r="C146" s="13" t="s">
        <v>3718</v>
      </c>
      <c r="D146" s="7" t="s">
        <v>3717</v>
      </c>
      <c r="E146" s="7" t="s">
        <v>3719</v>
      </c>
      <c r="F146" s="7" t="s">
        <v>3720</v>
      </c>
      <c r="G146" s="5" t="s">
        <v>8440</v>
      </c>
      <c r="H146" s="6" t="s">
        <v>8441</v>
      </c>
      <c r="I146" s="7" t="s">
        <v>3720</v>
      </c>
      <c r="J146" s="13" t="s">
        <v>8442</v>
      </c>
      <c r="K146" s="13"/>
      <c r="L146" s="13"/>
      <c r="M146" s="13"/>
      <c r="N146" s="13"/>
      <c r="R146" s="13"/>
      <c r="S146" s="13"/>
      <c r="T146" s="13"/>
      <c r="U146" s="13"/>
      <c r="V146" s="13"/>
      <c r="W146" s="13"/>
      <c r="X146" s="13"/>
      <c r="Y146" s="13"/>
      <c r="Z146" s="13"/>
      <c r="AA146" s="13"/>
      <c r="AB146" s="13"/>
    </row>
    <row r="147" spans="1:28" ht="39.6">
      <c r="A147" s="42" t="s">
        <v>8443</v>
      </c>
      <c r="B147" s="13" t="s">
        <v>8444</v>
      </c>
      <c r="C147" s="13" t="s">
        <v>8444</v>
      </c>
      <c r="D147" s="7" t="s">
        <v>8444</v>
      </c>
      <c r="E147" s="13" t="s">
        <v>8444</v>
      </c>
      <c r="F147" s="13" t="s">
        <v>8444</v>
      </c>
      <c r="G147" s="5" t="s">
        <v>8444</v>
      </c>
      <c r="H147" s="6" t="s">
        <v>8444</v>
      </c>
      <c r="I147" s="7" t="s">
        <v>8444</v>
      </c>
      <c r="J147" s="69" t="s">
        <v>17</v>
      </c>
      <c r="K147" s="13" t="s">
        <v>57</v>
      </c>
      <c r="L147" s="13"/>
      <c r="M147" s="13"/>
      <c r="N147" s="13"/>
      <c r="R147" s="13"/>
      <c r="S147" s="13"/>
      <c r="T147" s="13"/>
      <c r="U147" s="13"/>
      <c r="V147" s="13"/>
      <c r="W147" s="13"/>
      <c r="X147" s="13"/>
      <c r="Y147" s="13"/>
      <c r="Z147" s="13"/>
      <c r="AA147" s="13"/>
      <c r="AB147" s="13"/>
    </row>
    <row r="148" spans="1:28" ht="26.4">
      <c r="A148" s="42" t="s">
        <v>8445</v>
      </c>
      <c r="B148" s="13" t="s">
        <v>8446</v>
      </c>
      <c r="C148" s="13" t="s">
        <v>8446</v>
      </c>
      <c r="D148" s="7" t="s">
        <v>8446</v>
      </c>
      <c r="E148" s="13" t="s">
        <v>8446</v>
      </c>
      <c r="F148" s="13" t="s">
        <v>8446</v>
      </c>
      <c r="G148" s="5" t="s">
        <v>8446</v>
      </c>
      <c r="H148" s="6" t="s">
        <v>8446</v>
      </c>
      <c r="I148" s="7" t="s">
        <v>8446</v>
      </c>
      <c r="J148" s="69" t="s">
        <v>17</v>
      </c>
      <c r="K148" s="13" t="s">
        <v>57</v>
      </c>
      <c r="L148" s="13"/>
      <c r="M148" s="13"/>
      <c r="N148" s="13"/>
      <c r="R148" s="13"/>
      <c r="S148" s="13"/>
      <c r="T148" s="13"/>
      <c r="U148" s="13"/>
      <c r="V148" s="13"/>
      <c r="W148" s="13"/>
      <c r="X148" s="13"/>
      <c r="Y148" s="13"/>
      <c r="Z148" s="13"/>
      <c r="AA148" s="13"/>
      <c r="AB148" s="13"/>
    </row>
    <row r="149" spans="1:28" ht="26.4">
      <c r="A149" s="42" t="s">
        <v>8447</v>
      </c>
      <c r="B149" s="13" t="s">
        <v>8448</v>
      </c>
      <c r="C149" s="13" t="s">
        <v>8448</v>
      </c>
      <c r="D149" s="7" t="s">
        <v>8448</v>
      </c>
      <c r="E149" s="13" t="s">
        <v>8448</v>
      </c>
      <c r="F149" s="13" t="s">
        <v>8448</v>
      </c>
      <c r="G149" s="5" t="s">
        <v>8448</v>
      </c>
      <c r="H149" s="6" t="s">
        <v>8448</v>
      </c>
      <c r="I149" s="7" t="s">
        <v>8448</v>
      </c>
      <c r="J149" s="69" t="s">
        <v>17</v>
      </c>
      <c r="K149" s="13" t="s">
        <v>57</v>
      </c>
      <c r="L149" s="13"/>
      <c r="M149" s="13"/>
      <c r="N149" s="13"/>
      <c r="R149" s="13"/>
      <c r="S149" s="13"/>
      <c r="T149" s="13"/>
      <c r="U149" s="13"/>
      <c r="V149" s="13"/>
      <c r="W149" s="13"/>
      <c r="X149" s="13"/>
      <c r="Y149" s="13"/>
      <c r="Z149" s="13"/>
      <c r="AA149" s="13"/>
      <c r="AB149" s="13"/>
    </row>
    <row r="150" spans="1:28" ht="26.4">
      <c r="A150" s="42" t="s">
        <v>8449</v>
      </c>
      <c r="B150" s="13" t="s">
        <v>8450</v>
      </c>
      <c r="C150" s="13" t="s">
        <v>8450</v>
      </c>
      <c r="D150" s="7" t="s">
        <v>8450</v>
      </c>
      <c r="E150" s="13" t="s">
        <v>8450</v>
      </c>
      <c r="F150" s="13" t="s">
        <v>8450</v>
      </c>
      <c r="G150" s="5" t="s">
        <v>8450</v>
      </c>
      <c r="H150" s="6" t="s">
        <v>8450</v>
      </c>
      <c r="I150" s="7" t="s">
        <v>8450</v>
      </c>
      <c r="J150" s="69" t="s">
        <v>17</v>
      </c>
      <c r="K150" s="13" t="s">
        <v>57</v>
      </c>
      <c r="L150" s="13"/>
      <c r="M150" s="13"/>
      <c r="N150" s="13"/>
      <c r="R150" s="13"/>
      <c r="S150" s="13"/>
      <c r="T150" s="13"/>
      <c r="U150" s="13"/>
      <c r="V150" s="13"/>
      <c r="W150" s="13"/>
      <c r="X150" s="13"/>
      <c r="Y150" s="13"/>
      <c r="Z150" s="13"/>
      <c r="AA150" s="13"/>
      <c r="AB150" s="13"/>
    </row>
    <row r="151" spans="1:28" ht="13.2">
      <c r="A151" s="42" t="s">
        <v>8451</v>
      </c>
      <c r="B151" s="46" t="s">
        <v>8452</v>
      </c>
      <c r="C151" s="46" t="s">
        <v>8453</v>
      </c>
      <c r="D151" s="46" t="s">
        <v>8454</v>
      </c>
      <c r="E151" s="46" t="s">
        <v>8455</v>
      </c>
      <c r="F151" s="46" t="s">
        <v>8456</v>
      </c>
      <c r="G151" s="5" t="s">
        <v>8457</v>
      </c>
      <c r="H151" s="6" t="s">
        <v>8458</v>
      </c>
      <c r="I151" s="7" t="s">
        <v>8459</v>
      </c>
      <c r="J151" s="13"/>
      <c r="K151" s="13"/>
      <c r="L151" s="13"/>
      <c r="M151" s="13"/>
      <c r="N151" s="13"/>
      <c r="R151" s="13"/>
      <c r="S151" s="13"/>
      <c r="T151" s="13"/>
      <c r="U151" s="13"/>
      <c r="V151" s="13"/>
      <c r="W151" s="13"/>
      <c r="X151" s="13"/>
      <c r="Y151" s="13"/>
      <c r="Z151" s="13"/>
      <c r="AA151" s="13"/>
      <c r="AB151" s="13"/>
    </row>
    <row r="152" spans="1:28" ht="13.2">
      <c r="A152" s="42" t="s">
        <v>8460</v>
      </c>
      <c r="B152" s="46" t="s">
        <v>8461</v>
      </c>
      <c r="C152" s="46" t="s">
        <v>8462</v>
      </c>
      <c r="D152" s="46" t="s">
        <v>8463</v>
      </c>
      <c r="E152" s="46" t="s">
        <v>8464</v>
      </c>
      <c r="F152" s="46" t="s">
        <v>8465</v>
      </c>
      <c r="G152" s="5" t="s">
        <v>8466</v>
      </c>
      <c r="H152" s="6" t="s">
        <v>8467</v>
      </c>
      <c r="I152" s="7" t="s">
        <v>8468</v>
      </c>
      <c r="J152" s="13"/>
      <c r="K152" s="13"/>
      <c r="L152" s="13"/>
      <c r="M152" s="13"/>
      <c r="N152" s="13"/>
      <c r="R152" s="13"/>
      <c r="S152" s="13"/>
      <c r="T152" s="13"/>
      <c r="U152" s="13"/>
      <c r="V152" s="13"/>
      <c r="W152" s="13"/>
      <c r="X152" s="13"/>
      <c r="Y152" s="13"/>
      <c r="Z152" s="13"/>
      <c r="AA152" s="13"/>
      <c r="AB152" s="13"/>
    </row>
    <row r="153" spans="1:28" ht="13.2">
      <c r="A153" s="42" t="s">
        <v>8469</v>
      </c>
      <c r="B153" s="46" t="s">
        <v>8470</v>
      </c>
      <c r="C153" s="46" t="s">
        <v>8471</v>
      </c>
      <c r="D153" s="46" t="s">
        <v>8472</v>
      </c>
      <c r="E153" s="46" t="s">
        <v>8473</v>
      </c>
      <c r="F153" s="46" t="s">
        <v>8474</v>
      </c>
      <c r="G153" s="5" t="s">
        <v>8475</v>
      </c>
      <c r="H153" s="6" t="s">
        <v>8476</v>
      </c>
      <c r="I153" s="7" t="s">
        <v>8477</v>
      </c>
      <c r="J153" s="13"/>
      <c r="K153" s="13"/>
      <c r="L153" s="13"/>
      <c r="M153" s="13"/>
      <c r="N153" s="13"/>
      <c r="R153" s="13"/>
      <c r="S153" s="13"/>
      <c r="T153" s="13"/>
      <c r="U153" s="13"/>
      <c r="V153" s="13"/>
      <c r="W153" s="13"/>
      <c r="X153" s="13"/>
      <c r="Y153" s="13"/>
      <c r="Z153" s="13"/>
      <c r="AA153" s="13"/>
      <c r="AB153" s="13"/>
    </row>
    <row r="154" spans="1:28" ht="13.2">
      <c r="A154" s="42" t="s">
        <v>8478</v>
      </c>
      <c r="B154" s="46" t="s">
        <v>8479</v>
      </c>
      <c r="C154" s="46" t="s">
        <v>8480</v>
      </c>
      <c r="D154" s="46" t="s">
        <v>8481</v>
      </c>
      <c r="E154" s="46" t="s">
        <v>8482</v>
      </c>
      <c r="F154" s="46" t="s">
        <v>8482</v>
      </c>
      <c r="G154" s="5" t="s">
        <v>8483</v>
      </c>
      <c r="H154" s="6" t="s">
        <v>8484</v>
      </c>
      <c r="I154" s="7" t="s">
        <v>7475</v>
      </c>
      <c r="J154" s="13"/>
      <c r="K154" s="13"/>
      <c r="L154" s="13"/>
      <c r="M154" s="13"/>
      <c r="N154" s="13"/>
      <c r="R154" s="13"/>
      <c r="S154" s="13"/>
      <c r="T154" s="13"/>
      <c r="U154" s="13"/>
      <c r="V154" s="13"/>
      <c r="W154" s="13"/>
      <c r="X154" s="13"/>
      <c r="Y154" s="13"/>
      <c r="Z154" s="13"/>
      <c r="AA154" s="13"/>
      <c r="AB154" s="13"/>
    </row>
    <row r="155" spans="1:28" ht="13.2">
      <c r="A155" s="42" t="s">
        <v>8485</v>
      </c>
      <c r="B155" s="46" t="s">
        <v>8486</v>
      </c>
      <c r="C155" s="46" t="s">
        <v>8487</v>
      </c>
      <c r="D155" s="46" t="s">
        <v>8488</v>
      </c>
      <c r="E155" s="46" t="s">
        <v>8489</v>
      </c>
      <c r="F155" s="46" t="s">
        <v>8489</v>
      </c>
      <c r="G155" s="5" t="s">
        <v>4737</v>
      </c>
      <c r="H155" s="6" t="s">
        <v>8490</v>
      </c>
      <c r="I155" s="7" t="s">
        <v>8491</v>
      </c>
      <c r="J155" s="13"/>
      <c r="K155" s="13"/>
      <c r="L155" s="13"/>
      <c r="M155" s="13"/>
      <c r="N155" s="13"/>
      <c r="R155" s="13"/>
      <c r="S155" s="13"/>
      <c r="T155" s="13"/>
      <c r="U155" s="13"/>
      <c r="V155" s="13"/>
      <c r="W155" s="13"/>
      <c r="X155" s="13"/>
      <c r="Y155" s="13"/>
      <c r="Z155" s="13"/>
      <c r="AA155" s="13"/>
      <c r="AB155" s="13"/>
    </row>
    <row r="156" spans="1:28" ht="13.2">
      <c r="A156" s="42" t="s">
        <v>8492</v>
      </c>
      <c r="B156" s="46" t="s">
        <v>8493</v>
      </c>
      <c r="C156" s="46" t="s">
        <v>8494</v>
      </c>
      <c r="D156" s="46" t="s">
        <v>8495</v>
      </c>
      <c r="E156" s="46" t="s">
        <v>8496</v>
      </c>
      <c r="F156" s="46" t="s">
        <v>8497</v>
      </c>
      <c r="G156" s="5" t="s">
        <v>8498</v>
      </c>
      <c r="H156" s="6" t="s">
        <v>8499</v>
      </c>
      <c r="I156" s="7" t="s">
        <v>8500</v>
      </c>
      <c r="J156" s="13"/>
      <c r="K156" s="13"/>
      <c r="L156" s="13"/>
      <c r="M156" s="13"/>
      <c r="N156" s="13"/>
      <c r="R156" s="13"/>
      <c r="S156" s="13"/>
      <c r="T156" s="13"/>
      <c r="U156" s="13"/>
      <c r="V156" s="13"/>
      <c r="W156" s="13"/>
      <c r="X156" s="13"/>
      <c r="Y156" s="13"/>
      <c r="Z156" s="13"/>
      <c r="AA156" s="13"/>
      <c r="AB156" s="13"/>
    </row>
    <row r="157" spans="1:28" ht="13.2">
      <c r="A157" s="42" t="s">
        <v>8501</v>
      </c>
      <c r="B157" s="46" t="s">
        <v>8502</v>
      </c>
      <c r="C157" s="46" t="s">
        <v>8503</v>
      </c>
      <c r="D157" s="46" t="s">
        <v>8504</v>
      </c>
      <c r="E157" s="46" t="s">
        <v>8505</v>
      </c>
      <c r="F157" s="46" t="s">
        <v>8506</v>
      </c>
      <c r="G157" s="5" t="s">
        <v>8507</v>
      </c>
      <c r="H157" s="6" t="s">
        <v>8508</v>
      </c>
      <c r="I157" s="7" t="s">
        <v>8509</v>
      </c>
      <c r="J157" s="13"/>
      <c r="K157" s="13"/>
      <c r="L157" s="13"/>
      <c r="M157" s="13"/>
      <c r="N157" s="13"/>
      <c r="R157" s="13"/>
      <c r="S157" s="13"/>
      <c r="T157" s="13"/>
      <c r="U157" s="13"/>
      <c r="V157" s="13"/>
      <c r="W157" s="13"/>
      <c r="X157" s="13"/>
      <c r="Y157" s="13"/>
      <c r="Z157" s="13"/>
      <c r="AA157" s="13"/>
      <c r="AB157" s="13"/>
    </row>
    <row r="158" spans="1:28" ht="14.4">
      <c r="A158" s="42" t="s">
        <v>8510</v>
      </c>
      <c r="B158" s="46" t="s">
        <v>8511</v>
      </c>
      <c r="C158" s="46" t="s">
        <v>8512</v>
      </c>
      <c r="D158" s="46" t="s">
        <v>7502</v>
      </c>
      <c r="E158" s="37" t="s">
        <v>8513</v>
      </c>
      <c r="F158" s="46" t="s">
        <v>8514</v>
      </c>
      <c r="G158" s="5" t="s">
        <v>7506</v>
      </c>
      <c r="H158" s="6" t="s">
        <v>8515</v>
      </c>
      <c r="I158" s="7" t="s">
        <v>8513</v>
      </c>
      <c r="J158" s="4" t="s">
        <v>8516</v>
      </c>
      <c r="K158" s="4"/>
      <c r="L158" s="13"/>
      <c r="M158" s="13"/>
      <c r="N158" s="13"/>
      <c r="R158" s="13"/>
      <c r="S158" s="13"/>
      <c r="T158" s="13"/>
      <c r="U158" s="13"/>
      <c r="V158" s="13"/>
      <c r="W158" s="13"/>
      <c r="X158" s="13"/>
      <c r="Y158" s="13"/>
      <c r="Z158" s="13"/>
      <c r="AA158" s="13"/>
      <c r="AB158" s="13"/>
    </row>
    <row r="159" spans="1:28" ht="13.2">
      <c r="A159" s="42" t="s">
        <v>8517</v>
      </c>
      <c r="B159" s="46" t="s">
        <v>8518</v>
      </c>
      <c r="C159" s="46" t="s">
        <v>8519</v>
      </c>
      <c r="D159" s="46" t="s">
        <v>8520</v>
      </c>
      <c r="E159" s="46" t="s">
        <v>8521</v>
      </c>
      <c r="F159" s="46" t="s">
        <v>8522</v>
      </c>
      <c r="G159" s="5" t="s">
        <v>8523</v>
      </c>
      <c r="H159" s="6" t="s">
        <v>8524</v>
      </c>
      <c r="I159" s="7" t="s">
        <v>8525</v>
      </c>
      <c r="J159" s="13"/>
      <c r="K159" s="13"/>
      <c r="L159" s="13"/>
      <c r="M159" s="13"/>
      <c r="N159" s="13"/>
      <c r="R159" s="13"/>
      <c r="S159" s="13"/>
      <c r="T159" s="13"/>
      <c r="U159" s="13"/>
      <c r="V159" s="13"/>
      <c r="W159" s="13"/>
      <c r="X159" s="13"/>
      <c r="Y159" s="13"/>
      <c r="Z159" s="13"/>
      <c r="AA159" s="13"/>
      <c r="AB159" s="13"/>
    </row>
    <row r="160" spans="1:28" ht="13.2">
      <c r="A160" s="42" t="s">
        <v>8526</v>
      </c>
      <c r="B160" s="46" t="s">
        <v>8527</v>
      </c>
      <c r="C160" s="46" t="s">
        <v>8528</v>
      </c>
      <c r="D160" s="46" t="s">
        <v>8529</v>
      </c>
      <c r="E160" s="46" t="s">
        <v>8530</v>
      </c>
      <c r="F160" s="46" t="s">
        <v>8531</v>
      </c>
      <c r="G160" s="5" t="s">
        <v>8532</v>
      </c>
      <c r="H160" s="6" t="s">
        <v>8533</v>
      </c>
      <c r="I160" s="7" t="s">
        <v>8534</v>
      </c>
      <c r="J160" s="13"/>
      <c r="K160" s="13"/>
      <c r="L160" s="13"/>
      <c r="M160" s="13"/>
      <c r="N160" s="13"/>
      <c r="R160" s="13"/>
      <c r="S160" s="13"/>
      <c r="T160" s="13"/>
      <c r="U160" s="13"/>
      <c r="V160" s="13"/>
      <c r="W160" s="13"/>
      <c r="X160" s="13"/>
      <c r="Y160" s="13"/>
      <c r="Z160" s="13"/>
      <c r="AA160" s="13"/>
      <c r="AB160" s="13"/>
    </row>
    <row r="161" spans="1:28" ht="13.2">
      <c r="A161" s="42" t="s">
        <v>8535</v>
      </c>
      <c r="B161" s="46" t="s">
        <v>8536</v>
      </c>
      <c r="C161" s="46" t="s">
        <v>8537</v>
      </c>
      <c r="D161" s="46" t="s">
        <v>8538</v>
      </c>
      <c r="E161" s="46" t="s">
        <v>8539</v>
      </c>
      <c r="F161" s="46" t="s">
        <v>8540</v>
      </c>
      <c r="G161" s="5" t="s">
        <v>8541</v>
      </c>
      <c r="H161" s="6" t="s">
        <v>8542</v>
      </c>
      <c r="I161" s="7" t="s">
        <v>8543</v>
      </c>
      <c r="J161" s="13"/>
      <c r="K161" s="13"/>
      <c r="L161" s="13"/>
      <c r="M161" s="13"/>
      <c r="N161" s="13"/>
      <c r="R161" s="13"/>
      <c r="S161" s="13"/>
      <c r="T161" s="13"/>
      <c r="U161" s="13"/>
      <c r="V161" s="13"/>
      <c r="W161" s="13"/>
      <c r="X161" s="13"/>
      <c r="Y161" s="13"/>
      <c r="Z161" s="13"/>
      <c r="AA161" s="13"/>
      <c r="AB161" s="13"/>
    </row>
    <row r="162" spans="1:28" ht="13.2">
      <c r="A162" s="42" t="s">
        <v>8544</v>
      </c>
      <c r="B162" s="46" t="s">
        <v>8545</v>
      </c>
      <c r="C162" s="46" t="s">
        <v>8546</v>
      </c>
      <c r="D162" s="46" t="s">
        <v>8547</v>
      </c>
      <c r="E162" s="46" t="s">
        <v>8548</v>
      </c>
      <c r="F162" s="46" t="s">
        <v>8549</v>
      </c>
      <c r="G162" s="5" t="s">
        <v>8550</v>
      </c>
      <c r="H162" s="6" t="s">
        <v>8551</v>
      </c>
      <c r="I162" s="7" t="s">
        <v>8552</v>
      </c>
      <c r="J162" s="13"/>
      <c r="K162" s="13"/>
      <c r="L162" s="13"/>
      <c r="M162" s="13"/>
      <c r="N162" s="13"/>
      <c r="R162" s="13"/>
      <c r="S162" s="13"/>
      <c r="T162" s="13"/>
      <c r="U162" s="13"/>
      <c r="V162" s="13"/>
      <c r="W162" s="13"/>
      <c r="X162" s="13"/>
      <c r="Y162" s="13"/>
      <c r="Z162" s="13"/>
      <c r="AA162" s="13"/>
      <c r="AB162" s="13"/>
    </row>
    <row r="163" spans="1:28" ht="13.2">
      <c r="A163" s="42" t="s">
        <v>8553</v>
      </c>
      <c r="B163" s="46" t="s">
        <v>8554</v>
      </c>
      <c r="C163" s="46" t="s">
        <v>8555</v>
      </c>
      <c r="D163" s="46" t="s">
        <v>8556</v>
      </c>
      <c r="E163" s="46" t="s">
        <v>8557</v>
      </c>
      <c r="F163" s="46" t="s">
        <v>8558</v>
      </c>
      <c r="G163" s="5" t="s">
        <v>8559</v>
      </c>
      <c r="H163" s="6" t="s">
        <v>8560</v>
      </c>
      <c r="I163" s="7" t="s">
        <v>8561</v>
      </c>
      <c r="J163" s="13"/>
      <c r="K163" s="13"/>
      <c r="L163" s="13"/>
      <c r="M163" s="13"/>
      <c r="N163" s="13"/>
      <c r="R163" s="13"/>
      <c r="S163" s="13"/>
      <c r="T163" s="13"/>
      <c r="U163" s="13"/>
      <c r="V163" s="13"/>
      <c r="W163" s="13"/>
      <c r="X163" s="13"/>
      <c r="Y163" s="13"/>
      <c r="Z163" s="13"/>
      <c r="AA163" s="13"/>
      <c r="AB163" s="13"/>
    </row>
    <row r="164" spans="1:28" ht="13.2">
      <c r="A164" s="42" t="s">
        <v>8562</v>
      </c>
      <c r="B164" s="46" t="s">
        <v>8563</v>
      </c>
      <c r="C164" s="46" t="s">
        <v>8564</v>
      </c>
      <c r="D164" s="46" t="s">
        <v>8565</v>
      </c>
      <c r="E164" s="46" t="s">
        <v>8566</v>
      </c>
      <c r="F164" s="46" t="s">
        <v>8567</v>
      </c>
      <c r="G164" s="5" t="s">
        <v>8568</v>
      </c>
      <c r="H164" s="6" t="s">
        <v>8569</v>
      </c>
      <c r="I164" s="7" t="s">
        <v>8570</v>
      </c>
      <c r="J164" s="13"/>
      <c r="K164" s="13"/>
      <c r="L164" s="13"/>
      <c r="M164" s="13"/>
      <c r="N164" s="13"/>
      <c r="R164" s="13"/>
      <c r="S164" s="13"/>
      <c r="T164" s="13"/>
      <c r="U164" s="13"/>
      <c r="V164" s="13"/>
      <c r="W164" s="13"/>
      <c r="X164" s="13"/>
      <c r="Y164" s="13"/>
      <c r="Z164" s="13"/>
      <c r="AA164" s="13"/>
      <c r="AB164" s="13"/>
    </row>
    <row r="165" spans="1:28" ht="13.2">
      <c r="A165" s="42" t="s">
        <v>8571</v>
      </c>
      <c r="B165" s="46" t="s">
        <v>8572</v>
      </c>
      <c r="C165" s="46" t="s">
        <v>8573</v>
      </c>
      <c r="D165" s="46" t="s">
        <v>8574</v>
      </c>
      <c r="E165" s="46" t="s">
        <v>8575</v>
      </c>
      <c r="F165" s="46" t="s">
        <v>8576</v>
      </c>
      <c r="G165" s="5" t="s">
        <v>8577</v>
      </c>
      <c r="H165" s="6" t="s">
        <v>8578</v>
      </c>
      <c r="I165" s="7" t="s">
        <v>8579</v>
      </c>
      <c r="J165" s="13"/>
      <c r="K165" s="13"/>
      <c r="L165" s="13"/>
      <c r="M165" s="13"/>
      <c r="N165" s="13"/>
      <c r="R165" s="13"/>
      <c r="S165" s="13"/>
      <c r="T165" s="13"/>
      <c r="U165" s="13"/>
      <c r="V165" s="13"/>
      <c r="W165" s="13"/>
      <c r="X165" s="13"/>
      <c r="Y165" s="13"/>
      <c r="Z165" s="13"/>
      <c r="AA165" s="13"/>
      <c r="AB165" s="13"/>
    </row>
    <row r="166" spans="1:28" ht="13.2">
      <c r="A166" s="42" t="s">
        <v>8580</v>
      </c>
      <c r="B166" s="46" t="s">
        <v>5931</v>
      </c>
      <c r="C166" s="46" t="s">
        <v>8581</v>
      </c>
      <c r="D166" s="46" t="s">
        <v>8582</v>
      </c>
      <c r="E166" s="46" t="s">
        <v>8583</v>
      </c>
      <c r="F166" s="46" t="s">
        <v>5935</v>
      </c>
      <c r="G166" s="5" t="s">
        <v>5936</v>
      </c>
      <c r="H166" s="6" t="s">
        <v>5937</v>
      </c>
      <c r="I166" s="7" t="s">
        <v>5938</v>
      </c>
      <c r="J166" s="13"/>
      <c r="K166" s="13"/>
      <c r="L166" s="13"/>
      <c r="M166" s="13"/>
      <c r="N166" s="13"/>
      <c r="R166" s="13"/>
      <c r="S166" s="13"/>
      <c r="T166" s="13"/>
      <c r="U166" s="13"/>
      <c r="V166" s="13"/>
      <c r="W166" s="13"/>
      <c r="X166" s="13"/>
      <c r="Y166" s="13"/>
      <c r="Z166" s="13"/>
      <c r="AA166" s="13"/>
      <c r="AB166" s="13"/>
    </row>
    <row r="167" spans="1:28" ht="13.2">
      <c r="A167" s="42" t="s">
        <v>8584</v>
      </c>
      <c r="B167" s="46" t="s">
        <v>8585</v>
      </c>
      <c r="C167" s="46" t="s">
        <v>8586</v>
      </c>
      <c r="D167" s="46" t="s">
        <v>8587</v>
      </c>
      <c r="E167" s="46" t="s">
        <v>8588</v>
      </c>
      <c r="F167" s="46" t="s">
        <v>8589</v>
      </c>
      <c r="G167" s="5" t="s">
        <v>8590</v>
      </c>
      <c r="H167" s="6" t="s">
        <v>8591</v>
      </c>
      <c r="I167" s="7" t="s">
        <v>8592</v>
      </c>
      <c r="J167" s="13"/>
      <c r="K167" s="13"/>
      <c r="L167" s="13"/>
      <c r="M167" s="13"/>
      <c r="N167" s="13"/>
      <c r="R167" s="13"/>
      <c r="S167" s="13"/>
      <c r="T167" s="13"/>
      <c r="U167" s="13"/>
      <c r="V167" s="13"/>
      <c r="W167" s="13"/>
      <c r="X167" s="13"/>
      <c r="Y167" s="13"/>
      <c r="Z167" s="13"/>
      <c r="AA167" s="13"/>
      <c r="AB167" s="13"/>
    </row>
    <row r="168" spans="1:28" ht="13.2">
      <c r="A168" s="42" t="s">
        <v>8593</v>
      </c>
      <c r="B168" s="46" t="s">
        <v>8594</v>
      </c>
      <c r="C168" s="46" t="s">
        <v>8595</v>
      </c>
      <c r="D168" s="46" t="s">
        <v>8596</v>
      </c>
      <c r="E168" s="46" t="s">
        <v>8597</v>
      </c>
      <c r="F168" s="46" t="s">
        <v>8598</v>
      </c>
      <c r="G168" s="5" t="s">
        <v>8599</v>
      </c>
      <c r="H168" s="6" t="s">
        <v>8600</v>
      </c>
      <c r="I168" s="7" t="s">
        <v>8601</v>
      </c>
      <c r="J168" s="13"/>
      <c r="K168" s="13"/>
      <c r="L168" s="13"/>
      <c r="M168" s="13"/>
      <c r="N168" s="13"/>
      <c r="R168" s="13"/>
      <c r="S168" s="13"/>
      <c r="T168" s="13"/>
      <c r="U168" s="13"/>
      <c r="V168" s="13"/>
      <c r="W168" s="13"/>
      <c r="X168" s="13"/>
      <c r="Y168" s="13"/>
      <c r="Z168" s="13"/>
      <c r="AA168" s="13"/>
      <c r="AB168" s="13"/>
    </row>
    <row r="169" spans="1:28" ht="13.2">
      <c r="A169" s="42" t="s">
        <v>8602</v>
      </c>
      <c r="B169" s="46" t="s">
        <v>8603</v>
      </c>
      <c r="C169" s="46" t="s">
        <v>8604</v>
      </c>
      <c r="D169" s="46" t="s">
        <v>8605</v>
      </c>
      <c r="E169" s="46" t="s">
        <v>8606</v>
      </c>
      <c r="F169" s="46" t="s">
        <v>8607</v>
      </c>
      <c r="G169" s="5" t="s">
        <v>8608</v>
      </c>
      <c r="H169" s="6" t="s">
        <v>8609</v>
      </c>
      <c r="I169" s="7" t="s">
        <v>8610</v>
      </c>
      <c r="J169" s="13"/>
      <c r="K169" s="13"/>
      <c r="L169" s="13"/>
      <c r="M169" s="13"/>
      <c r="N169" s="13"/>
      <c r="R169" s="13"/>
      <c r="S169" s="13"/>
      <c r="T169" s="13"/>
      <c r="U169" s="13"/>
      <c r="V169" s="13"/>
      <c r="W169" s="13"/>
      <c r="X169" s="13"/>
      <c r="Y169" s="13"/>
      <c r="Z169" s="13"/>
      <c r="AA169" s="13"/>
      <c r="AB169" s="13"/>
    </row>
    <row r="170" spans="1:28" ht="13.2">
      <c r="A170" s="42" t="s">
        <v>8611</v>
      </c>
      <c r="B170" s="7" t="s">
        <v>8612</v>
      </c>
      <c r="C170" s="7" t="s">
        <v>8613</v>
      </c>
      <c r="D170" s="7" t="s">
        <v>8614</v>
      </c>
      <c r="E170" s="7" t="s">
        <v>8615</v>
      </c>
      <c r="F170" s="7" t="s">
        <v>8616</v>
      </c>
      <c r="G170" s="5" t="s">
        <v>8617</v>
      </c>
      <c r="H170" s="6" t="s">
        <v>8618</v>
      </c>
      <c r="I170" s="7" t="s">
        <v>8619</v>
      </c>
      <c r="J170" s="13"/>
    </row>
    <row r="171" spans="1:28" ht="13.2">
      <c r="A171" s="42" t="s">
        <v>8620</v>
      </c>
      <c r="B171" s="46" t="s">
        <v>8621</v>
      </c>
      <c r="C171" s="46" t="s">
        <v>8622</v>
      </c>
      <c r="D171" s="46" t="s">
        <v>8623</v>
      </c>
      <c r="E171" s="46" t="s">
        <v>8624</v>
      </c>
      <c r="F171" s="46" t="s">
        <v>8625</v>
      </c>
      <c r="G171" s="5" t="s">
        <v>8626</v>
      </c>
      <c r="H171" s="6" t="s">
        <v>8627</v>
      </c>
      <c r="I171" s="7" t="s">
        <v>8628</v>
      </c>
      <c r="J171" s="13"/>
      <c r="K171" s="13"/>
      <c r="L171" s="13"/>
      <c r="M171" s="13"/>
      <c r="N171" s="13"/>
      <c r="R171" s="13"/>
      <c r="S171" s="13"/>
      <c r="T171" s="13"/>
      <c r="U171" s="13"/>
      <c r="V171" s="13"/>
      <c r="W171" s="13"/>
      <c r="X171" s="13"/>
      <c r="Y171" s="13"/>
      <c r="Z171" s="13"/>
      <c r="AA171" s="13"/>
      <c r="AB171" s="13"/>
    </row>
    <row r="172" spans="1:28" ht="13.8">
      <c r="A172" s="42" t="s">
        <v>8629</v>
      </c>
      <c r="B172" s="48" t="s">
        <v>8630</v>
      </c>
      <c r="C172" s="48" t="s">
        <v>8631</v>
      </c>
      <c r="D172" s="48" t="s">
        <v>8632</v>
      </c>
      <c r="E172" s="48" t="s">
        <v>8633</v>
      </c>
      <c r="F172" s="48" t="s">
        <v>8634</v>
      </c>
      <c r="G172" s="5" t="s">
        <v>8635</v>
      </c>
      <c r="H172" s="6" t="s">
        <v>8636</v>
      </c>
      <c r="I172" s="7" t="s">
        <v>8637</v>
      </c>
      <c r="J172" s="13"/>
      <c r="K172" s="13"/>
      <c r="L172" s="13"/>
      <c r="M172" s="13"/>
      <c r="N172" s="13"/>
      <c r="R172" s="13"/>
      <c r="S172" s="13"/>
      <c r="T172" s="13"/>
      <c r="U172" s="13"/>
      <c r="V172" s="13"/>
      <c r="W172" s="13"/>
      <c r="X172" s="13"/>
      <c r="Y172" s="13"/>
      <c r="Z172" s="13"/>
      <c r="AA172" s="13"/>
      <c r="AB172" s="13"/>
    </row>
    <row r="173" spans="1:28" ht="26.4">
      <c r="A173" s="42" t="s">
        <v>8638</v>
      </c>
      <c r="B173" s="13" t="s">
        <v>8639</v>
      </c>
      <c r="C173" s="13" t="s">
        <v>8639</v>
      </c>
      <c r="D173" s="13" t="s">
        <v>8639</v>
      </c>
      <c r="E173" s="13" t="s">
        <v>8639</v>
      </c>
      <c r="F173" s="13" t="s">
        <v>8639</v>
      </c>
      <c r="G173" s="5" t="s">
        <v>8639</v>
      </c>
      <c r="H173" s="6" t="s">
        <v>8639</v>
      </c>
      <c r="I173" s="7" t="s">
        <v>8639</v>
      </c>
      <c r="J173" s="13"/>
      <c r="K173" s="13"/>
      <c r="L173" s="13"/>
      <c r="M173" s="13"/>
      <c r="N173" s="13"/>
      <c r="R173" s="13"/>
      <c r="S173" s="13"/>
      <c r="T173" s="13"/>
      <c r="U173" s="13"/>
      <c r="V173" s="13"/>
      <c r="W173" s="13"/>
      <c r="X173" s="13"/>
      <c r="Y173" s="13"/>
      <c r="Z173" s="13"/>
      <c r="AA173" s="13"/>
      <c r="AB173" s="13"/>
    </row>
    <row r="174" spans="1:28" ht="13.2">
      <c r="A174" s="42" t="s">
        <v>8640</v>
      </c>
      <c r="B174" s="46" t="s">
        <v>8641</v>
      </c>
      <c r="C174" s="46" t="s">
        <v>8642</v>
      </c>
      <c r="D174" s="46" t="s">
        <v>8643</v>
      </c>
      <c r="E174" s="46" t="s">
        <v>8644</v>
      </c>
      <c r="F174" s="46" t="s">
        <v>8645</v>
      </c>
      <c r="G174" s="5" t="s">
        <v>8646</v>
      </c>
      <c r="H174" s="6" t="s">
        <v>8647</v>
      </c>
      <c r="I174" s="7" t="s">
        <v>8648</v>
      </c>
      <c r="J174" s="13"/>
      <c r="K174" s="13"/>
      <c r="L174" s="13"/>
      <c r="M174" s="13"/>
      <c r="N174" s="13"/>
      <c r="R174" s="13"/>
      <c r="S174" s="13"/>
      <c r="T174" s="13"/>
      <c r="U174" s="13"/>
      <c r="V174" s="13"/>
      <c r="W174" s="13"/>
      <c r="X174" s="13"/>
      <c r="Y174" s="13"/>
      <c r="Z174" s="13"/>
      <c r="AA174" s="13"/>
      <c r="AB174" s="13"/>
    </row>
    <row r="175" spans="1:28" ht="13.2">
      <c r="A175" s="42" t="s">
        <v>8649</v>
      </c>
      <c r="B175" s="46" t="s">
        <v>8650</v>
      </c>
      <c r="C175" s="46" t="s">
        <v>8651</v>
      </c>
      <c r="D175" s="46" t="s">
        <v>8652</v>
      </c>
      <c r="E175" s="46" t="s">
        <v>8653</v>
      </c>
      <c r="F175" s="46" t="s">
        <v>8654</v>
      </c>
      <c r="G175" s="5" t="s">
        <v>8655</v>
      </c>
      <c r="H175" s="6" t="s">
        <v>8656</v>
      </c>
      <c r="I175" s="7" t="s">
        <v>8657</v>
      </c>
      <c r="J175" s="13"/>
      <c r="K175" s="13"/>
      <c r="L175" s="13"/>
      <c r="M175" s="13"/>
      <c r="N175" s="13"/>
      <c r="R175" s="13"/>
      <c r="S175" s="13"/>
      <c r="T175" s="13"/>
      <c r="U175" s="13"/>
      <c r="V175" s="13"/>
      <c r="W175" s="13"/>
      <c r="X175" s="13"/>
      <c r="Y175" s="13"/>
      <c r="Z175" s="13"/>
      <c r="AA175" s="13"/>
      <c r="AB175" s="13"/>
    </row>
    <row r="176" spans="1:28" ht="16.5" customHeight="1">
      <c r="A176" s="42" t="s">
        <v>8658</v>
      </c>
      <c r="B176" s="46" t="s">
        <v>8659</v>
      </c>
      <c r="C176" s="46" t="s">
        <v>8659</v>
      </c>
      <c r="D176" s="46" t="s">
        <v>8659</v>
      </c>
      <c r="E176" s="46" t="s">
        <v>8659</v>
      </c>
      <c r="F176" s="46" t="s">
        <v>8660</v>
      </c>
      <c r="G176" s="5" t="s">
        <v>8661</v>
      </c>
      <c r="H176" s="6" t="s">
        <v>8662</v>
      </c>
      <c r="I176" s="7" t="s">
        <v>8663</v>
      </c>
      <c r="J176" s="13"/>
      <c r="K176" s="13"/>
      <c r="L176" s="13"/>
      <c r="M176" s="13"/>
      <c r="N176" s="13"/>
      <c r="R176" s="13"/>
      <c r="S176" s="13"/>
      <c r="T176" s="13"/>
      <c r="U176" s="13"/>
      <c r="V176" s="13"/>
      <c r="W176" s="13"/>
      <c r="X176" s="13"/>
      <c r="Y176" s="13"/>
      <c r="Z176" s="13"/>
      <c r="AA176" s="13"/>
      <c r="AB176" s="13"/>
    </row>
    <row r="177" spans="1:28" ht="16.5" customHeight="1">
      <c r="A177" s="42" t="s">
        <v>8664</v>
      </c>
      <c r="B177" s="46" t="s">
        <v>8665</v>
      </c>
      <c r="C177" s="46" t="s">
        <v>8666</v>
      </c>
      <c r="D177" s="46" t="s">
        <v>8667</v>
      </c>
      <c r="E177" s="46" t="s">
        <v>8668</v>
      </c>
      <c r="F177" s="46" t="s">
        <v>8669</v>
      </c>
      <c r="G177" s="5" t="s">
        <v>8670</v>
      </c>
      <c r="H177" s="6" t="s">
        <v>8671</v>
      </c>
      <c r="I177" s="7" t="s">
        <v>8672</v>
      </c>
      <c r="J177" s="13"/>
      <c r="K177" s="13"/>
      <c r="L177" s="13"/>
      <c r="M177" s="13"/>
      <c r="N177" s="13"/>
      <c r="R177" s="13"/>
      <c r="S177" s="13"/>
      <c r="T177" s="13"/>
      <c r="U177" s="13"/>
      <c r="V177" s="13"/>
      <c r="W177" s="13"/>
      <c r="X177" s="13"/>
      <c r="Y177" s="13"/>
      <c r="Z177" s="13"/>
      <c r="AA177" s="13"/>
      <c r="AB177" s="13"/>
    </row>
    <row r="178" spans="1:28" ht="13.2">
      <c r="A178" s="42" t="s">
        <v>8673</v>
      </c>
      <c r="B178" s="46" t="s">
        <v>8674</v>
      </c>
      <c r="C178" s="46" t="s">
        <v>8675</v>
      </c>
      <c r="D178" s="46" t="s">
        <v>8676</v>
      </c>
      <c r="E178" s="46" t="s">
        <v>8677</v>
      </c>
      <c r="F178" s="46" t="s">
        <v>8678</v>
      </c>
      <c r="G178" s="5" t="s">
        <v>8679</v>
      </c>
      <c r="H178" s="6" t="s">
        <v>8680</v>
      </c>
      <c r="I178" s="7" t="s">
        <v>8681</v>
      </c>
      <c r="J178" s="13"/>
      <c r="K178" s="13"/>
      <c r="L178" s="13"/>
      <c r="M178" s="13"/>
      <c r="N178" s="13"/>
      <c r="R178" s="13"/>
      <c r="S178" s="13"/>
      <c r="T178" s="13"/>
      <c r="U178" s="13"/>
      <c r="V178" s="13"/>
      <c r="W178" s="13"/>
      <c r="X178" s="13"/>
      <c r="Y178" s="13"/>
      <c r="Z178" s="13"/>
      <c r="AA178" s="13"/>
      <c r="AB178" s="13"/>
    </row>
    <row r="179" spans="1:28" ht="13.2">
      <c r="A179" s="42" t="s">
        <v>8682</v>
      </c>
      <c r="B179" s="46" t="s">
        <v>8683</v>
      </c>
      <c r="C179" s="46" t="s">
        <v>8684</v>
      </c>
      <c r="D179" s="46" t="s">
        <v>8685</v>
      </c>
      <c r="E179" s="46" t="s">
        <v>8686</v>
      </c>
      <c r="F179" s="46" t="s">
        <v>8687</v>
      </c>
      <c r="G179" s="5" t="s">
        <v>8688</v>
      </c>
      <c r="H179" s="6" t="s">
        <v>8689</v>
      </c>
      <c r="I179" s="7" t="s">
        <v>8690</v>
      </c>
      <c r="J179" s="13"/>
      <c r="K179" s="13"/>
      <c r="L179" s="13"/>
      <c r="M179" s="13"/>
      <c r="N179" s="13"/>
      <c r="R179" s="13"/>
      <c r="S179" s="13"/>
      <c r="T179" s="13"/>
      <c r="U179" s="13"/>
      <c r="V179" s="13"/>
      <c r="W179" s="13"/>
      <c r="X179" s="13"/>
      <c r="Y179" s="13"/>
      <c r="Z179" s="13"/>
      <c r="AA179" s="13"/>
      <c r="AB179" s="13"/>
    </row>
    <row r="180" spans="1:28" ht="13.2">
      <c r="A180" s="42" t="s">
        <v>8691</v>
      </c>
      <c r="B180" s="46" t="s">
        <v>8692</v>
      </c>
      <c r="C180" s="46" t="s">
        <v>8693</v>
      </c>
      <c r="D180" s="46" t="s">
        <v>8694</v>
      </c>
      <c r="E180" s="46" t="s">
        <v>8695</v>
      </c>
      <c r="F180" s="46" t="s">
        <v>8696</v>
      </c>
      <c r="G180" s="5" t="s">
        <v>8697</v>
      </c>
      <c r="H180" s="6" t="s">
        <v>8698</v>
      </c>
      <c r="I180" s="7" t="s">
        <v>8699</v>
      </c>
      <c r="J180" s="13"/>
      <c r="K180" s="13"/>
      <c r="L180" s="13"/>
      <c r="M180" s="13"/>
      <c r="N180" s="13"/>
      <c r="R180" s="13"/>
      <c r="S180" s="13"/>
      <c r="T180" s="13"/>
      <c r="U180" s="13"/>
      <c r="V180" s="13"/>
      <c r="W180" s="13"/>
      <c r="X180" s="13"/>
      <c r="Y180" s="13"/>
      <c r="Z180" s="13"/>
      <c r="AA180" s="13"/>
      <c r="AB180" s="13"/>
    </row>
    <row r="181" spans="1:28" ht="13.2">
      <c r="A181" s="42" t="s">
        <v>8700</v>
      </c>
      <c r="B181" s="46" t="s">
        <v>5218</v>
      </c>
      <c r="C181" s="46" t="s">
        <v>4716</v>
      </c>
      <c r="D181" s="46" t="s">
        <v>5219</v>
      </c>
      <c r="E181" s="46" t="s">
        <v>8701</v>
      </c>
      <c r="F181" s="46" t="s">
        <v>4719</v>
      </c>
      <c r="G181" s="5" t="s">
        <v>4720</v>
      </c>
      <c r="H181" s="6" t="s">
        <v>5221</v>
      </c>
      <c r="I181" s="7" t="s">
        <v>5222</v>
      </c>
      <c r="J181" s="13"/>
      <c r="K181" s="13"/>
      <c r="L181" s="13"/>
      <c r="M181" s="13"/>
      <c r="N181" s="13"/>
      <c r="R181" s="13"/>
      <c r="S181" s="13"/>
      <c r="T181" s="13"/>
      <c r="U181" s="13"/>
      <c r="V181" s="13"/>
      <c r="W181" s="13"/>
      <c r="X181" s="13"/>
      <c r="Y181" s="13"/>
      <c r="Z181" s="13"/>
      <c r="AA181" s="13"/>
      <c r="AB181" s="13"/>
    </row>
    <row r="182" spans="1:28" ht="13.2">
      <c r="A182" s="42" t="s">
        <v>8702</v>
      </c>
      <c r="B182" s="46" t="s">
        <v>5648</v>
      </c>
      <c r="C182" s="46" t="s">
        <v>5225</v>
      </c>
      <c r="D182" s="46" t="s">
        <v>5226</v>
      </c>
      <c r="E182" s="46" t="s">
        <v>5227</v>
      </c>
      <c r="F182" s="46" t="s">
        <v>5227</v>
      </c>
      <c r="G182" s="5" t="s">
        <v>4730</v>
      </c>
      <c r="H182" s="6" t="s">
        <v>5228</v>
      </c>
      <c r="I182" s="7" t="s">
        <v>5229</v>
      </c>
      <c r="J182" s="13"/>
      <c r="K182" s="13"/>
      <c r="L182" s="13"/>
      <c r="M182" s="13"/>
      <c r="N182" s="13"/>
      <c r="R182" s="13"/>
      <c r="S182" s="13"/>
      <c r="T182" s="13"/>
      <c r="U182" s="13"/>
      <c r="V182" s="13"/>
      <c r="W182" s="13"/>
      <c r="X182" s="13"/>
      <c r="Y182" s="13"/>
      <c r="Z182" s="13"/>
      <c r="AA182" s="13"/>
      <c r="AB182" s="13"/>
    </row>
    <row r="183" spans="1:28" ht="13.2">
      <c r="A183" s="42" t="s">
        <v>8703</v>
      </c>
      <c r="B183" s="46" t="s">
        <v>4733</v>
      </c>
      <c r="C183" s="46" t="s">
        <v>8704</v>
      </c>
      <c r="D183" s="46" t="s">
        <v>4735</v>
      </c>
      <c r="E183" s="46" t="s">
        <v>8491</v>
      </c>
      <c r="F183" s="46" t="s">
        <v>8491</v>
      </c>
      <c r="G183" s="5" t="s">
        <v>4737</v>
      </c>
      <c r="H183" s="6" t="s">
        <v>5231</v>
      </c>
      <c r="I183" s="7" t="s">
        <v>4736</v>
      </c>
      <c r="J183" s="13"/>
      <c r="K183" s="13"/>
      <c r="L183" s="13"/>
      <c r="M183" s="13"/>
      <c r="N183" s="13"/>
      <c r="R183" s="13"/>
      <c r="S183" s="13"/>
      <c r="T183" s="13"/>
      <c r="U183" s="13"/>
      <c r="V183" s="13"/>
      <c r="W183" s="13"/>
      <c r="X183" s="13"/>
      <c r="Y183" s="13"/>
      <c r="Z183" s="13"/>
      <c r="AA183" s="13"/>
      <c r="AB183" s="13"/>
    </row>
    <row r="184" spans="1:28" ht="13.2">
      <c r="A184" s="42" t="s">
        <v>8705</v>
      </c>
      <c r="B184" s="46" t="s">
        <v>8706</v>
      </c>
      <c r="C184" s="46" t="s">
        <v>8707</v>
      </c>
      <c r="D184" s="46" t="s">
        <v>8708</v>
      </c>
      <c r="E184" s="46" t="s">
        <v>8709</v>
      </c>
      <c r="F184" s="46" t="s">
        <v>8710</v>
      </c>
      <c r="G184" s="5" t="s">
        <v>8711</v>
      </c>
      <c r="H184" s="6" t="s">
        <v>8712</v>
      </c>
      <c r="I184" s="7" t="s">
        <v>8713</v>
      </c>
      <c r="J184" s="13"/>
      <c r="K184" s="13"/>
      <c r="L184" s="13"/>
      <c r="M184" s="13"/>
      <c r="N184" s="13"/>
      <c r="R184" s="13"/>
      <c r="S184" s="13"/>
      <c r="T184" s="13"/>
      <c r="U184" s="13"/>
      <c r="V184" s="13"/>
      <c r="W184" s="13"/>
      <c r="X184" s="13"/>
      <c r="Y184" s="13"/>
      <c r="Z184" s="13"/>
      <c r="AA184" s="13"/>
      <c r="AB184" s="13"/>
    </row>
    <row r="185" spans="1:28" ht="39.6">
      <c r="A185" s="42" t="s">
        <v>8714</v>
      </c>
      <c r="B185" s="13" t="s">
        <v>8715</v>
      </c>
      <c r="C185" s="13" t="s">
        <v>8715</v>
      </c>
      <c r="D185" s="13" t="s">
        <v>8715</v>
      </c>
      <c r="E185" s="13" t="s">
        <v>8715</v>
      </c>
      <c r="F185" s="13" t="s">
        <v>8715</v>
      </c>
      <c r="G185" s="5" t="s">
        <v>8715</v>
      </c>
      <c r="H185" s="6" t="s">
        <v>8715</v>
      </c>
      <c r="I185" s="7" t="s">
        <v>8715</v>
      </c>
      <c r="J185" s="13"/>
      <c r="K185" s="13"/>
      <c r="L185" s="13"/>
      <c r="M185" s="13"/>
      <c r="N185" s="13"/>
      <c r="R185" s="13"/>
      <c r="S185" s="13"/>
      <c r="T185" s="13"/>
      <c r="U185" s="13"/>
      <c r="V185" s="13"/>
      <c r="W185" s="13"/>
      <c r="X185" s="13"/>
      <c r="Y185" s="13"/>
      <c r="Z185" s="13"/>
      <c r="AA185" s="13"/>
      <c r="AB185" s="13"/>
    </row>
    <row r="186" spans="1:28" ht="39.6">
      <c r="A186" s="42" t="s">
        <v>8716</v>
      </c>
      <c r="B186" s="13" t="s">
        <v>8717</v>
      </c>
      <c r="C186" s="13" t="s">
        <v>8717</v>
      </c>
      <c r="D186" s="13" t="s">
        <v>8717</v>
      </c>
      <c r="E186" s="13" t="s">
        <v>8717</v>
      </c>
      <c r="F186" s="13" t="s">
        <v>8717</v>
      </c>
      <c r="G186" s="5" t="s">
        <v>8717</v>
      </c>
      <c r="H186" s="6" t="s">
        <v>8717</v>
      </c>
      <c r="I186" s="7" t="s">
        <v>8717</v>
      </c>
      <c r="J186" s="13"/>
      <c r="K186" s="13"/>
      <c r="L186" s="13"/>
      <c r="M186" s="13"/>
      <c r="N186" s="13"/>
      <c r="R186" s="13"/>
      <c r="S186" s="13"/>
      <c r="T186" s="13"/>
      <c r="U186" s="13"/>
      <c r="V186" s="13"/>
      <c r="W186" s="13"/>
      <c r="X186" s="13"/>
      <c r="Y186" s="13"/>
      <c r="Z186" s="13"/>
      <c r="AA186" s="13"/>
      <c r="AB186" s="13"/>
    </row>
    <row r="187" spans="1:28" ht="39.6">
      <c r="A187" s="42" t="s">
        <v>8718</v>
      </c>
      <c r="B187" s="13" t="s">
        <v>8719</v>
      </c>
      <c r="C187" s="13" t="s">
        <v>8719</v>
      </c>
      <c r="D187" s="13" t="s">
        <v>8719</v>
      </c>
      <c r="E187" s="13" t="s">
        <v>8719</v>
      </c>
      <c r="F187" s="13" t="s">
        <v>8719</v>
      </c>
      <c r="G187" s="5" t="s">
        <v>8719</v>
      </c>
      <c r="H187" s="6" t="s">
        <v>8719</v>
      </c>
      <c r="I187" s="7" t="s">
        <v>8719</v>
      </c>
      <c r="J187" s="13"/>
      <c r="K187" s="13"/>
      <c r="L187" s="13"/>
      <c r="M187" s="13"/>
      <c r="N187" s="13"/>
      <c r="R187" s="13"/>
      <c r="S187" s="13"/>
      <c r="T187" s="13"/>
      <c r="U187" s="13"/>
      <c r="V187" s="13"/>
      <c r="W187" s="13"/>
      <c r="X187" s="13"/>
      <c r="Y187" s="13"/>
      <c r="Z187" s="13"/>
      <c r="AA187" s="13"/>
      <c r="AB187" s="13"/>
    </row>
    <row r="188" spans="1:28" ht="13.2">
      <c r="A188" s="42" t="s">
        <v>8720</v>
      </c>
      <c r="B188" s="46" t="s">
        <v>7501</v>
      </c>
      <c r="C188" s="46" t="s">
        <v>7502</v>
      </c>
      <c r="D188" s="46" t="s">
        <v>7503</v>
      </c>
      <c r="E188" s="46" t="s">
        <v>7504</v>
      </c>
      <c r="F188" s="46" t="s">
        <v>7505</v>
      </c>
      <c r="G188" s="5" t="s">
        <v>7506</v>
      </c>
      <c r="H188" s="6" t="s">
        <v>7507</v>
      </c>
      <c r="I188" s="7" t="s">
        <v>7504</v>
      </c>
      <c r="J188" s="13"/>
      <c r="K188" s="13"/>
      <c r="L188" s="13"/>
      <c r="M188" s="13"/>
      <c r="N188" s="13"/>
      <c r="R188" s="13"/>
      <c r="S188" s="13"/>
      <c r="T188" s="13"/>
      <c r="U188" s="13"/>
      <c r="V188" s="13"/>
      <c r="W188" s="13"/>
      <c r="X188" s="13"/>
      <c r="Y188" s="13"/>
      <c r="Z188" s="13"/>
      <c r="AA188" s="13"/>
      <c r="AB188" s="13"/>
    </row>
    <row r="189" spans="1:28" ht="13.2">
      <c r="A189" s="42" t="s">
        <v>8721</v>
      </c>
      <c r="B189" s="46" t="s">
        <v>8722</v>
      </c>
      <c r="C189" s="46" t="s">
        <v>8722</v>
      </c>
      <c r="D189" s="46" t="s">
        <v>8723</v>
      </c>
      <c r="E189" s="46" t="s">
        <v>8724</v>
      </c>
      <c r="F189" s="46" t="s">
        <v>8725</v>
      </c>
      <c r="G189" s="5" t="s">
        <v>8726</v>
      </c>
      <c r="H189" s="6" t="s">
        <v>8727</v>
      </c>
      <c r="I189" s="7" t="s">
        <v>8728</v>
      </c>
      <c r="J189" s="13"/>
      <c r="K189" s="13"/>
      <c r="L189" s="13"/>
      <c r="M189" s="13"/>
      <c r="N189" s="13"/>
      <c r="R189" s="13"/>
      <c r="S189" s="13"/>
      <c r="T189" s="13"/>
      <c r="U189" s="13"/>
      <c r="V189" s="13"/>
      <c r="W189" s="13"/>
      <c r="X189" s="13"/>
      <c r="Y189" s="13"/>
      <c r="Z189" s="13"/>
      <c r="AA189" s="13"/>
      <c r="AB189" s="13"/>
    </row>
    <row r="190" spans="1:28" ht="39.6">
      <c r="A190" s="42" t="s">
        <v>8729</v>
      </c>
      <c r="B190" s="13" t="s">
        <v>8444</v>
      </c>
      <c r="C190" s="13" t="s">
        <v>8444</v>
      </c>
      <c r="D190" s="13" t="s">
        <v>8444</v>
      </c>
      <c r="E190" s="13" t="s">
        <v>8444</v>
      </c>
      <c r="F190" s="13" t="s">
        <v>8444</v>
      </c>
      <c r="G190" s="5" t="s">
        <v>8444</v>
      </c>
      <c r="H190" s="6" t="s">
        <v>8444</v>
      </c>
      <c r="I190" s="7" t="s">
        <v>8444</v>
      </c>
      <c r="J190" s="13"/>
      <c r="K190" s="13"/>
      <c r="L190" s="13"/>
      <c r="M190" s="13"/>
      <c r="N190" s="13"/>
      <c r="R190" s="13"/>
      <c r="S190" s="13"/>
      <c r="T190" s="13"/>
      <c r="U190" s="13"/>
      <c r="V190" s="13"/>
      <c r="W190" s="13"/>
      <c r="X190" s="13"/>
      <c r="Y190" s="13"/>
      <c r="Z190" s="13"/>
      <c r="AA190" s="13"/>
      <c r="AB190" s="13"/>
    </row>
    <row r="191" spans="1:28" ht="13.2">
      <c r="A191" s="42" t="s">
        <v>8730</v>
      </c>
      <c r="B191" s="46" t="s">
        <v>8731</v>
      </c>
      <c r="C191" s="46" t="s">
        <v>8732</v>
      </c>
      <c r="D191" s="46" t="s">
        <v>8733</v>
      </c>
      <c r="E191" s="46" t="s">
        <v>8734</v>
      </c>
      <c r="F191" s="46" t="s">
        <v>8735</v>
      </c>
      <c r="G191" s="5" t="s">
        <v>8736</v>
      </c>
      <c r="H191" s="6" t="s">
        <v>8737</v>
      </c>
      <c r="I191" s="7" t="s">
        <v>8738</v>
      </c>
      <c r="J191" s="13"/>
      <c r="K191" s="13"/>
      <c r="L191" s="13"/>
      <c r="M191" s="13"/>
      <c r="N191" s="13"/>
      <c r="R191" s="13"/>
      <c r="S191" s="13"/>
      <c r="T191" s="13"/>
      <c r="U191" s="13"/>
      <c r="V191" s="13"/>
      <c r="W191" s="13"/>
      <c r="X191" s="13"/>
      <c r="Y191" s="13"/>
      <c r="Z191" s="13"/>
      <c r="AA191" s="13"/>
      <c r="AB191" s="13"/>
    </row>
    <row r="192" spans="1:28" ht="13.2">
      <c r="A192" s="42" t="s">
        <v>8739</v>
      </c>
      <c r="B192" s="46" t="s">
        <v>8740</v>
      </c>
      <c r="C192" s="46" t="s">
        <v>8741</v>
      </c>
      <c r="D192" s="46" t="s">
        <v>8742</v>
      </c>
      <c r="E192" s="46" t="s">
        <v>8743</v>
      </c>
      <c r="F192" s="46" t="s">
        <v>8744</v>
      </c>
      <c r="G192" s="5" t="s">
        <v>8745</v>
      </c>
      <c r="H192" s="6" t="s">
        <v>8746</v>
      </c>
      <c r="I192" s="7" t="s">
        <v>8747</v>
      </c>
      <c r="J192" s="13"/>
      <c r="K192" s="13"/>
      <c r="L192" s="13"/>
      <c r="M192" s="13"/>
      <c r="N192" s="13"/>
      <c r="R192" s="13"/>
      <c r="S192" s="13"/>
      <c r="T192" s="13"/>
      <c r="U192" s="13"/>
      <c r="V192" s="13"/>
      <c r="W192" s="13"/>
      <c r="X192" s="13"/>
      <c r="Y192" s="13"/>
      <c r="Z192" s="13"/>
      <c r="AA192" s="13"/>
      <c r="AB192" s="13"/>
    </row>
    <row r="193" spans="1:28" ht="13.2">
      <c r="A193" s="42" t="s">
        <v>8748</v>
      </c>
      <c r="B193" s="46" t="s">
        <v>8749</v>
      </c>
      <c r="C193" s="46" t="s">
        <v>8749</v>
      </c>
      <c r="D193" s="46" t="s">
        <v>8749</v>
      </c>
      <c r="E193" s="46" t="s">
        <v>8750</v>
      </c>
      <c r="F193" s="46" t="s">
        <v>8749</v>
      </c>
      <c r="G193" s="5" t="s">
        <v>8751</v>
      </c>
      <c r="H193" s="6" t="s">
        <v>8752</v>
      </c>
      <c r="I193" s="7" t="s">
        <v>8753</v>
      </c>
      <c r="J193" s="13"/>
      <c r="K193" s="13"/>
      <c r="L193" s="13"/>
      <c r="M193" s="13"/>
      <c r="N193" s="13"/>
      <c r="R193" s="13"/>
      <c r="S193" s="13"/>
      <c r="T193" s="13"/>
      <c r="U193" s="13"/>
      <c r="V193" s="13"/>
      <c r="W193" s="13"/>
      <c r="X193" s="13"/>
      <c r="Y193" s="13"/>
      <c r="Z193" s="13"/>
      <c r="AA193" s="13"/>
      <c r="AB193" s="13"/>
    </row>
    <row r="194" spans="1:28" ht="13.2">
      <c r="A194" s="42" t="s">
        <v>8754</v>
      </c>
      <c r="B194" s="46" t="s">
        <v>8755</v>
      </c>
      <c r="C194" s="46" t="s">
        <v>8756</v>
      </c>
      <c r="D194" s="46" t="s">
        <v>8757</v>
      </c>
      <c r="E194" s="46" t="s">
        <v>8758</v>
      </c>
      <c r="F194" s="46" t="s">
        <v>8759</v>
      </c>
      <c r="G194" s="5" t="s">
        <v>8760</v>
      </c>
      <c r="H194" s="6" t="s">
        <v>8761</v>
      </c>
      <c r="I194" s="7" t="s">
        <v>8762</v>
      </c>
      <c r="J194" s="13"/>
      <c r="K194" s="13"/>
      <c r="L194" s="13"/>
      <c r="M194" s="13"/>
      <c r="N194" s="13"/>
      <c r="R194" s="13"/>
      <c r="S194" s="13"/>
      <c r="T194" s="13"/>
      <c r="U194" s="13"/>
      <c r="V194" s="13"/>
      <c r="W194" s="13"/>
      <c r="X194" s="13"/>
      <c r="Y194" s="13"/>
      <c r="Z194" s="13"/>
      <c r="AA194" s="13"/>
      <c r="AB194" s="13"/>
    </row>
    <row r="195" spans="1:28" ht="14.4">
      <c r="A195" s="42" t="s">
        <v>8763</v>
      </c>
      <c r="B195" s="46" t="s">
        <v>8764</v>
      </c>
      <c r="C195" s="70" t="s">
        <v>8765</v>
      </c>
      <c r="D195" s="46" t="s">
        <v>8766</v>
      </c>
      <c r="E195" s="46" t="s">
        <v>8767</v>
      </c>
      <c r="F195" s="46" t="s">
        <v>8768</v>
      </c>
      <c r="G195" s="5" t="s">
        <v>8769</v>
      </c>
      <c r="H195" s="6" t="s">
        <v>8770</v>
      </c>
      <c r="I195" s="7" t="s">
        <v>8767</v>
      </c>
      <c r="J195" s="13"/>
      <c r="K195" s="13"/>
      <c r="L195" s="13"/>
      <c r="M195" s="13"/>
      <c r="N195" s="13"/>
      <c r="R195" s="13"/>
      <c r="S195" s="13"/>
      <c r="T195" s="13"/>
      <c r="U195" s="13"/>
      <c r="V195" s="13"/>
      <c r="W195" s="13"/>
      <c r="X195" s="13"/>
      <c r="Y195" s="13"/>
      <c r="Z195" s="13"/>
      <c r="AA195" s="13"/>
      <c r="AB195" s="13"/>
    </row>
    <row r="196" spans="1:28" ht="14.4">
      <c r="A196" s="42" t="s">
        <v>8771</v>
      </c>
      <c r="B196" s="46" t="s">
        <v>7308</v>
      </c>
      <c r="C196" s="70" t="s">
        <v>7513</v>
      </c>
      <c r="D196" s="46" t="s">
        <v>7310</v>
      </c>
      <c r="E196" s="46" t="s">
        <v>7311</v>
      </c>
      <c r="F196" s="46" t="s">
        <v>8772</v>
      </c>
      <c r="G196" s="5" t="s">
        <v>8773</v>
      </c>
      <c r="H196" s="6" t="s">
        <v>8774</v>
      </c>
      <c r="I196" s="7" t="s">
        <v>7315</v>
      </c>
      <c r="J196" s="13"/>
      <c r="K196" s="13"/>
      <c r="L196" s="13"/>
      <c r="M196" s="13"/>
      <c r="N196" s="13"/>
      <c r="R196" s="13"/>
      <c r="S196" s="13"/>
      <c r="T196" s="13"/>
      <c r="U196" s="13"/>
      <c r="V196" s="13"/>
      <c r="W196" s="13"/>
      <c r="X196" s="13"/>
      <c r="Y196" s="13"/>
      <c r="Z196" s="13"/>
      <c r="AA196" s="13"/>
      <c r="AB196" s="13"/>
    </row>
    <row r="197" spans="1:28" ht="14.4">
      <c r="A197" s="42" t="s">
        <v>8775</v>
      </c>
      <c r="B197" s="46" t="s">
        <v>8776</v>
      </c>
      <c r="C197" s="70" t="s">
        <v>7517</v>
      </c>
      <c r="D197" s="46" t="s">
        <v>8777</v>
      </c>
      <c r="E197" s="46" t="s">
        <v>7349</v>
      </c>
      <c r="F197" s="46" t="s">
        <v>8778</v>
      </c>
      <c r="G197" s="5" t="s">
        <v>7518</v>
      </c>
      <c r="H197" s="6" t="s">
        <v>7352</v>
      </c>
      <c r="I197" s="7" t="s">
        <v>8779</v>
      </c>
      <c r="J197" s="13"/>
      <c r="K197" s="13"/>
      <c r="L197" s="13"/>
      <c r="M197" s="13"/>
      <c r="N197" s="13"/>
      <c r="R197" s="13"/>
      <c r="S197" s="13"/>
      <c r="T197" s="13"/>
      <c r="U197" s="13"/>
      <c r="V197" s="13"/>
      <c r="W197" s="13"/>
      <c r="X197" s="13"/>
      <c r="Y197" s="13"/>
      <c r="Z197" s="13"/>
      <c r="AA197" s="13"/>
      <c r="AB197" s="13"/>
    </row>
    <row r="198" spans="1:28" ht="14.4">
      <c r="A198" s="42" t="s">
        <v>8780</v>
      </c>
      <c r="B198" s="46" t="s">
        <v>8781</v>
      </c>
      <c r="C198" s="70" t="s">
        <v>8782</v>
      </c>
      <c r="D198" s="46" t="s">
        <v>8783</v>
      </c>
      <c r="E198" s="46" t="s">
        <v>8784</v>
      </c>
      <c r="F198" s="46" t="s">
        <v>8785</v>
      </c>
      <c r="G198" s="5" t="s">
        <v>8786</v>
      </c>
      <c r="H198" s="6" t="s">
        <v>8787</v>
      </c>
      <c r="I198" s="7" t="s">
        <v>8788</v>
      </c>
      <c r="J198" s="13"/>
      <c r="K198" s="13"/>
      <c r="L198" s="13"/>
      <c r="M198" s="13"/>
      <c r="N198" s="13"/>
      <c r="R198" s="13"/>
      <c r="S198" s="13"/>
      <c r="T198" s="13"/>
      <c r="U198" s="13"/>
      <c r="V198" s="13"/>
      <c r="W198" s="13"/>
      <c r="X198" s="13"/>
      <c r="Y198" s="13"/>
      <c r="Z198" s="13"/>
      <c r="AA198" s="13"/>
      <c r="AB198" s="13"/>
    </row>
    <row r="199" spans="1:28" ht="14.4">
      <c r="A199" s="42" t="s">
        <v>8789</v>
      </c>
      <c r="B199" s="46" t="s">
        <v>8790</v>
      </c>
      <c r="C199" s="70" t="s">
        <v>8790</v>
      </c>
      <c r="D199" s="46" t="s">
        <v>8790</v>
      </c>
      <c r="E199" s="46" t="s">
        <v>8791</v>
      </c>
      <c r="F199" s="46" t="s">
        <v>8792</v>
      </c>
      <c r="G199" s="5" t="s">
        <v>8793</v>
      </c>
      <c r="H199" s="6" t="s">
        <v>8794</v>
      </c>
      <c r="I199" s="7" t="s">
        <v>8790</v>
      </c>
      <c r="J199" s="13"/>
      <c r="K199" s="13"/>
      <c r="L199" s="13"/>
      <c r="M199" s="13"/>
      <c r="N199" s="13"/>
      <c r="R199" s="13"/>
      <c r="S199" s="13"/>
      <c r="T199" s="13"/>
      <c r="U199" s="13"/>
      <c r="V199" s="13"/>
      <c r="W199" s="13"/>
      <c r="X199" s="13"/>
      <c r="Y199" s="13"/>
      <c r="Z199" s="13"/>
      <c r="AA199" s="13"/>
      <c r="AB199" s="13"/>
    </row>
    <row r="200" spans="1:28" ht="14.4">
      <c r="A200" s="42" t="s">
        <v>8795</v>
      </c>
      <c r="B200" s="46" t="s">
        <v>8796</v>
      </c>
      <c r="C200" s="70" t="s">
        <v>8797</v>
      </c>
      <c r="D200" s="46" t="s">
        <v>8798</v>
      </c>
      <c r="E200" s="46" t="s">
        <v>8799</v>
      </c>
      <c r="F200" s="46" t="s">
        <v>8800</v>
      </c>
      <c r="G200" s="5" t="s">
        <v>8801</v>
      </c>
      <c r="H200" s="6" t="s">
        <v>8802</v>
      </c>
      <c r="I200" s="7" t="s">
        <v>8803</v>
      </c>
      <c r="J200" s="13"/>
      <c r="K200" s="13"/>
      <c r="L200" s="8"/>
      <c r="M200" s="8"/>
      <c r="N200" s="8"/>
      <c r="R200" s="13"/>
      <c r="S200" s="13"/>
      <c r="T200" s="13"/>
      <c r="U200" s="13"/>
      <c r="V200" s="13"/>
      <c r="W200" s="13"/>
      <c r="X200" s="13"/>
      <c r="Y200" s="13"/>
      <c r="Z200" s="13"/>
      <c r="AA200" s="13"/>
      <c r="AB200" s="13"/>
    </row>
    <row r="201" spans="1:28" ht="14.4">
      <c r="A201" s="42" t="s">
        <v>8804</v>
      </c>
      <c r="B201" s="46" t="s">
        <v>8805</v>
      </c>
      <c r="C201" s="70" t="s">
        <v>8806</v>
      </c>
      <c r="D201" s="46" t="s">
        <v>8807</v>
      </c>
      <c r="E201" s="46" t="s">
        <v>8808</v>
      </c>
      <c r="F201" s="46" t="s">
        <v>8809</v>
      </c>
      <c r="G201" s="5" t="s">
        <v>8810</v>
      </c>
      <c r="H201" s="6" t="s">
        <v>8811</v>
      </c>
      <c r="I201" s="7" t="s">
        <v>8812</v>
      </c>
      <c r="J201" s="13"/>
      <c r="K201" s="13"/>
      <c r="O201" s="13"/>
      <c r="P201" s="13"/>
      <c r="Q201" s="13"/>
      <c r="R201" s="13"/>
      <c r="S201" s="13"/>
      <c r="T201" s="13"/>
      <c r="U201" s="13"/>
      <c r="V201" s="13"/>
      <c r="W201" s="13"/>
      <c r="X201" s="13"/>
      <c r="Y201" s="13"/>
      <c r="Z201" s="13"/>
      <c r="AA201" s="13"/>
      <c r="AB201" s="13"/>
    </row>
    <row r="202" spans="1:28" ht="14.4">
      <c r="A202" s="42" t="s">
        <v>8813</v>
      </c>
      <c r="B202" s="46" t="s">
        <v>8814</v>
      </c>
      <c r="C202" s="70" t="s">
        <v>8815</v>
      </c>
      <c r="D202" s="46" t="s">
        <v>8816</v>
      </c>
      <c r="E202" s="46" t="s">
        <v>8817</v>
      </c>
      <c r="F202" s="46" t="s">
        <v>8818</v>
      </c>
      <c r="G202" s="5" t="s">
        <v>8819</v>
      </c>
      <c r="H202" s="6" t="s">
        <v>8820</v>
      </c>
      <c r="I202" s="7" t="s">
        <v>8821</v>
      </c>
      <c r="J202" s="13"/>
      <c r="K202" s="13"/>
      <c r="O202" s="13"/>
      <c r="P202" s="13"/>
      <c r="Q202" s="13"/>
      <c r="R202" s="13"/>
      <c r="S202" s="13"/>
      <c r="T202" s="13"/>
      <c r="U202" s="13"/>
      <c r="V202" s="13"/>
      <c r="W202" s="13"/>
      <c r="X202" s="13"/>
      <c r="Y202" s="13"/>
      <c r="Z202" s="13"/>
      <c r="AA202" s="13"/>
      <c r="AB202" s="13"/>
    </row>
    <row r="203" spans="1:28" ht="14.4">
      <c r="A203" s="42" t="s">
        <v>8822</v>
      </c>
      <c r="B203" s="46" t="s">
        <v>8823</v>
      </c>
      <c r="C203" s="70" t="s">
        <v>8824</v>
      </c>
      <c r="D203" s="46" t="s">
        <v>8825</v>
      </c>
      <c r="E203" s="46" t="s">
        <v>8826</v>
      </c>
      <c r="F203" s="46" t="s">
        <v>8827</v>
      </c>
      <c r="G203" s="5" t="s">
        <v>8828</v>
      </c>
      <c r="H203" s="6" t="s">
        <v>8829</v>
      </c>
      <c r="I203" s="7" t="s">
        <v>8830</v>
      </c>
      <c r="J203" s="13"/>
      <c r="K203" s="13"/>
      <c r="O203" s="13"/>
      <c r="P203" s="13"/>
      <c r="Q203" s="13"/>
      <c r="R203" s="13"/>
      <c r="S203" s="13"/>
      <c r="T203" s="13"/>
      <c r="U203" s="13"/>
      <c r="V203" s="13"/>
      <c r="W203" s="13"/>
      <c r="X203" s="13"/>
      <c r="Y203" s="13"/>
      <c r="Z203" s="13"/>
      <c r="AA203" s="13"/>
      <c r="AB203" s="13"/>
    </row>
    <row r="204" spans="1:28" ht="14.4">
      <c r="A204" s="42" t="s">
        <v>8831</v>
      </c>
      <c r="B204" s="46" t="s">
        <v>7551</v>
      </c>
      <c r="C204" s="70" t="s">
        <v>7552</v>
      </c>
      <c r="D204" s="46" t="s">
        <v>8832</v>
      </c>
      <c r="E204" s="46" t="s">
        <v>7554</v>
      </c>
      <c r="F204" s="46" t="s">
        <v>8833</v>
      </c>
      <c r="G204" s="5" t="s">
        <v>8834</v>
      </c>
      <c r="H204" s="6" t="s">
        <v>7557</v>
      </c>
      <c r="I204" s="7" t="s">
        <v>7558</v>
      </c>
      <c r="J204" s="13"/>
      <c r="K204" s="13"/>
      <c r="O204" s="13"/>
      <c r="P204" s="13"/>
      <c r="Q204" s="13"/>
      <c r="R204" s="13"/>
      <c r="S204" s="13"/>
      <c r="T204" s="13"/>
      <c r="U204" s="13"/>
      <c r="V204" s="13"/>
      <c r="W204" s="13"/>
      <c r="X204" s="13"/>
      <c r="Y204" s="13"/>
      <c r="Z204" s="13"/>
      <c r="AA204" s="13"/>
      <c r="AB204" s="13"/>
    </row>
    <row r="205" spans="1:28" ht="14.4">
      <c r="A205" s="42" t="s">
        <v>8835</v>
      </c>
      <c r="B205" s="46" t="s">
        <v>3006</v>
      </c>
      <c r="C205" s="70" t="s">
        <v>3007</v>
      </c>
      <c r="D205" s="46" t="s">
        <v>3008</v>
      </c>
      <c r="E205" s="46" t="s">
        <v>3009</v>
      </c>
      <c r="F205" s="46" t="s">
        <v>3009</v>
      </c>
      <c r="G205" s="5" t="s">
        <v>8836</v>
      </c>
      <c r="H205" s="6" t="s">
        <v>3011</v>
      </c>
      <c r="I205" s="7" t="s">
        <v>3012</v>
      </c>
      <c r="J205" s="13"/>
      <c r="K205" s="13"/>
      <c r="O205" s="13"/>
      <c r="P205" s="13"/>
      <c r="Q205" s="13"/>
      <c r="R205" s="13"/>
      <c r="S205" s="13"/>
      <c r="T205" s="13"/>
      <c r="U205" s="13"/>
      <c r="V205" s="13"/>
      <c r="W205" s="13"/>
      <c r="X205" s="13"/>
      <c r="Y205" s="13"/>
      <c r="Z205" s="13"/>
      <c r="AA205" s="13"/>
      <c r="AB205" s="13"/>
    </row>
    <row r="206" spans="1:28" ht="14.4">
      <c r="A206" s="42" t="s">
        <v>8837</v>
      </c>
      <c r="B206" s="46" t="s">
        <v>7525</v>
      </c>
      <c r="C206" s="70" t="s">
        <v>7526</v>
      </c>
      <c r="D206" s="46" t="s">
        <v>8838</v>
      </c>
      <c r="E206" s="46" t="s">
        <v>8839</v>
      </c>
      <c r="F206" s="46" t="s">
        <v>7528</v>
      </c>
      <c r="G206" s="5" t="s">
        <v>7529</v>
      </c>
      <c r="H206" s="6" t="s">
        <v>7530</v>
      </c>
      <c r="I206" s="7" t="s">
        <v>7531</v>
      </c>
      <c r="J206" s="13"/>
      <c r="K206" s="13"/>
      <c r="O206" s="13"/>
      <c r="P206" s="13"/>
      <c r="Q206" s="13"/>
      <c r="R206" s="13"/>
      <c r="S206" s="13"/>
      <c r="T206" s="13"/>
      <c r="U206" s="13"/>
      <c r="V206" s="13"/>
      <c r="W206" s="13"/>
      <c r="X206" s="13"/>
      <c r="Y206" s="13"/>
      <c r="Z206" s="13"/>
      <c r="AA206" s="13"/>
      <c r="AB206" s="13"/>
    </row>
    <row r="207" spans="1:28" ht="14.4">
      <c r="A207" s="42" t="s">
        <v>8840</v>
      </c>
      <c r="B207" s="46" t="s">
        <v>8841</v>
      </c>
      <c r="C207" s="70" t="s">
        <v>8841</v>
      </c>
      <c r="D207" s="46" t="s">
        <v>8842</v>
      </c>
      <c r="E207" s="46" t="s">
        <v>8843</v>
      </c>
      <c r="F207" s="46" t="s">
        <v>8844</v>
      </c>
      <c r="G207" s="5" t="s">
        <v>8845</v>
      </c>
      <c r="H207" s="6" t="s">
        <v>8846</v>
      </c>
      <c r="I207" s="7" t="s">
        <v>8847</v>
      </c>
      <c r="J207" s="13"/>
      <c r="K207" s="13"/>
      <c r="O207" s="13"/>
      <c r="P207" s="13"/>
      <c r="Q207" s="13"/>
      <c r="R207" s="13"/>
      <c r="S207" s="13"/>
      <c r="T207" s="13"/>
      <c r="U207" s="13"/>
      <c r="V207" s="13"/>
      <c r="W207" s="13"/>
      <c r="X207" s="13"/>
      <c r="Y207" s="13"/>
      <c r="Z207" s="13"/>
      <c r="AA207" s="13"/>
      <c r="AB207" s="13"/>
    </row>
    <row r="208" spans="1:28" ht="14.4">
      <c r="A208" s="42" t="s">
        <v>8848</v>
      </c>
      <c r="B208" s="46" t="s">
        <v>7542</v>
      </c>
      <c r="C208" s="70" t="s">
        <v>8849</v>
      </c>
      <c r="D208" s="46" t="s">
        <v>8850</v>
      </c>
      <c r="E208" s="46" t="s">
        <v>7545</v>
      </c>
      <c r="F208" s="46" t="s">
        <v>7546</v>
      </c>
      <c r="G208" s="5" t="s">
        <v>8851</v>
      </c>
      <c r="H208" s="6" t="s">
        <v>7548</v>
      </c>
      <c r="I208" s="7" t="s">
        <v>7549</v>
      </c>
      <c r="J208" s="13"/>
      <c r="K208" s="13"/>
      <c r="O208" s="13"/>
      <c r="P208" s="13"/>
      <c r="Q208" s="13"/>
      <c r="R208" s="13"/>
      <c r="S208" s="13"/>
      <c r="T208" s="13"/>
      <c r="U208" s="13"/>
      <c r="V208" s="13"/>
      <c r="W208" s="13"/>
      <c r="X208" s="13"/>
      <c r="Y208" s="13"/>
      <c r="Z208" s="13"/>
      <c r="AA208" s="13"/>
      <c r="AB208" s="13"/>
    </row>
    <row r="209" spans="1:28" ht="14.4">
      <c r="A209" s="42" t="s">
        <v>8852</v>
      </c>
      <c r="B209" s="46" t="s">
        <v>8853</v>
      </c>
      <c r="C209" s="70" t="s">
        <v>8853</v>
      </c>
      <c r="D209" s="46" t="s">
        <v>8854</v>
      </c>
      <c r="E209" s="46" t="s">
        <v>8855</v>
      </c>
      <c r="F209" s="46" t="s">
        <v>8856</v>
      </c>
      <c r="G209" s="5" t="s">
        <v>8857</v>
      </c>
      <c r="H209" s="6" t="s">
        <v>8858</v>
      </c>
      <c r="I209" s="7" t="s">
        <v>8859</v>
      </c>
      <c r="J209" s="13"/>
      <c r="K209" s="13"/>
      <c r="O209" s="13"/>
      <c r="P209" s="13"/>
      <c r="Q209" s="13"/>
      <c r="R209" s="13"/>
      <c r="S209" s="13"/>
      <c r="T209" s="13"/>
      <c r="U209" s="13"/>
      <c r="V209" s="13"/>
      <c r="W209" s="13"/>
      <c r="X209" s="13"/>
      <c r="Y209" s="13"/>
      <c r="Z209" s="13"/>
      <c r="AA209" s="13"/>
      <c r="AB209" s="13"/>
    </row>
    <row r="210" spans="1:28" ht="14.4">
      <c r="A210" s="42" t="s">
        <v>8860</v>
      </c>
      <c r="B210" s="46" t="s">
        <v>8861</v>
      </c>
      <c r="C210" s="70" t="s">
        <v>8862</v>
      </c>
      <c r="D210" s="46" t="s">
        <v>8863</v>
      </c>
      <c r="E210" s="46" t="s">
        <v>8864</v>
      </c>
      <c r="F210" s="46" t="s">
        <v>8865</v>
      </c>
      <c r="G210" s="5" t="s">
        <v>8866</v>
      </c>
      <c r="H210" s="6" t="s">
        <v>8867</v>
      </c>
      <c r="I210" s="7" t="s">
        <v>8868</v>
      </c>
      <c r="J210" s="13"/>
      <c r="K210" s="13"/>
      <c r="O210" s="13"/>
      <c r="P210" s="13"/>
      <c r="Q210" s="13"/>
      <c r="R210" s="13"/>
      <c r="S210" s="13"/>
      <c r="T210" s="13"/>
      <c r="U210" s="13"/>
      <c r="V210" s="13"/>
      <c r="W210" s="13"/>
      <c r="X210" s="13"/>
      <c r="Y210" s="13"/>
      <c r="Z210" s="13"/>
      <c r="AA210" s="13"/>
      <c r="AB210" s="13"/>
    </row>
    <row r="211" spans="1:28" ht="14.4">
      <c r="A211" s="42" t="s">
        <v>8869</v>
      </c>
      <c r="B211" s="46" t="s">
        <v>8870</v>
      </c>
      <c r="C211" s="70" t="s">
        <v>8871</v>
      </c>
      <c r="D211" s="46" t="s">
        <v>8872</v>
      </c>
      <c r="E211" s="46" t="s">
        <v>8873</v>
      </c>
      <c r="F211" s="46" t="s">
        <v>8874</v>
      </c>
      <c r="G211" s="5" t="s">
        <v>8875</v>
      </c>
      <c r="H211" s="6" t="s">
        <v>8876</v>
      </c>
      <c r="I211" s="7" t="s">
        <v>8877</v>
      </c>
      <c r="J211" s="13"/>
      <c r="K211" s="13"/>
      <c r="O211" s="13"/>
      <c r="P211" s="13"/>
      <c r="Q211" s="13"/>
      <c r="R211" s="13"/>
      <c r="S211" s="13"/>
      <c r="T211" s="13"/>
      <c r="U211" s="13"/>
      <c r="V211" s="13"/>
      <c r="W211" s="13"/>
      <c r="X211" s="13"/>
      <c r="Y211" s="13"/>
      <c r="Z211" s="13"/>
      <c r="AA211" s="13"/>
      <c r="AB211" s="13"/>
    </row>
    <row r="212" spans="1:28" ht="14.4">
      <c r="A212" s="42" t="s">
        <v>8878</v>
      </c>
      <c r="B212" s="46" t="s">
        <v>8879</v>
      </c>
      <c r="C212" s="70" t="s">
        <v>8880</v>
      </c>
      <c r="D212" s="46" t="s">
        <v>8881</v>
      </c>
      <c r="E212" s="46" t="s">
        <v>8882</v>
      </c>
      <c r="F212" s="46" t="s">
        <v>8883</v>
      </c>
      <c r="G212" s="5" t="s">
        <v>8884</v>
      </c>
      <c r="H212" s="6" t="s">
        <v>8885</v>
      </c>
      <c r="I212" s="7" t="s">
        <v>8886</v>
      </c>
      <c r="J212" s="13"/>
      <c r="K212" s="13"/>
      <c r="O212" s="13"/>
      <c r="P212" s="13"/>
      <c r="Q212" s="13"/>
      <c r="R212" s="13"/>
      <c r="S212" s="13"/>
      <c r="T212" s="13"/>
      <c r="U212" s="13"/>
      <c r="V212" s="13"/>
      <c r="W212" s="13"/>
      <c r="X212" s="13"/>
      <c r="Y212" s="13"/>
      <c r="Z212" s="13"/>
      <c r="AA212" s="13"/>
      <c r="AB212" s="13"/>
    </row>
    <row r="213" spans="1:28" ht="14.4">
      <c r="A213" s="42" t="s">
        <v>8887</v>
      </c>
      <c r="B213" s="46" t="s">
        <v>8888</v>
      </c>
      <c r="C213" s="70" t="s">
        <v>8889</v>
      </c>
      <c r="D213" s="46" t="s">
        <v>8890</v>
      </c>
      <c r="E213" s="46" t="s">
        <v>8891</v>
      </c>
      <c r="F213" s="46" t="s">
        <v>8892</v>
      </c>
      <c r="G213" s="5" t="s">
        <v>8893</v>
      </c>
      <c r="H213" s="6" t="s">
        <v>8894</v>
      </c>
      <c r="I213" s="7" t="s">
        <v>8895</v>
      </c>
      <c r="J213" s="13"/>
      <c r="K213" s="13"/>
      <c r="O213" s="13"/>
      <c r="P213" s="13"/>
      <c r="Q213" s="13"/>
      <c r="R213" s="13"/>
      <c r="S213" s="13"/>
      <c r="T213" s="13"/>
      <c r="U213" s="13"/>
      <c r="V213" s="13"/>
      <c r="W213" s="13"/>
      <c r="X213" s="13"/>
      <c r="Y213" s="13"/>
      <c r="Z213" s="13"/>
      <c r="AA213" s="13"/>
      <c r="AB213" s="13"/>
    </row>
    <row r="214" spans="1:28" ht="14.4">
      <c r="A214" s="42" t="s">
        <v>8896</v>
      </c>
      <c r="B214" s="46" t="s">
        <v>8897</v>
      </c>
      <c r="C214" s="70" t="s">
        <v>8898</v>
      </c>
      <c r="D214" s="46" t="s">
        <v>8899</v>
      </c>
      <c r="E214" s="46" t="s">
        <v>8900</v>
      </c>
      <c r="F214" s="46" t="s">
        <v>8901</v>
      </c>
      <c r="G214" s="5" t="s">
        <v>8875</v>
      </c>
      <c r="H214" s="6" t="s">
        <v>8902</v>
      </c>
      <c r="I214" s="7" t="s">
        <v>8903</v>
      </c>
      <c r="J214" s="13"/>
      <c r="K214" s="13"/>
      <c r="O214" s="13"/>
      <c r="P214" s="13"/>
      <c r="Q214" s="13"/>
      <c r="R214" s="13"/>
      <c r="S214" s="13"/>
      <c r="T214" s="13"/>
      <c r="U214" s="13"/>
      <c r="V214" s="13"/>
      <c r="W214" s="13"/>
      <c r="X214" s="13"/>
      <c r="Y214" s="13"/>
      <c r="Z214" s="13"/>
      <c r="AA214" s="13"/>
      <c r="AB214" s="13"/>
    </row>
    <row r="215" spans="1:28" ht="14.4">
      <c r="A215" s="42" t="s">
        <v>8904</v>
      </c>
      <c r="B215" s="46" t="s">
        <v>8905</v>
      </c>
      <c r="C215" s="70" t="s">
        <v>8906</v>
      </c>
      <c r="D215" s="46" t="s">
        <v>8907</v>
      </c>
      <c r="E215" s="46" t="s">
        <v>8908</v>
      </c>
      <c r="F215" s="46" t="s">
        <v>8909</v>
      </c>
      <c r="G215" s="5" t="s">
        <v>8910</v>
      </c>
      <c r="H215" s="6" t="s">
        <v>8911</v>
      </c>
      <c r="I215" s="7" t="s">
        <v>8912</v>
      </c>
      <c r="J215" s="13"/>
      <c r="K215" s="13"/>
      <c r="O215" s="13"/>
      <c r="P215" s="13"/>
      <c r="Q215" s="13"/>
      <c r="R215" s="13"/>
      <c r="S215" s="13"/>
      <c r="T215" s="13"/>
      <c r="U215" s="13"/>
      <c r="V215" s="13"/>
      <c r="W215" s="13"/>
      <c r="X215" s="13"/>
      <c r="Y215" s="13"/>
      <c r="Z215" s="13"/>
      <c r="AA215" s="13"/>
      <c r="AB215" s="13"/>
    </row>
    <row r="216" spans="1:28" ht="14.4">
      <c r="A216" s="42" t="s">
        <v>8913</v>
      </c>
      <c r="B216" s="46" t="s">
        <v>8914</v>
      </c>
      <c r="C216" s="70" t="s">
        <v>8915</v>
      </c>
      <c r="D216" s="46" t="s">
        <v>8916</v>
      </c>
      <c r="E216" s="46" t="s">
        <v>8917</v>
      </c>
      <c r="F216" s="46" t="s">
        <v>8918</v>
      </c>
      <c r="G216" s="5" t="s">
        <v>8919</v>
      </c>
      <c r="H216" s="6" t="s">
        <v>8920</v>
      </c>
      <c r="I216" s="7" t="s">
        <v>8921</v>
      </c>
      <c r="J216" s="13"/>
      <c r="K216" s="13"/>
      <c r="O216" s="13"/>
      <c r="P216" s="13"/>
      <c r="Q216" s="13"/>
      <c r="R216" s="13"/>
      <c r="S216" s="13"/>
      <c r="T216" s="13"/>
      <c r="U216" s="13"/>
      <c r="V216" s="13"/>
      <c r="W216" s="13"/>
      <c r="X216" s="13"/>
      <c r="Y216" s="13"/>
      <c r="Z216" s="13"/>
      <c r="AA216" s="13"/>
      <c r="AB216" s="13"/>
    </row>
    <row r="217" spans="1:28" ht="14.4">
      <c r="A217" s="42" t="s">
        <v>8922</v>
      </c>
      <c r="B217" s="46" t="s">
        <v>8923</v>
      </c>
      <c r="C217" s="70" t="s">
        <v>8924</v>
      </c>
      <c r="D217" s="46" t="s">
        <v>8925</v>
      </c>
      <c r="E217" s="46" t="s">
        <v>8926</v>
      </c>
      <c r="F217" s="46" t="s">
        <v>8927</v>
      </c>
      <c r="G217" s="5" t="s">
        <v>8928</v>
      </c>
      <c r="H217" s="6" t="s">
        <v>8929</v>
      </c>
      <c r="I217" s="7" t="s">
        <v>8930</v>
      </c>
      <c r="J217" s="13"/>
      <c r="K217" s="13"/>
      <c r="O217" s="13"/>
      <c r="P217" s="13"/>
      <c r="Q217" s="13"/>
      <c r="R217" s="13"/>
      <c r="S217" s="13"/>
      <c r="T217" s="13"/>
      <c r="U217" s="13"/>
      <c r="V217" s="13"/>
      <c r="W217" s="13"/>
      <c r="X217" s="13"/>
      <c r="Y217" s="13"/>
      <c r="Z217" s="13"/>
      <c r="AA217" s="13"/>
      <c r="AB217" s="13"/>
    </row>
    <row r="218" spans="1:28" ht="14.4">
      <c r="A218" s="42" t="s">
        <v>8931</v>
      </c>
      <c r="B218" s="46" t="s">
        <v>8932</v>
      </c>
      <c r="C218" s="70" t="s">
        <v>8933</v>
      </c>
      <c r="D218" s="46" t="s">
        <v>8934</v>
      </c>
      <c r="E218" s="46" t="s">
        <v>8935</v>
      </c>
      <c r="F218" s="46" t="s">
        <v>8936</v>
      </c>
      <c r="G218" s="5" t="s">
        <v>8937</v>
      </c>
      <c r="H218" s="6" t="s">
        <v>8938</v>
      </c>
      <c r="I218" s="7" t="s">
        <v>8939</v>
      </c>
      <c r="J218" s="13"/>
      <c r="K218" s="13"/>
      <c r="O218" s="13"/>
      <c r="P218" s="13"/>
      <c r="Q218" s="13"/>
      <c r="R218" s="13"/>
      <c r="S218" s="13"/>
      <c r="T218" s="13"/>
      <c r="U218" s="13"/>
      <c r="V218" s="13"/>
      <c r="W218" s="13"/>
      <c r="X218" s="13"/>
      <c r="Y218" s="13"/>
      <c r="Z218" s="13"/>
      <c r="AA218" s="13"/>
      <c r="AB218" s="13"/>
    </row>
    <row r="219" spans="1:28" ht="14.4">
      <c r="A219" s="42" t="s">
        <v>8940</v>
      </c>
      <c r="B219" s="46" t="s">
        <v>8941</v>
      </c>
      <c r="C219" s="70" t="s">
        <v>8942</v>
      </c>
      <c r="D219" s="46" t="s">
        <v>8943</v>
      </c>
      <c r="E219" s="46" t="s">
        <v>8944</v>
      </c>
      <c r="F219" s="46" t="s">
        <v>8945</v>
      </c>
      <c r="G219" s="5" t="s">
        <v>8946</v>
      </c>
      <c r="H219" s="6" t="s">
        <v>8947</v>
      </c>
      <c r="I219" s="7" t="s">
        <v>8948</v>
      </c>
      <c r="J219" s="13"/>
      <c r="K219" s="13"/>
      <c r="O219" s="13"/>
      <c r="P219" s="13"/>
      <c r="Q219" s="13"/>
      <c r="R219" s="13"/>
      <c r="S219" s="13"/>
      <c r="T219" s="13"/>
      <c r="U219" s="13"/>
      <c r="V219" s="13"/>
      <c r="W219" s="13"/>
      <c r="X219" s="13"/>
      <c r="Y219" s="13"/>
      <c r="Z219" s="13"/>
      <c r="AA219" s="13"/>
      <c r="AB219" s="13"/>
    </row>
    <row r="220" spans="1:28" ht="14.4">
      <c r="A220" s="42" t="s">
        <v>8949</v>
      </c>
      <c r="B220" s="46" t="s">
        <v>8950</v>
      </c>
      <c r="C220" s="70" t="s">
        <v>8951</v>
      </c>
      <c r="D220" s="46" t="s">
        <v>8952</v>
      </c>
      <c r="E220" s="46" t="s">
        <v>8953</v>
      </c>
      <c r="F220" s="46" t="s">
        <v>8954</v>
      </c>
      <c r="G220" s="5" t="s">
        <v>8955</v>
      </c>
      <c r="H220" s="6" t="s">
        <v>8956</v>
      </c>
      <c r="I220" s="7" t="s">
        <v>8957</v>
      </c>
      <c r="J220" s="13"/>
      <c r="K220" s="13"/>
      <c r="O220" s="13"/>
      <c r="P220" s="13"/>
      <c r="Q220" s="13"/>
      <c r="R220" s="13"/>
      <c r="S220" s="13"/>
      <c r="T220" s="13"/>
      <c r="U220" s="13"/>
      <c r="V220" s="13"/>
      <c r="W220" s="13"/>
      <c r="X220" s="13"/>
      <c r="Y220" s="13"/>
      <c r="Z220" s="13"/>
      <c r="AA220" s="13"/>
      <c r="AB220" s="13"/>
    </row>
    <row r="221" spans="1:28" ht="14.4">
      <c r="A221" s="42" t="s">
        <v>8958</v>
      </c>
      <c r="B221" s="46" t="s">
        <v>8959</v>
      </c>
      <c r="C221" s="70" t="s">
        <v>8960</v>
      </c>
      <c r="D221" s="46" t="s">
        <v>8961</v>
      </c>
      <c r="E221" s="46" t="s">
        <v>8962</v>
      </c>
      <c r="F221" s="46" t="s">
        <v>8963</v>
      </c>
      <c r="G221" s="5" t="s">
        <v>8964</v>
      </c>
      <c r="H221" s="6" t="s">
        <v>8965</v>
      </c>
      <c r="I221" s="7" t="s">
        <v>8966</v>
      </c>
      <c r="J221" s="13"/>
      <c r="K221" s="13"/>
      <c r="O221" s="13"/>
      <c r="P221" s="13"/>
      <c r="Q221" s="13"/>
      <c r="R221" s="13"/>
      <c r="S221" s="13"/>
      <c r="T221" s="13"/>
      <c r="U221" s="13"/>
      <c r="V221" s="13"/>
      <c r="W221" s="13"/>
      <c r="X221" s="13"/>
      <c r="Y221" s="13"/>
      <c r="Z221" s="13"/>
      <c r="AA221" s="13"/>
      <c r="AB221" s="13"/>
    </row>
    <row r="222" spans="1:28" ht="14.4">
      <c r="A222" s="42" t="s">
        <v>8967</v>
      </c>
      <c r="B222" s="46" t="s">
        <v>8968</v>
      </c>
      <c r="C222" s="70" t="s">
        <v>8969</v>
      </c>
      <c r="D222" s="46" t="s">
        <v>8970</v>
      </c>
      <c r="E222" s="46" t="s">
        <v>8971</v>
      </c>
      <c r="F222" s="46" t="s">
        <v>8972</v>
      </c>
      <c r="G222" s="5" t="s">
        <v>8973</v>
      </c>
      <c r="H222" s="6" t="s">
        <v>8974</v>
      </c>
      <c r="I222" s="7" t="s">
        <v>8975</v>
      </c>
      <c r="J222" s="13"/>
      <c r="K222" s="13"/>
      <c r="O222" s="13"/>
      <c r="P222" s="13"/>
      <c r="Q222" s="13"/>
      <c r="R222" s="13"/>
      <c r="S222" s="13"/>
      <c r="T222" s="13"/>
      <c r="U222" s="13"/>
      <c r="V222" s="13"/>
      <c r="W222" s="13"/>
      <c r="X222" s="13"/>
      <c r="Y222" s="13"/>
      <c r="Z222" s="13"/>
      <c r="AA222" s="13"/>
      <c r="AB222" s="13"/>
    </row>
    <row r="223" spans="1:28" ht="14.4">
      <c r="A223" s="42" t="s">
        <v>8976</v>
      </c>
      <c r="B223" s="46" t="s">
        <v>8977</v>
      </c>
      <c r="C223" s="70" t="s">
        <v>8978</v>
      </c>
      <c r="D223" s="46" t="s">
        <v>8979</v>
      </c>
      <c r="E223" s="46" t="s">
        <v>8980</v>
      </c>
      <c r="F223" s="46" t="s">
        <v>8981</v>
      </c>
      <c r="G223" s="5" t="s">
        <v>8982</v>
      </c>
      <c r="H223" s="6" t="s">
        <v>8983</v>
      </c>
      <c r="I223" s="7" t="s">
        <v>8984</v>
      </c>
      <c r="J223" s="13"/>
      <c r="K223" s="13"/>
      <c r="O223" s="13"/>
      <c r="P223" s="13"/>
      <c r="Q223" s="13"/>
      <c r="R223" s="13"/>
      <c r="S223" s="13"/>
      <c r="T223" s="13"/>
      <c r="U223" s="13"/>
      <c r="V223" s="13"/>
      <c r="W223" s="13"/>
      <c r="X223" s="13"/>
      <c r="Y223" s="13"/>
      <c r="Z223" s="13"/>
      <c r="AA223" s="13"/>
      <c r="AB223" s="13"/>
    </row>
    <row r="224" spans="1:28" ht="14.4">
      <c r="A224" s="42" t="s">
        <v>8985</v>
      </c>
      <c r="B224" s="46" t="s">
        <v>8986</v>
      </c>
      <c r="C224" s="70" t="s">
        <v>8987</v>
      </c>
      <c r="D224" s="46" t="s">
        <v>8988</v>
      </c>
      <c r="E224" s="46" t="s">
        <v>8989</v>
      </c>
      <c r="F224" s="46" t="s">
        <v>8990</v>
      </c>
      <c r="G224" s="5" t="s">
        <v>8991</v>
      </c>
      <c r="H224" s="6" t="s">
        <v>8992</v>
      </c>
      <c r="I224" s="7" t="s">
        <v>8989</v>
      </c>
      <c r="J224" s="13"/>
      <c r="K224" s="13"/>
      <c r="O224" s="13"/>
      <c r="P224" s="13"/>
      <c r="Q224" s="13"/>
      <c r="R224" s="13"/>
      <c r="S224" s="13"/>
      <c r="T224" s="13"/>
      <c r="U224" s="13"/>
      <c r="V224" s="13"/>
      <c r="W224" s="13"/>
      <c r="X224" s="13"/>
      <c r="Y224" s="13"/>
      <c r="Z224" s="13"/>
      <c r="AA224" s="13"/>
      <c r="AB224" s="13"/>
    </row>
    <row r="225" spans="1:28" ht="13.2">
      <c r="A225" s="42" t="s">
        <v>8993</v>
      </c>
      <c r="B225" s="46" t="s">
        <v>8994</v>
      </c>
      <c r="C225" s="46" t="s">
        <v>8995</v>
      </c>
      <c r="D225" s="46" t="s">
        <v>8996</v>
      </c>
      <c r="E225" s="46" t="s">
        <v>8997</v>
      </c>
      <c r="F225" s="46" t="s">
        <v>8998</v>
      </c>
      <c r="G225" s="5" t="s">
        <v>8999</v>
      </c>
      <c r="H225" s="6" t="s">
        <v>9000</v>
      </c>
      <c r="I225" s="7" t="s">
        <v>9001</v>
      </c>
      <c r="J225" s="13"/>
      <c r="K225" s="13"/>
      <c r="O225" s="13"/>
      <c r="P225" s="13"/>
      <c r="Q225" s="13"/>
      <c r="R225" s="13"/>
      <c r="S225" s="13"/>
      <c r="T225" s="13"/>
      <c r="U225" s="13"/>
      <c r="V225" s="13"/>
      <c r="W225" s="13"/>
      <c r="X225" s="13"/>
      <c r="Y225" s="13"/>
      <c r="Z225" s="13"/>
      <c r="AA225" s="13"/>
      <c r="AB225" s="13"/>
    </row>
    <row r="226" spans="1:28" ht="13.2">
      <c r="A226" s="42" t="s">
        <v>9002</v>
      </c>
      <c r="B226" s="46" t="s">
        <v>9003</v>
      </c>
      <c r="C226" s="46" t="s">
        <v>9004</v>
      </c>
      <c r="D226" s="46" t="s">
        <v>9005</v>
      </c>
      <c r="E226" s="46" t="s">
        <v>9006</v>
      </c>
      <c r="F226" s="46" t="s">
        <v>9007</v>
      </c>
      <c r="G226" s="5" t="s">
        <v>9008</v>
      </c>
      <c r="H226" s="6" t="s">
        <v>9009</v>
      </c>
      <c r="I226" s="7" t="s">
        <v>9010</v>
      </c>
      <c r="J226" s="13"/>
      <c r="K226" s="13"/>
      <c r="O226" s="13"/>
      <c r="P226" s="13"/>
      <c r="Q226" s="13"/>
      <c r="R226" s="13"/>
      <c r="S226" s="13"/>
      <c r="T226" s="13"/>
      <c r="U226" s="13"/>
      <c r="V226" s="13"/>
      <c r="W226" s="13"/>
      <c r="X226" s="13"/>
      <c r="Y226" s="13"/>
      <c r="Z226" s="13"/>
      <c r="AA226" s="13"/>
      <c r="AB226" s="13"/>
    </row>
    <row r="227" spans="1:28" ht="13.2">
      <c r="A227" s="42" t="s">
        <v>9011</v>
      </c>
      <c r="B227" s="46" t="s">
        <v>9012</v>
      </c>
      <c r="C227" s="46" t="s">
        <v>9013</v>
      </c>
      <c r="D227" s="46" t="s">
        <v>9014</v>
      </c>
      <c r="E227" s="46" t="s">
        <v>9015</v>
      </c>
      <c r="F227" s="46" t="s">
        <v>9016</v>
      </c>
      <c r="G227" s="5" t="s">
        <v>9017</v>
      </c>
      <c r="H227" s="6" t="s">
        <v>9018</v>
      </c>
      <c r="I227" s="7" t="s">
        <v>9019</v>
      </c>
      <c r="J227" s="13"/>
      <c r="K227" s="13"/>
      <c r="O227" s="13"/>
      <c r="P227" s="13"/>
      <c r="Q227" s="13"/>
      <c r="R227" s="13"/>
      <c r="S227" s="13"/>
      <c r="T227" s="13"/>
      <c r="U227" s="13"/>
      <c r="V227" s="13"/>
      <c r="W227" s="13"/>
      <c r="X227" s="13"/>
      <c r="Y227" s="13"/>
      <c r="Z227" s="13"/>
      <c r="AA227" s="13"/>
      <c r="AB227" s="13"/>
    </row>
    <row r="228" spans="1:28" ht="13.2">
      <c r="A228" s="42" t="s">
        <v>9020</v>
      </c>
      <c r="B228" s="46" t="s">
        <v>9021</v>
      </c>
      <c r="C228" s="46" t="s">
        <v>7413</v>
      </c>
      <c r="D228" s="46" t="s">
        <v>7413</v>
      </c>
      <c r="E228" s="46" t="s">
        <v>9022</v>
      </c>
      <c r="F228" s="46" t="s">
        <v>9023</v>
      </c>
      <c r="G228" s="5" t="s">
        <v>9024</v>
      </c>
      <c r="H228" s="6" t="s">
        <v>9025</v>
      </c>
      <c r="I228" s="7" t="s">
        <v>9026</v>
      </c>
      <c r="J228" s="13"/>
      <c r="K228" s="13"/>
      <c r="O228" s="13"/>
      <c r="P228" s="13"/>
      <c r="Q228" s="13"/>
      <c r="R228" s="13"/>
      <c r="S228" s="13"/>
      <c r="T228" s="13"/>
      <c r="U228" s="13"/>
      <c r="V228" s="13"/>
      <c r="W228" s="13"/>
      <c r="X228" s="13"/>
      <c r="Y228" s="13"/>
      <c r="Z228" s="13"/>
      <c r="AA228" s="13"/>
      <c r="AB228" s="13"/>
    </row>
    <row r="229" spans="1:28" ht="39.6">
      <c r="A229" s="42" t="s">
        <v>9027</v>
      </c>
      <c r="B229" s="13" t="s">
        <v>9028</v>
      </c>
      <c r="C229" s="13" t="s">
        <v>9028</v>
      </c>
      <c r="D229" s="13" t="s">
        <v>9028</v>
      </c>
      <c r="E229" s="13" t="s">
        <v>9028</v>
      </c>
      <c r="F229" s="13" t="s">
        <v>9028</v>
      </c>
      <c r="G229" s="5" t="s">
        <v>9028</v>
      </c>
      <c r="H229" s="6" t="s">
        <v>9028</v>
      </c>
      <c r="I229" s="7" t="s">
        <v>9028</v>
      </c>
      <c r="J229" s="13"/>
      <c r="K229" s="13"/>
      <c r="O229" s="13"/>
      <c r="P229" s="13"/>
      <c r="Q229" s="13"/>
      <c r="R229" s="13"/>
      <c r="S229" s="13"/>
      <c r="T229" s="13"/>
      <c r="U229" s="13"/>
      <c r="V229" s="13"/>
      <c r="W229" s="13"/>
      <c r="X229" s="13"/>
      <c r="Y229" s="13"/>
      <c r="Z229" s="13"/>
      <c r="AA229" s="13"/>
      <c r="AB229" s="13"/>
    </row>
    <row r="230" spans="1:28" ht="13.2">
      <c r="A230" s="42" t="s">
        <v>9029</v>
      </c>
      <c r="B230" s="46" t="s">
        <v>9030</v>
      </c>
      <c r="C230" s="46" t="s">
        <v>9031</v>
      </c>
      <c r="D230" s="46" t="s">
        <v>9032</v>
      </c>
      <c r="E230" s="46" t="s">
        <v>9033</v>
      </c>
      <c r="F230" s="46" t="s">
        <v>9034</v>
      </c>
      <c r="G230" s="5" t="s">
        <v>9035</v>
      </c>
      <c r="H230" s="6" t="s">
        <v>9036</v>
      </c>
      <c r="I230" s="7" t="s">
        <v>9037</v>
      </c>
      <c r="J230" s="13"/>
      <c r="K230" s="13"/>
      <c r="O230" s="13"/>
      <c r="P230" s="13"/>
      <c r="Q230" s="13"/>
      <c r="R230" s="13"/>
      <c r="S230" s="13"/>
      <c r="T230" s="13"/>
      <c r="U230" s="13"/>
      <c r="V230" s="13"/>
      <c r="W230" s="13"/>
      <c r="X230" s="13"/>
      <c r="Y230" s="13"/>
      <c r="Z230" s="13"/>
      <c r="AA230" s="13"/>
      <c r="AB230" s="13"/>
    </row>
    <row r="231" spans="1:28" ht="13.8">
      <c r="A231" s="42" t="s">
        <v>2944</v>
      </c>
      <c r="B231" s="48" t="s">
        <v>9038</v>
      </c>
      <c r="C231" s="48" t="s">
        <v>2946</v>
      </c>
      <c r="D231" s="48" t="s">
        <v>9039</v>
      </c>
      <c r="E231" s="48" t="s">
        <v>2948</v>
      </c>
      <c r="F231" s="48" t="s">
        <v>2949</v>
      </c>
      <c r="G231" s="5" t="s">
        <v>2950</v>
      </c>
      <c r="H231" s="6" t="s">
        <v>2951</v>
      </c>
      <c r="I231" s="7" t="s">
        <v>2952</v>
      </c>
      <c r="J231" s="13"/>
      <c r="K231" s="13"/>
      <c r="O231" s="13"/>
      <c r="P231" s="13"/>
      <c r="Q231" s="13"/>
      <c r="R231" s="13"/>
      <c r="S231" s="13"/>
      <c r="T231" s="13"/>
      <c r="U231" s="13"/>
      <c r="V231" s="13"/>
      <c r="W231" s="13"/>
      <c r="X231" s="13"/>
      <c r="Y231" s="13"/>
      <c r="Z231" s="13"/>
      <c r="AA231" s="13"/>
      <c r="AB231" s="13"/>
    </row>
    <row r="232" spans="1:28" ht="13.2">
      <c r="A232" s="42" t="s">
        <v>9040</v>
      </c>
      <c r="B232" s="46" t="s">
        <v>9041</v>
      </c>
      <c r="C232" s="46" t="s">
        <v>9042</v>
      </c>
      <c r="D232" s="46" t="s">
        <v>9043</v>
      </c>
      <c r="E232" s="46" t="s">
        <v>9044</v>
      </c>
      <c r="F232" s="46" t="s">
        <v>9045</v>
      </c>
      <c r="G232" s="5" t="s">
        <v>9046</v>
      </c>
      <c r="H232" s="6" t="s">
        <v>9047</v>
      </c>
      <c r="I232" s="7" t="s">
        <v>9048</v>
      </c>
      <c r="J232" s="13"/>
      <c r="K232" s="13"/>
      <c r="O232" s="13"/>
      <c r="P232" s="13"/>
      <c r="Q232" s="13"/>
      <c r="R232" s="13"/>
      <c r="S232" s="13"/>
      <c r="T232" s="13"/>
      <c r="U232" s="13"/>
      <c r="V232" s="13"/>
      <c r="W232" s="13"/>
      <c r="X232" s="13"/>
      <c r="Y232" s="13"/>
      <c r="Z232" s="13"/>
      <c r="AA232" s="13"/>
      <c r="AB232" s="13"/>
    </row>
    <row r="233" spans="1:28" ht="13.2">
      <c r="A233" s="42" t="s">
        <v>9049</v>
      </c>
      <c r="B233" s="13" t="s">
        <v>9050</v>
      </c>
      <c r="C233" s="13" t="s">
        <v>9051</v>
      </c>
      <c r="D233" s="7" t="s">
        <v>9052</v>
      </c>
      <c r="E233" s="71" t="s">
        <v>9053</v>
      </c>
      <c r="F233" s="7" t="s">
        <v>9054</v>
      </c>
      <c r="G233" s="5" t="s">
        <v>9055</v>
      </c>
      <c r="H233" s="6" t="s">
        <v>9056</v>
      </c>
      <c r="I233" s="7" t="s">
        <v>9057</v>
      </c>
      <c r="J233" s="13"/>
      <c r="K233" s="13"/>
      <c r="O233" s="13"/>
      <c r="P233" s="13"/>
      <c r="Q233" s="13"/>
      <c r="R233" s="13"/>
      <c r="S233" s="13"/>
      <c r="T233" s="13"/>
      <c r="U233" s="13"/>
      <c r="V233" s="13"/>
      <c r="W233" s="13"/>
      <c r="X233" s="13"/>
      <c r="Y233" s="13"/>
      <c r="Z233" s="13"/>
      <c r="AA233" s="13"/>
      <c r="AB233" s="13"/>
    </row>
    <row r="234" spans="1:28" ht="13.2">
      <c r="A234" s="42" t="s">
        <v>9058</v>
      </c>
      <c r="B234" s="5" t="s">
        <v>7612</v>
      </c>
      <c r="C234" s="5" t="s">
        <v>7613</v>
      </c>
      <c r="D234" s="7" t="s">
        <v>7614</v>
      </c>
      <c r="E234" s="7" t="s">
        <v>7615</v>
      </c>
      <c r="F234" s="7" t="s">
        <v>7616</v>
      </c>
      <c r="G234" s="5" t="s">
        <v>7617</v>
      </c>
      <c r="H234" s="6" t="s">
        <v>7618</v>
      </c>
      <c r="I234" s="7" t="s">
        <v>7619</v>
      </c>
      <c r="J234" s="13"/>
      <c r="K234" s="13"/>
      <c r="O234" s="13"/>
      <c r="P234" s="13"/>
      <c r="Q234" s="13"/>
      <c r="R234" s="13"/>
      <c r="S234" s="13"/>
      <c r="T234" s="13"/>
      <c r="U234" s="13"/>
      <c r="V234" s="13"/>
      <c r="W234" s="13"/>
      <c r="X234" s="13"/>
      <c r="Y234" s="13"/>
      <c r="Z234" s="13"/>
      <c r="AA234" s="13"/>
      <c r="AB234" s="13"/>
    </row>
    <row r="235" spans="1:28" ht="13.2">
      <c r="A235" s="42" t="s">
        <v>9059</v>
      </c>
      <c r="B235" s="5" t="s">
        <v>7603</v>
      </c>
      <c r="C235" s="5" t="s">
        <v>7604</v>
      </c>
      <c r="D235" s="7" t="s">
        <v>7605</v>
      </c>
      <c r="E235" s="7" t="s">
        <v>7606</v>
      </c>
      <c r="F235" s="7" t="s">
        <v>7607</v>
      </c>
      <c r="G235" s="5" t="s">
        <v>7608</v>
      </c>
      <c r="H235" s="6" t="s">
        <v>7609</v>
      </c>
      <c r="I235" s="7" t="s">
        <v>7610</v>
      </c>
      <c r="J235" s="13"/>
      <c r="K235" s="13"/>
      <c r="O235" s="13"/>
      <c r="P235" s="13"/>
      <c r="Q235" s="13"/>
      <c r="R235" s="13"/>
      <c r="S235" s="13"/>
      <c r="T235" s="13"/>
      <c r="U235" s="13"/>
      <c r="V235" s="13"/>
      <c r="W235" s="13"/>
      <c r="X235" s="13"/>
      <c r="Y235" s="13"/>
      <c r="Z235" s="13"/>
      <c r="AA235" s="13"/>
      <c r="AB235" s="13"/>
    </row>
    <row r="236" spans="1:28" ht="13.2">
      <c r="A236" s="42" t="s">
        <v>9060</v>
      </c>
      <c r="B236" s="5" t="s">
        <v>7594</v>
      </c>
      <c r="C236" s="5" t="s">
        <v>7595</v>
      </c>
      <c r="D236" s="7" t="s">
        <v>7596</v>
      </c>
      <c r="E236" s="7" t="s">
        <v>7597</v>
      </c>
      <c r="F236" s="7" t="s">
        <v>7598</v>
      </c>
      <c r="G236" s="5" t="s">
        <v>9061</v>
      </c>
      <c r="H236" s="6" t="s">
        <v>7600</v>
      </c>
      <c r="I236" s="7" t="s">
        <v>7601</v>
      </c>
      <c r="J236" s="13"/>
      <c r="K236" s="13"/>
      <c r="O236" s="13"/>
      <c r="P236" s="13"/>
      <c r="Q236" s="13"/>
      <c r="R236" s="13"/>
      <c r="S236" s="13"/>
      <c r="T236" s="13"/>
      <c r="U236" s="13"/>
      <c r="V236" s="13"/>
      <c r="W236" s="13"/>
      <c r="X236" s="13"/>
      <c r="Y236" s="13"/>
      <c r="Z236" s="13"/>
      <c r="AA236" s="13"/>
      <c r="AB236" s="13"/>
    </row>
    <row r="237" spans="1:28" ht="13.2">
      <c r="A237" s="42" t="s">
        <v>9062</v>
      </c>
      <c r="B237" s="46" t="s">
        <v>9063</v>
      </c>
      <c r="C237" s="46" t="s">
        <v>9064</v>
      </c>
      <c r="D237" s="46" t="s">
        <v>9065</v>
      </c>
      <c r="E237" s="46" t="s">
        <v>9066</v>
      </c>
      <c r="F237" s="46" t="s">
        <v>9067</v>
      </c>
      <c r="G237" s="5" t="s">
        <v>9068</v>
      </c>
      <c r="H237" s="6" t="s">
        <v>9069</v>
      </c>
      <c r="I237" s="7" t="s">
        <v>9070</v>
      </c>
      <c r="J237" s="13"/>
      <c r="K237" s="13"/>
      <c r="O237" s="13"/>
      <c r="P237" s="13"/>
      <c r="Q237" s="13"/>
      <c r="R237" s="13"/>
      <c r="S237" s="13"/>
      <c r="T237" s="13"/>
      <c r="U237" s="13"/>
      <c r="V237" s="13"/>
      <c r="W237" s="13"/>
      <c r="X237" s="13"/>
      <c r="Y237" s="13"/>
      <c r="Z237" s="13"/>
      <c r="AA237" s="13"/>
      <c r="AB237" s="13"/>
    </row>
    <row r="238" spans="1:28" ht="13.2">
      <c r="A238" s="42" t="s">
        <v>9071</v>
      </c>
      <c r="B238" s="46" t="s">
        <v>9072</v>
      </c>
      <c r="C238" s="46" t="s">
        <v>9073</v>
      </c>
      <c r="D238" s="46" t="s">
        <v>9074</v>
      </c>
      <c r="E238" s="46" t="s">
        <v>9075</v>
      </c>
      <c r="F238" s="46" t="s">
        <v>9076</v>
      </c>
      <c r="G238" s="5" t="s">
        <v>9077</v>
      </c>
      <c r="H238" s="6" t="s">
        <v>9078</v>
      </c>
      <c r="I238" s="7" t="s">
        <v>9079</v>
      </c>
      <c r="J238" s="13"/>
      <c r="K238" s="13"/>
      <c r="O238" s="13"/>
      <c r="P238" s="13"/>
      <c r="Q238" s="13"/>
      <c r="R238" s="13"/>
      <c r="S238" s="13"/>
      <c r="T238" s="13"/>
      <c r="U238" s="13"/>
      <c r="V238" s="13"/>
      <c r="W238" s="13"/>
      <c r="X238" s="13"/>
      <c r="Y238" s="13"/>
      <c r="Z238" s="13"/>
      <c r="AA238" s="13"/>
      <c r="AB238" s="13"/>
    </row>
    <row r="239" spans="1:28" ht="13.2">
      <c r="A239" s="42" t="s">
        <v>9080</v>
      </c>
      <c r="B239" s="46" t="s">
        <v>9081</v>
      </c>
      <c r="C239" s="46" t="s">
        <v>9082</v>
      </c>
      <c r="D239" s="46" t="s">
        <v>9083</v>
      </c>
      <c r="E239" s="46" t="s">
        <v>9084</v>
      </c>
      <c r="F239" s="46" t="s">
        <v>9085</v>
      </c>
      <c r="G239" s="5" t="s">
        <v>9086</v>
      </c>
      <c r="H239" s="6" t="s">
        <v>9087</v>
      </c>
      <c r="I239" s="7" t="s">
        <v>9088</v>
      </c>
      <c r="J239" s="13"/>
      <c r="K239" s="13"/>
      <c r="O239" s="13"/>
      <c r="P239" s="13"/>
      <c r="Q239" s="13"/>
      <c r="R239" s="13"/>
      <c r="S239" s="13"/>
      <c r="T239" s="13"/>
      <c r="U239" s="13"/>
      <c r="V239" s="13"/>
      <c r="W239" s="13"/>
      <c r="X239" s="13"/>
      <c r="Y239" s="13"/>
      <c r="Z239" s="13"/>
      <c r="AA239" s="13"/>
      <c r="AB239" s="13"/>
    </row>
    <row r="240" spans="1:28" ht="13.2">
      <c r="A240" s="42" t="s">
        <v>9089</v>
      </c>
      <c r="B240" s="46" t="s">
        <v>9090</v>
      </c>
      <c r="C240" s="46" t="s">
        <v>9091</v>
      </c>
      <c r="D240" s="46" t="s">
        <v>9092</v>
      </c>
      <c r="E240" s="46" t="s">
        <v>9093</v>
      </c>
      <c r="F240" s="46" t="s">
        <v>9094</v>
      </c>
      <c r="G240" s="5" t="s">
        <v>9095</v>
      </c>
      <c r="H240" s="6" t="s">
        <v>9096</v>
      </c>
      <c r="I240" s="7" t="s">
        <v>9097</v>
      </c>
      <c r="J240" s="13"/>
      <c r="K240" s="13"/>
      <c r="O240" s="13"/>
      <c r="P240" s="13"/>
      <c r="Q240" s="13"/>
      <c r="R240" s="13"/>
      <c r="S240" s="13"/>
      <c r="T240" s="13"/>
      <c r="U240" s="13"/>
      <c r="V240" s="13"/>
      <c r="W240" s="13"/>
      <c r="X240" s="13"/>
      <c r="Y240" s="13"/>
      <c r="Z240" s="13"/>
      <c r="AA240" s="13"/>
      <c r="AB240" s="13"/>
    </row>
    <row r="241" spans="1:28" ht="13.2">
      <c r="A241" s="42" t="s">
        <v>9098</v>
      </c>
      <c r="B241" s="46" t="s">
        <v>9099</v>
      </c>
      <c r="C241" s="46" t="s">
        <v>9100</v>
      </c>
      <c r="D241" s="46" t="s">
        <v>9101</v>
      </c>
      <c r="E241" s="46" t="s">
        <v>9102</v>
      </c>
      <c r="F241" s="46" t="s">
        <v>9103</v>
      </c>
      <c r="G241" s="5" t="s">
        <v>9104</v>
      </c>
      <c r="H241" s="6" t="s">
        <v>9105</v>
      </c>
      <c r="I241" s="7" t="s">
        <v>9106</v>
      </c>
      <c r="J241" s="13"/>
      <c r="K241" s="13"/>
      <c r="O241" s="13"/>
      <c r="P241" s="13"/>
      <c r="Q241" s="13"/>
      <c r="R241" s="13"/>
      <c r="S241" s="13"/>
      <c r="T241" s="13"/>
      <c r="U241" s="13"/>
      <c r="V241" s="13"/>
      <c r="W241" s="13"/>
      <c r="X241" s="13"/>
      <c r="Y241" s="13"/>
      <c r="Z241" s="13"/>
      <c r="AA241" s="13"/>
      <c r="AB241" s="13"/>
    </row>
    <row r="242" spans="1:28" ht="13.2">
      <c r="A242" s="42" t="s">
        <v>9107</v>
      </c>
      <c r="B242" s="46" t="s">
        <v>9108</v>
      </c>
      <c r="C242" s="46" t="s">
        <v>9109</v>
      </c>
      <c r="D242" s="46" t="s">
        <v>9110</v>
      </c>
      <c r="E242" s="46" t="s">
        <v>9111</v>
      </c>
      <c r="F242" s="46" t="s">
        <v>9112</v>
      </c>
      <c r="G242" s="5" t="s">
        <v>9113</v>
      </c>
      <c r="H242" s="6" t="s">
        <v>9114</v>
      </c>
      <c r="I242" s="7" t="s">
        <v>9115</v>
      </c>
      <c r="J242" s="13"/>
      <c r="K242" s="13"/>
      <c r="O242" s="13"/>
      <c r="P242" s="13"/>
      <c r="Q242" s="13"/>
      <c r="R242" s="13"/>
      <c r="S242" s="13"/>
      <c r="T242" s="13"/>
      <c r="U242" s="13"/>
      <c r="V242" s="13"/>
      <c r="W242" s="13"/>
      <c r="X242" s="13"/>
      <c r="Y242" s="13"/>
      <c r="Z242" s="13"/>
      <c r="AA242" s="13"/>
      <c r="AB242" s="13"/>
    </row>
    <row r="243" spans="1:28" ht="13.2">
      <c r="A243" s="42" t="s">
        <v>9116</v>
      </c>
      <c r="B243" s="46" t="s">
        <v>9117</v>
      </c>
      <c r="C243" s="46" t="s">
        <v>9118</v>
      </c>
      <c r="D243" s="46" t="s">
        <v>9119</v>
      </c>
      <c r="E243" s="46" t="s">
        <v>9120</v>
      </c>
      <c r="F243" s="46" t="s">
        <v>9121</v>
      </c>
      <c r="G243" s="5" t="s">
        <v>9122</v>
      </c>
      <c r="H243" s="6" t="s">
        <v>9123</v>
      </c>
      <c r="I243" s="7" t="s">
        <v>9124</v>
      </c>
      <c r="J243" s="13"/>
      <c r="K243" s="13"/>
      <c r="O243" s="13"/>
      <c r="P243" s="13"/>
      <c r="Q243" s="13"/>
      <c r="R243" s="13"/>
      <c r="S243" s="13"/>
      <c r="T243" s="13"/>
      <c r="U243" s="13"/>
      <c r="V243" s="13"/>
      <c r="W243" s="13"/>
      <c r="X243" s="13"/>
      <c r="Y243" s="13"/>
      <c r="Z243" s="13"/>
      <c r="AA243" s="13"/>
      <c r="AB243" s="13"/>
    </row>
    <row r="244" spans="1:28" ht="13.2">
      <c r="A244" s="42" t="s">
        <v>9125</v>
      </c>
      <c r="B244" s="46" t="s">
        <v>9126</v>
      </c>
      <c r="C244" s="46" t="s">
        <v>9127</v>
      </c>
      <c r="D244" s="46" t="s">
        <v>9128</v>
      </c>
      <c r="E244" s="46" t="s">
        <v>9129</v>
      </c>
      <c r="F244" s="46" t="s">
        <v>9130</v>
      </c>
      <c r="G244" s="5" t="s">
        <v>1880</v>
      </c>
      <c r="H244" s="6" t="s">
        <v>9131</v>
      </c>
      <c r="I244" s="7" t="s">
        <v>9126</v>
      </c>
      <c r="J244" s="13"/>
      <c r="K244" s="13"/>
      <c r="O244" s="13"/>
      <c r="P244" s="13"/>
      <c r="Q244" s="13"/>
      <c r="R244" s="13"/>
      <c r="S244" s="13"/>
      <c r="T244" s="13"/>
      <c r="U244" s="13"/>
      <c r="V244" s="13"/>
      <c r="W244" s="13"/>
      <c r="X244" s="13"/>
      <c r="Y244" s="13"/>
      <c r="Z244" s="13"/>
      <c r="AA244" s="13"/>
      <c r="AB244" s="13"/>
    </row>
    <row r="245" spans="1:28" ht="13.2">
      <c r="A245" s="42" t="s">
        <v>9132</v>
      </c>
      <c r="B245" s="46" t="s">
        <v>9133</v>
      </c>
      <c r="C245" s="46" t="s">
        <v>9134</v>
      </c>
      <c r="D245" s="46" t="s">
        <v>9135</v>
      </c>
      <c r="E245" s="46" t="s">
        <v>9136</v>
      </c>
      <c r="F245" s="46" t="s">
        <v>9136</v>
      </c>
      <c r="G245" s="5" t="s">
        <v>9137</v>
      </c>
      <c r="H245" s="6" t="s">
        <v>9138</v>
      </c>
      <c r="I245" s="7" t="s">
        <v>9136</v>
      </c>
      <c r="J245" s="13"/>
      <c r="K245" s="13"/>
      <c r="O245" s="13"/>
      <c r="P245" s="13"/>
      <c r="Q245" s="13"/>
      <c r="R245" s="13"/>
      <c r="S245" s="13"/>
      <c r="T245" s="13"/>
      <c r="U245" s="13"/>
      <c r="V245" s="13"/>
      <c r="W245" s="13"/>
      <c r="X245" s="13"/>
      <c r="Y245" s="13"/>
      <c r="Z245" s="13"/>
      <c r="AA245" s="13"/>
      <c r="AB245" s="13"/>
    </row>
    <row r="246" spans="1:28" ht="13.2">
      <c r="A246" s="42" t="s">
        <v>9139</v>
      </c>
      <c r="B246" s="46" t="s">
        <v>9140</v>
      </c>
      <c r="C246" s="46" t="s">
        <v>9141</v>
      </c>
      <c r="D246" s="46" t="s">
        <v>9142</v>
      </c>
      <c r="E246" s="46" t="s">
        <v>9143</v>
      </c>
      <c r="F246" s="46" t="s">
        <v>9144</v>
      </c>
      <c r="G246" s="5" t="s">
        <v>9145</v>
      </c>
      <c r="H246" s="6" t="s">
        <v>9146</v>
      </c>
      <c r="I246" s="7" t="s">
        <v>9147</v>
      </c>
      <c r="J246" s="13"/>
      <c r="K246" s="13"/>
      <c r="O246" s="13"/>
      <c r="P246" s="13"/>
      <c r="Q246" s="13"/>
      <c r="R246" s="13"/>
      <c r="S246" s="13"/>
      <c r="T246" s="13"/>
      <c r="U246" s="13"/>
      <c r="V246" s="13"/>
      <c r="W246" s="13"/>
      <c r="X246" s="13"/>
      <c r="Y246" s="13"/>
      <c r="Z246" s="13"/>
      <c r="AA246" s="13"/>
      <c r="AB246" s="13"/>
    </row>
    <row r="247" spans="1:28" ht="13.2">
      <c r="A247" s="42" t="s">
        <v>9148</v>
      </c>
      <c r="B247" s="46" t="s">
        <v>9149</v>
      </c>
      <c r="C247" s="46" t="s">
        <v>9150</v>
      </c>
      <c r="D247" s="46" t="s">
        <v>9151</v>
      </c>
      <c r="E247" s="46" t="s">
        <v>9152</v>
      </c>
      <c r="F247" s="46" t="s">
        <v>9153</v>
      </c>
      <c r="G247" s="5" t="s">
        <v>9154</v>
      </c>
      <c r="H247" s="6" t="s">
        <v>9155</v>
      </c>
      <c r="I247" s="7" t="s">
        <v>9156</v>
      </c>
      <c r="J247" s="13"/>
      <c r="K247" s="13"/>
      <c r="O247" s="13"/>
      <c r="P247" s="13"/>
      <c r="Q247" s="13"/>
      <c r="R247" s="13"/>
      <c r="S247" s="13"/>
      <c r="T247" s="13"/>
      <c r="U247" s="13"/>
      <c r="V247" s="13"/>
      <c r="W247" s="13"/>
      <c r="X247" s="13"/>
      <c r="Y247" s="13"/>
      <c r="Z247" s="13"/>
      <c r="AA247" s="13"/>
      <c r="AB247" s="13"/>
    </row>
    <row r="248" spans="1:28" ht="13.2">
      <c r="A248" s="42" t="s">
        <v>9157</v>
      </c>
      <c r="B248" s="5" t="s">
        <v>7655</v>
      </c>
      <c r="C248" s="5" t="s">
        <v>7656</v>
      </c>
      <c r="D248" s="7" t="s">
        <v>7657</v>
      </c>
      <c r="E248" s="7" t="s">
        <v>7658</v>
      </c>
      <c r="F248" s="7" t="s">
        <v>7659</v>
      </c>
      <c r="G248" s="5" t="s">
        <v>7660</v>
      </c>
      <c r="H248" s="6" t="s">
        <v>7661</v>
      </c>
      <c r="I248" s="7" t="s">
        <v>7662</v>
      </c>
      <c r="J248" s="13"/>
      <c r="K248" s="13"/>
      <c r="O248" s="13"/>
      <c r="P248" s="13"/>
      <c r="Q248" s="13"/>
      <c r="R248" s="13"/>
      <c r="S248" s="13"/>
      <c r="T248" s="13"/>
      <c r="U248" s="13"/>
      <c r="V248" s="13"/>
      <c r="W248" s="13"/>
      <c r="X248" s="13"/>
      <c r="Y248" s="13"/>
      <c r="Z248" s="13"/>
      <c r="AA248" s="13"/>
      <c r="AB248" s="13"/>
    </row>
    <row r="249" spans="1:28" ht="13.2">
      <c r="A249" s="42" t="s">
        <v>9158</v>
      </c>
      <c r="B249" s="5" t="s">
        <v>7690</v>
      </c>
      <c r="C249" s="5" t="s">
        <v>7691</v>
      </c>
      <c r="D249" s="7" t="s">
        <v>7692</v>
      </c>
      <c r="E249" s="7" t="s">
        <v>7693</v>
      </c>
      <c r="F249" s="7" t="s">
        <v>7694</v>
      </c>
      <c r="G249" s="5" t="s">
        <v>7695</v>
      </c>
      <c r="H249" s="6" t="s">
        <v>7696</v>
      </c>
      <c r="I249" s="7" t="s">
        <v>7697</v>
      </c>
      <c r="J249" s="13"/>
      <c r="K249" s="13"/>
      <c r="O249" s="13"/>
      <c r="P249" s="13"/>
      <c r="Q249" s="13"/>
      <c r="R249" s="13"/>
      <c r="S249" s="13"/>
      <c r="T249" s="13"/>
      <c r="U249" s="13"/>
      <c r="V249" s="13"/>
      <c r="W249" s="13"/>
      <c r="X249" s="13"/>
      <c r="Y249" s="13"/>
      <c r="Z249" s="13"/>
      <c r="AA249" s="13"/>
      <c r="AB249" s="13"/>
    </row>
    <row r="250" spans="1:28" ht="13.2">
      <c r="A250" s="42" t="s">
        <v>9159</v>
      </c>
      <c r="B250" s="5" t="s">
        <v>7699</v>
      </c>
      <c r="C250" s="5" t="s">
        <v>7700</v>
      </c>
      <c r="D250" s="7" t="s">
        <v>7701</v>
      </c>
      <c r="E250" s="7" t="s">
        <v>7702</v>
      </c>
      <c r="F250" s="7" t="s">
        <v>7703</v>
      </c>
      <c r="G250" s="5" t="s">
        <v>7704</v>
      </c>
      <c r="H250" s="6" t="s">
        <v>7705</v>
      </c>
      <c r="I250" s="7" t="s">
        <v>7706</v>
      </c>
      <c r="J250" s="13"/>
      <c r="K250" s="13"/>
      <c r="O250" s="13"/>
      <c r="P250" s="13"/>
      <c r="Q250" s="13"/>
      <c r="R250" s="13"/>
      <c r="S250" s="13"/>
      <c r="T250" s="13"/>
      <c r="U250" s="13"/>
      <c r="V250" s="13"/>
      <c r="W250" s="13"/>
      <c r="X250" s="13"/>
      <c r="Y250" s="13"/>
      <c r="Z250" s="13"/>
      <c r="AA250" s="13"/>
      <c r="AB250" s="13"/>
    </row>
    <row r="251" spans="1:28" ht="13.2">
      <c r="A251" s="42" t="s">
        <v>9160</v>
      </c>
      <c r="B251" s="46" t="s">
        <v>9161</v>
      </c>
      <c r="C251" s="46" t="s">
        <v>9162</v>
      </c>
      <c r="D251" s="46" t="s">
        <v>9163</v>
      </c>
      <c r="E251" s="46" t="s">
        <v>9164</v>
      </c>
      <c r="F251" s="46" t="s">
        <v>9165</v>
      </c>
      <c r="G251" s="5" t="s">
        <v>9166</v>
      </c>
      <c r="H251" s="6" t="s">
        <v>9167</v>
      </c>
      <c r="I251" s="7" t="s">
        <v>9168</v>
      </c>
      <c r="J251" s="13"/>
      <c r="K251" s="13"/>
      <c r="O251" s="13"/>
      <c r="P251" s="13"/>
      <c r="Q251" s="13"/>
      <c r="R251" s="13"/>
      <c r="S251" s="13"/>
      <c r="T251" s="13"/>
      <c r="U251" s="13"/>
      <c r="V251" s="13"/>
      <c r="W251" s="13"/>
      <c r="X251" s="13"/>
      <c r="Y251" s="13"/>
      <c r="Z251" s="13"/>
      <c r="AA251" s="13"/>
      <c r="AB251" s="13"/>
    </row>
    <row r="252" spans="1:28" ht="13.2">
      <c r="A252" s="42" t="s">
        <v>9169</v>
      </c>
      <c r="B252" s="46" t="s">
        <v>9170</v>
      </c>
      <c r="C252" s="46" t="s">
        <v>9171</v>
      </c>
      <c r="D252" s="46" t="s">
        <v>9171</v>
      </c>
      <c r="E252" s="46" t="s">
        <v>9172</v>
      </c>
      <c r="F252" s="46" t="s">
        <v>9173</v>
      </c>
      <c r="G252" s="5" t="s">
        <v>9174</v>
      </c>
      <c r="H252" s="6" t="s">
        <v>9175</v>
      </c>
      <c r="I252" s="7" t="s">
        <v>9176</v>
      </c>
      <c r="J252" s="13"/>
      <c r="K252" s="13"/>
      <c r="O252" s="13"/>
      <c r="P252" s="13"/>
      <c r="Q252" s="13"/>
      <c r="R252" s="13"/>
      <c r="S252" s="13"/>
      <c r="T252" s="13"/>
      <c r="U252" s="13"/>
      <c r="V252" s="13"/>
      <c r="W252" s="13"/>
      <c r="X252" s="13"/>
      <c r="Y252" s="13"/>
      <c r="Z252" s="13"/>
      <c r="AA252" s="13"/>
      <c r="AB252" s="13"/>
    </row>
    <row r="253" spans="1:28" ht="13.2">
      <c r="A253" s="42" t="s">
        <v>9177</v>
      </c>
      <c r="B253" s="5" t="s">
        <v>7804</v>
      </c>
      <c r="C253" s="5" t="s">
        <v>7805</v>
      </c>
      <c r="D253" s="7" t="s">
        <v>7806</v>
      </c>
      <c r="E253" s="7" t="s">
        <v>7807</v>
      </c>
      <c r="F253" s="7" t="s">
        <v>7808</v>
      </c>
      <c r="G253" s="5" t="s">
        <v>9178</v>
      </c>
      <c r="H253" s="6" t="s">
        <v>7810</v>
      </c>
      <c r="I253" s="7" t="s">
        <v>7811</v>
      </c>
      <c r="J253" s="13"/>
      <c r="K253" s="13"/>
      <c r="O253" s="13"/>
      <c r="P253" s="13"/>
      <c r="Q253" s="13"/>
      <c r="R253" s="13"/>
      <c r="S253" s="13"/>
      <c r="T253" s="13"/>
      <c r="U253" s="13"/>
      <c r="V253" s="13"/>
      <c r="W253" s="13"/>
      <c r="X253" s="13"/>
      <c r="Y253" s="13"/>
      <c r="Z253" s="13"/>
      <c r="AA253" s="13"/>
      <c r="AB253" s="13"/>
    </row>
    <row r="254" spans="1:28" ht="13.2">
      <c r="A254" s="42" t="s">
        <v>9179</v>
      </c>
      <c r="B254" s="5" t="s">
        <v>7630</v>
      </c>
      <c r="C254" s="5" t="s">
        <v>7631</v>
      </c>
      <c r="D254" s="7" t="s">
        <v>7632</v>
      </c>
      <c r="E254" s="7" t="s">
        <v>7633</v>
      </c>
      <c r="F254" s="7" t="s">
        <v>7634</v>
      </c>
      <c r="G254" s="5" t="s">
        <v>9180</v>
      </c>
      <c r="H254" s="6" t="s">
        <v>7636</v>
      </c>
      <c r="I254" s="7" t="s">
        <v>9181</v>
      </c>
      <c r="J254" s="13"/>
      <c r="K254" s="13"/>
      <c r="O254" s="13"/>
      <c r="P254" s="13"/>
      <c r="Q254" s="13"/>
      <c r="R254" s="13"/>
      <c r="S254" s="13"/>
      <c r="T254" s="13"/>
      <c r="U254" s="13"/>
      <c r="V254" s="13"/>
      <c r="W254" s="13"/>
      <c r="X254" s="13"/>
      <c r="Y254" s="13"/>
      <c r="Z254" s="13"/>
      <c r="AA254" s="13"/>
      <c r="AB254" s="13"/>
    </row>
    <row r="255" spans="1:28" ht="13.2">
      <c r="A255" s="42" t="s">
        <v>9182</v>
      </c>
      <c r="B255" s="46" t="s">
        <v>9183</v>
      </c>
      <c r="C255" s="46" t="s">
        <v>9184</v>
      </c>
      <c r="D255" s="46" t="s">
        <v>9184</v>
      </c>
      <c r="E255" s="46" t="s">
        <v>9185</v>
      </c>
      <c r="F255" s="46" t="s">
        <v>9186</v>
      </c>
      <c r="G255" s="5" t="s">
        <v>9187</v>
      </c>
      <c r="H255" s="6" t="s">
        <v>9188</v>
      </c>
      <c r="I255" s="7" t="s">
        <v>9183</v>
      </c>
      <c r="J255" s="13"/>
      <c r="K255" s="13"/>
      <c r="O255" s="13"/>
      <c r="P255" s="13"/>
      <c r="Q255" s="13"/>
      <c r="R255" s="13"/>
      <c r="S255" s="13"/>
      <c r="T255" s="13"/>
      <c r="U255" s="13"/>
      <c r="V255" s="13"/>
      <c r="W255" s="13"/>
      <c r="X255" s="13"/>
      <c r="Y255" s="13"/>
      <c r="Z255" s="13"/>
      <c r="AA255" s="13"/>
      <c r="AB255" s="13"/>
    </row>
    <row r="256" spans="1:28" ht="13.2">
      <c r="A256" s="42" t="s">
        <v>9189</v>
      </c>
      <c r="B256" s="5" t="s">
        <v>7639</v>
      </c>
      <c r="C256" s="5" t="s">
        <v>7640</v>
      </c>
      <c r="D256" s="7" t="s">
        <v>7641</v>
      </c>
      <c r="E256" s="7" t="s">
        <v>7642</v>
      </c>
      <c r="F256" s="7" t="s">
        <v>7643</v>
      </c>
      <c r="G256" s="5" t="s">
        <v>7644</v>
      </c>
      <c r="H256" s="6" t="s">
        <v>7645</v>
      </c>
      <c r="I256" s="7" t="s">
        <v>7643</v>
      </c>
      <c r="J256" s="13"/>
      <c r="K256" s="13"/>
      <c r="O256" s="13"/>
      <c r="P256" s="13"/>
      <c r="Q256" s="13"/>
      <c r="R256" s="13"/>
      <c r="S256" s="13"/>
      <c r="T256" s="13"/>
      <c r="U256" s="13"/>
      <c r="V256" s="13"/>
      <c r="W256" s="13"/>
      <c r="X256" s="13"/>
      <c r="Y256" s="13"/>
      <c r="Z256" s="13"/>
      <c r="AA256" s="13"/>
      <c r="AB256" s="13"/>
    </row>
    <row r="257" spans="1:28" ht="13.2">
      <c r="A257" s="42" t="s">
        <v>9190</v>
      </c>
      <c r="B257" s="46" t="s">
        <v>9191</v>
      </c>
      <c r="C257" s="46" t="s">
        <v>9192</v>
      </c>
      <c r="D257" s="46" t="s">
        <v>9193</v>
      </c>
      <c r="E257" s="46" t="s">
        <v>9194</v>
      </c>
      <c r="F257" s="46" t="s">
        <v>9195</v>
      </c>
      <c r="G257" s="5" t="s">
        <v>9196</v>
      </c>
      <c r="H257" s="6" t="s">
        <v>9197</v>
      </c>
      <c r="I257" s="7" t="s">
        <v>9198</v>
      </c>
      <c r="J257" s="13"/>
      <c r="K257" s="13"/>
      <c r="O257" s="13"/>
      <c r="P257" s="13"/>
      <c r="Q257" s="13"/>
      <c r="R257" s="13"/>
      <c r="S257" s="13"/>
      <c r="T257" s="13"/>
      <c r="U257" s="13"/>
      <c r="V257" s="13"/>
      <c r="W257" s="13"/>
      <c r="X257" s="13"/>
      <c r="Y257" s="13"/>
      <c r="Z257" s="13"/>
      <c r="AA257" s="13"/>
      <c r="AB257" s="13"/>
    </row>
    <row r="258" spans="1:28" ht="13.2">
      <c r="A258" s="42" t="s">
        <v>9199</v>
      </c>
      <c r="B258" s="46" t="s">
        <v>9200</v>
      </c>
      <c r="C258" s="46" t="s">
        <v>9201</v>
      </c>
      <c r="D258" s="46" t="s">
        <v>9202</v>
      </c>
      <c r="E258" s="46" t="s">
        <v>9203</v>
      </c>
      <c r="F258" s="46" t="s">
        <v>9204</v>
      </c>
      <c r="G258" s="5" t="s">
        <v>9205</v>
      </c>
      <c r="H258" s="6" t="s">
        <v>9206</v>
      </c>
      <c r="I258" s="7" t="s">
        <v>9207</v>
      </c>
      <c r="J258" s="13"/>
      <c r="K258" s="13"/>
      <c r="O258" s="13"/>
      <c r="P258" s="13"/>
      <c r="Q258" s="13"/>
      <c r="R258" s="13"/>
      <c r="S258" s="13"/>
      <c r="T258" s="13"/>
      <c r="U258" s="13"/>
      <c r="V258" s="13"/>
      <c r="W258" s="13"/>
      <c r="X258" s="13"/>
      <c r="Y258" s="13"/>
      <c r="Z258" s="13"/>
      <c r="AA258" s="13"/>
      <c r="AB258" s="13"/>
    </row>
    <row r="259" spans="1:28" ht="13.2">
      <c r="A259" s="42" t="s">
        <v>9208</v>
      </c>
      <c r="B259" s="5" t="s">
        <v>7795</v>
      </c>
      <c r="C259" s="5" t="s">
        <v>7796</v>
      </c>
      <c r="D259" s="7" t="s">
        <v>7797</v>
      </c>
      <c r="E259" s="7" t="s">
        <v>7798</v>
      </c>
      <c r="F259" s="7" t="s">
        <v>7799</v>
      </c>
      <c r="G259" s="5" t="s">
        <v>9209</v>
      </c>
      <c r="H259" s="6" t="s">
        <v>7801</v>
      </c>
      <c r="I259" s="7" t="s">
        <v>7802</v>
      </c>
      <c r="J259" s="13"/>
      <c r="K259" s="13"/>
      <c r="O259" s="13"/>
      <c r="P259" s="13"/>
      <c r="Q259" s="13"/>
      <c r="R259" s="13"/>
      <c r="S259" s="13"/>
      <c r="T259" s="13"/>
      <c r="U259" s="13"/>
      <c r="V259" s="13"/>
      <c r="W259" s="13"/>
      <c r="X259" s="13"/>
      <c r="Y259" s="13"/>
      <c r="Z259" s="13"/>
      <c r="AA259" s="13"/>
      <c r="AB259" s="13"/>
    </row>
    <row r="260" spans="1:28" ht="13.2">
      <c r="A260" s="42" t="s">
        <v>9210</v>
      </c>
      <c r="B260" s="46" t="s">
        <v>9211</v>
      </c>
      <c r="C260" s="46" t="s">
        <v>9212</v>
      </c>
      <c r="D260" s="46" t="s">
        <v>9213</v>
      </c>
      <c r="E260" s="46" t="s">
        <v>9214</v>
      </c>
      <c r="F260" s="46" t="s">
        <v>9215</v>
      </c>
      <c r="G260" s="5" t="s">
        <v>9216</v>
      </c>
      <c r="H260" s="6" t="s">
        <v>9217</v>
      </c>
      <c r="I260" s="7" t="s">
        <v>9218</v>
      </c>
      <c r="J260" s="13"/>
      <c r="K260" s="13"/>
      <c r="O260" s="13"/>
      <c r="P260" s="13"/>
      <c r="Q260" s="13"/>
      <c r="R260" s="13"/>
      <c r="S260" s="13"/>
      <c r="T260" s="13"/>
      <c r="U260" s="13"/>
      <c r="V260" s="13"/>
      <c r="W260" s="13"/>
      <c r="X260" s="13"/>
      <c r="Y260" s="13"/>
      <c r="Z260" s="13"/>
      <c r="AA260" s="13"/>
      <c r="AB260" s="13"/>
    </row>
    <row r="261" spans="1:28" ht="13.2">
      <c r="A261" s="42" t="s">
        <v>9219</v>
      </c>
      <c r="B261" s="46" t="s">
        <v>7673</v>
      </c>
      <c r="C261" s="46" t="s">
        <v>9220</v>
      </c>
      <c r="D261" s="46" t="s">
        <v>9221</v>
      </c>
      <c r="E261" s="46" t="s">
        <v>7676</v>
      </c>
      <c r="F261" s="46" t="s">
        <v>9222</v>
      </c>
      <c r="G261" s="5" t="s">
        <v>7678</v>
      </c>
      <c r="H261" s="6" t="s">
        <v>7679</v>
      </c>
      <c r="I261" s="7" t="s">
        <v>7680</v>
      </c>
      <c r="J261" s="13"/>
      <c r="K261" s="13"/>
      <c r="O261" s="13"/>
      <c r="P261" s="13"/>
      <c r="Q261" s="13"/>
      <c r="R261" s="13"/>
      <c r="S261" s="13"/>
      <c r="T261" s="13"/>
      <c r="U261" s="13"/>
      <c r="V261" s="13"/>
      <c r="W261" s="13"/>
      <c r="X261" s="13"/>
      <c r="Y261" s="13"/>
      <c r="Z261" s="13"/>
      <c r="AA261" s="13"/>
      <c r="AB261" s="13"/>
    </row>
    <row r="262" spans="1:28" ht="13.2">
      <c r="A262" s="42" t="s">
        <v>9223</v>
      </c>
      <c r="B262" s="46" t="s">
        <v>7717</v>
      </c>
      <c r="C262" s="46" t="s">
        <v>9224</v>
      </c>
      <c r="D262" s="46" t="s">
        <v>9225</v>
      </c>
      <c r="E262" s="46" t="s">
        <v>7720</v>
      </c>
      <c r="F262" s="46" t="s">
        <v>9226</v>
      </c>
      <c r="G262" s="5" t="s">
        <v>9227</v>
      </c>
      <c r="H262" s="6" t="s">
        <v>7723</v>
      </c>
      <c r="I262" s="7" t="s">
        <v>7724</v>
      </c>
      <c r="J262" s="13"/>
      <c r="K262" s="13"/>
      <c r="O262" s="13"/>
      <c r="P262" s="13"/>
      <c r="Q262" s="13"/>
      <c r="R262" s="13"/>
      <c r="S262" s="13"/>
      <c r="T262" s="13"/>
      <c r="U262" s="13"/>
      <c r="V262" s="13"/>
      <c r="W262" s="13"/>
      <c r="X262" s="13"/>
      <c r="Y262" s="13"/>
      <c r="Z262" s="13"/>
      <c r="AA262" s="13"/>
      <c r="AB262" s="13"/>
    </row>
    <row r="263" spans="1:28" ht="13.2">
      <c r="A263" s="42" t="s">
        <v>9228</v>
      </c>
      <c r="B263" s="46" t="s">
        <v>9229</v>
      </c>
      <c r="C263" s="46" t="s">
        <v>9230</v>
      </c>
      <c r="D263" s="46" t="s">
        <v>9231</v>
      </c>
      <c r="E263" s="46" t="s">
        <v>9232</v>
      </c>
      <c r="F263" s="46" t="s">
        <v>9233</v>
      </c>
      <c r="G263" s="5" t="s">
        <v>9234</v>
      </c>
      <c r="H263" s="6" t="s">
        <v>9235</v>
      </c>
      <c r="I263" s="7" t="s">
        <v>9236</v>
      </c>
      <c r="J263" s="13"/>
      <c r="K263" s="13"/>
      <c r="O263" s="13"/>
      <c r="P263" s="13"/>
      <c r="Q263" s="13"/>
      <c r="R263" s="13"/>
      <c r="S263" s="13"/>
      <c r="T263" s="13"/>
      <c r="U263" s="13"/>
      <c r="V263" s="13"/>
      <c r="W263" s="13"/>
      <c r="X263" s="13"/>
      <c r="Y263" s="13"/>
      <c r="Z263" s="13"/>
      <c r="AA263" s="13"/>
      <c r="AB263" s="13"/>
    </row>
    <row r="264" spans="1:28" ht="13.2">
      <c r="A264" s="42" t="s">
        <v>9237</v>
      </c>
      <c r="B264" s="5" t="s">
        <v>9238</v>
      </c>
      <c r="C264" s="5" t="s">
        <v>7745</v>
      </c>
      <c r="D264" s="7" t="s">
        <v>7746</v>
      </c>
      <c r="E264" s="7" t="s">
        <v>7747</v>
      </c>
      <c r="F264" s="7" t="s">
        <v>7748</v>
      </c>
      <c r="G264" s="5" t="s">
        <v>7749</v>
      </c>
      <c r="H264" s="6" t="s">
        <v>7750</v>
      </c>
      <c r="I264" s="7" t="s">
        <v>9239</v>
      </c>
      <c r="J264" s="13"/>
      <c r="K264" s="13"/>
      <c r="O264" s="13"/>
      <c r="P264" s="13"/>
      <c r="Q264" s="13"/>
      <c r="R264" s="13"/>
      <c r="S264" s="13"/>
      <c r="T264" s="13"/>
      <c r="U264" s="13"/>
      <c r="V264" s="13"/>
      <c r="W264" s="13"/>
      <c r="X264" s="13"/>
      <c r="Y264" s="13"/>
      <c r="Z264" s="13"/>
      <c r="AA264" s="13"/>
      <c r="AB264" s="13"/>
    </row>
    <row r="265" spans="1:28" ht="13.2">
      <c r="A265" s="42" t="s">
        <v>9240</v>
      </c>
      <c r="B265" s="5" t="s">
        <v>7735</v>
      </c>
      <c r="C265" s="5" t="s">
        <v>7736</v>
      </c>
      <c r="D265" s="7" t="s">
        <v>7737</v>
      </c>
      <c r="E265" s="7" t="s">
        <v>7738</v>
      </c>
      <c r="F265" s="7" t="s">
        <v>7739</v>
      </c>
      <c r="G265" s="5" t="s">
        <v>7740</v>
      </c>
      <c r="H265" s="6" t="s">
        <v>7741</v>
      </c>
      <c r="I265" s="7" t="s">
        <v>9241</v>
      </c>
      <c r="J265" s="13"/>
      <c r="K265" s="13"/>
      <c r="O265" s="13"/>
      <c r="P265" s="13"/>
      <c r="Q265" s="13"/>
      <c r="R265" s="13"/>
      <c r="S265" s="13"/>
      <c r="T265" s="13"/>
      <c r="U265" s="13"/>
      <c r="V265" s="13"/>
      <c r="W265" s="13"/>
      <c r="X265" s="13"/>
      <c r="Y265" s="13"/>
      <c r="Z265" s="13"/>
      <c r="AA265" s="13"/>
      <c r="AB265" s="13"/>
    </row>
    <row r="266" spans="1:28" ht="13.2">
      <c r="A266" s="42" t="s">
        <v>9242</v>
      </c>
      <c r="B266" s="46" t="s">
        <v>9243</v>
      </c>
      <c r="C266" s="46" t="s">
        <v>9244</v>
      </c>
      <c r="D266" s="46" t="s">
        <v>9245</v>
      </c>
      <c r="E266" s="46" t="s">
        <v>9246</v>
      </c>
      <c r="F266" s="46" t="s">
        <v>9247</v>
      </c>
      <c r="G266" s="5" t="s">
        <v>9248</v>
      </c>
      <c r="H266" s="6" t="s">
        <v>9249</v>
      </c>
      <c r="I266" s="7" t="s">
        <v>9250</v>
      </c>
      <c r="J266" s="13"/>
      <c r="K266" s="13"/>
      <c r="O266" s="13"/>
      <c r="P266" s="13"/>
      <c r="Q266" s="13"/>
      <c r="R266" s="13"/>
      <c r="S266" s="13"/>
      <c r="T266" s="13"/>
      <c r="U266" s="13"/>
      <c r="V266" s="13"/>
      <c r="W266" s="13"/>
      <c r="X266" s="13"/>
      <c r="Y266" s="13"/>
      <c r="Z266" s="13"/>
      <c r="AA266" s="13"/>
      <c r="AB266" s="13"/>
    </row>
    <row r="267" spans="1:28" ht="13.2">
      <c r="A267" s="42" t="s">
        <v>9251</v>
      </c>
      <c r="B267" s="46" t="s">
        <v>9252</v>
      </c>
      <c r="C267" s="46" t="s">
        <v>9253</v>
      </c>
      <c r="D267" s="46" t="s">
        <v>9254</v>
      </c>
      <c r="E267" s="46" t="s">
        <v>9255</v>
      </c>
      <c r="F267" s="46" t="s">
        <v>9256</v>
      </c>
      <c r="G267" s="5" t="s">
        <v>9257</v>
      </c>
      <c r="H267" s="6" t="s">
        <v>9258</v>
      </c>
      <c r="I267" s="7" t="s">
        <v>9259</v>
      </c>
      <c r="J267" s="13"/>
      <c r="K267" s="13"/>
      <c r="O267" s="13"/>
      <c r="P267" s="13"/>
      <c r="Q267" s="13"/>
      <c r="R267" s="13"/>
      <c r="S267" s="13"/>
      <c r="T267" s="13"/>
      <c r="U267" s="13"/>
      <c r="V267" s="13"/>
      <c r="W267" s="13"/>
      <c r="X267" s="13"/>
      <c r="Y267" s="13"/>
      <c r="Z267" s="13"/>
      <c r="AA267" s="13"/>
      <c r="AB267" s="13"/>
    </row>
    <row r="268" spans="1:28" ht="13.2">
      <c r="A268" s="42" t="s">
        <v>9260</v>
      </c>
      <c r="B268" s="5" t="s">
        <v>7825</v>
      </c>
      <c r="C268" s="5" t="s">
        <v>7825</v>
      </c>
      <c r="D268" s="7" t="s">
        <v>7825</v>
      </c>
      <c r="E268" s="7" t="s">
        <v>7826</v>
      </c>
      <c r="F268" s="7" t="s">
        <v>7825</v>
      </c>
      <c r="G268" s="5" t="s">
        <v>7827</v>
      </c>
      <c r="H268" s="6" t="s">
        <v>7828</v>
      </c>
      <c r="I268" s="7" t="s">
        <v>7825</v>
      </c>
      <c r="J268" s="13"/>
      <c r="K268" s="13"/>
      <c r="O268" s="13"/>
      <c r="P268" s="13"/>
      <c r="Q268" s="13"/>
      <c r="R268" s="13"/>
      <c r="S268" s="13"/>
      <c r="T268" s="13"/>
      <c r="U268" s="13"/>
      <c r="V268" s="13"/>
      <c r="W268" s="13"/>
      <c r="X268" s="13"/>
      <c r="Y268" s="13"/>
      <c r="Z268" s="13"/>
      <c r="AA268" s="13"/>
      <c r="AB268" s="13"/>
    </row>
    <row r="269" spans="1:28" ht="13.2">
      <c r="A269" s="42" t="s">
        <v>9261</v>
      </c>
      <c r="B269" s="46" t="s">
        <v>9262</v>
      </c>
      <c r="C269" s="46" t="s">
        <v>9263</v>
      </c>
      <c r="D269" s="46" t="s">
        <v>8067</v>
      </c>
      <c r="E269" s="46" t="s">
        <v>9264</v>
      </c>
      <c r="F269" s="46" t="s">
        <v>9265</v>
      </c>
      <c r="G269" s="5" t="s">
        <v>9266</v>
      </c>
      <c r="H269" s="6" t="s">
        <v>8071</v>
      </c>
      <c r="I269" s="7" t="s">
        <v>9267</v>
      </c>
      <c r="J269" s="13"/>
      <c r="K269" s="13"/>
      <c r="O269" s="13"/>
      <c r="P269" s="13"/>
      <c r="Q269" s="13"/>
      <c r="R269" s="13"/>
      <c r="S269" s="13"/>
      <c r="T269" s="13"/>
      <c r="U269" s="13"/>
      <c r="V269" s="13"/>
      <c r="W269" s="13"/>
      <c r="X269" s="13"/>
      <c r="Y269" s="13"/>
      <c r="Z269" s="13"/>
      <c r="AA269" s="13"/>
      <c r="AB269" s="13"/>
    </row>
    <row r="270" spans="1:28" ht="13.2">
      <c r="A270" s="42" t="s">
        <v>9268</v>
      </c>
      <c r="B270" s="5" t="s">
        <v>7329</v>
      </c>
      <c r="C270" s="5" t="s">
        <v>7952</v>
      </c>
      <c r="D270" s="7" t="s">
        <v>7953</v>
      </c>
      <c r="E270" s="7" t="s">
        <v>7332</v>
      </c>
      <c r="F270" s="7" t="s">
        <v>7954</v>
      </c>
      <c r="G270" s="5" t="s">
        <v>7334</v>
      </c>
      <c r="H270" s="6" t="s">
        <v>7335</v>
      </c>
      <c r="I270" s="7" t="s">
        <v>9269</v>
      </c>
      <c r="J270" s="13"/>
      <c r="K270" s="13"/>
      <c r="O270" s="13"/>
      <c r="P270" s="13"/>
      <c r="Q270" s="13"/>
      <c r="R270" s="13"/>
      <c r="S270" s="13"/>
      <c r="T270" s="13"/>
      <c r="U270" s="13"/>
      <c r="V270" s="13"/>
      <c r="W270" s="13"/>
      <c r="X270" s="13"/>
      <c r="Y270" s="13"/>
      <c r="Z270" s="13"/>
      <c r="AA270" s="13"/>
      <c r="AB270" s="13"/>
    </row>
    <row r="271" spans="1:28" ht="13.2">
      <c r="A271" s="42" t="s">
        <v>9270</v>
      </c>
      <c r="B271" s="46" t="s">
        <v>9271</v>
      </c>
      <c r="C271" s="46" t="s">
        <v>9272</v>
      </c>
      <c r="D271" s="46" t="s">
        <v>9273</v>
      </c>
      <c r="E271" s="46" t="s">
        <v>9274</v>
      </c>
      <c r="F271" s="46" t="s">
        <v>9275</v>
      </c>
      <c r="G271" s="5" t="s">
        <v>9276</v>
      </c>
      <c r="H271" s="6" t="s">
        <v>9277</v>
      </c>
      <c r="I271" s="7" t="s">
        <v>9278</v>
      </c>
      <c r="J271" s="13"/>
      <c r="K271" s="13"/>
      <c r="O271" s="13"/>
      <c r="P271" s="13"/>
      <c r="Q271" s="13"/>
      <c r="R271" s="13"/>
      <c r="S271" s="13"/>
      <c r="T271" s="13"/>
      <c r="U271" s="13"/>
      <c r="V271" s="13"/>
      <c r="W271" s="13"/>
      <c r="X271" s="13"/>
      <c r="Y271" s="13"/>
      <c r="Z271" s="13"/>
      <c r="AA271" s="13"/>
      <c r="AB271" s="13"/>
    </row>
    <row r="272" spans="1:28" ht="13.2">
      <c r="A272" s="42" t="s">
        <v>9279</v>
      </c>
      <c r="B272" s="46" t="s">
        <v>9280</v>
      </c>
      <c r="C272" s="46" t="s">
        <v>9281</v>
      </c>
      <c r="D272" s="46" t="s">
        <v>9282</v>
      </c>
      <c r="E272" s="46" t="s">
        <v>9283</v>
      </c>
      <c r="F272" s="46" t="s">
        <v>9284</v>
      </c>
      <c r="G272" s="5" t="s">
        <v>9285</v>
      </c>
      <c r="H272" s="6" t="s">
        <v>9286</v>
      </c>
      <c r="I272" s="7" t="s">
        <v>9287</v>
      </c>
      <c r="J272" s="13"/>
      <c r="K272" s="13"/>
      <c r="O272" s="13"/>
      <c r="P272" s="13"/>
      <c r="Q272" s="13"/>
      <c r="R272" s="13"/>
      <c r="S272" s="13"/>
      <c r="T272" s="13"/>
      <c r="U272" s="13"/>
      <c r="V272" s="13"/>
      <c r="W272" s="13"/>
      <c r="X272" s="13"/>
      <c r="Y272" s="13"/>
      <c r="Z272" s="13"/>
      <c r="AA272" s="13"/>
      <c r="AB272" s="13"/>
    </row>
    <row r="273" spans="1:28" ht="13.2">
      <c r="A273" s="42" t="s">
        <v>9288</v>
      </c>
      <c r="B273" s="46" t="s">
        <v>9289</v>
      </c>
      <c r="C273" s="46" t="s">
        <v>9290</v>
      </c>
      <c r="D273" s="46" t="s">
        <v>9291</v>
      </c>
      <c r="E273" s="46" t="s">
        <v>9292</v>
      </c>
      <c r="F273" s="46" t="s">
        <v>9293</v>
      </c>
      <c r="G273" s="5" t="s">
        <v>7939</v>
      </c>
      <c r="H273" s="6" t="s">
        <v>7940</v>
      </c>
      <c r="I273" s="7" t="s">
        <v>9294</v>
      </c>
      <c r="J273" s="13"/>
      <c r="K273" s="13"/>
      <c r="O273" s="13"/>
      <c r="P273" s="13"/>
      <c r="Q273" s="13"/>
      <c r="R273" s="13"/>
      <c r="S273" s="13"/>
      <c r="T273" s="13"/>
      <c r="U273" s="13"/>
      <c r="V273" s="13"/>
      <c r="W273" s="13"/>
      <c r="X273" s="13"/>
      <c r="Y273" s="13"/>
      <c r="Z273" s="13"/>
      <c r="AA273" s="13"/>
      <c r="AB273" s="13"/>
    </row>
    <row r="274" spans="1:28" ht="13.2">
      <c r="A274" s="42" t="s">
        <v>9295</v>
      </c>
      <c r="B274" s="5" t="s">
        <v>7943</v>
      </c>
      <c r="C274" s="5" t="s">
        <v>7944</v>
      </c>
      <c r="D274" s="7" t="s">
        <v>7945</v>
      </c>
      <c r="E274" s="7" t="s">
        <v>7946</v>
      </c>
      <c r="F274" s="7" t="s">
        <v>7947</v>
      </c>
      <c r="G274" s="5" t="s">
        <v>7948</v>
      </c>
      <c r="H274" s="6" t="s">
        <v>7949</v>
      </c>
      <c r="I274" s="7" t="s">
        <v>7950</v>
      </c>
      <c r="J274" s="13"/>
      <c r="K274" s="13"/>
      <c r="O274" s="13"/>
      <c r="P274" s="13"/>
      <c r="Q274" s="13"/>
      <c r="R274" s="13"/>
      <c r="S274" s="13"/>
      <c r="T274" s="13"/>
      <c r="U274" s="13"/>
      <c r="V274" s="13"/>
      <c r="W274" s="13"/>
      <c r="X274" s="13"/>
      <c r="Y274" s="13"/>
      <c r="Z274" s="13"/>
      <c r="AA274" s="13"/>
      <c r="AB274" s="13"/>
    </row>
    <row r="275" spans="1:28" ht="13.2">
      <c r="A275" s="42" t="s">
        <v>9296</v>
      </c>
      <c r="B275" s="46" t="s">
        <v>9297</v>
      </c>
      <c r="C275" s="46" t="s">
        <v>9298</v>
      </c>
      <c r="D275" s="46" t="s">
        <v>9299</v>
      </c>
      <c r="E275" s="46" t="s">
        <v>9300</v>
      </c>
      <c r="F275" s="46" t="s">
        <v>9301</v>
      </c>
      <c r="G275" s="5" t="s">
        <v>9302</v>
      </c>
      <c r="H275" s="6" t="s">
        <v>9303</v>
      </c>
      <c r="I275" s="7" t="s">
        <v>9304</v>
      </c>
      <c r="J275" s="13"/>
      <c r="K275" s="13"/>
      <c r="O275" s="13"/>
      <c r="P275" s="13"/>
      <c r="Q275" s="13"/>
      <c r="R275" s="13"/>
      <c r="S275" s="13"/>
      <c r="T275" s="13"/>
      <c r="U275" s="13"/>
      <c r="V275" s="13"/>
      <c r="W275" s="13"/>
      <c r="X275" s="13"/>
      <c r="Y275" s="13"/>
      <c r="Z275" s="13"/>
      <c r="AA275" s="13"/>
      <c r="AB275" s="13"/>
    </row>
    <row r="276" spans="1:28" ht="13.2">
      <c r="A276" s="42" t="s">
        <v>9305</v>
      </c>
      <c r="B276" s="5" t="s">
        <v>7916</v>
      </c>
      <c r="C276" s="5" t="s">
        <v>7917</v>
      </c>
      <c r="D276" s="7" t="s">
        <v>7918</v>
      </c>
      <c r="E276" s="7" t="s">
        <v>7919</v>
      </c>
      <c r="F276" s="7" t="s">
        <v>7920</v>
      </c>
      <c r="G276" s="5" t="s">
        <v>9306</v>
      </c>
      <c r="H276" s="6" t="s">
        <v>7922</v>
      </c>
      <c r="I276" s="7" t="s">
        <v>7923</v>
      </c>
      <c r="J276" s="13"/>
      <c r="K276" s="13"/>
      <c r="O276" s="13"/>
      <c r="P276" s="13"/>
      <c r="Q276" s="13"/>
      <c r="R276" s="13"/>
      <c r="S276" s="13"/>
      <c r="T276" s="13"/>
      <c r="U276" s="13"/>
      <c r="V276" s="13"/>
      <c r="W276" s="13"/>
      <c r="X276" s="13"/>
      <c r="Y276" s="13"/>
      <c r="Z276" s="13"/>
      <c r="AA276" s="13"/>
      <c r="AB276" s="13"/>
    </row>
    <row r="277" spans="1:28" ht="13.2">
      <c r="A277" s="42" t="s">
        <v>9307</v>
      </c>
      <c r="B277" s="5" t="s">
        <v>7925</v>
      </c>
      <c r="C277" s="5" t="s">
        <v>7926</v>
      </c>
      <c r="D277" s="7" t="s">
        <v>7927</v>
      </c>
      <c r="E277" s="7" t="s">
        <v>7928</v>
      </c>
      <c r="F277" s="7" t="s">
        <v>7929</v>
      </c>
      <c r="G277" s="5" t="s">
        <v>9308</v>
      </c>
      <c r="H277" s="6" t="s">
        <v>7931</v>
      </c>
      <c r="I277" s="7" t="s">
        <v>7932</v>
      </c>
      <c r="J277" s="13"/>
      <c r="K277" s="13"/>
      <c r="O277" s="13"/>
      <c r="P277" s="13"/>
      <c r="Q277" s="13"/>
      <c r="R277" s="13"/>
      <c r="S277" s="13"/>
      <c r="T277" s="13"/>
      <c r="U277" s="13"/>
      <c r="V277" s="13"/>
      <c r="W277" s="13"/>
      <c r="X277" s="13"/>
      <c r="Y277" s="13"/>
      <c r="Z277" s="13"/>
      <c r="AA277" s="13"/>
      <c r="AB277" s="13"/>
    </row>
    <row r="278" spans="1:28" ht="13.2">
      <c r="A278" s="42" t="s">
        <v>9309</v>
      </c>
      <c r="B278" s="46" t="s">
        <v>9310</v>
      </c>
      <c r="C278" s="46" t="s">
        <v>9311</v>
      </c>
      <c r="D278" s="46" t="s">
        <v>9312</v>
      </c>
      <c r="E278" s="46" t="s">
        <v>9313</v>
      </c>
      <c r="F278" s="46" t="s">
        <v>9314</v>
      </c>
      <c r="G278" s="5" t="s">
        <v>9315</v>
      </c>
      <c r="H278" s="6" t="s">
        <v>9316</v>
      </c>
      <c r="I278" s="7" t="s">
        <v>9317</v>
      </c>
      <c r="J278" s="13"/>
      <c r="K278" s="13"/>
      <c r="O278" s="13"/>
      <c r="P278" s="13"/>
      <c r="Q278" s="13"/>
      <c r="R278" s="13"/>
      <c r="S278" s="13"/>
      <c r="T278" s="13"/>
      <c r="U278" s="13"/>
      <c r="V278" s="13"/>
      <c r="W278" s="13"/>
      <c r="X278" s="13"/>
      <c r="Y278" s="13"/>
      <c r="Z278" s="13"/>
      <c r="AA278" s="13"/>
      <c r="AB278" s="13"/>
    </row>
    <row r="279" spans="1:28" ht="13.2">
      <c r="A279" s="42" t="s">
        <v>9318</v>
      </c>
      <c r="B279" s="5" t="s">
        <v>7898</v>
      </c>
      <c r="C279" s="5" t="s">
        <v>7899</v>
      </c>
      <c r="D279" s="7" t="s">
        <v>7900</v>
      </c>
      <c r="E279" s="7" t="s">
        <v>7901</v>
      </c>
      <c r="F279" s="7" t="s">
        <v>7902</v>
      </c>
      <c r="G279" s="5" t="s">
        <v>7903</v>
      </c>
      <c r="H279" s="6" t="s">
        <v>7904</v>
      </c>
      <c r="I279" s="7" t="s">
        <v>7905</v>
      </c>
      <c r="J279" s="13"/>
      <c r="K279" s="13"/>
      <c r="O279" s="13"/>
      <c r="P279" s="13"/>
      <c r="Q279" s="13"/>
      <c r="R279" s="13"/>
      <c r="S279" s="13"/>
      <c r="T279" s="13"/>
      <c r="U279" s="13"/>
      <c r="V279" s="13"/>
      <c r="W279" s="13"/>
      <c r="X279" s="13"/>
      <c r="Y279" s="13"/>
      <c r="Z279" s="13"/>
      <c r="AA279" s="13"/>
      <c r="AB279" s="13"/>
    </row>
    <row r="280" spans="1:28" ht="13.2">
      <c r="A280" s="42" t="s">
        <v>9319</v>
      </c>
      <c r="B280" s="5" t="s">
        <v>7907</v>
      </c>
      <c r="C280" s="5" t="s">
        <v>7908</v>
      </c>
      <c r="D280" s="7" t="s">
        <v>7909</v>
      </c>
      <c r="E280" s="7" t="s">
        <v>7910</v>
      </c>
      <c r="F280" s="7" t="s">
        <v>7911</v>
      </c>
      <c r="G280" s="5" t="s">
        <v>9320</v>
      </c>
      <c r="H280" s="6" t="s">
        <v>7913</v>
      </c>
      <c r="I280" s="7" t="s">
        <v>7914</v>
      </c>
      <c r="J280" s="13"/>
      <c r="K280" s="13"/>
      <c r="O280" s="13"/>
      <c r="P280" s="13"/>
      <c r="Q280" s="13"/>
      <c r="R280" s="13"/>
      <c r="S280" s="13"/>
      <c r="T280" s="13"/>
      <c r="U280" s="13"/>
      <c r="V280" s="13"/>
      <c r="W280" s="13"/>
      <c r="X280" s="13"/>
      <c r="Y280" s="13"/>
      <c r="Z280" s="13"/>
      <c r="AA280" s="13"/>
      <c r="AB280" s="13"/>
    </row>
    <row r="281" spans="1:28" ht="13.2">
      <c r="A281" s="42" t="s">
        <v>9321</v>
      </c>
      <c r="B281" s="5" t="s">
        <v>7842</v>
      </c>
      <c r="C281" s="5" t="s">
        <v>7843</v>
      </c>
      <c r="D281" s="7" t="s">
        <v>7844</v>
      </c>
      <c r="E281" s="7" t="s">
        <v>7845</v>
      </c>
      <c r="F281" s="7" t="s">
        <v>7846</v>
      </c>
      <c r="G281" s="5" t="s">
        <v>7847</v>
      </c>
      <c r="H281" s="6" t="s">
        <v>7848</v>
      </c>
      <c r="I281" s="7" t="s">
        <v>7849</v>
      </c>
      <c r="J281" s="13"/>
      <c r="K281" s="13"/>
      <c r="O281" s="13"/>
      <c r="P281" s="13"/>
      <c r="Q281" s="13"/>
      <c r="R281" s="13"/>
      <c r="S281" s="13"/>
      <c r="T281" s="13"/>
      <c r="U281" s="13"/>
      <c r="V281" s="13"/>
      <c r="W281" s="13"/>
      <c r="X281" s="13"/>
      <c r="Y281" s="13"/>
      <c r="Z281" s="13"/>
      <c r="AA281" s="13"/>
      <c r="AB281" s="13"/>
    </row>
    <row r="282" spans="1:28" ht="13.2">
      <c r="A282" s="42" t="s">
        <v>9322</v>
      </c>
      <c r="B282" s="5" t="s">
        <v>7851</v>
      </c>
      <c r="C282" s="5" t="s">
        <v>7851</v>
      </c>
      <c r="D282" s="7" t="s">
        <v>7851</v>
      </c>
      <c r="E282" s="7" t="s">
        <v>7852</v>
      </c>
      <c r="F282" s="7" t="s">
        <v>7851</v>
      </c>
      <c r="G282" s="5" t="s">
        <v>7853</v>
      </c>
      <c r="H282" s="6" t="s">
        <v>7854</v>
      </c>
      <c r="I282" s="7" t="s">
        <v>9323</v>
      </c>
      <c r="J282" s="13"/>
      <c r="K282" s="13"/>
      <c r="O282" s="13"/>
      <c r="P282" s="13"/>
      <c r="Q282" s="13"/>
      <c r="R282" s="13"/>
      <c r="S282" s="13"/>
      <c r="T282" s="13"/>
      <c r="U282" s="13"/>
      <c r="V282" s="13"/>
      <c r="W282" s="13"/>
      <c r="X282" s="13"/>
      <c r="Y282" s="13"/>
      <c r="Z282" s="13"/>
      <c r="AA282" s="13"/>
      <c r="AB282" s="13"/>
    </row>
    <row r="283" spans="1:28" ht="13.2">
      <c r="A283" s="42" t="s">
        <v>9324</v>
      </c>
      <c r="B283" s="5" t="s">
        <v>7857</v>
      </c>
      <c r="C283" s="5" t="s">
        <v>7857</v>
      </c>
      <c r="D283" s="7" t="s">
        <v>7857</v>
      </c>
      <c r="E283" s="7" t="s">
        <v>7858</v>
      </c>
      <c r="F283" s="7" t="s">
        <v>7859</v>
      </c>
      <c r="G283" s="5" t="s">
        <v>7860</v>
      </c>
      <c r="H283" s="6" t="s">
        <v>7861</v>
      </c>
      <c r="I283" s="7" t="s">
        <v>7857</v>
      </c>
      <c r="J283" s="13"/>
      <c r="K283" s="13"/>
      <c r="O283" s="13"/>
      <c r="P283" s="13"/>
      <c r="Q283" s="13"/>
      <c r="R283" s="13"/>
      <c r="S283" s="13"/>
      <c r="T283" s="13"/>
      <c r="U283" s="13"/>
      <c r="V283" s="13"/>
      <c r="W283" s="13"/>
      <c r="X283" s="13"/>
      <c r="Y283" s="13"/>
      <c r="Z283" s="13"/>
      <c r="AA283" s="13"/>
      <c r="AB283" s="13"/>
    </row>
    <row r="284" spans="1:28" ht="13.2">
      <c r="A284" s="42" t="s">
        <v>9325</v>
      </c>
      <c r="B284" s="46" t="s">
        <v>7863</v>
      </c>
      <c r="C284" s="46" t="s">
        <v>9326</v>
      </c>
      <c r="D284" s="46" t="s">
        <v>9327</v>
      </c>
      <c r="E284" s="46" t="s">
        <v>7866</v>
      </c>
      <c r="F284" s="46" t="s">
        <v>9328</v>
      </c>
      <c r="G284" s="5" t="s">
        <v>7868</v>
      </c>
      <c r="H284" s="6" t="s">
        <v>7869</v>
      </c>
      <c r="I284" s="7" t="s">
        <v>7866</v>
      </c>
      <c r="J284" s="13"/>
      <c r="K284" s="13"/>
      <c r="O284" s="13"/>
      <c r="P284" s="13"/>
      <c r="Q284" s="13"/>
      <c r="R284" s="13"/>
      <c r="S284" s="13"/>
      <c r="T284" s="13"/>
      <c r="U284" s="13"/>
      <c r="V284" s="13"/>
      <c r="W284" s="13"/>
      <c r="X284" s="13"/>
      <c r="Y284" s="13"/>
      <c r="Z284" s="13"/>
      <c r="AA284" s="13"/>
      <c r="AB284" s="13"/>
    </row>
    <row r="285" spans="1:28" ht="13.2">
      <c r="A285" s="42" t="s">
        <v>9329</v>
      </c>
      <c r="B285" s="5" t="s">
        <v>7880</v>
      </c>
      <c r="C285" s="5" t="s">
        <v>7881</v>
      </c>
      <c r="D285" s="7" t="s">
        <v>7882</v>
      </c>
      <c r="E285" s="7" t="s">
        <v>7883</v>
      </c>
      <c r="F285" s="7" t="s">
        <v>7884</v>
      </c>
      <c r="G285" s="5" t="s">
        <v>9330</v>
      </c>
      <c r="H285" s="6" t="s">
        <v>7886</v>
      </c>
      <c r="I285" s="7" t="s">
        <v>7887</v>
      </c>
      <c r="J285" s="13"/>
      <c r="K285" s="13"/>
      <c r="O285" s="13"/>
      <c r="P285" s="13"/>
      <c r="Q285" s="13"/>
      <c r="R285" s="13"/>
      <c r="S285" s="13"/>
      <c r="T285" s="13"/>
      <c r="U285" s="13"/>
      <c r="V285" s="13"/>
      <c r="W285" s="13"/>
      <c r="X285" s="13"/>
      <c r="Y285" s="13"/>
      <c r="Z285" s="13"/>
      <c r="AA285" s="13"/>
      <c r="AB285" s="13"/>
    </row>
    <row r="286" spans="1:28" ht="13.2">
      <c r="A286" s="42" t="s">
        <v>9331</v>
      </c>
      <c r="B286" s="46" t="s">
        <v>9332</v>
      </c>
      <c r="C286" s="46" t="s">
        <v>9333</v>
      </c>
      <c r="D286" s="46" t="s">
        <v>9334</v>
      </c>
      <c r="E286" s="46" t="s">
        <v>9335</v>
      </c>
      <c r="F286" s="46" t="s">
        <v>9336</v>
      </c>
      <c r="G286" s="5" t="s">
        <v>9337</v>
      </c>
      <c r="H286" s="6" t="s">
        <v>9338</v>
      </c>
      <c r="I286" s="7" t="s">
        <v>9339</v>
      </c>
      <c r="J286" s="13"/>
      <c r="K286" s="13"/>
      <c r="O286" s="13"/>
      <c r="P286" s="13"/>
      <c r="Q286" s="13"/>
      <c r="R286" s="13"/>
      <c r="S286" s="13"/>
      <c r="T286" s="13"/>
      <c r="U286" s="13"/>
      <c r="V286" s="13"/>
      <c r="W286" s="13"/>
      <c r="X286" s="13"/>
      <c r="Y286" s="13"/>
      <c r="Z286" s="13"/>
      <c r="AA286" s="13"/>
      <c r="AB286" s="13"/>
    </row>
    <row r="287" spans="1:28" ht="13.2">
      <c r="A287" s="42" t="s">
        <v>9340</v>
      </c>
      <c r="B287" s="46" t="s">
        <v>9341</v>
      </c>
      <c r="C287" s="46" t="s">
        <v>9342</v>
      </c>
      <c r="D287" s="46" t="s">
        <v>9343</v>
      </c>
      <c r="E287" s="46" t="s">
        <v>9344</v>
      </c>
      <c r="F287" s="46" t="s">
        <v>9345</v>
      </c>
      <c r="G287" s="5" t="s">
        <v>9346</v>
      </c>
      <c r="H287" s="6" t="s">
        <v>9347</v>
      </c>
      <c r="I287" s="7" t="s">
        <v>9345</v>
      </c>
      <c r="J287" s="13"/>
      <c r="K287" s="13"/>
      <c r="O287" s="13"/>
      <c r="P287" s="13"/>
      <c r="Q287" s="13"/>
      <c r="R287" s="13"/>
      <c r="S287" s="13"/>
      <c r="T287" s="13"/>
      <c r="U287" s="13"/>
      <c r="V287" s="13"/>
      <c r="W287" s="13"/>
      <c r="X287" s="13"/>
      <c r="Y287" s="13"/>
      <c r="Z287" s="13"/>
      <c r="AA287" s="13"/>
      <c r="AB287" s="13"/>
    </row>
    <row r="288" spans="1:28" ht="13.2">
      <c r="A288" s="42" t="s">
        <v>9348</v>
      </c>
      <c r="B288" s="5" t="s">
        <v>7957</v>
      </c>
      <c r="C288" s="5" t="s">
        <v>7958</v>
      </c>
      <c r="D288" s="7" t="s">
        <v>7959</v>
      </c>
      <c r="E288" s="7" t="s">
        <v>7960</v>
      </c>
      <c r="F288" s="7" t="s">
        <v>7961</v>
      </c>
      <c r="G288" s="5" t="s">
        <v>9349</v>
      </c>
      <c r="H288" s="6" t="s">
        <v>7963</v>
      </c>
      <c r="I288" s="7" t="s">
        <v>7964</v>
      </c>
      <c r="J288" s="13"/>
      <c r="K288" s="13"/>
      <c r="O288" s="13"/>
      <c r="P288" s="13"/>
      <c r="Q288" s="13"/>
      <c r="R288" s="13"/>
      <c r="S288" s="13"/>
      <c r="T288" s="13"/>
      <c r="U288" s="13"/>
      <c r="V288" s="13"/>
      <c r="W288" s="13"/>
      <c r="X288" s="13"/>
      <c r="Y288" s="13"/>
      <c r="Z288" s="13"/>
      <c r="AA288" s="13"/>
      <c r="AB288" s="13"/>
    </row>
    <row r="289" spans="1:28" ht="13.2">
      <c r="A289" s="42" t="s">
        <v>9350</v>
      </c>
      <c r="B289" s="46" t="s">
        <v>9351</v>
      </c>
      <c r="C289" s="46" t="s">
        <v>9352</v>
      </c>
      <c r="D289" s="46" t="s">
        <v>9353</v>
      </c>
      <c r="E289" s="46" t="s">
        <v>9354</v>
      </c>
      <c r="F289" s="46" t="s">
        <v>9355</v>
      </c>
      <c r="G289" s="5" t="s">
        <v>9356</v>
      </c>
      <c r="H289" s="6" t="s">
        <v>9357</v>
      </c>
      <c r="I289" s="7" t="s">
        <v>9358</v>
      </c>
      <c r="J289" s="13"/>
      <c r="K289" s="13"/>
      <c r="O289" s="13"/>
      <c r="P289" s="13"/>
      <c r="Q289" s="13"/>
      <c r="R289" s="13"/>
      <c r="S289" s="13"/>
      <c r="T289" s="13"/>
      <c r="U289" s="13"/>
      <c r="V289" s="13"/>
      <c r="W289" s="13"/>
      <c r="X289" s="13"/>
      <c r="Y289" s="13"/>
      <c r="Z289" s="13"/>
      <c r="AA289" s="13"/>
      <c r="AB289" s="13"/>
    </row>
    <row r="290" spans="1:28" ht="13.2">
      <c r="A290" s="42" t="s">
        <v>9359</v>
      </c>
      <c r="B290" s="46" t="s">
        <v>9360</v>
      </c>
      <c r="C290" s="46" t="s">
        <v>9361</v>
      </c>
      <c r="D290" s="46" t="s">
        <v>9362</v>
      </c>
      <c r="E290" s="46" t="s">
        <v>9363</v>
      </c>
      <c r="F290" s="46" t="s">
        <v>9364</v>
      </c>
      <c r="G290" s="5" t="s">
        <v>9365</v>
      </c>
      <c r="H290" s="6" t="s">
        <v>9366</v>
      </c>
      <c r="I290" s="7" t="s">
        <v>9367</v>
      </c>
      <c r="J290" s="13"/>
      <c r="K290" s="13"/>
      <c r="O290" s="13"/>
      <c r="P290" s="13"/>
      <c r="Q290" s="13"/>
      <c r="R290" s="13"/>
      <c r="S290" s="13"/>
      <c r="T290" s="13"/>
      <c r="U290" s="13"/>
      <c r="V290" s="13"/>
      <c r="W290" s="13"/>
      <c r="X290" s="13"/>
      <c r="Y290" s="13"/>
      <c r="Z290" s="13"/>
      <c r="AA290" s="13"/>
      <c r="AB290" s="13"/>
    </row>
    <row r="291" spans="1:28" ht="13.2">
      <c r="A291" s="42" t="s">
        <v>9368</v>
      </c>
      <c r="B291" s="46" t="s">
        <v>9369</v>
      </c>
      <c r="C291" s="46" t="s">
        <v>9370</v>
      </c>
      <c r="D291" s="46" t="s">
        <v>9371</v>
      </c>
      <c r="E291" s="46" t="s">
        <v>9372</v>
      </c>
      <c r="F291" s="46" t="s">
        <v>9373</v>
      </c>
      <c r="G291" s="5" t="s">
        <v>9374</v>
      </c>
      <c r="H291" s="6" t="s">
        <v>9375</v>
      </c>
      <c r="I291" s="7" t="s">
        <v>9376</v>
      </c>
      <c r="J291" s="13"/>
      <c r="K291" s="13"/>
      <c r="O291" s="13"/>
      <c r="P291" s="13"/>
      <c r="Q291" s="13"/>
      <c r="R291" s="13"/>
      <c r="S291" s="13"/>
      <c r="T291" s="13"/>
      <c r="U291" s="13"/>
      <c r="V291" s="13"/>
      <c r="W291" s="13"/>
      <c r="X291" s="13"/>
      <c r="Y291" s="13"/>
      <c r="Z291" s="13"/>
      <c r="AA291" s="13"/>
      <c r="AB291" s="13"/>
    </row>
    <row r="292" spans="1:28" ht="13.2">
      <c r="A292" s="42" t="s">
        <v>9377</v>
      </c>
      <c r="B292" s="46" t="s">
        <v>9378</v>
      </c>
      <c r="C292" s="46" t="s">
        <v>9379</v>
      </c>
      <c r="D292" s="46" t="s">
        <v>9380</v>
      </c>
      <c r="E292" s="46" t="s">
        <v>9381</v>
      </c>
      <c r="F292" s="46" t="s">
        <v>9382</v>
      </c>
      <c r="G292" s="5" t="s">
        <v>9383</v>
      </c>
      <c r="H292" s="6" t="s">
        <v>9384</v>
      </c>
      <c r="I292" s="7" t="s">
        <v>9385</v>
      </c>
      <c r="J292" s="13"/>
      <c r="K292" s="13"/>
      <c r="O292" s="13"/>
      <c r="P292" s="13"/>
      <c r="Q292" s="13"/>
      <c r="R292" s="13"/>
      <c r="S292" s="13"/>
      <c r="T292" s="13"/>
      <c r="U292" s="13"/>
      <c r="V292" s="13"/>
      <c r="W292" s="13"/>
      <c r="X292" s="13"/>
      <c r="Y292" s="13"/>
      <c r="Z292" s="13"/>
      <c r="AA292" s="13"/>
      <c r="AB292" s="13"/>
    </row>
    <row r="293" spans="1:28" ht="13.2">
      <c r="A293" s="42" t="s">
        <v>9386</v>
      </c>
      <c r="B293" s="5" t="s">
        <v>7966</v>
      </c>
      <c r="C293" s="5" t="s">
        <v>7967</v>
      </c>
      <c r="D293" s="7" t="s">
        <v>7968</v>
      </c>
      <c r="E293" s="7" t="s">
        <v>7969</v>
      </c>
      <c r="F293" s="7" t="s">
        <v>7970</v>
      </c>
      <c r="G293" s="5" t="s">
        <v>9387</v>
      </c>
      <c r="H293" s="6" t="s">
        <v>7972</v>
      </c>
      <c r="I293" s="7" t="s">
        <v>7973</v>
      </c>
      <c r="J293" s="13"/>
      <c r="K293" s="13"/>
      <c r="O293" s="13"/>
      <c r="P293" s="13"/>
      <c r="Q293" s="13"/>
      <c r="R293" s="13"/>
      <c r="S293" s="13"/>
      <c r="T293" s="13"/>
      <c r="U293" s="13"/>
      <c r="V293" s="13"/>
      <c r="W293" s="13"/>
      <c r="X293" s="13"/>
      <c r="Y293" s="13"/>
      <c r="Z293" s="13"/>
      <c r="AA293" s="13"/>
      <c r="AB293" s="13"/>
    </row>
    <row r="294" spans="1:28" ht="13.2">
      <c r="A294" s="42" t="s">
        <v>9388</v>
      </c>
      <c r="B294" s="5" t="s">
        <v>7786</v>
      </c>
      <c r="C294" s="5" t="s">
        <v>7787</v>
      </c>
      <c r="D294" s="7" t="s">
        <v>7788</v>
      </c>
      <c r="E294" s="7" t="s">
        <v>7789</v>
      </c>
      <c r="F294" s="7" t="s">
        <v>7790</v>
      </c>
      <c r="G294" s="5" t="s">
        <v>7791</v>
      </c>
      <c r="H294" s="6" t="s">
        <v>7792</v>
      </c>
      <c r="I294" s="7" t="s">
        <v>7793</v>
      </c>
      <c r="J294" s="13"/>
      <c r="K294" s="13"/>
      <c r="O294" s="13"/>
      <c r="P294" s="13"/>
      <c r="Q294" s="13"/>
      <c r="R294" s="13"/>
      <c r="S294" s="13"/>
      <c r="T294" s="13"/>
      <c r="U294" s="13"/>
      <c r="V294" s="13"/>
      <c r="W294" s="13"/>
      <c r="X294" s="13"/>
      <c r="Y294" s="13"/>
      <c r="Z294" s="13"/>
      <c r="AA294" s="13"/>
      <c r="AB294" s="13"/>
    </row>
    <row r="295" spans="1:28" ht="13.2">
      <c r="A295" s="42" t="s">
        <v>9389</v>
      </c>
      <c r="B295" s="5" t="s">
        <v>7975</v>
      </c>
      <c r="C295" s="5" t="s">
        <v>7976</v>
      </c>
      <c r="D295" s="7" t="s">
        <v>7977</v>
      </c>
      <c r="E295" s="7" t="s">
        <v>7978</v>
      </c>
      <c r="F295" s="7" t="s">
        <v>7979</v>
      </c>
      <c r="G295" s="5" t="s">
        <v>7980</v>
      </c>
      <c r="H295" s="6" t="s">
        <v>7981</v>
      </c>
      <c r="I295" s="7" t="s">
        <v>7982</v>
      </c>
      <c r="J295" s="13"/>
      <c r="K295" s="13"/>
      <c r="O295" s="13"/>
      <c r="P295" s="13"/>
      <c r="Q295" s="13"/>
      <c r="R295" s="13"/>
      <c r="S295" s="13"/>
      <c r="T295" s="13"/>
      <c r="U295" s="13"/>
      <c r="V295" s="13"/>
      <c r="W295" s="13"/>
      <c r="X295" s="13"/>
      <c r="Y295" s="13"/>
      <c r="Z295" s="13"/>
      <c r="AA295" s="13"/>
      <c r="AB295" s="13"/>
    </row>
    <row r="296" spans="1:28" ht="13.2">
      <c r="A296" s="42" t="s">
        <v>9390</v>
      </c>
      <c r="B296" s="5" t="s">
        <v>7984</v>
      </c>
      <c r="C296" s="5" t="s">
        <v>7985</v>
      </c>
      <c r="D296" s="7" t="s">
        <v>7986</v>
      </c>
      <c r="E296" s="7" t="s">
        <v>7987</v>
      </c>
      <c r="F296" s="7" t="s">
        <v>7988</v>
      </c>
      <c r="G296" s="5" t="s">
        <v>7989</v>
      </c>
      <c r="H296" s="6" t="s">
        <v>7990</v>
      </c>
      <c r="I296" s="7" t="s">
        <v>7991</v>
      </c>
      <c r="J296" s="13"/>
      <c r="K296" s="13"/>
      <c r="O296" s="13"/>
      <c r="P296" s="13"/>
      <c r="Q296" s="13"/>
      <c r="R296" s="13"/>
      <c r="S296" s="13"/>
      <c r="T296" s="13"/>
      <c r="U296" s="13"/>
      <c r="V296" s="13"/>
      <c r="W296" s="13"/>
      <c r="X296" s="13"/>
      <c r="Y296" s="13"/>
      <c r="Z296" s="13"/>
      <c r="AA296" s="13"/>
      <c r="AB296" s="13"/>
    </row>
    <row r="297" spans="1:28" ht="13.2">
      <c r="A297" s="42" t="s">
        <v>9391</v>
      </c>
      <c r="B297" s="5" t="s">
        <v>7993</v>
      </c>
      <c r="C297" s="5" t="s">
        <v>7994</v>
      </c>
      <c r="D297" s="7" t="s">
        <v>7995</v>
      </c>
      <c r="E297" s="7" t="s">
        <v>7996</v>
      </c>
      <c r="F297" s="7" t="s">
        <v>7997</v>
      </c>
      <c r="G297" s="5" t="s">
        <v>9392</v>
      </c>
      <c r="H297" s="6" t="s">
        <v>7999</v>
      </c>
      <c r="I297" s="7" t="s">
        <v>9393</v>
      </c>
      <c r="J297" s="8"/>
      <c r="K297" s="8"/>
      <c r="O297" s="13"/>
      <c r="P297" s="13"/>
      <c r="Q297" s="13"/>
      <c r="R297" s="13"/>
      <c r="S297" s="13"/>
      <c r="T297" s="13"/>
      <c r="U297" s="13"/>
      <c r="V297" s="13"/>
      <c r="W297" s="13"/>
      <c r="X297" s="13"/>
      <c r="Y297" s="13"/>
      <c r="Z297" s="13"/>
      <c r="AA297" s="13"/>
      <c r="AB297" s="13"/>
    </row>
    <row r="298" spans="1:28" ht="13.2">
      <c r="A298" s="42" t="s">
        <v>9394</v>
      </c>
      <c r="B298" s="6" t="s">
        <v>9395</v>
      </c>
      <c r="C298" s="6" t="s">
        <v>9396</v>
      </c>
      <c r="D298" s="6" t="s">
        <v>9397</v>
      </c>
      <c r="E298" s="6" t="s">
        <v>9398</v>
      </c>
      <c r="F298" s="6" t="s">
        <v>9399</v>
      </c>
      <c r="G298" s="5" t="s">
        <v>9400</v>
      </c>
      <c r="H298" s="6" t="s">
        <v>9401</v>
      </c>
      <c r="I298" s="7" t="s">
        <v>9402</v>
      </c>
      <c r="O298" s="13"/>
      <c r="P298" s="13"/>
      <c r="Q298" s="13"/>
      <c r="R298" s="13"/>
      <c r="S298" s="13"/>
      <c r="T298" s="13"/>
      <c r="U298" s="13"/>
      <c r="V298" s="13"/>
      <c r="W298" s="13"/>
      <c r="X298" s="13"/>
      <c r="Y298" s="13"/>
      <c r="Z298" s="13"/>
      <c r="AA298" s="13"/>
      <c r="AB298" s="13"/>
    </row>
    <row r="299" spans="1:28" ht="13.2">
      <c r="A299" s="42" t="s">
        <v>9403</v>
      </c>
      <c r="B299" s="6" t="s">
        <v>9404</v>
      </c>
      <c r="C299" s="6" t="s">
        <v>9405</v>
      </c>
      <c r="D299" s="6" t="s">
        <v>2172</v>
      </c>
      <c r="E299" s="6" t="s">
        <v>9406</v>
      </c>
      <c r="F299" s="6" t="s">
        <v>9407</v>
      </c>
      <c r="G299" s="5" t="s">
        <v>9408</v>
      </c>
      <c r="H299" s="6" t="s">
        <v>9409</v>
      </c>
      <c r="I299" s="7" t="s">
        <v>9410</v>
      </c>
      <c r="O299" s="13"/>
      <c r="P299" s="13"/>
      <c r="Q299" s="13"/>
      <c r="R299" s="13"/>
      <c r="S299" s="13"/>
      <c r="T299" s="13"/>
      <c r="U299" s="13"/>
      <c r="V299" s="13"/>
      <c r="W299" s="13"/>
      <c r="X299" s="13"/>
      <c r="Y299" s="13"/>
      <c r="Z299" s="13"/>
      <c r="AA299" s="13"/>
      <c r="AB299" s="13"/>
    </row>
    <row r="300" spans="1:28" ht="13.2">
      <c r="A300" s="42" t="s">
        <v>9411</v>
      </c>
      <c r="B300" s="6" t="s">
        <v>9412</v>
      </c>
      <c r="C300" s="6" t="s">
        <v>9413</v>
      </c>
      <c r="D300" s="6" t="s">
        <v>9414</v>
      </c>
      <c r="E300" s="6" t="s">
        <v>2202</v>
      </c>
      <c r="F300" s="6" t="s">
        <v>2203</v>
      </c>
      <c r="G300" s="5" t="s">
        <v>9415</v>
      </c>
      <c r="H300" s="6" t="s">
        <v>9416</v>
      </c>
      <c r="I300" s="7" t="s">
        <v>9417</v>
      </c>
      <c r="O300" s="13"/>
      <c r="P300" s="13"/>
      <c r="Q300" s="13"/>
      <c r="R300" s="13"/>
      <c r="S300" s="13"/>
      <c r="T300" s="13"/>
      <c r="U300" s="13"/>
      <c r="V300" s="13"/>
      <c r="W300" s="13"/>
      <c r="X300" s="13"/>
      <c r="Y300" s="13"/>
      <c r="Z300" s="13"/>
      <c r="AA300" s="13"/>
      <c r="AB300" s="13"/>
    </row>
    <row r="301" spans="1:28" ht="13.2">
      <c r="A301" s="42" t="s">
        <v>9418</v>
      </c>
      <c r="B301" s="6" t="s">
        <v>9419</v>
      </c>
      <c r="C301" s="6" t="s">
        <v>9420</v>
      </c>
      <c r="D301" s="6" t="s">
        <v>9421</v>
      </c>
      <c r="E301" s="6" t="s">
        <v>9422</v>
      </c>
      <c r="F301" s="6" t="s">
        <v>9423</v>
      </c>
      <c r="G301" s="5" t="s">
        <v>9424</v>
      </c>
      <c r="H301" s="6" t="s">
        <v>9425</v>
      </c>
      <c r="I301" s="7" t="s">
        <v>9426</v>
      </c>
      <c r="O301" s="13"/>
      <c r="P301" s="13"/>
      <c r="Q301" s="13"/>
      <c r="R301" s="13"/>
      <c r="S301" s="13"/>
      <c r="T301" s="13"/>
      <c r="U301" s="13"/>
      <c r="V301" s="13"/>
      <c r="W301" s="13"/>
      <c r="X301" s="13"/>
      <c r="Y301" s="13"/>
      <c r="Z301" s="13"/>
      <c r="AA301" s="13"/>
      <c r="AB301" s="13"/>
    </row>
    <row r="302" spans="1:28" ht="13.2">
      <c r="A302" s="42" t="s">
        <v>9427</v>
      </c>
      <c r="B302" s="6" t="s">
        <v>9428</v>
      </c>
      <c r="C302" s="6" t="s">
        <v>9429</v>
      </c>
      <c r="D302" s="6" t="s">
        <v>9430</v>
      </c>
      <c r="E302" s="6" t="s">
        <v>9431</v>
      </c>
      <c r="F302" s="6" t="s">
        <v>9432</v>
      </c>
      <c r="G302" s="5" t="s">
        <v>9433</v>
      </c>
      <c r="H302" s="6" t="s">
        <v>9434</v>
      </c>
      <c r="I302" s="7" t="s">
        <v>9435</v>
      </c>
      <c r="O302" s="13"/>
      <c r="P302" s="13"/>
      <c r="Q302" s="13"/>
      <c r="R302" s="13"/>
      <c r="S302" s="13"/>
      <c r="T302" s="13"/>
      <c r="U302" s="13"/>
      <c r="V302" s="13"/>
      <c r="W302" s="13"/>
      <c r="X302" s="13"/>
      <c r="Y302" s="13"/>
      <c r="Z302" s="13"/>
      <c r="AA302" s="13"/>
      <c r="AB302" s="13"/>
    </row>
    <row r="303" spans="1:28" ht="13.2">
      <c r="A303" s="42" t="s">
        <v>9436</v>
      </c>
      <c r="B303" s="6" t="s">
        <v>9437</v>
      </c>
      <c r="C303" s="6" t="s">
        <v>9438</v>
      </c>
      <c r="D303" s="6" t="s">
        <v>9439</v>
      </c>
      <c r="E303" s="6" t="s">
        <v>9440</v>
      </c>
      <c r="F303" s="6" t="s">
        <v>9441</v>
      </c>
      <c r="G303" s="5" t="s">
        <v>9442</v>
      </c>
      <c r="H303" s="6" t="s">
        <v>9443</v>
      </c>
      <c r="I303" s="7" t="s">
        <v>9444</v>
      </c>
      <c r="O303" s="13"/>
      <c r="P303" s="13"/>
      <c r="Q303" s="13"/>
      <c r="R303" s="13"/>
      <c r="S303" s="13"/>
      <c r="T303" s="13"/>
      <c r="U303" s="13"/>
      <c r="V303" s="13"/>
      <c r="W303" s="13"/>
      <c r="X303" s="13"/>
      <c r="Y303" s="13"/>
      <c r="Z303" s="13"/>
      <c r="AA303" s="13"/>
      <c r="AB303" s="13"/>
    </row>
    <row r="304" spans="1:28" ht="13.2">
      <c r="A304" s="42" t="s">
        <v>9445</v>
      </c>
      <c r="B304" s="6" t="s">
        <v>9446</v>
      </c>
      <c r="C304" s="6" t="s">
        <v>5774</v>
      </c>
      <c r="D304" s="6" t="s">
        <v>9447</v>
      </c>
      <c r="E304" s="6" t="s">
        <v>2337</v>
      </c>
      <c r="F304" s="6" t="s">
        <v>9448</v>
      </c>
      <c r="G304" s="5" t="s">
        <v>9449</v>
      </c>
      <c r="H304" s="6" t="s">
        <v>9450</v>
      </c>
      <c r="I304" s="7" t="s">
        <v>9451</v>
      </c>
      <c r="O304" s="13"/>
      <c r="P304" s="13"/>
      <c r="Q304" s="13"/>
      <c r="R304" s="13"/>
      <c r="S304" s="13"/>
      <c r="T304" s="13"/>
      <c r="U304" s="13"/>
      <c r="V304" s="13"/>
      <c r="W304" s="13"/>
      <c r="X304" s="13"/>
      <c r="Y304" s="13"/>
      <c r="Z304" s="13"/>
      <c r="AA304" s="13"/>
      <c r="AB304" s="13"/>
    </row>
    <row r="305" spans="1:28" ht="13.2">
      <c r="A305" s="42" t="s">
        <v>9452</v>
      </c>
      <c r="B305" s="6" t="s">
        <v>9453</v>
      </c>
      <c r="C305" s="6" t="s">
        <v>9454</v>
      </c>
      <c r="D305" s="6" t="s">
        <v>9455</v>
      </c>
      <c r="E305" s="6" t="s">
        <v>9456</v>
      </c>
      <c r="F305" s="6" t="s">
        <v>9457</v>
      </c>
      <c r="G305" s="5" t="s">
        <v>9458</v>
      </c>
      <c r="H305" s="6" t="s">
        <v>9459</v>
      </c>
      <c r="I305" s="7" t="s">
        <v>2371</v>
      </c>
      <c r="O305" s="13"/>
      <c r="P305" s="13"/>
      <c r="Q305" s="13"/>
      <c r="R305" s="13"/>
      <c r="S305" s="13"/>
      <c r="T305" s="13"/>
      <c r="U305" s="13"/>
      <c r="V305" s="13"/>
      <c r="W305" s="13"/>
      <c r="X305" s="13"/>
      <c r="Y305" s="13"/>
      <c r="Z305" s="13"/>
      <c r="AA305" s="13"/>
      <c r="AB305" s="13"/>
    </row>
    <row r="306" spans="1:28" ht="13.2">
      <c r="A306" s="42" t="s">
        <v>9460</v>
      </c>
      <c r="B306" s="6" t="s">
        <v>9461</v>
      </c>
      <c r="C306" s="6" t="s">
        <v>9462</v>
      </c>
      <c r="D306" s="6" t="s">
        <v>9463</v>
      </c>
      <c r="E306" s="6" t="s">
        <v>9464</v>
      </c>
      <c r="F306" s="6" t="s">
        <v>9465</v>
      </c>
      <c r="G306" s="5" t="s">
        <v>9466</v>
      </c>
      <c r="H306" s="6" t="s">
        <v>9467</v>
      </c>
      <c r="I306" s="7" t="s">
        <v>9468</v>
      </c>
      <c r="O306" s="13"/>
      <c r="P306" s="13"/>
      <c r="Q306" s="13"/>
      <c r="R306" s="13"/>
      <c r="S306" s="13"/>
      <c r="T306" s="13"/>
      <c r="U306" s="13"/>
      <c r="V306" s="13"/>
      <c r="W306" s="13"/>
      <c r="X306" s="13"/>
      <c r="Y306" s="13"/>
      <c r="Z306" s="13"/>
      <c r="AA306" s="13"/>
      <c r="AB306" s="13"/>
    </row>
    <row r="307" spans="1:28" ht="13.2">
      <c r="A307" s="42" t="s">
        <v>9469</v>
      </c>
      <c r="B307" s="46" t="s">
        <v>5773</v>
      </c>
      <c r="C307" s="46" t="s">
        <v>5774</v>
      </c>
      <c r="D307" s="46" t="s">
        <v>5775</v>
      </c>
      <c r="E307" s="46" t="s">
        <v>5776</v>
      </c>
      <c r="F307" s="46" t="s">
        <v>5777</v>
      </c>
      <c r="G307" s="5" t="s">
        <v>5778</v>
      </c>
      <c r="H307" s="6" t="s">
        <v>5779</v>
      </c>
      <c r="I307" s="7" t="s">
        <v>5776</v>
      </c>
      <c r="J307" s="13"/>
      <c r="K307" s="13"/>
      <c r="O307" s="13"/>
      <c r="P307" s="13"/>
      <c r="Q307" s="13"/>
      <c r="R307" s="13"/>
      <c r="S307" s="13"/>
      <c r="T307" s="13"/>
      <c r="U307" s="13"/>
      <c r="V307" s="13"/>
      <c r="W307" s="13"/>
      <c r="X307" s="13"/>
      <c r="Y307" s="13"/>
      <c r="Z307" s="13"/>
      <c r="AA307" s="13"/>
      <c r="AB307" s="13"/>
    </row>
    <row r="308" spans="1:28" ht="13.2">
      <c r="A308" s="42" t="s">
        <v>9470</v>
      </c>
      <c r="B308" s="46" t="s">
        <v>9471</v>
      </c>
      <c r="C308" s="46" t="s">
        <v>9454</v>
      </c>
      <c r="D308" s="46" t="s">
        <v>9472</v>
      </c>
      <c r="E308" s="46" t="s">
        <v>9456</v>
      </c>
      <c r="F308" s="46" t="s">
        <v>9457</v>
      </c>
      <c r="G308" s="5" t="s">
        <v>9154</v>
      </c>
      <c r="H308" s="6" t="s">
        <v>9155</v>
      </c>
      <c r="I308" s="7" t="s">
        <v>9473</v>
      </c>
      <c r="J308" s="13"/>
      <c r="K308" s="13"/>
      <c r="O308" s="13"/>
      <c r="P308" s="13"/>
      <c r="Q308" s="13"/>
      <c r="R308" s="13"/>
      <c r="S308" s="13"/>
      <c r="T308" s="13"/>
      <c r="U308" s="13"/>
      <c r="V308" s="13"/>
      <c r="W308" s="13"/>
      <c r="X308" s="13"/>
      <c r="Y308" s="13"/>
      <c r="Z308" s="13"/>
      <c r="AA308" s="13"/>
      <c r="AB308" s="13"/>
    </row>
    <row r="309" spans="1:28" ht="13.2">
      <c r="A309" s="42" t="s">
        <v>9474</v>
      </c>
      <c r="B309" s="46" t="s">
        <v>9475</v>
      </c>
      <c r="C309" s="46" t="s">
        <v>9476</v>
      </c>
      <c r="D309" s="46" t="s">
        <v>9477</v>
      </c>
      <c r="E309" s="46" t="s">
        <v>9478</v>
      </c>
      <c r="F309" s="46" t="s">
        <v>9479</v>
      </c>
      <c r="G309" s="5" t="s">
        <v>9480</v>
      </c>
      <c r="H309" s="6" t="s">
        <v>9481</v>
      </c>
      <c r="I309" s="7" t="s">
        <v>9482</v>
      </c>
      <c r="J309" s="13"/>
      <c r="K309" s="13"/>
      <c r="O309" s="13"/>
      <c r="P309" s="13"/>
      <c r="Q309" s="13"/>
      <c r="R309" s="13"/>
      <c r="S309" s="13"/>
      <c r="T309" s="13"/>
      <c r="U309" s="13"/>
      <c r="V309" s="13"/>
      <c r="W309" s="13"/>
      <c r="X309" s="13"/>
      <c r="Y309" s="13"/>
      <c r="Z309" s="13"/>
      <c r="AA309" s="13"/>
      <c r="AB309" s="13"/>
    </row>
    <row r="310" spans="1:28" ht="13.2">
      <c r="A310" s="42" t="s">
        <v>9483</v>
      </c>
      <c r="B310" s="5" t="s">
        <v>8038</v>
      </c>
      <c r="C310" s="5" t="s">
        <v>8039</v>
      </c>
      <c r="D310" s="7" t="s">
        <v>8040</v>
      </c>
      <c r="E310" s="7" t="s">
        <v>8041</v>
      </c>
      <c r="F310" s="7" t="s">
        <v>8042</v>
      </c>
      <c r="G310" s="5" t="s">
        <v>8043</v>
      </c>
      <c r="H310" s="6" t="s">
        <v>8044</v>
      </c>
      <c r="I310" s="7" t="s">
        <v>8045</v>
      </c>
      <c r="J310" s="13"/>
      <c r="K310" s="13"/>
      <c r="O310" s="13"/>
      <c r="P310" s="13"/>
      <c r="Q310" s="13"/>
      <c r="R310" s="13"/>
      <c r="S310" s="13"/>
      <c r="T310" s="13"/>
      <c r="U310" s="13"/>
      <c r="V310" s="13"/>
      <c r="W310" s="13"/>
      <c r="X310" s="13"/>
      <c r="Y310" s="13"/>
      <c r="Z310" s="13"/>
      <c r="AA310" s="13"/>
      <c r="AB310" s="13"/>
    </row>
    <row r="311" spans="1:28" ht="13.2">
      <c r="A311" s="10" t="s">
        <v>9484</v>
      </c>
      <c r="B311" s="5" t="s">
        <v>8047</v>
      </c>
      <c r="C311" s="5" t="s">
        <v>8048</v>
      </c>
      <c r="D311" s="7" t="s">
        <v>8049</v>
      </c>
      <c r="E311" s="7" t="s">
        <v>8050</v>
      </c>
      <c r="F311" s="7" t="s">
        <v>8051</v>
      </c>
      <c r="G311" s="5" t="s">
        <v>8052</v>
      </c>
      <c r="H311" s="6" t="s">
        <v>8053</v>
      </c>
      <c r="I311" s="7" t="s">
        <v>8054</v>
      </c>
      <c r="J311" s="13"/>
      <c r="K311" s="13"/>
      <c r="O311" s="13"/>
      <c r="P311" s="13"/>
      <c r="Q311" s="13"/>
      <c r="R311" s="13"/>
      <c r="S311" s="13"/>
      <c r="T311" s="13"/>
      <c r="U311" s="13"/>
      <c r="V311" s="13"/>
      <c r="W311" s="13"/>
      <c r="X311" s="13"/>
      <c r="Y311" s="13"/>
      <c r="Z311" s="13"/>
      <c r="AA311" s="13"/>
      <c r="AB311" s="13"/>
    </row>
    <row r="312" spans="1:28" ht="13.2">
      <c r="A312" s="10" t="s">
        <v>9485</v>
      </c>
      <c r="B312" s="5" t="s">
        <v>8056</v>
      </c>
      <c r="C312" s="5" t="s">
        <v>8057</v>
      </c>
      <c r="D312" s="7" t="s">
        <v>8058</v>
      </c>
      <c r="E312" s="7" t="s">
        <v>8059</v>
      </c>
      <c r="F312" s="7" t="s">
        <v>8060</v>
      </c>
      <c r="G312" s="5" t="s">
        <v>8061</v>
      </c>
      <c r="H312" s="6" t="s">
        <v>8062</v>
      </c>
      <c r="I312" s="7" t="s">
        <v>8063</v>
      </c>
      <c r="J312" s="13"/>
      <c r="K312" s="13"/>
      <c r="O312" s="13"/>
      <c r="P312" s="13"/>
      <c r="Q312" s="13"/>
      <c r="R312" s="13"/>
      <c r="S312" s="13"/>
      <c r="T312" s="13"/>
      <c r="U312" s="13"/>
      <c r="V312" s="13"/>
      <c r="W312" s="13"/>
      <c r="X312" s="13"/>
      <c r="Y312" s="13"/>
      <c r="Z312" s="13"/>
      <c r="AA312" s="13"/>
      <c r="AB312" s="13"/>
    </row>
    <row r="313" spans="1:28" ht="39.6">
      <c r="A313" s="10" t="s">
        <v>9486</v>
      </c>
      <c r="B313" s="13" t="s">
        <v>9487</v>
      </c>
      <c r="C313" s="13" t="s">
        <v>9488</v>
      </c>
      <c r="D313" s="13" t="s">
        <v>9489</v>
      </c>
      <c r="E313" s="13" t="s">
        <v>9490</v>
      </c>
      <c r="F313" s="13" t="s">
        <v>9491</v>
      </c>
      <c r="G313" s="5" t="s">
        <v>7409</v>
      </c>
      <c r="H313" s="6" t="s">
        <v>9492</v>
      </c>
      <c r="I313" s="7" t="s">
        <v>9493</v>
      </c>
      <c r="J313" s="13"/>
      <c r="K313" s="13"/>
      <c r="O313" s="13"/>
      <c r="P313" s="13"/>
      <c r="Q313" s="13"/>
      <c r="R313" s="13"/>
      <c r="S313" s="13"/>
      <c r="T313" s="13"/>
      <c r="U313" s="13"/>
      <c r="V313" s="13"/>
      <c r="W313" s="13"/>
      <c r="X313" s="13"/>
      <c r="Y313" s="13"/>
      <c r="Z313" s="13"/>
      <c r="AA313" s="13"/>
      <c r="AB313" s="13"/>
    </row>
    <row r="314" spans="1:28" ht="13.2">
      <c r="A314" s="10" t="s">
        <v>9494</v>
      </c>
      <c r="B314" s="46" t="s">
        <v>9495</v>
      </c>
      <c r="C314" s="46" t="s">
        <v>9496</v>
      </c>
      <c r="D314" s="46" t="s">
        <v>9497</v>
      </c>
      <c r="E314" s="46" t="s">
        <v>9498</v>
      </c>
      <c r="F314" s="46" t="s">
        <v>9499</v>
      </c>
      <c r="G314" s="5" t="s">
        <v>9500</v>
      </c>
      <c r="H314" s="6" t="s">
        <v>9501</v>
      </c>
      <c r="I314" s="7" t="s">
        <v>9502</v>
      </c>
      <c r="J314" s="13"/>
      <c r="K314" s="13"/>
      <c r="O314" s="13"/>
      <c r="P314" s="13"/>
      <c r="Q314" s="13"/>
      <c r="R314" s="13"/>
      <c r="S314" s="13"/>
      <c r="T314" s="13"/>
      <c r="U314" s="13"/>
      <c r="V314" s="13"/>
      <c r="W314" s="13"/>
      <c r="X314" s="13"/>
      <c r="Y314" s="13"/>
      <c r="Z314" s="13"/>
      <c r="AA314" s="13"/>
      <c r="AB314" s="13"/>
    </row>
    <row r="315" spans="1:28" ht="13.2">
      <c r="A315" s="10" t="s">
        <v>9503</v>
      </c>
      <c r="B315" s="46" t="s">
        <v>9504</v>
      </c>
      <c r="C315" s="46" t="s">
        <v>9505</v>
      </c>
      <c r="D315" s="46" t="s">
        <v>9506</v>
      </c>
      <c r="E315" s="46" t="s">
        <v>9507</v>
      </c>
      <c r="F315" s="46" t="s">
        <v>9508</v>
      </c>
      <c r="G315" s="5" t="s">
        <v>9509</v>
      </c>
      <c r="H315" s="6" t="s">
        <v>9510</v>
      </c>
      <c r="I315" s="7" t="s">
        <v>9511</v>
      </c>
      <c r="J315" s="13"/>
      <c r="K315" s="13"/>
      <c r="O315" s="13"/>
      <c r="P315" s="13"/>
      <c r="Q315" s="13"/>
      <c r="R315" s="13"/>
      <c r="S315" s="13"/>
      <c r="T315" s="13"/>
      <c r="U315" s="13"/>
      <c r="V315" s="13"/>
      <c r="W315" s="13"/>
      <c r="X315" s="13"/>
      <c r="Y315" s="13"/>
      <c r="Z315" s="13"/>
      <c r="AA315" s="13"/>
      <c r="AB315" s="13"/>
    </row>
    <row r="316" spans="1:28" ht="13.2">
      <c r="A316" s="10" t="s">
        <v>9512</v>
      </c>
      <c r="B316" s="46" t="s">
        <v>9513</v>
      </c>
      <c r="C316" s="46" t="s">
        <v>9514</v>
      </c>
      <c r="D316" s="46" t="s">
        <v>9515</v>
      </c>
      <c r="E316" s="46" t="s">
        <v>9516</v>
      </c>
      <c r="F316" s="46" t="s">
        <v>9517</v>
      </c>
      <c r="G316" s="5" t="s">
        <v>9518</v>
      </c>
      <c r="H316" s="6" t="s">
        <v>9519</v>
      </c>
      <c r="I316" s="7" t="s">
        <v>9520</v>
      </c>
      <c r="J316" s="13"/>
      <c r="K316" s="13"/>
      <c r="O316" s="13"/>
      <c r="P316" s="13"/>
      <c r="Q316" s="13"/>
      <c r="R316" s="13"/>
      <c r="S316" s="13"/>
      <c r="T316" s="13"/>
      <c r="U316" s="13"/>
      <c r="V316" s="13"/>
      <c r="W316" s="13"/>
      <c r="X316" s="13"/>
      <c r="Y316" s="13"/>
      <c r="Z316" s="13"/>
      <c r="AA316" s="13"/>
      <c r="AB316" s="13"/>
    </row>
    <row r="317" spans="1:28" ht="13.2">
      <c r="A317" s="10" t="s">
        <v>9521</v>
      </c>
      <c r="B317" s="46" t="s">
        <v>9522</v>
      </c>
      <c r="C317" s="46" t="s">
        <v>9523</v>
      </c>
      <c r="D317" s="46" t="s">
        <v>9524</v>
      </c>
      <c r="E317" s="46" t="s">
        <v>9525</v>
      </c>
      <c r="F317" s="46" t="s">
        <v>9526</v>
      </c>
      <c r="G317" s="5" t="s">
        <v>9527</v>
      </c>
      <c r="H317" s="6" t="s">
        <v>9528</v>
      </c>
      <c r="I317" s="7" t="s">
        <v>9529</v>
      </c>
      <c r="J317" s="13"/>
      <c r="K317" s="13"/>
      <c r="O317" s="13"/>
      <c r="P317" s="13"/>
      <c r="Q317" s="13"/>
      <c r="R317" s="13"/>
      <c r="S317" s="13"/>
      <c r="T317" s="13"/>
      <c r="U317" s="13"/>
      <c r="V317" s="13"/>
      <c r="W317" s="13"/>
      <c r="X317" s="13"/>
      <c r="Y317" s="13"/>
      <c r="Z317" s="13"/>
      <c r="AA317" s="13"/>
      <c r="AB317" s="13"/>
    </row>
    <row r="318" spans="1:28" ht="14.4">
      <c r="A318" s="10" t="s">
        <v>9530</v>
      </c>
      <c r="B318" s="29" t="s">
        <v>7458</v>
      </c>
      <c r="C318" s="13" t="s">
        <v>7459</v>
      </c>
      <c r="D318" s="7" t="s">
        <v>7460</v>
      </c>
      <c r="E318" s="17" t="s">
        <v>7461</v>
      </c>
      <c r="F318" s="7" t="s">
        <v>7462</v>
      </c>
      <c r="G318" s="5" t="s">
        <v>9531</v>
      </c>
      <c r="H318" s="6" t="s">
        <v>7464</v>
      </c>
      <c r="I318" s="7" t="s">
        <v>9532</v>
      </c>
      <c r="J318" s="13"/>
      <c r="K318" s="13"/>
      <c r="O318" s="13"/>
      <c r="P318" s="13"/>
      <c r="Q318" s="13"/>
      <c r="R318" s="13"/>
      <c r="S318" s="13"/>
      <c r="T318" s="13"/>
      <c r="U318" s="13"/>
      <c r="V318" s="13"/>
      <c r="W318" s="13"/>
      <c r="X318" s="13"/>
      <c r="Y318" s="13"/>
      <c r="Z318" s="13"/>
      <c r="AA318" s="13"/>
      <c r="AB318" s="13"/>
    </row>
    <row r="319" spans="1:28" ht="14.4">
      <c r="A319" s="10" t="s">
        <v>9533</v>
      </c>
      <c r="B319" s="13" t="s">
        <v>7585</v>
      </c>
      <c r="C319" s="13" t="s">
        <v>7586</v>
      </c>
      <c r="D319" s="7" t="s">
        <v>7587</v>
      </c>
      <c r="E319" s="17" t="s">
        <v>7588</v>
      </c>
      <c r="F319" s="7" t="s">
        <v>7589</v>
      </c>
      <c r="G319" s="5" t="s">
        <v>9534</v>
      </c>
      <c r="H319" s="6" t="s">
        <v>7591</v>
      </c>
      <c r="I319" s="7" t="s">
        <v>7588</v>
      </c>
      <c r="J319" s="13"/>
      <c r="K319" s="13"/>
      <c r="O319" s="13"/>
      <c r="P319" s="13"/>
      <c r="Q319" s="13"/>
      <c r="R319" s="13"/>
      <c r="S319" s="13"/>
      <c r="T319" s="13"/>
      <c r="U319" s="13"/>
      <c r="V319" s="13"/>
      <c r="W319" s="13"/>
      <c r="X319" s="13"/>
      <c r="Y319" s="13"/>
      <c r="Z319" s="13"/>
      <c r="AA319" s="13"/>
      <c r="AB319" s="13"/>
    </row>
    <row r="320" spans="1:28" ht="39.6">
      <c r="A320" s="10" t="s">
        <v>9535</v>
      </c>
      <c r="B320" s="13" t="s">
        <v>9536</v>
      </c>
      <c r="C320" s="13" t="s">
        <v>9536</v>
      </c>
      <c r="D320" s="13" t="s">
        <v>9536</v>
      </c>
      <c r="E320" s="13" t="s">
        <v>9536</v>
      </c>
      <c r="F320" s="13" t="s">
        <v>9536</v>
      </c>
      <c r="G320" s="5" t="s">
        <v>9536</v>
      </c>
      <c r="H320" s="6" t="s">
        <v>9536</v>
      </c>
      <c r="I320" s="7" t="s">
        <v>9536</v>
      </c>
      <c r="J320" s="13"/>
      <c r="K320" s="13"/>
      <c r="O320" s="13"/>
      <c r="P320" s="13"/>
      <c r="Q320" s="13"/>
      <c r="R320" s="13"/>
      <c r="S320" s="13"/>
      <c r="T320" s="13"/>
      <c r="U320" s="13"/>
      <c r="V320" s="13"/>
      <c r="W320" s="13"/>
      <c r="X320" s="13"/>
      <c r="Y320" s="13"/>
      <c r="Z320" s="13"/>
      <c r="AA320" s="13"/>
      <c r="AB320" s="13"/>
    </row>
    <row r="321" spans="1:28" ht="14.4">
      <c r="A321" s="10" t="s">
        <v>9537</v>
      </c>
      <c r="B321" s="29" t="s">
        <v>7458</v>
      </c>
      <c r="C321" s="13" t="s">
        <v>7459</v>
      </c>
      <c r="D321" s="7" t="s">
        <v>7460</v>
      </c>
      <c r="E321" s="17" t="s">
        <v>7461</v>
      </c>
      <c r="F321" s="7" t="s">
        <v>7462</v>
      </c>
      <c r="G321" s="5" t="s">
        <v>9531</v>
      </c>
      <c r="H321" s="6" t="s">
        <v>7464</v>
      </c>
      <c r="I321" s="7" t="s">
        <v>9532</v>
      </c>
      <c r="J321" s="13"/>
      <c r="K321" s="13"/>
      <c r="O321" s="13"/>
      <c r="P321" s="13"/>
      <c r="Q321" s="13"/>
      <c r="R321" s="13"/>
      <c r="S321" s="13"/>
      <c r="T321" s="13"/>
      <c r="U321" s="13"/>
      <c r="V321" s="13"/>
      <c r="W321" s="13"/>
      <c r="X321" s="13"/>
      <c r="Y321" s="13"/>
      <c r="Z321" s="13"/>
      <c r="AA321" s="13"/>
      <c r="AB321" s="13"/>
    </row>
    <row r="322" spans="1:28" ht="14.4">
      <c r="A322" s="10" t="s">
        <v>9538</v>
      </c>
      <c r="B322" s="13" t="s">
        <v>7585</v>
      </c>
      <c r="C322" s="13" t="s">
        <v>7586</v>
      </c>
      <c r="D322" s="7" t="s">
        <v>7587</v>
      </c>
      <c r="E322" s="17" t="s">
        <v>7588</v>
      </c>
      <c r="F322" s="7" t="s">
        <v>7589</v>
      </c>
      <c r="G322" s="5" t="s">
        <v>9534</v>
      </c>
      <c r="H322" s="6" t="s">
        <v>7591</v>
      </c>
      <c r="I322" s="7" t="s">
        <v>7588</v>
      </c>
      <c r="J322" s="13"/>
      <c r="K322" s="13"/>
      <c r="O322" s="13"/>
      <c r="P322" s="13"/>
      <c r="Q322" s="13"/>
      <c r="R322" s="13"/>
      <c r="S322" s="13"/>
      <c r="T322" s="13"/>
      <c r="U322" s="13"/>
      <c r="V322" s="13"/>
      <c r="W322" s="13"/>
      <c r="X322" s="13"/>
      <c r="Y322" s="13"/>
      <c r="Z322" s="13"/>
      <c r="AA322" s="13"/>
      <c r="AB322" s="13"/>
    </row>
    <row r="323" spans="1:28" ht="13.2">
      <c r="A323" s="10" t="s">
        <v>9539</v>
      </c>
      <c r="B323" s="46" t="s">
        <v>9540</v>
      </c>
      <c r="C323" s="46" t="s">
        <v>9541</v>
      </c>
      <c r="D323" s="46" t="s">
        <v>9542</v>
      </c>
      <c r="E323" s="46" t="s">
        <v>9543</v>
      </c>
      <c r="F323" s="46" t="s">
        <v>9544</v>
      </c>
      <c r="G323" s="5" t="s">
        <v>9545</v>
      </c>
      <c r="H323" s="6" t="s">
        <v>9546</v>
      </c>
      <c r="I323" s="7" t="s">
        <v>9547</v>
      </c>
      <c r="J323" s="13"/>
      <c r="K323" s="13"/>
      <c r="O323" s="13"/>
      <c r="P323" s="13"/>
      <c r="Q323" s="13"/>
      <c r="R323" s="13"/>
      <c r="S323" s="13"/>
      <c r="T323" s="13"/>
      <c r="U323" s="13"/>
      <c r="V323" s="13"/>
      <c r="W323" s="13"/>
      <c r="X323" s="13"/>
      <c r="Y323" s="13"/>
      <c r="Z323" s="13"/>
      <c r="AA323" s="13"/>
      <c r="AB323" s="13"/>
    </row>
    <row r="324" spans="1:28" ht="13.2">
      <c r="A324" s="10" t="s">
        <v>9548</v>
      </c>
      <c r="B324" s="46" t="s">
        <v>9549</v>
      </c>
      <c r="C324" s="46" t="s">
        <v>9550</v>
      </c>
      <c r="D324" s="46" t="s">
        <v>9551</v>
      </c>
      <c r="E324" s="46" t="s">
        <v>9552</v>
      </c>
      <c r="F324" s="46" t="s">
        <v>9553</v>
      </c>
      <c r="G324" s="5" t="s">
        <v>9554</v>
      </c>
      <c r="H324" s="6" t="s">
        <v>9555</v>
      </c>
      <c r="I324" s="7" t="s">
        <v>9556</v>
      </c>
      <c r="J324" s="13"/>
      <c r="K324" s="13"/>
      <c r="O324" s="13"/>
      <c r="P324" s="13"/>
      <c r="Q324" s="13"/>
      <c r="R324" s="13"/>
      <c r="S324" s="13"/>
      <c r="T324" s="13"/>
      <c r="U324" s="13"/>
      <c r="V324" s="13"/>
      <c r="W324" s="13"/>
      <c r="X324" s="13"/>
      <c r="Y324" s="13"/>
      <c r="Z324" s="13"/>
      <c r="AA324" s="13"/>
      <c r="AB324" s="13"/>
    </row>
    <row r="325" spans="1:28" ht="14.4">
      <c r="A325" s="10" t="s">
        <v>9557</v>
      </c>
      <c r="B325" s="25" t="s">
        <v>9558</v>
      </c>
      <c r="C325" s="25" t="s">
        <v>9558</v>
      </c>
      <c r="D325" s="25" t="s">
        <v>9558</v>
      </c>
      <c r="E325" s="25" t="s">
        <v>9558</v>
      </c>
      <c r="F325" s="25" t="s">
        <v>9558</v>
      </c>
      <c r="G325" s="35" t="s">
        <v>9558</v>
      </c>
      <c r="H325" s="6" t="s">
        <v>9558</v>
      </c>
      <c r="I325" s="7" t="s">
        <v>9558</v>
      </c>
      <c r="J325" s="13"/>
    </row>
    <row r="326" spans="1:28" ht="13.2">
      <c r="A326" s="10" t="s">
        <v>9559</v>
      </c>
      <c r="B326" s="46" t="s">
        <v>9560</v>
      </c>
      <c r="C326" s="46" t="s">
        <v>9561</v>
      </c>
      <c r="D326" s="46" t="s">
        <v>9562</v>
      </c>
      <c r="E326" s="46" t="s">
        <v>9563</v>
      </c>
      <c r="F326" s="46" t="s">
        <v>9564</v>
      </c>
      <c r="G326" s="5" t="s">
        <v>9565</v>
      </c>
      <c r="H326" s="6" t="s">
        <v>9566</v>
      </c>
      <c r="I326" s="7" t="s">
        <v>9567</v>
      </c>
      <c r="J326" s="13"/>
    </row>
    <row r="327" spans="1:28" ht="13.2">
      <c r="A327" s="10" t="s">
        <v>9568</v>
      </c>
      <c r="B327" s="5" t="s">
        <v>9569</v>
      </c>
      <c r="C327" s="5" t="s">
        <v>9569</v>
      </c>
      <c r="D327" s="5" t="s">
        <v>9569</v>
      </c>
      <c r="E327" s="5" t="s">
        <v>9569</v>
      </c>
      <c r="F327" s="5" t="s">
        <v>9569</v>
      </c>
      <c r="G327" s="5" t="s">
        <v>9569</v>
      </c>
      <c r="H327" s="6" t="s">
        <v>9569</v>
      </c>
      <c r="I327" s="7" t="s">
        <v>9569</v>
      </c>
      <c r="J327" s="13"/>
    </row>
    <row r="328" spans="1:28" ht="13.2">
      <c r="A328" s="10" t="s">
        <v>9570</v>
      </c>
      <c r="B328" s="5" t="s">
        <v>9571</v>
      </c>
      <c r="C328" s="5" t="s">
        <v>9571</v>
      </c>
      <c r="D328" s="5" t="s">
        <v>9571</v>
      </c>
      <c r="E328" s="5" t="s">
        <v>9571</v>
      </c>
      <c r="F328" s="5" t="s">
        <v>9571</v>
      </c>
      <c r="G328" s="5" t="s">
        <v>9571</v>
      </c>
      <c r="H328" s="6" t="s">
        <v>9571</v>
      </c>
      <c r="I328" s="7" t="s">
        <v>9571</v>
      </c>
      <c r="J328" s="13"/>
    </row>
    <row r="329" spans="1:28" ht="13.2">
      <c r="A329" s="10" t="s">
        <v>9572</v>
      </c>
      <c r="B329" s="5" t="s">
        <v>9573</v>
      </c>
      <c r="C329" s="5" t="s">
        <v>9574</v>
      </c>
      <c r="D329" s="5" t="s">
        <v>9575</v>
      </c>
      <c r="E329" s="5" t="s">
        <v>9576</v>
      </c>
      <c r="F329" s="5" t="s">
        <v>9577</v>
      </c>
      <c r="G329" s="5" t="s">
        <v>9035</v>
      </c>
      <c r="H329" s="6" t="s">
        <v>9036</v>
      </c>
      <c r="I329" s="7" t="s">
        <v>9578</v>
      </c>
      <c r="J329" s="13"/>
    </row>
    <row r="330" spans="1:28" ht="13.2">
      <c r="A330" s="10" t="s">
        <v>9579</v>
      </c>
      <c r="B330" s="5" t="s">
        <v>9028</v>
      </c>
      <c r="C330" s="5" t="s">
        <v>9028</v>
      </c>
      <c r="D330" s="5" t="s">
        <v>9028</v>
      </c>
      <c r="E330" s="5" t="s">
        <v>9028</v>
      </c>
      <c r="F330" s="5" t="s">
        <v>9028</v>
      </c>
      <c r="G330" s="5" t="s">
        <v>9028</v>
      </c>
      <c r="H330" s="6" t="s">
        <v>9028</v>
      </c>
      <c r="I330" s="7" t="s">
        <v>9028</v>
      </c>
      <c r="J330" s="13"/>
    </row>
    <row r="331" spans="1:28" ht="13.2">
      <c r="A331" s="42"/>
      <c r="B331" s="13"/>
      <c r="C331" s="13"/>
      <c r="D331" s="13"/>
      <c r="E331" s="13"/>
      <c r="F331" s="13"/>
      <c r="G331" s="5"/>
      <c r="H331" s="13"/>
      <c r="I331" s="7"/>
      <c r="J331" s="13"/>
      <c r="K331" s="13"/>
      <c r="L331" s="13"/>
      <c r="M331" s="13"/>
      <c r="N331" s="13"/>
      <c r="O331" s="13"/>
      <c r="P331" s="13"/>
      <c r="Q331" s="13"/>
      <c r="R331" s="13"/>
      <c r="S331" s="13"/>
      <c r="T331" s="13"/>
      <c r="U331" s="13"/>
      <c r="V331" s="13"/>
      <c r="W331" s="13"/>
      <c r="X331" s="13"/>
      <c r="Y331" s="13"/>
      <c r="Z331" s="13"/>
      <c r="AA331" s="13"/>
      <c r="AB331" s="13"/>
    </row>
    <row r="332" spans="1:28" ht="13.2">
      <c r="A332" s="42"/>
      <c r="B332" s="13"/>
      <c r="C332" s="13"/>
      <c r="D332" s="13"/>
      <c r="E332" s="13"/>
      <c r="F332" s="13"/>
      <c r="G332" s="5"/>
      <c r="H332" s="13"/>
      <c r="I332" s="7"/>
      <c r="J332" s="13"/>
      <c r="K332" s="13"/>
      <c r="L332" s="13"/>
      <c r="M332" s="13"/>
      <c r="N332" s="13"/>
      <c r="O332" s="13"/>
      <c r="P332" s="13"/>
      <c r="Q332" s="13"/>
      <c r="R332" s="13"/>
      <c r="S332" s="13"/>
      <c r="T332" s="13"/>
      <c r="U332" s="13"/>
      <c r="V332" s="13"/>
      <c r="W332" s="13"/>
      <c r="X332" s="13"/>
      <c r="Y332" s="13"/>
      <c r="Z332" s="13"/>
      <c r="AA332" s="13"/>
      <c r="AB332" s="13"/>
    </row>
    <row r="333" spans="1:28" ht="13.2">
      <c r="A333" s="42"/>
      <c r="B333" s="13"/>
      <c r="C333" s="13"/>
      <c r="D333" s="13"/>
      <c r="E333" s="13"/>
      <c r="F333" s="13"/>
      <c r="G333" s="5"/>
      <c r="H333" s="13"/>
      <c r="I333" s="7"/>
      <c r="J333" s="13"/>
      <c r="K333" s="13"/>
      <c r="L333" s="13"/>
      <c r="M333" s="13"/>
      <c r="N333" s="13"/>
      <c r="O333" s="13"/>
      <c r="P333" s="13"/>
      <c r="Q333" s="13"/>
      <c r="R333" s="13"/>
      <c r="S333" s="13"/>
      <c r="T333" s="13"/>
      <c r="U333" s="13"/>
      <c r="V333" s="13"/>
      <c r="W333" s="13"/>
      <c r="X333" s="13"/>
      <c r="Y333" s="13"/>
      <c r="Z333" s="13"/>
      <c r="AA333" s="13"/>
      <c r="AB333" s="13"/>
    </row>
    <row r="334" spans="1:28" ht="13.2">
      <c r="A334" s="42"/>
      <c r="B334" s="13"/>
      <c r="C334" s="13"/>
      <c r="D334" s="13"/>
      <c r="E334" s="13"/>
      <c r="F334" s="13"/>
      <c r="G334" s="5"/>
      <c r="H334" s="13"/>
      <c r="I334" s="7"/>
      <c r="J334" s="13"/>
      <c r="K334" s="13"/>
      <c r="L334" s="13"/>
      <c r="M334" s="13"/>
      <c r="N334" s="13"/>
      <c r="O334" s="13"/>
      <c r="P334" s="13"/>
      <c r="Q334" s="13"/>
      <c r="R334" s="13"/>
      <c r="S334" s="13"/>
      <c r="T334" s="13"/>
      <c r="U334" s="13"/>
      <c r="V334" s="13"/>
      <c r="W334" s="13"/>
      <c r="X334" s="13"/>
      <c r="Y334" s="13"/>
      <c r="Z334" s="13"/>
      <c r="AA334" s="13"/>
      <c r="AB334" s="13"/>
    </row>
    <row r="335" spans="1:28" ht="13.2">
      <c r="A335" s="42"/>
      <c r="B335" s="13"/>
      <c r="C335" s="13"/>
      <c r="D335" s="13"/>
      <c r="E335" s="13"/>
      <c r="F335" s="13"/>
      <c r="G335" s="5"/>
      <c r="H335" s="13"/>
      <c r="I335" s="7"/>
      <c r="J335" s="13"/>
      <c r="K335" s="13"/>
      <c r="L335" s="13"/>
      <c r="M335" s="13"/>
      <c r="N335" s="13"/>
      <c r="O335" s="13"/>
      <c r="P335" s="13"/>
      <c r="Q335" s="13"/>
      <c r="R335" s="13"/>
      <c r="S335" s="13"/>
      <c r="T335" s="13"/>
      <c r="U335" s="13"/>
      <c r="V335" s="13"/>
      <c r="W335" s="13"/>
      <c r="X335" s="13"/>
      <c r="Y335" s="13"/>
      <c r="Z335" s="13"/>
      <c r="AA335" s="13"/>
      <c r="AB335" s="13"/>
    </row>
    <row r="336" spans="1:28" ht="13.2">
      <c r="A336" s="42"/>
      <c r="B336" s="13"/>
      <c r="C336" s="13"/>
      <c r="D336" s="13"/>
      <c r="E336" s="13"/>
      <c r="F336" s="13"/>
      <c r="G336" s="5"/>
      <c r="H336" s="13"/>
      <c r="I336" s="7"/>
      <c r="J336" s="13"/>
      <c r="K336" s="13"/>
      <c r="L336" s="13"/>
      <c r="M336" s="13"/>
      <c r="N336" s="13"/>
      <c r="O336" s="13"/>
      <c r="P336" s="13"/>
      <c r="Q336" s="13"/>
      <c r="R336" s="13"/>
      <c r="S336" s="13"/>
      <c r="T336" s="13"/>
      <c r="U336" s="13"/>
      <c r="V336" s="13"/>
      <c r="W336" s="13"/>
      <c r="X336" s="13"/>
      <c r="Y336" s="13"/>
      <c r="Z336" s="13"/>
      <c r="AA336" s="13"/>
      <c r="AB336" s="13"/>
    </row>
    <row r="337" spans="1:28" ht="13.2">
      <c r="A337" s="42"/>
      <c r="B337" s="13"/>
      <c r="C337" s="13"/>
      <c r="D337" s="13"/>
      <c r="E337" s="13"/>
      <c r="F337" s="13"/>
      <c r="G337" s="5"/>
      <c r="H337" s="13"/>
      <c r="I337" s="7"/>
      <c r="J337" s="13"/>
      <c r="K337" s="13"/>
      <c r="L337" s="13"/>
      <c r="M337" s="13"/>
      <c r="N337" s="13"/>
      <c r="O337" s="13"/>
      <c r="P337" s="13"/>
      <c r="Q337" s="13"/>
      <c r="R337" s="13"/>
      <c r="S337" s="13"/>
      <c r="T337" s="13"/>
      <c r="U337" s="13"/>
      <c r="V337" s="13"/>
      <c r="W337" s="13"/>
      <c r="X337" s="13"/>
      <c r="Y337" s="13"/>
      <c r="Z337" s="13"/>
      <c r="AA337" s="13"/>
      <c r="AB337" s="13"/>
    </row>
    <row r="338" spans="1:28" ht="13.2">
      <c r="A338" s="42"/>
      <c r="B338" s="13"/>
      <c r="C338" s="13"/>
      <c r="D338" s="13"/>
      <c r="E338" s="13"/>
      <c r="F338" s="13"/>
      <c r="G338" s="5"/>
      <c r="H338" s="13"/>
      <c r="I338" s="7"/>
      <c r="J338" s="13"/>
      <c r="K338" s="13"/>
      <c r="L338" s="13"/>
      <c r="M338" s="13"/>
      <c r="N338" s="13"/>
      <c r="O338" s="13"/>
      <c r="P338" s="13"/>
      <c r="Q338" s="13"/>
      <c r="R338" s="13"/>
      <c r="S338" s="13"/>
      <c r="T338" s="13"/>
      <c r="U338" s="13"/>
      <c r="V338" s="13"/>
      <c r="W338" s="13"/>
      <c r="X338" s="13"/>
      <c r="Y338" s="13"/>
      <c r="Z338" s="13"/>
      <c r="AA338" s="13"/>
      <c r="AB338" s="13"/>
    </row>
    <row r="339" spans="1:28" ht="13.2">
      <c r="A339" s="42"/>
      <c r="B339" s="13"/>
      <c r="C339" s="13"/>
      <c r="D339" s="13"/>
      <c r="E339" s="13"/>
      <c r="F339" s="13"/>
      <c r="G339" s="5"/>
      <c r="H339" s="13"/>
      <c r="I339" s="7"/>
      <c r="J339" s="13"/>
      <c r="K339" s="13"/>
      <c r="L339" s="13"/>
      <c r="M339" s="13"/>
      <c r="N339" s="13"/>
      <c r="O339" s="13"/>
      <c r="P339" s="13"/>
      <c r="Q339" s="13"/>
      <c r="R339" s="13"/>
      <c r="S339" s="13"/>
      <c r="T339" s="13"/>
      <c r="U339" s="13"/>
      <c r="V339" s="13"/>
      <c r="W339" s="13"/>
      <c r="X339" s="13"/>
      <c r="Y339" s="13"/>
      <c r="Z339" s="13"/>
      <c r="AA339" s="13"/>
      <c r="AB339" s="13"/>
    </row>
    <row r="340" spans="1:28" ht="13.2">
      <c r="A340" s="42"/>
      <c r="B340" s="13"/>
      <c r="C340" s="13"/>
      <c r="D340" s="13"/>
      <c r="E340" s="13"/>
      <c r="F340" s="13"/>
      <c r="G340" s="5"/>
      <c r="H340" s="13"/>
      <c r="I340" s="7"/>
      <c r="J340" s="13"/>
      <c r="K340" s="13"/>
      <c r="L340" s="13"/>
      <c r="M340" s="13"/>
      <c r="N340" s="13"/>
      <c r="O340" s="13"/>
      <c r="P340" s="13"/>
      <c r="Q340" s="13"/>
      <c r="R340" s="13"/>
      <c r="S340" s="13"/>
      <c r="T340" s="13"/>
      <c r="U340" s="13"/>
      <c r="V340" s="13"/>
      <c r="W340" s="13"/>
      <c r="X340" s="13"/>
      <c r="Y340" s="13"/>
      <c r="Z340" s="13"/>
      <c r="AA340" s="13"/>
      <c r="AB340" s="13"/>
    </row>
    <row r="341" spans="1:28" ht="13.2">
      <c r="A341" s="42"/>
      <c r="B341" s="13"/>
      <c r="C341" s="13"/>
      <c r="D341" s="13"/>
      <c r="E341" s="13"/>
      <c r="F341" s="13"/>
      <c r="G341" s="5"/>
      <c r="H341" s="13"/>
      <c r="I341" s="7"/>
      <c r="J341" s="13"/>
      <c r="K341" s="13"/>
      <c r="L341" s="13"/>
      <c r="M341" s="13"/>
      <c r="N341" s="13"/>
      <c r="O341" s="13"/>
      <c r="P341" s="13"/>
      <c r="Q341" s="13"/>
      <c r="R341" s="13"/>
      <c r="S341" s="13"/>
      <c r="T341" s="13"/>
      <c r="U341" s="13"/>
      <c r="V341" s="13"/>
      <c r="W341" s="13"/>
      <c r="X341" s="13"/>
      <c r="Y341" s="13"/>
      <c r="Z341" s="13"/>
      <c r="AA341" s="13"/>
      <c r="AB341" s="13"/>
    </row>
    <row r="342" spans="1:28" ht="13.2">
      <c r="A342" s="42"/>
      <c r="B342" s="13"/>
      <c r="C342" s="13"/>
      <c r="D342" s="13"/>
      <c r="E342" s="13"/>
      <c r="F342" s="13"/>
      <c r="G342" s="5"/>
      <c r="H342" s="13"/>
      <c r="I342" s="7"/>
      <c r="J342" s="13"/>
      <c r="K342" s="13"/>
      <c r="L342" s="13"/>
      <c r="M342" s="13"/>
      <c r="N342" s="13"/>
      <c r="O342" s="13"/>
      <c r="P342" s="13"/>
      <c r="Q342" s="13"/>
      <c r="R342" s="13"/>
      <c r="S342" s="13"/>
      <c r="T342" s="13"/>
      <c r="U342" s="13"/>
      <c r="V342" s="13"/>
      <c r="W342" s="13"/>
      <c r="X342" s="13"/>
      <c r="Y342" s="13"/>
      <c r="Z342" s="13"/>
      <c r="AA342" s="13"/>
      <c r="AB342" s="13"/>
    </row>
    <row r="343" spans="1:28" ht="13.2">
      <c r="A343" s="42"/>
      <c r="B343" s="13"/>
      <c r="C343" s="13"/>
      <c r="D343" s="13"/>
      <c r="E343" s="13"/>
      <c r="F343" s="13"/>
      <c r="G343" s="5"/>
      <c r="H343" s="13"/>
      <c r="I343" s="7"/>
      <c r="J343" s="13"/>
      <c r="K343" s="13"/>
      <c r="L343" s="13"/>
      <c r="M343" s="13"/>
      <c r="N343" s="13"/>
      <c r="O343" s="13"/>
      <c r="P343" s="13"/>
      <c r="Q343" s="13"/>
      <c r="R343" s="13"/>
      <c r="S343" s="13"/>
      <c r="T343" s="13"/>
      <c r="U343" s="13"/>
      <c r="V343" s="13"/>
      <c r="W343" s="13"/>
      <c r="X343" s="13"/>
      <c r="Y343" s="13"/>
      <c r="Z343" s="13"/>
      <c r="AA343" s="13"/>
      <c r="AB343" s="13"/>
    </row>
    <row r="344" spans="1:28" ht="13.2">
      <c r="A344" s="42"/>
      <c r="B344" s="13"/>
      <c r="C344" s="13"/>
      <c r="D344" s="13"/>
      <c r="E344" s="13"/>
      <c r="F344" s="13"/>
      <c r="G344" s="5"/>
      <c r="H344" s="13"/>
      <c r="I344" s="7"/>
      <c r="J344" s="13"/>
      <c r="K344" s="13"/>
      <c r="L344" s="13"/>
      <c r="M344" s="13"/>
      <c r="N344" s="13"/>
      <c r="O344" s="13"/>
      <c r="P344" s="13"/>
      <c r="Q344" s="13"/>
      <c r="R344" s="13"/>
      <c r="S344" s="13"/>
      <c r="T344" s="13"/>
      <c r="U344" s="13"/>
      <c r="V344" s="13"/>
      <c r="W344" s="13"/>
      <c r="X344" s="13"/>
      <c r="Y344" s="13"/>
      <c r="Z344" s="13"/>
      <c r="AA344" s="13"/>
      <c r="AB344" s="13"/>
    </row>
    <row r="345" spans="1:28" ht="13.2">
      <c r="A345" s="42"/>
      <c r="B345" s="13"/>
      <c r="C345" s="13"/>
      <c r="D345" s="13"/>
      <c r="E345" s="13"/>
      <c r="F345" s="13"/>
      <c r="G345" s="5"/>
      <c r="H345" s="13"/>
      <c r="I345" s="7"/>
      <c r="J345" s="13"/>
      <c r="K345" s="13"/>
      <c r="L345" s="13"/>
      <c r="M345" s="13"/>
      <c r="N345" s="13"/>
      <c r="O345" s="13"/>
      <c r="P345" s="13"/>
      <c r="Q345" s="13"/>
      <c r="R345" s="13"/>
      <c r="S345" s="13"/>
      <c r="T345" s="13"/>
      <c r="U345" s="13"/>
      <c r="V345" s="13"/>
      <c r="W345" s="13"/>
      <c r="X345" s="13"/>
      <c r="Y345" s="13"/>
      <c r="Z345" s="13"/>
      <c r="AA345" s="13"/>
      <c r="AB345" s="13"/>
    </row>
    <row r="346" spans="1:28" ht="13.2">
      <c r="A346" s="42"/>
      <c r="B346" s="13"/>
      <c r="C346" s="13"/>
      <c r="D346" s="13"/>
      <c r="E346" s="13"/>
      <c r="F346" s="13"/>
      <c r="G346" s="5"/>
      <c r="H346" s="13"/>
      <c r="I346" s="7"/>
      <c r="J346" s="13"/>
      <c r="K346" s="13"/>
      <c r="L346" s="13"/>
      <c r="M346" s="13"/>
      <c r="N346" s="13"/>
      <c r="O346" s="13"/>
      <c r="P346" s="13"/>
      <c r="Q346" s="13"/>
      <c r="R346" s="13"/>
      <c r="S346" s="13"/>
      <c r="T346" s="13"/>
      <c r="U346" s="13"/>
      <c r="V346" s="13"/>
      <c r="W346" s="13"/>
      <c r="X346" s="13"/>
      <c r="Y346" s="13"/>
      <c r="Z346" s="13"/>
      <c r="AA346" s="13"/>
      <c r="AB346" s="13"/>
    </row>
    <row r="347" spans="1:28" ht="13.2">
      <c r="A347" s="42"/>
      <c r="B347" s="13"/>
      <c r="C347" s="13"/>
      <c r="D347" s="13"/>
      <c r="E347" s="13"/>
      <c r="F347" s="13"/>
      <c r="G347" s="5"/>
      <c r="H347" s="13"/>
      <c r="I347" s="7"/>
      <c r="J347" s="13"/>
      <c r="K347" s="13"/>
      <c r="L347" s="13"/>
      <c r="M347" s="13"/>
      <c r="N347" s="13"/>
      <c r="O347" s="13"/>
      <c r="P347" s="13"/>
      <c r="Q347" s="13"/>
      <c r="R347" s="13"/>
      <c r="S347" s="13"/>
      <c r="T347" s="13"/>
      <c r="U347" s="13"/>
      <c r="V347" s="13"/>
      <c r="W347" s="13"/>
      <c r="X347" s="13"/>
      <c r="Y347" s="13"/>
      <c r="Z347" s="13"/>
      <c r="AA347" s="13"/>
      <c r="AB347" s="13"/>
    </row>
    <row r="348" spans="1:28" ht="13.2">
      <c r="A348" s="42"/>
      <c r="B348" s="13"/>
      <c r="C348" s="13"/>
      <c r="D348" s="13"/>
      <c r="E348" s="13"/>
      <c r="F348" s="13"/>
      <c r="G348" s="5"/>
      <c r="H348" s="13"/>
      <c r="I348" s="7"/>
      <c r="J348" s="13"/>
      <c r="K348" s="13"/>
      <c r="L348" s="13"/>
      <c r="M348" s="13"/>
      <c r="N348" s="13"/>
      <c r="O348" s="13"/>
      <c r="P348" s="13"/>
      <c r="Q348" s="13"/>
      <c r="R348" s="13"/>
      <c r="S348" s="13"/>
      <c r="T348" s="13"/>
      <c r="U348" s="13"/>
      <c r="V348" s="13"/>
      <c r="W348" s="13"/>
      <c r="X348" s="13"/>
      <c r="Y348" s="13"/>
      <c r="Z348" s="13"/>
      <c r="AA348" s="13"/>
      <c r="AB348" s="13"/>
    </row>
    <row r="349" spans="1:28" ht="13.2">
      <c r="A349" s="42"/>
      <c r="B349" s="13"/>
      <c r="C349" s="13"/>
      <c r="D349" s="13"/>
      <c r="E349" s="13"/>
      <c r="F349" s="13"/>
      <c r="G349" s="5"/>
      <c r="H349" s="13"/>
      <c r="I349" s="7"/>
      <c r="J349" s="13"/>
      <c r="K349" s="13"/>
      <c r="L349" s="13"/>
      <c r="M349" s="13"/>
      <c r="N349" s="13"/>
      <c r="O349" s="13"/>
      <c r="P349" s="13"/>
      <c r="Q349" s="13"/>
      <c r="R349" s="13"/>
      <c r="S349" s="13"/>
      <c r="T349" s="13"/>
      <c r="U349" s="13"/>
      <c r="V349" s="13"/>
      <c r="W349" s="13"/>
      <c r="X349" s="13"/>
      <c r="Y349" s="13"/>
      <c r="Z349" s="13"/>
      <c r="AA349" s="13"/>
      <c r="AB349" s="13"/>
    </row>
    <row r="350" spans="1:28" ht="13.2">
      <c r="A350" s="42"/>
      <c r="B350" s="13"/>
      <c r="C350" s="13"/>
      <c r="D350" s="13"/>
      <c r="E350" s="13"/>
      <c r="F350" s="13"/>
      <c r="G350" s="5"/>
      <c r="H350" s="13"/>
      <c r="I350" s="7"/>
      <c r="J350" s="13"/>
      <c r="K350" s="13"/>
      <c r="L350" s="13"/>
      <c r="M350" s="13"/>
      <c r="N350" s="13"/>
      <c r="O350" s="13"/>
      <c r="P350" s="13"/>
      <c r="Q350" s="13"/>
      <c r="R350" s="13"/>
      <c r="S350" s="13"/>
      <c r="T350" s="13"/>
      <c r="U350" s="13"/>
      <c r="V350" s="13"/>
      <c r="W350" s="13"/>
      <c r="X350" s="13"/>
      <c r="Y350" s="13"/>
      <c r="Z350" s="13"/>
      <c r="AA350" s="13"/>
      <c r="AB350" s="13"/>
    </row>
    <row r="351" spans="1:28" ht="13.2">
      <c r="A351" s="42"/>
      <c r="B351" s="13"/>
      <c r="C351" s="13"/>
      <c r="D351" s="13"/>
      <c r="E351" s="13"/>
      <c r="F351" s="13"/>
      <c r="G351" s="5"/>
      <c r="H351" s="13"/>
      <c r="I351" s="7"/>
      <c r="J351" s="13"/>
      <c r="K351" s="13"/>
      <c r="L351" s="13"/>
      <c r="M351" s="13"/>
      <c r="N351" s="13"/>
      <c r="O351" s="13"/>
      <c r="P351" s="13"/>
      <c r="Q351" s="13"/>
      <c r="R351" s="13"/>
      <c r="S351" s="13"/>
      <c r="T351" s="13"/>
      <c r="U351" s="13"/>
      <c r="V351" s="13"/>
      <c r="W351" s="13"/>
      <c r="X351" s="13"/>
      <c r="Y351" s="13"/>
      <c r="Z351" s="13"/>
      <c r="AA351" s="13"/>
      <c r="AB351" s="13"/>
    </row>
    <row r="352" spans="1:28" ht="13.2">
      <c r="A352" s="42"/>
      <c r="B352" s="13"/>
      <c r="C352" s="13"/>
      <c r="D352" s="13"/>
      <c r="E352" s="13"/>
      <c r="F352" s="13"/>
      <c r="G352" s="5"/>
      <c r="H352" s="13"/>
      <c r="I352" s="7"/>
      <c r="J352" s="13"/>
      <c r="K352" s="13"/>
      <c r="L352" s="13"/>
      <c r="M352" s="13"/>
      <c r="N352" s="13"/>
      <c r="O352" s="13"/>
      <c r="P352" s="13"/>
      <c r="Q352" s="13"/>
      <c r="R352" s="13"/>
      <c r="S352" s="13"/>
      <c r="T352" s="13"/>
      <c r="U352" s="13"/>
      <c r="V352" s="13"/>
      <c r="W352" s="13"/>
      <c r="X352" s="13"/>
      <c r="Y352" s="13"/>
      <c r="Z352" s="13"/>
      <c r="AA352" s="13"/>
      <c r="AB352" s="13"/>
    </row>
    <row r="353" spans="1:28" ht="13.2">
      <c r="A353" s="42"/>
      <c r="B353" s="13"/>
      <c r="C353" s="13"/>
      <c r="D353" s="13"/>
      <c r="E353" s="13"/>
      <c r="F353" s="13"/>
      <c r="G353" s="5"/>
      <c r="H353" s="13"/>
      <c r="I353" s="7"/>
      <c r="J353" s="13"/>
      <c r="K353" s="13"/>
      <c r="L353" s="13"/>
      <c r="M353" s="13"/>
      <c r="N353" s="13"/>
      <c r="O353" s="13"/>
      <c r="P353" s="13"/>
      <c r="Q353" s="13"/>
      <c r="R353" s="13"/>
      <c r="S353" s="13"/>
      <c r="T353" s="13"/>
      <c r="U353" s="13"/>
      <c r="V353" s="13"/>
      <c r="W353" s="13"/>
      <c r="X353" s="13"/>
      <c r="Y353" s="13"/>
      <c r="Z353" s="13"/>
      <c r="AA353" s="13"/>
      <c r="AB353" s="13"/>
    </row>
    <row r="354" spans="1:28" ht="13.2">
      <c r="A354" s="42"/>
      <c r="B354" s="13"/>
      <c r="C354" s="13"/>
      <c r="D354" s="13"/>
      <c r="E354" s="13"/>
      <c r="F354" s="13"/>
      <c r="G354" s="5"/>
      <c r="H354" s="13"/>
      <c r="I354" s="7"/>
      <c r="J354" s="13"/>
      <c r="K354" s="13"/>
      <c r="L354" s="13"/>
      <c r="M354" s="13"/>
      <c r="N354" s="13"/>
      <c r="O354" s="13"/>
      <c r="P354" s="13"/>
      <c r="Q354" s="13"/>
      <c r="R354" s="13"/>
      <c r="S354" s="13"/>
      <c r="T354" s="13"/>
      <c r="U354" s="13"/>
      <c r="V354" s="13"/>
      <c r="W354" s="13"/>
      <c r="X354" s="13"/>
      <c r="Y354" s="13"/>
      <c r="Z354" s="13"/>
      <c r="AA354" s="13"/>
      <c r="AB354" s="13"/>
    </row>
    <row r="355" spans="1:28" ht="13.2">
      <c r="A355" s="42"/>
      <c r="B355" s="13"/>
      <c r="C355" s="13"/>
      <c r="D355" s="13"/>
      <c r="E355" s="13"/>
      <c r="F355" s="13"/>
      <c r="G355" s="5"/>
      <c r="H355" s="13"/>
      <c r="I355" s="7"/>
      <c r="J355" s="13"/>
      <c r="K355" s="13"/>
      <c r="L355" s="13"/>
      <c r="M355" s="13"/>
      <c r="N355" s="13"/>
      <c r="O355" s="13"/>
      <c r="P355" s="13"/>
      <c r="Q355" s="13"/>
      <c r="R355" s="13"/>
      <c r="S355" s="13"/>
      <c r="T355" s="13"/>
      <c r="U355" s="13"/>
      <c r="V355" s="13"/>
      <c r="W355" s="13"/>
      <c r="X355" s="13"/>
      <c r="Y355" s="13"/>
      <c r="Z355" s="13"/>
      <c r="AA355" s="13"/>
      <c r="AB355" s="13"/>
    </row>
    <row r="356" spans="1:28" ht="13.2">
      <c r="A356" s="42"/>
      <c r="B356" s="13"/>
      <c r="C356" s="13"/>
      <c r="D356" s="13"/>
      <c r="E356" s="13"/>
      <c r="F356" s="13"/>
      <c r="G356" s="5"/>
      <c r="H356" s="13"/>
      <c r="I356" s="7"/>
      <c r="J356" s="13"/>
      <c r="K356" s="13"/>
      <c r="L356" s="13"/>
      <c r="M356" s="13"/>
      <c r="N356" s="13"/>
      <c r="O356" s="13"/>
      <c r="P356" s="13"/>
      <c r="Q356" s="13"/>
      <c r="R356" s="13"/>
      <c r="S356" s="13"/>
      <c r="T356" s="13"/>
      <c r="U356" s="13"/>
      <c r="V356" s="13"/>
      <c r="W356" s="13"/>
      <c r="X356" s="13"/>
      <c r="Y356" s="13"/>
      <c r="Z356" s="13"/>
      <c r="AA356" s="13"/>
      <c r="AB356" s="13"/>
    </row>
    <row r="357" spans="1:28" ht="13.2">
      <c r="A357" s="42"/>
      <c r="B357" s="13"/>
      <c r="C357" s="13"/>
      <c r="D357" s="13"/>
      <c r="E357" s="13"/>
      <c r="F357" s="13"/>
      <c r="G357" s="5"/>
      <c r="H357" s="13"/>
      <c r="I357" s="7"/>
      <c r="J357" s="13"/>
      <c r="K357" s="13"/>
      <c r="L357" s="13"/>
      <c r="M357" s="13"/>
      <c r="N357" s="13"/>
      <c r="O357" s="13"/>
      <c r="P357" s="13"/>
      <c r="Q357" s="13"/>
      <c r="R357" s="13"/>
      <c r="S357" s="13"/>
      <c r="T357" s="13"/>
      <c r="U357" s="13"/>
      <c r="V357" s="13"/>
      <c r="W357" s="13"/>
      <c r="X357" s="13"/>
      <c r="Y357" s="13"/>
      <c r="Z357" s="13"/>
      <c r="AA357" s="13"/>
      <c r="AB357" s="13"/>
    </row>
    <row r="358" spans="1:28" ht="13.2">
      <c r="A358" s="42"/>
      <c r="B358" s="13"/>
      <c r="C358" s="13"/>
      <c r="D358" s="13"/>
      <c r="E358" s="13"/>
      <c r="F358" s="13"/>
      <c r="G358" s="5"/>
      <c r="H358" s="13"/>
      <c r="I358" s="7"/>
      <c r="J358" s="13"/>
      <c r="K358" s="13"/>
      <c r="L358" s="13"/>
      <c r="M358" s="13"/>
      <c r="N358" s="13"/>
      <c r="O358" s="13"/>
      <c r="P358" s="13"/>
      <c r="Q358" s="13"/>
      <c r="R358" s="13"/>
      <c r="S358" s="13"/>
      <c r="T358" s="13"/>
      <c r="U358" s="13"/>
      <c r="V358" s="13"/>
      <c r="W358" s="13"/>
      <c r="X358" s="13"/>
      <c r="Y358" s="13"/>
      <c r="Z358" s="13"/>
      <c r="AA358" s="13"/>
      <c r="AB358" s="13"/>
    </row>
    <row r="359" spans="1:28" ht="13.2">
      <c r="A359" s="42"/>
      <c r="B359" s="13"/>
      <c r="C359" s="13"/>
      <c r="D359" s="13"/>
      <c r="E359" s="13"/>
      <c r="F359" s="13"/>
      <c r="G359" s="5"/>
      <c r="H359" s="13"/>
      <c r="I359" s="7"/>
      <c r="J359" s="13"/>
      <c r="K359" s="13"/>
      <c r="L359" s="13"/>
      <c r="M359" s="13"/>
      <c r="N359" s="13"/>
      <c r="O359" s="13"/>
      <c r="P359" s="13"/>
      <c r="Q359" s="13"/>
      <c r="R359" s="13"/>
      <c r="S359" s="13"/>
      <c r="T359" s="13"/>
      <c r="U359" s="13"/>
      <c r="V359" s="13"/>
      <c r="W359" s="13"/>
      <c r="X359" s="13"/>
      <c r="Y359" s="13"/>
      <c r="Z359" s="13"/>
      <c r="AA359" s="13"/>
      <c r="AB359" s="13"/>
    </row>
    <row r="360" spans="1:28" ht="13.2">
      <c r="A360" s="42"/>
      <c r="B360" s="13"/>
      <c r="C360" s="13"/>
      <c r="D360" s="13"/>
      <c r="E360" s="13"/>
      <c r="F360" s="13"/>
      <c r="G360" s="5"/>
      <c r="H360" s="13"/>
      <c r="I360" s="7"/>
      <c r="J360" s="13"/>
      <c r="K360" s="13"/>
      <c r="L360" s="13"/>
      <c r="M360" s="13"/>
      <c r="N360" s="13"/>
      <c r="O360" s="13"/>
      <c r="P360" s="13"/>
      <c r="Q360" s="13"/>
      <c r="R360" s="13"/>
      <c r="S360" s="13"/>
      <c r="T360" s="13"/>
      <c r="U360" s="13"/>
      <c r="V360" s="13"/>
      <c r="W360" s="13"/>
      <c r="X360" s="13"/>
      <c r="Y360" s="13"/>
      <c r="Z360" s="13"/>
      <c r="AA360" s="13"/>
      <c r="AB360" s="13"/>
    </row>
    <row r="361" spans="1:28" ht="13.2">
      <c r="A361" s="42"/>
      <c r="B361" s="13"/>
      <c r="C361" s="13"/>
      <c r="D361" s="13"/>
      <c r="E361" s="13"/>
      <c r="F361" s="13"/>
      <c r="G361" s="5"/>
      <c r="H361" s="13"/>
      <c r="I361" s="7"/>
      <c r="J361" s="13"/>
      <c r="K361" s="13"/>
      <c r="L361" s="13"/>
      <c r="M361" s="13"/>
      <c r="N361" s="13"/>
      <c r="O361" s="13"/>
      <c r="P361" s="13"/>
      <c r="Q361" s="13"/>
      <c r="R361" s="13"/>
      <c r="S361" s="13"/>
      <c r="T361" s="13"/>
      <c r="U361" s="13"/>
      <c r="V361" s="13"/>
      <c r="W361" s="13"/>
      <c r="X361" s="13"/>
      <c r="Y361" s="13"/>
      <c r="Z361" s="13"/>
      <c r="AA361" s="13"/>
      <c r="AB361" s="13"/>
    </row>
    <row r="362" spans="1:28" ht="13.2">
      <c r="A362" s="42"/>
      <c r="B362" s="13"/>
      <c r="C362" s="13"/>
      <c r="D362" s="13"/>
      <c r="E362" s="13"/>
      <c r="F362" s="13"/>
      <c r="G362" s="5"/>
      <c r="H362" s="13"/>
      <c r="I362" s="7"/>
      <c r="J362" s="13"/>
      <c r="K362" s="13"/>
      <c r="L362" s="13"/>
      <c r="M362" s="13"/>
      <c r="N362" s="13"/>
      <c r="O362" s="13"/>
      <c r="P362" s="13"/>
      <c r="Q362" s="13"/>
      <c r="R362" s="13"/>
      <c r="S362" s="13"/>
      <c r="T362" s="13"/>
      <c r="U362" s="13"/>
      <c r="V362" s="13"/>
      <c r="W362" s="13"/>
      <c r="X362" s="13"/>
      <c r="Y362" s="13"/>
      <c r="Z362" s="13"/>
      <c r="AA362" s="13"/>
      <c r="AB362" s="13"/>
    </row>
    <row r="363" spans="1:28" ht="13.2">
      <c r="A363" s="42"/>
      <c r="B363" s="13"/>
      <c r="C363" s="13"/>
      <c r="D363" s="13"/>
      <c r="E363" s="13"/>
      <c r="F363" s="13"/>
      <c r="G363" s="5"/>
      <c r="H363" s="13"/>
      <c r="I363" s="7"/>
      <c r="J363" s="13"/>
      <c r="K363" s="13"/>
      <c r="L363" s="13"/>
      <c r="M363" s="13"/>
      <c r="N363" s="13"/>
      <c r="O363" s="13"/>
      <c r="P363" s="13"/>
      <c r="Q363" s="13"/>
      <c r="R363" s="13"/>
      <c r="S363" s="13"/>
      <c r="T363" s="13"/>
      <c r="U363" s="13"/>
      <c r="V363" s="13"/>
      <c r="W363" s="13"/>
      <c r="X363" s="13"/>
      <c r="Y363" s="13"/>
      <c r="Z363" s="13"/>
      <c r="AA363" s="13"/>
      <c r="AB363" s="13"/>
    </row>
    <row r="364" spans="1:28" ht="13.2">
      <c r="A364" s="42"/>
      <c r="B364" s="13"/>
      <c r="C364" s="13"/>
      <c r="D364" s="13"/>
      <c r="E364" s="13"/>
      <c r="F364" s="13"/>
      <c r="G364" s="5"/>
      <c r="H364" s="13"/>
      <c r="I364" s="7"/>
      <c r="J364" s="13"/>
      <c r="K364" s="13"/>
      <c r="L364" s="13"/>
      <c r="M364" s="13"/>
      <c r="N364" s="13"/>
      <c r="O364" s="13"/>
      <c r="P364" s="13"/>
      <c r="Q364" s="13"/>
      <c r="R364" s="13"/>
      <c r="S364" s="13"/>
      <c r="T364" s="13"/>
      <c r="U364" s="13"/>
      <c r="V364" s="13"/>
      <c r="W364" s="13"/>
      <c r="X364" s="13"/>
      <c r="Y364" s="13"/>
      <c r="Z364" s="13"/>
      <c r="AA364" s="13"/>
      <c r="AB364" s="13"/>
    </row>
    <row r="365" spans="1:28" ht="13.2">
      <c r="A365" s="42"/>
      <c r="B365" s="13"/>
      <c r="C365" s="13"/>
      <c r="D365" s="13"/>
      <c r="E365" s="13"/>
      <c r="F365" s="13"/>
      <c r="G365" s="5"/>
      <c r="H365" s="13"/>
      <c r="I365" s="7"/>
      <c r="J365" s="13"/>
      <c r="K365" s="13"/>
      <c r="L365" s="13"/>
      <c r="M365" s="13"/>
      <c r="N365" s="13"/>
      <c r="O365" s="13"/>
      <c r="P365" s="13"/>
      <c r="Q365" s="13"/>
      <c r="R365" s="13"/>
      <c r="S365" s="13"/>
      <c r="T365" s="13"/>
      <c r="U365" s="13"/>
      <c r="V365" s="13"/>
      <c r="W365" s="13"/>
      <c r="X365" s="13"/>
      <c r="Y365" s="13"/>
      <c r="Z365" s="13"/>
      <c r="AA365" s="13"/>
      <c r="AB365" s="13"/>
    </row>
    <row r="366" spans="1:28" ht="13.2">
      <c r="A366" s="42"/>
      <c r="B366" s="13"/>
      <c r="C366" s="13"/>
      <c r="D366" s="13"/>
      <c r="E366" s="13"/>
      <c r="F366" s="13"/>
      <c r="G366" s="5"/>
      <c r="H366" s="13"/>
      <c r="I366" s="7"/>
      <c r="J366" s="13"/>
      <c r="K366" s="13"/>
      <c r="L366" s="13"/>
      <c r="M366" s="13"/>
      <c r="N366" s="13"/>
      <c r="O366" s="13"/>
      <c r="P366" s="13"/>
      <c r="Q366" s="13"/>
      <c r="R366" s="13"/>
      <c r="S366" s="13"/>
      <c r="T366" s="13"/>
      <c r="U366" s="13"/>
      <c r="V366" s="13"/>
      <c r="W366" s="13"/>
      <c r="X366" s="13"/>
      <c r="Y366" s="13"/>
      <c r="Z366" s="13"/>
      <c r="AA366" s="13"/>
      <c r="AB366" s="13"/>
    </row>
    <row r="367" spans="1:28" ht="13.2">
      <c r="A367" s="42"/>
      <c r="B367" s="13"/>
      <c r="C367" s="13"/>
      <c r="D367" s="13"/>
      <c r="E367" s="13"/>
      <c r="F367" s="13"/>
      <c r="G367" s="5"/>
      <c r="H367" s="13"/>
      <c r="I367" s="7"/>
      <c r="J367" s="13"/>
      <c r="K367" s="13"/>
      <c r="L367" s="13"/>
      <c r="M367" s="13"/>
      <c r="N367" s="13"/>
      <c r="O367" s="13"/>
      <c r="P367" s="13"/>
      <c r="Q367" s="13"/>
      <c r="R367" s="13"/>
      <c r="S367" s="13"/>
      <c r="T367" s="13"/>
      <c r="U367" s="13"/>
      <c r="V367" s="13"/>
      <c r="W367" s="13"/>
      <c r="X367" s="13"/>
      <c r="Y367" s="13"/>
      <c r="Z367" s="13"/>
      <c r="AA367" s="13"/>
      <c r="AB367" s="13"/>
    </row>
    <row r="368" spans="1:28" ht="13.2">
      <c r="A368" s="42"/>
      <c r="B368" s="13"/>
      <c r="C368" s="13"/>
      <c r="D368" s="13"/>
      <c r="E368" s="13"/>
      <c r="F368" s="13"/>
      <c r="G368" s="5"/>
      <c r="H368" s="13"/>
      <c r="I368" s="7"/>
      <c r="J368" s="13"/>
      <c r="K368" s="13"/>
      <c r="L368" s="13"/>
      <c r="M368" s="13"/>
      <c r="N368" s="13"/>
      <c r="O368" s="13"/>
      <c r="P368" s="13"/>
      <c r="Q368" s="13"/>
      <c r="R368" s="13"/>
      <c r="S368" s="13"/>
      <c r="T368" s="13"/>
      <c r="U368" s="13"/>
      <c r="V368" s="13"/>
      <c r="W368" s="13"/>
      <c r="X368" s="13"/>
      <c r="Y368" s="13"/>
      <c r="Z368" s="13"/>
      <c r="AA368" s="13"/>
      <c r="AB368" s="13"/>
    </row>
    <row r="369" spans="1:28" ht="13.2">
      <c r="A369" s="42"/>
      <c r="B369" s="13"/>
      <c r="C369" s="13"/>
      <c r="D369" s="13"/>
      <c r="E369" s="13"/>
      <c r="F369" s="13"/>
      <c r="G369" s="5"/>
      <c r="H369" s="13"/>
      <c r="I369" s="7"/>
      <c r="J369" s="13"/>
      <c r="K369" s="13"/>
      <c r="L369" s="13"/>
      <c r="M369" s="13"/>
      <c r="N369" s="13"/>
      <c r="O369" s="13"/>
      <c r="P369" s="13"/>
      <c r="Q369" s="13"/>
      <c r="R369" s="13"/>
      <c r="S369" s="13"/>
      <c r="T369" s="13"/>
      <c r="U369" s="13"/>
      <c r="V369" s="13"/>
      <c r="W369" s="13"/>
      <c r="X369" s="13"/>
      <c r="Y369" s="13"/>
      <c r="Z369" s="13"/>
      <c r="AA369" s="13"/>
      <c r="AB369" s="13"/>
    </row>
    <row r="370" spans="1:28" ht="13.2">
      <c r="A370" s="42"/>
      <c r="B370" s="13"/>
      <c r="C370" s="13"/>
      <c r="D370" s="13"/>
      <c r="E370" s="13"/>
      <c r="F370" s="13"/>
      <c r="G370" s="5"/>
      <c r="H370" s="13"/>
      <c r="I370" s="7"/>
      <c r="J370" s="13"/>
      <c r="K370" s="13"/>
      <c r="L370" s="13"/>
      <c r="M370" s="13"/>
      <c r="N370" s="13"/>
      <c r="O370" s="13"/>
      <c r="P370" s="13"/>
      <c r="Q370" s="13"/>
      <c r="R370" s="13"/>
      <c r="S370" s="13"/>
      <c r="T370" s="13"/>
      <c r="U370" s="13"/>
      <c r="V370" s="13"/>
      <c r="W370" s="13"/>
      <c r="X370" s="13"/>
      <c r="Y370" s="13"/>
      <c r="Z370" s="13"/>
      <c r="AA370" s="13"/>
      <c r="AB370" s="13"/>
    </row>
    <row r="371" spans="1:28" ht="13.2">
      <c r="A371" s="42"/>
      <c r="B371" s="13"/>
      <c r="C371" s="13"/>
      <c r="D371" s="13"/>
      <c r="E371" s="13"/>
      <c r="F371" s="13"/>
      <c r="G371" s="5"/>
      <c r="H371" s="13"/>
      <c r="I371" s="7"/>
      <c r="J371" s="13"/>
      <c r="K371" s="13"/>
      <c r="L371" s="13"/>
      <c r="M371" s="13"/>
      <c r="N371" s="13"/>
      <c r="O371" s="13"/>
      <c r="P371" s="13"/>
      <c r="Q371" s="13"/>
      <c r="R371" s="13"/>
      <c r="S371" s="13"/>
      <c r="T371" s="13"/>
      <c r="U371" s="13"/>
      <c r="V371" s="13"/>
      <c r="W371" s="13"/>
      <c r="X371" s="13"/>
      <c r="Y371" s="13"/>
      <c r="Z371" s="13"/>
      <c r="AA371" s="13"/>
      <c r="AB371" s="13"/>
    </row>
    <row r="372" spans="1:28" ht="13.2">
      <c r="A372" s="42"/>
      <c r="B372" s="13"/>
      <c r="C372" s="13"/>
      <c r="D372" s="13"/>
      <c r="E372" s="13"/>
      <c r="F372" s="13"/>
      <c r="G372" s="5"/>
      <c r="H372" s="13"/>
      <c r="I372" s="7"/>
      <c r="J372" s="13"/>
      <c r="K372" s="13"/>
      <c r="L372" s="13"/>
      <c r="M372" s="13"/>
      <c r="N372" s="13"/>
      <c r="O372" s="13"/>
      <c r="P372" s="13"/>
      <c r="Q372" s="13"/>
      <c r="R372" s="13"/>
      <c r="S372" s="13"/>
      <c r="T372" s="13"/>
      <c r="U372" s="13"/>
      <c r="V372" s="13"/>
      <c r="W372" s="13"/>
      <c r="X372" s="13"/>
      <c r="Y372" s="13"/>
      <c r="Z372" s="13"/>
      <c r="AA372" s="13"/>
      <c r="AB372" s="13"/>
    </row>
    <row r="373" spans="1:28" ht="13.2">
      <c r="A373" s="42"/>
      <c r="B373" s="13"/>
      <c r="C373" s="13"/>
      <c r="D373" s="13"/>
      <c r="E373" s="13"/>
      <c r="F373" s="13"/>
      <c r="G373" s="5"/>
      <c r="H373" s="13"/>
      <c r="I373" s="7"/>
      <c r="J373" s="13"/>
      <c r="K373" s="13"/>
      <c r="L373" s="13"/>
      <c r="M373" s="13"/>
      <c r="N373" s="13"/>
      <c r="O373" s="13"/>
      <c r="P373" s="13"/>
      <c r="Q373" s="13"/>
      <c r="R373" s="13"/>
      <c r="S373" s="13"/>
      <c r="T373" s="13"/>
      <c r="U373" s="13"/>
      <c r="V373" s="13"/>
      <c r="W373" s="13"/>
      <c r="X373" s="13"/>
      <c r="Y373" s="13"/>
      <c r="Z373" s="13"/>
      <c r="AA373" s="13"/>
      <c r="AB373" s="13"/>
    </row>
    <row r="374" spans="1:28" ht="13.2">
      <c r="A374" s="42"/>
      <c r="B374" s="13"/>
      <c r="C374" s="13"/>
      <c r="D374" s="13"/>
      <c r="E374" s="13"/>
      <c r="F374" s="13"/>
      <c r="G374" s="5"/>
      <c r="H374" s="13"/>
      <c r="I374" s="7"/>
      <c r="J374" s="13"/>
      <c r="K374" s="13"/>
      <c r="L374" s="13"/>
      <c r="M374" s="13"/>
      <c r="N374" s="13"/>
      <c r="O374" s="13"/>
      <c r="P374" s="13"/>
      <c r="Q374" s="13"/>
      <c r="R374" s="13"/>
      <c r="S374" s="13"/>
      <c r="T374" s="13"/>
      <c r="U374" s="13"/>
      <c r="V374" s="13"/>
      <c r="W374" s="13"/>
      <c r="X374" s="13"/>
      <c r="Y374" s="13"/>
      <c r="Z374" s="13"/>
      <c r="AA374" s="13"/>
      <c r="AB374" s="13"/>
    </row>
    <row r="375" spans="1:28" ht="13.2">
      <c r="A375" s="42"/>
      <c r="B375" s="13"/>
      <c r="C375" s="13"/>
      <c r="D375" s="13"/>
      <c r="E375" s="13"/>
      <c r="F375" s="13"/>
      <c r="G375" s="5"/>
      <c r="H375" s="13"/>
      <c r="I375" s="7"/>
      <c r="J375" s="13"/>
      <c r="K375" s="13"/>
      <c r="L375" s="13"/>
      <c r="M375" s="13"/>
      <c r="N375" s="13"/>
      <c r="O375" s="13"/>
      <c r="P375" s="13"/>
      <c r="Q375" s="13"/>
      <c r="R375" s="13"/>
      <c r="S375" s="13"/>
      <c r="T375" s="13"/>
      <c r="U375" s="13"/>
      <c r="V375" s="13"/>
      <c r="W375" s="13"/>
      <c r="X375" s="13"/>
      <c r="Y375" s="13"/>
      <c r="Z375" s="13"/>
      <c r="AA375" s="13"/>
      <c r="AB375" s="13"/>
    </row>
    <row r="376" spans="1:28" ht="13.2">
      <c r="A376" s="42"/>
      <c r="B376" s="13"/>
      <c r="C376" s="13"/>
      <c r="D376" s="13"/>
      <c r="E376" s="13"/>
      <c r="F376" s="13"/>
      <c r="G376" s="5"/>
      <c r="H376" s="13"/>
      <c r="I376" s="7"/>
      <c r="J376" s="13"/>
      <c r="K376" s="13"/>
      <c r="L376" s="13"/>
      <c r="M376" s="13"/>
      <c r="N376" s="13"/>
      <c r="O376" s="13"/>
      <c r="P376" s="13"/>
      <c r="Q376" s="13"/>
      <c r="R376" s="13"/>
      <c r="S376" s="13"/>
      <c r="T376" s="13"/>
      <c r="U376" s="13"/>
      <c r="V376" s="13"/>
      <c r="W376" s="13"/>
      <c r="X376" s="13"/>
      <c r="Y376" s="13"/>
      <c r="Z376" s="13"/>
      <c r="AA376" s="13"/>
      <c r="AB376" s="13"/>
    </row>
    <row r="377" spans="1:28" ht="13.2">
      <c r="A377" s="42"/>
      <c r="B377" s="13"/>
      <c r="C377" s="13"/>
      <c r="D377" s="13"/>
      <c r="E377" s="13"/>
      <c r="F377" s="13"/>
      <c r="G377" s="5"/>
      <c r="H377" s="13"/>
      <c r="I377" s="7"/>
      <c r="J377" s="13"/>
      <c r="K377" s="13"/>
      <c r="L377" s="13"/>
      <c r="M377" s="13"/>
      <c r="N377" s="13"/>
      <c r="O377" s="13"/>
      <c r="P377" s="13"/>
      <c r="Q377" s="13"/>
      <c r="R377" s="13"/>
      <c r="S377" s="13"/>
      <c r="T377" s="13"/>
      <c r="U377" s="13"/>
      <c r="V377" s="13"/>
      <c r="W377" s="13"/>
      <c r="X377" s="13"/>
      <c r="Y377" s="13"/>
      <c r="Z377" s="13"/>
      <c r="AA377" s="13"/>
      <c r="AB377" s="13"/>
    </row>
    <row r="378" spans="1:28" ht="13.2">
      <c r="A378" s="42"/>
      <c r="B378" s="13"/>
      <c r="C378" s="13"/>
      <c r="D378" s="13"/>
      <c r="E378" s="13"/>
      <c r="F378" s="13"/>
      <c r="G378" s="5"/>
      <c r="H378" s="13"/>
      <c r="I378" s="7"/>
      <c r="J378" s="13"/>
      <c r="K378" s="13"/>
      <c r="L378" s="13"/>
      <c r="M378" s="13"/>
      <c r="N378" s="13"/>
      <c r="O378" s="13"/>
      <c r="P378" s="13"/>
      <c r="Q378" s="13"/>
      <c r="R378" s="13"/>
      <c r="S378" s="13"/>
      <c r="T378" s="13"/>
      <c r="U378" s="13"/>
      <c r="V378" s="13"/>
      <c r="W378" s="13"/>
      <c r="X378" s="13"/>
      <c r="Y378" s="13"/>
      <c r="Z378" s="13"/>
      <c r="AA378" s="13"/>
      <c r="AB378" s="13"/>
    </row>
    <row r="379" spans="1:28" ht="13.2">
      <c r="A379" s="42"/>
      <c r="B379" s="13"/>
      <c r="C379" s="13"/>
      <c r="D379" s="13"/>
      <c r="E379" s="13"/>
      <c r="F379" s="13"/>
      <c r="G379" s="5"/>
      <c r="H379" s="13"/>
      <c r="I379" s="7"/>
      <c r="J379" s="13"/>
      <c r="K379" s="13"/>
      <c r="L379" s="13"/>
      <c r="M379" s="13"/>
      <c r="N379" s="13"/>
      <c r="O379" s="13"/>
      <c r="P379" s="13"/>
      <c r="Q379" s="13"/>
      <c r="R379" s="13"/>
      <c r="S379" s="13"/>
      <c r="T379" s="13"/>
      <c r="U379" s="13"/>
      <c r="V379" s="13"/>
      <c r="W379" s="13"/>
      <c r="X379" s="13"/>
      <c r="Y379" s="13"/>
      <c r="Z379" s="13"/>
      <c r="AA379" s="13"/>
      <c r="AB379" s="13"/>
    </row>
    <row r="380" spans="1:28" ht="13.2">
      <c r="A380" s="42"/>
      <c r="B380" s="13"/>
      <c r="C380" s="13"/>
      <c r="D380" s="13"/>
      <c r="E380" s="13"/>
      <c r="F380" s="13"/>
      <c r="G380" s="5"/>
      <c r="H380" s="13"/>
      <c r="I380" s="7"/>
      <c r="J380" s="13"/>
      <c r="K380" s="13"/>
      <c r="L380" s="13"/>
      <c r="M380" s="13"/>
      <c r="N380" s="13"/>
      <c r="O380" s="13"/>
      <c r="P380" s="13"/>
      <c r="Q380" s="13"/>
      <c r="R380" s="13"/>
      <c r="S380" s="13"/>
      <c r="T380" s="13"/>
      <c r="U380" s="13"/>
      <c r="V380" s="13"/>
      <c r="W380" s="13"/>
      <c r="X380" s="13"/>
      <c r="Y380" s="13"/>
      <c r="Z380" s="13"/>
      <c r="AA380" s="13"/>
      <c r="AB380" s="13"/>
    </row>
    <row r="381" spans="1:28" ht="13.2">
      <c r="A381" s="42"/>
      <c r="B381" s="13"/>
      <c r="C381" s="13"/>
      <c r="D381" s="13"/>
      <c r="E381" s="13"/>
      <c r="F381" s="13"/>
      <c r="G381" s="5"/>
      <c r="H381" s="13"/>
      <c r="I381" s="7"/>
      <c r="J381" s="13"/>
      <c r="K381" s="13"/>
      <c r="L381" s="13"/>
      <c r="M381" s="13"/>
      <c r="N381" s="13"/>
      <c r="O381" s="13"/>
      <c r="P381" s="13"/>
      <c r="Q381" s="13"/>
      <c r="R381" s="13"/>
      <c r="S381" s="13"/>
      <c r="T381" s="13"/>
      <c r="U381" s="13"/>
      <c r="V381" s="13"/>
      <c r="W381" s="13"/>
      <c r="X381" s="13"/>
      <c r="Y381" s="13"/>
      <c r="Z381" s="13"/>
      <c r="AA381" s="13"/>
      <c r="AB381" s="13"/>
    </row>
    <row r="382" spans="1:28" ht="13.2">
      <c r="A382" s="42"/>
      <c r="B382" s="13"/>
      <c r="C382" s="13"/>
      <c r="D382" s="13"/>
      <c r="E382" s="13"/>
      <c r="F382" s="13"/>
      <c r="G382" s="5"/>
      <c r="H382" s="13"/>
      <c r="I382" s="7"/>
      <c r="J382" s="13"/>
      <c r="K382" s="13"/>
      <c r="L382" s="13"/>
      <c r="M382" s="13"/>
      <c r="N382" s="13"/>
      <c r="O382" s="13"/>
      <c r="P382" s="13"/>
      <c r="Q382" s="13"/>
      <c r="R382" s="13"/>
      <c r="S382" s="13"/>
      <c r="T382" s="13"/>
      <c r="U382" s="13"/>
      <c r="V382" s="13"/>
      <c r="W382" s="13"/>
      <c r="X382" s="13"/>
      <c r="Y382" s="13"/>
      <c r="Z382" s="13"/>
      <c r="AA382" s="13"/>
      <c r="AB382" s="13"/>
    </row>
    <row r="383" spans="1:28" ht="13.2">
      <c r="A383" s="42"/>
      <c r="B383" s="13"/>
      <c r="C383" s="13"/>
      <c r="D383" s="13"/>
      <c r="E383" s="13"/>
      <c r="F383" s="13"/>
      <c r="G383" s="5"/>
      <c r="H383" s="13"/>
      <c r="I383" s="7"/>
      <c r="J383" s="13"/>
      <c r="K383" s="13"/>
      <c r="L383" s="13"/>
      <c r="M383" s="13"/>
      <c r="N383" s="13"/>
      <c r="O383" s="13"/>
      <c r="P383" s="13"/>
      <c r="Q383" s="13"/>
      <c r="R383" s="13"/>
      <c r="S383" s="13"/>
      <c r="T383" s="13"/>
      <c r="U383" s="13"/>
      <c r="V383" s="13"/>
      <c r="W383" s="13"/>
      <c r="X383" s="13"/>
      <c r="Y383" s="13"/>
      <c r="Z383" s="13"/>
      <c r="AA383" s="13"/>
      <c r="AB383" s="13"/>
    </row>
    <row r="384" spans="1:28" ht="13.2">
      <c r="A384" s="42"/>
      <c r="B384" s="13"/>
      <c r="C384" s="13"/>
      <c r="D384" s="13"/>
      <c r="E384" s="13"/>
      <c r="F384" s="13"/>
      <c r="G384" s="5"/>
      <c r="H384" s="13"/>
      <c r="I384" s="7"/>
      <c r="J384" s="13"/>
      <c r="K384" s="13"/>
      <c r="L384" s="13"/>
      <c r="M384" s="13"/>
      <c r="N384" s="13"/>
      <c r="O384" s="13"/>
      <c r="P384" s="13"/>
      <c r="Q384" s="13"/>
      <c r="R384" s="13"/>
      <c r="S384" s="13"/>
      <c r="T384" s="13"/>
      <c r="U384" s="13"/>
      <c r="V384" s="13"/>
      <c r="W384" s="13"/>
      <c r="X384" s="13"/>
      <c r="Y384" s="13"/>
      <c r="Z384" s="13"/>
      <c r="AA384" s="13"/>
      <c r="AB384" s="13"/>
    </row>
    <row r="385" spans="1:28" ht="13.2">
      <c r="A385" s="42"/>
      <c r="B385" s="13"/>
      <c r="C385" s="13"/>
      <c r="D385" s="13"/>
      <c r="E385" s="13"/>
      <c r="F385" s="13"/>
      <c r="G385" s="5"/>
      <c r="H385" s="13"/>
      <c r="I385" s="7"/>
      <c r="J385" s="13"/>
      <c r="K385" s="13"/>
      <c r="L385" s="13"/>
      <c r="M385" s="13"/>
      <c r="N385" s="13"/>
      <c r="O385" s="13"/>
      <c r="P385" s="13"/>
      <c r="Q385" s="13"/>
      <c r="R385" s="13"/>
      <c r="S385" s="13"/>
      <c r="T385" s="13"/>
      <c r="U385" s="13"/>
      <c r="V385" s="13"/>
      <c r="W385" s="13"/>
      <c r="X385" s="13"/>
      <c r="Y385" s="13"/>
      <c r="Z385" s="13"/>
      <c r="AA385" s="13"/>
      <c r="AB385" s="13"/>
    </row>
    <row r="386" spans="1:28" ht="13.2">
      <c r="A386" s="42"/>
      <c r="B386" s="13"/>
      <c r="C386" s="13"/>
      <c r="D386" s="13"/>
      <c r="E386" s="13"/>
      <c r="F386" s="13"/>
      <c r="G386" s="5"/>
      <c r="H386" s="13"/>
      <c r="I386" s="7"/>
      <c r="J386" s="13"/>
      <c r="K386" s="13"/>
      <c r="L386" s="13"/>
      <c r="M386" s="13"/>
      <c r="N386" s="13"/>
      <c r="O386" s="13"/>
      <c r="P386" s="13"/>
      <c r="Q386" s="13"/>
      <c r="R386" s="13"/>
      <c r="S386" s="13"/>
      <c r="T386" s="13"/>
      <c r="U386" s="13"/>
      <c r="V386" s="13"/>
      <c r="W386" s="13"/>
      <c r="X386" s="13"/>
      <c r="Y386" s="13"/>
      <c r="Z386" s="13"/>
      <c r="AA386" s="13"/>
      <c r="AB386" s="13"/>
    </row>
    <row r="387" spans="1:28" ht="13.2">
      <c r="A387" s="42"/>
      <c r="B387" s="13"/>
      <c r="C387" s="13"/>
      <c r="D387" s="13"/>
      <c r="E387" s="13"/>
      <c r="F387" s="13"/>
      <c r="G387" s="5"/>
      <c r="H387" s="13"/>
      <c r="I387" s="7"/>
      <c r="J387" s="13"/>
      <c r="K387" s="13"/>
      <c r="L387" s="13"/>
      <c r="M387" s="13"/>
      <c r="N387" s="13"/>
      <c r="O387" s="13"/>
      <c r="P387" s="13"/>
      <c r="Q387" s="13"/>
      <c r="R387" s="13"/>
      <c r="S387" s="13"/>
      <c r="T387" s="13"/>
      <c r="U387" s="13"/>
      <c r="V387" s="13"/>
      <c r="W387" s="13"/>
      <c r="X387" s="13"/>
      <c r="Y387" s="13"/>
      <c r="Z387" s="13"/>
      <c r="AA387" s="13"/>
      <c r="AB387" s="13"/>
    </row>
    <row r="388" spans="1:28" ht="13.2">
      <c r="A388" s="42"/>
      <c r="B388" s="13"/>
      <c r="C388" s="13"/>
      <c r="D388" s="13"/>
      <c r="E388" s="13"/>
      <c r="F388" s="13"/>
      <c r="G388" s="5"/>
      <c r="H388" s="13"/>
      <c r="I388" s="7"/>
      <c r="J388" s="13"/>
      <c r="K388" s="13"/>
      <c r="L388" s="13"/>
      <c r="M388" s="13"/>
      <c r="N388" s="13"/>
      <c r="O388" s="13"/>
      <c r="P388" s="13"/>
      <c r="Q388" s="13"/>
      <c r="R388" s="13"/>
      <c r="S388" s="13"/>
      <c r="T388" s="13"/>
      <c r="U388" s="13"/>
      <c r="V388" s="13"/>
      <c r="W388" s="13"/>
      <c r="X388" s="13"/>
      <c r="Y388" s="13"/>
      <c r="Z388" s="13"/>
      <c r="AA388" s="13"/>
      <c r="AB388" s="13"/>
    </row>
    <row r="389" spans="1:28" ht="13.2">
      <c r="A389" s="42"/>
      <c r="B389" s="13"/>
      <c r="C389" s="13"/>
      <c r="D389" s="13"/>
      <c r="E389" s="13"/>
      <c r="F389" s="13"/>
      <c r="G389" s="5"/>
      <c r="H389" s="13"/>
      <c r="I389" s="7"/>
      <c r="J389" s="13"/>
      <c r="K389" s="13"/>
      <c r="L389" s="13"/>
      <c r="M389" s="13"/>
      <c r="N389" s="13"/>
      <c r="O389" s="13"/>
      <c r="P389" s="13"/>
      <c r="Q389" s="13"/>
      <c r="R389" s="13"/>
      <c r="S389" s="13"/>
      <c r="T389" s="13"/>
      <c r="U389" s="13"/>
      <c r="V389" s="13"/>
      <c r="W389" s="13"/>
      <c r="X389" s="13"/>
      <c r="Y389" s="13"/>
      <c r="Z389" s="13"/>
      <c r="AA389" s="13"/>
      <c r="AB389" s="13"/>
    </row>
    <row r="390" spans="1:28" ht="13.2">
      <c r="A390" s="42"/>
      <c r="B390" s="13"/>
      <c r="C390" s="13"/>
      <c r="D390" s="13"/>
      <c r="E390" s="13"/>
      <c r="F390" s="13"/>
      <c r="G390" s="5"/>
      <c r="H390" s="13"/>
      <c r="I390" s="7"/>
      <c r="J390" s="13"/>
      <c r="K390" s="13"/>
      <c r="L390" s="13"/>
      <c r="M390" s="13"/>
      <c r="N390" s="13"/>
      <c r="O390" s="13"/>
      <c r="P390" s="13"/>
      <c r="Q390" s="13"/>
      <c r="R390" s="13"/>
      <c r="S390" s="13"/>
      <c r="T390" s="13"/>
      <c r="U390" s="13"/>
      <c r="V390" s="13"/>
      <c r="W390" s="13"/>
      <c r="X390" s="13"/>
      <c r="Y390" s="13"/>
      <c r="Z390" s="13"/>
      <c r="AA390" s="13"/>
      <c r="AB390" s="13"/>
    </row>
    <row r="391" spans="1:28" ht="13.2">
      <c r="A391" s="42"/>
      <c r="B391" s="13"/>
      <c r="C391" s="13"/>
      <c r="D391" s="13"/>
      <c r="E391" s="13"/>
      <c r="F391" s="13"/>
      <c r="G391" s="5"/>
      <c r="H391" s="13"/>
      <c r="I391" s="7"/>
      <c r="J391" s="13"/>
      <c r="K391" s="13"/>
      <c r="L391" s="13"/>
      <c r="M391" s="13"/>
      <c r="N391" s="13"/>
      <c r="O391" s="13"/>
      <c r="P391" s="13"/>
      <c r="Q391" s="13"/>
      <c r="R391" s="13"/>
      <c r="S391" s="13"/>
      <c r="T391" s="13"/>
      <c r="U391" s="13"/>
      <c r="V391" s="13"/>
      <c r="W391" s="13"/>
      <c r="X391" s="13"/>
      <c r="Y391" s="13"/>
      <c r="Z391" s="13"/>
      <c r="AA391" s="13"/>
      <c r="AB391" s="13"/>
    </row>
    <row r="392" spans="1:28" ht="13.2">
      <c r="A392" s="42"/>
      <c r="B392" s="13"/>
      <c r="C392" s="13"/>
      <c r="D392" s="13"/>
      <c r="E392" s="13"/>
      <c r="F392" s="13"/>
      <c r="G392" s="5"/>
      <c r="H392" s="13"/>
      <c r="I392" s="7"/>
      <c r="J392" s="13"/>
      <c r="K392" s="13"/>
      <c r="L392" s="13"/>
      <c r="M392" s="13"/>
      <c r="N392" s="13"/>
      <c r="O392" s="13"/>
      <c r="P392" s="13"/>
      <c r="Q392" s="13"/>
      <c r="R392" s="13"/>
      <c r="S392" s="13"/>
      <c r="T392" s="13"/>
      <c r="U392" s="13"/>
      <c r="V392" s="13"/>
      <c r="W392" s="13"/>
      <c r="X392" s="13"/>
      <c r="Y392" s="13"/>
      <c r="Z392" s="13"/>
      <c r="AA392" s="13"/>
      <c r="AB392" s="13"/>
    </row>
    <row r="393" spans="1:28" ht="13.2">
      <c r="A393" s="42"/>
      <c r="B393" s="13"/>
      <c r="C393" s="13"/>
      <c r="D393" s="13"/>
      <c r="E393" s="13"/>
      <c r="F393" s="13"/>
      <c r="G393" s="5"/>
      <c r="H393" s="13"/>
      <c r="I393" s="7"/>
      <c r="J393" s="13"/>
      <c r="K393" s="13"/>
      <c r="L393" s="13"/>
      <c r="M393" s="13"/>
      <c r="N393" s="13"/>
      <c r="O393" s="13"/>
      <c r="P393" s="13"/>
      <c r="Q393" s="13"/>
      <c r="R393" s="13"/>
      <c r="S393" s="13"/>
      <c r="T393" s="13"/>
      <c r="U393" s="13"/>
      <c r="V393" s="13"/>
      <c r="W393" s="13"/>
      <c r="X393" s="13"/>
      <c r="Y393" s="13"/>
      <c r="Z393" s="13"/>
      <c r="AA393" s="13"/>
      <c r="AB393" s="13"/>
    </row>
    <row r="394" spans="1:28" ht="13.2">
      <c r="A394" s="42"/>
      <c r="B394" s="13"/>
      <c r="C394" s="13"/>
      <c r="D394" s="13"/>
      <c r="E394" s="13"/>
      <c r="F394" s="13"/>
      <c r="G394" s="5"/>
      <c r="H394" s="13"/>
      <c r="I394" s="7"/>
      <c r="J394" s="13"/>
      <c r="K394" s="13"/>
      <c r="L394" s="13"/>
      <c r="M394" s="13"/>
      <c r="N394" s="13"/>
      <c r="O394" s="13"/>
      <c r="P394" s="13"/>
      <c r="Q394" s="13"/>
      <c r="R394" s="13"/>
      <c r="S394" s="13"/>
      <c r="T394" s="13"/>
      <c r="U394" s="13"/>
      <c r="V394" s="13"/>
      <c r="W394" s="13"/>
      <c r="X394" s="13"/>
      <c r="Y394" s="13"/>
      <c r="Z394" s="13"/>
      <c r="AA394" s="13"/>
      <c r="AB394" s="13"/>
    </row>
    <row r="395" spans="1:28" ht="13.2">
      <c r="A395" s="42"/>
      <c r="B395" s="13"/>
      <c r="C395" s="13"/>
      <c r="D395" s="13"/>
      <c r="E395" s="13"/>
      <c r="F395" s="13"/>
      <c r="G395" s="5"/>
      <c r="H395" s="13"/>
      <c r="I395" s="7"/>
      <c r="J395" s="13"/>
      <c r="K395" s="13"/>
      <c r="L395" s="13"/>
      <c r="M395" s="13"/>
      <c r="N395" s="13"/>
      <c r="O395" s="13"/>
      <c r="P395" s="13"/>
      <c r="Q395" s="13"/>
      <c r="R395" s="13"/>
      <c r="S395" s="13"/>
      <c r="T395" s="13"/>
      <c r="U395" s="13"/>
      <c r="V395" s="13"/>
      <c r="W395" s="13"/>
      <c r="X395" s="13"/>
      <c r="Y395" s="13"/>
      <c r="Z395" s="13"/>
      <c r="AA395" s="13"/>
      <c r="AB395" s="13"/>
    </row>
    <row r="396" spans="1:28" ht="13.2">
      <c r="A396" s="42"/>
      <c r="B396" s="13"/>
      <c r="C396" s="13"/>
      <c r="D396" s="13"/>
      <c r="E396" s="13"/>
      <c r="F396" s="13"/>
      <c r="G396" s="5"/>
      <c r="H396" s="13"/>
      <c r="I396" s="7"/>
      <c r="J396" s="13"/>
      <c r="K396" s="13"/>
      <c r="L396" s="13"/>
      <c r="M396" s="13"/>
      <c r="N396" s="13"/>
      <c r="O396" s="13"/>
      <c r="P396" s="13"/>
      <c r="Q396" s="13"/>
      <c r="R396" s="13"/>
      <c r="S396" s="13"/>
      <c r="T396" s="13"/>
      <c r="U396" s="13"/>
      <c r="V396" s="13"/>
      <c r="W396" s="13"/>
      <c r="X396" s="13"/>
      <c r="Y396" s="13"/>
      <c r="Z396" s="13"/>
      <c r="AA396" s="13"/>
      <c r="AB396" s="13"/>
    </row>
    <row r="397" spans="1:28" ht="13.2">
      <c r="A397" s="42"/>
      <c r="B397" s="13"/>
      <c r="C397" s="13"/>
      <c r="D397" s="13"/>
      <c r="E397" s="13"/>
      <c r="F397" s="13"/>
      <c r="G397" s="5"/>
      <c r="H397" s="13"/>
      <c r="I397" s="7"/>
      <c r="J397" s="13"/>
      <c r="K397" s="13"/>
      <c r="L397" s="13"/>
      <c r="M397" s="13"/>
      <c r="N397" s="13"/>
      <c r="O397" s="13"/>
      <c r="P397" s="13"/>
      <c r="Q397" s="13"/>
      <c r="R397" s="13"/>
      <c r="S397" s="13"/>
      <c r="T397" s="13"/>
      <c r="U397" s="13"/>
      <c r="V397" s="13"/>
      <c r="W397" s="13"/>
      <c r="X397" s="13"/>
      <c r="Y397" s="13"/>
      <c r="Z397" s="13"/>
      <c r="AA397" s="13"/>
      <c r="AB397" s="13"/>
    </row>
    <row r="398" spans="1:28" ht="13.2">
      <c r="A398" s="42"/>
      <c r="B398" s="13"/>
      <c r="C398" s="13"/>
      <c r="D398" s="13"/>
      <c r="E398" s="13"/>
      <c r="F398" s="13"/>
      <c r="G398" s="5"/>
      <c r="H398" s="13"/>
      <c r="I398" s="7"/>
      <c r="J398" s="13"/>
      <c r="K398" s="13"/>
      <c r="L398" s="13"/>
      <c r="M398" s="13"/>
      <c r="N398" s="13"/>
      <c r="O398" s="13"/>
      <c r="P398" s="13"/>
      <c r="Q398" s="13"/>
      <c r="R398" s="13"/>
      <c r="S398" s="13"/>
      <c r="T398" s="13"/>
      <c r="U398" s="13"/>
      <c r="V398" s="13"/>
      <c r="W398" s="13"/>
      <c r="X398" s="13"/>
      <c r="Y398" s="13"/>
      <c r="Z398" s="13"/>
      <c r="AA398" s="13"/>
      <c r="AB398" s="13"/>
    </row>
    <row r="399" spans="1:28" ht="13.2">
      <c r="A399" s="42"/>
      <c r="B399" s="13"/>
      <c r="C399" s="13"/>
      <c r="D399" s="13"/>
      <c r="E399" s="13"/>
      <c r="F399" s="13"/>
      <c r="G399" s="5"/>
      <c r="H399" s="13"/>
      <c r="I399" s="7"/>
      <c r="J399" s="13"/>
      <c r="K399" s="13"/>
      <c r="L399" s="13"/>
      <c r="M399" s="13"/>
      <c r="N399" s="13"/>
      <c r="O399" s="13"/>
      <c r="P399" s="13"/>
      <c r="Q399" s="13"/>
      <c r="R399" s="13"/>
      <c r="S399" s="13"/>
      <c r="T399" s="13"/>
      <c r="U399" s="13"/>
      <c r="V399" s="13"/>
      <c r="W399" s="13"/>
      <c r="X399" s="13"/>
      <c r="Y399" s="13"/>
      <c r="Z399" s="13"/>
      <c r="AA399" s="13"/>
      <c r="AB399" s="13"/>
    </row>
    <row r="400" spans="1:28" ht="13.2">
      <c r="A400" s="42"/>
      <c r="B400" s="13"/>
      <c r="C400" s="13"/>
      <c r="D400" s="13"/>
      <c r="E400" s="13"/>
      <c r="F400" s="13"/>
      <c r="G400" s="5"/>
      <c r="H400" s="13"/>
      <c r="I400" s="7"/>
      <c r="J400" s="13"/>
      <c r="K400" s="13"/>
      <c r="L400" s="13"/>
      <c r="M400" s="13"/>
      <c r="N400" s="13"/>
      <c r="O400" s="13"/>
      <c r="P400" s="13"/>
      <c r="Q400" s="13"/>
      <c r="R400" s="13"/>
      <c r="S400" s="13"/>
      <c r="T400" s="13"/>
      <c r="U400" s="13"/>
      <c r="V400" s="13"/>
      <c r="W400" s="13"/>
      <c r="X400" s="13"/>
      <c r="Y400" s="13"/>
      <c r="Z400" s="13"/>
      <c r="AA400" s="13"/>
      <c r="AB400" s="13"/>
    </row>
    <row r="401" spans="1:28" ht="13.2">
      <c r="A401" s="42"/>
      <c r="B401" s="13"/>
      <c r="C401" s="13"/>
      <c r="D401" s="13"/>
      <c r="E401" s="13"/>
      <c r="F401" s="13"/>
      <c r="G401" s="5"/>
      <c r="H401" s="13"/>
      <c r="I401" s="7"/>
      <c r="J401" s="13"/>
      <c r="K401" s="13"/>
      <c r="L401" s="13"/>
      <c r="M401" s="13"/>
      <c r="N401" s="13"/>
      <c r="O401" s="13"/>
      <c r="P401" s="13"/>
      <c r="Q401" s="13"/>
      <c r="R401" s="13"/>
      <c r="S401" s="13"/>
      <c r="T401" s="13"/>
      <c r="U401" s="13"/>
      <c r="V401" s="13"/>
      <c r="W401" s="13"/>
      <c r="X401" s="13"/>
      <c r="Y401" s="13"/>
      <c r="Z401" s="13"/>
      <c r="AA401" s="13"/>
      <c r="AB401" s="13"/>
    </row>
    <row r="402" spans="1:28" ht="13.2">
      <c r="A402" s="42"/>
      <c r="B402" s="13"/>
      <c r="C402" s="13"/>
      <c r="D402" s="13"/>
      <c r="E402" s="13"/>
      <c r="F402" s="13"/>
      <c r="G402" s="5"/>
      <c r="H402" s="13"/>
      <c r="I402" s="7"/>
      <c r="J402" s="13"/>
      <c r="K402" s="13"/>
      <c r="L402" s="13"/>
      <c r="M402" s="13"/>
      <c r="N402" s="13"/>
      <c r="O402" s="13"/>
      <c r="P402" s="13"/>
      <c r="Q402" s="13"/>
      <c r="R402" s="13"/>
      <c r="S402" s="13"/>
      <c r="T402" s="13"/>
      <c r="U402" s="13"/>
      <c r="V402" s="13"/>
      <c r="W402" s="13"/>
      <c r="X402" s="13"/>
      <c r="Y402" s="13"/>
      <c r="Z402" s="13"/>
      <c r="AA402" s="13"/>
      <c r="AB402" s="13"/>
    </row>
    <row r="403" spans="1:28" ht="13.2">
      <c r="A403" s="42"/>
      <c r="B403" s="13"/>
      <c r="C403" s="13"/>
      <c r="D403" s="13"/>
      <c r="E403" s="13"/>
      <c r="F403" s="13"/>
      <c r="G403" s="5"/>
      <c r="H403" s="13"/>
      <c r="I403" s="7"/>
      <c r="J403" s="13"/>
      <c r="K403" s="13"/>
      <c r="L403" s="13"/>
      <c r="M403" s="13"/>
      <c r="N403" s="13"/>
      <c r="O403" s="13"/>
      <c r="P403" s="13"/>
      <c r="Q403" s="13"/>
      <c r="R403" s="13"/>
      <c r="S403" s="13"/>
      <c r="T403" s="13"/>
      <c r="U403" s="13"/>
      <c r="V403" s="13"/>
      <c r="W403" s="13"/>
      <c r="X403" s="13"/>
      <c r="Y403" s="13"/>
      <c r="Z403" s="13"/>
      <c r="AA403" s="13"/>
      <c r="AB403" s="13"/>
    </row>
    <row r="404" spans="1:28" ht="13.2">
      <c r="A404" s="42"/>
      <c r="B404" s="13"/>
      <c r="C404" s="13"/>
      <c r="D404" s="13"/>
      <c r="E404" s="13"/>
      <c r="F404" s="13"/>
      <c r="G404" s="5"/>
      <c r="H404" s="13"/>
      <c r="I404" s="7"/>
      <c r="J404" s="13"/>
      <c r="K404" s="13"/>
      <c r="L404" s="13"/>
      <c r="M404" s="13"/>
      <c r="N404" s="13"/>
      <c r="O404" s="13"/>
      <c r="P404" s="13"/>
      <c r="Q404" s="13"/>
      <c r="R404" s="13"/>
      <c r="S404" s="13"/>
      <c r="T404" s="13"/>
      <c r="U404" s="13"/>
      <c r="V404" s="13"/>
      <c r="W404" s="13"/>
      <c r="X404" s="13"/>
      <c r="Y404" s="13"/>
      <c r="Z404" s="13"/>
      <c r="AA404" s="13"/>
      <c r="AB404" s="13"/>
    </row>
    <row r="405" spans="1:28" ht="13.2">
      <c r="A405" s="42"/>
      <c r="B405" s="13"/>
      <c r="C405" s="13"/>
      <c r="D405" s="13"/>
      <c r="E405" s="13"/>
      <c r="F405" s="13"/>
      <c r="G405" s="5"/>
      <c r="H405" s="13"/>
      <c r="I405" s="7"/>
      <c r="J405" s="13"/>
      <c r="K405" s="13"/>
      <c r="L405" s="13"/>
      <c r="M405" s="13"/>
      <c r="N405" s="13"/>
      <c r="O405" s="13"/>
      <c r="P405" s="13"/>
      <c r="Q405" s="13"/>
      <c r="R405" s="13"/>
      <c r="S405" s="13"/>
      <c r="T405" s="13"/>
      <c r="U405" s="13"/>
      <c r="V405" s="13"/>
      <c r="W405" s="13"/>
      <c r="X405" s="13"/>
      <c r="Y405" s="13"/>
      <c r="Z405" s="13"/>
      <c r="AA405" s="13"/>
      <c r="AB405" s="13"/>
    </row>
    <row r="406" spans="1:28" ht="13.2">
      <c r="A406" s="42"/>
      <c r="B406" s="13"/>
      <c r="C406" s="13"/>
      <c r="D406" s="13"/>
      <c r="E406" s="13"/>
      <c r="F406" s="13"/>
      <c r="G406" s="5"/>
      <c r="H406" s="13"/>
      <c r="I406" s="7"/>
      <c r="J406" s="13"/>
      <c r="K406" s="13"/>
      <c r="L406" s="13"/>
      <c r="M406" s="13"/>
      <c r="N406" s="13"/>
      <c r="O406" s="13"/>
      <c r="P406" s="13"/>
      <c r="Q406" s="13"/>
      <c r="R406" s="13"/>
      <c r="S406" s="13"/>
      <c r="T406" s="13"/>
      <c r="U406" s="13"/>
      <c r="V406" s="13"/>
      <c r="W406" s="13"/>
      <c r="X406" s="13"/>
      <c r="Y406" s="13"/>
      <c r="Z406" s="13"/>
      <c r="AA406" s="13"/>
      <c r="AB406" s="13"/>
    </row>
    <row r="407" spans="1:28" ht="13.2">
      <c r="A407" s="42"/>
      <c r="B407" s="13"/>
      <c r="C407" s="13"/>
      <c r="D407" s="13"/>
      <c r="E407" s="13"/>
      <c r="F407" s="13"/>
      <c r="G407" s="5"/>
      <c r="H407" s="13"/>
      <c r="I407" s="7"/>
      <c r="J407" s="13"/>
      <c r="K407" s="13"/>
      <c r="L407" s="13"/>
      <c r="M407" s="13"/>
      <c r="N407" s="13"/>
      <c r="O407" s="13"/>
      <c r="P407" s="13"/>
      <c r="Q407" s="13"/>
      <c r="R407" s="13"/>
      <c r="S407" s="13"/>
      <c r="T407" s="13"/>
      <c r="U407" s="13"/>
      <c r="V407" s="13"/>
      <c r="W407" s="13"/>
      <c r="X407" s="13"/>
      <c r="Y407" s="13"/>
      <c r="Z407" s="13"/>
      <c r="AA407" s="13"/>
      <c r="AB407" s="13"/>
    </row>
    <row r="408" spans="1:28" ht="13.2">
      <c r="A408" s="42"/>
      <c r="B408" s="13"/>
      <c r="C408" s="13"/>
      <c r="D408" s="13"/>
      <c r="E408" s="13"/>
      <c r="F408" s="13"/>
      <c r="G408" s="5"/>
      <c r="H408" s="13"/>
      <c r="I408" s="7"/>
      <c r="J408" s="13"/>
      <c r="K408" s="13"/>
      <c r="L408" s="13"/>
      <c r="M408" s="13"/>
      <c r="N408" s="13"/>
      <c r="O408" s="13"/>
      <c r="P408" s="13"/>
      <c r="Q408" s="13"/>
      <c r="R408" s="13"/>
      <c r="S408" s="13"/>
      <c r="T408" s="13"/>
      <c r="U408" s="13"/>
      <c r="V408" s="13"/>
      <c r="W408" s="13"/>
      <c r="X408" s="13"/>
      <c r="Y408" s="13"/>
      <c r="Z408" s="13"/>
      <c r="AA408" s="13"/>
      <c r="AB408" s="13"/>
    </row>
    <row r="409" spans="1:28" ht="13.2">
      <c r="A409" s="42"/>
      <c r="B409" s="13"/>
      <c r="C409" s="13"/>
      <c r="D409" s="13"/>
      <c r="E409" s="13"/>
      <c r="F409" s="13"/>
      <c r="G409" s="5"/>
      <c r="H409" s="13"/>
      <c r="I409" s="7"/>
      <c r="J409" s="13"/>
      <c r="K409" s="13"/>
      <c r="L409" s="13"/>
      <c r="M409" s="13"/>
      <c r="N409" s="13"/>
      <c r="O409" s="13"/>
      <c r="P409" s="13"/>
      <c r="Q409" s="13"/>
      <c r="R409" s="13"/>
      <c r="S409" s="13"/>
      <c r="T409" s="13"/>
      <c r="U409" s="13"/>
      <c r="V409" s="13"/>
      <c r="W409" s="13"/>
      <c r="X409" s="13"/>
      <c r="Y409" s="13"/>
      <c r="Z409" s="13"/>
      <c r="AA409" s="13"/>
      <c r="AB409" s="13"/>
    </row>
    <row r="410" spans="1:28" ht="13.2">
      <c r="A410" s="42"/>
      <c r="B410" s="13"/>
      <c r="C410" s="13"/>
      <c r="D410" s="13"/>
      <c r="E410" s="13"/>
      <c r="F410" s="13"/>
      <c r="G410" s="5"/>
      <c r="H410" s="13"/>
      <c r="I410" s="7"/>
      <c r="J410" s="13"/>
      <c r="K410" s="13"/>
      <c r="L410" s="13"/>
      <c r="M410" s="13"/>
      <c r="N410" s="13"/>
      <c r="O410" s="13"/>
      <c r="P410" s="13"/>
      <c r="Q410" s="13"/>
      <c r="R410" s="13"/>
      <c r="S410" s="13"/>
      <c r="T410" s="13"/>
      <c r="U410" s="13"/>
      <c r="V410" s="13"/>
      <c r="W410" s="13"/>
      <c r="X410" s="13"/>
      <c r="Y410" s="13"/>
      <c r="Z410" s="13"/>
      <c r="AA410" s="13"/>
      <c r="AB410" s="13"/>
    </row>
    <row r="411" spans="1:28" ht="13.2">
      <c r="A411" s="42"/>
      <c r="B411" s="13"/>
      <c r="C411" s="13"/>
      <c r="D411" s="13"/>
      <c r="E411" s="13"/>
      <c r="F411" s="13"/>
      <c r="G411" s="5"/>
      <c r="H411" s="13"/>
      <c r="I411" s="7"/>
      <c r="J411" s="13"/>
      <c r="K411" s="13"/>
      <c r="L411" s="13"/>
      <c r="M411" s="13"/>
      <c r="N411" s="13"/>
      <c r="O411" s="13"/>
      <c r="P411" s="13"/>
      <c r="Q411" s="13"/>
      <c r="R411" s="13"/>
      <c r="S411" s="13"/>
      <c r="T411" s="13"/>
      <c r="U411" s="13"/>
      <c r="V411" s="13"/>
      <c r="W411" s="13"/>
      <c r="X411" s="13"/>
      <c r="Y411" s="13"/>
      <c r="Z411" s="13"/>
      <c r="AA411" s="13"/>
      <c r="AB411" s="13"/>
    </row>
    <row r="412" spans="1:28" ht="13.2">
      <c r="A412" s="42"/>
      <c r="B412" s="13"/>
      <c r="C412" s="13"/>
      <c r="D412" s="13"/>
      <c r="E412" s="13"/>
      <c r="F412" s="13"/>
      <c r="G412" s="5"/>
      <c r="H412" s="13"/>
      <c r="I412" s="7"/>
      <c r="J412" s="13"/>
      <c r="K412" s="13"/>
      <c r="L412" s="13"/>
      <c r="M412" s="13"/>
      <c r="N412" s="13"/>
      <c r="O412" s="13"/>
      <c r="P412" s="13"/>
      <c r="Q412" s="13"/>
      <c r="R412" s="13"/>
      <c r="S412" s="13"/>
      <c r="T412" s="13"/>
      <c r="U412" s="13"/>
      <c r="V412" s="13"/>
      <c r="W412" s="13"/>
      <c r="X412" s="13"/>
      <c r="Y412" s="13"/>
      <c r="Z412" s="13"/>
      <c r="AA412" s="13"/>
      <c r="AB412" s="13"/>
    </row>
    <row r="413" spans="1:28" ht="13.2">
      <c r="A413" s="42"/>
      <c r="B413" s="13"/>
      <c r="C413" s="13"/>
      <c r="D413" s="13"/>
      <c r="E413" s="13"/>
      <c r="F413" s="13"/>
      <c r="G413" s="5"/>
      <c r="H413" s="13"/>
      <c r="I413" s="7"/>
      <c r="J413" s="13"/>
      <c r="K413" s="13"/>
      <c r="L413" s="13"/>
      <c r="M413" s="13"/>
      <c r="N413" s="13"/>
      <c r="O413" s="13"/>
      <c r="P413" s="13"/>
      <c r="Q413" s="13"/>
      <c r="R413" s="13"/>
      <c r="S413" s="13"/>
      <c r="T413" s="13"/>
      <c r="U413" s="13"/>
      <c r="V413" s="13"/>
      <c r="W413" s="13"/>
      <c r="X413" s="13"/>
      <c r="Y413" s="13"/>
      <c r="Z413" s="13"/>
      <c r="AA413" s="13"/>
      <c r="AB413" s="13"/>
    </row>
    <row r="414" spans="1:28" ht="13.2">
      <c r="A414" s="42"/>
      <c r="B414" s="13"/>
      <c r="C414" s="13"/>
      <c r="D414" s="13"/>
      <c r="E414" s="13"/>
      <c r="F414" s="13"/>
      <c r="G414" s="5"/>
      <c r="H414" s="13"/>
      <c r="I414" s="7"/>
      <c r="J414" s="13"/>
      <c r="K414" s="13"/>
      <c r="L414" s="13"/>
      <c r="M414" s="13"/>
      <c r="N414" s="13"/>
      <c r="O414" s="13"/>
      <c r="P414" s="13"/>
      <c r="Q414" s="13"/>
      <c r="R414" s="13"/>
      <c r="S414" s="13"/>
      <c r="T414" s="13"/>
      <c r="U414" s="13"/>
      <c r="V414" s="13"/>
      <c r="W414" s="13"/>
      <c r="X414" s="13"/>
      <c r="Y414" s="13"/>
      <c r="Z414" s="13"/>
      <c r="AA414" s="13"/>
      <c r="AB414" s="13"/>
    </row>
    <row r="415" spans="1:28" ht="13.2">
      <c r="A415" s="42"/>
      <c r="B415" s="13"/>
      <c r="C415" s="13"/>
      <c r="D415" s="13"/>
      <c r="E415" s="13"/>
      <c r="F415" s="13"/>
      <c r="G415" s="5"/>
      <c r="H415" s="13"/>
      <c r="I415" s="7"/>
      <c r="J415" s="13"/>
      <c r="K415" s="13"/>
      <c r="L415" s="13"/>
      <c r="M415" s="13"/>
      <c r="N415" s="13"/>
      <c r="O415" s="13"/>
      <c r="P415" s="13"/>
      <c r="Q415" s="13"/>
      <c r="R415" s="13"/>
      <c r="S415" s="13"/>
      <c r="T415" s="13"/>
      <c r="U415" s="13"/>
      <c r="V415" s="13"/>
      <c r="W415" s="13"/>
      <c r="X415" s="13"/>
      <c r="Y415" s="13"/>
      <c r="Z415" s="13"/>
      <c r="AA415" s="13"/>
      <c r="AB415" s="13"/>
    </row>
    <row r="416" spans="1:28" ht="13.2">
      <c r="A416" s="42"/>
      <c r="B416" s="13"/>
      <c r="C416" s="13"/>
      <c r="D416" s="13"/>
      <c r="E416" s="13"/>
      <c r="F416" s="13"/>
      <c r="G416" s="5"/>
      <c r="H416" s="13"/>
      <c r="I416" s="7"/>
      <c r="J416" s="13"/>
      <c r="K416" s="13"/>
      <c r="L416" s="13"/>
      <c r="M416" s="13"/>
      <c r="N416" s="13"/>
      <c r="O416" s="13"/>
      <c r="P416" s="13"/>
      <c r="Q416" s="13"/>
      <c r="R416" s="13"/>
      <c r="S416" s="13"/>
      <c r="T416" s="13"/>
      <c r="U416" s="13"/>
      <c r="V416" s="13"/>
      <c r="W416" s="13"/>
      <c r="X416" s="13"/>
      <c r="Y416" s="13"/>
      <c r="Z416" s="13"/>
      <c r="AA416" s="13"/>
      <c r="AB416" s="13"/>
    </row>
    <row r="417" spans="1:28" ht="13.2">
      <c r="A417" s="42"/>
      <c r="B417" s="13"/>
      <c r="C417" s="13"/>
      <c r="D417" s="13"/>
      <c r="E417" s="13"/>
      <c r="F417" s="13"/>
      <c r="G417" s="5"/>
      <c r="H417" s="13"/>
      <c r="I417" s="7"/>
      <c r="J417" s="13"/>
      <c r="K417" s="13"/>
      <c r="L417" s="13"/>
      <c r="M417" s="13"/>
      <c r="N417" s="13"/>
      <c r="O417" s="13"/>
      <c r="P417" s="13"/>
      <c r="Q417" s="13"/>
      <c r="R417" s="13"/>
      <c r="S417" s="13"/>
      <c r="T417" s="13"/>
      <c r="U417" s="13"/>
      <c r="V417" s="13"/>
      <c r="W417" s="13"/>
      <c r="X417" s="13"/>
      <c r="Y417" s="13"/>
      <c r="Z417" s="13"/>
      <c r="AA417" s="13"/>
      <c r="AB417" s="13"/>
    </row>
    <row r="418" spans="1:28" ht="13.2">
      <c r="A418" s="42"/>
      <c r="B418" s="13"/>
      <c r="C418" s="13"/>
      <c r="D418" s="13"/>
      <c r="E418" s="13"/>
      <c r="F418" s="13"/>
      <c r="G418" s="5"/>
      <c r="H418" s="13"/>
      <c r="I418" s="7"/>
      <c r="J418" s="13"/>
      <c r="K418" s="13"/>
      <c r="L418" s="13"/>
      <c r="M418" s="13"/>
      <c r="N418" s="13"/>
      <c r="O418" s="13"/>
      <c r="P418" s="13"/>
      <c r="Q418" s="13"/>
      <c r="R418" s="13"/>
      <c r="S418" s="13"/>
      <c r="T418" s="13"/>
      <c r="U418" s="13"/>
      <c r="V418" s="13"/>
      <c r="W418" s="13"/>
      <c r="X418" s="13"/>
      <c r="Y418" s="13"/>
      <c r="Z418" s="13"/>
      <c r="AA418" s="13"/>
      <c r="AB418" s="13"/>
    </row>
    <row r="419" spans="1:28" ht="13.2">
      <c r="A419" s="42"/>
      <c r="B419" s="13"/>
      <c r="C419" s="13"/>
      <c r="D419" s="13"/>
      <c r="E419" s="13"/>
      <c r="F419" s="13"/>
      <c r="G419" s="5"/>
      <c r="H419" s="13"/>
      <c r="I419" s="7"/>
      <c r="J419" s="13"/>
      <c r="K419" s="13"/>
      <c r="L419" s="13"/>
      <c r="M419" s="13"/>
      <c r="N419" s="13"/>
      <c r="O419" s="13"/>
      <c r="P419" s="13"/>
      <c r="Q419" s="13"/>
      <c r="R419" s="13"/>
      <c r="S419" s="13"/>
      <c r="T419" s="13"/>
      <c r="U419" s="13"/>
      <c r="V419" s="13"/>
      <c r="W419" s="13"/>
      <c r="X419" s="13"/>
      <c r="Y419" s="13"/>
      <c r="Z419" s="13"/>
      <c r="AA419" s="13"/>
      <c r="AB419" s="13"/>
    </row>
    <row r="420" spans="1:28" ht="13.2">
      <c r="A420" s="42"/>
      <c r="B420" s="13"/>
      <c r="C420" s="13"/>
      <c r="D420" s="13"/>
      <c r="E420" s="13"/>
      <c r="F420" s="13"/>
      <c r="G420" s="5"/>
      <c r="H420" s="13"/>
      <c r="I420" s="7"/>
      <c r="J420" s="13"/>
      <c r="K420" s="13"/>
      <c r="L420" s="13"/>
      <c r="M420" s="13"/>
      <c r="N420" s="13"/>
      <c r="O420" s="13"/>
      <c r="P420" s="13"/>
      <c r="Q420" s="13"/>
      <c r="R420" s="13"/>
      <c r="S420" s="13"/>
      <c r="T420" s="13"/>
      <c r="U420" s="13"/>
      <c r="V420" s="13"/>
      <c r="W420" s="13"/>
      <c r="X420" s="13"/>
      <c r="Y420" s="13"/>
      <c r="Z420" s="13"/>
      <c r="AA420" s="13"/>
      <c r="AB420" s="13"/>
    </row>
    <row r="421" spans="1:28" ht="13.2">
      <c r="A421" s="42"/>
      <c r="B421" s="13"/>
      <c r="C421" s="13"/>
      <c r="D421" s="13"/>
      <c r="E421" s="13"/>
      <c r="F421" s="13"/>
      <c r="G421" s="5"/>
      <c r="H421" s="13"/>
      <c r="I421" s="7"/>
      <c r="J421" s="13"/>
      <c r="K421" s="13"/>
      <c r="L421" s="13"/>
      <c r="M421" s="13"/>
      <c r="N421" s="13"/>
      <c r="O421" s="13"/>
      <c r="P421" s="13"/>
      <c r="Q421" s="13"/>
      <c r="R421" s="13"/>
      <c r="S421" s="13"/>
      <c r="T421" s="13"/>
      <c r="U421" s="13"/>
      <c r="V421" s="13"/>
      <c r="W421" s="13"/>
      <c r="X421" s="13"/>
      <c r="Y421" s="13"/>
      <c r="Z421" s="13"/>
      <c r="AA421" s="13"/>
      <c r="AB421" s="13"/>
    </row>
    <row r="422" spans="1:28" ht="13.2">
      <c r="A422" s="42"/>
      <c r="B422" s="13"/>
      <c r="C422" s="13"/>
      <c r="D422" s="13"/>
      <c r="E422" s="13"/>
      <c r="F422" s="13"/>
      <c r="G422" s="5"/>
      <c r="H422" s="13"/>
      <c r="I422" s="7"/>
      <c r="J422" s="13"/>
      <c r="K422" s="13"/>
      <c r="L422" s="13"/>
      <c r="M422" s="13"/>
      <c r="N422" s="13"/>
      <c r="O422" s="13"/>
      <c r="P422" s="13"/>
      <c r="Q422" s="13"/>
      <c r="R422" s="13"/>
      <c r="S422" s="13"/>
      <c r="T422" s="13"/>
      <c r="U422" s="13"/>
      <c r="V422" s="13"/>
      <c r="W422" s="13"/>
      <c r="X422" s="13"/>
      <c r="Y422" s="13"/>
      <c r="Z422" s="13"/>
      <c r="AA422" s="13"/>
      <c r="AB422" s="13"/>
    </row>
    <row r="423" spans="1:28" ht="13.2">
      <c r="A423" s="42"/>
      <c r="B423" s="13"/>
      <c r="C423" s="13"/>
      <c r="D423" s="13"/>
      <c r="E423" s="13"/>
      <c r="F423" s="13"/>
      <c r="G423" s="5"/>
      <c r="H423" s="13"/>
      <c r="I423" s="7"/>
      <c r="J423" s="13"/>
      <c r="K423" s="13"/>
      <c r="L423" s="13"/>
      <c r="M423" s="13"/>
      <c r="N423" s="13"/>
      <c r="O423" s="13"/>
      <c r="P423" s="13"/>
      <c r="Q423" s="13"/>
      <c r="R423" s="13"/>
      <c r="S423" s="13"/>
      <c r="T423" s="13"/>
      <c r="U423" s="13"/>
      <c r="V423" s="13"/>
      <c r="W423" s="13"/>
      <c r="X423" s="13"/>
      <c r="Y423" s="13"/>
      <c r="Z423" s="13"/>
      <c r="AA423" s="13"/>
      <c r="AB423" s="13"/>
    </row>
    <row r="424" spans="1:28" ht="13.2">
      <c r="A424" s="42"/>
      <c r="B424" s="13"/>
      <c r="C424" s="13"/>
      <c r="D424" s="13"/>
      <c r="E424" s="13"/>
      <c r="F424" s="13"/>
      <c r="G424" s="5"/>
      <c r="H424" s="13"/>
      <c r="I424" s="7"/>
      <c r="J424" s="13"/>
      <c r="K424" s="13"/>
      <c r="L424" s="13"/>
      <c r="M424" s="13"/>
      <c r="N424" s="13"/>
      <c r="O424" s="13"/>
      <c r="P424" s="13"/>
      <c r="Q424" s="13"/>
      <c r="R424" s="13"/>
      <c r="S424" s="13"/>
      <c r="T424" s="13"/>
      <c r="U424" s="13"/>
      <c r="V424" s="13"/>
      <c r="W424" s="13"/>
      <c r="X424" s="13"/>
      <c r="Y424" s="13"/>
      <c r="Z424" s="13"/>
      <c r="AA424" s="13"/>
      <c r="AB424" s="13"/>
    </row>
    <row r="425" spans="1:28" ht="13.2">
      <c r="A425" s="42"/>
      <c r="B425" s="13"/>
      <c r="C425" s="13"/>
      <c r="D425" s="13"/>
      <c r="E425" s="13"/>
      <c r="F425" s="13"/>
      <c r="G425" s="5"/>
      <c r="H425" s="13"/>
      <c r="I425" s="7"/>
      <c r="J425" s="13"/>
      <c r="K425" s="13"/>
      <c r="L425" s="13"/>
      <c r="M425" s="13"/>
      <c r="N425" s="13"/>
      <c r="O425" s="13"/>
      <c r="P425" s="13"/>
      <c r="Q425" s="13"/>
      <c r="R425" s="13"/>
      <c r="S425" s="13"/>
      <c r="T425" s="13"/>
      <c r="U425" s="13"/>
      <c r="V425" s="13"/>
      <c r="W425" s="13"/>
      <c r="X425" s="13"/>
      <c r="Y425" s="13"/>
      <c r="Z425" s="13"/>
      <c r="AA425" s="13"/>
      <c r="AB425" s="13"/>
    </row>
    <row r="426" spans="1:28" ht="13.2">
      <c r="A426" s="42"/>
      <c r="B426" s="13"/>
      <c r="C426" s="13"/>
      <c r="D426" s="13"/>
      <c r="E426" s="13"/>
      <c r="F426" s="13"/>
      <c r="G426" s="5"/>
      <c r="H426" s="13"/>
      <c r="I426" s="7"/>
      <c r="J426" s="13"/>
      <c r="K426" s="13"/>
      <c r="L426" s="13"/>
      <c r="M426" s="13"/>
      <c r="N426" s="13"/>
      <c r="O426" s="13"/>
      <c r="P426" s="13"/>
      <c r="Q426" s="13"/>
      <c r="R426" s="13"/>
      <c r="S426" s="13"/>
      <c r="T426" s="13"/>
      <c r="U426" s="13"/>
      <c r="V426" s="13"/>
      <c r="W426" s="13"/>
      <c r="X426" s="13"/>
      <c r="Y426" s="13"/>
      <c r="Z426" s="13"/>
      <c r="AA426" s="13"/>
      <c r="AB426" s="13"/>
    </row>
    <row r="427" spans="1:28" ht="13.2">
      <c r="A427" s="42"/>
      <c r="B427" s="13"/>
      <c r="C427" s="13"/>
      <c r="D427" s="13"/>
      <c r="E427" s="13"/>
      <c r="F427" s="13"/>
      <c r="G427" s="5"/>
      <c r="H427" s="13"/>
      <c r="I427" s="7"/>
      <c r="J427" s="13"/>
      <c r="K427" s="13"/>
      <c r="L427" s="13"/>
      <c r="M427" s="13"/>
      <c r="N427" s="13"/>
      <c r="O427" s="13"/>
      <c r="P427" s="13"/>
      <c r="Q427" s="13"/>
      <c r="R427" s="13"/>
      <c r="S427" s="13"/>
      <c r="T427" s="13"/>
      <c r="U427" s="13"/>
      <c r="V427" s="13"/>
      <c r="W427" s="13"/>
      <c r="X427" s="13"/>
      <c r="Y427" s="13"/>
      <c r="Z427" s="13"/>
      <c r="AA427" s="13"/>
      <c r="AB427" s="13"/>
    </row>
    <row r="428" spans="1:28" ht="13.2">
      <c r="A428" s="42"/>
      <c r="B428" s="13"/>
      <c r="C428" s="13"/>
      <c r="D428" s="13"/>
      <c r="E428" s="13"/>
      <c r="F428" s="13"/>
      <c r="G428" s="5"/>
      <c r="H428" s="13"/>
      <c r="I428" s="7"/>
      <c r="J428" s="13"/>
      <c r="K428" s="13"/>
      <c r="L428" s="13"/>
      <c r="M428" s="13"/>
      <c r="N428" s="13"/>
      <c r="O428" s="13"/>
      <c r="P428" s="13"/>
      <c r="Q428" s="13"/>
      <c r="R428" s="13"/>
      <c r="S428" s="13"/>
      <c r="T428" s="13"/>
      <c r="U428" s="13"/>
      <c r="V428" s="13"/>
      <c r="W428" s="13"/>
      <c r="X428" s="13"/>
      <c r="Y428" s="13"/>
      <c r="Z428" s="13"/>
      <c r="AA428" s="13"/>
      <c r="AB428" s="13"/>
    </row>
    <row r="429" spans="1:28" ht="13.2">
      <c r="A429" s="42"/>
      <c r="B429" s="13"/>
      <c r="C429" s="13"/>
      <c r="D429" s="13"/>
      <c r="E429" s="13"/>
      <c r="F429" s="13"/>
      <c r="G429" s="5"/>
      <c r="H429" s="13"/>
      <c r="I429" s="7"/>
      <c r="J429" s="13"/>
      <c r="K429" s="13"/>
      <c r="L429" s="13"/>
      <c r="M429" s="13"/>
      <c r="N429" s="13"/>
      <c r="O429" s="13"/>
      <c r="P429" s="13"/>
      <c r="Q429" s="13"/>
      <c r="R429" s="13"/>
      <c r="S429" s="13"/>
      <c r="T429" s="13"/>
      <c r="U429" s="13"/>
      <c r="V429" s="13"/>
      <c r="W429" s="13"/>
      <c r="X429" s="13"/>
      <c r="Y429" s="13"/>
      <c r="Z429" s="13"/>
      <c r="AA429" s="13"/>
      <c r="AB429" s="13"/>
    </row>
    <row r="430" spans="1:28" ht="13.2">
      <c r="A430" s="42"/>
      <c r="B430" s="13"/>
      <c r="C430" s="13"/>
      <c r="D430" s="13"/>
      <c r="E430" s="13"/>
      <c r="F430" s="13"/>
      <c r="G430" s="5"/>
      <c r="H430" s="13"/>
      <c r="I430" s="7"/>
      <c r="J430" s="13"/>
      <c r="K430" s="13"/>
      <c r="L430" s="13"/>
      <c r="M430" s="13"/>
      <c r="N430" s="13"/>
      <c r="O430" s="13"/>
      <c r="P430" s="13"/>
      <c r="Q430" s="13"/>
      <c r="R430" s="13"/>
      <c r="S430" s="13"/>
      <c r="T430" s="13"/>
      <c r="U430" s="13"/>
      <c r="V430" s="13"/>
      <c r="W430" s="13"/>
      <c r="X430" s="13"/>
      <c r="Y430" s="13"/>
      <c r="Z430" s="13"/>
      <c r="AA430" s="13"/>
      <c r="AB430" s="13"/>
    </row>
    <row r="431" spans="1:28" ht="13.2">
      <c r="A431" s="42"/>
      <c r="B431" s="13"/>
      <c r="C431" s="13"/>
      <c r="D431" s="13"/>
      <c r="E431" s="13"/>
      <c r="F431" s="13"/>
      <c r="G431" s="5"/>
      <c r="H431" s="13"/>
      <c r="I431" s="7"/>
      <c r="J431" s="13"/>
      <c r="K431" s="13"/>
      <c r="L431" s="13"/>
      <c r="M431" s="13"/>
      <c r="N431" s="13"/>
      <c r="O431" s="13"/>
      <c r="P431" s="13"/>
      <c r="Q431" s="13"/>
      <c r="R431" s="13"/>
      <c r="S431" s="13"/>
      <c r="T431" s="13"/>
      <c r="U431" s="13"/>
      <c r="V431" s="13"/>
      <c r="W431" s="13"/>
      <c r="X431" s="13"/>
      <c r="Y431" s="13"/>
      <c r="Z431" s="13"/>
      <c r="AA431" s="13"/>
      <c r="AB431" s="13"/>
    </row>
    <row r="432" spans="1:28" ht="13.2">
      <c r="A432" s="42"/>
      <c r="B432" s="13"/>
      <c r="C432" s="13"/>
      <c r="D432" s="13"/>
      <c r="E432" s="13"/>
      <c r="F432" s="13"/>
      <c r="G432" s="5"/>
      <c r="H432" s="13"/>
      <c r="I432" s="7"/>
      <c r="J432" s="13"/>
      <c r="K432" s="13"/>
      <c r="L432" s="13"/>
      <c r="M432" s="13"/>
      <c r="N432" s="13"/>
      <c r="O432" s="13"/>
      <c r="P432" s="13"/>
      <c r="Q432" s="13"/>
      <c r="R432" s="13"/>
      <c r="S432" s="13"/>
      <c r="T432" s="13"/>
      <c r="U432" s="13"/>
      <c r="V432" s="13"/>
      <c r="W432" s="13"/>
      <c r="X432" s="13"/>
      <c r="Y432" s="13"/>
      <c r="Z432" s="13"/>
      <c r="AA432" s="13"/>
      <c r="AB432" s="13"/>
    </row>
    <row r="433" spans="1:28" ht="13.2">
      <c r="A433" s="42"/>
      <c r="B433" s="13"/>
      <c r="C433" s="13"/>
      <c r="D433" s="13"/>
      <c r="E433" s="13"/>
      <c r="F433" s="13"/>
      <c r="G433" s="5"/>
      <c r="H433" s="13"/>
      <c r="I433" s="7"/>
      <c r="J433" s="13"/>
      <c r="K433" s="13"/>
      <c r="L433" s="13"/>
      <c r="M433" s="13"/>
      <c r="N433" s="13"/>
      <c r="O433" s="13"/>
      <c r="P433" s="13"/>
      <c r="Q433" s="13"/>
      <c r="R433" s="13"/>
      <c r="S433" s="13"/>
      <c r="T433" s="13"/>
      <c r="U433" s="13"/>
      <c r="V433" s="13"/>
      <c r="W433" s="13"/>
      <c r="X433" s="13"/>
      <c r="Y433" s="13"/>
      <c r="Z433" s="13"/>
      <c r="AA433" s="13"/>
      <c r="AB433" s="13"/>
    </row>
    <row r="434" spans="1:28" ht="13.2">
      <c r="A434" s="42"/>
      <c r="B434" s="13"/>
      <c r="C434" s="13"/>
      <c r="D434" s="13"/>
      <c r="E434" s="13"/>
      <c r="F434" s="13"/>
      <c r="G434" s="5"/>
      <c r="H434" s="13"/>
      <c r="I434" s="7"/>
      <c r="J434" s="13"/>
      <c r="K434" s="13"/>
      <c r="L434" s="13"/>
      <c r="M434" s="13"/>
      <c r="N434" s="13"/>
      <c r="O434" s="13"/>
      <c r="P434" s="13"/>
      <c r="Q434" s="13"/>
      <c r="R434" s="13"/>
      <c r="S434" s="13"/>
      <c r="T434" s="13"/>
      <c r="U434" s="13"/>
      <c r="V434" s="13"/>
      <c r="W434" s="13"/>
      <c r="X434" s="13"/>
      <c r="Y434" s="13"/>
      <c r="Z434" s="13"/>
      <c r="AA434" s="13"/>
      <c r="AB434" s="13"/>
    </row>
    <row r="435" spans="1:28" ht="13.2">
      <c r="A435" s="42"/>
      <c r="B435" s="13"/>
      <c r="C435" s="13"/>
      <c r="D435" s="13"/>
      <c r="E435" s="13"/>
      <c r="F435" s="13"/>
      <c r="G435" s="5"/>
      <c r="H435" s="13"/>
      <c r="I435" s="7"/>
      <c r="J435" s="13"/>
      <c r="K435" s="13"/>
      <c r="L435" s="13"/>
      <c r="M435" s="13"/>
      <c r="N435" s="13"/>
      <c r="O435" s="13"/>
      <c r="P435" s="13"/>
      <c r="Q435" s="13"/>
      <c r="R435" s="13"/>
      <c r="S435" s="13"/>
      <c r="T435" s="13"/>
      <c r="U435" s="13"/>
      <c r="V435" s="13"/>
      <c r="W435" s="13"/>
      <c r="X435" s="13"/>
      <c r="Y435" s="13"/>
      <c r="Z435" s="13"/>
      <c r="AA435" s="13"/>
      <c r="AB435" s="13"/>
    </row>
    <row r="436" spans="1:28" ht="13.2">
      <c r="A436" s="42"/>
      <c r="B436" s="13"/>
      <c r="C436" s="13"/>
      <c r="D436" s="13"/>
      <c r="E436" s="13"/>
      <c r="F436" s="13"/>
      <c r="G436" s="5"/>
      <c r="H436" s="13"/>
      <c r="I436" s="7"/>
      <c r="J436" s="13"/>
      <c r="K436" s="13"/>
      <c r="L436" s="13"/>
      <c r="M436" s="13"/>
      <c r="N436" s="13"/>
      <c r="O436" s="13"/>
      <c r="P436" s="13"/>
      <c r="Q436" s="13"/>
      <c r="R436" s="13"/>
      <c r="S436" s="13"/>
      <c r="T436" s="13"/>
      <c r="U436" s="13"/>
      <c r="V436" s="13"/>
      <c r="W436" s="13"/>
      <c r="X436" s="13"/>
      <c r="Y436" s="13"/>
      <c r="Z436" s="13"/>
      <c r="AA436" s="13"/>
      <c r="AB436" s="13"/>
    </row>
    <row r="437" spans="1:28" ht="13.2">
      <c r="A437" s="42"/>
      <c r="B437" s="13"/>
      <c r="C437" s="13"/>
      <c r="D437" s="13"/>
      <c r="E437" s="13"/>
      <c r="F437" s="13"/>
      <c r="G437" s="5"/>
      <c r="H437" s="13"/>
      <c r="I437" s="7"/>
      <c r="J437" s="13"/>
      <c r="K437" s="13"/>
      <c r="L437" s="13"/>
      <c r="M437" s="13"/>
      <c r="N437" s="13"/>
      <c r="O437" s="13"/>
      <c r="P437" s="13"/>
      <c r="Q437" s="13"/>
      <c r="R437" s="13"/>
      <c r="S437" s="13"/>
      <c r="T437" s="13"/>
      <c r="U437" s="13"/>
      <c r="V437" s="13"/>
      <c r="W437" s="13"/>
      <c r="X437" s="13"/>
      <c r="Y437" s="13"/>
      <c r="Z437" s="13"/>
      <c r="AA437" s="13"/>
      <c r="AB437" s="13"/>
    </row>
    <row r="438" spans="1:28" ht="13.2">
      <c r="A438" s="42"/>
      <c r="B438" s="13"/>
      <c r="C438" s="13"/>
      <c r="D438" s="13"/>
      <c r="E438" s="13"/>
      <c r="F438" s="13"/>
      <c r="G438" s="5"/>
      <c r="H438" s="13"/>
      <c r="I438" s="7"/>
      <c r="J438" s="13"/>
      <c r="K438" s="13"/>
      <c r="L438" s="13"/>
      <c r="M438" s="13"/>
      <c r="N438" s="13"/>
      <c r="O438" s="13"/>
      <c r="P438" s="13"/>
      <c r="Q438" s="13"/>
      <c r="R438" s="13"/>
      <c r="S438" s="13"/>
      <c r="T438" s="13"/>
      <c r="U438" s="13"/>
      <c r="V438" s="13"/>
      <c r="W438" s="13"/>
      <c r="X438" s="13"/>
      <c r="Y438" s="13"/>
      <c r="Z438" s="13"/>
      <c r="AA438" s="13"/>
      <c r="AB438" s="13"/>
    </row>
    <row r="439" spans="1:28" ht="13.2">
      <c r="A439" s="42"/>
      <c r="B439" s="13"/>
      <c r="C439" s="13"/>
      <c r="D439" s="13"/>
      <c r="E439" s="13"/>
      <c r="F439" s="13"/>
      <c r="G439" s="5"/>
      <c r="H439" s="13"/>
      <c r="I439" s="7"/>
      <c r="J439" s="13"/>
      <c r="K439" s="13"/>
      <c r="L439" s="13"/>
      <c r="M439" s="13"/>
      <c r="N439" s="13"/>
      <c r="O439" s="13"/>
      <c r="P439" s="13"/>
      <c r="Q439" s="13"/>
      <c r="R439" s="13"/>
      <c r="S439" s="13"/>
      <c r="T439" s="13"/>
      <c r="U439" s="13"/>
      <c r="V439" s="13"/>
      <c r="W439" s="13"/>
      <c r="X439" s="13"/>
      <c r="Y439" s="13"/>
      <c r="Z439" s="13"/>
      <c r="AA439" s="13"/>
      <c r="AB439" s="13"/>
    </row>
    <row r="440" spans="1:28" ht="13.2">
      <c r="A440" s="42"/>
      <c r="B440" s="13"/>
      <c r="C440" s="13"/>
      <c r="D440" s="13"/>
      <c r="E440" s="13"/>
      <c r="F440" s="13"/>
      <c r="G440" s="5"/>
      <c r="H440" s="13"/>
      <c r="I440" s="7"/>
      <c r="J440" s="13"/>
      <c r="K440" s="13"/>
      <c r="L440" s="13"/>
      <c r="M440" s="13"/>
      <c r="N440" s="13"/>
      <c r="O440" s="13"/>
      <c r="P440" s="13"/>
      <c r="Q440" s="13"/>
      <c r="R440" s="13"/>
      <c r="S440" s="13"/>
      <c r="T440" s="13"/>
      <c r="U440" s="13"/>
      <c r="V440" s="13"/>
      <c r="W440" s="13"/>
      <c r="X440" s="13"/>
      <c r="Y440" s="13"/>
      <c r="Z440" s="13"/>
      <c r="AA440" s="13"/>
      <c r="AB440" s="13"/>
    </row>
    <row r="441" spans="1:28" ht="13.2">
      <c r="A441" s="42"/>
      <c r="B441" s="13"/>
      <c r="C441" s="13"/>
      <c r="D441" s="13"/>
      <c r="E441" s="13"/>
      <c r="F441" s="13"/>
      <c r="G441" s="5"/>
      <c r="H441" s="13"/>
      <c r="I441" s="7"/>
      <c r="J441" s="13"/>
      <c r="K441" s="13"/>
      <c r="L441" s="13"/>
      <c r="M441" s="13"/>
      <c r="N441" s="13"/>
      <c r="O441" s="13"/>
      <c r="P441" s="13"/>
      <c r="Q441" s="13"/>
      <c r="R441" s="13"/>
      <c r="S441" s="13"/>
      <c r="T441" s="13"/>
      <c r="U441" s="13"/>
      <c r="V441" s="13"/>
      <c r="W441" s="13"/>
      <c r="X441" s="13"/>
      <c r="Y441" s="13"/>
      <c r="Z441" s="13"/>
      <c r="AA441" s="13"/>
      <c r="AB441" s="13"/>
    </row>
    <row r="442" spans="1:28" ht="13.2">
      <c r="A442" s="42"/>
      <c r="B442" s="13"/>
      <c r="C442" s="13"/>
      <c r="D442" s="13"/>
      <c r="E442" s="13"/>
      <c r="F442" s="13"/>
      <c r="G442" s="5"/>
      <c r="H442" s="13"/>
      <c r="I442" s="7"/>
      <c r="J442" s="13"/>
      <c r="K442" s="13"/>
      <c r="L442" s="13"/>
      <c r="M442" s="13"/>
      <c r="N442" s="13"/>
      <c r="O442" s="13"/>
      <c r="P442" s="13"/>
      <c r="Q442" s="13"/>
      <c r="R442" s="13"/>
      <c r="S442" s="13"/>
      <c r="T442" s="13"/>
      <c r="U442" s="13"/>
      <c r="V442" s="13"/>
      <c r="W442" s="13"/>
      <c r="X442" s="13"/>
      <c r="Y442" s="13"/>
      <c r="Z442" s="13"/>
      <c r="AA442" s="13"/>
      <c r="AB442" s="13"/>
    </row>
    <row r="443" spans="1:28" ht="13.2">
      <c r="A443" s="42"/>
      <c r="B443" s="13"/>
      <c r="C443" s="13"/>
      <c r="D443" s="13"/>
      <c r="E443" s="13"/>
      <c r="F443" s="13"/>
      <c r="G443" s="5"/>
      <c r="H443" s="13"/>
      <c r="I443" s="7"/>
      <c r="J443" s="13"/>
      <c r="K443" s="13"/>
      <c r="L443" s="13"/>
      <c r="M443" s="13"/>
      <c r="N443" s="13"/>
      <c r="O443" s="13"/>
      <c r="P443" s="13"/>
      <c r="Q443" s="13"/>
      <c r="R443" s="13"/>
      <c r="S443" s="13"/>
      <c r="T443" s="13"/>
      <c r="U443" s="13"/>
      <c r="V443" s="13"/>
      <c r="W443" s="13"/>
      <c r="X443" s="13"/>
      <c r="Y443" s="13"/>
      <c r="Z443" s="13"/>
      <c r="AA443" s="13"/>
      <c r="AB443" s="13"/>
    </row>
    <row r="444" spans="1:28" ht="13.2">
      <c r="A444" s="42"/>
      <c r="B444" s="13"/>
      <c r="C444" s="13"/>
      <c r="D444" s="13"/>
      <c r="E444" s="13"/>
      <c r="F444" s="13"/>
      <c r="G444" s="5"/>
      <c r="H444" s="13"/>
      <c r="I444" s="7"/>
      <c r="J444" s="13"/>
      <c r="K444" s="13"/>
      <c r="L444" s="13"/>
      <c r="M444" s="13"/>
      <c r="N444" s="13"/>
      <c r="O444" s="13"/>
      <c r="P444" s="13"/>
      <c r="Q444" s="13"/>
      <c r="R444" s="13"/>
      <c r="S444" s="13"/>
      <c r="T444" s="13"/>
      <c r="U444" s="13"/>
      <c r="V444" s="13"/>
      <c r="W444" s="13"/>
      <c r="X444" s="13"/>
      <c r="Y444" s="13"/>
      <c r="Z444" s="13"/>
      <c r="AA444" s="13"/>
      <c r="AB444" s="13"/>
    </row>
    <row r="445" spans="1:28" ht="13.2">
      <c r="A445" s="42"/>
      <c r="B445" s="13"/>
      <c r="C445" s="13"/>
      <c r="D445" s="13"/>
      <c r="E445" s="13"/>
      <c r="F445" s="13"/>
      <c r="G445" s="5"/>
      <c r="H445" s="13"/>
      <c r="I445" s="7"/>
      <c r="J445" s="13"/>
      <c r="K445" s="13"/>
      <c r="L445" s="13"/>
      <c r="M445" s="13"/>
      <c r="N445" s="13"/>
      <c r="O445" s="13"/>
      <c r="P445" s="13"/>
      <c r="Q445" s="13"/>
      <c r="R445" s="13"/>
      <c r="S445" s="13"/>
      <c r="T445" s="13"/>
      <c r="U445" s="13"/>
      <c r="V445" s="13"/>
      <c r="W445" s="13"/>
      <c r="X445" s="13"/>
      <c r="Y445" s="13"/>
      <c r="Z445" s="13"/>
      <c r="AA445" s="13"/>
      <c r="AB445" s="13"/>
    </row>
    <row r="446" spans="1:28" ht="13.2">
      <c r="A446" s="42"/>
      <c r="B446" s="13"/>
      <c r="C446" s="13"/>
      <c r="D446" s="13"/>
      <c r="E446" s="13"/>
      <c r="F446" s="13"/>
      <c r="G446" s="5"/>
      <c r="H446" s="13"/>
      <c r="I446" s="7"/>
      <c r="J446" s="13"/>
      <c r="K446" s="13"/>
      <c r="L446" s="13"/>
      <c r="M446" s="13"/>
      <c r="N446" s="13"/>
      <c r="O446" s="13"/>
      <c r="P446" s="13"/>
      <c r="Q446" s="13"/>
      <c r="R446" s="13"/>
      <c r="S446" s="13"/>
      <c r="T446" s="13"/>
      <c r="U446" s="13"/>
      <c r="V446" s="13"/>
      <c r="W446" s="13"/>
      <c r="X446" s="13"/>
      <c r="Y446" s="13"/>
      <c r="Z446" s="13"/>
      <c r="AA446" s="13"/>
      <c r="AB446" s="13"/>
    </row>
    <row r="447" spans="1:28" ht="13.2">
      <c r="A447" s="42"/>
      <c r="B447" s="13"/>
      <c r="C447" s="13"/>
      <c r="D447" s="13"/>
      <c r="E447" s="13"/>
      <c r="F447" s="13"/>
      <c r="G447" s="5"/>
      <c r="H447" s="13"/>
      <c r="I447" s="7"/>
      <c r="J447" s="13"/>
      <c r="K447" s="13"/>
      <c r="L447" s="13"/>
      <c r="M447" s="13"/>
      <c r="N447" s="13"/>
      <c r="O447" s="13"/>
      <c r="P447" s="13"/>
      <c r="Q447" s="13"/>
      <c r="R447" s="13"/>
      <c r="S447" s="13"/>
      <c r="T447" s="13"/>
      <c r="U447" s="13"/>
      <c r="V447" s="13"/>
      <c r="W447" s="13"/>
      <c r="X447" s="13"/>
      <c r="Y447" s="13"/>
      <c r="Z447" s="13"/>
      <c r="AA447" s="13"/>
      <c r="AB447" s="13"/>
    </row>
    <row r="448" spans="1:28" ht="13.2">
      <c r="A448" s="42"/>
      <c r="B448" s="13"/>
      <c r="C448" s="13"/>
      <c r="D448" s="13"/>
      <c r="E448" s="13"/>
      <c r="F448" s="13"/>
      <c r="G448" s="5"/>
      <c r="H448" s="13"/>
      <c r="I448" s="7"/>
      <c r="J448" s="13"/>
      <c r="K448" s="13"/>
      <c r="L448" s="13"/>
      <c r="M448" s="13"/>
      <c r="N448" s="13"/>
      <c r="O448" s="13"/>
      <c r="P448" s="13"/>
      <c r="Q448" s="13"/>
      <c r="R448" s="13"/>
      <c r="S448" s="13"/>
      <c r="T448" s="13"/>
      <c r="U448" s="13"/>
      <c r="V448" s="13"/>
      <c r="W448" s="13"/>
      <c r="X448" s="13"/>
      <c r="Y448" s="13"/>
      <c r="Z448" s="13"/>
      <c r="AA448" s="13"/>
      <c r="AB448" s="13"/>
    </row>
    <row r="449" spans="1:28" ht="13.2">
      <c r="A449" s="42"/>
      <c r="B449" s="13"/>
      <c r="C449" s="13"/>
      <c r="D449" s="13"/>
      <c r="E449" s="13"/>
      <c r="F449" s="13"/>
      <c r="G449" s="5"/>
      <c r="H449" s="13"/>
      <c r="I449" s="7"/>
      <c r="J449" s="13"/>
      <c r="K449" s="13"/>
      <c r="L449" s="13"/>
      <c r="M449" s="13"/>
      <c r="N449" s="13"/>
      <c r="O449" s="13"/>
      <c r="P449" s="13"/>
      <c r="Q449" s="13"/>
      <c r="R449" s="13"/>
      <c r="S449" s="13"/>
      <c r="T449" s="13"/>
      <c r="U449" s="13"/>
      <c r="V449" s="13"/>
      <c r="W449" s="13"/>
      <c r="X449" s="13"/>
      <c r="Y449" s="13"/>
      <c r="Z449" s="13"/>
      <c r="AA449" s="13"/>
      <c r="AB449" s="13"/>
    </row>
    <row r="450" spans="1:28" ht="13.2">
      <c r="A450" s="42"/>
      <c r="B450" s="13"/>
      <c r="C450" s="13"/>
      <c r="D450" s="13"/>
      <c r="E450" s="13"/>
      <c r="F450" s="13"/>
      <c r="G450" s="5"/>
      <c r="H450" s="13"/>
      <c r="I450" s="7"/>
      <c r="J450" s="13"/>
      <c r="K450" s="13"/>
      <c r="L450" s="13"/>
      <c r="M450" s="13"/>
      <c r="N450" s="13"/>
      <c r="O450" s="13"/>
      <c r="P450" s="13"/>
      <c r="Q450" s="13"/>
      <c r="R450" s="13"/>
      <c r="S450" s="13"/>
      <c r="T450" s="13"/>
      <c r="U450" s="13"/>
      <c r="V450" s="13"/>
      <c r="W450" s="13"/>
      <c r="X450" s="13"/>
      <c r="Y450" s="13"/>
      <c r="Z450" s="13"/>
      <c r="AA450" s="13"/>
      <c r="AB450" s="13"/>
    </row>
    <row r="451" spans="1:28" ht="13.2">
      <c r="A451" s="42"/>
      <c r="B451" s="13"/>
      <c r="C451" s="13"/>
      <c r="D451" s="13"/>
      <c r="E451" s="13"/>
      <c r="F451" s="13"/>
      <c r="G451" s="5"/>
      <c r="H451" s="13"/>
      <c r="I451" s="7"/>
      <c r="J451" s="13"/>
      <c r="K451" s="13"/>
      <c r="L451" s="13"/>
      <c r="M451" s="13"/>
      <c r="N451" s="13"/>
      <c r="O451" s="13"/>
      <c r="P451" s="13"/>
      <c r="Q451" s="13"/>
      <c r="R451" s="13"/>
      <c r="S451" s="13"/>
      <c r="T451" s="13"/>
      <c r="U451" s="13"/>
      <c r="V451" s="13"/>
      <c r="W451" s="13"/>
      <c r="X451" s="13"/>
      <c r="Y451" s="13"/>
      <c r="Z451" s="13"/>
      <c r="AA451" s="13"/>
      <c r="AB451" s="13"/>
    </row>
    <row r="452" spans="1:28" ht="13.2">
      <c r="A452" s="42"/>
      <c r="B452" s="13"/>
      <c r="C452" s="13"/>
      <c r="D452" s="13"/>
      <c r="E452" s="13"/>
      <c r="F452" s="13"/>
      <c r="G452" s="5"/>
      <c r="H452" s="13"/>
      <c r="I452" s="7"/>
      <c r="J452" s="13"/>
      <c r="K452" s="13"/>
      <c r="L452" s="13"/>
      <c r="M452" s="13"/>
      <c r="N452" s="13"/>
      <c r="O452" s="13"/>
      <c r="P452" s="13"/>
      <c r="Q452" s="13"/>
      <c r="R452" s="13"/>
      <c r="S452" s="13"/>
      <c r="T452" s="13"/>
      <c r="U452" s="13"/>
      <c r="V452" s="13"/>
      <c r="W452" s="13"/>
      <c r="X452" s="13"/>
      <c r="Y452" s="13"/>
      <c r="Z452" s="13"/>
      <c r="AA452" s="13"/>
      <c r="AB452" s="13"/>
    </row>
    <row r="453" spans="1:28" ht="13.2">
      <c r="A453" s="42"/>
      <c r="B453" s="13"/>
      <c r="C453" s="13"/>
      <c r="D453" s="13"/>
      <c r="E453" s="13"/>
      <c r="F453" s="13"/>
      <c r="G453" s="5"/>
      <c r="H453" s="13"/>
      <c r="I453" s="7"/>
      <c r="J453" s="13"/>
      <c r="K453" s="13"/>
      <c r="L453" s="13"/>
      <c r="M453" s="13"/>
      <c r="N453" s="13"/>
      <c r="O453" s="13"/>
      <c r="P453" s="13"/>
      <c r="Q453" s="13"/>
      <c r="R453" s="13"/>
      <c r="S453" s="13"/>
      <c r="T453" s="13"/>
      <c r="U453" s="13"/>
      <c r="V453" s="13"/>
      <c r="W453" s="13"/>
      <c r="X453" s="13"/>
      <c r="Y453" s="13"/>
      <c r="Z453" s="13"/>
      <c r="AA453" s="13"/>
      <c r="AB453" s="13"/>
    </row>
    <row r="454" spans="1:28" ht="13.2">
      <c r="A454" s="42"/>
      <c r="B454" s="13"/>
      <c r="C454" s="13"/>
      <c r="D454" s="13"/>
      <c r="E454" s="13"/>
      <c r="F454" s="13"/>
      <c r="G454" s="5"/>
      <c r="H454" s="13"/>
      <c r="I454" s="7"/>
      <c r="J454" s="13"/>
      <c r="K454" s="13"/>
      <c r="L454" s="13"/>
      <c r="M454" s="13"/>
      <c r="N454" s="13"/>
      <c r="O454" s="13"/>
      <c r="P454" s="13"/>
      <c r="Q454" s="13"/>
      <c r="R454" s="13"/>
      <c r="S454" s="13"/>
      <c r="T454" s="13"/>
      <c r="U454" s="13"/>
      <c r="V454" s="13"/>
      <c r="W454" s="13"/>
      <c r="X454" s="13"/>
      <c r="Y454" s="13"/>
      <c r="Z454" s="13"/>
      <c r="AA454" s="13"/>
      <c r="AB454" s="13"/>
    </row>
    <row r="455" spans="1:28" ht="13.2">
      <c r="A455" s="42"/>
      <c r="B455" s="13"/>
      <c r="C455" s="13"/>
      <c r="D455" s="13"/>
      <c r="E455" s="13"/>
      <c r="F455" s="13"/>
      <c r="G455" s="5"/>
      <c r="H455" s="13"/>
      <c r="I455" s="7"/>
      <c r="J455" s="13"/>
      <c r="K455" s="13"/>
      <c r="L455" s="13"/>
      <c r="M455" s="13"/>
      <c r="N455" s="13"/>
      <c r="O455" s="13"/>
      <c r="P455" s="13"/>
      <c r="Q455" s="13"/>
      <c r="R455" s="13"/>
      <c r="S455" s="13"/>
      <c r="T455" s="13"/>
      <c r="U455" s="13"/>
      <c r="V455" s="13"/>
      <c r="W455" s="13"/>
      <c r="X455" s="13"/>
      <c r="Y455" s="13"/>
      <c r="Z455" s="13"/>
      <c r="AA455" s="13"/>
      <c r="AB455" s="13"/>
    </row>
    <row r="456" spans="1:28" ht="13.2">
      <c r="A456" s="42"/>
      <c r="B456" s="13"/>
      <c r="C456" s="13"/>
      <c r="D456" s="13"/>
      <c r="E456" s="13"/>
      <c r="F456" s="13"/>
      <c r="G456" s="5"/>
      <c r="H456" s="13"/>
      <c r="I456" s="7"/>
      <c r="J456" s="13"/>
      <c r="K456" s="13"/>
      <c r="L456" s="13"/>
      <c r="M456" s="13"/>
      <c r="N456" s="13"/>
      <c r="O456" s="13"/>
      <c r="P456" s="13"/>
      <c r="Q456" s="13"/>
      <c r="R456" s="13"/>
      <c r="S456" s="13"/>
      <c r="T456" s="13"/>
      <c r="U456" s="13"/>
      <c r="V456" s="13"/>
      <c r="W456" s="13"/>
      <c r="X456" s="13"/>
      <c r="Y456" s="13"/>
      <c r="Z456" s="13"/>
      <c r="AA456" s="13"/>
      <c r="AB456" s="13"/>
    </row>
    <row r="457" spans="1:28" ht="13.2">
      <c r="A457" s="42"/>
      <c r="B457" s="13"/>
      <c r="C457" s="13"/>
      <c r="D457" s="13"/>
      <c r="E457" s="13"/>
      <c r="F457" s="13"/>
      <c r="G457" s="5"/>
      <c r="H457" s="13"/>
      <c r="I457" s="7"/>
      <c r="J457" s="13"/>
      <c r="K457" s="13"/>
      <c r="L457" s="13"/>
      <c r="M457" s="13"/>
      <c r="N457" s="13"/>
      <c r="O457" s="13"/>
      <c r="P457" s="13"/>
      <c r="Q457" s="13"/>
      <c r="R457" s="13"/>
      <c r="S457" s="13"/>
      <c r="T457" s="13"/>
      <c r="U457" s="13"/>
      <c r="V457" s="13"/>
      <c r="W457" s="13"/>
      <c r="X457" s="13"/>
      <c r="Y457" s="13"/>
      <c r="Z457" s="13"/>
      <c r="AA457" s="13"/>
      <c r="AB457" s="13"/>
    </row>
    <row r="458" spans="1:28" ht="13.2">
      <c r="A458" s="42"/>
      <c r="B458" s="13"/>
      <c r="C458" s="13"/>
      <c r="D458" s="13"/>
      <c r="E458" s="13"/>
      <c r="F458" s="13"/>
      <c r="G458" s="5"/>
      <c r="H458" s="13"/>
      <c r="I458" s="7"/>
      <c r="J458" s="13"/>
      <c r="K458" s="13"/>
      <c r="L458" s="13"/>
      <c r="M458" s="13"/>
      <c r="N458" s="13"/>
      <c r="O458" s="13"/>
      <c r="P458" s="13"/>
      <c r="Q458" s="13"/>
      <c r="R458" s="13"/>
      <c r="S458" s="13"/>
      <c r="T458" s="13"/>
      <c r="U458" s="13"/>
      <c r="V458" s="13"/>
      <c r="W458" s="13"/>
      <c r="X458" s="13"/>
      <c r="Y458" s="13"/>
      <c r="Z458" s="13"/>
      <c r="AA458" s="13"/>
      <c r="AB458" s="13"/>
    </row>
    <row r="459" spans="1:28" ht="13.2">
      <c r="A459" s="42"/>
      <c r="B459" s="13"/>
      <c r="C459" s="13"/>
      <c r="D459" s="13"/>
      <c r="E459" s="13"/>
      <c r="F459" s="13"/>
      <c r="G459" s="5"/>
      <c r="H459" s="13"/>
      <c r="I459" s="7"/>
      <c r="J459" s="13"/>
      <c r="K459" s="13"/>
      <c r="L459" s="13"/>
      <c r="M459" s="13"/>
      <c r="N459" s="13"/>
      <c r="O459" s="13"/>
      <c r="P459" s="13"/>
      <c r="Q459" s="13"/>
      <c r="R459" s="13"/>
      <c r="S459" s="13"/>
      <c r="T459" s="13"/>
      <c r="U459" s="13"/>
      <c r="V459" s="13"/>
      <c r="W459" s="13"/>
      <c r="X459" s="13"/>
      <c r="Y459" s="13"/>
      <c r="Z459" s="13"/>
      <c r="AA459" s="13"/>
      <c r="AB459" s="13"/>
    </row>
    <row r="460" spans="1:28" ht="13.2">
      <c r="A460" s="42"/>
      <c r="B460" s="13"/>
      <c r="C460" s="13"/>
      <c r="D460" s="13"/>
      <c r="E460" s="13"/>
      <c r="F460" s="13"/>
      <c r="G460" s="5"/>
      <c r="H460" s="13"/>
      <c r="I460" s="7"/>
      <c r="J460" s="13"/>
      <c r="K460" s="13"/>
      <c r="L460" s="13"/>
      <c r="M460" s="13"/>
      <c r="N460" s="13"/>
      <c r="O460" s="13"/>
      <c r="P460" s="13"/>
      <c r="Q460" s="13"/>
      <c r="R460" s="13"/>
      <c r="S460" s="13"/>
      <c r="T460" s="13"/>
      <c r="U460" s="13"/>
      <c r="V460" s="13"/>
      <c r="W460" s="13"/>
      <c r="X460" s="13"/>
      <c r="Y460" s="13"/>
      <c r="Z460" s="13"/>
      <c r="AA460" s="13"/>
      <c r="AB460" s="13"/>
    </row>
    <row r="461" spans="1:28" ht="13.2">
      <c r="A461" s="42"/>
      <c r="B461" s="13"/>
      <c r="C461" s="13"/>
      <c r="D461" s="13"/>
      <c r="E461" s="13"/>
      <c r="F461" s="13"/>
      <c r="G461" s="5"/>
      <c r="H461" s="13"/>
      <c r="I461" s="7"/>
      <c r="J461" s="13"/>
      <c r="K461" s="13"/>
      <c r="L461" s="13"/>
      <c r="M461" s="13"/>
      <c r="N461" s="13"/>
      <c r="O461" s="13"/>
      <c r="P461" s="13"/>
      <c r="Q461" s="13"/>
      <c r="R461" s="13"/>
      <c r="S461" s="13"/>
      <c r="T461" s="13"/>
      <c r="U461" s="13"/>
      <c r="V461" s="13"/>
      <c r="W461" s="13"/>
      <c r="X461" s="13"/>
      <c r="Y461" s="13"/>
      <c r="Z461" s="13"/>
      <c r="AA461" s="13"/>
      <c r="AB461" s="13"/>
    </row>
    <row r="462" spans="1:28" ht="13.2">
      <c r="A462" s="42"/>
      <c r="B462" s="13"/>
      <c r="C462" s="13"/>
      <c r="D462" s="13"/>
      <c r="E462" s="13"/>
      <c r="F462" s="13"/>
      <c r="G462" s="5"/>
      <c r="H462" s="13"/>
      <c r="I462" s="7"/>
      <c r="J462" s="13"/>
      <c r="K462" s="13"/>
      <c r="L462" s="13"/>
      <c r="M462" s="13"/>
      <c r="N462" s="13"/>
      <c r="O462" s="13"/>
      <c r="P462" s="13"/>
      <c r="Q462" s="13"/>
      <c r="R462" s="13"/>
      <c r="S462" s="13"/>
      <c r="T462" s="13"/>
      <c r="U462" s="13"/>
      <c r="V462" s="13"/>
      <c r="W462" s="13"/>
      <c r="X462" s="13"/>
      <c r="Y462" s="13"/>
      <c r="Z462" s="13"/>
      <c r="AA462" s="13"/>
      <c r="AB462" s="13"/>
    </row>
    <row r="463" spans="1:28" ht="13.2">
      <c r="A463" s="42"/>
      <c r="B463" s="13"/>
      <c r="C463" s="13"/>
      <c r="D463" s="13"/>
      <c r="E463" s="13"/>
      <c r="F463" s="13"/>
      <c r="G463" s="5"/>
      <c r="H463" s="13"/>
      <c r="I463" s="7"/>
      <c r="J463" s="13"/>
      <c r="K463" s="13"/>
      <c r="L463" s="13"/>
      <c r="M463" s="13"/>
      <c r="N463" s="13"/>
      <c r="O463" s="13"/>
      <c r="P463" s="13"/>
      <c r="Q463" s="13"/>
      <c r="R463" s="13"/>
      <c r="S463" s="13"/>
      <c r="T463" s="13"/>
      <c r="U463" s="13"/>
      <c r="V463" s="13"/>
      <c r="W463" s="13"/>
      <c r="X463" s="13"/>
      <c r="Y463" s="13"/>
      <c r="Z463" s="13"/>
      <c r="AA463" s="13"/>
      <c r="AB463" s="13"/>
    </row>
    <row r="464" spans="1:28" ht="13.2">
      <c r="A464" s="42"/>
      <c r="B464" s="13"/>
      <c r="C464" s="13"/>
      <c r="D464" s="13"/>
      <c r="E464" s="13"/>
      <c r="F464" s="13"/>
      <c r="G464" s="5"/>
      <c r="H464" s="13"/>
      <c r="I464" s="7"/>
      <c r="J464" s="13"/>
      <c r="K464" s="13"/>
      <c r="L464" s="13"/>
      <c r="M464" s="13"/>
      <c r="N464" s="13"/>
      <c r="O464" s="13"/>
      <c r="P464" s="13"/>
      <c r="Q464" s="13"/>
      <c r="R464" s="13"/>
      <c r="S464" s="13"/>
      <c r="T464" s="13"/>
      <c r="U464" s="13"/>
      <c r="V464" s="13"/>
      <c r="W464" s="13"/>
      <c r="X464" s="13"/>
      <c r="Y464" s="13"/>
      <c r="Z464" s="13"/>
      <c r="AA464" s="13"/>
      <c r="AB464" s="13"/>
    </row>
    <row r="465" spans="1:28" ht="13.2">
      <c r="A465" s="42"/>
      <c r="B465" s="13"/>
      <c r="C465" s="13"/>
      <c r="D465" s="13"/>
      <c r="E465" s="13"/>
      <c r="F465" s="13"/>
      <c r="G465" s="5"/>
      <c r="H465" s="13"/>
      <c r="I465" s="7"/>
      <c r="J465" s="13"/>
      <c r="K465" s="13"/>
      <c r="L465" s="13"/>
      <c r="M465" s="13"/>
      <c r="N465" s="13"/>
      <c r="O465" s="13"/>
      <c r="P465" s="13"/>
      <c r="Q465" s="13"/>
      <c r="R465" s="13"/>
      <c r="S465" s="13"/>
      <c r="T465" s="13"/>
      <c r="U465" s="13"/>
      <c r="V465" s="13"/>
      <c r="W465" s="13"/>
      <c r="X465" s="13"/>
      <c r="Y465" s="13"/>
      <c r="Z465" s="13"/>
      <c r="AA465" s="13"/>
      <c r="AB465" s="13"/>
    </row>
    <row r="466" spans="1:28" ht="13.2">
      <c r="A466" s="42"/>
      <c r="B466" s="13"/>
      <c r="C466" s="13"/>
      <c r="D466" s="13"/>
      <c r="E466" s="13"/>
      <c r="F466" s="13"/>
      <c r="G466" s="5"/>
      <c r="H466" s="13"/>
      <c r="I466" s="7"/>
      <c r="J466" s="13"/>
      <c r="K466" s="13"/>
      <c r="L466" s="13"/>
      <c r="M466" s="13"/>
      <c r="N466" s="13"/>
      <c r="O466" s="13"/>
      <c r="P466" s="13"/>
      <c r="Q466" s="13"/>
      <c r="R466" s="13"/>
      <c r="S466" s="13"/>
      <c r="T466" s="13"/>
      <c r="U466" s="13"/>
      <c r="V466" s="13"/>
      <c r="W466" s="13"/>
      <c r="X466" s="13"/>
      <c r="Y466" s="13"/>
      <c r="Z466" s="13"/>
      <c r="AA466" s="13"/>
      <c r="AB466" s="13"/>
    </row>
    <row r="467" spans="1:28" ht="13.2">
      <c r="A467" s="42"/>
      <c r="B467" s="13"/>
      <c r="C467" s="13"/>
      <c r="D467" s="13"/>
      <c r="E467" s="13"/>
      <c r="F467" s="13"/>
      <c r="G467" s="5"/>
      <c r="H467" s="13"/>
      <c r="I467" s="7"/>
      <c r="J467" s="13"/>
      <c r="K467" s="13"/>
      <c r="L467" s="13"/>
      <c r="M467" s="13"/>
      <c r="N467" s="13"/>
      <c r="O467" s="13"/>
      <c r="P467" s="13"/>
      <c r="Q467" s="13"/>
      <c r="R467" s="13"/>
      <c r="S467" s="13"/>
      <c r="T467" s="13"/>
      <c r="U467" s="13"/>
      <c r="V467" s="13"/>
      <c r="W467" s="13"/>
      <c r="X467" s="13"/>
      <c r="Y467" s="13"/>
      <c r="Z467" s="13"/>
      <c r="AA467" s="13"/>
      <c r="AB467" s="13"/>
    </row>
    <row r="468" spans="1:28" ht="13.2">
      <c r="A468" s="42"/>
      <c r="B468" s="13"/>
      <c r="C468" s="13"/>
      <c r="D468" s="13"/>
      <c r="E468" s="13"/>
      <c r="F468" s="13"/>
      <c r="G468" s="5"/>
      <c r="H468" s="13"/>
      <c r="I468" s="7"/>
      <c r="J468" s="13"/>
      <c r="K468" s="13"/>
      <c r="L468" s="13"/>
      <c r="M468" s="13"/>
      <c r="N468" s="13"/>
      <c r="O468" s="13"/>
      <c r="P468" s="13"/>
      <c r="Q468" s="13"/>
      <c r="R468" s="13"/>
      <c r="S468" s="13"/>
      <c r="T468" s="13"/>
      <c r="U468" s="13"/>
      <c r="V468" s="13"/>
      <c r="W468" s="13"/>
      <c r="X468" s="13"/>
      <c r="Y468" s="13"/>
      <c r="Z468" s="13"/>
      <c r="AA468" s="13"/>
      <c r="AB468" s="13"/>
    </row>
    <row r="469" spans="1:28" ht="13.2">
      <c r="A469" s="42"/>
      <c r="B469" s="13"/>
      <c r="C469" s="13"/>
      <c r="D469" s="13"/>
      <c r="E469" s="13"/>
      <c r="F469" s="13"/>
      <c r="G469" s="5"/>
      <c r="H469" s="13"/>
      <c r="I469" s="7"/>
      <c r="J469" s="13"/>
      <c r="K469" s="13"/>
      <c r="L469" s="13"/>
      <c r="M469" s="13"/>
      <c r="N469" s="13"/>
      <c r="O469" s="13"/>
      <c r="P469" s="13"/>
      <c r="Q469" s="13"/>
      <c r="R469" s="13"/>
      <c r="S469" s="13"/>
      <c r="T469" s="13"/>
      <c r="U469" s="13"/>
      <c r="V469" s="13"/>
      <c r="W469" s="13"/>
      <c r="X469" s="13"/>
      <c r="Y469" s="13"/>
      <c r="Z469" s="13"/>
      <c r="AA469" s="13"/>
      <c r="AB469" s="13"/>
    </row>
    <row r="470" spans="1:28" ht="13.2">
      <c r="A470" s="42"/>
      <c r="B470" s="13"/>
      <c r="C470" s="13"/>
      <c r="D470" s="13"/>
      <c r="E470" s="13"/>
      <c r="F470" s="13"/>
      <c r="G470" s="5"/>
      <c r="H470" s="13"/>
      <c r="I470" s="7"/>
      <c r="J470" s="13"/>
      <c r="K470" s="13"/>
      <c r="L470" s="13"/>
      <c r="M470" s="13"/>
      <c r="N470" s="13"/>
      <c r="O470" s="13"/>
      <c r="P470" s="13"/>
      <c r="Q470" s="13"/>
      <c r="R470" s="13"/>
      <c r="S470" s="13"/>
      <c r="T470" s="13"/>
      <c r="U470" s="13"/>
      <c r="V470" s="13"/>
      <c r="W470" s="13"/>
      <c r="X470" s="13"/>
      <c r="Y470" s="13"/>
      <c r="Z470" s="13"/>
      <c r="AA470" s="13"/>
      <c r="AB470" s="13"/>
    </row>
    <row r="471" spans="1:28" ht="13.2">
      <c r="A471" s="42"/>
      <c r="B471" s="13"/>
      <c r="C471" s="13"/>
      <c r="D471" s="13"/>
      <c r="E471" s="13"/>
      <c r="F471" s="13"/>
      <c r="G471" s="5"/>
      <c r="H471" s="13"/>
      <c r="I471" s="7"/>
      <c r="J471" s="13"/>
      <c r="K471" s="13"/>
      <c r="L471" s="13"/>
      <c r="M471" s="13"/>
      <c r="N471" s="13"/>
      <c r="O471" s="13"/>
      <c r="P471" s="13"/>
      <c r="Q471" s="13"/>
      <c r="R471" s="13"/>
      <c r="S471" s="13"/>
      <c r="T471" s="13"/>
      <c r="U471" s="13"/>
      <c r="V471" s="13"/>
      <c r="W471" s="13"/>
      <c r="X471" s="13"/>
      <c r="Y471" s="13"/>
      <c r="Z471" s="13"/>
      <c r="AA471" s="13"/>
      <c r="AB471" s="13"/>
    </row>
    <row r="472" spans="1:28" ht="13.2">
      <c r="A472" s="42"/>
      <c r="B472" s="13"/>
      <c r="C472" s="13"/>
      <c r="D472" s="13"/>
      <c r="E472" s="13"/>
      <c r="F472" s="13"/>
      <c r="G472" s="5"/>
      <c r="H472" s="13"/>
      <c r="I472" s="7"/>
      <c r="J472" s="13"/>
      <c r="K472" s="13"/>
      <c r="L472" s="13"/>
      <c r="M472" s="13"/>
      <c r="N472" s="13"/>
      <c r="O472" s="13"/>
      <c r="P472" s="13"/>
      <c r="Q472" s="13"/>
      <c r="R472" s="13"/>
      <c r="S472" s="13"/>
      <c r="T472" s="13"/>
      <c r="U472" s="13"/>
      <c r="V472" s="13"/>
      <c r="W472" s="13"/>
      <c r="X472" s="13"/>
      <c r="Y472" s="13"/>
      <c r="Z472" s="13"/>
      <c r="AA472" s="13"/>
      <c r="AB472" s="13"/>
    </row>
    <row r="473" spans="1:28" ht="13.2">
      <c r="A473" s="42"/>
      <c r="B473" s="13"/>
      <c r="C473" s="13"/>
      <c r="D473" s="13"/>
      <c r="E473" s="13"/>
      <c r="F473" s="13"/>
      <c r="G473" s="5"/>
      <c r="H473" s="13"/>
      <c r="I473" s="7"/>
      <c r="J473" s="13"/>
      <c r="K473" s="13"/>
      <c r="L473" s="13"/>
      <c r="M473" s="13"/>
      <c r="N473" s="13"/>
      <c r="O473" s="13"/>
      <c r="P473" s="13"/>
      <c r="Q473" s="13"/>
      <c r="R473" s="13"/>
      <c r="S473" s="13"/>
      <c r="T473" s="13"/>
      <c r="U473" s="13"/>
      <c r="V473" s="13"/>
      <c r="W473" s="13"/>
      <c r="X473" s="13"/>
      <c r="Y473" s="13"/>
      <c r="Z473" s="13"/>
      <c r="AA473" s="13"/>
      <c r="AB473" s="13"/>
    </row>
    <row r="474" spans="1:28" ht="13.2">
      <c r="A474" s="42"/>
      <c r="B474" s="13"/>
      <c r="C474" s="13"/>
      <c r="D474" s="13"/>
      <c r="E474" s="13"/>
      <c r="F474" s="13"/>
      <c r="G474" s="5"/>
      <c r="H474" s="13"/>
      <c r="I474" s="7"/>
      <c r="J474" s="13"/>
      <c r="K474" s="13"/>
      <c r="L474" s="13"/>
      <c r="M474" s="13"/>
      <c r="N474" s="13"/>
      <c r="O474" s="13"/>
      <c r="P474" s="13"/>
      <c r="Q474" s="13"/>
      <c r="R474" s="13"/>
      <c r="S474" s="13"/>
      <c r="T474" s="13"/>
      <c r="U474" s="13"/>
      <c r="V474" s="13"/>
      <c r="W474" s="13"/>
      <c r="X474" s="13"/>
      <c r="Y474" s="13"/>
      <c r="Z474" s="13"/>
      <c r="AA474" s="13"/>
      <c r="AB474" s="13"/>
    </row>
    <row r="475" spans="1:28" ht="13.2">
      <c r="A475" s="42"/>
      <c r="B475" s="13"/>
      <c r="C475" s="13"/>
      <c r="D475" s="13"/>
      <c r="E475" s="13"/>
      <c r="F475" s="13"/>
      <c r="G475" s="5"/>
      <c r="H475" s="13"/>
      <c r="I475" s="7"/>
      <c r="J475" s="13"/>
      <c r="K475" s="13"/>
      <c r="L475" s="13"/>
      <c r="M475" s="13"/>
      <c r="N475" s="13"/>
      <c r="O475" s="13"/>
      <c r="P475" s="13"/>
      <c r="Q475" s="13"/>
      <c r="R475" s="13"/>
      <c r="S475" s="13"/>
      <c r="T475" s="13"/>
      <c r="U475" s="13"/>
      <c r="V475" s="13"/>
      <c r="W475" s="13"/>
      <c r="X475" s="13"/>
      <c r="Y475" s="13"/>
      <c r="Z475" s="13"/>
      <c r="AA475" s="13"/>
      <c r="AB475" s="13"/>
    </row>
    <row r="476" spans="1:28" ht="13.2">
      <c r="A476" s="42"/>
      <c r="B476" s="13"/>
      <c r="C476" s="13"/>
      <c r="D476" s="13"/>
      <c r="E476" s="13"/>
      <c r="F476" s="13"/>
      <c r="G476" s="5"/>
      <c r="H476" s="13"/>
      <c r="I476" s="7"/>
      <c r="J476" s="13"/>
      <c r="K476" s="13"/>
      <c r="L476" s="13"/>
      <c r="M476" s="13"/>
      <c r="N476" s="13"/>
      <c r="O476" s="13"/>
      <c r="P476" s="13"/>
      <c r="Q476" s="13"/>
      <c r="R476" s="13"/>
      <c r="S476" s="13"/>
      <c r="T476" s="13"/>
      <c r="U476" s="13"/>
      <c r="V476" s="13"/>
      <c r="W476" s="13"/>
      <c r="X476" s="13"/>
      <c r="Y476" s="13"/>
      <c r="Z476" s="13"/>
      <c r="AA476" s="13"/>
      <c r="AB476" s="13"/>
    </row>
    <row r="477" spans="1:28" ht="13.2">
      <c r="A477" s="42"/>
      <c r="B477" s="13"/>
      <c r="C477" s="13"/>
      <c r="D477" s="13"/>
      <c r="E477" s="13"/>
      <c r="F477" s="13"/>
      <c r="G477" s="5"/>
      <c r="H477" s="13"/>
      <c r="I477" s="7"/>
      <c r="J477" s="13"/>
      <c r="K477" s="13"/>
      <c r="L477" s="13"/>
      <c r="M477" s="13"/>
      <c r="N477" s="13"/>
      <c r="O477" s="13"/>
      <c r="P477" s="13"/>
      <c r="Q477" s="13"/>
      <c r="R477" s="13"/>
      <c r="S477" s="13"/>
      <c r="T477" s="13"/>
      <c r="U477" s="13"/>
      <c r="V477" s="13"/>
      <c r="W477" s="13"/>
      <c r="X477" s="13"/>
      <c r="Y477" s="13"/>
      <c r="Z477" s="13"/>
      <c r="AA477" s="13"/>
      <c r="AB477" s="13"/>
    </row>
    <row r="478" spans="1:28" ht="13.2">
      <c r="A478" s="42"/>
      <c r="B478" s="13"/>
      <c r="C478" s="13"/>
      <c r="D478" s="13"/>
      <c r="E478" s="13"/>
      <c r="F478" s="13"/>
      <c r="G478" s="5"/>
      <c r="H478" s="13"/>
      <c r="I478" s="7"/>
      <c r="J478" s="13"/>
      <c r="K478" s="13"/>
      <c r="L478" s="13"/>
      <c r="M478" s="13"/>
      <c r="N478" s="13"/>
      <c r="O478" s="13"/>
      <c r="P478" s="13"/>
      <c r="Q478" s="13"/>
      <c r="R478" s="13"/>
      <c r="S478" s="13"/>
      <c r="T478" s="13"/>
      <c r="U478" s="13"/>
      <c r="V478" s="13"/>
      <c r="W478" s="13"/>
      <c r="X478" s="13"/>
      <c r="Y478" s="13"/>
      <c r="Z478" s="13"/>
      <c r="AA478" s="13"/>
      <c r="AB478" s="13"/>
    </row>
    <row r="479" spans="1:28" ht="13.2">
      <c r="A479" s="42"/>
      <c r="B479" s="13"/>
      <c r="C479" s="13"/>
      <c r="D479" s="13"/>
      <c r="E479" s="13"/>
      <c r="F479" s="13"/>
      <c r="G479" s="5"/>
      <c r="H479" s="13"/>
      <c r="I479" s="7"/>
      <c r="J479" s="13"/>
      <c r="K479" s="13"/>
      <c r="L479" s="13"/>
      <c r="M479" s="13"/>
      <c r="N479" s="13"/>
      <c r="O479" s="13"/>
      <c r="P479" s="13"/>
      <c r="Q479" s="13"/>
      <c r="R479" s="13"/>
      <c r="S479" s="13"/>
      <c r="T479" s="13"/>
      <c r="U479" s="13"/>
      <c r="V479" s="13"/>
      <c r="W479" s="13"/>
      <c r="X479" s="13"/>
      <c r="Y479" s="13"/>
      <c r="Z479" s="13"/>
      <c r="AA479" s="13"/>
      <c r="AB479" s="13"/>
    </row>
    <row r="480" spans="1:28" ht="13.2">
      <c r="A480" s="42"/>
      <c r="B480" s="13"/>
      <c r="C480" s="13"/>
      <c r="D480" s="13"/>
      <c r="E480" s="13"/>
      <c r="F480" s="13"/>
      <c r="G480" s="5"/>
      <c r="H480" s="13"/>
      <c r="I480" s="7"/>
      <c r="J480" s="13"/>
      <c r="K480" s="13"/>
      <c r="L480" s="13"/>
      <c r="M480" s="13"/>
      <c r="N480" s="13"/>
      <c r="O480" s="13"/>
      <c r="P480" s="13"/>
      <c r="Q480" s="13"/>
      <c r="R480" s="13"/>
      <c r="S480" s="13"/>
      <c r="T480" s="13"/>
      <c r="U480" s="13"/>
      <c r="V480" s="13"/>
      <c r="W480" s="13"/>
      <c r="X480" s="13"/>
      <c r="Y480" s="13"/>
      <c r="Z480" s="13"/>
      <c r="AA480" s="13"/>
      <c r="AB480" s="13"/>
    </row>
    <row r="481" spans="1:28" ht="13.2">
      <c r="A481" s="42"/>
      <c r="B481" s="13"/>
      <c r="C481" s="13"/>
      <c r="D481" s="13"/>
      <c r="E481" s="13"/>
      <c r="F481" s="13"/>
      <c r="G481" s="5"/>
      <c r="H481" s="13"/>
      <c r="I481" s="7"/>
      <c r="J481" s="13"/>
      <c r="K481" s="13"/>
      <c r="L481" s="13"/>
      <c r="M481" s="13"/>
      <c r="N481" s="13"/>
      <c r="O481" s="13"/>
      <c r="P481" s="13"/>
      <c r="Q481" s="13"/>
      <c r="R481" s="13"/>
      <c r="S481" s="13"/>
      <c r="T481" s="13"/>
      <c r="U481" s="13"/>
      <c r="V481" s="13"/>
      <c r="W481" s="13"/>
      <c r="X481" s="13"/>
      <c r="Y481" s="13"/>
      <c r="Z481" s="13"/>
      <c r="AA481" s="13"/>
      <c r="AB481" s="13"/>
    </row>
    <row r="482" spans="1:28" ht="13.2">
      <c r="A482" s="42"/>
      <c r="B482" s="13"/>
      <c r="C482" s="13"/>
      <c r="D482" s="13"/>
      <c r="E482" s="13"/>
      <c r="F482" s="13"/>
      <c r="G482" s="5"/>
      <c r="H482" s="13"/>
      <c r="I482" s="7"/>
      <c r="J482" s="13"/>
      <c r="K482" s="13"/>
      <c r="L482" s="13"/>
      <c r="M482" s="13"/>
      <c r="N482" s="13"/>
      <c r="O482" s="13"/>
      <c r="P482" s="13"/>
      <c r="Q482" s="13"/>
      <c r="R482" s="13"/>
      <c r="S482" s="13"/>
      <c r="T482" s="13"/>
      <c r="U482" s="13"/>
      <c r="V482" s="13"/>
      <c r="W482" s="13"/>
      <c r="X482" s="13"/>
      <c r="Y482" s="13"/>
      <c r="Z482" s="13"/>
      <c r="AA482" s="13"/>
      <c r="AB482" s="13"/>
    </row>
    <row r="483" spans="1:28" ht="13.2">
      <c r="A483" s="42"/>
      <c r="B483" s="13"/>
      <c r="C483" s="13"/>
      <c r="D483" s="13"/>
      <c r="E483" s="13"/>
      <c r="F483" s="13"/>
      <c r="G483" s="5"/>
      <c r="H483" s="13"/>
      <c r="I483" s="7"/>
      <c r="J483" s="13"/>
      <c r="K483" s="13"/>
      <c r="L483" s="13"/>
      <c r="M483" s="13"/>
      <c r="N483" s="13"/>
      <c r="O483" s="13"/>
      <c r="P483" s="13"/>
      <c r="Q483" s="13"/>
      <c r="R483" s="13"/>
      <c r="S483" s="13"/>
      <c r="T483" s="13"/>
      <c r="U483" s="13"/>
      <c r="V483" s="13"/>
      <c r="W483" s="13"/>
      <c r="X483" s="13"/>
      <c r="Y483" s="13"/>
      <c r="Z483" s="13"/>
      <c r="AA483" s="13"/>
      <c r="AB483" s="13"/>
    </row>
    <row r="484" spans="1:28" ht="13.2">
      <c r="A484" s="42"/>
      <c r="B484" s="13"/>
      <c r="C484" s="13"/>
      <c r="D484" s="13"/>
      <c r="E484" s="13"/>
      <c r="F484" s="13"/>
      <c r="G484" s="5"/>
      <c r="H484" s="13"/>
      <c r="I484" s="7"/>
      <c r="J484" s="13"/>
      <c r="K484" s="13"/>
      <c r="L484" s="13"/>
      <c r="M484" s="13"/>
      <c r="N484" s="13"/>
      <c r="O484" s="13"/>
      <c r="P484" s="13"/>
      <c r="Q484" s="13"/>
      <c r="R484" s="13"/>
      <c r="S484" s="13"/>
      <c r="T484" s="13"/>
      <c r="U484" s="13"/>
      <c r="V484" s="13"/>
      <c r="W484" s="13"/>
      <c r="X484" s="13"/>
      <c r="Y484" s="13"/>
      <c r="Z484" s="13"/>
      <c r="AA484" s="13"/>
      <c r="AB484" s="13"/>
    </row>
    <row r="485" spans="1:28" ht="13.2">
      <c r="A485" s="42"/>
      <c r="B485" s="13"/>
      <c r="C485" s="13"/>
      <c r="D485" s="13"/>
      <c r="E485" s="13"/>
      <c r="F485" s="13"/>
      <c r="G485" s="5"/>
      <c r="H485" s="13"/>
      <c r="I485" s="7"/>
      <c r="J485" s="13"/>
      <c r="K485" s="13"/>
      <c r="L485" s="13"/>
      <c r="M485" s="13"/>
      <c r="N485" s="13"/>
      <c r="O485" s="13"/>
      <c r="P485" s="13"/>
      <c r="Q485" s="13"/>
      <c r="R485" s="13"/>
      <c r="S485" s="13"/>
      <c r="T485" s="13"/>
      <c r="U485" s="13"/>
      <c r="V485" s="13"/>
      <c r="W485" s="13"/>
      <c r="X485" s="13"/>
      <c r="Y485" s="13"/>
      <c r="Z485" s="13"/>
      <c r="AA485" s="13"/>
      <c r="AB485" s="13"/>
    </row>
    <row r="486" spans="1:28" ht="13.2">
      <c r="A486" s="42"/>
      <c r="B486" s="13"/>
      <c r="C486" s="13"/>
      <c r="D486" s="13"/>
      <c r="E486" s="13"/>
      <c r="F486" s="13"/>
      <c r="G486" s="5"/>
      <c r="H486" s="13"/>
      <c r="I486" s="7"/>
      <c r="J486" s="13"/>
      <c r="K486" s="13"/>
      <c r="L486" s="13"/>
      <c r="M486" s="13"/>
      <c r="N486" s="13"/>
      <c r="O486" s="13"/>
      <c r="P486" s="13"/>
      <c r="Q486" s="13"/>
      <c r="R486" s="13"/>
      <c r="S486" s="13"/>
      <c r="T486" s="13"/>
      <c r="U486" s="13"/>
      <c r="V486" s="13"/>
      <c r="W486" s="13"/>
      <c r="X486" s="13"/>
      <c r="Y486" s="13"/>
      <c r="Z486" s="13"/>
      <c r="AA486" s="13"/>
      <c r="AB486" s="13"/>
    </row>
    <row r="487" spans="1:28" ht="13.2">
      <c r="A487" s="42"/>
      <c r="B487" s="13"/>
      <c r="C487" s="13"/>
      <c r="D487" s="13"/>
      <c r="E487" s="13"/>
      <c r="F487" s="13"/>
      <c r="G487" s="5"/>
      <c r="H487" s="13"/>
      <c r="I487" s="7"/>
      <c r="J487" s="13"/>
      <c r="K487" s="13"/>
      <c r="L487" s="13"/>
      <c r="M487" s="13"/>
      <c r="N487" s="13"/>
      <c r="O487" s="13"/>
      <c r="P487" s="13"/>
      <c r="Q487" s="13"/>
      <c r="R487" s="13"/>
      <c r="S487" s="13"/>
      <c r="T487" s="13"/>
      <c r="U487" s="13"/>
      <c r="V487" s="13"/>
      <c r="W487" s="13"/>
      <c r="X487" s="13"/>
      <c r="Y487" s="13"/>
      <c r="Z487" s="13"/>
      <c r="AA487" s="13"/>
      <c r="AB487" s="13"/>
    </row>
    <row r="488" spans="1:28" ht="13.2">
      <c r="A488" s="42"/>
      <c r="B488" s="13"/>
      <c r="C488" s="13"/>
      <c r="D488" s="13"/>
      <c r="E488" s="13"/>
      <c r="F488" s="13"/>
      <c r="G488" s="5"/>
      <c r="H488" s="13"/>
      <c r="I488" s="7"/>
      <c r="J488" s="13"/>
      <c r="K488" s="13"/>
      <c r="L488" s="13"/>
      <c r="M488" s="13"/>
      <c r="N488" s="13"/>
      <c r="O488" s="13"/>
      <c r="P488" s="13"/>
      <c r="Q488" s="13"/>
      <c r="R488" s="13"/>
      <c r="S488" s="13"/>
      <c r="T488" s="13"/>
      <c r="U488" s="13"/>
      <c r="V488" s="13"/>
      <c r="W488" s="13"/>
      <c r="X488" s="13"/>
      <c r="Y488" s="13"/>
      <c r="Z488" s="13"/>
      <c r="AA488" s="13"/>
      <c r="AB488" s="13"/>
    </row>
    <row r="489" spans="1:28" ht="13.2">
      <c r="A489" s="42"/>
      <c r="B489" s="13"/>
      <c r="C489" s="13"/>
      <c r="D489" s="13"/>
      <c r="E489" s="13"/>
      <c r="F489" s="13"/>
      <c r="G489" s="5"/>
      <c r="H489" s="13"/>
      <c r="I489" s="7"/>
      <c r="J489" s="13"/>
      <c r="K489" s="13"/>
      <c r="L489" s="13"/>
      <c r="M489" s="13"/>
      <c r="N489" s="13"/>
      <c r="O489" s="13"/>
      <c r="P489" s="13"/>
      <c r="Q489" s="13"/>
      <c r="R489" s="13"/>
      <c r="S489" s="13"/>
      <c r="T489" s="13"/>
      <c r="U489" s="13"/>
      <c r="V489" s="13"/>
      <c r="W489" s="13"/>
      <c r="X489" s="13"/>
      <c r="Y489" s="13"/>
      <c r="Z489" s="13"/>
      <c r="AA489" s="13"/>
      <c r="AB489" s="13"/>
    </row>
    <row r="490" spans="1:28" ht="13.2">
      <c r="A490" s="42"/>
      <c r="B490" s="13"/>
      <c r="C490" s="13"/>
      <c r="D490" s="13"/>
      <c r="E490" s="13"/>
      <c r="F490" s="13"/>
      <c r="G490" s="5"/>
      <c r="H490" s="13"/>
      <c r="I490" s="7"/>
      <c r="J490" s="13"/>
      <c r="K490" s="13"/>
      <c r="L490" s="13"/>
      <c r="M490" s="13"/>
      <c r="N490" s="13"/>
      <c r="O490" s="13"/>
      <c r="P490" s="13"/>
      <c r="Q490" s="13"/>
      <c r="R490" s="13"/>
      <c r="S490" s="13"/>
      <c r="T490" s="13"/>
      <c r="U490" s="13"/>
      <c r="V490" s="13"/>
      <c r="W490" s="13"/>
      <c r="X490" s="13"/>
      <c r="Y490" s="13"/>
      <c r="Z490" s="13"/>
      <c r="AA490" s="13"/>
      <c r="AB490" s="13"/>
    </row>
    <row r="491" spans="1:28" ht="13.2">
      <c r="A491" s="42"/>
      <c r="B491" s="13"/>
      <c r="C491" s="13"/>
      <c r="D491" s="13"/>
      <c r="E491" s="13"/>
      <c r="F491" s="13"/>
      <c r="G491" s="5"/>
      <c r="H491" s="13"/>
      <c r="I491" s="7"/>
      <c r="J491" s="13"/>
      <c r="K491" s="13"/>
      <c r="L491" s="13"/>
      <c r="M491" s="13"/>
      <c r="N491" s="13"/>
      <c r="O491" s="13"/>
      <c r="P491" s="13"/>
      <c r="Q491" s="13"/>
      <c r="R491" s="13"/>
      <c r="S491" s="13"/>
      <c r="T491" s="13"/>
      <c r="U491" s="13"/>
      <c r="V491" s="13"/>
      <c r="W491" s="13"/>
      <c r="X491" s="13"/>
      <c r="Y491" s="13"/>
      <c r="Z491" s="13"/>
      <c r="AA491" s="13"/>
      <c r="AB491" s="13"/>
    </row>
    <row r="492" spans="1:28" ht="13.2">
      <c r="A492" s="42"/>
      <c r="B492" s="13"/>
      <c r="C492" s="13"/>
      <c r="D492" s="13"/>
      <c r="E492" s="13"/>
      <c r="F492" s="13"/>
      <c r="G492" s="5"/>
      <c r="H492" s="13"/>
      <c r="I492" s="7"/>
      <c r="J492" s="13"/>
      <c r="K492" s="13"/>
      <c r="L492" s="13"/>
      <c r="M492" s="13"/>
      <c r="N492" s="13"/>
      <c r="O492" s="13"/>
      <c r="P492" s="13"/>
      <c r="Q492" s="13"/>
      <c r="R492" s="13"/>
      <c r="S492" s="13"/>
      <c r="T492" s="13"/>
      <c r="U492" s="13"/>
      <c r="V492" s="13"/>
      <c r="W492" s="13"/>
      <c r="X492" s="13"/>
      <c r="Y492" s="13"/>
      <c r="Z492" s="13"/>
      <c r="AA492" s="13"/>
      <c r="AB492" s="13"/>
    </row>
    <row r="493" spans="1:28" ht="13.2">
      <c r="A493" s="42"/>
      <c r="B493" s="13"/>
      <c r="C493" s="13"/>
      <c r="D493" s="13"/>
      <c r="E493" s="13"/>
      <c r="F493" s="13"/>
      <c r="G493" s="5"/>
      <c r="H493" s="13"/>
      <c r="I493" s="7"/>
      <c r="J493" s="13"/>
      <c r="K493" s="13"/>
      <c r="L493" s="13"/>
      <c r="M493" s="13"/>
      <c r="N493" s="13"/>
      <c r="O493" s="13"/>
      <c r="P493" s="13"/>
      <c r="Q493" s="13"/>
      <c r="R493" s="13"/>
      <c r="S493" s="13"/>
      <c r="T493" s="13"/>
      <c r="U493" s="13"/>
      <c r="V493" s="13"/>
      <c r="W493" s="13"/>
      <c r="X493" s="13"/>
      <c r="Y493" s="13"/>
      <c r="Z493" s="13"/>
      <c r="AA493" s="13"/>
      <c r="AB493" s="13"/>
    </row>
    <row r="494" spans="1:28" ht="13.2">
      <c r="A494" s="42"/>
      <c r="B494" s="13"/>
      <c r="C494" s="13"/>
      <c r="D494" s="13"/>
      <c r="E494" s="13"/>
      <c r="F494" s="13"/>
      <c r="G494" s="5"/>
      <c r="H494" s="13"/>
      <c r="I494" s="7"/>
      <c r="J494" s="13"/>
      <c r="K494" s="13"/>
      <c r="L494" s="13"/>
      <c r="M494" s="13"/>
      <c r="N494" s="13"/>
      <c r="O494" s="13"/>
      <c r="P494" s="13"/>
      <c r="Q494" s="13"/>
      <c r="R494" s="13"/>
      <c r="S494" s="13"/>
      <c r="T494" s="13"/>
      <c r="U494" s="13"/>
      <c r="V494" s="13"/>
      <c r="W494" s="13"/>
      <c r="X494" s="13"/>
      <c r="Y494" s="13"/>
      <c r="Z494" s="13"/>
      <c r="AA494" s="13"/>
      <c r="AB494" s="13"/>
    </row>
    <row r="495" spans="1:28" ht="13.2">
      <c r="A495" s="42"/>
      <c r="B495" s="13"/>
      <c r="C495" s="13"/>
      <c r="D495" s="13"/>
      <c r="E495" s="13"/>
      <c r="F495" s="13"/>
      <c r="G495" s="5"/>
      <c r="H495" s="13"/>
      <c r="I495" s="7"/>
      <c r="J495" s="13"/>
      <c r="K495" s="13"/>
      <c r="L495" s="13"/>
      <c r="M495" s="13"/>
      <c r="N495" s="13"/>
      <c r="O495" s="13"/>
      <c r="P495" s="13"/>
      <c r="Q495" s="13"/>
      <c r="R495" s="13"/>
      <c r="S495" s="13"/>
      <c r="T495" s="13"/>
      <c r="U495" s="13"/>
      <c r="V495" s="13"/>
      <c r="W495" s="13"/>
      <c r="X495" s="13"/>
      <c r="Y495" s="13"/>
      <c r="Z495" s="13"/>
      <c r="AA495" s="13"/>
      <c r="AB495" s="13"/>
    </row>
    <row r="496" spans="1:28" ht="13.2">
      <c r="A496" s="42"/>
      <c r="B496" s="13"/>
      <c r="C496" s="13"/>
      <c r="D496" s="13"/>
      <c r="E496" s="13"/>
      <c r="F496" s="13"/>
      <c r="G496" s="5"/>
      <c r="H496" s="13"/>
      <c r="I496" s="7"/>
      <c r="J496" s="13"/>
      <c r="K496" s="13"/>
      <c r="L496" s="13"/>
      <c r="M496" s="13"/>
      <c r="N496" s="13"/>
      <c r="O496" s="13"/>
      <c r="P496" s="13"/>
      <c r="Q496" s="13"/>
      <c r="R496" s="13"/>
      <c r="S496" s="13"/>
      <c r="T496" s="13"/>
      <c r="U496" s="13"/>
      <c r="V496" s="13"/>
      <c r="W496" s="13"/>
      <c r="X496" s="13"/>
      <c r="Y496" s="13"/>
      <c r="Z496" s="13"/>
      <c r="AA496" s="13"/>
      <c r="AB496" s="13"/>
    </row>
    <row r="497" spans="1:28" ht="13.2">
      <c r="A497" s="42"/>
      <c r="B497" s="13"/>
      <c r="C497" s="13"/>
      <c r="D497" s="13"/>
      <c r="E497" s="13"/>
      <c r="F497" s="13"/>
      <c r="G497" s="5"/>
      <c r="H497" s="13"/>
      <c r="I497" s="7"/>
      <c r="J497" s="13"/>
      <c r="K497" s="13"/>
      <c r="L497" s="13"/>
      <c r="M497" s="13"/>
      <c r="N497" s="13"/>
      <c r="O497" s="13"/>
      <c r="P497" s="13"/>
      <c r="Q497" s="13"/>
      <c r="R497" s="13"/>
      <c r="S497" s="13"/>
      <c r="T497" s="13"/>
      <c r="U497" s="13"/>
      <c r="V497" s="13"/>
      <c r="W497" s="13"/>
      <c r="X497" s="13"/>
      <c r="Y497" s="13"/>
      <c r="Z497" s="13"/>
      <c r="AA497" s="13"/>
      <c r="AB497" s="13"/>
    </row>
    <row r="498" spans="1:28" ht="13.2">
      <c r="A498" s="42"/>
      <c r="B498" s="13"/>
      <c r="C498" s="13"/>
      <c r="D498" s="13"/>
      <c r="E498" s="13"/>
      <c r="F498" s="13"/>
      <c r="G498" s="5"/>
      <c r="H498" s="13"/>
      <c r="I498" s="7"/>
      <c r="J498" s="13"/>
      <c r="K498" s="13"/>
      <c r="L498" s="13"/>
      <c r="M498" s="13"/>
      <c r="N498" s="13"/>
      <c r="O498" s="13"/>
      <c r="P498" s="13"/>
      <c r="Q498" s="13"/>
      <c r="R498" s="13"/>
      <c r="S498" s="13"/>
      <c r="T498" s="13"/>
      <c r="U498" s="13"/>
      <c r="V498" s="13"/>
      <c r="W498" s="13"/>
      <c r="X498" s="13"/>
      <c r="Y498" s="13"/>
      <c r="Z498" s="13"/>
      <c r="AA498" s="13"/>
      <c r="AB498" s="13"/>
    </row>
    <row r="499" spans="1:28" ht="13.2">
      <c r="A499" s="42"/>
      <c r="B499" s="13"/>
      <c r="C499" s="13"/>
      <c r="D499" s="13"/>
      <c r="E499" s="13"/>
      <c r="F499" s="13"/>
      <c r="G499" s="5"/>
      <c r="H499" s="13"/>
      <c r="I499" s="7"/>
      <c r="J499" s="13"/>
      <c r="K499" s="13"/>
      <c r="L499" s="13"/>
      <c r="M499" s="13"/>
      <c r="N499" s="13"/>
      <c r="O499" s="13"/>
      <c r="P499" s="13"/>
      <c r="Q499" s="13"/>
      <c r="R499" s="13"/>
      <c r="S499" s="13"/>
      <c r="T499" s="13"/>
      <c r="U499" s="13"/>
      <c r="V499" s="13"/>
      <c r="W499" s="13"/>
      <c r="X499" s="13"/>
      <c r="Y499" s="13"/>
      <c r="Z499" s="13"/>
      <c r="AA499" s="13"/>
      <c r="AB499" s="13"/>
    </row>
    <row r="500" spans="1:28" ht="13.2">
      <c r="A500" s="42"/>
      <c r="B500" s="13"/>
      <c r="C500" s="13"/>
      <c r="D500" s="13"/>
      <c r="E500" s="13"/>
      <c r="F500" s="13"/>
      <c r="G500" s="5"/>
      <c r="H500" s="13"/>
      <c r="I500" s="7"/>
      <c r="J500" s="13"/>
      <c r="K500" s="13"/>
      <c r="L500" s="13"/>
      <c r="M500" s="13"/>
      <c r="N500" s="13"/>
      <c r="O500" s="13"/>
      <c r="P500" s="13"/>
      <c r="Q500" s="13"/>
      <c r="R500" s="13"/>
      <c r="S500" s="13"/>
      <c r="T500" s="13"/>
      <c r="U500" s="13"/>
      <c r="V500" s="13"/>
      <c r="W500" s="13"/>
      <c r="X500" s="13"/>
      <c r="Y500" s="13"/>
      <c r="Z500" s="13"/>
      <c r="AA500" s="13"/>
      <c r="AB500" s="13"/>
    </row>
    <row r="501" spans="1:28" ht="13.2">
      <c r="A501" s="42"/>
      <c r="B501" s="13"/>
      <c r="C501" s="13"/>
      <c r="D501" s="13"/>
      <c r="E501" s="13"/>
      <c r="F501" s="13"/>
      <c r="G501" s="5"/>
      <c r="H501" s="13"/>
      <c r="I501" s="7"/>
      <c r="J501" s="13"/>
      <c r="K501" s="13"/>
      <c r="L501" s="13"/>
      <c r="M501" s="13"/>
      <c r="N501" s="13"/>
      <c r="O501" s="13"/>
      <c r="P501" s="13"/>
      <c r="Q501" s="13"/>
      <c r="R501" s="13"/>
      <c r="S501" s="13"/>
      <c r="T501" s="13"/>
      <c r="U501" s="13"/>
      <c r="V501" s="13"/>
      <c r="W501" s="13"/>
      <c r="X501" s="13"/>
      <c r="Y501" s="13"/>
      <c r="Z501" s="13"/>
      <c r="AA501" s="13"/>
      <c r="AB501" s="13"/>
    </row>
    <row r="502" spans="1:28" ht="13.2">
      <c r="A502" s="42"/>
      <c r="B502" s="13"/>
      <c r="C502" s="13"/>
      <c r="D502" s="13"/>
      <c r="E502" s="13"/>
      <c r="F502" s="13"/>
      <c r="G502" s="5"/>
      <c r="H502" s="13"/>
      <c r="I502" s="7"/>
      <c r="J502" s="13"/>
      <c r="K502" s="13"/>
      <c r="L502" s="13"/>
      <c r="M502" s="13"/>
      <c r="N502" s="13"/>
      <c r="O502" s="13"/>
      <c r="P502" s="13"/>
      <c r="Q502" s="13"/>
      <c r="R502" s="13"/>
      <c r="S502" s="13"/>
      <c r="T502" s="13"/>
      <c r="U502" s="13"/>
      <c r="V502" s="13"/>
      <c r="W502" s="13"/>
      <c r="X502" s="13"/>
      <c r="Y502" s="13"/>
      <c r="Z502" s="13"/>
      <c r="AA502" s="13"/>
      <c r="AB502" s="13"/>
    </row>
    <row r="503" spans="1:28" ht="13.2">
      <c r="A503" s="42"/>
      <c r="B503" s="13"/>
      <c r="C503" s="13"/>
      <c r="D503" s="13"/>
      <c r="E503" s="13"/>
      <c r="F503" s="13"/>
      <c r="G503" s="5"/>
      <c r="H503" s="13"/>
      <c r="I503" s="7"/>
      <c r="J503" s="13"/>
      <c r="K503" s="13"/>
      <c r="L503" s="13"/>
      <c r="M503" s="13"/>
      <c r="N503" s="13"/>
      <c r="O503" s="13"/>
      <c r="P503" s="13"/>
      <c r="Q503" s="13"/>
      <c r="R503" s="13"/>
      <c r="S503" s="13"/>
      <c r="T503" s="13"/>
      <c r="U503" s="13"/>
      <c r="V503" s="13"/>
      <c r="W503" s="13"/>
      <c r="X503" s="13"/>
      <c r="Y503" s="13"/>
      <c r="Z503" s="13"/>
      <c r="AA503" s="13"/>
      <c r="AB503" s="13"/>
    </row>
    <row r="504" spans="1:28" ht="13.2">
      <c r="A504" s="42"/>
      <c r="B504" s="13"/>
      <c r="C504" s="13"/>
      <c r="D504" s="13"/>
      <c r="E504" s="13"/>
      <c r="F504" s="13"/>
      <c r="G504" s="5"/>
      <c r="H504" s="13"/>
      <c r="I504" s="7"/>
      <c r="J504" s="13"/>
      <c r="K504" s="13"/>
      <c r="L504" s="13"/>
      <c r="M504" s="13"/>
      <c r="N504" s="13"/>
      <c r="O504" s="13"/>
      <c r="P504" s="13"/>
      <c r="Q504" s="13"/>
      <c r="R504" s="13"/>
      <c r="S504" s="13"/>
      <c r="T504" s="13"/>
      <c r="U504" s="13"/>
      <c r="V504" s="13"/>
      <c r="W504" s="13"/>
      <c r="X504" s="13"/>
      <c r="Y504" s="13"/>
      <c r="Z504" s="13"/>
      <c r="AA504" s="13"/>
      <c r="AB504" s="13"/>
    </row>
    <row r="505" spans="1:28" ht="13.2">
      <c r="A505" s="42"/>
      <c r="B505" s="13"/>
      <c r="C505" s="13"/>
      <c r="D505" s="13"/>
      <c r="E505" s="13"/>
      <c r="F505" s="13"/>
      <c r="G505" s="5"/>
      <c r="H505" s="13"/>
      <c r="I505" s="7"/>
      <c r="J505" s="13"/>
      <c r="K505" s="13"/>
      <c r="L505" s="13"/>
      <c r="M505" s="13"/>
      <c r="N505" s="13"/>
      <c r="O505" s="13"/>
      <c r="P505" s="13"/>
      <c r="Q505" s="13"/>
      <c r="R505" s="13"/>
      <c r="S505" s="13"/>
      <c r="T505" s="13"/>
      <c r="U505" s="13"/>
      <c r="V505" s="13"/>
      <c r="W505" s="13"/>
      <c r="X505" s="13"/>
      <c r="Y505" s="13"/>
      <c r="Z505" s="13"/>
      <c r="AA505" s="13"/>
      <c r="AB505" s="13"/>
    </row>
    <row r="506" spans="1:28" ht="13.2">
      <c r="A506" s="42"/>
      <c r="B506" s="13"/>
      <c r="C506" s="13"/>
      <c r="D506" s="13"/>
      <c r="E506" s="13"/>
      <c r="F506" s="13"/>
      <c r="G506" s="5"/>
      <c r="H506" s="13"/>
      <c r="I506" s="7"/>
      <c r="J506" s="13"/>
      <c r="K506" s="13"/>
      <c r="L506" s="13"/>
      <c r="M506" s="13"/>
      <c r="N506" s="13"/>
      <c r="O506" s="13"/>
      <c r="P506" s="13"/>
      <c r="Q506" s="13"/>
      <c r="R506" s="13"/>
      <c r="S506" s="13"/>
      <c r="T506" s="13"/>
      <c r="U506" s="13"/>
      <c r="V506" s="13"/>
      <c r="W506" s="13"/>
      <c r="X506" s="13"/>
      <c r="Y506" s="13"/>
      <c r="Z506" s="13"/>
      <c r="AA506" s="13"/>
      <c r="AB506" s="13"/>
    </row>
    <row r="507" spans="1:28" ht="13.2">
      <c r="A507" s="42"/>
      <c r="B507" s="13"/>
      <c r="C507" s="13"/>
      <c r="D507" s="13"/>
      <c r="E507" s="13"/>
      <c r="F507" s="13"/>
      <c r="G507" s="5"/>
      <c r="H507" s="13"/>
      <c r="I507" s="7"/>
      <c r="J507" s="13"/>
      <c r="K507" s="13"/>
      <c r="L507" s="13"/>
      <c r="M507" s="13"/>
      <c r="N507" s="13"/>
      <c r="O507" s="13"/>
      <c r="P507" s="13"/>
      <c r="Q507" s="13"/>
      <c r="R507" s="13"/>
      <c r="S507" s="13"/>
      <c r="T507" s="13"/>
      <c r="U507" s="13"/>
      <c r="V507" s="13"/>
      <c r="W507" s="13"/>
      <c r="X507" s="13"/>
      <c r="Y507" s="13"/>
      <c r="Z507" s="13"/>
      <c r="AA507" s="13"/>
      <c r="AB507" s="13"/>
    </row>
    <row r="508" spans="1:28" ht="13.2">
      <c r="A508" s="42"/>
      <c r="B508" s="13"/>
      <c r="C508" s="13"/>
      <c r="D508" s="13"/>
      <c r="E508" s="13"/>
      <c r="F508" s="13"/>
      <c r="G508" s="5"/>
      <c r="H508" s="13"/>
      <c r="I508" s="7"/>
      <c r="J508" s="13"/>
      <c r="K508" s="13"/>
      <c r="L508" s="13"/>
      <c r="M508" s="13"/>
      <c r="N508" s="13"/>
      <c r="O508" s="13"/>
      <c r="P508" s="13"/>
      <c r="Q508" s="13"/>
      <c r="R508" s="13"/>
      <c r="S508" s="13"/>
      <c r="T508" s="13"/>
      <c r="U508" s="13"/>
      <c r="V508" s="13"/>
      <c r="W508" s="13"/>
      <c r="X508" s="13"/>
      <c r="Y508" s="13"/>
      <c r="Z508" s="13"/>
      <c r="AA508" s="13"/>
      <c r="AB508" s="13"/>
    </row>
    <row r="509" spans="1:28" ht="13.2">
      <c r="A509" s="42"/>
      <c r="B509" s="13"/>
      <c r="C509" s="13"/>
      <c r="D509" s="13"/>
      <c r="E509" s="13"/>
      <c r="F509" s="13"/>
      <c r="G509" s="5"/>
      <c r="H509" s="13"/>
      <c r="I509" s="7"/>
      <c r="J509" s="13"/>
      <c r="K509" s="13"/>
      <c r="L509" s="13"/>
      <c r="M509" s="13"/>
      <c r="N509" s="13"/>
      <c r="O509" s="13"/>
      <c r="P509" s="13"/>
      <c r="Q509" s="13"/>
      <c r="R509" s="13"/>
      <c r="S509" s="13"/>
      <c r="T509" s="13"/>
      <c r="U509" s="13"/>
      <c r="V509" s="13"/>
      <c r="W509" s="13"/>
      <c r="X509" s="13"/>
      <c r="Y509" s="13"/>
      <c r="Z509" s="13"/>
      <c r="AA509" s="13"/>
      <c r="AB509" s="13"/>
    </row>
    <row r="510" spans="1:28" ht="13.2">
      <c r="A510" s="42"/>
      <c r="B510" s="13"/>
      <c r="C510" s="13"/>
      <c r="D510" s="13"/>
      <c r="E510" s="13"/>
      <c r="F510" s="13"/>
      <c r="G510" s="5"/>
      <c r="H510" s="13"/>
      <c r="I510" s="7"/>
      <c r="J510" s="13"/>
      <c r="K510" s="13"/>
      <c r="L510" s="13"/>
      <c r="M510" s="13"/>
      <c r="N510" s="13"/>
      <c r="O510" s="13"/>
      <c r="P510" s="13"/>
      <c r="Q510" s="13"/>
      <c r="R510" s="13"/>
      <c r="S510" s="13"/>
      <c r="T510" s="13"/>
      <c r="U510" s="13"/>
      <c r="V510" s="13"/>
      <c r="W510" s="13"/>
      <c r="X510" s="13"/>
      <c r="Y510" s="13"/>
      <c r="Z510" s="13"/>
      <c r="AA510" s="13"/>
      <c r="AB510" s="13"/>
    </row>
    <row r="511" spans="1:28" ht="13.2">
      <c r="A511" s="42"/>
      <c r="B511" s="13"/>
      <c r="C511" s="13"/>
      <c r="D511" s="13"/>
      <c r="E511" s="13"/>
      <c r="F511" s="13"/>
      <c r="G511" s="5"/>
      <c r="H511" s="13"/>
      <c r="I511" s="7"/>
      <c r="J511" s="13"/>
      <c r="K511" s="13"/>
      <c r="L511" s="13"/>
      <c r="M511" s="13"/>
      <c r="N511" s="13"/>
      <c r="O511" s="13"/>
      <c r="P511" s="13"/>
      <c r="Q511" s="13"/>
      <c r="R511" s="13"/>
      <c r="S511" s="13"/>
      <c r="T511" s="13"/>
      <c r="U511" s="13"/>
      <c r="V511" s="13"/>
      <c r="W511" s="13"/>
      <c r="X511" s="13"/>
      <c r="Y511" s="13"/>
      <c r="Z511" s="13"/>
      <c r="AA511" s="13"/>
      <c r="AB511" s="13"/>
    </row>
    <row r="512" spans="1:28" ht="13.2">
      <c r="A512" s="42"/>
      <c r="B512" s="13"/>
      <c r="C512" s="13"/>
      <c r="D512" s="13"/>
      <c r="E512" s="13"/>
      <c r="F512" s="13"/>
      <c r="G512" s="5"/>
      <c r="H512" s="13"/>
      <c r="I512" s="7"/>
      <c r="J512" s="13"/>
      <c r="K512" s="13"/>
      <c r="L512" s="13"/>
      <c r="M512" s="13"/>
      <c r="N512" s="13"/>
      <c r="O512" s="13"/>
      <c r="P512" s="13"/>
      <c r="Q512" s="13"/>
      <c r="R512" s="13"/>
      <c r="S512" s="13"/>
      <c r="T512" s="13"/>
      <c r="U512" s="13"/>
      <c r="V512" s="13"/>
      <c r="W512" s="13"/>
      <c r="X512" s="13"/>
      <c r="Y512" s="13"/>
      <c r="Z512" s="13"/>
      <c r="AA512" s="13"/>
      <c r="AB512" s="13"/>
    </row>
    <row r="513" spans="1:28" ht="13.2">
      <c r="A513" s="42"/>
      <c r="B513" s="13"/>
      <c r="C513" s="13"/>
      <c r="D513" s="13"/>
      <c r="E513" s="13"/>
      <c r="F513" s="13"/>
      <c r="G513" s="5"/>
      <c r="H513" s="13"/>
      <c r="I513" s="7"/>
      <c r="J513" s="13"/>
      <c r="K513" s="13"/>
      <c r="L513" s="13"/>
      <c r="M513" s="13"/>
      <c r="N513" s="13"/>
      <c r="O513" s="13"/>
      <c r="P513" s="13"/>
      <c r="Q513" s="13"/>
      <c r="R513" s="13"/>
      <c r="S513" s="13"/>
      <c r="T513" s="13"/>
      <c r="U513" s="13"/>
      <c r="V513" s="13"/>
      <c r="W513" s="13"/>
      <c r="X513" s="13"/>
      <c r="Y513" s="13"/>
      <c r="Z513" s="13"/>
      <c r="AA513" s="13"/>
      <c r="AB513" s="13"/>
    </row>
    <row r="514" spans="1:28" ht="13.2">
      <c r="A514" s="42"/>
      <c r="B514" s="13"/>
      <c r="C514" s="13"/>
      <c r="D514" s="13"/>
      <c r="E514" s="13"/>
      <c r="F514" s="13"/>
      <c r="G514" s="5"/>
      <c r="H514" s="13"/>
      <c r="I514" s="7"/>
      <c r="J514" s="13"/>
      <c r="K514" s="13"/>
      <c r="L514" s="13"/>
      <c r="M514" s="13"/>
      <c r="N514" s="13"/>
      <c r="O514" s="13"/>
      <c r="P514" s="13"/>
      <c r="Q514" s="13"/>
      <c r="R514" s="13"/>
      <c r="S514" s="13"/>
      <c r="T514" s="13"/>
      <c r="U514" s="13"/>
      <c r="V514" s="13"/>
      <c r="W514" s="13"/>
      <c r="X514" s="13"/>
      <c r="Y514" s="13"/>
      <c r="Z514" s="13"/>
      <c r="AA514" s="13"/>
      <c r="AB514" s="13"/>
    </row>
    <row r="515" spans="1:28" ht="13.2">
      <c r="A515" s="42"/>
      <c r="B515" s="13"/>
      <c r="C515" s="13"/>
      <c r="D515" s="13"/>
      <c r="E515" s="13"/>
      <c r="F515" s="13"/>
      <c r="G515" s="5"/>
      <c r="H515" s="13"/>
      <c r="I515" s="7"/>
      <c r="J515" s="13"/>
      <c r="K515" s="13"/>
      <c r="L515" s="13"/>
      <c r="M515" s="13"/>
      <c r="N515" s="13"/>
      <c r="O515" s="13"/>
      <c r="P515" s="13"/>
      <c r="Q515" s="13"/>
      <c r="R515" s="13"/>
      <c r="S515" s="13"/>
      <c r="T515" s="13"/>
      <c r="U515" s="13"/>
      <c r="V515" s="13"/>
      <c r="W515" s="13"/>
      <c r="X515" s="13"/>
      <c r="Y515" s="13"/>
      <c r="Z515" s="13"/>
      <c r="AA515" s="13"/>
      <c r="AB515" s="13"/>
    </row>
    <row r="516" spans="1:28" ht="13.2">
      <c r="A516" s="42"/>
      <c r="B516" s="13"/>
      <c r="C516" s="13"/>
      <c r="D516" s="13"/>
      <c r="E516" s="13"/>
      <c r="F516" s="13"/>
      <c r="G516" s="5"/>
      <c r="H516" s="13"/>
      <c r="I516" s="7"/>
      <c r="J516" s="13"/>
      <c r="K516" s="13"/>
      <c r="L516" s="13"/>
      <c r="M516" s="13"/>
      <c r="N516" s="13"/>
      <c r="O516" s="13"/>
      <c r="P516" s="13"/>
      <c r="Q516" s="13"/>
      <c r="R516" s="13"/>
      <c r="S516" s="13"/>
      <c r="T516" s="13"/>
      <c r="U516" s="13"/>
      <c r="V516" s="13"/>
      <c r="W516" s="13"/>
      <c r="X516" s="13"/>
      <c r="Y516" s="13"/>
      <c r="Z516" s="13"/>
      <c r="AA516" s="13"/>
      <c r="AB516" s="13"/>
    </row>
    <row r="517" spans="1:28" ht="13.2">
      <c r="A517" s="42"/>
      <c r="B517" s="13"/>
      <c r="C517" s="13"/>
      <c r="D517" s="13"/>
      <c r="E517" s="13"/>
      <c r="F517" s="13"/>
      <c r="G517" s="5"/>
      <c r="H517" s="13"/>
      <c r="I517" s="7"/>
      <c r="J517" s="13"/>
      <c r="K517" s="13"/>
      <c r="L517" s="13"/>
      <c r="M517" s="13"/>
      <c r="N517" s="13"/>
      <c r="O517" s="13"/>
      <c r="P517" s="13"/>
      <c r="Q517" s="13"/>
      <c r="R517" s="13"/>
      <c r="S517" s="13"/>
      <c r="T517" s="13"/>
      <c r="U517" s="13"/>
      <c r="V517" s="13"/>
      <c r="W517" s="13"/>
      <c r="X517" s="13"/>
      <c r="Y517" s="13"/>
      <c r="Z517" s="13"/>
      <c r="AA517" s="13"/>
      <c r="AB517" s="13"/>
    </row>
    <row r="518" spans="1:28" ht="13.2">
      <c r="A518" s="42"/>
      <c r="B518" s="13"/>
      <c r="C518" s="13"/>
      <c r="D518" s="13"/>
      <c r="E518" s="13"/>
      <c r="F518" s="13"/>
      <c r="G518" s="5"/>
      <c r="H518" s="13"/>
      <c r="I518" s="7"/>
      <c r="J518" s="13"/>
      <c r="K518" s="13"/>
      <c r="L518" s="13"/>
      <c r="M518" s="13"/>
      <c r="N518" s="13"/>
      <c r="O518" s="13"/>
      <c r="P518" s="13"/>
      <c r="Q518" s="13"/>
      <c r="R518" s="13"/>
      <c r="S518" s="13"/>
      <c r="T518" s="13"/>
      <c r="U518" s="13"/>
      <c r="V518" s="13"/>
      <c r="W518" s="13"/>
      <c r="X518" s="13"/>
      <c r="Y518" s="13"/>
      <c r="Z518" s="13"/>
      <c r="AA518" s="13"/>
      <c r="AB518" s="13"/>
    </row>
    <row r="519" spans="1:28" ht="13.2">
      <c r="A519" s="42"/>
      <c r="B519" s="13"/>
      <c r="C519" s="13"/>
      <c r="D519" s="13"/>
      <c r="E519" s="13"/>
      <c r="F519" s="13"/>
      <c r="G519" s="5"/>
      <c r="H519" s="13"/>
      <c r="I519" s="7"/>
      <c r="J519" s="13"/>
      <c r="K519" s="13"/>
      <c r="L519" s="13"/>
      <c r="M519" s="13"/>
      <c r="N519" s="13"/>
      <c r="O519" s="13"/>
      <c r="P519" s="13"/>
      <c r="Q519" s="13"/>
      <c r="R519" s="13"/>
      <c r="S519" s="13"/>
      <c r="T519" s="13"/>
      <c r="U519" s="13"/>
      <c r="V519" s="13"/>
      <c r="W519" s="13"/>
      <c r="X519" s="13"/>
      <c r="Y519" s="13"/>
      <c r="Z519" s="13"/>
      <c r="AA519" s="13"/>
      <c r="AB519" s="13"/>
    </row>
    <row r="520" spans="1:28" ht="13.2">
      <c r="A520" s="42"/>
      <c r="B520" s="13"/>
      <c r="C520" s="13"/>
      <c r="D520" s="13"/>
      <c r="E520" s="13"/>
      <c r="F520" s="13"/>
      <c r="G520" s="5"/>
      <c r="H520" s="13"/>
      <c r="I520" s="7"/>
      <c r="J520" s="13"/>
      <c r="K520" s="13"/>
      <c r="L520" s="13"/>
      <c r="M520" s="13"/>
      <c r="N520" s="13"/>
      <c r="O520" s="13"/>
      <c r="P520" s="13"/>
      <c r="Q520" s="13"/>
      <c r="R520" s="13"/>
      <c r="S520" s="13"/>
      <c r="T520" s="13"/>
      <c r="U520" s="13"/>
      <c r="V520" s="13"/>
      <c r="W520" s="13"/>
      <c r="X520" s="13"/>
      <c r="Y520" s="13"/>
      <c r="Z520" s="13"/>
      <c r="AA520" s="13"/>
      <c r="AB520" s="13"/>
    </row>
    <row r="521" spans="1:28" ht="13.2">
      <c r="A521" s="42"/>
      <c r="B521" s="13"/>
      <c r="C521" s="13"/>
      <c r="D521" s="13"/>
      <c r="E521" s="13"/>
      <c r="F521" s="13"/>
      <c r="G521" s="5"/>
      <c r="H521" s="13"/>
      <c r="I521" s="7"/>
      <c r="J521" s="13"/>
      <c r="K521" s="13"/>
      <c r="L521" s="13"/>
      <c r="M521" s="13"/>
      <c r="N521" s="13"/>
      <c r="O521" s="13"/>
      <c r="P521" s="13"/>
      <c r="Q521" s="13"/>
      <c r="R521" s="13"/>
      <c r="S521" s="13"/>
      <c r="T521" s="13"/>
      <c r="U521" s="13"/>
      <c r="V521" s="13"/>
      <c r="W521" s="13"/>
      <c r="X521" s="13"/>
      <c r="Y521" s="13"/>
      <c r="Z521" s="13"/>
      <c r="AA521" s="13"/>
      <c r="AB521" s="13"/>
    </row>
    <row r="522" spans="1:28" ht="13.2">
      <c r="A522" s="42"/>
      <c r="B522" s="13"/>
      <c r="C522" s="13"/>
      <c r="D522" s="13"/>
      <c r="E522" s="13"/>
      <c r="F522" s="13"/>
      <c r="G522" s="5"/>
      <c r="H522" s="13"/>
      <c r="I522" s="7"/>
      <c r="J522" s="13"/>
      <c r="K522" s="13"/>
      <c r="L522" s="13"/>
      <c r="M522" s="13"/>
      <c r="N522" s="13"/>
      <c r="O522" s="13"/>
      <c r="P522" s="13"/>
      <c r="Q522" s="13"/>
      <c r="R522" s="13"/>
      <c r="S522" s="13"/>
      <c r="T522" s="13"/>
      <c r="U522" s="13"/>
      <c r="V522" s="13"/>
      <c r="W522" s="13"/>
      <c r="X522" s="13"/>
      <c r="Y522" s="13"/>
      <c r="Z522" s="13"/>
      <c r="AA522" s="13"/>
      <c r="AB522" s="13"/>
    </row>
    <row r="523" spans="1:28" ht="13.2">
      <c r="A523" s="42"/>
      <c r="B523" s="13"/>
      <c r="C523" s="13"/>
      <c r="D523" s="13"/>
      <c r="E523" s="13"/>
      <c r="F523" s="13"/>
      <c r="G523" s="5"/>
      <c r="H523" s="13"/>
      <c r="I523" s="7"/>
      <c r="J523" s="13"/>
      <c r="K523" s="13"/>
      <c r="L523" s="13"/>
      <c r="M523" s="13"/>
      <c r="N523" s="13"/>
      <c r="O523" s="13"/>
      <c r="P523" s="13"/>
      <c r="Q523" s="13"/>
      <c r="R523" s="13"/>
      <c r="S523" s="13"/>
      <c r="T523" s="13"/>
      <c r="U523" s="13"/>
      <c r="V523" s="13"/>
      <c r="W523" s="13"/>
      <c r="X523" s="13"/>
      <c r="Y523" s="13"/>
      <c r="Z523" s="13"/>
      <c r="AA523" s="13"/>
      <c r="AB523" s="13"/>
    </row>
    <row r="524" spans="1:28" ht="13.2">
      <c r="A524" s="42"/>
      <c r="B524" s="13"/>
      <c r="C524" s="13"/>
      <c r="D524" s="13"/>
      <c r="E524" s="13"/>
      <c r="F524" s="13"/>
      <c r="G524" s="5"/>
      <c r="H524" s="13"/>
      <c r="I524" s="7"/>
      <c r="J524" s="13"/>
      <c r="K524" s="13"/>
      <c r="L524" s="13"/>
      <c r="M524" s="13"/>
      <c r="N524" s="13"/>
      <c r="O524" s="13"/>
      <c r="P524" s="13"/>
      <c r="Q524" s="13"/>
      <c r="R524" s="13"/>
      <c r="S524" s="13"/>
      <c r="T524" s="13"/>
      <c r="U524" s="13"/>
      <c r="V524" s="13"/>
      <c r="W524" s="13"/>
      <c r="X524" s="13"/>
      <c r="Y524" s="13"/>
      <c r="Z524" s="13"/>
      <c r="AA524" s="13"/>
      <c r="AB524" s="13"/>
    </row>
    <row r="525" spans="1:28" ht="13.2">
      <c r="A525" s="42"/>
      <c r="B525" s="13"/>
      <c r="C525" s="13"/>
      <c r="D525" s="13"/>
      <c r="E525" s="13"/>
      <c r="F525" s="13"/>
      <c r="G525" s="5"/>
      <c r="H525" s="13"/>
      <c r="I525" s="7"/>
      <c r="J525" s="13"/>
      <c r="K525" s="13"/>
      <c r="L525" s="13"/>
      <c r="M525" s="13"/>
      <c r="N525" s="13"/>
      <c r="O525" s="13"/>
      <c r="P525" s="13"/>
      <c r="Q525" s="13"/>
      <c r="R525" s="13"/>
      <c r="S525" s="13"/>
      <c r="T525" s="13"/>
      <c r="U525" s="13"/>
      <c r="V525" s="13"/>
      <c r="W525" s="13"/>
      <c r="X525" s="13"/>
      <c r="Y525" s="13"/>
      <c r="Z525" s="13"/>
      <c r="AA525" s="13"/>
      <c r="AB525" s="13"/>
    </row>
    <row r="526" spans="1:28" ht="13.2">
      <c r="A526" s="42"/>
      <c r="B526" s="13"/>
      <c r="C526" s="13"/>
      <c r="D526" s="13"/>
      <c r="E526" s="13"/>
      <c r="F526" s="13"/>
      <c r="G526" s="5"/>
      <c r="H526" s="13"/>
      <c r="I526" s="7"/>
      <c r="J526" s="13"/>
      <c r="K526" s="13"/>
      <c r="L526" s="13"/>
      <c r="M526" s="13"/>
      <c r="N526" s="13"/>
      <c r="O526" s="13"/>
      <c r="P526" s="13"/>
      <c r="Q526" s="13"/>
      <c r="R526" s="13"/>
      <c r="S526" s="13"/>
      <c r="T526" s="13"/>
      <c r="U526" s="13"/>
      <c r="V526" s="13"/>
      <c r="W526" s="13"/>
      <c r="X526" s="13"/>
      <c r="Y526" s="13"/>
      <c r="Z526" s="13"/>
      <c r="AA526" s="13"/>
      <c r="AB526" s="13"/>
    </row>
    <row r="527" spans="1:28" ht="13.2">
      <c r="A527" s="42"/>
      <c r="B527" s="13"/>
      <c r="C527" s="13"/>
      <c r="D527" s="13"/>
      <c r="E527" s="13"/>
      <c r="F527" s="13"/>
      <c r="G527" s="5"/>
      <c r="H527" s="13"/>
      <c r="I527" s="7"/>
      <c r="J527" s="13"/>
      <c r="K527" s="13"/>
      <c r="L527" s="13"/>
      <c r="M527" s="13"/>
      <c r="N527" s="13"/>
      <c r="O527" s="13"/>
      <c r="P527" s="13"/>
      <c r="Q527" s="13"/>
      <c r="R527" s="13"/>
      <c r="S527" s="13"/>
      <c r="T527" s="13"/>
      <c r="U527" s="13"/>
      <c r="V527" s="13"/>
      <c r="W527" s="13"/>
      <c r="X527" s="13"/>
      <c r="Y527" s="13"/>
      <c r="Z527" s="13"/>
      <c r="AA527" s="13"/>
      <c r="AB527" s="13"/>
    </row>
    <row r="528" spans="1:28" ht="13.2">
      <c r="A528" s="42"/>
      <c r="B528" s="13"/>
      <c r="C528" s="13"/>
      <c r="D528" s="13"/>
      <c r="E528" s="13"/>
      <c r="F528" s="13"/>
      <c r="G528" s="5"/>
      <c r="H528" s="13"/>
      <c r="I528" s="7"/>
      <c r="J528" s="13"/>
      <c r="K528" s="13"/>
      <c r="L528" s="13"/>
      <c r="M528" s="13"/>
      <c r="N528" s="13"/>
      <c r="O528" s="13"/>
      <c r="P528" s="13"/>
      <c r="Q528" s="13"/>
      <c r="R528" s="13"/>
      <c r="S528" s="13"/>
      <c r="T528" s="13"/>
      <c r="U528" s="13"/>
      <c r="V528" s="13"/>
      <c r="W528" s="13"/>
      <c r="X528" s="13"/>
      <c r="Y528" s="13"/>
      <c r="Z528" s="13"/>
      <c r="AA528" s="13"/>
      <c r="AB528" s="13"/>
    </row>
    <row r="529" spans="1:28" ht="13.2">
      <c r="A529" s="42"/>
      <c r="B529" s="13"/>
      <c r="C529" s="13"/>
      <c r="D529" s="13"/>
      <c r="E529" s="13"/>
      <c r="F529" s="13"/>
      <c r="G529" s="5"/>
      <c r="H529" s="13"/>
      <c r="I529" s="7"/>
      <c r="J529" s="13"/>
      <c r="K529" s="13"/>
      <c r="L529" s="13"/>
      <c r="M529" s="13"/>
      <c r="N529" s="13"/>
      <c r="O529" s="13"/>
      <c r="P529" s="13"/>
      <c r="Q529" s="13"/>
      <c r="R529" s="13"/>
      <c r="S529" s="13"/>
      <c r="T529" s="13"/>
      <c r="U529" s="13"/>
      <c r="V529" s="13"/>
      <c r="W529" s="13"/>
      <c r="X529" s="13"/>
      <c r="Y529" s="13"/>
      <c r="Z529" s="13"/>
      <c r="AA529" s="13"/>
      <c r="AB529" s="13"/>
    </row>
    <row r="530" spans="1:28" ht="13.2">
      <c r="A530" s="42"/>
      <c r="B530" s="13"/>
      <c r="C530" s="13"/>
      <c r="D530" s="13"/>
      <c r="E530" s="13"/>
      <c r="F530" s="13"/>
      <c r="G530" s="5"/>
      <c r="H530" s="13"/>
      <c r="I530" s="7"/>
      <c r="J530" s="13"/>
      <c r="K530" s="13"/>
      <c r="L530" s="13"/>
      <c r="M530" s="13"/>
      <c r="N530" s="13"/>
      <c r="O530" s="13"/>
      <c r="P530" s="13"/>
      <c r="Q530" s="13"/>
      <c r="R530" s="13"/>
      <c r="S530" s="13"/>
      <c r="T530" s="13"/>
      <c r="U530" s="13"/>
      <c r="V530" s="13"/>
      <c r="W530" s="13"/>
      <c r="X530" s="13"/>
      <c r="Y530" s="13"/>
      <c r="Z530" s="13"/>
      <c r="AA530" s="13"/>
      <c r="AB530" s="13"/>
    </row>
    <row r="531" spans="1:28" ht="13.2">
      <c r="G531" s="5"/>
      <c r="I531" s="7"/>
    </row>
    <row r="532" spans="1:28" ht="13.2">
      <c r="G532" s="5"/>
      <c r="I532" s="7"/>
    </row>
    <row r="533" spans="1:28" ht="13.2">
      <c r="G533" s="5"/>
      <c r="I533" s="7"/>
    </row>
    <row r="534" spans="1:28" ht="13.2">
      <c r="G534" s="5"/>
      <c r="I534" s="7"/>
    </row>
    <row r="535" spans="1:28" ht="13.2">
      <c r="G535" s="5"/>
      <c r="I535" s="7"/>
    </row>
    <row r="536" spans="1:28" ht="13.2">
      <c r="G536" s="5"/>
      <c r="I536" s="7"/>
    </row>
    <row r="537" spans="1:28" ht="13.2">
      <c r="G537" s="5"/>
      <c r="I537" s="7"/>
    </row>
    <row r="538" spans="1:28" ht="13.2">
      <c r="G538" s="5"/>
      <c r="I538" s="7"/>
    </row>
    <row r="539" spans="1:28" ht="13.2">
      <c r="G539" s="5"/>
      <c r="I539" s="7"/>
    </row>
    <row r="540" spans="1:28" ht="13.2">
      <c r="G540" s="5"/>
      <c r="I540" s="7"/>
    </row>
    <row r="541" spans="1:28" ht="13.2">
      <c r="G541" s="5"/>
      <c r="I541" s="7"/>
    </row>
    <row r="542" spans="1:28" ht="13.2">
      <c r="G542" s="5"/>
      <c r="I542" s="7"/>
    </row>
    <row r="543" spans="1:28" ht="13.2">
      <c r="G543" s="5"/>
      <c r="I543" s="7"/>
    </row>
    <row r="544" spans="1:28" ht="13.2">
      <c r="G544" s="5"/>
      <c r="I544" s="7"/>
    </row>
    <row r="545" spans="7:9" ht="13.2">
      <c r="G545" s="5"/>
      <c r="I545" s="7"/>
    </row>
    <row r="546" spans="7:9" ht="13.2">
      <c r="G546" s="5"/>
      <c r="I546" s="7"/>
    </row>
    <row r="547" spans="7:9" ht="13.2">
      <c r="G547" s="5"/>
      <c r="I547" s="7"/>
    </row>
    <row r="548" spans="7:9" ht="13.2">
      <c r="G548" s="5"/>
      <c r="I548" s="7"/>
    </row>
    <row r="549" spans="7:9" ht="13.2">
      <c r="G549" s="5"/>
      <c r="I549" s="7"/>
    </row>
    <row r="550" spans="7:9" ht="13.2">
      <c r="G550" s="5"/>
      <c r="I550" s="7"/>
    </row>
    <row r="551" spans="7:9" ht="13.2">
      <c r="G551" s="5"/>
      <c r="I551" s="7"/>
    </row>
    <row r="552" spans="7:9" ht="13.2">
      <c r="G552" s="5"/>
      <c r="I552" s="7"/>
    </row>
    <row r="553" spans="7:9" ht="13.2">
      <c r="G553" s="5"/>
      <c r="I553" s="7"/>
    </row>
    <row r="554" spans="7:9" ht="13.2">
      <c r="G554" s="5"/>
      <c r="I554" s="7"/>
    </row>
    <row r="555" spans="7:9" ht="13.2">
      <c r="G555" s="5"/>
      <c r="I555" s="7"/>
    </row>
    <row r="556" spans="7:9" ht="13.2">
      <c r="G556" s="5"/>
      <c r="I556" s="7"/>
    </row>
    <row r="557" spans="7:9" ht="13.2">
      <c r="G557" s="5"/>
      <c r="I557" s="7"/>
    </row>
    <row r="558" spans="7:9" ht="13.2">
      <c r="G558" s="5"/>
      <c r="I558" s="7"/>
    </row>
    <row r="559" spans="7:9" ht="13.2">
      <c r="G559" s="5"/>
      <c r="I559" s="7"/>
    </row>
    <row r="560" spans="7:9" ht="13.2">
      <c r="G560" s="5"/>
      <c r="I560" s="7"/>
    </row>
    <row r="561" spans="7:9" ht="13.2">
      <c r="G561" s="5"/>
      <c r="I561" s="7"/>
    </row>
    <row r="562" spans="7:9" ht="13.2">
      <c r="G562" s="5"/>
      <c r="I562" s="7"/>
    </row>
    <row r="563" spans="7:9" ht="13.2">
      <c r="G563" s="5"/>
      <c r="I563" s="7"/>
    </row>
    <row r="564" spans="7:9" ht="13.2">
      <c r="G564" s="5"/>
      <c r="I564" s="7"/>
    </row>
    <row r="565" spans="7:9" ht="13.2">
      <c r="G565" s="5"/>
      <c r="I565" s="7"/>
    </row>
    <row r="566" spans="7:9" ht="13.2">
      <c r="G566" s="5"/>
      <c r="I566" s="7"/>
    </row>
    <row r="567" spans="7:9" ht="13.2">
      <c r="G567" s="5"/>
      <c r="I567" s="7"/>
    </row>
    <row r="568" spans="7:9" ht="13.2">
      <c r="G568" s="5"/>
      <c r="I568" s="7"/>
    </row>
    <row r="569" spans="7:9" ht="13.2">
      <c r="G569" s="5"/>
      <c r="I569" s="7"/>
    </row>
    <row r="570" spans="7:9" ht="13.2">
      <c r="G570" s="5"/>
      <c r="I570" s="7"/>
    </row>
    <row r="571" spans="7:9" ht="13.2">
      <c r="G571" s="5"/>
      <c r="I571" s="7"/>
    </row>
    <row r="572" spans="7:9" ht="13.2">
      <c r="G572" s="5"/>
      <c r="I572" s="7"/>
    </row>
    <row r="573" spans="7:9" ht="13.2">
      <c r="G573" s="5"/>
      <c r="I573" s="7"/>
    </row>
    <row r="574" spans="7:9" ht="13.2">
      <c r="G574" s="5"/>
      <c r="I574" s="7"/>
    </row>
    <row r="575" spans="7:9" ht="13.2">
      <c r="G575" s="5"/>
      <c r="I575" s="7"/>
    </row>
    <row r="576" spans="7:9" ht="13.2">
      <c r="G576" s="5"/>
      <c r="I576" s="7"/>
    </row>
    <row r="577" spans="7:9" ht="13.2">
      <c r="G577" s="5"/>
      <c r="I577" s="7"/>
    </row>
    <row r="578" spans="7:9" ht="13.2">
      <c r="G578" s="5"/>
      <c r="I578" s="7"/>
    </row>
    <row r="579" spans="7:9" ht="13.2">
      <c r="G579" s="5"/>
      <c r="I579" s="7"/>
    </row>
    <row r="580" spans="7:9" ht="13.2">
      <c r="G580" s="5"/>
      <c r="I580" s="7"/>
    </row>
    <row r="581" spans="7:9" ht="13.2">
      <c r="G581" s="5"/>
      <c r="I581" s="7"/>
    </row>
    <row r="582" spans="7:9" ht="13.2">
      <c r="G582" s="5"/>
      <c r="I582" s="7"/>
    </row>
    <row r="583" spans="7:9" ht="13.2">
      <c r="G583" s="5"/>
      <c r="I583" s="7"/>
    </row>
    <row r="584" spans="7:9" ht="13.2">
      <c r="G584" s="5"/>
      <c r="I584" s="7"/>
    </row>
    <row r="585" spans="7:9" ht="13.2">
      <c r="G585" s="5"/>
      <c r="I585" s="7"/>
    </row>
    <row r="586" spans="7:9" ht="13.2">
      <c r="G586" s="5"/>
      <c r="I586" s="7"/>
    </row>
    <row r="587" spans="7:9" ht="13.2">
      <c r="G587" s="5"/>
      <c r="I587" s="7"/>
    </row>
    <row r="588" spans="7:9" ht="13.2">
      <c r="G588" s="5"/>
      <c r="I588" s="7"/>
    </row>
    <row r="589" spans="7:9" ht="13.2">
      <c r="G589" s="5"/>
      <c r="I589" s="7"/>
    </row>
    <row r="590" spans="7:9" ht="13.2">
      <c r="G590" s="5"/>
      <c r="I590" s="7"/>
    </row>
    <row r="591" spans="7:9" ht="13.2">
      <c r="G591" s="5"/>
      <c r="I591" s="7"/>
    </row>
    <row r="592" spans="7:9" ht="13.2">
      <c r="G592" s="5"/>
      <c r="I592" s="7"/>
    </row>
    <row r="593" spans="7:9" ht="13.2">
      <c r="G593" s="5"/>
      <c r="I593" s="7"/>
    </row>
    <row r="594" spans="7:9" ht="13.2">
      <c r="G594" s="5"/>
      <c r="I594" s="7"/>
    </row>
    <row r="595" spans="7:9" ht="13.2">
      <c r="G595" s="5"/>
      <c r="I595" s="7"/>
    </row>
    <row r="596" spans="7:9" ht="13.2">
      <c r="G596" s="5"/>
      <c r="I596" s="7"/>
    </row>
    <row r="597" spans="7:9" ht="13.2">
      <c r="G597" s="5"/>
      <c r="I597" s="7"/>
    </row>
    <row r="598" spans="7:9" ht="13.2">
      <c r="G598" s="5"/>
      <c r="I598" s="7"/>
    </row>
    <row r="599" spans="7:9" ht="13.2">
      <c r="G599" s="5"/>
      <c r="I599" s="7"/>
    </row>
    <row r="600" spans="7:9" ht="13.2">
      <c r="G600" s="5"/>
      <c r="I600" s="7"/>
    </row>
    <row r="601" spans="7:9" ht="13.2">
      <c r="G601" s="5"/>
      <c r="I601" s="7"/>
    </row>
    <row r="602" spans="7:9" ht="13.2">
      <c r="G602" s="5"/>
      <c r="I602" s="7"/>
    </row>
    <row r="603" spans="7:9" ht="13.2">
      <c r="G603" s="5"/>
      <c r="I603" s="7"/>
    </row>
    <row r="604" spans="7:9" ht="13.2">
      <c r="G604" s="5"/>
      <c r="I604" s="7"/>
    </row>
    <row r="605" spans="7:9" ht="13.2">
      <c r="G605" s="5"/>
      <c r="I605" s="7"/>
    </row>
    <row r="606" spans="7:9" ht="13.2">
      <c r="G606" s="5"/>
      <c r="I606" s="7"/>
    </row>
    <row r="607" spans="7:9" ht="13.2">
      <c r="G607" s="5"/>
      <c r="I607" s="7"/>
    </row>
    <row r="608" spans="7:9" ht="13.2">
      <c r="G608" s="5"/>
      <c r="I608" s="7"/>
    </row>
    <row r="609" spans="7:9" ht="13.2">
      <c r="G609" s="5"/>
      <c r="I609" s="7"/>
    </row>
    <row r="610" spans="7:9" ht="13.2">
      <c r="G610" s="5"/>
      <c r="I610" s="7"/>
    </row>
    <row r="611" spans="7:9" ht="13.2">
      <c r="G611" s="5"/>
      <c r="I611" s="7"/>
    </row>
    <row r="612" spans="7:9" ht="13.2">
      <c r="G612" s="5"/>
      <c r="I612" s="7"/>
    </row>
    <row r="613" spans="7:9" ht="13.2">
      <c r="G613" s="5"/>
      <c r="I613" s="7"/>
    </row>
    <row r="614" spans="7:9" ht="13.2">
      <c r="G614" s="5"/>
      <c r="I614" s="7"/>
    </row>
    <row r="615" spans="7:9" ht="13.2">
      <c r="G615" s="5"/>
      <c r="I615" s="7"/>
    </row>
    <row r="616" spans="7:9" ht="13.2">
      <c r="G616" s="5"/>
      <c r="I616" s="7"/>
    </row>
    <row r="617" spans="7:9" ht="13.2">
      <c r="G617" s="5"/>
      <c r="I617" s="7"/>
    </row>
    <row r="618" spans="7:9" ht="13.2">
      <c r="G618" s="5"/>
      <c r="I618" s="7"/>
    </row>
    <row r="619" spans="7:9" ht="13.2">
      <c r="G619" s="5"/>
      <c r="I619" s="7"/>
    </row>
    <row r="620" spans="7:9" ht="13.2">
      <c r="G620" s="5"/>
      <c r="I620" s="7"/>
    </row>
    <row r="621" spans="7:9" ht="13.2">
      <c r="G621" s="5"/>
      <c r="I621" s="7"/>
    </row>
    <row r="622" spans="7:9" ht="13.2">
      <c r="G622" s="5"/>
      <c r="I622" s="7"/>
    </row>
    <row r="623" spans="7:9" ht="13.2">
      <c r="G623" s="5"/>
      <c r="I623" s="7"/>
    </row>
    <row r="624" spans="7:9" ht="13.2">
      <c r="G624" s="5"/>
      <c r="I624" s="7"/>
    </row>
    <row r="625" spans="7:9" ht="13.2">
      <c r="G625" s="5"/>
      <c r="I625" s="7"/>
    </row>
    <row r="626" spans="7:9" ht="13.2">
      <c r="G626" s="5"/>
      <c r="I626" s="7"/>
    </row>
    <row r="627" spans="7:9" ht="13.2">
      <c r="G627" s="5"/>
      <c r="I627" s="7"/>
    </row>
    <row r="628" spans="7:9" ht="13.2">
      <c r="G628" s="5"/>
      <c r="I628" s="7"/>
    </row>
    <row r="629" spans="7:9" ht="13.2">
      <c r="G629" s="5"/>
      <c r="I629" s="7"/>
    </row>
    <row r="630" spans="7:9" ht="13.2">
      <c r="G630" s="5"/>
      <c r="I630" s="7"/>
    </row>
    <row r="631" spans="7:9" ht="13.2">
      <c r="G631" s="5"/>
      <c r="I631" s="7"/>
    </row>
    <row r="632" spans="7:9" ht="13.2">
      <c r="G632" s="5"/>
      <c r="I632" s="7"/>
    </row>
    <row r="633" spans="7:9" ht="13.2">
      <c r="G633" s="5"/>
      <c r="I633" s="7"/>
    </row>
    <row r="634" spans="7:9" ht="13.2">
      <c r="G634" s="5"/>
      <c r="I634" s="7"/>
    </row>
    <row r="635" spans="7:9" ht="13.2">
      <c r="G635" s="5"/>
      <c r="I635" s="7"/>
    </row>
    <row r="636" spans="7:9" ht="13.2">
      <c r="G636" s="5"/>
      <c r="I636" s="7"/>
    </row>
    <row r="637" spans="7:9" ht="13.2">
      <c r="G637" s="5"/>
      <c r="I637" s="7"/>
    </row>
    <row r="638" spans="7:9" ht="13.2">
      <c r="G638" s="5"/>
      <c r="I638" s="7"/>
    </row>
    <row r="639" spans="7:9" ht="13.2">
      <c r="G639" s="5"/>
      <c r="I639" s="7"/>
    </row>
    <row r="640" spans="7:9" ht="13.2">
      <c r="G640" s="5"/>
      <c r="I640" s="7"/>
    </row>
    <row r="641" spans="7:9" ht="13.2">
      <c r="G641" s="5"/>
      <c r="I641" s="7"/>
    </row>
    <row r="642" spans="7:9" ht="13.2">
      <c r="G642" s="5"/>
      <c r="I642" s="7"/>
    </row>
    <row r="643" spans="7:9" ht="13.2">
      <c r="G643" s="5"/>
      <c r="I643" s="7"/>
    </row>
    <row r="644" spans="7:9" ht="13.2">
      <c r="G644" s="5"/>
      <c r="I644" s="7"/>
    </row>
    <row r="645" spans="7:9" ht="13.2">
      <c r="G645" s="5"/>
      <c r="I645" s="7"/>
    </row>
    <row r="646" spans="7:9" ht="13.2">
      <c r="G646" s="5"/>
      <c r="I646" s="7"/>
    </row>
    <row r="647" spans="7:9" ht="13.2">
      <c r="G647" s="5"/>
      <c r="I647" s="7"/>
    </row>
    <row r="648" spans="7:9" ht="13.2">
      <c r="G648" s="5"/>
      <c r="I648" s="7"/>
    </row>
    <row r="649" spans="7:9" ht="13.2">
      <c r="G649" s="5"/>
      <c r="I649" s="7"/>
    </row>
    <row r="650" spans="7:9" ht="13.2">
      <c r="G650" s="5"/>
      <c r="I650" s="7"/>
    </row>
    <row r="651" spans="7:9" ht="13.2">
      <c r="G651" s="5"/>
      <c r="I651" s="7"/>
    </row>
    <row r="652" spans="7:9" ht="13.2">
      <c r="G652" s="5"/>
      <c r="I652" s="7"/>
    </row>
    <row r="653" spans="7:9" ht="13.2">
      <c r="G653" s="5"/>
      <c r="I653" s="7"/>
    </row>
    <row r="654" spans="7:9" ht="13.2">
      <c r="G654" s="5"/>
      <c r="I654" s="7"/>
    </row>
    <row r="655" spans="7:9" ht="13.2">
      <c r="G655" s="5"/>
      <c r="I655" s="7"/>
    </row>
    <row r="656" spans="7:9" ht="13.2">
      <c r="G656" s="5"/>
      <c r="I656" s="7"/>
    </row>
    <row r="657" spans="7:9" ht="13.2">
      <c r="G657" s="5"/>
      <c r="I657" s="7"/>
    </row>
    <row r="658" spans="7:9" ht="13.2">
      <c r="G658" s="5"/>
      <c r="I658" s="7"/>
    </row>
    <row r="659" spans="7:9" ht="13.2">
      <c r="G659" s="5"/>
      <c r="I659" s="7"/>
    </row>
    <row r="660" spans="7:9" ht="13.2">
      <c r="G660" s="5"/>
      <c r="I660" s="7"/>
    </row>
    <row r="661" spans="7:9" ht="13.2">
      <c r="G661" s="5"/>
      <c r="I661" s="7"/>
    </row>
    <row r="662" spans="7:9" ht="13.2">
      <c r="G662" s="5"/>
      <c r="I662" s="7"/>
    </row>
    <row r="663" spans="7:9" ht="13.2">
      <c r="G663" s="5"/>
      <c r="I663" s="7"/>
    </row>
    <row r="664" spans="7:9" ht="13.2">
      <c r="G664" s="5"/>
      <c r="I664" s="7"/>
    </row>
    <row r="665" spans="7:9" ht="13.2">
      <c r="G665" s="5"/>
      <c r="I665" s="7"/>
    </row>
    <row r="666" spans="7:9" ht="13.2">
      <c r="G666" s="5"/>
      <c r="I666" s="7"/>
    </row>
    <row r="667" spans="7:9" ht="13.2">
      <c r="G667" s="5"/>
      <c r="I667" s="7"/>
    </row>
    <row r="668" spans="7:9" ht="13.2">
      <c r="G668" s="5"/>
      <c r="I668" s="7"/>
    </row>
    <row r="669" spans="7:9" ht="13.2">
      <c r="G669" s="5"/>
      <c r="I669" s="7"/>
    </row>
    <row r="670" spans="7:9" ht="13.2">
      <c r="G670" s="5"/>
      <c r="I670" s="7"/>
    </row>
    <row r="671" spans="7:9" ht="13.2">
      <c r="G671" s="5"/>
      <c r="I671" s="7"/>
    </row>
    <row r="672" spans="7:9" ht="13.2">
      <c r="G672" s="5"/>
      <c r="I672" s="7"/>
    </row>
    <row r="673" spans="7:9" ht="13.2">
      <c r="G673" s="5"/>
      <c r="I673" s="7"/>
    </row>
    <row r="674" spans="7:9" ht="13.2">
      <c r="G674" s="5"/>
      <c r="I674" s="7"/>
    </row>
    <row r="675" spans="7:9" ht="13.2">
      <c r="G675" s="5"/>
      <c r="I675" s="7"/>
    </row>
    <row r="676" spans="7:9" ht="13.2">
      <c r="G676" s="5"/>
      <c r="I676" s="7"/>
    </row>
    <row r="677" spans="7:9" ht="13.2">
      <c r="G677" s="5"/>
      <c r="I677" s="7"/>
    </row>
    <row r="678" spans="7:9" ht="13.2">
      <c r="G678" s="5"/>
      <c r="I678" s="7"/>
    </row>
    <row r="679" spans="7:9" ht="13.2">
      <c r="G679" s="5"/>
      <c r="I679" s="7"/>
    </row>
    <row r="680" spans="7:9" ht="13.2">
      <c r="G680" s="5"/>
      <c r="I680" s="7"/>
    </row>
    <row r="681" spans="7:9" ht="13.2">
      <c r="G681" s="5"/>
      <c r="I681" s="7"/>
    </row>
    <row r="682" spans="7:9" ht="13.2">
      <c r="G682" s="5"/>
      <c r="I682" s="7"/>
    </row>
    <row r="683" spans="7:9" ht="13.2">
      <c r="G683" s="5"/>
      <c r="I683" s="7"/>
    </row>
    <row r="684" spans="7:9" ht="13.2">
      <c r="G684" s="5"/>
      <c r="I684" s="7"/>
    </row>
    <row r="685" spans="7:9" ht="13.2">
      <c r="G685" s="5"/>
      <c r="I685" s="7"/>
    </row>
    <row r="686" spans="7:9" ht="13.2">
      <c r="G686" s="5"/>
      <c r="I686" s="7"/>
    </row>
    <row r="687" spans="7:9" ht="13.2">
      <c r="G687" s="5"/>
      <c r="I687" s="7"/>
    </row>
    <row r="688" spans="7:9" ht="13.2">
      <c r="G688" s="5"/>
      <c r="I688" s="7"/>
    </row>
    <row r="689" spans="7:9" ht="13.2">
      <c r="G689" s="5"/>
      <c r="I689" s="7"/>
    </row>
    <row r="690" spans="7:9" ht="13.2">
      <c r="G690" s="5"/>
      <c r="I690" s="7"/>
    </row>
    <row r="691" spans="7:9" ht="13.2">
      <c r="G691" s="5"/>
      <c r="I691" s="7"/>
    </row>
    <row r="692" spans="7:9" ht="13.2">
      <c r="G692" s="5"/>
      <c r="I692" s="7"/>
    </row>
    <row r="693" spans="7:9" ht="13.2">
      <c r="G693" s="5"/>
      <c r="I693" s="7"/>
    </row>
    <row r="694" spans="7:9" ht="13.2">
      <c r="G694" s="5"/>
      <c r="I694" s="7"/>
    </row>
    <row r="695" spans="7:9" ht="13.2">
      <c r="G695" s="5"/>
      <c r="I695" s="7"/>
    </row>
    <row r="696" spans="7:9" ht="13.2">
      <c r="G696" s="5"/>
      <c r="I696" s="7"/>
    </row>
    <row r="697" spans="7:9" ht="13.2">
      <c r="G697" s="5"/>
      <c r="I697" s="7"/>
    </row>
    <row r="698" spans="7:9" ht="13.2">
      <c r="G698" s="5"/>
      <c r="I698" s="7"/>
    </row>
    <row r="699" spans="7:9" ht="13.2">
      <c r="G699" s="5"/>
      <c r="I699" s="7"/>
    </row>
    <row r="700" spans="7:9" ht="13.2">
      <c r="G700" s="5"/>
      <c r="I700" s="7"/>
    </row>
    <row r="701" spans="7:9" ht="13.2">
      <c r="G701" s="5"/>
      <c r="I701" s="7"/>
    </row>
    <row r="702" spans="7:9" ht="13.2">
      <c r="G702" s="5"/>
      <c r="I702" s="7"/>
    </row>
    <row r="703" spans="7:9" ht="13.2">
      <c r="G703" s="5"/>
      <c r="I703" s="7"/>
    </row>
    <row r="704" spans="7:9" ht="13.2">
      <c r="G704" s="5"/>
      <c r="I704" s="7"/>
    </row>
    <row r="705" spans="7:9" ht="13.2">
      <c r="G705" s="5"/>
      <c r="I705" s="7"/>
    </row>
    <row r="706" spans="7:9" ht="13.2">
      <c r="G706" s="5"/>
      <c r="I706" s="7"/>
    </row>
    <row r="707" spans="7:9" ht="13.2">
      <c r="G707" s="5"/>
      <c r="I707" s="7"/>
    </row>
    <row r="708" spans="7:9" ht="13.2">
      <c r="G708" s="5"/>
      <c r="I708" s="7"/>
    </row>
    <row r="709" spans="7:9" ht="13.2">
      <c r="G709" s="5"/>
      <c r="I709" s="7"/>
    </row>
    <row r="710" spans="7:9" ht="13.2">
      <c r="G710" s="5"/>
      <c r="I710" s="7"/>
    </row>
    <row r="711" spans="7:9" ht="13.2">
      <c r="G711" s="5"/>
      <c r="I711" s="7"/>
    </row>
    <row r="712" spans="7:9" ht="13.2">
      <c r="G712" s="5"/>
      <c r="I712" s="7"/>
    </row>
    <row r="713" spans="7:9" ht="13.2">
      <c r="G713" s="5"/>
      <c r="I713" s="7"/>
    </row>
    <row r="714" spans="7:9" ht="13.2">
      <c r="G714" s="5"/>
      <c r="I714" s="7"/>
    </row>
    <row r="715" spans="7:9" ht="13.2">
      <c r="G715" s="5"/>
      <c r="I715" s="7"/>
    </row>
    <row r="716" spans="7:9" ht="13.2">
      <c r="G716" s="5"/>
      <c r="I716" s="7"/>
    </row>
    <row r="717" spans="7:9" ht="13.2">
      <c r="G717" s="5"/>
      <c r="I717" s="7"/>
    </row>
    <row r="718" spans="7:9" ht="13.2">
      <c r="G718" s="5"/>
      <c r="I718" s="7"/>
    </row>
    <row r="719" spans="7:9" ht="13.2">
      <c r="G719" s="5"/>
      <c r="I719" s="7"/>
    </row>
    <row r="720" spans="7:9" ht="13.2">
      <c r="G720" s="5"/>
      <c r="I720" s="7"/>
    </row>
    <row r="721" spans="7:9" ht="13.2">
      <c r="G721" s="5"/>
      <c r="I721" s="7"/>
    </row>
    <row r="722" spans="7:9" ht="13.2">
      <c r="G722" s="5"/>
      <c r="I722" s="7"/>
    </row>
    <row r="723" spans="7:9" ht="13.2">
      <c r="G723" s="5"/>
      <c r="I723" s="7"/>
    </row>
    <row r="724" spans="7:9" ht="13.2">
      <c r="G724" s="5"/>
      <c r="I724" s="7"/>
    </row>
    <row r="725" spans="7:9" ht="13.2">
      <c r="G725" s="5"/>
      <c r="I725" s="7"/>
    </row>
    <row r="726" spans="7:9" ht="13.2">
      <c r="G726" s="5"/>
      <c r="I726" s="7"/>
    </row>
    <row r="727" spans="7:9" ht="13.2">
      <c r="G727" s="5"/>
      <c r="I727" s="7"/>
    </row>
    <row r="728" spans="7:9" ht="13.2">
      <c r="G728" s="5"/>
      <c r="I728" s="7"/>
    </row>
    <row r="729" spans="7:9" ht="13.2">
      <c r="G729" s="5"/>
      <c r="I729" s="7"/>
    </row>
    <row r="730" spans="7:9" ht="13.2">
      <c r="G730" s="5"/>
      <c r="I730" s="7"/>
    </row>
    <row r="731" spans="7:9" ht="13.2">
      <c r="G731" s="5"/>
      <c r="I731" s="7"/>
    </row>
    <row r="732" spans="7:9" ht="13.2">
      <c r="G732" s="5"/>
      <c r="I732" s="7"/>
    </row>
    <row r="733" spans="7:9" ht="13.2">
      <c r="G733" s="5"/>
      <c r="I733" s="7"/>
    </row>
    <row r="734" spans="7:9" ht="13.2">
      <c r="G734" s="5"/>
      <c r="I734" s="7"/>
    </row>
    <row r="735" spans="7:9" ht="13.2">
      <c r="G735" s="5"/>
      <c r="I735" s="7"/>
    </row>
    <row r="736" spans="7:9" ht="13.2">
      <c r="G736" s="5"/>
      <c r="I736" s="7"/>
    </row>
    <row r="737" spans="7:9" ht="13.2">
      <c r="G737" s="5"/>
      <c r="I737" s="7"/>
    </row>
    <row r="738" spans="7:9" ht="13.2">
      <c r="G738" s="5"/>
      <c r="I738" s="7"/>
    </row>
    <row r="739" spans="7:9" ht="13.2">
      <c r="G739" s="5"/>
      <c r="I739" s="7"/>
    </row>
    <row r="740" spans="7:9" ht="13.2">
      <c r="G740" s="5"/>
      <c r="I740" s="7"/>
    </row>
    <row r="741" spans="7:9" ht="13.2">
      <c r="G741" s="5"/>
      <c r="I741" s="7"/>
    </row>
    <row r="742" spans="7:9" ht="13.2">
      <c r="G742" s="5"/>
      <c r="I742" s="7"/>
    </row>
    <row r="743" spans="7:9" ht="13.2">
      <c r="G743" s="5"/>
      <c r="I743" s="7"/>
    </row>
    <row r="744" spans="7:9" ht="13.2">
      <c r="G744" s="5"/>
      <c r="I744" s="7"/>
    </row>
    <row r="745" spans="7:9" ht="13.2">
      <c r="G745" s="5"/>
      <c r="I745" s="7"/>
    </row>
    <row r="746" spans="7:9" ht="13.2">
      <c r="G746" s="5"/>
      <c r="I746" s="7"/>
    </row>
    <row r="747" spans="7:9" ht="13.2">
      <c r="G747" s="5"/>
      <c r="I747" s="7"/>
    </row>
    <row r="748" spans="7:9" ht="13.2">
      <c r="G748" s="5"/>
      <c r="I748" s="7"/>
    </row>
    <row r="749" spans="7:9" ht="13.2">
      <c r="G749" s="5"/>
      <c r="I749" s="7"/>
    </row>
    <row r="750" spans="7:9" ht="13.2">
      <c r="G750" s="5"/>
      <c r="I750" s="7"/>
    </row>
    <row r="751" spans="7:9" ht="13.2">
      <c r="G751" s="5"/>
      <c r="I751" s="7"/>
    </row>
    <row r="752" spans="7:9" ht="13.2">
      <c r="G752" s="5"/>
      <c r="I752" s="7"/>
    </row>
    <row r="753" spans="7:9" ht="13.2">
      <c r="G753" s="5"/>
      <c r="I753" s="7"/>
    </row>
    <row r="754" spans="7:9" ht="13.2">
      <c r="G754" s="5"/>
      <c r="I754" s="7"/>
    </row>
    <row r="755" spans="7:9" ht="13.2">
      <c r="G755" s="5"/>
      <c r="I755" s="7"/>
    </row>
    <row r="756" spans="7:9" ht="13.2">
      <c r="G756" s="5"/>
      <c r="I756" s="7"/>
    </row>
    <row r="757" spans="7:9" ht="13.2">
      <c r="G757" s="5"/>
      <c r="I757" s="7"/>
    </row>
    <row r="758" spans="7:9" ht="13.2">
      <c r="G758" s="5"/>
      <c r="I758" s="7"/>
    </row>
    <row r="759" spans="7:9" ht="13.2">
      <c r="G759" s="5"/>
      <c r="I759" s="7"/>
    </row>
    <row r="760" spans="7:9" ht="13.2">
      <c r="G760" s="5"/>
      <c r="I760" s="7"/>
    </row>
    <row r="761" spans="7:9" ht="13.2">
      <c r="G761" s="5"/>
      <c r="I761" s="7"/>
    </row>
    <row r="762" spans="7:9" ht="13.2">
      <c r="G762" s="5"/>
      <c r="I762" s="7"/>
    </row>
    <row r="763" spans="7:9" ht="13.2">
      <c r="G763" s="5"/>
      <c r="I763" s="7"/>
    </row>
    <row r="764" spans="7:9" ht="13.2">
      <c r="G764" s="5"/>
      <c r="I764" s="7"/>
    </row>
    <row r="765" spans="7:9" ht="13.2">
      <c r="G765" s="5"/>
      <c r="I765" s="7"/>
    </row>
    <row r="766" spans="7:9" ht="13.2">
      <c r="G766" s="5"/>
      <c r="I766" s="7"/>
    </row>
    <row r="767" spans="7:9" ht="13.2">
      <c r="G767" s="5"/>
      <c r="I767" s="7"/>
    </row>
    <row r="768" spans="7:9" ht="13.2">
      <c r="G768" s="5"/>
      <c r="I768" s="7"/>
    </row>
    <row r="769" spans="7:9" ht="13.2">
      <c r="G769" s="5"/>
      <c r="I769" s="7"/>
    </row>
    <row r="770" spans="7:9" ht="13.2">
      <c r="G770" s="5"/>
      <c r="I770" s="7"/>
    </row>
    <row r="771" spans="7:9" ht="13.2">
      <c r="G771" s="5"/>
      <c r="I771" s="7"/>
    </row>
    <row r="772" spans="7:9" ht="13.2">
      <c r="G772" s="5"/>
      <c r="I772" s="7"/>
    </row>
    <row r="773" spans="7:9" ht="13.2">
      <c r="G773" s="5"/>
      <c r="I773" s="7"/>
    </row>
    <row r="774" spans="7:9" ht="13.2">
      <c r="G774" s="5"/>
      <c r="I774" s="7"/>
    </row>
    <row r="775" spans="7:9" ht="13.2">
      <c r="G775" s="5"/>
      <c r="I775" s="7"/>
    </row>
    <row r="776" spans="7:9" ht="13.2">
      <c r="G776" s="5"/>
      <c r="I776" s="7"/>
    </row>
    <row r="777" spans="7:9" ht="13.2">
      <c r="G777" s="5"/>
      <c r="I777" s="7"/>
    </row>
    <row r="778" spans="7:9" ht="13.2">
      <c r="G778" s="5"/>
      <c r="I778" s="7"/>
    </row>
    <row r="779" spans="7:9" ht="13.2">
      <c r="G779" s="5"/>
      <c r="I779" s="7"/>
    </row>
    <row r="780" spans="7:9" ht="13.2">
      <c r="G780" s="5"/>
      <c r="I780" s="7"/>
    </row>
    <row r="781" spans="7:9" ht="13.2">
      <c r="G781" s="5"/>
      <c r="I781" s="7"/>
    </row>
    <row r="782" spans="7:9" ht="13.2">
      <c r="G782" s="5"/>
      <c r="I782" s="7"/>
    </row>
    <row r="783" spans="7:9" ht="13.2">
      <c r="G783" s="5"/>
      <c r="I783" s="7"/>
    </row>
    <row r="784" spans="7:9" ht="13.2">
      <c r="G784" s="5"/>
      <c r="I784" s="7"/>
    </row>
    <row r="785" spans="7:9" ht="13.2">
      <c r="G785" s="5"/>
      <c r="I785" s="7"/>
    </row>
    <row r="786" spans="7:9" ht="13.2">
      <c r="G786" s="5"/>
      <c r="I786" s="7"/>
    </row>
    <row r="787" spans="7:9" ht="13.2">
      <c r="G787" s="5"/>
      <c r="I787" s="7"/>
    </row>
    <row r="788" spans="7:9" ht="13.2">
      <c r="G788" s="5"/>
      <c r="I788" s="7"/>
    </row>
    <row r="789" spans="7:9" ht="13.2">
      <c r="G789" s="5"/>
      <c r="I789" s="7"/>
    </row>
    <row r="790" spans="7:9" ht="13.2">
      <c r="G790" s="5"/>
      <c r="I790" s="7"/>
    </row>
    <row r="791" spans="7:9" ht="13.2">
      <c r="G791" s="5"/>
      <c r="I791" s="7"/>
    </row>
    <row r="792" spans="7:9" ht="13.2">
      <c r="G792" s="5"/>
      <c r="I792" s="7"/>
    </row>
    <row r="793" spans="7:9" ht="13.2">
      <c r="G793" s="5"/>
      <c r="I793" s="7"/>
    </row>
    <row r="794" spans="7:9" ht="13.2">
      <c r="G794" s="5"/>
      <c r="I794" s="7"/>
    </row>
    <row r="795" spans="7:9" ht="13.2">
      <c r="G795" s="5"/>
      <c r="I795" s="7"/>
    </row>
    <row r="796" spans="7:9" ht="13.2">
      <c r="G796" s="5"/>
      <c r="I796" s="7"/>
    </row>
    <row r="797" spans="7:9" ht="13.2">
      <c r="G797" s="5"/>
      <c r="I797" s="7"/>
    </row>
    <row r="798" spans="7:9" ht="13.2">
      <c r="G798" s="5"/>
      <c r="I798" s="7"/>
    </row>
    <row r="799" spans="7:9" ht="13.2">
      <c r="G799" s="5"/>
      <c r="I799" s="7"/>
    </row>
    <row r="800" spans="7:9" ht="13.2">
      <c r="G800" s="5"/>
      <c r="I800" s="7"/>
    </row>
    <row r="801" spans="7:9" ht="13.2">
      <c r="G801" s="5"/>
      <c r="I801" s="7"/>
    </row>
    <row r="802" spans="7:9" ht="13.2">
      <c r="G802" s="5"/>
      <c r="I802" s="7"/>
    </row>
    <row r="803" spans="7:9" ht="13.2">
      <c r="G803" s="5"/>
      <c r="I803" s="7"/>
    </row>
    <row r="804" spans="7:9" ht="13.2">
      <c r="G804" s="5"/>
      <c r="I804" s="7"/>
    </row>
    <row r="805" spans="7:9" ht="13.2">
      <c r="G805" s="5"/>
      <c r="I805" s="7"/>
    </row>
    <row r="806" spans="7:9" ht="13.2">
      <c r="G806" s="5"/>
      <c r="I806" s="7"/>
    </row>
    <row r="807" spans="7:9" ht="13.2">
      <c r="G807" s="5"/>
      <c r="I807" s="7"/>
    </row>
    <row r="808" spans="7:9" ht="13.2">
      <c r="G808" s="5"/>
      <c r="I808" s="7"/>
    </row>
    <row r="809" spans="7:9" ht="13.2">
      <c r="G809" s="5"/>
      <c r="I809" s="7"/>
    </row>
    <row r="810" spans="7:9" ht="13.2">
      <c r="G810" s="5"/>
      <c r="I810" s="7"/>
    </row>
    <row r="811" spans="7:9" ht="13.2">
      <c r="G811" s="5"/>
      <c r="I811" s="7"/>
    </row>
    <row r="812" spans="7:9" ht="13.2">
      <c r="G812" s="5"/>
      <c r="I812" s="7"/>
    </row>
    <row r="813" spans="7:9" ht="13.2">
      <c r="G813" s="5"/>
      <c r="I813" s="7"/>
    </row>
    <row r="814" spans="7:9" ht="13.2">
      <c r="G814" s="5"/>
      <c r="I814" s="7"/>
    </row>
    <row r="815" spans="7:9" ht="13.2">
      <c r="G815" s="5"/>
      <c r="I815" s="7"/>
    </row>
    <row r="816" spans="7:9" ht="13.2">
      <c r="G816" s="5"/>
      <c r="I816" s="7"/>
    </row>
    <row r="817" spans="7:9" ht="13.2">
      <c r="G817" s="5"/>
      <c r="I817" s="7"/>
    </row>
    <row r="818" spans="7:9" ht="13.2">
      <c r="G818" s="5"/>
      <c r="I818" s="7"/>
    </row>
    <row r="819" spans="7:9" ht="13.2">
      <c r="G819" s="5"/>
      <c r="I819" s="7"/>
    </row>
    <row r="820" spans="7:9" ht="13.2">
      <c r="G820" s="5"/>
      <c r="I820" s="7"/>
    </row>
    <row r="821" spans="7:9" ht="13.2">
      <c r="G821" s="5"/>
      <c r="I821" s="7"/>
    </row>
    <row r="822" spans="7:9" ht="13.2">
      <c r="G822" s="5"/>
      <c r="I822" s="7"/>
    </row>
    <row r="823" spans="7:9" ht="13.2">
      <c r="G823" s="5"/>
      <c r="I823" s="7"/>
    </row>
    <row r="824" spans="7:9" ht="13.2">
      <c r="G824" s="5"/>
      <c r="I824" s="7"/>
    </row>
    <row r="825" spans="7:9" ht="13.2">
      <c r="G825" s="5"/>
      <c r="I825" s="7"/>
    </row>
    <row r="826" spans="7:9" ht="13.2">
      <c r="G826" s="5"/>
      <c r="I826" s="7"/>
    </row>
    <row r="827" spans="7:9" ht="13.2">
      <c r="G827" s="5"/>
      <c r="I827" s="7"/>
    </row>
    <row r="828" spans="7:9" ht="13.2">
      <c r="G828" s="5"/>
      <c r="I828" s="7"/>
    </row>
    <row r="829" spans="7:9" ht="13.2">
      <c r="G829" s="5"/>
      <c r="I829" s="7"/>
    </row>
    <row r="830" spans="7:9" ht="13.2">
      <c r="G830" s="5"/>
      <c r="I830" s="7"/>
    </row>
    <row r="831" spans="7:9" ht="13.2">
      <c r="G831" s="5"/>
      <c r="I831" s="7"/>
    </row>
    <row r="832" spans="7:9" ht="13.2">
      <c r="G832" s="5"/>
      <c r="I832" s="7"/>
    </row>
    <row r="833" spans="7:9" ht="13.2">
      <c r="G833" s="5"/>
      <c r="I833" s="7"/>
    </row>
    <row r="834" spans="7:9" ht="13.2">
      <c r="G834" s="5"/>
      <c r="I834" s="7"/>
    </row>
    <row r="835" spans="7:9" ht="13.2">
      <c r="G835" s="5"/>
      <c r="I835" s="7"/>
    </row>
    <row r="836" spans="7:9" ht="13.2">
      <c r="G836" s="5"/>
      <c r="I836" s="7"/>
    </row>
    <row r="837" spans="7:9" ht="13.2">
      <c r="G837" s="5"/>
      <c r="I837" s="7"/>
    </row>
    <row r="838" spans="7:9" ht="13.2">
      <c r="G838" s="5"/>
      <c r="I838" s="7"/>
    </row>
    <row r="839" spans="7:9" ht="13.2">
      <c r="G839" s="5"/>
      <c r="I839" s="7"/>
    </row>
    <row r="840" spans="7:9" ht="13.2">
      <c r="G840" s="5"/>
      <c r="I840" s="7"/>
    </row>
    <row r="841" spans="7:9" ht="13.2">
      <c r="G841" s="5"/>
      <c r="I841" s="7"/>
    </row>
    <row r="842" spans="7:9" ht="13.2">
      <c r="G842" s="5"/>
      <c r="I842" s="7"/>
    </row>
    <row r="843" spans="7:9" ht="13.2">
      <c r="G843" s="5"/>
      <c r="I843" s="7"/>
    </row>
    <row r="844" spans="7:9" ht="13.2">
      <c r="G844" s="5"/>
      <c r="I844" s="7"/>
    </row>
    <row r="845" spans="7:9" ht="13.2">
      <c r="G845" s="5"/>
      <c r="I845" s="7"/>
    </row>
    <row r="846" spans="7:9" ht="13.2">
      <c r="G846" s="5"/>
      <c r="I846" s="7"/>
    </row>
    <row r="847" spans="7:9" ht="13.2">
      <c r="G847" s="5"/>
      <c r="I847" s="7"/>
    </row>
    <row r="848" spans="7:9" ht="13.2">
      <c r="G848" s="5"/>
      <c r="I848" s="7"/>
    </row>
    <row r="849" spans="7:9" ht="13.2">
      <c r="G849" s="5"/>
      <c r="I849" s="7"/>
    </row>
    <row r="850" spans="7:9" ht="13.2">
      <c r="G850" s="5"/>
      <c r="I850" s="7"/>
    </row>
    <row r="851" spans="7:9" ht="13.2">
      <c r="G851" s="5"/>
      <c r="I851" s="7"/>
    </row>
    <row r="852" spans="7:9" ht="13.2">
      <c r="G852" s="5"/>
      <c r="I852" s="7"/>
    </row>
    <row r="853" spans="7:9" ht="13.2">
      <c r="G853" s="5"/>
      <c r="I853" s="7"/>
    </row>
    <row r="854" spans="7:9" ht="13.2">
      <c r="G854" s="5"/>
      <c r="I854" s="7"/>
    </row>
    <row r="855" spans="7:9" ht="13.2">
      <c r="G855" s="5"/>
      <c r="I855" s="7"/>
    </row>
    <row r="856" spans="7:9" ht="13.2">
      <c r="G856" s="5"/>
      <c r="I856" s="7"/>
    </row>
    <row r="857" spans="7:9" ht="13.2">
      <c r="G857" s="5"/>
      <c r="I857" s="7"/>
    </row>
    <row r="858" spans="7:9" ht="13.2">
      <c r="G858" s="5"/>
      <c r="I858" s="7"/>
    </row>
    <row r="859" spans="7:9" ht="13.2">
      <c r="G859" s="5"/>
      <c r="I859" s="7"/>
    </row>
    <row r="860" spans="7:9" ht="13.2">
      <c r="G860" s="5"/>
      <c r="I860" s="7"/>
    </row>
    <row r="861" spans="7:9" ht="13.2">
      <c r="G861" s="5"/>
      <c r="I861" s="7"/>
    </row>
    <row r="862" spans="7:9" ht="13.2">
      <c r="G862" s="5"/>
      <c r="I862" s="7"/>
    </row>
    <row r="863" spans="7:9" ht="13.2">
      <c r="G863" s="5"/>
      <c r="I863" s="7"/>
    </row>
    <row r="864" spans="7:9" ht="13.2">
      <c r="G864" s="5"/>
      <c r="I864" s="7"/>
    </row>
    <row r="865" spans="7:9" ht="13.2">
      <c r="G865" s="5"/>
      <c r="I865" s="7"/>
    </row>
    <row r="866" spans="7:9" ht="13.2">
      <c r="G866" s="5"/>
      <c r="I866" s="7"/>
    </row>
    <row r="867" spans="7:9" ht="13.2">
      <c r="G867" s="5"/>
      <c r="I867" s="7"/>
    </row>
    <row r="868" spans="7:9" ht="13.2">
      <c r="G868" s="5"/>
      <c r="I868" s="7"/>
    </row>
    <row r="869" spans="7:9" ht="13.2">
      <c r="G869" s="5"/>
      <c r="I869" s="7"/>
    </row>
    <row r="870" spans="7:9" ht="13.2">
      <c r="G870" s="5"/>
      <c r="I870" s="7"/>
    </row>
    <row r="871" spans="7:9" ht="13.2">
      <c r="G871" s="5"/>
      <c r="I871" s="7"/>
    </row>
    <row r="872" spans="7:9" ht="13.2">
      <c r="G872" s="5"/>
      <c r="I872" s="7"/>
    </row>
    <row r="873" spans="7:9" ht="13.2">
      <c r="G873" s="5"/>
      <c r="I873" s="7"/>
    </row>
    <row r="874" spans="7:9" ht="13.2">
      <c r="G874" s="5"/>
      <c r="I874" s="7"/>
    </row>
    <row r="875" spans="7:9" ht="13.2">
      <c r="G875" s="5"/>
      <c r="I875" s="7"/>
    </row>
    <row r="876" spans="7:9" ht="13.2">
      <c r="G876" s="5"/>
      <c r="I876" s="7"/>
    </row>
    <row r="877" spans="7:9" ht="13.2">
      <c r="G877" s="5"/>
      <c r="I877" s="7"/>
    </row>
    <row r="878" spans="7:9" ht="13.2">
      <c r="G878" s="5"/>
      <c r="I878" s="7"/>
    </row>
    <row r="879" spans="7:9" ht="13.2">
      <c r="G879" s="5"/>
      <c r="I879" s="7"/>
    </row>
    <row r="880" spans="7:9" ht="13.2">
      <c r="G880" s="5"/>
      <c r="I880" s="7"/>
    </row>
    <row r="881" spans="7:9" ht="13.2">
      <c r="G881" s="5"/>
      <c r="I881" s="7"/>
    </row>
    <row r="882" spans="7:9" ht="13.2">
      <c r="G882" s="5"/>
      <c r="I882" s="7"/>
    </row>
    <row r="883" spans="7:9" ht="13.2">
      <c r="G883" s="5"/>
      <c r="I883" s="7"/>
    </row>
    <row r="884" spans="7:9" ht="13.2">
      <c r="G884" s="5"/>
      <c r="I884" s="7"/>
    </row>
    <row r="885" spans="7:9" ht="13.2">
      <c r="G885" s="5"/>
      <c r="I885" s="7"/>
    </row>
    <row r="886" spans="7:9" ht="13.2">
      <c r="G886" s="5"/>
      <c r="I886" s="7"/>
    </row>
    <row r="887" spans="7:9" ht="13.2">
      <c r="G887" s="5"/>
      <c r="I887" s="7"/>
    </row>
    <row r="888" spans="7:9" ht="13.2">
      <c r="G888" s="5"/>
      <c r="I888" s="7"/>
    </row>
    <row r="889" spans="7:9" ht="13.2">
      <c r="G889" s="5"/>
      <c r="I889" s="7"/>
    </row>
    <row r="890" spans="7:9" ht="13.2">
      <c r="G890" s="5"/>
      <c r="I890" s="7"/>
    </row>
    <row r="891" spans="7:9" ht="13.2">
      <c r="G891" s="5"/>
      <c r="I891" s="7"/>
    </row>
    <row r="892" spans="7:9" ht="13.2">
      <c r="G892" s="5"/>
      <c r="I892" s="7"/>
    </row>
    <row r="893" spans="7:9" ht="13.2">
      <c r="G893" s="5"/>
      <c r="I893" s="7"/>
    </row>
    <row r="894" spans="7:9" ht="13.2">
      <c r="G894" s="5"/>
      <c r="I894" s="7"/>
    </row>
    <row r="895" spans="7:9" ht="13.2">
      <c r="G895" s="5"/>
      <c r="I895" s="7"/>
    </row>
    <row r="896" spans="7:9" ht="13.2">
      <c r="G896" s="5"/>
      <c r="I896" s="7"/>
    </row>
    <row r="897" spans="7:9" ht="13.2">
      <c r="G897" s="5"/>
      <c r="I897" s="7"/>
    </row>
    <row r="898" spans="7:9" ht="13.2">
      <c r="G898" s="5"/>
      <c r="I898" s="7"/>
    </row>
    <row r="899" spans="7:9" ht="13.2">
      <c r="G899" s="5"/>
      <c r="I899" s="7"/>
    </row>
    <row r="900" spans="7:9" ht="13.2">
      <c r="G900" s="5"/>
      <c r="I900" s="7"/>
    </row>
    <row r="901" spans="7:9" ht="13.2">
      <c r="G901" s="5"/>
      <c r="I901" s="7"/>
    </row>
    <row r="902" spans="7:9" ht="13.2">
      <c r="G902" s="5"/>
      <c r="I902" s="7"/>
    </row>
    <row r="903" spans="7:9" ht="13.2">
      <c r="G903" s="5"/>
      <c r="I903" s="7"/>
    </row>
    <row r="904" spans="7:9" ht="13.2">
      <c r="G904" s="5"/>
      <c r="I904" s="7"/>
    </row>
    <row r="905" spans="7:9" ht="13.2">
      <c r="G905" s="5"/>
      <c r="I905" s="7"/>
    </row>
    <row r="906" spans="7:9" ht="13.2">
      <c r="G906" s="5"/>
      <c r="I906" s="7"/>
    </row>
    <row r="907" spans="7:9" ht="13.2">
      <c r="G907" s="5"/>
      <c r="I907" s="7"/>
    </row>
    <row r="908" spans="7:9" ht="13.2">
      <c r="G908" s="5"/>
      <c r="I908" s="7"/>
    </row>
    <row r="909" spans="7:9" ht="13.2">
      <c r="G909" s="5"/>
      <c r="I909" s="7"/>
    </row>
    <row r="910" spans="7:9" ht="13.2">
      <c r="G910" s="5"/>
      <c r="I910" s="7"/>
    </row>
    <row r="911" spans="7:9" ht="13.2">
      <c r="G911" s="5"/>
      <c r="I911" s="7"/>
    </row>
    <row r="912" spans="7:9" ht="13.2">
      <c r="G912" s="5"/>
      <c r="I912" s="7"/>
    </row>
    <row r="913" spans="7:9" ht="13.2">
      <c r="G913" s="5"/>
      <c r="I913" s="7"/>
    </row>
    <row r="914" spans="7:9" ht="13.2">
      <c r="G914" s="5"/>
      <c r="I914" s="7"/>
    </row>
    <row r="915" spans="7:9" ht="13.2">
      <c r="G915" s="5"/>
      <c r="I915" s="7"/>
    </row>
    <row r="916" spans="7:9" ht="13.2">
      <c r="G916" s="5"/>
      <c r="I916" s="7"/>
    </row>
    <row r="917" spans="7:9" ht="13.2">
      <c r="G917" s="5"/>
      <c r="I917" s="7"/>
    </row>
    <row r="918" spans="7:9" ht="13.2">
      <c r="G918" s="5"/>
      <c r="I918" s="7"/>
    </row>
    <row r="919" spans="7:9" ht="13.2">
      <c r="G919" s="5"/>
      <c r="I919" s="7"/>
    </row>
    <row r="920" spans="7:9" ht="13.2">
      <c r="G920" s="5"/>
      <c r="I920" s="7"/>
    </row>
    <row r="921" spans="7:9" ht="13.2">
      <c r="G921" s="5"/>
      <c r="I921" s="7"/>
    </row>
    <row r="922" spans="7:9" ht="13.2">
      <c r="G922" s="5"/>
      <c r="I922" s="7"/>
    </row>
    <row r="923" spans="7:9" ht="13.2">
      <c r="G923" s="5"/>
      <c r="I923" s="7"/>
    </row>
    <row r="924" spans="7:9" ht="13.2">
      <c r="G924" s="5"/>
      <c r="I924" s="7"/>
    </row>
    <row r="925" spans="7:9" ht="13.2">
      <c r="G925" s="5"/>
      <c r="I925" s="7"/>
    </row>
    <row r="926" spans="7:9" ht="13.2">
      <c r="G926" s="5"/>
      <c r="I926" s="7"/>
    </row>
    <row r="927" spans="7:9" ht="13.2">
      <c r="G927" s="5"/>
      <c r="I927" s="7"/>
    </row>
    <row r="928" spans="7:9" ht="13.2">
      <c r="G928" s="5"/>
      <c r="I928" s="7"/>
    </row>
    <row r="929" spans="7:9" ht="13.2">
      <c r="G929" s="5"/>
      <c r="I929" s="7"/>
    </row>
    <row r="930" spans="7:9" ht="13.2">
      <c r="G930" s="5"/>
      <c r="I930" s="7"/>
    </row>
    <row r="931" spans="7:9" ht="13.2">
      <c r="G931" s="5"/>
      <c r="I931" s="7"/>
    </row>
    <row r="932" spans="7:9" ht="13.2">
      <c r="G932" s="5"/>
      <c r="I932" s="7"/>
    </row>
    <row r="933" spans="7:9" ht="13.2">
      <c r="G933" s="5"/>
      <c r="I933" s="7"/>
    </row>
    <row r="934" spans="7:9" ht="13.2">
      <c r="G934" s="5"/>
      <c r="I934" s="7"/>
    </row>
    <row r="935" spans="7:9" ht="13.2">
      <c r="G935" s="5"/>
      <c r="I935" s="7"/>
    </row>
    <row r="936" spans="7:9" ht="13.2">
      <c r="G936" s="5"/>
      <c r="I936" s="7"/>
    </row>
    <row r="937" spans="7:9" ht="13.2">
      <c r="G937" s="5"/>
      <c r="I937" s="7"/>
    </row>
    <row r="938" spans="7:9" ht="13.2">
      <c r="G938" s="5"/>
      <c r="I938" s="7"/>
    </row>
    <row r="939" spans="7:9" ht="13.2">
      <c r="G939" s="5"/>
      <c r="I939" s="7"/>
    </row>
    <row r="940" spans="7:9" ht="13.2">
      <c r="G940" s="5"/>
      <c r="I940" s="7"/>
    </row>
    <row r="941" spans="7:9" ht="13.2">
      <c r="G941" s="5"/>
      <c r="I941" s="7"/>
    </row>
    <row r="942" spans="7:9" ht="13.2">
      <c r="G942" s="5"/>
      <c r="I942" s="7"/>
    </row>
    <row r="943" spans="7:9" ht="13.2">
      <c r="G943" s="5"/>
      <c r="I943" s="7"/>
    </row>
    <row r="944" spans="7:9" ht="13.2">
      <c r="G944" s="5"/>
      <c r="I944" s="7"/>
    </row>
    <row r="945" spans="7:9" ht="13.2">
      <c r="G945" s="5"/>
      <c r="I945" s="7"/>
    </row>
    <row r="946" spans="7:9" ht="13.2">
      <c r="G946" s="5"/>
      <c r="I946" s="7"/>
    </row>
    <row r="947" spans="7:9" ht="13.2">
      <c r="G947" s="5"/>
      <c r="I947" s="7"/>
    </row>
    <row r="948" spans="7:9" ht="13.2">
      <c r="G948" s="5"/>
      <c r="I948" s="7"/>
    </row>
    <row r="949" spans="7:9" ht="13.2">
      <c r="G949" s="5"/>
      <c r="I949" s="7"/>
    </row>
    <row r="950" spans="7:9" ht="13.2">
      <c r="G950" s="5"/>
      <c r="I950" s="7"/>
    </row>
    <row r="951" spans="7:9" ht="13.2">
      <c r="G951" s="5"/>
      <c r="I951" s="7"/>
    </row>
    <row r="952" spans="7:9" ht="13.2">
      <c r="G952" s="5"/>
      <c r="I952" s="7"/>
    </row>
    <row r="953" spans="7:9" ht="13.2">
      <c r="G953" s="5"/>
      <c r="I953" s="7"/>
    </row>
    <row r="954" spans="7:9" ht="13.2">
      <c r="G954" s="5"/>
      <c r="I954" s="7"/>
    </row>
    <row r="955" spans="7:9" ht="13.2">
      <c r="G955" s="5"/>
      <c r="I955" s="7"/>
    </row>
    <row r="956" spans="7:9" ht="13.2">
      <c r="G956" s="5"/>
      <c r="I956" s="7"/>
    </row>
    <row r="957" spans="7:9" ht="13.2">
      <c r="G957" s="5"/>
      <c r="I957" s="7"/>
    </row>
    <row r="958" spans="7:9" ht="13.2">
      <c r="G958" s="5"/>
      <c r="I958" s="7"/>
    </row>
    <row r="959" spans="7:9" ht="13.2">
      <c r="G959" s="5"/>
      <c r="I959" s="7"/>
    </row>
    <row r="960" spans="7:9" ht="13.2">
      <c r="G960" s="5"/>
      <c r="I960" s="7"/>
    </row>
    <row r="961" spans="7:9" ht="13.2">
      <c r="G961" s="5"/>
      <c r="I961" s="7"/>
    </row>
    <row r="962" spans="7:9" ht="13.2">
      <c r="G962" s="5"/>
      <c r="I962" s="7"/>
    </row>
    <row r="963" spans="7:9" ht="13.2">
      <c r="G963" s="5"/>
      <c r="I963" s="7"/>
    </row>
    <row r="964" spans="7:9" ht="13.2">
      <c r="G964" s="5"/>
      <c r="I964" s="7"/>
    </row>
    <row r="965" spans="7:9" ht="13.2">
      <c r="G965" s="5"/>
      <c r="I965" s="7"/>
    </row>
    <row r="966" spans="7:9" ht="13.2">
      <c r="G966" s="5"/>
      <c r="I966" s="7"/>
    </row>
    <row r="967" spans="7:9" ht="13.2">
      <c r="G967" s="5"/>
      <c r="I967" s="7"/>
    </row>
    <row r="968" spans="7:9" ht="13.2">
      <c r="G968" s="5"/>
      <c r="I968" s="7"/>
    </row>
    <row r="969" spans="7:9" ht="13.2">
      <c r="G969" s="5"/>
      <c r="I969" s="7"/>
    </row>
    <row r="970" spans="7:9" ht="13.2">
      <c r="G970" s="5"/>
      <c r="I970" s="7"/>
    </row>
    <row r="971" spans="7:9" ht="13.2">
      <c r="G971" s="5"/>
      <c r="I971" s="7"/>
    </row>
    <row r="972" spans="7:9" ht="13.2">
      <c r="G972" s="5"/>
      <c r="I972" s="7"/>
    </row>
    <row r="973" spans="7:9" ht="13.2">
      <c r="G973" s="5"/>
      <c r="I973" s="7"/>
    </row>
    <row r="974" spans="7:9" ht="13.2">
      <c r="G974" s="5"/>
      <c r="I974" s="7"/>
    </row>
    <row r="975" spans="7:9" ht="13.2">
      <c r="G975" s="5"/>
      <c r="I975" s="7"/>
    </row>
    <row r="976" spans="7:9" ht="13.2">
      <c r="G976" s="5"/>
      <c r="I976" s="7"/>
    </row>
    <row r="977" spans="7:9" ht="13.2">
      <c r="G977" s="5"/>
      <c r="I977" s="7"/>
    </row>
    <row r="978" spans="7:9" ht="13.2">
      <c r="G978" s="5"/>
      <c r="I978" s="7"/>
    </row>
    <row r="979" spans="7:9" ht="13.2">
      <c r="G979" s="5"/>
      <c r="I979" s="7"/>
    </row>
    <row r="980" spans="7:9" ht="13.2">
      <c r="G980" s="5"/>
      <c r="I980" s="7"/>
    </row>
    <row r="981" spans="7:9" ht="13.2">
      <c r="G981" s="5"/>
      <c r="I981" s="7"/>
    </row>
    <row r="982" spans="7:9" ht="13.2">
      <c r="G982" s="5"/>
      <c r="I982" s="7"/>
    </row>
    <row r="983" spans="7:9" ht="13.2">
      <c r="G983" s="5"/>
      <c r="I983" s="7"/>
    </row>
    <row r="984" spans="7:9" ht="13.2">
      <c r="G984" s="5"/>
      <c r="I984" s="7"/>
    </row>
    <row r="985" spans="7:9" ht="13.2">
      <c r="G985" s="5"/>
      <c r="I985" s="7"/>
    </row>
    <row r="986" spans="7:9" ht="13.2">
      <c r="G986" s="5"/>
      <c r="I986" s="7"/>
    </row>
    <row r="987" spans="7:9" ht="13.2">
      <c r="G987" s="5"/>
      <c r="I987" s="7"/>
    </row>
    <row r="988" spans="7:9" ht="13.2">
      <c r="G988" s="5"/>
      <c r="I988" s="7"/>
    </row>
    <row r="989" spans="7:9" ht="13.2">
      <c r="G989" s="5"/>
      <c r="I989" s="7"/>
    </row>
    <row r="990" spans="7:9" ht="13.2">
      <c r="G990" s="5"/>
      <c r="I990" s="7"/>
    </row>
    <row r="991" spans="7:9" ht="13.2">
      <c r="G991" s="5"/>
      <c r="I991" s="7"/>
    </row>
    <row r="992" spans="7:9" ht="13.2">
      <c r="G992" s="5"/>
      <c r="I992" s="7"/>
    </row>
    <row r="993" spans="7:9" ht="13.2">
      <c r="G993" s="5"/>
      <c r="I993" s="7"/>
    </row>
    <row r="994" spans="7:9" ht="13.2">
      <c r="G994" s="5"/>
      <c r="I994" s="7"/>
    </row>
    <row r="995" spans="7:9" ht="13.2">
      <c r="G995" s="5"/>
      <c r="I995" s="7"/>
    </row>
    <row r="996" spans="7:9" ht="13.2">
      <c r="G996" s="5"/>
      <c r="I996" s="7"/>
    </row>
    <row r="997" spans="7:9" ht="13.2">
      <c r="G997" s="5"/>
      <c r="I997" s="7"/>
    </row>
    <row r="998" spans="7:9" ht="13.2">
      <c r="G998" s="5"/>
      <c r="I998" s="7"/>
    </row>
    <row r="999" spans="7:9" ht="13.2">
      <c r="G999" s="5"/>
      <c r="I999" s="7"/>
    </row>
    <row r="1000" spans="7:9" ht="13.2">
      <c r="G1000" s="5"/>
      <c r="I1000" s="7"/>
    </row>
    <row r="1001" spans="7:9" ht="13.2">
      <c r="G1001" s="5"/>
      <c r="I1001" s="7"/>
    </row>
    <row r="1002" spans="7:9" ht="13.2">
      <c r="G1002" s="5"/>
      <c r="I1002" s="7"/>
    </row>
    <row r="1003" spans="7:9" ht="13.2">
      <c r="G1003" s="5"/>
      <c r="I1003" s="7"/>
    </row>
    <row r="1004" spans="7:9" ht="13.2">
      <c r="G1004" s="5"/>
      <c r="I1004" s="7"/>
    </row>
    <row r="1005" spans="7:9" ht="13.2">
      <c r="G1005" s="5"/>
      <c r="I1005" s="7"/>
    </row>
    <row r="1006" spans="7:9" ht="13.2">
      <c r="G1006" s="5"/>
      <c r="I1006" s="7"/>
    </row>
    <row r="1007" spans="7:9" ht="13.2">
      <c r="G1007" s="5"/>
      <c r="I1007" s="7"/>
    </row>
    <row r="1008" spans="7:9" ht="13.2">
      <c r="G1008" s="5"/>
      <c r="I1008" s="7"/>
    </row>
    <row r="1009" spans="7:9" ht="13.2">
      <c r="G1009" s="5"/>
      <c r="I1009" s="7"/>
    </row>
    <row r="1010" spans="7:9" ht="13.2">
      <c r="G1010" s="5"/>
      <c r="I1010" s="7"/>
    </row>
    <row r="1011" spans="7:9" ht="13.2">
      <c r="G1011" s="5"/>
      <c r="I1011" s="7"/>
    </row>
    <row r="1012" spans="7:9" ht="13.2">
      <c r="G1012" s="5"/>
      <c r="I1012" s="7"/>
    </row>
    <row r="1013" spans="7:9" ht="13.2">
      <c r="G1013" s="5"/>
      <c r="I1013" s="7"/>
    </row>
    <row r="1014" spans="7:9" ht="13.2">
      <c r="G1014" s="5"/>
      <c r="I1014" s="7"/>
    </row>
    <row r="1015" spans="7:9" ht="13.2">
      <c r="G1015" s="5"/>
      <c r="I1015" s="7"/>
    </row>
    <row r="1016" spans="7:9" ht="13.2">
      <c r="G1016" s="5"/>
      <c r="I1016" s="7"/>
    </row>
    <row r="1017" spans="7:9" ht="13.2">
      <c r="G1017" s="5"/>
      <c r="I1017" s="7"/>
    </row>
    <row r="1018" spans="7:9" ht="13.2">
      <c r="G1018" s="5"/>
      <c r="I1018" s="7"/>
    </row>
    <row r="1019" spans="7:9" ht="13.2">
      <c r="G1019" s="5"/>
      <c r="I1019" s="7"/>
    </row>
    <row r="1020" spans="7:9" ht="13.2">
      <c r="G1020" s="5"/>
      <c r="I1020" s="7"/>
    </row>
    <row r="1021" spans="7:9" ht="13.2">
      <c r="G1021" s="5"/>
      <c r="I1021" s="7"/>
    </row>
    <row r="1022" spans="7:9" ht="13.2">
      <c r="G1022" s="5"/>
      <c r="I1022" s="7"/>
    </row>
    <row r="1023" spans="7:9" ht="13.2">
      <c r="G1023" s="5"/>
      <c r="I1023" s="7"/>
    </row>
    <row r="1024" spans="7:9" ht="13.2">
      <c r="G1024" s="5"/>
      <c r="I1024" s="7"/>
    </row>
    <row r="1025" spans="7:9" ht="13.2">
      <c r="G1025" s="5"/>
      <c r="I1025" s="7"/>
    </row>
    <row r="1026" spans="7:9" ht="13.2">
      <c r="G1026" s="5"/>
      <c r="I1026" s="7"/>
    </row>
    <row r="1027" spans="7:9" ht="13.2">
      <c r="G1027" s="5"/>
      <c r="I1027" s="7"/>
    </row>
    <row r="1028" spans="7:9" ht="13.2">
      <c r="G1028" s="5"/>
      <c r="I1028" s="7"/>
    </row>
    <row r="1029" spans="7:9" ht="13.2">
      <c r="G1029" s="5"/>
      <c r="I1029" s="7"/>
    </row>
    <row r="1030" spans="7:9" ht="13.2">
      <c r="G1030" s="5"/>
      <c r="I1030" s="7"/>
    </row>
    <row r="1031" spans="7:9" ht="13.2">
      <c r="G1031" s="5"/>
      <c r="I1031" s="7"/>
    </row>
    <row r="1032" spans="7:9" ht="13.2">
      <c r="G1032" s="5"/>
      <c r="I1032" s="7"/>
    </row>
    <row r="1033" spans="7:9" ht="13.2">
      <c r="G1033" s="5"/>
      <c r="I1033" s="7"/>
    </row>
    <row r="1034" spans="7:9" ht="13.2">
      <c r="G1034" s="5"/>
      <c r="I1034" s="7"/>
    </row>
    <row r="1035" spans="7:9" ht="13.2">
      <c r="G1035" s="5"/>
      <c r="I1035" s="7"/>
    </row>
    <row r="1036" spans="7:9" ht="13.2">
      <c r="G1036" s="5"/>
      <c r="I1036" s="7"/>
    </row>
    <row r="1037" spans="7:9" ht="13.2">
      <c r="G1037" s="5"/>
      <c r="I1037" s="7"/>
    </row>
    <row r="1038" spans="7:9" ht="13.2">
      <c r="G1038" s="5"/>
      <c r="I1038" s="7"/>
    </row>
    <row r="1039" spans="7:9" ht="13.2">
      <c r="G1039" s="5"/>
      <c r="I1039" s="7"/>
    </row>
    <row r="1040" spans="7:9" ht="13.2">
      <c r="G1040" s="5"/>
      <c r="I1040" s="7"/>
    </row>
    <row r="1041" spans="7:9" ht="13.2">
      <c r="G1041" s="5"/>
      <c r="I1041" s="7"/>
    </row>
  </sheetData>
  <autoFilter ref="A1:AB104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990"/>
  <sheetViews>
    <sheetView workbookViewId="0">
      <pane xSplit="1" topLeftCell="B1" activePane="topRight" state="frozen"/>
      <selection pane="topRight" activeCell="C2" sqref="C2"/>
    </sheetView>
  </sheetViews>
  <sheetFormatPr baseColWidth="10" defaultColWidth="12.6640625" defaultRowHeight="15.75" customHeight="1"/>
  <cols>
    <col min="1" max="1" width="53.88671875" customWidth="1"/>
    <col min="2" max="2" width="37.6640625" customWidth="1"/>
    <col min="3" max="3" width="70.33203125" customWidth="1"/>
    <col min="4" max="4" width="31.77734375" customWidth="1"/>
    <col min="5" max="5" width="37.88671875" customWidth="1"/>
    <col min="6" max="6" width="12.6640625" customWidth="1"/>
    <col min="7" max="7" width="23.77734375" customWidth="1"/>
    <col min="9" max="10" width="40.6640625" customWidth="1"/>
    <col min="11" max="11" width="12.109375" customWidth="1"/>
  </cols>
  <sheetData>
    <row r="1" spans="1:28">
      <c r="A1" s="9" t="s">
        <v>0</v>
      </c>
      <c r="B1" s="9" t="s">
        <v>1</v>
      </c>
      <c r="C1" s="9" t="s">
        <v>2</v>
      </c>
      <c r="D1" s="9" t="s">
        <v>3</v>
      </c>
      <c r="E1" s="9" t="s">
        <v>4</v>
      </c>
      <c r="F1" s="9" t="s">
        <v>5</v>
      </c>
      <c r="G1" s="12" t="s">
        <v>6</v>
      </c>
      <c r="H1" s="12" t="s">
        <v>7</v>
      </c>
      <c r="I1" s="12" t="s">
        <v>8</v>
      </c>
      <c r="J1" s="9" t="s">
        <v>9</v>
      </c>
      <c r="K1" s="9" t="s">
        <v>10</v>
      </c>
      <c r="L1" s="9" t="s">
        <v>205</v>
      </c>
      <c r="M1" s="9"/>
      <c r="N1" s="9"/>
      <c r="O1" s="8"/>
      <c r="P1" s="8"/>
      <c r="Q1" s="8"/>
      <c r="R1" s="9"/>
      <c r="S1" s="9"/>
      <c r="T1" s="9"/>
      <c r="U1" s="9"/>
      <c r="V1" s="9"/>
      <c r="W1" s="9"/>
      <c r="X1" s="9"/>
      <c r="Y1" s="9"/>
      <c r="Z1" s="9"/>
      <c r="AA1" s="9"/>
      <c r="AB1" s="9"/>
    </row>
    <row r="2" spans="1:28">
      <c r="A2" s="9" t="s">
        <v>9580</v>
      </c>
      <c r="B2" s="27" t="s">
        <v>9581</v>
      </c>
      <c r="C2" s="4" t="s">
        <v>9582</v>
      </c>
      <c r="D2" s="16" t="s">
        <v>9583</v>
      </c>
      <c r="E2" s="37" t="s">
        <v>9584</v>
      </c>
      <c r="F2" s="16" t="s">
        <v>9585</v>
      </c>
      <c r="G2" s="3" t="s">
        <v>9586</v>
      </c>
      <c r="H2" s="6" t="s">
        <v>9587</v>
      </c>
      <c r="I2" s="7" t="s">
        <v>9588</v>
      </c>
      <c r="J2" s="3" t="s">
        <v>9589</v>
      </c>
      <c r="K2" s="3"/>
      <c r="L2" s="5" t="s">
        <v>57</v>
      </c>
    </row>
    <row r="3" spans="1:28">
      <c r="A3" s="9" t="s">
        <v>9590</v>
      </c>
      <c r="B3" s="4" t="s">
        <v>2566</v>
      </c>
      <c r="C3" s="4" t="s">
        <v>2566</v>
      </c>
      <c r="D3" s="16" t="s">
        <v>2566</v>
      </c>
      <c r="E3" s="37" t="s">
        <v>2566</v>
      </c>
      <c r="F3" s="16" t="s">
        <v>2566</v>
      </c>
      <c r="G3" s="3" t="s">
        <v>2566</v>
      </c>
      <c r="H3" s="6" t="s">
        <v>2566</v>
      </c>
      <c r="I3" s="7" t="s">
        <v>2566</v>
      </c>
      <c r="J3" s="3" t="s">
        <v>17</v>
      </c>
      <c r="K3" s="3" t="s">
        <v>57</v>
      </c>
      <c r="L3" s="5" t="s">
        <v>57</v>
      </c>
    </row>
    <row r="4" spans="1:28">
      <c r="A4" s="9" t="s">
        <v>9591</v>
      </c>
      <c r="B4" s="4" t="s">
        <v>9592</v>
      </c>
      <c r="C4" s="4" t="s">
        <v>9592</v>
      </c>
      <c r="D4" s="16" t="s">
        <v>9592</v>
      </c>
      <c r="E4" s="37" t="s">
        <v>9592</v>
      </c>
      <c r="F4" s="16" t="s">
        <v>9592</v>
      </c>
      <c r="G4" s="3" t="s">
        <v>9592</v>
      </c>
      <c r="H4" s="6" t="s">
        <v>9592</v>
      </c>
      <c r="I4" s="7" t="s">
        <v>9592</v>
      </c>
      <c r="J4" s="3" t="s">
        <v>17</v>
      </c>
      <c r="K4" s="3" t="s">
        <v>57</v>
      </c>
      <c r="L4" s="5" t="s">
        <v>57</v>
      </c>
    </row>
    <row r="5" spans="1:28">
      <c r="A5" s="9" t="s">
        <v>9593</v>
      </c>
      <c r="B5" s="4" t="s">
        <v>9594</v>
      </c>
      <c r="C5" s="4" t="s">
        <v>9595</v>
      </c>
      <c r="D5" s="16" t="s">
        <v>9596</v>
      </c>
      <c r="E5" s="37" t="s">
        <v>9597</v>
      </c>
      <c r="F5" s="16" t="s">
        <v>9598</v>
      </c>
      <c r="G5" s="3" t="s">
        <v>9599</v>
      </c>
      <c r="H5" s="6" t="s">
        <v>9600</v>
      </c>
      <c r="I5" s="7" t="s">
        <v>9601</v>
      </c>
      <c r="J5" s="3" t="s">
        <v>17</v>
      </c>
      <c r="K5" s="3"/>
      <c r="L5" s="5" t="s">
        <v>57</v>
      </c>
    </row>
    <row r="6" spans="1:28">
      <c r="A6" s="9" t="s">
        <v>9602</v>
      </c>
      <c r="B6" s="13" t="s">
        <v>9603</v>
      </c>
      <c r="C6" s="13" t="s">
        <v>9603</v>
      </c>
      <c r="D6" s="16" t="s">
        <v>9603</v>
      </c>
      <c r="E6" s="37" t="s">
        <v>9603</v>
      </c>
      <c r="F6" s="7" t="s">
        <v>9603</v>
      </c>
      <c r="G6" s="5" t="s">
        <v>9603</v>
      </c>
      <c r="H6" s="6" t="s">
        <v>9604</v>
      </c>
      <c r="I6" s="7" t="s">
        <v>9605</v>
      </c>
      <c r="L6" s="5" t="s">
        <v>57</v>
      </c>
    </row>
    <row r="7" spans="1:28">
      <c r="A7" s="9" t="s">
        <v>9606</v>
      </c>
      <c r="B7" s="72" t="s">
        <v>9607</v>
      </c>
      <c r="C7" s="72" t="s">
        <v>9608</v>
      </c>
      <c r="D7" s="16" t="s">
        <v>9609</v>
      </c>
      <c r="E7" s="37" t="s">
        <v>9610</v>
      </c>
      <c r="F7" s="16" t="s">
        <v>9611</v>
      </c>
      <c r="G7" s="3" t="s">
        <v>9612</v>
      </c>
      <c r="H7" s="6" t="s">
        <v>9613</v>
      </c>
      <c r="I7" s="7" t="s">
        <v>9607</v>
      </c>
      <c r="J7" s="3" t="s">
        <v>9614</v>
      </c>
      <c r="K7" s="3"/>
      <c r="L7" s="5" t="s">
        <v>57</v>
      </c>
    </row>
    <row r="8" spans="1:28">
      <c r="A8" s="9" t="s">
        <v>9615</v>
      </c>
      <c r="B8" s="4" t="s">
        <v>9616</v>
      </c>
      <c r="C8" s="4" t="s">
        <v>9617</v>
      </c>
      <c r="D8" s="16" t="s">
        <v>9618</v>
      </c>
      <c r="E8" s="37" t="s">
        <v>9619</v>
      </c>
      <c r="F8" s="16" t="s">
        <v>9620</v>
      </c>
      <c r="G8" s="3" t="s">
        <v>9621</v>
      </c>
      <c r="H8" s="6" t="s">
        <v>9622</v>
      </c>
      <c r="I8" s="7" t="s">
        <v>9616</v>
      </c>
      <c r="J8" s="3" t="s">
        <v>9614</v>
      </c>
      <c r="K8" s="3"/>
      <c r="L8" s="5" t="s">
        <v>57</v>
      </c>
    </row>
    <row r="9" spans="1:28">
      <c r="A9" s="9" t="s">
        <v>9623</v>
      </c>
      <c r="B9" s="27" t="s">
        <v>9624</v>
      </c>
      <c r="C9" s="4" t="s">
        <v>9624</v>
      </c>
      <c r="D9" s="16" t="s">
        <v>9624</v>
      </c>
      <c r="E9" s="37" t="s">
        <v>7987</v>
      </c>
      <c r="F9" s="16" t="s">
        <v>9625</v>
      </c>
      <c r="G9" s="3" t="s">
        <v>9626</v>
      </c>
      <c r="H9" s="6" t="s">
        <v>9627</v>
      </c>
      <c r="I9" s="7" t="s">
        <v>9628</v>
      </c>
      <c r="J9" s="3" t="s">
        <v>9629</v>
      </c>
      <c r="K9" s="3"/>
      <c r="L9" s="5" t="s">
        <v>57</v>
      </c>
    </row>
    <row r="10" spans="1:28">
      <c r="A10" s="9" t="s">
        <v>9630</v>
      </c>
      <c r="B10" s="4" t="s">
        <v>2566</v>
      </c>
      <c r="C10" s="4" t="s">
        <v>2566</v>
      </c>
      <c r="D10" s="16" t="s">
        <v>2566</v>
      </c>
      <c r="E10" s="37" t="s">
        <v>2566</v>
      </c>
      <c r="F10" s="16" t="s">
        <v>2566</v>
      </c>
      <c r="G10" s="3" t="s">
        <v>2566</v>
      </c>
      <c r="H10" s="6" t="s">
        <v>2566</v>
      </c>
      <c r="I10" s="7" t="s">
        <v>2566</v>
      </c>
      <c r="J10" s="3" t="s">
        <v>17</v>
      </c>
      <c r="K10" s="3" t="s">
        <v>57</v>
      </c>
      <c r="L10" s="5" t="s">
        <v>57</v>
      </c>
    </row>
    <row r="11" spans="1:28">
      <c r="A11" s="9" t="s">
        <v>9631</v>
      </c>
      <c r="B11" s="13" t="s">
        <v>9592</v>
      </c>
      <c r="C11" s="13" t="s">
        <v>9592</v>
      </c>
      <c r="D11" s="16" t="s">
        <v>9592</v>
      </c>
      <c r="E11" s="37" t="s">
        <v>9592</v>
      </c>
      <c r="F11" s="16" t="s">
        <v>9592</v>
      </c>
      <c r="G11" s="5" t="s">
        <v>9592</v>
      </c>
      <c r="H11" s="6" t="s">
        <v>9592</v>
      </c>
      <c r="I11" s="7" t="s">
        <v>9592</v>
      </c>
      <c r="J11" s="3" t="s">
        <v>17</v>
      </c>
      <c r="K11" s="3" t="s">
        <v>57</v>
      </c>
      <c r="L11" s="5" t="s">
        <v>57</v>
      </c>
    </row>
    <row r="12" spans="1:28">
      <c r="A12" s="9" t="s">
        <v>9632</v>
      </c>
      <c r="B12" s="4" t="s">
        <v>9594</v>
      </c>
      <c r="C12" s="4" t="s">
        <v>9595</v>
      </c>
      <c r="D12" s="16" t="s">
        <v>9596</v>
      </c>
      <c r="E12" s="37" t="s">
        <v>9597</v>
      </c>
      <c r="F12" s="16" t="s">
        <v>9598</v>
      </c>
      <c r="G12" s="3" t="s">
        <v>9599</v>
      </c>
      <c r="H12" s="6" t="s">
        <v>9600</v>
      </c>
      <c r="I12" s="7" t="s">
        <v>9601</v>
      </c>
      <c r="J12" s="3" t="s">
        <v>17</v>
      </c>
      <c r="K12" s="3"/>
      <c r="L12" s="5" t="s">
        <v>57</v>
      </c>
    </row>
    <row r="13" spans="1:28">
      <c r="A13" s="9" t="s">
        <v>9633</v>
      </c>
      <c r="B13" s="13" t="s">
        <v>9634</v>
      </c>
      <c r="C13" s="13" t="s">
        <v>9634</v>
      </c>
      <c r="D13" s="16" t="s">
        <v>9634</v>
      </c>
      <c r="E13" s="37" t="s">
        <v>9634</v>
      </c>
      <c r="F13" s="7" t="s">
        <v>9634</v>
      </c>
      <c r="G13" s="5" t="s">
        <v>9634</v>
      </c>
      <c r="H13" s="6" t="s">
        <v>9634</v>
      </c>
      <c r="I13" s="7" t="s">
        <v>9634</v>
      </c>
      <c r="J13" s="3" t="s">
        <v>17</v>
      </c>
      <c r="K13" s="3" t="s">
        <v>57</v>
      </c>
      <c r="L13" s="5" t="s">
        <v>57</v>
      </c>
    </row>
    <row r="14" spans="1:28">
      <c r="A14" s="9" t="s">
        <v>9635</v>
      </c>
      <c r="B14" s="13" t="s">
        <v>9636</v>
      </c>
      <c r="C14" s="13" t="s">
        <v>9636</v>
      </c>
      <c r="D14" s="16" t="s">
        <v>9636</v>
      </c>
      <c r="E14" s="37" t="s">
        <v>9636</v>
      </c>
      <c r="F14" s="7" t="s">
        <v>9636</v>
      </c>
      <c r="G14" s="5" t="s">
        <v>9636</v>
      </c>
      <c r="H14" s="6" t="s">
        <v>9636</v>
      </c>
      <c r="I14" s="7" t="s">
        <v>9636</v>
      </c>
      <c r="J14" s="3" t="s">
        <v>17</v>
      </c>
      <c r="K14" s="3" t="s">
        <v>57</v>
      </c>
      <c r="L14" s="5" t="s">
        <v>57</v>
      </c>
    </row>
    <row r="15" spans="1:28">
      <c r="A15" s="9" t="s">
        <v>9637</v>
      </c>
      <c r="B15" s="27" t="s">
        <v>9638</v>
      </c>
      <c r="C15" s="4" t="s">
        <v>9639</v>
      </c>
      <c r="D15" s="16" t="s">
        <v>9640</v>
      </c>
      <c r="E15" s="37" t="s">
        <v>9641</v>
      </c>
      <c r="F15" s="16" t="s">
        <v>9642</v>
      </c>
      <c r="G15" s="3" t="s">
        <v>9643</v>
      </c>
      <c r="H15" s="6" t="s">
        <v>9644</v>
      </c>
      <c r="I15" s="7" t="s">
        <v>9645</v>
      </c>
      <c r="J15" s="3" t="s">
        <v>9646</v>
      </c>
      <c r="K15" s="3"/>
      <c r="L15" s="5" t="s">
        <v>57</v>
      </c>
    </row>
    <row r="16" spans="1:28">
      <c r="A16" s="9" t="s">
        <v>9647</v>
      </c>
      <c r="B16" s="4" t="s">
        <v>2566</v>
      </c>
      <c r="C16" s="4" t="s">
        <v>2566</v>
      </c>
      <c r="D16" s="16" t="s">
        <v>2566</v>
      </c>
      <c r="E16" s="37" t="s">
        <v>2566</v>
      </c>
      <c r="F16" s="16" t="s">
        <v>2566</v>
      </c>
      <c r="G16" s="3" t="s">
        <v>2566</v>
      </c>
      <c r="H16" s="6" t="s">
        <v>2566</v>
      </c>
      <c r="I16" s="7" t="s">
        <v>2566</v>
      </c>
      <c r="J16" s="3" t="s">
        <v>17</v>
      </c>
      <c r="K16" s="3" t="s">
        <v>57</v>
      </c>
      <c r="L16" s="5" t="s">
        <v>57</v>
      </c>
    </row>
    <row r="17" spans="1:12">
      <c r="A17" s="9" t="s">
        <v>9648</v>
      </c>
      <c r="B17" s="4" t="s">
        <v>9592</v>
      </c>
      <c r="C17" s="4" t="s">
        <v>9592</v>
      </c>
      <c r="D17" s="16" t="s">
        <v>9592</v>
      </c>
      <c r="E17" s="37" t="s">
        <v>9592</v>
      </c>
      <c r="F17" s="16" t="s">
        <v>9592</v>
      </c>
      <c r="G17" s="3" t="s">
        <v>9592</v>
      </c>
      <c r="H17" s="6" t="s">
        <v>9592</v>
      </c>
      <c r="I17" s="7" t="s">
        <v>9592</v>
      </c>
      <c r="J17" s="3" t="s">
        <v>17</v>
      </c>
      <c r="K17" s="3" t="s">
        <v>57</v>
      </c>
      <c r="L17" s="5" t="s">
        <v>57</v>
      </c>
    </row>
    <row r="18" spans="1:12">
      <c r="A18" s="9" t="s">
        <v>9649</v>
      </c>
      <c r="B18" s="4" t="s">
        <v>9594</v>
      </c>
      <c r="C18" s="4" t="s">
        <v>9595</v>
      </c>
      <c r="D18" s="16" t="s">
        <v>9596</v>
      </c>
      <c r="E18" s="37" t="s">
        <v>9597</v>
      </c>
      <c r="F18" s="16" t="s">
        <v>9598</v>
      </c>
      <c r="G18" s="3" t="s">
        <v>9599</v>
      </c>
      <c r="H18" s="6" t="s">
        <v>9600</v>
      </c>
      <c r="I18" s="7" t="s">
        <v>9601</v>
      </c>
      <c r="J18" s="3" t="s">
        <v>17</v>
      </c>
      <c r="K18" s="3"/>
      <c r="L18" s="5" t="s">
        <v>57</v>
      </c>
    </row>
    <row r="19" spans="1:12">
      <c r="A19" s="9" t="s">
        <v>9650</v>
      </c>
      <c r="B19" s="13" t="s">
        <v>9634</v>
      </c>
      <c r="C19" s="13" t="s">
        <v>9634</v>
      </c>
      <c r="D19" s="16" t="s">
        <v>9634</v>
      </c>
      <c r="E19" s="37" t="s">
        <v>9634</v>
      </c>
      <c r="F19" s="7" t="s">
        <v>9634</v>
      </c>
      <c r="G19" s="5" t="s">
        <v>9634</v>
      </c>
      <c r="H19" s="6" t="s">
        <v>9634</v>
      </c>
      <c r="I19" s="7" t="s">
        <v>9634</v>
      </c>
      <c r="J19" s="3" t="s">
        <v>17</v>
      </c>
      <c r="K19" s="3" t="s">
        <v>57</v>
      </c>
      <c r="L19" s="5" t="s">
        <v>57</v>
      </c>
    </row>
    <row r="20" spans="1:12">
      <c r="A20" s="9" t="s">
        <v>9651</v>
      </c>
      <c r="B20" s="13" t="s">
        <v>9636</v>
      </c>
      <c r="C20" s="13" t="s">
        <v>9636</v>
      </c>
      <c r="D20" s="16" t="s">
        <v>9636</v>
      </c>
      <c r="E20" s="37" t="s">
        <v>9636</v>
      </c>
      <c r="F20" s="7" t="s">
        <v>9636</v>
      </c>
      <c r="G20" s="5" t="s">
        <v>9636</v>
      </c>
      <c r="H20" s="6" t="s">
        <v>9636</v>
      </c>
      <c r="I20" s="7" t="s">
        <v>9636</v>
      </c>
      <c r="J20" s="3" t="s">
        <v>17</v>
      </c>
      <c r="K20" s="3" t="s">
        <v>57</v>
      </c>
      <c r="L20" s="5" t="s">
        <v>57</v>
      </c>
    </row>
    <row r="21" spans="1:12">
      <c r="A21" s="9" t="s">
        <v>9652</v>
      </c>
      <c r="B21" s="27" t="s">
        <v>9653</v>
      </c>
      <c r="C21" s="4" t="s">
        <v>9654</v>
      </c>
      <c r="D21" s="16" t="s">
        <v>7327</v>
      </c>
      <c r="E21" s="37" t="s">
        <v>5761</v>
      </c>
      <c r="F21" s="16" t="s">
        <v>9655</v>
      </c>
      <c r="G21" s="3" t="s">
        <v>9656</v>
      </c>
      <c r="H21" s="6" t="s">
        <v>9657</v>
      </c>
      <c r="I21" s="7" t="s">
        <v>9658</v>
      </c>
      <c r="J21" s="3" t="s">
        <v>9659</v>
      </c>
      <c r="K21" s="3"/>
      <c r="L21" s="5" t="s">
        <v>57</v>
      </c>
    </row>
    <row r="22" spans="1:12">
      <c r="A22" s="9" t="s">
        <v>9660</v>
      </c>
      <c r="B22" s="27" t="s">
        <v>5722</v>
      </c>
      <c r="C22" s="4" t="s">
        <v>5723</v>
      </c>
      <c r="D22" s="16" t="s">
        <v>5722</v>
      </c>
      <c r="E22" s="37" t="s">
        <v>9661</v>
      </c>
      <c r="F22" s="16" t="s">
        <v>9662</v>
      </c>
      <c r="G22" s="3" t="s">
        <v>9663</v>
      </c>
      <c r="H22" s="6" t="s">
        <v>9664</v>
      </c>
      <c r="I22" s="7" t="s">
        <v>5724</v>
      </c>
      <c r="J22" s="3" t="s">
        <v>9659</v>
      </c>
      <c r="K22" s="3"/>
      <c r="L22" s="5" t="s">
        <v>57</v>
      </c>
    </row>
    <row r="23" spans="1:12">
      <c r="A23" s="9" t="s">
        <v>9665</v>
      </c>
      <c r="B23" s="27" t="s">
        <v>9666</v>
      </c>
      <c r="C23" s="4" t="s">
        <v>9667</v>
      </c>
      <c r="D23" s="16" t="s">
        <v>9668</v>
      </c>
      <c r="E23" s="37" t="s">
        <v>5776</v>
      </c>
      <c r="F23" s="16" t="s">
        <v>9669</v>
      </c>
      <c r="G23" s="3" t="s">
        <v>9670</v>
      </c>
      <c r="H23" s="6" t="s">
        <v>9671</v>
      </c>
      <c r="I23" s="7" t="s">
        <v>9672</v>
      </c>
      <c r="J23" s="3" t="s">
        <v>9659</v>
      </c>
      <c r="K23" s="3"/>
      <c r="L23" s="5" t="s">
        <v>57</v>
      </c>
    </row>
    <row r="24" spans="1:12">
      <c r="A24" s="9" t="s">
        <v>9673</v>
      </c>
      <c r="B24" s="27" t="s">
        <v>9674</v>
      </c>
      <c r="C24" s="4" t="s">
        <v>9675</v>
      </c>
      <c r="D24" s="16" t="s">
        <v>9674</v>
      </c>
      <c r="E24" s="37" t="s">
        <v>9676</v>
      </c>
      <c r="F24" s="16" t="s">
        <v>9677</v>
      </c>
      <c r="G24" s="3" t="s">
        <v>9678</v>
      </c>
      <c r="H24" s="6" t="s">
        <v>9679</v>
      </c>
      <c r="I24" s="7" t="s">
        <v>9680</v>
      </c>
      <c r="J24" s="3" t="s">
        <v>9659</v>
      </c>
      <c r="K24" s="3"/>
      <c r="L24" s="5" t="s">
        <v>57</v>
      </c>
    </row>
    <row r="25" spans="1:12" ht="15.75" customHeight="1">
      <c r="A25" s="9" t="s">
        <v>9681</v>
      </c>
      <c r="B25" s="25" t="s">
        <v>9682</v>
      </c>
      <c r="C25" s="4" t="s">
        <v>9683</v>
      </c>
      <c r="D25" s="16" t="s">
        <v>9684</v>
      </c>
      <c r="E25" s="37" t="s">
        <v>9685</v>
      </c>
      <c r="F25" s="73" t="s">
        <v>9686</v>
      </c>
      <c r="G25" s="5" t="s">
        <v>9687</v>
      </c>
      <c r="H25" s="6" t="s">
        <v>9688</v>
      </c>
      <c r="I25" s="7" t="s">
        <v>9689</v>
      </c>
      <c r="J25" s="3" t="s">
        <v>17</v>
      </c>
      <c r="K25" s="3"/>
      <c r="L25" s="5" t="s">
        <v>57</v>
      </c>
    </row>
    <row r="26" spans="1:12" ht="14.4">
      <c r="A26" s="9" t="s">
        <v>9690</v>
      </c>
      <c r="B26" s="25" t="s">
        <v>9691</v>
      </c>
      <c r="C26" s="4" t="s">
        <v>9692</v>
      </c>
      <c r="D26" s="16" t="s">
        <v>9693</v>
      </c>
      <c r="E26" s="37" t="s">
        <v>9694</v>
      </c>
      <c r="F26" s="16" t="s">
        <v>9695</v>
      </c>
      <c r="G26" s="5" t="s">
        <v>9696</v>
      </c>
      <c r="H26" s="6" t="s">
        <v>9697</v>
      </c>
      <c r="I26" s="7" t="s">
        <v>9698</v>
      </c>
      <c r="J26" s="3" t="s">
        <v>9699</v>
      </c>
      <c r="K26" s="3"/>
      <c r="L26" s="5" t="s">
        <v>57</v>
      </c>
    </row>
    <row r="27" spans="1:12" ht="14.4">
      <c r="A27" s="9" t="s">
        <v>9700</v>
      </c>
      <c r="B27" s="4" t="s">
        <v>2566</v>
      </c>
      <c r="C27" s="4" t="s">
        <v>2566</v>
      </c>
      <c r="D27" s="16" t="s">
        <v>2566</v>
      </c>
      <c r="E27" s="37" t="s">
        <v>2566</v>
      </c>
      <c r="F27" s="16" t="s">
        <v>2566</v>
      </c>
      <c r="G27" s="3" t="s">
        <v>2566</v>
      </c>
      <c r="H27" s="6" t="s">
        <v>2566</v>
      </c>
      <c r="I27" s="7" t="s">
        <v>2566</v>
      </c>
      <c r="J27" s="3" t="s">
        <v>17</v>
      </c>
      <c r="K27" s="3" t="s">
        <v>57</v>
      </c>
      <c r="L27" s="5" t="s">
        <v>57</v>
      </c>
    </row>
    <row r="28" spans="1:12" ht="14.4">
      <c r="A28" s="9" t="s">
        <v>9701</v>
      </c>
      <c r="B28" s="4" t="s">
        <v>9592</v>
      </c>
      <c r="C28" s="4" t="s">
        <v>9592</v>
      </c>
      <c r="D28" s="16" t="s">
        <v>9592</v>
      </c>
      <c r="E28" s="37" t="s">
        <v>9592</v>
      </c>
      <c r="F28" s="16" t="s">
        <v>9592</v>
      </c>
      <c r="G28" s="3" t="s">
        <v>9592</v>
      </c>
      <c r="H28" s="6" t="s">
        <v>9592</v>
      </c>
      <c r="I28" s="7" t="s">
        <v>9592</v>
      </c>
      <c r="J28" s="3" t="s">
        <v>17</v>
      </c>
      <c r="K28" s="3" t="s">
        <v>57</v>
      </c>
      <c r="L28" s="5" t="s">
        <v>57</v>
      </c>
    </row>
    <row r="29" spans="1:12" ht="14.4">
      <c r="A29" s="9" t="s">
        <v>9702</v>
      </c>
      <c r="B29" s="4" t="s">
        <v>9594</v>
      </c>
      <c r="C29" s="4" t="s">
        <v>9595</v>
      </c>
      <c r="D29" s="16" t="s">
        <v>9596</v>
      </c>
      <c r="E29" s="37" t="s">
        <v>9597</v>
      </c>
      <c r="F29" s="16" t="s">
        <v>9598</v>
      </c>
      <c r="G29" s="3" t="s">
        <v>9599</v>
      </c>
      <c r="H29" s="6" t="s">
        <v>9600</v>
      </c>
      <c r="I29" s="7" t="s">
        <v>9601</v>
      </c>
      <c r="J29" s="3" t="s">
        <v>17</v>
      </c>
      <c r="K29" s="3"/>
      <c r="L29" s="5" t="s">
        <v>57</v>
      </c>
    </row>
    <row r="30" spans="1:12" ht="14.4">
      <c r="A30" s="9" t="s">
        <v>9703</v>
      </c>
      <c r="B30" s="13" t="s">
        <v>9634</v>
      </c>
      <c r="C30" s="13" t="s">
        <v>9634</v>
      </c>
      <c r="D30" s="16" t="s">
        <v>9634</v>
      </c>
      <c r="E30" s="37" t="s">
        <v>9634</v>
      </c>
      <c r="F30" s="7" t="s">
        <v>9634</v>
      </c>
      <c r="G30" s="5" t="s">
        <v>9634</v>
      </c>
      <c r="H30" s="6" t="s">
        <v>9634</v>
      </c>
      <c r="I30" s="7" t="s">
        <v>9634</v>
      </c>
      <c r="J30" s="3" t="s">
        <v>17</v>
      </c>
      <c r="K30" s="3" t="s">
        <v>57</v>
      </c>
      <c r="L30" s="5" t="s">
        <v>57</v>
      </c>
    </row>
    <row r="31" spans="1:12" ht="14.4">
      <c r="A31" s="9" t="s">
        <v>9704</v>
      </c>
      <c r="B31" s="13" t="s">
        <v>9636</v>
      </c>
      <c r="C31" s="29" t="s">
        <v>9636</v>
      </c>
      <c r="D31" s="16" t="s">
        <v>9636</v>
      </c>
      <c r="E31" s="37" t="s">
        <v>9636</v>
      </c>
      <c r="F31" s="7" t="s">
        <v>9636</v>
      </c>
      <c r="G31" s="5" t="s">
        <v>9636</v>
      </c>
      <c r="H31" s="6" t="s">
        <v>9636</v>
      </c>
      <c r="I31" s="7" t="s">
        <v>9636</v>
      </c>
      <c r="J31" s="3" t="s">
        <v>17</v>
      </c>
      <c r="K31" s="3" t="s">
        <v>57</v>
      </c>
      <c r="L31" s="5" t="s">
        <v>57</v>
      </c>
    </row>
    <row r="32" spans="1:12" ht="14.4">
      <c r="A32" s="9" t="s">
        <v>9705</v>
      </c>
      <c r="B32" s="27" t="s">
        <v>9706</v>
      </c>
      <c r="C32" s="4" t="s">
        <v>9707</v>
      </c>
      <c r="D32" s="16" t="s">
        <v>9708</v>
      </c>
      <c r="E32" s="37" t="s">
        <v>9709</v>
      </c>
      <c r="F32" s="16" t="s">
        <v>9710</v>
      </c>
      <c r="G32" s="3" t="s">
        <v>9711</v>
      </c>
      <c r="H32" s="6" t="s">
        <v>9712</v>
      </c>
      <c r="I32" s="7" t="s">
        <v>9713</v>
      </c>
      <c r="J32" s="3" t="s">
        <v>9714</v>
      </c>
      <c r="K32" s="3"/>
      <c r="L32" s="5" t="s">
        <v>57</v>
      </c>
    </row>
    <row r="33" spans="1:12" ht="14.4">
      <c r="A33" s="9" t="s">
        <v>9715</v>
      </c>
      <c r="B33" s="27" t="s">
        <v>2566</v>
      </c>
      <c r="C33" s="4" t="s">
        <v>2566</v>
      </c>
      <c r="D33" s="16" t="s">
        <v>2566</v>
      </c>
      <c r="E33" s="37" t="s">
        <v>2566</v>
      </c>
      <c r="F33" s="16" t="s">
        <v>2566</v>
      </c>
      <c r="G33" s="3" t="s">
        <v>2566</v>
      </c>
      <c r="H33" s="6" t="s">
        <v>2566</v>
      </c>
      <c r="I33" s="7" t="s">
        <v>2566</v>
      </c>
      <c r="J33" s="3" t="s">
        <v>17</v>
      </c>
      <c r="K33" s="3" t="s">
        <v>57</v>
      </c>
      <c r="L33" s="5" t="s">
        <v>57</v>
      </c>
    </row>
    <row r="34" spans="1:12" ht="14.4">
      <c r="A34" s="9" t="s">
        <v>9716</v>
      </c>
      <c r="B34" s="4" t="s">
        <v>9592</v>
      </c>
      <c r="C34" s="4" t="s">
        <v>9592</v>
      </c>
      <c r="D34" s="16" t="s">
        <v>9592</v>
      </c>
      <c r="E34" s="37" t="s">
        <v>9592</v>
      </c>
      <c r="F34" s="16" t="s">
        <v>9592</v>
      </c>
      <c r="G34" s="3" t="s">
        <v>9592</v>
      </c>
      <c r="H34" s="6" t="s">
        <v>9592</v>
      </c>
      <c r="I34" s="7" t="s">
        <v>9592</v>
      </c>
      <c r="J34" s="3" t="s">
        <v>17</v>
      </c>
      <c r="K34" s="3" t="s">
        <v>57</v>
      </c>
      <c r="L34" s="5" t="s">
        <v>57</v>
      </c>
    </row>
    <row r="35" spans="1:12" ht="14.4">
      <c r="A35" s="9" t="s">
        <v>9717</v>
      </c>
      <c r="B35" s="4" t="s">
        <v>9594</v>
      </c>
      <c r="C35" s="4" t="s">
        <v>9595</v>
      </c>
      <c r="D35" s="16" t="s">
        <v>9596</v>
      </c>
      <c r="E35" s="37" t="s">
        <v>9597</v>
      </c>
      <c r="F35" s="16" t="s">
        <v>9598</v>
      </c>
      <c r="G35" s="3" t="s">
        <v>9599</v>
      </c>
      <c r="H35" s="6" t="s">
        <v>9600</v>
      </c>
      <c r="I35" s="7" t="s">
        <v>9601</v>
      </c>
      <c r="J35" s="3" t="s">
        <v>17</v>
      </c>
      <c r="K35" s="3"/>
      <c r="L35" s="5" t="s">
        <v>57</v>
      </c>
    </row>
    <row r="36" spans="1:12" ht="14.4">
      <c r="A36" s="9" t="s">
        <v>9718</v>
      </c>
      <c r="B36" s="25" t="s">
        <v>9719</v>
      </c>
      <c r="C36" s="4" t="s">
        <v>9720</v>
      </c>
      <c r="D36" s="16" t="s">
        <v>9721</v>
      </c>
      <c r="E36" s="37" t="s">
        <v>9722</v>
      </c>
      <c r="F36" s="16" t="s">
        <v>9723</v>
      </c>
      <c r="G36" s="5" t="s">
        <v>9724</v>
      </c>
      <c r="H36" s="6" t="s">
        <v>9725</v>
      </c>
      <c r="I36" s="7" t="s">
        <v>9726</v>
      </c>
      <c r="J36" s="3" t="s">
        <v>17</v>
      </c>
      <c r="K36" s="3"/>
      <c r="L36" s="5" t="s">
        <v>57</v>
      </c>
    </row>
    <row r="37" spans="1:12" ht="14.4">
      <c r="A37" s="9" t="s">
        <v>9727</v>
      </c>
      <c r="B37" s="25" t="s">
        <v>9728</v>
      </c>
      <c r="C37" s="4" t="s">
        <v>9729</v>
      </c>
      <c r="D37" s="16" t="s">
        <v>9730</v>
      </c>
      <c r="E37" s="37" t="s">
        <v>9731</v>
      </c>
      <c r="F37" s="16" t="s">
        <v>9732</v>
      </c>
      <c r="G37" s="5" t="s">
        <v>9733</v>
      </c>
      <c r="H37" s="6" t="s">
        <v>9734</v>
      </c>
      <c r="I37" s="7" t="s">
        <v>9735</v>
      </c>
      <c r="J37" s="3" t="s">
        <v>17</v>
      </c>
      <c r="K37" s="3"/>
      <c r="L37" s="5" t="s">
        <v>57</v>
      </c>
    </row>
    <row r="38" spans="1:12" ht="14.4">
      <c r="A38" s="9" t="s">
        <v>9736</v>
      </c>
      <c r="B38" s="4" t="s">
        <v>9737</v>
      </c>
      <c r="C38" s="4" t="s">
        <v>9738</v>
      </c>
      <c r="D38" s="16" t="s">
        <v>9739</v>
      </c>
      <c r="E38" s="37" t="s">
        <v>9740</v>
      </c>
      <c r="F38" s="16" t="s">
        <v>9741</v>
      </c>
      <c r="G38" s="3" t="s">
        <v>9742</v>
      </c>
      <c r="H38" s="6" t="s">
        <v>9743</v>
      </c>
      <c r="I38" s="7" t="s">
        <v>9744</v>
      </c>
      <c r="J38" s="74" t="s">
        <v>17</v>
      </c>
      <c r="K38" s="3"/>
      <c r="L38" s="5" t="s">
        <v>57</v>
      </c>
    </row>
    <row r="39" spans="1:12" ht="14.4">
      <c r="A39" s="9" t="s">
        <v>9745</v>
      </c>
      <c r="B39" s="4" t="s">
        <v>9746</v>
      </c>
      <c r="C39" s="4" t="s">
        <v>9747</v>
      </c>
      <c r="D39" s="16" t="s">
        <v>9748</v>
      </c>
      <c r="E39" s="37" t="s">
        <v>9749</v>
      </c>
      <c r="F39" s="16" t="s">
        <v>9750</v>
      </c>
      <c r="G39" s="3" t="s">
        <v>9751</v>
      </c>
      <c r="H39" s="6" t="s">
        <v>9752</v>
      </c>
      <c r="I39" s="7" t="s">
        <v>9753</v>
      </c>
      <c r="J39" s="74" t="s">
        <v>17</v>
      </c>
      <c r="K39" s="3"/>
      <c r="L39" s="5" t="s">
        <v>57</v>
      </c>
    </row>
    <row r="40" spans="1:12" ht="14.4">
      <c r="A40" s="9" t="s">
        <v>9754</v>
      </c>
      <c r="B40" s="4" t="s">
        <v>9755</v>
      </c>
      <c r="C40" s="4" t="s">
        <v>9756</v>
      </c>
      <c r="D40" s="16" t="s">
        <v>9757</v>
      </c>
      <c r="E40" s="37" t="s">
        <v>9758</v>
      </c>
      <c r="F40" s="16" t="s">
        <v>9759</v>
      </c>
      <c r="G40" s="3" t="s">
        <v>9760</v>
      </c>
      <c r="H40" s="6" t="s">
        <v>9761</v>
      </c>
      <c r="I40" s="7" t="s">
        <v>9762</v>
      </c>
      <c r="J40" s="74" t="s">
        <v>17</v>
      </c>
      <c r="K40" s="3"/>
      <c r="L40" s="5" t="s">
        <v>57</v>
      </c>
    </row>
    <row r="41" spans="1:12" ht="14.4">
      <c r="A41" s="9" t="s">
        <v>9763</v>
      </c>
      <c r="B41" s="13" t="s">
        <v>9764</v>
      </c>
      <c r="C41" s="13" t="s">
        <v>9764</v>
      </c>
      <c r="D41" s="16" t="s">
        <v>9764</v>
      </c>
      <c r="E41" s="37" t="s">
        <v>9764</v>
      </c>
      <c r="F41" s="7" t="s">
        <v>9764</v>
      </c>
      <c r="G41" s="5" t="s">
        <v>9764</v>
      </c>
      <c r="H41" s="6" t="s">
        <v>9764</v>
      </c>
      <c r="I41" s="7" t="s">
        <v>9764</v>
      </c>
      <c r="J41" s="74" t="s">
        <v>17</v>
      </c>
      <c r="K41" s="3" t="s">
        <v>57</v>
      </c>
      <c r="L41" s="5" t="s">
        <v>57</v>
      </c>
    </row>
    <row r="42" spans="1:12" ht="14.4">
      <c r="A42" s="9" t="s">
        <v>9765</v>
      </c>
      <c r="B42" s="4" t="s">
        <v>2772</v>
      </c>
      <c r="C42" s="4" t="s">
        <v>2772</v>
      </c>
      <c r="D42" s="16" t="s">
        <v>2772</v>
      </c>
      <c r="E42" s="37" t="s">
        <v>2772</v>
      </c>
      <c r="F42" s="16" t="s">
        <v>2772</v>
      </c>
      <c r="G42" s="3" t="s">
        <v>2772</v>
      </c>
      <c r="H42" s="6" t="s">
        <v>2772</v>
      </c>
      <c r="I42" s="7" t="s">
        <v>2772</v>
      </c>
      <c r="J42" s="3" t="s">
        <v>17</v>
      </c>
      <c r="K42" s="3" t="s">
        <v>57</v>
      </c>
      <c r="L42" s="5" t="s">
        <v>57</v>
      </c>
    </row>
    <row r="43" spans="1:12" ht="14.4">
      <c r="A43" s="9" t="s">
        <v>9766</v>
      </c>
      <c r="B43" s="4" t="s">
        <v>9767</v>
      </c>
      <c r="C43" s="4" t="s">
        <v>2845</v>
      </c>
      <c r="D43" s="16" t="s">
        <v>9768</v>
      </c>
      <c r="E43" s="37" t="s">
        <v>9769</v>
      </c>
      <c r="F43" s="16" t="s">
        <v>2848</v>
      </c>
      <c r="G43" s="3" t="s">
        <v>9770</v>
      </c>
      <c r="H43" s="6" t="s">
        <v>9771</v>
      </c>
      <c r="I43" s="7" t="s">
        <v>9772</v>
      </c>
      <c r="J43" s="3" t="s">
        <v>17</v>
      </c>
      <c r="K43" s="3"/>
      <c r="L43" s="5" t="s">
        <v>57</v>
      </c>
    </row>
    <row r="44" spans="1:12" ht="14.4">
      <c r="A44" s="9" t="s">
        <v>9773</v>
      </c>
      <c r="B44" s="4" t="s">
        <v>9774</v>
      </c>
      <c r="C44" s="4" t="s">
        <v>9775</v>
      </c>
      <c r="D44" s="16" t="s">
        <v>9776</v>
      </c>
      <c r="E44" s="37" t="s">
        <v>9777</v>
      </c>
      <c r="F44" s="16" t="s">
        <v>9778</v>
      </c>
      <c r="G44" s="3" t="s">
        <v>9779</v>
      </c>
      <c r="H44" s="6" t="s">
        <v>9780</v>
      </c>
      <c r="I44" s="7" t="s">
        <v>9781</v>
      </c>
      <c r="J44" s="3" t="s">
        <v>9782</v>
      </c>
      <c r="K44" s="3"/>
      <c r="L44" s="5" t="s">
        <v>57</v>
      </c>
    </row>
    <row r="45" spans="1:12" ht="14.4">
      <c r="A45" s="9" t="s">
        <v>9783</v>
      </c>
      <c r="B45" s="4" t="s">
        <v>9784</v>
      </c>
      <c r="C45" s="4" t="s">
        <v>9785</v>
      </c>
      <c r="D45" s="16" t="s">
        <v>2786</v>
      </c>
      <c r="E45" s="37" t="s">
        <v>9786</v>
      </c>
      <c r="F45" s="16" t="s">
        <v>2788</v>
      </c>
      <c r="G45" s="3" t="s">
        <v>2789</v>
      </c>
      <c r="H45" s="6" t="s">
        <v>9787</v>
      </c>
      <c r="I45" s="7" t="s">
        <v>9788</v>
      </c>
      <c r="J45" s="3" t="s">
        <v>9789</v>
      </c>
      <c r="K45" s="3"/>
      <c r="L45" s="5" t="s">
        <v>57</v>
      </c>
    </row>
    <row r="46" spans="1:12" ht="14.4">
      <c r="A46" s="9" t="s">
        <v>9790</v>
      </c>
      <c r="B46" s="4" t="s">
        <v>9791</v>
      </c>
      <c r="C46" s="13" t="s">
        <v>9791</v>
      </c>
      <c r="D46" s="16" t="s">
        <v>9791</v>
      </c>
      <c r="E46" s="37" t="s">
        <v>9791</v>
      </c>
      <c r="F46" s="7" t="s">
        <v>9791</v>
      </c>
      <c r="G46" s="3" t="s">
        <v>9792</v>
      </c>
      <c r="H46" s="6" t="s">
        <v>9791</v>
      </c>
      <c r="I46" s="7" t="s">
        <v>9791</v>
      </c>
      <c r="J46" s="3" t="s">
        <v>9793</v>
      </c>
      <c r="K46" s="3"/>
      <c r="L46" s="5" t="s">
        <v>57</v>
      </c>
    </row>
    <row r="47" spans="1:12" ht="14.4">
      <c r="A47" s="9" t="s">
        <v>9794</v>
      </c>
      <c r="B47" s="4" t="s">
        <v>9795</v>
      </c>
      <c r="C47" s="13" t="s">
        <v>9796</v>
      </c>
      <c r="D47" s="16" t="s">
        <v>9797</v>
      </c>
      <c r="E47" s="37" t="s">
        <v>9798</v>
      </c>
      <c r="F47" s="16" t="s">
        <v>9799</v>
      </c>
      <c r="G47" s="3" t="s">
        <v>9800</v>
      </c>
      <c r="H47" s="6" t="s">
        <v>9801</v>
      </c>
      <c r="I47" s="7" t="s">
        <v>9802</v>
      </c>
      <c r="J47" s="3" t="s">
        <v>9793</v>
      </c>
      <c r="K47" s="3"/>
      <c r="L47" s="5" t="s">
        <v>57</v>
      </c>
    </row>
    <row r="48" spans="1:12" ht="14.4">
      <c r="A48" s="9" t="s">
        <v>9803</v>
      </c>
      <c r="B48" s="4" t="s">
        <v>9804</v>
      </c>
      <c r="C48" s="13" t="s">
        <v>9805</v>
      </c>
      <c r="D48" s="16" t="s">
        <v>9806</v>
      </c>
      <c r="E48" s="37" t="s">
        <v>9807</v>
      </c>
      <c r="F48" s="16" t="s">
        <v>9808</v>
      </c>
      <c r="G48" s="3" t="s">
        <v>9809</v>
      </c>
      <c r="H48" s="6" t="s">
        <v>9810</v>
      </c>
      <c r="I48" s="7" t="s">
        <v>9811</v>
      </c>
      <c r="J48" s="3" t="s">
        <v>9793</v>
      </c>
      <c r="K48" s="3"/>
      <c r="L48" s="5" t="s">
        <v>57</v>
      </c>
    </row>
    <row r="49" spans="1:17" ht="14.4">
      <c r="A49" s="9" t="s">
        <v>9812</v>
      </c>
      <c r="B49" s="4" t="s">
        <v>9813</v>
      </c>
      <c r="C49" s="13" t="s">
        <v>9814</v>
      </c>
      <c r="D49" s="16" t="s">
        <v>9815</v>
      </c>
      <c r="E49" s="37" t="s">
        <v>9816</v>
      </c>
      <c r="F49" s="16" t="s">
        <v>9817</v>
      </c>
      <c r="G49" s="3" t="s">
        <v>9818</v>
      </c>
      <c r="H49" s="6" t="s">
        <v>9819</v>
      </c>
      <c r="I49" s="7" t="s">
        <v>9820</v>
      </c>
      <c r="J49" s="3" t="s">
        <v>9821</v>
      </c>
      <c r="K49" s="3"/>
      <c r="L49" s="5" t="s">
        <v>57</v>
      </c>
    </row>
    <row r="50" spans="1:17" ht="14.4">
      <c r="A50" s="9" t="s">
        <v>9822</v>
      </c>
      <c r="B50" s="4" t="s">
        <v>2566</v>
      </c>
      <c r="C50" s="4" t="s">
        <v>2566</v>
      </c>
      <c r="D50" s="16" t="s">
        <v>2566</v>
      </c>
      <c r="E50" s="37" t="s">
        <v>2566</v>
      </c>
      <c r="F50" s="16" t="s">
        <v>2566</v>
      </c>
      <c r="G50" s="3" t="s">
        <v>2566</v>
      </c>
      <c r="H50" s="6" t="s">
        <v>2566</v>
      </c>
      <c r="I50" s="7" t="s">
        <v>2566</v>
      </c>
      <c r="J50" s="3" t="s">
        <v>17</v>
      </c>
      <c r="K50" s="3" t="s">
        <v>57</v>
      </c>
      <c r="L50" s="5" t="s">
        <v>57</v>
      </c>
    </row>
    <row r="51" spans="1:17" ht="14.4">
      <c r="A51" s="9" t="s">
        <v>9823</v>
      </c>
      <c r="B51" s="4" t="s">
        <v>9592</v>
      </c>
      <c r="C51" s="4" t="s">
        <v>9592</v>
      </c>
      <c r="D51" s="16" t="s">
        <v>9592</v>
      </c>
      <c r="E51" s="37" t="s">
        <v>9592</v>
      </c>
      <c r="F51" s="16" t="s">
        <v>9592</v>
      </c>
      <c r="G51" s="3" t="s">
        <v>9592</v>
      </c>
      <c r="H51" s="6" t="s">
        <v>9592</v>
      </c>
      <c r="I51" s="7" t="s">
        <v>9592</v>
      </c>
      <c r="J51" s="3" t="s">
        <v>17</v>
      </c>
      <c r="K51" s="3" t="s">
        <v>57</v>
      </c>
      <c r="L51" s="5" t="s">
        <v>57</v>
      </c>
    </row>
    <row r="52" spans="1:17" ht="14.4">
      <c r="A52" s="9" t="s">
        <v>9824</v>
      </c>
      <c r="B52" s="4" t="s">
        <v>9594</v>
      </c>
      <c r="C52" s="4" t="s">
        <v>9595</v>
      </c>
      <c r="D52" s="16" t="s">
        <v>9596</v>
      </c>
      <c r="E52" s="37" t="s">
        <v>9597</v>
      </c>
      <c r="F52" s="16" t="s">
        <v>9598</v>
      </c>
      <c r="G52" s="3" t="s">
        <v>9599</v>
      </c>
      <c r="H52" s="6" t="s">
        <v>9600</v>
      </c>
      <c r="I52" s="7" t="s">
        <v>9601</v>
      </c>
      <c r="J52" s="3" t="s">
        <v>17</v>
      </c>
      <c r="K52" s="3"/>
      <c r="L52" s="5" t="s">
        <v>57</v>
      </c>
    </row>
    <row r="53" spans="1:17" ht="14.4">
      <c r="A53" s="9" t="s">
        <v>9825</v>
      </c>
      <c r="B53" s="13" t="s">
        <v>9826</v>
      </c>
      <c r="C53" s="13" t="s">
        <v>9826</v>
      </c>
      <c r="D53" s="16" t="s">
        <v>9826</v>
      </c>
      <c r="E53" s="37" t="s">
        <v>9826</v>
      </c>
      <c r="F53" s="7" t="s">
        <v>9826</v>
      </c>
      <c r="G53" s="5" t="s">
        <v>9826</v>
      </c>
      <c r="H53" s="6" t="s">
        <v>9826</v>
      </c>
      <c r="I53" s="7" t="s">
        <v>9826</v>
      </c>
      <c r="J53" s="3" t="s">
        <v>17</v>
      </c>
      <c r="K53" s="3" t="s">
        <v>57</v>
      </c>
      <c r="L53" s="5" t="s">
        <v>57</v>
      </c>
    </row>
    <row r="54" spans="1:17" ht="14.4">
      <c r="A54" s="9" t="s">
        <v>9827</v>
      </c>
      <c r="B54" s="13" t="s">
        <v>9828</v>
      </c>
      <c r="C54" s="13" t="s">
        <v>9828</v>
      </c>
      <c r="D54" s="16" t="s">
        <v>9828</v>
      </c>
      <c r="E54" s="37" t="s">
        <v>9828</v>
      </c>
      <c r="F54" s="7" t="s">
        <v>9828</v>
      </c>
      <c r="G54" s="5" t="s">
        <v>9828</v>
      </c>
      <c r="H54" s="6" t="s">
        <v>9828</v>
      </c>
      <c r="I54" s="7" t="s">
        <v>9828</v>
      </c>
      <c r="J54" s="3" t="s">
        <v>17</v>
      </c>
      <c r="K54" s="3" t="s">
        <v>57</v>
      </c>
      <c r="L54" s="5" t="s">
        <v>57</v>
      </c>
    </row>
    <row r="55" spans="1:17" ht="14.4">
      <c r="A55" s="9" t="s">
        <v>9829</v>
      </c>
      <c r="B55" s="13" t="s">
        <v>9830</v>
      </c>
      <c r="C55" s="13" t="s">
        <v>9830</v>
      </c>
      <c r="D55" s="16" t="s">
        <v>9830</v>
      </c>
      <c r="E55" s="37" t="s">
        <v>9830</v>
      </c>
      <c r="F55" s="7" t="s">
        <v>9830</v>
      </c>
      <c r="G55" s="5" t="s">
        <v>9830</v>
      </c>
      <c r="H55" s="6" t="s">
        <v>9830</v>
      </c>
      <c r="I55" s="7" t="s">
        <v>9830</v>
      </c>
      <c r="J55" s="3" t="s">
        <v>17</v>
      </c>
      <c r="K55" s="3" t="s">
        <v>57</v>
      </c>
      <c r="L55" s="5" t="s">
        <v>57</v>
      </c>
    </row>
    <row r="56" spans="1:17" ht="14.4">
      <c r="A56" s="9" t="s">
        <v>9831</v>
      </c>
      <c r="B56" s="13" t="s">
        <v>9832</v>
      </c>
      <c r="C56" s="13" t="s">
        <v>9832</v>
      </c>
      <c r="D56" s="16" t="s">
        <v>9832</v>
      </c>
      <c r="E56" s="37" t="s">
        <v>9832</v>
      </c>
      <c r="F56" s="7" t="s">
        <v>9832</v>
      </c>
      <c r="G56" s="5" t="s">
        <v>9832</v>
      </c>
      <c r="H56" s="6" t="s">
        <v>9832</v>
      </c>
      <c r="I56" s="7" t="s">
        <v>9832</v>
      </c>
      <c r="J56" s="3" t="s">
        <v>17</v>
      </c>
      <c r="K56" s="3" t="s">
        <v>57</v>
      </c>
      <c r="L56" s="5" t="s">
        <v>57</v>
      </c>
    </row>
    <row r="57" spans="1:17" ht="14.4">
      <c r="A57" s="9" t="s">
        <v>9833</v>
      </c>
      <c r="B57" s="13" t="s">
        <v>9834</v>
      </c>
      <c r="C57" s="13" t="s">
        <v>9834</v>
      </c>
      <c r="D57" s="16" t="s">
        <v>9834</v>
      </c>
      <c r="E57" s="37" t="s">
        <v>9834</v>
      </c>
      <c r="F57" s="7" t="s">
        <v>9834</v>
      </c>
      <c r="G57" s="5" t="s">
        <v>9834</v>
      </c>
      <c r="H57" s="6" t="s">
        <v>9834</v>
      </c>
      <c r="I57" s="7" t="s">
        <v>9834</v>
      </c>
      <c r="J57" s="3" t="s">
        <v>17</v>
      </c>
      <c r="K57" s="3" t="s">
        <v>57</v>
      </c>
      <c r="L57" s="5" t="s">
        <v>57</v>
      </c>
    </row>
    <row r="58" spans="1:17" ht="14.4">
      <c r="A58" s="9" t="s">
        <v>9835</v>
      </c>
      <c r="B58" s="13" t="s">
        <v>9836</v>
      </c>
      <c r="C58" s="13" t="s">
        <v>9837</v>
      </c>
      <c r="D58" s="16" t="s">
        <v>9838</v>
      </c>
      <c r="E58" s="37" t="s">
        <v>9839</v>
      </c>
      <c r="F58" s="16" t="s">
        <v>9839</v>
      </c>
      <c r="G58" s="5" t="s">
        <v>9840</v>
      </c>
      <c r="H58" s="6" t="s">
        <v>9841</v>
      </c>
      <c r="I58" s="7" t="s">
        <v>9842</v>
      </c>
      <c r="J58" s="3" t="s">
        <v>9843</v>
      </c>
      <c r="K58" s="3"/>
      <c r="L58" s="5" t="s">
        <v>57</v>
      </c>
    </row>
    <row r="59" spans="1:17" ht="14.4">
      <c r="A59" s="9" t="s">
        <v>9844</v>
      </c>
      <c r="B59" s="13" t="s">
        <v>9795</v>
      </c>
      <c r="C59" s="13" t="s">
        <v>9845</v>
      </c>
      <c r="D59" s="16" t="s">
        <v>9797</v>
      </c>
      <c r="E59" s="37" t="s">
        <v>9798</v>
      </c>
      <c r="F59" s="16" t="s">
        <v>9798</v>
      </c>
      <c r="G59" s="5" t="s">
        <v>9846</v>
      </c>
      <c r="H59" s="6" t="s">
        <v>9847</v>
      </c>
      <c r="I59" s="7" t="s">
        <v>9802</v>
      </c>
      <c r="J59" s="3" t="s">
        <v>9843</v>
      </c>
      <c r="K59" s="3"/>
      <c r="L59" s="5" t="s">
        <v>57</v>
      </c>
    </row>
    <row r="60" spans="1:17" ht="14.4">
      <c r="A60" s="9" t="s">
        <v>9848</v>
      </c>
      <c r="B60" s="13" t="s">
        <v>9849</v>
      </c>
      <c r="C60" s="13" t="s">
        <v>9850</v>
      </c>
      <c r="D60" s="16" t="s">
        <v>9851</v>
      </c>
      <c r="E60" s="37" t="s">
        <v>9852</v>
      </c>
      <c r="F60" s="16" t="s">
        <v>9853</v>
      </c>
      <c r="G60" s="5" t="s">
        <v>9854</v>
      </c>
      <c r="H60" s="6" t="s">
        <v>9855</v>
      </c>
      <c r="I60" s="7" t="s">
        <v>9852</v>
      </c>
      <c r="J60" s="3" t="s">
        <v>9843</v>
      </c>
      <c r="K60" s="3"/>
      <c r="L60" s="5" t="s">
        <v>57</v>
      </c>
    </row>
    <row r="61" spans="1:17" ht="14.4">
      <c r="A61" s="9" t="s">
        <v>9856</v>
      </c>
      <c r="B61" s="13" t="s">
        <v>1587</v>
      </c>
      <c r="C61" s="13" t="s">
        <v>1587</v>
      </c>
      <c r="D61" s="16" t="s">
        <v>1587</v>
      </c>
      <c r="E61" s="37" t="s">
        <v>1587</v>
      </c>
      <c r="F61" s="16" t="s">
        <v>1587</v>
      </c>
      <c r="G61" s="5" t="s">
        <v>9857</v>
      </c>
      <c r="H61" s="6" t="s">
        <v>9858</v>
      </c>
      <c r="I61" s="7" t="s">
        <v>1587</v>
      </c>
      <c r="J61" s="3" t="s">
        <v>9859</v>
      </c>
      <c r="K61" s="3"/>
      <c r="L61" s="5" t="s">
        <v>57</v>
      </c>
    </row>
    <row r="62" spans="1:17" ht="13.2">
      <c r="A62" s="9" t="s">
        <v>9860</v>
      </c>
      <c r="B62" s="13" t="s">
        <v>9861</v>
      </c>
      <c r="C62" s="13" t="s">
        <v>9861</v>
      </c>
      <c r="D62" s="16" t="s">
        <v>9861</v>
      </c>
      <c r="E62" s="16" t="s">
        <v>9861</v>
      </c>
      <c r="F62" s="16" t="s">
        <v>9861</v>
      </c>
      <c r="G62" s="5" t="s">
        <v>9862</v>
      </c>
      <c r="H62" s="6" t="s">
        <v>9863</v>
      </c>
      <c r="I62" s="7" t="s">
        <v>9864</v>
      </c>
      <c r="J62" s="3" t="s">
        <v>9865</v>
      </c>
      <c r="K62" s="3"/>
      <c r="L62" s="5" t="s">
        <v>57</v>
      </c>
    </row>
    <row r="63" spans="1:17" ht="13.2">
      <c r="A63" s="9" t="s">
        <v>9866</v>
      </c>
      <c r="B63" s="75" t="s">
        <v>9867</v>
      </c>
      <c r="C63" s="75" t="s">
        <v>9867</v>
      </c>
      <c r="D63" s="76" t="s">
        <v>9867</v>
      </c>
      <c r="E63" s="75" t="s">
        <v>9867</v>
      </c>
      <c r="F63" s="75" t="s">
        <v>9867</v>
      </c>
      <c r="G63" s="77" t="s">
        <v>9868</v>
      </c>
      <c r="H63" s="78">
        <v>45720</v>
      </c>
      <c r="I63" s="79">
        <v>46085</v>
      </c>
      <c r="J63" s="3" t="s">
        <v>9869</v>
      </c>
      <c r="K63" s="3"/>
      <c r="L63" s="5" t="s">
        <v>57</v>
      </c>
      <c r="P63" s="78"/>
      <c r="Q63" s="78"/>
    </row>
    <row r="64" spans="1:17" ht="14.4">
      <c r="A64" s="9" t="s">
        <v>9870</v>
      </c>
      <c r="B64" s="13" t="s">
        <v>7448</v>
      </c>
      <c r="C64" s="13" t="s">
        <v>7449</v>
      </c>
      <c r="D64" s="16" t="s">
        <v>9871</v>
      </c>
      <c r="E64" s="37" t="s">
        <v>7451</v>
      </c>
      <c r="F64" s="16" t="s">
        <v>7452</v>
      </c>
      <c r="G64" s="5" t="s">
        <v>7453</v>
      </c>
      <c r="H64" s="6" t="s">
        <v>9872</v>
      </c>
      <c r="I64" s="7" t="s">
        <v>7455</v>
      </c>
      <c r="J64" s="3" t="s">
        <v>9873</v>
      </c>
      <c r="K64" s="3"/>
      <c r="L64" s="5" t="s">
        <v>57</v>
      </c>
    </row>
    <row r="65" spans="1:12" ht="14.4">
      <c r="A65" s="9" t="s">
        <v>9874</v>
      </c>
      <c r="B65" s="25" t="s">
        <v>2935</v>
      </c>
      <c r="C65" s="13" t="s">
        <v>2936</v>
      </c>
      <c r="D65" s="16" t="s">
        <v>2937</v>
      </c>
      <c r="E65" s="37" t="s">
        <v>2938</v>
      </c>
      <c r="F65" s="16" t="s">
        <v>9875</v>
      </c>
      <c r="G65" s="5" t="s">
        <v>9876</v>
      </c>
      <c r="H65" s="6" t="s">
        <v>9877</v>
      </c>
      <c r="I65" s="7" t="s">
        <v>9878</v>
      </c>
      <c r="J65" s="3" t="s">
        <v>9879</v>
      </c>
      <c r="K65" s="3"/>
      <c r="L65" s="5" t="s">
        <v>57</v>
      </c>
    </row>
    <row r="66" spans="1:12" ht="14.4">
      <c r="A66" s="9" t="s">
        <v>9880</v>
      </c>
      <c r="B66" s="13" t="s">
        <v>7389</v>
      </c>
      <c r="C66" s="13" t="s">
        <v>7390</v>
      </c>
      <c r="D66" s="16" t="s">
        <v>7382</v>
      </c>
      <c r="E66" s="37" t="s">
        <v>9881</v>
      </c>
      <c r="F66" s="16" t="s">
        <v>7384</v>
      </c>
      <c r="G66" s="5" t="s">
        <v>7392</v>
      </c>
      <c r="H66" s="6" t="s">
        <v>7393</v>
      </c>
      <c r="I66" s="7" t="s">
        <v>9882</v>
      </c>
      <c r="J66" s="3" t="s">
        <v>9883</v>
      </c>
      <c r="K66" s="3"/>
      <c r="L66" s="5" t="s">
        <v>57</v>
      </c>
    </row>
    <row r="67" spans="1:12" ht="14.4">
      <c r="A67" s="9" t="s">
        <v>9884</v>
      </c>
      <c r="B67" s="4" t="s">
        <v>9885</v>
      </c>
      <c r="C67" s="4" t="s">
        <v>9886</v>
      </c>
      <c r="D67" s="16" t="s">
        <v>9887</v>
      </c>
      <c r="E67" s="37" t="s">
        <v>9888</v>
      </c>
      <c r="F67" s="16" t="s">
        <v>9889</v>
      </c>
      <c r="G67" s="3" t="s">
        <v>9890</v>
      </c>
      <c r="H67" s="6" t="s">
        <v>9891</v>
      </c>
      <c r="I67" s="7" t="s">
        <v>9892</v>
      </c>
      <c r="J67" s="3" t="s">
        <v>9893</v>
      </c>
      <c r="K67" s="3"/>
      <c r="L67" s="5" t="s">
        <v>57</v>
      </c>
    </row>
    <row r="68" spans="1:12" ht="14.4">
      <c r="A68" s="9" t="s">
        <v>9894</v>
      </c>
      <c r="B68" s="4" t="s">
        <v>9895</v>
      </c>
      <c r="C68" s="4" t="s">
        <v>9896</v>
      </c>
      <c r="D68" s="16" t="s">
        <v>9897</v>
      </c>
      <c r="E68" s="37" t="s">
        <v>9898</v>
      </c>
      <c r="F68" s="16" t="s">
        <v>9899</v>
      </c>
      <c r="G68" s="3" t="s">
        <v>9900</v>
      </c>
      <c r="H68" s="6" t="s">
        <v>9901</v>
      </c>
      <c r="I68" s="7" t="s">
        <v>9902</v>
      </c>
      <c r="J68" s="3" t="s">
        <v>9903</v>
      </c>
      <c r="K68" s="3"/>
      <c r="L68" s="5" t="s">
        <v>57</v>
      </c>
    </row>
    <row r="69" spans="1:12" ht="14.4">
      <c r="A69" s="9" t="s">
        <v>9904</v>
      </c>
      <c r="B69" s="4" t="s">
        <v>9905</v>
      </c>
      <c r="C69" s="4" t="s">
        <v>9906</v>
      </c>
      <c r="D69" s="16" t="s">
        <v>9905</v>
      </c>
      <c r="E69" s="37" t="s">
        <v>9907</v>
      </c>
      <c r="F69" s="16" t="s">
        <v>9905</v>
      </c>
      <c r="G69" s="3" t="s">
        <v>9908</v>
      </c>
      <c r="H69" s="6" t="s">
        <v>9909</v>
      </c>
      <c r="I69" s="7" t="s">
        <v>9910</v>
      </c>
      <c r="J69" s="3" t="s">
        <v>9911</v>
      </c>
      <c r="K69" s="3"/>
      <c r="L69" s="5" t="s">
        <v>57</v>
      </c>
    </row>
    <row r="70" spans="1:12" ht="14.4">
      <c r="A70" s="9" t="s">
        <v>9912</v>
      </c>
      <c r="B70" s="4" t="s">
        <v>9913</v>
      </c>
      <c r="C70" s="4" t="s">
        <v>9913</v>
      </c>
      <c r="D70" s="16" t="s">
        <v>9914</v>
      </c>
      <c r="E70" s="37" t="s">
        <v>9915</v>
      </c>
      <c r="F70" s="16" t="s">
        <v>9916</v>
      </c>
      <c r="G70" s="3" t="s">
        <v>9917</v>
      </c>
      <c r="H70" s="6" t="s">
        <v>9918</v>
      </c>
      <c r="I70" s="7" t="s">
        <v>9919</v>
      </c>
      <c r="J70" s="3" t="s">
        <v>9911</v>
      </c>
      <c r="K70" s="3"/>
      <c r="L70" s="5" t="s">
        <v>57</v>
      </c>
    </row>
    <row r="71" spans="1:12" ht="14.4">
      <c r="A71" s="9" t="s">
        <v>9920</v>
      </c>
      <c r="B71" s="4" t="s">
        <v>9921</v>
      </c>
      <c r="C71" s="4" t="s">
        <v>9921</v>
      </c>
      <c r="D71" s="16" t="s">
        <v>9922</v>
      </c>
      <c r="E71" s="37" t="s">
        <v>9923</v>
      </c>
      <c r="F71" s="16" t="s">
        <v>9924</v>
      </c>
      <c r="G71" s="3" t="s">
        <v>9925</v>
      </c>
      <c r="H71" s="6" t="s">
        <v>9926</v>
      </c>
      <c r="I71" s="7" t="s">
        <v>9921</v>
      </c>
      <c r="J71" s="3" t="s">
        <v>9911</v>
      </c>
      <c r="K71" s="3"/>
      <c r="L71" s="5" t="s">
        <v>57</v>
      </c>
    </row>
    <row r="72" spans="1:12" ht="14.4">
      <c r="A72" s="9" t="s">
        <v>9927</v>
      </c>
      <c r="B72" s="25" t="s">
        <v>9928</v>
      </c>
      <c r="C72" s="4" t="s">
        <v>9929</v>
      </c>
      <c r="D72" s="16" t="s">
        <v>9930</v>
      </c>
      <c r="E72" s="37" t="s">
        <v>9931</v>
      </c>
      <c r="F72" s="25" t="s">
        <v>9932</v>
      </c>
      <c r="G72" s="3" t="s">
        <v>9933</v>
      </c>
      <c r="H72" s="6" t="s">
        <v>9934</v>
      </c>
      <c r="I72" s="7" t="s">
        <v>9928</v>
      </c>
      <c r="J72" s="3" t="s">
        <v>9911</v>
      </c>
      <c r="K72" s="3"/>
      <c r="L72" s="5" t="s">
        <v>57</v>
      </c>
    </row>
    <row r="73" spans="1:12" ht="14.4">
      <c r="A73" s="9" t="s">
        <v>9935</v>
      </c>
      <c r="B73" s="4" t="s">
        <v>9936</v>
      </c>
      <c r="C73" s="4" t="s">
        <v>9936</v>
      </c>
      <c r="D73" s="16" t="s">
        <v>9937</v>
      </c>
      <c r="E73" s="37" t="s">
        <v>9938</v>
      </c>
      <c r="F73" s="16" t="s">
        <v>9939</v>
      </c>
      <c r="G73" s="3" t="s">
        <v>9940</v>
      </c>
      <c r="H73" s="6" t="s">
        <v>9941</v>
      </c>
      <c r="I73" s="7" t="s">
        <v>9936</v>
      </c>
      <c r="J73" s="3" t="s">
        <v>9911</v>
      </c>
      <c r="K73" s="3"/>
      <c r="L73" s="5" t="s">
        <v>57</v>
      </c>
    </row>
    <row r="74" spans="1:12" ht="14.4">
      <c r="A74" s="9" t="s">
        <v>9942</v>
      </c>
      <c r="B74" s="4" t="s">
        <v>9943</v>
      </c>
      <c r="C74" s="4" t="s">
        <v>9943</v>
      </c>
      <c r="D74" s="16" t="s">
        <v>9944</v>
      </c>
      <c r="E74" s="37" t="s">
        <v>9945</v>
      </c>
      <c r="F74" s="16" t="s">
        <v>9946</v>
      </c>
      <c r="G74" s="3" t="s">
        <v>9947</v>
      </c>
      <c r="H74" s="6" t="s">
        <v>9948</v>
      </c>
      <c r="I74" s="7" t="s">
        <v>9943</v>
      </c>
      <c r="J74" s="3" t="s">
        <v>9911</v>
      </c>
      <c r="K74" s="3"/>
      <c r="L74" s="5" t="s">
        <v>57</v>
      </c>
    </row>
    <row r="75" spans="1:12" ht="14.4">
      <c r="A75" s="9" t="s">
        <v>9949</v>
      </c>
      <c r="B75" s="4" t="s">
        <v>9950</v>
      </c>
      <c r="C75" s="4" t="s">
        <v>9951</v>
      </c>
      <c r="D75" s="16" t="s">
        <v>9952</v>
      </c>
      <c r="E75" s="37" t="s">
        <v>9953</v>
      </c>
      <c r="F75" s="16" t="s">
        <v>84</v>
      </c>
      <c r="G75" s="3" t="s">
        <v>9954</v>
      </c>
      <c r="H75" s="6" t="s">
        <v>9955</v>
      </c>
      <c r="I75" s="7" t="s">
        <v>9953</v>
      </c>
      <c r="J75" s="3" t="s">
        <v>9911</v>
      </c>
      <c r="K75" s="3"/>
      <c r="L75" s="5" t="s">
        <v>57</v>
      </c>
    </row>
    <row r="76" spans="1:12" ht="14.4">
      <c r="A76" s="9" t="s">
        <v>9956</v>
      </c>
      <c r="B76" s="4" t="s">
        <v>9957</v>
      </c>
      <c r="C76" s="4" t="s">
        <v>9958</v>
      </c>
      <c r="D76" s="16" t="s">
        <v>9959</v>
      </c>
      <c r="E76" s="37" t="s">
        <v>9960</v>
      </c>
      <c r="F76" s="16" t="s">
        <v>9961</v>
      </c>
      <c r="G76" s="3" t="s">
        <v>9962</v>
      </c>
      <c r="H76" s="6" t="s">
        <v>9963</v>
      </c>
      <c r="I76" s="7" t="s">
        <v>9964</v>
      </c>
      <c r="J76" s="3" t="s">
        <v>9911</v>
      </c>
      <c r="K76" s="3"/>
      <c r="L76" s="5" t="s">
        <v>57</v>
      </c>
    </row>
    <row r="77" spans="1:12" ht="14.4">
      <c r="A77" s="9" t="s">
        <v>9965</v>
      </c>
      <c r="B77" s="4" t="s">
        <v>9966</v>
      </c>
      <c r="C77" s="4" t="s">
        <v>9967</v>
      </c>
      <c r="D77" s="16" t="s">
        <v>9968</v>
      </c>
      <c r="E77" s="37" t="s">
        <v>9969</v>
      </c>
      <c r="F77" s="16" t="s">
        <v>9970</v>
      </c>
      <c r="G77" s="3" t="s">
        <v>9971</v>
      </c>
      <c r="H77" s="6" t="s">
        <v>9972</v>
      </c>
      <c r="I77" s="7" t="s">
        <v>9973</v>
      </c>
      <c r="J77" s="3" t="s">
        <v>9911</v>
      </c>
      <c r="K77" s="3"/>
      <c r="L77" s="5" t="s">
        <v>57</v>
      </c>
    </row>
    <row r="78" spans="1:12" ht="14.4">
      <c r="A78" s="9" t="s">
        <v>9974</v>
      </c>
      <c r="B78" s="4" t="s">
        <v>9975</v>
      </c>
      <c r="C78" s="4" t="s">
        <v>9975</v>
      </c>
      <c r="D78" s="16" t="s">
        <v>9976</v>
      </c>
      <c r="E78" s="37" t="s">
        <v>9977</v>
      </c>
      <c r="F78" s="16" t="s">
        <v>9975</v>
      </c>
      <c r="G78" s="3" t="s">
        <v>9978</v>
      </c>
      <c r="H78" s="6" t="s">
        <v>9979</v>
      </c>
      <c r="I78" s="7" t="s">
        <v>9980</v>
      </c>
      <c r="J78" s="3" t="s">
        <v>9911</v>
      </c>
      <c r="K78" s="3"/>
      <c r="L78" s="5" t="s">
        <v>57</v>
      </c>
    </row>
    <row r="79" spans="1:12" ht="14.4">
      <c r="A79" s="9" t="s">
        <v>9981</v>
      </c>
      <c r="B79" s="4" t="s">
        <v>9982</v>
      </c>
      <c r="C79" s="4" t="s">
        <v>9983</v>
      </c>
      <c r="D79" s="16" t="s">
        <v>9984</v>
      </c>
      <c r="E79" s="37" t="s">
        <v>9985</v>
      </c>
      <c r="F79" s="16" t="s">
        <v>9986</v>
      </c>
      <c r="G79" s="3" t="s">
        <v>9987</v>
      </c>
      <c r="H79" s="6" t="s">
        <v>9988</v>
      </c>
      <c r="I79" s="7" t="s">
        <v>9989</v>
      </c>
      <c r="J79" s="3" t="s">
        <v>9911</v>
      </c>
      <c r="K79" s="3"/>
      <c r="L79" s="5" t="s">
        <v>57</v>
      </c>
    </row>
    <row r="80" spans="1:12" ht="14.4">
      <c r="A80" s="9" t="s">
        <v>9990</v>
      </c>
      <c r="B80" s="4" t="s">
        <v>9991</v>
      </c>
      <c r="C80" s="4" t="s">
        <v>9992</v>
      </c>
      <c r="D80" s="16" t="s">
        <v>9993</v>
      </c>
      <c r="E80" s="37" t="s">
        <v>9994</v>
      </c>
      <c r="F80" s="16" t="s">
        <v>9995</v>
      </c>
      <c r="G80" s="3" t="s">
        <v>9996</v>
      </c>
      <c r="H80" s="6" t="s">
        <v>9997</v>
      </c>
      <c r="I80" s="7" t="s">
        <v>9998</v>
      </c>
      <c r="J80" s="3" t="s">
        <v>9911</v>
      </c>
      <c r="K80" s="3"/>
      <c r="L80" s="5" t="s">
        <v>57</v>
      </c>
    </row>
    <row r="81" spans="1:12" ht="14.4">
      <c r="A81" s="9" t="s">
        <v>9999</v>
      </c>
      <c r="B81" s="4" t="s">
        <v>10000</v>
      </c>
      <c r="C81" s="4" t="s">
        <v>10000</v>
      </c>
      <c r="D81" s="16" t="s">
        <v>10000</v>
      </c>
      <c r="E81" s="37" t="s">
        <v>10000</v>
      </c>
      <c r="F81" s="16" t="s">
        <v>10000</v>
      </c>
      <c r="G81" s="3" t="s">
        <v>10001</v>
      </c>
      <c r="H81" s="6" t="s">
        <v>10002</v>
      </c>
      <c r="I81" s="7" t="s">
        <v>10003</v>
      </c>
      <c r="J81" s="3" t="s">
        <v>9911</v>
      </c>
      <c r="K81" s="3"/>
      <c r="L81" s="5" t="s">
        <v>57</v>
      </c>
    </row>
    <row r="82" spans="1:12" ht="26.4">
      <c r="A82" s="9" t="s">
        <v>10004</v>
      </c>
      <c r="B82" s="4" t="s">
        <v>10005</v>
      </c>
      <c r="C82" s="4" t="s">
        <v>10006</v>
      </c>
      <c r="D82" s="16" t="s">
        <v>10007</v>
      </c>
      <c r="E82" s="37" t="s">
        <v>10008</v>
      </c>
      <c r="F82" s="16" t="s">
        <v>10009</v>
      </c>
      <c r="G82" s="3" t="s">
        <v>10010</v>
      </c>
      <c r="H82" s="6" t="s">
        <v>10011</v>
      </c>
      <c r="I82" s="7" t="s">
        <v>10012</v>
      </c>
      <c r="J82" s="3" t="s">
        <v>9911</v>
      </c>
      <c r="K82" s="3"/>
      <c r="L82" s="5" t="s">
        <v>57</v>
      </c>
    </row>
    <row r="83" spans="1:12" ht="14.4">
      <c r="A83" s="9" t="s">
        <v>10013</v>
      </c>
      <c r="B83" s="4" t="s">
        <v>10014</v>
      </c>
      <c r="C83" s="4" t="s">
        <v>10015</v>
      </c>
      <c r="D83" s="16" t="s">
        <v>10016</v>
      </c>
      <c r="E83" s="37" t="s">
        <v>10017</v>
      </c>
      <c r="F83" s="16" t="s">
        <v>10018</v>
      </c>
      <c r="G83" s="3" t="s">
        <v>10019</v>
      </c>
      <c r="H83" s="6" t="s">
        <v>5450</v>
      </c>
      <c r="I83" s="7" t="s">
        <v>10020</v>
      </c>
      <c r="J83" s="3" t="s">
        <v>9911</v>
      </c>
      <c r="K83" s="3"/>
      <c r="L83" s="5" t="s">
        <v>57</v>
      </c>
    </row>
    <row r="84" spans="1:12" ht="14.4">
      <c r="A84" s="9" t="s">
        <v>10021</v>
      </c>
      <c r="B84" s="4" t="s">
        <v>10022</v>
      </c>
      <c r="C84" s="4" t="s">
        <v>10022</v>
      </c>
      <c r="D84" s="16" t="s">
        <v>10022</v>
      </c>
      <c r="E84" s="37" t="s">
        <v>10022</v>
      </c>
      <c r="F84" s="16" t="s">
        <v>10022</v>
      </c>
      <c r="G84" s="3" t="s">
        <v>10022</v>
      </c>
      <c r="H84" s="6" t="s">
        <v>10022</v>
      </c>
      <c r="I84" s="7" t="s">
        <v>10022</v>
      </c>
      <c r="J84" s="3" t="s">
        <v>9911</v>
      </c>
      <c r="K84" s="3"/>
      <c r="L84" s="5" t="s">
        <v>57</v>
      </c>
    </row>
    <row r="85" spans="1:12" ht="14.4">
      <c r="A85" s="9" t="s">
        <v>10023</v>
      </c>
      <c r="B85" s="4" t="s">
        <v>10024</v>
      </c>
      <c r="C85" s="4" t="s">
        <v>10025</v>
      </c>
      <c r="D85" s="16" t="s">
        <v>10024</v>
      </c>
      <c r="E85" s="37" t="s">
        <v>10024</v>
      </c>
      <c r="F85" s="16" t="s">
        <v>10026</v>
      </c>
      <c r="G85" s="3" t="s">
        <v>10027</v>
      </c>
      <c r="H85" s="6" t="s">
        <v>10028</v>
      </c>
      <c r="I85" s="7" t="s">
        <v>10024</v>
      </c>
      <c r="J85" s="3" t="s">
        <v>9911</v>
      </c>
      <c r="K85" s="3"/>
      <c r="L85" s="5" t="s">
        <v>57</v>
      </c>
    </row>
    <row r="86" spans="1:12" ht="14.4">
      <c r="A86" s="9" t="s">
        <v>10029</v>
      </c>
      <c r="B86" s="4" t="s">
        <v>10030</v>
      </c>
      <c r="C86" s="4" t="s">
        <v>10031</v>
      </c>
      <c r="D86" s="16" t="s">
        <v>10032</v>
      </c>
      <c r="E86" s="37" t="s">
        <v>10033</v>
      </c>
      <c r="F86" s="16" t="s">
        <v>10034</v>
      </c>
      <c r="G86" s="3" t="s">
        <v>10035</v>
      </c>
      <c r="H86" s="6" t="s">
        <v>10036</v>
      </c>
      <c r="I86" s="7" t="s">
        <v>10037</v>
      </c>
      <c r="J86" s="3" t="s">
        <v>9911</v>
      </c>
      <c r="K86" s="3"/>
      <c r="L86" s="5" t="s">
        <v>57</v>
      </c>
    </row>
    <row r="87" spans="1:12" ht="14.4">
      <c r="A87" s="9" t="s">
        <v>10038</v>
      </c>
      <c r="B87" s="4" t="s">
        <v>10039</v>
      </c>
      <c r="C87" s="4" t="s">
        <v>10040</v>
      </c>
      <c r="D87" s="16" t="s">
        <v>10041</v>
      </c>
      <c r="E87" s="37" t="s">
        <v>10042</v>
      </c>
      <c r="F87" s="16" t="s">
        <v>10043</v>
      </c>
      <c r="G87" s="3" t="s">
        <v>10044</v>
      </c>
      <c r="H87" s="6" t="s">
        <v>10045</v>
      </c>
      <c r="I87" s="7" t="s">
        <v>10046</v>
      </c>
      <c r="J87" s="3" t="s">
        <v>9911</v>
      </c>
      <c r="K87" s="3"/>
      <c r="L87" s="5" t="s">
        <v>57</v>
      </c>
    </row>
    <row r="88" spans="1:12" ht="14.4">
      <c r="A88" s="9" t="s">
        <v>10047</v>
      </c>
      <c r="B88" s="4" t="s">
        <v>10048</v>
      </c>
      <c r="C88" s="4" t="s">
        <v>10049</v>
      </c>
      <c r="D88" s="16" t="s">
        <v>10050</v>
      </c>
      <c r="E88" s="37" t="s">
        <v>10051</v>
      </c>
      <c r="F88" s="16" t="s">
        <v>10052</v>
      </c>
      <c r="G88" s="3" t="s">
        <v>10053</v>
      </c>
      <c r="H88" s="6" t="s">
        <v>10054</v>
      </c>
      <c r="I88" s="7" t="s">
        <v>10055</v>
      </c>
      <c r="J88" s="3" t="s">
        <v>9911</v>
      </c>
      <c r="K88" s="3"/>
      <c r="L88" s="5" t="s">
        <v>57</v>
      </c>
    </row>
    <row r="89" spans="1:12" ht="14.4">
      <c r="A89" s="9" t="s">
        <v>10056</v>
      </c>
      <c r="B89" s="4" t="s">
        <v>10057</v>
      </c>
      <c r="C89" s="4" t="s">
        <v>10057</v>
      </c>
      <c r="D89" s="16" t="s">
        <v>10057</v>
      </c>
      <c r="E89" s="37" t="s">
        <v>10057</v>
      </c>
      <c r="F89" s="16" t="s">
        <v>10057</v>
      </c>
      <c r="G89" s="3" t="s">
        <v>10057</v>
      </c>
      <c r="H89" s="6" t="s">
        <v>10057</v>
      </c>
      <c r="I89" s="7" t="s">
        <v>10057</v>
      </c>
      <c r="J89" s="3" t="s">
        <v>17</v>
      </c>
      <c r="K89" s="3" t="s">
        <v>57</v>
      </c>
      <c r="L89" s="5" t="s">
        <v>57</v>
      </c>
    </row>
    <row r="90" spans="1:12" ht="14.4">
      <c r="A90" s="9" t="s">
        <v>10058</v>
      </c>
      <c r="B90" s="4" t="s">
        <v>10059</v>
      </c>
      <c r="C90" s="4" t="s">
        <v>10059</v>
      </c>
      <c r="D90" s="16" t="s">
        <v>10059</v>
      </c>
      <c r="E90" s="37" t="s">
        <v>10059</v>
      </c>
      <c r="F90" s="16" t="s">
        <v>10059</v>
      </c>
      <c r="G90" s="3" t="s">
        <v>10059</v>
      </c>
      <c r="H90" s="6" t="s">
        <v>10059</v>
      </c>
      <c r="I90" s="7" t="s">
        <v>10059</v>
      </c>
      <c r="J90" s="3" t="s">
        <v>17</v>
      </c>
      <c r="K90" s="3" t="s">
        <v>57</v>
      </c>
      <c r="L90" s="5" t="s">
        <v>57</v>
      </c>
    </row>
    <row r="91" spans="1:12" ht="14.4">
      <c r="A91" s="9" t="s">
        <v>10060</v>
      </c>
      <c r="B91" s="4" t="s">
        <v>10061</v>
      </c>
      <c r="C91" s="4" t="s">
        <v>10061</v>
      </c>
      <c r="D91" s="16" t="s">
        <v>10061</v>
      </c>
      <c r="E91" s="37" t="s">
        <v>10061</v>
      </c>
      <c r="F91" s="16" t="s">
        <v>10061</v>
      </c>
      <c r="G91" s="3" t="s">
        <v>10061</v>
      </c>
      <c r="H91" s="6" t="s">
        <v>10061</v>
      </c>
      <c r="I91" s="7" t="s">
        <v>10061</v>
      </c>
      <c r="J91" s="3" t="s">
        <v>17</v>
      </c>
      <c r="K91" s="3" t="s">
        <v>57</v>
      </c>
      <c r="L91" s="5" t="s">
        <v>57</v>
      </c>
    </row>
    <row r="92" spans="1:12" ht="14.4">
      <c r="A92" s="9" t="s">
        <v>10062</v>
      </c>
      <c r="B92" s="4" t="s">
        <v>10063</v>
      </c>
      <c r="C92" s="4" t="s">
        <v>10064</v>
      </c>
      <c r="D92" s="16" t="s">
        <v>10065</v>
      </c>
      <c r="E92" s="37" t="s">
        <v>10066</v>
      </c>
      <c r="F92" s="16" t="s">
        <v>10067</v>
      </c>
      <c r="G92" s="3" t="s">
        <v>10068</v>
      </c>
      <c r="H92" s="6" t="s">
        <v>10069</v>
      </c>
      <c r="I92" s="7" t="s">
        <v>10070</v>
      </c>
      <c r="J92" s="3" t="s">
        <v>10071</v>
      </c>
      <c r="K92" s="3"/>
      <c r="L92" s="5" t="s">
        <v>57</v>
      </c>
    </row>
    <row r="93" spans="1:12" ht="14.4">
      <c r="A93" s="9" t="s">
        <v>10072</v>
      </c>
      <c r="B93" s="4" t="s">
        <v>10073</v>
      </c>
      <c r="C93" s="4" t="s">
        <v>10074</v>
      </c>
      <c r="D93" s="16" t="s">
        <v>10075</v>
      </c>
      <c r="E93" s="37" t="s">
        <v>10076</v>
      </c>
      <c r="F93" s="16" t="s">
        <v>10077</v>
      </c>
      <c r="G93" s="3" t="s">
        <v>10078</v>
      </c>
      <c r="H93" s="6" t="s">
        <v>10079</v>
      </c>
      <c r="I93" s="7" t="s">
        <v>10080</v>
      </c>
      <c r="J93" s="3" t="s">
        <v>10071</v>
      </c>
      <c r="K93" s="3"/>
      <c r="L93" s="5" t="s">
        <v>57</v>
      </c>
    </row>
    <row r="94" spans="1:12" ht="14.4">
      <c r="A94" s="9" t="s">
        <v>10081</v>
      </c>
      <c r="B94" s="4" t="s">
        <v>5444</v>
      </c>
      <c r="C94" s="4" t="s">
        <v>10082</v>
      </c>
      <c r="D94" s="16" t="s">
        <v>10016</v>
      </c>
      <c r="E94" s="37" t="s">
        <v>5447</v>
      </c>
      <c r="F94" s="16" t="s">
        <v>5447</v>
      </c>
      <c r="G94" s="3" t="s">
        <v>10083</v>
      </c>
      <c r="H94" s="6" t="s">
        <v>10084</v>
      </c>
      <c r="I94" s="7" t="s">
        <v>10085</v>
      </c>
      <c r="J94" s="3" t="s">
        <v>10086</v>
      </c>
      <c r="K94" s="3"/>
      <c r="L94" s="5" t="s">
        <v>57</v>
      </c>
    </row>
    <row r="95" spans="1:12" ht="14.4">
      <c r="A95" s="9" t="s">
        <v>10087</v>
      </c>
      <c r="B95" s="4" t="s">
        <v>9837</v>
      </c>
      <c r="C95" s="4" t="s">
        <v>9837</v>
      </c>
      <c r="D95" s="16" t="s">
        <v>10088</v>
      </c>
      <c r="E95" s="37" t="s">
        <v>10089</v>
      </c>
      <c r="F95" s="16" t="s">
        <v>10089</v>
      </c>
      <c r="G95" s="3" t="s">
        <v>10090</v>
      </c>
      <c r="H95" s="6" t="s">
        <v>10091</v>
      </c>
      <c r="I95" s="7" t="s">
        <v>10092</v>
      </c>
      <c r="J95" s="3" t="s">
        <v>10093</v>
      </c>
      <c r="K95" s="3"/>
      <c r="L95" s="5" t="s">
        <v>57</v>
      </c>
    </row>
    <row r="96" spans="1:12" ht="14.4">
      <c r="A96" s="9" t="s">
        <v>10094</v>
      </c>
      <c r="B96" s="4" t="s">
        <v>2537</v>
      </c>
      <c r="C96" s="4" t="s">
        <v>2538</v>
      </c>
      <c r="D96" s="16" t="s">
        <v>2539</v>
      </c>
      <c r="E96" s="37" t="s">
        <v>2540</v>
      </c>
      <c r="F96" s="16" t="s">
        <v>2541</v>
      </c>
      <c r="G96" s="3" t="s">
        <v>10095</v>
      </c>
      <c r="H96" s="6" t="s">
        <v>2543</v>
      </c>
      <c r="I96" s="7" t="s">
        <v>2544</v>
      </c>
      <c r="J96" s="3" t="s">
        <v>10096</v>
      </c>
      <c r="K96" s="3"/>
      <c r="L96" s="5" t="s">
        <v>57</v>
      </c>
    </row>
    <row r="97" spans="1:12" ht="14.4">
      <c r="A97" s="9" t="s">
        <v>10097</v>
      </c>
      <c r="B97" s="4" t="s">
        <v>10098</v>
      </c>
      <c r="C97" s="4" t="s">
        <v>10099</v>
      </c>
      <c r="D97" s="16" t="s">
        <v>10100</v>
      </c>
      <c r="E97" s="37" t="s">
        <v>10101</v>
      </c>
      <c r="F97" s="16" t="s">
        <v>10102</v>
      </c>
      <c r="G97" s="3" t="s">
        <v>10103</v>
      </c>
      <c r="H97" s="6" t="s">
        <v>10104</v>
      </c>
      <c r="I97" s="7" t="s">
        <v>10105</v>
      </c>
      <c r="J97" s="3" t="s">
        <v>10106</v>
      </c>
      <c r="K97" s="3"/>
      <c r="L97" s="5" t="s">
        <v>57</v>
      </c>
    </row>
    <row r="98" spans="1:12" ht="14.4">
      <c r="A98" s="9" t="s">
        <v>10107</v>
      </c>
      <c r="B98" s="13" t="s">
        <v>10108</v>
      </c>
      <c r="C98" s="13" t="s">
        <v>10108</v>
      </c>
      <c r="D98" s="16" t="s">
        <v>10108</v>
      </c>
      <c r="E98" s="37" t="s">
        <v>10108</v>
      </c>
      <c r="F98" s="7" t="s">
        <v>10108</v>
      </c>
      <c r="G98" s="5" t="s">
        <v>10108</v>
      </c>
      <c r="H98" s="6" t="s">
        <v>10108</v>
      </c>
      <c r="I98" s="7" t="s">
        <v>10108</v>
      </c>
      <c r="J98" s="5" t="s">
        <v>17</v>
      </c>
      <c r="K98" s="5" t="s">
        <v>57</v>
      </c>
      <c r="L98" s="5" t="s">
        <v>57</v>
      </c>
    </row>
    <row r="99" spans="1:12" ht="14.4">
      <c r="A99" s="9" t="s">
        <v>10109</v>
      </c>
      <c r="B99" s="13" t="s">
        <v>10110</v>
      </c>
      <c r="C99" s="13" t="s">
        <v>10111</v>
      </c>
      <c r="D99" s="16" t="s">
        <v>10112</v>
      </c>
      <c r="E99" s="37" t="s">
        <v>10113</v>
      </c>
      <c r="F99" s="7" t="s">
        <v>10114</v>
      </c>
      <c r="G99" s="5" t="s">
        <v>10115</v>
      </c>
      <c r="H99" s="6" t="s">
        <v>10116</v>
      </c>
      <c r="I99" s="7" t="s">
        <v>10113</v>
      </c>
      <c r="J99" s="5" t="s">
        <v>10117</v>
      </c>
      <c r="L99" s="5" t="s">
        <v>57</v>
      </c>
    </row>
    <row r="100" spans="1:12" ht="14.4">
      <c r="A100" s="9" t="s">
        <v>10118</v>
      </c>
      <c r="B100" s="13" t="s">
        <v>10119</v>
      </c>
      <c r="C100" s="13" t="s">
        <v>10120</v>
      </c>
      <c r="D100" s="16" t="s">
        <v>10121</v>
      </c>
      <c r="E100" s="37" t="s">
        <v>10122</v>
      </c>
      <c r="F100" s="7" t="s">
        <v>10123</v>
      </c>
      <c r="G100" s="5" t="s">
        <v>10124</v>
      </c>
      <c r="H100" s="6" t="s">
        <v>10125</v>
      </c>
      <c r="I100" s="7" t="s">
        <v>10126</v>
      </c>
      <c r="J100" s="5" t="s">
        <v>10117</v>
      </c>
      <c r="L100" s="5" t="s">
        <v>57</v>
      </c>
    </row>
    <row r="101" spans="1:12" ht="14.4">
      <c r="A101" s="9" t="s">
        <v>10127</v>
      </c>
      <c r="B101" s="13" t="s">
        <v>10128</v>
      </c>
      <c r="C101" s="13" t="s">
        <v>10129</v>
      </c>
      <c r="D101" s="16" t="s">
        <v>10130</v>
      </c>
      <c r="E101" s="37" t="s">
        <v>10131</v>
      </c>
      <c r="F101" s="7" t="s">
        <v>10132</v>
      </c>
      <c r="G101" s="5" t="s">
        <v>10133</v>
      </c>
      <c r="H101" s="6" t="s">
        <v>10134</v>
      </c>
      <c r="I101" s="7" t="s">
        <v>10135</v>
      </c>
      <c r="J101" s="5" t="s">
        <v>10117</v>
      </c>
      <c r="L101" s="5" t="s">
        <v>57</v>
      </c>
    </row>
    <row r="102" spans="1:12" ht="14.4">
      <c r="A102" s="9" t="s">
        <v>10136</v>
      </c>
      <c r="B102" s="4" t="s">
        <v>10137</v>
      </c>
      <c r="C102" s="4" t="s">
        <v>10138</v>
      </c>
      <c r="D102" s="16" t="s">
        <v>10139</v>
      </c>
      <c r="E102" s="37" t="s">
        <v>10140</v>
      </c>
      <c r="F102" s="7" t="s">
        <v>10141</v>
      </c>
      <c r="G102" s="3" t="s">
        <v>10142</v>
      </c>
      <c r="H102" s="6" t="s">
        <v>10143</v>
      </c>
      <c r="I102" s="7" t="s">
        <v>10144</v>
      </c>
      <c r="J102" s="5" t="s">
        <v>17</v>
      </c>
      <c r="L102" s="5" t="s">
        <v>57</v>
      </c>
    </row>
    <row r="103" spans="1:12" ht="14.4">
      <c r="A103" s="9" t="s">
        <v>10145</v>
      </c>
      <c r="B103" s="4" t="s">
        <v>10146</v>
      </c>
      <c r="C103" s="4" t="s">
        <v>10147</v>
      </c>
      <c r="D103" s="16" t="s">
        <v>10148</v>
      </c>
      <c r="E103" s="37" t="s">
        <v>10149</v>
      </c>
      <c r="F103" s="7" t="s">
        <v>10150</v>
      </c>
      <c r="G103" s="3" t="s">
        <v>10151</v>
      </c>
      <c r="H103" s="6" t="s">
        <v>10152</v>
      </c>
      <c r="I103" s="7" t="s">
        <v>10153</v>
      </c>
      <c r="J103" s="5" t="s">
        <v>17</v>
      </c>
      <c r="L103" s="5" t="s">
        <v>57</v>
      </c>
    </row>
    <row r="104" spans="1:12" ht="14.4">
      <c r="A104" s="9" t="s">
        <v>10154</v>
      </c>
      <c r="B104" s="25" t="s">
        <v>10155</v>
      </c>
      <c r="C104" s="13" t="s">
        <v>10156</v>
      </c>
      <c r="D104" s="16" t="s">
        <v>10157</v>
      </c>
      <c r="E104" s="37" t="s">
        <v>10158</v>
      </c>
      <c r="F104" s="7" t="s">
        <v>10159</v>
      </c>
      <c r="G104" s="3" t="s">
        <v>10160</v>
      </c>
      <c r="H104" s="6" t="s">
        <v>10161</v>
      </c>
      <c r="I104" s="7" t="s">
        <v>10162</v>
      </c>
      <c r="J104" s="5" t="s">
        <v>10163</v>
      </c>
      <c r="L104" s="5" t="s">
        <v>57</v>
      </c>
    </row>
    <row r="105" spans="1:12" ht="14.4">
      <c r="A105" s="9" t="s">
        <v>10164</v>
      </c>
      <c r="B105" s="13" t="s">
        <v>10165</v>
      </c>
      <c r="C105" s="13" t="s">
        <v>10166</v>
      </c>
      <c r="D105" s="16" t="s">
        <v>10167</v>
      </c>
      <c r="E105" s="37" t="s">
        <v>10166</v>
      </c>
      <c r="F105" s="7" t="s">
        <v>10168</v>
      </c>
      <c r="G105" s="5" t="s">
        <v>10169</v>
      </c>
      <c r="H105" s="6" t="s">
        <v>10170</v>
      </c>
      <c r="I105" s="7" t="s">
        <v>10171</v>
      </c>
      <c r="J105" s="5" t="s">
        <v>10163</v>
      </c>
      <c r="L105" s="5" t="s">
        <v>57</v>
      </c>
    </row>
    <row r="106" spans="1:12" ht="14.4">
      <c r="A106" s="9" t="s">
        <v>10172</v>
      </c>
      <c r="B106" s="13" t="s">
        <v>10173</v>
      </c>
      <c r="C106" s="13" t="s">
        <v>10174</v>
      </c>
      <c r="D106" s="16" t="s">
        <v>10175</v>
      </c>
      <c r="E106" s="37" t="s">
        <v>10176</v>
      </c>
      <c r="F106" s="7" t="s">
        <v>10177</v>
      </c>
      <c r="G106" s="5" t="s">
        <v>10178</v>
      </c>
      <c r="H106" s="6" t="s">
        <v>10179</v>
      </c>
      <c r="I106" s="7" t="s">
        <v>10176</v>
      </c>
      <c r="J106" s="5" t="s">
        <v>10163</v>
      </c>
      <c r="L106" s="5" t="s">
        <v>57</v>
      </c>
    </row>
    <row r="107" spans="1:12" ht="14.4">
      <c r="A107" s="9" t="s">
        <v>10180</v>
      </c>
      <c r="B107" s="13" t="s">
        <v>8421</v>
      </c>
      <c r="C107" s="13" t="s">
        <v>10181</v>
      </c>
      <c r="D107" s="16" t="s">
        <v>8423</v>
      </c>
      <c r="E107" s="37" t="s">
        <v>8424</v>
      </c>
      <c r="F107" s="5" t="s">
        <v>8425</v>
      </c>
      <c r="G107" s="5" t="s">
        <v>8426</v>
      </c>
      <c r="H107" s="6" t="s">
        <v>8427</v>
      </c>
      <c r="I107" s="7" t="s">
        <v>8428</v>
      </c>
      <c r="J107" s="5" t="s">
        <v>17</v>
      </c>
      <c r="L107" s="5" t="s">
        <v>57</v>
      </c>
    </row>
    <row r="108" spans="1:12" ht="14.4">
      <c r="A108" s="9" t="s">
        <v>10182</v>
      </c>
      <c r="B108" s="13" t="s">
        <v>10183</v>
      </c>
      <c r="C108" s="13" t="s">
        <v>10184</v>
      </c>
      <c r="D108" s="16" t="s">
        <v>10185</v>
      </c>
      <c r="E108" s="37" t="s">
        <v>10186</v>
      </c>
      <c r="F108" s="5" t="s">
        <v>10187</v>
      </c>
      <c r="G108" s="5" t="s">
        <v>10188</v>
      </c>
      <c r="H108" s="6" t="s">
        <v>10189</v>
      </c>
      <c r="I108" s="7" t="s">
        <v>10190</v>
      </c>
      <c r="J108" s="5" t="s">
        <v>17</v>
      </c>
      <c r="L108" s="5" t="s">
        <v>57</v>
      </c>
    </row>
    <row r="109" spans="1:12" ht="14.4">
      <c r="A109" s="9" t="s">
        <v>10191</v>
      </c>
      <c r="B109" s="13" t="s">
        <v>10192</v>
      </c>
      <c r="C109" s="13" t="s">
        <v>10193</v>
      </c>
      <c r="D109" s="16" t="s">
        <v>10194</v>
      </c>
      <c r="E109" s="37" t="s">
        <v>10195</v>
      </c>
      <c r="F109" s="5" t="s">
        <v>10196</v>
      </c>
      <c r="G109" s="5" t="s">
        <v>10197</v>
      </c>
      <c r="H109" s="6" t="s">
        <v>10198</v>
      </c>
      <c r="I109" s="7" t="s">
        <v>10199</v>
      </c>
      <c r="J109" s="5" t="s">
        <v>17</v>
      </c>
      <c r="L109" s="5" t="s">
        <v>57</v>
      </c>
    </row>
    <row r="110" spans="1:12" ht="14.4">
      <c r="A110" s="9" t="s">
        <v>10200</v>
      </c>
      <c r="B110" s="13" t="s">
        <v>10201</v>
      </c>
      <c r="C110" s="13" t="s">
        <v>10202</v>
      </c>
      <c r="D110" s="16" t="s">
        <v>10203</v>
      </c>
      <c r="E110" s="37" t="s">
        <v>10204</v>
      </c>
      <c r="F110" s="5" t="s">
        <v>10205</v>
      </c>
      <c r="G110" s="5" t="s">
        <v>10206</v>
      </c>
      <c r="H110" s="6" t="s">
        <v>10207</v>
      </c>
      <c r="I110" s="7" t="s">
        <v>10208</v>
      </c>
      <c r="J110" s="5" t="s">
        <v>17</v>
      </c>
      <c r="L110" s="5" t="s">
        <v>57</v>
      </c>
    </row>
    <row r="111" spans="1:12" ht="14.4">
      <c r="A111" s="9" t="s">
        <v>10209</v>
      </c>
      <c r="B111" s="13" t="s">
        <v>10210</v>
      </c>
      <c r="C111" s="13" t="s">
        <v>10211</v>
      </c>
      <c r="D111" s="16" t="s">
        <v>10212</v>
      </c>
      <c r="E111" s="37" t="s">
        <v>10213</v>
      </c>
      <c r="F111" s="5" t="s">
        <v>10214</v>
      </c>
      <c r="G111" s="5" t="s">
        <v>10215</v>
      </c>
      <c r="H111" s="6" t="s">
        <v>10216</v>
      </c>
      <c r="I111" s="7" t="s">
        <v>10217</v>
      </c>
      <c r="J111" s="5" t="s">
        <v>17</v>
      </c>
      <c r="L111" s="5" t="s">
        <v>57</v>
      </c>
    </row>
    <row r="112" spans="1:12" ht="14.4">
      <c r="A112" s="9" t="s">
        <v>10218</v>
      </c>
      <c r="B112" s="13" t="s">
        <v>10110</v>
      </c>
      <c r="C112" s="13" t="s">
        <v>10111</v>
      </c>
      <c r="D112" s="16" t="s">
        <v>10112</v>
      </c>
      <c r="E112" s="37" t="s">
        <v>10113</v>
      </c>
      <c r="F112" s="7" t="s">
        <v>10114</v>
      </c>
      <c r="G112" s="5" t="s">
        <v>10115</v>
      </c>
      <c r="H112" s="6" t="s">
        <v>10116</v>
      </c>
      <c r="I112" s="7" t="s">
        <v>10113</v>
      </c>
      <c r="J112" s="5" t="s">
        <v>10219</v>
      </c>
      <c r="L112" s="5" t="s">
        <v>57</v>
      </c>
    </row>
    <row r="113" spans="1:12" ht="14.4">
      <c r="A113" s="9" t="s">
        <v>10220</v>
      </c>
      <c r="B113" s="13" t="s">
        <v>10119</v>
      </c>
      <c r="C113" s="13" t="s">
        <v>10120</v>
      </c>
      <c r="D113" s="16" t="s">
        <v>10121</v>
      </c>
      <c r="E113" s="37" t="s">
        <v>10122</v>
      </c>
      <c r="F113" s="7" t="s">
        <v>10123</v>
      </c>
      <c r="G113" s="5" t="s">
        <v>10124</v>
      </c>
      <c r="H113" s="6" t="s">
        <v>10125</v>
      </c>
      <c r="I113" s="7" t="s">
        <v>10126</v>
      </c>
      <c r="J113" s="5" t="s">
        <v>10219</v>
      </c>
      <c r="L113" s="5" t="s">
        <v>57</v>
      </c>
    </row>
    <row r="114" spans="1:12" ht="14.4">
      <c r="A114" s="9" t="s">
        <v>10221</v>
      </c>
      <c r="B114" s="13" t="s">
        <v>10222</v>
      </c>
      <c r="C114" s="13" t="s">
        <v>10222</v>
      </c>
      <c r="D114" s="16" t="s">
        <v>10223</v>
      </c>
      <c r="E114" s="37" t="s">
        <v>10224</v>
      </c>
      <c r="F114" s="7" t="s">
        <v>10225</v>
      </c>
      <c r="G114" s="5" t="s">
        <v>10226</v>
      </c>
      <c r="H114" s="6" t="s">
        <v>10227</v>
      </c>
      <c r="I114" s="7" t="s">
        <v>10222</v>
      </c>
      <c r="J114" s="5" t="s">
        <v>10219</v>
      </c>
      <c r="L114" s="5" t="s">
        <v>57</v>
      </c>
    </row>
    <row r="115" spans="1:12" ht="14.4">
      <c r="A115" s="9" t="s">
        <v>10228</v>
      </c>
      <c r="B115" s="13" t="s">
        <v>10229</v>
      </c>
      <c r="C115" s="13" t="s">
        <v>10230</v>
      </c>
      <c r="D115" s="16" t="s">
        <v>10231</v>
      </c>
      <c r="E115" s="37" t="s">
        <v>10229</v>
      </c>
      <c r="F115" s="7" t="s">
        <v>9723</v>
      </c>
      <c r="G115" s="5" t="s">
        <v>10232</v>
      </c>
      <c r="H115" s="6" t="s">
        <v>9725</v>
      </c>
      <c r="I115" s="7" t="s">
        <v>10233</v>
      </c>
      <c r="J115" s="5" t="s">
        <v>10234</v>
      </c>
      <c r="L115" s="5" t="s">
        <v>57</v>
      </c>
    </row>
    <row r="116" spans="1:12" ht="14.4">
      <c r="A116" s="9" t="s">
        <v>10235</v>
      </c>
      <c r="B116" s="13" t="s">
        <v>252</v>
      </c>
      <c r="C116" s="13" t="s">
        <v>10236</v>
      </c>
      <c r="D116" s="16" t="s">
        <v>10237</v>
      </c>
      <c r="E116" s="37" t="s">
        <v>10238</v>
      </c>
      <c r="F116" s="7" t="s">
        <v>252</v>
      </c>
      <c r="G116" s="5" t="s">
        <v>10239</v>
      </c>
      <c r="H116" s="6" t="s">
        <v>9734</v>
      </c>
      <c r="I116" s="7" t="s">
        <v>201</v>
      </c>
      <c r="J116" s="5" t="s">
        <v>10234</v>
      </c>
      <c r="L116" s="5" t="s">
        <v>57</v>
      </c>
    </row>
    <row r="117" spans="1:12" ht="14.4">
      <c r="A117" s="9" t="s">
        <v>10240</v>
      </c>
      <c r="B117" s="13" t="s">
        <v>10241</v>
      </c>
      <c r="C117" s="13" t="s">
        <v>10242</v>
      </c>
      <c r="D117" s="16" t="s">
        <v>10243</v>
      </c>
      <c r="E117" s="37" t="s">
        <v>10244</v>
      </c>
      <c r="F117" s="7" t="s">
        <v>10245</v>
      </c>
      <c r="G117" s="5" t="s">
        <v>10246</v>
      </c>
      <c r="H117" s="6" t="s">
        <v>10247</v>
      </c>
      <c r="I117" s="7" t="s">
        <v>10248</v>
      </c>
      <c r="J117" s="5" t="s">
        <v>10249</v>
      </c>
      <c r="L117" s="5" t="s">
        <v>57</v>
      </c>
    </row>
    <row r="118" spans="1:12" ht="14.4">
      <c r="A118" s="9" t="s">
        <v>10250</v>
      </c>
      <c r="B118" s="13" t="s">
        <v>9791</v>
      </c>
      <c r="C118" s="13" t="s">
        <v>9791</v>
      </c>
      <c r="D118" s="16" t="s">
        <v>9791</v>
      </c>
      <c r="E118" s="37" t="s">
        <v>9791</v>
      </c>
      <c r="F118" s="7" t="s">
        <v>9791</v>
      </c>
      <c r="G118" s="5" t="s">
        <v>9792</v>
      </c>
      <c r="H118" s="6" t="s">
        <v>9791</v>
      </c>
      <c r="I118" s="7" t="s">
        <v>9791</v>
      </c>
      <c r="J118" s="5" t="s">
        <v>10251</v>
      </c>
      <c r="L118" s="5" t="s">
        <v>57</v>
      </c>
    </row>
    <row r="119" spans="1:12" ht="14.4">
      <c r="A119" s="9" t="s">
        <v>10252</v>
      </c>
      <c r="B119" s="13" t="s">
        <v>9795</v>
      </c>
      <c r="C119" s="13" t="s">
        <v>10253</v>
      </c>
      <c r="D119" s="16" t="s">
        <v>9797</v>
      </c>
      <c r="E119" s="37" t="s">
        <v>9798</v>
      </c>
      <c r="F119" s="7" t="s">
        <v>10254</v>
      </c>
      <c r="G119" s="5" t="s">
        <v>9800</v>
      </c>
      <c r="H119" s="6" t="s">
        <v>9801</v>
      </c>
      <c r="I119" s="7" t="s">
        <v>9802</v>
      </c>
      <c r="J119" s="5" t="s">
        <v>10251</v>
      </c>
      <c r="L119" s="5" t="s">
        <v>57</v>
      </c>
    </row>
    <row r="120" spans="1:12" ht="14.4">
      <c r="A120" s="9" t="s">
        <v>10255</v>
      </c>
      <c r="B120" s="13" t="s">
        <v>9804</v>
      </c>
      <c r="C120" s="13" t="s">
        <v>10256</v>
      </c>
      <c r="D120" s="16" t="s">
        <v>9806</v>
      </c>
      <c r="E120" s="37" t="s">
        <v>9807</v>
      </c>
      <c r="F120" s="7" t="s">
        <v>10257</v>
      </c>
      <c r="G120" s="5" t="s">
        <v>9809</v>
      </c>
      <c r="H120" s="6" t="s">
        <v>9810</v>
      </c>
      <c r="I120" s="7" t="s">
        <v>10258</v>
      </c>
      <c r="J120" s="5" t="s">
        <v>10251</v>
      </c>
      <c r="L120" s="5" t="s">
        <v>57</v>
      </c>
    </row>
    <row r="121" spans="1:12" ht="52.8">
      <c r="A121" s="9" t="s">
        <v>10259</v>
      </c>
      <c r="B121" s="13" t="s">
        <v>10260</v>
      </c>
      <c r="C121" s="13" t="s">
        <v>10261</v>
      </c>
      <c r="D121" s="16" t="s">
        <v>10262</v>
      </c>
      <c r="E121" s="37" t="s">
        <v>10263</v>
      </c>
      <c r="F121" s="7" t="s">
        <v>10264</v>
      </c>
      <c r="G121" s="5" t="s">
        <v>10265</v>
      </c>
      <c r="H121" s="6" t="s">
        <v>10266</v>
      </c>
      <c r="I121" s="7" t="s">
        <v>10267</v>
      </c>
      <c r="J121" s="5" t="s">
        <v>17</v>
      </c>
      <c r="L121" s="5" t="s">
        <v>57</v>
      </c>
    </row>
    <row r="122" spans="1:12" ht="14.4">
      <c r="A122" s="9" t="s">
        <v>10268</v>
      </c>
      <c r="B122" s="13" t="s">
        <v>5741</v>
      </c>
      <c r="C122" s="13" t="s">
        <v>5742</v>
      </c>
      <c r="D122" s="16" t="s">
        <v>5743</v>
      </c>
      <c r="E122" s="37" t="s">
        <v>10269</v>
      </c>
      <c r="F122" s="7" t="s">
        <v>5745</v>
      </c>
      <c r="G122" s="5" t="s">
        <v>5746</v>
      </c>
      <c r="H122" s="6" t="s">
        <v>10270</v>
      </c>
      <c r="I122" s="7" t="s">
        <v>5748</v>
      </c>
      <c r="J122" s="5" t="s">
        <v>10271</v>
      </c>
      <c r="L122" s="5" t="s">
        <v>57</v>
      </c>
    </row>
    <row r="123" spans="1:12" ht="14.4">
      <c r="A123" s="9" t="s">
        <v>10272</v>
      </c>
      <c r="B123" s="25" t="s">
        <v>10273</v>
      </c>
      <c r="C123" s="13" t="s">
        <v>10274</v>
      </c>
      <c r="D123" s="16" t="s">
        <v>10275</v>
      </c>
      <c r="E123" s="37" t="s">
        <v>10276</v>
      </c>
      <c r="F123" s="7" t="s">
        <v>10277</v>
      </c>
      <c r="G123" s="5" t="s">
        <v>10278</v>
      </c>
      <c r="H123" s="6" t="s">
        <v>10279</v>
      </c>
      <c r="I123" s="7" t="s">
        <v>10280</v>
      </c>
      <c r="J123" s="5" t="s">
        <v>10271</v>
      </c>
      <c r="L123" s="5" t="s">
        <v>57</v>
      </c>
    </row>
    <row r="124" spans="1:12" ht="14.4">
      <c r="A124" s="9" t="s">
        <v>10281</v>
      </c>
      <c r="B124" s="13" t="s">
        <v>10282</v>
      </c>
      <c r="C124" s="13" t="s">
        <v>10283</v>
      </c>
      <c r="D124" s="16" t="s">
        <v>10284</v>
      </c>
      <c r="E124" s="37" t="s">
        <v>10285</v>
      </c>
      <c r="F124" s="7" t="s">
        <v>10286</v>
      </c>
      <c r="G124" s="5" t="s">
        <v>10287</v>
      </c>
      <c r="H124" s="6" t="s">
        <v>10288</v>
      </c>
      <c r="I124" s="7" t="s">
        <v>10289</v>
      </c>
      <c r="J124" s="5" t="s">
        <v>10271</v>
      </c>
      <c r="L124" s="5" t="s">
        <v>57</v>
      </c>
    </row>
    <row r="125" spans="1:12" ht="14.4">
      <c r="A125" s="9" t="s">
        <v>10290</v>
      </c>
      <c r="B125" s="25" t="s">
        <v>10291</v>
      </c>
      <c r="C125" s="13" t="s">
        <v>10292</v>
      </c>
      <c r="D125" s="16" t="s">
        <v>10293</v>
      </c>
      <c r="E125" s="37" t="s">
        <v>10294</v>
      </c>
      <c r="F125" s="7" t="s">
        <v>10295</v>
      </c>
      <c r="G125" s="5" t="s">
        <v>10296</v>
      </c>
      <c r="H125" s="6" t="s">
        <v>10297</v>
      </c>
      <c r="I125" s="7" t="s">
        <v>10298</v>
      </c>
      <c r="J125" s="5" t="s">
        <v>10271</v>
      </c>
      <c r="L125" s="5" t="s">
        <v>57</v>
      </c>
    </row>
    <row r="126" spans="1:12" ht="14.4">
      <c r="A126" s="9" t="s">
        <v>10299</v>
      </c>
      <c r="B126" s="13" t="s">
        <v>10300</v>
      </c>
      <c r="C126" s="13" t="s">
        <v>10301</v>
      </c>
      <c r="D126" s="16" t="s">
        <v>10302</v>
      </c>
      <c r="E126" s="37" t="s">
        <v>10303</v>
      </c>
      <c r="F126" s="7" t="s">
        <v>10304</v>
      </c>
      <c r="G126" s="5" t="s">
        <v>10305</v>
      </c>
      <c r="H126" s="6" t="s">
        <v>10306</v>
      </c>
      <c r="I126" s="7" t="s">
        <v>10307</v>
      </c>
      <c r="J126" s="5" t="s">
        <v>10271</v>
      </c>
      <c r="L126" s="5" t="s">
        <v>57</v>
      </c>
    </row>
    <row r="127" spans="1:12" ht="14.4">
      <c r="A127" s="9" t="s">
        <v>10308</v>
      </c>
      <c r="B127" s="13" t="s">
        <v>5218</v>
      </c>
      <c r="C127" s="13" t="s">
        <v>5189</v>
      </c>
      <c r="D127" s="16" t="s">
        <v>5219</v>
      </c>
      <c r="E127" s="37" t="s">
        <v>8701</v>
      </c>
      <c r="F127" s="7" t="s">
        <v>10309</v>
      </c>
      <c r="G127" s="5" t="s">
        <v>4720</v>
      </c>
      <c r="H127" s="6" t="s">
        <v>10310</v>
      </c>
      <c r="I127" s="7" t="s">
        <v>8477</v>
      </c>
      <c r="J127" s="5" t="s">
        <v>10271</v>
      </c>
      <c r="L127" s="5" t="s">
        <v>57</v>
      </c>
    </row>
    <row r="128" spans="1:12" ht="14.4">
      <c r="A128" s="9" t="s">
        <v>10311</v>
      </c>
      <c r="B128" s="13" t="s">
        <v>5648</v>
      </c>
      <c r="C128" s="13" t="s">
        <v>9845</v>
      </c>
      <c r="D128" s="16" t="s">
        <v>5226</v>
      </c>
      <c r="E128" s="37" t="s">
        <v>9798</v>
      </c>
      <c r="F128" s="7" t="s">
        <v>9798</v>
      </c>
      <c r="G128" s="5" t="s">
        <v>4730</v>
      </c>
      <c r="H128" s="6" t="s">
        <v>10312</v>
      </c>
      <c r="I128" s="7" t="s">
        <v>7475</v>
      </c>
      <c r="J128" s="5" t="s">
        <v>10271</v>
      </c>
      <c r="L128" s="5" t="s">
        <v>57</v>
      </c>
    </row>
    <row r="129" spans="1:12" ht="14.4">
      <c r="A129" s="9" t="s">
        <v>10313</v>
      </c>
      <c r="B129" s="13" t="s">
        <v>4733</v>
      </c>
      <c r="C129" s="13" t="s">
        <v>10314</v>
      </c>
      <c r="D129" s="16" t="s">
        <v>4735</v>
      </c>
      <c r="E129" s="37" t="s">
        <v>8491</v>
      </c>
      <c r="F129" s="7" t="s">
        <v>8491</v>
      </c>
      <c r="G129" s="5" t="s">
        <v>4737</v>
      </c>
      <c r="H129" s="6" t="s">
        <v>10315</v>
      </c>
      <c r="I129" s="7" t="s">
        <v>8491</v>
      </c>
      <c r="J129" s="5" t="s">
        <v>10271</v>
      </c>
      <c r="L129" s="5" t="s">
        <v>57</v>
      </c>
    </row>
    <row r="130" spans="1:12" ht="14.4">
      <c r="A130" s="9" t="s">
        <v>10316</v>
      </c>
      <c r="B130" s="13" t="s">
        <v>5218</v>
      </c>
      <c r="C130" s="13" t="s">
        <v>5189</v>
      </c>
      <c r="D130" s="16" t="s">
        <v>5219</v>
      </c>
      <c r="E130" s="37" t="s">
        <v>8701</v>
      </c>
      <c r="F130" s="7" t="s">
        <v>10309</v>
      </c>
      <c r="G130" s="5" t="s">
        <v>4720</v>
      </c>
      <c r="H130" s="6" t="s">
        <v>10310</v>
      </c>
      <c r="I130" s="7" t="s">
        <v>8477</v>
      </c>
      <c r="J130" s="5" t="s">
        <v>10271</v>
      </c>
      <c r="L130" s="5" t="s">
        <v>57</v>
      </c>
    </row>
    <row r="131" spans="1:12" ht="14.4">
      <c r="A131" s="9" t="s">
        <v>10317</v>
      </c>
      <c r="B131" s="13" t="s">
        <v>5648</v>
      </c>
      <c r="C131" s="13" t="s">
        <v>9845</v>
      </c>
      <c r="D131" s="16" t="s">
        <v>10318</v>
      </c>
      <c r="E131" s="37" t="s">
        <v>10319</v>
      </c>
      <c r="F131" s="7" t="s">
        <v>9798</v>
      </c>
      <c r="G131" s="5" t="s">
        <v>4730</v>
      </c>
      <c r="H131" s="6" t="s">
        <v>10312</v>
      </c>
      <c r="I131" s="7" t="s">
        <v>7475</v>
      </c>
      <c r="J131" s="5" t="s">
        <v>10271</v>
      </c>
      <c r="L131" s="5" t="s">
        <v>57</v>
      </c>
    </row>
    <row r="132" spans="1:12" ht="14.4">
      <c r="A132" s="9" t="s">
        <v>10320</v>
      </c>
      <c r="B132" s="13" t="s">
        <v>4733</v>
      </c>
      <c r="C132" s="13" t="s">
        <v>10314</v>
      </c>
      <c r="D132" s="16" t="s">
        <v>4735</v>
      </c>
      <c r="E132" s="37" t="s">
        <v>8491</v>
      </c>
      <c r="F132" s="7" t="s">
        <v>8491</v>
      </c>
      <c r="G132" s="5" t="s">
        <v>4737</v>
      </c>
      <c r="H132" s="6" t="s">
        <v>10315</v>
      </c>
      <c r="I132" s="7" t="s">
        <v>8491</v>
      </c>
      <c r="J132" s="5" t="s">
        <v>10271</v>
      </c>
      <c r="L132" s="5" t="s">
        <v>57</v>
      </c>
    </row>
    <row r="133" spans="1:12" ht="14.4">
      <c r="A133" s="9" t="s">
        <v>10321</v>
      </c>
      <c r="B133" s="13" t="s">
        <v>10322</v>
      </c>
      <c r="C133" s="13" t="s">
        <v>10322</v>
      </c>
      <c r="D133" s="16" t="s">
        <v>10322</v>
      </c>
      <c r="E133" s="37" t="s">
        <v>10322</v>
      </c>
      <c r="F133" s="7" t="s">
        <v>10322</v>
      </c>
      <c r="G133" s="5" t="s">
        <v>5770</v>
      </c>
      <c r="H133" s="6" t="s">
        <v>10323</v>
      </c>
      <c r="I133" s="7" t="s">
        <v>10322</v>
      </c>
      <c r="J133" s="5" t="s">
        <v>10271</v>
      </c>
      <c r="L133" s="5" t="s">
        <v>57</v>
      </c>
    </row>
    <row r="134" spans="1:12" ht="14.4">
      <c r="A134" s="9" t="s">
        <v>10324</v>
      </c>
      <c r="B134" s="25" t="s">
        <v>10325</v>
      </c>
      <c r="C134" s="13" t="s">
        <v>10325</v>
      </c>
      <c r="D134" s="16" t="s">
        <v>10325</v>
      </c>
      <c r="E134" s="37" t="s">
        <v>10326</v>
      </c>
      <c r="F134" s="7" t="s">
        <v>10325</v>
      </c>
      <c r="G134" s="5" t="s">
        <v>10327</v>
      </c>
      <c r="H134" s="6" t="s">
        <v>10328</v>
      </c>
      <c r="I134" s="7" t="s">
        <v>10325</v>
      </c>
      <c r="J134" s="5" t="s">
        <v>10271</v>
      </c>
      <c r="L134" s="5" t="s">
        <v>57</v>
      </c>
    </row>
    <row r="135" spans="1:12" ht="14.4">
      <c r="A135" s="9" t="s">
        <v>10329</v>
      </c>
      <c r="B135" s="13" t="s">
        <v>10330</v>
      </c>
      <c r="C135" s="13" t="s">
        <v>10331</v>
      </c>
      <c r="D135" s="16" t="s">
        <v>10332</v>
      </c>
      <c r="E135" s="37" t="s">
        <v>10333</v>
      </c>
      <c r="F135" s="7" t="s">
        <v>10330</v>
      </c>
      <c r="G135" s="5" t="s">
        <v>10334</v>
      </c>
      <c r="H135" s="6" t="s">
        <v>10335</v>
      </c>
      <c r="I135" s="7" t="s">
        <v>10333</v>
      </c>
      <c r="J135" s="5" t="s">
        <v>10271</v>
      </c>
      <c r="L135" s="5" t="s">
        <v>57</v>
      </c>
    </row>
    <row r="136" spans="1:12" ht="14.4">
      <c r="A136" s="9" t="s">
        <v>10336</v>
      </c>
      <c r="B136" s="13" t="s">
        <v>5218</v>
      </c>
      <c r="C136" s="13" t="s">
        <v>5189</v>
      </c>
      <c r="D136" s="16" t="s">
        <v>5219</v>
      </c>
      <c r="E136" s="37" t="s">
        <v>8701</v>
      </c>
      <c r="F136" s="7" t="s">
        <v>10309</v>
      </c>
      <c r="G136" s="5" t="s">
        <v>4720</v>
      </c>
      <c r="H136" s="6" t="s">
        <v>10310</v>
      </c>
      <c r="I136" s="7" t="s">
        <v>8477</v>
      </c>
      <c r="J136" s="5" t="s">
        <v>10271</v>
      </c>
      <c r="L136" s="5" t="s">
        <v>57</v>
      </c>
    </row>
    <row r="137" spans="1:12" ht="14.4">
      <c r="A137" s="9" t="s">
        <v>10337</v>
      </c>
      <c r="B137" s="13" t="s">
        <v>5648</v>
      </c>
      <c r="C137" s="13" t="s">
        <v>9845</v>
      </c>
      <c r="D137" s="16" t="s">
        <v>10318</v>
      </c>
      <c r="E137" s="37" t="s">
        <v>10319</v>
      </c>
      <c r="F137" s="7" t="s">
        <v>9798</v>
      </c>
      <c r="G137" s="5" t="s">
        <v>4730</v>
      </c>
      <c r="H137" s="6" t="s">
        <v>10312</v>
      </c>
      <c r="I137" s="7" t="s">
        <v>7475</v>
      </c>
      <c r="J137" s="5" t="s">
        <v>10271</v>
      </c>
      <c r="L137" s="5" t="s">
        <v>57</v>
      </c>
    </row>
    <row r="138" spans="1:12" ht="14.4">
      <c r="A138" s="9" t="s">
        <v>10338</v>
      </c>
      <c r="B138" s="13" t="s">
        <v>4733</v>
      </c>
      <c r="C138" s="13" t="s">
        <v>10314</v>
      </c>
      <c r="D138" s="16" t="s">
        <v>4735</v>
      </c>
      <c r="E138" s="37" t="s">
        <v>8491</v>
      </c>
      <c r="F138" s="7" t="s">
        <v>8491</v>
      </c>
      <c r="G138" s="5" t="s">
        <v>4737</v>
      </c>
      <c r="H138" s="6" t="s">
        <v>10315</v>
      </c>
      <c r="I138" s="7" t="s">
        <v>8491</v>
      </c>
      <c r="J138" s="5" t="s">
        <v>10271</v>
      </c>
      <c r="L138" s="5" t="s">
        <v>57</v>
      </c>
    </row>
    <row r="139" spans="1:12" ht="14.4">
      <c r="A139" s="9" t="s">
        <v>10339</v>
      </c>
      <c r="B139" s="13" t="s">
        <v>9746</v>
      </c>
      <c r="C139" s="13" t="s">
        <v>9747</v>
      </c>
      <c r="D139" s="16" t="s">
        <v>9748</v>
      </c>
      <c r="E139" s="37" t="s">
        <v>9749</v>
      </c>
      <c r="F139" s="5" t="s">
        <v>9750</v>
      </c>
      <c r="G139" s="5" t="s">
        <v>9751</v>
      </c>
      <c r="H139" s="6" t="s">
        <v>9752</v>
      </c>
      <c r="I139" s="7" t="s">
        <v>9753</v>
      </c>
      <c r="J139" s="5" t="s">
        <v>10340</v>
      </c>
      <c r="L139" s="5" t="s">
        <v>57</v>
      </c>
    </row>
    <row r="140" spans="1:12" ht="14.4">
      <c r="A140" s="9" t="s">
        <v>10341</v>
      </c>
      <c r="B140" s="13" t="s">
        <v>9755</v>
      </c>
      <c r="C140" s="13" t="s">
        <v>10342</v>
      </c>
      <c r="D140" s="16" t="s">
        <v>9757</v>
      </c>
      <c r="E140" s="37" t="s">
        <v>9758</v>
      </c>
      <c r="F140" s="5" t="s">
        <v>9759</v>
      </c>
      <c r="G140" s="5" t="s">
        <v>9760</v>
      </c>
      <c r="H140" s="6" t="s">
        <v>9761</v>
      </c>
      <c r="I140" s="7" t="s">
        <v>9762</v>
      </c>
      <c r="J140" s="5" t="s">
        <v>10340</v>
      </c>
      <c r="L140" s="5" t="s">
        <v>57</v>
      </c>
    </row>
    <row r="141" spans="1:12" ht="14.4">
      <c r="A141" s="9" t="s">
        <v>10343</v>
      </c>
      <c r="B141" s="13" t="s">
        <v>10344</v>
      </c>
      <c r="C141" s="13" t="s">
        <v>10345</v>
      </c>
      <c r="D141" s="16" t="s">
        <v>10346</v>
      </c>
      <c r="E141" s="37" t="s">
        <v>10347</v>
      </c>
      <c r="F141" s="7" t="s">
        <v>10348</v>
      </c>
      <c r="G141" s="5" t="s">
        <v>9209</v>
      </c>
      <c r="H141" s="6" t="s">
        <v>10349</v>
      </c>
      <c r="I141" s="7" t="s">
        <v>10350</v>
      </c>
      <c r="J141" s="5" t="s">
        <v>10351</v>
      </c>
      <c r="L141" s="5" t="s">
        <v>57</v>
      </c>
    </row>
    <row r="142" spans="1:12" ht="14.4">
      <c r="A142" s="9" t="s">
        <v>10352</v>
      </c>
      <c r="B142" s="13" t="s">
        <v>10353</v>
      </c>
      <c r="C142" s="13" t="s">
        <v>10354</v>
      </c>
      <c r="D142" s="16" t="s">
        <v>10355</v>
      </c>
      <c r="E142" s="37" t="s">
        <v>10356</v>
      </c>
      <c r="F142" s="7" t="s">
        <v>10357</v>
      </c>
      <c r="G142" s="5" t="s">
        <v>10358</v>
      </c>
      <c r="H142" s="6" t="s">
        <v>10359</v>
      </c>
      <c r="I142" s="7" t="s">
        <v>10360</v>
      </c>
      <c r="J142" s="5" t="s">
        <v>10351</v>
      </c>
      <c r="L142" s="5" t="s">
        <v>57</v>
      </c>
    </row>
    <row r="143" spans="1:12" ht="14.4">
      <c r="A143" s="9" t="s">
        <v>10361</v>
      </c>
      <c r="B143" s="13" t="s">
        <v>10362</v>
      </c>
      <c r="C143" s="13" t="s">
        <v>10363</v>
      </c>
      <c r="D143" s="16" t="s">
        <v>10364</v>
      </c>
      <c r="E143" s="37" t="s">
        <v>10365</v>
      </c>
      <c r="F143" s="7" t="s">
        <v>10366</v>
      </c>
      <c r="G143" s="5" t="s">
        <v>10367</v>
      </c>
      <c r="H143" s="6" t="s">
        <v>10368</v>
      </c>
      <c r="I143" s="7" t="s">
        <v>10369</v>
      </c>
      <c r="J143" s="5" t="s">
        <v>10351</v>
      </c>
      <c r="L143" s="5" t="s">
        <v>57</v>
      </c>
    </row>
    <row r="144" spans="1:12" ht="14.4">
      <c r="A144" s="9" t="s">
        <v>10370</v>
      </c>
      <c r="B144" s="13" t="s">
        <v>9607</v>
      </c>
      <c r="C144" s="13" t="s">
        <v>9608</v>
      </c>
      <c r="D144" s="16" t="s">
        <v>9609</v>
      </c>
      <c r="E144" s="37" t="s">
        <v>9610</v>
      </c>
      <c r="F144" s="7" t="s">
        <v>9611</v>
      </c>
      <c r="G144" s="5" t="s">
        <v>9612</v>
      </c>
      <c r="H144" s="6" t="s">
        <v>10371</v>
      </c>
      <c r="I144" s="7" t="s">
        <v>9607</v>
      </c>
      <c r="J144" s="5" t="s">
        <v>10372</v>
      </c>
      <c r="L144" s="5" t="s">
        <v>57</v>
      </c>
    </row>
    <row r="145" spans="1:12" ht="14.4">
      <c r="A145" s="9" t="s">
        <v>10373</v>
      </c>
      <c r="B145" s="13" t="s">
        <v>9616</v>
      </c>
      <c r="C145" s="13" t="s">
        <v>9617</v>
      </c>
      <c r="D145" s="16" t="s">
        <v>9618</v>
      </c>
      <c r="E145" s="37" t="s">
        <v>9619</v>
      </c>
      <c r="F145" s="7" t="s">
        <v>9620</v>
      </c>
      <c r="G145" s="5" t="s">
        <v>9621</v>
      </c>
      <c r="H145" s="6" t="s">
        <v>10374</v>
      </c>
      <c r="I145" s="7" t="s">
        <v>9616</v>
      </c>
      <c r="J145" s="5" t="s">
        <v>10372</v>
      </c>
      <c r="L145" s="5" t="s">
        <v>57</v>
      </c>
    </row>
    <row r="146" spans="1:12" ht="14.4">
      <c r="A146" s="9" t="s">
        <v>10375</v>
      </c>
      <c r="B146" s="13" t="s">
        <v>5741</v>
      </c>
      <c r="C146" s="13" t="s">
        <v>5742</v>
      </c>
      <c r="D146" s="16" t="s">
        <v>5743</v>
      </c>
      <c r="E146" s="37" t="s">
        <v>10269</v>
      </c>
      <c r="F146" s="7" t="s">
        <v>5745</v>
      </c>
      <c r="G146" s="5" t="s">
        <v>5746</v>
      </c>
      <c r="H146" s="6" t="s">
        <v>10270</v>
      </c>
      <c r="I146" s="7" t="s">
        <v>5748</v>
      </c>
      <c r="J146" s="5" t="s">
        <v>10372</v>
      </c>
      <c r="L146" s="5" t="s">
        <v>57</v>
      </c>
    </row>
    <row r="147" spans="1:12" ht="14.4">
      <c r="A147" s="9" t="s">
        <v>10376</v>
      </c>
      <c r="B147" s="25" t="s">
        <v>10273</v>
      </c>
      <c r="C147" s="13" t="s">
        <v>10274</v>
      </c>
      <c r="D147" s="16" t="s">
        <v>10275</v>
      </c>
      <c r="E147" s="37" t="s">
        <v>10276</v>
      </c>
      <c r="F147" s="7" t="s">
        <v>10277</v>
      </c>
      <c r="G147" s="5" t="s">
        <v>10278</v>
      </c>
      <c r="H147" s="6" t="s">
        <v>10279</v>
      </c>
      <c r="I147" s="7" t="s">
        <v>10280</v>
      </c>
      <c r="J147" s="5" t="s">
        <v>10372</v>
      </c>
      <c r="L147" s="5" t="s">
        <v>57</v>
      </c>
    </row>
    <row r="148" spans="1:12" ht="14.4">
      <c r="A148" s="9" t="s">
        <v>10377</v>
      </c>
      <c r="B148" s="13" t="s">
        <v>10378</v>
      </c>
      <c r="C148" s="13" t="s">
        <v>10379</v>
      </c>
      <c r="D148" s="16" t="s">
        <v>10380</v>
      </c>
      <c r="E148" s="37" t="s">
        <v>10381</v>
      </c>
      <c r="F148" s="7" t="s">
        <v>10382</v>
      </c>
      <c r="G148" s="5" t="s">
        <v>10383</v>
      </c>
      <c r="H148" s="6" t="s">
        <v>10384</v>
      </c>
      <c r="I148" s="7" t="s">
        <v>10381</v>
      </c>
      <c r="J148" s="5" t="s">
        <v>10372</v>
      </c>
      <c r="L148" s="5" t="s">
        <v>57</v>
      </c>
    </row>
    <row r="149" spans="1:12" ht="14.4">
      <c r="A149" s="9" t="s">
        <v>10385</v>
      </c>
      <c r="B149" s="13" t="s">
        <v>10386</v>
      </c>
      <c r="C149" s="13" t="s">
        <v>10387</v>
      </c>
      <c r="D149" s="16" t="s">
        <v>10388</v>
      </c>
      <c r="E149" s="37" t="s">
        <v>10389</v>
      </c>
      <c r="F149" s="7" t="s">
        <v>10390</v>
      </c>
      <c r="G149" s="5" t="s">
        <v>10391</v>
      </c>
      <c r="H149" s="6" t="s">
        <v>10392</v>
      </c>
      <c r="I149" s="7" t="s">
        <v>10393</v>
      </c>
      <c r="J149" s="5" t="s">
        <v>10372</v>
      </c>
      <c r="L149" s="5" t="s">
        <v>57</v>
      </c>
    </row>
    <row r="150" spans="1:12" ht="14.4">
      <c r="A150" s="9" t="s">
        <v>10394</v>
      </c>
      <c r="B150" s="13" t="s">
        <v>9184</v>
      </c>
      <c r="C150" s="13" t="s">
        <v>9184</v>
      </c>
      <c r="D150" s="16" t="s">
        <v>9184</v>
      </c>
      <c r="E150" s="37" t="s">
        <v>9185</v>
      </c>
      <c r="F150" s="7" t="s">
        <v>9184</v>
      </c>
      <c r="G150" s="5" t="s">
        <v>9187</v>
      </c>
      <c r="H150" s="6" t="s">
        <v>9188</v>
      </c>
      <c r="I150" s="7" t="s">
        <v>9184</v>
      </c>
      <c r="J150" s="5" t="s">
        <v>10372</v>
      </c>
      <c r="L150" s="5" t="s">
        <v>57</v>
      </c>
    </row>
    <row r="151" spans="1:12" ht="14.4">
      <c r="A151" s="9" t="s">
        <v>10395</v>
      </c>
      <c r="B151" s="13" t="s">
        <v>5218</v>
      </c>
      <c r="C151" s="13" t="s">
        <v>5189</v>
      </c>
      <c r="D151" s="16" t="s">
        <v>5219</v>
      </c>
      <c r="E151" s="37" t="s">
        <v>8701</v>
      </c>
      <c r="F151" s="7" t="s">
        <v>10309</v>
      </c>
      <c r="G151" s="5" t="s">
        <v>4720</v>
      </c>
      <c r="H151" s="6" t="s">
        <v>10310</v>
      </c>
      <c r="I151" s="7" t="s">
        <v>8477</v>
      </c>
      <c r="J151" s="5" t="s">
        <v>10372</v>
      </c>
      <c r="L151" s="5" t="s">
        <v>57</v>
      </c>
    </row>
    <row r="152" spans="1:12" ht="14.4">
      <c r="A152" s="9" t="s">
        <v>10396</v>
      </c>
      <c r="B152" s="13" t="s">
        <v>5648</v>
      </c>
      <c r="C152" s="13" t="s">
        <v>9845</v>
      </c>
      <c r="D152" s="16" t="s">
        <v>5226</v>
      </c>
      <c r="E152" s="37" t="s">
        <v>9798</v>
      </c>
      <c r="F152" s="7" t="s">
        <v>9798</v>
      </c>
      <c r="G152" s="5" t="s">
        <v>4730</v>
      </c>
      <c r="H152" s="6" t="s">
        <v>10312</v>
      </c>
      <c r="I152" s="7" t="s">
        <v>7475</v>
      </c>
      <c r="J152" s="5" t="s">
        <v>10372</v>
      </c>
      <c r="L152" s="5" t="s">
        <v>57</v>
      </c>
    </row>
    <row r="153" spans="1:12" ht="14.4">
      <c r="A153" s="9" t="s">
        <v>10397</v>
      </c>
      <c r="B153" s="13" t="s">
        <v>4733</v>
      </c>
      <c r="C153" s="13" t="s">
        <v>10314</v>
      </c>
      <c r="D153" s="16" t="s">
        <v>4735</v>
      </c>
      <c r="E153" s="37" t="s">
        <v>8491</v>
      </c>
      <c r="F153" s="7" t="s">
        <v>8491</v>
      </c>
      <c r="G153" s="5" t="s">
        <v>4737</v>
      </c>
      <c r="H153" s="6" t="s">
        <v>10315</v>
      </c>
      <c r="I153" s="7" t="s">
        <v>8491</v>
      </c>
      <c r="J153" s="5" t="s">
        <v>10372</v>
      </c>
      <c r="L153" s="5" t="s">
        <v>57</v>
      </c>
    </row>
    <row r="154" spans="1:12" ht="14.4">
      <c r="A154" s="9" t="s">
        <v>10398</v>
      </c>
      <c r="B154" s="13" t="s">
        <v>5218</v>
      </c>
      <c r="C154" s="13" t="s">
        <v>5189</v>
      </c>
      <c r="D154" s="16" t="s">
        <v>5219</v>
      </c>
      <c r="E154" s="37" t="s">
        <v>8701</v>
      </c>
      <c r="F154" s="7" t="s">
        <v>10309</v>
      </c>
      <c r="G154" s="5" t="s">
        <v>4720</v>
      </c>
      <c r="H154" s="6" t="s">
        <v>10310</v>
      </c>
      <c r="I154" s="7" t="s">
        <v>8477</v>
      </c>
      <c r="J154" s="5" t="s">
        <v>10372</v>
      </c>
      <c r="L154" s="5" t="s">
        <v>57</v>
      </c>
    </row>
    <row r="155" spans="1:12" ht="14.4">
      <c r="A155" s="9" t="s">
        <v>10399</v>
      </c>
      <c r="B155" s="13" t="s">
        <v>5648</v>
      </c>
      <c r="C155" s="13" t="s">
        <v>9845</v>
      </c>
      <c r="D155" s="16" t="s">
        <v>10318</v>
      </c>
      <c r="E155" s="37" t="s">
        <v>10319</v>
      </c>
      <c r="F155" s="7" t="s">
        <v>9798</v>
      </c>
      <c r="G155" s="5" t="s">
        <v>4730</v>
      </c>
      <c r="H155" s="6" t="s">
        <v>10312</v>
      </c>
      <c r="I155" s="7" t="s">
        <v>7475</v>
      </c>
      <c r="J155" s="5" t="s">
        <v>10372</v>
      </c>
      <c r="L155" s="5" t="s">
        <v>57</v>
      </c>
    </row>
    <row r="156" spans="1:12" ht="14.4">
      <c r="A156" s="9" t="s">
        <v>10400</v>
      </c>
      <c r="B156" s="13" t="s">
        <v>4733</v>
      </c>
      <c r="C156" s="13" t="s">
        <v>10314</v>
      </c>
      <c r="D156" s="16" t="s">
        <v>4735</v>
      </c>
      <c r="E156" s="37" t="s">
        <v>8491</v>
      </c>
      <c r="F156" s="7" t="s">
        <v>8491</v>
      </c>
      <c r="G156" s="5" t="s">
        <v>4737</v>
      </c>
      <c r="H156" s="6" t="s">
        <v>10315</v>
      </c>
      <c r="I156" s="7" t="s">
        <v>8491</v>
      </c>
      <c r="J156" s="5" t="s">
        <v>10372</v>
      </c>
      <c r="L156" s="5" t="s">
        <v>57</v>
      </c>
    </row>
    <row r="157" spans="1:12" ht="14.4">
      <c r="A157" s="9" t="s">
        <v>10401</v>
      </c>
      <c r="B157" s="13" t="s">
        <v>10402</v>
      </c>
      <c r="C157" s="13" t="s">
        <v>10403</v>
      </c>
      <c r="D157" s="16" t="s">
        <v>10404</v>
      </c>
      <c r="E157" s="37" t="s">
        <v>10405</v>
      </c>
      <c r="F157" s="7" t="s">
        <v>10406</v>
      </c>
      <c r="G157" s="5" t="s">
        <v>10407</v>
      </c>
      <c r="H157" s="6" t="s">
        <v>10408</v>
      </c>
      <c r="I157" s="7" t="s">
        <v>10405</v>
      </c>
      <c r="J157" s="5" t="s">
        <v>10372</v>
      </c>
      <c r="L157" s="5" t="s">
        <v>57</v>
      </c>
    </row>
    <row r="158" spans="1:12" ht="14.4">
      <c r="A158" s="9" t="s">
        <v>10409</v>
      </c>
      <c r="B158" s="13" t="s">
        <v>10410</v>
      </c>
      <c r="C158" s="13" t="s">
        <v>10411</v>
      </c>
      <c r="D158" s="16" t="s">
        <v>10412</v>
      </c>
      <c r="E158" s="37" t="s">
        <v>10413</v>
      </c>
      <c r="F158" s="7" t="s">
        <v>9799</v>
      </c>
      <c r="G158" s="5" t="s">
        <v>10414</v>
      </c>
      <c r="H158" s="6" t="s">
        <v>9801</v>
      </c>
      <c r="I158" s="7" t="s">
        <v>9799</v>
      </c>
      <c r="J158" s="5" t="s">
        <v>10372</v>
      </c>
      <c r="L158" s="5" t="s">
        <v>57</v>
      </c>
    </row>
    <row r="159" spans="1:12" ht="14.4">
      <c r="A159" s="9" t="s">
        <v>10415</v>
      </c>
      <c r="B159" s="13" t="s">
        <v>10416</v>
      </c>
      <c r="C159" s="13" t="s">
        <v>10417</v>
      </c>
      <c r="D159" s="16" t="s">
        <v>10418</v>
      </c>
      <c r="E159" s="37" t="s">
        <v>10419</v>
      </c>
      <c r="F159" s="7" t="s">
        <v>10420</v>
      </c>
      <c r="G159" s="5" t="s">
        <v>10421</v>
      </c>
      <c r="H159" s="6" t="s">
        <v>10422</v>
      </c>
      <c r="I159" s="7" t="s">
        <v>10423</v>
      </c>
      <c r="J159" s="5" t="s">
        <v>10372</v>
      </c>
      <c r="L159" s="5" t="s">
        <v>57</v>
      </c>
    </row>
    <row r="160" spans="1:12" ht="14.4">
      <c r="A160" s="9" t="s">
        <v>10424</v>
      </c>
      <c r="B160" s="13" t="s">
        <v>9836</v>
      </c>
      <c r="C160" s="13" t="s">
        <v>9837</v>
      </c>
      <c r="D160" s="16" t="s">
        <v>9838</v>
      </c>
      <c r="E160" s="37" t="s">
        <v>9839</v>
      </c>
      <c r="F160" s="7" t="s">
        <v>10425</v>
      </c>
      <c r="G160" s="5" t="s">
        <v>10426</v>
      </c>
      <c r="H160" s="6" t="s">
        <v>9841</v>
      </c>
      <c r="I160" s="7" t="s">
        <v>9842</v>
      </c>
      <c r="J160" s="5" t="s">
        <v>10372</v>
      </c>
      <c r="L160" s="5" t="s">
        <v>57</v>
      </c>
    </row>
    <row r="161" spans="1:12" ht="14.4">
      <c r="A161" s="9" t="s">
        <v>10427</v>
      </c>
      <c r="B161" s="13" t="s">
        <v>10428</v>
      </c>
      <c r="C161" s="13" t="s">
        <v>10429</v>
      </c>
      <c r="D161" s="16" t="s">
        <v>10430</v>
      </c>
      <c r="E161" s="37" t="s">
        <v>10431</v>
      </c>
      <c r="F161" s="7" t="s">
        <v>10432</v>
      </c>
      <c r="G161" s="5" t="s">
        <v>10433</v>
      </c>
      <c r="H161" s="6" t="s">
        <v>10434</v>
      </c>
      <c r="I161" s="7" t="s">
        <v>10435</v>
      </c>
      <c r="J161" s="5" t="s">
        <v>10372</v>
      </c>
      <c r="L161" s="5" t="s">
        <v>57</v>
      </c>
    </row>
    <row r="162" spans="1:12" ht="14.4">
      <c r="A162" s="9" t="s">
        <v>10436</v>
      </c>
      <c r="B162" s="13" t="s">
        <v>9849</v>
      </c>
      <c r="C162" s="13" t="s">
        <v>9850</v>
      </c>
      <c r="D162" s="16" t="s">
        <v>9851</v>
      </c>
      <c r="E162" s="37" t="s">
        <v>9852</v>
      </c>
      <c r="F162" s="7" t="s">
        <v>10437</v>
      </c>
      <c r="G162" s="5" t="s">
        <v>10438</v>
      </c>
      <c r="H162" s="6" t="s">
        <v>9855</v>
      </c>
      <c r="I162" s="7" t="s">
        <v>9852</v>
      </c>
      <c r="J162" s="5" t="s">
        <v>10372</v>
      </c>
      <c r="L162" s="5" t="s">
        <v>57</v>
      </c>
    </row>
    <row r="163" spans="1:12" ht="14.4">
      <c r="A163" s="9" t="s">
        <v>10439</v>
      </c>
      <c r="B163" s="25" t="s">
        <v>10440</v>
      </c>
      <c r="C163" s="13" t="s">
        <v>10441</v>
      </c>
      <c r="D163" s="16" t="s">
        <v>10442</v>
      </c>
      <c r="E163" s="37" t="s">
        <v>10443</v>
      </c>
      <c r="F163" s="7" t="s">
        <v>10444</v>
      </c>
      <c r="G163" s="5" t="s">
        <v>10445</v>
      </c>
      <c r="H163" s="6" t="s">
        <v>10446</v>
      </c>
      <c r="I163" s="7" t="s">
        <v>10447</v>
      </c>
      <c r="J163" s="5" t="s">
        <v>10448</v>
      </c>
      <c r="L163" s="5" t="s">
        <v>57</v>
      </c>
    </row>
    <row r="164" spans="1:12" ht="14.4">
      <c r="A164" s="9" t="s">
        <v>10449</v>
      </c>
      <c r="B164" s="13" t="s">
        <v>10450</v>
      </c>
      <c r="C164" s="13" t="s">
        <v>10451</v>
      </c>
      <c r="D164" s="16" t="s">
        <v>10452</v>
      </c>
      <c r="E164" s="37" t="s">
        <v>10453</v>
      </c>
      <c r="F164" s="7" t="s">
        <v>10454</v>
      </c>
      <c r="G164" s="5" t="s">
        <v>10455</v>
      </c>
      <c r="H164" s="6" t="s">
        <v>10456</v>
      </c>
      <c r="I164" s="7" t="s">
        <v>10457</v>
      </c>
      <c r="J164" s="5" t="s">
        <v>10458</v>
      </c>
      <c r="L164" s="5" t="s">
        <v>57</v>
      </c>
    </row>
    <row r="165" spans="1:12" ht="14.4">
      <c r="A165" s="9" t="s">
        <v>10459</v>
      </c>
      <c r="B165" s="13" t="s">
        <v>10353</v>
      </c>
      <c r="C165" s="13" t="s">
        <v>10460</v>
      </c>
      <c r="D165" s="16" t="s">
        <v>10355</v>
      </c>
      <c r="E165" s="37" t="s">
        <v>10356</v>
      </c>
      <c r="F165" s="7" t="s">
        <v>10461</v>
      </c>
      <c r="G165" s="5" t="s">
        <v>10358</v>
      </c>
      <c r="H165" s="6" t="s">
        <v>10359</v>
      </c>
      <c r="I165" s="7" t="s">
        <v>10360</v>
      </c>
      <c r="J165" s="5" t="s">
        <v>10458</v>
      </c>
      <c r="L165" s="5" t="s">
        <v>57</v>
      </c>
    </row>
    <row r="166" spans="1:12" ht="14.4">
      <c r="A166" s="9" t="s">
        <v>10462</v>
      </c>
      <c r="B166" s="13" t="s">
        <v>10362</v>
      </c>
      <c r="C166" s="13" t="s">
        <v>10363</v>
      </c>
      <c r="D166" s="16" t="s">
        <v>10364</v>
      </c>
      <c r="E166" s="37" t="s">
        <v>10365</v>
      </c>
      <c r="F166" s="7" t="s">
        <v>10463</v>
      </c>
      <c r="G166" s="5" t="s">
        <v>10367</v>
      </c>
      <c r="H166" s="6" t="s">
        <v>10368</v>
      </c>
      <c r="I166" s="7" t="s">
        <v>10369</v>
      </c>
      <c r="J166" s="5" t="s">
        <v>10458</v>
      </c>
      <c r="L166" s="5" t="s">
        <v>57</v>
      </c>
    </row>
    <row r="167" spans="1:12" ht="14.4">
      <c r="A167" s="9" t="s">
        <v>10464</v>
      </c>
      <c r="B167" s="13" t="s">
        <v>9607</v>
      </c>
      <c r="C167" s="13" t="s">
        <v>9608</v>
      </c>
      <c r="D167" s="16" t="s">
        <v>9609</v>
      </c>
      <c r="E167" s="37" t="s">
        <v>9610</v>
      </c>
      <c r="F167" s="7" t="s">
        <v>9611</v>
      </c>
      <c r="G167" s="5" t="s">
        <v>9612</v>
      </c>
      <c r="H167" s="6" t="s">
        <v>10371</v>
      </c>
      <c r="I167" s="7" t="s">
        <v>9607</v>
      </c>
      <c r="J167" s="5" t="s">
        <v>10465</v>
      </c>
      <c r="L167" s="5" t="s">
        <v>57</v>
      </c>
    </row>
    <row r="168" spans="1:12" ht="14.4">
      <c r="A168" s="9" t="s">
        <v>10466</v>
      </c>
      <c r="B168" s="13" t="s">
        <v>10467</v>
      </c>
      <c r="C168" s="13" t="s">
        <v>10468</v>
      </c>
      <c r="D168" s="16" t="s">
        <v>10469</v>
      </c>
      <c r="E168" s="37" t="s">
        <v>10470</v>
      </c>
      <c r="F168" s="7" t="s">
        <v>10471</v>
      </c>
      <c r="G168" s="5" t="s">
        <v>10472</v>
      </c>
      <c r="H168" s="6" t="s">
        <v>10473</v>
      </c>
      <c r="I168" s="7" t="s">
        <v>10470</v>
      </c>
      <c r="J168" s="5" t="s">
        <v>10465</v>
      </c>
      <c r="L168" s="5" t="s">
        <v>57</v>
      </c>
    </row>
    <row r="169" spans="1:12" ht="14.4">
      <c r="A169" s="9" t="s">
        <v>10474</v>
      </c>
      <c r="B169" s="13" t="s">
        <v>9849</v>
      </c>
      <c r="C169" s="13" t="s">
        <v>9850</v>
      </c>
      <c r="D169" s="16" t="s">
        <v>9851</v>
      </c>
      <c r="E169" s="37" t="s">
        <v>9852</v>
      </c>
      <c r="F169" s="7" t="s">
        <v>9853</v>
      </c>
      <c r="G169" s="5" t="s">
        <v>10438</v>
      </c>
      <c r="H169" s="6" t="s">
        <v>9855</v>
      </c>
      <c r="I169" s="7" t="s">
        <v>9852</v>
      </c>
      <c r="J169" s="5" t="s">
        <v>10465</v>
      </c>
      <c r="L169" s="5" t="s">
        <v>57</v>
      </c>
    </row>
    <row r="170" spans="1:12" ht="14.4">
      <c r="A170" s="9" t="s">
        <v>10475</v>
      </c>
      <c r="B170" s="13" t="s">
        <v>10476</v>
      </c>
      <c r="C170" s="13" t="s">
        <v>10477</v>
      </c>
      <c r="D170" s="16" t="s">
        <v>10478</v>
      </c>
      <c r="E170" s="37" t="s">
        <v>10479</v>
      </c>
      <c r="F170" s="7" t="s">
        <v>10480</v>
      </c>
      <c r="G170" s="5" t="s">
        <v>10481</v>
      </c>
      <c r="H170" s="6" t="s">
        <v>10482</v>
      </c>
      <c r="I170" s="7" t="s">
        <v>10483</v>
      </c>
      <c r="J170" s="5" t="s">
        <v>10465</v>
      </c>
      <c r="L170" s="5" t="s">
        <v>57</v>
      </c>
    </row>
    <row r="171" spans="1:12" ht="14.4">
      <c r="A171" s="9" t="s">
        <v>10484</v>
      </c>
      <c r="B171" s="13" t="s">
        <v>7771</v>
      </c>
      <c r="C171" s="13" t="s">
        <v>7771</v>
      </c>
      <c r="D171" s="16" t="s">
        <v>7773</v>
      </c>
      <c r="E171" s="37" t="s">
        <v>7774</v>
      </c>
      <c r="F171" s="7" t="s">
        <v>7775</v>
      </c>
      <c r="G171" s="5" t="s">
        <v>10485</v>
      </c>
      <c r="H171" s="6" t="s">
        <v>7777</v>
      </c>
      <c r="I171" s="7" t="s">
        <v>7778</v>
      </c>
      <c r="J171" s="5" t="s">
        <v>10465</v>
      </c>
      <c r="L171" s="5" t="s">
        <v>57</v>
      </c>
    </row>
    <row r="172" spans="1:12" ht="14.4">
      <c r="A172" s="9" t="s">
        <v>10486</v>
      </c>
      <c r="B172" s="13" t="s">
        <v>10410</v>
      </c>
      <c r="C172" s="13" t="s">
        <v>10411</v>
      </c>
      <c r="D172" s="16" t="s">
        <v>10487</v>
      </c>
      <c r="E172" s="37" t="s">
        <v>10413</v>
      </c>
      <c r="F172" s="7" t="s">
        <v>9799</v>
      </c>
      <c r="G172" s="5" t="s">
        <v>10488</v>
      </c>
      <c r="H172" s="6" t="s">
        <v>10489</v>
      </c>
      <c r="I172" s="7" t="s">
        <v>9799</v>
      </c>
      <c r="J172" s="5" t="s">
        <v>10465</v>
      </c>
      <c r="L172" s="5" t="s">
        <v>57</v>
      </c>
    </row>
    <row r="173" spans="1:12" ht="14.4">
      <c r="A173" s="9" t="s">
        <v>10490</v>
      </c>
      <c r="B173" s="13" t="s">
        <v>10491</v>
      </c>
      <c r="C173" s="13" t="s">
        <v>10492</v>
      </c>
      <c r="D173" s="16" t="s">
        <v>10493</v>
      </c>
      <c r="E173" s="37" t="s">
        <v>10494</v>
      </c>
      <c r="F173" s="7" t="s">
        <v>10495</v>
      </c>
      <c r="G173" s="5" t="s">
        <v>10496</v>
      </c>
      <c r="H173" s="6" t="s">
        <v>10497</v>
      </c>
      <c r="I173" s="7" t="s">
        <v>10498</v>
      </c>
      <c r="J173" s="5" t="s">
        <v>10465</v>
      </c>
      <c r="L173" s="5" t="s">
        <v>57</v>
      </c>
    </row>
    <row r="174" spans="1:12" ht="14.4">
      <c r="A174" s="9" t="s">
        <v>10499</v>
      </c>
      <c r="B174" s="13" t="s">
        <v>10500</v>
      </c>
      <c r="C174" s="13" t="s">
        <v>10501</v>
      </c>
      <c r="D174" s="16" t="s">
        <v>10502</v>
      </c>
      <c r="E174" s="37" t="s">
        <v>10503</v>
      </c>
      <c r="F174" s="7" t="s">
        <v>10504</v>
      </c>
      <c r="G174" s="5" t="s">
        <v>10505</v>
      </c>
      <c r="H174" s="6" t="s">
        <v>10297</v>
      </c>
      <c r="I174" s="7" t="s">
        <v>10506</v>
      </c>
      <c r="J174" s="5" t="s">
        <v>10465</v>
      </c>
      <c r="L174" s="5" t="s">
        <v>57</v>
      </c>
    </row>
    <row r="175" spans="1:12" ht="14.4">
      <c r="A175" s="9" t="s">
        <v>10507</v>
      </c>
      <c r="B175" s="13" t="s">
        <v>10508</v>
      </c>
      <c r="C175" s="13" t="s">
        <v>10509</v>
      </c>
      <c r="D175" s="16" t="s">
        <v>10510</v>
      </c>
      <c r="E175" s="37" t="s">
        <v>10511</v>
      </c>
      <c r="F175" s="5" t="s">
        <v>10512</v>
      </c>
      <c r="G175" s="5" t="s">
        <v>10513</v>
      </c>
      <c r="H175" s="6" t="s">
        <v>10514</v>
      </c>
      <c r="I175" s="7" t="s">
        <v>10515</v>
      </c>
      <c r="J175" s="5" t="s">
        <v>10465</v>
      </c>
      <c r="L175" s="5" t="s">
        <v>57</v>
      </c>
    </row>
    <row r="176" spans="1:12" ht="14.4">
      <c r="A176" s="9" t="s">
        <v>10516</v>
      </c>
      <c r="B176" s="13" t="s">
        <v>10282</v>
      </c>
      <c r="C176" s="13" t="s">
        <v>10517</v>
      </c>
      <c r="D176" s="16" t="s">
        <v>10282</v>
      </c>
      <c r="E176" s="37" t="s">
        <v>10285</v>
      </c>
      <c r="F176" s="7" t="s">
        <v>10518</v>
      </c>
      <c r="G176" s="5" t="s">
        <v>10287</v>
      </c>
      <c r="H176" s="6" t="s">
        <v>10288</v>
      </c>
      <c r="I176" s="7" t="s">
        <v>10282</v>
      </c>
      <c r="J176" s="5" t="s">
        <v>10465</v>
      </c>
      <c r="L176" s="5" t="s">
        <v>57</v>
      </c>
    </row>
    <row r="177" spans="1:17" ht="14.4">
      <c r="A177" s="9" t="s">
        <v>10519</v>
      </c>
      <c r="B177" s="13" t="s">
        <v>10520</v>
      </c>
      <c r="C177" s="13" t="s">
        <v>10520</v>
      </c>
      <c r="D177" s="16" t="s">
        <v>10520</v>
      </c>
      <c r="E177" s="37" t="s">
        <v>10326</v>
      </c>
      <c r="F177" s="7" t="s">
        <v>10520</v>
      </c>
      <c r="G177" s="5" t="s">
        <v>10521</v>
      </c>
      <c r="H177" s="6" t="s">
        <v>10328</v>
      </c>
      <c r="I177" s="7" t="s">
        <v>10520</v>
      </c>
      <c r="J177" s="5" t="s">
        <v>10465</v>
      </c>
      <c r="L177" s="5" t="s">
        <v>57</v>
      </c>
    </row>
    <row r="178" spans="1:17" ht="14.4">
      <c r="A178" s="9" t="s">
        <v>10522</v>
      </c>
      <c r="B178" s="13" t="s">
        <v>10330</v>
      </c>
      <c r="C178" s="13" t="s">
        <v>10331</v>
      </c>
      <c r="D178" s="16" t="s">
        <v>10332</v>
      </c>
      <c r="E178" s="37" t="s">
        <v>10333</v>
      </c>
      <c r="F178" s="7" t="s">
        <v>10523</v>
      </c>
      <c r="G178" s="5" t="s">
        <v>10334</v>
      </c>
      <c r="H178" s="6" t="s">
        <v>10524</v>
      </c>
      <c r="I178" s="7" t="s">
        <v>10333</v>
      </c>
      <c r="J178" s="5" t="s">
        <v>10465</v>
      </c>
      <c r="L178" s="5" t="s">
        <v>57</v>
      </c>
    </row>
    <row r="179" spans="1:17" ht="14.4">
      <c r="A179" s="9" t="s">
        <v>10525</v>
      </c>
      <c r="B179" s="13" t="s">
        <v>5767</v>
      </c>
      <c r="C179" s="13" t="s">
        <v>10526</v>
      </c>
      <c r="D179" s="16" t="s">
        <v>5767</v>
      </c>
      <c r="E179" s="37" t="s">
        <v>5769</v>
      </c>
      <c r="F179" s="7" t="s">
        <v>5767</v>
      </c>
      <c r="G179" s="5" t="s">
        <v>5770</v>
      </c>
      <c r="H179" s="6" t="s">
        <v>5771</v>
      </c>
      <c r="I179" s="7" t="s">
        <v>5767</v>
      </c>
      <c r="J179" s="5" t="s">
        <v>10465</v>
      </c>
      <c r="L179" s="5" t="s">
        <v>57</v>
      </c>
    </row>
    <row r="180" spans="1:17" ht="14.4">
      <c r="A180" s="9" t="s">
        <v>10527</v>
      </c>
      <c r="B180" s="13" t="s">
        <v>5741</v>
      </c>
      <c r="C180" s="13" t="s">
        <v>5742</v>
      </c>
      <c r="D180" s="16" t="s">
        <v>5743</v>
      </c>
      <c r="E180" s="37" t="s">
        <v>10269</v>
      </c>
      <c r="F180" s="7" t="s">
        <v>5745</v>
      </c>
      <c r="G180" s="5" t="s">
        <v>5746</v>
      </c>
      <c r="H180" s="6" t="s">
        <v>10270</v>
      </c>
      <c r="I180" s="7" t="s">
        <v>5748</v>
      </c>
      <c r="J180" s="5" t="s">
        <v>10465</v>
      </c>
      <c r="L180" s="5" t="s">
        <v>57</v>
      </c>
    </row>
    <row r="181" spans="1:17" ht="14.4">
      <c r="A181" s="9" t="s">
        <v>10528</v>
      </c>
      <c r="B181" s="13" t="s">
        <v>5218</v>
      </c>
      <c r="C181" s="13" t="s">
        <v>5189</v>
      </c>
      <c r="D181" s="16" t="s">
        <v>5219</v>
      </c>
      <c r="E181" s="37" t="s">
        <v>8701</v>
      </c>
      <c r="F181" s="7" t="s">
        <v>10309</v>
      </c>
      <c r="G181" s="5" t="s">
        <v>4720</v>
      </c>
      <c r="H181" s="6" t="s">
        <v>5221</v>
      </c>
      <c r="I181" s="7" t="s">
        <v>8477</v>
      </c>
      <c r="J181" s="5" t="s">
        <v>10465</v>
      </c>
      <c r="L181" s="5" t="s">
        <v>57</v>
      </c>
    </row>
    <row r="182" spans="1:17" ht="14.4">
      <c r="A182" s="9" t="s">
        <v>10529</v>
      </c>
      <c r="B182" s="13" t="s">
        <v>5648</v>
      </c>
      <c r="C182" s="13" t="s">
        <v>9845</v>
      </c>
      <c r="D182" s="16" t="s">
        <v>5226</v>
      </c>
      <c r="E182" s="37" t="s">
        <v>9798</v>
      </c>
      <c r="F182" s="7" t="s">
        <v>9798</v>
      </c>
      <c r="G182" s="5" t="s">
        <v>4730</v>
      </c>
      <c r="H182" s="6" t="s">
        <v>5228</v>
      </c>
      <c r="I182" s="7" t="s">
        <v>7475</v>
      </c>
      <c r="J182" s="5" t="s">
        <v>10465</v>
      </c>
      <c r="L182" s="5" t="s">
        <v>57</v>
      </c>
    </row>
    <row r="183" spans="1:17" ht="14.4">
      <c r="A183" s="9" t="s">
        <v>10530</v>
      </c>
      <c r="B183" s="13" t="s">
        <v>4733</v>
      </c>
      <c r="C183" s="13" t="s">
        <v>10314</v>
      </c>
      <c r="D183" s="16" t="s">
        <v>4735</v>
      </c>
      <c r="E183" s="37" t="s">
        <v>8491</v>
      </c>
      <c r="F183" s="7" t="s">
        <v>8491</v>
      </c>
      <c r="G183" s="5" t="s">
        <v>4737</v>
      </c>
      <c r="H183" s="6" t="s">
        <v>5231</v>
      </c>
      <c r="I183" s="7" t="s">
        <v>8491</v>
      </c>
      <c r="J183" s="5" t="s">
        <v>10465</v>
      </c>
      <c r="L183" s="5" t="s">
        <v>57</v>
      </c>
    </row>
    <row r="184" spans="1:17" ht="14.4">
      <c r="A184" s="9" t="s">
        <v>10531</v>
      </c>
      <c r="B184" s="5" t="s">
        <v>10532</v>
      </c>
      <c r="C184" s="13" t="s">
        <v>10533</v>
      </c>
      <c r="D184" s="16" t="s">
        <v>10534</v>
      </c>
      <c r="E184" s="37" t="s">
        <v>10535</v>
      </c>
      <c r="F184" s="7" t="s">
        <v>10536</v>
      </c>
      <c r="G184" s="5" t="s">
        <v>10537</v>
      </c>
      <c r="H184" s="6" t="s">
        <v>10538</v>
      </c>
      <c r="I184" s="7" t="s">
        <v>10539</v>
      </c>
      <c r="J184" s="5" t="s">
        <v>10465</v>
      </c>
      <c r="L184" s="5" t="s">
        <v>57</v>
      </c>
    </row>
    <row r="185" spans="1:17" ht="14.4">
      <c r="A185" s="9" t="s">
        <v>10540</v>
      </c>
      <c r="B185" s="13" t="s">
        <v>5218</v>
      </c>
      <c r="C185" s="13" t="s">
        <v>5189</v>
      </c>
      <c r="D185" s="16" t="s">
        <v>5219</v>
      </c>
      <c r="E185" s="37" t="s">
        <v>8701</v>
      </c>
      <c r="F185" s="7" t="s">
        <v>10309</v>
      </c>
      <c r="G185" s="5" t="s">
        <v>4720</v>
      </c>
      <c r="H185" s="6" t="s">
        <v>10310</v>
      </c>
      <c r="I185" s="7" t="s">
        <v>8477</v>
      </c>
      <c r="J185" s="5" t="s">
        <v>10465</v>
      </c>
      <c r="L185" s="5" t="s">
        <v>57</v>
      </c>
    </row>
    <row r="186" spans="1:17" ht="14.4">
      <c r="A186" s="9" t="s">
        <v>10541</v>
      </c>
      <c r="B186" s="13" t="s">
        <v>5648</v>
      </c>
      <c r="C186" s="13" t="s">
        <v>9845</v>
      </c>
      <c r="D186" s="16" t="s">
        <v>10318</v>
      </c>
      <c r="E186" s="37" t="s">
        <v>10319</v>
      </c>
      <c r="F186" s="7" t="s">
        <v>9798</v>
      </c>
      <c r="G186" s="5" t="s">
        <v>4730</v>
      </c>
      <c r="H186" s="6" t="s">
        <v>10312</v>
      </c>
      <c r="I186" s="7" t="s">
        <v>7475</v>
      </c>
      <c r="J186" s="5" t="s">
        <v>10465</v>
      </c>
      <c r="L186" s="5" t="s">
        <v>57</v>
      </c>
    </row>
    <row r="187" spans="1:17" ht="14.4">
      <c r="A187" s="9" t="s">
        <v>10542</v>
      </c>
      <c r="B187" s="13" t="s">
        <v>4733</v>
      </c>
      <c r="C187" s="13" t="s">
        <v>10314</v>
      </c>
      <c r="D187" s="16" t="s">
        <v>4735</v>
      </c>
      <c r="E187" s="37" t="s">
        <v>8491</v>
      </c>
      <c r="F187" s="7" t="s">
        <v>8491</v>
      </c>
      <c r="G187" s="5" t="s">
        <v>4737</v>
      </c>
      <c r="H187" s="6" t="s">
        <v>10315</v>
      </c>
      <c r="I187" s="7" t="s">
        <v>8491</v>
      </c>
      <c r="J187" s="5" t="s">
        <v>10465</v>
      </c>
      <c r="L187" s="5" t="s">
        <v>57</v>
      </c>
    </row>
    <row r="188" spans="1:17" ht="14.4">
      <c r="A188" s="9" t="s">
        <v>10543</v>
      </c>
      <c r="B188" s="13" t="s">
        <v>9616</v>
      </c>
      <c r="C188" s="13" t="s">
        <v>9617</v>
      </c>
      <c r="D188" s="16" t="s">
        <v>9618</v>
      </c>
      <c r="E188" s="37" t="s">
        <v>9619</v>
      </c>
      <c r="F188" s="7" t="s">
        <v>9620</v>
      </c>
      <c r="G188" s="5" t="s">
        <v>9621</v>
      </c>
      <c r="H188" s="6" t="s">
        <v>10374</v>
      </c>
      <c r="I188" s="7" t="s">
        <v>9616</v>
      </c>
      <c r="J188" s="5" t="s">
        <v>10465</v>
      </c>
      <c r="L188" s="5" t="s">
        <v>57</v>
      </c>
    </row>
    <row r="189" spans="1:17" ht="14.4">
      <c r="A189" s="9" t="s">
        <v>10544</v>
      </c>
      <c r="B189" s="13" t="s">
        <v>10545</v>
      </c>
      <c r="C189" s="13" t="s">
        <v>10546</v>
      </c>
      <c r="D189" s="16" t="s">
        <v>10547</v>
      </c>
      <c r="E189" s="37" t="s">
        <v>10548</v>
      </c>
      <c r="F189" s="7" t="s">
        <v>10549</v>
      </c>
      <c r="G189" s="5" t="s">
        <v>10550</v>
      </c>
      <c r="H189" s="6" t="s">
        <v>10551</v>
      </c>
      <c r="I189" s="7" t="s">
        <v>10552</v>
      </c>
      <c r="J189" s="5" t="s">
        <v>10465</v>
      </c>
      <c r="L189" s="5" t="s">
        <v>57</v>
      </c>
      <c r="O189" s="8" t="s">
        <v>0</v>
      </c>
      <c r="P189" s="8" t="s">
        <v>1</v>
      </c>
      <c r="Q189" s="8" t="s">
        <v>7</v>
      </c>
    </row>
    <row r="190" spans="1:17" ht="14.4">
      <c r="A190" s="9" t="s">
        <v>10553</v>
      </c>
      <c r="B190" s="13" t="s">
        <v>10554</v>
      </c>
      <c r="C190" s="13" t="s">
        <v>10555</v>
      </c>
      <c r="D190" s="16" t="s">
        <v>10556</v>
      </c>
      <c r="E190" s="37" t="s">
        <v>10557</v>
      </c>
      <c r="F190" s="7" t="s">
        <v>10558</v>
      </c>
      <c r="G190" s="5" t="s">
        <v>10559</v>
      </c>
      <c r="H190" s="6" t="s">
        <v>10560</v>
      </c>
      <c r="I190" s="7" t="s">
        <v>10561</v>
      </c>
      <c r="J190" s="5" t="s">
        <v>10448</v>
      </c>
      <c r="L190" s="5" t="s">
        <v>57</v>
      </c>
      <c r="O190" s="6" t="s">
        <v>10544</v>
      </c>
      <c r="P190" s="6" t="s">
        <v>10545</v>
      </c>
      <c r="Q190" s="6" t="s">
        <v>10551</v>
      </c>
    </row>
    <row r="191" spans="1:17" ht="14.4">
      <c r="A191" s="9" t="s">
        <v>10562</v>
      </c>
      <c r="B191" s="13" t="s">
        <v>9607</v>
      </c>
      <c r="C191" s="13" t="s">
        <v>9608</v>
      </c>
      <c r="D191" s="16" t="s">
        <v>9609</v>
      </c>
      <c r="E191" s="37" t="s">
        <v>9610</v>
      </c>
      <c r="F191" s="7" t="s">
        <v>9611</v>
      </c>
      <c r="G191" s="5" t="s">
        <v>9612</v>
      </c>
      <c r="H191" s="6" t="s">
        <v>10371</v>
      </c>
      <c r="I191" s="7" t="s">
        <v>9607</v>
      </c>
      <c r="J191" s="5" t="s">
        <v>10563</v>
      </c>
      <c r="L191" s="5" t="s">
        <v>57</v>
      </c>
      <c r="O191" s="6" t="s">
        <v>10553</v>
      </c>
      <c r="P191" s="6" t="s">
        <v>10554</v>
      </c>
      <c r="Q191" s="6" t="s">
        <v>10560</v>
      </c>
    </row>
    <row r="192" spans="1:17" ht="14.4">
      <c r="A192" s="9" t="s">
        <v>10564</v>
      </c>
      <c r="B192" s="13" t="s">
        <v>10565</v>
      </c>
      <c r="C192" s="13" t="s">
        <v>10566</v>
      </c>
      <c r="D192" s="16" t="s">
        <v>10567</v>
      </c>
      <c r="E192" s="37" t="s">
        <v>10568</v>
      </c>
      <c r="F192" s="7" t="s">
        <v>10569</v>
      </c>
      <c r="G192" s="5" t="s">
        <v>10570</v>
      </c>
      <c r="H192" s="6" t="s">
        <v>10571</v>
      </c>
      <c r="I192" s="7" t="s">
        <v>10568</v>
      </c>
      <c r="J192" s="5" t="s">
        <v>10563</v>
      </c>
      <c r="L192" s="5" t="s">
        <v>57</v>
      </c>
      <c r="O192" s="6" t="s">
        <v>10562</v>
      </c>
      <c r="P192" s="6" t="s">
        <v>9607</v>
      </c>
      <c r="Q192" s="6" t="s">
        <v>10371</v>
      </c>
    </row>
    <row r="193" spans="1:17" ht="14.4">
      <c r="A193" s="9" t="s">
        <v>10572</v>
      </c>
      <c r="B193" s="13" t="s">
        <v>10573</v>
      </c>
      <c r="C193" s="13" t="s">
        <v>10574</v>
      </c>
      <c r="D193" s="16" t="s">
        <v>10575</v>
      </c>
      <c r="E193" s="37" t="s">
        <v>10576</v>
      </c>
      <c r="F193" s="7" t="s">
        <v>10577</v>
      </c>
      <c r="G193" s="5" t="s">
        <v>10578</v>
      </c>
      <c r="H193" s="6" t="s">
        <v>10579</v>
      </c>
      <c r="I193" s="7" t="s">
        <v>10580</v>
      </c>
      <c r="J193" s="5" t="s">
        <v>10563</v>
      </c>
      <c r="L193" s="5" t="s">
        <v>57</v>
      </c>
      <c r="O193" s="6" t="s">
        <v>10564</v>
      </c>
      <c r="P193" s="6" t="s">
        <v>10565</v>
      </c>
      <c r="Q193" s="6" t="s">
        <v>10571</v>
      </c>
    </row>
    <row r="194" spans="1:17" ht="14.4">
      <c r="A194" s="9" t="s">
        <v>10581</v>
      </c>
      <c r="B194" s="13" t="s">
        <v>10582</v>
      </c>
      <c r="C194" s="13" t="s">
        <v>10583</v>
      </c>
      <c r="D194" s="16" t="s">
        <v>10584</v>
      </c>
      <c r="E194" s="37" t="s">
        <v>10585</v>
      </c>
      <c r="F194" s="5" t="s">
        <v>10586</v>
      </c>
      <c r="G194" s="5" t="s">
        <v>10587</v>
      </c>
      <c r="H194" s="6" t="s">
        <v>10588</v>
      </c>
      <c r="I194" s="7" t="s">
        <v>10589</v>
      </c>
      <c r="J194" s="5" t="s">
        <v>10563</v>
      </c>
      <c r="L194" s="5" t="s">
        <v>57</v>
      </c>
      <c r="O194" s="6" t="s">
        <v>10572</v>
      </c>
      <c r="P194" s="6" t="s">
        <v>10573</v>
      </c>
      <c r="Q194" s="6" t="s">
        <v>10579</v>
      </c>
    </row>
    <row r="195" spans="1:17" ht="14.4">
      <c r="A195" s="9" t="s">
        <v>10590</v>
      </c>
      <c r="B195" s="25" t="s">
        <v>10591</v>
      </c>
      <c r="C195" s="13" t="s">
        <v>10501</v>
      </c>
      <c r="D195" s="16" t="s">
        <v>10293</v>
      </c>
      <c r="E195" s="37" t="s">
        <v>10294</v>
      </c>
      <c r="F195" s="5" t="s">
        <v>10592</v>
      </c>
      <c r="G195" s="5" t="s">
        <v>10505</v>
      </c>
      <c r="H195" s="6" t="s">
        <v>10297</v>
      </c>
      <c r="I195" s="7" t="s">
        <v>10593</v>
      </c>
      <c r="J195" s="5" t="s">
        <v>10563</v>
      </c>
      <c r="L195" s="5" t="s">
        <v>57</v>
      </c>
      <c r="O195" s="6" t="s">
        <v>10581</v>
      </c>
      <c r="P195" s="6" t="s">
        <v>10582</v>
      </c>
      <c r="Q195" s="6" t="s">
        <v>10588</v>
      </c>
    </row>
    <row r="196" spans="1:17" ht="14.4">
      <c r="A196" s="9" t="s">
        <v>10594</v>
      </c>
      <c r="B196" s="13" t="s">
        <v>10282</v>
      </c>
      <c r="C196" s="13" t="s">
        <v>10517</v>
      </c>
      <c r="D196" s="16" t="s">
        <v>10282</v>
      </c>
      <c r="E196" s="37" t="s">
        <v>10285</v>
      </c>
      <c r="F196" s="7" t="s">
        <v>10518</v>
      </c>
      <c r="G196" s="5" t="s">
        <v>10287</v>
      </c>
      <c r="H196" s="6" t="s">
        <v>10288</v>
      </c>
      <c r="I196" s="7" t="s">
        <v>10282</v>
      </c>
      <c r="J196" s="5" t="s">
        <v>10563</v>
      </c>
      <c r="L196" s="5" t="s">
        <v>57</v>
      </c>
      <c r="O196" s="6" t="s">
        <v>10590</v>
      </c>
      <c r="P196" s="6" t="s">
        <v>10591</v>
      </c>
      <c r="Q196" s="6" t="s">
        <v>10297</v>
      </c>
    </row>
    <row r="197" spans="1:17" ht="14.4">
      <c r="A197" s="9" t="s">
        <v>10595</v>
      </c>
      <c r="B197" s="13" t="s">
        <v>10520</v>
      </c>
      <c r="C197" s="13" t="s">
        <v>10520</v>
      </c>
      <c r="D197" s="16" t="s">
        <v>10520</v>
      </c>
      <c r="E197" s="37" t="s">
        <v>10326</v>
      </c>
      <c r="F197" s="7" t="s">
        <v>10520</v>
      </c>
      <c r="G197" s="5" t="s">
        <v>10521</v>
      </c>
      <c r="H197" s="6" t="s">
        <v>10328</v>
      </c>
      <c r="I197" s="7" t="s">
        <v>10325</v>
      </c>
      <c r="J197" s="5" t="s">
        <v>10563</v>
      </c>
      <c r="L197" s="5" t="s">
        <v>57</v>
      </c>
      <c r="O197" s="6" t="s">
        <v>10594</v>
      </c>
      <c r="P197" s="6" t="s">
        <v>10282</v>
      </c>
      <c r="Q197" s="6" t="s">
        <v>10288</v>
      </c>
    </row>
    <row r="198" spans="1:17" ht="14.4">
      <c r="A198" s="9" t="s">
        <v>10596</v>
      </c>
      <c r="B198" s="13" t="s">
        <v>10330</v>
      </c>
      <c r="C198" s="13" t="s">
        <v>10331</v>
      </c>
      <c r="D198" s="16" t="s">
        <v>10332</v>
      </c>
      <c r="E198" s="37" t="s">
        <v>10333</v>
      </c>
      <c r="F198" s="7" t="s">
        <v>10330</v>
      </c>
      <c r="G198" s="5" t="s">
        <v>10334</v>
      </c>
      <c r="H198" s="6" t="s">
        <v>10524</v>
      </c>
      <c r="I198" s="7" t="s">
        <v>10330</v>
      </c>
      <c r="J198" s="5" t="s">
        <v>10563</v>
      </c>
      <c r="L198" s="5" t="s">
        <v>57</v>
      </c>
      <c r="O198" s="6" t="s">
        <v>10595</v>
      </c>
      <c r="P198" s="6" t="s">
        <v>10520</v>
      </c>
      <c r="Q198" s="6" t="s">
        <v>10328</v>
      </c>
    </row>
    <row r="199" spans="1:17" ht="14.4">
      <c r="A199" s="9" t="s">
        <v>10597</v>
      </c>
      <c r="B199" s="25" t="s">
        <v>5767</v>
      </c>
      <c r="C199" s="13" t="s">
        <v>10526</v>
      </c>
      <c r="D199" s="16" t="s">
        <v>5767</v>
      </c>
      <c r="E199" s="37" t="s">
        <v>5769</v>
      </c>
      <c r="F199" s="7" t="s">
        <v>5767</v>
      </c>
      <c r="G199" s="5" t="s">
        <v>5770</v>
      </c>
      <c r="H199" s="6" t="s">
        <v>5771</v>
      </c>
      <c r="I199" s="7" t="s">
        <v>5767</v>
      </c>
      <c r="J199" s="5" t="s">
        <v>10563</v>
      </c>
      <c r="L199" s="5" t="s">
        <v>57</v>
      </c>
      <c r="O199" s="6" t="s">
        <v>10596</v>
      </c>
      <c r="P199" s="6" t="s">
        <v>10330</v>
      </c>
      <c r="Q199" s="6" t="s">
        <v>10524</v>
      </c>
    </row>
    <row r="200" spans="1:17" ht="14.4">
      <c r="A200" s="9" t="s">
        <v>10598</v>
      </c>
      <c r="B200" s="25" t="s">
        <v>10532</v>
      </c>
      <c r="C200" s="13" t="s">
        <v>10533</v>
      </c>
      <c r="D200" s="16" t="s">
        <v>10534</v>
      </c>
      <c r="E200" s="37" t="s">
        <v>10535</v>
      </c>
      <c r="F200" s="7" t="s">
        <v>10536</v>
      </c>
      <c r="G200" s="5" t="s">
        <v>10537</v>
      </c>
      <c r="H200" s="6" t="s">
        <v>10538</v>
      </c>
      <c r="I200" s="7" t="s">
        <v>10539</v>
      </c>
      <c r="J200" s="5" t="s">
        <v>10563</v>
      </c>
      <c r="L200" s="5" t="s">
        <v>57</v>
      </c>
      <c r="O200" s="6" t="s">
        <v>10597</v>
      </c>
      <c r="P200" s="6" t="s">
        <v>5767</v>
      </c>
      <c r="Q200" s="6" t="s">
        <v>5771</v>
      </c>
    </row>
    <row r="201" spans="1:17" ht="14.4">
      <c r="A201" s="9" t="s">
        <v>10599</v>
      </c>
      <c r="B201" s="13" t="s">
        <v>5218</v>
      </c>
      <c r="C201" s="13" t="s">
        <v>5189</v>
      </c>
      <c r="D201" s="16" t="s">
        <v>5219</v>
      </c>
      <c r="E201" s="37" t="s">
        <v>8701</v>
      </c>
      <c r="F201" s="7" t="s">
        <v>10309</v>
      </c>
      <c r="G201" s="5" t="s">
        <v>4720</v>
      </c>
      <c r="H201" s="6" t="s">
        <v>10310</v>
      </c>
      <c r="I201" s="7" t="s">
        <v>8477</v>
      </c>
      <c r="J201" s="5" t="s">
        <v>10563</v>
      </c>
      <c r="L201" s="5" t="s">
        <v>57</v>
      </c>
      <c r="O201" s="6" t="s">
        <v>10598</v>
      </c>
      <c r="P201" s="6" t="s">
        <v>10532</v>
      </c>
      <c r="Q201" s="6" t="s">
        <v>10538</v>
      </c>
    </row>
    <row r="202" spans="1:17" ht="14.4">
      <c r="A202" s="9" t="s">
        <v>10600</v>
      </c>
      <c r="B202" s="13" t="s">
        <v>5648</v>
      </c>
      <c r="C202" s="13" t="s">
        <v>9845</v>
      </c>
      <c r="D202" s="16" t="s">
        <v>5722</v>
      </c>
      <c r="E202" s="37" t="s">
        <v>5724</v>
      </c>
      <c r="F202" s="7" t="s">
        <v>9798</v>
      </c>
      <c r="G202" s="5" t="s">
        <v>4730</v>
      </c>
      <c r="H202" s="6" t="s">
        <v>10312</v>
      </c>
      <c r="I202" s="7" t="s">
        <v>7475</v>
      </c>
      <c r="J202" s="5" t="s">
        <v>10563</v>
      </c>
      <c r="L202" s="5" t="s">
        <v>57</v>
      </c>
      <c r="O202" s="6" t="s">
        <v>10599</v>
      </c>
      <c r="P202" s="6" t="s">
        <v>5218</v>
      </c>
      <c r="Q202" s="6" t="s">
        <v>10310</v>
      </c>
    </row>
    <row r="203" spans="1:17" ht="14.4">
      <c r="A203" s="9" t="s">
        <v>10601</v>
      </c>
      <c r="B203" s="13" t="s">
        <v>4733</v>
      </c>
      <c r="C203" s="13" t="s">
        <v>10314</v>
      </c>
      <c r="D203" s="16" t="s">
        <v>4735</v>
      </c>
      <c r="E203" s="37" t="s">
        <v>8491</v>
      </c>
      <c r="F203" s="7" t="s">
        <v>8491</v>
      </c>
      <c r="G203" s="5" t="s">
        <v>4737</v>
      </c>
      <c r="H203" s="6" t="s">
        <v>10315</v>
      </c>
      <c r="I203" s="7" t="s">
        <v>8491</v>
      </c>
      <c r="J203" s="5" t="s">
        <v>10563</v>
      </c>
      <c r="L203" s="5" t="s">
        <v>57</v>
      </c>
      <c r="O203" s="6" t="s">
        <v>10600</v>
      </c>
      <c r="P203" s="6" t="s">
        <v>5648</v>
      </c>
      <c r="Q203" s="6" t="s">
        <v>10312</v>
      </c>
    </row>
    <row r="204" spans="1:17" ht="14.4">
      <c r="A204" s="9" t="s">
        <v>10602</v>
      </c>
      <c r="B204" s="13" t="s">
        <v>9616</v>
      </c>
      <c r="C204" s="13" t="s">
        <v>9617</v>
      </c>
      <c r="D204" s="16" t="s">
        <v>9618</v>
      </c>
      <c r="E204" s="37" t="s">
        <v>9619</v>
      </c>
      <c r="F204" s="7" t="s">
        <v>9620</v>
      </c>
      <c r="G204" s="5" t="s">
        <v>9621</v>
      </c>
      <c r="H204" s="6" t="s">
        <v>10374</v>
      </c>
      <c r="I204" s="7" t="s">
        <v>9616</v>
      </c>
      <c r="J204" s="5" t="s">
        <v>10563</v>
      </c>
      <c r="L204" s="5" t="s">
        <v>57</v>
      </c>
      <c r="O204" s="6" t="s">
        <v>10601</v>
      </c>
      <c r="P204" s="6" t="s">
        <v>4733</v>
      </c>
      <c r="Q204" s="6" t="s">
        <v>10315</v>
      </c>
    </row>
    <row r="205" spans="1:17" ht="14.4">
      <c r="A205" s="9" t="s">
        <v>10603</v>
      </c>
      <c r="B205" s="13" t="s">
        <v>10545</v>
      </c>
      <c r="C205" s="13" t="s">
        <v>10546</v>
      </c>
      <c r="D205" s="16" t="s">
        <v>10547</v>
      </c>
      <c r="E205" s="37" t="s">
        <v>10548</v>
      </c>
      <c r="F205" s="7" t="s">
        <v>10549</v>
      </c>
      <c r="G205" s="5" t="s">
        <v>10550</v>
      </c>
      <c r="H205" s="6" t="s">
        <v>10551</v>
      </c>
      <c r="I205" s="7" t="s">
        <v>10552</v>
      </c>
      <c r="J205" s="5" t="s">
        <v>10563</v>
      </c>
      <c r="L205" s="5" t="s">
        <v>57</v>
      </c>
      <c r="O205" s="6" t="s">
        <v>10602</v>
      </c>
      <c r="P205" s="6" t="s">
        <v>9616</v>
      </c>
      <c r="Q205" s="6" t="s">
        <v>10374</v>
      </c>
    </row>
    <row r="206" spans="1:17" ht="14.4">
      <c r="A206" s="9" t="s">
        <v>10604</v>
      </c>
      <c r="B206" s="13" t="s">
        <v>10605</v>
      </c>
      <c r="C206" s="13" t="s">
        <v>10606</v>
      </c>
      <c r="D206" s="16" t="s">
        <v>10607</v>
      </c>
      <c r="E206" s="37" t="s">
        <v>10608</v>
      </c>
      <c r="F206" s="7" t="s">
        <v>10609</v>
      </c>
      <c r="G206" s="5" t="s">
        <v>10610</v>
      </c>
      <c r="H206" s="6" t="s">
        <v>10611</v>
      </c>
      <c r="I206" s="7" t="s">
        <v>10612</v>
      </c>
      <c r="J206" s="5" t="s">
        <v>10448</v>
      </c>
      <c r="L206" s="5" t="s">
        <v>57</v>
      </c>
      <c r="O206" s="6" t="s">
        <v>10603</v>
      </c>
      <c r="P206" s="6" t="s">
        <v>10545</v>
      </c>
      <c r="Q206" s="6" t="s">
        <v>10551</v>
      </c>
    </row>
    <row r="207" spans="1:17" ht="14.4">
      <c r="A207" s="9" t="s">
        <v>10613</v>
      </c>
      <c r="B207" s="13" t="s">
        <v>9607</v>
      </c>
      <c r="C207" s="13" t="s">
        <v>9608</v>
      </c>
      <c r="D207" s="16" t="s">
        <v>9609</v>
      </c>
      <c r="E207" s="37" t="s">
        <v>9610</v>
      </c>
      <c r="F207" s="7" t="s">
        <v>9611</v>
      </c>
      <c r="G207" s="5" t="s">
        <v>9612</v>
      </c>
      <c r="H207" s="6" t="s">
        <v>10371</v>
      </c>
      <c r="I207" s="7" t="s">
        <v>9607</v>
      </c>
      <c r="J207" s="5" t="s">
        <v>10614</v>
      </c>
      <c r="L207" s="5" t="s">
        <v>57</v>
      </c>
      <c r="O207" s="6" t="s">
        <v>10604</v>
      </c>
      <c r="P207" s="6" t="s">
        <v>10605</v>
      </c>
      <c r="Q207" s="6" t="s">
        <v>10611</v>
      </c>
    </row>
    <row r="208" spans="1:17" ht="14.4">
      <c r="A208" s="9" t="s">
        <v>10615</v>
      </c>
      <c r="B208" s="13" t="s">
        <v>10616</v>
      </c>
      <c r="C208" s="13" t="s">
        <v>10617</v>
      </c>
      <c r="D208" s="16" t="s">
        <v>10618</v>
      </c>
      <c r="E208" s="37" t="s">
        <v>10619</v>
      </c>
      <c r="F208" s="7" t="s">
        <v>10620</v>
      </c>
      <c r="G208" s="5" t="s">
        <v>10621</v>
      </c>
      <c r="H208" s="6" t="s">
        <v>10622</v>
      </c>
      <c r="I208" s="7" t="s">
        <v>10623</v>
      </c>
      <c r="J208" s="5" t="s">
        <v>10614</v>
      </c>
      <c r="L208" s="5" t="s">
        <v>57</v>
      </c>
      <c r="O208" s="6" t="s">
        <v>10613</v>
      </c>
      <c r="P208" s="6" t="s">
        <v>9607</v>
      </c>
      <c r="Q208" s="6" t="s">
        <v>10371</v>
      </c>
    </row>
    <row r="209" spans="1:17" ht="14.4">
      <c r="A209" s="9" t="s">
        <v>10624</v>
      </c>
      <c r="B209" s="25" t="s">
        <v>10625</v>
      </c>
      <c r="C209" s="13" t="s">
        <v>10626</v>
      </c>
      <c r="D209" s="16" t="s">
        <v>10627</v>
      </c>
      <c r="E209" s="37" t="s">
        <v>10628</v>
      </c>
      <c r="F209" s="5" t="s">
        <v>10629</v>
      </c>
      <c r="G209" s="5" t="s">
        <v>10630</v>
      </c>
      <c r="H209" s="6" t="s">
        <v>10631</v>
      </c>
      <c r="I209" s="7" t="s">
        <v>10632</v>
      </c>
      <c r="J209" s="5" t="s">
        <v>10614</v>
      </c>
      <c r="L209" s="5" t="s">
        <v>57</v>
      </c>
      <c r="O209" s="6" t="s">
        <v>10615</v>
      </c>
      <c r="P209" s="6" t="s">
        <v>10616</v>
      </c>
      <c r="Q209" s="6" t="s">
        <v>10622</v>
      </c>
    </row>
    <row r="210" spans="1:17" ht="14.4">
      <c r="A210" s="9" t="s">
        <v>10633</v>
      </c>
      <c r="B210" s="25" t="s">
        <v>10634</v>
      </c>
      <c r="C210" s="13" t="s">
        <v>10635</v>
      </c>
      <c r="D210" s="16" t="s">
        <v>10636</v>
      </c>
      <c r="E210" s="37" t="s">
        <v>10637</v>
      </c>
      <c r="F210" s="5" t="s">
        <v>10638</v>
      </c>
      <c r="G210" s="5" t="s">
        <v>10639</v>
      </c>
      <c r="H210" s="6" t="s">
        <v>10640</v>
      </c>
      <c r="I210" s="7" t="s">
        <v>10641</v>
      </c>
      <c r="J210" s="5" t="s">
        <v>10614</v>
      </c>
      <c r="L210" s="5" t="s">
        <v>57</v>
      </c>
      <c r="O210" s="6" t="s">
        <v>10624</v>
      </c>
      <c r="P210" s="6" t="s">
        <v>10625</v>
      </c>
      <c r="Q210" s="6" t="s">
        <v>10631</v>
      </c>
    </row>
    <row r="211" spans="1:17" ht="14.4">
      <c r="A211" s="9" t="s">
        <v>10642</v>
      </c>
      <c r="B211" s="13" t="s">
        <v>10643</v>
      </c>
      <c r="C211" s="13" t="s">
        <v>10644</v>
      </c>
      <c r="D211" s="16" t="s">
        <v>10645</v>
      </c>
      <c r="E211" s="37" t="s">
        <v>10646</v>
      </c>
      <c r="F211" s="5" t="s">
        <v>10647</v>
      </c>
      <c r="G211" s="5" t="s">
        <v>10648</v>
      </c>
      <c r="H211" s="6" t="s">
        <v>10649</v>
      </c>
      <c r="I211" s="7" t="s">
        <v>10650</v>
      </c>
      <c r="J211" s="5" t="s">
        <v>10614</v>
      </c>
      <c r="L211" s="5" t="s">
        <v>57</v>
      </c>
      <c r="O211" s="6" t="s">
        <v>10633</v>
      </c>
      <c r="P211" s="6" t="s">
        <v>10634</v>
      </c>
      <c r="Q211" s="6" t="s">
        <v>10640</v>
      </c>
    </row>
    <row r="212" spans="1:17" ht="14.4">
      <c r="A212" s="9" t="s">
        <v>10651</v>
      </c>
      <c r="B212" s="13" t="s">
        <v>10282</v>
      </c>
      <c r="C212" s="13" t="s">
        <v>10517</v>
      </c>
      <c r="D212" s="16" t="s">
        <v>10282</v>
      </c>
      <c r="E212" s="37" t="s">
        <v>10285</v>
      </c>
      <c r="F212" s="7" t="s">
        <v>10518</v>
      </c>
      <c r="G212" s="5" t="s">
        <v>10287</v>
      </c>
      <c r="H212" s="6" t="s">
        <v>10288</v>
      </c>
      <c r="I212" s="7" t="s">
        <v>10282</v>
      </c>
      <c r="J212" s="5" t="s">
        <v>10614</v>
      </c>
      <c r="L212" s="5" t="s">
        <v>57</v>
      </c>
      <c r="O212" s="6" t="s">
        <v>10642</v>
      </c>
      <c r="P212" s="6" t="s">
        <v>10643</v>
      </c>
      <c r="Q212" s="6" t="s">
        <v>10649</v>
      </c>
    </row>
    <row r="213" spans="1:17" ht="14.4">
      <c r="A213" s="9" t="s">
        <v>10652</v>
      </c>
      <c r="B213" s="13" t="s">
        <v>10520</v>
      </c>
      <c r="C213" s="13" t="s">
        <v>10520</v>
      </c>
      <c r="D213" s="16" t="s">
        <v>10520</v>
      </c>
      <c r="E213" s="37" t="s">
        <v>10326</v>
      </c>
      <c r="F213" s="7" t="s">
        <v>10520</v>
      </c>
      <c r="G213" s="5" t="s">
        <v>10521</v>
      </c>
      <c r="H213" s="6" t="s">
        <v>10328</v>
      </c>
      <c r="I213" s="7" t="s">
        <v>10325</v>
      </c>
      <c r="J213" s="5" t="s">
        <v>10614</v>
      </c>
      <c r="L213" s="5" t="s">
        <v>57</v>
      </c>
      <c r="O213" s="6" t="s">
        <v>10651</v>
      </c>
      <c r="P213" s="6" t="s">
        <v>10282</v>
      </c>
      <c r="Q213" s="6" t="s">
        <v>10288</v>
      </c>
    </row>
    <row r="214" spans="1:17" ht="14.4">
      <c r="A214" s="9" t="s">
        <v>10653</v>
      </c>
      <c r="B214" s="13" t="s">
        <v>10330</v>
      </c>
      <c r="C214" s="13" t="s">
        <v>10331</v>
      </c>
      <c r="D214" s="16" t="s">
        <v>10332</v>
      </c>
      <c r="E214" s="37" t="s">
        <v>10333</v>
      </c>
      <c r="F214" s="7" t="s">
        <v>10523</v>
      </c>
      <c r="G214" s="5" t="s">
        <v>10334</v>
      </c>
      <c r="H214" s="6" t="s">
        <v>10524</v>
      </c>
      <c r="I214" s="7" t="s">
        <v>10330</v>
      </c>
      <c r="J214" s="5" t="s">
        <v>10614</v>
      </c>
      <c r="L214" s="5" t="s">
        <v>57</v>
      </c>
      <c r="O214" s="6" t="s">
        <v>10652</v>
      </c>
      <c r="P214" s="6" t="s">
        <v>10520</v>
      </c>
      <c r="Q214" s="6" t="s">
        <v>10328</v>
      </c>
    </row>
    <row r="215" spans="1:17" ht="14.4">
      <c r="A215" s="9" t="s">
        <v>10654</v>
      </c>
      <c r="B215" s="13" t="s">
        <v>5767</v>
      </c>
      <c r="C215" s="13" t="s">
        <v>10526</v>
      </c>
      <c r="D215" s="16" t="s">
        <v>5767</v>
      </c>
      <c r="E215" s="37" t="s">
        <v>5769</v>
      </c>
      <c r="F215" s="7" t="s">
        <v>5767</v>
      </c>
      <c r="G215" s="5" t="s">
        <v>5770</v>
      </c>
      <c r="H215" s="6" t="s">
        <v>5771</v>
      </c>
      <c r="I215" s="7" t="s">
        <v>5767</v>
      </c>
      <c r="J215" s="5" t="s">
        <v>10614</v>
      </c>
      <c r="L215" s="5" t="s">
        <v>57</v>
      </c>
      <c r="O215" s="6" t="s">
        <v>10653</v>
      </c>
      <c r="P215" s="6" t="s">
        <v>10330</v>
      </c>
      <c r="Q215" s="6" t="s">
        <v>10524</v>
      </c>
    </row>
    <row r="216" spans="1:17" ht="14.4">
      <c r="A216" s="9" t="s">
        <v>10655</v>
      </c>
      <c r="B216" s="25" t="s">
        <v>10532</v>
      </c>
      <c r="C216" s="13" t="s">
        <v>10533</v>
      </c>
      <c r="D216" s="16" t="s">
        <v>10534</v>
      </c>
      <c r="E216" s="37" t="s">
        <v>10535</v>
      </c>
      <c r="F216" s="7" t="s">
        <v>10536</v>
      </c>
      <c r="G216" s="5" t="s">
        <v>10537</v>
      </c>
      <c r="H216" s="6" t="s">
        <v>10538</v>
      </c>
      <c r="I216" s="7" t="s">
        <v>10539</v>
      </c>
      <c r="J216" s="5" t="s">
        <v>10614</v>
      </c>
      <c r="L216" s="5" t="s">
        <v>57</v>
      </c>
      <c r="O216" s="6" t="s">
        <v>10654</v>
      </c>
      <c r="P216" s="6" t="s">
        <v>5767</v>
      </c>
      <c r="Q216" s="6" t="s">
        <v>5771</v>
      </c>
    </row>
    <row r="217" spans="1:17" ht="14.4">
      <c r="A217" s="9" t="s">
        <v>10656</v>
      </c>
      <c r="B217" s="13" t="s">
        <v>5218</v>
      </c>
      <c r="C217" s="13" t="s">
        <v>5189</v>
      </c>
      <c r="D217" s="16" t="s">
        <v>5219</v>
      </c>
      <c r="E217" s="37" t="s">
        <v>8701</v>
      </c>
      <c r="F217" s="7" t="s">
        <v>10309</v>
      </c>
      <c r="G217" s="5" t="s">
        <v>4720</v>
      </c>
      <c r="H217" s="6" t="s">
        <v>10310</v>
      </c>
      <c r="I217" s="7" t="s">
        <v>8477</v>
      </c>
      <c r="J217" s="5" t="s">
        <v>10614</v>
      </c>
      <c r="L217" s="5" t="s">
        <v>57</v>
      </c>
      <c r="O217" s="6" t="s">
        <v>10655</v>
      </c>
      <c r="P217" s="6" t="s">
        <v>10532</v>
      </c>
      <c r="Q217" s="6" t="s">
        <v>10538</v>
      </c>
    </row>
    <row r="218" spans="1:17" ht="14.4">
      <c r="A218" s="9" t="s">
        <v>10657</v>
      </c>
      <c r="B218" s="13" t="s">
        <v>5648</v>
      </c>
      <c r="C218" s="13" t="s">
        <v>9845</v>
      </c>
      <c r="D218" s="16" t="s">
        <v>5722</v>
      </c>
      <c r="E218" s="37" t="s">
        <v>5724</v>
      </c>
      <c r="F218" s="7" t="s">
        <v>5724</v>
      </c>
      <c r="G218" s="5" t="s">
        <v>4730</v>
      </c>
      <c r="H218" s="6" t="s">
        <v>10312</v>
      </c>
      <c r="I218" s="7" t="s">
        <v>7475</v>
      </c>
      <c r="J218" s="5" t="s">
        <v>10614</v>
      </c>
      <c r="L218" s="5" t="s">
        <v>57</v>
      </c>
      <c r="O218" s="6" t="s">
        <v>10656</v>
      </c>
      <c r="P218" s="6" t="s">
        <v>5218</v>
      </c>
      <c r="Q218" s="6" t="s">
        <v>10310</v>
      </c>
    </row>
    <row r="219" spans="1:17" ht="14.4">
      <c r="A219" s="9" t="s">
        <v>10658</v>
      </c>
      <c r="B219" s="13" t="s">
        <v>4733</v>
      </c>
      <c r="C219" s="13" t="s">
        <v>10314</v>
      </c>
      <c r="D219" s="16" t="s">
        <v>4735</v>
      </c>
      <c r="E219" s="37" t="s">
        <v>8491</v>
      </c>
      <c r="F219" s="7" t="s">
        <v>8491</v>
      </c>
      <c r="G219" s="5" t="s">
        <v>4737</v>
      </c>
      <c r="H219" s="6" t="s">
        <v>10315</v>
      </c>
      <c r="I219" s="7" t="s">
        <v>8491</v>
      </c>
      <c r="J219" s="5" t="s">
        <v>10614</v>
      </c>
      <c r="L219" s="5" t="s">
        <v>57</v>
      </c>
      <c r="O219" s="6" t="s">
        <v>10657</v>
      </c>
      <c r="P219" s="6" t="s">
        <v>5648</v>
      </c>
      <c r="Q219" s="6" t="s">
        <v>10312</v>
      </c>
    </row>
    <row r="220" spans="1:17" ht="14.4">
      <c r="A220" s="9" t="s">
        <v>10659</v>
      </c>
      <c r="B220" s="13" t="s">
        <v>9616</v>
      </c>
      <c r="C220" s="13" t="s">
        <v>9617</v>
      </c>
      <c r="D220" s="16" t="s">
        <v>9618</v>
      </c>
      <c r="E220" s="37" t="s">
        <v>9619</v>
      </c>
      <c r="F220" s="7" t="s">
        <v>9620</v>
      </c>
      <c r="G220" s="5" t="s">
        <v>9621</v>
      </c>
      <c r="H220" s="6" t="s">
        <v>10374</v>
      </c>
      <c r="I220" s="7" t="s">
        <v>9616</v>
      </c>
      <c r="J220" s="5" t="s">
        <v>10614</v>
      </c>
      <c r="L220" s="5" t="s">
        <v>57</v>
      </c>
      <c r="O220" s="6" t="s">
        <v>10658</v>
      </c>
      <c r="P220" s="6" t="s">
        <v>4733</v>
      </c>
      <c r="Q220" s="6" t="s">
        <v>10315</v>
      </c>
    </row>
    <row r="221" spans="1:17" ht="14.4">
      <c r="A221" s="9" t="s">
        <v>10660</v>
      </c>
      <c r="B221" s="13" t="s">
        <v>10661</v>
      </c>
      <c r="C221" s="13" t="s">
        <v>10662</v>
      </c>
      <c r="D221" s="16" t="s">
        <v>10663</v>
      </c>
      <c r="E221" s="37" t="s">
        <v>10664</v>
      </c>
      <c r="F221" s="7" t="s">
        <v>10665</v>
      </c>
      <c r="G221" s="5" t="s">
        <v>10666</v>
      </c>
      <c r="H221" s="6" t="s">
        <v>10667</v>
      </c>
      <c r="I221" s="7" t="s">
        <v>10668</v>
      </c>
      <c r="J221" s="5" t="s">
        <v>10669</v>
      </c>
      <c r="L221" s="5" t="s">
        <v>57</v>
      </c>
      <c r="O221" s="6" t="s">
        <v>10659</v>
      </c>
      <c r="P221" s="6" t="s">
        <v>9616</v>
      </c>
      <c r="Q221" s="6" t="s">
        <v>10374</v>
      </c>
    </row>
    <row r="222" spans="1:17" ht="14.4">
      <c r="A222" s="9" t="s">
        <v>10670</v>
      </c>
      <c r="B222" s="13" t="s">
        <v>10671</v>
      </c>
      <c r="C222" s="13" t="s">
        <v>10672</v>
      </c>
      <c r="D222" s="16" t="s">
        <v>10673</v>
      </c>
      <c r="E222" s="37" t="s">
        <v>10674</v>
      </c>
      <c r="F222" s="7" t="s">
        <v>10675</v>
      </c>
      <c r="G222" s="5" t="s">
        <v>10676</v>
      </c>
      <c r="H222" s="6" t="s">
        <v>10677</v>
      </c>
      <c r="I222" s="7" t="s">
        <v>10678</v>
      </c>
      <c r="J222" s="5" t="s">
        <v>10669</v>
      </c>
      <c r="L222" s="5" t="s">
        <v>57</v>
      </c>
      <c r="O222" s="6" t="s">
        <v>10660</v>
      </c>
      <c r="P222" s="6" t="s">
        <v>10661</v>
      </c>
      <c r="Q222" s="6" t="s">
        <v>10667</v>
      </c>
    </row>
    <row r="223" spans="1:17" ht="14.4">
      <c r="A223" s="9" t="s">
        <v>10679</v>
      </c>
      <c r="B223" s="25" t="s">
        <v>10680</v>
      </c>
      <c r="C223" s="13" t="s">
        <v>10681</v>
      </c>
      <c r="D223" s="16" t="s">
        <v>10682</v>
      </c>
      <c r="E223" s="37" t="s">
        <v>10683</v>
      </c>
      <c r="F223" s="7" t="s">
        <v>10684</v>
      </c>
      <c r="G223" s="5" t="s">
        <v>10685</v>
      </c>
      <c r="H223" s="6" t="s">
        <v>10686</v>
      </c>
      <c r="I223" s="7" t="s">
        <v>10687</v>
      </c>
      <c r="J223" s="5" t="s">
        <v>10669</v>
      </c>
      <c r="L223" s="5" t="s">
        <v>57</v>
      </c>
      <c r="O223" s="6" t="s">
        <v>10670</v>
      </c>
      <c r="P223" s="6" t="s">
        <v>10671</v>
      </c>
      <c r="Q223" s="6" t="s">
        <v>10677</v>
      </c>
    </row>
    <row r="224" spans="1:17" ht="14.4">
      <c r="A224" s="9" t="s">
        <v>10688</v>
      </c>
      <c r="B224" s="13" t="s">
        <v>7448</v>
      </c>
      <c r="C224" s="13" t="s">
        <v>7449</v>
      </c>
      <c r="D224" s="16" t="s">
        <v>9871</v>
      </c>
      <c r="E224" s="37" t="s">
        <v>7451</v>
      </c>
      <c r="F224" s="5" t="s">
        <v>7452</v>
      </c>
      <c r="G224" s="5" t="s">
        <v>7453</v>
      </c>
      <c r="H224" s="6" t="s">
        <v>9872</v>
      </c>
      <c r="I224" s="7" t="s">
        <v>7455</v>
      </c>
      <c r="J224" s="5" t="s">
        <v>10669</v>
      </c>
      <c r="L224" s="5" t="s">
        <v>57</v>
      </c>
      <c r="O224" s="6" t="s">
        <v>10679</v>
      </c>
      <c r="P224" s="6" t="s">
        <v>10680</v>
      </c>
      <c r="Q224" s="6" t="s">
        <v>10686</v>
      </c>
    </row>
    <row r="225" spans="1:17" ht="14.4">
      <c r="A225" s="9" t="s">
        <v>10689</v>
      </c>
      <c r="B225" s="25" t="s">
        <v>10690</v>
      </c>
      <c r="C225" s="13" t="s">
        <v>10691</v>
      </c>
      <c r="D225" s="16" t="s">
        <v>10692</v>
      </c>
      <c r="E225" s="37" t="s">
        <v>10693</v>
      </c>
      <c r="F225" s="7" t="s">
        <v>10694</v>
      </c>
      <c r="G225" s="5" t="s">
        <v>10695</v>
      </c>
      <c r="H225" s="6" t="s">
        <v>10696</v>
      </c>
      <c r="I225" s="7" t="s">
        <v>10697</v>
      </c>
      <c r="J225" s="5" t="s">
        <v>10698</v>
      </c>
      <c r="L225" s="5" t="s">
        <v>57</v>
      </c>
      <c r="O225" s="6" t="s">
        <v>10688</v>
      </c>
      <c r="P225" s="6" t="s">
        <v>7448</v>
      </c>
      <c r="Q225" s="6" t="s">
        <v>9872</v>
      </c>
    </row>
    <row r="226" spans="1:17" ht="14.4">
      <c r="A226" s="9" t="s">
        <v>10699</v>
      </c>
      <c r="B226" s="25" t="s">
        <v>10700</v>
      </c>
      <c r="C226" s="13" t="s">
        <v>10701</v>
      </c>
      <c r="D226" s="16" t="s">
        <v>10702</v>
      </c>
      <c r="E226" s="37" t="s">
        <v>10703</v>
      </c>
      <c r="F226" s="7" t="s">
        <v>10704</v>
      </c>
      <c r="G226" s="5" t="s">
        <v>10705</v>
      </c>
      <c r="H226" s="6" t="s">
        <v>10706</v>
      </c>
      <c r="I226" s="7" t="s">
        <v>10707</v>
      </c>
      <c r="J226" s="5" t="s">
        <v>10708</v>
      </c>
      <c r="L226" s="5" t="s">
        <v>57</v>
      </c>
      <c r="O226" s="6" t="s">
        <v>10689</v>
      </c>
      <c r="P226" s="6" t="s">
        <v>10690</v>
      </c>
      <c r="Q226" s="6" t="s">
        <v>10696</v>
      </c>
    </row>
    <row r="227" spans="1:17" ht="14.4">
      <c r="A227" s="9" t="s">
        <v>10709</v>
      </c>
      <c r="B227" s="25" t="s">
        <v>2935</v>
      </c>
      <c r="C227" s="13" t="s">
        <v>2936</v>
      </c>
      <c r="D227" s="16" t="s">
        <v>2937</v>
      </c>
      <c r="E227" s="37" t="s">
        <v>2938</v>
      </c>
      <c r="F227" s="7" t="s">
        <v>2939</v>
      </c>
      <c r="G227" s="5" t="s">
        <v>10710</v>
      </c>
      <c r="H227" s="6" t="s">
        <v>10711</v>
      </c>
      <c r="I227" s="7" t="s">
        <v>2942</v>
      </c>
      <c r="J227" s="5" t="s">
        <v>10712</v>
      </c>
      <c r="L227" s="5" t="s">
        <v>57</v>
      </c>
      <c r="O227" s="6" t="s">
        <v>10699</v>
      </c>
      <c r="P227" s="6" t="s">
        <v>10700</v>
      </c>
      <c r="Q227" s="6" t="s">
        <v>10706</v>
      </c>
    </row>
    <row r="228" spans="1:17" ht="14.4">
      <c r="A228" s="9" t="s">
        <v>10713</v>
      </c>
      <c r="B228" s="25" t="s">
        <v>10714</v>
      </c>
      <c r="C228" s="13" t="s">
        <v>10715</v>
      </c>
      <c r="D228" s="16" t="s">
        <v>10716</v>
      </c>
      <c r="E228" s="37" t="s">
        <v>10717</v>
      </c>
      <c r="F228" s="7" t="s">
        <v>10718</v>
      </c>
      <c r="G228" s="5" t="s">
        <v>10719</v>
      </c>
      <c r="H228" s="6" t="s">
        <v>10720</v>
      </c>
      <c r="I228" s="7" t="s">
        <v>10721</v>
      </c>
      <c r="J228" s="5" t="s">
        <v>17</v>
      </c>
      <c r="L228" s="5" t="s">
        <v>57</v>
      </c>
      <c r="O228" s="6" t="s">
        <v>10709</v>
      </c>
      <c r="P228" s="6" t="s">
        <v>2935</v>
      </c>
      <c r="Q228" s="6" t="s">
        <v>10711</v>
      </c>
    </row>
    <row r="229" spans="1:17" ht="14.4">
      <c r="A229" s="9" t="s">
        <v>10722</v>
      </c>
      <c r="B229" s="13" t="s">
        <v>10723</v>
      </c>
      <c r="C229" s="13" t="s">
        <v>10724</v>
      </c>
      <c r="D229" s="16" t="s">
        <v>10725</v>
      </c>
      <c r="E229" s="37" t="s">
        <v>10726</v>
      </c>
      <c r="F229" s="7" t="s">
        <v>10727</v>
      </c>
      <c r="G229" s="5" t="s">
        <v>10728</v>
      </c>
      <c r="H229" s="6" t="s">
        <v>10729</v>
      </c>
      <c r="I229" s="7" t="s">
        <v>10730</v>
      </c>
      <c r="J229" s="5" t="s">
        <v>17</v>
      </c>
      <c r="L229" s="5" t="s">
        <v>57</v>
      </c>
      <c r="O229" s="6" t="s">
        <v>10713</v>
      </c>
      <c r="P229" s="6" t="s">
        <v>10714</v>
      </c>
      <c r="Q229" s="6" t="s">
        <v>10720</v>
      </c>
    </row>
    <row r="230" spans="1:17" ht="14.4">
      <c r="A230" s="9" t="s">
        <v>10731</v>
      </c>
      <c r="B230" s="13" t="s">
        <v>10732</v>
      </c>
      <c r="C230" s="13" t="s">
        <v>10733</v>
      </c>
      <c r="D230" s="16" t="s">
        <v>10734</v>
      </c>
      <c r="E230" s="37" t="s">
        <v>10735</v>
      </c>
      <c r="F230" s="7" t="s">
        <v>10735</v>
      </c>
      <c r="G230" s="5" t="s">
        <v>10736</v>
      </c>
      <c r="H230" s="6" t="s">
        <v>10737</v>
      </c>
      <c r="I230" s="7" t="s">
        <v>10735</v>
      </c>
      <c r="J230" s="5" t="s">
        <v>10738</v>
      </c>
      <c r="L230" s="5" t="s">
        <v>57</v>
      </c>
      <c r="O230" s="6" t="s">
        <v>10722</v>
      </c>
      <c r="P230" s="6" t="s">
        <v>10723</v>
      </c>
      <c r="Q230" s="6" t="s">
        <v>10729</v>
      </c>
    </row>
    <row r="231" spans="1:17" ht="14.4">
      <c r="A231" s="9" t="s">
        <v>10739</v>
      </c>
      <c r="B231" s="13" t="s">
        <v>10740</v>
      </c>
      <c r="C231" s="13" t="s">
        <v>10740</v>
      </c>
      <c r="D231" s="16" t="s">
        <v>10741</v>
      </c>
      <c r="E231" s="37" t="s">
        <v>10742</v>
      </c>
      <c r="F231" s="7" t="s">
        <v>10740</v>
      </c>
      <c r="G231" s="5" t="s">
        <v>10743</v>
      </c>
      <c r="H231" s="6" t="s">
        <v>10744</v>
      </c>
      <c r="I231" s="7" t="s">
        <v>10745</v>
      </c>
      <c r="J231" s="5" t="s">
        <v>17</v>
      </c>
      <c r="L231" s="5" t="s">
        <v>57</v>
      </c>
      <c r="O231" s="6" t="s">
        <v>10731</v>
      </c>
      <c r="P231" s="6" t="s">
        <v>10732</v>
      </c>
      <c r="Q231" s="6" t="s">
        <v>10737</v>
      </c>
    </row>
    <row r="232" spans="1:17" ht="14.4">
      <c r="A232" s="9" t="s">
        <v>10746</v>
      </c>
      <c r="B232" s="13" t="s">
        <v>10747</v>
      </c>
      <c r="C232" s="13" t="s">
        <v>10747</v>
      </c>
      <c r="D232" s="16" t="s">
        <v>10748</v>
      </c>
      <c r="E232" s="37" t="s">
        <v>10749</v>
      </c>
      <c r="F232" s="7" t="s">
        <v>10747</v>
      </c>
      <c r="G232" s="5" t="s">
        <v>10750</v>
      </c>
      <c r="H232" s="6" t="s">
        <v>10751</v>
      </c>
      <c r="I232" s="7" t="s">
        <v>10752</v>
      </c>
      <c r="J232" s="5" t="s">
        <v>17</v>
      </c>
      <c r="L232" s="5" t="s">
        <v>57</v>
      </c>
      <c r="O232" s="6" t="s">
        <v>10739</v>
      </c>
      <c r="P232" s="6" t="s">
        <v>10740</v>
      </c>
      <c r="Q232" s="6" t="s">
        <v>10744</v>
      </c>
    </row>
    <row r="233" spans="1:17" ht="14.4">
      <c r="A233" s="9" t="s">
        <v>10753</v>
      </c>
      <c r="B233" s="13" t="s">
        <v>2024</v>
      </c>
      <c r="C233" s="13" t="s">
        <v>2024</v>
      </c>
      <c r="D233" s="16" t="s">
        <v>2024</v>
      </c>
      <c r="E233" s="37" t="s">
        <v>2025</v>
      </c>
      <c r="F233" s="7" t="s">
        <v>2024</v>
      </c>
      <c r="G233" s="5" t="s">
        <v>2027</v>
      </c>
      <c r="H233" s="6" t="s">
        <v>2028</v>
      </c>
      <c r="I233" s="7" t="s">
        <v>2029</v>
      </c>
      <c r="J233" s="5" t="s">
        <v>17</v>
      </c>
      <c r="L233" s="5" t="s">
        <v>57</v>
      </c>
      <c r="O233" s="6" t="s">
        <v>10746</v>
      </c>
      <c r="P233" s="6" t="s">
        <v>10747</v>
      </c>
      <c r="Q233" s="6" t="s">
        <v>10751</v>
      </c>
    </row>
    <row r="234" spans="1:17" ht="14.4">
      <c r="A234" s="9" t="s">
        <v>10754</v>
      </c>
      <c r="B234" s="13" t="s">
        <v>10755</v>
      </c>
      <c r="C234" s="13" t="s">
        <v>10756</v>
      </c>
      <c r="D234" s="16" t="s">
        <v>10757</v>
      </c>
      <c r="E234" s="37" t="s">
        <v>10758</v>
      </c>
      <c r="F234" s="7" t="s">
        <v>10759</v>
      </c>
      <c r="G234" s="5" t="s">
        <v>10760</v>
      </c>
      <c r="H234" s="6" t="s">
        <v>10761</v>
      </c>
      <c r="I234" s="7" t="s">
        <v>10762</v>
      </c>
      <c r="J234" s="5" t="s">
        <v>10763</v>
      </c>
      <c r="L234" s="5" t="s">
        <v>57</v>
      </c>
      <c r="O234" s="6" t="s">
        <v>10753</v>
      </c>
      <c r="P234" s="6" t="s">
        <v>2024</v>
      </c>
      <c r="Q234" s="6" t="s">
        <v>2028</v>
      </c>
    </row>
    <row r="235" spans="1:17" ht="14.4">
      <c r="A235" s="9" t="s">
        <v>10764</v>
      </c>
      <c r="B235" s="13" t="s">
        <v>10765</v>
      </c>
      <c r="C235" s="13" t="s">
        <v>10766</v>
      </c>
      <c r="D235" s="16" t="s">
        <v>10767</v>
      </c>
      <c r="E235" s="37" t="s">
        <v>10768</v>
      </c>
      <c r="F235" s="7" t="s">
        <v>10769</v>
      </c>
      <c r="G235" s="5" t="s">
        <v>10770</v>
      </c>
      <c r="H235" s="6" t="s">
        <v>10771</v>
      </c>
      <c r="I235" s="7" t="s">
        <v>10772</v>
      </c>
      <c r="J235" s="5" t="s">
        <v>10763</v>
      </c>
      <c r="L235" s="5" t="s">
        <v>57</v>
      </c>
      <c r="O235" s="6" t="s">
        <v>10754</v>
      </c>
      <c r="P235" s="6" t="s">
        <v>10755</v>
      </c>
      <c r="Q235" s="6" t="s">
        <v>10761</v>
      </c>
    </row>
    <row r="236" spans="1:17" ht="14.4">
      <c r="A236" s="9" t="s">
        <v>10773</v>
      </c>
      <c r="B236" s="13" t="s">
        <v>10774</v>
      </c>
      <c r="C236" s="13" t="s">
        <v>10775</v>
      </c>
      <c r="D236" s="16" t="s">
        <v>10774</v>
      </c>
      <c r="E236" s="37" t="s">
        <v>10776</v>
      </c>
      <c r="F236" s="7" t="s">
        <v>10777</v>
      </c>
      <c r="G236" s="5" t="s">
        <v>10778</v>
      </c>
      <c r="H236" s="6" t="s">
        <v>10779</v>
      </c>
      <c r="I236" s="7" t="s">
        <v>10780</v>
      </c>
      <c r="J236" s="5" t="s">
        <v>10763</v>
      </c>
      <c r="L236" s="5" t="s">
        <v>57</v>
      </c>
      <c r="O236" s="6" t="s">
        <v>10764</v>
      </c>
      <c r="P236" s="6" t="s">
        <v>10765</v>
      </c>
      <c r="Q236" s="6" t="s">
        <v>10771</v>
      </c>
    </row>
    <row r="237" spans="1:17" ht="14.4">
      <c r="A237" s="9" t="s">
        <v>10781</v>
      </c>
      <c r="B237" s="13" t="s">
        <v>2917</v>
      </c>
      <c r="C237" s="13" t="s">
        <v>10782</v>
      </c>
      <c r="D237" s="16" t="s">
        <v>2917</v>
      </c>
      <c r="E237" s="37" t="s">
        <v>2918</v>
      </c>
      <c r="F237" s="7" t="s">
        <v>2917</v>
      </c>
      <c r="G237" s="5" t="s">
        <v>2919</v>
      </c>
      <c r="H237" s="6" t="s">
        <v>10783</v>
      </c>
      <c r="I237" s="7" t="s">
        <v>2917</v>
      </c>
      <c r="J237" s="5" t="s">
        <v>10784</v>
      </c>
      <c r="L237" s="5" t="s">
        <v>57</v>
      </c>
      <c r="O237" s="6" t="s">
        <v>10773</v>
      </c>
      <c r="P237" s="6" t="s">
        <v>10774</v>
      </c>
      <c r="Q237" s="6" t="s">
        <v>10779</v>
      </c>
    </row>
    <row r="238" spans="1:17" ht="14.4">
      <c r="A238" s="9" t="s">
        <v>10785</v>
      </c>
      <c r="B238" s="13" t="s">
        <v>2922</v>
      </c>
      <c r="C238" s="13" t="s">
        <v>10256</v>
      </c>
      <c r="D238" s="16" t="s">
        <v>2922</v>
      </c>
      <c r="E238" s="37" t="s">
        <v>10786</v>
      </c>
      <c r="F238" s="7" t="s">
        <v>2922</v>
      </c>
      <c r="G238" s="5" t="s">
        <v>2925</v>
      </c>
      <c r="H238" s="6" t="s">
        <v>10787</v>
      </c>
      <c r="I238" s="7" t="s">
        <v>2922</v>
      </c>
      <c r="J238" s="5" t="s">
        <v>10784</v>
      </c>
      <c r="L238" s="5" t="s">
        <v>57</v>
      </c>
      <c r="O238" s="6" t="s">
        <v>10781</v>
      </c>
      <c r="P238" s="6" t="s">
        <v>2917</v>
      </c>
      <c r="Q238" s="6" t="s">
        <v>10783</v>
      </c>
    </row>
    <row r="239" spans="1:17" ht="14.4">
      <c r="A239" s="80" t="s">
        <v>10788</v>
      </c>
      <c r="B239" s="81" t="s">
        <v>10789</v>
      </c>
      <c r="C239" s="13" t="s">
        <v>10790</v>
      </c>
      <c r="D239" s="16" t="s">
        <v>10791</v>
      </c>
      <c r="E239" s="37" t="s">
        <v>10792</v>
      </c>
      <c r="F239" s="7" t="s">
        <v>10793</v>
      </c>
      <c r="G239" s="5" t="s">
        <v>10794</v>
      </c>
      <c r="H239" s="6" t="s">
        <v>10795</v>
      </c>
      <c r="I239" s="7" t="s">
        <v>10796</v>
      </c>
      <c r="J239" s="5" t="s">
        <v>10797</v>
      </c>
      <c r="L239" s="5" t="s">
        <v>57</v>
      </c>
      <c r="O239" s="6" t="s">
        <v>10785</v>
      </c>
      <c r="P239" s="6" t="s">
        <v>2922</v>
      </c>
      <c r="Q239" s="6" t="s">
        <v>10787</v>
      </c>
    </row>
    <row r="240" spans="1:17" ht="14.4">
      <c r="A240" s="80" t="s">
        <v>10798</v>
      </c>
      <c r="B240" s="82" t="s">
        <v>10799</v>
      </c>
      <c r="C240" s="13" t="s">
        <v>10799</v>
      </c>
      <c r="D240" s="16" t="s">
        <v>10800</v>
      </c>
      <c r="E240" s="37" t="s">
        <v>10799</v>
      </c>
      <c r="F240" s="7" t="s">
        <v>10799</v>
      </c>
      <c r="G240" s="5" t="s">
        <v>10801</v>
      </c>
      <c r="H240" s="6" t="s">
        <v>10802</v>
      </c>
      <c r="I240" s="7" t="s">
        <v>10799</v>
      </c>
      <c r="J240" s="5" t="s">
        <v>10797</v>
      </c>
      <c r="L240" s="5" t="s">
        <v>57</v>
      </c>
      <c r="O240" s="6" t="s">
        <v>10788</v>
      </c>
      <c r="P240" s="6" t="s">
        <v>10789</v>
      </c>
      <c r="Q240" s="6" t="s">
        <v>10795</v>
      </c>
    </row>
    <row r="241" spans="1:17" ht="14.4">
      <c r="A241" s="80" t="s">
        <v>10803</v>
      </c>
      <c r="B241" s="81" t="s">
        <v>10804</v>
      </c>
      <c r="C241" s="13" t="s">
        <v>10805</v>
      </c>
      <c r="D241" s="16" t="s">
        <v>10806</v>
      </c>
      <c r="E241" s="37" t="s">
        <v>10807</v>
      </c>
      <c r="F241" s="7" t="s">
        <v>10808</v>
      </c>
      <c r="G241" s="5" t="s">
        <v>10809</v>
      </c>
      <c r="H241" s="6" t="s">
        <v>10810</v>
      </c>
      <c r="I241" s="7" t="s">
        <v>10811</v>
      </c>
      <c r="J241" s="5" t="s">
        <v>10797</v>
      </c>
      <c r="L241" s="5" t="s">
        <v>57</v>
      </c>
      <c r="O241" s="6" t="s">
        <v>10798</v>
      </c>
      <c r="P241" s="6" t="s">
        <v>10799</v>
      </c>
      <c r="Q241" s="6" t="s">
        <v>10802</v>
      </c>
    </row>
    <row r="242" spans="1:17" ht="14.4">
      <c r="A242" s="80" t="s">
        <v>10812</v>
      </c>
      <c r="B242" s="81" t="s">
        <v>10813</v>
      </c>
      <c r="C242" s="13" t="s">
        <v>10814</v>
      </c>
      <c r="D242" s="16" t="s">
        <v>10815</v>
      </c>
      <c r="E242" s="37" t="s">
        <v>10816</v>
      </c>
      <c r="F242" s="7" t="s">
        <v>10817</v>
      </c>
      <c r="G242" s="5" t="s">
        <v>10818</v>
      </c>
      <c r="H242" s="6" t="s">
        <v>10819</v>
      </c>
      <c r="I242" s="7" t="s">
        <v>10820</v>
      </c>
      <c r="J242" s="5" t="s">
        <v>10797</v>
      </c>
      <c r="L242" s="5" t="s">
        <v>57</v>
      </c>
      <c r="O242" s="6" t="s">
        <v>10803</v>
      </c>
      <c r="P242" s="6" t="s">
        <v>10804</v>
      </c>
      <c r="Q242" s="6" t="s">
        <v>10810</v>
      </c>
    </row>
    <row r="243" spans="1:17" ht="14.4">
      <c r="A243" s="80" t="s">
        <v>10821</v>
      </c>
      <c r="B243" s="81" t="s">
        <v>10822</v>
      </c>
      <c r="C243" s="13" t="s">
        <v>10823</v>
      </c>
      <c r="D243" s="16" t="s">
        <v>10824</v>
      </c>
      <c r="E243" s="37" t="s">
        <v>10825</v>
      </c>
      <c r="F243" s="7" t="s">
        <v>10826</v>
      </c>
      <c r="G243" s="5" t="s">
        <v>10827</v>
      </c>
      <c r="H243" s="6" t="s">
        <v>10828</v>
      </c>
      <c r="I243" s="7" t="s">
        <v>10829</v>
      </c>
      <c r="J243" s="5" t="s">
        <v>10797</v>
      </c>
      <c r="L243" s="5" t="s">
        <v>57</v>
      </c>
      <c r="O243" s="6" t="s">
        <v>10812</v>
      </c>
      <c r="P243" s="6" t="s">
        <v>10813</v>
      </c>
      <c r="Q243" s="6" t="s">
        <v>10819</v>
      </c>
    </row>
    <row r="244" spans="1:17" ht="14.4">
      <c r="A244" s="80" t="s">
        <v>10830</v>
      </c>
      <c r="B244" s="81" t="s">
        <v>10831</v>
      </c>
      <c r="C244" s="13" t="s">
        <v>10832</v>
      </c>
      <c r="D244" s="16" t="s">
        <v>10833</v>
      </c>
      <c r="E244" s="37" t="s">
        <v>10834</v>
      </c>
      <c r="F244" s="7" t="s">
        <v>10835</v>
      </c>
      <c r="G244" s="5" t="s">
        <v>10836</v>
      </c>
      <c r="H244" s="6" t="s">
        <v>10837</v>
      </c>
      <c r="I244" s="7" t="s">
        <v>10838</v>
      </c>
      <c r="J244" s="5" t="s">
        <v>10797</v>
      </c>
      <c r="L244" s="5" t="s">
        <v>57</v>
      </c>
      <c r="O244" s="6" t="s">
        <v>10821</v>
      </c>
      <c r="P244" s="6" t="s">
        <v>10822</v>
      </c>
      <c r="Q244" s="6" t="s">
        <v>10828</v>
      </c>
    </row>
    <row r="245" spans="1:17" ht="14.4">
      <c r="A245" s="80" t="s">
        <v>10839</v>
      </c>
      <c r="B245" s="81" t="s">
        <v>10840</v>
      </c>
      <c r="C245" s="13" t="s">
        <v>10841</v>
      </c>
      <c r="D245" s="16" t="s">
        <v>10842</v>
      </c>
      <c r="E245" s="37" t="s">
        <v>10843</v>
      </c>
      <c r="F245" s="7" t="s">
        <v>10844</v>
      </c>
      <c r="G245" s="5" t="s">
        <v>10845</v>
      </c>
      <c r="H245" s="6" t="s">
        <v>10846</v>
      </c>
      <c r="I245" s="7" t="s">
        <v>10847</v>
      </c>
      <c r="J245" s="5" t="s">
        <v>10797</v>
      </c>
      <c r="L245" s="5" t="s">
        <v>57</v>
      </c>
      <c r="O245" s="6" t="s">
        <v>10830</v>
      </c>
      <c r="P245" s="6" t="s">
        <v>10831</v>
      </c>
      <c r="Q245" s="6" t="s">
        <v>10837</v>
      </c>
    </row>
    <row r="246" spans="1:17" ht="14.4">
      <c r="A246" s="80" t="s">
        <v>10848</v>
      </c>
      <c r="B246" s="81" t="s">
        <v>10849</v>
      </c>
      <c r="C246" s="13" t="s">
        <v>10850</v>
      </c>
      <c r="D246" s="16" t="s">
        <v>10851</v>
      </c>
      <c r="E246" s="37" t="s">
        <v>10852</v>
      </c>
      <c r="F246" s="7" t="s">
        <v>10853</v>
      </c>
      <c r="G246" s="5" t="s">
        <v>10854</v>
      </c>
      <c r="H246" s="6" t="s">
        <v>10855</v>
      </c>
      <c r="I246" s="7" t="s">
        <v>10856</v>
      </c>
      <c r="J246" s="5" t="s">
        <v>10797</v>
      </c>
      <c r="L246" s="5" t="s">
        <v>57</v>
      </c>
      <c r="O246" s="6" t="s">
        <v>10839</v>
      </c>
      <c r="P246" s="6" t="s">
        <v>10840</v>
      </c>
      <c r="Q246" s="6" t="s">
        <v>10846</v>
      </c>
    </row>
    <row r="247" spans="1:17" ht="14.4">
      <c r="A247" s="80" t="s">
        <v>10857</v>
      </c>
      <c r="B247" s="81" t="s">
        <v>10858</v>
      </c>
      <c r="C247" s="13" t="s">
        <v>10859</v>
      </c>
      <c r="D247" s="16" t="s">
        <v>10860</v>
      </c>
      <c r="E247" s="37" t="s">
        <v>10861</v>
      </c>
      <c r="F247" s="7" t="s">
        <v>10862</v>
      </c>
      <c r="G247" s="5" t="s">
        <v>10863</v>
      </c>
      <c r="H247" s="6" t="s">
        <v>10864</v>
      </c>
      <c r="I247" s="7" t="s">
        <v>10865</v>
      </c>
      <c r="J247" s="5" t="s">
        <v>10797</v>
      </c>
      <c r="L247" s="5" t="s">
        <v>57</v>
      </c>
      <c r="O247" s="6" t="s">
        <v>10848</v>
      </c>
      <c r="P247" s="6" t="s">
        <v>10849</v>
      </c>
      <c r="Q247" s="6" t="s">
        <v>10855</v>
      </c>
    </row>
    <row r="248" spans="1:17" ht="28.8">
      <c r="A248" s="80" t="s">
        <v>10866</v>
      </c>
      <c r="B248" s="81" t="s">
        <v>10867</v>
      </c>
      <c r="C248" s="13" t="s">
        <v>10868</v>
      </c>
      <c r="D248" s="16" t="s">
        <v>10869</v>
      </c>
      <c r="E248" s="37" t="s">
        <v>10870</v>
      </c>
      <c r="F248" s="7" t="s">
        <v>10871</v>
      </c>
      <c r="G248" s="5" t="s">
        <v>10872</v>
      </c>
      <c r="H248" s="6" t="s">
        <v>10873</v>
      </c>
      <c r="I248" s="7" t="s">
        <v>10874</v>
      </c>
      <c r="J248" s="5" t="s">
        <v>10797</v>
      </c>
      <c r="L248" s="5" t="s">
        <v>57</v>
      </c>
      <c r="O248" s="6" t="s">
        <v>10857</v>
      </c>
      <c r="P248" s="6" t="s">
        <v>10858</v>
      </c>
      <c r="Q248" s="6" t="s">
        <v>10864</v>
      </c>
    </row>
    <row r="249" spans="1:17" ht="14.4">
      <c r="A249" s="80" t="s">
        <v>10875</v>
      </c>
      <c r="B249" s="81" t="s">
        <v>10876</v>
      </c>
      <c r="C249" s="13" t="s">
        <v>10877</v>
      </c>
      <c r="D249" s="16" t="s">
        <v>10878</v>
      </c>
      <c r="E249" s="37" t="s">
        <v>10879</v>
      </c>
      <c r="F249" s="7" t="s">
        <v>10880</v>
      </c>
      <c r="G249" s="5" t="s">
        <v>10881</v>
      </c>
      <c r="H249" s="6" t="s">
        <v>10882</v>
      </c>
      <c r="I249" s="7" t="s">
        <v>10883</v>
      </c>
      <c r="J249" s="5" t="s">
        <v>10797</v>
      </c>
      <c r="L249" s="5" t="s">
        <v>57</v>
      </c>
      <c r="O249" s="6" t="s">
        <v>10866</v>
      </c>
      <c r="P249" s="6" t="s">
        <v>10867</v>
      </c>
      <c r="Q249" s="6" t="s">
        <v>10873</v>
      </c>
    </row>
    <row r="250" spans="1:17" ht="14.4">
      <c r="A250" s="80" t="s">
        <v>10884</v>
      </c>
      <c r="B250" s="81" t="s">
        <v>10885</v>
      </c>
      <c r="C250" s="13" t="s">
        <v>10886</v>
      </c>
      <c r="D250" s="16" t="s">
        <v>10887</v>
      </c>
      <c r="E250" s="37" t="s">
        <v>10888</v>
      </c>
      <c r="F250" s="7" t="s">
        <v>10889</v>
      </c>
      <c r="G250" s="5" t="s">
        <v>10890</v>
      </c>
      <c r="H250" s="6" t="s">
        <v>10891</v>
      </c>
      <c r="I250" s="7" t="s">
        <v>10892</v>
      </c>
      <c r="J250" s="5" t="s">
        <v>10797</v>
      </c>
      <c r="L250" s="5" t="s">
        <v>57</v>
      </c>
      <c r="O250" s="6" t="s">
        <v>10875</v>
      </c>
      <c r="P250" s="6" t="s">
        <v>10876</v>
      </c>
      <c r="Q250" s="6" t="s">
        <v>10882</v>
      </c>
    </row>
    <row r="251" spans="1:17" ht="14.4">
      <c r="A251" s="80" t="s">
        <v>10893</v>
      </c>
      <c r="B251" s="81" t="s">
        <v>10894</v>
      </c>
      <c r="C251" s="13" t="s">
        <v>10895</v>
      </c>
      <c r="D251" s="16" t="s">
        <v>10896</v>
      </c>
      <c r="E251" s="37" t="s">
        <v>10897</v>
      </c>
      <c r="F251" s="7" t="s">
        <v>10898</v>
      </c>
      <c r="G251" s="5" t="s">
        <v>10899</v>
      </c>
      <c r="H251" s="6" t="s">
        <v>10900</v>
      </c>
      <c r="I251" s="7" t="s">
        <v>10901</v>
      </c>
      <c r="J251" s="5" t="s">
        <v>10797</v>
      </c>
      <c r="L251" s="5" t="s">
        <v>57</v>
      </c>
      <c r="O251" s="6" t="s">
        <v>10884</v>
      </c>
      <c r="P251" s="6" t="s">
        <v>10885</v>
      </c>
      <c r="Q251" s="6" t="s">
        <v>10891</v>
      </c>
    </row>
    <row r="252" spans="1:17" ht="14.4">
      <c r="A252" s="80" t="s">
        <v>10902</v>
      </c>
      <c r="B252" s="81" t="s">
        <v>10903</v>
      </c>
      <c r="C252" s="13" t="s">
        <v>10904</v>
      </c>
      <c r="D252" s="16" t="s">
        <v>10905</v>
      </c>
      <c r="E252" s="37" t="s">
        <v>10906</v>
      </c>
      <c r="F252" s="7" t="s">
        <v>10907</v>
      </c>
      <c r="G252" s="5" t="s">
        <v>10908</v>
      </c>
      <c r="H252" s="6" t="s">
        <v>10909</v>
      </c>
      <c r="I252" s="7" t="s">
        <v>10910</v>
      </c>
      <c r="J252" s="5" t="s">
        <v>10797</v>
      </c>
      <c r="L252" s="5" t="s">
        <v>57</v>
      </c>
      <c r="O252" s="6" t="s">
        <v>10893</v>
      </c>
      <c r="P252" s="6" t="s">
        <v>10894</v>
      </c>
      <c r="Q252" s="6" t="s">
        <v>10900</v>
      </c>
    </row>
    <row r="253" spans="1:17" ht="14.4">
      <c r="A253" s="80" t="s">
        <v>10911</v>
      </c>
      <c r="B253" s="81" t="s">
        <v>10912</v>
      </c>
      <c r="C253" s="13" t="s">
        <v>10913</v>
      </c>
      <c r="D253" s="16" t="s">
        <v>10914</v>
      </c>
      <c r="E253" s="37" t="s">
        <v>10915</v>
      </c>
      <c r="F253" s="7" t="s">
        <v>10916</v>
      </c>
      <c r="G253" s="5" t="s">
        <v>10917</v>
      </c>
      <c r="H253" s="6" t="s">
        <v>10918</v>
      </c>
      <c r="I253" s="7" t="s">
        <v>10919</v>
      </c>
      <c r="J253" s="5" t="s">
        <v>10797</v>
      </c>
      <c r="L253" s="5" t="s">
        <v>57</v>
      </c>
      <c r="O253" s="6" t="s">
        <v>10902</v>
      </c>
      <c r="P253" s="6" t="s">
        <v>10903</v>
      </c>
      <c r="Q253" s="6" t="s">
        <v>10909</v>
      </c>
    </row>
    <row r="254" spans="1:17" ht="14.4">
      <c r="A254" s="80" t="s">
        <v>10920</v>
      </c>
      <c r="B254" s="81" t="s">
        <v>10921</v>
      </c>
      <c r="C254" s="13" t="s">
        <v>10922</v>
      </c>
      <c r="D254" s="16" t="s">
        <v>10923</v>
      </c>
      <c r="E254" s="37" t="s">
        <v>10924</v>
      </c>
      <c r="F254" s="7" t="s">
        <v>10925</v>
      </c>
      <c r="G254" s="5" t="s">
        <v>10926</v>
      </c>
      <c r="H254" s="6" t="s">
        <v>10927</v>
      </c>
      <c r="I254" s="7" t="s">
        <v>10928</v>
      </c>
      <c r="J254" s="5" t="s">
        <v>10797</v>
      </c>
      <c r="L254" s="5" t="s">
        <v>57</v>
      </c>
      <c r="O254" s="6" t="s">
        <v>10911</v>
      </c>
      <c r="P254" s="6" t="s">
        <v>10912</v>
      </c>
      <c r="Q254" s="6" t="s">
        <v>10918</v>
      </c>
    </row>
    <row r="255" spans="1:17" ht="14.4">
      <c r="A255" s="80" t="s">
        <v>10929</v>
      </c>
      <c r="B255" s="81" t="s">
        <v>10930</v>
      </c>
      <c r="C255" s="13" t="s">
        <v>10931</v>
      </c>
      <c r="D255" s="16" t="s">
        <v>10932</v>
      </c>
      <c r="E255" s="37" t="s">
        <v>10933</v>
      </c>
      <c r="F255" s="7" t="s">
        <v>10934</v>
      </c>
      <c r="G255" s="5" t="s">
        <v>10935</v>
      </c>
      <c r="H255" s="6" t="s">
        <v>10936</v>
      </c>
      <c r="I255" s="7" t="s">
        <v>10930</v>
      </c>
      <c r="J255" s="5" t="s">
        <v>10797</v>
      </c>
      <c r="L255" s="5" t="s">
        <v>57</v>
      </c>
      <c r="O255" s="6" t="s">
        <v>10920</v>
      </c>
      <c r="P255" s="6" t="s">
        <v>10921</v>
      </c>
      <c r="Q255" s="6" t="s">
        <v>10927</v>
      </c>
    </row>
    <row r="256" spans="1:17" ht="14.4">
      <c r="A256" s="80" t="s">
        <v>10937</v>
      </c>
      <c r="B256" s="81" t="s">
        <v>10938</v>
      </c>
      <c r="C256" s="13" t="s">
        <v>10938</v>
      </c>
      <c r="D256" s="16" t="s">
        <v>10939</v>
      </c>
      <c r="E256" s="37" t="s">
        <v>10940</v>
      </c>
      <c r="F256" s="7" t="s">
        <v>10941</v>
      </c>
      <c r="G256" s="5" t="s">
        <v>10942</v>
      </c>
      <c r="H256" s="6" t="s">
        <v>10943</v>
      </c>
      <c r="I256" s="7" t="s">
        <v>10938</v>
      </c>
      <c r="J256" s="5" t="s">
        <v>10797</v>
      </c>
      <c r="L256" s="5" t="s">
        <v>57</v>
      </c>
      <c r="O256" s="6" t="s">
        <v>10929</v>
      </c>
      <c r="P256" s="6" t="s">
        <v>10930</v>
      </c>
      <c r="Q256" s="6" t="s">
        <v>10936</v>
      </c>
    </row>
    <row r="257" spans="1:17" ht="14.4">
      <c r="A257" s="80" t="s">
        <v>10944</v>
      </c>
      <c r="B257" s="81" t="s">
        <v>10945</v>
      </c>
      <c r="C257" s="13" t="s">
        <v>10946</v>
      </c>
      <c r="D257" s="16" t="s">
        <v>10947</v>
      </c>
      <c r="E257" s="37" t="s">
        <v>10948</v>
      </c>
      <c r="F257" s="7" t="s">
        <v>10949</v>
      </c>
      <c r="G257" s="5" t="s">
        <v>10950</v>
      </c>
      <c r="H257" s="6" t="s">
        <v>10951</v>
      </c>
      <c r="I257" s="7" t="s">
        <v>10952</v>
      </c>
      <c r="J257" s="5" t="s">
        <v>10797</v>
      </c>
      <c r="L257" s="5" t="s">
        <v>57</v>
      </c>
      <c r="O257" s="6" t="s">
        <v>10937</v>
      </c>
      <c r="P257" s="6" t="s">
        <v>10938</v>
      </c>
      <c r="Q257" s="6" t="s">
        <v>10943</v>
      </c>
    </row>
    <row r="258" spans="1:17" ht="14.4">
      <c r="A258" s="80" t="s">
        <v>10953</v>
      </c>
      <c r="B258" s="81" t="s">
        <v>10954</v>
      </c>
      <c r="C258" s="13" t="s">
        <v>10955</v>
      </c>
      <c r="D258" s="16" t="s">
        <v>10956</v>
      </c>
      <c r="E258" s="37" t="s">
        <v>10957</v>
      </c>
      <c r="F258" s="7" t="s">
        <v>10958</v>
      </c>
      <c r="G258" s="5" t="s">
        <v>10959</v>
      </c>
      <c r="H258" s="6" t="s">
        <v>10960</v>
      </c>
      <c r="I258" s="7" t="s">
        <v>10961</v>
      </c>
      <c r="J258" s="5" t="s">
        <v>10797</v>
      </c>
      <c r="L258" s="5" t="s">
        <v>57</v>
      </c>
      <c r="O258" s="6" t="s">
        <v>10944</v>
      </c>
      <c r="P258" s="6" t="s">
        <v>10945</v>
      </c>
      <c r="Q258" s="6" t="s">
        <v>10951</v>
      </c>
    </row>
    <row r="259" spans="1:17" ht="14.4">
      <c r="A259" s="80" t="s">
        <v>10962</v>
      </c>
      <c r="B259" s="81" t="s">
        <v>10963</v>
      </c>
      <c r="C259" s="13" t="s">
        <v>10964</v>
      </c>
      <c r="D259" s="16" t="s">
        <v>10965</v>
      </c>
      <c r="E259" s="37" t="s">
        <v>10966</v>
      </c>
      <c r="F259" s="7" t="s">
        <v>10967</v>
      </c>
      <c r="G259" s="5" t="s">
        <v>10968</v>
      </c>
      <c r="H259" s="6" t="s">
        <v>10969</v>
      </c>
      <c r="I259" s="7" t="s">
        <v>10970</v>
      </c>
      <c r="J259" s="5" t="s">
        <v>10797</v>
      </c>
      <c r="L259" s="5" t="s">
        <v>57</v>
      </c>
      <c r="O259" s="6" t="s">
        <v>10953</v>
      </c>
      <c r="P259" s="6" t="s">
        <v>10954</v>
      </c>
      <c r="Q259" s="6" t="s">
        <v>10960</v>
      </c>
    </row>
    <row r="260" spans="1:17" ht="14.4">
      <c r="A260" s="80" t="s">
        <v>10971</v>
      </c>
      <c r="B260" s="81" t="s">
        <v>10972</v>
      </c>
      <c r="C260" s="13" t="s">
        <v>10973</v>
      </c>
      <c r="D260" s="16" t="s">
        <v>10974</v>
      </c>
      <c r="E260" s="37" t="s">
        <v>10975</v>
      </c>
      <c r="F260" s="7" t="s">
        <v>10976</v>
      </c>
      <c r="G260" s="5" t="s">
        <v>10977</v>
      </c>
      <c r="H260" s="6" t="s">
        <v>10978</v>
      </c>
      <c r="I260" s="7" t="s">
        <v>10979</v>
      </c>
      <c r="J260" s="5" t="s">
        <v>10797</v>
      </c>
      <c r="L260" s="5" t="s">
        <v>57</v>
      </c>
      <c r="O260" s="6" t="s">
        <v>10962</v>
      </c>
      <c r="P260" s="6" t="s">
        <v>10963</v>
      </c>
      <c r="Q260" s="6" t="s">
        <v>10969</v>
      </c>
    </row>
    <row r="261" spans="1:17" ht="14.4">
      <c r="A261" s="80" t="s">
        <v>10980</v>
      </c>
      <c r="B261" s="81" t="s">
        <v>10981</v>
      </c>
      <c r="C261" s="13" t="s">
        <v>10982</v>
      </c>
      <c r="D261" s="16" t="s">
        <v>10983</v>
      </c>
      <c r="E261" s="37" t="s">
        <v>10984</v>
      </c>
      <c r="F261" s="7" t="s">
        <v>10985</v>
      </c>
      <c r="G261" s="5" t="s">
        <v>10986</v>
      </c>
      <c r="H261" s="6" t="s">
        <v>10987</v>
      </c>
      <c r="I261" s="7" t="s">
        <v>10988</v>
      </c>
      <c r="J261" s="5" t="s">
        <v>10797</v>
      </c>
      <c r="L261" s="5" t="s">
        <v>57</v>
      </c>
      <c r="O261" s="6" t="s">
        <v>10971</v>
      </c>
      <c r="P261" s="6" t="s">
        <v>10972</v>
      </c>
      <c r="Q261" s="6" t="s">
        <v>10978</v>
      </c>
    </row>
    <row r="262" spans="1:17" ht="14.4">
      <c r="A262" s="80" t="s">
        <v>10989</v>
      </c>
      <c r="B262" s="81" t="s">
        <v>10990</v>
      </c>
      <c r="C262" s="13" t="s">
        <v>10991</v>
      </c>
      <c r="D262" s="16" t="s">
        <v>10992</v>
      </c>
      <c r="E262" s="37" t="s">
        <v>10993</v>
      </c>
      <c r="F262" s="7" t="s">
        <v>10994</v>
      </c>
      <c r="G262" s="5" t="s">
        <v>10995</v>
      </c>
      <c r="H262" s="6" t="s">
        <v>10996</v>
      </c>
      <c r="I262" s="7" t="s">
        <v>10997</v>
      </c>
      <c r="J262" s="5" t="s">
        <v>10797</v>
      </c>
      <c r="L262" s="5" t="s">
        <v>57</v>
      </c>
      <c r="O262" s="6" t="s">
        <v>10980</v>
      </c>
      <c r="P262" s="6" t="s">
        <v>10981</v>
      </c>
      <c r="Q262" s="6" t="s">
        <v>10987</v>
      </c>
    </row>
    <row r="263" spans="1:17" ht="14.4">
      <c r="A263" s="80" t="s">
        <v>10998</v>
      </c>
      <c r="B263" s="81" t="s">
        <v>10999</v>
      </c>
      <c r="C263" s="13" t="s">
        <v>11000</v>
      </c>
      <c r="D263" s="16" t="s">
        <v>11001</v>
      </c>
      <c r="E263" s="37" t="s">
        <v>11002</v>
      </c>
      <c r="F263" s="7" t="s">
        <v>11003</v>
      </c>
      <c r="G263" s="5" t="s">
        <v>11004</v>
      </c>
      <c r="H263" s="6" t="s">
        <v>11005</v>
      </c>
      <c r="I263" s="7" t="s">
        <v>11006</v>
      </c>
      <c r="J263" s="5" t="s">
        <v>10797</v>
      </c>
      <c r="L263" s="5" t="s">
        <v>57</v>
      </c>
      <c r="O263" s="6" t="s">
        <v>10989</v>
      </c>
      <c r="P263" s="6" t="s">
        <v>10990</v>
      </c>
      <c r="Q263" s="6" t="s">
        <v>10996</v>
      </c>
    </row>
    <row r="264" spans="1:17" ht="14.4">
      <c r="A264" s="80" t="s">
        <v>11007</v>
      </c>
      <c r="B264" s="81" t="s">
        <v>11008</v>
      </c>
      <c r="C264" s="13" t="s">
        <v>11009</v>
      </c>
      <c r="D264" s="16" t="s">
        <v>11010</v>
      </c>
      <c r="E264" s="37" t="s">
        <v>11011</v>
      </c>
      <c r="F264" s="7" t="s">
        <v>11012</v>
      </c>
      <c r="G264" s="5" t="s">
        <v>11013</v>
      </c>
      <c r="H264" s="6" t="s">
        <v>11014</v>
      </c>
      <c r="I264" s="7" t="s">
        <v>11015</v>
      </c>
      <c r="J264" s="5" t="s">
        <v>10797</v>
      </c>
      <c r="L264" s="5" t="s">
        <v>57</v>
      </c>
      <c r="O264" s="6" t="s">
        <v>10998</v>
      </c>
      <c r="P264" s="6" t="s">
        <v>10999</v>
      </c>
      <c r="Q264" s="6" t="s">
        <v>11005</v>
      </c>
    </row>
    <row r="265" spans="1:17" ht="14.4">
      <c r="A265" s="80" t="s">
        <v>11016</v>
      </c>
      <c r="B265" s="81" t="s">
        <v>11017</v>
      </c>
      <c r="C265" s="13" t="s">
        <v>11018</v>
      </c>
      <c r="D265" s="16" t="s">
        <v>11019</v>
      </c>
      <c r="E265" s="37" t="s">
        <v>11020</v>
      </c>
      <c r="F265" s="7" t="s">
        <v>11021</v>
      </c>
      <c r="G265" s="5" t="s">
        <v>11022</v>
      </c>
      <c r="H265" s="6" t="s">
        <v>11023</v>
      </c>
      <c r="I265" s="7" t="s">
        <v>11024</v>
      </c>
      <c r="J265" s="5" t="s">
        <v>10797</v>
      </c>
      <c r="L265" s="5" t="s">
        <v>57</v>
      </c>
      <c r="O265" s="6" t="s">
        <v>11007</v>
      </c>
      <c r="P265" s="6" t="s">
        <v>11008</v>
      </c>
      <c r="Q265" s="6" t="s">
        <v>11014</v>
      </c>
    </row>
    <row r="266" spans="1:17" ht="14.4">
      <c r="A266" s="80" t="s">
        <v>11025</v>
      </c>
      <c r="B266" s="81" t="s">
        <v>11026</v>
      </c>
      <c r="C266" s="13" t="s">
        <v>11027</v>
      </c>
      <c r="D266" s="16" t="s">
        <v>11028</v>
      </c>
      <c r="E266" s="37" t="s">
        <v>11029</v>
      </c>
      <c r="F266" s="7" t="s">
        <v>11030</v>
      </c>
      <c r="G266" s="5" t="s">
        <v>11031</v>
      </c>
      <c r="H266" s="6" t="s">
        <v>11032</v>
      </c>
      <c r="I266" s="7" t="s">
        <v>11033</v>
      </c>
      <c r="J266" s="5" t="s">
        <v>10797</v>
      </c>
      <c r="L266" s="5" t="s">
        <v>57</v>
      </c>
      <c r="O266" s="6" t="s">
        <v>11016</v>
      </c>
      <c r="P266" s="6" t="s">
        <v>11017</v>
      </c>
      <c r="Q266" s="6" t="s">
        <v>11023</v>
      </c>
    </row>
    <row r="267" spans="1:17" ht="14.4">
      <c r="A267" s="80" t="s">
        <v>11034</v>
      </c>
      <c r="B267" s="81" t="s">
        <v>11035</v>
      </c>
      <c r="C267" s="13" t="s">
        <v>11036</v>
      </c>
      <c r="D267" s="16" t="s">
        <v>11037</v>
      </c>
      <c r="E267" s="37" t="s">
        <v>11038</v>
      </c>
      <c r="F267" s="7" t="s">
        <v>11039</v>
      </c>
      <c r="G267" s="5" t="s">
        <v>11040</v>
      </c>
      <c r="H267" s="6" t="s">
        <v>11041</v>
      </c>
      <c r="I267" s="7" t="s">
        <v>11042</v>
      </c>
      <c r="J267" s="5" t="s">
        <v>10797</v>
      </c>
      <c r="L267" s="5" t="s">
        <v>57</v>
      </c>
      <c r="O267" s="6" t="s">
        <v>11025</v>
      </c>
      <c r="P267" s="6" t="s">
        <v>11026</v>
      </c>
      <c r="Q267" s="6" t="s">
        <v>11032</v>
      </c>
    </row>
    <row r="268" spans="1:17" ht="14.4">
      <c r="A268" s="80" t="s">
        <v>11043</v>
      </c>
      <c r="B268" s="25" t="s">
        <v>11044</v>
      </c>
      <c r="C268" s="13" t="s">
        <v>11045</v>
      </c>
      <c r="D268" s="16" t="s">
        <v>11046</v>
      </c>
      <c r="E268" s="37" t="s">
        <v>11047</v>
      </c>
      <c r="F268" s="7" t="s">
        <v>11048</v>
      </c>
      <c r="G268" s="5" t="s">
        <v>11049</v>
      </c>
      <c r="H268" s="6" t="s">
        <v>11050</v>
      </c>
      <c r="I268" s="7" t="s">
        <v>11051</v>
      </c>
      <c r="J268" s="5" t="s">
        <v>10797</v>
      </c>
      <c r="L268" s="5" t="s">
        <v>57</v>
      </c>
      <c r="O268" s="6" t="s">
        <v>11034</v>
      </c>
      <c r="P268" s="6" t="s">
        <v>11035</v>
      </c>
      <c r="Q268" s="6" t="s">
        <v>11041</v>
      </c>
    </row>
    <row r="269" spans="1:17" ht="14.4">
      <c r="A269" s="80" t="s">
        <v>11052</v>
      </c>
      <c r="B269" s="81" t="s">
        <v>11053</v>
      </c>
      <c r="C269" s="13" t="s">
        <v>11054</v>
      </c>
      <c r="D269" s="16" t="s">
        <v>11055</v>
      </c>
      <c r="E269" s="37" t="s">
        <v>11056</v>
      </c>
      <c r="F269" s="7" t="s">
        <v>11057</v>
      </c>
      <c r="G269" s="5" t="s">
        <v>11058</v>
      </c>
      <c r="H269" s="6" t="s">
        <v>11059</v>
      </c>
      <c r="I269" s="7" t="s">
        <v>11060</v>
      </c>
      <c r="J269" s="5" t="s">
        <v>10797</v>
      </c>
      <c r="L269" s="5" t="s">
        <v>57</v>
      </c>
      <c r="O269" s="6" t="s">
        <v>11043</v>
      </c>
      <c r="P269" s="6" t="s">
        <v>11044</v>
      </c>
      <c r="Q269" s="6" t="s">
        <v>11050</v>
      </c>
    </row>
    <row r="270" spans="1:17" ht="14.4">
      <c r="A270" s="80" t="s">
        <v>11061</v>
      </c>
      <c r="B270" s="81" t="s">
        <v>11062</v>
      </c>
      <c r="C270" s="13" t="s">
        <v>11063</v>
      </c>
      <c r="D270" s="16" t="s">
        <v>11064</v>
      </c>
      <c r="E270" s="37" t="s">
        <v>11065</v>
      </c>
      <c r="F270" s="7" t="s">
        <v>11066</v>
      </c>
      <c r="G270" s="5" t="s">
        <v>11067</v>
      </c>
      <c r="H270" s="6" t="s">
        <v>11068</v>
      </c>
      <c r="I270" s="7" t="s">
        <v>11069</v>
      </c>
      <c r="J270" s="5" t="s">
        <v>10797</v>
      </c>
      <c r="L270" s="5" t="s">
        <v>57</v>
      </c>
      <c r="O270" s="6" t="s">
        <v>11052</v>
      </c>
      <c r="P270" s="6" t="s">
        <v>11053</v>
      </c>
      <c r="Q270" s="6" t="s">
        <v>11059</v>
      </c>
    </row>
    <row r="271" spans="1:17" ht="14.4">
      <c r="A271" s="80" t="s">
        <v>11070</v>
      </c>
      <c r="B271" s="81" t="s">
        <v>11071</v>
      </c>
      <c r="C271" s="13" t="s">
        <v>11072</v>
      </c>
      <c r="D271" s="16" t="s">
        <v>11073</v>
      </c>
      <c r="E271" s="37" t="s">
        <v>11074</v>
      </c>
      <c r="F271" s="7" t="s">
        <v>11075</v>
      </c>
      <c r="G271" s="5" t="s">
        <v>11076</v>
      </c>
      <c r="H271" s="6" t="s">
        <v>11077</v>
      </c>
      <c r="I271" s="7" t="s">
        <v>11078</v>
      </c>
      <c r="J271" s="5" t="s">
        <v>10797</v>
      </c>
      <c r="L271" s="5" t="s">
        <v>57</v>
      </c>
      <c r="O271" s="6" t="s">
        <v>11061</v>
      </c>
      <c r="P271" s="6" t="s">
        <v>11062</v>
      </c>
      <c r="Q271" s="6" t="s">
        <v>11068</v>
      </c>
    </row>
    <row r="272" spans="1:17" ht="14.4">
      <c r="A272" s="80" t="s">
        <v>11079</v>
      </c>
      <c r="B272" s="81" t="s">
        <v>11080</v>
      </c>
      <c r="C272" s="13" t="s">
        <v>11081</v>
      </c>
      <c r="D272" s="16" t="s">
        <v>11082</v>
      </c>
      <c r="E272" s="37" t="s">
        <v>11074</v>
      </c>
      <c r="F272" s="7" t="s">
        <v>11083</v>
      </c>
      <c r="G272" s="5" t="s">
        <v>11084</v>
      </c>
      <c r="H272" s="6" t="s">
        <v>11085</v>
      </c>
      <c r="I272" s="7" t="s">
        <v>11086</v>
      </c>
      <c r="J272" s="5" t="s">
        <v>10797</v>
      </c>
      <c r="L272" s="5" t="s">
        <v>57</v>
      </c>
      <c r="O272" s="6" t="s">
        <v>11070</v>
      </c>
      <c r="P272" s="6" t="s">
        <v>11071</v>
      </c>
      <c r="Q272" s="6" t="s">
        <v>11077</v>
      </c>
    </row>
    <row r="273" spans="1:28" ht="14.4">
      <c r="A273" s="80" t="s">
        <v>11087</v>
      </c>
      <c r="B273" s="25" t="s">
        <v>11088</v>
      </c>
      <c r="C273" s="13" t="s">
        <v>11089</v>
      </c>
      <c r="D273" s="16" t="s">
        <v>11090</v>
      </c>
      <c r="E273" s="37" t="s">
        <v>11091</v>
      </c>
      <c r="F273" s="7" t="s">
        <v>11092</v>
      </c>
      <c r="G273" s="5" t="s">
        <v>11093</v>
      </c>
      <c r="H273" s="6" t="s">
        <v>11094</v>
      </c>
      <c r="I273" s="7" t="s">
        <v>11095</v>
      </c>
      <c r="J273" s="5" t="s">
        <v>10797</v>
      </c>
      <c r="L273" s="5" t="s">
        <v>57</v>
      </c>
      <c r="O273" s="6" t="s">
        <v>11079</v>
      </c>
      <c r="P273" s="6" t="s">
        <v>11080</v>
      </c>
      <c r="Q273" s="6" t="s">
        <v>11085</v>
      </c>
    </row>
    <row r="274" spans="1:28" ht="27">
      <c r="A274" s="9" t="s">
        <v>11096</v>
      </c>
      <c r="B274" s="25" t="s">
        <v>11097</v>
      </c>
      <c r="C274" s="13" t="s">
        <v>11098</v>
      </c>
      <c r="D274" s="16" t="s">
        <v>11099</v>
      </c>
      <c r="E274" s="37" t="s">
        <v>11100</v>
      </c>
      <c r="F274" s="7" t="s">
        <v>11101</v>
      </c>
      <c r="G274" s="5" t="s">
        <v>11102</v>
      </c>
      <c r="H274" s="6" t="s">
        <v>11103</v>
      </c>
      <c r="I274" s="7" t="s">
        <v>11104</v>
      </c>
      <c r="K274" s="5"/>
      <c r="L274" s="5" t="s">
        <v>57</v>
      </c>
      <c r="M274" s="83"/>
      <c r="N274" s="83"/>
      <c r="O274" s="6" t="s">
        <v>11087</v>
      </c>
      <c r="P274" s="6" t="s">
        <v>11088</v>
      </c>
      <c r="Q274" s="6" t="s">
        <v>11094</v>
      </c>
      <c r="R274" s="83"/>
      <c r="S274" s="83"/>
      <c r="T274" s="83"/>
      <c r="U274" s="83"/>
      <c r="V274" s="83"/>
      <c r="W274" s="83"/>
      <c r="X274" s="83"/>
      <c r="Y274" s="83"/>
      <c r="Z274" s="83"/>
      <c r="AA274" s="83"/>
      <c r="AB274" s="83"/>
    </row>
    <row r="275" spans="1:28" ht="14.4">
      <c r="A275" s="9" t="s">
        <v>11105</v>
      </c>
      <c r="B275" s="25" t="s">
        <v>11106</v>
      </c>
      <c r="C275" s="13" t="s">
        <v>11107</v>
      </c>
      <c r="D275" s="16" t="s">
        <v>11108</v>
      </c>
      <c r="E275" s="37" t="s">
        <v>11109</v>
      </c>
      <c r="F275" s="7" t="s">
        <v>11110</v>
      </c>
      <c r="G275" s="5" t="s">
        <v>11111</v>
      </c>
      <c r="H275" s="6" t="s">
        <v>11112</v>
      </c>
      <c r="I275" s="7" t="s">
        <v>11113</v>
      </c>
      <c r="K275" s="5"/>
      <c r="L275" s="5" t="s">
        <v>57</v>
      </c>
      <c r="M275" s="83"/>
      <c r="N275" s="83"/>
      <c r="O275" s="6" t="s">
        <v>11096</v>
      </c>
      <c r="P275" s="6" t="s">
        <v>11114</v>
      </c>
      <c r="Q275" s="6" t="s">
        <v>11103</v>
      </c>
      <c r="R275" s="83"/>
      <c r="S275" s="83"/>
      <c r="T275" s="83"/>
      <c r="U275" s="83"/>
      <c r="V275" s="83"/>
      <c r="W275" s="83"/>
      <c r="X275" s="83"/>
      <c r="Y275" s="83"/>
      <c r="Z275" s="83"/>
      <c r="AA275" s="83"/>
      <c r="AB275" s="83"/>
    </row>
    <row r="276" spans="1:28" ht="14.4">
      <c r="A276" s="9" t="s">
        <v>11115</v>
      </c>
      <c r="B276" s="25" t="s">
        <v>11116</v>
      </c>
      <c r="C276" s="13" t="s">
        <v>11117</v>
      </c>
      <c r="D276" s="16" t="s">
        <v>11118</v>
      </c>
      <c r="E276" s="37" t="s">
        <v>11119</v>
      </c>
      <c r="F276" s="7" t="s">
        <v>11120</v>
      </c>
      <c r="G276" s="5" t="s">
        <v>11121</v>
      </c>
      <c r="H276" s="6" t="s">
        <v>11122</v>
      </c>
      <c r="I276" s="7" t="s">
        <v>11123</v>
      </c>
      <c r="K276" s="5"/>
      <c r="L276" s="5" t="s">
        <v>57</v>
      </c>
      <c r="M276" s="83"/>
      <c r="N276" s="83"/>
      <c r="O276" s="6" t="s">
        <v>11105</v>
      </c>
      <c r="P276" s="6" t="s">
        <v>11106</v>
      </c>
      <c r="Q276" s="6" t="s">
        <v>11112</v>
      </c>
      <c r="R276" s="83"/>
      <c r="S276" s="83"/>
      <c r="T276" s="83"/>
      <c r="U276" s="83"/>
      <c r="V276" s="83"/>
      <c r="W276" s="83"/>
      <c r="X276" s="83"/>
      <c r="Y276" s="83"/>
      <c r="Z276" s="83"/>
      <c r="AA276" s="83"/>
      <c r="AB276" s="83"/>
    </row>
    <row r="277" spans="1:28" ht="14.4">
      <c r="A277" s="9" t="s">
        <v>11124</v>
      </c>
      <c r="B277" s="25" t="s">
        <v>11125</v>
      </c>
      <c r="C277" s="13" t="s">
        <v>11126</v>
      </c>
      <c r="D277" s="16" t="s">
        <v>11127</v>
      </c>
      <c r="E277" s="37" t="s">
        <v>11128</v>
      </c>
      <c r="F277" s="7" t="s">
        <v>11129</v>
      </c>
      <c r="G277" s="5" t="s">
        <v>11130</v>
      </c>
      <c r="H277" s="6" t="s">
        <v>11131</v>
      </c>
      <c r="I277" s="7" t="s">
        <v>11132</v>
      </c>
      <c r="K277" s="5"/>
      <c r="L277" s="5" t="s">
        <v>57</v>
      </c>
      <c r="M277" s="83"/>
      <c r="N277" s="83"/>
      <c r="O277" s="6" t="s">
        <v>11115</v>
      </c>
      <c r="P277" s="6" t="s">
        <v>11116</v>
      </c>
      <c r="Q277" s="6" t="s">
        <v>11122</v>
      </c>
      <c r="R277" s="83"/>
      <c r="S277" s="83"/>
      <c r="T277" s="83"/>
      <c r="U277" s="83"/>
      <c r="V277" s="83"/>
      <c r="W277" s="83"/>
      <c r="X277" s="83"/>
      <c r="Y277" s="83"/>
      <c r="Z277" s="83"/>
      <c r="AA277" s="83"/>
      <c r="AB277" s="83"/>
    </row>
    <row r="278" spans="1:28" ht="27">
      <c r="A278" s="9" t="s">
        <v>11133</v>
      </c>
      <c r="B278" s="25" t="s">
        <v>11134</v>
      </c>
      <c r="C278" s="13" t="s">
        <v>11135</v>
      </c>
      <c r="D278" s="16" t="s">
        <v>11136</v>
      </c>
      <c r="E278" s="37" t="s">
        <v>11137</v>
      </c>
      <c r="F278" s="7" t="s">
        <v>11138</v>
      </c>
      <c r="G278" s="5" t="s">
        <v>11139</v>
      </c>
      <c r="H278" s="6" t="s">
        <v>11140</v>
      </c>
      <c r="I278" s="7" t="s">
        <v>11141</v>
      </c>
      <c r="K278" s="5"/>
      <c r="L278" s="5" t="s">
        <v>57</v>
      </c>
      <c r="M278" s="83"/>
      <c r="N278" s="83"/>
      <c r="O278" s="6" t="s">
        <v>11124</v>
      </c>
      <c r="P278" s="6" t="s">
        <v>11125</v>
      </c>
      <c r="Q278" s="6" t="s">
        <v>11131</v>
      </c>
      <c r="R278" s="83"/>
      <c r="S278" s="83"/>
      <c r="T278" s="83"/>
      <c r="U278" s="83"/>
      <c r="V278" s="83"/>
      <c r="W278" s="83"/>
      <c r="X278" s="83"/>
      <c r="Y278" s="83"/>
      <c r="Z278" s="83"/>
      <c r="AA278" s="83"/>
      <c r="AB278" s="83"/>
    </row>
    <row r="279" spans="1:28" ht="93">
      <c r="A279" s="9" t="s">
        <v>11142</v>
      </c>
      <c r="B279" s="25" t="s">
        <v>11143</v>
      </c>
      <c r="C279" s="13" t="s">
        <v>11144</v>
      </c>
      <c r="D279" s="16" t="s">
        <v>11145</v>
      </c>
      <c r="E279" s="37" t="s">
        <v>11146</v>
      </c>
      <c r="F279" s="7" t="s">
        <v>11147</v>
      </c>
      <c r="G279" s="5" t="s">
        <v>11148</v>
      </c>
      <c r="H279" s="6" t="s">
        <v>11149</v>
      </c>
      <c r="I279" s="7" t="s">
        <v>11150</v>
      </c>
      <c r="K279" s="5"/>
      <c r="L279" s="5" t="s">
        <v>57</v>
      </c>
      <c r="M279" s="83"/>
      <c r="N279" s="83"/>
      <c r="O279" s="6" t="s">
        <v>11133</v>
      </c>
      <c r="P279" s="6" t="s">
        <v>11151</v>
      </c>
      <c r="Q279" s="6" t="s">
        <v>11140</v>
      </c>
      <c r="R279" s="83"/>
      <c r="S279" s="83"/>
      <c r="T279" s="83"/>
      <c r="U279" s="83"/>
      <c r="V279" s="83"/>
      <c r="W279" s="83"/>
      <c r="X279" s="83"/>
      <c r="Y279" s="83"/>
      <c r="Z279" s="83"/>
      <c r="AA279" s="83"/>
      <c r="AB279" s="83"/>
    </row>
    <row r="280" spans="1:28" ht="14.4">
      <c r="A280" s="9" t="s">
        <v>11152</v>
      </c>
      <c r="B280" s="13" t="s">
        <v>11153</v>
      </c>
      <c r="C280" s="13" t="s">
        <v>11154</v>
      </c>
      <c r="D280" s="16" t="s">
        <v>11155</v>
      </c>
      <c r="E280" s="37" t="s">
        <v>11156</v>
      </c>
      <c r="F280" s="5" t="s">
        <v>11157</v>
      </c>
      <c r="G280" s="5" t="s">
        <v>11158</v>
      </c>
      <c r="H280" s="6" t="s">
        <v>11159</v>
      </c>
      <c r="I280" s="7" t="s">
        <v>11160</v>
      </c>
      <c r="J280" s="5" t="s">
        <v>11161</v>
      </c>
      <c r="L280" s="5" t="s">
        <v>57</v>
      </c>
      <c r="O280" s="6" t="s">
        <v>11142</v>
      </c>
      <c r="P280" s="6" t="s">
        <v>11162</v>
      </c>
      <c r="Q280" s="6" t="s">
        <v>11149</v>
      </c>
    </row>
    <row r="281" spans="1:28" ht="14.4">
      <c r="A281" s="9" t="s">
        <v>11163</v>
      </c>
      <c r="B281" s="13" t="s">
        <v>11164</v>
      </c>
      <c r="C281" s="13" t="s">
        <v>11165</v>
      </c>
      <c r="D281" s="16" t="s">
        <v>11166</v>
      </c>
      <c r="E281" s="37" t="s">
        <v>11167</v>
      </c>
      <c r="F281" s="7" t="s">
        <v>11168</v>
      </c>
      <c r="G281" s="5" t="s">
        <v>11169</v>
      </c>
      <c r="H281" s="6" t="s">
        <v>11170</v>
      </c>
      <c r="I281" s="7" t="s">
        <v>11171</v>
      </c>
      <c r="J281" s="5" t="s">
        <v>11161</v>
      </c>
      <c r="L281" s="5" t="s">
        <v>57</v>
      </c>
      <c r="O281" s="6" t="s">
        <v>11152</v>
      </c>
      <c r="P281" s="6" t="s">
        <v>11153</v>
      </c>
      <c r="Q281" s="6" t="s">
        <v>11159</v>
      </c>
    </row>
    <row r="282" spans="1:28" ht="14.4">
      <c r="A282" s="9" t="s">
        <v>11172</v>
      </c>
      <c r="B282" s="13" t="s">
        <v>11173</v>
      </c>
      <c r="C282" s="13" t="s">
        <v>11174</v>
      </c>
      <c r="D282" s="16" t="s">
        <v>11175</v>
      </c>
      <c r="E282" s="37" t="s">
        <v>11176</v>
      </c>
      <c r="F282" s="5" t="s">
        <v>11177</v>
      </c>
      <c r="G282" s="5" t="s">
        <v>11178</v>
      </c>
      <c r="H282" s="6" t="s">
        <v>11179</v>
      </c>
      <c r="I282" s="7" t="s">
        <v>11180</v>
      </c>
      <c r="J282" s="5" t="s">
        <v>11161</v>
      </c>
      <c r="L282" s="5" t="s">
        <v>57</v>
      </c>
      <c r="O282" s="6" t="s">
        <v>11163</v>
      </c>
      <c r="P282" s="6" t="s">
        <v>11164</v>
      </c>
      <c r="Q282" s="6" t="s">
        <v>11170</v>
      </c>
    </row>
    <row r="283" spans="1:28" ht="14.4">
      <c r="A283" s="9" t="s">
        <v>11181</v>
      </c>
      <c r="B283" s="23" t="s">
        <v>11182</v>
      </c>
      <c r="C283" s="13" t="s">
        <v>11183</v>
      </c>
      <c r="D283" s="16" t="s">
        <v>11184</v>
      </c>
      <c r="E283" s="37" t="s">
        <v>11185</v>
      </c>
      <c r="F283" s="7" t="s">
        <v>11186</v>
      </c>
      <c r="G283" s="5" t="s">
        <v>11187</v>
      </c>
      <c r="H283" s="6" t="s">
        <v>11188</v>
      </c>
      <c r="I283" s="7" t="s">
        <v>11185</v>
      </c>
      <c r="J283" s="24" t="s">
        <v>11189</v>
      </c>
      <c r="L283" s="5" t="s">
        <v>57</v>
      </c>
      <c r="O283" s="6" t="s">
        <v>11172</v>
      </c>
      <c r="P283" s="6" t="s">
        <v>11173</v>
      </c>
      <c r="Q283" s="6" t="s">
        <v>11179</v>
      </c>
    </row>
    <row r="284" spans="1:28" ht="14.4">
      <c r="A284" s="9" t="s">
        <v>11190</v>
      </c>
      <c r="B284" s="33" t="s">
        <v>11191</v>
      </c>
      <c r="C284" s="13" t="s">
        <v>11192</v>
      </c>
      <c r="D284" s="16" t="s">
        <v>11193</v>
      </c>
      <c r="E284" s="37" t="s">
        <v>11194</v>
      </c>
      <c r="F284" s="5" t="s">
        <v>11195</v>
      </c>
      <c r="G284" s="5" t="s">
        <v>11196</v>
      </c>
      <c r="H284" s="6" t="s">
        <v>11197</v>
      </c>
      <c r="I284" s="7" t="s">
        <v>11198</v>
      </c>
      <c r="J284" s="5" t="s">
        <v>11199</v>
      </c>
      <c r="L284" s="5" t="s">
        <v>57</v>
      </c>
      <c r="O284" s="6" t="s">
        <v>11181</v>
      </c>
      <c r="P284" s="6" t="s">
        <v>11182</v>
      </c>
      <c r="Q284" s="6" t="s">
        <v>11188</v>
      </c>
    </row>
    <row r="285" spans="1:28" ht="14.4">
      <c r="A285" s="9" t="s">
        <v>11200</v>
      </c>
      <c r="B285" s="33" t="s">
        <v>11201</v>
      </c>
      <c r="C285" s="13" t="s">
        <v>11202</v>
      </c>
      <c r="D285" s="16" t="s">
        <v>11203</v>
      </c>
      <c r="E285" s="37" t="s">
        <v>11204</v>
      </c>
      <c r="F285" s="7" t="s">
        <v>11205</v>
      </c>
      <c r="G285" s="5" t="s">
        <v>11206</v>
      </c>
      <c r="H285" s="6" t="s">
        <v>11207</v>
      </c>
      <c r="I285" s="7" t="s">
        <v>11208</v>
      </c>
      <c r="J285" s="5" t="s">
        <v>11209</v>
      </c>
      <c r="L285" s="5" t="s">
        <v>57</v>
      </c>
      <c r="O285" s="6" t="s">
        <v>11190</v>
      </c>
      <c r="P285" s="6" t="s">
        <v>11191</v>
      </c>
      <c r="Q285" s="6" t="s">
        <v>11197</v>
      </c>
    </row>
    <row r="286" spans="1:28" ht="14.4">
      <c r="A286" s="9" t="s">
        <v>11210</v>
      </c>
      <c r="B286" s="33" t="s">
        <v>11211</v>
      </c>
      <c r="C286" s="13" t="s">
        <v>11212</v>
      </c>
      <c r="D286" s="16" t="s">
        <v>11213</v>
      </c>
      <c r="E286" s="37" t="s">
        <v>11214</v>
      </c>
      <c r="F286" s="5" t="s">
        <v>11215</v>
      </c>
      <c r="G286" s="5" t="s">
        <v>11216</v>
      </c>
      <c r="H286" s="6" t="s">
        <v>11217</v>
      </c>
      <c r="I286" s="7" t="s">
        <v>11218</v>
      </c>
      <c r="J286" s="5" t="s">
        <v>11219</v>
      </c>
      <c r="L286" s="5" t="s">
        <v>57</v>
      </c>
      <c r="O286" s="6" t="s">
        <v>11200</v>
      </c>
      <c r="P286" s="6" t="s">
        <v>11201</v>
      </c>
      <c r="Q286" s="6" t="s">
        <v>11207</v>
      </c>
    </row>
    <row r="287" spans="1:28" ht="14.4">
      <c r="A287" s="9" t="s">
        <v>11220</v>
      </c>
      <c r="B287" s="33" t="s">
        <v>11221</v>
      </c>
      <c r="C287" s="13" t="s">
        <v>11222</v>
      </c>
      <c r="D287" s="16" t="s">
        <v>11223</v>
      </c>
      <c r="E287" s="37" t="s">
        <v>11224</v>
      </c>
      <c r="F287" s="5" t="s">
        <v>11225</v>
      </c>
      <c r="G287" s="5" t="s">
        <v>11226</v>
      </c>
      <c r="H287" s="6" t="s">
        <v>11227</v>
      </c>
      <c r="I287" s="7" t="s">
        <v>11228</v>
      </c>
      <c r="J287" s="84" t="s">
        <v>17</v>
      </c>
      <c r="L287" s="5" t="s">
        <v>57</v>
      </c>
      <c r="O287" s="6" t="s">
        <v>11210</v>
      </c>
      <c r="P287" s="6" t="s">
        <v>11211</v>
      </c>
      <c r="Q287" s="6" t="s">
        <v>11217</v>
      </c>
    </row>
    <row r="288" spans="1:28" ht="14.4">
      <c r="A288" s="9" t="s">
        <v>11229</v>
      </c>
      <c r="B288" s="25" t="s">
        <v>11230</v>
      </c>
      <c r="C288" s="13" t="s">
        <v>11231</v>
      </c>
      <c r="D288" s="16" t="s">
        <v>11232</v>
      </c>
      <c r="E288" s="37" t="s">
        <v>11233</v>
      </c>
      <c r="F288" s="7" t="s">
        <v>11234</v>
      </c>
      <c r="G288" s="5" t="s">
        <v>11235</v>
      </c>
      <c r="H288" s="6" t="s">
        <v>11236</v>
      </c>
      <c r="I288" s="7" t="s">
        <v>11233</v>
      </c>
      <c r="J288" s="5" t="s">
        <v>11237</v>
      </c>
      <c r="L288" s="5" t="s">
        <v>57</v>
      </c>
      <c r="O288" s="6" t="s">
        <v>11220</v>
      </c>
      <c r="P288" s="6" t="s">
        <v>11221</v>
      </c>
      <c r="Q288" s="6" t="s">
        <v>11227</v>
      </c>
    </row>
    <row r="289" spans="1:17" ht="14.4">
      <c r="A289" s="9" t="s">
        <v>11238</v>
      </c>
      <c r="B289" s="25" t="s">
        <v>11239</v>
      </c>
      <c r="C289" s="13" t="s">
        <v>11240</v>
      </c>
      <c r="D289" s="16" t="s">
        <v>11241</v>
      </c>
      <c r="E289" s="37" t="s">
        <v>11242</v>
      </c>
      <c r="F289" s="5" t="s">
        <v>11243</v>
      </c>
      <c r="G289" s="5" t="s">
        <v>11244</v>
      </c>
      <c r="H289" s="6" t="s">
        <v>11245</v>
      </c>
      <c r="I289" s="7" t="s">
        <v>11246</v>
      </c>
      <c r="J289" s="5" t="s">
        <v>11247</v>
      </c>
      <c r="L289" s="5" t="s">
        <v>57</v>
      </c>
      <c r="O289" s="6" t="s">
        <v>11229</v>
      </c>
      <c r="P289" s="6" t="s">
        <v>11230</v>
      </c>
      <c r="Q289" s="6" t="s">
        <v>11236</v>
      </c>
    </row>
    <row r="290" spans="1:17" ht="14.4">
      <c r="A290" s="9" t="s">
        <v>11248</v>
      </c>
      <c r="B290" s="23" t="s">
        <v>11249</v>
      </c>
      <c r="C290" s="13" t="s">
        <v>11250</v>
      </c>
      <c r="D290" s="16" t="s">
        <v>11251</v>
      </c>
      <c r="E290" s="37" t="s">
        <v>11252</v>
      </c>
      <c r="F290" s="7" t="s">
        <v>11253</v>
      </c>
      <c r="G290" s="5" t="s">
        <v>11254</v>
      </c>
      <c r="H290" s="6" t="s">
        <v>11255</v>
      </c>
      <c r="I290" s="7" t="s">
        <v>11256</v>
      </c>
      <c r="J290" s="5" t="s">
        <v>11257</v>
      </c>
      <c r="L290" s="5" t="s">
        <v>57</v>
      </c>
      <c r="O290" s="6" t="s">
        <v>11238</v>
      </c>
      <c r="P290" s="6" t="s">
        <v>11239</v>
      </c>
      <c r="Q290" s="6" t="s">
        <v>11245</v>
      </c>
    </row>
    <row r="291" spans="1:17" ht="28.2">
      <c r="A291" s="9" t="s">
        <v>11258</v>
      </c>
      <c r="B291" s="25" t="s">
        <v>11259</v>
      </c>
      <c r="C291" s="23" t="s">
        <v>11260</v>
      </c>
      <c r="D291" s="16" t="s">
        <v>11261</v>
      </c>
      <c r="E291" s="37" t="s">
        <v>11262</v>
      </c>
      <c r="F291" s="5" t="s">
        <v>11263</v>
      </c>
      <c r="G291" s="5" t="s">
        <v>11264</v>
      </c>
      <c r="H291" s="6" t="s">
        <v>11265</v>
      </c>
      <c r="I291" s="7" t="s">
        <v>11266</v>
      </c>
      <c r="J291" s="5" t="s">
        <v>11267</v>
      </c>
      <c r="L291" s="5" t="s">
        <v>57</v>
      </c>
      <c r="O291" s="6" t="s">
        <v>11248</v>
      </c>
      <c r="P291" s="6" t="s">
        <v>11249</v>
      </c>
      <c r="Q291" s="6" t="s">
        <v>11255</v>
      </c>
    </row>
    <row r="292" spans="1:17" ht="14.4">
      <c r="A292" s="9" t="s">
        <v>11268</v>
      </c>
      <c r="B292" s="23" t="s">
        <v>11269</v>
      </c>
      <c r="C292" s="13" t="s">
        <v>11270</v>
      </c>
      <c r="D292" s="16" t="s">
        <v>11271</v>
      </c>
      <c r="E292" s="37" t="s">
        <v>11272</v>
      </c>
      <c r="F292" s="5" t="s">
        <v>11273</v>
      </c>
      <c r="G292" s="5" t="s">
        <v>11274</v>
      </c>
      <c r="H292" s="6" t="s">
        <v>11275</v>
      </c>
      <c r="I292" s="7" t="s">
        <v>11276</v>
      </c>
      <c r="J292" s="5" t="s">
        <v>11277</v>
      </c>
      <c r="L292" s="5" t="s">
        <v>57</v>
      </c>
      <c r="O292" s="6" t="s">
        <v>11258</v>
      </c>
      <c r="P292" s="6" t="s">
        <v>11278</v>
      </c>
      <c r="Q292" s="6" t="s">
        <v>11265</v>
      </c>
    </row>
    <row r="293" spans="1:17" ht="14.4">
      <c r="A293" s="9" t="s">
        <v>11279</v>
      </c>
      <c r="B293" s="25" t="s">
        <v>11280</v>
      </c>
      <c r="C293" s="33" t="s">
        <v>11281</v>
      </c>
      <c r="D293" s="16" t="s">
        <v>11282</v>
      </c>
      <c r="E293" s="7" t="s">
        <v>11283</v>
      </c>
      <c r="F293" s="7" t="s">
        <v>11284</v>
      </c>
      <c r="G293" s="5" t="s">
        <v>11285</v>
      </c>
      <c r="H293" s="6" t="s">
        <v>11286</v>
      </c>
      <c r="I293" s="7" t="s">
        <v>11287</v>
      </c>
      <c r="J293" s="5" t="s">
        <v>11288</v>
      </c>
      <c r="L293" s="5" t="s">
        <v>57</v>
      </c>
      <c r="O293" s="6" t="s">
        <v>11268</v>
      </c>
      <c r="P293" s="6" t="s">
        <v>11269</v>
      </c>
      <c r="Q293" s="6" t="s">
        <v>11275</v>
      </c>
    </row>
    <row r="294" spans="1:17" ht="28.8">
      <c r="A294" s="9" t="s">
        <v>11289</v>
      </c>
      <c r="B294" s="25" t="s">
        <v>11290</v>
      </c>
      <c r="C294" s="33" t="s">
        <v>11291</v>
      </c>
      <c r="D294" s="16" t="s">
        <v>11292</v>
      </c>
      <c r="E294" s="37" t="s">
        <v>11293</v>
      </c>
      <c r="F294" s="5" t="s">
        <v>11294</v>
      </c>
      <c r="G294" s="5" t="s">
        <v>11295</v>
      </c>
      <c r="H294" s="6" t="s">
        <v>11296</v>
      </c>
      <c r="I294" s="7" t="s">
        <v>11297</v>
      </c>
      <c r="J294" s="5" t="s">
        <v>11288</v>
      </c>
      <c r="L294" s="5" t="s">
        <v>57</v>
      </c>
      <c r="O294" s="6" t="s">
        <v>11279</v>
      </c>
      <c r="P294" s="6" t="s">
        <v>11280</v>
      </c>
      <c r="Q294" s="6" t="s">
        <v>11286</v>
      </c>
    </row>
    <row r="295" spans="1:17" ht="14.4">
      <c r="A295" s="9" t="s">
        <v>11298</v>
      </c>
      <c r="B295" s="33" t="s">
        <v>11299</v>
      </c>
      <c r="C295" s="13" t="s">
        <v>11300</v>
      </c>
      <c r="D295" s="16" t="s">
        <v>11301</v>
      </c>
      <c r="E295" s="37" t="s">
        <v>11302</v>
      </c>
      <c r="F295" s="5" t="s">
        <v>11303</v>
      </c>
      <c r="G295" s="5" t="s">
        <v>11304</v>
      </c>
      <c r="H295" s="6" t="s">
        <v>11305</v>
      </c>
      <c r="I295" s="7" t="s">
        <v>11302</v>
      </c>
      <c r="J295" s="5" t="s">
        <v>11306</v>
      </c>
      <c r="L295" s="5" t="s">
        <v>57</v>
      </c>
      <c r="O295" s="6" t="s">
        <v>11289</v>
      </c>
      <c r="P295" s="6" t="s">
        <v>11290</v>
      </c>
      <c r="Q295" s="6" t="s">
        <v>11296</v>
      </c>
    </row>
    <row r="296" spans="1:17" ht="14.4">
      <c r="A296" s="9" t="s">
        <v>11307</v>
      </c>
      <c r="B296" s="33" t="s">
        <v>11308</v>
      </c>
      <c r="C296" s="13" t="s">
        <v>11309</v>
      </c>
      <c r="D296" s="16" t="s">
        <v>11310</v>
      </c>
      <c r="E296" s="37" t="s">
        <v>11311</v>
      </c>
      <c r="F296" s="5" t="s">
        <v>11312</v>
      </c>
      <c r="G296" s="5" t="s">
        <v>11313</v>
      </c>
      <c r="H296" s="6" t="s">
        <v>11314</v>
      </c>
      <c r="I296" s="7" t="s">
        <v>11315</v>
      </c>
      <c r="J296" s="5" t="s">
        <v>11306</v>
      </c>
      <c r="L296" s="5" t="s">
        <v>57</v>
      </c>
      <c r="O296" s="6" t="s">
        <v>11298</v>
      </c>
      <c r="P296" s="6" t="s">
        <v>11299</v>
      </c>
      <c r="Q296" s="6" t="s">
        <v>11305</v>
      </c>
    </row>
    <row r="297" spans="1:17" ht="14.4">
      <c r="A297" s="9" t="s">
        <v>11316</v>
      </c>
      <c r="B297" s="33" t="s">
        <v>11317</v>
      </c>
      <c r="C297" s="13" t="s">
        <v>11318</v>
      </c>
      <c r="D297" s="16" t="s">
        <v>11319</v>
      </c>
      <c r="E297" s="37" t="s">
        <v>11320</v>
      </c>
      <c r="F297" s="5" t="s">
        <v>11321</v>
      </c>
      <c r="G297" s="5" t="s">
        <v>11322</v>
      </c>
      <c r="H297" s="6" t="s">
        <v>11323</v>
      </c>
      <c r="I297" s="7" t="s">
        <v>11320</v>
      </c>
      <c r="J297" s="5" t="s">
        <v>11306</v>
      </c>
      <c r="L297" s="5" t="s">
        <v>57</v>
      </c>
      <c r="O297" s="6" t="s">
        <v>11307</v>
      </c>
      <c r="P297" s="6" t="s">
        <v>11308</v>
      </c>
      <c r="Q297" s="6" t="s">
        <v>11314</v>
      </c>
    </row>
    <row r="298" spans="1:17" ht="14.4">
      <c r="A298" s="9" t="s">
        <v>11324</v>
      </c>
      <c r="B298" s="25" t="s">
        <v>11325</v>
      </c>
      <c r="C298" s="13" t="s">
        <v>11326</v>
      </c>
      <c r="D298" s="16" t="s">
        <v>11327</v>
      </c>
      <c r="E298" s="37" t="s">
        <v>11328</v>
      </c>
      <c r="F298" s="5" t="s">
        <v>11329</v>
      </c>
      <c r="G298" s="5" t="s">
        <v>11330</v>
      </c>
      <c r="H298" s="6" t="s">
        <v>11331</v>
      </c>
      <c r="I298" s="7" t="s">
        <v>11332</v>
      </c>
      <c r="J298" s="5" t="s">
        <v>11306</v>
      </c>
      <c r="L298" s="5" t="s">
        <v>57</v>
      </c>
      <c r="O298" s="6" t="s">
        <v>11316</v>
      </c>
      <c r="P298" s="6" t="s">
        <v>11317</v>
      </c>
      <c r="Q298" s="6" t="s">
        <v>11323</v>
      </c>
    </row>
    <row r="299" spans="1:17" ht="14.4">
      <c r="A299" s="9" t="s">
        <v>11333</v>
      </c>
      <c r="B299" s="25" t="s">
        <v>11334</v>
      </c>
      <c r="C299" s="13" t="s">
        <v>11335</v>
      </c>
      <c r="D299" s="16" t="s">
        <v>11336</v>
      </c>
      <c r="E299" s="37" t="s">
        <v>11337</v>
      </c>
      <c r="F299" s="7" t="s">
        <v>11338</v>
      </c>
      <c r="G299" s="5" t="s">
        <v>11339</v>
      </c>
      <c r="H299" s="6" t="s">
        <v>11340</v>
      </c>
      <c r="I299" s="7" t="s">
        <v>11341</v>
      </c>
      <c r="J299" s="5" t="s">
        <v>11306</v>
      </c>
      <c r="L299" s="5" t="s">
        <v>57</v>
      </c>
      <c r="O299" s="6" t="s">
        <v>11324</v>
      </c>
      <c r="P299" s="6" t="s">
        <v>11325</v>
      </c>
      <c r="Q299" s="6" t="s">
        <v>11331</v>
      </c>
    </row>
    <row r="300" spans="1:17" ht="14.4">
      <c r="A300" s="9" t="s">
        <v>11342</v>
      </c>
      <c r="B300" s="25" t="s">
        <v>11343</v>
      </c>
      <c r="C300" s="13" t="s">
        <v>11344</v>
      </c>
      <c r="D300" s="16" t="s">
        <v>11345</v>
      </c>
      <c r="E300" s="37" t="s">
        <v>11346</v>
      </c>
      <c r="F300" s="7" t="s">
        <v>11347</v>
      </c>
      <c r="G300" s="5" t="s">
        <v>11348</v>
      </c>
      <c r="H300" s="6" t="s">
        <v>11349</v>
      </c>
      <c r="I300" s="7" t="s">
        <v>11350</v>
      </c>
      <c r="J300" s="5" t="s">
        <v>11306</v>
      </c>
      <c r="L300" s="5" t="s">
        <v>57</v>
      </c>
      <c r="O300" s="6" t="s">
        <v>11333</v>
      </c>
      <c r="P300" s="6" t="s">
        <v>11334</v>
      </c>
      <c r="Q300" s="6" t="s">
        <v>11340</v>
      </c>
    </row>
    <row r="301" spans="1:17" ht="14.4">
      <c r="A301" s="9" t="s">
        <v>11351</v>
      </c>
      <c r="B301" s="25" t="s">
        <v>11352</v>
      </c>
      <c r="C301" s="13" t="s">
        <v>11353</v>
      </c>
      <c r="D301" s="16" t="s">
        <v>11354</v>
      </c>
      <c r="E301" s="37" t="s">
        <v>11355</v>
      </c>
      <c r="F301" s="5" t="s">
        <v>11356</v>
      </c>
      <c r="G301" s="5" t="s">
        <v>11357</v>
      </c>
      <c r="H301" s="6" t="s">
        <v>11358</v>
      </c>
      <c r="I301" s="7" t="s">
        <v>11359</v>
      </c>
      <c r="J301" s="5" t="s">
        <v>11306</v>
      </c>
      <c r="L301" s="5" t="s">
        <v>57</v>
      </c>
      <c r="O301" s="6" t="s">
        <v>11342</v>
      </c>
      <c r="P301" s="6" t="s">
        <v>11343</v>
      </c>
      <c r="Q301" s="6" t="s">
        <v>11349</v>
      </c>
    </row>
    <row r="302" spans="1:17" ht="14.4">
      <c r="A302" s="9" t="s">
        <v>11360</v>
      </c>
      <c r="B302" s="23" t="s">
        <v>11361</v>
      </c>
      <c r="C302" s="13" t="s">
        <v>11362</v>
      </c>
      <c r="D302" s="16" t="s">
        <v>11363</v>
      </c>
      <c r="E302" s="37" t="s">
        <v>11364</v>
      </c>
      <c r="F302" s="5" t="s">
        <v>11365</v>
      </c>
      <c r="G302" s="5" t="s">
        <v>11366</v>
      </c>
      <c r="H302" s="6" t="s">
        <v>11367</v>
      </c>
      <c r="I302" s="7" t="s">
        <v>11368</v>
      </c>
      <c r="J302" s="5" t="s">
        <v>11369</v>
      </c>
      <c r="L302" s="5" t="s">
        <v>57</v>
      </c>
      <c r="O302" s="6" t="s">
        <v>11351</v>
      </c>
      <c r="P302" s="6" t="s">
        <v>11352</v>
      </c>
      <c r="Q302" s="6" t="s">
        <v>11358</v>
      </c>
    </row>
    <row r="303" spans="1:17" ht="14.4">
      <c r="A303" s="9" t="s">
        <v>11370</v>
      </c>
      <c r="B303" s="23" t="s">
        <v>11371</v>
      </c>
      <c r="C303" s="23" t="s">
        <v>11372</v>
      </c>
      <c r="D303" s="16" t="s">
        <v>11373</v>
      </c>
      <c r="E303" s="37" t="s">
        <v>11374</v>
      </c>
      <c r="F303" s="7" t="s">
        <v>11375</v>
      </c>
      <c r="G303" s="5" t="s">
        <v>11376</v>
      </c>
      <c r="H303" s="6" t="s">
        <v>11377</v>
      </c>
      <c r="I303" s="7" t="s">
        <v>11378</v>
      </c>
      <c r="J303" s="5" t="s">
        <v>11379</v>
      </c>
      <c r="L303" s="5" t="s">
        <v>57</v>
      </c>
      <c r="O303" s="6" t="s">
        <v>11360</v>
      </c>
      <c r="P303" s="6" t="s">
        <v>11361</v>
      </c>
      <c r="Q303" s="6" t="s">
        <v>11367</v>
      </c>
    </row>
    <row r="304" spans="1:17" ht="14.4">
      <c r="A304" s="9" t="s">
        <v>11380</v>
      </c>
      <c r="B304" s="23" t="s">
        <v>11381</v>
      </c>
      <c r="C304" s="23" t="s">
        <v>11382</v>
      </c>
      <c r="D304" s="16" t="s">
        <v>11383</v>
      </c>
      <c r="E304" s="37" t="s">
        <v>11384</v>
      </c>
      <c r="F304" s="7" t="s">
        <v>11385</v>
      </c>
      <c r="G304" s="5" t="s">
        <v>11386</v>
      </c>
      <c r="H304" s="6" t="s">
        <v>11387</v>
      </c>
      <c r="I304" s="7" t="s">
        <v>11388</v>
      </c>
      <c r="L304" s="5" t="s">
        <v>57</v>
      </c>
      <c r="O304" s="6" t="s">
        <v>11370</v>
      </c>
      <c r="P304" s="6" t="s">
        <v>11371</v>
      </c>
      <c r="Q304" s="6" t="s">
        <v>11377</v>
      </c>
    </row>
    <row r="305" spans="1:17" ht="27.6">
      <c r="A305" s="9" t="s">
        <v>11389</v>
      </c>
      <c r="B305" s="23" t="s">
        <v>11390</v>
      </c>
      <c r="C305" s="23" t="s">
        <v>11391</v>
      </c>
      <c r="D305" s="16" t="s">
        <v>11392</v>
      </c>
      <c r="E305" s="23" t="s">
        <v>11393</v>
      </c>
      <c r="F305" s="23" t="s">
        <v>11394</v>
      </c>
      <c r="G305" s="5" t="s">
        <v>11395</v>
      </c>
      <c r="H305" s="6" t="s">
        <v>11396</v>
      </c>
      <c r="I305" s="7" t="s">
        <v>11397</v>
      </c>
      <c r="L305" s="5" t="s">
        <v>57</v>
      </c>
      <c r="O305" s="6" t="s">
        <v>11380</v>
      </c>
      <c r="P305" s="6" t="s">
        <v>11381</v>
      </c>
      <c r="Q305" s="6" t="s">
        <v>11387</v>
      </c>
    </row>
    <row r="306" spans="1:17" ht="41.4">
      <c r="A306" s="9" t="s">
        <v>11398</v>
      </c>
      <c r="B306" s="23" t="s">
        <v>11399</v>
      </c>
      <c r="C306" s="23" t="s">
        <v>11400</v>
      </c>
      <c r="D306" s="16" t="s">
        <v>11401</v>
      </c>
      <c r="E306" s="23" t="s">
        <v>11402</v>
      </c>
      <c r="F306" s="23" t="s">
        <v>11403</v>
      </c>
      <c r="G306" s="5" t="s">
        <v>11404</v>
      </c>
      <c r="H306" s="6" t="s">
        <v>11405</v>
      </c>
      <c r="I306" s="7" t="s">
        <v>11406</v>
      </c>
      <c r="L306" s="5" t="s">
        <v>57</v>
      </c>
      <c r="O306" s="6" t="s">
        <v>11389</v>
      </c>
      <c r="P306" s="6" t="s">
        <v>11390</v>
      </c>
      <c r="Q306" s="6" t="s">
        <v>11396</v>
      </c>
    </row>
    <row r="307" spans="1:17" ht="13.8">
      <c r="A307" s="9" t="s">
        <v>11407</v>
      </c>
      <c r="B307" s="53" t="s">
        <v>11408</v>
      </c>
      <c r="C307" s="53" t="s">
        <v>11409</v>
      </c>
      <c r="D307" s="85" t="s">
        <v>11410</v>
      </c>
      <c r="E307" s="53" t="s">
        <v>11411</v>
      </c>
      <c r="F307" s="53" t="s">
        <v>11412</v>
      </c>
      <c r="G307" s="47" t="s">
        <v>11413</v>
      </c>
      <c r="H307" s="6" t="s">
        <v>11414</v>
      </c>
      <c r="I307" s="7" t="s">
        <v>11415</v>
      </c>
      <c r="J307" s="5" t="s">
        <v>17</v>
      </c>
      <c r="O307" s="6" t="s">
        <v>11398</v>
      </c>
      <c r="P307" s="6" t="s">
        <v>11399</v>
      </c>
      <c r="Q307" s="6" t="s">
        <v>11405</v>
      </c>
    </row>
    <row r="308" spans="1:17" ht="13.8">
      <c r="A308" s="9" t="s">
        <v>11416</v>
      </c>
      <c r="B308" s="53" t="s">
        <v>11417</v>
      </c>
      <c r="C308" s="53" t="s">
        <v>11418</v>
      </c>
      <c r="D308" s="85" t="s">
        <v>11419</v>
      </c>
      <c r="E308" s="53" t="s">
        <v>11420</v>
      </c>
      <c r="F308" s="53" t="s">
        <v>11421</v>
      </c>
      <c r="G308" s="47" t="s">
        <v>11422</v>
      </c>
      <c r="H308" s="6" t="s">
        <v>11423</v>
      </c>
      <c r="I308" s="7" t="s">
        <v>11424</v>
      </c>
      <c r="J308" s="5" t="s">
        <v>17</v>
      </c>
      <c r="O308" s="6" t="s">
        <v>11407</v>
      </c>
      <c r="P308" s="6" t="s">
        <v>11408</v>
      </c>
      <c r="Q308" s="6" t="s">
        <v>11414</v>
      </c>
    </row>
    <row r="309" spans="1:17" ht="27.6">
      <c r="A309" s="9" t="s">
        <v>11425</v>
      </c>
      <c r="B309" s="23" t="s">
        <v>11426</v>
      </c>
      <c r="C309" s="23" t="s">
        <v>11427</v>
      </c>
      <c r="D309" s="16" t="s">
        <v>11428</v>
      </c>
      <c r="E309" s="23" t="s">
        <v>11429</v>
      </c>
      <c r="F309" s="23" t="s">
        <v>11430</v>
      </c>
      <c r="G309" s="5" t="s">
        <v>11431</v>
      </c>
      <c r="H309" s="6" t="s">
        <v>11432</v>
      </c>
      <c r="I309" s="7" t="s">
        <v>11433</v>
      </c>
      <c r="J309" s="5" t="s">
        <v>11434</v>
      </c>
      <c r="O309" s="6" t="s">
        <v>11416</v>
      </c>
      <c r="P309" s="6" t="s">
        <v>11435</v>
      </c>
      <c r="Q309" s="6" t="s">
        <v>11423</v>
      </c>
    </row>
    <row r="310" spans="1:17" ht="13.8">
      <c r="A310" s="9" t="s">
        <v>11436</v>
      </c>
      <c r="B310" s="23" t="s">
        <v>11437</v>
      </c>
      <c r="C310" s="23" t="s">
        <v>11438</v>
      </c>
      <c r="D310" s="16" t="s">
        <v>11383</v>
      </c>
      <c r="E310" s="23" t="s">
        <v>11439</v>
      </c>
      <c r="F310" s="23" t="s">
        <v>11440</v>
      </c>
      <c r="G310" s="5" t="s">
        <v>11441</v>
      </c>
      <c r="H310" s="6" t="s">
        <v>11387</v>
      </c>
      <c r="I310" s="7" t="s">
        <v>11442</v>
      </c>
      <c r="J310" s="5" t="s">
        <v>11434</v>
      </c>
      <c r="O310" s="6" t="s">
        <v>11425</v>
      </c>
      <c r="P310" s="6" t="s">
        <v>11426</v>
      </c>
      <c r="Q310" s="6" t="s">
        <v>11432</v>
      </c>
    </row>
    <row r="311" spans="1:17" ht="13.8">
      <c r="A311" s="9" t="s">
        <v>11443</v>
      </c>
      <c r="B311" s="23" t="s">
        <v>11381</v>
      </c>
      <c r="C311" s="23" t="s">
        <v>11444</v>
      </c>
      <c r="D311" s="16" t="s">
        <v>11445</v>
      </c>
      <c r="E311" s="23" t="s">
        <v>11384</v>
      </c>
      <c r="F311" s="23" t="s">
        <v>11444</v>
      </c>
      <c r="G311" s="5" t="s">
        <v>11386</v>
      </c>
      <c r="H311" s="6" t="s">
        <v>11387</v>
      </c>
      <c r="I311" s="7" t="s">
        <v>11446</v>
      </c>
      <c r="J311" s="5" t="s">
        <v>11447</v>
      </c>
      <c r="O311" s="6" t="s">
        <v>11436</v>
      </c>
      <c r="P311" s="6" t="s">
        <v>11437</v>
      </c>
      <c r="Q311" s="6" t="s">
        <v>11387</v>
      </c>
    </row>
    <row r="312" spans="1:17" ht="14.4">
      <c r="A312" s="9" t="s">
        <v>11448</v>
      </c>
      <c r="B312" s="86" t="s">
        <v>11449</v>
      </c>
      <c r="C312" s="86" t="s">
        <v>11450</v>
      </c>
      <c r="D312" s="86" t="s">
        <v>11451</v>
      </c>
      <c r="E312" s="37" t="s">
        <v>11452</v>
      </c>
      <c r="F312" s="86" t="s">
        <v>11453</v>
      </c>
      <c r="G312" s="5" t="s">
        <v>11454</v>
      </c>
      <c r="H312" s="6" t="s">
        <v>11455</v>
      </c>
      <c r="I312" s="7" t="s">
        <v>11456</v>
      </c>
      <c r="O312" s="8" t="s">
        <v>0</v>
      </c>
      <c r="P312" s="8" t="s">
        <v>1</v>
      </c>
      <c r="Q312" s="8" t="s">
        <v>7</v>
      </c>
    </row>
    <row r="313" spans="1:17" ht="14.4">
      <c r="A313" s="9" t="s">
        <v>11457</v>
      </c>
      <c r="B313" s="86" t="s">
        <v>11458</v>
      </c>
      <c r="C313" s="86" t="s">
        <v>11459</v>
      </c>
      <c r="D313" s="86" t="s">
        <v>11460</v>
      </c>
      <c r="E313" s="37" t="s">
        <v>11461</v>
      </c>
      <c r="F313" s="86" t="s">
        <v>11462</v>
      </c>
      <c r="G313" s="5" t="s">
        <v>11463</v>
      </c>
      <c r="H313" s="6" t="s">
        <v>11464</v>
      </c>
      <c r="I313" s="7" t="s">
        <v>11465</v>
      </c>
      <c r="O313" s="6" t="s">
        <v>11448</v>
      </c>
      <c r="P313" s="6" t="s">
        <v>11466</v>
      </c>
      <c r="Q313" s="6" t="s">
        <v>11455</v>
      </c>
    </row>
    <row r="314" spans="1:17" ht="14.4">
      <c r="A314" s="9" t="s">
        <v>11467</v>
      </c>
      <c r="B314" s="25" t="s">
        <v>11468</v>
      </c>
      <c r="C314" s="25" t="s">
        <v>11469</v>
      </c>
      <c r="D314" s="25" t="s">
        <v>11470</v>
      </c>
      <c r="E314" s="70" t="s">
        <v>11471</v>
      </c>
      <c r="F314" s="25" t="s">
        <v>11472</v>
      </c>
      <c r="G314" s="5" t="s">
        <v>11473</v>
      </c>
      <c r="H314" s="6" t="s">
        <v>11474</v>
      </c>
      <c r="I314" s="7" t="s">
        <v>11475</v>
      </c>
      <c r="O314" s="6" t="s">
        <v>11457</v>
      </c>
      <c r="P314" s="6" t="s">
        <v>11476</v>
      </c>
      <c r="Q314" s="6" t="s">
        <v>11464</v>
      </c>
    </row>
    <row r="315" spans="1:17" ht="14.4">
      <c r="A315" s="9" t="s">
        <v>11477</v>
      </c>
      <c r="B315" s="25" t="s">
        <v>11478</v>
      </c>
      <c r="C315" s="25" t="s">
        <v>11479</v>
      </c>
      <c r="D315" s="25" t="s">
        <v>11480</v>
      </c>
      <c r="E315" s="70" t="s">
        <v>11481</v>
      </c>
      <c r="F315" s="25" t="s">
        <v>11482</v>
      </c>
      <c r="G315" s="5" t="s">
        <v>11483</v>
      </c>
      <c r="H315" s="6" t="s">
        <v>11484</v>
      </c>
      <c r="I315" s="7" t="s">
        <v>11485</v>
      </c>
      <c r="O315" s="6" t="s">
        <v>11467</v>
      </c>
      <c r="P315" s="6" t="s">
        <v>11486</v>
      </c>
      <c r="Q315" s="6" t="s">
        <v>11474</v>
      </c>
    </row>
    <row r="316" spans="1:17" ht="14.4">
      <c r="A316" s="9" t="s">
        <v>11487</v>
      </c>
      <c r="B316" s="25" t="s">
        <v>11488</v>
      </c>
      <c r="C316" s="25" t="s">
        <v>11489</v>
      </c>
      <c r="D316" s="25" t="s">
        <v>11490</v>
      </c>
      <c r="E316" s="70" t="s">
        <v>11491</v>
      </c>
      <c r="F316" s="25" t="s">
        <v>11492</v>
      </c>
      <c r="G316" s="5" t="s">
        <v>11493</v>
      </c>
      <c r="H316" s="6" t="s">
        <v>11494</v>
      </c>
      <c r="I316" s="7" t="s">
        <v>11495</v>
      </c>
      <c r="O316" s="6" t="s">
        <v>11477</v>
      </c>
      <c r="P316" s="6" t="s">
        <v>11496</v>
      </c>
      <c r="Q316" s="6" t="s">
        <v>11484</v>
      </c>
    </row>
    <row r="317" spans="1:17" ht="14.4">
      <c r="A317" s="9" t="s">
        <v>11497</v>
      </c>
      <c r="B317" s="25" t="s">
        <v>11498</v>
      </c>
      <c r="C317" s="25" t="s">
        <v>11499</v>
      </c>
      <c r="D317" s="25" t="s">
        <v>11500</v>
      </c>
      <c r="E317" s="70" t="s">
        <v>11501</v>
      </c>
      <c r="F317" s="25" t="s">
        <v>11502</v>
      </c>
      <c r="G317" s="5" t="s">
        <v>11503</v>
      </c>
      <c r="H317" s="6" t="s">
        <v>11504</v>
      </c>
      <c r="I317" s="7" t="s">
        <v>11505</v>
      </c>
      <c r="O317" s="6" t="s">
        <v>11487</v>
      </c>
      <c r="P317" s="6" t="s">
        <v>11506</v>
      </c>
      <c r="Q317" s="6" t="s">
        <v>11494</v>
      </c>
    </row>
    <row r="318" spans="1:17" ht="14.4">
      <c r="A318" s="9" t="s">
        <v>11507</v>
      </c>
      <c r="B318" s="25" t="s">
        <v>11508</v>
      </c>
      <c r="C318" s="25" t="s">
        <v>11509</v>
      </c>
      <c r="D318" s="25" t="s">
        <v>11510</v>
      </c>
      <c r="E318" s="70" t="s">
        <v>11511</v>
      </c>
      <c r="F318" s="25" t="s">
        <v>11512</v>
      </c>
      <c r="G318" s="5" t="s">
        <v>11513</v>
      </c>
      <c r="H318" s="6" t="s">
        <v>11514</v>
      </c>
      <c r="I318" s="7" t="s">
        <v>11515</v>
      </c>
      <c r="O318" s="6" t="s">
        <v>11497</v>
      </c>
      <c r="P318" s="6" t="s">
        <v>11516</v>
      </c>
      <c r="Q318" s="6" t="s">
        <v>11504</v>
      </c>
    </row>
    <row r="319" spans="1:17" ht="14.4">
      <c r="A319" s="9" t="s">
        <v>11517</v>
      </c>
      <c r="B319" s="25" t="s">
        <v>11518</v>
      </c>
      <c r="C319" s="25" t="s">
        <v>11519</v>
      </c>
      <c r="D319" s="25" t="s">
        <v>11520</v>
      </c>
      <c r="E319" s="70" t="s">
        <v>11521</v>
      </c>
      <c r="F319" s="25" t="s">
        <v>11522</v>
      </c>
      <c r="G319" s="5" t="s">
        <v>11523</v>
      </c>
      <c r="H319" s="6" t="s">
        <v>11524</v>
      </c>
      <c r="I319" s="7" t="s">
        <v>11525</v>
      </c>
      <c r="O319" s="6" t="s">
        <v>11507</v>
      </c>
      <c r="P319" s="6" t="s">
        <v>11526</v>
      </c>
      <c r="Q319" s="6" t="s">
        <v>11514</v>
      </c>
    </row>
    <row r="320" spans="1:17" ht="14.4">
      <c r="A320" s="9" t="s">
        <v>11527</v>
      </c>
      <c r="B320" s="25" t="s">
        <v>11528</v>
      </c>
      <c r="C320" s="25" t="s">
        <v>11529</v>
      </c>
      <c r="D320" s="25" t="s">
        <v>11530</v>
      </c>
      <c r="E320" s="70" t="s">
        <v>11531</v>
      </c>
      <c r="F320" s="25" t="s">
        <v>11532</v>
      </c>
      <c r="G320" s="5" t="s">
        <v>11533</v>
      </c>
      <c r="H320" s="6" t="s">
        <v>11534</v>
      </c>
      <c r="I320" s="7" t="s">
        <v>11535</v>
      </c>
      <c r="O320" s="6" t="s">
        <v>11517</v>
      </c>
      <c r="P320" s="6" t="s">
        <v>11536</v>
      </c>
      <c r="Q320" s="6" t="s">
        <v>11524</v>
      </c>
    </row>
    <row r="321" spans="1:17" ht="14.4">
      <c r="A321" s="9" t="s">
        <v>11537</v>
      </c>
      <c r="B321" s="25" t="s">
        <v>11538</v>
      </c>
      <c r="C321" s="25" t="s">
        <v>11539</v>
      </c>
      <c r="D321" s="25" t="s">
        <v>11540</v>
      </c>
      <c r="E321" s="70" t="s">
        <v>11541</v>
      </c>
      <c r="F321" s="25" t="s">
        <v>11542</v>
      </c>
      <c r="G321" s="5" t="s">
        <v>11543</v>
      </c>
      <c r="H321" s="6" t="s">
        <v>11544</v>
      </c>
      <c r="I321" s="7" t="s">
        <v>11545</v>
      </c>
      <c r="O321" s="6" t="s">
        <v>11527</v>
      </c>
      <c r="P321" s="6" t="s">
        <v>11546</v>
      </c>
      <c r="Q321" s="6" t="s">
        <v>11534</v>
      </c>
    </row>
    <row r="322" spans="1:17" ht="14.4">
      <c r="A322" s="9" t="s">
        <v>11547</v>
      </c>
      <c r="B322" s="25" t="s">
        <v>11548</v>
      </c>
      <c r="C322" s="25" t="s">
        <v>11549</v>
      </c>
      <c r="D322" s="25" t="s">
        <v>11550</v>
      </c>
      <c r="E322" s="70" t="s">
        <v>11551</v>
      </c>
      <c r="F322" s="25" t="s">
        <v>11552</v>
      </c>
      <c r="G322" s="5" t="s">
        <v>11553</v>
      </c>
      <c r="H322" s="6" t="s">
        <v>11554</v>
      </c>
      <c r="I322" s="7" t="s">
        <v>11555</v>
      </c>
      <c r="O322" s="6" t="s">
        <v>11537</v>
      </c>
      <c r="P322" s="6" t="s">
        <v>11556</v>
      </c>
      <c r="Q322" s="6" t="s">
        <v>11544</v>
      </c>
    </row>
    <row r="323" spans="1:17" ht="14.4">
      <c r="A323" s="9" t="s">
        <v>11557</v>
      </c>
      <c r="B323" s="25" t="s">
        <v>11558</v>
      </c>
      <c r="C323" s="25" t="s">
        <v>11559</v>
      </c>
      <c r="D323" s="25" t="s">
        <v>11560</v>
      </c>
      <c r="E323" s="70" t="s">
        <v>11561</v>
      </c>
      <c r="F323" s="25" t="s">
        <v>11562</v>
      </c>
      <c r="G323" s="5" t="s">
        <v>11563</v>
      </c>
      <c r="H323" s="6" t="s">
        <v>11564</v>
      </c>
      <c r="I323" s="7" t="s">
        <v>11565</v>
      </c>
      <c r="O323" s="6" t="s">
        <v>11547</v>
      </c>
      <c r="P323" s="6" t="s">
        <v>11566</v>
      </c>
      <c r="Q323" s="6" t="s">
        <v>11554</v>
      </c>
    </row>
    <row r="324" spans="1:17" ht="14.4">
      <c r="A324" s="9" t="s">
        <v>11567</v>
      </c>
      <c r="B324" s="25" t="s">
        <v>11568</v>
      </c>
      <c r="C324" s="25" t="s">
        <v>11569</v>
      </c>
      <c r="D324" s="25" t="s">
        <v>11570</v>
      </c>
      <c r="E324" s="70" t="s">
        <v>11571</v>
      </c>
      <c r="F324" s="25" t="s">
        <v>11572</v>
      </c>
      <c r="G324" s="5" t="s">
        <v>11573</v>
      </c>
      <c r="H324" s="6" t="s">
        <v>11574</v>
      </c>
      <c r="I324" s="7" t="s">
        <v>11575</v>
      </c>
      <c r="O324" s="6" t="s">
        <v>11557</v>
      </c>
      <c r="P324" s="6" t="s">
        <v>11576</v>
      </c>
      <c r="Q324" s="6" t="s">
        <v>11564</v>
      </c>
    </row>
    <row r="325" spans="1:17" ht="14.4">
      <c r="A325" s="9" t="s">
        <v>11577</v>
      </c>
      <c r="B325" s="25" t="s">
        <v>11578</v>
      </c>
      <c r="C325" s="25" t="s">
        <v>11579</v>
      </c>
      <c r="D325" s="25" t="s">
        <v>11580</v>
      </c>
      <c r="E325" s="70" t="s">
        <v>11581</v>
      </c>
      <c r="F325" s="25" t="s">
        <v>11582</v>
      </c>
      <c r="G325" s="5" t="s">
        <v>11583</v>
      </c>
      <c r="H325" s="6" t="s">
        <v>11584</v>
      </c>
      <c r="I325" s="7" t="s">
        <v>11585</v>
      </c>
      <c r="O325" s="6" t="s">
        <v>11567</v>
      </c>
      <c r="P325" s="6" t="s">
        <v>11586</v>
      </c>
      <c r="Q325" s="6" t="s">
        <v>11574</v>
      </c>
    </row>
    <row r="326" spans="1:17" ht="14.4">
      <c r="A326" s="9" t="s">
        <v>11587</v>
      </c>
      <c r="B326" s="25" t="s">
        <v>11588</v>
      </c>
      <c r="C326" s="25" t="s">
        <v>11589</v>
      </c>
      <c r="D326" s="25" t="s">
        <v>11590</v>
      </c>
      <c r="E326" s="70" t="s">
        <v>11591</v>
      </c>
      <c r="F326" s="25" t="s">
        <v>11592</v>
      </c>
      <c r="G326" s="5" t="s">
        <v>11593</v>
      </c>
      <c r="H326" s="6" t="s">
        <v>11594</v>
      </c>
      <c r="I326" s="7" t="s">
        <v>11595</v>
      </c>
      <c r="O326" s="6" t="s">
        <v>11577</v>
      </c>
      <c r="P326" s="6" t="s">
        <v>11596</v>
      </c>
      <c r="Q326" s="6" t="s">
        <v>11584</v>
      </c>
    </row>
    <row r="327" spans="1:17" ht="14.4">
      <c r="A327" s="9" t="s">
        <v>11597</v>
      </c>
      <c r="B327" s="25" t="s">
        <v>11598</v>
      </c>
      <c r="C327" s="25" t="s">
        <v>11599</v>
      </c>
      <c r="D327" s="25" t="s">
        <v>11600</v>
      </c>
      <c r="E327" s="70" t="s">
        <v>11601</v>
      </c>
      <c r="F327" s="25" t="s">
        <v>11602</v>
      </c>
      <c r="G327" s="5" t="s">
        <v>11603</v>
      </c>
      <c r="H327" s="6" t="s">
        <v>11604</v>
      </c>
      <c r="I327" s="7" t="s">
        <v>11605</v>
      </c>
      <c r="O327" s="6" t="s">
        <v>11587</v>
      </c>
      <c r="P327" s="6" t="s">
        <v>11606</v>
      </c>
      <c r="Q327" s="6" t="s">
        <v>11594</v>
      </c>
    </row>
    <row r="328" spans="1:17" ht="14.4">
      <c r="A328" s="9" t="s">
        <v>11607</v>
      </c>
      <c r="B328" s="25" t="s">
        <v>11608</v>
      </c>
      <c r="C328" s="25" t="s">
        <v>11609</v>
      </c>
      <c r="D328" s="25" t="s">
        <v>11610</v>
      </c>
      <c r="E328" s="70" t="s">
        <v>11611</v>
      </c>
      <c r="F328" s="25" t="s">
        <v>11612</v>
      </c>
      <c r="G328" s="5" t="s">
        <v>11613</v>
      </c>
      <c r="H328" s="6" t="s">
        <v>11614</v>
      </c>
      <c r="I328" s="7" t="s">
        <v>11615</v>
      </c>
      <c r="O328" s="6" t="s">
        <v>11597</v>
      </c>
      <c r="P328" s="6" t="s">
        <v>11616</v>
      </c>
      <c r="Q328" s="6" t="s">
        <v>11604</v>
      </c>
    </row>
    <row r="329" spans="1:17" ht="14.4">
      <c r="A329" s="9" t="s">
        <v>11617</v>
      </c>
      <c r="B329" s="25" t="s">
        <v>11618</v>
      </c>
      <c r="C329" s="25" t="s">
        <v>11619</v>
      </c>
      <c r="D329" s="25" t="s">
        <v>11620</v>
      </c>
      <c r="E329" s="70" t="s">
        <v>11621</v>
      </c>
      <c r="F329" s="25" t="s">
        <v>11622</v>
      </c>
      <c r="G329" s="5" t="s">
        <v>11623</v>
      </c>
      <c r="H329" s="6" t="s">
        <v>11624</v>
      </c>
      <c r="I329" s="7" t="s">
        <v>11625</v>
      </c>
      <c r="O329" s="6" t="s">
        <v>11607</v>
      </c>
      <c r="P329" s="6" t="s">
        <v>11626</v>
      </c>
      <c r="Q329" s="6" t="s">
        <v>11614</v>
      </c>
    </row>
    <row r="330" spans="1:17" ht="14.4">
      <c r="A330" s="9" t="s">
        <v>11627</v>
      </c>
      <c r="B330" s="25" t="s">
        <v>11628</v>
      </c>
      <c r="C330" s="25" t="s">
        <v>11629</v>
      </c>
      <c r="D330" s="25" t="s">
        <v>11630</v>
      </c>
      <c r="E330" s="70" t="s">
        <v>11631</v>
      </c>
      <c r="F330" s="25" t="s">
        <v>11632</v>
      </c>
      <c r="G330" s="5" t="s">
        <v>11633</v>
      </c>
      <c r="H330" s="6" t="s">
        <v>11634</v>
      </c>
      <c r="I330" s="7" t="s">
        <v>11635</v>
      </c>
      <c r="O330" s="6" t="s">
        <v>11617</v>
      </c>
      <c r="P330" s="6" t="s">
        <v>11636</v>
      </c>
      <c r="Q330" s="6" t="s">
        <v>11624</v>
      </c>
    </row>
    <row r="331" spans="1:17" ht="14.4">
      <c r="A331" s="9" t="s">
        <v>11637</v>
      </c>
      <c r="B331" s="25" t="s">
        <v>11638</v>
      </c>
      <c r="C331" s="25" t="s">
        <v>11639</v>
      </c>
      <c r="D331" s="25" t="s">
        <v>11640</v>
      </c>
      <c r="E331" s="70" t="s">
        <v>11641</v>
      </c>
      <c r="F331" s="25" t="s">
        <v>11642</v>
      </c>
      <c r="G331" s="5" t="s">
        <v>11643</v>
      </c>
      <c r="H331" s="6" t="s">
        <v>11644</v>
      </c>
      <c r="I331" s="7" t="s">
        <v>11645</v>
      </c>
      <c r="O331" s="6" t="s">
        <v>11627</v>
      </c>
      <c r="P331" s="6" t="s">
        <v>11646</v>
      </c>
      <c r="Q331" s="6" t="s">
        <v>11634</v>
      </c>
    </row>
    <row r="332" spans="1:17" ht="14.4">
      <c r="A332" s="9" t="s">
        <v>11647</v>
      </c>
      <c r="B332" s="25" t="s">
        <v>11648</v>
      </c>
      <c r="C332" s="25" t="s">
        <v>11649</v>
      </c>
      <c r="D332" s="25" t="s">
        <v>11650</v>
      </c>
      <c r="E332" s="70" t="s">
        <v>11651</v>
      </c>
      <c r="F332" s="25" t="s">
        <v>11652</v>
      </c>
      <c r="G332" s="5" t="s">
        <v>11653</v>
      </c>
      <c r="H332" s="6" t="s">
        <v>11654</v>
      </c>
      <c r="I332" s="7" t="s">
        <v>11655</v>
      </c>
      <c r="O332" s="6" t="s">
        <v>11637</v>
      </c>
      <c r="P332" s="6" t="s">
        <v>11656</v>
      </c>
      <c r="Q332" s="6" t="s">
        <v>11644</v>
      </c>
    </row>
    <row r="333" spans="1:17" ht="14.4">
      <c r="A333" s="9" t="s">
        <v>11657</v>
      </c>
      <c r="B333" s="25" t="s">
        <v>11658</v>
      </c>
      <c r="C333" s="25" t="s">
        <v>11659</v>
      </c>
      <c r="D333" s="25" t="s">
        <v>11660</v>
      </c>
      <c r="E333" s="70" t="s">
        <v>11661</v>
      </c>
      <c r="F333" s="25" t="s">
        <v>11662</v>
      </c>
      <c r="G333" s="5" t="s">
        <v>11663</v>
      </c>
      <c r="H333" s="6" t="s">
        <v>11664</v>
      </c>
      <c r="I333" s="7" t="s">
        <v>11665</v>
      </c>
      <c r="O333" s="6" t="s">
        <v>11647</v>
      </c>
      <c r="P333" s="6" t="s">
        <v>11666</v>
      </c>
      <c r="Q333" s="6" t="s">
        <v>11654</v>
      </c>
    </row>
    <row r="334" spans="1:17" ht="14.4">
      <c r="A334" s="9" t="s">
        <v>11667</v>
      </c>
      <c r="B334" s="25" t="s">
        <v>11668</v>
      </c>
      <c r="C334" s="25" t="s">
        <v>11669</v>
      </c>
      <c r="D334" s="25" t="s">
        <v>11670</v>
      </c>
      <c r="E334" s="70" t="s">
        <v>11671</v>
      </c>
      <c r="F334" s="25" t="s">
        <v>11672</v>
      </c>
      <c r="G334" s="5" t="s">
        <v>11673</v>
      </c>
      <c r="H334" s="6" t="s">
        <v>11674</v>
      </c>
      <c r="I334" s="7" t="s">
        <v>11675</v>
      </c>
      <c r="O334" s="6" t="s">
        <v>11657</v>
      </c>
      <c r="P334" s="6" t="s">
        <v>11676</v>
      </c>
      <c r="Q334" s="6" t="s">
        <v>11664</v>
      </c>
    </row>
    <row r="335" spans="1:17" ht="14.4">
      <c r="A335" s="9" t="s">
        <v>11677</v>
      </c>
      <c r="B335" s="25" t="s">
        <v>11678</v>
      </c>
      <c r="C335" s="25" t="s">
        <v>11679</v>
      </c>
      <c r="D335" s="25" t="s">
        <v>11680</v>
      </c>
      <c r="E335" s="70" t="s">
        <v>11681</v>
      </c>
      <c r="F335" s="25" t="s">
        <v>11682</v>
      </c>
      <c r="G335" s="5" t="s">
        <v>11683</v>
      </c>
      <c r="H335" s="6" t="s">
        <v>11684</v>
      </c>
      <c r="I335" s="7" t="s">
        <v>11685</v>
      </c>
      <c r="O335" s="6" t="s">
        <v>11667</v>
      </c>
      <c r="P335" s="6" t="s">
        <v>11686</v>
      </c>
      <c r="Q335" s="6" t="s">
        <v>11674</v>
      </c>
    </row>
    <row r="336" spans="1:17" ht="14.4">
      <c r="A336" s="9" t="s">
        <v>11687</v>
      </c>
      <c r="B336" s="25" t="s">
        <v>11688</v>
      </c>
      <c r="C336" s="25" t="s">
        <v>11689</v>
      </c>
      <c r="D336" s="25" t="s">
        <v>11690</v>
      </c>
      <c r="E336" s="70" t="s">
        <v>11691</v>
      </c>
      <c r="F336" s="25" t="s">
        <v>11692</v>
      </c>
      <c r="G336" s="5" t="s">
        <v>11693</v>
      </c>
      <c r="H336" s="6" t="s">
        <v>11694</v>
      </c>
      <c r="I336" s="7" t="s">
        <v>11695</v>
      </c>
      <c r="O336" s="6" t="s">
        <v>11677</v>
      </c>
      <c r="P336" s="6" t="s">
        <v>11696</v>
      </c>
      <c r="Q336" s="6" t="s">
        <v>11684</v>
      </c>
    </row>
    <row r="337" spans="1:17" ht="14.4">
      <c r="A337" s="9" t="s">
        <v>11697</v>
      </c>
      <c r="B337" s="25" t="s">
        <v>11698</v>
      </c>
      <c r="C337" s="25" t="s">
        <v>11699</v>
      </c>
      <c r="D337" s="25" t="s">
        <v>11700</v>
      </c>
      <c r="E337" s="70" t="s">
        <v>11701</v>
      </c>
      <c r="F337" s="25" t="s">
        <v>11702</v>
      </c>
      <c r="G337" s="5" t="s">
        <v>11703</v>
      </c>
      <c r="H337" s="6" t="s">
        <v>11704</v>
      </c>
      <c r="I337" s="7" t="s">
        <v>11705</v>
      </c>
      <c r="O337" s="6" t="s">
        <v>11687</v>
      </c>
      <c r="P337" s="6" t="s">
        <v>11706</v>
      </c>
      <c r="Q337" s="6" t="s">
        <v>11694</v>
      </c>
    </row>
    <row r="338" spans="1:17" ht="14.4">
      <c r="A338" s="9" t="s">
        <v>11707</v>
      </c>
      <c r="B338" s="25" t="s">
        <v>11708</v>
      </c>
      <c r="C338" s="25" t="s">
        <v>11709</v>
      </c>
      <c r="D338" s="25" t="s">
        <v>11710</v>
      </c>
      <c r="E338" s="70" t="s">
        <v>11711</v>
      </c>
      <c r="F338" s="25" t="s">
        <v>11712</v>
      </c>
      <c r="G338" s="5" t="s">
        <v>11713</v>
      </c>
      <c r="H338" s="6" t="s">
        <v>11714</v>
      </c>
      <c r="I338" s="7" t="s">
        <v>11715</v>
      </c>
      <c r="O338" s="6" t="s">
        <v>11697</v>
      </c>
      <c r="P338" s="6" t="s">
        <v>11716</v>
      </c>
      <c r="Q338" s="6" t="s">
        <v>11704</v>
      </c>
    </row>
    <row r="339" spans="1:17" ht="14.4">
      <c r="A339" s="9" t="s">
        <v>11717</v>
      </c>
      <c r="B339" s="25" t="s">
        <v>11718</v>
      </c>
      <c r="C339" s="25" t="s">
        <v>11719</v>
      </c>
      <c r="D339" s="25" t="s">
        <v>11720</v>
      </c>
      <c r="E339" s="70" t="s">
        <v>11721</v>
      </c>
      <c r="F339" s="25" t="s">
        <v>11722</v>
      </c>
      <c r="G339" s="5" t="s">
        <v>11723</v>
      </c>
      <c r="H339" s="6" t="s">
        <v>11724</v>
      </c>
      <c r="I339" s="7" t="s">
        <v>11725</v>
      </c>
      <c r="O339" s="6" t="s">
        <v>11707</v>
      </c>
      <c r="P339" s="6" t="s">
        <v>11726</v>
      </c>
      <c r="Q339" s="6" t="s">
        <v>11714</v>
      </c>
    </row>
    <row r="340" spans="1:17" ht="14.4">
      <c r="A340" s="9" t="s">
        <v>11727</v>
      </c>
      <c r="B340" s="25" t="s">
        <v>11728</v>
      </c>
      <c r="C340" s="25" t="s">
        <v>11729</v>
      </c>
      <c r="D340" s="25" t="s">
        <v>11730</v>
      </c>
      <c r="E340" s="70" t="s">
        <v>11731</v>
      </c>
      <c r="F340" s="25" t="s">
        <v>11732</v>
      </c>
      <c r="G340" s="5" t="s">
        <v>11733</v>
      </c>
      <c r="H340" s="6" t="s">
        <v>11734</v>
      </c>
      <c r="I340" s="7" t="s">
        <v>11735</v>
      </c>
      <c r="O340" s="6" t="s">
        <v>11717</v>
      </c>
      <c r="P340" s="6" t="s">
        <v>11736</v>
      </c>
      <c r="Q340" s="6" t="s">
        <v>11724</v>
      </c>
    </row>
    <row r="341" spans="1:17" ht="14.4">
      <c r="A341" s="9" t="s">
        <v>11737</v>
      </c>
      <c r="B341" s="25" t="s">
        <v>11628</v>
      </c>
      <c r="C341" s="25" t="s">
        <v>11629</v>
      </c>
      <c r="D341" s="25" t="s">
        <v>11630</v>
      </c>
      <c r="E341" s="70" t="s">
        <v>11631</v>
      </c>
      <c r="F341" s="25" t="s">
        <v>11632</v>
      </c>
      <c r="G341" s="5" t="s">
        <v>11633</v>
      </c>
      <c r="H341" s="6" t="s">
        <v>11738</v>
      </c>
      <c r="I341" s="7" t="s">
        <v>11635</v>
      </c>
      <c r="O341" s="6" t="s">
        <v>11727</v>
      </c>
      <c r="P341" s="6" t="s">
        <v>11739</v>
      </c>
      <c r="Q341" s="6" t="s">
        <v>11734</v>
      </c>
    </row>
    <row r="342" spans="1:17" ht="14.4">
      <c r="A342" s="9" t="s">
        <v>11740</v>
      </c>
      <c r="B342" s="25" t="s">
        <v>11638</v>
      </c>
      <c r="C342" s="25" t="s">
        <v>11639</v>
      </c>
      <c r="D342" s="25" t="s">
        <v>11640</v>
      </c>
      <c r="E342" s="70" t="s">
        <v>11641</v>
      </c>
      <c r="F342" s="25" t="s">
        <v>11642</v>
      </c>
      <c r="G342" s="5" t="s">
        <v>11643</v>
      </c>
      <c r="H342" s="6" t="s">
        <v>11741</v>
      </c>
      <c r="I342" s="7" t="s">
        <v>11645</v>
      </c>
      <c r="O342" s="6" t="s">
        <v>11737</v>
      </c>
      <c r="P342" s="6" t="s">
        <v>11742</v>
      </c>
      <c r="Q342" s="6" t="s">
        <v>11738</v>
      </c>
    </row>
    <row r="343" spans="1:17" ht="14.4">
      <c r="A343" s="9" t="s">
        <v>11743</v>
      </c>
      <c r="B343" s="25" t="s">
        <v>11744</v>
      </c>
      <c r="C343" s="25" t="s">
        <v>11745</v>
      </c>
      <c r="D343" s="25" t="s">
        <v>11746</v>
      </c>
      <c r="E343" s="70" t="s">
        <v>11747</v>
      </c>
      <c r="F343" s="25" t="s">
        <v>11748</v>
      </c>
      <c r="G343" s="5" t="s">
        <v>11749</v>
      </c>
      <c r="H343" s="6" t="s">
        <v>11750</v>
      </c>
      <c r="I343" s="7" t="s">
        <v>11751</v>
      </c>
      <c r="O343" s="6" t="s">
        <v>11740</v>
      </c>
      <c r="P343" s="6" t="s">
        <v>11752</v>
      </c>
      <c r="Q343" s="6" t="s">
        <v>11741</v>
      </c>
    </row>
    <row r="344" spans="1:17" ht="14.4">
      <c r="A344" s="9" t="s">
        <v>11753</v>
      </c>
      <c r="B344" s="25" t="s">
        <v>11754</v>
      </c>
      <c r="C344" s="25" t="s">
        <v>11755</v>
      </c>
      <c r="D344" s="25" t="s">
        <v>11756</v>
      </c>
      <c r="E344" s="70" t="s">
        <v>11757</v>
      </c>
      <c r="F344" s="25" t="s">
        <v>11758</v>
      </c>
      <c r="G344" s="5" t="s">
        <v>11759</v>
      </c>
      <c r="H344" s="6" t="s">
        <v>11760</v>
      </c>
      <c r="I344" s="7" t="s">
        <v>11761</v>
      </c>
      <c r="O344" s="6" t="s">
        <v>11743</v>
      </c>
      <c r="P344" s="6" t="s">
        <v>11762</v>
      </c>
      <c r="Q344" s="6" t="s">
        <v>11750</v>
      </c>
    </row>
    <row r="345" spans="1:17" ht="14.4">
      <c r="A345" s="9" t="s">
        <v>11763</v>
      </c>
      <c r="B345" s="25" t="s">
        <v>11764</v>
      </c>
      <c r="C345" s="25" t="s">
        <v>11765</v>
      </c>
      <c r="D345" s="25" t="s">
        <v>11766</v>
      </c>
      <c r="E345" s="70" t="s">
        <v>11767</v>
      </c>
      <c r="F345" s="25" t="s">
        <v>11768</v>
      </c>
      <c r="G345" s="5" t="s">
        <v>11769</v>
      </c>
      <c r="H345" s="6" t="s">
        <v>11770</v>
      </c>
      <c r="I345" s="7" t="s">
        <v>11771</v>
      </c>
      <c r="O345" s="6" t="s">
        <v>11753</v>
      </c>
      <c r="P345" s="6" t="s">
        <v>11772</v>
      </c>
      <c r="Q345" s="6" t="s">
        <v>11760</v>
      </c>
    </row>
    <row r="346" spans="1:17" ht="14.4">
      <c r="A346" s="9" t="s">
        <v>11773</v>
      </c>
      <c r="B346" s="25" t="s">
        <v>11774</v>
      </c>
      <c r="C346" s="25" t="s">
        <v>11775</v>
      </c>
      <c r="D346" s="25" t="s">
        <v>11776</v>
      </c>
      <c r="E346" s="70" t="s">
        <v>11777</v>
      </c>
      <c r="F346" s="25" t="s">
        <v>11778</v>
      </c>
      <c r="G346" s="5" t="s">
        <v>11779</v>
      </c>
      <c r="H346" s="6" t="s">
        <v>11780</v>
      </c>
      <c r="I346" s="7" t="s">
        <v>11781</v>
      </c>
      <c r="O346" s="6" t="s">
        <v>11763</v>
      </c>
      <c r="P346" s="6" t="s">
        <v>11782</v>
      </c>
      <c r="Q346" s="6" t="s">
        <v>11770</v>
      </c>
    </row>
    <row r="347" spans="1:17" ht="14.4">
      <c r="A347" s="9" t="s">
        <v>11783</v>
      </c>
      <c r="B347" s="25" t="s">
        <v>11784</v>
      </c>
      <c r="C347" s="25" t="s">
        <v>11785</v>
      </c>
      <c r="D347" s="25" t="s">
        <v>11786</v>
      </c>
      <c r="E347" s="70" t="s">
        <v>11787</v>
      </c>
      <c r="F347" s="25" t="s">
        <v>11788</v>
      </c>
      <c r="G347" s="5" t="s">
        <v>11789</v>
      </c>
      <c r="H347" s="6" t="s">
        <v>11790</v>
      </c>
      <c r="I347" s="7" t="s">
        <v>11791</v>
      </c>
      <c r="O347" s="6" t="s">
        <v>11773</v>
      </c>
      <c r="P347" s="6" t="s">
        <v>11792</v>
      </c>
      <c r="Q347" s="6" t="s">
        <v>11780</v>
      </c>
    </row>
    <row r="348" spans="1:17" ht="14.4">
      <c r="A348" s="9" t="s">
        <v>11793</v>
      </c>
      <c r="B348" s="25" t="s">
        <v>11794</v>
      </c>
      <c r="C348" s="25" t="s">
        <v>11795</v>
      </c>
      <c r="D348" s="25" t="s">
        <v>11796</v>
      </c>
      <c r="E348" s="70" t="s">
        <v>11797</v>
      </c>
      <c r="F348" s="25" t="s">
        <v>11798</v>
      </c>
      <c r="G348" s="5" t="s">
        <v>11799</v>
      </c>
      <c r="H348" s="6" t="s">
        <v>11800</v>
      </c>
      <c r="I348" s="7" t="s">
        <v>11801</v>
      </c>
      <c r="O348" s="6" t="s">
        <v>11783</v>
      </c>
      <c r="P348" s="6" t="s">
        <v>11802</v>
      </c>
      <c r="Q348" s="6" t="s">
        <v>11790</v>
      </c>
    </row>
    <row r="349" spans="1:17" ht="14.4">
      <c r="A349" s="9" t="s">
        <v>11803</v>
      </c>
      <c r="B349" s="25" t="s">
        <v>11598</v>
      </c>
      <c r="C349" s="25" t="s">
        <v>11599</v>
      </c>
      <c r="D349" s="25" t="s">
        <v>11600</v>
      </c>
      <c r="E349" s="70" t="s">
        <v>11601</v>
      </c>
      <c r="F349" s="25" t="s">
        <v>11602</v>
      </c>
      <c r="G349" s="5" t="s">
        <v>11603</v>
      </c>
      <c r="H349" s="6" t="s">
        <v>11804</v>
      </c>
      <c r="I349" s="7" t="s">
        <v>11805</v>
      </c>
      <c r="O349" s="6" t="s">
        <v>11793</v>
      </c>
      <c r="P349" s="6" t="s">
        <v>11806</v>
      </c>
      <c r="Q349" s="6" t="s">
        <v>11800</v>
      </c>
    </row>
    <row r="350" spans="1:17" ht="14.4">
      <c r="A350" s="9" t="s">
        <v>11807</v>
      </c>
      <c r="B350" s="25" t="s">
        <v>11608</v>
      </c>
      <c r="C350" s="25" t="s">
        <v>11609</v>
      </c>
      <c r="D350" s="25" t="s">
        <v>11610</v>
      </c>
      <c r="E350" s="70" t="s">
        <v>11611</v>
      </c>
      <c r="F350" s="25" t="s">
        <v>11612</v>
      </c>
      <c r="G350" s="5" t="s">
        <v>11613</v>
      </c>
      <c r="H350" s="6" t="s">
        <v>11808</v>
      </c>
      <c r="I350" s="7" t="s">
        <v>11809</v>
      </c>
      <c r="O350" s="6" t="s">
        <v>11803</v>
      </c>
      <c r="P350" s="6" t="s">
        <v>11810</v>
      </c>
      <c r="Q350" s="6" t="s">
        <v>11804</v>
      </c>
    </row>
    <row r="351" spans="1:17" ht="14.4">
      <c r="A351" s="9" t="s">
        <v>11811</v>
      </c>
      <c r="B351" s="25" t="s">
        <v>11618</v>
      </c>
      <c r="C351" s="25" t="s">
        <v>11619</v>
      </c>
      <c r="D351" s="25" t="s">
        <v>11620</v>
      </c>
      <c r="E351" s="70" t="s">
        <v>11621</v>
      </c>
      <c r="F351" s="25" t="s">
        <v>11622</v>
      </c>
      <c r="G351" s="5" t="s">
        <v>11623</v>
      </c>
      <c r="H351" s="6" t="s">
        <v>11812</v>
      </c>
      <c r="I351" s="7" t="s">
        <v>11813</v>
      </c>
      <c r="O351" s="6" t="s">
        <v>11807</v>
      </c>
      <c r="P351" s="6" t="s">
        <v>11814</v>
      </c>
      <c r="Q351" s="6" t="s">
        <v>11808</v>
      </c>
    </row>
    <row r="352" spans="1:17" ht="14.4">
      <c r="A352" s="9" t="s">
        <v>11815</v>
      </c>
      <c r="B352" s="25" t="s">
        <v>11816</v>
      </c>
      <c r="C352" s="25" t="s">
        <v>11817</v>
      </c>
      <c r="D352" s="25" t="s">
        <v>11818</v>
      </c>
      <c r="E352" s="70" t="s">
        <v>11819</v>
      </c>
      <c r="F352" s="25" t="s">
        <v>11820</v>
      </c>
      <c r="G352" s="5" t="s">
        <v>11821</v>
      </c>
      <c r="H352" s="6" t="s">
        <v>11822</v>
      </c>
      <c r="I352" s="7" t="s">
        <v>11823</v>
      </c>
      <c r="O352" s="6" t="s">
        <v>11811</v>
      </c>
      <c r="P352" s="6" t="s">
        <v>11824</v>
      </c>
      <c r="Q352" s="6" t="s">
        <v>11812</v>
      </c>
    </row>
    <row r="353" spans="1:17" ht="14.4">
      <c r="A353" s="9" t="s">
        <v>11825</v>
      </c>
      <c r="B353" s="25" t="s">
        <v>11826</v>
      </c>
      <c r="C353" s="25" t="s">
        <v>11827</v>
      </c>
      <c r="D353" s="25" t="s">
        <v>11828</v>
      </c>
      <c r="E353" s="70" t="s">
        <v>11829</v>
      </c>
      <c r="F353" s="25" t="s">
        <v>11830</v>
      </c>
      <c r="G353" s="5" t="s">
        <v>11831</v>
      </c>
      <c r="H353" s="6" t="s">
        <v>11832</v>
      </c>
      <c r="I353" s="7" t="s">
        <v>11833</v>
      </c>
      <c r="O353" s="6" t="s">
        <v>11815</v>
      </c>
      <c r="P353" s="6" t="s">
        <v>11834</v>
      </c>
      <c r="Q353" s="6" t="s">
        <v>11822</v>
      </c>
    </row>
    <row r="354" spans="1:17" ht="14.4">
      <c r="A354" s="9" t="s">
        <v>11835</v>
      </c>
      <c r="B354" s="25" t="s">
        <v>11836</v>
      </c>
      <c r="C354" s="25" t="s">
        <v>11837</v>
      </c>
      <c r="D354" s="25" t="s">
        <v>11838</v>
      </c>
      <c r="E354" s="70" t="s">
        <v>11839</v>
      </c>
      <c r="F354" s="25" t="s">
        <v>11840</v>
      </c>
      <c r="G354" s="5" t="s">
        <v>11841</v>
      </c>
      <c r="H354" s="6" t="s">
        <v>11842</v>
      </c>
      <c r="I354" s="7" t="s">
        <v>11843</v>
      </c>
      <c r="O354" s="6" t="s">
        <v>11825</v>
      </c>
      <c r="P354" s="6" t="s">
        <v>11844</v>
      </c>
      <c r="Q354" s="6" t="s">
        <v>11832</v>
      </c>
    </row>
    <row r="355" spans="1:17" ht="14.4">
      <c r="A355" s="9" t="s">
        <v>11845</v>
      </c>
      <c r="B355" s="25" t="s">
        <v>11846</v>
      </c>
      <c r="C355" s="25" t="s">
        <v>11847</v>
      </c>
      <c r="D355" s="25" t="s">
        <v>11848</v>
      </c>
      <c r="E355" s="70" t="s">
        <v>11849</v>
      </c>
      <c r="F355" s="25" t="s">
        <v>11850</v>
      </c>
      <c r="G355" s="5" t="s">
        <v>11851</v>
      </c>
      <c r="H355" s="6" t="s">
        <v>11852</v>
      </c>
      <c r="I355" s="7" t="s">
        <v>11853</v>
      </c>
      <c r="O355" s="6" t="s">
        <v>11835</v>
      </c>
      <c r="P355" s="6" t="s">
        <v>11854</v>
      </c>
      <c r="Q355" s="6" t="s">
        <v>11842</v>
      </c>
    </row>
    <row r="356" spans="1:17" ht="14.4">
      <c r="A356" s="9" t="s">
        <v>11855</v>
      </c>
      <c r="B356" s="25" t="s">
        <v>11856</v>
      </c>
      <c r="C356" s="25" t="s">
        <v>11857</v>
      </c>
      <c r="D356" s="25" t="s">
        <v>11858</v>
      </c>
      <c r="E356" s="70" t="s">
        <v>11859</v>
      </c>
      <c r="F356" s="25" t="s">
        <v>11860</v>
      </c>
      <c r="G356" s="5" t="s">
        <v>11861</v>
      </c>
      <c r="H356" s="6" t="s">
        <v>11862</v>
      </c>
      <c r="I356" s="7" t="s">
        <v>11863</v>
      </c>
      <c r="O356" s="6" t="s">
        <v>11845</v>
      </c>
      <c r="P356" s="6" t="s">
        <v>11864</v>
      </c>
      <c r="Q356" s="6" t="s">
        <v>11852</v>
      </c>
    </row>
    <row r="357" spans="1:17" ht="14.4">
      <c r="A357" s="9" t="s">
        <v>11865</v>
      </c>
      <c r="B357" s="25" t="s">
        <v>11866</v>
      </c>
      <c r="C357" s="25" t="s">
        <v>11867</v>
      </c>
      <c r="D357" s="25" t="s">
        <v>11868</v>
      </c>
      <c r="E357" s="70" t="s">
        <v>11869</v>
      </c>
      <c r="F357" s="25" t="s">
        <v>11870</v>
      </c>
      <c r="G357" s="5" t="s">
        <v>11871</v>
      </c>
      <c r="H357" s="6" t="s">
        <v>11872</v>
      </c>
      <c r="I357" s="7" t="s">
        <v>11873</v>
      </c>
      <c r="O357" s="6" t="s">
        <v>11855</v>
      </c>
      <c r="P357" s="6" t="s">
        <v>11874</v>
      </c>
      <c r="Q357" s="6" t="s">
        <v>11862</v>
      </c>
    </row>
    <row r="358" spans="1:17" ht="14.4">
      <c r="A358" s="9" t="s">
        <v>11875</v>
      </c>
      <c r="B358" s="25" t="s">
        <v>11876</v>
      </c>
      <c r="C358" s="25" t="s">
        <v>11877</v>
      </c>
      <c r="D358" s="25" t="s">
        <v>11878</v>
      </c>
      <c r="E358" s="70" t="s">
        <v>11879</v>
      </c>
      <c r="F358" s="25" t="s">
        <v>11880</v>
      </c>
      <c r="G358" s="5" t="s">
        <v>11881</v>
      </c>
      <c r="H358" s="6" t="s">
        <v>11882</v>
      </c>
      <c r="I358" s="7" t="s">
        <v>11883</v>
      </c>
      <c r="O358" s="6" t="s">
        <v>11865</v>
      </c>
      <c r="P358" s="6" t="s">
        <v>11884</v>
      </c>
      <c r="Q358" s="6" t="s">
        <v>11872</v>
      </c>
    </row>
    <row r="359" spans="1:17" ht="14.4">
      <c r="A359" s="9" t="s">
        <v>11885</v>
      </c>
      <c r="B359" s="25" t="s">
        <v>11886</v>
      </c>
      <c r="C359" s="25" t="s">
        <v>11887</v>
      </c>
      <c r="D359" s="25" t="s">
        <v>11888</v>
      </c>
      <c r="E359" s="70" t="s">
        <v>11889</v>
      </c>
      <c r="F359" s="25" t="s">
        <v>11890</v>
      </c>
      <c r="G359" s="5" t="s">
        <v>11891</v>
      </c>
      <c r="H359" s="6" t="s">
        <v>11892</v>
      </c>
      <c r="I359" s="7" t="s">
        <v>11893</v>
      </c>
      <c r="O359" s="6" t="s">
        <v>11875</v>
      </c>
      <c r="P359" s="6" t="s">
        <v>11894</v>
      </c>
      <c r="Q359" s="6" t="s">
        <v>11882</v>
      </c>
    </row>
    <row r="360" spans="1:17" ht="14.4">
      <c r="A360" s="9" t="s">
        <v>11895</v>
      </c>
      <c r="B360" s="25" t="s">
        <v>11896</v>
      </c>
      <c r="C360" s="25" t="s">
        <v>11897</v>
      </c>
      <c r="D360" s="25" t="s">
        <v>11898</v>
      </c>
      <c r="E360" s="70" t="s">
        <v>11899</v>
      </c>
      <c r="F360" s="25" t="s">
        <v>11900</v>
      </c>
      <c r="G360" s="5" t="s">
        <v>11901</v>
      </c>
      <c r="H360" s="6" t="s">
        <v>11902</v>
      </c>
      <c r="I360" s="7" t="s">
        <v>11903</v>
      </c>
      <c r="O360" s="6" t="s">
        <v>11885</v>
      </c>
      <c r="P360" s="6" t="s">
        <v>11904</v>
      </c>
      <c r="Q360" s="6" t="s">
        <v>11892</v>
      </c>
    </row>
    <row r="361" spans="1:17" ht="14.4">
      <c r="A361" s="9" t="s">
        <v>11905</v>
      </c>
      <c r="B361" s="25" t="s">
        <v>11906</v>
      </c>
      <c r="C361" s="25" t="s">
        <v>11907</v>
      </c>
      <c r="D361" s="25" t="s">
        <v>11908</v>
      </c>
      <c r="E361" s="70" t="s">
        <v>11909</v>
      </c>
      <c r="F361" s="25" t="s">
        <v>11910</v>
      </c>
      <c r="G361" s="5" t="s">
        <v>11911</v>
      </c>
      <c r="H361" s="6" t="s">
        <v>11912</v>
      </c>
      <c r="I361" s="7" t="s">
        <v>11913</v>
      </c>
      <c r="O361" s="6" t="s">
        <v>11895</v>
      </c>
      <c r="P361" s="6" t="s">
        <v>11914</v>
      </c>
      <c r="Q361" s="6" t="s">
        <v>11902</v>
      </c>
    </row>
    <row r="362" spans="1:17" ht="14.4">
      <c r="A362" s="9" t="s">
        <v>11915</v>
      </c>
      <c r="B362" s="25" t="s">
        <v>11916</v>
      </c>
      <c r="C362" s="25" t="s">
        <v>11917</v>
      </c>
      <c r="D362" s="25" t="s">
        <v>11918</v>
      </c>
      <c r="E362" s="70" t="s">
        <v>11919</v>
      </c>
      <c r="F362" s="25" t="s">
        <v>11920</v>
      </c>
      <c r="G362" s="5" t="s">
        <v>11921</v>
      </c>
      <c r="H362" s="6" t="s">
        <v>11922</v>
      </c>
      <c r="I362" s="7" t="s">
        <v>11923</v>
      </c>
      <c r="O362" s="6" t="s">
        <v>11905</v>
      </c>
      <c r="P362" s="6" t="s">
        <v>11924</v>
      </c>
      <c r="Q362" s="6" t="s">
        <v>11912</v>
      </c>
    </row>
    <row r="363" spans="1:17" ht="14.4">
      <c r="A363" s="9" t="s">
        <v>11925</v>
      </c>
      <c r="B363" s="25" t="s">
        <v>11926</v>
      </c>
      <c r="C363" s="25" t="s">
        <v>11927</v>
      </c>
      <c r="D363" s="25" t="s">
        <v>11928</v>
      </c>
      <c r="E363" s="70" t="s">
        <v>11929</v>
      </c>
      <c r="F363" s="25" t="s">
        <v>11930</v>
      </c>
      <c r="G363" s="5" t="s">
        <v>11931</v>
      </c>
      <c r="H363" s="6" t="s">
        <v>11932</v>
      </c>
      <c r="I363" s="7" t="s">
        <v>11933</v>
      </c>
      <c r="O363" s="6" t="s">
        <v>11915</v>
      </c>
      <c r="P363" s="6" t="s">
        <v>11934</v>
      </c>
      <c r="Q363" s="6" t="s">
        <v>11922</v>
      </c>
    </row>
    <row r="364" spans="1:17" ht="14.4">
      <c r="A364" s="9" t="s">
        <v>11935</v>
      </c>
      <c r="B364" s="25" t="s">
        <v>11936</v>
      </c>
      <c r="C364" s="25" t="s">
        <v>11937</v>
      </c>
      <c r="D364" s="25" t="s">
        <v>11938</v>
      </c>
      <c r="E364" s="70" t="s">
        <v>11939</v>
      </c>
      <c r="F364" s="25" t="s">
        <v>11940</v>
      </c>
      <c r="G364" s="5" t="s">
        <v>11941</v>
      </c>
      <c r="H364" s="6" t="s">
        <v>11942</v>
      </c>
      <c r="I364" s="7" t="s">
        <v>11943</v>
      </c>
      <c r="O364" s="6" t="s">
        <v>11925</v>
      </c>
      <c r="P364" s="6" t="s">
        <v>11944</v>
      </c>
      <c r="Q364" s="6" t="s">
        <v>11932</v>
      </c>
    </row>
    <row r="365" spans="1:17" ht="14.4">
      <c r="A365" s="9" t="s">
        <v>11945</v>
      </c>
      <c r="B365" s="25" t="s">
        <v>11946</v>
      </c>
      <c r="C365" s="25" t="s">
        <v>11947</v>
      </c>
      <c r="D365" s="25" t="s">
        <v>11948</v>
      </c>
      <c r="E365" s="70" t="s">
        <v>11949</v>
      </c>
      <c r="F365" s="25" t="s">
        <v>11950</v>
      </c>
      <c r="G365" s="5" t="s">
        <v>11951</v>
      </c>
      <c r="H365" s="6" t="s">
        <v>11952</v>
      </c>
      <c r="I365" s="7" t="s">
        <v>11953</v>
      </c>
      <c r="O365" s="6" t="s">
        <v>11935</v>
      </c>
      <c r="P365" s="6" t="s">
        <v>11954</v>
      </c>
      <c r="Q365" s="6" t="s">
        <v>11942</v>
      </c>
    </row>
    <row r="366" spans="1:17" ht="14.4">
      <c r="A366" s="9" t="s">
        <v>11955</v>
      </c>
      <c r="B366" s="25" t="s">
        <v>11816</v>
      </c>
      <c r="C366" s="25" t="s">
        <v>11817</v>
      </c>
      <c r="D366" s="25" t="s">
        <v>11818</v>
      </c>
      <c r="E366" s="70" t="s">
        <v>11819</v>
      </c>
      <c r="F366" s="25" t="s">
        <v>11820</v>
      </c>
      <c r="G366" s="5" t="s">
        <v>11956</v>
      </c>
      <c r="H366" s="6" t="s">
        <v>11822</v>
      </c>
      <c r="I366" s="7" t="s">
        <v>11823</v>
      </c>
      <c r="O366" s="6" t="s">
        <v>11945</v>
      </c>
      <c r="P366" s="6" t="s">
        <v>11957</v>
      </c>
      <c r="Q366" s="6" t="s">
        <v>11952</v>
      </c>
    </row>
    <row r="367" spans="1:17" ht="14.4">
      <c r="A367" s="9" t="s">
        <v>11958</v>
      </c>
      <c r="B367" s="25" t="s">
        <v>11959</v>
      </c>
      <c r="C367" s="25" t="s">
        <v>11960</v>
      </c>
      <c r="D367" s="25" t="s">
        <v>11961</v>
      </c>
      <c r="E367" s="70" t="s">
        <v>11962</v>
      </c>
      <c r="F367" s="25" t="s">
        <v>11963</v>
      </c>
      <c r="G367" s="5" t="s">
        <v>11964</v>
      </c>
      <c r="H367" s="6" t="s">
        <v>11965</v>
      </c>
      <c r="I367" s="7" t="s">
        <v>11833</v>
      </c>
      <c r="O367" s="6" t="s">
        <v>11955</v>
      </c>
      <c r="P367" s="6" t="s">
        <v>11834</v>
      </c>
      <c r="Q367" s="6" t="s">
        <v>11822</v>
      </c>
    </row>
    <row r="368" spans="1:17" ht="14.4">
      <c r="A368" s="9" t="s">
        <v>11966</v>
      </c>
      <c r="B368" s="25" t="s">
        <v>11967</v>
      </c>
      <c r="C368" s="25" t="s">
        <v>11968</v>
      </c>
      <c r="D368" s="25" t="s">
        <v>11969</v>
      </c>
      <c r="E368" s="70" t="s">
        <v>11970</v>
      </c>
      <c r="F368" s="25" t="s">
        <v>11971</v>
      </c>
      <c r="G368" s="5" t="s">
        <v>11972</v>
      </c>
      <c r="H368" s="6" t="s">
        <v>11973</v>
      </c>
      <c r="I368" s="7" t="s">
        <v>11974</v>
      </c>
      <c r="O368" s="6" t="s">
        <v>11958</v>
      </c>
      <c r="P368" s="6" t="s">
        <v>11975</v>
      </c>
      <c r="Q368" s="6" t="s">
        <v>11965</v>
      </c>
    </row>
    <row r="369" spans="1:17" ht="14.4">
      <c r="A369" s="9" t="s">
        <v>11976</v>
      </c>
      <c r="B369" s="25" t="s">
        <v>11977</v>
      </c>
      <c r="C369" s="25" t="s">
        <v>11978</v>
      </c>
      <c r="D369" s="25" t="s">
        <v>11979</v>
      </c>
      <c r="E369" s="70" t="s">
        <v>11980</v>
      </c>
      <c r="F369" s="25" t="s">
        <v>11981</v>
      </c>
      <c r="G369" s="5" t="s">
        <v>11982</v>
      </c>
      <c r="H369" s="6" t="s">
        <v>11983</v>
      </c>
      <c r="I369" s="7" t="s">
        <v>11984</v>
      </c>
      <c r="O369" s="6" t="s">
        <v>11966</v>
      </c>
      <c r="P369" s="6" t="s">
        <v>11985</v>
      </c>
      <c r="Q369" s="6" t="s">
        <v>11973</v>
      </c>
    </row>
    <row r="370" spans="1:17" ht="14.4">
      <c r="A370" s="9" t="s">
        <v>11986</v>
      </c>
      <c r="B370" s="25" t="s">
        <v>11987</v>
      </c>
      <c r="C370" s="25" t="s">
        <v>11988</v>
      </c>
      <c r="D370" s="25" t="s">
        <v>11989</v>
      </c>
      <c r="E370" s="70" t="s">
        <v>11990</v>
      </c>
      <c r="F370" s="25" t="s">
        <v>11991</v>
      </c>
      <c r="G370" s="5" t="s">
        <v>11992</v>
      </c>
      <c r="H370" s="6" t="s">
        <v>11993</v>
      </c>
      <c r="I370" s="7" t="s">
        <v>11994</v>
      </c>
      <c r="O370" s="6" t="s">
        <v>11976</v>
      </c>
      <c r="P370" s="6" t="s">
        <v>11995</v>
      </c>
      <c r="Q370" s="6" t="s">
        <v>11983</v>
      </c>
    </row>
    <row r="371" spans="1:17" ht="14.4">
      <c r="A371" s="9" t="s">
        <v>11996</v>
      </c>
      <c r="B371" s="25" t="s">
        <v>11997</v>
      </c>
      <c r="C371" s="25" t="s">
        <v>11998</v>
      </c>
      <c r="D371" s="25" t="s">
        <v>11999</v>
      </c>
      <c r="E371" s="70" t="s">
        <v>12000</v>
      </c>
      <c r="F371" s="25" t="s">
        <v>12001</v>
      </c>
      <c r="G371" s="5" t="s">
        <v>12002</v>
      </c>
      <c r="H371" s="6" t="s">
        <v>12003</v>
      </c>
      <c r="I371" s="7" t="s">
        <v>12004</v>
      </c>
      <c r="O371" s="6" t="s">
        <v>11986</v>
      </c>
      <c r="P371" s="6" t="s">
        <v>12005</v>
      </c>
      <c r="Q371" s="6" t="s">
        <v>11993</v>
      </c>
    </row>
    <row r="372" spans="1:17" ht="14.4">
      <c r="A372" s="9" t="s">
        <v>12006</v>
      </c>
      <c r="B372" s="25" t="s">
        <v>12007</v>
      </c>
      <c r="C372" s="25" t="s">
        <v>12008</v>
      </c>
      <c r="D372" s="25" t="s">
        <v>12009</v>
      </c>
      <c r="E372" s="70" t="s">
        <v>12010</v>
      </c>
      <c r="F372" s="25" t="s">
        <v>12011</v>
      </c>
      <c r="G372" s="5" t="s">
        <v>12012</v>
      </c>
      <c r="H372" s="6" t="s">
        <v>12013</v>
      </c>
      <c r="I372" s="7" t="s">
        <v>12014</v>
      </c>
      <c r="O372" s="6" t="s">
        <v>11996</v>
      </c>
      <c r="P372" s="6" t="s">
        <v>12015</v>
      </c>
      <c r="Q372" s="6" t="s">
        <v>12003</v>
      </c>
    </row>
    <row r="373" spans="1:17" ht="14.4">
      <c r="A373" s="9" t="s">
        <v>12016</v>
      </c>
      <c r="B373" s="25" t="s">
        <v>12017</v>
      </c>
      <c r="C373" s="25" t="s">
        <v>12018</v>
      </c>
      <c r="D373" s="25" t="s">
        <v>12019</v>
      </c>
      <c r="E373" s="70" t="s">
        <v>12020</v>
      </c>
      <c r="F373" s="25" t="s">
        <v>12021</v>
      </c>
      <c r="G373" s="5" t="s">
        <v>12022</v>
      </c>
      <c r="H373" s="6" t="s">
        <v>12023</v>
      </c>
      <c r="I373" s="7" t="s">
        <v>12024</v>
      </c>
      <c r="O373" s="6" t="s">
        <v>12006</v>
      </c>
      <c r="P373" s="6" t="s">
        <v>12025</v>
      </c>
      <c r="Q373" s="6" t="s">
        <v>12013</v>
      </c>
    </row>
    <row r="374" spans="1:17" ht="14.4">
      <c r="A374" s="9" t="s">
        <v>12026</v>
      </c>
      <c r="B374" s="25" t="s">
        <v>12027</v>
      </c>
      <c r="C374" s="25" t="s">
        <v>12028</v>
      </c>
      <c r="D374" s="25" t="s">
        <v>12029</v>
      </c>
      <c r="E374" s="70" t="s">
        <v>12030</v>
      </c>
      <c r="F374" s="25" t="s">
        <v>12031</v>
      </c>
      <c r="G374" s="5" t="s">
        <v>12032</v>
      </c>
      <c r="H374" s="6" t="s">
        <v>12033</v>
      </c>
      <c r="I374" s="7" t="s">
        <v>12034</v>
      </c>
      <c r="O374" s="6" t="s">
        <v>12016</v>
      </c>
      <c r="P374" s="6" t="s">
        <v>12035</v>
      </c>
      <c r="Q374" s="6" t="s">
        <v>12023</v>
      </c>
    </row>
    <row r="375" spans="1:17" ht="14.4">
      <c r="A375" s="9" t="s">
        <v>12036</v>
      </c>
      <c r="B375" s="25" t="s">
        <v>12037</v>
      </c>
      <c r="C375" s="25" t="s">
        <v>12038</v>
      </c>
      <c r="D375" s="25" t="s">
        <v>12039</v>
      </c>
      <c r="E375" s="70" t="s">
        <v>12040</v>
      </c>
      <c r="F375" s="25" t="s">
        <v>12041</v>
      </c>
      <c r="G375" s="5" t="s">
        <v>12042</v>
      </c>
      <c r="H375" s="6" t="s">
        <v>12043</v>
      </c>
      <c r="I375" s="7" t="s">
        <v>12044</v>
      </c>
      <c r="O375" s="6" t="s">
        <v>12026</v>
      </c>
      <c r="P375" s="6" t="s">
        <v>12045</v>
      </c>
      <c r="Q375" s="6" t="s">
        <v>12033</v>
      </c>
    </row>
    <row r="376" spans="1:17" ht="14.4">
      <c r="A376" s="9" t="s">
        <v>12046</v>
      </c>
      <c r="B376" s="25" t="s">
        <v>12047</v>
      </c>
      <c r="C376" s="25" t="s">
        <v>12048</v>
      </c>
      <c r="D376" s="25" t="s">
        <v>12049</v>
      </c>
      <c r="E376" s="70" t="s">
        <v>12050</v>
      </c>
      <c r="F376" s="25" t="s">
        <v>12051</v>
      </c>
      <c r="G376" s="5" t="s">
        <v>12052</v>
      </c>
      <c r="H376" s="6" t="s">
        <v>12053</v>
      </c>
      <c r="I376" s="7" t="s">
        <v>12054</v>
      </c>
      <c r="O376" s="6" t="s">
        <v>12036</v>
      </c>
      <c r="P376" s="6" t="s">
        <v>12055</v>
      </c>
      <c r="Q376" s="6" t="s">
        <v>12043</v>
      </c>
    </row>
    <row r="377" spans="1:17" ht="14.4">
      <c r="A377" s="9" t="s">
        <v>12056</v>
      </c>
      <c r="B377" s="25" t="s">
        <v>12057</v>
      </c>
      <c r="C377" s="25" t="s">
        <v>12058</v>
      </c>
      <c r="D377" s="25" t="s">
        <v>12059</v>
      </c>
      <c r="E377" s="70" t="s">
        <v>12060</v>
      </c>
      <c r="F377" s="25" t="s">
        <v>12061</v>
      </c>
      <c r="G377" s="5" t="s">
        <v>12062</v>
      </c>
      <c r="H377" s="6" t="s">
        <v>12063</v>
      </c>
      <c r="I377" s="7" t="s">
        <v>12064</v>
      </c>
      <c r="O377" s="6" t="s">
        <v>12046</v>
      </c>
      <c r="P377" s="6" t="s">
        <v>12065</v>
      </c>
      <c r="Q377" s="6" t="s">
        <v>12053</v>
      </c>
    </row>
    <row r="378" spans="1:17" ht="14.4">
      <c r="A378" s="9" t="s">
        <v>12066</v>
      </c>
      <c r="B378" s="25" t="s">
        <v>12067</v>
      </c>
      <c r="C378" s="25" t="s">
        <v>12068</v>
      </c>
      <c r="D378" s="25" t="s">
        <v>12069</v>
      </c>
      <c r="E378" s="70" t="s">
        <v>12070</v>
      </c>
      <c r="F378" s="25" t="s">
        <v>12071</v>
      </c>
      <c r="G378" s="5" t="s">
        <v>12072</v>
      </c>
      <c r="H378" s="6" t="s">
        <v>12073</v>
      </c>
      <c r="I378" s="7" t="s">
        <v>12074</v>
      </c>
      <c r="O378" s="6" t="s">
        <v>12056</v>
      </c>
      <c r="P378" s="6" t="s">
        <v>12075</v>
      </c>
      <c r="Q378" s="6" t="s">
        <v>12063</v>
      </c>
    </row>
    <row r="379" spans="1:17" ht="14.4">
      <c r="A379" s="9" t="s">
        <v>12076</v>
      </c>
      <c r="B379" s="25" t="s">
        <v>12077</v>
      </c>
      <c r="C379" s="25" t="s">
        <v>12078</v>
      </c>
      <c r="D379" s="25" t="s">
        <v>12079</v>
      </c>
      <c r="E379" s="70" t="s">
        <v>12080</v>
      </c>
      <c r="F379" s="25" t="s">
        <v>12081</v>
      </c>
      <c r="G379" s="5" t="s">
        <v>12082</v>
      </c>
      <c r="H379" s="6" t="s">
        <v>12083</v>
      </c>
      <c r="I379" s="7" t="s">
        <v>12084</v>
      </c>
      <c r="O379" s="6" t="s">
        <v>12066</v>
      </c>
      <c r="P379" s="6" t="s">
        <v>12085</v>
      </c>
      <c r="Q379" s="6" t="s">
        <v>12073</v>
      </c>
    </row>
    <row r="380" spans="1:17" ht="13.2">
      <c r="A380" s="9" t="s">
        <v>12086</v>
      </c>
      <c r="B380" s="13" t="s">
        <v>631</v>
      </c>
      <c r="C380" s="13" t="s">
        <v>631</v>
      </c>
      <c r="D380" s="13" t="s">
        <v>631</v>
      </c>
      <c r="E380" s="13" t="s">
        <v>631</v>
      </c>
      <c r="F380" s="13" t="s">
        <v>631</v>
      </c>
      <c r="G380" s="5" t="s">
        <v>12087</v>
      </c>
      <c r="H380" s="6" t="s">
        <v>631</v>
      </c>
      <c r="I380" s="7" t="s">
        <v>631</v>
      </c>
      <c r="O380" s="6" t="s">
        <v>12076</v>
      </c>
      <c r="P380" s="6" t="s">
        <v>12088</v>
      </c>
      <c r="Q380" s="6" t="s">
        <v>12083</v>
      </c>
    </row>
    <row r="381" spans="1:17" ht="13.2">
      <c r="A381" s="9" t="s">
        <v>12089</v>
      </c>
      <c r="B381" s="13" t="s">
        <v>12090</v>
      </c>
      <c r="C381" s="13" t="s">
        <v>12091</v>
      </c>
      <c r="D381" s="5" t="s">
        <v>12092</v>
      </c>
      <c r="E381" s="5" t="s">
        <v>12093</v>
      </c>
      <c r="F381" s="5" t="s">
        <v>12094</v>
      </c>
      <c r="G381" s="5" t="s">
        <v>12095</v>
      </c>
      <c r="H381" s="6" t="s">
        <v>12096</v>
      </c>
      <c r="I381" s="7" t="s">
        <v>12097</v>
      </c>
      <c r="O381" s="6" t="s">
        <v>12086</v>
      </c>
      <c r="P381" s="6" t="s">
        <v>631</v>
      </c>
      <c r="Q381" s="6" t="s">
        <v>631</v>
      </c>
    </row>
    <row r="382" spans="1:17" ht="26.4">
      <c r="A382" s="9" t="s">
        <v>12098</v>
      </c>
      <c r="B382" s="13" t="s">
        <v>11381</v>
      </c>
      <c r="C382" s="13" t="s">
        <v>11438</v>
      </c>
      <c r="D382" s="13" t="s">
        <v>12099</v>
      </c>
      <c r="E382" s="13" t="s">
        <v>12100</v>
      </c>
      <c r="F382" s="13" t="s">
        <v>12101</v>
      </c>
      <c r="G382" s="5" t="s">
        <v>11386</v>
      </c>
      <c r="H382" s="6" t="s">
        <v>11387</v>
      </c>
      <c r="I382" s="7" t="s">
        <v>11388</v>
      </c>
      <c r="O382" s="6" t="s">
        <v>12089</v>
      </c>
      <c r="P382" s="6" t="s">
        <v>12090</v>
      </c>
      <c r="Q382" s="6" t="s">
        <v>12096</v>
      </c>
    </row>
    <row r="383" spans="1:17" ht="13.2">
      <c r="A383" s="9" t="s">
        <v>12102</v>
      </c>
      <c r="B383" s="13" t="s">
        <v>1976</v>
      </c>
      <c r="C383" s="13" t="s">
        <v>3861</v>
      </c>
      <c r="D383" s="13" t="s">
        <v>1976</v>
      </c>
      <c r="E383" s="7" t="s">
        <v>12103</v>
      </c>
      <c r="F383" s="7" t="s">
        <v>12104</v>
      </c>
      <c r="G383" s="5" t="s">
        <v>3863</v>
      </c>
      <c r="H383" s="6" t="s">
        <v>12105</v>
      </c>
      <c r="I383" s="7" t="s">
        <v>1983</v>
      </c>
      <c r="O383" s="6" t="s">
        <v>12098</v>
      </c>
      <c r="P383" s="6" t="s">
        <v>11381</v>
      </c>
      <c r="Q383" s="6" t="s">
        <v>11387</v>
      </c>
    </row>
    <row r="384" spans="1:17" ht="13.2">
      <c r="A384" s="9" t="s">
        <v>12106</v>
      </c>
      <c r="B384" s="13" t="s">
        <v>12107</v>
      </c>
      <c r="C384" s="13" t="s">
        <v>12108</v>
      </c>
      <c r="D384" s="13" t="s">
        <v>12109</v>
      </c>
      <c r="E384" s="7" t="s">
        <v>12110</v>
      </c>
      <c r="F384" s="7" t="s">
        <v>12111</v>
      </c>
      <c r="G384" s="5" t="s">
        <v>12112</v>
      </c>
      <c r="H384" s="6" t="s">
        <v>12113</v>
      </c>
      <c r="I384" s="7" t="s">
        <v>12114</v>
      </c>
      <c r="O384" s="6" t="s">
        <v>12102</v>
      </c>
      <c r="P384" s="6" t="s">
        <v>1976</v>
      </c>
      <c r="Q384" s="6" t="s">
        <v>12105</v>
      </c>
    </row>
    <row r="385" spans="1:17" ht="13.2">
      <c r="A385" s="9" t="s">
        <v>12115</v>
      </c>
      <c r="B385" s="13" t="s">
        <v>10222</v>
      </c>
      <c r="C385" s="13" t="s">
        <v>12116</v>
      </c>
      <c r="D385" s="13" t="s">
        <v>12117</v>
      </c>
      <c r="E385" s="7" t="s">
        <v>12118</v>
      </c>
      <c r="F385" s="7" t="s">
        <v>10225</v>
      </c>
      <c r="G385" s="5" t="s">
        <v>10226</v>
      </c>
      <c r="H385" s="6" t="s">
        <v>10227</v>
      </c>
      <c r="I385" s="7" t="s">
        <v>10222</v>
      </c>
      <c r="O385" s="6" t="s">
        <v>12106</v>
      </c>
      <c r="P385" s="6" t="s">
        <v>12107</v>
      </c>
      <c r="Q385" s="6" t="s">
        <v>12113</v>
      </c>
    </row>
    <row r="386" spans="1:17" ht="13.2">
      <c r="A386" s="9" t="s">
        <v>12119</v>
      </c>
      <c r="B386" s="13" t="s">
        <v>12120</v>
      </c>
      <c r="C386" s="13" t="s">
        <v>12121</v>
      </c>
      <c r="D386" s="13" t="s">
        <v>12122</v>
      </c>
      <c r="E386" s="7" t="s">
        <v>12123</v>
      </c>
      <c r="F386" s="7" t="s">
        <v>12124</v>
      </c>
      <c r="G386" s="5" t="s">
        <v>12125</v>
      </c>
      <c r="H386" s="6" t="s">
        <v>12126</v>
      </c>
      <c r="I386" s="7" t="s">
        <v>12127</v>
      </c>
      <c r="O386" s="6" t="s">
        <v>12115</v>
      </c>
      <c r="P386" s="6" t="s">
        <v>10222</v>
      </c>
      <c r="Q386" s="6" t="s">
        <v>10227</v>
      </c>
    </row>
    <row r="387" spans="1:17" ht="13.2">
      <c r="A387" s="9" t="s">
        <v>12128</v>
      </c>
      <c r="B387" s="13" t="s">
        <v>12129</v>
      </c>
      <c r="C387" s="13" t="s">
        <v>192</v>
      </c>
      <c r="D387" s="13" t="s">
        <v>192</v>
      </c>
      <c r="E387" s="13" t="s">
        <v>192</v>
      </c>
      <c r="F387" s="13" t="s">
        <v>192</v>
      </c>
      <c r="G387" s="5" t="s">
        <v>12130</v>
      </c>
      <c r="H387" s="6" t="s">
        <v>12131</v>
      </c>
      <c r="I387" s="7" t="s">
        <v>12132</v>
      </c>
      <c r="O387" s="6" t="s">
        <v>12119</v>
      </c>
      <c r="P387" s="6" t="s">
        <v>12120</v>
      </c>
      <c r="Q387" s="6" t="s">
        <v>12126</v>
      </c>
    </row>
    <row r="388" spans="1:17" ht="13.2">
      <c r="A388" s="9" t="s">
        <v>12133</v>
      </c>
      <c r="B388" s="13" t="s">
        <v>7804</v>
      </c>
      <c r="C388" s="13" t="s">
        <v>7805</v>
      </c>
      <c r="D388" s="13" t="s">
        <v>12134</v>
      </c>
      <c r="E388" s="7" t="s">
        <v>7807</v>
      </c>
      <c r="F388" s="7" t="s">
        <v>7808</v>
      </c>
      <c r="G388" s="5" t="s">
        <v>9178</v>
      </c>
      <c r="H388" s="6" t="s">
        <v>7810</v>
      </c>
      <c r="I388" s="7" t="s">
        <v>12135</v>
      </c>
      <c r="O388" s="6" t="s">
        <v>12128</v>
      </c>
      <c r="P388" s="6" t="s">
        <v>12129</v>
      </c>
      <c r="Q388" s="6" t="s">
        <v>12131</v>
      </c>
    </row>
    <row r="389" spans="1:17" ht="13.2">
      <c r="A389" s="9" t="s">
        <v>12136</v>
      </c>
      <c r="B389" s="13" t="s">
        <v>1714</v>
      </c>
      <c r="C389" s="13" t="s">
        <v>1714</v>
      </c>
      <c r="D389" s="13" t="s">
        <v>1720</v>
      </c>
      <c r="E389" s="7" t="s">
        <v>1714</v>
      </c>
      <c r="F389" s="7" t="s">
        <v>1714</v>
      </c>
      <c r="G389" s="5" t="s">
        <v>12137</v>
      </c>
      <c r="H389" s="6" t="s">
        <v>1716</v>
      </c>
      <c r="I389" s="7" t="s">
        <v>12138</v>
      </c>
      <c r="O389" s="6" t="s">
        <v>12133</v>
      </c>
      <c r="P389" s="6" t="s">
        <v>7804</v>
      </c>
      <c r="Q389" s="6" t="s">
        <v>7810</v>
      </c>
    </row>
    <row r="390" spans="1:17" ht="13.2">
      <c r="A390" s="9" t="s">
        <v>12139</v>
      </c>
      <c r="B390" s="13" t="s">
        <v>12140</v>
      </c>
      <c r="C390" s="13" t="s">
        <v>12141</v>
      </c>
      <c r="D390" s="13" t="s">
        <v>12142</v>
      </c>
      <c r="E390" s="7" t="s">
        <v>12143</v>
      </c>
      <c r="F390" s="7" t="s">
        <v>12144</v>
      </c>
      <c r="G390" s="5" t="s">
        <v>2849</v>
      </c>
      <c r="H390" s="6" t="s">
        <v>12145</v>
      </c>
      <c r="I390" s="7" t="s">
        <v>12146</v>
      </c>
      <c r="O390" s="6" t="s">
        <v>12136</v>
      </c>
      <c r="P390" s="6" t="s">
        <v>1714</v>
      </c>
      <c r="Q390" s="6" t="s">
        <v>1716</v>
      </c>
    </row>
    <row r="391" spans="1:17" ht="13.2">
      <c r="A391" s="9" t="s">
        <v>12147</v>
      </c>
      <c r="B391" s="13" t="s">
        <v>12148</v>
      </c>
      <c r="C391" s="13" t="s">
        <v>12149</v>
      </c>
      <c r="D391" s="13" t="s">
        <v>12150</v>
      </c>
      <c r="E391" s="7" t="s">
        <v>12151</v>
      </c>
      <c r="F391" s="7" t="s">
        <v>12152</v>
      </c>
      <c r="G391" s="5" t="s">
        <v>9779</v>
      </c>
      <c r="H391" s="6" t="s">
        <v>12153</v>
      </c>
      <c r="I391" s="7" t="s">
        <v>12154</v>
      </c>
      <c r="O391" s="6" t="s">
        <v>12139</v>
      </c>
      <c r="P391" s="6" t="s">
        <v>12140</v>
      </c>
      <c r="Q391" s="6" t="s">
        <v>12145</v>
      </c>
    </row>
    <row r="392" spans="1:17" ht="13.2">
      <c r="A392" s="9" t="s">
        <v>12155</v>
      </c>
      <c r="B392" s="13" t="s">
        <v>12156</v>
      </c>
      <c r="C392" s="13" t="s">
        <v>12157</v>
      </c>
      <c r="D392" s="13" t="s">
        <v>12158</v>
      </c>
      <c r="E392" s="7" t="s">
        <v>12159</v>
      </c>
      <c r="F392" s="7" t="s">
        <v>12160</v>
      </c>
      <c r="G392" s="5" t="s">
        <v>12161</v>
      </c>
      <c r="H392" s="6" t="s">
        <v>12162</v>
      </c>
      <c r="I392" s="7" t="s">
        <v>12163</v>
      </c>
      <c r="O392" s="6" t="s">
        <v>12147</v>
      </c>
      <c r="P392" s="6" t="s">
        <v>12148</v>
      </c>
      <c r="Q392" s="6" t="s">
        <v>12153</v>
      </c>
    </row>
    <row r="393" spans="1:17" ht="13.2">
      <c r="A393" s="9" t="s">
        <v>12164</v>
      </c>
      <c r="B393" s="13" t="s">
        <v>12165</v>
      </c>
      <c r="C393" s="13" t="s">
        <v>12166</v>
      </c>
      <c r="D393" s="13" t="s">
        <v>12165</v>
      </c>
      <c r="E393" s="7" t="s">
        <v>12167</v>
      </c>
      <c r="F393" s="7" t="s">
        <v>12166</v>
      </c>
      <c r="G393" s="5" t="s">
        <v>12168</v>
      </c>
      <c r="H393" s="6" t="s">
        <v>12169</v>
      </c>
      <c r="I393" s="7" t="s">
        <v>12170</v>
      </c>
      <c r="O393" s="6" t="s">
        <v>12155</v>
      </c>
      <c r="P393" s="6" t="s">
        <v>12156</v>
      </c>
      <c r="Q393" s="6" t="s">
        <v>12162</v>
      </c>
    </row>
    <row r="394" spans="1:17" ht="13.2">
      <c r="A394" s="9" t="s">
        <v>12171</v>
      </c>
      <c r="B394" s="13" t="s">
        <v>1876</v>
      </c>
      <c r="C394" s="13" t="s">
        <v>1877</v>
      </c>
      <c r="D394" s="13" t="s">
        <v>7813</v>
      </c>
      <c r="E394" s="7" t="s">
        <v>1879</v>
      </c>
      <c r="F394" s="7" t="s">
        <v>10425</v>
      </c>
      <c r="G394" s="5" t="s">
        <v>1880</v>
      </c>
      <c r="H394" s="6" t="s">
        <v>12172</v>
      </c>
      <c r="I394" s="7" t="s">
        <v>1882</v>
      </c>
      <c r="O394" s="6" t="s">
        <v>12164</v>
      </c>
      <c r="P394" s="6" t="s">
        <v>12165</v>
      </c>
      <c r="Q394" s="6" t="s">
        <v>12169</v>
      </c>
    </row>
    <row r="395" spans="1:17" ht="13.2">
      <c r="A395" s="9" t="s">
        <v>12173</v>
      </c>
      <c r="B395" s="13" t="s">
        <v>7643</v>
      </c>
      <c r="C395" s="13" t="s">
        <v>7643</v>
      </c>
      <c r="D395" s="13" t="s">
        <v>7641</v>
      </c>
      <c r="E395" s="7" t="s">
        <v>7830</v>
      </c>
      <c r="F395" s="7" t="s">
        <v>7643</v>
      </c>
      <c r="G395" s="5" t="s">
        <v>7644</v>
      </c>
      <c r="H395" s="6" t="s">
        <v>7645</v>
      </c>
      <c r="I395" s="7" t="s">
        <v>7643</v>
      </c>
      <c r="O395" s="6" t="s">
        <v>12171</v>
      </c>
      <c r="P395" s="6" t="s">
        <v>1876</v>
      </c>
      <c r="Q395" s="6" t="s">
        <v>12172</v>
      </c>
    </row>
    <row r="396" spans="1:17" ht="13.2">
      <c r="A396" s="9" t="s">
        <v>12174</v>
      </c>
      <c r="B396" s="13" t="s">
        <v>7825</v>
      </c>
      <c r="C396" s="13" t="s">
        <v>7825</v>
      </c>
      <c r="D396" s="13" t="s">
        <v>7825</v>
      </c>
      <c r="E396" s="7" t="s">
        <v>7826</v>
      </c>
      <c r="F396" s="7" t="s">
        <v>7825</v>
      </c>
      <c r="G396" s="5" t="s">
        <v>7827</v>
      </c>
      <c r="H396" s="6" t="s">
        <v>7828</v>
      </c>
      <c r="I396" s="7" t="s">
        <v>12175</v>
      </c>
      <c r="O396" s="6" t="s">
        <v>12173</v>
      </c>
      <c r="P396" s="6" t="s">
        <v>7643</v>
      </c>
      <c r="Q396" s="6" t="s">
        <v>7645</v>
      </c>
    </row>
    <row r="397" spans="1:17" ht="13.2">
      <c r="A397" s="9" t="s">
        <v>12176</v>
      </c>
      <c r="B397" s="13" t="s">
        <v>12177</v>
      </c>
      <c r="C397" s="13" t="s">
        <v>12178</v>
      </c>
      <c r="D397" s="13" t="s">
        <v>12179</v>
      </c>
      <c r="E397" s="7" t="s">
        <v>12180</v>
      </c>
      <c r="F397" s="7" t="s">
        <v>12181</v>
      </c>
      <c r="G397" s="5" t="s">
        <v>12182</v>
      </c>
      <c r="H397" s="6" t="s">
        <v>12183</v>
      </c>
      <c r="I397" s="7" t="s">
        <v>12184</v>
      </c>
      <c r="O397" s="6" t="s">
        <v>12174</v>
      </c>
      <c r="P397" s="6" t="s">
        <v>7825</v>
      </c>
      <c r="Q397" s="6" t="s">
        <v>7828</v>
      </c>
    </row>
    <row r="398" spans="1:17" ht="13.2">
      <c r="A398" s="9" t="s">
        <v>12185</v>
      </c>
      <c r="B398" s="13" t="s">
        <v>10330</v>
      </c>
      <c r="C398" s="13" t="s">
        <v>12186</v>
      </c>
      <c r="D398" s="13" t="s">
        <v>12187</v>
      </c>
      <c r="E398" s="7" t="s">
        <v>10333</v>
      </c>
      <c r="F398" s="7" t="s">
        <v>10523</v>
      </c>
      <c r="G398" s="5" t="s">
        <v>10334</v>
      </c>
      <c r="H398" s="6" t="s">
        <v>10524</v>
      </c>
      <c r="I398" s="7" t="s">
        <v>10333</v>
      </c>
      <c r="O398" s="6" t="s">
        <v>12176</v>
      </c>
      <c r="P398" s="6" t="s">
        <v>12177</v>
      </c>
      <c r="Q398" s="6" t="s">
        <v>12183</v>
      </c>
    </row>
    <row r="399" spans="1:17" ht="13.2">
      <c r="A399" s="9" t="s">
        <v>12188</v>
      </c>
      <c r="B399" s="13" t="s">
        <v>5767</v>
      </c>
      <c r="C399" s="13" t="s">
        <v>10526</v>
      </c>
      <c r="D399" s="13" t="s">
        <v>5768</v>
      </c>
      <c r="E399" s="7" t="s">
        <v>5769</v>
      </c>
      <c r="F399" s="7" t="s">
        <v>12189</v>
      </c>
      <c r="G399" s="5" t="s">
        <v>5770</v>
      </c>
      <c r="H399" s="6" t="s">
        <v>5771</v>
      </c>
      <c r="I399" s="7" t="s">
        <v>5767</v>
      </c>
      <c r="O399" s="6" t="s">
        <v>12185</v>
      </c>
      <c r="P399" s="6" t="s">
        <v>10330</v>
      </c>
      <c r="Q399" s="6" t="s">
        <v>10524</v>
      </c>
    </row>
    <row r="400" spans="1:17" ht="13.2">
      <c r="A400" s="9" t="s">
        <v>12190</v>
      </c>
      <c r="B400" s="13" t="s">
        <v>12191</v>
      </c>
      <c r="C400" s="13" t="s">
        <v>12192</v>
      </c>
      <c r="D400" s="13" t="s">
        <v>12193</v>
      </c>
      <c r="E400" s="7" t="s">
        <v>10326</v>
      </c>
      <c r="F400" s="7" t="s">
        <v>12194</v>
      </c>
      <c r="G400" s="5" t="s">
        <v>12195</v>
      </c>
      <c r="H400" s="6" t="s">
        <v>10328</v>
      </c>
      <c r="I400" s="7" t="s">
        <v>12193</v>
      </c>
      <c r="O400" s="6" t="s">
        <v>12188</v>
      </c>
      <c r="P400" s="6" t="s">
        <v>5767</v>
      </c>
      <c r="Q400" s="6" t="s">
        <v>5771</v>
      </c>
    </row>
    <row r="401" spans="1:17" ht="13.2">
      <c r="A401" s="9" t="s">
        <v>12196</v>
      </c>
      <c r="B401" s="13" t="s">
        <v>9737</v>
      </c>
      <c r="C401" s="13" t="s">
        <v>9738</v>
      </c>
      <c r="D401" s="13" t="s">
        <v>9739</v>
      </c>
      <c r="E401" s="7" t="s">
        <v>12197</v>
      </c>
      <c r="F401" s="7" t="s">
        <v>9741</v>
      </c>
      <c r="G401" s="5" t="s">
        <v>9742</v>
      </c>
      <c r="H401" s="6" t="s">
        <v>9743</v>
      </c>
      <c r="I401" s="7" t="s">
        <v>9744</v>
      </c>
      <c r="O401" s="6" t="s">
        <v>12190</v>
      </c>
      <c r="P401" s="6" t="s">
        <v>12191</v>
      </c>
      <c r="Q401" s="6" t="s">
        <v>10328</v>
      </c>
    </row>
    <row r="402" spans="1:17" ht="13.2">
      <c r="A402" s="9" t="s">
        <v>12198</v>
      </c>
      <c r="B402" s="13" t="s">
        <v>10330</v>
      </c>
      <c r="C402" s="13" t="s">
        <v>12186</v>
      </c>
      <c r="D402" s="13" t="s">
        <v>12187</v>
      </c>
      <c r="E402" s="7" t="s">
        <v>10333</v>
      </c>
      <c r="F402" s="7" t="s">
        <v>10523</v>
      </c>
      <c r="G402" s="5" t="s">
        <v>10334</v>
      </c>
      <c r="H402" s="6" t="s">
        <v>10335</v>
      </c>
      <c r="I402" s="7" t="s">
        <v>12199</v>
      </c>
      <c r="O402" s="6" t="s">
        <v>12196</v>
      </c>
      <c r="P402" s="6" t="s">
        <v>9737</v>
      </c>
      <c r="Q402" s="6" t="s">
        <v>9743</v>
      </c>
    </row>
    <row r="403" spans="1:17" ht="13.2">
      <c r="A403" s="9" t="s">
        <v>12200</v>
      </c>
      <c r="B403" s="13" t="s">
        <v>12201</v>
      </c>
      <c r="C403" s="13" t="s">
        <v>12202</v>
      </c>
      <c r="D403" s="13" t="s">
        <v>12203</v>
      </c>
      <c r="E403" s="7" t="s">
        <v>12204</v>
      </c>
      <c r="F403" s="7" t="s">
        <v>10322</v>
      </c>
      <c r="G403" s="5" t="s">
        <v>5770</v>
      </c>
      <c r="H403" s="6" t="s">
        <v>10323</v>
      </c>
      <c r="I403" s="7" t="s">
        <v>12205</v>
      </c>
      <c r="O403" s="6" t="s">
        <v>12198</v>
      </c>
      <c r="P403" s="6" t="s">
        <v>10330</v>
      </c>
      <c r="Q403" s="6" t="s">
        <v>10335</v>
      </c>
    </row>
    <row r="404" spans="1:17" ht="13.2">
      <c r="A404" s="9" t="s">
        <v>12206</v>
      </c>
      <c r="B404" s="13" t="s">
        <v>12207</v>
      </c>
      <c r="C404" s="13" t="s">
        <v>12208</v>
      </c>
      <c r="D404" s="13" t="s">
        <v>10325</v>
      </c>
      <c r="E404" s="7" t="s">
        <v>12209</v>
      </c>
      <c r="F404" s="7" t="s">
        <v>10325</v>
      </c>
      <c r="G404" s="5" t="s">
        <v>10327</v>
      </c>
      <c r="H404" s="6" t="s">
        <v>10328</v>
      </c>
      <c r="I404" s="7" t="s">
        <v>12210</v>
      </c>
      <c r="O404" s="6" t="s">
        <v>12200</v>
      </c>
      <c r="P404" s="6" t="s">
        <v>12201</v>
      </c>
      <c r="Q404" s="6" t="s">
        <v>10323</v>
      </c>
    </row>
    <row r="405" spans="1:17" ht="13.2">
      <c r="A405" s="9" t="s">
        <v>12211</v>
      </c>
      <c r="B405" s="13" t="s">
        <v>12212</v>
      </c>
      <c r="C405" s="13" t="s">
        <v>12213</v>
      </c>
      <c r="D405" s="13" t="s">
        <v>12214</v>
      </c>
      <c r="E405" s="7" t="s">
        <v>12215</v>
      </c>
      <c r="F405" s="7" t="s">
        <v>12216</v>
      </c>
      <c r="G405" s="5" t="s">
        <v>12217</v>
      </c>
      <c r="H405" s="6" t="s">
        <v>12218</v>
      </c>
      <c r="I405" s="7" t="s">
        <v>12219</v>
      </c>
      <c r="O405" s="6" t="s">
        <v>12206</v>
      </c>
      <c r="P405" s="6" t="s">
        <v>12207</v>
      </c>
      <c r="Q405" s="6" t="s">
        <v>10328</v>
      </c>
    </row>
    <row r="406" spans="1:17" ht="13.2">
      <c r="A406" s="9" t="s">
        <v>12220</v>
      </c>
      <c r="B406" s="13" t="s">
        <v>12221</v>
      </c>
      <c r="C406" s="13" t="s">
        <v>5723</v>
      </c>
      <c r="D406" s="13" t="s">
        <v>12221</v>
      </c>
      <c r="E406" s="7" t="s">
        <v>12221</v>
      </c>
      <c r="F406" s="7" t="s">
        <v>12222</v>
      </c>
      <c r="G406" s="5" t="s">
        <v>5729</v>
      </c>
      <c r="H406" s="6" t="s">
        <v>12223</v>
      </c>
      <c r="I406" s="7" t="s">
        <v>12221</v>
      </c>
      <c r="O406" s="6" t="s">
        <v>12211</v>
      </c>
      <c r="P406" s="6" t="s">
        <v>12212</v>
      </c>
      <c r="Q406" s="6" t="s">
        <v>12218</v>
      </c>
    </row>
    <row r="407" spans="1:17" ht="13.2">
      <c r="A407" s="9" t="s">
        <v>12224</v>
      </c>
      <c r="B407" s="13" t="s">
        <v>5773</v>
      </c>
      <c r="C407" s="13" t="s">
        <v>5774</v>
      </c>
      <c r="D407" s="13" t="s">
        <v>5775</v>
      </c>
      <c r="E407" s="7" t="s">
        <v>5776</v>
      </c>
      <c r="F407" s="7" t="s">
        <v>5777</v>
      </c>
      <c r="G407" s="5" t="s">
        <v>5778</v>
      </c>
      <c r="H407" s="6" t="s">
        <v>5779</v>
      </c>
      <c r="I407" s="7" t="s">
        <v>5776</v>
      </c>
      <c r="O407" s="6" t="s">
        <v>12220</v>
      </c>
      <c r="P407" s="6" t="s">
        <v>12221</v>
      </c>
      <c r="Q407" s="6" t="s">
        <v>12223</v>
      </c>
    </row>
    <row r="408" spans="1:17" ht="13.2">
      <c r="A408" s="9" t="s">
        <v>12225</v>
      </c>
      <c r="B408" s="13" t="s">
        <v>5758</v>
      </c>
      <c r="C408" s="13" t="s">
        <v>5759</v>
      </c>
      <c r="D408" s="13" t="s">
        <v>5760</v>
      </c>
      <c r="E408" s="7" t="s">
        <v>5761</v>
      </c>
      <c r="F408" s="7" t="s">
        <v>5762</v>
      </c>
      <c r="G408" s="5" t="s">
        <v>5763</v>
      </c>
      <c r="H408" s="6" t="s">
        <v>5764</v>
      </c>
      <c r="I408" s="7" t="s">
        <v>5765</v>
      </c>
      <c r="O408" s="6" t="s">
        <v>12224</v>
      </c>
      <c r="P408" s="6" t="s">
        <v>5773</v>
      </c>
      <c r="Q408" s="6" t="s">
        <v>5779</v>
      </c>
    </row>
    <row r="409" spans="1:17" ht="13.2">
      <c r="A409" s="9" t="s">
        <v>12226</v>
      </c>
      <c r="B409" s="13" t="s">
        <v>12227</v>
      </c>
      <c r="C409" s="13" t="s">
        <v>12228</v>
      </c>
      <c r="D409" s="13" t="s">
        <v>12229</v>
      </c>
      <c r="E409" s="7" t="s">
        <v>12230</v>
      </c>
      <c r="F409" s="7" t="s">
        <v>12231</v>
      </c>
      <c r="G409" s="5" t="s">
        <v>12232</v>
      </c>
      <c r="H409" s="6" t="s">
        <v>12233</v>
      </c>
      <c r="I409" s="7" t="s">
        <v>12234</v>
      </c>
      <c r="O409" s="6" t="s">
        <v>12225</v>
      </c>
      <c r="P409" s="6" t="s">
        <v>5758</v>
      </c>
      <c r="Q409" s="6" t="s">
        <v>5764</v>
      </c>
    </row>
    <row r="410" spans="1:17" ht="13.2">
      <c r="A410" s="9" t="s">
        <v>12235</v>
      </c>
      <c r="B410" s="22" t="s">
        <v>12236</v>
      </c>
      <c r="C410" s="7" t="s">
        <v>12237</v>
      </c>
      <c r="D410" s="7" t="s">
        <v>12238</v>
      </c>
      <c r="E410" s="7" t="s">
        <v>12239</v>
      </c>
      <c r="F410" s="7" t="s">
        <v>12240</v>
      </c>
      <c r="G410" s="5" t="s">
        <v>12241</v>
      </c>
      <c r="H410" s="6" t="s">
        <v>12242</v>
      </c>
      <c r="I410" s="7" t="s">
        <v>12243</v>
      </c>
      <c r="O410" s="6" t="s">
        <v>12226</v>
      </c>
      <c r="P410" s="6" t="s">
        <v>12227</v>
      </c>
      <c r="Q410" s="6" t="s">
        <v>12233</v>
      </c>
    </row>
    <row r="411" spans="1:17" ht="14.4">
      <c r="A411" s="9" t="s">
        <v>12244</v>
      </c>
      <c r="B411" s="22" t="s">
        <v>12245</v>
      </c>
      <c r="C411" s="25" t="s">
        <v>12245</v>
      </c>
      <c r="D411" s="7" t="s">
        <v>12246</v>
      </c>
      <c r="E411" s="7" t="s">
        <v>12245</v>
      </c>
      <c r="F411" s="7" t="s">
        <v>12247</v>
      </c>
      <c r="G411" s="5" t="s">
        <v>12248</v>
      </c>
      <c r="H411" s="6" t="s">
        <v>12249</v>
      </c>
      <c r="I411" s="7" t="s">
        <v>12250</v>
      </c>
      <c r="O411" s="6" t="s">
        <v>12235</v>
      </c>
      <c r="P411" s="6" t="s">
        <v>12236</v>
      </c>
      <c r="Q411" s="6" t="s">
        <v>12242</v>
      </c>
    </row>
    <row r="412" spans="1:17" ht="14.4">
      <c r="A412" s="9" t="s">
        <v>12251</v>
      </c>
      <c r="B412" s="25" t="s">
        <v>12252</v>
      </c>
      <c r="C412" s="25" t="s">
        <v>12253</v>
      </c>
      <c r="D412" s="7" t="s">
        <v>12254</v>
      </c>
      <c r="E412" s="25" t="s">
        <v>12255</v>
      </c>
      <c r="F412" s="7" t="s">
        <v>12256</v>
      </c>
      <c r="G412" s="5" t="s">
        <v>12257</v>
      </c>
      <c r="H412" s="6" t="s">
        <v>12258</v>
      </c>
      <c r="I412" s="7" t="s">
        <v>12259</v>
      </c>
      <c r="O412" s="6" t="s">
        <v>12244</v>
      </c>
      <c r="P412" s="6" t="s">
        <v>12245</v>
      </c>
      <c r="Q412" s="6" t="s">
        <v>12249</v>
      </c>
    </row>
    <row r="413" spans="1:17" ht="14.4">
      <c r="A413" s="9" t="s">
        <v>12260</v>
      </c>
      <c r="B413" s="22" t="s">
        <v>7825</v>
      </c>
      <c r="C413" s="25" t="s">
        <v>7825</v>
      </c>
      <c r="D413" s="7" t="s">
        <v>7825</v>
      </c>
      <c r="E413" s="7" t="s">
        <v>7826</v>
      </c>
      <c r="F413" s="7" t="s">
        <v>7825</v>
      </c>
      <c r="G413" s="5" t="s">
        <v>7827</v>
      </c>
      <c r="H413" s="6" t="s">
        <v>7828</v>
      </c>
      <c r="I413" s="7" t="s">
        <v>7825</v>
      </c>
      <c r="O413" s="6" t="s">
        <v>12251</v>
      </c>
      <c r="P413" s="6" t="s">
        <v>12261</v>
      </c>
      <c r="Q413" s="6" t="s">
        <v>12258</v>
      </c>
    </row>
    <row r="414" spans="1:17" ht="14.4">
      <c r="A414" s="9" t="s">
        <v>12262</v>
      </c>
      <c r="B414" s="25" t="s">
        <v>12263</v>
      </c>
      <c r="C414" s="25" t="s">
        <v>12264</v>
      </c>
      <c r="D414" s="7" t="s">
        <v>12265</v>
      </c>
      <c r="E414" s="25" t="s">
        <v>12266</v>
      </c>
      <c r="F414" s="7" t="s">
        <v>12267</v>
      </c>
      <c r="G414" s="5" t="s">
        <v>12268</v>
      </c>
      <c r="H414" s="6" t="s">
        <v>12269</v>
      </c>
      <c r="I414" s="7" t="s">
        <v>12270</v>
      </c>
      <c r="O414" s="6" t="s">
        <v>12260</v>
      </c>
      <c r="P414" s="6" t="s">
        <v>7825</v>
      </c>
      <c r="Q414" s="6" t="s">
        <v>7828</v>
      </c>
    </row>
    <row r="415" spans="1:17" ht="14.4">
      <c r="A415" s="9" t="s">
        <v>12271</v>
      </c>
      <c r="B415" s="22" t="s">
        <v>12272</v>
      </c>
      <c r="C415" s="25" t="s">
        <v>12273</v>
      </c>
      <c r="D415" s="7" t="s">
        <v>12274</v>
      </c>
      <c r="E415" s="7" t="s">
        <v>12275</v>
      </c>
      <c r="F415" s="7" t="s">
        <v>12276</v>
      </c>
      <c r="G415" s="5" t="s">
        <v>12277</v>
      </c>
      <c r="H415" s="6" t="s">
        <v>12278</v>
      </c>
      <c r="I415" s="7" t="s">
        <v>12279</v>
      </c>
      <c r="O415" s="6" t="s">
        <v>12262</v>
      </c>
      <c r="P415" s="6" t="s">
        <v>12280</v>
      </c>
      <c r="Q415" s="6" t="s">
        <v>12269</v>
      </c>
    </row>
    <row r="416" spans="1:17" ht="14.4">
      <c r="A416" s="9" t="s">
        <v>12281</v>
      </c>
      <c r="B416" s="25" t="s">
        <v>12282</v>
      </c>
      <c r="C416" s="25" t="s">
        <v>12283</v>
      </c>
      <c r="D416" s="7" t="s">
        <v>12284</v>
      </c>
      <c r="E416" s="25" t="s">
        <v>12285</v>
      </c>
      <c r="F416" s="7" t="s">
        <v>12286</v>
      </c>
      <c r="G416" s="5" t="s">
        <v>12287</v>
      </c>
      <c r="H416" s="6" t="s">
        <v>12288</v>
      </c>
      <c r="I416" s="7" t="s">
        <v>12289</v>
      </c>
      <c r="O416" s="6" t="s">
        <v>12271</v>
      </c>
      <c r="P416" s="6" t="s">
        <v>12272</v>
      </c>
      <c r="Q416" s="6" t="s">
        <v>12278</v>
      </c>
    </row>
    <row r="417" spans="1:17" ht="14.4">
      <c r="A417" s="9" t="s">
        <v>12290</v>
      </c>
      <c r="B417" s="22" t="s">
        <v>12245</v>
      </c>
      <c r="C417" s="25" t="s">
        <v>12245</v>
      </c>
      <c r="D417" s="7" t="s">
        <v>12246</v>
      </c>
      <c r="E417" s="7" t="s">
        <v>12245</v>
      </c>
      <c r="F417" s="7" t="s">
        <v>12247</v>
      </c>
      <c r="G417" s="5" t="s">
        <v>12248</v>
      </c>
      <c r="H417" s="6" t="s">
        <v>12249</v>
      </c>
      <c r="I417" s="7" t="s">
        <v>12250</v>
      </c>
      <c r="O417" s="6" t="s">
        <v>12281</v>
      </c>
      <c r="P417" s="6" t="s">
        <v>12291</v>
      </c>
      <c r="Q417" s="6" t="s">
        <v>12288</v>
      </c>
    </row>
    <row r="418" spans="1:17" ht="13.2">
      <c r="A418" s="9" t="s">
        <v>12292</v>
      </c>
      <c r="B418" s="22" t="s">
        <v>12293</v>
      </c>
      <c r="C418" s="7" t="s">
        <v>12294</v>
      </c>
      <c r="D418" s="7" t="s">
        <v>12295</v>
      </c>
      <c r="E418" s="7" t="s">
        <v>12296</v>
      </c>
      <c r="F418" s="7" t="s">
        <v>12297</v>
      </c>
      <c r="G418" s="5" t="s">
        <v>10505</v>
      </c>
      <c r="H418" s="6" t="s">
        <v>12298</v>
      </c>
      <c r="I418" s="7" t="s">
        <v>12299</v>
      </c>
      <c r="O418" s="6" t="s">
        <v>12290</v>
      </c>
      <c r="P418" s="6" t="s">
        <v>12245</v>
      </c>
      <c r="Q418" s="6" t="s">
        <v>12249</v>
      </c>
    </row>
    <row r="419" spans="1:17" ht="13.2">
      <c r="A419" s="9" t="s">
        <v>12300</v>
      </c>
      <c r="B419" s="22" t="s">
        <v>12301</v>
      </c>
      <c r="C419" s="7" t="s">
        <v>12302</v>
      </c>
      <c r="D419" s="7" t="s">
        <v>12303</v>
      </c>
      <c r="E419" s="7" t="s">
        <v>12304</v>
      </c>
      <c r="F419" s="7" t="s">
        <v>12305</v>
      </c>
      <c r="G419" s="5" t="s">
        <v>12306</v>
      </c>
      <c r="H419" s="6" t="s">
        <v>12307</v>
      </c>
      <c r="I419" s="7" t="s">
        <v>12308</v>
      </c>
      <c r="O419" s="6" t="s">
        <v>12292</v>
      </c>
      <c r="P419" s="6" t="s">
        <v>12293</v>
      </c>
      <c r="Q419" s="6" t="s">
        <v>12298</v>
      </c>
    </row>
    <row r="420" spans="1:17" ht="13.2">
      <c r="A420" s="9" t="s">
        <v>12309</v>
      </c>
      <c r="B420" s="22" t="s">
        <v>12310</v>
      </c>
      <c r="C420" s="7" t="s">
        <v>12311</v>
      </c>
      <c r="D420" s="7" t="s">
        <v>12312</v>
      </c>
      <c r="E420" s="7" t="s">
        <v>12313</v>
      </c>
      <c r="F420" s="7" t="s">
        <v>12314</v>
      </c>
      <c r="G420" s="5" t="s">
        <v>12315</v>
      </c>
      <c r="H420" s="6" t="s">
        <v>12316</v>
      </c>
      <c r="I420" s="7" t="s">
        <v>12317</v>
      </c>
      <c r="O420" s="6" t="s">
        <v>12300</v>
      </c>
      <c r="P420" s="6" t="s">
        <v>12301</v>
      </c>
      <c r="Q420" s="6" t="s">
        <v>12307</v>
      </c>
    </row>
    <row r="421" spans="1:17" ht="13.2">
      <c r="A421" s="9" t="s">
        <v>12318</v>
      </c>
      <c r="B421" s="22" t="s">
        <v>12319</v>
      </c>
      <c r="C421" s="7" t="s">
        <v>12319</v>
      </c>
      <c r="D421" s="7" t="s">
        <v>12319</v>
      </c>
      <c r="E421" s="7" t="s">
        <v>12319</v>
      </c>
      <c r="F421" s="7" t="s">
        <v>12319</v>
      </c>
      <c r="G421" s="5" t="s">
        <v>12319</v>
      </c>
      <c r="H421" s="6" t="s">
        <v>12319</v>
      </c>
      <c r="I421" s="7" t="s">
        <v>12319</v>
      </c>
      <c r="O421" s="6" t="s">
        <v>12309</v>
      </c>
      <c r="P421" s="6" t="s">
        <v>12310</v>
      </c>
      <c r="Q421" s="6" t="s">
        <v>12316</v>
      </c>
    </row>
    <row r="422" spans="1:17" ht="13.2">
      <c r="A422" s="9" t="s">
        <v>12320</v>
      </c>
      <c r="B422" s="22" t="s">
        <v>12321</v>
      </c>
      <c r="C422" s="7" t="s">
        <v>12321</v>
      </c>
      <c r="D422" s="7" t="s">
        <v>12321</v>
      </c>
      <c r="E422" s="7" t="s">
        <v>12322</v>
      </c>
      <c r="F422" s="7" t="s">
        <v>12321</v>
      </c>
      <c r="G422" s="5" t="s">
        <v>12323</v>
      </c>
      <c r="H422" s="6" t="s">
        <v>12321</v>
      </c>
      <c r="I422" s="7" t="s">
        <v>12321</v>
      </c>
      <c r="O422" s="6" t="s">
        <v>12318</v>
      </c>
      <c r="P422" s="6" t="s">
        <v>12319</v>
      </c>
      <c r="Q422" s="6" t="s">
        <v>12319</v>
      </c>
    </row>
    <row r="423" spans="1:17" ht="13.2">
      <c r="A423" s="9" t="s">
        <v>12324</v>
      </c>
      <c r="B423" s="22" t="s">
        <v>2945</v>
      </c>
      <c r="C423" s="7" t="s">
        <v>2946</v>
      </c>
      <c r="D423" s="7" t="s">
        <v>2947</v>
      </c>
      <c r="E423" s="7" t="s">
        <v>2948</v>
      </c>
      <c r="F423" s="7" t="s">
        <v>2949</v>
      </c>
      <c r="G423" s="5" t="s">
        <v>2950</v>
      </c>
      <c r="H423" s="6" t="s">
        <v>2951</v>
      </c>
      <c r="I423" s="7" t="s">
        <v>2952</v>
      </c>
      <c r="O423" s="6" t="s">
        <v>12320</v>
      </c>
      <c r="P423" s="6" t="s">
        <v>12321</v>
      </c>
      <c r="Q423" s="6" t="s">
        <v>12321</v>
      </c>
    </row>
    <row r="424" spans="1:17" ht="13.2">
      <c r="A424" s="9" t="s">
        <v>12325</v>
      </c>
      <c r="B424" s="22" t="s">
        <v>3730</v>
      </c>
      <c r="C424" s="7" t="s">
        <v>12326</v>
      </c>
      <c r="D424" s="7" t="s">
        <v>12327</v>
      </c>
      <c r="E424" s="7" t="s">
        <v>12328</v>
      </c>
      <c r="F424" s="7" t="s">
        <v>12329</v>
      </c>
      <c r="G424" s="5" t="s">
        <v>3728</v>
      </c>
      <c r="H424" s="6" t="s">
        <v>3729</v>
      </c>
      <c r="I424" s="7" t="s">
        <v>3730</v>
      </c>
      <c r="O424" s="6" t="s">
        <v>12324</v>
      </c>
      <c r="P424" s="6" t="s">
        <v>2945</v>
      </c>
      <c r="Q424" s="6" t="s">
        <v>2951</v>
      </c>
    </row>
    <row r="425" spans="1:17" ht="13.2">
      <c r="A425" s="9" t="s">
        <v>12330</v>
      </c>
      <c r="B425" s="22" t="s">
        <v>3747</v>
      </c>
      <c r="C425" s="7" t="s">
        <v>3748</v>
      </c>
      <c r="D425" s="7" t="s">
        <v>3749</v>
      </c>
      <c r="E425" s="7" t="s">
        <v>3750</v>
      </c>
      <c r="F425" s="7" t="s">
        <v>3751</v>
      </c>
      <c r="G425" s="5" t="s">
        <v>3752</v>
      </c>
      <c r="H425" s="6" t="s">
        <v>3753</v>
      </c>
      <c r="I425" s="7" t="s">
        <v>3750</v>
      </c>
      <c r="O425" s="6" t="s">
        <v>12325</v>
      </c>
      <c r="P425" s="6" t="s">
        <v>3730</v>
      </c>
      <c r="Q425" s="6" t="s">
        <v>3729</v>
      </c>
    </row>
    <row r="426" spans="1:17" ht="13.2">
      <c r="A426" s="9" t="s">
        <v>12331</v>
      </c>
      <c r="B426" s="22" t="s">
        <v>12332</v>
      </c>
      <c r="C426" s="7" t="s">
        <v>12333</v>
      </c>
      <c r="D426" s="7" t="s">
        <v>12334</v>
      </c>
      <c r="E426" s="7" t="s">
        <v>12335</v>
      </c>
      <c r="F426" s="7" t="s">
        <v>12336</v>
      </c>
      <c r="G426" s="5" t="s">
        <v>12337</v>
      </c>
      <c r="H426" s="6" t="s">
        <v>12338</v>
      </c>
      <c r="I426" s="7" t="s">
        <v>12339</v>
      </c>
      <c r="O426" s="6" t="s">
        <v>12330</v>
      </c>
      <c r="P426" s="6" t="s">
        <v>3747</v>
      </c>
      <c r="Q426" s="6" t="s">
        <v>3753</v>
      </c>
    </row>
    <row r="427" spans="1:17" ht="13.2">
      <c r="A427" s="9" t="s">
        <v>12340</v>
      </c>
      <c r="B427" s="7" t="s">
        <v>12341</v>
      </c>
      <c r="C427" s="7" t="s">
        <v>4698</v>
      </c>
      <c r="D427" s="7" t="s">
        <v>12341</v>
      </c>
      <c r="E427" s="7" t="s">
        <v>12342</v>
      </c>
      <c r="F427" s="7" t="s">
        <v>12342</v>
      </c>
      <c r="G427" s="5" t="s">
        <v>12343</v>
      </c>
      <c r="H427" s="6" t="s">
        <v>12344</v>
      </c>
      <c r="I427" s="7" t="s">
        <v>12345</v>
      </c>
      <c r="O427" s="6" t="s">
        <v>12331</v>
      </c>
      <c r="P427" s="6" t="s">
        <v>12332</v>
      </c>
      <c r="Q427" s="6" t="s">
        <v>12338</v>
      </c>
    </row>
    <row r="428" spans="1:17" ht="13.2">
      <c r="A428" s="9" t="s">
        <v>12346</v>
      </c>
      <c r="B428" s="7" t="s">
        <v>9616</v>
      </c>
      <c r="C428" s="7" t="s">
        <v>9617</v>
      </c>
      <c r="D428" s="7" t="s">
        <v>9618</v>
      </c>
      <c r="E428" s="7" t="s">
        <v>9619</v>
      </c>
      <c r="F428" s="7" t="s">
        <v>9620</v>
      </c>
      <c r="G428" s="5" t="s">
        <v>12347</v>
      </c>
      <c r="H428" s="6" t="s">
        <v>10374</v>
      </c>
      <c r="I428" s="7" t="s">
        <v>9616</v>
      </c>
      <c r="O428" s="6" t="s">
        <v>12340</v>
      </c>
      <c r="P428" s="6" t="s">
        <v>12341</v>
      </c>
      <c r="Q428" s="6" t="s">
        <v>12344</v>
      </c>
    </row>
    <row r="429" spans="1:17" ht="13.2">
      <c r="A429" s="9" t="s">
        <v>12348</v>
      </c>
      <c r="B429" s="7" t="s">
        <v>12349</v>
      </c>
      <c r="C429" s="7" t="s">
        <v>12350</v>
      </c>
      <c r="D429" s="7" t="s">
        <v>12351</v>
      </c>
      <c r="E429" s="7" t="s">
        <v>12352</v>
      </c>
      <c r="F429" s="7" t="s">
        <v>12353</v>
      </c>
      <c r="G429" s="5" t="s">
        <v>12354</v>
      </c>
      <c r="H429" s="6" t="s">
        <v>12355</v>
      </c>
      <c r="I429" s="7" t="s">
        <v>12356</v>
      </c>
      <c r="O429" s="6" t="s">
        <v>12346</v>
      </c>
      <c r="P429" s="6" t="s">
        <v>9616</v>
      </c>
      <c r="Q429" s="6" t="s">
        <v>10374</v>
      </c>
    </row>
    <row r="430" spans="1:17" ht="13.2">
      <c r="A430" s="9" t="s">
        <v>12357</v>
      </c>
      <c r="B430" s="7" t="s">
        <v>12358</v>
      </c>
      <c r="C430" s="7" t="s">
        <v>12359</v>
      </c>
      <c r="D430" s="7" t="s">
        <v>12360</v>
      </c>
      <c r="E430" s="7" t="s">
        <v>12361</v>
      </c>
      <c r="F430" s="7" t="s">
        <v>12362</v>
      </c>
      <c r="G430" s="5" t="s">
        <v>2868</v>
      </c>
      <c r="H430" s="6" t="s">
        <v>12363</v>
      </c>
      <c r="I430" s="7" t="s">
        <v>12364</v>
      </c>
      <c r="O430" s="6" t="s">
        <v>12348</v>
      </c>
      <c r="P430" s="6" t="s">
        <v>12349</v>
      </c>
      <c r="Q430" s="6" t="s">
        <v>12355</v>
      </c>
    </row>
    <row r="431" spans="1:17" ht="13.2">
      <c r="A431" s="9" t="s">
        <v>12365</v>
      </c>
      <c r="B431" s="7" t="s">
        <v>12366</v>
      </c>
      <c r="C431" s="7" t="s">
        <v>12367</v>
      </c>
      <c r="D431" s="7" t="s">
        <v>12368</v>
      </c>
      <c r="E431" s="7" t="s">
        <v>12369</v>
      </c>
      <c r="F431" s="7" t="s">
        <v>12370</v>
      </c>
      <c r="G431" s="5" t="s">
        <v>12371</v>
      </c>
      <c r="H431" s="6" t="s">
        <v>12372</v>
      </c>
      <c r="I431" s="7" t="s">
        <v>12373</v>
      </c>
      <c r="O431" s="6" t="s">
        <v>12357</v>
      </c>
      <c r="P431" s="6" t="s">
        <v>12358</v>
      </c>
      <c r="Q431" s="6" t="s">
        <v>12363</v>
      </c>
    </row>
    <row r="432" spans="1:17" ht="13.2">
      <c r="A432" s="9" t="s">
        <v>12374</v>
      </c>
      <c r="B432" s="7" t="s">
        <v>12375</v>
      </c>
      <c r="C432" s="7" t="s">
        <v>12376</v>
      </c>
      <c r="D432" s="7" t="s">
        <v>12377</v>
      </c>
      <c r="E432" s="7" t="s">
        <v>12378</v>
      </c>
      <c r="F432" s="7" t="s">
        <v>12379</v>
      </c>
      <c r="G432" s="5" t="s">
        <v>12380</v>
      </c>
      <c r="H432" s="6" t="s">
        <v>12381</v>
      </c>
      <c r="I432" s="7" t="s">
        <v>12382</v>
      </c>
      <c r="O432" s="6" t="s">
        <v>12365</v>
      </c>
      <c r="P432" s="6" t="s">
        <v>12366</v>
      </c>
      <c r="Q432" s="6" t="s">
        <v>12372</v>
      </c>
    </row>
    <row r="433" spans="1:17" ht="13.2">
      <c r="A433" s="9" t="s">
        <v>12383</v>
      </c>
      <c r="B433" s="7" t="s">
        <v>12384</v>
      </c>
      <c r="C433" s="7" t="s">
        <v>12385</v>
      </c>
      <c r="D433" s="7" t="s">
        <v>12386</v>
      </c>
      <c r="E433" s="7" t="s">
        <v>12387</v>
      </c>
      <c r="F433" s="7" t="s">
        <v>12388</v>
      </c>
      <c r="G433" s="5" t="s">
        <v>12389</v>
      </c>
      <c r="H433" s="6" t="s">
        <v>12390</v>
      </c>
      <c r="I433" s="7" t="s">
        <v>12391</v>
      </c>
      <c r="O433" s="6" t="s">
        <v>12374</v>
      </c>
      <c r="P433" s="6" t="s">
        <v>12375</v>
      </c>
      <c r="Q433" s="6" t="s">
        <v>12381</v>
      </c>
    </row>
    <row r="434" spans="1:17" ht="13.2">
      <c r="A434" s="9" t="s">
        <v>12392</v>
      </c>
      <c r="B434" s="7" t="s">
        <v>12393</v>
      </c>
      <c r="C434" s="7" t="s">
        <v>4533</v>
      </c>
      <c r="D434" s="7" t="s">
        <v>12393</v>
      </c>
      <c r="E434" s="7" t="s">
        <v>12394</v>
      </c>
      <c r="F434" s="7" t="s">
        <v>12395</v>
      </c>
      <c r="G434" s="5" t="s">
        <v>12396</v>
      </c>
      <c r="H434" s="6" t="s">
        <v>12397</v>
      </c>
      <c r="I434" s="7" t="s">
        <v>6359</v>
      </c>
      <c r="O434" s="6" t="s">
        <v>12383</v>
      </c>
      <c r="P434" s="6" t="s">
        <v>12384</v>
      </c>
      <c r="Q434" s="6" t="s">
        <v>12390</v>
      </c>
    </row>
    <row r="435" spans="1:17" ht="13.2">
      <c r="A435" s="9" t="s">
        <v>12398</v>
      </c>
      <c r="B435" s="7" t="s">
        <v>12399</v>
      </c>
      <c r="C435" s="7" t="s">
        <v>12400</v>
      </c>
      <c r="D435" s="7" t="s">
        <v>12401</v>
      </c>
      <c r="E435" s="7" t="s">
        <v>12402</v>
      </c>
      <c r="F435" s="7" t="s">
        <v>12403</v>
      </c>
      <c r="G435" s="5" t="s">
        <v>12404</v>
      </c>
      <c r="H435" s="6" t="s">
        <v>12405</v>
      </c>
      <c r="I435" s="7" t="s">
        <v>12406</v>
      </c>
      <c r="O435" s="6" t="s">
        <v>12392</v>
      </c>
      <c r="P435" s="6" t="s">
        <v>12393</v>
      </c>
      <c r="Q435" s="6" t="s">
        <v>12397</v>
      </c>
    </row>
    <row r="436" spans="1:17" ht="13.2">
      <c r="A436" s="9" t="s">
        <v>12407</v>
      </c>
      <c r="B436" s="7" t="s">
        <v>12408</v>
      </c>
      <c r="C436" s="7" t="s">
        <v>12409</v>
      </c>
      <c r="D436" s="7" t="s">
        <v>12410</v>
      </c>
      <c r="E436" s="7" t="s">
        <v>12411</v>
      </c>
      <c r="F436" s="7" t="s">
        <v>12412</v>
      </c>
      <c r="G436" s="5" t="s">
        <v>12413</v>
      </c>
      <c r="H436" s="6" t="s">
        <v>12414</v>
      </c>
      <c r="I436" s="7" t="s">
        <v>12415</v>
      </c>
      <c r="O436" s="6" t="s">
        <v>12398</v>
      </c>
      <c r="P436" s="6" t="s">
        <v>12399</v>
      </c>
      <c r="Q436" s="6" t="s">
        <v>12405</v>
      </c>
    </row>
    <row r="437" spans="1:17" ht="13.2">
      <c r="A437" s="9" t="s">
        <v>12416</v>
      </c>
      <c r="B437" s="7" t="s">
        <v>5931</v>
      </c>
      <c r="C437" s="7" t="s">
        <v>5932</v>
      </c>
      <c r="D437" s="7" t="s">
        <v>12417</v>
      </c>
      <c r="E437" s="7" t="s">
        <v>8583</v>
      </c>
      <c r="F437" s="7" t="s">
        <v>5935</v>
      </c>
      <c r="G437" s="5" t="s">
        <v>5936</v>
      </c>
      <c r="H437" s="6" t="s">
        <v>5937</v>
      </c>
      <c r="I437" s="7" t="s">
        <v>5938</v>
      </c>
      <c r="O437" s="6" t="s">
        <v>12407</v>
      </c>
      <c r="P437" s="6" t="s">
        <v>12408</v>
      </c>
      <c r="Q437" s="6" t="s">
        <v>12414</v>
      </c>
    </row>
    <row r="438" spans="1:17" ht="13.2">
      <c r="A438" s="9" t="s">
        <v>12418</v>
      </c>
      <c r="B438" s="7" t="s">
        <v>12419</v>
      </c>
      <c r="C438" s="7" t="s">
        <v>12419</v>
      </c>
      <c r="D438" s="7" t="s">
        <v>12419</v>
      </c>
      <c r="E438" s="7" t="s">
        <v>12420</v>
      </c>
      <c r="F438" s="7" t="s">
        <v>12421</v>
      </c>
      <c r="G438" s="5" t="s">
        <v>12422</v>
      </c>
      <c r="H438" s="6" t="s">
        <v>12423</v>
      </c>
      <c r="I438" s="7" t="s">
        <v>12420</v>
      </c>
      <c r="O438" s="6" t="s">
        <v>12416</v>
      </c>
      <c r="P438" s="6" t="s">
        <v>5931</v>
      </c>
      <c r="Q438" s="6" t="s">
        <v>5937</v>
      </c>
    </row>
    <row r="439" spans="1:17" ht="13.2">
      <c r="A439" s="9" t="s">
        <v>12424</v>
      </c>
      <c r="B439" s="7" t="s">
        <v>12425</v>
      </c>
      <c r="C439" s="7" t="s">
        <v>10230</v>
      </c>
      <c r="D439" s="7" t="s">
        <v>12425</v>
      </c>
      <c r="E439" s="7" t="s">
        <v>12426</v>
      </c>
      <c r="F439" s="7" t="s">
        <v>9723</v>
      </c>
      <c r="G439" s="5" t="s">
        <v>10232</v>
      </c>
      <c r="H439" s="6" t="s">
        <v>12427</v>
      </c>
      <c r="I439" s="7" t="s">
        <v>12428</v>
      </c>
      <c r="O439" s="6" t="s">
        <v>12418</v>
      </c>
      <c r="P439" s="6" t="s">
        <v>12419</v>
      </c>
      <c r="Q439" s="6" t="s">
        <v>12423</v>
      </c>
    </row>
    <row r="440" spans="1:17" ht="13.2">
      <c r="A440" s="9" t="s">
        <v>12429</v>
      </c>
      <c r="B440" s="7" t="s">
        <v>12430</v>
      </c>
      <c r="C440" s="7" t="s">
        <v>10236</v>
      </c>
      <c r="D440" s="7" t="s">
        <v>10237</v>
      </c>
      <c r="E440" s="7" t="s">
        <v>10238</v>
      </c>
      <c r="F440" s="7" t="s">
        <v>9732</v>
      </c>
      <c r="G440" s="5" t="s">
        <v>10239</v>
      </c>
      <c r="H440" s="6" t="s">
        <v>12431</v>
      </c>
      <c r="I440" s="7" t="s">
        <v>10233</v>
      </c>
      <c r="O440" s="6" t="s">
        <v>12424</v>
      </c>
      <c r="P440" s="6" t="s">
        <v>12425</v>
      </c>
      <c r="Q440" s="6" t="s">
        <v>12427</v>
      </c>
    </row>
    <row r="441" spans="1:17" ht="13.2">
      <c r="A441" s="9" t="s">
        <v>12432</v>
      </c>
      <c r="B441" s="7" t="s">
        <v>12433</v>
      </c>
      <c r="C441" s="7" t="s">
        <v>12434</v>
      </c>
      <c r="D441" s="7" t="s">
        <v>12435</v>
      </c>
      <c r="E441" s="7" t="s">
        <v>12436</v>
      </c>
      <c r="F441" s="7" t="s">
        <v>12437</v>
      </c>
      <c r="G441" s="5" t="s">
        <v>12438</v>
      </c>
      <c r="H441" s="6" t="s">
        <v>12439</v>
      </c>
      <c r="I441" s="7" t="s">
        <v>12440</v>
      </c>
      <c r="O441" s="6" t="s">
        <v>12429</v>
      </c>
      <c r="P441" s="6" t="s">
        <v>12430</v>
      </c>
      <c r="Q441" s="6" t="s">
        <v>12431</v>
      </c>
    </row>
    <row r="442" spans="1:17" ht="13.2">
      <c r="A442" s="9" t="s">
        <v>12441</v>
      </c>
      <c r="B442" s="7" t="s">
        <v>12442</v>
      </c>
      <c r="C442" s="7" t="s">
        <v>12443</v>
      </c>
      <c r="D442" s="7" t="s">
        <v>12444</v>
      </c>
      <c r="E442" s="7" t="s">
        <v>12445</v>
      </c>
      <c r="F442" s="7" t="s">
        <v>12446</v>
      </c>
      <c r="G442" s="5" t="s">
        <v>12447</v>
      </c>
      <c r="H442" s="6" t="s">
        <v>12448</v>
      </c>
      <c r="I442" s="7" t="s">
        <v>12449</v>
      </c>
      <c r="O442" s="6" t="s">
        <v>12432</v>
      </c>
      <c r="P442" s="6" t="s">
        <v>12433</v>
      </c>
      <c r="Q442" s="6" t="s">
        <v>12439</v>
      </c>
    </row>
    <row r="443" spans="1:17" ht="13.2">
      <c r="A443" s="9" t="s">
        <v>12450</v>
      </c>
      <c r="B443" s="7" t="s">
        <v>12451</v>
      </c>
      <c r="C443" s="7" t="s">
        <v>12452</v>
      </c>
      <c r="D443" s="7" t="s">
        <v>12453</v>
      </c>
      <c r="E443" s="7" t="s">
        <v>12454</v>
      </c>
      <c r="F443" s="7" t="s">
        <v>12455</v>
      </c>
      <c r="G443" s="5" t="s">
        <v>12456</v>
      </c>
      <c r="H443" s="6" t="s">
        <v>12457</v>
      </c>
      <c r="I443" s="7" t="s">
        <v>12454</v>
      </c>
      <c r="O443" s="6" t="s">
        <v>12441</v>
      </c>
      <c r="P443" s="6" t="s">
        <v>12442</v>
      </c>
      <c r="Q443" s="6" t="s">
        <v>12448</v>
      </c>
    </row>
    <row r="444" spans="1:17" ht="13.2">
      <c r="A444" s="9" t="s">
        <v>12458</v>
      </c>
      <c r="B444" s="7" t="s">
        <v>10322</v>
      </c>
      <c r="C444" s="7" t="s">
        <v>10322</v>
      </c>
      <c r="D444" s="7" t="s">
        <v>10322</v>
      </c>
      <c r="E444" s="7" t="s">
        <v>5769</v>
      </c>
      <c r="F444" s="7" t="s">
        <v>10322</v>
      </c>
      <c r="G444" s="5" t="s">
        <v>12459</v>
      </c>
      <c r="H444" s="6" t="s">
        <v>10323</v>
      </c>
      <c r="I444" s="7" t="s">
        <v>10322</v>
      </c>
      <c r="O444" s="6" t="s">
        <v>12450</v>
      </c>
      <c r="P444" s="6" t="s">
        <v>12451</v>
      </c>
      <c r="Q444" s="6" t="s">
        <v>12457</v>
      </c>
    </row>
    <row r="445" spans="1:17" ht="13.2">
      <c r="A445" s="9" t="s">
        <v>12460</v>
      </c>
      <c r="B445" s="7" t="s">
        <v>10325</v>
      </c>
      <c r="C445" s="7" t="s">
        <v>10325</v>
      </c>
      <c r="D445" s="7" t="s">
        <v>10325</v>
      </c>
      <c r="E445" s="7" t="s">
        <v>10326</v>
      </c>
      <c r="F445" s="7" t="s">
        <v>10325</v>
      </c>
      <c r="G445" s="5" t="s">
        <v>12461</v>
      </c>
      <c r="H445" s="6" t="s">
        <v>10328</v>
      </c>
      <c r="I445" s="7" t="s">
        <v>10325</v>
      </c>
      <c r="O445" s="6" t="s">
        <v>12458</v>
      </c>
      <c r="P445" s="6" t="s">
        <v>10322</v>
      </c>
      <c r="Q445" s="6" t="s">
        <v>10323</v>
      </c>
    </row>
    <row r="446" spans="1:17" ht="13.2">
      <c r="A446" s="9" t="s">
        <v>12462</v>
      </c>
      <c r="B446" s="7" t="s">
        <v>7753</v>
      </c>
      <c r="C446" s="7" t="s">
        <v>12463</v>
      </c>
      <c r="D446" s="7" t="s">
        <v>12464</v>
      </c>
      <c r="E446" s="7" t="s">
        <v>12465</v>
      </c>
      <c r="F446" s="7" t="s">
        <v>12466</v>
      </c>
      <c r="G446" s="5" t="s">
        <v>12467</v>
      </c>
      <c r="H446" s="6" t="s">
        <v>12468</v>
      </c>
      <c r="I446" s="7" t="s">
        <v>7760</v>
      </c>
      <c r="O446" s="6" t="s">
        <v>12460</v>
      </c>
      <c r="P446" s="6" t="s">
        <v>10325</v>
      </c>
      <c r="Q446" s="6" t="s">
        <v>10328</v>
      </c>
    </row>
    <row r="447" spans="1:17" ht="13.2">
      <c r="A447" s="9" t="s">
        <v>12469</v>
      </c>
      <c r="B447" s="7" t="s">
        <v>9453</v>
      </c>
      <c r="C447" s="7" t="s">
        <v>9454</v>
      </c>
      <c r="D447" s="7" t="s">
        <v>12470</v>
      </c>
      <c r="E447" s="7" t="s">
        <v>12167</v>
      </c>
      <c r="F447" s="7" t="s">
        <v>9457</v>
      </c>
      <c r="G447" s="5" t="s">
        <v>9154</v>
      </c>
      <c r="H447" s="6" t="s">
        <v>9459</v>
      </c>
      <c r="I447" s="7" t="s">
        <v>2371</v>
      </c>
      <c r="O447" s="6" t="s">
        <v>12462</v>
      </c>
      <c r="P447" s="6" t="s">
        <v>7753</v>
      </c>
      <c r="Q447" s="6" t="s">
        <v>12468</v>
      </c>
    </row>
    <row r="448" spans="1:17" ht="13.2">
      <c r="A448" s="9" t="s">
        <v>12471</v>
      </c>
      <c r="B448" s="7" t="s">
        <v>12472</v>
      </c>
      <c r="C448" s="7" t="s">
        <v>12473</v>
      </c>
      <c r="D448" s="7" t="s">
        <v>12474</v>
      </c>
      <c r="E448" s="7" t="s">
        <v>12475</v>
      </c>
      <c r="F448" s="7" t="s">
        <v>12476</v>
      </c>
      <c r="G448" s="5" t="s">
        <v>12477</v>
      </c>
      <c r="H448" s="6" t="s">
        <v>12478</v>
      </c>
      <c r="I448" s="7" t="s">
        <v>12479</v>
      </c>
      <c r="O448" s="6" t="s">
        <v>12469</v>
      </c>
      <c r="P448" s="6" t="s">
        <v>9453</v>
      </c>
      <c r="Q448" s="6" t="s">
        <v>9459</v>
      </c>
    </row>
    <row r="449" spans="1:17" ht="13.2">
      <c r="A449" s="9" t="s">
        <v>12480</v>
      </c>
      <c r="B449" s="7" t="s">
        <v>12481</v>
      </c>
      <c r="C449" s="7" t="s">
        <v>12482</v>
      </c>
      <c r="D449" s="7" t="s">
        <v>12483</v>
      </c>
      <c r="E449" s="7" t="s">
        <v>12484</v>
      </c>
      <c r="F449" s="7" t="s">
        <v>12485</v>
      </c>
      <c r="G449" s="5" t="s">
        <v>12486</v>
      </c>
      <c r="H449" s="6" t="s">
        <v>12487</v>
      </c>
      <c r="I449" s="7" t="s">
        <v>12488</v>
      </c>
      <c r="O449" s="6" t="s">
        <v>12471</v>
      </c>
      <c r="P449" s="6" t="s">
        <v>12489</v>
      </c>
      <c r="Q449" s="6" t="s">
        <v>12478</v>
      </c>
    </row>
    <row r="450" spans="1:17" ht="13.2">
      <c r="A450" s="9" t="s">
        <v>12490</v>
      </c>
      <c r="B450" s="7" t="s">
        <v>12491</v>
      </c>
      <c r="C450" s="7" t="s">
        <v>12492</v>
      </c>
      <c r="D450" s="7" t="s">
        <v>12493</v>
      </c>
      <c r="E450" s="7" t="s">
        <v>12494</v>
      </c>
      <c r="F450" s="7" t="s">
        <v>12495</v>
      </c>
      <c r="G450" s="5" t="s">
        <v>12496</v>
      </c>
      <c r="H450" s="6" t="s">
        <v>12497</v>
      </c>
      <c r="I450" s="7" t="s">
        <v>12498</v>
      </c>
      <c r="O450" s="6" t="s">
        <v>12480</v>
      </c>
      <c r="P450" s="6" t="s">
        <v>12499</v>
      </c>
      <c r="Q450" s="6" t="s">
        <v>12487</v>
      </c>
    </row>
    <row r="451" spans="1:17" ht="13.2">
      <c r="A451" s="9" t="s">
        <v>12500</v>
      </c>
      <c r="B451" s="7" t="s">
        <v>12501</v>
      </c>
      <c r="C451" s="7" t="s">
        <v>12502</v>
      </c>
      <c r="D451" s="7" t="s">
        <v>12503</v>
      </c>
      <c r="E451" s="7" t="s">
        <v>12504</v>
      </c>
      <c r="F451" s="7" t="s">
        <v>12505</v>
      </c>
      <c r="G451" s="5" t="s">
        <v>12506</v>
      </c>
      <c r="H451" s="6" t="s">
        <v>12507</v>
      </c>
      <c r="I451" s="7" t="s">
        <v>12508</v>
      </c>
      <c r="O451" s="6" t="s">
        <v>12490</v>
      </c>
      <c r="P451" s="6" t="s">
        <v>12491</v>
      </c>
      <c r="Q451" s="6" t="s">
        <v>12497</v>
      </c>
    </row>
    <row r="452" spans="1:17" ht="13.2">
      <c r="A452" s="9" t="s">
        <v>12509</v>
      </c>
      <c r="B452" s="7" t="s">
        <v>12510</v>
      </c>
      <c r="C452" s="7" t="s">
        <v>12511</v>
      </c>
      <c r="D452" s="7" t="s">
        <v>12512</v>
      </c>
      <c r="E452" s="7" t="s">
        <v>12513</v>
      </c>
      <c r="F452" s="7" t="s">
        <v>12514</v>
      </c>
      <c r="G452" s="5" t="s">
        <v>10246</v>
      </c>
      <c r="H452" s="6" t="s">
        <v>12515</v>
      </c>
      <c r="I452" s="7" t="s">
        <v>12516</v>
      </c>
      <c r="O452" s="6" t="s">
        <v>12500</v>
      </c>
      <c r="P452" s="6" t="s">
        <v>12517</v>
      </c>
      <c r="Q452" s="6" t="s">
        <v>12507</v>
      </c>
    </row>
    <row r="453" spans="1:17" ht="13.2">
      <c r="A453" s="9" t="s">
        <v>12518</v>
      </c>
      <c r="B453" s="7" t="s">
        <v>10402</v>
      </c>
      <c r="C453" s="7" t="s">
        <v>10403</v>
      </c>
      <c r="D453" s="7" t="s">
        <v>12519</v>
      </c>
      <c r="E453" s="7" t="s">
        <v>10405</v>
      </c>
      <c r="F453" s="7" t="s">
        <v>10406</v>
      </c>
      <c r="G453" s="5" t="s">
        <v>12520</v>
      </c>
      <c r="H453" s="6" t="s">
        <v>10408</v>
      </c>
      <c r="I453" s="7" t="s">
        <v>10405</v>
      </c>
      <c r="O453" s="6" t="s">
        <v>12509</v>
      </c>
      <c r="P453" s="6" t="s">
        <v>12510</v>
      </c>
      <c r="Q453" s="6" t="s">
        <v>12515</v>
      </c>
    </row>
    <row r="454" spans="1:17" ht="13.2">
      <c r="A454" s="9" t="s">
        <v>12521</v>
      </c>
      <c r="B454" s="7" t="s">
        <v>7753</v>
      </c>
      <c r="C454" s="7" t="s">
        <v>12463</v>
      </c>
      <c r="D454" s="7" t="s">
        <v>12464</v>
      </c>
      <c r="E454" s="7" t="s">
        <v>12465</v>
      </c>
      <c r="F454" s="7" t="s">
        <v>12466</v>
      </c>
      <c r="G454" s="5" t="s">
        <v>12522</v>
      </c>
      <c r="H454" s="6" t="s">
        <v>12468</v>
      </c>
      <c r="I454" s="7" t="s">
        <v>7760</v>
      </c>
      <c r="O454" s="6" t="s">
        <v>12518</v>
      </c>
      <c r="P454" s="6" t="s">
        <v>10402</v>
      </c>
      <c r="Q454" s="6" t="s">
        <v>10408</v>
      </c>
    </row>
    <row r="455" spans="1:17" ht="13.2">
      <c r="A455" s="9" t="s">
        <v>12523</v>
      </c>
      <c r="B455" s="7" t="s">
        <v>12524</v>
      </c>
      <c r="C455" s="7" t="s">
        <v>12524</v>
      </c>
      <c r="D455" s="7" t="s">
        <v>12525</v>
      </c>
      <c r="E455" s="7" t="s">
        <v>12524</v>
      </c>
      <c r="F455" s="7" t="s">
        <v>12526</v>
      </c>
      <c r="G455" s="5" t="s">
        <v>12527</v>
      </c>
      <c r="H455" s="6" t="s">
        <v>12528</v>
      </c>
      <c r="I455" s="7" t="s">
        <v>12526</v>
      </c>
      <c r="O455" s="6" t="s">
        <v>12521</v>
      </c>
      <c r="P455" s="6" t="s">
        <v>7753</v>
      </c>
      <c r="Q455" s="6" t="s">
        <v>12468</v>
      </c>
    </row>
    <row r="456" spans="1:17" ht="13.2">
      <c r="A456" s="9" t="s">
        <v>12529</v>
      </c>
      <c r="B456" s="7" t="s">
        <v>12530</v>
      </c>
      <c r="C456" s="7" t="s">
        <v>12531</v>
      </c>
      <c r="D456" s="7" t="s">
        <v>12532</v>
      </c>
      <c r="E456" s="7" t="s">
        <v>12167</v>
      </c>
      <c r="F456" s="7" t="s">
        <v>12533</v>
      </c>
      <c r="G456" s="5" t="s">
        <v>12534</v>
      </c>
      <c r="H456" s="6" t="s">
        <v>12535</v>
      </c>
      <c r="I456" s="7" t="s">
        <v>12536</v>
      </c>
      <c r="O456" s="6" t="s">
        <v>12523</v>
      </c>
      <c r="P456" s="6" t="s">
        <v>12524</v>
      </c>
      <c r="Q456" s="6" t="s">
        <v>12528</v>
      </c>
    </row>
    <row r="457" spans="1:17" ht="13.2">
      <c r="A457" s="9" t="s">
        <v>12537</v>
      </c>
      <c r="B457" s="7" t="s">
        <v>12538</v>
      </c>
      <c r="C457" s="7" t="s">
        <v>12539</v>
      </c>
      <c r="D457" s="7" t="s">
        <v>12540</v>
      </c>
      <c r="E457" s="7" t="s">
        <v>12541</v>
      </c>
      <c r="F457" s="7" t="s">
        <v>12542</v>
      </c>
      <c r="G457" s="5" t="s">
        <v>12543</v>
      </c>
      <c r="H457" s="6" t="s">
        <v>12544</v>
      </c>
      <c r="I457" s="7" t="s">
        <v>12545</v>
      </c>
      <c r="O457" s="6" t="s">
        <v>12529</v>
      </c>
      <c r="P457" s="6" t="s">
        <v>12530</v>
      </c>
      <c r="Q457" s="6" t="s">
        <v>12535</v>
      </c>
    </row>
    <row r="458" spans="1:17" ht="13.2">
      <c r="A458" s="9" t="s">
        <v>12546</v>
      </c>
      <c r="B458" s="7" t="s">
        <v>12547</v>
      </c>
      <c r="C458" s="7" t="s">
        <v>12548</v>
      </c>
      <c r="D458" s="7" t="s">
        <v>12549</v>
      </c>
      <c r="E458" s="7" t="s">
        <v>12550</v>
      </c>
      <c r="F458" s="7" t="s">
        <v>12551</v>
      </c>
      <c r="G458" s="5" t="s">
        <v>12552</v>
      </c>
      <c r="H458" s="6" t="s">
        <v>12553</v>
      </c>
      <c r="I458" s="7" t="s">
        <v>12550</v>
      </c>
      <c r="O458" s="6" t="s">
        <v>12537</v>
      </c>
      <c r="P458" s="6" t="s">
        <v>12538</v>
      </c>
      <c r="Q458" s="6" t="s">
        <v>12544</v>
      </c>
    </row>
    <row r="459" spans="1:17" ht="13.2">
      <c r="A459" s="9" t="s">
        <v>12554</v>
      </c>
      <c r="B459" s="7" t="s">
        <v>12555</v>
      </c>
      <c r="C459" s="7" t="s">
        <v>12556</v>
      </c>
      <c r="D459" s="7" t="s">
        <v>12557</v>
      </c>
      <c r="E459" s="7" t="s">
        <v>12558</v>
      </c>
      <c r="F459" s="7" t="s">
        <v>12559</v>
      </c>
      <c r="G459" s="5" t="s">
        <v>12560</v>
      </c>
      <c r="H459" s="6" t="s">
        <v>12561</v>
      </c>
      <c r="I459" s="7" t="s">
        <v>12562</v>
      </c>
      <c r="O459" s="6" t="s">
        <v>12546</v>
      </c>
      <c r="P459" s="6" t="s">
        <v>12547</v>
      </c>
      <c r="Q459" s="6" t="s">
        <v>12553</v>
      </c>
    </row>
    <row r="460" spans="1:17" ht="13.2">
      <c r="A460" s="9" t="s">
        <v>12563</v>
      </c>
      <c r="B460" s="7" t="s">
        <v>12564</v>
      </c>
      <c r="C460" s="7" t="s">
        <v>12565</v>
      </c>
      <c r="D460" s="7" t="s">
        <v>12566</v>
      </c>
      <c r="E460" s="7" t="s">
        <v>12567</v>
      </c>
      <c r="F460" s="7" t="s">
        <v>12568</v>
      </c>
      <c r="G460" s="5" t="s">
        <v>12569</v>
      </c>
      <c r="H460" s="6" t="s">
        <v>12570</v>
      </c>
      <c r="I460" s="7" t="s">
        <v>12571</v>
      </c>
      <c r="O460" s="6" t="s">
        <v>12554</v>
      </c>
      <c r="P460" s="6" t="s">
        <v>12555</v>
      </c>
      <c r="Q460" s="6" t="s">
        <v>12561</v>
      </c>
    </row>
    <row r="461" spans="1:17" ht="13.2">
      <c r="A461" s="9" t="s">
        <v>12572</v>
      </c>
      <c r="B461" s="7" t="s">
        <v>12573</v>
      </c>
      <c r="C461" s="7" t="s">
        <v>12574</v>
      </c>
      <c r="D461" s="7" t="s">
        <v>12575</v>
      </c>
      <c r="E461" s="7" t="s">
        <v>12576</v>
      </c>
      <c r="F461" s="7" t="s">
        <v>12577</v>
      </c>
      <c r="G461" s="5" t="s">
        <v>12578</v>
      </c>
      <c r="H461" s="6" t="s">
        <v>12579</v>
      </c>
      <c r="I461" s="7" t="s">
        <v>12580</v>
      </c>
      <c r="O461" s="6" t="s">
        <v>12563</v>
      </c>
      <c r="P461" s="6" t="s">
        <v>12581</v>
      </c>
      <c r="Q461" s="6" t="s">
        <v>12570</v>
      </c>
    </row>
    <row r="462" spans="1:17" ht="13.2">
      <c r="A462" s="9" t="s">
        <v>12582</v>
      </c>
      <c r="B462" s="7" t="s">
        <v>12583</v>
      </c>
      <c r="C462" s="7" t="s">
        <v>12584</v>
      </c>
      <c r="D462" s="7" t="s">
        <v>12585</v>
      </c>
      <c r="E462" s="7" t="s">
        <v>12586</v>
      </c>
      <c r="F462" s="7" t="s">
        <v>12587</v>
      </c>
      <c r="G462" s="5" t="s">
        <v>12588</v>
      </c>
      <c r="H462" s="6" t="s">
        <v>12589</v>
      </c>
      <c r="I462" s="7" t="s">
        <v>12590</v>
      </c>
      <c r="O462" s="6" t="s">
        <v>12572</v>
      </c>
      <c r="P462" s="6" t="s">
        <v>12573</v>
      </c>
      <c r="Q462" s="6" t="s">
        <v>12579</v>
      </c>
    </row>
    <row r="463" spans="1:17" ht="13.2">
      <c r="A463" s="9" t="s">
        <v>12591</v>
      </c>
      <c r="B463" s="7" t="s">
        <v>12592</v>
      </c>
      <c r="C463" s="7" t="s">
        <v>12593</v>
      </c>
      <c r="D463" s="7" t="s">
        <v>12594</v>
      </c>
      <c r="E463" s="7" t="s">
        <v>12595</v>
      </c>
      <c r="F463" s="7" t="s">
        <v>12596</v>
      </c>
      <c r="G463" s="5" t="s">
        <v>12597</v>
      </c>
      <c r="H463" s="6" t="s">
        <v>12598</v>
      </c>
      <c r="I463" s="7" t="s">
        <v>12599</v>
      </c>
      <c r="O463" s="6" t="s">
        <v>12582</v>
      </c>
      <c r="P463" s="6" t="s">
        <v>12583</v>
      </c>
      <c r="Q463" s="6" t="s">
        <v>12589</v>
      </c>
    </row>
    <row r="464" spans="1:17" ht="13.2">
      <c r="A464" s="9" t="s">
        <v>12600</v>
      </c>
      <c r="B464" s="7" t="s">
        <v>12601</v>
      </c>
      <c r="C464" s="7" t="s">
        <v>12602</v>
      </c>
      <c r="D464" s="7" t="s">
        <v>12603</v>
      </c>
      <c r="E464" s="7" t="s">
        <v>12604</v>
      </c>
      <c r="F464" s="7" t="s">
        <v>12605</v>
      </c>
      <c r="G464" s="5" t="s">
        <v>12606</v>
      </c>
      <c r="H464" s="6" t="s">
        <v>12607</v>
      </c>
      <c r="I464" s="7" t="s">
        <v>12608</v>
      </c>
      <c r="O464" s="6" t="s">
        <v>12591</v>
      </c>
      <c r="P464" s="6" t="s">
        <v>12592</v>
      </c>
      <c r="Q464" s="6" t="s">
        <v>12598</v>
      </c>
    </row>
    <row r="465" spans="1:17" ht="13.2">
      <c r="A465" s="9" t="s">
        <v>12609</v>
      </c>
      <c r="B465" s="7" t="s">
        <v>12610</v>
      </c>
      <c r="C465" s="7" t="s">
        <v>12611</v>
      </c>
      <c r="D465" s="7" t="s">
        <v>12612</v>
      </c>
      <c r="E465" s="7" t="s">
        <v>12613</v>
      </c>
      <c r="F465" s="7" t="s">
        <v>12614</v>
      </c>
      <c r="G465" s="5" t="s">
        <v>12615</v>
      </c>
      <c r="H465" s="6" t="s">
        <v>12616</v>
      </c>
      <c r="I465" s="7" t="s">
        <v>12617</v>
      </c>
      <c r="O465" s="6" t="s">
        <v>12600</v>
      </c>
      <c r="P465" s="6" t="s">
        <v>12601</v>
      </c>
      <c r="Q465" s="6" t="s">
        <v>12607</v>
      </c>
    </row>
    <row r="466" spans="1:17" ht="13.2">
      <c r="A466" s="9" t="s">
        <v>12618</v>
      </c>
      <c r="B466" s="7" t="s">
        <v>1858</v>
      </c>
      <c r="C466" s="7" t="s">
        <v>1859</v>
      </c>
      <c r="D466" s="7" t="s">
        <v>1860</v>
      </c>
      <c r="E466" s="7" t="s">
        <v>1861</v>
      </c>
      <c r="F466" s="7" t="s">
        <v>1862</v>
      </c>
      <c r="G466" s="5" t="s">
        <v>12619</v>
      </c>
      <c r="H466" s="6" t="s">
        <v>12620</v>
      </c>
      <c r="I466" s="7" t="s">
        <v>1865</v>
      </c>
      <c r="O466" s="6" t="s">
        <v>12609</v>
      </c>
      <c r="P466" s="6" t="s">
        <v>12610</v>
      </c>
      <c r="Q466" s="6" t="s">
        <v>12616</v>
      </c>
    </row>
    <row r="467" spans="1:17" ht="13.2">
      <c r="A467" s="9" t="s">
        <v>12621</v>
      </c>
      <c r="B467" s="7" t="s">
        <v>12622</v>
      </c>
      <c r="C467" s="7" t="s">
        <v>12623</v>
      </c>
      <c r="D467" s="7" t="s">
        <v>12624</v>
      </c>
      <c r="E467" s="7" t="s">
        <v>12625</v>
      </c>
      <c r="F467" s="7" t="s">
        <v>12626</v>
      </c>
      <c r="G467" s="5" t="s">
        <v>12627</v>
      </c>
      <c r="H467" s="6" t="s">
        <v>12628</v>
      </c>
      <c r="I467" s="7" t="s">
        <v>12629</v>
      </c>
      <c r="O467" s="6" t="s">
        <v>12618</v>
      </c>
      <c r="P467" s="6" t="s">
        <v>1858</v>
      </c>
      <c r="Q467" s="6" t="s">
        <v>12620</v>
      </c>
    </row>
    <row r="468" spans="1:17" ht="13.2">
      <c r="A468" s="9" t="s">
        <v>12630</v>
      </c>
      <c r="B468" s="7" t="s">
        <v>12631</v>
      </c>
      <c r="C468" s="7" t="s">
        <v>12632</v>
      </c>
      <c r="D468" s="7" t="s">
        <v>12633</v>
      </c>
      <c r="E468" s="7" t="s">
        <v>12634</v>
      </c>
      <c r="F468" s="7" t="s">
        <v>12635</v>
      </c>
      <c r="G468" s="5" t="s">
        <v>12636</v>
      </c>
      <c r="H468" s="6" t="s">
        <v>12637</v>
      </c>
      <c r="I468" s="7" t="s">
        <v>12638</v>
      </c>
      <c r="O468" s="6" t="s">
        <v>12621</v>
      </c>
      <c r="P468" s="6" t="s">
        <v>12622</v>
      </c>
      <c r="Q468" s="6" t="s">
        <v>12628</v>
      </c>
    </row>
    <row r="469" spans="1:17" ht="13.2">
      <c r="A469" s="9" t="s">
        <v>12639</v>
      </c>
      <c r="B469" s="7" t="s">
        <v>12640</v>
      </c>
      <c r="C469" s="7" t="s">
        <v>12641</v>
      </c>
      <c r="D469" s="7" t="s">
        <v>12642</v>
      </c>
      <c r="E469" s="7" t="s">
        <v>12643</v>
      </c>
      <c r="F469" s="7" t="s">
        <v>12644</v>
      </c>
      <c r="G469" s="5" t="s">
        <v>12645</v>
      </c>
      <c r="H469" s="6" t="s">
        <v>12646</v>
      </c>
      <c r="I469" s="7" t="s">
        <v>12647</v>
      </c>
      <c r="O469" s="6" t="s">
        <v>12630</v>
      </c>
      <c r="P469" s="6" t="s">
        <v>12631</v>
      </c>
      <c r="Q469" s="6" t="s">
        <v>12637</v>
      </c>
    </row>
    <row r="470" spans="1:17" ht="13.2">
      <c r="A470" s="9" t="s">
        <v>12648</v>
      </c>
      <c r="B470" s="7" t="s">
        <v>12649</v>
      </c>
      <c r="C470" s="7" t="s">
        <v>12650</v>
      </c>
      <c r="D470" s="7" t="s">
        <v>12651</v>
      </c>
      <c r="E470" s="7" t="s">
        <v>12652</v>
      </c>
      <c r="F470" s="7" t="s">
        <v>12653</v>
      </c>
      <c r="G470" s="5" t="s">
        <v>12654</v>
      </c>
      <c r="H470" s="6" t="s">
        <v>12655</v>
      </c>
      <c r="I470" s="7" t="s">
        <v>12656</v>
      </c>
      <c r="O470" s="6" t="s">
        <v>12639</v>
      </c>
      <c r="P470" s="6" t="s">
        <v>12640</v>
      </c>
      <c r="Q470" s="6" t="s">
        <v>12646</v>
      </c>
    </row>
    <row r="471" spans="1:17" ht="13.2">
      <c r="A471" s="9" t="s">
        <v>12657</v>
      </c>
      <c r="B471" s="7" t="s">
        <v>12658</v>
      </c>
      <c r="C471" s="7" t="s">
        <v>12659</v>
      </c>
      <c r="D471" s="7" t="s">
        <v>12660</v>
      </c>
      <c r="E471" s="7" t="s">
        <v>12661</v>
      </c>
      <c r="F471" s="7" t="s">
        <v>12662</v>
      </c>
      <c r="G471" s="5" t="s">
        <v>12663</v>
      </c>
      <c r="H471" s="6" t="s">
        <v>12664</v>
      </c>
      <c r="I471" s="7" t="s">
        <v>12665</v>
      </c>
      <c r="O471" s="6" t="s">
        <v>12648</v>
      </c>
      <c r="P471" s="6" t="s">
        <v>12649</v>
      </c>
      <c r="Q471" s="6" t="s">
        <v>12655</v>
      </c>
    </row>
    <row r="472" spans="1:17" ht="13.2">
      <c r="A472" s="9" t="s">
        <v>12666</v>
      </c>
      <c r="B472" s="7" t="s">
        <v>12667</v>
      </c>
      <c r="C472" s="7" t="s">
        <v>12668</v>
      </c>
      <c r="D472" s="7" t="s">
        <v>12669</v>
      </c>
      <c r="E472" s="7" t="s">
        <v>12670</v>
      </c>
      <c r="F472" s="7" t="s">
        <v>12671</v>
      </c>
      <c r="G472" s="5" t="s">
        <v>12672</v>
      </c>
      <c r="H472" s="6" t="s">
        <v>12673</v>
      </c>
      <c r="I472" s="7" t="s">
        <v>12674</v>
      </c>
      <c r="O472" s="6" t="s">
        <v>12657</v>
      </c>
      <c r="P472" s="6" t="s">
        <v>12658</v>
      </c>
      <c r="Q472" s="6" t="s">
        <v>12664</v>
      </c>
    </row>
    <row r="473" spans="1:17" ht="13.2">
      <c r="A473" s="9" t="s">
        <v>12675</v>
      </c>
      <c r="B473" s="7" t="s">
        <v>12676</v>
      </c>
      <c r="C473" s="7" t="s">
        <v>12677</v>
      </c>
      <c r="D473" s="7" t="s">
        <v>12678</v>
      </c>
      <c r="E473" s="7" t="s">
        <v>12679</v>
      </c>
      <c r="F473" s="7" t="s">
        <v>12680</v>
      </c>
      <c r="G473" s="5" t="s">
        <v>12681</v>
      </c>
      <c r="H473" s="6" t="s">
        <v>12682</v>
      </c>
      <c r="I473" s="7" t="s">
        <v>12683</v>
      </c>
      <c r="O473" s="6" t="s">
        <v>12666</v>
      </c>
      <c r="P473" s="6" t="s">
        <v>12667</v>
      </c>
      <c r="Q473" s="6" t="s">
        <v>12673</v>
      </c>
    </row>
    <row r="474" spans="1:17" ht="13.2">
      <c r="A474" s="9" t="s">
        <v>12684</v>
      </c>
      <c r="B474" s="7" t="s">
        <v>12685</v>
      </c>
      <c r="C474" s="7" t="s">
        <v>12686</v>
      </c>
      <c r="D474" s="7" t="s">
        <v>12687</v>
      </c>
      <c r="E474" s="7" t="s">
        <v>12688</v>
      </c>
      <c r="F474" s="7" t="s">
        <v>12689</v>
      </c>
      <c r="G474" s="5" t="s">
        <v>12690</v>
      </c>
      <c r="H474" s="6" t="s">
        <v>12691</v>
      </c>
      <c r="I474" s="7" t="s">
        <v>12692</v>
      </c>
      <c r="O474" s="6" t="s">
        <v>12675</v>
      </c>
      <c r="P474" s="6" t="s">
        <v>12676</v>
      </c>
      <c r="Q474" s="6" t="s">
        <v>12682</v>
      </c>
    </row>
    <row r="475" spans="1:17" ht="13.2">
      <c r="A475" s="9" t="s">
        <v>12693</v>
      </c>
      <c r="B475" s="7" t="s">
        <v>12694</v>
      </c>
      <c r="C475" s="7" t="s">
        <v>12695</v>
      </c>
      <c r="D475" s="7" t="s">
        <v>12696</v>
      </c>
      <c r="E475" s="7" t="s">
        <v>12697</v>
      </c>
      <c r="F475" s="7" t="s">
        <v>12698</v>
      </c>
      <c r="G475" s="5" t="s">
        <v>12699</v>
      </c>
      <c r="H475" s="6" t="s">
        <v>12700</v>
      </c>
      <c r="I475" s="7" t="s">
        <v>12701</v>
      </c>
      <c r="O475" s="6" t="s">
        <v>12684</v>
      </c>
      <c r="P475" s="6" t="s">
        <v>12685</v>
      </c>
      <c r="Q475" s="6" t="s">
        <v>12691</v>
      </c>
    </row>
    <row r="476" spans="1:17" ht="13.2">
      <c r="A476" s="9" t="s">
        <v>12702</v>
      </c>
      <c r="B476" s="7" t="s">
        <v>12703</v>
      </c>
      <c r="C476" s="7" t="s">
        <v>12704</v>
      </c>
      <c r="D476" s="7" t="s">
        <v>12705</v>
      </c>
      <c r="E476" s="7" t="s">
        <v>12706</v>
      </c>
      <c r="F476" s="7" t="s">
        <v>12707</v>
      </c>
      <c r="G476" s="5" t="s">
        <v>12708</v>
      </c>
      <c r="H476" s="6" t="s">
        <v>12709</v>
      </c>
      <c r="I476" s="7" t="s">
        <v>12703</v>
      </c>
      <c r="O476" s="6" t="s">
        <v>12693</v>
      </c>
      <c r="P476" s="6" t="s">
        <v>12694</v>
      </c>
      <c r="Q476" s="6" t="s">
        <v>12700</v>
      </c>
    </row>
    <row r="477" spans="1:17" ht="13.2">
      <c r="A477" s="9" t="s">
        <v>12710</v>
      </c>
      <c r="B477" s="7" t="s">
        <v>12711</v>
      </c>
      <c r="C477" s="7" t="s">
        <v>12712</v>
      </c>
      <c r="D477" s="7" t="s">
        <v>12713</v>
      </c>
      <c r="E477" s="7" t="s">
        <v>12714</v>
      </c>
      <c r="F477" s="7" t="s">
        <v>12715</v>
      </c>
      <c r="G477" s="5" t="s">
        <v>12716</v>
      </c>
      <c r="H477" s="6" t="s">
        <v>12717</v>
      </c>
      <c r="I477" s="7" t="s">
        <v>12718</v>
      </c>
      <c r="O477" s="6" t="s">
        <v>12702</v>
      </c>
      <c r="P477" s="6" t="s">
        <v>12703</v>
      </c>
      <c r="Q477" s="6" t="s">
        <v>12709</v>
      </c>
    </row>
    <row r="478" spans="1:17" ht="13.2">
      <c r="A478" s="9" t="s">
        <v>12719</v>
      </c>
      <c r="B478" s="7" t="s">
        <v>12720</v>
      </c>
      <c r="C478" s="7" t="s">
        <v>12721</v>
      </c>
      <c r="D478" s="7" t="s">
        <v>12722</v>
      </c>
      <c r="E478" s="7" t="s">
        <v>12723</v>
      </c>
      <c r="F478" s="7" t="s">
        <v>12724</v>
      </c>
      <c r="G478" s="5" t="s">
        <v>12725</v>
      </c>
      <c r="H478" s="6" t="s">
        <v>12726</v>
      </c>
      <c r="I478" s="7" t="s">
        <v>12723</v>
      </c>
      <c r="O478" s="6" t="s">
        <v>12710</v>
      </c>
      <c r="P478" s="6" t="s">
        <v>12711</v>
      </c>
      <c r="Q478" s="6" t="s">
        <v>12717</v>
      </c>
    </row>
    <row r="479" spans="1:17" ht="13.2">
      <c r="A479" s="9" t="s">
        <v>12727</v>
      </c>
      <c r="B479" s="13" t="s">
        <v>12728</v>
      </c>
      <c r="C479" s="13" t="s">
        <v>12728</v>
      </c>
      <c r="D479" s="13" t="s">
        <v>12728</v>
      </c>
      <c r="E479" s="13" t="s">
        <v>12728</v>
      </c>
      <c r="F479" s="13" t="s">
        <v>12728</v>
      </c>
      <c r="G479" s="5" t="s">
        <v>12729</v>
      </c>
      <c r="H479" s="6" t="s">
        <v>12728</v>
      </c>
      <c r="I479" s="7" t="s">
        <v>12730</v>
      </c>
      <c r="O479" s="6" t="s">
        <v>12731</v>
      </c>
      <c r="P479" s="6" t="s">
        <v>12720</v>
      </c>
      <c r="Q479" s="6" t="s">
        <v>12726</v>
      </c>
    </row>
    <row r="480" spans="1:17" ht="13.2">
      <c r="A480" s="9" t="s">
        <v>12732</v>
      </c>
      <c r="B480" s="13" t="s">
        <v>924</v>
      </c>
      <c r="C480" s="13" t="s">
        <v>924</v>
      </c>
      <c r="D480" s="13" t="s">
        <v>924</v>
      </c>
      <c r="E480" s="13" t="s">
        <v>924</v>
      </c>
      <c r="F480" s="13" t="s">
        <v>924</v>
      </c>
      <c r="G480" s="5" t="s">
        <v>12733</v>
      </c>
      <c r="H480" s="6" t="s">
        <v>924</v>
      </c>
      <c r="I480" s="7" t="s">
        <v>12734</v>
      </c>
      <c r="O480" s="6" t="s">
        <v>12727</v>
      </c>
      <c r="P480" s="6" t="s">
        <v>12728</v>
      </c>
      <c r="Q480" s="6" t="s">
        <v>12728</v>
      </c>
    </row>
    <row r="481" spans="1:17" ht="13.2">
      <c r="A481" s="9" t="s">
        <v>12735</v>
      </c>
      <c r="B481" s="13" t="s">
        <v>12736</v>
      </c>
      <c r="C481" s="13" t="s">
        <v>12736</v>
      </c>
      <c r="D481" s="13" t="s">
        <v>12736</v>
      </c>
      <c r="E481" s="13" t="s">
        <v>12736</v>
      </c>
      <c r="F481" s="13" t="s">
        <v>12736</v>
      </c>
      <c r="G481" s="5" t="s">
        <v>12737</v>
      </c>
      <c r="H481" s="6" t="s">
        <v>12736</v>
      </c>
      <c r="I481" s="7" t="s">
        <v>12738</v>
      </c>
      <c r="O481" s="6" t="s">
        <v>12732</v>
      </c>
      <c r="P481" s="6" t="s">
        <v>924</v>
      </c>
      <c r="Q481" s="6" t="s">
        <v>924</v>
      </c>
    </row>
    <row r="482" spans="1:17" ht="13.2">
      <c r="A482" s="9" t="s">
        <v>12739</v>
      </c>
      <c r="B482" s="13" t="s">
        <v>12740</v>
      </c>
      <c r="C482" s="13" t="s">
        <v>12740</v>
      </c>
      <c r="D482" s="13" t="s">
        <v>12740</v>
      </c>
      <c r="E482" s="13" t="s">
        <v>12740</v>
      </c>
      <c r="F482" s="13" t="s">
        <v>12740</v>
      </c>
      <c r="G482" s="5" t="s">
        <v>12741</v>
      </c>
      <c r="H482" s="6" t="s">
        <v>12742</v>
      </c>
      <c r="I482" s="7" t="s">
        <v>12743</v>
      </c>
      <c r="O482" s="6" t="s">
        <v>12735</v>
      </c>
      <c r="P482" s="6" t="s">
        <v>12736</v>
      </c>
      <c r="Q482" s="6" t="s">
        <v>12736</v>
      </c>
    </row>
    <row r="483" spans="1:17" ht="13.2">
      <c r="A483" s="9" t="s">
        <v>12744</v>
      </c>
      <c r="B483" s="13" t="s">
        <v>12745</v>
      </c>
      <c r="C483" s="13" t="s">
        <v>12746</v>
      </c>
      <c r="D483" s="6" t="s">
        <v>12747</v>
      </c>
      <c r="E483" s="6" t="s">
        <v>12748</v>
      </c>
      <c r="F483" s="6" t="s">
        <v>12749</v>
      </c>
      <c r="G483" s="5" t="s">
        <v>12750</v>
      </c>
      <c r="H483" s="6" t="s">
        <v>12751</v>
      </c>
      <c r="I483" s="7" t="s">
        <v>12752</v>
      </c>
      <c r="O483" s="6" t="s">
        <v>12739</v>
      </c>
      <c r="P483" s="6" t="s">
        <v>12740</v>
      </c>
      <c r="Q483" s="6" t="s">
        <v>12742</v>
      </c>
    </row>
    <row r="484" spans="1:17" ht="13.2">
      <c r="A484" s="9" t="s">
        <v>12753</v>
      </c>
      <c r="B484" s="13" t="s">
        <v>12740</v>
      </c>
      <c r="C484" s="13" t="s">
        <v>12740</v>
      </c>
      <c r="D484" s="13" t="s">
        <v>12740</v>
      </c>
      <c r="E484" s="13" t="s">
        <v>12740</v>
      </c>
      <c r="F484" s="13" t="s">
        <v>12740</v>
      </c>
      <c r="G484" s="5" t="s">
        <v>12741</v>
      </c>
      <c r="H484" s="6" t="s">
        <v>12742</v>
      </c>
      <c r="I484" s="7" t="s">
        <v>12743</v>
      </c>
      <c r="O484" s="6" t="s">
        <v>12744</v>
      </c>
      <c r="P484" s="6" t="s">
        <v>12745</v>
      </c>
      <c r="Q484" s="6" t="s">
        <v>12751</v>
      </c>
    </row>
    <row r="485" spans="1:17" ht="13.8">
      <c r="A485" s="9" t="s">
        <v>12754</v>
      </c>
      <c r="B485" s="87" t="s">
        <v>12755</v>
      </c>
      <c r="C485" s="13" t="s">
        <v>12756</v>
      </c>
      <c r="D485" s="6" t="s">
        <v>12757</v>
      </c>
      <c r="E485" s="6" t="s">
        <v>12758</v>
      </c>
      <c r="F485" s="6" t="s">
        <v>12759</v>
      </c>
      <c r="G485" s="5" t="s">
        <v>12760</v>
      </c>
      <c r="H485" s="6" t="s">
        <v>12761</v>
      </c>
      <c r="I485" s="7" t="s">
        <v>12762</v>
      </c>
      <c r="O485" s="6" t="s">
        <v>12753</v>
      </c>
      <c r="P485" s="6" t="s">
        <v>12740</v>
      </c>
      <c r="Q485" s="6" t="s">
        <v>12742</v>
      </c>
    </row>
    <row r="486" spans="1:17" ht="13.8">
      <c r="A486" s="9" t="s">
        <v>12763</v>
      </c>
      <c r="B486" s="87" t="s">
        <v>12764</v>
      </c>
      <c r="C486" s="13" t="s">
        <v>12765</v>
      </c>
      <c r="D486" s="6" t="s">
        <v>12766</v>
      </c>
      <c r="E486" s="6" t="s">
        <v>12767</v>
      </c>
      <c r="F486" s="6" t="s">
        <v>12768</v>
      </c>
      <c r="G486" s="5" t="s">
        <v>12769</v>
      </c>
      <c r="H486" s="6" t="s">
        <v>12770</v>
      </c>
      <c r="I486" s="7" t="s">
        <v>12771</v>
      </c>
      <c r="O486" s="6" t="s">
        <v>12754</v>
      </c>
      <c r="P486" s="6" t="s">
        <v>12755</v>
      </c>
      <c r="Q486" s="6" t="s">
        <v>12761</v>
      </c>
    </row>
    <row r="487" spans="1:17" ht="13.8">
      <c r="A487" s="9" t="s">
        <v>12772</v>
      </c>
      <c r="B487" s="87" t="s">
        <v>12773</v>
      </c>
      <c r="C487" s="13" t="s">
        <v>12774</v>
      </c>
      <c r="D487" s="6" t="s">
        <v>12775</v>
      </c>
      <c r="E487" s="6" t="s">
        <v>12776</v>
      </c>
      <c r="F487" s="6" t="s">
        <v>12777</v>
      </c>
      <c r="G487" s="5" t="s">
        <v>12778</v>
      </c>
      <c r="H487" s="6" t="s">
        <v>12779</v>
      </c>
      <c r="I487" s="7" t="s">
        <v>12780</v>
      </c>
      <c r="O487" s="6" t="s">
        <v>12763</v>
      </c>
      <c r="P487" s="6" t="s">
        <v>12764</v>
      </c>
      <c r="Q487" s="6" t="s">
        <v>12770</v>
      </c>
    </row>
    <row r="488" spans="1:17" ht="14.4">
      <c r="A488" s="9" t="s">
        <v>12781</v>
      </c>
      <c r="B488" s="13" t="s">
        <v>10110</v>
      </c>
      <c r="C488" s="13" t="s">
        <v>10111</v>
      </c>
      <c r="D488" s="3" t="s">
        <v>10112</v>
      </c>
      <c r="E488" s="88" t="s">
        <v>10113</v>
      </c>
      <c r="F488" s="5" t="s">
        <v>10114</v>
      </c>
      <c r="G488" s="5" t="s">
        <v>10115</v>
      </c>
      <c r="H488" s="6" t="s">
        <v>10116</v>
      </c>
      <c r="I488" s="7" t="s">
        <v>10113</v>
      </c>
      <c r="O488" s="6" t="s">
        <v>12772</v>
      </c>
      <c r="P488" s="6" t="s">
        <v>12773</v>
      </c>
      <c r="Q488" s="6" t="s">
        <v>12779</v>
      </c>
    </row>
    <row r="489" spans="1:17" ht="14.4">
      <c r="A489" s="9" t="s">
        <v>12782</v>
      </c>
      <c r="B489" s="13" t="s">
        <v>10119</v>
      </c>
      <c r="C489" s="13" t="s">
        <v>10120</v>
      </c>
      <c r="D489" s="3" t="s">
        <v>10121</v>
      </c>
      <c r="E489" s="88" t="s">
        <v>10122</v>
      </c>
      <c r="F489" s="5" t="s">
        <v>10123</v>
      </c>
      <c r="G489" s="5" t="s">
        <v>10124</v>
      </c>
      <c r="H489" s="6" t="s">
        <v>10125</v>
      </c>
      <c r="I489" s="7" t="s">
        <v>10126</v>
      </c>
      <c r="O489" s="6" t="s">
        <v>12781</v>
      </c>
      <c r="P489" s="6" t="s">
        <v>10110</v>
      </c>
      <c r="Q489" s="6" t="s">
        <v>10116</v>
      </c>
    </row>
    <row r="490" spans="1:17" ht="14.4">
      <c r="A490" s="9" t="s">
        <v>12783</v>
      </c>
      <c r="B490" s="13" t="s">
        <v>10222</v>
      </c>
      <c r="C490" s="13" t="s">
        <v>10222</v>
      </c>
      <c r="D490" s="3" t="s">
        <v>10223</v>
      </c>
      <c r="E490" s="88" t="s">
        <v>10224</v>
      </c>
      <c r="F490" s="5" t="s">
        <v>10225</v>
      </c>
      <c r="G490" s="5" t="s">
        <v>10226</v>
      </c>
      <c r="H490" s="6" t="s">
        <v>10227</v>
      </c>
      <c r="I490" s="7" t="s">
        <v>10222</v>
      </c>
      <c r="O490" s="6" t="s">
        <v>12782</v>
      </c>
      <c r="P490" s="6" t="s">
        <v>10119</v>
      </c>
      <c r="Q490" s="6" t="s">
        <v>10125</v>
      </c>
    </row>
    <row r="491" spans="1:17" ht="13.2">
      <c r="A491" s="9" t="s">
        <v>12784</v>
      </c>
      <c r="B491" s="13" t="s">
        <v>9446</v>
      </c>
      <c r="C491" s="13" t="s">
        <v>5774</v>
      </c>
      <c r="D491" s="13" t="s">
        <v>5775</v>
      </c>
      <c r="E491" s="5" t="s">
        <v>5776</v>
      </c>
      <c r="F491" s="5" t="s">
        <v>5777</v>
      </c>
      <c r="G491" s="5" t="s">
        <v>5778</v>
      </c>
      <c r="H491" s="6" t="s">
        <v>5779</v>
      </c>
      <c r="I491" s="7" t="s">
        <v>2333</v>
      </c>
      <c r="O491" s="6" t="s">
        <v>12783</v>
      </c>
      <c r="P491" s="6" t="s">
        <v>10222</v>
      </c>
      <c r="Q491" s="6" t="s">
        <v>10227</v>
      </c>
    </row>
    <row r="492" spans="1:17" ht="13.2">
      <c r="A492" s="9" t="s">
        <v>12785</v>
      </c>
      <c r="B492" s="13" t="s">
        <v>12786</v>
      </c>
      <c r="C492" s="13" t="s">
        <v>5759</v>
      </c>
      <c r="D492" s="13" t="s">
        <v>5760</v>
      </c>
      <c r="E492" s="5" t="s">
        <v>5761</v>
      </c>
      <c r="F492" s="5" t="s">
        <v>5762</v>
      </c>
      <c r="G492" s="5" t="s">
        <v>5763</v>
      </c>
      <c r="H492" s="6" t="s">
        <v>5764</v>
      </c>
      <c r="I492" s="7" t="s">
        <v>9658</v>
      </c>
      <c r="O492" s="6" t="s">
        <v>12784</v>
      </c>
      <c r="P492" s="6" t="s">
        <v>9446</v>
      </c>
      <c r="Q492" s="6" t="s">
        <v>5779</v>
      </c>
    </row>
    <row r="493" spans="1:17" ht="13.8">
      <c r="A493" s="89" t="s">
        <v>12787</v>
      </c>
      <c r="B493" s="87" t="s">
        <v>12788</v>
      </c>
      <c r="C493" s="13" t="s">
        <v>12789</v>
      </c>
      <c r="D493" s="6" t="s">
        <v>12790</v>
      </c>
      <c r="E493" s="6" t="s">
        <v>12791</v>
      </c>
      <c r="F493" s="6" t="s">
        <v>12792</v>
      </c>
      <c r="G493" s="5" t="s">
        <v>12793</v>
      </c>
      <c r="H493" s="6" t="s">
        <v>12794</v>
      </c>
      <c r="I493" s="7" t="s">
        <v>12795</v>
      </c>
      <c r="O493" s="6" t="s">
        <v>12785</v>
      </c>
      <c r="P493" s="6" t="s">
        <v>12786</v>
      </c>
      <c r="Q493" s="6" t="s">
        <v>5764</v>
      </c>
    </row>
    <row r="494" spans="1:17" ht="14.4">
      <c r="A494" s="9" t="s">
        <v>12796</v>
      </c>
      <c r="B494" s="13" t="s">
        <v>10545</v>
      </c>
      <c r="C494" s="13" t="s">
        <v>10546</v>
      </c>
      <c r="D494" s="3" t="s">
        <v>10547</v>
      </c>
      <c r="E494" s="88" t="s">
        <v>10548</v>
      </c>
      <c r="F494" s="5" t="s">
        <v>10549</v>
      </c>
      <c r="G494" s="5" t="s">
        <v>10550</v>
      </c>
      <c r="H494" s="6" t="s">
        <v>10551</v>
      </c>
      <c r="I494" s="7" t="s">
        <v>12797</v>
      </c>
      <c r="O494" s="6" t="s">
        <v>12787</v>
      </c>
      <c r="P494" s="6" t="s">
        <v>12788</v>
      </c>
      <c r="Q494" s="6" t="s">
        <v>12794</v>
      </c>
    </row>
    <row r="495" spans="1:17" ht="13.8">
      <c r="A495" s="89" t="s">
        <v>12798</v>
      </c>
      <c r="B495" s="87" t="s">
        <v>12799</v>
      </c>
      <c r="C495" s="13" t="s">
        <v>12800</v>
      </c>
      <c r="D495" s="6" t="s">
        <v>12801</v>
      </c>
      <c r="E495" s="6" t="s">
        <v>12802</v>
      </c>
      <c r="F495" s="6" t="s">
        <v>12803</v>
      </c>
      <c r="G495" s="5" t="s">
        <v>12804</v>
      </c>
      <c r="H495" s="6" t="s">
        <v>12805</v>
      </c>
      <c r="I495" s="7" t="s">
        <v>12806</v>
      </c>
      <c r="O495" s="6" t="s">
        <v>12796</v>
      </c>
      <c r="P495" s="6" t="s">
        <v>10545</v>
      </c>
      <c r="Q495" s="6" t="s">
        <v>10551</v>
      </c>
    </row>
    <row r="496" spans="1:17" ht="14.4">
      <c r="A496" s="9" t="s">
        <v>12807</v>
      </c>
      <c r="B496" s="13" t="s">
        <v>10508</v>
      </c>
      <c r="C496" s="13" t="s">
        <v>10509</v>
      </c>
      <c r="D496" s="3" t="s">
        <v>10510</v>
      </c>
      <c r="E496" s="88" t="s">
        <v>10511</v>
      </c>
      <c r="F496" s="5" t="s">
        <v>10512</v>
      </c>
      <c r="G496" s="5" t="s">
        <v>10513</v>
      </c>
      <c r="H496" s="6" t="s">
        <v>12808</v>
      </c>
      <c r="I496" s="7" t="s">
        <v>12809</v>
      </c>
      <c r="O496" s="6" t="s">
        <v>12798</v>
      </c>
      <c r="P496" s="6" t="s">
        <v>12799</v>
      </c>
      <c r="Q496" s="6" t="s">
        <v>12805</v>
      </c>
    </row>
    <row r="497" spans="1:17" ht="13.8">
      <c r="A497" s="89" t="s">
        <v>12810</v>
      </c>
      <c r="B497" s="87" t="s">
        <v>12811</v>
      </c>
      <c r="C497" s="13" t="s">
        <v>12812</v>
      </c>
      <c r="D497" s="6" t="s">
        <v>12813</v>
      </c>
      <c r="E497" s="6" t="s">
        <v>12814</v>
      </c>
      <c r="F497" s="6" t="s">
        <v>12815</v>
      </c>
      <c r="G497" s="5" t="s">
        <v>12816</v>
      </c>
      <c r="H497" s="6" t="s">
        <v>10297</v>
      </c>
      <c r="I497" s="7" t="s">
        <v>12817</v>
      </c>
      <c r="O497" s="6" t="s">
        <v>12807</v>
      </c>
      <c r="P497" s="6" t="s">
        <v>10508</v>
      </c>
      <c r="Q497" s="6" t="s">
        <v>12808</v>
      </c>
    </row>
    <row r="498" spans="1:17" ht="13.8">
      <c r="A498" s="90" t="s">
        <v>12818</v>
      </c>
      <c r="B498" s="48" t="s">
        <v>12819</v>
      </c>
      <c r="C498" s="13" t="s">
        <v>12820</v>
      </c>
      <c r="D498" s="6" t="s">
        <v>12821</v>
      </c>
      <c r="E498" s="6" t="s">
        <v>12822</v>
      </c>
      <c r="F498" s="6" t="s">
        <v>12823</v>
      </c>
      <c r="G498" s="5" t="s">
        <v>12824</v>
      </c>
      <c r="H498" s="6" t="s">
        <v>12825</v>
      </c>
      <c r="I498" s="7" t="s">
        <v>12826</v>
      </c>
      <c r="O498" s="6" t="s">
        <v>12810</v>
      </c>
      <c r="P498" s="6" t="s">
        <v>12811</v>
      </c>
      <c r="Q498" s="6" t="s">
        <v>10297</v>
      </c>
    </row>
    <row r="499" spans="1:17" ht="13.8">
      <c r="A499" s="89" t="s">
        <v>12827</v>
      </c>
      <c r="B499" s="48" t="s">
        <v>12828</v>
      </c>
      <c r="C499" s="13" t="s">
        <v>12829</v>
      </c>
      <c r="D499" s="6" t="s">
        <v>12830</v>
      </c>
      <c r="E499" s="6" t="s">
        <v>12831</v>
      </c>
      <c r="F499" s="6" t="s">
        <v>12832</v>
      </c>
      <c r="G499" s="5" t="s">
        <v>12833</v>
      </c>
      <c r="H499" s="6" t="s">
        <v>12834</v>
      </c>
      <c r="I499" s="7" t="s">
        <v>12835</v>
      </c>
      <c r="O499" s="6" t="s">
        <v>12818</v>
      </c>
      <c r="P499" s="6" t="s">
        <v>12819</v>
      </c>
      <c r="Q499" s="6" t="s">
        <v>12825</v>
      </c>
    </row>
    <row r="500" spans="1:17" ht="13.8">
      <c r="A500" s="89" t="s">
        <v>10449</v>
      </c>
      <c r="B500" s="87" t="s">
        <v>12836</v>
      </c>
      <c r="C500" s="13" t="s">
        <v>12837</v>
      </c>
      <c r="D500" s="6" t="s">
        <v>12838</v>
      </c>
      <c r="E500" s="6" t="s">
        <v>12839</v>
      </c>
      <c r="F500" s="6" t="s">
        <v>12840</v>
      </c>
      <c r="G500" s="5" t="s">
        <v>10455</v>
      </c>
      <c r="H500" s="6" t="s">
        <v>10456</v>
      </c>
      <c r="I500" s="7" t="s">
        <v>12841</v>
      </c>
      <c r="O500" s="6" t="s">
        <v>12827</v>
      </c>
      <c r="P500" s="6" t="s">
        <v>12828</v>
      </c>
      <c r="Q500" s="6" t="s">
        <v>12834</v>
      </c>
    </row>
    <row r="501" spans="1:17" ht="13.8">
      <c r="A501" s="89" t="s">
        <v>12842</v>
      </c>
      <c r="B501" s="48" t="s">
        <v>12843</v>
      </c>
      <c r="C501" s="13" t="s">
        <v>12844</v>
      </c>
      <c r="D501" s="6" t="s">
        <v>12845</v>
      </c>
      <c r="E501" s="6" t="s">
        <v>12846</v>
      </c>
      <c r="F501" s="6" t="s">
        <v>12847</v>
      </c>
      <c r="G501" s="5" t="s">
        <v>12848</v>
      </c>
      <c r="H501" s="6" t="s">
        <v>12849</v>
      </c>
      <c r="I501" s="7" t="s">
        <v>12850</v>
      </c>
      <c r="O501" s="6" t="s">
        <v>10449</v>
      </c>
      <c r="P501" s="6" t="s">
        <v>12836</v>
      </c>
      <c r="Q501" s="6" t="s">
        <v>10456</v>
      </c>
    </row>
    <row r="502" spans="1:17" ht="13.8">
      <c r="A502" s="89" t="s">
        <v>12851</v>
      </c>
      <c r="B502" s="87" t="s">
        <v>12852</v>
      </c>
      <c r="C502" s="13" t="s">
        <v>12853</v>
      </c>
      <c r="D502" s="6" t="s">
        <v>12854</v>
      </c>
      <c r="E502" s="6" t="s">
        <v>12855</v>
      </c>
      <c r="F502" s="6" t="s">
        <v>12856</v>
      </c>
      <c r="G502" s="5" t="s">
        <v>12857</v>
      </c>
      <c r="H502" s="6" t="s">
        <v>12858</v>
      </c>
      <c r="I502" s="7" t="s">
        <v>12855</v>
      </c>
      <c r="O502" s="6" t="s">
        <v>12842</v>
      </c>
      <c r="P502" s="6" t="s">
        <v>12843</v>
      </c>
      <c r="Q502" s="6" t="s">
        <v>12849</v>
      </c>
    </row>
    <row r="503" spans="1:17" ht="13.8">
      <c r="A503" s="89" t="s">
        <v>12859</v>
      </c>
      <c r="B503" s="48" t="s">
        <v>12860</v>
      </c>
      <c r="C503" s="13" t="s">
        <v>12861</v>
      </c>
      <c r="D503" s="6" t="s">
        <v>12862</v>
      </c>
      <c r="E503" s="6" t="s">
        <v>12863</v>
      </c>
      <c r="F503" s="6" t="s">
        <v>12864</v>
      </c>
      <c r="G503" s="5" t="s">
        <v>12865</v>
      </c>
      <c r="H503" s="6" t="s">
        <v>12866</v>
      </c>
      <c r="I503" s="7" t="s">
        <v>12867</v>
      </c>
      <c r="O503" s="6" t="s">
        <v>12851</v>
      </c>
      <c r="P503" s="6" t="s">
        <v>12852</v>
      </c>
      <c r="Q503" s="6" t="s">
        <v>12858</v>
      </c>
    </row>
    <row r="504" spans="1:17" ht="14.4">
      <c r="A504" s="9" t="s">
        <v>12868</v>
      </c>
      <c r="B504" s="13" t="s">
        <v>10500</v>
      </c>
      <c r="C504" s="13" t="s">
        <v>10501</v>
      </c>
      <c r="D504" s="16" t="s">
        <v>10502</v>
      </c>
      <c r="E504" s="37" t="s">
        <v>10503</v>
      </c>
      <c r="F504" s="7" t="s">
        <v>10504</v>
      </c>
      <c r="G504" s="5" t="s">
        <v>10296</v>
      </c>
      <c r="H504" s="6" t="s">
        <v>10297</v>
      </c>
      <c r="I504" s="7" t="s">
        <v>10506</v>
      </c>
      <c r="O504" s="6" t="s">
        <v>12859</v>
      </c>
      <c r="P504" s="6" t="s">
        <v>12860</v>
      </c>
      <c r="Q504" s="6" t="s">
        <v>12866</v>
      </c>
    </row>
    <row r="505" spans="1:17" ht="14.4">
      <c r="A505" s="9" t="s">
        <v>12869</v>
      </c>
      <c r="B505" s="25" t="s">
        <v>11518</v>
      </c>
      <c r="C505" s="25" t="s">
        <v>11519</v>
      </c>
      <c r="D505" s="25" t="s">
        <v>11520</v>
      </c>
      <c r="E505" s="70" t="s">
        <v>11521</v>
      </c>
      <c r="F505" s="25" t="s">
        <v>11522</v>
      </c>
      <c r="G505" s="5" t="s">
        <v>12870</v>
      </c>
      <c r="H505" s="6" t="s">
        <v>11524</v>
      </c>
      <c r="I505" s="7" t="s">
        <v>12871</v>
      </c>
      <c r="O505" s="6" t="s">
        <v>12868</v>
      </c>
      <c r="P505" s="6" t="s">
        <v>10500</v>
      </c>
      <c r="Q505" s="6" t="s">
        <v>10297</v>
      </c>
    </row>
    <row r="506" spans="1:17" ht="14.4">
      <c r="A506" s="9" t="s">
        <v>12872</v>
      </c>
      <c r="B506" s="25" t="s">
        <v>11518</v>
      </c>
      <c r="C506" s="25" t="s">
        <v>11519</v>
      </c>
      <c r="D506" s="25" t="s">
        <v>11520</v>
      </c>
      <c r="E506" s="70" t="s">
        <v>11521</v>
      </c>
      <c r="F506" s="25" t="s">
        <v>11522</v>
      </c>
      <c r="G506" s="5" t="s">
        <v>12870</v>
      </c>
      <c r="H506" s="6" t="s">
        <v>11524</v>
      </c>
      <c r="I506" s="7" t="s">
        <v>12871</v>
      </c>
      <c r="O506" s="6" t="s">
        <v>12869</v>
      </c>
      <c r="P506" s="6" t="s">
        <v>11536</v>
      </c>
      <c r="Q506" s="6" t="s">
        <v>11524</v>
      </c>
    </row>
    <row r="507" spans="1:17" ht="13.8">
      <c r="A507" s="9" t="s">
        <v>12873</v>
      </c>
      <c r="B507" s="48" t="s">
        <v>12874</v>
      </c>
      <c r="C507" s="48" t="s">
        <v>12874</v>
      </c>
      <c r="D507" s="48" t="s">
        <v>12874</v>
      </c>
      <c r="E507" s="48" t="s">
        <v>12874</v>
      </c>
      <c r="F507" s="48" t="s">
        <v>12874</v>
      </c>
      <c r="G507" s="5" t="s">
        <v>12874</v>
      </c>
      <c r="H507" s="6" t="s">
        <v>12874</v>
      </c>
      <c r="I507" s="7" t="s">
        <v>12874</v>
      </c>
      <c r="O507" s="6" t="s">
        <v>12872</v>
      </c>
      <c r="P507" s="6" t="s">
        <v>11536</v>
      </c>
      <c r="Q507" s="6" t="s">
        <v>11524</v>
      </c>
    </row>
    <row r="508" spans="1:17" ht="13.8">
      <c r="A508" s="9" t="s">
        <v>12875</v>
      </c>
      <c r="B508" s="48" t="s">
        <v>12876</v>
      </c>
      <c r="C508" s="48" t="s">
        <v>12877</v>
      </c>
      <c r="D508" s="48" t="s">
        <v>12878</v>
      </c>
      <c r="E508" s="48" t="s">
        <v>12879</v>
      </c>
      <c r="F508" s="48" t="s">
        <v>12880</v>
      </c>
      <c r="G508" s="5" t="s">
        <v>12881</v>
      </c>
      <c r="H508" s="6" t="s">
        <v>12882</v>
      </c>
      <c r="I508" s="7" t="s">
        <v>12883</v>
      </c>
      <c r="O508" s="6" t="s">
        <v>12873</v>
      </c>
      <c r="P508" s="6" t="s">
        <v>12874</v>
      </c>
      <c r="Q508" s="6" t="s">
        <v>12874</v>
      </c>
    </row>
    <row r="509" spans="1:17" ht="13.8">
      <c r="A509" s="9" t="s">
        <v>12884</v>
      </c>
      <c r="B509" s="48" t="s">
        <v>12876</v>
      </c>
      <c r="C509" s="48" t="s">
        <v>12877</v>
      </c>
      <c r="D509" s="48" t="s">
        <v>12878</v>
      </c>
      <c r="E509" s="48" t="s">
        <v>12879</v>
      </c>
      <c r="F509" s="48" t="s">
        <v>12880</v>
      </c>
      <c r="G509" s="5" t="s">
        <v>12881</v>
      </c>
      <c r="H509" s="6" t="s">
        <v>12882</v>
      </c>
      <c r="I509" s="7" t="s">
        <v>12883</v>
      </c>
      <c r="O509" s="6" t="s">
        <v>12875</v>
      </c>
      <c r="P509" s="6" t="s">
        <v>12885</v>
      </c>
      <c r="Q509" s="6" t="s">
        <v>12882</v>
      </c>
    </row>
    <row r="510" spans="1:17" ht="14.4">
      <c r="A510" s="9" t="s">
        <v>12886</v>
      </c>
      <c r="B510" s="25" t="s">
        <v>11638</v>
      </c>
      <c r="C510" s="25" t="s">
        <v>11639</v>
      </c>
      <c r="D510" s="25" t="s">
        <v>11640</v>
      </c>
      <c r="E510" s="70" t="s">
        <v>11641</v>
      </c>
      <c r="F510" s="25" t="s">
        <v>11642</v>
      </c>
      <c r="G510" s="5" t="s">
        <v>11643</v>
      </c>
      <c r="H510" s="6" t="s">
        <v>12887</v>
      </c>
      <c r="I510" s="7" t="s">
        <v>12888</v>
      </c>
      <c r="O510" s="6" t="s">
        <v>12884</v>
      </c>
      <c r="P510" s="6" t="s">
        <v>12885</v>
      </c>
      <c r="Q510" s="6" t="s">
        <v>12882</v>
      </c>
    </row>
    <row r="511" spans="1:17" ht="14.4">
      <c r="A511" s="9" t="s">
        <v>12889</v>
      </c>
      <c r="B511" s="25" t="s">
        <v>11638</v>
      </c>
      <c r="C511" s="25" t="s">
        <v>11639</v>
      </c>
      <c r="D511" s="25" t="s">
        <v>11640</v>
      </c>
      <c r="E511" s="70" t="s">
        <v>11641</v>
      </c>
      <c r="F511" s="25" t="s">
        <v>11642</v>
      </c>
      <c r="G511" s="5" t="s">
        <v>11643</v>
      </c>
      <c r="H511" s="6" t="s">
        <v>12887</v>
      </c>
      <c r="I511" s="7" t="s">
        <v>12888</v>
      </c>
      <c r="O511" s="6" t="s">
        <v>12886</v>
      </c>
      <c r="P511" s="6" t="s">
        <v>12890</v>
      </c>
      <c r="Q511" s="6" t="s">
        <v>12887</v>
      </c>
    </row>
    <row r="512" spans="1:17" ht="13.8">
      <c r="A512" s="89" t="s">
        <v>12891</v>
      </c>
      <c r="B512" s="48" t="s">
        <v>12892</v>
      </c>
      <c r="C512" s="13" t="s">
        <v>12893</v>
      </c>
      <c r="D512" s="6" t="s">
        <v>12894</v>
      </c>
      <c r="E512" s="6" t="s">
        <v>12895</v>
      </c>
      <c r="F512" s="6" t="s">
        <v>12896</v>
      </c>
      <c r="G512" s="5" t="s">
        <v>12897</v>
      </c>
      <c r="H512" s="6" t="s">
        <v>12898</v>
      </c>
      <c r="I512" s="7" t="s">
        <v>12899</v>
      </c>
      <c r="O512" s="6" t="s">
        <v>12889</v>
      </c>
      <c r="P512" s="6" t="s">
        <v>12890</v>
      </c>
      <c r="Q512" s="6" t="s">
        <v>12887</v>
      </c>
    </row>
    <row r="513" spans="1:17" ht="13.8">
      <c r="A513" s="89" t="s">
        <v>12900</v>
      </c>
      <c r="B513" s="87" t="s">
        <v>12901</v>
      </c>
      <c r="C513" s="13" t="s">
        <v>12902</v>
      </c>
      <c r="D513" s="6" t="s">
        <v>12903</v>
      </c>
      <c r="E513" s="6" t="s">
        <v>12904</v>
      </c>
      <c r="F513" s="6" t="s">
        <v>12905</v>
      </c>
      <c r="G513" s="5" t="s">
        <v>12906</v>
      </c>
      <c r="H513" s="6" t="s">
        <v>12907</v>
      </c>
      <c r="I513" s="7" t="s">
        <v>12908</v>
      </c>
      <c r="O513" s="6" t="s">
        <v>12891</v>
      </c>
      <c r="P513" s="6" t="s">
        <v>12892</v>
      </c>
      <c r="Q513" s="6" t="s">
        <v>12898</v>
      </c>
    </row>
    <row r="514" spans="1:17" ht="13.8">
      <c r="A514" s="89" t="s">
        <v>12909</v>
      </c>
      <c r="B514" s="48" t="s">
        <v>12910</v>
      </c>
      <c r="C514" s="48" t="s">
        <v>12911</v>
      </c>
      <c r="D514" s="48" t="s">
        <v>12912</v>
      </c>
      <c r="E514" s="48" t="s">
        <v>12913</v>
      </c>
      <c r="F514" s="48" t="s">
        <v>12914</v>
      </c>
      <c r="G514" s="5" t="s">
        <v>12915</v>
      </c>
      <c r="H514" s="6" t="s">
        <v>12916</v>
      </c>
      <c r="I514" s="7" t="s">
        <v>12917</v>
      </c>
      <c r="O514" s="6" t="s">
        <v>12900</v>
      </c>
      <c r="P514" s="6" t="s">
        <v>12901</v>
      </c>
      <c r="Q514" s="6" t="s">
        <v>12907</v>
      </c>
    </row>
    <row r="515" spans="1:17" ht="13.8">
      <c r="A515" s="89" t="s">
        <v>12918</v>
      </c>
      <c r="B515" s="48" t="s">
        <v>12910</v>
      </c>
      <c r="C515" s="48" t="s">
        <v>12911</v>
      </c>
      <c r="D515" s="48" t="s">
        <v>12912</v>
      </c>
      <c r="E515" s="48" t="s">
        <v>12913</v>
      </c>
      <c r="F515" s="48" t="s">
        <v>12914</v>
      </c>
      <c r="G515" s="5" t="s">
        <v>12915</v>
      </c>
      <c r="H515" s="6" t="s">
        <v>12916</v>
      </c>
      <c r="I515" s="7" t="s">
        <v>12917</v>
      </c>
      <c r="O515" s="6" t="s">
        <v>12909</v>
      </c>
      <c r="P515" s="6" t="s">
        <v>12919</v>
      </c>
      <c r="Q515" s="6" t="s">
        <v>12916</v>
      </c>
    </row>
    <row r="516" spans="1:17" ht="13.8">
      <c r="A516" s="89" t="s">
        <v>12920</v>
      </c>
      <c r="B516" s="87" t="s">
        <v>12921</v>
      </c>
      <c r="C516" s="13" t="s">
        <v>12922</v>
      </c>
      <c r="D516" s="6" t="s">
        <v>12923</v>
      </c>
      <c r="E516" s="6" t="s">
        <v>12924</v>
      </c>
      <c r="F516" s="6" t="s">
        <v>12925</v>
      </c>
      <c r="G516" s="5" t="s">
        <v>12926</v>
      </c>
      <c r="H516" s="6" t="s">
        <v>12927</v>
      </c>
      <c r="I516" s="7" t="s">
        <v>12928</v>
      </c>
      <c r="O516" s="6" t="s">
        <v>12918</v>
      </c>
      <c r="P516" s="6" t="s">
        <v>12919</v>
      </c>
      <c r="Q516" s="6" t="s">
        <v>12916</v>
      </c>
    </row>
    <row r="517" spans="1:17" ht="14.4">
      <c r="A517" s="9" t="s">
        <v>12929</v>
      </c>
      <c r="B517" s="25" t="s">
        <v>12930</v>
      </c>
      <c r="C517" s="25" t="s">
        <v>12931</v>
      </c>
      <c r="D517" s="25" t="s">
        <v>12932</v>
      </c>
      <c r="E517" s="70" t="s">
        <v>12933</v>
      </c>
      <c r="F517" s="25" t="s">
        <v>12934</v>
      </c>
      <c r="G517" s="5" t="s">
        <v>12935</v>
      </c>
      <c r="H517" s="6" t="s">
        <v>12936</v>
      </c>
      <c r="I517" s="7" t="s">
        <v>12937</v>
      </c>
      <c r="O517" s="6" t="s">
        <v>12920</v>
      </c>
      <c r="P517" s="6" t="s">
        <v>12921</v>
      </c>
      <c r="Q517" s="6" t="s">
        <v>12927</v>
      </c>
    </row>
    <row r="518" spans="1:17" ht="14.4">
      <c r="A518" s="9" t="s">
        <v>12938</v>
      </c>
      <c r="B518" s="25" t="s">
        <v>12930</v>
      </c>
      <c r="C518" s="25" t="s">
        <v>12931</v>
      </c>
      <c r="D518" s="25" t="s">
        <v>12932</v>
      </c>
      <c r="E518" s="70" t="s">
        <v>12933</v>
      </c>
      <c r="F518" s="25" t="s">
        <v>12934</v>
      </c>
      <c r="G518" s="5" t="s">
        <v>12935</v>
      </c>
      <c r="H518" s="6" t="s">
        <v>12936</v>
      </c>
      <c r="I518" s="7" t="s">
        <v>12937</v>
      </c>
      <c r="O518" s="6" t="s">
        <v>12929</v>
      </c>
      <c r="P518" s="6" t="s">
        <v>12939</v>
      </c>
      <c r="Q518" s="6" t="s">
        <v>12936</v>
      </c>
    </row>
    <row r="519" spans="1:17" ht="13.8">
      <c r="A519" s="89" t="s">
        <v>11210</v>
      </c>
      <c r="B519" s="87" t="s">
        <v>12940</v>
      </c>
      <c r="C519" s="13" t="s">
        <v>12941</v>
      </c>
      <c r="D519" s="6" t="s">
        <v>12942</v>
      </c>
      <c r="E519" s="6" t="s">
        <v>12943</v>
      </c>
      <c r="F519" s="6" t="s">
        <v>12944</v>
      </c>
      <c r="G519" s="5" t="s">
        <v>12945</v>
      </c>
      <c r="H519" s="6" t="s">
        <v>12946</v>
      </c>
      <c r="I519" s="7" t="s">
        <v>12947</v>
      </c>
      <c r="O519" s="6" t="s">
        <v>12938</v>
      </c>
      <c r="P519" s="6" t="s">
        <v>12939</v>
      </c>
      <c r="Q519" s="6" t="s">
        <v>12936</v>
      </c>
    </row>
    <row r="520" spans="1:17" ht="13.8">
      <c r="A520" s="89" t="s">
        <v>12948</v>
      </c>
      <c r="B520" s="87" t="s">
        <v>12949</v>
      </c>
      <c r="C520" s="13" t="s">
        <v>12950</v>
      </c>
      <c r="D520" s="6" t="s">
        <v>12951</v>
      </c>
      <c r="E520" s="6" t="s">
        <v>10503</v>
      </c>
      <c r="F520" s="6" t="s">
        <v>12952</v>
      </c>
      <c r="G520" s="5" t="s">
        <v>12953</v>
      </c>
      <c r="H520" s="6" t="s">
        <v>10297</v>
      </c>
      <c r="I520" s="7" t="s">
        <v>12817</v>
      </c>
      <c r="O520" s="6" t="s">
        <v>11210</v>
      </c>
      <c r="P520" s="6" t="s">
        <v>12940</v>
      </c>
      <c r="Q520" s="6" t="s">
        <v>12946</v>
      </c>
    </row>
    <row r="521" spans="1:17" ht="14.4">
      <c r="A521" s="9" t="s">
        <v>12954</v>
      </c>
      <c r="B521" s="13" t="s">
        <v>10476</v>
      </c>
      <c r="C521" s="13" t="s">
        <v>10477</v>
      </c>
      <c r="D521" s="16" t="s">
        <v>10478</v>
      </c>
      <c r="E521" s="37" t="s">
        <v>10479</v>
      </c>
      <c r="F521" s="7" t="s">
        <v>10480</v>
      </c>
      <c r="G521" s="5" t="s">
        <v>10481</v>
      </c>
      <c r="H521" s="6" t="s">
        <v>12955</v>
      </c>
      <c r="I521" s="7" t="s">
        <v>12956</v>
      </c>
      <c r="O521" s="6" t="s">
        <v>12948</v>
      </c>
      <c r="P521" s="6" t="s">
        <v>12949</v>
      </c>
      <c r="Q521" s="6" t="s">
        <v>10297</v>
      </c>
    </row>
    <row r="522" spans="1:17" ht="13.8">
      <c r="A522" s="89" t="s">
        <v>12957</v>
      </c>
      <c r="B522" s="48" t="s">
        <v>12958</v>
      </c>
      <c r="C522" s="13" t="s">
        <v>12959</v>
      </c>
      <c r="D522" s="6" t="s">
        <v>12960</v>
      </c>
      <c r="E522" s="6" t="s">
        <v>12961</v>
      </c>
      <c r="F522" s="6" t="s">
        <v>12962</v>
      </c>
      <c r="G522" s="5" t="s">
        <v>12963</v>
      </c>
      <c r="H522" s="6" t="s">
        <v>12964</v>
      </c>
      <c r="I522" s="7" t="s">
        <v>12965</v>
      </c>
      <c r="O522" s="6" t="s">
        <v>12954</v>
      </c>
      <c r="P522" s="6" t="s">
        <v>10476</v>
      </c>
      <c r="Q522" s="6" t="s">
        <v>12955</v>
      </c>
    </row>
    <row r="523" spans="1:17" ht="13.8">
      <c r="A523" s="9" t="s">
        <v>12966</v>
      </c>
      <c r="B523" s="48" t="s">
        <v>12967</v>
      </c>
      <c r="C523" s="48" t="s">
        <v>12967</v>
      </c>
      <c r="D523" s="48" t="s">
        <v>12967</v>
      </c>
      <c r="E523" s="48" t="s">
        <v>12967</v>
      </c>
      <c r="F523" s="48" t="s">
        <v>12967</v>
      </c>
      <c r="G523" s="5" t="s">
        <v>12967</v>
      </c>
      <c r="H523" s="6" t="s">
        <v>12967</v>
      </c>
      <c r="I523" s="7" t="s">
        <v>12967</v>
      </c>
      <c r="O523" s="6" t="s">
        <v>12957</v>
      </c>
      <c r="P523" s="6" t="s">
        <v>12968</v>
      </c>
      <c r="Q523" s="6" t="s">
        <v>12964</v>
      </c>
    </row>
    <row r="524" spans="1:17" ht="14.4">
      <c r="A524" s="9" t="s">
        <v>12969</v>
      </c>
      <c r="B524" s="13" t="s">
        <v>10476</v>
      </c>
      <c r="C524" s="13" t="s">
        <v>10477</v>
      </c>
      <c r="D524" s="16" t="s">
        <v>10478</v>
      </c>
      <c r="E524" s="37" t="s">
        <v>10479</v>
      </c>
      <c r="F524" s="7" t="s">
        <v>10480</v>
      </c>
      <c r="G524" s="5" t="s">
        <v>10481</v>
      </c>
      <c r="H524" s="6" t="s">
        <v>12955</v>
      </c>
      <c r="I524" s="7" t="s">
        <v>12956</v>
      </c>
      <c r="O524" s="6" t="s">
        <v>12966</v>
      </c>
      <c r="P524" s="6" t="s">
        <v>12967</v>
      </c>
      <c r="Q524" s="6" t="s">
        <v>12967</v>
      </c>
    </row>
    <row r="525" spans="1:17" ht="13.8">
      <c r="A525" s="89" t="s">
        <v>12970</v>
      </c>
      <c r="B525" s="48" t="s">
        <v>12971</v>
      </c>
      <c r="C525" s="48" t="s">
        <v>12972</v>
      </c>
      <c r="D525" s="6" t="s">
        <v>12973</v>
      </c>
      <c r="E525" s="6" t="s">
        <v>12974</v>
      </c>
      <c r="F525" s="6" t="s">
        <v>12975</v>
      </c>
      <c r="G525" s="5" t="s">
        <v>12976</v>
      </c>
      <c r="H525" s="6" t="s">
        <v>12977</v>
      </c>
      <c r="I525" s="7" t="s">
        <v>12978</v>
      </c>
      <c r="O525" s="6" t="s">
        <v>12969</v>
      </c>
      <c r="P525" s="6" t="s">
        <v>10476</v>
      </c>
      <c r="Q525" s="6" t="s">
        <v>12955</v>
      </c>
    </row>
    <row r="526" spans="1:17" ht="13.8">
      <c r="A526" s="89" t="s">
        <v>12979</v>
      </c>
      <c r="B526" s="48" t="s">
        <v>12971</v>
      </c>
      <c r="C526" s="48" t="s">
        <v>12972</v>
      </c>
      <c r="D526" s="6" t="s">
        <v>12973</v>
      </c>
      <c r="E526" s="6" t="s">
        <v>12974</v>
      </c>
      <c r="F526" s="6" t="s">
        <v>12975</v>
      </c>
      <c r="G526" s="5" t="s">
        <v>12976</v>
      </c>
      <c r="H526" s="6" t="s">
        <v>12977</v>
      </c>
      <c r="I526" s="7" t="s">
        <v>12978</v>
      </c>
      <c r="O526" s="6" t="s">
        <v>12970</v>
      </c>
      <c r="P526" s="6" t="s">
        <v>12980</v>
      </c>
      <c r="Q526" s="6" t="s">
        <v>12977</v>
      </c>
    </row>
    <row r="527" spans="1:17" ht="13.2">
      <c r="A527" s="9" t="s">
        <v>12981</v>
      </c>
      <c r="B527" s="6" t="s">
        <v>12982</v>
      </c>
      <c r="C527" s="6" t="s">
        <v>12983</v>
      </c>
      <c r="D527" s="6" t="s">
        <v>12984</v>
      </c>
      <c r="E527" s="6" t="s">
        <v>12985</v>
      </c>
      <c r="F527" s="6" t="s">
        <v>12986</v>
      </c>
      <c r="G527" s="5" t="s">
        <v>12987</v>
      </c>
      <c r="H527" s="6" t="s">
        <v>12988</v>
      </c>
      <c r="I527" s="7" t="s">
        <v>12989</v>
      </c>
      <c r="O527" s="6" t="s">
        <v>12979</v>
      </c>
      <c r="P527" s="6" t="s">
        <v>12980</v>
      </c>
      <c r="Q527" s="6" t="s">
        <v>12977</v>
      </c>
    </row>
    <row r="528" spans="1:17" ht="13.2">
      <c r="A528" s="91" t="s">
        <v>12990</v>
      </c>
      <c r="B528" s="6" t="str">
        <f ca="1">IFERROR(__xludf.DUMMYFUNCTION("GOOGLETRANSLATE(C528,""fr"",""en"")"),"Best career ranking")</f>
        <v>Best career ranking</v>
      </c>
      <c r="C528" s="6" t="s">
        <v>12991</v>
      </c>
      <c r="D528" s="6" t="s">
        <v>12992</v>
      </c>
      <c r="E528" s="6" t="s">
        <v>12993</v>
      </c>
      <c r="F528" s="6" t="s">
        <v>12994</v>
      </c>
      <c r="G528" s="39" t="s">
        <v>12995</v>
      </c>
      <c r="H528" s="6" t="s">
        <v>12996</v>
      </c>
      <c r="I528" s="7" t="s">
        <v>12997</v>
      </c>
      <c r="O528" s="6" t="s">
        <v>12981</v>
      </c>
      <c r="P528" s="6" t="s">
        <v>12998</v>
      </c>
      <c r="Q528" s="6" t="s">
        <v>12988</v>
      </c>
    </row>
    <row r="529" spans="1:11" ht="13.2">
      <c r="A529" s="38" t="s">
        <v>12999</v>
      </c>
      <c r="B529" s="6" t="s">
        <v>2429</v>
      </c>
      <c r="C529" s="6" t="s">
        <v>2438</v>
      </c>
      <c r="D529" s="6" t="s">
        <v>2439</v>
      </c>
      <c r="E529" s="6" t="s">
        <v>13000</v>
      </c>
      <c r="F529" s="6" t="s">
        <v>2440</v>
      </c>
      <c r="G529" s="39" t="s">
        <v>2419</v>
      </c>
      <c r="H529" s="6" t="s">
        <v>2434</v>
      </c>
      <c r="I529" s="7" t="s">
        <v>2441</v>
      </c>
    </row>
    <row r="530" spans="1:11" ht="13.2">
      <c r="A530" s="38" t="s">
        <v>13001</v>
      </c>
      <c r="B530" s="6" t="s">
        <v>10661</v>
      </c>
      <c r="C530" s="6" t="s">
        <v>10662</v>
      </c>
      <c r="D530" s="6" t="s">
        <v>10663</v>
      </c>
      <c r="E530" s="6" t="s">
        <v>10664</v>
      </c>
      <c r="F530" s="6" t="s">
        <v>10665</v>
      </c>
      <c r="G530" s="39" t="s">
        <v>10666</v>
      </c>
      <c r="H530" s="6" t="s">
        <v>10667</v>
      </c>
      <c r="I530" s="7" t="s">
        <v>13002</v>
      </c>
    </row>
    <row r="531" spans="1:11" ht="13.2">
      <c r="A531" s="9"/>
      <c r="G531" s="5"/>
      <c r="I531" s="7"/>
    </row>
    <row r="532" spans="1:11" ht="13.2">
      <c r="A532" s="9"/>
      <c r="G532" s="5"/>
      <c r="I532" s="7"/>
    </row>
    <row r="533" spans="1:11" ht="13.2">
      <c r="A533" s="9"/>
      <c r="G533" s="5"/>
      <c r="I533" s="7"/>
    </row>
    <row r="534" spans="1:11" ht="13.2">
      <c r="A534" s="9"/>
      <c r="G534" s="5"/>
      <c r="I534" s="7"/>
    </row>
    <row r="535" spans="1:11" ht="13.2">
      <c r="A535" s="9"/>
      <c r="C535" s="8"/>
      <c r="D535" s="8"/>
      <c r="E535" s="8"/>
      <c r="F535" s="8"/>
      <c r="G535" s="5"/>
      <c r="H535" s="8"/>
      <c r="I535" s="40"/>
      <c r="J535" s="8"/>
      <c r="K535" s="8"/>
    </row>
    <row r="536" spans="1:11" ht="13.2">
      <c r="A536" s="9"/>
      <c r="G536" s="5"/>
      <c r="I536" s="7"/>
    </row>
    <row r="537" spans="1:11" ht="13.2">
      <c r="A537" s="9"/>
      <c r="G537" s="5"/>
      <c r="I537" s="7"/>
    </row>
    <row r="538" spans="1:11" ht="13.2">
      <c r="A538" s="9"/>
      <c r="G538" s="5"/>
      <c r="I538" s="7"/>
    </row>
    <row r="539" spans="1:11" ht="13.2">
      <c r="A539" s="9"/>
      <c r="G539" s="5"/>
      <c r="I539" s="7"/>
    </row>
    <row r="540" spans="1:11" ht="13.2">
      <c r="A540" s="9"/>
      <c r="G540" s="5"/>
      <c r="I540" s="7"/>
    </row>
    <row r="541" spans="1:11" ht="13.2">
      <c r="A541" s="9"/>
      <c r="G541" s="5"/>
      <c r="I541" s="7"/>
    </row>
    <row r="542" spans="1:11" ht="13.2">
      <c r="A542" s="9"/>
      <c r="G542" s="5"/>
      <c r="I542" s="7"/>
    </row>
    <row r="543" spans="1:11" ht="13.2">
      <c r="A543" s="9"/>
      <c r="G543" s="5"/>
      <c r="I543" s="7"/>
    </row>
    <row r="544" spans="1:11" ht="13.2">
      <c r="A544" s="9"/>
      <c r="G544" s="5"/>
      <c r="I544" s="7"/>
    </row>
    <row r="545" spans="1:9" ht="13.2">
      <c r="A545" s="9"/>
      <c r="G545" s="5"/>
      <c r="I545" s="7"/>
    </row>
    <row r="546" spans="1:9" ht="13.2">
      <c r="A546" s="9"/>
      <c r="G546" s="5"/>
      <c r="I546" s="7"/>
    </row>
    <row r="547" spans="1:9" ht="13.2">
      <c r="A547" s="9"/>
      <c r="G547" s="5"/>
      <c r="I547" s="7"/>
    </row>
    <row r="548" spans="1:9" ht="13.2">
      <c r="A548" s="9"/>
      <c r="G548" s="5"/>
      <c r="I548" s="7"/>
    </row>
    <row r="549" spans="1:9" ht="13.2">
      <c r="A549" s="9"/>
      <c r="G549" s="5"/>
      <c r="I549" s="7"/>
    </row>
    <row r="550" spans="1:9" ht="13.2">
      <c r="A550" s="9"/>
      <c r="B550" s="13"/>
      <c r="C550" s="13"/>
      <c r="G550" s="5"/>
      <c r="I550" s="7"/>
    </row>
    <row r="551" spans="1:9" ht="13.2">
      <c r="A551" s="9"/>
      <c r="B551" s="13"/>
      <c r="C551" s="13"/>
      <c r="G551" s="5"/>
      <c r="I551" s="7"/>
    </row>
    <row r="552" spans="1:9" ht="13.2">
      <c r="A552" s="9"/>
      <c r="B552" s="13"/>
      <c r="C552" s="13"/>
      <c r="G552" s="5"/>
      <c r="I552" s="7"/>
    </row>
    <row r="553" spans="1:9" ht="13.2">
      <c r="A553" s="9"/>
      <c r="B553" s="13"/>
      <c r="C553" s="13"/>
      <c r="G553" s="5"/>
      <c r="I553" s="7"/>
    </row>
    <row r="554" spans="1:9" ht="13.2">
      <c r="A554" s="9"/>
      <c r="B554" s="13"/>
      <c r="C554" s="13"/>
      <c r="G554" s="5"/>
      <c r="I554" s="7"/>
    </row>
    <row r="555" spans="1:9" ht="13.2">
      <c r="A555" s="9"/>
      <c r="B555" s="13"/>
      <c r="C555" s="13"/>
      <c r="G555" s="5"/>
      <c r="I555" s="7"/>
    </row>
    <row r="556" spans="1:9" ht="13.2">
      <c r="A556" s="9"/>
      <c r="B556" s="13"/>
      <c r="C556" s="13"/>
      <c r="G556" s="5"/>
      <c r="I556" s="7"/>
    </row>
    <row r="557" spans="1:9" ht="13.2">
      <c r="A557" s="9"/>
      <c r="B557" s="13"/>
      <c r="C557" s="13"/>
      <c r="G557" s="5"/>
      <c r="I557" s="7"/>
    </row>
    <row r="558" spans="1:9" ht="13.2">
      <c r="A558" s="9"/>
      <c r="B558" s="13"/>
      <c r="C558" s="13"/>
      <c r="G558" s="5"/>
      <c r="I558" s="7"/>
    </row>
    <row r="559" spans="1:9" ht="13.2">
      <c r="A559" s="9"/>
      <c r="B559" s="13"/>
      <c r="C559" s="13"/>
      <c r="G559" s="5"/>
      <c r="I559" s="7"/>
    </row>
    <row r="560" spans="1:9" ht="13.2">
      <c r="A560" s="9"/>
      <c r="B560" s="13"/>
      <c r="C560" s="13"/>
      <c r="G560" s="5"/>
      <c r="I560" s="7"/>
    </row>
    <row r="561" spans="1:9" ht="13.2">
      <c r="A561" s="9"/>
      <c r="B561" s="13"/>
      <c r="C561" s="13"/>
      <c r="G561" s="5"/>
      <c r="I561" s="7"/>
    </row>
    <row r="562" spans="1:9" ht="13.2">
      <c r="A562" s="9"/>
      <c r="B562" s="13"/>
      <c r="C562" s="13"/>
      <c r="G562" s="5"/>
      <c r="I562" s="7"/>
    </row>
    <row r="563" spans="1:9" ht="13.2">
      <c r="A563" s="9"/>
      <c r="B563" s="13"/>
      <c r="C563" s="13"/>
      <c r="G563" s="5"/>
      <c r="I563" s="7"/>
    </row>
    <row r="564" spans="1:9" ht="13.2">
      <c r="A564" s="9"/>
      <c r="B564" s="13"/>
      <c r="C564" s="13"/>
      <c r="G564" s="5"/>
      <c r="I564" s="7"/>
    </row>
    <row r="565" spans="1:9" ht="13.2">
      <c r="A565" s="9"/>
      <c r="B565" s="13"/>
      <c r="C565" s="13"/>
      <c r="G565" s="5"/>
      <c r="I565" s="7"/>
    </row>
    <row r="566" spans="1:9" ht="13.2">
      <c r="A566" s="9"/>
      <c r="B566" s="13"/>
      <c r="C566" s="13"/>
      <c r="G566" s="5"/>
      <c r="I566" s="7"/>
    </row>
    <row r="567" spans="1:9" ht="13.2">
      <c r="A567" s="9"/>
      <c r="B567" s="13"/>
      <c r="C567" s="13"/>
      <c r="G567" s="5"/>
      <c r="I567" s="7"/>
    </row>
    <row r="568" spans="1:9" ht="13.2">
      <c r="A568" s="9"/>
      <c r="B568" s="13"/>
      <c r="C568" s="13"/>
      <c r="G568" s="5"/>
      <c r="I568" s="7"/>
    </row>
    <row r="569" spans="1:9" ht="13.2">
      <c r="A569" s="9"/>
      <c r="B569" s="13"/>
      <c r="C569" s="13"/>
      <c r="G569" s="5"/>
      <c r="I569" s="7"/>
    </row>
    <row r="570" spans="1:9" ht="13.2">
      <c r="A570" s="9"/>
      <c r="B570" s="13"/>
      <c r="C570" s="13"/>
      <c r="G570" s="5"/>
      <c r="I570" s="7"/>
    </row>
    <row r="571" spans="1:9" ht="13.2">
      <c r="A571" s="9"/>
      <c r="B571" s="13"/>
      <c r="C571" s="13"/>
      <c r="G571" s="5"/>
      <c r="I571" s="7"/>
    </row>
    <row r="572" spans="1:9" ht="13.2">
      <c r="A572" s="9"/>
      <c r="B572" s="13"/>
      <c r="C572" s="13"/>
      <c r="G572" s="5"/>
      <c r="I572" s="7"/>
    </row>
    <row r="573" spans="1:9" ht="13.2">
      <c r="A573" s="9"/>
      <c r="B573" s="13"/>
      <c r="C573" s="13"/>
      <c r="G573" s="5"/>
      <c r="I573" s="7"/>
    </row>
    <row r="574" spans="1:9" ht="13.2">
      <c r="A574" s="9"/>
      <c r="B574" s="13"/>
      <c r="C574" s="13"/>
      <c r="G574" s="5"/>
      <c r="I574" s="7"/>
    </row>
    <row r="575" spans="1:9" ht="13.2">
      <c r="A575" s="9"/>
      <c r="B575" s="13"/>
      <c r="C575" s="13"/>
      <c r="G575" s="5"/>
      <c r="I575" s="7"/>
    </row>
    <row r="576" spans="1:9" ht="13.2">
      <c r="A576" s="9"/>
      <c r="B576" s="13"/>
      <c r="C576" s="13"/>
      <c r="G576" s="5"/>
      <c r="I576" s="7"/>
    </row>
    <row r="577" spans="1:9" ht="13.2">
      <c r="A577" s="9"/>
      <c r="B577" s="13"/>
      <c r="C577" s="13"/>
      <c r="G577" s="5"/>
      <c r="I577" s="7"/>
    </row>
    <row r="578" spans="1:9" ht="13.2">
      <c r="A578" s="9"/>
      <c r="B578" s="13"/>
      <c r="C578" s="13"/>
      <c r="G578" s="5"/>
      <c r="I578" s="7"/>
    </row>
    <row r="579" spans="1:9" ht="13.2">
      <c r="A579" s="9"/>
      <c r="B579" s="13"/>
      <c r="C579" s="13"/>
      <c r="G579" s="5"/>
      <c r="I579" s="7"/>
    </row>
    <row r="580" spans="1:9" ht="13.2">
      <c r="A580" s="9"/>
      <c r="B580" s="13"/>
      <c r="C580" s="13"/>
      <c r="G580" s="5"/>
      <c r="I580" s="7"/>
    </row>
    <row r="581" spans="1:9" ht="13.2">
      <c r="A581" s="9"/>
      <c r="B581" s="13"/>
      <c r="C581" s="13"/>
      <c r="G581" s="5"/>
      <c r="I581" s="7"/>
    </row>
    <row r="582" spans="1:9" ht="13.2">
      <c r="A582" s="9"/>
      <c r="B582" s="13"/>
      <c r="C582" s="13"/>
      <c r="G582" s="5"/>
      <c r="I582" s="7"/>
    </row>
    <row r="583" spans="1:9" ht="13.2">
      <c r="A583" s="9"/>
      <c r="B583" s="13"/>
      <c r="C583" s="13"/>
      <c r="G583" s="5"/>
      <c r="I583" s="7"/>
    </row>
    <row r="584" spans="1:9" ht="13.2">
      <c r="A584" s="9"/>
      <c r="B584" s="13"/>
      <c r="C584" s="13"/>
      <c r="G584" s="5"/>
      <c r="I584" s="7"/>
    </row>
    <row r="585" spans="1:9" ht="13.2">
      <c r="A585" s="9"/>
      <c r="B585" s="13"/>
      <c r="C585" s="13"/>
      <c r="G585" s="5"/>
      <c r="I585" s="7"/>
    </row>
    <row r="586" spans="1:9" ht="13.2">
      <c r="A586" s="9"/>
      <c r="B586" s="13"/>
      <c r="C586" s="13"/>
      <c r="G586" s="5"/>
      <c r="I586" s="7"/>
    </row>
    <row r="587" spans="1:9" ht="13.2">
      <c r="A587" s="9"/>
      <c r="B587" s="13"/>
      <c r="C587" s="13"/>
      <c r="G587" s="5"/>
      <c r="I587" s="7"/>
    </row>
    <row r="588" spans="1:9" ht="13.2">
      <c r="A588" s="9"/>
      <c r="B588" s="13"/>
      <c r="C588" s="13"/>
      <c r="G588" s="5"/>
      <c r="I588" s="7"/>
    </row>
    <row r="589" spans="1:9" ht="13.2">
      <c r="A589" s="9"/>
      <c r="B589" s="13"/>
      <c r="C589" s="13"/>
      <c r="G589" s="5"/>
      <c r="I589" s="7"/>
    </row>
    <row r="590" spans="1:9" ht="13.2">
      <c r="A590" s="9"/>
      <c r="B590" s="13"/>
      <c r="C590" s="13"/>
      <c r="G590" s="5"/>
      <c r="I590" s="7"/>
    </row>
    <row r="591" spans="1:9" ht="13.2">
      <c r="A591" s="9"/>
      <c r="B591" s="13"/>
      <c r="C591" s="13"/>
      <c r="G591" s="5"/>
      <c r="I591" s="7"/>
    </row>
    <row r="592" spans="1:9" ht="13.2">
      <c r="A592" s="9"/>
      <c r="B592" s="13"/>
      <c r="C592" s="13"/>
      <c r="G592" s="5"/>
      <c r="I592" s="7"/>
    </row>
    <row r="593" spans="1:9" ht="13.2">
      <c r="A593" s="9"/>
      <c r="B593" s="13"/>
      <c r="C593" s="13"/>
      <c r="G593" s="5"/>
      <c r="I593" s="7"/>
    </row>
    <row r="594" spans="1:9" ht="13.2">
      <c r="A594" s="9"/>
      <c r="B594" s="13"/>
      <c r="C594" s="13"/>
      <c r="G594" s="5"/>
      <c r="I594" s="7"/>
    </row>
    <row r="595" spans="1:9" ht="13.2">
      <c r="A595" s="9"/>
      <c r="B595" s="13"/>
      <c r="C595" s="13"/>
      <c r="G595" s="5"/>
      <c r="I595" s="7"/>
    </row>
    <row r="596" spans="1:9" ht="13.2">
      <c r="A596" s="9"/>
      <c r="B596" s="13"/>
      <c r="C596" s="13"/>
      <c r="G596" s="5"/>
      <c r="I596" s="7"/>
    </row>
    <row r="597" spans="1:9" ht="13.2">
      <c r="A597" s="9"/>
      <c r="B597" s="13"/>
      <c r="C597" s="13"/>
      <c r="G597" s="5"/>
      <c r="I597" s="7"/>
    </row>
    <row r="598" spans="1:9" ht="13.2">
      <c r="A598" s="9"/>
      <c r="B598" s="13"/>
      <c r="C598" s="13"/>
      <c r="G598" s="5"/>
      <c r="I598" s="7"/>
    </row>
    <row r="599" spans="1:9" ht="13.2">
      <c r="A599" s="9"/>
      <c r="B599" s="13"/>
      <c r="C599" s="13"/>
      <c r="G599" s="5"/>
      <c r="I599" s="7"/>
    </row>
    <row r="600" spans="1:9" ht="13.2">
      <c r="A600" s="9"/>
      <c r="B600" s="13"/>
      <c r="C600" s="13"/>
      <c r="G600" s="5"/>
      <c r="I600" s="7"/>
    </row>
    <row r="601" spans="1:9" ht="13.2">
      <c r="A601" s="9"/>
      <c r="B601" s="13"/>
      <c r="C601" s="13"/>
      <c r="G601" s="5"/>
      <c r="I601" s="7"/>
    </row>
    <row r="602" spans="1:9" ht="13.2">
      <c r="A602" s="9"/>
      <c r="B602" s="13"/>
      <c r="C602" s="13"/>
      <c r="G602" s="5"/>
      <c r="I602" s="7"/>
    </row>
    <row r="603" spans="1:9" ht="13.2">
      <c r="A603" s="9"/>
      <c r="B603" s="13"/>
      <c r="C603" s="13"/>
      <c r="G603" s="5"/>
      <c r="I603" s="7"/>
    </row>
    <row r="604" spans="1:9" ht="13.2">
      <c r="A604" s="9"/>
      <c r="B604" s="13"/>
      <c r="C604" s="13"/>
      <c r="G604" s="5"/>
      <c r="I604" s="7"/>
    </row>
    <row r="605" spans="1:9" ht="13.2">
      <c r="A605" s="9"/>
      <c r="B605" s="13"/>
      <c r="C605" s="13"/>
      <c r="G605" s="5"/>
      <c r="I605" s="7"/>
    </row>
    <row r="606" spans="1:9" ht="13.2">
      <c r="A606" s="9"/>
      <c r="B606" s="13"/>
      <c r="C606" s="13"/>
      <c r="G606" s="5"/>
      <c r="I606" s="7"/>
    </row>
    <row r="607" spans="1:9" ht="13.2">
      <c r="A607" s="9"/>
      <c r="B607" s="13"/>
      <c r="C607" s="13"/>
      <c r="G607" s="5"/>
      <c r="I607" s="7"/>
    </row>
    <row r="608" spans="1:9" ht="13.2">
      <c r="A608" s="9"/>
      <c r="B608" s="13"/>
      <c r="C608" s="13"/>
      <c r="G608" s="5"/>
      <c r="I608" s="7"/>
    </row>
    <row r="609" spans="1:9" ht="13.2">
      <c r="A609" s="9"/>
      <c r="B609" s="13"/>
      <c r="C609" s="13"/>
      <c r="G609" s="5"/>
      <c r="I609" s="7"/>
    </row>
    <row r="610" spans="1:9" ht="13.2">
      <c r="A610" s="9"/>
      <c r="B610" s="13"/>
      <c r="C610" s="13"/>
      <c r="G610" s="5"/>
      <c r="I610" s="7"/>
    </row>
    <row r="611" spans="1:9" ht="13.2">
      <c r="A611" s="9"/>
      <c r="B611" s="13"/>
      <c r="C611" s="13"/>
      <c r="G611" s="5"/>
      <c r="I611" s="7"/>
    </row>
    <row r="612" spans="1:9" ht="13.2">
      <c r="A612" s="9"/>
      <c r="B612" s="13"/>
      <c r="C612" s="13"/>
      <c r="G612" s="5"/>
      <c r="I612" s="7"/>
    </row>
    <row r="613" spans="1:9" ht="13.2">
      <c r="A613" s="9"/>
      <c r="B613" s="13"/>
      <c r="C613" s="13"/>
      <c r="G613" s="5"/>
      <c r="I613" s="7"/>
    </row>
    <row r="614" spans="1:9" ht="13.2">
      <c r="A614" s="9"/>
      <c r="B614" s="13"/>
      <c r="C614" s="13"/>
      <c r="G614" s="5"/>
      <c r="I614" s="7"/>
    </row>
    <row r="615" spans="1:9" ht="13.2">
      <c r="A615" s="9"/>
      <c r="B615" s="13"/>
      <c r="C615" s="13"/>
      <c r="G615" s="5"/>
      <c r="I615" s="7"/>
    </row>
    <row r="616" spans="1:9" ht="13.2">
      <c r="A616" s="9"/>
      <c r="B616" s="13"/>
      <c r="C616" s="13"/>
      <c r="G616" s="5"/>
      <c r="I616" s="7"/>
    </row>
    <row r="617" spans="1:9" ht="13.2">
      <c r="A617" s="9"/>
      <c r="B617" s="13"/>
      <c r="C617" s="13"/>
      <c r="G617" s="5"/>
      <c r="I617" s="7"/>
    </row>
    <row r="618" spans="1:9" ht="13.2">
      <c r="A618" s="9"/>
      <c r="B618" s="13"/>
      <c r="C618" s="13"/>
      <c r="G618" s="5"/>
      <c r="I618" s="7"/>
    </row>
    <row r="619" spans="1:9" ht="13.2">
      <c r="A619" s="9"/>
      <c r="B619" s="13"/>
      <c r="C619" s="13"/>
      <c r="G619" s="5"/>
      <c r="I619" s="7"/>
    </row>
    <row r="620" spans="1:9" ht="13.2">
      <c r="A620" s="9"/>
      <c r="B620" s="13"/>
      <c r="C620" s="13"/>
      <c r="G620" s="5"/>
      <c r="I620" s="7"/>
    </row>
    <row r="621" spans="1:9" ht="13.2">
      <c r="A621" s="9"/>
      <c r="B621" s="13"/>
      <c r="C621" s="13"/>
      <c r="G621" s="5"/>
      <c r="I621" s="7"/>
    </row>
    <row r="622" spans="1:9" ht="13.2">
      <c r="A622" s="9"/>
      <c r="B622" s="13"/>
      <c r="C622" s="13"/>
      <c r="G622" s="5"/>
      <c r="I622" s="7"/>
    </row>
    <row r="623" spans="1:9" ht="13.2">
      <c r="A623" s="9"/>
      <c r="B623" s="13"/>
      <c r="C623" s="13"/>
      <c r="G623" s="5"/>
      <c r="I623" s="7"/>
    </row>
    <row r="624" spans="1:9" ht="13.2">
      <c r="A624" s="9"/>
      <c r="B624" s="13"/>
      <c r="C624" s="13"/>
      <c r="G624" s="5"/>
      <c r="I624" s="7"/>
    </row>
    <row r="625" spans="1:9" ht="13.2">
      <c r="A625" s="9"/>
      <c r="B625" s="13"/>
      <c r="C625" s="13"/>
      <c r="G625" s="5"/>
      <c r="I625" s="7"/>
    </row>
    <row r="626" spans="1:9" ht="13.2">
      <c r="A626" s="9"/>
      <c r="B626" s="13"/>
      <c r="C626" s="13"/>
      <c r="G626" s="5"/>
      <c r="I626" s="7"/>
    </row>
    <row r="627" spans="1:9" ht="13.2">
      <c r="A627" s="9"/>
      <c r="B627" s="13"/>
      <c r="C627" s="13"/>
      <c r="G627" s="5"/>
      <c r="I627" s="7"/>
    </row>
    <row r="628" spans="1:9" ht="13.2">
      <c r="A628" s="9"/>
      <c r="B628" s="13"/>
      <c r="C628" s="13"/>
      <c r="G628" s="5"/>
      <c r="I628" s="7"/>
    </row>
    <row r="629" spans="1:9" ht="13.2">
      <c r="A629" s="9"/>
      <c r="B629" s="13"/>
      <c r="C629" s="13"/>
      <c r="G629" s="5"/>
      <c r="I629" s="7"/>
    </row>
    <row r="630" spans="1:9" ht="13.2">
      <c r="A630" s="9"/>
      <c r="B630" s="13"/>
      <c r="C630" s="13"/>
      <c r="G630" s="5"/>
      <c r="I630" s="7"/>
    </row>
    <row r="631" spans="1:9" ht="13.2">
      <c r="A631" s="9"/>
      <c r="B631" s="13"/>
      <c r="C631" s="13"/>
      <c r="G631" s="5"/>
      <c r="I631" s="7"/>
    </row>
    <row r="632" spans="1:9" ht="13.2">
      <c r="A632" s="9"/>
      <c r="B632" s="13"/>
      <c r="C632" s="13"/>
      <c r="G632" s="5"/>
      <c r="I632" s="7"/>
    </row>
    <row r="633" spans="1:9" ht="13.2">
      <c r="A633" s="9"/>
      <c r="B633" s="13"/>
      <c r="C633" s="13"/>
      <c r="G633" s="5"/>
      <c r="I633" s="7"/>
    </row>
    <row r="634" spans="1:9" ht="13.2">
      <c r="A634" s="9"/>
      <c r="B634" s="13"/>
      <c r="C634" s="13"/>
      <c r="G634" s="5"/>
      <c r="I634" s="7"/>
    </row>
    <row r="635" spans="1:9" ht="13.2">
      <c r="A635" s="9"/>
      <c r="B635" s="13"/>
      <c r="C635" s="13"/>
      <c r="G635" s="5"/>
      <c r="I635" s="7"/>
    </row>
    <row r="636" spans="1:9" ht="13.2">
      <c r="A636" s="9"/>
      <c r="B636" s="13"/>
      <c r="C636" s="13"/>
      <c r="G636" s="5"/>
      <c r="I636" s="7"/>
    </row>
    <row r="637" spans="1:9" ht="13.2">
      <c r="A637" s="9"/>
      <c r="B637" s="13"/>
      <c r="C637" s="13"/>
      <c r="G637" s="5"/>
      <c r="I637" s="7"/>
    </row>
    <row r="638" spans="1:9" ht="13.2">
      <c r="A638" s="9"/>
      <c r="B638" s="13"/>
      <c r="C638" s="13"/>
      <c r="G638" s="5"/>
      <c r="I638" s="7"/>
    </row>
    <row r="639" spans="1:9" ht="13.2">
      <c r="A639" s="9"/>
      <c r="B639" s="13"/>
      <c r="C639" s="13"/>
      <c r="G639" s="5"/>
      <c r="I639" s="7"/>
    </row>
    <row r="640" spans="1:9" ht="13.2">
      <c r="A640" s="9"/>
      <c r="B640" s="13"/>
      <c r="C640" s="13"/>
      <c r="G640" s="5"/>
      <c r="I640" s="7"/>
    </row>
    <row r="641" spans="1:9" ht="13.2">
      <c r="A641" s="9"/>
      <c r="B641" s="13"/>
      <c r="C641" s="13"/>
      <c r="G641" s="5"/>
      <c r="I641" s="7"/>
    </row>
    <row r="642" spans="1:9" ht="13.2">
      <c r="A642" s="9"/>
      <c r="B642" s="13"/>
      <c r="C642" s="13"/>
      <c r="G642" s="5"/>
      <c r="I642" s="7"/>
    </row>
    <row r="643" spans="1:9" ht="13.2">
      <c r="A643" s="9"/>
      <c r="B643" s="13"/>
      <c r="C643" s="13"/>
      <c r="G643" s="5"/>
      <c r="I643" s="7"/>
    </row>
    <row r="644" spans="1:9" ht="13.2">
      <c r="A644" s="9"/>
      <c r="B644" s="13"/>
      <c r="C644" s="13"/>
      <c r="G644" s="5"/>
      <c r="I644" s="7"/>
    </row>
    <row r="645" spans="1:9" ht="13.2">
      <c r="A645" s="9"/>
      <c r="B645" s="13"/>
      <c r="C645" s="13"/>
      <c r="G645" s="5"/>
      <c r="I645" s="7"/>
    </row>
    <row r="646" spans="1:9" ht="13.2">
      <c r="A646" s="9"/>
      <c r="B646" s="13"/>
      <c r="C646" s="13"/>
      <c r="G646" s="5"/>
      <c r="I646" s="7"/>
    </row>
    <row r="647" spans="1:9" ht="13.2">
      <c r="A647" s="9"/>
      <c r="B647" s="13"/>
      <c r="C647" s="13"/>
      <c r="G647" s="5"/>
      <c r="I647" s="7"/>
    </row>
    <row r="648" spans="1:9" ht="13.2">
      <c r="A648" s="9"/>
      <c r="B648" s="13"/>
      <c r="C648" s="13"/>
      <c r="G648" s="5"/>
      <c r="I648" s="7"/>
    </row>
    <row r="649" spans="1:9" ht="13.2">
      <c r="A649" s="9"/>
      <c r="B649" s="13"/>
      <c r="C649" s="13"/>
      <c r="G649" s="5"/>
      <c r="I649" s="7"/>
    </row>
    <row r="650" spans="1:9" ht="13.2">
      <c r="A650" s="9"/>
      <c r="B650" s="13"/>
      <c r="C650" s="13"/>
      <c r="G650" s="5"/>
      <c r="I650" s="7"/>
    </row>
    <row r="651" spans="1:9" ht="13.2">
      <c r="A651" s="9"/>
      <c r="B651" s="13"/>
      <c r="C651" s="13"/>
      <c r="G651" s="5"/>
      <c r="I651" s="7"/>
    </row>
    <row r="652" spans="1:9" ht="13.2">
      <c r="A652" s="9"/>
      <c r="B652" s="13"/>
      <c r="C652" s="13"/>
      <c r="G652" s="5"/>
      <c r="I652" s="7"/>
    </row>
    <row r="653" spans="1:9" ht="13.2">
      <c r="A653" s="9"/>
      <c r="B653" s="13"/>
      <c r="C653" s="13"/>
      <c r="G653" s="5"/>
      <c r="I653" s="7"/>
    </row>
    <row r="654" spans="1:9" ht="13.2">
      <c r="A654" s="9"/>
      <c r="B654" s="13"/>
      <c r="C654" s="13"/>
      <c r="G654" s="5"/>
      <c r="I654" s="7"/>
    </row>
    <row r="655" spans="1:9" ht="13.2">
      <c r="A655" s="9"/>
      <c r="B655" s="13"/>
      <c r="C655" s="13"/>
      <c r="G655" s="5"/>
      <c r="I655" s="7"/>
    </row>
    <row r="656" spans="1:9" ht="13.2">
      <c r="A656" s="9"/>
      <c r="B656" s="13"/>
      <c r="C656" s="13"/>
      <c r="G656" s="5"/>
      <c r="I656" s="7"/>
    </row>
    <row r="657" spans="1:9" ht="13.2">
      <c r="A657" s="9"/>
      <c r="B657" s="13"/>
      <c r="C657" s="13"/>
      <c r="G657" s="5"/>
      <c r="I657" s="7"/>
    </row>
    <row r="658" spans="1:9" ht="13.2">
      <c r="A658" s="9"/>
      <c r="B658" s="13"/>
      <c r="C658" s="13"/>
      <c r="G658" s="5"/>
      <c r="I658" s="7"/>
    </row>
    <row r="659" spans="1:9" ht="13.2">
      <c r="A659" s="9"/>
      <c r="B659" s="13"/>
      <c r="C659" s="13"/>
      <c r="G659" s="5"/>
      <c r="I659" s="7"/>
    </row>
    <row r="660" spans="1:9" ht="13.2">
      <c r="A660" s="9"/>
      <c r="B660" s="13"/>
      <c r="C660" s="13"/>
      <c r="G660" s="5"/>
      <c r="I660" s="7"/>
    </row>
    <row r="661" spans="1:9" ht="13.2">
      <c r="A661" s="9"/>
      <c r="B661" s="13"/>
      <c r="C661" s="13"/>
      <c r="G661" s="5"/>
      <c r="I661" s="7"/>
    </row>
    <row r="662" spans="1:9" ht="13.2">
      <c r="A662" s="9"/>
      <c r="B662" s="13"/>
      <c r="C662" s="13"/>
      <c r="G662" s="5"/>
      <c r="I662" s="7"/>
    </row>
    <row r="663" spans="1:9" ht="13.2">
      <c r="A663" s="9"/>
      <c r="B663" s="13"/>
      <c r="C663" s="13"/>
      <c r="G663" s="5"/>
      <c r="I663" s="7"/>
    </row>
    <row r="664" spans="1:9" ht="13.2">
      <c r="A664" s="9"/>
      <c r="B664" s="13"/>
      <c r="C664" s="13"/>
      <c r="G664" s="5"/>
      <c r="I664" s="7"/>
    </row>
    <row r="665" spans="1:9" ht="13.2">
      <c r="A665" s="9"/>
      <c r="B665" s="13"/>
      <c r="C665" s="13"/>
      <c r="G665" s="5"/>
      <c r="I665" s="7"/>
    </row>
    <row r="666" spans="1:9" ht="13.2">
      <c r="A666" s="9"/>
      <c r="B666" s="13"/>
      <c r="C666" s="13"/>
      <c r="G666" s="5"/>
      <c r="I666" s="7"/>
    </row>
    <row r="667" spans="1:9" ht="13.2">
      <c r="A667" s="9"/>
      <c r="B667" s="13"/>
      <c r="C667" s="13"/>
      <c r="G667" s="5"/>
      <c r="I667" s="7"/>
    </row>
    <row r="668" spans="1:9" ht="13.2">
      <c r="A668" s="9"/>
      <c r="B668" s="13"/>
      <c r="C668" s="13"/>
      <c r="G668" s="5"/>
      <c r="I668" s="7"/>
    </row>
    <row r="669" spans="1:9" ht="13.2">
      <c r="A669" s="9"/>
      <c r="B669" s="13"/>
      <c r="C669" s="13"/>
      <c r="G669" s="5"/>
      <c r="I669" s="7"/>
    </row>
    <row r="670" spans="1:9" ht="13.2">
      <c r="A670" s="9"/>
      <c r="B670" s="13"/>
      <c r="C670" s="13"/>
      <c r="G670" s="5"/>
      <c r="I670" s="7"/>
    </row>
    <row r="671" spans="1:9" ht="13.2">
      <c r="A671" s="9"/>
      <c r="B671" s="13"/>
      <c r="C671" s="13"/>
      <c r="G671" s="5"/>
      <c r="I671" s="7"/>
    </row>
    <row r="672" spans="1:9" ht="13.2">
      <c r="G672" s="5"/>
      <c r="I672" s="7"/>
    </row>
    <row r="673" spans="7:9" ht="13.2">
      <c r="G673" s="5"/>
      <c r="I673" s="7"/>
    </row>
    <row r="674" spans="7:9" ht="13.2">
      <c r="G674" s="5"/>
      <c r="I674" s="7"/>
    </row>
    <row r="675" spans="7:9" ht="13.2">
      <c r="G675" s="5"/>
      <c r="I675" s="7"/>
    </row>
    <row r="676" spans="7:9" ht="13.2">
      <c r="G676" s="5"/>
      <c r="I676" s="7"/>
    </row>
    <row r="677" spans="7:9" ht="13.2">
      <c r="G677" s="5"/>
      <c r="I677" s="7"/>
    </row>
    <row r="678" spans="7:9" ht="13.2">
      <c r="G678" s="5"/>
      <c r="I678" s="7"/>
    </row>
    <row r="679" spans="7:9" ht="13.2">
      <c r="G679" s="5"/>
      <c r="I679" s="7"/>
    </row>
    <row r="680" spans="7:9" ht="13.2">
      <c r="G680" s="5"/>
      <c r="I680" s="7"/>
    </row>
    <row r="681" spans="7:9" ht="13.2">
      <c r="G681" s="5"/>
      <c r="I681" s="7"/>
    </row>
    <row r="682" spans="7:9" ht="13.2">
      <c r="G682" s="5"/>
      <c r="I682" s="7"/>
    </row>
    <row r="683" spans="7:9" ht="13.2">
      <c r="G683" s="5"/>
      <c r="I683" s="7"/>
    </row>
    <row r="684" spans="7:9" ht="13.2">
      <c r="G684" s="5"/>
      <c r="I684" s="7"/>
    </row>
    <row r="685" spans="7:9" ht="13.2">
      <c r="G685" s="5"/>
      <c r="I685" s="7"/>
    </row>
    <row r="686" spans="7:9" ht="13.2">
      <c r="G686" s="5"/>
      <c r="I686" s="7"/>
    </row>
    <row r="687" spans="7:9" ht="13.2">
      <c r="G687" s="5"/>
      <c r="I687" s="7"/>
    </row>
    <row r="688" spans="7:9" ht="13.2">
      <c r="G688" s="5"/>
      <c r="I688" s="7"/>
    </row>
    <row r="689" spans="7:9" ht="13.2">
      <c r="G689" s="5"/>
      <c r="I689" s="7"/>
    </row>
    <row r="690" spans="7:9" ht="13.2">
      <c r="G690" s="5"/>
      <c r="I690" s="7"/>
    </row>
    <row r="691" spans="7:9" ht="13.2">
      <c r="G691" s="5"/>
      <c r="I691" s="7"/>
    </row>
    <row r="692" spans="7:9" ht="13.2">
      <c r="G692" s="5"/>
      <c r="I692" s="7"/>
    </row>
    <row r="693" spans="7:9" ht="13.2">
      <c r="G693" s="5"/>
      <c r="I693" s="7"/>
    </row>
    <row r="694" spans="7:9" ht="13.2">
      <c r="G694" s="5"/>
      <c r="I694" s="7"/>
    </row>
    <row r="695" spans="7:9" ht="13.2">
      <c r="G695" s="5"/>
      <c r="I695" s="7"/>
    </row>
    <row r="696" spans="7:9" ht="13.2">
      <c r="G696" s="5"/>
      <c r="I696" s="7"/>
    </row>
    <row r="697" spans="7:9" ht="13.2">
      <c r="G697" s="5"/>
      <c r="I697" s="7"/>
    </row>
    <row r="698" spans="7:9" ht="13.2">
      <c r="G698" s="5"/>
      <c r="I698" s="7"/>
    </row>
    <row r="699" spans="7:9" ht="13.2">
      <c r="G699" s="5"/>
      <c r="I699" s="7"/>
    </row>
    <row r="700" spans="7:9" ht="13.2">
      <c r="G700" s="5"/>
      <c r="I700" s="7"/>
    </row>
    <row r="701" spans="7:9" ht="13.2">
      <c r="G701" s="5"/>
      <c r="I701" s="7"/>
    </row>
    <row r="702" spans="7:9" ht="13.2">
      <c r="G702" s="5"/>
      <c r="I702" s="7"/>
    </row>
    <row r="703" spans="7:9" ht="13.2">
      <c r="G703" s="5"/>
      <c r="I703" s="7"/>
    </row>
    <row r="704" spans="7:9" ht="13.2">
      <c r="G704" s="5"/>
      <c r="I704" s="7"/>
    </row>
    <row r="705" spans="7:9" ht="13.2">
      <c r="G705" s="5"/>
      <c r="I705" s="7"/>
    </row>
    <row r="706" spans="7:9" ht="13.2">
      <c r="G706" s="5"/>
      <c r="I706" s="7"/>
    </row>
    <row r="707" spans="7:9" ht="13.2">
      <c r="G707" s="5"/>
      <c r="I707" s="7"/>
    </row>
    <row r="708" spans="7:9" ht="13.2">
      <c r="G708" s="5"/>
      <c r="I708" s="7"/>
    </row>
    <row r="709" spans="7:9" ht="13.2">
      <c r="G709" s="5"/>
      <c r="I709" s="7"/>
    </row>
    <row r="710" spans="7:9" ht="13.2">
      <c r="G710" s="5"/>
      <c r="I710" s="7"/>
    </row>
    <row r="711" spans="7:9" ht="13.2">
      <c r="G711" s="5"/>
      <c r="I711" s="7"/>
    </row>
    <row r="712" spans="7:9" ht="13.2">
      <c r="G712" s="5"/>
      <c r="I712" s="7"/>
    </row>
    <row r="713" spans="7:9" ht="13.2">
      <c r="G713" s="5"/>
      <c r="I713" s="7"/>
    </row>
    <row r="714" spans="7:9" ht="13.2">
      <c r="G714" s="5"/>
      <c r="I714" s="7"/>
    </row>
    <row r="715" spans="7:9" ht="13.2">
      <c r="G715" s="5"/>
      <c r="I715" s="7"/>
    </row>
    <row r="716" spans="7:9" ht="13.2">
      <c r="G716" s="5"/>
      <c r="I716" s="7"/>
    </row>
    <row r="717" spans="7:9" ht="13.2">
      <c r="G717" s="5"/>
      <c r="I717" s="7"/>
    </row>
    <row r="718" spans="7:9" ht="13.2">
      <c r="G718" s="5"/>
      <c r="I718" s="7"/>
    </row>
    <row r="719" spans="7:9" ht="13.2">
      <c r="G719" s="5"/>
      <c r="I719" s="7"/>
    </row>
    <row r="720" spans="7:9" ht="13.2">
      <c r="G720" s="5"/>
      <c r="I720" s="7"/>
    </row>
    <row r="721" spans="7:9" ht="13.2">
      <c r="G721" s="5"/>
      <c r="I721" s="7"/>
    </row>
    <row r="722" spans="7:9" ht="13.2">
      <c r="G722" s="5"/>
      <c r="I722" s="7"/>
    </row>
    <row r="723" spans="7:9" ht="13.2">
      <c r="G723" s="5"/>
      <c r="I723" s="7"/>
    </row>
    <row r="724" spans="7:9" ht="13.2">
      <c r="G724" s="5"/>
      <c r="I724" s="7"/>
    </row>
    <row r="725" spans="7:9" ht="13.2">
      <c r="G725" s="5"/>
      <c r="I725" s="7"/>
    </row>
    <row r="726" spans="7:9" ht="13.2">
      <c r="G726" s="5"/>
      <c r="I726" s="7"/>
    </row>
    <row r="727" spans="7:9" ht="13.2">
      <c r="G727" s="5"/>
      <c r="I727" s="7"/>
    </row>
    <row r="728" spans="7:9" ht="13.2">
      <c r="G728" s="5"/>
      <c r="I728" s="7"/>
    </row>
    <row r="729" spans="7:9" ht="13.2">
      <c r="G729" s="5"/>
      <c r="I729" s="7"/>
    </row>
    <row r="730" spans="7:9" ht="13.2">
      <c r="G730" s="5"/>
      <c r="I730" s="7"/>
    </row>
    <row r="731" spans="7:9" ht="13.2">
      <c r="G731" s="5"/>
      <c r="I731" s="7"/>
    </row>
    <row r="732" spans="7:9" ht="13.2">
      <c r="G732" s="5"/>
      <c r="I732" s="7"/>
    </row>
    <row r="733" spans="7:9" ht="13.2">
      <c r="G733" s="5"/>
      <c r="I733" s="7"/>
    </row>
    <row r="734" spans="7:9" ht="13.2">
      <c r="G734" s="5"/>
      <c r="I734" s="7"/>
    </row>
    <row r="735" spans="7:9" ht="13.2">
      <c r="G735" s="5"/>
      <c r="I735" s="7"/>
    </row>
    <row r="736" spans="7:9" ht="13.2">
      <c r="G736" s="5"/>
      <c r="I736" s="7"/>
    </row>
    <row r="737" spans="7:9" ht="13.2">
      <c r="G737" s="5"/>
      <c r="I737" s="7"/>
    </row>
    <row r="738" spans="7:9" ht="13.2">
      <c r="G738" s="5"/>
      <c r="I738" s="7"/>
    </row>
    <row r="739" spans="7:9" ht="13.2">
      <c r="G739" s="5"/>
      <c r="I739" s="7"/>
    </row>
    <row r="740" spans="7:9" ht="13.2">
      <c r="G740" s="5"/>
      <c r="I740" s="7"/>
    </row>
    <row r="741" spans="7:9" ht="13.2">
      <c r="G741" s="5"/>
      <c r="I741" s="7"/>
    </row>
    <row r="742" spans="7:9" ht="13.2">
      <c r="G742" s="5"/>
      <c r="I742" s="7"/>
    </row>
    <row r="743" spans="7:9" ht="13.2">
      <c r="G743" s="5"/>
      <c r="I743" s="7"/>
    </row>
    <row r="744" spans="7:9" ht="13.2">
      <c r="G744" s="5"/>
      <c r="I744" s="7"/>
    </row>
    <row r="745" spans="7:9" ht="13.2">
      <c r="G745" s="5"/>
      <c r="I745" s="7"/>
    </row>
    <row r="746" spans="7:9" ht="13.2">
      <c r="G746" s="5"/>
      <c r="I746" s="7"/>
    </row>
    <row r="747" spans="7:9" ht="13.2">
      <c r="G747" s="5"/>
      <c r="I747" s="7"/>
    </row>
    <row r="748" spans="7:9" ht="13.2">
      <c r="G748" s="5"/>
      <c r="I748" s="7"/>
    </row>
    <row r="749" spans="7:9" ht="13.2">
      <c r="G749" s="5"/>
      <c r="I749" s="7"/>
    </row>
    <row r="750" spans="7:9" ht="13.2">
      <c r="G750" s="5"/>
      <c r="I750" s="7"/>
    </row>
    <row r="751" spans="7:9" ht="13.2">
      <c r="G751" s="5"/>
      <c r="I751" s="7"/>
    </row>
    <row r="752" spans="7:9" ht="13.2">
      <c r="G752" s="5"/>
      <c r="I752" s="7"/>
    </row>
    <row r="753" spans="7:9" ht="13.2">
      <c r="G753" s="5"/>
      <c r="I753" s="7"/>
    </row>
    <row r="754" spans="7:9" ht="13.2">
      <c r="G754" s="5"/>
      <c r="I754" s="7"/>
    </row>
    <row r="755" spans="7:9" ht="13.2">
      <c r="G755" s="5"/>
      <c r="I755" s="7"/>
    </row>
    <row r="756" spans="7:9" ht="13.2">
      <c r="G756" s="5"/>
      <c r="I756" s="7"/>
    </row>
    <row r="757" spans="7:9" ht="13.2">
      <c r="G757" s="5"/>
      <c r="I757" s="7"/>
    </row>
    <row r="758" spans="7:9" ht="13.2">
      <c r="G758" s="5"/>
      <c r="I758" s="7"/>
    </row>
    <row r="759" spans="7:9" ht="13.2">
      <c r="G759" s="5"/>
      <c r="I759" s="7"/>
    </row>
    <row r="760" spans="7:9" ht="13.2">
      <c r="G760" s="5"/>
      <c r="I760" s="7"/>
    </row>
    <row r="761" spans="7:9" ht="13.2">
      <c r="G761" s="5"/>
      <c r="I761" s="7"/>
    </row>
    <row r="762" spans="7:9" ht="13.2">
      <c r="G762" s="5"/>
      <c r="I762" s="7"/>
    </row>
    <row r="763" spans="7:9" ht="13.2">
      <c r="G763" s="5"/>
      <c r="I763" s="7"/>
    </row>
    <row r="764" spans="7:9" ht="13.2">
      <c r="G764" s="5"/>
      <c r="I764" s="7"/>
    </row>
    <row r="765" spans="7:9" ht="13.2">
      <c r="G765" s="5"/>
      <c r="I765" s="7"/>
    </row>
    <row r="766" spans="7:9" ht="13.2">
      <c r="G766" s="5"/>
      <c r="I766" s="7"/>
    </row>
    <row r="767" spans="7:9" ht="13.2">
      <c r="G767" s="5"/>
      <c r="I767" s="7"/>
    </row>
    <row r="768" spans="7:9" ht="13.2">
      <c r="G768" s="5"/>
      <c r="I768" s="7"/>
    </row>
    <row r="769" spans="7:9" ht="13.2">
      <c r="G769" s="5"/>
      <c r="I769" s="7"/>
    </row>
    <row r="770" spans="7:9" ht="13.2">
      <c r="G770" s="5"/>
      <c r="I770" s="7"/>
    </row>
    <row r="771" spans="7:9" ht="13.2">
      <c r="G771" s="5"/>
      <c r="I771" s="7"/>
    </row>
    <row r="772" spans="7:9" ht="13.2">
      <c r="G772" s="5"/>
      <c r="I772" s="7"/>
    </row>
    <row r="773" spans="7:9" ht="13.2">
      <c r="G773" s="5"/>
      <c r="I773" s="7"/>
    </row>
    <row r="774" spans="7:9" ht="13.2">
      <c r="G774" s="5"/>
      <c r="I774" s="7"/>
    </row>
    <row r="775" spans="7:9" ht="13.2">
      <c r="G775" s="5"/>
      <c r="I775" s="7"/>
    </row>
    <row r="776" spans="7:9" ht="13.2">
      <c r="G776" s="5"/>
      <c r="I776" s="7"/>
    </row>
    <row r="777" spans="7:9" ht="13.2">
      <c r="G777" s="5"/>
      <c r="I777" s="7"/>
    </row>
    <row r="778" spans="7:9" ht="13.2">
      <c r="G778" s="5"/>
      <c r="I778" s="7"/>
    </row>
    <row r="779" spans="7:9" ht="13.2">
      <c r="G779" s="5"/>
      <c r="I779" s="7"/>
    </row>
    <row r="780" spans="7:9" ht="13.2">
      <c r="G780" s="5"/>
      <c r="I780" s="7"/>
    </row>
    <row r="781" spans="7:9" ht="13.2">
      <c r="G781" s="5"/>
      <c r="I781" s="7"/>
    </row>
    <row r="782" spans="7:9" ht="13.2">
      <c r="G782" s="5"/>
      <c r="I782" s="7"/>
    </row>
    <row r="783" spans="7:9" ht="13.2">
      <c r="G783" s="5"/>
      <c r="I783" s="7"/>
    </row>
    <row r="784" spans="7:9" ht="13.2">
      <c r="G784" s="5"/>
      <c r="I784" s="7"/>
    </row>
    <row r="785" spans="7:9" ht="13.2">
      <c r="G785" s="5"/>
      <c r="I785" s="7"/>
    </row>
    <row r="786" spans="7:9" ht="13.2">
      <c r="G786" s="5"/>
      <c r="I786" s="7"/>
    </row>
    <row r="787" spans="7:9" ht="13.2">
      <c r="G787" s="5"/>
      <c r="I787" s="7"/>
    </row>
    <row r="788" spans="7:9" ht="13.2">
      <c r="G788" s="5"/>
      <c r="I788" s="7"/>
    </row>
    <row r="789" spans="7:9" ht="13.2">
      <c r="G789" s="5"/>
      <c r="I789" s="7"/>
    </row>
    <row r="790" spans="7:9" ht="13.2">
      <c r="G790" s="5"/>
      <c r="I790" s="7"/>
    </row>
    <row r="791" spans="7:9" ht="13.2">
      <c r="G791" s="5"/>
      <c r="I791" s="7"/>
    </row>
    <row r="792" spans="7:9" ht="13.2">
      <c r="G792" s="5"/>
      <c r="I792" s="7"/>
    </row>
    <row r="793" spans="7:9" ht="13.2">
      <c r="G793" s="5"/>
      <c r="I793" s="7"/>
    </row>
    <row r="794" spans="7:9" ht="13.2">
      <c r="G794" s="5"/>
      <c r="I794" s="7"/>
    </row>
    <row r="795" spans="7:9" ht="13.2">
      <c r="G795" s="5"/>
      <c r="I795" s="7"/>
    </row>
    <row r="796" spans="7:9" ht="13.2">
      <c r="G796" s="5"/>
      <c r="I796" s="7"/>
    </row>
    <row r="797" spans="7:9" ht="13.2">
      <c r="G797" s="5"/>
      <c r="I797" s="7"/>
    </row>
    <row r="798" spans="7:9" ht="13.2">
      <c r="G798" s="5"/>
      <c r="I798" s="7"/>
    </row>
    <row r="799" spans="7:9" ht="13.2">
      <c r="G799" s="5"/>
      <c r="I799" s="7"/>
    </row>
    <row r="800" spans="7:9" ht="13.2">
      <c r="G800" s="5"/>
      <c r="I800" s="7"/>
    </row>
    <row r="801" spans="7:9" ht="13.2">
      <c r="G801" s="5"/>
      <c r="I801" s="7"/>
    </row>
    <row r="802" spans="7:9" ht="13.2">
      <c r="G802" s="5"/>
      <c r="I802" s="7"/>
    </row>
    <row r="803" spans="7:9" ht="13.2">
      <c r="G803" s="5"/>
      <c r="I803" s="7"/>
    </row>
    <row r="804" spans="7:9" ht="13.2">
      <c r="G804" s="5"/>
      <c r="I804" s="7"/>
    </row>
    <row r="805" spans="7:9" ht="13.2">
      <c r="G805" s="5"/>
      <c r="I805" s="7"/>
    </row>
    <row r="806" spans="7:9" ht="13.2">
      <c r="G806" s="5"/>
      <c r="I806" s="7"/>
    </row>
    <row r="807" spans="7:9" ht="13.2">
      <c r="G807" s="5"/>
      <c r="I807" s="7"/>
    </row>
    <row r="808" spans="7:9" ht="13.2">
      <c r="G808" s="5"/>
      <c r="I808" s="7"/>
    </row>
    <row r="809" spans="7:9" ht="13.2">
      <c r="G809" s="5"/>
      <c r="I809" s="7"/>
    </row>
    <row r="810" spans="7:9" ht="13.2">
      <c r="G810" s="5"/>
      <c r="I810" s="7"/>
    </row>
    <row r="811" spans="7:9" ht="13.2">
      <c r="G811" s="5"/>
      <c r="I811" s="7"/>
    </row>
    <row r="812" spans="7:9" ht="13.2">
      <c r="G812" s="5"/>
      <c r="I812" s="7"/>
    </row>
    <row r="813" spans="7:9" ht="13.2">
      <c r="G813" s="5"/>
      <c r="I813" s="7"/>
    </row>
    <row r="814" spans="7:9" ht="13.2">
      <c r="G814" s="5"/>
      <c r="I814" s="7"/>
    </row>
    <row r="815" spans="7:9" ht="13.2">
      <c r="G815" s="5"/>
      <c r="I815" s="7"/>
    </row>
    <row r="816" spans="7:9" ht="13.2">
      <c r="G816" s="5"/>
      <c r="I816" s="7"/>
    </row>
    <row r="817" spans="7:9" ht="13.2">
      <c r="G817" s="5"/>
      <c r="I817" s="7"/>
    </row>
    <row r="818" spans="7:9" ht="13.2">
      <c r="G818" s="5"/>
      <c r="I818" s="7"/>
    </row>
    <row r="819" spans="7:9" ht="13.2">
      <c r="G819" s="5"/>
      <c r="I819" s="7"/>
    </row>
    <row r="820" spans="7:9" ht="13.2">
      <c r="G820" s="5"/>
      <c r="I820" s="7"/>
    </row>
    <row r="821" spans="7:9" ht="13.2">
      <c r="G821" s="5"/>
      <c r="I821" s="7"/>
    </row>
    <row r="822" spans="7:9" ht="13.2">
      <c r="G822" s="5"/>
      <c r="I822" s="7"/>
    </row>
    <row r="823" spans="7:9" ht="13.2">
      <c r="G823" s="5"/>
      <c r="I823" s="7"/>
    </row>
    <row r="824" spans="7:9" ht="13.2">
      <c r="G824" s="5"/>
      <c r="I824" s="7"/>
    </row>
    <row r="825" spans="7:9" ht="13.2">
      <c r="G825" s="5"/>
      <c r="I825" s="7"/>
    </row>
    <row r="826" spans="7:9" ht="13.2">
      <c r="G826" s="5"/>
      <c r="I826" s="7"/>
    </row>
    <row r="827" spans="7:9" ht="13.2">
      <c r="G827" s="5"/>
      <c r="I827" s="7"/>
    </row>
    <row r="828" spans="7:9" ht="13.2">
      <c r="G828" s="5"/>
      <c r="I828" s="7"/>
    </row>
    <row r="829" spans="7:9" ht="13.2">
      <c r="G829" s="5"/>
      <c r="I829" s="7"/>
    </row>
    <row r="830" spans="7:9" ht="13.2">
      <c r="G830" s="5"/>
      <c r="I830" s="7"/>
    </row>
    <row r="831" spans="7:9" ht="13.2">
      <c r="G831" s="5"/>
      <c r="I831" s="7"/>
    </row>
    <row r="832" spans="7:9" ht="13.2">
      <c r="G832" s="5"/>
      <c r="I832" s="7"/>
    </row>
    <row r="833" spans="7:9" ht="13.2">
      <c r="G833" s="5"/>
      <c r="I833" s="7"/>
    </row>
    <row r="834" spans="7:9" ht="13.2">
      <c r="G834" s="5"/>
      <c r="I834" s="7"/>
    </row>
    <row r="835" spans="7:9" ht="13.2">
      <c r="G835" s="5"/>
      <c r="I835" s="7"/>
    </row>
    <row r="836" spans="7:9" ht="13.2">
      <c r="G836" s="5"/>
      <c r="I836" s="7"/>
    </row>
    <row r="837" spans="7:9" ht="13.2">
      <c r="G837" s="5"/>
      <c r="I837" s="7"/>
    </row>
    <row r="838" spans="7:9" ht="13.2">
      <c r="G838" s="5"/>
      <c r="I838" s="7"/>
    </row>
    <row r="839" spans="7:9" ht="13.2">
      <c r="G839" s="5"/>
      <c r="I839" s="7"/>
    </row>
    <row r="840" spans="7:9" ht="13.2">
      <c r="G840" s="5"/>
      <c r="I840" s="7"/>
    </row>
    <row r="841" spans="7:9" ht="13.2">
      <c r="G841" s="5"/>
      <c r="I841" s="7"/>
    </row>
    <row r="842" spans="7:9" ht="13.2">
      <c r="G842" s="5"/>
      <c r="I842" s="7"/>
    </row>
    <row r="843" spans="7:9" ht="13.2">
      <c r="G843" s="5"/>
      <c r="I843" s="7"/>
    </row>
    <row r="844" spans="7:9" ht="13.2">
      <c r="G844" s="5"/>
      <c r="I844" s="7"/>
    </row>
    <row r="845" spans="7:9" ht="13.2">
      <c r="G845" s="5"/>
      <c r="I845" s="7"/>
    </row>
    <row r="846" spans="7:9" ht="13.2">
      <c r="G846" s="5"/>
      <c r="I846" s="7"/>
    </row>
    <row r="847" spans="7:9" ht="13.2">
      <c r="G847" s="5"/>
      <c r="I847" s="7"/>
    </row>
    <row r="848" spans="7:9" ht="13.2">
      <c r="G848" s="5"/>
      <c r="I848" s="7"/>
    </row>
    <row r="849" spans="7:9" ht="13.2">
      <c r="G849" s="5"/>
      <c r="I849" s="7"/>
    </row>
    <row r="850" spans="7:9" ht="13.2">
      <c r="G850" s="5"/>
      <c r="I850" s="7"/>
    </row>
    <row r="851" spans="7:9" ht="13.2">
      <c r="G851" s="5"/>
      <c r="I851" s="7"/>
    </row>
    <row r="852" spans="7:9" ht="13.2">
      <c r="G852" s="5"/>
      <c r="I852" s="7"/>
    </row>
    <row r="853" spans="7:9" ht="13.2">
      <c r="G853" s="5"/>
      <c r="I853" s="7"/>
    </row>
    <row r="854" spans="7:9" ht="13.2">
      <c r="G854" s="5"/>
      <c r="I854" s="7"/>
    </row>
    <row r="855" spans="7:9" ht="13.2">
      <c r="G855" s="5"/>
      <c r="I855" s="7"/>
    </row>
    <row r="856" spans="7:9" ht="13.2">
      <c r="G856" s="5"/>
      <c r="I856" s="7"/>
    </row>
    <row r="857" spans="7:9" ht="13.2">
      <c r="G857" s="5"/>
      <c r="I857" s="7"/>
    </row>
    <row r="858" spans="7:9" ht="13.2">
      <c r="G858" s="5"/>
      <c r="I858" s="7"/>
    </row>
    <row r="859" spans="7:9" ht="13.2">
      <c r="G859" s="5"/>
      <c r="I859" s="7"/>
    </row>
    <row r="860" spans="7:9" ht="13.2">
      <c r="G860" s="5"/>
      <c r="I860" s="7"/>
    </row>
    <row r="861" spans="7:9" ht="13.2">
      <c r="G861" s="5"/>
      <c r="I861" s="7"/>
    </row>
    <row r="862" spans="7:9" ht="13.2">
      <c r="G862" s="5"/>
      <c r="I862" s="7"/>
    </row>
    <row r="863" spans="7:9" ht="13.2">
      <c r="G863" s="5"/>
      <c r="I863" s="7"/>
    </row>
    <row r="864" spans="7:9" ht="13.2">
      <c r="G864" s="5"/>
      <c r="I864" s="7"/>
    </row>
    <row r="865" spans="7:9" ht="13.2">
      <c r="G865" s="5"/>
      <c r="I865" s="7"/>
    </row>
    <row r="866" spans="7:9" ht="13.2">
      <c r="G866" s="5"/>
      <c r="I866" s="7"/>
    </row>
    <row r="867" spans="7:9" ht="13.2">
      <c r="G867" s="5"/>
      <c r="I867" s="7"/>
    </row>
    <row r="868" spans="7:9" ht="13.2">
      <c r="G868" s="5"/>
      <c r="I868" s="7"/>
    </row>
    <row r="869" spans="7:9" ht="13.2">
      <c r="G869" s="5"/>
      <c r="I869" s="7"/>
    </row>
    <row r="870" spans="7:9" ht="13.2">
      <c r="G870" s="5"/>
      <c r="I870" s="7"/>
    </row>
    <row r="871" spans="7:9" ht="13.2">
      <c r="G871" s="5"/>
      <c r="I871" s="7"/>
    </row>
    <row r="872" spans="7:9" ht="13.2">
      <c r="G872" s="5"/>
      <c r="I872" s="7"/>
    </row>
    <row r="873" spans="7:9" ht="13.2">
      <c r="G873" s="5"/>
      <c r="I873" s="7"/>
    </row>
    <row r="874" spans="7:9" ht="13.2">
      <c r="G874" s="5"/>
      <c r="I874" s="7"/>
    </row>
    <row r="875" spans="7:9" ht="13.2">
      <c r="G875" s="5"/>
      <c r="I875" s="7"/>
    </row>
    <row r="876" spans="7:9" ht="13.2">
      <c r="G876" s="5"/>
      <c r="I876" s="7"/>
    </row>
    <row r="877" spans="7:9" ht="13.2">
      <c r="G877" s="5"/>
      <c r="I877" s="7"/>
    </row>
    <row r="878" spans="7:9" ht="13.2">
      <c r="G878" s="5"/>
      <c r="I878" s="7"/>
    </row>
    <row r="879" spans="7:9" ht="13.2">
      <c r="G879" s="5"/>
      <c r="I879" s="7"/>
    </row>
    <row r="880" spans="7:9" ht="13.2">
      <c r="G880" s="5"/>
      <c r="I880" s="7"/>
    </row>
    <row r="881" spans="7:9" ht="13.2">
      <c r="G881" s="5"/>
      <c r="I881" s="7"/>
    </row>
    <row r="882" spans="7:9" ht="13.2">
      <c r="G882" s="5"/>
      <c r="I882" s="7"/>
    </row>
    <row r="883" spans="7:9" ht="13.2">
      <c r="G883" s="5"/>
      <c r="I883" s="7"/>
    </row>
    <row r="884" spans="7:9" ht="13.2">
      <c r="G884" s="5"/>
      <c r="I884" s="7"/>
    </row>
    <row r="885" spans="7:9" ht="13.2">
      <c r="G885" s="5"/>
      <c r="I885" s="7"/>
    </row>
    <row r="886" spans="7:9" ht="13.2">
      <c r="G886" s="5"/>
      <c r="I886" s="7"/>
    </row>
    <row r="887" spans="7:9" ht="13.2">
      <c r="G887" s="5"/>
      <c r="I887" s="7"/>
    </row>
    <row r="888" spans="7:9" ht="13.2">
      <c r="G888" s="5"/>
      <c r="I888" s="7"/>
    </row>
    <row r="889" spans="7:9" ht="13.2">
      <c r="G889" s="5"/>
      <c r="I889" s="7"/>
    </row>
    <row r="890" spans="7:9" ht="13.2">
      <c r="G890" s="5"/>
      <c r="I890" s="7"/>
    </row>
    <row r="891" spans="7:9" ht="13.2">
      <c r="G891" s="5"/>
      <c r="I891" s="7"/>
    </row>
    <row r="892" spans="7:9" ht="13.2">
      <c r="G892" s="5"/>
      <c r="I892" s="7"/>
    </row>
    <row r="893" spans="7:9" ht="13.2">
      <c r="G893" s="5"/>
      <c r="I893" s="7"/>
    </row>
    <row r="894" spans="7:9" ht="13.2">
      <c r="G894" s="5"/>
      <c r="I894" s="7"/>
    </row>
    <row r="895" spans="7:9" ht="13.2">
      <c r="G895" s="5"/>
      <c r="I895" s="7"/>
    </row>
    <row r="896" spans="7:9" ht="13.2">
      <c r="G896" s="5"/>
      <c r="I896" s="7"/>
    </row>
    <row r="897" spans="7:9" ht="13.2">
      <c r="G897" s="5"/>
      <c r="I897" s="7"/>
    </row>
    <row r="898" spans="7:9" ht="13.2">
      <c r="G898" s="5"/>
      <c r="I898" s="7"/>
    </row>
    <row r="899" spans="7:9" ht="13.2">
      <c r="G899" s="5"/>
      <c r="I899" s="7"/>
    </row>
    <row r="900" spans="7:9" ht="13.2">
      <c r="G900" s="5"/>
      <c r="I900" s="7"/>
    </row>
    <row r="901" spans="7:9" ht="13.2">
      <c r="G901" s="5"/>
      <c r="I901" s="7"/>
    </row>
    <row r="902" spans="7:9" ht="13.2">
      <c r="G902" s="5"/>
      <c r="I902" s="7"/>
    </row>
    <row r="903" spans="7:9" ht="13.2">
      <c r="G903" s="5"/>
      <c r="I903" s="7"/>
    </row>
    <row r="904" spans="7:9" ht="13.2">
      <c r="G904" s="5"/>
      <c r="I904" s="7"/>
    </row>
    <row r="905" spans="7:9" ht="13.2">
      <c r="G905" s="5"/>
      <c r="I905" s="7"/>
    </row>
    <row r="906" spans="7:9" ht="13.2">
      <c r="G906" s="5"/>
      <c r="I906" s="7"/>
    </row>
    <row r="907" spans="7:9" ht="13.2">
      <c r="G907" s="5"/>
      <c r="I907" s="7"/>
    </row>
    <row r="908" spans="7:9" ht="13.2">
      <c r="G908" s="5"/>
      <c r="I908" s="7"/>
    </row>
    <row r="909" spans="7:9" ht="13.2">
      <c r="G909" s="5"/>
      <c r="I909" s="7"/>
    </row>
    <row r="910" spans="7:9" ht="13.2">
      <c r="G910" s="5"/>
      <c r="I910" s="7"/>
    </row>
    <row r="911" spans="7:9" ht="13.2">
      <c r="G911" s="5"/>
      <c r="I911" s="7"/>
    </row>
    <row r="912" spans="7:9" ht="13.2">
      <c r="G912" s="5"/>
      <c r="I912" s="7"/>
    </row>
    <row r="913" spans="7:9" ht="13.2">
      <c r="G913" s="5"/>
      <c r="I913" s="7"/>
    </row>
    <row r="914" spans="7:9" ht="13.2">
      <c r="G914" s="5"/>
      <c r="I914" s="7"/>
    </row>
    <row r="915" spans="7:9" ht="13.2">
      <c r="G915" s="5"/>
      <c r="I915" s="7"/>
    </row>
    <row r="916" spans="7:9" ht="13.2">
      <c r="G916" s="5"/>
      <c r="I916" s="7"/>
    </row>
    <row r="917" spans="7:9" ht="13.2">
      <c r="G917" s="5"/>
      <c r="I917" s="7"/>
    </row>
    <row r="918" spans="7:9" ht="13.2">
      <c r="G918" s="5"/>
      <c r="I918" s="7"/>
    </row>
    <row r="919" spans="7:9" ht="13.2">
      <c r="G919" s="5"/>
      <c r="I919" s="7"/>
    </row>
    <row r="920" spans="7:9" ht="13.2">
      <c r="G920" s="5"/>
      <c r="I920" s="7"/>
    </row>
    <row r="921" spans="7:9" ht="13.2">
      <c r="G921" s="5"/>
      <c r="I921" s="7"/>
    </row>
    <row r="922" spans="7:9" ht="13.2">
      <c r="G922" s="5"/>
      <c r="I922" s="7"/>
    </row>
    <row r="923" spans="7:9" ht="13.2">
      <c r="G923" s="5"/>
      <c r="I923" s="7"/>
    </row>
    <row r="924" spans="7:9" ht="13.2">
      <c r="G924" s="5"/>
      <c r="I924" s="7"/>
    </row>
    <row r="925" spans="7:9" ht="13.2">
      <c r="G925" s="5"/>
      <c r="I925" s="7"/>
    </row>
    <row r="926" spans="7:9" ht="13.2">
      <c r="G926" s="5"/>
      <c r="I926" s="7"/>
    </row>
    <row r="927" spans="7:9" ht="13.2">
      <c r="G927" s="5"/>
      <c r="I927" s="7"/>
    </row>
    <row r="928" spans="7:9" ht="13.2">
      <c r="G928" s="5"/>
      <c r="I928" s="7"/>
    </row>
    <row r="929" spans="7:9" ht="13.2">
      <c r="G929" s="5"/>
      <c r="I929" s="7"/>
    </row>
    <row r="930" spans="7:9" ht="13.2">
      <c r="G930" s="5"/>
      <c r="I930" s="7"/>
    </row>
    <row r="931" spans="7:9" ht="13.2">
      <c r="G931" s="5"/>
      <c r="I931" s="7"/>
    </row>
    <row r="932" spans="7:9" ht="13.2">
      <c r="G932" s="5"/>
      <c r="I932" s="7"/>
    </row>
    <row r="933" spans="7:9" ht="13.2">
      <c r="G933" s="5"/>
      <c r="I933" s="7"/>
    </row>
    <row r="934" spans="7:9" ht="13.2">
      <c r="G934" s="5"/>
      <c r="I934" s="7"/>
    </row>
    <row r="935" spans="7:9" ht="13.2">
      <c r="G935" s="5"/>
      <c r="I935" s="7"/>
    </row>
    <row r="936" spans="7:9" ht="13.2">
      <c r="G936" s="5"/>
      <c r="I936" s="7"/>
    </row>
    <row r="937" spans="7:9" ht="13.2">
      <c r="G937" s="5"/>
      <c r="I937" s="7"/>
    </row>
    <row r="938" spans="7:9" ht="13.2">
      <c r="G938" s="5"/>
      <c r="I938" s="7"/>
    </row>
    <row r="939" spans="7:9" ht="13.2">
      <c r="G939" s="5"/>
      <c r="I939" s="7"/>
    </row>
    <row r="940" spans="7:9" ht="13.2">
      <c r="G940" s="5"/>
      <c r="I940" s="7"/>
    </row>
    <row r="941" spans="7:9" ht="13.2">
      <c r="G941" s="5"/>
      <c r="I941" s="7"/>
    </row>
    <row r="942" spans="7:9" ht="13.2">
      <c r="G942" s="5"/>
      <c r="I942" s="7"/>
    </row>
    <row r="943" spans="7:9" ht="13.2">
      <c r="G943" s="5"/>
      <c r="I943" s="7"/>
    </row>
    <row r="944" spans="7:9" ht="13.2">
      <c r="G944" s="5"/>
      <c r="I944" s="7"/>
    </row>
    <row r="945" spans="7:9" ht="13.2">
      <c r="G945" s="5"/>
      <c r="I945" s="7"/>
    </row>
    <row r="946" spans="7:9" ht="13.2">
      <c r="G946" s="5"/>
      <c r="I946" s="7"/>
    </row>
    <row r="947" spans="7:9" ht="13.2">
      <c r="G947" s="5"/>
      <c r="I947" s="7"/>
    </row>
    <row r="948" spans="7:9" ht="13.2">
      <c r="G948" s="5"/>
      <c r="I948" s="7"/>
    </row>
    <row r="949" spans="7:9" ht="13.2">
      <c r="G949" s="5"/>
      <c r="I949" s="7"/>
    </row>
    <row r="950" spans="7:9" ht="13.2">
      <c r="G950" s="5"/>
      <c r="I950" s="7"/>
    </row>
    <row r="951" spans="7:9" ht="13.2">
      <c r="G951" s="5"/>
      <c r="I951" s="7"/>
    </row>
    <row r="952" spans="7:9" ht="13.2">
      <c r="G952" s="5"/>
      <c r="I952" s="7"/>
    </row>
    <row r="953" spans="7:9" ht="13.2">
      <c r="G953" s="5"/>
      <c r="I953" s="7"/>
    </row>
    <row r="954" spans="7:9" ht="13.2">
      <c r="G954" s="5"/>
      <c r="I954" s="7"/>
    </row>
    <row r="955" spans="7:9" ht="13.2">
      <c r="G955" s="5"/>
      <c r="I955" s="7"/>
    </row>
    <row r="956" spans="7:9" ht="13.2">
      <c r="G956" s="5"/>
      <c r="I956" s="7"/>
    </row>
    <row r="957" spans="7:9" ht="13.2">
      <c r="G957" s="5"/>
      <c r="I957" s="7"/>
    </row>
    <row r="958" spans="7:9" ht="13.2">
      <c r="G958" s="5"/>
      <c r="I958" s="7"/>
    </row>
    <row r="959" spans="7:9" ht="13.2">
      <c r="G959" s="5"/>
      <c r="I959" s="7"/>
    </row>
    <row r="960" spans="7:9" ht="13.2">
      <c r="G960" s="5"/>
      <c r="I960" s="7"/>
    </row>
    <row r="961" spans="7:9" ht="13.2">
      <c r="G961" s="5"/>
      <c r="I961" s="7"/>
    </row>
    <row r="962" spans="7:9" ht="13.2">
      <c r="G962" s="5"/>
      <c r="I962" s="7"/>
    </row>
    <row r="963" spans="7:9" ht="13.2">
      <c r="G963" s="5"/>
      <c r="I963" s="7"/>
    </row>
    <row r="964" spans="7:9" ht="13.2">
      <c r="G964" s="5"/>
      <c r="I964" s="7"/>
    </row>
    <row r="965" spans="7:9" ht="13.2">
      <c r="G965" s="5"/>
      <c r="I965" s="7"/>
    </row>
    <row r="966" spans="7:9" ht="13.2">
      <c r="G966" s="5"/>
      <c r="I966" s="7"/>
    </row>
    <row r="967" spans="7:9" ht="13.2">
      <c r="G967" s="5"/>
      <c r="I967" s="7"/>
    </row>
    <row r="968" spans="7:9" ht="13.2">
      <c r="G968" s="5"/>
      <c r="I968" s="7"/>
    </row>
    <row r="969" spans="7:9" ht="13.2">
      <c r="G969" s="5"/>
      <c r="I969" s="7"/>
    </row>
    <row r="970" spans="7:9" ht="13.2">
      <c r="G970" s="5"/>
      <c r="I970" s="7"/>
    </row>
    <row r="971" spans="7:9" ht="13.2">
      <c r="G971" s="5"/>
      <c r="I971" s="7"/>
    </row>
    <row r="972" spans="7:9" ht="13.2">
      <c r="G972" s="5"/>
      <c r="I972" s="7"/>
    </row>
    <row r="973" spans="7:9" ht="13.2">
      <c r="G973" s="5"/>
      <c r="I973" s="7"/>
    </row>
    <row r="974" spans="7:9" ht="13.2">
      <c r="G974" s="5"/>
      <c r="I974" s="7"/>
    </row>
    <row r="975" spans="7:9" ht="13.2">
      <c r="G975" s="5"/>
      <c r="I975" s="7"/>
    </row>
    <row r="976" spans="7:9" ht="13.2">
      <c r="G976" s="5"/>
      <c r="I976" s="7"/>
    </row>
    <row r="977" spans="7:9" ht="13.2">
      <c r="G977" s="5"/>
      <c r="I977" s="7"/>
    </row>
    <row r="978" spans="7:9" ht="13.2">
      <c r="G978" s="5"/>
      <c r="I978" s="7"/>
    </row>
    <row r="979" spans="7:9" ht="13.2">
      <c r="G979" s="5"/>
      <c r="I979" s="7"/>
    </row>
    <row r="980" spans="7:9" ht="13.2">
      <c r="G980" s="5"/>
      <c r="I980" s="7"/>
    </row>
    <row r="981" spans="7:9" ht="13.2">
      <c r="G981" s="5"/>
      <c r="I981" s="7"/>
    </row>
    <row r="982" spans="7:9" ht="13.2">
      <c r="G982" s="5"/>
      <c r="I982" s="7"/>
    </row>
    <row r="983" spans="7:9" ht="13.2">
      <c r="G983" s="5"/>
      <c r="I983" s="7"/>
    </row>
    <row r="984" spans="7:9" ht="13.2">
      <c r="G984" s="5"/>
      <c r="I984" s="7"/>
    </row>
    <row r="985" spans="7:9" ht="13.2">
      <c r="G985" s="5"/>
      <c r="I985" s="7"/>
    </row>
    <row r="986" spans="7:9" ht="13.2">
      <c r="G986" s="5"/>
      <c r="I986" s="7"/>
    </row>
    <row r="987" spans="7:9" ht="13.2">
      <c r="G987" s="5"/>
      <c r="I987" s="7"/>
    </row>
    <row r="988" spans="7:9" ht="13.2">
      <c r="G988" s="5"/>
      <c r="I988" s="7"/>
    </row>
    <row r="989" spans="7:9" ht="13.2">
      <c r="G989" s="5"/>
      <c r="I989" s="7"/>
    </row>
    <row r="990" spans="7:9" ht="13.2">
      <c r="G990" s="5"/>
      <c r="I990" s="7"/>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1000"/>
  <sheetViews>
    <sheetView workbookViewId="0">
      <pane xSplit="1" topLeftCell="B1" activePane="topRight" state="frozen"/>
      <selection pane="topRight" activeCell="C2" sqref="C2"/>
    </sheetView>
  </sheetViews>
  <sheetFormatPr baseColWidth="10" defaultColWidth="12.6640625" defaultRowHeight="15.75" customHeight="1"/>
  <cols>
    <col min="1" max="1" width="38.21875" customWidth="1"/>
    <col min="2" max="2" width="55.33203125" customWidth="1"/>
    <col min="3" max="3" width="35.44140625" customWidth="1"/>
    <col min="4" max="4" width="33.33203125" customWidth="1"/>
    <col min="5" max="8" width="16.6640625" customWidth="1"/>
    <col min="9" max="10" width="20.33203125" customWidth="1"/>
  </cols>
  <sheetData>
    <row r="1" spans="1:25">
      <c r="A1" s="9" t="s">
        <v>0</v>
      </c>
      <c r="B1" s="9" t="s">
        <v>1</v>
      </c>
      <c r="C1" s="9" t="s">
        <v>2</v>
      </c>
      <c r="D1" s="9" t="s">
        <v>3</v>
      </c>
      <c r="E1" s="9" t="s">
        <v>4</v>
      </c>
      <c r="F1" s="9" t="s">
        <v>5</v>
      </c>
      <c r="G1" s="12" t="s">
        <v>6</v>
      </c>
      <c r="H1" s="12" t="s">
        <v>7</v>
      </c>
      <c r="I1" s="12" t="s">
        <v>8</v>
      </c>
      <c r="J1" s="9" t="s">
        <v>9</v>
      </c>
      <c r="K1" s="9" t="s">
        <v>10</v>
      </c>
      <c r="L1" s="9" t="s">
        <v>205</v>
      </c>
      <c r="M1" s="9"/>
      <c r="N1" s="9"/>
      <c r="O1" s="9"/>
      <c r="P1" s="9"/>
      <c r="Q1" s="9"/>
      <c r="R1" s="9"/>
      <c r="S1" s="9"/>
      <c r="T1" s="9"/>
      <c r="U1" s="9"/>
      <c r="V1" s="9"/>
      <c r="W1" s="9"/>
      <c r="X1" s="9"/>
      <c r="Y1" s="9"/>
    </row>
    <row r="2" spans="1:25">
      <c r="A2" s="42" t="s">
        <v>13003</v>
      </c>
      <c r="B2" s="13" t="s">
        <v>13004</v>
      </c>
      <c r="C2" s="13" t="s">
        <v>13005</v>
      </c>
      <c r="D2" s="7" t="s">
        <v>13006</v>
      </c>
      <c r="E2" s="71" t="s">
        <v>13007</v>
      </c>
      <c r="F2" s="7" t="s">
        <v>13008</v>
      </c>
      <c r="G2" s="5" t="s">
        <v>13009</v>
      </c>
      <c r="H2" s="6" t="s">
        <v>13010</v>
      </c>
      <c r="I2" s="7" t="s">
        <v>13011</v>
      </c>
      <c r="J2" s="4" t="s">
        <v>13012</v>
      </c>
      <c r="K2" s="4"/>
      <c r="L2" s="13" t="s">
        <v>57</v>
      </c>
      <c r="M2" s="13"/>
      <c r="N2" s="13"/>
      <c r="O2" s="13"/>
      <c r="P2" s="13"/>
      <c r="Q2" s="13"/>
      <c r="R2" s="13"/>
      <c r="S2" s="13"/>
      <c r="T2" s="13"/>
      <c r="U2" s="13"/>
      <c r="V2" s="13"/>
      <c r="W2" s="13"/>
      <c r="X2" s="13"/>
      <c r="Y2" s="13"/>
    </row>
    <row r="3" spans="1:25">
      <c r="A3" s="42" t="s">
        <v>13013</v>
      </c>
      <c r="B3" s="13" t="s">
        <v>3717</v>
      </c>
      <c r="C3" s="13" t="s">
        <v>13014</v>
      </c>
      <c r="D3" s="7" t="s">
        <v>3717</v>
      </c>
      <c r="E3" s="71" t="s">
        <v>3719</v>
      </c>
      <c r="F3" s="7" t="s">
        <v>3720</v>
      </c>
      <c r="G3" s="5" t="s">
        <v>3721</v>
      </c>
      <c r="H3" s="6" t="s">
        <v>3722</v>
      </c>
      <c r="I3" s="7" t="s">
        <v>3720</v>
      </c>
      <c r="J3" s="4" t="s">
        <v>13012</v>
      </c>
      <c r="K3" s="4"/>
      <c r="L3" s="13" t="s">
        <v>57</v>
      </c>
      <c r="M3" s="13"/>
      <c r="N3" s="13"/>
      <c r="O3" s="13"/>
      <c r="P3" s="13"/>
      <c r="Q3" s="13"/>
      <c r="R3" s="13"/>
      <c r="S3" s="13"/>
      <c r="T3" s="13"/>
      <c r="U3" s="13"/>
      <c r="V3" s="13"/>
      <c r="W3" s="13"/>
      <c r="X3" s="13"/>
      <c r="Y3" s="13"/>
    </row>
    <row r="4" spans="1:25">
      <c r="A4" s="42" t="s">
        <v>13015</v>
      </c>
      <c r="B4" s="13" t="s">
        <v>13016</v>
      </c>
      <c r="C4" s="13" t="s">
        <v>13017</v>
      </c>
      <c r="D4" s="7" t="s">
        <v>13018</v>
      </c>
      <c r="E4" s="71" t="s">
        <v>13019</v>
      </c>
      <c r="F4" s="7" t="s">
        <v>13020</v>
      </c>
      <c r="G4" s="5" t="s">
        <v>13021</v>
      </c>
      <c r="H4" s="6" t="s">
        <v>13022</v>
      </c>
      <c r="I4" s="7" t="s">
        <v>13023</v>
      </c>
      <c r="J4" s="4" t="s">
        <v>13012</v>
      </c>
      <c r="K4" s="4"/>
      <c r="L4" s="13" t="s">
        <v>57</v>
      </c>
      <c r="M4" s="13"/>
      <c r="N4" s="13"/>
      <c r="O4" s="13"/>
      <c r="P4" s="13"/>
      <c r="Q4" s="13"/>
      <c r="R4" s="13"/>
      <c r="S4" s="13"/>
      <c r="T4" s="13"/>
      <c r="U4" s="13"/>
      <c r="V4" s="13"/>
      <c r="W4" s="13"/>
      <c r="X4" s="13"/>
      <c r="Y4" s="13"/>
    </row>
    <row r="5" spans="1:25">
      <c r="A5" s="42" t="s">
        <v>13024</v>
      </c>
      <c r="B5" s="13" t="s">
        <v>13025</v>
      </c>
      <c r="C5" s="13" t="s">
        <v>13026</v>
      </c>
      <c r="D5" s="7" t="s">
        <v>13027</v>
      </c>
      <c r="E5" s="71" t="s">
        <v>13028</v>
      </c>
      <c r="F5" s="7" t="s">
        <v>13029</v>
      </c>
      <c r="G5" s="5" t="s">
        <v>13030</v>
      </c>
      <c r="H5" s="6" t="s">
        <v>13031</v>
      </c>
      <c r="I5" s="7" t="s">
        <v>13032</v>
      </c>
      <c r="J5" s="4" t="s">
        <v>13012</v>
      </c>
      <c r="K5" s="4"/>
      <c r="L5" s="13" t="s">
        <v>57</v>
      </c>
      <c r="M5" s="13"/>
      <c r="N5" s="13"/>
      <c r="O5" s="13"/>
      <c r="P5" s="13"/>
      <c r="Q5" s="13"/>
      <c r="R5" s="13"/>
      <c r="S5" s="13"/>
      <c r="T5" s="13"/>
      <c r="U5" s="13"/>
      <c r="V5" s="13"/>
      <c r="W5" s="13"/>
      <c r="X5" s="13"/>
      <c r="Y5" s="13"/>
    </row>
    <row r="6" spans="1:25">
      <c r="A6" s="42" t="s">
        <v>13033</v>
      </c>
      <c r="B6" s="13" t="s">
        <v>13034</v>
      </c>
      <c r="C6" s="13" t="s">
        <v>13035</v>
      </c>
      <c r="D6" s="7" t="s">
        <v>13036</v>
      </c>
      <c r="E6" s="71" t="s">
        <v>13037</v>
      </c>
      <c r="F6" s="7" t="s">
        <v>13038</v>
      </c>
      <c r="G6" s="5" t="s">
        <v>13039</v>
      </c>
      <c r="H6" s="6" t="s">
        <v>13040</v>
      </c>
      <c r="I6" s="7" t="s">
        <v>13041</v>
      </c>
      <c r="J6" s="4" t="s">
        <v>13012</v>
      </c>
      <c r="K6" s="4"/>
      <c r="L6" s="13" t="s">
        <v>57</v>
      </c>
      <c r="M6" s="13"/>
      <c r="N6" s="13"/>
      <c r="O6" s="13"/>
      <c r="P6" s="13"/>
      <c r="Q6" s="13"/>
      <c r="R6" s="13"/>
      <c r="S6" s="13"/>
      <c r="T6" s="13"/>
      <c r="U6" s="13"/>
      <c r="V6" s="13"/>
      <c r="W6" s="13"/>
      <c r="X6" s="13"/>
      <c r="Y6" s="13"/>
    </row>
    <row r="7" spans="1:25">
      <c r="A7" s="42" t="s">
        <v>13042</v>
      </c>
      <c r="B7" s="13" t="s">
        <v>13043</v>
      </c>
      <c r="C7" s="13" t="s">
        <v>5234</v>
      </c>
      <c r="D7" s="7" t="s">
        <v>5235</v>
      </c>
      <c r="E7" s="71" t="s">
        <v>13044</v>
      </c>
      <c r="F7" s="7" t="s">
        <v>13045</v>
      </c>
      <c r="G7" s="5" t="s">
        <v>13046</v>
      </c>
      <c r="H7" s="6" t="s">
        <v>5239</v>
      </c>
      <c r="I7" s="7" t="s">
        <v>13047</v>
      </c>
      <c r="J7" s="4" t="s">
        <v>13012</v>
      </c>
      <c r="K7" s="4"/>
      <c r="L7" s="13" t="s">
        <v>57</v>
      </c>
      <c r="M7" s="13"/>
      <c r="N7" s="13"/>
      <c r="O7" s="13"/>
      <c r="P7" s="13"/>
      <c r="Q7" s="13"/>
      <c r="R7" s="13"/>
      <c r="S7" s="13"/>
      <c r="T7" s="13"/>
      <c r="U7" s="13"/>
      <c r="V7" s="13"/>
      <c r="W7" s="13"/>
      <c r="X7" s="13"/>
      <c r="Y7" s="13"/>
    </row>
    <row r="8" spans="1:25">
      <c r="A8" s="42" t="s">
        <v>13048</v>
      </c>
      <c r="B8" s="13" t="s">
        <v>13049</v>
      </c>
      <c r="C8" s="13" t="s">
        <v>13050</v>
      </c>
      <c r="D8" s="7" t="s">
        <v>13051</v>
      </c>
      <c r="E8" s="71" t="s">
        <v>13052</v>
      </c>
      <c r="F8" s="7" t="s">
        <v>13053</v>
      </c>
      <c r="G8" s="5" t="s">
        <v>13054</v>
      </c>
      <c r="H8" s="6" t="s">
        <v>4541</v>
      </c>
      <c r="I8" s="7" t="s">
        <v>13055</v>
      </c>
      <c r="J8" s="4" t="s">
        <v>13012</v>
      </c>
      <c r="K8" s="4"/>
      <c r="L8" s="13" t="s">
        <v>57</v>
      </c>
      <c r="M8" s="13"/>
      <c r="N8" s="13"/>
      <c r="O8" s="13"/>
      <c r="P8" s="13"/>
      <c r="Q8" s="13"/>
      <c r="R8" s="13"/>
      <c r="S8" s="13"/>
      <c r="T8" s="13"/>
      <c r="U8" s="13"/>
      <c r="V8" s="13"/>
      <c r="W8" s="13"/>
      <c r="X8" s="13"/>
      <c r="Y8" s="13"/>
    </row>
    <row r="9" spans="1:25">
      <c r="A9" s="42" t="s">
        <v>7307</v>
      </c>
      <c r="B9" s="13" t="s">
        <v>13056</v>
      </c>
      <c r="C9" s="13" t="s">
        <v>13057</v>
      </c>
      <c r="D9" s="7" t="s">
        <v>13058</v>
      </c>
      <c r="E9" s="71" t="s">
        <v>13059</v>
      </c>
      <c r="F9" s="7" t="s">
        <v>13060</v>
      </c>
      <c r="G9" s="5" t="s">
        <v>13061</v>
      </c>
      <c r="H9" s="6" t="s">
        <v>13062</v>
      </c>
      <c r="I9" s="7" t="s">
        <v>13063</v>
      </c>
      <c r="J9" s="13" t="s">
        <v>13064</v>
      </c>
      <c r="K9" s="13"/>
      <c r="L9" s="13" t="s">
        <v>57</v>
      </c>
      <c r="M9" s="13"/>
      <c r="N9" s="13"/>
      <c r="O9" s="13"/>
      <c r="P9" s="13"/>
      <c r="Q9" s="13"/>
      <c r="R9" s="13"/>
      <c r="S9" s="13"/>
      <c r="T9" s="13"/>
      <c r="U9" s="13"/>
      <c r="V9" s="13"/>
      <c r="W9" s="13"/>
      <c r="X9" s="13"/>
      <c r="Y9" s="13"/>
    </row>
    <row r="10" spans="1:25">
      <c r="A10" s="42" t="s">
        <v>7337</v>
      </c>
      <c r="B10" s="13" t="s">
        <v>13065</v>
      </c>
      <c r="C10" s="13" t="s">
        <v>13066</v>
      </c>
      <c r="D10" s="7" t="s">
        <v>13067</v>
      </c>
      <c r="E10" s="71" t="s">
        <v>13068</v>
      </c>
      <c r="F10" s="7" t="s">
        <v>13069</v>
      </c>
      <c r="G10" s="5" t="s">
        <v>13070</v>
      </c>
      <c r="H10" s="6" t="s">
        <v>13071</v>
      </c>
      <c r="I10" s="7" t="s">
        <v>13072</v>
      </c>
      <c r="J10" s="13" t="s">
        <v>13064</v>
      </c>
      <c r="K10" s="13"/>
      <c r="L10" s="13" t="s">
        <v>57</v>
      </c>
      <c r="M10" s="13"/>
      <c r="N10" s="13"/>
      <c r="O10" s="13"/>
      <c r="P10" s="13"/>
      <c r="Q10" s="13"/>
      <c r="R10" s="13"/>
      <c r="S10" s="13"/>
      <c r="T10" s="13"/>
      <c r="U10" s="13"/>
      <c r="V10" s="13"/>
      <c r="W10" s="13"/>
      <c r="X10" s="13"/>
      <c r="Y10" s="13"/>
    </row>
    <row r="11" spans="1:25">
      <c r="A11" s="42" t="s">
        <v>7379</v>
      </c>
      <c r="B11" s="13" t="s">
        <v>13073</v>
      </c>
      <c r="C11" s="13" t="s">
        <v>13074</v>
      </c>
      <c r="D11" s="7" t="s">
        <v>13073</v>
      </c>
      <c r="E11" s="71" t="s">
        <v>13075</v>
      </c>
      <c r="F11" s="7" t="s">
        <v>13076</v>
      </c>
      <c r="G11" s="5" t="s">
        <v>13077</v>
      </c>
      <c r="H11" s="6" t="s">
        <v>13078</v>
      </c>
      <c r="I11" s="7" t="s">
        <v>13075</v>
      </c>
      <c r="J11" s="13" t="s">
        <v>13064</v>
      </c>
      <c r="K11" s="13"/>
      <c r="L11" s="13" t="s">
        <v>57</v>
      </c>
      <c r="M11" s="13"/>
      <c r="N11" s="13"/>
      <c r="O11" s="13"/>
      <c r="P11" s="13"/>
      <c r="Q11" s="13"/>
      <c r="R11" s="13"/>
      <c r="S11" s="13"/>
      <c r="T11" s="13"/>
      <c r="U11" s="13"/>
      <c r="V11" s="13"/>
      <c r="W11" s="13"/>
      <c r="X11" s="13"/>
      <c r="Y11" s="13"/>
    </row>
    <row r="12" spans="1:25">
      <c r="A12" s="42" t="s">
        <v>7399</v>
      </c>
      <c r="B12" s="13" t="s">
        <v>13079</v>
      </c>
      <c r="C12" s="13" t="s">
        <v>13080</v>
      </c>
      <c r="D12" s="7" t="s">
        <v>13081</v>
      </c>
      <c r="E12" s="71" t="s">
        <v>13082</v>
      </c>
      <c r="F12" s="7" t="s">
        <v>13083</v>
      </c>
      <c r="G12" s="5" t="s">
        <v>13084</v>
      </c>
      <c r="H12" s="6" t="s">
        <v>13085</v>
      </c>
      <c r="I12" s="7" t="s">
        <v>13082</v>
      </c>
      <c r="J12" s="13" t="s">
        <v>13064</v>
      </c>
      <c r="K12" s="13"/>
      <c r="L12" s="13" t="s">
        <v>57</v>
      </c>
      <c r="M12" s="13"/>
      <c r="N12" s="13"/>
      <c r="O12" s="13"/>
      <c r="P12" s="13"/>
      <c r="Q12" s="13"/>
      <c r="R12" s="13"/>
      <c r="S12" s="13"/>
      <c r="T12" s="13"/>
      <c r="U12" s="13"/>
      <c r="V12" s="13"/>
      <c r="W12" s="13"/>
      <c r="X12" s="13"/>
      <c r="Y12" s="13"/>
    </row>
    <row r="13" spans="1:25">
      <c r="A13" s="42" t="s">
        <v>7419</v>
      </c>
      <c r="B13" s="13" t="s">
        <v>13086</v>
      </c>
      <c r="C13" s="13" t="s">
        <v>13087</v>
      </c>
      <c r="D13" s="7" t="s">
        <v>13088</v>
      </c>
      <c r="E13" s="71" t="s">
        <v>13089</v>
      </c>
      <c r="F13" s="7" t="s">
        <v>13090</v>
      </c>
      <c r="G13" s="5" t="s">
        <v>13091</v>
      </c>
      <c r="H13" s="6" t="s">
        <v>13092</v>
      </c>
      <c r="I13" s="7" t="s">
        <v>13093</v>
      </c>
      <c r="J13" s="13" t="s">
        <v>13064</v>
      </c>
      <c r="K13" s="13"/>
      <c r="L13" s="13" t="s">
        <v>57</v>
      </c>
      <c r="M13" s="13"/>
      <c r="N13" s="13"/>
      <c r="O13" s="13"/>
      <c r="P13" s="13"/>
      <c r="Q13" s="13"/>
      <c r="R13" s="13"/>
      <c r="S13" s="13"/>
      <c r="T13" s="13"/>
      <c r="U13" s="13"/>
      <c r="V13" s="13"/>
      <c r="W13" s="13"/>
      <c r="X13" s="13"/>
      <c r="Y13" s="13"/>
    </row>
    <row r="14" spans="1:25">
      <c r="A14" s="42" t="s">
        <v>7428</v>
      </c>
      <c r="B14" s="13" t="s">
        <v>13094</v>
      </c>
      <c r="C14" s="13" t="s">
        <v>13095</v>
      </c>
      <c r="D14" s="7" t="s">
        <v>13096</v>
      </c>
      <c r="E14" s="71" t="s">
        <v>13097</v>
      </c>
      <c r="F14" s="7" t="s">
        <v>13098</v>
      </c>
      <c r="G14" s="5" t="s">
        <v>13099</v>
      </c>
      <c r="H14" s="6" t="s">
        <v>13100</v>
      </c>
      <c r="I14" s="7" t="s">
        <v>13101</v>
      </c>
      <c r="J14" s="13" t="s">
        <v>13064</v>
      </c>
      <c r="K14" s="13"/>
      <c r="L14" s="13" t="s">
        <v>57</v>
      </c>
      <c r="M14" s="13"/>
      <c r="N14" s="13"/>
      <c r="O14" s="13"/>
      <c r="P14" s="13"/>
      <c r="Q14" s="13"/>
      <c r="R14" s="13"/>
      <c r="S14" s="13"/>
      <c r="T14" s="13"/>
      <c r="U14" s="13"/>
      <c r="V14" s="13"/>
      <c r="W14" s="13"/>
      <c r="X14" s="13"/>
      <c r="Y14" s="13"/>
    </row>
    <row r="15" spans="1:25">
      <c r="A15" s="42" t="s">
        <v>13102</v>
      </c>
      <c r="B15" s="13" t="s">
        <v>13103</v>
      </c>
      <c r="C15" s="13" t="s">
        <v>13104</v>
      </c>
      <c r="D15" s="7" t="s">
        <v>13105</v>
      </c>
      <c r="E15" s="71" t="s">
        <v>13106</v>
      </c>
      <c r="F15" s="7" t="s">
        <v>13107</v>
      </c>
      <c r="G15" s="5" t="s">
        <v>13108</v>
      </c>
      <c r="H15" s="6" t="s">
        <v>13109</v>
      </c>
      <c r="I15" s="7" t="s">
        <v>13110</v>
      </c>
      <c r="J15" s="13" t="s">
        <v>13064</v>
      </c>
      <c r="K15" s="13"/>
      <c r="L15" s="13" t="s">
        <v>57</v>
      </c>
      <c r="M15" s="13"/>
      <c r="N15" s="13"/>
      <c r="O15" s="13"/>
      <c r="P15" s="13"/>
      <c r="Q15" s="13"/>
      <c r="R15" s="13"/>
      <c r="S15" s="13"/>
      <c r="T15" s="13"/>
      <c r="U15" s="13"/>
      <c r="V15" s="13"/>
      <c r="W15" s="13"/>
      <c r="X15" s="13"/>
      <c r="Y15" s="13"/>
    </row>
    <row r="16" spans="1:25" ht="15.75" customHeight="1">
      <c r="A16" s="42" t="s">
        <v>13111</v>
      </c>
      <c r="B16" s="25" t="s">
        <v>13112</v>
      </c>
      <c r="C16" s="13" t="s">
        <v>13112</v>
      </c>
      <c r="D16" s="7" t="s">
        <v>13113</v>
      </c>
      <c r="E16" s="17" t="s">
        <v>13114</v>
      </c>
      <c r="F16" s="7" t="s">
        <v>13115</v>
      </c>
      <c r="G16" s="5" t="s">
        <v>13116</v>
      </c>
      <c r="H16" s="6" t="s">
        <v>13117</v>
      </c>
      <c r="I16" s="7" t="s">
        <v>13118</v>
      </c>
      <c r="J16" s="13" t="s">
        <v>13064</v>
      </c>
      <c r="K16" s="13"/>
      <c r="L16" s="13" t="s">
        <v>57</v>
      </c>
      <c r="M16" s="13"/>
      <c r="N16" s="13"/>
      <c r="O16" s="13"/>
      <c r="P16" s="13"/>
      <c r="Q16" s="13"/>
      <c r="R16" s="13"/>
      <c r="S16" s="13"/>
      <c r="T16" s="13"/>
      <c r="U16" s="13"/>
      <c r="V16" s="13"/>
      <c r="W16" s="13"/>
      <c r="X16" s="13"/>
      <c r="Y16" s="13"/>
    </row>
    <row r="17" spans="1:25">
      <c r="A17" s="42" t="s">
        <v>13119</v>
      </c>
      <c r="B17" s="7" t="s">
        <v>13120</v>
      </c>
      <c r="C17" s="13" t="s">
        <v>13120</v>
      </c>
      <c r="D17" s="7" t="s">
        <v>13121</v>
      </c>
      <c r="E17" s="7" t="s">
        <v>13122</v>
      </c>
      <c r="F17" s="7" t="s">
        <v>13123</v>
      </c>
      <c r="G17" s="5" t="s">
        <v>13124</v>
      </c>
      <c r="H17" s="6" t="s">
        <v>13125</v>
      </c>
      <c r="I17" s="7" t="s">
        <v>13122</v>
      </c>
      <c r="J17" s="13"/>
      <c r="K17" s="13"/>
      <c r="L17" s="13"/>
      <c r="M17" s="13"/>
      <c r="N17" s="13"/>
      <c r="O17" s="13"/>
      <c r="P17" s="13"/>
      <c r="Q17" s="13"/>
      <c r="R17" s="13"/>
      <c r="S17" s="13"/>
      <c r="T17" s="13"/>
      <c r="U17" s="13"/>
      <c r="V17" s="13"/>
      <c r="W17" s="13"/>
      <c r="X17" s="13"/>
      <c r="Y17" s="13"/>
    </row>
    <row r="18" spans="1:25">
      <c r="A18" s="42" t="s">
        <v>13126</v>
      </c>
      <c r="B18" s="7" t="s">
        <v>13127</v>
      </c>
      <c r="C18" s="13" t="s">
        <v>13128</v>
      </c>
      <c r="D18" s="7" t="s">
        <v>13129</v>
      </c>
      <c r="E18" s="7" t="s">
        <v>13130</v>
      </c>
      <c r="F18" s="7" t="s">
        <v>13131</v>
      </c>
      <c r="G18" s="5" t="s">
        <v>13132</v>
      </c>
      <c r="H18" s="6" t="s">
        <v>13133</v>
      </c>
      <c r="I18" s="7" t="s">
        <v>13130</v>
      </c>
      <c r="J18" s="13"/>
      <c r="K18" s="13"/>
      <c r="L18" s="13"/>
      <c r="M18" s="13"/>
      <c r="N18" s="13"/>
      <c r="O18" s="13"/>
      <c r="P18" s="13"/>
      <c r="Q18" s="13"/>
      <c r="R18" s="13"/>
      <c r="S18" s="13"/>
      <c r="T18" s="13"/>
      <c r="U18" s="13"/>
      <c r="V18" s="13"/>
      <c r="W18" s="13"/>
      <c r="X18" s="13"/>
      <c r="Y18" s="13"/>
    </row>
    <row r="19" spans="1:25">
      <c r="A19" s="42" t="s">
        <v>13134</v>
      </c>
      <c r="B19" s="7" t="s">
        <v>13135</v>
      </c>
      <c r="C19" s="13" t="s">
        <v>13136</v>
      </c>
      <c r="D19" s="7" t="s">
        <v>13137</v>
      </c>
      <c r="E19" s="7" t="s">
        <v>13138</v>
      </c>
      <c r="F19" s="7" t="s">
        <v>13139</v>
      </c>
      <c r="G19" s="5" t="s">
        <v>13140</v>
      </c>
      <c r="H19" s="6" t="s">
        <v>13141</v>
      </c>
      <c r="I19" s="7" t="s">
        <v>13142</v>
      </c>
      <c r="J19" s="13"/>
      <c r="K19" s="13"/>
      <c r="L19" s="13"/>
      <c r="M19" s="13"/>
      <c r="N19" s="13"/>
      <c r="O19" s="13"/>
      <c r="P19" s="13"/>
      <c r="Q19" s="13"/>
      <c r="R19" s="13"/>
      <c r="S19" s="13"/>
      <c r="T19" s="13"/>
      <c r="U19" s="13"/>
      <c r="V19" s="13"/>
      <c r="W19" s="13"/>
      <c r="X19" s="13"/>
      <c r="Y19" s="13"/>
    </row>
    <row r="20" spans="1:25">
      <c r="A20" s="42" t="s">
        <v>13143</v>
      </c>
      <c r="B20" s="13" t="s">
        <v>4990</v>
      </c>
      <c r="C20" s="13" t="s">
        <v>4990</v>
      </c>
      <c r="D20" s="7" t="s">
        <v>4990</v>
      </c>
      <c r="E20" s="71" t="s">
        <v>4990</v>
      </c>
      <c r="F20" s="7" t="s">
        <v>4990</v>
      </c>
      <c r="G20" s="5" t="s">
        <v>4991</v>
      </c>
      <c r="H20" s="6" t="s">
        <v>4992</v>
      </c>
      <c r="I20" s="7" t="s">
        <v>4993</v>
      </c>
      <c r="J20" s="13" t="s">
        <v>13144</v>
      </c>
      <c r="K20" s="13"/>
      <c r="L20" s="13" t="s">
        <v>57</v>
      </c>
      <c r="M20" s="13"/>
      <c r="N20" s="13"/>
      <c r="O20" s="13"/>
      <c r="P20" s="13"/>
      <c r="Q20" s="13"/>
      <c r="R20" s="13"/>
      <c r="S20" s="13"/>
      <c r="T20" s="13"/>
      <c r="U20" s="13"/>
      <c r="V20" s="13"/>
      <c r="W20" s="13"/>
      <c r="X20" s="13"/>
      <c r="Y20" s="13"/>
    </row>
    <row r="21" spans="1:25">
      <c r="A21" s="42" t="s">
        <v>13145</v>
      </c>
      <c r="B21" s="13" t="s">
        <v>13146</v>
      </c>
      <c r="C21" s="13" t="s">
        <v>13147</v>
      </c>
      <c r="D21" s="7" t="s">
        <v>13058</v>
      </c>
      <c r="E21" s="71" t="s">
        <v>13148</v>
      </c>
      <c r="F21" s="7" t="s">
        <v>13149</v>
      </c>
      <c r="G21" s="5" t="s">
        <v>13061</v>
      </c>
      <c r="H21" s="6" t="s">
        <v>13150</v>
      </c>
      <c r="I21" s="7" t="s">
        <v>13151</v>
      </c>
      <c r="J21" s="13" t="s">
        <v>13144</v>
      </c>
      <c r="K21" s="13"/>
      <c r="L21" s="13" t="s">
        <v>57</v>
      </c>
      <c r="M21" s="13"/>
      <c r="N21" s="13"/>
      <c r="O21" s="13"/>
      <c r="P21" s="13"/>
      <c r="Q21" s="13"/>
      <c r="R21" s="13"/>
      <c r="S21" s="13"/>
      <c r="T21" s="13"/>
      <c r="U21" s="13"/>
      <c r="V21" s="13"/>
      <c r="W21" s="13"/>
      <c r="X21" s="13"/>
      <c r="Y21" s="13"/>
    </row>
    <row r="22" spans="1:25">
      <c r="A22" s="42" t="s">
        <v>13152</v>
      </c>
      <c r="B22" s="13" t="s">
        <v>13067</v>
      </c>
      <c r="C22" s="13" t="s">
        <v>13153</v>
      </c>
      <c r="D22" s="7" t="s">
        <v>13067</v>
      </c>
      <c r="E22" s="71" t="s">
        <v>13154</v>
      </c>
      <c r="F22" s="7" t="s">
        <v>13155</v>
      </c>
      <c r="G22" s="5" t="s">
        <v>13070</v>
      </c>
      <c r="H22" s="6" t="s">
        <v>13156</v>
      </c>
      <c r="I22" s="7" t="s">
        <v>13157</v>
      </c>
      <c r="J22" s="13" t="s">
        <v>13144</v>
      </c>
      <c r="K22" s="13"/>
      <c r="L22" s="13" t="s">
        <v>57</v>
      </c>
      <c r="M22" s="13"/>
      <c r="N22" s="13"/>
      <c r="O22" s="13"/>
      <c r="P22" s="13"/>
      <c r="Q22" s="13"/>
      <c r="R22" s="13"/>
      <c r="S22" s="13"/>
      <c r="T22" s="13"/>
      <c r="U22" s="13"/>
      <c r="V22" s="13"/>
      <c r="W22" s="13"/>
      <c r="X22" s="13"/>
      <c r="Y22" s="13"/>
    </row>
    <row r="23" spans="1:25">
      <c r="A23" s="42" t="s">
        <v>13158</v>
      </c>
      <c r="B23" s="13" t="s">
        <v>13159</v>
      </c>
      <c r="C23" s="13" t="s">
        <v>13160</v>
      </c>
      <c r="D23" s="7" t="s">
        <v>13159</v>
      </c>
      <c r="E23" s="71" t="s">
        <v>13161</v>
      </c>
      <c r="F23" s="7" t="s">
        <v>13162</v>
      </c>
      <c r="G23" s="5" t="s">
        <v>13077</v>
      </c>
      <c r="H23" s="6" t="s">
        <v>13163</v>
      </c>
      <c r="I23" s="7" t="s">
        <v>13161</v>
      </c>
      <c r="J23" s="13" t="s">
        <v>13144</v>
      </c>
      <c r="K23" s="13"/>
      <c r="L23" s="13" t="s">
        <v>57</v>
      </c>
      <c r="M23" s="13"/>
      <c r="N23" s="13"/>
      <c r="O23" s="13"/>
      <c r="P23" s="13"/>
      <c r="Q23" s="13"/>
      <c r="R23" s="13"/>
      <c r="S23" s="13"/>
      <c r="T23" s="13"/>
      <c r="U23" s="13"/>
      <c r="V23" s="13"/>
      <c r="W23" s="13"/>
      <c r="X23" s="13"/>
      <c r="Y23" s="13"/>
    </row>
    <row r="24" spans="1:25">
      <c r="A24" s="42" t="s">
        <v>13164</v>
      </c>
      <c r="B24" s="13" t="s">
        <v>13165</v>
      </c>
      <c r="C24" s="13" t="s">
        <v>13165</v>
      </c>
      <c r="D24" s="7" t="s">
        <v>13165</v>
      </c>
      <c r="E24" s="71" t="s">
        <v>13166</v>
      </c>
      <c r="F24" s="7" t="s">
        <v>13166</v>
      </c>
      <c r="G24" s="5" t="s">
        <v>13124</v>
      </c>
      <c r="H24" s="6" t="s">
        <v>13167</v>
      </c>
      <c r="I24" s="7" t="s">
        <v>13166</v>
      </c>
      <c r="J24" s="13" t="s">
        <v>13144</v>
      </c>
      <c r="K24" s="13"/>
      <c r="L24" s="13" t="s">
        <v>57</v>
      </c>
      <c r="M24" s="13"/>
      <c r="N24" s="13"/>
      <c r="O24" s="13"/>
      <c r="P24" s="13"/>
      <c r="Q24" s="13"/>
      <c r="R24" s="13"/>
      <c r="S24" s="13"/>
      <c r="T24" s="13"/>
      <c r="U24" s="13"/>
      <c r="V24" s="13"/>
      <c r="W24" s="13"/>
      <c r="X24" s="13"/>
      <c r="Y24" s="13"/>
    </row>
    <row r="25" spans="1:25">
      <c r="A25" s="42" t="s">
        <v>13168</v>
      </c>
      <c r="B25" s="13" t="s">
        <v>13169</v>
      </c>
      <c r="C25" s="13" t="s">
        <v>13170</v>
      </c>
      <c r="D25" s="7" t="s">
        <v>13169</v>
      </c>
      <c r="E25" s="71" t="s">
        <v>13171</v>
      </c>
      <c r="F25" s="7" t="s">
        <v>13169</v>
      </c>
      <c r="G25" s="5" t="s">
        <v>13172</v>
      </c>
      <c r="H25" s="6" t="s">
        <v>13173</v>
      </c>
      <c r="I25" s="7" t="s">
        <v>13174</v>
      </c>
      <c r="J25" s="13" t="s">
        <v>13144</v>
      </c>
      <c r="K25" s="13"/>
      <c r="L25" s="13" t="s">
        <v>57</v>
      </c>
      <c r="M25" s="13"/>
      <c r="N25" s="13"/>
      <c r="O25" s="13"/>
      <c r="P25" s="13"/>
      <c r="Q25" s="13"/>
      <c r="R25" s="13"/>
      <c r="S25" s="13"/>
      <c r="T25" s="13"/>
      <c r="U25" s="13"/>
      <c r="V25" s="13"/>
      <c r="W25" s="13"/>
      <c r="X25" s="13"/>
      <c r="Y25" s="13"/>
    </row>
    <row r="26" spans="1:25" ht="13.2">
      <c r="A26" s="42" t="s">
        <v>13175</v>
      </c>
      <c r="B26" s="13" t="s">
        <v>13176</v>
      </c>
      <c r="C26" s="13" t="s">
        <v>13177</v>
      </c>
      <c r="D26" s="7" t="s">
        <v>13178</v>
      </c>
      <c r="E26" s="71" t="s">
        <v>13179</v>
      </c>
      <c r="F26" s="7" t="s">
        <v>13179</v>
      </c>
      <c r="G26" s="5" t="s">
        <v>13132</v>
      </c>
      <c r="H26" s="6" t="s">
        <v>13180</v>
      </c>
      <c r="I26" s="7" t="s">
        <v>13179</v>
      </c>
      <c r="J26" s="13" t="s">
        <v>13144</v>
      </c>
      <c r="K26" s="13"/>
      <c r="L26" s="13" t="s">
        <v>57</v>
      </c>
      <c r="M26" s="13"/>
      <c r="N26" s="13"/>
      <c r="O26" s="13"/>
      <c r="P26" s="13"/>
      <c r="Q26" s="13"/>
      <c r="R26" s="13"/>
      <c r="S26" s="13"/>
      <c r="T26" s="13"/>
      <c r="U26" s="13"/>
      <c r="V26" s="13"/>
      <c r="W26" s="13"/>
      <c r="X26" s="13"/>
      <c r="Y26" s="13"/>
    </row>
    <row r="27" spans="1:25" ht="39.6">
      <c r="A27" s="42" t="s">
        <v>13181</v>
      </c>
      <c r="B27" s="13" t="s">
        <v>13182</v>
      </c>
      <c r="C27" s="13" t="s">
        <v>13182</v>
      </c>
      <c r="D27" s="7" t="s">
        <v>13183</v>
      </c>
      <c r="E27" s="71" t="s">
        <v>13184</v>
      </c>
      <c r="F27" s="7" t="s">
        <v>13185</v>
      </c>
      <c r="G27" s="5" t="s">
        <v>13186</v>
      </c>
      <c r="H27" s="6" t="s">
        <v>13187</v>
      </c>
      <c r="I27" s="7" t="s">
        <v>13185</v>
      </c>
      <c r="J27" s="13" t="s">
        <v>13188</v>
      </c>
      <c r="K27" s="13"/>
      <c r="L27" s="13" t="s">
        <v>57</v>
      </c>
      <c r="M27" s="13"/>
      <c r="N27" s="13"/>
      <c r="O27" s="13"/>
      <c r="P27" s="13"/>
      <c r="Q27" s="13"/>
      <c r="R27" s="13"/>
      <c r="S27" s="13"/>
      <c r="T27" s="13"/>
      <c r="U27" s="13"/>
      <c r="V27" s="13"/>
      <c r="W27" s="13"/>
      <c r="X27" s="13"/>
      <c r="Y27" s="13"/>
    </row>
    <row r="28" spans="1:25" ht="39.6">
      <c r="A28" s="42" t="s">
        <v>13189</v>
      </c>
      <c r="B28" s="13" t="s">
        <v>13190</v>
      </c>
      <c r="C28" s="13" t="s">
        <v>13191</v>
      </c>
      <c r="D28" s="7" t="s">
        <v>13192</v>
      </c>
      <c r="E28" s="71" t="s">
        <v>13190</v>
      </c>
      <c r="F28" s="7" t="s">
        <v>13193</v>
      </c>
      <c r="G28" s="5" t="s">
        <v>13194</v>
      </c>
      <c r="H28" s="6" t="s">
        <v>13195</v>
      </c>
      <c r="I28" s="7" t="s">
        <v>13196</v>
      </c>
      <c r="J28" s="13" t="s">
        <v>13188</v>
      </c>
      <c r="K28" s="13"/>
      <c r="L28" s="13" t="s">
        <v>57</v>
      </c>
      <c r="M28" s="13"/>
      <c r="N28" s="13"/>
      <c r="O28" s="13"/>
      <c r="P28" s="13"/>
      <c r="Q28" s="13"/>
      <c r="R28" s="13"/>
      <c r="S28" s="13"/>
      <c r="T28" s="13"/>
      <c r="U28" s="13"/>
      <c r="V28" s="13"/>
      <c r="W28" s="13"/>
      <c r="X28" s="13"/>
      <c r="Y28" s="13"/>
    </row>
    <row r="29" spans="1:25" ht="39.6">
      <c r="A29" s="42" t="s">
        <v>13197</v>
      </c>
      <c r="B29" s="13" t="s">
        <v>13198</v>
      </c>
      <c r="C29" s="13" t="s">
        <v>13199</v>
      </c>
      <c r="D29" s="7" t="s">
        <v>13200</v>
      </c>
      <c r="E29" s="71" t="s">
        <v>13201</v>
      </c>
      <c r="F29" s="7" t="s">
        <v>13202</v>
      </c>
      <c r="G29" s="5" t="s">
        <v>13203</v>
      </c>
      <c r="H29" s="6" t="s">
        <v>13204</v>
      </c>
      <c r="I29" s="7" t="s">
        <v>13205</v>
      </c>
      <c r="J29" s="13" t="s">
        <v>13188</v>
      </c>
      <c r="K29" s="13"/>
      <c r="L29" s="13" t="s">
        <v>57</v>
      </c>
      <c r="M29" s="13"/>
      <c r="N29" s="13"/>
      <c r="O29" s="13"/>
      <c r="P29" s="13"/>
      <c r="Q29" s="13"/>
      <c r="R29" s="13"/>
      <c r="S29" s="13"/>
      <c r="T29" s="13"/>
      <c r="U29" s="13"/>
      <c r="V29" s="13"/>
      <c r="W29" s="13"/>
      <c r="X29" s="13"/>
      <c r="Y29" s="13"/>
    </row>
    <row r="30" spans="1:25" ht="39.6">
      <c r="A30" s="42" t="s">
        <v>13206</v>
      </c>
      <c r="B30" s="13" t="s">
        <v>13207</v>
      </c>
      <c r="C30" s="13" t="s">
        <v>13208</v>
      </c>
      <c r="D30" s="7" t="s">
        <v>13209</v>
      </c>
      <c r="E30" s="71" t="s">
        <v>13210</v>
      </c>
      <c r="F30" s="7" t="s">
        <v>13211</v>
      </c>
      <c r="G30" s="5" t="s">
        <v>13212</v>
      </c>
      <c r="H30" s="6" t="s">
        <v>13213</v>
      </c>
      <c r="I30" s="7" t="s">
        <v>13214</v>
      </c>
      <c r="J30" s="13" t="s">
        <v>13188</v>
      </c>
      <c r="K30" s="13"/>
      <c r="L30" s="13" t="s">
        <v>57</v>
      </c>
      <c r="M30" s="13"/>
      <c r="N30" s="13"/>
      <c r="O30" s="13"/>
      <c r="P30" s="13"/>
      <c r="Q30" s="13"/>
      <c r="R30" s="13"/>
      <c r="S30" s="13"/>
      <c r="T30" s="13"/>
      <c r="U30" s="13"/>
      <c r="V30" s="13"/>
      <c r="W30" s="13"/>
      <c r="X30" s="13"/>
      <c r="Y30" s="13"/>
    </row>
    <row r="31" spans="1:25" ht="39.6">
      <c r="A31" s="42" t="s">
        <v>13215</v>
      </c>
      <c r="B31" s="13" t="s">
        <v>13216</v>
      </c>
      <c r="C31" s="13" t="s">
        <v>13217</v>
      </c>
      <c r="D31" s="7" t="s">
        <v>13216</v>
      </c>
      <c r="E31" s="71" t="s">
        <v>13218</v>
      </c>
      <c r="F31" s="7" t="s">
        <v>13219</v>
      </c>
      <c r="G31" s="5" t="s">
        <v>13220</v>
      </c>
      <c r="H31" s="6" t="s">
        <v>13221</v>
      </c>
      <c r="I31" s="7" t="s">
        <v>13222</v>
      </c>
      <c r="J31" s="13" t="s">
        <v>13188</v>
      </c>
      <c r="K31" s="13"/>
      <c r="L31" s="13" t="s">
        <v>57</v>
      </c>
      <c r="M31" s="13"/>
      <c r="N31" s="13"/>
      <c r="O31" s="13"/>
      <c r="P31" s="13"/>
      <c r="Q31" s="13"/>
      <c r="R31" s="13"/>
      <c r="S31" s="13"/>
      <c r="T31" s="13"/>
      <c r="U31" s="13"/>
      <c r="V31" s="13"/>
      <c r="W31" s="13"/>
      <c r="X31" s="13"/>
      <c r="Y31" s="13"/>
    </row>
    <row r="32" spans="1:25" ht="39.6">
      <c r="A32" s="42" t="s">
        <v>13223</v>
      </c>
      <c r="B32" s="13" t="s">
        <v>13224</v>
      </c>
      <c r="C32" s="13" t="s">
        <v>13225</v>
      </c>
      <c r="D32" s="7" t="s">
        <v>13226</v>
      </c>
      <c r="E32" s="71" t="s">
        <v>13227</v>
      </c>
      <c r="F32" s="7" t="s">
        <v>13228</v>
      </c>
      <c r="G32" s="5" t="s">
        <v>13229</v>
      </c>
      <c r="H32" s="6" t="s">
        <v>13230</v>
      </c>
      <c r="I32" s="7" t="s">
        <v>13231</v>
      </c>
      <c r="J32" s="13" t="s">
        <v>13188</v>
      </c>
      <c r="K32" s="13"/>
      <c r="L32" s="13" t="s">
        <v>57</v>
      </c>
      <c r="M32" s="13"/>
      <c r="N32" s="13"/>
      <c r="O32" s="13"/>
      <c r="P32" s="13"/>
      <c r="Q32" s="13"/>
      <c r="R32" s="13"/>
      <c r="S32" s="13"/>
      <c r="T32" s="13"/>
      <c r="U32" s="13"/>
      <c r="V32" s="13"/>
      <c r="W32" s="13"/>
      <c r="X32" s="13"/>
      <c r="Y32" s="13"/>
    </row>
    <row r="33" spans="1:25" ht="13.2">
      <c r="A33" s="42" t="s">
        <v>13232</v>
      </c>
      <c r="B33" s="13" t="s">
        <v>13233</v>
      </c>
      <c r="C33" s="13" t="s">
        <v>13234</v>
      </c>
      <c r="D33" s="7" t="s">
        <v>13235</v>
      </c>
      <c r="E33" s="71" t="s">
        <v>13236</v>
      </c>
      <c r="F33" s="7" t="s">
        <v>13237</v>
      </c>
      <c r="G33" s="5" t="s">
        <v>13238</v>
      </c>
      <c r="H33" s="6" t="s">
        <v>13239</v>
      </c>
      <c r="I33" s="7" t="s">
        <v>13240</v>
      </c>
      <c r="J33" s="13" t="s">
        <v>17</v>
      </c>
      <c r="K33" s="13"/>
      <c r="L33" s="13" t="s">
        <v>57</v>
      </c>
      <c r="M33" s="13"/>
      <c r="N33" s="13"/>
      <c r="O33" s="13"/>
      <c r="P33" s="13"/>
      <c r="Q33" s="13"/>
      <c r="R33" s="13"/>
      <c r="S33" s="13"/>
      <c r="T33" s="13"/>
      <c r="U33" s="13"/>
      <c r="V33" s="13"/>
      <c r="W33" s="13"/>
      <c r="X33" s="13"/>
      <c r="Y33" s="13"/>
    </row>
    <row r="34" spans="1:25" ht="26.4">
      <c r="A34" s="42" t="s">
        <v>13241</v>
      </c>
      <c r="B34" s="13" t="s">
        <v>13242</v>
      </c>
      <c r="C34" s="13" t="s">
        <v>13243</v>
      </c>
      <c r="D34" s="7" t="s">
        <v>13244</v>
      </c>
      <c r="E34" s="71" t="s">
        <v>13245</v>
      </c>
      <c r="F34" s="7" t="s">
        <v>13246</v>
      </c>
      <c r="G34" s="5" t="s">
        <v>13247</v>
      </c>
      <c r="H34" s="6" t="s">
        <v>13248</v>
      </c>
      <c r="I34" s="7" t="s">
        <v>13249</v>
      </c>
      <c r="J34" s="13" t="s">
        <v>17</v>
      </c>
      <c r="K34" s="13"/>
      <c r="L34" s="13" t="s">
        <v>57</v>
      </c>
      <c r="M34" s="13"/>
      <c r="N34" s="13"/>
      <c r="O34" s="13"/>
      <c r="P34" s="13"/>
      <c r="Q34" s="13"/>
      <c r="R34" s="13"/>
      <c r="S34" s="13"/>
      <c r="T34" s="13"/>
      <c r="U34" s="13"/>
      <c r="V34" s="13"/>
      <c r="W34" s="13"/>
      <c r="X34" s="13"/>
      <c r="Y34" s="13"/>
    </row>
    <row r="35" spans="1:25" ht="39.6">
      <c r="A35" s="42" t="s">
        <v>13250</v>
      </c>
      <c r="B35" s="13" t="s">
        <v>13251</v>
      </c>
      <c r="C35" s="13" t="s">
        <v>13252</v>
      </c>
      <c r="D35" s="7" t="s">
        <v>13253</v>
      </c>
      <c r="E35" s="71" t="s">
        <v>13254</v>
      </c>
      <c r="F35" s="7" t="s">
        <v>13255</v>
      </c>
      <c r="G35" s="5" t="s">
        <v>13256</v>
      </c>
      <c r="H35" s="6" t="s">
        <v>13257</v>
      </c>
      <c r="I35" s="7" t="s">
        <v>13258</v>
      </c>
      <c r="J35" s="13" t="s">
        <v>17</v>
      </c>
      <c r="K35" s="13"/>
      <c r="L35" s="13" t="s">
        <v>57</v>
      </c>
      <c r="M35" s="13"/>
      <c r="N35" s="13"/>
      <c r="O35" s="13"/>
      <c r="P35" s="13"/>
      <c r="Q35" s="13"/>
      <c r="R35" s="13"/>
      <c r="S35" s="13"/>
      <c r="T35" s="13"/>
      <c r="U35" s="13"/>
      <c r="V35" s="13"/>
      <c r="W35" s="13"/>
      <c r="X35" s="13"/>
      <c r="Y35" s="13"/>
    </row>
    <row r="36" spans="1:25" ht="13.2">
      <c r="A36" s="42" t="s">
        <v>13259</v>
      </c>
      <c r="B36" s="13" t="s">
        <v>13260</v>
      </c>
      <c r="C36" s="13" t="s">
        <v>13261</v>
      </c>
      <c r="D36" s="7" t="s">
        <v>13261</v>
      </c>
      <c r="E36" s="71" t="s">
        <v>13262</v>
      </c>
      <c r="F36" s="7" t="s">
        <v>13263</v>
      </c>
      <c r="G36" s="5" t="s">
        <v>13264</v>
      </c>
      <c r="H36" s="6" t="s">
        <v>13265</v>
      </c>
      <c r="I36" s="7" t="s">
        <v>13262</v>
      </c>
      <c r="J36" s="13" t="s">
        <v>13266</v>
      </c>
      <c r="K36" s="13"/>
      <c r="L36" s="13" t="s">
        <v>57</v>
      </c>
      <c r="M36" s="13"/>
      <c r="N36" s="13"/>
      <c r="O36" s="13"/>
      <c r="P36" s="13"/>
      <c r="Q36" s="13"/>
      <c r="R36" s="13"/>
      <c r="S36" s="13"/>
      <c r="T36" s="13"/>
      <c r="U36" s="13"/>
      <c r="V36" s="13"/>
      <c r="W36" s="13"/>
      <c r="X36" s="13"/>
      <c r="Y36" s="13"/>
    </row>
    <row r="37" spans="1:25" ht="39.6">
      <c r="A37" s="42" t="s">
        <v>13267</v>
      </c>
      <c r="B37" s="13" t="s">
        <v>13268</v>
      </c>
      <c r="C37" s="13" t="s">
        <v>13269</v>
      </c>
      <c r="D37" s="7" t="s">
        <v>13270</v>
      </c>
      <c r="E37" s="71" t="s">
        <v>13271</v>
      </c>
      <c r="F37" s="7" t="s">
        <v>13272</v>
      </c>
      <c r="G37" s="5" t="s">
        <v>13273</v>
      </c>
      <c r="H37" s="6" t="s">
        <v>13274</v>
      </c>
      <c r="I37" s="7" t="s">
        <v>13275</v>
      </c>
      <c r="J37" s="13" t="s">
        <v>13276</v>
      </c>
      <c r="K37" s="13"/>
      <c r="L37" s="13" t="s">
        <v>57</v>
      </c>
      <c r="M37" s="13"/>
      <c r="N37" s="13"/>
      <c r="O37" s="13"/>
      <c r="P37" s="13"/>
      <c r="Q37" s="13"/>
      <c r="R37" s="13"/>
      <c r="S37" s="13"/>
      <c r="T37" s="13"/>
      <c r="U37" s="13"/>
      <c r="V37" s="13"/>
      <c r="W37" s="13"/>
      <c r="X37" s="13"/>
      <c r="Y37" s="13"/>
    </row>
    <row r="38" spans="1:25" ht="26.4">
      <c r="A38" s="42" t="s">
        <v>13277</v>
      </c>
      <c r="B38" s="13" t="s">
        <v>13278</v>
      </c>
      <c r="C38" s="13" t="s">
        <v>13279</v>
      </c>
      <c r="D38" s="7" t="s">
        <v>13280</v>
      </c>
      <c r="E38" s="71" t="s">
        <v>13281</v>
      </c>
      <c r="F38" s="7" t="s">
        <v>13282</v>
      </c>
      <c r="G38" s="5" t="s">
        <v>13283</v>
      </c>
      <c r="H38" s="6" t="s">
        <v>13284</v>
      </c>
      <c r="I38" s="7" t="s">
        <v>13285</v>
      </c>
      <c r="J38" s="13" t="s">
        <v>13286</v>
      </c>
      <c r="K38" s="13"/>
      <c r="L38" s="13" t="s">
        <v>57</v>
      </c>
      <c r="M38" s="13"/>
      <c r="N38" s="13"/>
      <c r="O38" s="13"/>
      <c r="P38" s="13"/>
      <c r="Q38" s="13"/>
      <c r="R38" s="13"/>
      <c r="S38" s="13"/>
      <c r="T38" s="13"/>
      <c r="U38" s="13"/>
      <c r="V38" s="13"/>
      <c r="W38" s="13"/>
      <c r="X38" s="13"/>
      <c r="Y38" s="13"/>
    </row>
    <row r="39" spans="1:25" ht="26.4">
      <c r="A39" s="42" t="s">
        <v>13287</v>
      </c>
      <c r="B39" s="13" t="s">
        <v>13288</v>
      </c>
      <c r="C39" s="13" t="s">
        <v>13289</v>
      </c>
      <c r="D39" s="7" t="s">
        <v>13290</v>
      </c>
      <c r="E39" s="71" t="s">
        <v>13291</v>
      </c>
      <c r="F39" s="7" t="s">
        <v>13292</v>
      </c>
      <c r="G39" s="5" t="s">
        <v>13293</v>
      </c>
      <c r="H39" s="6" t="s">
        <v>13294</v>
      </c>
      <c r="I39" s="7" t="s">
        <v>13295</v>
      </c>
      <c r="J39" s="13" t="s">
        <v>13296</v>
      </c>
      <c r="K39" s="13"/>
      <c r="L39" s="13" t="s">
        <v>57</v>
      </c>
      <c r="M39" s="13"/>
      <c r="N39" s="13"/>
      <c r="O39" s="13"/>
      <c r="P39" s="13"/>
      <c r="Q39" s="13"/>
      <c r="R39" s="13"/>
      <c r="S39" s="13"/>
      <c r="T39" s="13"/>
      <c r="U39" s="13"/>
      <c r="V39" s="13"/>
      <c r="W39" s="13"/>
      <c r="X39" s="13"/>
      <c r="Y39" s="13"/>
    </row>
    <row r="40" spans="1:25" ht="39.6">
      <c r="A40" s="42" t="s">
        <v>13297</v>
      </c>
      <c r="B40" s="13" t="s">
        <v>13298</v>
      </c>
      <c r="C40" s="13" t="s">
        <v>13298</v>
      </c>
      <c r="D40" s="7" t="s">
        <v>13299</v>
      </c>
      <c r="E40" s="71" t="s">
        <v>13300</v>
      </c>
      <c r="F40" s="7" t="s">
        <v>13301</v>
      </c>
      <c r="G40" s="5" t="s">
        <v>13302</v>
      </c>
      <c r="H40" s="6" t="s">
        <v>13303</v>
      </c>
      <c r="I40" s="7" t="s">
        <v>13304</v>
      </c>
      <c r="J40" s="13" t="s">
        <v>13305</v>
      </c>
      <c r="K40" s="13"/>
      <c r="L40" s="13" t="s">
        <v>57</v>
      </c>
      <c r="M40" s="13"/>
      <c r="N40" s="13"/>
      <c r="O40" s="13"/>
      <c r="P40" s="13"/>
      <c r="Q40" s="13"/>
      <c r="R40" s="13"/>
      <c r="S40" s="13"/>
      <c r="T40" s="13"/>
      <c r="U40" s="13"/>
      <c r="V40" s="13"/>
      <c r="W40" s="13"/>
      <c r="X40" s="13"/>
      <c r="Y40" s="13"/>
    </row>
    <row r="41" spans="1:25" ht="13.2">
      <c r="A41" s="42" t="s">
        <v>13306</v>
      </c>
      <c r="B41" s="13" t="s">
        <v>13307</v>
      </c>
      <c r="C41" s="13" t="s">
        <v>13308</v>
      </c>
      <c r="D41" s="7" t="s">
        <v>13309</v>
      </c>
      <c r="E41" s="71" t="s">
        <v>13310</v>
      </c>
      <c r="F41" s="7" t="s">
        <v>13311</v>
      </c>
      <c r="G41" s="5" t="s">
        <v>13312</v>
      </c>
      <c r="H41" s="6" t="s">
        <v>13313</v>
      </c>
      <c r="I41" s="7" t="s">
        <v>13310</v>
      </c>
      <c r="J41" s="13" t="s">
        <v>17</v>
      </c>
      <c r="K41" s="13"/>
      <c r="L41" s="13" t="s">
        <v>57</v>
      </c>
      <c r="M41" s="13"/>
      <c r="N41" s="13"/>
      <c r="O41" s="13"/>
      <c r="P41" s="13"/>
      <c r="Q41" s="13"/>
      <c r="R41" s="13"/>
      <c r="S41" s="13"/>
      <c r="T41" s="13"/>
      <c r="U41" s="13"/>
      <c r="V41" s="13"/>
      <c r="W41" s="13"/>
      <c r="X41" s="13"/>
      <c r="Y41" s="13"/>
    </row>
    <row r="42" spans="1:25" ht="13.2">
      <c r="A42" s="42" t="s">
        <v>13314</v>
      </c>
      <c r="B42" s="13" t="s">
        <v>13315</v>
      </c>
      <c r="C42" s="13" t="s">
        <v>13316</v>
      </c>
      <c r="D42" s="7" t="s">
        <v>13317</v>
      </c>
      <c r="E42" s="71" t="s">
        <v>13318</v>
      </c>
      <c r="F42" s="7" t="s">
        <v>13319</v>
      </c>
      <c r="G42" s="5" t="s">
        <v>13320</v>
      </c>
      <c r="H42" s="6" t="s">
        <v>13321</v>
      </c>
      <c r="I42" s="7" t="s">
        <v>13322</v>
      </c>
      <c r="J42" s="13" t="s">
        <v>17</v>
      </c>
      <c r="K42" s="13"/>
      <c r="L42" s="13" t="s">
        <v>57</v>
      </c>
      <c r="M42" s="13"/>
      <c r="N42" s="13"/>
      <c r="O42" s="13"/>
      <c r="P42" s="13"/>
      <c r="Q42" s="13"/>
      <c r="R42" s="13"/>
      <c r="S42" s="13"/>
      <c r="T42" s="13"/>
      <c r="U42" s="13"/>
      <c r="V42" s="13"/>
      <c r="W42" s="13"/>
      <c r="X42" s="13"/>
      <c r="Y42" s="13"/>
    </row>
    <row r="43" spans="1:25" ht="13.2">
      <c r="A43" s="42" t="s">
        <v>13323</v>
      </c>
      <c r="B43" s="13" t="s">
        <v>13324</v>
      </c>
      <c r="C43" s="13" t="s">
        <v>13325</v>
      </c>
      <c r="D43" s="7" t="s">
        <v>13326</v>
      </c>
      <c r="E43" s="71" t="s">
        <v>13327</v>
      </c>
      <c r="F43" s="7" t="s">
        <v>13328</v>
      </c>
      <c r="G43" s="5" t="s">
        <v>13329</v>
      </c>
      <c r="H43" s="6" t="s">
        <v>13330</v>
      </c>
      <c r="I43" s="7" t="s">
        <v>13331</v>
      </c>
      <c r="J43" s="13" t="s">
        <v>17</v>
      </c>
      <c r="K43" s="13"/>
      <c r="L43" s="13" t="s">
        <v>57</v>
      </c>
      <c r="M43" s="13"/>
      <c r="N43" s="13"/>
      <c r="O43" s="13"/>
      <c r="P43" s="13"/>
      <c r="Q43" s="13"/>
      <c r="R43" s="13"/>
      <c r="S43" s="13"/>
      <c r="T43" s="13"/>
      <c r="U43" s="13"/>
      <c r="V43" s="13"/>
      <c r="W43" s="13"/>
      <c r="X43" s="13"/>
      <c r="Y43" s="13"/>
    </row>
    <row r="44" spans="1:25" ht="13.2">
      <c r="A44" s="42" t="s">
        <v>13332</v>
      </c>
      <c r="B44" s="13" t="s">
        <v>13333</v>
      </c>
      <c r="C44" s="13" t="s">
        <v>13334</v>
      </c>
      <c r="D44" s="7" t="s">
        <v>13335</v>
      </c>
      <c r="E44" s="71" t="s">
        <v>13336</v>
      </c>
      <c r="F44" s="7" t="s">
        <v>13337</v>
      </c>
      <c r="G44" s="5" t="s">
        <v>13338</v>
      </c>
      <c r="H44" s="6" t="s">
        <v>13339</v>
      </c>
      <c r="I44" s="7" t="s">
        <v>13340</v>
      </c>
      <c r="J44" s="13" t="s">
        <v>17</v>
      </c>
      <c r="K44" s="13"/>
      <c r="L44" s="13" t="s">
        <v>57</v>
      </c>
      <c r="M44" s="13"/>
      <c r="N44" s="13"/>
      <c r="O44" s="13"/>
      <c r="P44" s="13"/>
      <c r="Q44" s="13"/>
      <c r="R44" s="13"/>
      <c r="S44" s="13"/>
      <c r="T44" s="13"/>
      <c r="U44" s="13"/>
      <c r="V44" s="13"/>
      <c r="W44" s="13"/>
      <c r="X44" s="13"/>
      <c r="Y44" s="13"/>
    </row>
    <row r="45" spans="1:25" ht="13.2">
      <c r="A45" s="42" t="s">
        <v>5232</v>
      </c>
      <c r="B45" s="13" t="s">
        <v>5094</v>
      </c>
      <c r="C45" s="13" t="s">
        <v>5095</v>
      </c>
      <c r="D45" s="7" t="s">
        <v>5096</v>
      </c>
      <c r="E45" s="71" t="s">
        <v>13341</v>
      </c>
      <c r="F45" s="7" t="s">
        <v>13342</v>
      </c>
      <c r="G45" s="5" t="s">
        <v>13343</v>
      </c>
      <c r="H45" s="6" t="s">
        <v>5100</v>
      </c>
      <c r="I45" s="7" t="s">
        <v>5101</v>
      </c>
      <c r="J45" s="13" t="s">
        <v>17</v>
      </c>
      <c r="K45" s="13"/>
      <c r="L45" s="13" t="s">
        <v>57</v>
      </c>
      <c r="M45" s="13"/>
      <c r="N45" s="13"/>
      <c r="O45" s="13"/>
      <c r="P45" s="13"/>
      <c r="Q45" s="13"/>
      <c r="R45" s="13"/>
      <c r="S45" s="13"/>
      <c r="T45" s="13"/>
      <c r="U45" s="13"/>
      <c r="V45" s="13"/>
      <c r="W45" s="13"/>
      <c r="X45" s="13"/>
      <c r="Y45" s="13"/>
    </row>
    <row r="46" spans="1:25" ht="13.2">
      <c r="A46" s="42" t="s">
        <v>13344</v>
      </c>
      <c r="B46" s="13" t="s">
        <v>13345</v>
      </c>
      <c r="C46" s="13" t="s">
        <v>13346</v>
      </c>
      <c r="D46" s="7" t="s">
        <v>13347</v>
      </c>
      <c r="E46" s="71" t="s">
        <v>13348</v>
      </c>
      <c r="F46" s="7" t="s">
        <v>13349</v>
      </c>
      <c r="G46" s="5" t="s">
        <v>13350</v>
      </c>
      <c r="H46" s="6" t="s">
        <v>13351</v>
      </c>
      <c r="I46" s="7" t="s">
        <v>13352</v>
      </c>
      <c r="J46" s="13" t="s">
        <v>17</v>
      </c>
      <c r="K46" s="13"/>
      <c r="L46" s="13" t="s">
        <v>57</v>
      </c>
      <c r="M46" s="13"/>
      <c r="N46" s="13"/>
      <c r="O46" s="13"/>
      <c r="P46" s="13"/>
      <c r="Q46" s="13"/>
      <c r="R46" s="13"/>
      <c r="S46" s="13"/>
      <c r="T46" s="13"/>
      <c r="U46" s="13"/>
      <c r="V46" s="13"/>
      <c r="W46" s="13"/>
      <c r="X46" s="13"/>
      <c r="Y46" s="13"/>
    </row>
    <row r="47" spans="1:25" ht="13.2">
      <c r="A47" s="42" t="s">
        <v>13353</v>
      </c>
      <c r="B47" s="13" t="s">
        <v>13354</v>
      </c>
      <c r="C47" s="13" t="s">
        <v>13355</v>
      </c>
      <c r="D47" s="7" t="s">
        <v>13356</v>
      </c>
      <c r="E47" s="71" t="s">
        <v>13357</v>
      </c>
      <c r="F47" s="7" t="s">
        <v>13358</v>
      </c>
      <c r="G47" s="5" t="s">
        <v>13359</v>
      </c>
      <c r="H47" s="6" t="s">
        <v>13360</v>
      </c>
      <c r="I47" s="7" t="s">
        <v>13361</v>
      </c>
      <c r="J47" s="13" t="s">
        <v>17</v>
      </c>
      <c r="K47" s="13"/>
      <c r="L47" s="13" t="s">
        <v>57</v>
      </c>
      <c r="M47" s="13"/>
      <c r="N47" s="13"/>
      <c r="O47" s="13"/>
      <c r="P47" s="13"/>
      <c r="Q47" s="13"/>
      <c r="R47" s="13"/>
      <c r="S47" s="13"/>
      <c r="T47" s="13"/>
      <c r="U47" s="13"/>
      <c r="V47" s="13"/>
      <c r="W47" s="13"/>
      <c r="X47" s="13"/>
      <c r="Y47" s="13"/>
    </row>
    <row r="48" spans="1:25" ht="13.2">
      <c r="A48" s="42" t="s">
        <v>13362</v>
      </c>
      <c r="B48" s="13" t="s">
        <v>13363</v>
      </c>
      <c r="C48" s="13" t="s">
        <v>13364</v>
      </c>
      <c r="D48" s="7" t="s">
        <v>13365</v>
      </c>
      <c r="E48" s="71" t="s">
        <v>13366</v>
      </c>
      <c r="F48" s="7" t="s">
        <v>13367</v>
      </c>
      <c r="G48" s="5" t="s">
        <v>13368</v>
      </c>
      <c r="H48" s="6" t="s">
        <v>13369</v>
      </c>
      <c r="I48" s="7" t="s">
        <v>13370</v>
      </c>
      <c r="J48" s="13" t="s">
        <v>17</v>
      </c>
      <c r="K48" s="13"/>
      <c r="L48" s="13" t="s">
        <v>57</v>
      </c>
      <c r="M48" s="13"/>
      <c r="N48" s="13"/>
      <c r="O48" s="13"/>
      <c r="P48" s="13"/>
      <c r="Q48" s="13"/>
      <c r="R48" s="13"/>
      <c r="S48" s="13"/>
      <c r="T48" s="13"/>
      <c r="U48" s="13"/>
      <c r="V48" s="13"/>
      <c r="W48" s="13"/>
      <c r="X48" s="13"/>
      <c r="Y48" s="13"/>
    </row>
    <row r="49" spans="1:25" ht="39.6">
      <c r="A49" s="42" t="s">
        <v>13371</v>
      </c>
      <c r="B49" s="13" t="s">
        <v>13372</v>
      </c>
      <c r="C49" s="13" t="s">
        <v>13373</v>
      </c>
      <c r="D49" s="7" t="s">
        <v>13372</v>
      </c>
      <c r="E49" s="71" t="s">
        <v>13374</v>
      </c>
      <c r="F49" s="7" t="s">
        <v>13375</v>
      </c>
      <c r="G49" s="5" t="s">
        <v>13376</v>
      </c>
      <c r="H49" s="6" t="s">
        <v>13377</v>
      </c>
      <c r="I49" s="7" t="s">
        <v>13378</v>
      </c>
      <c r="J49" s="13" t="s">
        <v>13379</v>
      </c>
      <c r="K49" s="13"/>
      <c r="L49" s="13" t="s">
        <v>57</v>
      </c>
      <c r="M49" s="13"/>
      <c r="N49" s="13"/>
      <c r="O49" s="13"/>
      <c r="P49" s="13"/>
      <c r="Q49" s="13"/>
      <c r="R49" s="13"/>
      <c r="S49" s="13"/>
      <c r="T49" s="13"/>
      <c r="U49" s="13"/>
      <c r="V49" s="13"/>
      <c r="W49" s="13"/>
      <c r="X49" s="13"/>
      <c r="Y49" s="13"/>
    </row>
    <row r="50" spans="1:25" ht="13.2">
      <c r="A50" s="42" t="s">
        <v>13380</v>
      </c>
      <c r="B50" s="13" t="s">
        <v>13381</v>
      </c>
      <c r="C50" s="13" t="s">
        <v>13381</v>
      </c>
      <c r="D50" s="7" t="s">
        <v>13381</v>
      </c>
      <c r="E50" s="71" t="s">
        <v>13381</v>
      </c>
      <c r="F50" s="7" t="s">
        <v>13381</v>
      </c>
      <c r="G50" s="5" t="s">
        <v>13381</v>
      </c>
      <c r="H50" s="6" t="s">
        <v>13381</v>
      </c>
      <c r="I50" s="7" t="s">
        <v>13381</v>
      </c>
      <c r="J50" s="13" t="s">
        <v>17</v>
      </c>
      <c r="K50" s="13" t="s">
        <v>57</v>
      </c>
      <c r="L50" s="13" t="s">
        <v>57</v>
      </c>
      <c r="M50" s="13"/>
      <c r="N50" s="13"/>
      <c r="O50" s="13"/>
      <c r="P50" s="13"/>
      <c r="Q50" s="13"/>
      <c r="R50" s="13"/>
      <c r="S50" s="13"/>
      <c r="T50" s="13"/>
      <c r="U50" s="13"/>
      <c r="V50" s="13"/>
      <c r="W50" s="13"/>
      <c r="X50" s="13"/>
      <c r="Y50" s="13"/>
    </row>
    <row r="51" spans="1:25" ht="13.2">
      <c r="A51" s="42" t="s">
        <v>13382</v>
      </c>
      <c r="B51" s="13" t="s">
        <v>13383</v>
      </c>
      <c r="C51" s="13" t="s">
        <v>13383</v>
      </c>
      <c r="D51" s="5" t="s">
        <v>13383</v>
      </c>
      <c r="E51" s="71" t="s">
        <v>13383</v>
      </c>
      <c r="F51" s="5" t="s">
        <v>13383</v>
      </c>
      <c r="G51" s="5" t="s">
        <v>13383</v>
      </c>
      <c r="H51" s="6" t="s">
        <v>13383</v>
      </c>
      <c r="I51" s="7" t="s">
        <v>13383</v>
      </c>
      <c r="J51" s="13" t="s">
        <v>17</v>
      </c>
      <c r="K51" s="13" t="s">
        <v>57</v>
      </c>
      <c r="L51" s="13" t="s">
        <v>57</v>
      </c>
      <c r="M51" s="13"/>
      <c r="N51" s="13"/>
      <c r="O51" s="13"/>
      <c r="P51" s="13"/>
      <c r="Q51" s="13"/>
      <c r="R51" s="13"/>
      <c r="S51" s="13"/>
      <c r="T51" s="13"/>
      <c r="U51" s="13"/>
      <c r="V51" s="13"/>
      <c r="W51" s="13"/>
      <c r="X51" s="13"/>
      <c r="Y51" s="13"/>
    </row>
    <row r="52" spans="1:25" ht="13.2">
      <c r="A52" s="42" t="s">
        <v>13384</v>
      </c>
      <c r="B52" s="13" t="s">
        <v>13385</v>
      </c>
      <c r="C52" s="13" t="s">
        <v>13385</v>
      </c>
      <c r="D52" s="5" t="s">
        <v>13385</v>
      </c>
      <c r="E52" s="71" t="s">
        <v>13385</v>
      </c>
      <c r="F52" s="5" t="s">
        <v>13385</v>
      </c>
      <c r="G52" s="5" t="s">
        <v>13385</v>
      </c>
      <c r="H52" s="6" t="s">
        <v>13385</v>
      </c>
      <c r="I52" s="7" t="s">
        <v>13385</v>
      </c>
      <c r="J52" s="13" t="s">
        <v>17</v>
      </c>
      <c r="K52" s="13" t="s">
        <v>57</v>
      </c>
      <c r="L52" s="13" t="s">
        <v>57</v>
      </c>
      <c r="M52" s="13"/>
      <c r="N52" s="13"/>
      <c r="O52" s="13"/>
      <c r="P52" s="13"/>
      <c r="Q52" s="13"/>
      <c r="R52" s="13"/>
      <c r="S52" s="13"/>
      <c r="T52" s="13"/>
      <c r="U52" s="13"/>
      <c r="V52" s="13"/>
      <c r="W52" s="13"/>
      <c r="X52" s="13"/>
      <c r="Y52" s="13"/>
    </row>
    <row r="53" spans="1:25" ht="13.2">
      <c r="A53" s="42" t="s">
        <v>13386</v>
      </c>
      <c r="B53" s="13" t="s">
        <v>13387</v>
      </c>
      <c r="C53" s="13" t="s">
        <v>13387</v>
      </c>
      <c r="D53" s="5" t="s">
        <v>13387</v>
      </c>
      <c r="E53" s="71" t="s">
        <v>13387</v>
      </c>
      <c r="F53" s="5" t="s">
        <v>13387</v>
      </c>
      <c r="G53" s="5" t="s">
        <v>13387</v>
      </c>
      <c r="H53" s="6" t="s">
        <v>13387</v>
      </c>
      <c r="I53" s="7" t="s">
        <v>13387</v>
      </c>
      <c r="J53" s="13" t="s">
        <v>17</v>
      </c>
      <c r="K53" s="13" t="s">
        <v>57</v>
      </c>
      <c r="L53" s="13" t="s">
        <v>57</v>
      </c>
      <c r="M53" s="13"/>
      <c r="N53" s="13"/>
      <c r="O53" s="13"/>
      <c r="P53" s="13"/>
      <c r="Q53" s="13"/>
      <c r="R53" s="13"/>
      <c r="S53" s="13"/>
      <c r="T53" s="13"/>
      <c r="U53" s="13"/>
      <c r="V53" s="13"/>
      <c r="W53" s="13"/>
      <c r="X53" s="13"/>
      <c r="Y53" s="13"/>
    </row>
    <row r="54" spans="1:25" ht="13.2">
      <c r="A54" s="42" t="s">
        <v>13388</v>
      </c>
      <c r="B54" s="13" t="s">
        <v>13389</v>
      </c>
      <c r="C54" s="13" t="s">
        <v>13389</v>
      </c>
      <c r="D54" s="5" t="s">
        <v>13389</v>
      </c>
      <c r="E54" s="47" t="s">
        <v>13389</v>
      </c>
      <c r="F54" s="5" t="s">
        <v>13389</v>
      </c>
      <c r="G54" s="5" t="s">
        <v>13389</v>
      </c>
      <c r="H54" s="6" t="s">
        <v>13389</v>
      </c>
      <c r="I54" s="7" t="s">
        <v>13389</v>
      </c>
      <c r="J54" s="13" t="s">
        <v>17</v>
      </c>
      <c r="K54" s="13" t="s">
        <v>57</v>
      </c>
      <c r="L54" s="13" t="s">
        <v>57</v>
      </c>
      <c r="M54" s="13"/>
      <c r="N54" s="13"/>
      <c r="O54" s="13"/>
      <c r="P54" s="13"/>
      <c r="Q54" s="13"/>
      <c r="R54" s="13"/>
      <c r="S54" s="13"/>
      <c r="T54" s="13"/>
      <c r="U54" s="13"/>
      <c r="V54" s="13"/>
      <c r="W54" s="13"/>
      <c r="X54" s="13"/>
      <c r="Y54" s="13"/>
    </row>
    <row r="55" spans="1:25" ht="13.2">
      <c r="A55" s="42" t="s">
        <v>13390</v>
      </c>
      <c r="B55" s="13" t="s">
        <v>13391</v>
      </c>
      <c r="C55" s="13" t="s">
        <v>13392</v>
      </c>
      <c r="D55" s="5" t="s">
        <v>13393</v>
      </c>
      <c r="E55" s="71" t="s">
        <v>13394</v>
      </c>
      <c r="F55" s="5" t="s">
        <v>13395</v>
      </c>
      <c r="G55" s="5" t="s">
        <v>8810</v>
      </c>
      <c r="H55" s="6" t="s">
        <v>8811</v>
      </c>
      <c r="I55" s="7" t="s">
        <v>13391</v>
      </c>
      <c r="J55" s="13" t="s">
        <v>17</v>
      </c>
      <c r="K55" s="13" t="s">
        <v>57</v>
      </c>
      <c r="L55" s="13" t="s">
        <v>57</v>
      </c>
      <c r="M55" s="13"/>
      <c r="N55" s="13"/>
      <c r="O55" s="13"/>
      <c r="P55" s="13"/>
      <c r="Q55" s="13"/>
      <c r="R55" s="13"/>
      <c r="S55" s="13"/>
      <c r="T55" s="13"/>
      <c r="U55" s="13"/>
      <c r="V55" s="13"/>
      <c r="W55" s="13"/>
      <c r="X55" s="13"/>
      <c r="Y55" s="13"/>
    </row>
    <row r="56" spans="1:25" ht="13.2">
      <c r="A56" s="42" t="s">
        <v>13396</v>
      </c>
      <c r="B56" s="13" t="s">
        <v>13397</v>
      </c>
      <c r="C56" s="13" t="s">
        <v>13398</v>
      </c>
      <c r="D56" s="5" t="s">
        <v>13399</v>
      </c>
      <c r="E56" s="71" t="s">
        <v>13400</v>
      </c>
      <c r="F56" s="5" t="s">
        <v>13401</v>
      </c>
      <c r="G56" s="5" t="s">
        <v>8819</v>
      </c>
      <c r="H56" s="6" t="s">
        <v>8820</v>
      </c>
      <c r="I56" s="7" t="s">
        <v>13402</v>
      </c>
      <c r="J56" s="13" t="s">
        <v>17</v>
      </c>
      <c r="K56" s="13"/>
      <c r="L56" s="13" t="s">
        <v>57</v>
      </c>
      <c r="M56" s="13"/>
      <c r="N56" s="13"/>
      <c r="O56" s="13"/>
      <c r="P56" s="13"/>
      <c r="Q56" s="13"/>
      <c r="R56" s="13"/>
      <c r="S56" s="13"/>
      <c r="T56" s="13"/>
      <c r="U56" s="13"/>
      <c r="V56" s="13"/>
      <c r="W56" s="13"/>
      <c r="X56" s="13"/>
      <c r="Y56" s="13"/>
    </row>
    <row r="57" spans="1:25" ht="13.2">
      <c r="A57" s="42" t="s">
        <v>13403</v>
      </c>
      <c r="B57" s="13" t="s">
        <v>13404</v>
      </c>
      <c r="C57" s="13" t="s">
        <v>13404</v>
      </c>
      <c r="D57" s="5" t="s">
        <v>13404</v>
      </c>
      <c r="E57" s="71" t="s">
        <v>13404</v>
      </c>
      <c r="F57" s="5" t="s">
        <v>13404</v>
      </c>
      <c r="G57" s="5" t="s">
        <v>13404</v>
      </c>
      <c r="H57" s="6" t="s">
        <v>13404</v>
      </c>
      <c r="I57" s="7" t="s">
        <v>13404</v>
      </c>
      <c r="J57" s="13" t="s">
        <v>17</v>
      </c>
      <c r="K57" s="13" t="s">
        <v>57</v>
      </c>
      <c r="L57" s="13" t="s">
        <v>57</v>
      </c>
      <c r="M57" s="13"/>
      <c r="N57" s="13"/>
      <c r="O57" s="13"/>
      <c r="P57" s="13"/>
      <c r="Q57" s="13"/>
      <c r="R57" s="13"/>
      <c r="S57" s="13"/>
      <c r="T57" s="13"/>
      <c r="U57" s="13"/>
      <c r="V57" s="13"/>
      <c r="W57" s="13"/>
      <c r="X57" s="13"/>
      <c r="Y57" s="13"/>
    </row>
    <row r="58" spans="1:25" ht="26.4">
      <c r="A58" s="42" t="s">
        <v>13405</v>
      </c>
      <c r="B58" s="13" t="s">
        <v>13406</v>
      </c>
      <c r="C58" s="13" t="s">
        <v>13407</v>
      </c>
      <c r="D58" s="5" t="s">
        <v>13408</v>
      </c>
      <c r="E58" s="71" t="s">
        <v>13409</v>
      </c>
      <c r="F58" s="5" t="s">
        <v>13410</v>
      </c>
      <c r="G58" s="5" t="s">
        <v>13411</v>
      </c>
      <c r="H58" s="6" t="s">
        <v>13412</v>
      </c>
      <c r="I58" s="7" t="s">
        <v>13413</v>
      </c>
      <c r="J58" s="13" t="s">
        <v>13414</v>
      </c>
      <c r="K58" s="13"/>
      <c r="L58" s="13" t="s">
        <v>57</v>
      </c>
      <c r="M58" s="13"/>
      <c r="N58" s="13"/>
      <c r="O58" s="13"/>
      <c r="P58" s="13"/>
      <c r="Q58" s="13"/>
      <c r="R58" s="13"/>
      <c r="S58" s="13"/>
      <c r="T58" s="13"/>
      <c r="U58" s="13"/>
      <c r="V58" s="13"/>
      <c r="W58" s="13"/>
      <c r="X58" s="13"/>
      <c r="Y58" s="13"/>
    </row>
    <row r="59" spans="1:25" ht="13.2">
      <c r="A59" s="42" t="s">
        <v>13415</v>
      </c>
      <c r="B59" s="13" t="s">
        <v>13416</v>
      </c>
      <c r="C59" s="13" t="s">
        <v>13416</v>
      </c>
      <c r="D59" s="5" t="s">
        <v>13416</v>
      </c>
      <c r="E59" s="71" t="s">
        <v>13416</v>
      </c>
      <c r="F59" s="5" t="s">
        <v>13416</v>
      </c>
      <c r="G59" s="5" t="s">
        <v>13416</v>
      </c>
      <c r="H59" s="6" t="s">
        <v>13416</v>
      </c>
      <c r="I59" s="7" t="s">
        <v>13416</v>
      </c>
      <c r="J59" s="13" t="s">
        <v>17</v>
      </c>
      <c r="K59" s="13" t="s">
        <v>57</v>
      </c>
      <c r="L59" s="13" t="s">
        <v>57</v>
      </c>
      <c r="M59" s="13"/>
      <c r="N59" s="13"/>
      <c r="O59" s="13"/>
      <c r="P59" s="13"/>
      <c r="Q59" s="13"/>
      <c r="R59" s="13"/>
      <c r="S59" s="13"/>
      <c r="T59" s="13"/>
      <c r="U59" s="13"/>
      <c r="V59" s="13"/>
      <c r="W59" s="13"/>
      <c r="X59" s="13"/>
      <c r="Y59" s="13"/>
    </row>
    <row r="60" spans="1:25" ht="13.2">
      <c r="A60" s="42" t="s">
        <v>13417</v>
      </c>
      <c r="B60" s="13" t="s">
        <v>7389</v>
      </c>
      <c r="C60" s="13" t="s">
        <v>7520</v>
      </c>
      <c r="D60" s="5" t="s">
        <v>7382</v>
      </c>
      <c r="E60" s="71" t="s">
        <v>7383</v>
      </c>
      <c r="F60" s="5" t="s">
        <v>7384</v>
      </c>
      <c r="G60" s="5" t="s">
        <v>7392</v>
      </c>
      <c r="H60" s="6" t="s">
        <v>7393</v>
      </c>
      <c r="I60" s="7" t="s">
        <v>9882</v>
      </c>
      <c r="J60" s="13" t="s">
        <v>17</v>
      </c>
      <c r="K60" s="13"/>
      <c r="L60" s="13" t="s">
        <v>57</v>
      </c>
      <c r="M60" s="13"/>
      <c r="N60" s="13"/>
      <c r="O60" s="13"/>
      <c r="P60" s="13"/>
      <c r="Q60" s="13"/>
      <c r="R60" s="13"/>
      <c r="S60" s="13"/>
      <c r="T60" s="13"/>
      <c r="U60" s="13"/>
      <c r="V60" s="13"/>
      <c r="W60" s="13"/>
      <c r="X60" s="13"/>
      <c r="Y60" s="13"/>
    </row>
    <row r="61" spans="1:25" ht="39.6">
      <c r="A61" s="42" t="s">
        <v>13418</v>
      </c>
      <c r="B61" s="13" t="s">
        <v>13419</v>
      </c>
      <c r="C61" s="13" t="s">
        <v>13419</v>
      </c>
      <c r="D61" s="7" t="s">
        <v>13419</v>
      </c>
      <c r="E61" s="71" t="s">
        <v>13420</v>
      </c>
      <c r="F61" s="7" t="s">
        <v>13419</v>
      </c>
      <c r="G61" s="5" t="s">
        <v>13421</v>
      </c>
      <c r="H61" s="6" t="s">
        <v>13422</v>
      </c>
      <c r="I61" s="7" t="s">
        <v>13423</v>
      </c>
      <c r="J61" s="13" t="s">
        <v>13379</v>
      </c>
      <c r="K61" s="13"/>
      <c r="L61" s="13" t="s">
        <v>57</v>
      </c>
      <c r="M61" s="13"/>
      <c r="N61" s="13"/>
      <c r="O61" s="13"/>
      <c r="P61" s="13"/>
      <c r="Q61" s="13"/>
      <c r="R61" s="13"/>
      <c r="S61" s="13"/>
      <c r="T61" s="13"/>
      <c r="U61" s="13"/>
      <c r="V61" s="13"/>
      <c r="W61" s="13"/>
      <c r="X61" s="13"/>
      <c r="Y61" s="13"/>
    </row>
    <row r="62" spans="1:25" ht="39.6">
      <c r="A62" s="42" t="s">
        <v>13424</v>
      </c>
      <c r="B62" s="13" t="s">
        <v>13425</v>
      </c>
      <c r="C62" s="13" t="s">
        <v>13426</v>
      </c>
      <c r="D62" s="7" t="s">
        <v>13427</v>
      </c>
      <c r="E62" s="71" t="s">
        <v>13428</v>
      </c>
      <c r="F62" s="7" t="s">
        <v>13429</v>
      </c>
      <c r="G62" s="5" t="s">
        <v>13430</v>
      </c>
      <c r="H62" s="6" t="s">
        <v>13431</v>
      </c>
      <c r="I62" s="7" t="s">
        <v>13432</v>
      </c>
      <c r="J62" s="13" t="s">
        <v>13433</v>
      </c>
      <c r="K62" s="13"/>
      <c r="L62" s="13" t="s">
        <v>57</v>
      </c>
      <c r="M62" s="13"/>
      <c r="N62" s="13"/>
      <c r="O62" s="13"/>
      <c r="P62" s="13"/>
      <c r="Q62" s="13"/>
      <c r="R62" s="13"/>
      <c r="S62" s="13"/>
      <c r="T62" s="13"/>
      <c r="U62" s="13"/>
      <c r="V62" s="13"/>
      <c r="W62" s="13"/>
      <c r="X62" s="13"/>
      <c r="Y62" s="13"/>
    </row>
    <row r="63" spans="1:25" ht="39.6">
      <c r="A63" s="42" t="s">
        <v>13434</v>
      </c>
      <c r="B63" s="13" t="s">
        <v>13435</v>
      </c>
      <c r="C63" s="13" t="s">
        <v>13436</v>
      </c>
      <c r="D63" s="7" t="s">
        <v>13437</v>
      </c>
      <c r="E63" s="71" t="s">
        <v>13438</v>
      </c>
      <c r="F63" s="7" t="s">
        <v>13439</v>
      </c>
      <c r="G63" s="5" t="s">
        <v>13440</v>
      </c>
      <c r="H63" s="6" t="s">
        <v>13441</v>
      </c>
      <c r="I63" s="7" t="s">
        <v>13442</v>
      </c>
      <c r="J63" s="13" t="s">
        <v>13433</v>
      </c>
      <c r="K63" s="13"/>
      <c r="L63" s="13" t="s">
        <v>57</v>
      </c>
      <c r="M63" s="13"/>
      <c r="N63" s="13"/>
      <c r="O63" s="13"/>
      <c r="P63" s="13"/>
      <c r="Q63" s="13"/>
      <c r="R63" s="13"/>
      <c r="S63" s="13"/>
      <c r="T63" s="13"/>
      <c r="U63" s="13"/>
      <c r="V63" s="13"/>
      <c r="W63" s="13"/>
      <c r="X63" s="13"/>
      <c r="Y63" s="13"/>
    </row>
    <row r="64" spans="1:25" ht="39.6">
      <c r="A64" s="42" t="s">
        <v>13443</v>
      </c>
      <c r="B64" s="13" t="s">
        <v>13444</v>
      </c>
      <c r="C64" s="13" t="s">
        <v>13445</v>
      </c>
      <c r="D64" s="7" t="s">
        <v>13446</v>
      </c>
      <c r="E64" s="71" t="s">
        <v>13447</v>
      </c>
      <c r="F64" s="7" t="s">
        <v>13448</v>
      </c>
      <c r="G64" s="5" t="s">
        <v>13449</v>
      </c>
      <c r="H64" s="6" t="s">
        <v>13450</v>
      </c>
      <c r="I64" s="7" t="s">
        <v>13451</v>
      </c>
      <c r="J64" s="13" t="s">
        <v>13433</v>
      </c>
      <c r="K64" s="13"/>
      <c r="L64" s="13" t="s">
        <v>57</v>
      </c>
      <c r="M64" s="13"/>
      <c r="N64" s="13"/>
      <c r="O64" s="13"/>
      <c r="P64" s="13"/>
      <c r="Q64" s="13"/>
      <c r="R64" s="13"/>
      <c r="S64" s="13"/>
      <c r="T64" s="13"/>
      <c r="U64" s="13"/>
      <c r="V64" s="13"/>
      <c r="W64" s="13"/>
      <c r="X64" s="13"/>
      <c r="Y64" s="13"/>
    </row>
    <row r="65" spans="1:25" ht="39.6">
      <c r="A65" s="42" t="s">
        <v>13452</v>
      </c>
      <c r="B65" s="13" t="s">
        <v>13453</v>
      </c>
      <c r="C65" s="13" t="s">
        <v>13454</v>
      </c>
      <c r="D65" s="7" t="s">
        <v>13455</v>
      </c>
      <c r="E65" s="71" t="s">
        <v>13456</v>
      </c>
      <c r="F65" s="7" t="s">
        <v>13457</v>
      </c>
      <c r="G65" s="5" t="s">
        <v>13458</v>
      </c>
      <c r="H65" s="6" t="s">
        <v>13459</v>
      </c>
      <c r="I65" s="7" t="s">
        <v>13460</v>
      </c>
      <c r="J65" s="13" t="s">
        <v>13433</v>
      </c>
      <c r="K65" s="13"/>
      <c r="L65" s="13" t="s">
        <v>57</v>
      </c>
      <c r="M65" s="13"/>
      <c r="N65" s="13"/>
      <c r="O65" s="13"/>
      <c r="P65" s="13"/>
      <c r="Q65" s="13"/>
      <c r="R65" s="13"/>
      <c r="S65" s="13"/>
      <c r="T65" s="13"/>
      <c r="U65" s="13"/>
      <c r="V65" s="13"/>
      <c r="W65" s="13"/>
      <c r="X65" s="13"/>
      <c r="Y65" s="13"/>
    </row>
    <row r="66" spans="1:25" ht="39.6">
      <c r="A66" s="42" t="s">
        <v>13461</v>
      </c>
      <c r="B66" s="13" t="s">
        <v>13462</v>
      </c>
      <c r="C66" s="13" t="s">
        <v>13462</v>
      </c>
      <c r="D66" s="7" t="s">
        <v>13463</v>
      </c>
      <c r="E66" s="71" t="s">
        <v>13464</v>
      </c>
      <c r="F66" s="7" t="s">
        <v>13465</v>
      </c>
      <c r="G66" s="5" t="s">
        <v>13466</v>
      </c>
      <c r="H66" s="6" t="s">
        <v>13467</v>
      </c>
      <c r="I66" s="7" t="s">
        <v>13468</v>
      </c>
      <c r="J66" s="13" t="s">
        <v>13433</v>
      </c>
      <c r="K66" s="13"/>
      <c r="L66" s="13" t="s">
        <v>57</v>
      </c>
      <c r="M66" s="13"/>
      <c r="N66" s="13"/>
      <c r="O66" s="13"/>
      <c r="P66" s="13"/>
      <c r="Q66" s="13"/>
      <c r="R66" s="13"/>
      <c r="S66" s="13"/>
      <c r="T66" s="13"/>
      <c r="U66" s="13"/>
      <c r="V66" s="13"/>
      <c r="W66" s="13"/>
      <c r="X66" s="13"/>
      <c r="Y66" s="13"/>
    </row>
    <row r="67" spans="1:25" ht="40.200000000000003">
      <c r="A67" s="42" t="s">
        <v>13469</v>
      </c>
      <c r="B67" s="25" t="s">
        <v>13470</v>
      </c>
      <c r="C67" s="13" t="s">
        <v>13471</v>
      </c>
      <c r="D67" s="7" t="s">
        <v>13472</v>
      </c>
      <c r="E67" s="17" t="s">
        <v>13473</v>
      </c>
      <c r="F67" s="7" t="s">
        <v>13474</v>
      </c>
      <c r="G67" s="5" t="s">
        <v>13475</v>
      </c>
      <c r="H67" s="6" t="s">
        <v>13476</v>
      </c>
      <c r="I67" s="7" t="s">
        <v>13477</v>
      </c>
      <c r="J67" s="13" t="s">
        <v>13433</v>
      </c>
      <c r="K67" s="13"/>
      <c r="L67" s="13" t="s">
        <v>57</v>
      </c>
      <c r="M67" s="13"/>
      <c r="N67" s="13"/>
      <c r="O67" s="13"/>
      <c r="P67" s="13"/>
      <c r="Q67" s="13"/>
      <c r="R67" s="13"/>
      <c r="S67" s="13"/>
      <c r="T67" s="13"/>
      <c r="U67" s="13"/>
      <c r="V67" s="13"/>
      <c r="W67" s="13"/>
      <c r="X67" s="13"/>
      <c r="Y67" s="13"/>
    </row>
    <row r="68" spans="1:25" ht="13.2">
      <c r="A68" s="42" t="s">
        <v>13478</v>
      </c>
      <c r="B68" s="13" t="s">
        <v>13479</v>
      </c>
      <c r="C68" s="13" t="s">
        <v>13479</v>
      </c>
      <c r="D68" s="7" t="s">
        <v>13480</v>
      </c>
      <c r="E68" s="71" t="s">
        <v>13481</v>
      </c>
      <c r="F68" s="7" t="s">
        <v>13482</v>
      </c>
      <c r="G68" s="5" t="s">
        <v>13483</v>
      </c>
      <c r="H68" s="6" t="s">
        <v>13484</v>
      </c>
      <c r="I68" s="7" t="s">
        <v>13485</v>
      </c>
      <c r="J68" s="13" t="s">
        <v>17</v>
      </c>
      <c r="K68" s="13"/>
      <c r="L68" s="13" t="s">
        <v>57</v>
      </c>
      <c r="M68" s="13"/>
      <c r="N68" s="13"/>
      <c r="O68" s="13"/>
      <c r="P68" s="13"/>
      <c r="Q68" s="13"/>
      <c r="R68" s="13"/>
      <c r="S68" s="13"/>
      <c r="T68" s="13"/>
      <c r="U68" s="13"/>
      <c r="V68" s="13"/>
      <c r="W68" s="13"/>
      <c r="X68" s="13"/>
      <c r="Y68" s="13"/>
    </row>
    <row r="69" spans="1:25" ht="79.2">
      <c r="A69" s="42" t="s">
        <v>13486</v>
      </c>
      <c r="B69" s="13" t="s">
        <v>13487</v>
      </c>
      <c r="C69" s="13" t="s">
        <v>13488</v>
      </c>
      <c r="D69" s="7" t="s">
        <v>13489</v>
      </c>
      <c r="E69" s="71" t="s">
        <v>13490</v>
      </c>
      <c r="F69" s="7" t="s">
        <v>13491</v>
      </c>
      <c r="G69" s="5" t="s">
        <v>13492</v>
      </c>
      <c r="H69" s="6" t="s">
        <v>13493</v>
      </c>
      <c r="I69" s="7" t="s">
        <v>13494</v>
      </c>
      <c r="J69" s="13" t="s">
        <v>13495</v>
      </c>
      <c r="K69" s="13"/>
      <c r="L69" s="13" t="s">
        <v>57</v>
      </c>
      <c r="M69" s="13"/>
      <c r="N69" s="13"/>
      <c r="O69" s="13"/>
      <c r="P69" s="13"/>
      <c r="Q69" s="13"/>
      <c r="R69" s="13"/>
      <c r="S69" s="13"/>
      <c r="T69" s="13"/>
      <c r="U69" s="13"/>
      <c r="V69" s="13"/>
      <c r="W69" s="13"/>
      <c r="X69" s="13"/>
      <c r="Y69" s="13"/>
    </row>
    <row r="70" spans="1:25" ht="13.2">
      <c r="A70" s="42" t="s">
        <v>13496</v>
      </c>
      <c r="B70" s="13" t="s">
        <v>13497</v>
      </c>
      <c r="C70" s="13" t="s">
        <v>13498</v>
      </c>
      <c r="D70" s="7" t="s">
        <v>13499</v>
      </c>
      <c r="E70" s="71" t="s">
        <v>13500</v>
      </c>
      <c r="F70" s="7" t="s">
        <v>13501</v>
      </c>
      <c r="G70" s="5" t="s">
        <v>13502</v>
      </c>
      <c r="H70" s="6" t="s">
        <v>13503</v>
      </c>
      <c r="I70" s="7" t="s">
        <v>13504</v>
      </c>
      <c r="J70" s="13" t="s">
        <v>17</v>
      </c>
      <c r="K70" s="13"/>
      <c r="L70" s="13" t="s">
        <v>57</v>
      </c>
      <c r="M70" s="13"/>
      <c r="N70" s="13"/>
      <c r="O70" s="13"/>
      <c r="P70" s="13"/>
      <c r="Q70" s="13"/>
      <c r="R70" s="13"/>
      <c r="S70" s="13"/>
      <c r="T70" s="13"/>
      <c r="U70" s="13"/>
      <c r="V70" s="13"/>
      <c r="W70" s="13"/>
      <c r="X70" s="13"/>
      <c r="Y70" s="13"/>
    </row>
    <row r="71" spans="1:25" ht="13.2">
      <c r="A71" s="42" t="s">
        <v>13505</v>
      </c>
      <c r="B71" s="13" t="s">
        <v>13506</v>
      </c>
      <c r="C71" s="13" t="s">
        <v>13506</v>
      </c>
      <c r="D71" s="7" t="s">
        <v>13506</v>
      </c>
      <c r="E71" s="71" t="s">
        <v>13506</v>
      </c>
      <c r="F71" s="7" t="s">
        <v>13506</v>
      </c>
      <c r="G71" s="5" t="s">
        <v>13506</v>
      </c>
      <c r="H71" s="6" t="s">
        <v>13506</v>
      </c>
      <c r="I71" s="7" t="s">
        <v>13506</v>
      </c>
      <c r="J71" s="13" t="s">
        <v>17</v>
      </c>
      <c r="K71" s="13" t="s">
        <v>57</v>
      </c>
      <c r="L71" s="13" t="s">
        <v>57</v>
      </c>
      <c r="M71" s="13"/>
      <c r="N71" s="13"/>
      <c r="O71" s="13"/>
      <c r="P71" s="13"/>
      <c r="Q71" s="13"/>
      <c r="R71" s="13"/>
      <c r="S71" s="13"/>
      <c r="T71" s="13"/>
      <c r="U71" s="13"/>
      <c r="V71" s="13"/>
      <c r="W71" s="13"/>
      <c r="X71" s="13"/>
      <c r="Y71" s="13"/>
    </row>
    <row r="72" spans="1:25" ht="26.4">
      <c r="A72" s="42" t="s">
        <v>13507</v>
      </c>
      <c r="B72" s="13" t="s">
        <v>13508</v>
      </c>
      <c r="C72" s="13" t="s">
        <v>13509</v>
      </c>
      <c r="D72" s="7" t="s">
        <v>13510</v>
      </c>
      <c r="E72" s="71" t="s">
        <v>13511</v>
      </c>
      <c r="F72" s="7" t="s">
        <v>13512</v>
      </c>
      <c r="G72" s="5" t="s">
        <v>7514</v>
      </c>
      <c r="H72" s="6" t="s">
        <v>13513</v>
      </c>
      <c r="I72" s="7" t="s">
        <v>13514</v>
      </c>
      <c r="J72" s="13" t="s">
        <v>13515</v>
      </c>
      <c r="K72" s="13"/>
      <c r="L72" s="13" t="s">
        <v>57</v>
      </c>
      <c r="M72" s="13"/>
      <c r="N72" s="13"/>
      <c r="O72" s="13"/>
      <c r="P72" s="13"/>
      <c r="Q72" s="13"/>
      <c r="R72" s="13"/>
      <c r="S72" s="13"/>
      <c r="T72" s="13"/>
      <c r="U72" s="13"/>
      <c r="V72" s="13"/>
      <c r="W72" s="13"/>
      <c r="X72" s="13"/>
      <c r="Y72" s="13"/>
    </row>
    <row r="73" spans="1:25" ht="26.4">
      <c r="A73" s="42" t="s">
        <v>13516</v>
      </c>
      <c r="B73" s="13" t="s">
        <v>13517</v>
      </c>
      <c r="C73" s="13" t="s">
        <v>13518</v>
      </c>
      <c r="D73" s="7" t="s">
        <v>13519</v>
      </c>
      <c r="E73" s="71" t="s">
        <v>13520</v>
      </c>
      <c r="F73" s="7" t="s">
        <v>13521</v>
      </c>
      <c r="G73" s="5" t="s">
        <v>13522</v>
      </c>
      <c r="H73" s="6" t="s">
        <v>13523</v>
      </c>
      <c r="I73" s="7" t="s">
        <v>13524</v>
      </c>
      <c r="J73" s="13" t="s">
        <v>13515</v>
      </c>
      <c r="K73" s="13"/>
      <c r="L73" s="13" t="s">
        <v>57</v>
      </c>
      <c r="M73" s="13"/>
      <c r="N73" s="13"/>
      <c r="O73" s="13"/>
      <c r="P73" s="13"/>
      <c r="Q73" s="13"/>
      <c r="R73" s="13"/>
      <c r="S73" s="13"/>
      <c r="T73" s="13"/>
      <c r="U73" s="13"/>
      <c r="V73" s="13"/>
      <c r="W73" s="13"/>
      <c r="X73" s="13"/>
      <c r="Y73" s="13"/>
    </row>
    <row r="74" spans="1:25" ht="26.4">
      <c r="A74" s="42" t="s">
        <v>13525</v>
      </c>
      <c r="B74" s="13" t="s">
        <v>13526</v>
      </c>
      <c r="C74" s="13" t="s">
        <v>13527</v>
      </c>
      <c r="D74" s="7" t="s">
        <v>13528</v>
      </c>
      <c r="E74" s="71" t="s">
        <v>13529</v>
      </c>
      <c r="F74" s="7" t="s">
        <v>13530</v>
      </c>
      <c r="G74" s="5" t="s">
        <v>13531</v>
      </c>
      <c r="H74" s="6" t="s">
        <v>13532</v>
      </c>
      <c r="I74" s="7" t="s">
        <v>13533</v>
      </c>
      <c r="J74" s="13" t="s">
        <v>13515</v>
      </c>
      <c r="K74" s="13"/>
      <c r="L74" s="13" t="s">
        <v>57</v>
      </c>
      <c r="M74" s="13"/>
      <c r="N74" s="13"/>
      <c r="O74" s="13"/>
      <c r="P74" s="13"/>
      <c r="Q74" s="13"/>
      <c r="R74" s="13"/>
      <c r="S74" s="13"/>
      <c r="T74" s="13"/>
      <c r="U74" s="13"/>
      <c r="V74" s="13"/>
      <c r="W74" s="13"/>
      <c r="X74" s="13"/>
      <c r="Y74" s="13"/>
    </row>
    <row r="75" spans="1:25" ht="26.4">
      <c r="A75" s="42" t="s">
        <v>13534</v>
      </c>
      <c r="B75" s="13" t="s">
        <v>13535</v>
      </c>
      <c r="C75" s="13" t="s">
        <v>13536</v>
      </c>
      <c r="D75" s="7" t="s">
        <v>13537</v>
      </c>
      <c r="E75" s="71" t="s">
        <v>13538</v>
      </c>
      <c r="F75" s="7" t="s">
        <v>13539</v>
      </c>
      <c r="G75" s="5" t="s">
        <v>13540</v>
      </c>
      <c r="H75" s="6" t="s">
        <v>13541</v>
      </c>
      <c r="I75" s="7" t="s">
        <v>13542</v>
      </c>
      <c r="J75" s="13" t="s">
        <v>13515</v>
      </c>
      <c r="K75" s="13"/>
      <c r="L75" s="13" t="s">
        <v>57</v>
      </c>
      <c r="M75" s="13"/>
      <c r="N75" s="13"/>
      <c r="O75" s="13"/>
      <c r="P75" s="13"/>
      <c r="Q75" s="13"/>
      <c r="R75" s="13"/>
      <c r="S75" s="13"/>
      <c r="T75" s="13"/>
      <c r="U75" s="13"/>
      <c r="V75" s="13"/>
      <c r="W75" s="13"/>
      <c r="X75" s="13"/>
      <c r="Y75" s="13"/>
    </row>
    <row r="76" spans="1:25" ht="26.4">
      <c r="A76" s="42" t="s">
        <v>13543</v>
      </c>
      <c r="B76" s="13" t="s">
        <v>7458</v>
      </c>
      <c r="C76" s="13" t="s">
        <v>13544</v>
      </c>
      <c r="D76" s="7" t="s">
        <v>7460</v>
      </c>
      <c r="E76" s="71" t="s">
        <v>9532</v>
      </c>
      <c r="F76" s="7" t="s">
        <v>13545</v>
      </c>
      <c r="G76" s="5" t="s">
        <v>13546</v>
      </c>
      <c r="H76" s="6" t="s">
        <v>7464</v>
      </c>
      <c r="I76" s="7" t="s">
        <v>9532</v>
      </c>
      <c r="J76" s="13" t="s">
        <v>13515</v>
      </c>
      <c r="K76" s="13"/>
      <c r="L76" s="13" t="s">
        <v>57</v>
      </c>
      <c r="M76" s="13"/>
      <c r="N76" s="13"/>
      <c r="O76" s="13"/>
      <c r="P76" s="13"/>
      <c r="Q76" s="13"/>
      <c r="R76" s="13"/>
      <c r="S76" s="13"/>
      <c r="T76" s="13"/>
      <c r="U76" s="13"/>
      <c r="V76" s="13"/>
      <c r="W76" s="13"/>
      <c r="X76" s="13"/>
      <c r="Y76" s="13"/>
    </row>
    <row r="77" spans="1:25" ht="13.2">
      <c r="A77" s="42" t="s">
        <v>13547</v>
      </c>
      <c r="B77" s="13" t="s">
        <v>13548</v>
      </c>
      <c r="C77" s="13" t="s">
        <v>13549</v>
      </c>
      <c r="D77" s="7" t="s">
        <v>13550</v>
      </c>
      <c r="E77" s="71" t="s">
        <v>13551</v>
      </c>
      <c r="F77" s="7" t="s">
        <v>13552</v>
      </c>
      <c r="G77" s="5" t="s">
        <v>13553</v>
      </c>
      <c r="H77" s="6" t="s">
        <v>13554</v>
      </c>
      <c r="I77" s="7" t="s">
        <v>13555</v>
      </c>
      <c r="J77" s="13" t="s">
        <v>17</v>
      </c>
      <c r="K77" s="13"/>
      <c r="L77" s="13" t="s">
        <v>57</v>
      </c>
      <c r="M77" s="13"/>
      <c r="N77" s="13"/>
      <c r="O77" s="13"/>
      <c r="P77" s="13"/>
      <c r="Q77" s="13"/>
      <c r="R77" s="13"/>
      <c r="S77" s="13"/>
      <c r="T77" s="13"/>
      <c r="U77" s="13"/>
      <c r="V77" s="13"/>
      <c r="W77" s="13"/>
      <c r="X77" s="13"/>
      <c r="Y77" s="13"/>
    </row>
    <row r="78" spans="1:25" ht="13.2">
      <c r="A78" s="42" t="s">
        <v>13556</v>
      </c>
      <c r="B78" s="13" t="s">
        <v>13557</v>
      </c>
      <c r="C78" s="13" t="s">
        <v>13558</v>
      </c>
      <c r="D78" s="7" t="s">
        <v>13559</v>
      </c>
      <c r="E78" s="71" t="s">
        <v>13560</v>
      </c>
      <c r="F78" s="7" t="s">
        <v>13561</v>
      </c>
      <c r="G78" s="5" t="s">
        <v>13562</v>
      </c>
      <c r="H78" s="6" t="s">
        <v>13563</v>
      </c>
      <c r="I78" s="7" t="s">
        <v>13561</v>
      </c>
      <c r="J78" s="13" t="s">
        <v>13564</v>
      </c>
      <c r="K78" s="13"/>
      <c r="L78" s="13" t="s">
        <v>57</v>
      </c>
      <c r="M78" s="13"/>
      <c r="N78" s="13"/>
      <c r="O78" s="13"/>
      <c r="P78" s="13"/>
      <c r="Q78" s="13"/>
      <c r="R78" s="13"/>
      <c r="S78" s="13"/>
      <c r="T78" s="13"/>
      <c r="U78" s="13"/>
      <c r="V78" s="13"/>
      <c r="W78" s="13"/>
      <c r="X78" s="13"/>
      <c r="Y78" s="13"/>
    </row>
    <row r="79" spans="1:25" ht="13.2">
      <c r="A79" s="42" t="s">
        <v>13565</v>
      </c>
      <c r="B79" s="13" t="s">
        <v>13506</v>
      </c>
      <c r="C79" s="13" t="s">
        <v>13506</v>
      </c>
      <c r="D79" s="7" t="s">
        <v>13506</v>
      </c>
      <c r="E79" s="71" t="s">
        <v>13506</v>
      </c>
      <c r="F79" s="7" t="s">
        <v>13506</v>
      </c>
      <c r="G79" s="5" t="s">
        <v>13506</v>
      </c>
      <c r="H79" s="6" t="s">
        <v>13506</v>
      </c>
      <c r="I79" s="7" t="s">
        <v>13506</v>
      </c>
      <c r="J79" s="13" t="s">
        <v>17</v>
      </c>
      <c r="K79" s="13" t="s">
        <v>57</v>
      </c>
      <c r="L79" s="13" t="s">
        <v>57</v>
      </c>
      <c r="M79" s="13"/>
      <c r="N79" s="13"/>
      <c r="O79" s="13"/>
      <c r="P79" s="13"/>
      <c r="Q79" s="13"/>
      <c r="R79" s="13"/>
      <c r="S79" s="13"/>
      <c r="T79" s="13"/>
      <c r="U79" s="13"/>
      <c r="V79" s="13"/>
      <c r="W79" s="13"/>
      <c r="X79" s="13"/>
      <c r="Y79" s="13"/>
    </row>
    <row r="80" spans="1:25" ht="13.2">
      <c r="A80" s="42" t="s">
        <v>13566</v>
      </c>
      <c r="B80" s="13" t="s">
        <v>13567</v>
      </c>
      <c r="C80" s="13" t="s">
        <v>13567</v>
      </c>
      <c r="D80" s="7" t="s">
        <v>13567</v>
      </c>
      <c r="E80" s="71" t="s">
        <v>13567</v>
      </c>
      <c r="F80" s="7" t="s">
        <v>13567</v>
      </c>
      <c r="G80" s="5" t="s">
        <v>13567</v>
      </c>
      <c r="H80" s="6" t="s">
        <v>13567</v>
      </c>
      <c r="I80" s="7" t="s">
        <v>13567</v>
      </c>
      <c r="J80" s="13" t="s">
        <v>17</v>
      </c>
      <c r="K80" s="13" t="s">
        <v>57</v>
      </c>
      <c r="L80" s="13" t="s">
        <v>57</v>
      </c>
      <c r="M80" s="13"/>
      <c r="N80" s="13"/>
      <c r="O80" s="13"/>
      <c r="P80" s="13"/>
      <c r="Q80" s="13"/>
      <c r="R80" s="13"/>
      <c r="S80" s="13"/>
      <c r="T80" s="13"/>
      <c r="U80" s="13"/>
      <c r="V80" s="13"/>
      <c r="W80" s="13"/>
      <c r="X80" s="13"/>
      <c r="Y80" s="13"/>
    </row>
    <row r="81" spans="1:25" ht="13.2">
      <c r="A81" s="42" t="s">
        <v>13568</v>
      </c>
      <c r="B81" s="13" t="s">
        <v>13569</v>
      </c>
      <c r="C81" s="13" t="s">
        <v>13569</v>
      </c>
      <c r="D81" s="7" t="s">
        <v>13569</v>
      </c>
      <c r="E81" s="71" t="s">
        <v>13569</v>
      </c>
      <c r="F81" s="7" t="s">
        <v>13569</v>
      </c>
      <c r="G81" s="5" t="s">
        <v>13569</v>
      </c>
      <c r="H81" s="6" t="s">
        <v>13569</v>
      </c>
      <c r="I81" s="7" t="s">
        <v>13569</v>
      </c>
      <c r="J81" s="13" t="s">
        <v>17</v>
      </c>
      <c r="K81" s="13" t="s">
        <v>57</v>
      </c>
      <c r="L81" s="13" t="s">
        <v>57</v>
      </c>
      <c r="M81" s="13"/>
      <c r="N81" s="13"/>
      <c r="O81" s="13"/>
      <c r="P81" s="13"/>
      <c r="Q81" s="13"/>
      <c r="R81" s="13"/>
      <c r="S81" s="13"/>
      <c r="T81" s="13"/>
      <c r="U81" s="13"/>
      <c r="V81" s="13"/>
      <c r="W81" s="13"/>
      <c r="X81" s="13"/>
      <c r="Y81" s="13"/>
    </row>
    <row r="82" spans="1:25" ht="13.2">
      <c r="A82" s="42" t="s">
        <v>13570</v>
      </c>
      <c r="B82" s="13" t="s">
        <v>13571</v>
      </c>
      <c r="C82" s="13" t="s">
        <v>13572</v>
      </c>
      <c r="D82" s="7" t="s">
        <v>13573</v>
      </c>
      <c r="E82" s="71" t="s">
        <v>13574</v>
      </c>
      <c r="F82" s="7" t="s">
        <v>13575</v>
      </c>
      <c r="G82" s="5" t="s">
        <v>13576</v>
      </c>
      <c r="H82" s="6" t="s">
        <v>13577</v>
      </c>
      <c r="I82" s="7" t="s">
        <v>13578</v>
      </c>
      <c r="J82" s="13" t="s">
        <v>13579</v>
      </c>
      <c r="K82" s="13"/>
      <c r="L82" s="13" t="s">
        <v>57</v>
      </c>
      <c r="M82" s="13"/>
      <c r="N82" s="13"/>
      <c r="O82" s="13"/>
      <c r="P82" s="13"/>
      <c r="Q82" s="13"/>
      <c r="R82" s="13"/>
      <c r="S82" s="13"/>
      <c r="T82" s="13"/>
      <c r="U82" s="13"/>
      <c r="V82" s="13"/>
      <c r="W82" s="13"/>
      <c r="X82" s="13"/>
      <c r="Y82" s="13"/>
    </row>
    <row r="83" spans="1:25" ht="14.4">
      <c r="A83" s="42" t="s">
        <v>13580</v>
      </c>
      <c r="B83" s="25" t="s">
        <v>13581</v>
      </c>
      <c r="C83" s="13" t="s">
        <v>13582</v>
      </c>
      <c r="D83" s="7" t="s">
        <v>13583</v>
      </c>
      <c r="E83" s="17" t="s">
        <v>13584</v>
      </c>
      <c r="F83" s="7" t="s">
        <v>13585</v>
      </c>
      <c r="G83" s="5" t="s">
        <v>13586</v>
      </c>
      <c r="H83" s="6" t="s">
        <v>13587</v>
      </c>
      <c r="I83" s="7" t="s">
        <v>13588</v>
      </c>
      <c r="J83" s="13" t="s">
        <v>17</v>
      </c>
      <c r="K83" s="13"/>
      <c r="L83" s="13" t="s">
        <v>57</v>
      </c>
      <c r="M83" s="13"/>
      <c r="N83" s="13"/>
      <c r="O83" s="13"/>
      <c r="P83" s="13"/>
      <c r="Q83" s="13"/>
      <c r="R83" s="13"/>
      <c r="S83" s="13"/>
      <c r="T83" s="13"/>
      <c r="U83" s="13"/>
      <c r="V83" s="13"/>
      <c r="W83" s="13"/>
      <c r="X83" s="13"/>
      <c r="Y83" s="13"/>
    </row>
    <row r="84" spans="1:25" ht="13.2">
      <c r="A84" s="42" t="s">
        <v>13589</v>
      </c>
      <c r="B84" s="13" t="s">
        <v>13590</v>
      </c>
      <c r="C84" s="13" t="s">
        <v>13591</v>
      </c>
      <c r="D84" s="7" t="s">
        <v>13592</v>
      </c>
      <c r="E84" s="71" t="s">
        <v>13593</v>
      </c>
      <c r="F84" s="7" t="s">
        <v>13594</v>
      </c>
      <c r="G84" s="5" t="s">
        <v>13595</v>
      </c>
      <c r="H84" s="6" t="s">
        <v>13596</v>
      </c>
      <c r="I84" s="7" t="s">
        <v>13597</v>
      </c>
      <c r="J84" s="13" t="s">
        <v>17</v>
      </c>
      <c r="K84" s="13"/>
      <c r="L84" s="13" t="s">
        <v>57</v>
      </c>
      <c r="M84" s="13"/>
      <c r="N84" s="13"/>
      <c r="O84" s="13"/>
      <c r="P84" s="13"/>
      <c r="Q84" s="13"/>
      <c r="R84" s="13"/>
      <c r="S84" s="13"/>
      <c r="T84" s="13"/>
      <c r="U84" s="13"/>
      <c r="V84" s="13"/>
      <c r="W84" s="13"/>
      <c r="X84" s="13"/>
      <c r="Y84" s="13"/>
    </row>
    <row r="85" spans="1:25" ht="13.2">
      <c r="A85" s="42" t="s">
        <v>13598</v>
      </c>
      <c r="B85" s="13" t="s">
        <v>13599</v>
      </c>
      <c r="C85" s="13" t="s">
        <v>13600</v>
      </c>
      <c r="D85" s="7" t="s">
        <v>13601</v>
      </c>
      <c r="E85" s="71" t="s">
        <v>13602</v>
      </c>
      <c r="F85" s="7" t="s">
        <v>13603</v>
      </c>
      <c r="G85" s="5" t="s">
        <v>13604</v>
      </c>
      <c r="H85" s="6" t="s">
        <v>13605</v>
      </c>
      <c r="I85" s="7" t="s">
        <v>13606</v>
      </c>
      <c r="J85" s="13" t="s">
        <v>17</v>
      </c>
      <c r="K85" s="13"/>
      <c r="L85" s="13" t="s">
        <v>57</v>
      </c>
      <c r="M85" s="13"/>
      <c r="N85" s="13"/>
      <c r="O85" s="13"/>
      <c r="P85" s="13"/>
      <c r="Q85" s="13"/>
      <c r="R85" s="13"/>
      <c r="S85" s="13"/>
      <c r="T85" s="13"/>
      <c r="U85" s="13"/>
      <c r="V85" s="13"/>
      <c r="W85" s="13"/>
      <c r="X85" s="13"/>
      <c r="Y85" s="13"/>
    </row>
    <row r="86" spans="1:25" ht="39.6">
      <c r="A86" s="42" t="s">
        <v>13607</v>
      </c>
      <c r="B86" s="13" t="s">
        <v>13608</v>
      </c>
      <c r="C86" s="13" t="s">
        <v>13609</v>
      </c>
      <c r="D86" s="7" t="s">
        <v>13608</v>
      </c>
      <c r="E86" s="71" t="s">
        <v>13608</v>
      </c>
      <c r="F86" s="7" t="s">
        <v>13610</v>
      </c>
      <c r="G86" s="5" t="s">
        <v>13376</v>
      </c>
      <c r="H86" s="6" t="s">
        <v>13608</v>
      </c>
      <c r="I86" s="7" t="s">
        <v>13611</v>
      </c>
      <c r="J86" s="13" t="s">
        <v>13612</v>
      </c>
      <c r="K86" s="13"/>
      <c r="L86" s="13" t="s">
        <v>57</v>
      </c>
      <c r="M86" s="13"/>
      <c r="N86" s="13"/>
      <c r="O86" s="13"/>
      <c r="P86" s="13"/>
      <c r="Q86" s="13"/>
      <c r="R86" s="13"/>
      <c r="S86" s="13"/>
      <c r="T86" s="13"/>
      <c r="U86" s="13"/>
      <c r="V86" s="13"/>
      <c r="W86" s="13"/>
      <c r="X86" s="13"/>
      <c r="Y86" s="13"/>
    </row>
    <row r="87" spans="1:25" ht="39.6">
      <c r="A87" s="42" t="s">
        <v>13613</v>
      </c>
      <c r="B87" s="13" t="s">
        <v>13614</v>
      </c>
      <c r="C87" s="13" t="s">
        <v>13614</v>
      </c>
      <c r="D87" s="7" t="s">
        <v>13614</v>
      </c>
      <c r="E87" s="71" t="s">
        <v>13614</v>
      </c>
      <c r="F87" s="7" t="s">
        <v>13614</v>
      </c>
      <c r="G87" s="5" t="s">
        <v>13614</v>
      </c>
      <c r="H87" s="6" t="s">
        <v>13614</v>
      </c>
      <c r="I87" s="7" t="s">
        <v>13614</v>
      </c>
      <c r="J87" s="13" t="s">
        <v>13615</v>
      </c>
      <c r="K87" s="13" t="s">
        <v>57</v>
      </c>
      <c r="L87" s="13" t="s">
        <v>57</v>
      </c>
      <c r="M87" s="13"/>
      <c r="N87" s="13"/>
      <c r="O87" s="13"/>
      <c r="P87" s="13"/>
      <c r="Q87" s="13"/>
      <c r="R87" s="13"/>
      <c r="S87" s="13"/>
      <c r="T87" s="13"/>
      <c r="U87" s="13"/>
      <c r="V87" s="13"/>
      <c r="W87" s="13"/>
      <c r="X87" s="13"/>
      <c r="Y87" s="13"/>
    </row>
    <row r="88" spans="1:25" ht="39.6">
      <c r="A88" s="42" t="s">
        <v>13616</v>
      </c>
      <c r="B88" s="13" t="s">
        <v>13617</v>
      </c>
      <c r="C88" s="13" t="s">
        <v>13617</v>
      </c>
      <c r="D88" s="7" t="s">
        <v>13617</v>
      </c>
      <c r="E88" s="71" t="s">
        <v>13617</v>
      </c>
      <c r="F88" s="7" t="s">
        <v>13617</v>
      </c>
      <c r="G88" s="5" t="s">
        <v>13617</v>
      </c>
      <c r="H88" s="6" t="s">
        <v>13617</v>
      </c>
      <c r="I88" s="7" t="s">
        <v>13617</v>
      </c>
      <c r="J88" s="13" t="s">
        <v>13618</v>
      </c>
      <c r="K88" s="13" t="s">
        <v>57</v>
      </c>
      <c r="L88" s="13" t="s">
        <v>57</v>
      </c>
      <c r="M88" s="13"/>
      <c r="N88" s="13"/>
      <c r="O88" s="13"/>
      <c r="P88" s="13"/>
      <c r="Q88" s="13"/>
      <c r="R88" s="13"/>
      <c r="S88" s="13"/>
      <c r="T88" s="13"/>
      <c r="U88" s="13"/>
      <c r="V88" s="13"/>
      <c r="W88" s="13"/>
      <c r="X88" s="13"/>
      <c r="Y88" s="13"/>
    </row>
    <row r="89" spans="1:25" ht="39.6">
      <c r="A89" s="42" t="s">
        <v>13619</v>
      </c>
      <c r="B89" s="13" t="s">
        <v>13620</v>
      </c>
      <c r="C89" s="13" t="s">
        <v>13620</v>
      </c>
      <c r="D89" s="7" t="s">
        <v>13620</v>
      </c>
      <c r="E89" s="71" t="s">
        <v>13620</v>
      </c>
      <c r="F89" s="7" t="s">
        <v>13620</v>
      </c>
      <c r="G89" s="5" t="s">
        <v>13620</v>
      </c>
      <c r="H89" s="6" t="s">
        <v>13620</v>
      </c>
      <c r="I89" s="7" t="s">
        <v>13620</v>
      </c>
      <c r="J89" s="13" t="s">
        <v>13621</v>
      </c>
      <c r="K89" s="13" t="s">
        <v>57</v>
      </c>
      <c r="L89" s="13" t="s">
        <v>57</v>
      </c>
      <c r="M89" s="13"/>
      <c r="N89" s="13"/>
      <c r="O89" s="13"/>
      <c r="P89" s="13"/>
      <c r="Q89" s="13"/>
      <c r="R89" s="13"/>
      <c r="S89" s="13"/>
      <c r="T89" s="13"/>
      <c r="U89" s="13"/>
      <c r="V89" s="13"/>
      <c r="W89" s="13"/>
      <c r="X89" s="13"/>
      <c r="Y89" s="13"/>
    </row>
    <row r="90" spans="1:25" ht="39.6">
      <c r="A90" s="42" t="s">
        <v>13622</v>
      </c>
      <c r="B90" s="13" t="s">
        <v>13623</v>
      </c>
      <c r="C90" s="13" t="s">
        <v>13623</v>
      </c>
      <c r="D90" s="7" t="s">
        <v>13623</v>
      </c>
      <c r="E90" s="71" t="s">
        <v>13623</v>
      </c>
      <c r="F90" s="7" t="s">
        <v>13623</v>
      </c>
      <c r="G90" s="5" t="s">
        <v>13623</v>
      </c>
      <c r="H90" s="6" t="s">
        <v>13623</v>
      </c>
      <c r="I90" s="7" t="s">
        <v>13623</v>
      </c>
      <c r="J90" s="13" t="s">
        <v>13624</v>
      </c>
      <c r="K90" s="13" t="s">
        <v>57</v>
      </c>
      <c r="L90" s="13" t="s">
        <v>57</v>
      </c>
      <c r="M90" s="13"/>
      <c r="N90" s="13"/>
      <c r="O90" s="13"/>
      <c r="P90" s="13"/>
      <c r="Q90" s="13"/>
      <c r="R90" s="13"/>
      <c r="S90" s="13"/>
      <c r="T90" s="13"/>
      <c r="U90" s="13"/>
      <c r="V90" s="13"/>
      <c r="W90" s="13"/>
      <c r="X90" s="13"/>
      <c r="Y90" s="13"/>
    </row>
    <row r="91" spans="1:25" ht="39.6">
      <c r="A91" s="42" t="s">
        <v>13625</v>
      </c>
      <c r="B91" s="13" t="s">
        <v>13626</v>
      </c>
      <c r="C91" s="13" t="s">
        <v>13626</v>
      </c>
      <c r="D91" s="5" t="s">
        <v>13626</v>
      </c>
      <c r="E91" s="47" t="s">
        <v>13626</v>
      </c>
      <c r="F91" s="5" t="s">
        <v>13626</v>
      </c>
      <c r="G91" s="5" t="s">
        <v>13626</v>
      </c>
      <c r="H91" s="6" t="s">
        <v>13626</v>
      </c>
      <c r="I91" s="7" t="s">
        <v>13626</v>
      </c>
      <c r="J91" s="13" t="s">
        <v>13627</v>
      </c>
      <c r="K91" s="13" t="s">
        <v>57</v>
      </c>
      <c r="L91" s="13" t="s">
        <v>57</v>
      </c>
      <c r="M91" s="13"/>
      <c r="N91" s="13"/>
      <c r="O91" s="13"/>
      <c r="P91" s="13"/>
      <c r="Q91" s="13"/>
      <c r="R91" s="13"/>
      <c r="S91" s="13"/>
      <c r="T91" s="13"/>
      <c r="U91" s="13"/>
      <c r="V91" s="13"/>
      <c r="W91" s="13"/>
      <c r="X91" s="13"/>
      <c r="Y91" s="13"/>
    </row>
    <row r="92" spans="1:25" ht="39.6">
      <c r="A92" s="42" t="s">
        <v>13628</v>
      </c>
      <c r="B92" s="13" t="s">
        <v>1479</v>
      </c>
      <c r="C92" s="13" t="s">
        <v>13629</v>
      </c>
      <c r="D92" s="7" t="s">
        <v>13630</v>
      </c>
      <c r="E92" s="7" t="s">
        <v>13631</v>
      </c>
      <c r="F92" s="7" t="s">
        <v>1405</v>
      </c>
      <c r="G92" s="5" t="s">
        <v>8810</v>
      </c>
      <c r="H92" s="6" t="s">
        <v>1479</v>
      </c>
      <c r="I92" s="7" t="s">
        <v>1479</v>
      </c>
      <c r="J92" s="13" t="s">
        <v>13632</v>
      </c>
      <c r="K92" s="13" t="s">
        <v>57</v>
      </c>
      <c r="L92" s="13" t="s">
        <v>57</v>
      </c>
      <c r="M92" s="13"/>
      <c r="N92" s="13"/>
      <c r="O92" s="13"/>
      <c r="P92" s="13"/>
      <c r="Q92" s="13"/>
      <c r="R92" s="13"/>
      <c r="S92" s="13"/>
      <c r="T92" s="13"/>
      <c r="U92" s="13"/>
      <c r="V92" s="13"/>
      <c r="W92" s="13"/>
      <c r="X92" s="13"/>
      <c r="Y92" s="13"/>
    </row>
    <row r="93" spans="1:25" ht="39.6">
      <c r="A93" s="42" t="s">
        <v>13633</v>
      </c>
      <c r="B93" s="13" t="s">
        <v>1067</v>
      </c>
      <c r="C93" s="13" t="s">
        <v>13634</v>
      </c>
      <c r="D93" s="7" t="s">
        <v>1047</v>
      </c>
      <c r="E93" s="7" t="s">
        <v>812</v>
      </c>
      <c r="F93" s="7" t="s">
        <v>1461</v>
      </c>
      <c r="G93" s="5" t="s">
        <v>8819</v>
      </c>
      <c r="H93" s="6" t="s">
        <v>1067</v>
      </c>
      <c r="I93" s="7" t="s">
        <v>1072</v>
      </c>
      <c r="J93" s="13" t="s">
        <v>13635</v>
      </c>
      <c r="K93" s="13"/>
      <c r="L93" s="13" t="s">
        <v>57</v>
      </c>
      <c r="M93" s="13"/>
      <c r="N93" s="13"/>
      <c r="O93" s="13"/>
      <c r="P93" s="13"/>
      <c r="Q93" s="13"/>
      <c r="R93" s="13"/>
      <c r="S93" s="13"/>
      <c r="T93" s="13"/>
      <c r="U93" s="13"/>
      <c r="V93" s="13"/>
      <c r="W93" s="13"/>
      <c r="X93" s="13"/>
      <c r="Y93" s="13"/>
    </row>
    <row r="94" spans="1:25" ht="39.6">
      <c r="A94" s="42" t="s">
        <v>13636</v>
      </c>
      <c r="B94" s="13" t="s">
        <v>13637</v>
      </c>
      <c r="C94" s="13" t="s">
        <v>13637</v>
      </c>
      <c r="D94" s="7" t="s">
        <v>13637</v>
      </c>
      <c r="E94" s="71" t="s">
        <v>13637</v>
      </c>
      <c r="F94" s="7" t="s">
        <v>13637</v>
      </c>
      <c r="G94" s="5" t="s">
        <v>13637</v>
      </c>
      <c r="H94" s="6" t="s">
        <v>13637</v>
      </c>
      <c r="I94" s="7" t="s">
        <v>13637</v>
      </c>
      <c r="J94" s="13" t="s">
        <v>13638</v>
      </c>
      <c r="K94" s="13" t="s">
        <v>57</v>
      </c>
      <c r="L94" s="13" t="s">
        <v>57</v>
      </c>
      <c r="M94" s="13"/>
      <c r="N94" s="13"/>
      <c r="O94" s="13"/>
      <c r="P94" s="13"/>
      <c r="Q94" s="13"/>
      <c r="R94" s="13"/>
      <c r="S94" s="13"/>
      <c r="T94" s="13"/>
      <c r="U94" s="13"/>
      <c r="V94" s="13"/>
      <c r="W94" s="13"/>
      <c r="X94" s="13"/>
      <c r="Y94" s="13"/>
    </row>
    <row r="95" spans="1:25" ht="39.6">
      <c r="A95" s="42" t="s">
        <v>13639</v>
      </c>
      <c r="B95" s="13" t="s">
        <v>13640</v>
      </c>
      <c r="C95" s="13" t="s">
        <v>13641</v>
      </c>
      <c r="D95" s="7" t="s">
        <v>13642</v>
      </c>
      <c r="E95" s="71" t="s">
        <v>13640</v>
      </c>
      <c r="F95" s="7" t="s">
        <v>13643</v>
      </c>
      <c r="G95" s="5" t="s">
        <v>7343</v>
      </c>
      <c r="H95" s="6" t="s">
        <v>13640</v>
      </c>
      <c r="I95" s="7" t="s">
        <v>13643</v>
      </c>
      <c r="J95" s="13" t="s">
        <v>13644</v>
      </c>
      <c r="K95" s="13"/>
      <c r="L95" s="13" t="s">
        <v>57</v>
      </c>
      <c r="M95" s="13"/>
      <c r="N95" s="13"/>
      <c r="O95" s="13"/>
      <c r="P95" s="13"/>
      <c r="Q95" s="13"/>
      <c r="R95" s="13"/>
      <c r="S95" s="13"/>
      <c r="T95" s="13"/>
      <c r="U95" s="13"/>
      <c r="V95" s="13"/>
      <c r="W95" s="13"/>
      <c r="X95" s="13"/>
      <c r="Y95" s="13"/>
    </row>
    <row r="96" spans="1:25" ht="39.6">
      <c r="A96" s="42" t="s">
        <v>13645</v>
      </c>
      <c r="B96" s="13" t="s">
        <v>13646</v>
      </c>
      <c r="C96" s="13" t="s">
        <v>13646</v>
      </c>
      <c r="D96" s="7" t="s">
        <v>13646</v>
      </c>
      <c r="E96" s="71" t="s">
        <v>13646</v>
      </c>
      <c r="F96" s="7" t="s">
        <v>13646</v>
      </c>
      <c r="G96" s="5" t="s">
        <v>13646</v>
      </c>
      <c r="H96" s="6" t="s">
        <v>13646</v>
      </c>
      <c r="I96" s="7" t="s">
        <v>13646</v>
      </c>
      <c r="J96" s="13" t="s">
        <v>13647</v>
      </c>
      <c r="K96" s="13" t="s">
        <v>57</v>
      </c>
      <c r="L96" s="13" t="s">
        <v>57</v>
      </c>
      <c r="M96" s="13"/>
      <c r="N96" s="13"/>
      <c r="O96" s="13"/>
      <c r="P96" s="13"/>
      <c r="Q96" s="13"/>
      <c r="R96" s="13"/>
      <c r="S96" s="13"/>
      <c r="T96" s="13"/>
      <c r="U96" s="13"/>
      <c r="V96" s="13"/>
      <c r="W96" s="13"/>
      <c r="X96" s="13"/>
      <c r="Y96" s="13"/>
    </row>
    <row r="97" spans="1:25" ht="39.6">
      <c r="A97" s="42" t="s">
        <v>13648</v>
      </c>
      <c r="B97" s="13" t="s">
        <v>13649</v>
      </c>
      <c r="C97" s="13" t="s">
        <v>13649</v>
      </c>
      <c r="D97" s="7" t="s">
        <v>13650</v>
      </c>
      <c r="E97" s="71" t="s">
        <v>13649</v>
      </c>
      <c r="F97" s="7" t="s">
        <v>13651</v>
      </c>
      <c r="G97" s="5" t="s">
        <v>7392</v>
      </c>
      <c r="H97" s="6" t="s">
        <v>13649</v>
      </c>
      <c r="I97" s="7" t="s">
        <v>13649</v>
      </c>
      <c r="J97" s="13" t="s">
        <v>13652</v>
      </c>
      <c r="K97" s="13"/>
      <c r="L97" s="13" t="s">
        <v>57</v>
      </c>
      <c r="M97" s="13"/>
      <c r="N97" s="13"/>
      <c r="O97" s="13"/>
      <c r="P97" s="13"/>
      <c r="Q97" s="13"/>
      <c r="R97" s="13"/>
      <c r="S97" s="13"/>
      <c r="T97" s="13"/>
      <c r="U97" s="13"/>
      <c r="V97" s="13"/>
      <c r="W97" s="13"/>
      <c r="X97" s="13"/>
      <c r="Y97" s="13"/>
    </row>
    <row r="98" spans="1:25" ht="39.6">
      <c r="A98" s="42" t="s">
        <v>13653</v>
      </c>
      <c r="B98" s="13" t="s">
        <v>13654</v>
      </c>
      <c r="C98" s="13" t="s">
        <v>13654</v>
      </c>
      <c r="D98" s="7" t="s">
        <v>13654</v>
      </c>
      <c r="E98" s="71" t="s">
        <v>13654</v>
      </c>
      <c r="F98" s="7" t="s">
        <v>13654</v>
      </c>
      <c r="G98" s="5" t="s">
        <v>13421</v>
      </c>
      <c r="H98" s="6" t="s">
        <v>13654</v>
      </c>
      <c r="I98" s="7" t="s">
        <v>13654</v>
      </c>
      <c r="J98" s="13" t="s">
        <v>13655</v>
      </c>
      <c r="K98" s="13"/>
      <c r="L98" s="13" t="s">
        <v>57</v>
      </c>
      <c r="M98" s="13"/>
      <c r="N98" s="13"/>
      <c r="O98" s="13"/>
      <c r="P98" s="13"/>
      <c r="Q98" s="13"/>
      <c r="R98" s="13"/>
      <c r="S98" s="13"/>
      <c r="T98" s="13"/>
      <c r="U98" s="13"/>
      <c r="V98" s="13"/>
      <c r="W98" s="13"/>
      <c r="X98" s="13"/>
      <c r="Y98" s="13"/>
    </row>
    <row r="99" spans="1:25" ht="39.6">
      <c r="A99" s="42" t="s">
        <v>13656</v>
      </c>
      <c r="B99" s="13" t="s">
        <v>13657</v>
      </c>
      <c r="C99" s="13" t="s">
        <v>13657</v>
      </c>
      <c r="D99" s="7" t="s">
        <v>13657</v>
      </c>
      <c r="E99" s="71" t="s">
        <v>13657</v>
      </c>
      <c r="F99" s="7" t="s">
        <v>13657</v>
      </c>
      <c r="G99" s="5" t="s">
        <v>11304</v>
      </c>
      <c r="H99" s="6" t="s">
        <v>13657</v>
      </c>
      <c r="I99" s="7" t="s">
        <v>13657</v>
      </c>
      <c r="J99" s="13" t="s">
        <v>13658</v>
      </c>
      <c r="K99" s="13"/>
      <c r="L99" s="13" t="s">
        <v>57</v>
      </c>
      <c r="M99" s="13"/>
      <c r="N99" s="13"/>
      <c r="O99" s="13"/>
      <c r="P99" s="13"/>
      <c r="Q99" s="13"/>
      <c r="R99" s="13"/>
      <c r="S99" s="13"/>
      <c r="T99" s="13"/>
      <c r="U99" s="13"/>
      <c r="V99" s="13"/>
      <c r="W99" s="13"/>
      <c r="X99" s="13"/>
      <c r="Y99" s="13"/>
    </row>
    <row r="100" spans="1:25" ht="39.6">
      <c r="A100" s="42" t="s">
        <v>13659</v>
      </c>
      <c r="B100" s="13" t="s">
        <v>13660</v>
      </c>
      <c r="C100" s="13" t="s">
        <v>13660</v>
      </c>
      <c r="D100" s="7" t="s">
        <v>13661</v>
      </c>
      <c r="E100" s="71" t="s">
        <v>13660</v>
      </c>
      <c r="F100" s="7" t="s">
        <v>13608</v>
      </c>
      <c r="G100" s="5" t="s">
        <v>13440</v>
      </c>
      <c r="H100" s="6" t="s">
        <v>13660</v>
      </c>
      <c r="I100" s="7" t="s">
        <v>13660</v>
      </c>
      <c r="J100" s="13" t="s">
        <v>13662</v>
      </c>
      <c r="K100" s="13"/>
      <c r="L100" s="13" t="s">
        <v>57</v>
      </c>
      <c r="M100" s="13"/>
      <c r="N100" s="13"/>
      <c r="O100" s="13"/>
      <c r="P100" s="13"/>
      <c r="Q100" s="13"/>
      <c r="R100" s="13"/>
      <c r="S100" s="13"/>
      <c r="T100" s="13"/>
      <c r="U100" s="13"/>
      <c r="V100" s="13"/>
      <c r="W100" s="13"/>
      <c r="X100" s="13"/>
      <c r="Y100" s="13"/>
    </row>
    <row r="101" spans="1:25" ht="39.6">
      <c r="A101" s="42" t="s">
        <v>13663</v>
      </c>
      <c r="B101" s="13" t="s">
        <v>13664</v>
      </c>
      <c r="C101" s="13" t="s">
        <v>13665</v>
      </c>
      <c r="D101" s="7" t="s">
        <v>13666</v>
      </c>
      <c r="E101" s="71" t="s">
        <v>13664</v>
      </c>
      <c r="F101" s="7" t="s">
        <v>13665</v>
      </c>
      <c r="G101" s="5" t="s">
        <v>13449</v>
      </c>
      <c r="H101" s="6" t="s">
        <v>13664</v>
      </c>
      <c r="I101" s="7" t="s">
        <v>13664</v>
      </c>
      <c r="J101" s="13" t="s">
        <v>13667</v>
      </c>
      <c r="K101" s="13"/>
      <c r="L101" s="13" t="s">
        <v>57</v>
      </c>
      <c r="M101" s="13"/>
      <c r="N101" s="13"/>
      <c r="O101" s="13"/>
      <c r="P101" s="13"/>
      <c r="Q101" s="13"/>
      <c r="R101" s="13"/>
      <c r="S101" s="13"/>
      <c r="T101" s="13"/>
      <c r="U101" s="13"/>
      <c r="V101" s="13"/>
      <c r="W101" s="13"/>
      <c r="X101" s="13"/>
      <c r="Y101" s="13"/>
    </row>
    <row r="102" spans="1:25" ht="39.6">
      <c r="A102" s="42" t="s">
        <v>13668</v>
      </c>
      <c r="B102" s="13" t="s">
        <v>13669</v>
      </c>
      <c r="C102" s="13" t="s">
        <v>13669</v>
      </c>
      <c r="D102" s="7" t="s">
        <v>13670</v>
      </c>
      <c r="E102" s="71" t="s">
        <v>13669</v>
      </c>
      <c r="F102" s="7" t="s">
        <v>13671</v>
      </c>
      <c r="G102" s="5" t="s">
        <v>13672</v>
      </c>
      <c r="H102" s="6" t="s">
        <v>13669</v>
      </c>
      <c r="I102" s="7" t="s">
        <v>13673</v>
      </c>
      <c r="J102" s="13" t="s">
        <v>13674</v>
      </c>
      <c r="K102" s="13"/>
      <c r="L102" s="13" t="s">
        <v>57</v>
      </c>
      <c r="M102" s="13"/>
      <c r="N102" s="13"/>
      <c r="O102" s="13"/>
      <c r="P102" s="13"/>
      <c r="Q102" s="13"/>
      <c r="R102" s="13"/>
      <c r="S102" s="13"/>
      <c r="T102" s="13"/>
      <c r="U102" s="13"/>
      <c r="V102" s="13"/>
      <c r="W102" s="13"/>
      <c r="X102" s="13"/>
      <c r="Y102" s="13"/>
    </row>
    <row r="103" spans="1:25" ht="39.6">
      <c r="A103" s="42" t="s">
        <v>13675</v>
      </c>
      <c r="B103" s="13" t="s">
        <v>13676</v>
      </c>
      <c r="C103" s="13" t="s">
        <v>13676</v>
      </c>
      <c r="D103" s="7" t="s">
        <v>13677</v>
      </c>
      <c r="E103" s="71" t="s">
        <v>13676</v>
      </c>
      <c r="F103" s="7" t="s">
        <v>13676</v>
      </c>
      <c r="G103" s="5" t="s">
        <v>13678</v>
      </c>
      <c r="H103" s="6" t="s">
        <v>13676</v>
      </c>
      <c r="I103" s="7" t="s">
        <v>13676</v>
      </c>
      <c r="J103" s="13" t="s">
        <v>13679</v>
      </c>
      <c r="K103" s="13"/>
      <c r="L103" s="13" t="s">
        <v>57</v>
      </c>
      <c r="M103" s="13"/>
      <c r="N103" s="13"/>
      <c r="O103" s="13"/>
      <c r="P103" s="13"/>
      <c r="Q103" s="13"/>
      <c r="R103" s="13"/>
      <c r="S103" s="13"/>
      <c r="T103" s="13"/>
      <c r="U103" s="13"/>
      <c r="V103" s="13"/>
      <c r="W103" s="13"/>
      <c r="X103" s="13"/>
      <c r="Y103" s="13"/>
    </row>
    <row r="104" spans="1:25" ht="39.6">
      <c r="A104" s="42" t="s">
        <v>13680</v>
      </c>
      <c r="B104" s="13" t="s">
        <v>13681</v>
      </c>
      <c r="C104" s="13" t="s">
        <v>13682</v>
      </c>
      <c r="D104" s="7" t="s">
        <v>13683</v>
      </c>
      <c r="E104" s="71" t="s">
        <v>13681</v>
      </c>
      <c r="F104" s="7" t="s">
        <v>13684</v>
      </c>
      <c r="G104" s="5" t="s">
        <v>9531</v>
      </c>
      <c r="H104" s="6" t="s">
        <v>13681</v>
      </c>
      <c r="I104" s="7" t="s">
        <v>13681</v>
      </c>
      <c r="J104" s="13" t="s">
        <v>13685</v>
      </c>
      <c r="K104" s="13"/>
      <c r="L104" s="13" t="s">
        <v>57</v>
      </c>
      <c r="M104" s="13"/>
      <c r="N104" s="13"/>
      <c r="O104" s="13"/>
      <c r="P104" s="13"/>
      <c r="Q104" s="13"/>
      <c r="R104" s="13"/>
      <c r="S104" s="13"/>
      <c r="T104" s="13"/>
      <c r="U104" s="13"/>
      <c r="V104" s="13"/>
      <c r="W104" s="13"/>
      <c r="X104" s="13"/>
      <c r="Y104" s="13"/>
    </row>
    <row r="105" spans="1:25" ht="13.2">
      <c r="A105" s="42" t="s">
        <v>13686</v>
      </c>
      <c r="B105" s="13" t="s">
        <v>13687</v>
      </c>
      <c r="C105" s="13" t="s">
        <v>13688</v>
      </c>
      <c r="D105" s="7" t="s">
        <v>13689</v>
      </c>
      <c r="E105" s="71" t="s">
        <v>13690</v>
      </c>
      <c r="F105" s="7" t="s">
        <v>13691</v>
      </c>
      <c r="G105" s="5" t="s">
        <v>13692</v>
      </c>
      <c r="H105" s="6" t="s">
        <v>13693</v>
      </c>
      <c r="I105" s="7" t="s">
        <v>13694</v>
      </c>
      <c r="J105" s="13" t="s">
        <v>17</v>
      </c>
      <c r="K105" s="13"/>
      <c r="L105" s="13" t="s">
        <v>57</v>
      </c>
      <c r="M105" s="13"/>
      <c r="N105" s="13"/>
      <c r="O105" s="13"/>
      <c r="P105" s="13"/>
      <c r="Q105" s="13"/>
      <c r="R105" s="13"/>
      <c r="S105" s="13"/>
      <c r="T105" s="13"/>
      <c r="U105" s="13"/>
      <c r="V105" s="13"/>
      <c r="W105" s="13"/>
      <c r="X105" s="13"/>
      <c r="Y105" s="13"/>
    </row>
    <row r="106" spans="1:25" ht="13.2">
      <c r="A106" s="42" t="s">
        <v>13695</v>
      </c>
      <c r="B106" s="13" t="s">
        <v>13696</v>
      </c>
      <c r="C106" s="13" t="s">
        <v>13697</v>
      </c>
      <c r="D106" s="7" t="s">
        <v>13698</v>
      </c>
      <c r="E106" s="71" t="s">
        <v>13699</v>
      </c>
      <c r="F106" s="7" t="s">
        <v>13700</v>
      </c>
      <c r="G106" s="5" t="s">
        <v>13701</v>
      </c>
      <c r="H106" s="6" t="s">
        <v>13702</v>
      </c>
      <c r="I106" s="7" t="s">
        <v>13703</v>
      </c>
      <c r="J106" s="13" t="s">
        <v>17</v>
      </c>
      <c r="K106" s="13"/>
      <c r="L106" s="13" t="s">
        <v>57</v>
      </c>
      <c r="M106" s="13"/>
      <c r="N106" s="13"/>
      <c r="O106" s="13"/>
      <c r="P106" s="13"/>
      <c r="Q106" s="13"/>
      <c r="R106" s="13"/>
      <c r="S106" s="13"/>
      <c r="T106" s="13"/>
      <c r="U106" s="13"/>
      <c r="V106" s="13"/>
      <c r="W106" s="13"/>
      <c r="X106" s="13"/>
      <c r="Y106" s="13"/>
    </row>
    <row r="107" spans="1:25" ht="27">
      <c r="A107" s="42" t="s">
        <v>13704</v>
      </c>
      <c r="B107" s="25" t="s">
        <v>13705</v>
      </c>
      <c r="C107" s="13" t="s">
        <v>13706</v>
      </c>
      <c r="D107" s="7" t="s">
        <v>13707</v>
      </c>
      <c r="E107" s="17" t="s">
        <v>13708</v>
      </c>
      <c r="F107" s="7" t="s">
        <v>13709</v>
      </c>
      <c r="G107" s="5" t="s">
        <v>13710</v>
      </c>
      <c r="H107" s="6" t="s">
        <v>13711</v>
      </c>
      <c r="I107" s="7" t="s">
        <v>13712</v>
      </c>
      <c r="J107" s="13" t="s">
        <v>17</v>
      </c>
      <c r="K107" s="13"/>
      <c r="L107" s="13" t="s">
        <v>57</v>
      </c>
      <c r="M107" s="13"/>
      <c r="N107" s="13"/>
      <c r="O107" s="13"/>
      <c r="P107" s="13"/>
      <c r="Q107" s="13"/>
      <c r="R107" s="13"/>
      <c r="S107" s="13"/>
      <c r="T107" s="13"/>
      <c r="U107" s="13"/>
      <c r="V107" s="13"/>
      <c r="W107" s="13"/>
      <c r="X107" s="13"/>
      <c r="Y107" s="13"/>
    </row>
    <row r="108" spans="1:25" ht="13.2">
      <c r="A108" s="42" t="s">
        <v>13713</v>
      </c>
      <c r="B108" s="13" t="s">
        <v>8446</v>
      </c>
      <c r="C108" s="13" t="s">
        <v>8446</v>
      </c>
      <c r="D108" s="7" t="s">
        <v>8446</v>
      </c>
      <c r="E108" s="71" t="s">
        <v>8446</v>
      </c>
      <c r="F108" s="7" t="s">
        <v>8446</v>
      </c>
      <c r="G108" s="5" t="s">
        <v>8446</v>
      </c>
      <c r="H108" s="6" t="s">
        <v>8446</v>
      </c>
      <c r="I108" s="7" t="s">
        <v>8446</v>
      </c>
      <c r="J108" s="13" t="s">
        <v>17</v>
      </c>
      <c r="K108" s="13" t="s">
        <v>57</v>
      </c>
      <c r="L108" s="13" t="s">
        <v>57</v>
      </c>
      <c r="M108" s="13"/>
      <c r="N108" s="13"/>
      <c r="O108" s="13"/>
      <c r="P108" s="13"/>
      <c r="Q108" s="13"/>
      <c r="R108" s="13"/>
      <c r="S108" s="13"/>
      <c r="T108" s="13"/>
      <c r="U108" s="13"/>
      <c r="V108" s="13"/>
      <c r="W108" s="13"/>
      <c r="X108" s="13"/>
      <c r="Y108" s="13"/>
    </row>
    <row r="109" spans="1:25" ht="13.2">
      <c r="A109" s="42" t="s">
        <v>13714</v>
      </c>
      <c r="B109" s="13" t="s">
        <v>8448</v>
      </c>
      <c r="C109" s="13" t="s">
        <v>8448</v>
      </c>
      <c r="D109" s="7" t="s">
        <v>8448</v>
      </c>
      <c r="E109" s="71" t="s">
        <v>8448</v>
      </c>
      <c r="F109" s="7" t="s">
        <v>8448</v>
      </c>
      <c r="G109" s="5" t="s">
        <v>8448</v>
      </c>
      <c r="H109" s="6" t="s">
        <v>8448</v>
      </c>
      <c r="I109" s="7" t="s">
        <v>8448</v>
      </c>
      <c r="J109" s="13" t="s">
        <v>17</v>
      </c>
      <c r="K109" s="13" t="s">
        <v>57</v>
      </c>
      <c r="L109" s="13" t="s">
        <v>57</v>
      </c>
      <c r="M109" s="13"/>
      <c r="N109" s="13"/>
      <c r="O109" s="13"/>
      <c r="P109" s="13"/>
      <c r="Q109" s="13"/>
      <c r="R109" s="13"/>
      <c r="S109" s="13"/>
      <c r="T109" s="13"/>
      <c r="U109" s="13"/>
      <c r="V109" s="13"/>
      <c r="W109" s="13"/>
      <c r="X109" s="13"/>
      <c r="Y109" s="13"/>
    </row>
    <row r="110" spans="1:25" ht="27">
      <c r="A110" s="42" t="s">
        <v>13715</v>
      </c>
      <c r="B110" s="25" t="s">
        <v>13716</v>
      </c>
      <c r="C110" s="13" t="s">
        <v>13717</v>
      </c>
      <c r="D110" s="7" t="s">
        <v>13718</v>
      </c>
      <c r="E110" s="17" t="s">
        <v>13719</v>
      </c>
      <c r="F110" s="7" t="s">
        <v>13720</v>
      </c>
      <c r="G110" s="5" t="s">
        <v>13721</v>
      </c>
      <c r="H110" s="6" t="s">
        <v>13722</v>
      </c>
      <c r="I110" s="7" t="s">
        <v>13723</v>
      </c>
      <c r="J110" s="13"/>
      <c r="K110" s="13"/>
      <c r="L110" s="13" t="s">
        <v>57</v>
      </c>
      <c r="M110" s="13"/>
      <c r="N110" s="13"/>
      <c r="O110" s="13"/>
      <c r="P110" s="13"/>
      <c r="Q110" s="13"/>
      <c r="R110" s="13"/>
      <c r="S110" s="13"/>
      <c r="T110" s="13"/>
      <c r="U110" s="13"/>
      <c r="V110" s="13"/>
      <c r="W110" s="13"/>
      <c r="X110" s="13"/>
      <c r="Y110" s="13"/>
    </row>
    <row r="111" spans="1:25" ht="14.4">
      <c r="A111" s="42" t="s">
        <v>13724</v>
      </c>
      <c r="B111" s="25" t="s">
        <v>13725</v>
      </c>
      <c r="C111" s="25" t="s">
        <v>13725</v>
      </c>
      <c r="D111" s="25" t="s">
        <v>13725</v>
      </c>
      <c r="E111" s="25" t="s">
        <v>13725</v>
      </c>
      <c r="F111" s="25" t="s">
        <v>13725</v>
      </c>
      <c r="G111" s="55" t="s">
        <v>13725</v>
      </c>
      <c r="H111" s="6" t="s">
        <v>13725</v>
      </c>
      <c r="I111" s="7" t="s">
        <v>13725</v>
      </c>
      <c r="J111" s="13"/>
      <c r="K111" s="13"/>
      <c r="L111" s="13" t="s">
        <v>57</v>
      </c>
      <c r="M111" s="13"/>
      <c r="N111" s="13"/>
      <c r="O111" s="13"/>
      <c r="P111" s="13"/>
      <c r="Q111" s="13"/>
      <c r="R111" s="13"/>
      <c r="S111" s="13"/>
      <c r="T111" s="13"/>
      <c r="U111" s="13"/>
      <c r="V111" s="13"/>
      <c r="W111" s="13"/>
      <c r="X111" s="13"/>
      <c r="Y111" s="13"/>
    </row>
    <row r="112" spans="1:25" ht="27">
      <c r="A112" s="42" t="s">
        <v>13726</v>
      </c>
      <c r="B112" s="25" t="s">
        <v>13727</v>
      </c>
      <c r="C112" s="13" t="s">
        <v>13728</v>
      </c>
      <c r="D112" s="7" t="s">
        <v>13729</v>
      </c>
      <c r="E112" s="17" t="s">
        <v>13730</v>
      </c>
      <c r="F112" s="7" t="s">
        <v>13731</v>
      </c>
      <c r="G112" s="5" t="s">
        <v>13732</v>
      </c>
      <c r="H112" s="6" t="s">
        <v>13733</v>
      </c>
      <c r="I112" s="7" t="s">
        <v>13734</v>
      </c>
      <c r="J112" s="13"/>
      <c r="K112" s="13"/>
      <c r="L112" s="13" t="s">
        <v>57</v>
      </c>
      <c r="M112" s="13"/>
      <c r="N112" s="13"/>
      <c r="O112" s="13"/>
      <c r="P112" s="13"/>
      <c r="Q112" s="13"/>
      <c r="R112" s="13"/>
      <c r="S112" s="13"/>
      <c r="T112" s="13"/>
      <c r="U112" s="13"/>
      <c r="V112" s="13"/>
      <c r="W112" s="13"/>
      <c r="X112" s="13"/>
      <c r="Y112" s="13"/>
    </row>
    <row r="113" spans="1:25" ht="27">
      <c r="A113" s="42" t="s">
        <v>13735</v>
      </c>
      <c r="B113" s="25" t="s">
        <v>13736</v>
      </c>
      <c r="C113" s="13" t="s">
        <v>13737</v>
      </c>
      <c r="D113" s="7" t="s">
        <v>13738</v>
      </c>
      <c r="E113" s="17" t="s">
        <v>13739</v>
      </c>
      <c r="F113" s="7" t="s">
        <v>13740</v>
      </c>
      <c r="G113" s="5" t="s">
        <v>13741</v>
      </c>
      <c r="H113" s="6" t="s">
        <v>13742</v>
      </c>
      <c r="I113" s="7" t="s">
        <v>13743</v>
      </c>
      <c r="J113" s="13"/>
      <c r="K113" s="13"/>
      <c r="L113" s="13" t="s">
        <v>57</v>
      </c>
      <c r="M113" s="13"/>
      <c r="N113" s="13"/>
      <c r="O113" s="13"/>
      <c r="P113" s="13"/>
      <c r="Q113" s="13"/>
      <c r="R113" s="13"/>
      <c r="S113" s="13"/>
      <c r="T113" s="13"/>
      <c r="U113" s="13"/>
      <c r="V113" s="13"/>
      <c r="W113" s="13"/>
      <c r="X113" s="13"/>
      <c r="Y113" s="13"/>
    </row>
    <row r="114" spans="1:25" ht="27">
      <c r="A114" s="42" t="s">
        <v>13744</v>
      </c>
      <c r="B114" s="25" t="s">
        <v>13745</v>
      </c>
      <c r="C114" s="13" t="s">
        <v>13746</v>
      </c>
      <c r="D114" s="7" t="s">
        <v>13747</v>
      </c>
      <c r="E114" s="17" t="s">
        <v>13748</v>
      </c>
      <c r="F114" s="7" t="s">
        <v>13749</v>
      </c>
      <c r="G114" s="5" t="s">
        <v>13750</v>
      </c>
      <c r="H114" s="6" t="s">
        <v>13751</v>
      </c>
      <c r="I114" s="7" t="s">
        <v>13752</v>
      </c>
      <c r="J114" s="13"/>
      <c r="K114" s="13"/>
      <c r="L114" s="13" t="s">
        <v>57</v>
      </c>
      <c r="M114" s="13"/>
      <c r="N114" s="13"/>
      <c r="O114" s="13"/>
      <c r="P114" s="13"/>
      <c r="Q114" s="13"/>
      <c r="R114" s="13"/>
      <c r="S114" s="13"/>
      <c r="T114" s="13"/>
      <c r="U114" s="13"/>
      <c r="V114" s="13"/>
      <c r="W114" s="13"/>
      <c r="X114" s="13"/>
      <c r="Y114" s="13"/>
    </row>
    <row r="115" spans="1:25" ht="27">
      <c r="A115" s="42" t="s">
        <v>13753</v>
      </c>
      <c r="B115" s="25" t="s">
        <v>13754</v>
      </c>
      <c r="C115" s="13" t="s">
        <v>13755</v>
      </c>
      <c r="D115" s="7" t="s">
        <v>13756</v>
      </c>
      <c r="E115" s="17" t="s">
        <v>13757</v>
      </c>
      <c r="F115" s="7" t="s">
        <v>13758</v>
      </c>
      <c r="G115" s="5" t="s">
        <v>13759</v>
      </c>
      <c r="H115" s="6" t="s">
        <v>13760</v>
      </c>
      <c r="I115" s="7" t="s">
        <v>13761</v>
      </c>
      <c r="J115" s="13"/>
      <c r="K115" s="13"/>
      <c r="L115" s="13" t="s">
        <v>57</v>
      </c>
      <c r="M115" s="13"/>
      <c r="N115" s="13"/>
      <c r="O115" s="13"/>
      <c r="P115" s="13"/>
      <c r="Q115" s="13"/>
      <c r="R115" s="13"/>
      <c r="S115" s="13"/>
      <c r="T115" s="13"/>
      <c r="U115" s="13"/>
      <c r="V115" s="13"/>
      <c r="W115" s="13"/>
      <c r="X115" s="13"/>
      <c r="Y115" s="13"/>
    </row>
    <row r="116" spans="1:25" ht="27">
      <c r="A116" s="42" t="s">
        <v>13762</v>
      </c>
      <c r="B116" s="25" t="s">
        <v>13763</v>
      </c>
      <c r="C116" s="13" t="s">
        <v>13764</v>
      </c>
      <c r="D116" s="7" t="s">
        <v>13765</v>
      </c>
      <c r="E116" s="17" t="s">
        <v>13766</v>
      </c>
      <c r="F116" s="7" t="s">
        <v>13767</v>
      </c>
      <c r="G116" s="5" t="s">
        <v>13768</v>
      </c>
      <c r="H116" s="6" t="s">
        <v>13769</v>
      </c>
      <c r="I116" s="7" t="s">
        <v>13770</v>
      </c>
      <c r="J116" s="13"/>
      <c r="K116" s="13"/>
      <c r="L116" s="13" t="s">
        <v>57</v>
      </c>
      <c r="M116" s="13"/>
      <c r="N116" s="13"/>
      <c r="O116" s="13"/>
      <c r="P116" s="13"/>
      <c r="Q116" s="13"/>
      <c r="R116" s="13"/>
      <c r="S116" s="13"/>
      <c r="T116" s="13"/>
      <c r="U116" s="13"/>
      <c r="V116" s="13"/>
      <c r="W116" s="13"/>
      <c r="X116" s="13"/>
      <c r="Y116" s="13"/>
    </row>
    <row r="117" spans="1:25" ht="40.200000000000003">
      <c r="A117" s="42" t="s">
        <v>13771</v>
      </c>
      <c r="B117" s="25" t="s">
        <v>13772</v>
      </c>
      <c r="C117" s="13" t="s">
        <v>13773</v>
      </c>
      <c r="D117" s="7" t="s">
        <v>13774</v>
      </c>
      <c r="E117" s="17" t="s">
        <v>13775</v>
      </c>
      <c r="F117" s="7" t="s">
        <v>13776</v>
      </c>
      <c r="G117" s="5" t="s">
        <v>13777</v>
      </c>
      <c r="H117" s="6" t="s">
        <v>13778</v>
      </c>
      <c r="I117" s="7" t="s">
        <v>13779</v>
      </c>
      <c r="J117" s="13"/>
      <c r="K117" s="13"/>
      <c r="L117" s="13" t="s">
        <v>57</v>
      </c>
      <c r="M117" s="13"/>
      <c r="N117" s="13"/>
      <c r="O117" s="13"/>
      <c r="P117" s="13"/>
      <c r="Q117" s="13"/>
      <c r="R117" s="13"/>
      <c r="S117" s="13"/>
      <c r="T117" s="13"/>
      <c r="U117" s="13"/>
      <c r="V117" s="13"/>
      <c r="W117" s="13"/>
      <c r="X117" s="13"/>
      <c r="Y117" s="13"/>
    </row>
    <row r="118" spans="1:25" ht="53.4">
      <c r="A118" s="42" t="s">
        <v>13780</v>
      </c>
      <c r="B118" s="25" t="s">
        <v>13781</v>
      </c>
      <c r="C118" s="13" t="s">
        <v>13782</v>
      </c>
      <c r="D118" s="7" t="s">
        <v>13783</v>
      </c>
      <c r="E118" s="17" t="s">
        <v>13784</v>
      </c>
      <c r="F118" s="7" t="s">
        <v>13785</v>
      </c>
      <c r="G118" s="5" t="s">
        <v>13786</v>
      </c>
      <c r="H118" s="6" t="s">
        <v>13787</v>
      </c>
      <c r="I118" s="7" t="s">
        <v>13788</v>
      </c>
      <c r="J118" s="13"/>
      <c r="K118" s="13"/>
      <c r="L118" s="13" t="s">
        <v>57</v>
      </c>
      <c r="M118" s="13"/>
      <c r="N118" s="13"/>
      <c r="O118" s="13"/>
      <c r="P118" s="13"/>
      <c r="Q118" s="13"/>
      <c r="R118" s="13"/>
      <c r="S118" s="13"/>
      <c r="T118" s="13"/>
      <c r="U118" s="13"/>
      <c r="V118" s="13"/>
      <c r="W118" s="13"/>
      <c r="X118" s="13"/>
      <c r="Y118" s="13"/>
    </row>
    <row r="119" spans="1:25" ht="27">
      <c r="A119" s="42" t="s">
        <v>13789</v>
      </c>
      <c r="B119" s="25" t="s">
        <v>13790</v>
      </c>
      <c r="C119" s="13" t="s">
        <v>13791</v>
      </c>
      <c r="D119" s="7" t="s">
        <v>13792</v>
      </c>
      <c r="E119" s="17" t="s">
        <v>13793</v>
      </c>
      <c r="F119" s="7" t="s">
        <v>13794</v>
      </c>
      <c r="G119" s="5" t="s">
        <v>13795</v>
      </c>
      <c r="H119" s="6" t="s">
        <v>13796</v>
      </c>
      <c r="I119" s="7" t="s">
        <v>13797</v>
      </c>
      <c r="J119" s="13"/>
      <c r="K119" s="13"/>
      <c r="L119" s="13" t="s">
        <v>57</v>
      </c>
      <c r="M119" s="13"/>
      <c r="N119" s="13"/>
      <c r="O119" s="13"/>
      <c r="P119" s="13"/>
      <c r="Q119" s="13"/>
      <c r="R119" s="13"/>
      <c r="S119" s="13"/>
      <c r="T119" s="13"/>
      <c r="U119" s="13"/>
      <c r="V119" s="13"/>
      <c r="W119" s="13"/>
      <c r="X119" s="13"/>
      <c r="Y119" s="13"/>
    </row>
    <row r="120" spans="1:25" ht="27">
      <c r="A120" s="42" t="s">
        <v>13798</v>
      </c>
      <c r="B120" s="25" t="s">
        <v>13799</v>
      </c>
      <c r="C120" s="13" t="s">
        <v>13800</v>
      </c>
      <c r="D120" s="7" t="s">
        <v>13801</v>
      </c>
      <c r="E120" s="17" t="s">
        <v>13802</v>
      </c>
      <c r="F120" s="7" t="s">
        <v>13803</v>
      </c>
      <c r="G120" s="5" t="s">
        <v>13804</v>
      </c>
      <c r="H120" s="6" t="s">
        <v>13805</v>
      </c>
      <c r="I120" s="7" t="s">
        <v>13806</v>
      </c>
      <c r="J120" s="13"/>
      <c r="K120" s="13"/>
      <c r="L120" s="13" t="s">
        <v>57</v>
      </c>
      <c r="M120" s="13"/>
      <c r="N120" s="13"/>
      <c r="O120" s="13"/>
      <c r="P120" s="13"/>
      <c r="Q120" s="13"/>
      <c r="R120" s="13"/>
      <c r="S120" s="13"/>
      <c r="T120" s="13"/>
      <c r="U120" s="13"/>
      <c r="V120" s="13"/>
      <c r="W120" s="13"/>
      <c r="X120" s="13"/>
      <c r="Y120" s="13"/>
    </row>
    <row r="121" spans="1:25" ht="27">
      <c r="A121" s="42" t="s">
        <v>13807</v>
      </c>
      <c r="B121" s="25" t="s">
        <v>13808</v>
      </c>
      <c r="C121" s="13" t="s">
        <v>13809</v>
      </c>
      <c r="D121" s="7" t="s">
        <v>13810</v>
      </c>
      <c r="E121" s="17" t="s">
        <v>13811</v>
      </c>
      <c r="F121" s="7" t="s">
        <v>13812</v>
      </c>
      <c r="G121" s="5" t="s">
        <v>13813</v>
      </c>
      <c r="H121" s="6" t="s">
        <v>13814</v>
      </c>
      <c r="I121" s="7" t="s">
        <v>13815</v>
      </c>
      <c r="J121" s="13"/>
      <c r="K121" s="13"/>
      <c r="L121" s="13" t="s">
        <v>57</v>
      </c>
      <c r="M121" s="13"/>
      <c r="N121" s="13"/>
      <c r="O121" s="13"/>
      <c r="P121" s="13"/>
      <c r="Q121" s="13"/>
      <c r="R121" s="13"/>
      <c r="S121" s="13"/>
      <c r="T121" s="13"/>
      <c r="U121" s="13"/>
      <c r="V121" s="13"/>
      <c r="W121" s="13"/>
      <c r="X121" s="13"/>
      <c r="Y121" s="13"/>
    </row>
    <row r="122" spans="1:25" ht="13.2">
      <c r="A122" s="42" t="s">
        <v>13816</v>
      </c>
      <c r="B122" s="13" t="s">
        <v>13817</v>
      </c>
      <c r="C122" s="13" t="s">
        <v>13817</v>
      </c>
      <c r="D122" s="7" t="s">
        <v>13817</v>
      </c>
      <c r="E122" s="71" t="s">
        <v>13817</v>
      </c>
      <c r="F122" s="7" t="s">
        <v>13817</v>
      </c>
      <c r="G122" s="5" t="s">
        <v>13817</v>
      </c>
      <c r="H122" s="6" t="s">
        <v>13817</v>
      </c>
      <c r="I122" s="7" t="s">
        <v>13817</v>
      </c>
      <c r="J122" s="13"/>
      <c r="K122" s="13"/>
      <c r="L122" s="13" t="s">
        <v>57</v>
      </c>
      <c r="M122" s="13"/>
      <c r="N122" s="13"/>
      <c r="O122" s="13"/>
      <c r="P122" s="13"/>
      <c r="Q122" s="13"/>
      <c r="R122" s="13"/>
      <c r="S122" s="13"/>
      <c r="T122" s="13"/>
      <c r="U122" s="13"/>
      <c r="V122" s="13"/>
      <c r="W122" s="13"/>
      <c r="X122" s="13"/>
      <c r="Y122" s="13"/>
    </row>
    <row r="123" spans="1:25" ht="66.599999999999994">
      <c r="A123" s="42" t="s">
        <v>13818</v>
      </c>
      <c r="B123" s="25" t="s">
        <v>13819</v>
      </c>
      <c r="C123" s="13" t="s">
        <v>13820</v>
      </c>
      <c r="D123" s="7" t="s">
        <v>13821</v>
      </c>
      <c r="E123" s="17" t="s">
        <v>13822</v>
      </c>
      <c r="F123" s="7" t="s">
        <v>13823</v>
      </c>
      <c r="G123" s="5" t="s">
        <v>13824</v>
      </c>
      <c r="H123" s="6" t="s">
        <v>13825</v>
      </c>
      <c r="I123" s="7" t="s">
        <v>13826</v>
      </c>
      <c r="J123" s="13"/>
      <c r="K123" s="13"/>
      <c r="L123" s="13" t="s">
        <v>57</v>
      </c>
      <c r="M123" s="13"/>
      <c r="N123" s="13"/>
      <c r="O123" s="13"/>
      <c r="P123" s="13"/>
      <c r="Q123" s="13"/>
      <c r="R123" s="13"/>
      <c r="S123" s="13"/>
      <c r="T123" s="13"/>
      <c r="U123" s="13"/>
      <c r="V123" s="13"/>
      <c r="W123" s="13"/>
      <c r="X123" s="13"/>
      <c r="Y123" s="13"/>
    </row>
    <row r="124" spans="1:25" ht="40.200000000000003">
      <c r="A124" s="42" t="s">
        <v>13827</v>
      </c>
      <c r="B124" s="25" t="s">
        <v>13828</v>
      </c>
      <c r="C124" s="13" t="s">
        <v>13829</v>
      </c>
      <c r="D124" s="7" t="s">
        <v>13830</v>
      </c>
      <c r="E124" s="17" t="s">
        <v>13831</v>
      </c>
      <c r="F124" s="7" t="s">
        <v>13832</v>
      </c>
      <c r="G124" s="5" t="s">
        <v>13833</v>
      </c>
      <c r="H124" s="6" t="s">
        <v>13834</v>
      </c>
      <c r="I124" s="7" t="s">
        <v>13835</v>
      </c>
      <c r="J124" s="13" t="s">
        <v>13836</v>
      </c>
      <c r="K124" s="13"/>
      <c r="L124" s="13" t="s">
        <v>57</v>
      </c>
      <c r="M124" s="13"/>
      <c r="N124" s="13"/>
      <c r="O124" s="13"/>
      <c r="P124" s="13"/>
      <c r="Q124" s="13"/>
      <c r="R124" s="13"/>
      <c r="S124" s="13"/>
      <c r="T124" s="13"/>
      <c r="U124" s="13"/>
      <c r="V124" s="13"/>
      <c r="W124" s="13"/>
      <c r="X124" s="13"/>
      <c r="Y124" s="13"/>
    </row>
    <row r="125" spans="1:25" ht="39.6">
      <c r="A125" s="42" t="s">
        <v>13837</v>
      </c>
      <c r="B125" s="13" t="s">
        <v>13838</v>
      </c>
      <c r="C125" s="13" t="s">
        <v>13839</v>
      </c>
      <c r="D125" s="5" t="s">
        <v>13840</v>
      </c>
      <c r="E125" s="71" t="s">
        <v>13841</v>
      </c>
      <c r="F125" s="5" t="s">
        <v>13842</v>
      </c>
      <c r="G125" s="5" t="s">
        <v>13843</v>
      </c>
      <c r="H125" s="6" t="s">
        <v>13844</v>
      </c>
      <c r="I125" s="7" t="s">
        <v>13845</v>
      </c>
      <c r="J125" s="13" t="s">
        <v>13836</v>
      </c>
      <c r="K125" s="13"/>
      <c r="L125" s="13" t="s">
        <v>57</v>
      </c>
      <c r="M125" s="13"/>
      <c r="N125" s="13"/>
      <c r="O125" s="13"/>
      <c r="P125" s="13"/>
      <c r="Q125" s="13"/>
      <c r="R125" s="13"/>
      <c r="S125" s="13"/>
      <c r="T125" s="13"/>
      <c r="U125" s="13"/>
      <c r="V125" s="13"/>
      <c r="W125" s="13"/>
      <c r="X125" s="13"/>
      <c r="Y125" s="13"/>
    </row>
    <row r="126" spans="1:25" ht="26.4">
      <c r="A126" s="42" t="s">
        <v>13846</v>
      </c>
      <c r="B126" s="13" t="s">
        <v>13847</v>
      </c>
      <c r="C126" s="13" t="s">
        <v>13848</v>
      </c>
      <c r="D126" s="5" t="s">
        <v>13849</v>
      </c>
      <c r="E126" s="71" t="s">
        <v>13850</v>
      </c>
      <c r="F126" s="5" t="s">
        <v>13851</v>
      </c>
      <c r="G126" s="5" t="s">
        <v>13852</v>
      </c>
      <c r="H126" s="6" t="s">
        <v>13853</v>
      </c>
      <c r="I126" s="7" t="s">
        <v>13854</v>
      </c>
      <c r="J126" s="13" t="s">
        <v>13836</v>
      </c>
      <c r="K126" s="13"/>
      <c r="L126" s="13" t="s">
        <v>57</v>
      </c>
      <c r="M126" s="13"/>
      <c r="N126" s="13"/>
      <c r="O126" s="13"/>
      <c r="P126" s="13"/>
      <c r="Q126" s="13"/>
      <c r="R126" s="13"/>
      <c r="S126" s="13"/>
      <c r="T126" s="13"/>
      <c r="U126" s="13"/>
      <c r="V126" s="13"/>
      <c r="W126" s="13"/>
      <c r="X126" s="13"/>
      <c r="Y126" s="13"/>
    </row>
    <row r="127" spans="1:25" ht="26.4">
      <c r="A127" s="42" t="s">
        <v>13855</v>
      </c>
      <c r="B127" s="13" t="s">
        <v>13856</v>
      </c>
      <c r="C127" s="13" t="s">
        <v>13857</v>
      </c>
      <c r="D127" s="5" t="s">
        <v>13858</v>
      </c>
      <c r="E127" s="71" t="s">
        <v>13859</v>
      </c>
      <c r="F127" s="5" t="s">
        <v>13860</v>
      </c>
      <c r="G127" s="5" t="s">
        <v>13861</v>
      </c>
      <c r="H127" s="6" t="s">
        <v>13862</v>
      </c>
      <c r="I127" s="7" t="s">
        <v>13863</v>
      </c>
      <c r="J127" s="13" t="s">
        <v>13836</v>
      </c>
      <c r="K127" s="13"/>
      <c r="L127" s="13" t="s">
        <v>57</v>
      </c>
      <c r="M127" s="13"/>
      <c r="N127" s="13"/>
      <c r="O127" s="13"/>
      <c r="P127" s="13"/>
      <c r="Q127" s="13"/>
      <c r="R127" s="13"/>
      <c r="S127" s="13"/>
      <c r="T127" s="13"/>
      <c r="U127" s="13"/>
      <c r="V127" s="13"/>
      <c r="W127" s="13"/>
      <c r="X127" s="13"/>
      <c r="Y127" s="13"/>
    </row>
    <row r="128" spans="1:25" ht="26.4">
      <c r="A128" s="42" t="s">
        <v>13864</v>
      </c>
      <c r="B128" s="13" t="s">
        <v>13865</v>
      </c>
      <c r="C128" s="13" t="s">
        <v>13866</v>
      </c>
      <c r="D128" s="5" t="s">
        <v>13867</v>
      </c>
      <c r="E128" s="47" t="s">
        <v>13868</v>
      </c>
      <c r="F128" s="5" t="s">
        <v>13869</v>
      </c>
      <c r="G128" s="5" t="s">
        <v>13870</v>
      </c>
      <c r="H128" s="6" t="s">
        <v>13871</v>
      </c>
      <c r="I128" s="7" t="s">
        <v>13872</v>
      </c>
      <c r="J128" s="13" t="s">
        <v>13836</v>
      </c>
      <c r="K128" s="13"/>
      <c r="L128" s="13" t="s">
        <v>57</v>
      </c>
      <c r="M128" s="13"/>
      <c r="N128" s="13"/>
      <c r="O128" s="13"/>
      <c r="P128" s="13"/>
      <c r="Q128" s="13"/>
      <c r="R128" s="13"/>
      <c r="S128" s="13"/>
      <c r="T128" s="13"/>
      <c r="U128" s="13"/>
      <c r="V128" s="13"/>
      <c r="W128" s="13"/>
      <c r="X128" s="13"/>
      <c r="Y128" s="13"/>
    </row>
    <row r="129" spans="1:25" ht="26.4">
      <c r="A129" s="42" t="s">
        <v>13873</v>
      </c>
      <c r="B129" s="13" t="s">
        <v>13874</v>
      </c>
      <c r="C129" s="13" t="s">
        <v>13875</v>
      </c>
      <c r="D129" s="5" t="s">
        <v>13876</v>
      </c>
      <c r="E129" s="17" t="s">
        <v>13877</v>
      </c>
      <c r="F129" s="5" t="s">
        <v>13878</v>
      </c>
      <c r="G129" s="5" t="s">
        <v>13879</v>
      </c>
      <c r="H129" s="6" t="s">
        <v>13880</v>
      </c>
      <c r="I129" s="7" t="s">
        <v>13881</v>
      </c>
      <c r="J129" s="13" t="s">
        <v>13836</v>
      </c>
      <c r="K129" s="13"/>
      <c r="L129" s="13" t="s">
        <v>57</v>
      </c>
      <c r="M129" s="13"/>
      <c r="N129" s="13"/>
      <c r="O129" s="13"/>
      <c r="P129" s="13"/>
      <c r="Q129" s="13"/>
      <c r="R129" s="13"/>
      <c r="S129" s="13"/>
      <c r="T129" s="13"/>
      <c r="U129" s="13"/>
      <c r="V129" s="13"/>
      <c r="W129" s="13"/>
      <c r="X129" s="13"/>
      <c r="Y129" s="13"/>
    </row>
    <row r="130" spans="1:25" ht="26.4">
      <c r="A130" s="42" t="s">
        <v>13882</v>
      </c>
      <c r="B130" s="13" t="s">
        <v>13883</v>
      </c>
      <c r="C130" s="13" t="s">
        <v>13884</v>
      </c>
      <c r="D130" s="5" t="s">
        <v>13885</v>
      </c>
      <c r="E130" s="17" t="s">
        <v>13886</v>
      </c>
      <c r="F130" s="5" t="s">
        <v>13887</v>
      </c>
      <c r="G130" s="5" t="s">
        <v>13888</v>
      </c>
      <c r="H130" s="6" t="s">
        <v>13889</v>
      </c>
      <c r="I130" s="7" t="s">
        <v>13890</v>
      </c>
      <c r="J130" s="13" t="s">
        <v>13836</v>
      </c>
      <c r="K130" s="13"/>
      <c r="L130" s="13" t="s">
        <v>57</v>
      </c>
      <c r="M130" s="13"/>
      <c r="N130" s="13"/>
      <c r="O130" s="13"/>
      <c r="P130" s="13"/>
      <c r="Q130" s="13"/>
      <c r="R130" s="13"/>
      <c r="S130" s="13"/>
      <c r="T130" s="13"/>
      <c r="U130" s="13"/>
      <c r="V130" s="13"/>
      <c r="W130" s="13"/>
      <c r="X130" s="13"/>
      <c r="Y130" s="13"/>
    </row>
    <row r="131" spans="1:25" ht="39.6">
      <c r="A131" s="42" t="s">
        <v>13891</v>
      </c>
      <c r="B131" s="13" t="s">
        <v>13892</v>
      </c>
      <c r="C131" s="13" t="s">
        <v>13893</v>
      </c>
      <c r="D131" s="5" t="s">
        <v>13894</v>
      </c>
      <c r="E131" s="71" t="s">
        <v>13895</v>
      </c>
      <c r="F131" s="5" t="s">
        <v>13896</v>
      </c>
      <c r="G131" s="5" t="s">
        <v>13897</v>
      </c>
      <c r="H131" s="6" t="s">
        <v>13898</v>
      </c>
      <c r="I131" s="7" t="s">
        <v>13899</v>
      </c>
      <c r="J131" s="13" t="s">
        <v>13836</v>
      </c>
      <c r="K131" s="13"/>
      <c r="L131" s="13" t="s">
        <v>57</v>
      </c>
      <c r="M131" s="13"/>
      <c r="N131" s="13"/>
      <c r="O131" s="13"/>
      <c r="P131" s="13"/>
      <c r="Q131" s="13"/>
      <c r="R131" s="13"/>
      <c r="S131" s="13"/>
      <c r="T131" s="13"/>
      <c r="U131" s="13"/>
      <c r="V131" s="13"/>
      <c r="W131" s="13"/>
      <c r="X131" s="13"/>
      <c r="Y131" s="13"/>
    </row>
    <row r="132" spans="1:25" ht="39.6">
      <c r="A132" s="42" t="s">
        <v>13900</v>
      </c>
      <c r="B132" s="13" t="s">
        <v>13901</v>
      </c>
      <c r="C132" s="13" t="s">
        <v>13902</v>
      </c>
      <c r="D132" s="5" t="s">
        <v>13903</v>
      </c>
      <c r="E132" s="71" t="s">
        <v>13904</v>
      </c>
      <c r="F132" s="5" t="s">
        <v>13905</v>
      </c>
      <c r="G132" s="5" t="s">
        <v>13906</v>
      </c>
      <c r="H132" s="6" t="s">
        <v>13907</v>
      </c>
      <c r="I132" s="7" t="s">
        <v>13908</v>
      </c>
      <c r="J132" s="13" t="s">
        <v>13836</v>
      </c>
      <c r="K132" s="13"/>
      <c r="L132" s="13" t="s">
        <v>57</v>
      </c>
      <c r="M132" s="13"/>
      <c r="N132" s="13"/>
      <c r="O132" s="13"/>
      <c r="P132" s="13"/>
      <c r="Q132" s="13"/>
      <c r="R132" s="13"/>
      <c r="S132" s="13"/>
      <c r="T132" s="13"/>
      <c r="U132" s="13"/>
      <c r="V132" s="13"/>
      <c r="W132" s="13"/>
      <c r="X132" s="13"/>
      <c r="Y132" s="13"/>
    </row>
    <row r="133" spans="1:25" ht="26.4">
      <c r="A133" s="42" t="s">
        <v>13909</v>
      </c>
      <c r="B133" s="13" t="s">
        <v>13910</v>
      </c>
      <c r="C133" s="13" t="s">
        <v>13911</v>
      </c>
      <c r="D133" s="5" t="s">
        <v>13912</v>
      </c>
      <c r="E133" s="71" t="s">
        <v>13913</v>
      </c>
      <c r="F133" s="5" t="s">
        <v>13914</v>
      </c>
      <c r="G133" s="5" t="s">
        <v>13915</v>
      </c>
      <c r="H133" s="6" t="s">
        <v>13916</v>
      </c>
      <c r="I133" s="7" t="s">
        <v>13917</v>
      </c>
      <c r="J133" s="13" t="s">
        <v>13836</v>
      </c>
      <c r="K133" s="13"/>
      <c r="L133" s="13" t="s">
        <v>57</v>
      </c>
      <c r="M133" s="13"/>
      <c r="N133" s="13"/>
      <c r="O133" s="13"/>
      <c r="P133" s="13"/>
      <c r="Q133" s="13"/>
      <c r="R133" s="13"/>
      <c r="S133" s="13"/>
      <c r="T133" s="13"/>
      <c r="U133" s="13"/>
      <c r="V133" s="13"/>
      <c r="W133" s="13"/>
      <c r="X133" s="13"/>
      <c r="Y133" s="13"/>
    </row>
    <row r="134" spans="1:25" ht="26.4">
      <c r="A134" s="42" t="s">
        <v>13918</v>
      </c>
      <c r="B134" s="13" t="s">
        <v>13919</v>
      </c>
      <c r="C134" s="13" t="s">
        <v>13920</v>
      </c>
      <c r="D134" s="5" t="s">
        <v>13921</v>
      </c>
      <c r="E134" s="71" t="s">
        <v>13922</v>
      </c>
      <c r="F134" s="5" t="s">
        <v>13923</v>
      </c>
      <c r="G134" s="5" t="s">
        <v>13924</v>
      </c>
      <c r="H134" s="6" t="s">
        <v>13925</v>
      </c>
      <c r="I134" s="7" t="s">
        <v>13926</v>
      </c>
      <c r="J134" s="13" t="s">
        <v>13836</v>
      </c>
      <c r="K134" s="13"/>
      <c r="L134" s="13" t="s">
        <v>57</v>
      </c>
      <c r="M134" s="13"/>
      <c r="N134" s="13"/>
      <c r="O134" s="13"/>
      <c r="P134" s="13"/>
      <c r="Q134" s="13"/>
      <c r="R134" s="13"/>
      <c r="S134" s="13"/>
      <c r="T134" s="13"/>
      <c r="U134" s="13"/>
      <c r="V134" s="13"/>
      <c r="W134" s="13"/>
      <c r="X134" s="13"/>
      <c r="Y134" s="13"/>
    </row>
    <row r="135" spans="1:25" ht="40.200000000000003">
      <c r="A135" s="42" t="s">
        <v>13927</v>
      </c>
      <c r="B135" s="25" t="s">
        <v>13928</v>
      </c>
      <c r="C135" s="13" t="s">
        <v>13929</v>
      </c>
      <c r="D135" s="5" t="s">
        <v>13930</v>
      </c>
      <c r="E135" s="17" t="s">
        <v>13931</v>
      </c>
      <c r="F135" s="5" t="s">
        <v>13932</v>
      </c>
      <c r="G135" s="5" t="s">
        <v>13933</v>
      </c>
      <c r="H135" s="6" t="s">
        <v>13934</v>
      </c>
      <c r="I135" s="7" t="s">
        <v>13935</v>
      </c>
      <c r="J135" s="13" t="s">
        <v>13836</v>
      </c>
      <c r="K135" s="13"/>
      <c r="L135" s="13" t="s">
        <v>57</v>
      </c>
      <c r="M135" s="13"/>
      <c r="N135" s="13"/>
      <c r="O135" s="13"/>
      <c r="P135" s="13"/>
      <c r="Q135" s="13"/>
      <c r="R135" s="13"/>
      <c r="S135" s="13"/>
      <c r="T135" s="13"/>
      <c r="U135" s="13"/>
      <c r="V135" s="13"/>
      <c r="W135" s="13"/>
      <c r="X135" s="13"/>
      <c r="Y135" s="13"/>
    </row>
    <row r="136" spans="1:25" ht="52.8">
      <c r="A136" s="42" t="s">
        <v>13936</v>
      </c>
      <c r="B136" s="13" t="s">
        <v>13937</v>
      </c>
      <c r="C136" s="13" t="s">
        <v>13938</v>
      </c>
      <c r="D136" s="5" t="s">
        <v>13939</v>
      </c>
      <c r="E136" s="71" t="s">
        <v>13940</v>
      </c>
      <c r="F136" s="5" t="s">
        <v>13941</v>
      </c>
      <c r="G136" s="5" t="s">
        <v>13942</v>
      </c>
      <c r="H136" s="6" t="s">
        <v>13943</v>
      </c>
      <c r="I136" s="7" t="s">
        <v>13944</v>
      </c>
      <c r="J136" s="13" t="s">
        <v>13836</v>
      </c>
      <c r="K136" s="13"/>
      <c r="L136" s="13" t="s">
        <v>57</v>
      </c>
      <c r="M136" s="13"/>
      <c r="N136" s="13"/>
      <c r="O136" s="13"/>
      <c r="P136" s="13"/>
      <c r="Q136" s="13"/>
      <c r="R136" s="13"/>
      <c r="S136" s="13"/>
      <c r="T136" s="13"/>
      <c r="U136" s="13"/>
      <c r="V136" s="13"/>
      <c r="W136" s="13"/>
      <c r="X136" s="13"/>
      <c r="Y136" s="13"/>
    </row>
    <row r="137" spans="1:25" ht="53.4">
      <c r="A137" s="42" t="s">
        <v>13945</v>
      </c>
      <c r="B137" s="25" t="s">
        <v>13946</v>
      </c>
      <c r="C137" s="13" t="s">
        <v>13947</v>
      </c>
      <c r="D137" s="7" t="s">
        <v>13948</v>
      </c>
      <c r="E137" s="17" t="s">
        <v>13949</v>
      </c>
      <c r="F137" s="7" t="s">
        <v>13950</v>
      </c>
      <c r="G137" s="5" t="s">
        <v>13951</v>
      </c>
      <c r="H137" s="6" t="s">
        <v>13952</v>
      </c>
      <c r="I137" s="7" t="s">
        <v>13953</v>
      </c>
      <c r="J137" s="13" t="s">
        <v>13836</v>
      </c>
      <c r="K137" s="13"/>
      <c r="L137" s="13" t="s">
        <v>57</v>
      </c>
      <c r="M137" s="13"/>
      <c r="N137" s="13"/>
      <c r="O137" s="13"/>
      <c r="P137" s="13"/>
      <c r="Q137" s="13"/>
      <c r="R137" s="13"/>
      <c r="S137" s="13"/>
      <c r="T137" s="13"/>
      <c r="U137" s="13"/>
      <c r="V137" s="13"/>
      <c r="W137" s="13"/>
      <c r="X137" s="13"/>
      <c r="Y137" s="13"/>
    </row>
    <row r="138" spans="1:25" ht="93">
      <c r="A138" s="42" t="s">
        <v>13954</v>
      </c>
      <c r="B138" s="25" t="s">
        <v>13955</v>
      </c>
      <c r="C138" s="13" t="s">
        <v>13956</v>
      </c>
      <c r="D138" s="7" t="s">
        <v>13957</v>
      </c>
      <c r="E138" s="17" t="s">
        <v>13958</v>
      </c>
      <c r="F138" s="7" t="s">
        <v>13959</v>
      </c>
      <c r="G138" s="5" t="s">
        <v>13960</v>
      </c>
      <c r="H138" s="6" t="s">
        <v>13961</v>
      </c>
      <c r="I138" s="7" t="s">
        <v>13962</v>
      </c>
      <c r="J138" s="13" t="s">
        <v>13836</v>
      </c>
      <c r="K138" s="13"/>
      <c r="L138" s="13" t="s">
        <v>57</v>
      </c>
      <c r="M138" s="13"/>
      <c r="N138" s="13"/>
      <c r="O138" s="13"/>
      <c r="P138" s="13"/>
      <c r="Q138" s="13"/>
      <c r="R138" s="13"/>
      <c r="S138" s="13"/>
      <c r="T138" s="13"/>
      <c r="U138" s="13"/>
      <c r="V138" s="13"/>
      <c r="W138" s="13"/>
      <c r="X138" s="13"/>
      <c r="Y138" s="13"/>
    </row>
    <row r="139" spans="1:25" ht="66">
      <c r="A139" s="42" t="s">
        <v>13963</v>
      </c>
      <c r="B139" s="13" t="s">
        <v>13964</v>
      </c>
      <c r="C139" s="13" t="s">
        <v>13965</v>
      </c>
      <c r="D139" s="7" t="s">
        <v>13966</v>
      </c>
      <c r="E139" s="71" t="s">
        <v>13967</v>
      </c>
      <c r="F139" s="7" t="s">
        <v>13968</v>
      </c>
      <c r="G139" s="5" t="s">
        <v>13969</v>
      </c>
      <c r="H139" s="6" t="s">
        <v>13970</v>
      </c>
      <c r="I139" s="7" t="s">
        <v>13971</v>
      </c>
      <c r="J139" s="13" t="s">
        <v>13836</v>
      </c>
      <c r="K139" s="13"/>
      <c r="L139" s="13" t="s">
        <v>57</v>
      </c>
      <c r="M139" s="13"/>
      <c r="N139" s="13"/>
      <c r="O139" s="13"/>
      <c r="P139" s="13"/>
      <c r="Q139" s="13"/>
      <c r="R139" s="13"/>
      <c r="S139" s="13"/>
      <c r="T139" s="13"/>
      <c r="U139" s="13"/>
      <c r="V139" s="13"/>
      <c r="W139" s="13"/>
      <c r="X139" s="13"/>
      <c r="Y139" s="13"/>
    </row>
    <row r="140" spans="1:25" ht="66.599999999999994">
      <c r="A140" s="42" t="s">
        <v>13972</v>
      </c>
      <c r="B140" s="25" t="s">
        <v>13973</v>
      </c>
      <c r="C140" s="13" t="s">
        <v>13974</v>
      </c>
      <c r="D140" s="7" t="s">
        <v>13975</v>
      </c>
      <c r="E140" s="17" t="s">
        <v>13976</v>
      </c>
      <c r="F140" s="7" t="s">
        <v>13977</v>
      </c>
      <c r="G140" s="5" t="s">
        <v>13978</v>
      </c>
      <c r="H140" s="6" t="s">
        <v>13979</v>
      </c>
      <c r="I140" s="7" t="s">
        <v>13980</v>
      </c>
      <c r="J140" s="13" t="s">
        <v>13836</v>
      </c>
      <c r="K140" s="13"/>
      <c r="L140" s="13" t="s">
        <v>57</v>
      </c>
      <c r="M140" s="13"/>
      <c r="N140" s="13"/>
      <c r="O140" s="13"/>
      <c r="P140" s="13"/>
      <c r="Q140" s="13"/>
      <c r="R140" s="13"/>
      <c r="S140" s="13"/>
      <c r="T140" s="13"/>
      <c r="U140" s="13"/>
      <c r="V140" s="13"/>
      <c r="W140" s="13"/>
      <c r="X140" s="13"/>
      <c r="Y140" s="13"/>
    </row>
    <row r="141" spans="1:25" ht="40.200000000000003">
      <c r="A141" s="42" t="s">
        <v>13981</v>
      </c>
      <c r="B141" s="25" t="s">
        <v>13982</v>
      </c>
      <c r="C141" s="13" t="s">
        <v>13983</v>
      </c>
      <c r="D141" s="7" t="s">
        <v>13984</v>
      </c>
      <c r="E141" s="17" t="s">
        <v>13985</v>
      </c>
      <c r="F141" s="7" t="s">
        <v>13986</v>
      </c>
      <c r="G141" s="5" t="s">
        <v>13987</v>
      </c>
      <c r="H141" s="6" t="s">
        <v>13988</v>
      </c>
      <c r="I141" s="7" t="s">
        <v>13989</v>
      </c>
      <c r="J141" s="13"/>
      <c r="K141" s="13"/>
      <c r="L141" s="13" t="s">
        <v>57</v>
      </c>
      <c r="M141" s="13"/>
      <c r="N141" s="13"/>
      <c r="O141" s="13"/>
      <c r="P141" s="13"/>
      <c r="Q141" s="13"/>
      <c r="R141" s="13"/>
      <c r="S141" s="13"/>
      <c r="T141" s="13"/>
      <c r="U141" s="13"/>
      <c r="V141" s="13"/>
      <c r="W141" s="13"/>
      <c r="X141" s="13"/>
      <c r="Y141" s="13"/>
    </row>
    <row r="142" spans="1:25" ht="40.200000000000003">
      <c r="A142" s="42" t="s">
        <v>13990</v>
      </c>
      <c r="B142" s="25" t="s">
        <v>13991</v>
      </c>
      <c r="C142" s="13" t="s">
        <v>13992</v>
      </c>
      <c r="D142" s="7" t="s">
        <v>13993</v>
      </c>
      <c r="E142" s="17" t="s">
        <v>13994</v>
      </c>
      <c r="F142" s="7" t="s">
        <v>13995</v>
      </c>
      <c r="G142" s="5" t="s">
        <v>13996</v>
      </c>
      <c r="H142" s="6" t="s">
        <v>13997</v>
      </c>
      <c r="I142" s="7" t="s">
        <v>13998</v>
      </c>
      <c r="J142" s="13"/>
      <c r="K142" s="13"/>
      <c r="L142" s="13" t="s">
        <v>57</v>
      </c>
      <c r="M142" s="13"/>
      <c r="N142" s="13"/>
      <c r="O142" s="13"/>
      <c r="P142" s="13"/>
      <c r="Q142" s="13"/>
      <c r="R142" s="13"/>
      <c r="S142" s="13"/>
      <c r="T142" s="13"/>
      <c r="U142" s="13"/>
      <c r="V142" s="13"/>
      <c r="W142" s="13"/>
      <c r="X142" s="13"/>
      <c r="Y142" s="13"/>
    </row>
    <row r="143" spans="1:25" ht="40.200000000000003">
      <c r="A143" s="42" t="s">
        <v>13999</v>
      </c>
      <c r="B143" s="25" t="s">
        <v>14000</v>
      </c>
      <c r="C143" s="13" t="s">
        <v>14001</v>
      </c>
      <c r="D143" s="7" t="s">
        <v>14002</v>
      </c>
      <c r="E143" s="17" t="s">
        <v>14003</v>
      </c>
      <c r="F143" s="7" t="s">
        <v>14004</v>
      </c>
      <c r="G143" s="5" t="s">
        <v>14005</v>
      </c>
      <c r="H143" s="6" t="s">
        <v>14006</v>
      </c>
      <c r="I143" s="7" t="s">
        <v>14007</v>
      </c>
      <c r="J143" s="13"/>
      <c r="K143" s="13"/>
      <c r="L143" s="13" t="s">
        <v>57</v>
      </c>
      <c r="M143" s="13"/>
      <c r="N143" s="13"/>
      <c r="O143" s="13"/>
      <c r="P143" s="13"/>
      <c r="Q143" s="13"/>
      <c r="R143" s="13"/>
      <c r="S143" s="13"/>
      <c r="T143" s="13"/>
      <c r="U143" s="13"/>
      <c r="V143" s="13"/>
      <c r="W143" s="13"/>
      <c r="X143" s="13"/>
      <c r="Y143" s="13"/>
    </row>
    <row r="144" spans="1:25" ht="40.200000000000003">
      <c r="A144" s="42" t="s">
        <v>14008</v>
      </c>
      <c r="B144" s="25" t="s">
        <v>14009</v>
      </c>
      <c r="C144" s="13" t="s">
        <v>14010</v>
      </c>
      <c r="D144" s="7" t="s">
        <v>14011</v>
      </c>
      <c r="E144" s="17" t="s">
        <v>14012</v>
      </c>
      <c r="F144" s="7" t="s">
        <v>14013</v>
      </c>
      <c r="G144" s="5" t="s">
        <v>14014</v>
      </c>
      <c r="H144" s="6" t="s">
        <v>14015</v>
      </c>
      <c r="I144" s="7" t="s">
        <v>14016</v>
      </c>
      <c r="J144" s="13"/>
      <c r="K144" s="13"/>
      <c r="L144" s="13" t="s">
        <v>57</v>
      </c>
      <c r="M144" s="13"/>
      <c r="N144" s="13"/>
      <c r="O144" s="13"/>
      <c r="P144" s="13"/>
      <c r="Q144" s="13"/>
      <c r="R144" s="13"/>
      <c r="S144" s="13"/>
      <c r="T144" s="13"/>
      <c r="U144" s="13"/>
      <c r="V144" s="13"/>
      <c r="W144" s="13"/>
      <c r="X144" s="13"/>
      <c r="Y144" s="13"/>
    </row>
    <row r="145" spans="1:25" ht="40.200000000000003">
      <c r="A145" s="9" t="s">
        <v>14017</v>
      </c>
      <c r="B145" s="25" t="s">
        <v>14018</v>
      </c>
      <c r="C145" s="13" t="s">
        <v>14019</v>
      </c>
      <c r="D145" s="7" t="s">
        <v>14020</v>
      </c>
      <c r="E145" s="17" t="s">
        <v>14021</v>
      </c>
      <c r="F145" s="7" t="s">
        <v>14022</v>
      </c>
      <c r="G145" s="5" t="s">
        <v>14023</v>
      </c>
      <c r="H145" s="6" t="s">
        <v>14024</v>
      </c>
      <c r="I145" s="7" t="s">
        <v>14025</v>
      </c>
      <c r="J145" s="13"/>
      <c r="K145" s="13"/>
      <c r="L145" s="13" t="s">
        <v>57</v>
      </c>
      <c r="M145" s="13"/>
      <c r="N145" s="13"/>
      <c r="O145" s="13"/>
      <c r="P145" s="13"/>
      <c r="Q145" s="13"/>
      <c r="R145" s="13"/>
      <c r="S145" s="13"/>
      <c r="T145" s="13"/>
      <c r="U145" s="13"/>
      <c r="V145" s="13"/>
      <c r="W145" s="13"/>
      <c r="X145" s="13"/>
      <c r="Y145" s="13"/>
    </row>
    <row r="146" spans="1:25" ht="13.2">
      <c r="A146" s="42" t="s">
        <v>14026</v>
      </c>
      <c r="B146" s="7" t="s">
        <v>14027</v>
      </c>
      <c r="C146" s="13" t="s">
        <v>14028</v>
      </c>
      <c r="D146" s="7" t="s">
        <v>14029</v>
      </c>
      <c r="E146" s="7" t="s">
        <v>14030</v>
      </c>
      <c r="F146" s="7" t="s">
        <v>14031</v>
      </c>
      <c r="G146" s="5" t="s">
        <v>14032</v>
      </c>
      <c r="H146" s="6" t="s">
        <v>14033</v>
      </c>
      <c r="I146" s="7" t="s">
        <v>14034</v>
      </c>
      <c r="J146" s="13"/>
      <c r="K146" s="13"/>
      <c r="L146" s="13"/>
      <c r="M146" s="13"/>
      <c r="N146" s="13"/>
      <c r="O146" s="13"/>
      <c r="P146" s="13"/>
      <c r="Q146" s="13"/>
      <c r="R146" s="13"/>
      <c r="S146" s="13"/>
      <c r="T146" s="13"/>
      <c r="U146" s="13"/>
      <c r="V146" s="13"/>
      <c r="W146" s="13"/>
      <c r="X146" s="13"/>
      <c r="Y146" s="13"/>
    </row>
    <row r="147" spans="1:25" ht="39.6">
      <c r="A147" s="42" t="s">
        <v>14035</v>
      </c>
      <c r="B147" s="7" t="s">
        <v>14036</v>
      </c>
      <c r="C147" s="13" t="s">
        <v>14037</v>
      </c>
      <c r="D147" s="7" t="s">
        <v>14038</v>
      </c>
      <c r="E147" s="7" t="s">
        <v>14039</v>
      </c>
      <c r="F147" s="7" t="s">
        <v>14040</v>
      </c>
      <c r="G147" s="5" t="s">
        <v>14041</v>
      </c>
      <c r="H147" s="6" t="s">
        <v>14042</v>
      </c>
      <c r="I147" s="7" t="s">
        <v>14043</v>
      </c>
      <c r="J147" s="13"/>
      <c r="K147" s="13"/>
      <c r="L147" s="13"/>
      <c r="M147" s="13"/>
      <c r="N147" s="13"/>
      <c r="O147" s="13"/>
      <c r="P147" s="13"/>
      <c r="Q147" s="13"/>
      <c r="R147" s="13"/>
      <c r="S147" s="13"/>
      <c r="T147" s="13"/>
      <c r="U147" s="13"/>
      <c r="V147" s="13"/>
      <c r="W147" s="13"/>
      <c r="X147" s="13"/>
      <c r="Y147" s="13"/>
    </row>
    <row r="148" spans="1:25" ht="13.2">
      <c r="A148" s="42" t="s">
        <v>14044</v>
      </c>
      <c r="B148" s="7" t="s">
        <v>14045</v>
      </c>
      <c r="C148" s="13" t="s">
        <v>14046</v>
      </c>
      <c r="D148" s="7" t="s">
        <v>14047</v>
      </c>
      <c r="E148" s="7" t="s">
        <v>14048</v>
      </c>
      <c r="F148" s="7" t="s">
        <v>14049</v>
      </c>
      <c r="G148" s="5" t="s">
        <v>14050</v>
      </c>
      <c r="H148" s="6" t="s">
        <v>14051</v>
      </c>
      <c r="I148" s="7" t="s">
        <v>14052</v>
      </c>
      <c r="J148" s="13"/>
      <c r="K148" s="13"/>
      <c r="L148" s="13"/>
      <c r="M148" s="13"/>
      <c r="N148" s="13"/>
      <c r="O148" s="13"/>
      <c r="P148" s="13"/>
      <c r="Q148" s="13"/>
      <c r="R148" s="13"/>
      <c r="S148" s="13"/>
      <c r="T148" s="13"/>
      <c r="U148" s="13"/>
      <c r="V148" s="13"/>
      <c r="W148" s="13"/>
      <c r="X148" s="13"/>
      <c r="Y148" s="13"/>
    </row>
    <row r="149" spans="1:25" ht="26.4">
      <c r="A149" s="42" t="s">
        <v>14053</v>
      </c>
      <c r="B149" s="7" t="s">
        <v>14054</v>
      </c>
      <c r="C149" s="13" t="s">
        <v>14055</v>
      </c>
      <c r="D149" s="7" t="s">
        <v>14056</v>
      </c>
      <c r="E149" s="7" t="s">
        <v>14057</v>
      </c>
      <c r="F149" s="7" t="s">
        <v>14058</v>
      </c>
      <c r="G149" s="5" t="s">
        <v>14059</v>
      </c>
      <c r="H149" s="6" t="s">
        <v>14060</v>
      </c>
      <c r="I149" s="7" t="s">
        <v>14061</v>
      </c>
      <c r="J149" s="13"/>
      <c r="K149" s="13"/>
      <c r="L149" s="13"/>
      <c r="M149" s="13"/>
      <c r="N149" s="13"/>
      <c r="O149" s="13"/>
      <c r="P149" s="13"/>
      <c r="Q149" s="13"/>
      <c r="R149" s="13"/>
      <c r="S149" s="13"/>
      <c r="T149" s="13"/>
      <c r="U149" s="13"/>
      <c r="V149" s="13"/>
      <c r="W149" s="13"/>
      <c r="X149" s="13"/>
      <c r="Y149" s="13"/>
    </row>
    <row r="150" spans="1:25" ht="13.2">
      <c r="A150" s="42" t="s">
        <v>14062</v>
      </c>
      <c r="B150" s="7" t="s">
        <v>14063</v>
      </c>
      <c r="C150" s="13" t="s">
        <v>14063</v>
      </c>
      <c r="D150" s="7" t="s">
        <v>14063</v>
      </c>
      <c r="E150" s="7" t="s">
        <v>13114</v>
      </c>
      <c r="F150" s="7" t="s">
        <v>13115</v>
      </c>
      <c r="G150" s="5" t="s">
        <v>14064</v>
      </c>
      <c r="H150" s="6" t="s">
        <v>14065</v>
      </c>
      <c r="I150" s="7" t="s">
        <v>14066</v>
      </c>
      <c r="J150" s="13"/>
      <c r="K150" s="13"/>
      <c r="L150" s="13"/>
      <c r="M150" s="13"/>
      <c r="N150" s="13"/>
      <c r="O150" s="13"/>
      <c r="P150" s="13"/>
      <c r="Q150" s="13"/>
      <c r="R150" s="13"/>
      <c r="S150" s="13"/>
      <c r="T150" s="13"/>
      <c r="U150" s="13"/>
      <c r="V150" s="13"/>
      <c r="W150" s="13"/>
      <c r="X150" s="13"/>
      <c r="Y150" s="13"/>
    </row>
    <row r="151" spans="1:25" ht="13.8">
      <c r="A151" s="31" t="s">
        <v>14067</v>
      </c>
      <c r="B151" s="48" t="s">
        <v>14068</v>
      </c>
      <c r="C151" s="23" t="s">
        <v>14069</v>
      </c>
      <c r="D151" s="48" t="s">
        <v>14070</v>
      </c>
      <c r="E151" s="48" t="s">
        <v>14071</v>
      </c>
      <c r="F151" s="48" t="s">
        <v>14072</v>
      </c>
      <c r="G151" s="5" t="s">
        <v>14073</v>
      </c>
      <c r="H151" s="6" t="s">
        <v>14074</v>
      </c>
      <c r="I151" s="7" t="s">
        <v>14075</v>
      </c>
      <c r="J151" s="24"/>
      <c r="K151" s="24"/>
      <c r="L151" s="24"/>
      <c r="M151" s="24"/>
      <c r="N151" s="24"/>
      <c r="O151" s="24"/>
      <c r="P151" s="24"/>
      <c r="Q151" s="24"/>
      <c r="R151" s="24"/>
      <c r="S151" s="24"/>
      <c r="T151" s="24"/>
      <c r="U151" s="24"/>
      <c r="V151" s="24"/>
      <c r="W151" s="24"/>
      <c r="X151" s="24"/>
      <c r="Y151" s="24"/>
    </row>
    <row r="152" spans="1:25" ht="41.4">
      <c r="A152" s="31" t="s">
        <v>14076</v>
      </c>
      <c r="B152" s="48" t="s">
        <v>14077</v>
      </c>
      <c r="C152" s="23" t="s">
        <v>14078</v>
      </c>
      <c r="D152" s="48" t="s">
        <v>14079</v>
      </c>
      <c r="E152" s="48" t="s">
        <v>14080</v>
      </c>
      <c r="F152" s="48" t="s">
        <v>14081</v>
      </c>
      <c r="G152" s="5" t="s">
        <v>14082</v>
      </c>
      <c r="H152" s="6" t="s">
        <v>14083</v>
      </c>
      <c r="I152" s="7" t="s">
        <v>14084</v>
      </c>
      <c r="J152" s="24"/>
      <c r="K152" s="24"/>
      <c r="L152" s="24"/>
      <c r="M152" s="24"/>
      <c r="N152" s="24"/>
      <c r="O152" s="24"/>
      <c r="P152" s="24"/>
      <c r="Q152" s="24"/>
      <c r="R152" s="24"/>
      <c r="S152" s="24"/>
      <c r="T152" s="24"/>
      <c r="U152" s="24"/>
      <c r="V152" s="24"/>
      <c r="W152" s="24"/>
      <c r="X152" s="24"/>
      <c r="Y152" s="24"/>
    </row>
    <row r="153" spans="1:25" ht="13.8">
      <c r="A153" s="31" t="s">
        <v>14085</v>
      </c>
      <c r="B153" s="7" t="s">
        <v>14086</v>
      </c>
      <c r="C153" s="13" t="s">
        <v>14087</v>
      </c>
      <c r="D153" s="7" t="s">
        <v>14088</v>
      </c>
      <c r="E153" s="7" t="s">
        <v>14089</v>
      </c>
      <c r="F153" s="7" t="s">
        <v>14090</v>
      </c>
      <c r="G153" s="5" t="s">
        <v>14091</v>
      </c>
      <c r="H153" s="6" t="s">
        <v>14092</v>
      </c>
      <c r="I153" s="7" t="s">
        <v>14093</v>
      </c>
      <c r="J153" s="13"/>
      <c r="K153" s="13"/>
      <c r="L153" s="13"/>
      <c r="M153" s="13"/>
      <c r="N153" s="13"/>
      <c r="O153" s="13"/>
      <c r="P153" s="13"/>
      <c r="Q153" s="13"/>
      <c r="R153" s="13"/>
      <c r="S153" s="13"/>
      <c r="T153" s="13"/>
      <c r="U153" s="13"/>
      <c r="V153" s="13"/>
      <c r="W153" s="13"/>
      <c r="X153" s="13"/>
      <c r="Y153" s="13"/>
    </row>
    <row r="154" spans="1:25" ht="14.4">
      <c r="A154" s="31" t="s">
        <v>14094</v>
      </c>
      <c r="B154" s="25" t="s">
        <v>14095</v>
      </c>
      <c r="C154" s="23" t="s">
        <v>14096</v>
      </c>
      <c r="D154" s="25" t="s">
        <v>14097</v>
      </c>
      <c r="E154" s="7" t="s">
        <v>14098</v>
      </c>
      <c r="F154" s="25" t="s">
        <v>14099</v>
      </c>
      <c r="G154" s="5" t="s">
        <v>14100</v>
      </c>
      <c r="H154" s="6" t="s">
        <v>14101</v>
      </c>
      <c r="I154" s="7" t="s">
        <v>14102</v>
      </c>
    </row>
    <row r="155" spans="1:25" ht="28.8">
      <c r="A155" s="9" t="s">
        <v>14103</v>
      </c>
      <c r="B155" s="25" t="s">
        <v>14104</v>
      </c>
      <c r="C155" s="43" t="s">
        <v>14105</v>
      </c>
      <c r="D155" s="25" t="s">
        <v>14106</v>
      </c>
      <c r="E155" s="25" t="s">
        <v>14107</v>
      </c>
      <c r="F155" s="25" t="s">
        <v>14108</v>
      </c>
      <c r="G155" s="55" t="s">
        <v>14109</v>
      </c>
      <c r="H155" s="6" t="s">
        <v>14110</v>
      </c>
      <c r="I155" s="7" t="s">
        <v>14111</v>
      </c>
    </row>
    <row r="156" spans="1:25" ht="13.2">
      <c r="A156" s="42" t="s">
        <v>14112</v>
      </c>
      <c r="B156" s="7" t="s">
        <v>14113</v>
      </c>
      <c r="C156" s="13" t="s">
        <v>14114</v>
      </c>
      <c r="D156" s="7" t="s">
        <v>14113</v>
      </c>
      <c r="E156" s="7" t="s">
        <v>14115</v>
      </c>
      <c r="F156" s="7" t="s">
        <v>14116</v>
      </c>
      <c r="G156" s="5" t="s">
        <v>14117</v>
      </c>
      <c r="H156" s="6" t="s">
        <v>14118</v>
      </c>
      <c r="I156" s="7" t="s">
        <v>14119</v>
      </c>
      <c r="J156" s="13"/>
      <c r="K156" s="13"/>
      <c r="L156" s="13"/>
      <c r="M156" s="13"/>
      <c r="N156" s="13"/>
      <c r="O156" s="13"/>
      <c r="P156" s="13"/>
      <c r="Q156" s="13"/>
      <c r="R156" s="13"/>
      <c r="S156" s="13"/>
      <c r="T156" s="13"/>
      <c r="U156" s="13"/>
      <c r="V156" s="13"/>
      <c r="W156" s="13"/>
      <c r="X156" s="13"/>
      <c r="Y156" s="13"/>
    </row>
    <row r="157" spans="1:25" ht="14.4">
      <c r="A157" s="9" t="s">
        <v>14120</v>
      </c>
      <c r="B157" s="35" t="s">
        <v>14121</v>
      </c>
      <c r="C157" s="43" t="s">
        <v>14122</v>
      </c>
      <c r="D157" s="35" t="s">
        <v>14123</v>
      </c>
      <c r="E157" s="25" t="s">
        <v>14124</v>
      </c>
      <c r="F157" s="35" t="s">
        <v>14125</v>
      </c>
      <c r="G157" s="55" t="s">
        <v>14126</v>
      </c>
      <c r="H157" s="6" t="s">
        <v>14127</v>
      </c>
      <c r="I157" s="7" t="s">
        <v>14128</v>
      </c>
      <c r="J157" s="13"/>
      <c r="K157" s="13"/>
      <c r="L157" s="13"/>
      <c r="M157" s="13"/>
      <c r="N157" s="13"/>
      <c r="O157" s="13"/>
      <c r="P157" s="13"/>
      <c r="Q157" s="13"/>
      <c r="R157" s="13"/>
      <c r="S157" s="13"/>
      <c r="T157" s="13"/>
      <c r="U157" s="13"/>
      <c r="V157" s="13"/>
      <c r="W157" s="13"/>
      <c r="X157" s="13"/>
      <c r="Y157" s="13"/>
    </row>
    <row r="158" spans="1:25" ht="14.4">
      <c r="A158" s="9" t="s">
        <v>14129</v>
      </c>
      <c r="B158" s="46" t="s">
        <v>14130</v>
      </c>
      <c r="C158" s="70" t="s">
        <v>14131</v>
      </c>
      <c r="D158" s="46" t="s">
        <v>14132</v>
      </c>
      <c r="E158" s="46" t="s">
        <v>14133</v>
      </c>
      <c r="F158" s="46" t="s">
        <v>14134</v>
      </c>
      <c r="G158" s="47" t="s">
        <v>14135</v>
      </c>
      <c r="H158" s="6" t="s">
        <v>14136</v>
      </c>
      <c r="I158" s="7" t="s">
        <v>14137</v>
      </c>
      <c r="J158" s="13"/>
      <c r="K158" s="13"/>
      <c r="L158" s="13"/>
      <c r="M158" s="13"/>
      <c r="N158" s="13"/>
      <c r="O158" s="13"/>
      <c r="P158" s="13"/>
      <c r="Q158" s="13"/>
      <c r="R158" s="13"/>
      <c r="S158" s="13"/>
      <c r="T158" s="13"/>
      <c r="U158" s="13"/>
      <c r="V158" s="13"/>
      <c r="W158" s="13"/>
      <c r="X158" s="13"/>
      <c r="Y158" s="13"/>
    </row>
    <row r="159" spans="1:25" ht="14.4">
      <c r="A159" s="9" t="s">
        <v>14138</v>
      </c>
      <c r="B159" s="46" t="s">
        <v>14139</v>
      </c>
      <c r="C159" s="70" t="s">
        <v>14140</v>
      </c>
      <c r="D159" s="46" t="s">
        <v>14141</v>
      </c>
      <c r="E159" s="46" t="s">
        <v>14142</v>
      </c>
      <c r="F159" s="46" t="s">
        <v>14143</v>
      </c>
      <c r="G159" s="47" t="s">
        <v>14144</v>
      </c>
      <c r="H159" s="6" t="s">
        <v>14145</v>
      </c>
      <c r="I159" s="7" t="s">
        <v>14146</v>
      </c>
      <c r="J159" s="13"/>
      <c r="K159" s="13"/>
      <c r="L159" s="13"/>
      <c r="M159" s="13"/>
      <c r="N159" s="13"/>
      <c r="O159" s="13"/>
      <c r="P159" s="13"/>
      <c r="Q159" s="13"/>
      <c r="R159" s="13"/>
      <c r="S159" s="13"/>
      <c r="T159" s="13"/>
      <c r="U159" s="13"/>
      <c r="V159" s="13"/>
      <c r="W159" s="13"/>
      <c r="X159" s="13"/>
      <c r="Y159" s="13"/>
    </row>
    <row r="160" spans="1:25" ht="14.4">
      <c r="A160" s="9" t="s">
        <v>14147</v>
      </c>
      <c r="B160" s="46" t="s">
        <v>14148</v>
      </c>
      <c r="C160" s="70" t="s">
        <v>14149</v>
      </c>
      <c r="D160" s="46" t="s">
        <v>14150</v>
      </c>
      <c r="E160" s="46" t="s">
        <v>14151</v>
      </c>
      <c r="F160" s="46" t="s">
        <v>14152</v>
      </c>
      <c r="G160" s="47" t="s">
        <v>14153</v>
      </c>
      <c r="H160" s="6" t="s">
        <v>14154</v>
      </c>
      <c r="I160" s="7" t="s">
        <v>14155</v>
      </c>
      <c r="J160" s="13"/>
      <c r="K160" s="13"/>
      <c r="L160" s="13"/>
      <c r="M160" s="13"/>
      <c r="N160" s="13"/>
      <c r="O160" s="13"/>
      <c r="P160" s="13"/>
      <c r="Q160" s="13"/>
      <c r="R160" s="13"/>
      <c r="S160" s="13"/>
      <c r="T160" s="13"/>
      <c r="U160" s="13"/>
      <c r="V160" s="13"/>
      <c r="W160" s="13"/>
      <c r="X160" s="13"/>
      <c r="Y160" s="13"/>
    </row>
    <row r="161" spans="1:25" ht="14.4">
      <c r="A161" s="9" t="s">
        <v>14156</v>
      </c>
      <c r="B161" s="46" t="s">
        <v>14157</v>
      </c>
      <c r="C161" s="70" t="s">
        <v>14158</v>
      </c>
      <c r="D161" s="46" t="s">
        <v>14159</v>
      </c>
      <c r="E161" s="46" t="s">
        <v>14160</v>
      </c>
      <c r="F161" s="46" t="s">
        <v>14161</v>
      </c>
      <c r="G161" s="47" t="s">
        <v>14162</v>
      </c>
      <c r="H161" s="6" t="s">
        <v>14163</v>
      </c>
      <c r="I161" s="7" t="s">
        <v>14164</v>
      </c>
      <c r="J161" s="13"/>
      <c r="K161" s="13"/>
      <c r="L161" s="13"/>
      <c r="M161" s="13"/>
      <c r="N161" s="13"/>
      <c r="O161" s="13"/>
      <c r="P161" s="13"/>
      <c r="Q161" s="13"/>
      <c r="R161" s="13"/>
      <c r="S161" s="13"/>
      <c r="T161" s="13"/>
      <c r="U161" s="13"/>
      <c r="V161" s="13"/>
      <c r="W161" s="13"/>
      <c r="X161" s="13"/>
      <c r="Y161" s="13"/>
    </row>
    <row r="162" spans="1:25" ht="14.4">
      <c r="A162" s="9" t="s">
        <v>14165</v>
      </c>
      <c r="B162" s="46" t="s">
        <v>14166</v>
      </c>
      <c r="C162" s="70" t="s">
        <v>14167</v>
      </c>
      <c r="D162" s="46" t="s">
        <v>14168</v>
      </c>
      <c r="E162" s="46" t="s">
        <v>14169</v>
      </c>
      <c r="F162" s="46" t="s">
        <v>14170</v>
      </c>
      <c r="G162" s="47" t="s">
        <v>14171</v>
      </c>
      <c r="H162" s="6" t="s">
        <v>14172</v>
      </c>
      <c r="I162" s="7" t="s">
        <v>14173</v>
      </c>
      <c r="J162" s="13"/>
      <c r="K162" s="13"/>
      <c r="L162" s="13"/>
      <c r="M162" s="13"/>
      <c r="N162" s="13"/>
      <c r="O162" s="13"/>
      <c r="P162" s="13"/>
      <c r="Q162" s="13"/>
      <c r="R162" s="13"/>
      <c r="S162" s="13"/>
      <c r="T162" s="13"/>
      <c r="U162" s="13"/>
      <c r="V162" s="13"/>
      <c r="W162" s="13"/>
      <c r="X162" s="13"/>
      <c r="Y162" s="13"/>
    </row>
    <row r="163" spans="1:25" ht="14.4">
      <c r="A163" s="9" t="s">
        <v>14174</v>
      </c>
      <c r="B163" s="46" t="s">
        <v>14175</v>
      </c>
      <c r="C163" s="70" t="s">
        <v>14176</v>
      </c>
      <c r="D163" s="46" t="s">
        <v>14177</v>
      </c>
      <c r="E163" s="46" t="s">
        <v>14178</v>
      </c>
      <c r="F163" s="46" t="s">
        <v>14179</v>
      </c>
      <c r="G163" s="47" t="s">
        <v>14180</v>
      </c>
      <c r="H163" s="6" t="s">
        <v>14181</v>
      </c>
      <c r="I163" s="7" t="s">
        <v>14182</v>
      </c>
      <c r="J163" s="13"/>
      <c r="K163" s="13"/>
      <c r="L163" s="13"/>
      <c r="M163" s="13"/>
      <c r="N163" s="13"/>
      <c r="O163" s="13"/>
      <c r="P163" s="13"/>
      <c r="Q163" s="13"/>
      <c r="R163" s="13"/>
      <c r="S163" s="13"/>
      <c r="T163" s="13"/>
      <c r="U163" s="13"/>
      <c r="V163" s="13"/>
      <c r="W163" s="13"/>
      <c r="X163" s="13"/>
      <c r="Y163" s="13"/>
    </row>
    <row r="164" spans="1:25" ht="14.4">
      <c r="A164" s="9" t="s">
        <v>14183</v>
      </c>
      <c r="B164" s="46" t="s">
        <v>14184</v>
      </c>
      <c r="C164" s="70" t="s">
        <v>14185</v>
      </c>
      <c r="D164" s="46" t="s">
        <v>14186</v>
      </c>
      <c r="E164" s="46" t="s">
        <v>14187</v>
      </c>
      <c r="F164" s="46" t="s">
        <v>14188</v>
      </c>
      <c r="G164" s="47" t="s">
        <v>14189</v>
      </c>
      <c r="H164" s="6" t="s">
        <v>14190</v>
      </c>
      <c r="I164" s="7" t="s">
        <v>14191</v>
      </c>
      <c r="J164" s="13"/>
      <c r="K164" s="13"/>
      <c r="L164" s="13"/>
      <c r="M164" s="13"/>
      <c r="N164" s="13"/>
      <c r="O164" s="13"/>
      <c r="P164" s="13"/>
      <c r="Q164" s="13"/>
      <c r="R164" s="13"/>
      <c r="S164" s="13"/>
      <c r="T164" s="13"/>
      <c r="U164" s="13"/>
      <c r="V164" s="13"/>
      <c r="W164" s="13"/>
      <c r="X164" s="13"/>
      <c r="Y164" s="13"/>
    </row>
    <row r="165" spans="1:25" ht="14.4">
      <c r="A165" s="9" t="s">
        <v>14192</v>
      </c>
      <c r="B165" s="46" t="s">
        <v>14193</v>
      </c>
      <c r="C165" s="70" t="s">
        <v>14194</v>
      </c>
      <c r="D165" s="46" t="s">
        <v>14195</v>
      </c>
      <c r="E165" s="46" t="s">
        <v>14196</v>
      </c>
      <c r="F165" s="46" t="s">
        <v>14197</v>
      </c>
      <c r="G165" s="47" t="s">
        <v>14198</v>
      </c>
      <c r="H165" s="6" t="s">
        <v>14199</v>
      </c>
      <c r="I165" s="7" t="s">
        <v>14200</v>
      </c>
      <c r="J165" s="13"/>
      <c r="K165" s="13"/>
      <c r="L165" s="13"/>
      <c r="M165" s="13"/>
      <c r="N165" s="13"/>
      <c r="O165" s="13"/>
      <c r="P165" s="13"/>
      <c r="Q165" s="13"/>
      <c r="R165" s="13"/>
      <c r="S165" s="13"/>
      <c r="T165" s="13"/>
      <c r="U165" s="13"/>
      <c r="V165" s="13"/>
      <c r="W165" s="13"/>
      <c r="X165" s="13"/>
      <c r="Y165" s="13"/>
    </row>
    <row r="166" spans="1:25" ht="14.4">
      <c r="A166" s="9" t="s">
        <v>14201</v>
      </c>
      <c r="B166" s="46" t="s">
        <v>14202</v>
      </c>
      <c r="C166" s="70" t="s">
        <v>14203</v>
      </c>
      <c r="D166" s="46" t="s">
        <v>14204</v>
      </c>
      <c r="E166" s="46" t="s">
        <v>14205</v>
      </c>
      <c r="F166" s="46" t="s">
        <v>14206</v>
      </c>
      <c r="G166" s="47" t="s">
        <v>14207</v>
      </c>
      <c r="H166" s="6" t="s">
        <v>14208</v>
      </c>
      <c r="I166" s="7" t="s">
        <v>14209</v>
      </c>
      <c r="J166" s="13"/>
      <c r="K166" s="13"/>
      <c r="L166" s="13"/>
      <c r="M166" s="13"/>
      <c r="N166" s="13"/>
      <c r="O166" s="13"/>
      <c r="P166" s="13"/>
      <c r="Q166" s="13"/>
      <c r="R166" s="13"/>
      <c r="S166" s="13"/>
      <c r="T166" s="13"/>
      <c r="U166" s="13"/>
      <c r="V166" s="13"/>
      <c r="W166" s="13"/>
      <c r="X166" s="13"/>
      <c r="Y166" s="13"/>
    </row>
    <row r="167" spans="1:25" ht="14.4">
      <c r="A167" s="9" t="s">
        <v>14210</v>
      </c>
      <c r="B167" s="46" t="s">
        <v>14211</v>
      </c>
      <c r="C167" s="70" t="s">
        <v>14212</v>
      </c>
      <c r="D167" s="46" t="s">
        <v>14213</v>
      </c>
      <c r="E167" s="46" t="s">
        <v>14214</v>
      </c>
      <c r="F167" s="46" t="s">
        <v>14215</v>
      </c>
      <c r="G167" s="47" t="s">
        <v>14216</v>
      </c>
      <c r="H167" s="6" t="s">
        <v>14217</v>
      </c>
      <c r="I167" s="7" t="s">
        <v>14218</v>
      </c>
      <c r="J167" s="13"/>
      <c r="K167" s="13"/>
      <c r="L167" s="13"/>
      <c r="M167" s="13"/>
      <c r="N167" s="13"/>
      <c r="O167" s="13"/>
      <c r="P167" s="13"/>
      <c r="Q167" s="13"/>
      <c r="R167" s="13"/>
      <c r="S167" s="13"/>
      <c r="T167" s="13"/>
      <c r="U167" s="13"/>
      <c r="V167" s="13"/>
      <c r="W167" s="13"/>
      <c r="X167" s="13"/>
      <c r="Y167" s="13"/>
    </row>
    <row r="168" spans="1:25" ht="14.4">
      <c r="A168" s="9" t="s">
        <v>14219</v>
      </c>
      <c r="B168" s="46" t="s">
        <v>14220</v>
      </c>
      <c r="C168" s="70" t="s">
        <v>14221</v>
      </c>
      <c r="D168" s="46" t="s">
        <v>14222</v>
      </c>
      <c r="E168" s="46" t="s">
        <v>14223</v>
      </c>
      <c r="F168" s="46" t="s">
        <v>14224</v>
      </c>
      <c r="G168" s="47" t="s">
        <v>14225</v>
      </c>
      <c r="H168" s="6" t="s">
        <v>14226</v>
      </c>
      <c r="I168" s="7" t="s">
        <v>14227</v>
      </c>
      <c r="J168" s="13"/>
      <c r="K168" s="13"/>
      <c r="L168" s="13"/>
      <c r="M168" s="13"/>
      <c r="N168" s="13"/>
      <c r="O168" s="13"/>
      <c r="P168" s="13"/>
      <c r="Q168" s="13"/>
      <c r="R168" s="13"/>
      <c r="S168" s="13"/>
      <c r="T168" s="13"/>
      <c r="U168" s="13"/>
      <c r="V168" s="13"/>
      <c r="W168" s="13"/>
      <c r="X168" s="13"/>
      <c r="Y168" s="13"/>
    </row>
    <row r="169" spans="1:25" ht="13.2">
      <c r="A169" s="9" t="s">
        <v>14228</v>
      </c>
      <c r="B169" s="46" t="s">
        <v>14229</v>
      </c>
      <c r="C169" s="46" t="s">
        <v>14230</v>
      </c>
      <c r="D169" s="46" t="s">
        <v>14231</v>
      </c>
      <c r="E169" s="46" t="s">
        <v>14232</v>
      </c>
      <c r="F169" s="46" t="s">
        <v>14233</v>
      </c>
      <c r="G169" s="47" t="s">
        <v>14234</v>
      </c>
      <c r="H169" s="6" t="s">
        <v>14235</v>
      </c>
      <c r="I169" s="7" t="s">
        <v>14236</v>
      </c>
      <c r="J169" s="13"/>
      <c r="K169" s="13"/>
      <c r="L169" s="13"/>
      <c r="M169" s="13"/>
      <c r="N169" s="13"/>
      <c r="O169" s="13"/>
      <c r="P169" s="13"/>
      <c r="Q169" s="13"/>
      <c r="R169" s="13"/>
      <c r="S169" s="13"/>
      <c r="T169" s="13"/>
      <c r="U169" s="13"/>
      <c r="V169" s="13"/>
      <c r="W169" s="13"/>
      <c r="X169" s="13"/>
      <c r="Y169" s="13"/>
    </row>
    <row r="170" spans="1:25" ht="13.2">
      <c r="A170" s="9"/>
      <c r="B170" s="13"/>
      <c r="C170" s="13"/>
      <c r="D170" s="13"/>
      <c r="E170" s="13"/>
      <c r="F170" s="13"/>
      <c r="G170" s="5"/>
      <c r="H170" s="13"/>
      <c r="I170" s="7"/>
      <c r="J170" s="13"/>
      <c r="K170" s="13"/>
      <c r="L170" s="13"/>
      <c r="M170" s="13"/>
      <c r="N170" s="13"/>
      <c r="O170" s="13"/>
      <c r="P170" s="13"/>
      <c r="Q170" s="13"/>
      <c r="R170" s="13"/>
      <c r="S170" s="13"/>
      <c r="T170" s="13"/>
      <c r="U170" s="13"/>
      <c r="V170" s="13"/>
      <c r="W170" s="13"/>
      <c r="X170" s="13"/>
      <c r="Y170" s="13"/>
    </row>
    <row r="171" spans="1:25" ht="13.2">
      <c r="A171" s="42"/>
      <c r="B171" s="13"/>
      <c r="C171" s="13"/>
      <c r="D171" s="13"/>
      <c r="E171" s="13"/>
      <c r="F171" s="13"/>
      <c r="G171" s="5"/>
      <c r="H171" s="13"/>
      <c r="I171" s="7"/>
      <c r="J171" s="13"/>
      <c r="K171" s="13"/>
      <c r="L171" s="13"/>
      <c r="M171" s="13"/>
      <c r="N171" s="13"/>
      <c r="O171" s="13"/>
      <c r="P171" s="13"/>
      <c r="Q171" s="13"/>
      <c r="R171" s="13"/>
      <c r="S171" s="13"/>
      <c r="T171" s="13"/>
      <c r="U171" s="13"/>
      <c r="V171" s="13"/>
      <c r="W171" s="13"/>
      <c r="X171" s="13"/>
      <c r="Y171" s="13"/>
    </row>
    <row r="172" spans="1:25" ht="13.2">
      <c r="A172" s="42"/>
      <c r="B172" s="13"/>
      <c r="C172" s="13"/>
      <c r="D172" s="13"/>
      <c r="E172" s="13"/>
      <c r="F172" s="13"/>
      <c r="G172" s="5"/>
      <c r="H172" s="13"/>
      <c r="I172" s="7"/>
      <c r="J172" s="13"/>
      <c r="K172" s="13"/>
      <c r="L172" s="13"/>
      <c r="M172" s="13"/>
      <c r="N172" s="13"/>
      <c r="O172" s="13"/>
      <c r="P172" s="13"/>
      <c r="Q172" s="13"/>
      <c r="R172" s="13"/>
      <c r="S172" s="13"/>
      <c r="T172" s="13"/>
      <c r="U172" s="13"/>
      <c r="V172" s="13"/>
      <c r="W172" s="13"/>
      <c r="X172" s="13"/>
      <c r="Y172" s="13"/>
    </row>
    <row r="173" spans="1:25" ht="13.2">
      <c r="A173" s="42"/>
      <c r="B173" s="13"/>
      <c r="C173" s="13"/>
      <c r="D173" s="13"/>
      <c r="E173" s="13"/>
      <c r="F173" s="13"/>
      <c r="G173" s="5"/>
      <c r="H173" s="13"/>
      <c r="I173" s="7"/>
      <c r="J173" s="13"/>
      <c r="K173" s="13"/>
      <c r="L173" s="13"/>
      <c r="M173" s="13"/>
      <c r="N173" s="13"/>
      <c r="O173" s="13"/>
      <c r="P173" s="13"/>
      <c r="Q173" s="13"/>
      <c r="R173" s="13"/>
      <c r="S173" s="13"/>
      <c r="T173" s="13"/>
      <c r="U173" s="13"/>
      <c r="V173" s="13"/>
      <c r="W173" s="13"/>
      <c r="X173" s="13"/>
      <c r="Y173" s="13"/>
    </row>
    <row r="174" spans="1:25" ht="13.2">
      <c r="A174" s="42"/>
      <c r="B174" s="13"/>
      <c r="C174" s="13"/>
      <c r="D174" s="13"/>
      <c r="E174" s="13"/>
      <c r="F174" s="13"/>
      <c r="G174" s="5"/>
      <c r="H174" s="13"/>
      <c r="I174" s="7"/>
      <c r="J174" s="13"/>
      <c r="K174" s="13"/>
      <c r="L174" s="13"/>
      <c r="M174" s="13"/>
      <c r="N174" s="13"/>
      <c r="O174" s="13"/>
      <c r="P174" s="13"/>
      <c r="Q174" s="13"/>
      <c r="R174" s="13"/>
      <c r="S174" s="13"/>
      <c r="T174" s="13"/>
      <c r="U174" s="13"/>
      <c r="V174" s="13"/>
      <c r="W174" s="13"/>
      <c r="X174" s="13"/>
      <c r="Y174" s="13"/>
    </row>
    <row r="175" spans="1:25" ht="13.2">
      <c r="A175" s="42"/>
      <c r="B175" s="13"/>
      <c r="C175" s="13"/>
      <c r="D175" s="13"/>
      <c r="E175" s="13"/>
      <c r="F175" s="13"/>
      <c r="G175" s="5"/>
      <c r="H175" s="13"/>
      <c r="I175" s="7"/>
      <c r="J175" s="13"/>
      <c r="K175" s="13"/>
      <c r="L175" s="13"/>
      <c r="M175" s="13"/>
      <c r="N175" s="13"/>
      <c r="O175" s="13"/>
      <c r="P175" s="13"/>
      <c r="Q175" s="13"/>
      <c r="R175" s="13"/>
      <c r="S175" s="13"/>
      <c r="T175" s="13"/>
      <c r="U175" s="13"/>
      <c r="V175" s="13"/>
      <c r="W175" s="13"/>
      <c r="X175" s="13"/>
      <c r="Y175" s="13"/>
    </row>
    <row r="176" spans="1:25" ht="13.2">
      <c r="A176" s="42"/>
      <c r="B176" s="13"/>
      <c r="C176" s="13"/>
      <c r="D176" s="13"/>
      <c r="E176" s="13"/>
      <c r="F176" s="13"/>
      <c r="G176" s="5"/>
      <c r="H176" s="13"/>
      <c r="I176" s="7"/>
      <c r="J176" s="13"/>
      <c r="K176" s="13"/>
      <c r="L176" s="13"/>
      <c r="M176" s="13"/>
      <c r="N176" s="13"/>
      <c r="O176" s="13"/>
      <c r="P176" s="13"/>
      <c r="Q176" s="13"/>
      <c r="R176" s="13"/>
      <c r="S176" s="13"/>
      <c r="T176" s="13"/>
      <c r="U176" s="13"/>
      <c r="V176" s="13"/>
      <c r="W176" s="13"/>
      <c r="X176" s="13"/>
      <c r="Y176" s="13"/>
    </row>
    <row r="177" spans="1:25" ht="13.2">
      <c r="A177" s="42"/>
      <c r="B177" s="13"/>
      <c r="C177" s="13"/>
      <c r="D177" s="13"/>
      <c r="E177" s="13"/>
      <c r="F177" s="13"/>
      <c r="G177" s="5"/>
      <c r="H177" s="13"/>
      <c r="I177" s="7"/>
      <c r="J177" s="13"/>
      <c r="K177" s="13"/>
      <c r="L177" s="13"/>
      <c r="M177" s="13"/>
      <c r="N177" s="13"/>
      <c r="O177" s="13"/>
      <c r="P177" s="13"/>
      <c r="Q177" s="13"/>
      <c r="R177" s="13"/>
      <c r="S177" s="13"/>
      <c r="T177" s="13"/>
      <c r="U177" s="13"/>
      <c r="V177" s="13"/>
      <c r="W177" s="13"/>
      <c r="X177" s="13"/>
      <c r="Y177" s="13"/>
    </row>
    <row r="178" spans="1:25" ht="13.2">
      <c r="A178" s="42"/>
      <c r="B178" s="13"/>
      <c r="C178" s="13"/>
      <c r="D178" s="13"/>
      <c r="E178" s="13"/>
      <c r="F178" s="13"/>
      <c r="G178" s="5"/>
      <c r="H178" s="13"/>
      <c r="I178" s="7"/>
      <c r="J178" s="13"/>
      <c r="K178" s="13"/>
      <c r="L178" s="13"/>
      <c r="M178" s="13"/>
      <c r="N178" s="13"/>
      <c r="O178" s="13"/>
      <c r="P178" s="13"/>
      <c r="Q178" s="13"/>
      <c r="R178" s="13"/>
      <c r="S178" s="13"/>
      <c r="T178" s="13"/>
      <c r="U178" s="13"/>
      <c r="V178" s="13"/>
      <c r="W178" s="13"/>
      <c r="X178" s="13"/>
      <c r="Y178" s="13"/>
    </row>
    <row r="179" spans="1:25" ht="13.2">
      <c r="A179" s="42"/>
      <c r="B179" s="13"/>
      <c r="C179" s="13"/>
      <c r="D179" s="13"/>
      <c r="E179" s="13"/>
      <c r="F179" s="13"/>
      <c r="G179" s="5"/>
      <c r="H179" s="13"/>
      <c r="I179" s="7"/>
      <c r="J179" s="13"/>
      <c r="K179" s="13"/>
      <c r="L179" s="13"/>
      <c r="M179" s="13"/>
      <c r="N179" s="13"/>
      <c r="O179" s="13"/>
      <c r="P179" s="13"/>
      <c r="Q179" s="13"/>
      <c r="R179" s="13"/>
      <c r="S179" s="13"/>
      <c r="T179" s="13"/>
      <c r="U179" s="13"/>
      <c r="V179" s="13"/>
      <c r="W179" s="13"/>
      <c r="X179" s="13"/>
      <c r="Y179" s="13"/>
    </row>
    <row r="180" spans="1:25" ht="13.2">
      <c r="A180" s="42"/>
      <c r="B180" s="13"/>
      <c r="C180" s="13"/>
      <c r="D180" s="13"/>
      <c r="E180" s="13"/>
      <c r="F180" s="13"/>
      <c r="G180" s="5"/>
      <c r="H180" s="13"/>
      <c r="I180" s="7"/>
      <c r="J180" s="13"/>
      <c r="K180" s="13"/>
      <c r="L180" s="13"/>
      <c r="M180" s="13"/>
      <c r="N180" s="13"/>
      <c r="O180" s="13"/>
      <c r="P180" s="13"/>
      <c r="Q180" s="13"/>
      <c r="R180" s="13"/>
      <c r="S180" s="13"/>
      <c r="T180" s="13"/>
      <c r="U180" s="13"/>
      <c r="V180" s="13"/>
      <c r="W180" s="13"/>
      <c r="X180" s="13"/>
      <c r="Y180" s="13"/>
    </row>
    <row r="181" spans="1:25" ht="13.2">
      <c r="A181" s="42"/>
      <c r="B181" s="13"/>
      <c r="C181" s="13"/>
      <c r="D181" s="13"/>
      <c r="E181" s="13"/>
      <c r="F181" s="13"/>
      <c r="G181" s="5"/>
      <c r="H181" s="13"/>
      <c r="I181" s="7"/>
      <c r="J181" s="13"/>
      <c r="K181" s="13"/>
      <c r="L181" s="13"/>
      <c r="M181" s="13"/>
      <c r="N181" s="13"/>
      <c r="O181" s="13"/>
      <c r="P181" s="13"/>
      <c r="Q181" s="13"/>
      <c r="R181" s="13"/>
      <c r="S181" s="13"/>
      <c r="T181" s="13"/>
      <c r="U181" s="13"/>
      <c r="V181" s="13"/>
      <c r="W181" s="13"/>
      <c r="X181" s="13"/>
      <c r="Y181" s="13"/>
    </row>
    <row r="182" spans="1:25" ht="13.2">
      <c r="A182" s="42"/>
      <c r="B182" s="13"/>
      <c r="C182" s="13"/>
      <c r="D182" s="13"/>
      <c r="E182" s="13"/>
      <c r="F182" s="13"/>
      <c r="G182" s="5"/>
      <c r="H182" s="13"/>
      <c r="I182" s="7"/>
      <c r="J182" s="13"/>
      <c r="K182" s="13"/>
      <c r="L182" s="13"/>
      <c r="M182" s="13"/>
      <c r="N182" s="13"/>
      <c r="O182" s="13"/>
      <c r="P182" s="13"/>
      <c r="Q182" s="13"/>
      <c r="R182" s="13"/>
      <c r="S182" s="13"/>
      <c r="T182" s="13"/>
      <c r="U182" s="13"/>
      <c r="V182" s="13"/>
      <c r="W182" s="13"/>
      <c r="X182" s="13"/>
      <c r="Y182" s="13"/>
    </row>
    <row r="183" spans="1:25" ht="13.2">
      <c r="A183" s="42"/>
      <c r="B183" s="13"/>
      <c r="C183" s="13"/>
      <c r="D183" s="13"/>
      <c r="E183" s="13"/>
      <c r="F183" s="13"/>
      <c r="G183" s="5"/>
      <c r="H183" s="13"/>
      <c r="I183" s="7"/>
      <c r="J183" s="13"/>
      <c r="K183" s="13"/>
      <c r="L183" s="13"/>
      <c r="M183" s="13"/>
      <c r="N183" s="13"/>
      <c r="O183" s="13"/>
      <c r="P183" s="13"/>
      <c r="Q183" s="13"/>
      <c r="R183" s="13"/>
      <c r="S183" s="13"/>
      <c r="T183" s="13"/>
      <c r="U183" s="13"/>
      <c r="V183" s="13"/>
      <c r="W183" s="13"/>
      <c r="X183" s="13"/>
      <c r="Y183" s="13"/>
    </row>
    <row r="184" spans="1:25" ht="13.2">
      <c r="A184" s="42"/>
      <c r="B184" s="13"/>
      <c r="C184" s="13"/>
      <c r="D184" s="13"/>
      <c r="E184" s="13"/>
      <c r="F184" s="13"/>
      <c r="G184" s="5"/>
      <c r="H184" s="13"/>
      <c r="I184" s="7"/>
      <c r="J184" s="13"/>
      <c r="K184" s="13"/>
      <c r="L184" s="13"/>
      <c r="M184" s="13"/>
      <c r="N184" s="13"/>
      <c r="O184" s="13"/>
      <c r="P184" s="13"/>
      <c r="Q184" s="13"/>
      <c r="R184" s="13"/>
      <c r="S184" s="13"/>
      <c r="T184" s="13"/>
      <c r="U184" s="13"/>
      <c r="V184" s="13"/>
      <c r="W184" s="13"/>
      <c r="X184" s="13"/>
      <c r="Y184" s="13"/>
    </row>
    <row r="185" spans="1:25" ht="13.2">
      <c r="A185" s="42"/>
      <c r="B185" s="13"/>
      <c r="C185" s="13"/>
      <c r="D185" s="13"/>
      <c r="E185" s="13"/>
      <c r="F185" s="13"/>
      <c r="G185" s="5"/>
      <c r="H185" s="13"/>
      <c r="I185" s="7"/>
      <c r="J185" s="13"/>
      <c r="K185" s="13"/>
      <c r="L185" s="13"/>
      <c r="M185" s="13"/>
      <c r="N185" s="13"/>
      <c r="O185" s="13"/>
      <c r="P185" s="13"/>
      <c r="Q185" s="13"/>
      <c r="R185" s="13"/>
      <c r="S185" s="13"/>
      <c r="T185" s="13"/>
      <c r="U185" s="13"/>
      <c r="V185" s="13"/>
      <c r="W185" s="13"/>
      <c r="X185" s="13"/>
      <c r="Y185" s="13"/>
    </row>
    <row r="186" spans="1:25" ht="13.2">
      <c r="A186" s="42"/>
      <c r="B186" s="13"/>
      <c r="C186" s="13"/>
      <c r="D186" s="13"/>
      <c r="E186" s="13"/>
      <c r="F186" s="13"/>
      <c r="G186" s="5"/>
      <c r="H186" s="13"/>
      <c r="I186" s="7"/>
      <c r="J186" s="13"/>
      <c r="K186" s="13"/>
      <c r="L186" s="13"/>
      <c r="M186" s="13"/>
      <c r="N186" s="13"/>
      <c r="O186" s="13"/>
      <c r="P186" s="13"/>
      <c r="Q186" s="13"/>
      <c r="R186" s="13"/>
      <c r="S186" s="13"/>
      <c r="T186" s="13"/>
      <c r="U186" s="13"/>
      <c r="V186" s="13"/>
      <c r="W186" s="13"/>
      <c r="X186" s="13"/>
      <c r="Y186" s="13"/>
    </row>
    <row r="187" spans="1:25" ht="13.2">
      <c r="A187" s="42"/>
      <c r="B187" s="13"/>
      <c r="C187" s="13"/>
      <c r="D187" s="13"/>
      <c r="E187" s="13"/>
      <c r="F187" s="13"/>
      <c r="G187" s="5"/>
      <c r="H187" s="13"/>
      <c r="I187" s="7"/>
      <c r="J187" s="13"/>
      <c r="K187" s="13"/>
      <c r="L187" s="13"/>
      <c r="M187" s="13"/>
      <c r="N187" s="13"/>
      <c r="O187" s="13"/>
      <c r="P187" s="13"/>
      <c r="Q187" s="13"/>
      <c r="R187" s="13"/>
      <c r="S187" s="13"/>
      <c r="T187" s="13"/>
      <c r="U187" s="13"/>
      <c r="V187" s="13"/>
      <c r="W187" s="13"/>
      <c r="X187" s="13"/>
      <c r="Y187" s="13"/>
    </row>
    <row r="188" spans="1:25" ht="13.2">
      <c r="A188" s="42"/>
      <c r="B188" s="13"/>
      <c r="C188" s="13"/>
      <c r="D188" s="13"/>
      <c r="E188" s="13"/>
      <c r="F188" s="13"/>
      <c r="G188" s="5"/>
      <c r="H188" s="13"/>
      <c r="I188" s="7"/>
      <c r="J188" s="13"/>
      <c r="K188" s="13"/>
      <c r="L188" s="13"/>
      <c r="M188" s="13"/>
      <c r="N188" s="13"/>
      <c r="O188" s="13"/>
      <c r="P188" s="13"/>
      <c r="Q188" s="13"/>
      <c r="R188" s="13"/>
      <c r="S188" s="13"/>
      <c r="T188" s="13"/>
      <c r="U188" s="13"/>
      <c r="V188" s="13"/>
      <c r="W188" s="13"/>
      <c r="X188" s="13"/>
      <c r="Y188" s="13"/>
    </row>
    <row r="189" spans="1:25" ht="13.2">
      <c r="A189" s="42"/>
      <c r="B189" s="13"/>
      <c r="C189" s="13"/>
      <c r="D189" s="13"/>
      <c r="E189" s="13"/>
      <c r="F189" s="13"/>
      <c r="G189" s="5"/>
      <c r="H189" s="13"/>
      <c r="I189" s="7"/>
      <c r="J189" s="13"/>
      <c r="K189" s="13"/>
      <c r="L189" s="13"/>
      <c r="M189" s="13"/>
      <c r="N189" s="13"/>
      <c r="O189" s="13"/>
      <c r="P189" s="13"/>
      <c r="Q189" s="13"/>
      <c r="R189" s="13"/>
      <c r="S189" s="13"/>
      <c r="T189" s="13"/>
      <c r="U189" s="13"/>
      <c r="V189" s="13"/>
      <c r="W189" s="13"/>
      <c r="X189" s="13"/>
      <c r="Y189" s="13"/>
    </row>
    <row r="190" spans="1:25" ht="13.2">
      <c r="A190" s="42"/>
      <c r="B190" s="13"/>
      <c r="C190" s="13"/>
      <c r="D190" s="13"/>
      <c r="E190" s="13"/>
      <c r="F190" s="13"/>
      <c r="G190" s="5"/>
      <c r="H190" s="13"/>
      <c r="I190" s="7"/>
      <c r="J190" s="13"/>
      <c r="K190" s="13"/>
      <c r="L190" s="13"/>
      <c r="M190" s="13"/>
      <c r="N190" s="13"/>
      <c r="O190" s="13"/>
      <c r="P190" s="13"/>
      <c r="Q190" s="13"/>
      <c r="R190" s="13"/>
      <c r="S190" s="13"/>
      <c r="T190" s="13"/>
      <c r="U190" s="13"/>
      <c r="V190" s="13"/>
      <c r="W190" s="13"/>
      <c r="X190" s="13"/>
      <c r="Y190" s="13"/>
    </row>
    <row r="191" spans="1:25" ht="13.2">
      <c r="A191" s="42"/>
      <c r="B191" s="13"/>
      <c r="C191" s="13"/>
      <c r="D191" s="13"/>
      <c r="E191" s="13"/>
      <c r="F191" s="13"/>
      <c r="G191" s="5"/>
      <c r="H191" s="13"/>
      <c r="I191" s="7"/>
      <c r="J191" s="13"/>
      <c r="K191" s="13"/>
      <c r="L191" s="13"/>
      <c r="M191" s="13"/>
      <c r="N191" s="13"/>
      <c r="O191" s="13"/>
      <c r="P191" s="13"/>
      <c r="Q191" s="13"/>
      <c r="R191" s="13"/>
      <c r="S191" s="13"/>
      <c r="T191" s="13"/>
      <c r="U191" s="13"/>
      <c r="V191" s="13"/>
      <c r="W191" s="13"/>
      <c r="X191" s="13"/>
      <c r="Y191" s="13"/>
    </row>
    <row r="192" spans="1:25" ht="13.2">
      <c r="A192" s="42"/>
      <c r="B192" s="13"/>
      <c r="C192" s="13"/>
      <c r="D192" s="13"/>
      <c r="E192" s="13"/>
      <c r="F192" s="13"/>
      <c r="G192" s="5"/>
      <c r="H192" s="13"/>
      <c r="I192" s="7"/>
      <c r="J192" s="13"/>
      <c r="K192" s="13"/>
      <c r="L192" s="13"/>
      <c r="M192" s="13"/>
      <c r="N192" s="13"/>
      <c r="O192" s="13"/>
      <c r="P192" s="13"/>
      <c r="Q192" s="13"/>
      <c r="R192" s="13"/>
      <c r="S192" s="13"/>
      <c r="T192" s="13"/>
      <c r="U192" s="13"/>
      <c r="V192" s="13"/>
      <c r="W192" s="13"/>
      <c r="X192" s="13"/>
      <c r="Y192" s="13"/>
    </row>
    <row r="193" spans="1:25" ht="13.2">
      <c r="A193" s="42"/>
      <c r="B193" s="13"/>
      <c r="C193" s="13"/>
      <c r="D193" s="13"/>
      <c r="E193" s="13"/>
      <c r="F193" s="13"/>
      <c r="G193" s="5"/>
      <c r="H193" s="13"/>
      <c r="I193" s="7"/>
      <c r="J193" s="13"/>
      <c r="K193" s="13"/>
      <c r="L193" s="13"/>
      <c r="M193" s="13"/>
      <c r="N193" s="13"/>
      <c r="O193" s="13"/>
      <c r="P193" s="13"/>
      <c r="Q193" s="13"/>
      <c r="R193" s="13"/>
      <c r="S193" s="13"/>
      <c r="T193" s="13"/>
      <c r="U193" s="13"/>
      <c r="V193" s="13"/>
      <c r="W193" s="13"/>
      <c r="X193" s="13"/>
      <c r="Y193" s="13"/>
    </row>
    <row r="194" spans="1:25" ht="13.2">
      <c r="A194" s="42"/>
      <c r="B194" s="13"/>
      <c r="C194" s="13"/>
      <c r="D194" s="13"/>
      <c r="E194" s="13"/>
      <c r="F194" s="13"/>
      <c r="G194" s="5"/>
      <c r="H194" s="13"/>
      <c r="I194" s="7"/>
      <c r="J194" s="13"/>
      <c r="K194" s="13"/>
      <c r="L194" s="13"/>
      <c r="M194" s="13"/>
      <c r="N194" s="13"/>
      <c r="O194" s="13"/>
      <c r="P194" s="13"/>
      <c r="Q194" s="13"/>
      <c r="R194" s="13"/>
      <c r="S194" s="13"/>
      <c r="T194" s="13"/>
      <c r="U194" s="13"/>
      <c r="V194" s="13"/>
      <c r="W194" s="13"/>
      <c r="X194" s="13"/>
      <c r="Y194" s="13"/>
    </row>
    <row r="195" spans="1:25" ht="13.2">
      <c r="A195" s="42"/>
      <c r="B195" s="13"/>
      <c r="C195" s="13"/>
      <c r="D195" s="13"/>
      <c r="E195" s="13"/>
      <c r="F195" s="13"/>
      <c r="G195" s="5"/>
      <c r="H195" s="13"/>
      <c r="I195" s="7"/>
      <c r="J195" s="13"/>
      <c r="K195" s="13"/>
      <c r="L195" s="13"/>
      <c r="M195" s="13"/>
      <c r="N195" s="13"/>
      <c r="O195" s="13"/>
      <c r="P195" s="13"/>
      <c r="Q195" s="13"/>
      <c r="R195" s="13"/>
      <c r="S195" s="13"/>
      <c r="T195" s="13"/>
      <c r="U195" s="13"/>
      <c r="V195" s="13"/>
      <c r="W195" s="13"/>
      <c r="X195" s="13"/>
      <c r="Y195" s="13"/>
    </row>
    <row r="196" spans="1:25" ht="13.2">
      <c r="A196" s="42"/>
      <c r="B196" s="13"/>
      <c r="C196" s="13"/>
      <c r="D196" s="13"/>
      <c r="E196" s="13"/>
      <c r="F196" s="13"/>
      <c r="G196" s="5"/>
      <c r="H196" s="13"/>
      <c r="I196" s="7"/>
      <c r="J196" s="13"/>
      <c r="K196" s="13"/>
      <c r="L196" s="13"/>
      <c r="M196" s="13"/>
      <c r="N196" s="13"/>
      <c r="O196" s="13"/>
      <c r="P196" s="13"/>
      <c r="Q196" s="13"/>
      <c r="R196" s="13"/>
      <c r="S196" s="13"/>
      <c r="T196" s="13"/>
      <c r="U196" s="13"/>
      <c r="V196" s="13"/>
      <c r="W196" s="13"/>
      <c r="X196" s="13"/>
      <c r="Y196" s="13"/>
    </row>
    <row r="197" spans="1:25" ht="13.2">
      <c r="A197" s="42"/>
      <c r="B197" s="13"/>
      <c r="C197" s="13"/>
      <c r="D197" s="13"/>
      <c r="E197" s="13"/>
      <c r="F197" s="13"/>
      <c r="G197" s="5"/>
      <c r="H197" s="13"/>
      <c r="I197" s="7"/>
      <c r="J197" s="13"/>
      <c r="K197" s="13"/>
      <c r="L197" s="13"/>
      <c r="M197" s="13"/>
      <c r="N197" s="13"/>
      <c r="O197" s="13"/>
      <c r="P197" s="13"/>
      <c r="Q197" s="13"/>
      <c r="R197" s="13"/>
      <c r="S197" s="13"/>
      <c r="T197" s="13"/>
      <c r="U197" s="13"/>
      <c r="V197" s="13"/>
      <c r="W197" s="13"/>
      <c r="X197" s="13"/>
      <c r="Y197" s="13"/>
    </row>
    <row r="198" spans="1:25" ht="13.2">
      <c r="A198" s="42"/>
      <c r="B198" s="13"/>
      <c r="C198" s="13"/>
      <c r="D198" s="13"/>
      <c r="E198" s="13"/>
      <c r="F198" s="13"/>
      <c r="G198" s="5"/>
      <c r="H198" s="13"/>
      <c r="I198" s="7"/>
      <c r="J198" s="13"/>
      <c r="K198" s="13"/>
      <c r="L198" s="13"/>
      <c r="M198" s="13"/>
      <c r="N198" s="13"/>
      <c r="O198" s="13"/>
      <c r="P198" s="13"/>
      <c r="Q198" s="13"/>
      <c r="R198" s="13"/>
      <c r="S198" s="13"/>
      <c r="T198" s="13"/>
      <c r="U198" s="13"/>
      <c r="V198" s="13"/>
      <c r="W198" s="13"/>
      <c r="X198" s="13"/>
      <c r="Y198" s="13"/>
    </row>
    <row r="199" spans="1:25" ht="13.2">
      <c r="A199" s="42"/>
      <c r="B199" s="13"/>
      <c r="C199" s="13"/>
      <c r="D199" s="13"/>
      <c r="E199" s="13"/>
      <c r="F199" s="13"/>
      <c r="G199" s="5"/>
      <c r="H199" s="13"/>
      <c r="I199" s="7"/>
      <c r="J199" s="13"/>
      <c r="K199" s="13"/>
      <c r="L199" s="13"/>
      <c r="M199" s="13"/>
      <c r="N199" s="13"/>
      <c r="O199" s="13"/>
      <c r="P199" s="13"/>
      <c r="Q199" s="13"/>
      <c r="R199" s="13"/>
      <c r="S199" s="13"/>
      <c r="T199" s="13"/>
      <c r="U199" s="13"/>
      <c r="V199" s="13"/>
      <c r="W199" s="13"/>
      <c r="X199" s="13"/>
      <c r="Y199" s="13"/>
    </row>
    <row r="200" spans="1:25" ht="13.2">
      <c r="A200" s="42"/>
      <c r="B200" s="13"/>
      <c r="C200" s="13"/>
      <c r="D200" s="13"/>
      <c r="E200" s="13"/>
      <c r="F200" s="13"/>
      <c r="G200" s="5"/>
      <c r="H200" s="13"/>
      <c r="I200" s="7"/>
      <c r="J200" s="13"/>
      <c r="K200" s="13"/>
      <c r="L200" s="13"/>
      <c r="M200" s="13"/>
      <c r="N200" s="13"/>
      <c r="O200" s="13"/>
      <c r="P200" s="13"/>
      <c r="Q200" s="13"/>
      <c r="R200" s="13"/>
      <c r="S200" s="13"/>
      <c r="T200" s="13"/>
      <c r="U200" s="13"/>
      <c r="V200" s="13"/>
      <c r="W200" s="13"/>
      <c r="X200" s="13"/>
      <c r="Y200" s="13"/>
    </row>
    <row r="201" spans="1:25" ht="13.2">
      <c r="A201" s="42"/>
      <c r="B201" s="13"/>
      <c r="C201" s="13"/>
      <c r="D201" s="13"/>
      <c r="E201" s="13"/>
      <c r="F201" s="13"/>
      <c r="G201" s="5"/>
      <c r="H201" s="13"/>
      <c r="I201" s="7"/>
      <c r="J201" s="13"/>
      <c r="K201" s="13"/>
      <c r="L201" s="13"/>
      <c r="M201" s="13"/>
      <c r="N201" s="13"/>
      <c r="O201" s="13"/>
      <c r="P201" s="13"/>
      <c r="Q201" s="13"/>
      <c r="R201" s="13"/>
      <c r="S201" s="13"/>
      <c r="T201" s="13"/>
      <c r="U201" s="13"/>
      <c r="V201" s="13"/>
      <c r="W201" s="13"/>
      <c r="X201" s="13"/>
      <c r="Y201" s="13"/>
    </row>
    <row r="202" spans="1:25" ht="13.2">
      <c r="A202" s="42"/>
      <c r="B202" s="13"/>
      <c r="C202" s="13"/>
      <c r="D202" s="13"/>
      <c r="E202" s="13"/>
      <c r="F202" s="13"/>
      <c r="G202" s="5"/>
      <c r="H202" s="13"/>
      <c r="I202" s="7"/>
      <c r="J202" s="13"/>
      <c r="K202" s="13"/>
      <c r="L202" s="13"/>
      <c r="M202" s="13"/>
      <c r="N202" s="13"/>
      <c r="O202" s="13"/>
      <c r="P202" s="13"/>
      <c r="Q202" s="13"/>
      <c r="R202" s="13"/>
      <c r="S202" s="13"/>
      <c r="T202" s="13"/>
      <c r="U202" s="13"/>
      <c r="V202" s="13"/>
      <c r="W202" s="13"/>
      <c r="X202" s="13"/>
      <c r="Y202" s="13"/>
    </row>
    <row r="203" spans="1:25" ht="13.2">
      <c r="A203" s="42"/>
      <c r="B203" s="13"/>
      <c r="C203" s="13"/>
      <c r="D203" s="13"/>
      <c r="E203" s="13"/>
      <c r="F203" s="13"/>
      <c r="G203" s="5"/>
      <c r="H203" s="13"/>
      <c r="I203" s="7"/>
      <c r="J203" s="13"/>
      <c r="K203" s="13"/>
      <c r="L203" s="13"/>
      <c r="M203" s="13"/>
      <c r="N203" s="13"/>
      <c r="O203" s="13"/>
      <c r="P203" s="13"/>
      <c r="Q203" s="13"/>
      <c r="R203" s="13"/>
      <c r="S203" s="13"/>
      <c r="T203" s="13"/>
      <c r="U203" s="13"/>
      <c r="V203" s="13"/>
      <c r="W203" s="13"/>
      <c r="X203" s="13"/>
      <c r="Y203" s="13"/>
    </row>
    <row r="204" spans="1:25" ht="13.2">
      <c r="A204" s="42"/>
      <c r="B204" s="13"/>
      <c r="C204" s="13"/>
      <c r="D204" s="13"/>
      <c r="E204" s="13"/>
      <c r="F204" s="13"/>
      <c r="G204" s="5"/>
      <c r="H204" s="13"/>
      <c r="I204" s="7"/>
      <c r="J204" s="13"/>
      <c r="K204" s="13"/>
      <c r="L204" s="13"/>
      <c r="M204" s="13"/>
      <c r="N204" s="13"/>
      <c r="O204" s="13"/>
      <c r="P204" s="13"/>
      <c r="Q204" s="13"/>
      <c r="R204" s="13"/>
      <c r="S204" s="13"/>
      <c r="T204" s="13"/>
      <c r="U204" s="13"/>
      <c r="V204" s="13"/>
      <c r="W204" s="13"/>
      <c r="X204" s="13"/>
      <c r="Y204" s="13"/>
    </row>
    <row r="205" spans="1:25" ht="13.2">
      <c r="A205" s="42"/>
      <c r="B205" s="13"/>
      <c r="C205" s="13"/>
      <c r="D205" s="13"/>
      <c r="E205" s="13"/>
      <c r="F205" s="13"/>
      <c r="G205" s="5"/>
      <c r="H205" s="13"/>
      <c r="I205" s="7"/>
      <c r="J205" s="13"/>
      <c r="K205" s="13"/>
      <c r="L205" s="13"/>
      <c r="M205" s="13"/>
      <c r="N205" s="13"/>
      <c r="O205" s="13"/>
      <c r="P205" s="13"/>
      <c r="Q205" s="13"/>
      <c r="R205" s="13"/>
      <c r="S205" s="13"/>
      <c r="T205" s="13"/>
      <c r="U205" s="13"/>
      <c r="V205" s="13"/>
      <c r="W205" s="13"/>
      <c r="X205" s="13"/>
      <c r="Y205" s="13"/>
    </row>
    <row r="206" spans="1:25" ht="13.2">
      <c r="A206" s="42"/>
      <c r="B206" s="13"/>
      <c r="C206" s="13"/>
      <c r="D206" s="13"/>
      <c r="E206" s="13"/>
      <c r="F206" s="13"/>
      <c r="G206" s="5"/>
      <c r="H206" s="13"/>
      <c r="I206" s="7"/>
      <c r="J206" s="13"/>
      <c r="K206" s="13"/>
      <c r="L206" s="13"/>
      <c r="M206" s="13"/>
      <c r="N206" s="13"/>
      <c r="O206" s="13"/>
      <c r="P206" s="13"/>
      <c r="Q206" s="13"/>
      <c r="R206" s="13"/>
      <c r="S206" s="13"/>
      <c r="T206" s="13"/>
      <c r="U206" s="13"/>
      <c r="V206" s="13"/>
      <c r="W206" s="13"/>
      <c r="X206" s="13"/>
      <c r="Y206" s="13"/>
    </row>
    <row r="207" spans="1:25" ht="13.2">
      <c r="A207" s="42"/>
      <c r="B207" s="13"/>
      <c r="C207" s="13"/>
      <c r="D207" s="13"/>
      <c r="E207" s="13"/>
      <c r="F207" s="13"/>
      <c r="G207" s="5"/>
      <c r="H207" s="13"/>
      <c r="I207" s="7"/>
      <c r="J207" s="13"/>
      <c r="K207" s="13"/>
      <c r="L207" s="13"/>
      <c r="M207" s="13"/>
      <c r="N207" s="13"/>
      <c r="O207" s="13"/>
      <c r="P207" s="13"/>
      <c r="Q207" s="13"/>
      <c r="R207" s="13"/>
      <c r="S207" s="13"/>
      <c r="T207" s="13"/>
      <c r="U207" s="13"/>
      <c r="V207" s="13"/>
      <c r="W207" s="13"/>
      <c r="X207" s="13"/>
      <c r="Y207" s="13"/>
    </row>
    <row r="208" spans="1:25" ht="13.2">
      <c r="A208" s="42"/>
      <c r="B208" s="13"/>
      <c r="C208" s="13"/>
      <c r="D208" s="13"/>
      <c r="E208" s="13"/>
      <c r="F208" s="13"/>
      <c r="G208" s="5"/>
      <c r="H208" s="13"/>
      <c r="I208" s="7"/>
      <c r="J208" s="13"/>
      <c r="K208" s="13"/>
      <c r="L208" s="13"/>
      <c r="M208" s="13"/>
      <c r="N208" s="13"/>
      <c r="O208" s="13"/>
      <c r="P208" s="13"/>
      <c r="Q208" s="13"/>
      <c r="R208" s="13"/>
      <c r="S208" s="13"/>
      <c r="T208" s="13"/>
      <c r="U208" s="13"/>
      <c r="V208" s="13"/>
      <c r="W208" s="13"/>
      <c r="X208" s="13"/>
      <c r="Y208" s="13"/>
    </row>
    <row r="209" spans="1:25" ht="13.2">
      <c r="A209" s="42"/>
      <c r="B209" s="13"/>
      <c r="C209" s="13"/>
      <c r="D209" s="13"/>
      <c r="E209" s="13"/>
      <c r="F209" s="13"/>
      <c r="G209" s="5"/>
      <c r="H209" s="13"/>
      <c r="I209" s="7"/>
      <c r="J209" s="13"/>
      <c r="K209" s="13"/>
      <c r="L209" s="13"/>
      <c r="M209" s="13"/>
      <c r="N209" s="13"/>
      <c r="O209" s="13"/>
      <c r="P209" s="13"/>
      <c r="Q209" s="13"/>
      <c r="R209" s="13"/>
      <c r="S209" s="13"/>
      <c r="T209" s="13"/>
      <c r="U209" s="13"/>
      <c r="V209" s="13"/>
      <c r="W209" s="13"/>
      <c r="X209" s="13"/>
      <c r="Y209" s="13"/>
    </row>
    <row r="210" spans="1:25" ht="13.2">
      <c r="A210" s="42"/>
      <c r="B210" s="13"/>
      <c r="C210" s="13"/>
      <c r="D210" s="13"/>
      <c r="E210" s="13"/>
      <c r="F210" s="13"/>
      <c r="G210" s="5"/>
      <c r="H210" s="13"/>
      <c r="I210" s="7"/>
      <c r="J210" s="13"/>
      <c r="K210" s="13"/>
      <c r="L210" s="13"/>
      <c r="M210" s="13"/>
      <c r="N210" s="13"/>
      <c r="O210" s="13"/>
      <c r="P210" s="13"/>
      <c r="Q210" s="13"/>
      <c r="R210" s="13"/>
      <c r="S210" s="13"/>
      <c r="T210" s="13"/>
      <c r="U210" s="13"/>
      <c r="V210" s="13"/>
      <c r="W210" s="13"/>
      <c r="X210" s="13"/>
      <c r="Y210" s="13"/>
    </row>
    <row r="211" spans="1:25" ht="13.2">
      <c r="A211" s="42"/>
      <c r="B211" s="13"/>
      <c r="C211" s="13"/>
      <c r="D211" s="13"/>
      <c r="E211" s="13"/>
      <c r="F211" s="13"/>
      <c r="G211" s="5"/>
      <c r="H211" s="13"/>
      <c r="I211" s="7"/>
      <c r="J211" s="13"/>
      <c r="K211" s="13"/>
      <c r="L211" s="13"/>
      <c r="M211" s="13"/>
      <c r="N211" s="13"/>
      <c r="O211" s="13"/>
      <c r="P211" s="13"/>
      <c r="Q211" s="13"/>
      <c r="R211" s="13"/>
      <c r="S211" s="13"/>
      <c r="T211" s="13"/>
      <c r="U211" s="13"/>
      <c r="V211" s="13"/>
      <c r="W211" s="13"/>
      <c r="X211" s="13"/>
      <c r="Y211" s="13"/>
    </row>
    <row r="212" spans="1:25" ht="13.2">
      <c r="A212" s="42"/>
      <c r="B212" s="13"/>
      <c r="C212" s="13"/>
      <c r="D212" s="13"/>
      <c r="E212" s="13"/>
      <c r="F212" s="13"/>
      <c r="G212" s="5"/>
      <c r="H212" s="13"/>
      <c r="I212" s="7"/>
      <c r="J212" s="13"/>
      <c r="K212" s="13"/>
      <c r="L212" s="13"/>
      <c r="M212" s="13"/>
      <c r="N212" s="13"/>
      <c r="O212" s="13"/>
      <c r="P212" s="13"/>
      <c r="Q212" s="13"/>
      <c r="R212" s="13"/>
      <c r="S212" s="13"/>
      <c r="T212" s="13"/>
      <c r="U212" s="13"/>
      <c r="V212" s="13"/>
      <c r="W212" s="13"/>
      <c r="X212" s="13"/>
      <c r="Y212" s="13"/>
    </row>
    <row r="213" spans="1:25" ht="13.2">
      <c r="A213" s="42"/>
      <c r="B213" s="13"/>
      <c r="C213" s="13"/>
      <c r="D213" s="13"/>
      <c r="E213" s="13"/>
      <c r="F213" s="13"/>
      <c r="G213" s="5"/>
      <c r="H213" s="13"/>
      <c r="I213" s="7"/>
      <c r="J213" s="13"/>
      <c r="K213" s="13"/>
      <c r="L213" s="13"/>
      <c r="M213" s="13"/>
      <c r="N213" s="13"/>
      <c r="O213" s="13"/>
      <c r="P213" s="13"/>
      <c r="Q213" s="13"/>
      <c r="R213" s="13"/>
      <c r="S213" s="13"/>
      <c r="T213" s="13"/>
      <c r="U213" s="13"/>
      <c r="V213" s="13"/>
      <c r="W213" s="13"/>
      <c r="X213" s="13"/>
      <c r="Y213" s="13"/>
    </row>
    <row r="214" spans="1:25" ht="13.2">
      <c r="A214" s="42"/>
      <c r="B214" s="13"/>
      <c r="C214" s="13"/>
      <c r="D214" s="13"/>
      <c r="E214" s="13"/>
      <c r="F214" s="13"/>
      <c r="G214" s="5"/>
      <c r="H214" s="13"/>
      <c r="I214" s="7"/>
      <c r="J214" s="13"/>
      <c r="K214" s="13"/>
      <c r="L214" s="13"/>
      <c r="M214" s="13"/>
      <c r="N214" s="13"/>
      <c r="O214" s="13"/>
      <c r="P214" s="13"/>
      <c r="Q214" s="13"/>
      <c r="R214" s="13"/>
      <c r="S214" s="13"/>
      <c r="T214" s="13"/>
      <c r="U214" s="13"/>
      <c r="V214" s="13"/>
      <c r="W214" s="13"/>
      <c r="X214" s="13"/>
      <c r="Y214" s="13"/>
    </row>
    <row r="215" spans="1:25" ht="13.2">
      <c r="A215" s="42"/>
      <c r="B215" s="13"/>
      <c r="C215" s="13"/>
      <c r="D215" s="13"/>
      <c r="E215" s="13"/>
      <c r="F215" s="13"/>
      <c r="G215" s="5"/>
      <c r="H215" s="13"/>
      <c r="I215" s="7"/>
      <c r="J215" s="13"/>
      <c r="K215" s="13"/>
      <c r="L215" s="13"/>
      <c r="M215" s="13"/>
      <c r="N215" s="13"/>
      <c r="O215" s="13"/>
      <c r="P215" s="13"/>
      <c r="Q215" s="13"/>
      <c r="R215" s="13"/>
      <c r="S215" s="13"/>
      <c r="T215" s="13"/>
      <c r="U215" s="13"/>
      <c r="V215" s="13"/>
      <c r="W215" s="13"/>
      <c r="X215" s="13"/>
      <c r="Y215" s="13"/>
    </row>
    <row r="216" spans="1:25" ht="13.2">
      <c r="A216" s="42"/>
      <c r="B216" s="13"/>
      <c r="C216" s="13"/>
      <c r="D216" s="13"/>
      <c r="E216" s="13"/>
      <c r="F216" s="13"/>
      <c r="G216" s="5"/>
      <c r="H216" s="13"/>
      <c r="I216" s="7"/>
      <c r="J216" s="13"/>
      <c r="K216" s="13"/>
      <c r="L216" s="13"/>
      <c r="M216" s="13"/>
      <c r="N216" s="13"/>
      <c r="O216" s="13"/>
      <c r="P216" s="13"/>
      <c r="Q216" s="13"/>
      <c r="R216" s="13"/>
      <c r="S216" s="13"/>
      <c r="T216" s="13"/>
      <c r="U216" s="13"/>
      <c r="V216" s="13"/>
      <c r="W216" s="13"/>
      <c r="X216" s="13"/>
      <c r="Y216" s="13"/>
    </row>
    <row r="217" spans="1:25" ht="13.2">
      <c r="A217" s="42"/>
      <c r="B217" s="13"/>
      <c r="C217" s="13"/>
      <c r="D217" s="13"/>
      <c r="E217" s="13"/>
      <c r="F217" s="13"/>
      <c r="G217" s="5"/>
      <c r="H217" s="13"/>
      <c r="I217" s="7"/>
      <c r="J217" s="13"/>
      <c r="K217" s="13"/>
      <c r="L217" s="13"/>
      <c r="M217" s="13"/>
      <c r="N217" s="13"/>
      <c r="O217" s="13"/>
      <c r="P217" s="13"/>
      <c r="Q217" s="13"/>
      <c r="R217" s="13"/>
      <c r="S217" s="13"/>
      <c r="T217" s="13"/>
      <c r="U217" s="13"/>
      <c r="V217" s="13"/>
      <c r="W217" s="13"/>
      <c r="X217" s="13"/>
      <c r="Y217" s="13"/>
    </row>
    <row r="218" spans="1:25" ht="13.2">
      <c r="A218" s="42"/>
      <c r="B218" s="13"/>
      <c r="C218" s="13"/>
      <c r="D218" s="13"/>
      <c r="E218" s="13"/>
      <c r="F218" s="13"/>
      <c r="G218" s="5"/>
      <c r="H218" s="13"/>
      <c r="I218" s="7"/>
      <c r="J218" s="13"/>
      <c r="K218" s="13"/>
      <c r="L218" s="13"/>
      <c r="M218" s="13"/>
      <c r="N218" s="13"/>
      <c r="O218" s="13"/>
      <c r="P218" s="13"/>
      <c r="Q218" s="13"/>
      <c r="R218" s="13"/>
      <c r="S218" s="13"/>
      <c r="T218" s="13"/>
      <c r="U218" s="13"/>
      <c r="V218" s="13"/>
      <c r="W218" s="13"/>
      <c r="X218" s="13"/>
      <c r="Y218" s="13"/>
    </row>
    <row r="219" spans="1:25" ht="13.2">
      <c r="A219" s="42"/>
      <c r="B219" s="13"/>
      <c r="C219" s="13"/>
      <c r="D219" s="13"/>
      <c r="E219" s="13"/>
      <c r="F219" s="13"/>
      <c r="G219" s="5"/>
      <c r="H219" s="13"/>
      <c r="I219" s="7"/>
      <c r="J219" s="13"/>
      <c r="K219" s="13"/>
      <c r="L219" s="13"/>
      <c r="M219" s="13"/>
      <c r="N219" s="13"/>
      <c r="O219" s="13"/>
      <c r="P219" s="13"/>
      <c r="Q219" s="13"/>
      <c r="R219" s="13"/>
      <c r="S219" s="13"/>
      <c r="T219" s="13"/>
      <c r="U219" s="13"/>
      <c r="V219" s="13"/>
      <c r="W219" s="13"/>
      <c r="X219" s="13"/>
      <c r="Y219" s="13"/>
    </row>
    <row r="220" spans="1:25" ht="13.2">
      <c r="A220" s="42"/>
      <c r="B220" s="13"/>
      <c r="C220" s="13"/>
      <c r="D220" s="13"/>
      <c r="E220" s="13"/>
      <c r="F220" s="13"/>
      <c r="G220" s="5"/>
      <c r="H220" s="13"/>
      <c r="I220" s="7"/>
      <c r="J220" s="13"/>
      <c r="K220" s="13"/>
      <c r="L220" s="13"/>
      <c r="M220" s="13"/>
      <c r="N220" s="13"/>
      <c r="O220" s="13"/>
      <c r="P220" s="13"/>
      <c r="Q220" s="13"/>
      <c r="R220" s="13"/>
      <c r="S220" s="13"/>
      <c r="T220" s="13"/>
      <c r="U220" s="13"/>
      <c r="V220" s="13"/>
      <c r="W220" s="13"/>
      <c r="X220" s="13"/>
      <c r="Y220" s="13"/>
    </row>
    <row r="221" spans="1:25" ht="13.2">
      <c r="A221" s="42"/>
      <c r="B221" s="13"/>
      <c r="C221" s="13"/>
      <c r="D221" s="13"/>
      <c r="E221" s="13"/>
      <c r="F221" s="13"/>
      <c r="G221" s="5"/>
      <c r="H221" s="13"/>
      <c r="I221" s="7"/>
      <c r="J221" s="13"/>
      <c r="K221" s="13"/>
      <c r="L221" s="13"/>
      <c r="M221" s="13"/>
      <c r="N221" s="13"/>
      <c r="O221" s="13"/>
      <c r="P221" s="13"/>
      <c r="Q221" s="13"/>
      <c r="R221" s="13"/>
      <c r="S221" s="13"/>
      <c r="T221" s="13"/>
      <c r="U221" s="13"/>
      <c r="V221" s="13"/>
      <c r="W221" s="13"/>
      <c r="X221" s="13"/>
      <c r="Y221" s="13"/>
    </row>
    <row r="222" spans="1:25" ht="13.2">
      <c r="A222" s="42"/>
      <c r="B222" s="13"/>
      <c r="C222" s="13"/>
      <c r="D222" s="13"/>
      <c r="E222" s="13"/>
      <c r="F222" s="13"/>
      <c r="G222" s="5"/>
      <c r="H222" s="13"/>
      <c r="I222" s="7"/>
      <c r="J222" s="13"/>
      <c r="K222" s="13"/>
      <c r="L222" s="13"/>
      <c r="M222" s="13"/>
      <c r="N222" s="13"/>
      <c r="O222" s="13"/>
      <c r="P222" s="13"/>
      <c r="Q222" s="13"/>
      <c r="R222" s="13"/>
      <c r="S222" s="13"/>
      <c r="T222" s="13"/>
      <c r="U222" s="13"/>
      <c r="V222" s="13"/>
      <c r="W222" s="13"/>
      <c r="X222" s="13"/>
      <c r="Y222" s="13"/>
    </row>
    <row r="223" spans="1:25" ht="13.2">
      <c r="A223" s="42"/>
      <c r="B223" s="13"/>
      <c r="C223" s="13"/>
      <c r="D223" s="13"/>
      <c r="E223" s="13"/>
      <c r="F223" s="13"/>
      <c r="G223" s="5"/>
      <c r="H223" s="13"/>
      <c r="I223" s="7"/>
      <c r="J223" s="13"/>
      <c r="K223" s="13"/>
      <c r="L223" s="13"/>
      <c r="M223" s="13"/>
      <c r="N223" s="13"/>
      <c r="O223" s="13"/>
      <c r="P223" s="13"/>
      <c r="Q223" s="13"/>
      <c r="R223" s="13"/>
      <c r="S223" s="13"/>
      <c r="T223" s="13"/>
      <c r="U223" s="13"/>
      <c r="V223" s="13"/>
      <c r="W223" s="13"/>
      <c r="X223" s="13"/>
      <c r="Y223" s="13"/>
    </row>
    <row r="224" spans="1:25" ht="13.2">
      <c r="A224" s="42"/>
      <c r="B224" s="13"/>
      <c r="C224" s="13"/>
      <c r="D224" s="13"/>
      <c r="E224" s="13"/>
      <c r="F224" s="13"/>
      <c r="G224" s="5"/>
      <c r="H224" s="13"/>
      <c r="I224" s="7"/>
      <c r="J224" s="13"/>
      <c r="K224" s="13"/>
      <c r="L224" s="13"/>
      <c r="M224" s="13"/>
      <c r="N224" s="13"/>
      <c r="O224" s="13"/>
      <c r="P224" s="13"/>
      <c r="Q224" s="13"/>
      <c r="R224" s="13"/>
      <c r="S224" s="13"/>
      <c r="T224" s="13"/>
      <c r="U224" s="13"/>
      <c r="V224" s="13"/>
      <c r="W224" s="13"/>
      <c r="X224" s="13"/>
      <c r="Y224" s="13"/>
    </row>
    <row r="225" spans="1:25" ht="13.2">
      <c r="A225" s="42"/>
      <c r="B225" s="13"/>
      <c r="C225" s="13"/>
      <c r="D225" s="13"/>
      <c r="E225" s="13"/>
      <c r="F225" s="13"/>
      <c r="G225" s="5"/>
      <c r="H225" s="13"/>
      <c r="I225" s="7"/>
      <c r="J225" s="13"/>
      <c r="K225" s="13"/>
      <c r="L225" s="13"/>
      <c r="M225" s="13"/>
      <c r="N225" s="13"/>
      <c r="O225" s="13"/>
      <c r="P225" s="13"/>
      <c r="Q225" s="13"/>
      <c r="R225" s="13"/>
      <c r="S225" s="13"/>
      <c r="T225" s="13"/>
      <c r="U225" s="13"/>
      <c r="V225" s="13"/>
      <c r="W225" s="13"/>
      <c r="X225" s="13"/>
      <c r="Y225" s="13"/>
    </row>
    <row r="226" spans="1:25" ht="13.2">
      <c r="A226" s="42"/>
      <c r="B226" s="13"/>
      <c r="C226" s="13"/>
      <c r="D226" s="13"/>
      <c r="E226" s="13"/>
      <c r="F226" s="13"/>
      <c r="G226" s="5"/>
      <c r="H226" s="13"/>
      <c r="I226" s="7"/>
      <c r="J226" s="13"/>
      <c r="K226" s="13"/>
      <c r="L226" s="13"/>
      <c r="M226" s="13"/>
      <c r="N226" s="13"/>
      <c r="O226" s="13"/>
      <c r="P226" s="13"/>
      <c r="Q226" s="13"/>
      <c r="R226" s="13"/>
      <c r="S226" s="13"/>
      <c r="T226" s="13"/>
      <c r="U226" s="13"/>
      <c r="V226" s="13"/>
      <c r="W226" s="13"/>
      <c r="X226" s="13"/>
      <c r="Y226" s="13"/>
    </row>
    <row r="227" spans="1:25" ht="13.2">
      <c r="A227" s="42"/>
      <c r="B227" s="13"/>
      <c r="C227" s="13"/>
      <c r="D227" s="13"/>
      <c r="E227" s="13"/>
      <c r="F227" s="13"/>
      <c r="G227" s="5"/>
      <c r="H227" s="13"/>
      <c r="I227" s="7"/>
      <c r="J227" s="13"/>
      <c r="K227" s="13"/>
      <c r="L227" s="13"/>
      <c r="M227" s="13"/>
      <c r="N227" s="13"/>
      <c r="O227" s="13"/>
      <c r="P227" s="13"/>
      <c r="Q227" s="13"/>
      <c r="R227" s="13"/>
      <c r="S227" s="13"/>
      <c r="T227" s="13"/>
      <c r="U227" s="13"/>
      <c r="V227" s="13"/>
      <c r="W227" s="13"/>
      <c r="X227" s="13"/>
      <c r="Y227" s="13"/>
    </row>
    <row r="228" spans="1:25" ht="13.2">
      <c r="A228" s="42"/>
      <c r="B228" s="13"/>
      <c r="C228" s="13"/>
      <c r="D228" s="13"/>
      <c r="E228" s="13"/>
      <c r="F228" s="13"/>
      <c r="G228" s="5"/>
      <c r="H228" s="13"/>
      <c r="I228" s="7"/>
      <c r="J228" s="13"/>
      <c r="K228" s="13"/>
      <c r="L228" s="13"/>
      <c r="M228" s="13"/>
      <c r="N228" s="13"/>
      <c r="O228" s="13"/>
      <c r="P228" s="13"/>
      <c r="Q228" s="13"/>
      <c r="R228" s="13"/>
      <c r="S228" s="13"/>
      <c r="T228" s="13"/>
      <c r="U228" s="13"/>
      <c r="V228" s="13"/>
      <c r="W228" s="13"/>
      <c r="X228" s="13"/>
      <c r="Y228" s="13"/>
    </row>
    <row r="229" spans="1:25" ht="13.2">
      <c r="A229" s="42"/>
      <c r="B229" s="13"/>
      <c r="C229" s="13"/>
      <c r="D229" s="13"/>
      <c r="E229" s="13"/>
      <c r="F229" s="13"/>
      <c r="G229" s="5"/>
      <c r="H229" s="13"/>
      <c r="I229" s="7"/>
      <c r="J229" s="13"/>
      <c r="K229" s="13"/>
      <c r="L229" s="13"/>
      <c r="M229" s="13"/>
      <c r="N229" s="13"/>
      <c r="O229" s="13"/>
      <c r="P229" s="13"/>
      <c r="Q229" s="13"/>
      <c r="R229" s="13"/>
      <c r="S229" s="13"/>
      <c r="T229" s="13"/>
      <c r="U229" s="13"/>
      <c r="V229" s="13"/>
      <c r="W229" s="13"/>
      <c r="X229" s="13"/>
      <c r="Y229" s="13"/>
    </row>
    <row r="230" spans="1:25" ht="13.2">
      <c r="A230" s="42"/>
      <c r="B230" s="13"/>
      <c r="C230" s="13"/>
      <c r="D230" s="13"/>
      <c r="E230" s="13"/>
      <c r="F230" s="13"/>
      <c r="G230" s="5"/>
      <c r="H230" s="13"/>
      <c r="I230" s="7"/>
      <c r="J230" s="13"/>
      <c r="K230" s="13"/>
      <c r="L230" s="13"/>
      <c r="M230" s="13"/>
      <c r="N230" s="13"/>
      <c r="O230" s="13"/>
      <c r="P230" s="13"/>
      <c r="Q230" s="13"/>
      <c r="R230" s="13"/>
      <c r="S230" s="13"/>
      <c r="T230" s="13"/>
      <c r="U230" s="13"/>
      <c r="V230" s="13"/>
      <c r="W230" s="13"/>
      <c r="X230" s="13"/>
      <c r="Y230" s="13"/>
    </row>
    <row r="231" spans="1:25" ht="13.2">
      <c r="A231" s="42"/>
      <c r="B231" s="13"/>
      <c r="C231" s="13"/>
      <c r="D231" s="13"/>
      <c r="E231" s="13"/>
      <c r="F231" s="13"/>
      <c r="G231" s="5"/>
      <c r="H231" s="13"/>
      <c r="I231" s="7"/>
      <c r="J231" s="13"/>
      <c r="K231" s="13"/>
      <c r="L231" s="13"/>
      <c r="M231" s="13"/>
      <c r="N231" s="13"/>
      <c r="O231" s="13"/>
      <c r="P231" s="13"/>
      <c r="Q231" s="13"/>
      <c r="R231" s="13"/>
      <c r="S231" s="13"/>
      <c r="T231" s="13"/>
      <c r="U231" s="13"/>
      <c r="V231" s="13"/>
      <c r="W231" s="13"/>
      <c r="X231" s="13"/>
      <c r="Y231" s="13"/>
    </row>
    <row r="232" spans="1:25" ht="13.2">
      <c r="A232" s="42"/>
      <c r="B232" s="13"/>
      <c r="C232" s="13"/>
      <c r="D232" s="13"/>
      <c r="E232" s="13"/>
      <c r="F232" s="13"/>
      <c r="G232" s="5"/>
      <c r="H232" s="13"/>
      <c r="I232" s="7"/>
      <c r="J232" s="13"/>
      <c r="K232" s="13"/>
      <c r="L232" s="13"/>
      <c r="M232" s="13"/>
      <c r="N232" s="13"/>
      <c r="O232" s="13"/>
      <c r="P232" s="13"/>
      <c r="Q232" s="13"/>
      <c r="R232" s="13"/>
      <c r="S232" s="13"/>
      <c r="T232" s="13"/>
      <c r="U232" s="13"/>
      <c r="V232" s="13"/>
      <c r="W232" s="13"/>
      <c r="X232" s="13"/>
      <c r="Y232" s="13"/>
    </row>
    <row r="233" spans="1:25" ht="13.2">
      <c r="A233" s="42"/>
      <c r="B233" s="13"/>
      <c r="C233" s="13"/>
      <c r="D233" s="13"/>
      <c r="E233" s="13"/>
      <c r="F233" s="13"/>
      <c r="G233" s="5"/>
      <c r="H233" s="13"/>
      <c r="I233" s="7"/>
      <c r="J233" s="13"/>
      <c r="K233" s="13"/>
      <c r="L233" s="13"/>
      <c r="M233" s="13"/>
      <c r="N233" s="13"/>
      <c r="O233" s="13"/>
      <c r="P233" s="13"/>
      <c r="Q233" s="13"/>
      <c r="R233" s="13"/>
      <c r="S233" s="13"/>
      <c r="T233" s="13"/>
      <c r="U233" s="13"/>
      <c r="V233" s="13"/>
      <c r="W233" s="13"/>
      <c r="X233" s="13"/>
      <c r="Y233" s="13"/>
    </row>
    <row r="234" spans="1:25" ht="13.2">
      <c r="A234" s="42"/>
      <c r="B234" s="13"/>
      <c r="C234" s="13"/>
      <c r="D234" s="13"/>
      <c r="E234" s="13"/>
      <c r="F234" s="13"/>
      <c r="G234" s="5"/>
      <c r="H234" s="13"/>
      <c r="I234" s="7"/>
      <c r="J234" s="13"/>
      <c r="K234" s="13"/>
      <c r="L234" s="13"/>
      <c r="M234" s="13"/>
      <c r="N234" s="13"/>
      <c r="O234" s="13"/>
      <c r="P234" s="13"/>
      <c r="Q234" s="13"/>
      <c r="R234" s="13"/>
      <c r="S234" s="13"/>
      <c r="T234" s="13"/>
      <c r="U234" s="13"/>
      <c r="V234" s="13"/>
      <c r="W234" s="13"/>
      <c r="X234" s="13"/>
      <c r="Y234" s="13"/>
    </row>
    <row r="235" spans="1:25" ht="13.2">
      <c r="A235" s="42"/>
      <c r="B235" s="13"/>
      <c r="C235" s="13"/>
      <c r="D235" s="13"/>
      <c r="E235" s="13"/>
      <c r="F235" s="13"/>
      <c r="G235" s="5"/>
      <c r="H235" s="13"/>
      <c r="I235" s="7"/>
      <c r="J235" s="13"/>
      <c r="K235" s="13"/>
      <c r="L235" s="13"/>
      <c r="M235" s="13"/>
      <c r="N235" s="13"/>
      <c r="O235" s="13"/>
      <c r="P235" s="13"/>
      <c r="Q235" s="13"/>
      <c r="R235" s="13"/>
      <c r="S235" s="13"/>
      <c r="T235" s="13"/>
      <c r="U235" s="13"/>
      <c r="V235" s="13"/>
      <c r="W235" s="13"/>
      <c r="X235" s="13"/>
      <c r="Y235" s="13"/>
    </row>
    <row r="236" spans="1:25" ht="13.2">
      <c r="A236" s="42"/>
      <c r="B236" s="13"/>
      <c r="C236" s="13"/>
      <c r="D236" s="13"/>
      <c r="E236" s="13"/>
      <c r="F236" s="13"/>
      <c r="G236" s="5"/>
      <c r="H236" s="13"/>
      <c r="I236" s="7"/>
      <c r="J236" s="13"/>
      <c r="K236" s="13"/>
      <c r="L236" s="13"/>
      <c r="M236" s="13"/>
      <c r="N236" s="13"/>
      <c r="O236" s="13"/>
      <c r="P236" s="13"/>
      <c r="Q236" s="13"/>
      <c r="R236" s="13"/>
      <c r="S236" s="13"/>
      <c r="T236" s="13"/>
      <c r="U236" s="13"/>
      <c r="V236" s="13"/>
      <c r="W236" s="13"/>
      <c r="X236" s="13"/>
      <c r="Y236" s="13"/>
    </row>
    <row r="237" spans="1:25" ht="13.2">
      <c r="A237" s="42"/>
      <c r="B237" s="13"/>
      <c r="C237" s="13"/>
      <c r="D237" s="13"/>
      <c r="E237" s="13"/>
      <c r="F237" s="13"/>
      <c r="G237" s="5"/>
      <c r="H237" s="13"/>
      <c r="I237" s="7"/>
      <c r="J237" s="13"/>
      <c r="K237" s="13"/>
      <c r="L237" s="13"/>
      <c r="M237" s="13"/>
      <c r="N237" s="13"/>
      <c r="O237" s="13"/>
      <c r="P237" s="13"/>
      <c r="Q237" s="13"/>
      <c r="R237" s="13"/>
      <c r="S237" s="13"/>
      <c r="T237" s="13"/>
      <c r="U237" s="13"/>
      <c r="V237" s="13"/>
      <c r="W237" s="13"/>
      <c r="X237" s="13"/>
      <c r="Y237" s="13"/>
    </row>
    <row r="238" spans="1:25" ht="13.2">
      <c r="A238" s="42"/>
      <c r="B238" s="13"/>
      <c r="C238" s="13"/>
      <c r="D238" s="13"/>
      <c r="E238" s="13"/>
      <c r="F238" s="13"/>
      <c r="G238" s="5"/>
      <c r="H238" s="13"/>
      <c r="I238" s="7"/>
      <c r="J238" s="13"/>
      <c r="K238" s="13"/>
      <c r="L238" s="13"/>
      <c r="M238" s="13"/>
      <c r="N238" s="13"/>
      <c r="O238" s="13"/>
      <c r="P238" s="13"/>
      <c r="Q238" s="13"/>
      <c r="R238" s="13"/>
      <c r="S238" s="13"/>
      <c r="T238" s="13"/>
      <c r="U238" s="13"/>
      <c r="V238" s="13"/>
      <c r="W238" s="13"/>
      <c r="X238" s="13"/>
      <c r="Y238" s="13"/>
    </row>
    <row r="239" spans="1:25" ht="13.2">
      <c r="A239" s="42"/>
      <c r="B239" s="13"/>
      <c r="C239" s="13"/>
      <c r="D239" s="13"/>
      <c r="E239" s="13"/>
      <c r="F239" s="13"/>
      <c r="G239" s="5"/>
      <c r="H239" s="13"/>
      <c r="I239" s="7"/>
      <c r="J239" s="13"/>
      <c r="K239" s="13"/>
      <c r="L239" s="13"/>
      <c r="M239" s="13"/>
      <c r="N239" s="13"/>
      <c r="O239" s="13"/>
      <c r="P239" s="13"/>
      <c r="Q239" s="13"/>
      <c r="R239" s="13"/>
      <c r="S239" s="13"/>
      <c r="T239" s="13"/>
      <c r="U239" s="13"/>
      <c r="V239" s="13"/>
      <c r="W239" s="13"/>
      <c r="X239" s="13"/>
      <c r="Y239" s="13"/>
    </row>
    <row r="240" spans="1:25" ht="13.2">
      <c r="A240" s="42"/>
      <c r="B240" s="13"/>
      <c r="C240" s="13"/>
      <c r="D240" s="13"/>
      <c r="E240" s="13"/>
      <c r="F240" s="13"/>
      <c r="G240" s="5"/>
      <c r="H240" s="13"/>
      <c r="I240" s="7"/>
      <c r="J240" s="13"/>
      <c r="K240" s="13"/>
      <c r="L240" s="13"/>
      <c r="M240" s="13"/>
      <c r="N240" s="13"/>
      <c r="O240" s="13"/>
      <c r="P240" s="13"/>
      <c r="Q240" s="13"/>
      <c r="R240" s="13"/>
      <c r="S240" s="13"/>
      <c r="T240" s="13"/>
      <c r="U240" s="13"/>
      <c r="V240" s="13"/>
      <c r="W240" s="13"/>
      <c r="X240" s="13"/>
      <c r="Y240" s="13"/>
    </row>
    <row r="241" spans="1:25" ht="13.2">
      <c r="A241" s="42"/>
      <c r="B241" s="13"/>
      <c r="C241" s="13"/>
      <c r="D241" s="13"/>
      <c r="E241" s="13"/>
      <c r="F241" s="13"/>
      <c r="G241" s="5"/>
      <c r="H241" s="13"/>
      <c r="I241" s="7"/>
      <c r="J241" s="13"/>
      <c r="K241" s="13"/>
      <c r="L241" s="13"/>
      <c r="M241" s="13"/>
      <c r="N241" s="13"/>
      <c r="O241" s="13"/>
      <c r="P241" s="13"/>
      <c r="Q241" s="13"/>
      <c r="R241" s="13"/>
      <c r="S241" s="13"/>
      <c r="T241" s="13"/>
      <c r="U241" s="13"/>
      <c r="V241" s="13"/>
      <c r="W241" s="13"/>
      <c r="X241" s="13"/>
      <c r="Y241" s="13"/>
    </row>
    <row r="242" spans="1:25" ht="13.2">
      <c r="A242" s="42"/>
      <c r="B242" s="13"/>
      <c r="C242" s="13"/>
      <c r="D242" s="13"/>
      <c r="E242" s="13"/>
      <c r="F242" s="13"/>
      <c r="G242" s="5"/>
      <c r="H242" s="13"/>
      <c r="I242" s="7"/>
      <c r="J242" s="13"/>
      <c r="K242" s="13"/>
      <c r="L242" s="13"/>
      <c r="M242" s="13"/>
      <c r="N242" s="13"/>
      <c r="O242" s="13"/>
      <c r="P242" s="13"/>
      <c r="Q242" s="13"/>
      <c r="R242" s="13"/>
      <c r="S242" s="13"/>
      <c r="T242" s="13"/>
      <c r="U242" s="13"/>
      <c r="V242" s="13"/>
      <c r="W242" s="13"/>
      <c r="X242" s="13"/>
      <c r="Y242" s="13"/>
    </row>
    <row r="243" spans="1:25" ht="13.2">
      <c r="A243" s="42"/>
      <c r="B243" s="13"/>
      <c r="C243" s="13"/>
      <c r="D243" s="13"/>
      <c r="E243" s="13"/>
      <c r="F243" s="13"/>
      <c r="G243" s="5"/>
      <c r="H243" s="13"/>
      <c r="I243" s="7"/>
      <c r="J243" s="13"/>
      <c r="K243" s="13"/>
      <c r="L243" s="13"/>
      <c r="M243" s="13"/>
      <c r="N243" s="13"/>
      <c r="O243" s="13"/>
      <c r="P243" s="13"/>
      <c r="Q243" s="13"/>
      <c r="R243" s="13"/>
      <c r="S243" s="13"/>
      <c r="T243" s="13"/>
      <c r="U243" s="13"/>
      <c r="V243" s="13"/>
      <c r="W243" s="13"/>
      <c r="X243" s="13"/>
      <c r="Y243" s="13"/>
    </row>
    <row r="244" spans="1:25" ht="13.2">
      <c r="A244" s="42"/>
      <c r="B244" s="13"/>
      <c r="C244" s="13"/>
      <c r="D244" s="13"/>
      <c r="E244" s="13"/>
      <c r="F244" s="13"/>
      <c r="G244" s="5"/>
      <c r="H244" s="13"/>
      <c r="I244" s="7"/>
      <c r="J244" s="13"/>
      <c r="K244" s="13"/>
      <c r="L244" s="13"/>
      <c r="M244" s="13"/>
      <c r="N244" s="13"/>
      <c r="O244" s="13"/>
      <c r="P244" s="13"/>
      <c r="Q244" s="13"/>
      <c r="R244" s="13"/>
      <c r="S244" s="13"/>
      <c r="T244" s="13"/>
      <c r="U244" s="13"/>
      <c r="V244" s="13"/>
      <c r="W244" s="13"/>
      <c r="X244" s="13"/>
      <c r="Y244" s="13"/>
    </row>
    <row r="245" spans="1:25" ht="13.2">
      <c r="A245" s="42"/>
      <c r="B245" s="13"/>
      <c r="C245" s="13"/>
      <c r="D245" s="13"/>
      <c r="E245" s="13"/>
      <c r="F245" s="13"/>
      <c r="G245" s="5"/>
      <c r="H245" s="13"/>
      <c r="I245" s="7"/>
      <c r="J245" s="13"/>
      <c r="K245" s="13"/>
      <c r="L245" s="13"/>
      <c r="M245" s="13"/>
      <c r="N245" s="13"/>
      <c r="O245" s="13"/>
      <c r="P245" s="13"/>
      <c r="Q245" s="13"/>
      <c r="R245" s="13"/>
      <c r="S245" s="13"/>
      <c r="T245" s="13"/>
      <c r="U245" s="13"/>
      <c r="V245" s="13"/>
      <c r="W245" s="13"/>
      <c r="X245" s="13"/>
      <c r="Y245" s="13"/>
    </row>
    <row r="246" spans="1:25" ht="13.2">
      <c r="A246" s="42"/>
      <c r="B246" s="13"/>
      <c r="C246" s="13"/>
      <c r="D246" s="13"/>
      <c r="E246" s="13"/>
      <c r="F246" s="13"/>
      <c r="G246" s="5"/>
      <c r="H246" s="13"/>
      <c r="I246" s="7"/>
      <c r="J246" s="13"/>
      <c r="K246" s="13"/>
      <c r="L246" s="13"/>
      <c r="M246" s="13"/>
      <c r="N246" s="13"/>
      <c r="O246" s="13"/>
      <c r="P246" s="13"/>
      <c r="Q246" s="13"/>
      <c r="R246" s="13"/>
      <c r="S246" s="13"/>
      <c r="T246" s="13"/>
      <c r="U246" s="13"/>
      <c r="V246" s="13"/>
      <c r="W246" s="13"/>
      <c r="X246" s="13"/>
      <c r="Y246" s="13"/>
    </row>
    <row r="247" spans="1:25" ht="13.2">
      <c r="A247" s="42"/>
      <c r="B247" s="13"/>
      <c r="C247" s="13"/>
      <c r="D247" s="13"/>
      <c r="E247" s="13"/>
      <c r="F247" s="13"/>
      <c r="G247" s="5"/>
      <c r="H247" s="13"/>
      <c r="I247" s="7"/>
      <c r="J247" s="13"/>
      <c r="K247" s="13"/>
      <c r="L247" s="13"/>
      <c r="M247" s="13"/>
      <c r="N247" s="13"/>
      <c r="O247" s="13"/>
      <c r="P247" s="13"/>
      <c r="Q247" s="13"/>
      <c r="R247" s="13"/>
      <c r="S247" s="13"/>
      <c r="T247" s="13"/>
      <c r="U247" s="13"/>
      <c r="V247" s="13"/>
      <c r="W247" s="13"/>
      <c r="X247" s="13"/>
      <c r="Y247" s="13"/>
    </row>
    <row r="248" spans="1:25" ht="13.2">
      <c r="A248" s="42"/>
      <c r="B248" s="13"/>
      <c r="C248" s="13"/>
      <c r="D248" s="13"/>
      <c r="E248" s="13"/>
      <c r="F248" s="13"/>
      <c r="G248" s="5"/>
      <c r="H248" s="13"/>
      <c r="I248" s="7"/>
      <c r="J248" s="13"/>
      <c r="K248" s="13"/>
      <c r="L248" s="13"/>
      <c r="M248" s="13"/>
      <c r="N248" s="13"/>
      <c r="O248" s="13"/>
      <c r="P248" s="13"/>
      <c r="Q248" s="13"/>
      <c r="R248" s="13"/>
      <c r="S248" s="13"/>
      <c r="T248" s="13"/>
      <c r="U248" s="13"/>
      <c r="V248" s="13"/>
      <c r="W248" s="13"/>
      <c r="X248" s="13"/>
      <c r="Y248" s="13"/>
    </row>
    <row r="249" spans="1:25" ht="13.2">
      <c r="A249" s="42"/>
      <c r="B249" s="13"/>
      <c r="C249" s="13"/>
      <c r="D249" s="13"/>
      <c r="E249" s="13"/>
      <c r="F249" s="13"/>
      <c r="G249" s="5"/>
      <c r="H249" s="13"/>
      <c r="I249" s="7"/>
      <c r="J249" s="13"/>
      <c r="K249" s="13"/>
      <c r="L249" s="13"/>
      <c r="M249" s="13"/>
      <c r="N249" s="13"/>
      <c r="O249" s="13"/>
      <c r="P249" s="13"/>
      <c r="Q249" s="13"/>
      <c r="R249" s="13"/>
      <c r="S249" s="13"/>
      <c r="T249" s="13"/>
      <c r="U249" s="13"/>
      <c r="V249" s="13"/>
      <c r="W249" s="13"/>
      <c r="X249" s="13"/>
      <c r="Y249" s="13"/>
    </row>
    <row r="250" spans="1:25" ht="13.2">
      <c r="A250" s="42"/>
      <c r="B250" s="13"/>
      <c r="C250" s="13"/>
      <c r="D250" s="13"/>
      <c r="E250" s="13"/>
      <c r="F250" s="13"/>
      <c r="G250" s="5"/>
      <c r="H250" s="13"/>
      <c r="I250" s="7"/>
      <c r="J250" s="13"/>
      <c r="K250" s="13"/>
      <c r="L250" s="13"/>
      <c r="M250" s="13"/>
      <c r="N250" s="13"/>
      <c r="O250" s="13"/>
      <c r="P250" s="13"/>
      <c r="Q250" s="13"/>
      <c r="R250" s="13"/>
      <c r="S250" s="13"/>
      <c r="T250" s="13"/>
      <c r="U250" s="13"/>
      <c r="V250" s="13"/>
      <c r="W250" s="13"/>
      <c r="X250" s="13"/>
      <c r="Y250" s="13"/>
    </row>
    <row r="251" spans="1:25" ht="13.2">
      <c r="A251" s="42"/>
      <c r="B251" s="13"/>
      <c r="C251" s="13"/>
      <c r="D251" s="13"/>
      <c r="E251" s="13"/>
      <c r="F251" s="13"/>
      <c r="G251" s="5"/>
      <c r="H251" s="13"/>
      <c r="I251" s="7"/>
      <c r="J251" s="13"/>
      <c r="K251" s="13"/>
      <c r="L251" s="13"/>
      <c r="M251" s="13"/>
      <c r="N251" s="13"/>
      <c r="O251" s="13"/>
      <c r="P251" s="13"/>
      <c r="Q251" s="13"/>
      <c r="R251" s="13"/>
      <c r="S251" s="13"/>
      <c r="T251" s="13"/>
      <c r="U251" s="13"/>
      <c r="V251" s="13"/>
      <c r="W251" s="13"/>
      <c r="X251" s="13"/>
      <c r="Y251" s="13"/>
    </row>
    <row r="252" spans="1:25" ht="13.2">
      <c r="A252" s="42"/>
      <c r="B252" s="13"/>
      <c r="C252" s="13"/>
      <c r="D252" s="13"/>
      <c r="E252" s="13"/>
      <c r="F252" s="13"/>
      <c r="G252" s="5"/>
      <c r="H252" s="13"/>
      <c r="I252" s="7"/>
      <c r="J252" s="13"/>
      <c r="K252" s="13"/>
      <c r="L252" s="13"/>
      <c r="M252" s="13"/>
      <c r="N252" s="13"/>
      <c r="O252" s="13"/>
      <c r="P252" s="13"/>
      <c r="Q252" s="13"/>
      <c r="R252" s="13"/>
      <c r="S252" s="13"/>
      <c r="T252" s="13"/>
      <c r="U252" s="13"/>
      <c r="V252" s="13"/>
      <c r="W252" s="13"/>
      <c r="X252" s="13"/>
      <c r="Y252" s="13"/>
    </row>
    <row r="253" spans="1:25" ht="13.2">
      <c r="A253" s="42"/>
      <c r="B253" s="13"/>
      <c r="C253" s="13"/>
      <c r="D253" s="13"/>
      <c r="E253" s="13"/>
      <c r="F253" s="13"/>
      <c r="G253" s="5"/>
      <c r="H253" s="13"/>
      <c r="I253" s="7"/>
      <c r="J253" s="13"/>
      <c r="K253" s="13"/>
      <c r="L253" s="13"/>
      <c r="M253" s="13"/>
      <c r="N253" s="13"/>
      <c r="O253" s="13"/>
      <c r="P253" s="13"/>
      <c r="Q253" s="13"/>
      <c r="R253" s="13"/>
      <c r="S253" s="13"/>
      <c r="T253" s="13"/>
      <c r="U253" s="13"/>
      <c r="V253" s="13"/>
      <c r="W253" s="13"/>
      <c r="X253" s="13"/>
      <c r="Y253" s="13"/>
    </row>
    <row r="254" spans="1:25" ht="13.2">
      <c r="A254" s="42"/>
      <c r="B254" s="13"/>
      <c r="C254" s="13"/>
      <c r="D254" s="13"/>
      <c r="E254" s="13"/>
      <c r="F254" s="13"/>
      <c r="G254" s="5"/>
      <c r="H254" s="13"/>
      <c r="I254" s="7"/>
      <c r="J254" s="13"/>
      <c r="K254" s="13"/>
      <c r="L254" s="13"/>
      <c r="M254" s="13"/>
      <c r="N254" s="13"/>
      <c r="O254" s="13"/>
      <c r="P254" s="13"/>
      <c r="Q254" s="13"/>
      <c r="R254" s="13"/>
      <c r="S254" s="13"/>
      <c r="T254" s="13"/>
      <c r="U254" s="13"/>
      <c r="V254" s="13"/>
      <c r="W254" s="13"/>
      <c r="X254" s="13"/>
      <c r="Y254" s="13"/>
    </row>
    <row r="255" spans="1:25" ht="13.2">
      <c r="A255" s="42"/>
      <c r="B255" s="13"/>
      <c r="C255" s="13"/>
      <c r="D255" s="13"/>
      <c r="E255" s="13"/>
      <c r="F255" s="13"/>
      <c r="G255" s="5"/>
      <c r="H255" s="13"/>
      <c r="I255" s="7"/>
      <c r="J255" s="13"/>
      <c r="K255" s="13"/>
      <c r="L255" s="13"/>
      <c r="M255" s="13"/>
      <c r="N255" s="13"/>
      <c r="O255" s="13"/>
      <c r="P255" s="13"/>
      <c r="Q255" s="13"/>
      <c r="R255" s="13"/>
      <c r="S255" s="13"/>
      <c r="T255" s="13"/>
      <c r="U255" s="13"/>
      <c r="V255" s="13"/>
      <c r="W255" s="13"/>
      <c r="X255" s="13"/>
      <c r="Y255" s="13"/>
    </row>
    <row r="256" spans="1:25" ht="13.2">
      <c r="A256" s="42"/>
      <c r="B256" s="13"/>
      <c r="C256" s="13"/>
      <c r="D256" s="13"/>
      <c r="E256" s="13"/>
      <c r="F256" s="13"/>
      <c r="G256" s="5"/>
      <c r="H256" s="13"/>
      <c r="I256" s="7"/>
      <c r="J256" s="13"/>
      <c r="K256" s="13"/>
      <c r="L256" s="13"/>
      <c r="M256" s="13"/>
      <c r="N256" s="13"/>
      <c r="O256" s="13"/>
      <c r="P256" s="13"/>
      <c r="Q256" s="13"/>
      <c r="R256" s="13"/>
      <c r="S256" s="13"/>
      <c r="T256" s="13"/>
      <c r="U256" s="13"/>
      <c r="V256" s="13"/>
      <c r="W256" s="13"/>
      <c r="X256" s="13"/>
      <c r="Y256" s="13"/>
    </row>
    <row r="257" spans="1:25" ht="13.2">
      <c r="A257" s="42"/>
      <c r="B257" s="13"/>
      <c r="C257" s="13"/>
      <c r="D257" s="13"/>
      <c r="E257" s="13"/>
      <c r="F257" s="13"/>
      <c r="G257" s="5"/>
      <c r="H257" s="13"/>
      <c r="I257" s="7"/>
      <c r="J257" s="13"/>
      <c r="K257" s="13"/>
      <c r="L257" s="13"/>
      <c r="M257" s="13"/>
      <c r="N257" s="13"/>
      <c r="O257" s="13"/>
      <c r="P257" s="13"/>
      <c r="Q257" s="13"/>
      <c r="R257" s="13"/>
      <c r="S257" s="13"/>
      <c r="T257" s="13"/>
      <c r="U257" s="13"/>
      <c r="V257" s="13"/>
      <c r="W257" s="13"/>
      <c r="X257" s="13"/>
      <c r="Y257" s="13"/>
    </row>
    <row r="258" spans="1:25" ht="13.2">
      <c r="A258" s="42"/>
      <c r="B258" s="13"/>
      <c r="C258" s="13"/>
      <c r="D258" s="13"/>
      <c r="E258" s="13"/>
      <c r="F258" s="13"/>
      <c r="G258" s="5"/>
      <c r="H258" s="13"/>
      <c r="I258" s="7"/>
      <c r="J258" s="13"/>
      <c r="K258" s="13"/>
      <c r="L258" s="13"/>
      <c r="M258" s="13"/>
      <c r="N258" s="13"/>
      <c r="O258" s="13"/>
      <c r="P258" s="13"/>
      <c r="Q258" s="13"/>
      <c r="R258" s="13"/>
      <c r="S258" s="13"/>
      <c r="T258" s="13"/>
      <c r="U258" s="13"/>
      <c r="V258" s="13"/>
      <c r="W258" s="13"/>
      <c r="X258" s="13"/>
      <c r="Y258" s="13"/>
    </row>
    <row r="259" spans="1:25" ht="13.2">
      <c r="A259" s="42"/>
      <c r="B259" s="13"/>
      <c r="C259" s="13"/>
      <c r="D259" s="13"/>
      <c r="E259" s="13"/>
      <c r="F259" s="13"/>
      <c r="G259" s="5"/>
      <c r="H259" s="13"/>
      <c r="I259" s="7"/>
      <c r="J259" s="13"/>
      <c r="K259" s="13"/>
      <c r="L259" s="13"/>
      <c r="M259" s="13"/>
      <c r="N259" s="13"/>
      <c r="O259" s="13"/>
      <c r="P259" s="13"/>
      <c r="Q259" s="13"/>
      <c r="R259" s="13"/>
      <c r="S259" s="13"/>
      <c r="T259" s="13"/>
      <c r="U259" s="13"/>
      <c r="V259" s="13"/>
      <c r="W259" s="13"/>
      <c r="X259" s="13"/>
      <c r="Y259" s="13"/>
    </row>
    <row r="260" spans="1:25" ht="13.2">
      <c r="A260" s="42"/>
      <c r="B260" s="13"/>
      <c r="C260" s="13"/>
      <c r="D260" s="13"/>
      <c r="E260" s="13"/>
      <c r="F260" s="13"/>
      <c r="G260" s="5"/>
      <c r="H260" s="13"/>
      <c r="I260" s="7"/>
      <c r="J260" s="13"/>
      <c r="K260" s="13"/>
      <c r="L260" s="13"/>
      <c r="M260" s="13"/>
      <c r="N260" s="13"/>
      <c r="O260" s="13"/>
      <c r="P260" s="13"/>
      <c r="Q260" s="13"/>
      <c r="R260" s="13"/>
      <c r="S260" s="13"/>
      <c r="T260" s="13"/>
      <c r="U260" s="13"/>
      <c r="V260" s="13"/>
      <c r="W260" s="13"/>
      <c r="X260" s="13"/>
      <c r="Y260" s="13"/>
    </row>
    <row r="261" spans="1:25" ht="13.2">
      <c r="A261" s="42"/>
      <c r="B261" s="13"/>
      <c r="C261" s="13"/>
      <c r="D261" s="13"/>
      <c r="E261" s="13"/>
      <c r="F261" s="13"/>
      <c r="G261" s="5"/>
      <c r="H261" s="13"/>
      <c r="I261" s="7"/>
      <c r="J261" s="13"/>
      <c r="K261" s="13"/>
      <c r="L261" s="13"/>
      <c r="M261" s="13"/>
      <c r="N261" s="13"/>
      <c r="O261" s="13"/>
      <c r="P261" s="13"/>
      <c r="Q261" s="13"/>
      <c r="R261" s="13"/>
      <c r="S261" s="13"/>
      <c r="T261" s="13"/>
      <c r="U261" s="13"/>
      <c r="V261" s="13"/>
      <c r="W261" s="13"/>
      <c r="X261" s="13"/>
      <c r="Y261" s="13"/>
    </row>
    <row r="262" spans="1:25" ht="13.2">
      <c r="A262" s="42"/>
      <c r="B262" s="13"/>
      <c r="C262" s="13"/>
      <c r="D262" s="13"/>
      <c r="E262" s="13"/>
      <c r="F262" s="13"/>
      <c r="G262" s="5"/>
      <c r="H262" s="13"/>
      <c r="I262" s="7"/>
      <c r="J262" s="13"/>
      <c r="K262" s="13"/>
      <c r="L262" s="13"/>
      <c r="M262" s="13"/>
      <c r="N262" s="13"/>
      <c r="O262" s="13"/>
      <c r="P262" s="13"/>
      <c r="Q262" s="13"/>
      <c r="R262" s="13"/>
      <c r="S262" s="13"/>
      <c r="T262" s="13"/>
      <c r="U262" s="13"/>
      <c r="V262" s="13"/>
      <c r="W262" s="13"/>
      <c r="X262" s="13"/>
      <c r="Y262" s="13"/>
    </row>
    <row r="263" spans="1:25" ht="13.2">
      <c r="A263" s="42"/>
      <c r="B263" s="13"/>
      <c r="C263" s="13"/>
      <c r="D263" s="13"/>
      <c r="E263" s="13"/>
      <c r="F263" s="13"/>
      <c r="G263" s="5"/>
      <c r="H263" s="13"/>
      <c r="I263" s="7"/>
      <c r="J263" s="13"/>
      <c r="K263" s="13"/>
      <c r="L263" s="13"/>
      <c r="M263" s="13"/>
      <c r="N263" s="13"/>
      <c r="O263" s="13"/>
      <c r="P263" s="13"/>
      <c r="Q263" s="13"/>
      <c r="R263" s="13"/>
      <c r="S263" s="13"/>
      <c r="T263" s="13"/>
      <c r="U263" s="13"/>
      <c r="V263" s="13"/>
      <c r="W263" s="13"/>
      <c r="X263" s="13"/>
      <c r="Y263" s="13"/>
    </row>
    <row r="264" spans="1:25" ht="13.2">
      <c r="A264" s="42"/>
      <c r="B264" s="13"/>
      <c r="C264" s="13"/>
      <c r="D264" s="13"/>
      <c r="E264" s="13"/>
      <c r="F264" s="13"/>
      <c r="G264" s="5"/>
      <c r="H264" s="13"/>
      <c r="I264" s="7"/>
      <c r="J264" s="13"/>
      <c r="K264" s="13"/>
      <c r="L264" s="13"/>
      <c r="M264" s="13"/>
      <c r="N264" s="13"/>
      <c r="O264" s="13"/>
      <c r="P264" s="13"/>
      <c r="Q264" s="13"/>
      <c r="R264" s="13"/>
      <c r="S264" s="13"/>
      <c r="T264" s="13"/>
      <c r="U264" s="13"/>
      <c r="V264" s="13"/>
      <c r="W264" s="13"/>
      <c r="X264" s="13"/>
      <c r="Y264" s="13"/>
    </row>
    <row r="265" spans="1:25" ht="13.2">
      <c r="A265" s="42"/>
      <c r="B265" s="13"/>
      <c r="C265" s="13"/>
      <c r="D265" s="13"/>
      <c r="E265" s="13"/>
      <c r="F265" s="13"/>
      <c r="G265" s="5"/>
      <c r="H265" s="13"/>
      <c r="I265" s="7"/>
      <c r="J265" s="13"/>
      <c r="K265" s="13"/>
      <c r="L265" s="13"/>
      <c r="M265" s="13"/>
      <c r="N265" s="13"/>
      <c r="O265" s="13"/>
      <c r="P265" s="13"/>
      <c r="Q265" s="13"/>
      <c r="R265" s="13"/>
      <c r="S265" s="13"/>
      <c r="T265" s="13"/>
      <c r="U265" s="13"/>
      <c r="V265" s="13"/>
      <c r="W265" s="13"/>
      <c r="X265" s="13"/>
      <c r="Y265" s="13"/>
    </row>
    <row r="266" spans="1:25" ht="13.2">
      <c r="A266" s="42"/>
      <c r="B266" s="13"/>
      <c r="C266" s="13"/>
      <c r="D266" s="13"/>
      <c r="E266" s="13"/>
      <c r="F266" s="13"/>
      <c r="G266" s="5"/>
      <c r="H266" s="13"/>
      <c r="I266" s="7"/>
      <c r="J266" s="13"/>
      <c r="K266" s="13"/>
      <c r="L266" s="13"/>
      <c r="M266" s="13"/>
      <c r="N266" s="13"/>
      <c r="O266" s="13"/>
      <c r="P266" s="13"/>
      <c r="Q266" s="13"/>
      <c r="R266" s="13"/>
      <c r="S266" s="13"/>
      <c r="T266" s="13"/>
      <c r="U266" s="13"/>
      <c r="V266" s="13"/>
      <c r="W266" s="13"/>
      <c r="X266" s="13"/>
      <c r="Y266" s="13"/>
    </row>
    <row r="267" spans="1:25" ht="13.2">
      <c r="A267" s="42"/>
      <c r="B267" s="13"/>
      <c r="C267" s="13"/>
      <c r="D267" s="13"/>
      <c r="E267" s="13"/>
      <c r="F267" s="13"/>
      <c r="G267" s="5"/>
      <c r="H267" s="13"/>
      <c r="I267" s="7"/>
      <c r="J267" s="13"/>
      <c r="K267" s="13"/>
      <c r="L267" s="13"/>
      <c r="M267" s="13"/>
      <c r="N267" s="13"/>
      <c r="O267" s="13"/>
      <c r="P267" s="13"/>
      <c r="Q267" s="13"/>
      <c r="R267" s="13"/>
      <c r="S267" s="13"/>
      <c r="T267" s="13"/>
      <c r="U267" s="13"/>
      <c r="V267" s="13"/>
      <c r="W267" s="13"/>
      <c r="X267" s="13"/>
      <c r="Y267" s="13"/>
    </row>
    <row r="268" spans="1:25" ht="13.2">
      <c r="A268" s="42"/>
      <c r="B268" s="13"/>
      <c r="C268" s="13"/>
      <c r="D268" s="13"/>
      <c r="E268" s="13"/>
      <c r="F268" s="13"/>
      <c r="G268" s="5"/>
      <c r="H268" s="13"/>
      <c r="I268" s="7"/>
      <c r="J268" s="13"/>
      <c r="K268" s="13"/>
      <c r="L268" s="13"/>
      <c r="M268" s="13"/>
      <c r="N268" s="13"/>
      <c r="O268" s="13"/>
      <c r="P268" s="13"/>
      <c r="Q268" s="13"/>
      <c r="R268" s="13"/>
      <c r="S268" s="13"/>
      <c r="T268" s="13"/>
      <c r="U268" s="13"/>
      <c r="V268" s="13"/>
      <c r="W268" s="13"/>
      <c r="X268" s="13"/>
      <c r="Y268" s="13"/>
    </row>
    <row r="269" spans="1:25" ht="13.2">
      <c r="A269" s="42"/>
      <c r="B269" s="13"/>
      <c r="C269" s="13"/>
      <c r="D269" s="13"/>
      <c r="E269" s="13"/>
      <c r="F269" s="13"/>
      <c r="G269" s="5"/>
      <c r="H269" s="13"/>
      <c r="I269" s="7"/>
      <c r="J269" s="13"/>
      <c r="K269" s="13"/>
      <c r="L269" s="13"/>
      <c r="M269" s="13"/>
      <c r="N269" s="13"/>
      <c r="O269" s="13"/>
      <c r="P269" s="13"/>
      <c r="Q269" s="13"/>
      <c r="R269" s="13"/>
      <c r="S269" s="13"/>
      <c r="T269" s="13"/>
      <c r="U269" s="13"/>
      <c r="V269" s="13"/>
      <c r="W269" s="13"/>
      <c r="X269" s="13"/>
      <c r="Y269" s="13"/>
    </row>
    <row r="270" spans="1:25" ht="13.2">
      <c r="A270" s="42"/>
      <c r="B270" s="13"/>
      <c r="C270" s="13"/>
      <c r="D270" s="13"/>
      <c r="E270" s="13"/>
      <c r="F270" s="13"/>
      <c r="G270" s="5"/>
      <c r="H270" s="13"/>
      <c r="I270" s="7"/>
      <c r="J270" s="13"/>
      <c r="K270" s="13"/>
      <c r="L270" s="13"/>
      <c r="M270" s="13"/>
      <c r="N270" s="13"/>
      <c r="O270" s="13"/>
      <c r="P270" s="13"/>
      <c r="Q270" s="13"/>
      <c r="R270" s="13"/>
      <c r="S270" s="13"/>
      <c r="T270" s="13"/>
      <c r="U270" s="13"/>
      <c r="V270" s="13"/>
      <c r="W270" s="13"/>
      <c r="X270" s="13"/>
      <c r="Y270" s="13"/>
    </row>
    <row r="271" spans="1:25" ht="13.2">
      <c r="A271" s="42"/>
      <c r="B271" s="13"/>
      <c r="C271" s="13"/>
      <c r="D271" s="13"/>
      <c r="E271" s="13"/>
      <c r="F271" s="13"/>
      <c r="G271" s="5"/>
      <c r="H271" s="13"/>
      <c r="I271" s="7"/>
      <c r="J271" s="13"/>
      <c r="K271" s="13"/>
      <c r="L271" s="13"/>
      <c r="M271" s="13"/>
      <c r="N271" s="13"/>
      <c r="O271" s="13"/>
      <c r="P271" s="13"/>
      <c r="Q271" s="13"/>
      <c r="R271" s="13"/>
      <c r="S271" s="13"/>
      <c r="T271" s="13"/>
      <c r="U271" s="13"/>
      <c r="V271" s="13"/>
      <c r="W271" s="13"/>
      <c r="X271" s="13"/>
      <c r="Y271" s="13"/>
    </row>
    <row r="272" spans="1:25" ht="13.2">
      <c r="A272" s="42"/>
      <c r="B272" s="13"/>
      <c r="C272" s="13"/>
      <c r="D272" s="13"/>
      <c r="E272" s="13"/>
      <c r="F272" s="13"/>
      <c r="G272" s="5"/>
      <c r="H272" s="13"/>
      <c r="I272" s="7"/>
      <c r="J272" s="13"/>
      <c r="K272" s="13"/>
      <c r="L272" s="13"/>
      <c r="M272" s="13"/>
      <c r="N272" s="13"/>
      <c r="O272" s="13"/>
      <c r="P272" s="13"/>
      <c r="Q272" s="13"/>
      <c r="R272" s="13"/>
      <c r="S272" s="13"/>
      <c r="T272" s="13"/>
      <c r="U272" s="13"/>
      <c r="V272" s="13"/>
      <c r="W272" s="13"/>
      <c r="X272" s="13"/>
      <c r="Y272" s="13"/>
    </row>
    <row r="273" spans="1:25" ht="13.2">
      <c r="A273" s="42"/>
      <c r="B273" s="13"/>
      <c r="C273" s="13"/>
      <c r="D273" s="13"/>
      <c r="E273" s="13"/>
      <c r="F273" s="13"/>
      <c r="G273" s="5"/>
      <c r="H273" s="13"/>
      <c r="I273" s="7"/>
      <c r="J273" s="13"/>
      <c r="K273" s="13"/>
      <c r="L273" s="13"/>
      <c r="M273" s="13"/>
      <c r="N273" s="13"/>
      <c r="O273" s="13"/>
      <c r="P273" s="13"/>
      <c r="Q273" s="13"/>
      <c r="R273" s="13"/>
      <c r="S273" s="13"/>
      <c r="T273" s="13"/>
      <c r="U273" s="13"/>
      <c r="V273" s="13"/>
      <c r="W273" s="13"/>
      <c r="X273" s="13"/>
      <c r="Y273" s="13"/>
    </row>
    <row r="274" spans="1:25" ht="13.2">
      <c r="A274" s="42"/>
      <c r="B274" s="13"/>
      <c r="C274" s="13"/>
      <c r="D274" s="13"/>
      <c r="E274" s="13"/>
      <c r="F274" s="13"/>
      <c r="G274" s="5"/>
      <c r="H274" s="13"/>
      <c r="I274" s="7"/>
      <c r="J274" s="13"/>
      <c r="K274" s="13"/>
      <c r="L274" s="13"/>
      <c r="M274" s="13"/>
      <c r="N274" s="13"/>
      <c r="O274" s="13"/>
      <c r="P274" s="13"/>
      <c r="Q274" s="13"/>
      <c r="R274" s="13"/>
      <c r="S274" s="13"/>
      <c r="T274" s="13"/>
      <c r="U274" s="13"/>
      <c r="V274" s="13"/>
      <c r="W274" s="13"/>
      <c r="X274" s="13"/>
      <c r="Y274" s="13"/>
    </row>
    <row r="275" spans="1:25" ht="13.2">
      <c r="A275" s="42"/>
      <c r="B275" s="13"/>
      <c r="C275" s="13"/>
      <c r="D275" s="13"/>
      <c r="E275" s="13"/>
      <c r="F275" s="13"/>
      <c r="G275" s="5"/>
      <c r="H275" s="13"/>
      <c r="I275" s="7"/>
      <c r="J275" s="13"/>
      <c r="K275" s="13"/>
      <c r="L275" s="13"/>
      <c r="M275" s="13"/>
      <c r="N275" s="13"/>
      <c r="O275" s="13"/>
      <c r="P275" s="13"/>
      <c r="Q275" s="13"/>
      <c r="R275" s="13"/>
      <c r="S275" s="13"/>
      <c r="T275" s="13"/>
      <c r="U275" s="13"/>
      <c r="V275" s="13"/>
      <c r="W275" s="13"/>
      <c r="X275" s="13"/>
      <c r="Y275" s="13"/>
    </row>
    <row r="276" spans="1:25" ht="13.2">
      <c r="A276" s="42"/>
      <c r="B276" s="13"/>
      <c r="C276" s="13"/>
      <c r="D276" s="13"/>
      <c r="E276" s="13"/>
      <c r="F276" s="13"/>
      <c r="G276" s="5"/>
      <c r="H276" s="13"/>
      <c r="I276" s="7"/>
      <c r="J276" s="13"/>
      <c r="K276" s="13"/>
      <c r="L276" s="13"/>
      <c r="M276" s="13"/>
      <c r="N276" s="13"/>
      <c r="O276" s="13"/>
      <c r="P276" s="13"/>
      <c r="Q276" s="13"/>
      <c r="R276" s="13"/>
      <c r="S276" s="13"/>
      <c r="T276" s="13"/>
      <c r="U276" s="13"/>
      <c r="V276" s="13"/>
      <c r="W276" s="13"/>
      <c r="X276" s="13"/>
      <c r="Y276" s="13"/>
    </row>
    <row r="277" spans="1:25" ht="13.2">
      <c r="A277" s="42"/>
      <c r="B277" s="13"/>
      <c r="C277" s="13"/>
      <c r="D277" s="13"/>
      <c r="E277" s="13"/>
      <c r="F277" s="13"/>
      <c r="G277" s="5"/>
      <c r="H277" s="13"/>
      <c r="I277" s="7"/>
      <c r="J277" s="13"/>
      <c r="K277" s="13"/>
      <c r="L277" s="13"/>
      <c r="M277" s="13"/>
      <c r="N277" s="13"/>
      <c r="O277" s="13"/>
      <c r="P277" s="13"/>
      <c r="Q277" s="13"/>
      <c r="R277" s="13"/>
      <c r="S277" s="13"/>
      <c r="T277" s="13"/>
      <c r="U277" s="13"/>
      <c r="V277" s="13"/>
      <c r="W277" s="13"/>
      <c r="X277" s="13"/>
      <c r="Y277" s="13"/>
    </row>
    <row r="278" spans="1:25" ht="13.2">
      <c r="A278" s="42"/>
      <c r="B278" s="13"/>
      <c r="C278" s="13"/>
      <c r="D278" s="13"/>
      <c r="E278" s="13"/>
      <c r="F278" s="13"/>
      <c r="G278" s="5"/>
      <c r="H278" s="13"/>
      <c r="I278" s="7"/>
      <c r="J278" s="13"/>
      <c r="K278" s="13"/>
      <c r="L278" s="13"/>
      <c r="M278" s="13"/>
      <c r="N278" s="13"/>
      <c r="O278" s="13"/>
      <c r="P278" s="13"/>
      <c r="Q278" s="13"/>
      <c r="R278" s="13"/>
      <c r="S278" s="13"/>
      <c r="T278" s="13"/>
      <c r="U278" s="13"/>
      <c r="V278" s="13"/>
      <c r="W278" s="13"/>
      <c r="X278" s="13"/>
      <c r="Y278" s="13"/>
    </row>
    <row r="279" spans="1:25" ht="13.2">
      <c r="A279" s="42"/>
      <c r="B279" s="13"/>
      <c r="C279" s="13"/>
      <c r="D279" s="13"/>
      <c r="E279" s="13"/>
      <c r="F279" s="13"/>
      <c r="G279" s="5"/>
      <c r="H279" s="13"/>
      <c r="I279" s="7"/>
      <c r="J279" s="13"/>
      <c r="K279" s="13"/>
      <c r="L279" s="13"/>
      <c r="M279" s="13"/>
      <c r="N279" s="13"/>
      <c r="O279" s="13"/>
      <c r="P279" s="13"/>
      <c r="Q279" s="13"/>
      <c r="R279" s="13"/>
      <c r="S279" s="13"/>
      <c r="T279" s="13"/>
      <c r="U279" s="13"/>
      <c r="V279" s="13"/>
      <c r="W279" s="13"/>
      <c r="X279" s="13"/>
      <c r="Y279" s="13"/>
    </row>
    <row r="280" spans="1:25" ht="13.2">
      <c r="A280" s="42"/>
      <c r="B280" s="13"/>
      <c r="C280" s="13"/>
      <c r="D280" s="13"/>
      <c r="E280" s="13"/>
      <c r="F280" s="13"/>
      <c r="G280" s="5"/>
      <c r="H280" s="13"/>
      <c r="I280" s="7"/>
      <c r="J280" s="13"/>
      <c r="K280" s="13"/>
      <c r="L280" s="13"/>
      <c r="M280" s="13"/>
      <c r="N280" s="13"/>
      <c r="O280" s="13"/>
      <c r="P280" s="13"/>
      <c r="Q280" s="13"/>
      <c r="R280" s="13"/>
      <c r="S280" s="13"/>
      <c r="T280" s="13"/>
      <c r="U280" s="13"/>
      <c r="V280" s="13"/>
      <c r="W280" s="13"/>
      <c r="X280" s="13"/>
      <c r="Y280" s="13"/>
    </row>
    <row r="281" spans="1:25" ht="13.2">
      <c r="A281" s="42"/>
      <c r="B281" s="13"/>
      <c r="C281" s="13"/>
      <c r="D281" s="13"/>
      <c r="E281" s="13"/>
      <c r="F281" s="13"/>
      <c r="G281" s="5"/>
      <c r="H281" s="13"/>
      <c r="I281" s="7"/>
      <c r="J281" s="13"/>
      <c r="K281" s="13"/>
      <c r="L281" s="13"/>
      <c r="M281" s="13"/>
      <c r="N281" s="13"/>
      <c r="O281" s="13"/>
      <c r="P281" s="13"/>
      <c r="Q281" s="13"/>
      <c r="R281" s="13"/>
      <c r="S281" s="13"/>
      <c r="T281" s="13"/>
      <c r="U281" s="13"/>
      <c r="V281" s="13"/>
      <c r="W281" s="13"/>
      <c r="X281" s="13"/>
      <c r="Y281" s="13"/>
    </row>
    <row r="282" spans="1:25" ht="13.2">
      <c r="A282" s="42"/>
      <c r="B282" s="13"/>
      <c r="C282" s="13"/>
      <c r="D282" s="13"/>
      <c r="E282" s="13"/>
      <c r="F282" s="13"/>
      <c r="G282" s="5"/>
      <c r="H282" s="13"/>
      <c r="I282" s="7"/>
      <c r="J282" s="13"/>
      <c r="K282" s="13"/>
      <c r="L282" s="13"/>
      <c r="M282" s="13"/>
      <c r="N282" s="13"/>
      <c r="O282" s="13"/>
      <c r="P282" s="13"/>
      <c r="Q282" s="13"/>
      <c r="R282" s="13"/>
      <c r="S282" s="13"/>
      <c r="T282" s="13"/>
      <c r="U282" s="13"/>
      <c r="V282" s="13"/>
      <c r="W282" s="13"/>
      <c r="X282" s="13"/>
      <c r="Y282" s="13"/>
    </row>
    <row r="283" spans="1:25" ht="13.2">
      <c r="A283" s="42"/>
      <c r="B283" s="13"/>
      <c r="C283" s="13"/>
      <c r="D283" s="13"/>
      <c r="E283" s="13"/>
      <c r="F283" s="13"/>
      <c r="G283" s="5"/>
      <c r="H283" s="13"/>
      <c r="I283" s="7"/>
      <c r="J283" s="13"/>
      <c r="K283" s="13"/>
      <c r="L283" s="13"/>
      <c r="M283" s="13"/>
      <c r="N283" s="13"/>
      <c r="O283" s="13"/>
      <c r="P283" s="13"/>
      <c r="Q283" s="13"/>
      <c r="R283" s="13"/>
      <c r="S283" s="13"/>
      <c r="T283" s="13"/>
      <c r="U283" s="13"/>
      <c r="V283" s="13"/>
      <c r="W283" s="13"/>
      <c r="X283" s="13"/>
      <c r="Y283" s="13"/>
    </row>
    <row r="284" spans="1:25" ht="13.2">
      <c r="A284" s="42"/>
      <c r="B284" s="13"/>
      <c r="C284" s="13"/>
      <c r="D284" s="13"/>
      <c r="E284" s="13"/>
      <c r="F284" s="13"/>
      <c r="G284" s="5"/>
      <c r="H284" s="13"/>
      <c r="I284" s="7"/>
      <c r="J284" s="13"/>
      <c r="K284" s="13"/>
      <c r="L284" s="13"/>
      <c r="M284" s="13"/>
      <c r="N284" s="13"/>
      <c r="O284" s="13"/>
      <c r="P284" s="13"/>
      <c r="Q284" s="13"/>
      <c r="R284" s="13"/>
      <c r="S284" s="13"/>
      <c r="T284" s="13"/>
      <c r="U284" s="13"/>
      <c r="V284" s="13"/>
      <c r="W284" s="13"/>
      <c r="X284" s="13"/>
      <c r="Y284" s="13"/>
    </row>
    <row r="285" spans="1:25" ht="13.2">
      <c r="A285" s="42"/>
      <c r="B285" s="13"/>
      <c r="C285" s="13"/>
      <c r="D285" s="13"/>
      <c r="E285" s="13"/>
      <c r="F285" s="13"/>
      <c r="G285" s="5"/>
      <c r="H285" s="13"/>
      <c r="I285" s="7"/>
      <c r="J285" s="13"/>
      <c r="K285" s="13"/>
      <c r="L285" s="13"/>
      <c r="M285" s="13"/>
      <c r="N285" s="13"/>
      <c r="O285" s="13"/>
      <c r="P285" s="13"/>
      <c r="Q285" s="13"/>
      <c r="R285" s="13"/>
      <c r="S285" s="13"/>
      <c r="T285" s="13"/>
      <c r="U285" s="13"/>
      <c r="V285" s="13"/>
      <c r="W285" s="13"/>
      <c r="X285" s="13"/>
      <c r="Y285" s="13"/>
    </row>
    <row r="286" spans="1:25" ht="13.2">
      <c r="A286" s="42"/>
      <c r="B286" s="13"/>
      <c r="C286" s="13"/>
      <c r="D286" s="13"/>
      <c r="E286" s="13"/>
      <c r="F286" s="13"/>
      <c r="G286" s="5"/>
      <c r="H286" s="13"/>
      <c r="I286" s="7"/>
      <c r="J286" s="13"/>
      <c r="K286" s="13"/>
      <c r="L286" s="13"/>
      <c r="M286" s="13"/>
      <c r="N286" s="13"/>
      <c r="O286" s="13"/>
      <c r="P286" s="13"/>
      <c r="Q286" s="13"/>
      <c r="R286" s="13"/>
      <c r="S286" s="13"/>
      <c r="T286" s="13"/>
      <c r="U286" s="13"/>
      <c r="V286" s="13"/>
      <c r="W286" s="13"/>
      <c r="X286" s="13"/>
      <c r="Y286" s="13"/>
    </row>
    <row r="287" spans="1:25" ht="13.2">
      <c r="A287" s="42"/>
      <c r="B287" s="13"/>
      <c r="C287" s="13"/>
      <c r="D287" s="13"/>
      <c r="E287" s="13"/>
      <c r="F287" s="13"/>
      <c r="G287" s="5"/>
      <c r="H287" s="13"/>
      <c r="I287" s="7"/>
      <c r="J287" s="13"/>
      <c r="K287" s="13"/>
      <c r="L287" s="13"/>
      <c r="M287" s="13"/>
      <c r="N287" s="13"/>
      <c r="O287" s="13"/>
      <c r="P287" s="13"/>
      <c r="Q287" s="13"/>
      <c r="R287" s="13"/>
      <c r="S287" s="13"/>
      <c r="T287" s="13"/>
      <c r="U287" s="13"/>
      <c r="V287" s="13"/>
      <c r="W287" s="13"/>
      <c r="X287" s="13"/>
      <c r="Y287" s="13"/>
    </row>
    <row r="288" spans="1:25" ht="13.2">
      <c r="A288" s="42"/>
      <c r="B288" s="13"/>
      <c r="C288" s="13"/>
      <c r="D288" s="13"/>
      <c r="E288" s="13"/>
      <c r="F288" s="13"/>
      <c r="G288" s="5"/>
      <c r="H288" s="13"/>
      <c r="I288" s="7"/>
      <c r="J288" s="13"/>
      <c r="K288" s="13"/>
      <c r="L288" s="13"/>
      <c r="M288" s="13"/>
      <c r="N288" s="13"/>
      <c r="O288" s="13"/>
      <c r="P288" s="13"/>
      <c r="Q288" s="13"/>
      <c r="R288" s="13"/>
      <c r="S288" s="13"/>
      <c r="T288" s="13"/>
      <c r="U288" s="13"/>
      <c r="V288" s="13"/>
      <c r="W288" s="13"/>
      <c r="X288" s="13"/>
      <c r="Y288" s="13"/>
    </row>
    <row r="289" spans="1:25" ht="13.2">
      <c r="A289" s="42"/>
      <c r="B289" s="13"/>
      <c r="C289" s="13"/>
      <c r="D289" s="13"/>
      <c r="E289" s="13"/>
      <c r="F289" s="13"/>
      <c r="G289" s="5"/>
      <c r="H289" s="13"/>
      <c r="I289" s="7"/>
      <c r="J289" s="13"/>
      <c r="K289" s="13"/>
      <c r="L289" s="13"/>
      <c r="M289" s="13"/>
      <c r="N289" s="13"/>
      <c r="O289" s="13"/>
      <c r="P289" s="13"/>
      <c r="Q289" s="13"/>
      <c r="R289" s="13"/>
      <c r="S289" s="13"/>
      <c r="T289" s="13"/>
      <c r="U289" s="13"/>
      <c r="V289" s="13"/>
      <c r="W289" s="13"/>
      <c r="X289" s="13"/>
      <c r="Y289" s="13"/>
    </row>
    <row r="290" spans="1:25" ht="13.2">
      <c r="A290" s="42"/>
      <c r="B290" s="13"/>
      <c r="C290" s="13"/>
      <c r="D290" s="13"/>
      <c r="E290" s="13"/>
      <c r="F290" s="13"/>
      <c r="G290" s="5"/>
      <c r="H290" s="13"/>
      <c r="I290" s="7"/>
      <c r="J290" s="13"/>
      <c r="K290" s="13"/>
      <c r="L290" s="13"/>
      <c r="M290" s="13"/>
      <c r="N290" s="13"/>
      <c r="O290" s="13"/>
      <c r="P290" s="13"/>
      <c r="Q290" s="13"/>
      <c r="R290" s="13"/>
      <c r="S290" s="13"/>
      <c r="T290" s="13"/>
      <c r="U290" s="13"/>
      <c r="V290" s="13"/>
      <c r="W290" s="13"/>
      <c r="X290" s="13"/>
      <c r="Y290" s="13"/>
    </row>
    <row r="291" spans="1:25" ht="13.2">
      <c r="A291" s="42"/>
      <c r="B291" s="13"/>
      <c r="C291" s="13"/>
      <c r="D291" s="13"/>
      <c r="E291" s="13"/>
      <c r="F291" s="13"/>
      <c r="G291" s="5"/>
      <c r="H291" s="13"/>
      <c r="I291" s="7"/>
      <c r="J291" s="13"/>
      <c r="K291" s="13"/>
      <c r="L291" s="13"/>
      <c r="M291" s="13"/>
      <c r="N291" s="13"/>
      <c r="O291" s="13"/>
      <c r="P291" s="13"/>
      <c r="Q291" s="13"/>
      <c r="R291" s="13"/>
      <c r="S291" s="13"/>
      <c r="T291" s="13"/>
      <c r="U291" s="13"/>
      <c r="V291" s="13"/>
      <c r="W291" s="13"/>
      <c r="X291" s="13"/>
      <c r="Y291" s="13"/>
    </row>
    <row r="292" spans="1:25" ht="13.2">
      <c r="A292" s="42"/>
      <c r="B292" s="13"/>
      <c r="C292" s="13"/>
      <c r="D292" s="13"/>
      <c r="E292" s="13"/>
      <c r="F292" s="13"/>
      <c r="G292" s="5"/>
      <c r="H292" s="13"/>
      <c r="I292" s="7"/>
      <c r="J292" s="13"/>
      <c r="K292" s="13"/>
      <c r="L292" s="13"/>
      <c r="M292" s="13"/>
      <c r="N292" s="13"/>
      <c r="O292" s="13"/>
      <c r="P292" s="13"/>
      <c r="Q292" s="13"/>
      <c r="R292" s="13"/>
      <c r="S292" s="13"/>
      <c r="T292" s="13"/>
      <c r="U292" s="13"/>
      <c r="V292" s="13"/>
      <c r="W292" s="13"/>
      <c r="X292" s="13"/>
      <c r="Y292" s="13"/>
    </row>
    <row r="293" spans="1:25" ht="13.2">
      <c r="A293" s="42"/>
      <c r="B293" s="13"/>
      <c r="C293" s="13"/>
      <c r="D293" s="13"/>
      <c r="E293" s="13"/>
      <c r="F293" s="13"/>
      <c r="G293" s="5"/>
      <c r="H293" s="13"/>
      <c r="I293" s="7"/>
      <c r="J293" s="13"/>
      <c r="K293" s="13"/>
      <c r="L293" s="13"/>
      <c r="M293" s="13"/>
      <c r="N293" s="13"/>
      <c r="O293" s="13"/>
      <c r="P293" s="13"/>
      <c r="Q293" s="13"/>
      <c r="R293" s="13"/>
      <c r="S293" s="13"/>
      <c r="T293" s="13"/>
      <c r="U293" s="13"/>
      <c r="V293" s="13"/>
      <c r="W293" s="13"/>
      <c r="X293" s="13"/>
      <c r="Y293" s="13"/>
    </row>
    <row r="294" spans="1:25" ht="13.2">
      <c r="A294" s="42"/>
      <c r="B294" s="13"/>
      <c r="C294" s="13"/>
      <c r="D294" s="13"/>
      <c r="E294" s="13"/>
      <c r="F294" s="13"/>
      <c r="G294" s="5"/>
      <c r="H294" s="13"/>
      <c r="I294" s="7"/>
      <c r="J294" s="13"/>
      <c r="K294" s="13"/>
      <c r="L294" s="13"/>
      <c r="M294" s="13"/>
      <c r="N294" s="13"/>
      <c r="O294" s="13"/>
      <c r="P294" s="13"/>
      <c r="Q294" s="13"/>
      <c r="R294" s="13"/>
      <c r="S294" s="13"/>
      <c r="T294" s="13"/>
      <c r="U294" s="13"/>
      <c r="V294" s="13"/>
      <c r="W294" s="13"/>
      <c r="X294" s="13"/>
      <c r="Y294" s="13"/>
    </row>
    <row r="295" spans="1:25" ht="13.2">
      <c r="A295" s="42"/>
      <c r="B295" s="13"/>
      <c r="C295" s="13"/>
      <c r="D295" s="13"/>
      <c r="E295" s="13"/>
      <c r="F295" s="13"/>
      <c r="G295" s="5"/>
      <c r="H295" s="13"/>
      <c r="I295" s="7"/>
      <c r="J295" s="13"/>
      <c r="K295" s="13"/>
      <c r="L295" s="13"/>
      <c r="M295" s="13"/>
      <c r="N295" s="13"/>
      <c r="O295" s="13"/>
      <c r="P295" s="13"/>
      <c r="Q295" s="13"/>
      <c r="R295" s="13"/>
      <c r="S295" s="13"/>
      <c r="T295" s="13"/>
      <c r="U295" s="13"/>
      <c r="V295" s="13"/>
      <c r="W295" s="13"/>
      <c r="X295" s="13"/>
      <c r="Y295" s="13"/>
    </row>
    <row r="296" spans="1:25" ht="13.2">
      <c r="A296" s="42"/>
      <c r="B296" s="13"/>
      <c r="C296" s="13"/>
      <c r="D296" s="13"/>
      <c r="E296" s="13"/>
      <c r="F296" s="13"/>
      <c r="G296" s="5"/>
      <c r="H296" s="13"/>
      <c r="I296" s="7"/>
      <c r="J296" s="13"/>
      <c r="K296" s="13"/>
      <c r="L296" s="13"/>
      <c r="M296" s="13"/>
      <c r="N296" s="13"/>
      <c r="O296" s="13"/>
      <c r="P296" s="13"/>
      <c r="Q296" s="13"/>
      <c r="R296" s="13"/>
      <c r="S296" s="13"/>
      <c r="T296" s="13"/>
      <c r="U296" s="13"/>
      <c r="V296" s="13"/>
      <c r="W296" s="13"/>
      <c r="X296" s="13"/>
      <c r="Y296" s="13"/>
    </row>
    <row r="297" spans="1:25" ht="13.2">
      <c r="A297" s="42"/>
      <c r="B297" s="13"/>
      <c r="C297" s="13"/>
      <c r="D297" s="13"/>
      <c r="E297" s="13"/>
      <c r="F297" s="13"/>
      <c r="G297" s="5"/>
      <c r="H297" s="13"/>
      <c r="I297" s="7"/>
      <c r="J297" s="13"/>
      <c r="K297" s="13"/>
      <c r="L297" s="13"/>
      <c r="M297" s="13"/>
      <c r="N297" s="13"/>
      <c r="O297" s="13"/>
      <c r="P297" s="13"/>
      <c r="Q297" s="13"/>
      <c r="R297" s="13"/>
      <c r="S297" s="13"/>
      <c r="T297" s="13"/>
      <c r="U297" s="13"/>
      <c r="V297" s="13"/>
      <c r="W297" s="13"/>
      <c r="X297" s="13"/>
      <c r="Y297" s="13"/>
    </row>
    <row r="298" spans="1:25" ht="13.2">
      <c r="A298" s="42"/>
      <c r="B298" s="13"/>
      <c r="C298" s="13"/>
      <c r="D298" s="13"/>
      <c r="E298" s="13"/>
      <c r="F298" s="13"/>
      <c r="G298" s="5"/>
      <c r="H298" s="13"/>
      <c r="I298" s="7"/>
      <c r="J298" s="13"/>
      <c r="K298" s="13"/>
      <c r="L298" s="13"/>
      <c r="M298" s="13"/>
      <c r="N298" s="13"/>
      <c r="O298" s="13"/>
      <c r="P298" s="13"/>
      <c r="Q298" s="13"/>
      <c r="R298" s="13"/>
      <c r="S298" s="13"/>
      <c r="T298" s="13"/>
      <c r="U298" s="13"/>
      <c r="V298" s="13"/>
      <c r="W298" s="13"/>
      <c r="X298" s="13"/>
      <c r="Y298" s="13"/>
    </row>
    <row r="299" spans="1:25" ht="13.2">
      <c r="A299" s="42"/>
      <c r="B299" s="13"/>
      <c r="C299" s="13"/>
      <c r="D299" s="13"/>
      <c r="E299" s="13"/>
      <c r="F299" s="13"/>
      <c r="G299" s="5"/>
      <c r="H299" s="13"/>
      <c r="I299" s="7"/>
      <c r="J299" s="13"/>
      <c r="K299" s="13"/>
      <c r="L299" s="13"/>
      <c r="M299" s="13"/>
      <c r="N299" s="13"/>
      <c r="O299" s="13"/>
      <c r="P299" s="13"/>
      <c r="Q299" s="13"/>
      <c r="R299" s="13"/>
      <c r="S299" s="13"/>
      <c r="T299" s="13"/>
      <c r="U299" s="13"/>
      <c r="V299" s="13"/>
      <c r="W299" s="13"/>
      <c r="X299" s="13"/>
      <c r="Y299" s="13"/>
    </row>
    <row r="300" spans="1:25" ht="13.2">
      <c r="A300" s="42"/>
      <c r="B300" s="13"/>
      <c r="C300" s="13"/>
      <c r="D300" s="13"/>
      <c r="E300" s="13"/>
      <c r="F300" s="13"/>
      <c r="G300" s="5"/>
      <c r="H300" s="13"/>
      <c r="I300" s="7"/>
      <c r="J300" s="13"/>
      <c r="K300" s="13"/>
      <c r="L300" s="13"/>
      <c r="M300" s="13"/>
      <c r="N300" s="13"/>
      <c r="O300" s="13"/>
      <c r="P300" s="13"/>
      <c r="Q300" s="13"/>
      <c r="R300" s="13"/>
      <c r="S300" s="13"/>
      <c r="T300" s="13"/>
      <c r="U300" s="13"/>
      <c r="V300" s="13"/>
      <c r="W300" s="13"/>
      <c r="X300" s="13"/>
      <c r="Y300" s="13"/>
    </row>
    <row r="301" spans="1:25" ht="13.2">
      <c r="A301" s="42"/>
      <c r="B301" s="13"/>
      <c r="C301" s="13"/>
      <c r="D301" s="13"/>
      <c r="E301" s="13"/>
      <c r="F301" s="13"/>
      <c r="G301" s="5"/>
      <c r="H301" s="13"/>
      <c r="I301" s="7"/>
      <c r="J301" s="13"/>
      <c r="K301" s="13"/>
      <c r="L301" s="13"/>
      <c r="M301" s="13"/>
      <c r="N301" s="13"/>
      <c r="O301" s="13"/>
      <c r="P301" s="13"/>
      <c r="Q301" s="13"/>
      <c r="R301" s="13"/>
      <c r="S301" s="13"/>
      <c r="T301" s="13"/>
      <c r="U301" s="13"/>
      <c r="V301" s="13"/>
      <c r="W301" s="13"/>
      <c r="X301" s="13"/>
      <c r="Y301" s="13"/>
    </row>
    <row r="302" spans="1:25" ht="13.2">
      <c r="A302" s="42"/>
      <c r="B302" s="13"/>
      <c r="C302" s="13"/>
      <c r="D302" s="13"/>
      <c r="E302" s="13"/>
      <c r="F302" s="13"/>
      <c r="G302" s="5"/>
      <c r="H302" s="13"/>
      <c r="I302" s="7"/>
      <c r="J302" s="13"/>
      <c r="K302" s="13"/>
      <c r="L302" s="13"/>
      <c r="M302" s="13"/>
      <c r="N302" s="13"/>
      <c r="O302" s="13"/>
      <c r="P302" s="13"/>
      <c r="Q302" s="13"/>
      <c r="R302" s="13"/>
      <c r="S302" s="13"/>
      <c r="T302" s="13"/>
      <c r="U302" s="13"/>
      <c r="V302" s="13"/>
      <c r="W302" s="13"/>
      <c r="X302" s="13"/>
      <c r="Y302" s="13"/>
    </row>
    <row r="303" spans="1:25" ht="13.2">
      <c r="A303" s="42"/>
      <c r="B303" s="13"/>
      <c r="C303" s="13"/>
      <c r="D303" s="13"/>
      <c r="E303" s="13"/>
      <c r="F303" s="13"/>
      <c r="G303" s="5"/>
      <c r="H303" s="13"/>
      <c r="I303" s="7"/>
      <c r="J303" s="13"/>
      <c r="K303" s="13"/>
      <c r="L303" s="13"/>
      <c r="M303" s="13"/>
      <c r="N303" s="13"/>
      <c r="O303" s="13"/>
      <c r="P303" s="13"/>
      <c r="Q303" s="13"/>
      <c r="R303" s="13"/>
      <c r="S303" s="13"/>
      <c r="T303" s="13"/>
      <c r="U303" s="13"/>
      <c r="V303" s="13"/>
      <c r="W303" s="13"/>
      <c r="X303" s="13"/>
      <c r="Y303" s="13"/>
    </row>
    <row r="304" spans="1:25" ht="13.2">
      <c r="A304" s="42"/>
      <c r="B304" s="13"/>
      <c r="C304" s="13"/>
      <c r="D304" s="13"/>
      <c r="E304" s="13"/>
      <c r="F304" s="13"/>
      <c r="G304" s="5"/>
      <c r="H304" s="13"/>
      <c r="I304" s="7"/>
      <c r="J304" s="13"/>
      <c r="K304" s="13"/>
      <c r="L304" s="13"/>
      <c r="M304" s="13"/>
      <c r="N304" s="13"/>
      <c r="O304" s="13"/>
      <c r="P304" s="13"/>
      <c r="Q304" s="13"/>
      <c r="R304" s="13"/>
      <c r="S304" s="13"/>
      <c r="T304" s="13"/>
      <c r="U304" s="13"/>
      <c r="V304" s="13"/>
      <c r="W304" s="13"/>
      <c r="X304" s="13"/>
      <c r="Y304" s="13"/>
    </row>
    <row r="305" spans="1:25" ht="13.2">
      <c r="A305" s="42"/>
      <c r="B305" s="13"/>
      <c r="C305" s="13"/>
      <c r="D305" s="13"/>
      <c r="E305" s="13"/>
      <c r="F305" s="13"/>
      <c r="G305" s="5"/>
      <c r="H305" s="13"/>
      <c r="I305" s="7"/>
      <c r="J305" s="13"/>
      <c r="K305" s="13"/>
      <c r="L305" s="13"/>
      <c r="M305" s="13"/>
      <c r="N305" s="13"/>
      <c r="O305" s="13"/>
      <c r="P305" s="13"/>
      <c r="Q305" s="13"/>
      <c r="R305" s="13"/>
      <c r="S305" s="13"/>
      <c r="T305" s="13"/>
      <c r="U305" s="13"/>
      <c r="V305" s="13"/>
      <c r="W305" s="13"/>
      <c r="X305" s="13"/>
      <c r="Y305" s="13"/>
    </row>
    <row r="306" spans="1:25" ht="13.2">
      <c r="A306" s="42"/>
      <c r="B306" s="13"/>
      <c r="C306" s="13"/>
      <c r="D306" s="13"/>
      <c r="E306" s="13"/>
      <c r="F306" s="13"/>
      <c r="G306" s="5"/>
      <c r="H306" s="13"/>
      <c r="I306" s="7"/>
      <c r="J306" s="13"/>
      <c r="K306" s="13"/>
      <c r="L306" s="13"/>
      <c r="M306" s="13"/>
      <c r="N306" s="13"/>
      <c r="O306" s="13"/>
      <c r="P306" s="13"/>
      <c r="Q306" s="13"/>
      <c r="R306" s="13"/>
      <c r="S306" s="13"/>
      <c r="T306" s="13"/>
      <c r="U306" s="13"/>
      <c r="V306" s="13"/>
      <c r="W306" s="13"/>
      <c r="X306" s="13"/>
      <c r="Y306" s="13"/>
    </row>
    <row r="307" spans="1:25" ht="13.2">
      <c r="A307" s="42"/>
      <c r="B307" s="13"/>
      <c r="C307" s="13"/>
      <c r="D307" s="13"/>
      <c r="E307" s="13"/>
      <c r="F307" s="13"/>
      <c r="G307" s="5"/>
      <c r="H307" s="13"/>
      <c r="I307" s="7"/>
      <c r="J307" s="13"/>
      <c r="K307" s="13"/>
      <c r="L307" s="13"/>
      <c r="M307" s="13"/>
      <c r="N307" s="13"/>
      <c r="O307" s="13"/>
      <c r="P307" s="13"/>
      <c r="Q307" s="13"/>
      <c r="R307" s="13"/>
      <c r="S307" s="13"/>
      <c r="T307" s="13"/>
      <c r="U307" s="13"/>
      <c r="V307" s="13"/>
      <c r="W307" s="13"/>
      <c r="X307" s="13"/>
      <c r="Y307" s="13"/>
    </row>
    <row r="308" spans="1:25" ht="13.2">
      <c r="A308" s="42"/>
      <c r="B308" s="13"/>
      <c r="C308" s="13"/>
      <c r="D308" s="13"/>
      <c r="E308" s="13"/>
      <c r="F308" s="13"/>
      <c r="G308" s="5"/>
      <c r="H308" s="13"/>
      <c r="I308" s="7"/>
      <c r="J308" s="13"/>
      <c r="K308" s="13"/>
      <c r="L308" s="13"/>
      <c r="M308" s="13"/>
      <c r="N308" s="13"/>
      <c r="O308" s="13"/>
      <c r="P308" s="13"/>
      <c r="Q308" s="13"/>
      <c r="R308" s="13"/>
      <c r="S308" s="13"/>
      <c r="T308" s="13"/>
      <c r="U308" s="13"/>
      <c r="V308" s="13"/>
      <c r="W308" s="13"/>
      <c r="X308" s="13"/>
      <c r="Y308" s="13"/>
    </row>
    <row r="309" spans="1:25" ht="13.2">
      <c r="A309" s="42"/>
      <c r="B309" s="13"/>
      <c r="C309" s="13"/>
      <c r="D309" s="13"/>
      <c r="E309" s="13"/>
      <c r="F309" s="13"/>
      <c r="G309" s="5"/>
      <c r="H309" s="13"/>
      <c r="I309" s="7"/>
      <c r="J309" s="13"/>
      <c r="K309" s="13"/>
      <c r="L309" s="13"/>
      <c r="M309" s="13"/>
      <c r="N309" s="13"/>
      <c r="O309" s="13"/>
      <c r="P309" s="13"/>
      <c r="Q309" s="13"/>
      <c r="R309" s="13"/>
      <c r="S309" s="13"/>
      <c r="T309" s="13"/>
      <c r="U309" s="13"/>
      <c r="V309" s="13"/>
      <c r="W309" s="13"/>
      <c r="X309" s="13"/>
      <c r="Y309" s="13"/>
    </row>
    <row r="310" spans="1:25" ht="13.2">
      <c r="A310" s="42"/>
      <c r="B310" s="13"/>
      <c r="C310" s="13"/>
      <c r="D310" s="13"/>
      <c r="E310" s="13"/>
      <c r="F310" s="13"/>
      <c r="G310" s="5"/>
      <c r="H310" s="13"/>
      <c r="I310" s="7"/>
      <c r="J310" s="13"/>
      <c r="K310" s="13"/>
      <c r="L310" s="13"/>
      <c r="M310" s="13"/>
      <c r="N310" s="13"/>
      <c r="O310" s="13"/>
      <c r="P310" s="13"/>
      <c r="Q310" s="13"/>
      <c r="R310" s="13"/>
      <c r="S310" s="13"/>
      <c r="T310" s="13"/>
      <c r="U310" s="13"/>
      <c r="V310" s="13"/>
      <c r="W310" s="13"/>
      <c r="X310" s="13"/>
      <c r="Y310" s="13"/>
    </row>
    <row r="311" spans="1:25" ht="13.2">
      <c r="A311" s="42"/>
      <c r="B311" s="13"/>
      <c r="C311" s="13"/>
      <c r="D311" s="13"/>
      <c r="E311" s="13"/>
      <c r="F311" s="13"/>
      <c r="G311" s="5"/>
      <c r="H311" s="13"/>
      <c r="I311" s="7"/>
      <c r="J311" s="13"/>
      <c r="K311" s="13"/>
      <c r="L311" s="13"/>
      <c r="M311" s="13"/>
      <c r="N311" s="13"/>
      <c r="O311" s="13"/>
      <c r="P311" s="13"/>
      <c r="Q311" s="13"/>
      <c r="R311" s="13"/>
      <c r="S311" s="13"/>
      <c r="T311" s="13"/>
      <c r="U311" s="13"/>
      <c r="V311" s="13"/>
      <c r="W311" s="13"/>
      <c r="X311" s="13"/>
      <c r="Y311" s="13"/>
    </row>
    <row r="312" spans="1:25" ht="13.2">
      <c r="A312" s="42"/>
      <c r="B312" s="13"/>
      <c r="C312" s="13"/>
      <c r="D312" s="13"/>
      <c r="E312" s="13"/>
      <c r="F312" s="13"/>
      <c r="G312" s="5"/>
      <c r="H312" s="13"/>
      <c r="I312" s="7"/>
      <c r="J312" s="13"/>
      <c r="K312" s="13"/>
      <c r="L312" s="13"/>
      <c r="M312" s="13"/>
      <c r="N312" s="13"/>
      <c r="O312" s="13"/>
      <c r="P312" s="13"/>
      <c r="Q312" s="13"/>
      <c r="R312" s="13"/>
      <c r="S312" s="13"/>
      <c r="T312" s="13"/>
      <c r="U312" s="13"/>
      <c r="V312" s="13"/>
      <c r="W312" s="13"/>
      <c r="X312" s="13"/>
      <c r="Y312" s="13"/>
    </row>
    <row r="313" spans="1:25" ht="13.2">
      <c r="A313" s="42"/>
      <c r="B313" s="13"/>
      <c r="C313" s="13"/>
      <c r="D313" s="13"/>
      <c r="E313" s="13"/>
      <c r="F313" s="13"/>
      <c r="G313" s="5"/>
      <c r="H313" s="13"/>
      <c r="I313" s="7"/>
      <c r="J313" s="13"/>
      <c r="K313" s="13"/>
      <c r="L313" s="13"/>
      <c r="M313" s="13"/>
      <c r="N313" s="13"/>
      <c r="O313" s="13"/>
      <c r="P313" s="13"/>
      <c r="Q313" s="13"/>
      <c r="R313" s="13"/>
      <c r="S313" s="13"/>
      <c r="T313" s="13"/>
      <c r="U313" s="13"/>
      <c r="V313" s="13"/>
      <c r="W313" s="13"/>
      <c r="X313" s="13"/>
      <c r="Y313" s="13"/>
    </row>
    <row r="314" spans="1:25" ht="13.2">
      <c r="A314" s="42"/>
      <c r="B314" s="13"/>
      <c r="C314" s="13"/>
      <c r="D314" s="13"/>
      <c r="E314" s="13"/>
      <c r="F314" s="13"/>
      <c r="G314" s="5"/>
      <c r="H314" s="13"/>
      <c r="I314" s="7"/>
      <c r="J314" s="13"/>
      <c r="K314" s="13"/>
      <c r="L314" s="13"/>
      <c r="M314" s="13"/>
      <c r="N314" s="13"/>
      <c r="O314" s="13"/>
      <c r="P314" s="13"/>
      <c r="Q314" s="13"/>
      <c r="R314" s="13"/>
      <c r="S314" s="13"/>
      <c r="T314" s="13"/>
      <c r="U314" s="13"/>
      <c r="V314" s="13"/>
      <c r="W314" s="13"/>
      <c r="X314" s="13"/>
      <c r="Y314" s="13"/>
    </row>
    <row r="315" spans="1:25" ht="13.2">
      <c r="A315" s="42"/>
      <c r="B315" s="13"/>
      <c r="C315" s="13"/>
      <c r="D315" s="13"/>
      <c r="E315" s="13"/>
      <c r="F315" s="13"/>
      <c r="G315" s="5"/>
      <c r="H315" s="13"/>
      <c r="I315" s="7"/>
      <c r="J315" s="13"/>
      <c r="K315" s="13"/>
      <c r="L315" s="13"/>
      <c r="M315" s="13"/>
      <c r="N315" s="13"/>
      <c r="O315" s="13"/>
      <c r="P315" s="13"/>
      <c r="Q315" s="13"/>
      <c r="R315" s="13"/>
      <c r="S315" s="13"/>
      <c r="T315" s="13"/>
      <c r="U315" s="13"/>
      <c r="V315" s="13"/>
      <c r="W315" s="13"/>
      <c r="X315" s="13"/>
      <c r="Y315" s="13"/>
    </row>
    <row r="316" spans="1:25" ht="13.2">
      <c r="A316" s="42"/>
      <c r="B316" s="13"/>
      <c r="C316" s="13"/>
      <c r="D316" s="13"/>
      <c r="E316" s="13"/>
      <c r="F316" s="13"/>
      <c r="G316" s="5"/>
      <c r="H316" s="13"/>
      <c r="I316" s="7"/>
      <c r="J316" s="13"/>
      <c r="K316" s="13"/>
      <c r="L316" s="13"/>
      <c r="M316" s="13"/>
      <c r="N316" s="13"/>
      <c r="O316" s="13"/>
      <c r="P316" s="13"/>
      <c r="Q316" s="13"/>
      <c r="R316" s="13"/>
      <c r="S316" s="13"/>
      <c r="T316" s="13"/>
      <c r="U316" s="13"/>
      <c r="V316" s="13"/>
      <c r="W316" s="13"/>
      <c r="X316" s="13"/>
      <c r="Y316" s="13"/>
    </row>
    <row r="317" spans="1:25" ht="13.2">
      <c r="A317" s="42"/>
      <c r="B317" s="13"/>
      <c r="C317" s="13"/>
      <c r="D317" s="13"/>
      <c r="E317" s="13"/>
      <c r="F317" s="13"/>
      <c r="G317" s="5"/>
      <c r="H317" s="13"/>
      <c r="I317" s="7"/>
      <c r="J317" s="13"/>
      <c r="K317" s="13"/>
      <c r="L317" s="13"/>
      <c r="M317" s="13"/>
      <c r="N317" s="13"/>
      <c r="O317" s="13"/>
      <c r="P317" s="13"/>
      <c r="Q317" s="13"/>
      <c r="R317" s="13"/>
      <c r="S317" s="13"/>
      <c r="T317" s="13"/>
      <c r="U317" s="13"/>
      <c r="V317" s="13"/>
      <c r="W317" s="13"/>
      <c r="X317" s="13"/>
      <c r="Y317" s="13"/>
    </row>
    <row r="318" spans="1:25" ht="13.2">
      <c r="A318" s="42"/>
      <c r="B318" s="13"/>
      <c r="C318" s="13"/>
      <c r="D318" s="13"/>
      <c r="E318" s="13"/>
      <c r="F318" s="13"/>
      <c r="G318" s="5"/>
      <c r="H318" s="13"/>
      <c r="I318" s="7"/>
      <c r="J318" s="13"/>
      <c r="K318" s="13"/>
      <c r="L318" s="13"/>
      <c r="M318" s="13"/>
      <c r="N318" s="13"/>
      <c r="O318" s="13"/>
      <c r="P318" s="13"/>
      <c r="Q318" s="13"/>
      <c r="R318" s="13"/>
      <c r="S318" s="13"/>
      <c r="T318" s="13"/>
      <c r="U318" s="13"/>
      <c r="V318" s="13"/>
      <c r="W318" s="13"/>
      <c r="X318" s="13"/>
      <c r="Y318" s="13"/>
    </row>
    <row r="319" spans="1:25" ht="13.2">
      <c r="A319" s="42"/>
      <c r="B319" s="13"/>
      <c r="C319" s="13"/>
      <c r="D319" s="13"/>
      <c r="E319" s="13"/>
      <c r="F319" s="13"/>
      <c r="G319" s="5"/>
      <c r="H319" s="13"/>
      <c r="I319" s="7"/>
      <c r="J319" s="13"/>
      <c r="K319" s="13"/>
      <c r="L319" s="13"/>
      <c r="M319" s="13"/>
      <c r="N319" s="13"/>
      <c r="O319" s="13"/>
      <c r="P319" s="13"/>
      <c r="Q319" s="13"/>
      <c r="R319" s="13"/>
      <c r="S319" s="13"/>
      <c r="T319" s="13"/>
      <c r="U319" s="13"/>
      <c r="V319" s="13"/>
      <c r="W319" s="13"/>
      <c r="X319" s="13"/>
      <c r="Y319" s="13"/>
    </row>
    <row r="320" spans="1:25" ht="13.2">
      <c r="A320" s="42"/>
      <c r="B320" s="13"/>
      <c r="C320" s="13"/>
      <c r="D320" s="13"/>
      <c r="E320" s="13"/>
      <c r="F320" s="13"/>
      <c r="G320" s="5"/>
      <c r="H320" s="13"/>
      <c r="I320" s="7"/>
      <c r="J320" s="13"/>
      <c r="K320" s="13"/>
      <c r="L320" s="13"/>
      <c r="M320" s="13"/>
      <c r="N320" s="13"/>
      <c r="O320" s="13"/>
      <c r="P320" s="13"/>
      <c r="Q320" s="13"/>
      <c r="R320" s="13"/>
      <c r="S320" s="13"/>
      <c r="T320" s="13"/>
      <c r="U320" s="13"/>
      <c r="V320" s="13"/>
      <c r="W320" s="13"/>
      <c r="X320" s="13"/>
      <c r="Y320" s="13"/>
    </row>
    <row r="321" spans="1:25" ht="13.2">
      <c r="A321" s="42"/>
      <c r="B321" s="13"/>
      <c r="C321" s="13"/>
      <c r="D321" s="13"/>
      <c r="E321" s="13"/>
      <c r="F321" s="13"/>
      <c r="G321" s="5"/>
      <c r="H321" s="13"/>
      <c r="I321" s="7"/>
      <c r="J321" s="13"/>
      <c r="K321" s="13"/>
      <c r="L321" s="13"/>
      <c r="M321" s="13"/>
      <c r="N321" s="13"/>
      <c r="O321" s="13"/>
      <c r="P321" s="13"/>
      <c r="Q321" s="13"/>
      <c r="R321" s="13"/>
      <c r="S321" s="13"/>
      <c r="T321" s="13"/>
      <c r="U321" s="13"/>
      <c r="V321" s="13"/>
      <c r="W321" s="13"/>
      <c r="X321" s="13"/>
      <c r="Y321" s="13"/>
    </row>
    <row r="322" spans="1:25" ht="13.2">
      <c r="A322" s="42"/>
      <c r="B322" s="13"/>
      <c r="C322" s="13"/>
      <c r="D322" s="13"/>
      <c r="E322" s="13"/>
      <c r="F322" s="13"/>
      <c r="G322" s="5"/>
      <c r="H322" s="13"/>
      <c r="I322" s="7"/>
      <c r="J322" s="13"/>
      <c r="K322" s="13"/>
      <c r="L322" s="13"/>
      <c r="M322" s="13"/>
      <c r="N322" s="13"/>
      <c r="O322" s="13"/>
      <c r="P322" s="13"/>
      <c r="Q322" s="13"/>
      <c r="R322" s="13"/>
      <c r="S322" s="13"/>
      <c r="T322" s="13"/>
      <c r="U322" s="13"/>
      <c r="V322" s="13"/>
      <c r="W322" s="13"/>
      <c r="X322" s="13"/>
      <c r="Y322" s="13"/>
    </row>
    <row r="323" spans="1:25" ht="13.2">
      <c r="A323" s="42"/>
      <c r="B323" s="13"/>
      <c r="C323" s="13"/>
      <c r="D323" s="13"/>
      <c r="E323" s="13"/>
      <c r="F323" s="13"/>
      <c r="G323" s="5"/>
      <c r="H323" s="13"/>
      <c r="I323" s="7"/>
      <c r="J323" s="13"/>
      <c r="K323" s="13"/>
      <c r="L323" s="13"/>
      <c r="M323" s="13"/>
      <c r="N323" s="13"/>
      <c r="O323" s="13"/>
      <c r="P323" s="13"/>
      <c r="Q323" s="13"/>
      <c r="R323" s="13"/>
      <c r="S323" s="13"/>
      <c r="T323" s="13"/>
      <c r="U323" s="13"/>
      <c r="V323" s="13"/>
      <c r="W323" s="13"/>
      <c r="X323" s="13"/>
      <c r="Y323" s="13"/>
    </row>
    <row r="324" spans="1:25" ht="13.2">
      <c r="A324" s="42"/>
      <c r="B324" s="13"/>
      <c r="C324" s="13"/>
      <c r="D324" s="13"/>
      <c r="E324" s="13"/>
      <c r="F324" s="13"/>
      <c r="G324" s="5"/>
      <c r="H324" s="13"/>
      <c r="I324" s="7"/>
      <c r="J324" s="13"/>
      <c r="K324" s="13"/>
      <c r="L324" s="13"/>
      <c r="M324" s="13"/>
      <c r="N324" s="13"/>
      <c r="O324" s="13"/>
      <c r="P324" s="13"/>
      <c r="Q324" s="13"/>
      <c r="R324" s="13"/>
      <c r="S324" s="13"/>
      <c r="T324" s="13"/>
      <c r="U324" s="13"/>
      <c r="V324" s="13"/>
      <c r="W324" s="13"/>
      <c r="X324" s="13"/>
      <c r="Y324" s="13"/>
    </row>
    <row r="325" spans="1:25" ht="13.2">
      <c r="A325" s="42"/>
      <c r="B325" s="13"/>
      <c r="C325" s="13"/>
      <c r="D325" s="13"/>
      <c r="E325" s="13"/>
      <c r="F325" s="13"/>
      <c r="G325" s="5"/>
      <c r="H325" s="13"/>
      <c r="I325" s="7"/>
      <c r="J325" s="13"/>
      <c r="K325" s="13"/>
      <c r="L325" s="13"/>
      <c r="M325" s="13"/>
      <c r="N325" s="13"/>
      <c r="O325" s="13"/>
      <c r="P325" s="13"/>
      <c r="Q325" s="13"/>
      <c r="R325" s="13"/>
      <c r="S325" s="13"/>
      <c r="T325" s="13"/>
      <c r="U325" s="13"/>
      <c r="V325" s="13"/>
      <c r="W325" s="13"/>
      <c r="X325" s="13"/>
      <c r="Y325" s="13"/>
    </row>
    <row r="326" spans="1:25" ht="13.2">
      <c r="A326" s="42"/>
      <c r="B326" s="13"/>
      <c r="C326" s="13"/>
      <c r="D326" s="13"/>
      <c r="E326" s="13"/>
      <c r="F326" s="13"/>
      <c r="G326" s="5"/>
      <c r="H326" s="13"/>
      <c r="I326" s="7"/>
      <c r="J326" s="13"/>
      <c r="K326" s="13"/>
      <c r="L326" s="13"/>
      <c r="M326" s="13"/>
      <c r="N326" s="13"/>
      <c r="O326" s="13"/>
      <c r="P326" s="13"/>
      <c r="Q326" s="13"/>
      <c r="R326" s="13"/>
      <c r="S326" s="13"/>
      <c r="T326" s="13"/>
      <c r="U326" s="13"/>
      <c r="V326" s="13"/>
      <c r="W326" s="13"/>
      <c r="X326" s="13"/>
      <c r="Y326" s="13"/>
    </row>
    <row r="327" spans="1:25" ht="13.2">
      <c r="A327" s="42"/>
      <c r="B327" s="13"/>
      <c r="C327" s="13"/>
      <c r="D327" s="13"/>
      <c r="E327" s="13"/>
      <c r="F327" s="13"/>
      <c r="G327" s="5"/>
      <c r="H327" s="13"/>
      <c r="I327" s="7"/>
      <c r="J327" s="13"/>
      <c r="K327" s="13"/>
      <c r="L327" s="13"/>
      <c r="M327" s="13"/>
      <c r="N327" s="13"/>
      <c r="O327" s="13"/>
      <c r="P327" s="13"/>
      <c r="Q327" s="13"/>
      <c r="R327" s="13"/>
      <c r="S327" s="13"/>
      <c r="T327" s="13"/>
      <c r="U327" s="13"/>
      <c r="V327" s="13"/>
      <c r="W327" s="13"/>
      <c r="X327" s="13"/>
      <c r="Y327" s="13"/>
    </row>
    <row r="328" spans="1:25" ht="13.2">
      <c r="A328" s="42"/>
      <c r="B328" s="13"/>
      <c r="C328" s="13"/>
      <c r="D328" s="13"/>
      <c r="E328" s="13"/>
      <c r="F328" s="13"/>
      <c r="G328" s="5"/>
      <c r="H328" s="13"/>
      <c r="I328" s="7"/>
      <c r="J328" s="13"/>
      <c r="K328" s="13"/>
      <c r="L328" s="13"/>
      <c r="M328" s="13"/>
      <c r="N328" s="13"/>
      <c r="O328" s="13"/>
      <c r="P328" s="13"/>
      <c r="Q328" s="13"/>
      <c r="R328" s="13"/>
      <c r="S328" s="13"/>
      <c r="T328" s="13"/>
      <c r="U328" s="13"/>
      <c r="V328" s="13"/>
      <c r="W328" s="13"/>
      <c r="X328" s="13"/>
      <c r="Y328" s="13"/>
    </row>
    <row r="329" spans="1:25" ht="13.2">
      <c r="A329" s="42"/>
      <c r="B329" s="13"/>
      <c r="C329" s="13"/>
      <c r="D329" s="13"/>
      <c r="E329" s="13"/>
      <c r="F329" s="13"/>
      <c r="G329" s="5"/>
      <c r="H329" s="13"/>
      <c r="I329" s="7"/>
      <c r="J329" s="13"/>
      <c r="K329" s="13"/>
      <c r="L329" s="13"/>
      <c r="M329" s="13"/>
      <c r="N329" s="13"/>
      <c r="O329" s="13"/>
      <c r="P329" s="13"/>
      <c r="Q329" s="13"/>
      <c r="R329" s="13"/>
      <c r="S329" s="13"/>
      <c r="T329" s="13"/>
      <c r="U329" s="13"/>
      <c r="V329" s="13"/>
      <c r="W329" s="13"/>
      <c r="X329" s="13"/>
      <c r="Y329" s="13"/>
    </row>
    <row r="330" spans="1:25" ht="13.2">
      <c r="A330" s="42"/>
      <c r="B330" s="13"/>
      <c r="C330" s="13"/>
      <c r="D330" s="13"/>
      <c r="E330" s="13"/>
      <c r="F330" s="13"/>
      <c r="G330" s="5"/>
      <c r="H330" s="13"/>
      <c r="I330" s="7"/>
      <c r="J330" s="13"/>
      <c r="K330" s="13"/>
      <c r="L330" s="13"/>
      <c r="M330" s="13"/>
      <c r="N330" s="13"/>
      <c r="O330" s="13"/>
      <c r="P330" s="13"/>
      <c r="Q330" s="13"/>
      <c r="R330" s="13"/>
      <c r="S330" s="13"/>
      <c r="T330" s="13"/>
      <c r="U330" s="13"/>
      <c r="V330" s="13"/>
      <c r="W330" s="13"/>
      <c r="X330" s="13"/>
      <c r="Y330" s="13"/>
    </row>
    <row r="331" spans="1:25" ht="13.2">
      <c r="A331" s="42"/>
      <c r="B331" s="13"/>
      <c r="C331" s="13"/>
      <c r="D331" s="13"/>
      <c r="E331" s="13"/>
      <c r="F331" s="13"/>
      <c r="G331" s="5"/>
      <c r="H331" s="13"/>
      <c r="I331" s="7"/>
      <c r="J331" s="13"/>
      <c r="K331" s="13"/>
      <c r="L331" s="13"/>
      <c r="M331" s="13"/>
      <c r="N331" s="13"/>
      <c r="O331" s="13"/>
      <c r="P331" s="13"/>
      <c r="Q331" s="13"/>
      <c r="R331" s="13"/>
      <c r="S331" s="13"/>
      <c r="T331" s="13"/>
      <c r="U331" s="13"/>
      <c r="V331" s="13"/>
      <c r="W331" s="13"/>
      <c r="X331" s="13"/>
      <c r="Y331" s="13"/>
    </row>
    <row r="332" spans="1:25" ht="13.2">
      <c r="A332" s="42"/>
      <c r="B332" s="13"/>
      <c r="C332" s="13"/>
      <c r="D332" s="13"/>
      <c r="E332" s="13"/>
      <c r="F332" s="13"/>
      <c r="G332" s="5"/>
      <c r="H332" s="13"/>
      <c r="I332" s="7"/>
      <c r="J332" s="13"/>
      <c r="K332" s="13"/>
      <c r="L332" s="13"/>
      <c r="M332" s="13"/>
      <c r="N332" s="13"/>
      <c r="O332" s="13"/>
      <c r="P332" s="13"/>
      <c r="Q332" s="13"/>
      <c r="R332" s="13"/>
      <c r="S332" s="13"/>
      <c r="T332" s="13"/>
      <c r="U332" s="13"/>
      <c r="V332" s="13"/>
      <c r="W332" s="13"/>
      <c r="X332" s="13"/>
      <c r="Y332" s="13"/>
    </row>
    <row r="333" spans="1:25" ht="13.2">
      <c r="A333" s="42"/>
      <c r="B333" s="13"/>
      <c r="C333" s="13"/>
      <c r="D333" s="13"/>
      <c r="E333" s="13"/>
      <c r="F333" s="13"/>
      <c r="G333" s="5"/>
      <c r="H333" s="13"/>
      <c r="I333" s="7"/>
      <c r="J333" s="13"/>
      <c r="K333" s="13"/>
      <c r="L333" s="13"/>
      <c r="M333" s="13"/>
      <c r="N333" s="13"/>
      <c r="O333" s="13"/>
      <c r="P333" s="13"/>
      <c r="Q333" s="13"/>
      <c r="R333" s="13"/>
      <c r="S333" s="13"/>
      <c r="T333" s="13"/>
      <c r="U333" s="13"/>
      <c r="V333" s="13"/>
      <c r="W333" s="13"/>
      <c r="X333" s="13"/>
      <c r="Y333" s="13"/>
    </row>
    <row r="334" spans="1:25" ht="13.2">
      <c r="A334" s="42"/>
      <c r="B334" s="13"/>
      <c r="C334" s="13"/>
      <c r="D334" s="13"/>
      <c r="E334" s="13"/>
      <c r="F334" s="13"/>
      <c r="G334" s="5"/>
      <c r="H334" s="13"/>
      <c r="I334" s="7"/>
      <c r="J334" s="13"/>
      <c r="K334" s="13"/>
      <c r="L334" s="13"/>
      <c r="M334" s="13"/>
      <c r="N334" s="13"/>
      <c r="O334" s="13"/>
      <c r="P334" s="13"/>
      <c r="Q334" s="13"/>
      <c r="R334" s="13"/>
      <c r="S334" s="13"/>
      <c r="T334" s="13"/>
      <c r="U334" s="13"/>
      <c r="V334" s="13"/>
      <c r="W334" s="13"/>
      <c r="X334" s="13"/>
      <c r="Y334" s="13"/>
    </row>
    <row r="335" spans="1:25" ht="13.2">
      <c r="A335" s="42"/>
      <c r="B335" s="13"/>
      <c r="C335" s="13"/>
      <c r="D335" s="13"/>
      <c r="E335" s="13"/>
      <c r="F335" s="13"/>
      <c r="G335" s="5"/>
      <c r="H335" s="13"/>
      <c r="I335" s="7"/>
      <c r="J335" s="13"/>
      <c r="K335" s="13"/>
      <c r="L335" s="13"/>
      <c r="M335" s="13"/>
      <c r="N335" s="13"/>
      <c r="O335" s="13"/>
      <c r="P335" s="13"/>
      <c r="Q335" s="13"/>
      <c r="R335" s="13"/>
      <c r="S335" s="13"/>
      <c r="T335" s="13"/>
      <c r="U335" s="13"/>
      <c r="V335" s="13"/>
      <c r="W335" s="13"/>
      <c r="X335" s="13"/>
      <c r="Y335" s="13"/>
    </row>
    <row r="336" spans="1:25" ht="13.2">
      <c r="A336" s="42"/>
      <c r="B336" s="13"/>
      <c r="C336" s="13"/>
      <c r="D336" s="13"/>
      <c r="E336" s="13"/>
      <c r="F336" s="13"/>
      <c r="G336" s="5"/>
      <c r="H336" s="13"/>
      <c r="I336" s="7"/>
      <c r="J336" s="13"/>
      <c r="K336" s="13"/>
      <c r="L336" s="13"/>
      <c r="M336" s="13"/>
      <c r="N336" s="13"/>
      <c r="O336" s="13"/>
      <c r="P336" s="13"/>
      <c r="Q336" s="13"/>
      <c r="R336" s="13"/>
      <c r="S336" s="13"/>
      <c r="T336" s="13"/>
      <c r="U336" s="13"/>
      <c r="V336" s="13"/>
      <c r="W336" s="13"/>
      <c r="X336" s="13"/>
      <c r="Y336" s="13"/>
    </row>
    <row r="337" spans="1:25" ht="13.2">
      <c r="A337" s="42"/>
      <c r="B337" s="13"/>
      <c r="C337" s="13"/>
      <c r="D337" s="13"/>
      <c r="E337" s="13"/>
      <c r="F337" s="13"/>
      <c r="G337" s="5"/>
      <c r="H337" s="13"/>
      <c r="I337" s="7"/>
      <c r="J337" s="13"/>
      <c r="K337" s="13"/>
      <c r="L337" s="13"/>
      <c r="M337" s="13"/>
      <c r="N337" s="13"/>
      <c r="O337" s="13"/>
      <c r="P337" s="13"/>
      <c r="Q337" s="13"/>
      <c r="R337" s="13"/>
      <c r="S337" s="13"/>
      <c r="T337" s="13"/>
      <c r="U337" s="13"/>
      <c r="V337" s="13"/>
      <c r="W337" s="13"/>
      <c r="X337" s="13"/>
      <c r="Y337" s="13"/>
    </row>
    <row r="338" spans="1:25" ht="13.2">
      <c r="A338" s="42"/>
      <c r="B338" s="13"/>
      <c r="C338" s="13"/>
      <c r="D338" s="13"/>
      <c r="E338" s="13"/>
      <c r="F338" s="13"/>
      <c r="G338" s="5"/>
      <c r="H338" s="13"/>
      <c r="I338" s="7"/>
      <c r="J338" s="13"/>
      <c r="K338" s="13"/>
      <c r="L338" s="13"/>
      <c r="M338" s="13"/>
      <c r="N338" s="13"/>
      <c r="O338" s="13"/>
      <c r="P338" s="13"/>
      <c r="Q338" s="13"/>
      <c r="R338" s="13"/>
      <c r="S338" s="13"/>
      <c r="T338" s="13"/>
      <c r="U338" s="13"/>
      <c r="V338" s="13"/>
      <c r="W338" s="13"/>
      <c r="X338" s="13"/>
      <c r="Y338" s="13"/>
    </row>
    <row r="339" spans="1:25" ht="13.2">
      <c r="A339" s="42"/>
      <c r="B339" s="13"/>
      <c r="C339" s="13"/>
      <c r="D339" s="13"/>
      <c r="E339" s="13"/>
      <c r="F339" s="13"/>
      <c r="G339" s="5"/>
      <c r="H339" s="13"/>
      <c r="I339" s="7"/>
      <c r="J339" s="13"/>
      <c r="K339" s="13"/>
      <c r="L339" s="13"/>
      <c r="M339" s="13"/>
      <c r="N339" s="13"/>
      <c r="O339" s="13"/>
      <c r="P339" s="13"/>
      <c r="Q339" s="13"/>
      <c r="R339" s="13"/>
      <c r="S339" s="13"/>
      <c r="T339" s="13"/>
      <c r="U339" s="13"/>
      <c r="V339" s="13"/>
      <c r="W339" s="13"/>
      <c r="X339" s="13"/>
      <c r="Y339" s="13"/>
    </row>
    <row r="340" spans="1:25" ht="13.2">
      <c r="A340" s="42"/>
      <c r="B340" s="13"/>
      <c r="C340" s="13"/>
      <c r="D340" s="13"/>
      <c r="E340" s="13"/>
      <c r="F340" s="13"/>
      <c r="G340" s="5"/>
      <c r="H340" s="13"/>
      <c r="I340" s="7"/>
      <c r="J340" s="13"/>
      <c r="K340" s="13"/>
      <c r="L340" s="13"/>
      <c r="M340" s="13"/>
      <c r="N340" s="13"/>
      <c r="O340" s="13"/>
      <c r="P340" s="13"/>
      <c r="Q340" s="13"/>
      <c r="R340" s="13"/>
      <c r="S340" s="13"/>
      <c r="T340" s="13"/>
      <c r="U340" s="13"/>
      <c r="V340" s="13"/>
      <c r="W340" s="13"/>
      <c r="X340" s="13"/>
      <c r="Y340" s="13"/>
    </row>
    <row r="341" spans="1:25" ht="13.2">
      <c r="A341" s="42"/>
      <c r="B341" s="13"/>
      <c r="C341" s="13"/>
      <c r="D341" s="13"/>
      <c r="E341" s="13"/>
      <c r="F341" s="13"/>
      <c r="G341" s="5"/>
      <c r="H341" s="13"/>
      <c r="I341" s="7"/>
      <c r="J341" s="13"/>
      <c r="K341" s="13"/>
      <c r="L341" s="13"/>
      <c r="M341" s="13"/>
      <c r="N341" s="13"/>
      <c r="O341" s="13"/>
      <c r="P341" s="13"/>
      <c r="Q341" s="13"/>
      <c r="R341" s="13"/>
      <c r="S341" s="13"/>
      <c r="T341" s="13"/>
      <c r="U341" s="13"/>
      <c r="V341" s="13"/>
      <c r="W341" s="13"/>
      <c r="X341" s="13"/>
      <c r="Y341" s="13"/>
    </row>
    <row r="342" spans="1:25" ht="13.2">
      <c r="A342" s="42"/>
      <c r="B342" s="13"/>
      <c r="C342" s="13"/>
      <c r="D342" s="13"/>
      <c r="E342" s="13"/>
      <c r="F342" s="13"/>
      <c r="G342" s="5"/>
      <c r="H342" s="13"/>
      <c r="I342" s="7"/>
      <c r="J342" s="13"/>
      <c r="K342" s="13"/>
      <c r="L342" s="13"/>
      <c r="M342" s="13"/>
      <c r="N342" s="13"/>
      <c r="O342" s="13"/>
      <c r="P342" s="13"/>
      <c r="Q342" s="13"/>
      <c r="R342" s="13"/>
      <c r="S342" s="13"/>
      <c r="T342" s="13"/>
      <c r="U342" s="13"/>
      <c r="V342" s="13"/>
      <c r="W342" s="13"/>
      <c r="X342" s="13"/>
      <c r="Y342" s="13"/>
    </row>
    <row r="343" spans="1:25" ht="13.2">
      <c r="A343" s="42"/>
      <c r="B343" s="13"/>
      <c r="C343" s="13"/>
      <c r="D343" s="13"/>
      <c r="E343" s="13"/>
      <c r="F343" s="13"/>
      <c r="G343" s="5"/>
      <c r="H343" s="13"/>
      <c r="I343" s="7"/>
      <c r="J343" s="13"/>
      <c r="K343" s="13"/>
      <c r="L343" s="13"/>
      <c r="M343" s="13"/>
      <c r="N343" s="13"/>
      <c r="O343" s="13"/>
      <c r="P343" s="13"/>
      <c r="Q343" s="13"/>
      <c r="R343" s="13"/>
      <c r="S343" s="13"/>
      <c r="T343" s="13"/>
      <c r="U343" s="13"/>
      <c r="V343" s="13"/>
      <c r="W343" s="13"/>
      <c r="X343" s="13"/>
      <c r="Y343" s="13"/>
    </row>
    <row r="344" spans="1:25" ht="13.2">
      <c r="A344" s="42"/>
      <c r="B344" s="13"/>
      <c r="C344" s="13"/>
      <c r="D344" s="13"/>
      <c r="E344" s="13"/>
      <c r="F344" s="13"/>
      <c r="G344" s="5"/>
      <c r="H344" s="13"/>
      <c r="I344" s="7"/>
      <c r="J344" s="13"/>
      <c r="K344" s="13"/>
      <c r="L344" s="13"/>
      <c r="M344" s="13"/>
      <c r="N344" s="13"/>
      <c r="O344" s="13"/>
      <c r="P344" s="13"/>
      <c r="Q344" s="13"/>
      <c r="R344" s="13"/>
      <c r="S344" s="13"/>
      <c r="T344" s="13"/>
      <c r="U344" s="13"/>
      <c r="V344" s="13"/>
      <c r="W344" s="13"/>
      <c r="X344" s="13"/>
      <c r="Y344" s="13"/>
    </row>
    <row r="345" spans="1:25" ht="13.2">
      <c r="A345" s="42"/>
      <c r="B345" s="13"/>
      <c r="C345" s="13"/>
      <c r="D345" s="13"/>
      <c r="E345" s="13"/>
      <c r="F345" s="13"/>
      <c r="G345" s="5"/>
      <c r="H345" s="13"/>
      <c r="I345" s="7"/>
      <c r="J345" s="13"/>
      <c r="K345" s="13"/>
      <c r="L345" s="13"/>
      <c r="M345" s="13"/>
      <c r="N345" s="13"/>
      <c r="O345" s="13"/>
      <c r="P345" s="13"/>
      <c r="Q345" s="13"/>
      <c r="R345" s="13"/>
      <c r="S345" s="13"/>
      <c r="T345" s="13"/>
      <c r="U345" s="13"/>
      <c r="V345" s="13"/>
      <c r="W345" s="13"/>
      <c r="X345" s="13"/>
      <c r="Y345" s="13"/>
    </row>
    <row r="346" spans="1:25" ht="13.2">
      <c r="A346" s="42"/>
      <c r="B346" s="13"/>
      <c r="C346" s="13"/>
      <c r="D346" s="13"/>
      <c r="E346" s="13"/>
      <c r="F346" s="13"/>
      <c r="G346" s="5"/>
      <c r="H346" s="13"/>
      <c r="I346" s="7"/>
      <c r="J346" s="13"/>
      <c r="K346" s="13"/>
      <c r="L346" s="13"/>
      <c r="M346" s="13"/>
      <c r="N346" s="13"/>
      <c r="O346" s="13"/>
      <c r="P346" s="13"/>
      <c r="Q346" s="13"/>
      <c r="R346" s="13"/>
      <c r="S346" s="13"/>
      <c r="T346" s="13"/>
      <c r="U346" s="13"/>
      <c r="V346" s="13"/>
      <c r="W346" s="13"/>
      <c r="X346" s="13"/>
      <c r="Y346" s="13"/>
    </row>
    <row r="347" spans="1:25" ht="13.2">
      <c r="A347" s="42"/>
      <c r="B347" s="13"/>
      <c r="C347" s="13"/>
      <c r="D347" s="13"/>
      <c r="E347" s="13"/>
      <c r="F347" s="13"/>
      <c r="G347" s="5"/>
      <c r="H347" s="13"/>
      <c r="I347" s="7"/>
      <c r="J347" s="13"/>
      <c r="K347" s="13"/>
      <c r="L347" s="13"/>
      <c r="M347" s="13"/>
      <c r="N347" s="13"/>
      <c r="O347" s="13"/>
      <c r="P347" s="13"/>
      <c r="Q347" s="13"/>
      <c r="R347" s="13"/>
      <c r="S347" s="13"/>
      <c r="T347" s="13"/>
      <c r="U347" s="13"/>
      <c r="V347" s="13"/>
      <c r="W347" s="13"/>
      <c r="X347" s="13"/>
      <c r="Y347" s="13"/>
    </row>
    <row r="348" spans="1:25" ht="13.2">
      <c r="A348" s="42"/>
      <c r="B348" s="13"/>
      <c r="C348" s="13"/>
      <c r="D348" s="13"/>
      <c r="E348" s="13"/>
      <c r="F348" s="13"/>
      <c r="G348" s="5"/>
      <c r="H348" s="13"/>
      <c r="I348" s="7"/>
      <c r="J348" s="13"/>
      <c r="K348" s="13"/>
      <c r="L348" s="13"/>
      <c r="M348" s="13"/>
      <c r="N348" s="13"/>
      <c r="O348" s="13"/>
      <c r="P348" s="13"/>
      <c r="Q348" s="13"/>
      <c r="R348" s="13"/>
      <c r="S348" s="13"/>
      <c r="T348" s="13"/>
      <c r="U348" s="13"/>
      <c r="V348" s="13"/>
      <c r="W348" s="13"/>
      <c r="X348" s="13"/>
      <c r="Y348" s="13"/>
    </row>
    <row r="349" spans="1:25" ht="13.2">
      <c r="A349" s="42"/>
      <c r="B349" s="13"/>
      <c r="C349" s="13"/>
      <c r="D349" s="13"/>
      <c r="E349" s="13"/>
      <c r="F349" s="13"/>
      <c r="G349" s="5"/>
      <c r="H349" s="13"/>
      <c r="I349" s="7"/>
      <c r="J349" s="13"/>
      <c r="K349" s="13"/>
      <c r="L349" s="13"/>
      <c r="M349" s="13"/>
      <c r="N349" s="13"/>
      <c r="O349" s="13"/>
      <c r="P349" s="13"/>
      <c r="Q349" s="13"/>
      <c r="R349" s="13"/>
      <c r="S349" s="13"/>
      <c r="T349" s="13"/>
      <c r="U349" s="13"/>
      <c r="V349" s="13"/>
      <c r="W349" s="13"/>
      <c r="X349" s="13"/>
      <c r="Y349" s="13"/>
    </row>
    <row r="350" spans="1:25" ht="13.2">
      <c r="A350" s="42"/>
      <c r="B350" s="13"/>
      <c r="C350" s="13"/>
      <c r="D350" s="13"/>
      <c r="E350" s="13"/>
      <c r="F350" s="13"/>
      <c r="G350" s="5"/>
      <c r="H350" s="13"/>
      <c r="I350" s="7"/>
      <c r="J350" s="13"/>
      <c r="K350" s="13"/>
      <c r="L350" s="13"/>
      <c r="M350" s="13"/>
      <c r="N350" s="13"/>
      <c r="O350" s="13"/>
      <c r="P350" s="13"/>
      <c r="Q350" s="13"/>
      <c r="R350" s="13"/>
      <c r="S350" s="13"/>
      <c r="T350" s="13"/>
      <c r="U350" s="13"/>
      <c r="V350" s="13"/>
      <c r="W350" s="13"/>
      <c r="X350" s="13"/>
      <c r="Y350" s="13"/>
    </row>
    <row r="351" spans="1:25" ht="13.2">
      <c r="A351" s="42"/>
      <c r="B351" s="13"/>
      <c r="C351" s="13"/>
      <c r="D351" s="13"/>
      <c r="E351" s="13"/>
      <c r="F351" s="13"/>
      <c r="G351" s="5"/>
      <c r="H351" s="13"/>
      <c r="I351" s="7"/>
      <c r="J351" s="13"/>
      <c r="K351" s="13"/>
      <c r="L351" s="13"/>
      <c r="M351" s="13"/>
      <c r="N351" s="13"/>
      <c r="O351" s="13"/>
      <c r="P351" s="13"/>
      <c r="Q351" s="13"/>
      <c r="R351" s="13"/>
      <c r="S351" s="13"/>
      <c r="T351" s="13"/>
      <c r="U351" s="13"/>
      <c r="V351" s="13"/>
      <c r="W351" s="13"/>
      <c r="X351" s="13"/>
      <c r="Y351" s="13"/>
    </row>
    <row r="352" spans="1:25" ht="13.2">
      <c r="A352" s="42"/>
      <c r="B352" s="13"/>
      <c r="C352" s="13"/>
      <c r="D352" s="13"/>
      <c r="E352" s="13"/>
      <c r="F352" s="13"/>
      <c r="G352" s="5"/>
      <c r="H352" s="13"/>
      <c r="I352" s="7"/>
      <c r="J352" s="13"/>
      <c r="K352" s="13"/>
      <c r="L352" s="13"/>
      <c r="M352" s="13"/>
      <c r="N352" s="13"/>
      <c r="O352" s="13"/>
      <c r="P352" s="13"/>
      <c r="Q352" s="13"/>
      <c r="R352" s="13"/>
      <c r="S352" s="13"/>
      <c r="T352" s="13"/>
      <c r="U352" s="13"/>
      <c r="V352" s="13"/>
      <c r="W352" s="13"/>
      <c r="X352" s="13"/>
      <c r="Y352" s="13"/>
    </row>
    <row r="353" spans="1:25" ht="13.2">
      <c r="A353" s="42"/>
      <c r="B353" s="13"/>
      <c r="C353" s="13"/>
      <c r="D353" s="13"/>
      <c r="E353" s="13"/>
      <c r="F353" s="13"/>
      <c r="G353" s="5"/>
      <c r="H353" s="13"/>
      <c r="I353" s="7"/>
      <c r="J353" s="13"/>
      <c r="K353" s="13"/>
      <c r="L353" s="13"/>
      <c r="M353" s="13"/>
      <c r="N353" s="13"/>
      <c r="O353" s="13"/>
      <c r="P353" s="13"/>
      <c r="Q353" s="13"/>
      <c r="R353" s="13"/>
      <c r="S353" s="13"/>
      <c r="T353" s="13"/>
      <c r="U353" s="13"/>
      <c r="V353" s="13"/>
      <c r="W353" s="13"/>
      <c r="X353" s="13"/>
      <c r="Y353" s="13"/>
    </row>
    <row r="354" spans="1:25" ht="13.2">
      <c r="A354" s="42"/>
      <c r="B354" s="13"/>
      <c r="C354" s="13"/>
      <c r="D354" s="13"/>
      <c r="E354" s="13"/>
      <c r="F354" s="13"/>
      <c r="G354" s="5"/>
      <c r="H354" s="13"/>
      <c r="I354" s="7"/>
      <c r="J354" s="13"/>
      <c r="K354" s="13"/>
      <c r="L354" s="13"/>
      <c r="M354" s="13"/>
      <c r="N354" s="13"/>
      <c r="O354" s="13"/>
      <c r="P354" s="13"/>
      <c r="Q354" s="13"/>
      <c r="R354" s="13"/>
      <c r="S354" s="13"/>
      <c r="T354" s="13"/>
      <c r="U354" s="13"/>
      <c r="V354" s="13"/>
      <c r="W354" s="13"/>
      <c r="X354" s="13"/>
      <c r="Y354" s="13"/>
    </row>
    <row r="355" spans="1:25" ht="13.2">
      <c r="A355" s="42"/>
      <c r="B355" s="13"/>
      <c r="C355" s="13"/>
      <c r="D355" s="13"/>
      <c r="E355" s="13"/>
      <c r="F355" s="13"/>
      <c r="G355" s="5"/>
      <c r="H355" s="13"/>
      <c r="I355" s="7"/>
      <c r="J355" s="13"/>
      <c r="K355" s="13"/>
      <c r="L355" s="13"/>
      <c r="M355" s="13"/>
      <c r="N355" s="13"/>
      <c r="O355" s="13"/>
      <c r="P355" s="13"/>
      <c r="Q355" s="13"/>
      <c r="R355" s="13"/>
      <c r="S355" s="13"/>
      <c r="T355" s="13"/>
      <c r="U355" s="13"/>
      <c r="V355" s="13"/>
      <c r="W355" s="13"/>
      <c r="X355" s="13"/>
      <c r="Y355" s="13"/>
    </row>
    <row r="356" spans="1:25" ht="13.2">
      <c r="A356" s="42"/>
      <c r="B356" s="13"/>
      <c r="C356" s="13"/>
      <c r="D356" s="13"/>
      <c r="E356" s="13"/>
      <c r="F356" s="13"/>
      <c r="G356" s="5"/>
      <c r="H356" s="13"/>
      <c r="I356" s="7"/>
      <c r="J356" s="13"/>
      <c r="K356" s="13"/>
      <c r="L356" s="13"/>
      <c r="M356" s="13"/>
      <c r="N356" s="13"/>
      <c r="O356" s="13"/>
      <c r="P356" s="13"/>
      <c r="Q356" s="13"/>
      <c r="R356" s="13"/>
      <c r="S356" s="13"/>
      <c r="T356" s="13"/>
      <c r="U356" s="13"/>
      <c r="V356" s="13"/>
      <c r="W356" s="13"/>
      <c r="X356" s="13"/>
      <c r="Y356" s="13"/>
    </row>
    <row r="357" spans="1:25" ht="13.2">
      <c r="A357" s="42"/>
      <c r="B357" s="13"/>
      <c r="C357" s="13"/>
      <c r="D357" s="13"/>
      <c r="E357" s="13"/>
      <c r="F357" s="13"/>
      <c r="G357" s="5"/>
      <c r="H357" s="13"/>
      <c r="I357" s="7"/>
      <c r="J357" s="13"/>
      <c r="K357" s="13"/>
      <c r="L357" s="13"/>
      <c r="M357" s="13"/>
      <c r="N357" s="13"/>
      <c r="O357" s="13"/>
      <c r="P357" s="13"/>
      <c r="Q357" s="13"/>
      <c r="R357" s="13"/>
      <c r="S357" s="13"/>
      <c r="T357" s="13"/>
      <c r="U357" s="13"/>
      <c r="V357" s="13"/>
      <c r="W357" s="13"/>
      <c r="X357" s="13"/>
      <c r="Y357" s="13"/>
    </row>
    <row r="358" spans="1:25" ht="13.2">
      <c r="A358" s="42"/>
      <c r="B358" s="13"/>
      <c r="C358" s="13"/>
      <c r="D358" s="13"/>
      <c r="E358" s="13"/>
      <c r="F358" s="13"/>
      <c r="G358" s="5"/>
      <c r="H358" s="13"/>
      <c r="I358" s="7"/>
      <c r="J358" s="13"/>
      <c r="K358" s="13"/>
      <c r="L358" s="13"/>
      <c r="M358" s="13"/>
      <c r="N358" s="13"/>
      <c r="O358" s="13"/>
      <c r="P358" s="13"/>
      <c r="Q358" s="13"/>
      <c r="R358" s="13"/>
      <c r="S358" s="13"/>
      <c r="T358" s="13"/>
      <c r="U358" s="13"/>
      <c r="V358" s="13"/>
      <c r="W358" s="13"/>
      <c r="X358" s="13"/>
      <c r="Y358" s="13"/>
    </row>
    <row r="359" spans="1:25" ht="13.2">
      <c r="A359" s="42"/>
      <c r="B359" s="13"/>
      <c r="C359" s="13"/>
      <c r="D359" s="13"/>
      <c r="E359" s="13"/>
      <c r="F359" s="13"/>
      <c r="G359" s="5"/>
      <c r="H359" s="13"/>
      <c r="I359" s="7"/>
      <c r="J359" s="13"/>
      <c r="K359" s="13"/>
      <c r="L359" s="13"/>
      <c r="M359" s="13"/>
      <c r="N359" s="13"/>
      <c r="O359" s="13"/>
      <c r="P359" s="13"/>
      <c r="Q359" s="13"/>
      <c r="R359" s="13"/>
      <c r="S359" s="13"/>
      <c r="T359" s="13"/>
      <c r="U359" s="13"/>
      <c r="V359" s="13"/>
      <c r="W359" s="13"/>
      <c r="X359" s="13"/>
      <c r="Y359" s="13"/>
    </row>
    <row r="360" spans="1:25" ht="13.2">
      <c r="A360" s="42"/>
      <c r="B360" s="13"/>
      <c r="C360" s="13"/>
      <c r="D360" s="13"/>
      <c r="E360" s="13"/>
      <c r="F360" s="13"/>
      <c r="G360" s="5"/>
      <c r="H360" s="13"/>
      <c r="I360" s="7"/>
      <c r="J360" s="13"/>
      <c r="K360" s="13"/>
      <c r="L360" s="13"/>
      <c r="M360" s="13"/>
      <c r="N360" s="13"/>
      <c r="O360" s="13"/>
      <c r="P360" s="13"/>
      <c r="Q360" s="13"/>
      <c r="R360" s="13"/>
      <c r="S360" s="13"/>
      <c r="T360" s="13"/>
      <c r="U360" s="13"/>
      <c r="V360" s="13"/>
      <c r="W360" s="13"/>
      <c r="X360" s="13"/>
      <c r="Y360" s="13"/>
    </row>
    <row r="361" spans="1:25" ht="13.2">
      <c r="A361" s="42"/>
      <c r="B361" s="13"/>
      <c r="C361" s="13"/>
      <c r="D361" s="13"/>
      <c r="E361" s="13"/>
      <c r="F361" s="13"/>
      <c r="G361" s="5"/>
      <c r="H361" s="13"/>
      <c r="I361" s="7"/>
      <c r="J361" s="13"/>
      <c r="K361" s="13"/>
      <c r="L361" s="13"/>
      <c r="M361" s="13"/>
      <c r="N361" s="13"/>
      <c r="O361" s="13"/>
      <c r="P361" s="13"/>
      <c r="Q361" s="13"/>
      <c r="R361" s="13"/>
      <c r="S361" s="13"/>
      <c r="T361" s="13"/>
      <c r="U361" s="13"/>
      <c r="V361" s="13"/>
      <c r="W361" s="13"/>
      <c r="X361" s="13"/>
      <c r="Y361" s="13"/>
    </row>
    <row r="362" spans="1:25" ht="13.2">
      <c r="A362" s="42"/>
      <c r="B362" s="13"/>
      <c r="C362" s="13"/>
      <c r="D362" s="13"/>
      <c r="E362" s="13"/>
      <c r="F362" s="13"/>
      <c r="G362" s="5"/>
      <c r="H362" s="13"/>
      <c r="I362" s="7"/>
      <c r="J362" s="13"/>
      <c r="K362" s="13"/>
      <c r="L362" s="13"/>
      <c r="M362" s="13"/>
      <c r="N362" s="13"/>
      <c r="O362" s="13"/>
      <c r="P362" s="13"/>
      <c r="Q362" s="13"/>
      <c r="R362" s="13"/>
      <c r="S362" s="13"/>
      <c r="T362" s="13"/>
      <c r="U362" s="13"/>
      <c r="V362" s="13"/>
      <c r="W362" s="13"/>
      <c r="X362" s="13"/>
      <c r="Y362" s="13"/>
    </row>
    <row r="363" spans="1:25" ht="13.2">
      <c r="A363" s="42"/>
      <c r="B363" s="13"/>
      <c r="C363" s="13"/>
      <c r="D363" s="13"/>
      <c r="E363" s="13"/>
      <c r="F363" s="13"/>
      <c r="G363" s="5"/>
      <c r="H363" s="13"/>
      <c r="I363" s="7"/>
      <c r="J363" s="13"/>
      <c r="K363" s="13"/>
      <c r="L363" s="13"/>
      <c r="M363" s="13"/>
      <c r="N363" s="13"/>
      <c r="O363" s="13"/>
      <c r="P363" s="13"/>
      <c r="Q363" s="13"/>
      <c r="R363" s="13"/>
      <c r="S363" s="13"/>
      <c r="T363" s="13"/>
      <c r="U363" s="13"/>
      <c r="V363" s="13"/>
      <c r="W363" s="13"/>
      <c r="X363" s="13"/>
      <c r="Y363" s="13"/>
    </row>
    <row r="364" spans="1:25" ht="13.2">
      <c r="A364" s="42"/>
      <c r="B364" s="13"/>
      <c r="C364" s="13"/>
      <c r="D364" s="13"/>
      <c r="E364" s="13"/>
      <c r="F364" s="13"/>
      <c r="G364" s="5"/>
      <c r="H364" s="13"/>
      <c r="I364" s="7"/>
      <c r="J364" s="13"/>
      <c r="K364" s="13"/>
      <c r="L364" s="13"/>
      <c r="M364" s="13"/>
      <c r="N364" s="13"/>
      <c r="O364" s="13"/>
      <c r="P364" s="13"/>
      <c r="Q364" s="13"/>
      <c r="R364" s="13"/>
      <c r="S364" s="13"/>
      <c r="T364" s="13"/>
      <c r="U364" s="13"/>
      <c r="V364" s="13"/>
      <c r="W364" s="13"/>
      <c r="X364" s="13"/>
      <c r="Y364" s="13"/>
    </row>
    <row r="365" spans="1:25" ht="13.2">
      <c r="A365" s="42"/>
      <c r="B365" s="13"/>
      <c r="C365" s="13"/>
      <c r="D365" s="13"/>
      <c r="E365" s="13"/>
      <c r="F365" s="13"/>
      <c r="G365" s="5"/>
      <c r="H365" s="13"/>
      <c r="I365" s="7"/>
      <c r="J365" s="13"/>
      <c r="K365" s="13"/>
      <c r="L365" s="13"/>
      <c r="M365" s="13"/>
      <c r="N365" s="13"/>
      <c r="O365" s="13"/>
      <c r="P365" s="13"/>
      <c r="Q365" s="13"/>
      <c r="R365" s="13"/>
      <c r="S365" s="13"/>
      <c r="T365" s="13"/>
      <c r="U365" s="13"/>
      <c r="V365" s="13"/>
      <c r="W365" s="13"/>
      <c r="X365" s="13"/>
      <c r="Y365" s="13"/>
    </row>
    <row r="366" spans="1:25" ht="13.2">
      <c r="A366" s="42"/>
      <c r="B366" s="13"/>
      <c r="C366" s="13"/>
      <c r="D366" s="13"/>
      <c r="E366" s="13"/>
      <c r="F366" s="13"/>
      <c r="G366" s="5"/>
      <c r="H366" s="13"/>
      <c r="I366" s="7"/>
      <c r="J366" s="13"/>
      <c r="K366" s="13"/>
      <c r="L366" s="13"/>
      <c r="M366" s="13"/>
      <c r="N366" s="13"/>
      <c r="O366" s="13"/>
      <c r="P366" s="13"/>
      <c r="Q366" s="13"/>
      <c r="R366" s="13"/>
      <c r="S366" s="13"/>
      <c r="T366" s="13"/>
      <c r="U366" s="13"/>
      <c r="V366" s="13"/>
      <c r="W366" s="13"/>
      <c r="X366" s="13"/>
      <c r="Y366" s="13"/>
    </row>
    <row r="367" spans="1:25" ht="13.2">
      <c r="A367" s="42"/>
      <c r="B367" s="13"/>
      <c r="C367" s="13"/>
      <c r="D367" s="13"/>
      <c r="E367" s="13"/>
      <c r="F367" s="13"/>
      <c r="G367" s="5"/>
      <c r="H367" s="13"/>
      <c r="I367" s="7"/>
      <c r="J367" s="13"/>
      <c r="K367" s="13"/>
      <c r="L367" s="13"/>
      <c r="M367" s="13"/>
      <c r="N367" s="13"/>
      <c r="O367" s="13"/>
      <c r="P367" s="13"/>
      <c r="Q367" s="13"/>
      <c r="R367" s="13"/>
      <c r="S367" s="13"/>
      <c r="T367" s="13"/>
      <c r="U367" s="13"/>
      <c r="V367" s="13"/>
      <c r="W367" s="13"/>
      <c r="X367" s="13"/>
      <c r="Y367" s="13"/>
    </row>
    <row r="368" spans="1:25" ht="13.2">
      <c r="A368" s="42"/>
      <c r="B368" s="13"/>
      <c r="C368" s="13"/>
      <c r="D368" s="13"/>
      <c r="E368" s="13"/>
      <c r="F368" s="13"/>
      <c r="G368" s="5"/>
      <c r="H368" s="13"/>
      <c r="I368" s="7"/>
      <c r="J368" s="13"/>
      <c r="K368" s="13"/>
      <c r="L368" s="13"/>
      <c r="M368" s="13"/>
      <c r="N368" s="13"/>
      <c r="O368" s="13"/>
      <c r="P368" s="13"/>
      <c r="Q368" s="13"/>
      <c r="R368" s="13"/>
      <c r="S368" s="13"/>
      <c r="T368" s="13"/>
      <c r="U368" s="13"/>
      <c r="V368" s="13"/>
      <c r="W368" s="13"/>
      <c r="X368" s="13"/>
      <c r="Y368" s="13"/>
    </row>
    <row r="369" spans="1:25" ht="13.2">
      <c r="A369" s="42"/>
      <c r="B369" s="13"/>
      <c r="C369" s="13"/>
      <c r="D369" s="13"/>
      <c r="E369" s="13"/>
      <c r="F369" s="13"/>
      <c r="G369" s="5"/>
      <c r="H369" s="13"/>
      <c r="I369" s="7"/>
      <c r="J369" s="13"/>
      <c r="K369" s="13"/>
      <c r="L369" s="13"/>
      <c r="M369" s="13"/>
      <c r="N369" s="13"/>
      <c r="O369" s="13"/>
      <c r="P369" s="13"/>
      <c r="Q369" s="13"/>
      <c r="R369" s="13"/>
      <c r="S369" s="13"/>
      <c r="T369" s="13"/>
      <c r="U369" s="13"/>
      <c r="V369" s="13"/>
      <c r="W369" s="13"/>
      <c r="X369" s="13"/>
      <c r="Y369" s="13"/>
    </row>
    <row r="370" spans="1:25" ht="13.2">
      <c r="G370" s="5"/>
      <c r="I370" s="7"/>
    </row>
    <row r="371" spans="1:25" ht="13.2">
      <c r="G371" s="5"/>
      <c r="I371" s="7"/>
    </row>
    <row r="372" spans="1:25" ht="13.2">
      <c r="G372" s="5"/>
      <c r="I372" s="7"/>
    </row>
    <row r="373" spans="1:25" ht="13.2">
      <c r="G373" s="5"/>
      <c r="I373" s="7"/>
    </row>
    <row r="374" spans="1:25" ht="13.2">
      <c r="G374" s="5"/>
      <c r="I374" s="7"/>
    </row>
    <row r="375" spans="1:25" ht="13.2">
      <c r="G375" s="5"/>
      <c r="I375" s="7"/>
    </row>
    <row r="376" spans="1:25" ht="13.2">
      <c r="G376" s="5"/>
      <c r="I376" s="7"/>
    </row>
    <row r="377" spans="1:25" ht="13.2">
      <c r="G377" s="5"/>
      <c r="I377" s="7"/>
    </row>
    <row r="378" spans="1:25" ht="13.2">
      <c r="G378" s="5"/>
      <c r="I378" s="7"/>
    </row>
    <row r="379" spans="1:25" ht="13.2">
      <c r="G379" s="5"/>
      <c r="I379" s="7"/>
    </row>
    <row r="380" spans="1:25" ht="13.2">
      <c r="G380" s="5"/>
      <c r="I380" s="7"/>
    </row>
    <row r="381" spans="1:25" ht="13.2">
      <c r="G381" s="5"/>
      <c r="I381" s="7"/>
    </row>
    <row r="382" spans="1:25" ht="13.2">
      <c r="G382" s="5"/>
      <c r="I382" s="7"/>
    </row>
    <row r="383" spans="1:25" ht="13.2">
      <c r="G383" s="5"/>
      <c r="I383" s="7"/>
    </row>
    <row r="384" spans="1:25" ht="13.2">
      <c r="G384" s="5"/>
      <c r="I384" s="7"/>
    </row>
    <row r="385" spans="7:9" ht="13.2">
      <c r="G385" s="5"/>
      <c r="I385" s="7"/>
    </row>
    <row r="386" spans="7:9" ht="13.2">
      <c r="G386" s="5"/>
      <c r="I386" s="7"/>
    </row>
    <row r="387" spans="7:9" ht="13.2">
      <c r="G387" s="5"/>
      <c r="I387" s="7"/>
    </row>
    <row r="388" spans="7:9" ht="13.2">
      <c r="G388" s="5"/>
      <c r="I388" s="7"/>
    </row>
    <row r="389" spans="7:9" ht="13.2">
      <c r="G389" s="5"/>
      <c r="I389" s="7"/>
    </row>
    <row r="390" spans="7:9" ht="13.2">
      <c r="G390" s="5"/>
      <c r="I390" s="7"/>
    </row>
    <row r="391" spans="7:9" ht="13.2">
      <c r="G391" s="5"/>
      <c r="I391" s="7"/>
    </row>
    <row r="392" spans="7:9" ht="13.2">
      <c r="G392" s="5"/>
      <c r="I392" s="7"/>
    </row>
    <row r="393" spans="7:9" ht="13.2">
      <c r="G393" s="5"/>
      <c r="I393" s="7"/>
    </row>
    <row r="394" spans="7:9" ht="13.2">
      <c r="G394" s="5"/>
      <c r="I394" s="7"/>
    </row>
    <row r="395" spans="7:9" ht="13.2">
      <c r="G395" s="5"/>
      <c r="I395" s="7"/>
    </row>
    <row r="396" spans="7:9" ht="13.2">
      <c r="G396" s="5"/>
      <c r="I396" s="7"/>
    </row>
    <row r="397" spans="7:9" ht="13.2">
      <c r="G397" s="5"/>
      <c r="I397" s="7"/>
    </row>
    <row r="398" spans="7:9" ht="13.2">
      <c r="G398" s="5"/>
      <c r="I398" s="7"/>
    </row>
    <row r="399" spans="7:9" ht="13.2">
      <c r="G399" s="5"/>
      <c r="I399" s="7"/>
    </row>
    <row r="400" spans="7:9" ht="13.2">
      <c r="G400" s="5"/>
      <c r="I400" s="7"/>
    </row>
    <row r="401" spans="7:9" ht="13.2">
      <c r="G401" s="5"/>
      <c r="I401" s="7"/>
    </row>
    <row r="402" spans="7:9" ht="13.2">
      <c r="G402" s="5"/>
      <c r="I402" s="7"/>
    </row>
    <row r="403" spans="7:9" ht="13.2">
      <c r="G403" s="5"/>
      <c r="I403" s="7"/>
    </row>
    <row r="404" spans="7:9" ht="13.2">
      <c r="G404" s="5"/>
      <c r="I404" s="7"/>
    </row>
    <row r="405" spans="7:9" ht="13.2">
      <c r="G405" s="5"/>
      <c r="I405" s="7"/>
    </row>
    <row r="406" spans="7:9" ht="13.2">
      <c r="G406" s="5"/>
      <c r="I406" s="7"/>
    </row>
    <row r="407" spans="7:9" ht="13.2">
      <c r="G407" s="5"/>
      <c r="I407" s="7"/>
    </row>
    <row r="408" spans="7:9" ht="13.2">
      <c r="G408" s="5"/>
      <c r="I408" s="7"/>
    </row>
    <row r="409" spans="7:9" ht="13.2">
      <c r="G409" s="5"/>
      <c r="I409" s="7"/>
    </row>
    <row r="410" spans="7:9" ht="13.2">
      <c r="G410" s="5"/>
      <c r="I410" s="7"/>
    </row>
    <row r="411" spans="7:9" ht="13.2">
      <c r="G411" s="5"/>
      <c r="I411" s="7"/>
    </row>
    <row r="412" spans="7:9" ht="13.2">
      <c r="G412" s="5"/>
      <c r="I412" s="7"/>
    </row>
    <row r="413" spans="7:9" ht="13.2">
      <c r="G413" s="5"/>
      <c r="I413" s="7"/>
    </row>
    <row r="414" spans="7:9" ht="13.2">
      <c r="G414" s="5"/>
      <c r="I414" s="7"/>
    </row>
    <row r="415" spans="7:9" ht="13.2">
      <c r="G415" s="5"/>
      <c r="I415" s="7"/>
    </row>
    <row r="416" spans="7:9" ht="13.2">
      <c r="G416" s="5"/>
      <c r="I416" s="7"/>
    </row>
    <row r="417" spans="7:9" ht="13.2">
      <c r="G417" s="5"/>
      <c r="I417" s="7"/>
    </row>
    <row r="418" spans="7:9" ht="13.2">
      <c r="G418" s="5"/>
      <c r="I418" s="7"/>
    </row>
    <row r="419" spans="7:9" ht="13.2">
      <c r="G419" s="5"/>
      <c r="I419" s="7"/>
    </row>
    <row r="420" spans="7:9" ht="13.2">
      <c r="G420" s="5"/>
      <c r="I420" s="7"/>
    </row>
    <row r="421" spans="7:9" ht="13.2">
      <c r="G421" s="5"/>
      <c r="I421" s="7"/>
    </row>
    <row r="422" spans="7:9" ht="13.2">
      <c r="G422" s="5"/>
      <c r="I422" s="7"/>
    </row>
    <row r="423" spans="7:9" ht="13.2">
      <c r="G423" s="5"/>
      <c r="I423" s="7"/>
    </row>
    <row r="424" spans="7:9" ht="13.2">
      <c r="G424" s="5"/>
      <c r="I424" s="7"/>
    </row>
    <row r="425" spans="7:9" ht="13.2">
      <c r="G425" s="5"/>
      <c r="I425" s="7"/>
    </row>
    <row r="426" spans="7:9" ht="13.2">
      <c r="G426" s="5"/>
      <c r="I426" s="7"/>
    </row>
    <row r="427" spans="7:9" ht="13.2">
      <c r="G427" s="5"/>
      <c r="I427" s="7"/>
    </row>
    <row r="428" spans="7:9" ht="13.2">
      <c r="G428" s="5"/>
      <c r="I428" s="7"/>
    </row>
    <row r="429" spans="7:9" ht="13.2">
      <c r="G429" s="5"/>
      <c r="I429" s="7"/>
    </row>
    <row r="430" spans="7:9" ht="13.2">
      <c r="G430" s="5"/>
      <c r="I430" s="7"/>
    </row>
    <row r="431" spans="7:9" ht="13.2">
      <c r="G431" s="5"/>
      <c r="I431" s="7"/>
    </row>
    <row r="432" spans="7:9" ht="13.2">
      <c r="G432" s="5"/>
      <c r="I432" s="7"/>
    </row>
    <row r="433" spans="7:9" ht="13.2">
      <c r="G433" s="5"/>
      <c r="I433" s="7"/>
    </row>
    <row r="434" spans="7:9" ht="13.2">
      <c r="G434" s="5"/>
      <c r="I434" s="7"/>
    </row>
    <row r="435" spans="7:9" ht="13.2">
      <c r="G435" s="5"/>
      <c r="I435" s="7"/>
    </row>
    <row r="436" spans="7:9" ht="13.2">
      <c r="G436" s="5"/>
      <c r="I436" s="7"/>
    </row>
    <row r="437" spans="7:9" ht="13.2">
      <c r="G437" s="5"/>
      <c r="I437" s="7"/>
    </row>
    <row r="438" spans="7:9" ht="13.2">
      <c r="G438" s="5"/>
      <c r="I438" s="7"/>
    </row>
    <row r="439" spans="7:9" ht="13.2">
      <c r="G439" s="5"/>
      <c r="I439" s="7"/>
    </row>
    <row r="440" spans="7:9" ht="13.2">
      <c r="G440" s="5"/>
      <c r="I440" s="7"/>
    </row>
    <row r="441" spans="7:9" ht="13.2">
      <c r="G441" s="5"/>
      <c r="I441" s="7"/>
    </row>
    <row r="442" spans="7:9" ht="13.2">
      <c r="G442" s="5"/>
      <c r="I442" s="7"/>
    </row>
    <row r="443" spans="7:9" ht="13.2">
      <c r="G443" s="5"/>
      <c r="I443" s="7"/>
    </row>
    <row r="444" spans="7:9" ht="13.2">
      <c r="G444" s="5"/>
      <c r="I444" s="7"/>
    </row>
    <row r="445" spans="7:9" ht="13.2">
      <c r="G445" s="5"/>
      <c r="I445" s="7"/>
    </row>
    <row r="446" spans="7:9" ht="13.2">
      <c r="G446" s="5"/>
      <c r="I446" s="7"/>
    </row>
    <row r="447" spans="7:9" ht="13.2">
      <c r="G447" s="5"/>
      <c r="I447" s="7"/>
    </row>
    <row r="448" spans="7:9" ht="13.2">
      <c r="G448" s="5"/>
      <c r="I448" s="7"/>
    </row>
    <row r="449" spans="7:9" ht="13.2">
      <c r="G449" s="5"/>
      <c r="I449" s="7"/>
    </row>
    <row r="450" spans="7:9" ht="13.2">
      <c r="G450" s="5"/>
      <c r="I450" s="7"/>
    </row>
    <row r="451" spans="7:9" ht="13.2">
      <c r="G451" s="5"/>
      <c r="I451" s="7"/>
    </row>
    <row r="452" spans="7:9" ht="13.2">
      <c r="G452" s="5"/>
      <c r="I452" s="7"/>
    </row>
    <row r="453" spans="7:9" ht="13.2">
      <c r="G453" s="5"/>
      <c r="I453" s="7"/>
    </row>
    <row r="454" spans="7:9" ht="13.2">
      <c r="G454" s="5"/>
      <c r="I454" s="7"/>
    </row>
    <row r="455" spans="7:9" ht="13.2">
      <c r="G455" s="5"/>
      <c r="I455" s="7"/>
    </row>
    <row r="456" spans="7:9" ht="13.2">
      <c r="G456" s="5"/>
      <c r="I456" s="7"/>
    </row>
    <row r="457" spans="7:9" ht="13.2">
      <c r="G457" s="5"/>
      <c r="I457" s="7"/>
    </row>
    <row r="458" spans="7:9" ht="13.2">
      <c r="G458" s="5"/>
      <c r="I458" s="7"/>
    </row>
    <row r="459" spans="7:9" ht="13.2">
      <c r="G459" s="5"/>
      <c r="I459" s="7"/>
    </row>
    <row r="460" spans="7:9" ht="13.2">
      <c r="G460" s="5"/>
      <c r="I460" s="7"/>
    </row>
    <row r="461" spans="7:9" ht="13.2">
      <c r="G461" s="5"/>
      <c r="I461" s="7"/>
    </row>
    <row r="462" spans="7:9" ht="13.2">
      <c r="G462" s="5"/>
      <c r="I462" s="7"/>
    </row>
    <row r="463" spans="7:9" ht="13.2">
      <c r="G463" s="5"/>
      <c r="I463" s="7"/>
    </row>
    <row r="464" spans="7:9" ht="13.2">
      <c r="G464" s="5"/>
      <c r="I464" s="7"/>
    </row>
    <row r="465" spans="7:9" ht="13.2">
      <c r="G465" s="5"/>
      <c r="I465" s="7"/>
    </row>
    <row r="466" spans="7:9" ht="13.2">
      <c r="G466" s="5"/>
      <c r="I466" s="7"/>
    </row>
    <row r="467" spans="7:9" ht="13.2">
      <c r="G467" s="5"/>
      <c r="I467" s="7"/>
    </row>
    <row r="468" spans="7:9" ht="13.2">
      <c r="G468" s="5"/>
      <c r="I468" s="7"/>
    </row>
    <row r="469" spans="7:9" ht="13.2">
      <c r="G469" s="5"/>
      <c r="I469" s="7"/>
    </row>
    <row r="470" spans="7:9" ht="13.2">
      <c r="G470" s="5"/>
      <c r="I470" s="7"/>
    </row>
    <row r="471" spans="7:9" ht="13.2">
      <c r="G471" s="5"/>
      <c r="I471" s="7"/>
    </row>
    <row r="472" spans="7:9" ht="13.2">
      <c r="G472" s="5"/>
      <c r="I472" s="7"/>
    </row>
    <row r="473" spans="7:9" ht="13.2">
      <c r="G473" s="5"/>
      <c r="I473" s="7"/>
    </row>
    <row r="474" spans="7:9" ht="13.2">
      <c r="G474" s="5"/>
      <c r="I474" s="7"/>
    </row>
    <row r="475" spans="7:9" ht="13.2">
      <c r="G475" s="5"/>
      <c r="I475" s="7"/>
    </row>
    <row r="476" spans="7:9" ht="13.2">
      <c r="G476" s="5"/>
      <c r="I476" s="7"/>
    </row>
    <row r="477" spans="7:9" ht="13.2">
      <c r="G477" s="5"/>
      <c r="I477" s="7"/>
    </row>
    <row r="478" spans="7:9" ht="13.2">
      <c r="G478" s="5"/>
      <c r="I478" s="7"/>
    </row>
    <row r="479" spans="7:9" ht="13.2">
      <c r="G479" s="5"/>
      <c r="I479" s="7"/>
    </row>
    <row r="480" spans="7:9" ht="13.2">
      <c r="G480" s="5"/>
      <c r="I480" s="7"/>
    </row>
    <row r="481" spans="7:9" ht="13.2">
      <c r="G481" s="5"/>
      <c r="I481" s="7"/>
    </row>
    <row r="482" spans="7:9" ht="13.2">
      <c r="G482" s="5"/>
      <c r="I482" s="7"/>
    </row>
    <row r="483" spans="7:9" ht="13.2">
      <c r="G483" s="5"/>
      <c r="I483" s="7"/>
    </row>
    <row r="484" spans="7:9" ht="13.2">
      <c r="G484" s="5"/>
      <c r="I484" s="7"/>
    </row>
    <row r="485" spans="7:9" ht="13.2">
      <c r="G485" s="5"/>
      <c r="I485" s="7"/>
    </row>
    <row r="486" spans="7:9" ht="13.2">
      <c r="G486" s="5"/>
      <c r="I486" s="7"/>
    </row>
    <row r="487" spans="7:9" ht="13.2">
      <c r="G487" s="5"/>
      <c r="I487" s="7"/>
    </row>
    <row r="488" spans="7:9" ht="13.2">
      <c r="G488" s="5"/>
      <c r="I488" s="7"/>
    </row>
    <row r="489" spans="7:9" ht="13.2">
      <c r="G489" s="5"/>
      <c r="I489" s="7"/>
    </row>
    <row r="490" spans="7:9" ht="13.2">
      <c r="G490" s="5"/>
      <c r="I490" s="7"/>
    </row>
    <row r="491" spans="7:9" ht="13.2">
      <c r="G491" s="5"/>
      <c r="I491" s="7"/>
    </row>
    <row r="492" spans="7:9" ht="13.2">
      <c r="G492" s="5"/>
      <c r="I492" s="7"/>
    </row>
    <row r="493" spans="7:9" ht="13.2">
      <c r="G493" s="5"/>
      <c r="I493" s="7"/>
    </row>
    <row r="494" spans="7:9" ht="13.2">
      <c r="G494" s="5"/>
      <c r="I494" s="7"/>
    </row>
    <row r="495" spans="7:9" ht="13.2">
      <c r="G495" s="5"/>
      <c r="I495" s="7"/>
    </row>
    <row r="496" spans="7:9" ht="13.2">
      <c r="G496" s="5"/>
      <c r="I496" s="7"/>
    </row>
    <row r="497" spans="7:9" ht="13.2">
      <c r="G497" s="5"/>
      <c r="I497" s="7"/>
    </row>
    <row r="498" spans="7:9" ht="13.2">
      <c r="G498" s="5"/>
      <c r="I498" s="7"/>
    </row>
    <row r="499" spans="7:9" ht="13.2">
      <c r="G499" s="5"/>
      <c r="I499" s="7"/>
    </row>
    <row r="500" spans="7:9" ht="13.2">
      <c r="G500" s="5"/>
      <c r="I500" s="7"/>
    </row>
    <row r="501" spans="7:9" ht="13.2">
      <c r="G501" s="5"/>
      <c r="I501" s="7"/>
    </row>
    <row r="502" spans="7:9" ht="13.2">
      <c r="G502" s="5"/>
      <c r="I502" s="7"/>
    </row>
    <row r="503" spans="7:9" ht="13.2">
      <c r="G503" s="5"/>
      <c r="I503" s="7"/>
    </row>
    <row r="504" spans="7:9" ht="13.2">
      <c r="G504" s="5"/>
      <c r="I504" s="7"/>
    </row>
    <row r="505" spans="7:9" ht="13.2">
      <c r="G505" s="5"/>
      <c r="I505" s="7"/>
    </row>
    <row r="506" spans="7:9" ht="13.2">
      <c r="G506" s="5"/>
      <c r="I506" s="7"/>
    </row>
    <row r="507" spans="7:9" ht="13.2">
      <c r="G507" s="5"/>
      <c r="I507" s="7"/>
    </row>
    <row r="508" spans="7:9" ht="13.2">
      <c r="G508" s="5"/>
      <c r="I508" s="7"/>
    </row>
    <row r="509" spans="7:9" ht="13.2">
      <c r="G509" s="5"/>
      <c r="I509" s="7"/>
    </row>
    <row r="510" spans="7:9" ht="13.2">
      <c r="G510" s="5"/>
      <c r="I510" s="7"/>
    </row>
    <row r="511" spans="7:9" ht="13.2">
      <c r="G511" s="5"/>
      <c r="I511" s="7"/>
    </row>
    <row r="512" spans="7:9" ht="13.2">
      <c r="G512" s="5"/>
      <c r="I512" s="7"/>
    </row>
    <row r="513" spans="7:9" ht="13.2">
      <c r="G513" s="5"/>
      <c r="I513" s="7"/>
    </row>
    <row r="514" spans="7:9" ht="13.2">
      <c r="G514" s="5"/>
      <c r="I514" s="7"/>
    </row>
    <row r="515" spans="7:9" ht="13.2">
      <c r="G515" s="5"/>
      <c r="I515" s="7"/>
    </row>
    <row r="516" spans="7:9" ht="13.2">
      <c r="G516" s="5"/>
      <c r="I516" s="7"/>
    </row>
    <row r="517" spans="7:9" ht="13.2">
      <c r="G517" s="5"/>
      <c r="I517" s="7"/>
    </row>
    <row r="518" spans="7:9" ht="13.2">
      <c r="G518" s="5"/>
      <c r="I518" s="7"/>
    </row>
    <row r="519" spans="7:9" ht="13.2">
      <c r="G519" s="5"/>
      <c r="I519" s="7"/>
    </row>
    <row r="520" spans="7:9" ht="13.2">
      <c r="G520" s="5"/>
      <c r="I520" s="7"/>
    </row>
    <row r="521" spans="7:9" ht="13.2">
      <c r="G521" s="5"/>
      <c r="I521" s="7"/>
    </row>
    <row r="522" spans="7:9" ht="13.2">
      <c r="G522" s="5"/>
      <c r="I522" s="7"/>
    </row>
    <row r="523" spans="7:9" ht="13.2">
      <c r="G523" s="5"/>
      <c r="I523" s="7"/>
    </row>
    <row r="524" spans="7:9" ht="13.2">
      <c r="G524" s="5"/>
      <c r="I524" s="7"/>
    </row>
    <row r="525" spans="7:9" ht="13.2">
      <c r="G525" s="5"/>
      <c r="I525" s="7"/>
    </row>
    <row r="526" spans="7:9" ht="13.2">
      <c r="G526" s="5"/>
      <c r="I526" s="7"/>
    </row>
    <row r="527" spans="7:9" ht="13.2">
      <c r="G527" s="5"/>
      <c r="I527" s="7"/>
    </row>
    <row r="528" spans="7:9" ht="13.2">
      <c r="G528" s="5"/>
      <c r="I528" s="7"/>
    </row>
    <row r="529" spans="7:9" ht="13.2">
      <c r="G529" s="5"/>
      <c r="I529" s="7"/>
    </row>
    <row r="530" spans="7:9" ht="13.2">
      <c r="G530" s="5"/>
      <c r="I530" s="7"/>
    </row>
    <row r="531" spans="7:9" ht="13.2">
      <c r="G531" s="5"/>
      <c r="I531" s="7"/>
    </row>
    <row r="532" spans="7:9" ht="13.2">
      <c r="G532" s="5"/>
      <c r="I532" s="7"/>
    </row>
    <row r="533" spans="7:9" ht="13.2">
      <c r="G533" s="5"/>
      <c r="I533" s="7"/>
    </row>
    <row r="534" spans="7:9" ht="13.2">
      <c r="G534" s="5"/>
      <c r="I534" s="7"/>
    </row>
    <row r="535" spans="7:9" ht="13.2">
      <c r="G535" s="5"/>
      <c r="I535" s="7"/>
    </row>
    <row r="536" spans="7:9" ht="13.2">
      <c r="G536" s="5"/>
      <c r="I536" s="7"/>
    </row>
    <row r="537" spans="7:9" ht="13.2">
      <c r="G537" s="5"/>
      <c r="I537" s="7"/>
    </row>
    <row r="538" spans="7:9" ht="13.2">
      <c r="G538" s="5"/>
      <c r="I538" s="7"/>
    </row>
    <row r="539" spans="7:9" ht="13.2">
      <c r="G539" s="5"/>
      <c r="I539" s="7"/>
    </row>
    <row r="540" spans="7:9" ht="13.2">
      <c r="G540" s="5"/>
      <c r="I540" s="7"/>
    </row>
    <row r="541" spans="7:9" ht="13.2">
      <c r="G541" s="5"/>
      <c r="I541" s="7"/>
    </row>
    <row r="542" spans="7:9" ht="13.2">
      <c r="G542" s="5"/>
      <c r="I542" s="7"/>
    </row>
    <row r="543" spans="7:9" ht="13.2">
      <c r="G543" s="5"/>
      <c r="I543" s="7"/>
    </row>
    <row r="544" spans="7:9" ht="13.2">
      <c r="G544" s="5"/>
      <c r="I544" s="7"/>
    </row>
    <row r="545" spans="7:9" ht="13.2">
      <c r="G545" s="5"/>
      <c r="I545" s="7"/>
    </row>
    <row r="546" spans="7:9" ht="13.2">
      <c r="G546" s="5"/>
      <c r="I546" s="7"/>
    </row>
    <row r="547" spans="7:9" ht="13.2">
      <c r="G547" s="5"/>
      <c r="I547" s="7"/>
    </row>
    <row r="548" spans="7:9" ht="13.2">
      <c r="G548" s="5"/>
      <c r="I548" s="7"/>
    </row>
    <row r="549" spans="7:9" ht="13.2">
      <c r="G549" s="5"/>
      <c r="I549" s="7"/>
    </row>
    <row r="550" spans="7:9" ht="13.2">
      <c r="G550" s="5"/>
      <c r="I550" s="7"/>
    </row>
    <row r="551" spans="7:9" ht="13.2">
      <c r="G551" s="5"/>
      <c r="I551" s="7"/>
    </row>
    <row r="552" spans="7:9" ht="13.2">
      <c r="G552" s="5"/>
      <c r="I552" s="7"/>
    </row>
    <row r="553" spans="7:9" ht="13.2">
      <c r="G553" s="5"/>
      <c r="I553" s="7"/>
    </row>
    <row r="554" spans="7:9" ht="13.2">
      <c r="G554" s="5"/>
      <c r="I554" s="7"/>
    </row>
    <row r="555" spans="7:9" ht="13.2">
      <c r="G555" s="5"/>
      <c r="I555" s="7"/>
    </row>
    <row r="556" spans="7:9" ht="13.2">
      <c r="G556" s="5"/>
      <c r="I556" s="7"/>
    </row>
    <row r="557" spans="7:9" ht="13.2">
      <c r="G557" s="5"/>
      <c r="I557" s="7"/>
    </row>
    <row r="558" spans="7:9" ht="13.2">
      <c r="G558" s="5"/>
      <c r="I558" s="7"/>
    </row>
    <row r="559" spans="7:9" ht="13.2">
      <c r="G559" s="5"/>
      <c r="I559" s="7"/>
    </row>
    <row r="560" spans="7:9" ht="13.2">
      <c r="G560" s="5"/>
      <c r="I560" s="7"/>
    </row>
    <row r="561" spans="7:9" ht="13.2">
      <c r="G561" s="5"/>
      <c r="I561" s="7"/>
    </row>
    <row r="562" spans="7:9" ht="13.2">
      <c r="G562" s="5"/>
      <c r="I562" s="7"/>
    </row>
    <row r="563" spans="7:9" ht="13.2">
      <c r="G563" s="5"/>
      <c r="I563" s="7"/>
    </row>
    <row r="564" spans="7:9" ht="13.2">
      <c r="G564" s="5"/>
      <c r="I564" s="7"/>
    </row>
    <row r="565" spans="7:9" ht="13.2">
      <c r="G565" s="5"/>
      <c r="I565" s="7"/>
    </row>
    <row r="566" spans="7:9" ht="13.2">
      <c r="G566" s="5"/>
      <c r="I566" s="7"/>
    </row>
    <row r="567" spans="7:9" ht="13.2">
      <c r="G567" s="5"/>
      <c r="I567" s="7"/>
    </row>
    <row r="568" spans="7:9" ht="13.2">
      <c r="G568" s="5"/>
      <c r="I568" s="7"/>
    </row>
    <row r="569" spans="7:9" ht="13.2">
      <c r="G569" s="5"/>
      <c r="I569" s="7"/>
    </row>
    <row r="570" spans="7:9" ht="13.2">
      <c r="G570" s="5"/>
      <c r="I570" s="7"/>
    </row>
    <row r="571" spans="7:9" ht="13.2">
      <c r="G571" s="5"/>
      <c r="I571" s="7"/>
    </row>
    <row r="572" spans="7:9" ht="13.2">
      <c r="G572" s="5"/>
      <c r="I572" s="7"/>
    </row>
    <row r="573" spans="7:9" ht="13.2">
      <c r="G573" s="5"/>
      <c r="I573" s="7"/>
    </row>
    <row r="574" spans="7:9" ht="13.2">
      <c r="G574" s="5"/>
      <c r="I574" s="7"/>
    </row>
    <row r="575" spans="7:9" ht="13.2">
      <c r="G575" s="5"/>
      <c r="I575" s="7"/>
    </row>
    <row r="576" spans="7:9" ht="13.2">
      <c r="G576" s="5"/>
      <c r="I576" s="7"/>
    </row>
    <row r="577" spans="7:9" ht="13.2">
      <c r="G577" s="5"/>
      <c r="I577" s="7"/>
    </row>
    <row r="578" spans="7:9" ht="13.2">
      <c r="G578" s="5"/>
      <c r="I578" s="7"/>
    </row>
    <row r="579" spans="7:9" ht="13.2">
      <c r="G579" s="5"/>
      <c r="I579" s="7"/>
    </row>
    <row r="580" spans="7:9" ht="13.2">
      <c r="G580" s="5"/>
      <c r="I580" s="7"/>
    </row>
    <row r="581" spans="7:9" ht="13.2">
      <c r="G581" s="5"/>
      <c r="I581" s="7"/>
    </row>
    <row r="582" spans="7:9" ht="13.2">
      <c r="G582" s="5"/>
      <c r="I582" s="7"/>
    </row>
    <row r="583" spans="7:9" ht="13.2">
      <c r="G583" s="5"/>
      <c r="I583" s="7"/>
    </row>
    <row r="584" spans="7:9" ht="13.2">
      <c r="G584" s="5"/>
      <c r="I584" s="7"/>
    </row>
    <row r="585" spans="7:9" ht="13.2">
      <c r="G585" s="5"/>
      <c r="I585" s="7"/>
    </row>
    <row r="586" spans="7:9" ht="13.2">
      <c r="G586" s="5"/>
      <c r="I586" s="7"/>
    </row>
    <row r="587" spans="7:9" ht="13.2">
      <c r="G587" s="5"/>
      <c r="I587" s="7"/>
    </row>
    <row r="588" spans="7:9" ht="13.2">
      <c r="G588" s="5"/>
      <c r="I588" s="7"/>
    </row>
    <row r="589" spans="7:9" ht="13.2">
      <c r="G589" s="5"/>
      <c r="I589" s="7"/>
    </row>
    <row r="590" spans="7:9" ht="13.2">
      <c r="G590" s="5"/>
      <c r="I590" s="7"/>
    </row>
    <row r="591" spans="7:9" ht="13.2">
      <c r="G591" s="5"/>
      <c r="I591" s="7"/>
    </row>
    <row r="592" spans="7:9" ht="13.2">
      <c r="G592" s="5"/>
      <c r="I592" s="7"/>
    </row>
    <row r="593" spans="7:9" ht="13.2">
      <c r="G593" s="5"/>
      <c r="I593" s="7"/>
    </row>
    <row r="594" spans="7:9" ht="13.2">
      <c r="G594" s="5"/>
      <c r="I594" s="7"/>
    </row>
    <row r="595" spans="7:9" ht="13.2">
      <c r="G595" s="5"/>
      <c r="I595" s="7"/>
    </row>
    <row r="596" spans="7:9" ht="13.2">
      <c r="G596" s="5"/>
      <c r="I596" s="7"/>
    </row>
    <row r="597" spans="7:9" ht="13.2">
      <c r="G597" s="5"/>
      <c r="I597" s="7"/>
    </row>
    <row r="598" spans="7:9" ht="13.2">
      <c r="G598" s="5"/>
      <c r="I598" s="7"/>
    </row>
    <row r="599" spans="7:9" ht="13.2">
      <c r="G599" s="5"/>
      <c r="I599" s="7"/>
    </row>
    <row r="600" spans="7:9" ht="13.2">
      <c r="G600" s="5"/>
      <c r="I600" s="7"/>
    </row>
    <row r="601" spans="7:9" ht="13.2">
      <c r="G601" s="5"/>
      <c r="I601" s="7"/>
    </row>
    <row r="602" spans="7:9" ht="13.2">
      <c r="G602" s="5"/>
      <c r="I602" s="7"/>
    </row>
    <row r="603" spans="7:9" ht="13.2">
      <c r="G603" s="5"/>
      <c r="I603" s="7"/>
    </row>
    <row r="604" spans="7:9" ht="13.2">
      <c r="G604" s="5"/>
      <c r="I604" s="7"/>
    </row>
    <row r="605" spans="7:9" ht="13.2">
      <c r="G605" s="5"/>
      <c r="I605" s="7"/>
    </row>
    <row r="606" spans="7:9" ht="13.2">
      <c r="G606" s="5"/>
      <c r="I606" s="7"/>
    </row>
    <row r="607" spans="7:9" ht="13.2">
      <c r="G607" s="5"/>
      <c r="I607" s="7"/>
    </row>
    <row r="608" spans="7:9" ht="13.2">
      <c r="G608" s="5"/>
      <c r="I608" s="7"/>
    </row>
    <row r="609" spans="7:9" ht="13.2">
      <c r="G609" s="5"/>
      <c r="I609" s="7"/>
    </row>
    <row r="610" spans="7:9" ht="13.2">
      <c r="G610" s="5"/>
      <c r="I610" s="7"/>
    </row>
    <row r="611" spans="7:9" ht="13.2">
      <c r="G611" s="5"/>
      <c r="I611" s="7"/>
    </row>
    <row r="612" spans="7:9" ht="13.2">
      <c r="G612" s="5"/>
      <c r="I612" s="7"/>
    </row>
    <row r="613" spans="7:9" ht="13.2">
      <c r="G613" s="5"/>
      <c r="I613" s="7"/>
    </row>
    <row r="614" spans="7:9" ht="13.2">
      <c r="G614" s="5"/>
      <c r="I614" s="7"/>
    </row>
    <row r="615" spans="7:9" ht="13.2">
      <c r="G615" s="5"/>
      <c r="I615" s="7"/>
    </row>
    <row r="616" spans="7:9" ht="13.2">
      <c r="G616" s="5"/>
      <c r="I616" s="7"/>
    </row>
    <row r="617" spans="7:9" ht="13.2">
      <c r="G617" s="5"/>
      <c r="I617" s="7"/>
    </row>
    <row r="618" spans="7:9" ht="13.2">
      <c r="G618" s="5"/>
      <c r="I618" s="7"/>
    </row>
    <row r="619" spans="7:9" ht="13.2">
      <c r="G619" s="5"/>
      <c r="I619" s="7"/>
    </row>
    <row r="620" spans="7:9" ht="13.2">
      <c r="G620" s="5"/>
      <c r="I620" s="7"/>
    </row>
    <row r="621" spans="7:9" ht="13.2">
      <c r="G621" s="5"/>
      <c r="I621" s="7"/>
    </row>
    <row r="622" spans="7:9" ht="13.2">
      <c r="G622" s="5"/>
      <c r="I622" s="7"/>
    </row>
    <row r="623" spans="7:9" ht="13.2">
      <c r="G623" s="5"/>
      <c r="I623" s="7"/>
    </row>
    <row r="624" spans="7:9" ht="13.2">
      <c r="G624" s="5"/>
      <c r="I624" s="7"/>
    </row>
    <row r="625" spans="7:9" ht="13.2">
      <c r="G625" s="5"/>
      <c r="I625" s="7"/>
    </row>
    <row r="626" spans="7:9" ht="13.2">
      <c r="G626" s="5"/>
      <c r="I626" s="7"/>
    </row>
    <row r="627" spans="7:9" ht="13.2">
      <c r="G627" s="5"/>
      <c r="I627" s="7"/>
    </row>
    <row r="628" spans="7:9" ht="13.2">
      <c r="G628" s="5"/>
      <c r="I628" s="7"/>
    </row>
    <row r="629" spans="7:9" ht="13.2">
      <c r="G629" s="5"/>
      <c r="I629" s="7"/>
    </row>
    <row r="630" spans="7:9" ht="13.2">
      <c r="G630" s="5"/>
      <c r="I630" s="7"/>
    </row>
    <row r="631" spans="7:9" ht="13.2">
      <c r="G631" s="5"/>
      <c r="I631" s="7"/>
    </row>
    <row r="632" spans="7:9" ht="13.2">
      <c r="G632" s="5"/>
      <c r="I632" s="7"/>
    </row>
    <row r="633" spans="7:9" ht="13.2">
      <c r="G633" s="5"/>
      <c r="I633" s="7"/>
    </row>
    <row r="634" spans="7:9" ht="13.2">
      <c r="G634" s="5"/>
      <c r="I634" s="7"/>
    </row>
    <row r="635" spans="7:9" ht="13.2">
      <c r="G635" s="5"/>
      <c r="I635" s="7"/>
    </row>
    <row r="636" spans="7:9" ht="13.2">
      <c r="G636" s="5"/>
      <c r="I636" s="7"/>
    </row>
    <row r="637" spans="7:9" ht="13.2">
      <c r="G637" s="5"/>
      <c r="I637" s="7"/>
    </row>
    <row r="638" spans="7:9" ht="13.2">
      <c r="G638" s="5"/>
      <c r="I638" s="7"/>
    </row>
    <row r="639" spans="7:9" ht="13.2">
      <c r="G639" s="5"/>
      <c r="I639" s="7"/>
    </row>
    <row r="640" spans="7:9" ht="13.2">
      <c r="G640" s="5"/>
      <c r="I640" s="7"/>
    </row>
    <row r="641" spans="7:9" ht="13.2">
      <c r="G641" s="5"/>
      <c r="I641" s="7"/>
    </row>
    <row r="642" spans="7:9" ht="13.2">
      <c r="G642" s="5"/>
      <c r="I642" s="7"/>
    </row>
    <row r="643" spans="7:9" ht="13.2">
      <c r="G643" s="5"/>
      <c r="I643" s="7"/>
    </row>
    <row r="644" spans="7:9" ht="13.2">
      <c r="G644" s="5"/>
      <c r="I644" s="7"/>
    </row>
    <row r="645" spans="7:9" ht="13.2">
      <c r="G645" s="5"/>
      <c r="I645" s="7"/>
    </row>
    <row r="646" spans="7:9" ht="13.2">
      <c r="G646" s="5"/>
      <c r="I646" s="7"/>
    </row>
    <row r="647" spans="7:9" ht="13.2">
      <c r="G647" s="5"/>
      <c r="I647" s="7"/>
    </row>
    <row r="648" spans="7:9" ht="13.2">
      <c r="G648" s="5"/>
      <c r="I648" s="7"/>
    </row>
    <row r="649" spans="7:9" ht="13.2">
      <c r="G649" s="5"/>
      <c r="I649" s="7"/>
    </row>
    <row r="650" spans="7:9" ht="13.2">
      <c r="G650" s="5"/>
      <c r="I650" s="7"/>
    </row>
    <row r="651" spans="7:9" ht="13.2">
      <c r="G651" s="5"/>
      <c r="I651" s="7"/>
    </row>
    <row r="652" spans="7:9" ht="13.2">
      <c r="G652" s="5"/>
      <c r="I652" s="7"/>
    </row>
    <row r="653" spans="7:9" ht="13.2">
      <c r="G653" s="5"/>
      <c r="I653" s="7"/>
    </row>
    <row r="654" spans="7:9" ht="13.2">
      <c r="G654" s="5"/>
      <c r="I654" s="7"/>
    </row>
    <row r="655" spans="7:9" ht="13.2">
      <c r="G655" s="5"/>
      <c r="I655" s="7"/>
    </row>
    <row r="656" spans="7:9" ht="13.2">
      <c r="G656" s="5"/>
      <c r="I656" s="7"/>
    </row>
    <row r="657" spans="7:9" ht="13.2">
      <c r="G657" s="5"/>
      <c r="I657" s="7"/>
    </row>
    <row r="658" spans="7:9" ht="13.2">
      <c r="G658" s="5"/>
      <c r="I658" s="7"/>
    </row>
    <row r="659" spans="7:9" ht="13.2">
      <c r="G659" s="5"/>
      <c r="I659" s="7"/>
    </row>
    <row r="660" spans="7:9" ht="13.2">
      <c r="G660" s="5"/>
      <c r="I660" s="7"/>
    </row>
    <row r="661" spans="7:9" ht="13.2">
      <c r="G661" s="5"/>
      <c r="I661" s="7"/>
    </row>
    <row r="662" spans="7:9" ht="13.2">
      <c r="G662" s="5"/>
      <c r="I662" s="7"/>
    </row>
    <row r="663" spans="7:9" ht="13.2">
      <c r="G663" s="5"/>
      <c r="I663" s="7"/>
    </row>
    <row r="664" spans="7:9" ht="13.2">
      <c r="G664" s="5"/>
      <c r="I664" s="7"/>
    </row>
    <row r="665" spans="7:9" ht="13.2">
      <c r="G665" s="5"/>
      <c r="I665" s="7"/>
    </row>
    <row r="666" spans="7:9" ht="13.2">
      <c r="G666" s="5"/>
      <c r="I666" s="7"/>
    </row>
    <row r="667" spans="7:9" ht="13.2">
      <c r="G667" s="5"/>
      <c r="I667" s="7"/>
    </row>
    <row r="668" spans="7:9" ht="13.2">
      <c r="G668" s="5"/>
      <c r="I668" s="7"/>
    </row>
    <row r="669" spans="7:9" ht="13.2">
      <c r="G669" s="5"/>
      <c r="I669" s="7"/>
    </row>
    <row r="670" spans="7:9" ht="13.2">
      <c r="G670" s="5"/>
      <c r="I670" s="7"/>
    </row>
    <row r="671" spans="7:9" ht="13.2">
      <c r="G671" s="5"/>
      <c r="I671" s="7"/>
    </row>
    <row r="672" spans="7:9" ht="13.2">
      <c r="G672" s="5"/>
      <c r="I672" s="7"/>
    </row>
    <row r="673" spans="7:9" ht="13.2">
      <c r="G673" s="5"/>
      <c r="I673" s="7"/>
    </row>
    <row r="674" spans="7:9" ht="13.2">
      <c r="G674" s="5"/>
      <c r="I674" s="7"/>
    </row>
    <row r="675" spans="7:9" ht="13.2">
      <c r="G675" s="5"/>
      <c r="I675" s="7"/>
    </row>
    <row r="676" spans="7:9" ht="13.2">
      <c r="G676" s="5"/>
      <c r="I676" s="7"/>
    </row>
    <row r="677" spans="7:9" ht="13.2">
      <c r="G677" s="5"/>
      <c r="I677" s="7"/>
    </row>
    <row r="678" spans="7:9" ht="13.2">
      <c r="G678" s="5"/>
      <c r="I678" s="7"/>
    </row>
    <row r="679" spans="7:9" ht="13.2">
      <c r="G679" s="5"/>
      <c r="I679" s="7"/>
    </row>
    <row r="680" spans="7:9" ht="13.2">
      <c r="G680" s="5"/>
      <c r="I680" s="7"/>
    </row>
    <row r="681" spans="7:9" ht="13.2">
      <c r="G681" s="5"/>
      <c r="I681" s="7"/>
    </row>
    <row r="682" spans="7:9" ht="13.2">
      <c r="G682" s="5"/>
      <c r="I682" s="7"/>
    </row>
    <row r="683" spans="7:9" ht="13.2">
      <c r="G683" s="5"/>
      <c r="I683" s="7"/>
    </row>
    <row r="684" spans="7:9" ht="13.2">
      <c r="G684" s="5"/>
      <c r="I684" s="7"/>
    </row>
    <row r="685" spans="7:9" ht="13.2">
      <c r="G685" s="5"/>
      <c r="I685" s="7"/>
    </row>
    <row r="686" spans="7:9" ht="13.2">
      <c r="G686" s="5"/>
      <c r="I686" s="7"/>
    </row>
    <row r="687" spans="7:9" ht="13.2">
      <c r="G687" s="5"/>
      <c r="I687" s="7"/>
    </row>
    <row r="688" spans="7:9" ht="13.2">
      <c r="G688" s="5"/>
      <c r="I688" s="7"/>
    </row>
    <row r="689" spans="7:9" ht="13.2">
      <c r="G689" s="5"/>
      <c r="I689" s="7"/>
    </row>
    <row r="690" spans="7:9" ht="13.2">
      <c r="G690" s="5"/>
      <c r="I690" s="7"/>
    </row>
    <row r="691" spans="7:9" ht="13.2">
      <c r="G691" s="5"/>
      <c r="I691" s="7"/>
    </row>
    <row r="692" spans="7:9" ht="13.2">
      <c r="G692" s="5"/>
      <c r="I692" s="7"/>
    </row>
    <row r="693" spans="7:9" ht="13.2">
      <c r="G693" s="5"/>
      <c r="I693" s="7"/>
    </row>
    <row r="694" spans="7:9" ht="13.2">
      <c r="G694" s="5"/>
      <c r="I694" s="7"/>
    </row>
    <row r="695" spans="7:9" ht="13.2">
      <c r="G695" s="5"/>
      <c r="I695" s="7"/>
    </row>
    <row r="696" spans="7:9" ht="13.2">
      <c r="G696" s="5"/>
      <c r="I696" s="7"/>
    </row>
    <row r="697" spans="7:9" ht="13.2">
      <c r="G697" s="5"/>
      <c r="I697" s="7"/>
    </row>
    <row r="698" spans="7:9" ht="13.2">
      <c r="G698" s="5"/>
      <c r="I698" s="7"/>
    </row>
    <row r="699" spans="7:9" ht="13.2">
      <c r="G699" s="5"/>
      <c r="I699" s="7"/>
    </row>
    <row r="700" spans="7:9" ht="13.2">
      <c r="G700" s="5"/>
      <c r="I700" s="7"/>
    </row>
    <row r="701" spans="7:9" ht="13.2">
      <c r="G701" s="5"/>
      <c r="I701" s="7"/>
    </row>
    <row r="702" spans="7:9" ht="13.2">
      <c r="G702" s="5"/>
      <c r="I702" s="7"/>
    </row>
    <row r="703" spans="7:9" ht="13.2">
      <c r="G703" s="5"/>
      <c r="I703" s="7"/>
    </row>
    <row r="704" spans="7:9" ht="13.2">
      <c r="G704" s="5"/>
      <c r="I704" s="7"/>
    </row>
    <row r="705" spans="7:9" ht="13.2">
      <c r="G705" s="5"/>
      <c r="I705" s="7"/>
    </row>
    <row r="706" spans="7:9" ht="13.2">
      <c r="G706" s="5"/>
      <c r="I706" s="7"/>
    </row>
    <row r="707" spans="7:9" ht="13.2">
      <c r="G707" s="5"/>
      <c r="I707" s="7"/>
    </row>
    <row r="708" spans="7:9" ht="13.2">
      <c r="G708" s="5"/>
      <c r="I708" s="7"/>
    </row>
    <row r="709" spans="7:9" ht="13.2">
      <c r="G709" s="5"/>
      <c r="I709" s="7"/>
    </row>
    <row r="710" spans="7:9" ht="13.2">
      <c r="G710" s="5"/>
      <c r="I710" s="7"/>
    </row>
    <row r="711" spans="7:9" ht="13.2">
      <c r="G711" s="5"/>
      <c r="I711" s="7"/>
    </row>
    <row r="712" spans="7:9" ht="13.2">
      <c r="G712" s="5"/>
      <c r="I712" s="7"/>
    </row>
    <row r="713" spans="7:9" ht="13.2">
      <c r="G713" s="5"/>
      <c r="I713" s="7"/>
    </row>
    <row r="714" spans="7:9" ht="13.2">
      <c r="G714" s="5"/>
      <c r="I714" s="7"/>
    </row>
    <row r="715" spans="7:9" ht="13.2">
      <c r="G715" s="5"/>
      <c r="I715" s="7"/>
    </row>
    <row r="716" spans="7:9" ht="13.2">
      <c r="G716" s="5"/>
      <c r="I716" s="7"/>
    </row>
    <row r="717" spans="7:9" ht="13.2">
      <c r="G717" s="5"/>
      <c r="I717" s="7"/>
    </row>
    <row r="718" spans="7:9" ht="13.2">
      <c r="G718" s="5"/>
      <c r="I718" s="7"/>
    </row>
    <row r="719" spans="7:9" ht="13.2">
      <c r="G719" s="5"/>
      <c r="I719" s="7"/>
    </row>
    <row r="720" spans="7:9" ht="13.2">
      <c r="G720" s="5"/>
      <c r="I720" s="7"/>
    </row>
    <row r="721" spans="7:9" ht="13.2">
      <c r="G721" s="5"/>
      <c r="I721" s="7"/>
    </row>
    <row r="722" spans="7:9" ht="13.2">
      <c r="G722" s="5"/>
      <c r="I722" s="7"/>
    </row>
    <row r="723" spans="7:9" ht="13.2">
      <c r="G723" s="5"/>
      <c r="I723" s="7"/>
    </row>
    <row r="724" spans="7:9" ht="13.2">
      <c r="G724" s="5"/>
      <c r="I724" s="7"/>
    </row>
    <row r="725" spans="7:9" ht="13.2">
      <c r="G725" s="5"/>
      <c r="I725" s="7"/>
    </row>
    <row r="726" spans="7:9" ht="13.2">
      <c r="G726" s="5"/>
      <c r="I726" s="7"/>
    </row>
    <row r="727" spans="7:9" ht="13.2">
      <c r="G727" s="5"/>
      <c r="I727" s="7"/>
    </row>
    <row r="728" spans="7:9" ht="13.2">
      <c r="G728" s="5"/>
      <c r="I728" s="7"/>
    </row>
    <row r="729" spans="7:9" ht="13.2">
      <c r="G729" s="5"/>
      <c r="I729" s="7"/>
    </row>
    <row r="730" spans="7:9" ht="13.2">
      <c r="G730" s="5"/>
      <c r="I730" s="7"/>
    </row>
    <row r="731" spans="7:9" ht="13.2">
      <c r="G731" s="5"/>
      <c r="I731" s="7"/>
    </row>
    <row r="732" spans="7:9" ht="13.2">
      <c r="G732" s="5"/>
      <c r="I732" s="7"/>
    </row>
    <row r="733" spans="7:9" ht="13.2">
      <c r="G733" s="5"/>
      <c r="I733" s="7"/>
    </row>
    <row r="734" spans="7:9" ht="13.2">
      <c r="G734" s="5"/>
      <c r="I734" s="7"/>
    </row>
    <row r="735" spans="7:9" ht="13.2">
      <c r="G735" s="5"/>
      <c r="I735" s="7"/>
    </row>
    <row r="736" spans="7:9" ht="13.2">
      <c r="G736" s="5"/>
      <c r="I736" s="7"/>
    </row>
    <row r="737" spans="7:9" ht="13.2">
      <c r="G737" s="5"/>
      <c r="I737" s="7"/>
    </row>
    <row r="738" spans="7:9" ht="13.2">
      <c r="G738" s="5"/>
      <c r="I738" s="7"/>
    </row>
    <row r="739" spans="7:9" ht="13.2">
      <c r="G739" s="5"/>
      <c r="I739" s="7"/>
    </row>
    <row r="740" spans="7:9" ht="13.2">
      <c r="G740" s="5"/>
      <c r="I740" s="7"/>
    </row>
    <row r="741" spans="7:9" ht="13.2">
      <c r="G741" s="5"/>
      <c r="I741" s="7"/>
    </row>
    <row r="742" spans="7:9" ht="13.2">
      <c r="G742" s="5"/>
      <c r="I742" s="7"/>
    </row>
    <row r="743" spans="7:9" ht="13.2">
      <c r="G743" s="5"/>
      <c r="I743" s="7"/>
    </row>
    <row r="744" spans="7:9" ht="13.2">
      <c r="G744" s="5"/>
      <c r="I744" s="7"/>
    </row>
    <row r="745" spans="7:9" ht="13.2">
      <c r="G745" s="5"/>
      <c r="I745" s="7"/>
    </row>
    <row r="746" spans="7:9" ht="13.2">
      <c r="G746" s="5"/>
      <c r="I746" s="7"/>
    </row>
    <row r="747" spans="7:9" ht="13.2">
      <c r="G747" s="5"/>
      <c r="I747" s="7"/>
    </row>
    <row r="748" spans="7:9" ht="13.2">
      <c r="G748" s="5"/>
      <c r="I748" s="7"/>
    </row>
    <row r="749" spans="7:9" ht="13.2">
      <c r="G749" s="5"/>
      <c r="I749" s="7"/>
    </row>
    <row r="750" spans="7:9" ht="13.2">
      <c r="G750" s="5"/>
      <c r="I750" s="7"/>
    </row>
    <row r="751" spans="7:9" ht="13.2">
      <c r="G751" s="5"/>
      <c r="I751" s="7"/>
    </row>
    <row r="752" spans="7:9" ht="13.2">
      <c r="G752" s="5"/>
      <c r="I752" s="7"/>
    </row>
    <row r="753" spans="7:9" ht="13.2">
      <c r="G753" s="5"/>
      <c r="I753" s="7"/>
    </row>
    <row r="754" spans="7:9" ht="13.2">
      <c r="G754" s="5"/>
      <c r="I754" s="7"/>
    </row>
    <row r="755" spans="7:9" ht="13.2">
      <c r="G755" s="5"/>
      <c r="I755" s="7"/>
    </row>
    <row r="756" spans="7:9" ht="13.2">
      <c r="G756" s="5"/>
      <c r="I756" s="7"/>
    </row>
    <row r="757" spans="7:9" ht="13.2">
      <c r="G757" s="5"/>
      <c r="I757" s="7"/>
    </row>
    <row r="758" spans="7:9" ht="13.2">
      <c r="G758" s="5"/>
      <c r="I758" s="7"/>
    </row>
    <row r="759" spans="7:9" ht="13.2">
      <c r="G759" s="5"/>
      <c r="I759" s="7"/>
    </row>
    <row r="760" spans="7:9" ht="13.2">
      <c r="G760" s="5"/>
      <c r="I760" s="7"/>
    </row>
    <row r="761" spans="7:9" ht="13.2">
      <c r="G761" s="5"/>
      <c r="I761" s="7"/>
    </row>
    <row r="762" spans="7:9" ht="13.2">
      <c r="G762" s="5"/>
      <c r="I762" s="7"/>
    </row>
    <row r="763" spans="7:9" ht="13.2">
      <c r="G763" s="5"/>
      <c r="I763" s="7"/>
    </row>
    <row r="764" spans="7:9" ht="13.2">
      <c r="G764" s="5"/>
      <c r="I764" s="7"/>
    </row>
    <row r="765" spans="7:9" ht="13.2">
      <c r="G765" s="5"/>
      <c r="I765" s="7"/>
    </row>
    <row r="766" spans="7:9" ht="13.2">
      <c r="G766" s="5"/>
      <c r="I766" s="7"/>
    </row>
    <row r="767" spans="7:9" ht="13.2">
      <c r="G767" s="5"/>
      <c r="I767" s="7"/>
    </row>
    <row r="768" spans="7:9" ht="13.2">
      <c r="G768" s="5"/>
      <c r="I768" s="7"/>
    </row>
    <row r="769" spans="7:9" ht="13.2">
      <c r="G769" s="5"/>
      <c r="I769" s="7"/>
    </row>
    <row r="770" spans="7:9" ht="13.2">
      <c r="G770" s="5"/>
      <c r="I770" s="7"/>
    </row>
    <row r="771" spans="7:9" ht="13.2">
      <c r="G771" s="5"/>
      <c r="I771" s="7"/>
    </row>
    <row r="772" spans="7:9" ht="13.2">
      <c r="G772" s="5"/>
      <c r="I772" s="7"/>
    </row>
    <row r="773" spans="7:9" ht="13.2">
      <c r="G773" s="5"/>
      <c r="I773" s="7"/>
    </row>
    <row r="774" spans="7:9" ht="13.2">
      <c r="G774" s="5"/>
      <c r="I774" s="7"/>
    </row>
    <row r="775" spans="7:9" ht="13.2">
      <c r="G775" s="5"/>
      <c r="I775" s="7"/>
    </row>
    <row r="776" spans="7:9" ht="13.2">
      <c r="G776" s="5"/>
      <c r="I776" s="7"/>
    </row>
    <row r="777" spans="7:9" ht="13.2">
      <c r="G777" s="5"/>
      <c r="I777" s="7"/>
    </row>
    <row r="778" spans="7:9" ht="13.2">
      <c r="G778" s="5"/>
      <c r="I778" s="7"/>
    </row>
    <row r="779" spans="7:9" ht="13.2">
      <c r="G779" s="5"/>
      <c r="I779" s="7"/>
    </row>
    <row r="780" spans="7:9" ht="13.2">
      <c r="G780" s="5"/>
      <c r="I780" s="7"/>
    </row>
    <row r="781" spans="7:9" ht="13.2">
      <c r="G781" s="5"/>
      <c r="I781" s="7"/>
    </row>
    <row r="782" spans="7:9" ht="13.2">
      <c r="G782" s="5"/>
      <c r="I782" s="7"/>
    </row>
    <row r="783" spans="7:9" ht="13.2">
      <c r="G783" s="5"/>
      <c r="I783" s="7"/>
    </row>
    <row r="784" spans="7:9" ht="13.2">
      <c r="G784" s="5"/>
      <c r="I784" s="7"/>
    </row>
    <row r="785" spans="7:9" ht="13.2">
      <c r="G785" s="5"/>
      <c r="I785" s="7"/>
    </row>
    <row r="786" spans="7:9" ht="13.2">
      <c r="G786" s="5"/>
      <c r="I786" s="7"/>
    </row>
    <row r="787" spans="7:9" ht="13.2">
      <c r="G787" s="5"/>
      <c r="I787" s="7"/>
    </row>
    <row r="788" spans="7:9" ht="13.2">
      <c r="G788" s="5"/>
      <c r="I788" s="7"/>
    </row>
    <row r="789" spans="7:9" ht="13.2">
      <c r="G789" s="5"/>
      <c r="I789" s="7"/>
    </row>
    <row r="790" spans="7:9" ht="13.2">
      <c r="G790" s="5"/>
      <c r="I790" s="7"/>
    </row>
    <row r="791" spans="7:9" ht="13.2">
      <c r="G791" s="5"/>
      <c r="I791" s="7"/>
    </row>
    <row r="792" spans="7:9" ht="13.2">
      <c r="G792" s="5"/>
      <c r="I792" s="7"/>
    </row>
    <row r="793" spans="7:9" ht="13.2">
      <c r="G793" s="5"/>
      <c r="I793" s="7"/>
    </row>
    <row r="794" spans="7:9" ht="13.2">
      <c r="G794" s="5"/>
      <c r="I794" s="7"/>
    </row>
    <row r="795" spans="7:9" ht="13.2">
      <c r="G795" s="5"/>
      <c r="I795" s="7"/>
    </row>
    <row r="796" spans="7:9" ht="13.2">
      <c r="G796" s="5"/>
      <c r="I796" s="7"/>
    </row>
    <row r="797" spans="7:9" ht="13.2">
      <c r="G797" s="5"/>
      <c r="I797" s="7"/>
    </row>
    <row r="798" spans="7:9" ht="13.2">
      <c r="G798" s="5"/>
      <c r="I798" s="7"/>
    </row>
    <row r="799" spans="7:9" ht="13.2">
      <c r="G799" s="5"/>
      <c r="I799" s="7"/>
    </row>
    <row r="800" spans="7:9" ht="13.2">
      <c r="G800" s="5"/>
      <c r="I800" s="7"/>
    </row>
    <row r="801" spans="7:9" ht="13.2">
      <c r="G801" s="5"/>
      <c r="I801" s="7"/>
    </row>
    <row r="802" spans="7:9" ht="13.2">
      <c r="G802" s="5"/>
      <c r="I802" s="7"/>
    </row>
    <row r="803" spans="7:9" ht="13.2">
      <c r="G803" s="5"/>
      <c r="I803" s="7"/>
    </row>
    <row r="804" spans="7:9" ht="13.2">
      <c r="G804" s="5"/>
      <c r="I804" s="7"/>
    </row>
    <row r="805" spans="7:9" ht="13.2">
      <c r="G805" s="5"/>
      <c r="I805" s="7"/>
    </row>
    <row r="806" spans="7:9" ht="13.2">
      <c r="G806" s="5"/>
      <c r="I806" s="7"/>
    </row>
    <row r="807" spans="7:9" ht="13.2">
      <c r="G807" s="5"/>
      <c r="I807" s="7"/>
    </row>
    <row r="808" spans="7:9" ht="13.2">
      <c r="G808" s="5"/>
      <c r="I808" s="7"/>
    </row>
    <row r="809" spans="7:9" ht="13.2">
      <c r="G809" s="5"/>
      <c r="I809" s="7"/>
    </row>
    <row r="810" spans="7:9" ht="13.2">
      <c r="G810" s="5"/>
      <c r="I810" s="7"/>
    </row>
    <row r="811" spans="7:9" ht="13.2">
      <c r="G811" s="5"/>
      <c r="I811" s="7"/>
    </row>
    <row r="812" spans="7:9" ht="13.2">
      <c r="G812" s="5"/>
      <c r="I812" s="7"/>
    </row>
    <row r="813" spans="7:9" ht="13.2">
      <c r="G813" s="5"/>
      <c r="I813" s="7"/>
    </row>
    <row r="814" spans="7:9" ht="13.2">
      <c r="G814" s="5"/>
      <c r="I814" s="7"/>
    </row>
    <row r="815" spans="7:9" ht="13.2">
      <c r="G815" s="5"/>
      <c r="I815" s="7"/>
    </row>
    <row r="816" spans="7:9" ht="13.2">
      <c r="G816" s="5"/>
      <c r="I816" s="7"/>
    </row>
    <row r="817" spans="7:9" ht="13.2">
      <c r="G817" s="5"/>
      <c r="I817" s="7"/>
    </row>
    <row r="818" spans="7:9" ht="13.2">
      <c r="G818" s="5"/>
      <c r="I818" s="7"/>
    </row>
    <row r="819" spans="7:9" ht="13.2">
      <c r="G819" s="5"/>
      <c r="I819" s="7"/>
    </row>
    <row r="820" spans="7:9" ht="13.2">
      <c r="G820" s="5"/>
      <c r="I820" s="7"/>
    </row>
    <row r="821" spans="7:9" ht="13.2">
      <c r="G821" s="5"/>
      <c r="I821" s="7"/>
    </row>
    <row r="822" spans="7:9" ht="13.2">
      <c r="G822" s="5"/>
      <c r="I822" s="7"/>
    </row>
    <row r="823" spans="7:9" ht="13.2">
      <c r="G823" s="5"/>
      <c r="I823" s="7"/>
    </row>
    <row r="824" spans="7:9" ht="13.2">
      <c r="G824" s="5"/>
      <c r="I824" s="7"/>
    </row>
    <row r="825" spans="7:9" ht="13.2">
      <c r="G825" s="5"/>
      <c r="I825" s="7"/>
    </row>
    <row r="826" spans="7:9" ht="13.2">
      <c r="G826" s="5"/>
      <c r="I826" s="7"/>
    </row>
    <row r="827" spans="7:9" ht="13.2">
      <c r="G827" s="5"/>
      <c r="I827" s="7"/>
    </row>
    <row r="828" spans="7:9" ht="13.2">
      <c r="G828" s="5"/>
      <c r="I828" s="7"/>
    </row>
    <row r="829" spans="7:9" ht="13.2">
      <c r="G829" s="5"/>
      <c r="I829" s="7"/>
    </row>
    <row r="830" spans="7:9" ht="13.2">
      <c r="G830" s="5"/>
      <c r="I830" s="7"/>
    </row>
    <row r="831" spans="7:9" ht="13.2">
      <c r="G831" s="5"/>
      <c r="I831" s="7"/>
    </row>
    <row r="832" spans="7:9" ht="13.2">
      <c r="G832" s="5"/>
      <c r="I832" s="7"/>
    </row>
    <row r="833" spans="7:9" ht="13.2">
      <c r="G833" s="5"/>
      <c r="I833" s="7"/>
    </row>
    <row r="834" spans="7:9" ht="13.2">
      <c r="G834" s="5"/>
      <c r="I834" s="7"/>
    </row>
    <row r="835" spans="7:9" ht="13.2">
      <c r="G835" s="5"/>
      <c r="I835" s="7"/>
    </row>
    <row r="836" spans="7:9" ht="13.2">
      <c r="G836" s="5"/>
      <c r="I836" s="7"/>
    </row>
    <row r="837" spans="7:9" ht="13.2">
      <c r="G837" s="5"/>
      <c r="I837" s="7"/>
    </row>
    <row r="838" spans="7:9" ht="13.2">
      <c r="G838" s="5"/>
      <c r="I838" s="7"/>
    </row>
    <row r="839" spans="7:9" ht="13.2">
      <c r="G839" s="5"/>
      <c r="I839" s="7"/>
    </row>
    <row r="840" spans="7:9" ht="13.2">
      <c r="G840" s="5"/>
      <c r="I840" s="7"/>
    </row>
    <row r="841" spans="7:9" ht="13.2">
      <c r="G841" s="5"/>
      <c r="I841" s="7"/>
    </row>
    <row r="842" spans="7:9" ht="13.2">
      <c r="G842" s="5"/>
      <c r="I842" s="7"/>
    </row>
    <row r="843" spans="7:9" ht="13.2">
      <c r="G843" s="5"/>
      <c r="I843" s="7"/>
    </row>
    <row r="844" spans="7:9" ht="13.2">
      <c r="G844" s="5"/>
      <c r="I844" s="7"/>
    </row>
    <row r="845" spans="7:9" ht="13.2">
      <c r="G845" s="5"/>
      <c r="I845" s="7"/>
    </row>
    <row r="846" spans="7:9" ht="13.2">
      <c r="G846" s="5"/>
      <c r="I846" s="7"/>
    </row>
    <row r="847" spans="7:9" ht="13.2">
      <c r="G847" s="5"/>
      <c r="I847" s="7"/>
    </row>
    <row r="848" spans="7:9" ht="13.2">
      <c r="G848" s="5"/>
      <c r="I848" s="7"/>
    </row>
    <row r="849" spans="7:9" ht="13.2">
      <c r="G849" s="5"/>
      <c r="I849" s="7"/>
    </row>
    <row r="850" spans="7:9" ht="13.2">
      <c r="G850" s="5"/>
      <c r="I850" s="7"/>
    </row>
    <row r="851" spans="7:9" ht="13.2">
      <c r="G851" s="5"/>
      <c r="I851" s="7"/>
    </row>
    <row r="852" spans="7:9" ht="13.2">
      <c r="G852" s="5"/>
      <c r="I852" s="7"/>
    </row>
    <row r="853" spans="7:9" ht="13.2">
      <c r="G853" s="5"/>
      <c r="I853" s="7"/>
    </row>
    <row r="854" spans="7:9" ht="13.2">
      <c r="G854" s="5"/>
      <c r="I854" s="7"/>
    </row>
    <row r="855" spans="7:9" ht="13.2">
      <c r="G855" s="5"/>
      <c r="I855" s="7"/>
    </row>
    <row r="856" spans="7:9" ht="13.2">
      <c r="G856" s="5"/>
      <c r="I856" s="7"/>
    </row>
    <row r="857" spans="7:9" ht="13.2">
      <c r="G857" s="5"/>
      <c r="I857" s="7"/>
    </row>
    <row r="858" spans="7:9" ht="13.2">
      <c r="G858" s="5"/>
      <c r="I858" s="7"/>
    </row>
    <row r="859" spans="7:9" ht="13.2">
      <c r="G859" s="5"/>
      <c r="I859" s="7"/>
    </row>
    <row r="860" spans="7:9" ht="13.2">
      <c r="G860" s="5"/>
      <c r="I860" s="7"/>
    </row>
    <row r="861" spans="7:9" ht="13.2">
      <c r="G861" s="5"/>
      <c r="I861" s="7"/>
    </row>
    <row r="862" spans="7:9" ht="13.2">
      <c r="G862" s="5"/>
      <c r="I862" s="7"/>
    </row>
    <row r="863" spans="7:9" ht="13.2">
      <c r="G863" s="5"/>
      <c r="I863" s="7"/>
    </row>
    <row r="864" spans="7:9" ht="13.2">
      <c r="G864" s="5"/>
      <c r="I864" s="7"/>
    </row>
    <row r="865" spans="7:9" ht="13.2">
      <c r="G865" s="5"/>
      <c r="I865" s="7"/>
    </row>
    <row r="866" spans="7:9" ht="13.2">
      <c r="G866" s="5"/>
      <c r="I866" s="7"/>
    </row>
    <row r="867" spans="7:9" ht="13.2">
      <c r="G867" s="5"/>
      <c r="I867" s="7"/>
    </row>
    <row r="868" spans="7:9" ht="13.2">
      <c r="G868" s="5"/>
      <c r="I868" s="7"/>
    </row>
    <row r="869" spans="7:9" ht="13.2">
      <c r="G869" s="5"/>
      <c r="I869" s="7"/>
    </row>
    <row r="870" spans="7:9" ht="13.2">
      <c r="G870" s="5"/>
      <c r="I870" s="7"/>
    </row>
    <row r="871" spans="7:9" ht="13.2">
      <c r="G871" s="5"/>
      <c r="I871" s="7"/>
    </row>
    <row r="872" spans="7:9" ht="13.2">
      <c r="G872" s="5"/>
      <c r="I872" s="7"/>
    </row>
    <row r="873" spans="7:9" ht="13.2">
      <c r="G873" s="5"/>
      <c r="I873" s="7"/>
    </row>
    <row r="874" spans="7:9" ht="13.2">
      <c r="G874" s="5"/>
      <c r="I874" s="7"/>
    </row>
    <row r="875" spans="7:9" ht="13.2">
      <c r="G875" s="5"/>
      <c r="I875" s="7"/>
    </row>
    <row r="876" spans="7:9" ht="13.2">
      <c r="G876" s="5"/>
      <c r="I876" s="7"/>
    </row>
    <row r="877" spans="7:9" ht="13.2">
      <c r="G877" s="5"/>
      <c r="I877" s="7"/>
    </row>
    <row r="878" spans="7:9" ht="13.2">
      <c r="G878" s="5"/>
      <c r="I878" s="7"/>
    </row>
    <row r="879" spans="7:9" ht="13.2">
      <c r="G879" s="5"/>
      <c r="I879" s="7"/>
    </row>
    <row r="880" spans="7:9" ht="13.2">
      <c r="G880" s="5"/>
      <c r="I880" s="7"/>
    </row>
    <row r="881" spans="7:9" ht="13.2">
      <c r="G881" s="5"/>
      <c r="I881" s="7"/>
    </row>
    <row r="882" spans="7:9" ht="13.2">
      <c r="G882" s="5"/>
      <c r="I882" s="7"/>
    </row>
    <row r="883" spans="7:9" ht="13.2">
      <c r="G883" s="5"/>
      <c r="I883" s="7"/>
    </row>
    <row r="884" spans="7:9" ht="13.2">
      <c r="G884" s="5"/>
      <c r="I884" s="7"/>
    </row>
    <row r="885" spans="7:9" ht="13.2">
      <c r="G885" s="5"/>
      <c r="I885" s="7"/>
    </row>
    <row r="886" spans="7:9" ht="13.2">
      <c r="G886" s="5"/>
      <c r="I886" s="7"/>
    </row>
    <row r="887" spans="7:9" ht="13.2">
      <c r="G887" s="5"/>
      <c r="I887" s="7"/>
    </row>
    <row r="888" spans="7:9" ht="13.2">
      <c r="G888" s="5"/>
      <c r="I888" s="7"/>
    </row>
    <row r="889" spans="7:9" ht="13.2">
      <c r="G889" s="5"/>
      <c r="I889" s="7"/>
    </row>
    <row r="890" spans="7:9" ht="13.2">
      <c r="G890" s="5"/>
      <c r="I890" s="7"/>
    </row>
    <row r="891" spans="7:9" ht="13.2">
      <c r="G891" s="5"/>
      <c r="I891" s="7"/>
    </row>
    <row r="892" spans="7:9" ht="13.2">
      <c r="G892" s="5"/>
      <c r="I892" s="7"/>
    </row>
    <row r="893" spans="7:9" ht="13.2">
      <c r="G893" s="5"/>
      <c r="I893" s="7"/>
    </row>
    <row r="894" spans="7:9" ht="13.2">
      <c r="G894" s="5"/>
      <c r="I894" s="7"/>
    </row>
    <row r="895" spans="7:9" ht="13.2">
      <c r="G895" s="5"/>
      <c r="I895" s="7"/>
    </row>
    <row r="896" spans="7:9" ht="13.2">
      <c r="G896" s="5"/>
      <c r="I896" s="7"/>
    </row>
    <row r="897" spans="7:9" ht="13.2">
      <c r="G897" s="5"/>
      <c r="I897" s="7"/>
    </row>
    <row r="898" spans="7:9" ht="13.2">
      <c r="G898" s="5"/>
      <c r="I898" s="7"/>
    </row>
    <row r="899" spans="7:9" ht="13.2">
      <c r="G899" s="5"/>
      <c r="I899" s="7"/>
    </row>
    <row r="900" spans="7:9" ht="13.2">
      <c r="G900" s="5"/>
      <c r="I900" s="7"/>
    </row>
    <row r="901" spans="7:9" ht="13.2">
      <c r="G901" s="5"/>
      <c r="I901" s="7"/>
    </row>
    <row r="902" spans="7:9" ht="13.2">
      <c r="G902" s="5"/>
      <c r="I902" s="7"/>
    </row>
    <row r="903" spans="7:9" ht="13.2">
      <c r="G903" s="5"/>
      <c r="I903" s="7"/>
    </row>
    <row r="904" spans="7:9" ht="13.2">
      <c r="G904" s="5"/>
      <c r="I904" s="7"/>
    </row>
    <row r="905" spans="7:9" ht="13.2">
      <c r="G905" s="5"/>
      <c r="I905" s="7"/>
    </row>
    <row r="906" spans="7:9" ht="13.2">
      <c r="G906" s="5"/>
      <c r="I906" s="7"/>
    </row>
    <row r="907" spans="7:9" ht="13.2">
      <c r="G907" s="5"/>
      <c r="I907" s="7"/>
    </row>
    <row r="908" spans="7:9" ht="13.2">
      <c r="G908" s="5"/>
      <c r="I908" s="7"/>
    </row>
    <row r="909" spans="7:9" ht="13.2">
      <c r="G909" s="5"/>
      <c r="I909" s="7"/>
    </row>
    <row r="910" spans="7:9" ht="13.2">
      <c r="G910" s="5"/>
      <c r="I910" s="7"/>
    </row>
    <row r="911" spans="7:9" ht="13.2">
      <c r="G911" s="5"/>
      <c r="I911" s="7"/>
    </row>
    <row r="912" spans="7:9" ht="13.2">
      <c r="G912" s="5"/>
      <c r="I912" s="7"/>
    </row>
    <row r="913" spans="7:9" ht="13.2">
      <c r="G913" s="5"/>
      <c r="I913" s="7"/>
    </row>
    <row r="914" spans="7:9" ht="13.2">
      <c r="G914" s="5"/>
      <c r="I914" s="7"/>
    </row>
    <row r="915" spans="7:9" ht="13.2">
      <c r="G915" s="5"/>
      <c r="I915" s="7"/>
    </row>
    <row r="916" spans="7:9" ht="13.2">
      <c r="G916" s="5"/>
      <c r="I916" s="7"/>
    </row>
    <row r="917" spans="7:9" ht="13.2">
      <c r="G917" s="5"/>
      <c r="I917" s="7"/>
    </row>
    <row r="918" spans="7:9" ht="13.2">
      <c r="G918" s="5"/>
      <c r="I918" s="7"/>
    </row>
    <row r="919" spans="7:9" ht="13.2">
      <c r="G919" s="5"/>
      <c r="I919" s="7"/>
    </row>
    <row r="920" spans="7:9" ht="13.2">
      <c r="G920" s="5"/>
      <c r="I920" s="7"/>
    </row>
    <row r="921" spans="7:9" ht="13.2">
      <c r="G921" s="5"/>
      <c r="I921" s="7"/>
    </row>
    <row r="922" spans="7:9" ht="13.2">
      <c r="G922" s="5"/>
      <c r="I922" s="7"/>
    </row>
    <row r="923" spans="7:9" ht="13.2">
      <c r="G923" s="5"/>
      <c r="I923" s="7"/>
    </row>
    <row r="924" spans="7:9" ht="13.2">
      <c r="G924" s="5"/>
      <c r="I924" s="7"/>
    </row>
    <row r="925" spans="7:9" ht="13.2">
      <c r="G925" s="5"/>
      <c r="I925" s="7"/>
    </row>
    <row r="926" spans="7:9" ht="13.2">
      <c r="G926" s="5"/>
      <c r="I926" s="7"/>
    </row>
    <row r="927" spans="7:9" ht="13.2">
      <c r="G927" s="5"/>
      <c r="I927" s="7"/>
    </row>
    <row r="928" spans="7:9" ht="13.2">
      <c r="G928" s="5"/>
      <c r="I928" s="7"/>
    </row>
    <row r="929" spans="7:9" ht="13.2">
      <c r="G929" s="5"/>
      <c r="I929" s="7"/>
    </row>
    <row r="930" spans="7:9" ht="13.2">
      <c r="G930" s="5"/>
      <c r="I930" s="7"/>
    </row>
    <row r="931" spans="7:9" ht="13.2">
      <c r="G931" s="5"/>
      <c r="I931" s="7"/>
    </row>
    <row r="932" spans="7:9" ht="13.2">
      <c r="G932" s="5"/>
      <c r="I932" s="7"/>
    </row>
    <row r="933" spans="7:9" ht="13.2">
      <c r="G933" s="5"/>
      <c r="I933" s="7"/>
    </row>
    <row r="934" spans="7:9" ht="13.2">
      <c r="G934" s="5"/>
      <c r="I934" s="7"/>
    </row>
    <row r="935" spans="7:9" ht="13.2">
      <c r="G935" s="5"/>
      <c r="I935" s="7"/>
    </row>
    <row r="936" spans="7:9" ht="13.2">
      <c r="G936" s="5"/>
      <c r="I936" s="7"/>
    </row>
    <row r="937" spans="7:9" ht="13.2">
      <c r="G937" s="5"/>
      <c r="I937" s="7"/>
    </row>
    <row r="938" spans="7:9" ht="13.2">
      <c r="G938" s="5"/>
      <c r="I938" s="7"/>
    </row>
    <row r="939" spans="7:9" ht="13.2">
      <c r="G939" s="5"/>
      <c r="I939" s="7"/>
    </row>
    <row r="940" spans="7:9" ht="13.2">
      <c r="G940" s="5"/>
      <c r="I940" s="7"/>
    </row>
    <row r="941" spans="7:9" ht="13.2">
      <c r="G941" s="5"/>
      <c r="I941" s="7"/>
    </row>
    <row r="942" spans="7:9" ht="13.2">
      <c r="G942" s="5"/>
      <c r="I942" s="7"/>
    </row>
    <row r="943" spans="7:9" ht="13.2">
      <c r="G943" s="5"/>
      <c r="I943" s="7"/>
    </row>
    <row r="944" spans="7:9" ht="13.2">
      <c r="G944" s="5"/>
      <c r="I944" s="7"/>
    </row>
    <row r="945" spans="7:9" ht="13.2">
      <c r="G945" s="5"/>
      <c r="I945" s="7"/>
    </row>
    <row r="946" spans="7:9" ht="13.2">
      <c r="G946" s="5"/>
      <c r="I946" s="7"/>
    </row>
    <row r="947" spans="7:9" ht="13.2">
      <c r="G947" s="5"/>
      <c r="I947" s="7"/>
    </row>
    <row r="948" spans="7:9" ht="13.2">
      <c r="G948" s="5"/>
      <c r="I948" s="7"/>
    </row>
    <row r="949" spans="7:9" ht="13.2">
      <c r="G949" s="5"/>
      <c r="I949" s="7"/>
    </row>
    <row r="950" spans="7:9" ht="13.2">
      <c r="G950" s="5"/>
      <c r="I950" s="7"/>
    </row>
    <row r="951" spans="7:9" ht="13.2">
      <c r="G951" s="5"/>
      <c r="I951" s="7"/>
    </row>
    <row r="952" spans="7:9" ht="13.2">
      <c r="G952" s="5"/>
      <c r="I952" s="7"/>
    </row>
    <row r="953" spans="7:9" ht="13.2">
      <c r="G953" s="5"/>
      <c r="I953" s="7"/>
    </row>
    <row r="954" spans="7:9" ht="13.2">
      <c r="G954" s="5"/>
      <c r="I954" s="7"/>
    </row>
    <row r="955" spans="7:9" ht="13.2">
      <c r="G955" s="5"/>
      <c r="I955" s="7"/>
    </row>
    <row r="956" spans="7:9" ht="13.2">
      <c r="G956" s="5"/>
      <c r="I956" s="7"/>
    </row>
    <row r="957" spans="7:9" ht="13.2">
      <c r="G957" s="5"/>
      <c r="I957" s="7"/>
    </row>
    <row r="958" spans="7:9" ht="13.2">
      <c r="G958" s="5"/>
      <c r="I958" s="7"/>
    </row>
    <row r="959" spans="7:9" ht="13.2">
      <c r="G959" s="5"/>
      <c r="I959" s="7"/>
    </row>
    <row r="960" spans="7:9" ht="13.2">
      <c r="G960" s="5"/>
      <c r="I960" s="7"/>
    </row>
    <row r="961" spans="7:9" ht="13.2">
      <c r="G961" s="5"/>
      <c r="I961" s="7"/>
    </row>
    <row r="962" spans="7:9" ht="13.2">
      <c r="G962" s="5"/>
      <c r="I962" s="7"/>
    </row>
    <row r="963" spans="7:9" ht="13.2">
      <c r="G963" s="5"/>
      <c r="I963" s="7"/>
    </row>
    <row r="964" spans="7:9" ht="13.2">
      <c r="G964" s="5"/>
      <c r="I964" s="7"/>
    </row>
    <row r="965" spans="7:9" ht="13.2">
      <c r="G965" s="5"/>
      <c r="I965" s="7"/>
    </row>
    <row r="966" spans="7:9" ht="13.2">
      <c r="G966" s="5"/>
      <c r="I966" s="7"/>
    </row>
    <row r="967" spans="7:9" ht="13.2">
      <c r="G967" s="5"/>
      <c r="I967" s="7"/>
    </row>
    <row r="968" spans="7:9" ht="13.2">
      <c r="G968" s="5"/>
      <c r="I968" s="7"/>
    </row>
    <row r="969" spans="7:9" ht="13.2">
      <c r="G969" s="5"/>
      <c r="I969" s="7"/>
    </row>
    <row r="970" spans="7:9" ht="13.2">
      <c r="G970" s="5"/>
      <c r="I970" s="7"/>
    </row>
    <row r="971" spans="7:9" ht="13.2">
      <c r="G971" s="5"/>
      <c r="I971" s="7"/>
    </row>
    <row r="972" spans="7:9" ht="13.2">
      <c r="G972" s="5"/>
      <c r="I972" s="7"/>
    </row>
    <row r="973" spans="7:9" ht="13.2">
      <c r="G973" s="5"/>
      <c r="I973" s="7"/>
    </row>
    <row r="974" spans="7:9" ht="13.2">
      <c r="G974" s="5"/>
      <c r="I974" s="7"/>
    </row>
    <row r="975" spans="7:9" ht="13.2">
      <c r="G975" s="5"/>
      <c r="I975" s="7"/>
    </row>
    <row r="976" spans="7:9" ht="13.2">
      <c r="G976" s="5"/>
      <c r="I976" s="7"/>
    </row>
    <row r="977" spans="7:9" ht="13.2">
      <c r="G977" s="5"/>
      <c r="I977" s="7"/>
    </row>
    <row r="978" spans="7:9" ht="13.2">
      <c r="G978" s="5"/>
      <c r="I978" s="7"/>
    </row>
    <row r="979" spans="7:9" ht="13.2">
      <c r="G979" s="5"/>
      <c r="I979" s="7"/>
    </row>
    <row r="980" spans="7:9" ht="13.2">
      <c r="G980" s="5"/>
      <c r="I980" s="7"/>
    </row>
    <row r="981" spans="7:9" ht="13.2">
      <c r="G981" s="5"/>
      <c r="I981" s="7"/>
    </row>
    <row r="982" spans="7:9" ht="13.2">
      <c r="G982" s="5"/>
      <c r="I982" s="7"/>
    </row>
    <row r="983" spans="7:9" ht="13.2">
      <c r="G983" s="5"/>
      <c r="I983" s="7"/>
    </row>
    <row r="984" spans="7:9" ht="13.2">
      <c r="G984" s="5"/>
      <c r="I984" s="7"/>
    </row>
    <row r="985" spans="7:9" ht="13.2">
      <c r="G985" s="5"/>
      <c r="I985" s="7"/>
    </row>
    <row r="986" spans="7:9" ht="13.2">
      <c r="G986" s="5"/>
      <c r="I986" s="7"/>
    </row>
    <row r="987" spans="7:9" ht="13.2">
      <c r="G987" s="5"/>
      <c r="I987" s="7"/>
    </row>
    <row r="988" spans="7:9" ht="13.2">
      <c r="G988" s="5"/>
      <c r="I988" s="7"/>
    </row>
    <row r="989" spans="7:9" ht="13.2">
      <c r="G989" s="5"/>
      <c r="I989" s="7"/>
    </row>
    <row r="990" spans="7:9" ht="13.2">
      <c r="G990" s="5"/>
      <c r="I990" s="7"/>
    </row>
    <row r="991" spans="7:9" ht="13.2">
      <c r="G991" s="5"/>
      <c r="I991" s="7"/>
    </row>
    <row r="992" spans="7:9" ht="13.2">
      <c r="G992" s="5"/>
      <c r="I992" s="7"/>
    </row>
    <row r="993" spans="7:9" ht="13.2">
      <c r="G993" s="5"/>
      <c r="I993" s="7"/>
    </row>
    <row r="994" spans="7:9" ht="13.2">
      <c r="G994" s="5"/>
      <c r="I994" s="7"/>
    </row>
    <row r="995" spans="7:9" ht="13.2">
      <c r="G995" s="5"/>
      <c r="I995" s="7"/>
    </row>
    <row r="996" spans="7:9" ht="13.2">
      <c r="G996" s="5"/>
      <c r="I996" s="7"/>
    </row>
    <row r="997" spans="7:9" ht="13.2">
      <c r="G997" s="5"/>
      <c r="I997" s="7"/>
    </row>
    <row r="998" spans="7:9" ht="13.2">
      <c r="G998" s="5"/>
      <c r="I998" s="7"/>
    </row>
    <row r="999" spans="7:9" ht="13.2">
      <c r="G999" s="5"/>
      <c r="I999" s="7"/>
    </row>
    <row r="1000" spans="7:9" ht="13.2">
      <c r="G1000" s="5"/>
      <c r="I1000" s="7"/>
    </row>
  </sheetData>
  <autoFilter ref="A1:Y1000"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 customWidth="1"/>
    <col min="2" max="2" width="22.77734375" customWidth="1"/>
    <col min="3" max="3" width="28.88671875" customWidth="1"/>
    <col min="4" max="4" width="20.21875" customWidth="1"/>
    <col min="5" max="6" width="12.6640625" customWidth="1"/>
    <col min="9" max="10" width="24.21875" customWidth="1"/>
  </cols>
  <sheetData>
    <row r="1" spans="1:25">
      <c r="A1" s="9" t="s">
        <v>0</v>
      </c>
      <c r="B1" s="9" t="s">
        <v>1</v>
      </c>
      <c r="C1" s="9" t="s">
        <v>2</v>
      </c>
      <c r="D1" s="9" t="s">
        <v>3</v>
      </c>
      <c r="E1" s="9" t="s">
        <v>4</v>
      </c>
      <c r="F1" s="9" t="s">
        <v>5</v>
      </c>
      <c r="G1" s="9" t="s">
        <v>6</v>
      </c>
      <c r="H1" s="9" t="s">
        <v>7</v>
      </c>
      <c r="I1" s="12" t="s">
        <v>8</v>
      </c>
      <c r="J1" s="9" t="s">
        <v>9</v>
      </c>
      <c r="K1" s="9" t="s">
        <v>10</v>
      </c>
      <c r="L1" s="9" t="s">
        <v>205</v>
      </c>
      <c r="M1" s="9"/>
      <c r="N1" s="9"/>
      <c r="O1" s="9"/>
      <c r="P1" s="9"/>
      <c r="Q1" s="9"/>
      <c r="R1" s="9"/>
      <c r="S1" s="9"/>
      <c r="T1" s="9"/>
      <c r="U1" s="9"/>
      <c r="V1" s="9"/>
      <c r="W1" s="9"/>
      <c r="X1" s="9"/>
      <c r="Y1" s="9"/>
    </row>
    <row r="2" spans="1:25">
      <c r="A2" s="9" t="s">
        <v>14237</v>
      </c>
      <c r="B2" s="3" t="s">
        <v>14238</v>
      </c>
      <c r="C2" s="3" t="s">
        <v>14239</v>
      </c>
      <c r="D2" s="16" t="s">
        <v>14240</v>
      </c>
      <c r="E2" s="71" t="s">
        <v>14241</v>
      </c>
      <c r="F2" s="16" t="s">
        <v>14242</v>
      </c>
      <c r="G2" s="5" t="s">
        <v>14243</v>
      </c>
      <c r="H2" s="6" t="s">
        <v>14244</v>
      </c>
      <c r="I2" s="7" t="s">
        <v>14245</v>
      </c>
      <c r="J2" s="3" t="s">
        <v>14246</v>
      </c>
      <c r="K2" s="3"/>
    </row>
    <row r="3" spans="1:25">
      <c r="A3" s="9" t="s">
        <v>14247</v>
      </c>
      <c r="B3" s="5" t="s">
        <v>14248</v>
      </c>
      <c r="C3" s="5" t="s">
        <v>14248</v>
      </c>
      <c r="D3" s="7" t="s">
        <v>14249</v>
      </c>
      <c r="E3" s="71" t="s">
        <v>14250</v>
      </c>
      <c r="F3" s="7" t="s">
        <v>14250</v>
      </c>
      <c r="G3" s="5" t="s">
        <v>14251</v>
      </c>
      <c r="H3" s="6" t="s">
        <v>14252</v>
      </c>
      <c r="I3" s="7" t="s">
        <v>14250</v>
      </c>
      <c r="J3" s="5" t="s">
        <v>14246</v>
      </c>
    </row>
    <row r="4" spans="1:25">
      <c r="A4" s="9" t="s">
        <v>14253</v>
      </c>
      <c r="B4" s="5" t="s">
        <v>5227</v>
      </c>
      <c r="C4" s="5" t="s">
        <v>14254</v>
      </c>
      <c r="D4" s="7" t="s">
        <v>14255</v>
      </c>
      <c r="E4" s="71" t="s">
        <v>14256</v>
      </c>
      <c r="F4" s="7" t="s">
        <v>5227</v>
      </c>
      <c r="G4" s="5" t="s">
        <v>14257</v>
      </c>
      <c r="H4" s="6" t="s">
        <v>14258</v>
      </c>
      <c r="I4" s="7" t="s">
        <v>14259</v>
      </c>
      <c r="J4" s="5" t="s">
        <v>14260</v>
      </c>
    </row>
    <row r="5" spans="1:25">
      <c r="A5" s="9" t="s">
        <v>13126</v>
      </c>
      <c r="B5" s="5" t="s">
        <v>14261</v>
      </c>
      <c r="C5" s="5" t="s">
        <v>14261</v>
      </c>
      <c r="D5" s="7" t="s">
        <v>14262</v>
      </c>
      <c r="E5" s="71" t="s">
        <v>14263</v>
      </c>
      <c r="F5" s="7" t="s">
        <v>14264</v>
      </c>
      <c r="G5" s="5" t="s">
        <v>1775</v>
      </c>
      <c r="H5" s="6" t="s">
        <v>14265</v>
      </c>
      <c r="I5" s="7" t="s">
        <v>14263</v>
      </c>
      <c r="J5" s="5" t="s">
        <v>14260</v>
      </c>
    </row>
    <row r="6" spans="1:25">
      <c r="A6" s="9" t="s">
        <v>14266</v>
      </c>
      <c r="B6" s="5" t="s">
        <v>4528</v>
      </c>
      <c r="C6" s="5" t="s">
        <v>4528</v>
      </c>
      <c r="D6" s="7" t="s">
        <v>4529</v>
      </c>
      <c r="E6" s="71" t="s">
        <v>4530</v>
      </c>
      <c r="F6" s="7" t="s">
        <v>4528</v>
      </c>
      <c r="G6" s="5" t="s">
        <v>14267</v>
      </c>
      <c r="H6" s="6" t="s">
        <v>4532</v>
      </c>
      <c r="I6" s="7" t="s">
        <v>4533</v>
      </c>
      <c r="J6" s="5" t="s">
        <v>14260</v>
      </c>
    </row>
    <row r="7" spans="1:25">
      <c r="A7" s="9" t="s">
        <v>14268</v>
      </c>
      <c r="B7" s="5" t="s">
        <v>13372</v>
      </c>
      <c r="C7" s="5" t="s">
        <v>14269</v>
      </c>
      <c r="D7" s="7" t="s">
        <v>13372</v>
      </c>
      <c r="E7" s="71" t="s">
        <v>13374</v>
      </c>
      <c r="F7" s="7" t="s">
        <v>14270</v>
      </c>
      <c r="G7" s="5" t="s">
        <v>13376</v>
      </c>
      <c r="H7" s="6" t="s">
        <v>14271</v>
      </c>
      <c r="I7" s="7" t="s">
        <v>13378</v>
      </c>
      <c r="J7" s="5" t="s">
        <v>14260</v>
      </c>
    </row>
    <row r="8" spans="1:25">
      <c r="A8" s="9" t="s">
        <v>14272</v>
      </c>
      <c r="B8" s="4" t="s">
        <v>12393</v>
      </c>
      <c r="C8" s="4" t="s">
        <v>14273</v>
      </c>
      <c r="D8" s="16" t="s">
        <v>12393</v>
      </c>
      <c r="E8" s="41" t="s">
        <v>12394</v>
      </c>
      <c r="F8" s="27" t="s">
        <v>12393</v>
      </c>
      <c r="G8" s="5" t="s">
        <v>12396</v>
      </c>
      <c r="H8" s="6" t="s">
        <v>12397</v>
      </c>
      <c r="I8" s="7" t="s">
        <v>6359</v>
      </c>
      <c r="J8" s="5" t="s">
        <v>14260</v>
      </c>
    </row>
    <row r="9" spans="1:25">
      <c r="A9" s="9" t="s">
        <v>14274</v>
      </c>
      <c r="B9" s="5" t="s">
        <v>14275</v>
      </c>
      <c r="C9" s="5" t="s">
        <v>14276</v>
      </c>
      <c r="D9" s="7" t="s">
        <v>14277</v>
      </c>
      <c r="E9" s="71" t="s">
        <v>14278</v>
      </c>
      <c r="F9" s="7" t="s">
        <v>14279</v>
      </c>
      <c r="G9" s="5" t="s">
        <v>14280</v>
      </c>
      <c r="H9" s="6" t="s">
        <v>14281</v>
      </c>
      <c r="I9" s="7" t="s">
        <v>14282</v>
      </c>
      <c r="J9" s="5" t="s">
        <v>14260</v>
      </c>
    </row>
    <row r="10" spans="1:25">
      <c r="A10" s="9" t="s">
        <v>14283</v>
      </c>
      <c r="B10" s="7" t="s">
        <v>14284</v>
      </c>
      <c r="C10" s="7" t="s">
        <v>14285</v>
      </c>
      <c r="D10" s="7" t="s">
        <v>14286</v>
      </c>
      <c r="E10" s="92" t="s">
        <v>14287</v>
      </c>
      <c r="F10" s="7" t="s">
        <v>14288</v>
      </c>
      <c r="G10" s="5" t="s">
        <v>14289</v>
      </c>
      <c r="H10" s="6" t="s">
        <v>14290</v>
      </c>
      <c r="I10" s="7" t="s">
        <v>14291</v>
      </c>
      <c r="J10" s="5" t="s">
        <v>14260</v>
      </c>
    </row>
    <row r="11" spans="1:25">
      <c r="A11" s="9" t="s">
        <v>14292</v>
      </c>
      <c r="B11" s="7" t="s">
        <v>14293</v>
      </c>
      <c r="C11" s="7" t="s">
        <v>14294</v>
      </c>
      <c r="D11" s="7" t="s">
        <v>14295</v>
      </c>
      <c r="E11" s="92" t="s">
        <v>14296</v>
      </c>
      <c r="F11" s="7" t="s">
        <v>14297</v>
      </c>
      <c r="G11" s="5" t="s">
        <v>14298</v>
      </c>
      <c r="H11" s="6" t="s">
        <v>14299</v>
      </c>
      <c r="I11" s="7" t="s">
        <v>14300</v>
      </c>
      <c r="J11" s="5" t="s">
        <v>14260</v>
      </c>
    </row>
    <row r="12" spans="1:25">
      <c r="A12" s="9" t="s">
        <v>14301</v>
      </c>
      <c r="B12" s="13" t="s">
        <v>14302</v>
      </c>
      <c r="C12" s="13" t="s">
        <v>14303</v>
      </c>
      <c r="D12" s="85" t="s">
        <v>4332</v>
      </c>
      <c r="E12" s="17" t="s">
        <v>14304</v>
      </c>
      <c r="F12" s="7" t="s">
        <v>14305</v>
      </c>
      <c r="G12" s="5" t="s">
        <v>5643</v>
      </c>
      <c r="H12" s="6" t="s">
        <v>14306</v>
      </c>
      <c r="I12" s="7" t="s">
        <v>14307</v>
      </c>
      <c r="J12" s="5" t="s">
        <v>14260</v>
      </c>
    </row>
    <row r="13" spans="1:25">
      <c r="A13" s="9" t="s">
        <v>14308</v>
      </c>
      <c r="B13" s="7" t="s">
        <v>14309</v>
      </c>
      <c r="C13" s="7" t="s">
        <v>14310</v>
      </c>
      <c r="D13" s="7" t="s">
        <v>14311</v>
      </c>
      <c r="E13" s="92" t="s">
        <v>14312</v>
      </c>
      <c r="F13" s="7" t="s">
        <v>14313</v>
      </c>
      <c r="G13" s="5" t="s">
        <v>13172</v>
      </c>
      <c r="H13" s="6" t="s">
        <v>14314</v>
      </c>
      <c r="I13" s="7" t="s">
        <v>14309</v>
      </c>
      <c r="J13" s="5" t="s">
        <v>14260</v>
      </c>
    </row>
    <row r="14" spans="1:25">
      <c r="A14" s="9" t="s">
        <v>14315</v>
      </c>
      <c r="B14" s="7" t="s">
        <v>14316</v>
      </c>
      <c r="C14" s="7" t="s">
        <v>14317</v>
      </c>
      <c r="D14" s="7" t="s">
        <v>14318</v>
      </c>
      <c r="E14" s="92" t="s">
        <v>14319</v>
      </c>
      <c r="F14" s="7" t="s">
        <v>14320</v>
      </c>
      <c r="G14" s="5" t="s">
        <v>14321</v>
      </c>
      <c r="H14" s="6" t="s">
        <v>14322</v>
      </c>
      <c r="I14" s="7" t="s">
        <v>14323</v>
      </c>
      <c r="J14" s="5" t="s">
        <v>14260</v>
      </c>
    </row>
    <row r="15" spans="1:25">
      <c r="A15" s="9" t="s">
        <v>13134</v>
      </c>
      <c r="B15" s="5" t="s">
        <v>14324</v>
      </c>
      <c r="C15" s="5" t="s">
        <v>14324</v>
      </c>
      <c r="D15" s="5" t="s">
        <v>14324</v>
      </c>
      <c r="E15" s="5" t="s">
        <v>14324</v>
      </c>
      <c r="F15" s="5" t="s">
        <v>14324</v>
      </c>
      <c r="G15" s="5" t="s">
        <v>14324</v>
      </c>
      <c r="H15" s="6" t="s">
        <v>14324</v>
      </c>
      <c r="I15" s="7" t="s">
        <v>14324</v>
      </c>
    </row>
    <row r="16" spans="1:25">
      <c r="A16" s="9" t="s">
        <v>14325</v>
      </c>
      <c r="B16" s="5" t="s">
        <v>14326</v>
      </c>
      <c r="C16" s="5" t="s">
        <v>14327</v>
      </c>
      <c r="D16" s="7" t="s">
        <v>14328</v>
      </c>
      <c r="E16" s="71" t="s">
        <v>14329</v>
      </c>
      <c r="F16" s="7" t="s">
        <v>14330</v>
      </c>
      <c r="G16" s="5" t="s">
        <v>14331</v>
      </c>
      <c r="H16" s="6" t="s">
        <v>14332</v>
      </c>
      <c r="I16" s="7" t="s">
        <v>14333</v>
      </c>
      <c r="J16" s="5" t="s">
        <v>14246</v>
      </c>
    </row>
    <row r="17" spans="1:10">
      <c r="A17" s="9" t="s">
        <v>14334</v>
      </c>
      <c r="B17" s="5" t="s">
        <v>14335</v>
      </c>
      <c r="C17" s="5" t="s">
        <v>14336</v>
      </c>
      <c r="D17" s="7" t="s">
        <v>14337</v>
      </c>
      <c r="E17" s="71" t="s">
        <v>14338</v>
      </c>
      <c r="F17" s="7" t="s">
        <v>14339</v>
      </c>
      <c r="G17" s="5" t="s">
        <v>14340</v>
      </c>
      <c r="H17" s="6" t="s">
        <v>14341</v>
      </c>
      <c r="I17" s="7" t="s">
        <v>14338</v>
      </c>
      <c r="J17" s="5" t="s">
        <v>14342</v>
      </c>
    </row>
    <row r="18" spans="1:10">
      <c r="A18" s="9" t="s">
        <v>14343</v>
      </c>
      <c r="B18" s="5" t="s">
        <v>14344</v>
      </c>
      <c r="C18" s="5" t="s">
        <v>14345</v>
      </c>
      <c r="D18" s="7" t="s">
        <v>14346</v>
      </c>
      <c r="E18" s="71" t="s">
        <v>14347</v>
      </c>
      <c r="F18" s="7" t="s">
        <v>14348</v>
      </c>
      <c r="G18" s="5" t="s">
        <v>14349</v>
      </c>
      <c r="H18" s="6" t="s">
        <v>14350</v>
      </c>
      <c r="I18" s="7" t="s">
        <v>14351</v>
      </c>
      <c r="J18" s="5" t="s">
        <v>14342</v>
      </c>
    </row>
    <row r="19" spans="1:10">
      <c r="A19" s="9" t="s">
        <v>14352</v>
      </c>
      <c r="B19" s="5" t="s">
        <v>14353</v>
      </c>
      <c r="C19" s="5" t="s">
        <v>14354</v>
      </c>
      <c r="D19" s="7" t="s">
        <v>14355</v>
      </c>
      <c r="E19" s="71" t="s">
        <v>14356</v>
      </c>
      <c r="F19" s="7" t="s">
        <v>14357</v>
      </c>
      <c r="G19" s="5" t="s">
        <v>14358</v>
      </c>
      <c r="H19" s="6" t="s">
        <v>14359</v>
      </c>
      <c r="I19" s="7" t="s">
        <v>14356</v>
      </c>
      <c r="J19" s="5" t="s">
        <v>14342</v>
      </c>
    </row>
    <row r="20" spans="1:10">
      <c r="A20" s="9" t="s">
        <v>14360</v>
      </c>
      <c r="B20" s="5" t="s">
        <v>14361</v>
      </c>
      <c r="C20" s="5" t="s">
        <v>14362</v>
      </c>
      <c r="D20" s="7" t="s">
        <v>14363</v>
      </c>
      <c r="E20" s="71" t="s">
        <v>14364</v>
      </c>
      <c r="F20" s="7" t="s">
        <v>14365</v>
      </c>
      <c r="G20" s="5" t="s">
        <v>14366</v>
      </c>
      <c r="H20" s="6" t="s">
        <v>14367</v>
      </c>
      <c r="I20" s="7" t="s">
        <v>14368</v>
      </c>
      <c r="J20" s="5" t="s">
        <v>14369</v>
      </c>
    </row>
    <row r="21" spans="1:10">
      <c r="A21" s="9" t="s">
        <v>14370</v>
      </c>
      <c r="B21" s="5" t="s">
        <v>14371</v>
      </c>
      <c r="C21" s="5" t="s">
        <v>14372</v>
      </c>
      <c r="D21" s="7" t="s">
        <v>14373</v>
      </c>
      <c r="E21" s="71" t="s">
        <v>14374</v>
      </c>
      <c r="F21" s="7" t="s">
        <v>14375</v>
      </c>
      <c r="G21" s="5" t="s">
        <v>14376</v>
      </c>
      <c r="H21" s="6" t="s">
        <v>14377</v>
      </c>
      <c r="I21" s="7" t="s">
        <v>14378</v>
      </c>
      <c r="J21" s="5" t="s">
        <v>14379</v>
      </c>
    </row>
    <row r="22" spans="1:10">
      <c r="A22" s="9" t="s">
        <v>14380</v>
      </c>
      <c r="B22" s="5" t="s">
        <v>14381</v>
      </c>
      <c r="C22" s="5" t="s">
        <v>14382</v>
      </c>
      <c r="D22" s="7" t="s">
        <v>14383</v>
      </c>
      <c r="E22" s="71" t="s">
        <v>14384</v>
      </c>
      <c r="F22" s="7" t="s">
        <v>14385</v>
      </c>
      <c r="G22" s="5" t="s">
        <v>14386</v>
      </c>
      <c r="H22" s="6" t="s">
        <v>14387</v>
      </c>
      <c r="I22" s="7" t="s">
        <v>14388</v>
      </c>
      <c r="J22" s="5" t="s">
        <v>14379</v>
      </c>
    </row>
    <row r="23" spans="1:10">
      <c r="A23" s="9" t="s">
        <v>14389</v>
      </c>
      <c r="B23" s="5" t="s">
        <v>14390</v>
      </c>
      <c r="C23" s="5" t="s">
        <v>14391</v>
      </c>
      <c r="D23" s="7" t="s">
        <v>14392</v>
      </c>
      <c r="E23" s="71" t="s">
        <v>14393</v>
      </c>
      <c r="F23" s="7" t="s">
        <v>14394</v>
      </c>
      <c r="G23" s="5" t="s">
        <v>14395</v>
      </c>
      <c r="H23" s="6" t="s">
        <v>14396</v>
      </c>
      <c r="I23" s="7" t="s">
        <v>14397</v>
      </c>
      <c r="J23" s="5" t="s">
        <v>14379</v>
      </c>
    </row>
    <row r="24" spans="1:10">
      <c r="A24" s="9" t="s">
        <v>14398</v>
      </c>
      <c r="B24" s="5" t="s">
        <v>14399</v>
      </c>
      <c r="C24" s="5" t="s">
        <v>14400</v>
      </c>
      <c r="D24" s="7" t="s">
        <v>14401</v>
      </c>
      <c r="E24" s="71" t="s">
        <v>14402</v>
      </c>
      <c r="F24" s="7" t="s">
        <v>14403</v>
      </c>
      <c r="G24" s="5" t="s">
        <v>14404</v>
      </c>
      <c r="H24" s="6" t="s">
        <v>14405</v>
      </c>
      <c r="I24" s="7" t="s">
        <v>14406</v>
      </c>
      <c r="J24" s="5" t="s">
        <v>14379</v>
      </c>
    </row>
    <row r="25" spans="1:10">
      <c r="A25" s="9" t="s">
        <v>14407</v>
      </c>
      <c r="B25" s="5" t="s">
        <v>14408</v>
      </c>
      <c r="C25" s="5" t="s">
        <v>14409</v>
      </c>
      <c r="D25" s="7" t="s">
        <v>14410</v>
      </c>
      <c r="E25" s="71" t="s">
        <v>14411</v>
      </c>
      <c r="F25" s="7" t="s">
        <v>14412</v>
      </c>
      <c r="G25" s="5" t="s">
        <v>14413</v>
      </c>
      <c r="H25" s="6" t="s">
        <v>14414</v>
      </c>
      <c r="I25" s="7" t="s">
        <v>14415</v>
      </c>
      <c r="J25" s="5" t="s">
        <v>14379</v>
      </c>
    </row>
    <row r="26" spans="1:10">
      <c r="A26" s="9" t="s">
        <v>14416</v>
      </c>
      <c r="B26" s="5" t="s">
        <v>14417</v>
      </c>
      <c r="C26" s="5" t="s">
        <v>14418</v>
      </c>
      <c r="D26" s="7" t="s">
        <v>14419</v>
      </c>
      <c r="E26" s="71" t="s">
        <v>14420</v>
      </c>
      <c r="F26" s="7" t="s">
        <v>14421</v>
      </c>
      <c r="G26" s="5" t="s">
        <v>14422</v>
      </c>
      <c r="H26" s="6" t="s">
        <v>14423</v>
      </c>
      <c r="I26" s="7" t="s">
        <v>14424</v>
      </c>
      <c r="J26" s="5" t="s">
        <v>14379</v>
      </c>
    </row>
    <row r="27" spans="1:10">
      <c r="A27" s="9" t="s">
        <v>14425</v>
      </c>
      <c r="B27" s="5" t="s">
        <v>14426</v>
      </c>
      <c r="C27" s="5" t="s">
        <v>14426</v>
      </c>
      <c r="D27" s="7" t="s">
        <v>14426</v>
      </c>
      <c r="E27" s="71" t="s">
        <v>14426</v>
      </c>
      <c r="F27" s="7" t="s">
        <v>14426</v>
      </c>
      <c r="G27" s="5" t="s">
        <v>14426</v>
      </c>
      <c r="H27" s="6" t="s">
        <v>14426</v>
      </c>
      <c r="I27" s="7" t="s">
        <v>14426</v>
      </c>
      <c r="J27" s="5" t="s">
        <v>14427</v>
      </c>
    </row>
    <row r="28" spans="1:10">
      <c r="A28" s="9" t="s">
        <v>14428</v>
      </c>
      <c r="B28" s="5" t="s">
        <v>14429</v>
      </c>
      <c r="C28" s="5" t="s">
        <v>14429</v>
      </c>
      <c r="D28" s="7" t="s">
        <v>14429</v>
      </c>
      <c r="E28" s="71" t="s">
        <v>14429</v>
      </c>
      <c r="F28" s="7" t="s">
        <v>14429</v>
      </c>
      <c r="G28" s="5" t="s">
        <v>14429</v>
      </c>
      <c r="H28" s="6" t="s">
        <v>14429</v>
      </c>
      <c r="I28" s="7" t="s">
        <v>14429</v>
      </c>
      <c r="J28" s="5" t="s">
        <v>14430</v>
      </c>
    </row>
    <row r="29" spans="1:10">
      <c r="A29" s="9" t="s">
        <v>14431</v>
      </c>
      <c r="B29" s="5" t="s">
        <v>14432</v>
      </c>
      <c r="C29" s="5" t="s">
        <v>14433</v>
      </c>
      <c r="D29" s="7" t="s">
        <v>14434</v>
      </c>
      <c r="E29" s="71" t="s">
        <v>14435</v>
      </c>
      <c r="F29" s="7" t="s">
        <v>14436</v>
      </c>
      <c r="G29" s="5" t="s">
        <v>14437</v>
      </c>
      <c r="H29" s="6" t="s">
        <v>14438</v>
      </c>
      <c r="I29" s="7" t="s">
        <v>14439</v>
      </c>
    </row>
    <row r="30" spans="1:10">
      <c r="A30" s="9" t="s">
        <v>14440</v>
      </c>
      <c r="B30" s="5" t="s">
        <v>14441</v>
      </c>
      <c r="C30" s="5" t="s">
        <v>14442</v>
      </c>
      <c r="D30" s="7" t="s">
        <v>14443</v>
      </c>
      <c r="E30" s="7" t="s">
        <v>14444</v>
      </c>
      <c r="F30" s="7" t="s">
        <v>14445</v>
      </c>
      <c r="G30" s="5" t="s">
        <v>14446</v>
      </c>
      <c r="H30" s="6" t="s">
        <v>14447</v>
      </c>
      <c r="I30" s="7" t="s">
        <v>14448</v>
      </c>
    </row>
    <row r="31" spans="1:10">
      <c r="A31" s="9" t="s">
        <v>14449</v>
      </c>
      <c r="B31" s="5" t="s">
        <v>14450</v>
      </c>
      <c r="C31" s="5" t="s">
        <v>14451</v>
      </c>
      <c r="D31" s="7" t="s">
        <v>14452</v>
      </c>
      <c r="E31" s="7" t="s">
        <v>14453</v>
      </c>
      <c r="F31" s="7" t="s">
        <v>14454</v>
      </c>
      <c r="G31" s="5" t="s">
        <v>14455</v>
      </c>
      <c r="H31" s="6" t="s">
        <v>14456</v>
      </c>
      <c r="I31" s="7" t="s">
        <v>14457</v>
      </c>
    </row>
    <row r="32" spans="1:10">
      <c r="A32" s="9" t="s">
        <v>14458</v>
      </c>
      <c r="B32" s="5" t="s">
        <v>14459</v>
      </c>
      <c r="C32" s="5" t="s">
        <v>14460</v>
      </c>
      <c r="D32" s="7" t="s">
        <v>14461</v>
      </c>
      <c r="E32" s="7" t="s">
        <v>14462</v>
      </c>
      <c r="F32" s="7" t="s">
        <v>14463</v>
      </c>
      <c r="G32" s="5" t="s">
        <v>14464</v>
      </c>
      <c r="H32" s="6" t="s">
        <v>14465</v>
      </c>
      <c r="I32" s="7" t="s">
        <v>14466</v>
      </c>
    </row>
    <row r="33" spans="1:11">
      <c r="A33" s="9" t="s">
        <v>14467</v>
      </c>
      <c r="B33" s="5" t="s">
        <v>14468</v>
      </c>
      <c r="C33" s="5" t="s">
        <v>14469</v>
      </c>
      <c r="D33" s="7" t="s">
        <v>14470</v>
      </c>
      <c r="E33" s="7" t="s">
        <v>14471</v>
      </c>
      <c r="F33" s="7" t="s">
        <v>14472</v>
      </c>
      <c r="G33" s="5" t="s">
        <v>14473</v>
      </c>
      <c r="H33" s="6" t="s">
        <v>14474</v>
      </c>
      <c r="I33" s="7" t="s">
        <v>14471</v>
      </c>
    </row>
    <row r="34" spans="1:11">
      <c r="A34" s="38" t="s">
        <v>14475</v>
      </c>
      <c r="B34" s="6" t="s">
        <v>14476</v>
      </c>
      <c r="C34" s="6" t="s">
        <v>14477</v>
      </c>
      <c r="D34" s="6" t="s">
        <v>14478</v>
      </c>
      <c r="E34" s="6" t="s">
        <v>14479</v>
      </c>
      <c r="F34" s="6" t="s">
        <v>14480</v>
      </c>
      <c r="G34" s="39" t="s">
        <v>14481</v>
      </c>
      <c r="H34" s="6" t="s">
        <v>14482</v>
      </c>
      <c r="I34" s="7" t="s">
        <v>14483</v>
      </c>
    </row>
    <row r="35" spans="1:11">
      <c r="A35" s="38" t="s">
        <v>14484</v>
      </c>
      <c r="B35" s="13" t="s">
        <v>14485</v>
      </c>
      <c r="C35" s="13" t="s">
        <v>14486</v>
      </c>
      <c r="D35" s="29" t="s">
        <v>14487</v>
      </c>
      <c r="E35" s="13" t="s">
        <v>14488</v>
      </c>
      <c r="F35" s="29" t="s">
        <v>14489</v>
      </c>
      <c r="G35" s="39" t="s">
        <v>14490</v>
      </c>
      <c r="H35" s="6" t="s">
        <v>14491</v>
      </c>
      <c r="I35" s="7" t="s">
        <v>14492</v>
      </c>
      <c r="J35" s="5" t="s">
        <v>14493</v>
      </c>
    </row>
    <row r="36" spans="1:11">
      <c r="A36" s="9"/>
      <c r="G36" s="5"/>
      <c r="I36" s="7"/>
    </row>
    <row r="37" spans="1:11">
      <c r="A37" s="9"/>
      <c r="G37" s="5"/>
      <c r="I37" s="7"/>
    </row>
    <row r="38" spans="1:11">
      <c r="A38" s="9"/>
      <c r="G38" s="5"/>
      <c r="I38" s="7"/>
    </row>
    <row r="39" spans="1:11">
      <c r="A39" s="9"/>
      <c r="G39" s="5"/>
      <c r="I39" s="7"/>
    </row>
    <row r="40" spans="1:11">
      <c r="A40" s="9"/>
      <c r="G40" s="5"/>
      <c r="I40" s="7"/>
    </row>
    <row r="41" spans="1:11">
      <c r="A41" s="9"/>
      <c r="G41" s="5"/>
      <c r="I41" s="7"/>
    </row>
    <row r="42" spans="1:11">
      <c r="A42" s="9"/>
      <c r="G42" s="5"/>
      <c r="I42" s="7"/>
    </row>
    <row r="43" spans="1:11">
      <c r="A43" s="9"/>
      <c r="C43" s="8"/>
      <c r="D43" s="8"/>
      <c r="E43" s="8"/>
      <c r="F43" s="8"/>
      <c r="G43" s="5"/>
      <c r="H43" s="8"/>
      <c r="I43" s="40"/>
      <c r="J43" s="8"/>
      <c r="K43" s="8"/>
    </row>
    <row r="44" spans="1:11">
      <c r="A44" s="9"/>
      <c r="G44" s="5"/>
      <c r="I44" s="7"/>
    </row>
    <row r="45" spans="1:11">
      <c r="A45" s="9"/>
      <c r="G45" s="5"/>
      <c r="I45" s="7"/>
    </row>
    <row r="46" spans="1:11">
      <c r="A46" s="9"/>
      <c r="G46" s="5"/>
      <c r="I46" s="7"/>
    </row>
    <row r="47" spans="1:11">
      <c r="A47" s="9"/>
      <c r="G47" s="5"/>
      <c r="I47" s="7"/>
    </row>
    <row r="48" spans="1:11">
      <c r="A48" s="9"/>
      <c r="G48" s="5"/>
      <c r="I48" s="7"/>
    </row>
    <row r="49" spans="1:9">
      <c r="A49" s="9"/>
      <c r="G49" s="5"/>
      <c r="I49" s="7"/>
    </row>
    <row r="50" spans="1:9">
      <c r="A50" s="9"/>
      <c r="G50" s="5"/>
      <c r="I50" s="7"/>
    </row>
    <row r="51" spans="1:9">
      <c r="A51" s="9"/>
      <c r="G51" s="5"/>
      <c r="I51" s="7"/>
    </row>
    <row r="52" spans="1:9">
      <c r="A52" s="9"/>
      <c r="G52" s="5"/>
      <c r="I52" s="7"/>
    </row>
    <row r="53" spans="1:9">
      <c r="A53" s="9"/>
      <c r="G53" s="5"/>
      <c r="I53" s="7"/>
    </row>
    <row r="54" spans="1:9">
      <c r="A54" s="9"/>
      <c r="G54" s="5"/>
      <c r="I54" s="7"/>
    </row>
    <row r="55" spans="1:9">
      <c r="A55" s="9"/>
      <c r="G55" s="5"/>
      <c r="I55" s="7"/>
    </row>
    <row r="56" spans="1:9">
      <c r="A56" s="9"/>
      <c r="G56" s="5"/>
      <c r="I56" s="7"/>
    </row>
    <row r="57" spans="1:9">
      <c r="A57" s="9"/>
      <c r="G57" s="5"/>
      <c r="I57" s="7"/>
    </row>
    <row r="58" spans="1:9">
      <c r="A58" s="9"/>
      <c r="G58" s="5"/>
      <c r="I58" s="7"/>
    </row>
    <row r="59" spans="1:9">
      <c r="A59" s="9"/>
      <c r="G59" s="5"/>
      <c r="I59" s="7"/>
    </row>
    <row r="60" spans="1:9">
      <c r="A60" s="9"/>
      <c r="G60" s="5"/>
      <c r="I60" s="7"/>
    </row>
    <row r="61" spans="1:9">
      <c r="A61" s="9"/>
      <c r="G61" s="5"/>
      <c r="I61" s="7"/>
    </row>
    <row r="62" spans="1:9">
      <c r="A62" s="9"/>
      <c r="G62" s="5"/>
      <c r="I62" s="7"/>
    </row>
    <row r="63" spans="1:9">
      <c r="A63" s="9"/>
      <c r="G63" s="5"/>
      <c r="I63" s="7"/>
    </row>
    <row r="64" spans="1:9">
      <c r="A64" s="9"/>
      <c r="G64" s="5"/>
      <c r="I64" s="7"/>
    </row>
    <row r="65" spans="1:9">
      <c r="A65" s="9"/>
      <c r="G65" s="5"/>
      <c r="I65" s="7"/>
    </row>
    <row r="66" spans="1:9">
      <c r="A66" s="9"/>
      <c r="G66" s="5"/>
      <c r="I66" s="7"/>
    </row>
    <row r="67" spans="1:9">
      <c r="A67" s="9"/>
      <c r="G67" s="5"/>
      <c r="I67" s="7"/>
    </row>
    <row r="68" spans="1:9">
      <c r="A68" s="9"/>
      <c r="G68" s="5"/>
      <c r="I68" s="7"/>
    </row>
    <row r="69" spans="1:9">
      <c r="A69" s="9"/>
      <c r="G69" s="5"/>
      <c r="I69" s="7"/>
    </row>
    <row r="70" spans="1:9">
      <c r="A70" s="9"/>
      <c r="G70" s="5"/>
      <c r="I70" s="7"/>
    </row>
    <row r="71" spans="1:9">
      <c r="A71" s="9"/>
      <c r="G71" s="5"/>
      <c r="I71" s="7"/>
    </row>
    <row r="72" spans="1:9">
      <c r="A72" s="9"/>
      <c r="G72" s="5"/>
      <c r="I72" s="7"/>
    </row>
    <row r="73" spans="1:9">
      <c r="A73" s="9"/>
      <c r="G73" s="5"/>
      <c r="I73" s="7"/>
    </row>
    <row r="74" spans="1:9">
      <c r="A74" s="9"/>
      <c r="G74" s="5"/>
      <c r="I74" s="7"/>
    </row>
    <row r="75" spans="1:9">
      <c r="A75" s="9"/>
      <c r="G75" s="5"/>
      <c r="I75" s="7"/>
    </row>
    <row r="76" spans="1:9">
      <c r="A76" s="9"/>
      <c r="G76" s="5"/>
      <c r="I76" s="7"/>
    </row>
    <row r="77" spans="1:9">
      <c r="A77" s="9"/>
      <c r="G77" s="5"/>
      <c r="I77" s="7"/>
    </row>
    <row r="78" spans="1:9">
      <c r="A78" s="9"/>
      <c r="G78" s="5"/>
      <c r="I78" s="7"/>
    </row>
    <row r="79" spans="1:9">
      <c r="A79" s="9"/>
      <c r="G79" s="5"/>
      <c r="I79" s="7"/>
    </row>
    <row r="80" spans="1:9">
      <c r="A80" s="9"/>
      <c r="G80" s="5"/>
      <c r="I80" s="7"/>
    </row>
    <row r="81" spans="1:9">
      <c r="A81" s="9"/>
      <c r="G81" s="5"/>
      <c r="I81" s="7"/>
    </row>
    <row r="82" spans="1:9">
      <c r="A82" s="9"/>
      <c r="G82" s="5"/>
      <c r="I82" s="7"/>
    </row>
    <row r="83" spans="1:9">
      <c r="A83" s="9"/>
      <c r="G83" s="5"/>
      <c r="I83" s="7"/>
    </row>
    <row r="84" spans="1:9">
      <c r="A84" s="9"/>
      <c r="G84" s="5"/>
      <c r="I84" s="7"/>
    </row>
    <row r="85" spans="1:9">
      <c r="A85" s="9"/>
      <c r="G85" s="5"/>
      <c r="I85" s="7"/>
    </row>
    <row r="86" spans="1:9">
      <c r="A86" s="9"/>
      <c r="G86" s="5"/>
      <c r="I86" s="7"/>
    </row>
    <row r="87" spans="1:9">
      <c r="A87" s="9"/>
      <c r="G87" s="5"/>
      <c r="I87" s="7"/>
    </row>
    <row r="88" spans="1:9">
      <c r="A88" s="9"/>
      <c r="G88" s="5"/>
      <c r="I88" s="7"/>
    </row>
    <row r="89" spans="1:9">
      <c r="A89" s="9"/>
      <c r="G89" s="5"/>
      <c r="I89" s="7"/>
    </row>
    <row r="90" spans="1:9">
      <c r="A90" s="9"/>
      <c r="G90" s="5"/>
      <c r="I90" s="7"/>
    </row>
    <row r="91" spans="1:9">
      <c r="A91" s="9"/>
      <c r="G91" s="5"/>
      <c r="I91" s="7"/>
    </row>
    <row r="92" spans="1:9">
      <c r="A92" s="9"/>
      <c r="G92" s="5"/>
      <c r="I92" s="7"/>
    </row>
    <row r="93" spans="1:9">
      <c r="A93" s="9"/>
      <c r="G93" s="5"/>
      <c r="I93" s="7"/>
    </row>
    <row r="94" spans="1:9">
      <c r="A94" s="9"/>
      <c r="G94" s="5"/>
      <c r="I94" s="7"/>
    </row>
    <row r="95" spans="1:9">
      <c r="A95" s="9"/>
      <c r="G95" s="5"/>
      <c r="I95" s="7"/>
    </row>
    <row r="96" spans="1:9">
      <c r="A96" s="9"/>
      <c r="G96" s="5"/>
      <c r="I96" s="7"/>
    </row>
    <row r="97" spans="1:9">
      <c r="A97" s="9"/>
      <c r="G97" s="5"/>
      <c r="I97" s="7"/>
    </row>
    <row r="98" spans="1:9">
      <c r="A98" s="9"/>
      <c r="G98" s="5"/>
      <c r="I98" s="7"/>
    </row>
    <row r="99" spans="1:9">
      <c r="A99" s="9"/>
      <c r="G99" s="5"/>
      <c r="I99" s="7"/>
    </row>
    <row r="100" spans="1:9">
      <c r="A100" s="9"/>
      <c r="G100" s="5"/>
      <c r="I100" s="7"/>
    </row>
    <row r="101" spans="1:9">
      <c r="A101" s="9"/>
      <c r="G101" s="5"/>
      <c r="I101" s="7"/>
    </row>
    <row r="102" spans="1:9">
      <c r="A102" s="9"/>
      <c r="G102" s="5"/>
      <c r="I102" s="7"/>
    </row>
    <row r="103" spans="1:9">
      <c r="A103" s="9"/>
      <c r="G103" s="5"/>
      <c r="I103" s="7"/>
    </row>
    <row r="104" spans="1:9">
      <c r="A104" s="9"/>
      <c r="G104" s="5"/>
      <c r="I104" s="7"/>
    </row>
    <row r="105" spans="1:9">
      <c r="A105" s="9"/>
      <c r="G105" s="5"/>
      <c r="I105" s="7"/>
    </row>
    <row r="106" spans="1:9">
      <c r="A106" s="9"/>
      <c r="G106" s="5"/>
      <c r="I106" s="7"/>
    </row>
    <row r="107" spans="1:9">
      <c r="A107" s="9"/>
      <c r="G107" s="5"/>
      <c r="I107" s="7"/>
    </row>
    <row r="108" spans="1:9">
      <c r="A108" s="9"/>
      <c r="G108" s="5"/>
      <c r="I108" s="7"/>
    </row>
    <row r="109" spans="1:9">
      <c r="A109" s="9"/>
      <c r="G109" s="5"/>
      <c r="I109" s="7"/>
    </row>
    <row r="110" spans="1:9">
      <c r="A110" s="9"/>
      <c r="G110" s="5"/>
      <c r="I110" s="7"/>
    </row>
    <row r="111" spans="1:9">
      <c r="A111" s="9"/>
      <c r="G111" s="5"/>
      <c r="I111" s="7"/>
    </row>
    <row r="112" spans="1:9">
      <c r="A112" s="9"/>
      <c r="G112" s="5"/>
      <c r="I112" s="7"/>
    </row>
    <row r="113" spans="1:9">
      <c r="A113" s="9"/>
      <c r="G113" s="5"/>
      <c r="I113" s="7"/>
    </row>
    <row r="114" spans="1:9">
      <c r="A114" s="9"/>
      <c r="G114" s="5"/>
      <c r="I114" s="7"/>
    </row>
    <row r="115" spans="1:9">
      <c r="A115" s="9"/>
      <c r="G115" s="5"/>
      <c r="I115" s="7"/>
    </row>
    <row r="116" spans="1:9">
      <c r="A116" s="9"/>
      <c r="G116" s="5"/>
      <c r="I116" s="7"/>
    </row>
    <row r="117" spans="1:9">
      <c r="A117" s="9"/>
      <c r="G117" s="5"/>
      <c r="I117" s="7"/>
    </row>
    <row r="118" spans="1:9">
      <c r="A118" s="9"/>
      <c r="G118" s="5"/>
      <c r="I118" s="7"/>
    </row>
    <row r="119" spans="1:9">
      <c r="A119" s="9"/>
      <c r="G119" s="5"/>
      <c r="I119" s="7"/>
    </row>
    <row r="120" spans="1:9">
      <c r="A120" s="9"/>
      <c r="G120" s="5"/>
      <c r="I120" s="7"/>
    </row>
    <row r="121" spans="1:9">
      <c r="A121" s="9"/>
      <c r="G121" s="5"/>
      <c r="I121" s="7"/>
    </row>
    <row r="122" spans="1:9">
      <c r="A122" s="9"/>
      <c r="G122" s="5"/>
      <c r="I122" s="7"/>
    </row>
    <row r="123" spans="1:9">
      <c r="A123" s="9"/>
      <c r="G123" s="5"/>
      <c r="I123" s="7"/>
    </row>
    <row r="124" spans="1:9">
      <c r="A124" s="9"/>
      <c r="G124" s="5"/>
      <c r="I124" s="7"/>
    </row>
    <row r="125" spans="1:9">
      <c r="A125" s="9"/>
      <c r="G125" s="5"/>
      <c r="I125" s="7"/>
    </row>
    <row r="126" spans="1:9">
      <c r="A126" s="9"/>
      <c r="G126" s="5"/>
      <c r="I126" s="7"/>
    </row>
    <row r="127" spans="1:9">
      <c r="A127" s="9"/>
      <c r="G127" s="5"/>
      <c r="I127" s="7"/>
    </row>
    <row r="128" spans="1:9">
      <c r="A128" s="9"/>
      <c r="G128" s="5"/>
      <c r="I128" s="7"/>
    </row>
    <row r="129" spans="1:9">
      <c r="A129" s="9"/>
      <c r="G129" s="5"/>
      <c r="I129" s="7"/>
    </row>
    <row r="130" spans="1:9">
      <c r="A130" s="9"/>
      <c r="G130" s="5"/>
      <c r="I130" s="7"/>
    </row>
    <row r="131" spans="1:9">
      <c r="A131" s="9"/>
      <c r="G131" s="5"/>
      <c r="I131" s="7"/>
    </row>
    <row r="132" spans="1:9">
      <c r="A132" s="9"/>
      <c r="G132" s="5"/>
      <c r="I132" s="7"/>
    </row>
    <row r="133" spans="1:9">
      <c r="A133" s="9"/>
      <c r="G133" s="5"/>
      <c r="I133" s="7"/>
    </row>
    <row r="134" spans="1:9">
      <c r="A134" s="9"/>
      <c r="G134" s="5"/>
      <c r="I134" s="7"/>
    </row>
    <row r="135" spans="1:9">
      <c r="A135" s="9"/>
      <c r="G135" s="5"/>
      <c r="I135" s="7"/>
    </row>
    <row r="136" spans="1:9">
      <c r="A136" s="9"/>
      <c r="G136" s="5"/>
      <c r="I136" s="7"/>
    </row>
    <row r="137" spans="1:9">
      <c r="A137" s="9"/>
      <c r="G137" s="5"/>
      <c r="I137" s="7"/>
    </row>
    <row r="138" spans="1:9">
      <c r="A138" s="9"/>
      <c r="G138" s="5"/>
      <c r="I138" s="7"/>
    </row>
    <row r="139" spans="1:9">
      <c r="A139" s="9"/>
      <c r="G139" s="5"/>
      <c r="I139" s="7"/>
    </row>
    <row r="140" spans="1:9">
      <c r="A140" s="9"/>
      <c r="G140" s="5"/>
      <c r="I140" s="7"/>
    </row>
    <row r="141" spans="1:9">
      <c r="A141" s="9"/>
      <c r="G141" s="5"/>
      <c r="I141" s="7"/>
    </row>
    <row r="142" spans="1:9">
      <c r="A142" s="9"/>
      <c r="G142" s="5"/>
      <c r="I142" s="7"/>
    </row>
    <row r="143" spans="1:9">
      <c r="A143" s="9"/>
      <c r="G143" s="5"/>
      <c r="I143" s="7"/>
    </row>
    <row r="144" spans="1:9">
      <c r="A144" s="9"/>
      <c r="G144" s="5"/>
      <c r="I144" s="7"/>
    </row>
    <row r="145" spans="1:9">
      <c r="A145" s="9"/>
      <c r="G145" s="5"/>
      <c r="I145" s="7"/>
    </row>
    <row r="146" spans="1:9">
      <c r="A146" s="9"/>
      <c r="G146" s="5"/>
      <c r="I146" s="7"/>
    </row>
    <row r="147" spans="1:9">
      <c r="A147" s="9"/>
      <c r="G147" s="5"/>
      <c r="I147" s="7"/>
    </row>
    <row r="148" spans="1:9">
      <c r="A148" s="9"/>
      <c r="G148" s="5"/>
      <c r="I148" s="7"/>
    </row>
    <row r="149" spans="1:9">
      <c r="A149" s="9"/>
      <c r="G149" s="5"/>
      <c r="I149" s="7"/>
    </row>
    <row r="150" spans="1:9">
      <c r="A150" s="9"/>
      <c r="G150" s="5"/>
      <c r="I150" s="7"/>
    </row>
    <row r="151" spans="1:9">
      <c r="A151" s="9"/>
      <c r="G151" s="5"/>
      <c r="I151" s="7"/>
    </row>
    <row r="152" spans="1:9">
      <c r="A152" s="9"/>
      <c r="G152" s="5"/>
      <c r="I152" s="7"/>
    </row>
    <row r="153" spans="1:9">
      <c r="A153" s="9"/>
      <c r="G153" s="5"/>
      <c r="I153" s="7"/>
    </row>
    <row r="154" spans="1:9">
      <c r="A154" s="9"/>
      <c r="G154" s="5"/>
      <c r="I154" s="7"/>
    </row>
    <row r="155" spans="1:9">
      <c r="A155" s="9"/>
      <c r="G155" s="5"/>
      <c r="I155" s="7"/>
    </row>
    <row r="156" spans="1:9">
      <c r="A156" s="9"/>
      <c r="G156" s="5"/>
      <c r="I156" s="7"/>
    </row>
    <row r="157" spans="1:9">
      <c r="A157" s="9"/>
      <c r="G157" s="5"/>
      <c r="I157" s="7"/>
    </row>
    <row r="158" spans="1:9">
      <c r="A158" s="9"/>
      <c r="G158" s="5"/>
      <c r="I158" s="7"/>
    </row>
    <row r="159" spans="1:9">
      <c r="A159" s="9"/>
      <c r="G159" s="5"/>
      <c r="I159" s="7"/>
    </row>
    <row r="160" spans="1:9">
      <c r="A160" s="9"/>
      <c r="G160" s="5"/>
      <c r="I160" s="7"/>
    </row>
    <row r="161" spans="1:9">
      <c r="A161" s="9"/>
      <c r="G161" s="5"/>
      <c r="I161" s="7"/>
    </row>
    <row r="162" spans="1:9">
      <c r="A162" s="9"/>
      <c r="G162" s="5"/>
      <c r="I162" s="7"/>
    </row>
    <row r="163" spans="1:9">
      <c r="A163" s="9"/>
      <c r="G163" s="5"/>
      <c r="I163" s="7"/>
    </row>
    <row r="164" spans="1:9">
      <c r="A164" s="9"/>
      <c r="G164" s="5"/>
      <c r="I164" s="7"/>
    </row>
    <row r="165" spans="1:9">
      <c r="A165" s="9"/>
      <c r="G165" s="5"/>
      <c r="I165" s="7"/>
    </row>
    <row r="166" spans="1:9">
      <c r="A166" s="9"/>
      <c r="G166" s="5"/>
      <c r="I166" s="7"/>
    </row>
    <row r="167" spans="1:9">
      <c r="A167" s="9"/>
      <c r="G167" s="5"/>
      <c r="I167" s="7"/>
    </row>
    <row r="168" spans="1:9">
      <c r="A168" s="9"/>
      <c r="G168" s="5"/>
      <c r="I168" s="7"/>
    </row>
    <row r="169" spans="1:9">
      <c r="A169" s="9"/>
      <c r="G169" s="5"/>
      <c r="I169" s="7"/>
    </row>
    <row r="170" spans="1:9">
      <c r="A170" s="9"/>
      <c r="G170" s="5"/>
      <c r="I170" s="7"/>
    </row>
    <row r="171" spans="1:9">
      <c r="A171" s="9"/>
      <c r="G171" s="5"/>
      <c r="I171" s="7"/>
    </row>
    <row r="172" spans="1:9">
      <c r="A172" s="9"/>
      <c r="G172" s="5"/>
      <c r="I172" s="7"/>
    </row>
    <row r="173" spans="1:9">
      <c r="A173" s="9"/>
      <c r="G173" s="5"/>
      <c r="I173" s="7"/>
    </row>
    <row r="174" spans="1:9">
      <c r="A174" s="9"/>
      <c r="G174" s="5"/>
      <c r="I174" s="7"/>
    </row>
    <row r="175" spans="1:9">
      <c r="A175" s="9"/>
      <c r="G175" s="5"/>
      <c r="I175" s="7"/>
    </row>
    <row r="176" spans="1:9">
      <c r="A176" s="9"/>
      <c r="G176" s="5"/>
      <c r="I176" s="7"/>
    </row>
    <row r="177" spans="1:9">
      <c r="A177" s="9"/>
      <c r="G177" s="5"/>
      <c r="I177" s="7"/>
    </row>
    <row r="178" spans="1:9">
      <c r="A178" s="9"/>
      <c r="G178" s="5"/>
      <c r="I178" s="7"/>
    </row>
    <row r="179" spans="1:9">
      <c r="A179" s="9"/>
      <c r="G179" s="5"/>
      <c r="I179" s="7"/>
    </row>
    <row r="180" spans="1:9">
      <c r="A180" s="9"/>
      <c r="G180" s="5"/>
      <c r="I180" s="7"/>
    </row>
    <row r="181" spans="1:9">
      <c r="A181" s="9"/>
      <c r="G181" s="5"/>
      <c r="I181" s="7"/>
    </row>
    <row r="182" spans="1:9">
      <c r="A182" s="9"/>
      <c r="G182" s="5"/>
      <c r="I182" s="7"/>
    </row>
    <row r="183" spans="1:9">
      <c r="A183" s="9"/>
      <c r="G183" s="5"/>
      <c r="I183" s="7"/>
    </row>
    <row r="184" spans="1:9">
      <c r="A184" s="9"/>
      <c r="G184" s="5"/>
      <c r="I184" s="7"/>
    </row>
    <row r="185" spans="1:9">
      <c r="A185" s="9"/>
      <c r="G185" s="5"/>
      <c r="I185" s="7"/>
    </row>
    <row r="186" spans="1:9">
      <c r="A186" s="9"/>
      <c r="G186" s="5"/>
      <c r="I186" s="7"/>
    </row>
    <row r="187" spans="1:9">
      <c r="A187" s="9"/>
      <c r="G187" s="5"/>
      <c r="I187" s="7"/>
    </row>
    <row r="188" spans="1:9">
      <c r="A188" s="9"/>
      <c r="G188" s="5"/>
      <c r="I188" s="7"/>
    </row>
    <row r="189" spans="1:9">
      <c r="A189" s="9"/>
      <c r="G189" s="5"/>
      <c r="I189" s="7"/>
    </row>
    <row r="190" spans="1:9">
      <c r="A190" s="9"/>
      <c r="G190" s="5"/>
      <c r="I190" s="7"/>
    </row>
    <row r="191" spans="1:9">
      <c r="A191" s="9"/>
      <c r="G191" s="5"/>
      <c r="I191" s="7"/>
    </row>
    <row r="192" spans="1:9">
      <c r="A192" s="9"/>
      <c r="G192" s="5"/>
      <c r="I192" s="7"/>
    </row>
    <row r="193" spans="1:9">
      <c r="A193" s="9"/>
      <c r="G193" s="5"/>
      <c r="I193" s="7"/>
    </row>
    <row r="194" spans="1:9">
      <c r="A194" s="9"/>
      <c r="G194" s="5"/>
      <c r="I194" s="7"/>
    </row>
    <row r="195" spans="1:9">
      <c r="A195" s="9"/>
      <c r="G195" s="5"/>
      <c r="I195" s="7"/>
    </row>
    <row r="196" spans="1:9">
      <c r="A196" s="9"/>
      <c r="G196" s="5"/>
      <c r="I196" s="7"/>
    </row>
    <row r="197" spans="1:9">
      <c r="A197" s="9"/>
      <c r="G197" s="5"/>
      <c r="I197" s="7"/>
    </row>
    <row r="198" spans="1:9">
      <c r="A198" s="9"/>
      <c r="G198" s="5"/>
      <c r="I198" s="7"/>
    </row>
    <row r="199" spans="1:9">
      <c r="A199" s="9"/>
      <c r="G199" s="5"/>
      <c r="I199" s="7"/>
    </row>
    <row r="200" spans="1:9">
      <c r="A200" s="9"/>
      <c r="G200" s="5"/>
      <c r="I200" s="7"/>
    </row>
    <row r="201" spans="1:9">
      <c r="A201" s="9"/>
      <c r="G201" s="5"/>
      <c r="I201" s="7"/>
    </row>
    <row r="202" spans="1:9">
      <c r="A202" s="9"/>
      <c r="G202" s="5"/>
      <c r="I202" s="7"/>
    </row>
    <row r="203" spans="1:9">
      <c r="A203" s="9"/>
      <c r="G203" s="5"/>
      <c r="I203" s="7"/>
    </row>
    <row r="204" spans="1:9">
      <c r="A204" s="9"/>
      <c r="G204" s="5"/>
      <c r="I204" s="7"/>
    </row>
    <row r="205" spans="1:9">
      <c r="A205" s="9"/>
      <c r="G205" s="5"/>
      <c r="I205" s="7"/>
    </row>
    <row r="206" spans="1:9">
      <c r="A206" s="9"/>
      <c r="G206" s="5"/>
      <c r="I206" s="7"/>
    </row>
    <row r="207" spans="1:9">
      <c r="A207" s="9"/>
      <c r="G207" s="5"/>
      <c r="I207" s="7"/>
    </row>
    <row r="208" spans="1:9">
      <c r="A208" s="9"/>
      <c r="G208" s="5"/>
      <c r="I208" s="7"/>
    </row>
    <row r="209" spans="1:9">
      <c r="A209" s="9"/>
      <c r="G209" s="5"/>
      <c r="I209" s="7"/>
    </row>
    <row r="210" spans="1:9">
      <c r="A210" s="9"/>
      <c r="G210" s="5"/>
      <c r="I210" s="7"/>
    </row>
    <row r="211" spans="1:9">
      <c r="A211" s="9"/>
      <c r="G211" s="5"/>
      <c r="I211" s="7"/>
    </row>
    <row r="212" spans="1:9">
      <c r="A212" s="9"/>
      <c r="G212" s="5"/>
      <c r="I212" s="7"/>
    </row>
    <row r="213" spans="1:9">
      <c r="A213" s="9"/>
      <c r="G213" s="5"/>
      <c r="I213" s="7"/>
    </row>
    <row r="214" spans="1:9">
      <c r="A214" s="9"/>
      <c r="G214" s="5"/>
      <c r="I214" s="7"/>
    </row>
    <row r="215" spans="1:9">
      <c r="A215" s="9"/>
      <c r="G215" s="5"/>
      <c r="I215" s="7"/>
    </row>
    <row r="216" spans="1:9">
      <c r="A216" s="9"/>
      <c r="G216" s="5"/>
      <c r="I216" s="7"/>
    </row>
    <row r="217" spans="1:9">
      <c r="A217" s="9"/>
      <c r="G217" s="5"/>
      <c r="I217" s="7"/>
    </row>
    <row r="218" spans="1:9">
      <c r="A218" s="9"/>
      <c r="G218" s="5"/>
      <c r="I218" s="7"/>
    </row>
    <row r="219" spans="1:9">
      <c r="A219" s="9"/>
      <c r="G219" s="5"/>
      <c r="I219" s="7"/>
    </row>
    <row r="220" spans="1:9">
      <c r="A220" s="9"/>
      <c r="G220" s="5"/>
      <c r="I220" s="7"/>
    </row>
    <row r="221" spans="1:9">
      <c r="A221" s="9"/>
      <c r="G221" s="5"/>
      <c r="I221" s="7"/>
    </row>
    <row r="222" spans="1:9">
      <c r="A222" s="9"/>
      <c r="G222" s="5"/>
      <c r="I222" s="7"/>
    </row>
    <row r="223" spans="1:9">
      <c r="A223" s="9"/>
      <c r="G223" s="5"/>
      <c r="I223" s="7"/>
    </row>
    <row r="224" spans="1:9">
      <c r="A224" s="9"/>
      <c r="G224" s="5"/>
      <c r="I224" s="7"/>
    </row>
    <row r="225" spans="1:9">
      <c r="A225" s="9"/>
      <c r="G225" s="5"/>
      <c r="I225" s="7"/>
    </row>
    <row r="226" spans="1:9">
      <c r="A226" s="9"/>
      <c r="G226" s="5"/>
      <c r="I226" s="7"/>
    </row>
    <row r="227" spans="1:9">
      <c r="A227" s="9"/>
      <c r="G227" s="5"/>
      <c r="I227" s="7"/>
    </row>
    <row r="228" spans="1:9">
      <c r="A228" s="9"/>
      <c r="G228" s="5"/>
      <c r="I228" s="7"/>
    </row>
    <row r="229" spans="1:9">
      <c r="A229" s="9"/>
      <c r="G229" s="5"/>
      <c r="I229" s="7"/>
    </row>
    <row r="230" spans="1:9">
      <c r="A230" s="9"/>
      <c r="G230" s="5"/>
      <c r="I230" s="7"/>
    </row>
    <row r="231" spans="1:9">
      <c r="A231" s="9"/>
      <c r="G231" s="5"/>
      <c r="I231" s="7"/>
    </row>
    <row r="232" spans="1:9">
      <c r="A232" s="9"/>
      <c r="G232" s="5"/>
      <c r="I232" s="7"/>
    </row>
    <row r="233" spans="1:9">
      <c r="A233" s="9"/>
      <c r="G233" s="5"/>
      <c r="I233" s="7"/>
    </row>
    <row r="234" spans="1:9">
      <c r="G234" s="5"/>
      <c r="I234" s="7"/>
    </row>
    <row r="235" spans="1:9">
      <c r="G235" s="5"/>
      <c r="I235" s="7"/>
    </row>
    <row r="236" spans="1:9">
      <c r="G236" s="5"/>
      <c r="I236" s="7"/>
    </row>
    <row r="237" spans="1:9">
      <c r="G237" s="5"/>
      <c r="I237" s="7"/>
    </row>
    <row r="238" spans="1:9">
      <c r="G238" s="5"/>
      <c r="I238" s="7"/>
    </row>
    <row r="239" spans="1:9">
      <c r="G239" s="5"/>
      <c r="I239" s="7"/>
    </row>
    <row r="240" spans="1:9">
      <c r="G240" s="5"/>
      <c r="I240" s="7"/>
    </row>
    <row r="241" spans="7:9">
      <c r="G241" s="5"/>
      <c r="I241" s="7"/>
    </row>
    <row r="242" spans="7:9">
      <c r="G242" s="5"/>
      <c r="I242" s="7"/>
    </row>
    <row r="243" spans="7:9">
      <c r="G243" s="5"/>
      <c r="I243" s="7"/>
    </row>
    <row r="244" spans="7:9">
      <c r="G244" s="5"/>
      <c r="I244" s="7"/>
    </row>
    <row r="245" spans="7:9">
      <c r="G245" s="5"/>
      <c r="I245" s="7"/>
    </row>
    <row r="246" spans="7:9">
      <c r="G246" s="5"/>
      <c r="I246" s="7"/>
    </row>
    <row r="247" spans="7:9">
      <c r="G247" s="5"/>
      <c r="I247" s="7"/>
    </row>
    <row r="248" spans="7:9">
      <c r="G248" s="5"/>
      <c r="I248" s="7"/>
    </row>
    <row r="249" spans="7:9">
      <c r="G249" s="5"/>
      <c r="I249" s="7"/>
    </row>
    <row r="250" spans="7:9">
      <c r="G250" s="5"/>
      <c r="I250" s="7"/>
    </row>
    <row r="251" spans="7:9">
      <c r="G251" s="5"/>
      <c r="I251" s="7"/>
    </row>
    <row r="252" spans="7:9">
      <c r="G252" s="5"/>
      <c r="I252" s="7"/>
    </row>
    <row r="253" spans="7:9">
      <c r="G253" s="5"/>
      <c r="I253" s="7"/>
    </row>
    <row r="254" spans="7:9">
      <c r="G254" s="5"/>
      <c r="I254" s="7"/>
    </row>
    <row r="255" spans="7:9">
      <c r="G255" s="5"/>
      <c r="I255" s="7"/>
    </row>
    <row r="256" spans="7:9">
      <c r="G256" s="5"/>
      <c r="I256" s="7"/>
    </row>
    <row r="257" spans="7:9">
      <c r="G257" s="5"/>
      <c r="I257" s="7"/>
    </row>
    <row r="258" spans="7:9">
      <c r="G258" s="5"/>
      <c r="I258" s="7"/>
    </row>
    <row r="259" spans="7:9">
      <c r="G259" s="5"/>
      <c r="I259" s="7"/>
    </row>
    <row r="260" spans="7:9">
      <c r="G260" s="5"/>
      <c r="I260" s="7"/>
    </row>
    <row r="261" spans="7:9">
      <c r="G261" s="5"/>
      <c r="I261" s="7"/>
    </row>
    <row r="262" spans="7:9">
      <c r="G262" s="5"/>
      <c r="I262" s="7"/>
    </row>
    <row r="263" spans="7:9">
      <c r="G263" s="5"/>
      <c r="I263" s="7"/>
    </row>
    <row r="264" spans="7:9">
      <c r="G264" s="5"/>
      <c r="I264" s="7"/>
    </row>
    <row r="265" spans="7:9">
      <c r="G265" s="5"/>
      <c r="I265" s="7"/>
    </row>
    <row r="266" spans="7:9">
      <c r="G266" s="5"/>
      <c r="I266" s="7"/>
    </row>
    <row r="267" spans="7:9">
      <c r="G267" s="5"/>
      <c r="I267" s="7"/>
    </row>
    <row r="268" spans="7:9">
      <c r="G268" s="5"/>
      <c r="I268" s="7"/>
    </row>
    <row r="269" spans="7:9">
      <c r="G269" s="5"/>
      <c r="I269" s="7"/>
    </row>
    <row r="270" spans="7:9">
      <c r="G270" s="5"/>
      <c r="I270" s="7"/>
    </row>
    <row r="271" spans="7:9">
      <c r="G271" s="5"/>
      <c r="I271" s="7"/>
    </row>
    <row r="272" spans="7:9">
      <c r="G272" s="5"/>
      <c r="I272" s="7"/>
    </row>
    <row r="273" spans="7:9">
      <c r="G273" s="5"/>
      <c r="I273" s="7"/>
    </row>
    <row r="274" spans="7:9">
      <c r="G274" s="5"/>
      <c r="I274" s="7"/>
    </row>
    <row r="275" spans="7:9">
      <c r="G275" s="5"/>
      <c r="I275" s="7"/>
    </row>
    <row r="276" spans="7:9">
      <c r="G276" s="5"/>
      <c r="I276" s="7"/>
    </row>
    <row r="277" spans="7:9">
      <c r="G277" s="5"/>
      <c r="I277" s="7"/>
    </row>
    <row r="278" spans="7:9">
      <c r="G278" s="5"/>
      <c r="I278" s="7"/>
    </row>
    <row r="279" spans="7:9">
      <c r="G279" s="5"/>
      <c r="I279" s="7"/>
    </row>
    <row r="280" spans="7:9">
      <c r="G280" s="5"/>
      <c r="I280" s="7"/>
    </row>
    <row r="281" spans="7:9">
      <c r="G281" s="5"/>
      <c r="I281" s="7"/>
    </row>
    <row r="282" spans="7:9">
      <c r="G282" s="5"/>
      <c r="I282" s="7"/>
    </row>
    <row r="283" spans="7:9">
      <c r="G283" s="5"/>
      <c r="I283" s="7"/>
    </row>
    <row r="284" spans="7:9">
      <c r="G284" s="5"/>
      <c r="I284" s="7"/>
    </row>
    <row r="285" spans="7:9">
      <c r="G285" s="5"/>
      <c r="I285" s="7"/>
    </row>
    <row r="286" spans="7:9">
      <c r="G286" s="5"/>
      <c r="I286" s="7"/>
    </row>
    <row r="287" spans="7:9">
      <c r="G287" s="5"/>
      <c r="I287" s="7"/>
    </row>
    <row r="288" spans="7:9">
      <c r="G288" s="5"/>
      <c r="I288" s="7"/>
    </row>
    <row r="289" spans="7:9">
      <c r="G289" s="5"/>
      <c r="I289" s="7"/>
    </row>
    <row r="290" spans="7:9">
      <c r="G290" s="5"/>
      <c r="I290" s="7"/>
    </row>
    <row r="291" spans="7:9">
      <c r="G291" s="5"/>
      <c r="I291" s="7"/>
    </row>
    <row r="292" spans="7:9">
      <c r="G292" s="5"/>
      <c r="I292" s="7"/>
    </row>
    <row r="293" spans="7:9">
      <c r="G293" s="5"/>
      <c r="I293" s="7"/>
    </row>
    <row r="294" spans="7:9">
      <c r="G294" s="5"/>
      <c r="I294" s="7"/>
    </row>
    <row r="295" spans="7:9">
      <c r="G295" s="5"/>
      <c r="I295" s="7"/>
    </row>
    <row r="296" spans="7:9">
      <c r="G296" s="5"/>
      <c r="I296" s="7"/>
    </row>
    <row r="297" spans="7:9">
      <c r="G297" s="5"/>
      <c r="I297" s="7"/>
    </row>
    <row r="298" spans="7:9">
      <c r="G298" s="5"/>
      <c r="I298" s="7"/>
    </row>
    <row r="299" spans="7:9">
      <c r="G299" s="5"/>
      <c r="I299" s="7"/>
    </row>
    <row r="300" spans="7:9">
      <c r="G300" s="5"/>
      <c r="I300" s="7"/>
    </row>
    <row r="301" spans="7:9">
      <c r="G301" s="5"/>
      <c r="I301" s="7"/>
    </row>
    <row r="302" spans="7:9">
      <c r="G302" s="5"/>
      <c r="I302" s="7"/>
    </row>
    <row r="303" spans="7:9">
      <c r="G303" s="5"/>
      <c r="I303" s="7"/>
    </row>
    <row r="304" spans="7:9">
      <c r="G304" s="5"/>
      <c r="I304" s="7"/>
    </row>
    <row r="305" spans="7:9">
      <c r="G305" s="5"/>
      <c r="I305" s="7"/>
    </row>
    <row r="306" spans="7:9">
      <c r="G306" s="5"/>
      <c r="I306" s="7"/>
    </row>
    <row r="307" spans="7:9">
      <c r="G307" s="5"/>
      <c r="I307" s="7"/>
    </row>
    <row r="308" spans="7:9">
      <c r="G308" s="5"/>
      <c r="I308" s="7"/>
    </row>
    <row r="309" spans="7:9">
      <c r="G309" s="5"/>
      <c r="I309" s="7"/>
    </row>
    <row r="310" spans="7:9">
      <c r="G310" s="5"/>
      <c r="I310" s="7"/>
    </row>
    <row r="311" spans="7:9">
      <c r="G311" s="5"/>
      <c r="I311" s="7"/>
    </row>
    <row r="312" spans="7:9">
      <c r="G312" s="5"/>
      <c r="I312" s="7"/>
    </row>
    <row r="313" spans="7:9">
      <c r="G313" s="5"/>
      <c r="I313" s="7"/>
    </row>
    <row r="314" spans="7:9">
      <c r="G314" s="5"/>
      <c r="I314" s="7"/>
    </row>
    <row r="315" spans="7:9">
      <c r="G315" s="5"/>
      <c r="I315" s="7"/>
    </row>
    <row r="316" spans="7:9">
      <c r="G316" s="5"/>
      <c r="I316" s="7"/>
    </row>
    <row r="317" spans="7:9">
      <c r="G317" s="5"/>
      <c r="I317" s="7"/>
    </row>
    <row r="318" spans="7:9">
      <c r="G318" s="5"/>
      <c r="I318" s="7"/>
    </row>
    <row r="319" spans="7:9">
      <c r="G319" s="5"/>
      <c r="I319" s="7"/>
    </row>
    <row r="320" spans="7:9">
      <c r="G320" s="5"/>
      <c r="I320" s="7"/>
    </row>
    <row r="321" spans="7:9">
      <c r="G321" s="5"/>
      <c r="I321" s="7"/>
    </row>
    <row r="322" spans="7:9">
      <c r="G322" s="5"/>
      <c r="I322" s="7"/>
    </row>
    <row r="323" spans="7:9">
      <c r="G323" s="5"/>
      <c r="I323" s="7"/>
    </row>
    <row r="324" spans="7:9">
      <c r="G324" s="5"/>
      <c r="I324" s="7"/>
    </row>
    <row r="325" spans="7:9">
      <c r="G325" s="5"/>
      <c r="I325" s="7"/>
    </row>
    <row r="326" spans="7:9">
      <c r="G326" s="5"/>
      <c r="I326" s="7"/>
    </row>
    <row r="327" spans="7:9">
      <c r="G327" s="5"/>
      <c r="I327" s="7"/>
    </row>
    <row r="328" spans="7:9">
      <c r="G328" s="5"/>
      <c r="I328" s="7"/>
    </row>
    <row r="329" spans="7:9">
      <c r="G329" s="5"/>
      <c r="I329" s="7"/>
    </row>
    <row r="330" spans="7:9">
      <c r="G330" s="5"/>
      <c r="I330" s="7"/>
    </row>
    <row r="331" spans="7:9">
      <c r="G331" s="5"/>
      <c r="I331" s="7"/>
    </row>
    <row r="332" spans="7:9">
      <c r="G332" s="5"/>
      <c r="I332" s="7"/>
    </row>
    <row r="333" spans="7:9">
      <c r="G333" s="5"/>
      <c r="I333" s="7"/>
    </row>
    <row r="334" spans="7:9">
      <c r="G334" s="5"/>
      <c r="I334" s="7"/>
    </row>
    <row r="335" spans="7:9">
      <c r="G335" s="5"/>
      <c r="I335" s="7"/>
    </row>
    <row r="336" spans="7:9">
      <c r="G336" s="5"/>
      <c r="I336" s="7"/>
    </row>
    <row r="337" spans="7:9">
      <c r="G337" s="5"/>
      <c r="I337" s="7"/>
    </row>
    <row r="338" spans="7:9">
      <c r="G338" s="5"/>
      <c r="I338" s="7"/>
    </row>
    <row r="339" spans="7:9">
      <c r="G339" s="5"/>
      <c r="I339" s="7"/>
    </row>
    <row r="340" spans="7:9">
      <c r="G340" s="5"/>
      <c r="I340" s="7"/>
    </row>
    <row r="341" spans="7:9">
      <c r="G341" s="5"/>
      <c r="I341" s="7"/>
    </row>
    <row r="342" spans="7:9">
      <c r="G342" s="5"/>
      <c r="I342" s="7"/>
    </row>
    <row r="343" spans="7:9">
      <c r="G343" s="5"/>
      <c r="I343" s="7"/>
    </row>
    <row r="344" spans="7:9">
      <c r="G344" s="5"/>
      <c r="I344" s="7"/>
    </row>
    <row r="345" spans="7:9">
      <c r="G345" s="5"/>
      <c r="I345" s="7"/>
    </row>
    <row r="346" spans="7:9">
      <c r="G346" s="5"/>
      <c r="I346" s="7"/>
    </row>
    <row r="347" spans="7:9">
      <c r="G347" s="5"/>
      <c r="I347" s="7"/>
    </row>
    <row r="348" spans="7:9">
      <c r="G348" s="5"/>
      <c r="I348" s="7"/>
    </row>
    <row r="349" spans="7:9">
      <c r="G349" s="5"/>
      <c r="I349" s="7"/>
    </row>
    <row r="350" spans="7:9">
      <c r="G350" s="5"/>
      <c r="I350" s="7"/>
    </row>
    <row r="351" spans="7:9">
      <c r="G351" s="5"/>
      <c r="I351" s="7"/>
    </row>
    <row r="352" spans="7:9">
      <c r="G352" s="5"/>
      <c r="I352" s="7"/>
    </row>
    <row r="353" spans="7:9">
      <c r="G353" s="5"/>
      <c r="I353" s="7"/>
    </row>
    <row r="354" spans="7:9">
      <c r="G354" s="5"/>
      <c r="I354" s="7"/>
    </row>
    <row r="355" spans="7:9">
      <c r="G355" s="5"/>
      <c r="I355" s="7"/>
    </row>
    <row r="356" spans="7:9">
      <c r="G356" s="5"/>
      <c r="I356" s="7"/>
    </row>
    <row r="357" spans="7:9">
      <c r="G357" s="5"/>
      <c r="I357" s="7"/>
    </row>
    <row r="358" spans="7:9">
      <c r="G358" s="5"/>
      <c r="I358" s="7"/>
    </row>
    <row r="359" spans="7:9">
      <c r="G359" s="5"/>
      <c r="I359" s="7"/>
    </row>
    <row r="360" spans="7:9">
      <c r="G360" s="5"/>
      <c r="I360" s="7"/>
    </row>
    <row r="361" spans="7:9">
      <c r="G361" s="5"/>
      <c r="I361" s="7"/>
    </row>
    <row r="362" spans="7:9">
      <c r="G362" s="5"/>
      <c r="I362" s="7"/>
    </row>
    <row r="363" spans="7:9">
      <c r="G363" s="5"/>
      <c r="I363" s="7"/>
    </row>
    <row r="364" spans="7:9">
      <c r="G364" s="5"/>
      <c r="I364" s="7"/>
    </row>
    <row r="365" spans="7:9">
      <c r="G365" s="5"/>
      <c r="I365" s="7"/>
    </row>
    <row r="366" spans="7:9">
      <c r="G366" s="5"/>
      <c r="I366" s="7"/>
    </row>
    <row r="367" spans="7:9">
      <c r="G367" s="5"/>
      <c r="I367" s="7"/>
    </row>
    <row r="368" spans="7:9">
      <c r="G368" s="5"/>
      <c r="I368" s="7"/>
    </row>
    <row r="369" spans="7:9">
      <c r="G369" s="5"/>
      <c r="I369" s="7"/>
    </row>
    <row r="370" spans="7:9">
      <c r="G370" s="5"/>
      <c r="I370" s="7"/>
    </row>
    <row r="371" spans="7:9">
      <c r="G371" s="5"/>
      <c r="I371" s="7"/>
    </row>
    <row r="372" spans="7:9">
      <c r="G372" s="5"/>
      <c r="I372" s="7"/>
    </row>
    <row r="373" spans="7:9">
      <c r="G373" s="5"/>
      <c r="I373" s="7"/>
    </row>
    <row r="374" spans="7:9">
      <c r="G374" s="5"/>
      <c r="I374" s="7"/>
    </row>
    <row r="375" spans="7:9">
      <c r="G375" s="5"/>
      <c r="I375" s="7"/>
    </row>
    <row r="376" spans="7:9">
      <c r="G376" s="5"/>
      <c r="I376" s="7"/>
    </row>
    <row r="377" spans="7:9">
      <c r="G377" s="5"/>
      <c r="I377" s="7"/>
    </row>
    <row r="378" spans="7:9">
      <c r="G378" s="5"/>
      <c r="I378" s="7"/>
    </row>
    <row r="379" spans="7:9">
      <c r="G379" s="5"/>
      <c r="I379" s="7"/>
    </row>
    <row r="380" spans="7:9">
      <c r="G380" s="5"/>
      <c r="I380" s="7"/>
    </row>
    <row r="381" spans="7:9">
      <c r="G381" s="5"/>
      <c r="I381" s="7"/>
    </row>
    <row r="382" spans="7:9">
      <c r="G382" s="5"/>
      <c r="I382" s="7"/>
    </row>
    <row r="383" spans="7:9">
      <c r="G383" s="5"/>
      <c r="I383" s="7"/>
    </row>
    <row r="384" spans="7:9">
      <c r="G384" s="5"/>
      <c r="I384" s="7"/>
    </row>
    <row r="385" spans="7:9">
      <c r="G385" s="5"/>
      <c r="I385" s="7"/>
    </row>
    <row r="386" spans="7:9">
      <c r="G386" s="5"/>
      <c r="I386" s="7"/>
    </row>
    <row r="387" spans="7:9">
      <c r="G387" s="5"/>
      <c r="I387" s="7"/>
    </row>
    <row r="388" spans="7:9">
      <c r="G388" s="5"/>
      <c r="I388" s="7"/>
    </row>
    <row r="389" spans="7:9">
      <c r="G389" s="5"/>
      <c r="I389" s="7"/>
    </row>
    <row r="390" spans="7:9">
      <c r="G390" s="5"/>
      <c r="I390" s="7"/>
    </row>
    <row r="391" spans="7:9">
      <c r="G391" s="5"/>
      <c r="I391" s="7"/>
    </row>
    <row r="392" spans="7:9">
      <c r="G392" s="5"/>
      <c r="I392" s="7"/>
    </row>
    <row r="393" spans="7:9">
      <c r="G393" s="5"/>
      <c r="I393" s="7"/>
    </row>
    <row r="394" spans="7:9">
      <c r="G394" s="5"/>
      <c r="I394" s="7"/>
    </row>
    <row r="395" spans="7:9">
      <c r="G395" s="5"/>
      <c r="I395" s="7"/>
    </row>
    <row r="396" spans="7:9">
      <c r="G396" s="5"/>
      <c r="I396" s="7"/>
    </row>
    <row r="397" spans="7:9">
      <c r="G397" s="5"/>
      <c r="I397" s="7"/>
    </row>
    <row r="398" spans="7:9">
      <c r="G398" s="5"/>
      <c r="I398" s="7"/>
    </row>
    <row r="399" spans="7:9">
      <c r="G399" s="5"/>
      <c r="I399" s="7"/>
    </row>
    <row r="400" spans="7:9">
      <c r="G400" s="5"/>
      <c r="I400" s="7"/>
    </row>
    <row r="401" spans="7:9">
      <c r="G401" s="5"/>
      <c r="I401" s="7"/>
    </row>
    <row r="402" spans="7:9">
      <c r="G402" s="5"/>
      <c r="I402" s="7"/>
    </row>
    <row r="403" spans="7:9">
      <c r="G403" s="5"/>
      <c r="I403" s="7"/>
    </row>
    <row r="404" spans="7:9">
      <c r="G404" s="5"/>
      <c r="I404" s="7"/>
    </row>
    <row r="405" spans="7:9">
      <c r="G405" s="5"/>
      <c r="I405" s="7"/>
    </row>
    <row r="406" spans="7:9">
      <c r="G406" s="5"/>
      <c r="I406" s="7"/>
    </row>
    <row r="407" spans="7:9">
      <c r="G407" s="5"/>
      <c r="I407" s="7"/>
    </row>
    <row r="408" spans="7:9">
      <c r="G408" s="5"/>
      <c r="I408" s="7"/>
    </row>
    <row r="409" spans="7:9">
      <c r="G409" s="5"/>
      <c r="I409" s="7"/>
    </row>
    <row r="410" spans="7:9">
      <c r="G410" s="5"/>
      <c r="I410" s="7"/>
    </row>
    <row r="411" spans="7:9">
      <c r="G411" s="5"/>
      <c r="I411" s="7"/>
    </row>
    <row r="412" spans="7:9">
      <c r="G412" s="5"/>
      <c r="I412" s="7"/>
    </row>
    <row r="413" spans="7:9">
      <c r="G413" s="5"/>
      <c r="I413" s="7"/>
    </row>
    <row r="414" spans="7:9">
      <c r="G414" s="5"/>
      <c r="I414" s="7"/>
    </row>
    <row r="415" spans="7:9">
      <c r="G415" s="5"/>
      <c r="I415" s="7"/>
    </row>
    <row r="416" spans="7:9">
      <c r="G416" s="5"/>
      <c r="I416" s="7"/>
    </row>
    <row r="417" spans="7:9">
      <c r="G417" s="5"/>
      <c r="I417" s="7"/>
    </row>
    <row r="418" spans="7:9">
      <c r="G418" s="5"/>
      <c r="I418" s="7"/>
    </row>
    <row r="419" spans="7:9">
      <c r="G419" s="5"/>
      <c r="I419" s="7"/>
    </row>
    <row r="420" spans="7:9">
      <c r="G420" s="5"/>
      <c r="I420" s="7"/>
    </row>
    <row r="421" spans="7:9">
      <c r="G421" s="5"/>
      <c r="I421" s="7"/>
    </row>
    <row r="422" spans="7:9">
      <c r="G422" s="5"/>
      <c r="I422" s="7"/>
    </row>
    <row r="423" spans="7:9">
      <c r="G423" s="5"/>
      <c r="I423" s="7"/>
    </row>
    <row r="424" spans="7:9">
      <c r="G424" s="5"/>
      <c r="I424" s="7"/>
    </row>
    <row r="425" spans="7:9">
      <c r="G425" s="5"/>
      <c r="I425" s="7"/>
    </row>
    <row r="426" spans="7:9">
      <c r="G426" s="5"/>
      <c r="I426" s="7"/>
    </row>
    <row r="427" spans="7:9">
      <c r="G427" s="5"/>
      <c r="I427" s="7"/>
    </row>
    <row r="428" spans="7:9">
      <c r="G428" s="5"/>
      <c r="I428" s="7"/>
    </row>
    <row r="429" spans="7:9">
      <c r="G429" s="5"/>
      <c r="I429" s="7"/>
    </row>
    <row r="430" spans="7:9">
      <c r="G430" s="5"/>
      <c r="I430" s="7"/>
    </row>
    <row r="431" spans="7:9">
      <c r="G431" s="5"/>
      <c r="I431" s="7"/>
    </row>
    <row r="432" spans="7:9">
      <c r="G432" s="5"/>
      <c r="I432" s="7"/>
    </row>
    <row r="433" spans="7:9">
      <c r="G433" s="5"/>
      <c r="I433" s="7"/>
    </row>
    <row r="434" spans="7:9">
      <c r="G434" s="5"/>
      <c r="I434" s="7"/>
    </row>
    <row r="435" spans="7:9">
      <c r="G435" s="5"/>
      <c r="I435" s="7"/>
    </row>
    <row r="436" spans="7:9">
      <c r="G436" s="5"/>
      <c r="I436" s="7"/>
    </row>
    <row r="437" spans="7:9">
      <c r="G437" s="5"/>
      <c r="I437" s="7"/>
    </row>
    <row r="438" spans="7:9">
      <c r="G438" s="5"/>
      <c r="I438" s="7"/>
    </row>
    <row r="439" spans="7:9">
      <c r="G439" s="5"/>
      <c r="I439" s="7"/>
    </row>
    <row r="440" spans="7:9">
      <c r="G440" s="5"/>
      <c r="I440" s="7"/>
    </row>
    <row r="441" spans="7:9">
      <c r="G441" s="5"/>
      <c r="I441" s="7"/>
    </row>
    <row r="442" spans="7:9">
      <c r="G442" s="5"/>
      <c r="I442" s="7"/>
    </row>
    <row r="443" spans="7:9">
      <c r="G443" s="5"/>
      <c r="I443" s="7"/>
    </row>
    <row r="444" spans="7:9">
      <c r="G444" s="5"/>
      <c r="I444" s="7"/>
    </row>
    <row r="445" spans="7:9">
      <c r="G445" s="5"/>
      <c r="I445" s="7"/>
    </row>
    <row r="446" spans="7:9">
      <c r="G446" s="5"/>
      <c r="I446" s="7"/>
    </row>
    <row r="447" spans="7:9">
      <c r="G447" s="5"/>
      <c r="I447" s="7"/>
    </row>
    <row r="448" spans="7:9">
      <c r="G448" s="5"/>
      <c r="I448" s="7"/>
    </row>
    <row r="449" spans="7:9">
      <c r="G449" s="5"/>
      <c r="I449" s="7"/>
    </row>
    <row r="450" spans="7:9">
      <c r="G450" s="5"/>
      <c r="I450" s="7"/>
    </row>
    <row r="451" spans="7:9">
      <c r="G451" s="5"/>
      <c r="I451" s="7"/>
    </row>
    <row r="452" spans="7:9">
      <c r="G452" s="5"/>
      <c r="I452" s="7"/>
    </row>
    <row r="453" spans="7:9">
      <c r="G453" s="5"/>
      <c r="I453" s="7"/>
    </row>
    <row r="454" spans="7:9">
      <c r="G454" s="5"/>
      <c r="I454" s="7"/>
    </row>
    <row r="455" spans="7:9">
      <c r="G455" s="5"/>
      <c r="I455" s="7"/>
    </row>
    <row r="456" spans="7:9">
      <c r="G456" s="5"/>
      <c r="I456" s="7"/>
    </row>
    <row r="457" spans="7:9">
      <c r="G457" s="5"/>
      <c r="I457" s="7"/>
    </row>
    <row r="458" spans="7:9">
      <c r="G458" s="5"/>
      <c r="I458" s="7"/>
    </row>
    <row r="459" spans="7:9">
      <c r="G459" s="5"/>
      <c r="I459" s="7"/>
    </row>
    <row r="460" spans="7:9">
      <c r="G460" s="5"/>
      <c r="I460" s="7"/>
    </row>
    <row r="461" spans="7:9">
      <c r="G461" s="5"/>
      <c r="I461" s="7"/>
    </row>
    <row r="462" spans="7:9">
      <c r="G462" s="5"/>
      <c r="I462" s="7"/>
    </row>
    <row r="463" spans="7:9">
      <c r="G463" s="5"/>
      <c r="I463" s="7"/>
    </row>
    <row r="464" spans="7:9">
      <c r="G464" s="5"/>
      <c r="I464" s="7"/>
    </row>
    <row r="465" spans="7:9">
      <c r="G465" s="5"/>
      <c r="I465" s="7"/>
    </row>
    <row r="466" spans="7:9">
      <c r="G466" s="5"/>
      <c r="I466" s="7"/>
    </row>
    <row r="467" spans="7:9">
      <c r="G467" s="5"/>
      <c r="I467" s="7"/>
    </row>
    <row r="468" spans="7:9">
      <c r="G468" s="5"/>
      <c r="I468" s="7"/>
    </row>
    <row r="469" spans="7:9">
      <c r="G469" s="5"/>
      <c r="I469" s="7"/>
    </row>
    <row r="470" spans="7:9">
      <c r="G470" s="5"/>
      <c r="I470" s="7"/>
    </row>
    <row r="471" spans="7:9">
      <c r="G471" s="5"/>
      <c r="I471" s="7"/>
    </row>
    <row r="472" spans="7:9">
      <c r="G472" s="5"/>
      <c r="I472" s="7"/>
    </row>
    <row r="473" spans="7:9">
      <c r="G473" s="5"/>
      <c r="I473" s="7"/>
    </row>
    <row r="474" spans="7:9">
      <c r="G474" s="5"/>
      <c r="I474" s="7"/>
    </row>
    <row r="475" spans="7:9">
      <c r="G475" s="5"/>
      <c r="I475" s="7"/>
    </row>
    <row r="476" spans="7:9">
      <c r="G476" s="5"/>
      <c r="I476" s="7"/>
    </row>
    <row r="477" spans="7:9">
      <c r="G477" s="5"/>
      <c r="I477" s="7"/>
    </row>
    <row r="478" spans="7:9">
      <c r="G478" s="5"/>
      <c r="I478" s="7"/>
    </row>
    <row r="479" spans="7:9">
      <c r="G479" s="5"/>
      <c r="I479" s="7"/>
    </row>
    <row r="480" spans="7:9">
      <c r="G480" s="5"/>
      <c r="I480" s="7"/>
    </row>
    <row r="481" spans="7:9">
      <c r="G481" s="5"/>
      <c r="I481" s="7"/>
    </row>
    <row r="482" spans="7:9">
      <c r="G482" s="5"/>
      <c r="I482" s="7"/>
    </row>
    <row r="483" spans="7:9">
      <c r="G483" s="5"/>
      <c r="I483" s="7"/>
    </row>
    <row r="484" spans="7:9">
      <c r="G484" s="5"/>
      <c r="I484" s="7"/>
    </row>
    <row r="485" spans="7:9">
      <c r="G485" s="5"/>
      <c r="I485" s="7"/>
    </row>
    <row r="486" spans="7:9">
      <c r="G486" s="5"/>
      <c r="I486" s="7"/>
    </row>
    <row r="487" spans="7:9">
      <c r="G487" s="5"/>
      <c r="I487" s="7"/>
    </row>
    <row r="488" spans="7:9">
      <c r="G488" s="5"/>
      <c r="I488" s="7"/>
    </row>
    <row r="489" spans="7:9">
      <c r="G489" s="5"/>
      <c r="I489" s="7"/>
    </row>
    <row r="490" spans="7:9">
      <c r="G490" s="5"/>
      <c r="I490" s="7"/>
    </row>
    <row r="491" spans="7:9">
      <c r="G491" s="5"/>
      <c r="I491" s="7"/>
    </row>
    <row r="492" spans="7:9">
      <c r="G492" s="5"/>
      <c r="I492" s="7"/>
    </row>
    <row r="493" spans="7:9">
      <c r="G493" s="5"/>
      <c r="I493" s="7"/>
    </row>
    <row r="494" spans="7:9">
      <c r="G494" s="5"/>
      <c r="I494" s="7"/>
    </row>
    <row r="495" spans="7:9">
      <c r="G495" s="5"/>
      <c r="I495" s="7"/>
    </row>
    <row r="496" spans="7:9">
      <c r="G496" s="5"/>
      <c r="I496" s="7"/>
    </row>
    <row r="497" spans="7:9">
      <c r="G497" s="5"/>
      <c r="I497" s="7"/>
    </row>
    <row r="498" spans="7:9">
      <c r="G498" s="5"/>
      <c r="I498" s="7"/>
    </row>
    <row r="499" spans="7:9">
      <c r="G499" s="5"/>
      <c r="I499" s="7"/>
    </row>
    <row r="500" spans="7:9">
      <c r="G500" s="5"/>
      <c r="I500" s="7"/>
    </row>
    <row r="501" spans="7:9">
      <c r="G501" s="5"/>
      <c r="I501" s="7"/>
    </row>
    <row r="502" spans="7:9">
      <c r="G502" s="5"/>
      <c r="I502" s="7"/>
    </row>
    <row r="503" spans="7:9">
      <c r="G503" s="5"/>
      <c r="I503" s="7"/>
    </row>
    <row r="504" spans="7:9">
      <c r="G504" s="5"/>
      <c r="I504" s="7"/>
    </row>
    <row r="505" spans="7:9">
      <c r="G505" s="5"/>
      <c r="I505" s="7"/>
    </row>
    <row r="506" spans="7:9">
      <c r="G506" s="5"/>
      <c r="I506" s="7"/>
    </row>
    <row r="507" spans="7:9">
      <c r="G507" s="5"/>
      <c r="I507" s="7"/>
    </row>
    <row r="508" spans="7:9">
      <c r="G508" s="5"/>
      <c r="I508" s="7"/>
    </row>
    <row r="509" spans="7:9">
      <c r="G509" s="5"/>
      <c r="I509" s="7"/>
    </row>
    <row r="510" spans="7:9">
      <c r="G510" s="5"/>
      <c r="I510" s="7"/>
    </row>
    <row r="511" spans="7:9">
      <c r="G511" s="5"/>
      <c r="I511" s="7"/>
    </row>
    <row r="512" spans="7:9">
      <c r="G512" s="5"/>
      <c r="I512" s="7"/>
    </row>
    <row r="513" spans="7:9">
      <c r="G513" s="5"/>
      <c r="I513" s="7"/>
    </row>
    <row r="514" spans="7:9">
      <c r="G514" s="5"/>
      <c r="I514" s="7"/>
    </row>
    <row r="515" spans="7:9">
      <c r="G515" s="5"/>
      <c r="I515" s="7"/>
    </row>
    <row r="516" spans="7:9">
      <c r="G516" s="5"/>
      <c r="I516" s="7"/>
    </row>
    <row r="517" spans="7:9">
      <c r="G517" s="5"/>
      <c r="I517" s="7"/>
    </row>
    <row r="518" spans="7:9">
      <c r="G518" s="5"/>
      <c r="I518" s="7"/>
    </row>
    <row r="519" spans="7:9">
      <c r="G519" s="5"/>
      <c r="I519" s="7"/>
    </row>
    <row r="520" spans="7:9">
      <c r="G520" s="5"/>
      <c r="I520" s="7"/>
    </row>
    <row r="521" spans="7:9">
      <c r="G521" s="5"/>
      <c r="I521" s="7"/>
    </row>
    <row r="522" spans="7:9">
      <c r="G522" s="5"/>
      <c r="I522" s="7"/>
    </row>
    <row r="523" spans="7:9">
      <c r="G523" s="5"/>
      <c r="I523" s="7"/>
    </row>
    <row r="524" spans="7:9">
      <c r="G524" s="5"/>
      <c r="I524" s="7"/>
    </row>
    <row r="525" spans="7:9">
      <c r="G525" s="5"/>
      <c r="I525" s="7"/>
    </row>
    <row r="526" spans="7:9">
      <c r="G526" s="5"/>
      <c r="I526" s="7"/>
    </row>
    <row r="527" spans="7:9">
      <c r="G527" s="5"/>
      <c r="I527" s="7"/>
    </row>
    <row r="528" spans="7:9">
      <c r="G528" s="5"/>
      <c r="I528" s="7"/>
    </row>
    <row r="529" spans="7:9">
      <c r="G529" s="5"/>
      <c r="I529" s="7"/>
    </row>
    <row r="530" spans="7:9">
      <c r="G530" s="5"/>
      <c r="I530" s="7"/>
    </row>
    <row r="531" spans="7:9">
      <c r="G531" s="5"/>
      <c r="I531" s="7"/>
    </row>
    <row r="532" spans="7:9">
      <c r="G532" s="5"/>
      <c r="I532" s="7"/>
    </row>
    <row r="533" spans="7:9">
      <c r="G533" s="5"/>
      <c r="I533" s="7"/>
    </row>
    <row r="534" spans="7:9">
      <c r="G534" s="5"/>
      <c r="I534" s="7"/>
    </row>
    <row r="535" spans="7:9">
      <c r="G535" s="5"/>
      <c r="I535" s="7"/>
    </row>
    <row r="536" spans="7:9">
      <c r="G536" s="5"/>
      <c r="I536" s="7"/>
    </row>
    <row r="537" spans="7:9">
      <c r="G537" s="5"/>
      <c r="I537" s="7"/>
    </row>
    <row r="538" spans="7:9">
      <c r="G538" s="5"/>
      <c r="I538" s="7"/>
    </row>
    <row r="539" spans="7:9">
      <c r="G539" s="5"/>
      <c r="I539" s="7"/>
    </row>
    <row r="540" spans="7:9">
      <c r="G540" s="5"/>
      <c r="I540" s="7"/>
    </row>
    <row r="541" spans="7:9">
      <c r="G541" s="5"/>
      <c r="I541" s="7"/>
    </row>
    <row r="542" spans="7:9">
      <c r="G542" s="5"/>
      <c r="I542" s="7"/>
    </row>
    <row r="543" spans="7:9">
      <c r="G543" s="5"/>
      <c r="I543" s="7"/>
    </row>
    <row r="544" spans="7:9">
      <c r="G544" s="5"/>
      <c r="I544" s="7"/>
    </row>
    <row r="545" spans="7:9">
      <c r="G545" s="5"/>
      <c r="I545" s="7"/>
    </row>
    <row r="546" spans="7:9">
      <c r="G546" s="5"/>
      <c r="I546" s="7"/>
    </row>
    <row r="547" spans="7:9">
      <c r="G547" s="5"/>
      <c r="I547" s="7"/>
    </row>
    <row r="548" spans="7:9">
      <c r="G548" s="5"/>
      <c r="I548" s="7"/>
    </row>
    <row r="549" spans="7:9">
      <c r="G549" s="5"/>
      <c r="I549" s="7"/>
    </row>
    <row r="550" spans="7:9">
      <c r="G550" s="5"/>
      <c r="I550" s="7"/>
    </row>
    <row r="551" spans="7:9">
      <c r="G551" s="5"/>
      <c r="I551" s="7"/>
    </row>
    <row r="552" spans="7:9">
      <c r="G552" s="5"/>
      <c r="I552" s="7"/>
    </row>
    <row r="553" spans="7:9">
      <c r="G553" s="5"/>
      <c r="I553" s="7"/>
    </row>
    <row r="554" spans="7:9">
      <c r="G554" s="5"/>
      <c r="I554" s="7"/>
    </row>
    <row r="555" spans="7:9">
      <c r="G555" s="5"/>
      <c r="I555" s="7"/>
    </row>
    <row r="556" spans="7:9">
      <c r="G556" s="5"/>
      <c r="I556" s="7"/>
    </row>
    <row r="557" spans="7:9">
      <c r="G557" s="5"/>
      <c r="I557" s="7"/>
    </row>
    <row r="558" spans="7:9">
      <c r="G558" s="5"/>
      <c r="I558" s="7"/>
    </row>
    <row r="559" spans="7:9">
      <c r="G559" s="5"/>
      <c r="I559" s="7"/>
    </row>
    <row r="560" spans="7:9">
      <c r="G560" s="5"/>
      <c r="I560" s="7"/>
    </row>
    <row r="561" spans="7:9">
      <c r="G561" s="5"/>
      <c r="I561" s="7"/>
    </row>
    <row r="562" spans="7:9">
      <c r="G562" s="5"/>
      <c r="I562" s="7"/>
    </row>
    <row r="563" spans="7:9">
      <c r="G563" s="5"/>
      <c r="I563" s="7"/>
    </row>
    <row r="564" spans="7:9">
      <c r="G564" s="5"/>
      <c r="I564" s="7"/>
    </row>
    <row r="565" spans="7:9">
      <c r="G565" s="5"/>
      <c r="I565" s="7"/>
    </row>
    <row r="566" spans="7:9">
      <c r="G566" s="5"/>
      <c r="I566" s="7"/>
    </row>
    <row r="567" spans="7:9">
      <c r="G567" s="5"/>
      <c r="I567" s="7"/>
    </row>
    <row r="568" spans="7:9">
      <c r="G568" s="5"/>
      <c r="I568" s="7"/>
    </row>
    <row r="569" spans="7:9">
      <c r="G569" s="5"/>
      <c r="I569" s="7"/>
    </row>
    <row r="570" spans="7:9">
      <c r="G570" s="5"/>
      <c r="I570" s="7"/>
    </row>
    <row r="571" spans="7:9">
      <c r="G571" s="5"/>
      <c r="I571" s="7"/>
    </row>
    <row r="572" spans="7:9">
      <c r="G572" s="5"/>
      <c r="I572" s="7"/>
    </row>
    <row r="573" spans="7:9">
      <c r="G573" s="5"/>
      <c r="I573" s="7"/>
    </row>
    <row r="574" spans="7:9">
      <c r="G574" s="5"/>
      <c r="I574" s="7"/>
    </row>
    <row r="575" spans="7:9">
      <c r="G575" s="5"/>
      <c r="I575" s="7"/>
    </row>
    <row r="576" spans="7:9">
      <c r="G576" s="5"/>
      <c r="I576" s="7"/>
    </row>
    <row r="577" spans="7:9">
      <c r="G577" s="5"/>
      <c r="I577" s="7"/>
    </row>
    <row r="578" spans="7:9">
      <c r="G578" s="5"/>
      <c r="I578" s="7"/>
    </row>
    <row r="579" spans="7:9">
      <c r="G579" s="5"/>
      <c r="I579" s="7"/>
    </row>
    <row r="580" spans="7:9">
      <c r="G580" s="5"/>
      <c r="I580" s="7"/>
    </row>
    <row r="581" spans="7:9">
      <c r="G581" s="5"/>
      <c r="I581" s="7"/>
    </row>
    <row r="582" spans="7:9">
      <c r="G582" s="5"/>
      <c r="I582" s="7"/>
    </row>
    <row r="583" spans="7:9">
      <c r="G583" s="5"/>
      <c r="I583" s="7"/>
    </row>
    <row r="584" spans="7:9">
      <c r="G584" s="5"/>
      <c r="I584" s="7"/>
    </row>
    <row r="585" spans="7:9">
      <c r="G585" s="5"/>
      <c r="I585" s="7"/>
    </row>
    <row r="586" spans="7:9">
      <c r="G586" s="5"/>
      <c r="I586" s="7"/>
    </row>
    <row r="587" spans="7:9">
      <c r="G587" s="5"/>
      <c r="I587" s="7"/>
    </row>
    <row r="588" spans="7:9">
      <c r="G588" s="5"/>
      <c r="I588" s="7"/>
    </row>
    <row r="589" spans="7:9">
      <c r="G589" s="5"/>
      <c r="I589" s="7"/>
    </row>
    <row r="590" spans="7:9">
      <c r="G590" s="5"/>
      <c r="I590" s="7"/>
    </row>
    <row r="591" spans="7:9">
      <c r="G591" s="5"/>
      <c r="I591" s="7"/>
    </row>
    <row r="592" spans="7:9">
      <c r="G592" s="5"/>
      <c r="I592" s="7"/>
    </row>
    <row r="593" spans="7:9">
      <c r="G593" s="5"/>
      <c r="I593" s="7"/>
    </row>
    <row r="594" spans="7:9">
      <c r="G594" s="5"/>
      <c r="I594" s="7"/>
    </row>
    <row r="595" spans="7:9">
      <c r="G595" s="5"/>
      <c r="I595" s="7"/>
    </row>
    <row r="596" spans="7:9">
      <c r="G596" s="5"/>
      <c r="I596" s="7"/>
    </row>
    <row r="597" spans="7:9">
      <c r="G597" s="5"/>
      <c r="I597" s="7"/>
    </row>
    <row r="598" spans="7:9">
      <c r="G598" s="5"/>
      <c r="I598" s="7"/>
    </row>
    <row r="599" spans="7:9">
      <c r="G599" s="5"/>
      <c r="I599" s="7"/>
    </row>
    <row r="600" spans="7:9">
      <c r="G600" s="5"/>
      <c r="I600" s="7"/>
    </row>
    <row r="601" spans="7:9">
      <c r="G601" s="5"/>
      <c r="I601" s="7"/>
    </row>
    <row r="602" spans="7:9">
      <c r="G602" s="5"/>
      <c r="I602" s="7"/>
    </row>
    <row r="603" spans="7:9">
      <c r="G603" s="5"/>
      <c r="I603" s="7"/>
    </row>
    <row r="604" spans="7:9">
      <c r="G604" s="5"/>
      <c r="I604" s="7"/>
    </row>
    <row r="605" spans="7:9">
      <c r="G605" s="5"/>
      <c r="I605" s="7"/>
    </row>
    <row r="606" spans="7:9">
      <c r="G606" s="5"/>
      <c r="I606" s="7"/>
    </row>
    <row r="607" spans="7:9">
      <c r="G607" s="5"/>
      <c r="I607" s="7"/>
    </row>
    <row r="608" spans="7:9">
      <c r="G608" s="5"/>
      <c r="I608" s="7"/>
    </row>
    <row r="609" spans="7:9">
      <c r="G609" s="5"/>
      <c r="I609" s="7"/>
    </row>
    <row r="610" spans="7:9">
      <c r="G610" s="5"/>
      <c r="I610" s="7"/>
    </row>
    <row r="611" spans="7:9">
      <c r="G611" s="5"/>
      <c r="I611" s="7"/>
    </row>
    <row r="612" spans="7:9">
      <c r="G612" s="5"/>
      <c r="I612" s="7"/>
    </row>
    <row r="613" spans="7:9">
      <c r="G613" s="5"/>
      <c r="I613" s="7"/>
    </row>
    <row r="614" spans="7:9">
      <c r="G614" s="5"/>
      <c r="I614" s="7"/>
    </row>
    <row r="615" spans="7:9">
      <c r="G615" s="5"/>
      <c r="I615" s="7"/>
    </row>
    <row r="616" spans="7:9">
      <c r="G616" s="5"/>
      <c r="I616" s="7"/>
    </row>
    <row r="617" spans="7:9">
      <c r="G617" s="5"/>
      <c r="I617" s="7"/>
    </row>
    <row r="618" spans="7:9">
      <c r="G618" s="5"/>
      <c r="I618" s="7"/>
    </row>
    <row r="619" spans="7:9">
      <c r="G619" s="5"/>
      <c r="I619" s="7"/>
    </row>
    <row r="620" spans="7:9">
      <c r="G620" s="5"/>
      <c r="I620" s="7"/>
    </row>
    <row r="621" spans="7:9">
      <c r="G621" s="5"/>
      <c r="I621" s="7"/>
    </row>
    <row r="622" spans="7:9">
      <c r="G622" s="5"/>
      <c r="I622" s="7"/>
    </row>
    <row r="623" spans="7:9">
      <c r="G623" s="5"/>
      <c r="I623" s="7"/>
    </row>
    <row r="624" spans="7:9">
      <c r="G624" s="5"/>
      <c r="I624" s="7"/>
    </row>
    <row r="625" spans="7:9">
      <c r="G625" s="5"/>
      <c r="I625" s="7"/>
    </row>
    <row r="626" spans="7:9">
      <c r="G626" s="5"/>
      <c r="I626" s="7"/>
    </row>
    <row r="627" spans="7:9">
      <c r="G627" s="5"/>
      <c r="I627" s="7"/>
    </row>
    <row r="628" spans="7:9">
      <c r="G628" s="5"/>
      <c r="I628" s="7"/>
    </row>
    <row r="629" spans="7:9">
      <c r="G629" s="5"/>
      <c r="I629" s="7"/>
    </row>
    <row r="630" spans="7:9">
      <c r="G630" s="5"/>
      <c r="I630" s="7"/>
    </row>
    <row r="631" spans="7:9">
      <c r="G631" s="5"/>
      <c r="I631" s="7"/>
    </row>
    <row r="632" spans="7:9">
      <c r="G632" s="5"/>
      <c r="I632" s="7"/>
    </row>
    <row r="633" spans="7:9">
      <c r="G633" s="5"/>
      <c r="I633" s="7"/>
    </row>
    <row r="634" spans="7:9">
      <c r="G634" s="5"/>
      <c r="I634" s="7"/>
    </row>
    <row r="635" spans="7:9">
      <c r="G635" s="5"/>
      <c r="I635" s="7"/>
    </row>
    <row r="636" spans="7:9">
      <c r="G636" s="5"/>
      <c r="I636" s="7"/>
    </row>
    <row r="637" spans="7:9">
      <c r="G637" s="5"/>
      <c r="I637" s="7"/>
    </row>
    <row r="638" spans="7:9">
      <c r="G638" s="5"/>
      <c r="I638" s="7"/>
    </row>
    <row r="639" spans="7:9">
      <c r="G639" s="5"/>
      <c r="I639" s="7"/>
    </row>
    <row r="640" spans="7:9">
      <c r="G640" s="5"/>
      <c r="I640" s="7"/>
    </row>
    <row r="641" spans="7:9">
      <c r="G641" s="5"/>
      <c r="I641" s="7"/>
    </row>
    <row r="642" spans="7:9">
      <c r="G642" s="5"/>
      <c r="I642" s="7"/>
    </row>
    <row r="643" spans="7:9">
      <c r="G643" s="5"/>
      <c r="I643" s="7"/>
    </row>
    <row r="644" spans="7:9">
      <c r="G644" s="5"/>
      <c r="I644" s="7"/>
    </row>
    <row r="645" spans="7:9">
      <c r="G645" s="5"/>
      <c r="I645" s="7"/>
    </row>
    <row r="646" spans="7:9">
      <c r="G646" s="5"/>
      <c r="I646" s="7"/>
    </row>
    <row r="647" spans="7:9">
      <c r="G647" s="5"/>
      <c r="I647" s="7"/>
    </row>
    <row r="648" spans="7:9">
      <c r="G648" s="5"/>
      <c r="I648" s="7"/>
    </row>
    <row r="649" spans="7:9">
      <c r="G649" s="5"/>
      <c r="I649" s="7"/>
    </row>
    <row r="650" spans="7:9">
      <c r="G650" s="5"/>
      <c r="I650" s="7"/>
    </row>
    <row r="651" spans="7:9">
      <c r="G651" s="5"/>
      <c r="I651" s="7"/>
    </row>
    <row r="652" spans="7:9">
      <c r="G652" s="5"/>
      <c r="I652" s="7"/>
    </row>
    <row r="653" spans="7:9">
      <c r="G653" s="5"/>
      <c r="I653" s="7"/>
    </row>
    <row r="654" spans="7:9">
      <c r="G654" s="5"/>
      <c r="I654" s="7"/>
    </row>
    <row r="655" spans="7:9">
      <c r="G655" s="5"/>
      <c r="I655" s="7"/>
    </row>
    <row r="656" spans="7:9">
      <c r="G656" s="5"/>
      <c r="I656" s="7"/>
    </row>
    <row r="657" spans="7:9">
      <c r="G657" s="5"/>
      <c r="I657" s="7"/>
    </row>
    <row r="658" spans="7:9">
      <c r="G658" s="5"/>
      <c r="I658" s="7"/>
    </row>
    <row r="659" spans="7:9">
      <c r="G659" s="5"/>
      <c r="I659" s="7"/>
    </row>
    <row r="660" spans="7:9">
      <c r="G660" s="5"/>
      <c r="I660" s="7"/>
    </row>
    <row r="661" spans="7:9">
      <c r="G661" s="5"/>
      <c r="I661" s="7"/>
    </row>
    <row r="662" spans="7:9">
      <c r="G662" s="5"/>
      <c r="I662" s="7"/>
    </row>
    <row r="663" spans="7:9">
      <c r="G663" s="5"/>
      <c r="I663" s="7"/>
    </row>
    <row r="664" spans="7:9">
      <c r="G664" s="5"/>
      <c r="I664" s="7"/>
    </row>
    <row r="665" spans="7:9">
      <c r="G665" s="5"/>
      <c r="I665" s="7"/>
    </row>
    <row r="666" spans="7:9">
      <c r="G666" s="5"/>
      <c r="I666" s="7"/>
    </row>
    <row r="667" spans="7:9">
      <c r="G667" s="5"/>
      <c r="I667" s="7"/>
    </row>
    <row r="668" spans="7:9">
      <c r="G668" s="5"/>
      <c r="I668" s="7"/>
    </row>
    <row r="669" spans="7:9">
      <c r="G669" s="5"/>
      <c r="I669" s="7"/>
    </row>
    <row r="670" spans="7:9">
      <c r="G670" s="5"/>
      <c r="I670" s="7"/>
    </row>
    <row r="671" spans="7:9">
      <c r="G671" s="5"/>
      <c r="I671" s="7"/>
    </row>
    <row r="672" spans="7:9">
      <c r="G672" s="5"/>
      <c r="I672" s="7"/>
    </row>
    <row r="673" spans="7:9">
      <c r="G673" s="5"/>
      <c r="I673" s="7"/>
    </row>
    <row r="674" spans="7:9">
      <c r="G674" s="5"/>
      <c r="I674" s="7"/>
    </row>
    <row r="675" spans="7:9">
      <c r="G675" s="5"/>
      <c r="I675" s="7"/>
    </row>
    <row r="676" spans="7:9">
      <c r="G676" s="5"/>
      <c r="I676" s="7"/>
    </row>
    <row r="677" spans="7:9">
      <c r="G677" s="5"/>
      <c r="I677" s="7"/>
    </row>
    <row r="678" spans="7:9">
      <c r="G678" s="5"/>
      <c r="I678" s="7"/>
    </row>
    <row r="679" spans="7:9">
      <c r="G679" s="5"/>
      <c r="I679" s="7"/>
    </row>
    <row r="680" spans="7:9">
      <c r="G680" s="5"/>
      <c r="I680" s="7"/>
    </row>
    <row r="681" spans="7:9">
      <c r="G681" s="5"/>
      <c r="I681" s="7"/>
    </row>
    <row r="682" spans="7:9">
      <c r="G682" s="5"/>
      <c r="I682" s="7"/>
    </row>
    <row r="683" spans="7:9">
      <c r="G683" s="5"/>
      <c r="I683" s="7"/>
    </row>
    <row r="684" spans="7:9">
      <c r="G684" s="5"/>
      <c r="I684" s="7"/>
    </row>
    <row r="685" spans="7:9">
      <c r="G685" s="5"/>
      <c r="I685" s="7"/>
    </row>
    <row r="686" spans="7:9">
      <c r="G686" s="5"/>
      <c r="I686" s="7"/>
    </row>
    <row r="687" spans="7:9">
      <c r="G687" s="5"/>
      <c r="I687" s="7"/>
    </row>
    <row r="688" spans="7:9">
      <c r="G688" s="5"/>
      <c r="I688" s="7"/>
    </row>
    <row r="689" spans="7:9">
      <c r="G689" s="5"/>
      <c r="I689" s="7"/>
    </row>
    <row r="690" spans="7:9">
      <c r="G690" s="5"/>
      <c r="I690" s="7"/>
    </row>
    <row r="691" spans="7:9">
      <c r="G691" s="5"/>
      <c r="I691" s="7"/>
    </row>
    <row r="692" spans="7:9">
      <c r="G692" s="5"/>
      <c r="I692" s="7"/>
    </row>
    <row r="693" spans="7:9">
      <c r="G693" s="5"/>
      <c r="I693" s="7"/>
    </row>
    <row r="694" spans="7:9">
      <c r="G694" s="5"/>
      <c r="I694" s="7"/>
    </row>
    <row r="695" spans="7:9">
      <c r="G695" s="5"/>
      <c r="I695" s="7"/>
    </row>
    <row r="696" spans="7:9">
      <c r="G696" s="5"/>
      <c r="I696" s="7"/>
    </row>
    <row r="697" spans="7:9">
      <c r="G697" s="5"/>
      <c r="I697" s="7"/>
    </row>
    <row r="698" spans="7:9">
      <c r="G698" s="5"/>
      <c r="I698" s="7"/>
    </row>
    <row r="699" spans="7:9">
      <c r="G699" s="5"/>
      <c r="I699" s="7"/>
    </row>
    <row r="700" spans="7:9">
      <c r="G700" s="5"/>
      <c r="I700" s="7"/>
    </row>
    <row r="701" spans="7:9">
      <c r="G701" s="5"/>
      <c r="I701" s="7"/>
    </row>
    <row r="702" spans="7:9">
      <c r="G702" s="5"/>
      <c r="I702" s="7"/>
    </row>
    <row r="703" spans="7:9">
      <c r="G703" s="5"/>
      <c r="I703" s="7"/>
    </row>
    <row r="704" spans="7:9">
      <c r="G704" s="5"/>
      <c r="I704" s="7"/>
    </row>
    <row r="705" spans="7:9">
      <c r="G705" s="5"/>
      <c r="I705" s="7"/>
    </row>
    <row r="706" spans="7:9">
      <c r="G706" s="5"/>
      <c r="I706" s="7"/>
    </row>
    <row r="707" spans="7:9">
      <c r="G707" s="5"/>
      <c r="I707" s="7"/>
    </row>
    <row r="708" spans="7:9">
      <c r="G708" s="5"/>
      <c r="I708" s="7"/>
    </row>
    <row r="709" spans="7:9">
      <c r="G709" s="5"/>
      <c r="I709" s="7"/>
    </row>
    <row r="710" spans="7:9">
      <c r="G710" s="5"/>
      <c r="I710" s="7"/>
    </row>
    <row r="711" spans="7:9">
      <c r="G711" s="5"/>
      <c r="I711" s="7"/>
    </row>
    <row r="712" spans="7:9">
      <c r="G712" s="5"/>
      <c r="I712" s="7"/>
    </row>
    <row r="713" spans="7:9">
      <c r="G713" s="5"/>
      <c r="I713" s="7"/>
    </row>
    <row r="714" spans="7:9">
      <c r="G714" s="5"/>
      <c r="I714" s="7"/>
    </row>
    <row r="715" spans="7:9">
      <c r="G715" s="5"/>
      <c r="I715" s="7"/>
    </row>
    <row r="716" spans="7:9">
      <c r="G716" s="5"/>
      <c r="I716" s="7"/>
    </row>
    <row r="717" spans="7:9">
      <c r="G717" s="5"/>
      <c r="I717" s="7"/>
    </row>
    <row r="718" spans="7:9">
      <c r="G718" s="5"/>
      <c r="I718" s="7"/>
    </row>
    <row r="719" spans="7:9">
      <c r="G719" s="5"/>
      <c r="I719" s="7"/>
    </row>
    <row r="720" spans="7:9">
      <c r="G720" s="5"/>
      <c r="I720" s="7"/>
    </row>
    <row r="721" spans="7:9">
      <c r="G721" s="5"/>
      <c r="I721" s="7"/>
    </row>
    <row r="722" spans="7:9">
      <c r="G722" s="5"/>
      <c r="I722" s="7"/>
    </row>
    <row r="723" spans="7:9">
      <c r="G723" s="5"/>
      <c r="I723" s="7"/>
    </row>
    <row r="724" spans="7:9">
      <c r="G724" s="5"/>
      <c r="I724" s="7"/>
    </row>
    <row r="725" spans="7:9">
      <c r="G725" s="5"/>
      <c r="I725" s="7"/>
    </row>
    <row r="726" spans="7:9">
      <c r="G726" s="5"/>
      <c r="I726" s="7"/>
    </row>
    <row r="727" spans="7:9">
      <c r="G727" s="5"/>
      <c r="I727" s="7"/>
    </row>
    <row r="728" spans="7:9">
      <c r="G728" s="5"/>
      <c r="I728" s="7"/>
    </row>
    <row r="729" spans="7:9">
      <c r="G729" s="5"/>
      <c r="I729" s="7"/>
    </row>
    <row r="730" spans="7:9">
      <c r="G730" s="5"/>
      <c r="I730" s="7"/>
    </row>
    <row r="731" spans="7:9">
      <c r="G731" s="5"/>
      <c r="I731" s="7"/>
    </row>
    <row r="732" spans="7:9">
      <c r="G732" s="5"/>
      <c r="I732" s="7"/>
    </row>
    <row r="733" spans="7:9">
      <c r="G733" s="5"/>
      <c r="I733" s="7"/>
    </row>
    <row r="734" spans="7:9">
      <c r="G734" s="5"/>
      <c r="I734" s="7"/>
    </row>
    <row r="735" spans="7:9">
      <c r="G735" s="5"/>
      <c r="I735" s="7"/>
    </row>
    <row r="736" spans="7:9">
      <c r="G736" s="5"/>
      <c r="I736" s="7"/>
    </row>
    <row r="737" spans="7:9">
      <c r="G737" s="5"/>
      <c r="I737" s="7"/>
    </row>
    <row r="738" spans="7:9">
      <c r="G738" s="5"/>
      <c r="I738" s="7"/>
    </row>
    <row r="739" spans="7:9">
      <c r="G739" s="5"/>
      <c r="I739" s="7"/>
    </row>
    <row r="740" spans="7:9">
      <c r="G740" s="5"/>
      <c r="I740" s="7"/>
    </row>
    <row r="741" spans="7:9">
      <c r="G741" s="5"/>
      <c r="I741" s="7"/>
    </row>
    <row r="742" spans="7:9">
      <c r="G742" s="5"/>
      <c r="I742" s="7"/>
    </row>
    <row r="743" spans="7:9">
      <c r="G743" s="5"/>
      <c r="I743" s="7"/>
    </row>
    <row r="744" spans="7:9">
      <c r="G744" s="5"/>
      <c r="I744" s="7"/>
    </row>
    <row r="745" spans="7:9">
      <c r="G745" s="5"/>
      <c r="I745" s="7"/>
    </row>
    <row r="746" spans="7:9">
      <c r="G746" s="5"/>
      <c r="I746" s="7"/>
    </row>
    <row r="747" spans="7:9">
      <c r="G747" s="5"/>
      <c r="I747" s="7"/>
    </row>
    <row r="748" spans="7:9">
      <c r="G748" s="5"/>
      <c r="I748" s="7"/>
    </row>
    <row r="749" spans="7:9">
      <c r="G749" s="5"/>
      <c r="I749" s="7"/>
    </row>
    <row r="750" spans="7:9">
      <c r="G750" s="5"/>
      <c r="I750" s="7"/>
    </row>
    <row r="751" spans="7:9">
      <c r="G751" s="5"/>
      <c r="I751" s="7"/>
    </row>
    <row r="752" spans="7:9">
      <c r="G752" s="5"/>
      <c r="I752" s="7"/>
    </row>
    <row r="753" spans="7:9">
      <c r="G753" s="5"/>
      <c r="I753" s="7"/>
    </row>
    <row r="754" spans="7:9">
      <c r="G754" s="5"/>
      <c r="I754" s="7"/>
    </row>
    <row r="755" spans="7:9">
      <c r="G755" s="5"/>
      <c r="I755" s="7"/>
    </row>
    <row r="756" spans="7:9">
      <c r="G756" s="5"/>
      <c r="I756" s="7"/>
    </row>
    <row r="757" spans="7:9">
      <c r="G757" s="5"/>
      <c r="I757" s="7"/>
    </row>
    <row r="758" spans="7:9">
      <c r="G758" s="5"/>
      <c r="I758" s="7"/>
    </row>
    <row r="759" spans="7:9">
      <c r="G759" s="5"/>
      <c r="I759" s="7"/>
    </row>
    <row r="760" spans="7:9">
      <c r="G760" s="5"/>
      <c r="I760" s="7"/>
    </row>
    <row r="761" spans="7:9">
      <c r="G761" s="5"/>
      <c r="I761" s="7"/>
    </row>
    <row r="762" spans="7:9">
      <c r="G762" s="5"/>
      <c r="I762" s="7"/>
    </row>
    <row r="763" spans="7:9">
      <c r="G763" s="5"/>
      <c r="I763" s="7"/>
    </row>
    <row r="764" spans="7:9">
      <c r="G764" s="5"/>
      <c r="I764" s="7"/>
    </row>
    <row r="765" spans="7:9">
      <c r="G765" s="5"/>
      <c r="I765" s="7"/>
    </row>
    <row r="766" spans="7:9">
      <c r="G766" s="5"/>
      <c r="I766" s="7"/>
    </row>
    <row r="767" spans="7:9">
      <c r="G767" s="5"/>
      <c r="I767" s="7"/>
    </row>
    <row r="768" spans="7:9">
      <c r="G768" s="5"/>
      <c r="I768" s="7"/>
    </row>
    <row r="769" spans="7:9">
      <c r="G769" s="5"/>
      <c r="I769" s="7"/>
    </row>
    <row r="770" spans="7:9">
      <c r="G770" s="5"/>
      <c r="I770" s="7"/>
    </row>
    <row r="771" spans="7:9">
      <c r="G771" s="5"/>
      <c r="I771" s="7"/>
    </row>
    <row r="772" spans="7:9">
      <c r="G772" s="5"/>
      <c r="I772" s="7"/>
    </row>
    <row r="773" spans="7:9">
      <c r="G773" s="5"/>
      <c r="I773" s="7"/>
    </row>
    <row r="774" spans="7:9">
      <c r="G774" s="5"/>
      <c r="I774" s="7"/>
    </row>
    <row r="775" spans="7:9">
      <c r="G775" s="5"/>
      <c r="I775" s="7"/>
    </row>
    <row r="776" spans="7:9">
      <c r="G776" s="5"/>
      <c r="I776" s="7"/>
    </row>
    <row r="777" spans="7:9">
      <c r="G777" s="5"/>
      <c r="I777" s="7"/>
    </row>
    <row r="778" spans="7:9">
      <c r="G778" s="5"/>
      <c r="I778" s="7"/>
    </row>
    <row r="779" spans="7:9">
      <c r="G779" s="5"/>
      <c r="I779" s="7"/>
    </row>
    <row r="780" spans="7:9">
      <c r="G780" s="5"/>
      <c r="I780" s="7"/>
    </row>
    <row r="781" spans="7:9">
      <c r="G781" s="5"/>
      <c r="I781" s="7"/>
    </row>
    <row r="782" spans="7:9">
      <c r="G782" s="5"/>
      <c r="I782" s="7"/>
    </row>
    <row r="783" spans="7:9">
      <c r="G783" s="5"/>
      <c r="I783" s="7"/>
    </row>
    <row r="784" spans="7:9">
      <c r="G784" s="5"/>
      <c r="I784" s="7"/>
    </row>
    <row r="785" spans="7:9">
      <c r="G785" s="5"/>
      <c r="I785" s="7"/>
    </row>
    <row r="786" spans="7:9">
      <c r="G786" s="5"/>
      <c r="I786" s="7"/>
    </row>
    <row r="787" spans="7:9">
      <c r="G787" s="5"/>
      <c r="I787" s="7"/>
    </row>
    <row r="788" spans="7:9">
      <c r="G788" s="5"/>
      <c r="I788" s="7"/>
    </row>
    <row r="789" spans="7:9">
      <c r="G789" s="5"/>
      <c r="I789" s="7"/>
    </row>
    <row r="790" spans="7:9">
      <c r="G790" s="5"/>
      <c r="I790" s="7"/>
    </row>
    <row r="791" spans="7:9">
      <c r="G791" s="5"/>
      <c r="I791" s="7"/>
    </row>
    <row r="792" spans="7:9">
      <c r="G792" s="5"/>
      <c r="I792" s="7"/>
    </row>
    <row r="793" spans="7:9">
      <c r="G793" s="5"/>
      <c r="I793" s="7"/>
    </row>
    <row r="794" spans="7:9">
      <c r="G794" s="5"/>
      <c r="I794" s="7"/>
    </row>
    <row r="795" spans="7:9">
      <c r="G795" s="5"/>
      <c r="I795" s="7"/>
    </row>
    <row r="796" spans="7:9">
      <c r="G796" s="5"/>
      <c r="I796" s="7"/>
    </row>
    <row r="797" spans="7:9">
      <c r="G797" s="5"/>
      <c r="I797" s="7"/>
    </row>
    <row r="798" spans="7:9">
      <c r="G798" s="5"/>
      <c r="I798" s="7"/>
    </row>
    <row r="799" spans="7:9">
      <c r="G799" s="5"/>
      <c r="I799" s="7"/>
    </row>
    <row r="800" spans="7:9">
      <c r="G800" s="5"/>
      <c r="I800" s="7"/>
    </row>
    <row r="801" spans="7:9">
      <c r="G801" s="5"/>
      <c r="I801" s="7"/>
    </row>
    <row r="802" spans="7:9">
      <c r="G802" s="5"/>
      <c r="I802" s="7"/>
    </row>
    <row r="803" spans="7:9">
      <c r="G803" s="5"/>
      <c r="I803" s="7"/>
    </row>
    <row r="804" spans="7:9">
      <c r="G804" s="5"/>
      <c r="I804" s="7"/>
    </row>
    <row r="805" spans="7:9">
      <c r="G805" s="5"/>
      <c r="I805" s="7"/>
    </row>
    <row r="806" spans="7:9">
      <c r="G806" s="5"/>
      <c r="I806" s="7"/>
    </row>
    <row r="807" spans="7:9">
      <c r="G807" s="5"/>
      <c r="I807" s="7"/>
    </row>
    <row r="808" spans="7:9">
      <c r="G808" s="5"/>
      <c r="I808" s="7"/>
    </row>
    <row r="809" spans="7:9">
      <c r="G809" s="5"/>
      <c r="I809" s="7"/>
    </row>
    <row r="810" spans="7:9">
      <c r="G810" s="5"/>
      <c r="I810" s="7"/>
    </row>
    <row r="811" spans="7:9">
      <c r="G811" s="5"/>
      <c r="I811" s="7"/>
    </row>
    <row r="812" spans="7:9">
      <c r="G812" s="5"/>
      <c r="I812" s="7"/>
    </row>
    <row r="813" spans="7:9">
      <c r="G813" s="5"/>
      <c r="I813" s="7"/>
    </row>
    <row r="814" spans="7:9">
      <c r="G814" s="5"/>
      <c r="I814" s="7"/>
    </row>
    <row r="815" spans="7:9">
      <c r="G815" s="5"/>
      <c r="I815" s="7"/>
    </row>
    <row r="816" spans="7:9">
      <c r="G816" s="5"/>
      <c r="I816" s="7"/>
    </row>
    <row r="817" spans="7:9">
      <c r="G817" s="5"/>
      <c r="I817" s="7"/>
    </row>
    <row r="818" spans="7:9">
      <c r="G818" s="5"/>
      <c r="I818" s="7"/>
    </row>
    <row r="819" spans="7:9">
      <c r="G819" s="5"/>
      <c r="I819" s="7"/>
    </row>
    <row r="820" spans="7:9">
      <c r="G820" s="5"/>
      <c r="I820" s="7"/>
    </row>
    <row r="821" spans="7:9">
      <c r="G821" s="5"/>
      <c r="I821" s="7"/>
    </row>
    <row r="822" spans="7:9">
      <c r="G822" s="5"/>
      <c r="I822" s="7"/>
    </row>
    <row r="823" spans="7:9">
      <c r="G823" s="5"/>
      <c r="I823" s="7"/>
    </row>
    <row r="824" spans="7:9">
      <c r="G824" s="5"/>
      <c r="I824" s="7"/>
    </row>
    <row r="825" spans="7:9">
      <c r="G825" s="5"/>
      <c r="I825" s="7"/>
    </row>
    <row r="826" spans="7:9">
      <c r="G826" s="5"/>
      <c r="I826" s="7"/>
    </row>
    <row r="827" spans="7:9">
      <c r="G827" s="5"/>
      <c r="I827" s="7"/>
    </row>
    <row r="828" spans="7:9">
      <c r="G828" s="5"/>
      <c r="I828" s="7"/>
    </row>
    <row r="829" spans="7:9">
      <c r="G829" s="5"/>
      <c r="I829" s="7"/>
    </row>
    <row r="830" spans="7:9">
      <c r="G830" s="5"/>
      <c r="I830" s="7"/>
    </row>
    <row r="831" spans="7:9">
      <c r="G831" s="5"/>
      <c r="I831" s="7"/>
    </row>
    <row r="832" spans="7:9">
      <c r="G832" s="5"/>
      <c r="I832" s="7"/>
    </row>
    <row r="833" spans="7:9">
      <c r="G833" s="5"/>
      <c r="I833" s="7"/>
    </row>
    <row r="834" spans="7:9">
      <c r="G834" s="5"/>
      <c r="I834" s="7"/>
    </row>
    <row r="835" spans="7:9">
      <c r="G835" s="5"/>
      <c r="I835" s="7"/>
    </row>
    <row r="836" spans="7:9">
      <c r="G836" s="5"/>
      <c r="I836" s="7"/>
    </row>
    <row r="837" spans="7:9">
      <c r="G837" s="5"/>
      <c r="I837" s="7"/>
    </row>
    <row r="838" spans="7:9">
      <c r="G838" s="5"/>
      <c r="I838" s="7"/>
    </row>
    <row r="839" spans="7:9">
      <c r="G839" s="5"/>
      <c r="I839" s="7"/>
    </row>
    <row r="840" spans="7:9">
      <c r="G840" s="5"/>
      <c r="I840" s="7"/>
    </row>
    <row r="841" spans="7:9">
      <c r="G841" s="5"/>
      <c r="I841" s="7"/>
    </row>
    <row r="842" spans="7:9">
      <c r="G842" s="5"/>
      <c r="I842" s="7"/>
    </row>
    <row r="843" spans="7:9">
      <c r="G843" s="5"/>
      <c r="I843" s="7"/>
    </row>
    <row r="844" spans="7:9">
      <c r="G844" s="5"/>
      <c r="I844" s="7"/>
    </row>
    <row r="845" spans="7:9">
      <c r="G845" s="5"/>
      <c r="I845" s="7"/>
    </row>
    <row r="846" spans="7:9">
      <c r="G846" s="5"/>
      <c r="I846" s="7"/>
    </row>
    <row r="847" spans="7:9">
      <c r="G847" s="5"/>
      <c r="I847" s="7"/>
    </row>
    <row r="848" spans="7:9">
      <c r="G848" s="5"/>
      <c r="I848" s="7"/>
    </row>
    <row r="849" spans="7:9">
      <c r="G849" s="5"/>
      <c r="I849" s="7"/>
    </row>
    <row r="850" spans="7:9">
      <c r="G850" s="5"/>
      <c r="I850" s="7"/>
    </row>
    <row r="851" spans="7:9">
      <c r="G851" s="5"/>
      <c r="I851" s="7"/>
    </row>
    <row r="852" spans="7:9">
      <c r="G852" s="5"/>
      <c r="I852" s="7"/>
    </row>
    <row r="853" spans="7:9">
      <c r="G853" s="5"/>
      <c r="I853" s="7"/>
    </row>
    <row r="854" spans="7:9">
      <c r="G854" s="5"/>
      <c r="I854" s="7"/>
    </row>
    <row r="855" spans="7:9">
      <c r="G855" s="5"/>
      <c r="I855" s="7"/>
    </row>
    <row r="856" spans="7:9">
      <c r="G856" s="5"/>
      <c r="I856" s="7"/>
    </row>
    <row r="857" spans="7:9">
      <c r="G857" s="5"/>
      <c r="I857" s="7"/>
    </row>
    <row r="858" spans="7:9">
      <c r="G858" s="5"/>
      <c r="I858" s="7"/>
    </row>
    <row r="859" spans="7:9">
      <c r="G859" s="5"/>
      <c r="I859" s="7"/>
    </row>
    <row r="860" spans="7:9">
      <c r="G860" s="5"/>
      <c r="I860" s="7"/>
    </row>
    <row r="861" spans="7:9">
      <c r="G861" s="5"/>
      <c r="I861" s="7"/>
    </row>
    <row r="862" spans="7:9">
      <c r="G862" s="5"/>
      <c r="I862" s="7"/>
    </row>
    <row r="863" spans="7:9">
      <c r="G863" s="5"/>
      <c r="I863" s="7"/>
    </row>
    <row r="864" spans="7:9">
      <c r="G864" s="5"/>
      <c r="I864" s="7"/>
    </row>
    <row r="865" spans="7:9">
      <c r="G865" s="5"/>
      <c r="I865" s="7"/>
    </row>
    <row r="866" spans="7:9">
      <c r="G866" s="5"/>
      <c r="I866" s="7"/>
    </row>
    <row r="867" spans="7:9">
      <c r="G867" s="5"/>
      <c r="I867" s="7"/>
    </row>
    <row r="868" spans="7:9">
      <c r="G868" s="5"/>
      <c r="I868" s="7"/>
    </row>
    <row r="869" spans="7:9">
      <c r="G869" s="5"/>
      <c r="I869" s="7"/>
    </row>
    <row r="870" spans="7:9">
      <c r="G870" s="5"/>
      <c r="I870" s="7"/>
    </row>
    <row r="871" spans="7:9">
      <c r="G871" s="5"/>
      <c r="I871" s="7"/>
    </row>
    <row r="872" spans="7:9">
      <c r="G872" s="5"/>
      <c r="I872" s="7"/>
    </row>
    <row r="873" spans="7:9">
      <c r="G873" s="5"/>
      <c r="I873" s="7"/>
    </row>
    <row r="874" spans="7:9">
      <c r="G874" s="5"/>
      <c r="I874" s="7"/>
    </row>
    <row r="875" spans="7:9">
      <c r="G875" s="5"/>
      <c r="I875" s="7"/>
    </row>
    <row r="876" spans="7:9">
      <c r="G876" s="5"/>
      <c r="I876" s="7"/>
    </row>
    <row r="877" spans="7:9">
      <c r="G877" s="5"/>
      <c r="I877" s="7"/>
    </row>
    <row r="878" spans="7:9">
      <c r="G878" s="5"/>
      <c r="I878" s="7"/>
    </row>
    <row r="879" spans="7:9">
      <c r="G879" s="5"/>
      <c r="I879" s="7"/>
    </row>
    <row r="880" spans="7:9">
      <c r="G880" s="5"/>
      <c r="I880" s="7"/>
    </row>
    <row r="881" spans="7:9">
      <c r="G881" s="5"/>
      <c r="I881" s="7"/>
    </row>
    <row r="882" spans="7:9">
      <c r="G882" s="5"/>
      <c r="I882" s="7"/>
    </row>
    <row r="883" spans="7:9">
      <c r="G883" s="5"/>
      <c r="I883" s="7"/>
    </row>
    <row r="884" spans="7:9">
      <c r="G884" s="5"/>
      <c r="I884" s="7"/>
    </row>
    <row r="885" spans="7:9">
      <c r="G885" s="5"/>
      <c r="I885" s="7"/>
    </row>
    <row r="886" spans="7:9">
      <c r="G886" s="5"/>
      <c r="I886" s="7"/>
    </row>
    <row r="887" spans="7:9">
      <c r="G887" s="5"/>
      <c r="I887" s="7"/>
    </row>
    <row r="888" spans="7:9">
      <c r="G888" s="5"/>
      <c r="I888" s="7"/>
    </row>
    <row r="889" spans="7:9">
      <c r="G889" s="5"/>
      <c r="I889" s="7"/>
    </row>
    <row r="890" spans="7:9">
      <c r="G890" s="5"/>
      <c r="I890" s="7"/>
    </row>
    <row r="891" spans="7:9">
      <c r="G891" s="5"/>
      <c r="I891" s="7"/>
    </row>
    <row r="892" spans="7:9">
      <c r="G892" s="5"/>
      <c r="I892" s="7"/>
    </row>
    <row r="893" spans="7:9">
      <c r="G893" s="5"/>
      <c r="I893" s="7"/>
    </row>
    <row r="894" spans="7:9">
      <c r="G894" s="5"/>
      <c r="I894" s="7"/>
    </row>
    <row r="895" spans="7:9">
      <c r="G895" s="5"/>
      <c r="I895" s="7"/>
    </row>
    <row r="896" spans="7:9">
      <c r="G896" s="5"/>
      <c r="I896" s="7"/>
    </row>
    <row r="897" spans="7:9">
      <c r="G897" s="5"/>
      <c r="I897" s="7"/>
    </row>
    <row r="898" spans="7:9">
      <c r="G898" s="5"/>
      <c r="I898" s="7"/>
    </row>
    <row r="899" spans="7:9">
      <c r="G899" s="5"/>
      <c r="I899" s="7"/>
    </row>
    <row r="900" spans="7:9">
      <c r="G900" s="5"/>
      <c r="I900" s="7"/>
    </row>
    <row r="901" spans="7:9">
      <c r="G901" s="5"/>
      <c r="I901" s="7"/>
    </row>
    <row r="902" spans="7:9">
      <c r="G902" s="5"/>
      <c r="I902" s="7"/>
    </row>
    <row r="903" spans="7:9">
      <c r="G903" s="5"/>
      <c r="I903" s="7"/>
    </row>
    <row r="904" spans="7:9">
      <c r="G904" s="5"/>
      <c r="I904" s="7"/>
    </row>
    <row r="905" spans="7:9">
      <c r="G905" s="5"/>
      <c r="I905" s="7"/>
    </row>
    <row r="906" spans="7:9">
      <c r="G906" s="5"/>
      <c r="I906" s="7"/>
    </row>
    <row r="907" spans="7:9">
      <c r="G907" s="5"/>
      <c r="I907" s="7"/>
    </row>
    <row r="908" spans="7:9">
      <c r="G908" s="5"/>
      <c r="I908" s="7"/>
    </row>
    <row r="909" spans="7:9">
      <c r="G909" s="5"/>
      <c r="I909" s="7"/>
    </row>
    <row r="910" spans="7:9">
      <c r="G910" s="5"/>
      <c r="I910" s="7"/>
    </row>
    <row r="911" spans="7:9">
      <c r="G911" s="5"/>
      <c r="I911" s="7"/>
    </row>
    <row r="912" spans="7:9">
      <c r="G912" s="5"/>
      <c r="I912" s="7"/>
    </row>
    <row r="913" spans="7:9">
      <c r="G913" s="5"/>
      <c r="I913" s="7"/>
    </row>
    <row r="914" spans="7:9">
      <c r="G914" s="5"/>
      <c r="I914" s="7"/>
    </row>
    <row r="915" spans="7:9">
      <c r="G915" s="5"/>
      <c r="I915" s="7"/>
    </row>
    <row r="916" spans="7:9">
      <c r="G916" s="5"/>
      <c r="I916" s="7"/>
    </row>
    <row r="917" spans="7:9">
      <c r="G917" s="5"/>
      <c r="I917" s="7"/>
    </row>
    <row r="918" spans="7:9">
      <c r="G918" s="5"/>
      <c r="I918" s="7"/>
    </row>
    <row r="919" spans="7:9">
      <c r="G919" s="5"/>
      <c r="I919" s="7"/>
    </row>
    <row r="920" spans="7:9">
      <c r="G920" s="5"/>
      <c r="I920" s="7"/>
    </row>
    <row r="921" spans="7:9">
      <c r="G921" s="5"/>
      <c r="I921" s="7"/>
    </row>
    <row r="922" spans="7:9">
      <c r="G922" s="5"/>
      <c r="I922" s="7"/>
    </row>
    <row r="923" spans="7:9">
      <c r="G923" s="5"/>
      <c r="I923" s="7"/>
    </row>
    <row r="924" spans="7:9">
      <c r="G924" s="5"/>
      <c r="I924" s="7"/>
    </row>
    <row r="925" spans="7:9">
      <c r="G925" s="5"/>
      <c r="I925" s="7"/>
    </row>
    <row r="926" spans="7:9">
      <c r="G926" s="5"/>
      <c r="I926" s="7"/>
    </row>
    <row r="927" spans="7:9">
      <c r="G927" s="5"/>
      <c r="I927" s="7"/>
    </row>
    <row r="928" spans="7:9">
      <c r="G928" s="5"/>
      <c r="I928" s="7"/>
    </row>
    <row r="929" spans="7:9">
      <c r="G929" s="5"/>
      <c r="I929" s="7"/>
    </row>
    <row r="930" spans="7:9">
      <c r="G930" s="5"/>
      <c r="I930" s="7"/>
    </row>
    <row r="931" spans="7:9">
      <c r="G931" s="5"/>
      <c r="I931" s="7"/>
    </row>
    <row r="932" spans="7:9">
      <c r="G932" s="5"/>
      <c r="I932" s="7"/>
    </row>
    <row r="933" spans="7:9">
      <c r="G933" s="5"/>
      <c r="I933" s="7"/>
    </row>
    <row r="934" spans="7:9">
      <c r="G934" s="5"/>
      <c r="I934" s="7"/>
    </row>
    <row r="935" spans="7:9">
      <c r="G935" s="5"/>
      <c r="I935" s="7"/>
    </row>
    <row r="936" spans="7:9">
      <c r="G936" s="5"/>
      <c r="I936" s="7"/>
    </row>
    <row r="937" spans="7:9">
      <c r="G937" s="5"/>
      <c r="I937" s="7"/>
    </row>
    <row r="938" spans="7:9">
      <c r="G938" s="5"/>
      <c r="I938" s="7"/>
    </row>
    <row r="939" spans="7:9">
      <c r="G939" s="5"/>
      <c r="I939" s="7"/>
    </row>
    <row r="940" spans="7:9">
      <c r="G940" s="5"/>
      <c r="I940" s="7"/>
    </row>
    <row r="941" spans="7:9">
      <c r="G941" s="5"/>
      <c r="I941" s="7"/>
    </row>
    <row r="942" spans="7:9">
      <c r="G942" s="5"/>
      <c r="I942" s="7"/>
    </row>
    <row r="943" spans="7:9">
      <c r="G943" s="5"/>
      <c r="I943" s="7"/>
    </row>
    <row r="944" spans="7:9">
      <c r="G944" s="5"/>
      <c r="I944" s="7"/>
    </row>
    <row r="945" spans="7:9">
      <c r="G945" s="5"/>
      <c r="I945" s="7"/>
    </row>
    <row r="946" spans="7:9">
      <c r="G946" s="5"/>
      <c r="I946" s="7"/>
    </row>
    <row r="947" spans="7:9">
      <c r="G947" s="5"/>
      <c r="I947" s="7"/>
    </row>
    <row r="948" spans="7:9">
      <c r="G948" s="5"/>
      <c r="I948" s="7"/>
    </row>
    <row r="949" spans="7:9">
      <c r="G949" s="5"/>
      <c r="I949" s="7"/>
    </row>
    <row r="950" spans="7:9">
      <c r="G950" s="5"/>
      <c r="I950" s="7"/>
    </row>
    <row r="951" spans="7:9">
      <c r="G951" s="5"/>
      <c r="I951" s="7"/>
    </row>
    <row r="952" spans="7:9">
      <c r="G952" s="5"/>
      <c r="I952" s="7"/>
    </row>
    <row r="953" spans="7:9">
      <c r="G953" s="5"/>
      <c r="I953" s="7"/>
    </row>
    <row r="954" spans="7:9">
      <c r="G954" s="5"/>
      <c r="I954" s="7"/>
    </row>
    <row r="955" spans="7:9">
      <c r="G955" s="5"/>
      <c r="I955" s="7"/>
    </row>
    <row r="956" spans="7:9">
      <c r="G956" s="5"/>
      <c r="I956" s="7"/>
    </row>
    <row r="957" spans="7:9">
      <c r="G957" s="5"/>
      <c r="I957" s="7"/>
    </row>
    <row r="958" spans="7:9">
      <c r="G958" s="5"/>
      <c r="I958" s="7"/>
    </row>
    <row r="959" spans="7:9">
      <c r="G959" s="5"/>
      <c r="I959" s="7"/>
    </row>
    <row r="960" spans="7:9">
      <c r="G960" s="5"/>
      <c r="I960" s="7"/>
    </row>
    <row r="961" spans="7:9">
      <c r="G961" s="5"/>
      <c r="I961" s="7"/>
    </row>
    <row r="962" spans="7:9">
      <c r="G962" s="5"/>
      <c r="I962" s="7"/>
    </row>
    <row r="963" spans="7:9">
      <c r="G963" s="5"/>
      <c r="I963" s="7"/>
    </row>
    <row r="964" spans="7:9">
      <c r="G964" s="5"/>
      <c r="I964" s="7"/>
    </row>
    <row r="965" spans="7:9">
      <c r="G965" s="5"/>
      <c r="I965" s="7"/>
    </row>
    <row r="966" spans="7:9">
      <c r="G966" s="5"/>
      <c r="I966" s="7"/>
    </row>
    <row r="967" spans="7:9">
      <c r="G967" s="5"/>
      <c r="I967" s="7"/>
    </row>
    <row r="968" spans="7:9">
      <c r="G968" s="5"/>
      <c r="I968" s="7"/>
    </row>
    <row r="969" spans="7:9">
      <c r="G969" s="5"/>
      <c r="I969" s="7"/>
    </row>
    <row r="970" spans="7:9">
      <c r="G970" s="5"/>
      <c r="I970" s="7"/>
    </row>
    <row r="971" spans="7:9">
      <c r="G971" s="5"/>
      <c r="I971" s="7"/>
    </row>
    <row r="972" spans="7:9">
      <c r="G972" s="5"/>
      <c r="I972" s="7"/>
    </row>
    <row r="973" spans="7:9">
      <c r="G973" s="5"/>
      <c r="I973" s="7"/>
    </row>
    <row r="974" spans="7:9">
      <c r="G974" s="5"/>
      <c r="I974" s="7"/>
    </row>
    <row r="975" spans="7:9">
      <c r="G975" s="5"/>
      <c r="I975" s="7"/>
    </row>
    <row r="976" spans="7:9">
      <c r="G976" s="5"/>
      <c r="I976" s="7"/>
    </row>
    <row r="977" spans="7:9">
      <c r="G977" s="5"/>
      <c r="I977" s="7"/>
    </row>
    <row r="978" spans="7:9">
      <c r="G978" s="5"/>
      <c r="I978" s="7"/>
    </row>
    <row r="979" spans="7:9">
      <c r="G979" s="5"/>
      <c r="I979" s="7"/>
    </row>
    <row r="980" spans="7:9">
      <c r="G980" s="5"/>
      <c r="I980" s="7"/>
    </row>
    <row r="981" spans="7:9">
      <c r="G981" s="5"/>
      <c r="I981" s="7"/>
    </row>
    <row r="982" spans="7:9">
      <c r="G982" s="5"/>
      <c r="I982" s="7"/>
    </row>
    <row r="983" spans="7:9">
      <c r="G983" s="5"/>
      <c r="I983" s="7"/>
    </row>
    <row r="984" spans="7:9">
      <c r="G984" s="5"/>
      <c r="I984" s="7"/>
    </row>
    <row r="985" spans="7:9">
      <c r="G985" s="5"/>
      <c r="I985" s="7"/>
    </row>
    <row r="986" spans="7:9">
      <c r="G986" s="5"/>
      <c r="I986" s="7"/>
    </row>
    <row r="987" spans="7:9">
      <c r="G987" s="5"/>
      <c r="I987" s="7"/>
    </row>
    <row r="988" spans="7:9">
      <c r="G988" s="5"/>
      <c r="I988" s="7"/>
    </row>
    <row r="989" spans="7:9">
      <c r="G989" s="5"/>
      <c r="I989" s="7"/>
    </row>
    <row r="990" spans="7:9">
      <c r="G990" s="5"/>
      <c r="I990" s="7"/>
    </row>
    <row r="991" spans="7:9">
      <c r="G991" s="5"/>
      <c r="I991" s="7"/>
    </row>
    <row r="992" spans="7:9">
      <c r="G992" s="5"/>
      <c r="I992" s="7"/>
    </row>
    <row r="993" spans="7:9">
      <c r="G993" s="5"/>
      <c r="I993" s="7"/>
    </row>
    <row r="994" spans="7:9">
      <c r="G994" s="5"/>
      <c r="I994" s="7"/>
    </row>
    <row r="995" spans="7:9">
      <c r="G995" s="5"/>
      <c r="I995" s="7"/>
    </row>
    <row r="996" spans="7:9">
      <c r="G996" s="5"/>
      <c r="I996" s="7"/>
    </row>
    <row r="997" spans="7:9">
      <c r="G997" s="5"/>
      <c r="I997" s="7"/>
    </row>
    <row r="998" spans="7:9">
      <c r="G998" s="5"/>
      <c r="I998" s="7"/>
    </row>
    <row r="999" spans="7:9">
      <c r="G999" s="5"/>
      <c r="I999" s="7"/>
    </row>
    <row r="1000" spans="7:9">
      <c r="G1000" s="5"/>
      <c r="I1000" s="7"/>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X184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42.6640625" customWidth="1"/>
    <col min="2" max="2" width="40.44140625" customWidth="1"/>
    <col min="3" max="3" width="47.77734375" customWidth="1"/>
    <col min="4" max="4" width="79.88671875" customWidth="1"/>
    <col min="5" max="5" width="22.6640625" customWidth="1"/>
    <col min="6" max="6" width="26.33203125" customWidth="1"/>
    <col min="7" max="7" width="38.44140625" customWidth="1"/>
    <col min="8" max="8" width="20.33203125" customWidth="1"/>
    <col min="9" max="10" width="33" customWidth="1"/>
  </cols>
  <sheetData>
    <row r="1" spans="1:24">
      <c r="A1" s="10" t="s">
        <v>0</v>
      </c>
      <c r="B1" s="9" t="s">
        <v>1</v>
      </c>
      <c r="C1" s="9" t="s">
        <v>2</v>
      </c>
      <c r="D1" s="9" t="s">
        <v>3</v>
      </c>
      <c r="E1" s="9" t="s">
        <v>4</v>
      </c>
      <c r="F1" s="9" t="s">
        <v>5</v>
      </c>
      <c r="G1" s="12" t="s">
        <v>6</v>
      </c>
      <c r="H1" s="12" t="s">
        <v>7</v>
      </c>
      <c r="I1" s="12" t="s">
        <v>8</v>
      </c>
      <c r="J1" s="9" t="s">
        <v>9</v>
      </c>
      <c r="K1" s="9" t="s">
        <v>10</v>
      </c>
      <c r="L1" s="9" t="s">
        <v>205</v>
      </c>
      <c r="M1" s="9"/>
      <c r="N1" s="9"/>
      <c r="O1" s="9"/>
      <c r="P1" s="9"/>
      <c r="Q1" s="9"/>
      <c r="R1" s="9"/>
      <c r="S1" s="9"/>
      <c r="T1" s="9"/>
      <c r="U1" s="9"/>
      <c r="V1" s="9"/>
      <c r="W1" s="9"/>
      <c r="X1" s="9"/>
    </row>
    <row r="2" spans="1:24">
      <c r="A2" s="10" t="s">
        <v>14494</v>
      </c>
      <c r="B2" s="13" t="s">
        <v>14495</v>
      </c>
      <c r="C2" s="13" t="s">
        <v>14496</v>
      </c>
      <c r="D2" s="47" t="s">
        <v>14496</v>
      </c>
      <c r="E2" s="17" t="s">
        <v>14497</v>
      </c>
      <c r="F2" s="5" t="s">
        <v>14498</v>
      </c>
      <c r="G2" s="5" t="s">
        <v>14499</v>
      </c>
      <c r="H2" s="6" t="s">
        <v>14500</v>
      </c>
      <c r="I2" s="7" t="s">
        <v>14497</v>
      </c>
      <c r="J2" s="13" t="s">
        <v>14501</v>
      </c>
      <c r="K2" s="3"/>
      <c r="L2" s="5" t="s">
        <v>57</v>
      </c>
    </row>
    <row r="3" spans="1:24">
      <c r="A3" s="10" t="s">
        <v>14502</v>
      </c>
      <c r="B3" s="13" t="s">
        <v>14503</v>
      </c>
      <c r="C3" s="13" t="s">
        <v>14504</v>
      </c>
      <c r="D3" s="47" t="s">
        <v>14495</v>
      </c>
      <c r="E3" s="17" t="s">
        <v>14505</v>
      </c>
      <c r="F3" s="5" t="s">
        <v>14506</v>
      </c>
      <c r="G3" s="5" t="s">
        <v>14499</v>
      </c>
      <c r="H3" s="6" t="s">
        <v>14507</v>
      </c>
      <c r="I3" s="7" t="s">
        <v>14505</v>
      </c>
      <c r="J3" s="13" t="s">
        <v>14501</v>
      </c>
      <c r="K3" s="3"/>
      <c r="L3" s="5" t="s">
        <v>57</v>
      </c>
    </row>
    <row r="4" spans="1:24">
      <c r="A4" s="93" t="s">
        <v>14508</v>
      </c>
      <c r="B4" s="13" t="s">
        <v>7396</v>
      </c>
      <c r="C4" s="13" t="s">
        <v>7396</v>
      </c>
      <c r="D4" s="47" t="s">
        <v>7396</v>
      </c>
      <c r="E4" s="17" t="s">
        <v>7396</v>
      </c>
      <c r="F4" s="5" t="s">
        <v>14509</v>
      </c>
      <c r="G4" s="5" t="s">
        <v>14510</v>
      </c>
      <c r="H4" s="6" t="s">
        <v>14511</v>
      </c>
      <c r="I4" s="7" t="s">
        <v>7396</v>
      </c>
      <c r="J4" s="13" t="s">
        <v>14512</v>
      </c>
      <c r="K4" s="3"/>
      <c r="L4" s="5" t="s">
        <v>57</v>
      </c>
    </row>
    <row r="5" spans="1:24">
      <c r="A5" s="93" t="s">
        <v>14513</v>
      </c>
      <c r="B5" s="13" t="s">
        <v>14514</v>
      </c>
      <c r="C5" s="13" t="s">
        <v>14515</v>
      </c>
      <c r="D5" s="47" t="s">
        <v>14516</v>
      </c>
      <c r="E5" s="17" t="s">
        <v>14517</v>
      </c>
      <c r="F5" s="5" t="s">
        <v>14518</v>
      </c>
      <c r="G5" s="5" t="s">
        <v>14519</v>
      </c>
      <c r="H5" s="6" t="s">
        <v>14520</v>
      </c>
      <c r="I5" s="7" t="s">
        <v>14521</v>
      </c>
      <c r="J5" s="13" t="s">
        <v>14522</v>
      </c>
      <c r="K5" s="3"/>
      <c r="L5" s="5" t="s">
        <v>57</v>
      </c>
    </row>
    <row r="6" spans="1:24" ht="15.75" customHeight="1">
      <c r="A6" s="93" t="s">
        <v>14523</v>
      </c>
      <c r="B6" s="35" t="s">
        <v>14524</v>
      </c>
      <c r="C6" s="13" t="s">
        <v>14525</v>
      </c>
      <c r="D6" s="47" t="s">
        <v>14526</v>
      </c>
      <c r="E6" s="17" t="s">
        <v>14527</v>
      </c>
      <c r="F6" s="5" t="s">
        <v>14528</v>
      </c>
      <c r="G6" s="5" t="s">
        <v>14529</v>
      </c>
      <c r="H6" s="6" t="s">
        <v>14530</v>
      </c>
      <c r="I6" s="7" t="s">
        <v>14531</v>
      </c>
      <c r="J6" s="13" t="s">
        <v>14532</v>
      </c>
      <c r="K6" s="3"/>
      <c r="L6" s="5" t="s">
        <v>57</v>
      </c>
    </row>
    <row r="7" spans="1:24">
      <c r="A7" s="93" t="s">
        <v>14533</v>
      </c>
      <c r="B7" s="13" t="s">
        <v>14534</v>
      </c>
      <c r="C7" s="13" t="s">
        <v>14535</v>
      </c>
      <c r="D7" s="47" t="s">
        <v>14536</v>
      </c>
      <c r="E7" s="17" t="s">
        <v>14537</v>
      </c>
      <c r="F7" s="5" t="s">
        <v>14538</v>
      </c>
      <c r="G7" s="5" t="s">
        <v>14539</v>
      </c>
      <c r="H7" s="6" t="s">
        <v>14540</v>
      </c>
      <c r="I7" s="7" t="s">
        <v>14541</v>
      </c>
      <c r="J7" s="13" t="s">
        <v>14542</v>
      </c>
      <c r="K7" s="3"/>
      <c r="L7" s="5" t="s">
        <v>57</v>
      </c>
    </row>
    <row r="8" spans="1:24" ht="15.75" customHeight="1">
      <c r="A8" s="93" t="s">
        <v>14543</v>
      </c>
      <c r="B8" s="35" t="s">
        <v>14544</v>
      </c>
      <c r="C8" s="13" t="s">
        <v>14545</v>
      </c>
      <c r="D8" s="47" t="s">
        <v>14546</v>
      </c>
      <c r="E8" s="17" t="s">
        <v>14547</v>
      </c>
      <c r="F8" s="5" t="s">
        <v>14548</v>
      </c>
      <c r="G8" s="5" t="s">
        <v>14549</v>
      </c>
      <c r="H8" s="6" t="s">
        <v>14550</v>
      </c>
      <c r="I8" s="7" t="s">
        <v>14551</v>
      </c>
      <c r="J8" s="13" t="s">
        <v>14552</v>
      </c>
      <c r="K8" s="3"/>
      <c r="L8" s="5" t="s">
        <v>57</v>
      </c>
    </row>
    <row r="9" spans="1:24">
      <c r="A9" s="93" t="s">
        <v>14553</v>
      </c>
      <c r="B9" s="13" t="s">
        <v>7984</v>
      </c>
      <c r="C9" s="13" t="s">
        <v>14554</v>
      </c>
      <c r="D9" s="47" t="s">
        <v>7986</v>
      </c>
      <c r="E9" s="17" t="s">
        <v>7987</v>
      </c>
      <c r="F9" s="5" t="s">
        <v>7988</v>
      </c>
      <c r="G9" s="5" t="s">
        <v>9626</v>
      </c>
      <c r="H9" s="6" t="s">
        <v>7990</v>
      </c>
      <c r="I9" s="7" t="s">
        <v>7991</v>
      </c>
      <c r="J9" s="13" t="s">
        <v>14555</v>
      </c>
      <c r="K9" s="3"/>
      <c r="L9" s="5" t="s">
        <v>57</v>
      </c>
    </row>
    <row r="10" spans="1:24">
      <c r="A10" s="93" t="s">
        <v>14556</v>
      </c>
      <c r="B10" s="13" t="s">
        <v>14557</v>
      </c>
      <c r="C10" s="13" t="s">
        <v>14558</v>
      </c>
      <c r="D10" s="47" t="s">
        <v>14559</v>
      </c>
      <c r="E10" s="17" t="s">
        <v>14560</v>
      </c>
      <c r="F10" s="5" t="s">
        <v>14561</v>
      </c>
      <c r="G10" s="5" t="s">
        <v>14562</v>
      </c>
      <c r="H10" s="6" t="s">
        <v>14563</v>
      </c>
      <c r="I10" s="7" t="s">
        <v>14564</v>
      </c>
      <c r="J10" s="13" t="s">
        <v>14565</v>
      </c>
      <c r="K10" s="3"/>
      <c r="L10" s="5" t="s">
        <v>57</v>
      </c>
    </row>
    <row r="11" spans="1:24">
      <c r="A11" s="93" t="s">
        <v>14566</v>
      </c>
      <c r="B11" s="13" t="s">
        <v>14567</v>
      </c>
      <c r="C11" s="13" t="s">
        <v>14568</v>
      </c>
      <c r="D11" s="47" t="s">
        <v>14569</v>
      </c>
      <c r="E11" s="17" t="s">
        <v>14570</v>
      </c>
      <c r="F11" s="5" t="s">
        <v>14571</v>
      </c>
      <c r="G11" s="5" t="s">
        <v>14572</v>
      </c>
      <c r="H11" s="6" t="s">
        <v>14573</v>
      </c>
      <c r="I11" s="7" t="s">
        <v>14574</v>
      </c>
      <c r="J11" s="13" t="s">
        <v>14575</v>
      </c>
      <c r="K11" s="3"/>
      <c r="L11" s="5" t="s">
        <v>57</v>
      </c>
    </row>
    <row r="12" spans="1:24">
      <c r="A12" s="93" t="s">
        <v>14576</v>
      </c>
      <c r="B12" s="13" t="s">
        <v>14577</v>
      </c>
      <c r="C12" s="13" t="s">
        <v>14578</v>
      </c>
      <c r="D12" s="47" t="s">
        <v>14579</v>
      </c>
      <c r="E12" s="17" t="s">
        <v>14580</v>
      </c>
      <c r="F12" s="5" t="s">
        <v>14581</v>
      </c>
      <c r="G12" s="5" t="s">
        <v>14582</v>
      </c>
      <c r="H12" s="6" t="s">
        <v>14583</v>
      </c>
      <c r="I12" s="7" t="s">
        <v>14584</v>
      </c>
      <c r="J12" s="13" t="s">
        <v>14585</v>
      </c>
      <c r="K12" s="3"/>
      <c r="L12" s="5" t="s">
        <v>57</v>
      </c>
    </row>
    <row r="13" spans="1:24">
      <c r="A13" s="93" t="s">
        <v>14586</v>
      </c>
      <c r="B13" s="13" t="s">
        <v>7338</v>
      </c>
      <c r="C13" s="13" t="s">
        <v>7517</v>
      </c>
      <c r="D13" s="47" t="s">
        <v>7340</v>
      </c>
      <c r="E13" s="17" t="s">
        <v>7341</v>
      </c>
      <c r="F13" s="5" t="s">
        <v>14587</v>
      </c>
      <c r="G13" s="5" t="s">
        <v>7343</v>
      </c>
      <c r="H13" s="6" t="s">
        <v>14588</v>
      </c>
      <c r="I13" s="7" t="s">
        <v>7341</v>
      </c>
      <c r="J13" s="13" t="s">
        <v>14512</v>
      </c>
      <c r="K13" s="3"/>
      <c r="L13" s="5" t="s">
        <v>57</v>
      </c>
    </row>
    <row r="14" spans="1:24">
      <c r="A14" s="93" t="s">
        <v>14589</v>
      </c>
      <c r="B14" s="13" t="s">
        <v>7362</v>
      </c>
      <c r="C14" s="13" t="s">
        <v>14590</v>
      </c>
      <c r="D14" s="47" t="s">
        <v>7364</v>
      </c>
      <c r="E14" s="17" t="s">
        <v>7365</v>
      </c>
      <c r="F14" s="5" t="s">
        <v>7366</v>
      </c>
      <c r="G14" s="5" t="s">
        <v>7367</v>
      </c>
      <c r="H14" s="6" t="s">
        <v>7368</v>
      </c>
      <c r="I14" s="7" t="s">
        <v>7369</v>
      </c>
      <c r="J14" s="13" t="s">
        <v>14591</v>
      </c>
      <c r="K14" s="3"/>
      <c r="L14" s="5" t="s">
        <v>57</v>
      </c>
    </row>
    <row r="15" spans="1:24">
      <c r="A15" s="93" t="s">
        <v>14592</v>
      </c>
      <c r="B15" s="13" t="s">
        <v>14593</v>
      </c>
      <c r="C15" s="13" t="s">
        <v>14594</v>
      </c>
      <c r="D15" s="47" t="s">
        <v>14595</v>
      </c>
      <c r="E15" s="17" t="s">
        <v>14596</v>
      </c>
      <c r="F15" s="5" t="s">
        <v>14597</v>
      </c>
      <c r="G15" s="5" t="s">
        <v>14598</v>
      </c>
      <c r="H15" s="6" t="s">
        <v>14599</v>
      </c>
      <c r="I15" s="7" t="s">
        <v>14600</v>
      </c>
      <c r="J15" s="13" t="s">
        <v>14601</v>
      </c>
      <c r="K15" s="3"/>
      <c r="L15" s="5" t="s">
        <v>57</v>
      </c>
    </row>
    <row r="16" spans="1:24">
      <c r="A16" s="93" t="s">
        <v>14602</v>
      </c>
      <c r="B16" s="13" t="s">
        <v>6490</v>
      </c>
      <c r="C16" s="13" t="s">
        <v>14603</v>
      </c>
      <c r="D16" s="47" t="s">
        <v>6490</v>
      </c>
      <c r="E16" s="17" t="s">
        <v>14604</v>
      </c>
      <c r="F16" s="5" t="s">
        <v>14604</v>
      </c>
      <c r="G16" s="5" t="s">
        <v>14605</v>
      </c>
      <c r="H16" s="6" t="s">
        <v>14606</v>
      </c>
      <c r="I16" s="7" t="s">
        <v>14607</v>
      </c>
      <c r="J16" s="13" t="s">
        <v>14608</v>
      </c>
      <c r="K16" s="3"/>
      <c r="L16" s="5" t="s">
        <v>57</v>
      </c>
    </row>
    <row r="17" spans="1:12">
      <c r="A17" s="93" t="s">
        <v>14609</v>
      </c>
      <c r="B17" s="13" t="s">
        <v>14610</v>
      </c>
      <c r="C17" s="13" t="s">
        <v>14611</v>
      </c>
      <c r="D17" s="47" t="s">
        <v>14612</v>
      </c>
      <c r="E17" s="17" t="s">
        <v>14613</v>
      </c>
      <c r="F17" s="5" t="s">
        <v>14614</v>
      </c>
      <c r="G17" s="5" t="s">
        <v>14615</v>
      </c>
      <c r="H17" s="6" t="s">
        <v>14616</v>
      </c>
      <c r="I17" s="7" t="s">
        <v>14617</v>
      </c>
      <c r="J17" s="13" t="s">
        <v>14618</v>
      </c>
      <c r="K17" s="3"/>
      <c r="L17" s="5" t="s">
        <v>57</v>
      </c>
    </row>
    <row r="18" spans="1:12">
      <c r="A18" s="93" t="s">
        <v>14619</v>
      </c>
      <c r="B18" s="13" t="s">
        <v>14620</v>
      </c>
      <c r="C18" s="13" t="s">
        <v>14621</v>
      </c>
      <c r="D18" s="47" t="s">
        <v>14622</v>
      </c>
      <c r="E18" s="17" t="s">
        <v>14623</v>
      </c>
      <c r="F18" s="5" t="s">
        <v>14624</v>
      </c>
      <c r="G18" s="5" t="s">
        <v>14625</v>
      </c>
      <c r="H18" s="6" t="s">
        <v>14626</v>
      </c>
      <c r="I18" s="7" t="s">
        <v>14627</v>
      </c>
      <c r="J18" s="13" t="s">
        <v>14628</v>
      </c>
      <c r="K18" s="3"/>
      <c r="L18" s="5" t="s">
        <v>57</v>
      </c>
    </row>
    <row r="19" spans="1:12">
      <c r="A19" s="93" t="s">
        <v>14629</v>
      </c>
      <c r="B19" s="13" t="s">
        <v>14630</v>
      </c>
      <c r="C19" s="13" t="s">
        <v>14631</v>
      </c>
      <c r="D19" s="47" t="s">
        <v>14632</v>
      </c>
      <c r="E19" s="17" t="s">
        <v>14633</v>
      </c>
      <c r="F19" s="5" t="s">
        <v>8778</v>
      </c>
      <c r="G19" s="5" t="s">
        <v>14634</v>
      </c>
      <c r="H19" s="6" t="s">
        <v>14635</v>
      </c>
      <c r="I19" s="7" t="s">
        <v>14636</v>
      </c>
      <c r="J19" s="13" t="s">
        <v>14637</v>
      </c>
      <c r="K19" s="3"/>
      <c r="L19" s="5" t="s">
        <v>57</v>
      </c>
    </row>
    <row r="20" spans="1:12">
      <c r="A20" s="93" t="s">
        <v>14638</v>
      </c>
      <c r="B20" s="13" t="s">
        <v>14639</v>
      </c>
      <c r="C20" s="13" t="s">
        <v>14640</v>
      </c>
      <c r="D20" s="47" t="s">
        <v>14641</v>
      </c>
      <c r="E20" s="17" t="s">
        <v>14642</v>
      </c>
      <c r="F20" s="5" t="s">
        <v>14643</v>
      </c>
      <c r="G20" s="5" t="s">
        <v>14644</v>
      </c>
      <c r="H20" s="6" t="s">
        <v>14645</v>
      </c>
      <c r="I20" s="7" t="s">
        <v>14646</v>
      </c>
      <c r="J20" s="13" t="s">
        <v>14647</v>
      </c>
      <c r="K20" s="3"/>
      <c r="L20" s="5" t="s">
        <v>57</v>
      </c>
    </row>
    <row r="21" spans="1:12">
      <c r="A21" s="93" t="s">
        <v>14648</v>
      </c>
      <c r="B21" s="13" t="s">
        <v>10110</v>
      </c>
      <c r="C21" s="13" t="s">
        <v>10111</v>
      </c>
      <c r="D21" s="47" t="s">
        <v>10112</v>
      </c>
      <c r="E21" s="17" t="s">
        <v>10113</v>
      </c>
      <c r="F21" s="5" t="s">
        <v>10114</v>
      </c>
      <c r="G21" s="5" t="s">
        <v>10115</v>
      </c>
      <c r="H21" s="6" t="s">
        <v>10116</v>
      </c>
      <c r="I21" s="7" t="s">
        <v>10113</v>
      </c>
      <c r="J21" s="13" t="s">
        <v>14649</v>
      </c>
      <c r="K21" s="3"/>
      <c r="L21" s="5" t="s">
        <v>57</v>
      </c>
    </row>
    <row r="22" spans="1:12">
      <c r="A22" s="93" t="s">
        <v>14650</v>
      </c>
      <c r="B22" s="13" t="s">
        <v>10119</v>
      </c>
      <c r="C22" s="13" t="s">
        <v>10120</v>
      </c>
      <c r="D22" s="47" t="s">
        <v>10121</v>
      </c>
      <c r="E22" s="17" t="s">
        <v>10122</v>
      </c>
      <c r="F22" s="5" t="s">
        <v>10123</v>
      </c>
      <c r="G22" s="5" t="s">
        <v>10124</v>
      </c>
      <c r="H22" s="6" t="s">
        <v>10125</v>
      </c>
      <c r="I22" s="7" t="s">
        <v>10126</v>
      </c>
      <c r="J22" s="13" t="s">
        <v>14651</v>
      </c>
      <c r="K22" s="3"/>
      <c r="L22" s="5" t="s">
        <v>57</v>
      </c>
    </row>
    <row r="23" spans="1:12">
      <c r="A23" s="93" t="s">
        <v>14652</v>
      </c>
      <c r="B23" s="13" t="s">
        <v>9607</v>
      </c>
      <c r="C23" s="13" t="s">
        <v>9608</v>
      </c>
      <c r="D23" s="47" t="s">
        <v>9609</v>
      </c>
      <c r="E23" s="17" t="s">
        <v>9610</v>
      </c>
      <c r="F23" s="5" t="s">
        <v>9611</v>
      </c>
      <c r="G23" s="5" t="s">
        <v>9612</v>
      </c>
      <c r="H23" s="6" t="s">
        <v>14653</v>
      </c>
      <c r="I23" s="7" t="s">
        <v>9607</v>
      </c>
      <c r="J23" s="13" t="s">
        <v>14654</v>
      </c>
      <c r="K23" s="3"/>
      <c r="L23" s="5" t="s">
        <v>57</v>
      </c>
    </row>
    <row r="24" spans="1:12">
      <c r="A24" s="93" t="s">
        <v>14655</v>
      </c>
      <c r="B24" s="13" t="s">
        <v>9616</v>
      </c>
      <c r="C24" s="13" t="s">
        <v>9617</v>
      </c>
      <c r="D24" s="47" t="s">
        <v>9618</v>
      </c>
      <c r="E24" s="17" t="s">
        <v>9619</v>
      </c>
      <c r="F24" s="5" t="s">
        <v>9620</v>
      </c>
      <c r="G24" s="5" t="s">
        <v>9621</v>
      </c>
      <c r="H24" s="6" t="s">
        <v>14656</v>
      </c>
      <c r="I24" s="7" t="s">
        <v>9616</v>
      </c>
      <c r="J24" s="13" t="s">
        <v>14657</v>
      </c>
      <c r="K24" s="3"/>
      <c r="L24" s="5" t="s">
        <v>57</v>
      </c>
    </row>
    <row r="25" spans="1:12" ht="15.75" customHeight="1">
      <c r="A25" s="93" t="s">
        <v>14658</v>
      </c>
      <c r="B25" s="35" t="s">
        <v>14659</v>
      </c>
      <c r="C25" s="13" t="s">
        <v>14660</v>
      </c>
      <c r="D25" s="47" t="s">
        <v>14661</v>
      </c>
      <c r="E25" s="17" t="s">
        <v>14662</v>
      </c>
      <c r="F25" s="5" t="s">
        <v>14663</v>
      </c>
      <c r="G25" s="5" t="s">
        <v>14664</v>
      </c>
      <c r="H25" s="6" t="s">
        <v>14665</v>
      </c>
      <c r="I25" s="7" t="s">
        <v>14666</v>
      </c>
      <c r="J25" s="13" t="s">
        <v>14667</v>
      </c>
      <c r="K25" s="3"/>
      <c r="L25" s="5" t="s">
        <v>57</v>
      </c>
    </row>
    <row r="26" spans="1:12">
      <c r="A26" s="93" t="s">
        <v>14668</v>
      </c>
      <c r="B26" s="13" t="s">
        <v>14669</v>
      </c>
      <c r="C26" s="13" t="s">
        <v>14669</v>
      </c>
      <c r="D26" s="47" t="s">
        <v>14670</v>
      </c>
      <c r="E26" s="17" t="s">
        <v>14671</v>
      </c>
      <c r="F26" s="5" t="s">
        <v>14672</v>
      </c>
      <c r="G26" s="5" t="s">
        <v>14673</v>
      </c>
      <c r="H26" s="6" t="s">
        <v>14674</v>
      </c>
      <c r="I26" s="7" t="s">
        <v>14675</v>
      </c>
      <c r="J26" s="13" t="s">
        <v>14676</v>
      </c>
      <c r="K26" s="3"/>
      <c r="L26" s="5" t="s">
        <v>57</v>
      </c>
    </row>
    <row r="27" spans="1:12">
      <c r="A27" s="93" t="s">
        <v>14677</v>
      </c>
      <c r="B27" s="13" t="s">
        <v>14678</v>
      </c>
      <c r="C27" s="13" t="s">
        <v>14679</v>
      </c>
      <c r="D27" s="47" t="s">
        <v>14680</v>
      </c>
      <c r="E27" s="17" t="s">
        <v>14681</v>
      </c>
      <c r="F27" s="5" t="s">
        <v>14682</v>
      </c>
      <c r="G27" s="5" t="s">
        <v>14683</v>
      </c>
      <c r="H27" s="6" t="s">
        <v>12535</v>
      </c>
      <c r="I27" s="7" t="s">
        <v>14684</v>
      </c>
      <c r="J27" s="13" t="s">
        <v>14685</v>
      </c>
      <c r="K27" s="3"/>
      <c r="L27" s="5" t="s">
        <v>57</v>
      </c>
    </row>
    <row r="28" spans="1:12" ht="52.8">
      <c r="A28" s="93" t="s">
        <v>14686</v>
      </c>
      <c r="B28" s="13" t="s">
        <v>7396</v>
      </c>
      <c r="C28" s="13" t="s">
        <v>7396</v>
      </c>
      <c r="D28" s="47" t="s">
        <v>7396</v>
      </c>
      <c r="E28" s="17" t="s">
        <v>7396</v>
      </c>
      <c r="F28" s="5" t="s">
        <v>14509</v>
      </c>
      <c r="G28" s="5" t="s">
        <v>14687</v>
      </c>
      <c r="H28" s="6" t="s">
        <v>14511</v>
      </c>
      <c r="I28" s="7" t="s">
        <v>7396</v>
      </c>
      <c r="J28" s="13" t="s">
        <v>14688</v>
      </c>
      <c r="K28" s="3"/>
      <c r="L28" s="5" t="s">
        <v>57</v>
      </c>
    </row>
    <row r="29" spans="1:12" ht="26.4">
      <c r="A29" s="93" t="s">
        <v>14689</v>
      </c>
      <c r="B29" s="13" t="s">
        <v>7308</v>
      </c>
      <c r="C29" s="13" t="s">
        <v>7513</v>
      </c>
      <c r="D29" s="47" t="s">
        <v>7310</v>
      </c>
      <c r="E29" s="17" t="s">
        <v>7311</v>
      </c>
      <c r="F29" s="5" t="s">
        <v>7312</v>
      </c>
      <c r="G29" s="5" t="s">
        <v>7313</v>
      </c>
      <c r="H29" s="6" t="s">
        <v>14690</v>
      </c>
      <c r="I29" s="7" t="s">
        <v>7315</v>
      </c>
      <c r="J29" s="13" t="s">
        <v>14512</v>
      </c>
      <c r="K29" s="3"/>
      <c r="L29" s="5" t="s">
        <v>57</v>
      </c>
    </row>
    <row r="30" spans="1:12" ht="26.4">
      <c r="A30" s="93" t="s">
        <v>14691</v>
      </c>
      <c r="B30" s="13" t="s">
        <v>14692</v>
      </c>
      <c r="C30" s="13" t="s">
        <v>14693</v>
      </c>
      <c r="D30" s="47" t="s">
        <v>14694</v>
      </c>
      <c r="E30" s="17" t="s">
        <v>14695</v>
      </c>
      <c r="F30" s="5" t="s">
        <v>14696</v>
      </c>
      <c r="G30" s="5" t="s">
        <v>14697</v>
      </c>
      <c r="H30" s="6" t="s">
        <v>14698</v>
      </c>
      <c r="I30" s="7" t="s">
        <v>14699</v>
      </c>
      <c r="J30" s="13" t="s">
        <v>14700</v>
      </c>
      <c r="K30" s="3"/>
      <c r="L30" s="5" t="s">
        <v>57</v>
      </c>
    </row>
    <row r="31" spans="1:12" ht="26.4">
      <c r="A31" s="93" t="s">
        <v>14701</v>
      </c>
      <c r="B31" s="13" t="s">
        <v>14702</v>
      </c>
      <c r="C31" s="13" t="s">
        <v>14703</v>
      </c>
      <c r="D31" s="47" t="s">
        <v>14704</v>
      </c>
      <c r="E31" s="17" t="s">
        <v>14705</v>
      </c>
      <c r="F31" s="5" t="s">
        <v>14706</v>
      </c>
      <c r="G31" s="5" t="s">
        <v>14707</v>
      </c>
      <c r="H31" s="6" t="s">
        <v>14708</v>
      </c>
      <c r="I31" s="7" t="s">
        <v>14709</v>
      </c>
      <c r="J31" s="13" t="s">
        <v>14710</v>
      </c>
      <c r="K31" s="3"/>
      <c r="L31" s="5" t="s">
        <v>57</v>
      </c>
    </row>
    <row r="32" spans="1:12" ht="26.4">
      <c r="A32" s="93" t="s">
        <v>14711</v>
      </c>
      <c r="B32" s="13" t="s">
        <v>14712</v>
      </c>
      <c r="C32" s="13" t="s">
        <v>14713</v>
      </c>
      <c r="D32" s="47" t="s">
        <v>14714</v>
      </c>
      <c r="E32" s="17" t="s">
        <v>14715</v>
      </c>
      <c r="F32" s="5" t="s">
        <v>14716</v>
      </c>
      <c r="G32" s="5" t="s">
        <v>14717</v>
      </c>
      <c r="H32" s="6" t="s">
        <v>14718</v>
      </c>
      <c r="I32" s="7" t="s">
        <v>14719</v>
      </c>
      <c r="J32" s="13" t="s">
        <v>14720</v>
      </c>
      <c r="K32" s="3"/>
      <c r="L32" s="5" t="s">
        <v>57</v>
      </c>
    </row>
    <row r="33" spans="1:12" ht="26.4">
      <c r="A33" s="93" t="s">
        <v>14721</v>
      </c>
      <c r="B33" s="13" t="s">
        <v>14722</v>
      </c>
      <c r="C33" s="13" t="s">
        <v>14723</v>
      </c>
      <c r="D33" s="47" t="s">
        <v>14724</v>
      </c>
      <c r="E33" s="17" t="s">
        <v>14725</v>
      </c>
      <c r="F33" s="5" t="s">
        <v>14726</v>
      </c>
      <c r="G33" s="5" t="s">
        <v>14727</v>
      </c>
      <c r="H33" s="6" t="s">
        <v>14728</v>
      </c>
      <c r="I33" s="7" t="s">
        <v>14729</v>
      </c>
      <c r="J33" s="13" t="s">
        <v>14730</v>
      </c>
      <c r="K33" s="3"/>
      <c r="L33" s="5" t="s">
        <v>57</v>
      </c>
    </row>
    <row r="34" spans="1:12" ht="26.4">
      <c r="A34" s="93" t="s">
        <v>14731</v>
      </c>
      <c r="B34" s="13" t="s">
        <v>14732</v>
      </c>
      <c r="C34" s="13" t="s">
        <v>14733</v>
      </c>
      <c r="D34" s="47" t="s">
        <v>14734</v>
      </c>
      <c r="E34" s="17" t="s">
        <v>14735</v>
      </c>
      <c r="F34" s="5" t="s">
        <v>14736</v>
      </c>
      <c r="G34" s="5" t="s">
        <v>14737</v>
      </c>
      <c r="H34" s="6" t="s">
        <v>14738</v>
      </c>
      <c r="I34" s="7" t="s">
        <v>14739</v>
      </c>
      <c r="J34" s="13" t="s">
        <v>14740</v>
      </c>
      <c r="K34" s="3"/>
      <c r="L34" s="5" t="s">
        <v>57</v>
      </c>
    </row>
    <row r="35" spans="1:12" ht="26.4">
      <c r="A35" s="93" t="s">
        <v>14741</v>
      </c>
      <c r="B35" s="13" t="s">
        <v>14742</v>
      </c>
      <c r="C35" s="13" t="s">
        <v>14743</v>
      </c>
      <c r="D35" s="47" t="s">
        <v>14744</v>
      </c>
      <c r="E35" s="17" t="s">
        <v>14745</v>
      </c>
      <c r="F35" s="5" t="s">
        <v>14746</v>
      </c>
      <c r="G35" s="5" t="s">
        <v>14747</v>
      </c>
      <c r="H35" s="6" t="s">
        <v>14748</v>
      </c>
      <c r="I35" s="7" t="s">
        <v>14749</v>
      </c>
      <c r="J35" s="13" t="s">
        <v>14750</v>
      </c>
      <c r="K35" s="3"/>
      <c r="L35" s="5" t="s">
        <v>57</v>
      </c>
    </row>
    <row r="36" spans="1:12" ht="26.4">
      <c r="A36" s="93" t="s">
        <v>14751</v>
      </c>
      <c r="B36" s="13" t="s">
        <v>10119</v>
      </c>
      <c r="C36" s="13" t="s">
        <v>10120</v>
      </c>
      <c r="D36" s="47" t="s">
        <v>10121</v>
      </c>
      <c r="E36" s="17" t="s">
        <v>10122</v>
      </c>
      <c r="F36" s="5" t="s">
        <v>10123</v>
      </c>
      <c r="G36" s="5" t="s">
        <v>10124</v>
      </c>
      <c r="H36" s="6" t="s">
        <v>10125</v>
      </c>
      <c r="I36" s="7" t="s">
        <v>10126</v>
      </c>
      <c r="J36" s="13" t="s">
        <v>14752</v>
      </c>
      <c r="K36" s="3"/>
      <c r="L36" s="5" t="s">
        <v>57</v>
      </c>
    </row>
    <row r="37" spans="1:12" ht="39.6">
      <c r="A37" s="93" t="s">
        <v>14753</v>
      </c>
      <c r="B37" s="13" t="s">
        <v>12165</v>
      </c>
      <c r="C37" s="13" t="s">
        <v>12166</v>
      </c>
      <c r="D37" s="47" t="s">
        <v>12165</v>
      </c>
      <c r="E37" s="17" t="s">
        <v>12167</v>
      </c>
      <c r="F37" s="5" t="s">
        <v>12166</v>
      </c>
      <c r="G37" s="5" t="s">
        <v>12168</v>
      </c>
      <c r="H37" s="6" t="s">
        <v>14754</v>
      </c>
      <c r="I37" s="7" t="s">
        <v>12170</v>
      </c>
      <c r="J37" s="13" t="s">
        <v>14755</v>
      </c>
      <c r="K37" s="3"/>
      <c r="L37" s="5" t="s">
        <v>57</v>
      </c>
    </row>
    <row r="38" spans="1:12" ht="39.6">
      <c r="A38" s="93" t="s">
        <v>14756</v>
      </c>
      <c r="B38" s="13" t="s">
        <v>14757</v>
      </c>
      <c r="C38" s="13" t="s">
        <v>10517</v>
      </c>
      <c r="D38" s="47" t="s">
        <v>14757</v>
      </c>
      <c r="E38" s="17" t="s">
        <v>14758</v>
      </c>
      <c r="F38" s="5" t="s">
        <v>10518</v>
      </c>
      <c r="G38" s="5" t="s">
        <v>10287</v>
      </c>
      <c r="H38" s="6" t="s">
        <v>14759</v>
      </c>
      <c r="I38" s="7" t="s">
        <v>14760</v>
      </c>
      <c r="J38" s="13" t="s">
        <v>14761</v>
      </c>
      <c r="K38" s="3"/>
      <c r="L38" s="5" t="s">
        <v>57</v>
      </c>
    </row>
    <row r="39" spans="1:12" ht="40.200000000000003">
      <c r="A39" s="93" t="s">
        <v>14762</v>
      </c>
      <c r="B39" s="35" t="s">
        <v>1876</v>
      </c>
      <c r="C39" s="13" t="s">
        <v>1877</v>
      </c>
      <c r="D39" s="47" t="s">
        <v>7813</v>
      </c>
      <c r="E39" s="17" t="s">
        <v>1879</v>
      </c>
      <c r="F39" s="5" t="s">
        <v>14763</v>
      </c>
      <c r="G39" s="5" t="s">
        <v>1880</v>
      </c>
      <c r="H39" s="6" t="s">
        <v>10328</v>
      </c>
      <c r="I39" s="7" t="s">
        <v>10325</v>
      </c>
      <c r="J39" s="13" t="s">
        <v>14764</v>
      </c>
      <c r="K39" s="3"/>
      <c r="L39" s="5" t="s">
        <v>57</v>
      </c>
    </row>
    <row r="40" spans="1:12" ht="26.4">
      <c r="A40" s="93" t="s">
        <v>14765</v>
      </c>
      <c r="B40" s="13" t="s">
        <v>7825</v>
      </c>
      <c r="C40" s="13" t="s">
        <v>7825</v>
      </c>
      <c r="D40" s="47" t="s">
        <v>7825</v>
      </c>
      <c r="E40" s="17" t="s">
        <v>7826</v>
      </c>
      <c r="F40" s="5" t="s">
        <v>7825</v>
      </c>
      <c r="G40" s="5" t="s">
        <v>7827</v>
      </c>
      <c r="H40" s="6" t="s">
        <v>14766</v>
      </c>
      <c r="I40" s="7" t="s">
        <v>7825</v>
      </c>
      <c r="J40" s="13" t="s">
        <v>14767</v>
      </c>
      <c r="K40" s="3"/>
      <c r="L40" s="5" t="s">
        <v>57</v>
      </c>
    </row>
    <row r="41" spans="1:12" ht="39.6">
      <c r="A41" s="93" t="s">
        <v>14768</v>
      </c>
      <c r="B41" s="13" t="s">
        <v>7643</v>
      </c>
      <c r="C41" s="13" t="s">
        <v>7643</v>
      </c>
      <c r="D41" s="47" t="s">
        <v>7641</v>
      </c>
      <c r="E41" s="17" t="s">
        <v>7830</v>
      </c>
      <c r="F41" s="5" t="s">
        <v>7643</v>
      </c>
      <c r="G41" s="5" t="s">
        <v>7831</v>
      </c>
      <c r="H41" s="6" t="s">
        <v>7645</v>
      </c>
      <c r="I41" s="7" t="s">
        <v>7643</v>
      </c>
      <c r="J41" s="13" t="s">
        <v>14769</v>
      </c>
      <c r="K41" s="3"/>
      <c r="L41" s="5" t="s">
        <v>57</v>
      </c>
    </row>
    <row r="42" spans="1:12" ht="39.6">
      <c r="A42" s="93" t="s">
        <v>14770</v>
      </c>
      <c r="B42" s="13" t="s">
        <v>14771</v>
      </c>
      <c r="C42" s="13" t="s">
        <v>14772</v>
      </c>
      <c r="D42" s="47" t="s">
        <v>14771</v>
      </c>
      <c r="E42" s="17" t="s">
        <v>14773</v>
      </c>
      <c r="F42" s="5" t="s">
        <v>14774</v>
      </c>
      <c r="G42" s="5" t="s">
        <v>14775</v>
      </c>
      <c r="H42" s="6" t="s">
        <v>14776</v>
      </c>
      <c r="I42" s="7" t="s">
        <v>14771</v>
      </c>
      <c r="J42" s="13" t="s">
        <v>14764</v>
      </c>
      <c r="K42" s="3"/>
      <c r="L42" s="5" t="s">
        <v>57</v>
      </c>
    </row>
    <row r="43" spans="1:12" ht="39.6">
      <c r="A43" s="10" t="s">
        <v>14777</v>
      </c>
      <c r="B43" s="13" t="s">
        <v>14778</v>
      </c>
      <c r="C43" s="13" t="s">
        <v>14779</v>
      </c>
      <c r="D43" s="47" t="s">
        <v>14780</v>
      </c>
      <c r="E43" s="17" t="s">
        <v>14781</v>
      </c>
      <c r="F43" s="5" t="s">
        <v>14782</v>
      </c>
      <c r="G43" s="5" t="s">
        <v>14783</v>
      </c>
      <c r="H43" s="6" t="s">
        <v>14784</v>
      </c>
      <c r="I43" s="7" t="s">
        <v>14785</v>
      </c>
      <c r="J43" s="13" t="s">
        <v>14786</v>
      </c>
      <c r="K43" s="3"/>
      <c r="L43" s="5" t="s">
        <v>57</v>
      </c>
    </row>
    <row r="44" spans="1:12" ht="39.6">
      <c r="A44" s="10" t="s">
        <v>14787</v>
      </c>
      <c r="B44" s="13" t="s">
        <v>14788</v>
      </c>
      <c r="C44" s="13" t="s">
        <v>14789</v>
      </c>
      <c r="D44" s="47" t="s">
        <v>14790</v>
      </c>
      <c r="E44" s="17" t="s">
        <v>14791</v>
      </c>
      <c r="F44" s="5" t="s">
        <v>14792</v>
      </c>
      <c r="G44" s="5" t="s">
        <v>14793</v>
      </c>
      <c r="H44" s="6" t="s">
        <v>14794</v>
      </c>
      <c r="I44" s="7" t="s">
        <v>14795</v>
      </c>
      <c r="J44" s="13" t="s">
        <v>14786</v>
      </c>
      <c r="K44" s="3"/>
      <c r="L44" s="5" t="s">
        <v>57</v>
      </c>
    </row>
    <row r="45" spans="1:12" ht="26.4">
      <c r="A45" s="10" t="s">
        <v>14796</v>
      </c>
      <c r="B45" s="13" t="s">
        <v>14797</v>
      </c>
      <c r="C45" s="13" t="s">
        <v>14798</v>
      </c>
      <c r="D45" s="47" t="s">
        <v>14799</v>
      </c>
      <c r="E45" s="17" t="s">
        <v>14800</v>
      </c>
      <c r="F45" s="5" t="s">
        <v>14801</v>
      </c>
      <c r="G45" s="5" t="s">
        <v>14802</v>
      </c>
      <c r="H45" s="6" t="s">
        <v>14803</v>
      </c>
      <c r="I45" s="7" t="s">
        <v>14800</v>
      </c>
      <c r="J45" s="13" t="s">
        <v>14804</v>
      </c>
      <c r="K45" s="3"/>
      <c r="L45" s="5" t="s">
        <v>57</v>
      </c>
    </row>
    <row r="46" spans="1:12" ht="26.4">
      <c r="A46" s="10" t="s">
        <v>14805</v>
      </c>
      <c r="B46" s="13" t="s">
        <v>14806</v>
      </c>
      <c r="C46" s="13" t="s">
        <v>14807</v>
      </c>
      <c r="D46" s="47" t="s">
        <v>14808</v>
      </c>
      <c r="E46" s="17" t="s">
        <v>14809</v>
      </c>
      <c r="F46" s="5" t="s">
        <v>14810</v>
      </c>
      <c r="G46" s="5" t="s">
        <v>14811</v>
      </c>
      <c r="H46" s="6" t="s">
        <v>14812</v>
      </c>
      <c r="I46" s="7" t="s">
        <v>14809</v>
      </c>
      <c r="J46" s="13" t="s">
        <v>14804</v>
      </c>
      <c r="K46" s="3"/>
      <c r="L46" s="5" t="s">
        <v>57</v>
      </c>
    </row>
    <row r="47" spans="1:12" ht="27">
      <c r="A47" s="10" t="s">
        <v>14813</v>
      </c>
      <c r="B47" s="35" t="s">
        <v>14814</v>
      </c>
      <c r="C47" s="13" t="s">
        <v>14815</v>
      </c>
      <c r="D47" s="47" t="s">
        <v>14816</v>
      </c>
      <c r="E47" s="17" t="s">
        <v>14817</v>
      </c>
      <c r="F47" s="5" t="s">
        <v>14818</v>
      </c>
      <c r="G47" s="5" t="s">
        <v>14819</v>
      </c>
      <c r="H47" s="6" t="s">
        <v>14820</v>
      </c>
      <c r="I47" s="7" t="s">
        <v>14817</v>
      </c>
      <c r="J47" s="13" t="s">
        <v>14804</v>
      </c>
      <c r="K47" s="3"/>
      <c r="L47" s="5" t="s">
        <v>57</v>
      </c>
    </row>
    <row r="48" spans="1:12" ht="14.4">
      <c r="A48" s="10" t="s">
        <v>14821</v>
      </c>
      <c r="B48" s="13" t="s">
        <v>14822</v>
      </c>
      <c r="C48" s="13" t="s">
        <v>14823</v>
      </c>
      <c r="D48" s="47" t="s">
        <v>14824</v>
      </c>
      <c r="E48" s="17" t="s">
        <v>14825</v>
      </c>
      <c r="F48" s="5" t="s">
        <v>14826</v>
      </c>
      <c r="G48" s="5" t="s">
        <v>14827</v>
      </c>
      <c r="H48" s="6" t="s">
        <v>14828</v>
      </c>
      <c r="I48" s="7" t="s">
        <v>14829</v>
      </c>
      <c r="J48" s="13" t="s">
        <v>14830</v>
      </c>
      <c r="K48" s="3"/>
      <c r="L48" s="5" t="s">
        <v>57</v>
      </c>
    </row>
    <row r="49" spans="1:12" ht="26.4">
      <c r="A49" s="10" t="s">
        <v>14831</v>
      </c>
      <c r="B49" s="13" t="s">
        <v>14832</v>
      </c>
      <c r="C49" s="13" t="s">
        <v>14833</v>
      </c>
      <c r="D49" s="47" t="s">
        <v>14832</v>
      </c>
      <c r="E49" s="17" t="s">
        <v>14834</v>
      </c>
      <c r="F49" s="5" t="s">
        <v>14835</v>
      </c>
      <c r="G49" s="5" t="s">
        <v>14827</v>
      </c>
      <c r="H49" s="6" t="s">
        <v>14832</v>
      </c>
      <c r="I49" s="7" t="s">
        <v>466</v>
      </c>
      <c r="J49" s="13" t="s">
        <v>14836</v>
      </c>
      <c r="K49" s="3"/>
      <c r="L49" s="5" t="s">
        <v>57</v>
      </c>
    </row>
    <row r="50" spans="1:12" ht="14.4">
      <c r="A50" s="10" t="s">
        <v>14837</v>
      </c>
      <c r="B50" s="13" t="s">
        <v>14838</v>
      </c>
      <c r="C50" s="13" t="s">
        <v>14839</v>
      </c>
      <c r="D50" s="47" t="s">
        <v>14840</v>
      </c>
      <c r="E50" s="17" t="s">
        <v>14841</v>
      </c>
      <c r="F50" s="5" t="s">
        <v>14842</v>
      </c>
      <c r="G50" s="5" t="s">
        <v>14843</v>
      </c>
      <c r="H50" s="6" t="s">
        <v>14844</v>
      </c>
      <c r="I50" s="7" t="s">
        <v>5945</v>
      </c>
      <c r="J50" s="13" t="s">
        <v>14830</v>
      </c>
      <c r="K50" s="3"/>
      <c r="L50" s="5" t="s">
        <v>57</v>
      </c>
    </row>
    <row r="51" spans="1:12" ht="26.4">
      <c r="A51" s="10" t="s">
        <v>14845</v>
      </c>
      <c r="B51" s="13" t="s">
        <v>14846</v>
      </c>
      <c r="C51" s="13" t="s">
        <v>14847</v>
      </c>
      <c r="D51" s="47" t="s">
        <v>14846</v>
      </c>
      <c r="E51" s="17" t="s">
        <v>14847</v>
      </c>
      <c r="F51" s="5" t="s">
        <v>14847</v>
      </c>
      <c r="G51" s="5" t="s">
        <v>14843</v>
      </c>
      <c r="H51" s="6" t="s">
        <v>14846</v>
      </c>
      <c r="I51" s="7" t="s">
        <v>660</v>
      </c>
      <c r="J51" s="13" t="s">
        <v>14848</v>
      </c>
      <c r="K51" s="3"/>
      <c r="L51" s="5" t="s">
        <v>57</v>
      </c>
    </row>
    <row r="52" spans="1:12" ht="14.4">
      <c r="A52" s="10" t="s">
        <v>14849</v>
      </c>
      <c r="B52" s="13" t="s">
        <v>14850</v>
      </c>
      <c r="C52" s="13" t="s">
        <v>14851</v>
      </c>
      <c r="D52" s="47" t="s">
        <v>14852</v>
      </c>
      <c r="E52" s="17" t="s">
        <v>14853</v>
      </c>
      <c r="F52" s="5" t="s">
        <v>14854</v>
      </c>
      <c r="G52" s="5" t="s">
        <v>14855</v>
      </c>
      <c r="H52" s="6" t="s">
        <v>14856</v>
      </c>
      <c r="I52" s="7" t="s">
        <v>14853</v>
      </c>
      <c r="J52" s="13" t="s">
        <v>14857</v>
      </c>
      <c r="K52" s="3"/>
      <c r="L52" s="5" t="s">
        <v>57</v>
      </c>
    </row>
    <row r="53" spans="1:12" ht="14.4">
      <c r="A53" s="10" t="s">
        <v>14858</v>
      </c>
      <c r="B53" s="13" t="s">
        <v>14859</v>
      </c>
      <c r="C53" s="13" t="s">
        <v>14860</v>
      </c>
      <c r="D53" s="47" t="s">
        <v>14861</v>
      </c>
      <c r="E53" s="17" t="s">
        <v>14862</v>
      </c>
      <c r="F53" s="5" t="s">
        <v>14863</v>
      </c>
      <c r="G53" s="5" t="s">
        <v>14864</v>
      </c>
      <c r="H53" s="6" t="s">
        <v>7471</v>
      </c>
      <c r="I53" s="7" t="s">
        <v>7472</v>
      </c>
      <c r="J53" s="13" t="s">
        <v>14865</v>
      </c>
      <c r="K53" s="3"/>
      <c r="L53" s="5" t="s">
        <v>57</v>
      </c>
    </row>
    <row r="54" spans="1:12" ht="14.4">
      <c r="A54" s="10" t="s">
        <v>14866</v>
      </c>
      <c r="B54" s="13" t="s">
        <v>4725</v>
      </c>
      <c r="C54" s="13" t="s">
        <v>4726</v>
      </c>
      <c r="D54" s="47" t="s">
        <v>4727</v>
      </c>
      <c r="E54" s="17" t="s">
        <v>4728</v>
      </c>
      <c r="F54" s="5" t="s">
        <v>9798</v>
      </c>
      <c r="G54" s="5" t="s">
        <v>7474</v>
      </c>
      <c r="H54" s="6" t="s">
        <v>5228</v>
      </c>
      <c r="I54" s="7" t="s">
        <v>4728</v>
      </c>
      <c r="J54" s="13" t="s">
        <v>14865</v>
      </c>
      <c r="K54" s="3"/>
      <c r="L54" s="5" t="s">
        <v>57</v>
      </c>
    </row>
    <row r="55" spans="1:12" ht="14.4">
      <c r="A55" s="10" t="s">
        <v>14867</v>
      </c>
      <c r="B55" s="13" t="s">
        <v>14868</v>
      </c>
      <c r="C55" s="13" t="s">
        <v>14869</v>
      </c>
      <c r="D55" s="47" t="s">
        <v>7478</v>
      </c>
      <c r="E55" s="17" t="s">
        <v>14869</v>
      </c>
      <c r="F55" s="5" t="s">
        <v>14869</v>
      </c>
      <c r="G55" s="5" t="s">
        <v>14870</v>
      </c>
      <c r="H55" s="6" t="s">
        <v>14871</v>
      </c>
      <c r="I55" s="7" t="s">
        <v>14869</v>
      </c>
      <c r="J55" s="13" t="s">
        <v>14865</v>
      </c>
      <c r="K55" s="3"/>
      <c r="L55" s="5" t="s">
        <v>57</v>
      </c>
    </row>
    <row r="56" spans="1:12" ht="14.4">
      <c r="A56" s="10" t="s">
        <v>14872</v>
      </c>
      <c r="B56" s="13" t="s">
        <v>14873</v>
      </c>
      <c r="C56" s="13" t="s">
        <v>14874</v>
      </c>
      <c r="D56" s="47" t="s">
        <v>14875</v>
      </c>
      <c r="E56" s="17" t="s">
        <v>14876</v>
      </c>
      <c r="F56" s="5" t="s">
        <v>14877</v>
      </c>
      <c r="G56" s="5" t="s">
        <v>14878</v>
      </c>
      <c r="H56" s="6" t="s">
        <v>14879</v>
      </c>
      <c r="I56" s="7" t="s">
        <v>14880</v>
      </c>
      <c r="J56" s="13" t="s">
        <v>14865</v>
      </c>
      <c r="K56" s="3"/>
      <c r="L56" s="5" t="s">
        <v>57</v>
      </c>
    </row>
    <row r="57" spans="1:12" ht="26.4">
      <c r="A57" s="10" t="s">
        <v>14881</v>
      </c>
      <c r="B57" s="13" t="s">
        <v>14882</v>
      </c>
      <c r="C57" s="13" t="s">
        <v>14883</v>
      </c>
      <c r="D57" s="47" t="s">
        <v>14884</v>
      </c>
      <c r="E57" s="17" t="s">
        <v>14885</v>
      </c>
      <c r="F57" s="5" t="s">
        <v>3727</v>
      </c>
      <c r="G57" s="5" t="s">
        <v>14886</v>
      </c>
      <c r="H57" s="6" t="s">
        <v>14887</v>
      </c>
      <c r="I57" s="7" t="s">
        <v>14888</v>
      </c>
      <c r="J57" s="13" t="s">
        <v>14889</v>
      </c>
      <c r="K57" s="3"/>
      <c r="L57" s="5" t="s">
        <v>57</v>
      </c>
    </row>
    <row r="58" spans="1:12" ht="14.4">
      <c r="A58" s="10" t="s">
        <v>14890</v>
      </c>
      <c r="B58" s="13" t="s">
        <v>14891</v>
      </c>
      <c r="C58" s="13" t="s">
        <v>14891</v>
      </c>
      <c r="D58" s="47" t="s">
        <v>14892</v>
      </c>
      <c r="E58" s="17" t="s">
        <v>14893</v>
      </c>
      <c r="F58" s="5" t="s">
        <v>14893</v>
      </c>
      <c r="G58" s="5" t="s">
        <v>14894</v>
      </c>
      <c r="H58" s="6" t="s">
        <v>14895</v>
      </c>
      <c r="I58" s="7" t="s">
        <v>14896</v>
      </c>
      <c r="J58" s="13" t="s">
        <v>14897</v>
      </c>
      <c r="K58" s="3"/>
      <c r="L58" s="5" t="s">
        <v>57</v>
      </c>
    </row>
    <row r="59" spans="1:12" ht="14.4">
      <c r="A59" s="10" t="s">
        <v>14898</v>
      </c>
      <c r="B59" s="13" t="s">
        <v>14899</v>
      </c>
      <c r="C59" s="13" t="s">
        <v>14899</v>
      </c>
      <c r="D59" s="47" t="s">
        <v>14899</v>
      </c>
      <c r="E59" s="17" t="s">
        <v>14900</v>
      </c>
      <c r="F59" s="5" t="s">
        <v>14900</v>
      </c>
      <c r="G59" s="5" t="s">
        <v>14901</v>
      </c>
      <c r="H59" s="6" t="s">
        <v>14902</v>
      </c>
      <c r="I59" s="7" t="s">
        <v>14900</v>
      </c>
      <c r="J59" s="13" t="s">
        <v>14897</v>
      </c>
      <c r="K59" s="3"/>
      <c r="L59" s="5" t="s">
        <v>57</v>
      </c>
    </row>
    <row r="60" spans="1:12" ht="14.4">
      <c r="A60" s="10" t="s">
        <v>14903</v>
      </c>
      <c r="B60" s="13" t="s">
        <v>14904</v>
      </c>
      <c r="C60" s="13" t="s">
        <v>14905</v>
      </c>
      <c r="D60" s="47" t="s">
        <v>14906</v>
      </c>
      <c r="E60" s="17" t="s">
        <v>14907</v>
      </c>
      <c r="F60" s="5" t="s">
        <v>14908</v>
      </c>
      <c r="G60" s="5" t="s">
        <v>14909</v>
      </c>
      <c r="H60" s="6" t="s">
        <v>14910</v>
      </c>
      <c r="I60" s="7" t="s">
        <v>14911</v>
      </c>
      <c r="J60" s="13" t="s">
        <v>14897</v>
      </c>
      <c r="K60" s="3"/>
      <c r="L60" s="5" t="s">
        <v>57</v>
      </c>
    </row>
    <row r="61" spans="1:12" ht="13.2">
      <c r="A61" s="10" t="s">
        <v>14912</v>
      </c>
      <c r="B61" s="13" t="s">
        <v>14913</v>
      </c>
      <c r="C61" s="13" t="s">
        <v>14914</v>
      </c>
      <c r="D61" s="13" t="s">
        <v>14915</v>
      </c>
      <c r="E61" s="13" t="s">
        <v>14916</v>
      </c>
      <c r="F61" s="13" t="s">
        <v>14917</v>
      </c>
      <c r="G61" s="5" t="s">
        <v>14918</v>
      </c>
      <c r="H61" s="6" t="s">
        <v>14919</v>
      </c>
      <c r="I61" s="7" t="s">
        <v>14920</v>
      </c>
      <c r="J61" s="13" t="s">
        <v>14897</v>
      </c>
      <c r="K61" s="3"/>
      <c r="L61" s="5" t="s">
        <v>57</v>
      </c>
    </row>
    <row r="62" spans="1:12" ht="13.2">
      <c r="A62" s="10" t="s">
        <v>14921</v>
      </c>
      <c r="B62" s="13" t="s">
        <v>14922</v>
      </c>
      <c r="C62" s="13" t="s">
        <v>14923</v>
      </c>
      <c r="D62" s="13" t="s">
        <v>14923</v>
      </c>
      <c r="E62" s="13" t="s">
        <v>14924</v>
      </c>
      <c r="F62" s="13" t="s">
        <v>14925</v>
      </c>
      <c r="G62" s="5" t="s">
        <v>14926</v>
      </c>
      <c r="H62" s="6" t="s">
        <v>14927</v>
      </c>
      <c r="I62" s="7" t="s">
        <v>14924</v>
      </c>
      <c r="J62" s="13" t="s">
        <v>14897</v>
      </c>
      <c r="K62" s="3"/>
      <c r="L62" s="5" t="s">
        <v>57</v>
      </c>
    </row>
    <row r="63" spans="1:12" ht="13.2">
      <c r="A63" s="10" t="s">
        <v>14928</v>
      </c>
      <c r="B63" s="13" t="s">
        <v>14929</v>
      </c>
      <c r="C63" s="13" t="s">
        <v>14930</v>
      </c>
      <c r="D63" s="13" t="s">
        <v>14931</v>
      </c>
      <c r="E63" s="13" t="s">
        <v>14932</v>
      </c>
      <c r="F63" s="13" t="s">
        <v>14933</v>
      </c>
      <c r="G63" s="5" t="s">
        <v>14934</v>
      </c>
      <c r="H63" s="6" t="s">
        <v>14935</v>
      </c>
      <c r="I63" s="7" t="s">
        <v>14932</v>
      </c>
      <c r="J63" s="13" t="s">
        <v>14897</v>
      </c>
      <c r="K63" s="3"/>
      <c r="L63" s="5" t="s">
        <v>57</v>
      </c>
    </row>
    <row r="64" spans="1:12" ht="13.2">
      <c r="A64" s="10" t="s">
        <v>14936</v>
      </c>
      <c r="B64" s="13" t="s">
        <v>14937</v>
      </c>
      <c r="C64" s="13" t="s">
        <v>14938</v>
      </c>
      <c r="D64" s="13" t="s">
        <v>14939</v>
      </c>
      <c r="E64" s="13" t="s">
        <v>14940</v>
      </c>
      <c r="F64" s="13" t="s">
        <v>14941</v>
      </c>
      <c r="G64" s="5" t="s">
        <v>14942</v>
      </c>
      <c r="H64" s="6" t="s">
        <v>14910</v>
      </c>
      <c r="I64" s="7" t="s">
        <v>1751</v>
      </c>
      <c r="J64" s="13" t="s">
        <v>14897</v>
      </c>
      <c r="K64" s="3"/>
      <c r="L64" s="5" t="s">
        <v>57</v>
      </c>
    </row>
    <row r="65" spans="1:12" ht="13.2">
      <c r="A65" s="10" t="s">
        <v>14943</v>
      </c>
      <c r="B65" s="13" t="s">
        <v>14944</v>
      </c>
      <c r="C65" s="13" t="s">
        <v>14945</v>
      </c>
      <c r="D65" s="13" t="s">
        <v>14946</v>
      </c>
      <c r="E65" s="13" t="s">
        <v>14947</v>
      </c>
      <c r="F65" s="13" t="s">
        <v>14948</v>
      </c>
      <c r="G65" s="5" t="s">
        <v>14949</v>
      </c>
      <c r="H65" s="6" t="s">
        <v>14950</v>
      </c>
      <c r="I65" s="7" t="s">
        <v>14951</v>
      </c>
      <c r="J65" s="13" t="s">
        <v>14897</v>
      </c>
      <c r="K65" s="3"/>
      <c r="L65" s="5" t="s">
        <v>57</v>
      </c>
    </row>
    <row r="66" spans="1:12" ht="13.2">
      <c r="A66" s="10" t="s">
        <v>14952</v>
      </c>
      <c r="B66" s="13" t="s">
        <v>14953</v>
      </c>
      <c r="C66" s="13" t="s">
        <v>13558</v>
      </c>
      <c r="D66" s="13" t="s">
        <v>13559</v>
      </c>
      <c r="E66" s="13" t="s">
        <v>14954</v>
      </c>
      <c r="F66" s="13" t="s">
        <v>14955</v>
      </c>
      <c r="G66" s="5" t="s">
        <v>14956</v>
      </c>
      <c r="H66" s="6" t="s">
        <v>14957</v>
      </c>
      <c r="I66" s="7" t="s">
        <v>14958</v>
      </c>
      <c r="J66" s="13" t="s">
        <v>14897</v>
      </c>
      <c r="K66" s="3"/>
      <c r="L66" s="5" t="s">
        <v>57</v>
      </c>
    </row>
    <row r="67" spans="1:12" ht="39.6">
      <c r="A67" s="10" t="s">
        <v>14959</v>
      </c>
      <c r="B67" s="13" t="s">
        <v>14514</v>
      </c>
      <c r="C67" s="13" t="s">
        <v>14515</v>
      </c>
      <c r="D67" s="13" t="s">
        <v>14516</v>
      </c>
      <c r="E67" s="13" t="s">
        <v>14517</v>
      </c>
      <c r="F67" s="13" t="s">
        <v>14518</v>
      </c>
      <c r="G67" s="5" t="s">
        <v>14960</v>
      </c>
      <c r="H67" s="6" t="s">
        <v>14520</v>
      </c>
      <c r="I67" s="7" t="s">
        <v>14521</v>
      </c>
      <c r="J67" s="13" t="s">
        <v>14961</v>
      </c>
      <c r="K67" s="3"/>
      <c r="L67" s="5" t="s">
        <v>57</v>
      </c>
    </row>
    <row r="68" spans="1:12" ht="26.4">
      <c r="A68" s="10" t="s">
        <v>14962</v>
      </c>
      <c r="B68" s="13" t="s">
        <v>14963</v>
      </c>
      <c r="C68" s="13" t="s">
        <v>14964</v>
      </c>
      <c r="D68" s="13" t="s">
        <v>14965</v>
      </c>
      <c r="E68" s="13" t="s">
        <v>14966</v>
      </c>
      <c r="F68" s="13" t="s">
        <v>14967</v>
      </c>
      <c r="G68" s="5" t="s">
        <v>14968</v>
      </c>
      <c r="H68" s="6" t="s">
        <v>14969</v>
      </c>
      <c r="I68" s="7" t="s">
        <v>14970</v>
      </c>
      <c r="J68" s="13" t="s">
        <v>14971</v>
      </c>
      <c r="K68" s="3"/>
      <c r="L68" s="5" t="s">
        <v>57</v>
      </c>
    </row>
    <row r="69" spans="1:12" ht="26.4">
      <c r="A69" s="10" t="s">
        <v>14972</v>
      </c>
      <c r="B69" s="13" t="s">
        <v>14973</v>
      </c>
      <c r="C69" s="13" t="s">
        <v>14974</v>
      </c>
      <c r="D69" s="13" t="s">
        <v>14975</v>
      </c>
      <c r="E69" s="13" t="s">
        <v>14976</v>
      </c>
      <c r="F69" s="13" t="s">
        <v>14976</v>
      </c>
      <c r="G69" s="5" t="s">
        <v>14977</v>
      </c>
      <c r="H69" s="6" t="s">
        <v>14978</v>
      </c>
      <c r="I69" s="7" t="s">
        <v>14976</v>
      </c>
      <c r="J69" s="13" t="s">
        <v>14971</v>
      </c>
      <c r="K69" s="3"/>
      <c r="L69" s="5" t="s">
        <v>57</v>
      </c>
    </row>
    <row r="70" spans="1:12" ht="26.4">
      <c r="A70" s="10" t="s">
        <v>14979</v>
      </c>
      <c r="B70" s="13" t="s">
        <v>14980</v>
      </c>
      <c r="C70" s="13" t="s">
        <v>14981</v>
      </c>
      <c r="D70" s="13" t="s">
        <v>14982</v>
      </c>
      <c r="E70" s="13" t="s">
        <v>14983</v>
      </c>
      <c r="F70" s="13" t="s">
        <v>14984</v>
      </c>
      <c r="G70" s="5" t="s">
        <v>14985</v>
      </c>
      <c r="H70" s="6" t="s">
        <v>14986</v>
      </c>
      <c r="I70" s="7" t="s">
        <v>14987</v>
      </c>
      <c r="J70" s="13" t="s">
        <v>14971</v>
      </c>
      <c r="K70" s="3"/>
      <c r="L70" s="5" t="s">
        <v>57</v>
      </c>
    </row>
    <row r="71" spans="1:12" ht="26.4">
      <c r="A71" s="10" t="s">
        <v>14988</v>
      </c>
      <c r="B71" s="13" t="s">
        <v>14989</v>
      </c>
      <c r="C71" s="13" t="s">
        <v>14990</v>
      </c>
      <c r="D71" s="13" t="s">
        <v>14991</v>
      </c>
      <c r="E71" s="13" t="s">
        <v>14992</v>
      </c>
      <c r="F71" s="13" t="s">
        <v>14993</v>
      </c>
      <c r="G71" s="5" t="s">
        <v>14994</v>
      </c>
      <c r="H71" s="6" t="s">
        <v>14995</v>
      </c>
      <c r="I71" s="7" t="s">
        <v>14996</v>
      </c>
      <c r="J71" s="13" t="s">
        <v>14971</v>
      </c>
      <c r="K71" s="3"/>
      <c r="L71" s="5" t="s">
        <v>57</v>
      </c>
    </row>
    <row r="72" spans="1:12" ht="26.4">
      <c r="A72" s="10" t="s">
        <v>14997</v>
      </c>
      <c r="B72" s="13" t="s">
        <v>14998</v>
      </c>
      <c r="C72" s="13" t="s">
        <v>14999</v>
      </c>
      <c r="D72" s="13" t="s">
        <v>15000</v>
      </c>
      <c r="E72" s="13" t="s">
        <v>15001</v>
      </c>
      <c r="F72" s="13" t="s">
        <v>15001</v>
      </c>
      <c r="G72" s="5" t="s">
        <v>15002</v>
      </c>
      <c r="H72" s="6" t="s">
        <v>15003</v>
      </c>
      <c r="I72" s="7" t="s">
        <v>15004</v>
      </c>
      <c r="J72" s="13" t="s">
        <v>14971</v>
      </c>
      <c r="K72" s="3"/>
      <c r="L72" s="5" t="s">
        <v>57</v>
      </c>
    </row>
    <row r="73" spans="1:12" ht="39.6">
      <c r="A73" s="10" t="s">
        <v>15005</v>
      </c>
      <c r="B73" s="13" t="s">
        <v>15006</v>
      </c>
      <c r="C73" s="13" t="s">
        <v>15006</v>
      </c>
      <c r="D73" s="13" t="s">
        <v>15006</v>
      </c>
      <c r="E73" s="13" t="s">
        <v>15007</v>
      </c>
      <c r="F73" s="13" t="s">
        <v>15008</v>
      </c>
      <c r="G73" s="5" t="s">
        <v>15009</v>
      </c>
      <c r="H73" s="6" t="s">
        <v>15010</v>
      </c>
      <c r="I73" s="7" t="s">
        <v>15011</v>
      </c>
      <c r="J73" s="13" t="s">
        <v>14961</v>
      </c>
      <c r="K73" s="3"/>
      <c r="L73" s="5" t="s">
        <v>57</v>
      </c>
    </row>
    <row r="74" spans="1:12" ht="26.4">
      <c r="A74" s="10" t="s">
        <v>15012</v>
      </c>
      <c r="B74" s="13" t="s">
        <v>15013</v>
      </c>
      <c r="C74" s="13" t="s">
        <v>15014</v>
      </c>
      <c r="D74" s="13" t="s">
        <v>15015</v>
      </c>
      <c r="E74" s="13" t="s">
        <v>15016</v>
      </c>
      <c r="F74" s="13" t="s">
        <v>15017</v>
      </c>
      <c r="G74" s="5" t="s">
        <v>15018</v>
      </c>
      <c r="H74" s="6" t="s">
        <v>15019</v>
      </c>
      <c r="I74" s="7" t="s">
        <v>15016</v>
      </c>
      <c r="J74" s="13" t="s">
        <v>14971</v>
      </c>
      <c r="K74" s="3"/>
      <c r="L74" s="5" t="s">
        <v>57</v>
      </c>
    </row>
    <row r="75" spans="1:12" ht="26.4">
      <c r="A75" s="10" t="s">
        <v>15020</v>
      </c>
      <c r="B75" s="13" t="s">
        <v>15021</v>
      </c>
      <c r="C75" s="13" t="s">
        <v>15022</v>
      </c>
      <c r="D75" s="13" t="s">
        <v>15023</v>
      </c>
      <c r="E75" s="13" t="s">
        <v>15024</v>
      </c>
      <c r="F75" s="13" t="s">
        <v>15024</v>
      </c>
      <c r="G75" s="5" t="s">
        <v>15025</v>
      </c>
      <c r="H75" s="6" t="s">
        <v>15026</v>
      </c>
      <c r="I75" s="7" t="s">
        <v>15024</v>
      </c>
      <c r="J75" s="13" t="s">
        <v>14971</v>
      </c>
      <c r="K75" s="3"/>
      <c r="L75" s="5" t="s">
        <v>57</v>
      </c>
    </row>
    <row r="76" spans="1:12" ht="26.4">
      <c r="A76" s="10" t="s">
        <v>15027</v>
      </c>
      <c r="B76" s="13" t="s">
        <v>15028</v>
      </c>
      <c r="C76" s="13" t="s">
        <v>15029</v>
      </c>
      <c r="D76" s="13" t="s">
        <v>15030</v>
      </c>
      <c r="E76" s="13" t="s">
        <v>15031</v>
      </c>
      <c r="F76" s="13" t="s">
        <v>15032</v>
      </c>
      <c r="G76" s="5" t="s">
        <v>15033</v>
      </c>
      <c r="H76" s="6" t="s">
        <v>15034</v>
      </c>
      <c r="I76" s="7" t="s">
        <v>15031</v>
      </c>
      <c r="J76" s="13" t="s">
        <v>14971</v>
      </c>
      <c r="K76" s="3"/>
      <c r="L76" s="5" t="s">
        <v>57</v>
      </c>
    </row>
    <row r="77" spans="1:12" ht="26.4">
      <c r="A77" s="10" t="s">
        <v>15035</v>
      </c>
      <c r="B77" s="13" t="s">
        <v>15036</v>
      </c>
      <c r="C77" s="13" t="s">
        <v>15037</v>
      </c>
      <c r="D77" s="13" t="s">
        <v>15038</v>
      </c>
      <c r="E77" s="13" t="s">
        <v>15039</v>
      </c>
      <c r="F77" s="13" t="s">
        <v>15040</v>
      </c>
      <c r="G77" s="5" t="s">
        <v>15041</v>
      </c>
      <c r="H77" s="6" t="s">
        <v>15042</v>
      </c>
      <c r="I77" s="7" t="s">
        <v>15043</v>
      </c>
      <c r="J77" s="13" t="s">
        <v>14971</v>
      </c>
      <c r="K77" s="3"/>
      <c r="L77" s="5" t="s">
        <v>57</v>
      </c>
    </row>
    <row r="78" spans="1:12" ht="26.4">
      <c r="A78" s="10" t="s">
        <v>15044</v>
      </c>
      <c r="B78" s="13" t="s">
        <v>15045</v>
      </c>
      <c r="C78" s="13" t="s">
        <v>15046</v>
      </c>
      <c r="D78" s="13" t="s">
        <v>15047</v>
      </c>
      <c r="E78" s="13" t="s">
        <v>15048</v>
      </c>
      <c r="F78" s="13" t="s">
        <v>15049</v>
      </c>
      <c r="G78" s="5" t="s">
        <v>15050</v>
      </c>
      <c r="H78" s="6" t="s">
        <v>15051</v>
      </c>
      <c r="I78" s="7" t="s">
        <v>15048</v>
      </c>
      <c r="J78" s="13" t="s">
        <v>14971</v>
      </c>
      <c r="K78" s="3"/>
      <c r="L78" s="5" t="s">
        <v>57</v>
      </c>
    </row>
    <row r="79" spans="1:12" ht="39.6">
      <c r="A79" s="10" t="s">
        <v>15052</v>
      </c>
      <c r="B79" s="13" t="s">
        <v>15053</v>
      </c>
      <c r="C79" s="13" t="s">
        <v>15054</v>
      </c>
      <c r="D79" s="13" t="s">
        <v>15055</v>
      </c>
      <c r="E79" s="13" t="s">
        <v>15056</v>
      </c>
      <c r="F79" s="13" t="s">
        <v>7589</v>
      </c>
      <c r="G79" s="5" t="s">
        <v>15057</v>
      </c>
      <c r="H79" s="6" t="s">
        <v>15058</v>
      </c>
      <c r="I79" s="7" t="s">
        <v>15059</v>
      </c>
      <c r="J79" s="13" t="s">
        <v>14961</v>
      </c>
      <c r="K79" s="3"/>
      <c r="L79" s="5" t="s">
        <v>57</v>
      </c>
    </row>
    <row r="80" spans="1:12" ht="26.4">
      <c r="A80" s="10" t="s">
        <v>15060</v>
      </c>
      <c r="B80" s="13" t="s">
        <v>15061</v>
      </c>
      <c r="C80" s="13" t="s">
        <v>15062</v>
      </c>
      <c r="D80" s="13" t="s">
        <v>15063</v>
      </c>
      <c r="E80" s="13" t="s">
        <v>15064</v>
      </c>
      <c r="F80" s="13" t="s">
        <v>15065</v>
      </c>
      <c r="G80" s="5" t="s">
        <v>15066</v>
      </c>
      <c r="H80" s="6" t="s">
        <v>15067</v>
      </c>
      <c r="I80" s="7" t="s">
        <v>15068</v>
      </c>
      <c r="J80" s="13" t="s">
        <v>14971</v>
      </c>
      <c r="K80" s="3"/>
      <c r="L80" s="5" t="s">
        <v>57</v>
      </c>
    </row>
    <row r="81" spans="1:12" ht="26.4">
      <c r="A81" s="10" t="s">
        <v>15069</v>
      </c>
      <c r="B81" s="13" t="s">
        <v>15070</v>
      </c>
      <c r="C81" s="13" t="s">
        <v>15071</v>
      </c>
      <c r="D81" s="13" t="s">
        <v>15072</v>
      </c>
      <c r="E81" s="13" t="s">
        <v>15031</v>
      </c>
      <c r="F81" s="13" t="s">
        <v>15032</v>
      </c>
      <c r="G81" s="5" t="s">
        <v>15073</v>
      </c>
      <c r="H81" s="6" t="s">
        <v>15074</v>
      </c>
      <c r="I81" s="7" t="s">
        <v>15075</v>
      </c>
      <c r="J81" s="13" t="s">
        <v>14971</v>
      </c>
      <c r="K81" s="3"/>
      <c r="L81" s="5" t="s">
        <v>57</v>
      </c>
    </row>
    <row r="82" spans="1:12" ht="26.4">
      <c r="A82" s="10" t="s">
        <v>15076</v>
      </c>
      <c r="B82" s="13" t="s">
        <v>15077</v>
      </c>
      <c r="C82" s="13" t="s">
        <v>15078</v>
      </c>
      <c r="D82" s="13" t="s">
        <v>15079</v>
      </c>
      <c r="E82" s="13" t="s">
        <v>15080</v>
      </c>
      <c r="F82" s="13" t="s">
        <v>15081</v>
      </c>
      <c r="G82" s="5" t="s">
        <v>15082</v>
      </c>
      <c r="H82" s="6" t="s">
        <v>15083</v>
      </c>
      <c r="I82" s="7" t="s">
        <v>15084</v>
      </c>
      <c r="J82" s="13" t="s">
        <v>14971</v>
      </c>
      <c r="K82" s="3"/>
      <c r="L82" s="5" t="s">
        <v>57</v>
      </c>
    </row>
    <row r="83" spans="1:12" ht="26.4">
      <c r="A83" s="10" t="s">
        <v>15085</v>
      </c>
      <c r="B83" s="13" t="s">
        <v>15086</v>
      </c>
      <c r="C83" s="13" t="s">
        <v>15087</v>
      </c>
      <c r="D83" s="13" t="s">
        <v>15088</v>
      </c>
      <c r="E83" s="13" t="s">
        <v>15089</v>
      </c>
      <c r="F83" s="13" t="s">
        <v>15090</v>
      </c>
      <c r="G83" s="5" t="s">
        <v>15091</v>
      </c>
      <c r="H83" s="6" t="s">
        <v>15092</v>
      </c>
      <c r="I83" s="7" t="s">
        <v>15093</v>
      </c>
      <c r="J83" s="13" t="s">
        <v>14971</v>
      </c>
      <c r="K83" s="3"/>
      <c r="L83" s="5" t="s">
        <v>57</v>
      </c>
    </row>
    <row r="84" spans="1:12" ht="26.4">
      <c r="A84" s="10" t="s">
        <v>15094</v>
      </c>
      <c r="B84" s="13" t="s">
        <v>15095</v>
      </c>
      <c r="C84" s="13" t="s">
        <v>15096</v>
      </c>
      <c r="D84" s="13" t="s">
        <v>15097</v>
      </c>
      <c r="E84" s="13" t="s">
        <v>15098</v>
      </c>
      <c r="F84" s="13" t="s">
        <v>15099</v>
      </c>
      <c r="G84" s="5" t="s">
        <v>15100</v>
      </c>
      <c r="H84" s="6" t="s">
        <v>15101</v>
      </c>
      <c r="I84" s="7" t="s">
        <v>15080</v>
      </c>
      <c r="J84" s="13" t="s">
        <v>14971</v>
      </c>
      <c r="K84" s="3"/>
      <c r="L84" s="5" t="s">
        <v>57</v>
      </c>
    </row>
    <row r="85" spans="1:12" ht="39.6">
      <c r="A85" s="10" t="s">
        <v>15102</v>
      </c>
      <c r="B85" s="13" t="s">
        <v>15103</v>
      </c>
      <c r="C85" s="13" t="s">
        <v>15103</v>
      </c>
      <c r="D85" s="13" t="s">
        <v>15103</v>
      </c>
      <c r="E85" s="13" t="s">
        <v>15104</v>
      </c>
      <c r="F85" s="13" t="s">
        <v>15105</v>
      </c>
      <c r="G85" s="5" t="s">
        <v>15106</v>
      </c>
      <c r="H85" s="6" t="s">
        <v>15107</v>
      </c>
      <c r="I85" s="7" t="s">
        <v>15108</v>
      </c>
      <c r="J85" s="13" t="s">
        <v>14961</v>
      </c>
      <c r="K85" s="3"/>
      <c r="L85" s="5" t="s">
        <v>57</v>
      </c>
    </row>
    <row r="86" spans="1:12" ht="26.4">
      <c r="A86" s="10" t="s">
        <v>15109</v>
      </c>
      <c r="B86" s="13" t="s">
        <v>15110</v>
      </c>
      <c r="C86" s="13" t="s">
        <v>15111</v>
      </c>
      <c r="D86" s="13" t="s">
        <v>15112</v>
      </c>
      <c r="E86" s="13" t="s">
        <v>15113</v>
      </c>
      <c r="F86" s="13" t="s">
        <v>15114</v>
      </c>
      <c r="G86" s="5" t="s">
        <v>15115</v>
      </c>
      <c r="H86" s="6" t="s">
        <v>15116</v>
      </c>
      <c r="I86" s="7" t="s">
        <v>15117</v>
      </c>
      <c r="J86" s="13" t="s">
        <v>14971</v>
      </c>
      <c r="K86" s="3"/>
      <c r="L86" s="5" t="s">
        <v>57</v>
      </c>
    </row>
    <row r="87" spans="1:12" ht="26.4">
      <c r="A87" s="10" t="s">
        <v>15118</v>
      </c>
      <c r="B87" s="13" t="s">
        <v>15119</v>
      </c>
      <c r="C87" s="13" t="s">
        <v>15120</v>
      </c>
      <c r="D87" s="13" t="s">
        <v>15121</v>
      </c>
      <c r="E87" s="13" t="s">
        <v>15122</v>
      </c>
      <c r="F87" s="13" t="s">
        <v>15123</v>
      </c>
      <c r="G87" s="5" t="s">
        <v>15124</v>
      </c>
      <c r="H87" s="6" t="s">
        <v>15125</v>
      </c>
      <c r="I87" s="7" t="s">
        <v>15126</v>
      </c>
      <c r="J87" s="13" t="s">
        <v>14971</v>
      </c>
      <c r="K87" s="3"/>
      <c r="L87" s="5" t="s">
        <v>57</v>
      </c>
    </row>
    <row r="88" spans="1:12" ht="26.4">
      <c r="A88" s="10" t="s">
        <v>15127</v>
      </c>
      <c r="B88" s="13" t="s">
        <v>15128</v>
      </c>
      <c r="C88" s="13" t="s">
        <v>15129</v>
      </c>
      <c r="D88" s="13" t="s">
        <v>15130</v>
      </c>
      <c r="E88" s="13" t="s">
        <v>15131</v>
      </c>
      <c r="F88" s="13" t="s">
        <v>15132</v>
      </c>
      <c r="G88" s="5" t="s">
        <v>15133</v>
      </c>
      <c r="H88" s="6" t="s">
        <v>15134</v>
      </c>
      <c r="I88" s="7" t="s">
        <v>15135</v>
      </c>
      <c r="J88" s="13" t="s">
        <v>14971</v>
      </c>
      <c r="K88" s="3"/>
      <c r="L88" s="5" t="s">
        <v>57</v>
      </c>
    </row>
    <row r="89" spans="1:12" ht="26.4">
      <c r="A89" s="10" t="s">
        <v>15136</v>
      </c>
      <c r="B89" s="13" t="s">
        <v>15137</v>
      </c>
      <c r="C89" s="13" t="s">
        <v>15138</v>
      </c>
      <c r="D89" s="13" t="s">
        <v>15139</v>
      </c>
      <c r="E89" s="13" t="s">
        <v>15140</v>
      </c>
      <c r="F89" s="13" t="s">
        <v>15140</v>
      </c>
      <c r="G89" s="5" t="s">
        <v>15141</v>
      </c>
      <c r="H89" s="6" t="s">
        <v>15142</v>
      </c>
      <c r="I89" s="7" t="s">
        <v>15143</v>
      </c>
      <c r="J89" s="13" t="s">
        <v>14971</v>
      </c>
      <c r="K89" s="3"/>
      <c r="L89" s="5" t="s">
        <v>57</v>
      </c>
    </row>
    <row r="90" spans="1:12" ht="26.4">
      <c r="A90" s="10" t="s">
        <v>15144</v>
      </c>
      <c r="B90" s="13" t="s">
        <v>15145</v>
      </c>
      <c r="C90" s="13" t="s">
        <v>15146</v>
      </c>
      <c r="D90" s="13" t="s">
        <v>15147</v>
      </c>
      <c r="E90" s="13" t="s">
        <v>15148</v>
      </c>
      <c r="F90" s="13" t="s">
        <v>15149</v>
      </c>
      <c r="G90" s="5" t="s">
        <v>15150</v>
      </c>
      <c r="H90" s="6" t="s">
        <v>15151</v>
      </c>
      <c r="I90" s="7" t="s">
        <v>15152</v>
      </c>
      <c r="J90" s="13" t="s">
        <v>14971</v>
      </c>
      <c r="K90" s="3"/>
      <c r="L90" s="5" t="s">
        <v>57</v>
      </c>
    </row>
    <row r="91" spans="1:12" ht="26.4">
      <c r="A91" s="10" t="s">
        <v>15153</v>
      </c>
      <c r="B91" s="13" t="s">
        <v>15154</v>
      </c>
      <c r="C91" s="13" t="s">
        <v>15155</v>
      </c>
      <c r="D91" s="13" t="s">
        <v>15156</v>
      </c>
      <c r="E91" s="13" t="s">
        <v>15157</v>
      </c>
      <c r="F91" s="13" t="s">
        <v>15158</v>
      </c>
      <c r="G91" s="5" t="s">
        <v>15159</v>
      </c>
      <c r="H91" s="6" t="s">
        <v>15160</v>
      </c>
      <c r="I91" s="7" t="s">
        <v>15161</v>
      </c>
      <c r="J91" s="13" t="s">
        <v>14971</v>
      </c>
      <c r="K91" s="3"/>
      <c r="L91" s="5" t="s">
        <v>57</v>
      </c>
    </row>
    <row r="92" spans="1:12" ht="26.4">
      <c r="A92" s="10" t="s">
        <v>15162</v>
      </c>
      <c r="B92" s="13" t="s">
        <v>15163</v>
      </c>
      <c r="C92" s="13" t="s">
        <v>15164</v>
      </c>
      <c r="D92" s="13" t="s">
        <v>15165</v>
      </c>
      <c r="E92" s="13" t="s">
        <v>15166</v>
      </c>
      <c r="F92" s="13" t="s">
        <v>15167</v>
      </c>
      <c r="G92" s="5" t="s">
        <v>15168</v>
      </c>
      <c r="H92" s="6" t="s">
        <v>15169</v>
      </c>
      <c r="I92" s="7" t="s">
        <v>15166</v>
      </c>
      <c r="J92" s="13" t="s">
        <v>14971</v>
      </c>
      <c r="K92" s="3"/>
      <c r="L92" s="5" t="s">
        <v>57</v>
      </c>
    </row>
    <row r="93" spans="1:12" ht="26.4">
      <c r="A93" s="10" t="s">
        <v>15170</v>
      </c>
      <c r="B93" s="13" t="s">
        <v>15171</v>
      </c>
      <c r="C93" s="13" t="s">
        <v>15172</v>
      </c>
      <c r="D93" s="13" t="s">
        <v>15173</v>
      </c>
      <c r="E93" s="13" t="s">
        <v>15174</v>
      </c>
      <c r="F93" s="13" t="s">
        <v>15175</v>
      </c>
      <c r="G93" s="5" t="s">
        <v>15176</v>
      </c>
      <c r="H93" s="6" t="s">
        <v>15177</v>
      </c>
      <c r="I93" s="7" t="s">
        <v>15174</v>
      </c>
      <c r="J93" s="13" t="s">
        <v>14971</v>
      </c>
      <c r="K93" s="3"/>
      <c r="L93" s="5" t="s">
        <v>57</v>
      </c>
    </row>
    <row r="94" spans="1:12" ht="26.4">
      <c r="A94" s="10" t="s">
        <v>15178</v>
      </c>
      <c r="B94" s="13" t="s">
        <v>15179</v>
      </c>
      <c r="C94" s="13" t="s">
        <v>15180</v>
      </c>
      <c r="D94" s="13" t="s">
        <v>15181</v>
      </c>
      <c r="E94" s="13" t="s">
        <v>15182</v>
      </c>
      <c r="F94" s="13" t="s">
        <v>15183</v>
      </c>
      <c r="G94" s="5" t="s">
        <v>15184</v>
      </c>
      <c r="H94" s="6" t="s">
        <v>15185</v>
      </c>
      <c r="I94" s="7" t="s">
        <v>15186</v>
      </c>
      <c r="J94" s="13" t="s">
        <v>14971</v>
      </c>
      <c r="K94" s="3"/>
      <c r="L94" s="5" t="s">
        <v>57</v>
      </c>
    </row>
    <row r="95" spans="1:12" ht="26.4">
      <c r="A95" s="10" t="s">
        <v>15187</v>
      </c>
      <c r="B95" s="13" t="s">
        <v>15188</v>
      </c>
      <c r="C95" s="13" t="s">
        <v>15189</v>
      </c>
      <c r="D95" s="13" t="s">
        <v>15190</v>
      </c>
      <c r="E95" s="13" t="s">
        <v>15191</v>
      </c>
      <c r="F95" s="13" t="s">
        <v>15192</v>
      </c>
      <c r="G95" s="5" t="s">
        <v>15193</v>
      </c>
      <c r="H95" s="6" t="s">
        <v>15194</v>
      </c>
      <c r="I95" s="7" t="s">
        <v>15195</v>
      </c>
      <c r="J95" s="13" t="s">
        <v>14971</v>
      </c>
      <c r="K95" s="3"/>
      <c r="L95" s="5" t="s">
        <v>57</v>
      </c>
    </row>
    <row r="96" spans="1:12" ht="26.4">
      <c r="A96" s="10" t="s">
        <v>15196</v>
      </c>
      <c r="B96" s="13" t="s">
        <v>15197</v>
      </c>
      <c r="C96" s="13" t="s">
        <v>15198</v>
      </c>
      <c r="D96" s="13" t="s">
        <v>15199</v>
      </c>
      <c r="E96" s="13" t="s">
        <v>3392</v>
      </c>
      <c r="F96" s="13" t="s">
        <v>15200</v>
      </c>
      <c r="G96" s="5" t="s">
        <v>15201</v>
      </c>
      <c r="H96" s="6" t="s">
        <v>15202</v>
      </c>
      <c r="I96" s="7" t="s">
        <v>15203</v>
      </c>
      <c r="J96" s="13" t="s">
        <v>15204</v>
      </c>
      <c r="K96" s="3"/>
      <c r="L96" s="5" t="s">
        <v>57</v>
      </c>
    </row>
    <row r="97" spans="1:12" ht="13.2">
      <c r="A97" s="10" t="s">
        <v>15205</v>
      </c>
      <c r="B97" s="13" t="s">
        <v>15206</v>
      </c>
      <c r="C97" s="13" t="s">
        <v>15206</v>
      </c>
      <c r="D97" s="13" t="s">
        <v>15206</v>
      </c>
      <c r="E97" s="13" t="s">
        <v>15206</v>
      </c>
      <c r="F97" s="13" t="s">
        <v>15206</v>
      </c>
      <c r="G97" s="5" t="s">
        <v>15206</v>
      </c>
      <c r="H97" s="6" t="s">
        <v>15207</v>
      </c>
      <c r="I97" s="7" t="s">
        <v>15206</v>
      </c>
      <c r="J97" s="13" t="s">
        <v>17</v>
      </c>
      <c r="K97" s="3" t="s">
        <v>57</v>
      </c>
      <c r="L97" s="5" t="s">
        <v>57</v>
      </c>
    </row>
    <row r="98" spans="1:12" ht="26.4">
      <c r="A98" s="10" t="s">
        <v>15208</v>
      </c>
      <c r="B98" s="13" t="s">
        <v>15209</v>
      </c>
      <c r="C98" s="13" t="s">
        <v>15209</v>
      </c>
      <c r="D98" s="13" t="s">
        <v>15210</v>
      </c>
      <c r="E98" s="13" t="s">
        <v>15211</v>
      </c>
      <c r="F98" s="13" t="s">
        <v>7505</v>
      </c>
      <c r="G98" s="5" t="s">
        <v>15212</v>
      </c>
      <c r="H98" s="6" t="s">
        <v>15213</v>
      </c>
      <c r="I98" s="7" t="s">
        <v>15214</v>
      </c>
      <c r="J98" s="13" t="s">
        <v>15215</v>
      </c>
      <c r="K98" s="3"/>
      <c r="L98" s="5" t="s">
        <v>57</v>
      </c>
    </row>
    <row r="99" spans="1:12" ht="13.2">
      <c r="A99" s="10" t="s">
        <v>15216</v>
      </c>
      <c r="B99" s="13" t="s">
        <v>15217</v>
      </c>
      <c r="C99" s="13" t="s">
        <v>15217</v>
      </c>
      <c r="D99" s="13" t="s">
        <v>15217</v>
      </c>
      <c r="E99" s="13" t="s">
        <v>15217</v>
      </c>
      <c r="F99" s="13" t="s">
        <v>15217</v>
      </c>
      <c r="G99" s="5" t="s">
        <v>15217</v>
      </c>
      <c r="H99" s="6" t="s">
        <v>15217</v>
      </c>
      <c r="I99" s="7" t="s">
        <v>15217</v>
      </c>
      <c r="J99" s="13" t="s">
        <v>17</v>
      </c>
      <c r="K99" s="3" t="s">
        <v>57</v>
      </c>
      <c r="L99" s="5" t="s">
        <v>57</v>
      </c>
    </row>
    <row r="100" spans="1:12" ht="13.2">
      <c r="A100" s="10" t="s">
        <v>15218</v>
      </c>
      <c r="B100" s="13" t="s">
        <v>15219</v>
      </c>
      <c r="C100" s="13" t="s">
        <v>15219</v>
      </c>
      <c r="D100" s="13" t="s">
        <v>15219</v>
      </c>
      <c r="E100" s="13" t="s">
        <v>15219</v>
      </c>
      <c r="F100" s="13" t="s">
        <v>15219</v>
      </c>
      <c r="G100" s="5" t="s">
        <v>15219</v>
      </c>
      <c r="H100" s="6" t="s">
        <v>15219</v>
      </c>
      <c r="I100" s="7" t="s">
        <v>15219</v>
      </c>
      <c r="J100" s="13" t="s">
        <v>17</v>
      </c>
      <c r="K100" s="3" t="s">
        <v>57</v>
      </c>
      <c r="L100" s="5" t="s">
        <v>57</v>
      </c>
    </row>
    <row r="101" spans="1:12" ht="26.4">
      <c r="A101" s="10" t="s">
        <v>15220</v>
      </c>
      <c r="B101" s="13" t="s">
        <v>15221</v>
      </c>
      <c r="C101" s="13" t="s">
        <v>15222</v>
      </c>
      <c r="D101" s="13" t="s">
        <v>15223</v>
      </c>
      <c r="E101" s="13" t="s">
        <v>15224</v>
      </c>
      <c r="F101" s="13" t="s">
        <v>15225</v>
      </c>
      <c r="G101" s="5" t="s">
        <v>13312</v>
      </c>
      <c r="H101" s="6" t="s">
        <v>15226</v>
      </c>
      <c r="I101" s="7" t="s">
        <v>15224</v>
      </c>
      <c r="J101" s="13" t="s">
        <v>15227</v>
      </c>
      <c r="K101" s="3"/>
      <c r="L101" s="5" t="s">
        <v>57</v>
      </c>
    </row>
    <row r="102" spans="1:12" ht="26.4">
      <c r="A102" s="10" t="s">
        <v>15228</v>
      </c>
      <c r="B102" s="13" t="s">
        <v>15229</v>
      </c>
      <c r="C102" s="13" t="s">
        <v>15230</v>
      </c>
      <c r="D102" s="13" t="s">
        <v>15231</v>
      </c>
      <c r="E102" s="13" t="s">
        <v>15232</v>
      </c>
      <c r="F102" s="13" t="s">
        <v>15233</v>
      </c>
      <c r="G102" s="5" t="s">
        <v>15234</v>
      </c>
      <c r="H102" s="6" t="s">
        <v>15235</v>
      </c>
      <c r="I102" s="7" t="s">
        <v>15236</v>
      </c>
      <c r="J102" s="13" t="s">
        <v>15237</v>
      </c>
      <c r="K102" s="3"/>
      <c r="L102" s="5" t="s">
        <v>57</v>
      </c>
    </row>
    <row r="103" spans="1:12" ht="13.2">
      <c r="A103" s="10" t="s">
        <v>15238</v>
      </c>
      <c r="B103" s="13" t="s">
        <v>15239</v>
      </c>
      <c r="C103" s="13" t="s">
        <v>15239</v>
      </c>
      <c r="D103" s="13" t="s">
        <v>15239</v>
      </c>
      <c r="E103" s="13" t="s">
        <v>15239</v>
      </c>
      <c r="F103" s="13" t="s">
        <v>15239</v>
      </c>
      <c r="G103" s="5" t="s">
        <v>15239</v>
      </c>
      <c r="H103" s="6" t="s">
        <v>15239</v>
      </c>
      <c r="I103" s="7" t="s">
        <v>15239</v>
      </c>
      <c r="J103" s="13" t="s">
        <v>17</v>
      </c>
      <c r="K103" s="3" t="s">
        <v>57</v>
      </c>
      <c r="L103" s="5" t="s">
        <v>57</v>
      </c>
    </row>
    <row r="104" spans="1:12" ht="26.4">
      <c r="A104" s="10" t="s">
        <v>15240</v>
      </c>
      <c r="B104" s="13" t="s">
        <v>15241</v>
      </c>
      <c r="C104" s="13" t="s">
        <v>15242</v>
      </c>
      <c r="D104" s="13" t="s">
        <v>15243</v>
      </c>
      <c r="E104" s="13" t="s">
        <v>15244</v>
      </c>
      <c r="F104" s="13" t="s">
        <v>15245</v>
      </c>
      <c r="G104" s="5" t="s">
        <v>15246</v>
      </c>
      <c r="H104" s="6" t="s">
        <v>15247</v>
      </c>
      <c r="I104" s="7" t="s">
        <v>15248</v>
      </c>
      <c r="J104" s="13" t="s">
        <v>15249</v>
      </c>
      <c r="K104" s="3"/>
      <c r="L104" s="5" t="s">
        <v>57</v>
      </c>
    </row>
    <row r="105" spans="1:12" ht="13.2">
      <c r="A105" s="10" t="s">
        <v>15250</v>
      </c>
      <c r="B105" s="13" t="s">
        <v>15251</v>
      </c>
      <c r="C105" s="13" t="s">
        <v>15251</v>
      </c>
      <c r="D105" s="13" t="s">
        <v>15251</v>
      </c>
      <c r="E105" s="13" t="s">
        <v>15251</v>
      </c>
      <c r="F105" s="13" t="s">
        <v>15251</v>
      </c>
      <c r="G105" s="5" t="s">
        <v>15251</v>
      </c>
      <c r="H105" s="6" t="s">
        <v>15251</v>
      </c>
      <c r="I105" s="7" t="s">
        <v>15251</v>
      </c>
      <c r="J105" s="13" t="s">
        <v>17</v>
      </c>
      <c r="K105" s="3" t="s">
        <v>57</v>
      </c>
      <c r="L105" s="5" t="s">
        <v>57</v>
      </c>
    </row>
    <row r="106" spans="1:12" ht="13.2">
      <c r="A106" s="10" t="s">
        <v>15252</v>
      </c>
      <c r="B106" s="13" t="s">
        <v>15253</v>
      </c>
      <c r="C106" s="13" t="s">
        <v>15254</v>
      </c>
      <c r="D106" s="13" t="s">
        <v>15254</v>
      </c>
      <c r="E106" s="13" t="s">
        <v>15254</v>
      </c>
      <c r="F106" s="13" t="s">
        <v>15253</v>
      </c>
      <c r="G106" s="5" t="s">
        <v>15255</v>
      </c>
      <c r="H106" s="6" t="s">
        <v>15256</v>
      </c>
      <c r="I106" s="7" t="s">
        <v>15254</v>
      </c>
      <c r="J106" s="13" t="s">
        <v>15257</v>
      </c>
      <c r="K106" s="3"/>
      <c r="L106" s="5" t="s">
        <v>57</v>
      </c>
    </row>
    <row r="107" spans="1:12" ht="26.4">
      <c r="A107" s="10" t="s">
        <v>15258</v>
      </c>
      <c r="B107" s="13" t="s">
        <v>15259</v>
      </c>
      <c r="C107" s="13" t="s">
        <v>15260</v>
      </c>
      <c r="D107" s="13" t="s">
        <v>15261</v>
      </c>
      <c r="E107" s="13" t="s">
        <v>15262</v>
      </c>
      <c r="F107" s="13" t="s">
        <v>15263</v>
      </c>
      <c r="G107" s="5" t="s">
        <v>15264</v>
      </c>
      <c r="H107" s="6" t="s">
        <v>15265</v>
      </c>
      <c r="I107" s="7" t="s">
        <v>15266</v>
      </c>
      <c r="J107" s="13" t="s">
        <v>15267</v>
      </c>
      <c r="K107" s="3"/>
      <c r="L107" s="5" t="s">
        <v>57</v>
      </c>
    </row>
    <row r="108" spans="1:12" ht="26.4">
      <c r="A108" s="10" t="s">
        <v>15268</v>
      </c>
      <c r="B108" s="13" t="s">
        <v>15269</v>
      </c>
      <c r="C108" s="13" t="s">
        <v>15270</v>
      </c>
      <c r="D108" s="13" t="s">
        <v>15121</v>
      </c>
      <c r="E108" s="13" t="s">
        <v>15271</v>
      </c>
      <c r="F108" s="13" t="s">
        <v>15272</v>
      </c>
      <c r="G108" s="5" t="s">
        <v>15273</v>
      </c>
      <c r="H108" s="6" t="s">
        <v>15274</v>
      </c>
      <c r="I108" s="7" t="s">
        <v>15275</v>
      </c>
      <c r="J108" s="13" t="s">
        <v>15267</v>
      </c>
      <c r="K108" s="3"/>
      <c r="L108" s="5" t="s">
        <v>57</v>
      </c>
    </row>
    <row r="109" spans="1:12" ht="26.4">
      <c r="A109" s="10" t="s">
        <v>15276</v>
      </c>
      <c r="B109" s="13" t="s">
        <v>15277</v>
      </c>
      <c r="C109" s="13" t="s">
        <v>15277</v>
      </c>
      <c r="D109" s="13" t="s">
        <v>15278</v>
      </c>
      <c r="E109" s="13" t="s">
        <v>15279</v>
      </c>
      <c r="F109" s="13" t="s">
        <v>15280</v>
      </c>
      <c r="G109" s="5" t="s">
        <v>15281</v>
      </c>
      <c r="H109" s="6" t="s">
        <v>12223</v>
      </c>
      <c r="I109" s="7" t="s">
        <v>15282</v>
      </c>
      <c r="J109" s="13" t="s">
        <v>15267</v>
      </c>
      <c r="K109" s="3"/>
      <c r="L109" s="5" t="s">
        <v>57</v>
      </c>
    </row>
    <row r="110" spans="1:12" ht="26.4">
      <c r="A110" s="10" t="s">
        <v>15283</v>
      </c>
      <c r="B110" s="13" t="s">
        <v>15284</v>
      </c>
      <c r="C110" s="13" t="s">
        <v>15285</v>
      </c>
      <c r="D110" s="13" t="s">
        <v>15286</v>
      </c>
      <c r="E110" s="13" t="s">
        <v>15287</v>
      </c>
      <c r="F110" s="13" t="s">
        <v>15288</v>
      </c>
      <c r="G110" s="5" t="s">
        <v>15289</v>
      </c>
      <c r="H110" s="6" t="s">
        <v>15290</v>
      </c>
      <c r="I110" s="7" t="s">
        <v>15291</v>
      </c>
      <c r="J110" s="13" t="s">
        <v>15267</v>
      </c>
      <c r="K110" s="3"/>
      <c r="L110" s="5" t="s">
        <v>57</v>
      </c>
    </row>
    <row r="111" spans="1:12" ht="26.4">
      <c r="A111" s="10" t="s">
        <v>15292</v>
      </c>
      <c r="B111" s="13" t="s">
        <v>15293</v>
      </c>
      <c r="C111" s="13" t="s">
        <v>15294</v>
      </c>
      <c r="D111" s="13" t="s">
        <v>15295</v>
      </c>
      <c r="E111" s="13" t="s">
        <v>15296</v>
      </c>
      <c r="F111" s="13" t="s">
        <v>15297</v>
      </c>
      <c r="G111" s="5" t="s">
        <v>15298</v>
      </c>
      <c r="H111" s="6" t="s">
        <v>15299</v>
      </c>
      <c r="I111" s="7" t="s">
        <v>15296</v>
      </c>
      <c r="J111" s="13" t="s">
        <v>15267</v>
      </c>
      <c r="K111" s="3"/>
      <c r="L111" s="5" t="s">
        <v>57</v>
      </c>
    </row>
    <row r="112" spans="1:12" ht="13.2">
      <c r="A112" s="10" t="s">
        <v>15300</v>
      </c>
      <c r="B112" s="47" t="s">
        <v>15301</v>
      </c>
      <c r="C112" s="47" t="s">
        <v>15302</v>
      </c>
      <c r="D112" s="47" t="s">
        <v>15303</v>
      </c>
      <c r="E112" s="47" t="s">
        <v>15304</v>
      </c>
      <c r="F112" s="47" t="s">
        <v>15305</v>
      </c>
      <c r="G112" s="47" t="s">
        <v>15306</v>
      </c>
      <c r="H112" s="6" t="s">
        <v>15307</v>
      </c>
      <c r="I112" s="7" t="s">
        <v>15308</v>
      </c>
      <c r="J112" s="13" t="s">
        <v>15309</v>
      </c>
      <c r="K112" s="3"/>
      <c r="L112" s="5" t="s">
        <v>57</v>
      </c>
    </row>
    <row r="113" spans="1:12" ht="26.4">
      <c r="A113" s="10" t="s">
        <v>15310</v>
      </c>
      <c r="B113" s="13" t="s">
        <v>15311</v>
      </c>
      <c r="C113" s="13" t="s">
        <v>15312</v>
      </c>
      <c r="D113" s="13" t="s">
        <v>15313</v>
      </c>
      <c r="E113" s="13" t="s">
        <v>15314</v>
      </c>
      <c r="F113" s="13" t="s">
        <v>15315</v>
      </c>
      <c r="G113" s="5" t="s">
        <v>15316</v>
      </c>
      <c r="H113" s="6" t="s">
        <v>15317</v>
      </c>
      <c r="I113" s="7" t="s">
        <v>15314</v>
      </c>
      <c r="J113" s="13" t="s">
        <v>15318</v>
      </c>
      <c r="L113" s="5" t="s">
        <v>57</v>
      </c>
    </row>
    <row r="114" spans="1:12" ht="26.4">
      <c r="A114" s="10" t="s">
        <v>15319</v>
      </c>
      <c r="B114" s="13" t="s">
        <v>5142</v>
      </c>
      <c r="C114" s="13" t="s">
        <v>5143</v>
      </c>
      <c r="D114" s="13" t="s">
        <v>5144</v>
      </c>
      <c r="E114" s="13" t="s">
        <v>5145</v>
      </c>
      <c r="F114" s="13" t="s">
        <v>5145</v>
      </c>
      <c r="G114" s="5" t="s">
        <v>5146</v>
      </c>
      <c r="H114" s="6" t="s">
        <v>5147</v>
      </c>
      <c r="I114" s="7" t="s">
        <v>5145</v>
      </c>
      <c r="J114" s="13" t="s">
        <v>15320</v>
      </c>
      <c r="K114" s="3"/>
      <c r="L114" s="5" t="s">
        <v>57</v>
      </c>
    </row>
    <row r="115" spans="1:12" ht="13.2">
      <c r="A115" s="10" t="s">
        <v>15321</v>
      </c>
      <c r="B115" s="13" t="s">
        <v>15322</v>
      </c>
      <c r="C115" s="13" t="s">
        <v>15323</v>
      </c>
      <c r="D115" s="13" t="s">
        <v>15324</v>
      </c>
      <c r="E115" s="13" t="s">
        <v>15325</v>
      </c>
      <c r="F115" s="13" t="s">
        <v>15326</v>
      </c>
      <c r="G115" s="5" t="s">
        <v>15327</v>
      </c>
      <c r="H115" s="6" t="s">
        <v>15328</v>
      </c>
      <c r="I115" s="7" t="s">
        <v>15329</v>
      </c>
      <c r="J115" s="13" t="s">
        <v>15330</v>
      </c>
      <c r="K115" s="3"/>
      <c r="L115" s="5" t="s">
        <v>57</v>
      </c>
    </row>
    <row r="116" spans="1:12" ht="26.4">
      <c r="A116" s="10" t="s">
        <v>15331</v>
      </c>
      <c r="B116" s="13" t="s">
        <v>15332</v>
      </c>
      <c r="C116" s="13" t="s">
        <v>15333</v>
      </c>
      <c r="D116" s="13" t="s">
        <v>15334</v>
      </c>
      <c r="E116" s="13" t="s">
        <v>15335</v>
      </c>
      <c r="F116" s="13" t="s">
        <v>15336</v>
      </c>
      <c r="G116" s="5" t="s">
        <v>15327</v>
      </c>
      <c r="H116" s="6" t="s">
        <v>15337</v>
      </c>
      <c r="I116" s="7" t="s">
        <v>15338</v>
      </c>
      <c r="J116" s="13" t="s">
        <v>15339</v>
      </c>
      <c r="K116" s="3"/>
      <c r="L116" s="5" t="s">
        <v>57</v>
      </c>
    </row>
    <row r="117" spans="1:12" ht="26.4">
      <c r="A117" s="10" t="s">
        <v>15340</v>
      </c>
      <c r="B117" s="47" t="s">
        <v>15341</v>
      </c>
      <c r="C117" s="47" t="s">
        <v>15342</v>
      </c>
      <c r="D117" s="47" t="s">
        <v>15343</v>
      </c>
      <c r="E117" s="47" t="s">
        <v>15344</v>
      </c>
      <c r="F117" s="47" t="s">
        <v>15345</v>
      </c>
      <c r="G117" s="47" t="s">
        <v>15346</v>
      </c>
      <c r="H117" s="6" t="s">
        <v>15347</v>
      </c>
      <c r="I117" s="7" t="s">
        <v>15348</v>
      </c>
      <c r="J117" s="13" t="s">
        <v>15349</v>
      </c>
      <c r="K117" s="3"/>
      <c r="L117" s="5" t="s">
        <v>57</v>
      </c>
    </row>
    <row r="118" spans="1:12" ht="26.4">
      <c r="A118" s="10" t="s">
        <v>15350</v>
      </c>
      <c r="B118" s="13" t="s">
        <v>15351</v>
      </c>
      <c r="C118" s="13" t="s">
        <v>15352</v>
      </c>
      <c r="D118" s="13" t="s">
        <v>15353</v>
      </c>
      <c r="E118" s="13" t="s">
        <v>15354</v>
      </c>
      <c r="F118" s="13" t="s">
        <v>15355</v>
      </c>
      <c r="G118" s="5" t="s">
        <v>15356</v>
      </c>
      <c r="H118" s="6" t="s">
        <v>15357</v>
      </c>
      <c r="I118" s="7" t="s">
        <v>15358</v>
      </c>
      <c r="J118" s="13" t="s">
        <v>17</v>
      </c>
      <c r="K118" s="3"/>
      <c r="L118" s="5" t="s">
        <v>57</v>
      </c>
    </row>
    <row r="119" spans="1:12" ht="39.6">
      <c r="A119" s="10" t="s">
        <v>15359</v>
      </c>
      <c r="B119" s="13" t="s">
        <v>15360</v>
      </c>
      <c r="C119" s="13" t="s">
        <v>15361</v>
      </c>
      <c r="D119" s="13" t="s">
        <v>15360</v>
      </c>
      <c r="E119" s="13" t="s">
        <v>15362</v>
      </c>
      <c r="F119" s="13" t="s">
        <v>15363</v>
      </c>
      <c r="G119" s="5" t="s">
        <v>15364</v>
      </c>
      <c r="H119" s="6" t="s">
        <v>15365</v>
      </c>
      <c r="I119" s="7" t="s">
        <v>15362</v>
      </c>
      <c r="J119" s="13" t="s">
        <v>15366</v>
      </c>
      <c r="K119" s="3"/>
      <c r="L119" s="5" t="s">
        <v>57</v>
      </c>
    </row>
    <row r="120" spans="1:12" ht="13.2">
      <c r="A120" s="10" t="s">
        <v>15367</v>
      </c>
      <c r="B120" s="13" t="s">
        <v>15368</v>
      </c>
      <c r="C120" s="13" t="s">
        <v>15369</v>
      </c>
      <c r="D120" s="13" t="s">
        <v>15368</v>
      </c>
      <c r="E120" s="13" t="s">
        <v>15370</v>
      </c>
      <c r="F120" s="13" t="s">
        <v>15371</v>
      </c>
      <c r="G120" s="5" t="s">
        <v>15372</v>
      </c>
      <c r="H120" s="6" t="s">
        <v>15373</v>
      </c>
      <c r="I120" s="7" t="s">
        <v>15370</v>
      </c>
      <c r="J120" s="13"/>
      <c r="K120" s="3"/>
      <c r="L120" s="5"/>
    </row>
    <row r="121" spans="1:12" ht="26.4">
      <c r="A121" s="10" t="s">
        <v>15374</v>
      </c>
      <c r="B121" s="13" t="s">
        <v>15375</v>
      </c>
      <c r="C121" s="13" t="s">
        <v>15375</v>
      </c>
      <c r="D121" s="13" t="s">
        <v>15376</v>
      </c>
      <c r="E121" s="13" t="s">
        <v>15376</v>
      </c>
      <c r="F121" s="13" t="s">
        <v>15375</v>
      </c>
      <c r="G121" s="5" t="s">
        <v>15364</v>
      </c>
      <c r="H121" s="6" t="s">
        <v>15377</v>
      </c>
      <c r="I121" s="7" t="s">
        <v>15376</v>
      </c>
      <c r="J121" s="13" t="s">
        <v>15378</v>
      </c>
      <c r="K121" s="3"/>
      <c r="L121" s="5" t="s">
        <v>57</v>
      </c>
    </row>
    <row r="122" spans="1:12" ht="26.4">
      <c r="A122" s="10" t="s">
        <v>15379</v>
      </c>
      <c r="B122" s="13" t="s">
        <v>15380</v>
      </c>
      <c r="C122" s="13" t="s">
        <v>15381</v>
      </c>
      <c r="D122" s="13" t="s">
        <v>15382</v>
      </c>
      <c r="E122" s="13" t="s">
        <v>15383</v>
      </c>
      <c r="F122" s="13" t="s">
        <v>15381</v>
      </c>
      <c r="G122" s="5" t="s">
        <v>15384</v>
      </c>
      <c r="H122" s="6" t="s">
        <v>15385</v>
      </c>
      <c r="I122" s="7" t="s">
        <v>15386</v>
      </c>
      <c r="J122" s="13" t="s">
        <v>15387</v>
      </c>
      <c r="K122" s="3"/>
      <c r="L122" s="5" t="s">
        <v>57</v>
      </c>
    </row>
    <row r="123" spans="1:12" ht="13.2">
      <c r="A123" s="10" t="s">
        <v>15388</v>
      </c>
      <c r="B123" s="13" t="s">
        <v>15389</v>
      </c>
      <c r="C123" s="13" t="s">
        <v>15389</v>
      </c>
      <c r="D123" s="13" t="s">
        <v>15389</v>
      </c>
      <c r="E123" s="13" t="s">
        <v>15389</v>
      </c>
      <c r="F123" s="13" t="s">
        <v>15389</v>
      </c>
      <c r="G123" s="5" t="s">
        <v>15389</v>
      </c>
      <c r="H123" s="6" t="s">
        <v>15389</v>
      </c>
      <c r="I123" s="7" t="s">
        <v>15389</v>
      </c>
      <c r="J123" s="13" t="s">
        <v>17</v>
      </c>
      <c r="K123" s="3" t="s">
        <v>57</v>
      </c>
      <c r="L123" s="5" t="s">
        <v>57</v>
      </c>
    </row>
    <row r="124" spans="1:12" ht="13.2">
      <c r="A124" s="10" t="s">
        <v>15390</v>
      </c>
      <c r="B124" s="13" t="s">
        <v>15391</v>
      </c>
      <c r="C124" s="13" t="s">
        <v>15392</v>
      </c>
      <c r="D124" s="13" t="s">
        <v>15393</v>
      </c>
      <c r="E124" s="13" t="s">
        <v>15394</v>
      </c>
      <c r="F124" s="13" t="s">
        <v>15395</v>
      </c>
      <c r="G124" s="5" t="s">
        <v>15396</v>
      </c>
      <c r="H124" s="6" t="s">
        <v>15397</v>
      </c>
      <c r="I124" s="7" t="s">
        <v>15398</v>
      </c>
      <c r="J124" s="13" t="s">
        <v>15399</v>
      </c>
      <c r="K124" s="3"/>
      <c r="L124" s="5" t="s">
        <v>57</v>
      </c>
    </row>
    <row r="125" spans="1:12" ht="26.4">
      <c r="A125" s="10" t="s">
        <v>15400</v>
      </c>
      <c r="B125" s="13" t="s">
        <v>15401</v>
      </c>
      <c r="C125" s="13" t="s">
        <v>15401</v>
      </c>
      <c r="D125" s="13" t="s">
        <v>15402</v>
      </c>
      <c r="E125" s="13" t="s">
        <v>15403</v>
      </c>
      <c r="F125" s="13" t="s">
        <v>15404</v>
      </c>
      <c r="G125" s="5" t="s">
        <v>15405</v>
      </c>
      <c r="H125" s="6" t="s">
        <v>15406</v>
      </c>
      <c r="I125" s="7" t="s">
        <v>15407</v>
      </c>
      <c r="J125" s="13" t="s">
        <v>15387</v>
      </c>
      <c r="K125" s="3"/>
      <c r="L125" s="5" t="s">
        <v>57</v>
      </c>
    </row>
    <row r="126" spans="1:12" ht="52.8">
      <c r="A126" s="10" t="s">
        <v>15408</v>
      </c>
      <c r="B126" s="13" t="s">
        <v>15409</v>
      </c>
      <c r="C126" s="13" t="s">
        <v>15410</v>
      </c>
      <c r="D126" s="13" t="s">
        <v>15409</v>
      </c>
      <c r="E126" s="13" t="s">
        <v>15411</v>
      </c>
      <c r="F126" s="13" t="s">
        <v>15411</v>
      </c>
      <c r="G126" s="5" t="s">
        <v>4675</v>
      </c>
      <c r="H126" s="6" t="s">
        <v>15412</v>
      </c>
      <c r="I126" s="7" t="s">
        <v>15411</v>
      </c>
      <c r="J126" s="13" t="s">
        <v>15413</v>
      </c>
      <c r="K126" s="3"/>
      <c r="L126" s="5" t="s">
        <v>57</v>
      </c>
    </row>
    <row r="127" spans="1:12" ht="13.2">
      <c r="A127" s="10" t="s">
        <v>15414</v>
      </c>
      <c r="B127" s="13" t="s">
        <v>15415</v>
      </c>
      <c r="C127" s="13" t="s">
        <v>15416</v>
      </c>
      <c r="D127" s="13" t="s">
        <v>15417</v>
      </c>
      <c r="E127" s="13" t="s">
        <v>15415</v>
      </c>
      <c r="F127" s="13" t="s">
        <v>15415</v>
      </c>
      <c r="G127" s="5" t="s">
        <v>5649</v>
      </c>
      <c r="H127" s="6" t="s">
        <v>15418</v>
      </c>
      <c r="I127" s="7" t="s">
        <v>15419</v>
      </c>
      <c r="J127" s="13" t="s">
        <v>15420</v>
      </c>
      <c r="K127" s="3"/>
      <c r="L127" s="5" t="s">
        <v>57</v>
      </c>
    </row>
    <row r="128" spans="1:12" ht="13.2">
      <c r="A128" s="10" t="s">
        <v>15421</v>
      </c>
      <c r="B128" s="13" t="s">
        <v>4715</v>
      </c>
      <c r="C128" s="13" t="s">
        <v>4716</v>
      </c>
      <c r="D128" s="13" t="s">
        <v>15422</v>
      </c>
      <c r="E128" s="13" t="s">
        <v>4718</v>
      </c>
      <c r="F128" s="13" t="s">
        <v>15423</v>
      </c>
      <c r="G128" s="5" t="s">
        <v>15424</v>
      </c>
      <c r="H128" s="6" t="s">
        <v>15425</v>
      </c>
      <c r="I128" s="7" t="s">
        <v>4722</v>
      </c>
      <c r="J128" s="13" t="s">
        <v>15420</v>
      </c>
      <c r="K128" s="3"/>
      <c r="L128" s="5" t="s">
        <v>57</v>
      </c>
    </row>
    <row r="129" spans="1:12" ht="13.2">
      <c r="A129" s="10" t="s">
        <v>15426</v>
      </c>
      <c r="B129" s="13" t="s">
        <v>5648</v>
      </c>
      <c r="C129" s="13" t="s">
        <v>4726</v>
      </c>
      <c r="D129" s="13" t="s">
        <v>8481</v>
      </c>
      <c r="E129" s="13" t="s">
        <v>5227</v>
      </c>
      <c r="F129" s="13" t="s">
        <v>4729</v>
      </c>
      <c r="G129" s="5" t="s">
        <v>15427</v>
      </c>
      <c r="H129" s="6" t="s">
        <v>5228</v>
      </c>
      <c r="I129" s="7" t="s">
        <v>5229</v>
      </c>
      <c r="J129" s="13" t="s">
        <v>15420</v>
      </c>
      <c r="K129" s="3"/>
      <c r="L129" s="5" t="s">
        <v>57</v>
      </c>
    </row>
    <row r="130" spans="1:12" ht="13.2">
      <c r="A130" s="10" t="s">
        <v>15428</v>
      </c>
      <c r="B130" s="13" t="s">
        <v>15429</v>
      </c>
      <c r="C130" s="13" t="s">
        <v>15430</v>
      </c>
      <c r="D130" s="13" t="s">
        <v>15431</v>
      </c>
      <c r="E130" s="13" t="s">
        <v>15432</v>
      </c>
      <c r="F130" s="13" t="s">
        <v>15433</v>
      </c>
      <c r="G130" s="5" t="s">
        <v>15434</v>
      </c>
      <c r="H130" s="6" t="s">
        <v>15435</v>
      </c>
      <c r="I130" s="7" t="s">
        <v>15436</v>
      </c>
      <c r="J130" s="13" t="s">
        <v>15420</v>
      </c>
      <c r="K130" s="3"/>
      <c r="L130" s="5" t="s">
        <v>57</v>
      </c>
    </row>
    <row r="131" spans="1:12" ht="13.2">
      <c r="A131" s="10" t="s">
        <v>15437</v>
      </c>
      <c r="B131" s="13" t="s">
        <v>15438</v>
      </c>
      <c r="C131" s="13" t="s">
        <v>15439</v>
      </c>
      <c r="D131" s="13" t="s">
        <v>15440</v>
      </c>
      <c r="E131" s="13" t="s">
        <v>15441</v>
      </c>
      <c r="F131" s="13" t="s">
        <v>15442</v>
      </c>
      <c r="G131" s="5" t="s">
        <v>15443</v>
      </c>
      <c r="H131" s="6" t="s">
        <v>15444</v>
      </c>
      <c r="I131" s="7" t="s">
        <v>15441</v>
      </c>
      <c r="J131" s="13" t="s">
        <v>15420</v>
      </c>
      <c r="K131" s="3"/>
      <c r="L131" s="5" t="s">
        <v>57</v>
      </c>
    </row>
    <row r="132" spans="1:12" ht="13.2">
      <c r="A132" s="10" t="s">
        <v>15445</v>
      </c>
      <c r="B132" s="47" t="s">
        <v>15446</v>
      </c>
      <c r="C132" s="47" t="s">
        <v>15447</v>
      </c>
      <c r="D132" s="47" t="s">
        <v>15448</v>
      </c>
      <c r="E132" s="47" t="s">
        <v>15449</v>
      </c>
      <c r="F132" s="47" t="s">
        <v>15450</v>
      </c>
      <c r="G132" s="47" t="s">
        <v>15451</v>
      </c>
      <c r="H132" s="6" t="s">
        <v>15452</v>
      </c>
      <c r="I132" s="7" t="s">
        <v>15453</v>
      </c>
      <c r="J132" s="13" t="s">
        <v>15454</v>
      </c>
      <c r="K132" s="3"/>
      <c r="L132" s="5" t="s">
        <v>57</v>
      </c>
    </row>
    <row r="133" spans="1:12" ht="13.2">
      <c r="A133" s="10" t="s">
        <v>15455</v>
      </c>
      <c r="B133" s="13" t="s">
        <v>15456</v>
      </c>
      <c r="C133" s="13" t="s">
        <v>15457</v>
      </c>
      <c r="D133" s="13" t="s">
        <v>15458</v>
      </c>
      <c r="E133" s="13" t="s">
        <v>15459</v>
      </c>
      <c r="F133" s="13" t="s">
        <v>15460</v>
      </c>
      <c r="G133" s="5" t="s">
        <v>15461</v>
      </c>
      <c r="H133" s="6" t="s">
        <v>15462</v>
      </c>
      <c r="I133" s="7" t="s">
        <v>15459</v>
      </c>
      <c r="J133" s="13" t="s">
        <v>15463</v>
      </c>
      <c r="K133" s="3"/>
      <c r="L133" s="5" t="s">
        <v>57</v>
      </c>
    </row>
    <row r="134" spans="1:12" ht="13.2">
      <c r="A134" s="10" t="s">
        <v>15464</v>
      </c>
      <c r="B134" s="13" t="s">
        <v>15465</v>
      </c>
      <c r="C134" s="13" t="s">
        <v>15466</v>
      </c>
      <c r="D134" s="13" t="s">
        <v>15467</v>
      </c>
      <c r="E134" s="13" t="s">
        <v>15468</v>
      </c>
      <c r="F134" s="13" t="s">
        <v>15469</v>
      </c>
      <c r="G134" s="5" t="s">
        <v>14901</v>
      </c>
      <c r="H134" s="6" t="s">
        <v>15470</v>
      </c>
      <c r="I134" s="7" t="s">
        <v>15471</v>
      </c>
      <c r="J134" s="13" t="s">
        <v>15472</v>
      </c>
      <c r="K134" s="3"/>
      <c r="L134" s="5" t="s">
        <v>57</v>
      </c>
    </row>
    <row r="135" spans="1:12" ht="13.2">
      <c r="A135" s="10" t="s">
        <v>15473</v>
      </c>
      <c r="B135" s="13" t="s">
        <v>15474</v>
      </c>
      <c r="C135" s="13" t="s">
        <v>15475</v>
      </c>
      <c r="D135" s="13" t="s">
        <v>15476</v>
      </c>
      <c r="E135" s="13" t="s">
        <v>15477</v>
      </c>
      <c r="F135" s="13" t="s">
        <v>15478</v>
      </c>
      <c r="G135" s="5" t="s">
        <v>15479</v>
      </c>
      <c r="H135" s="6" t="s">
        <v>15480</v>
      </c>
      <c r="I135" s="7" t="s">
        <v>15481</v>
      </c>
      <c r="J135" s="13" t="s">
        <v>15472</v>
      </c>
      <c r="K135" s="3"/>
      <c r="L135" s="5" t="s">
        <v>57</v>
      </c>
    </row>
    <row r="136" spans="1:12" ht="13.2">
      <c r="A136" s="10" t="s">
        <v>15482</v>
      </c>
      <c r="B136" s="13" t="s">
        <v>15483</v>
      </c>
      <c r="C136" s="13" t="s">
        <v>15484</v>
      </c>
      <c r="D136" s="13" t="s">
        <v>15485</v>
      </c>
      <c r="E136" s="13" t="s">
        <v>15486</v>
      </c>
      <c r="F136" s="13" t="s">
        <v>15487</v>
      </c>
      <c r="G136" s="5" t="s">
        <v>15488</v>
      </c>
      <c r="H136" s="6" t="s">
        <v>15489</v>
      </c>
      <c r="I136" s="7" t="s">
        <v>15490</v>
      </c>
      <c r="J136" s="13" t="s">
        <v>15472</v>
      </c>
      <c r="K136" s="3"/>
      <c r="L136" s="5" t="s">
        <v>57</v>
      </c>
    </row>
    <row r="137" spans="1:12" ht="13.2">
      <c r="A137" s="10" t="s">
        <v>15491</v>
      </c>
      <c r="B137" s="13" t="s">
        <v>15492</v>
      </c>
      <c r="C137" s="13" t="s">
        <v>15493</v>
      </c>
      <c r="D137" s="13" t="s">
        <v>15494</v>
      </c>
      <c r="E137" s="13" t="s">
        <v>15495</v>
      </c>
      <c r="F137" s="13" t="s">
        <v>15496</v>
      </c>
      <c r="G137" s="5" t="s">
        <v>15497</v>
      </c>
      <c r="H137" s="6" t="s">
        <v>15498</v>
      </c>
      <c r="I137" s="7" t="s">
        <v>15499</v>
      </c>
      <c r="J137" s="13" t="s">
        <v>15472</v>
      </c>
      <c r="K137" s="3"/>
      <c r="L137" s="5" t="s">
        <v>57</v>
      </c>
    </row>
    <row r="138" spans="1:12" ht="52.8">
      <c r="A138" s="10" t="s">
        <v>15500</v>
      </c>
      <c r="B138" s="13" t="s">
        <v>9487</v>
      </c>
      <c r="C138" s="13" t="s">
        <v>9488</v>
      </c>
      <c r="D138" s="13" t="s">
        <v>9489</v>
      </c>
      <c r="E138" s="13" t="s">
        <v>9490</v>
      </c>
      <c r="F138" s="13" t="s">
        <v>9491</v>
      </c>
      <c r="G138" s="5" t="s">
        <v>15501</v>
      </c>
      <c r="H138" s="6" t="s">
        <v>15502</v>
      </c>
      <c r="I138" s="7" t="s">
        <v>9493</v>
      </c>
      <c r="J138" s="13" t="s">
        <v>15503</v>
      </c>
      <c r="K138" s="3"/>
      <c r="L138" s="5" t="s">
        <v>57</v>
      </c>
    </row>
    <row r="139" spans="1:12" ht="105.6">
      <c r="A139" s="10" t="s">
        <v>15504</v>
      </c>
      <c r="B139" s="13" t="s">
        <v>15505</v>
      </c>
      <c r="C139" s="13" t="s">
        <v>15506</v>
      </c>
      <c r="D139" s="13" t="s">
        <v>15507</v>
      </c>
      <c r="E139" s="13" t="s">
        <v>15508</v>
      </c>
      <c r="F139" s="13" t="s">
        <v>15509</v>
      </c>
      <c r="G139" s="5" t="s">
        <v>15510</v>
      </c>
      <c r="H139" s="6" t="s">
        <v>15511</v>
      </c>
      <c r="I139" s="7" t="s">
        <v>15512</v>
      </c>
      <c r="J139" s="13" t="s">
        <v>15513</v>
      </c>
      <c r="K139" s="3"/>
      <c r="L139" s="5" t="s">
        <v>57</v>
      </c>
    </row>
    <row r="140" spans="1:12" ht="13.2">
      <c r="A140" s="10" t="s">
        <v>15514</v>
      </c>
      <c r="B140" s="13" t="s">
        <v>15515</v>
      </c>
      <c r="C140" s="13" t="s">
        <v>7412</v>
      </c>
      <c r="D140" s="13" t="s">
        <v>15516</v>
      </c>
      <c r="E140" s="13" t="s">
        <v>15517</v>
      </c>
      <c r="F140" s="13" t="s">
        <v>15518</v>
      </c>
      <c r="G140" s="5" t="s">
        <v>7416</v>
      </c>
      <c r="H140" s="6" t="s">
        <v>15519</v>
      </c>
      <c r="I140" s="7" t="s">
        <v>15520</v>
      </c>
      <c r="J140" s="13" t="s">
        <v>15521</v>
      </c>
      <c r="K140" s="3"/>
      <c r="L140" s="5" t="s">
        <v>57</v>
      </c>
    </row>
    <row r="141" spans="1:12" ht="13.2">
      <c r="A141" s="10" t="s">
        <v>15522</v>
      </c>
      <c r="B141" s="13" t="s">
        <v>15523</v>
      </c>
      <c r="C141" s="13" t="s">
        <v>15524</v>
      </c>
      <c r="D141" s="13" t="s">
        <v>15525</v>
      </c>
      <c r="E141" s="13" t="s">
        <v>8059</v>
      </c>
      <c r="F141" s="13" t="s">
        <v>8060</v>
      </c>
      <c r="G141" s="5" t="s">
        <v>15526</v>
      </c>
      <c r="H141" s="6" t="s">
        <v>15527</v>
      </c>
      <c r="I141" s="7" t="s">
        <v>15528</v>
      </c>
      <c r="J141" s="13" t="s">
        <v>17</v>
      </c>
      <c r="K141" s="3"/>
      <c r="L141" s="5" t="s">
        <v>57</v>
      </c>
    </row>
    <row r="142" spans="1:12" ht="26.4">
      <c r="A142" s="10" t="s">
        <v>10136</v>
      </c>
      <c r="B142" s="13" t="s">
        <v>15529</v>
      </c>
      <c r="C142" s="13" t="s">
        <v>15529</v>
      </c>
      <c r="D142" s="13" t="s">
        <v>15529</v>
      </c>
      <c r="E142" s="13" t="s">
        <v>15529</v>
      </c>
      <c r="F142" s="13" t="s">
        <v>15529</v>
      </c>
      <c r="G142" s="5" t="s">
        <v>15529</v>
      </c>
      <c r="H142" s="6" t="s">
        <v>15529</v>
      </c>
      <c r="I142" s="7" t="s">
        <v>15529</v>
      </c>
      <c r="J142" s="13" t="s">
        <v>17</v>
      </c>
      <c r="K142" s="3" t="s">
        <v>57</v>
      </c>
      <c r="L142" s="5" t="s">
        <v>57</v>
      </c>
    </row>
    <row r="143" spans="1:12" ht="26.4">
      <c r="A143" s="10" t="s">
        <v>10145</v>
      </c>
      <c r="B143" s="13" t="s">
        <v>15530</v>
      </c>
      <c r="C143" s="13" t="s">
        <v>15530</v>
      </c>
      <c r="D143" s="13" t="s">
        <v>15530</v>
      </c>
      <c r="E143" s="13" t="s">
        <v>15530</v>
      </c>
      <c r="F143" s="13" t="s">
        <v>15530</v>
      </c>
      <c r="G143" s="5" t="s">
        <v>15530</v>
      </c>
      <c r="H143" s="6" t="s">
        <v>15530</v>
      </c>
      <c r="I143" s="7" t="s">
        <v>15530</v>
      </c>
      <c r="J143" s="13" t="s">
        <v>17</v>
      </c>
      <c r="K143" s="3" t="s">
        <v>57</v>
      </c>
      <c r="L143" s="5" t="s">
        <v>57</v>
      </c>
    </row>
    <row r="144" spans="1:12" ht="13.2">
      <c r="A144" s="10" t="s">
        <v>15531</v>
      </c>
      <c r="B144" s="13" t="s">
        <v>3747</v>
      </c>
      <c r="C144" s="13" t="s">
        <v>3748</v>
      </c>
      <c r="D144" s="13" t="s">
        <v>3749</v>
      </c>
      <c r="E144" s="13" t="s">
        <v>3750</v>
      </c>
      <c r="F144" s="13" t="s">
        <v>3751</v>
      </c>
      <c r="G144" s="5" t="s">
        <v>15532</v>
      </c>
      <c r="H144" s="6" t="s">
        <v>3753</v>
      </c>
      <c r="I144" s="7" t="s">
        <v>3750</v>
      </c>
      <c r="J144" s="13"/>
      <c r="L144" s="5" t="s">
        <v>57</v>
      </c>
    </row>
    <row r="145" spans="1:12" ht="26.4">
      <c r="A145" s="10" t="s">
        <v>15533</v>
      </c>
      <c r="B145" s="13" t="s">
        <v>15534</v>
      </c>
      <c r="C145" s="13" t="s">
        <v>15535</v>
      </c>
      <c r="D145" s="13" t="s">
        <v>15536</v>
      </c>
      <c r="E145" s="13" t="s">
        <v>15537</v>
      </c>
      <c r="F145" s="13" t="s">
        <v>15538</v>
      </c>
      <c r="G145" s="5" t="s">
        <v>15539</v>
      </c>
      <c r="H145" s="6" t="s">
        <v>15540</v>
      </c>
      <c r="I145" s="7" t="s">
        <v>15541</v>
      </c>
      <c r="J145" s="13" t="s">
        <v>15542</v>
      </c>
      <c r="L145" s="5" t="s">
        <v>57</v>
      </c>
    </row>
    <row r="146" spans="1:12" ht="13.2">
      <c r="A146" s="10" t="s">
        <v>15543</v>
      </c>
      <c r="B146" s="13" t="s">
        <v>15544</v>
      </c>
      <c r="C146" s="13" t="s">
        <v>1841</v>
      </c>
      <c r="D146" s="13" t="s">
        <v>15545</v>
      </c>
      <c r="E146" s="13" t="s">
        <v>1843</v>
      </c>
      <c r="F146" s="13" t="s">
        <v>1844</v>
      </c>
      <c r="G146" s="5" t="s">
        <v>3521</v>
      </c>
      <c r="H146" s="6" t="s">
        <v>1846</v>
      </c>
      <c r="I146" s="7" t="s">
        <v>1847</v>
      </c>
      <c r="J146" s="13"/>
      <c r="L146" s="5" t="s">
        <v>57</v>
      </c>
    </row>
    <row r="147" spans="1:12" ht="13.2">
      <c r="A147" s="10" t="s">
        <v>15546</v>
      </c>
      <c r="B147" s="13" t="s">
        <v>15547</v>
      </c>
      <c r="C147" s="13" t="s">
        <v>15548</v>
      </c>
      <c r="D147" s="13" t="s">
        <v>15547</v>
      </c>
      <c r="E147" s="13" t="s">
        <v>3530</v>
      </c>
      <c r="F147" s="13" t="s">
        <v>15549</v>
      </c>
      <c r="G147" s="5" t="s">
        <v>3532</v>
      </c>
      <c r="H147" s="6" t="s">
        <v>15550</v>
      </c>
      <c r="I147" s="7" t="s">
        <v>15549</v>
      </c>
      <c r="J147" s="13"/>
      <c r="L147" s="5" t="s">
        <v>57</v>
      </c>
    </row>
    <row r="148" spans="1:12" ht="13.2">
      <c r="A148" s="10" t="s">
        <v>15551</v>
      </c>
      <c r="B148" s="13" t="s">
        <v>15552</v>
      </c>
      <c r="C148" s="13" t="s">
        <v>15553</v>
      </c>
      <c r="D148" s="13" t="s">
        <v>15554</v>
      </c>
      <c r="E148" s="13" t="s">
        <v>15555</v>
      </c>
      <c r="F148" s="13" t="s">
        <v>15556</v>
      </c>
      <c r="G148" s="5" t="s">
        <v>3543</v>
      </c>
      <c r="H148" s="6" t="s">
        <v>15557</v>
      </c>
      <c r="I148" s="7" t="s">
        <v>15556</v>
      </c>
      <c r="J148" s="13"/>
      <c r="L148" s="5" t="s">
        <v>57</v>
      </c>
    </row>
    <row r="149" spans="1:12" ht="13.2">
      <c r="A149" s="10" t="s">
        <v>15558</v>
      </c>
      <c r="B149" s="13" t="s">
        <v>15559</v>
      </c>
      <c r="C149" s="13" t="s">
        <v>15560</v>
      </c>
      <c r="D149" s="13" t="s">
        <v>15561</v>
      </c>
      <c r="E149" s="13" t="s">
        <v>3554</v>
      </c>
      <c r="F149" s="13" t="s">
        <v>15562</v>
      </c>
      <c r="G149" s="5" t="s">
        <v>3556</v>
      </c>
      <c r="H149" s="6" t="s">
        <v>15563</v>
      </c>
      <c r="I149" s="7" t="s">
        <v>15564</v>
      </c>
      <c r="J149" s="13"/>
      <c r="L149" s="5" t="s">
        <v>57</v>
      </c>
    </row>
    <row r="150" spans="1:12" ht="13.2">
      <c r="A150" s="10" t="s">
        <v>15565</v>
      </c>
      <c r="B150" s="13" t="s">
        <v>3564</v>
      </c>
      <c r="C150" s="13" t="s">
        <v>3564</v>
      </c>
      <c r="D150" s="13" t="s">
        <v>15566</v>
      </c>
      <c r="E150" s="13" t="s">
        <v>15567</v>
      </c>
      <c r="F150" s="13" t="s">
        <v>3564</v>
      </c>
      <c r="G150" s="5" t="s">
        <v>15568</v>
      </c>
      <c r="H150" s="6" t="s">
        <v>3564</v>
      </c>
      <c r="I150" s="7" t="s">
        <v>15569</v>
      </c>
      <c r="J150" s="13"/>
      <c r="L150" s="5" t="s">
        <v>57</v>
      </c>
    </row>
    <row r="151" spans="1:12" ht="13.2">
      <c r="A151" s="10" t="s">
        <v>15570</v>
      </c>
      <c r="B151" s="13" t="s">
        <v>3572</v>
      </c>
      <c r="C151" s="13" t="s">
        <v>3572</v>
      </c>
      <c r="D151" s="13" t="s">
        <v>3572</v>
      </c>
      <c r="E151" s="13" t="s">
        <v>15571</v>
      </c>
      <c r="F151" s="13" t="s">
        <v>3572</v>
      </c>
      <c r="G151" s="5" t="s">
        <v>15572</v>
      </c>
      <c r="H151" s="6" t="s">
        <v>3572</v>
      </c>
      <c r="I151" s="7" t="s">
        <v>15573</v>
      </c>
      <c r="J151" s="13"/>
      <c r="L151" s="5" t="s">
        <v>57</v>
      </c>
    </row>
    <row r="152" spans="1:12" ht="13.2">
      <c r="A152" s="10" t="s">
        <v>15574</v>
      </c>
      <c r="B152" s="13" t="s">
        <v>3580</v>
      </c>
      <c r="C152" s="13" t="s">
        <v>3580</v>
      </c>
      <c r="D152" s="13" t="s">
        <v>3580</v>
      </c>
      <c r="E152" s="13" t="s">
        <v>15575</v>
      </c>
      <c r="F152" s="13" t="s">
        <v>3580</v>
      </c>
      <c r="G152" s="5" t="s">
        <v>15576</v>
      </c>
      <c r="H152" s="6" t="s">
        <v>3580</v>
      </c>
      <c r="I152" s="7" t="s">
        <v>15577</v>
      </c>
      <c r="J152" s="13"/>
      <c r="L152" s="5" t="s">
        <v>57</v>
      </c>
    </row>
    <row r="153" spans="1:12" ht="13.2">
      <c r="A153" s="10" t="s">
        <v>15578</v>
      </c>
      <c r="B153" s="13" t="s">
        <v>3588</v>
      </c>
      <c r="C153" s="13" t="s">
        <v>3588</v>
      </c>
      <c r="D153" s="13" t="s">
        <v>3588</v>
      </c>
      <c r="E153" s="13" t="s">
        <v>15579</v>
      </c>
      <c r="F153" s="13" t="s">
        <v>3588</v>
      </c>
      <c r="G153" s="5" t="s">
        <v>15580</v>
      </c>
      <c r="H153" s="6" t="s">
        <v>3588</v>
      </c>
      <c r="I153" s="7" t="s">
        <v>15581</v>
      </c>
      <c r="J153" s="13"/>
      <c r="L153" s="5" t="s">
        <v>57</v>
      </c>
    </row>
    <row r="154" spans="1:12" ht="13.2">
      <c r="A154" s="10" t="s">
        <v>15582</v>
      </c>
      <c r="B154" s="13" t="s">
        <v>3596</v>
      </c>
      <c r="C154" s="13" t="s">
        <v>3597</v>
      </c>
      <c r="D154" s="13" t="s">
        <v>3598</v>
      </c>
      <c r="E154" s="13" t="s">
        <v>3599</v>
      </c>
      <c r="F154" s="13" t="s">
        <v>15583</v>
      </c>
      <c r="G154" s="5" t="s">
        <v>3601</v>
      </c>
      <c r="H154" s="6" t="s">
        <v>15584</v>
      </c>
      <c r="I154" s="7" t="s">
        <v>15585</v>
      </c>
      <c r="J154" s="13"/>
      <c r="L154" s="5" t="s">
        <v>57</v>
      </c>
    </row>
    <row r="155" spans="1:12" ht="13.2">
      <c r="A155" s="10" t="s">
        <v>15586</v>
      </c>
      <c r="B155" s="13" t="s">
        <v>3614</v>
      </c>
      <c r="C155" s="13" t="s">
        <v>3615</v>
      </c>
      <c r="D155" s="13" t="s">
        <v>3616</v>
      </c>
      <c r="E155" s="13" t="s">
        <v>3617</v>
      </c>
      <c r="F155" s="13" t="s">
        <v>15587</v>
      </c>
      <c r="G155" s="5" t="s">
        <v>3619</v>
      </c>
      <c r="H155" s="6" t="s">
        <v>15588</v>
      </c>
      <c r="I155" s="7" t="s">
        <v>15589</v>
      </c>
      <c r="J155" s="13"/>
      <c r="L155" s="5" t="s">
        <v>57</v>
      </c>
    </row>
    <row r="156" spans="1:12" ht="13.2">
      <c r="A156" s="10" t="s">
        <v>15590</v>
      </c>
      <c r="B156" s="13" t="s">
        <v>3631</v>
      </c>
      <c r="C156" s="13" t="s">
        <v>3632</v>
      </c>
      <c r="D156" s="13" t="s">
        <v>3633</v>
      </c>
      <c r="E156" s="13" t="s">
        <v>3634</v>
      </c>
      <c r="F156" s="13" t="s">
        <v>15591</v>
      </c>
      <c r="G156" s="5" t="s">
        <v>3636</v>
      </c>
      <c r="H156" s="6" t="s">
        <v>15592</v>
      </c>
      <c r="I156" s="7" t="s">
        <v>15593</v>
      </c>
      <c r="J156" s="13"/>
      <c r="L156" s="5" t="s">
        <v>57</v>
      </c>
    </row>
    <row r="157" spans="1:12" ht="13.2">
      <c r="A157" s="10" t="s">
        <v>15594</v>
      </c>
      <c r="B157" s="13" t="s">
        <v>15595</v>
      </c>
      <c r="C157" s="13" t="s">
        <v>15596</v>
      </c>
      <c r="D157" s="13" t="s">
        <v>15597</v>
      </c>
      <c r="E157" s="13" t="s">
        <v>15598</v>
      </c>
      <c r="F157" s="13" t="s">
        <v>15599</v>
      </c>
      <c r="G157" s="5" t="s">
        <v>15600</v>
      </c>
      <c r="H157" s="6" t="s">
        <v>15601</v>
      </c>
      <c r="I157" s="7" t="s">
        <v>15602</v>
      </c>
      <c r="J157" s="13"/>
      <c r="L157" s="5" t="s">
        <v>57</v>
      </c>
    </row>
    <row r="158" spans="1:12" ht="13.2">
      <c r="A158" s="10" t="s">
        <v>15603</v>
      </c>
      <c r="B158" s="13" t="s">
        <v>15604</v>
      </c>
      <c r="C158" s="13" t="s">
        <v>15605</v>
      </c>
      <c r="D158" s="13" t="s">
        <v>15606</v>
      </c>
      <c r="E158" s="13" t="s">
        <v>15607</v>
      </c>
      <c r="F158" s="13" t="s">
        <v>15608</v>
      </c>
      <c r="G158" s="5" t="s">
        <v>15609</v>
      </c>
      <c r="H158" s="6" t="s">
        <v>15610</v>
      </c>
      <c r="I158" s="7" t="s">
        <v>15607</v>
      </c>
      <c r="J158" s="13"/>
      <c r="L158" s="5" t="s">
        <v>57</v>
      </c>
    </row>
    <row r="159" spans="1:12" ht="13.2">
      <c r="A159" s="10" t="s">
        <v>15611</v>
      </c>
      <c r="B159" s="13" t="s">
        <v>4750</v>
      </c>
      <c r="C159" s="13" t="s">
        <v>4751</v>
      </c>
      <c r="D159" s="13" t="s">
        <v>4752</v>
      </c>
      <c r="E159" s="13" t="s">
        <v>4753</v>
      </c>
      <c r="F159" s="13" t="s">
        <v>4754</v>
      </c>
      <c r="G159" s="5" t="s">
        <v>4755</v>
      </c>
      <c r="H159" s="6" t="s">
        <v>4756</v>
      </c>
      <c r="I159" s="7" t="s">
        <v>4757</v>
      </c>
      <c r="J159" s="13"/>
      <c r="L159" s="5" t="s">
        <v>57</v>
      </c>
    </row>
    <row r="160" spans="1:12" ht="26.4">
      <c r="A160" s="10" t="s">
        <v>15612</v>
      </c>
      <c r="B160" s="13" t="s">
        <v>15613</v>
      </c>
      <c r="C160" s="13" t="s">
        <v>15614</v>
      </c>
      <c r="D160" s="13" t="s">
        <v>15613</v>
      </c>
      <c r="E160" s="13" t="s">
        <v>15615</v>
      </c>
      <c r="F160" s="13" t="s">
        <v>15616</v>
      </c>
      <c r="G160" s="5" t="s">
        <v>15617</v>
      </c>
      <c r="H160" s="6" t="s">
        <v>15618</v>
      </c>
      <c r="I160" s="7" t="s">
        <v>15615</v>
      </c>
      <c r="J160" s="13" t="s">
        <v>15619</v>
      </c>
      <c r="L160" s="5" t="s">
        <v>57</v>
      </c>
    </row>
    <row r="161" spans="1:12" ht="26.4">
      <c r="A161" s="10" t="s">
        <v>15620</v>
      </c>
      <c r="B161" s="13" t="s">
        <v>15621</v>
      </c>
      <c r="C161" s="13" t="s">
        <v>15622</v>
      </c>
      <c r="D161" s="13" t="s">
        <v>15623</v>
      </c>
      <c r="E161" s="13" t="s">
        <v>15624</v>
      </c>
      <c r="F161" s="13" t="s">
        <v>15625</v>
      </c>
      <c r="G161" s="5" t="s">
        <v>15626</v>
      </c>
      <c r="H161" s="6" t="s">
        <v>15627</v>
      </c>
      <c r="I161" s="7" t="s">
        <v>15624</v>
      </c>
      <c r="J161" s="13" t="s">
        <v>15619</v>
      </c>
      <c r="L161" s="5" t="s">
        <v>57</v>
      </c>
    </row>
    <row r="162" spans="1:12" ht="26.4">
      <c r="A162" s="10" t="s">
        <v>15628</v>
      </c>
      <c r="B162" s="13" t="s">
        <v>15629</v>
      </c>
      <c r="C162" s="13" t="s">
        <v>15630</v>
      </c>
      <c r="D162" s="13" t="s">
        <v>15631</v>
      </c>
      <c r="E162" s="13" t="s">
        <v>15632</v>
      </c>
      <c r="F162" s="13" t="s">
        <v>15633</v>
      </c>
      <c r="G162" s="5" t="s">
        <v>15634</v>
      </c>
      <c r="H162" s="6" t="s">
        <v>15635</v>
      </c>
      <c r="I162" s="7" t="s">
        <v>15636</v>
      </c>
      <c r="J162" s="13" t="s">
        <v>15619</v>
      </c>
      <c r="L162" s="5" t="s">
        <v>57</v>
      </c>
    </row>
    <row r="163" spans="1:12" ht="26.4">
      <c r="A163" s="10" t="s">
        <v>15637</v>
      </c>
      <c r="B163" s="13" t="s">
        <v>15638</v>
      </c>
      <c r="C163" s="13" t="s">
        <v>15639</v>
      </c>
      <c r="D163" s="13" t="s">
        <v>15640</v>
      </c>
      <c r="E163" s="13" t="s">
        <v>15641</v>
      </c>
      <c r="F163" s="13" t="s">
        <v>15642</v>
      </c>
      <c r="G163" s="5" t="s">
        <v>15643</v>
      </c>
      <c r="H163" s="6" t="s">
        <v>15644</v>
      </c>
      <c r="I163" s="7" t="s">
        <v>15641</v>
      </c>
      <c r="J163" s="13" t="s">
        <v>15619</v>
      </c>
      <c r="L163" s="5" t="s">
        <v>57</v>
      </c>
    </row>
    <row r="164" spans="1:12" ht="26.4">
      <c r="A164" s="10" t="s">
        <v>15645</v>
      </c>
      <c r="B164" s="13" t="s">
        <v>15646</v>
      </c>
      <c r="C164" s="13" t="s">
        <v>15647</v>
      </c>
      <c r="D164" s="13" t="s">
        <v>15648</v>
      </c>
      <c r="E164" s="13" t="s">
        <v>15649</v>
      </c>
      <c r="F164" s="13" t="s">
        <v>15650</v>
      </c>
      <c r="G164" s="5" t="s">
        <v>15651</v>
      </c>
      <c r="H164" s="6" t="s">
        <v>15652</v>
      </c>
      <c r="I164" s="7" t="s">
        <v>15649</v>
      </c>
      <c r="J164" s="13" t="s">
        <v>15619</v>
      </c>
      <c r="L164" s="5" t="s">
        <v>57</v>
      </c>
    </row>
    <row r="165" spans="1:12" ht="26.4">
      <c r="A165" s="10" t="s">
        <v>15653</v>
      </c>
      <c r="B165" s="13" t="s">
        <v>15654</v>
      </c>
      <c r="C165" s="13" t="s">
        <v>15655</v>
      </c>
      <c r="D165" s="13" t="s">
        <v>15656</v>
      </c>
      <c r="E165" s="13" t="s">
        <v>15655</v>
      </c>
      <c r="F165" s="13" t="s">
        <v>15657</v>
      </c>
      <c r="G165" s="5" t="s">
        <v>15658</v>
      </c>
      <c r="H165" s="6" t="s">
        <v>15659</v>
      </c>
      <c r="I165" s="7" t="s">
        <v>15660</v>
      </c>
      <c r="J165" s="13" t="s">
        <v>15619</v>
      </c>
      <c r="L165" s="5" t="s">
        <v>57</v>
      </c>
    </row>
    <row r="166" spans="1:12" ht="26.4">
      <c r="A166" s="10" t="s">
        <v>15661</v>
      </c>
      <c r="B166" s="13" t="s">
        <v>15662</v>
      </c>
      <c r="C166" s="13" t="s">
        <v>15663</v>
      </c>
      <c r="D166" s="13" t="s">
        <v>15664</v>
      </c>
      <c r="E166" s="13" t="s">
        <v>15665</v>
      </c>
      <c r="F166" s="13" t="s">
        <v>15666</v>
      </c>
      <c r="G166" s="5" t="s">
        <v>15667</v>
      </c>
      <c r="H166" s="6" t="s">
        <v>15668</v>
      </c>
      <c r="I166" s="7" t="s">
        <v>15669</v>
      </c>
      <c r="J166" s="13" t="s">
        <v>15619</v>
      </c>
      <c r="L166" s="5" t="s">
        <v>57</v>
      </c>
    </row>
    <row r="167" spans="1:12" ht="26.4">
      <c r="A167" s="10" t="s">
        <v>15670</v>
      </c>
      <c r="B167" s="13" t="s">
        <v>15036</v>
      </c>
      <c r="C167" s="13" t="s">
        <v>15037</v>
      </c>
      <c r="D167" s="13" t="s">
        <v>15038</v>
      </c>
      <c r="E167" s="13" t="s">
        <v>15039</v>
      </c>
      <c r="F167" s="13" t="s">
        <v>15671</v>
      </c>
      <c r="G167" s="5" t="s">
        <v>15041</v>
      </c>
      <c r="H167" s="6" t="s">
        <v>15672</v>
      </c>
      <c r="I167" s="7" t="s">
        <v>15043</v>
      </c>
      <c r="J167" s="13" t="s">
        <v>15619</v>
      </c>
      <c r="L167" s="5" t="s">
        <v>57</v>
      </c>
    </row>
    <row r="168" spans="1:12" ht="26.4">
      <c r="A168" s="10" t="s">
        <v>15673</v>
      </c>
      <c r="B168" s="13" t="s">
        <v>15086</v>
      </c>
      <c r="C168" s="13" t="s">
        <v>15674</v>
      </c>
      <c r="D168" s="13" t="s">
        <v>15088</v>
      </c>
      <c r="E168" s="13" t="s">
        <v>15089</v>
      </c>
      <c r="F168" s="13" t="s">
        <v>15675</v>
      </c>
      <c r="G168" s="5" t="s">
        <v>15091</v>
      </c>
      <c r="H168" s="6" t="s">
        <v>15676</v>
      </c>
      <c r="I168" s="7" t="s">
        <v>15093</v>
      </c>
      <c r="J168" s="13" t="s">
        <v>15619</v>
      </c>
      <c r="L168" s="5" t="s">
        <v>57</v>
      </c>
    </row>
    <row r="169" spans="1:12" ht="26.4">
      <c r="A169" s="10" t="s">
        <v>15677</v>
      </c>
      <c r="B169" s="13" t="s">
        <v>15678</v>
      </c>
      <c r="C169" s="13" t="s">
        <v>15679</v>
      </c>
      <c r="D169" s="13" t="s">
        <v>15680</v>
      </c>
      <c r="E169" s="13" t="s">
        <v>15681</v>
      </c>
      <c r="F169" s="13" t="s">
        <v>15280</v>
      </c>
      <c r="G169" s="5" t="s">
        <v>15682</v>
      </c>
      <c r="H169" s="6" t="s">
        <v>15683</v>
      </c>
      <c r="I169" s="7" t="s">
        <v>15681</v>
      </c>
      <c r="J169" s="13" t="s">
        <v>15619</v>
      </c>
      <c r="L169" s="5" t="s">
        <v>57</v>
      </c>
    </row>
    <row r="170" spans="1:12" ht="26.4">
      <c r="A170" s="10" t="s">
        <v>15684</v>
      </c>
      <c r="B170" s="13" t="s">
        <v>15685</v>
      </c>
      <c r="C170" s="13" t="s">
        <v>15686</v>
      </c>
      <c r="D170" s="13" t="s">
        <v>15687</v>
      </c>
      <c r="E170" s="13" t="s">
        <v>15688</v>
      </c>
      <c r="F170" s="13" t="s">
        <v>15689</v>
      </c>
      <c r="G170" s="5" t="s">
        <v>15133</v>
      </c>
      <c r="H170" s="6" t="s">
        <v>15690</v>
      </c>
      <c r="I170" s="7" t="s">
        <v>15691</v>
      </c>
      <c r="J170" s="13" t="s">
        <v>15619</v>
      </c>
      <c r="L170" s="5" t="s">
        <v>57</v>
      </c>
    </row>
    <row r="171" spans="1:12" ht="26.4">
      <c r="A171" s="10" t="s">
        <v>15692</v>
      </c>
      <c r="B171" s="13" t="s">
        <v>15693</v>
      </c>
      <c r="C171" s="13" t="s">
        <v>15694</v>
      </c>
      <c r="D171" s="13" t="s">
        <v>15695</v>
      </c>
      <c r="E171" s="13" t="s">
        <v>15696</v>
      </c>
      <c r="F171" s="13" t="s">
        <v>15697</v>
      </c>
      <c r="G171" s="5" t="s">
        <v>15698</v>
      </c>
      <c r="H171" s="6" t="s">
        <v>15699</v>
      </c>
      <c r="I171" s="7" t="s">
        <v>15696</v>
      </c>
      <c r="J171" s="13" t="s">
        <v>15619</v>
      </c>
      <c r="L171" s="5" t="s">
        <v>57</v>
      </c>
    </row>
    <row r="172" spans="1:12" ht="26.4">
      <c r="A172" s="10" t="s">
        <v>15700</v>
      </c>
      <c r="B172" s="13" t="s">
        <v>15701</v>
      </c>
      <c r="C172" s="13" t="s">
        <v>15702</v>
      </c>
      <c r="D172" s="13" t="s">
        <v>15703</v>
      </c>
      <c r="E172" s="13" t="s">
        <v>15704</v>
      </c>
      <c r="F172" s="13" t="s">
        <v>15705</v>
      </c>
      <c r="G172" s="5" t="s">
        <v>15706</v>
      </c>
      <c r="H172" s="6" t="s">
        <v>15707</v>
      </c>
      <c r="I172" s="7" t="s">
        <v>15704</v>
      </c>
      <c r="J172" s="13" t="s">
        <v>15619</v>
      </c>
      <c r="L172" s="5" t="s">
        <v>57</v>
      </c>
    </row>
    <row r="173" spans="1:12" ht="26.4">
      <c r="A173" s="10" t="s">
        <v>15708</v>
      </c>
      <c r="B173" s="13" t="s">
        <v>15709</v>
      </c>
      <c r="C173" s="13" t="s">
        <v>15710</v>
      </c>
      <c r="D173" s="13" t="s">
        <v>15711</v>
      </c>
      <c r="E173" s="13" t="s">
        <v>15710</v>
      </c>
      <c r="F173" s="13" t="s">
        <v>15712</v>
      </c>
      <c r="G173" s="5" t="s">
        <v>15713</v>
      </c>
      <c r="H173" s="6" t="s">
        <v>15714</v>
      </c>
      <c r="I173" s="7" t="s">
        <v>15715</v>
      </c>
      <c r="J173" s="13" t="s">
        <v>15619</v>
      </c>
      <c r="L173" s="5" t="s">
        <v>57</v>
      </c>
    </row>
    <row r="174" spans="1:12" ht="26.4">
      <c r="A174" s="10" t="s">
        <v>15716</v>
      </c>
      <c r="B174" s="13" t="s">
        <v>15717</v>
      </c>
      <c r="C174" s="13" t="s">
        <v>15718</v>
      </c>
      <c r="D174" s="13" t="s">
        <v>15719</v>
      </c>
      <c r="E174" s="13" t="s">
        <v>15720</v>
      </c>
      <c r="F174" s="13" t="s">
        <v>15721</v>
      </c>
      <c r="G174" s="5" t="s">
        <v>15722</v>
      </c>
      <c r="H174" s="6" t="s">
        <v>15723</v>
      </c>
      <c r="I174" s="7" t="s">
        <v>15724</v>
      </c>
      <c r="J174" s="13" t="s">
        <v>15619</v>
      </c>
      <c r="L174" s="5" t="s">
        <v>57</v>
      </c>
    </row>
    <row r="175" spans="1:12" ht="66">
      <c r="A175" s="10" t="s">
        <v>15725</v>
      </c>
      <c r="B175" s="13" t="s">
        <v>15726</v>
      </c>
      <c r="C175" s="13" t="s">
        <v>15727</v>
      </c>
      <c r="D175" s="13" t="s">
        <v>15728</v>
      </c>
      <c r="E175" s="13" t="s">
        <v>15729</v>
      </c>
      <c r="F175" s="13" t="s">
        <v>15730</v>
      </c>
      <c r="G175" s="5" t="s">
        <v>15731</v>
      </c>
      <c r="H175" s="6" t="s">
        <v>15732</v>
      </c>
      <c r="I175" s="7" t="s">
        <v>15733</v>
      </c>
      <c r="J175" s="13" t="s">
        <v>15734</v>
      </c>
      <c r="L175" s="5" t="s">
        <v>57</v>
      </c>
    </row>
    <row r="176" spans="1:12" ht="79.2">
      <c r="A176" s="10" t="s">
        <v>15735</v>
      </c>
      <c r="B176" s="13" t="s">
        <v>15736</v>
      </c>
      <c r="C176" s="13" t="s">
        <v>15737</v>
      </c>
      <c r="D176" s="13" t="s">
        <v>15738</v>
      </c>
      <c r="E176" s="13" t="s">
        <v>15739</v>
      </c>
      <c r="F176" s="13" t="s">
        <v>15740</v>
      </c>
      <c r="G176" s="5" t="s">
        <v>15741</v>
      </c>
      <c r="H176" s="6" t="s">
        <v>15742</v>
      </c>
      <c r="I176" s="7" t="s">
        <v>15743</v>
      </c>
      <c r="J176" s="13" t="s">
        <v>15744</v>
      </c>
      <c r="L176" s="5" t="s">
        <v>57</v>
      </c>
    </row>
    <row r="177" spans="1:12" ht="26.4">
      <c r="A177" s="10" t="s">
        <v>15745</v>
      </c>
      <c r="B177" s="13" t="s">
        <v>15746</v>
      </c>
      <c r="C177" s="13" t="s">
        <v>15747</v>
      </c>
      <c r="D177" s="13" t="s">
        <v>15748</v>
      </c>
      <c r="E177" s="13" t="s">
        <v>15749</v>
      </c>
      <c r="F177" s="13" t="s">
        <v>15750</v>
      </c>
      <c r="G177" s="5" t="s">
        <v>15751</v>
      </c>
      <c r="H177" s="6" t="s">
        <v>15752</v>
      </c>
      <c r="I177" s="7" t="s">
        <v>15753</v>
      </c>
      <c r="J177" s="13" t="s">
        <v>15754</v>
      </c>
      <c r="L177" s="5" t="s">
        <v>57</v>
      </c>
    </row>
    <row r="178" spans="1:12" ht="26.4">
      <c r="A178" s="10" t="s">
        <v>15755</v>
      </c>
      <c r="B178" s="13" t="s">
        <v>15756</v>
      </c>
      <c r="C178" s="13" t="s">
        <v>15757</v>
      </c>
      <c r="D178" s="13" t="s">
        <v>15758</v>
      </c>
      <c r="E178" s="13" t="s">
        <v>15759</v>
      </c>
      <c r="F178" s="13" t="s">
        <v>15760</v>
      </c>
      <c r="G178" s="5" t="s">
        <v>15761</v>
      </c>
      <c r="H178" s="6" t="s">
        <v>15762</v>
      </c>
      <c r="I178" s="7" t="s">
        <v>15763</v>
      </c>
      <c r="J178" s="13" t="s">
        <v>15764</v>
      </c>
      <c r="L178" s="5" t="s">
        <v>57</v>
      </c>
    </row>
    <row r="179" spans="1:12" ht="52.8">
      <c r="A179" s="10" t="s">
        <v>15765</v>
      </c>
      <c r="B179" s="13" t="s">
        <v>15766</v>
      </c>
      <c r="C179" s="13" t="s">
        <v>15767</v>
      </c>
      <c r="D179" s="13" t="s">
        <v>15768</v>
      </c>
      <c r="E179" s="13" t="s">
        <v>15769</v>
      </c>
      <c r="F179" s="13" t="s">
        <v>15770</v>
      </c>
      <c r="G179" s="5" t="s">
        <v>15771</v>
      </c>
      <c r="H179" s="6" t="s">
        <v>15772</v>
      </c>
      <c r="I179" s="7" t="s">
        <v>15773</v>
      </c>
      <c r="J179" s="13" t="s">
        <v>15774</v>
      </c>
      <c r="L179" s="5" t="s">
        <v>57</v>
      </c>
    </row>
    <row r="180" spans="1:12" ht="66">
      <c r="A180" s="10" t="s">
        <v>15775</v>
      </c>
      <c r="B180" s="13" t="s">
        <v>15776</v>
      </c>
      <c r="C180" s="13" t="s">
        <v>15777</v>
      </c>
      <c r="D180" s="13" t="s">
        <v>15778</v>
      </c>
      <c r="E180" s="13" t="s">
        <v>15779</v>
      </c>
      <c r="F180" s="13" t="s">
        <v>15780</v>
      </c>
      <c r="G180" s="5" t="s">
        <v>15781</v>
      </c>
      <c r="H180" s="6" t="s">
        <v>15782</v>
      </c>
      <c r="I180" s="7" t="s">
        <v>15783</v>
      </c>
      <c r="J180" s="13" t="s">
        <v>15784</v>
      </c>
      <c r="L180" s="5" t="s">
        <v>57</v>
      </c>
    </row>
    <row r="181" spans="1:12" ht="39.6">
      <c r="A181" s="10" t="s">
        <v>15785</v>
      </c>
      <c r="B181" s="13" t="s">
        <v>15786</v>
      </c>
      <c r="C181" s="13" t="s">
        <v>15787</v>
      </c>
      <c r="D181" s="13" t="s">
        <v>15788</v>
      </c>
      <c r="E181" s="13" t="s">
        <v>15789</v>
      </c>
      <c r="F181" s="13" t="s">
        <v>15790</v>
      </c>
      <c r="G181" s="5" t="s">
        <v>15791</v>
      </c>
      <c r="H181" s="6" t="s">
        <v>15792</v>
      </c>
      <c r="I181" s="7" t="s">
        <v>15793</v>
      </c>
      <c r="J181" s="13" t="s">
        <v>15794</v>
      </c>
      <c r="L181" s="5" t="s">
        <v>57</v>
      </c>
    </row>
    <row r="182" spans="1:12" ht="26.4">
      <c r="A182" s="10" t="s">
        <v>15795</v>
      </c>
      <c r="B182" s="13" t="s">
        <v>15796</v>
      </c>
      <c r="C182" s="13" t="s">
        <v>15797</v>
      </c>
      <c r="D182" s="13" t="s">
        <v>15798</v>
      </c>
      <c r="E182" s="13" t="s">
        <v>15799</v>
      </c>
      <c r="F182" s="13" t="s">
        <v>15800</v>
      </c>
      <c r="G182" s="5" t="s">
        <v>15801</v>
      </c>
      <c r="H182" s="6" t="s">
        <v>15802</v>
      </c>
      <c r="I182" s="7" t="s">
        <v>15803</v>
      </c>
      <c r="J182" s="13" t="s">
        <v>15804</v>
      </c>
      <c r="L182" s="5" t="s">
        <v>57</v>
      </c>
    </row>
    <row r="183" spans="1:12" ht="39.6">
      <c r="A183" s="10" t="s">
        <v>15805</v>
      </c>
      <c r="B183" s="13" t="s">
        <v>15806</v>
      </c>
      <c r="C183" s="13" t="s">
        <v>15807</v>
      </c>
      <c r="D183" s="13" t="s">
        <v>15808</v>
      </c>
      <c r="E183" s="13" t="s">
        <v>15809</v>
      </c>
      <c r="F183" s="13" t="s">
        <v>15810</v>
      </c>
      <c r="G183" s="5" t="s">
        <v>15811</v>
      </c>
      <c r="H183" s="6" t="s">
        <v>15812</v>
      </c>
      <c r="I183" s="7" t="s">
        <v>15813</v>
      </c>
      <c r="J183" s="13" t="s">
        <v>15814</v>
      </c>
      <c r="L183" s="5" t="s">
        <v>57</v>
      </c>
    </row>
    <row r="184" spans="1:12" ht="26.4">
      <c r="A184" s="10" t="s">
        <v>15815</v>
      </c>
      <c r="B184" s="13" t="s">
        <v>15816</v>
      </c>
      <c r="C184" s="13" t="s">
        <v>15817</v>
      </c>
      <c r="D184" s="13" t="s">
        <v>15818</v>
      </c>
      <c r="E184" s="13" t="s">
        <v>15819</v>
      </c>
      <c r="F184" s="13" t="s">
        <v>15820</v>
      </c>
      <c r="G184" s="5" t="s">
        <v>15821</v>
      </c>
      <c r="H184" s="6" t="s">
        <v>15822</v>
      </c>
      <c r="I184" s="7" t="s">
        <v>15823</v>
      </c>
      <c r="J184" s="13" t="s">
        <v>15824</v>
      </c>
      <c r="L184" s="5" t="s">
        <v>57</v>
      </c>
    </row>
    <row r="185" spans="1:12" ht="39.6">
      <c r="A185" s="10" t="s">
        <v>15825</v>
      </c>
      <c r="B185" s="13" t="s">
        <v>15826</v>
      </c>
      <c r="C185" s="13" t="s">
        <v>15827</v>
      </c>
      <c r="D185" s="13" t="s">
        <v>15828</v>
      </c>
      <c r="E185" s="13" t="s">
        <v>15829</v>
      </c>
      <c r="F185" s="13" t="s">
        <v>15830</v>
      </c>
      <c r="G185" s="5" t="s">
        <v>15831</v>
      </c>
      <c r="H185" s="6" t="s">
        <v>15832</v>
      </c>
      <c r="I185" s="7" t="s">
        <v>15833</v>
      </c>
      <c r="J185" s="13" t="s">
        <v>15834</v>
      </c>
      <c r="L185" s="5" t="s">
        <v>57</v>
      </c>
    </row>
    <row r="186" spans="1:12" ht="26.4">
      <c r="A186" s="10" t="s">
        <v>15835</v>
      </c>
      <c r="B186" s="13" t="s">
        <v>15836</v>
      </c>
      <c r="C186" s="13" t="s">
        <v>15837</v>
      </c>
      <c r="D186" s="13" t="s">
        <v>15838</v>
      </c>
      <c r="E186" s="13" t="s">
        <v>15839</v>
      </c>
      <c r="F186" s="13" t="s">
        <v>15840</v>
      </c>
      <c r="G186" s="5" t="s">
        <v>15841</v>
      </c>
      <c r="H186" s="6" t="s">
        <v>15842</v>
      </c>
      <c r="I186" s="7" t="s">
        <v>15843</v>
      </c>
      <c r="J186" s="13" t="s">
        <v>15844</v>
      </c>
      <c r="L186" s="5" t="s">
        <v>57</v>
      </c>
    </row>
    <row r="187" spans="1:12" ht="52.8">
      <c r="A187" s="10" t="s">
        <v>15845</v>
      </c>
      <c r="B187" s="13" t="s">
        <v>15846</v>
      </c>
      <c r="C187" s="13" t="s">
        <v>15847</v>
      </c>
      <c r="D187" s="13" t="s">
        <v>15848</v>
      </c>
      <c r="E187" s="13" t="s">
        <v>15849</v>
      </c>
      <c r="F187" s="13" t="s">
        <v>15850</v>
      </c>
      <c r="G187" s="5" t="s">
        <v>15851</v>
      </c>
      <c r="H187" s="6" t="s">
        <v>15852</v>
      </c>
      <c r="I187" s="7" t="s">
        <v>15853</v>
      </c>
      <c r="J187" s="13" t="s">
        <v>15854</v>
      </c>
      <c r="L187" s="5" t="s">
        <v>57</v>
      </c>
    </row>
    <row r="188" spans="1:12" ht="26.4">
      <c r="A188" s="10" t="s">
        <v>15855</v>
      </c>
      <c r="B188" s="13" t="s">
        <v>15856</v>
      </c>
      <c r="C188" s="13" t="s">
        <v>15857</v>
      </c>
      <c r="D188" s="13" t="s">
        <v>15858</v>
      </c>
      <c r="E188" s="13" t="s">
        <v>15859</v>
      </c>
      <c r="F188" s="13" t="s">
        <v>15860</v>
      </c>
      <c r="G188" s="5" t="s">
        <v>15861</v>
      </c>
      <c r="H188" s="6" t="s">
        <v>15862</v>
      </c>
      <c r="I188" s="7" t="s">
        <v>15863</v>
      </c>
      <c r="J188" s="13" t="s">
        <v>15864</v>
      </c>
      <c r="L188" s="5" t="s">
        <v>57</v>
      </c>
    </row>
    <row r="189" spans="1:12" ht="39.6">
      <c r="A189" s="10" t="s">
        <v>15865</v>
      </c>
      <c r="B189" s="13" t="s">
        <v>15866</v>
      </c>
      <c r="C189" s="13" t="s">
        <v>15867</v>
      </c>
      <c r="D189" s="13" t="s">
        <v>15868</v>
      </c>
      <c r="E189" s="13" t="s">
        <v>15869</v>
      </c>
      <c r="F189" s="13" t="s">
        <v>15870</v>
      </c>
      <c r="G189" s="5" t="s">
        <v>15871</v>
      </c>
      <c r="H189" s="6" t="s">
        <v>15872</v>
      </c>
      <c r="I189" s="7" t="s">
        <v>15873</v>
      </c>
      <c r="J189" s="13" t="s">
        <v>15874</v>
      </c>
      <c r="L189" s="5" t="s">
        <v>57</v>
      </c>
    </row>
    <row r="190" spans="1:12" ht="26.4">
      <c r="A190" s="10" t="s">
        <v>2546</v>
      </c>
      <c r="B190" s="13" t="s">
        <v>15875</v>
      </c>
      <c r="C190" s="13" t="s">
        <v>15875</v>
      </c>
      <c r="D190" s="13" t="s">
        <v>15875</v>
      </c>
      <c r="E190" s="13" t="s">
        <v>15875</v>
      </c>
      <c r="F190" s="13" t="s">
        <v>15875</v>
      </c>
      <c r="G190" s="5" t="s">
        <v>15875</v>
      </c>
      <c r="H190" s="6" t="s">
        <v>15875</v>
      </c>
      <c r="I190" s="7" t="s">
        <v>15875</v>
      </c>
      <c r="J190" s="13" t="s">
        <v>17</v>
      </c>
      <c r="K190" s="5" t="s">
        <v>57</v>
      </c>
      <c r="L190" s="5" t="s">
        <v>57</v>
      </c>
    </row>
    <row r="191" spans="1:12" ht="13.2">
      <c r="A191" s="10" t="s">
        <v>15876</v>
      </c>
      <c r="B191" s="13" t="s">
        <v>15877</v>
      </c>
      <c r="C191" s="13" t="s">
        <v>15878</v>
      </c>
      <c r="D191" s="13" t="s">
        <v>15879</v>
      </c>
      <c r="E191" s="13" t="s">
        <v>15880</v>
      </c>
      <c r="F191" s="13" t="s">
        <v>15881</v>
      </c>
      <c r="G191" s="5" t="s">
        <v>15882</v>
      </c>
      <c r="H191" s="6" t="s">
        <v>15883</v>
      </c>
      <c r="I191" s="7" t="s">
        <v>15884</v>
      </c>
      <c r="J191" s="13" t="s">
        <v>15885</v>
      </c>
      <c r="L191" s="5" t="s">
        <v>57</v>
      </c>
    </row>
    <row r="192" spans="1:12" ht="13.2">
      <c r="A192" s="10" t="s">
        <v>15886</v>
      </c>
      <c r="B192" s="13" t="s">
        <v>15887</v>
      </c>
      <c r="C192" s="13" t="s">
        <v>15888</v>
      </c>
      <c r="D192" s="13" t="s">
        <v>15889</v>
      </c>
      <c r="E192" s="13" t="s">
        <v>15890</v>
      </c>
      <c r="F192" s="13" t="s">
        <v>15891</v>
      </c>
      <c r="G192" s="5" t="s">
        <v>15892</v>
      </c>
      <c r="H192" s="6" t="s">
        <v>15893</v>
      </c>
      <c r="I192" s="7" t="s">
        <v>15894</v>
      </c>
      <c r="J192" s="13" t="s">
        <v>15895</v>
      </c>
      <c r="K192" s="5"/>
      <c r="L192" s="5" t="s">
        <v>57</v>
      </c>
    </row>
    <row r="193" spans="1:12" ht="13.2">
      <c r="A193" s="10" t="s">
        <v>15896</v>
      </c>
      <c r="B193" s="13" t="s">
        <v>15897</v>
      </c>
      <c r="C193" s="13" t="s">
        <v>15897</v>
      </c>
      <c r="D193" s="13" t="s">
        <v>15897</v>
      </c>
      <c r="E193" s="13" t="s">
        <v>15897</v>
      </c>
      <c r="F193" s="13" t="s">
        <v>15897</v>
      </c>
      <c r="G193" s="5" t="s">
        <v>15897</v>
      </c>
      <c r="H193" s="6" t="s">
        <v>15897</v>
      </c>
      <c r="I193" s="7" t="s">
        <v>15897</v>
      </c>
      <c r="J193" s="13" t="s">
        <v>17</v>
      </c>
      <c r="K193" s="5" t="s">
        <v>57</v>
      </c>
      <c r="L193" s="5" t="s">
        <v>57</v>
      </c>
    </row>
    <row r="194" spans="1:12" ht="13.2">
      <c r="A194" s="10" t="s">
        <v>15898</v>
      </c>
      <c r="B194" s="13" t="s">
        <v>15899</v>
      </c>
      <c r="C194" s="13" t="s">
        <v>15899</v>
      </c>
      <c r="D194" s="13" t="s">
        <v>15899</v>
      </c>
      <c r="E194" s="13" t="s">
        <v>15899</v>
      </c>
      <c r="F194" s="13" t="s">
        <v>15899</v>
      </c>
      <c r="G194" s="5" t="s">
        <v>15899</v>
      </c>
      <c r="H194" s="6" t="s">
        <v>15899</v>
      </c>
      <c r="I194" s="7" t="s">
        <v>15899</v>
      </c>
      <c r="J194" s="13" t="s">
        <v>17</v>
      </c>
      <c r="K194" s="5" t="s">
        <v>57</v>
      </c>
      <c r="L194" s="5" t="s">
        <v>57</v>
      </c>
    </row>
    <row r="195" spans="1:12" ht="13.2">
      <c r="A195" s="10" t="s">
        <v>15900</v>
      </c>
      <c r="B195" s="13" t="s">
        <v>15901</v>
      </c>
      <c r="C195" s="13" t="s">
        <v>15901</v>
      </c>
      <c r="D195" s="13" t="s">
        <v>15901</v>
      </c>
      <c r="E195" s="13" t="s">
        <v>15901</v>
      </c>
      <c r="F195" s="13" t="s">
        <v>15901</v>
      </c>
      <c r="G195" s="5" t="s">
        <v>15901</v>
      </c>
      <c r="H195" s="6" t="s">
        <v>15901</v>
      </c>
      <c r="I195" s="7" t="s">
        <v>15901</v>
      </c>
      <c r="J195" s="13" t="s">
        <v>17</v>
      </c>
      <c r="K195" s="5" t="s">
        <v>57</v>
      </c>
      <c r="L195" s="5" t="s">
        <v>57</v>
      </c>
    </row>
    <row r="196" spans="1:12" ht="13.2">
      <c r="A196" s="10" t="s">
        <v>15902</v>
      </c>
      <c r="B196" s="13" t="s">
        <v>15903</v>
      </c>
      <c r="C196" s="13" t="s">
        <v>15903</v>
      </c>
      <c r="D196" s="13" t="s">
        <v>15903</v>
      </c>
      <c r="E196" s="13" t="s">
        <v>15903</v>
      </c>
      <c r="F196" s="13" t="s">
        <v>15903</v>
      </c>
      <c r="G196" s="5" t="s">
        <v>15903</v>
      </c>
      <c r="H196" s="6" t="s">
        <v>15903</v>
      </c>
      <c r="I196" s="7" t="s">
        <v>15903</v>
      </c>
      <c r="J196" s="13" t="s">
        <v>17</v>
      </c>
      <c r="K196" s="5" t="s">
        <v>57</v>
      </c>
      <c r="L196" s="5" t="s">
        <v>57</v>
      </c>
    </row>
    <row r="197" spans="1:12" ht="13.2">
      <c r="A197" s="10" t="s">
        <v>15904</v>
      </c>
      <c r="B197" s="13" t="s">
        <v>15905</v>
      </c>
      <c r="C197" s="13" t="s">
        <v>15905</v>
      </c>
      <c r="D197" s="13" t="s">
        <v>15905</v>
      </c>
      <c r="E197" s="13" t="s">
        <v>15905</v>
      </c>
      <c r="F197" s="13" t="s">
        <v>15905</v>
      </c>
      <c r="G197" s="5" t="s">
        <v>15905</v>
      </c>
      <c r="H197" s="6" t="s">
        <v>15905</v>
      </c>
      <c r="I197" s="7" t="s">
        <v>15905</v>
      </c>
      <c r="J197" s="13" t="s">
        <v>17</v>
      </c>
      <c r="K197" s="5" t="s">
        <v>57</v>
      </c>
      <c r="L197" s="5" t="s">
        <v>57</v>
      </c>
    </row>
    <row r="198" spans="1:12" ht="26.4">
      <c r="A198" s="10" t="s">
        <v>15906</v>
      </c>
      <c r="B198" s="13" t="s">
        <v>15907</v>
      </c>
      <c r="C198" s="13" t="s">
        <v>15907</v>
      </c>
      <c r="D198" s="13" t="s">
        <v>15907</v>
      </c>
      <c r="E198" s="13" t="s">
        <v>15907</v>
      </c>
      <c r="F198" s="13" t="s">
        <v>15907</v>
      </c>
      <c r="G198" s="5" t="s">
        <v>15907</v>
      </c>
      <c r="H198" s="6" t="s">
        <v>15907</v>
      </c>
      <c r="I198" s="7" t="s">
        <v>15907</v>
      </c>
      <c r="J198" s="13" t="s">
        <v>17</v>
      </c>
      <c r="K198" s="5" t="s">
        <v>57</v>
      </c>
      <c r="L198" s="5" t="s">
        <v>57</v>
      </c>
    </row>
    <row r="199" spans="1:12" ht="13.2">
      <c r="A199" s="10" t="s">
        <v>15908</v>
      </c>
      <c r="B199" s="13" t="s">
        <v>15909</v>
      </c>
      <c r="C199" s="13" t="s">
        <v>15910</v>
      </c>
      <c r="D199" s="13" t="s">
        <v>15911</v>
      </c>
      <c r="E199" s="13" t="s">
        <v>15912</v>
      </c>
      <c r="F199" s="13" t="s">
        <v>15913</v>
      </c>
      <c r="G199" s="5" t="s">
        <v>15914</v>
      </c>
      <c r="H199" s="6" t="s">
        <v>15915</v>
      </c>
      <c r="I199" s="7" t="s">
        <v>15916</v>
      </c>
      <c r="J199" s="13" t="s">
        <v>17</v>
      </c>
      <c r="L199" s="5" t="s">
        <v>57</v>
      </c>
    </row>
    <row r="200" spans="1:12" ht="13.2">
      <c r="A200" s="10" t="s">
        <v>15917</v>
      </c>
      <c r="B200" s="13" t="s">
        <v>3483</v>
      </c>
      <c r="C200" s="13" t="s">
        <v>3483</v>
      </c>
      <c r="D200" s="13" t="s">
        <v>3483</v>
      </c>
      <c r="E200" s="13" t="s">
        <v>3483</v>
      </c>
      <c r="F200" s="13" t="s">
        <v>3483</v>
      </c>
      <c r="G200" s="5" t="s">
        <v>3483</v>
      </c>
      <c r="H200" s="6" t="s">
        <v>3483</v>
      </c>
      <c r="I200" s="7" t="s">
        <v>3483</v>
      </c>
      <c r="J200" s="13" t="s">
        <v>17</v>
      </c>
      <c r="K200" s="5" t="s">
        <v>57</v>
      </c>
      <c r="L200" s="5" t="s">
        <v>57</v>
      </c>
    </row>
    <row r="201" spans="1:12" ht="13.2">
      <c r="A201" s="10" t="s">
        <v>15918</v>
      </c>
      <c r="B201" s="13" t="s">
        <v>3690</v>
      </c>
      <c r="C201" s="13" t="s">
        <v>3690</v>
      </c>
      <c r="D201" s="13" t="s">
        <v>3690</v>
      </c>
      <c r="E201" s="13" t="s">
        <v>3690</v>
      </c>
      <c r="F201" s="13" t="s">
        <v>3690</v>
      </c>
      <c r="G201" s="5" t="s">
        <v>3690</v>
      </c>
      <c r="H201" s="6" t="s">
        <v>3690</v>
      </c>
      <c r="I201" s="7" t="s">
        <v>3690</v>
      </c>
      <c r="J201" s="13" t="s">
        <v>17</v>
      </c>
      <c r="K201" s="5" t="s">
        <v>57</v>
      </c>
      <c r="L201" s="5" t="s">
        <v>57</v>
      </c>
    </row>
    <row r="202" spans="1:12" ht="13.2">
      <c r="A202" s="10" t="s">
        <v>15919</v>
      </c>
      <c r="B202" s="13" t="s">
        <v>15920</v>
      </c>
      <c r="C202" s="13" t="s">
        <v>15920</v>
      </c>
      <c r="D202" s="13" t="s">
        <v>15920</v>
      </c>
      <c r="E202" s="13" t="s">
        <v>15920</v>
      </c>
      <c r="F202" s="13" t="s">
        <v>15920</v>
      </c>
      <c r="G202" s="5" t="s">
        <v>15920</v>
      </c>
      <c r="H202" s="6" t="s">
        <v>15920</v>
      </c>
      <c r="I202" s="7" t="s">
        <v>15920</v>
      </c>
      <c r="J202" s="13" t="s">
        <v>17</v>
      </c>
      <c r="K202" s="5" t="s">
        <v>57</v>
      </c>
      <c r="L202" s="5" t="s">
        <v>57</v>
      </c>
    </row>
    <row r="203" spans="1:12" ht="13.2">
      <c r="A203" s="10" t="s">
        <v>15921</v>
      </c>
      <c r="B203" s="13" t="s">
        <v>3485</v>
      </c>
      <c r="C203" s="13" t="s">
        <v>3485</v>
      </c>
      <c r="D203" s="13" t="s">
        <v>3485</v>
      </c>
      <c r="E203" s="13" t="s">
        <v>3485</v>
      </c>
      <c r="F203" s="13" t="s">
        <v>3485</v>
      </c>
      <c r="G203" s="5" t="s">
        <v>3485</v>
      </c>
      <c r="H203" s="6" t="s">
        <v>3485</v>
      </c>
      <c r="I203" s="7" t="s">
        <v>3485</v>
      </c>
      <c r="J203" s="13" t="s">
        <v>17</v>
      </c>
      <c r="K203" s="5" t="s">
        <v>57</v>
      </c>
      <c r="L203" s="5" t="s">
        <v>57</v>
      </c>
    </row>
    <row r="204" spans="1:12" ht="13.2">
      <c r="A204" s="10" t="s">
        <v>15922</v>
      </c>
      <c r="B204" s="13" t="s">
        <v>15923</v>
      </c>
      <c r="C204" s="13" t="s">
        <v>15923</v>
      </c>
      <c r="D204" s="13" t="s">
        <v>15923</v>
      </c>
      <c r="E204" s="13" t="s">
        <v>15923</v>
      </c>
      <c r="F204" s="13" t="s">
        <v>15923</v>
      </c>
      <c r="G204" s="5" t="s">
        <v>15923</v>
      </c>
      <c r="H204" s="6" t="s">
        <v>15923</v>
      </c>
      <c r="I204" s="7" t="s">
        <v>15923</v>
      </c>
      <c r="J204" s="13" t="s">
        <v>17</v>
      </c>
      <c r="K204" s="5" t="s">
        <v>57</v>
      </c>
      <c r="L204" s="5" t="s">
        <v>57</v>
      </c>
    </row>
    <row r="205" spans="1:12" ht="26.4">
      <c r="A205" s="10" t="s">
        <v>15924</v>
      </c>
      <c r="B205" s="13" t="s">
        <v>15925</v>
      </c>
      <c r="C205" s="13" t="s">
        <v>15925</v>
      </c>
      <c r="D205" s="13" t="s">
        <v>15925</v>
      </c>
      <c r="E205" s="13" t="s">
        <v>15925</v>
      </c>
      <c r="F205" s="13" t="s">
        <v>15925</v>
      </c>
      <c r="G205" s="5" t="s">
        <v>15925</v>
      </c>
      <c r="H205" s="6" t="s">
        <v>15925</v>
      </c>
      <c r="I205" s="7" t="s">
        <v>15925</v>
      </c>
      <c r="J205" s="13" t="s">
        <v>17</v>
      </c>
      <c r="K205" s="5" t="s">
        <v>57</v>
      </c>
      <c r="L205" s="5" t="s">
        <v>57</v>
      </c>
    </row>
    <row r="206" spans="1:12" ht="26.4">
      <c r="A206" s="10" t="s">
        <v>15926</v>
      </c>
      <c r="B206" s="13" t="s">
        <v>15927</v>
      </c>
      <c r="C206" s="13" t="s">
        <v>15927</v>
      </c>
      <c r="D206" s="13" t="s">
        <v>15927</v>
      </c>
      <c r="E206" s="13" t="s">
        <v>15927</v>
      </c>
      <c r="F206" s="13" t="s">
        <v>15927</v>
      </c>
      <c r="G206" s="5" t="s">
        <v>15927</v>
      </c>
      <c r="H206" s="6" t="s">
        <v>15927</v>
      </c>
      <c r="I206" s="7" t="s">
        <v>15927</v>
      </c>
      <c r="J206" s="13" t="s">
        <v>17</v>
      </c>
      <c r="K206" s="5" t="s">
        <v>57</v>
      </c>
      <c r="L206" s="5" t="s">
        <v>57</v>
      </c>
    </row>
    <row r="207" spans="1:12" ht="26.4">
      <c r="A207" s="10" t="s">
        <v>15928</v>
      </c>
      <c r="B207" s="13" t="s">
        <v>15929</v>
      </c>
      <c r="C207" s="13" t="s">
        <v>15929</v>
      </c>
      <c r="D207" s="13" t="s">
        <v>15929</v>
      </c>
      <c r="E207" s="13" t="s">
        <v>15929</v>
      </c>
      <c r="F207" s="13" t="s">
        <v>15929</v>
      </c>
      <c r="G207" s="5" t="s">
        <v>15929</v>
      </c>
      <c r="H207" s="6" t="s">
        <v>15929</v>
      </c>
      <c r="I207" s="7" t="s">
        <v>15929</v>
      </c>
      <c r="J207" s="13" t="s">
        <v>17</v>
      </c>
      <c r="K207" s="5" t="s">
        <v>57</v>
      </c>
      <c r="L207" s="5" t="s">
        <v>57</v>
      </c>
    </row>
    <row r="208" spans="1:12" ht="26.4">
      <c r="A208" s="10" t="s">
        <v>15930</v>
      </c>
      <c r="B208" s="13" t="s">
        <v>15931</v>
      </c>
      <c r="C208" s="13" t="s">
        <v>15931</v>
      </c>
      <c r="D208" s="13" t="s">
        <v>15931</v>
      </c>
      <c r="E208" s="13" t="s">
        <v>15931</v>
      </c>
      <c r="F208" s="13" t="s">
        <v>15931</v>
      </c>
      <c r="G208" s="5" t="s">
        <v>15931</v>
      </c>
      <c r="H208" s="6" t="s">
        <v>15931</v>
      </c>
      <c r="I208" s="7" t="s">
        <v>15931</v>
      </c>
      <c r="J208" s="13" t="s">
        <v>17</v>
      </c>
      <c r="K208" s="5" t="s">
        <v>57</v>
      </c>
      <c r="L208" s="5" t="s">
        <v>57</v>
      </c>
    </row>
    <row r="209" spans="1:12" ht="26.4">
      <c r="A209" s="10" t="s">
        <v>15932</v>
      </c>
      <c r="B209" s="13" t="s">
        <v>15933</v>
      </c>
      <c r="C209" s="13" t="s">
        <v>15933</v>
      </c>
      <c r="D209" s="13" t="s">
        <v>15933</v>
      </c>
      <c r="E209" s="13" t="s">
        <v>15933</v>
      </c>
      <c r="F209" s="13" t="s">
        <v>15933</v>
      </c>
      <c r="G209" s="5" t="s">
        <v>15933</v>
      </c>
      <c r="H209" s="6" t="s">
        <v>15933</v>
      </c>
      <c r="I209" s="7" t="s">
        <v>15933</v>
      </c>
      <c r="J209" s="13" t="s">
        <v>17</v>
      </c>
      <c r="K209" s="5" t="s">
        <v>57</v>
      </c>
      <c r="L209" s="5" t="s">
        <v>57</v>
      </c>
    </row>
    <row r="210" spans="1:12" ht="26.4">
      <c r="A210" s="10" t="s">
        <v>15934</v>
      </c>
      <c r="B210" s="13" t="s">
        <v>15935</v>
      </c>
      <c r="C210" s="13" t="s">
        <v>15935</v>
      </c>
      <c r="D210" s="13" t="s">
        <v>15935</v>
      </c>
      <c r="E210" s="13" t="s">
        <v>15935</v>
      </c>
      <c r="F210" s="13" t="s">
        <v>15935</v>
      </c>
      <c r="G210" s="5" t="s">
        <v>15935</v>
      </c>
      <c r="H210" s="6" t="s">
        <v>15935</v>
      </c>
      <c r="I210" s="7" t="s">
        <v>15935</v>
      </c>
      <c r="J210" s="13" t="s">
        <v>17</v>
      </c>
      <c r="K210" s="5" t="s">
        <v>57</v>
      </c>
      <c r="L210" s="5" t="s">
        <v>57</v>
      </c>
    </row>
    <row r="211" spans="1:12" ht="26.4">
      <c r="A211" s="10" t="s">
        <v>15936</v>
      </c>
      <c r="B211" s="13" t="s">
        <v>15937</v>
      </c>
      <c r="C211" s="13" t="s">
        <v>15937</v>
      </c>
      <c r="D211" s="13" t="s">
        <v>15937</v>
      </c>
      <c r="E211" s="13" t="s">
        <v>15937</v>
      </c>
      <c r="F211" s="13" t="s">
        <v>15937</v>
      </c>
      <c r="G211" s="5" t="s">
        <v>15937</v>
      </c>
      <c r="H211" s="6" t="s">
        <v>15937</v>
      </c>
      <c r="I211" s="7" t="s">
        <v>15937</v>
      </c>
      <c r="J211" s="13" t="s">
        <v>17</v>
      </c>
      <c r="K211" s="5" t="s">
        <v>57</v>
      </c>
      <c r="L211" s="5" t="s">
        <v>57</v>
      </c>
    </row>
    <row r="212" spans="1:12" ht="26.4">
      <c r="A212" s="10" t="s">
        <v>15938</v>
      </c>
      <c r="B212" s="13" t="s">
        <v>15939</v>
      </c>
      <c r="C212" s="13" t="s">
        <v>15939</v>
      </c>
      <c r="D212" s="13" t="s">
        <v>15939</v>
      </c>
      <c r="E212" s="13" t="s">
        <v>15939</v>
      </c>
      <c r="F212" s="13" t="s">
        <v>15939</v>
      </c>
      <c r="G212" s="5" t="s">
        <v>15939</v>
      </c>
      <c r="H212" s="6" t="s">
        <v>15939</v>
      </c>
      <c r="I212" s="7" t="s">
        <v>15939</v>
      </c>
      <c r="J212" s="13" t="s">
        <v>17</v>
      </c>
      <c r="K212" s="5" t="s">
        <v>57</v>
      </c>
      <c r="L212" s="5" t="s">
        <v>57</v>
      </c>
    </row>
    <row r="213" spans="1:12" ht="13.2">
      <c r="A213" s="10" t="s">
        <v>15940</v>
      </c>
      <c r="B213" s="13" t="s">
        <v>15941</v>
      </c>
      <c r="C213" s="13" t="s">
        <v>12492</v>
      </c>
      <c r="D213" s="13" t="s">
        <v>12493</v>
      </c>
      <c r="E213" s="13" t="s">
        <v>15942</v>
      </c>
      <c r="F213" s="13" t="s">
        <v>15943</v>
      </c>
      <c r="G213" s="5" t="s">
        <v>12496</v>
      </c>
      <c r="H213" s="6" t="s">
        <v>15944</v>
      </c>
      <c r="I213" s="7" t="s">
        <v>15945</v>
      </c>
      <c r="J213" s="13" t="s">
        <v>17</v>
      </c>
      <c r="L213" s="5" t="s">
        <v>57</v>
      </c>
    </row>
    <row r="214" spans="1:12" ht="13.2">
      <c r="A214" s="10" t="s">
        <v>15946</v>
      </c>
      <c r="B214" s="13" t="s">
        <v>15947</v>
      </c>
      <c r="C214" s="13" t="s">
        <v>15948</v>
      </c>
      <c r="D214" s="13" t="s">
        <v>15949</v>
      </c>
      <c r="E214" s="13" t="s">
        <v>15950</v>
      </c>
      <c r="F214" s="13" t="s">
        <v>15951</v>
      </c>
      <c r="G214" s="5" t="s">
        <v>15952</v>
      </c>
      <c r="H214" s="6" t="s">
        <v>15953</v>
      </c>
      <c r="I214" s="7" t="s">
        <v>15950</v>
      </c>
      <c r="J214" s="13" t="s">
        <v>15954</v>
      </c>
      <c r="L214" s="5" t="s">
        <v>57</v>
      </c>
    </row>
    <row r="215" spans="1:12" ht="13.2">
      <c r="A215" s="10" t="s">
        <v>15955</v>
      </c>
      <c r="B215" s="13" t="s">
        <v>15956</v>
      </c>
      <c r="C215" s="13" t="s">
        <v>15956</v>
      </c>
      <c r="D215" s="13" t="s">
        <v>15956</v>
      </c>
      <c r="E215" s="13" t="s">
        <v>15956</v>
      </c>
      <c r="F215" s="13" t="s">
        <v>15956</v>
      </c>
      <c r="G215" s="5" t="s">
        <v>15957</v>
      </c>
      <c r="H215" s="6" t="s">
        <v>15958</v>
      </c>
      <c r="I215" s="7" t="s">
        <v>15956</v>
      </c>
      <c r="J215" s="13" t="s">
        <v>15959</v>
      </c>
      <c r="L215" s="5" t="s">
        <v>57</v>
      </c>
    </row>
    <row r="216" spans="1:12" ht="13.2">
      <c r="A216" s="10" t="s">
        <v>15960</v>
      </c>
      <c r="B216" s="13" t="s">
        <v>15961</v>
      </c>
      <c r="C216" s="13" t="s">
        <v>15961</v>
      </c>
      <c r="D216" s="13" t="s">
        <v>15961</v>
      </c>
      <c r="E216" s="13" t="s">
        <v>15961</v>
      </c>
      <c r="F216" s="13" t="s">
        <v>15961</v>
      </c>
      <c r="G216" s="5" t="s">
        <v>15962</v>
      </c>
      <c r="H216" s="6" t="s">
        <v>15963</v>
      </c>
      <c r="I216" s="7" t="s">
        <v>15961</v>
      </c>
      <c r="J216" s="13" t="s">
        <v>15959</v>
      </c>
      <c r="L216" s="5" t="s">
        <v>57</v>
      </c>
    </row>
    <row r="217" spans="1:12" ht="13.2">
      <c r="A217" s="10" t="s">
        <v>15964</v>
      </c>
      <c r="B217" s="13" t="s">
        <v>15965</v>
      </c>
      <c r="C217" s="13" t="s">
        <v>15965</v>
      </c>
      <c r="D217" s="13" t="s">
        <v>15965</v>
      </c>
      <c r="E217" s="13" t="s">
        <v>15965</v>
      </c>
      <c r="F217" s="13" t="s">
        <v>15965</v>
      </c>
      <c r="G217" s="5" t="s">
        <v>15966</v>
      </c>
      <c r="H217" s="6" t="s">
        <v>15967</v>
      </c>
      <c r="I217" s="7" t="s">
        <v>15965</v>
      </c>
      <c r="J217" s="13" t="s">
        <v>15959</v>
      </c>
      <c r="L217" s="5" t="s">
        <v>57</v>
      </c>
    </row>
    <row r="218" spans="1:12" ht="13.2">
      <c r="A218" s="10" t="s">
        <v>15968</v>
      </c>
      <c r="B218" s="13" t="s">
        <v>15969</v>
      </c>
      <c r="C218" s="13" t="s">
        <v>15969</v>
      </c>
      <c r="D218" s="13" t="s">
        <v>15969</v>
      </c>
      <c r="E218" s="13" t="s">
        <v>15969</v>
      </c>
      <c r="F218" s="13" t="s">
        <v>15969</v>
      </c>
      <c r="G218" s="5" t="s">
        <v>15970</v>
      </c>
      <c r="H218" s="6" t="s">
        <v>15971</v>
      </c>
      <c r="I218" s="7" t="s">
        <v>15969</v>
      </c>
      <c r="J218" s="13" t="s">
        <v>15959</v>
      </c>
      <c r="L218" s="5" t="s">
        <v>57</v>
      </c>
    </row>
    <row r="219" spans="1:12" ht="13.2">
      <c r="A219" s="10" t="s">
        <v>15972</v>
      </c>
      <c r="B219" s="13" t="s">
        <v>15973</v>
      </c>
      <c r="C219" s="13" t="s">
        <v>15973</v>
      </c>
      <c r="D219" s="13" t="s">
        <v>15973</v>
      </c>
      <c r="E219" s="13" t="s">
        <v>15973</v>
      </c>
      <c r="F219" s="13" t="s">
        <v>15973</v>
      </c>
      <c r="G219" s="5" t="s">
        <v>15974</v>
      </c>
      <c r="H219" s="6" t="s">
        <v>15975</v>
      </c>
      <c r="I219" s="7" t="s">
        <v>15973</v>
      </c>
      <c r="J219" s="13" t="s">
        <v>15959</v>
      </c>
      <c r="L219" s="5" t="s">
        <v>57</v>
      </c>
    </row>
    <row r="220" spans="1:12" ht="13.2">
      <c r="A220" s="10" t="s">
        <v>15976</v>
      </c>
      <c r="B220" s="13" t="s">
        <v>15977</v>
      </c>
      <c r="C220" s="13" t="s">
        <v>15977</v>
      </c>
      <c r="D220" s="13" t="s">
        <v>15977</v>
      </c>
      <c r="E220" s="13" t="s">
        <v>15977</v>
      </c>
      <c r="F220" s="13" t="s">
        <v>15977</v>
      </c>
      <c r="G220" s="5" t="s">
        <v>15978</v>
      </c>
      <c r="H220" s="6" t="s">
        <v>15979</v>
      </c>
      <c r="I220" s="7" t="s">
        <v>15977</v>
      </c>
      <c r="J220" s="13" t="s">
        <v>15959</v>
      </c>
      <c r="L220" s="5" t="s">
        <v>57</v>
      </c>
    </row>
    <row r="221" spans="1:12" ht="13.2">
      <c r="A221" s="10" t="s">
        <v>15980</v>
      </c>
      <c r="B221" s="13" t="s">
        <v>15981</v>
      </c>
      <c r="C221" s="13" t="s">
        <v>15981</v>
      </c>
      <c r="D221" s="13" t="s">
        <v>15981</v>
      </c>
      <c r="E221" s="13" t="s">
        <v>15981</v>
      </c>
      <c r="F221" s="13" t="s">
        <v>15981</v>
      </c>
      <c r="G221" s="5" t="s">
        <v>15982</v>
      </c>
      <c r="H221" s="6" t="s">
        <v>15981</v>
      </c>
      <c r="I221" s="7" t="s">
        <v>15981</v>
      </c>
      <c r="J221" s="13" t="s">
        <v>15959</v>
      </c>
      <c r="L221" s="5" t="s">
        <v>57</v>
      </c>
    </row>
    <row r="222" spans="1:12" ht="13.2">
      <c r="A222" s="10" t="s">
        <v>15983</v>
      </c>
      <c r="B222" s="13" t="s">
        <v>15984</v>
      </c>
      <c r="C222" s="13" t="s">
        <v>15985</v>
      </c>
      <c r="D222" s="13" t="s">
        <v>15986</v>
      </c>
      <c r="E222" s="13" t="s">
        <v>15987</v>
      </c>
      <c r="F222" s="13" t="s">
        <v>15988</v>
      </c>
      <c r="G222" s="5" t="s">
        <v>15989</v>
      </c>
      <c r="H222" s="6" t="s">
        <v>15990</v>
      </c>
      <c r="I222" s="7" t="s">
        <v>15991</v>
      </c>
      <c r="J222" s="13" t="s">
        <v>15992</v>
      </c>
      <c r="L222" s="5" t="s">
        <v>57</v>
      </c>
    </row>
    <row r="223" spans="1:12" ht="13.2">
      <c r="A223" s="10" t="s">
        <v>15993</v>
      </c>
      <c r="B223" s="13" t="s">
        <v>15994</v>
      </c>
      <c r="C223" s="13" t="s">
        <v>15995</v>
      </c>
      <c r="D223" s="13" t="s">
        <v>15996</v>
      </c>
      <c r="E223" s="13" t="s">
        <v>15997</v>
      </c>
      <c r="F223" s="13" t="s">
        <v>15998</v>
      </c>
      <c r="G223" s="5" t="s">
        <v>15999</v>
      </c>
      <c r="H223" s="6" t="s">
        <v>16000</v>
      </c>
      <c r="I223" s="7" t="s">
        <v>16001</v>
      </c>
      <c r="J223" s="13" t="s">
        <v>16002</v>
      </c>
      <c r="L223" s="5" t="s">
        <v>57</v>
      </c>
    </row>
    <row r="224" spans="1:12" ht="13.2">
      <c r="A224" s="10" t="s">
        <v>16003</v>
      </c>
      <c r="B224" s="13" t="s">
        <v>16004</v>
      </c>
      <c r="C224" s="13" t="s">
        <v>16004</v>
      </c>
      <c r="D224" s="13" t="s">
        <v>16004</v>
      </c>
      <c r="E224" s="13" t="s">
        <v>16004</v>
      </c>
      <c r="F224" s="13" t="s">
        <v>16004</v>
      </c>
      <c r="G224" s="5" t="s">
        <v>16004</v>
      </c>
      <c r="H224" s="6" t="s">
        <v>16004</v>
      </c>
      <c r="I224" s="7" t="s">
        <v>16004</v>
      </c>
      <c r="J224" s="13" t="s">
        <v>17</v>
      </c>
      <c r="K224" s="5" t="s">
        <v>57</v>
      </c>
      <c r="L224" s="5" t="s">
        <v>57</v>
      </c>
    </row>
    <row r="225" spans="1:12" ht="26.4">
      <c r="A225" s="10" t="s">
        <v>16005</v>
      </c>
      <c r="B225" s="13" t="s">
        <v>16006</v>
      </c>
      <c r="C225" s="13" t="s">
        <v>16006</v>
      </c>
      <c r="D225" s="13" t="s">
        <v>16006</v>
      </c>
      <c r="E225" s="13" t="s">
        <v>16006</v>
      </c>
      <c r="F225" s="13" t="s">
        <v>16006</v>
      </c>
      <c r="G225" s="5" t="s">
        <v>16006</v>
      </c>
      <c r="H225" s="6" t="s">
        <v>16006</v>
      </c>
      <c r="I225" s="7" t="s">
        <v>16006</v>
      </c>
      <c r="J225" s="13" t="s">
        <v>17</v>
      </c>
      <c r="K225" s="5" t="s">
        <v>57</v>
      </c>
      <c r="L225" s="5" t="s">
        <v>57</v>
      </c>
    </row>
    <row r="226" spans="1:12" ht="26.4">
      <c r="A226" s="10" t="s">
        <v>16007</v>
      </c>
      <c r="B226" s="13" t="s">
        <v>15875</v>
      </c>
      <c r="C226" s="13" t="s">
        <v>15875</v>
      </c>
      <c r="D226" s="13" t="s">
        <v>15875</v>
      </c>
      <c r="E226" s="13" t="s">
        <v>15875</v>
      </c>
      <c r="F226" s="13" t="s">
        <v>15875</v>
      </c>
      <c r="G226" s="5" t="s">
        <v>15875</v>
      </c>
      <c r="H226" s="6" t="s">
        <v>15875</v>
      </c>
      <c r="I226" s="7" t="s">
        <v>15875</v>
      </c>
      <c r="J226" s="13" t="s">
        <v>17</v>
      </c>
      <c r="K226" s="5" t="s">
        <v>57</v>
      </c>
      <c r="L226" s="5" t="s">
        <v>57</v>
      </c>
    </row>
    <row r="227" spans="1:12" ht="13.2">
      <c r="A227" s="10" t="s">
        <v>16008</v>
      </c>
      <c r="B227" s="13" t="s">
        <v>16009</v>
      </c>
      <c r="C227" s="13" t="s">
        <v>16010</v>
      </c>
      <c r="D227" s="13" t="s">
        <v>16011</v>
      </c>
      <c r="E227" s="13" t="s">
        <v>16012</v>
      </c>
      <c r="F227" s="13" t="s">
        <v>16013</v>
      </c>
      <c r="G227" s="5" t="s">
        <v>16014</v>
      </c>
      <c r="H227" s="6" t="s">
        <v>16015</v>
      </c>
      <c r="I227" s="7" t="s">
        <v>16016</v>
      </c>
      <c r="J227" s="13" t="s">
        <v>17</v>
      </c>
      <c r="L227" s="5" t="s">
        <v>57</v>
      </c>
    </row>
    <row r="228" spans="1:12" ht="13.2">
      <c r="A228" s="10" t="s">
        <v>16017</v>
      </c>
      <c r="B228" s="13" t="s">
        <v>16018</v>
      </c>
      <c r="C228" s="13" t="s">
        <v>16019</v>
      </c>
      <c r="D228" s="13" t="s">
        <v>16020</v>
      </c>
      <c r="E228" s="13" t="s">
        <v>16021</v>
      </c>
      <c r="F228" s="13" t="s">
        <v>16022</v>
      </c>
      <c r="G228" s="5" t="s">
        <v>16023</v>
      </c>
      <c r="H228" s="6" t="s">
        <v>16024</v>
      </c>
      <c r="I228" s="7" t="s">
        <v>16025</v>
      </c>
      <c r="J228" s="13" t="s">
        <v>17</v>
      </c>
      <c r="L228" s="5" t="s">
        <v>57</v>
      </c>
    </row>
    <row r="229" spans="1:12" ht="13.2">
      <c r="A229" s="10" t="s">
        <v>16026</v>
      </c>
      <c r="B229" s="13" t="s">
        <v>16027</v>
      </c>
      <c r="C229" s="13" t="s">
        <v>16028</v>
      </c>
      <c r="D229" s="13" t="s">
        <v>16029</v>
      </c>
      <c r="E229" s="13" t="s">
        <v>16030</v>
      </c>
      <c r="F229" s="13" t="s">
        <v>16031</v>
      </c>
      <c r="G229" s="5" t="s">
        <v>16032</v>
      </c>
      <c r="H229" s="6" t="s">
        <v>16033</v>
      </c>
      <c r="I229" s="7" t="s">
        <v>16034</v>
      </c>
      <c r="J229" s="13" t="s">
        <v>17</v>
      </c>
      <c r="L229" s="5" t="s">
        <v>57</v>
      </c>
    </row>
    <row r="230" spans="1:12" ht="13.2">
      <c r="A230" s="10" t="s">
        <v>16035</v>
      </c>
      <c r="B230" s="13" t="s">
        <v>16036</v>
      </c>
      <c r="C230" s="13" t="s">
        <v>16037</v>
      </c>
      <c r="D230" s="13" t="s">
        <v>16038</v>
      </c>
      <c r="E230" s="13" t="s">
        <v>16039</v>
      </c>
      <c r="F230" s="13" t="s">
        <v>16040</v>
      </c>
      <c r="G230" s="5" t="s">
        <v>16041</v>
      </c>
      <c r="H230" s="6" t="s">
        <v>16042</v>
      </c>
      <c r="I230" s="7" t="s">
        <v>16043</v>
      </c>
      <c r="J230" s="13" t="s">
        <v>17</v>
      </c>
      <c r="L230" s="5" t="s">
        <v>57</v>
      </c>
    </row>
    <row r="231" spans="1:12" ht="26.4">
      <c r="A231" s="10" t="s">
        <v>16044</v>
      </c>
      <c r="B231" s="13" t="s">
        <v>16045</v>
      </c>
      <c r="C231" s="13" t="s">
        <v>16045</v>
      </c>
      <c r="D231" s="13" t="s">
        <v>16045</v>
      </c>
      <c r="E231" s="13" t="s">
        <v>16045</v>
      </c>
      <c r="F231" s="13" t="s">
        <v>16045</v>
      </c>
      <c r="G231" s="5" t="s">
        <v>16045</v>
      </c>
      <c r="H231" s="6" t="s">
        <v>16045</v>
      </c>
      <c r="I231" s="7" t="s">
        <v>16045</v>
      </c>
      <c r="J231" s="13" t="s">
        <v>17</v>
      </c>
      <c r="K231" s="5" t="s">
        <v>57</v>
      </c>
      <c r="L231" s="5" t="s">
        <v>57</v>
      </c>
    </row>
    <row r="232" spans="1:12" ht="39.6">
      <c r="A232" s="10" t="s">
        <v>16046</v>
      </c>
      <c r="B232" s="13" t="s">
        <v>16047</v>
      </c>
      <c r="C232" s="13" t="s">
        <v>16047</v>
      </c>
      <c r="D232" s="13" t="s">
        <v>16047</v>
      </c>
      <c r="E232" s="13" t="s">
        <v>16047</v>
      </c>
      <c r="F232" s="13" t="s">
        <v>16048</v>
      </c>
      <c r="G232" s="5" t="s">
        <v>16047</v>
      </c>
      <c r="H232" s="6" t="s">
        <v>16047</v>
      </c>
      <c r="I232" s="7" t="s">
        <v>16047</v>
      </c>
      <c r="J232" s="13" t="s">
        <v>17</v>
      </c>
      <c r="K232" s="5" t="s">
        <v>57</v>
      </c>
      <c r="L232" s="5" t="s">
        <v>57</v>
      </c>
    </row>
    <row r="233" spans="1:12" ht="26.4">
      <c r="A233" s="10" t="s">
        <v>16049</v>
      </c>
      <c r="B233" s="13" t="s">
        <v>16050</v>
      </c>
      <c r="C233" s="13" t="s">
        <v>16050</v>
      </c>
      <c r="D233" s="13" t="s">
        <v>16050</v>
      </c>
      <c r="E233" s="13" t="s">
        <v>16050</v>
      </c>
      <c r="F233" s="13" t="s">
        <v>16050</v>
      </c>
      <c r="G233" s="5" t="s">
        <v>16050</v>
      </c>
      <c r="H233" s="6" t="s">
        <v>16050</v>
      </c>
      <c r="I233" s="7" t="s">
        <v>16050</v>
      </c>
      <c r="J233" s="13" t="s">
        <v>17</v>
      </c>
      <c r="K233" s="5" t="s">
        <v>57</v>
      </c>
      <c r="L233" s="5" t="s">
        <v>57</v>
      </c>
    </row>
    <row r="234" spans="1:12" ht="26.4">
      <c r="A234" s="10" t="s">
        <v>16051</v>
      </c>
      <c r="B234" s="13" t="s">
        <v>16052</v>
      </c>
      <c r="C234" s="13" t="s">
        <v>16052</v>
      </c>
      <c r="D234" s="13" t="s">
        <v>16052</v>
      </c>
      <c r="E234" s="13" t="s">
        <v>16052</v>
      </c>
      <c r="F234" s="13" t="s">
        <v>16052</v>
      </c>
      <c r="G234" s="5" t="s">
        <v>16052</v>
      </c>
      <c r="H234" s="6" t="s">
        <v>16052</v>
      </c>
      <c r="I234" s="7" t="s">
        <v>16052</v>
      </c>
      <c r="J234" s="13" t="s">
        <v>17</v>
      </c>
      <c r="K234" s="5" t="s">
        <v>57</v>
      </c>
      <c r="L234" s="5" t="s">
        <v>57</v>
      </c>
    </row>
    <row r="235" spans="1:12" ht="13.2">
      <c r="A235" s="10" t="s">
        <v>16053</v>
      </c>
      <c r="B235" s="13" t="s">
        <v>16054</v>
      </c>
      <c r="C235" s="13" t="s">
        <v>16055</v>
      </c>
      <c r="D235" s="13" t="s">
        <v>16056</v>
      </c>
      <c r="E235" s="13" t="s">
        <v>16057</v>
      </c>
      <c r="F235" s="13" t="s">
        <v>16058</v>
      </c>
      <c r="G235" s="5" t="s">
        <v>16059</v>
      </c>
      <c r="H235" s="6" t="s">
        <v>16060</v>
      </c>
      <c r="I235" s="7" t="s">
        <v>16061</v>
      </c>
      <c r="J235" s="13" t="s">
        <v>17</v>
      </c>
      <c r="L235" s="5" t="s">
        <v>57</v>
      </c>
    </row>
    <row r="236" spans="1:12" ht="26.4">
      <c r="A236" s="10" t="s">
        <v>16062</v>
      </c>
      <c r="B236" s="13" t="s">
        <v>16063</v>
      </c>
      <c r="C236" s="13" t="s">
        <v>16063</v>
      </c>
      <c r="D236" s="13" t="s">
        <v>16063</v>
      </c>
      <c r="E236" s="13" t="s">
        <v>16063</v>
      </c>
      <c r="F236" s="13" t="s">
        <v>16063</v>
      </c>
      <c r="G236" s="5" t="s">
        <v>16063</v>
      </c>
      <c r="H236" s="6" t="s">
        <v>16063</v>
      </c>
      <c r="I236" s="7" t="s">
        <v>16063</v>
      </c>
      <c r="J236" s="13" t="s">
        <v>17</v>
      </c>
      <c r="K236" s="5" t="s">
        <v>57</v>
      </c>
      <c r="L236" s="5" t="s">
        <v>57</v>
      </c>
    </row>
    <row r="237" spans="1:12" ht="26.4">
      <c r="A237" s="10" t="s">
        <v>16064</v>
      </c>
      <c r="B237" s="13" t="s">
        <v>16065</v>
      </c>
      <c r="C237" s="13" t="s">
        <v>16066</v>
      </c>
      <c r="D237" s="13" t="s">
        <v>16067</v>
      </c>
      <c r="E237" s="13" t="s">
        <v>16068</v>
      </c>
      <c r="F237" s="13" t="s">
        <v>16069</v>
      </c>
      <c r="G237" s="5" t="s">
        <v>16070</v>
      </c>
      <c r="H237" s="6" t="s">
        <v>16071</v>
      </c>
      <c r="I237" s="7" t="s">
        <v>16072</v>
      </c>
      <c r="J237" s="13" t="s">
        <v>17</v>
      </c>
      <c r="L237" s="5" t="s">
        <v>57</v>
      </c>
    </row>
    <row r="238" spans="1:12" ht="13.2">
      <c r="A238" s="10" t="s">
        <v>16073</v>
      </c>
      <c r="B238" s="13" t="s">
        <v>16074</v>
      </c>
      <c r="C238" s="13" t="s">
        <v>16074</v>
      </c>
      <c r="D238" s="13" t="s">
        <v>16074</v>
      </c>
      <c r="E238" s="13" t="s">
        <v>16074</v>
      </c>
      <c r="F238" s="13" t="s">
        <v>16075</v>
      </c>
      <c r="G238" s="5" t="s">
        <v>16074</v>
      </c>
      <c r="H238" s="6" t="s">
        <v>16074</v>
      </c>
      <c r="I238" s="7" t="s">
        <v>16074</v>
      </c>
      <c r="J238" s="13" t="s">
        <v>17</v>
      </c>
      <c r="K238" s="5" t="s">
        <v>57</v>
      </c>
      <c r="L238" s="5" t="s">
        <v>57</v>
      </c>
    </row>
    <row r="239" spans="1:12" ht="39.6">
      <c r="A239" s="10" t="s">
        <v>16076</v>
      </c>
      <c r="B239" s="13" t="s">
        <v>16077</v>
      </c>
      <c r="C239" s="13" t="s">
        <v>16077</v>
      </c>
      <c r="D239" s="13" t="s">
        <v>16077</v>
      </c>
      <c r="E239" s="13" t="s">
        <v>16077</v>
      </c>
      <c r="F239" s="13" t="s">
        <v>16078</v>
      </c>
      <c r="G239" s="5" t="s">
        <v>16077</v>
      </c>
      <c r="H239" s="6" t="s">
        <v>16077</v>
      </c>
      <c r="I239" s="7" t="s">
        <v>16077</v>
      </c>
      <c r="J239" s="13" t="s">
        <v>17</v>
      </c>
      <c r="K239" s="5" t="s">
        <v>57</v>
      </c>
      <c r="L239" s="5" t="s">
        <v>57</v>
      </c>
    </row>
    <row r="240" spans="1:12" ht="26.4">
      <c r="A240" s="10" t="s">
        <v>16079</v>
      </c>
      <c r="B240" s="13" t="s">
        <v>4035</v>
      </c>
      <c r="C240" s="13" t="s">
        <v>4035</v>
      </c>
      <c r="D240" s="13" t="s">
        <v>4035</v>
      </c>
      <c r="E240" s="13" t="s">
        <v>4035</v>
      </c>
      <c r="F240" s="13" t="s">
        <v>4035</v>
      </c>
      <c r="G240" s="5" t="s">
        <v>4035</v>
      </c>
      <c r="H240" s="6" t="s">
        <v>4035</v>
      </c>
      <c r="I240" s="7" t="s">
        <v>4035</v>
      </c>
      <c r="J240" s="13" t="s">
        <v>17</v>
      </c>
      <c r="K240" s="5" t="s">
        <v>57</v>
      </c>
      <c r="L240" s="5" t="s">
        <v>57</v>
      </c>
    </row>
    <row r="241" spans="1:12" ht="39.6">
      <c r="A241" s="10" t="s">
        <v>16080</v>
      </c>
      <c r="B241" s="13" t="s">
        <v>16081</v>
      </c>
      <c r="C241" s="13" t="s">
        <v>16081</v>
      </c>
      <c r="D241" s="13" t="s">
        <v>16081</v>
      </c>
      <c r="E241" s="13" t="s">
        <v>16081</v>
      </c>
      <c r="F241" s="13" t="s">
        <v>16082</v>
      </c>
      <c r="G241" s="5" t="s">
        <v>16081</v>
      </c>
      <c r="H241" s="6" t="s">
        <v>16081</v>
      </c>
      <c r="I241" s="7" t="s">
        <v>16081</v>
      </c>
      <c r="J241" s="13" t="s">
        <v>17</v>
      </c>
      <c r="K241" s="5" t="s">
        <v>57</v>
      </c>
      <c r="L241" s="5" t="s">
        <v>57</v>
      </c>
    </row>
    <row r="242" spans="1:12" ht="39.6">
      <c r="A242" s="10" t="s">
        <v>16083</v>
      </c>
      <c r="B242" s="13" t="s">
        <v>16084</v>
      </c>
      <c r="C242" s="13" t="s">
        <v>16084</v>
      </c>
      <c r="D242" s="13" t="s">
        <v>16084</v>
      </c>
      <c r="E242" s="13" t="s">
        <v>16084</v>
      </c>
      <c r="F242" s="13" t="s">
        <v>16085</v>
      </c>
      <c r="G242" s="5" t="s">
        <v>16084</v>
      </c>
      <c r="H242" s="6" t="s">
        <v>16084</v>
      </c>
      <c r="I242" s="7" t="s">
        <v>16084</v>
      </c>
      <c r="J242" s="13" t="s">
        <v>17</v>
      </c>
      <c r="K242" s="5" t="s">
        <v>57</v>
      </c>
      <c r="L242" s="5" t="s">
        <v>57</v>
      </c>
    </row>
    <row r="243" spans="1:12" ht="39.6">
      <c r="A243" s="10" t="s">
        <v>16086</v>
      </c>
      <c r="B243" s="13" t="s">
        <v>16087</v>
      </c>
      <c r="C243" s="13" t="s">
        <v>16087</v>
      </c>
      <c r="D243" s="13" t="s">
        <v>16087</v>
      </c>
      <c r="E243" s="13" t="s">
        <v>16087</v>
      </c>
      <c r="F243" s="13" t="s">
        <v>16088</v>
      </c>
      <c r="G243" s="5" t="s">
        <v>16087</v>
      </c>
      <c r="H243" s="6" t="s">
        <v>16087</v>
      </c>
      <c r="I243" s="7" t="s">
        <v>16087</v>
      </c>
      <c r="J243" s="13" t="s">
        <v>17</v>
      </c>
      <c r="K243" s="5" t="s">
        <v>57</v>
      </c>
      <c r="L243" s="5" t="s">
        <v>57</v>
      </c>
    </row>
    <row r="244" spans="1:12" ht="26.4">
      <c r="A244" s="10" t="s">
        <v>16089</v>
      </c>
      <c r="B244" s="13" t="s">
        <v>16090</v>
      </c>
      <c r="C244" s="13" t="s">
        <v>16090</v>
      </c>
      <c r="D244" s="13" t="s">
        <v>16090</v>
      </c>
      <c r="E244" s="13" t="s">
        <v>16090</v>
      </c>
      <c r="F244" s="13" t="s">
        <v>16090</v>
      </c>
      <c r="G244" s="5" t="s">
        <v>16090</v>
      </c>
      <c r="H244" s="6" t="s">
        <v>16090</v>
      </c>
      <c r="I244" s="7" t="s">
        <v>16090</v>
      </c>
      <c r="J244" s="13" t="s">
        <v>17</v>
      </c>
      <c r="K244" s="5" t="s">
        <v>57</v>
      </c>
      <c r="L244" s="5" t="s">
        <v>57</v>
      </c>
    </row>
    <row r="245" spans="1:12" ht="26.4">
      <c r="A245" s="10" t="s">
        <v>16091</v>
      </c>
      <c r="B245" s="13" t="s">
        <v>16092</v>
      </c>
      <c r="C245" s="13" t="s">
        <v>16093</v>
      </c>
      <c r="D245" s="13" t="s">
        <v>16094</v>
      </c>
      <c r="E245" s="13" t="s">
        <v>16095</v>
      </c>
      <c r="F245" s="13" t="s">
        <v>16096</v>
      </c>
      <c r="G245" s="5" t="s">
        <v>16097</v>
      </c>
      <c r="H245" s="6" t="s">
        <v>16098</v>
      </c>
      <c r="I245" s="7" t="s">
        <v>16099</v>
      </c>
      <c r="J245" s="13" t="s">
        <v>17</v>
      </c>
      <c r="L245" s="5" t="s">
        <v>57</v>
      </c>
    </row>
    <row r="246" spans="1:12" ht="39.6">
      <c r="A246" s="10" t="s">
        <v>16100</v>
      </c>
      <c r="B246" s="13" t="s">
        <v>16101</v>
      </c>
      <c r="C246" s="13" t="s">
        <v>16101</v>
      </c>
      <c r="D246" s="13" t="s">
        <v>16101</v>
      </c>
      <c r="E246" s="13" t="s">
        <v>16101</v>
      </c>
      <c r="F246" s="13" t="s">
        <v>16102</v>
      </c>
      <c r="G246" s="5" t="s">
        <v>16101</v>
      </c>
      <c r="H246" s="6" t="s">
        <v>16101</v>
      </c>
      <c r="I246" s="7" t="s">
        <v>16101</v>
      </c>
      <c r="J246" s="13" t="s">
        <v>17</v>
      </c>
      <c r="K246" s="5" t="s">
        <v>57</v>
      </c>
      <c r="L246" s="5" t="s">
        <v>57</v>
      </c>
    </row>
    <row r="247" spans="1:12" ht="39.6">
      <c r="A247" s="10" t="s">
        <v>16103</v>
      </c>
      <c r="B247" s="13" t="s">
        <v>16104</v>
      </c>
      <c r="C247" s="13" t="s">
        <v>16104</v>
      </c>
      <c r="D247" s="13" t="s">
        <v>16104</v>
      </c>
      <c r="E247" s="13" t="s">
        <v>16104</v>
      </c>
      <c r="F247" s="13" t="s">
        <v>16105</v>
      </c>
      <c r="G247" s="5" t="s">
        <v>16104</v>
      </c>
      <c r="H247" s="6" t="s">
        <v>16104</v>
      </c>
      <c r="I247" s="7" t="s">
        <v>16104</v>
      </c>
      <c r="J247" s="13" t="s">
        <v>17</v>
      </c>
      <c r="K247" s="5" t="s">
        <v>57</v>
      </c>
      <c r="L247" s="5" t="s">
        <v>57</v>
      </c>
    </row>
    <row r="248" spans="1:12" ht="52.8">
      <c r="A248" s="10" t="s">
        <v>16106</v>
      </c>
      <c r="B248" s="13" t="s">
        <v>16107</v>
      </c>
      <c r="C248" s="13" t="s">
        <v>16107</v>
      </c>
      <c r="D248" s="13" t="s">
        <v>16107</v>
      </c>
      <c r="E248" s="13" t="s">
        <v>16107</v>
      </c>
      <c r="F248" s="13" t="s">
        <v>16108</v>
      </c>
      <c r="G248" s="5" t="s">
        <v>16107</v>
      </c>
      <c r="H248" s="6" t="s">
        <v>16107</v>
      </c>
      <c r="I248" s="7" t="s">
        <v>16107</v>
      </c>
      <c r="J248" s="13" t="s">
        <v>17</v>
      </c>
      <c r="K248" s="5" t="s">
        <v>57</v>
      </c>
      <c r="L248" s="5" t="s">
        <v>57</v>
      </c>
    </row>
    <row r="249" spans="1:12" ht="13.2">
      <c r="A249" s="10" t="s">
        <v>16109</v>
      </c>
      <c r="B249" s="13" t="s">
        <v>4879</v>
      </c>
      <c r="C249" s="13" t="s">
        <v>4880</v>
      </c>
      <c r="D249" s="13" t="s">
        <v>2865</v>
      </c>
      <c r="E249" s="13" t="s">
        <v>2866</v>
      </c>
      <c r="F249" s="13" t="s">
        <v>4882</v>
      </c>
      <c r="G249" s="5" t="s">
        <v>2868</v>
      </c>
      <c r="H249" s="6" t="s">
        <v>12363</v>
      </c>
      <c r="I249" s="7" t="s">
        <v>4883</v>
      </c>
      <c r="J249" s="13" t="s">
        <v>17</v>
      </c>
      <c r="L249" s="5" t="s">
        <v>57</v>
      </c>
    </row>
    <row r="250" spans="1:12" ht="13.2">
      <c r="A250" s="10" t="s">
        <v>16110</v>
      </c>
      <c r="B250" s="13" t="s">
        <v>1733</v>
      </c>
      <c r="C250" s="13" t="s">
        <v>1734</v>
      </c>
      <c r="D250" s="13" t="s">
        <v>1735</v>
      </c>
      <c r="E250" s="13" t="s">
        <v>1736</v>
      </c>
      <c r="F250" s="13" t="s">
        <v>1737</v>
      </c>
      <c r="G250" s="5" t="s">
        <v>1738</v>
      </c>
      <c r="H250" s="6" t="s">
        <v>1739</v>
      </c>
      <c r="I250" s="7" t="s">
        <v>1740</v>
      </c>
      <c r="J250" s="13" t="s">
        <v>17</v>
      </c>
      <c r="L250" s="5" t="s">
        <v>57</v>
      </c>
    </row>
    <row r="251" spans="1:12" ht="13.2">
      <c r="A251" s="10" t="s">
        <v>16111</v>
      </c>
      <c r="B251" s="13" t="s">
        <v>16112</v>
      </c>
      <c r="C251" s="13" t="s">
        <v>16113</v>
      </c>
      <c r="D251" s="13" t="s">
        <v>16114</v>
      </c>
      <c r="E251" s="13" t="s">
        <v>16115</v>
      </c>
      <c r="F251" s="13" t="s">
        <v>16116</v>
      </c>
      <c r="G251" s="5" t="s">
        <v>16117</v>
      </c>
      <c r="H251" s="6" t="s">
        <v>16118</v>
      </c>
      <c r="I251" s="7" t="s">
        <v>16119</v>
      </c>
      <c r="J251" s="13" t="s">
        <v>17</v>
      </c>
      <c r="L251" s="5" t="s">
        <v>57</v>
      </c>
    </row>
    <row r="252" spans="1:12" ht="26.4">
      <c r="A252" s="10" t="s">
        <v>16120</v>
      </c>
      <c r="B252" s="13" t="s">
        <v>16121</v>
      </c>
      <c r="C252" s="13" t="s">
        <v>16121</v>
      </c>
      <c r="D252" s="13" t="s">
        <v>16121</v>
      </c>
      <c r="E252" s="13" t="s">
        <v>16122</v>
      </c>
      <c r="F252" s="13" t="s">
        <v>16123</v>
      </c>
      <c r="G252" s="5" t="s">
        <v>16124</v>
      </c>
      <c r="H252" s="6" t="s">
        <v>16125</v>
      </c>
      <c r="I252" s="7" t="s">
        <v>16126</v>
      </c>
      <c r="J252" s="13" t="s">
        <v>16127</v>
      </c>
      <c r="L252" s="5" t="s">
        <v>57</v>
      </c>
    </row>
    <row r="253" spans="1:12" ht="13.2">
      <c r="A253" s="10" t="s">
        <v>16128</v>
      </c>
      <c r="B253" s="13" t="s">
        <v>16129</v>
      </c>
      <c r="C253" s="13" t="s">
        <v>16129</v>
      </c>
      <c r="D253" s="13" t="s">
        <v>16129</v>
      </c>
      <c r="E253" s="13" t="s">
        <v>16129</v>
      </c>
      <c r="F253" s="13" t="s">
        <v>16129</v>
      </c>
      <c r="G253" s="5" t="s">
        <v>16129</v>
      </c>
      <c r="H253" s="6" t="s">
        <v>16129</v>
      </c>
      <c r="I253" s="7" t="s">
        <v>16129</v>
      </c>
      <c r="J253" s="13" t="s">
        <v>17</v>
      </c>
      <c r="L253" s="5" t="s">
        <v>57</v>
      </c>
    </row>
    <row r="254" spans="1:12" ht="13.2">
      <c r="A254" s="10" t="s">
        <v>16130</v>
      </c>
      <c r="B254" s="13" t="s">
        <v>16131</v>
      </c>
      <c r="C254" s="13" t="s">
        <v>16131</v>
      </c>
      <c r="D254" s="13" t="s">
        <v>16131</v>
      </c>
      <c r="E254" s="13" t="s">
        <v>16131</v>
      </c>
      <c r="F254" s="13" t="s">
        <v>16131</v>
      </c>
      <c r="G254" s="5" t="s">
        <v>16131</v>
      </c>
      <c r="H254" s="6" t="s">
        <v>16131</v>
      </c>
      <c r="I254" s="7" t="s">
        <v>16131</v>
      </c>
      <c r="J254" s="13" t="s">
        <v>17</v>
      </c>
      <c r="L254" s="5" t="s">
        <v>57</v>
      </c>
    </row>
    <row r="255" spans="1:12" ht="26.4">
      <c r="A255" s="10" t="s">
        <v>16132</v>
      </c>
      <c r="B255" s="13" t="s">
        <v>16133</v>
      </c>
      <c r="C255" s="13" t="s">
        <v>16133</v>
      </c>
      <c r="D255" s="13" t="s">
        <v>16133</v>
      </c>
      <c r="E255" s="13" t="s">
        <v>16134</v>
      </c>
      <c r="F255" s="13" t="s">
        <v>16135</v>
      </c>
      <c r="G255" s="5" t="s">
        <v>16136</v>
      </c>
      <c r="H255" s="6" t="s">
        <v>16137</v>
      </c>
      <c r="I255" s="7" t="s">
        <v>16138</v>
      </c>
      <c r="J255" s="13" t="s">
        <v>16139</v>
      </c>
      <c r="L255" s="5" t="s">
        <v>57</v>
      </c>
    </row>
    <row r="256" spans="1:12" ht="13.2">
      <c r="A256" s="10" t="s">
        <v>16140</v>
      </c>
      <c r="B256" s="13" t="s">
        <v>16131</v>
      </c>
      <c r="C256" s="13" t="s">
        <v>16131</v>
      </c>
      <c r="D256" s="13" t="s">
        <v>16131</v>
      </c>
      <c r="E256" s="13" t="s">
        <v>16131</v>
      </c>
      <c r="F256" s="13" t="s">
        <v>16131</v>
      </c>
      <c r="G256" s="5" t="s">
        <v>16131</v>
      </c>
      <c r="H256" s="6" t="s">
        <v>16131</v>
      </c>
      <c r="I256" s="7" t="s">
        <v>16131</v>
      </c>
      <c r="J256" s="13" t="s">
        <v>17</v>
      </c>
      <c r="L256" s="5" t="s">
        <v>57</v>
      </c>
    </row>
    <row r="257" spans="1:12" ht="13.2">
      <c r="A257" s="10" t="s">
        <v>16141</v>
      </c>
      <c r="B257" s="13" t="s">
        <v>16142</v>
      </c>
      <c r="C257" s="13" t="s">
        <v>16142</v>
      </c>
      <c r="D257" s="13" t="s">
        <v>16142</v>
      </c>
      <c r="E257" s="13" t="s">
        <v>16142</v>
      </c>
      <c r="F257" s="13" t="s">
        <v>16142</v>
      </c>
      <c r="G257" s="5" t="s">
        <v>16142</v>
      </c>
      <c r="H257" s="6" t="s">
        <v>16142</v>
      </c>
      <c r="I257" s="7" t="s">
        <v>16142</v>
      </c>
      <c r="J257" s="13" t="s">
        <v>17</v>
      </c>
      <c r="L257" s="5" t="s">
        <v>57</v>
      </c>
    </row>
    <row r="258" spans="1:12" ht="13.2">
      <c r="A258" s="10" t="s">
        <v>16143</v>
      </c>
      <c r="B258" s="13" t="s">
        <v>16144</v>
      </c>
      <c r="C258" s="13" t="s">
        <v>16144</v>
      </c>
      <c r="D258" s="13" t="s">
        <v>16144</v>
      </c>
      <c r="E258" s="13" t="s">
        <v>16144</v>
      </c>
      <c r="F258" s="13" t="s">
        <v>16144</v>
      </c>
      <c r="G258" s="5" t="s">
        <v>16144</v>
      </c>
      <c r="H258" s="6" t="s">
        <v>16144</v>
      </c>
      <c r="I258" s="7" t="s">
        <v>16144</v>
      </c>
      <c r="J258" s="13" t="s">
        <v>17</v>
      </c>
      <c r="L258" s="5" t="s">
        <v>57</v>
      </c>
    </row>
    <row r="259" spans="1:12" ht="26.4">
      <c r="A259" s="10" t="s">
        <v>16145</v>
      </c>
      <c r="B259" s="13" t="s">
        <v>16146</v>
      </c>
      <c r="C259" s="13" t="s">
        <v>16147</v>
      </c>
      <c r="D259" s="13" t="s">
        <v>16148</v>
      </c>
      <c r="E259" s="13" t="s">
        <v>16149</v>
      </c>
      <c r="F259" s="13" t="s">
        <v>16150</v>
      </c>
      <c r="G259" s="5" t="s">
        <v>16151</v>
      </c>
      <c r="H259" s="6" t="s">
        <v>16152</v>
      </c>
      <c r="I259" s="7" t="s">
        <v>16153</v>
      </c>
      <c r="J259" s="13" t="s">
        <v>17</v>
      </c>
      <c r="L259" s="5" t="s">
        <v>57</v>
      </c>
    </row>
    <row r="260" spans="1:12" ht="39.6">
      <c r="A260" s="10" t="s">
        <v>16154</v>
      </c>
      <c r="B260" s="13" t="s">
        <v>16155</v>
      </c>
      <c r="C260" s="13" t="s">
        <v>16155</v>
      </c>
      <c r="D260" s="13" t="s">
        <v>16156</v>
      </c>
      <c r="E260" s="13" t="s">
        <v>16157</v>
      </c>
      <c r="F260" s="13" t="s">
        <v>16158</v>
      </c>
      <c r="G260" s="5" t="s">
        <v>16155</v>
      </c>
      <c r="H260" s="6" t="s">
        <v>16159</v>
      </c>
      <c r="I260" s="7" t="s">
        <v>16155</v>
      </c>
      <c r="J260" s="13" t="s">
        <v>16160</v>
      </c>
      <c r="L260" s="5" t="s">
        <v>57</v>
      </c>
    </row>
    <row r="261" spans="1:12" ht="39.6">
      <c r="A261" s="10" t="s">
        <v>16161</v>
      </c>
      <c r="B261" s="13" t="s">
        <v>16162</v>
      </c>
      <c r="C261" s="13" t="s">
        <v>16162</v>
      </c>
      <c r="D261" s="13" t="s">
        <v>16163</v>
      </c>
      <c r="E261" s="13" t="s">
        <v>16164</v>
      </c>
      <c r="F261" s="13" t="s">
        <v>16165</v>
      </c>
      <c r="G261" s="5" t="s">
        <v>16162</v>
      </c>
      <c r="H261" s="6" t="s">
        <v>16166</v>
      </c>
      <c r="I261" s="7" t="s">
        <v>16162</v>
      </c>
      <c r="J261" s="13" t="s">
        <v>16160</v>
      </c>
      <c r="L261" s="5" t="s">
        <v>57</v>
      </c>
    </row>
    <row r="262" spans="1:12" ht="39.6">
      <c r="A262" s="10" t="s">
        <v>16167</v>
      </c>
      <c r="B262" s="13" t="s">
        <v>16168</v>
      </c>
      <c r="C262" s="13" t="s">
        <v>16168</v>
      </c>
      <c r="D262" s="13" t="s">
        <v>16169</v>
      </c>
      <c r="E262" s="13" t="s">
        <v>16170</v>
      </c>
      <c r="F262" s="13" t="s">
        <v>16171</v>
      </c>
      <c r="G262" s="5" t="s">
        <v>16168</v>
      </c>
      <c r="H262" s="6" t="s">
        <v>16172</v>
      </c>
      <c r="I262" s="7" t="s">
        <v>16168</v>
      </c>
      <c r="J262" s="13" t="s">
        <v>16160</v>
      </c>
      <c r="L262" s="5" t="s">
        <v>57</v>
      </c>
    </row>
    <row r="263" spans="1:12" ht="39.6">
      <c r="A263" s="10" t="s">
        <v>16173</v>
      </c>
      <c r="B263" s="13" t="s">
        <v>16174</v>
      </c>
      <c r="C263" s="13" t="s">
        <v>16174</v>
      </c>
      <c r="D263" s="13" t="s">
        <v>16175</v>
      </c>
      <c r="E263" s="13" t="s">
        <v>16176</v>
      </c>
      <c r="F263" s="13" t="s">
        <v>16177</v>
      </c>
      <c r="G263" s="5" t="s">
        <v>16174</v>
      </c>
      <c r="H263" s="6" t="s">
        <v>16178</v>
      </c>
      <c r="I263" s="7" t="s">
        <v>16174</v>
      </c>
      <c r="J263" s="13" t="s">
        <v>16160</v>
      </c>
      <c r="L263" s="5" t="s">
        <v>57</v>
      </c>
    </row>
    <row r="264" spans="1:12" ht="39.6">
      <c r="A264" s="10" t="s">
        <v>16179</v>
      </c>
      <c r="B264" s="13" t="s">
        <v>16180</v>
      </c>
      <c r="C264" s="13" t="s">
        <v>16180</v>
      </c>
      <c r="D264" s="13" t="s">
        <v>16181</v>
      </c>
      <c r="E264" s="13" t="s">
        <v>16182</v>
      </c>
      <c r="F264" s="13" t="s">
        <v>16183</v>
      </c>
      <c r="G264" s="5" t="s">
        <v>16180</v>
      </c>
      <c r="H264" s="6" t="s">
        <v>16184</v>
      </c>
      <c r="I264" s="7" t="s">
        <v>16180</v>
      </c>
      <c r="J264" s="13" t="s">
        <v>16160</v>
      </c>
      <c r="L264" s="5" t="s">
        <v>57</v>
      </c>
    </row>
    <row r="265" spans="1:12" ht="39.6">
      <c r="A265" s="10" t="s">
        <v>16185</v>
      </c>
      <c r="B265" s="13" t="s">
        <v>16186</v>
      </c>
      <c r="C265" s="13" t="s">
        <v>16186</v>
      </c>
      <c r="D265" s="13" t="s">
        <v>16187</v>
      </c>
      <c r="E265" s="13" t="s">
        <v>16188</v>
      </c>
      <c r="F265" s="13" t="s">
        <v>16189</v>
      </c>
      <c r="G265" s="5" t="s">
        <v>16186</v>
      </c>
      <c r="H265" s="6" t="s">
        <v>16190</v>
      </c>
      <c r="I265" s="7" t="s">
        <v>16186</v>
      </c>
      <c r="J265" s="13" t="s">
        <v>16160</v>
      </c>
      <c r="L265" s="5" t="s">
        <v>57</v>
      </c>
    </row>
    <row r="266" spans="1:12" ht="39.6">
      <c r="A266" s="10" t="s">
        <v>16191</v>
      </c>
      <c r="B266" s="13" t="s">
        <v>16192</v>
      </c>
      <c r="C266" s="13" t="s">
        <v>16192</v>
      </c>
      <c r="D266" s="13" t="s">
        <v>16193</v>
      </c>
      <c r="E266" s="13" t="s">
        <v>16194</v>
      </c>
      <c r="F266" s="13" t="s">
        <v>16195</v>
      </c>
      <c r="G266" s="5" t="s">
        <v>16192</v>
      </c>
      <c r="H266" s="6" t="s">
        <v>16196</v>
      </c>
      <c r="I266" s="7" t="s">
        <v>16192</v>
      </c>
      <c r="J266" s="13" t="s">
        <v>16160</v>
      </c>
      <c r="L266" s="5" t="s">
        <v>57</v>
      </c>
    </row>
    <row r="267" spans="1:12" ht="13.2">
      <c r="A267" s="10" t="s">
        <v>16197</v>
      </c>
      <c r="B267" s="13" t="s">
        <v>16198</v>
      </c>
      <c r="C267" s="13" t="s">
        <v>16199</v>
      </c>
      <c r="D267" s="13" t="s">
        <v>16200</v>
      </c>
      <c r="E267" s="13" t="s">
        <v>16201</v>
      </c>
      <c r="F267" s="13" t="s">
        <v>16202</v>
      </c>
      <c r="G267" s="5" t="s">
        <v>16203</v>
      </c>
      <c r="H267" s="6" t="s">
        <v>16204</v>
      </c>
      <c r="I267" s="7" t="s">
        <v>16205</v>
      </c>
      <c r="J267" s="13" t="s">
        <v>16160</v>
      </c>
      <c r="L267" s="5" t="s">
        <v>57</v>
      </c>
    </row>
    <row r="268" spans="1:12" ht="26.4">
      <c r="A268" s="10" t="s">
        <v>16206</v>
      </c>
      <c r="B268" s="13" t="s">
        <v>16207</v>
      </c>
      <c r="C268" s="13" t="s">
        <v>16208</v>
      </c>
      <c r="D268" s="13" t="s">
        <v>16209</v>
      </c>
      <c r="E268" s="13" t="s">
        <v>16210</v>
      </c>
      <c r="F268" s="13" t="s">
        <v>16211</v>
      </c>
      <c r="G268" s="5" t="s">
        <v>16212</v>
      </c>
      <c r="H268" s="6" t="s">
        <v>16213</v>
      </c>
      <c r="I268" s="7" t="s">
        <v>16214</v>
      </c>
      <c r="J268" s="13" t="s">
        <v>16160</v>
      </c>
      <c r="L268" s="5" t="s">
        <v>57</v>
      </c>
    </row>
    <row r="269" spans="1:12" ht="26.4">
      <c r="A269" s="10" t="s">
        <v>16215</v>
      </c>
      <c r="B269" s="13" t="s">
        <v>16216</v>
      </c>
      <c r="C269" s="13" t="s">
        <v>16217</v>
      </c>
      <c r="D269" s="13" t="s">
        <v>16218</v>
      </c>
      <c r="E269" s="13" t="s">
        <v>16219</v>
      </c>
      <c r="F269" s="13" t="s">
        <v>16220</v>
      </c>
      <c r="G269" s="5" t="s">
        <v>16221</v>
      </c>
      <c r="H269" s="6" t="s">
        <v>16222</v>
      </c>
      <c r="I269" s="7" t="s">
        <v>16223</v>
      </c>
      <c r="J269" s="13" t="s">
        <v>16224</v>
      </c>
      <c r="L269" s="5" t="s">
        <v>57</v>
      </c>
    </row>
    <row r="270" spans="1:12" ht="26.4">
      <c r="A270" s="10" t="s">
        <v>16225</v>
      </c>
      <c r="B270" s="13" t="s">
        <v>16226</v>
      </c>
      <c r="C270" s="13" t="s">
        <v>16226</v>
      </c>
      <c r="D270" s="13" t="s">
        <v>16226</v>
      </c>
      <c r="E270" s="13" t="s">
        <v>16226</v>
      </c>
      <c r="F270" s="13" t="s">
        <v>16226</v>
      </c>
      <c r="G270" s="5" t="s">
        <v>16226</v>
      </c>
      <c r="H270" s="6" t="s">
        <v>16226</v>
      </c>
      <c r="I270" s="7" t="s">
        <v>16226</v>
      </c>
      <c r="J270" s="13" t="s">
        <v>17</v>
      </c>
      <c r="K270" s="5" t="s">
        <v>57</v>
      </c>
      <c r="L270" s="5" t="s">
        <v>57</v>
      </c>
    </row>
    <row r="271" spans="1:12" ht="26.4">
      <c r="A271" s="10" t="s">
        <v>16227</v>
      </c>
      <c r="B271" s="13" t="s">
        <v>16228</v>
      </c>
      <c r="C271" s="13" t="s">
        <v>16228</v>
      </c>
      <c r="D271" s="13" t="s">
        <v>16228</v>
      </c>
      <c r="E271" s="13" t="s">
        <v>16228</v>
      </c>
      <c r="F271" s="13" t="s">
        <v>16228</v>
      </c>
      <c r="G271" s="5" t="s">
        <v>16228</v>
      </c>
      <c r="H271" s="6" t="s">
        <v>16228</v>
      </c>
      <c r="I271" s="7" t="s">
        <v>16228</v>
      </c>
      <c r="J271" s="13" t="s">
        <v>17</v>
      </c>
      <c r="K271" s="5" t="s">
        <v>57</v>
      </c>
      <c r="L271" s="5" t="s">
        <v>57</v>
      </c>
    </row>
    <row r="272" spans="1:12" ht="26.4">
      <c r="A272" s="10" t="s">
        <v>16229</v>
      </c>
      <c r="B272" s="13" t="s">
        <v>16230</v>
      </c>
      <c r="C272" s="13" t="s">
        <v>16230</v>
      </c>
      <c r="D272" s="13" t="s">
        <v>16230</v>
      </c>
      <c r="E272" s="13" t="s">
        <v>16230</v>
      </c>
      <c r="F272" s="13" t="s">
        <v>16230</v>
      </c>
      <c r="G272" s="5" t="s">
        <v>16230</v>
      </c>
      <c r="H272" s="6" t="s">
        <v>16230</v>
      </c>
      <c r="I272" s="7" t="s">
        <v>16230</v>
      </c>
      <c r="J272" s="13" t="s">
        <v>17</v>
      </c>
      <c r="K272" s="5" t="s">
        <v>57</v>
      </c>
      <c r="L272" s="5" t="s">
        <v>57</v>
      </c>
    </row>
    <row r="273" spans="1:12" ht="13.2">
      <c r="A273" s="10" t="s">
        <v>16231</v>
      </c>
      <c r="B273" s="13" t="s">
        <v>16232</v>
      </c>
      <c r="C273" s="13" t="s">
        <v>16233</v>
      </c>
      <c r="D273" s="13" t="s">
        <v>16234</v>
      </c>
      <c r="E273" s="13" t="s">
        <v>16235</v>
      </c>
      <c r="F273" s="13" t="s">
        <v>16236</v>
      </c>
      <c r="G273" s="5" t="s">
        <v>16237</v>
      </c>
      <c r="H273" s="6" t="s">
        <v>16238</v>
      </c>
      <c r="I273" s="7" t="s">
        <v>16239</v>
      </c>
      <c r="J273" s="13" t="s">
        <v>17</v>
      </c>
      <c r="L273" s="5" t="s">
        <v>57</v>
      </c>
    </row>
    <row r="274" spans="1:12" ht="13.2">
      <c r="A274" s="10" t="s">
        <v>16240</v>
      </c>
      <c r="B274" s="13" t="s">
        <v>2928</v>
      </c>
      <c r="C274" s="13" t="s">
        <v>2928</v>
      </c>
      <c r="D274" s="13" t="s">
        <v>2929</v>
      </c>
      <c r="E274" s="13" t="s">
        <v>2930</v>
      </c>
      <c r="F274" s="13" t="s">
        <v>2931</v>
      </c>
      <c r="G274" s="5" t="s">
        <v>2876</v>
      </c>
      <c r="H274" s="6" t="s">
        <v>2932</v>
      </c>
      <c r="I274" s="7" t="s">
        <v>2933</v>
      </c>
      <c r="J274" s="13" t="s">
        <v>17</v>
      </c>
      <c r="L274" s="5" t="s">
        <v>57</v>
      </c>
    </row>
    <row r="275" spans="1:12" ht="13.2">
      <c r="A275" s="10" t="s">
        <v>16241</v>
      </c>
      <c r="B275" s="13" t="s">
        <v>15897</v>
      </c>
      <c r="C275" s="13" t="s">
        <v>15897</v>
      </c>
      <c r="D275" s="13" t="s">
        <v>15897</v>
      </c>
      <c r="E275" s="13" t="s">
        <v>15897</v>
      </c>
      <c r="F275" s="13" t="s">
        <v>15897</v>
      </c>
      <c r="G275" s="5" t="s">
        <v>15897</v>
      </c>
      <c r="H275" s="6" t="s">
        <v>15897</v>
      </c>
      <c r="I275" s="7" t="s">
        <v>15897</v>
      </c>
      <c r="J275" s="13" t="s">
        <v>17</v>
      </c>
      <c r="K275" s="5" t="s">
        <v>57</v>
      </c>
      <c r="L275" s="5" t="s">
        <v>57</v>
      </c>
    </row>
    <row r="276" spans="1:12" ht="13.2">
      <c r="A276" s="10" t="s">
        <v>16242</v>
      </c>
      <c r="B276" s="13" t="s">
        <v>15899</v>
      </c>
      <c r="C276" s="13" t="s">
        <v>15899</v>
      </c>
      <c r="D276" s="13" t="s">
        <v>15899</v>
      </c>
      <c r="E276" s="13" t="s">
        <v>15899</v>
      </c>
      <c r="F276" s="13" t="s">
        <v>15899</v>
      </c>
      <c r="G276" s="5" t="s">
        <v>15899</v>
      </c>
      <c r="H276" s="6" t="s">
        <v>15899</v>
      </c>
      <c r="I276" s="7" t="s">
        <v>15899</v>
      </c>
      <c r="J276" s="13" t="s">
        <v>17</v>
      </c>
      <c r="K276" s="5" t="s">
        <v>57</v>
      </c>
      <c r="L276" s="5" t="s">
        <v>57</v>
      </c>
    </row>
    <row r="277" spans="1:12" ht="13.2">
      <c r="A277" s="10" t="s">
        <v>16243</v>
      </c>
      <c r="B277" s="13" t="s">
        <v>15901</v>
      </c>
      <c r="C277" s="13" t="s">
        <v>15901</v>
      </c>
      <c r="D277" s="13" t="s">
        <v>15901</v>
      </c>
      <c r="E277" s="13" t="s">
        <v>15901</v>
      </c>
      <c r="F277" s="13" t="s">
        <v>15901</v>
      </c>
      <c r="G277" s="5" t="s">
        <v>15901</v>
      </c>
      <c r="H277" s="6" t="s">
        <v>15901</v>
      </c>
      <c r="I277" s="7" t="s">
        <v>15901</v>
      </c>
      <c r="J277" s="13" t="s">
        <v>17</v>
      </c>
      <c r="K277" s="5" t="s">
        <v>57</v>
      </c>
      <c r="L277" s="5" t="s">
        <v>57</v>
      </c>
    </row>
    <row r="278" spans="1:12" ht="13.2">
      <c r="A278" s="10" t="s">
        <v>16244</v>
      </c>
      <c r="B278" s="13" t="s">
        <v>15903</v>
      </c>
      <c r="C278" s="13" t="s">
        <v>15903</v>
      </c>
      <c r="D278" s="13" t="s">
        <v>15903</v>
      </c>
      <c r="E278" s="13" t="s">
        <v>15903</v>
      </c>
      <c r="F278" s="13" t="s">
        <v>15903</v>
      </c>
      <c r="G278" s="5" t="s">
        <v>15903</v>
      </c>
      <c r="H278" s="6" t="s">
        <v>15903</v>
      </c>
      <c r="I278" s="7" t="s">
        <v>15903</v>
      </c>
      <c r="J278" s="13" t="s">
        <v>17</v>
      </c>
      <c r="K278" s="5" t="s">
        <v>57</v>
      </c>
      <c r="L278" s="5" t="s">
        <v>57</v>
      </c>
    </row>
    <row r="279" spans="1:12" ht="13.2">
      <c r="A279" s="10" t="s">
        <v>16245</v>
      </c>
      <c r="B279" s="13" t="s">
        <v>15905</v>
      </c>
      <c r="C279" s="13" t="s">
        <v>15905</v>
      </c>
      <c r="D279" s="13" t="s">
        <v>15905</v>
      </c>
      <c r="E279" s="13" t="s">
        <v>15905</v>
      </c>
      <c r="F279" s="13" t="s">
        <v>15905</v>
      </c>
      <c r="G279" s="5" t="s">
        <v>15905</v>
      </c>
      <c r="H279" s="6" t="s">
        <v>15905</v>
      </c>
      <c r="I279" s="7" t="s">
        <v>15905</v>
      </c>
      <c r="J279" s="13" t="s">
        <v>17</v>
      </c>
      <c r="K279" s="5" t="s">
        <v>57</v>
      </c>
      <c r="L279" s="5" t="s">
        <v>57</v>
      </c>
    </row>
    <row r="280" spans="1:12" ht="26.4">
      <c r="A280" s="10" t="s">
        <v>16246</v>
      </c>
      <c r="B280" s="13" t="s">
        <v>15907</v>
      </c>
      <c r="C280" s="13" t="s">
        <v>15907</v>
      </c>
      <c r="D280" s="13" t="s">
        <v>15907</v>
      </c>
      <c r="E280" s="13" t="s">
        <v>15907</v>
      </c>
      <c r="F280" s="13" t="s">
        <v>15907</v>
      </c>
      <c r="G280" s="5" t="s">
        <v>15907</v>
      </c>
      <c r="H280" s="6" t="s">
        <v>15907</v>
      </c>
      <c r="I280" s="7" t="s">
        <v>15907</v>
      </c>
      <c r="J280" s="13" t="s">
        <v>17</v>
      </c>
      <c r="K280" s="5" t="s">
        <v>57</v>
      </c>
      <c r="L280" s="5" t="s">
        <v>57</v>
      </c>
    </row>
    <row r="281" spans="1:12" ht="13.2">
      <c r="A281" s="10" t="s">
        <v>16247</v>
      </c>
      <c r="B281" s="13" t="s">
        <v>16248</v>
      </c>
      <c r="C281" s="13" t="s">
        <v>16249</v>
      </c>
      <c r="D281" s="13" t="s">
        <v>16250</v>
      </c>
      <c r="E281" s="13" t="s">
        <v>16251</v>
      </c>
      <c r="F281" s="13" t="s">
        <v>16252</v>
      </c>
      <c r="G281" s="5" t="s">
        <v>16253</v>
      </c>
      <c r="H281" s="6" t="s">
        <v>16254</v>
      </c>
      <c r="I281" s="7" t="s">
        <v>16255</v>
      </c>
      <c r="J281" s="13" t="s">
        <v>17</v>
      </c>
      <c r="L281" s="5" t="s">
        <v>57</v>
      </c>
    </row>
    <row r="282" spans="1:12" ht="13.2">
      <c r="A282" s="10" t="s">
        <v>16256</v>
      </c>
      <c r="B282" s="13" t="s">
        <v>3483</v>
      </c>
      <c r="C282" s="13" t="s">
        <v>3483</v>
      </c>
      <c r="D282" s="13" t="s">
        <v>3483</v>
      </c>
      <c r="E282" s="13" t="s">
        <v>3483</v>
      </c>
      <c r="F282" s="13" t="s">
        <v>3483</v>
      </c>
      <c r="G282" s="5" t="s">
        <v>3483</v>
      </c>
      <c r="H282" s="6" t="s">
        <v>3483</v>
      </c>
      <c r="I282" s="7" t="s">
        <v>3483</v>
      </c>
      <c r="J282" s="13" t="s">
        <v>17</v>
      </c>
      <c r="K282" s="5" t="s">
        <v>57</v>
      </c>
      <c r="L282" s="5" t="s">
        <v>57</v>
      </c>
    </row>
    <row r="283" spans="1:12" ht="13.2">
      <c r="A283" s="10" t="s">
        <v>16257</v>
      </c>
      <c r="B283" s="13" t="s">
        <v>3690</v>
      </c>
      <c r="C283" s="13" t="s">
        <v>3690</v>
      </c>
      <c r="D283" s="13" t="s">
        <v>3690</v>
      </c>
      <c r="E283" s="13" t="s">
        <v>3690</v>
      </c>
      <c r="F283" s="13" t="s">
        <v>3690</v>
      </c>
      <c r="G283" s="5" t="s">
        <v>3690</v>
      </c>
      <c r="H283" s="6" t="s">
        <v>3690</v>
      </c>
      <c r="I283" s="7" t="s">
        <v>3690</v>
      </c>
      <c r="J283" s="13" t="s">
        <v>17</v>
      </c>
      <c r="K283" s="5" t="s">
        <v>57</v>
      </c>
      <c r="L283" s="5" t="s">
        <v>57</v>
      </c>
    </row>
    <row r="284" spans="1:12" ht="13.2">
      <c r="A284" s="10" t="s">
        <v>16258</v>
      </c>
      <c r="B284" s="13" t="s">
        <v>15920</v>
      </c>
      <c r="C284" s="13" t="s">
        <v>15920</v>
      </c>
      <c r="D284" s="13" t="s">
        <v>15920</v>
      </c>
      <c r="E284" s="13" t="s">
        <v>15920</v>
      </c>
      <c r="F284" s="13" t="s">
        <v>15920</v>
      </c>
      <c r="G284" s="5" t="s">
        <v>15920</v>
      </c>
      <c r="H284" s="6" t="s">
        <v>15920</v>
      </c>
      <c r="I284" s="7" t="s">
        <v>15920</v>
      </c>
      <c r="J284" s="13" t="s">
        <v>17</v>
      </c>
      <c r="K284" s="5" t="s">
        <v>57</v>
      </c>
      <c r="L284" s="5" t="s">
        <v>57</v>
      </c>
    </row>
    <row r="285" spans="1:12" ht="13.2">
      <c r="A285" s="10" t="s">
        <v>16259</v>
      </c>
      <c r="B285" s="13" t="s">
        <v>3485</v>
      </c>
      <c r="C285" s="13" t="s">
        <v>3485</v>
      </c>
      <c r="D285" s="13" t="s">
        <v>3485</v>
      </c>
      <c r="E285" s="13" t="s">
        <v>3485</v>
      </c>
      <c r="F285" s="13" t="s">
        <v>3485</v>
      </c>
      <c r="G285" s="5" t="s">
        <v>3485</v>
      </c>
      <c r="H285" s="6" t="s">
        <v>3485</v>
      </c>
      <c r="I285" s="7" t="s">
        <v>3485</v>
      </c>
      <c r="J285" s="13" t="s">
        <v>17</v>
      </c>
      <c r="K285" s="5" t="s">
        <v>57</v>
      </c>
      <c r="L285" s="5" t="s">
        <v>57</v>
      </c>
    </row>
    <row r="286" spans="1:12" ht="13.2">
      <c r="A286" s="10" t="s">
        <v>16260</v>
      </c>
      <c r="B286" s="13" t="s">
        <v>15923</v>
      </c>
      <c r="C286" s="13" t="s">
        <v>15923</v>
      </c>
      <c r="D286" s="13" t="s">
        <v>15923</v>
      </c>
      <c r="E286" s="13" t="s">
        <v>15923</v>
      </c>
      <c r="F286" s="13" t="s">
        <v>15923</v>
      </c>
      <c r="G286" s="5" t="s">
        <v>15923</v>
      </c>
      <c r="H286" s="6" t="s">
        <v>15923</v>
      </c>
      <c r="I286" s="7" t="s">
        <v>15923</v>
      </c>
      <c r="J286" s="13" t="s">
        <v>17</v>
      </c>
      <c r="K286" s="5" t="s">
        <v>57</v>
      </c>
      <c r="L286" s="5" t="s">
        <v>57</v>
      </c>
    </row>
    <row r="287" spans="1:12" ht="13.2">
      <c r="A287" s="10" t="s">
        <v>16261</v>
      </c>
      <c r="B287" s="13" t="s">
        <v>15941</v>
      </c>
      <c r="C287" s="13" t="s">
        <v>12492</v>
      </c>
      <c r="D287" s="13" t="s">
        <v>12493</v>
      </c>
      <c r="E287" s="13" t="s">
        <v>15942</v>
      </c>
      <c r="F287" s="13" t="s">
        <v>15943</v>
      </c>
      <c r="G287" s="5" t="s">
        <v>12496</v>
      </c>
      <c r="H287" s="6" t="s">
        <v>15944</v>
      </c>
      <c r="I287" s="7" t="s">
        <v>12498</v>
      </c>
      <c r="J287" s="13" t="s">
        <v>17</v>
      </c>
      <c r="L287" s="5" t="s">
        <v>57</v>
      </c>
    </row>
    <row r="288" spans="1:12" ht="13.2">
      <c r="A288" s="10" t="s">
        <v>16262</v>
      </c>
      <c r="B288" s="13" t="s">
        <v>16263</v>
      </c>
      <c r="C288" s="13" t="s">
        <v>1849</v>
      </c>
      <c r="D288" s="13" t="s">
        <v>16264</v>
      </c>
      <c r="E288" s="13" t="s">
        <v>12322</v>
      </c>
      <c r="F288" s="13" t="s">
        <v>16265</v>
      </c>
      <c r="G288" s="5" t="s">
        <v>16266</v>
      </c>
      <c r="H288" s="6" t="s">
        <v>1854</v>
      </c>
      <c r="I288" s="7" t="s">
        <v>16267</v>
      </c>
      <c r="J288" s="13" t="s">
        <v>16268</v>
      </c>
      <c r="L288" s="5" t="s">
        <v>57</v>
      </c>
    </row>
    <row r="289" spans="1:12" ht="26.4">
      <c r="A289" s="10" t="s">
        <v>16269</v>
      </c>
      <c r="B289" s="13" t="s">
        <v>16270</v>
      </c>
      <c r="C289" s="13" t="s">
        <v>16271</v>
      </c>
      <c r="D289" s="13" t="s">
        <v>16272</v>
      </c>
      <c r="E289" s="13" t="s">
        <v>16273</v>
      </c>
      <c r="F289" s="13" t="s">
        <v>16274</v>
      </c>
      <c r="G289" s="5" t="s">
        <v>16275</v>
      </c>
      <c r="H289" s="6" t="s">
        <v>16276</v>
      </c>
      <c r="I289" s="7" t="s">
        <v>16277</v>
      </c>
      <c r="J289" s="13" t="s">
        <v>16278</v>
      </c>
      <c r="L289" s="5" t="s">
        <v>57</v>
      </c>
    </row>
    <row r="290" spans="1:12" ht="13.2">
      <c r="A290" s="10" t="s">
        <v>16279</v>
      </c>
      <c r="B290" s="13" t="s">
        <v>16280</v>
      </c>
      <c r="C290" s="13" t="s">
        <v>16281</v>
      </c>
      <c r="D290" s="13" t="s">
        <v>16282</v>
      </c>
      <c r="E290" s="13" t="s">
        <v>16283</v>
      </c>
      <c r="F290" s="13" t="s">
        <v>16284</v>
      </c>
      <c r="G290" s="5" t="s">
        <v>16285</v>
      </c>
      <c r="H290" s="6" t="s">
        <v>16286</v>
      </c>
      <c r="I290" s="7" t="s">
        <v>16287</v>
      </c>
      <c r="J290" s="13" t="s">
        <v>17</v>
      </c>
      <c r="L290" s="5" t="s">
        <v>57</v>
      </c>
    </row>
    <row r="291" spans="1:12" ht="26.4">
      <c r="A291" s="10" t="s">
        <v>16288</v>
      </c>
      <c r="B291" s="13" t="s">
        <v>16289</v>
      </c>
      <c r="C291" s="13" t="s">
        <v>16290</v>
      </c>
      <c r="D291" s="13" t="s">
        <v>16291</v>
      </c>
      <c r="E291" s="13" t="s">
        <v>16292</v>
      </c>
      <c r="F291" s="13" t="s">
        <v>16293</v>
      </c>
      <c r="G291" s="5" t="s">
        <v>16294</v>
      </c>
      <c r="H291" s="6" t="s">
        <v>16295</v>
      </c>
      <c r="I291" s="7" t="s">
        <v>16296</v>
      </c>
      <c r="J291" s="13" t="s">
        <v>17</v>
      </c>
      <c r="L291" s="5" t="s">
        <v>57</v>
      </c>
    </row>
    <row r="292" spans="1:12" ht="13.2">
      <c r="A292" s="10" t="s">
        <v>16297</v>
      </c>
      <c r="B292" s="13" t="s">
        <v>1748</v>
      </c>
      <c r="C292" s="13" t="s">
        <v>1748</v>
      </c>
      <c r="D292" s="13" t="s">
        <v>1748</v>
      </c>
      <c r="E292" s="13" t="s">
        <v>1748</v>
      </c>
      <c r="F292" s="13" t="s">
        <v>1748</v>
      </c>
      <c r="G292" s="5" t="s">
        <v>1749</v>
      </c>
      <c r="H292" s="6" t="s">
        <v>16298</v>
      </c>
      <c r="I292" s="7" t="s">
        <v>1751</v>
      </c>
      <c r="J292" s="13" t="s">
        <v>16299</v>
      </c>
      <c r="L292" s="5" t="s">
        <v>57</v>
      </c>
    </row>
    <row r="293" spans="1:12" ht="13.2">
      <c r="A293" s="10" t="s">
        <v>16300</v>
      </c>
      <c r="B293" s="13" t="s">
        <v>16301</v>
      </c>
      <c r="C293" s="13" t="s">
        <v>16301</v>
      </c>
      <c r="D293" s="13" t="s">
        <v>16302</v>
      </c>
      <c r="E293" s="13" t="s">
        <v>16301</v>
      </c>
      <c r="F293" s="13" t="s">
        <v>16303</v>
      </c>
      <c r="G293" s="5" t="s">
        <v>1744</v>
      </c>
      <c r="H293" s="6" t="s">
        <v>16304</v>
      </c>
      <c r="I293" s="7" t="s">
        <v>16305</v>
      </c>
      <c r="J293" s="13" t="s">
        <v>16299</v>
      </c>
      <c r="L293" s="5" t="s">
        <v>57</v>
      </c>
    </row>
    <row r="294" spans="1:12" ht="26.4">
      <c r="A294" s="93" t="s">
        <v>16306</v>
      </c>
      <c r="B294" s="13" t="s">
        <v>16307</v>
      </c>
      <c r="C294" s="13" t="s">
        <v>16307</v>
      </c>
      <c r="D294" s="13" t="s">
        <v>16307</v>
      </c>
      <c r="E294" s="13" t="s">
        <v>16307</v>
      </c>
      <c r="F294" s="13" t="s">
        <v>16307</v>
      </c>
      <c r="G294" s="5" t="s">
        <v>14510</v>
      </c>
      <c r="H294" s="6" t="s">
        <v>16307</v>
      </c>
      <c r="I294" s="7" t="s">
        <v>16307</v>
      </c>
      <c r="J294" s="13" t="s">
        <v>16308</v>
      </c>
      <c r="L294" s="5" t="s">
        <v>57</v>
      </c>
    </row>
    <row r="295" spans="1:12" ht="26.4">
      <c r="A295" s="93" t="s">
        <v>16309</v>
      </c>
      <c r="B295" s="13" t="s">
        <v>16310</v>
      </c>
      <c r="C295" s="13" t="s">
        <v>16310</v>
      </c>
      <c r="D295" s="13" t="s">
        <v>16311</v>
      </c>
      <c r="E295" s="13" t="s">
        <v>16312</v>
      </c>
      <c r="F295" s="13" t="s">
        <v>16313</v>
      </c>
      <c r="G295" s="5" t="s">
        <v>5754</v>
      </c>
      <c r="H295" s="6" t="s">
        <v>16310</v>
      </c>
      <c r="I295" s="7" t="s">
        <v>16314</v>
      </c>
      <c r="J295" s="13" t="s">
        <v>16315</v>
      </c>
      <c r="L295" s="5" t="s">
        <v>57</v>
      </c>
    </row>
    <row r="296" spans="1:12" ht="26.4">
      <c r="A296" s="93" t="s">
        <v>16316</v>
      </c>
      <c r="B296" s="13" t="s">
        <v>16314</v>
      </c>
      <c r="C296" s="13" t="s">
        <v>16317</v>
      </c>
      <c r="D296" s="13" t="s">
        <v>16318</v>
      </c>
      <c r="E296" s="13" t="s">
        <v>16319</v>
      </c>
      <c r="F296" s="13" t="s">
        <v>16320</v>
      </c>
      <c r="G296" s="5" t="s">
        <v>16321</v>
      </c>
      <c r="H296" s="6" t="s">
        <v>16314</v>
      </c>
      <c r="I296" s="7" t="s">
        <v>16322</v>
      </c>
      <c r="J296" s="13" t="s">
        <v>16323</v>
      </c>
      <c r="L296" s="5" t="s">
        <v>57</v>
      </c>
    </row>
    <row r="297" spans="1:12" ht="26.4">
      <c r="A297" s="93" t="s">
        <v>16324</v>
      </c>
      <c r="B297" s="13" t="s">
        <v>16322</v>
      </c>
      <c r="C297" s="13" t="s">
        <v>16325</v>
      </c>
      <c r="D297" s="13" t="s">
        <v>16326</v>
      </c>
      <c r="E297" s="13" t="s">
        <v>16310</v>
      </c>
      <c r="F297" s="13" t="s">
        <v>16310</v>
      </c>
      <c r="G297" s="5" t="s">
        <v>14539</v>
      </c>
      <c r="H297" s="6" t="s">
        <v>16322</v>
      </c>
      <c r="I297" s="7" t="s">
        <v>16327</v>
      </c>
      <c r="J297" s="13" t="s">
        <v>16328</v>
      </c>
      <c r="L297" s="5" t="s">
        <v>57</v>
      </c>
    </row>
    <row r="298" spans="1:12" ht="26.4">
      <c r="A298" s="93" t="s">
        <v>16329</v>
      </c>
      <c r="B298" s="13" t="s">
        <v>16327</v>
      </c>
      <c r="C298" s="13" t="s">
        <v>16330</v>
      </c>
      <c r="D298" s="13" t="s">
        <v>16331</v>
      </c>
      <c r="E298" s="13" t="s">
        <v>16332</v>
      </c>
      <c r="F298" s="13" t="s">
        <v>16333</v>
      </c>
      <c r="G298" s="5" t="s">
        <v>16334</v>
      </c>
      <c r="H298" s="6" t="s">
        <v>16327</v>
      </c>
      <c r="I298" s="7" t="s">
        <v>16335</v>
      </c>
      <c r="J298" s="13" t="s">
        <v>16336</v>
      </c>
      <c r="L298" s="5" t="s">
        <v>57</v>
      </c>
    </row>
    <row r="299" spans="1:12" ht="26.4">
      <c r="A299" s="93" t="s">
        <v>16337</v>
      </c>
      <c r="B299" s="13" t="s">
        <v>16335</v>
      </c>
      <c r="C299" s="13" t="s">
        <v>16335</v>
      </c>
      <c r="D299" s="13" t="s">
        <v>16335</v>
      </c>
      <c r="E299" s="13" t="s">
        <v>16335</v>
      </c>
      <c r="F299" s="13" t="s">
        <v>16335</v>
      </c>
      <c r="G299" s="5" t="s">
        <v>9626</v>
      </c>
      <c r="H299" s="6" t="s">
        <v>16335</v>
      </c>
      <c r="I299" s="7" t="s">
        <v>16338</v>
      </c>
      <c r="J299" s="13" t="s">
        <v>16339</v>
      </c>
      <c r="L299" s="5" t="s">
        <v>57</v>
      </c>
    </row>
    <row r="300" spans="1:12" ht="26.4">
      <c r="A300" s="93" t="s">
        <v>16340</v>
      </c>
      <c r="B300" s="13" t="s">
        <v>16338</v>
      </c>
      <c r="C300" s="13" t="s">
        <v>16341</v>
      </c>
      <c r="D300" s="13" t="s">
        <v>16338</v>
      </c>
      <c r="E300" s="13" t="s">
        <v>16342</v>
      </c>
      <c r="F300" s="13" t="s">
        <v>16343</v>
      </c>
      <c r="G300" s="5" t="s">
        <v>14562</v>
      </c>
      <c r="H300" s="6" t="s">
        <v>16338</v>
      </c>
      <c r="I300" s="7" t="s">
        <v>16344</v>
      </c>
      <c r="J300" s="13" t="s">
        <v>16345</v>
      </c>
      <c r="L300" s="5" t="s">
        <v>57</v>
      </c>
    </row>
    <row r="301" spans="1:12" ht="26.4">
      <c r="A301" s="93" t="s">
        <v>16346</v>
      </c>
      <c r="B301" s="13" t="s">
        <v>16344</v>
      </c>
      <c r="C301" s="13" t="s">
        <v>16347</v>
      </c>
      <c r="D301" s="13" t="s">
        <v>16348</v>
      </c>
      <c r="E301" s="13" t="s">
        <v>16349</v>
      </c>
      <c r="F301" s="13" t="s">
        <v>13676</v>
      </c>
      <c r="G301" s="5" t="s">
        <v>16350</v>
      </c>
      <c r="H301" s="6" t="s">
        <v>16344</v>
      </c>
      <c r="I301" s="7" t="s">
        <v>13649</v>
      </c>
      <c r="J301" s="13" t="s">
        <v>16351</v>
      </c>
      <c r="L301" s="5" t="s">
        <v>57</v>
      </c>
    </row>
    <row r="302" spans="1:12" ht="26.4">
      <c r="A302" s="93" t="s">
        <v>16352</v>
      </c>
      <c r="B302" s="13" t="s">
        <v>13649</v>
      </c>
      <c r="C302" s="13" t="s">
        <v>13649</v>
      </c>
      <c r="D302" s="13" t="s">
        <v>13650</v>
      </c>
      <c r="E302" s="13" t="s">
        <v>13649</v>
      </c>
      <c r="F302" s="13" t="s">
        <v>13651</v>
      </c>
      <c r="G302" s="5" t="s">
        <v>7392</v>
      </c>
      <c r="H302" s="6" t="s">
        <v>13649</v>
      </c>
      <c r="I302" s="7" t="s">
        <v>16353</v>
      </c>
      <c r="J302" s="13" t="s">
        <v>16354</v>
      </c>
      <c r="L302" s="5" t="s">
        <v>57</v>
      </c>
    </row>
    <row r="303" spans="1:12" ht="26.4">
      <c r="A303" s="93" t="s">
        <v>16355</v>
      </c>
      <c r="B303" s="13" t="s">
        <v>16356</v>
      </c>
      <c r="C303" s="13" t="s">
        <v>16356</v>
      </c>
      <c r="D303" s="13" t="s">
        <v>16357</v>
      </c>
      <c r="E303" s="13" t="s">
        <v>13643</v>
      </c>
      <c r="F303" s="13" t="s">
        <v>13643</v>
      </c>
      <c r="G303" s="5" t="s">
        <v>7351</v>
      </c>
      <c r="H303" s="6" t="s">
        <v>16356</v>
      </c>
      <c r="I303" s="7" t="s">
        <v>13643</v>
      </c>
      <c r="J303" s="13" t="s">
        <v>16358</v>
      </c>
      <c r="L303" s="5" t="s">
        <v>57</v>
      </c>
    </row>
    <row r="304" spans="1:12" ht="26.4">
      <c r="A304" s="93" t="s">
        <v>16359</v>
      </c>
      <c r="B304" s="13" t="s">
        <v>16360</v>
      </c>
      <c r="C304" s="13" t="s">
        <v>16361</v>
      </c>
      <c r="D304" s="13" t="s">
        <v>16362</v>
      </c>
      <c r="E304" s="13" t="s">
        <v>16363</v>
      </c>
      <c r="F304" s="13" t="s">
        <v>16363</v>
      </c>
      <c r="G304" s="5" t="s">
        <v>7367</v>
      </c>
      <c r="H304" s="6" t="s">
        <v>16360</v>
      </c>
      <c r="I304" s="7" t="s">
        <v>16363</v>
      </c>
      <c r="J304" s="13" t="s">
        <v>16364</v>
      </c>
      <c r="L304" s="5" t="s">
        <v>57</v>
      </c>
    </row>
    <row r="305" spans="1:12" ht="26.4">
      <c r="A305" s="93" t="s">
        <v>16365</v>
      </c>
      <c r="B305" s="13" t="s">
        <v>16366</v>
      </c>
      <c r="C305" s="13" t="s">
        <v>16367</v>
      </c>
      <c r="D305" s="13" t="s">
        <v>16368</v>
      </c>
      <c r="E305" s="13" t="s">
        <v>16369</v>
      </c>
      <c r="F305" s="13" t="s">
        <v>16370</v>
      </c>
      <c r="G305" s="5" t="s">
        <v>14598</v>
      </c>
      <c r="H305" s="6" t="s">
        <v>16366</v>
      </c>
      <c r="I305" s="7" t="s">
        <v>16371</v>
      </c>
      <c r="J305" s="13" t="s">
        <v>16372</v>
      </c>
      <c r="L305" s="5" t="s">
        <v>57</v>
      </c>
    </row>
    <row r="306" spans="1:12" ht="26.4">
      <c r="A306" s="93" t="s">
        <v>16373</v>
      </c>
      <c r="B306" s="13" t="s">
        <v>16374</v>
      </c>
      <c r="C306" s="13" t="s">
        <v>16375</v>
      </c>
      <c r="D306" s="13" t="s">
        <v>16374</v>
      </c>
      <c r="E306" s="13" t="s">
        <v>16376</v>
      </c>
      <c r="F306" s="13" t="s">
        <v>16375</v>
      </c>
      <c r="G306" s="5" t="s">
        <v>6491</v>
      </c>
      <c r="H306" s="6" t="s">
        <v>16374</v>
      </c>
      <c r="I306" s="7" t="s">
        <v>16374</v>
      </c>
      <c r="J306" s="13" t="s">
        <v>16377</v>
      </c>
      <c r="L306" s="5" t="s">
        <v>57</v>
      </c>
    </row>
    <row r="307" spans="1:12" ht="26.4">
      <c r="A307" s="93" t="s">
        <v>16378</v>
      </c>
      <c r="B307" s="13" t="s">
        <v>16353</v>
      </c>
      <c r="C307" s="13" t="s">
        <v>16353</v>
      </c>
      <c r="D307" s="13" t="s">
        <v>16379</v>
      </c>
      <c r="E307" s="13" t="s">
        <v>16353</v>
      </c>
      <c r="F307" s="13" t="s">
        <v>16353</v>
      </c>
      <c r="G307" s="5" t="s">
        <v>16380</v>
      </c>
      <c r="H307" s="6" t="s">
        <v>16353</v>
      </c>
      <c r="I307" s="7" t="s">
        <v>16353</v>
      </c>
      <c r="J307" s="13" t="s">
        <v>16381</v>
      </c>
      <c r="L307" s="5" t="s">
        <v>57</v>
      </c>
    </row>
    <row r="308" spans="1:12" ht="26.4">
      <c r="A308" s="93" t="s">
        <v>16382</v>
      </c>
      <c r="B308" s="13" t="s">
        <v>16383</v>
      </c>
      <c r="C308" s="13" t="s">
        <v>16383</v>
      </c>
      <c r="D308" s="13" t="s">
        <v>16384</v>
      </c>
      <c r="E308" s="13" t="s">
        <v>16384</v>
      </c>
      <c r="F308" s="13" t="s">
        <v>16385</v>
      </c>
      <c r="G308" s="5" t="s">
        <v>16386</v>
      </c>
      <c r="H308" s="6" t="s">
        <v>16383</v>
      </c>
      <c r="I308" s="7" t="s">
        <v>16383</v>
      </c>
      <c r="J308" s="13" t="s">
        <v>16387</v>
      </c>
      <c r="L308" s="5" t="s">
        <v>57</v>
      </c>
    </row>
    <row r="309" spans="1:12" ht="26.4">
      <c r="A309" s="93" t="s">
        <v>16388</v>
      </c>
      <c r="B309" s="13" t="s">
        <v>16389</v>
      </c>
      <c r="C309" s="13" t="s">
        <v>16389</v>
      </c>
      <c r="D309" s="13" t="s">
        <v>16389</v>
      </c>
      <c r="E309" s="13" t="s">
        <v>16390</v>
      </c>
      <c r="F309" s="13" t="s">
        <v>16391</v>
      </c>
      <c r="G309" s="5" t="s">
        <v>16392</v>
      </c>
      <c r="H309" s="6" t="s">
        <v>16389</v>
      </c>
      <c r="I309" s="7" t="s">
        <v>16389</v>
      </c>
      <c r="J309" s="13" t="s">
        <v>16393</v>
      </c>
      <c r="L309" s="5" t="s">
        <v>57</v>
      </c>
    </row>
    <row r="310" spans="1:12" ht="26.4">
      <c r="A310" s="93" t="s">
        <v>16394</v>
      </c>
      <c r="B310" s="13" t="s">
        <v>16395</v>
      </c>
      <c r="C310" s="13" t="s">
        <v>16396</v>
      </c>
      <c r="D310" s="13" t="s">
        <v>16397</v>
      </c>
      <c r="E310" s="13" t="s">
        <v>16398</v>
      </c>
      <c r="F310" s="13" t="s">
        <v>16399</v>
      </c>
      <c r="G310" s="5" t="s">
        <v>14644</v>
      </c>
      <c r="H310" s="6" t="s">
        <v>16395</v>
      </c>
      <c r="I310" s="7" t="s">
        <v>16395</v>
      </c>
      <c r="J310" s="13" t="s">
        <v>16400</v>
      </c>
      <c r="L310" s="5" t="s">
        <v>57</v>
      </c>
    </row>
    <row r="311" spans="1:12" ht="26.4">
      <c r="A311" s="93" t="s">
        <v>16401</v>
      </c>
      <c r="B311" s="13" t="s">
        <v>1479</v>
      </c>
      <c r="C311" s="13" t="s">
        <v>1479</v>
      </c>
      <c r="D311" s="13" t="s">
        <v>16402</v>
      </c>
      <c r="E311" s="13" t="s">
        <v>16403</v>
      </c>
      <c r="F311" s="13" t="s">
        <v>1479</v>
      </c>
      <c r="G311" s="5" t="s">
        <v>10115</v>
      </c>
      <c r="H311" s="6" t="s">
        <v>1479</v>
      </c>
      <c r="I311" s="7" t="s">
        <v>1479</v>
      </c>
      <c r="J311" s="13" t="s">
        <v>16404</v>
      </c>
      <c r="L311" s="5" t="s">
        <v>57</v>
      </c>
    </row>
    <row r="312" spans="1:12" ht="26.4">
      <c r="A312" s="93" t="s">
        <v>16405</v>
      </c>
      <c r="B312" s="13" t="s">
        <v>16406</v>
      </c>
      <c r="C312" s="13" t="s">
        <v>16406</v>
      </c>
      <c r="D312" s="13" t="s">
        <v>16406</v>
      </c>
      <c r="E312" s="13" t="s">
        <v>16407</v>
      </c>
      <c r="F312" s="13" t="s">
        <v>16408</v>
      </c>
      <c r="G312" s="5" t="s">
        <v>16409</v>
      </c>
      <c r="H312" s="6" t="s">
        <v>16406</v>
      </c>
      <c r="I312" s="7" t="s">
        <v>16403</v>
      </c>
      <c r="J312" s="13" t="s">
        <v>16410</v>
      </c>
      <c r="L312" s="5" t="s">
        <v>57</v>
      </c>
    </row>
    <row r="313" spans="1:12" ht="26.4">
      <c r="A313" s="93" t="s">
        <v>16411</v>
      </c>
      <c r="B313" s="13" t="s">
        <v>16412</v>
      </c>
      <c r="C313" s="13" t="s">
        <v>466</v>
      </c>
      <c r="D313" s="13" t="s">
        <v>16413</v>
      </c>
      <c r="E313" s="13" t="s">
        <v>16414</v>
      </c>
      <c r="F313" s="13" t="s">
        <v>16415</v>
      </c>
      <c r="G313" s="5" t="s">
        <v>9612</v>
      </c>
      <c r="H313" s="6" t="s">
        <v>16412</v>
      </c>
      <c r="I313" s="7" t="s">
        <v>16416</v>
      </c>
      <c r="J313" s="13" t="s">
        <v>16417</v>
      </c>
      <c r="L313" s="5" t="s">
        <v>57</v>
      </c>
    </row>
    <row r="314" spans="1:12" ht="26.4">
      <c r="A314" s="93" t="s">
        <v>16418</v>
      </c>
      <c r="B314" s="13" t="s">
        <v>378</v>
      </c>
      <c r="C314" s="13" t="s">
        <v>16419</v>
      </c>
      <c r="D314" s="13" t="s">
        <v>16420</v>
      </c>
      <c r="E314" s="13" t="s">
        <v>16421</v>
      </c>
      <c r="F314" s="13" t="s">
        <v>16419</v>
      </c>
      <c r="G314" s="5" t="s">
        <v>9621</v>
      </c>
      <c r="H314" s="6" t="s">
        <v>378</v>
      </c>
      <c r="I314" s="7" t="s">
        <v>16422</v>
      </c>
      <c r="J314" s="13" t="s">
        <v>16423</v>
      </c>
      <c r="L314" s="5" t="s">
        <v>57</v>
      </c>
    </row>
    <row r="315" spans="1:12" ht="26.4">
      <c r="A315" s="93" t="s">
        <v>16424</v>
      </c>
      <c r="B315" s="13" t="s">
        <v>16425</v>
      </c>
      <c r="C315" s="13" t="s">
        <v>16426</v>
      </c>
      <c r="D315" s="13" t="s">
        <v>13670</v>
      </c>
      <c r="E315" s="13" t="s">
        <v>16425</v>
      </c>
      <c r="F315" s="13" t="s">
        <v>16425</v>
      </c>
      <c r="G315" s="5" t="s">
        <v>16427</v>
      </c>
      <c r="H315" s="6" t="s">
        <v>16425</v>
      </c>
      <c r="I315" s="7" t="s">
        <v>16425</v>
      </c>
      <c r="J315" s="13" t="s">
        <v>16428</v>
      </c>
      <c r="L315" s="5" t="s">
        <v>57</v>
      </c>
    </row>
    <row r="316" spans="1:12" ht="26.4">
      <c r="A316" s="93" t="s">
        <v>16429</v>
      </c>
      <c r="B316" s="13" t="s">
        <v>10107</v>
      </c>
      <c r="C316" s="13" t="s">
        <v>10107</v>
      </c>
      <c r="D316" s="13" t="s">
        <v>10107</v>
      </c>
      <c r="E316" s="13" t="s">
        <v>10107</v>
      </c>
      <c r="F316" s="13" t="s">
        <v>10107</v>
      </c>
      <c r="G316" s="5" t="s">
        <v>16430</v>
      </c>
      <c r="H316" s="6" t="s">
        <v>10107</v>
      </c>
      <c r="I316" s="7" t="s">
        <v>10107</v>
      </c>
      <c r="J316" s="13" t="s">
        <v>16431</v>
      </c>
      <c r="L316" s="5" t="s">
        <v>57</v>
      </c>
    </row>
    <row r="317" spans="1:12" ht="26.4">
      <c r="A317" s="93" t="s">
        <v>16432</v>
      </c>
      <c r="B317" s="13" t="s">
        <v>16433</v>
      </c>
      <c r="C317" s="13" t="s">
        <v>16434</v>
      </c>
      <c r="D317" s="13" t="s">
        <v>16433</v>
      </c>
      <c r="E317" s="13" t="s">
        <v>16435</v>
      </c>
      <c r="F317" s="13" t="s">
        <v>16406</v>
      </c>
      <c r="G317" s="5" t="s">
        <v>16436</v>
      </c>
      <c r="H317" s="6" t="s">
        <v>16433</v>
      </c>
      <c r="I317" s="7" t="s">
        <v>16435</v>
      </c>
      <c r="J317" s="13" t="s">
        <v>16437</v>
      </c>
      <c r="L317" s="5" t="s">
        <v>57</v>
      </c>
    </row>
    <row r="318" spans="1:12" ht="26.4">
      <c r="A318" s="93" t="s">
        <v>16438</v>
      </c>
      <c r="B318" s="13" t="s">
        <v>16307</v>
      </c>
      <c r="C318" s="13" t="s">
        <v>16307</v>
      </c>
      <c r="D318" s="13" t="s">
        <v>16307</v>
      </c>
      <c r="E318" s="13" t="s">
        <v>16307</v>
      </c>
      <c r="F318" s="13" t="s">
        <v>16307</v>
      </c>
      <c r="G318" s="5" t="s">
        <v>14510</v>
      </c>
      <c r="H318" s="6" t="s">
        <v>16307</v>
      </c>
      <c r="I318" s="7" t="s">
        <v>16439</v>
      </c>
      <c r="J318" s="13" t="s">
        <v>16440</v>
      </c>
      <c r="L318" s="5" t="s">
        <v>57</v>
      </c>
    </row>
    <row r="319" spans="1:12" ht="26.4">
      <c r="A319" s="93" t="s">
        <v>16441</v>
      </c>
      <c r="B319" s="13" t="s">
        <v>16442</v>
      </c>
      <c r="C319" s="13" t="s">
        <v>16442</v>
      </c>
      <c r="D319" s="13" t="s">
        <v>16442</v>
      </c>
      <c r="E319" s="13" t="s">
        <v>16442</v>
      </c>
      <c r="F319" s="13" t="s">
        <v>16442</v>
      </c>
      <c r="G319" s="5" t="s">
        <v>7313</v>
      </c>
      <c r="H319" s="6" t="s">
        <v>16442</v>
      </c>
      <c r="I319" s="7" t="s">
        <v>16442</v>
      </c>
      <c r="J319" s="13" t="s">
        <v>16443</v>
      </c>
      <c r="L319" s="5" t="s">
        <v>57</v>
      </c>
    </row>
    <row r="320" spans="1:12" ht="26.4">
      <c r="A320" s="93" t="s">
        <v>16444</v>
      </c>
      <c r="B320" s="13" t="s">
        <v>16445</v>
      </c>
      <c r="C320" s="13" t="s">
        <v>16445</v>
      </c>
      <c r="D320" s="13" t="s">
        <v>16446</v>
      </c>
      <c r="E320" s="13" t="s">
        <v>16368</v>
      </c>
      <c r="F320" s="13" t="s">
        <v>16447</v>
      </c>
      <c r="G320" s="5" t="s">
        <v>14707</v>
      </c>
      <c r="H320" s="6" t="s">
        <v>16445</v>
      </c>
      <c r="I320" s="7" t="s">
        <v>16448</v>
      </c>
      <c r="J320" s="13" t="s">
        <v>16449</v>
      </c>
      <c r="L320" s="5" t="s">
        <v>57</v>
      </c>
    </row>
    <row r="321" spans="1:12" ht="26.4">
      <c r="A321" s="93" t="s">
        <v>16450</v>
      </c>
      <c r="B321" s="13" t="s">
        <v>16451</v>
      </c>
      <c r="C321" s="13" t="s">
        <v>16451</v>
      </c>
      <c r="D321" s="13" t="s">
        <v>16452</v>
      </c>
      <c r="E321" s="13" t="s">
        <v>16453</v>
      </c>
      <c r="F321" s="13" t="s">
        <v>16454</v>
      </c>
      <c r="G321" s="5" t="s">
        <v>14697</v>
      </c>
      <c r="H321" s="6" t="s">
        <v>16451</v>
      </c>
      <c r="I321" s="7" t="s">
        <v>16455</v>
      </c>
      <c r="J321" s="13" t="s">
        <v>16456</v>
      </c>
      <c r="L321" s="5" t="s">
        <v>57</v>
      </c>
    </row>
    <row r="322" spans="1:12" ht="26.4">
      <c r="A322" s="93" t="s">
        <v>16457</v>
      </c>
      <c r="B322" s="13" t="s">
        <v>16458</v>
      </c>
      <c r="C322" s="13" t="s">
        <v>16459</v>
      </c>
      <c r="D322" s="13" t="s">
        <v>16460</v>
      </c>
      <c r="E322" s="13" t="s">
        <v>16461</v>
      </c>
      <c r="F322" s="13" t="s">
        <v>16462</v>
      </c>
      <c r="G322" s="5" t="s">
        <v>14717</v>
      </c>
      <c r="H322" s="6" t="s">
        <v>16458</v>
      </c>
      <c r="I322" s="7" t="s">
        <v>16463</v>
      </c>
      <c r="J322" s="13" t="s">
        <v>16464</v>
      </c>
      <c r="L322" s="5" t="s">
        <v>57</v>
      </c>
    </row>
    <row r="323" spans="1:12" ht="26.4">
      <c r="A323" s="93" t="s">
        <v>16465</v>
      </c>
      <c r="B323" s="13" t="s">
        <v>16466</v>
      </c>
      <c r="C323" s="13" t="s">
        <v>16467</v>
      </c>
      <c r="D323" s="13" t="s">
        <v>16468</v>
      </c>
      <c r="E323" s="13" t="s">
        <v>16469</v>
      </c>
      <c r="F323" s="13" t="s">
        <v>16470</v>
      </c>
      <c r="G323" s="5" t="s">
        <v>14727</v>
      </c>
      <c r="H323" s="6" t="s">
        <v>16466</v>
      </c>
      <c r="I323" s="7" t="s">
        <v>16471</v>
      </c>
      <c r="J323" s="13" t="s">
        <v>16472</v>
      </c>
      <c r="L323" s="5" t="s">
        <v>57</v>
      </c>
    </row>
    <row r="324" spans="1:12" ht="26.4">
      <c r="A324" s="93" t="s">
        <v>16473</v>
      </c>
      <c r="B324" s="13" t="s">
        <v>16474</v>
      </c>
      <c r="C324" s="13" t="s">
        <v>16475</v>
      </c>
      <c r="D324" s="13" t="s">
        <v>16476</v>
      </c>
      <c r="E324" s="13" t="s">
        <v>16477</v>
      </c>
      <c r="F324" s="13" t="s">
        <v>16478</v>
      </c>
      <c r="G324" s="5" t="s">
        <v>14737</v>
      </c>
      <c r="H324" s="6" t="s">
        <v>16474</v>
      </c>
      <c r="I324" s="7" t="s">
        <v>16479</v>
      </c>
      <c r="J324" s="13" t="s">
        <v>16480</v>
      </c>
      <c r="L324" s="5" t="s">
        <v>57</v>
      </c>
    </row>
    <row r="325" spans="1:12" ht="26.4">
      <c r="A325" s="93" t="s">
        <v>16481</v>
      </c>
      <c r="B325" s="13" t="s">
        <v>16482</v>
      </c>
      <c r="C325" s="13" t="s">
        <v>16483</v>
      </c>
      <c r="D325" s="13" t="s">
        <v>16484</v>
      </c>
      <c r="E325" s="13" t="s">
        <v>16485</v>
      </c>
      <c r="F325" s="13" t="s">
        <v>16486</v>
      </c>
      <c r="G325" s="5" t="s">
        <v>14747</v>
      </c>
      <c r="H325" s="6" t="s">
        <v>16482</v>
      </c>
      <c r="I325" s="7" t="s">
        <v>16487</v>
      </c>
      <c r="J325" s="13" t="s">
        <v>16488</v>
      </c>
      <c r="L325" s="5" t="s">
        <v>57</v>
      </c>
    </row>
    <row r="326" spans="1:12" ht="26.4">
      <c r="A326" s="93" t="s">
        <v>16489</v>
      </c>
      <c r="B326" s="13" t="s">
        <v>16406</v>
      </c>
      <c r="C326" s="13" t="s">
        <v>16406</v>
      </c>
      <c r="D326" s="13" t="s">
        <v>16406</v>
      </c>
      <c r="E326" s="13" t="s">
        <v>16407</v>
      </c>
      <c r="F326" s="13" t="s">
        <v>16408</v>
      </c>
      <c r="G326" s="5" t="s">
        <v>16409</v>
      </c>
      <c r="H326" s="6" t="s">
        <v>16406</v>
      </c>
      <c r="I326" s="7" t="s">
        <v>16403</v>
      </c>
      <c r="J326" s="13" t="s">
        <v>16490</v>
      </c>
      <c r="L326" s="5" t="s">
        <v>57</v>
      </c>
    </row>
    <row r="327" spans="1:12" ht="26.4">
      <c r="A327" s="93" t="s">
        <v>16491</v>
      </c>
      <c r="B327" s="13" t="s">
        <v>16492</v>
      </c>
      <c r="C327" s="13" t="s">
        <v>16492</v>
      </c>
      <c r="D327" s="13" t="s">
        <v>16492</v>
      </c>
      <c r="E327" s="13" t="s">
        <v>16492</v>
      </c>
      <c r="F327" s="13" t="s">
        <v>16492</v>
      </c>
      <c r="G327" s="5" t="s">
        <v>12168</v>
      </c>
      <c r="H327" s="6" t="s">
        <v>16492</v>
      </c>
      <c r="I327" s="7" t="s">
        <v>16493</v>
      </c>
      <c r="J327" s="13" t="s">
        <v>16494</v>
      </c>
      <c r="L327" s="5" t="s">
        <v>57</v>
      </c>
    </row>
    <row r="328" spans="1:12" ht="26.4">
      <c r="A328" s="93" t="s">
        <v>16495</v>
      </c>
      <c r="B328" s="13" t="s">
        <v>16496</v>
      </c>
      <c r="C328" s="13" t="s">
        <v>16497</v>
      </c>
      <c r="D328" s="13" t="s">
        <v>16496</v>
      </c>
      <c r="E328" s="13" t="s">
        <v>16498</v>
      </c>
      <c r="F328" s="13" t="s">
        <v>16497</v>
      </c>
      <c r="G328" s="5" t="s">
        <v>10287</v>
      </c>
      <c r="H328" s="6" t="s">
        <v>16496</v>
      </c>
      <c r="I328" s="7" t="s">
        <v>16496</v>
      </c>
      <c r="J328" s="13" t="s">
        <v>16499</v>
      </c>
      <c r="L328" s="5" t="s">
        <v>57</v>
      </c>
    </row>
    <row r="329" spans="1:12" ht="26.4">
      <c r="A329" s="93" t="s">
        <v>16500</v>
      </c>
      <c r="B329" s="13" t="s">
        <v>16501</v>
      </c>
      <c r="C329" s="13" t="s">
        <v>16502</v>
      </c>
      <c r="D329" s="13" t="s">
        <v>16503</v>
      </c>
      <c r="E329" s="13" t="s">
        <v>16504</v>
      </c>
      <c r="F329" s="13" t="s">
        <v>16505</v>
      </c>
      <c r="G329" s="5" t="s">
        <v>1880</v>
      </c>
      <c r="H329" s="6" t="s">
        <v>16501</v>
      </c>
      <c r="I329" s="7" t="s">
        <v>16501</v>
      </c>
      <c r="J329" s="13" t="s">
        <v>16506</v>
      </c>
      <c r="L329" s="5" t="s">
        <v>57</v>
      </c>
    </row>
    <row r="330" spans="1:12" ht="26.4">
      <c r="A330" s="93" t="s">
        <v>16507</v>
      </c>
      <c r="B330" s="13" t="s">
        <v>16508</v>
      </c>
      <c r="C330" s="13" t="s">
        <v>16508</v>
      </c>
      <c r="D330" s="13" t="s">
        <v>16508</v>
      </c>
      <c r="E330" s="13" t="s">
        <v>16509</v>
      </c>
      <c r="F330" s="13" t="s">
        <v>16508</v>
      </c>
      <c r="G330" s="5" t="s">
        <v>7827</v>
      </c>
      <c r="H330" s="6" t="s">
        <v>16508</v>
      </c>
      <c r="I330" s="7" t="s">
        <v>16508</v>
      </c>
      <c r="J330" s="13" t="s">
        <v>16510</v>
      </c>
      <c r="L330" s="5" t="s">
        <v>57</v>
      </c>
    </row>
    <row r="331" spans="1:12" ht="26.4">
      <c r="A331" s="93" t="s">
        <v>16511</v>
      </c>
      <c r="B331" s="13" t="s">
        <v>16512</v>
      </c>
      <c r="C331" s="13" t="s">
        <v>16512</v>
      </c>
      <c r="D331" s="13" t="s">
        <v>16513</v>
      </c>
      <c r="E331" s="13" t="s">
        <v>16514</v>
      </c>
      <c r="F331" s="13" t="s">
        <v>16512</v>
      </c>
      <c r="G331" s="5" t="s">
        <v>7831</v>
      </c>
      <c r="H331" s="6" t="s">
        <v>16512</v>
      </c>
      <c r="I331" s="7" t="s">
        <v>16512</v>
      </c>
      <c r="J331" s="13" t="s">
        <v>16515</v>
      </c>
      <c r="L331" s="5" t="s">
        <v>57</v>
      </c>
    </row>
    <row r="332" spans="1:12" ht="26.4">
      <c r="A332" s="93" t="s">
        <v>16516</v>
      </c>
      <c r="B332" s="13" t="s">
        <v>16517</v>
      </c>
      <c r="C332" s="13" t="s">
        <v>16518</v>
      </c>
      <c r="D332" s="13" t="s">
        <v>16517</v>
      </c>
      <c r="E332" s="13" t="s">
        <v>16519</v>
      </c>
      <c r="F332" s="13" t="s">
        <v>16520</v>
      </c>
      <c r="G332" s="5" t="s">
        <v>16521</v>
      </c>
      <c r="H332" s="6" t="s">
        <v>16517</v>
      </c>
      <c r="I332" s="7" t="s">
        <v>16517</v>
      </c>
      <c r="J332" s="13" t="s">
        <v>16522</v>
      </c>
      <c r="L332" s="5" t="s">
        <v>57</v>
      </c>
    </row>
    <row r="333" spans="1:12" ht="13.2">
      <c r="A333" s="10" t="s">
        <v>16523</v>
      </c>
      <c r="B333" s="13" t="s">
        <v>15239</v>
      </c>
      <c r="C333" s="13" t="s">
        <v>15239</v>
      </c>
      <c r="D333" s="13" t="s">
        <v>15239</v>
      </c>
      <c r="E333" s="13" t="s">
        <v>15239</v>
      </c>
      <c r="F333" s="13" t="s">
        <v>15239</v>
      </c>
      <c r="G333" s="5" t="s">
        <v>15239</v>
      </c>
      <c r="H333" s="6" t="s">
        <v>15239</v>
      </c>
      <c r="I333" s="7" t="s">
        <v>15239</v>
      </c>
      <c r="J333" s="13" t="s">
        <v>17</v>
      </c>
      <c r="K333" s="5" t="s">
        <v>57</v>
      </c>
      <c r="L333" s="5" t="s">
        <v>57</v>
      </c>
    </row>
    <row r="334" spans="1:12" ht="26.4">
      <c r="A334" s="10" t="s">
        <v>16524</v>
      </c>
      <c r="B334" s="13" t="s">
        <v>16525</v>
      </c>
      <c r="C334" s="13" t="s">
        <v>16526</v>
      </c>
      <c r="D334" s="13" t="s">
        <v>16527</v>
      </c>
      <c r="E334" s="13" t="s">
        <v>16528</v>
      </c>
      <c r="F334" s="13" t="s">
        <v>16529</v>
      </c>
      <c r="G334" s="5" t="s">
        <v>16530</v>
      </c>
      <c r="H334" s="6" t="s">
        <v>16531</v>
      </c>
      <c r="I334" s="7" t="s">
        <v>16532</v>
      </c>
      <c r="J334" s="13" t="s">
        <v>16533</v>
      </c>
      <c r="L334" s="5" t="s">
        <v>57</v>
      </c>
    </row>
    <row r="335" spans="1:12" ht="13.2">
      <c r="A335" s="10" t="s">
        <v>16534</v>
      </c>
      <c r="B335" s="13" t="s">
        <v>16535</v>
      </c>
      <c r="C335" s="13" t="s">
        <v>16536</v>
      </c>
      <c r="D335" s="13" t="s">
        <v>16537</v>
      </c>
      <c r="E335" s="13" t="s">
        <v>16538</v>
      </c>
      <c r="F335" s="13" t="s">
        <v>16539</v>
      </c>
      <c r="G335" s="5" t="s">
        <v>16540</v>
      </c>
      <c r="H335" s="6" t="s">
        <v>16541</v>
      </c>
      <c r="I335" s="7" t="s">
        <v>16542</v>
      </c>
      <c r="J335" s="13" t="s">
        <v>16533</v>
      </c>
      <c r="L335" s="5" t="s">
        <v>57</v>
      </c>
    </row>
    <row r="336" spans="1:12" ht="13.2">
      <c r="A336" s="10" t="s">
        <v>16543</v>
      </c>
      <c r="B336" s="13" t="s">
        <v>16544</v>
      </c>
      <c r="C336" s="13" t="s">
        <v>16545</v>
      </c>
      <c r="D336" s="13" t="s">
        <v>16546</v>
      </c>
      <c r="E336" s="13" t="s">
        <v>16547</v>
      </c>
      <c r="F336" s="13" t="s">
        <v>16548</v>
      </c>
      <c r="G336" s="5" t="s">
        <v>16549</v>
      </c>
      <c r="H336" s="6" t="s">
        <v>16550</v>
      </c>
      <c r="I336" s="7" t="s">
        <v>16551</v>
      </c>
      <c r="J336" s="13" t="s">
        <v>16533</v>
      </c>
      <c r="L336" s="5" t="s">
        <v>57</v>
      </c>
    </row>
    <row r="337" spans="1:12" ht="13.2">
      <c r="A337" s="10" t="s">
        <v>16552</v>
      </c>
      <c r="B337" s="13" t="s">
        <v>16553</v>
      </c>
      <c r="C337" s="13" t="s">
        <v>16554</v>
      </c>
      <c r="D337" s="13" t="s">
        <v>16555</v>
      </c>
      <c r="E337" s="13" t="s">
        <v>16556</v>
      </c>
      <c r="F337" s="13" t="s">
        <v>16557</v>
      </c>
      <c r="G337" s="5" t="s">
        <v>16558</v>
      </c>
      <c r="H337" s="6" t="s">
        <v>16559</v>
      </c>
      <c r="I337" s="7" t="s">
        <v>16560</v>
      </c>
      <c r="J337" s="13" t="s">
        <v>16533</v>
      </c>
      <c r="L337" s="5" t="s">
        <v>57</v>
      </c>
    </row>
    <row r="338" spans="1:12" ht="26.4">
      <c r="A338" s="10" t="s">
        <v>16561</v>
      </c>
      <c r="B338" s="13" t="s">
        <v>16562</v>
      </c>
      <c r="C338" s="13" t="s">
        <v>16563</v>
      </c>
      <c r="D338" s="13" t="s">
        <v>16564</v>
      </c>
      <c r="E338" s="13" t="s">
        <v>16565</v>
      </c>
      <c r="F338" s="13" t="s">
        <v>16566</v>
      </c>
      <c r="G338" s="5" t="s">
        <v>16567</v>
      </c>
      <c r="H338" s="6" t="s">
        <v>16568</v>
      </c>
      <c r="I338" s="7" t="s">
        <v>16569</v>
      </c>
      <c r="J338" s="13" t="s">
        <v>16570</v>
      </c>
      <c r="L338" s="5" t="s">
        <v>57</v>
      </c>
    </row>
    <row r="339" spans="1:12" ht="26.4">
      <c r="A339" s="10" t="s">
        <v>16571</v>
      </c>
      <c r="B339" s="13" t="s">
        <v>16572</v>
      </c>
      <c r="C339" s="13" t="s">
        <v>16573</v>
      </c>
      <c r="D339" s="13" t="s">
        <v>16574</v>
      </c>
      <c r="E339" s="13" t="s">
        <v>16575</v>
      </c>
      <c r="F339" s="13" t="s">
        <v>16576</v>
      </c>
      <c r="G339" s="5" t="s">
        <v>16577</v>
      </c>
      <c r="H339" s="6" t="s">
        <v>16578</v>
      </c>
      <c r="I339" s="7" t="s">
        <v>16579</v>
      </c>
      <c r="J339" s="13" t="s">
        <v>17</v>
      </c>
      <c r="L339" s="5" t="s">
        <v>57</v>
      </c>
    </row>
    <row r="340" spans="1:12" ht="79.2">
      <c r="A340" s="10" t="s">
        <v>16580</v>
      </c>
      <c r="B340" s="13" t="s">
        <v>16581</v>
      </c>
      <c r="C340" s="13" t="s">
        <v>16582</v>
      </c>
      <c r="D340" s="13" t="s">
        <v>16583</v>
      </c>
      <c r="E340" s="13" t="s">
        <v>16584</v>
      </c>
      <c r="F340" s="13" t="s">
        <v>16585</v>
      </c>
      <c r="G340" s="5" t="s">
        <v>16586</v>
      </c>
      <c r="H340" s="6" t="s">
        <v>16587</v>
      </c>
      <c r="I340" s="7" t="s">
        <v>16588</v>
      </c>
      <c r="J340" s="13" t="s">
        <v>17</v>
      </c>
      <c r="L340" s="5" t="s">
        <v>57</v>
      </c>
    </row>
    <row r="341" spans="1:12" ht="79.2">
      <c r="A341" s="10" t="s">
        <v>16589</v>
      </c>
      <c r="B341" s="13" t="s">
        <v>16590</v>
      </c>
      <c r="C341" s="13" t="s">
        <v>16591</v>
      </c>
      <c r="D341" s="13" t="s">
        <v>16592</v>
      </c>
      <c r="E341" s="13" t="s">
        <v>16593</v>
      </c>
      <c r="F341" s="13" t="s">
        <v>16594</v>
      </c>
      <c r="G341" s="5" t="s">
        <v>16595</v>
      </c>
      <c r="H341" s="6" t="s">
        <v>16596</v>
      </c>
      <c r="I341" s="7" t="s">
        <v>16597</v>
      </c>
      <c r="J341" s="20" t="s">
        <v>16598</v>
      </c>
      <c r="L341" s="5" t="s">
        <v>57</v>
      </c>
    </row>
    <row r="342" spans="1:12" ht="26.4">
      <c r="A342" s="10" t="s">
        <v>16599</v>
      </c>
      <c r="B342" s="13" t="s">
        <v>16600</v>
      </c>
      <c r="C342" s="13" t="s">
        <v>16601</v>
      </c>
      <c r="D342" s="13" t="s">
        <v>16602</v>
      </c>
      <c r="E342" s="13" t="s">
        <v>16603</v>
      </c>
      <c r="F342" s="13" t="s">
        <v>16604</v>
      </c>
      <c r="G342" s="5" t="s">
        <v>16605</v>
      </c>
      <c r="H342" s="6" t="s">
        <v>16606</v>
      </c>
      <c r="I342" s="7" t="s">
        <v>16607</v>
      </c>
      <c r="J342" s="13" t="s">
        <v>17</v>
      </c>
      <c r="L342" s="5" t="s">
        <v>57</v>
      </c>
    </row>
    <row r="343" spans="1:12" ht="13.2">
      <c r="A343" s="10" t="s">
        <v>16608</v>
      </c>
      <c r="B343" s="13" t="s">
        <v>16609</v>
      </c>
      <c r="C343" s="13" t="s">
        <v>16610</v>
      </c>
      <c r="D343" s="13" t="s">
        <v>16611</v>
      </c>
      <c r="E343" s="13" t="s">
        <v>16612</v>
      </c>
      <c r="F343" s="13" t="s">
        <v>16613</v>
      </c>
      <c r="G343" s="5" t="s">
        <v>16614</v>
      </c>
      <c r="H343" s="6" t="s">
        <v>16615</v>
      </c>
      <c r="I343" s="7" t="s">
        <v>16616</v>
      </c>
      <c r="J343" s="13" t="s">
        <v>16617</v>
      </c>
      <c r="L343" s="5" t="s">
        <v>57</v>
      </c>
    </row>
    <row r="344" spans="1:12" ht="26.4">
      <c r="A344" s="10" t="s">
        <v>16618</v>
      </c>
      <c r="B344" s="13" t="s">
        <v>16619</v>
      </c>
      <c r="C344" s="13" t="s">
        <v>16620</v>
      </c>
      <c r="D344" s="13" t="s">
        <v>16621</v>
      </c>
      <c r="E344" s="13" t="s">
        <v>16622</v>
      </c>
      <c r="F344" s="13" t="s">
        <v>16623</v>
      </c>
      <c r="G344" s="5" t="s">
        <v>16624</v>
      </c>
      <c r="H344" s="6" t="s">
        <v>16625</v>
      </c>
      <c r="I344" s="7" t="s">
        <v>16626</v>
      </c>
      <c r="J344" s="13" t="s">
        <v>16617</v>
      </c>
      <c r="L344" s="5" t="s">
        <v>57</v>
      </c>
    </row>
    <row r="345" spans="1:12" ht="26.4">
      <c r="A345" s="10" t="s">
        <v>16627</v>
      </c>
      <c r="B345" s="13" t="s">
        <v>16628</v>
      </c>
      <c r="C345" s="13" t="s">
        <v>16629</v>
      </c>
      <c r="D345" s="13" t="s">
        <v>16630</v>
      </c>
      <c r="E345" s="13" t="s">
        <v>16631</v>
      </c>
      <c r="F345" s="13" t="s">
        <v>16632</v>
      </c>
      <c r="G345" s="5" t="s">
        <v>16633</v>
      </c>
      <c r="H345" s="6" t="s">
        <v>16634</v>
      </c>
      <c r="I345" s="7" t="s">
        <v>16635</v>
      </c>
      <c r="J345" s="13" t="s">
        <v>16617</v>
      </c>
      <c r="L345" s="5" t="s">
        <v>57</v>
      </c>
    </row>
    <row r="346" spans="1:12" ht="26.4">
      <c r="A346" s="10" t="s">
        <v>16636</v>
      </c>
      <c r="B346" s="13" t="s">
        <v>16637</v>
      </c>
      <c r="C346" s="13" t="s">
        <v>16638</v>
      </c>
      <c r="D346" s="13" t="s">
        <v>16639</v>
      </c>
      <c r="E346" s="13" t="s">
        <v>16640</v>
      </c>
      <c r="F346" s="13" t="s">
        <v>16641</v>
      </c>
      <c r="G346" s="5" t="s">
        <v>16642</v>
      </c>
      <c r="H346" s="6" t="s">
        <v>16643</v>
      </c>
      <c r="I346" s="7" t="s">
        <v>16644</v>
      </c>
      <c r="J346" s="13" t="s">
        <v>16617</v>
      </c>
      <c r="L346" s="5" t="s">
        <v>57</v>
      </c>
    </row>
    <row r="347" spans="1:12" ht="13.2">
      <c r="A347" s="10" t="s">
        <v>16645</v>
      </c>
      <c r="B347" s="13" t="s">
        <v>16646</v>
      </c>
      <c r="C347" s="13" t="s">
        <v>16647</v>
      </c>
      <c r="D347" s="13" t="s">
        <v>16648</v>
      </c>
      <c r="E347" s="13" t="s">
        <v>16649</v>
      </c>
      <c r="F347" s="13" t="s">
        <v>16650</v>
      </c>
      <c r="G347" s="5" t="s">
        <v>16651</v>
      </c>
      <c r="H347" s="6" t="s">
        <v>9434</v>
      </c>
      <c r="I347" s="7" t="s">
        <v>16652</v>
      </c>
      <c r="J347" s="13" t="s">
        <v>16617</v>
      </c>
      <c r="L347" s="5" t="s">
        <v>57</v>
      </c>
    </row>
    <row r="348" spans="1:12" ht="13.2">
      <c r="A348" s="10" t="s">
        <v>16653</v>
      </c>
      <c r="B348" s="13" t="s">
        <v>16654</v>
      </c>
      <c r="C348" s="13" t="s">
        <v>16655</v>
      </c>
      <c r="D348" s="13" t="s">
        <v>16656</v>
      </c>
      <c r="E348" s="13" t="s">
        <v>16657</v>
      </c>
      <c r="F348" s="13" t="s">
        <v>16658</v>
      </c>
      <c r="G348" s="5" t="s">
        <v>16659</v>
      </c>
      <c r="H348" s="6" t="s">
        <v>16660</v>
      </c>
      <c r="I348" s="7" t="s">
        <v>16661</v>
      </c>
      <c r="J348" s="13" t="s">
        <v>16617</v>
      </c>
      <c r="L348" s="5" t="s">
        <v>57</v>
      </c>
    </row>
    <row r="349" spans="1:12" ht="13.2">
      <c r="A349" s="10" t="s">
        <v>16662</v>
      </c>
      <c r="B349" s="13" t="s">
        <v>16663</v>
      </c>
      <c r="C349" s="13" t="s">
        <v>16664</v>
      </c>
      <c r="D349" s="13" t="s">
        <v>16665</v>
      </c>
      <c r="E349" s="13" t="s">
        <v>16666</v>
      </c>
      <c r="F349" s="13" t="s">
        <v>16667</v>
      </c>
      <c r="G349" s="5" t="s">
        <v>16668</v>
      </c>
      <c r="H349" s="6" t="s">
        <v>16669</v>
      </c>
      <c r="I349" s="7" t="s">
        <v>16670</v>
      </c>
      <c r="J349" s="13" t="s">
        <v>16617</v>
      </c>
      <c r="L349" s="5" t="s">
        <v>57</v>
      </c>
    </row>
    <row r="350" spans="1:12" ht="13.2">
      <c r="A350" s="10" t="s">
        <v>16671</v>
      </c>
      <c r="B350" s="13" t="s">
        <v>16672</v>
      </c>
      <c r="C350" s="13" t="s">
        <v>16673</v>
      </c>
      <c r="D350" s="13" t="s">
        <v>16674</v>
      </c>
      <c r="E350" s="13" t="s">
        <v>16675</v>
      </c>
      <c r="F350" s="13" t="s">
        <v>16676</v>
      </c>
      <c r="G350" s="5" t="s">
        <v>16677</v>
      </c>
      <c r="H350" s="6" t="s">
        <v>16678</v>
      </c>
      <c r="I350" s="7" t="s">
        <v>16679</v>
      </c>
      <c r="J350" s="13" t="s">
        <v>16617</v>
      </c>
      <c r="L350" s="5" t="s">
        <v>57</v>
      </c>
    </row>
    <row r="351" spans="1:12" ht="26.4">
      <c r="A351" s="10" t="s">
        <v>16680</v>
      </c>
      <c r="B351" s="13" t="s">
        <v>16681</v>
      </c>
      <c r="C351" s="13" t="s">
        <v>16682</v>
      </c>
      <c r="D351" s="13" t="s">
        <v>16683</v>
      </c>
      <c r="E351" s="13" t="s">
        <v>16684</v>
      </c>
      <c r="F351" s="13" t="s">
        <v>16685</v>
      </c>
      <c r="G351" s="5" t="s">
        <v>16686</v>
      </c>
      <c r="H351" s="6" t="s">
        <v>9467</v>
      </c>
      <c r="I351" s="7" t="s">
        <v>16687</v>
      </c>
      <c r="J351" s="13" t="s">
        <v>16617</v>
      </c>
      <c r="L351" s="5" t="s">
        <v>57</v>
      </c>
    </row>
    <row r="352" spans="1:12" ht="13.2">
      <c r="A352" s="10" t="s">
        <v>16688</v>
      </c>
      <c r="B352" s="13" t="s">
        <v>16689</v>
      </c>
      <c r="C352" s="13" t="s">
        <v>16689</v>
      </c>
      <c r="D352" s="13" t="s">
        <v>16689</v>
      </c>
      <c r="E352" s="13" t="s">
        <v>16689</v>
      </c>
      <c r="F352" s="13" t="s">
        <v>16689</v>
      </c>
      <c r="G352" s="5" t="s">
        <v>16689</v>
      </c>
      <c r="H352" s="6" t="s">
        <v>16689</v>
      </c>
      <c r="I352" s="7" t="s">
        <v>16689</v>
      </c>
      <c r="J352" s="13" t="s">
        <v>17</v>
      </c>
      <c r="K352" s="5" t="s">
        <v>57</v>
      </c>
      <c r="L352" s="5" t="s">
        <v>57</v>
      </c>
    </row>
    <row r="353" spans="1:12" ht="13.2">
      <c r="A353" s="10" t="s">
        <v>16690</v>
      </c>
      <c r="B353" s="13" t="s">
        <v>16691</v>
      </c>
      <c r="C353" s="13" t="s">
        <v>16692</v>
      </c>
      <c r="D353" s="13" t="s">
        <v>16693</v>
      </c>
      <c r="E353" s="13" t="s">
        <v>16694</v>
      </c>
      <c r="F353" s="13" t="s">
        <v>16695</v>
      </c>
      <c r="G353" s="5" t="s">
        <v>16696</v>
      </c>
      <c r="H353" s="6" t="s">
        <v>16697</v>
      </c>
      <c r="I353" s="7" t="s">
        <v>16698</v>
      </c>
      <c r="J353" s="13" t="s">
        <v>17</v>
      </c>
      <c r="L353" s="5" t="s">
        <v>57</v>
      </c>
    </row>
    <row r="354" spans="1:12" ht="13.2">
      <c r="A354" s="10" t="s">
        <v>16699</v>
      </c>
      <c r="B354" s="13" t="s">
        <v>16700</v>
      </c>
      <c r="C354" s="13" t="s">
        <v>16701</v>
      </c>
      <c r="D354" s="13" t="s">
        <v>16702</v>
      </c>
      <c r="E354" s="13" t="s">
        <v>16703</v>
      </c>
      <c r="F354" s="13" t="s">
        <v>16704</v>
      </c>
      <c r="G354" s="5" t="s">
        <v>16705</v>
      </c>
      <c r="H354" s="6" t="s">
        <v>5603</v>
      </c>
      <c r="I354" s="7" t="s">
        <v>16706</v>
      </c>
      <c r="J354" s="13" t="s">
        <v>17</v>
      </c>
      <c r="L354" s="5" t="s">
        <v>57</v>
      </c>
    </row>
    <row r="355" spans="1:12" ht="13.2">
      <c r="A355" s="10" t="s">
        <v>16707</v>
      </c>
      <c r="B355" s="13" t="s">
        <v>16708</v>
      </c>
      <c r="C355" s="13" t="s">
        <v>16709</v>
      </c>
      <c r="D355" s="13" t="s">
        <v>16710</v>
      </c>
      <c r="E355" s="13" t="s">
        <v>16711</v>
      </c>
      <c r="F355" s="13" t="s">
        <v>16712</v>
      </c>
      <c r="G355" s="5" t="s">
        <v>16713</v>
      </c>
      <c r="H355" s="6" t="s">
        <v>16714</v>
      </c>
      <c r="I355" s="7" t="s">
        <v>16715</v>
      </c>
      <c r="J355" s="13" t="s">
        <v>17</v>
      </c>
      <c r="L355" s="5" t="s">
        <v>57</v>
      </c>
    </row>
    <row r="356" spans="1:12" ht="39.6">
      <c r="A356" s="10" t="s">
        <v>16716</v>
      </c>
      <c r="B356" s="13" t="s">
        <v>16717</v>
      </c>
      <c r="C356" s="13" t="s">
        <v>16718</v>
      </c>
      <c r="D356" s="13" t="s">
        <v>16719</v>
      </c>
      <c r="E356" s="13" t="s">
        <v>16720</v>
      </c>
      <c r="F356" s="13" t="s">
        <v>16721</v>
      </c>
      <c r="G356" s="5" t="s">
        <v>16722</v>
      </c>
      <c r="H356" s="6" t="s">
        <v>16723</v>
      </c>
      <c r="I356" s="7" t="s">
        <v>16720</v>
      </c>
      <c r="J356" s="13" t="s">
        <v>16724</v>
      </c>
      <c r="L356" s="5" t="s">
        <v>57</v>
      </c>
    </row>
    <row r="357" spans="1:12" ht="26.4">
      <c r="A357" s="10" t="s">
        <v>16725</v>
      </c>
      <c r="B357" s="13" t="s">
        <v>16726</v>
      </c>
      <c r="C357" s="13" t="s">
        <v>16726</v>
      </c>
      <c r="D357" s="13" t="s">
        <v>16726</v>
      </c>
      <c r="E357" s="13" t="s">
        <v>16726</v>
      </c>
      <c r="F357" s="13" t="s">
        <v>16726</v>
      </c>
      <c r="G357" s="5" t="s">
        <v>16726</v>
      </c>
      <c r="H357" s="6" t="s">
        <v>16726</v>
      </c>
      <c r="I357" s="7" t="s">
        <v>16726</v>
      </c>
      <c r="J357" s="13" t="s">
        <v>17</v>
      </c>
      <c r="K357" s="5" t="s">
        <v>57</v>
      </c>
      <c r="L357" s="5" t="s">
        <v>57</v>
      </c>
    </row>
    <row r="358" spans="1:12" ht="26.4">
      <c r="A358" s="10" t="s">
        <v>16727</v>
      </c>
      <c r="B358" s="13" t="s">
        <v>16728</v>
      </c>
      <c r="C358" s="13" t="s">
        <v>16728</v>
      </c>
      <c r="D358" s="13" t="s">
        <v>16728</v>
      </c>
      <c r="E358" s="13" t="s">
        <v>16728</v>
      </c>
      <c r="F358" s="13" t="s">
        <v>16728</v>
      </c>
      <c r="G358" s="5" t="s">
        <v>16728</v>
      </c>
      <c r="H358" s="6" t="s">
        <v>16728</v>
      </c>
      <c r="I358" s="7" t="s">
        <v>16728</v>
      </c>
      <c r="J358" s="13" t="s">
        <v>17</v>
      </c>
      <c r="K358" s="5" t="s">
        <v>57</v>
      </c>
      <c r="L358" s="5" t="s">
        <v>57</v>
      </c>
    </row>
    <row r="359" spans="1:12" ht="13.2">
      <c r="A359" s="10" t="s">
        <v>16729</v>
      </c>
      <c r="B359" s="13" t="s">
        <v>16730</v>
      </c>
      <c r="C359" s="13" t="s">
        <v>13364</v>
      </c>
      <c r="D359" s="13" t="s">
        <v>16731</v>
      </c>
      <c r="E359" s="13" t="s">
        <v>16732</v>
      </c>
      <c r="F359" s="13" t="s">
        <v>13367</v>
      </c>
      <c r="G359" s="5" t="s">
        <v>16733</v>
      </c>
      <c r="H359" s="6" t="s">
        <v>13369</v>
      </c>
      <c r="I359" s="7" t="s">
        <v>16734</v>
      </c>
      <c r="J359" s="13" t="s">
        <v>16735</v>
      </c>
      <c r="L359" s="5" t="s">
        <v>57</v>
      </c>
    </row>
    <row r="360" spans="1:12" ht="13.2">
      <c r="A360" s="10" t="s">
        <v>16736</v>
      </c>
      <c r="B360" s="13" t="s">
        <v>16737</v>
      </c>
      <c r="C360" s="13" t="s">
        <v>16738</v>
      </c>
      <c r="D360" s="13" t="s">
        <v>16739</v>
      </c>
      <c r="E360" s="13" t="s">
        <v>16740</v>
      </c>
      <c r="F360" s="13" t="s">
        <v>16741</v>
      </c>
      <c r="G360" s="5" t="s">
        <v>16742</v>
      </c>
      <c r="H360" s="6" t="s">
        <v>16743</v>
      </c>
      <c r="I360" s="7" t="s">
        <v>16740</v>
      </c>
      <c r="J360" s="13" t="s">
        <v>16744</v>
      </c>
      <c r="L360" s="5" t="s">
        <v>57</v>
      </c>
    </row>
    <row r="361" spans="1:12" ht="13.2">
      <c r="A361" s="10" t="s">
        <v>16745</v>
      </c>
      <c r="B361" s="13" t="s">
        <v>16746</v>
      </c>
      <c r="C361" s="13" t="s">
        <v>16747</v>
      </c>
      <c r="D361" s="13" t="s">
        <v>16748</v>
      </c>
      <c r="E361" s="13" t="s">
        <v>16749</v>
      </c>
      <c r="F361" s="13" t="s">
        <v>16750</v>
      </c>
      <c r="G361" s="5" t="s">
        <v>16751</v>
      </c>
      <c r="H361" s="6" t="s">
        <v>16752</v>
      </c>
      <c r="I361" s="7" t="s">
        <v>16753</v>
      </c>
      <c r="J361" s="13" t="s">
        <v>16744</v>
      </c>
      <c r="L361" s="5" t="s">
        <v>57</v>
      </c>
    </row>
    <row r="362" spans="1:12" ht="26.4">
      <c r="A362" s="10" t="s">
        <v>16754</v>
      </c>
      <c r="B362" s="13" t="s">
        <v>14302</v>
      </c>
      <c r="C362" s="13" t="s">
        <v>14303</v>
      </c>
      <c r="D362" s="13" t="s">
        <v>4332</v>
      </c>
      <c r="E362" s="13" t="s">
        <v>14304</v>
      </c>
      <c r="F362" s="13" t="s">
        <v>14305</v>
      </c>
      <c r="G362" s="5" t="s">
        <v>5643</v>
      </c>
      <c r="H362" s="6" t="s">
        <v>14306</v>
      </c>
      <c r="I362" s="7" t="s">
        <v>16755</v>
      </c>
      <c r="J362" s="13" t="s">
        <v>16756</v>
      </c>
      <c r="L362" s="5" t="s">
        <v>57</v>
      </c>
    </row>
    <row r="363" spans="1:12" ht="13.2">
      <c r="A363" s="10" t="s">
        <v>16757</v>
      </c>
      <c r="B363" s="13" t="s">
        <v>14275</v>
      </c>
      <c r="C363" s="13" t="s">
        <v>14276</v>
      </c>
      <c r="D363" s="13" t="s">
        <v>14277</v>
      </c>
      <c r="E363" s="13" t="s">
        <v>14278</v>
      </c>
      <c r="F363" s="13" t="s">
        <v>14279</v>
      </c>
      <c r="G363" s="5" t="s">
        <v>14280</v>
      </c>
      <c r="H363" s="6" t="s">
        <v>14281</v>
      </c>
      <c r="I363" s="7" t="s">
        <v>14282</v>
      </c>
      <c r="J363" s="13" t="s">
        <v>17</v>
      </c>
      <c r="L363" s="5" t="s">
        <v>57</v>
      </c>
    </row>
    <row r="364" spans="1:12" ht="13.2">
      <c r="A364" s="10" t="s">
        <v>16758</v>
      </c>
      <c r="B364" s="13" t="s">
        <v>16759</v>
      </c>
      <c r="C364" s="13" t="s">
        <v>16760</v>
      </c>
      <c r="D364" s="13" t="s">
        <v>16761</v>
      </c>
      <c r="E364" s="13" t="s">
        <v>16762</v>
      </c>
      <c r="F364" s="13" t="s">
        <v>16763</v>
      </c>
      <c r="G364" s="5" t="s">
        <v>16764</v>
      </c>
      <c r="H364" s="6" t="s">
        <v>16765</v>
      </c>
      <c r="I364" s="7" t="s">
        <v>16766</v>
      </c>
      <c r="J364" s="13" t="s">
        <v>16767</v>
      </c>
      <c r="L364" s="5" t="s">
        <v>57</v>
      </c>
    </row>
    <row r="365" spans="1:12" ht="26.4">
      <c r="A365" s="10" t="s">
        <v>16768</v>
      </c>
      <c r="B365" s="13" t="s">
        <v>16769</v>
      </c>
      <c r="C365" s="13" t="s">
        <v>16770</v>
      </c>
      <c r="D365" s="13" t="s">
        <v>16771</v>
      </c>
      <c r="E365" s="13" t="s">
        <v>16772</v>
      </c>
      <c r="F365" s="13" t="s">
        <v>16773</v>
      </c>
      <c r="G365" s="5" t="s">
        <v>16774</v>
      </c>
      <c r="H365" s="6" t="s">
        <v>16775</v>
      </c>
      <c r="I365" s="7" t="s">
        <v>16776</v>
      </c>
      <c r="J365" s="13" t="s">
        <v>17</v>
      </c>
      <c r="L365" s="5" t="s">
        <v>57</v>
      </c>
    </row>
    <row r="366" spans="1:12" ht="13.2">
      <c r="A366" s="10" t="s">
        <v>16777</v>
      </c>
      <c r="B366" s="13" t="s">
        <v>4672</v>
      </c>
      <c r="C366" s="13" t="s">
        <v>4673</v>
      </c>
      <c r="D366" s="13" t="s">
        <v>4672</v>
      </c>
      <c r="E366" s="13" t="s">
        <v>4674</v>
      </c>
      <c r="F366" s="13" t="s">
        <v>4672</v>
      </c>
      <c r="G366" s="5" t="s">
        <v>4675</v>
      </c>
      <c r="H366" s="6" t="s">
        <v>4676</v>
      </c>
      <c r="I366" s="7" t="s">
        <v>4672</v>
      </c>
      <c r="J366" s="13" t="s">
        <v>16778</v>
      </c>
      <c r="L366" s="5" t="s">
        <v>57</v>
      </c>
    </row>
    <row r="367" spans="1:12" ht="13.2">
      <c r="A367" s="10" t="s">
        <v>16779</v>
      </c>
      <c r="B367" s="13" t="s">
        <v>16780</v>
      </c>
      <c r="C367" s="13" t="s">
        <v>16781</v>
      </c>
      <c r="D367" s="13" t="s">
        <v>16782</v>
      </c>
      <c r="E367" s="13" t="s">
        <v>16783</v>
      </c>
      <c r="F367" s="13" t="s">
        <v>16784</v>
      </c>
      <c r="G367" s="5" t="s">
        <v>16785</v>
      </c>
      <c r="H367" s="6" t="s">
        <v>16786</v>
      </c>
      <c r="I367" s="7" t="s">
        <v>16787</v>
      </c>
      <c r="J367" s="13" t="s">
        <v>17</v>
      </c>
      <c r="L367" s="5" t="s">
        <v>57</v>
      </c>
    </row>
    <row r="368" spans="1:12" ht="13.2">
      <c r="A368" s="10" t="s">
        <v>16788</v>
      </c>
      <c r="B368" s="13" t="s">
        <v>4348</v>
      </c>
      <c r="C368" s="13" t="s">
        <v>16789</v>
      </c>
      <c r="D368" s="13" t="s">
        <v>13335</v>
      </c>
      <c r="E368" s="13" t="s">
        <v>4351</v>
      </c>
      <c r="F368" s="13" t="s">
        <v>4352</v>
      </c>
      <c r="G368" s="5" t="s">
        <v>4353</v>
      </c>
      <c r="H368" s="6" t="s">
        <v>16790</v>
      </c>
      <c r="I368" s="7" t="s">
        <v>4355</v>
      </c>
      <c r="J368" s="13" t="s">
        <v>17</v>
      </c>
      <c r="L368" s="5" t="s">
        <v>57</v>
      </c>
    </row>
    <row r="369" spans="1:12" ht="26.4">
      <c r="A369" s="10" t="s">
        <v>16791</v>
      </c>
      <c r="B369" s="13" t="s">
        <v>16792</v>
      </c>
      <c r="C369" s="13" t="s">
        <v>16793</v>
      </c>
      <c r="D369" s="13" t="s">
        <v>16794</v>
      </c>
      <c r="E369" s="13" t="s">
        <v>16795</v>
      </c>
      <c r="F369" s="13" t="s">
        <v>16796</v>
      </c>
      <c r="G369" s="5" t="s">
        <v>16797</v>
      </c>
      <c r="H369" s="6" t="s">
        <v>16798</v>
      </c>
      <c r="I369" s="7" t="s">
        <v>16799</v>
      </c>
      <c r="J369" s="13" t="s">
        <v>16800</v>
      </c>
      <c r="L369" s="5" t="s">
        <v>57</v>
      </c>
    </row>
    <row r="370" spans="1:12" ht="13.2">
      <c r="A370" s="10" t="s">
        <v>16801</v>
      </c>
      <c r="B370" s="13" t="s">
        <v>16802</v>
      </c>
      <c r="C370" s="13" t="s">
        <v>16803</v>
      </c>
      <c r="D370" s="13" t="s">
        <v>16804</v>
      </c>
      <c r="E370" s="13" t="s">
        <v>13348</v>
      </c>
      <c r="F370" s="13" t="s">
        <v>13349</v>
      </c>
      <c r="G370" s="5" t="s">
        <v>16805</v>
      </c>
      <c r="H370" s="6" t="s">
        <v>13351</v>
      </c>
      <c r="I370" s="7" t="s">
        <v>13352</v>
      </c>
      <c r="J370" s="13" t="s">
        <v>17</v>
      </c>
      <c r="L370" s="5" t="s">
        <v>57</v>
      </c>
    </row>
    <row r="371" spans="1:12" ht="13.2">
      <c r="A371" s="10" t="s">
        <v>16806</v>
      </c>
      <c r="B371" s="13" t="s">
        <v>13354</v>
      </c>
      <c r="C371" s="13" t="s">
        <v>13355</v>
      </c>
      <c r="D371" s="13" t="s">
        <v>13356</v>
      </c>
      <c r="E371" s="13" t="s">
        <v>13357</v>
      </c>
      <c r="F371" s="13" t="s">
        <v>16807</v>
      </c>
      <c r="G371" s="5" t="s">
        <v>13359</v>
      </c>
      <c r="H371" s="6" t="s">
        <v>13360</v>
      </c>
      <c r="I371" s="7" t="s">
        <v>13361</v>
      </c>
      <c r="J371" s="13" t="s">
        <v>17</v>
      </c>
      <c r="L371" s="5" t="s">
        <v>57</v>
      </c>
    </row>
    <row r="372" spans="1:12" ht="13.2">
      <c r="A372" s="10" t="s">
        <v>16808</v>
      </c>
      <c r="B372" s="13" t="s">
        <v>16737</v>
      </c>
      <c r="C372" s="13" t="s">
        <v>16809</v>
      </c>
      <c r="D372" s="13" t="s">
        <v>16739</v>
      </c>
      <c r="E372" s="13" t="s">
        <v>16740</v>
      </c>
      <c r="F372" s="13" t="s">
        <v>16741</v>
      </c>
      <c r="G372" s="5" t="s">
        <v>16742</v>
      </c>
      <c r="H372" s="6" t="s">
        <v>16743</v>
      </c>
      <c r="I372" s="7" t="s">
        <v>16740</v>
      </c>
      <c r="J372" s="13" t="s">
        <v>16744</v>
      </c>
      <c r="L372" s="5" t="s">
        <v>57</v>
      </c>
    </row>
    <row r="373" spans="1:12" ht="26.4">
      <c r="A373" s="10" t="s">
        <v>16810</v>
      </c>
      <c r="B373" s="13" t="s">
        <v>16811</v>
      </c>
      <c r="C373" s="13" t="s">
        <v>16812</v>
      </c>
      <c r="D373" s="13" t="s">
        <v>16813</v>
      </c>
      <c r="E373" s="13" t="s">
        <v>16814</v>
      </c>
      <c r="F373" s="13" t="s">
        <v>16815</v>
      </c>
      <c r="G373" s="5" t="s">
        <v>16816</v>
      </c>
      <c r="H373" s="6" t="s">
        <v>16817</v>
      </c>
      <c r="I373" s="7" t="s">
        <v>16814</v>
      </c>
      <c r="J373" s="13" t="s">
        <v>16818</v>
      </c>
      <c r="L373" s="5" t="s">
        <v>57</v>
      </c>
    </row>
    <row r="374" spans="1:12" ht="13.2">
      <c r="A374" s="10" t="s">
        <v>16819</v>
      </c>
      <c r="B374" s="13" t="s">
        <v>16820</v>
      </c>
      <c r="C374" s="13" t="s">
        <v>16821</v>
      </c>
      <c r="D374" s="13" t="s">
        <v>16822</v>
      </c>
      <c r="E374" s="13" t="s">
        <v>16823</v>
      </c>
      <c r="F374" s="13" t="s">
        <v>16815</v>
      </c>
      <c r="G374" s="5" t="s">
        <v>5397</v>
      </c>
      <c r="H374" s="6" t="s">
        <v>16824</v>
      </c>
      <c r="I374" s="7" t="s">
        <v>16823</v>
      </c>
      <c r="J374" s="13" t="s">
        <v>17</v>
      </c>
      <c r="L374" s="5" t="s">
        <v>57</v>
      </c>
    </row>
    <row r="375" spans="1:12" ht="13.2">
      <c r="A375" s="10" t="s">
        <v>16825</v>
      </c>
      <c r="B375" s="13" t="s">
        <v>4672</v>
      </c>
      <c r="C375" s="13" t="s">
        <v>4673</v>
      </c>
      <c r="D375" s="13" t="s">
        <v>4672</v>
      </c>
      <c r="E375" s="13" t="s">
        <v>4674</v>
      </c>
      <c r="F375" s="13" t="s">
        <v>16826</v>
      </c>
      <c r="G375" s="5" t="s">
        <v>4675</v>
      </c>
      <c r="H375" s="6" t="s">
        <v>4676</v>
      </c>
      <c r="I375" s="7" t="s">
        <v>4672</v>
      </c>
      <c r="J375" s="13" t="s">
        <v>17</v>
      </c>
      <c r="L375" s="5" t="s">
        <v>57</v>
      </c>
    </row>
    <row r="376" spans="1:12" ht="13.2">
      <c r="A376" s="10" t="s">
        <v>16827</v>
      </c>
      <c r="B376" s="13" t="s">
        <v>16828</v>
      </c>
      <c r="C376" s="13" t="s">
        <v>16829</v>
      </c>
      <c r="D376" s="13" t="s">
        <v>16830</v>
      </c>
      <c r="E376" s="13" t="s">
        <v>16831</v>
      </c>
      <c r="F376" s="13" t="s">
        <v>16832</v>
      </c>
      <c r="G376" s="5" t="s">
        <v>16833</v>
      </c>
      <c r="H376" s="6" t="s">
        <v>16834</v>
      </c>
      <c r="I376" s="7" t="s">
        <v>16835</v>
      </c>
      <c r="J376" s="13" t="s">
        <v>16836</v>
      </c>
      <c r="L376" s="5" t="s">
        <v>57</v>
      </c>
    </row>
    <row r="377" spans="1:12" ht="52.8">
      <c r="A377" s="10" t="s">
        <v>16837</v>
      </c>
      <c r="B377" s="13" t="s">
        <v>16838</v>
      </c>
      <c r="C377" s="13" t="s">
        <v>16838</v>
      </c>
      <c r="D377" s="13" t="s">
        <v>16839</v>
      </c>
      <c r="E377" s="13" t="s">
        <v>16840</v>
      </c>
      <c r="F377" s="13" t="s">
        <v>16838</v>
      </c>
      <c r="G377" s="5" t="s">
        <v>16838</v>
      </c>
      <c r="H377" s="6" t="s">
        <v>16841</v>
      </c>
      <c r="I377" s="7" t="s">
        <v>16838</v>
      </c>
      <c r="J377" s="13" t="s">
        <v>16842</v>
      </c>
      <c r="L377" s="5" t="s">
        <v>57</v>
      </c>
    </row>
    <row r="378" spans="1:12" ht="26.4">
      <c r="A378" s="10" t="s">
        <v>16843</v>
      </c>
      <c r="B378" s="13" t="s">
        <v>16844</v>
      </c>
      <c r="C378" s="13" t="s">
        <v>16845</v>
      </c>
      <c r="D378" s="13" t="s">
        <v>16846</v>
      </c>
      <c r="E378" s="13" t="s">
        <v>16847</v>
      </c>
      <c r="F378" s="13" t="s">
        <v>16848</v>
      </c>
      <c r="G378" s="5" t="s">
        <v>16849</v>
      </c>
      <c r="H378" s="6" t="s">
        <v>16850</v>
      </c>
      <c r="I378" s="7" t="s">
        <v>16851</v>
      </c>
      <c r="J378" s="13" t="s">
        <v>16818</v>
      </c>
      <c r="L378" s="5" t="s">
        <v>57</v>
      </c>
    </row>
    <row r="379" spans="1:12" ht="26.4">
      <c r="A379" s="10" t="s">
        <v>16852</v>
      </c>
      <c r="B379" s="13" t="s">
        <v>16853</v>
      </c>
      <c r="C379" s="13" t="s">
        <v>16854</v>
      </c>
      <c r="D379" s="13" t="s">
        <v>16855</v>
      </c>
      <c r="E379" s="13" t="s">
        <v>16856</v>
      </c>
      <c r="F379" s="13" t="s">
        <v>16857</v>
      </c>
      <c r="G379" s="5" t="s">
        <v>16858</v>
      </c>
      <c r="H379" s="6" t="s">
        <v>16859</v>
      </c>
      <c r="I379" s="7" t="s">
        <v>16860</v>
      </c>
      <c r="J379" s="13" t="s">
        <v>16861</v>
      </c>
      <c r="L379" s="5" t="s">
        <v>57</v>
      </c>
    </row>
    <row r="380" spans="1:12" ht="52.8">
      <c r="A380" s="10" t="s">
        <v>16862</v>
      </c>
      <c r="B380" s="13" t="s">
        <v>16863</v>
      </c>
      <c r="C380" s="13" t="s">
        <v>16864</v>
      </c>
      <c r="D380" s="13" t="s">
        <v>16865</v>
      </c>
      <c r="E380" s="13" t="s">
        <v>16866</v>
      </c>
      <c r="F380" s="13" t="s">
        <v>16867</v>
      </c>
      <c r="G380" s="5" t="s">
        <v>16868</v>
      </c>
      <c r="H380" s="6" t="s">
        <v>16869</v>
      </c>
      <c r="I380" s="7" t="s">
        <v>16870</v>
      </c>
      <c r="J380" s="13" t="s">
        <v>16861</v>
      </c>
      <c r="L380" s="5" t="s">
        <v>57</v>
      </c>
    </row>
    <row r="381" spans="1:12" ht="26.4">
      <c r="A381" s="10" t="s">
        <v>16871</v>
      </c>
      <c r="B381" s="13" t="s">
        <v>16872</v>
      </c>
      <c r="C381" s="13" t="s">
        <v>16873</v>
      </c>
      <c r="D381" s="13" t="s">
        <v>16874</v>
      </c>
      <c r="E381" s="13" t="s">
        <v>16875</v>
      </c>
      <c r="F381" s="13" t="s">
        <v>16876</v>
      </c>
      <c r="G381" s="5" t="s">
        <v>16877</v>
      </c>
      <c r="H381" s="6" t="s">
        <v>16878</v>
      </c>
      <c r="I381" s="7" t="s">
        <v>16879</v>
      </c>
      <c r="J381" s="13" t="s">
        <v>16861</v>
      </c>
      <c r="L381" s="5" t="s">
        <v>57</v>
      </c>
    </row>
    <row r="382" spans="1:12" ht="26.4">
      <c r="A382" s="10" t="s">
        <v>16880</v>
      </c>
      <c r="B382" s="13" t="s">
        <v>16881</v>
      </c>
      <c r="C382" s="13" t="s">
        <v>16882</v>
      </c>
      <c r="D382" s="13" t="s">
        <v>16883</v>
      </c>
      <c r="E382" s="13" t="s">
        <v>16884</v>
      </c>
      <c r="F382" s="13" t="s">
        <v>16885</v>
      </c>
      <c r="G382" s="5" t="s">
        <v>16886</v>
      </c>
      <c r="H382" s="6" t="s">
        <v>16887</v>
      </c>
      <c r="I382" s="7" t="s">
        <v>16888</v>
      </c>
      <c r="J382" s="13" t="s">
        <v>16861</v>
      </c>
      <c r="L382" s="5" t="s">
        <v>57</v>
      </c>
    </row>
    <row r="383" spans="1:12" ht="39.6">
      <c r="A383" s="10" t="s">
        <v>16889</v>
      </c>
      <c r="B383" s="13" t="s">
        <v>16890</v>
      </c>
      <c r="C383" s="13" t="s">
        <v>16891</v>
      </c>
      <c r="D383" s="13" t="s">
        <v>16892</v>
      </c>
      <c r="E383" s="13" t="s">
        <v>16893</v>
      </c>
      <c r="F383" s="13" t="s">
        <v>16894</v>
      </c>
      <c r="G383" s="5" t="s">
        <v>16895</v>
      </c>
      <c r="H383" s="6" t="s">
        <v>16896</v>
      </c>
      <c r="I383" s="7" t="s">
        <v>16897</v>
      </c>
      <c r="J383" s="13" t="s">
        <v>16861</v>
      </c>
      <c r="L383" s="5" t="s">
        <v>57</v>
      </c>
    </row>
    <row r="384" spans="1:12" ht="26.4">
      <c r="A384" s="10" t="s">
        <v>16898</v>
      </c>
      <c r="B384" s="13" t="s">
        <v>16899</v>
      </c>
      <c r="C384" s="13" t="s">
        <v>16900</v>
      </c>
      <c r="D384" s="13" t="s">
        <v>16901</v>
      </c>
      <c r="E384" s="13" t="s">
        <v>16902</v>
      </c>
      <c r="F384" s="13" t="s">
        <v>16903</v>
      </c>
      <c r="G384" s="5" t="s">
        <v>16904</v>
      </c>
      <c r="H384" s="6" t="s">
        <v>16905</v>
      </c>
      <c r="I384" s="7" t="s">
        <v>16906</v>
      </c>
      <c r="J384" s="13" t="s">
        <v>16861</v>
      </c>
      <c r="L384" s="5" t="s">
        <v>57</v>
      </c>
    </row>
    <row r="385" spans="1:12" ht="26.4">
      <c r="A385" s="10" t="s">
        <v>16907</v>
      </c>
      <c r="B385" s="13" t="s">
        <v>16908</v>
      </c>
      <c r="C385" s="13" t="s">
        <v>16909</v>
      </c>
      <c r="D385" s="13" t="s">
        <v>16910</v>
      </c>
      <c r="E385" s="13" t="s">
        <v>16911</v>
      </c>
      <c r="F385" s="13" t="s">
        <v>16912</v>
      </c>
      <c r="G385" s="5" t="s">
        <v>16913</v>
      </c>
      <c r="H385" s="6" t="s">
        <v>16914</v>
      </c>
      <c r="I385" s="7" t="s">
        <v>16915</v>
      </c>
      <c r="J385" s="13" t="s">
        <v>16861</v>
      </c>
      <c r="L385" s="5" t="s">
        <v>57</v>
      </c>
    </row>
    <row r="386" spans="1:12" ht="39.6">
      <c r="A386" s="10" t="s">
        <v>16916</v>
      </c>
      <c r="B386" s="13" t="s">
        <v>16917</v>
      </c>
      <c r="C386" s="13" t="s">
        <v>16918</v>
      </c>
      <c r="D386" s="13" t="s">
        <v>16919</v>
      </c>
      <c r="E386" s="13" t="s">
        <v>16920</v>
      </c>
      <c r="F386" s="13" t="s">
        <v>16921</v>
      </c>
      <c r="G386" s="5" t="s">
        <v>16922</v>
      </c>
      <c r="H386" s="6" t="s">
        <v>16923</v>
      </c>
      <c r="I386" s="7" t="s">
        <v>16924</v>
      </c>
      <c r="J386" s="13" t="s">
        <v>16861</v>
      </c>
      <c r="L386" s="5" t="s">
        <v>57</v>
      </c>
    </row>
    <row r="387" spans="1:12" ht="13.2">
      <c r="A387" s="10" t="s">
        <v>16925</v>
      </c>
      <c r="B387" s="13" t="s">
        <v>16926</v>
      </c>
      <c r="C387" s="13" t="s">
        <v>16927</v>
      </c>
      <c r="D387" s="13" t="s">
        <v>16928</v>
      </c>
      <c r="E387" s="13" t="s">
        <v>16929</v>
      </c>
      <c r="F387" s="13" t="s">
        <v>16930</v>
      </c>
      <c r="G387" s="5" t="s">
        <v>16931</v>
      </c>
      <c r="H387" s="6" t="s">
        <v>16932</v>
      </c>
      <c r="I387" s="7" t="s">
        <v>16933</v>
      </c>
      <c r="J387" s="13" t="s">
        <v>16934</v>
      </c>
      <c r="L387" s="5" t="s">
        <v>57</v>
      </c>
    </row>
    <row r="388" spans="1:12" ht="13.2">
      <c r="A388" s="10" t="s">
        <v>16935</v>
      </c>
      <c r="B388" s="13" t="s">
        <v>16936</v>
      </c>
      <c r="C388" s="13" t="s">
        <v>16937</v>
      </c>
      <c r="D388" s="13" t="s">
        <v>16938</v>
      </c>
      <c r="E388" s="13" t="s">
        <v>16939</v>
      </c>
      <c r="F388" s="13" t="s">
        <v>16940</v>
      </c>
      <c r="G388" s="5" t="s">
        <v>16941</v>
      </c>
      <c r="H388" s="6" t="s">
        <v>16942</v>
      </c>
      <c r="I388" s="7" t="s">
        <v>16943</v>
      </c>
      <c r="J388" s="13" t="s">
        <v>16934</v>
      </c>
      <c r="L388" s="5" t="s">
        <v>57</v>
      </c>
    </row>
    <row r="389" spans="1:12" ht="13.2">
      <c r="A389" s="10" t="s">
        <v>16944</v>
      </c>
      <c r="B389" s="13" t="s">
        <v>16945</v>
      </c>
      <c r="C389" s="13" t="s">
        <v>16946</v>
      </c>
      <c r="D389" s="13" t="s">
        <v>16947</v>
      </c>
      <c r="E389" s="13" t="s">
        <v>16948</v>
      </c>
      <c r="F389" s="13" t="s">
        <v>16949</v>
      </c>
      <c r="G389" s="5" t="s">
        <v>16950</v>
      </c>
      <c r="H389" s="6" t="s">
        <v>16951</v>
      </c>
      <c r="I389" s="7" t="s">
        <v>16952</v>
      </c>
      <c r="J389" s="13" t="s">
        <v>16953</v>
      </c>
      <c r="L389" s="5" t="s">
        <v>57</v>
      </c>
    </row>
    <row r="390" spans="1:12" ht="13.2">
      <c r="A390" s="10" t="s">
        <v>16954</v>
      </c>
      <c r="B390" s="13" t="s">
        <v>16955</v>
      </c>
      <c r="C390" s="13" t="s">
        <v>16956</v>
      </c>
      <c r="D390" s="13" t="s">
        <v>16957</v>
      </c>
      <c r="E390" s="13" t="s">
        <v>16958</v>
      </c>
      <c r="F390" s="13" t="s">
        <v>16959</v>
      </c>
      <c r="G390" s="5" t="s">
        <v>13376</v>
      </c>
      <c r="H390" s="6" t="s">
        <v>14271</v>
      </c>
      <c r="I390" s="7" t="s">
        <v>16960</v>
      </c>
      <c r="J390" s="13" t="s">
        <v>17</v>
      </c>
      <c r="L390" s="5" t="s">
        <v>57</v>
      </c>
    </row>
    <row r="391" spans="1:12" ht="13.2">
      <c r="A391" s="10" t="s">
        <v>16961</v>
      </c>
      <c r="B391" s="13" t="s">
        <v>2049</v>
      </c>
      <c r="C391" s="13" t="s">
        <v>2050</v>
      </c>
      <c r="D391" s="13" t="s">
        <v>2049</v>
      </c>
      <c r="E391" s="13" t="s">
        <v>2051</v>
      </c>
      <c r="F391" s="13" t="s">
        <v>16962</v>
      </c>
      <c r="G391" s="5" t="s">
        <v>2027</v>
      </c>
      <c r="H391" s="6" t="s">
        <v>2054</v>
      </c>
      <c r="I391" s="7" t="s">
        <v>2055</v>
      </c>
      <c r="J391" s="13" t="s">
        <v>17</v>
      </c>
      <c r="L391" s="5" t="s">
        <v>57</v>
      </c>
    </row>
    <row r="392" spans="1:12" ht="13.2">
      <c r="A392" s="10" t="s">
        <v>16963</v>
      </c>
      <c r="B392" s="13" t="s">
        <v>16964</v>
      </c>
      <c r="C392" s="13" t="s">
        <v>16965</v>
      </c>
      <c r="D392" s="13" t="s">
        <v>16965</v>
      </c>
      <c r="E392" s="13" t="s">
        <v>16966</v>
      </c>
      <c r="F392" s="13" t="s">
        <v>16967</v>
      </c>
      <c r="G392" s="5" t="s">
        <v>16968</v>
      </c>
      <c r="H392" s="6" t="s">
        <v>16969</v>
      </c>
      <c r="I392" s="7" t="s">
        <v>16970</v>
      </c>
      <c r="J392" s="13" t="s">
        <v>17</v>
      </c>
      <c r="L392" s="5" t="s">
        <v>57</v>
      </c>
    </row>
    <row r="393" spans="1:12" ht="13.2">
      <c r="A393" s="10" t="s">
        <v>16971</v>
      </c>
      <c r="B393" s="13" t="s">
        <v>14503</v>
      </c>
      <c r="C393" s="13" t="s">
        <v>14504</v>
      </c>
      <c r="D393" s="13" t="s">
        <v>14495</v>
      </c>
      <c r="E393" s="13" t="s">
        <v>14505</v>
      </c>
      <c r="F393" s="13" t="s">
        <v>14506</v>
      </c>
      <c r="G393" s="5" t="s">
        <v>14499</v>
      </c>
      <c r="H393" s="6" t="s">
        <v>14507</v>
      </c>
      <c r="I393" s="7" t="s">
        <v>14505</v>
      </c>
      <c r="J393" s="13" t="s">
        <v>16972</v>
      </c>
      <c r="L393" s="5" t="s">
        <v>57</v>
      </c>
    </row>
    <row r="394" spans="1:12" ht="26.4">
      <c r="A394" s="10" t="s">
        <v>16973</v>
      </c>
      <c r="B394" s="13" t="s">
        <v>16974</v>
      </c>
      <c r="C394" s="13" t="s">
        <v>16975</v>
      </c>
      <c r="D394" s="13" t="s">
        <v>16976</v>
      </c>
      <c r="E394" s="13" t="s">
        <v>16977</v>
      </c>
      <c r="F394" s="13" t="s">
        <v>16978</v>
      </c>
      <c r="G394" s="5" t="s">
        <v>16979</v>
      </c>
      <c r="H394" s="6" t="s">
        <v>16980</v>
      </c>
      <c r="I394" s="7" t="s">
        <v>16981</v>
      </c>
      <c r="J394" s="13" t="s">
        <v>16982</v>
      </c>
      <c r="L394" s="5" t="s">
        <v>57</v>
      </c>
    </row>
    <row r="395" spans="1:12" ht="26.4">
      <c r="A395" s="10" t="s">
        <v>16983</v>
      </c>
      <c r="B395" s="13" t="s">
        <v>16984</v>
      </c>
      <c r="C395" s="13" t="s">
        <v>16985</v>
      </c>
      <c r="D395" s="13" t="s">
        <v>16986</v>
      </c>
      <c r="E395" s="13" t="s">
        <v>16987</v>
      </c>
      <c r="F395" s="13" t="s">
        <v>16988</v>
      </c>
      <c r="G395" s="5" t="s">
        <v>16989</v>
      </c>
      <c r="H395" s="6" t="s">
        <v>16990</v>
      </c>
      <c r="I395" s="7" t="s">
        <v>16991</v>
      </c>
      <c r="J395" s="13" t="s">
        <v>16992</v>
      </c>
      <c r="L395" s="5" t="s">
        <v>57</v>
      </c>
    </row>
    <row r="396" spans="1:12" ht="26.4">
      <c r="A396" s="10" t="s">
        <v>16993</v>
      </c>
      <c r="B396" s="13" t="s">
        <v>16994</v>
      </c>
      <c r="C396" s="13" t="s">
        <v>16995</v>
      </c>
      <c r="D396" s="13" t="s">
        <v>16994</v>
      </c>
      <c r="E396" s="13" t="s">
        <v>16996</v>
      </c>
      <c r="F396" s="13" t="s">
        <v>16995</v>
      </c>
      <c r="G396" s="5" t="s">
        <v>16997</v>
      </c>
      <c r="H396" s="6" t="s">
        <v>16998</v>
      </c>
      <c r="I396" s="7" t="s">
        <v>16995</v>
      </c>
      <c r="J396" s="13" t="s">
        <v>16999</v>
      </c>
      <c r="L396" s="5" t="s">
        <v>57</v>
      </c>
    </row>
    <row r="397" spans="1:12" ht="26.4">
      <c r="A397" s="10" t="s">
        <v>17000</v>
      </c>
      <c r="B397" s="13" t="s">
        <v>17001</v>
      </c>
      <c r="C397" s="13" t="s">
        <v>17002</v>
      </c>
      <c r="D397" s="13" t="s">
        <v>17003</v>
      </c>
      <c r="E397" s="13" t="s">
        <v>17004</v>
      </c>
      <c r="F397" s="13" t="s">
        <v>17005</v>
      </c>
      <c r="G397" s="5" t="s">
        <v>17006</v>
      </c>
      <c r="H397" s="6" t="s">
        <v>17007</v>
      </c>
      <c r="I397" s="7" t="s">
        <v>17008</v>
      </c>
      <c r="J397" s="13" t="s">
        <v>17</v>
      </c>
      <c r="L397" s="5" t="s">
        <v>57</v>
      </c>
    </row>
    <row r="398" spans="1:12" ht="26.4">
      <c r="A398" s="10" t="s">
        <v>17009</v>
      </c>
      <c r="B398" s="13" t="s">
        <v>17010</v>
      </c>
      <c r="C398" s="13" t="s">
        <v>17011</v>
      </c>
      <c r="D398" s="13" t="s">
        <v>17012</v>
      </c>
      <c r="E398" s="13" t="s">
        <v>17013</v>
      </c>
      <c r="F398" s="13" t="s">
        <v>17014</v>
      </c>
      <c r="G398" s="5" t="s">
        <v>17015</v>
      </c>
      <c r="H398" s="6" t="s">
        <v>17016</v>
      </c>
      <c r="I398" s="7" t="s">
        <v>17017</v>
      </c>
      <c r="J398" s="13" t="s">
        <v>17018</v>
      </c>
      <c r="L398" s="5" t="s">
        <v>57</v>
      </c>
    </row>
    <row r="399" spans="1:12" ht="14.4">
      <c r="A399" s="10" t="s">
        <v>17019</v>
      </c>
      <c r="B399" s="13" t="s">
        <v>17020</v>
      </c>
      <c r="C399" s="13" t="s">
        <v>17021</v>
      </c>
      <c r="D399" s="47" t="s">
        <v>17022</v>
      </c>
      <c r="E399" s="17" t="s">
        <v>14453</v>
      </c>
      <c r="F399" s="5" t="s">
        <v>14454</v>
      </c>
      <c r="G399" s="5" t="s">
        <v>17023</v>
      </c>
      <c r="H399" s="6" t="s">
        <v>17024</v>
      </c>
      <c r="I399" s="7" t="s">
        <v>17025</v>
      </c>
      <c r="J399" s="13" t="s">
        <v>17</v>
      </c>
      <c r="L399" s="5" t="s">
        <v>57</v>
      </c>
    </row>
    <row r="400" spans="1:12" ht="14.4">
      <c r="A400" s="10" t="s">
        <v>17026</v>
      </c>
      <c r="B400" s="13" t="s">
        <v>14468</v>
      </c>
      <c r="C400" s="13" t="s">
        <v>14469</v>
      </c>
      <c r="D400" s="47" t="s">
        <v>14470</v>
      </c>
      <c r="E400" s="17" t="s">
        <v>14471</v>
      </c>
      <c r="F400" s="5" t="s">
        <v>14472</v>
      </c>
      <c r="G400" s="5" t="s">
        <v>14473</v>
      </c>
      <c r="H400" s="6" t="s">
        <v>14474</v>
      </c>
      <c r="I400" s="7" t="s">
        <v>14471</v>
      </c>
      <c r="J400" s="13" t="s">
        <v>17</v>
      </c>
      <c r="L400" s="5" t="s">
        <v>57</v>
      </c>
    </row>
    <row r="401" spans="1:12" ht="14.4">
      <c r="A401" s="10" t="s">
        <v>17027</v>
      </c>
      <c r="B401" s="13" t="s">
        <v>17028</v>
      </c>
      <c r="C401" s="13" t="s">
        <v>17029</v>
      </c>
      <c r="D401" s="47" t="s">
        <v>17030</v>
      </c>
      <c r="E401" s="17" t="s">
        <v>17031</v>
      </c>
      <c r="F401" s="5" t="s">
        <v>13482</v>
      </c>
      <c r="G401" s="5" t="s">
        <v>13483</v>
      </c>
      <c r="H401" s="6" t="s">
        <v>17032</v>
      </c>
      <c r="I401" s="7" t="s">
        <v>17031</v>
      </c>
      <c r="J401" s="13" t="s">
        <v>17</v>
      </c>
      <c r="L401" s="5" t="s">
        <v>57</v>
      </c>
    </row>
    <row r="402" spans="1:12" ht="26.4">
      <c r="A402" s="10" t="s">
        <v>17033</v>
      </c>
      <c r="B402" s="13" t="s">
        <v>5648</v>
      </c>
      <c r="C402" s="13" t="s">
        <v>5225</v>
      </c>
      <c r="D402" s="47" t="s">
        <v>10318</v>
      </c>
      <c r="E402" s="17" t="s">
        <v>10319</v>
      </c>
      <c r="F402" s="5" t="s">
        <v>5227</v>
      </c>
      <c r="G402" s="5" t="s">
        <v>17034</v>
      </c>
      <c r="H402" s="6" t="s">
        <v>4731</v>
      </c>
      <c r="I402" s="7" t="s">
        <v>5229</v>
      </c>
      <c r="J402" s="13" t="s">
        <v>17035</v>
      </c>
      <c r="L402" s="5" t="s">
        <v>57</v>
      </c>
    </row>
    <row r="403" spans="1:12" ht="26.4">
      <c r="A403" s="10" t="s">
        <v>17036</v>
      </c>
      <c r="B403" s="13" t="s">
        <v>4149</v>
      </c>
      <c r="C403" s="13" t="s">
        <v>4149</v>
      </c>
      <c r="D403" s="47" t="s">
        <v>3394</v>
      </c>
      <c r="E403" s="17" t="s">
        <v>4149</v>
      </c>
      <c r="F403" s="5" t="s">
        <v>4150</v>
      </c>
      <c r="G403" s="5" t="s">
        <v>17037</v>
      </c>
      <c r="H403" s="6" t="s">
        <v>4152</v>
      </c>
      <c r="I403" s="7" t="s">
        <v>3398</v>
      </c>
      <c r="J403" s="13" t="s">
        <v>17035</v>
      </c>
      <c r="L403" s="5" t="s">
        <v>57</v>
      </c>
    </row>
    <row r="404" spans="1:12" ht="26.4">
      <c r="A404" s="10" t="s">
        <v>17038</v>
      </c>
      <c r="B404" s="13" t="s">
        <v>7308</v>
      </c>
      <c r="C404" s="13" t="s">
        <v>7513</v>
      </c>
      <c r="D404" s="47" t="s">
        <v>7310</v>
      </c>
      <c r="E404" s="17" t="s">
        <v>7311</v>
      </c>
      <c r="F404" s="5" t="s">
        <v>7312</v>
      </c>
      <c r="G404" s="5" t="s">
        <v>7313</v>
      </c>
      <c r="H404" s="6" t="s">
        <v>14690</v>
      </c>
      <c r="I404" s="7" t="s">
        <v>7315</v>
      </c>
      <c r="J404" s="13" t="s">
        <v>17035</v>
      </c>
      <c r="L404" s="5" t="s">
        <v>57</v>
      </c>
    </row>
    <row r="405" spans="1:12" ht="26.4">
      <c r="A405" s="10" t="s">
        <v>17039</v>
      </c>
      <c r="B405" s="13" t="s">
        <v>7338</v>
      </c>
      <c r="C405" s="13" t="s">
        <v>7517</v>
      </c>
      <c r="D405" s="47" t="s">
        <v>7340</v>
      </c>
      <c r="E405" s="17" t="s">
        <v>7341</v>
      </c>
      <c r="F405" s="5" t="s">
        <v>7342</v>
      </c>
      <c r="G405" s="5" t="s">
        <v>7351</v>
      </c>
      <c r="H405" s="6" t="s">
        <v>14588</v>
      </c>
      <c r="I405" s="7" t="s">
        <v>7341</v>
      </c>
      <c r="J405" s="13" t="s">
        <v>17035</v>
      </c>
      <c r="L405" s="5" t="s">
        <v>57</v>
      </c>
    </row>
    <row r="406" spans="1:12" ht="26.4">
      <c r="A406" s="10" t="s">
        <v>17040</v>
      </c>
      <c r="B406" s="13" t="s">
        <v>7396</v>
      </c>
      <c r="C406" s="13" t="s">
        <v>7396</v>
      </c>
      <c r="D406" s="47" t="s">
        <v>7396</v>
      </c>
      <c r="E406" s="17" t="s">
        <v>7396</v>
      </c>
      <c r="F406" s="5" t="s">
        <v>14509</v>
      </c>
      <c r="G406" s="5" t="s">
        <v>14510</v>
      </c>
      <c r="H406" s="6" t="s">
        <v>14511</v>
      </c>
      <c r="I406" s="7" t="s">
        <v>7396</v>
      </c>
      <c r="J406" s="13" t="s">
        <v>17035</v>
      </c>
      <c r="L406" s="5" t="s">
        <v>57</v>
      </c>
    </row>
    <row r="407" spans="1:12" ht="14.4">
      <c r="A407" s="10" t="s">
        <v>17041</v>
      </c>
      <c r="B407" s="13" t="s">
        <v>17042</v>
      </c>
      <c r="C407" s="13" t="s">
        <v>17043</v>
      </c>
      <c r="D407" s="47" t="s">
        <v>17044</v>
      </c>
      <c r="E407" s="17" t="s">
        <v>17045</v>
      </c>
      <c r="F407" s="5" t="s">
        <v>17046</v>
      </c>
      <c r="G407" s="5" t="s">
        <v>17047</v>
      </c>
      <c r="H407" s="6" t="s">
        <v>17048</v>
      </c>
      <c r="I407" s="7" t="s">
        <v>17049</v>
      </c>
      <c r="J407" s="13" t="s">
        <v>17</v>
      </c>
      <c r="L407" s="5" t="s">
        <v>57</v>
      </c>
    </row>
    <row r="408" spans="1:12" ht="14.4">
      <c r="A408" s="10" t="s">
        <v>17050</v>
      </c>
      <c r="B408" s="35" t="s">
        <v>17051</v>
      </c>
      <c r="C408" s="13" t="s">
        <v>10166</v>
      </c>
      <c r="D408" s="47" t="s">
        <v>17052</v>
      </c>
      <c r="E408" s="17" t="s">
        <v>17053</v>
      </c>
      <c r="F408" s="5" t="s">
        <v>17054</v>
      </c>
      <c r="G408" s="5" t="s">
        <v>17055</v>
      </c>
      <c r="H408" s="6" t="s">
        <v>17056</v>
      </c>
      <c r="I408" s="7" t="s">
        <v>17057</v>
      </c>
      <c r="J408" s="13" t="s">
        <v>17058</v>
      </c>
      <c r="L408" s="5" t="s">
        <v>57</v>
      </c>
    </row>
    <row r="409" spans="1:12" ht="26.4">
      <c r="A409" s="10" t="s">
        <v>17059</v>
      </c>
      <c r="B409" s="13" t="s">
        <v>17060</v>
      </c>
      <c r="C409" s="13" t="s">
        <v>17061</v>
      </c>
      <c r="D409" s="47" t="s">
        <v>17060</v>
      </c>
      <c r="E409" s="17" t="s">
        <v>17060</v>
      </c>
      <c r="F409" s="5" t="s">
        <v>17061</v>
      </c>
      <c r="G409" s="5" t="s">
        <v>17060</v>
      </c>
      <c r="H409" s="6" t="s">
        <v>17060</v>
      </c>
      <c r="I409" s="7" t="s">
        <v>17062</v>
      </c>
      <c r="J409" s="13" t="s">
        <v>17063</v>
      </c>
      <c r="L409" s="5" t="s">
        <v>57</v>
      </c>
    </row>
    <row r="410" spans="1:12" ht="26.4">
      <c r="A410" s="10" t="s">
        <v>17064</v>
      </c>
      <c r="B410" s="13" t="s">
        <v>17065</v>
      </c>
      <c r="C410" s="13" t="s">
        <v>17066</v>
      </c>
      <c r="D410" s="47" t="s">
        <v>17065</v>
      </c>
      <c r="E410" s="17" t="s">
        <v>17065</v>
      </c>
      <c r="F410" s="5" t="s">
        <v>17066</v>
      </c>
      <c r="G410" s="5" t="s">
        <v>17065</v>
      </c>
      <c r="H410" s="6" t="s">
        <v>17065</v>
      </c>
      <c r="I410" s="7" t="s">
        <v>17067</v>
      </c>
      <c r="J410" s="13" t="s">
        <v>17068</v>
      </c>
      <c r="L410" s="5" t="s">
        <v>57</v>
      </c>
    </row>
    <row r="411" spans="1:12" ht="26.4">
      <c r="A411" s="10" t="s">
        <v>17069</v>
      </c>
      <c r="B411" s="13" t="s">
        <v>17070</v>
      </c>
      <c r="C411" s="13" t="s">
        <v>17071</v>
      </c>
      <c r="D411" s="47" t="s">
        <v>17070</v>
      </c>
      <c r="E411" s="17" t="s">
        <v>17070</v>
      </c>
      <c r="F411" s="5" t="s">
        <v>17071</v>
      </c>
      <c r="G411" s="5" t="s">
        <v>17070</v>
      </c>
      <c r="H411" s="6" t="s">
        <v>17070</v>
      </c>
      <c r="I411" s="7" t="s">
        <v>17072</v>
      </c>
      <c r="J411" s="13" t="s">
        <v>17073</v>
      </c>
      <c r="L411" s="5" t="s">
        <v>57</v>
      </c>
    </row>
    <row r="412" spans="1:12" ht="26.4">
      <c r="A412" s="10" t="s">
        <v>17074</v>
      </c>
      <c r="B412" s="13" t="s">
        <v>17075</v>
      </c>
      <c r="C412" s="13" t="s">
        <v>17076</v>
      </c>
      <c r="D412" s="47" t="s">
        <v>17075</v>
      </c>
      <c r="E412" s="17" t="s">
        <v>17075</v>
      </c>
      <c r="F412" s="5" t="s">
        <v>17076</v>
      </c>
      <c r="G412" s="5" t="s">
        <v>17075</v>
      </c>
      <c r="H412" s="6" t="s">
        <v>17075</v>
      </c>
      <c r="I412" s="7" t="s">
        <v>17077</v>
      </c>
      <c r="J412" s="13" t="s">
        <v>17078</v>
      </c>
      <c r="L412" s="5" t="s">
        <v>57</v>
      </c>
    </row>
    <row r="413" spans="1:12" ht="26.4">
      <c r="A413" s="10" t="s">
        <v>17079</v>
      </c>
      <c r="B413" s="13" t="s">
        <v>14963</v>
      </c>
      <c r="C413" s="13" t="s">
        <v>17080</v>
      </c>
      <c r="D413" s="13" t="s">
        <v>17081</v>
      </c>
      <c r="E413" s="13" t="s">
        <v>17082</v>
      </c>
      <c r="F413" s="13" t="s">
        <v>17083</v>
      </c>
      <c r="G413" s="5" t="s">
        <v>14968</v>
      </c>
      <c r="H413" s="6" t="s">
        <v>17084</v>
      </c>
      <c r="I413" s="7" t="s">
        <v>17085</v>
      </c>
      <c r="J413" s="13" t="s">
        <v>14971</v>
      </c>
      <c r="K413" s="3"/>
      <c r="L413" s="5" t="s">
        <v>57</v>
      </c>
    </row>
    <row r="414" spans="1:12" ht="26.4">
      <c r="A414" s="10" t="s">
        <v>17086</v>
      </c>
      <c r="B414" s="13" t="s">
        <v>14973</v>
      </c>
      <c r="C414" s="13" t="s">
        <v>17087</v>
      </c>
      <c r="D414" s="13" t="s">
        <v>17088</v>
      </c>
      <c r="E414" s="13" t="s">
        <v>17089</v>
      </c>
      <c r="F414" s="13" t="s">
        <v>17089</v>
      </c>
      <c r="G414" s="5" t="s">
        <v>14977</v>
      </c>
      <c r="H414" s="6" t="s">
        <v>17090</v>
      </c>
      <c r="I414" s="7" t="s">
        <v>17091</v>
      </c>
      <c r="J414" s="13" t="s">
        <v>14971</v>
      </c>
      <c r="K414" s="3"/>
      <c r="L414" s="5" t="s">
        <v>57</v>
      </c>
    </row>
    <row r="415" spans="1:12" ht="26.4">
      <c r="A415" s="10" t="s">
        <v>17092</v>
      </c>
      <c r="B415" s="13" t="s">
        <v>14980</v>
      </c>
      <c r="C415" s="13" t="s">
        <v>14987</v>
      </c>
      <c r="D415" s="13" t="s">
        <v>17093</v>
      </c>
      <c r="E415" s="13" t="s">
        <v>17094</v>
      </c>
      <c r="F415" s="13" t="s">
        <v>14984</v>
      </c>
      <c r="G415" s="5" t="s">
        <v>14985</v>
      </c>
      <c r="H415" s="6" t="s">
        <v>17095</v>
      </c>
      <c r="I415" s="7" t="s">
        <v>14987</v>
      </c>
      <c r="J415" s="13" t="s">
        <v>14971</v>
      </c>
      <c r="K415" s="3"/>
      <c r="L415" s="5" t="s">
        <v>57</v>
      </c>
    </row>
    <row r="416" spans="1:12" ht="26.4">
      <c r="A416" s="10" t="s">
        <v>17096</v>
      </c>
      <c r="B416" s="13" t="s">
        <v>14989</v>
      </c>
      <c r="C416" s="13" t="s">
        <v>17097</v>
      </c>
      <c r="D416" s="13" t="s">
        <v>17098</v>
      </c>
      <c r="E416" s="13" t="s">
        <v>17099</v>
      </c>
      <c r="F416" s="13" t="s">
        <v>17100</v>
      </c>
      <c r="G416" s="5" t="s">
        <v>14994</v>
      </c>
      <c r="H416" s="6" t="s">
        <v>17101</v>
      </c>
      <c r="I416" s="7" t="s">
        <v>14996</v>
      </c>
      <c r="J416" s="13" t="s">
        <v>14971</v>
      </c>
      <c r="K416" s="3"/>
      <c r="L416" s="5" t="s">
        <v>57</v>
      </c>
    </row>
    <row r="417" spans="1:12" ht="26.4">
      <c r="A417" s="10" t="s">
        <v>17102</v>
      </c>
      <c r="B417" s="13" t="s">
        <v>14998</v>
      </c>
      <c r="C417" s="13" t="s">
        <v>17103</v>
      </c>
      <c r="D417" s="13" t="s">
        <v>17104</v>
      </c>
      <c r="E417" s="13" t="s">
        <v>17105</v>
      </c>
      <c r="F417" s="13" t="s">
        <v>17105</v>
      </c>
      <c r="G417" s="5" t="s">
        <v>15002</v>
      </c>
      <c r="H417" s="6" t="s">
        <v>17106</v>
      </c>
      <c r="I417" s="7" t="s">
        <v>17107</v>
      </c>
      <c r="J417" s="13" t="s">
        <v>14971</v>
      </c>
      <c r="K417" s="3"/>
      <c r="L417" s="5" t="s">
        <v>57</v>
      </c>
    </row>
    <row r="418" spans="1:12" ht="26.4">
      <c r="A418" s="10" t="s">
        <v>17108</v>
      </c>
      <c r="B418" s="13" t="s">
        <v>15013</v>
      </c>
      <c r="C418" s="13" t="s">
        <v>17109</v>
      </c>
      <c r="D418" s="13" t="s">
        <v>17110</v>
      </c>
      <c r="E418" s="13" t="s">
        <v>17111</v>
      </c>
      <c r="F418" s="13" t="s">
        <v>17112</v>
      </c>
      <c r="G418" s="5" t="s">
        <v>15018</v>
      </c>
      <c r="H418" s="6" t="s">
        <v>17113</v>
      </c>
      <c r="I418" s="7" t="s">
        <v>17111</v>
      </c>
      <c r="J418" s="13" t="s">
        <v>14971</v>
      </c>
      <c r="K418" s="3"/>
      <c r="L418" s="5" t="s">
        <v>57</v>
      </c>
    </row>
    <row r="419" spans="1:12" ht="26.4">
      <c r="A419" s="10" t="s">
        <v>17114</v>
      </c>
      <c r="B419" s="13" t="s">
        <v>15021</v>
      </c>
      <c r="C419" s="13" t="s">
        <v>17115</v>
      </c>
      <c r="D419" s="13" t="s">
        <v>17116</v>
      </c>
      <c r="E419" s="13" t="s">
        <v>17117</v>
      </c>
      <c r="F419" s="13" t="s">
        <v>17117</v>
      </c>
      <c r="G419" s="5" t="s">
        <v>15025</v>
      </c>
      <c r="H419" s="6" t="s">
        <v>17118</v>
      </c>
      <c r="I419" s="7" t="s">
        <v>17117</v>
      </c>
      <c r="J419" s="13" t="s">
        <v>14971</v>
      </c>
      <c r="K419" s="3"/>
      <c r="L419" s="5" t="s">
        <v>57</v>
      </c>
    </row>
    <row r="420" spans="1:12" ht="26.4">
      <c r="A420" s="10" t="s">
        <v>17119</v>
      </c>
      <c r="B420" s="13" t="s">
        <v>15028</v>
      </c>
      <c r="C420" s="13" t="s">
        <v>17120</v>
      </c>
      <c r="D420" s="13" t="s">
        <v>17121</v>
      </c>
      <c r="E420" s="13" t="s">
        <v>17122</v>
      </c>
      <c r="F420" s="13" t="s">
        <v>17123</v>
      </c>
      <c r="G420" s="5" t="s">
        <v>15033</v>
      </c>
      <c r="H420" s="6" t="s">
        <v>17124</v>
      </c>
      <c r="I420" s="7" t="s">
        <v>17122</v>
      </c>
      <c r="J420" s="13" t="s">
        <v>14971</v>
      </c>
      <c r="K420" s="3"/>
      <c r="L420" s="5" t="s">
        <v>57</v>
      </c>
    </row>
    <row r="421" spans="1:12" ht="26.4">
      <c r="A421" s="10" t="s">
        <v>17125</v>
      </c>
      <c r="B421" s="13" t="s">
        <v>15036</v>
      </c>
      <c r="C421" s="13" t="s">
        <v>17126</v>
      </c>
      <c r="D421" s="13" t="s">
        <v>17127</v>
      </c>
      <c r="E421" s="13" t="s">
        <v>17128</v>
      </c>
      <c r="F421" s="13" t="s">
        <v>17129</v>
      </c>
      <c r="G421" s="5" t="s">
        <v>15041</v>
      </c>
      <c r="H421" s="6" t="s">
        <v>17130</v>
      </c>
      <c r="I421" s="7" t="s">
        <v>17131</v>
      </c>
      <c r="J421" s="13" t="s">
        <v>14971</v>
      </c>
      <c r="K421" s="3"/>
      <c r="L421" s="5" t="s">
        <v>57</v>
      </c>
    </row>
    <row r="422" spans="1:12" ht="26.4">
      <c r="A422" s="10" t="s">
        <v>17132</v>
      </c>
      <c r="B422" s="13" t="s">
        <v>15045</v>
      </c>
      <c r="C422" s="13" t="s">
        <v>17133</v>
      </c>
      <c r="D422" s="13" t="s">
        <v>17134</v>
      </c>
      <c r="E422" s="13" t="s">
        <v>17135</v>
      </c>
      <c r="F422" s="13" t="s">
        <v>17136</v>
      </c>
      <c r="G422" s="5" t="s">
        <v>15050</v>
      </c>
      <c r="H422" s="6" t="s">
        <v>17137</v>
      </c>
      <c r="I422" s="7" t="s">
        <v>17135</v>
      </c>
      <c r="J422" s="13" t="s">
        <v>14971</v>
      </c>
      <c r="K422" s="3"/>
      <c r="L422" s="5" t="s">
        <v>57</v>
      </c>
    </row>
    <row r="423" spans="1:12" ht="26.4">
      <c r="A423" s="10" t="s">
        <v>17138</v>
      </c>
      <c r="B423" s="13" t="s">
        <v>15061</v>
      </c>
      <c r="C423" s="13" t="s">
        <v>17139</v>
      </c>
      <c r="D423" s="13" t="s">
        <v>17140</v>
      </c>
      <c r="E423" s="13" t="s">
        <v>17141</v>
      </c>
      <c r="F423" s="13" t="s">
        <v>17142</v>
      </c>
      <c r="G423" s="5" t="s">
        <v>15066</v>
      </c>
      <c r="H423" s="6" t="s">
        <v>17143</v>
      </c>
      <c r="I423" s="7" t="s">
        <v>17144</v>
      </c>
      <c r="J423" s="13" t="s">
        <v>14971</v>
      </c>
      <c r="K423" s="3"/>
      <c r="L423" s="5" t="s">
        <v>57</v>
      </c>
    </row>
    <row r="424" spans="1:12" ht="26.4">
      <c r="A424" s="10" t="s">
        <v>17145</v>
      </c>
      <c r="B424" s="13" t="s">
        <v>15070</v>
      </c>
      <c r="C424" s="13" t="s">
        <v>17146</v>
      </c>
      <c r="D424" s="13" t="s">
        <v>17147</v>
      </c>
      <c r="E424" s="13" t="s">
        <v>17122</v>
      </c>
      <c r="F424" s="13" t="s">
        <v>17123</v>
      </c>
      <c r="G424" s="5" t="s">
        <v>15073</v>
      </c>
      <c r="H424" s="6" t="s">
        <v>17148</v>
      </c>
      <c r="I424" s="7" t="s">
        <v>17149</v>
      </c>
      <c r="J424" s="13" t="s">
        <v>14971</v>
      </c>
      <c r="K424" s="3"/>
      <c r="L424" s="5" t="s">
        <v>57</v>
      </c>
    </row>
    <row r="425" spans="1:12" ht="26.4">
      <c r="A425" s="10" t="s">
        <v>17150</v>
      </c>
      <c r="B425" s="13" t="s">
        <v>15077</v>
      </c>
      <c r="C425" s="13" t="s">
        <v>17151</v>
      </c>
      <c r="D425" s="13" t="s">
        <v>17152</v>
      </c>
      <c r="E425" s="13" t="s">
        <v>17153</v>
      </c>
      <c r="F425" s="13" t="s">
        <v>17154</v>
      </c>
      <c r="G425" s="5" t="s">
        <v>15082</v>
      </c>
      <c r="H425" s="6" t="s">
        <v>17155</v>
      </c>
      <c r="I425" s="7" t="s">
        <v>17156</v>
      </c>
      <c r="J425" s="13" t="s">
        <v>14971</v>
      </c>
      <c r="K425" s="3"/>
      <c r="L425" s="5" t="s">
        <v>57</v>
      </c>
    </row>
    <row r="426" spans="1:12" ht="26.4">
      <c r="A426" s="10" t="s">
        <v>17157</v>
      </c>
      <c r="B426" s="13" t="s">
        <v>15086</v>
      </c>
      <c r="C426" s="13" t="s">
        <v>17158</v>
      </c>
      <c r="D426" s="13" t="s">
        <v>17159</v>
      </c>
      <c r="E426" s="13" t="s">
        <v>17160</v>
      </c>
      <c r="F426" s="13" t="s">
        <v>17161</v>
      </c>
      <c r="G426" s="5" t="s">
        <v>15091</v>
      </c>
      <c r="H426" s="6" t="s">
        <v>17162</v>
      </c>
      <c r="I426" s="7" t="s">
        <v>17163</v>
      </c>
      <c r="J426" s="13" t="s">
        <v>14971</v>
      </c>
      <c r="K426" s="3"/>
      <c r="L426" s="5" t="s">
        <v>57</v>
      </c>
    </row>
    <row r="427" spans="1:12" ht="26.4">
      <c r="A427" s="10" t="s">
        <v>17164</v>
      </c>
      <c r="B427" s="13" t="s">
        <v>15095</v>
      </c>
      <c r="C427" s="13" t="s">
        <v>15096</v>
      </c>
      <c r="D427" s="13" t="s">
        <v>17165</v>
      </c>
      <c r="E427" s="13" t="s">
        <v>17166</v>
      </c>
      <c r="F427" s="13" t="s">
        <v>17167</v>
      </c>
      <c r="G427" s="5" t="s">
        <v>15100</v>
      </c>
      <c r="H427" s="6" t="s">
        <v>17168</v>
      </c>
      <c r="I427" s="7" t="s">
        <v>15279</v>
      </c>
      <c r="J427" s="13" t="s">
        <v>14971</v>
      </c>
      <c r="K427" s="3"/>
      <c r="L427" s="5" t="s">
        <v>57</v>
      </c>
    </row>
    <row r="428" spans="1:12" ht="26.4">
      <c r="A428" s="10" t="s">
        <v>17169</v>
      </c>
      <c r="B428" s="13" t="s">
        <v>15110</v>
      </c>
      <c r="C428" s="13" t="s">
        <v>15111</v>
      </c>
      <c r="D428" s="13" t="s">
        <v>17170</v>
      </c>
      <c r="E428" s="13" t="s">
        <v>17171</v>
      </c>
      <c r="F428" s="13" t="s">
        <v>17172</v>
      </c>
      <c r="G428" s="5" t="s">
        <v>15115</v>
      </c>
      <c r="H428" s="6" t="s">
        <v>15116</v>
      </c>
      <c r="I428" s="7" t="s">
        <v>17173</v>
      </c>
      <c r="J428" s="13" t="s">
        <v>14971</v>
      </c>
      <c r="K428" s="3"/>
      <c r="L428" s="5" t="s">
        <v>57</v>
      </c>
    </row>
    <row r="429" spans="1:12" ht="26.4">
      <c r="A429" s="10" t="s">
        <v>17174</v>
      </c>
      <c r="B429" s="13" t="s">
        <v>15119</v>
      </c>
      <c r="C429" s="13" t="s">
        <v>17175</v>
      </c>
      <c r="D429" s="13" t="s">
        <v>17176</v>
      </c>
      <c r="E429" s="13" t="s">
        <v>17177</v>
      </c>
      <c r="F429" s="13" t="s">
        <v>17178</v>
      </c>
      <c r="G429" s="5" t="s">
        <v>15124</v>
      </c>
      <c r="H429" s="6" t="s">
        <v>17179</v>
      </c>
      <c r="I429" s="7" t="s">
        <v>17180</v>
      </c>
      <c r="J429" s="13" t="s">
        <v>14971</v>
      </c>
      <c r="K429" s="3"/>
      <c r="L429" s="5" t="s">
        <v>57</v>
      </c>
    </row>
    <row r="430" spans="1:12" ht="26.4">
      <c r="A430" s="10" t="s">
        <v>17181</v>
      </c>
      <c r="B430" s="13" t="s">
        <v>15128</v>
      </c>
      <c r="C430" s="13" t="s">
        <v>15129</v>
      </c>
      <c r="D430" s="13" t="s">
        <v>17182</v>
      </c>
      <c r="E430" s="13" t="s">
        <v>15131</v>
      </c>
      <c r="F430" s="13" t="s">
        <v>15132</v>
      </c>
      <c r="G430" s="5" t="s">
        <v>15133</v>
      </c>
      <c r="H430" s="6" t="s">
        <v>17183</v>
      </c>
      <c r="I430" s="7" t="s">
        <v>15135</v>
      </c>
      <c r="J430" s="13" t="s">
        <v>14971</v>
      </c>
      <c r="K430" s="3"/>
      <c r="L430" s="5" t="s">
        <v>57</v>
      </c>
    </row>
    <row r="431" spans="1:12" ht="26.4">
      <c r="A431" s="10" t="s">
        <v>17184</v>
      </c>
      <c r="B431" s="13" t="s">
        <v>15137</v>
      </c>
      <c r="C431" s="13" t="s">
        <v>15138</v>
      </c>
      <c r="D431" s="13" t="s">
        <v>17185</v>
      </c>
      <c r="E431" s="13" t="s">
        <v>15140</v>
      </c>
      <c r="F431" s="13" t="s">
        <v>15140</v>
      </c>
      <c r="G431" s="5" t="s">
        <v>15141</v>
      </c>
      <c r="H431" s="6" t="s">
        <v>17186</v>
      </c>
      <c r="I431" s="7" t="s">
        <v>17187</v>
      </c>
      <c r="J431" s="13" t="s">
        <v>14971</v>
      </c>
      <c r="K431" s="3"/>
      <c r="L431" s="5" t="s">
        <v>57</v>
      </c>
    </row>
    <row r="432" spans="1:12" ht="26.4">
      <c r="A432" s="10" t="s">
        <v>17188</v>
      </c>
      <c r="B432" s="13" t="s">
        <v>15145</v>
      </c>
      <c r="C432" s="13" t="s">
        <v>17189</v>
      </c>
      <c r="D432" s="13" t="s">
        <v>17190</v>
      </c>
      <c r="E432" s="13" t="s">
        <v>17191</v>
      </c>
      <c r="F432" s="13" t="s">
        <v>17192</v>
      </c>
      <c r="G432" s="5" t="s">
        <v>15150</v>
      </c>
      <c r="H432" s="6" t="s">
        <v>15151</v>
      </c>
      <c r="I432" s="7" t="s">
        <v>15296</v>
      </c>
      <c r="J432" s="13" t="s">
        <v>14971</v>
      </c>
      <c r="K432" s="3"/>
      <c r="L432" s="5" t="s">
        <v>57</v>
      </c>
    </row>
    <row r="433" spans="1:12" ht="26.4">
      <c r="A433" s="10" t="s">
        <v>17193</v>
      </c>
      <c r="B433" s="13" t="s">
        <v>15154</v>
      </c>
      <c r="C433" s="13" t="s">
        <v>15155</v>
      </c>
      <c r="D433" s="13" t="s">
        <v>17194</v>
      </c>
      <c r="E433" s="13" t="s">
        <v>17195</v>
      </c>
      <c r="F433" s="13" t="s">
        <v>15158</v>
      </c>
      <c r="G433" s="5" t="s">
        <v>15159</v>
      </c>
      <c r="H433" s="6" t="s">
        <v>17196</v>
      </c>
      <c r="I433" s="7" t="s">
        <v>17197</v>
      </c>
      <c r="J433" s="13" t="s">
        <v>14971</v>
      </c>
      <c r="K433" s="3"/>
      <c r="L433" s="5" t="s">
        <v>57</v>
      </c>
    </row>
    <row r="434" spans="1:12" ht="26.4">
      <c r="A434" s="10" t="s">
        <v>17198</v>
      </c>
      <c r="B434" s="13" t="s">
        <v>15163</v>
      </c>
      <c r="C434" s="13" t="s">
        <v>17199</v>
      </c>
      <c r="D434" s="13" t="s">
        <v>17200</v>
      </c>
      <c r="E434" s="13" t="s">
        <v>17201</v>
      </c>
      <c r="F434" s="13" t="s">
        <v>17202</v>
      </c>
      <c r="G434" s="5" t="s">
        <v>15168</v>
      </c>
      <c r="H434" s="6" t="s">
        <v>17203</v>
      </c>
      <c r="I434" s="7" t="s">
        <v>17201</v>
      </c>
      <c r="J434" s="13" t="s">
        <v>14971</v>
      </c>
      <c r="K434" s="3"/>
      <c r="L434" s="5" t="s">
        <v>57</v>
      </c>
    </row>
    <row r="435" spans="1:12" ht="26.4">
      <c r="A435" s="10" t="s">
        <v>17204</v>
      </c>
      <c r="B435" s="13" t="s">
        <v>15171</v>
      </c>
      <c r="C435" s="13" t="s">
        <v>17205</v>
      </c>
      <c r="D435" s="13" t="s">
        <v>17206</v>
      </c>
      <c r="E435" s="13" t="s">
        <v>17207</v>
      </c>
      <c r="F435" s="13" t="s">
        <v>17208</v>
      </c>
      <c r="G435" s="5" t="s">
        <v>15176</v>
      </c>
      <c r="H435" s="6" t="s">
        <v>17209</v>
      </c>
      <c r="I435" s="7" t="s">
        <v>17207</v>
      </c>
      <c r="J435" s="13" t="s">
        <v>14971</v>
      </c>
      <c r="K435" s="3"/>
      <c r="L435" s="5" t="s">
        <v>57</v>
      </c>
    </row>
    <row r="436" spans="1:12" ht="26.4">
      <c r="A436" s="10" t="s">
        <v>17210</v>
      </c>
      <c r="B436" s="13" t="s">
        <v>15179</v>
      </c>
      <c r="C436" s="13" t="s">
        <v>15180</v>
      </c>
      <c r="D436" s="13" t="s">
        <v>17211</v>
      </c>
      <c r="E436" s="13" t="s">
        <v>15182</v>
      </c>
      <c r="F436" s="13" t="s">
        <v>15183</v>
      </c>
      <c r="G436" s="5" t="s">
        <v>15184</v>
      </c>
      <c r="H436" s="6" t="s">
        <v>15185</v>
      </c>
      <c r="I436" s="7" t="s">
        <v>15186</v>
      </c>
      <c r="J436" s="13" t="s">
        <v>14971</v>
      </c>
      <c r="K436" s="3"/>
      <c r="L436" s="5" t="s">
        <v>57</v>
      </c>
    </row>
    <row r="437" spans="1:12" ht="26.4">
      <c r="A437" s="10" t="s">
        <v>17212</v>
      </c>
      <c r="B437" s="13" t="s">
        <v>15188</v>
      </c>
      <c r="C437" s="13" t="s">
        <v>15189</v>
      </c>
      <c r="D437" s="13" t="s">
        <v>17213</v>
      </c>
      <c r="E437" s="13" t="s">
        <v>15191</v>
      </c>
      <c r="F437" s="13" t="s">
        <v>15192</v>
      </c>
      <c r="G437" s="5" t="s">
        <v>15193</v>
      </c>
      <c r="H437" s="6" t="s">
        <v>15194</v>
      </c>
      <c r="I437" s="7" t="s">
        <v>15195</v>
      </c>
      <c r="J437" s="13" t="s">
        <v>14971</v>
      </c>
      <c r="K437" s="3"/>
      <c r="L437" s="5" t="s">
        <v>57</v>
      </c>
    </row>
    <row r="438" spans="1:12" ht="26.4">
      <c r="A438" s="10" t="s">
        <v>17214</v>
      </c>
      <c r="B438" s="13" t="s">
        <v>17215</v>
      </c>
      <c r="C438" s="13" t="s">
        <v>17216</v>
      </c>
      <c r="D438" s="13" t="s">
        <v>17217</v>
      </c>
      <c r="E438" s="13" t="s">
        <v>17218</v>
      </c>
      <c r="F438" s="13" t="s">
        <v>17219</v>
      </c>
      <c r="G438" s="5" t="s">
        <v>17220</v>
      </c>
      <c r="H438" s="6" t="s">
        <v>17221</v>
      </c>
      <c r="I438" s="7" t="s">
        <v>17222</v>
      </c>
      <c r="J438" s="13" t="s">
        <v>17223</v>
      </c>
      <c r="L438" s="5" t="s">
        <v>57</v>
      </c>
    </row>
    <row r="439" spans="1:12" ht="13.2">
      <c r="A439" s="10" t="s">
        <v>17224</v>
      </c>
      <c r="B439" s="13" t="s">
        <v>17225</v>
      </c>
      <c r="C439" s="13" t="s">
        <v>17226</v>
      </c>
      <c r="D439" s="13" t="s">
        <v>17227</v>
      </c>
      <c r="E439" s="13" t="s">
        <v>17228</v>
      </c>
      <c r="F439" s="13" t="s">
        <v>17229</v>
      </c>
      <c r="G439" s="5" t="s">
        <v>17230</v>
      </c>
      <c r="H439" s="6" t="s">
        <v>17231</v>
      </c>
      <c r="I439" s="7" t="s">
        <v>17232</v>
      </c>
      <c r="J439" s="13" t="s">
        <v>17</v>
      </c>
      <c r="L439" s="5" t="s">
        <v>57</v>
      </c>
    </row>
    <row r="440" spans="1:12" ht="13.2">
      <c r="A440" s="10" t="s">
        <v>17233</v>
      </c>
      <c r="B440" s="13" t="s">
        <v>17234</v>
      </c>
      <c r="C440" s="13" t="s">
        <v>17235</v>
      </c>
      <c r="D440" s="13" t="s">
        <v>17236</v>
      </c>
      <c r="E440" s="13" t="s">
        <v>17237</v>
      </c>
      <c r="F440" s="13" t="s">
        <v>17238</v>
      </c>
      <c r="G440" s="5" t="s">
        <v>17239</v>
      </c>
      <c r="H440" s="6" t="s">
        <v>17240</v>
      </c>
      <c r="I440" s="7" t="s">
        <v>17241</v>
      </c>
      <c r="J440" s="13" t="s">
        <v>17</v>
      </c>
      <c r="L440" s="5" t="s">
        <v>57</v>
      </c>
    </row>
    <row r="441" spans="1:12" ht="13.2">
      <c r="A441" s="10" t="s">
        <v>17242</v>
      </c>
      <c r="B441" s="13" t="s">
        <v>17243</v>
      </c>
      <c r="C441" s="13" t="s">
        <v>17244</v>
      </c>
      <c r="D441" s="13" t="s">
        <v>17245</v>
      </c>
      <c r="E441" s="13" t="s">
        <v>17246</v>
      </c>
      <c r="F441" s="13" t="s">
        <v>17247</v>
      </c>
      <c r="G441" s="5" t="s">
        <v>17248</v>
      </c>
      <c r="H441" s="6" t="s">
        <v>17249</v>
      </c>
      <c r="I441" s="7" t="s">
        <v>17250</v>
      </c>
      <c r="J441" s="13" t="s">
        <v>17251</v>
      </c>
      <c r="L441" s="5" t="s">
        <v>57</v>
      </c>
    </row>
    <row r="442" spans="1:12" ht="26.4">
      <c r="A442" s="10" t="s">
        <v>17252</v>
      </c>
      <c r="B442" s="13" t="s">
        <v>17253</v>
      </c>
      <c r="C442" s="13" t="s">
        <v>17254</v>
      </c>
      <c r="D442" s="13" t="s">
        <v>17255</v>
      </c>
      <c r="E442" s="13" t="s">
        <v>17256</v>
      </c>
      <c r="F442" s="13" t="s">
        <v>17257</v>
      </c>
      <c r="G442" s="5" t="s">
        <v>17258</v>
      </c>
      <c r="H442" s="6" t="s">
        <v>17259</v>
      </c>
      <c r="I442" s="7" t="s">
        <v>17260</v>
      </c>
      <c r="J442" s="13" t="s">
        <v>17251</v>
      </c>
      <c r="L442" s="5" t="s">
        <v>57</v>
      </c>
    </row>
    <row r="443" spans="1:12" ht="13.2">
      <c r="A443" s="10" t="s">
        <v>17261</v>
      </c>
      <c r="B443" s="13" t="s">
        <v>8446</v>
      </c>
      <c r="C443" s="13" t="s">
        <v>8446</v>
      </c>
      <c r="D443" s="13" t="s">
        <v>8446</v>
      </c>
      <c r="E443" s="13" t="s">
        <v>8446</v>
      </c>
      <c r="F443" s="13" t="s">
        <v>8446</v>
      </c>
      <c r="G443" s="5" t="s">
        <v>8446</v>
      </c>
      <c r="H443" s="6" t="s">
        <v>8446</v>
      </c>
      <c r="I443" s="7" t="s">
        <v>8446</v>
      </c>
      <c r="J443" s="13" t="s">
        <v>17</v>
      </c>
      <c r="K443" s="5" t="s">
        <v>57</v>
      </c>
      <c r="L443" s="5" t="s">
        <v>57</v>
      </c>
    </row>
    <row r="444" spans="1:12" ht="13.2">
      <c r="A444" s="10" t="s">
        <v>17262</v>
      </c>
      <c r="B444" s="13" t="s">
        <v>8448</v>
      </c>
      <c r="C444" s="13" t="s">
        <v>8448</v>
      </c>
      <c r="D444" s="13" t="s">
        <v>8448</v>
      </c>
      <c r="E444" s="13" t="s">
        <v>8448</v>
      </c>
      <c r="F444" s="13" t="s">
        <v>8448</v>
      </c>
      <c r="G444" s="5" t="s">
        <v>8448</v>
      </c>
      <c r="H444" s="6" t="s">
        <v>8448</v>
      </c>
      <c r="I444" s="7" t="s">
        <v>8448</v>
      </c>
      <c r="J444" s="13" t="s">
        <v>17</v>
      </c>
      <c r="K444" s="5" t="s">
        <v>57</v>
      </c>
      <c r="L444" s="5" t="s">
        <v>57</v>
      </c>
    </row>
    <row r="445" spans="1:12" ht="26.4">
      <c r="A445" s="10" t="s">
        <v>17263</v>
      </c>
      <c r="B445" s="13" t="s">
        <v>17264</v>
      </c>
      <c r="C445" s="13" t="s">
        <v>17265</v>
      </c>
      <c r="D445" s="13" t="s">
        <v>17266</v>
      </c>
      <c r="E445" s="13" t="s">
        <v>17267</v>
      </c>
      <c r="F445" s="13" t="s">
        <v>17268</v>
      </c>
      <c r="G445" s="5" t="s">
        <v>17269</v>
      </c>
      <c r="H445" s="6" t="s">
        <v>17270</v>
      </c>
      <c r="I445" s="7" t="s">
        <v>17271</v>
      </c>
      <c r="J445" s="13" t="s">
        <v>17272</v>
      </c>
      <c r="L445" s="5" t="s">
        <v>57</v>
      </c>
    </row>
    <row r="446" spans="1:12" ht="13.2">
      <c r="A446" s="10" t="s">
        <v>13686</v>
      </c>
      <c r="B446" s="13" t="s">
        <v>17273</v>
      </c>
      <c r="C446" s="13" t="s">
        <v>17274</v>
      </c>
      <c r="D446" s="13" t="s">
        <v>17275</v>
      </c>
      <c r="E446" s="13" t="s">
        <v>17276</v>
      </c>
      <c r="F446" s="13" t="s">
        <v>17277</v>
      </c>
      <c r="G446" s="5" t="s">
        <v>17278</v>
      </c>
      <c r="H446" s="6" t="s">
        <v>17279</v>
      </c>
      <c r="I446" s="7" t="s">
        <v>17280</v>
      </c>
      <c r="J446" s="13" t="s">
        <v>17</v>
      </c>
      <c r="L446" s="5" t="s">
        <v>57</v>
      </c>
    </row>
    <row r="447" spans="1:12" ht="13.2">
      <c r="A447" s="10" t="s">
        <v>13695</v>
      </c>
      <c r="B447" s="13" t="s">
        <v>17281</v>
      </c>
      <c r="C447" s="13" t="s">
        <v>13697</v>
      </c>
      <c r="D447" s="13" t="s">
        <v>17282</v>
      </c>
      <c r="E447" s="13" t="s">
        <v>17283</v>
      </c>
      <c r="F447" s="13" t="s">
        <v>13700</v>
      </c>
      <c r="G447" s="5" t="s">
        <v>17284</v>
      </c>
      <c r="H447" s="6" t="s">
        <v>13702</v>
      </c>
      <c r="I447" s="7" t="s">
        <v>17285</v>
      </c>
      <c r="J447" s="13" t="s">
        <v>17</v>
      </c>
      <c r="L447" s="5" t="s">
        <v>57</v>
      </c>
    </row>
    <row r="448" spans="1:12" ht="26.4">
      <c r="A448" s="10" t="s">
        <v>13704</v>
      </c>
      <c r="B448" s="13" t="s">
        <v>17286</v>
      </c>
      <c r="C448" s="13" t="s">
        <v>17287</v>
      </c>
      <c r="D448" s="13" t="s">
        <v>17288</v>
      </c>
      <c r="E448" s="13" t="s">
        <v>17289</v>
      </c>
      <c r="F448" s="13" t="s">
        <v>17290</v>
      </c>
      <c r="G448" s="5" t="s">
        <v>17291</v>
      </c>
      <c r="H448" s="6" t="s">
        <v>17292</v>
      </c>
      <c r="I448" s="7" t="s">
        <v>17293</v>
      </c>
      <c r="J448" s="13" t="s">
        <v>17</v>
      </c>
      <c r="L448" s="5" t="s">
        <v>57</v>
      </c>
    </row>
    <row r="449" spans="1:12" ht="13.2">
      <c r="A449" s="10" t="s">
        <v>13713</v>
      </c>
      <c r="B449" s="13" t="s">
        <v>8446</v>
      </c>
      <c r="C449" s="13" t="s">
        <v>8446</v>
      </c>
      <c r="D449" s="13" t="s">
        <v>8446</v>
      </c>
      <c r="E449" s="13" t="s">
        <v>8446</v>
      </c>
      <c r="F449" s="13" t="s">
        <v>8446</v>
      </c>
      <c r="G449" s="5" t="s">
        <v>8446</v>
      </c>
      <c r="H449" s="6" t="s">
        <v>8446</v>
      </c>
      <c r="I449" s="7" t="s">
        <v>8446</v>
      </c>
      <c r="J449" s="13" t="s">
        <v>17</v>
      </c>
      <c r="K449" s="5" t="s">
        <v>57</v>
      </c>
      <c r="L449" s="5" t="s">
        <v>57</v>
      </c>
    </row>
    <row r="450" spans="1:12" ht="13.2">
      <c r="A450" s="10" t="s">
        <v>13714</v>
      </c>
      <c r="B450" s="13" t="s">
        <v>8448</v>
      </c>
      <c r="C450" s="13" t="s">
        <v>8448</v>
      </c>
      <c r="D450" s="13" t="s">
        <v>8448</v>
      </c>
      <c r="E450" s="13" t="s">
        <v>8448</v>
      </c>
      <c r="F450" s="13" t="s">
        <v>8448</v>
      </c>
      <c r="G450" s="5" t="s">
        <v>8448</v>
      </c>
      <c r="H450" s="6" t="s">
        <v>8448</v>
      </c>
      <c r="I450" s="7" t="s">
        <v>8448</v>
      </c>
      <c r="J450" s="13" t="s">
        <v>17</v>
      </c>
      <c r="K450" s="5" t="s">
        <v>57</v>
      </c>
      <c r="L450" s="5" t="s">
        <v>57</v>
      </c>
    </row>
    <row r="451" spans="1:12" ht="13.2">
      <c r="A451" s="94" t="s">
        <v>17294</v>
      </c>
      <c r="B451" s="13" t="s">
        <v>17295</v>
      </c>
      <c r="C451" s="13" t="s">
        <v>17296</v>
      </c>
      <c r="D451" s="13" t="s">
        <v>17297</v>
      </c>
      <c r="E451" s="13" t="s">
        <v>17298</v>
      </c>
      <c r="F451" s="13" t="s">
        <v>17299</v>
      </c>
      <c r="G451" s="5" t="s">
        <v>17300</v>
      </c>
      <c r="H451" s="6" t="s">
        <v>17301</v>
      </c>
      <c r="I451" s="7" t="s">
        <v>17302</v>
      </c>
      <c r="J451" s="13" t="s">
        <v>17303</v>
      </c>
      <c r="L451" s="5" t="s">
        <v>57</v>
      </c>
    </row>
    <row r="452" spans="1:12" ht="13.2">
      <c r="A452" s="94" t="s">
        <v>17304</v>
      </c>
      <c r="B452" s="13" t="s">
        <v>17305</v>
      </c>
      <c r="C452" s="13" t="s">
        <v>17306</v>
      </c>
      <c r="D452" s="13" t="s">
        <v>17307</v>
      </c>
      <c r="E452" s="13" t="s">
        <v>17308</v>
      </c>
      <c r="F452" s="13" t="s">
        <v>17309</v>
      </c>
      <c r="G452" s="5" t="s">
        <v>17310</v>
      </c>
      <c r="H452" s="6" t="s">
        <v>17311</v>
      </c>
      <c r="I452" s="7" t="s">
        <v>17312</v>
      </c>
      <c r="J452" s="13" t="s">
        <v>17313</v>
      </c>
      <c r="L452" s="5" t="s">
        <v>57</v>
      </c>
    </row>
    <row r="453" spans="1:12" ht="26.4">
      <c r="A453" s="10" t="s">
        <v>17314</v>
      </c>
      <c r="B453" s="13" t="s">
        <v>17315</v>
      </c>
      <c r="C453" s="13" t="s">
        <v>17316</v>
      </c>
      <c r="D453" s="13" t="s">
        <v>17317</v>
      </c>
      <c r="E453" s="13" t="s">
        <v>17318</v>
      </c>
      <c r="F453" s="13" t="s">
        <v>17319</v>
      </c>
      <c r="G453" s="5" t="s">
        <v>17320</v>
      </c>
      <c r="H453" s="6" t="s">
        <v>17321</v>
      </c>
      <c r="I453" s="7" t="s">
        <v>17322</v>
      </c>
      <c r="J453" s="13" t="s">
        <v>17323</v>
      </c>
      <c r="L453" s="5" t="s">
        <v>57</v>
      </c>
    </row>
    <row r="454" spans="1:12" ht="26.4">
      <c r="A454" s="10" t="s">
        <v>17324</v>
      </c>
      <c r="B454" s="13" t="s">
        <v>17325</v>
      </c>
      <c r="C454" s="13" t="s">
        <v>17326</v>
      </c>
      <c r="D454" s="13" t="s">
        <v>17327</v>
      </c>
      <c r="E454" s="13" t="s">
        <v>17328</v>
      </c>
      <c r="F454" s="13" t="s">
        <v>17329</v>
      </c>
      <c r="G454" s="5" t="s">
        <v>17330</v>
      </c>
      <c r="H454" s="6" t="s">
        <v>17331</v>
      </c>
      <c r="I454" s="7" t="s">
        <v>17332</v>
      </c>
      <c r="J454" s="13" t="s">
        <v>17323</v>
      </c>
      <c r="L454" s="5" t="s">
        <v>57</v>
      </c>
    </row>
    <row r="455" spans="1:12" ht="13.2">
      <c r="A455" s="10" t="s">
        <v>17333</v>
      </c>
      <c r="B455" s="13" t="s">
        <v>17334</v>
      </c>
      <c r="C455" s="13" t="s">
        <v>17334</v>
      </c>
      <c r="D455" s="13" t="s">
        <v>17334</v>
      </c>
      <c r="E455" s="13" t="s">
        <v>17334</v>
      </c>
      <c r="F455" s="13" t="s">
        <v>17334</v>
      </c>
      <c r="G455" s="5" t="s">
        <v>17334</v>
      </c>
      <c r="H455" s="6" t="s">
        <v>17334</v>
      </c>
      <c r="I455" s="7" t="s">
        <v>17334</v>
      </c>
      <c r="J455" s="13" t="s">
        <v>17323</v>
      </c>
      <c r="K455" s="5" t="s">
        <v>57</v>
      </c>
      <c r="L455" s="5" t="s">
        <v>57</v>
      </c>
    </row>
    <row r="456" spans="1:12" ht="26.4">
      <c r="A456" s="10" t="s">
        <v>17335</v>
      </c>
      <c r="B456" s="13" t="s">
        <v>17336</v>
      </c>
      <c r="C456" s="13" t="s">
        <v>17337</v>
      </c>
      <c r="D456" s="13" t="s">
        <v>17338</v>
      </c>
      <c r="E456" s="13" t="s">
        <v>17339</v>
      </c>
      <c r="F456" s="13" t="s">
        <v>17340</v>
      </c>
      <c r="G456" s="5" t="s">
        <v>17341</v>
      </c>
      <c r="H456" s="6" t="s">
        <v>17342</v>
      </c>
      <c r="I456" s="7" t="s">
        <v>17343</v>
      </c>
      <c r="J456" s="13" t="s">
        <v>17323</v>
      </c>
      <c r="L456" s="5" t="s">
        <v>57</v>
      </c>
    </row>
    <row r="457" spans="1:12" ht="13.2">
      <c r="A457" s="10" t="s">
        <v>17344</v>
      </c>
      <c r="B457" s="13" t="s">
        <v>17345</v>
      </c>
      <c r="C457" s="13" t="s">
        <v>17346</v>
      </c>
      <c r="D457" s="13" t="s">
        <v>17347</v>
      </c>
      <c r="E457" s="13" t="s">
        <v>17348</v>
      </c>
      <c r="F457" s="13" t="s">
        <v>17349</v>
      </c>
      <c r="G457" s="5" t="s">
        <v>17350</v>
      </c>
      <c r="H457" s="6" t="s">
        <v>17351</v>
      </c>
      <c r="I457" s="7" t="s">
        <v>17352</v>
      </c>
      <c r="J457" s="13" t="s">
        <v>17323</v>
      </c>
      <c r="L457" s="5" t="s">
        <v>57</v>
      </c>
    </row>
    <row r="458" spans="1:12" ht="13.2">
      <c r="A458" s="10" t="s">
        <v>17353</v>
      </c>
      <c r="B458" s="13" t="s">
        <v>17354</v>
      </c>
      <c r="C458" s="13" t="s">
        <v>17355</v>
      </c>
      <c r="D458" s="13" t="s">
        <v>17356</v>
      </c>
      <c r="E458" s="13" t="s">
        <v>15157</v>
      </c>
      <c r="F458" s="13" t="s">
        <v>17357</v>
      </c>
      <c r="G458" s="5" t="s">
        <v>17358</v>
      </c>
      <c r="H458" s="6" t="s">
        <v>15169</v>
      </c>
      <c r="I458" s="7" t="s">
        <v>17359</v>
      </c>
      <c r="J458" s="13" t="s">
        <v>17360</v>
      </c>
      <c r="L458" s="5" t="s">
        <v>57</v>
      </c>
    </row>
    <row r="459" spans="1:12" ht="13.2">
      <c r="A459" s="10" t="s">
        <v>17361</v>
      </c>
      <c r="B459" s="13" t="s">
        <v>17362</v>
      </c>
      <c r="C459" s="13" t="s">
        <v>17363</v>
      </c>
      <c r="D459" s="13" t="s">
        <v>17364</v>
      </c>
      <c r="E459" s="13" t="s">
        <v>17365</v>
      </c>
      <c r="F459" s="13" t="s">
        <v>17366</v>
      </c>
      <c r="G459" s="5" t="s">
        <v>17367</v>
      </c>
      <c r="H459" s="6" t="s">
        <v>17368</v>
      </c>
      <c r="I459" s="7" t="s">
        <v>17369</v>
      </c>
      <c r="J459" s="13" t="s">
        <v>17360</v>
      </c>
      <c r="L459" s="5" t="s">
        <v>57</v>
      </c>
    </row>
    <row r="460" spans="1:12" ht="13.2">
      <c r="A460" s="10" t="s">
        <v>17370</v>
      </c>
      <c r="B460" s="13" t="s">
        <v>17371</v>
      </c>
      <c r="C460" s="13" t="s">
        <v>17372</v>
      </c>
      <c r="D460" s="13" t="s">
        <v>17373</v>
      </c>
      <c r="E460" s="13" t="s">
        <v>17374</v>
      </c>
      <c r="F460" s="13" t="s">
        <v>17375</v>
      </c>
      <c r="G460" s="5" t="s">
        <v>17376</v>
      </c>
      <c r="H460" s="6" t="s">
        <v>17377</v>
      </c>
      <c r="I460" s="7" t="s">
        <v>17374</v>
      </c>
      <c r="J460" s="13" t="s">
        <v>17360</v>
      </c>
      <c r="L460" s="5" t="s">
        <v>57</v>
      </c>
    </row>
    <row r="461" spans="1:12" ht="13.2">
      <c r="A461" s="10" t="s">
        <v>17378</v>
      </c>
      <c r="B461" s="13" t="s">
        <v>17379</v>
      </c>
      <c r="C461" s="13" t="s">
        <v>17380</v>
      </c>
      <c r="D461" s="13" t="s">
        <v>17381</v>
      </c>
      <c r="E461" s="13" t="s">
        <v>17382</v>
      </c>
      <c r="F461" s="13" t="s">
        <v>17383</v>
      </c>
      <c r="G461" s="5" t="s">
        <v>17384</v>
      </c>
      <c r="H461" s="6" t="s">
        <v>17385</v>
      </c>
      <c r="I461" s="7" t="s">
        <v>17386</v>
      </c>
      <c r="J461" s="13" t="s">
        <v>17360</v>
      </c>
      <c r="L461" s="5" t="s">
        <v>57</v>
      </c>
    </row>
    <row r="462" spans="1:12" ht="13.2">
      <c r="A462" s="10" t="s">
        <v>17387</v>
      </c>
      <c r="B462" s="13" t="s">
        <v>17388</v>
      </c>
      <c r="C462" s="13" t="s">
        <v>17389</v>
      </c>
      <c r="D462" s="13" t="s">
        <v>17390</v>
      </c>
      <c r="E462" s="13" t="s">
        <v>17391</v>
      </c>
      <c r="F462" s="13" t="s">
        <v>17392</v>
      </c>
      <c r="G462" s="5" t="s">
        <v>17393</v>
      </c>
      <c r="H462" s="6" t="s">
        <v>17394</v>
      </c>
      <c r="I462" s="7" t="s">
        <v>17395</v>
      </c>
      <c r="J462" s="13" t="s">
        <v>17360</v>
      </c>
      <c r="L462" s="5" t="s">
        <v>57</v>
      </c>
    </row>
    <row r="463" spans="1:12" ht="13.2">
      <c r="A463" s="10" t="s">
        <v>17396</v>
      </c>
      <c r="B463" s="13" t="s">
        <v>8461</v>
      </c>
      <c r="C463" s="13" t="s">
        <v>8462</v>
      </c>
      <c r="D463" s="13" t="s">
        <v>17397</v>
      </c>
      <c r="E463" s="13" t="s">
        <v>8464</v>
      </c>
      <c r="F463" s="13" t="s">
        <v>8465</v>
      </c>
      <c r="G463" s="5" t="s">
        <v>17398</v>
      </c>
      <c r="H463" s="6" t="s">
        <v>8467</v>
      </c>
      <c r="I463" s="7" t="s">
        <v>17399</v>
      </c>
      <c r="J463" s="13" t="s">
        <v>17400</v>
      </c>
      <c r="L463" s="5" t="s">
        <v>57</v>
      </c>
    </row>
    <row r="464" spans="1:12" ht="13.2">
      <c r="A464" s="10" t="s">
        <v>17401</v>
      </c>
      <c r="B464" s="13" t="s">
        <v>17402</v>
      </c>
      <c r="C464" s="13" t="s">
        <v>17403</v>
      </c>
      <c r="D464" s="13" t="s">
        <v>17404</v>
      </c>
      <c r="E464" s="13" t="s">
        <v>17405</v>
      </c>
      <c r="F464" s="13" t="s">
        <v>8474</v>
      </c>
      <c r="G464" s="5" t="s">
        <v>17406</v>
      </c>
      <c r="H464" s="6" t="s">
        <v>17407</v>
      </c>
      <c r="I464" s="7" t="s">
        <v>17408</v>
      </c>
      <c r="J464" s="13" t="s">
        <v>17400</v>
      </c>
      <c r="L464" s="5" t="s">
        <v>57</v>
      </c>
    </row>
    <row r="465" spans="1:12" ht="13.2">
      <c r="A465" s="10" t="s">
        <v>17409</v>
      </c>
      <c r="B465" s="13" t="s">
        <v>17410</v>
      </c>
      <c r="C465" s="13" t="s">
        <v>17411</v>
      </c>
      <c r="D465" s="13" t="s">
        <v>17412</v>
      </c>
      <c r="E465" s="13" t="s">
        <v>17413</v>
      </c>
      <c r="F465" s="13" t="s">
        <v>17414</v>
      </c>
      <c r="G465" s="5" t="s">
        <v>15427</v>
      </c>
      <c r="H465" s="6" t="s">
        <v>17415</v>
      </c>
      <c r="I465" s="7" t="s">
        <v>17414</v>
      </c>
      <c r="J465" s="13" t="s">
        <v>17400</v>
      </c>
      <c r="L465" s="5" t="s">
        <v>57</v>
      </c>
    </row>
    <row r="466" spans="1:12" ht="13.2">
      <c r="A466" s="10" t="s">
        <v>17416</v>
      </c>
      <c r="B466" s="13" t="s">
        <v>17417</v>
      </c>
      <c r="C466" s="13" t="s">
        <v>17418</v>
      </c>
      <c r="D466" s="13" t="s">
        <v>17419</v>
      </c>
      <c r="E466" s="13" t="s">
        <v>17420</v>
      </c>
      <c r="F466" s="13" t="s">
        <v>17421</v>
      </c>
      <c r="G466" s="5" t="s">
        <v>17422</v>
      </c>
      <c r="H466" s="6" t="s">
        <v>17423</v>
      </c>
      <c r="I466" s="7" t="s">
        <v>17424</v>
      </c>
      <c r="J466" s="13" t="s">
        <v>17400</v>
      </c>
      <c r="L466" s="5" t="s">
        <v>57</v>
      </c>
    </row>
    <row r="467" spans="1:12" ht="13.2">
      <c r="A467" s="10" t="s">
        <v>17425</v>
      </c>
      <c r="B467" s="13" t="s">
        <v>17426</v>
      </c>
      <c r="C467" s="13" t="s">
        <v>17427</v>
      </c>
      <c r="D467" s="13" t="s">
        <v>17428</v>
      </c>
      <c r="E467" s="13" t="s">
        <v>17429</v>
      </c>
      <c r="F467" s="13" t="s">
        <v>17430</v>
      </c>
      <c r="G467" s="5" t="s">
        <v>17431</v>
      </c>
      <c r="H467" s="6" t="s">
        <v>17432</v>
      </c>
      <c r="I467" s="7" t="s">
        <v>17433</v>
      </c>
      <c r="J467" s="13" t="s">
        <v>17400</v>
      </c>
      <c r="L467" s="5" t="s">
        <v>57</v>
      </c>
    </row>
    <row r="468" spans="1:12" ht="13.2">
      <c r="A468" s="10" t="s">
        <v>17434</v>
      </c>
      <c r="B468" s="13" t="s">
        <v>17435</v>
      </c>
      <c r="C468" s="13" t="s">
        <v>17436</v>
      </c>
      <c r="D468" s="13" t="s">
        <v>15431</v>
      </c>
      <c r="E468" s="13" t="s">
        <v>17437</v>
      </c>
      <c r="F468" s="13" t="s">
        <v>17438</v>
      </c>
      <c r="G468" s="5" t="s">
        <v>15434</v>
      </c>
      <c r="H468" s="6" t="s">
        <v>17439</v>
      </c>
      <c r="I468" s="7" t="s">
        <v>17440</v>
      </c>
      <c r="J468" s="13" t="s">
        <v>17400</v>
      </c>
      <c r="L468" s="5" t="s">
        <v>57</v>
      </c>
    </row>
    <row r="469" spans="1:12" ht="13.2">
      <c r="A469" s="10" t="s">
        <v>17441</v>
      </c>
      <c r="B469" s="13" t="s">
        <v>17442</v>
      </c>
      <c r="C469" s="13" t="s">
        <v>17443</v>
      </c>
      <c r="D469" s="13" t="s">
        <v>17444</v>
      </c>
      <c r="E469" s="13" t="s">
        <v>17445</v>
      </c>
      <c r="F469" s="13" t="s">
        <v>17446</v>
      </c>
      <c r="G469" s="5" t="s">
        <v>17447</v>
      </c>
      <c r="H469" s="6" t="s">
        <v>17448</v>
      </c>
      <c r="I469" s="7" t="s">
        <v>17449</v>
      </c>
      <c r="J469" s="13" t="s">
        <v>17400</v>
      </c>
      <c r="L469" s="5" t="s">
        <v>57</v>
      </c>
    </row>
    <row r="470" spans="1:12" ht="13.2">
      <c r="A470" s="10" t="s">
        <v>17450</v>
      </c>
      <c r="B470" s="13" t="s">
        <v>17451</v>
      </c>
      <c r="C470" s="13" t="s">
        <v>17451</v>
      </c>
      <c r="D470" s="13" t="s">
        <v>15440</v>
      </c>
      <c r="E470" s="13" t="s">
        <v>17452</v>
      </c>
      <c r="F470" s="13" t="s">
        <v>17453</v>
      </c>
      <c r="G470" s="5" t="s">
        <v>17454</v>
      </c>
      <c r="H470" s="6" t="s">
        <v>17455</v>
      </c>
      <c r="I470" s="7" t="s">
        <v>17452</v>
      </c>
      <c r="J470" s="13" t="s">
        <v>17400</v>
      </c>
      <c r="L470" s="5" t="s">
        <v>57</v>
      </c>
    </row>
    <row r="471" spans="1:12" ht="13.2">
      <c r="A471" s="10" t="s">
        <v>17456</v>
      </c>
      <c r="B471" s="13" t="s">
        <v>17457</v>
      </c>
      <c r="C471" s="13" t="s">
        <v>17458</v>
      </c>
      <c r="D471" s="13" t="s">
        <v>17459</v>
      </c>
      <c r="E471" s="13" t="s">
        <v>17460</v>
      </c>
      <c r="F471" s="13" t="s">
        <v>17461</v>
      </c>
      <c r="G471" s="5" t="s">
        <v>17462</v>
      </c>
      <c r="H471" s="6" t="s">
        <v>17463</v>
      </c>
      <c r="I471" s="7" t="s">
        <v>17464</v>
      </c>
      <c r="J471" s="13" t="s">
        <v>17400</v>
      </c>
      <c r="L471" s="5" t="s">
        <v>57</v>
      </c>
    </row>
    <row r="472" spans="1:12" ht="13.2">
      <c r="A472" s="10" t="s">
        <v>17465</v>
      </c>
      <c r="B472" s="13" t="s">
        <v>17466</v>
      </c>
      <c r="C472" s="13" t="s">
        <v>17467</v>
      </c>
      <c r="D472" s="13" t="s">
        <v>17468</v>
      </c>
      <c r="E472" s="13" t="s">
        <v>17469</v>
      </c>
      <c r="F472" s="13" t="s">
        <v>17470</v>
      </c>
      <c r="G472" s="5" t="s">
        <v>17471</v>
      </c>
      <c r="H472" s="6" t="s">
        <v>17472</v>
      </c>
      <c r="I472" s="7" t="s">
        <v>17473</v>
      </c>
      <c r="J472" s="13" t="s">
        <v>17400</v>
      </c>
      <c r="L472" s="5" t="s">
        <v>57</v>
      </c>
    </row>
    <row r="473" spans="1:12" ht="26.4">
      <c r="A473" s="10" t="s">
        <v>17474</v>
      </c>
      <c r="B473" s="13" t="s">
        <v>17402</v>
      </c>
      <c r="C473" s="13" t="s">
        <v>17403</v>
      </c>
      <c r="D473" s="13" t="s">
        <v>17404</v>
      </c>
      <c r="E473" s="13" t="s">
        <v>17405</v>
      </c>
      <c r="F473" s="13" t="s">
        <v>8474</v>
      </c>
      <c r="G473" s="5" t="s">
        <v>17406</v>
      </c>
      <c r="H473" s="6" t="s">
        <v>17407</v>
      </c>
      <c r="I473" s="7" t="s">
        <v>17408</v>
      </c>
      <c r="J473" s="13" t="s">
        <v>17475</v>
      </c>
      <c r="L473" s="5" t="s">
        <v>57</v>
      </c>
    </row>
    <row r="474" spans="1:12" ht="26.4">
      <c r="A474" s="10" t="s">
        <v>17476</v>
      </c>
      <c r="B474" s="13" t="s">
        <v>17410</v>
      </c>
      <c r="C474" s="13" t="s">
        <v>17411</v>
      </c>
      <c r="D474" s="13" t="s">
        <v>17412</v>
      </c>
      <c r="E474" s="13" t="s">
        <v>17413</v>
      </c>
      <c r="F474" s="13" t="s">
        <v>17414</v>
      </c>
      <c r="G474" s="5" t="s">
        <v>15427</v>
      </c>
      <c r="H474" s="6" t="s">
        <v>17415</v>
      </c>
      <c r="I474" s="7" t="s">
        <v>17414</v>
      </c>
      <c r="J474" s="13" t="s">
        <v>17475</v>
      </c>
      <c r="L474" s="5" t="s">
        <v>57</v>
      </c>
    </row>
    <row r="475" spans="1:12" ht="26.4">
      <c r="A475" s="10" t="s">
        <v>17477</v>
      </c>
      <c r="B475" s="13" t="s">
        <v>17417</v>
      </c>
      <c r="C475" s="13" t="s">
        <v>17418</v>
      </c>
      <c r="D475" s="13" t="s">
        <v>17419</v>
      </c>
      <c r="E475" s="13" t="s">
        <v>17420</v>
      </c>
      <c r="F475" s="13" t="s">
        <v>17421</v>
      </c>
      <c r="G475" s="5" t="s">
        <v>17478</v>
      </c>
      <c r="H475" s="6" t="s">
        <v>17423</v>
      </c>
      <c r="I475" s="7" t="s">
        <v>17424</v>
      </c>
      <c r="J475" s="13" t="s">
        <v>17475</v>
      </c>
      <c r="L475" s="5" t="s">
        <v>57</v>
      </c>
    </row>
    <row r="476" spans="1:12" ht="26.4">
      <c r="A476" s="10" t="s">
        <v>17479</v>
      </c>
      <c r="B476" s="13" t="s">
        <v>17426</v>
      </c>
      <c r="C476" s="13" t="s">
        <v>17427</v>
      </c>
      <c r="D476" s="13" t="s">
        <v>17428</v>
      </c>
      <c r="E476" s="13" t="s">
        <v>17429</v>
      </c>
      <c r="F476" s="13" t="s">
        <v>17430</v>
      </c>
      <c r="G476" s="5" t="s">
        <v>15427</v>
      </c>
      <c r="H476" s="6" t="s">
        <v>17432</v>
      </c>
      <c r="I476" s="7" t="s">
        <v>17433</v>
      </c>
      <c r="J476" s="13" t="s">
        <v>17475</v>
      </c>
      <c r="L476" s="5" t="s">
        <v>57</v>
      </c>
    </row>
    <row r="477" spans="1:12" ht="26.4">
      <c r="A477" s="10" t="s">
        <v>17480</v>
      </c>
      <c r="B477" s="13" t="s">
        <v>17435</v>
      </c>
      <c r="C477" s="13" t="s">
        <v>17436</v>
      </c>
      <c r="D477" s="13" t="s">
        <v>15431</v>
      </c>
      <c r="E477" s="13" t="s">
        <v>17437</v>
      </c>
      <c r="F477" s="13" t="s">
        <v>17438</v>
      </c>
      <c r="G477" s="5" t="s">
        <v>15434</v>
      </c>
      <c r="H477" s="6" t="s">
        <v>17439</v>
      </c>
      <c r="I477" s="7" t="s">
        <v>17440</v>
      </c>
      <c r="J477" s="13" t="s">
        <v>17475</v>
      </c>
      <c r="L477" s="5" t="s">
        <v>57</v>
      </c>
    </row>
    <row r="478" spans="1:12" ht="26.4">
      <c r="A478" s="10" t="s">
        <v>17481</v>
      </c>
      <c r="B478" s="13" t="s">
        <v>17442</v>
      </c>
      <c r="C478" s="13" t="s">
        <v>17443</v>
      </c>
      <c r="D478" s="13" t="s">
        <v>17444</v>
      </c>
      <c r="E478" s="13" t="s">
        <v>17445</v>
      </c>
      <c r="F478" s="13" t="s">
        <v>17446</v>
      </c>
      <c r="G478" s="5" t="s">
        <v>17447</v>
      </c>
      <c r="H478" s="6" t="s">
        <v>17448</v>
      </c>
      <c r="I478" s="7" t="s">
        <v>17449</v>
      </c>
      <c r="J478" s="13" t="s">
        <v>17475</v>
      </c>
      <c r="L478" s="5" t="s">
        <v>57</v>
      </c>
    </row>
    <row r="479" spans="1:12" ht="26.4">
      <c r="A479" s="10" t="s">
        <v>17482</v>
      </c>
      <c r="B479" s="13" t="s">
        <v>17451</v>
      </c>
      <c r="C479" s="13" t="s">
        <v>17451</v>
      </c>
      <c r="D479" s="13" t="s">
        <v>15440</v>
      </c>
      <c r="E479" s="13" t="s">
        <v>17452</v>
      </c>
      <c r="F479" s="13" t="s">
        <v>17453</v>
      </c>
      <c r="G479" s="5" t="s">
        <v>17454</v>
      </c>
      <c r="H479" s="6" t="s">
        <v>17455</v>
      </c>
      <c r="I479" s="7" t="s">
        <v>17452</v>
      </c>
      <c r="J479" s="13" t="s">
        <v>17475</v>
      </c>
      <c r="L479" s="5" t="s">
        <v>57</v>
      </c>
    </row>
    <row r="480" spans="1:12" ht="26.4">
      <c r="A480" s="10" t="s">
        <v>17483</v>
      </c>
      <c r="B480" s="13" t="s">
        <v>17457</v>
      </c>
      <c r="C480" s="13" t="s">
        <v>17458</v>
      </c>
      <c r="D480" s="13" t="s">
        <v>17459</v>
      </c>
      <c r="E480" s="13" t="s">
        <v>17460</v>
      </c>
      <c r="F480" s="13" t="s">
        <v>17461</v>
      </c>
      <c r="G480" s="5" t="s">
        <v>17462</v>
      </c>
      <c r="H480" s="6" t="s">
        <v>17463</v>
      </c>
      <c r="I480" s="7" t="s">
        <v>17464</v>
      </c>
      <c r="J480" s="13" t="s">
        <v>17475</v>
      </c>
      <c r="L480" s="5" t="s">
        <v>57</v>
      </c>
    </row>
    <row r="481" spans="1:12" ht="26.4">
      <c r="A481" s="10" t="s">
        <v>17484</v>
      </c>
      <c r="B481" s="13" t="s">
        <v>17466</v>
      </c>
      <c r="C481" s="13" t="s">
        <v>17467</v>
      </c>
      <c r="D481" s="13" t="s">
        <v>17468</v>
      </c>
      <c r="E481" s="13" t="s">
        <v>17469</v>
      </c>
      <c r="F481" s="13" t="s">
        <v>17470</v>
      </c>
      <c r="G481" s="5" t="s">
        <v>17471</v>
      </c>
      <c r="H481" s="6" t="s">
        <v>17472</v>
      </c>
      <c r="I481" s="7" t="s">
        <v>17473</v>
      </c>
      <c r="J481" s="13" t="s">
        <v>17475</v>
      </c>
      <c r="L481" s="5" t="s">
        <v>57</v>
      </c>
    </row>
    <row r="482" spans="1:12" ht="26.4">
      <c r="A482" s="10" t="s">
        <v>17485</v>
      </c>
      <c r="B482" s="13" t="s">
        <v>17486</v>
      </c>
      <c r="C482" s="13" t="s">
        <v>17487</v>
      </c>
      <c r="D482" s="13" t="s">
        <v>17488</v>
      </c>
      <c r="E482" s="13" t="s">
        <v>17489</v>
      </c>
      <c r="F482" s="13" t="s">
        <v>17490</v>
      </c>
      <c r="G482" s="5" t="s">
        <v>17491</v>
      </c>
      <c r="H482" s="6" t="s">
        <v>17492</v>
      </c>
      <c r="I482" s="7" t="s">
        <v>17493</v>
      </c>
      <c r="J482" s="13" t="s">
        <v>17494</v>
      </c>
      <c r="L482" s="5" t="s">
        <v>57</v>
      </c>
    </row>
    <row r="483" spans="1:12" ht="26.4">
      <c r="A483" s="10" t="s">
        <v>17495</v>
      </c>
      <c r="B483" s="13" t="s">
        <v>8749</v>
      </c>
      <c r="C483" s="13" t="s">
        <v>8749</v>
      </c>
      <c r="D483" s="13" t="s">
        <v>8749</v>
      </c>
      <c r="E483" s="13" t="s">
        <v>8750</v>
      </c>
      <c r="F483" s="13" t="s">
        <v>17496</v>
      </c>
      <c r="G483" s="5" t="s">
        <v>17497</v>
      </c>
      <c r="H483" s="6" t="s">
        <v>17498</v>
      </c>
      <c r="I483" s="7" t="s">
        <v>8753</v>
      </c>
      <c r="J483" s="13" t="s">
        <v>17494</v>
      </c>
      <c r="L483" s="5" t="s">
        <v>57</v>
      </c>
    </row>
    <row r="484" spans="1:12" ht="26.4">
      <c r="A484" s="10" t="s">
        <v>17499</v>
      </c>
      <c r="B484" s="13" t="s">
        <v>17500</v>
      </c>
      <c r="C484" s="13" t="s">
        <v>17501</v>
      </c>
      <c r="D484" s="13" t="s">
        <v>17502</v>
      </c>
      <c r="E484" s="13" t="s">
        <v>17503</v>
      </c>
      <c r="F484" s="13" t="s">
        <v>17504</v>
      </c>
      <c r="G484" s="5" t="s">
        <v>17505</v>
      </c>
      <c r="H484" s="6" t="s">
        <v>17506</v>
      </c>
      <c r="I484" s="7" t="s">
        <v>17507</v>
      </c>
      <c r="J484" s="13" t="s">
        <v>17494</v>
      </c>
      <c r="L484" s="5" t="s">
        <v>57</v>
      </c>
    </row>
    <row r="485" spans="1:12" ht="26.4">
      <c r="A485" s="10" t="s">
        <v>17508</v>
      </c>
      <c r="B485" s="13" t="s">
        <v>17509</v>
      </c>
      <c r="C485" s="13" t="s">
        <v>17509</v>
      </c>
      <c r="D485" s="13" t="s">
        <v>17509</v>
      </c>
      <c r="E485" s="13" t="s">
        <v>17509</v>
      </c>
      <c r="F485" s="13" t="s">
        <v>17509</v>
      </c>
      <c r="G485" s="5" t="s">
        <v>17509</v>
      </c>
      <c r="H485" s="6" t="s">
        <v>17509</v>
      </c>
      <c r="I485" s="7" t="s">
        <v>17509</v>
      </c>
      <c r="J485" s="13" t="s">
        <v>17494</v>
      </c>
      <c r="L485" s="5" t="s">
        <v>57</v>
      </c>
    </row>
    <row r="486" spans="1:12" ht="13.2">
      <c r="A486" s="10" t="s">
        <v>17510</v>
      </c>
      <c r="B486" s="13" t="s">
        <v>17511</v>
      </c>
      <c r="C486" s="13" t="s">
        <v>17511</v>
      </c>
      <c r="D486" s="13" t="s">
        <v>17511</v>
      </c>
      <c r="E486" s="13" t="s">
        <v>17511</v>
      </c>
      <c r="F486" s="13" t="s">
        <v>17511</v>
      </c>
      <c r="G486" s="5" t="s">
        <v>17511</v>
      </c>
      <c r="H486" s="6" t="s">
        <v>17511</v>
      </c>
      <c r="I486" s="7" t="s">
        <v>17511</v>
      </c>
      <c r="J486" s="13" t="s">
        <v>17</v>
      </c>
      <c r="K486" s="5" t="s">
        <v>57</v>
      </c>
      <c r="L486" s="5" t="s">
        <v>57</v>
      </c>
    </row>
    <row r="487" spans="1:12" ht="26.4">
      <c r="A487" s="10" t="s">
        <v>17512</v>
      </c>
      <c r="B487" s="13" t="s">
        <v>17513</v>
      </c>
      <c r="C487" s="13" t="s">
        <v>17514</v>
      </c>
      <c r="D487" s="13" t="s">
        <v>17515</v>
      </c>
      <c r="E487" s="13" t="s">
        <v>17516</v>
      </c>
      <c r="F487" s="13" t="s">
        <v>17517</v>
      </c>
      <c r="G487" s="5" t="s">
        <v>17518</v>
      </c>
      <c r="H487" s="6" t="s">
        <v>17519</v>
      </c>
      <c r="I487" s="7" t="s">
        <v>17520</v>
      </c>
      <c r="J487" s="13" t="s">
        <v>17521</v>
      </c>
      <c r="L487" s="5" t="s">
        <v>57</v>
      </c>
    </row>
    <row r="488" spans="1:12" ht="26.4">
      <c r="A488" s="10" t="s">
        <v>17522</v>
      </c>
      <c r="B488" s="13" t="s">
        <v>17523</v>
      </c>
      <c r="C488" s="13" t="s">
        <v>17524</v>
      </c>
      <c r="D488" s="13" t="s">
        <v>17525</v>
      </c>
      <c r="E488" s="13" t="s">
        <v>17526</v>
      </c>
      <c r="F488" s="13" t="s">
        <v>17527</v>
      </c>
      <c r="G488" s="5" t="s">
        <v>17528</v>
      </c>
      <c r="H488" s="6" t="s">
        <v>17529</v>
      </c>
      <c r="I488" s="7" t="s">
        <v>17530</v>
      </c>
      <c r="J488" s="13" t="s">
        <v>17531</v>
      </c>
      <c r="L488" s="5" t="s">
        <v>57</v>
      </c>
    </row>
    <row r="489" spans="1:12" ht="26.4">
      <c r="A489" s="10" t="s">
        <v>17532</v>
      </c>
      <c r="B489" s="13" t="s">
        <v>17533</v>
      </c>
      <c r="C489" s="13" t="s">
        <v>17534</v>
      </c>
      <c r="D489" s="13" t="s">
        <v>17535</v>
      </c>
      <c r="E489" s="13" t="s">
        <v>17536</v>
      </c>
      <c r="F489" s="13" t="s">
        <v>17537</v>
      </c>
      <c r="G489" s="5" t="s">
        <v>17538</v>
      </c>
      <c r="H489" s="6" t="s">
        <v>17539</v>
      </c>
      <c r="I489" s="7" t="s">
        <v>17540</v>
      </c>
      <c r="J489" s="13" t="s">
        <v>17541</v>
      </c>
      <c r="L489" s="5" t="s">
        <v>57</v>
      </c>
    </row>
    <row r="490" spans="1:12" ht="26.4">
      <c r="A490" s="10" t="s">
        <v>17542</v>
      </c>
      <c r="B490" s="13" t="s">
        <v>17543</v>
      </c>
      <c r="C490" s="13" t="s">
        <v>17544</v>
      </c>
      <c r="D490" s="13" t="s">
        <v>17545</v>
      </c>
      <c r="E490" s="13" t="s">
        <v>17546</v>
      </c>
      <c r="F490" s="13" t="s">
        <v>17547</v>
      </c>
      <c r="G490" s="5" t="s">
        <v>17548</v>
      </c>
      <c r="H490" s="6" t="s">
        <v>17549</v>
      </c>
      <c r="I490" s="7" t="s">
        <v>17550</v>
      </c>
      <c r="J490" s="13" t="s">
        <v>17541</v>
      </c>
      <c r="L490" s="5" t="s">
        <v>57</v>
      </c>
    </row>
    <row r="491" spans="1:12" ht="171.6">
      <c r="A491" s="10" t="s">
        <v>17551</v>
      </c>
      <c r="B491" s="13" t="s">
        <v>17552</v>
      </c>
      <c r="C491" s="13" t="s">
        <v>17553</v>
      </c>
      <c r="D491" s="13" t="s">
        <v>17554</v>
      </c>
      <c r="E491" s="13" t="s">
        <v>17555</v>
      </c>
      <c r="F491" s="13" t="s">
        <v>17556</v>
      </c>
      <c r="G491" s="5" t="s">
        <v>17557</v>
      </c>
      <c r="H491" s="6" t="s">
        <v>17558</v>
      </c>
      <c r="I491" s="7" t="s">
        <v>17559</v>
      </c>
      <c r="J491" s="13" t="s">
        <v>17560</v>
      </c>
      <c r="L491" s="5" t="s">
        <v>57</v>
      </c>
    </row>
    <row r="492" spans="1:12" ht="158.4">
      <c r="A492" s="10" t="s">
        <v>17561</v>
      </c>
      <c r="B492" s="13" t="s">
        <v>17562</v>
      </c>
      <c r="C492" s="13" t="s">
        <v>17563</v>
      </c>
      <c r="D492" s="13" t="s">
        <v>17564</v>
      </c>
      <c r="E492" s="13" t="s">
        <v>17565</v>
      </c>
      <c r="F492" s="13" t="s">
        <v>17566</v>
      </c>
      <c r="G492" s="5" t="s">
        <v>17567</v>
      </c>
      <c r="H492" s="6" t="s">
        <v>17568</v>
      </c>
      <c r="I492" s="7" t="s">
        <v>17569</v>
      </c>
      <c r="J492" s="13" t="s">
        <v>17570</v>
      </c>
      <c r="L492" s="5" t="s">
        <v>57</v>
      </c>
    </row>
    <row r="493" spans="1:12" ht="118.8">
      <c r="A493" s="10" t="s">
        <v>17571</v>
      </c>
      <c r="B493" s="13" t="s">
        <v>17572</v>
      </c>
      <c r="C493" s="13" t="s">
        <v>17573</v>
      </c>
      <c r="D493" s="13" t="s">
        <v>17574</v>
      </c>
      <c r="E493" s="13" t="s">
        <v>17575</v>
      </c>
      <c r="F493" s="13" t="s">
        <v>17576</v>
      </c>
      <c r="G493" s="5" t="s">
        <v>17577</v>
      </c>
      <c r="H493" s="6" t="s">
        <v>17578</v>
      </c>
      <c r="I493" s="7" t="s">
        <v>17579</v>
      </c>
      <c r="J493" s="13" t="s">
        <v>17580</v>
      </c>
      <c r="L493" s="5" t="s">
        <v>57</v>
      </c>
    </row>
    <row r="494" spans="1:12" ht="13.2">
      <c r="A494" s="10" t="s">
        <v>17581</v>
      </c>
      <c r="B494" s="13" t="s">
        <v>17582</v>
      </c>
      <c r="C494" s="13" t="s">
        <v>17582</v>
      </c>
      <c r="D494" s="13" t="s">
        <v>17582</v>
      </c>
      <c r="E494" s="13" t="s">
        <v>17582</v>
      </c>
      <c r="F494" s="13" t="s">
        <v>17582</v>
      </c>
      <c r="G494" s="5" t="s">
        <v>17582</v>
      </c>
      <c r="H494" s="6" t="s">
        <v>17582</v>
      </c>
      <c r="I494" s="7" t="s">
        <v>17582</v>
      </c>
      <c r="J494" s="13" t="s">
        <v>17</v>
      </c>
      <c r="K494" s="5" t="s">
        <v>57</v>
      </c>
      <c r="L494" s="5" t="s">
        <v>57</v>
      </c>
    </row>
    <row r="495" spans="1:12" ht="13.2">
      <c r="A495" s="10" t="s">
        <v>17583</v>
      </c>
      <c r="B495" s="13" t="s">
        <v>17584</v>
      </c>
      <c r="C495" s="13" t="s">
        <v>17584</v>
      </c>
      <c r="D495" s="13" t="s">
        <v>17584</v>
      </c>
      <c r="E495" s="13" t="s">
        <v>17584</v>
      </c>
      <c r="F495" s="13" t="s">
        <v>17584</v>
      </c>
      <c r="G495" s="5" t="s">
        <v>17584</v>
      </c>
      <c r="H495" s="6" t="s">
        <v>17584</v>
      </c>
      <c r="I495" s="7" t="s">
        <v>17584</v>
      </c>
      <c r="J495" s="13" t="s">
        <v>17</v>
      </c>
      <c r="K495" s="5" t="s">
        <v>57</v>
      </c>
      <c r="L495" s="5" t="s">
        <v>57</v>
      </c>
    </row>
    <row r="496" spans="1:12" ht="13.2">
      <c r="A496" s="10" t="s">
        <v>17585</v>
      </c>
      <c r="B496" s="13" t="s">
        <v>17586</v>
      </c>
      <c r="C496" s="13" t="s">
        <v>17586</v>
      </c>
      <c r="D496" s="13" t="s">
        <v>17586</v>
      </c>
      <c r="E496" s="13" t="s">
        <v>17587</v>
      </c>
      <c r="F496" s="13" t="s">
        <v>17586</v>
      </c>
      <c r="G496" s="5" t="s">
        <v>17588</v>
      </c>
      <c r="H496" s="6" t="s">
        <v>17589</v>
      </c>
      <c r="I496" s="7" t="s">
        <v>17590</v>
      </c>
      <c r="J496" s="13" t="s">
        <v>17591</v>
      </c>
      <c r="L496" s="5" t="s">
        <v>57</v>
      </c>
    </row>
    <row r="497" spans="1:12" ht="13.2">
      <c r="A497" s="10" t="s">
        <v>17592</v>
      </c>
      <c r="B497" s="13" t="s">
        <v>17593</v>
      </c>
      <c r="C497" s="13" t="s">
        <v>17594</v>
      </c>
      <c r="D497" s="13" t="s">
        <v>17595</v>
      </c>
      <c r="E497" s="13" t="s">
        <v>17596</v>
      </c>
      <c r="F497" s="13" t="s">
        <v>17597</v>
      </c>
      <c r="G497" s="5" t="s">
        <v>17598</v>
      </c>
      <c r="H497" s="6" t="s">
        <v>17599</v>
      </c>
      <c r="I497" s="7" t="s">
        <v>17600</v>
      </c>
      <c r="J497" s="13" t="s">
        <v>17601</v>
      </c>
      <c r="L497" s="5" t="s">
        <v>57</v>
      </c>
    </row>
    <row r="498" spans="1:12" ht="13.2">
      <c r="A498" s="10" t="s">
        <v>17602</v>
      </c>
      <c r="B498" s="13" t="s">
        <v>17603</v>
      </c>
      <c r="C498" s="13" t="s">
        <v>17603</v>
      </c>
      <c r="D498" s="13" t="s">
        <v>17604</v>
      </c>
      <c r="E498" s="13" t="s">
        <v>17605</v>
      </c>
      <c r="F498" s="13" t="s">
        <v>17606</v>
      </c>
      <c r="G498" s="5" t="s">
        <v>17607</v>
      </c>
      <c r="H498" s="6" t="s">
        <v>17608</v>
      </c>
      <c r="I498" s="7" t="s">
        <v>17609</v>
      </c>
      <c r="J498" s="13" t="s">
        <v>17603</v>
      </c>
      <c r="L498" s="5" t="s">
        <v>57</v>
      </c>
    </row>
    <row r="499" spans="1:12" ht="13.2">
      <c r="A499" s="10" t="s">
        <v>17610</v>
      </c>
      <c r="B499" s="13" t="s">
        <v>17611</v>
      </c>
      <c r="C499" s="13" t="s">
        <v>17611</v>
      </c>
      <c r="D499" s="13" t="s">
        <v>17611</v>
      </c>
      <c r="E499" s="13" t="s">
        <v>17611</v>
      </c>
      <c r="F499" s="13" t="s">
        <v>17611</v>
      </c>
      <c r="G499" s="5" t="s">
        <v>17611</v>
      </c>
      <c r="H499" s="6" t="s">
        <v>17611</v>
      </c>
      <c r="I499" s="7" t="s">
        <v>17611</v>
      </c>
      <c r="J499" s="13" t="s">
        <v>17</v>
      </c>
      <c r="K499" s="5" t="s">
        <v>57</v>
      </c>
      <c r="L499" s="5" t="s">
        <v>57</v>
      </c>
    </row>
    <row r="500" spans="1:12" ht="13.2">
      <c r="A500" s="10" t="s">
        <v>17612</v>
      </c>
      <c r="B500" s="13" t="s">
        <v>17613</v>
      </c>
      <c r="C500" s="13" t="s">
        <v>17613</v>
      </c>
      <c r="D500" s="13" t="s">
        <v>17613</v>
      </c>
      <c r="E500" s="13" t="s">
        <v>17613</v>
      </c>
      <c r="F500" s="13" t="s">
        <v>17613</v>
      </c>
      <c r="G500" s="5" t="s">
        <v>17613</v>
      </c>
      <c r="H500" s="6" t="s">
        <v>17613</v>
      </c>
      <c r="I500" s="7" t="s">
        <v>17613</v>
      </c>
      <c r="J500" s="13" t="s">
        <v>17</v>
      </c>
      <c r="K500" s="5" t="s">
        <v>57</v>
      </c>
      <c r="L500" s="5" t="s">
        <v>57</v>
      </c>
    </row>
    <row r="501" spans="1:12" ht="13.2">
      <c r="A501" s="10" t="s">
        <v>17614</v>
      </c>
      <c r="B501" s="13" t="s">
        <v>17615</v>
      </c>
      <c r="C501" s="13" t="s">
        <v>17615</v>
      </c>
      <c r="D501" s="13" t="s">
        <v>17615</v>
      </c>
      <c r="E501" s="13" t="s">
        <v>17615</v>
      </c>
      <c r="F501" s="13" t="s">
        <v>17615</v>
      </c>
      <c r="G501" s="5" t="s">
        <v>17615</v>
      </c>
      <c r="H501" s="6" t="s">
        <v>17615</v>
      </c>
      <c r="I501" s="7" t="s">
        <v>17615</v>
      </c>
      <c r="J501" s="13" t="s">
        <v>17</v>
      </c>
      <c r="K501" s="5" t="s">
        <v>57</v>
      </c>
      <c r="L501" s="5" t="s">
        <v>57</v>
      </c>
    </row>
    <row r="502" spans="1:12" ht="13.2">
      <c r="A502" s="10" t="s">
        <v>17616</v>
      </c>
      <c r="B502" s="13" t="s">
        <v>17584</v>
      </c>
      <c r="C502" s="13" t="s">
        <v>17584</v>
      </c>
      <c r="D502" s="13" t="s">
        <v>17584</v>
      </c>
      <c r="E502" s="13" t="s">
        <v>17584</v>
      </c>
      <c r="F502" s="13" t="s">
        <v>17584</v>
      </c>
      <c r="G502" s="5" t="s">
        <v>17584</v>
      </c>
      <c r="H502" s="6" t="s">
        <v>17584</v>
      </c>
      <c r="I502" s="7" t="s">
        <v>17584</v>
      </c>
      <c r="J502" s="13" t="s">
        <v>17</v>
      </c>
      <c r="K502" s="5" t="s">
        <v>57</v>
      </c>
      <c r="L502" s="5" t="s">
        <v>57</v>
      </c>
    </row>
    <row r="503" spans="1:12" ht="26.4">
      <c r="A503" s="10" t="s">
        <v>17617</v>
      </c>
      <c r="B503" s="13" t="s">
        <v>17618</v>
      </c>
      <c r="C503" s="13" t="s">
        <v>17619</v>
      </c>
      <c r="D503" s="13" t="s">
        <v>17620</v>
      </c>
      <c r="E503" s="13" t="s">
        <v>17621</v>
      </c>
      <c r="F503" s="13" t="s">
        <v>17622</v>
      </c>
      <c r="G503" s="5" t="s">
        <v>17623</v>
      </c>
      <c r="H503" s="6" t="s">
        <v>17624</v>
      </c>
      <c r="I503" s="7" t="s">
        <v>17625</v>
      </c>
      <c r="J503" s="13" t="s">
        <v>17</v>
      </c>
      <c r="L503" s="5" t="s">
        <v>57</v>
      </c>
    </row>
    <row r="504" spans="1:12" ht="26.4">
      <c r="A504" s="10" t="s">
        <v>17626</v>
      </c>
      <c r="B504" s="13" t="s">
        <v>8502</v>
      </c>
      <c r="C504" s="13" t="s">
        <v>17627</v>
      </c>
      <c r="D504" s="13" t="s">
        <v>17628</v>
      </c>
      <c r="E504" s="13" t="s">
        <v>8505</v>
      </c>
      <c r="F504" s="13" t="s">
        <v>17629</v>
      </c>
      <c r="G504" s="5" t="s">
        <v>17630</v>
      </c>
      <c r="H504" s="6" t="s">
        <v>8508</v>
      </c>
      <c r="I504" s="7" t="s">
        <v>8509</v>
      </c>
      <c r="J504" s="13" t="s">
        <v>17631</v>
      </c>
      <c r="L504" s="5" t="s">
        <v>57</v>
      </c>
    </row>
    <row r="505" spans="1:12" ht="26.4">
      <c r="A505" s="10" t="s">
        <v>17632</v>
      </c>
      <c r="B505" s="13" t="s">
        <v>17633</v>
      </c>
      <c r="C505" s="13" t="s">
        <v>17633</v>
      </c>
      <c r="D505" s="13" t="s">
        <v>17633</v>
      </c>
      <c r="E505" s="13" t="s">
        <v>17633</v>
      </c>
      <c r="F505" s="13" t="s">
        <v>17633</v>
      </c>
      <c r="G505" s="5" t="s">
        <v>17633</v>
      </c>
      <c r="H505" s="6" t="s">
        <v>17633</v>
      </c>
      <c r="I505" s="7" t="s">
        <v>17633</v>
      </c>
      <c r="J505" s="13" t="s">
        <v>17634</v>
      </c>
      <c r="L505" s="5" t="s">
        <v>57</v>
      </c>
    </row>
    <row r="506" spans="1:12" ht="26.4">
      <c r="A506" s="10" t="s">
        <v>17635</v>
      </c>
      <c r="B506" s="13" t="s">
        <v>17636</v>
      </c>
      <c r="C506" s="13" t="s">
        <v>17636</v>
      </c>
      <c r="D506" s="13" t="s">
        <v>17636</v>
      </c>
      <c r="E506" s="13" t="s">
        <v>17636</v>
      </c>
      <c r="F506" s="13" t="s">
        <v>17636</v>
      </c>
      <c r="G506" s="5" t="s">
        <v>17636</v>
      </c>
      <c r="H506" s="6" t="s">
        <v>17636</v>
      </c>
      <c r="I506" s="7" t="s">
        <v>17636</v>
      </c>
      <c r="J506" s="13" t="s">
        <v>17634</v>
      </c>
      <c r="L506" s="5" t="s">
        <v>57</v>
      </c>
    </row>
    <row r="507" spans="1:12" ht="132">
      <c r="A507" s="10" t="s">
        <v>17637</v>
      </c>
      <c r="B507" s="13" t="s">
        <v>17638</v>
      </c>
      <c r="C507" s="13" t="s">
        <v>17639</v>
      </c>
      <c r="D507" s="13" t="s">
        <v>17640</v>
      </c>
      <c r="E507" s="13" t="s">
        <v>17641</v>
      </c>
      <c r="F507" s="13" t="s">
        <v>17642</v>
      </c>
      <c r="G507" s="5" t="s">
        <v>17643</v>
      </c>
      <c r="H507" s="6" t="s">
        <v>17644</v>
      </c>
      <c r="I507" s="7" t="s">
        <v>17645</v>
      </c>
      <c r="J507" s="13"/>
      <c r="L507" s="5" t="s">
        <v>57</v>
      </c>
    </row>
    <row r="508" spans="1:12" ht="171.6">
      <c r="A508" s="10" t="s">
        <v>17646</v>
      </c>
      <c r="B508" s="13" t="s">
        <v>17647</v>
      </c>
      <c r="C508" s="13" t="s">
        <v>17648</v>
      </c>
      <c r="D508" s="13" t="s">
        <v>17649</v>
      </c>
      <c r="E508" s="13" t="s">
        <v>17650</v>
      </c>
      <c r="F508" s="13" t="s">
        <v>17651</v>
      </c>
      <c r="G508" s="5" t="s">
        <v>17652</v>
      </c>
      <c r="H508" s="6" t="s">
        <v>17653</v>
      </c>
      <c r="I508" s="7" t="s">
        <v>17654</v>
      </c>
      <c r="J508" s="13"/>
      <c r="L508" s="5" t="s">
        <v>57</v>
      </c>
    </row>
    <row r="509" spans="1:12" ht="132">
      <c r="A509" s="10" t="s">
        <v>17655</v>
      </c>
      <c r="B509" s="13" t="s">
        <v>17656</v>
      </c>
      <c r="C509" s="13" t="s">
        <v>17657</v>
      </c>
      <c r="D509" s="13" t="s">
        <v>17658</v>
      </c>
      <c r="E509" s="13" t="s">
        <v>17659</v>
      </c>
      <c r="F509" s="13" t="s">
        <v>17660</v>
      </c>
      <c r="G509" s="5" t="s">
        <v>17661</v>
      </c>
      <c r="H509" s="6" t="s">
        <v>17662</v>
      </c>
      <c r="I509" s="7" t="s">
        <v>17663</v>
      </c>
      <c r="J509" s="13"/>
      <c r="L509" s="5" t="s">
        <v>57</v>
      </c>
    </row>
    <row r="510" spans="1:12" ht="171.6">
      <c r="A510" s="10" t="s">
        <v>17664</v>
      </c>
      <c r="B510" s="13" t="s">
        <v>17665</v>
      </c>
      <c r="C510" s="13" t="s">
        <v>17666</v>
      </c>
      <c r="D510" s="13" t="s">
        <v>17667</v>
      </c>
      <c r="E510" s="13" t="s">
        <v>17668</v>
      </c>
      <c r="F510" s="13" t="s">
        <v>17669</v>
      </c>
      <c r="G510" s="5" t="s">
        <v>17670</v>
      </c>
      <c r="H510" s="6" t="s">
        <v>17671</v>
      </c>
      <c r="I510" s="7" t="s">
        <v>17672</v>
      </c>
      <c r="J510" s="13"/>
      <c r="L510" s="5" t="s">
        <v>57</v>
      </c>
    </row>
    <row r="511" spans="1:12" ht="211.2">
      <c r="A511" s="10" t="s">
        <v>17673</v>
      </c>
      <c r="B511" s="13" t="s">
        <v>17674</v>
      </c>
      <c r="C511" s="13" t="s">
        <v>17675</v>
      </c>
      <c r="D511" s="13" t="s">
        <v>17676</v>
      </c>
      <c r="E511" s="13" t="s">
        <v>17677</v>
      </c>
      <c r="F511" s="13" t="s">
        <v>17678</v>
      </c>
      <c r="G511" s="5" t="s">
        <v>17679</v>
      </c>
      <c r="H511" s="6" t="s">
        <v>17680</v>
      </c>
      <c r="I511" s="7" t="s">
        <v>17681</v>
      </c>
      <c r="J511" s="13"/>
      <c r="L511" s="5" t="s">
        <v>57</v>
      </c>
    </row>
    <row r="512" spans="1:12" ht="198">
      <c r="A512" s="10" t="s">
        <v>17682</v>
      </c>
      <c r="B512" s="13" t="s">
        <v>17683</v>
      </c>
      <c r="C512" s="13" t="s">
        <v>17684</v>
      </c>
      <c r="D512" s="13" t="s">
        <v>17685</v>
      </c>
      <c r="E512" s="13" t="s">
        <v>17686</v>
      </c>
      <c r="F512" s="13" t="s">
        <v>17687</v>
      </c>
      <c r="G512" s="5" t="s">
        <v>17688</v>
      </c>
      <c r="H512" s="6" t="s">
        <v>17689</v>
      </c>
      <c r="I512" s="7" t="s">
        <v>17690</v>
      </c>
      <c r="J512" s="13"/>
      <c r="L512" s="5" t="s">
        <v>57</v>
      </c>
    </row>
    <row r="513" spans="1:12" ht="105.6">
      <c r="A513" s="10" t="s">
        <v>17691</v>
      </c>
      <c r="B513" s="13" t="s">
        <v>17692</v>
      </c>
      <c r="C513" s="13" t="s">
        <v>17693</v>
      </c>
      <c r="D513" s="13" t="s">
        <v>17694</v>
      </c>
      <c r="E513" s="13" t="s">
        <v>17695</v>
      </c>
      <c r="F513" s="13" t="s">
        <v>17696</v>
      </c>
      <c r="G513" s="5" t="s">
        <v>17697</v>
      </c>
      <c r="H513" s="6" t="s">
        <v>17698</v>
      </c>
      <c r="I513" s="7" t="s">
        <v>17699</v>
      </c>
      <c r="J513" s="13"/>
      <c r="L513" s="5" t="s">
        <v>57</v>
      </c>
    </row>
    <row r="514" spans="1:12" ht="79.2">
      <c r="A514" s="10" t="s">
        <v>3490</v>
      </c>
      <c r="B514" s="13" t="s">
        <v>17700</v>
      </c>
      <c r="C514" s="13" t="s">
        <v>17701</v>
      </c>
      <c r="D514" s="13" t="s">
        <v>17702</v>
      </c>
      <c r="E514" s="13" t="s">
        <v>17703</v>
      </c>
      <c r="F514" s="13" t="s">
        <v>17704</v>
      </c>
      <c r="G514" s="5" t="s">
        <v>17705</v>
      </c>
      <c r="H514" s="6" t="s">
        <v>17706</v>
      </c>
      <c r="I514" s="7" t="s">
        <v>17707</v>
      </c>
      <c r="J514" s="13"/>
      <c r="L514" s="5" t="s">
        <v>57</v>
      </c>
    </row>
    <row r="515" spans="1:12" ht="39.6">
      <c r="A515" s="10" t="s">
        <v>17708</v>
      </c>
      <c r="B515" s="13" t="s">
        <v>17709</v>
      </c>
      <c r="C515" s="13" t="s">
        <v>17710</v>
      </c>
      <c r="D515" s="13" t="s">
        <v>17711</v>
      </c>
      <c r="E515" s="13" t="s">
        <v>17712</v>
      </c>
      <c r="F515" s="13" t="s">
        <v>17713</v>
      </c>
      <c r="G515" s="5" t="s">
        <v>17714</v>
      </c>
      <c r="H515" s="6" t="s">
        <v>17715</v>
      </c>
      <c r="I515" s="7" t="s">
        <v>17716</v>
      </c>
      <c r="J515" s="13"/>
      <c r="L515" s="5" t="s">
        <v>57</v>
      </c>
    </row>
    <row r="516" spans="1:12" ht="105.6">
      <c r="A516" s="10" t="s">
        <v>17717</v>
      </c>
      <c r="B516" s="13" t="s">
        <v>17718</v>
      </c>
      <c r="C516" s="13" t="s">
        <v>17719</v>
      </c>
      <c r="D516" s="13" t="s">
        <v>17720</v>
      </c>
      <c r="E516" s="13" t="s">
        <v>17721</v>
      </c>
      <c r="F516" s="13" t="s">
        <v>17722</v>
      </c>
      <c r="G516" s="5" t="s">
        <v>17723</v>
      </c>
      <c r="H516" s="6" t="s">
        <v>17724</v>
      </c>
      <c r="I516" s="7" t="s">
        <v>17725</v>
      </c>
      <c r="J516" s="13"/>
      <c r="L516" s="5" t="s">
        <v>57</v>
      </c>
    </row>
    <row r="517" spans="1:12" ht="79.2">
      <c r="A517" s="10" t="s">
        <v>17726</v>
      </c>
      <c r="B517" s="13" t="s">
        <v>17727</v>
      </c>
      <c r="C517" s="13" t="s">
        <v>17728</v>
      </c>
      <c r="D517" s="13" t="s">
        <v>17729</v>
      </c>
      <c r="E517" s="13" t="s">
        <v>17730</v>
      </c>
      <c r="F517" s="13" t="s">
        <v>17731</v>
      </c>
      <c r="G517" s="5" t="s">
        <v>17732</v>
      </c>
      <c r="H517" s="6" t="s">
        <v>17733</v>
      </c>
      <c r="I517" s="7" t="s">
        <v>17734</v>
      </c>
      <c r="J517" s="13"/>
      <c r="L517" s="5" t="s">
        <v>57</v>
      </c>
    </row>
    <row r="518" spans="1:12" ht="105.6">
      <c r="A518" s="10" t="s">
        <v>17735</v>
      </c>
      <c r="B518" s="13" t="s">
        <v>17736</v>
      </c>
      <c r="C518" s="13" t="s">
        <v>17737</v>
      </c>
      <c r="D518" s="13" t="s">
        <v>17738</v>
      </c>
      <c r="E518" s="13" t="s">
        <v>17739</v>
      </c>
      <c r="F518" s="13" t="s">
        <v>17740</v>
      </c>
      <c r="G518" s="5" t="s">
        <v>17741</v>
      </c>
      <c r="H518" s="6" t="s">
        <v>17742</v>
      </c>
      <c r="I518" s="7" t="s">
        <v>17743</v>
      </c>
      <c r="J518" s="13"/>
      <c r="L518" s="5" t="s">
        <v>57</v>
      </c>
    </row>
    <row r="519" spans="1:12" ht="26.4">
      <c r="A519" s="10" t="s">
        <v>17744</v>
      </c>
      <c r="B519" s="13" t="s">
        <v>17745</v>
      </c>
      <c r="C519" s="13" t="s">
        <v>17746</v>
      </c>
      <c r="D519" s="13" t="s">
        <v>17747</v>
      </c>
      <c r="E519" s="13" t="s">
        <v>17748</v>
      </c>
      <c r="F519" s="13" t="s">
        <v>17749</v>
      </c>
      <c r="G519" s="5" t="s">
        <v>16577</v>
      </c>
      <c r="H519" s="6" t="s">
        <v>17750</v>
      </c>
      <c r="I519" s="7" t="s">
        <v>17751</v>
      </c>
      <c r="J519" s="13"/>
      <c r="L519" s="5" t="s">
        <v>57</v>
      </c>
    </row>
    <row r="520" spans="1:12" ht="52.8">
      <c r="A520" s="93" t="s">
        <v>17752</v>
      </c>
      <c r="B520" s="13" t="s">
        <v>17753</v>
      </c>
      <c r="C520" s="13" t="s">
        <v>17754</v>
      </c>
      <c r="D520" s="13" t="s">
        <v>17755</v>
      </c>
      <c r="E520" s="13" t="s">
        <v>17756</v>
      </c>
      <c r="F520" s="13" t="s">
        <v>17757</v>
      </c>
      <c r="G520" s="5" t="s">
        <v>17758</v>
      </c>
      <c r="H520" s="6" t="s">
        <v>17759</v>
      </c>
      <c r="I520" s="7" t="s">
        <v>17760</v>
      </c>
      <c r="J520" s="13"/>
      <c r="L520" s="5" t="s">
        <v>57</v>
      </c>
    </row>
    <row r="521" spans="1:12" ht="52.8">
      <c r="A521" s="93" t="s">
        <v>17761</v>
      </c>
      <c r="B521" s="13" t="s">
        <v>17762</v>
      </c>
      <c r="C521" s="13" t="s">
        <v>17763</v>
      </c>
      <c r="D521" s="13" t="s">
        <v>17764</v>
      </c>
      <c r="E521" s="13" t="s">
        <v>17765</v>
      </c>
      <c r="F521" s="13" t="s">
        <v>17766</v>
      </c>
      <c r="G521" s="5" t="s">
        <v>17767</v>
      </c>
      <c r="H521" s="6" t="s">
        <v>17768</v>
      </c>
      <c r="I521" s="7" t="s">
        <v>17769</v>
      </c>
      <c r="J521" s="13"/>
      <c r="L521" s="5" t="s">
        <v>57</v>
      </c>
    </row>
    <row r="522" spans="1:12" ht="52.8">
      <c r="A522" s="93" t="s">
        <v>17770</v>
      </c>
      <c r="B522" s="13" t="s">
        <v>17771</v>
      </c>
      <c r="C522" s="13" t="s">
        <v>17772</v>
      </c>
      <c r="D522" s="13" t="s">
        <v>17773</v>
      </c>
      <c r="E522" s="13" t="s">
        <v>17774</v>
      </c>
      <c r="F522" s="13" t="s">
        <v>17775</v>
      </c>
      <c r="G522" s="5" t="s">
        <v>17776</v>
      </c>
      <c r="H522" s="6" t="s">
        <v>17777</v>
      </c>
      <c r="I522" s="7" t="s">
        <v>17778</v>
      </c>
      <c r="J522" s="13"/>
      <c r="L522" s="5" t="s">
        <v>57</v>
      </c>
    </row>
    <row r="523" spans="1:12" ht="52.8">
      <c r="A523" s="93" t="s">
        <v>17779</v>
      </c>
      <c r="B523" s="13" t="s">
        <v>17780</v>
      </c>
      <c r="C523" s="13" t="s">
        <v>17781</v>
      </c>
      <c r="D523" s="13" t="s">
        <v>17782</v>
      </c>
      <c r="E523" s="13" t="s">
        <v>17783</v>
      </c>
      <c r="F523" s="13" t="s">
        <v>17784</v>
      </c>
      <c r="G523" s="5" t="s">
        <v>17785</v>
      </c>
      <c r="H523" s="6" t="s">
        <v>17786</v>
      </c>
      <c r="I523" s="7" t="s">
        <v>17787</v>
      </c>
      <c r="J523" s="13"/>
      <c r="L523" s="5" t="s">
        <v>57</v>
      </c>
    </row>
    <row r="524" spans="1:12" ht="66">
      <c r="A524" s="93" t="s">
        <v>17788</v>
      </c>
      <c r="B524" s="13" t="s">
        <v>17789</v>
      </c>
      <c r="C524" s="13" t="s">
        <v>17790</v>
      </c>
      <c r="D524" s="13" t="s">
        <v>17791</v>
      </c>
      <c r="E524" s="13" t="s">
        <v>17792</v>
      </c>
      <c r="F524" s="13" t="s">
        <v>17793</v>
      </c>
      <c r="G524" s="5" t="s">
        <v>17794</v>
      </c>
      <c r="H524" s="6" t="s">
        <v>17795</v>
      </c>
      <c r="I524" s="7" t="s">
        <v>17796</v>
      </c>
      <c r="J524" s="13"/>
      <c r="L524" s="5" t="s">
        <v>57</v>
      </c>
    </row>
    <row r="525" spans="1:12" ht="27">
      <c r="A525" s="93" t="s">
        <v>17797</v>
      </c>
      <c r="B525" s="35" t="s">
        <v>17798</v>
      </c>
      <c r="C525" s="13" t="s">
        <v>17799</v>
      </c>
      <c r="D525" s="47" t="s">
        <v>17800</v>
      </c>
      <c r="E525" s="17" t="s">
        <v>17801</v>
      </c>
      <c r="F525" s="5" t="s">
        <v>17802</v>
      </c>
      <c r="G525" s="5" t="s">
        <v>17803</v>
      </c>
      <c r="H525" s="6" t="s">
        <v>17804</v>
      </c>
      <c r="I525" s="7" t="s">
        <v>17805</v>
      </c>
      <c r="J525" s="13"/>
      <c r="L525" s="5" t="s">
        <v>57</v>
      </c>
    </row>
    <row r="526" spans="1:12" ht="27">
      <c r="A526" s="93" t="s">
        <v>17806</v>
      </c>
      <c r="B526" s="35" t="s">
        <v>17807</v>
      </c>
      <c r="C526" s="13" t="s">
        <v>17808</v>
      </c>
      <c r="D526" s="47" t="s">
        <v>17809</v>
      </c>
      <c r="E526" s="17" t="s">
        <v>17810</v>
      </c>
      <c r="F526" s="5" t="s">
        <v>17811</v>
      </c>
      <c r="G526" s="5" t="s">
        <v>17812</v>
      </c>
      <c r="H526" s="6" t="s">
        <v>17813</v>
      </c>
      <c r="I526" s="7" t="s">
        <v>17814</v>
      </c>
      <c r="J526" s="13"/>
      <c r="L526" s="5" t="s">
        <v>57</v>
      </c>
    </row>
    <row r="527" spans="1:12" ht="40.200000000000003">
      <c r="A527" s="93" t="s">
        <v>17815</v>
      </c>
      <c r="B527" s="35" t="s">
        <v>17816</v>
      </c>
      <c r="C527" s="13" t="s">
        <v>17817</v>
      </c>
      <c r="D527" s="47" t="s">
        <v>17818</v>
      </c>
      <c r="E527" s="17" t="s">
        <v>17819</v>
      </c>
      <c r="F527" s="5" t="s">
        <v>17820</v>
      </c>
      <c r="G527" s="5" t="s">
        <v>17821</v>
      </c>
      <c r="H527" s="6" t="s">
        <v>17822</v>
      </c>
      <c r="I527" s="7" t="s">
        <v>17823</v>
      </c>
      <c r="J527" s="13"/>
      <c r="L527" s="5" t="s">
        <v>57</v>
      </c>
    </row>
    <row r="528" spans="1:12" ht="40.200000000000003">
      <c r="A528" s="93" t="s">
        <v>17824</v>
      </c>
      <c r="B528" s="35" t="s">
        <v>17825</v>
      </c>
      <c r="C528" s="13" t="s">
        <v>17826</v>
      </c>
      <c r="D528" s="47" t="s">
        <v>17827</v>
      </c>
      <c r="E528" s="17" t="s">
        <v>17828</v>
      </c>
      <c r="F528" s="5" t="s">
        <v>17829</v>
      </c>
      <c r="G528" s="5" t="s">
        <v>17830</v>
      </c>
      <c r="H528" s="6" t="s">
        <v>17831</v>
      </c>
      <c r="I528" s="7" t="s">
        <v>17832</v>
      </c>
      <c r="J528" s="13"/>
      <c r="L528" s="5" t="s">
        <v>57</v>
      </c>
    </row>
    <row r="529" spans="1:12" ht="40.200000000000003">
      <c r="A529" s="93" t="s">
        <v>17833</v>
      </c>
      <c r="B529" s="35" t="s">
        <v>17834</v>
      </c>
      <c r="C529" s="13" t="s">
        <v>17835</v>
      </c>
      <c r="D529" s="47" t="s">
        <v>17836</v>
      </c>
      <c r="E529" s="17" t="s">
        <v>17837</v>
      </c>
      <c r="F529" s="5" t="s">
        <v>17838</v>
      </c>
      <c r="G529" s="5" t="s">
        <v>17839</v>
      </c>
      <c r="H529" s="6" t="s">
        <v>17840</v>
      </c>
      <c r="I529" s="7" t="s">
        <v>17841</v>
      </c>
      <c r="J529" s="13"/>
      <c r="L529" s="5" t="s">
        <v>57</v>
      </c>
    </row>
    <row r="530" spans="1:12" ht="39.6">
      <c r="A530" s="93" t="s">
        <v>17842</v>
      </c>
      <c r="B530" s="13" t="s">
        <v>17843</v>
      </c>
      <c r="C530" s="13" t="s">
        <v>17844</v>
      </c>
      <c r="D530" s="47" t="s">
        <v>17845</v>
      </c>
      <c r="E530" s="17" t="s">
        <v>17846</v>
      </c>
      <c r="F530" s="5" t="s">
        <v>17847</v>
      </c>
      <c r="G530" s="5" t="s">
        <v>17848</v>
      </c>
      <c r="H530" s="6" t="s">
        <v>17849</v>
      </c>
      <c r="I530" s="7" t="s">
        <v>17850</v>
      </c>
      <c r="J530" s="13"/>
      <c r="L530" s="5" t="s">
        <v>57</v>
      </c>
    </row>
    <row r="531" spans="1:12" ht="53.4">
      <c r="A531" s="93" t="s">
        <v>17851</v>
      </c>
      <c r="B531" s="35" t="s">
        <v>17852</v>
      </c>
      <c r="C531" s="13" t="s">
        <v>17853</v>
      </c>
      <c r="D531" s="47" t="s">
        <v>17854</v>
      </c>
      <c r="E531" s="17" t="s">
        <v>17855</v>
      </c>
      <c r="F531" s="5" t="s">
        <v>17856</v>
      </c>
      <c r="G531" s="5" t="s">
        <v>17857</v>
      </c>
      <c r="H531" s="6" t="s">
        <v>17858</v>
      </c>
      <c r="I531" s="7" t="s">
        <v>17859</v>
      </c>
      <c r="J531" s="13"/>
      <c r="L531" s="5" t="s">
        <v>57</v>
      </c>
    </row>
    <row r="532" spans="1:12" ht="27">
      <c r="A532" s="93" t="s">
        <v>17860</v>
      </c>
      <c r="B532" s="35" t="s">
        <v>17861</v>
      </c>
      <c r="C532" s="13" t="s">
        <v>17862</v>
      </c>
      <c r="D532" s="47" t="s">
        <v>17863</v>
      </c>
      <c r="E532" s="17" t="s">
        <v>17864</v>
      </c>
      <c r="F532" s="5" t="s">
        <v>17865</v>
      </c>
      <c r="G532" s="5" t="s">
        <v>17866</v>
      </c>
      <c r="H532" s="6" t="s">
        <v>17867</v>
      </c>
      <c r="I532" s="7" t="s">
        <v>17868</v>
      </c>
      <c r="J532" s="13"/>
      <c r="L532" s="5" t="s">
        <v>57</v>
      </c>
    </row>
    <row r="533" spans="1:12" ht="66.599999999999994">
      <c r="A533" s="93" t="s">
        <v>17869</v>
      </c>
      <c r="B533" s="35" t="s">
        <v>17870</v>
      </c>
      <c r="C533" s="13" t="s">
        <v>17871</v>
      </c>
      <c r="D533" s="47" t="s">
        <v>17872</v>
      </c>
      <c r="E533" s="17" t="s">
        <v>17873</v>
      </c>
      <c r="F533" s="5" t="s">
        <v>17874</v>
      </c>
      <c r="G533" s="5" t="s">
        <v>17875</v>
      </c>
      <c r="H533" s="6" t="s">
        <v>17876</v>
      </c>
      <c r="I533" s="7" t="s">
        <v>17877</v>
      </c>
      <c r="J533" s="13"/>
      <c r="L533" s="5" t="s">
        <v>57</v>
      </c>
    </row>
    <row r="534" spans="1:12" ht="40.200000000000003">
      <c r="A534" s="93" t="s">
        <v>17878</v>
      </c>
      <c r="B534" s="35" t="s">
        <v>17879</v>
      </c>
      <c r="C534" s="13" t="s">
        <v>17880</v>
      </c>
      <c r="D534" s="47" t="s">
        <v>17881</v>
      </c>
      <c r="E534" s="17" t="s">
        <v>17882</v>
      </c>
      <c r="F534" s="5" t="s">
        <v>17883</v>
      </c>
      <c r="G534" s="5" t="s">
        <v>17884</v>
      </c>
      <c r="H534" s="6" t="s">
        <v>17885</v>
      </c>
      <c r="I534" s="7" t="s">
        <v>17886</v>
      </c>
      <c r="J534" s="13"/>
      <c r="L534" s="5" t="s">
        <v>57</v>
      </c>
    </row>
    <row r="535" spans="1:12" ht="14.4">
      <c r="A535" s="93" t="s">
        <v>17887</v>
      </c>
      <c r="B535" s="13" t="s">
        <v>17888</v>
      </c>
      <c r="C535" s="13" t="s">
        <v>17889</v>
      </c>
      <c r="D535" s="47" t="s">
        <v>17890</v>
      </c>
      <c r="E535" s="17" t="s">
        <v>17891</v>
      </c>
      <c r="F535" s="5" t="s">
        <v>17892</v>
      </c>
      <c r="G535" s="5" t="s">
        <v>17893</v>
      </c>
      <c r="H535" s="6" t="s">
        <v>17894</v>
      </c>
      <c r="I535" s="7" t="s">
        <v>17895</v>
      </c>
      <c r="J535" s="13"/>
      <c r="L535" s="5" t="s">
        <v>57</v>
      </c>
    </row>
    <row r="536" spans="1:12" ht="14.4">
      <c r="A536" s="93" t="s">
        <v>17896</v>
      </c>
      <c r="B536" s="13" t="s">
        <v>17897</v>
      </c>
      <c r="C536" s="13" t="s">
        <v>17898</v>
      </c>
      <c r="D536" s="47" t="s">
        <v>17899</v>
      </c>
      <c r="E536" s="17" t="s">
        <v>17900</v>
      </c>
      <c r="F536" s="5" t="s">
        <v>17901</v>
      </c>
      <c r="G536" s="5" t="s">
        <v>17902</v>
      </c>
      <c r="H536" s="6" t="s">
        <v>17903</v>
      </c>
      <c r="I536" s="7" t="s">
        <v>17904</v>
      </c>
      <c r="J536" s="13"/>
      <c r="L536" s="5" t="s">
        <v>57</v>
      </c>
    </row>
    <row r="537" spans="1:12" ht="27">
      <c r="A537" s="93" t="s">
        <v>17905</v>
      </c>
      <c r="B537" s="35" t="s">
        <v>17906</v>
      </c>
      <c r="C537" s="13" t="s">
        <v>17907</v>
      </c>
      <c r="D537" s="47" t="s">
        <v>17908</v>
      </c>
      <c r="E537" s="17" t="s">
        <v>17909</v>
      </c>
      <c r="F537" s="5" t="s">
        <v>17910</v>
      </c>
      <c r="G537" s="5" t="s">
        <v>17911</v>
      </c>
      <c r="H537" s="6" t="s">
        <v>17912</v>
      </c>
      <c r="I537" s="7" t="s">
        <v>17913</v>
      </c>
      <c r="J537" s="13"/>
      <c r="L537" s="5" t="s">
        <v>57</v>
      </c>
    </row>
    <row r="538" spans="1:12" ht="27">
      <c r="A538" s="93" t="s">
        <v>17914</v>
      </c>
      <c r="B538" s="35" t="s">
        <v>17915</v>
      </c>
      <c r="C538" s="13" t="s">
        <v>17916</v>
      </c>
      <c r="D538" s="47" t="s">
        <v>17917</v>
      </c>
      <c r="E538" s="17" t="s">
        <v>17918</v>
      </c>
      <c r="F538" s="5" t="s">
        <v>17919</v>
      </c>
      <c r="G538" s="5" t="s">
        <v>17920</v>
      </c>
      <c r="H538" s="6" t="s">
        <v>17921</v>
      </c>
      <c r="I538" s="7" t="s">
        <v>17922</v>
      </c>
      <c r="J538" s="13"/>
      <c r="L538" s="5" t="s">
        <v>57</v>
      </c>
    </row>
    <row r="539" spans="1:12" ht="27">
      <c r="A539" s="93" t="s">
        <v>17923</v>
      </c>
      <c r="B539" s="35" t="s">
        <v>17924</v>
      </c>
      <c r="C539" s="13" t="s">
        <v>17925</v>
      </c>
      <c r="D539" s="47" t="s">
        <v>17908</v>
      </c>
      <c r="E539" s="17" t="s">
        <v>17926</v>
      </c>
      <c r="F539" s="5" t="s">
        <v>17927</v>
      </c>
      <c r="G539" s="5" t="s">
        <v>17928</v>
      </c>
      <c r="H539" s="6" t="s">
        <v>17929</v>
      </c>
      <c r="I539" s="7" t="s">
        <v>17930</v>
      </c>
      <c r="J539" s="13"/>
      <c r="L539" s="5" t="s">
        <v>57</v>
      </c>
    </row>
    <row r="540" spans="1:12" ht="27">
      <c r="A540" s="93" t="s">
        <v>17931</v>
      </c>
      <c r="B540" s="35" t="s">
        <v>17932</v>
      </c>
      <c r="C540" s="13" t="s">
        <v>17933</v>
      </c>
      <c r="D540" s="47" t="s">
        <v>17934</v>
      </c>
      <c r="E540" s="17" t="s">
        <v>17935</v>
      </c>
      <c r="F540" s="5" t="s">
        <v>17936</v>
      </c>
      <c r="G540" s="5" t="s">
        <v>17937</v>
      </c>
      <c r="H540" s="6" t="s">
        <v>17938</v>
      </c>
      <c r="I540" s="7" t="s">
        <v>17939</v>
      </c>
      <c r="J540" s="13"/>
      <c r="L540" s="5" t="s">
        <v>57</v>
      </c>
    </row>
    <row r="541" spans="1:12" ht="26.4">
      <c r="A541" s="93" t="s">
        <v>17940</v>
      </c>
      <c r="B541" s="13" t="s">
        <v>17941</v>
      </c>
      <c r="C541" s="13" t="s">
        <v>17942</v>
      </c>
      <c r="D541" s="47" t="s">
        <v>17943</v>
      </c>
      <c r="E541" s="17" t="s">
        <v>17944</v>
      </c>
      <c r="F541" s="5" t="s">
        <v>17945</v>
      </c>
      <c r="G541" s="5" t="s">
        <v>17946</v>
      </c>
      <c r="H541" s="6" t="s">
        <v>17947</v>
      </c>
      <c r="I541" s="7" t="s">
        <v>17948</v>
      </c>
      <c r="J541" s="13"/>
      <c r="L541" s="5" t="s">
        <v>57</v>
      </c>
    </row>
    <row r="542" spans="1:12" ht="14.4">
      <c r="A542" s="93" t="s">
        <v>17949</v>
      </c>
      <c r="B542" s="35" t="s">
        <v>17950</v>
      </c>
      <c r="C542" s="13" t="s">
        <v>17951</v>
      </c>
      <c r="D542" s="47" t="s">
        <v>17952</v>
      </c>
      <c r="E542" s="17" t="s">
        <v>17953</v>
      </c>
      <c r="F542" s="5" t="s">
        <v>17954</v>
      </c>
      <c r="G542" s="5" t="s">
        <v>17955</v>
      </c>
      <c r="H542" s="6" t="s">
        <v>17956</v>
      </c>
      <c r="I542" s="7" t="s">
        <v>17957</v>
      </c>
      <c r="J542" s="13"/>
      <c r="L542" s="5" t="s">
        <v>57</v>
      </c>
    </row>
    <row r="543" spans="1:12" ht="27">
      <c r="A543" s="93" t="s">
        <v>17958</v>
      </c>
      <c r="B543" s="35" t="s">
        <v>17959</v>
      </c>
      <c r="C543" s="13" t="s">
        <v>17960</v>
      </c>
      <c r="D543" s="47" t="s">
        <v>17961</v>
      </c>
      <c r="E543" s="17" t="s">
        <v>17962</v>
      </c>
      <c r="F543" s="5" t="s">
        <v>17963</v>
      </c>
      <c r="G543" s="5" t="s">
        <v>17964</v>
      </c>
      <c r="H543" s="6" t="s">
        <v>17965</v>
      </c>
      <c r="I543" s="7" t="s">
        <v>17966</v>
      </c>
      <c r="J543" s="13"/>
      <c r="L543" s="5" t="s">
        <v>57</v>
      </c>
    </row>
    <row r="544" spans="1:12" ht="14.4">
      <c r="A544" s="93" t="s">
        <v>17967</v>
      </c>
      <c r="B544" s="35" t="s">
        <v>17968</v>
      </c>
      <c r="C544" s="13" t="s">
        <v>17969</v>
      </c>
      <c r="D544" s="47" t="s">
        <v>17970</v>
      </c>
      <c r="E544" s="17" t="s">
        <v>17971</v>
      </c>
      <c r="F544" s="5" t="s">
        <v>17972</v>
      </c>
      <c r="G544" s="5" t="s">
        <v>17973</v>
      </c>
      <c r="H544" s="6" t="s">
        <v>17974</v>
      </c>
      <c r="I544" s="7" t="s">
        <v>17975</v>
      </c>
      <c r="J544" s="13"/>
      <c r="L544" s="5" t="s">
        <v>57</v>
      </c>
    </row>
    <row r="545" spans="1:12" ht="14.4">
      <c r="A545" s="93" t="s">
        <v>17976</v>
      </c>
      <c r="B545" s="35" t="s">
        <v>17977</v>
      </c>
      <c r="C545" s="13" t="s">
        <v>17978</v>
      </c>
      <c r="D545" s="47" t="s">
        <v>17979</v>
      </c>
      <c r="E545" s="17" t="s">
        <v>17980</v>
      </c>
      <c r="F545" s="5" t="s">
        <v>17981</v>
      </c>
      <c r="G545" s="5" t="s">
        <v>17982</v>
      </c>
      <c r="H545" s="6" t="s">
        <v>17983</v>
      </c>
      <c r="I545" s="7" t="s">
        <v>17984</v>
      </c>
      <c r="J545" s="13"/>
      <c r="L545" s="5" t="s">
        <v>57</v>
      </c>
    </row>
    <row r="546" spans="1:12" ht="27">
      <c r="A546" s="93" t="s">
        <v>17985</v>
      </c>
      <c r="B546" s="35" t="s">
        <v>17986</v>
      </c>
      <c r="C546" s="13" t="s">
        <v>17987</v>
      </c>
      <c r="D546" s="47" t="s">
        <v>17988</v>
      </c>
      <c r="E546" s="17" t="s">
        <v>17989</v>
      </c>
      <c r="F546" s="5" t="s">
        <v>17990</v>
      </c>
      <c r="G546" s="5" t="s">
        <v>17991</v>
      </c>
      <c r="H546" s="6" t="s">
        <v>17992</v>
      </c>
      <c r="I546" s="7" t="s">
        <v>17993</v>
      </c>
      <c r="J546" s="13"/>
      <c r="L546" s="5" t="s">
        <v>57</v>
      </c>
    </row>
    <row r="547" spans="1:12" ht="53.4">
      <c r="A547" s="93" t="s">
        <v>17994</v>
      </c>
      <c r="B547" s="35" t="s">
        <v>17995</v>
      </c>
      <c r="C547" s="13" t="s">
        <v>17996</v>
      </c>
      <c r="D547" s="47" t="s">
        <v>17997</v>
      </c>
      <c r="E547" s="17" t="s">
        <v>17998</v>
      </c>
      <c r="F547" s="5" t="s">
        <v>17999</v>
      </c>
      <c r="G547" s="5" t="s">
        <v>18000</v>
      </c>
      <c r="H547" s="6" t="s">
        <v>18001</v>
      </c>
      <c r="I547" s="7" t="s">
        <v>18002</v>
      </c>
      <c r="J547" s="13"/>
      <c r="L547" s="5" t="s">
        <v>57</v>
      </c>
    </row>
    <row r="548" spans="1:12" ht="14.4">
      <c r="A548" s="10" t="s">
        <v>18003</v>
      </c>
      <c r="B548" s="13" t="s">
        <v>18004</v>
      </c>
      <c r="C548" s="13" t="s">
        <v>18005</v>
      </c>
      <c r="D548" s="47" t="s">
        <v>18006</v>
      </c>
      <c r="E548" s="17" t="s">
        <v>18007</v>
      </c>
      <c r="F548" s="5" t="s">
        <v>18008</v>
      </c>
      <c r="G548" s="5" t="s">
        <v>18009</v>
      </c>
      <c r="H548" s="6" t="s">
        <v>18010</v>
      </c>
      <c r="I548" s="7" t="s">
        <v>18011</v>
      </c>
      <c r="J548" s="13"/>
      <c r="L548" s="5" t="s">
        <v>57</v>
      </c>
    </row>
    <row r="549" spans="1:12" ht="27">
      <c r="A549" s="10" t="s">
        <v>18012</v>
      </c>
      <c r="B549" s="35" t="s">
        <v>18013</v>
      </c>
      <c r="C549" s="13" t="s">
        <v>18014</v>
      </c>
      <c r="D549" s="47" t="s">
        <v>18015</v>
      </c>
      <c r="E549" s="17" t="s">
        <v>18016</v>
      </c>
      <c r="F549" s="5" t="s">
        <v>18017</v>
      </c>
      <c r="G549" s="5" t="s">
        <v>18018</v>
      </c>
      <c r="H549" s="6" t="s">
        <v>18019</v>
      </c>
      <c r="I549" s="7" t="s">
        <v>18020</v>
      </c>
      <c r="J549" s="13"/>
      <c r="L549" s="5" t="s">
        <v>57</v>
      </c>
    </row>
    <row r="550" spans="1:12" ht="66">
      <c r="A550" s="10" t="s">
        <v>18021</v>
      </c>
      <c r="B550" s="13" t="s">
        <v>18022</v>
      </c>
      <c r="C550" s="13" t="s">
        <v>18023</v>
      </c>
      <c r="D550" s="47" t="s">
        <v>18024</v>
      </c>
      <c r="E550" s="17" t="s">
        <v>18025</v>
      </c>
      <c r="F550" s="5" t="s">
        <v>18026</v>
      </c>
      <c r="G550" s="5" t="s">
        <v>18027</v>
      </c>
      <c r="H550" s="6" t="s">
        <v>18028</v>
      </c>
      <c r="I550" s="7" t="s">
        <v>18029</v>
      </c>
      <c r="J550" s="13"/>
      <c r="L550" s="5" t="s">
        <v>57</v>
      </c>
    </row>
    <row r="551" spans="1:12" ht="14.4">
      <c r="A551" s="10" t="s">
        <v>18030</v>
      </c>
      <c r="B551" s="35" t="s">
        <v>18031</v>
      </c>
      <c r="C551" s="5" t="s">
        <v>18032</v>
      </c>
      <c r="D551" s="47" t="s">
        <v>18033</v>
      </c>
      <c r="E551" s="17" t="s">
        <v>18034</v>
      </c>
      <c r="F551" s="5" t="s">
        <v>18035</v>
      </c>
      <c r="G551" s="5" t="s">
        <v>18036</v>
      </c>
      <c r="H551" s="6" t="s">
        <v>18037</v>
      </c>
      <c r="I551" s="7" t="s">
        <v>18038</v>
      </c>
      <c r="J551" s="13"/>
      <c r="L551" s="5" t="s">
        <v>57</v>
      </c>
    </row>
    <row r="552" spans="1:12" ht="27">
      <c r="A552" s="10" t="s">
        <v>18039</v>
      </c>
      <c r="B552" s="35" t="s">
        <v>18040</v>
      </c>
      <c r="C552" s="13" t="s">
        <v>18041</v>
      </c>
      <c r="D552" s="47" t="s">
        <v>18042</v>
      </c>
      <c r="E552" s="17" t="s">
        <v>18043</v>
      </c>
      <c r="F552" s="5" t="s">
        <v>18044</v>
      </c>
      <c r="G552" s="5" t="s">
        <v>18045</v>
      </c>
      <c r="H552" s="6" t="s">
        <v>18046</v>
      </c>
      <c r="I552" s="7" t="s">
        <v>18047</v>
      </c>
      <c r="J552" s="13"/>
      <c r="L552" s="5" t="s">
        <v>57</v>
      </c>
    </row>
    <row r="553" spans="1:12" ht="40.200000000000003">
      <c r="A553" s="10" t="s">
        <v>18048</v>
      </c>
      <c r="B553" s="35" t="s">
        <v>18049</v>
      </c>
      <c r="C553" s="13" t="s">
        <v>18050</v>
      </c>
      <c r="D553" s="47" t="s">
        <v>18051</v>
      </c>
      <c r="E553" s="17" t="s">
        <v>18052</v>
      </c>
      <c r="F553" s="5" t="s">
        <v>18053</v>
      </c>
      <c r="G553" s="5" t="s">
        <v>18054</v>
      </c>
      <c r="H553" s="6" t="s">
        <v>18055</v>
      </c>
      <c r="I553" s="7" t="s">
        <v>18056</v>
      </c>
      <c r="J553" s="13"/>
      <c r="L553" s="5" t="s">
        <v>57</v>
      </c>
    </row>
    <row r="554" spans="1:12" ht="26.4">
      <c r="A554" s="10" t="s">
        <v>18057</v>
      </c>
      <c r="B554" s="13" t="s">
        <v>18058</v>
      </c>
      <c r="C554" s="13" t="s">
        <v>18059</v>
      </c>
      <c r="D554" s="47" t="s">
        <v>18060</v>
      </c>
      <c r="E554" s="17" t="s">
        <v>18061</v>
      </c>
      <c r="F554" s="5" t="s">
        <v>18062</v>
      </c>
      <c r="G554" s="5" t="s">
        <v>18063</v>
      </c>
      <c r="H554" s="6" t="s">
        <v>18064</v>
      </c>
      <c r="I554" s="7" t="s">
        <v>18065</v>
      </c>
      <c r="J554" s="13"/>
      <c r="L554" s="5" t="s">
        <v>57</v>
      </c>
    </row>
    <row r="555" spans="1:12" ht="14.4">
      <c r="A555" s="10" t="s">
        <v>18066</v>
      </c>
      <c r="B555" s="35" t="s">
        <v>18067</v>
      </c>
      <c r="C555" s="13" t="s">
        <v>18068</v>
      </c>
      <c r="D555" s="47" t="s">
        <v>18069</v>
      </c>
      <c r="E555" s="17" t="s">
        <v>18070</v>
      </c>
      <c r="F555" s="5" t="s">
        <v>18071</v>
      </c>
      <c r="G555" s="55" t="s">
        <v>18072</v>
      </c>
      <c r="H555" s="6" t="s">
        <v>18073</v>
      </c>
      <c r="I555" s="7" t="s">
        <v>18074</v>
      </c>
      <c r="J555" s="13"/>
      <c r="L555" s="5" t="s">
        <v>57</v>
      </c>
    </row>
    <row r="556" spans="1:12" ht="27">
      <c r="A556" s="10" t="s">
        <v>18075</v>
      </c>
      <c r="B556" s="35" t="s">
        <v>18076</v>
      </c>
      <c r="C556" s="13" t="s">
        <v>18077</v>
      </c>
      <c r="D556" s="47" t="s">
        <v>18078</v>
      </c>
      <c r="E556" s="17" t="s">
        <v>18079</v>
      </c>
      <c r="F556" s="5" t="s">
        <v>18080</v>
      </c>
      <c r="G556" s="5" t="s">
        <v>18081</v>
      </c>
      <c r="H556" s="6" t="s">
        <v>18082</v>
      </c>
      <c r="I556" s="7" t="s">
        <v>18083</v>
      </c>
      <c r="J556" s="13"/>
      <c r="L556" s="5" t="s">
        <v>57</v>
      </c>
    </row>
    <row r="557" spans="1:12" ht="14.4">
      <c r="A557" s="10" t="s">
        <v>18084</v>
      </c>
      <c r="B557" s="35" t="s">
        <v>18085</v>
      </c>
      <c r="C557" s="13" t="s">
        <v>18086</v>
      </c>
      <c r="D557" s="47" t="s">
        <v>18087</v>
      </c>
      <c r="E557" s="17" t="s">
        <v>18088</v>
      </c>
      <c r="F557" s="5" t="s">
        <v>18089</v>
      </c>
      <c r="G557" s="5" t="s">
        <v>18090</v>
      </c>
      <c r="H557" s="6" t="s">
        <v>18091</v>
      </c>
      <c r="I557" s="7" t="s">
        <v>18092</v>
      </c>
      <c r="J557" s="13"/>
      <c r="L557" s="5" t="s">
        <v>57</v>
      </c>
    </row>
    <row r="558" spans="1:12" ht="27">
      <c r="A558" s="10" t="s">
        <v>18093</v>
      </c>
      <c r="B558" s="35" t="s">
        <v>18094</v>
      </c>
      <c r="C558" s="13" t="s">
        <v>18095</v>
      </c>
      <c r="D558" s="47" t="s">
        <v>18096</v>
      </c>
      <c r="E558" s="17" t="s">
        <v>18097</v>
      </c>
      <c r="F558" s="5" t="s">
        <v>18098</v>
      </c>
      <c r="G558" s="5" t="s">
        <v>18099</v>
      </c>
      <c r="H558" s="6" t="s">
        <v>18100</v>
      </c>
      <c r="I558" s="7" t="s">
        <v>18101</v>
      </c>
      <c r="J558" s="13"/>
      <c r="L558" s="5" t="s">
        <v>57</v>
      </c>
    </row>
    <row r="559" spans="1:12" ht="27">
      <c r="A559" s="10" t="s">
        <v>18102</v>
      </c>
      <c r="B559" s="35" t="s">
        <v>18103</v>
      </c>
      <c r="C559" s="13" t="s">
        <v>18104</v>
      </c>
      <c r="D559" s="47" t="s">
        <v>18105</v>
      </c>
      <c r="E559" s="17" t="s">
        <v>18106</v>
      </c>
      <c r="F559" s="5" t="s">
        <v>18107</v>
      </c>
      <c r="G559" s="5" t="s">
        <v>18108</v>
      </c>
      <c r="H559" s="6" t="s">
        <v>18109</v>
      </c>
      <c r="I559" s="7" t="s">
        <v>18110</v>
      </c>
      <c r="J559" s="13"/>
      <c r="L559" s="5" t="s">
        <v>57</v>
      </c>
    </row>
    <row r="560" spans="1:12" ht="14.4">
      <c r="A560" s="10" t="s">
        <v>18111</v>
      </c>
      <c r="B560" s="35" t="s">
        <v>18112</v>
      </c>
      <c r="C560" s="13" t="s">
        <v>18113</v>
      </c>
      <c r="D560" s="47" t="s">
        <v>18114</v>
      </c>
      <c r="E560" s="17" t="s">
        <v>18115</v>
      </c>
      <c r="F560" s="5" t="s">
        <v>18116</v>
      </c>
      <c r="G560" s="5" t="s">
        <v>16014</v>
      </c>
      <c r="H560" s="6" t="s">
        <v>18117</v>
      </c>
      <c r="I560" s="7" t="s">
        <v>18118</v>
      </c>
      <c r="J560" s="13"/>
      <c r="L560" s="5" t="s">
        <v>57</v>
      </c>
    </row>
    <row r="561" spans="1:12" ht="14.4">
      <c r="A561" s="10" t="s">
        <v>18119</v>
      </c>
      <c r="B561" s="13" t="s">
        <v>18120</v>
      </c>
      <c r="C561" s="13" t="s">
        <v>2864</v>
      </c>
      <c r="D561" s="47" t="s">
        <v>2865</v>
      </c>
      <c r="E561" s="17" t="s">
        <v>2866</v>
      </c>
      <c r="F561" s="5" t="s">
        <v>18121</v>
      </c>
      <c r="G561" s="5" t="s">
        <v>2868</v>
      </c>
      <c r="H561" s="6" t="s">
        <v>2869</v>
      </c>
      <c r="I561" s="7" t="s">
        <v>4883</v>
      </c>
      <c r="J561" s="13"/>
      <c r="L561" s="5" t="s">
        <v>57</v>
      </c>
    </row>
    <row r="562" spans="1:12" ht="14.4">
      <c r="A562" s="10" t="s">
        <v>18122</v>
      </c>
      <c r="B562" s="35" t="s">
        <v>18123</v>
      </c>
      <c r="C562" s="13" t="s">
        <v>18124</v>
      </c>
      <c r="D562" s="47" t="s">
        <v>18125</v>
      </c>
      <c r="E562" s="17" t="s">
        <v>18126</v>
      </c>
      <c r="F562" s="5" t="s">
        <v>18127</v>
      </c>
      <c r="G562" s="5" t="s">
        <v>16032</v>
      </c>
      <c r="H562" s="6" t="s">
        <v>18128</v>
      </c>
      <c r="I562" s="7" t="s">
        <v>18129</v>
      </c>
      <c r="J562" s="13"/>
      <c r="L562" s="5" t="s">
        <v>57</v>
      </c>
    </row>
    <row r="563" spans="1:12" ht="14.4">
      <c r="A563" s="10" t="s">
        <v>18130</v>
      </c>
      <c r="B563" s="35" t="s">
        <v>18131</v>
      </c>
      <c r="C563" s="13" t="s">
        <v>18132</v>
      </c>
      <c r="D563" s="47" t="s">
        <v>18133</v>
      </c>
      <c r="E563" s="17" t="s">
        <v>18134</v>
      </c>
      <c r="F563" s="5" t="s">
        <v>18135</v>
      </c>
      <c r="G563" s="5" t="s">
        <v>16041</v>
      </c>
      <c r="H563" s="6" t="s">
        <v>18136</v>
      </c>
      <c r="I563" s="7" t="s">
        <v>18137</v>
      </c>
      <c r="J563" s="13"/>
      <c r="L563" s="5" t="s">
        <v>57</v>
      </c>
    </row>
    <row r="564" spans="1:12" ht="14.4">
      <c r="A564" s="10" t="s">
        <v>18138</v>
      </c>
      <c r="B564" s="13" t="s">
        <v>18139</v>
      </c>
      <c r="C564" s="13" t="s">
        <v>18140</v>
      </c>
      <c r="D564" s="47" t="s">
        <v>18141</v>
      </c>
      <c r="E564" s="17" t="s">
        <v>18142</v>
      </c>
      <c r="F564" s="5" t="s">
        <v>18135</v>
      </c>
      <c r="G564" s="5" t="s">
        <v>18143</v>
      </c>
      <c r="H564" s="6" t="s">
        <v>18144</v>
      </c>
      <c r="I564" s="7" t="s">
        <v>18145</v>
      </c>
      <c r="J564" s="13"/>
      <c r="L564" s="5" t="s">
        <v>57</v>
      </c>
    </row>
    <row r="565" spans="1:12" ht="14.4">
      <c r="A565" s="10" t="s">
        <v>18146</v>
      </c>
      <c r="B565" s="13" t="s">
        <v>18147</v>
      </c>
      <c r="C565" s="13" t="s">
        <v>18148</v>
      </c>
      <c r="D565" s="47" t="s">
        <v>18149</v>
      </c>
      <c r="E565" s="17" t="s">
        <v>18150</v>
      </c>
      <c r="F565" s="5" t="s">
        <v>18151</v>
      </c>
      <c r="G565" s="5" t="s">
        <v>18152</v>
      </c>
      <c r="H565" s="6" t="s">
        <v>18153</v>
      </c>
      <c r="I565" s="7" t="s">
        <v>18154</v>
      </c>
      <c r="J565" s="13"/>
      <c r="L565" s="5" t="s">
        <v>57</v>
      </c>
    </row>
    <row r="566" spans="1:12" ht="14.4">
      <c r="A566" s="10" t="s">
        <v>18155</v>
      </c>
      <c r="B566" s="13" t="s">
        <v>18156</v>
      </c>
      <c r="C566" s="13" t="s">
        <v>18157</v>
      </c>
      <c r="D566" s="47" t="s">
        <v>18158</v>
      </c>
      <c r="E566" s="17" t="s">
        <v>18159</v>
      </c>
      <c r="F566" s="5" t="s">
        <v>18160</v>
      </c>
      <c r="G566" s="5" t="s">
        <v>18161</v>
      </c>
      <c r="H566" s="6" t="s">
        <v>18162</v>
      </c>
      <c r="I566" s="7" t="s">
        <v>18163</v>
      </c>
      <c r="J566" s="13"/>
      <c r="L566" s="5" t="s">
        <v>57</v>
      </c>
    </row>
    <row r="567" spans="1:12" ht="14.4">
      <c r="A567" s="10" t="s">
        <v>18164</v>
      </c>
      <c r="B567" s="35" t="s">
        <v>18165</v>
      </c>
      <c r="C567" s="13" t="s">
        <v>18166</v>
      </c>
      <c r="D567" s="47" t="s">
        <v>18167</v>
      </c>
      <c r="E567" s="17" t="s">
        <v>18168</v>
      </c>
      <c r="F567" s="5" t="s">
        <v>18169</v>
      </c>
      <c r="G567" s="5" t="s">
        <v>18170</v>
      </c>
      <c r="H567" s="6" t="s">
        <v>18171</v>
      </c>
      <c r="I567" s="7" t="s">
        <v>18172</v>
      </c>
      <c r="J567" s="13"/>
      <c r="L567" s="5" t="s">
        <v>57</v>
      </c>
    </row>
    <row r="568" spans="1:12" ht="14.4">
      <c r="A568" s="10" t="s">
        <v>18173</v>
      </c>
      <c r="B568" s="35" t="s">
        <v>18174</v>
      </c>
      <c r="C568" s="13" t="s">
        <v>18175</v>
      </c>
      <c r="D568" s="47" t="s">
        <v>18176</v>
      </c>
      <c r="E568" s="17" t="s">
        <v>18177</v>
      </c>
      <c r="F568" s="5" t="s">
        <v>18178</v>
      </c>
      <c r="G568" s="5" t="s">
        <v>16070</v>
      </c>
      <c r="H568" s="6" t="s">
        <v>18179</v>
      </c>
      <c r="I568" s="7" t="s">
        <v>18180</v>
      </c>
      <c r="J568" s="13"/>
      <c r="L568" s="5" t="s">
        <v>57</v>
      </c>
    </row>
    <row r="569" spans="1:12" ht="14.4">
      <c r="A569" s="10" t="s">
        <v>18181</v>
      </c>
      <c r="B569" s="13" t="s">
        <v>18182</v>
      </c>
      <c r="C569" s="13" t="s">
        <v>18183</v>
      </c>
      <c r="D569" s="47" t="s">
        <v>18184</v>
      </c>
      <c r="E569" s="17" t="s">
        <v>18185</v>
      </c>
      <c r="F569" s="5" t="s">
        <v>18186</v>
      </c>
      <c r="G569" s="5" t="s">
        <v>18187</v>
      </c>
      <c r="H569" s="6" t="s">
        <v>18188</v>
      </c>
      <c r="I569" s="7" t="s">
        <v>18189</v>
      </c>
      <c r="J569" s="13"/>
      <c r="L569" s="5" t="s">
        <v>57</v>
      </c>
    </row>
    <row r="570" spans="1:12" ht="14.4">
      <c r="A570" s="10" t="s">
        <v>18190</v>
      </c>
      <c r="B570" s="35" t="s">
        <v>18191</v>
      </c>
      <c r="C570" s="13" t="s">
        <v>18192</v>
      </c>
      <c r="D570" s="47" t="s">
        <v>18193</v>
      </c>
      <c r="E570" s="17" t="s">
        <v>18194</v>
      </c>
      <c r="F570" s="5" t="s">
        <v>18195</v>
      </c>
      <c r="G570" s="5" t="s">
        <v>18196</v>
      </c>
      <c r="H570" s="6" t="s">
        <v>18197</v>
      </c>
      <c r="I570" s="7" t="s">
        <v>18198</v>
      </c>
      <c r="J570" s="13"/>
      <c r="L570" s="5" t="s">
        <v>57</v>
      </c>
    </row>
    <row r="571" spans="1:12" ht="26.4">
      <c r="A571" s="10" t="s">
        <v>18199</v>
      </c>
      <c r="B571" s="13" t="s">
        <v>18200</v>
      </c>
      <c r="C571" s="13" t="s">
        <v>18201</v>
      </c>
      <c r="D571" s="47" t="s">
        <v>18202</v>
      </c>
      <c r="E571" s="17" t="s">
        <v>18203</v>
      </c>
      <c r="F571" s="5" t="s">
        <v>18204</v>
      </c>
      <c r="G571" s="5" t="s">
        <v>2738</v>
      </c>
      <c r="H571" s="6" t="s">
        <v>18205</v>
      </c>
      <c r="I571" s="7" t="s">
        <v>18206</v>
      </c>
      <c r="J571" s="13"/>
      <c r="L571" s="5" t="s">
        <v>57</v>
      </c>
    </row>
    <row r="572" spans="1:12" ht="26.4">
      <c r="A572" s="10" t="s">
        <v>18207</v>
      </c>
      <c r="B572" s="13" t="s">
        <v>18208</v>
      </c>
      <c r="C572" s="13" t="s">
        <v>18209</v>
      </c>
      <c r="D572" s="47" t="s">
        <v>18210</v>
      </c>
      <c r="E572" s="17" t="s">
        <v>18211</v>
      </c>
      <c r="F572" s="5" t="s">
        <v>18212</v>
      </c>
      <c r="G572" s="5" t="s">
        <v>18213</v>
      </c>
      <c r="H572" s="6" t="s">
        <v>18214</v>
      </c>
      <c r="I572" s="7" t="s">
        <v>18215</v>
      </c>
      <c r="J572" s="13"/>
      <c r="L572" s="5" t="s">
        <v>57</v>
      </c>
    </row>
    <row r="573" spans="1:12" ht="14.4">
      <c r="A573" s="10" t="s">
        <v>18216</v>
      </c>
      <c r="B573" s="13" t="s">
        <v>18217</v>
      </c>
      <c r="C573" s="13" t="s">
        <v>18218</v>
      </c>
      <c r="D573" s="47" t="s">
        <v>18219</v>
      </c>
      <c r="E573" s="17" t="s">
        <v>18220</v>
      </c>
      <c r="F573" s="5" t="s">
        <v>18221</v>
      </c>
      <c r="G573" s="5" t="s">
        <v>18222</v>
      </c>
      <c r="H573" s="6" t="s">
        <v>18223</v>
      </c>
      <c r="I573" s="7" t="s">
        <v>18224</v>
      </c>
      <c r="J573" s="13"/>
      <c r="L573" s="5" t="s">
        <v>57</v>
      </c>
    </row>
    <row r="574" spans="1:12" ht="14.4">
      <c r="A574" s="10" t="s">
        <v>18225</v>
      </c>
      <c r="B574" s="13" t="s">
        <v>18226</v>
      </c>
      <c r="C574" s="13" t="s">
        <v>18227</v>
      </c>
      <c r="D574" s="47" t="s">
        <v>18228</v>
      </c>
      <c r="E574" s="17" t="s">
        <v>18229</v>
      </c>
      <c r="F574" s="5" t="s">
        <v>18230</v>
      </c>
      <c r="G574" s="5" t="s">
        <v>18231</v>
      </c>
      <c r="H574" s="6" t="s">
        <v>18232</v>
      </c>
      <c r="I574" s="7" t="s">
        <v>18233</v>
      </c>
      <c r="J574" s="13"/>
      <c r="L574" s="5" t="s">
        <v>57</v>
      </c>
    </row>
    <row r="575" spans="1:12" ht="14.4">
      <c r="A575" s="10" t="s">
        <v>18234</v>
      </c>
      <c r="B575" s="13" t="s">
        <v>18235</v>
      </c>
      <c r="C575" s="13" t="s">
        <v>18236</v>
      </c>
      <c r="D575" s="47" t="s">
        <v>18237</v>
      </c>
      <c r="E575" s="17" t="s">
        <v>18238</v>
      </c>
      <c r="F575" s="5" t="s">
        <v>18239</v>
      </c>
      <c r="G575" s="5" t="s">
        <v>18240</v>
      </c>
      <c r="H575" s="6" t="s">
        <v>18241</v>
      </c>
      <c r="I575" s="7" t="s">
        <v>18242</v>
      </c>
      <c r="J575" s="13"/>
      <c r="L575" s="5" t="s">
        <v>57</v>
      </c>
    </row>
    <row r="576" spans="1:12" ht="26.4">
      <c r="A576" s="10" t="s">
        <v>18243</v>
      </c>
      <c r="B576" s="13" t="s">
        <v>18244</v>
      </c>
      <c r="C576" s="13" t="s">
        <v>18245</v>
      </c>
      <c r="D576" s="47" t="s">
        <v>18246</v>
      </c>
      <c r="E576" s="17" t="s">
        <v>18247</v>
      </c>
      <c r="F576" s="5" t="s">
        <v>18248</v>
      </c>
      <c r="G576" s="5" t="s">
        <v>2671</v>
      </c>
      <c r="H576" s="6" t="s">
        <v>18249</v>
      </c>
      <c r="I576" s="7" t="s">
        <v>18250</v>
      </c>
      <c r="J576" s="13"/>
      <c r="L576" s="5" t="s">
        <v>57</v>
      </c>
    </row>
    <row r="577" spans="1:24" ht="26.4">
      <c r="A577" s="10" t="s">
        <v>18251</v>
      </c>
      <c r="B577" s="13" t="s">
        <v>18252</v>
      </c>
      <c r="C577" s="13" t="s">
        <v>18253</v>
      </c>
      <c r="D577" s="47" t="s">
        <v>18254</v>
      </c>
      <c r="E577" s="17" t="s">
        <v>18255</v>
      </c>
      <c r="F577" s="5" t="s">
        <v>18256</v>
      </c>
      <c r="G577" s="5" t="s">
        <v>2681</v>
      </c>
      <c r="H577" s="6" t="s">
        <v>18257</v>
      </c>
      <c r="I577" s="7" t="s">
        <v>18258</v>
      </c>
      <c r="J577" s="13"/>
      <c r="L577" s="5" t="s">
        <v>57</v>
      </c>
    </row>
    <row r="578" spans="1:24" ht="14.4">
      <c r="A578" s="10" t="s">
        <v>18259</v>
      </c>
      <c r="B578" s="13" t="s">
        <v>18260</v>
      </c>
      <c r="C578" s="13" t="s">
        <v>18261</v>
      </c>
      <c r="D578" s="47" t="s">
        <v>18262</v>
      </c>
      <c r="E578" s="17" t="s">
        <v>18263</v>
      </c>
      <c r="F578" s="5" t="s">
        <v>18264</v>
      </c>
      <c r="G578" s="5" t="s">
        <v>18265</v>
      </c>
      <c r="H578" s="6" t="s">
        <v>18266</v>
      </c>
      <c r="I578" s="7" t="s">
        <v>18267</v>
      </c>
      <c r="J578" s="13"/>
      <c r="L578" s="5" t="s">
        <v>57</v>
      </c>
    </row>
    <row r="579" spans="1:24" ht="14.4">
      <c r="A579" s="10" t="s">
        <v>18268</v>
      </c>
      <c r="B579" s="13" t="s">
        <v>18269</v>
      </c>
      <c r="C579" s="13" t="s">
        <v>18270</v>
      </c>
      <c r="D579" s="47" t="s">
        <v>18271</v>
      </c>
      <c r="E579" s="88" t="s">
        <v>18272</v>
      </c>
      <c r="F579" s="95" t="s">
        <v>18273</v>
      </c>
      <c r="G579" s="5" t="s">
        <v>18274</v>
      </c>
      <c r="H579" s="6" t="s">
        <v>18275</v>
      </c>
      <c r="I579" s="7" t="s">
        <v>18276</v>
      </c>
      <c r="J579" s="5"/>
      <c r="K579" s="5"/>
      <c r="L579" s="5" t="s">
        <v>57</v>
      </c>
      <c r="M579" s="5"/>
      <c r="N579" s="5"/>
      <c r="O579" s="5"/>
      <c r="P579" s="5"/>
      <c r="Q579" s="5"/>
      <c r="R579" s="5"/>
      <c r="S579" s="5"/>
      <c r="T579" s="5"/>
      <c r="U579" s="5"/>
      <c r="V579" s="5"/>
      <c r="W579" s="5"/>
      <c r="X579" s="5"/>
    </row>
    <row r="580" spans="1:24" ht="14.4">
      <c r="A580" s="10" t="s">
        <v>18277</v>
      </c>
      <c r="B580" s="13" t="s">
        <v>18278</v>
      </c>
      <c r="C580" s="13" t="s">
        <v>18279</v>
      </c>
      <c r="D580" s="47" t="s">
        <v>18280</v>
      </c>
      <c r="E580" s="88" t="s">
        <v>18281</v>
      </c>
      <c r="F580" s="5" t="s">
        <v>18282</v>
      </c>
      <c r="G580" s="5" t="s">
        <v>18283</v>
      </c>
      <c r="H580" s="6" t="s">
        <v>18284</v>
      </c>
      <c r="I580" s="7" t="s">
        <v>18285</v>
      </c>
      <c r="J580" s="5"/>
      <c r="K580" s="5"/>
      <c r="L580" s="5" t="s">
        <v>57</v>
      </c>
      <c r="M580" s="5"/>
      <c r="N580" s="5"/>
      <c r="O580" s="5"/>
      <c r="P580" s="5"/>
      <c r="Q580" s="5"/>
      <c r="R580" s="5"/>
      <c r="S580" s="5"/>
      <c r="T580" s="5"/>
      <c r="U580" s="5"/>
      <c r="V580" s="5"/>
      <c r="W580" s="5"/>
      <c r="X580" s="5"/>
    </row>
    <row r="581" spans="1:24" ht="14.4">
      <c r="A581" s="10" t="s">
        <v>18286</v>
      </c>
      <c r="B581" s="13" t="s">
        <v>18287</v>
      </c>
      <c r="C581" s="13" t="s">
        <v>18288</v>
      </c>
      <c r="D581" s="47" t="s">
        <v>18289</v>
      </c>
      <c r="E581" s="88" t="s">
        <v>18290</v>
      </c>
      <c r="F581" s="95" t="s">
        <v>18291</v>
      </c>
      <c r="G581" s="5" t="s">
        <v>18292</v>
      </c>
      <c r="H581" s="6" t="s">
        <v>18293</v>
      </c>
      <c r="I581" s="7" t="s">
        <v>18294</v>
      </c>
      <c r="J581" s="5"/>
      <c r="K581" s="5"/>
      <c r="L581" s="5" t="s">
        <v>57</v>
      </c>
      <c r="M581" s="5"/>
      <c r="N581" s="5"/>
      <c r="O581" s="5"/>
      <c r="P581" s="5"/>
      <c r="Q581" s="5"/>
      <c r="R581" s="5"/>
      <c r="S581" s="5"/>
      <c r="T581" s="5"/>
      <c r="U581" s="5"/>
      <c r="V581" s="5"/>
      <c r="W581" s="5"/>
      <c r="X581" s="5"/>
    </row>
    <row r="582" spans="1:24" ht="14.4">
      <c r="A582" s="10" t="s">
        <v>18295</v>
      </c>
      <c r="B582" s="13" t="s">
        <v>18296</v>
      </c>
      <c r="C582" s="13" t="s">
        <v>18297</v>
      </c>
      <c r="D582" s="47" t="s">
        <v>18298</v>
      </c>
      <c r="E582" s="88" t="s">
        <v>18299</v>
      </c>
      <c r="F582" s="5" t="s">
        <v>18300</v>
      </c>
      <c r="G582" s="5" t="s">
        <v>18301</v>
      </c>
      <c r="H582" s="6" t="s">
        <v>18302</v>
      </c>
      <c r="I582" s="7" t="s">
        <v>18303</v>
      </c>
      <c r="J582" s="5"/>
      <c r="K582" s="5"/>
      <c r="L582" s="5" t="s">
        <v>57</v>
      </c>
      <c r="M582" s="5"/>
      <c r="N582" s="5"/>
      <c r="O582" s="5"/>
      <c r="P582" s="5"/>
      <c r="Q582" s="5"/>
      <c r="R582" s="5"/>
      <c r="S582" s="5"/>
      <c r="T582" s="5"/>
      <c r="U582" s="5"/>
      <c r="V582" s="5"/>
      <c r="W582" s="5"/>
      <c r="X582" s="5"/>
    </row>
    <row r="583" spans="1:24" ht="14.4">
      <c r="A583" s="10" t="s">
        <v>18304</v>
      </c>
      <c r="B583" s="13" t="s">
        <v>18305</v>
      </c>
      <c r="C583" s="13" t="s">
        <v>18306</v>
      </c>
      <c r="D583" s="47" t="s">
        <v>18307</v>
      </c>
      <c r="E583" s="17" t="s">
        <v>18308</v>
      </c>
      <c r="F583" s="5" t="s">
        <v>18309</v>
      </c>
      <c r="G583" s="5" t="s">
        <v>18310</v>
      </c>
      <c r="H583" s="6" t="s">
        <v>18311</v>
      </c>
      <c r="I583" s="7" t="s">
        <v>18312</v>
      </c>
      <c r="J583" s="13"/>
      <c r="L583" s="5" t="s">
        <v>57</v>
      </c>
    </row>
    <row r="584" spans="1:24" ht="14.4">
      <c r="A584" s="10" t="s">
        <v>18313</v>
      </c>
      <c r="B584" s="35" t="s">
        <v>18305</v>
      </c>
      <c r="C584" s="13" t="s">
        <v>18306</v>
      </c>
      <c r="D584" s="47" t="s">
        <v>18307</v>
      </c>
      <c r="E584" s="17" t="s">
        <v>18308</v>
      </c>
      <c r="F584" s="5" t="s">
        <v>18314</v>
      </c>
      <c r="G584" s="5" t="s">
        <v>18310</v>
      </c>
      <c r="H584" s="6" t="s">
        <v>18311</v>
      </c>
      <c r="I584" s="7" t="s">
        <v>18312</v>
      </c>
      <c r="J584" s="13"/>
      <c r="L584" s="5" t="s">
        <v>57</v>
      </c>
    </row>
    <row r="585" spans="1:24" ht="14.4">
      <c r="A585" s="10" t="s">
        <v>18315</v>
      </c>
      <c r="B585" s="35" t="s">
        <v>18305</v>
      </c>
      <c r="C585" s="13" t="s">
        <v>18306</v>
      </c>
      <c r="D585" s="47" t="s">
        <v>18307</v>
      </c>
      <c r="E585" s="17" t="s">
        <v>18308</v>
      </c>
      <c r="F585" s="5" t="s">
        <v>18314</v>
      </c>
      <c r="G585" s="5" t="s">
        <v>18310</v>
      </c>
      <c r="H585" s="6" t="s">
        <v>18311</v>
      </c>
      <c r="I585" s="7" t="s">
        <v>18312</v>
      </c>
      <c r="J585" s="13"/>
      <c r="L585" s="5" t="s">
        <v>57</v>
      </c>
    </row>
    <row r="586" spans="1:24" ht="14.4">
      <c r="A586" s="10" t="s">
        <v>18316</v>
      </c>
      <c r="B586" s="13" t="s">
        <v>18317</v>
      </c>
      <c r="C586" s="13" t="s">
        <v>18318</v>
      </c>
      <c r="D586" s="47" t="s">
        <v>18319</v>
      </c>
      <c r="E586" s="17" t="s">
        <v>18320</v>
      </c>
      <c r="F586" s="5" t="s">
        <v>18321</v>
      </c>
      <c r="G586" s="5" t="s">
        <v>18322</v>
      </c>
      <c r="H586" s="6" t="s">
        <v>18323</v>
      </c>
      <c r="I586" s="7" t="s">
        <v>18324</v>
      </c>
      <c r="J586" s="13"/>
      <c r="L586" s="5" t="s">
        <v>57</v>
      </c>
    </row>
    <row r="587" spans="1:24" ht="27">
      <c r="A587" s="10" t="s">
        <v>18325</v>
      </c>
      <c r="B587" s="35" t="s">
        <v>18326</v>
      </c>
      <c r="C587" s="13" t="s">
        <v>18327</v>
      </c>
      <c r="D587" s="47" t="s">
        <v>18328</v>
      </c>
      <c r="E587" s="17" t="s">
        <v>18329</v>
      </c>
      <c r="F587" s="5" t="s">
        <v>18330</v>
      </c>
      <c r="G587" s="5" t="s">
        <v>18331</v>
      </c>
      <c r="H587" s="6" t="s">
        <v>18332</v>
      </c>
      <c r="I587" s="7" t="s">
        <v>18333</v>
      </c>
      <c r="J587" s="13"/>
      <c r="L587" s="5" t="s">
        <v>57</v>
      </c>
    </row>
    <row r="588" spans="1:24" ht="27">
      <c r="A588" s="10" t="s">
        <v>18334</v>
      </c>
      <c r="B588" s="35" t="s">
        <v>18335</v>
      </c>
      <c r="C588" s="13" t="s">
        <v>18336</v>
      </c>
      <c r="D588" s="47" t="s">
        <v>18337</v>
      </c>
      <c r="E588" s="17" t="s">
        <v>18338</v>
      </c>
      <c r="F588" s="5" t="s">
        <v>18339</v>
      </c>
      <c r="G588" s="5" t="s">
        <v>18340</v>
      </c>
      <c r="H588" s="6" t="s">
        <v>18341</v>
      </c>
      <c r="I588" s="7" t="s">
        <v>18342</v>
      </c>
      <c r="J588" s="13"/>
      <c r="L588" s="5" t="s">
        <v>57</v>
      </c>
    </row>
    <row r="589" spans="1:24" ht="27">
      <c r="A589" s="10" t="s">
        <v>18343</v>
      </c>
      <c r="B589" s="35" t="s">
        <v>18344</v>
      </c>
      <c r="C589" s="13" t="s">
        <v>18345</v>
      </c>
      <c r="D589" s="47" t="s">
        <v>18346</v>
      </c>
      <c r="E589" s="17" t="s">
        <v>18347</v>
      </c>
      <c r="F589" s="5" t="s">
        <v>18348</v>
      </c>
      <c r="G589" s="5" t="s">
        <v>18349</v>
      </c>
      <c r="H589" s="6" t="s">
        <v>18350</v>
      </c>
      <c r="I589" s="7" t="s">
        <v>18351</v>
      </c>
      <c r="J589" s="13"/>
      <c r="L589" s="5" t="s">
        <v>57</v>
      </c>
    </row>
    <row r="590" spans="1:24" ht="27">
      <c r="A590" s="10" t="s">
        <v>18352</v>
      </c>
      <c r="B590" s="35" t="s">
        <v>18353</v>
      </c>
      <c r="C590" s="13" t="s">
        <v>18354</v>
      </c>
      <c r="D590" s="47" t="s">
        <v>18355</v>
      </c>
      <c r="E590" s="17" t="s">
        <v>18356</v>
      </c>
      <c r="F590" s="5" t="s">
        <v>18357</v>
      </c>
      <c r="G590" s="5" t="s">
        <v>18358</v>
      </c>
      <c r="H590" s="6" t="s">
        <v>18359</v>
      </c>
      <c r="I590" s="7" t="s">
        <v>18360</v>
      </c>
      <c r="J590" s="13"/>
      <c r="L590" s="5" t="s">
        <v>57</v>
      </c>
    </row>
    <row r="591" spans="1:24" ht="27">
      <c r="A591" s="10" t="s">
        <v>18361</v>
      </c>
      <c r="B591" s="35" t="s">
        <v>18362</v>
      </c>
      <c r="C591" s="13" t="s">
        <v>18363</v>
      </c>
      <c r="D591" s="47" t="s">
        <v>18364</v>
      </c>
      <c r="E591" s="17" t="s">
        <v>18365</v>
      </c>
      <c r="F591" s="5" t="s">
        <v>18366</v>
      </c>
      <c r="G591" s="5" t="s">
        <v>18367</v>
      </c>
      <c r="H591" s="6" t="s">
        <v>18368</v>
      </c>
      <c r="I591" s="7" t="s">
        <v>18369</v>
      </c>
      <c r="J591" s="13"/>
      <c r="L591" s="5" t="s">
        <v>57</v>
      </c>
    </row>
    <row r="592" spans="1:24" ht="26.4">
      <c r="A592" s="10" t="s">
        <v>18370</v>
      </c>
      <c r="B592" s="13" t="s">
        <v>18371</v>
      </c>
      <c r="C592" s="13" t="s">
        <v>18372</v>
      </c>
      <c r="D592" s="47" t="s">
        <v>18373</v>
      </c>
      <c r="E592" s="17" t="s">
        <v>18374</v>
      </c>
      <c r="F592" s="5" t="s">
        <v>18375</v>
      </c>
      <c r="G592" s="5" t="s">
        <v>18376</v>
      </c>
      <c r="H592" s="6" t="s">
        <v>18377</v>
      </c>
      <c r="I592" s="7" t="s">
        <v>18378</v>
      </c>
      <c r="J592" s="13"/>
      <c r="L592" s="5" t="s">
        <v>57</v>
      </c>
    </row>
    <row r="593" spans="1:12" ht="14.4">
      <c r="A593" s="10" t="s">
        <v>18379</v>
      </c>
      <c r="B593" s="13" t="s">
        <v>18380</v>
      </c>
      <c r="C593" s="13" t="s">
        <v>18381</v>
      </c>
      <c r="D593" s="47" t="s">
        <v>18382</v>
      </c>
      <c r="E593" s="17" t="s">
        <v>18383</v>
      </c>
      <c r="F593" s="5" t="s">
        <v>18384</v>
      </c>
      <c r="G593" s="5" t="s">
        <v>18385</v>
      </c>
      <c r="H593" s="6" t="s">
        <v>18386</v>
      </c>
      <c r="I593" s="7" t="s">
        <v>18387</v>
      </c>
      <c r="J593" s="13"/>
      <c r="L593" s="5" t="s">
        <v>57</v>
      </c>
    </row>
    <row r="594" spans="1:12" ht="14.4">
      <c r="A594" s="10" t="s">
        <v>18388</v>
      </c>
      <c r="B594" s="13" t="s">
        <v>18389</v>
      </c>
      <c r="C594" s="13" t="s">
        <v>18390</v>
      </c>
      <c r="D594" s="47" t="s">
        <v>18391</v>
      </c>
      <c r="E594" s="17" t="s">
        <v>18392</v>
      </c>
      <c r="F594" s="5" t="s">
        <v>18393</v>
      </c>
      <c r="G594" s="5" t="s">
        <v>18394</v>
      </c>
      <c r="H594" s="6" t="s">
        <v>18395</v>
      </c>
      <c r="I594" s="7" t="s">
        <v>18396</v>
      </c>
      <c r="J594" s="13"/>
      <c r="L594" s="5" t="s">
        <v>57</v>
      </c>
    </row>
    <row r="595" spans="1:12" ht="14.4">
      <c r="A595" s="10" t="s">
        <v>18397</v>
      </c>
      <c r="B595" s="13" t="s">
        <v>18398</v>
      </c>
      <c r="C595" s="13" t="s">
        <v>18399</v>
      </c>
      <c r="D595" s="47" t="s">
        <v>18400</v>
      </c>
      <c r="E595" s="17" t="s">
        <v>18401</v>
      </c>
      <c r="F595" s="5" t="s">
        <v>18402</v>
      </c>
      <c r="G595" s="5" t="s">
        <v>18403</v>
      </c>
      <c r="H595" s="6" t="s">
        <v>18404</v>
      </c>
      <c r="I595" s="7" t="s">
        <v>18405</v>
      </c>
      <c r="J595" s="13"/>
      <c r="L595" s="5" t="s">
        <v>57</v>
      </c>
    </row>
    <row r="596" spans="1:12" ht="14.4">
      <c r="A596" s="10" t="s">
        <v>18406</v>
      </c>
      <c r="B596" s="13" t="s">
        <v>18407</v>
      </c>
      <c r="C596" s="13" t="s">
        <v>18408</v>
      </c>
      <c r="D596" s="47" t="s">
        <v>18409</v>
      </c>
      <c r="E596" s="17" t="s">
        <v>18410</v>
      </c>
      <c r="F596" s="5" t="s">
        <v>18411</v>
      </c>
      <c r="G596" s="5" t="s">
        <v>18412</v>
      </c>
      <c r="H596" s="6" t="s">
        <v>18413</v>
      </c>
      <c r="I596" s="7" t="s">
        <v>18414</v>
      </c>
      <c r="J596" s="13"/>
      <c r="L596" s="5" t="s">
        <v>57</v>
      </c>
    </row>
    <row r="597" spans="1:12" ht="14.4">
      <c r="A597" s="10" t="s">
        <v>18415</v>
      </c>
      <c r="B597" s="13" t="s">
        <v>18416</v>
      </c>
      <c r="C597" s="13" t="s">
        <v>18417</v>
      </c>
      <c r="D597" s="47" t="s">
        <v>18418</v>
      </c>
      <c r="E597" s="17" t="s">
        <v>18419</v>
      </c>
      <c r="F597" s="5" t="s">
        <v>18420</v>
      </c>
      <c r="G597" s="5" t="s">
        <v>18421</v>
      </c>
      <c r="H597" s="6" t="s">
        <v>18422</v>
      </c>
      <c r="I597" s="7" t="s">
        <v>18423</v>
      </c>
      <c r="J597" s="13"/>
      <c r="L597" s="5" t="s">
        <v>57</v>
      </c>
    </row>
    <row r="598" spans="1:12" ht="26.4">
      <c r="A598" s="10" t="s">
        <v>18424</v>
      </c>
      <c r="B598" s="13" t="s">
        <v>18425</v>
      </c>
      <c r="C598" s="13" t="s">
        <v>18426</v>
      </c>
      <c r="D598" s="47" t="s">
        <v>18427</v>
      </c>
      <c r="E598" s="17" t="s">
        <v>18428</v>
      </c>
      <c r="F598" s="5" t="s">
        <v>18429</v>
      </c>
      <c r="G598" s="5" t="s">
        <v>18430</v>
      </c>
      <c r="H598" s="6" t="s">
        <v>18431</v>
      </c>
      <c r="I598" s="7" t="s">
        <v>18432</v>
      </c>
      <c r="J598" s="13"/>
      <c r="L598" s="5" t="s">
        <v>57</v>
      </c>
    </row>
    <row r="599" spans="1:12" ht="27">
      <c r="A599" s="10" t="s">
        <v>18433</v>
      </c>
      <c r="B599" s="35" t="s">
        <v>18434</v>
      </c>
      <c r="C599" s="13" t="s">
        <v>18435</v>
      </c>
      <c r="D599" s="47" t="s">
        <v>18436</v>
      </c>
      <c r="E599" s="17" t="s">
        <v>18437</v>
      </c>
      <c r="F599" s="5" t="s">
        <v>18438</v>
      </c>
      <c r="G599" s="5" t="s">
        <v>18439</v>
      </c>
      <c r="H599" s="6" t="s">
        <v>18440</v>
      </c>
      <c r="I599" s="7" t="s">
        <v>18441</v>
      </c>
      <c r="J599" s="13"/>
      <c r="L599" s="5" t="s">
        <v>57</v>
      </c>
    </row>
    <row r="600" spans="1:12" ht="27">
      <c r="A600" s="10" t="s">
        <v>18442</v>
      </c>
      <c r="B600" s="35" t="s">
        <v>18443</v>
      </c>
      <c r="C600" s="13" t="s">
        <v>18444</v>
      </c>
      <c r="D600" s="47" t="s">
        <v>18445</v>
      </c>
      <c r="E600" s="17" t="s">
        <v>18446</v>
      </c>
      <c r="F600" s="5" t="s">
        <v>18447</v>
      </c>
      <c r="G600" s="5" t="s">
        <v>18448</v>
      </c>
      <c r="H600" s="6" t="s">
        <v>18449</v>
      </c>
      <c r="I600" s="7" t="s">
        <v>18450</v>
      </c>
      <c r="J600" s="13"/>
      <c r="L600" s="5" t="s">
        <v>57</v>
      </c>
    </row>
    <row r="601" spans="1:12" ht="26.4">
      <c r="A601" s="10" t="s">
        <v>18451</v>
      </c>
      <c r="B601" s="13" t="s">
        <v>18452</v>
      </c>
      <c r="C601" s="13" t="s">
        <v>18453</v>
      </c>
      <c r="D601" s="47" t="s">
        <v>18454</v>
      </c>
      <c r="E601" s="17" t="s">
        <v>18455</v>
      </c>
      <c r="F601" s="5" t="s">
        <v>18456</v>
      </c>
      <c r="G601" s="5" t="s">
        <v>18457</v>
      </c>
      <c r="H601" s="6" t="s">
        <v>18458</v>
      </c>
      <c r="I601" s="7" t="s">
        <v>18459</v>
      </c>
      <c r="J601" s="13"/>
      <c r="L601" s="5" t="s">
        <v>57</v>
      </c>
    </row>
    <row r="602" spans="1:12" ht="26.4">
      <c r="A602" s="10" t="s">
        <v>18460</v>
      </c>
      <c r="B602" s="13" t="s">
        <v>18461</v>
      </c>
      <c r="C602" s="13" t="s">
        <v>18462</v>
      </c>
      <c r="D602" s="47" t="s">
        <v>18463</v>
      </c>
      <c r="E602" s="17" t="s">
        <v>18464</v>
      </c>
      <c r="F602" s="5" t="s">
        <v>18465</v>
      </c>
      <c r="G602" s="5" t="s">
        <v>18466</v>
      </c>
      <c r="H602" s="6" t="s">
        <v>18467</v>
      </c>
      <c r="I602" s="7" t="s">
        <v>18468</v>
      </c>
      <c r="J602" s="13"/>
      <c r="L602" s="5" t="s">
        <v>57</v>
      </c>
    </row>
    <row r="603" spans="1:12" ht="27">
      <c r="A603" s="10" t="s">
        <v>18469</v>
      </c>
      <c r="B603" s="35" t="s">
        <v>18470</v>
      </c>
      <c r="C603" s="13" t="s">
        <v>18471</v>
      </c>
      <c r="D603" s="47" t="s">
        <v>18472</v>
      </c>
      <c r="E603" s="17" t="s">
        <v>18473</v>
      </c>
      <c r="F603" s="5" t="s">
        <v>18474</v>
      </c>
      <c r="G603" s="5" t="s">
        <v>18475</v>
      </c>
      <c r="H603" s="6" t="s">
        <v>18476</v>
      </c>
      <c r="I603" s="7" t="s">
        <v>18477</v>
      </c>
      <c r="J603" s="13"/>
      <c r="L603" s="5" t="s">
        <v>57</v>
      </c>
    </row>
    <row r="604" spans="1:12" ht="27">
      <c r="A604" s="10" t="s">
        <v>18478</v>
      </c>
      <c r="B604" s="35" t="s">
        <v>18479</v>
      </c>
      <c r="C604" s="13" t="s">
        <v>18480</v>
      </c>
      <c r="D604" s="47" t="s">
        <v>18481</v>
      </c>
      <c r="E604" s="17" t="s">
        <v>18482</v>
      </c>
      <c r="F604" s="5" t="s">
        <v>18483</v>
      </c>
      <c r="G604" s="5" t="s">
        <v>18484</v>
      </c>
      <c r="H604" s="6" t="s">
        <v>18485</v>
      </c>
      <c r="I604" s="7" t="s">
        <v>18486</v>
      </c>
      <c r="J604" s="13"/>
      <c r="L604" s="5" t="s">
        <v>57</v>
      </c>
    </row>
    <row r="605" spans="1:12" ht="14.4">
      <c r="A605" s="10" t="s">
        <v>18487</v>
      </c>
      <c r="B605" s="35" t="s">
        <v>18488</v>
      </c>
      <c r="C605" s="35" t="s">
        <v>18489</v>
      </c>
      <c r="D605" s="35" t="s">
        <v>18490</v>
      </c>
      <c r="E605" s="35" t="s">
        <v>18491</v>
      </c>
      <c r="F605" s="35" t="s">
        <v>18492</v>
      </c>
      <c r="G605" s="55" t="s">
        <v>18493</v>
      </c>
      <c r="H605" s="6" t="s">
        <v>18494</v>
      </c>
      <c r="I605" s="7" t="s">
        <v>18495</v>
      </c>
      <c r="J605" s="35" t="s">
        <v>18496</v>
      </c>
      <c r="L605" s="5" t="s">
        <v>57</v>
      </c>
    </row>
    <row r="606" spans="1:12" ht="53.4">
      <c r="A606" s="10" t="s">
        <v>18497</v>
      </c>
      <c r="B606" s="35" t="s">
        <v>18498</v>
      </c>
      <c r="C606" s="13" t="s">
        <v>18499</v>
      </c>
      <c r="D606" s="47" t="s">
        <v>18500</v>
      </c>
      <c r="E606" s="17" t="s">
        <v>18501</v>
      </c>
      <c r="F606" s="5" t="s">
        <v>18502</v>
      </c>
      <c r="G606" s="55" t="s">
        <v>18503</v>
      </c>
      <c r="H606" s="6" t="s">
        <v>18504</v>
      </c>
      <c r="I606" s="7" t="s">
        <v>18505</v>
      </c>
      <c r="J606" s="13" t="s">
        <v>18506</v>
      </c>
      <c r="L606" s="5" t="s">
        <v>57</v>
      </c>
    </row>
    <row r="607" spans="1:12" ht="40.200000000000003">
      <c r="A607" s="10" t="s">
        <v>18507</v>
      </c>
      <c r="B607" s="35" t="s">
        <v>18508</v>
      </c>
      <c r="C607" s="13" t="s">
        <v>18509</v>
      </c>
      <c r="D607" s="47" t="s">
        <v>18510</v>
      </c>
      <c r="E607" s="17" t="s">
        <v>18511</v>
      </c>
      <c r="F607" s="5" t="s">
        <v>18512</v>
      </c>
      <c r="G607" s="55" t="s">
        <v>18513</v>
      </c>
      <c r="H607" s="6" t="s">
        <v>18514</v>
      </c>
      <c r="I607" s="7" t="s">
        <v>18515</v>
      </c>
      <c r="J607" s="13" t="s">
        <v>18516</v>
      </c>
      <c r="L607" s="5" t="s">
        <v>57</v>
      </c>
    </row>
    <row r="608" spans="1:12" ht="40.200000000000003">
      <c r="A608" s="10" t="s">
        <v>18517</v>
      </c>
      <c r="B608" s="35" t="s">
        <v>18518</v>
      </c>
      <c r="C608" s="13" t="s">
        <v>18519</v>
      </c>
      <c r="D608" s="47" t="s">
        <v>18520</v>
      </c>
      <c r="E608" s="17" t="s">
        <v>18521</v>
      </c>
      <c r="F608" s="5" t="s">
        <v>18522</v>
      </c>
      <c r="G608" s="55" t="s">
        <v>18523</v>
      </c>
      <c r="H608" s="6" t="s">
        <v>18524</v>
      </c>
      <c r="I608" s="7" t="s">
        <v>18525</v>
      </c>
      <c r="J608" s="13" t="s">
        <v>18526</v>
      </c>
      <c r="L608" s="5" t="s">
        <v>57</v>
      </c>
    </row>
    <row r="609" spans="1:12" ht="40.200000000000003">
      <c r="A609" s="10" t="s">
        <v>18527</v>
      </c>
      <c r="B609" s="35" t="s">
        <v>18528</v>
      </c>
      <c r="C609" s="13" t="s">
        <v>18529</v>
      </c>
      <c r="D609" s="47" t="s">
        <v>18530</v>
      </c>
      <c r="E609" s="17" t="s">
        <v>18531</v>
      </c>
      <c r="F609" s="5" t="s">
        <v>18532</v>
      </c>
      <c r="G609" s="55" t="s">
        <v>18533</v>
      </c>
      <c r="H609" s="6" t="s">
        <v>18534</v>
      </c>
      <c r="I609" s="7" t="s">
        <v>18535</v>
      </c>
      <c r="J609" s="13" t="s">
        <v>18536</v>
      </c>
      <c r="L609" s="5" t="s">
        <v>57</v>
      </c>
    </row>
    <row r="610" spans="1:12" ht="40.200000000000003">
      <c r="A610" s="10" t="s">
        <v>18537</v>
      </c>
      <c r="B610" s="35" t="s">
        <v>18538</v>
      </c>
      <c r="C610" s="13" t="s">
        <v>18539</v>
      </c>
      <c r="D610" s="47" t="s">
        <v>18540</v>
      </c>
      <c r="E610" s="17" t="s">
        <v>18541</v>
      </c>
      <c r="F610" s="5" t="s">
        <v>18542</v>
      </c>
      <c r="G610" s="55" t="s">
        <v>18543</v>
      </c>
      <c r="H610" s="6" t="s">
        <v>18544</v>
      </c>
      <c r="I610" s="7" t="s">
        <v>18545</v>
      </c>
      <c r="J610" s="13" t="s">
        <v>18546</v>
      </c>
      <c r="L610" s="5" t="s">
        <v>57</v>
      </c>
    </row>
    <row r="611" spans="1:12" ht="14.4">
      <c r="A611" s="10" t="s">
        <v>18547</v>
      </c>
      <c r="B611" s="35" t="s">
        <v>18548</v>
      </c>
      <c r="C611" s="6" t="s">
        <v>18549</v>
      </c>
      <c r="D611" s="6" t="s">
        <v>18550</v>
      </c>
      <c r="E611" s="6" t="s">
        <v>18551</v>
      </c>
      <c r="F611" s="6" t="s">
        <v>18552</v>
      </c>
      <c r="G611" s="55" t="s">
        <v>18553</v>
      </c>
      <c r="H611" s="6" t="s">
        <v>18554</v>
      </c>
      <c r="I611" s="7" t="s">
        <v>18555</v>
      </c>
      <c r="J611" s="13"/>
      <c r="L611" s="5" t="s">
        <v>57</v>
      </c>
    </row>
    <row r="612" spans="1:12" ht="14.4">
      <c r="A612" s="10" t="s">
        <v>18556</v>
      </c>
      <c r="B612" s="35" t="s">
        <v>18557</v>
      </c>
      <c r="C612" s="6" t="s">
        <v>18558</v>
      </c>
      <c r="D612" s="6" t="s">
        <v>18559</v>
      </c>
      <c r="E612" s="6" t="s">
        <v>18560</v>
      </c>
      <c r="F612" s="6" t="s">
        <v>18561</v>
      </c>
      <c r="G612" s="55" t="s">
        <v>18562</v>
      </c>
      <c r="H612" s="6" t="s">
        <v>18563</v>
      </c>
      <c r="I612" s="7" t="s">
        <v>18564</v>
      </c>
      <c r="J612" s="13"/>
      <c r="L612" s="5" t="s">
        <v>57</v>
      </c>
    </row>
    <row r="613" spans="1:12" ht="27">
      <c r="A613" s="10" t="s">
        <v>18565</v>
      </c>
      <c r="B613" s="35" t="s">
        <v>18566</v>
      </c>
      <c r="C613" s="13" t="s">
        <v>18567</v>
      </c>
      <c r="D613" s="47" t="s">
        <v>18568</v>
      </c>
      <c r="E613" s="17" t="s">
        <v>18569</v>
      </c>
      <c r="F613" s="5" t="s">
        <v>18570</v>
      </c>
      <c r="G613" s="55" t="s">
        <v>18571</v>
      </c>
      <c r="H613" s="6" t="s">
        <v>18572</v>
      </c>
      <c r="I613" s="7" t="s">
        <v>18573</v>
      </c>
      <c r="J613" s="13" t="s">
        <v>18574</v>
      </c>
      <c r="L613" s="5" t="s">
        <v>57</v>
      </c>
    </row>
    <row r="614" spans="1:12" ht="14.4">
      <c r="A614" s="10" t="s">
        <v>18575</v>
      </c>
      <c r="B614" s="13" t="s">
        <v>18576</v>
      </c>
      <c r="C614" s="13" t="s">
        <v>18577</v>
      </c>
      <c r="D614" s="47" t="s">
        <v>18578</v>
      </c>
      <c r="E614" s="17" t="s">
        <v>18579</v>
      </c>
      <c r="F614" s="5" t="s">
        <v>18580</v>
      </c>
      <c r="G614" s="5" t="s">
        <v>18581</v>
      </c>
      <c r="H614" s="6" t="s">
        <v>18582</v>
      </c>
      <c r="I614" s="7" t="s">
        <v>18583</v>
      </c>
      <c r="J614" s="13"/>
      <c r="L614" s="5" t="s">
        <v>57</v>
      </c>
    </row>
    <row r="615" spans="1:12" ht="26.4">
      <c r="A615" s="10" t="s">
        <v>14017</v>
      </c>
      <c r="B615" s="13" t="s">
        <v>18584</v>
      </c>
      <c r="C615" s="13" t="s">
        <v>18585</v>
      </c>
      <c r="D615" s="47" t="s">
        <v>18586</v>
      </c>
      <c r="E615" s="17" t="s">
        <v>18587</v>
      </c>
      <c r="F615" s="5" t="s">
        <v>18588</v>
      </c>
      <c r="G615" s="5" t="s">
        <v>18589</v>
      </c>
      <c r="H615" s="6" t="s">
        <v>18590</v>
      </c>
      <c r="I615" s="7" t="s">
        <v>18591</v>
      </c>
      <c r="J615" s="13"/>
      <c r="L615" s="5" t="s">
        <v>57</v>
      </c>
    </row>
    <row r="616" spans="1:12" ht="26.4">
      <c r="A616" s="10" t="s">
        <v>18592</v>
      </c>
      <c r="B616" s="13" t="s">
        <v>18593</v>
      </c>
      <c r="C616" s="13" t="s">
        <v>18594</v>
      </c>
      <c r="D616" s="47" t="s">
        <v>18595</v>
      </c>
      <c r="E616" s="17" t="s">
        <v>18596</v>
      </c>
      <c r="F616" s="5" t="s">
        <v>18597</v>
      </c>
      <c r="G616" s="5" t="s">
        <v>18598</v>
      </c>
      <c r="H616" s="6" t="s">
        <v>18599</v>
      </c>
      <c r="I616" s="7" t="s">
        <v>18600</v>
      </c>
      <c r="J616" s="13"/>
      <c r="L616" s="5" t="s">
        <v>57</v>
      </c>
    </row>
    <row r="617" spans="1:12" ht="13.2">
      <c r="A617" s="10" t="s">
        <v>18601</v>
      </c>
      <c r="B617" s="13" t="s">
        <v>18602</v>
      </c>
      <c r="C617" s="13" t="s">
        <v>18603</v>
      </c>
      <c r="D617" s="47" t="s">
        <v>18604</v>
      </c>
      <c r="E617" s="5" t="s">
        <v>18605</v>
      </c>
      <c r="F617" s="5" t="s">
        <v>18606</v>
      </c>
      <c r="G617" s="5" t="s">
        <v>18607</v>
      </c>
      <c r="H617" s="6" t="s">
        <v>18608</v>
      </c>
      <c r="I617" s="7" t="s">
        <v>18609</v>
      </c>
      <c r="J617" s="13"/>
    </row>
    <row r="618" spans="1:12" ht="13.2">
      <c r="A618" s="10" t="s">
        <v>18610</v>
      </c>
      <c r="B618" s="47" t="s">
        <v>18611</v>
      </c>
      <c r="C618" s="47" t="s">
        <v>18612</v>
      </c>
      <c r="D618" s="47" t="s">
        <v>18613</v>
      </c>
      <c r="E618" s="47" t="s">
        <v>18614</v>
      </c>
      <c r="F618" s="47" t="s">
        <v>18615</v>
      </c>
      <c r="G618" s="47" t="s">
        <v>18616</v>
      </c>
      <c r="H618" s="6" t="s">
        <v>18617</v>
      </c>
      <c r="I618" s="7" t="s">
        <v>18618</v>
      </c>
      <c r="J618" s="13"/>
    </row>
    <row r="619" spans="1:12" ht="13.2">
      <c r="A619" s="10" t="s">
        <v>18619</v>
      </c>
      <c r="B619" s="5" t="s">
        <v>18620</v>
      </c>
      <c r="C619" s="5" t="s">
        <v>18621</v>
      </c>
      <c r="D619" s="47" t="s">
        <v>18622</v>
      </c>
      <c r="E619" s="5" t="s">
        <v>18623</v>
      </c>
      <c r="F619" s="5" t="s">
        <v>18624</v>
      </c>
      <c r="G619" s="5" t="s">
        <v>18625</v>
      </c>
      <c r="H619" s="6" t="s">
        <v>18626</v>
      </c>
      <c r="I619" s="7" t="s">
        <v>18627</v>
      </c>
      <c r="J619" s="13" t="s">
        <v>18628</v>
      </c>
    </row>
    <row r="620" spans="1:12" ht="13.2">
      <c r="A620" s="10" t="s">
        <v>18629</v>
      </c>
      <c r="B620" s="5" t="s">
        <v>18630</v>
      </c>
      <c r="C620" s="5" t="s">
        <v>18631</v>
      </c>
      <c r="D620" s="47" t="s">
        <v>18632</v>
      </c>
      <c r="E620" s="5" t="s">
        <v>18633</v>
      </c>
      <c r="F620" s="5" t="s">
        <v>18634</v>
      </c>
      <c r="G620" s="5" t="s">
        <v>18635</v>
      </c>
      <c r="H620" s="6" t="s">
        <v>18636</v>
      </c>
      <c r="I620" s="7" t="s">
        <v>18637</v>
      </c>
      <c r="J620" s="13"/>
    </row>
    <row r="621" spans="1:12" ht="13.2">
      <c r="A621" s="10" t="s">
        <v>18638</v>
      </c>
      <c r="B621" s="5" t="s">
        <v>18639</v>
      </c>
      <c r="C621" s="5" t="s">
        <v>18640</v>
      </c>
      <c r="D621" s="47" t="s">
        <v>18641</v>
      </c>
      <c r="E621" s="5" t="s">
        <v>18642</v>
      </c>
      <c r="F621" s="5" t="s">
        <v>18643</v>
      </c>
      <c r="G621" s="5" t="s">
        <v>18644</v>
      </c>
      <c r="H621" s="6" t="s">
        <v>18645</v>
      </c>
      <c r="I621" s="7" t="s">
        <v>18646</v>
      </c>
      <c r="J621" s="13"/>
    </row>
    <row r="622" spans="1:12" ht="13.2">
      <c r="A622" s="10" t="s">
        <v>18647</v>
      </c>
      <c r="B622" s="5" t="s">
        <v>18648</v>
      </c>
      <c r="C622" s="5" t="s">
        <v>18649</v>
      </c>
      <c r="D622" s="47" t="s">
        <v>18650</v>
      </c>
      <c r="E622" s="5" t="s">
        <v>18651</v>
      </c>
      <c r="F622" s="5" t="s">
        <v>18652</v>
      </c>
      <c r="G622" s="5" t="s">
        <v>18653</v>
      </c>
      <c r="H622" s="6" t="s">
        <v>18654</v>
      </c>
      <c r="I622" s="7" t="s">
        <v>18655</v>
      </c>
      <c r="J622" s="13"/>
    </row>
    <row r="623" spans="1:12" ht="13.2">
      <c r="A623" s="10" t="s">
        <v>18656</v>
      </c>
      <c r="B623" s="5" t="s">
        <v>18657</v>
      </c>
      <c r="C623" s="5" t="s">
        <v>18658</v>
      </c>
      <c r="D623" s="47" t="s">
        <v>18659</v>
      </c>
      <c r="E623" s="5" t="s">
        <v>18660</v>
      </c>
      <c r="F623" s="5" t="s">
        <v>18661</v>
      </c>
      <c r="G623" s="5" t="s">
        <v>18662</v>
      </c>
      <c r="H623" s="6" t="s">
        <v>18663</v>
      </c>
      <c r="I623" s="7" t="s">
        <v>18664</v>
      </c>
      <c r="J623" s="13"/>
    </row>
    <row r="624" spans="1:12" ht="13.2">
      <c r="A624" s="10" t="s">
        <v>18665</v>
      </c>
      <c r="B624" s="5" t="s">
        <v>18666</v>
      </c>
      <c r="C624" s="5" t="s">
        <v>18667</v>
      </c>
      <c r="D624" s="47" t="s">
        <v>18668</v>
      </c>
      <c r="E624" s="5" t="s">
        <v>18669</v>
      </c>
      <c r="F624" s="5" t="s">
        <v>18670</v>
      </c>
      <c r="G624" s="5" t="s">
        <v>18671</v>
      </c>
      <c r="H624" s="6" t="s">
        <v>18672</v>
      </c>
      <c r="I624" s="7" t="s">
        <v>18669</v>
      </c>
      <c r="J624" s="13"/>
    </row>
    <row r="625" spans="1:24" ht="13.2">
      <c r="A625" s="10" t="s">
        <v>18673</v>
      </c>
      <c r="B625" s="5" t="s">
        <v>18674</v>
      </c>
      <c r="C625" s="5" t="s">
        <v>18675</v>
      </c>
      <c r="D625" s="47" t="s">
        <v>18676</v>
      </c>
      <c r="E625" s="5" t="s">
        <v>18677</v>
      </c>
      <c r="F625" s="5" t="s">
        <v>18678</v>
      </c>
      <c r="G625" s="5" t="s">
        <v>18679</v>
      </c>
      <c r="H625" s="6" t="s">
        <v>18680</v>
      </c>
      <c r="I625" s="7" t="s">
        <v>18681</v>
      </c>
      <c r="J625" s="13"/>
    </row>
    <row r="626" spans="1:24" ht="13.2">
      <c r="A626" s="10" t="s">
        <v>18682</v>
      </c>
      <c r="B626" s="5" t="s">
        <v>18683</v>
      </c>
      <c r="C626" s="5" t="s">
        <v>18684</v>
      </c>
      <c r="D626" s="47" t="s">
        <v>18685</v>
      </c>
      <c r="E626" s="5" t="s">
        <v>18686</v>
      </c>
      <c r="F626" s="5" t="s">
        <v>18687</v>
      </c>
      <c r="G626" s="5" t="s">
        <v>18688</v>
      </c>
      <c r="H626" s="6" t="s">
        <v>18689</v>
      </c>
      <c r="I626" s="7" t="s">
        <v>18690</v>
      </c>
      <c r="J626" s="13"/>
    </row>
    <row r="627" spans="1:24" ht="13.2">
      <c r="A627" s="10" t="s">
        <v>18691</v>
      </c>
      <c r="B627" s="5" t="s">
        <v>18692</v>
      </c>
      <c r="C627" s="5" t="s">
        <v>18693</v>
      </c>
      <c r="D627" s="47" t="s">
        <v>18694</v>
      </c>
      <c r="E627" s="5" t="s">
        <v>18695</v>
      </c>
      <c r="F627" s="5" t="s">
        <v>18696</v>
      </c>
      <c r="G627" s="5" t="s">
        <v>18697</v>
      </c>
      <c r="H627" s="6" t="s">
        <v>18698</v>
      </c>
      <c r="I627" s="7" t="s">
        <v>18699</v>
      </c>
      <c r="J627" s="13"/>
    </row>
    <row r="628" spans="1:24" ht="13.2">
      <c r="A628" s="10" t="s">
        <v>18700</v>
      </c>
      <c r="B628" s="13" t="s">
        <v>18701</v>
      </c>
      <c r="C628" s="13" t="s">
        <v>18701</v>
      </c>
      <c r="D628" s="47" t="s">
        <v>18701</v>
      </c>
      <c r="E628" s="13" t="s">
        <v>18701</v>
      </c>
      <c r="F628" s="13" t="s">
        <v>18701</v>
      </c>
      <c r="G628" s="5" t="s">
        <v>18701</v>
      </c>
      <c r="H628" s="6" t="s">
        <v>18701</v>
      </c>
      <c r="I628" s="7" t="s">
        <v>18701</v>
      </c>
      <c r="J628" s="13"/>
    </row>
    <row r="629" spans="1:24" ht="13.8">
      <c r="A629" s="19" t="s">
        <v>18702</v>
      </c>
      <c r="B629" s="23" t="s">
        <v>3730</v>
      </c>
      <c r="C629" s="23" t="s">
        <v>12326</v>
      </c>
      <c r="D629" s="47" t="s">
        <v>12327</v>
      </c>
      <c r="E629" s="96" t="s">
        <v>12328</v>
      </c>
      <c r="F629" s="23" t="s">
        <v>12329</v>
      </c>
      <c r="G629" s="5" t="s">
        <v>3728</v>
      </c>
      <c r="H629" s="6" t="s">
        <v>3729</v>
      </c>
      <c r="I629" s="7" t="s">
        <v>3730</v>
      </c>
      <c r="J629" s="24"/>
      <c r="K629" s="24"/>
      <c r="L629" s="24" t="s">
        <v>57</v>
      </c>
      <c r="M629" s="24"/>
      <c r="N629" s="24"/>
      <c r="O629" s="24"/>
      <c r="P629" s="24"/>
      <c r="Q629" s="24"/>
      <c r="R629" s="24"/>
      <c r="S629" s="24"/>
      <c r="T629" s="24"/>
      <c r="U629" s="24"/>
      <c r="V629" s="24"/>
      <c r="W629" s="24"/>
      <c r="X629" s="24"/>
    </row>
    <row r="630" spans="1:24" ht="13.2">
      <c r="A630" s="10" t="s">
        <v>18703</v>
      </c>
      <c r="B630" s="5" t="s">
        <v>18704</v>
      </c>
      <c r="C630" s="5" t="s">
        <v>18705</v>
      </c>
      <c r="D630" s="47" t="s">
        <v>18706</v>
      </c>
      <c r="E630" s="5" t="s">
        <v>18707</v>
      </c>
      <c r="F630" s="5" t="s">
        <v>18708</v>
      </c>
      <c r="G630" s="5" t="s">
        <v>18709</v>
      </c>
      <c r="H630" s="6" t="s">
        <v>18710</v>
      </c>
      <c r="I630" s="7" t="s">
        <v>18711</v>
      </c>
      <c r="J630" s="13"/>
    </row>
    <row r="631" spans="1:24" ht="13.2">
      <c r="A631" s="10" t="s">
        <v>18712</v>
      </c>
      <c r="B631" s="5" t="s">
        <v>18713</v>
      </c>
      <c r="C631" s="5" t="s">
        <v>18714</v>
      </c>
      <c r="D631" s="47" t="s">
        <v>18715</v>
      </c>
      <c r="E631" s="5" t="s">
        <v>18716</v>
      </c>
      <c r="F631" s="5" t="s">
        <v>18717</v>
      </c>
      <c r="G631" s="5" t="s">
        <v>18718</v>
      </c>
      <c r="H631" s="6" t="s">
        <v>18719</v>
      </c>
      <c r="I631" s="7" t="s">
        <v>18720</v>
      </c>
      <c r="J631" s="13"/>
    </row>
    <row r="632" spans="1:24" ht="13.2">
      <c r="A632" s="10" t="s">
        <v>18721</v>
      </c>
      <c r="B632" s="5" t="s">
        <v>18722</v>
      </c>
      <c r="C632" s="5" t="s">
        <v>18723</v>
      </c>
      <c r="D632" s="47" t="s">
        <v>18724</v>
      </c>
      <c r="E632" s="5" t="s">
        <v>18725</v>
      </c>
      <c r="F632" s="5" t="s">
        <v>18726</v>
      </c>
      <c r="G632" s="5" t="s">
        <v>18727</v>
      </c>
      <c r="H632" s="6" t="s">
        <v>18728</v>
      </c>
      <c r="I632" s="7" t="s">
        <v>18729</v>
      </c>
      <c r="J632" s="13"/>
    </row>
    <row r="633" spans="1:24" ht="13.2">
      <c r="A633" s="10" t="s">
        <v>18730</v>
      </c>
      <c r="B633" s="5" t="s">
        <v>18731</v>
      </c>
      <c r="C633" s="5" t="s">
        <v>18732</v>
      </c>
      <c r="D633" s="47" t="s">
        <v>18733</v>
      </c>
      <c r="E633" s="5" t="s">
        <v>18734</v>
      </c>
      <c r="F633" s="5" t="s">
        <v>18735</v>
      </c>
      <c r="G633" s="5" t="s">
        <v>18736</v>
      </c>
      <c r="H633" s="6" t="s">
        <v>18737</v>
      </c>
      <c r="I633" s="7" t="s">
        <v>18738</v>
      </c>
      <c r="J633" s="13"/>
    </row>
    <row r="634" spans="1:24" ht="13.2">
      <c r="A634" s="10" t="s">
        <v>18739</v>
      </c>
      <c r="B634" s="5" t="s">
        <v>18740</v>
      </c>
      <c r="C634" s="5" t="s">
        <v>18741</v>
      </c>
      <c r="D634" s="47" t="s">
        <v>18742</v>
      </c>
      <c r="E634" s="5" t="s">
        <v>18743</v>
      </c>
      <c r="F634" s="5" t="s">
        <v>18744</v>
      </c>
      <c r="G634" s="5" t="s">
        <v>18745</v>
      </c>
      <c r="H634" s="6" t="s">
        <v>18746</v>
      </c>
      <c r="I634" s="7" t="s">
        <v>18747</v>
      </c>
      <c r="J634" s="13"/>
    </row>
    <row r="635" spans="1:24" ht="13.2">
      <c r="A635" s="10" t="s">
        <v>18748</v>
      </c>
      <c r="B635" s="5" t="s">
        <v>18749</v>
      </c>
      <c r="C635" s="5" t="s">
        <v>18750</v>
      </c>
      <c r="D635" s="47" t="s">
        <v>18751</v>
      </c>
      <c r="E635" s="5" t="s">
        <v>18752</v>
      </c>
      <c r="F635" s="5" t="s">
        <v>18753</v>
      </c>
      <c r="G635" s="5" t="s">
        <v>18754</v>
      </c>
      <c r="H635" s="6" t="s">
        <v>18755</v>
      </c>
      <c r="I635" s="7" t="s">
        <v>18756</v>
      </c>
      <c r="J635" s="13"/>
    </row>
    <row r="636" spans="1:24" ht="13.2">
      <c r="A636" s="10" t="s">
        <v>18757</v>
      </c>
      <c r="B636" s="5" t="s">
        <v>18758</v>
      </c>
      <c r="C636" s="5" t="s">
        <v>18759</v>
      </c>
      <c r="D636" s="47" t="s">
        <v>18760</v>
      </c>
      <c r="E636" s="5" t="s">
        <v>18761</v>
      </c>
      <c r="F636" s="5" t="s">
        <v>18762</v>
      </c>
      <c r="G636" s="5" t="s">
        <v>18763</v>
      </c>
      <c r="H636" s="6" t="s">
        <v>18764</v>
      </c>
      <c r="I636" s="7" t="s">
        <v>18765</v>
      </c>
      <c r="J636" s="13"/>
    </row>
    <row r="637" spans="1:24" ht="13.2">
      <c r="A637" s="10" t="s">
        <v>18766</v>
      </c>
      <c r="B637" s="5" t="s">
        <v>18767</v>
      </c>
      <c r="C637" s="5" t="s">
        <v>18768</v>
      </c>
      <c r="D637" s="47" t="s">
        <v>18769</v>
      </c>
      <c r="E637" s="5" t="s">
        <v>18770</v>
      </c>
      <c r="F637" s="5" t="s">
        <v>18771</v>
      </c>
      <c r="G637" s="5" t="s">
        <v>18772</v>
      </c>
      <c r="H637" s="6" t="s">
        <v>18773</v>
      </c>
      <c r="I637" s="7" t="s">
        <v>18774</v>
      </c>
      <c r="J637" s="13"/>
    </row>
    <row r="638" spans="1:24" ht="13.2">
      <c r="A638" s="10" t="s">
        <v>18775</v>
      </c>
      <c r="B638" s="5" t="s">
        <v>18776</v>
      </c>
      <c r="C638" s="5" t="s">
        <v>18777</v>
      </c>
      <c r="D638" s="47" t="s">
        <v>18778</v>
      </c>
      <c r="E638" s="5" t="s">
        <v>18779</v>
      </c>
      <c r="F638" s="5" t="s">
        <v>18780</v>
      </c>
      <c r="G638" s="5" t="s">
        <v>18781</v>
      </c>
      <c r="H638" s="6" t="s">
        <v>18782</v>
      </c>
      <c r="I638" s="7" t="s">
        <v>18783</v>
      </c>
      <c r="J638" s="13"/>
    </row>
    <row r="639" spans="1:24" ht="13.2">
      <c r="A639" s="10" t="s">
        <v>18784</v>
      </c>
      <c r="B639" s="5" t="s">
        <v>18785</v>
      </c>
      <c r="C639" s="5" t="s">
        <v>18786</v>
      </c>
      <c r="D639" s="47" t="s">
        <v>18787</v>
      </c>
      <c r="E639" s="5" t="s">
        <v>18788</v>
      </c>
      <c r="F639" s="5" t="s">
        <v>18789</v>
      </c>
      <c r="G639" s="5" t="s">
        <v>18790</v>
      </c>
      <c r="H639" s="6" t="s">
        <v>18791</v>
      </c>
      <c r="I639" s="7" t="s">
        <v>18792</v>
      </c>
      <c r="J639" s="13"/>
    </row>
    <row r="640" spans="1:24" ht="26.4">
      <c r="A640" s="10" t="s">
        <v>18793</v>
      </c>
      <c r="B640" s="13" t="s">
        <v>18794</v>
      </c>
      <c r="C640" s="13" t="s">
        <v>18795</v>
      </c>
      <c r="D640" s="47" t="s">
        <v>18796</v>
      </c>
      <c r="E640" s="13" t="s">
        <v>18797</v>
      </c>
      <c r="F640" s="13" t="s">
        <v>18798</v>
      </c>
      <c r="G640" s="5" t="s">
        <v>18799</v>
      </c>
      <c r="H640" s="6" t="s">
        <v>18800</v>
      </c>
      <c r="I640" s="7" t="s">
        <v>18801</v>
      </c>
      <c r="J640" s="13"/>
    </row>
    <row r="641" spans="1:10" ht="26.4">
      <c r="A641" s="10" t="s">
        <v>18802</v>
      </c>
      <c r="B641" s="13" t="s">
        <v>18803</v>
      </c>
      <c r="C641" s="13" t="s">
        <v>18804</v>
      </c>
      <c r="D641" s="47" t="s">
        <v>18805</v>
      </c>
      <c r="E641" s="13" t="s">
        <v>18806</v>
      </c>
      <c r="F641" s="13" t="s">
        <v>18807</v>
      </c>
      <c r="G641" s="5" t="s">
        <v>18808</v>
      </c>
      <c r="H641" s="6" t="s">
        <v>18809</v>
      </c>
      <c r="I641" s="7" t="s">
        <v>18810</v>
      </c>
      <c r="J641" s="13"/>
    </row>
    <row r="642" spans="1:10" ht="26.4">
      <c r="A642" s="10" t="s">
        <v>18811</v>
      </c>
      <c r="B642" s="5" t="s">
        <v>18812</v>
      </c>
      <c r="C642" s="5" t="s">
        <v>18813</v>
      </c>
      <c r="D642" s="47" t="s">
        <v>18814</v>
      </c>
      <c r="E642" s="13" t="s">
        <v>18815</v>
      </c>
      <c r="F642" s="13" t="s">
        <v>18816</v>
      </c>
      <c r="G642" s="5" t="s">
        <v>18817</v>
      </c>
      <c r="H642" s="6" t="s">
        <v>18818</v>
      </c>
      <c r="I642" s="7" t="s">
        <v>18819</v>
      </c>
      <c r="J642" s="13"/>
    </row>
    <row r="643" spans="1:10" ht="26.4">
      <c r="A643" s="10" t="s">
        <v>18820</v>
      </c>
      <c r="B643" s="13" t="s">
        <v>18821</v>
      </c>
      <c r="C643" s="13" t="s">
        <v>18822</v>
      </c>
      <c r="D643" s="47" t="s">
        <v>18823</v>
      </c>
      <c r="E643" s="13" t="s">
        <v>18824</v>
      </c>
      <c r="F643" s="13" t="s">
        <v>18825</v>
      </c>
      <c r="G643" s="5" t="s">
        <v>18826</v>
      </c>
      <c r="H643" s="6" t="s">
        <v>18827</v>
      </c>
      <c r="I643" s="7" t="s">
        <v>18828</v>
      </c>
      <c r="J643" s="13"/>
    </row>
    <row r="644" spans="1:10" ht="13.2">
      <c r="A644" s="10" t="s">
        <v>18829</v>
      </c>
      <c r="B644" s="5" t="s">
        <v>18830</v>
      </c>
      <c r="C644" s="13" t="s">
        <v>18831</v>
      </c>
      <c r="D644" s="47" t="s">
        <v>18832</v>
      </c>
      <c r="E644" s="95" t="s">
        <v>18833</v>
      </c>
      <c r="F644" s="5" t="s">
        <v>18834</v>
      </c>
      <c r="G644" s="5" t="s">
        <v>18835</v>
      </c>
      <c r="H644" s="6" t="s">
        <v>18836</v>
      </c>
      <c r="I644" s="7" t="s">
        <v>18837</v>
      </c>
      <c r="J644" s="13"/>
    </row>
    <row r="645" spans="1:10" ht="13.2">
      <c r="A645" s="10" t="s">
        <v>18838</v>
      </c>
      <c r="B645" s="5" t="s">
        <v>18839</v>
      </c>
      <c r="C645" s="13" t="s">
        <v>18840</v>
      </c>
      <c r="D645" s="47" t="s">
        <v>18841</v>
      </c>
      <c r="E645" s="5" t="s">
        <v>18842</v>
      </c>
      <c r="F645" s="5" t="s">
        <v>18843</v>
      </c>
      <c r="G645" s="5" t="s">
        <v>18844</v>
      </c>
      <c r="H645" s="6" t="s">
        <v>18845</v>
      </c>
      <c r="I645" s="7" t="s">
        <v>18846</v>
      </c>
      <c r="J645" s="13"/>
    </row>
    <row r="646" spans="1:10" ht="13.2">
      <c r="A646" s="10" t="s">
        <v>18847</v>
      </c>
      <c r="B646" s="5" t="s">
        <v>18848</v>
      </c>
      <c r="C646" s="13" t="s">
        <v>18849</v>
      </c>
      <c r="D646" s="47" t="s">
        <v>18850</v>
      </c>
      <c r="E646" s="5" t="s">
        <v>18851</v>
      </c>
      <c r="F646" s="5" t="s">
        <v>18852</v>
      </c>
      <c r="G646" s="5" t="s">
        <v>18853</v>
      </c>
      <c r="H646" s="6" t="s">
        <v>18854</v>
      </c>
      <c r="I646" s="7" t="s">
        <v>18855</v>
      </c>
      <c r="J646" s="13"/>
    </row>
    <row r="647" spans="1:10" ht="13.2">
      <c r="A647" s="10" t="s">
        <v>18856</v>
      </c>
      <c r="B647" s="5" t="s">
        <v>18857</v>
      </c>
      <c r="C647" s="13" t="s">
        <v>18858</v>
      </c>
      <c r="D647" s="47" t="s">
        <v>18859</v>
      </c>
      <c r="E647" s="5" t="s">
        <v>18860</v>
      </c>
      <c r="F647" s="5" t="s">
        <v>18861</v>
      </c>
      <c r="G647" s="5" t="s">
        <v>18862</v>
      </c>
      <c r="H647" s="6" t="s">
        <v>18863</v>
      </c>
      <c r="I647" s="7" t="s">
        <v>18864</v>
      </c>
      <c r="J647" s="13"/>
    </row>
    <row r="648" spans="1:10" ht="13.2">
      <c r="A648" s="10" t="s">
        <v>18865</v>
      </c>
      <c r="B648" s="5" t="s">
        <v>18866</v>
      </c>
      <c r="C648" s="13" t="s">
        <v>18867</v>
      </c>
      <c r="D648" s="47" t="s">
        <v>18868</v>
      </c>
      <c r="E648" s="5" t="s">
        <v>18869</v>
      </c>
      <c r="F648" s="5" t="s">
        <v>18870</v>
      </c>
      <c r="G648" s="5" t="s">
        <v>18871</v>
      </c>
      <c r="H648" s="6" t="s">
        <v>18872</v>
      </c>
      <c r="I648" s="7" t="s">
        <v>18873</v>
      </c>
      <c r="J648" s="13"/>
    </row>
    <row r="649" spans="1:10" ht="13.2">
      <c r="A649" s="10" t="s">
        <v>18874</v>
      </c>
      <c r="B649" s="5" t="s">
        <v>18875</v>
      </c>
      <c r="C649" s="13" t="s">
        <v>18876</v>
      </c>
      <c r="D649" s="47" t="s">
        <v>18877</v>
      </c>
      <c r="E649" s="5" t="s">
        <v>18878</v>
      </c>
      <c r="F649" s="5" t="s">
        <v>18879</v>
      </c>
      <c r="G649" s="5" t="s">
        <v>18880</v>
      </c>
      <c r="H649" s="6" t="s">
        <v>18881</v>
      </c>
      <c r="I649" s="7" t="s">
        <v>18882</v>
      </c>
      <c r="J649" s="13"/>
    </row>
    <row r="650" spans="1:10" ht="13.2">
      <c r="A650" s="10" t="s">
        <v>18883</v>
      </c>
      <c r="B650" s="5" t="s">
        <v>18884</v>
      </c>
      <c r="C650" s="13" t="s">
        <v>18885</v>
      </c>
      <c r="D650" s="47" t="s">
        <v>18886</v>
      </c>
      <c r="E650" s="5" t="s">
        <v>18887</v>
      </c>
      <c r="F650" s="5" t="s">
        <v>18888</v>
      </c>
      <c r="G650" s="5" t="s">
        <v>18889</v>
      </c>
      <c r="H650" s="6" t="s">
        <v>18890</v>
      </c>
      <c r="I650" s="7" t="s">
        <v>18891</v>
      </c>
      <c r="J650" s="13"/>
    </row>
    <row r="651" spans="1:10" ht="13.2">
      <c r="A651" s="10" t="s">
        <v>18892</v>
      </c>
      <c r="B651" s="5" t="s">
        <v>18893</v>
      </c>
      <c r="C651" s="13" t="s">
        <v>18894</v>
      </c>
      <c r="D651" s="47" t="s">
        <v>18895</v>
      </c>
      <c r="E651" s="5" t="s">
        <v>18896</v>
      </c>
      <c r="F651" s="5" t="s">
        <v>18897</v>
      </c>
      <c r="G651" s="5" t="s">
        <v>18898</v>
      </c>
      <c r="H651" s="6" t="s">
        <v>18899</v>
      </c>
      <c r="I651" s="7" t="s">
        <v>18900</v>
      </c>
      <c r="J651" s="13"/>
    </row>
    <row r="652" spans="1:10" ht="13.2">
      <c r="A652" s="10" t="s">
        <v>18901</v>
      </c>
      <c r="B652" s="5" t="s">
        <v>18902</v>
      </c>
      <c r="C652" s="13" t="s">
        <v>18903</v>
      </c>
      <c r="D652" s="47" t="s">
        <v>18904</v>
      </c>
      <c r="E652" s="5" t="s">
        <v>18905</v>
      </c>
      <c r="F652" s="5" t="s">
        <v>18906</v>
      </c>
      <c r="G652" s="5" t="s">
        <v>18907</v>
      </c>
      <c r="H652" s="6" t="s">
        <v>18908</v>
      </c>
      <c r="I652" s="7" t="s">
        <v>18909</v>
      </c>
      <c r="J652" s="13"/>
    </row>
    <row r="653" spans="1:10" ht="13.2">
      <c r="A653" s="10" t="s">
        <v>18910</v>
      </c>
      <c r="B653" s="5" t="s">
        <v>18902</v>
      </c>
      <c r="C653" s="5" t="s">
        <v>18911</v>
      </c>
      <c r="D653" s="5" t="s">
        <v>18912</v>
      </c>
      <c r="E653" s="5" t="s">
        <v>18913</v>
      </c>
      <c r="F653" s="5" t="s">
        <v>18914</v>
      </c>
      <c r="G653" s="5" t="s">
        <v>18915</v>
      </c>
      <c r="H653" s="6" t="s">
        <v>18916</v>
      </c>
      <c r="I653" s="7" t="s">
        <v>18909</v>
      </c>
      <c r="J653" s="13"/>
    </row>
    <row r="654" spans="1:10" ht="13.2">
      <c r="A654" s="10" t="s">
        <v>18917</v>
      </c>
      <c r="B654" s="5" t="s">
        <v>18918</v>
      </c>
      <c r="C654" s="5" t="s">
        <v>18919</v>
      </c>
      <c r="D654" s="5" t="s">
        <v>18920</v>
      </c>
      <c r="E654" s="5" t="s">
        <v>18921</v>
      </c>
      <c r="F654" s="5" t="s">
        <v>18922</v>
      </c>
      <c r="G654" s="5" t="s">
        <v>18923</v>
      </c>
      <c r="H654" s="6" t="s">
        <v>18924</v>
      </c>
      <c r="I654" s="7" t="s">
        <v>11388</v>
      </c>
      <c r="J654" s="13"/>
    </row>
    <row r="655" spans="1:10" ht="13.2">
      <c r="A655" s="10" t="s">
        <v>18925</v>
      </c>
      <c r="B655" s="5" t="s">
        <v>18926</v>
      </c>
      <c r="C655" s="5" t="s">
        <v>18927</v>
      </c>
      <c r="D655" s="5" t="s">
        <v>18928</v>
      </c>
      <c r="E655" s="5" t="s">
        <v>18929</v>
      </c>
      <c r="F655" s="5" t="s">
        <v>18930</v>
      </c>
      <c r="G655" s="5" t="s">
        <v>18931</v>
      </c>
      <c r="H655" s="6" t="s">
        <v>18932</v>
      </c>
      <c r="I655" s="7" t="s">
        <v>18933</v>
      </c>
      <c r="J655" s="13"/>
    </row>
    <row r="656" spans="1:10" ht="13.2">
      <c r="A656" s="10" t="s">
        <v>18934</v>
      </c>
      <c r="B656" s="5" t="s">
        <v>18935</v>
      </c>
      <c r="C656" s="5" t="s">
        <v>18936</v>
      </c>
      <c r="D656" s="5" t="s">
        <v>18937</v>
      </c>
      <c r="E656" s="5" t="s">
        <v>18938</v>
      </c>
      <c r="F656" s="5" t="s">
        <v>18939</v>
      </c>
      <c r="G656" s="5" t="s">
        <v>18940</v>
      </c>
      <c r="H656" s="6" t="s">
        <v>18941</v>
      </c>
      <c r="I656" s="7" t="s">
        <v>18942</v>
      </c>
      <c r="J656" s="13"/>
    </row>
    <row r="657" spans="1:10" ht="13.2">
      <c r="A657" s="10" t="s">
        <v>18943</v>
      </c>
      <c r="B657" s="5" t="s">
        <v>18944</v>
      </c>
      <c r="C657" s="5" t="s">
        <v>18945</v>
      </c>
      <c r="D657" s="5" t="s">
        <v>18946</v>
      </c>
      <c r="E657" s="5" t="s">
        <v>18947</v>
      </c>
      <c r="F657" s="5" t="s">
        <v>18948</v>
      </c>
      <c r="G657" s="5" t="s">
        <v>18949</v>
      </c>
      <c r="H657" s="6" t="s">
        <v>18950</v>
      </c>
      <c r="I657" s="7" t="s">
        <v>18951</v>
      </c>
      <c r="J657" s="13"/>
    </row>
    <row r="658" spans="1:10" ht="13.2">
      <c r="A658" s="10" t="s">
        <v>18952</v>
      </c>
      <c r="B658" s="5" t="s">
        <v>18953</v>
      </c>
      <c r="C658" s="5" t="s">
        <v>18954</v>
      </c>
      <c r="D658" s="5" t="s">
        <v>18955</v>
      </c>
      <c r="E658" s="5" t="s">
        <v>18956</v>
      </c>
      <c r="F658" s="5" t="s">
        <v>18957</v>
      </c>
      <c r="G658" s="5" t="s">
        <v>18958</v>
      </c>
      <c r="H658" s="6" t="s">
        <v>18959</v>
      </c>
      <c r="I658" s="7" t="s">
        <v>18960</v>
      </c>
      <c r="J658" s="13"/>
    </row>
    <row r="659" spans="1:10" ht="13.2">
      <c r="A659" s="10" t="s">
        <v>18961</v>
      </c>
      <c r="B659" s="5" t="s">
        <v>18962</v>
      </c>
      <c r="C659" s="5" t="s">
        <v>18963</v>
      </c>
      <c r="D659" s="5" t="s">
        <v>18964</v>
      </c>
      <c r="E659" s="5" t="s">
        <v>18965</v>
      </c>
      <c r="F659" s="5" t="s">
        <v>18966</v>
      </c>
      <c r="G659" s="5" t="s">
        <v>18967</v>
      </c>
      <c r="H659" s="6" t="s">
        <v>18968</v>
      </c>
      <c r="I659" s="7" t="s">
        <v>18969</v>
      </c>
      <c r="J659" s="13"/>
    </row>
    <row r="660" spans="1:10" ht="13.2">
      <c r="A660" s="10" t="s">
        <v>18970</v>
      </c>
      <c r="B660" s="5" t="s">
        <v>18971</v>
      </c>
      <c r="C660" s="5" t="s">
        <v>18972</v>
      </c>
      <c r="D660" s="5" t="s">
        <v>18973</v>
      </c>
      <c r="E660" s="5" t="s">
        <v>18974</v>
      </c>
      <c r="F660" s="5" t="s">
        <v>18975</v>
      </c>
      <c r="G660" s="5" t="s">
        <v>18976</v>
      </c>
      <c r="H660" s="6" t="s">
        <v>18977</v>
      </c>
      <c r="I660" s="7" t="s">
        <v>18978</v>
      </c>
      <c r="J660" s="13"/>
    </row>
    <row r="661" spans="1:10" ht="13.2">
      <c r="A661" s="10" t="s">
        <v>18979</v>
      </c>
      <c r="B661" s="5" t="s">
        <v>18980</v>
      </c>
      <c r="C661" s="5" t="s">
        <v>18981</v>
      </c>
      <c r="D661" s="5" t="s">
        <v>18982</v>
      </c>
      <c r="E661" s="5" t="s">
        <v>18983</v>
      </c>
      <c r="F661" s="5" t="s">
        <v>18984</v>
      </c>
      <c r="G661" s="5" t="s">
        <v>18985</v>
      </c>
      <c r="H661" s="6" t="s">
        <v>18986</v>
      </c>
      <c r="I661" s="7" t="s">
        <v>18987</v>
      </c>
      <c r="J661" s="13"/>
    </row>
    <row r="662" spans="1:10" ht="13.2">
      <c r="A662" s="10" t="s">
        <v>18988</v>
      </c>
      <c r="B662" s="5" t="s">
        <v>8421</v>
      </c>
      <c r="C662" s="5" t="s">
        <v>10181</v>
      </c>
      <c r="D662" s="5" t="s">
        <v>8423</v>
      </c>
      <c r="E662" s="5" t="s">
        <v>8424</v>
      </c>
      <c r="F662" s="5" t="s">
        <v>8425</v>
      </c>
      <c r="G662" s="5" t="s">
        <v>8426</v>
      </c>
      <c r="H662" s="6" t="s">
        <v>8427</v>
      </c>
      <c r="I662" s="7" t="s">
        <v>8428</v>
      </c>
      <c r="J662" s="13"/>
    </row>
    <row r="663" spans="1:10" ht="13.2">
      <c r="A663" s="10" t="s">
        <v>18989</v>
      </c>
      <c r="B663" s="5" t="s">
        <v>18990</v>
      </c>
      <c r="C663" s="5" t="s">
        <v>18991</v>
      </c>
      <c r="D663" s="5" t="s">
        <v>18992</v>
      </c>
      <c r="E663" s="5" t="s">
        <v>18993</v>
      </c>
      <c r="F663" s="5" t="s">
        <v>18994</v>
      </c>
      <c r="G663" s="5" t="s">
        <v>18995</v>
      </c>
      <c r="H663" s="6" t="s">
        <v>18996</v>
      </c>
      <c r="I663" s="7" t="s">
        <v>18997</v>
      </c>
      <c r="J663" s="13"/>
    </row>
    <row r="664" spans="1:10" ht="13.2">
      <c r="A664" s="10" t="s">
        <v>18998</v>
      </c>
      <c r="B664" s="5" t="s">
        <v>18999</v>
      </c>
      <c r="C664" s="5" t="s">
        <v>19000</v>
      </c>
      <c r="D664" s="5" t="s">
        <v>19001</v>
      </c>
      <c r="E664" s="5" t="s">
        <v>19002</v>
      </c>
      <c r="F664" s="5" t="s">
        <v>19003</v>
      </c>
      <c r="G664" s="5" t="s">
        <v>19004</v>
      </c>
      <c r="H664" s="6" t="s">
        <v>19005</v>
      </c>
      <c r="I664" s="7" t="s">
        <v>19006</v>
      </c>
      <c r="J664" s="13"/>
    </row>
    <row r="665" spans="1:10" ht="13.2">
      <c r="A665" s="10" t="s">
        <v>19007</v>
      </c>
      <c r="B665" s="5" t="s">
        <v>19008</v>
      </c>
      <c r="C665" s="5" t="s">
        <v>19009</v>
      </c>
      <c r="D665" s="5" t="s">
        <v>19010</v>
      </c>
      <c r="E665" s="5" t="s">
        <v>19011</v>
      </c>
      <c r="F665" s="5" t="s">
        <v>19012</v>
      </c>
      <c r="G665" s="5" t="s">
        <v>19013</v>
      </c>
      <c r="H665" s="6" t="s">
        <v>19014</v>
      </c>
      <c r="I665" s="7" t="s">
        <v>19011</v>
      </c>
      <c r="J665" s="13"/>
    </row>
    <row r="666" spans="1:10" ht="13.2">
      <c r="A666" s="10" t="s">
        <v>19015</v>
      </c>
      <c r="B666" s="5" t="s">
        <v>19016</v>
      </c>
      <c r="C666" s="5" t="s">
        <v>19017</v>
      </c>
      <c r="D666" s="5" t="s">
        <v>19018</v>
      </c>
      <c r="E666" s="5" t="s">
        <v>19019</v>
      </c>
      <c r="F666" s="5" t="s">
        <v>19020</v>
      </c>
      <c r="G666" s="5" t="s">
        <v>19021</v>
      </c>
      <c r="H666" s="6" t="s">
        <v>19022</v>
      </c>
      <c r="I666" s="7" t="s">
        <v>19023</v>
      </c>
      <c r="J666" s="13"/>
    </row>
    <row r="667" spans="1:10" ht="13.2">
      <c r="A667" s="10" t="s">
        <v>19024</v>
      </c>
      <c r="B667" s="5" t="s">
        <v>19025</v>
      </c>
      <c r="C667" s="5" t="s">
        <v>19026</v>
      </c>
      <c r="D667" s="5" t="s">
        <v>19027</v>
      </c>
      <c r="E667" s="5" t="s">
        <v>19028</v>
      </c>
      <c r="F667" s="5" t="s">
        <v>19029</v>
      </c>
      <c r="G667" s="5" t="s">
        <v>19030</v>
      </c>
      <c r="H667" s="6" t="s">
        <v>19031</v>
      </c>
      <c r="I667" s="7" t="s">
        <v>19032</v>
      </c>
      <c r="J667" s="13"/>
    </row>
    <row r="668" spans="1:10" ht="13.2">
      <c r="A668" s="10" t="s">
        <v>19033</v>
      </c>
      <c r="B668" s="5" t="s">
        <v>19034</v>
      </c>
      <c r="C668" s="5" t="s">
        <v>19035</v>
      </c>
      <c r="D668" s="5" t="s">
        <v>19036</v>
      </c>
      <c r="E668" s="5" t="s">
        <v>19037</v>
      </c>
      <c r="F668" s="5" t="s">
        <v>19038</v>
      </c>
      <c r="G668" s="5" t="s">
        <v>19039</v>
      </c>
      <c r="H668" s="6" t="s">
        <v>19040</v>
      </c>
      <c r="I668" s="7" t="s">
        <v>19037</v>
      </c>
      <c r="J668" s="13"/>
    </row>
    <row r="669" spans="1:10" ht="13.2">
      <c r="A669" s="10" t="s">
        <v>19041</v>
      </c>
      <c r="B669" s="5" t="s">
        <v>19042</v>
      </c>
      <c r="C669" s="5" t="s">
        <v>19043</v>
      </c>
      <c r="D669" s="5" t="s">
        <v>19044</v>
      </c>
      <c r="E669" s="5" t="s">
        <v>19045</v>
      </c>
      <c r="F669" s="5" t="s">
        <v>19046</v>
      </c>
      <c r="G669" s="5" t="s">
        <v>19047</v>
      </c>
      <c r="H669" s="6" t="s">
        <v>19048</v>
      </c>
      <c r="I669" s="7" t="s">
        <v>19049</v>
      </c>
      <c r="J669" s="13"/>
    </row>
    <row r="670" spans="1:10" ht="13.2">
      <c r="A670" s="10" t="s">
        <v>19050</v>
      </c>
      <c r="B670" s="5" t="s">
        <v>19051</v>
      </c>
      <c r="C670" s="5" t="s">
        <v>19052</v>
      </c>
      <c r="D670" s="5" t="s">
        <v>19053</v>
      </c>
      <c r="E670" s="5" t="s">
        <v>19054</v>
      </c>
      <c r="F670" s="5" t="s">
        <v>19055</v>
      </c>
      <c r="G670" s="5" t="s">
        <v>19056</v>
      </c>
      <c r="H670" s="6" t="s">
        <v>19057</v>
      </c>
      <c r="I670" s="7" t="s">
        <v>19058</v>
      </c>
      <c r="J670" s="13"/>
    </row>
    <row r="671" spans="1:10" ht="13.2">
      <c r="A671" s="10" t="s">
        <v>19059</v>
      </c>
      <c r="B671" s="5" t="s">
        <v>19060</v>
      </c>
      <c r="C671" s="5" t="s">
        <v>19061</v>
      </c>
      <c r="D671" s="5" t="s">
        <v>19062</v>
      </c>
      <c r="E671" s="5" t="s">
        <v>19063</v>
      </c>
      <c r="F671" s="5" t="s">
        <v>19064</v>
      </c>
      <c r="G671" s="5" t="s">
        <v>19065</v>
      </c>
      <c r="H671" s="6" t="s">
        <v>19066</v>
      </c>
      <c r="I671" s="7" t="s">
        <v>19067</v>
      </c>
      <c r="J671" s="13"/>
    </row>
    <row r="672" spans="1:10" ht="13.2">
      <c r="A672" s="10" t="s">
        <v>19068</v>
      </c>
      <c r="B672" s="5" t="s">
        <v>19069</v>
      </c>
      <c r="C672" s="5" t="s">
        <v>15614</v>
      </c>
      <c r="D672" s="5" t="s">
        <v>19070</v>
      </c>
      <c r="E672" s="5" t="s">
        <v>15615</v>
      </c>
      <c r="F672" s="5" t="s">
        <v>15616</v>
      </c>
      <c r="G672" s="5" t="s">
        <v>15617</v>
      </c>
      <c r="H672" s="6" t="s">
        <v>19071</v>
      </c>
      <c r="I672" s="7" t="s">
        <v>15615</v>
      </c>
      <c r="J672" s="13" t="s">
        <v>19072</v>
      </c>
    </row>
    <row r="673" spans="1:10" ht="13.2">
      <c r="A673" s="10" t="s">
        <v>19073</v>
      </c>
      <c r="B673" s="5" t="s">
        <v>15621</v>
      </c>
      <c r="C673" s="5" t="s">
        <v>19074</v>
      </c>
      <c r="D673" s="5" t="s">
        <v>19075</v>
      </c>
      <c r="E673" s="5" t="s">
        <v>15624</v>
      </c>
      <c r="F673" s="5" t="s">
        <v>15625</v>
      </c>
      <c r="G673" s="5" t="s">
        <v>15626</v>
      </c>
      <c r="H673" s="6" t="s">
        <v>19076</v>
      </c>
      <c r="I673" s="7" t="s">
        <v>15624</v>
      </c>
      <c r="J673" s="13" t="s">
        <v>19077</v>
      </c>
    </row>
    <row r="674" spans="1:10" ht="13.2">
      <c r="A674" s="10" t="s">
        <v>19078</v>
      </c>
      <c r="B674" s="5" t="s">
        <v>19079</v>
      </c>
      <c r="C674" s="5" t="s">
        <v>19080</v>
      </c>
      <c r="D674" s="5" t="s">
        <v>19081</v>
      </c>
      <c r="E674" s="5" t="s">
        <v>19082</v>
      </c>
      <c r="F674" s="5" t="s">
        <v>19083</v>
      </c>
      <c r="G674" s="5" t="s">
        <v>15634</v>
      </c>
      <c r="H674" s="6" t="s">
        <v>19084</v>
      </c>
      <c r="I674" s="7" t="s">
        <v>19085</v>
      </c>
      <c r="J674" s="13" t="s">
        <v>19086</v>
      </c>
    </row>
    <row r="675" spans="1:10" ht="13.2">
      <c r="A675" s="10" t="s">
        <v>19087</v>
      </c>
      <c r="B675" s="5" t="s">
        <v>15638</v>
      </c>
      <c r="C675" s="5" t="s">
        <v>15639</v>
      </c>
      <c r="D675" s="5" t="s">
        <v>15638</v>
      </c>
      <c r="E675" s="5" t="s">
        <v>15641</v>
      </c>
      <c r="F675" s="5" t="s">
        <v>19088</v>
      </c>
      <c r="G675" s="5" t="s">
        <v>15643</v>
      </c>
      <c r="H675" s="6" t="s">
        <v>19089</v>
      </c>
      <c r="I675" s="7" t="s">
        <v>15641</v>
      </c>
      <c r="J675" s="13" t="s">
        <v>19090</v>
      </c>
    </row>
    <row r="676" spans="1:10" ht="13.2">
      <c r="A676" s="10" t="s">
        <v>19091</v>
      </c>
      <c r="B676" s="5" t="s">
        <v>15646</v>
      </c>
      <c r="C676" s="5" t="s">
        <v>19092</v>
      </c>
      <c r="D676" s="5" t="s">
        <v>15648</v>
      </c>
      <c r="E676" s="5" t="s">
        <v>19093</v>
      </c>
      <c r="F676" s="5" t="s">
        <v>19094</v>
      </c>
      <c r="G676" s="5" t="s">
        <v>19095</v>
      </c>
      <c r="H676" s="6" t="s">
        <v>19096</v>
      </c>
      <c r="I676" s="7" t="s">
        <v>19093</v>
      </c>
      <c r="J676" s="13" t="s">
        <v>19097</v>
      </c>
    </row>
    <row r="677" spans="1:10" ht="13.2">
      <c r="A677" s="10" t="s">
        <v>19098</v>
      </c>
      <c r="B677" s="5" t="s">
        <v>15654</v>
      </c>
      <c r="C677" s="5" t="s">
        <v>15655</v>
      </c>
      <c r="D677" s="5" t="s">
        <v>19099</v>
      </c>
      <c r="E677" s="5" t="s">
        <v>15655</v>
      </c>
      <c r="F677" s="5" t="s">
        <v>15657</v>
      </c>
      <c r="G677" s="5" t="s">
        <v>15658</v>
      </c>
      <c r="H677" s="6" t="s">
        <v>19100</v>
      </c>
      <c r="I677" s="7" t="s">
        <v>15660</v>
      </c>
      <c r="J677" s="13" t="s">
        <v>19101</v>
      </c>
    </row>
    <row r="678" spans="1:10" ht="13.2">
      <c r="A678" s="10" t="s">
        <v>19102</v>
      </c>
      <c r="B678" s="5" t="s">
        <v>15662</v>
      </c>
      <c r="C678" s="5" t="s">
        <v>19103</v>
      </c>
      <c r="D678" s="5" t="s">
        <v>19104</v>
      </c>
      <c r="E678" s="5" t="s">
        <v>19105</v>
      </c>
      <c r="F678" s="5" t="s">
        <v>19106</v>
      </c>
      <c r="G678" s="5" t="s">
        <v>15667</v>
      </c>
      <c r="H678" s="6" t="s">
        <v>19107</v>
      </c>
      <c r="I678" s="7" t="s">
        <v>19108</v>
      </c>
      <c r="J678" s="13" t="s">
        <v>19109</v>
      </c>
    </row>
    <row r="679" spans="1:10" ht="13.2">
      <c r="A679" s="10" t="s">
        <v>19110</v>
      </c>
      <c r="B679" s="5" t="s">
        <v>15036</v>
      </c>
      <c r="C679" s="5" t="s">
        <v>17126</v>
      </c>
      <c r="D679" s="5" t="s">
        <v>15038</v>
      </c>
      <c r="E679" s="5" t="s">
        <v>17128</v>
      </c>
      <c r="F679" s="5" t="s">
        <v>17129</v>
      </c>
      <c r="G679" s="5" t="s">
        <v>15041</v>
      </c>
      <c r="H679" s="6" t="s">
        <v>19111</v>
      </c>
      <c r="I679" s="7" t="s">
        <v>17131</v>
      </c>
      <c r="J679" s="13" t="s">
        <v>19112</v>
      </c>
    </row>
    <row r="680" spans="1:10" ht="13.2">
      <c r="A680" s="10" t="s">
        <v>19113</v>
      </c>
      <c r="B680" s="5" t="s">
        <v>15086</v>
      </c>
      <c r="C680" s="5" t="s">
        <v>19114</v>
      </c>
      <c r="D680" s="5" t="s">
        <v>15088</v>
      </c>
      <c r="E680" s="5" t="s">
        <v>17160</v>
      </c>
      <c r="F680" s="5" t="s">
        <v>17161</v>
      </c>
      <c r="G680" s="5" t="s">
        <v>15091</v>
      </c>
      <c r="H680" s="6" t="s">
        <v>19115</v>
      </c>
      <c r="I680" s="7" t="s">
        <v>17163</v>
      </c>
      <c r="J680" s="13" t="s">
        <v>19116</v>
      </c>
    </row>
    <row r="681" spans="1:10" ht="13.2">
      <c r="A681" s="10" t="s">
        <v>19117</v>
      </c>
      <c r="B681" s="5" t="s">
        <v>19118</v>
      </c>
      <c r="C681" s="5" t="s">
        <v>19119</v>
      </c>
      <c r="D681" s="5" t="s">
        <v>15680</v>
      </c>
      <c r="E681" s="5" t="s">
        <v>17153</v>
      </c>
      <c r="F681" s="5" t="s">
        <v>19120</v>
      </c>
      <c r="G681" s="5" t="s">
        <v>15682</v>
      </c>
      <c r="H681" s="6" t="s">
        <v>19121</v>
      </c>
      <c r="I681" s="7" t="s">
        <v>14527</v>
      </c>
      <c r="J681" s="13" t="s">
        <v>19122</v>
      </c>
    </row>
    <row r="682" spans="1:10" ht="13.2">
      <c r="A682" s="10" t="s">
        <v>19123</v>
      </c>
      <c r="B682" s="5" t="s">
        <v>15685</v>
      </c>
      <c r="C682" s="5" t="s">
        <v>19124</v>
      </c>
      <c r="D682" s="5" t="s">
        <v>19125</v>
      </c>
      <c r="E682" s="5" t="s">
        <v>19126</v>
      </c>
      <c r="F682" s="5" t="s">
        <v>19127</v>
      </c>
      <c r="G682" s="5" t="s">
        <v>15133</v>
      </c>
      <c r="H682" s="6" t="s">
        <v>19128</v>
      </c>
      <c r="I682" s="7" t="s">
        <v>19129</v>
      </c>
      <c r="J682" s="13" t="s">
        <v>19130</v>
      </c>
    </row>
    <row r="683" spans="1:10" ht="13.2">
      <c r="A683" s="10" t="s">
        <v>19131</v>
      </c>
      <c r="B683" s="5" t="s">
        <v>15693</v>
      </c>
      <c r="C683" s="5" t="s">
        <v>15694</v>
      </c>
      <c r="D683" s="5" t="s">
        <v>15695</v>
      </c>
      <c r="E683" s="5" t="s">
        <v>19132</v>
      </c>
      <c r="F683" s="5" t="s">
        <v>19133</v>
      </c>
      <c r="G683" s="5" t="s">
        <v>15698</v>
      </c>
      <c r="H683" s="6" t="s">
        <v>19134</v>
      </c>
      <c r="I683" s="7" t="s">
        <v>19132</v>
      </c>
      <c r="J683" s="13" t="s">
        <v>19135</v>
      </c>
    </row>
    <row r="684" spans="1:10" ht="13.2">
      <c r="A684" s="10" t="s">
        <v>19136</v>
      </c>
      <c r="B684" s="5" t="s">
        <v>15701</v>
      </c>
      <c r="C684" s="5" t="s">
        <v>15701</v>
      </c>
      <c r="D684" s="5" t="s">
        <v>15703</v>
      </c>
      <c r="E684" s="5" t="s">
        <v>19137</v>
      </c>
      <c r="F684" s="5" t="s">
        <v>19138</v>
      </c>
      <c r="G684" s="5" t="s">
        <v>15706</v>
      </c>
      <c r="H684" s="6" t="s">
        <v>19139</v>
      </c>
      <c r="I684" s="7" t="s">
        <v>19137</v>
      </c>
      <c r="J684" s="13" t="s">
        <v>19140</v>
      </c>
    </row>
    <row r="685" spans="1:10" ht="13.2">
      <c r="A685" s="10" t="s">
        <v>19141</v>
      </c>
      <c r="B685" s="5" t="s">
        <v>15709</v>
      </c>
      <c r="C685" s="5" t="s">
        <v>15710</v>
      </c>
      <c r="D685" s="5" t="s">
        <v>19142</v>
      </c>
      <c r="E685" s="5" t="s">
        <v>15710</v>
      </c>
      <c r="F685" s="5" t="s">
        <v>15712</v>
      </c>
      <c r="G685" s="5" t="s">
        <v>15713</v>
      </c>
      <c r="H685" s="6" t="s">
        <v>19143</v>
      </c>
      <c r="I685" s="7" t="s">
        <v>15715</v>
      </c>
      <c r="J685" s="13" t="s">
        <v>19144</v>
      </c>
    </row>
    <row r="686" spans="1:10" ht="13.2">
      <c r="A686" s="10" t="s">
        <v>19145</v>
      </c>
      <c r="B686" s="5" t="s">
        <v>19146</v>
      </c>
      <c r="C686" s="5" t="s">
        <v>19147</v>
      </c>
      <c r="D686" s="5" t="s">
        <v>19148</v>
      </c>
      <c r="E686" s="5" t="s">
        <v>19149</v>
      </c>
      <c r="F686" s="5" t="s">
        <v>19149</v>
      </c>
      <c r="G686" s="5" t="s">
        <v>19150</v>
      </c>
      <c r="H686" s="6" t="s">
        <v>19151</v>
      </c>
      <c r="I686" s="7" t="s">
        <v>19149</v>
      </c>
      <c r="J686" s="13" t="s">
        <v>19152</v>
      </c>
    </row>
    <row r="687" spans="1:10" ht="13.2">
      <c r="A687" s="10" t="s">
        <v>19153</v>
      </c>
      <c r="B687" s="5" t="s">
        <v>19154</v>
      </c>
      <c r="C687" s="5" t="s">
        <v>19155</v>
      </c>
      <c r="D687" s="5" t="s">
        <v>19156</v>
      </c>
      <c r="E687" s="5" t="s">
        <v>19157</v>
      </c>
      <c r="F687" s="5" t="s">
        <v>19158</v>
      </c>
      <c r="G687" s="5" t="s">
        <v>19159</v>
      </c>
      <c r="H687" s="6" t="s">
        <v>19160</v>
      </c>
      <c r="I687" s="7" t="s">
        <v>19161</v>
      </c>
      <c r="J687" s="13"/>
    </row>
    <row r="688" spans="1:10" ht="13.2">
      <c r="A688" s="10" t="s">
        <v>19162</v>
      </c>
      <c r="B688" s="5" t="s">
        <v>19163</v>
      </c>
      <c r="C688" s="5" t="s">
        <v>19164</v>
      </c>
      <c r="D688" s="5" t="s">
        <v>19165</v>
      </c>
      <c r="E688" s="5" t="s">
        <v>19166</v>
      </c>
      <c r="F688" s="5" t="s">
        <v>19167</v>
      </c>
      <c r="G688" s="5" t="s">
        <v>19168</v>
      </c>
      <c r="H688" s="6" t="s">
        <v>19169</v>
      </c>
      <c r="I688" s="7" t="s">
        <v>19170</v>
      </c>
      <c r="J688" s="13"/>
    </row>
    <row r="689" spans="1:10" ht="13.2">
      <c r="A689" s="10" t="s">
        <v>19171</v>
      </c>
      <c r="B689" s="5" t="s">
        <v>19172</v>
      </c>
      <c r="C689" s="5" t="s">
        <v>19173</v>
      </c>
      <c r="D689" s="5" t="s">
        <v>19174</v>
      </c>
      <c r="E689" s="5" t="s">
        <v>19175</v>
      </c>
      <c r="F689" s="5" t="s">
        <v>19176</v>
      </c>
      <c r="G689" s="5" t="s">
        <v>19177</v>
      </c>
      <c r="H689" s="6" t="s">
        <v>19178</v>
      </c>
      <c r="I689" s="7" t="s">
        <v>19179</v>
      </c>
      <c r="J689" s="13"/>
    </row>
    <row r="690" spans="1:10" ht="13.2">
      <c r="A690" s="10" t="s">
        <v>19180</v>
      </c>
      <c r="B690" s="5" t="s">
        <v>19181</v>
      </c>
      <c r="C690" s="5" t="s">
        <v>19182</v>
      </c>
      <c r="D690" s="5" t="s">
        <v>4984</v>
      </c>
      <c r="E690" s="5" t="s">
        <v>19183</v>
      </c>
      <c r="F690" s="5" t="s">
        <v>19184</v>
      </c>
      <c r="G690" s="5" t="s">
        <v>4986</v>
      </c>
      <c r="H690" s="6" t="s">
        <v>19185</v>
      </c>
      <c r="I690" s="7" t="s">
        <v>4988</v>
      </c>
      <c r="J690" s="13"/>
    </row>
    <row r="691" spans="1:10" ht="13.2">
      <c r="A691" s="10" t="s">
        <v>19186</v>
      </c>
      <c r="B691" s="5" t="s">
        <v>19187</v>
      </c>
      <c r="C691" s="5" t="s">
        <v>19188</v>
      </c>
      <c r="D691" s="5" t="s">
        <v>19189</v>
      </c>
      <c r="E691" s="5" t="s">
        <v>5053</v>
      </c>
      <c r="F691" s="5" t="s">
        <v>19190</v>
      </c>
      <c r="G691" s="5" t="s">
        <v>19191</v>
      </c>
      <c r="H691" s="6" t="s">
        <v>19192</v>
      </c>
      <c r="I691" s="7" t="s">
        <v>19193</v>
      </c>
      <c r="J691" s="13"/>
    </row>
    <row r="692" spans="1:10" ht="13.2">
      <c r="A692" s="10" t="s">
        <v>19194</v>
      </c>
      <c r="B692" s="5" t="s">
        <v>19195</v>
      </c>
      <c r="C692" s="5" t="s">
        <v>5059</v>
      </c>
      <c r="D692" s="5" t="s">
        <v>19196</v>
      </c>
      <c r="E692" s="5" t="s">
        <v>19197</v>
      </c>
      <c r="F692" s="5" t="s">
        <v>5062</v>
      </c>
      <c r="G692" s="5" t="s">
        <v>5063</v>
      </c>
      <c r="H692" s="6" t="s">
        <v>5064</v>
      </c>
      <c r="I692" s="7" t="s">
        <v>19198</v>
      </c>
      <c r="J692" s="13"/>
    </row>
    <row r="693" spans="1:10" ht="13.2">
      <c r="A693" s="10" t="s">
        <v>19199</v>
      </c>
      <c r="B693" s="5" t="s">
        <v>5067</v>
      </c>
      <c r="C693" s="5" t="s">
        <v>5068</v>
      </c>
      <c r="D693" s="5" t="s">
        <v>19200</v>
      </c>
      <c r="E693" s="5" t="s">
        <v>5070</v>
      </c>
      <c r="F693" s="5" t="s">
        <v>5071</v>
      </c>
      <c r="G693" s="5" t="s">
        <v>19201</v>
      </c>
      <c r="H693" s="6" t="s">
        <v>19202</v>
      </c>
      <c r="I693" s="7" t="s">
        <v>5074</v>
      </c>
      <c r="J693" s="13"/>
    </row>
    <row r="694" spans="1:10" ht="13.2">
      <c r="A694" s="10" t="s">
        <v>19203</v>
      </c>
      <c r="B694" s="5" t="s">
        <v>5076</v>
      </c>
      <c r="C694" s="5" t="s">
        <v>5077</v>
      </c>
      <c r="D694" s="5" t="s">
        <v>19204</v>
      </c>
      <c r="E694" s="5" t="s">
        <v>5079</v>
      </c>
      <c r="F694" s="5" t="s">
        <v>19205</v>
      </c>
      <c r="G694" s="5" t="s">
        <v>19206</v>
      </c>
      <c r="H694" s="6" t="s">
        <v>5082</v>
      </c>
      <c r="I694" s="7" t="s">
        <v>5083</v>
      </c>
      <c r="J694" s="13"/>
    </row>
    <row r="695" spans="1:10" ht="13.2">
      <c r="A695" s="10" t="s">
        <v>19207</v>
      </c>
      <c r="B695" s="5" t="s">
        <v>19208</v>
      </c>
      <c r="C695" s="5" t="s">
        <v>19209</v>
      </c>
      <c r="D695" s="5" t="s">
        <v>19210</v>
      </c>
      <c r="E695" s="5" t="s">
        <v>19211</v>
      </c>
      <c r="F695" s="5" t="s">
        <v>19212</v>
      </c>
      <c r="G695" s="5" t="s">
        <v>19213</v>
      </c>
      <c r="H695" s="6" t="s">
        <v>19214</v>
      </c>
      <c r="I695" s="7" t="s">
        <v>19215</v>
      </c>
      <c r="J695" s="13"/>
    </row>
    <row r="696" spans="1:10" ht="13.2">
      <c r="A696" s="10" t="s">
        <v>19216</v>
      </c>
      <c r="B696" s="5" t="s">
        <v>12332</v>
      </c>
      <c r="C696" s="5" t="s">
        <v>12333</v>
      </c>
      <c r="D696" s="5" t="s">
        <v>19217</v>
      </c>
      <c r="E696" s="5" t="s">
        <v>19218</v>
      </c>
      <c r="F696" s="5" t="s">
        <v>12336</v>
      </c>
      <c r="G696" s="5" t="s">
        <v>12337</v>
      </c>
      <c r="H696" s="6" t="s">
        <v>12338</v>
      </c>
      <c r="I696" s="7" t="s">
        <v>12339</v>
      </c>
      <c r="J696" s="13"/>
    </row>
    <row r="697" spans="1:10" ht="13.2">
      <c r="A697" s="19" t="s">
        <v>19219</v>
      </c>
      <c r="B697" s="5" t="s">
        <v>19220</v>
      </c>
      <c r="C697" s="5" t="s">
        <v>19221</v>
      </c>
      <c r="D697" s="5" t="s">
        <v>19222</v>
      </c>
      <c r="E697" s="5" t="s">
        <v>19223</v>
      </c>
      <c r="F697" s="5" t="s">
        <v>19224</v>
      </c>
      <c r="G697" s="5" t="s">
        <v>19225</v>
      </c>
      <c r="H697" s="6" t="s">
        <v>19226</v>
      </c>
      <c r="I697" s="7" t="s">
        <v>19227</v>
      </c>
      <c r="J697" s="13"/>
    </row>
    <row r="698" spans="1:10" ht="13.2">
      <c r="A698" s="19" t="s">
        <v>19228</v>
      </c>
      <c r="B698" s="5" t="s">
        <v>19229</v>
      </c>
      <c r="C698" s="5" t="s">
        <v>19230</v>
      </c>
      <c r="D698" s="5" t="s">
        <v>19231</v>
      </c>
      <c r="E698" s="5" t="s">
        <v>19232</v>
      </c>
      <c r="F698" s="5" t="s">
        <v>19233</v>
      </c>
      <c r="G698" s="5" t="s">
        <v>19234</v>
      </c>
      <c r="H698" s="6" t="s">
        <v>19235</v>
      </c>
      <c r="I698" s="7" t="s">
        <v>19236</v>
      </c>
      <c r="J698" s="13"/>
    </row>
    <row r="699" spans="1:10" ht="13.2">
      <c r="A699" s="10" t="s">
        <v>19237</v>
      </c>
      <c r="B699" s="5" t="s">
        <v>19238</v>
      </c>
      <c r="C699" s="5" t="s">
        <v>19239</v>
      </c>
      <c r="D699" s="5" t="s">
        <v>19240</v>
      </c>
      <c r="E699" s="5" t="s">
        <v>19241</v>
      </c>
      <c r="F699" s="5" t="s">
        <v>19242</v>
      </c>
      <c r="G699" s="5" t="s">
        <v>19243</v>
      </c>
      <c r="H699" s="6" t="s">
        <v>19244</v>
      </c>
      <c r="I699" s="7" t="s">
        <v>19241</v>
      </c>
      <c r="J699" s="13"/>
    </row>
    <row r="700" spans="1:10" ht="13.2">
      <c r="A700" s="10" t="s">
        <v>19245</v>
      </c>
      <c r="B700" s="5" t="s">
        <v>19246</v>
      </c>
      <c r="C700" s="5" t="s">
        <v>19247</v>
      </c>
      <c r="D700" s="5" t="s">
        <v>19248</v>
      </c>
      <c r="E700" s="5" t="s">
        <v>19249</v>
      </c>
      <c r="F700" s="5" t="s">
        <v>19250</v>
      </c>
      <c r="G700" s="5" t="s">
        <v>19251</v>
      </c>
      <c r="H700" s="6" t="s">
        <v>19252</v>
      </c>
      <c r="I700" s="7" t="s">
        <v>19253</v>
      </c>
      <c r="J700" s="13"/>
    </row>
    <row r="701" spans="1:10" ht="13.2">
      <c r="A701" s="10" t="s">
        <v>19254</v>
      </c>
      <c r="B701" s="5" t="s">
        <v>2414</v>
      </c>
      <c r="C701" s="5" t="s">
        <v>2424</v>
      </c>
      <c r="D701" s="5" t="s">
        <v>2439</v>
      </c>
      <c r="E701" s="5" t="s">
        <v>2417</v>
      </c>
      <c r="F701" s="5" t="s">
        <v>2425</v>
      </c>
      <c r="G701" s="5" t="s">
        <v>2419</v>
      </c>
      <c r="H701" s="6" t="s">
        <v>2420</v>
      </c>
      <c r="I701" s="7" t="s">
        <v>2426</v>
      </c>
      <c r="J701" s="13"/>
    </row>
    <row r="702" spans="1:10" ht="13.2">
      <c r="A702" s="10" t="s">
        <v>19255</v>
      </c>
      <c r="B702" s="5" t="s">
        <v>19256</v>
      </c>
      <c r="C702" s="5" t="s">
        <v>19256</v>
      </c>
      <c r="D702" s="5" t="s">
        <v>19257</v>
      </c>
      <c r="E702" s="5" t="s">
        <v>19256</v>
      </c>
      <c r="F702" s="5" t="s">
        <v>19256</v>
      </c>
      <c r="G702" s="5" t="s">
        <v>19258</v>
      </c>
      <c r="H702" s="6" t="s">
        <v>19259</v>
      </c>
      <c r="I702" s="7" t="s">
        <v>19260</v>
      </c>
      <c r="J702" s="13" t="s">
        <v>19261</v>
      </c>
    </row>
    <row r="703" spans="1:10" ht="13.2">
      <c r="A703" s="10" t="s">
        <v>19262</v>
      </c>
      <c r="B703" s="5" t="s">
        <v>19263</v>
      </c>
      <c r="C703" s="5" t="s">
        <v>19263</v>
      </c>
      <c r="D703" s="5" t="s">
        <v>19264</v>
      </c>
      <c r="E703" s="5" t="s">
        <v>19263</v>
      </c>
      <c r="F703" s="5" t="s">
        <v>19263</v>
      </c>
      <c r="G703" s="5" t="s">
        <v>19265</v>
      </c>
      <c r="H703" s="6" t="s">
        <v>19266</v>
      </c>
      <c r="I703" s="7" t="s">
        <v>19263</v>
      </c>
      <c r="J703" s="13"/>
    </row>
    <row r="704" spans="1:10" ht="13.2">
      <c r="A704" s="10" t="s">
        <v>19267</v>
      </c>
      <c r="B704" s="5" t="s">
        <v>19268</v>
      </c>
      <c r="C704" s="5" t="s">
        <v>19268</v>
      </c>
      <c r="D704" s="5" t="s">
        <v>19268</v>
      </c>
      <c r="E704" s="5" t="s">
        <v>19268</v>
      </c>
      <c r="F704" s="5" t="s">
        <v>19268</v>
      </c>
      <c r="G704" s="5" t="s">
        <v>15255</v>
      </c>
      <c r="H704" s="6" t="s">
        <v>19269</v>
      </c>
      <c r="I704" s="7" t="s">
        <v>19268</v>
      </c>
      <c r="J704" s="13" t="s">
        <v>15253</v>
      </c>
    </row>
    <row r="705" spans="1:10" ht="13.2">
      <c r="A705" s="10" t="s">
        <v>19270</v>
      </c>
      <c r="B705" s="5" t="s">
        <v>3536</v>
      </c>
      <c r="C705" s="5" t="s">
        <v>3536</v>
      </c>
      <c r="D705" s="5" t="s">
        <v>3536</v>
      </c>
      <c r="E705" s="5" t="s">
        <v>3536</v>
      </c>
      <c r="F705" s="5" t="s">
        <v>3536</v>
      </c>
      <c r="G705" s="5" t="s">
        <v>4675</v>
      </c>
      <c r="H705" s="6" t="s">
        <v>19271</v>
      </c>
      <c r="I705" s="7" t="s">
        <v>3536</v>
      </c>
      <c r="J705" s="13" t="s">
        <v>19272</v>
      </c>
    </row>
    <row r="706" spans="1:10" ht="13.2">
      <c r="A706" s="10" t="s">
        <v>19273</v>
      </c>
      <c r="B706" s="5" t="s">
        <v>19274</v>
      </c>
      <c r="C706" s="5" t="s">
        <v>19274</v>
      </c>
      <c r="D706" s="5" t="s">
        <v>19274</v>
      </c>
      <c r="E706" s="5" t="s">
        <v>19275</v>
      </c>
      <c r="F706" s="5" t="s">
        <v>14835</v>
      </c>
      <c r="G706" s="5" t="s">
        <v>15327</v>
      </c>
      <c r="H706" s="6" t="s">
        <v>19276</v>
      </c>
      <c r="I706" s="7" t="s">
        <v>19277</v>
      </c>
      <c r="J706" s="13" t="s">
        <v>19278</v>
      </c>
    </row>
    <row r="707" spans="1:10" ht="13.2">
      <c r="A707" s="10" t="s">
        <v>19279</v>
      </c>
      <c r="B707" s="5" t="s">
        <v>19280</v>
      </c>
      <c r="C707" s="5" t="s">
        <v>19281</v>
      </c>
      <c r="D707" s="5" t="s">
        <v>19282</v>
      </c>
      <c r="E707" s="5" t="s">
        <v>19283</v>
      </c>
      <c r="F707" s="5" t="s">
        <v>19284</v>
      </c>
      <c r="G707" s="5" t="s">
        <v>2868</v>
      </c>
      <c r="H707" s="6" t="s">
        <v>12363</v>
      </c>
      <c r="I707" s="7" t="s">
        <v>19285</v>
      </c>
      <c r="J707" s="13"/>
    </row>
    <row r="708" spans="1:10" ht="13.2">
      <c r="A708" s="10" t="s">
        <v>19286</v>
      </c>
      <c r="B708" s="5" t="s">
        <v>19287</v>
      </c>
      <c r="C708" s="5" t="s">
        <v>19288</v>
      </c>
      <c r="D708" s="5" t="s">
        <v>19289</v>
      </c>
      <c r="E708" s="5" t="s">
        <v>19290</v>
      </c>
      <c r="F708" s="5" t="s">
        <v>19291</v>
      </c>
      <c r="G708" s="5" t="s">
        <v>7416</v>
      </c>
      <c r="H708" s="6" t="s">
        <v>19292</v>
      </c>
      <c r="I708" s="7" t="s">
        <v>19293</v>
      </c>
      <c r="J708" s="13"/>
    </row>
    <row r="709" spans="1:10" ht="13.2">
      <c r="A709" s="10" t="s">
        <v>19294</v>
      </c>
      <c r="B709" s="5" t="s">
        <v>19295</v>
      </c>
      <c r="C709" s="5" t="s">
        <v>19296</v>
      </c>
      <c r="D709" s="5" t="s">
        <v>19297</v>
      </c>
      <c r="E709" s="5" t="s">
        <v>19298</v>
      </c>
      <c r="F709" s="5" t="s">
        <v>19299</v>
      </c>
      <c r="G709" s="5" t="s">
        <v>19300</v>
      </c>
      <c r="H709" s="6" t="s">
        <v>19301</v>
      </c>
      <c r="I709" s="7" t="s">
        <v>19298</v>
      </c>
      <c r="J709" s="13"/>
    </row>
    <row r="710" spans="1:10" ht="13.2">
      <c r="A710" s="10" t="s">
        <v>19302</v>
      </c>
      <c r="B710" s="5" t="s">
        <v>19303</v>
      </c>
      <c r="C710" s="5" t="s">
        <v>19304</v>
      </c>
      <c r="D710" s="5" t="s">
        <v>19305</v>
      </c>
      <c r="E710" s="5" t="s">
        <v>19306</v>
      </c>
      <c r="F710" s="5" t="s">
        <v>19307</v>
      </c>
      <c r="G710" s="5" t="s">
        <v>19308</v>
      </c>
      <c r="H710" s="6" t="s">
        <v>19309</v>
      </c>
      <c r="I710" s="7" t="s">
        <v>19310</v>
      </c>
      <c r="J710" s="13"/>
    </row>
    <row r="711" spans="1:10" ht="13.2">
      <c r="A711" s="10" t="s">
        <v>19311</v>
      </c>
      <c r="B711" s="5" t="s">
        <v>1466</v>
      </c>
      <c r="C711" s="5" t="s">
        <v>1182</v>
      </c>
      <c r="D711" s="5" t="s">
        <v>1466</v>
      </c>
      <c r="E711" s="5" t="s">
        <v>19312</v>
      </c>
      <c r="F711" s="5" t="s">
        <v>1182</v>
      </c>
      <c r="G711" s="5" t="s">
        <v>19313</v>
      </c>
      <c r="H711" s="6" t="s">
        <v>1466</v>
      </c>
      <c r="I711" s="7" t="s">
        <v>19314</v>
      </c>
      <c r="J711" s="13"/>
    </row>
    <row r="712" spans="1:10" ht="13.2">
      <c r="A712" s="10" t="s">
        <v>19315</v>
      </c>
      <c r="B712" s="5" t="s">
        <v>19316</v>
      </c>
      <c r="C712" s="5" t="s">
        <v>19317</v>
      </c>
      <c r="D712" s="5" t="s">
        <v>19318</v>
      </c>
      <c r="E712" s="5" t="s">
        <v>19319</v>
      </c>
      <c r="F712" s="5" t="s">
        <v>19320</v>
      </c>
      <c r="G712" s="5" t="s">
        <v>19321</v>
      </c>
      <c r="H712" s="6" t="s">
        <v>19322</v>
      </c>
      <c r="I712" s="7" t="s">
        <v>19323</v>
      </c>
      <c r="J712" s="13"/>
    </row>
    <row r="713" spans="1:10" ht="39.6">
      <c r="A713" s="10" t="s">
        <v>19324</v>
      </c>
      <c r="B713" s="5" t="s">
        <v>19325</v>
      </c>
      <c r="C713" s="5" t="s">
        <v>19325</v>
      </c>
      <c r="D713" s="5" t="s">
        <v>19326</v>
      </c>
      <c r="E713" s="5" t="s">
        <v>19327</v>
      </c>
      <c r="F713" s="5" t="s">
        <v>19328</v>
      </c>
      <c r="G713" s="5" t="s">
        <v>5130</v>
      </c>
      <c r="H713" s="6" t="s">
        <v>5131</v>
      </c>
      <c r="I713" s="7" t="s">
        <v>19329</v>
      </c>
      <c r="J713" s="13" t="s">
        <v>19330</v>
      </c>
    </row>
    <row r="714" spans="1:10" ht="13.2">
      <c r="A714" s="10" t="str">
        <f t="shared" ref="A714:A725" si="0">CONCATENATE(A702,"_INFO")</f>
        <v>SUPERVISION_PLAYER_C2_INFO</v>
      </c>
      <c r="B714" s="5" t="s">
        <v>19331</v>
      </c>
      <c r="C714" s="5" t="s">
        <v>19332</v>
      </c>
      <c r="D714" s="5" t="s">
        <v>19333</v>
      </c>
      <c r="E714" s="5" t="s">
        <v>19334</v>
      </c>
      <c r="F714" s="5" t="s">
        <v>19335</v>
      </c>
      <c r="G714" s="5" t="s">
        <v>19336</v>
      </c>
      <c r="H714" s="6" t="s">
        <v>19337</v>
      </c>
      <c r="I714" s="7" t="s">
        <v>19338</v>
      </c>
      <c r="J714" s="13"/>
    </row>
    <row r="715" spans="1:10" ht="13.2">
      <c r="A715" s="10" t="str">
        <f t="shared" si="0"/>
        <v>SUPERVISION_PLAYER_C3_INFO</v>
      </c>
      <c r="B715" s="5" t="s">
        <v>19339</v>
      </c>
      <c r="C715" s="5" t="s">
        <v>19340</v>
      </c>
      <c r="D715" s="5" t="s">
        <v>19341</v>
      </c>
      <c r="E715" s="5" t="s">
        <v>19342</v>
      </c>
      <c r="F715" s="5" t="s">
        <v>19343</v>
      </c>
      <c r="G715" s="5" t="s">
        <v>19344</v>
      </c>
      <c r="H715" s="6" t="s">
        <v>19345</v>
      </c>
      <c r="I715" s="7" t="s">
        <v>19346</v>
      </c>
      <c r="J715" s="13"/>
    </row>
    <row r="716" spans="1:10" ht="13.2">
      <c r="A716" s="10" t="str">
        <f t="shared" si="0"/>
        <v>SUPERVISION_PLAYER_C4_INFO</v>
      </c>
      <c r="B716" s="5" t="s">
        <v>19347</v>
      </c>
      <c r="C716" s="5" t="s">
        <v>19348</v>
      </c>
      <c r="D716" s="5" t="s">
        <v>15254</v>
      </c>
      <c r="E716" s="5" t="s">
        <v>19349</v>
      </c>
      <c r="F716" s="5" t="s">
        <v>15253</v>
      </c>
      <c r="G716" s="5" t="s">
        <v>19350</v>
      </c>
      <c r="H716" s="6" t="s">
        <v>19351</v>
      </c>
      <c r="I716" s="7" t="s">
        <v>19352</v>
      </c>
      <c r="J716" s="13"/>
    </row>
    <row r="717" spans="1:10" ht="13.2">
      <c r="A717" s="10" t="str">
        <f t="shared" si="0"/>
        <v>SUPERVISION_PLAYER_C5_INFO</v>
      </c>
      <c r="B717" s="5" t="s">
        <v>19353</v>
      </c>
      <c r="C717" s="5" t="s">
        <v>19354</v>
      </c>
      <c r="D717" s="5" t="s">
        <v>15409</v>
      </c>
      <c r="E717" s="5" t="s">
        <v>19355</v>
      </c>
      <c r="F717" s="5" t="s">
        <v>15411</v>
      </c>
      <c r="G717" s="5" t="s">
        <v>19356</v>
      </c>
      <c r="H717" s="6" t="s">
        <v>19357</v>
      </c>
      <c r="I717" s="7" t="s">
        <v>19358</v>
      </c>
      <c r="J717" s="13"/>
    </row>
    <row r="718" spans="1:10" ht="13.2">
      <c r="A718" s="10" t="str">
        <f t="shared" si="0"/>
        <v>SUPERVISION_PLAYER_C6_INFO</v>
      </c>
      <c r="B718" s="5" t="s">
        <v>19359</v>
      </c>
      <c r="C718" s="5" t="s">
        <v>19360</v>
      </c>
      <c r="D718" s="5" t="s">
        <v>19361</v>
      </c>
      <c r="E718" s="5" t="s">
        <v>19362</v>
      </c>
      <c r="F718" s="5" t="s">
        <v>19363</v>
      </c>
      <c r="G718" s="5" t="s">
        <v>19364</v>
      </c>
      <c r="H718" s="6" t="s">
        <v>15328</v>
      </c>
      <c r="I718" s="7" t="s">
        <v>19365</v>
      </c>
      <c r="J718" s="13"/>
    </row>
    <row r="719" spans="1:10" ht="13.2">
      <c r="A719" s="10" t="str">
        <f t="shared" si="0"/>
        <v>SUPERVISION_PLAYER_C7_INFO</v>
      </c>
      <c r="B719" s="5" t="s">
        <v>18120</v>
      </c>
      <c r="C719" s="5" t="s">
        <v>2864</v>
      </c>
      <c r="D719" s="5" t="s">
        <v>2865</v>
      </c>
      <c r="E719" s="5" t="s">
        <v>2866</v>
      </c>
      <c r="F719" s="5" t="s">
        <v>4882</v>
      </c>
      <c r="G719" s="5" t="s">
        <v>2868</v>
      </c>
      <c r="H719" s="6" t="s">
        <v>2869</v>
      </c>
      <c r="I719" s="7" t="s">
        <v>4883</v>
      </c>
      <c r="J719" s="13"/>
    </row>
    <row r="720" spans="1:10" ht="13.2">
      <c r="A720" s="10" t="str">
        <f t="shared" si="0"/>
        <v>SUPERVISION_PLAYER_C8_INFO</v>
      </c>
      <c r="B720" s="5" t="s">
        <v>9573</v>
      </c>
      <c r="C720" s="5" t="s">
        <v>9574</v>
      </c>
      <c r="D720" s="5" t="s">
        <v>9575</v>
      </c>
      <c r="E720" s="5" t="s">
        <v>9576</v>
      </c>
      <c r="F720" s="5" t="s">
        <v>9577</v>
      </c>
      <c r="G720" s="5" t="s">
        <v>19366</v>
      </c>
      <c r="H720" s="6" t="s">
        <v>19367</v>
      </c>
      <c r="I720" s="7" t="s">
        <v>9578</v>
      </c>
      <c r="J720" s="13"/>
    </row>
    <row r="721" spans="1:10" ht="13.2">
      <c r="A721" s="10" t="str">
        <f t="shared" si="0"/>
        <v>SUPERVISION_PLAYER_C9_INFO</v>
      </c>
      <c r="B721" s="5" t="s">
        <v>19368</v>
      </c>
      <c r="C721" s="5" t="s">
        <v>19369</v>
      </c>
      <c r="D721" s="5" t="s">
        <v>19370</v>
      </c>
      <c r="E721" s="5" t="s">
        <v>19371</v>
      </c>
      <c r="F721" s="5" t="s">
        <v>19372</v>
      </c>
      <c r="G721" s="5" t="s">
        <v>19373</v>
      </c>
      <c r="H721" s="6" t="s">
        <v>19374</v>
      </c>
      <c r="I721" s="7" t="s">
        <v>19375</v>
      </c>
      <c r="J721" s="13"/>
    </row>
    <row r="722" spans="1:10" ht="13.2">
      <c r="A722" s="10" t="str">
        <f t="shared" si="0"/>
        <v>SUPERVISION_PLAYER_C10_INFO</v>
      </c>
      <c r="B722" s="5" t="s">
        <v>8612</v>
      </c>
      <c r="C722" s="5" t="s">
        <v>8613</v>
      </c>
      <c r="D722" s="5" t="s">
        <v>8614</v>
      </c>
      <c r="E722" s="5" t="s">
        <v>8615</v>
      </c>
      <c r="F722" s="5" t="s">
        <v>8616</v>
      </c>
      <c r="G722" s="5" t="s">
        <v>19376</v>
      </c>
      <c r="H722" s="6" t="s">
        <v>8618</v>
      </c>
      <c r="I722" s="7" t="s">
        <v>8619</v>
      </c>
      <c r="J722" s="13"/>
    </row>
    <row r="723" spans="1:10" ht="13.2">
      <c r="A723" s="10" t="str">
        <f t="shared" si="0"/>
        <v>SUPERVISION_PLAYER_C11_INFO</v>
      </c>
      <c r="B723" s="5" t="s">
        <v>19377</v>
      </c>
      <c r="C723" s="5" t="s">
        <v>19378</v>
      </c>
      <c r="D723" s="5" t="s">
        <v>19379</v>
      </c>
      <c r="E723" s="5" t="s">
        <v>19380</v>
      </c>
      <c r="F723" s="5" t="s">
        <v>19381</v>
      </c>
      <c r="G723" s="5" t="s">
        <v>19382</v>
      </c>
      <c r="H723" s="6" t="s">
        <v>19383</v>
      </c>
      <c r="I723" s="7" t="s">
        <v>19384</v>
      </c>
      <c r="J723" s="13"/>
    </row>
    <row r="724" spans="1:10" ht="13.2">
      <c r="A724" s="10" t="str">
        <f t="shared" si="0"/>
        <v>SUPERVISION_PLAYER_C12_INFO</v>
      </c>
      <c r="B724" s="5" t="s">
        <v>19385</v>
      </c>
      <c r="C724" s="5" t="s">
        <v>19386</v>
      </c>
      <c r="D724" s="5" t="s">
        <v>19387</v>
      </c>
      <c r="E724" s="5" t="s">
        <v>19388</v>
      </c>
      <c r="F724" s="5" t="s">
        <v>19389</v>
      </c>
      <c r="G724" s="5" t="s">
        <v>19390</v>
      </c>
      <c r="H724" s="6" t="s">
        <v>19391</v>
      </c>
      <c r="I724" s="7" t="s">
        <v>19392</v>
      </c>
      <c r="J724" s="13"/>
    </row>
    <row r="725" spans="1:10" ht="13.2">
      <c r="A725" s="10" t="str">
        <f t="shared" si="0"/>
        <v>SUPERVISION_PLAYER_C13_INFO</v>
      </c>
      <c r="B725" s="5" t="s">
        <v>19393</v>
      </c>
      <c r="C725" s="5" t="s">
        <v>19394</v>
      </c>
      <c r="D725" s="5" t="s">
        <v>19395</v>
      </c>
      <c r="E725" s="5" t="s">
        <v>19396</v>
      </c>
      <c r="F725" s="5" t="s">
        <v>19397</v>
      </c>
      <c r="G725" s="5" t="s">
        <v>19398</v>
      </c>
      <c r="H725" s="6" t="s">
        <v>19399</v>
      </c>
      <c r="I725" s="7" t="s">
        <v>19400</v>
      </c>
      <c r="J725" s="13"/>
    </row>
    <row r="726" spans="1:10" ht="13.2">
      <c r="A726" s="10" t="s">
        <v>19401</v>
      </c>
      <c r="B726" s="5" t="s">
        <v>19402</v>
      </c>
      <c r="C726" s="5" t="s">
        <v>19402</v>
      </c>
      <c r="D726" s="5" t="s">
        <v>19403</v>
      </c>
      <c r="E726" s="5" t="s">
        <v>19404</v>
      </c>
      <c r="F726" s="5" t="s">
        <v>19405</v>
      </c>
      <c r="G726" s="5" t="s">
        <v>19406</v>
      </c>
      <c r="H726" s="6" t="s">
        <v>19407</v>
      </c>
      <c r="I726" s="7" t="s">
        <v>19408</v>
      </c>
      <c r="J726" s="13"/>
    </row>
    <row r="727" spans="1:10" ht="13.2">
      <c r="A727" s="10" t="s">
        <v>19409</v>
      </c>
      <c r="B727" s="5" t="s">
        <v>19410</v>
      </c>
      <c r="C727" s="5" t="s">
        <v>19411</v>
      </c>
      <c r="D727" s="5" t="s">
        <v>19412</v>
      </c>
      <c r="E727" s="5" t="s">
        <v>19413</v>
      </c>
      <c r="F727" s="5" t="s">
        <v>19414</v>
      </c>
      <c r="G727" s="5" t="s">
        <v>19415</v>
      </c>
      <c r="H727" s="6" t="s">
        <v>19416</v>
      </c>
      <c r="I727" s="7" t="s">
        <v>19417</v>
      </c>
      <c r="J727" s="13"/>
    </row>
    <row r="728" spans="1:10" ht="13.2">
      <c r="A728" s="10" t="s">
        <v>19418</v>
      </c>
      <c r="B728" s="5" t="s">
        <v>19419</v>
      </c>
      <c r="C728" s="5" t="s">
        <v>19419</v>
      </c>
      <c r="D728" s="5" t="s">
        <v>19419</v>
      </c>
      <c r="E728" s="5" t="s">
        <v>19419</v>
      </c>
      <c r="F728" s="5" t="s">
        <v>19419</v>
      </c>
      <c r="G728" s="5" t="s">
        <v>19419</v>
      </c>
      <c r="H728" s="6" t="s">
        <v>19419</v>
      </c>
      <c r="I728" s="7" t="s">
        <v>19419</v>
      </c>
      <c r="J728" s="13"/>
    </row>
    <row r="729" spans="1:10" ht="13.2">
      <c r="A729" s="10" t="s">
        <v>19420</v>
      </c>
      <c r="B729" s="5" t="s">
        <v>19421</v>
      </c>
      <c r="C729" s="5" t="s">
        <v>19422</v>
      </c>
      <c r="D729" s="5" t="s">
        <v>19423</v>
      </c>
      <c r="E729" s="5" t="s">
        <v>19424</v>
      </c>
      <c r="F729" s="5" t="s">
        <v>19425</v>
      </c>
      <c r="G729" s="5" t="s">
        <v>19426</v>
      </c>
      <c r="H729" s="6" t="s">
        <v>19427</v>
      </c>
      <c r="I729" s="7" t="s">
        <v>19428</v>
      </c>
      <c r="J729" s="13"/>
    </row>
    <row r="730" spans="1:10" ht="13.2">
      <c r="A730" s="10" t="s">
        <v>19429</v>
      </c>
      <c r="B730" s="5" t="s">
        <v>19430</v>
      </c>
      <c r="C730" s="5" t="s">
        <v>19431</v>
      </c>
      <c r="D730" s="5" t="s">
        <v>19432</v>
      </c>
      <c r="E730" s="5" t="s">
        <v>19433</v>
      </c>
      <c r="F730" s="5" t="s">
        <v>19434</v>
      </c>
      <c r="G730" s="5" t="s">
        <v>19435</v>
      </c>
      <c r="H730" s="6" t="s">
        <v>19436</v>
      </c>
      <c r="I730" s="7" t="s">
        <v>19437</v>
      </c>
      <c r="J730" s="13"/>
    </row>
    <row r="731" spans="1:10" ht="13.2">
      <c r="A731" s="10" t="s">
        <v>19438</v>
      </c>
      <c r="B731" s="5" t="s">
        <v>19439</v>
      </c>
      <c r="C731" s="5" t="s">
        <v>19440</v>
      </c>
      <c r="D731" s="5" t="s">
        <v>19441</v>
      </c>
      <c r="E731" s="5" t="s">
        <v>19442</v>
      </c>
      <c r="F731" s="5" t="s">
        <v>19443</v>
      </c>
      <c r="G731" s="5" t="s">
        <v>19444</v>
      </c>
      <c r="H731" s="6" t="s">
        <v>19445</v>
      </c>
      <c r="I731" s="7" t="s">
        <v>19446</v>
      </c>
      <c r="J731" s="13"/>
    </row>
    <row r="732" spans="1:10" ht="13.2">
      <c r="A732" s="10" t="s">
        <v>19447</v>
      </c>
      <c r="B732" s="5" t="s">
        <v>17615</v>
      </c>
      <c r="C732" s="5" t="s">
        <v>17615</v>
      </c>
      <c r="D732" s="5" t="s">
        <v>17615</v>
      </c>
      <c r="E732" s="5" t="s">
        <v>17615</v>
      </c>
      <c r="F732" s="5" t="s">
        <v>17615</v>
      </c>
      <c r="G732" s="5" t="s">
        <v>17615</v>
      </c>
      <c r="H732" s="6" t="s">
        <v>17615</v>
      </c>
      <c r="I732" s="7" t="s">
        <v>17615</v>
      </c>
      <c r="J732" s="13"/>
    </row>
    <row r="733" spans="1:10" ht="13.2">
      <c r="A733" s="10" t="s">
        <v>19448</v>
      </c>
      <c r="B733" s="5" t="s">
        <v>19449</v>
      </c>
      <c r="C733" s="5" t="s">
        <v>19450</v>
      </c>
      <c r="D733" s="5" t="s">
        <v>19451</v>
      </c>
      <c r="E733" s="5" t="s">
        <v>19452</v>
      </c>
      <c r="F733" s="5" t="s">
        <v>19453</v>
      </c>
      <c r="G733" s="5" t="s">
        <v>19454</v>
      </c>
      <c r="H733" s="6" t="s">
        <v>19455</v>
      </c>
      <c r="I733" s="7" t="s">
        <v>19452</v>
      </c>
      <c r="J733" s="13"/>
    </row>
    <row r="734" spans="1:10" ht="13.2">
      <c r="A734" s="10" t="s">
        <v>19456</v>
      </c>
      <c r="B734" s="5" t="s">
        <v>3853</v>
      </c>
      <c r="C734" s="5" t="s">
        <v>3854</v>
      </c>
      <c r="D734" s="5" t="s">
        <v>3855</v>
      </c>
      <c r="E734" s="5" t="s">
        <v>3854</v>
      </c>
      <c r="F734" s="5" t="s">
        <v>3856</v>
      </c>
      <c r="G734" s="5" t="s">
        <v>3857</v>
      </c>
      <c r="H734" s="6" t="s">
        <v>3858</v>
      </c>
      <c r="I734" s="7" t="s">
        <v>3745</v>
      </c>
      <c r="J734" s="13"/>
    </row>
    <row r="735" spans="1:10" ht="13.2">
      <c r="A735" s="10" t="s">
        <v>19457</v>
      </c>
      <c r="B735" s="5" t="s">
        <v>1967</v>
      </c>
      <c r="C735" s="5" t="s">
        <v>1968</v>
      </c>
      <c r="D735" s="5" t="s">
        <v>1969</v>
      </c>
      <c r="E735" s="5" t="s">
        <v>1970</v>
      </c>
      <c r="F735" s="5" t="s">
        <v>1971</v>
      </c>
      <c r="G735" s="5" t="s">
        <v>1972</v>
      </c>
      <c r="H735" s="6" t="s">
        <v>1973</v>
      </c>
      <c r="I735" s="7" t="s">
        <v>1970</v>
      </c>
      <c r="J735" s="13"/>
    </row>
    <row r="736" spans="1:10" ht="13.2">
      <c r="A736" s="10" t="s">
        <v>19458</v>
      </c>
      <c r="B736" s="5" t="s">
        <v>19459</v>
      </c>
      <c r="C736" s="5" t="s">
        <v>19460</v>
      </c>
      <c r="D736" s="5" t="s">
        <v>19461</v>
      </c>
      <c r="E736" s="5" t="s">
        <v>19462</v>
      </c>
      <c r="F736" s="5" t="s">
        <v>19463</v>
      </c>
      <c r="G736" s="5" t="s">
        <v>19464</v>
      </c>
      <c r="H736" s="6" t="s">
        <v>19465</v>
      </c>
      <c r="I736" s="7" t="s">
        <v>19466</v>
      </c>
      <c r="J736" s="13"/>
    </row>
    <row r="737" spans="1:12" ht="13.2">
      <c r="A737" s="10" t="s">
        <v>19467</v>
      </c>
      <c r="B737" s="5" t="s">
        <v>19468</v>
      </c>
      <c r="C737" s="5" t="s">
        <v>19468</v>
      </c>
      <c r="D737" s="5" t="s">
        <v>19468</v>
      </c>
      <c r="E737" s="5" t="s">
        <v>19468</v>
      </c>
      <c r="F737" s="5" t="s">
        <v>19468</v>
      </c>
      <c r="G737" s="5" t="s">
        <v>19468</v>
      </c>
      <c r="H737" s="6" t="s">
        <v>19468</v>
      </c>
      <c r="I737" s="7" t="s">
        <v>19468</v>
      </c>
      <c r="J737" s="13"/>
    </row>
    <row r="738" spans="1:12" ht="26.4">
      <c r="A738" s="10" t="s">
        <v>19469</v>
      </c>
      <c r="B738" s="5" t="s">
        <v>16984</v>
      </c>
      <c r="C738" s="5" t="s">
        <v>16985</v>
      </c>
      <c r="D738" s="5" t="s">
        <v>16986</v>
      </c>
      <c r="E738" s="5" t="s">
        <v>16987</v>
      </c>
      <c r="F738" s="5" t="s">
        <v>16988</v>
      </c>
      <c r="G738" s="5" t="s">
        <v>16989</v>
      </c>
      <c r="H738" s="6" t="s">
        <v>16990</v>
      </c>
      <c r="I738" s="7" t="s">
        <v>16991</v>
      </c>
      <c r="J738" s="13" t="s">
        <v>16992</v>
      </c>
      <c r="L738" s="5" t="s">
        <v>57</v>
      </c>
    </row>
    <row r="739" spans="1:12" ht="13.2">
      <c r="A739" s="10" t="s">
        <v>19470</v>
      </c>
      <c r="B739" s="5" t="s">
        <v>19471</v>
      </c>
      <c r="C739" s="5" t="s">
        <v>19472</v>
      </c>
      <c r="D739" s="5" t="s">
        <v>19473</v>
      </c>
      <c r="E739" s="5" t="s">
        <v>19474</v>
      </c>
      <c r="F739" s="5" t="s">
        <v>19475</v>
      </c>
      <c r="G739" s="5" t="s">
        <v>19476</v>
      </c>
      <c r="H739" s="6" t="s">
        <v>19477</v>
      </c>
      <c r="I739" s="7" t="s">
        <v>16952</v>
      </c>
      <c r="J739" s="13"/>
    </row>
    <row r="740" spans="1:12" ht="13.2">
      <c r="A740" s="10" t="s">
        <v>19478</v>
      </c>
      <c r="B740" s="5" t="s">
        <v>19479</v>
      </c>
      <c r="C740" s="5" t="s">
        <v>14833</v>
      </c>
      <c r="D740" s="5" t="s">
        <v>14835</v>
      </c>
      <c r="E740" s="5" t="s">
        <v>14833</v>
      </c>
      <c r="F740" s="5" t="s">
        <v>19480</v>
      </c>
      <c r="G740" s="5" t="s">
        <v>1845</v>
      </c>
      <c r="H740" s="6" t="s">
        <v>19481</v>
      </c>
      <c r="I740" s="7" t="s">
        <v>19480</v>
      </c>
      <c r="J740" s="13"/>
    </row>
    <row r="741" spans="1:12" ht="13.2">
      <c r="A741" s="10" t="s">
        <v>19482</v>
      </c>
      <c r="B741" s="5" t="s">
        <v>19483</v>
      </c>
      <c r="C741" s="5" t="s">
        <v>19274</v>
      </c>
      <c r="D741" s="5" t="s">
        <v>19484</v>
      </c>
      <c r="E741" s="5" t="s">
        <v>19274</v>
      </c>
      <c r="F741" s="5" t="s">
        <v>14835</v>
      </c>
      <c r="G741" s="5" t="s">
        <v>1809</v>
      </c>
      <c r="H741" s="6" t="s">
        <v>19485</v>
      </c>
      <c r="I741" s="7" t="s">
        <v>14847</v>
      </c>
      <c r="J741" s="13"/>
    </row>
    <row r="742" spans="1:12" ht="13.2">
      <c r="A742" s="10" t="s">
        <v>19486</v>
      </c>
      <c r="B742" s="5" t="s">
        <v>19487</v>
      </c>
      <c r="C742" s="5" t="s">
        <v>19488</v>
      </c>
      <c r="D742" s="5" t="s">
        <v>19489</v>
      </c>
      <c r="E742" s="5" t="s">
        <v>19490</v>
      </c>
      <c r="F742" s="5" t="s">
        <v>19491</v>
      </c>
      <c r="G742" s="5" t="s">
        <v>19492</v>
      </c>
      <c r="H742" s="6" t="s">
        <v>19493</v>
      </c>
      <c r="I742" s="7" t="s">
        <v>19494</v>
      </c>
      <c r="J742" s="13"/>
    </row>
    <row r="743" spans="1:12" ht="13.2">
      <c r="A743" s="19" t="s">
        <v>19495</v>
      </c>
      <c r="B743" s="5" t="s">
        <v>19496</v>
      </c>
      <c r="C743" s="5" t="s">
        <v>19497</v>
      </c>
      <c r="D743" s="5" t="s">
        <v>19498</v>
      </c>
      <c r="E743" s="5" t="s">
        <v>19499</v>
      </c>
      <c r="F743" s="5" t="s">
        <v>19500</v>
      </c>
      <c r="G743" s="5" t="s">
        <v>19501</v>
      </c>
      <c r="H743" s="6" t="s">
        <v>19502</v>
      </c>
      <c r="I743" s="7" t="s">
        <v>19503</v>
      </c>
      <c r="J743" s="13"/>
    </row>
    <row r="744" spans="1:12" ht="13.2">
      <c r="A744" s="19" t="s">
        <v>19504</v>
      </c>
      <c r="B744" s="5" t="s">
        <v>19505</v>
      </c>
      <c r="C744" s="5" t="s">
        <v>16821</v>
      </c>
      <c r="D744" s="5" t="s">
        <v>16822</v>
      </c>
      <c r="E744" s="5" t="s">
        <v>16823</v>
      </c>
      <c r="F744" s="5" t="s">
        <v>19506</v>
      </c>
      <c r="G744" s="5" t="s">
        <v>5397</v>
      </c>
      <c r="H744" s="6" t="s">
        <v>16824</v>
      </c>
      <c r="I744" s="7" t="s">
        <v>16823</v>
      </c>
      <c r="J744" s="13"/>
    </row>
    <row r="745" spans="1:12" ht="13.2">
      <c r="A745" s="19" t="s">
        <v>19507</v>
      </c>
      <c r="B745" s="5" t="s">
        <v>19508</v>
      </c>
      <c r="C745" s="5" t="s">
        <v>19509</v>
      </c>
      <c r="D745" s="5" t="s">
        <v>19510</v>
      </c>
      <c r="E745" s="5" t="s">
        <v>19511</v>
      </c>
      <c r="F745" s="5" t="s">
        <v>19512</v>
      </c>
      <c r="G745" s="5" t="s">
        <v>19513</v>
      </c>
      <c r="H745" s="6" t="s">
        <v>19514</v>
      </c>
      <c r="I745" s="7" t="s">
        <v>19515</v>
      </c>
      <c r="J745" s="13"/>
    </row>
    <row r="746" spans="1:12" ht="13.2">
      <c r="A746" s="19" t="s">
        <v>19516</v>
      </c>
      <c r="B746" s="5" t="s">
        <v>19517</v>
      </c>
      <c r="C746" s="5" t="s">
        <v>19518</v>
      </c>
      <c r="D746" s="5" t="s">
        <v>19519</v>
      </c>
      <c r="E746" s="5" t="s">
        <v>19520</v>
      </c>
      <c r="F746" s="5" t="s">
        <v>19521</v>
      </c>
      <c r="G746" s="5" t="s">
        <v>19522</v>
      </c>
      <c r="H746" s="6" t="s">
        <v>19523</v>
      </c>
      <c r="I746" s="7" t="s">
        <v>19524</v>
      </c>
      <c r="J746" s="13"/>
    </row>
    <row r="747" spans="1:12" ht="13.2">
      <c r="A747" s="19" t="s">
        <v>19525</v>
      </c>
      <c r="B747" s="5" t="s">
        <v>19526</v>
      </c>
      <c r="C747" s="5" t="s">
        <v>19527</v>
      </c>
      <c r="D747" s="5" t="s">
        <v>19528</v>
      </c>
      <c r="E747" s="5" t="s">
        <v>19529</v>
      </c>
      <c r="F747" s="5" t="s">
        <v>19530</v>
      </c>
      <c r="G747" s="5" t="s">
        <v>19531</v>
      </c>
      <c r="H747" s="6" t="s">
        <v>19532</v>
      </c>
      <c r="I747" s="7" t="s">
        <v>19533</v>
      </c>
      <c r="J747" s="13"/>
    </row>
    <row r="748" spans="1:12" ht="13.2">
      <c r="A748" s="19" t="s">
        <v>19534</v>
      </c>
      <c r="B748" s="5" t="s">
        <v>19535</v>
      </c>
      <c r="C748" s="5" t="s">
        <v>19536</v>
      </c>
      <c r="D748" s="5" t="s">
        <v>19537</v>
      </c>
      <c r="E748" s="5" t="s">
        <v>19538</v>
      </c>
      <c r="F748" s="5" t="s">
        <v>19539</v>
      </c>
      <c r="G748" s="5" t="s">
        <v>19540</v>
      </c>
      <c r="H748" s="6" t="s">
        <v>19541</v>
      </c>
      <c r="I748" s="7" t="s">
        <v>19542</v>
      </c>
      <c r="J748" s="13"/>
    </row>
    <row r="749" spans="1:12" ht="13.2">
      <c r="A749" s="19" t="s">
        <v>19543</v>
      </c>
      <c r="B749" s="5" t="s">
        <v>19544</v>
      </c>
      <c r="C749" s="5" t="s">
        <v>19544</v>
      </c>
      <c r="D749" s="5" t="s">
        <v>19544</v>
      </c>
      <c r="E749" s="5" t="s">
        <v>19544</v>
      </c>
      <c r="F749" s="5" t="s">
        <v>19545</v>
      </c>
      <c r="G749" s="5" t="s">
        <v>19546</v>
      </c>
      <c r="H749" s="6" t="s">
        <v>19547</v>
      </c>
      <c r="I749" s="7" t="s">
        <v>19544</v>
      </c>
      <c r="J749" s="13"/>
    </row>
    <row r="750" spans="1:12" ht="13.2">
      <c r="A750" s="19" t="s">
        <v>19548</v>
      </c>
      <c r="B750" s="5" t="s">
        <v>19549</v>
      </c>
      <c r="C750" s="5" t="s">
        <v>19550</v>
      </c>
      <c r="D750" s="5" t="s">
        <v>19551</v>
      </c>
      <c r="E750" s="5" t="s">
        <v>19552</v>
      </c>
      <c r="F750" s="5" t="s">
        <v>19553</v>
      </c>
      <c r="G750" s="5" t="s">
        <v>19554</v>
      </c>
      <c r="H750" s="6" t="s">
        <v>19555</v>
      </c>
      <c r="I750" s="7" t="s">
        <v>19556</v>
      </c>
      <c r="J750" s="13"/>
    </row>
    <row r="751" spans="1:12" ht="13.2">
      <c r="A751" s="19" t="s">
        <v>19557</v>
      </c>
      <c r="B751" s="5" t="s">
        <v>19558</v>
      </c>
      <c r="C751" s="5" t="s">
        <v>19558</v>
      </c>
      <c r="D751" s="5" t="s">
        <v>19558</v>
      </c>
      <c r="E751" s="5" t="s">
        <v>19558</v>
      </c>
      <c r="F751" s="5" t="s">
        <v>19559</v>
      </c>
      <c r="G751" s="5" t="s">
        <v>19560</v>
      </c>
      <c r="H751" s="6" t="s">
        <v>19561</v>
      </c>
      <c r="I751" s="7" t="s">
        <v>19558</v>
      </c>
      <c r="J751" s="13"/>
    </row>
    <row r="752" spans="1:12" ht="13.2">
      <c r="A752" s="19" t="s">
        <v>19562</v>
      </c>
      <c r="B752" s="5" t="s">
        <v>19563</v>
      </c>
      <c r="C752" s="5" t="s">
        <v>19564</v>
      </c>
      <c r="D752" s="5" t="s">
        <v>19565</v>
      </c>
      <c r="E752" s="5" t="s">
        <v>19563</v>
      </c>
      <c r="F752" s="5" t="s">
        <v>19566</v>
      </c>
      <c r="G752" s="5" t="s">
        <v>19567</v>
      </c>
      <c r="H752" s="6" t="s">
        <v>19568</v>
      </c>
      <c r="I752" s="7" t="s">
        <v>19569</v>
      </c>
      <c r="J752" s="13"/>
    </row>
    <row r="753" spans="1:24" ht="13.2">
      <c r="A753" s="19" t="s">
        <v>19570</v>
      </c>
      <c r="B753" s="5" t="s">
        <v>19571</v>
      </c>
      <c r="C753" s="5" t="s">
        <v>19572</v>
      </c>
      <c r="D753" s="5" t="s">
        <v>19573</v>
      </c>
      <c r="E753" s="5" t="s">
        <v>19574</v>
      </c>
      <c r="F753" s="5" t="s">
        <v>19575</v>
      </c>
      <c r="G753" s="5" t="s">
        <v>19576</v>
      </c>
      <c r="H753" s="6" t="s">
        <v>19577</v>
      </c>
      <c r="I753" s="7" t="s">
        <v>19578</v>
      </c>
      <c r="J753" s="13"/>
    </row>
    <row r="754" spans="1:24" ht="13.2">
      <c r="A754" s="19" t="s">
        <v>19579</v>
      </c>
      <c r="B754" s="5" t="s">
        <v>19580</v>
      </c>
      <c r="C754" s="5" t="s">
        <v>19581</v>
      </c>
      <c r="D754" s="5" t="s">
        <v>19582</v>
      </c>
      <c r="E754" s="5" t="s">
        <v>19583</v>
      </c>
      <c r="F754" s="5" t="s">
        <v>19584</v>
      </c>
      <c r="G754" s="5" t="s">
        <v>19585</v>
      </c>
      <c r="H754" s="6" t="s">
        <v>19586</v>
      </c>
      <c r="I754" s="7" t="s">
        <v>19587</v>
      </c>
      <c r="J754" s="13"/>
    </row>
    <row r="755" spans="1:24" ht="13.2">
      <c r="A755" s="94" t="s">
        <v>19588</v>
      </c>
      <c r="B755" s="5" t="s">
        <v>19589</v>
      </c>
      <c r="C755" s="5" t="s">
        <v>19590</v>
      </c>
      <c r="D755" s="5" t="s">
        <v>19591</v>
      </c>
      <c r="E755" s="5" t="s">
        <v>19592</v>
      </c>
      <c r="F755" s="5" t="s">
        <v>19593</v>
      </c>
      <c r="G755" s="5" t="s">
        <v>19594</v>
      </c>
      <c r="H755" s="6" t="s">
        <v>19595</v>
      </c>
      <c r="I755" s="7" t="s">
        <v>19596</v>
      </c>
      <c r="J755" s="13"/>
      <c r="K755" s="13"/>
      <c r="L755" s="13" t="s">
        <v>57</v>
      </c>
      <c r="M755" s="13"/>
      <c r="N755" s="13"/>
      <c r="O755" s="13"/>
      <c r="P755" s="13"/>
      <c r="Q755" s="13"/>
      <c r="R755" s="13"/>
      <c r="S755" s="13"/>
      <c r="T755" s="13"/>
      <c r="U755" s="13"/>
      <c r="V755" s="13"/>
      <c r="W755" s="13"/>
      <c r="X755" s="13"/>
    </row>
    <row r="756" spans="1:24" ht="13.2">
      <c r="A756" s="19" t="s">
        <v>19597</v>
      </c>
      <c r="B756" s="5" t="s">
        <v>19598</v>
      </c>
      <c r="C756" s="5" t="s">
        <v>3719</v>
      </c>
      <c r="D756" s="5" t="s">
        <v>19599</v>
      </c>
      <c r="E756" s="5" t="s">
        <v>19600</v>
      </c>
      <c r="F756" s="5" t="s">
        <v>19601</v>
      </c>
      <c r="G756" s="5" t="s">
        <v>19602</v>
      </c>
      <c r="H756" s="6" t="s">
        <v>19603</v>
      </c>
      <c r="I756" s="7" t="s">
        <v>19600</v>
      </c>
      <c r="J756" s="13"/>
    </row>
    <row r="757" spans="1:24" ht="13.2">
      <c r="A757" s="19" t="s">
        <v>19604</v>
      </c>
      <c r="B757" s="5" t="s">
        <v>3730</v>
      </c>
      <c r="C757" s="5" t="s">
        <v>3725</v>
      </c>
      <c r="D757" s="5" t="s">
        <v>3725</v>
      </c>
      <c r="E757" s="5" t="s">
        <v>12328</v>
      </c>
      <c r="F757" s="5" t="s">
        <v>3727</v>
      </c>
      <c r="G757" s="5" t="s">
        <v>3728</v>
      </c>
      <c r="H757" s="6" t="s">
        <v>3729</v>
      </c>
      <c r="I757" s="7" t="s">
        <v>3730</v>
      </c>
      <c r="J757" s="13"/>
    </row>
    <row r="758" spans="1:24" ht="13.2">
      <c r="A758" s="10" t="s">
        <v>19605</v>
      </c>
      <c r="B758" s="5" t="s">
        <v>19606</v>
      </c>
      <c r="C758" s="5" t="s">
        <v>19607</v>
      </c>
      <c r="D758" s="5" t="s">
        <v>19608</v>
      </c>
      <c r="E758" s="5" t="s">
        <v>19609</v>
      </c>
      <c r="F758" s="5" t="s">
        <v>19610</v>
      </c>
      <c r="G758" s="5" t="s">
        <v>19611</v>
      </c>
      <c r="H758" s="6" t="s">
        <v>19612</v>
      </c>
      <c r="I758" s="7" t="s">
        <v>19613</v>
      </c>
      <c r="J758" s="13"/>
    </row>
    <row r="759" spans="1:24" ht="13.2">
      <c r="A759" s="10" t="s">
        <v>19614</v>
      </c>
      <c r="B759" s="5" t="s">
        <v>19615</v>
      </c>
      <c r="C759" s="5" t="s">
        <v>19616</v>
      </c>
      <c r="D759" s="5" t="s">
        <v>19617</v>
      </c>
      <c r="E759" s="5" t="s">
        <v>19618</v>
      </c>
      <c r="F759" s="5" t="s">
        <v>19619</v>
      </c>
      <c r="G759" s="5" t="s">
        <v>19620</v>
      </c>
      <c r="H759" s="6" t="s">
        <v>19621</v>
      </c>
      <c r="I759" s="7" t="s">
        <v>19622</v>
      </c>
    </row>
    <row r="760" spans="1:24" ht="13.2">
      <c r="A760" s="10" t="s">
        <v>19623</v>
      </c>
      <c r="B760" s="5" t="s">
        <v>19624</v>
      </c>
      <c r="C760" s="5" t="s">
        <v>19625</v>
      </c>
      <c r="D760" s="47" t="s">
        <v>19626</v>
      </c>
      <c r="E760" s="5" t="s">
        <v>19627</v>
      </c>
      <c r="F760" s="5" t="s">
        <v>19628</v>
      </c>
      <c r="G760" s="5" t="s">
        <v>19629</v>
      </c>
      <c r="H760" s="6" t="s">
        <v>19630</v>
      </c>
      <c r="I760" s="7" t="s">
        <v>19631</v>
      </c>
      <c r="J760" s="13"/>
    </row>
    <row r="761" spans="1:24" ht="13.2">
      <c r="A761" s="10" t="s">
        <v>19632</v>
      </c>
      <c r="B761" s="5" t="s">
        <v>19633</v>
      </c>
      <c r="C761" s="5" t="s">
        <v>19633</v>
      </c>
      <c r="D761" s="5" t="s">
        <v>19633</v>
      </c>
      <c r="E761" s="5" t="s">
        <v>19634</v>
      </c>
      <c r="F761" s="5" t="s">
        <v>19633</v>
      </c>
      <c r="G761" s="5" t="s">
        <v>19635</v>
      </c>
      <c r="H761" s="6" t="s">
        <v>19633</v>
      </c>
      <c r="I761" s="7" t="s">
        <v>19636</v>
      </c>
      <c r="J761" s="13"/>
    </row>
    <row r="762" spans="1:24" ht="13.2">
      <c r="A762" s="10" t="s">
        <v>19637</v>
      </c>
      <c r="B762" s="5" t="s">
        <v>19638</v>
      </c>
      <c r="C762" s="5" t="s">
        <v>19638</v>
      </c>
      <c r="D762" s="5" t="s">
        <v>19638</v>
      </c>
      <c r="E762" s="5" t="s">
        <v>19639</v>
      </c>
      <c r="F762" s="5" t="s">
        <v>19638</v>
      </c>
      <c r="G762" s="5" t="s">
        <v>19640</v>
      </c>
      <c r="H762" s="6" t="s">
        <v>19638</v>
      </c>
      <c r="I762" s="7" t="s">
        <v>19641</v>
      </c>
      <c r="J762" s="13"/>
    </row>
    <row r="763" spans="1:24" ht="13.2">
      <c r="A763" s="10" t="s">
        <v>19642</v>
      </c>
      <c r="B763" s="5" t="s">
        <v>19643</v>
      </c>
      <c r="C763" s="5" t="s">
        <v>19644</v>
      </c>
      <c r="D763" s="5" t="s">
        <v>19645</v>
      </c>
      <c r="E763" s="5" t="s">
        <v>19646</v>
      </c>
      <c r="F763" s="5" t="s">
        <v>19647</v>
      </c>
      <c r="G763" s="5" t="s">
        <v>19648</v>
      </c>
      <c r="H763" s="6" t="s">
        <v>19649</v>
      </c>
      <c r="I763" s="7" t="s">
        <v>19650</v>
      </c>
      <c r="J763" s="13"/>
    </row>
    <row r="764" spans="1:24" ht="13.2">
      <c r="A764" s="10" t="s">
        <v>19651</v>
      </c>
      <c r="B764" s="5" t="s">
        <v>19652</v>
      </c>
      <c r="C764" s="5" t="s">
        <v>19653</v>
      </c>
      <c r="D764" s="5" t="s">
        <v>19654</v>
      </c>
      <c r="E764" s="5" t="s">
        <v>19655</v>
      </c>
      <c r="F764" s="5" t="s">
        <v>19656</v>
      </c>
      <c r="G764" s="5" t="s">
        <v>19657</v>
      </c>
      <c r="H764" s="6" t="s">
        <v>19658</v>
      </c>
      <c r="I764" s="7" t="s">
        <v>19659</v>
      </c>
      <c r="J764" s="13"/>
    </row>
    <row r="765" spans="1:24" ht="13.2">
      <c r="A765" s="10" t="s">
        <v>19660</v>
      </c>
      <c r="B765" s="5" t="s">
        <v>19661</v>
      </c>
      <c r="C765" s="5" t="s">
        <v>19662</v>
      </c>
      <c r="D765" s="5" t="s">
        <v>19663</v>
      </c>
      <c r="E765" s="5" t="s">
        <v>19664</v>
      </c>
      <c r="F765" s="5" t="s">
        <v>19665</v>
      </c>
      <c r="G765" s="5" t="s">
        <v>19666</v>
      </c>
      <c r="H765" s="6" t="s">
        <v>19667</v>
      </c>
      <c r="I765" s="7" t="s">
        <v>19668</v>
      </c>
      <c r="J765" s="13"/>
    </row>
    <row r="766" spans="1:24" ht="13.2">
      <c r="A766" s="10" t="s">
        <v>19669</v>
      </c>
      <c r="B766" s="5" t="s">
        <v>19670</v>
      </c>
      <c r="C766" s="5" t="s">
        <v>19671</v>
      </c>
      <c r="D766" s="5" t="s">
        <v>19672</v>
      </c>
      <c r="E766" s="5" t="s">
        <v>19673</v>
      </c>
      <c r="F766" s="5" t="s">
        <v>19674</v>
      </c>
      <c r="G766" s="5" t="s">
        <v>19675</v>
      </c>
      <c r="H766" s="6" t="s">
        <v>19676</v>
      </c>
      <c r="I766" s="7" t="s">
        <v>19677</v>
      </c>
      <c r="J766" s="13"/>
    </row>
    <row r="767" spans="1:24" ht="13.2">
      <c r="A767" s="10" t="s">
        <v>19678</v>
      </c>
      <c r="B767" s="47" t="s">
        <v>19679</v>
      </c>
      <c r="C767" s="47" t="s">
        <v>19680</v>
      </c>
      <c r="D767" s="47" t="s">
        <v>19681</v>
      </c>
      <c r="E767" s="47" t="s">
        <v>19682</v>
      </c>
      <c r="F767" s="47" t="s">
        <v>19683</v>
      </c>
      <c r="G767" s="47" t="s">
        <v>19684</v>
      </c>
      <c r="H767" s="6" t="s">
        <v>19685</v>
      </c>
      <c r="I767" s="7" t="s">
        <v>19686</v>
      </c>
      <c r="J767" s="13"/>
    </row>
    <row r="768" spans="1:24" ht="13.2">
      <c r="A768" s="10" t="s">
        <v>19687</v>
      </c>
      <c r="B768" s="47" t="s">
        <v>19688</v>
      </c>
      <c r="C768" s="47" t="s">
        <v>19689</v>
      </c>
      <c r="D768" s="47" t="s">
        <v>19690</v>
      </c>
      <c r="E768" s="47" t="s">
        <v>19691</v>
      </c>
      <c r="F768" s="47" t="s">
        <v>19692</v>
      </c>
      <c r="G768" s="47" t="s">
        <v>19693</v>
      </c>
      <c r="H768" s="6" t="s">
        <v>19694</v>
      </c>
      <c r="I768" s="7" t="s">
        <v>19695</v>
      </c>
      <c r="J768" s="13"/>
    </row>
    <row r="769" spans="1:12" ht="13.2">
      <c r="A769" s="10" t="s">
        <v>19696</v>
      </c>
      <c r="B769" s="5" t="s">
        <v>19697</v>
      </c>
      <c r="C769" s="5" t="s">
        <v>19698</v>
      </c>
      <c r="D769" s="5" t="s">
        <v>19699</v>
      </c>
      <c r="E769" s="5" t="s">
        <v>19700</v>
      </c>
      <c r="F769" s="5" t="s">
        <v>19701</v>
      </c>
      <c r="G769" s="5" t="s">
        <v>19702</v>
      </c>
      <c r="H769" s="6" t="s">
        <v>19703</v>
      </c>
      <c r="I769" s="7" t="s">
        <v>19704</v>
      </c>
      <c r="J769" s="13"/>
    </row>
    <row r="770" spans="1:12" ht="13.2">
      <c r="A770" s="10" t="s">
        <v>19705</v>
      </c>
      <c r="B770" s="47" t="s">
        <v>19706</v>
      </c>
      <c r="C770" s="47" t="s">
        <v>19707</v>
      </c>
      <c r="D770" s="47" t="s">
        <v>19708</v>
      </c>
      <c r="E770" s="47" t="s">
        <v>19709</v>
      </c>
      <c r="F770" s="47" t="s">
        <v>19710</v>
      </c>
      <c r="G770" s="47" t="s">
        <v>19711</v>
      </c>
      <c r="H770" s="6" t="s">
        <v>19712</v>
      </c>
      <c r="I770" s="7" t="s">
        <v>19713</v>
      </c>
      <c r="J770" s="13"/>
    </row>
    <row r="771" spans="1:12" ht="13.2">
      <c r="A771" s="10" t="s">
        <v>19714</v>
      </c>
      <c r="B771" s="5" t="s">
        <v>19715</v>
      </c>
      <c r="C771" s="5" t="s">
        <v>19716</v>
      </c>
      <c r="D771" s="5" t="s">
        <v>19717</v>
      </c>
      <c r="E771" s="5" t="s">
        <v>19718</v>
      </c>
      <c r="F771" s="5" t="s">
        <v>19719</v>
      </c>
      <c r="G771" s="5" t="s">
        <v>19720</v>
      </c>
      <c r="H771" s="6" t="s">
        <v>19721</v>
      </c>
      <c r="I771" s="7" t="s">
        <v>19722</v>
      </c>
    </row>
    <row r="772" spans="1:12" ht="13.2">
      <c r="A772" s="10" t="s">
        <v>19723</v>
      </c>
      <c r="B772" s="47" t="s">
        <v>19724</v>
      </c>
      <c r="C772" s="47" t="s">
        <v>19724</v>
      </c>
      <c r="D772" s="47" t="s">
        <v>19724</v>
      </c>
      <c r="E772" s="47" t="s">
        <v>19725</v>
      </c>
      <c r="F772" s="47" t="s">
        <v>19724</v>
      </c>
      <c r="G772" s="47" t="s">
        <v>19726</v>
      </c>
      <c r="H772" s="6" t="s">
        <v>19727</v>
      </c>
      <c r="I772" s="7" t="s">
        <v>19724</v>
      </c>
    </row>
    <row r="773" spans="1:12" ht="13.2">
      <c r="A773" s="10" t="s">
        <v>19728</v>
      </c>
      <c r="B773" s="5" t="s">
        <v>14953</v>
      </c>
      <c r="C773" s="5" t="s">
        <v>13558</v>
      </c>
      <c r="D773" s="5" t="s">
        <v>13559</v>
      </c>
      <c r="E773" s="5" t="s">
        <v>14954</v>
      </c>
      <c r="F773" s="5" t="s">
        <v>13561</v>
      </c>
      <c r="G773" s="5" t="s">
        <v>14956</v>
      </c>
      <c r="H773" s="6" t="s">
        <v>14957</v>
      </c>
      <c r="I773" s="7" t="s">
        <v>14958</v>
      </c>
    </row>
    <row r="774" spans="1:12" ht="13.2">
      <c r="A774" s="10" t="s">
        <v>19729</v>
      </c>
      <c r="B774" s="47" t="s">
        <v>19730</v>
      </c>
      <c r="C774" s="47" t="s">
        <v>19731</v>
      </c>
      <c r="D774" s="47" t="s">
        <v>19732</v>
      </c>
      <c r="E774" s="47" t="s">
        <v>19733</v>
      </c>
      <c r="F774" s="47" t="s">
        <v>19734</v>
      </c>
      <c r="G774" s="47" t="s">
        <v>19735</v>
      </c>
      <c r="H774" s="6" t="s">
        <v>19736</v>
      </c>
      <c r="I774" s="7" t="s">
        <v>19737</v>
      </c>
      <c r="J774" s="13"/>
    </row>
    <row r="775" spans="1:12" ht="13.2">
      <c r="A775" s="10" t="s">
        <v>19738</v>
      </c>
      <c r="B775" s="47" t="s">
        <v>19739</v>
      </c>
      <c r="C775" s="47" t="s">
        <v>19740</v>
      </c>
      <c r="D775" s="47" t="s">
        <v>19741</v>
      </c>
      <c r="E775" s="47" t="s">
        <v>19742</v>
      </c>
      <c r="F775" s="47" t="s">
        <v>19743</v>
      </c>
      <c r="G775" s="47" t="s">
        <v>19744</v>
      </c>
      <c r="H775" s="6" t="s">
        <v>19745</v>
      </c>
      <c r="I775" s="7" t="s">
        <v>19746</v>
      </c>
      <c r="J775" s="13"/>
    </row>
    <row r="776" spans="1:12" ht="13.2">
      <c r="A776" s="10" t="s">
        <v>19747</v>
      </c>
      <c r="B776" s="47" t="s">
        <v>19748</v>
      </c>
      <c r="C776" s="47" t="s">
        <v>19749</v>
      </c>
      <c r="D776" s="47" t="s">
        <v>8667</v>
      </c>
      <c r="E776" s="47" t="s">
        <v>19750</v>
      </c>
      <c r="F776" s="47" t="s">
        <v>19751</v>
      </c>
      <c r="G776" s="47" t="s">
        <v>19752</v>
      </c>
      <c r="H776" s="6" t="s">
        <v>8671</v>
      </c>
      <c r="I776" s="7" t="s">
        <v>19750</v>
      </c>
      <c r="J776" s="13"/>
    </row>
    <row r="777" spans="1:12" ht="13.2">
      <c r="A777" s="10" t="s">
        <v>19753</v>
      </c>
      <c r="B777" s="47" t="s">
        <v>19754</v>
      </c>
      <c r="C777" s="47" t="s">
        <v>19755</v>
      </c>
      <c r="D777" s="47" t="s">
        <v>19756</v>
      </c>
      <c r="E777" s="47" t="s">
        <v>19757</v>
      </c>
      <c r="F777" s="47" t="s">
        <v>19758</v>
      </c>
      <c r="G777" s="47" t="s">
        <v>19759</v>
      </c>
      <c r="H777" s="6" t="s">
        <v>19760</v>
      </c>
      <c r="I777" s="7" t="s">
        <v>19761</v>
      </c>
      <c r="J777" s="13"/>
    </row>
    <row r="778" spans="1:12" ht="13.2">
      <c r="A778" s="10" t="s">
        <v>19762</v>
      </c>
      <c r="B778" s="47" t="s">
        <v>19763</v>
      </c>
      <c r="C778" s="47" t="s">
        <v>19764</v>
      </c>
      <c r="D778" s="47" t="s">
        <v>19765</v>
      </c>
      <c r="E778" s="47" t="s">
        <v>19766</v>
      </c>
      <c r="F778" s="47" t="s">
        <v>19767</v>
      </c>
      <c r="G778" s="47" t="s">
        <v>19768</v>
      </c>
      <c r="H778" s="6" t="s">
        <v>19769</v>
      </c>
      <c r="I778" s="7" t="s">
        <v>19770</v>
      </c>
      <c r="J778" s="13"/>
    </row>
    <row r="779" spans="1:12" ht="13.2">
      <c r="A779" s="10" t="s">
        <v>19771</v>
      </c>
      <c r="B779" s="47" t="s">
        <v>19772</v>
      </c>
      <c r="C779" s="47" t="s">
        <v>19773</v>
      </c>
      <c r="D779" s="47" t="s">
        <v>19774</v>
      </c>
      <c r="E779" s="47" t="s">
        <v>19775</v>
      </c>
      <c r="F779" s="47" t="s">
        <v>19776</v>
      </c>
      <c r="G779" s="47" t="s">
        <v>19777</v>
      </c>
      <c r="H779" s="6" t="s">
        <v>19778</v>
      </c>
      <c r="I779" s="7" t="s">
        <v>19779</v>
      </c>
      <c r="J779" s="13"/>
    </row>
    <row r="780" spans="1:12" ht="13.2">
      <c r="A780" s="10" t="s">
        <v>19780</v>
      </c>
      <c r="B780" s="47" t="s">
        <v>19781</v>
      </c>
      <c r="C780" s="47" t="s">
        <v>19782</v>
      </c>
      <c r="D780" s="47" t="s">
        <v>19783</v>
      </c>
      <c r="E780" s="47" t="s">
        <v>19784</v>
      </c>
      <c r="F780" s="47" t="s">
        <v>19785</v>
      </c>
      <c r="G780" s="47" t="s">
        <v>19786</v>
      </c>
      <c r="H780" s="6" t="s">
        <v>19787</v>
      </c>
      <c r="I780" s="7" t="s">
        <v>19788</v>
      </c>
      <c r="J780" s="13" t="s">
        <v>15542</v>
      </c>
      <c r="L780" s="5" t="s">
        <v>57</v>
      </c>
    </row>
    <row r="781" spans="1:12" ht="13.2">
      <c r="A781" s="10" t="s">
        <v>19789</v>
      </c>
      <c r="B781" s="47" t="s">
        <v>19790</v>
      </c>
      <c r="C781" s="47" t="s">
        <v>19791</v>
      </c>
      <c r="D781" s="47" t="s">
        <v>19792</v>
      </c>
      <c r="E781" s="47" t="s">
        <v>19793</v>
      </c>
      <c r="F781" s="47" t="s">
        <v>19794</v>
      </c>
      <c r="G781" s="47" t="s">
        <v>19795</v>
      </c>
      <c r="H781" s="6" t="s">
        <v>19796</v>
      </c>
      <c r="I781" s="7" t="s">
        <v>19797</v>
      </c>
      <c r="J781" s="13"/>
    </row>
    <row r="782" spans="1:12" ht="13.2">
      <c r="A782" s="10" t="s">
        <v>19798</v>
      </c>
      <c r="B782" s="47" t="s">
        <v>19799</v>
      </c>
      <c r="C782" s="47" t="s">
        <v>19800</v>
      </c>
      <c r="D782" s="47" t="s">
        <v>19801</v>
      </c>
      <c r="E782" s="47" t="s">
        <v>19802</v>
      </c>
      <c r="F782" s="47" t="s">
        <v>19803</v>
      </c>
      <c r="G782" s="47" t="s">
        <v>19804</v>
      </c>
      <c r="H782" s="6" t="s">
        <v>19805</v>
      </c>
      <c r="I782" s="7" t="s">
        <v>19806</v>
      </c>
      <c r="J782" s="13"/>
    </row>
    <row r="783" spans="1:12" ht="14.4">
      <c r="A783" s="10" t="s">
        <v>19807</v>
      </c>
      <c r="B783" s="13" t="s">
        <v>14692</v>
      </c>
      <c r="C783" s="13" t="s">
        <v>14693</v>
      </c>
      <c r="D783" s="47" t="s">
        <v>14694</v>
      </c>
      <c r="E783" s="88" t="s">
        <v>14695</v>
      </c>
      <c r="F783" s="5" t="s">
        <v>14696</v>
      </c>
      <c r="G783" s="5" t="s">
        <v>14697</v>
      </c>
      <c r="H783" s="6" t="s">
        <v>19808</v>
      </c>
      <c r="I783" s="7" t="s">
        <v>14699</v>
      </c>
      <c r="J783" s="13"/>
    </row>
    <row r="784" spans="1:12" ht="13.2">
      <c r="A784" s="10" t="s">
        <v>19809</v>
      </c>
      <c r="B784" s="47" t="s">
        <v>19810</v>
      </c>
      <c r="C784" s="47" t="s">
        <v>19811</v>
      </c>
      <c r="D784" s="47" t="s">
        <v>19812</v>
      </c>
      <c r="E784" s="47" t="s">
        <v>19813</v>
      </c>
      <c r="F784" s="47" t="s">
        <v>19814</v>
      </c>
      <c r="G784" s="47" t="s">
        <v>19815</v>
      </c>
      <c r="H784" s="6" t="s">
        <v>19816</v>
      </c>
      <c r="I784" s="7" t="s">
        <v>19817</v>
      </c>
      <c r="J784" s="13"/>
    </row>
    <row r="785" spans="1:10" ht="13.2">
      <c r="A785" s="10" t="s">
        <v>19818</v>
      </c>
      <c r="B785" s="47" t="s">
        <v>19819</v>
      </c>
      <c r="C785" s="47" t="s">
        <v>19820</v>
      </c>
      <c r="D785" s="47" t="s">
        <v>19821</v>
      </c>
      <c r="E785" s="47" t="s">
        <v>19822</v>
      </c>
      <c r="F785" s="47" t="s">
        <v>19823</v>
      </c>
      <c r="G785" s="47" t="s">
        <v>19824</v>
      </c>
      <c r="H785" s="6" t="s">
        <v>19825</v>
      </c>
      <c r="I785" s="7" t="s">
        <v>19826</v>
      </c>
      <c r="J785" s="13"/>
    </row>
    <row r="786" spans="1:10" ht="13.8">
      <c r="A786" s="10" t="s">
        <v>19827</v>
      </c>
      <c r="B786" s="97" t="s">
        <v>9607</v>
      </c>
      <c r="C786" s="13" t="s">
        <v>9608</v>
      </c>
      <c r="D786" s="20" t="s">
        <v>9609</v>
      </c>
      <c r="E786" s="13" t="s">
        <v>9610</v>
      </c>
      <c r="F786" s="13" t="s">
        <v>9611</v>
      </c>
      <c r="G786" s="5" t="s">
        <v>9612</v>
      </c>
      <c r="H786" s="6" t="s">
        <v>19828</v>
      </c>
      <c r="I786" s="7" t="s">
        <v>9607</v>
      </c>
      <c r="J786" s="13"/>
    </row>
    <row r="787" spans="1:10" ht="13.2">
      <c r="A787" s="10" t="s">
        <v>19829</v>
      </c>
      <c r="B787" s="47" t="s">
        <v>19830</v>
      </c>
      <c r="C787" s="47" t="s">
        <v>19831</v>
      </c>
      <c r="D787" s="47" t="s">
        <v>19832</v>
      </c>
      <c r="E787" s="47" t="s">
        <v>19833</v>
      </c>
      <c r="F787" s="47" t="s">
        <v>19834</v>
      </c>
      <c r="G787" s="47" t="s">
        <v>19835</v>
      </c>
      <c r="H787" s="6" t="s">
        <v>19836</v>
      </c>
      <c r="I787" s="7" t="s">
        <v>19837</v>
      </c>
      <c r="J787" s="13"/>
    </row>
    <row r="788" spans="1:10" ht="13.8">
      <c r="A788" s="10" t="s">
        <v>19838</v>
      </c>
      <c r="B788" s="97" t="s">
        <v>9616</v>
      </c>
      <c r="C788" s="13" t="s">
        <v>9617</v>
      </c>
      <c r="D788" s="13" t="s">
        <v>9618</v>
      </c>
      <c r="E788" s="13" t="s">
        <v>19839</v>
      </c>
      <c r="F788" s="13" t="s">
        <v>9620</v>
      </c>
      <c r="G788" s="5" t="s">
        <v>9621</v>
      </c>
      <c r="H788" s="6" t="s">
        <v>19840</v>
      </c>
      <c r="I788" s="7" t="s">
        <v>9616</v>
      </c>
      <c r="J788" s="13"/>
    </row>
    <row r="789" spans="1:10" ht="13.2">
      <c r="A789" s="10" t="s">
        <v>19841</v>
      </c>
      <c r="B789" s="47" t="s">
        <v>19842</v>
      </c>
      <c r="C789" s="47" t="s">
        <v>19843</v>
      </c>
      <c r="D789" s="47" t="s">
        <v>19844</v>
      </c>
      <c r="E789" s="47" t="s">
        <v>19845</v>
      </c>
      <c r="F789" s="47" t="s">
        <v>19846</v>
      </c>
      <c r="G789" s="47" t="s">
        <v>19847</v>
      </c>
      <c r="H789" s="6" t="s">
        <v>19848</v>
      </c>
      <c r="I789" s="7" t="s">
        <v>19849</v>
      </c>
      <c r="J789" s="13"/>
    </row>
    <row r="790" spans="1:10" ht="14.4">
      <c r="A790" s="10" t="s">
        <v>19850</v>
      </c>
      <c r="B790" s="13" t="s">
        <v>10119</v>
      </c>
      <c r="C790" s="13" t="s">
        <v>10120</v>
      </c>
      <c r="D790" s="47" t="s">
        <v>10121</v>
      </c>
      <c r="E790" s="88" t="s">
        <v>10122</v>
      </c>
      <c r="F790" s="5" t="s">
        <v>10123</v>
      </c>
      <c r="G790" s="5" t="s">
        <v>10124</v>
      </c>
      <c r="H790" s="6" t="s">
        <v>10125</v>
      </c>
      <c r="I790" s="7" t="s">
        <v>10126</v>
      </c>
      <c r="J790" s="13"/>
    </row>
    <row r="791" spans="1:10" ht="13.2">
      <c r="A791" s="10" t="s">
        <v>19851</v>
      </c>
      <c r="B791" s="47" t="s">
        <v>19852</v>
      </c>
      <c r="C791" s="47" t="s">
        <v>19853</v>
      </c>
      <c r="D791" s="47" t="s">
        <v>19854</v>
      </c>
      <c r="E791" s="47" t="s">
        <v>2165</v>
      </c>
      <c r="F791" s="47" t="s">
        <v>19855</v>
      </c>
      <c r="G791" s="47" t="s">
        <v>19856</v>
      </c>
      <c r="H791" s="6" t="s">
        <v>19857</v>
      </c>
      <c r="I791" s="7" t="s">
        <v>19858</v>
      </c>
      <c r="J791" s="13"/>
    </row>
    <row r="792" spans="1:10" ht="14.4">
      <c r="A792" s="10" t="s">
        <v>19859</v>
      </c>
      <c r="B792" s="13" t="s">
        <v>12165</v>
      </c>
      <c r="C792" s="13" t="s">
        <v>12166</v>
      </c>
      <c r="D792" s="47" t="s">
        <v>12165</v>
      </c>
      <c r="E792" s="88" t="s">
        <v>12167</v>
      </c>
      <c r="F792" s="5" t="s">
        <v>12166</v>
      </c>
      <c r="G792" s="5" t="s">
        <v>12168</v>
      </c>
      <c r="H792" s="6" t="s">
        <v>19860</v>
      </c>
      <c r="I792" s="7" t="s">
        <v>12170</v>
      </c>
      <c r="J792" s="13"/>
    </row>
    <row r="793" spans="1:10" ht="13.8">
      <c r="A793" s="10" t="s">
        <v>19861</v>
      </c>
      <c r="B793" s="97" t="s">
        <v>5767</v>
      </c>
      <c r="C793" s="13" t="s">
        <v>5768</v>
      </c>
      <c r="D793" s="97" t="s">
        <v>5767</v>
      </c>
      <c r="E793" s="97" t="s">
        <v>5767</v>
      </c>
      <c r="F793" s="97" t="s">
        <v>5767</v>
      </c>
      <c r="G793" s="5" t="s">
        <v>19862</v>
      </c>
      <c r="H793" s="6" t="s">
        <v>5771</v>
      </c>
      <c r="I793" s="7" t="s">
        <v>5767</v>
      </c>
      <c r="J793" s="13"/>
    </row>
    <row r="794" spans="1:10" ht="13.8">
      <c r="A794" s="10" t="s">
        <v>19863</v>
      </c>
      <c r="B794" s="97" t="s">
        <v>12191</v>
      </c>
      <c r="C794" s="13" t="s">
        <v>12192</v>
      </c>
      <c r="D794" s="13" t="s">
        <v>10325</v>
      </c>
      <c r="E794" s="13" t="s">
        <v>10325</v>
      </c>
      <c r="F794" s="13" t="s">
        <v>10325</v>
      </c>
      <c r="G794" s="5" t="s">
        <v>19864</v>
      </c>
      <c r="H794" s="6" t="s">
        <v>10328</v>
      </c>
      <c r="I794" s="7" t="s">
        <v>12191</v>
      </c>
      <c r="J794" s="13"/>
    </row>
    <row r="795" spans="1:10" ht="14.4">
      <c r="A795" s="10" t="s">
        <v>19865</v>
      </c>
      <c r="B795" s="35" t="s">
        <v>1876</v>
      </c>
      <c r="C795" s="13" t="s">
        <v>1877</v>
      </c>
      <c r="D795" s="47" t="s">
        <v>7813</v>
      </c>
      <c r="E795" s="88" t="s">
        <v>1879</v>
      </c>
      <c r="F795" s="5" t="s">
        <v>14763</v>
      </c>
      <c r="G795" s="5" t="s">
        <v>1880</v>
      </c>
      <c r="H795" s="6" t="s">
        <v>12172</v>
      </c>
      <c r="I795" s="7" t="s">
        <v>1882</v>
      </c>
      <c r="J795" s="13"/>
    </row>
    <row r="796" spans="1:10" ht="13.2">
      <c r="A796" s="10" t="s">
        <v>19866</v>
      </c>
      <c r="B796" s="47" t="s">
        <v>5750</v>
      </c>
      <c r="C796" s="47" t="s">
        <v>5751</v>
      </c>
      <c r="D796" s="47" t="s">
        <v>5752</v>
      </c>
      <c r="E796" s="47" t="s">
        <v>5750</v>
      </c>
      <c r="F796" s="47" t="s">
        <v>5753</v>
      </c>
      <c r="G796" s="47" t="s">
        <v>19867</v>
      </c>
      <c r="H796" s="6" t="s">
        <v>5755</v>
      </c>
      <c r="I796" s="7" t="s">
        <v>5756</v>
      </c>
      <c r="J796" s="13"/>
    </row>
    <row r="797" spans="1:10" ht="13.2">
      <c r="A797" s="10" t="s">
        <v>19868</v>
      </c>
      <c r="B797" s="47" t="s">
        <v>19869</v>
      </c>
      <c r="C797" s="47" t="s">
        <v>19869</v>
      </c>
      <c r="D797" s="47" t="s">
        <v>19869</v>
      </c>
      <c r="E797" s="47" t="s">
        <v>19870</v>
      </c>
      <c r="F797" s="47" t="s">
        <v>19871</v>
      </c>
      <c r="G797" s="47" t="s">
        <v>19872</v>
      </c>
      <c r="H797" s="6" t="s">
        <v>19873</v>
      </c>
      <c r="I797" s="7" t="s">
        <v>19869</v>
      </c>
      <c r="J797" s="13"/>
    </row>
    <row r="798" spans="1:10" ht="14.4">
      <c r="A798" s="10" t="s">
        <v>19874</v>
      </c>
      <c r="B798" s="13" t="s">
        <v>7362</v>
      </c>
      <c r="C798" s="13" t="s">
        <v>14590</v>
      </c>
      <c r="D798" s="47" t="s">
        <v>7364</v>
      </c>
      <c r="E798" s="88" t="s">
        <v>7365</v>
      </c>
      <c r="F798" s="5" t="s">
        <v>7366</v>
      </c>
      <c r="G798" s="5" t="s">
        <v>7367</v>
      </c>
      <c r="H798" s="6" t="s">
        <v>7368</v>
      </c>
      <c r="I798" s="7" t="s">
        <v>7369</v>
      </c>
      <c r="J798" s="13"/>
    </row>
    <row r="799" spans="1:10" ht="14.4">
      <c r="A799" s="10" t="s">
        <v>19875</v>
      </c>
      <c r="B799" s="13" t="s">
        <v>14593</v>
      </c>
      <c r="C799" s="13" t="s">
        <v>14594</v>
      </c>
      <c r="D799" s="47" t="s">
        <v>14595</v>
      </c>
      <c r="E799" s="88" t="s">
        <v>14596</v>
      </c>
      <c r="F799" s="5" t="s">
        <v>14597</v>
      </c>
      <c r="G799" s="5" t="s">
        <v>14598</v>
      </c>
      <c r="H799" s="6" t="s">
        <v>14599</v>
      </c>
      <c r="I799" s="7" t="s">
        <v>14600</v>
      </c>
      <c r="J799" s="13"/>
    </row>
    <row r="800" spans="1:10" ht="14.4">
      <c r="A800" s="10" t="s">
        <v>19876</v>
      </c>
      <c r="B800" s="13" t="s">
        <v>6490</v>
      </c>
      <c r="C800" s="13" t="s">
        <v>14603</v>
      </c>
      <c r="D800" s="47" t="s">
        <v>6490</v>
      </c>
      <c r="E800" s="88" t="s">
        <v>14604</v>
      </c>
      <c r="F800" s="5" t="s">
        <v>14604</v>
      </c>
      <c r="G800" s="5" t="s">
        <v>14605</v>
      </c>
      <c r="H800" s="6" t="s">
        <v>14606</v>
      </c>
      <c r="I800" s="7" t="s">
        <v>14607</v>
      </c>
      <c r="J800" s="13"/>
    </row>
    <row r="801" spans="1:10" ht="14.4">
      <c r="A801" s="10" t="s">
        <v>19877</v>
      </c>
      <c r="B801" s="13" t="s">
        <v>14610</v>
      </c>
      <c r="C801" s="13" t="s">
        <v>14611</v>
      </c>
      <c r="D801" s="47" t="s">
        <v>14612</v>
      </c>
      <c r="E801" s="88" t="s">
        <v>14613</v>
      </c>
      <c r="F801" s="5" t="s">
        <v>14614</v>
      </c>
      <c r="G801" s="5" t="s">
        <v>14615</v>
      </c>
      <c r="H801" s="6" t="s">
        <v>14616</v>
      </c>
      <c r="I801" s="7" t="s">
        <v>14617</v>
      </c>
      <c r="J801" s="13"/>
    </row>
    <row r="802" spans="1:10" ht="14.4">
      <c r="A802" s="10" t="s">
        <v>19878</v>
      </c>
      <c r="B802" s="13" t="s">
        <v>14630</v>
      </c>
      <c r="C802" s="13" t="s">
        <v>14631</v>
      </c>
      <c r="D802" s="47" t="s">
        <v>14632</v>
      </c>
      <c r="E802" s="88" t="s">
        <v>14633</v>
      </c>
      <c r="F802" s="5" t="s">
        <v>8778</v>
      </c>
      <c r="G802" s="5" t="s">
        <v>14634</v>
      </c>
      <c r="H802" s="6" t="s">
        <v>19879</v>
      </c>
      <c r="I802" s="7" t="s">
        <v>19880</v>
      </c>
      <c r="J802" s="13"/>
    </row>
    <row r="803" spans="1:10" ht="14.4">
      <c r="A803" s="10" t="s">
        <v>19881</v>
      </c>
      <c r="B803" s="13" t="s">
        <v>14639</v>
      </c>
      <c r="C803" s="13" t="s">
        <v>14640</v>
      </c>
      <c r="D803" s="47" t="s">
        <v>14641</v>
      </c>
      <c r="E803" s="88" t="s">
        <v>14642</v>
      </c>
      <c r="F803" s="5" t="s">
        <v>14643</v>
      </c>
      <c r="G803" s="5" t="s">
        <v>14644</v>
      </c>
      <c r="H803" s="6" t="s">
        <v>19882</v>
      </c>
      <c r="I803" s="7" t="s">
        <v>14646</v>
      </c>
      <c r="J803" s="13"/>
    </row>
    <row r="804" spans="1:10" ht="14.4">
      <c r="A804" s="10" t="s">
        <v>19883</v>
      </c>
      <c r="B804" s="35" t="s">
        <v>14544</v>
      </c>
      <c r="C804" s="13" t="s">
        <v>14544</v>
      </c>
      <c r="D804" s="47" t="s">
        <v>14546</v>
      </c>
      <c r="E804" s="88" t="s">
        <v>14547</v>
      </c>
      <c r="F804" s="5" t="s">
        <v>14548</v>
      </c>
      <c r="G804" s="5" t="s">
        <v>19884</v>
      </c>
      <c r="H804" s="6" t="s">
        <v>14550</v>
      </c>
      <c r="I804" s="7" t="s">
        <v>14551</v>
      </c>
      <c r="J804" s="13"/>
    </row>
    <row r="805" spans="1:10" ht="14.4">
      <c r="A805" s="10" t="s">
        <v>19885</v>
      </c>
      <c r="B805" s="13" t="s">
        <v>14534</v>
      </c>
      <c r="C805" s="13" t="s">
        <v>14535</v>
      </c>
      <c r="D805" s="47" t="s">
        <v>14536</v>
      </c>
      <c r="E805" s="88" t="s">
        <v>14537</v>
      </c>
      <c r="F805" s="5" t="s">
        <v>14538</v>
      </c>
      <c r="G805" s="5" t="s">
        <v>19886</v>
      </c>
      <c r="H805" s="6" t="s">
        <v>14540</v>
      </c>
      <c r="I805" s="7" t="s">
        <v>14541</v>
      </c>
      <c r="J805" s="13"/>
    </row>
    <row r="806" spans="1:10" ht="14.4">
      <c r="A806" s="10" t="s">
        <v>19887</v>
      </c>
      <c r="B806" s="35" t="s">
        <v>14524</v>
      </c>
      <c r="C806" s="13" t="s">
        <v>14525</v>
      </c>
      <c r="D806" s="47" t="s">
        <v>14526</v>
      </c>
      <c r="E806" s="88" t="s">
        <v>14527</v>
      </c>
      <c r="F806" s="5" t="s">
        <v>14528</v>
      </c>
      <c r="G806" s="55" t="s">
        <v>15682</v>
      </c>
      <c r="H806" s="6" t="s">
        <v>14530</v>
      </c>
      <c r="I806" s="7" t="s">
        <v>14531</v>
      </c>
      <c r="J806" s="13"/>
    </row>
    <row r="807" spans="1:10" ht="14.4">
      <c r="A807" s="10" t="s">
        <v>19888</v>
      </c>
      <c r="B807" s="13" t="s">
        <v>14557</v>
      </c>
      <c r="C807" s="13" t="s">
        <v>14558</v>
      </c>
      <c r="D807" s="47" t="s">
        <v>14559</v>
      </c>
      <c r="E807" s="88" t="s">
        <v>14560</v>
      </c>
      <c r="F807" s="5" t="s">
        <v>14561</v>
      </c>
      <c r="G807" s="5" t="s">
        <v>14562</v>
      </c>
      <c r="H807" s="6" t="s">
        <v>14563</v>
      </c>
      <c r="I807" s="7" t="s">
        <v>14564</v>
      </c>
      <c r="J807" s="13"/>
    </row>
    <row r="808" spans="1:10" ht="14.4">
      <c r="A808" s="10" t="s">
        <v>19889</v>
      </c>
      <c r="B808" s="13" t="s">
        <v>14567</v>
      </c>
      <c r="C808" s="13" t="s">
        <v>14568</v>
      </c>
      <c r="D808" s="47" t="s">
        <v>14569</v>
      </c>
      <c r="E808" s="88" t="s">
        <v>14570</v>
      </c>
      <c r="F808" s="5" t="s">
        <v>14571</v>
      </c>
      <c r="G808" s="5" t="s">
        <v>14572</v>
      </c>
      <c r="H808" s="6" t="s">
        <v>14573</v>
      </c>
      <c r="I808" s="7" t="s">
        <v>14574</v>
      </c>
      <c r="J808" s="13"/>
    </row>
    <row r="809" spans="1:10" ht="13.2">
      <c r="A809" s="10" t="s">
        <v>19890</v>
      </c>
      <c r="B809" s="5" t="s">
        <v>14577</v>
      </c>
      <c r="C809" s="5" t="s">
        <v>14578</v>
      </c>
      <c r="D809" s="5" t="s">
        <v>14579</v>
      </c>
      <c r="E809" s="5" t="s">
        <v>14580</v>
      </c>
      <c r="F809" s="5" t="s">
        <v>14581</v>
      </c>
      <c r="G809" s="5" t="s">
        <v>14582</v>
      </c>
      <c r="H809" s="6" t="s">
        <v>14583</v>
      </c>
      <c r="I809" s="7" t="s">
        <v>14584</v>
      </c>
      <c r="J809" s="13"/>
    </row>
    <row r="810" spans="1:10" ht="13.2">
      <c r="A810" s="10" t="s">
        <v>19891</v>
      </c>
      <c r="B810" s="47" t="s">
        <v>2032</v>
      </c>
      <c r="C810" s="47" t="s">
        <v>2032</v>
      </c>
      <c r="D810" s="47" t="s">
        <v>2033</v>
      </c>
      <c r="E810" s="47" t="s">
        <v>19892</v>
      </c>
      <c r="F810" s="47" t="s">
        <v>2035</v>
      </c>
      <c r="G810" s="47" t="s">
        <v>19893</v>
      </c>
      <c r="H810" s="6" t="s">
        <v>19894</v>
      </c>
      <c r="I810" s="7" t="s">
        <v>2038</v>
      </c>
      <c r="J810" s="13"/>
    </row>
    <row r="811" spans="1:10" ht="13.2">
      <c r="A811" s="10" t="s">
        <v>19895</v>
      </c>
      <c r="B811" s="47" t="s">
        <v>17888</v>
      </c>
      <c r="C811" s="47" t="s">
        <v>17889</v>
      </c>
      <c r="D811" s="47" t="s">
        <v>19896</v>
      </c>
      <c r="E811" s="47" t="s">
        <v>17891</v>
      </c>
      <c r="F811" s="47" t="s">
        <v>19897</v>
      </c>
      <c r="G811" s="47" t="s">
        <v>19898</v>
      </c>
      <c r="H811" s="6" t="s">
        <v>19899</v>
      </c>
      <c r="I811" s="7" t="s">
        <v>17895</v>
      </c>
      <c r="J811" s="13"/>
    </row>
    <row r="812" spans="1:10" ht="13.2">
      <c r="A812" s="10" t="s">
        <v>19900</v>
      </c>
      <c r="B812" s="47" t="s">
        <v>19901</v>
      </c>
      <c r="C812" s="47" t="s">
        <v>19902</v>
      </c>
      <c r="D812" s="47" t="s">
        <v>19903</v>
      </c>
      <c r="E812" s="47" t="s">
        <v>19904</v>
      </c>
      <c r="F812" s="47" t="s">
        <v>19905</v>
      </c>
      <c r="G812" s="47" t="s">
        <v>19906</v>
      </c>
      <c r="H812" s="6" t="s">
        <v>19907</v>
      </c>
      <c r="I812" s="7" t="s">
        <v>19908</v>
      </c>
      <c r="J812" s="13"/>
    </row>
    <row r="813" spans="1:10" ht="13.2">
      <c r="A813" s="10" t="s">
        <v>19909</v>
      </c>
      <c r="B813" s="47" t="s">
        <v>19910</v>
      </c>
      <c r="C813" s="47" t="s">
        <v>19911</v>
      </c>
      <c r="D813" s="47" t="s">
        <v>19912</v>
      </c>
      <c r="E813" s="47" t="s">
        <v>19913</v>
      </c>
      <c r="F813" s="47" t="s">
        <v>19914</v>
      </c>
      <c r="G813" s="47" t="s">
        <v>19915</v>
      </c>
      <c r="H813" s="6" t="s">
        <v>19825</v>
      </c>
      <c r="I813" s="7" t="s">
        <v>19916</v>
      </c>
      <c r="J813" s="13"/>
    </row>
    <row r="814" spans="1:10" ht="13.2">
      <c r="A814" s="10" t="s">
        <v>19917</v>
      </c>
      <c r="B814" s="47" t="s">
        <v>19918</v>
      </c>
      <c r="C814" s="47" t="s">
        <v>19919</v>
      </c>
      <c r="D814" s="47" t="s">
        <v>19920</v>
      </c>
      <c r="E814" s="47" t="s">
        <v>19921</v>
      </c>
      <c r="F814" s="47" t="s">
        <v>19922</v>
      </c>
      <c r="G814" s="47" t="s">
        <v>19923</v>
      </c>
      <c r="H814" s="6" t="s">
        <v>19924</v>
      </c>
      <c r="I814" s="7" t="s">
        <v>19925</v>
      </c>
      <c r="J814" s="13"/>
    </row>
    <row r="815" spans="1:10" ht="13.2">
      <c r="A815" s="10" t="s">
        <v>19926</v>
      </c>
      <c r="B815" s="47" t="s">
        <v>19927</v>
      </c>
      <c r="C815" s="47" t="s">
        <v>19928</v>
      </c>
      <c r="D815" s="47" t="s">
        <v>19929</v>
      </c>
      <c r="E815" s="47" t="s">
        <v>19930</v>
      </c>
      <c r="F815" s="47" t="s">
        <v>19931</v>
      </c>
      <c r="G815" s="47" t="s">
        <v>19932</v>
      </c>
      <c r="H815" s="6" t="s">
        <v>19836</v>
      </c>
      <c r="I815" s="7" t="s">
        <v>19933</v>
      </c>
      <c r="J815" s="13"/>
    </row>
    <row r="816" spans="1:10" ht="13.2">
      <c r="A816" s="10" t="s">
        <v>19934</v>
      </c>
      <c r="B816" s="47" t="s">
        <v>19935</v>
      </c>
      <c r="C816" s="47" t="s">
        <v>19936</v>
      </c>
      <c r="D816" s="47" t="s">
        <v>19937</v>
      </c>
      <c r="E816" s="47" t="s">
        <v>19938</v>
      </c>
      <c r="F816" s="47" t="s">
        <v>19939</v>
      </c>
      <c r="G816" s="47" t="s">
        <v>19940</v>
      </c>
      <c r="H816" s="6" t="s">
        <v>19941</v>
      </c>
      <c r="I816" s="7" t="s">
        <v>19942</v>
      </c>
      <c r="J816" s="13"/>
    </row>
    <row r="817" spans="1:10" ht="13.2">
      <c r="A817" s="10" t="s">
        <v>19943</v>
      </c>
      <c r="B817" s="47" t="s">
        <v>19944</v>
      </c>
      <c r="C817" s="47" t="s">
        <v>19945</v>
      </c>
      <c r="D817" s="47" t="s">
        <v>19946</v>
      </c>
      <c r="E817" s="47" t="s">
        <v>19947</v>
      </c>
      <c r="F817" s="47" t="s">
        <v>19948</v>
      </c>
      <c r="G817" s="47" t="s">
        <v>19949</v>
      </c>
      <c r="H817" s="6" t="s">
        <v>19848</v>
      </c>
      <c r="I817" s="7" t="s">
        <v>19950</v>
      </c>
      <c r="J817" s="13"/>
    </row>
    <row r="818" spans="1:10" ht="13.2">
      <c r="A818" s="10" t="s">
        <v>19951</v>
      </c>
      <c r="B818" s="5" t="s">
        <v>17941</v>
      </c>
      <c r="C818" s="5" t="s">
        <v>17942</v>
      </c>
      <c r="D818" s="5" t="s">
        <v>17943</v>
      </c>
      <c r="E818" s="5" t="s">
        <v>17944</v>
      </c>
      <c r="F818" s="5" t="s">
        <v>17945</v>
      </c>
      <c r="G818" s="5" t="s">
        <v>17946</v>
      </c>
      <c r="H818" s="6" t="s">
        <v>19952</v>
      </c>
      <c r="I818" s="7" t="s">
        <v>19953</v>
      </c>
      <c r="J818" s="13"/>
    </row>
    <row r="819" spans="1:10" ht="13.2">
      <c r="A819" s="10" t="s">
        <v>19954</v>
      </c>
      <c r="B819" s="47" t="s">
        <v>19955</v>
      </c>
      <c r="C819" s="47" t="s">
        <v>19956</v>
      </c>
      <c r="D819" s="47" t="s">
        <v>19957</v>
      </c>
      <c r="E819" s="47" t="s">
        <v>19958</v>
      </c>
      <c r="F819" s="47" t="s">
        <v>19959</v>
      </c>
      <c r="G819" s="47" t="s">
        <v>19960</v>
      </c>
      <c r="H819" s="6" t="s">
        <v>19961</v>
      </c>
      <c r="I819" s="7" t="s">
        <v>19962</v>
      </c>
      <c r="J819" s="13"/>
    </row>
    <row r="820" spans="1:10" ht="13.2">
      <c r="A820" s="10" t="s">
        <v>19963</v>
      </c>
      <c r="B820" s="5" t="s">
        <v>17950</v>
      </c>
      <c r="C820" s="5" t="s">
        <v>17951</v>
      </c>
      <c r="D820" s="5" t="s">
        <v>17952</v>
      </c>
      <c r="E820" s="5" t="s">
        <v>17953</v>
      </c>
      <c r="F820" s="5" t="s">
        <v>17954</v>
      </c>
      <c r="G820" s="5" t="s">
        <v>19964</v>
      </c>
      <c r="H820" s="6" t="s">
        <v>19965</v>
      </c>
      <c r="I820" s="7" t="s">
        <v>17957</v>
      </c>
      <c r="J820" s="13"/>
    </row>
    <row r="821" spans="1:10" ht="13.2">
      <c r="A821" s="10" t="s">
        <v>19966</v>
      </c>
      <c r="B821" s="47" t="s">
        <v>19967</v>
      </c>
      <c r="C821" s="47" t="s">
        <v>19968</v>
      </c>
      <c r="D821" s="47" t="s">
        <v>19969</v>
      </c>
      <c r="E821" s="47" t="s">
        <v>19970</v>
      </c>
      <c r="F821" s="47" t="s">
        <v>19971</v>
      </c>
      <c r="G821" s="47" t="s">
        <v>19972</v>
      </c>
      <c r="H821" s="6" t="s">
        <v>19973</v>
      </c>
      <c r="I821" s="7" t="s">
        <v>19974</v>
      </c>
      <c r="J821" s="13"/>
    </row>
    <row r="822" spans="1:10" ht="13.2">
      <c r="A822" s="10" t="s">
        <v>19975</v>
      </c>
      <c r="B822" s="47" t="s">
        <v>19976</v>
      </c>
      <c r="C822" s="47" t="s">
        <v>19977</v>
      </c>
      <c r="D822" s="47" t="s">
        <v>19978</v>
      </c>
      <c r="E822" s="47" t="s">
        <v>19979</v>
      </c>
      <c r="F822" s="47" t="s">
        <v>19980</v>
      </c>
      <c r="G822" s="47" t="s">
        <v>19981</v>
      </c>
      <c r="H822" s="6" t="s">
        <v>19982</v>
      </c>
      <c r="I822" s="7" t="s">
        <v>19983</v>
      </c>
      <c r="J822" s="13"/>
    </row>
    <row r="823" spans="1:10" ht="13.2">
      <c r="A823" s="10" t="s">
        <v>19984</v>
      </c>
      <c r="B823" s="5" t="s">
        <v>17968</v>
      </c>
      <c r="C823" s="5" t="s">
        <v>17969</v>
      </c>
      <c r="D823" s="5" t="s">
        <v>17970</v>
      </c>
      <c r="E823" s="5" t="s">
        <v>17971</v>
      </c>
      <c r="F823" s="5" t="s">
        <v>17972</v>
      </c>
      <c r="G823" s="5" t="s">
        <v>17973</v>
      </c>
      <c r="H823" s="6" t="s">
        <v>19985</v>
      </c>
      <c r="I823" s="7" t="s">
        <v>19986</v>
      </c>
      <c r="J823" s="13"/>
    </row>
    <row r="824" spans="1:10" ht="13.2">
      <c r="A824" s="10" t="s">
        <v>19987</v>
      </c>
      <c r="B824" s="47" t="s">
        <v>19988</v>
      </c>
      <c r="C824" s="47" t="s">
        <v>19989</v>
      </c>
      <c r="D824" s="47" t="s">
        <v>19990</v>
      </c>
      <c r="E824" s="47" t="s">
        <v>19991</v>
      </c>
      <c r="F824" s="47" t="s">
        <v>19992</v>
      </c>
      <c r="G824" s="47" t="s">
        <v>19993</v>
      </c>
      <c r="H824" s="6" t="s">
        <v>19994</v>
      </c>
      <c r="I824" s="7" t="s">
        <v>19995</v>
      </c>
      <c r="J824" s="13"/>
    </row>
    <row r="825" spans="1:10" ht="13.2">
      <c r="A825" s="10" t="s">
        <v>19996</v>
      </c>
      <c r="B825" s="47" t="s">
        <v>19997</v>
      </c>
      <c r="C825" s="47" t="s">
        <v>19998</v>
      </c>
      <c r="D825" s="47" t="s">
        <v>19999</v>
      </c>
      <c r="E825" s="47" t="s">
        <v>20000</v>
      </c>
      <c r="F825" s="47" t="s">
        <v>20001</v>
      </c>
      <c r="G825" s="47" t="s">
        <v>20002</v>
      </c>
      <c r="H825" s="6" t="s">
        <v>20003</v>
      </c>
      <c r="I825" s="7" t="s">
        <v>20004</v>
      </c>
      <c r="J825" s="13"/>
    </row>
    <row r="826" spans="1:10" ht="13.2">
      <c r="A826" s="10" t="s">
        <v>20005</v>
      </c>
      <c r="B826" s="5" t="s">
        <v>17825</v>
      </c>
      <c r="C826" s="5" t="s">
        <v>17826</v>
      </c>
      <c r="D826" s="5" t="s">
        <v>17827</v>
      </c>
      <c r="E826" s="5" t="s">
        <v>17828</v>
      </c>
      <c r="F826" s="5" t="s">
        <v>17829</v>
      </c>
      <c r="G826" s="5" t="s">
        <v>20006</v>
      </c>
      <c r="H826" s="6" t="s">
        <v>20007</v>
      </c>
      <c r="I826" s="7" t="s">
        <v>17832</v>
      </c>
      <c r="J826" s="13"/>
    </row>
    <row r="827" spans="1:10" ht="13.2">
      <c r="A827" s="10" t="s">
        <v>20008</v>
      </c>
      <c r="B827" s="47" t="s">
        <v>20009</v>
      </c>
      <c r="C827" s="47" t="s">
        <v>20010</v>
      </c>
      <c r="D827" s="47" t="s">
        <v>20011</v>
      </c>
      <c r="E827" s="47" t="s">
        <v>20012</v>
      </c>
      <c r="F827" s="47" t="s">
        <v>20013</v>
      </c>
      <c r="G827" s="47" t="s">
        <v>20014</v>
      </c>
      <c r="H827" s="6" t="s">
        <v>20015</v>
      </c>
      <c r="I827" s="7" t="s">
        <v>20016</v>
      </c>
      <c r="J827" s="13"/>
    </row>
    <row r="828" spans="1:10" ht="13.2">
      <c r="A828" s="10" t="s">
        <v>20017</v>
      </c>
      <c r="B828" s="5" t="s">
        <v>20018</v>
      </c>
      <c r="C828" s="5" t="s">
        <v>17844</v>
      </c>
      <c r="D828" s="5" t="s">
        <v>17845</v>
      </c>
      <c r="E828" s="5" t="s">
        <v>17846</v>
      </c>
      <c r="F828" s="5" t="s">
        <v>17847</v>
      </c>
      <c r="G828" s="5" t="s">
        <v>20019</v>
      </c>
      <c r="H828" s="6" t="s">
        <v>20020</v>
      </c>
      <c r="I828" s="7" t="s">
        <v>20021</v>
      </c>
      <c r="J828" s="13"/>
    </row>
    <row r="829" spans="1:10" ht="53.4">
      <c r="A829" s="10" t="s">
        <v>20022</v>
      </c>
      <c r="B829" s="35" t="s">
        <v>17852</v>
      </c>
      <c r="C829" s="13" t="s">
        <v>17853</v>
      </c>
      <c r="D829" s="47" t="s">
        <v>17854</v>
      </c>
      <c r="E829" s="17" t="s">
        <v>17855</v>
      </c>
      <c r="F829" s="5" t="s">
        <v>17856</v>
      </c>
      <c r="G829" s="5" t="s">
        <v>20023</v>
      </c>
      <c r="H829" s="6" t="s">
        <v>20024</v>
      </c>
      <c r="I829" s="7" t="s">
        <v>20025</v>
      </c>
      <c r="J829" s="13"/>
    </row>
    <row r="830" spans="1:10" ht="13.2">
      <c r="A830" s="10" t="s">
        <v>20026</v>
      </c>
      <c r="B830" s="5" t="s">
        <v>20027</v>
      </c>
      <c r="C830" s="5" t="s">
        <v>20028</v>
      </c>
      <c r="D830" s="5" t="s">
        <v>20029</v>
      </c>
      <c r="E830" s="5" t="s">
        <v>20030</v>
      </c>
      <c r="F830" s="5" t="s">
        <v>20031</v>
      </c>
      <c r="G830" s="5" t="s">
        <v>20032</v>
      </c>
      <c r="H830" s="6" t="s">
        <v>20033</v>
      </c>
      <c r="I830" s="7" t="s">
        <v>20034</v>
      </c>
      <c r="J830" s="13"/>
    </row>
    <row r="831" spans="1:10" ht="13.2">
      <c r="A831" s="10" t="s">
        <v>20035</v>
      </c>
      <c r="B831" s="5" t="s">
        <v>17879</v>
      </c>
      <c r="C831" s="5" t="s">
        <v>17880</v>
      </c>
      <c r="D831" s="5" t="s">
        <v>17881</v>
      </c>
      <c r="E831" s="5" t="s">
        <v>17882</v>
      </c>
      <c r="F831" s="5" t="s">
        <v>17883</v>
      </c>
      <c r="G831" s="5" t="s">
        <v>20036</v>
      </c>
      <c r="H831" s="6" t="s">
        <v>20037</v>
      </c>
      <c r="I831" s="7" t="s">
        <v>17886</v>
      </c>
      <c r="J831" s="13"/>
    </row>
    <row r="832" spans="1:10" ht="13.2">
      <c r="A832" s="10" t="s">
        <v>20038</v>
      </c>
      <c r="B832" s="47" t="s">
        <v>20039</v>
      </c>
      <c r="C832" s="47" t="s">
        <v>20040</v>
      </c>
      <c r="D832" s="47" t="s">
        <v>20041</v>
      </c>
      <c r="E832" s="47" t="s">
        <v>20042</v>
      </c>
      <c r="F832" s="47" t="s">
        <v>20043</v>
      </c>
      <c r="G832" s="47" t="s">
        <v>20044</v>
      </c>
      <c r="H832" s="6" t="s">
        <v>20045</v>
      </c>
      <c r="I832" s="7" t="s">
        <v>20046</v>
      </c>
      <c r="J832" s="13"/>
    </row>
    <row r="833" spans="1:12" ht="13.2">
      <c r="A833" s="10" t="s">
        <v>20047</v>
      </c>
      <c r="B833" s="47" t="s">
        <v>20048</v>
      </c>
      <c r="C833" s="47" t="s">
        <v>20049</v>
      </c>
      <c r="D833" s="47" t="s">
        <v>20050</v>
      </c>
      <c r="E833" s="47" t="s">
        <v>20051</v>
      </c>
      <c r="F833" s="47" t="s">
        <v>20052</v>
      </c>
      <c r="G833" s="47" t="s">
        <v>20053</v>
      </c>
      <c r="H833" s="6" t="s">
        <v>20054</v>
      </c>
      <c r="I833" s="7" t="s">
        <v>20055</v>
      </c>
      <c r="J833" s="13"/>
    </row>
    <row r="834" spans="1:12" ht="13.2">
      <c r="A834" s="10" t="s">
        <v>20056</v>
      </c>
      <c r="B834" s="47" t="s">
        <v>20057</v>
      </c>
      <c r="C834" s="47" t="s">
        <v>20058</v>
      </c>
      <c r="D834" s="47" t="s">
        <v>20059</v>
      </c>
      <c r="E834" s="47" t="s">
        <v>20060</v>
      </c>
      <c r="F834" s="47" t="s">
        <v>20061</v>
      </c>
      <c r="G834" s="47" t="s">
        <v>20062</v>
      </c>
      <c r="H834" s="6" t="s">
        <v>20063</v>
      </c>
      <c r="I834" s="7" t="s">
        <v>20064</v>
      </c>
      <c r="J834" s="13"/>
    </row>
    <row r="835" spans="1:12" ht="13.2">
      <c r="A835" s="10" t="s">
        <v>20065</v>
      </c>
      <c r="B835" s="5" t="s">
        <v>17798</v>
      </c>
      <c r="C835" s="5" t="s">
        <v>20066</v>
      </c>
      <c r="D835" s="5" t="s">
        <v>17800</v>
      </c>
      <c r="E835" s="5" t="s">
        <v>17801</v>
      </c>
      <c r="F835" s="5" t="s">
        <v>17802</v>
      </c>
      <c r="G835" s="5" t="s">
        <v>20067</v>
      </c>
      <c r="H835" s="6" t="s">
        <v>20068</v>
      </c>
      <c r="I835" s="7" t="s">
        <v>17805</v>
      </c>
      <c r="J835" s="13"/>
    </row>
    <row r="836" spans="1:12" ht="13.2">
      <c r="A836" s="10" t="s">
        <v>20069</v>
      </c>
      <c r="B836" s="5" t="s">
        <v>17807</v>
      </c>
      <c r="C836" s="5" t="s">
        <v>20070</v>
      </c>
      <c r="D836" s="5" t="s">
        <v>17809</v>
      </c>
      <c r="E836" s="5" t="s">
        <v>17810</v>
      </c>
      <c r="F836" s="5" t="s">
        <v>17811</v>
      </c>
      <c r="G836" s="5" t="s">
        <v>20071</v>
      </c>
      <c r="H836" s="6" t="s">
        <v>20072</v>
      </c>
      <c r="I836" s="7" t="s">
        <v>20073</v>
      </c>
      <c r="J836" s="13"/>
    </row>
    <row r="837" spans="1:12" ht="13.2">
      <c r="A837" s="10" t="s">
        <v>20074</v>
      </c>
      <c r="B837" s="47" t="s">
        <v>20075</v>
      </c>
      <c r="C837" s="47" t="s">
        <v>20076</v>
      </c>
      <c r="D837" s="47" t="s">
        <v>20077</v>
      </c>
      <c r="E837" s="47" t="s">
        <v>20078</v>
      </c>
      <c r="F837" s="47" t="s">
        <v>20079</v>
      </c>
      <c r="G837" s="47" t="s">
        <v>20080</v>
      </c>
      <c r="H837" s="6" t="s">
        <v>20081</v>
      </c>
      <c r="I837" s="7" t="s">
        <v>20082</v>
      </c>
      <c r="J837" s="13"/>
    </row>
    <row r="838" spans="1:12" ht="13.2">
      <c r="A838" s="10" t="s">
        <v>20083</v>
      </c>
      <c r="B838" s="47" t="s">
        <v>20084</v>
      </c>
      <c r="C838" s="47" t="s">
        <v>20085</v>
      </c>
      <c r="D838" s="47" t="s">
        <v>20086</v>
      </c>
      <c r="E838" s="47" t="s">
        <v>20087</v>
      </c>
      <c r="F838" s="47" t="s">
        <v>20088</v>
      </c>
      <c r="G838" s="47" t="s">
        <v>20089</v>
      </c>
      <c r="H838" s="6" t="s">
        <v>20090</v>
      </c>
      <c r="I838" s="7" t="s">
        <v>20091</v>
      </c>
      <c r="J838" s="13"/>
    </row>
    <row r="839" spans="1:12" ht="39.6">
      <c r="A839" s="10" t="s">
        <v>20092</v>
      </c>
      <c r="B839" s="13" t="s">
        <v>10110</v>
      </c>
      <c r="C839" s="13" t="s">
        <v>10111</v>
      </c>
      <c r="D839" s="47" t="s">
        <v>10112</v>
      </c>
      <c r="E839" s="17" t="s">
        <v>10113</v>
      </c>
      <c r="F839" s="5" t="s">
        <v>10114</v>
      </c>
      <c r="G839" s="5" t="s">
        <v>10115</v>
      </c>
      <c r="H839" s="6" t="s">
        <v>10116</v>
      </c>
      <c r="I839" s="7" t="s">
        <v>10113</v>
      </c>
      <c r="J839" s="13" t="s">
        <v>14649</v>
      </c>
      <c r="K839" s="3"/>
      <c r="L839" s="5" t="s">
        <v>57</v>
      </c>
    </row>
    <row r="840" spans="1:12" ht="52.8">
      <c r="A840" s="10" t="s">
        <v>20093</v>
      </c>
      <c r="B840" s="13" t="s">
        <v>10119</v>
      </c>
      <c r="C840" s="13" t="s">
        <v>10120</v>
      </c>
      <c r="D840" s="47" t="s">
        <v>10121</v>
      </c>
      <c r="E840" s="17" t="s">
        <v>10122</v>
      </c>
      <c r="F840" s="5" t="s">
        <v>10123</v>
      </c>
      <c r="G840" s="5" t="s">
        <v>10124</v>
      </c>
      <c r="H840" s="6" t="s">
        <v>10125</v>
      </c>
      <c r="I840" s="7" t="s">
        <v>10126</v>
      </c>
      <c r="J840" s="13" t="s">
        <v>14651</v>
      </c>
      <c r="K840" s="3"/>
      <c r="L840" s="5" t="s">
        <v>57</v>
      </c>
    </row>
    <row r="841" spans="1:12" ht="52.8">
      <c r="A841" s="10" t="s">
        <v>20094</v>
      </c>
      <c r="B841" s="13" t="s">
        <v>9607</v>
      </c>
      <c r="C841" s="13" t="s">
        <v>9608</v>
      </c>
      <c r="D841" s="47" t="s">
        <v>9609</v>
      </c>
      <c r="E841" s="17" t="s">
        <v>9610</v>
      </c>
      <c r="F841" s="5" t="s">
        <v>9611</v>
      </c>
      <c r="G841" s="5" t="s">
        <v>9612</v>
      </c>
      <c r="H841" s="6" t="s">
        <v>19828</v>
      </c>
      <c r="I841" s="7" t="s">
        <v>9607</v>
      </c>
      <c r="J841" s="13" t="s">
        <v>14654</v>
      </c>
      <c r="K841" s="3"/>
      <c r="L841" s="5" t="s">
        <v>57</v>
      </c>
    </row>
    <row r="842" spans="1:12" ht="52.8">
      <c r="A842" s="10" t="s">
        <v>20095</v>
      </c>
      <c r="B842" s="13" t="s">
        <v>9616</v>
      </c>
      <c r="C842" s="13" t="s">
        <v>9617</v>
      </c>
      <c r="D842" s="47" t="s">
        <v>9618</v>
      </c>
      <c r="E842" s="17" t="s">
        <v>9619</v>
      </c>
      <c r="F842" s="5" t="s">
        <v>9620</v>
      </c>
      <c r="G842" s="5" t="s">
        <v>9621</v>
      </c>
      <c r="H842" s="6" t="s">
        <v>19840</v>
      </c>
      <c r="I842" s="7" t="s">
        <v>9616</v>
      </c>
      <c r="J842" s="13" t="s">
        <v>14657</v>
      </c>
      <c r="K842" s="3"/>
      <c r="L842" s="5" t="s">
        <v>57</v>
      </c>
    </row>
    <row r="843" spans="1:12" ht="39.6">
      <c r="A843" s="10" t="s">
        <v>20096</v>
      </c>
      <c r="B843" s="47" t="s">
        <v>20097</v>
      </c>
      <c r="C843" s="47" t="s">
        <v>20098</v>
      </c>
      <c r="D843" s="47" t="s">
        <v>20099</v>
      </c>
      <c r="E843" s="17" t="s">
        <v>20100</v>
      </c>
      <c r="F843" s="47" t="s">
        <v>20101</v>
      </c>
      <c r="G843" s="47" t="s">
        <v>20102</v>
      </c>
      <c r="H843" s="6" t="s">
        <v>20103</v>
      </c>
      <c r="I843" s="7" t="s">
        <v>20104</v>
      </c>
      <c r="J843" s="13" t="s">
        <v>14667</v>
      </c>
      <c r="K843" s="3"/>
      <c r="L843" s="5" t="s">
        <v>57</v>
      </c>
    </row>
    <row r="844" spans="1:12" ht="39.6">
      <c r="A844" s="10" t="s">
        <v>20105</v>
      </c>
      <c r="B844" s="47" t="s">
        <v>20106</v>
      </c>
      <c r="C844" s="47" t="s">
        <v>20107</v>
      </c>
      <c r="D844" s="47" t="s">
        <v>20108</v>
      </c>
      <c r="E844" s="17" t="s">
        <v>20109</v>
      </c>
      <c r="F844" s="47" t="s">
        <v>20110</v>
      </c>
      <c r="G844" s="47" t="s">
        <v>20111</v>
      </c>
      <c r="H844" s="6" t="s">
        <v>20112</v>
      </c>
      <c r="I844" s="7" t="s">
        <v>20113</v>
      </c>
      <c r="J844" s="13" t="s">
        <v>14676</v>
      </c>
      <c r="K844" s="3"/>
      <c r="L844" s="5" t="s">
        <v>57</v>
      </c>
    </row>
    <row r="845" spans="1:12" ht="39.6">
      <c r="A845" s="10" t="s">
        <v>20114</v>
      </c>
      <c r="B845" s="47" t="s">
        <v>20115</v>
      </c>
      <c r="C845" s="47" t="s">
        <v>20116</v>
      </c>
      <c r="D845" s="47" t="s">
        <v>20117</v>
      </c>
      <c r="E845" s="47" t="s">
        <v>20118</v>
      </c>
      <c r="F845" s="47" t="s">
        <v>20119</v>
      </c>
      <c r="G845" s="47" t="s">
        <v>20120</v>
      </c>
      <c r="H845" s="6" t="s">
        <v>5787</v>
      </c>
      <c r="I845" s="7" t="s">
        <v>20121</v>
      </c>
      <c r="J845" s="13" t="s">
        <v>14685</v>
      </c>
      <c r="K845" s="3"/>
      <c r="L845" s="5" t="s">
        <v>57</v>
      </c>
    </row>
    <row r="846" spans="1:12" ht="52.8">
      <c r="A846" s="10" t="s">
        <v>20122</v>
      </c>
      <c r="B846" s="13" t="s">
        <v>14678</v>
      </c>
      <c r="C846" s="13" t="s">
        <v>14679</v>
      </c>
      <c r="D846" s="47" t="s">
        <v>14680</v>
      </c>
      <c r="E846" s="17" t="s">
        <v>14681</v>
      </c>
      <c r="F846" s="5" t="s">
        <v>14682</v>
      </c>
      <c r="G846" s="5" t="s">
        <v>14683</v>
      </c>
      <c r="H846" s="6" t="s">
        <v>12535</v>
      </c>
      <c r="I846" s="7" t="s">
        <v>20123</v>
      </c>
      <c r="J846" s="13" t="s">
        <v>14688</v>
      </c>
      <c r="K846" s="3"/>
      <c r="L846" s="5" t="s">
        <v>57</v>
      </c>
    </row>
    <row r="847" spans="1:12" ht="14.4">
      <c r="A847" s="10" t="s">
        <v>20124</v>
      </c>
      <c r="B847" s="13" t="s">
        <v>7308</v>
      </c>
      <c r="C847" s="13" t="s">
        <v>7513</v>
      </c>
      <c r="D847" s="47" t="s">
        <v>7310</v>
      </c>
      <c r="E847" s="17" t="s">
        <v>7311</v>
      </c>
      <c r="F847" s="5" t="s">
        <v>7312</v>
      </c>
      <c r="G847" s="5" t="s">
        <v>7313</v>
      </c>
      <c r="H847" s="6" t="s">
        <v>7314</v>
      </c>
      <c r="I847" s="7" t="s">
        <v>7315</v>
      </c>
      <c r="J847" s="13"/>
    </row>
    <row r="848" spans="1:12" ht="14.4">
      <c r="A848" s="10" t="s">
        <v>20125</v>
      </c>
      <c r="B848" s="13" t="s">
        <v>7396</v>
      </c>
      <c r="C848" s="13" t="s">
        <v>7396</v>
      </c>
      <c r="D848" s="47" t="s">
        <v>7396</v>
      </c>
      <c r="E848" s="17" t="s">
        <v>7396</v>
      </c>
      <c r="F848" s="5" t="s">
        <v>14509</v>
      </c>
      <c r="G848" s="5" t="s">
        <v>14510</v>
      </c>
      <c r="H848" s="6" t="s">
        <v>11207</v>
      </c>
      <c r="I848" s="7" t="s">
        <v>7396</v>
      </c>
      <c r="J848" s="13"/>
    </row>
    <row r="849" spans="1:10" ht="14.4">
      <c r="A849" s="10" t="s">
        <v>20126</v>
      </c>
      <c r="B849" s="13" t="s">
        <v>7338</v>
      </c>
      <c r="C849" s="13" t="s">
        <v>7517</v>
      </c>
      <c r="D849" s="47" t="s">
        <v>7340</v>
      </c>
      <c r="E849" s="17" t="s">
        <v>7341</v>
      </c>
      <c r="F849" s="5" t="s">
        <v>14587</v>
      </c>
      <c r="G849" s="5" t="s">
        <v>7351</v>
      </c>
      <c r="H849" s="6" t="s">
        <v>7344</v>
      </c>
      <c r="I849" s="7" t="s">
        <v>7341</v>
      </c>
      <c r="J849" s="13"/>
    </row>
    <row r="850" spans="1:10" ht="13.2">
      <c r="A850" s="10" t="s">
        <v>20127</v>
      </c>
      <c r="B850" s="13" t="s">
        <v>16448</v>
      </c>
      <c r="C850" s="13" t="s">
        <v>16445</v>
      </c>
      <c r="D850" s="13" t="s">
        <v>16446</v>
      </c>
      <c r="E850" s="13" t="s">
        <v>20128</v>
      </c>
      <c r="F850" s="13" t="s">
        <v>16445</v>
      </c>
      <c r="G850" s="5" t="s">
        <v>14697</v>
      </c>
      <c r="H850" s="6" t="s">
        <v>16448</v>
      </c>
      <c r="I850" s="7" t="s">
        <v>16448</v>
      </c>
      <c r="J850" s="13"/>
    </row>
    <row r="851" spans="1:10" ht="13.8">
      <c r="A851" s="10" t="s">
        <v>20129</v>
      </c>
      <c r="B851" s="24" t="s">
        <v>20130</v>
      </c>
      <c r="C851" s="13" t="s">
        <v>20131</v>
      </c>
      <c r="D851" s="5" t="s">
        <v>20132</v>
      </c>
      <c r="E851" s="5" t="s">
        <v>20133</v>
      </c>
      <c r="F851" s="5" t="s">
        <v>20131</v>
      </c>
      <c r="G851" s="5" t="s">
        <v>19815</v>
      </c>
      <c r="H851" s="6" t="s">
        <v>20130</v>
      </c>
      <c r="I851" s="7" t="s">
        <v>20130</v>
      </c>
      <c r="J851" s="13"/>
    </row>
    <row r="852" spans="1:10" ht="13.8">
      <c r="A852" s="10" t="s">
        <v>20134</v>
      </c>
      <c r="B852" s="24" t="s">
        <v>20135</v>
      </c>
      <c r="C852" s="13" t="s">
        <v>20136</v>
      </c>
      <c r="D852" s="5" t="s">
        <v>16446</v>
      </c>
      <c r="E852" s="5" t="s">
        <v>20137</v>
      </c>
      <c r="F852" s="5" t="s">
        <v>20138</v>
      </c>
      <c r="G852" s="5" t="s">
        <v>19824</v>
      </c>
      <c r="H852" s="6" t="s">
        <v>20135</v>
      </c>
      <c r="I852" s="7" t="s">
        <v>20135</v>
      </c>
      <c r="J852" s="13"/>
    </row>
    <row r="853" spans="1:10" ht="13.8">
      <c r="A853" s="10" t="s">
        <v>20139</v>
      </c>
      <c r="B853" s="24" t="s">
        <v>16412</v>
      </c>
      <c r="C853" s="13" t="s">
        <v>466</v>
      </c>
      <c r="D853" s="13" t="s">
        <v>20140</v>
      </c>
      <c r="E853" s="13" t="s">
        <v>16422</v>
      </c>
      <c r="F853" s="13" t="s">
        <v>20141</v>
      </c>
      <c r="G853" s="5" t="s">
        <v>9612</v>
      </c>
      <c r="H853" s="6" t="s">
        <v>16412</v>
      </c>
      <c r="I853" s="7" t="s">
        <v>16412</v>
      </c>
      <c r="J853" s="13"/>
    </row>
    <row r="854" spans="1:10" ht="13.8">
      <c r="A854" s="10" t="s">
        <v>20142</v>
      </c>
      <c r="B854" s="24" t="s">
        <v>20143</v>
      </c>
      <c r="C854" s="13" t="s">
        <v>20144</v>
      </c>
      <c r="D854" s="5" t="s">
        <v>20145</v>
      </c>
      <c r="E854" s="5" t="s">
        <v>20146</v>
      </c>
      <c r="F854" s="5" t="s">
        <v>20147</v>
      </c>
      <c r="G854" s="5" t="s">
        <v>19835</v>
      </c>
      <c r="H854" s="6" t="s">
        <v>20143</v>
      </c>
      <c r="I854" s="7" t="s">
        <v>20143</v>
      </c>
      <c r="J854" s="13"/>
    </row>
    <row r="855" spans="1:10" ht="13.8">
      <c r="A855" s="10" t="s">
        <v>20148</v>
      </c>
      <c r="B855" s="24" t="s">
        <v>378</v>
      </c>
      <c r="C855" s="13" t="s">
        <v>16419</v>
      </c>
      <c r="D855" s="13" t="s">
        <v>14846</v>
      </c>
      <c r="E855" s="13" t="s">
        <v>16419</v>
      </c>
      <c r="F855" s="13" t="s">
        <v>16419</v>
      </c>
      <c r="G855" s="5" t="s">
        <v>9621</v>
      </c>
      <c r="H855" s="6" t="s">
        <v>378</v>
      </c>
      <c r="I855" s="7" t="s">
        <v>378</v>
      </c>
      <c r="J855" s="13"/>
    </row>
    <row r="856" spans="1:10" ht="13.8">
      <c r="A856" s="10" t="s">
        <v>20149</v>
      </c>
      <c r="B856" s="24" t="s">
        <v>20150</v>
      </c>
      <c r="C856" s="13" t="s">
        <v>20151</v>
      </c>
      <c r="D856" s="5" t="s">
        <v>16476</v>
      </c>
      <c r="E856" s="5" t="s">
        <v>20151</v>
      </c>
      <c r="F856" s="5" t="s">
        <v>20152</v>
      </c>
      <c r="G856" s="5" t="s">
        <v>19847</v>
      </c>
      <c r="H856" s="6" t="s">
        <v>20150</v>
      </c>
      <c r="I856" s="7" t="s">
        <v>20150</v>
      </c>
      <c r="J856" s="13"/>
    </row>
    <row r="857" spans="1:10" ht="13.2">
      <c r="A857" s="10" t="s">
        <v>20153</v>
      </c>
      <c r="B857" s="13" t="s">
        <v>16406</v>
      </c>
      <c r="C857" s="13" t="s">
        <v>16406</v>
      </c>
      <c r="D857" s="13" t="s">
        <v>16406</v>
      </c>
      <c r="E857" s="13" t="s">
        <v>16407</v>
      </c>
      <c r="F857" s="13" t="s">
        <v>16408</v>
      </c>
      <c r="G857" s="5" t="s">
        <v>10124</v>
      </c>
      <c r="H857" s="6" t="s">
        <v>16406</v>
      </c>
      <c r="I857" s="7" t="s">
        <v>16406</v>
      </c>
      <c r="J857" s="13"/>
    </row>
    <row r="858" spans="1:10" ht="13.8">
      <c r="A858" s="10" t="s">
        <v>20154</v>
      </c>
      <c r="B858" s="24" t="s">
        <v>20155</v>
      </c>
      <c r="C858" s="13" t="s">
        <v>20155</v>
      </c>
      <c r="D858" s="5" t="s">
        <v>20156</v>
      </c>
      <c r="E858" s="5" t="s">
        <v>16310</v>
      </c>
      <c r="F858" s="5" t="s">
        <v>16310</v>
      </c>
      <c r="G858" s="5" t="s">
        <v>19856</v>
      </c>
      <c r="H858" s="6" t="s">
        <v>20155</v>
      </c>
      <c r="I858" s="7" t="s">
        <v>20155</v>
      </c>
      <c r="J858" s="13"/>
    </row>
    <row r="859" spans="1:10" ht="13.2">
      <c r="A859" s="10" t="s">
        <v>20157</v>
      </c>
      <c r="B859" s="13" t="s">
        <v>16492</v>
      </c>
      <c r="C859" s="13" t="s">
        <v>16492</v>
      </c>
      <c r="D859" s="13" t="s">
        <v>16492</v>
      </c>
      <c r="E859" s="13" t="s">
        <v>16492</v>
      </c>
      <c r="F859" s="13" t="s">
        <v>16492</v>
      </c>
      <c r="G859" s="5" t="s">
        <v>12534</v>
      </c>
      <c r="H859" s="6" t="s">
        <v>16492</v>
      </c>
      <c r="I859" s="7" t="s">
        <v>16492</v>
      </c>
      <c r="J859" s="13"/>
    </row>
    <row r="860" spans="1:10" ht="13.8">
      <c r="A860" s="10" t="s">
        <v>20158</v>
      </c>
      <c r="B860" s="24" t="s">
        <v>20159</v>
      </c>
      <c r="C860" s="13" t="s">
        <v>20160</v>
      </c>
      <c r="D860" s="5" t="s">
        <v>20161</v>
      </c>
      <c r="E860" s="5" t="s">
        <v>20161</v>
      </c>
      <c r="F860" s="5" t="s">
        <v>20161</v>
      </c>
      <c r="G860" s="5" t="s">
        <v>19862</v>
      </c>
      <c r="H860" s="6" t="s">
        <v>20159</v>
      </c>
      <c r="I860" s="7" t="s">
        <v>20159</v>
      </c>
      <c r="J860" s="13"/>
    </row>
    <row r="861" spans="1:10" ht="13.8">
      <c r="A861" s="10" t="s">
        <v>20162</v>
      </c>
      <c r="B861" s="24" t="s">
        <v>20163</v>
      </c>
      <c r="C861" s="13" t="s">
        <v>20164</v>
      </c>
      <c r="D861" s="5" t="s">
        <v>20165</v>
      </c>
      <c r="E861" s="5" t="s">
        <v>20165</v>
      </c>
      <c r="F861" s="5" t="s">
        <v>20165</v>
      </c>
      <c r="G861" s="5" t="s">
        <v>19864</v>
      </c>
      <c r="H861" s="6" t="s">
        <v>20163</v>
      </c>
      <c r="I861" s="7" t="s">
        <v>20163</v>
      </c>
      <c r="J861" s="13"/>
    </row>
    <row r="862" spans="1:10" ht="13.2">
      <c r="A862" s="10" t="s">
        <v>20166</v>
      </c>
      <c r="B862" s="13" t="s">
        <v>16501</v>
      </c>
      <c r="C862" s="13" t="s">
        <v>16502</v>
      </c>
      <c r="D862" s="13" t="s">
        <v>16503</v>
      </c>
      <c r="E862" s="13" t="s">
        <v>16504</v>
      </c>
      <c r="F862" s="13" t="s">
        <v>16505</v>
      </c>
      <c r="G862" s="5" t="s">
        <v>1880</v>
      </c>
      <c r="H862" s="6" t="s">
        <v>16501</v>
      </c>
      <c r="I862" s="7" t="s">
        <v>16501</v>
      </c>
      <c r="J862" s="13"/>
    </row>
    <row r="863" spans="1:10" ht="13.8">
      <c r="A863" s="10" t="s">
        <v>20167</v>
      </c>
      <c r="B863" s="24" t="s">
        <v>16314</v>
      </c>
      <c r="C863" s="13" t="s">
        <v>16314</v>
      </c>
      <c r="D863" s="5" t="s">
        <v>20168</v>
      </c>
      <c r="E863" s="5" t="s">
        <v>16314</v>
      </c>
      <c r="F863" s="5" t="s">
        <v>16314</v>
      </c>
      <c r="G863" s="5" t="s">
        <v>19867</v>
      </c>
      <c r="H863" s="6" t="s">
        <v>16314</v>
      </c>
      <c r="I863" s="7" t="s">
        <v>16314</v>
      </c>
      <c r="J863" s="13"/>
    </row>
    <row r="864" spans="1:10" ht="13.8">
      <c r="A864" s="10" t="s">
        <v>20169</v>
      </c>
      <c r="B864" s="24" t="s">
        <v>20170</v>
      </c>
      <c r="C864" s="13" t="s">
        <v>20170</v>
      </c>
      <c r="D864" s="5" t="s">
        <v>20170</v>
      </c>
      <c r="E864" s="5" t="s">
        <v>20171</v>
      </c>
      <c r="F864" s="5" t="s">
        <v>20172</v>
      </c>
      <c r="G864" s="5" t="s">
        <v>19872</v>
      </c>
      <c r="H864" s="6" t="s">
        <v>20170</v>
      </c>
      <c r="I864" s="7" t="s">
        <v>20170</v>
      </c>
      <c r="J864" s="13"/>
    </row>
    <row r="865" spans="1:10" ht="13.2">
      <c r="A865" s="10" t="s">
        <v>20173</v>
      </c>
      <c r="B865" s="13" t="s">
        <v>16360</v>
      </c>
      <c r="C865" s="13" t="s">
        <v>16361</v>
      </c>
      <c r="D865" s="13" t="s">
        <v>16362</v>
      </c>
      <c r="E865" s="13" t="s">
        <v>16363</v>
      </c>
      <c r="F865" s="13" t="s">
        <v>16363</v>
      </c>
      <c r="G865" s="5" t="s">
        <v>7367</v>
      </c>
      <c r="H865" s="6" t="s">
        <v>16360</v>
      </c>
      <c r="I865" s="7" t="s">
        <v>16360</v>
      </c>
      <c r="J865" s="13"/>
    </row>
    <row r="866" spans="1:10" ht="13.2">
      <c r="A866" s="10" t="s">
        <v>20174</v>
      </c>
      <c r="B866" s="13" t="s">
        <v>16366</v>
      </c>
      <c r="C866" s="13" t="s">
        <v>16367</v>
      </c>
      <c r="D866" s="13" t="s">
        <v>16368</v>
      </c>
      <c r="E866" s="13" t="s">
        <v>16369</v>
      </c>
      <c r="F866" s="13" t="s">
        <v>16370</v>
      </c>
      <c r="G866" s="5" t="s">
        <v>14598</v>
      </c>
      <c r="H866" s="6" t="s">
        <v>16366</v>
      </c>
      <c r="I866" s="7" t="s">
        <v>16366</v>
      </c>
      <c r="J866" s="13"/>
    </row>
    <row r="867" spans="1:10" ht="13.2">
      <c r="A867" s="10" t="s">
        <v>20175</v>
      </c>
      <c r="B867" s="13" t="s">
        <v>16374</v>
      </c>
      <c r="C867" s="13" t="s">
        <v>16375</v>
      </c>
      <c r="D867" s="13" t="s">
        <v>16374</v>
      </c>
      <c r="E867" s="13" t="s">
        <v>16376</v>
      </c>
      <c r="F867" s="13" t="s">
        <v>16375</v>
      </c>
      <c r="G867" s="5" t="s">
        <v>14605</v>
      </c>
      <c r="H867" s="6" t="s">
        <v>16374</v>
      </c>
      <c r="I867" s="7" t="s">
        <v>16374</v>
      </c>
      <c r="J867" s="13"/>
    </row>
    <row r="868" spans="1:10" ht="13.2">
      <c r="A868" s="10" t="s">
        <v>20176</v>
      </c>
      <c r="B868" s="13" t="s">
        <v>16353</v>
      </c>
      <c r="C868" s="13" t="s">
        <v>16353</v>
      </c>
      <c r="D868" s="13" t="s">
        <v>16379</v>
      </c>
      <c r="E868" s="13" t="s">
        <v>16353</v>
      </c>
      <c r="F868" s="13" t="s">
        <v>16353</v>
      </c>
      <c r="G868" s="5" t="s">
        <v>14615</v>
      </c>
      <c r="H868" s="6" t="s">
        <v>16353</v>
      </c>
      <c r="I868" s="7" t="s">
        <v>16353</v>
      </c>
      <c r="J868" s="13"/>
    </row>
    <row r="869" spans="1:10" ht="13.2">
      <c r="A869" s="10" t="s">
        <v>20177</v>
      </c>
      <c r="B869" s="13" t="s">
        <v>16389</v>
      </c>
      <c r="C869" s="13" t="s">
        <v>16389</v>
      </c>
      <c r="D869" s="13" t="s">
        <v>16389</v>
      </c>
      <c r="E869" s="13" t="s">
        <v>16390</v>
      </c>
      <c r="F869" s="13" t="s">
        <v>16391</v>
      </c>
      <c r="G869" s="5" t="s">
        <v>14634</v>
      </c>
      <c r="H869" s="6" t="s">
        <v>16389</v>
      </c>
      <c r="I869" s="7" t="s">
        <v>16389</v>
      </c>
      <c r="J869" s="13"/>
    </row>
    <row r="870" spans="1:10" ht="13.2">
      <c r="A870" s="10" t="s">
        <v>20178</v>
      </c>
      <c r="B870" s="13" t="s">
        <v>16395</v>
      </c>
      <c r="C870" s="13" t="s">
        <v>16396</v>
      </c>
      <c r="D870" s="13" t="s">
        <v>16397</v>
      </c>
      <c r="E870" s="13" t="s">
        <v>16398</v>
      </c>
      <c r="F870" s="13" t="s">
        <v>16399</v>
      </c>
      <c r="G870" s="5" t="s">
        <v>14644</v>
      </c>
      <c r="H870" s="6" t="s">
        <v>16395</v>
      </c>
      <c r="I870" s="7" t="s">
        <v>16395</v>
      </c>
      <c r="J870" s="13"/>
    </row>
    <row r="871" spans="1:10" ht="13.2">
      <c r="A871" s="10" t="s">
        <v>20179</v>
      </c>
      <c r="B871" s="13" t="s">
        <v>16332</v>
      </c>
      <c r="C871" s="13" t="s">
        <v>16332</v>
      </c>
      <c r="D871" s="13" t="s">
        <v>16331</v>
      </c>
      <c r="E871" s="13" t="s">
        <v>16332</v>
      </c>
      <c r="F871" s="13" t="s">
        <v>16333</v>
      </c>
      <c r="G871" s="5" t="s">
        <v>19884</v>
      </c>
      <c r="H871" s="6" t="s">
        <v>16332</v>
      </c>
      <c r="I871" s="7" t="s">
        <v>16332</v>
      </c>
      <c r="J871" s="13"/>
    </row>
    <row r="872" spans="1:10" ht="13.2">
      <c r="A872" s="10" t="s">
        <v>20180</v>
      </c>
      <c r="B872" s="13" t="s">
        <v>16322</v>
      </c>
      <c r="C872" s="13" t="s">
        <v>16310</v>
      </c>
      <c r="D872" s="5" t="s">
        <v>16326</v>
      </c>
      <c r="E872" s="5" t="s">
        <v>16310</v>
      </c>
      <c r="F872" s="5" t="s">
        <v>16310</v>
      </c>
      <c r="G872" s="5" t="s">
        <v>19886</v>
      </c>
      <c r="H872" s="6" t="s">
        <v>16322</v>
      </c>
      <c r="I872" s="7" t="s">
        <v>16322</v>
      </c>
      <c r="J872" s="13"/>
    </row>
    <row r="873" spans="1:10" ht="13.2">
      <c r="A873" s="10" t="s">
        <v>20181</v>
      </c>
      <c r="B873" s="13" t="s">
        <v>20182</v>
      </c>
      <c r="C873" s="13" t="s">
        <v>16317</v>
      </c>
      <c r="D873" s="13" t="s">
        <v>16318</v>
      </c>
      <c r="E873" s="13" t="s">
        <v>16319</v>
      </c>
      <c r="F873" s="13" t="s">
        <v>16320</v>
      </c>
      <c r="G873" s="5" t="s">
        <v>15682</v>
      </c>
      <c r="H873" s="6" t="s">
        <v>20182</v>
      </c>
      <c r="I873" s="7" t="s">
        <v>20182</v>
      </c>
      <c r="J873" s="13"/>
    </row>
    <row r="874" spans="1:10" ht="13.2">
      <c r="A874" s="10" t="s">
        <v>20183</v>
      </c>
      <c r="B874" s="13" t="s">
        <v>16338</v>
      </c>
      <c r="C874" s="13" t="s">
        <v>16341</v>
      </c>
      <c r="D874" s="13" t="s">
        <v>16338</v>
      </c>
      <c r="E874" s="13" t="s">
        <v>16342</v>
      </c>
      <c r="F874" s="13" t="s">
        <v>16343</v>
      </c>
      <c r="G874" s="5" t="s">
        <v>14562</v>
      </c>
      <c r="H874" s="6" t="s">
        <v>16338</v>
      </c>
      <c r="I874" s="7" t="s">
        <v>16338</v>
      </c>
      <c r="J874" s="13"/>
    </row>
    <row r="875" spans="1:10" ht="13.2">
      <c r="A875" s="10" t="s">
        <v>20184</v>
      </c>
      <c r="B875" s="13" t="s">
        <v>16344</v>
      </c>
      <c r="C875" s="13" t="s">
        <v>16347</v>
      </c>
      <c r="D875" s="13" t="s">
        <v>16348</v>
      </c>
      <c r="E875" s="13" t="s">
        <v>16349</v>
      </c>
      <c r="F875" s="13" t="s">
        <v>13676</v>
      </c>
      <c r="G875" s="5" t="s">
        <v>14572</v>
      </c>
      <c r="H875" s="6" t="s">
        <v>16344</v>
      </c>
      <c r="I875" s="7" t="s">
        <v>16344</v>
      </c>
      <c r="J875" s="13"/>
    </row>
    <row r="876" spans="1:10" ht="13.2">
      <c r="A876" s="10" t="s">
        <v>20185</v>
      </c>
      <c r="B876" s="13" t="s">
        <v>13649</v>
      </c>
      <c r="C876" s="13" t="s">
        <v>13649</v>
      </c>
      <c r="D876" s="13" t="s">
        <v>13650</v>
      </c>
      <c r="E876" s="13" t="s">
        <v>13649</v>
      </c>
      <c r="F876" s="13" t="s">
        <v>13651</v>
      </c>
      <c r="G876" s="5" t="s">
        <v>14582</v>
      </c>
      <c r="H876" s="6" t="s">
        <v>13649</v>
      </c>
      <c r="I876" s="7" t="s">
        <v>13649</v>
      </c>
      <c r="J876" s="13"/>
    </row>
    <row r="877" spans="1:10" ht="13.2">
      <c r="A877" s="10" t="s">
        <v>20186</v>
      </c>
      <c r="B877" s="5" t="s">
        <v>20187</v>
      </c>
      <c r="C877" s="5" t="s">
        <v>20187</v>
      </c>
      <c r="D877" s="5" t="s">
        <v>20187</v>
      </c>
      <c r="E877" s="5" t="s">
        <v>20187</v>
      </c>
      <c r="F877" s="5" t="s">
        <v>20187</v>
      </c>
      <c r="G877" s="5" t="s">
        <v>19893</v>
      </c>
      <c r="H877" s="6" t="s">
        <v>20187</v>
      </c>
      <c r="I877" s="7" t="s">
        <v>20187</v>
      </c>
      <c r="J877" s="13"/>
    </row>
    <row r="878" spans="1:10" ht="13.2">
      <c r="A878" s="10" t="s">
        <v>20188</v>
      </c>
      <c r="B878" s="13" t="s">
        <v>1479</v>
      </c>
      <c r="C878" s="13" t="s">
        <v>1479</v>
      </c>
      <c r="D878" s="13" t="s">
        <v>16402</v>
      </c>
      <c r="E878" s="13" t="s">
        <v>16403</v>
      </c>
      <c r="F878" s="13" t="s">
        <v>1479</v>
      </c>
      <c r="G878" s="5" t="s">
        <v>10115</v>
      </c>
      <c r="H878" s="6" t="s">
        <v>1479</v>
      </c>
      <c r="I878" s="7" t="s">
        <v>1399</v>
      </c>
      <c r="J878" s="13"/>
    </row>
    <row r="879" spans="1:10" ht="13.2">
      <c r="A879" s="10" t="s">
        <v>20189</v>
      </c>
      <c r="B879" s="13" t="s">
        <v>16406</v>
      </c>
      <c r="C879" s="13" t="s">
        <v>16406</v>
      </c>
      <c r="D879" s="13" t="s">
        <v>16406</v>
      </c>
      <c r="E879" s="13" t="s">
        <v>16407</v>
      </c>
      <c r="F879" s="13" t="s">
        <v>16408</v>
      </c>
      <c r="G879" s="5" t="s">
        <v>10124</v>
      </c>
      <c r="H879" s="6" t="s">
        <v>16406</v>
      </c>
      <c r="I879" s="7" t="s">
        <v>16406</v>
      </c>
      <c r="J879" s="13"/>
    </row>
    <row r="880" spans="1:10" ht="13.2">
      <c r="A880" s="10" t="s">
        <v>20190</v>
      </c>
      <c r="B880" s="13" t="s">
        <v>16412</v>
      </c>
      <c r="C880" s="13" t="s">
        <v>466</v>
      </c>
      <c r="D880" s="13" t="s">
        <v>16413</v>
      </c>
      <c r="E880" s="13" t="s">
        <v>16414</v>
      </c>
      <c r="F880" s="13" t="s">
        <v>16415</v>
      </c>
      <c r="G880" s="5" t="s">
        <v>9612</v>
      </c>
      <c r="H880" s="6" t="s">
        <v>16412</v>
      </c>
      <c r="I880" s="7" t="s">
        <v>16416</v>
      </c>
      <c r="J880" s="13"/>
    </row>
    <row r="881" spans="1:10" ht="13.2">
      <c r="A881" s="10" t="s">
        <v>20191</v>
      </c>
      <c r="B881" s="13" t="s">
        <v>378</v>
      </c>
      <c r="C881" s="13" t="s">
        <v>16419</v>
      </c>
      <c r="D881" s="13" t="s">
        <v>16420</v>
      </c>
      <c r="E881" s="13" t="s">
        <v>16421</v>
      </c>
      <c r="F881" s="13" t="s">
        <v>16419</v>
      </c>
      <c r="G881" s="5" t="s">
        <v>9621</v>
      </c>
      <c r="H881" s="6" t="s">
        <v>378</v>
      </c>
      <c r="I881" s="7" t="s">
        <v>16422</v>
      </c>
      <c r="J881" s="13"/>
    </row>
    <row r="882" spans="1:10" ht="13.2">
      <c r="A882" s="10" t="s">
        <v>20192</v>
      </c>
      <c r="B882" s="5" t="s">
        <v>460</v>
      </c>
      <c r="C882" s="5" t="s">
        <v>460</v>
      </c>
      <c r="D882" s="13" t="s">
        <v>20193</v>
      </c>
      <c r="E882" s="13" t="s">
        <v>13684</v>
      </c>
      <c r="F882" s="13" t="s">
        <v>13684</v>
      </c>
      <c r="G882" s="5" t="s">
        <v>20102</v>
      </c>
      <c r="H882" s="6" t="s">
        <v>460</v>
      </c>
      <c r="I882" s="7" t="s">
        <v>460</v>
      </c>
      <c r="J882" s="13"/>
    </row>
    <row r="883" spans="1:10" ht="13.2">
      <c r="A883" s="10" t="s">
        <v>20194</v>
      </c>
      <c r="B883" s="13" t="s">
        <v>20195</v>
      </c>
      <c r="C883" s="13" t="s">
        <v>20195</v>
      </c>
      <c r="D883" s="13" t="s">
        <v>20196</v>
      </c>
      <c r="E883" s="13" t="s">
        <v>20195</v>
      </c>
      <c r="F883" s="13" t="s">
        <v>20196</v>
      </c>
      <c r="G883" s="5" t="s">
        <v>20111</v>
      </c>
      <c r="H883" s="6" t="s">
        <v>20195</v>
      </c>
      <c r="I883" s="7" t="s">
        <v>20195</v>
      </c>
      <c r="J883" s="13"/>
    </row>
    <row r="884" spans="1:10" ht="13.2">
      <c r="A884" s="10" t="s">
        <v>20197</v>
      </c>
      <c r="B884" s="13" t="s">
        <v>20198</v>
      </c>
      <c r="C884" s="13" t="s">
        <v>20199</v>
      </c>
      <c r="D884" s="5" t="s">
        <v>20199</v>
      </c>
      <c r="E884" s="5" t="s">
        <v>20199</v>
      </c>
      <c r="F884" s="5" t="s">
        <v>20200</v>
      </c>
      <c r="G884" s="5" t="s">
        <v>20120</v>
      </c>
      <c r="H884" s="6" t="s">
        <v>20198</v>
      </c>
      <c r="I884" s="7" t="s">
        <v>16371</v>
      </c>
      <c r="J884" s="13"/>
    </row>
    <row r="885" spans="1:10" ht="13.2">
      <c r="A885" s="10" t="s">
        <v>20201</v>
      </c>
      <c r="B885" s="13" t="s">
        <v>16433</v>
      </c>
      <c r="C885" s="13" t="s">
        <v>16434</v>
      </c>
      <c r="D885" s="13" t="s">
        <v>16433</v>
      </c>
      <c r="E885" s="13" t="s">
        <v>16435</v>
      </c>
      <c r="F885" s="13" t="s">
        <v>16406</v>
      </c>
      <c r="G885" s="5" t="s">
        <v>14683</v>
      </c>
      <c r="H885" s="6" t="s">
        <v>16433</v>
      </c>
      <c r="I885" s="7" t="s">
        <v>16435</v>
      </c>
      <c r="J885" s="13"/>
    </row>
    <row r="886" spans="1:10" ht="13.2">
      <c r="A886" s="10" t="s">
        <v>20202</v>
      </c>
      <c r="B886" s="5" t="s">
        <v>16442</v>
      </c>
      <c r="C886" s="5" t="s">
        <v>16442</v>
      </c>
      <c r="D886" s="5" t="s">
        <v>16442</v>
      </c>
      <c r="E886" s="5" t="s">
        <v>16442</v>
      </c>
      <c r="F886" s="5" t="s">
        <v>16442</v>
      </c>
      <c r="G886" s="5" t="s">
        <v>7313</v>
      </c>
      <c r="H886" s="6" t="s">
        <v>16442</v>
      </c>
      <c r="I886" s="7" t="s">
        <v>16442</v>
      </c>
      <c r="J886" s="13"/>
    </row>
    <row r="887" spans="1:10" ht="13.2">
      <c r="A887" s="10" t="s">
        <v>20203</v>
      </c>
      <c r="B887" s="13" t="s">
        <v>16307</v>
      </c>
      <c r="C887" s="13" t="s">
        <v>16307</v>
      </c>
      <c r="D887" s="13" t="s">
        <v>16307</v>
      </c>
      <c r="E887" s="13" t="s">
        <v>16307</v>
      </c>
      <c r="F887" s="13" t="s">
        <v>16307</v>
      </c>
      <c r="G887" s="5" t="s">
        <v>14510</v>
      </c>
      <c r="H887" s="6" t="s">
        <v>16307</v>
      </c>
      <c r="I887" s="7" t="s">
        <v>16307</v>
      </c>
      <c r="J887" s="13"/>
    </row>
    <row r="888" spans="1:10" ht="13.2">
      <c r="A888" s="10" t="s">
        <v>20204</v>
      </c>
      <c r="B888" s="13" t="s">
        <v>16356</v>
      </c>
      <c r="C888" s="13" t="s">
        <v>16356</v>
      </c>
      <c r="D888" s="13" t="s">
        <v>16357</v>
      </c>
      <c r="E888" s="13" t="s">
        <v>13643</v>
      </c>
      <c r="F888" s="13" t="s">
        <v>13643</v>
      </c>
      <c r="G888" s="5" t="s">
        <v>7351</v>
      </c>
      <c r="H888" s="6" t="s">
        <v>16356</v>
      </c>
      <c r="I888" s="7" t="s">
        <v>13643</v>
      </c>
      <c r="J888" s="13"/>
    </row>
    <row r="889" spans="1:10" ht="13.2">
      <c r="A889" s="10" t="s">
        <v>20205</v>
      </c>
      <c r="B889" s="47" t="s">
        <v>20206</v>
      </c>
      <c r="C889" s="47" t="s">
        <v>20207</v>
      </c>
      <c r="D889" s="47" t="s">
        <v>20208</v>
      </c>
      <c r="E889" s="47" t="s">
        <v>20209</v>
      </c>
      <c r="F889" s="47" t="s">
        <v>20210</v>
      </c>
      <c r="G889" s="47" t="s">
        <v>20211</v>
      </c>
      <c r="H889" s="6" t="s">
        <v>20212</v>
      </c>
      <c r="I889" s="7" t="s">
        <v>20209</v>
      </c>
      <c r="J889" s="13"/>
    </row>
    <row r="890" spans="1:10" ht="13.2">
      <c r="A890" s="10" t="s">
        <v>20213</v>
      </c>
      <c r="B890" s="47" t="s">
        <v>20214</v>
      </c>
      <c r="C890" s="47" t="s">
        <v>20215</v>
      </c>
      <c r="D890" s="47" t="s">
        <v>20216</v>
      </c>
      <c r="E890" s="47" t="s">
        <v>20217</v>
      </c>
      <c r="F890" s="47" t="s">
        <v>20218</v>
      </c>
      <c r="G890" s="47" t="s">
        <v>20219</v>
      </c>
      <c r="H890" s="6" t="s">
        <v>20220</v>
      </c>
      <c r="I890" s="7" t="s">
        <v>20221</v>
      </c>
      <c r="J890" s="13"/>
    </row>
    <row r="891" spans="1:10" ht="13.2">
      <c r="A891" s="10" t="s">
        <v>20222</v>
      </c>
      <c r="B891" s="47" t="s">
        <v>20223</v>
      </c>
      <c r="C891" s="47" t="s">
        <v>20224</v>
      </c>
      <c r="D891" s="47" t="s">
        <v>20225</v>
      </c>
      <c r="E891" s="47" t="s">
        <v>20226</v>
      </c>
      <c r="F891" s="47" t="s">
        <v>20227</v>
      </c>
      <c r="G891" s="47" t="s">
        <v>20228</v>
      </c>
      <c r="H891" s="6" t="s">
        <v>20229</v>
      </c>
      <c r="I891" s="7" t="s">
        <v>20230</v>
      </c>
      <c r="J891" s="13"/>
    </row>
    <row r="892" spans="1:10" ht="13.2">
      <c r="A892" s="10" t="s">
        <v>20231</v>
      </c>
      <c r="B892" s="47" t="s">
        <v>20232</v>
      </c>
      <c r="C892" s="47" t="s">
        <v>20233</v>
      </c>
      <c r="D892" s="47" t="s">
        <v>20234</v>
      </c>
      <c r="E892" s="47" t="s">
        <v>20235</v>
      </c>
      <c r="F892" s="47" t="s">
        <v>20236</v>
      </c>
      <c r="G892" s="47" t="s">
        <v>20237</v>
      </c>
      <c r="H892" s="6" t="s">
        <v>20238</v>
      </c>
      <c r="I892" s="7" t="s">
        <v>20239</v>
      </c>
      <c r="J892" s="13"/>
    </row>
    <row r="893" spans="1:10" ht="13.2">
      <c r="A893" s="10" t="s">
        <v>20240</v>
      </c>
      <c r="B893" s="47" t="s">
        <v>20241</v>
      </c>
      <c r="C893" s="47" t="s">
        <v>20242</v>
      </c>
      <c r="D893" s="47" t="s">
        <v>20243</v>
      </c>
      <c r="E893" s="47" t="s">
        <v>20244</v>
      </c>
      <c r="F893" s="47" t="s">
        <v>20245</v>
      </c>
      <c r="G893" s="47" t="s">
        <v>20246</v>
      </c>
      <c r="H893" s="6" t="s">
        <v>20247</v>
      </c>
      <c r="I893" s="7" t="s">
        <v>20248</v>
      </c>
      <c r="J893" s="13"/>
    </row>
    <row r="894" spans="1:10" ht="13.2">
      <c r="A894" s="10" t="s">
        <v>20249</v>
      </c>
      <c r="B894" s="47" t="s">
        <v>20250</v>
      </c>
      <c r="C894" s="47" t="s">
        <v>20251</v>
      </c>
      <c r="D894" s="47" t="s">
        <v>20252</v>
      </c>
      <c r="E894" s="47" t="s">
        <v>20253</v>
      </c>
      <c r="F894" s="47" t="s">
        <v>20254</v>
      </c>
      <c r="G894" s="47" t="s">
        <v>20255</v>
      </c>
      <c r="H894" s="6" t="s">
        <v>20256</v>
      </c>
      <c r="I894" s="7" t="s">
        <v>20257</v>
      </c>
      <c r="J894" s="13"/>
    </row>
    <row r="895" spans="1:10" ht="13.2">
      <c r="A895" s="10" t="s">
        <v>20258</v>
      </c>
      <c r="B895" s="47" t="s">
        <v>20259</v>
      </c>
      <c r="C895" s="47" t="s">
        <v>20260</v>
      </c>
      <c r="D895" s="47" t="s">
        <v>20261</v>
      </c>
      <c r="E895" s="47" t="s">
        <v>20262</v>
      </c>
      <c r="F895" s="47" t="s">
        <v>20263</v>
      </c>
      <c r="G895" s="47" t="s">
        <v>20264</v>
      </c>
      <c r="H895" s="6" t="s">
        <v>20265</v>
      </c>
      <c r="I895" s="7" t="s">
        <v>20266</v>
      </c>
      <c r="J895" s="13"/>
    </row>
    <row r="896" spans="1:10" ht="13.2">
      <c r="A896" s="10" t="s">
        <v>20267</v>
      </c>
      <c r="B896" s="47" t="s">
        <v>20268</v>
      </c>
      <c r="C896" s="47" t="s">
        <v>20269</v>
      </c>
      <c r="D896" s="47" t="s">
        <v>20270</v>
      </c>
      <c r="E896" s="47" t="s">
        <v>20271</v>
      </c>
      <c r="F896" s="47" t="s">
        <v>20272</v>
      </c>
      <c r="G896" s="47" t="s">
        <v>20273</v>
      </c>
      <c r="H896" s="6" t="s">
        <v>20274</v>
      </c>
      <c r="I896" s="7" t="s">
        <v>20275</v>
      </c>
      <c r="J896" s="13"/>
    </row>
    <row r="897" spans="1:12" ht="13.2">
      <c r="A897" s="10" t="s">
        <v>20276</v>
      </c>
      <c r="B897" s="47" t="s">
        <v>20277</v>
      </c>
      <c r="C897" s="47" t="s">
        <v>20278</v>
      </c>
      <c r="D897" s="47" t="s">
        <v>20279</v>
      </c>
      <c r="E897" s="47" t="s">
        <v>20280</v>
      </c>
      <c r="F897" s="47" t="s">
        <v>20281</v>
      </c>
      <c r="G897" s="47" t="s">
        <v>20282</v>
      </c>
      <c r="H897" s="6" t="s">
        <v>20283</v>
      </c>
      <c r="I897" s="7" t="s">
        <v>20284</v>
      </c>
      <c r="J897" s="13"/>
    </row>
    <row r="898" spans="1:12" ht="13.2">
      <c r="A898" s="10" t="s">
        <v>20285</v>
      </c>
      <c r="B898" s="47" t="s">
        <v>20286</v>
      </c>
      <c r="C898" s="47" t="s">
        <v>20287</v>
      </c>
      <c r="D898" s="47" t="s">
        <v>20288</v>
      </c>
      <c r="E898" s="47" t="s">
        <v>20289</v>
      </c>
      <c r="F898" s="47" t="s">
        <v>20290</v>
      </c>
      <c r="G898" s="47" t="s">
        <v>20291</v>
      </c>
      <c r="H898" s="6" t="s">
        <v>20292</v>
      </c>
      <c r="I898" s="7" t="s">
        <v>20293</v>
      </c>
      <c r="J898" s="13"/>
    </row>
    <row r="899" spans="1:12" ht="13.2">
      <c r="A899" s="10" t="s">
        <v>20294</v>
      </c>
      <c r="B899" s="47" t="s">
        <v>20295</v>
      </c>
      <c r="C899" s="47" t="s">
        <v>20296</v>
      </c>
      <c r="D899" s="47" t="s">
        <v>20297</v>
      </c>
      <c r="E899" s="47" t="s">
        <v>20298</v>
      </c>
      <c r="F899" s="47" t="s">
        <v>20299</v>
      </c>
      <c r="G899" s="47" t="s">
        <v>20300</v>
      </c>
      <c r="H899" s="6" t="s">
        <v>20301</v>
      </c>
      <c r="I899" s="7" t="s">
        <v>20302</v>
      </c>
      <c r="J899" s="13"/>
    </row>
    <row r="900" spans="1:12" ht="13.2">
      <c r="A900" s="10" t="s">
        <v>20303</v>
      </c>
      <c r="B900" s="47" t="s">
        <v>20304</v>
      </c>
      <c r="C900" s="47" t="s">
        <v>20305</v>
      </c>
      <c r="D900" s="47" t="s">
        <v>20306</v>
      </c>
      <c r="E900" s="47" t="s">
        <v>20307</v>
      </c>
      <c r="F900" s="47" t="s">
        <v>20308</v>
      </c>
      <c r="G900" s="47" t="s">
        <v>20309</v>
      </c>
      <c r="H900" s="6" t="s">
        <v>20310</v>
      </c>
      <c r="I900" s="7" t="s">
        <v>20311</v>
      </c>
      <c r="J900" s="13"/>
    </row>
    <row r="901" spans="1:12" ht="13.2">
      <c r="A901" s="10" t="s">
        <v>20312</v>
      </c>
      <c r="B901" s="47" t="s">
        <v>20313</v>
      </c>
      <c r="C901" s="47" t="s">
        <v>20314</v>
      </c>
      <c r="D901" s="47" t="s">
        <v>20315</v>
      </c>
      <c r="E901" s="47" t="s">
        <v>20316</v>
      </c>
      <c r="F901" s="47" t="s">
        <v>20317</v>
      </c>
      <c r="G901" s="47" t="s">
        <v>20318</v>
      </c>
      <c r="H901" s="6" t="s">
        <v>20319</v>
      </c>
      <c r="I901" s="7" t="s">
        <v>20320</v>
      </c>
      <c r="J901" s="13"/>
    </row>
    <row r="902" spans="1:12" ht="13.2">
      <c r="A902" s="10" t="s">
        <v>20321</v>
      </c>
      <c r="B902" s="47" t="s">
        <v>20322</v>
      </c>
      <c r="C902" s="47" t="s">
        <v>20323</v>
      </c>
      <c r="D902" s="47" t="s">
        <v>20324</v>
      </c>
      <c r="E902" s="47" t="s">
        <v>20325</v>
      </c>
      <c r="F902" s="47" t="s">
        <v>20326</v>
      </c>
      <c r="G902" s="47" t="s">
        <v>20327</v>
      </c>
      <c r="H902" s="6" t="s">
        <v>20328</v>
      </c>
      <c r="I902" s="7" t="s">
        <v>20329</v>
      </c>
      <c r="J902" s="13"/>
    </row>
    <row r="903" spans="1:12" ht="13.2">
      <c r="A903" s="10" t="s">
        <v>20330</v>
      </c>
      <c r="B903" s="47" t="s">
        <v>20331</v>
      </c>
      <c r="C903" s="47" t="s">
        <v>20332</v>
      </c>
      <c r="D903" s="47" t="s">
        <v>20333</v>
      </c>
      <c r="E903" s="47" t="s">
        <v>20334</v>
      </c>
      <c r="F903" s="47" t="s">
        <v>20334</v>
      </c>
      <c r="G903" s="47" t="s">
        <v>20335</v>
      </c>
      <c r="H903" s="6" t="s">
        <v>20336</v>
      </c>
      <c r="I903" s="7" t="s">
        <v>20334</v>
      </c>
      <c r="J903" s="13"/>
    </row>
    <row r="904" spans="1:12" ht="13.2">
      <c r="A904" s="10" t="s">
        <v>20337</v>
      </c>
      <c r="B904" s="47" t="s">
        <v>12852</v>
      </c>
      <c r="C904" s="47" t="s">
        <v>12852</v>
      </c>
      <c r="D904" s="47" t="s">
        <v>12852</v>
      </c>
      <c r="E904" s="47" t="s">
        <v>12855</v>
      </c>
      <c r="F904" s="47" t="s">
        <v>12856</v>
      </c>
      <c r="G904" s="47" t="s">
        <v>12857</v>
      </c>
      <c r="H904" s="6" t="s">
        <v>20338</v>
      </c>
      <c r="I904" s="7" t="s">
        <v>12855</v>
      </c>
      <c r="J904" s="13"/>
    </row>
    <row r="905" spans="1:12" ht="52.8">
      <c r="A905" s="10" t="s">
        <v>20339</v>
      </c>
      <c r="B905" s="13" t="s">
        <v>20340</v>
      </c>
      <c r="C905" s="13" t="s">
        <v>20340</v>
      </c>
      <c r="D905" s="13" t="s">
        <v>20340</v>
      </c>
      <c r="E905" s="13" t="s">
        <v>20340</v>
      </c>
      <c r="F905" s="13" t="s">
        <v>20340</v>
      </c>
      <c r="G905" s="5" t="s">
        <v>20341</v>
      </c>
      <c r="H905" s="6" t="s">
        <v>20340</v>
      </c>
      <c r="I905" s="7" t="s">
        <v>20340</v>
      </c>
      <c r="J905" s="13" t="s">
        <v>15413</v>
      </c>
      <c r="K905" s="3"/>
      <c r="L905" s="5" t="s">
        <v>57</v>
      </c>
    </row>
    <row r="906" spans="1:12" ht="26.4">
      <c r="A906" s="10" t="s">
        <v>20342</v>
      </c>
      <c r="B906" s="13" t="s">
        <v>20343</v>
      </c>
      <c r="C906" s="13" t="s">
        <v>20343</v>
      </c>
      <c r="D906" s="13" t="s">
        <v>20343</v>
      </c>
      <c r="E906" s="13" t="s">
        <v>20343</v>
      </c>
      <c r="F906" s="13" t="s">
        <v>20343</v>
      </c>
      <c r="G906" s="5" t="s">
        <v>15255</v>
      </c>
      <c r="H906" s="6" t="s">
        <v>20343</v>
      </c>
      <c r="I906" s="7" t="s">
        <v>20343</v>
      </c>
      <c r="J906" s="13" t="s">
        <v>15267</v>
      </c>
      <c r="K906" s="3"/>
      <c r="L906" s="5" t="s">
        <v>57</v>
      </c>
    </row>
    <row r="907" spans="1:12" ht="13.2">
      <c r="A907" s="10" t="s">
        <v>20344</v>
      </c>
      <c r="B907" s="13" t="s">
        <v>828</v>
      </c>
      <c r="C907" s="13" t="s">
        <v>20345</v>
      </c>
      <c r="D907" s="13" t="s">
        <v>20346</v>
      </c>
      <c r="E907" s="13" t="s">
        <v>20345</v>
      </c>
      <c r="F907" s="13" t="s">
        <v>20347</v>
      </c>
      <c r="G907" s="5" t="s">
        <v>7416</v>
      </c>
      <c r="H907" s="6" t="s">
        <v>828</v>
      </c>
      <c r="I907" s="7" t="s">
        <v>828</v>
      </c>
      <c r="J907" s="13"/>
    </row>
    <row r="908" spans="1:12" ht="13.2">
      <c r="A908" s="10" t="s">
        <v>20348</v>
      </c>
      <c r="B908" s="47" t="s">
        <v>20349</v>
      </c>
      <c r="C908" s="47" t="s">
        <v>20349</v>
      </c>
      <c r="D908" s="47" t="s">
        <v>20350</v>
      </c>
      <c r="E908" s="47" t="s">
        <v>20351</v>
      </c>
      <c r="F908" s="47" t="s">
        <v>20352</v>
      </c>
      <c r="G908" s="47" t="s">
        <v>20353</v>
      </c>
      <c r="H908" s="6" t="s">
        <v>20354</v>
      </c>
      <c r="I908" s="7" t="s">
        <v>20355</v>
      </c>
      <c r="J908" s="13"/>
    </row>
    <row r="909" spans="1:12" ht="13.2">
      <c r="A909" s="10" t="s">
        <v>20356</v>
      </c>
      <c r="B909" s="5" t="s">
        <v>20357</v>
      </c>
      <c r="C909" s="5" t="s">
        <v>20358</v>
      </c>
      <c r="D909" s="5" t="s">
        <v>20357</v>
      </c>
      <c r="E909" s="5" t="s">
        <v>20358</v>
      </c>
      <c r="F909" s="5" t="s">
        <v>20358</v>
      </c>
      <c r="G909" s="5" t="s">
        <v>20359</v>
      </c>
      <c r="H909" s="6" t="s">
        <v>20360</v>
      </c>
      <c r="I909" s="7" t="s">
        <v>20359</v>
      </c>
      <c r="J909" s="13"/>
    </row>
    <row r="910" spans="1:12" ht="13.2">
      <c r="A910" s="10" t="s">
        <v>20361</v>
      </c>
      <c r="B910" s="47" t="s">
        <v>14310</v>
      </c>
      <c r="C910" s="47" t="s">
        <v>14310</v>
      </c>
      <c r="D910" s="47" t="s">
        <v>20362</v>
      </c>
      <c r="E910" s="47" t="s">
        <v>20363</v>
      </c>
      <c r="F910" s="47" t="s">
        <v>14313</v>
      </c>
      <c r="G910" s="47" t="s">
        <v>13672</v>
      </c>
      <c r="H910" s="6" t="s">
        <v>20364</v>
      </c>
      <c r="I910" s="7" t="s">
        <v>20365</v>
      </c>
      <c r="J910" s="13"/>
    </row>
    <row r="911" spans="1:12" ht="13.2">
      <c r="A911" s="10" t="s">
        <v>1732</v>
      </c>
      <c r="B911" s="13" t="s">
        <v>1733</v>
      </c>
      <c r="C911" s="13" t="s">
        <v>1734</v>
      </c>
      <c r="D911" s="13" t="s">
        <v>1735</v>
      </c>
      <c r="E911" s="13" t="s">
        <v>1736</v>
      </c>
      <c r="F911" s="13" t="s">
        <v>1737</v>
      </c>
      <c r="G911" s="5" t="s">
        <v>1738</v>
      </c>
      <c r="H911" s="6" t="s">
        <v>1739</v>
      </c>
      <c r="I911" s="7" t="s">
        <v>1740</v>
      </c>
      <c r="J911" s="13" t="s">
        <v>17</v>
      </c>
      <c r="L911" s="5" t="s">
        <v>57</v>
      </c>
    </row>
    <row r="912" spans="1:12" ht="13.2">
      <c r="A912" s="10" t="s">
        <v>20366</v>
      </c>
      <c r="B912" s="5" t="s">
        <v>20367</v>
      </c>
      <c r="C912" s="5" t="s">
        <v>20368</v>
      </c>
      <c r="D912" s="5" t="s">
        <v>20369</v>
      </c>
      <c r="E912" s="5" t="s">
        <v>20370</v>
      </c>
      <c r="F912" s="5" t="s">
        <v>20371</v>
      </c>
      <c r="G912" s="5" t="s">
        <v>20372</v>
      </c>
      <c r="H912" s="6" t="s">
        <v>20373</v>
      </c>
      <c r="I912" s="7" t="s">
        <v>20374</v>
      </c>
      <c r="J912" s="13"/>
    </row>
    <row r="913" spans="1:10" ht="13.2">
      <c r="A913" s="10" t="s">
        <v>20375</v>
      </c>
      <c r="B913" s="13" t="s">
        <v>15217</v>
      </c>
      <c r="C913" s="13" t="s">
        <v>15217</v>
      </c>
      <c r="D913" s="13" t="s">
        <v>15217</v>
      </c>
      <c r="E913" s="13" t="s">
        <v>15217</v>
      </c>
      <c r="F913" s="13" t="s">
        <v>15217</v>
      </c>
      <c r="G913" s="5" t="s">
        <v>15217</v>
      </c>
      <c r="H913" s="6" t="s">
        <v>15217</v>
      </c>
      <c r="I913" s="7" t="s">
        <v>15217</v>
      </c>
      <c r="J913" s="13"/>
    </row>
    <row r="914" spans="1:10" ht="13.8">
      <c r="A914" s="10" t="s">
        <v>20376</v>
      </c>
      <c r="B914" s="24" t="s">
        <v>17613</v>
      </c>
      <c r="C914" s="24" t="s">
        <v>17613</v>
      </c>
      <c r="D914" s="24" t="s">
        <v>17613</v>
      </c>
      <c r="E914" s="24" t="s">
        <v>17613</v>
      </c>
      <c r="F914" s="24" t="s">
        <v>17613</v>
      </c>
      <c r="G914" s="5" t="s">
        <v>17613</v>
      </c>
      <c r="H914" s="6" t="s">
        <v>17613</v>
      </c>
      <c r="I914" s="7" t="s">
        <v>17613</v>
      </c>
      <c r="J914" s="13"/>
    </row>
    <row r="915" spans="1:10" ht="13.8">
      <c r="A915" s="10" t="s">
        <v>20377</v>
      </c>
      <c r="B915" s="24" t="s">
        <v>2566</v>
      </c>
      <c r="C915" s="24" t="s">
        <v>2566</v>
      </c>
      <c r="D915" s="24" t="s">
        <v>2566</v>
      </c>
      <c r="E915" s="24" t="s">
        <v>2566</v>
      </c>
      <c r="F915" s="24" t="s">
        <v>2566</v>
      </c>
      <c r="G915" s="5" t="s">
        <v>2566</v>
      </c>
      <c r="H915" s="6" t="s">
        <v>2566</v>
      </c>
      <c r="I915" s="7" t="s">
        <v>2566</v>
      </c>
      <c r="J915" s="13"/>
    </row>
    <row r="916" spans="1:10" ht="13.8">
      <c r="A916" s="10" t="s">
        <v>20378</v>
      </c>
      <c r="B916" s="24" t="s">
        <v>20379</v>
      </c>
      <c r="C916" s="5" t="s">
        <v>20380</v>
      </c>
      <c r="D916" s="5" t="s">
        <v>20381</v>
      </c>
      <c r="E916" s="24" t="s">
        <v>20382</v>
      </c>
      <c r="F916" s="24" t="s">
        <v>20383</v>
      </c>
      <c r="G916" s="5" t="s">
        <v>20384</v>
      </c>
      <c r="H916" s="6" t="s">
        <v>20385</v>
      </c>
      <c r="I916" s="7" t="s">
        <v>20386</v>
      </c>
      <c r="J916" s="13"/>
    </row>
    <row r="917" spans="1:10" ht="13.2">
      <c r="A917" s="10" t="s">
        <v>20387</v>
      </c>
      <c r="B917" s="5" t="s">
        <v>20388</v>
      </c>
      <c r="C917" s="5" t="s">
        <v>20388</v>
      </c>
      <c r="D917" s="5" t="s">
        <v>20388</v>
      </c>
      <c r="E917" s="5" t="s">
        <v>20388</v>
      </c>
      <c r="F917" s="5" t="s">
        <v>20388</v>
      </c>
      <c r="G917" s="5" t="s">
        <v>20388</v>
      </c>
      <c r="H917" s="6" t="s">
        <v>20388</v>
      </c>
      <c r="I917" s="7" t="s">
        <v>20388</v>
      </c>
      <c r="J917" s="13"/>
    </row>
    <row r="918" spans="1:10" ht="14.4">
      <c r="A918" s="10" t="s">
        <v>20389</v>
      </c>
      <c r="B918" s="13" t="s">
        <v>7542</v>
      </c>
      <c r="C918" s="35" t="s">
        <v>8849</v>
      </c>
      <c r="D918" s="5" t="s">
        <v>7544</v>
      </c>
      <c r="E918" s="17" t="s">
        <v>7545</v>
      </c>
      <c r="F918" s="5" t="s">
        <v>7546</v>
      </c>
      <c r="G918" s="5" t="s">
        <v>20390</v>
      </c>
      <c r="H918" s="6" t="s">
        <v>7548</v>
      </c>
      <c r="I918" s="7" t="s">
        <v>7549</v>
      </c>
      <c r="J918" s="13"/>
    </row>
    <row r="919" spans="1:10" ht="13.2">
      <c r="A919" s="10" t="s">
        <v>20391</v>
      </c>
      <c r="B919" s="5" t="s">
        <v>14324</v>
      </c>
      <c r="C919" s="5" t="s">
        <v>14324</v>
      </c>
      <c r="D919" s="5" t="s">
        <v>14324</v>
      </c>
      <c r="E919" s="5" t="s">
        <v>14324</v>
      </c>
      <c r="F919" s="5" t="s">
        <v>14324</v>
      </c>
      <c r="G919" s="5" t="s">
        <v>14324</v>
      </c>
      <c r="H919" s="6" t="s">
        <v>14324</v>
      </c>
      <c r="I919" s="7" t="s">
        <v>14324</v>
      </c>
      <c r="J919" s="13"/>
    </row>
    <row r="920" spans="1:10" ht="14.4">
      <c r="A920" s="10" t="s">
        <v>20392</v>
      </c>
      <c r="B920" s="13" t="s">
        <v>7551</v>
      </c>
      <c r="C920" s="13" t="s">
        <v>7552</v>
      </c>
      <c r="D920" s="5" t="s">
        <v>7553</v>
      </c>
      <c r="E920" s="17" t="s">
        <v>7554</v>
      </c>
      <c r="F920" s="5" t="s">
        <v>7555</v>
      </c>
      <c r="G920" s="5" t="s">
        <v>20393</v>
      </c>
      <c r="H920" s="6" t="s">
        <v>7557</v>
      </c>
      <c r="I920" s="7" t="s">
        <v>7558</v>
      </c>
      <c r="J920" s="13"/>
    </row>
    <row r="921" spans="1:10" ht="14.4">
      <c r="A921" s="10" t="s">
        <v>20394</v>
      </c>
      <c r="B921" s="35" t="s">
        <v>8841</v>
      </c>
      <c r="C921" s="35" t="s">
        <v>20395</v>
      </c>
      <c r="D921" s="5" t="s">
        <v>20396</v>
      </c>
      <c r="E921" s="5" t="s">
        <v>20397</v>
      </c>
      <c r="F921" s="5" t="s">
        <v>20398</v>
      </c>
      <c r="G921" s="5" t="s">
        <v>20399</v>
      </c>
      <c r="H921" s="6" t="s">
        <v>8846</v>
      </c>
      <c r="I921" s="7" t="s">
        <v>8847</v>
      </c>
      <c r="J921" s="13"/>
    </row>
    <row r="922" spans="1:10" ht="13.2">
      <c r="A922" s="10" t="s">
        <v>20400</v>
      </c>
      <c r="B922" s="47" t="s">
        <v>20401</v>
      </c>
      <c r="C922" s="47" t="s">
        <v>20402</v>
      </c>
      <c r="D922" s="47" t="s">
        <v>20403</v>
      </c>
      <c r="E922" s="47" t="s">
        <v>20404</v>
      </c>
      <c r="F922" s="47" t="s">
        <v>20405</v>
      </c>
      <c r="G922" s="47" t="s">
        <v>20406</v>
      </c>
      <c r="H922" s="6" t="s">
        <v>20407</v>
      </c>
      <c r="I922" s="7" t="s">
        <v>20408</v>
      </c>
    </row>
    <row r="923" spans="1:10" ht="14.4">
      <c r="A923" s="10" t="s">
        <v>20409</v>
      </c>
      <c r="B923" s="98" t="s">
        <v>20410</v>
      </c>
      <c r="C923" s="98" t="s">
        <v>20411</v>
      </c>
      <c r="D923" s="98" t="s">
        <v>20412</v>
      </c>
      <c r="E923" s="98" t="s">
        <v>20413</v>
      </c>
      <c r="F923" s="98" t="s">
        <v>20414</v>
      </c>
      <c r="G923" s="5" t="s">
        <v>20415</v>
      </c>
      <c r="H923" s="6" t="s">
        <v>20416</v>
      </c>
      <c r="I923" s="7" t="s">
        <v>20417</v>
      </c>
    </row>
    <row r="924" spans="1:10" ht="13.2">
      <c r="A924" s="10" t="s">
        <v>20418</v>
      </c>
      <c r="B924" s="6" t="s">
        <v>20419</v>
      </c>
      <c r="C924" s="6" t="s">
        <v>14114</v>
      </c>
      <c r="D924" s="6" t="s">
        <v>20420</v>
      </c>
      <c r="E924" s="6" t="s">
        <v>14115</v>
      </c>
      <c r="F924" s="6" t="s">
        <v>20421</v>
      </c>
      <c r="G924" s="5" t="s">
        <v>20422</v>
      </c>
      <c r="H924" s="6" t="s">
        <v>14118</v>
      </c>
      <c r="I924" s="7" t="s">
        <v>14119</v>
      </c>
    </row>
    <row r="925" spans="1:10" ht="13.2">
      <c r="A925" s="10" t="s">
        <v>20423</v>
      </c>
      <c r="B925" s="6" t="str">
        <f ca="1">IFERROR(__xludf.DUMMYFUNCTION("GOOGLETRANSLATE(C925,""fr"",""en"")"),"Allows you to select the matches to coach for each member of the squad")</f>
        <v>Allows you to select the matches to coach for each member of the squad</v>
      </c>
      <c r="C925" s="6" t="s">
        <v>20424</v>
      </c>
      <c r="D925" s="6" t="s">
        <v>20425</v>
      </c>
      <c r="E925" s="6" t="s">
        <v>20426</v>
      </c>
      <c r="F925" s="6" t="s">
        <v>20427</v>
      </c>
      <c r="G925" s="5" t="s">
        <v>20428</v>
      </c>
      <c r="H925" s="6" t="s">
        <v>20429</v>
      </c>
      <c r="I925" s="7" t="s">
        <v>20430</v>
      </c>
    </row>
    <row r="926" spans="1:10" ht="13.2">
      <c r="A926" s="10" t="s">
        <v>20431</v>
      </c>
      <c r="B926" s="6" t="str">
        <f ca="1">IFERROR(__xludf.DUMMYFUNCTION("GOOGLETRANSLATE(C926,""fr"",""en"")"),"No coach assigned!")</f>
        <v>No coach assigned!</v>
      </c>
      <c r="C926" s="6" t="s">
        <v>20432</v>
      </c>
      <c r="D926" s="6" t="s">
        <v>20433</v>
      </c>
      <c r="E926" s="6" t="s">
        <v>20434</v>
      </c>
      <c r="F926" s="6" t="s">
        <v>20435</v>
      </c>
      <c r="G926" s="5" t="s">
        <v>20436</v>
      </c>
      <c r="H926" s="6" t="s">
        <v>20437</v>
      </c>
      <c r="I926" s="7" t="s">
        <v>20438</v>
      </c>
    </row>
    <row r="927" spans="1:10" ht="13.2">
      <c r="A927" s="10" t="s">
        <v>20439</v>
      </c>
      <c r="B927" s="6" t="str">
        <f ca="1">IFERROR(__xludf.DUMMYFUNCTION("GOOGLETRANSLATE(C927,""fr"",""en"")"),"This player is missing at least one staff member.")</f>
        <v>This player is missing at least one staff member.</v>
      </c>
      <c r="C927" s="6" t="s">
        <v>20440</v>
      </c>
      <c r="D927" s="6" t="s">
        <v>20441</v>
      </c>
      <c r="E927" s="6" t="s">
        <v>20442</v>
      </c>
      <c r="F927" s="6" t="s">
        <v>20443</v>
      </c>
      <c r="G927" s="5" t="s">
        <v>20444</v>
      </c>
      <c r="H927" s="6" t="s">
        <v>20445</v>
      </c>
      <c r="I927" s="7" t="s">
        <v>20446</v>
      </c>
    </row>
    <row r="928" spans="1:10" ht="13.2">
      <c r="A928" s="99" t="s">
        <v>20447</v>
      </c>
      <c r="B928" s="5" t="s">
        <v>20448</v>
      </c>
      <c r="C928" s="5" t="s">
        <v>20449</v>
      </c>
      <c r="D928" s="6" t="s">
        <v>20450</v>
      </c>
      <c r="E928" s="6" t="s">
        <v>20451</v>
      </c>
      <c r="F928" s="6" t="s">
        <v>20452</v>
      </c>
      <c r="G928" s="100" t="s">
        <v>20453</v>
      </c>
      <c r="H928" s="6" t="s">
        <v>20454</v>
      </c>
      <c r="I928" s="7" t="s">
        <v>20451</v>
      </c>
      <c r="J928" s="13"/>
    </row>
    <row r="929" spans="1:24" ht="13.2">
      <c r="A929" s="99" t="s">
        <v>20455</v>
      </c>
      <c r="B929" s="5" t="s">
        <v>20456</v>
      </c>
      <c r="C929" s="5" t="s">
        <v>20457</v>
      </c>
      <c r="D929" s="6" t="s">
        <v>20458</v>
      </c>
      <c r="E929" s="6" t="s">
        <v>20459</v>
      </c>
      <c r="F929" s="6" t="s">
        <v>20460</v>
      </c>
      <c r="G929" s="100" t="s">
        <v>20461</v>
      </c>
      <c r="H929" s="6" t="s">
        <v>20462</v>
      </c>
      <c r="I929" s="7" t="s">
        <v>20463</v>
      </c>
      <c r="J929" s="13"/>
    </row>
    <row r="930" spans="1:24" ht="66">
      <c r="A930" s="99" t="s">
        <v>20464</v>
      </c>
      <c r="B930" s="5" t="s">
        <v>20465</v>
      </c>
      <c r="C930" s="5" t="s">
        <v>20466</v>
      </c>
      <c r="D930" s="5" t="s">
        <v>20467</v>
      </c>
      <c r="E930" s="5" t="s">
        <v>20468</v>
      </c>
      <c r="F930" s="5" t="s">
        <v>20469</v>
      </c>
      <c r="G930" s="100" t="s">
        <v>20470</v>
      </c>
      <c r="H930" s="13" t="s">
        <v>20471</v>
      </c>
      <c r="I930" s="7" t="s">
        <v>20472</v>
      </c>
      <c r="J930" s="13"/>
    </row>
    <row r="931" spans="1:24" ht="13.2">
      <c r="A931" s="101" t="s">
        <v>20473</v>
      </c>
      <c r="B931" s="13" t="s">
        <v>20474</v>
      </c>
      <c r="C931" s="13" t="s">
        <v>20474</v>
      </c>
      <c r="D931" s="13" t="s">
        <v>20475</v>
      </c>
      <c r="E931" s="13" t="s">
        <v>20476</v>
      </c>
      <c r="F931" s="13" t="s">
        <v>20477</v>
      </c>
      <c r="G931" s="100" t="s">
        <v>20478</v>
      </c>
      <c r="H931" s="6" t="s">
        <v>20479</v>
      </c>
      <c r="I931" s="7" t="s">
        <v>20480</v>
      </c>
      <c r="J931" s="13" t="s">
        <v>17303</v>
      </c>
      <c r="L931" s="5"/>
    </row>
    <row r="932" spans="1:24" ht="13.2">
      <c r="A932" s="101" t="s">
        <v>19469</v>
      </c>
      <c r="B932" s="13" t="s">
        <v>16984</v>
      </c>
      <c r="C932" s="13" t="s">
        <v>16985</v>
      </c>
      <c r="D932" s="13" t="s">
        <v>16986</v>
      </c>
      <c r="E932" s="13" t="s">
        <v>16987</v>
      </c>
      <c r="F932" s="13" t="s">
        <v>16988</v>
      </c>
      <c r="G932" s="100" t="s">
        <v>20481</v>
      </c>
      <c r="H932" s="6" t="s">
        <v>16990</v>
      </c>
      <c r="I932" s="7" t="s">
        <v>16991</v>
      </c>
      <c r="J932" s="13" t="s">
        <v>20482</v>
      </c>
      <c r="L932" s="5"/>
    </row>
    <row r="933" spans="1:24" ht="13.2">
      <c r="A933" s="101" t="s">
        <v>20483</v>
      </c>
      <c r="B933" s="5" t="s">
        <v>19748</v>
      </c>
      <c r="C933" s="5" t="s">
        <v>19749</v>
      </c>
      <c r="D933" s="5" t="s">
        <v>8667</v>
      </c>
      <c r="E933" s="5" t="s">
        <v>19750</v>
      </c>
      <c r="F933" s="5" t="s">
        <v>19751</v>
      </c>
      <c r="G933" s="100" t="s">
        <v>19752</v>
      </c>
      <c r="H933" s="6" t="s">
        <v>20484</v>
      </c>
      <c r="I933" s="7" t="s">
        <v>19750</v>
      </c>
      <c r="J933" s="13"/>
    </row>
    <row r="934" spans="1:24" ht="13.2">
      <c r="A934" s="101" t="s">
        <v>20485</v>
      </c>
      <c r="B934" s="13" t="s">
        <v>20486</v>
      </c>
      <c r="C934" s="13" t="s">
        <v>20487</v>
      </c>
      <c r="D934" s="6" t="s">
        <v>20488</v>
      </c>
      <c r="E934" s="6" t="s">
        <v>20489</v>
      </c>
      <c r="F934" s="6" t="s">
        <v>20490</v>
      </c>
      <c r="G934" s="100" t="s">
        <v>20491</v>
      </c>
      <c r="H934" s="6" t="s">
        <v>20492</v>
      </c>
      <c r="I934" s="7" t="s">
        <v>20493</v>
      </c>
      <c r="J934" s="8"/>
      <c r="K934" s="8"/>
    </row>
    <row r="935" spans="1:24" ht="39.6">
      <c r="A935" s="101" t="s">
        <v>20494</v>
      </c>
      <c r="B935" s="13" t="s">
        <v>20495</v>
      </c>
      <c r="C935" s="13" t="s">
        <v>20496</v>
      </c>
      <c r="D935" s="6" t="s">
        <v>20497</v>
      </c>
      <c r="E935" s="6" t="s">
        <v>20498</v>
      </c>
      <c r="F935" s="6" t="s">
        <v>20499</v>
      </c>
      <c r="G935" s="100" t="s">
        <v>20500</v>
      </c>
      <c r="H935" s="6" t="s">
        <v>20501</v>
      </c>
      <c r="I935" s="7" t="s">
        <v>20502</v>
      </c>
    </row>
    <row r="936" spans="1:24" ht="26.4">
      <c r="A936" s="101" t="s">
        <v>20503</v>
      </c>
      <c r="B936" s="13" t="s">
        <v>20504</v>
      </c>
      <c r="C936" s="13" t="s">
        <v>20505</v>
      </c>
      <c r="D936" s="6" t="s">
        <v>20506</v>
      </c>
      <c r="E936" s="6" t="s">
        <v>20507</v>
      </c>
      <c r="F936" s="6" t="s">
        <v>20508</v>
      </c>
      <c r="G936" s="100" t="s">
        <v>20509</v>
      </c>
      <c r="H936" s="6" t="s">
        <v>20510</v>
      </c>
      <c r="I936" s="7" t="s">
        <v>20511</v>
      </c>
    </row>
    <row r="937" spans="1:24" ht="26.4">
      <c r="A937" s="101" t="s">
        <v>20512</v>
      </c>
      <c r="B937" s="13" t="s">
        <v>20513</v>
      </c>
      <c r="C937" s="13" t="s">
        <v>20514</v>
      </c>
      <c r="D937" s="6" t="s">
        <v>20515</v>
      </c>
      <c r="E937" s="6" t="s">
        <v>20516</v>
      </c>
      <c r="F937" s="6" t="s">
        <v>20517</v>
      </c>
      <c r="G937" s="100" t="s">
        <v>20518</v>
      </c>
      <c r="H937" s="6" t="s">
        <v>20519</v>
      </c>
      <c r="I937" s="7" t="s">
        <v>20520</v>
      </c>
      <c r="J937" s="13"/>
    </row>
    <row r="938" spans="1:24" ht="13.2">
      <c r="A938" s="101" t="s">
        <v>20521</v>
      </c>
      <c r="B938" s="6" t="s">
        <v>20522</v>
      </c>
      <c r="C938" s="6" t="s">
        <v>20523</v>
      </c>
      <c r="D938" s="6" t="s">
        <v>20524</v>
      </c>
      <c r="E938" s="6" t="s">
        <v>20525</v>
      </c>
      <c r="F938" s="6" t="s">
        <v>20526</v>
      </c>
      <c r="G938" s="100" t="s">
        <v>20527</v>
      </c>
      <c r="H938" s="6" t="s">
        <v>20528</v>
      </c>
      <c r="I938" s="7" t="s">
        <v>20529</v>
      </c>
      <c r="J938" s="13"/>
    </row>
    <row r="939" spans="1:24" ht="13.2">
      <c r="A939" s="101" t="s">
        <v>20530</v>
      </c>
      <c r="B939" s="6" t="s">
        <v>20530</v>
      </c>
      <c r="C939" s="6" t="s">
        <v>20530</v>
      </c>
      <c r="D939" s="6" t="s">
        <v>20530</v>
      </c>
      <c r="E939" s="6" t="s">
        <v>20530</v>
      </c>
      <c r="F939" s="6" t="s">
        <v>20530</v>
      </c>
      <c r="G939" s="100" t="s">
        <v>20531</v>
      </c>
      <c r="H939" s="6" t="s">
        <v>20530</v>
      </c>
      <c r="I939" s="7" t="s">
        <v>20530</v>
      </c>
      <c r="J939" s="13"/>
    </row>
    <row r="940" spans="1:24" ht="26.4">
      <c r="A940" s="101" t="s">
        <v>20532</v>
      </c>
      <c r="B940" s="13" t="s">
        <v>20533</v>
      </c>
      <c r="C940" s="13" t="s">
        <v>20533</v>
      </c>
      <c r="D940" s="13" t="s">
        <v>20533</v>
      </c>
      <c r="E940" s="13" t="s">
        <v>20533</v>
      </c>
      <c r="F940" s="13" t="s">
        <v>20533</v>
      </c>
      <c r="G940" s="100" t="s">
        <v>20533</v>
      </c>
      <c r="H940" s="13" t="s">
        <v>20533</v>
      </c>
      <c r="I940" s="7" t="s">
        <v>20533</v>
      </c>
      <c r="J940" s="13"/>
    </row>
    <row r="941" spans="1:24" ht="13.2">
      <c r="A941" s="101" t="s">
        <v>20534</v>
      </c>
      <c r="B941" s="6" t="s">
        <v>20535</v>
      </c>
      <c r="C941" s="6" t="s">
        <v>20535</v>
      </c>
      <c r="D941" s="6" t="s">
        <v>20535</v>
      </c>
      <c r="E941" s="6" t="s">
        <v>20535</v>
      </c>
      <c r="F941" s="6" t="s">
        <v>20535</v>
      </c>
      <c r="G941" s="100" t="s">
        <v>20535</v>
      </c>
      <c r="H941" s="6" t="s">
        <v>20535</v>
      </c>
      <c r="I941" s="7" t="s">
        <v>20535</v>
      </c>
      <c r="J941" s="13"/>
    </row>
    <row r="942" spans="1:24" ht="13.2">
      <c r="A942" s="101" t="s">
        <v>20536</v>
      </c>
      <c r="B942" s="6" t="s">
        <v>20537</v>
      </c>
      <c r="C942" s="6" t="s">
        <v>20537</v>
      </c>
      <c r="D942" s="6" t="s">
        <v>20537</v>
      </c>
      <c r="E942" s="6" t="s">
        <v>20537</v>
      </c>
      <c r="F942" s="6" t="s">
        <v>20537</v>
      </c>
      <c r="G942" s="100" t="s">
        <v>20538</v>
      </c>
      <c r="H942" s="6" t="s">
        <v>20537</v>
      </c>
      <c r="I942" s="7" t="s">
        <v>20537</v>
      </c>
      <c r="J942" s="13"/>
    </row>
    <row r="943" spans="1:24" ht="13.2">
      <c r="A943" s="102" t="s">
        <v>20539</v>
      </c>
      <c r="B943" s="5" t="s">
        <v>20540</v>
      </c>
      <c r="C943" s="5" t="s">
        <v>20541</v>
      </c>
      <c r="D943" s="5" t="s">
        <v>20542</v>
      </c>
      <c r="E943" s="5" t="s">
        <v>20543</v>
      </c>
      <c r="F943" s="5" t="s">
        <v>20544</v>
      </c>
      <c r="G943" s="100" t="s">
        <v>20545</v>
      </c>
      <c r="H943" s="5" t="s">
        <v>5056</v>
      </c>
      <c r="I943" s="7" t="s">
        <v>20546</v>
      </c>
      <c r="J943" s="5"/>
      <c r="K943" s="5"/>
      <c r="L943" s="5"/>
      <c r="M943" s="5"/>
      <c r="N943" s="5"/>
      <c r="O943" s="5"/>
      <c r="P943" s="5"/>
      <c r="Q943" s="5"/>
      <c r="R943" s="5"/>
      <c r="S943" s="5"/>
      <c r="T943" s="5"/>
      <c r="U943" s="5"/>
      <c r="V943" s="5"/>
      <c r="W943" s="5"/>
      <c r="X943" s="5"/>
    </row>
    <row r="944" spans="1:24" ht="13.2">
      <c r="A944" s="101" t="s">
        <v>20547</v>
      </c>
      <c r="B944" s="5" t="s">
        <v>20548</v>
      </c>
      <c r="C944" s="5" t="s">
        <v>20548</v>
      </c>
      <c r="D944" s="5" t="s">
        <v>20548</v>
      </c>
      <c r="E944" s="5" t="s">
        <v>20548</v>
      </c>
      <c r="F944" s="5" t="s">
        <v>20548</v>
      </c>
      <c r="G944" s="100" t="s">
        <v>20548</v>
      </c>
      <c r="H944" s="5" t="s">
        <v>20548</v>
      </c>
      <c r="I944" s="7" t="s">
        <v>20548</v>
      </c>
      <c r="J944" s="13"/>
    </row>
    <row r="945" spans="1:24" ht="13.2">
      <c r="A945" s="101" t="s">
        <v>20549</v>
      </c>
      <c r="B945" s="5" t="s">
        <v>20550</v>
      </c>
      <c r="C945" s="5" t="s">
        <v>20551</v>
      </c>
      <c r="D945" s="6" t="s">
        <v>20552</v>
      </c>
      <c r="E945" s="6" t="s">
        <v>20553</v>
      </c>
      <c r="F945" s="6" t="s">
        <v>20554</v>
      </c>
      <c r="G945" s="100" t="s">
        <v>20555</v>
      </c>
      <c r="H945" s="6" t="s">
        <v>20556</v>
      </c>
      <c r="I945" s="7" t="s">
        <v>20557</v>
      </c>
      <c r="J945" s="13"/>
    </row>
    <row r="946" spans="1:24" ht="13.2">
      <c r="A946" s="101" t="s">
        <v>20558</v>
      </c>
      <c r="B946" s="6" t="s">
        <v>20559</v>
      </c>
      <c r="C946" s="6" t="s">
        <v>20559</v>
      </c>
      <c r="D946" s="6" t="s">
        <v>20559</v>
      </c>
      <c r="E946" s="6" t="s">
        <v>20559</v>
      </c>
      <c r="F946" s="6" t="s">
        <v>20559</v>
      </c>
      <c r="G946" s="100" t="s">
        <v>20559</v>
      </c>
      <c r="H946" s="6" t="s">
        <v>20559</v>
      </c>
      <c r="I946" s="7" t="s">
        <v>20559</v>
      </c>
      <c r="J946" s="13"/>
    </row>
    <row r="947" spans="1:24" ht="13.2">
      <c r="A947" s="101" t="s">
        <v>20560</v>
      </c>
      <c r="B947" s="5" t="s">
        <v>18630</v>
      </c>
      <c r="C947" s="5" t="s">
        <v>18631</v>
      </c>
      <c r="D947" s="47" t="s">
        <v>20561</v>
      </c>
      <c r="E947" s="5" t="s">
        <v>20562</v>
      </c>
      <c r="F947" s="5" t="s">
        <v>18634</v>
      </c>
      <c r="G947" s="100" t="s">
        <v>20563</v>
      </c>
      <c r="H947" s="5" t="s">
        <v>20564</v>
      </c>
      <c r="I947" s="7" t="s">
        <v>18637</v>
      </c>
      <c r="J947" s="5"/>
      <c r="K947" s="5"/>
      <c r="L947" s="5"/>
      <c r="M947" s="5"/>
      <c r="N947" s="5"/>
      <c r="O947" s="5"/>
      <c r="P947" s="5"/>
      <c r="Q947" s="5"/>
      <c r="R947" s="5"/>
      <c r="S947" s="5"/>
      <c r="T947" s="5"/>
      <c r="U947" s="5"/>
      <c r="V947" s="5"/>
      <c r="W947" s="5"/>
      <c r="X947" s="5"/>
    </row>
    <row r="948" spans="1:24" ht="13.2">
      <c r="A948" s="101" t="s">
        <v>20565</v>
      </c>
      <c r="B948" s="6" t="s">
        <v>8639</v>
      </c>
      <c r="C948" s="6" t="s">
        <v>8639</v>
      </c>
      <c r="D948" s="6" t="s">
        <v>8639</v>
      </c>
      <c r="E948" s="6" t="s">
        <v>8639</v>
      </c>
      <c r="F948" s="6" t="s">
        <v>8639</v>
      </c>
      <c r="G948" s="100" t="s">
        <v>8639</v>
      </c>
      <c r="H948" s="6" t="s">
        <v>8639</v>
      </c>
      <c r="I948" s="7" t="s">
        <v>8639</v>
      </c>
      <c r="J948" s="13"/>
    </row>
    <row r="949" spans="1:24" ht="13.2">
      <c r="A949" s="101" t="s">
        <v>20566</v>
      </c>
      <c r="B949" s="6" t="s">
        <v>20567</v>
      </c>
      <c r="C949" s="6" t="s">
        <v>20567</v>
      </c>
      <c r="D949" s="6" t="s">
        <v>20567</v>
      </c>
      <c r="E949" s="6" t="s">
        <v>20567</v>
      </c>
      <c r="F949" s="6" t="s">
        <v>20567</v>
      </c>
      <c r="G949" s="100" t="s">
        <v>20567</v>
      </c>
      <c r="H949" s="6" t="s">
        <v>20567</v>
      </c>
      <c r="I949" s="7" t="s">
        <v>20567</v>
      </c>
      <c r="J949" s="13"/>
    </row>
    <row r="950" spans="1:24" ht="13.2">
      <c r="A950" s="101" t="s">
        <v>20568</v>
      </c>
      <c r="B950" s="6" t="s">
        <v>20569</v>
      </c>
      <c r="C950" s="6" t="s">
        <v>20570</v>
      </c>
      <c r="D950" s="6" t="s">
        <v>20571</v>
      </c>
      <c r="E950" s="6" t="s">
        <v>20572</v>
      </c>
      <c r="F950" s="6" t="s">
        <v>20573</v>
      </c>
      <c r="G950" s="100" t="s">
        <v>20574</v>
      </c>
      <c r="H950" s="6" t="s">
        <v>20575</v>
      </c>
      <c r="I950" s="7" t="s">
        <v>20576</v>
      </c>
      <c r="J950" s="13"/>
    </row>
    <row r="951" spans="1:24" ht="13.2">
      <c r="A951" s="101" t="s">
        <v>20577</v>
      </c>
      <c r="B951" s="6" t="s">
        <v>20578</v>
      </c>
      <c r="C951" s="6" t="s">
        <v>20579</v>
      </c>
      <c r="D951" s="6" t="s">
        <v>20580</v>
      </c>
      <c r="E951" s="6" t="s">
        <v>20581</v>
      </c>
      <c r="F951" s="6" t="s">
        <v>20582</v>
      </c>
      <c r="G951" s="100" t="s">
        <v>20583</v>
      </c>
      <c r="H951" s="6" t="s">
        <v>20584</v>
      </c>
      <c r="I951" s="7" t="s">
        <v>20585</v>
      </c>
      <c r="J951" s="13"/>
    </row>
    <row r="952" spans="1:24" ht="13.2">
      <c r="A952" s="101" t="s">
        <v>20586</v>
      </c>
      <c r="B952" s="6" t="s">
        <v>20587</v>
      </c>
      <c r="C952" s="6" t="s">
        <v>20588</v>
      </c>
      <c r="D952" s="6" t="s">
        <v>20589</v>
      </c>
      <c r="E952" s="6" t="s">
        <v>20590</v>
      </c>
      <c r="F952" s="6" t="s">
        <v>20591</v>
      </c>
      <c r="G952" s="100" t="s">
        <v>20592</v>
      </c>
      <c r="H952" s="6" t="s">
        <v>20593</v>
      </c>
      <c r="I952" s="7" t="s">
        <v>20594</v>
      </c>
      <c r="J952" s="13"/>
    </row>
    <row r="953" spans="1:24" ht="13.2">
      <c r="A953" s="101" t="s">
        <v>20595</v>
      </c>
      <c r="B953" s="6" t="s">
        <v>20596</v>
      </c>
      <c r="C953" s="6" t="s">
        <v>20597</v>
      </c>
      <c r="D953" s="6" t="s">
        <v>20598</v>
      </c>
      <c r="E953" s="6" t="s">
        <v>20599</v>
      </c>
      <c r="F953" s="6" t="s">
        <v>20600</v>
      </c>
      <c r="G953" s="100" t="s">
        <v>20601</v>
      </c>
      <c r="H953" s="6" t="s">
        <v>20602</v>
      </c>
      <c r="I953" s="7" t="s">
        <v>20603</v>
      </c>
      <c r="J953" s="13"/>
    </row>
    <row r="954" spans="1:24" ht="13.2">
      <c r="A954" s="101" t="s">
        <v>20604</v>
      </c>
      <c r="B954" s="6" t="s">
        <v>20605</v>
      </c>
      <c r="C954" s="6" t="s">
        <v>20606</v>
      </c>
      <c r="D954" s="6" t="s">
        <v>20607</v>
      </c>
      <c r="E954" s="6" t="s">
        <v>20608</v>
      </c>
      <c r="F954" s="6" t="s">
        <v>20609</v>
      </c>
      <c r="G954" s="100" t="s">
        <v>20610</v>
      </c>
      <c r="H954" s="6" t="s">
        <v>20611</v>
      </c>
      <c r="I954" s="7" t="s">
        <v>20612</v>
      </c>
      <c r="J954" s="13"/>
    </row>
    <row r="955" spans="1:24" ht="13.2">
      <c r="A955" s="101" t="s">
        <v>20613</v>
      </c>
      <c r="B955" s="6" t="s">
        <v>20614</v>
      </c>
      <c r="C955" s="6" t="s">
        <v>20615</v>
      </c>
      <c r="D955" s="6" t="s">
        <v>20616</v>
      </c>
      <c r="E955" s="6" t="s">
        <v>20617</v>
      </c>
      <c r="F955" s="6" t="s">
        <v>20618</v>
      </c>
      <c r="G955" s="100" t="s">
        <v>20619</v>
      </c>
      <c r="H955" s="6" t="s">
        <v>20620</v>
      </c>
      <c r="I955" s="7" t="s">
        <v>20621</v>
      </c>
      <c r="J955" s="13"/>
    </row>
    <row r="956" spans="1:24" ht="13.2">
      <c r="A956" s="101" t="s">
        <v>20622</v>
      </c>
      <c r="B956" s="6" t="s">
        <v>20623</v>
      </c>
      <c r="C956" s="6" t="s">
        <v>20624</v>
      </c>
      <c r="D956" s="6" t="s">
        <v>20625</v>
      </c>
      <c r="E956" s="6" t="s">
        <v>20626</v>
      </c>
      <c r="F956" s="6" t="s">
        <v>20627</v>
      </c>
      <c r="G956" s="100" t="s">
        <v>20628</v>
      </c>
      <c r="H956" s="6" t="s">
        <v>20629</v>
      </c>
      <c r="I956" s="7" t="s">
        <v>20630</v>
      </c>
      <c r="J956" s="13"/>
    </row>
    <row r="957" spans="1:24" ht="13.2">
      <c r="A957" s="101" t="s">
        <v>20631</v>
      </c>
      <c r="B957" s="6" t="s">
        <v>20632</v>
      </c>
      <c r="C957" s="6" t="s">
        <v>20633</v>
      </c>
      <c r="D957" s="6" t="s">
        <v>20634</v>
      </c>
      <c r="E957" s="6" t="s">
        <v>20635</v>
      </c>
      <c r="F957" s="6" t="s">
        <v>20636</v>
      </c>
      <c r="G957" s="100" t="s">
        <v>20637</v>
      </c>
      <c r="H957" s="6" t="s">
        <v>20638</v>
      </c>
      <c r="I957" s="7" t="s">
        <v>20639</v>
      </c>
      <c r="J957" s="13"/>
    </row>
    <row r="958" spans="1:24" ht="13.2">
      <c r="A958" s="101" t="s">
        <v>20640</v>
      </c>
      <c r="B958" s="6" t="s">
        <v>20605</v>
      </c>
      <c r="C958" s="6" t="s">
        <v>20641</v>
      </c>
      <c r="D958" s="6" t="s">
        <v>20642</v>
      </c>
      <c r="E958" s="6" t="s">
        <v>20643</v>
      </c>
      <c r="F958" s="6" t="s">
        <v>20644</v>
      </c>
      <c r="G958" s="100" t="s">
        <v>20645</v>
      </c>
      <c r="H958" s="6" t="s">
        <v>20611</v>
      </c>
      <c r="I958" s="7" t="s">
        <v>20646</v>
      </c>
      <c r="J958" s="13"/>
    </row>
    <row r="959" spans="1:24" ht="13.2">
      <c r="A959" s="101" t="s">
        <v>20647</v>
      </c>
      <c r="B959" s="6" t="s">
        <v>20614</v>
      </c>
      <c r="C959" s="6" t="s">
        <v>20648</v>
      </c>
      <c r="D959" s="6" t="s">
        <v>20649</v>
      </c>
      <c r="E959" s="6" t="s">
        <v>20650</v>
      </c>
      <c r="F959" s="6" t="s">
        <v>20651</v>
      </c>
      <c r="G959" s="100" t="s">
        <v>20652</v>
      </c>
      <c r="H959" s="6" t="s">
        <v>20653</v>
      </c>
      <c r="I959" s="7" t="s">
        <v>20654</v>
      </c>
      <c r="J959" s="13"/>
    </row>
    <row r="960" spans="1:24" ht="13.2">
      <c r="A960" s="101" t="s">
        <v>20655</v>
      </c>
      <c r="B960" s="6" t="s">
        <v>20623</v>
      </c>
      <c r="C960" s="6" t="s">
        <v>20656</v>
      </c>
      <c r="D960" s="6" t="s">
        <v>20657</v>
      </c>
      <c r="E960" s="6" t="s">
        <v>20658</v>
      </c>
      <c r="F960" s="6" t="s">
        <v>20659</v>
      </c>
      <c r="G960" s="100" t="s">
        <v>20660</v>
      </c>
      <c r="H960" s="6" t="s">
        <v>20661</v>
      </c>
      <c r="I960" s="7" t="s">
        <v>20662</v>
      </c>
      <c r="J960" s="13"/>
    </row>
    <row r="961" spans="1:10" ht="13.2">
      <c r="A961" s="101" t="s">
        <v>20663</v>
      </c>
      <c r="B961" s="6" t="s">
        <v>20632</v>
      </c>
      <c r="C961" s="6" t="s">
        <v>20664</v>
      </c>
      <c r="D961" s="6" t="s">
        <v>20665</v>
      </c>
      <c r="E961" s="6" t="s">
        <v>20666</v>
      </c>
      <c r="F961" s="6" t="s">
        <v>20667</v>
      </c>
      <c r="G961" s="100" t="s">
        <v>20668</v>
      </c>
      <c r="H961" s="6" t="s">
        <v>20669</v>
      </c>
      <c r="I961" s="7" t="s">
        <v>20670</v>
      </c>
      <c r="J961" s="13"/>
    </row>
    <row r="962" spans="1:10" ht="13.2">
      <c r="A962" s="101" t="s">
        <v>20671</v>
      </c>
      <c r="B962" s="7" t="s">
        <v>20672</v>
      </c>
      <c r="C962" s="7" t="s">
        <v>20673</v>
      </c>
      <c r="D962" s="7" t="s">
        <v>20674</v>
      </c>
      <c r="E962" s="7" t="s">
        <v>3258</v>
      </c>
      <c r="F962" s="7" t="s">
        <v>20673</v>
      </c>
      <c r="G962" s="100" t="s">
        <v>14886</v>
      </c>
      <c r="H962" s="13" t="s">
        <v>20675</v>
      </c>
      <c r="I962" s="7" t="s">
        <v>20673</v>
      </c>
      <c r="J962" s="13"/>
    </row>
    <row r="963" spans="1:10" ht="13.2">
      <c r="A963" s="101" t="s">
        <v>20676</v>
      </c>
      <c r="B963" s="7" t="s">
        <v>20677</v>
      </c>
      <c r="C963" s="7" t="s">
        <v>20678</v>
      </c>
      <c r="D963" s="6" t="s">
        <v>20679</v>
      </c>
      <c r="E963" s="6" t="s">
        <v>20680</v>
      </c>
      <c r="F963" s="6" t="s">
        <v>20681</v>
      </c>
      <c r="G963" s="100" t="s">
        <v>20682</v>
      </c>
      <c r="H963" s="6" t="s">
        <v>20683</v>
      </c>
      <c r="I963" s="7" t="s">
        <v>20684</v>
      </c>
      <c r="J963" s="13"/>
    </row>
    <row r="964" spans="1:10" ht="13.2">
      <c r="A964" s="101" t="s">
        <v>20685</v>
      </c>
      <c r="B964" s="7" t="s">
        <v>20686</v>
      </c>
      <c r="C964" s="7" t="s">
        <v>20687</v>
      </c>
      <c r="D964" s="7" t="s">
        <v>20688</v>
      </c>
      <c r="E964" s="7" t="s">
        <v>20689</v>
      </c>
      <c r="F964" s="7" t="s">
        <v>20690</v>
      </c>
      <c r="G964" s="39" t="s">
        <v>2868</v>
      </c>
      <c r="H964" s="13" t="s">
        <v>20691</v>
      </c>
      <c r="I964" s="7" t="s">
        <v>20692</v>
      </c>
      <c r="J964" s="13"/>
    </row>
    <row r="965" spans="1:10" ht="13.2">
      <c r="A965" s="101" t="s">
        <v>20693</v>
      </c>
      <c r="B965" s="7" t="s">
        <v>20694</v>
      </c>
      <c r="C965" s="7" t="s">
        <v>20695</v>
      </c>
      <c r="D965" s="7" t="s">
        <v>20696</v>
      </c>
      <c r="E965" s="7" t="s">
        <v>20697</v>
      </c>
      <c r="F965" s="7" t="s">
        <v>20698</v>
      </c>
      <c r="G965" s="103" t="s">
        <v>20699</v>
      </c>
      <c r="H965" s="7" t="s">
        <v>20700</v>
      </c>
      <c r="I965" s="7" t="s">
        <v>20701</v>
      </c>
      <c r="J965" s="13"/>
    </row>
    <row r="966" spans="1:10" ht="13.2">
      <c r="A966" s="101" t="s">
        <v>20702</v>
      </c>
      <c r="B966" s="6" t="s">
        <v>20703</v>
      </c>
      <c r="C966" s="6" t="s">
        <v>20704</v>
      </c>
      <c r="D966" s="6" t="s">
        <v>20705</v>
      </c>
      <c r="E966" s="6" t="s">
        <v>20706</v>
      </c>
      <c r="F966" s="6" t="s">
        <v>20707</v>
      </c>
      <c r="G966" s="100" t="s">
        <v>20708</v>
      </c>
      <c r="H966" s="13" t="s">
        <v>20709</v>
      </c>
      <c r="I966" s="7" t="s">
        <v>20710</v>
      </c>
      <c r="J966" s="13"/>
    </row>
    <row r="967" spans="1:10" ht="26.4">
      <c r="A967" s="101" t="s">
        <v>20711</v>
      </c>
      <c r="B967" s="7" t="s">
        <v>20712</v>
      </c>
      <c r="C967" s="7" t="s">
        <v>20713</v>
      </c>
      <c r="D967" s="7" t="s">
        <v>20714</v>
      </c>
      <c r="E967" s="7" t="s">
        <v>20715</v>
      </c>
      <c r="F967" s="7" t="s">
        <v>20716</v>
      </c>
      <c r="G967" s="100" t="s">
        <v>20717</v>
      </c>
      <c r="H967" s="13" t="s">
        <v>20718</v>
      </c>
      <c r="I967" s="7" t="s">
        <v>20719</v>
      </c>
      <c r="J967" s="13"/>
    </row>
    <row r="968" spans="1:10" ht="13.2">
      <c r="A968" s="101" t="s">
        <v>20720</v>
      </c>
      <c r="B968" s="7" t="s">
        <v>5218</v>
      </c>
      <c r="C968" s="7" t="s">
        <v>5189</v>
      </c>
      <c r="D968" s="6" t="s">
        <v>5219</v>
      </c>
      <c r="E968" s="6" t="s">
        <v>8701</v>
      </c>
      <c r="F968" s="6" t="s">
        <v>10309</v>
      </c>
      <c r="G968" s="100" t="s">
        <v>4720</v>
      </c>
      <c r="H968" s="6" t="s">
        <v>20721</v>
      </c>
      <c r="I968" s="7" t="s">
        <v>8477</v>
      </c>
      <c r="J968" s="13"/>
    </row>
    <row r="969" spans="1:10" ht="13.2">
      <c r="A969" s="101" t="s">
        <v>20722</v>
      </c>
      <c r="B969" s="7" t="s">
        <v>9795</v>
      </c>
      <c r="C969" s="7" t="s">
        <v>9845</v>
      </c>
      <c r="D969" s="6" t="s">
        <v>5226</v>
      </c>
      <c r="E969" s="6" t="s">
        <v>9798</v>
      </c>
      <c r="F969" s="6" t="s">
        <v>9798</v>
      </c>
      <c r="G969" s="100" t="s">
        <v>8483</v>
      </c>
      <c r="H969" s="6" t="s">
        <v>20723</v>
      </c>
      <c r="I969" s="7" t="s">
        <v>7475</v>
      </c>
      <c r="J969" s="13"/>
    </row>
    <row r="970" spans="1:10" ht="13.2">
      <c r="A970" s="101" t="s">
        <v>20724</v>
      </c>
      <c r="B970" s="13" t="s">
        <v>4733</v>
      </c>
      <c r="C970" s="13" t="s">
        <v>10314</v>
      </c>
      <c r="D970" s="6" t="s">
        <v>4735</v>
      </c>
      <c r="E970" s="6" t="s">
        <v>8491</v>
      </c>
      <c r="F970" s="6" t="s">
        <v>8491</v>
      </c>
      <c r="G970" s="100" t="s">
        <v>4737</v>
      </c>
      <c r="H970" s="6" t="s">
        <v>20725</v>
      </c>
      <c r="I970" s="7" t="s">
        <v>8491</v>
      </c>
      <c r="J970" s="13"/>
    </row>
    <row r="971" spans="1:10" ht="13.2">
      <c r="A971" s="10"/>
      <c r="B971" s="7"/>
      <c r="C971" s="7"/>
      <c r="D971" s="7"/>
      <c r="E971" s="7"/>
      <c r="F971" s="7"/>
      <c r="G971" s="5"/>
      <c r="H971" s="13"/>
      <c r="I971" s="7"/>
      <c r="J971" s="13"/>
    </row>
    <row r="972" spans="1:10" ht="13.2">
      <c r="A972" s="10"/>
      <c r="B972" s="7"/>
      <c r="C972" s="7"/>
      <c r="D972" s="7"/>
      <c r="E972" s="7"/>
      <c r="F972" s="7"/>
      <c r="G972" s="7"/>
      <c r="H972" s="7"/>
      <c r="I972" s="7"/>
      <c r="J972" s="13"/>
    </row>
    <row r="973" spans="1:10" ht="13.2">
      <c r="A973" s="10"/>
      <c r="B973" s="7"/>
      <c r="C973" s="7"/>
      <c r="D973" s="7"/>
      <c r="E973" s="7"/>
      <c r="F973" s="7"/>
      <c r="G973" s="7"/>
      <c r="H973" s="13"/>
      <c r="I973" s="7"/>
      <c r="J973" s="13"/>
    </row>
    <row r="974" spans="1:10" ht="13.2">
      <c r="A974" s="10"/>
      <c r="B974" s="8"/>
      <c r="C974" s="8"/>
      <c r="D974" s="8"/>
      <c r="E974" s="8"/>
      <c r="F974" s="8"/>
      <c r="G974" s="7"/>
      <c r="H974" s="8"/>
      <c r="I974" s="40"/>
      <c r="J974" s="8"/>
    </row>
    <row r="975" spans="1:10" ht="13.2">
      <c r="A975" s="10"/>
      <c r="B975" s="13"/>
      <c r="C975" s="13"/>
      <c r="G975" s="7"/>
      <c r="I975" s="7"/>
    </row>
    <row r="976" spans="1:10" ht="13.2">
      <c r="A976" s="10"/>
      <c r="B976" s="13"/>
      <c r="C976" s="13"/>
      <c r="G976" s="7"/>
      <c r="I976" s="7"/>
    </row>
    <row r="977" spans="1:11" ht="13.2">
      <c r="A977" s="10"/>
      <c r="G977" s="7"/>
      <c r="I977" s="7"/>
    </row>
    <row r="978" spans="1:11" ht="13.2">
      <c r="A978" s="10"/>
      <c r="B978" s="7"/>
      <c r="C978" s="7"/>
      <c r="D978" s="7"/>
      <c r="E978" s="7"/>
      <c r="F978" s="7"/>
      <c r="G978" s="7"/>
      <c r="H978" s="13"/>
      <c r="I978" s="7"/>
      <c r="J978" s="13"/>
    </row>
    <row r="979" spans="1:11" ht="13.2">
      <c r="A979" s="10"/>
      <c r="B979" s="7"/>
      <c r="C979" s="7"/>
      <c r="D979" s="8"/>
      <c r="E979" s="8"/>
      <c r="F979" s="8"/>
      <c r="G979" s="8"/>
      <c r="H979" s="8"/>
      <c r="I979" s="7"/>
      <c r="J979" s="8"/>
      <c r="K979" s="8"/>
    </row>
    <row r="980" spans="1:11" ht="13.2">
      <c r="A980" s="10"/>
      <c r="B980" s="7"/>
      <c r="C980" s="7"/>
      <c r="I980" s="7"/>
    </row>
    <row r="981" spans="1:11" ht="13.2">
      <c r="A981" s="10"/>
      <c r="B981" s="7"/>
      <c r="C981" s="7"/>
      <c r="D981" s="7"/>
      <c r="E981" s="7"/>
      <c r="F981" s="7"/>
      <c r="G981" s="5"/>
      <c r="H981" s="13"/>
      <c r="I981" s="7"/>
      <c r="J981" s="13"/>
    </row>
    <row r="982" spans="1:11" ht="13.2">
      <c r="A982" s="10"/>
      <c r="B982" s="7"/>
      <c r="C982" s="7"/>
      <c r="D982" s="7"/>
      <c r="E982" s="7"/>
      <c r="F982" s="7"/>
      <c r="G982" s="5"/>
      <c r="H982" s="13"/>
      <c r="I982" s="7"/>
      <c r="J982" s="13"/>
    </row>
    <row r="983" spans="1:11" ht="13.2">
      <c r="A983" s="10"/>
      <c r="B983" s="7"/>
      <c r="C983" s="7"/>
      <c r="D983" s="7"/>
      <c r="E983" s="7"/>
      <c r="F983" s="7"/>
      <c r="G983" s="5"/>
      <c r="H983" s="13"/>
      <c r="I983" s="7"/>
      <c r="J983" s="13"/>
    </row>
    <row r="984" spans="1:11" ht="13.2">
      <c r="A984" s="10"/>
      <c r="B984" s="7"/>
      <c r="C984" s="7"/>
      <c r="D984" s="7"/>
      <c r="E984" s="7"/>
      <c r="F984" s="7"/>
      <c r="G984" s="5"/>
      <c r="H984" s="13"/>
      <c r="I984" s="7"/>
      <c r="J984" s="13"/>
    </row>
    <row r="985" spans="1:11" ht="13.2">
      <c r="A985" s="10"/>
      <c r="B985" s="7"/>
      <c r="C985" s="7"/>
      <c r="D985" s="7"/>
      <c r="E985" s="7"/>
      <c r="F985" s="7"/>
      <c r="G985" s="5"/>
      <c r="H985" s="13"/>
      <c r="I985" s="7"/>
      <c r="J985" s="13"/>
    </row>
    <row r="986" spans="1:11" ht="13.2">
      <c r="A986" s="10"/>
      <c r="B986" s="7"/>
      <c r="C986" s="7"/>
      <c r="D986" s="7"/>
      <c r="E986" s="7"/>
      <c r="F986" s="7"/>
      <c r="G986" s="5"/>
      <c r="H986" s="13"/>
      <c r="I986" s="7"/>
      <c r="J986" s="13"/>
    </row>
    <row r="987" spans="1:11" ht="13.2">
      <c r="A987" s="10"/>
      <c r="B987" s="7"/>
      <c r="C987" s="7"/>
      <c r="D987" s="7"/>
      <c r="E987" s="7"/>
      <c r="F987" s="7"/>
      <c r="G987" s="5"/>
      <c r="H987" s="13"/>
      <c r="I987" s="7"/>
      <c r="J987" s="13"/>
    </row>
    <row r="988" spans="1:11" ht="13.2">
      <c r="A988" s="10"/>
      <c r="B988" s="7"/>
      <c r="C988" s="7"/>
      <c r="D988" s="7"/>
      <c r="E988" s="7"/>
      <c r="F988" s="7"/>
      <c r="G988" s="5"/>
      <c r="H988" s="13"/>
      <c r="I988" s="7"/>
      <c r="J988" s="13"/>
    </row>
    <row r="989" spans="1:11" ht="13.2">
      <c r="A989" s="10"/>
      <c r="B989" s="7"/>
      <c r="C989" s="7"/>
      <c r="D989" s="7"/>
      <c r="E989" s="7"/>
      <c r="F989" s="7"/>
      <c r="G989" s="5"/>
      <c r="H989" s="13"/>
      <c r="I989" s="7"/>
      <c r="J989" s="13"/>
    </row>
    <row r="990" spans="1:11" ht="13.2">
      <c r="A990" s="10"/>
      <c r="B990" s="7"/>
      <c r="C990" s="7"/>
      <c r="D990" s="7"/>
      <c r="E990" s="7"/>
      <c r="F990" s="7"/>
      <c r="G990" s="5"/>
      <c r="H990" s="13"/>
      <c r="I990" s="7"/>
      <c r="J990" s="13"/>
    </row>
    <row r="991" spans="1:11" ht="13.2">
      <c r="A991" s="10"/>
      <c r="B991" s="7"/>
      <c r="C991" s="7"/>
      <c r="D991" s="7"/>
      <c r="E991" s="7"/>
      <c r="F991" s="7"/>
      <c r="G991" s="5"/>
      <c r="H991" s="13"/>
      <c r="I991" s="7"/>
      <c r="J991" s="13"/>
    </row>
    <row r="992" spans="1:11" ht="13.2">
      <c r="A992" s="10"/>
      <c r="B992" s="7"/>
      <c r="C992" s="7"/>
      <c r="D992" s="7"/>
      <c r="E992" s="7"/>
      <c r="F992" s="7"/>
      <c r="G992" s="5"/>
      <c r="H992" s="13"/>
      <c r="I992" s="7"/>
      <c r="J992" s="13"/>
    </row>
    <row r="993" spans="1:10" ht="13.2">
      <c r="A993" s="10"/>
      <c r="B993" s="7"/>
      <c r="C993" s="7"/>
      <c r="D993" s="7"/>
      <c r="E993" s="7"/>
      <c r="F993" s="7"/>
      <c r="G993" s="5"/>
      <c r="H993" s="13"/>
      <c r="I993" s="7"/>
      <c r="J993" s="13"/>
    </row>
    <row r="994" spans="1:10" ht="13.2">
      <c r="A994" s="10"/>
      <c r="B994" s="7"/>
      <c r="C994" s="7"/>
      <c r="D994" s="7"/>
      <c r="E994" s="7"/>
      <c r="F994" s="7"/>
      <c r="G994" s="5"/>
      <c r="H994" s="13"/>
      <c r="I994" s="7"/>
      <c r="J994" s="13"/>
    </row>
    <row r="995" spans="1:10" ht="13.2">
      <c r="A995" s="10"/>
      <c r="B995" s="7"/>
      <c r="C995" s="7"/>
      <c r="D995" s="7"/>
      <c r="E995" s="7"/>
      <c r="F995" s="7"/>
      <c r="G995" s="5"/>
      <c r="H995" s="13"/>
      <c r="I995" s="7"/>
      <c r="J995" s="13"/>
    </row>
    <row r="996" spans="1:10" ht="13.2">
      <c r="A996" s="10"/>
      <c r="B996" s="7"/>
      <c r="C996" s="7"/>
      <c r="D996" s="7"/>
      <c r="E996" s="7"/>
      <c r="F996" s="7"/>
      <c r="G996" s="5"/>
      <c r="H996" s="13"/>
      <c r="I996" s="7"/>
      <c r="J996" s="13"/>
    </row>
    <row r="997" spans="1:10" ht="13.2">
      <c r="A997" s="10"/>
      <c r="B997" s="7"/>
      <c r="C997" s="7"/>
      <c r="D997" s="7"/>
      <c r="E997" s="7"/>
      <c r="F997" s="7"/>
      <c r="G997" s="5"/>
      <c r="H997" s="13"/>
      <c r="I997" s="7"/>
      <c r="J997" s="13"/>
    </row>
    <row r="998" spans="1:10" ht="13.2">
      <c r="A998" s="10"/>
      <c r="B998" s="7"/>
      <c r="C998" s="7"/>
      <c r="D998" s="7"/>
      <c r="E998" s="7"/>
      <c r="F998" s="7"/>
      <c r="G998" s="5"/>
      <c r="H998" s="13"/>
      <c r="I998" s="7"/>
      <c r="J998" s="13"/>
    </row>
    <row r="999" spans="1:10" ht="13.2">
      <c r="A999" s="10"/>
      <c r="B999" s="7"/>
      <c r="C999" s="7"/>
      <c r="D999" s="7"/>
      <c r="E999" s="7"/>
      <c r="F999" s="7"/>
      <c r="G999" s="5"/>
      <c r="H999" s="13"/>
      <c r="I999" s="7"/>
      <c r="J999" s="13"/>
    </row>
    <row r="1000" spans="1:10" ht="13.2">
      <c r="A1000" s="10"/>
      <c r="B1000" s="7"/>
      <c r="C1000" s="7"/>
      <c r="D1000" s="7"/>
      <c r="E1000" s="7"/>
      <c r="F1000" s="7"/>
      <c r="G1000" s="5"/>
      <c r="H1000" s="13"/>
      <c r="I1000" s="7"/>
      <c r="J1000" s="13"/>
    </row>
    <row r="1001" spans="1:10" ht="13.2">
      <c r="A1001" s="10"/>
      <c r="B1001" s="7"/>
      <c r="C1001" s="7"/>
      <c r="D1001" s="7"/>
      <c r="E1001" s="7"/>
      <c r="F1001" s="7"/>
      <c r="G1001" s="5"/>
      <c r="H1001" s="13"/>
      <c r="I1001" s="7"/>
      <c r="J1001" s="13"/>
    </row>
    <row r="1002" spans="1:10" ht="13.2">
      <c r="A1002" s="10"/>
      <c r="B1002" s="7"/>
      <c r="C1002" s="7"/>
      <c r="D1002" s="7"/>
      <c r="E1002" s="7"/>
      <c r="F1002" s="7"/>
      <c r="G1002" s="5"/>
      <c r="H1002" s="13"/>
      <c r="I1002" s="7"/>
      <c r="J1002" s="13"/>
    </row>
    <row r="1003" spans="1:10" ht="13.2">
      <c r="A1003" s="10"/>
      <c r="B1003" s="7"/>
      <c r="C1003" s="7"/>
      <c r="D1003" s="7"/>
      <c r="E1003" s="7"/>
      <c r="F1003" s="7"/>
      <c r="G1003" s="5"/>
      <c r="H1003" s="13"/>
      <c r="I1003" s="7"/>
      <c r="J1003" s="13"/>
    </row>
    <row r="1004" spans="1:10" ht="13.2">
      <c r="A1004" s="10"/>
      <c r="B1004" s="7"/>
      <c r="C1004" s="7"/>
      <c r="D1004" s="7"/>
      <c r="E1004" s="7"/>
      <c r="F1004" s="7"/>
      <c r="G1004" s="5"/>
      <c r="H1004" s="13"/>
      <c r="I1004" s="7"/>
      <c r="J1004" s="13"/>
    </row>
    <row r="1005" spans="1:10" ht="13.2">
      <c r="A1005" s="10"/>
      <c r="B1005" s="7"/>
      <c r="C1005" s="7"/>
      <c r="D1005" s="7"/>
      <c r="E1005" s="7"/>
      <c r="F1005" s="7"/>
      <c r="G1005" s="5"/>
      <c r="H1005" s="13"/>
      <c r="I1005" s="7"/>
      <c r="J1005" s="13"/>
    </row>
    <row r="1006" spans="1:10" ht="13.2">
      <c r="A1006" s="10"/>
      <c r="B1006" s="7"/>
      <c r="C1006" s="7"/>
      <c r="D1006" s="7"/>
      <c r="E1006" s="7"/>
      <c r="F1006" s="7"/>
      <c r="G1006" s="5"/>
      <c r="H1006" s="13"/>
      <c r="I1006" s="7"/>
      <c r="J1006" s="13"/>
    </row>
    <row r="1007" spans="1:10" ht="13.2">
      <c r="A1007" s="10"/>
      <c r="B1007" s="7"/>
      <c r="C1007" s="7"/>
      <c r="D1007" s="7"/>
      <c r="E1007" s="7"/>
      <c r="F1007" s="7"/>
      <c r="G1007" s="5"/>
      <c r="H1007" s="13"/>
      <c r="I1007" s="7"/>
      <c r="J1007" s="13"/>
    </row>
    <row r="1008" spans="1:10" ht="13.2">
      <c r="A1008" s="10"/>
      <c r="B1008" s="7"/>
      <c r="C1008" s="7"/>
      <c r="D1008" s="7"/>
      <c r="E1008" s="7"/>
      <c r="F1008" s="7"/>
      <c r="G1008" s="5"/>
      <c r="H1008" s="13"/>
      <c r="I1008" s="7"/>
      <c r="J1008" s="13"/>
    </row>
    <row r="1009" spans="1:10" ht="13.2">
      <c r="A1009" s="10"/>
      <c r="B1009" s="7"/>
      <c r="C1009" s="7"/>
      <c r="D1009" s="7"/>
      <c r="E1009" s="7"/>
      <c r="F1009" s="7"/>
      <c r="G1009" s="5"/>
      <c r="H1009" s="13"/>
      <c r="I1009" s="7"/>
      <c r="J1009" s="13"/>
    </row>
    <row r="1010" spans="1:10" ht="13.2">
      <c r="A1010" s="10"/>
      <c r="B1010" s="7"/>
      <c r="C1010" s="7"/>
      <c r="D1010" s="7"/>
      <c r="E1010" s="7"/>
      <c r="F1010" s="7"/>
      <c r="G1010" s="5"/>
      <c r="H1010" s="13"/>
      <c r="I1010" s="7"/>
      <c r="J1010" s="13"/>
    </row>
    <row r="1011" spans="1:10" ht="13.2">
      <c r="A1011" s="10"/>
      <c r="B1011" s="7"/>
      <c r="C1011" s="7"/>
      <c r="D1011" s="7"/>
      <c r="E1011" s="7"/>
      <c r="F1011" s="7"/>
      <c r="G1011" s="5"/>
      <c r="H1011" s="13"/>
      <c r="I1011" s="7"/>
      <c r="J1011" s="13"/>
    </row>
    <row r="1012" spans="1:10" ht="13.2">
      <c r="A1012" s="10"/>
      <c r="B1012" s="7"/>
      <c r="C1012" s="7"/>
      <c r="D1012" s="7"/>
      <c r="E1012" s="7"/>
      <c r="F1012" s="7"/>
      <c r="G1012" s="5"/>
      <c r="H1012" s="13"/>
      <c r="I1012" s="7"/>
      <c r="J1012" s="13"/>
    </row>
    <row r="1013" spans="1:10" ht="13.2">
      <c r="A1013" s="10"/>
      <c r="B1013" s="7"/>
      <c r="C1013" s="7"/>
      <c r="D1013" s="7"/>
      <c r="E1013" s="7"/>
      <c r="F1013" s="7"/>
      <c r="G1013" s="5"/>
      <c r="H1013" s="13"/>
      <c r="I1013" s="7"/>
      <c r="J1013" s="13"/>
    </row>
    <row r="1014" spans="1:10" ht="13.2">
      <c r="A1014" s="10"/>
      <c r="B1014" s="7"/>
      <c r="C1014" s="7"/>
      <c r="D1014" s="7"/>
      <c r="E1014" s="7"/>
      <c r="F1014" s="7"/>
      <c r="G1014" s="5"/>
      <c r="H1014" s="13"/>
      <c r="I1014" s="7"/>
      <c r="J1014" s="13"/>
    </row>
    <row r="1015" spans="1:10" ht="13.2">
      <c r="A1015" s="10"/>
      <c r="B1015" s="7"/>
      <c r="C1015" s="7"/>
      <c r="D1015" s="7"/>
      <c r="E1015" s="7"/>
      <c r="F1015" s="7"/>
      <c r="G1015" s="5"/>
      <c r="H1015" s="13"/>
      <c r="I1015" s="7"/>
      <c r="J1015" s="13"/>
    </row>
    <row r="1016" spans="1:10" ht="13.2">
      <c r="A1016" s="10"/>
      <c r="B1016" s="7"/>
      <c r="C1016" s="7"/>
      <c r="D1016" s="7"/>
      <c r="E1016" s="7"/>
      <c r="F1016" s="7"/>
      <c r="G1016" s="5"/>
      <c r="H1016" s="13"/>
      <c r="I1016" s="7"/>
      <c r="J1016" s="13"/>
    </row>
    <row r="1017" spans="1:10" ht="13.2">
      <c r="A1017" s="10"/>
      <c r="B1017" s="7"/>
      <c r="C1017" s="7"/>
      <c r="D1017" s="7"/>
      <c r="E1017" s="7"/>
      <c r="F1017" s="7"/>
      <c r="G1017" s="5"/>
      <c r="H1017" s="13"/>
      <c r="I1017" s="7"/>
      <c r="J1017" s="13"/>
    </row>
    <row r="1018" spans="1:10" ht="13.2">
      <c r="A1018" s="10"/>
      <c r="B1018" s="7"/>
      <c r="C1018" s="7"/>
      <c r="D1018" s="7"/>
      <c r="E1018" s="7"/>
      <c r="F1018" s="7"/>
      <c r="G1018" s="5"/>
      <c r="H1018" s="13"/>
      <c r="I1018" s="7"/>
      <c r="J1018" s="13"/>
    </row>
    <row r="1019" spans="1:10" ht="13.2">
      <c r="A1019" s="10"/>
      <c r="B1019" s="7"/>
      <c r="C1019" s="7"/>
      <c r="D1019" s="7"/>
      <c r="E1019" s="7"/>
      <c r="F1019" s="7"/>
      <c r="G1019" s="5"/>
      <c r="H1019" s="13"/>
      <c r="I1019" s="7"/>
      <c r="J1019" s="13"/>
    </row>
    <row r="1020" spans="1:10" ht="13.2">
      <c r="A1020" s="10"/>
      <c r="B1020" s="7"/>
      <c r="C1020" s="7"/>
      <c r="D1020" s="7"/>
      <c r="E1020" s="7"/>
      <c r="F1020" s="7"/>
      <c r="G1020" s="5"/>
      <c r="H1020" s="13"/>
      <c r="I1020" s="7"/>
      <c r="J1020" s="13"/>
    </row>
    <row r="1021" spans="1:10" ht="13.2">
      <c r="A1021" s="10"/>
      <c r="B1021" s="7"/>
      <c r="C1021" s="7"/>
      <c r="D1021" s="7"/>
      <c r="E1021" s="7"/>
      <c r="F1021" s="7"/>
      <c r="G1021" s="5"/>
      <c r="H1021" s="13"/>
      <c r="I1021" s="7"/>
      <c r="J1021" s="13"/>
    </row>
    <row r="1022" spans="1:10" ht="13.2">
      <c r="A1022" s="10"/>
      <c r="B1022" s="7"/>
      <c r="C1022" s="7"/>
      <c r="D1022" s="7"/>
      <c r="E1022" s="7"/>
      <c r="F1022" s="7"/>
      <c r="G1022" s="5"/>
      <c r="H1022" s="13"/>
      <c r="I1022" s="7"/>
      <c r="J1022" s="13"/>
    </row>
    <row r="1023" spans="1:10" ht="13.2">
      <c r="A1023" s="10"/>
      <c r="B1023" s="7"/>
      <c r="C1023" s="7"/>
      <c r="D1023" s="7"/>
      <c r="E1023" s="7"/>
      <c r="F1023" s="7"/>
      <c r="G1023" s="5"/>
      <c r="H1023" s="13"/>
      <c r="I1023" s="7"/>
      <c r="J1023" s="13"/>
    </row>
    <row r="1024" spans="1:10" ht="13.2">
      <c r="A1024" s="10"/>
      <c r="B1024" s="7"/>
      <c r="C1024" s="7"/>
      <c r="D1024" s="7"/>
      <c r="E1024" s="7"/>
      <c r="F1024" s="7"/>
      <c r="G1024" s="5"/>
      <c r="H1024" s="13"/>
      <c r="I1024" s="7"/>
      <c r="J1024" s="13"/>
    </row>
    <row r="1025" spans="1:10" ht="13.2">
      <c r="A1025" s="10"/>
      <c r="B1025" s="7"/>
      <c r="C1025" s="7"/>
      <c r="D1025" s="7"/>
      <c r="E1025" s="7"/>
      <c r="F1025" s="7"/>
      <c r="G1025" s="5"/>
      <c r="H1025" s="13"/>
      <c r="I1025" s="7"/>
      <c r="J1025" s="13"/>
    </row>
    <row r="1026" spans="1:10" ht="13.2">
      <c r="A1026" s="10"/>
      <c r="B1026" s="7"/>
      <c r="C1026" s="7"/>
      <c r="D1026" s="7"/>
      <c r="E1026" s="7"/>
      <c r="F1026" s="7"/>
      <c r="G1026" s="5"/>
      <c r="H1026" s="13"/>
      <c r="I1026" s="7"/>
      <c r="J1026" s="13"/>
    </row>
    <row r="1027" spans="1:10" ht="13.2">
      <c r="A1027" s="10"/>
      <c r="B1027" s="7"/>
      <c r="C1027" s="7"/>
      <c r="D1027" s="7"/>
      <c r="E1027" s="7"/>
      <c r="F1027" s="7"/>
      <c r="G1027" s="5"/>
      <c r="H1027" s="13"/>
      <c r="I1027" s="7"/>
      <c r="J1027" s="13"/>
    </row>
    <row r="1028" spans="1:10" ht="13.2">
      <c r="A1028" s="10"/>
      <c r="B1028" s="7"/>
      <c r="C1028" s="7"/>
      <c r="D1028" s="7"/>
      <c r="E1028" s="7"/>
      <c r="F1028" s="7"/>
      <c r="G1028" s="5"/>
      <c r="H1028" s="13"/>
      <c r="I1028" s="7"/>
      <c r="J1028" s="13"/>
    </row>
    <row r="1029" spans="1:10" ht="13.2">
      <c r="A1029" s="10"/>
      <c r="B1029" s="7"/>
      <c r="C1029" s="7"/>
      <c r="D1029" s="7"/>
      <c r="E1029" s="7"/>
      <c r="F1029" s="7"/>
      <c r="G1029" s="5"/>
      <c r="H1029" s="13"/>
      <c r="I1029" s="7"/>
      <c r="J1029" s="13"/>
    </row>
    <row r="1030" spans="1:10" ht="13.2">
      <c r="A1030" s="10"/>
      <c r="B1030" s="7"/>
      <c r="C1030" s="7"/>
      <c r="D1030" s="7"/>
      <c r="E1030" s="7"/>
      <c r="F1030" s="7"/>
      <c r="G1030" s="5"/>
      <c r="H1030" s="13"/>
      <c r="I1030" s="7"/>
      <c r="J1030" s="13"/>
    </row>
    <row r="1031" spans="1:10" ht="13.2">
      <c r="A1031" s="10"/>
      <c r="B1031" s="7"/>
      <c r="C1031" s="7"/>
      <c r="D1031" s="7"/>
      <c r="E1031" s="7"/>
      <c r="F1031" s="7"/>
      <c r="G1031" s="5"/>
      <c r="H1031" s="13"/>
      <c r="I1031" s="7"/>
      <c r="J1031" s="13"/>
    </row>
    <row r="1032" spans="1:10" ht="13.2">
      <c r="A1032" s="10"/>
      <c r="B1032" s="7"/>
      <c r="C1032" s="7"/>
      <c r="D1032" s="7"/>
      <c r="E1032" s="7"/>
      <c r="F1032" s="7"/>
      <c r="G1032" s="5"/>
      <c r="H1032" s="13"/>
      <c r="I1032" s="7"/>
      <c r="J1032" s="13"/>
    </row>
    <row r="1033" spans="1:10" ht="13.2">
      <c r="A1033" s="10"/>
      <c r="B1033" s="7"/>
      <c r="C1033" s="7"/>
      <c r="D1033" s="7"/>
      <c r="E1033" s="7"/>
      <c r="F1033" s="7"/>
      <c r="G1033" s="5"/>
      <c r="H1033" s="13"/>
      <c r="I1033" s="7"/>
      <c r="J1033" s="13"/>
    </row>
    <row r="1034" spans="1:10" ht="13.2">
      <c r="A1034" s="10"/>
      <c r="B1034" s="7"/>
      <c r="C1034" s="7"/>
      <c r="D1034" s="7"/>
      <c r="E1034" s="7"/>
      <c r="F1034" s="7"/>
      <c r="G1034" s="5"/>
      <c r="H1034" s="13"/>
      <c r="I1034" s="7"/>
      <c r="J1034" s="13"/>
    </row>
    <row r="1035" spans="1:10" ht="13.2">
      <c r="A1035" s="10"/>
      <c r="B1035" s="7"/>
      <c r="C1035" s="7"/>
      <c r="D1035" s="7"/>
      <c r="E1035" s="7"/>
      <c r="F1035" s="7"/>
      <c r="G1035" s="5"/>
      <c r="H1035" s="13"/>
      <c r="I1035" s="7"/>
      <c r="J1035" s="13"/>
    </row>
    <row r="1036" spans="1:10" ht="13.2">
      <c r="A1036" s="10"/>
      <c r="B1036" s="7"/>
      <c r="C1036" s="7"/>
      <c r="D1036" s="7"/>
      <c r="E1036" s="7"/>
      <c r="F1036" s="7"/>
      <c r="G1036" s="5"/>
      <c r="H1036" s="13"/>
      <c r="I1036" s="7"/>
      <c r="J1036" s="13"/>
    </row>
    <row r="1037" spans="1:10" ht="13.2">
      <c r="A1037" s="10"/>
      <c r="B1037" s="7"/>
      <c r="C1037" s="7"/>
      <c r="D1037" s="7"/>
      <c r="E1037" s="7"/>
      <c r="F1037" s="7"/>
      <c r="G1037" s="5"/>
      <c r="H1037" s="13"/>
      <c r="I1037" s="7"/>
      <c r="J1037" s="13"/>
    </row>
    <row r="1038" spans="1:10" ht="13.2">
      <c r="A1038" s="10"/>
      <c r="B1038" s="7"/>
      <c r="C1038" s="7"/>
      <c r="D1038" s="7"/>
      <c r="E1038" s="7"/>
      <c r="F1038" s="7"/>
      <c r="G1038" s="5"/>
      <c r="H1038" s="13"/>
      <c r="I1038" s="7"/>
      <c r="J1038" s="13"/>
    </row>
    <row r="1039" spans="1:10" ht="13.2">
      <c r="A1039" s="10"/>
      <c r="B1039" s="7"/>
      <c r="C1039" s="7"/>
      <c r="D1039" s="7"/>
      <c r="E1039" s="7"/>
      <c r="F1039" s="7"/>
      <c r="G1039" s="5"/>
      <c r="H1039" s="13"/>
      <c r="I1039" s="7"/>
      <c r="J1039" s="13"/>
    </row>
    <row r="1040" spans="1:10" ht="13.2">
      <c r="A1040" s="10"/>
      <c r="B1040" s="7"/>
      <c r="C1040" s="7"/>
      <c r="D1040" s="7"/>
      <c r="E1040" s="7"/>
      <c r="F1040" s="7"/>
      <c r="G1040" s="5"/>
      <c r="H1040" s="13"/>
      <c r="I1040" s="7"/>
      <c r="J1040" s="13"/>
    </row>
    <row r="1041" spans="1:10" ht="13.2">
      <c r="A1041" s="10"/>
      <c r="B1041" s="7"/>
      <c r="C1041" s="7"/>
      <c r="D1041" s="7"/>
      <c r="E1041" s="7"/>
      <c r="F1041" s="7"/>
      <c r="G1041" s="5"/>
      <c r="H1041" s="13"/>
      <c r="I1041" s="7"/>
      <c r="J1041" s="13"/>
    </row>
    <row r="1042" spans="1:10" ht="13.2">
      <c r="A1042" s="10"/>
      <c r="B1042" s="7"/>
      <c r="C1042" s="7"/>
      <c r="D1042" s="7"/>
      <c r="E1042" s="7"/>
      <c r="F1042" s="7"/>
      <c r="G1042" s="5"/>
      <c r="H1042" s="13"/>
      <c r="I1042" s="7"/>
      <c r="J1042" s="13"/>
    </row>
    <row r="1043" spans="1:10" ht="13.2">
      <c r="A1043" s="10"/>
      <c r="B1043" s="7"/>
      <c r="C1043" s="7"/>
      <c r="D1043" s="7"/>
      <c r="E1043" s="7"/>
      <c r="F1043" s="7"/>
      <c r="G1043" s="5"/>
      <c r="H1043" s="13"/>
      <c r="I1043" s="7"/>
      <c r="J1043" s="13"/>
    </row>
    <row r="1044" spans="1:10" ht="13.2">
      <c r="A1044" s="10"/>
      <c r="B1044" s="7"/>
      <c r="C1044" s="7"/>
      <c r="D1044" s="7"/>
      <c r="E1044" s="7"/>
      <c r="F1044" s="7"/>
      <c r="G1044" s="5"/>
      <c r="H1044" s="13"/>
      <c r="I1044" s="7"/>
      <c r="J1044" s="13"/>
    </row>
    <row r="1045" spans="1:10" ht="13.2">
      <c r="A1045" s="10"/>
      <c r="B1045" s="7"/>
      <c r="C1045" s="7"/>
      <c r="D1045" s="7"/>
      <c r="E1045" s="7"/>
      <c r="F1045" s="7"/>
      <c r="G1045" s="5"/>
      <c r="H1045" s="13"/>
      <c r="I1045" s="7"/>
      <c r="J1045" s="13"/>
    </row>
    <row r="1046" spans="1:10" ht="13.2">
      <c r="A1046" s="10"/>
      <c r="B1046" s="7"/>
      <c r="C1046" s="7"/>
      <c r="D1046" s="7"/>
      <c r="E1046" s="7"/>
      <c r="F1046" s="7"/>
      <c r="G1046" s="5"/>
      <c r="H1046" s="13"/>
      <c r="I1046" s="7"/>
      <c r="J1046" s="13"/>
    </row>
    <row r="1047" spans="1:10" ht="13.2">
      <c r="A1047" s="10"/>
      <c r="B1047" s="7"/>
      <c r="C1047" s="7"/>
      <c r="D1047" s="7"/>
      <c r="E1047" s="7"/>
      <c r="F1047" s="7"/>
      <c r="G1047" s="5"/>
      <c r="H1047" s="13"/>
      <c r="I1047" s="7"/>
      <c r="J1047" s="13"/>
    </row>
    <row r="1048" spans="1:10" ht="13.2">
      <c r="A1048" s="10"/>
      <c r="B1048" s="7"/>
      <c r="C1048" s="7"/>
      <c r="D1048" s="7"/>
      <c r="E1048" s="7"/>
      <c r="F1048" s="7"/>
      <c r="G1048" s="5"/>
      <c r="H1048" s="13"/>
      <c r="I1048" s="7"/>
      <c r="J1048" s="13"/>
    </row>
    <row r="1049" spans="1:10" ht="13.2">
      <c r="A1049" s="10"/>
      <c r="B1049" s="7"/>
      <c r="C1049" s="7"/>
      <c r="D1049" s="7"/>
      <c r="E1049" s="7"/>
      <c r="F1049" s="7"/>
      <c r="G1049" s="5"/>
      <c r="H1049" s="13"/>
      <c r="I1049" s="7"/>
      <c r="J1049" s="13"/>
    </row>
    <row r="1050" spans="1:10" ht="13.2">
      <c r="A1050" s="10"/>
      <c r="B1050" s="7"/>
      <c r="C1050" s="7"/>
      <c r="D1050" s="7"/>
      <c r="E1050" s="7"/>
      <c r="F1050" s="7"/>
      <c r="G1050" s="5"/>
      <c r="H1050" s="13"/>
      <c r="I1050" s="7"/>
      <c r="J1050" s="13"/>
    </row>
    <row r="1051" spans="1:10" ht="13.2">
      <c r="A1051" s="10"/>
      <c r="B1051" s="7"/>
      <c r="C1051" s="7"/>
      <c r="D1051" s="7"/>
      <c r="E1051" s="7"/>
      <c r="F1051" s="7"/>
      <c r="G1051" s="5"/>
      <c r="H1051" s="13"/>
      <c r="I1051" s="7"/>
      <c r="J1051" s="13"/>
    </row>
    <row r="1052" spans="1:10" ht="13.2">
      <c r="A1052" s="10"/>
      <c r="B1052" s="7"/>
      <c r="C1052" s="7"/>
      <c r="D1052" s="7"/>
      <c r="E1052" s="7"/>
      <c r="F1052" s="7"/>
      <c r="G1052" s="5"/>
      <c r="H1052" s="13"/>
      <c r="I1052" s="7"/>
      <c r="J1052" s="13"/>
    </row>
    <row r="1053" spans="1:10" ht="13.2">
      <c r="A1053" s="10"/>
      <c r="B1053" s="7"/>
      <c r="C1053" s="7"/>
      <c r="D1053" s="7"/>
      <c r="E1053" s="7"/>
      <c r="F1053" s="7"/>
      <c r="G1053" s="5"/>
      <c r="H1053" s="13"/>
      <c r="I1053" s="7"/>
      <c r="J1053" s="13"/>
    </row>
    <row r="1054" spans="1:10" ht="13.2">
      <c r="A1054" s="10"/>
      <c r="B1054" s="7"/>
      <c r="C1054" s="7"/>
      <c r="D1054" s="7"/>
      <c r="E1054" s="7"/>
      <c r="F1054" s="7"/>
      <c r="G1054" s="5"/>
      <c r="H1054" s="13"/>
      <c r="I1054" s="7"/>
      <c r="J1054" s="13"/>
    </row>
    <row r="1055" spans="1:10" ht="13.2">
      <c r="A1055" s="10"/>
      <c r="B1055" s="7"/>
      <c r="C1055" s="7"/>
      <c r="D1055" s="7"/>
      <c r="E1055" s="7"/>
      <c r="F1055" s="7"/>
      <c r="G1055" s="5"/>
      <c r="H1055" s="13"/>
      <c r="I1055" s="7"/>
      <c r="J1055" s="13"/>
    </row>
    <row r="1056" spans="1:10" ht="13.2">
      <c r="A1056" s="10"/>
      <c r="B1056" s="7"/>
      <c r="C1056" s="7"/>
      <c r="D1056" s="7"/>
      <c r="E1056" s="7"/>
      <c r="F1056" s="7"/>
      <c r="G1056" s="5"/>
      <c r="H1056" s="13"/>
      <c r="I1056" s="7"/>
      <c r="J1056" s="13"/>
    </row>
    <row r="1057" spans="1:10" ht="13.2">
      <c r="A1057" s="10"/>
      <c r="B1057" s="7"/>
      <c r="C1057" s="7"/>
      <c r="D1057" s="7"/>
      <c r="E1057" s="7"/>
      <c r="F1057" s="7"/>
      <c r="G1057" s="5"/>
      <c r="H1057" s="13"/>
      <c r="I1057" s="7"/>
      <c r="J1057" s="13"/>
    </row>
    <row r="1058" spans="1:10" ht="13.2">
      <c r="A1058" s="10"/>
      <c r="B1058" s="7"/>
      <c r="C1058" s="7"/>
      <c r="D1058" s="7"/>
      <c r="E1058" s="7"/>
      <c r="F1058" s="7"/>
      <c r="G1058" s="5"/>
      <c r="H1058" s="13"/>
      <c r="I1058" s="7"/>
      <c r="J1058" s="13"/>
    </row>
    <row r="1059" spans="1:10" ht="13.2">
      <c r="A1059" s="10"/>
      <c r="B1059" s="7"/>
      <c r="C1059" s="7"/>
      <c r="D1059" s="7"/>
      <c r="E1059" s="7"/>
      <c r="F1059" s="7"/>
      <c r="G1059" s="5"/>
      <c r="H1059" s="13"/>
      <c r="I1059" s="7"/>
      <c r="J1059" s="13"/>
    </row>
    <row r="1060" spans="1:10" ht="13.2">
      <c r="A1060" s="10"/>
      <c r="B1060" s="7"/>
      <c r="C1060" s="7"/>
      <c r="D1060" s="7"/>
      <c r="E1060" s="7"/>
      <c r="F1060" s="7"/>
      <c r="G1060" s="5"/>
      <c r="H1060" s="13"/>
      <c r="I1060" s="7"/>
      <c r="J1060" s="13"/>
    </row>
    <row r="1061" spans="1:10" ht="13.2">
      <c r="A1061" s="10"/>
      <c r="B1061" s="7"/>
      <c r="C1061" s="7"/>
      <c r="D1061" s="7"/>
      <c r="E1061" s="7"/>
      <c r="F1061" s="7"/>
      <c r="G1061" s="5"/>
      <c r="H1061" s="13"/>
      <c r="I1061" s="7"/>
      <c r="J1061" s="13"/>
    </row>
    <row r="1062" spans="1:10" ht="13.2">
      <c r="A1062" s="10"/>
      <c r="B1062" s="7"/>
      <c r="C1062" s="7"/>
      <c r="D1062" s="7"/>
      <c r="E1062" s="7"/>
      <c r="F1062" s="7"/>
      <c r="G1062" s="5"/>
      <c r="H1062" s="13"/>
      <c r="I1062" s="7"/>
      <c r="J1062" s="13"/>
    </row>
    <row r="1063" spans="1:10" ht="13.2">
      <c r="A1063" s="10"/>
      <c r="B1063" s="7"/>
      <c r="C1063" s="7"/>
      <c r="D1063" s="7"/>
      <c r="E1063" s="7"/>
      <c r="F1063" s="7"/>
      <c r="G1063" s="5"/>
      <c r="H1063" s="13"/>
      <c r="I1063" s="7"/>
      <c r="J1063" s="13"/>
    </row>
    <row r="1064" spans="1:10" ht="13.2">
      <c r="A1064" s="10"/>
      <c r="B1064" s="7"/>
      <c r="C1064" s="7"/>
      <c r="D1064" s="7"/>
      <c r="E1064" s="7"/>
      <c r="F1064" s="7"/>
      <c r="G1064" s="5"/>
      <c r="H1064" s="13"/>
      <c r="I1064" s="7"/>
      <c r="J1064" s="13"/>
    </row>
    <row r="1065" spans="1:10" ht="13.2">
      <c r="A1065" s="10"/>
      <c r="B1065" s="7"/>
      <c r="C1065" s="7"/>
      <c r="D1065" s="7"/>
      <c r="E1065" s="7"/>
      <c r="F1065" s="7"/>
      <c r="G1065" s="5"/>
      <c r="H1065" s="13"/>
      <c r="I1065" s="7"/>
      <c r="J1065" s="13"/>
    </row>
    <row r="1066" spans="1:10" ht="13.2">
      <c r="A1066" s="10"/>
      <c r="B1066" s="7"/>
      <c r="C1066" s="7"/>
      <c r="D1066" s="7"/>
      <c r="E1066" s="7"/>
      <c r="F1066" s="7"/>
      <c r="G1066" s="5"/>
      <c r="H1066" s="13"/>
      <c r="I1066" s="7"/>
      <c r="J1066" s="13"/>
    </row>
    <row r="1067" spans="1:10" ht="13.2">
      <c r="A1067" s="10"/>
      <c r="B1067" s="7"/>
      <c r="C1067" s="7"/>
      <c r="D1067" s="7"/>
      <c r="E1067" s="7"/>
      <c r="F1067" s="7"/>
      <c r="G1067" s="5"/>
      <c r="H1067" s="13"/>
      <c r="I1067" s="7"/>
      <c r="J1067" s="13"/>
    </row>
    <row r="1068" spans="1:10" ht="13.2">
      <c r="A1068" s="10"/>
      <c r="B1068" s="7"/>
      <c r="C1068" s="7"/>
      <c r="D1068" s="7"/>
      <c r="E1068" s="7"/>
      <c r="F1068" s="7"/>
      <c r="G1068" s="5"/>
      <c r="H1068" s="13"/>
      <c r="I1068" s="7"/>
      <c r="J1068" s="13"/>
    </row>
    <row r="1069" spans="1:10" ht="13.2">
      <c r="A1069" s="10"/>
      <c r="B1069" s="7"/>
      <c r="C1069" s="7"/>
      <c r="D1069" s="7"/>
      <c r="E1069" s="7"/>
      <c r="F1069" s="7"/>
      <c r="G1069" s="5"/>
      <c r="H1069" s="13"/>
      <c r="I1069" s="7"/>
      <c r="J1069" s="13"/>
    </row>
    <row r="1070" spans="1:10" ht="13.2">
      <c r="A1070" s="10"/>
      <c r="B1070" s="7"/>
      <c r="C1070" s="7"/>
      <c r="D1070" s="7"/>
      <c r="E1070" s="7"/>
      <c r="F1070" s="7"/>
      <c r="G1070" s="5"/>
      <c r="H1070" s="13"/>
      <c r="I1070" s="7"/>
      <c r="J1070" s="13"/>
    </row>
    <row r="1071" spans="1:10" ht="13.2">
      <c r="A1071" s="10"/>
      <c r="B1071" s="7"/>
      <c r="C1071" s="7"/>
      <c r="D1071" s="7"/>
      <c r="E1071" s="7"/>
      <c r="F1071" s="7"/>
      <c r="G1071" s="5"/>
      <c r="H1071" s="13"/>
      <c r="I1071" s="7"/>
      <c r="J1071" s="13"/>
    </row>
    <row r="1072" spans="1:10" ht="13.2">
      <c r="A1072" s="10"/>
      <c r="B1072" s="7"/>
      <c r="C1072" s="7"/>
      <c r="D1072" s="7"/>
      <c r="E1072" s="7"/>
      <c r="F1072" s="7"/>
      <c r="G1072" s="5"/>
      <c r="H1072" s="13"/>
      <c r="I1072" s="7"/>
      <c r="J1072" s="13"/>
    </row>
    <row r="1073" spans="1:10" ht="13.2">
      <c r="A1073" s="10"/>
      <c r="B1073" s="7"/>
      <c r="C1073" s="7"/>
      <c r="D1073" s="7"/>
      <c r="E1073" s="7"/>
      <c r="F1073" s="7"/>
      <c r="G1073" s="5"/>
      <c r="H1073" s="13"/>
      <c r="I1073" s="7"/>
      <c r="J1073" s="13"/>
    </row>
    <row r="1074" spans="1:10" ht="13.2">
      <c r="A1074" s="10"/>
      <c r="B1074" s="7"/>
      <c r="C1074" s="7"/>
      <c r="D1074" s="7"/>
      <c r="E1074" s="7"/>
      <c r="F1074" s="7"/>
      <c r="G1074" s="5"/>
      <c r="H1074" s="13"/>
      <c r="I1074" s="7"/>
      <c r="J1074" s="13"/>
    </row>
    <row r="1075" spans="1:10" ht="13.2">
      <c r="A1075" s="10"/>
      <c r="B1075" s="7"/>
      <c r="C1075" s="7"/>
      <c r="D1075" s="7"/>
      <c r="E1075" s="7"/>
      <c r="F1075" s="7"/>
      <c r="G1075" s="5"/>
      <c r="H1075" s="13"/>
      <c r="I1075" s="7"/>
      <c r="J1075" s="13"/>
    </row>
    <row r="1076" spans="1:10" ht="13.2">
      <c r="A1076" s="10"/>
      <c r="B1076" s="7"/>
      <c r="C1076" s="7"/>
      <c r="D1076" s="7"/>
      <c r="E1076" s="7"/>
      <c r="F1076" s="7"/>
      <c r="G1076" s="5"/>
      <c r="H1076" s="13"/>
      <c r="I1076" s="7"/>
      <c r="J1076" s="13"/>
    </row>
    <row r="1077" spans="1:10" ht="13.2">
      <c r="A1077" s="10"/>
      <c r="B1077" s="7"/>
      <c r="C1077" s="7"/>
      <c r="D1077" s="7"/>
      <c r="E1077" s="7"/>
      <c r="F1077" s="7"/>
      <c r="G1077" s="5"/>
      <c r="H1077" s="13"/>
      <c r="I1077" s="7"/>
      <c r="J1077" s="13"/>
    </row>
    <row r="1078" spans="1:10" ht="13.2">
      <c r="A1078" s="10"/>
      <c r="B1078" s="7"/>
      <c r="C1078" s="7"/>
      <c r="D1078" s="7"/>
      <c r="E1078" s="7"/>
      <c r="F1078" s="7"/>
      <c r="G1078" s="5"/>
      <c r="H1078" s="13"/>
      <c r="I1078" s="7"/>
      <c r="J1078" s="13"/>
    </row>
    <row r="1079" spans="1:10" ht="13.2">
      <c r="A1079" s="10"/>
      <c r="B1079" s="7"/>
      <c r="C1079" s="7"/>
      <c r="D1079" s="7"/>
      <c r="E1079" s="7"/>
      <c r="F1079" s="7"/>
      <c r="G1079" s="5"/>
      <c r="H1079" s="13"/>
      <c r="I1079" s="7"/>
      <c r="J1079" s="13"/>
    </row>
    <row r="1080" spans="1:10" ht="13.2">
      <c r="A1080" s="10"/>
      <c r="B1080" s="7"/>
      <c r="C1080" s="7"/>
      <c r="D1080" s="7"/>
      <c r="E1080" s="7"/>
      <c r="F1080" s="7"/>
      <c r="G1080" s="5"/>
      <c r="H1080" s="13"/>
      <c r="I1080" s="7"/>
      <c r="J1080" s="13"/>
    </row>
    <row r="1081" spans="1:10" ht="13.2">
      <c r="A1081" s="10"/>
      <c r="B1081" s="7"/>
      <c r="C1081" s="7"/>
      <c r="D1081" s="7"/>
      <c r="E1081" s="7"/>
      <c r="F1081" s="7"/>
      <c r="G1081" s="5"/>
      <c r="H1081" s="13"/>
      <c r="I1081" s="7"/>
      <c r="J1081" s="13"/>
    </row>
    <row r="1082" spans="1:10" ht="13.2">
      <c r="A1082" s="10"/>
      <c r="B1082" s="7"/>
      <c r="C1082" s="7"/>
      <c r="D1082" s="7"/>
      <c r="E1082" s="7"/>
      <c r="F1082" s="7"/>
      <c r="G1082" s="5"/>
      <c r="H1082" s="13"/>
      <c r="I1082" s="7"/>
      <c r="J1082" s="13"/>
    </row>
    <row r="1083" spans="1:10" ht="13.2">
      <c r="A1083" s="10"/>
      <c r="B1083" s="7"/>
      <c r="C1083" s="7"/>
      <c r="D1083" s="7"/>
      <c r="E1083" s="7"/>
      <c r="F1083" s="7"/>
      <c r="G1083" s="5"/>
      <c r="H1083" s="13"/>
      <c r="I1083" s="7"/>
      <c r="J1083" s="13"/>
    </row>
    <row r="1084" spans="1:10" ht="13.2">
      <c r="A1084" s="10"/>
      <c r="B1084" s="7"/>
      <c r="C1084" s="7"/>
      <c r="D1084" s="7"/>
      <c r="E1084" s="7"/>
      <c r="F1084" s="7"/>
      <c r="G1084" s="5"/>
      <c r="H1084" s="13"/>
      <c r="I1084" s="7"/>
      <c r="J1084" s="13"/>
    </row>
    <row r="1085" spans="1:10" ht="13.2">
      <c r="A1085" s="10"/>
      <c r="B1085" s="7"/>
      <c r="C1085" s="7"/>
      <c r="D1085" s="7"/>
      <c r="E1085" s="7"/>
      <c r="F1085" s="7"/>
      <c r="G1085" s="5"/>
      <c r="H1085" s="13"/>
      <c r="I1085" s="7"/>
      <c r="J1085" s="13"/>
    </row>
    <row r="1086" spans="1:10" ht="13.2">
      <c r="A1086" s="10"/>
      <c r="B1086" s="7"/>
      <c r="C1086" s="7"/>
      <c r="D1086" s="7"/>
      <c r="E1086" s="7"/>
      <c r="F1086" s="7"/>
      <c r="G1086" s="5"/>
      <c r="H1086" s="13"/>
      <c r="I1086" s="7"/>
      <c r="J1086" s="13"/>
    </row>
    <row r="1087" spans="1:10" ht="13.2">
      <c r="A1087" s="10"/>
      <c r="B1087" s="7"/>
      <c r="C1087" s="7"/>
      <c r="D1087" s="7"/>
      <c r="E1087" s="7"/>
      <c r="F1087" s="7"/>
      <c r="G1087" s="5"/>
      <c r="H1087" s="13"/>
      <c r="I1087" s="7"/>
      <c r="J1087" s="13"/>
    </row>
    <row r="1088" spans="1:10" ht="13.2">
      <c r="A1088" s="10"/>
      <c r="B1088" s="7"/>
      <c r="C1088" s="7"/>
      <c r="D1088" s="7"/>
      <c r="E1088" s="7"/>
      <c r="F1088" s="7"/>
      <c r="G1088" s="5"/>
      <c r="H1088" s="13"/>
      <c r="I1088" s="7"/>
      <c r="J1088" s="13"/>
    </row>
    <row r="1089" spans="1:10" ht="13.2">
      <c r="A1089" s="10"/>
      <c r="B1089" s="7"/>
      <c r="C1089" s="7"/>
      <c r="D1089" s="7"/>
      <c r="E1089" s="7"/>
      <c r="F1089" s="7"/>
      <c r="G1089" s="5"/>
      <c r="H1089" s="13"/>
      <c r="I1089" s="7"/>
      <c r="J1089" s="13"/>
    </row>
    <row r="1090" spans="1:10" ht="13.2">
      <c r="A1090" s="10"/>
      <c r="B1090" s="7"/>
      <c r="C1090" s="7"/>
      <c r="D1090" s="7"/>
      <c r="E1090" s="7"/>
      <c r="F1090" s="7"/>
      <c r="G1090" s="5"/>
      <c r="H1090" s="13"/>
      <c r="I1090" s="7"/>
      <c r="J1090" s="13"/>
    </row>
    <row r="1091" spans="1:10" ht="13.2">
      <c r="A1091" s="10"/>
      <c r="B1091" s="7"/>
      <c r="C1091" s="7"/>
      <c r="D1091" s="7"/>
      <c r="E1091" s="7"/>
      <c r="F1091" s="7"/>
      <c r="G1091" s="5"/>
      <c r="H1091" s="13"/>
      <c r="I1091" s="7"/>
      <c r="J1091" s="13"/>
    </row>
    <row r="1092" spans="1:10" ht="13.2">
      <c r="A1092" s="10"/>
      <c r="B1092" s="7"/>
      <c r="C1092" s="7"/>
      <c r="D1092" s="7"/>
      <c r="E1092" s="7"/>
      <c r="F1092" s="7"/>
      <c r="G1092" s="5"/>
      <c r="H1092" s="13"/>
      <c r="I1092" s="7"/>
      <c r="J1092" s="13"/>
    </row>
    <row r="1093" spans="1:10" ht="13.2">
      <c r="A1093" s="10"/>
      <c r="B1093" s="7"/>
      <c r="C1093" s="7"/>
      <c r="D1093" s="7"/>
      <c r="E1093" s="7"/>
      <c r="F1093" s="7"/>
      <c r="G1093" s="5"/>
      <c r="H1093" s="13"/>
      <c r="I1093" s="7"/>
      <c r="J1093" s="13"/>
    </row>
    <row r="1094" spans="1:10" ht="13.2">
      <c r="A1094" s="10"/>
      <c r="B1094" s="7"/>
      <c r="C1094" s="7"/>
      <c r="D1094" s="7"/>
      <c r="E1094" s="7"/>
      <c r="F1094" s="7"/>
      <c r="G1094" s="5"/>
      <c r="H1094" s="13"/>
      <c r="I1094" s="7"/>
      <c r="J1094" s="13"/>
    </row>
    <row r="1095" spans="1:10" ht="13.2">
      <c r="A1095" s="10"/>
      <c r="B1095" s="7"/>
      <c r="C1095" s="7"/>
      <c r="D1095" s="7"/>
      <c r="E1095" s="7"/>
      <c r="F1095" s="7"/>
      <c r="G1095" s="5"/>
      <c r="H1095" s="13"/>
      <c r="I1095" s="7"/>
      <c r="J1095" s="13"/>
    </row>
    <row r="1096" spans="1:10" ht="13.2">
      <c r="A1096" s="10"/>
      <c r="B1096" s="7"/>
      <c r="C1096" s="7"/>
      <c r="D1096" s="7"/>
      <c r="E1096" s="7"/>
      <c r="F1096" s="7"/>
      <c r="G1096" s="5"/>
      <c r="H1096" s="13"/>
      <c r="I1096" s="7"/>
      <c r="J1096" s="13"/>
    </row>
    <row r="1097" spans="1:10" ht="13.2">
      <c r="A1097" s="10"/>
      <c r="B1097" s="7"/>
      <c r="C1097" s="7"/>
      <c r="D1097" s="7"/>
      <c r="E1097" s="7"/>
      <c r="F1097" s="7"/>
      <c r="G1097" s="5"/>
      <c r="H1097" s="13"/>
      <c r="I1097" s="7"/>
      <c r="J1097" s="13"/>
    </row>
    <row r="1098" spans="1:10" ht="13.2">
      <c r="A1098" s="10"/>
      <c r="B1098" s="7"/>
      <c r="C1098" s="7"/>
      <c r="D1098" s="7"/>
      <c r="E1098" s="7"/>
      <c r="F1098" s="7"/>
      <c r="G1098" s="5"/>
      <c r="H1098" s="13"/>
      <c r="I1098" s="7"/>
      <c r="J1098" s="13"/>
    </row>
    <row r="1099" spans="1:10" ht="13.2">
      <c r="A1099" s="10"/>
      <c r="B1099" s="7"/>
      <c r="C1099" s="7"/>
      <c r="D1099" s="7"/>
      <c r="E1099" s="7"/>
      <c r="F1099" s="7"/>
      <c r="G1099" s="5"/>
      <c r="H1099" s="13"/>
      <c r="I1099" s="7"/>
      <c r="J1099" s="13"/>
    </row>
    <row r="1100" spans="1:10" ht="13.2">
      <c r="A1100" s="10"/>
      <c r="B1100" s="7"/>
      <c r="C1100" s="7"/>
      <c r="D1100" s="7"/>
      <c r="E1100" s="7"/>
      <c r="F1100" s="7"/>
      <c r="G1100" s="5"/>
      <c r="H1100" s="13"/>
      <c r="I1100" s="7"/>
      <c r="J1100" s="13"/>
    </row>
    <row r="1101" spans="1:10" ht="13.2">
      <c r="A1101" s="10"/>
      <c r="B1101" s="7"/>
      <c r="C1101" s="7"/>
      <c r="D1101" s="7"/>
      <c r="E1101" s="7"/>
      <c r="F1101" s="7"/>
      <c r="G1101" s="5"/>
      <c r="H1101" s="13"/>
      <c r="I1101" s="7"/>
      <c r="J1101" s="13"/>
    </row>
    <row r="1102" spans="1:10" ht="13.2">
      <c r="A1102" s="10"/>
      <c r="B1102" s="7"/>
      <c r="C1102" s="7"/>
      <c r="D1102" s="7"/>
      <c r="E1102" s="7"/>
      <c r="F1102" s="7"/>
      <c r="G1102" s="5"/>
      <c r="H1102" s="13"/>
      <c r="I1102" s="7"/>
      <c r="J1102" s="13"/>
    </row>
    <row r="1103" spans="1:10" ht="13.2">
      <c r="A1103" s="10"/>
      <c r="B1103" s="7"/>
      <c r="C1103" s="7"/>
      <c r="D1103" s="7"/>
      <c r="E1103" s="7"/>
      <c r="F1103" s="7"/>
      <c r="G1103" s="5"/>
      <c r="H1103" s="13"/>
      <c r="I1103" s="7"/>
      <c r="J1103" s="13"/>
    </row>
    <row r="1104" spans="1:10" ht="13.2">
      <c r="A1104" s="10"/>
      <c r="B1104" s="7"/>
      <c r="C1104" s="7"/>
      <c r="D1104" s="7"/>
      <c r="E1104" s="7"/>
      <c r="F1104" s="7"/>
      <c r="G1104" s="5"/>
      <c r="H1104" s="13"/>
      <c r="I1104" s="7"/>
      <c r="J1104" s="13"/>
    </row>
    <row r="1105" spans="1:10" ht="13.2">
      <c r="A1105" s="10"/>
      <c r="B1105" s="7"/>
      <c r="C1105" s="7"/>
      <c r="D1105" s="7"/>
      <c r="E1105" s="7"/>
      <c r="F1105" s="7"/>
      <c r="G1105" s="5"/>
      <c r="H1105" s="13"/>
      <c r="I1105" s="7"/>
      <c r="J1105" s="13"/>
    </row>
    <row r="1106" spans="1:10" ht="13.2">
      <c r="A1106" s="10"/>
      <c r="B1106" s="7"/>
      <c r="C1106" s="7"/>
      <c r="D1106" s="7"/>
      <c r="E1106" s="7"/>
      <c r="F1106" s="7"/>
      <c r="G1106" s="5"/>
      <c r="H1106" s="13"/>
      <c r="I1106" s="7"/>
      <c r="J1106" s="13"/>
    </row>
    <row r="1107" spans="1:10" ht="13.2">
      <c r="A1107" s="10"/>
      <c r="B1107" s="7"/>
      <c r="C1107" s="7"/>
      <c r="D1107" s="7"/>
      <c r="E1107" s="7"/>
      <c r="F1107" s="7"/>
      <c r="G1107" s="5"/>
      <c r="H1107" s="13"/>
      <c r="I1107" s="7"/>
      <c r="J1107" s="13"/>
    </row>
    <row r="1108" spans="1:10" ht="13.2">
      <c r="A1108" s="10"/>
      <c r="B1108" s="7"/>
      <c r="C1108" s="7"/>
      <c r="D1108" s="7"/>
      <c r="E1108" s="7"/>
      <c r="F1108" s="7"/>
      <c r="G1108" s="5"/>
      <c r="H1108" s="13"/>
      <c r="I1108" s="7"/>
      <c r="J1108" s="13"/>
    </row>
    <row r="1109" spans="1:10" ht="13.2">
      <c r="A1109" s="10"/>
      <c r="B1109" s="7"/>
      <c r="C1109" s="7"/>
      <c r="D1109" s="7"/>
      <c r="E1109" s="7"/>
      <c r="F1109" s="7"/>
      <c r="G1109" s="5"/>
      <c r="H1109" s="13"/>
      <c r="I1109" s="7"/>
      <c r="J1109" s="13"/>
    </row>
    <row r="1110" spans="1:10" ht="13.2">
      <c r="A1110" s="10"/>
      <c r="B1110" s="7"/>
      <c r="C1110" s="7"/>
      <c r="D1110" s="7"/>
      <c r="E1110" s="7"/>
      <c r="F1110" s="7"/>
      <c r="G1110" s="5"/>
      <c r="H1110" s="13"/>
      <c r="I1110" s="7"/>
      <c r="J1110" s="13"/>
    </row>
    <row r="1111" spans="1:10" ht="13.2">
      <c r="A1111" s="10"/>
      <c r="B1111" s="7"/>
      <c r="C1111" s="7"/>
      <c r="D1111" s="7"/>
      <c r="E1111" s="7"/>
      <c r="F1111" s="7"/>
      <c r="G1111" s="5"/>
      <c r="H1111" s="13"/>
      <c r="I1111" s="7"/>
      <c r="J1111" s="13"/>
    </row>
    <row r="1112" spans="1:10" ht="13.2">
      <c r="A1112" s="10"/>
      <c r="B1112" s="7"/>
      <c r="C1112" s="7"/>
      <c r="D1112" s="7"/>
      <c r="E1112" s="7"/>
      <c r="F1112" s="7"/>
      <c r="G1112" s="5"/>
      <c r="H1112" s="13"/>
      <c r="I1112" s="7"/>
      <c r="J1112" s="13"/>
    </row>
    <row r="1113" spans="1:10" ht="13.2">
      <c r="A1113" s="10"/>
      <c r="B1113" s="7"/>
      <c r="C1113" s="7"/>
      <c r="D1113" s="7"/>
      <c r="E1113" s="7"/>
      <c r="F1113" s="7"/>
      <c r="G1113" s="5"/>
      <c r="H1113" s="13"/>
      <c r="I1113" s="7"/>
      <c r="J1113" s="13"/>
    </row>
    <row r="1114" spans="1:10" ht="13.2">
      <c r="A1114" s="10"/>
      <c r="B1114" s="7"/>
      <c r="C1114" s="7"/>
      <c r="D1114" s="7"/>
      <c r="E1114" s="7"/>
      <c r="F1114" s="7"/>
      <c r="G1114" s="5"/>
      <c r="H1114" s="13"/>
      <c r="I1114" s="7"/>
      <c r="J1114" s="13"/>
    </row>
    <row r="1115" spans="1:10" ht="13.2">
      <c r="G1115" s="5"/>
      <c r="I1115" s="7"/>
    </row>
    <row r="1116" spans="1:10" ht="13.2">
      <c r="G1116" s="5"/>
      <c r="I1116" s="7"/>
    </row>
    <row r="1117" spans="1:10" ht="13.2">
      <c r="G1117" s="5"/>
      <c r="I1117" s="7"/>
    </row>
    <row r="1118" spans="1:10" ht="13.2">
      <c r="G1118" s="5"/>
      <c r="I1118" s="7"/>
    </row>
    <row r="1119" spans="1:10" ht="13.2">
      <c r="G1119" s="5"/>
      <c r="I1119" s="7"/>
    </row>
    <row r="1120" spans="1:10" ht="13.2">
      <c r="G1120" s="5"/>
      <c r="I1120" s="7"/>
    </row>
    <row r="1121" spans="7:9" ht="13.2">
      <c r="G1121" s="5"/>
      <c r="I1121" s="7"/>
    </row>
    <row r="1122" spans="7:9" ht="13.2">
      <c r="G1122" s="5"/>
      <c r="I1122" s="7"/>
    </row>
    <row r="1123" spans="7:9" ht="13.2">
      <c r="G1123" s="5"/>
      <c r="I1123" s="7"/>
    </row>
    <row r="1124" spans="7:9" ht="13.2">
      <c r="G1124" s="5"/>
      <c r="I1124" s="7"/>
    </row>
    <row r="1125" spans="7:9" ht="13.2">
      <c r="G1125" s="5"/>
      <c r="I1125" s="7"/>
    </row>
    <row r="1126" spans="7:9" ht="13.2">
      <c r="G1126" s="5"/>
      <c r="I1126" s="7"/>
    </row>
    <row r="1127" spans="7:9" ht="13.2">
      <c r="G1127" s="5"/>
      <c r="I1127" s="7"/>
    </row>
    <row r="1128" spans="7:9" ht="13.2">
      <c r="G1128" s="5"/>
      <c r="I1128" s="7"/>
    </row>
    <row r="1129" spans="7:9" ht="13.2">
      <c r="G1129" s="5"/>
      <c r="I1129" s="7"/>
    </row>
    <row r="1130" spans="7:9" ht="13.2">
      <c r="G1130" s="5"/>
      <c r="I1130" s="7"/>
    </row>
    <row r="1131" spans="7:9" ht="13.2">
      <c r="G1131" s="5"/>
      <c r="I1131" s="7"/>
    </row>
    <row r="1132" spans="7:9" ht="13.2">
      <c r="G1132" s="5"/>
      <c r="I1132" s="7"/>
    </row>
    <row r="1133" spans="7:9" ht="13.2">
      <c r="G1133" s="5"/>
      <c r="I1133" s="7"/>
    </row>
    <row r="1134" spans="7:9" ht="13.2">
      <c r="G1134" s="5"/>
      <c r="I1134" s="7"/>
    </row>
    <row r="1135" spans="7:9" ht="13.2">
      <c r="G1135" s="5"/>
      <c r="I1135" s="7"/>
    </row>
    <row r="1136" spans="7:9" ht="13.2">
      <c r="G1136" s="5"/>
      <c r="I1136" s="7"/>
    </row>
    <row r="1137" spans="7:9" ht="13.2">
      <c r="G1137" s="5"/>
      <c r="I1137" s="7"/>
    </row>
    <row r="1138" spans="7:9" ht="13.2">
      <c r="G1138" s="5"/>
      <c r="I1138" s="7"/>
    </row>
    <row r="1139" spans="7:9" ht="13.2">
      <c r="G1139" s="5"/>
      <c r="I1139" s="7"/>
    </row>
    <row r="1140" spans="7:9" ht="13.2">
      <c r="G1140" s="5"/>
      <c r="I1140" s="7"/>
    </row>
    <row r="1141" spans="7:9" ht="13.2">
      <c r="G1141" s="5"/>
      <c r="I1141" s="7"/>
    </row>
    <row r="1142" spans="7:9" ht="13.2">
      <c r="G1142" s="5"/>
      <c r="I1142" s="7"/>
    </row>
    <row r="1143" spans="7:9" ht="13.2">
      <c r="G1143" s="5"/>
      <c r="I1143" s="7"/>
    </row>
    <row r="1144" spans="7:9" ht="13.2">
      <c r="G1144" s="5"/>
      <c r="I1144" s="7"/>
    </row>
    <row r="1145" spans="7:9" ht="13.2">
      <c r="G1145" s="5"/>
      <c r="I1145" s="7"/>
    </row>
    <row r="1146" spans="7:9" ht="13.2">
      <c r="G1146" s="5"/>
      <c r="I1146" s="7"/>
    </row>
    <row r="1147" spans="7:9" ht="13.2">
      <c r="G1147" s="5"/>
      <c r="I1147" s="7"/>
    </row>
    <row r="1148" spans="7:9" ht="13.2">
      <c r="G1148" s="5"/>
      <c r="I1148" s="7"/>
    </row>
    <row r="1149" spans="7:9" ht="13.2">
      <c r="G1149" s="5"/>
      <c r="I1149" s="7"/>
    </row>
    <row r="1150" spans="7:9" ht="13.2">
      <c r="G1150" s="5"/>
      <c r="I1150" s="7"/>
    </row>
    <row r="1151" spans="7:9" ht="13.2">
      <c r="G1151" s="5"/>
      <c r="I1151" s="7"/>
    </row>
    <row r="1152" spans="7:9" ht="13.2">
      <c r="G1152" s="5"/>
      <c r="I1152" s="7"/>
    </row>
    <row r="1153" spans="7:9" ht="13.2">
      <c r="G1153" s="5"/>
      <c r="I1153" s="7"/>
    </row>
    <row r="1154" spans="7:9" ht="13.2">
      <c r="G1154" s="5"/>
      <c r="I1154" s="7"/>
    </row>
    <row r="1155" spans="7:9" ht="13.2">
      <c r="G1155" s="5"/>
      <c r="I1155" s="7"/>
    </row>
    <row r="1156" spans="7:9" ht="13.2">
      <c r="G1156" s="5"/>
      <c r="I1156" s="7"/>
    </row>
    <row r="1157" spans="7:9" ht="13.2">
      <c r="G1157" s="5"/>
      <c r="I1157" s="7"/>
    </row>
    <row r="1158" spans="7:9" ht="13.2">
      <c r="G1158" s="5"/>
      <c r="I1158" s="7"/>
    </row>
    <row r="1159" spans="7:9" ht="13.2">
      <c r="G1159" s="5"/>
      <c r="I1159" s="7"/>
    </row>
    <row r="1160" spans="7:9" ht="13.2">
      <c r="G1160" s="5"/>
      <c r="I1160" s="7"/>
    </row>
    <row r="1161" spans="7:9" ht="13.2">
      <c r="G1161" s="5"/>
      <c r="I1161" s="7"/>
    </row>
    <row r="1162" spans="7:9" ht="13.2">
      <c r="G1162" s="5"/>
      <c r="I1162" s="7"/>
    </row>
    <row r="1163" spans="7:9" ht="13.2">
      <c r="G1163" s="5"/>
      <c r="I1163" s="7"/>
    </row>
    <row r="1164" spans="7:9" ht="13.2">
      <c r="G1164" s="5"/>
      <c r="I1164" s="7"/>
    </row>
    <row r="1165" spans="7:9" ht="13.2">
      <c r="G1165" s="5"/>
      <c r="I1165" s="7"/>
    </row>
    <row r="1166" spans="7:9" ht="13.2">
      <c r="G1166" s="5"/>
      <c r="I1166" s="7"/>
    </row>
    <row r="1167" spans="7:9" ht="13.2">
      <c r="G1167" s="5"/>
      <c r="I1167" s="7"/>
    </row>
    <row r="1168" spans="7:9" ht="13.2">
      <c r="G1168" s="5"/>
      <c r="I1168" s="7"/>
    </row>
    <row r="1169" spans="7:9" ht="13.2">
      <c r="G1169" s="5"/>
      <c r="I1169" s="7"/>
    </row>
    <row r="1170" spans="7:9" ht="13.2">
      <c r="G1170" s="5"/>
      <c r="I1170" s="7"/>
    </row>
    <row r="1171" spans="7:9" ht="13.2">
      <c r="G1171" s="5"/>
      <c r="I1171" s="7"/>
    </row>
    <row r="1172" spans="7:9" ht="13.2">
      <c r="G1172" s="5"/>
      <c r="I1172" s="7"/>
    </row>
    <row r="1173" spans="7:9" ht="13.2">
      <c r="G1173" s="5"/>
      <c r="I1173" s="7"/>
    </row>
    <row r="1174" spans="7:9" ht="13.2">
      <c r="G1174" s="5"/>
      <c r="I1174" s="7"/>
    </row>
    <row r="1175" spans="7:9" ht="13.2">
      <c r="G1175" s="5"/>
      <c r="I1175" s="7"/>
    </row>
    <row r="1176" spans="7:9" ht="13.2">
      <c r="G1176" s="5"/>
      <c r="I1176" s="7"/>
    </row>
    <row r="1177" spans="7:9" ht="13.2">
      <c r="G1177" s="5"/>
      <c r="I1177" s="7"/>
    </row>
    <row r="1178" spans="7:9" ht="13.2">
      <c r="G1178" s="5"/>
      <c r="I1178" s="7"/>
    </row>
    <row r="1179" spans="7:9" ht="13.2">
      <c r="G1179" s="5"/>
      <c r="I1179" s="7"/>
    </row>
    <row r="1180" spans="7:9" ht="13.2">
      <c r="G1180" s="5"/>
      <c r="I1180" s="7"/>
    </row>
    <row r="1181" spans="7:9" ht="13.2">
      <c r="G1181" s="5"/>
      <c r="I1181" s="7"/>
    </row>
    <row r="1182" spans="7:9" ht="13.2">
      <c r="G1182" s="5"/>
      <c r="I1182" s="7"/>
    </row>
    <row r="1183" spans="7:9" ht="13.2">
      <c r="G1183" s="5"/>
      <c r="I1183" s="7"/>
    </row>
    <row r="1184" spans="7:9" ht="13.2">
      <c r="G1184" s="5"/>
      <c r="I1184" s="7"/>
    </row>
    <row r="1185" spans="7:9" ht="13.2">
      <c r="G1185" s="5"/>
      <c r="I1185" s="7"/>
    </row>
    <row r="1186" spans="7:9" ht="13.2">
      <c r="G1186" s="5"/>
      <c r="I1186" s="7"/>
    </row>
    <row r="1187" spans="7:9" ht="13.2">
      <c r="G1187" s="5"/>
      <c r="I1187" s="7"/>
    </row>
    <row r="1188" spans="7:9" ht="13.2">
      <c r="G1188" s="5"/>
      <c r="I1188" s="7"/>
    </row>
    <row r="1189" spans="7:9" ht="13.2">
      <c r="G1189" s="5"/>
      <c r="I1189" s="7"/>
    </row>
    <row r="1190" spans="7:9" ht="13.2">
      <c r="G1190" s="5"/>
      <c r="I1190" s="7"/>
    </row>
    <row r="1191" spans="7:9" ht="13.2">
      <c r="G1191" s="5"/>
      <c r="I1191" s="7"/>
    </row>
    <row r="1192" spans="7:9" ht="13.2">
      <c r="G1192" s="5"/>
      <c r="I1192" s="7"/>
    </row>
    <row r="1193" spans="7:9" ht="13.2">
      <c r="G1193" s="5"/>
      <c r="I1193" s="7"/>
    </row>
    <row r="1194" spans="7:9" ht="13.2">
      <c r="G1194" s="5"/>
      <c r="I1194" s="7"/>
    </row>
    <row r="1195" spans="7:9" ht="13.2">
      <c r="G1195" s="5"/>
      <c r="I1195" s="7"/>
    </row>
    <row r="1196" spans="7:9" ht="13.2">
      <c r="G1196" s="5"/>
      <c r="I1196" s="7"/>
    </row>
    <row r="1197" spans="7:9" ht="13.2">
      <c r="G1197" s="5"/>
      <c r="I1197" s="7"/>
    </row>
    <row r="1198" spans="7:9" ht="13.2">
      <c r="G1198" s="5"/>
      <c r="I1198" s="7"/>
    </row>
    <row r="1199" spans="7:9" ht="13.2">
      <c r="G1199" s="5"/>
      <c r="I1199" s="7"/>
    </row>
    <row r="1200" spans="7:9" ht="13.2">
      <c r="G1200" s="5"/>
      <c r="I1200" s="7"/>
    </row>
    <row r="1201" spans="7:9" ht="13.2">
      <c r="G1201" s="5"/>
      <c r="I1201" s="7"/>
    </row>
    <row r="1202" spans="7:9" ht="13.2">
      <c r="G1202" s="5"/>
      <c r="I1202" s="7"/>
    </row>
    <row r="1203" spans="7:9" ht="13.2">
      <c r="G1203" s="5"/>
      <c r="I1203" s="7"/>
    </row>
    <row r="1204" spans="7:9" ht="13.2">
      <c r="G1204" s="5"/>
      <c r="I1204" s="7"/>
    </row>
    <row r="1205" spans="7:9" ht="13.2">
      <c r="G1205" s="5"/>
      <c r="I1205" s="7"/>
    </row>
    <row r="1206" spans="7:9" ht="13.2">
      <c r="G1206" s="5"/>
      <c r="I1206" s="7"/>
    </row>
    <row r="1207" spans="7:9" ht="13.2">
      <c r="G1207" s="5"/>
      <c r="I1207" s="7"/>
    </row>
    <row r="1208" spans="7:9" ht="13.2">
      <c r="G1208" s="5"/>
      <c r="I1208" s="7"/>
    </row>
    <row r="1209" spans="7:9" ht="13.2">
      <c r="G1209" s="5"/>
      <c r="I1209" s="7"/>
    </row>
    <row r="1210" spans="7:9" ht="13.2">
      <c r="G1210" s="5"/>
      <c r="I1210" s="7"/>
    </row>
    <row r="1211" spans="7:9" ht="13.2">
      <c r="G1211" s="5"/>
      <c r="I1211" s="7"/>
    </row>
    <row r="1212" spans="7:9" ht="13.2">
      <c r="G1212" s="5"/>
      <c r="I1212" s="7"/>
    </row>
    <row r="1213" spans="7:9" ht="13.2">
      <c r="G1213" s="5"/>
      <c r="I1213" s="7"/>
    </row>
    <row r="1214" spans="7:9" ht="13.2">
      <c r="G1214" s="5"/>
      <c r="I1214" s="7"/>
    </row>
    <row r="1215" spans="7:9" ht="13.2">
      <c r="G1215" s="5"/>
      <c r="I1215" s="7"/>
    </row>
    <row r="1216" spans="7:9" ht="13.2">
      <c r="G1216" s="5"/>
      <c r="I1216" s="7"/>
    </row>
    <row r="1217" spans="7:9" ht="13.2">
      <c r="G1217" s="5"/>
      <c r="I1217" s="7"/>
    </row>
    <row r="1218" spans="7:9" ht="13.2">
      <c r="G1218" s="5"/>
      <c r="I1218" s="7"/>
    </row>
    <row r="1219" spans="7:9" ht="13.2">
      <c r="G1219" s="5"/>
      <c r="I1219" s="7"/>
    </row>
    <row r="1220" spans="7:9" ht="13.2">
      <c r="G1220" s="5"/>
      <c r="I1220" s="7"/>
    </row>
    <row r="1221" spans="7:9" ht="13.2">
      <c r="G1221" s="5"/>
      <c r="I1221" s="7"/>
    </row>
    <row r="1222" spans="7:9" ht="13.2">
      <c r="G1222" s="5"/>
      <c r="I1222" s="7"/>
    </row>
    <row r="1223" spans="7:9" ht="13.2">
      <c r="G1223" s="5"/>
      <c r="I1223" s="7"/>
    </row>
    <row r="1224" spans="7:9" ht="13.2">
      <c r="G1224" s="5"/>
      <c r="I1224" s="7"/>
    </row>
    <row r="1225" spans="7:9" ht="13.2">
      <c r="G1225" s="5"/>
      <c r="I1225" s="7"/>
    </row>
    <row r="1226" spans="7:9" ht="13.2">
      <c r="G1226" s="5"/>
      <c r="I1226" s="7"/>
    </row>
    <row r="1227" spans="7:9" ht="13.2">
      <c r="G1227" s="5"/>
      <c r="I1227" s="7"/>
    </row>
    <row r="1228" spans="7:9" ht="13.2">
      <c r="G1228" s="5"/>
      <c r="I1228" s="7"/>
    </row>
    <row r="1229" spans="7:9" ht="13.2">
      <c r="G1229" s="5"/>
      <c r="I1229" s="7"/>
    </row>
    <row r="1230" spans="7:9" ht="13.2">
      <c r="G1230" s="5"/>
      <c r="I1230" s="7"/>
    </row>
    <row r="1231" spans="7:9" ht="13.2">
      <c r="G1231" s="5"/>
      <c r="I1231" s="7"/>
    </row>
    <row r="1232" spans="7:9" ht="13.2">
      <c r="G1232" s="5"/>
      <c r="I1232" s="7"/>
    </row>
    <row r="1233" spans="7:9" ht="13.2">
      <c r="G1233" s="5"/>
      <c r="I1233" s="7"/>
    </row>
    <row r="1234" spans="7:9" ht="13.2">
      <c r="G1234" s="5"/>
      <c r="I1234" s="7"/>
    </row>
    <row r="1235" spans="7:9" ht="13.2">
      <c r="G1235" s="5"/>
      <c r="I1235" s="7"/>
    </row>
    <row r="1236" spans="7:9" ht="13.2">
      <c r="G1236" s="5"/>
      <c r="I1236" s="7"/>
    </row>
    <row r="1237" spans="7:9" ht="13.2">
      <c r="G1237" s="5"/>
      <c r="I1237" s="7"/>
    </row>
    <row r="1238" spans="7:9" ht="13.2">
      <c r="G1238" s="5"/>
      <c r="I1238" s="7"/>
    </row>
    <row r="1239" spans="7:9" ht="13.2">
      <c r="G1239" s="5"/>
      <c r="I1239" s="7"/>
    </row>
    <row r="1240" spans="7:9" ht="13.2">
      <c r="G1240" s="5"/>
      <c r="I1240" s="7"/>
    </row>
    <row r="1241" spans="7:9" ht="13.2">
      <c r="G1241" s="5"/>
      <c r="I1241" s="7"/>
    </row>
    <row r="1242" spans="7:9" ht="13.2">
      <c r="G1242" s="5"/>
      <c r="I1242" s="7"/>
    </row>
    <row r="1243" spans="7:9" ht="13.2">
      <c r="G1243" s="5"/>
      <c r="I1243" s="7"/>
    </row>
    <row r="1244" spans="7:9" ht="13.2">
      <c r="G1244" s="5"/>
      <c r="I1244" s="7"/>
    </row>
    <row r="1245" spans="7:9" ht="13.2">
      <c r="G1245" s="5"/>
      <c r="I1245" s="7"/>
    </row>
    <row r="1246" spans="7:9" ht="13.2">
      <c r="G1246" s="5"/>
      <c r="I1246" s="7"/>
    </row>
    <row r="1247" spans="7:9" ht="13.2">
      <c r="G1247" s="5"/>
      <c r="I1247" s="7"/>
    </row>
    <row r="1248" spans="7:9" ht="13.2">
      <c r="G1248" s="5"/>
      <c r="I1248" s="7"/>
    </row>
    <row r="1249" spans="7:9" ht="13.2">
      <c r="G1249" s="5"/>
      <c r="I1249" s="7"/>
    </row>
    <row r="1250" spans="7:9" ht="13.2">
      <c r="G1250" s="5"/>
      <c r="I1250" s="7"/>
    </row>
    <row r="1251" spans="7:9" ht="13.2">
      <c r="G1251" s="5"/>
      <c r="I1251" s="7"/>
    </row>
    <row r="1252" spans="7:9" ht="13.2">
      <c r="G1252" s="5"/>
      <c r="I1252" s="7"/>
    </row>
    <row r="1253" spans="7:9" ht="13.2">
      <c r="G1253" s="5"/>
      <c r="I1253" s="7"/>
    </row>
    <row r="1254" spans="7:9" ht="13.2">
      <c r="G1254" s="5"/>
      <c r="I1254" s="7"/>
    </row>
    <row r="1255" spans="7:9" ht="13.2">
      <c r="G1255" s="5"/>
      <c r="I1255" s="7"/>
    </row>
    <row r="1256" spans="7:9" ht="13.2">
      <c r="G1256" s="5"/>
      <c r="I1256" s="7"/>
    </row>
    <row r="1257" spans="7:9" ht="13.2">
      <c r="G1257" s="5"/>
      <c r="I1257" s="7"/>
    </row>
    <row r="1258" spans="7:9" ht="13.2">
      <c r="G1258" s="5"/>
      <c r="I1258" s="7"/>
    </row>
    <row r="1259" spans="7:9" ht="13.2">
      <c r="G1259" s="5"/>
      <c r="I1259" s="7"/>
    </row>
    <row r="1260" spans="7:9" ht="13.2">
      <c r="G1260" s="5"/>
      <c r="I1260" s="7"/>
    </row>
    <row r="1261" spans="7:9" ht="13.2">
      <c r="G1261" s="5"/>
      <c r="I1261" s="7"/>
    </row>
    <row r="1262" spans="7:9" ht="13.2">
      <c r="G1262" s="5"/>
      <c r="I1262" s="7"/>
    </row>
    <row r="1263" spans="7:9" ht="13.2">
      <c r="G1263" s="5"/>
      <c r="I1263" s="7"/>
    </row>
    <row r="1264" spans="7:9" ht="13.2">
      <c r="G1264" s="5"/>
      <c r="I1264" s="7"/>
    </row>
    <row r="1265" spans="7:9" ht="13.2">
      <c r="G1265" s="5"/>
      <c r="I1265" s="7"/>
    </row>
    <row r="1266" spans="7:9" ht="13.2">
      <c r="G1266" s="5"/>
      <c r="I1266" s="7"/>
    </row>
    <row r="1267" spans="7:9" ht="13.2">
      <c r="G1267" s="5"/>
      <c r="I1267" s="7"/>
    </row>
    <row r="1268" spans="7:9" ht="13.2">
      <c r="G1268" s="5"/>
      <c r="I1268" s="7"/>
    </row>
    <row r="1269" spans="7:9" ht="13.2">
      <c r="G1269" s="5"/>
      <c r="I1269" s="7"/>
    </row>
    <row r="1270" spans="7:9" ht="13.2">
      <c r="G1270" s="5"/>
      <c r="I1270" s="7"/>
    </row>
    <row r="1271" spans="7:9" ht="13.2">
      <c r="G1271" s="5"/>
      <c r="I1271" s="7"/>
    </row>
    <row r="1272" spans="7:9" ht="13.2">
      <c r="G1272" s="5"/>
      <c r="I1272" s="7"/>
    </row>
    <row r="1273" spans="7:9" ht="13.2">
      <c r="G1273" s="5"/>
      <c r="I1273" s="7"/>
    </row>
    <row r="1274" spans="7:9" ht="13.2">
      <c r="G1274" s="5"/>
      <c r="I1274" s="7"/>
    </row>
    <row r="1275" spans="7:9" ht="13.2">
      <c r="G1275" s="5"/>
      <c r="I1275" s="7"/>
    </row>
    <row r="1276" spans="7:9" ht="13.2">
      <c r="G1276" s="5"/>
      <c r="I1276" s="7"/>
    </row>
    <row r="1277" spans="7:9" ht="13.2">
      <c r="G1277" s="5"/>
      <c r="I1277" s="7"/>
    </row>
    <row r="1278" spans="7:9" ht="13.2">
      <c r="G1278" s="5"/>
      <c r="I1278" s="7"/>
    </row>
    <row r="1279" spans="7:9" ht="13.2">
      <c r="G1279" s="5"/>
      <c r="I1279" s="7"/>
    </row>
    <row r="1280" spans="7:9" ht="13.2">
      <c r="G1280" s="5"/>
      <c r="I1280" s="7"/>
    </row>
    <row r="1281" spans="7:9" ht="13.2">
      <c r="G1281" s="5"/>
      <c r="I1281" s="7"/>
    </row>
    <row r="1282" spans="7:9" ht="13.2">
      <c r="G1282" s="5"/>
      <c r="I1282" s="7"/>
    </row>
    <row r="1283" spans="7:9" ht="13.2">
      <c r="G1283" s="5"/>
      <c r="I1283" s="7"/>
    </row>
    <row r="1284" spans="7:9" ht="13.2">
      <c r="G1284" s="5"/>
      <c r="I1284" s="7"/>
    </row>
    <row r="1285" spans="7:9" ht="13.2">
      <c r="G1285" s="5"/>
      <c r="I1285" s="7"/>
    </row>
    <row r="1286" spans="7:9" ht="13.2">
      <c r="G1286" s="5"/>
      <c r="I1286" s="7"/>
    </row>
    <row r="1287" spans="7:9" ht="13.2">
      <c r="G1287" s="5"/>
      <c r="I1287" s="7"/>
    </row>
    <row r="1288" spans="7:9" ht="13.2">
      <c r="G1288" s="5"/>
      <c r="I1288" s="7"/>
    </row>
    <row r="1289" spans="7:9" ht="13.2">
      <c r="G1289" s="5"/>
      <c r="I1289" s="7"/>
    </row>
    <row r="1290" spans="7:9" ht="13.2">
      <c r="G1290" s="5"/>
      <c r="I1290" s="7"/>
    </row>
    <row r="1291" spans="7:9" ht="13.2">
      <c r="G1291" s="5"/>
      <c r="I1291" s="7"/>
    </row>
    <row r="1292" spans="7:9" ht="13.2">
      <c r="G1292" s="5"/>
      <c r="I1292" s="7"/>
    </row>
    <row r="1293" spans="7:9" ht="13.2">
      <c r="G1293" s="5"/>
      <c r="I1293" s="7"/>
    </row>
    <row r="1294" spans="7:9" ht="13.2">
      <c r="G1294" s="5"/>
      <c r="I1294" s="7"/>
    </row>
    <row r="1295" spans="7:9" ht="13.2">
      <c r="G1295" s="5"/>
      <c r="I1295" s="7"/>
    </row>
    <row r="1296" spans="7:9" ht="13.2">
      <c r="G1296" s="5"/>
      <c r="I1296" s="7"/>
    </row>
    <row r="1297" spans="7:9" ht="13.2">
      <c r="G1297" s="5"/>
      <c r="I1297" s="7"/>
    </row>
    <row r="1298" spans="7:9" ht="13.2">
      <c r="G1298" s="5"/>
      <c r="I1298" s="7"/>
    </row>
    <row r="1299" spans="7:9" ht="13.2">
      <c r="G1299" s="5"/>
      <c r="I1299" s="7"/>
    </row>
    <row r="1300" spans="7:9" ht="13.2">
      <c r="G1300" s="5"/>
      <c r="I1300" s="7"/>
    </row>
    <row r="1301" spans="7:9" ht="13.2">
      <c r="G1301" s="5"/>
      <c r="I1301" s="7"/>
    </row>
    <row r="1302" spans="7:9" ht="13.2">
      <c r="G1302" s="5"/>
      <c r="I1302" s="7"/>
    </row>
    <row r="1303" spans="7:9" ht="13.2">
      <c r="G1303" s="5"/>
      <c r="I1303" s="7"/>
    </row>
    <row r="1304" spans="7:9" ht="13.2">
      <c r="G1304" s="5"/>
      <c r="I1304" s="7"/>
    </row>
    <row r="1305" spans="7:9" ht="13.2">
      <c r="G1305" s="5"/>
      <c r="I1305" s="7"/>
    </row>
    <row r="1306" spans="7:9" ht="13.2">
      <c r="G1306" s="5"/>
      <c r="I1306" s="7"/>
    </row>
    <row r="1307" spans="7:9" ht="13.2">
      <c r="G1307" s="5"/>
      <c r="I1307" s="7"/>
    </row>
    <row r="1308" spans="7:9" ht="13.2">
      <c r="G1308" s="5"/>
      <c r="I1308" s="7"/>
    </row>
    <row r="1309" spans="7:9" ht="13.2">
      <c r="G1309" s="5"/>
      <c r="I1309" s="7"/>
    </row>
    <row r="1310" spans="7:9" ht="13.2">
      <c r="G1310" s="5"/>
      <c r="I1310" s="7"/>
    </row>
    <row r="1311" spans="7:9" ht="13.2">
      <c r="G1311" s="5"/>
      <c r="I1311" s="7"/>
    </row>
    <row r="1312" spans="7:9" ht="13.2">
      <c r="G1312" s="5"/>
      <c r="I1312" s="7"/>
    </row>
    <row r="1313" spans="7:9" ht="13.2">
      <c r="G1313" s="5"/>
      <c r="I1313" s="7"/>
    </row>
    <row r="1314" spans="7:9" ht="13.2">
      <c r="G1314" s="5"/>
      <c r="I1314" s="7"/>
    </row>
    <row r="1315" spans="7:9" ht="13.2">
      <c r="G1315" s="5"/>
      <c r="I1315" s="7"/>
    </row>
    <row r="1316" spans="7:9" ht="13.2">
      <c r="G1316" s="5"/>
      <c r="I1316" s="7"/>
    </row>
    <row r="1317" spans="7:9" ht="13.2">
      <c r="G1317" s="5"/>
      <c r="I1317" s="7"/>
    </row>
    <row r="1318" spans="7:9" ht="13.2">
      <c r="G1318" s="5"/>
      <c r="I1318" s="7"/>
    </row>
    <row r="1319" spans="7:9" ht="13.2">
      <c r="G1319" s="5"/>
      <c r="I1319" s="7"/>
    </row>
    <row r="1320" spans="7:9" ht="13.2">
      <c r="G1320" s="5"/>
      <c r="I1320" s="7"/>
    </row>
    <row r="1321" spans="7:9" ht="13.2">
      <c r="G1321" s="5"/>
      <c r="I1321" s="7"/>
    </row>
    <row r="1322" spans="7:9" ht="13.2">
      <c r="G1322" s="5"/>
      <c r="I1322" s="7"/>
    </row>
    <row r="1323" spans="7:9" ht="13.2">
      <c r="G1323" s="5"/>
      <c r="I1323" s="7"/>
    </row>
    <row r="1324" spans="7:9" ht="13.2">
      <c r="G1324" s="5"/>
      <c r="I1324" s="7"/>
    </row>
    <row r="1325" spans="7:9" ht="13.2">
      <c r="G1325" s="5"/>
      <c r="I1325" s="7"/>
    </row>
    <row r="1326" spans="7:9" ht="13.2">
      <c r="G1326" s="5"/>
      <c r="I1326" s="7"/>
    </row>
    <row r="1327" spans="7:9" ht="13.2">
      <c r="G1327" s="5"/>
      <c r="I1327" s="7"/>
    </row>
    <row r="1328" spans="7:9" ht="13.2">
      <c r="G1328" s="5"/>
      <c r="I1328" s="7"/>
    </row>
    <row r="1329" spans="7:9" ht="13.2">
      <c r="G1329" s="5"/>
      <c r="I1329" s="7"/>
    </row>
    <row r="1330" spans="7:9" ht="13.2">
      <c r="G1330" s="5"/>
      <c r="I1330" s="7"/>
    </row>
    <row r="1331" spans="7:9" ht="13.2">
      <c r="G1331" s="5"/>
      <c r="I1331" s="7"/>
    </row>
    <row r="1332" spans="7:9" ht="13.2">
      <c r="G1332" s="5"/>
      <c r="I1332" s="7"/>
    </row>
    <row r="1333" spans="7:9" ht="13.2">
      <c r="G1333" s="5"/>
      <c r="I1333" s="7"/>
    </row>
    <row r="1334" spans="7:9" ht="13.2">
      <c r="G1334" s="5"/>
      <c r="I1334" s="7"/>
    </row>
    <row r="1335" spans="7:9" ht="13.2">
      <c r="G1335" s="5"/>
      <c r="I1335" s="7"/>
    </row>
    <row r="1336" spans="7:9" ht="13.2">
      <c r="G1336" s="5"/>
      <c r="I1336" s="7"/>
    </row>
    <row r="1337" spans="7:9" ht="13.2">
      <c r="G1337" s="5"/>
      <c r="I1337" s="7"/>
    </row>
    <row r="1338" spans="7:9" ht="13.2">
      <c r="G1338" s="5"/>
      <c r="I1338" s="7"/>
    </row>
    <row r="1339" spans="7:9" ht="13.2">
      <c r="G1339" s="5"/>
      <c r="I1339" s="7"/>
    </row>
    <row r="1340" spans="7:9" ht="13.2">
      <c r="G1340" s="5"/>
      <c r="I1340" s="7"/>
    </row>
    <row r="1341" spans="7:9" ht="13.2">
      <c r="G1341" s="5"/>
      <c r="I1341" s="7"/>
    </row>
    <row r="1342" spans="7:9" ht="13.2">
      <c r="G1342" s="5"/>
      <c r="I1342" s="7"/>
    </row>
    <row r="1343" spans="7:9" ht="13.2">
      <c r="G1343" s="5"/>
      <c r="I1343" s="7"/>
    </row>
    <row r="1344" spans="7:9" ht="13.2">
      <c r="G1344" s="5"/>
      <c r="I1344" s="7"/>
    </row>
    <row r="1345" spans="7:9" ht="13.2">
      <c r="G1345" s="5"/>
      <c r="I1345" s="7"/>
    </row>
    <row r="1346" spans="7:9" ht="13.2">
      <c r="G1346" s="5"/>
      <c r="I1346" s="7"/>
    </row>
    <row r="1347" spans="7:9" ht="13.2">
      <c r="G1347" s="5"/>
      <c r="I1347" s="7"/>
    </row>
    <row r="1348" spans="7:9" ht="13.2">
      <c r="G1348" s="5"/>
      <c r="I1348" s="7"/>
    </row>
    <row r="1349" spans="7:9" ht="13.2">
      <c r="G1349" s="5"/>
      <c r="I1349" s="7"/>
    </row>
    <row r="1350" spans="7:9" ht="13.2">
      <c r="G1350" s="5"/>
      <c r="I1350" s="7"/>
    </row>
    <row r="1351" spans="7:9" ht="13.2">
      <c r="G1351" s="5"/>
      <c r="I1351" s="7"/>
    </row>
    <row r="1352" spans="7:9" ht="13.2">
      <c r="G1352" s="5"/>
      <c r="I1352" s="7"/>
    </row>
    <row r="1353" spans="7:9" ht="13.2">
      <c r="G1353" s="5"/>
      <c r="I1353" s="7"/>
    </row>
    <row r="1354" spans="7:9" ht="13.2">
      <c r="G1354" s="5"/>
      <c r="I1354" s="7"/>
    </row>
    <row r="1355" spans="7:9" ht="13.2">
      <c r="G1355" s="5"/>
      <c r="I1355" s="7"/>
    </row>
    <row r="1356" spans="7:9" ht="13.2">
      <c r="G1356" s="5"/>
      <c r="I1356" s="7"/>
    </row>
    <row r="1357" spans="7:9" ht="13.2">
      <c r="G1357" s="5"/>
      <c r="I1357" s="7"/>
    </row>
    <row r="1358" spans="7:9" ht="13.2">
      <c r="G1358" s="5"/>
      <c r="I1358" s="7"/>
    </row>
    <row r="1359" spans="7:9" ht="13.2">
      <c r="G1359" s="5"/>
      <c r="I1359" s="7"/>
    </row>
    <row r="1360" spans="7:9" ht="13.2">
      <c r="G1360" s="5"/>
      <c r="I1360" s="7"/>
    </row>
    <row r="1361" spans="7:9" ht="13.2">
      <c r="G1361" s="5"/>
      <c r="I1361" s="7"/>
    </row>
    <row r="1362" spans="7:9" ht="13.2">
      <c r="G1362" s="5"/>
      <c r="I1362" s="7"/>
    </row>
    <row r="1363" spans="7:9" ht="13.2">
      <c r="G1363" s="5"/>
      <c r="I1363" s="7"/>
    </row>
    <row r="1364" spans="7:9" ht="13.2">
      <c r="G1364" s="5"/>
      <c r="I1364" s="7"/>
    </row>
    <row r="1365" spans="7:9" ht="13.2">
      <c r="G1365" s="5"/>
      <c r="I1365" s="7"/>
    </row>
    <row r="1366" spans="7:9" ht="13.2">
      <c r="G1366" s="5"/>
      <c r="I1366" s="7"/>
    </row>
    <row r="1367" spans="7:9" ht="13.2">
      <c r="G1367" s="5"/>
      <c r="I1367" s="7"/>
    </row>
    <row r="1368" spans="7:9" ht="13.2">
      <c r="G1368" s="5"/>
      <c r="I1368" s="7"/>
    </row>
    <row r="1369" spans="7:9" ht="13.2">
      <c r="G1369" s="5"/>
      <c r="I1369" s="7"/>
    </row>
    <row r="1370" spans="7:9" ht="13.2">
      <c r="G1370" s="5"/>
      <c r="I1370" s="7"/>
    </row>
    <row r="1371" spans="7:9" ht="13.2">
      <c r="G1371" s="5"/>
      <c r="I1371" s="7"/>
    </row>
    <row r="1372" spans="7:9" ht="13.2">
      <c r="G1372" s="5"/>
      <c r="I1372" s="7"/>
    </row>
    <row r="1373" spans="7:9" ht="13.2">
      <c r="G1373" s="5"/>
      <c r="I1373" s="7"/>
    </row>
    <row r="1374" spans="7:9" ht="13.2">
      <c r="G1374" s="5"/>
      <c r="I1374" s="7"/>
    </row>
    <row r="1375" spans="7:9" ht="13.2">
      <c r="G1375" s="5"/>
      <c r="I1375" s="7"/>
    </row>
    <row r="1376" spans="7:9" ht="13.2">
      <c r="G1376" s="5"/>
      <c r="I1376" s="7"/>
    </row>
    <row r="1377" spans="7:9" ht="13.2">
      <c r="G1377" s="5"/>
      <c r="I1377" s="7"/>
    </row>
    <row r="1378" spans="7:9" ht="13.2">
      <c r="G1378" s="5"/>
      <c r="I1378" s="7"/>
    </row>
    <row r="1379" spans="7:9" ht="13.2">
      <c r="G1379" s="5"/>
      <c r="I1379" s="7"/>
    </row>
    <row r="1380" spans="7:9" ht="13.2">
      <c r="G1380" s="5"/>
      <c r="I1380" s="7"/>
    </row>
    <row r="1381" spans="7:9" ht="13.2">
      <c r="G1381" s="5"/>
      <c r="I1381" s="7"/>
    </row>
    <row r="1382" spans="7:9" ht="13.2">
      <c r="G1382" s="5"/>
      <c r="I1382" s="7"/>
    </row>
    <row r="1383" spans="7:9" ht="13.2">
      <c r="G1383" s="5"/>
      <c r="I1383" s="7"/>
    </row>
    <row r="1384" spans="7:9" ht="13.2">
      <c r="G1384" s="5"/>
      <c r="I1384" s="7"/>
    </row>
    <row r="1385" spans="7:9" ht="13.2">
      <c r="G1385" s="5"/>
      <c r="I1385" s="7"/>
    </row>
    <row r="1386" spans="7:9" ht="13.2">
      <c r="G1386" s="5"/>
      <c r="I1386" s="7"/>
    </row>
    <row r="1387" spans="7:9" ht="13.2">
      <c r="G1387" s="5"/>
      <c r="I1387" s="7"/>
    </row>
    <row r="1388" spans="7:9" ht="13.2">
      <c r="G1388" s="5"/>
      <c r="I1388" s="7"/>
    </row>
    <row r="1389" spans="7:9" ht="13.2">
      <c r="G1389" s="5"/>
      <c r="I1389" s="7"/>
    </row>
    <row r="1390" spans="7:9" ht="13.2">
      <c r="G1390" s="5"/>
      <c r="I1390" s="7"/>
    </row>
    <row r="1391" spans="7:9" ht="13.2">
      <c r="G1391" s="5"/>
      <c r="I1391" s="7"/>
    </row>
    <row r="1392" spans="7:9" ht="13.2">
      <c r="G1392" s="5"/>
      <c r="I1392" s="7"/>
    </row>
    <row r="1393" spans="7:9" ht="13.2">
      <c r="G1393" s="5"/>
      <c r="I1393" s="7"/>
    </row>
    <row r="1394" spans="7:9" ht="13.2">
      <c r="G1394" s="5"/>
      <c r="I1394" s="7"/>
    </row>
    <row r="1395" spans="7:9" ht="13.2">
      <c r="G1395" s="5"/>
      <c r="I1395" s="7"/>
    </row>
    <row r="1396" spans="7:9" ht="13.2">
      <c r="G1396" s="5"/>
      <c r="I1396" s="7"/>
    </row>
    <row r="1397" spans="7:9" ht="13.2">
      <c r="G1397" s="5"/>
      <c r="I1397" s="7"/>
    </row>
    <row r="1398" spans="7:9" ht="13.2">
      <c r="G1398" s="5"/>
      <c r="I1398" s="7"/>
    </row>
    <row r="1399" spans="7:9" ht="13.2">
      <c r="G1399" s="5"/>
      <c r="I1399" s="7"/>
    </row>
    <row r="1400" spans="7:9" ht="13.2">
      <c r="G1400" s="5"/>
      <c r="I1400" s="7"/>
    </row>
    <row r="1401" spans="7:9" ht="13.2">
      <c r="G1401" s="5"/>
      <c r="I1401" s="7"/>
    </row>
    <row r="1402" spans="7:9" ht="13.2">
      <c r="G1402" s="5"/>
      <c r="I1402" s="7"/>
    </row>
    <row r="1403" spans="7:9" ht="13.2">
      <c r="G1403" s="5"/>
      <c r="I1403" s="7"/>
    </row>
    <row r="1404" spans="7:9" ht="13.2">
      <c r="G1404" s="5"/>
      <c r="I1404" s="7"/>
    </row>
    <row r="1405" spans="7:9" ht="13.2">
      <c r="G1405" s="5"/>
      <c r="I1405" s="7"/>
    </row>
    <row r="1406" spans="7:9" ht="13.2">
      <c r="G1406" s="5"/>
      <c r="I1406" s="7"/>
    </row>
    <row r="1407" spans="7:9" ht="13.2">
      <c r="G1407" s="5"/>
      <c r="I1407" s="7"/>
    </row>
    <row r="1408" spans="7:9" ht="13.2">
      <c r="G1408" s="5"/>
      <c r="I1408" s="7"/>
    </row>
    <row r="1409" spans="7:9" ht="13.2">
      <c r="G1409" s="5"/>
      <c r="I1409" s="7"/>
    </row>
    <row r="1410" spans="7:9" ht="13.2">
      <c r="G1410" s="5"/>
      <c r="I1410" s="7"/>
    </row>
    <row r="1411" spans="7:9" ht="13.2">
      <c r="G1411" s="5"/>
      <c r="I1411" s="7"/>
    </row>
    <row r="1412" spans="7:9" ht="13.2">
      <c r="G1412" s="5"/>
      <c r="I1412" s="7"/>
    </row>
    <row r="1413" spans="7:9" ht="13.2">
      <c r="G1413" s="5"/>
      <c r="I1413" s="7"/>
    </row>
    <row r="1414" spans="7:9" ht="13.2">
      <c r="G1414" s="5"/>
      <c r="I1414" s="7"/>
    </row>
    <row r="1415" spans="7:9" ht="13.2">
      <c r="G1415" s="5"/>
      <c r="I1415" s="7"/>
    </row>
    <row r="1416" spans="7:9" ht="13.2">
      <c r="G1416" s="5"/>
      <c r="I1416" s="7"/>
    </row>
    <row r="1417" spans="7:9" ht="13.2">
      <c r="G1417" s="5"/>
      <c r="I1417" s="7"/>
    </row>
    <row r="1418" spans="7:9" ht="13.2">
      <c r="G1418" s="5"/>
      <c r="I1418" s="7"/>
    </row>
    <row r="1419" spans="7:9" ht="13.2">
      <c r="G1419" s="5"/>
      <c r="I1419" s="7"/>
    </row>
    <row r="1420" spans="7:9" ht="13.2">
      <c r="G1420" s="5"/>
      <c r="I1420" s="7"/>
    </row>
    <row r="1421" spans="7:9" ht="13.2">
      <c r="G1421" s="5"/>
      <c r="I1421" s="7"/>
    </row>
    <row r="1422" spans="7:9" ht="13.2">
      <c r="G1422" s="5"/>
      <c r="I1422" s="7"/>
    </row>
    <row r="1423" spans="7:9" ht="13.2">
      <c r="G1423" s="5"/>
      <c r="I1423" s="7"/>
    </row>
    <row r="1424" spans="7:9" ht="13.2">
      <c r="G1424" s="5"/>
      <c r="I1424" s="7"/>
    </row>
    <row r="1425" spans="7:9" ht="13.2">
      <c r="G1425" s="5"/>
      <c r="I1425" s="7"/>
    </row>
    <row r="1426" spans="7:9" ht="13.2">
      <c r="G1426" s="5"/>
      <c r="I1426" s="7"/>
    </row>
    <row r="1427" spans="7:9" ht="13.2">
      <c r="G1427" s="5"/>
      <c r="I1427" s="7"/>
    </row>
    <row r="1428" spans="7:9" ht="13.2">
      <c r="G1428" s="5"/>
      <c r="I1428" s="7"/>
    </row>
    <row r="1429" spans="7:9" ht="13.2">
      <c r="G1429" s="5"/>
      <c r="I1429" s="7"/>
    </row>
    <row r="1430" spans="7:9" ht="13.2">
      <c r="G1430" s="5"/>
      <c r="I1430" s="7"/>
    </row>
    <row r="1431" spans="7:9" ht="13.2">
      <c r="G1431" s="5"/>
      <c r="I1431" s="7"/>
    </row>
    <row r="1432" spans="7:9" ht="13.2">
      <c r="G1432" s="5"/>
      <c r="I1432" s="7"/>
    </row>
    <row r="1433" spans="7:9" ht="13.2">
      <c r="G1433" s="5"/>
      <c r="I1433" s="7"/>
    </row>
    <row r="1434" spans="7:9" ht="13.2">
      <c r="G1434" s="5"/>
      <c r="I1434" s="7"/>
    </row>
    <row r="1435" spans="7:9" ht="13.2">
      <c r="G1435" s="5"/>
      <c r="I1435" s="7"/>
    </row>
    <row r="1436" spans="7:9" ht="13.2">
      <c r="G1436" s="5"/>
      <c r="I1436" s="7"/>
    </row>
    <row r="1437" spans="7:9" ht="13.2">
      <c r="G1437" s="5"/>
      <c r="I1437" s="7"/>
    </row>
    <row r="1438" spans="7:9" ht="13.2">
      <c r="G1438" s="5"/>
      <c r="I1438" s="7"/>
    </row>
    <row r="1439" spans="7:9" ht="13.2">
      <c r="G1439" s="5"/>
      <c r="I1439" s="7"/>
    </row>
    <row r="1440" spans="7:9" ht="13.2">
      <c r="G1440" s="5"/>
      <c r="I1440" s="7"/>
    </row>
    <row r="1441" spans="7:9" ht="13.2">
      <c r="G1441" s="5"/>
      <c r="I1441" s="7"/>
    </row>
    <row r="1442" spans="7:9" ht="13.2">
      <c r="G1442" s="5"/>
      <c r="I1442" s="7"/>
    </row>
    <row r="1443" spans="7:9" ht="13.2">
      <c r="G1443" s="5"/>
      <c r="I1443" s="7"/>
    </row>
    <row r="1444" spans="7:9" ht="13.2">
      <c r="G1444" s="5"/>
      <c r="I1444" s="7"/>
    </row>
    <row r="1445" spans="7:9" ht="13.2">
      <c r="G1445" s="5"/>
      <c r="I1445" s="7"/>
    </row>
    <row r="1446" spans="7:9" ht="13.2">
      <c r="G1446" s="5"/>
      <c r="I1446" s="7"/>
    </row>
    <row r="1447" spans="7:9" ht="13.2">
      <c r="G1447" s="5"/>
      <c r="I1447" s="7"/>
    </row>
    <row r="1448" spans="7:9" ht="13.2">
      <c r="G1448" s="5"/>
      <c r="I1448" s="7"/>
    </row>
    <row r="1449" spans="7:9" ht="13.2">
      <c r="G1449" s="5"/>
      <c r="I1449" s="7"/>
    </row>
    <row r="1450" spans="7:9" ht="13.2">
      <c r="G1450" s="5"/>
      <c r="I1450" s="7"/>
    </row>
    <row r="1451" spans="7:9" ht="13.2">
      <c r="G1451" s="5"/>
      <c r="I1451" s="7"/>
    </row>
    <row r="1452" spans="7:9" ht="13.2">
      <c r="G1452" s="5"/>
      <c r="I1452" s="7"/>
    </row>
    <row r="1453" spans="7:9" ht="13.2">
      <c r="G1453" s="5"/>
      <c r="I1453" s="7"/>
    </row>
    <row r="1454" spans="7:9" ht="13.2">
      <c r="G1454" s="5"/>
      <c r="I1454" s="7"/>
    </row>
    <row r="1455" spans="7:9" ht="13.2">
      <c r="G1455" s="5"/>
      <c r="I1455" s="7"/>
    </row>
    <row r="1456" spans="7:9" ht="13.2">
      <c r="G1456" s="5"/>
      <c r="I1456" s="7"/>
    </row>
    <row r="1457" spans="7:9" ht="13.2">
      <c r="G1457" s="5"/>
      <c r="I1457" s="7"/>
    </row>
    <row r="1458" spans="7:9" ht="13.2">
      <c r="G1458" s="5"/>
      <c r="I1458" s="7"/>
    </row>
    <row r="1459" spans="7:9" ht="13.2">
      <c r="G1459" s="5"/>
      <c r="I1459" s="7"/>
    </row>
    <row r="1460" spans="7:9" ht="13.2">
      <c r="G1460" s="5"/>
      <c r="I1460" s="7"/>
    </row>
    <row r="1461" spans="7:9" ht="13.2">
      <c r="G1461" s="5"/>
      <c r="I1461" s="7"/>
    </row>
    <row r="1462" spans="7:9" ht="13.2">
      <c r="G1462" s="5"/>
      <c r="I1462" s="7"/>
    </row>
    <row r="1463" spans="7:9" ht="13.2">
      <c r="G1463" s="5"/>
      <c r="I1463" s="7"/>
    </row>
    <row r="1464" spans="7:9" ht="13.2">
      <c r="G1464" s="5"/>
      <c r="I1464" s="7"/>
    </row>
    <row r="1465" spans="7:9" ht="13.2">
      <c r="G1465" s="5"/>
      <c r="I1465" s="7"/>
    </row>
    <row r="1466" spans="7:9" ht="13.2">
      <c r="G1466" s="5"/>
      <c r="I1466" s="7"/>
    </row>
    <row r="1467" spans="7:9" ht="13.2">
      <c r="G1467" s="5"/>
      <c r="I1467" s="7"/>
    </row>
    <row r="1468" spans="7:9" ht="13.2">
      <c r="G1468" s="5"/>
      <c r="I1468" s="7"/>
    </row>
    <row r="1469" spans="7:9" ht="13.2">
      <c r="G1469" s="5"/>
      <c r="I1469" s="7"/>
    </row>
    <row r="1470" spans="7:9" ht="13.2">
      <c r="G1470" s="5"/>
      <c r="I1470" s="7"/>
    </row>
    <row r="1471" spans="7:9" ht="13.2">
      <c r="G1471" s="5"/>
      <c r="I1471" s="7"/>
    </row>
    <row r="1472" spans="7:9" ht="13.2">
      <c r="G1472" s="5"/>
      <c r="I1472" s="7"/>
    </row>
    <row r="1473" spans="7:9" ht="13.2">
      <c r="G1473" s="5"/>
      <c r="I1473" s="7"/>
    </row>
    <row r="1474" spans="7:9" ht="13.2">
      <c r="G1474" s="5"/>
      <c r="I1474" s="7"/>
    </row>
    <row r="1475" spans="7:9" ht="13.2">
      <c r="G1475" s="5"/>
      <c r="I1475" s="7"/>
    </row>
    <row r="1476" spans="7:9" ht="13.2">
      <c r="G1476" s="5"/>
      <c r="I1476" s="7"/>
    </row>
    <row r="1477" spans="7:9" ht="13.2">
      <c r="G1477" s="5"/>
      <c r="I1477" s="7"/>
    </row>
    <row r="1478" spans="7:9" ht="13.2">
      <c r="G1478" s="5"/>
      <c r="I1478" s="7"/>
    </row>
    <row r="1479" spans="7:9" ht="13.2">
      <c r="G1479" s="5"/>
      <c r="I1479" s="7"/>
    </row>
    <row r="1480" spans="7:9" ht="13.2">
      <c r="G1480" s="5"/>
      <c r="I1480" s="7"/>
    </row>
    <row r="1481" spans="7:9" ht="13.2">
      <c r="G1481" s="5"/>
      <c r="I1481" s="7"/>
    </row>
    <row r="1482" spans="7:9" ht="13.2">
      <c r="G1482" s="5"/>
      <c r="I1482" s="7"/>
    </row>
    <row r="1483" spans="7:9" ht="13.2">
      <c r="G1483" s="5"/>
      <c r="I1483" s="7"/>
    </row>
    <row r="1484" spans="7:9" ht="13.2">
      <c r="G1484" s="5"/>
      <c r="I1484" s="7"/>
    </row>
    <row r="1485" spans="7:9" ht="13.2">
      <c r="G1485" s="5"/>
      <c r="I1485" s="7"/>
    </row>
    <row r="1486" spans="7:9" ht="13.2">
      <c r="G1486" s="5"/>
      <c r="I1486" s="7"/>
    </row>
    <row r="1487" spans="7:9" ht="13.2">
      <c r="G1487" s="5"/>
      <c r="I1487" s="7"/>
    </row>
    <row r="1488" spans="7:9" ht="13.2">
      <c r="G1488" s="5"/>
      <c r="I1488" s="7"/>
    </row>
    <row r="1489" spans="7:9" ht="13.2">
      <c r="G1489" s="5"/>
      <c r="I1489" s="7"/>
    </row>
    <row r="1490" spans="7:9" ht="13.2">
      <c r="G1490" s="5"/>
      <c r="I1490" s="7"/>
    </row>
    <row r="1491" spans="7:9" ht="13.2">
      <c r="G1491" s="5"/>
      <c r="I1491" s="7"/>
    </row>
    <row r="1492" spans="7:9" ht="13.2">
      <c r="G1492" s="5"/>
      <c r="I1492" s="7"/>
    </row>
    <row r="1493" spans="7:9" ht="13.2">
      <c r="G1493" s="5"/>
      <c r="I1493" s="7"/>
    </row>
    <row r="1494" spans="7:9" ht="13.2">
      <c r="G1494" s="5"/>
      <c r="I1494" s="7"/>
    </row>
    <row r="1495" spans="7:9" ht="13.2">
      <c r="G1495" s="5"/>
      <c r="I1495" s="7"/>
    </row>
    <row r="1496" spans="7:9" ht="13.2">
      <c r="G1496" s="5"/>
      <c r="I1496" s="7"/>
    </row>
    <row r="1497" spans="7:9" ht="13.2">
      <c r="G1497" s="5"/>
      <c r="I1497" s="7"/>
    </row>
    <row r="1498" spans="7:9" ht="13.2">
      <c r="G1498" s="5"/>
      <c r="I1498" s="7"/>
    </row>
    <row r="1499" spans="7:9" ht="13.2">
      <c r="G1499" s="5"/>
      <c r="I1499" s="7"/>
    </row>
    <row r="1500" spans="7:9" ht="13.2">
      <c r="G1500" s="5"/>
      <c r="I1500" s="7"/>
    </row>
    <row r="1501" spans="7:9" ht="13.2">
      <c r="G1501" s="5"/>
      <c r="I1501" s="7"/>
    </row>
    <row r="1502" spans="7:9" ht="13.2">
      <c r="G1502" s="5"/>
      <c r="I1502" s="7"/>
    </row>
    <row r="1503" spans="7:9" ht="13.2">
      <c r="G1503" s="5"/>
      <c r="I1503" s="7"/>
    </row>
    <row r="1504" spans="7:9" ht="13.2">
      <c r="G1504" s="5"/>
      <c r="I1504" s="7"/>
    </row>
    <row r="1505" spans="7:9" ht="13.2">
      <c r="G1505" s="5"/>
      <c r="I1505" s="7"/>
    </row>
    <row r="1506" spans="7:9" ht="13.2">
      <c r="G1506" s="5"/>
      <c r="I1506" s="7"/>
    </row>
    <row r="1507" spans="7:9" ht="13.2">
      <c r="G1507" s="5"/>
      <c r="I1507" s="7"/>
    </row>
    <row r="1508" spans="7:9" ht="13.2">
      <c r="G1508" s="5"/>
      <c r="I1508" s="7"/>
    </row>
    <row r="1509" spans="7:9" ht="13.2">
      <c r="G1509" s="5"/>
      <c r="I1509" s="7"/>
    </row>
    <row r="1510" spans="7:9" ht="13.2">
      <c r="G1510" s="5"/>
      <c r="I1510" s="7"/>
    </row>
    <row r="1511" spans="7:9" ht="13.2">
      <c r="G1511" s="5"/>
      <c r="I1511" s="7"/>
    </row>
    <row r="1512" spans="7:9" ht="13.2">
      <c r="G1512" s="5"/>
      <c r="I1512" s="7"/>
    </row>
    <row r="1513" spans="7:9" ht="13.2">
      <c r="G1513" s="5"/>
      <c r="I1513" s="7"/>
    </row>
    <row r="1514" spans="7:9" ht="13.2">
      <c r="G1514" s="5"/>
      <c r="I1514" s="7"/>
    </row>
    <row r="1515" spans="7:9" ht="13.2">
      <c r="G1515" s="5"/>
      <c r="I1515" s="7"/>
    </row>
    <row r="1516" spans="7:9" ht="13.2">
      <c r="G1516" s="5"/>
      <c r="I1516" s="7"/>
    </row>
    <row r="1517" spans="7:9" ht="13.2">
      <c r="G1517" s="5"/>
      <c r="I1517" s="7"/>
    </row>
    <row r="1518" spans="7:9" ht="13.2">
      <c r="G1518" s="5"/>
      <c r="I1518" s="7"/>
    </row>
    <row r="1519" spans="7:9" ht="13.2">
      <c r="G1519" s="5"/>
      <c r="I1519" s="7"/>
    </row>
    <row r="1520" spans="7:9" ht="13.2">
      <c r="G1520" s="5"/>
      <c r="I1520" s="7"/>
    </row>
    <row r="1521" spans="7:9" ht="13.2">
      <c r="G1521" s="5"/>
      <c r="I1521" s="7"/>
    </row>
    <row r="1522" spans="7:9" ht="13.2">
      <c r="G1522" s="5"/>
      <c r="I1522" s="7"/>
    </row>
    <row r="1523" spans="7:9" ht="13.2">
      <c r="G1523" s="5"/>
      <c r="I1523" s="7"/>
    </row>
    <row r="1524" spans="7:9" ht="13.2">
      <c r="G1524" s="5"/>
      <c r="I1524" s="7"/>
    </row>
    <row r="1525" spans="7:9" ht="13.2">
      <c r="G1525" s="5"/>
      <c r="I1525" s="7"/>
    </row>
    <row r="1526" spans="7:9" ht="13.2">
      <c r="G1526" s="5"/>
      <c r="I1526" s="7"/>
    </row>
    <row r="1527" spans="7:9" ht="13.2">
      <c r="G1527" s="5"/>
      <c r="I1527" s="7"/>
    </row>
    <row r="1528" spans="7:9" ht="13.2">
      <c r="G1528" s="5"/>
      <c r="I1528" s="7"/>
    </row>
    <row r="1529" spans="7:9" ht="13.2">
      <c r="G1529" s="5"/>
      <c r="I1529" s="7"/>
    </row>
    <row r="1530" spans="7:9" ht="13.2">
      <c r="G1530" s="5"/>
      <c r="I1530" s="7"/>
    </row>
    <row r="1531" spans="7:9" ht="13.2">
      <c r="G1531" s="5"/>
      <c r="I1531" s="7"/>
    </row>
    <row r="1532" spans="7:9" ht="13.2">
      <c r="G1532" s="5"/>
      <c r="I1532" s="7"/>
    </row>
    <row r="1533" spans="7:9" ht="13.2">
      <c r="G1533" s="5"/>
      <c r="I1533" s="7"/>
    </row>
    <row r="1534" spans="7:9" ht="13.2">
      <c r="G1534" s="5"/>
      <c r="I1534" s="7"/>
    </row>
    <row r="1535" spans="7:9" ht="13.2">
      <c r="G1535" s="5"/>
      <c r="I1535" s="7"/>
    </row>
    <row r="1536" spans="7:9" ht="13.2">
      <c r="G1536" s="5"/>
      <c r="I1536" s="7"/>
    </row>
    <row r="1537" spans="7:9" ht="13.2">
      <c r="G1537" s="5"/>
      <c r="I1537" s="7"/>
    </row>
    <row r="1538" spans="7:9" ht="13.2">
      <c r="G1538" s="5"/>
      <c r="I1538" s="7"/>
    </row>
    <row r="1539" spans="7:9" ht="13.2">
      <c r="G1539" s="5"/>
      <c r="I1539" s="7"/>
    </row>
    <row r="1540" spans="7:9" ht="13.2">
      <c r="G1540" s="5"/>
      <c r="I1540" s="7"/>
    </row>
    <row r="1541" spans="7:9" ht="13.2">
      <c r="G1541" s="5"/>
      <c r="I1541" s="7"/>
    </row>
    <row r="1542" spans="7:9" ht="13.2">
      <c r="G1542" s="5"/>
      <c r="I1542" s="7"/>
    </row>
    <row r="1543" spans="7:9" ht="13.2">
      <c r="G1543" s="5"/>
      <c r="I1543" s="7"/>
    </row>
    <row r="1544" spans="7:9" ht="13.2">
      <c r="G1544" s="5"/>
      <c r="I1544" s="7"/>
    </row>
    <row r="1545" spans="7:9" ht="13.2">
      <c r="G1545" s="5"/>
      <c r="I1545" s="7"/>
    </row>
    <row r="1546" spans="7:9" ht="13.2">
      <c r="G1546" s="5"/>
      <c r="I1546" s="7"/>
    </row>
    <row r="1547" spans="7:9" ht="13.2">
      <c r="G1547" s="5"/>
      <c r="I1547" s="7"/>
    </row>
    <row r="1548" spans="7:9" ht="13.2">
      <c r="G1548" s="5"/>
      <c r="I1548" s="7"/>
    </row>
    <row r="1549" spans="7:9" ht="13.2">
      <c r="G1549" s="5"/>
      <c r="I1549" s="7"/>
    </row>
    <row r="1550" spans="7:9" ht="13.2">
      <c r="G1550" s="5"/>
      <c r="I1550" s="7"/>
    </row>
    <row r="1551" spans="7:9" ht="13.2">
      <c r="G1551" s="5"/>
      <c r="I1551" s="7"/>
    </row>
    <row r="1552" spans="7:9" ht="13.2">
      <c r="G1552" s="5"/>
      <c r="I1552" s="7"/>
    </row>
    <row r="1553" spans="7:9" ht="13.2">
      <c r="G1553" s="5"/>
      <c r="I1553" s="7"/>
    </row>
    <row r="1554" spans="7:9" ht="13.2">
      <c r="G1554" s="5"/>
      <c r="I1554" s="7"/>
    </row>
    <row r="1555" spans="7:9" ht="13.2">
      <c r="G1555" s="5"/>
      <c r="I1555" s="7"/>
    </row>
    <row r="1556" spans="7:9" ht="13.2">
      <c r="G1556" s="5"/>
      <c r="I1556" s="7"/>
    </row>
    <row r="1557" spans="7:9" ht="13.2">
      <c r="G1557" s="5"/>
      <c r="I1557" s="7"/>
    </row>
    <row r="1558" spans="7:9" ht="13.2">
      <c r="G1558" s="5"/>
      <c r="I1558" s="7"/>
    </row>
    <row r="1559" spans="7:9" ht="13.2">
      <c r="G1559" s="5"/>
      <c r="I1559" s="7"/>
    </row>
    <row r="1560" spans="7:9" ht="13.2">
      <c r="G1560" s="5"/>
      <c r="I1560" s="7"/>
    </row>
    <row r="1561" spans="7:9" ht="13.2">
      <c r="G1561" s="5"/>
      <c r="I1561" s="7"/>
    </row>
    <row r="1562" spans="7:9" ht="13.2">
      <c r="G1562" s="5"/>
      <c r="I1562" s="7"/>
    </row>
    <row r="1563" spans="7:9" ht="13.2">
      <c r="G1563" s="5"/>
      <c r="I1563" s="7"/>
    </row>
    <row r="1564" spans="7:9" ht="13.2">
      <c r="G1564" s="5"/>
      <c r="I1564" s="7"/>
    </row>
    <row r="1565" spans="7:9" ht="13.2">
      <c r="G1565" s="5"/>
      <c r="I1565" s="7"/>
    </row>
    <row r="1566" spans="7:9" ht="13.2">
      <c r="G1566" s="5"/>
      <c r="I1566" s="7"/>
    </row>
    <row r="1567" spans="7:9" ht="13.2">
      <c r="G1567" s="5"/>
      <c r="I1567" s="7"/>
    </row>
    <row r="1568" spans="7:9" ht="13.2">
      <c r="G1568" s="5"/>
      <c r="I1568" s="7"/>
    </row>
    <row r="1569" spans="7:9" ht="13.2">
      <c r="G1569" s="5"/>
      <c r="I1569" s="7"/>
    </row>
    <row r="1570" spans="7:9" ht="13.2">
      <c r="G1570" s="5"/>
      <c r="I1570" s="7"/>
    </row>
    <row r="1571" spans="7:9" ht="13.2">
      <c r="G1571" s="5"/>
      <c r="I1571" s="7"/>
    </row>
    <row r="1572" spans="7:9" ht="13.2">
      <c r="G1572" s="5"/>
      <c r="I1572" s="7"/>
    </row>
    <row r="1573" spans="7:9" ht="13.2">
      <c r="G1573" s="5"/>
      <c r="I1573" s="7"/>
    </row>
    <row r="1574" spans="7:9" ht="13.2">
      <c r="G1574" s="5"/>
      <c r="I1574" s="7"/>
    </row>
    <row r="1575" spans="7:9" ht="13.2">
      <c r="G1575" s="5"/>
      <c r="I1575" s="7"/>
    </row>
    <row r="1576" spans="7:9" ht="13.2">
      <c r="G1576" s="5"/>
      <c r="I1576" s="7"/>
    </row>
    <row r="1577" spans="7:9" ht="13.2">
      <c r="G1577" s="5"/>
      <c r="I1577" s="7"/>
    </row>
    <row r="1578" spans="7:9" ht="13.2">
      <c r="G1578" s="5"/>
      <c r="I1578" s="7"/>
    </row>
    <row r="1579" spans="7:9" ht="13.2">
      <c r="G1579" s="5"/>
      <c r="I1579" s="7"/>
    </row>
    <row r="1580" spans="7:9" ht="13.2">
      <c r="G1580" s="5"/>
      <c r="I1580" s="7"/>
    </row>
    <row r="1581" spans="7:9" ht="13.2">
      <c r="G1581" s="5"/>
      <c r="I1581" s="7"/>
    </row>
    <row r="1582" spans="7:9" ht="13.2">
      <c r="G1582" s="5"/>
      <c r="I1582" s="7"/>
    </row>
    <row r="1583" spans="7:9" ht="13.2">
      <c r="G1583" s="5"/>
      <c r="I1583" s="7"/>
    </row>
    <row r="1584" spans="7:9" ht="13.2">
      <c r="G1584" s="5"/>
      <c r="I1584" s="7"/>
    </row>
    <row r="1585" spans="7:9" ht="13.2">
      <c r="G1585" s="5"/>
      <c r="I1585" s="7"/>
    </row>
    <row r="1586" spans="7:9" ht="13.2">
      <c r="G1586" s="5"/>
      <c r="I1586" s="7"/>
    </row>
    <row r="1587" spans="7:9" ht="13.2">
      <c r="G1587" s="5"/>
      <c r="I1587" s="7"/>
    </row>
    <row r="1588" spans="7:9" ht="13.2">
      <c r="G1588" s="5"/>
      <c r="I1588" s="7"/>
    </row>
    <row r="1589" spans="7:9" ht="13.2">
      <c r="G1589" s="5"/>
      <c r="I1589" s="7"/>
    </row>
    <row r="1590" spans="7:9" ht="13.2">
      <c r="G1590" s="5"/>
      <c r="I1590" s="7"/>
    </row>
    <row r="1591" spans="7:9" ht="13.2">
      <c r="G1591" s="5"/>
      <c r="I1591" s="7"/>
    </row>
    <row r="1592" spans="7:9" ht="13.2">
      <c r="G1592" s="5"/>
      <c r="I1592" s="7"/>
    </row>
    <row r="1593" spans="7:9" ht="13.2">
      <c r="G1593" s="5"/>
      <c r="I1593" s="7"/>
    </row>
    <row r="1594" spans="7:9" ht="13.2">
      <c r="G1594" s="5"/>
      <c r="I1594" s="7"/>
    </row>
    <row r="1595" spans="7:9" ht="13.2">
      <c r="G1595" s="5"/>
      <c r="I1595" s="7"/>
    </row>
    <row r="1596" spans="7:9" ht="13.2">
      <c r="G1596" s="5"/>
      <c r="I1596" s="7"/>
    </row>
    <row r="1597" spans="7:9" ht="13.2">
      <c r="G1597" s="5"/>
      <c r="I1597" s="7"/>
    </row>
    <row r="1598" spans="7:9" ht="13.2">
      <c r="G1598" s="5"/>
      <c r="I1598" s="7"/>
    </row>
    <row r="1599" spans="7:9" ht="13.2">
      <c r="G1599" s="5"/>
      <c r="I1599" s="7"/>
    </row>
    <row r="1600" spans="7:9" ht="13.2">
      <c r="G1600" s="5"/>
      <c r="I1600" s="7"/>
    </row>
    <row r="1601" spans="7:9" ht="13.2">
      <c r="G1601" s="5"/>
      <c r="I1601" s="7"/>
    </row>
    <row r="1602" spans="7:9" ht="13.2">
      <c r="G1602" s="5"/>
      <c r="I1602" s="7"/>
    </row>
    <row r="1603" spans="7:9" ht="13.2">
      <c r="G1603" s="5"/>
      <c r="I1603" s="7"/>
    </row>
    <row r="1604" spans="7:9" ht="13.2">
      <c r="G1604" s="5"/>
      <c r="I1604" s="7"/>
    </row>
    <row r="1605" spans="7:9" ht="13.2">
      <c r="G1605" s="5"/>
      <c r="I1605" s="7"/>
    </row>
    <row r="1606" spans="7:9" ht="13.2">
      <c r="G1606" s="5"/>
      <c r="I1606" s="7"/>
    </row>
    <row r="1607" spans="7:9" ht="13.2">
      <c r="G1607" s="5"/>
      <c r="I1607" s="7"/>
    </row>
    <row r="1608" spans="7:9" ht="13.2">
      <c r="G1608" s="5"/>
      <c r="I1608" s="7"/>
    </row>
    <row r="1609" spans="7:9" ht="13.2">
      <c r="G1609" s="5"/>
      <c r="I1609" s="7"/>
    </row>
    <row r="1610" spans="7:9" ht="13.2">
      <c r="G1610" s="5"/>
      <c r="I1610" s="7"/>
    </row>
    <row r="1611" spans="7:9" ht="13.2">
      <c r="G1611" s="5"/>
      <c r="I1611" s="7"/>
    </row>
    <row r="1612" spans="7:9" ht="13.2">
      <c r="G1612" s="5"/>
      <c r="I1612" s="7"/>
    </row>
    <row r="1613" spans="7:9" ht="13.2">
      <c r="G1613" s="5"/>
      <c r="I1613" s="7"/>
    </row>
    <row r="1614" spans="7:9" ht="13.2">
      <c r="G1614" s="5"/>
      <c r="I1614" s="7"/>
    </row>
    <row r="1615" spans="7:9" ht="13.2">
      <c r="G1615" s="5"/>
      <c r="I1615" s="7"/>
    </row>
    <row r="1616" spans="7:9" ht="13.2">
      <c r="G1616" s="5"/>
      <c r="I1616" s="7"/>
    </row>
    <row r="1617" spans="7:9" ht="13.2">
      <c r="G1617" s="5"/>
      <c r="I1617" s="7"/>
    </row>
    <row r="1618" spans="7:9" ht="13.2">
      <c r="G1618" s="5"/>
      <c r="I1618" s="7"/>
    </row>
    <row r="1619" spans="7:9" ht="13.2">
      <c r="G1619" s="5"/>
      <c r="I1619" s="7"/>
    </row>
    <row r="1620" spans="7:9" ht="13.2">
      <c r="G1620" s="5"/>
      <c r="I1620" s="7"/>
    </row>
    <row r="1621" spans="7:9" ht="13.2">
      <c r="G1621" s="5"/>
      <c r="I1621" s="7"/>
    </row>
    <row r="1622" spans="7:9" ht="13.2">
      <c r="G1622" s="5"/>
      <c r="I1622" s="7"/>
    </row>
    <row r="1623" spans="7:9" ht="13.2">
      <c r="G1623" s="5"/>
      <c r="I1623" s="7"/>
    </row>
    <row r="1624" spans="7:9" ht="13.2">
      <c r="G1624" s="5"/>
      <c r="I1624" s="7"/>
    </row>
    <row r="1625" spans="7:9" ht="13.2">
      <c r="G1625" s="5"/>
      <c r="I1625" s="7"/>
    </row>
    <row r="1626" spans="7:9" ht="13.2">
      <c r="G1626" s="5"/>
      <c r="I1626" s="7"/>
    </row>
    <row r="1627" spans="7:9" ht="13.2">
      <c r="G1627" s="5"/>
      <c r="I1627" s="7"/>
    </row>
    <row r="1628" spans="7:9" ht="13.2">
      <c r="G1628" s="5"/>
      <c r="I1628" s="7"/>
    </row>
    <row r="1629" spans="7:9" ht="13.2">
      <c r="G1629" s="5"/>
      <c r="I1629" s="7"/>
    </row>
    <row r="1630" spans="7:9" ht="13.2">
      <c r="G1630" s="5"/>
      <c r="I1630" s="7"/>
    </row>
    <row r="1631" spans="7:9" ht="13.2">
      <c r="G1631" s="5"/>
      <c r="I1631" s="7"/>
    </row>
    <row r="1632" spans="7:9" ht="13.2">
      <c r="G1632" s="5"/>
      <c r="I1632" s="7"/>
    </row>
    <row r="1633" spans="7:9" ht="13.2">
      <c r="G1633" s="5"/>
      <c r="I1633" s="7"/>
    </row>
    <row r="1634" spans="7:9" ht="13.2">
      <c r="G1634" s="5"/>
      <c r="I1634" s="7"/>
    </row>
    <row r="1635" spans="7:9" ht="13.2">
      <c r="G1635" s="5"/>
      <c r="I1635" s="7"/>
    </row>
    <row r="1636" spans="7:9" ht="13.2">
      <c r="G1636" s="5"/>
      <c r="I1636" s="7"/>
    </row>
    <row r="1637" spans="7:9" ht="13.2">
      <c r="G1637" s="5"/>
      <c r="I1637" s="7"/>
    </row>
    <row r="1638" spans="7:9" ht="13.2">
      <c r="G1638" s="5"/>
      <c r="I1638" s="7"/>
    </row>
    <row r="1639" spans="7:9" ht="13.2">
      <c r="G1639" s="5"/>
      <c r="I1639" s="7"/>
    </row>
    <row r="1640" spans="7:9" ht="13.2">
      <c r="G1640" s="5"/>
      <c r="I1640" s="7"/>
    </row>
    <row r="1641" spans="7:9" ht="13.2">
      <c r="G1641" s="5"/>
      <c r="I1641" s="7"/>
    </row>
    <row r="1642" spans="7:9" ht="13.2">
      <c r="G1642" s="5"/>
      <c r="I1642" s="7"/>
    </row>
    <row r="1643" spans="7:9" ht="13.2">
      <c r="G1643" s="5"/>
      <c r="I1643" s="7"/>
    </row>
    <row r="1644" spans="7:9" ht="13.2">
      <c r="G1644" s="5"/>
      <c r="I1644" s="7"/>
    </row>
    <row r="1645" spans="7:9" ht="13.2">
      <c r="G1645" s="5"/>
      <c r="I1645" s="7"/>
    </row>
    <row r="1646" spans="7:9" ht="13.2">
      <c r="G1646" s="5"/>
      <c r="I1646" s="7"/>
    </row>
    <row r="1647" spans="7:9" ht="13.2">
      <c r="G1647" s="5"/>
      <c r="I1647" s="7"/>
    </row>
    <row r="1648" spans="7:9" ht="13.2">
      <c r="G1648" s="5"/>
      <c r="I1648" s="7"/>
    </row>
    <row r="1649" spans="7:9" ht="13.2">
      <c r="G1649" s="5"/>
      <c r="I1649" s="7"/>
    </row>
    <row r="1650" spans="7:9" ht="13.2">
      <c r="G1650" s="5"/>
      <c r="I1650" s="7"/>
    </row>
    <row r="1651" spans="7:9" ht="13.2">
      <c r="G1651" s="5"/>
      <c r="I1651" s="7"/>
    </row>
    <row r="1652" spans="7:9" ht="13.2">
      <c r="G1652" s="5"/>
      <c r="I1652" s="7"/>
    </row>
    <row r="1653" spans="7:9" ht="13.2">
      <c r="G1653" s="5"/>
      <c r="I1653" s="7"/>
    </row>
    <row r="1654" spans="7:9" ht="13.2">
      <c r="G1654" s="5"/>
      <c r="I1654" s="7"/>
    </row>
    <row r="1655" spans="7:9" ht="13.2">
      <c r="G1655" s="5"/>
      <c r="I1655" s="7"/>
    </row>
    <row r="1656" spans="7:9" ht="13.2">
      <c r="G1656" s="5"/>
      <c r="I1656" s="7"/>
    </row>
    <row r="1657" spans="7:9" ht="13.2">
      <c r="G1657" s="5"/>
      <c r="I1657" s="7"/>
    </row>
    <row r="1658" spans="7:9" ht="13.2">
      <c r="G1658" s="5"/>
      <c r="I1658" s="7"/>
    </row>
    <row r="1659" spans="7:9" ht="13.2">
      <c r="G1659" s="5"/>
      <c r="I1659" s="7"/>
    </row>
    <row r="1660" spans="7:9" ht="13.2">
      <c r="G1660" s="5"/>
      <c r="I1660" s="7"/>
    </row>
    <row r="1661" spans="7:9" ht="13.2">
      <c r="G1661" s="5"/>
      <c r="I1661" s="7"/>
    </row>
    <row r="1662" spans="7:9" ht="13.2">
      <c r="G1662" s="5"/>
      <c r="I1662" s="7"/>
    </row>
    <row r="1663" spans="7:9" ht="13.2">
      <c r="G1663" s="5"/>
      <c r="I1663" s="7"/>
    </row>
    <row r="1664" spans="7:9" ht="13.2">
      <c r="G1664" s="5"/>
      <c r="I1664" s="7"/>
    </row>
    <row r="1665" spans="7:9" ht="13.2">
      <c r="G1665" s="5"/>
      <c r="I1665" s="7"/>
    </row>
    <row r="1666" spans="7:9" ht="13.2">
      <c r="G1666" s="5"/>
      <c r="I1666" s="7"/>
    </row>
    <row r="1667" spans="7:9" ht="13.2">
      <c r="G1667" s="5"/>
      <c r="I1667" s="7"/>
    </row>
    <row r="1668" spans="7:9" ht="13.2">
      <c r="G1668" s="5"/>
      <c r="I1668" s="7"/>
    </row>
    <row r="1669" spans="7:9" ht="13.2">
      <c r="G1669" s="5"/>
      <c r="I1669" s="7"/>
    </row>
    <row r="1670" spans="7:9" ht="13.2">
      <c r="G1670" s="5"/>
      <c r="I1670" s="7"/>
    </row>
    <row r="1671" spans="7:9" ht="13.2">
      <c r="G1671" s="5"/>
      <c r="I1671" s="7"/>
    </row>
    <row r="1672" spans="7:9" ht="13.2">
      <c r="G1672" s="5"/>
      <c r="I1672" s="7"/>
    </row>
    <row r="1673" spans="7:9" ht="13.2">
      <c r="G1673" s="5"/>
      <c r="I1673" s="7"/>
    </row>
    <row r="1674" spans="7:9" ht="13.2">
      <c r="G1674" s="5"/>
      <c r="I1674" s="7"/>
    </row>
    <row r="1675" spans="7:9" ht="13.2">
      <c r="G1675" s="5"/>
      <c r="I1675" s="7"/>
    </row>
    <row r="1676" spans="7:9" ht="13.2">
      <c r="G1676" s="5"/>
      <c r="I1676" s="7"/>
    </row>
    <row r="1677" spans="7:9" ht="13.2">
      <c r="G1677" s="5"/>
      <c r="I1677" s="7"/>
    </row>
    <row r="1678" spans="7:9" ht="13.2">
      <c r="G1678" s="5"/>
      <c r="I1678" s="7"/>
    </row>
    <row r="1679" spans="7:9" ht="13.2">
      <c r="G1679" s="5"/>
      <c r="I1679" s="7"/>
    </row>
    <row r="1680" spans="7:9" ht="13.2">
      <c r="G1680" s="5"/>
      <c r="I1680" s="7"/>
    </row>
    <row r="1681" spans="7:9" ht="13.2">
      <c r="G1681" s="5"/>
      <c r="I1681" s="7"/>
    </row>
    <row r="1682" spans="7:9" ht="13.2">
      <c r="G1682" s="5"/>
      <c r="I1682" s="7"/>
    </row>
    <row r="1683" spans="7:9" ht="13.2">
      <c r="G1683" s="5"/>
      <c r="I1683" s="7"/>
    </row>
    <row r="1684" spans="7:9" ht="13.2">
      <c r="G1684" s="5"/>
      <c r="I1684" s="7"/>
    </row>
    <row r="1685" spans="7:9" ht="13.2">
      <c r="G1685" s="5"/>
      <c r="I1685" s="7"/>
    </row>
    <row r="1686" spans="7:9" ht="13.2">
      <c r="G1686" s="5"/>
      <c r="I1686" s="7"/>
    </row>
    <row r="1687" spans="7:9" ht="13.2">
      <c r="G1687" s="5"/>
      <c r="I1687" s="7"/>
    </row>
    <row r="1688" spans="7:9" ht="13.2">
      <c r="G1688" s="5"/>
      <c r="I1688" s="7"/>
    </row>
    <row r="1689" spans="7:9" ht="13.2">
      <c r="G1689" s="5"/>
      <c r="I1689" s="7"/>
    </row>
    <row r="1690" spans="7:9" ht="13.2">
      <c r="G1690" s="5"/>
      <c r="I1690" s="7"/>
    </row>
    <row r="1691" spans="7:9" ht="13.2">
      <c r="G1691" s="5"/>
      <c r="I1691" s="7"/>
    </row>
    <row r="1692" spans="7:9" ht="13.2">
      <c r="G1692" s="5"/>
      <c r="I1692" s="7"/>
    </row>
    <row r="1693" spans="7:9" ht="13.2">
      <c r="G1693" s="5"/>
      <c r="I1693" s="7"/>
    </row>
    <row r="1694" spans="7:9" ht="13.2">
      <c r="G1694" s="5"/>
      <c r="I1694" s="7"/>
    </row>
    <row r="1695" spans="7:9" ht="13.2">
      <c r="G1695" s="5"/>
      <c r="I1695" s="7"/>
    </row>
    <row r="1696" spans="7:9" ht="13.2">
      <c r="G1696" s="5"/>
      <c r="I1696" s="7"/>
    </row>
    <row r="1697" spans="7:9" ht="13.2">
      <c r="G1697" s="5"/>
      <c r="I1697" s="7"/>
    </row>
    <row r="1698" spans="7:9" ht="13.2">
      <c r="G1698" s="5"/>
      <c r="I1698" s="7"/>
    </row>
    <row r="1699" spans="7:9" ht="13.2">
      <c r="G1699" s="5"/>
      <c r="I1699" s="7"/>
    </row>
    <row r="1700" spans="7:9" ht="13.2">
      <c r="G1700" s="5"/>
      <c r="I1700" s="7"/>
    </row>
    <row r="1701" spans="7:9" ht="13.2">
      <c r="G1701" s="5"/>
      <c r="I1701" s="7"/>
    </row>
    <row r="1702" spans="7:9" ht="13.2">
      <c r="G1702" s="5"/>
      <c r="I1702" s="7"/>
    </row>
    <row r="1703" spans="7:9" ht="13.2">
      <c r="G1703" s="5"/>
      <c r="I1703" s="7"/>
    </row>
    <row r="1704" spans="7:9" ht="13.2">
      <c r="G1704" s="5"/>
      <c r="I1704" s="7"/>
    </row>
    <row r="1705" spans="7:9" ht="13.2">
      <c r="G1705" s="5"/>
      <c r="I1705" s="7"/>
    </row>
    <row r="1706" spans="7:9" ht="13.2">
      <c r="G1706" s="5"/>
      <c r="I1706" s="7"/>
    </row>
    <row r="1707" spans="7:9" ht="13.2">
      <c r="G1707" s="5"/>
      <c r="I1707" s="7"/>
    </row>
    <row r="1708" spans="7:9" ht="13.2">
      <c r="G1708" s="5"/>
      <c r="I1708" s="7"/>
    </row>
    <row r="1709" spans="7:9" ht="13.2">
      <c r="G1709" s="5"/>
      <c r="I1709" s="7"/>
    </row>
    <row r="1710" spans="7:9" ht="13.2">
      <c r="G1710" s="5"/>
      <c r="I1710" s="7"/>
    </row>
    <row r="1711" spans="7:9" ht="13.2">
      <c r="G1711" s="5"/>
      <c r="I1711" s="7"/>
    </row>
    <row r="1712" spans="7:9" ht="13.2">
      <c r="G1712" s="5"/>
      <c r="I1712" s="7"/>
    </row>
    <row r="1713" spans="7:9" ht="13.2">
      <c r="G1713" s="5"/>
      <c r="I1713" s="7"/>
    </row>
    <row r="1714" spans="7:9" ht="13.2">
      <c r="G1714" s="5"/>
      <c r="I1714" s="7"/>
    </row>
    <row r="1715" spans="7:9" ht="13.2">
      <c r="G1715" s="5"/>
      <c r="I1715" s="7"/>
    </row>
    <row r="1716" spans="7:9" ht="13.2">
      <c r="G1716" s="5"/>
      <c r="I1716" s="7"/>
    </row>
    <row r="1717" spans="7:9" ht="13.2">
      <c r="G1717" s="5"/>
      <c r="I1717" s="7"/>
    </row>
    <row r="1718" spans="7:9" ht="13.2">
      <c r="G1718" s="5"/>
      <c r="I1718" s="7"/>
    </row>
    <row r="1719" spans="7:9" ht="13.2">
      <c r="G1719" s="5"/>
      <c r="I1719" s="7"/>
    </row>
    <row r="1720" spans="7:9" ht="13.2">
      <c r="G1720" s="5"/>
      <c r="I1720" s="7"/>
    </row>
    <row r="1721" spans="7:9" ht="13.2">
      <c r="G1721" s="5"/>
      <c r="I1721" s="7"/>
    </row>
    <row r="1722" spans="7:9" ht="13.2">
      <c r="G1722" s="5"/>
      <c r="I1722" s="7"/>
    </row>
    <row r="1723" spans="7:9" ht="13.2">
      <c r="G1723" s="5"/>
      <c r="I1723" s="7"/>
    </row>
    <row r="1724" spans="7:9" ht="13.2">
      <c r="G1724" s="5"/>
      <c r="I1724" s="7"/>
    </row>
    <row r="1725" spans="7:9" ht="13.2">
      <c r="G1725" s="5"/>
      <c r="I1725" s="7"/>
    </row>
    <row r="1726" spans="7:9" ht="13.2">
      <c r="G1726" s="5"/>
      <c r="I1726" s="7"/>
    </row>
    <row r="1727" spans="7:9" ht="13.2">
      <c r="G1727" s="5"/>
      <c r="I1727" s="7"/>
    </row>
    <row r="1728" spans="7:9" ht="13.2">
      <c r="G1728" s="5"/>
      <c r="I1728" s="7"/>
    </row>
    <row r="1729" spans="7:9" ht="13.2">
      <c r="G1729" s="5"/>
      <c r="I1729" s="7"/>
    </row>
    <row r="1730" spans="7:9" ht="13.2">
      <c r="G1730" s="5"/>
      <c r="I1730" s="7"/>
    </row>
    <row r="1731" spans="7:9" ht="13.2">
      <c r="G1731" s="5"/>
      <c r="I1731" s="7"/>
    </row>
    <row r="1732" spans="7:9" ht="13.2">
      <c r="G1732" s="5"/>
      <c r="I1732" s="7"/>
    </row>
    <row r="1733" spans="7:9" ht="13.2">
      <c r="G1733" s="5"/>
      <c r="I1733" s="7"/>
    </row>
    <row r="1734" spans="7:9" ht="13.2">
      <c r="G1734" s="5"/>
      <c r="I1734" s="7"/>
    </row>
    <row r="1735" spans="7:9" ht="13.2">
      <c r="G1735" s="5"/>
      <c r="I1735" s="7"/>
    </row>
    <row r="1736" spans="7:9" ht="13.2">
      <c r="G1736" s="5"/>
      <c r="I1736" s="7"/>
    </row>
    <row r="1737" spans="7:9" ht="13.2">
      <c r="G1737" s="5"/>
      <c r="I1737" s="7"/>
    </row>
    <row r="1738" spans="7:9" ht="13.2">
      <c r="G1738" s="5"/>
      <c r="I1738" s="7"/>
    </row>
    <row r="1739" spans="7:9" ht="13.2">
      <c r="G1739" s="5"/>
      <c r="I1739" s="7"/>
    </row>
    <row r="1740" spans="7:9" ht="13.2">
      <c r="G1740" s="5"/>
      <c r="I1740" s="7"/>
    </row>
    <row r="1741" spans="7:9" ht="13.2">
      <c r="G1741" s="5"/>
      <c r="I1741" s="7"/>
    </row>
    <row r="1742" spans="7:9" ht="13.2">
      <c r="G1742" s="5"/>
      <c r="I1742" s="7"/>
    </row>
    <row r="1743" spans="7:9" ht="13.2">
      <c r="G1743" s="5"/>
      <c r="I1743" s="7"/>
    </row>
    <row r="1744" spans="7:9" ht="13.2">
      <c r="G1744" s="5"/>
      <c r="I1744" s="7"/>
    </row>
    <row r="1745" spans="7:9" ht="13.2">
      <c r="G1745" s="5"/>
      <c r="I1745" s="7"/>
    </row>
    <row r="1746" spans="7:9" ht="13.2">
      <c r="G1746" s="5"/>
      <c r="I1746" s="7"/>
    </row>
    <row r="1747" spans="7:9" ht="13.2">
      <c r="G1747" s="5"/>
      <c r="I1747" s="7"/>
    </row>
    <row r="1748" spans="7:9" ht="13.2">
      <c r="G1748" s="5"/>
      <c r="I1748" s="7"/>
    </row>
    <row r="1749" spans="7:9" ht="13.2">
      <c r="G1749" s="5"/>
      <c r="I1749" s="7"/>
    </row>
    <row r="1750" spans="7:9" ht="13.2">
      <c r="G1750" s="5"/>
      <c r="I1750" s="7"/>
    </row>
    <row r="1751" spans="7:9" ht="13.2">
      <c r="G1751" s="5"/>
      <c r="I1751" s="7"/>
    </row>
    <row r="1752" spans="7:9" ht="13.2">
      <c r="G1752" s="5"/>
      <c r="I1752" s="7"/>
    </row>
    <row r="1753" spans="7:9" ht="13.2">
      <c r="G1753" s="5"/>
      <c r="I1753" s="7"/>
    </row>
    <row r="1754" spans="7:9" ht="13.2">
      <c r="G1754" s="5"/>
      <c r="I1754" s="7"/>
    </row>
    <row r="1755" spans="7:9" ht="13.2">
      <c r="G1755" s="5"/>
      <c r="I1755" s="7"/>
    </row>
    <row r="1756" spans="7:9" ht="13.2">
      <c r="G1756" s="5"/>
      <c r="I1756" s="7"/>
    </row>
    <row r="1757" spans="7:9" ht="13.2">
      <c r="G1757" s="5"/>
      <c r="I1757" s="7"/>
    </row>
    <row r="1758" spans="7:9" ht="13.2">
      <c r="G1758" s="5"/>
      <c r="I1758" s="7"/>
    </row>
    <row r="1759" spans="7:9" ht="13.2">
      <c r="G1759" s="5"/>
      <c r="I1759" s="7"/>
    </row>
    <row r="1760" spans="7:9" ht="13.2">
      <c r="G1760" s="5"/>
      <c r="I1760" s="7"/>
    </row>
    <row r="1761" spans="7:9" ht="13.2">
      <c r="G1761" s="5"/>
      <c r="I1761" s="7"/>
    </row>
    <row r="1762" spans="7:9" ht="13.2">
      <c r="G1762" s="5"/>
      <c r="I1762" s="7"/>
    </row>
    <row r="1763" spans="7:9" ht="13.2">
      <c r="G1763" s="5"/>
      <c r="I1763" s="7"/>
    </row>
    <row r="1764" spans="7:9" ht="13.2">
      <c r="G1764" s="5"/>
      <c r="I1764" s="7"/>
    </row>
    <row r="1765" spans="7:9" ht="13.2">
      <c r="G1765" s="5"/>
      <c r="I1765" s="7"/>
    </row>
    <row r="1766" spans="7:9" ht="13.2">
      <c r="G1766" s="5"/>
      <c r="I1766" s="7"/>
    </row>
    <row r="1767" spans="7:9" ht="13.2">
      <c r="G1767" s="5"/>
      <c r="I1767" s="7"/>
    </row>
    <row r="1768" spans="7:9" ht="13.2">
      <c r="G1768" s="5"/>
      <c r="I1768" s="7"/>
    </row>
    <row r="1769" spans="7:9" ht="13.2">
      <c r="G1769" s="5"/>
      <c r="I1769" s="7"/>
    </row>
    <row r="1770" spans="7:9" ht="13.2">
      <c r="G1770" s="5"/>
      <c r="I1770" s="7"/>
    </row>
    <row r="1771" spans="7:9" ht="13.2">
      <c r="G1771" s="5"/>
      <c r="I1771" s="7"/>
    </row>
    <row r="1772" spans="7:9" ht="13.2">
      <c r="G1772" s="5"/>
      <c r="I1772" s="7"/>
    </row>
    <row r="1773" spans="7:9" ht="13.2">
      <c r="G1773" s="5"/>
      <c r="I1773" s="7"/>
    </row>
    <row r="1774" spans="7:9" ht="13.2">
      <c r="G1774" s="5"/>
      <c r="I1774" s="7"/>
    </row>
    <row r="1775" spans="7:9" ht="13.2">
      <c r="G1775" s="5"/>
      <c r="I1775" s="7"/>
    </row>
    <row r="1776" spans="7:9" ht="13.2">
      <c r="G1776" s="5"/>
      <c r="I1776" s="7"/>
    </row>
    <row r="1777" spans="7:9" ht="13.2">
      <c r="G1777" s="5"/>
      <c r="I1777" s="7"/>
    </row>
    <row r="1778" spans="7:9" ht="13.2">
      <c r="G1778" s="5"/>
      <c r="I1778" s="7"/>
    </row>
    <row r="1779" spans="7:9" ht="13.2">
      <c r="G1779" s="5"/>
      <c r="I1779" s="7"/>
    </row>
    <row r="1780" spans="7:9" ht="13.2">
      <c r="G1780" s="5"/>
      <c r="I1780" s="7"/>
    </row>
    <row r="1781" spans="7:9" ht="13.2">
      <c r="G1781" s="5"/>
      <c r="I1781" s="7"/>
    </row>
    <row r="1782" spans="7:9" ht="13.2">
      <c r="G1782" s="5"/>
      <c r="I1782" s="7"/>
    </row>
    <row r="1783" spans="7:9" ht="13.2">
      <c r="G1783" s="5"/>
      <c r="I1783" s="7"/>
    </row>
    <row r="1784" spans="7:9" ht="13.2">
      <c r="G1784" s="5"/>
      <c r="I1784" s="7"/>
    </row>
    <row r="1785" spans="7:9" ht="13.2">
      <c r="G1785" s="5"/>
      <c r="I1785" s="7"/>
    </row>
    <row r="1786" spans="7:9" ht="13.2">
      <c r="G1786" s="5"/>
      <c r="I1786" s="7"/>
    </row>
    <row r="1787" spans="7:9" ht="13.2">
      <c r="G1787" s="5"/>
      <c r="I1787" s="7"/>
    </row>
    <row r="1788" spans="7:9" ht="13.2">
      <c r="G1788" s="5"/>
      <c r="I1788" s="7"/>
    </row>
    <row r="1789" spans="7:9" ht="13.2">
      <c r="G1789" s="5"/>
      <c r="I1789" s="7"/>
    </row>
    <row r="1790" spans="7:9" ht="13.2">
      <c r="G1790" s="5"/>
      <c r="I1790" s="7"/>
    </row>
    <row r="1791" spans="7:9" ht="13.2">
      <c r="G1791" s="5"/>
      <c r="I1791" s="7"/>
    </row>
    <row r="1792" spans="7:9" ht="13.2">
      <c r="G1792" s="5"/>
      <c r="I1792" s="7"/>
    </row>
    <row r="1793" spans="7:9" ht="13.2">
      <c r="G1793" s="5"/>
      <c r="I1793" s="7"/>
    </row>
    <row r="1794" spans="7:9" ht="13.2">
      <c r="G1794" s="5"/>
      <c r="I1794" s="7"/>
    </row>
    <row r="1795" spans="7:9" ht="13.2">
      <c r="G1795" s="5"/>
      <c r="I1795" s="7"/>
    </row>
    <row r="1796" spans="7:9" ht="13.2">
      <c r="G1796" s="5"/>
      <c r="I1796" s="7"/>
    </row>
    <row r="1797" spans="7:9" ht="13.2">
      <c r="G1797" s="5"/>
      <c r="I1797" s="7"/>
    </row>
    <row r="1798" spans="7:9" ht="13.2">
      <c r="G1798" s="5"/>
      <c r="I1798" s="7"/>
    </row>
    <row r="1799" spans="7:9" ht="13.2">
      <c r="G1799" s="5"/>
      <c r="I1799" s="7"/>
    </row>
    <row r="1800" spans="7:9" ht="13.2">
      <c r="G1800" s="5"/>
      <c r="I1800" s="7"/>
    </row>
    <row r="1801" spans="7:9" ht="13.2">
      <c r="G1801" s="5"/>
      <c r="I1801" s="7"/>
    </row>
    <row r="1802" spans="7:9" ht="13.2">
      <c r="G1802" s="5"/>
      <c r="I1802" s="7"/>
    </row>
    <row r="1803" spans="7:9" ht="13.2">
      <c r="G1803" s="5"/>
      <c r="I1803" s="7"/>
    </row>
    <row r="1804" spans="7:9" ht="13.2">
      <c r="G1804" s="5"/>
      <c r="I1804" s="7"/>
    </row>
    <row r="1805" spans="7:9" ht="13.2">
      <c r="G1805" s="5"/>
      <c r="I1805" s="7"/>
    </row>
    <row r="1806" spans="7:9" ht="13.2">
      <c r="G1806" s="5"/>
      <c r="I1806" s="7"/>
    </row>
    <row r="1807" spans="7:9" ht="13.2">
      <c r="G1807" s="5"/>
      <c r="I1807" s="7"/>
    </row>
    <row r="1808" spans="7:9" ht="13.2">
      <c r="G1808" s="5"/>
      <c r="I1808" s="7"/>
    </row>
    <row r="1809" spans="7:9" ht="13.2">
      <c r="G1809" s="5"/>
      <c r="I1809" s="7"/>
    </row>
    <row r="1810" spans="7:9" ht="13.2">
      <c r="G1810" s="5"/>
      <c r="I1810" s="7"/>
    </row>
    <row r="1811" spans="7:9" ht="13.2">
      <c r="G1811" s="5"/>
      <c r="I1811" s="7"/>
    </row>
    <row r="1812" spans="7:9" ht="13.2">
      <c r="G1812" s="5"/>
      <c r="I1812" s="7"/>
    </row>
    <row r="1813" spans="7:9" ht="13.2">
      <c r="G1813" s="5"/>
      <c r="I1813" s="7"/>
    </row>
    <row r="1814" spans="7:9" ht="13.2">
      <c r="G1814" s="5"/>
      <c r="I1814" s="7"/>
    </row>
    <row r="1815" spans="7:9" ht="13.2">
      <c r="G1815" s="5"/>
      <c r="I1815" s="7"/>
    </row>
    <row r="1816" spans="7:9" ht="13.2">
      <c r="G1816" s="5"/>
      <c r="I1816" s="7"/>
    </row>
    <row r="1817" spans="7:9" ht="13.2">
      <c r="G1817" s="5"/>
      <c r="I1817" s="7"/>
    </row>
    <row r="1818" spans="7:9" ht="13.2">
      <c r="G1818" s="5"/>
      <c r="I1818" s="7"/>
    </row>
    <row r="1819" spans="7:9" ht="13.2">
      <c r="G1819" s="5"/>
      <c r="I1819" s="7"/>
    </row>
    <row r="1820" spans="7:9" ht="13.2">
      <c r="G1820" s="5"/>
      <c r="I1820" s="7"/>
    </row>
    <row r="1821" spans="7:9" ht="13.2">
      <c r="G1821" s="5"/>
      <c r="I1821" s="7"/>
    </row>
    <row r="1822" spans="7:9" ht="13.2">
      <c r="G1822" s="5"/>
      <c r="I1822" s="7"/>
    </row>
    <row r="1823" spans="7:9" ht="13.2">
      <c r="G1823" s="5"/>
      <c r="I1823" s="7"/>
    </row>
    <row r="1824" spans="7:9" ht="13.2">
      <c r="G1824" s="5"/>
      <c r="I1824" s="7"/>
    </row>
    <row r="1825" spans="7:9" ht="13.2">
      <c r="G1825" s="5"/>
      <c r="I1825" s="7"/>
    </row>
    <row r="1826" spans="7:9" ht="13.2">
      <c r="G1826" s="5"/>
      <c r="I1826" s="7"/>
    </row>
    <row r="1827" spans="7:9" ht="13.2">
      <c r="G1827" s="5"/>
      <c r="I1827" s="7"/>
    </row>
    <row r="1828" spans="7:9" ht="13.2">
      <c r="G1828" s="5"/>
      <c r="I1828" s="7"/>
    </row>
    <row r="1829" spans="7:9" ht="13.2">
      <c r="G1829" s="5"/>
      <c r="I1829" s="7"/>
    </row>
    <row r="1830" spans="7:9" ht="13.2">
      <c r="G1830" s="5"/>
      <c r="I1830" s="7"/>
    </row>
    <row r="1831" spans="7:9" ht="13.2">
      <c r="G1831" s="5"/>
      <c r="I1831" s="7"/>
    </row>
    <row r="1832" spans="7:9" ht="13.2">
      <c r="G1832" s="5"/>
      <c r="I1832" s="7"/>
    </row>
    <row r="1833" spans="7:9" ht="13.2">
      <c r="G1833" s="5"/>
      <c r="I1833" s="7"/>
    </row>
    <row r="1834" spans="7:9" ht="13.2">
      <c r="G1834" s="5"/>
      <c r="I1834" s="7"/>
    </row>
    <row r="1835" spans="7:9" ht="13.2">
      <c r="G1835" s="5"/>
      <c r="I1835" s="7"/>
    </row>
    <row r="1836" spans="7:9" ht="13.2">
      <c r="G1836" s="5"/>
      <c r="I1836" s="7"/>
    </row>
    <row r="1837" spans="7:9" ht="13.2">
      <c r="G1837" s="5"/>
      <c r="I1837" s="7"/>
    </row>
    <row r="1838" spans="7:9" ht="13.2">
      <c r="G1838" s="5"/>
      <c r="I1838" s="7"/>
    </row>
    <row r="1839" spans="7:9" ht="13.2">
      <c r="G1839" s="5"/>
      <c r="I1839" s="7"/>
    </row>
    <row r="1840" spans="7:9" ht="13.2">
      <c r="G1840" s="5"/>
      <c r="I1840" s="7"/>
    </row>
    <row r="1841" spans="7:9" ht="13.2">
      <c r="G1841" s="5"/>
      <c r="I1841" s="7"/>
    </row>
  </sheetData>
  <autoFilter ref="A1:X1841" xr:uid="{00000000-0009-0000-0000-00000A000000}"/>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Y101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36.77734375" customWidth="1"/>
    <col min="2" max="3" width="46.88671875" customWidth="1"/>
    <col min="4" max="4" width="14.88671875" customWidth="1"/>
    <col min="5" max="6" width="12.6640625" customWidth="1"/>
    <col min="7" max="10" width="24.21875" customWidth="1"/>
  </cols>
  <sheetData>
    <row r="1" spans="1:25">
      <c r="A1" s="9" t="s">
        <v>0</v>
      </c>
      <c r="B1" s="9" t="s">
        <v>1</v>
      </c>
      <c r="C1" s="9" t="s">
        <v>2</v>
      </c>
      <c r="D1" s="9" t="s">
        <v>3</v>
      </c>
      <c r="E1" s="9" t="s">
        <v>4</v>
      </c>
      <c r="F1" s="9" t="s">
        <v>5</v>
      </c>
      <c r="G1" s="12" t="s">
        <v>6</v>
      </c>
      <c r="H1" s="12" t="s">
        <v>7</v>
      </c>
      <c r="I1" s="12" t="s">
        <v>8</v>
      </c>
      <c r="J1" s="9" t="s">
        <v>9</v>
      </c>
      <c r="K1" s="9" t="s">
        <v>10</v>
      </c>
      <c r="L1" s="9" t="s">
        <v>205</v>
      </c>
      <c r="M1" s="9"/>
      <c r="N1" s="9"/>
      <c r="O1" s="9"/>
      <c r="P1" s="9"/>
      <c r="Q1" s="9"/>
      <c r="R1" s="9"/>
      <c r="S1" s="9"/>
      <c r="T1" s="9"/>
      <c r="U1" s="9"/>
      <c r="V1" s="9"/>
      <c r="W1" s="9"/>
      <c r="X1" s="9"/>
      <c r="Y1" s="9"/>
    </row>
    <row r="2" spans="1:25">
      <c r="A2" s="42" t="s">
        <v>20726</v>
      </c>
      <c r="B2" s="13" t="s">
        <v>20727</v>
      </c>
      <c r="C2" s="13" t="s">
        <v>20728</v>
      </c>
      <c r="D2" s="5" t="s">
        <v>20729</v>
      </c>
      <c r="E2" s="71" t="s">
        <v>20730</v>
      </c>
      <c r="F2" s="5" t="s">
        <v>20731</v>
      </c>
      <c r="G2" s="5" t="s">
        <v>18616</v>
      </c>
      <c r="H2" s="6" t="s">
        <v>20732</v>
      </c>
      <c r="I2" s="7" t="s">
        <v>20733</v>
      </c>
      <c r="J2" s="13" t="s">
        <v>20734</v>
      </c>
      <c r="K2" s="13"/>
      <c r="L2" s="13" t="s">
        <v>57</v>
      </c>
      <c r="M2" s="13"/>
      <c r="N2" s="13"/>
      <c r="O2" s="13"/>
      <c r="P2" s="13"/>
      <c r="Q2" s="13"/>
      <c r="R2" s="13"/>
      <c r="S2" s="13"/>
      <c r="T2" s="13"/>
      <c r="U2" s="13"/>
      <c r="V2" s="13"/>
      <c r="W2" s="13"/>
      <c r="X2" s="13"/>
      <c r="Y2" s="13"/>
    </row>
    <row r="3" spans="1:25">
      <c r="A3" s="42" t="s">
        <v>20735</v>
      </c>
      <c r="B3" s="13" t="s">
        <v>20736</v>
      </c>
      <c r="C3" s="13" t="s">
        <v>20737</v>
      </c>
      <c r="D3" s="5" t="s">
        <v>20738</v>
      </c>
      <c r="E3" s="71" t="s">
        <v>20739</v>
      </c>
      <c r="F3" s="5" t="s">
        <v>20740</v>
      </c>
      <c r="G3" s="5" t="s">
        <v>20741</v>
      </c>
      <c r="H3" s="6" t="s">
        <v>20742</v>
      </c>
      <c r="I3" s="7" t="s">
        <v>20743</v>
      </c>
      <c r="J3" s="13" t="s">
        <v>20744</v>
      </c>
      <c r="K3" s="13"/>
      <c r="L3" s="13" t="s">
        <v>57</v>
      </c>
      <c r="M3" s="13"/>
      <c r="N3" s="13"/>
      <c r="O3" s="13"/>
      <c r="P3" s="13"/>
      <c r="Q3" s="13"/>
      <c r="R3" s="13"/>
      <c r="S3" s="13"/>
      <c r="T3" s="13"/>
      <c r="U3" s="13"/>
      <c r="V3" s="13"/>
      <c r="W3" s="13"/>
      <c r="X3" s="13"/>
      <c r="Y3" s="13"/>
    </row>
    <row r="4" spans="1:25">
      <c r="A4" s="42" t="s">
        <v>20745</v>
      </c>
      <c r="B4" s="13" t="s">
        <v>3717</v>
      </c>
      <c r="C4" s="13" t="s">
        <v>3718</v>
      </c>
      <c r="D4" s="5" t="s">
        <v>3717</v>
      </c>
      <c r="E4" s="71" t="s">
        <v>3719</v>
      </c>
      <c r="F4" s="5" t="s">
        <v>3720</v>
      </c>
      <c r="G4" s="5" t="s">
        <v>3721</v>
      </c>
      <c r="H4" s="6" t="s">
        <v>3722</v>
      </c>
      <c r="I4" s="7" t="s">
        <v>3720</v>
      </c>
      <c r="J4" s="13" t="s">
        <v>20746</v>
      </c>
      <c r="K4" s="13"/>
      <c r="L4" s="13" t="s">
        <v>57</v>
      </c>
      <c r="M4" s="13"/>
      <c r="N4" s="13"/>
      <c r="O4" s="13"/>
      <c r="P4" s="13"/>
      <c r="Q4" s="13"/>
      <c r="R4" s="13"/>
      <c r="S4" s="13"/>
      <c r="T4" s="13"/>
      <c r="U4" s="13"/>
      <c r="V4" s="13"/>
      <c r="W4" s="13"/>
      <c r="X4" s="13"/>
      <c r="Y4" s="13"/>
    </row>
    <row r="5" spans="1:25">
      <c r="A5" s="42" t="s">
        <v>20747</v>
      </c>
      <c r="B5" s="13" t="s">
        <v>20748</v>
      </c>
      <c r="C5" s="13" t="s">
        <v>20748</v>
      </c>
      <c r="D5" s="5" t="s">
        <v>20748</v>
      </c>
      <c r="E5" s="71" t="s">
        <v>20748</v>
      </c>
      <c r="F5" s="5" t="s">
        <v>20748</v>
      </c>
      <c r="G5" s="5" t="s">
        <v>20748</v>
      </c>
      <c r="H5" s="6" t="s">
        <v>20748</v>
      </c>
      <c r="I5" s="7" t="s">
        <v>20748</v>
      </c>
      <c r="J5" s="13" t="s">
        <v>17</v>
      </c>
      <c r="K5" s="13" t="s">
        <v>57</v>
      </c>
      <c r="L5" s="13" t="s">
        <v>57</v>
      </c>
      <c r="M5" s="13"/>
      <c r="N5" s="13"/>
      <c r="O5" s="13"/>
      <c r="P5" s="13"/>
      <c r="Q5" s="13"/>
      <c r="R5" s="13"/>
      <c r="S5" s="13"/>
      <c r="T5" s="13"/>
      <c r="U5" s="13"/>
      <c r="V5" s="13"/>
      <c r="W5" s="13"/>
      <c r="X5" s="13"/>
      <c r="Y5" s="13"/>
    </row>
    <row r="6" spans="1:25">
      <c r="A6" s="42" t="s">
        <v>20749</v>
      </c>
      <c r="B6" s="13" t="s">
        <v>20750</v>
      </c>
      <c r="C6" s="13" t="s">
        <v>20750</v>
      </c>
      <c r="D6" s="5" t="s">
        <v>20750</v>
      </c>
      <c r="E6" s="71" t="s">
        <v>20750</v>
      </c>
      <c r="F6" s="5" t="s">
        <v>20750</v>
      </c>
      <c r="G6" s="5" t="s">
        <v>20750</v>
      </c>
      <c r="H6" s="6" t="s">
        <v>20750</v>
      </c>
      <c r="I6" s="7" t="s">
        <v>20750</v>
      </c>
      <c r="J6" s="13" t="s">
        <v>17</v>
      </c>
      <c r="K6" s="13" t="s">
        <v>57</v>
      </c>
      <c r="L6" s="13" t="s">
        <v>57</v>
      </c>
      <c r="M6" s="13"/>
      <c r="N6" s="13"/>
      <c r="O6" s="13"/>
      <c r="P6" s="13"/>
      <c r="Q6" s="13"/>
      <c r="R6" s="13"/>
      <c r="S6" s="13"/>
      <c r="T6" s="13"/>
      <c r="U6" s="13"/>
      <c r="V6" s="13"/>
      <c r="W6" s="13"/>
      <c r="X6" s="13"/>
      <c r="Y6" s="13"/>
    </row>
    <row r="7" spans="1:25">
      <c r="A7" s="42" t="s">
        <v>20751</v>
      </c>
      <c r="B7" s="13" t="s">
        <v>20752</v>
      </c>
      <c r="C7" s="104" t="s">
        <v>20752</v>
      </c>
      <c r="D7" s="5" t="s">
        <v>20752</v>
      </c>
      <c r="E7" s="71" t="s">
        <v>20752</v>
      </c>
      <c r="F7" s="105" t="s">
        <v>20752</v>
      </c>
      <c r="G7" s="5" t="s">
        <v>20752</v>
      </c>
      <c r="H7" s="6" t="s">
        <v>20752</v>
      </c>
      <c r="I7" s="7" t="s">
        <v>20752</v>
      </c>
      <c r="J7" s="13" t="s">
        <v>17</v>
      </c>
      <c r="K7" s="13" t="s">
        <v>57</v>
      </c>
      <c r="L7" s="13" t="s">
        <v>57</v>
      </c>
      <c r="M7" s="13"/>
      <c r="N7" s="13"/>
      <c r="O7" s="13"/>
      <c r="P7" s="13"/>
      <c r="Q7" s="13"/>
      <c r="R7" s="13"/>
      <c r="S7" s="13"/>
      <c r="T7" s="13"/>
      <c r="U7" s="13"/>
      <c r="V7" s="13"/>
      <c r="W7" s="13"/>
      <c r="X7" s="13"/>
      <c r="Y7" s="13"/>
    </row>
    <row r="8" spans="1:25">
      <c r="A8" s="42" t="s">
        <v>20753</v>
      </c>
      <c r="B8" s="13" t="s">
        <v>20754</v>
      </c>
      <c r="C8" s="13" t="s">
        <v>20754</v>
      </c>
      <c r="D8" s="5" t="s">
        <v>20754</v>
      </c>
      <c r="E8" s="71" t="s">
        <v>20754</v>
      </c>
      <c r="F8" s="5" t="s">
        <v>20754</v>
      </c>
      <c r="G8" s="5" t="s">
        <v>20754</v>
      </c>
      <c r="H8" s="6" t="s">
        <v>20754</v>
      </c>
      <c r="I8" s="7" t="s">
        <v>20754</v>
      </c>
      <c r="J8" s="13" t="s">
        <v>17</v>
      </c>
      <c r="K8" s="13" t="s">
        <v>57</v>
      </c>
      <c r="L8" s="13" t="s">
        <v>57</v>
      </c>
      <c r="M8" s="13"/>
      <c r="N8" s="13"/>
      <c r="O8" s="13"/>
      <c r="P8" s="13"/>
      <c r="Q8" s="13"/>
      <c r="R8" s="13"/>
      <c r="S8" s="13"/>
      <c r="T8" s="13"/>
      <c r="U8" s="13"/>
      <c r="V8" s="13"/>
      <c r="W8" s="13"/>
      <c r="X8" s="13"/>
      <c r="Y8" s="13"/>
    </row>
    <row r="9" spans="1:25">
      <c r="A9" s="42" t="s">
        <v>20755</v>
      </c>
      <c r="B9" s="13" t="s">
        <v>20756</v>
      </c>
      <c r="C9" s="13" t="s">
        <v>20756</v>
      </c>
      <c r="D9" s="5" t="s">
        <v>20757</v>
      </c>
      <c r="E9" s="71" t="s">
        <v>20758</v>
      </c>
      <c r="F9" s="5" t="s">
        <v>20756</v>
      </c>
      <c r="G9" s="5" t="s">
        <v>20759</v>
      </c>
      <c r="H9" s="6" t="s">
        <v>20760</v>
      </c>
      <c r="I9" s="7" t="s">
        <v>20758</v>
      </c>
      <c r="J9" s="13" t="s">
        <v>20761</v>
      </c>
      <c r="K9" s="13"/>
      <c r="L9" s="13" t="s">
        <v>57</v>
      </c>
      <c r="M9" s="13"/>
      <c r="N9" s="13"/>
      <c r="O9" s="13"/>
      <c r="P9" s="13"/>
      <c r="Q9" s="13"/>
      <c r="R9" s="13"/>
      <c r="S9" s="13"/>
      <c r="T9" s="13"/>
      <c r="U9" s="13"/>
      <c r="V9" s="13"/>
      <c r="W9" s="13"/>
      <c r="X9" s="13"/>
      <c r="Y9" s="13"/>
    </row>
    <row r="10" spans="1:25">
      <c r="A10" s="42" t="s">
        <v>20762</v>
      </c>
      <c r="B10" s="13" t="s">
        <v>20763</v>
      </c>
      <c r="C10" s="13" t="s">
        <v>20763</v>
      </c>
      <c r="D10" s="5" t="s">
        <v>20763</v>
      </c>
      <c r="E10" s="71" t="s">
        <v>20763</v>
      </c>
      <c r="F10" s="5" t="s">
        <v>20763</v>
      </c>
      <c r="G10" s="5" t="s">
        <v>20763</v>
      </c>
      <c r="H10" s="6" t="s">
        <v>20763</v>
      </c>
      <c r="I10" s="7" t="s">
        <v>20763</v>
      </c>
      <c r="J10" s="13" t="s">
        <v>17</v>
      </c>
      <c r="K10" s="13" t="s">
        <v>57</v>
      </c>
      <c r="L10" s="13" t="s">
        <v>57</v>
      </c>
      <c r="M10" s="13"/>
      <c r="N10" s="13"/>
      <c r="O10" s="13"/>
      <c r="P10" s="13"/>
      <c r="Q10" s="13"/>
      <c r="R10" s="13"/>
      <c r="S10" s="13"/>
      <c r="T10" s="13"/>
      <c r="U10" s="13"/>
      <c r="V10" s="13"/>
      <c r="W10" s="13"/>
      <c r="X10" s="13"/>
      <c r="Y10" s="13"/>
    </row>
    <row r="11" spans="1:25">
      <c r="A11" s="42" t="s">
        <v>20764</v>
      </c>
      <c r="B11" s="13" t="s">
        <v>20765</v>
      </c>
      <c r="C11" s="13" t="s">
        <v>20765</v>
      </c>
      <c r="D11" s="5" t="s">
        <v>20765</v>
      </c>
      <c r="E11" s="71" t="s">
        <v>20765</v>
      </c>
      <c r="F11" s="5" t="s">
        <v>20765</v>
      </c>
      <c r="G11" s="5" t="s">
        <v>20765</v>
      </c>
      <c r="H11" s="6" t="s">
        <v>20765</v>
      </c>
      <c r="I11" s="7" t="s">
        <v>20765</v>
      </c>
      <c r="J11" s="13" t="s">
        <v>17</v>
      </c>
      <c r="K11" s="13" t="s">
        <v>57</v>
      </c>
      <c r="L11" s="13" t="s">
        <v>57</v>
      </c>
      <c r="M11" s="13"/>
      <c r="N11" s="13"/>
      <c r="O11" s="13"/>
      <c r="P11" s="13"/>
      <c r="Q11" s="13"/>
      <c r="R11" s="13"/>
      <c r="S11" s="13"/>
      <c r="T11" s="13"/>
      <c r="U11" s="13"/>
      <c r="V11" s="13"/>
      <c r="W11" s="13"/>
      <c r="X11" s="13"/>
      <c r="Y11" s="13"/>
    </row>
    <row r="12" spans="1:25">
      <c r="A12" s="42" t="s">
        <v>20766</v>
      </c>
      <c r="B12" s="13" t="s">
        <v>20767</v>
      </c>
      <c r="C12" s="13" t="s">
        <v>20767</v>
      </c>
      <c r="D12" s="5" t="s">
        <v>20767</v>
      </c>
      <c r="E12" s="71" t="s">
        <v>20767</v>
      </c>
      <c r="F12" s="5" t="s">
        <v>20767</v>
      </c>
      <c r="G12" s="5" t="s">
        <v>20767</v>
      </c>
      <c r="H12" s="6" t="s">
        <v>20767</v>
      </c>
      <c r="I12" s="7" t="s">
        <v>20767</v>
      </c>
      <c r="J12" s="13" t="s">
        <v>17</v>
      </c>
      <c r="K12" s="13" t="s">
        <v>57</v>
      </c>
      <c r="L12" s="13" t="s">
        <v>57</v>
      </c>
      <c r="M12" s="13"/>
      <c r="N12" s="13"/>
      <c r="O12" s="13"/>
      <c r="P12" s="13"/>
      <c r="Q12" s="13"/>
      <c r="R12" s="13"/>
      <c r="S12" s="13"/>
      <c r="T12" s="13"/>
      <c r="U12" s="13"/>
      <c r="V12" s="13"/>
      <c r="W12" s="13"/>
      <c r="X12" s="13"/>
      <c r="Y12" s="13"/>
    </row>
    <row r="13" spans="1:25">
      <c r="A13" s="42" t="s">
        <v>20768</v>
      </c>
      <c r="B13" s="13" t="s">
        <v>20769</v>
      </c>
      <c r="C13" s="13" t="s">
        <v>20770</v>
      </c>
      <c r="D13" s="5" t="s">
        <v>14309</v>
      </c>
      <c r="E13" s="71" t="s">
        <v>20771</v>
      </c>
      <c r="F13" s="5" t="s">
        <v>20772</v>
      </c>
      <c r="G13" s="5" t="s">
        <v>20773</v>
      </c>
      <c r="H13" s="6" t="s">
        <v>20774</v>
      </c>
      <c r="I13" s="7" t="s">
        <v>20775</v>
      </c>
      <c r="J13" s="13" t="s">
        <v>20776</v>
      </c>
      <c r="K13" s="13"/>
      <c r="L13" s="13" t="s">
        <v>57</v>
      </c>
      <c r="M13" s="13"/>
      <c r="N13" s="13"/>
      <c r="O13" s="13"/>
      <c r="P13" s="13"/>
      <c r="Q13" s="13"/>
      <c r="R13" s="13"/>
      <c r="S13" s="13"/>
      <c r="T13" s="13"/>
      <c r="U13" s="13"/>
      <c r="V13" s="13"/>
      <c r="W13" s="13"/>
      <c r="X13" s="13"/>
      <c r="Y13" s="13"/>
    </row>
    <row r="14" spans="1:25">
      <c r="A14" s="42" t="s">
        <v>20777</v>
      </c>
      <c r="B14" s="13" t="s">
        <v>20778</v>
      </c>
      <c r="C14" s="13" t="s">
        <v>20778</v>
      </c>
      <c r="D14" s="5" t="s">
        <v>20778</v>
      </c>
      <c r="E14" s="71" t="s">
        <v>20778</v>
      </c>
      <c r="F14" s="5" t="s">
        <v>20778</v>
      </c>
      <c r="G14" s="5" t="s">
        <v>20778</v>
      </c>
      <c r="H14" s="6" t="s">
        <v>20778</v>
      </c>
      <c r="I14" s="7" t="s">
        <v>20778</v>
      </c>
      <c r="J14" s="13" t="s">
        <v>17</v>
      </c>
      <c r="K14" s="13" t="s">
        <v>57</v>
      </c>
      <c r="L14" s="13" t="s">
        <v>57</v>
      </c>
      <c r="M14" s="13"/>
      <c r="N14" s="13"/>
      <c r="O14" s="13"/>
      <c r="P14" s="13"/>
      <c r="Q14" s="13"/>
      <c r="R14" s="13"/>
      <c r="S14" s="13"/>
      <c r="T14" s="13"/>
      <c r="U14" s="13"/>
      <c r="V14" s="13"/>
      <c r="W14" s="13"/>
      <c r="X14" s="13"/>
      <c r="Y14" s="13"/>
    </row>
    <row r="15" spans="1:25">
      <c r="A15" s="42" t="s">
        <v>20779</v>
      </c>
      <c r="B15" s="13" t="s">
        <v>20780</v>
      </c>
      <c r="C15" s="13" t="s">
        <v>20781</v>
      </c>
      <c r="D15" s="5" t="s">
        <v>20782</v>
      </c>
      <c r="E15" s="71" t="s">
        <v>20783</v>
      </c>
      <c r="F15" s="5" t="s">
        <v>20784</v>
      </c>
      <c r="G15" s="5" t="s">
        <v>20785</v>
      </c>
      <c r="H15" s="6" t="s">
        <v>20786</v>
      </c>
      <c r="I15" s="7" t="s">
        <v>20787</v>
      </c>
      <c r="J15" s="13" t="s">
        <v>20788</v>
      </c>
      <c r="K15" s="13"/>
      <c r="L15" s="13" t="s">
        <v>57</v>
      </c>
      <c r="M15" s="13"/>
      <c r="N15" s="13"/>
      <c r="O15" s="13"/>
      <c r="P15" s="13"/>
      <c r="Q15" s="13"/>
      <c r="R15" s="13"/>
      <c r="S15" s="13"/>
      <c r="T15" s="13"/>
      <c r="U15" s="13"/>
      <c r="V15" s="13"/>
      <c r="W15" s="13"/>
      <c r="X15" s="13"/>
      <c r="Y15" s="13"/>
    </row>
    <row r="16" spans="1:25">
      <c r="A16" s="42" t="s">
        <v>20789</v>
      </c>
      <c r="B16" s="13" t="s">
        <v>20790</v>
      </c>
      <c r="C16" s="13" t="s">
        <v>20790</v>
      </c>
      <c r="D16" s="5" t="s">
        <v>20790</v>
      </c>
      <c r="E16" s="71" t="s">
        <v>20790</v>
      </c>
      <c r="F16" s="5" t="s">
        <v>20790</v>
      </c>
      <c r="G16" s="5" t="s">
        <v>20790</v>
      </c>
      <c r="H16" s="6" t="s">
        <v>20790</v>
      </c>
      <c r="I16" s="7" t="s">
        <v>20790</v>
      </c>
      <c r="J16" s="13" t="s">
        <v>17</v>
      </c>
      <c r="K16" s="13" t="s">
        <v>57</v>
      </c>
      <c r="L16" s="13" t="s">
        <v>57</v>
      </c>
      <c r="M16" s="13"/>
      <c r="N16" s="13"/>
      <c r="O16" s="13"/>
      <c r="P16" s="13"/>
      <c r="Q16" s="13"/>
      <c r="R16" s="13"/>
      <c r="S16" s="13"/>
      <c r="T16" s="13"/>
      <c r="U16" s="13"/>
      <c r="V16" s="13"/>
      <c r="W16" s="13"/>
      <c r="X16" s="13"/>
      <c r="Y16" s="13"/>
    </row>
    <row r="17" spans="1:25">
      <c r="A17" s="42" t="s">
        <v>20791</v>
      </c>
      <c r="B17" s="13" t="s">
        <v>9764</v>
      </c>
      <c r="C17" s="13" t="s">
        <v>9764</v>
      </c>
      <c r="D17" s="5" t="s">
        <v>9764</v>
      </c>
      <c r="E17" s="71" t="s">
        <v>9764</v>
      </c>
      <c r="F17" s="5" t="s">
        <v>9764</v>
      </c>
      <c r="G17" s="5" t="s">
        <v>9764</v>
      </c>
      <c r="H17" s="6" t="s">
        <v>9764</v>
      </c>
      <c r="I17" s="7" t="s">
        <v>9764</v>
      </c>
      <c r="J17" s="13" t="s">
        <v>17</v>
      </c>
      <c r="K17" s="13" t="s">
        <v>57</v>
      </c>
      <c r="L17" s="13" t="s">
        <v>57</v>
      </c>
      <c r="M17" s="13"/>
      <c r="N17" s="13"/>
      <c r="O17" s="13"/>
      <c r="P17" s="13"/>
      <c r="Q17" s="13"/>
      <c r="R17" s="13"/>
      <c r="S17" s="13"/>
      <c r="T17" s="13"/>
      <c r="U17" s="13"/>
      <c r="V17" s="13"/>
      <c r="W17" s="13"/>
      <c r="X17" s="13"/>
      <c r="Y17" s="13"/>
    </row>
    <row r="18" spans="1:25">
      <c r="A18" s="42" t="s">
        <v>20792</v>
      </c>
      <c r="B18" s="13" t="s">
        <v>20793</v>
      </c>
      <c r="C18" s="13" t="s">
        <v>20793</v>
      </c>
      <c r="D18" s="5" t="s">
        <v>20793</v>
      </c>
      <c r="E18" s="71" t="s">
        <v>20793</v>
      </c>
      <c r="F18" s="5" t="s">
        <v>20793</v>
      </c>
      <c r="G18" s="5" t="s">
        <v>20793</v>
      </c>
      <c r="H18" s="6" t="s">
        <v>20793</v>
      </c>
      <c r="I18" s="7" t="s">
        <v>20793</v>
      </c>
      <c r="J18" s="13" t="s">
        <v>17</v>
      </c>
      <c r="K18" s="13" t="s">
        <v>57</v>
      </c>
      <c r="L18" s="13" t="s">
        <v>57</v>
      </c>
      <c r="M18" s="13"/>
      <c r="N18" s="13"/>
      <c r="O18" s="13"/>
      <c r="P18" s="13"/>
      <c r="Q18" s="13"/>
      <c r="R18" s="13"/>
      <c r="S18" s="13"/>
      <c r="T18" s="13"/>
      <c r="U18" s="13"/>
      <c r="V18" s="13"/>
      <c r="W18" s="13"/>
      <c r="X18" s="13"/>
      <c r="Y18" s="13"/>
    </row>
    <row r="19" spans="1:25">
      <c r="A19" s="42" t="s">
        <v>20794</v>
      </c>
      <c r="B19" s="13" t="s">
        <v>20795</v>
      </c>
      <c r="C19" s="13" t="s">
        <v>20796</v>
      </c>
      <c r="D19" s="5" t="s">
        <v>20797</v>
      </c>
      <c r="E19" s="71" t="s">
        <v>20798</v>
      </c>
      <c r="F19" s="5" t="s">
        <v>20799</v>
      </c>
      <c r="G19" s="5" t="s">
        <v>20800</v>
      </c>
      <c r="H19" s="6" t="s">
        <v>20801</v>
      </c>
      <c r="I19" s="7" t="s">
        <v>20802</v>
      </c>
      <c r="J19" s="13" t="s">
        <v>20803</v>
      </c>
      <c r="K19" s="13"/>
      <c r="L19" s="13" t="s">
        <v>57</v>
      </c>
      <c r="M19" s="13"/>
      <c r="N19" s="13"/>
      <c r="O19" s="13"/>
      <c r="P19" s="13"/>
      <c r="Q19" s="13"/>
      <c r="R19" s="13"/>
      <c r="S19" s="13"/>
      <c r="T19" s="13"/>
      <c r="U19" s="13"/>
      <c r="V19" s="13"/>
      <c r="W19" s="13"/>
      <c r="X19" s="13"/>
      <c r="Y19" s="13"/>
    </row>
    <row r="20" spans="1:25">
      <c r="A20" s="42" t="s">
        <v>20804</v>
      </c>
      <c r="B20" s="13" t="s">
        <v>20805</v>
      </c>
      <c r="C20" s="13" t="s">
        <v>20806</v>
      </c>
      <c r="D20" s="5" t="s">
        <v>20807</v>
      </c>
      <c r="E20" s="71" t="s">
        <v>20805</v>
      </c>
      <c r="F20" s="5" t="s">
        <v>20808</v>
      </c>
      <c r="G20" s="5" t="s">
        <v>20809</v>
      </c>
      <c r="H20" s="6" t="s">
        <v>20810</v>
      </c>
      <c r="I20" s="7" t="s">
        <v>20805</v>
      </c>
      <c r="J20" s="13" t="s">
        <v>20811</v>
      </c>
      <c r="K20" s="13"/>
      <c r="L20" s="13" t="s">
        <v>57</v>
      </c>
      <c r="M20" s="13"/>
      <c r="N20" s="13"/>
      <c r="O20" s="13"/>
      <c r="P20" s="13"/>
      <c r="Q20" s="13"/>
      <c r="R20" s="13"/>
      <c r="S20" s="13"/>
      <c r="T20" s="13"/>
      <c r="U20" s="13"/>
      <c r="V20" s="13"/>
      <c r="W20" s="13"/>
      <c r="X20" s="13"/>
      <c r="Y20" s="13"/>
    </row>
    <row r="21" spans="1:25">
      <c r="A21" s="42" t="s">
        <v>20812</v>
      </c>
      <c r="B21" s="13" t="s">
        <v>20813</v>
      </c>
      <c r="C21" s="13" t="s">
        <v>20814</v>
      </c>
      <c r="D21" s="5" t="s">
        <v>20815</v>
      </c>
      <c r="E21" s="71" t="s">
        <v>20816</v>
      </c>
      <c r="F21" s="5" t="s">
        <v>20817</v>
      </c>
      <c r="G21" s="5" t="s">
        <v>20818</v>
      </c>
      <c r="H21" s="6" t="s">
        <v>20819</v>
      </c>
      <c r="I21" s="7" t="s">
        <v>20820</v>
      </c>
      <c r="J21" s="13" t="s">
        <v>20821</v>
      </c>
      <c r="K21" s="13"/>
      <c r="L21" s="13" t="s">
        <v>57</v>
      </c>
      <c r="M21" s="13"/>
      <c r="N21" s="13"/>
      <c r="O21" s="13"/>
      <c r="P21" s="13"/>
      <c r="Q21" s="13"/>
      <c r="R21" s="13"/>
      <c r="S21" s="13"/>
      <c r="T21" s="13"/>
      <c r="U21" s="13"/>
      <c r="V21" s="13"/>
      <c r="W21" s="13"/>
      <c r="X21" s="13"/>
      <c r="Y21" s="13"/>
    </row>
    <row r="22" spans="1:25">
      <c r="A22" s="42" t="s">
        <v>20822</v>
      </c>
      <c r="B22" s="13" t="s">
        <v>20823</v>
      </c>
      <c r="C22" s="13" t="s">
        <v>20824</v>
      </c>
      <c r="D22" s="5" t="s">
        <v>20825</v>
      </c>
      <c r="E22" s="71" t="s">
        <v>20826</v>
      </c>
      <c r="F22" s="5" t="s">
        <v>20827</v>
      </c>
      <c r="G22" s="5" t="s">
        <v>20828</v>
      </c>
      <c r="H22" s="6" t="s">
        <v>20829</v>
      </c>
      <c r="I22" s="7" t="s">
        <v>20830</v>
      </c>
      <c r="J22" s="13" t="s">
        <v>20831</v>
      </c>
      <c r="K22" s="13"/>
      <c r="L22" s="13" t="s">
        <v>57</v>
      </c>
      <c r="M22" s="13"/>
      <c r="N22" s="13"/>
      <c r="O22" s="13"/>
      <c r="P22" s="13"/>
      <c r="Q22" s="13"/>
      <c r="R22" s="13"/>
      <c r="S22" s="13"/>
      <c r="T22" s="13"/>
      <c r="U22" s="13"/>
      <c r="V22" s="13"/>
      <c r="W22" s="13"/>
      <c r="X22" s="13"/>
      <c r="Y22" s="13"/>
    </row>
    <row r="23" spans="1:25">
      <c r="A23" s="42" t="s">
        <v>20832</v>
      </c>
      <c r="B23" s="13" t="s">
        <v>20833</v>
      </c>
      <c r="C23" s="13" t="s">
        <v>20834</v>
      </c>
      <c r="D23" s="5" t="s">
        <v>20835</v>
      </c>
      <c r="E23" s="71" t="s">
        <v>20836</v>
      </c>
      <c r="F23" s="5" t="s">
        <v>20837</v>
      </c>
      <c r="G23" s="5" t="s">
        <v>20838</v>
      </c>
      <c r="H23" s="6" t="s">
        <v>20839</v>
      </c>
      <c r="I23" s="7" t="s">
        <v>20836</v>
      </c>
      <c r="J23" s="13" t="s">
        <v>20840</v>
      </c>
      <c r="K23" s="13"/>
      <c r="L23" s="13" t="s">
        <v>57</v>
      </c>
      <c r="M23" s="13"/>
      <c r="N23" s="13"/>
      <c r="O23" s="13"/>
      <c r="P23" s="13"/>
      <c r="Q23" s="13"/>
      <c r="R23" s="13"/>
      <c r="S23" s="13"/>
      <c r="T23" s="13"/>
      <c r="U23" s="13"/>
      <c r="V23" s="13"/>
      <c r="W23" s="13"/>
      <c r="X23" s="13"/>
      <c r="Y23" s="13"/>
    </row>
    <row r="24" spans="1:25">
      <c r="A24" s="42" t="s">
        <v>20841</v>
      </c>
      <c r="B24" s="13" t="s">
        <v>20842</v>
      </c>
      <c r="C24" s="13" t="s">
        <v>20843</v>
      </c>
      <c r="D24" s="5" t="s">
        <v>20844</v>
      </c>
      <c r="E24" s="71" t="s">
        <v>20845</v>
      </c>
      <c r="F24" s="5" t="s">
        <v>20846</v>
      </c>
      <c r="G24" s="5" t="s">
        <v>20847</v>
      </c>
      <c r="H24" s="6" t="s">
        <v>20848</v>
      </c>
      <c r="I24" s="7" t="s">
        <v>20849</v>
      </c>
      <c r="J24" s="13" t="s">
        <v>20850</v>
      </c>
      <c r="K24" s="13"/>
      <c r="L24" s="13" t="s">
        <v>57</v>
      </c>
      <c r="M24" s="13"/>
      <c r="N24" s="13"/>
      <c r="O24" s="13"/>
      <c r="P24" s="13"/>
      <c r="Q24" s="13"/>
      <c r="R24" s="13"/>
      <c r="S24" s="13"/>
      <c r="T24" s="13"/>
      <c r="U24" s="13"/>
      <c r="V24" s="13"/>
      <c r="W24" s="13"/>
      <c r="X24" s="13"/>
      <c r="Y24" s="13"/>
    </row>
    <row r="25" spans="1:25">
      <c r="A25" s="42" t="s">
        <v>20851</v>
      </c>
      <c r="B25" s="13" t="s">
        <v>20852</v>
      </c>
      <c r="C25" s="13" t="s">
        <v>20853</v>
      </c>
      <c r="D25" s="5" t="s">
        <v>20854</v>
      </c>
      <c r="E25" s="71" t="s">
        <v>20855</v>
      </c>
      <c r="F25" s="5" t="s">
        <v>20856</v>
      </c>
      <c r="G25" s="5" t="s">
        <v>20857</v>
      </c>
      <c r="H25" s="6" t="s">
        <v>20858</v>
      </c>
      <c r="I25" s="7" t="s">
        <v>20859</v>
      </c>
      <c r="J25" s="13" t="s">
        <v>20860</v>
      </c>
      <c r="K25" s="13"/>
      <c r="L25" s="13" t="s">
        <v>57</v>
      </c>
      <c r="M25" s="13"/>
      <c r="N25" s="13"/>
      <c r="O25" s="13"/>
      <c r="P25" s="13"/>
      <c r="Q25" s="13"/>
      <c r="R25" s="13"/>
      <c r="S25" s="13"/>
      <c r="T25" s="13"/>
      <c r="U25" s="13"/>
      <c r="V25" s="13"/>
      <c r="W25" s="13"/>
      <c r="X25" s="13"/>
      <c r="Y25" s="13"/>
    </row>
    <row r="26" spans="1:25">
      <c r="A26" s="42" t="s">
        <v>20861</v>
      </c>
      <c r="B26" s="13" t="s">
        <v>20862</v>
      </c>
      <c r="C26" s="13" t="s">
        <v>20863</v>
      </c>
      <c r="D26" s="5" t="s">
        <v>20864</v>
      </c>
      <c r="E26" s="71" t="s">
        <v>20865</v>
      </c>
      <c r="F26" s="5" t="s">
        <v>20866</v>
      </c>
      <c r="G26" s="5" t="s">
        <v>20867</v>
      </c>
      <c r="H26" s="6" t="s">
        <v>20868</v>
      </c>
      <c r="I26" s="7" t="s">
        <v>20869</v>
      </c>
      <c r="J26" s="13" t="s">
        <v>20870</v>
      </c>
      <c r="K26" s="13"/>
      <c r="L26" s="13" t="s">
        <v>57</v>
      </c>
      <c r="M26" s="13"/>
      <c r="N26" s="13"/>
      <c r="O26" s="13"/>
      <c r="P26" s="13"/>
      <c r="Q26" s="13"/>
      <c r="R26" s="13"/>
      <c r="S26" s="13"/>
      <c r="T26" s="13"/>
      <c r="U26" s="13"/>
      <c r="V26" s="13"/>
      <c r="W26" s="13"/>
      <c r="X26" s="13"/>
      <c r="Y26" s="13"/>
    </row>
    <row r="27" spans="1:25">
      <c r="A27" s="42" t="s">
        <v>20871</v>
      </c>
      <c r="B27" s="13" t="s">
        <v>20872</v>
      </c>
      <c r="C27" s="13" t="s">
        <v>20873</v>
      </c>
      <c r="D27" s="5" t="s">
        <v>20874</v>
      </c>
      <c r="E27" s="71" t="s">
        <v>20875</v>
      </c>
      <c r="F27" s="5" t="s">
        <v>20876</v>
      </c>
      <c r="G27" s="5" t="s">
        <v>20877</v>
      </c>
      <c r="H27" s="6" t="s">
        <v>20878</v>
      </c>
      <c r="I27" s="7" t="s">
        <v>20879</v>
      </c>
      <c r="J27" s="13" t="s">
        <v>20880</v>
      </c>
      <c r="K27" s="13"/>
      <c r="L27" s="13" t="s">
        <v>57</v>
      </c>
      <c r="M27" s="13"/>
      <c r="N27" s="13"/>
      <c r="O27" s="13"/>
      <c r="P27" s="13"/>
      <c r="Q27" s="13"/>
      <c r="R27" s="13"/>
      <c r="S27" s="13"/>
      <c r="T27" s="13"/>
      <c r="U27" s="13"/>
      <c r="V27" s="13"/>
      <c r="W27" s="13"/>
      <c r="X27" s="13"/>
      <c r="Y27" s="13"/>
    </row>
    <row r="28" spans="1:25">
      <c r="A28" s="42" t="s">
        <v>20881</v>
      </c>
      <c r="B28" s="13" t="s">
        <v>20882</v>
      </c>
      <c r="C28" s="13" t="s">
        <v>20883</v>
      </c>
      <c r="D28" s="5" t="s">
        <v>20884</v>
      </c>
      <c r="E28" s="71" t="s">
        <v>20885</v>
      </c>
      <c r="F28" s="5" t="s">
        <v>20886</v>
      </c>
      <c r="G28" s="5" t="s">
        <v>20887</v>
      </c>
      <c r="H28" s="6" t="s">
        <v>20888</v>
      </c>
      <c r="I28" s="7" t="s">
        <v>20889</v>
      </c>
      <c r="J28" s="13" t="s">
        <v>20890</v>
      </c>
      <c r="K28" s="13"/>
      <c r="L28" s="13" t="s">
        <v>57</v>
      </c>
      <c r="M28" s="13"/>
      <c r="N28" s="13"/>
      <c r="O28" s="13"/>
      <c r="P28" s="13"/>
      <c r="Q28" s="13"/>
      <c r="R28" s="13"/>
      <c r="S28" s="13"/>
      <c r="T28" s="13"/>
      <c r="U28" s="13"/>
      <c r="V28" s="13"/>
      <c r="W28" s="13"/>
      <c r="X28" s="13"/>
      <c r="Y28" s="13"/>
    </row>
    <row r="29" spans="1:25">
      <c r="A29" s="42" t="s">
        <v>20891</v>
      </c>
      <c r="B29" s="13" t="s">
        <v>20892</v>
      </c>
      <c r="C29" s="13" t="s">
        <v>20893</v>
      </c>
      <c r="D29" s="5" t="s">
        <v>20894</v>
      </c>
      <c r="E29" s="71" t="s">
        <v>20895</v>
      </c>
      <c r="F29" s="5" t="s">
        <v>20896</v>
      </c>
      <c r="G29" s="5" t="s">
        <v>20897</v>
      </c>
      <c r="H29" s="6" t="s">
        <v>20898</v>
      </c>
      <c r="I29" s="7" t="s">
        <v>20899</v>
      </c>
      <c r="J29" s="13" t="s">
        <v>17</v>
      </c>
      <c r="K29" s="13"/>
      <c r="L29" s="13" t="s">
        <v>57</v>
      </c>
      <c r="M29" s="13"/>
      <c r="N29" s="13"/>
      <c r="O29" s="13"/>
      <c r="P29" s="13"/>
      <c r="Q29" s="13"/>
      <c r="R29" s="13"/>
      <c r="S29" s="13"/>
      <c r="T29" s="13"/>
      <c r="U29" s="13"/>
      <c r="V29" s="13"/>
      <c r="W29" s="13"/>
      <c r="X29" s="13"/>
      <c r="Y29" s="13"/>
    </row>
    <row r="30" spans="1:25" ht="15.75" customHeight="1">
      <c r="A30" s="42" t="s">
        <v>20900</v>
      </c>
      <c r="B30" s="35" t="s">
        <v>20901</v>
      </c>
      <c r="C30" s="13" t="s">
        <v>20902</v>
      </c>
      <c r="D30" s="5" t="s">
        <v>20903</v>
      </c>
      <c r="E30" s="17" t="s">
        <v>20904</v>
      </c>
      <c r="F30" s="5" t="s">
        <v>20905</v>
      </c>
      <c r="G30" s="24" t="s">
        <v>20906</v>
      </c>
      <c r="H30" s="6" t="s">
        <v>20907</v>
      </c>
      <c r="I30" s="48" t="s">
        <v>20908</v>
      </c>
      <c r="J30" s="13" t="s">
        <v>17</v>
      </c>
      <c r="K30" s="13"/>
      <c r="L30" s="13" t="s">
        <v>57</v>
      </c>
      <c r="M30" s="13"/>
      <c r="N30" s="13"/>
      <c r="O30" s="13"/>
      <c r="P30" s="13"/>
      <c r="Q30" s="13"/>
      <c r="R30" s="13"/>
      <c r="S30" s="13"/>
      <c r="T30" s="13"/>
      <c r="U30" s="13"/>
      <c r="V30" s="13"/>
      <c r="W30" s="13"/>
      <c r="X30" s="13"/>
      <c r="Y30" s="13"/>
    </row>
    <row r="31" spans="1:25" ht="15.75" customHeight="1">
      <c r="A31" s="42" t="s">
        <v>20909</v>
      </c>
      <c r="B31" s="35" t="s">
        <v>20910</v>
      </c>
      <c r="C31" s="13" t="s">
        <v>20911</v>
      </c>
      <c r="D31" s="5" t="s">
        <v>20912</v>
      </c>
      <c r="E31" s="17" t="s">
        <v>20913</v>
      </c>
      <c r="F31" s="5" t="s">
        <v>20914</v>
      </c>
      <c r="G31" s="24" t="s">
        <v>20915</v>
      </c>
      <c r="H31" s="6" t="s">
        <v>20916</v>
      </c>
      <c r="I31" s="48" t="s">
        <v>20917</v>
      </c>
      <c r="J31" s="13" t="s">
        <v>20918</v>
      </c>
      <c r="K31" s="13"/>
      <c r="L31" s="13" t="s">
        <v>57</v>
      </c>
      <c r="M31" s="13"/>
      <c r="N31" s="13"/>
      <c r="O31" s="13"/>
      <c r="P31" s="13"/>
      <c r="Q31" s="13"/>
      <c r="R31" s="13"/>
      <c r="S31" s="13"/>
      <c r="T31" s="13"/>
      <c r="U31" s="13"/>
      <c r="V31" s="13"/>
      <c r="W31" s="13"/>
      <c r="X31" s="13"/>
      <c r="Y31" s="13"/>
    </row>
    <row r="32" spans="1:25" ht="15.75" customHeight="1">
      <c r="A32" s="42" t="s">
        <v>20919</v>
      </c>
      <c r="B32" s="35" t="s">
        <v>20920</v>
      </c>
      <c r="C32" s="13" t="s">
        <v>20921</v>
      </c>
      <c r="D32" s="5" t="s">
        <v>20922</v>
      </c>
      <c r="E32" s="17" t="s">
        <v>20923</v>
      </c>
      <c r="F32" s="5" t="s">
        <v>20924</v>
      </c>
      <c r="G32" s="24" t="s">
        <v>20925</v>
      </c>
      <c r="H32" s="6" t="s">
        <v>20926</v>
      </c>
      <c r="I32" s="48" t="s">
        <v>20927</v>
      </c>
      <c r="J32" s="13" t="s">
        <v>20918</v>
      </c>
      <c r="K32" s="13"/>
      <c r="L32" s="13" t="s">
        <v>57</v>
      </c>
      <c r="M32" s="13"/>
      <c r="N32" s="13"/>
      <c r="O32" s="13"/>
      <c r="P32" s="13"/>
      <c r="Q32" s="13"/>
      <c r="R32" s="13"/>
      <c r="S32" s="13"/>
      <c r="T32" s="13"/>
      <c r="U32" s="13"/>
      <c r="V32" s="13"/>
      <c r="W32" s="13"/>
      <c r="X32" s="13"/>
      <c r="Y32" s="13"/>
    </row>
    <row r="33" spans="1:25">
      <c r="A33" s="42" t="s">
        <v>20928</v>
      </c>
      <c r="B33" s="13" t="s">
        <v>20929</v>
      </c>
      <c r="C33" s="13" t="s">
        <v>20930</v>
      </c>
      <c r="D33" s="5" t="s">
        <v>20931</v>
      </c>
      <c r="E33" s="71" t="s">
        <v>20932</v>
      </c>
      <c r="F33" s="5" t="s">
        <v>20933</v>
      </c>
      <c r="G33" s="5" t="s">
        <v>20934</v>
      </c>
      <c r="H33" s="6" t="s">
        <v>20935</v>
      </c>
      <c r="I33" s="7" t="s">
        <v>20936</v>
      </c>
      <c r="J33" s="13" t="s">
        <v>20918</v>
      </c>
      <c r="K33" s="13"/>
      <c r="L33" s="13" t="s">
        <v>57</v>
      </c>
      <c r="M33" s="13"/>
      <c r="N33" s="13"/>
      <c r="O33" s="13"/>
      <c r="P33" s="13"/>
      <c r="Q33" s="13"/>
      <c r="R33" s="13"/>
      <c r="S33" s="13"/>
      <c r="T33" s="13"/>
      <c r="U33" s="13"/>
      <c r="V33" s="13"/>
      <c r="W33" s="13"/>
      <c r="X33" s="13"/>
      <c r="Y33" s="13"/>
    </row>
    <row r="34" spans="1:25" ht="15.75" customHeight="1">
      <c r="A34" s="42" t="s">
        <v>20937</v>
      </c>
      <c r="B34" s="35" t="s">
        <v>20938</v>
      </c>
      <c r="C34" s="13" t="s">
        <v>20939</v>
      </c>
      <c r="D34" s="5" t="s">
        <v>20940</v>
      </c>
      <c r="E34" s="17" t="s">
        <v>20941</v>
      </c>
      <c r="F34" s="5" t="s">
        <v>20942</v>
      </c>
      <c r="G34" s="24" t="s">
        <v>20943</v>
      </c>
      <c r="H34" s="6" t="s">
        <v>20944</v>
      </c>
      <c r="I34" s="48" t="s">
        <v>20945</v>
      </c>
      <c r="J34" s="13" t="s">
        <v>20918</v>
      </c>
      <c r="K34" s="13"/>
      <c r="L34" s="13" t="s">
        <v>57</v>
      </c>
      <c r="M34" s="13"/>
      <c r="N34" s="13"/>
      <c r="O34" s="13"/>
      <c r="P34" s="13"/>
      <c r="Q34" s="13"/>
      <c r="R34" s="13"/>
      <c r="S34" s="13"/>
      <c r="T34" s="13"/>
      <c r="U34" s="13"/>
      <c r="V34" s="13"/>
      <c r="W34" s="13"/>
      <c r="X34" s="13"/>
      <c r="Y34" s="13"/>
    </row>
    <row r="35" spans="1:25">
      <c r="A35" s="42" t="s">
        <v>20946</v>
      </c>
      <c r="B35" s="13" t="s">
        <v>20947</v>
      </c>
      <c r="C35" s="13" t="s">
        <v>20948</v>
      </c>
      <c r="D35" s="5" t="s">
        <v>20949</v>
      </c>
      <c r="E35" s="71" t="s">
        <v>20950</v>
      </c>
      <c r="F35" s="5" t="s">
        <v>20951</v>
      </c>
      <c r="G35" s="5" t="s">
        <v>20952</v>
      </c>
      <c r="H35" s="6" t="s">
        <v>20953</v>
      </c>
      <c r="I35" s="7" t="s">
        <v>20954</v>
      </c>
      <c r="J35" s="13" t="s">
        <v>20918</v>
      </c>
      <c r="K35" s="13"/>
      <c r="L35" s="13" t="s">
        <v>57</v>
      </c>
      <c r="M35" s="13"/>
      <c r="N35" s="13"/>
      <c r="O35" s="13"/>
      <c r="P35" s="13"/>
      <c r="Q35" s="13"/>
      <c r="R35" s="13"/>
      <c r="S35" s="13"/>
      <c r="T35" s="13"/>
      <c r="U35" s="13"/>
      <c r="V35" s="13"/>
      <c r="W35" s="13"/>
      <c r="X35" s="13"/>
      <c r="Y35" s="13"/>
    </row>
    <row r="36" spans="1:25">
      <c r="A36" s="42" t="s">
        <v>20955</v>
      </c>
      <c r="B36" s="13" t="s">
        <v>20956</v>
      </c>
      <c r="C36" s="13" t="s">
        <v>20957</v>
      </c>
      <c r="D36" s="5" t="s">
        <v>20958</v>
      </c>
      <c r="E36" s="71" t="s">
        <v>20959</v>
      </c>
      <c r="F36" s="5" t="s">
        <v>20960</v>
      </c>
      <c r="G36" s="5" t="s">
        <v>20961</v>
      </c>
      <c r="H36" s="6" t="s">
        <v>20962</v>
      </c>
      <c r="I36" s="7" t="s">
        <v>20963</v>
      </c>
      <c r="J36" s="13" t="s">
        <v>20918</v>
      </c>
      <c r="K36" s="13"/>
      <c r="L36" s="13" t="s">
        <v>57</v>
      </c>
      <c r="M36" s="13"/>
      <c r="N36" s="13"/>
      <c r="O36" s="13"/>
      <c r="P36" s="13"/>
      <c r="Q36" s="13"/>
      <c r="R36" s="13"/>
      <c r="S36" s="13"/>
      <c r="T36" s="13"/>
      <c r="U36" s="13"/>
      <c r="V36" s="13"/>
      <c r="W36" s="13"/>
      <c r="X36" s="13"/>
      <c r="Y36" s="13"/>
    </row>
    <row r="37" spans="1:25">
      <c r="A37" s="42" t="s">
        <v>20964</v>
      </c>
      <c r="B37" s="13" t="s">
        <v>20965</v>
      </c>
      <c r="C37" s="106" t="s">
        <v>20966</v>
      </c>
      <c r="D37" s="5" t="s">
        <v>20967</v>
      </c>
      <c r="E37" s="71" t="s">
        <v>20968</v>
      </c>
      <c r="F37" s="5" t="s">
        <v>20969</v>
      </c>
      <c r="G37" s="5" t="s">
        <v>20970</v>
      </c>
      <c r="H37" s="6" t="s">
        <v>20971</v>
      </c>
      <c r="I37" s="7" t="s">
        <v>20972</v>
      </c>
      <c r="J37" s="13" t="s">
        <v>20918</v>
      </c>
      <c r="K37" s="13"/>
      <c r="L37" s="13" t="s">
        <v>57</v>
      </c>
      <c r="M37" s="13"/>
      <c r="N37" s="13"/>
      <c r="O37" s="13"/>
      <c r="P37" s="13"/>
      <c r="Q37" s="13"/>
      <c r="R37" s="13"/>
      <c r="S37" s="13"/>
      <c r="T37" s="13"/>
      <c r="U37" s="13"/>
      <c r="V37" s="13"/>
      <c r="W37" s="13"/>
      <c r="X37" s="13"/>
      <c r="Y37" s="13"/>
    </row>
    <row r="38" spans="1:25">
      <c r="A38" s="42" t="s">
        <v>20973</v>
      </c>
      <c r="B38" s="13" t="s">
        <v>20965</v>
      </c>
      <c r="C38" s="106" t="s">
        <v>20966</v>
      </c>
      <c r="D38" s="5" t="s">
        <v>20967</v>
      </c>
      <c r="E38" s="71" t="s">
        <v>20968</v>
      </c>
      <c r="F38" s="5" t="s">
        <v>20974</v>
      </c>
      <c r="G38" s="5" t="s">
        <v>20970</v>
      </c>
      <c r="H38" s="6" t="s">
        <v>20971</v>
      </c>
      <c r="I38" s="7" t="s">
        <v>20972</v>
      </c>
      <c r="J38" s="13" t="s">
        <v>20918</v>
      </c>
      <c r="K38" s="13"/>
      <c r="L38" s="13" t="s">
        <v>57</v>
      </c>
      <c r="M38" s="13"/>
      <c r="N38" s="13"/>
      <c r="O38" s="13"/>
      <c r="P38" s="13"/>
      <c r="Q38" s="13"/>
      <c r="R38" s="13"/>
      <c r="S38" s="13"/>
      <c r="T38" s="13"/>
      <c r="U38" s="13"/>
      <c r="V38" s="13"/>
      <c r="W38" s="13"/>
      <c r="X38" s="13"/>
      <c r="Y38" s="13"/>
    </row>
    <row r="39" spans="1:25">
      <c r="A39" s="42" t="s">
        <v>20975</v>
      </c>
      <c r="B39" s="13" t="s">
        <v>20976</v>
      </c>
      <c r="C39" s="13" t="s">
        <v>20977</v>
      </c>
      <c r="D39" s="5" t="s">
        <v>20978</v>
      </c>
      <c r="E39" s="71" t="s">
        <v>20979</v>
      </c>
      <c r="F39" s="5" t="s">
        <v>20980</v>
      </c>
      <c r="G39" s="5" t="s">
        <v>20981</v>
      </c>
      <c r="H39" s="6" t="s">
        <v>20982</v>
      </c>
      <c r="I39" s="7" t="s">
        <v>20979</v>
      </c>
      <c r="J39" s="13" t="s">
        <v>20880</v>
      </c>
      <c r="K39" s="13"/>
      <c r="L39" s="13" t="s">
        <v>57</v>
      </c>
      <c r="M39" s="13"/>
      <c r="N39" s="13"/>
      <c r="O39" s="13"/>
      <c r="P39" s="13"/>
      <c r="Q39" s="13"/>
      <c r="R39" s="13"/>
      <c r="S39" s="13"/>
      <c r="T39" s="13"/>
      <c r="U39" s="13"/>
      <c r="V39" s="13"/>
      <c r="W39" s="13"/>
      <c r="X39" s="13"/>
      <c r="Y39" s="13"/>
    </row>
    <row r="40" spans="1:25">
      <c r="A40" s="42" t="s">
        <v>20983</v>
      </c>
      <c r="B40" s="13" t="s">
        <v>20984</v>
      </c>
      <c r="C40" s="13" t="s">
        <v>20985</v>
      </c>
      <c r="D40" s="5" t="s">
        <v>20986</v>
      </c>
      <c r="E40" s="71" t="s">
        <v>20987</v>
      </c>
      <c r="F40" s="5" t="s">
        <v>20988</v>
      </c>
      <c r="G40" s="5" t="s">
        <v>20989</v>
      </c>
      <c r="H40" s="6" t="s">
        <v>20990</v>
      </c>
      <c r="I40" s="7" t="s">
        <v>20991</v>
      </c>
      <c r="J40" s="13" t="s">
        <v>17</v>
      </c>
      <c r="K40" s="13"/>
      <c r="L40" s="13" t="s">
        <v>57</v>
      </c>
      <c r="M40" s="13"/>
      <c r="N40" s="13"/>
      <c r="O40" s="13"/>
      <c r="P40" s="13"/>
      <c r="Q40" s="13"/>
      <c r="R40" s="13"/>
      <c r="S40" s="13"/>
      <c r="T40" s="13"/>
      <c r="U40" s="13"/>
      <c r="V40" s="13"/>
      <c r="W40" s="13"/>
      <c r="X40" s="13"/>
      <c r="Y40" s="13"/>
    </row>
    <row r="41" spans="1:25">
      <c r="A41" s="42" t="s">
        <v>20992</v>
      </c>
      <c r="B41" s="13" t="s">
        <v>20993</v>
      </c>
      <c r="C41" s="13" t="s">
        <v>20994</v>
      </c>
      <c r="D41" s="5" t="s">
        <v>20995</v>
      </c>
      <c r="E41" s="71" t="s">
        <v>20996</v>
      </c>
      <c r="F41" s="5" t="s">
        <v>20997</v>
      </c>
      <c r="G41" s="5" t="s">
        <v>20998</v>
      </c>
      <c r="H41" s="6" t="s">
        <v>20999</v>
      </c>
      <c r="I41" s="7" t="s">
        <v>21000</v>
      </c>
      <c r="J41" s="13" t="s">
        <v>20918</v>
      </c>
      <c r="K41" s="13"/>
      <c r="L41" s="13" t="s">
        <v>57</v>
      </c>
      <c r="M41" s="13"/>
      <c r="N41" s="13"/>
      <c r="O41" s="13"/>
      <c r="P41" s="13"/>
      <c r="Q41" s="13"/>
      <c r="R41" s="13"/>
      <c r="S41" s="13"/>
      <c r="T41" s="13"/>
      <c r="U41" s="13"/>
      <c r="V41" s="13"/>
      <c r="W41" s="13"/>
      <c r="X41" s="13"/>
      <c r="Y41" s="13"/>
    </row>
    <row r="42" spans="1:25">
      <c r="A42" s="42" t="s">
        <v>21001</v>
      </c>
      <c r="B42" s="13" t="s">
        <v>21002</v>
      </c>
      <c r="C42" s="13" t="s">
        <v>21003</v>
      </c>
      <c r="D42" s="5" t="s">
        <v>21004</v>
      </c>
      <c r="E42" s="71" t="s">
        <v>21005</v>
      </c>
      <c r="F42" s="5" t="s">
        <v>21006</v>
      </c>
      <c r="G42" s="5" t="s">
        <v>21007</v>
      </c>
      <c r="H42" s="6" t="s">
        <v>21008</v>
      </c>
      <c r="I42" s="7" t="s">
        <v>21009</v>
      </c>
      <c r="J42" s="13" t="s">
        <v>20918</v>
      </c>
      <c r="K42" s="13"/>
      <c r="L42" s="13" t="s">
        <v>57</v>
      </c>
      <c r="M42" s="13"/>
      <c r="N42" s="13"/>
      <c r="O42" s="13"/>
      <c r="P42" s="13"/>
      <c r="Q42" s="13"/>
      <c r="R42" s="13"/>
      <c r="S42" s="13"/>
      <c r="T42" s="13"/>
      <c r="U42" s="13"/>
      <c r="V42" s="13"/>
      <c r="W42" s="13"/>
      <c r="X42" s="13"/>
      <c r="Y42" s="13"/>
    </row>
    <row r="43" spans="1:25">
      <c r="A43" s="42" t="s">
        <v>21010</v>
      </c>
      <c r="B43" s="13" t="s">
        <v>21011</v>
      </c>
      <c r="C43" s="13" t="s">
        <v>21011</v>
      </c>
      <c r="D43" s="5" t="s">
        <v>21011</v>
      </c>
      <c r="E43" s="71" t="s">
        <v>21011</v>
      </c>
      <c r="F43" s="5" t="s">
        <v>21011</v>
      </c>
      <c r="G43" s="5" t="s">
        <v>21011</v>
      </c>
      <c r="H43" s="6" t="s">
        <v>21011</v>
      </c>
      <c r="I43" s="7" t="s">
        <v>21011</v>
      </c>
      <c r="J43" s="13" t="s">
        <v>20918</v>
      </c>
      <c r="K43" s="13"/>
      <c r="L43" s="13" t="s">
        <v>57</v>
      </c>
      <c r="M43" s="13"/>
      <c r="N43" s="13"/>
      <c r="O43" s="13"/>
      <c r="P43" s="13"/>
      <c r="Q43" s="13"/>
      <c r="R43" s="13"/>
      <c r="S43" s="13"/>
      <c r="T43" s="13"/>
      <c r="U43" s="13"/>
      <c r="V43" s="13"/>
      <c r="W43" s="13"/>
      <c r="X43" s="13"/>
      <c r="Y43" s="13"/>
    </row>
    <row r="44" spans="1:25" ht="15.75" customHeight="1">
      <c r="A44" s="42" t="s">
        <v>21012</v>
      </c>
      <c r="B44" s="35" t="s">
        <v>21013</v>
      </c>
      <c r="C44" s="13" t="s">
        <v>21014</v>
      </c>
      <c r="D44" s="5" t="s">
        <v>21015</v>
      </c>
      <c r="E44" s="17" t="s">
        <v>21016</v>
      </c>
      <c r="F44" s="5" t="s">
        <v>21017</v>
      </c>
      <c r="G44" s="24" t="s">
        <v>21018</v>
      </c>
      <c r="H44" s="6" t="s">
        <v>21019</v>
      </c>
      <c r="I44" s="48" t="s">
        <v>21020</v>
      </c>
      <c r="J44" s="13" t="s">
        <v>20918</v>
      </c>
      <c r="K44" s="13"/>
      <c r="L44" s="13" t="s">
        <v>57</v>
      </c>
      <c r="M44" s="13"/>
      <c r="N44" s="13"/>
      <c r="O44" s="13"/>
      <c r="P44" s="13"/>
      <c r="Q44" s="13"/>
      <c r="R44" s="13"/>
      <c r="S44" s="13"/>
      <c r="T44" s="13"/>
      <c r="U44" s="13"/>
      <c r="V44" s="13"/>
      <c r="W44" s="13"/>
      <c r="X44" s="13"/>
      <c r="Y44" s="13"/>
    </row>
    <row r="45" spans="1:25">
      <c r="A45" s="42" t="s">
        <v>21021</v>
      </c>
      <c r="B45" s="13" t="s">
        <v>21022</v>
      </c>
      <c r="C45" s="13" t="s">
        <v>21023</v>
      </c>
      <c r="D45" s="5" t="s">
        <v>21024</v>
      </c>
      <c r="E45" s="71" t="s">
        <v>21025</v>
      </c>
      <c r="F45" s="5" t="s">
        <v>21026</v>
      </c>
      <c r="G45" s="5" t="s">
        <v>21027</v>
      </c>
      <c r="H45" s="6" t="s">
        <v>21028</v>
      </c>
      <c r="I45" s="7" t="s">
        <v>21029</v>
      </c>
      <c r="J45" s="13" t="s">
        <v>20918</v>
      </c>
      <c r="K45" s="13"/>
      <c r="L45" s="13" t="s">
        <v>57</v>
      </c>
      <c r="M45" s="13"/>
      <c r="N45" s="13"/>
      <c r="O45" s="13"/>
      <c r="P45" s="13"/>
      <c r="Q45" s="13"/>
      <c r="R45" s="13"/>
      <c r="S45" s="13"/>
      <c r="T45" s="13"/>
      <c r="U45" s="13"/>
      <c r="V45" s="13"/>
      <c r="W45" s="13"/>
      <c r="X45" s="13"/>
      <c r="Y45" s="13"/>
    </row>
    <row r="46" spans="1:25">
      <c r="A46" s="42" t="s">
        <v>21030</v>
      </c>
      <c r="B46" s="13" t="s">
        <v>21011</v>
      </c>
      <c r="C46" s="13" t="s">
        <v>21011</v>
      </c>
      <c r="D46" s="5" t="s">
        <v>21011</v>
      </c>
      <c r="E46" s="71" t="s">
        <v>21011</v>
      </c>
      <c r="F46" s="5" t="s">
        <v>21011</v>
      </c>
      <c r="G46" s="5" t="s">
        <v>21011</v>
      </c>
      <c r="H46" s="6" t="s">
        <v>21011</v>
      </c>
      <c r="I46" s="7" t="s">
        <v>21011</v>
      </c>
      <c r="J46" s="13" t="s">
        <v>20918</v>
      </c>
      <c r="K46" s="13"/>
      <c r="L46" s="13" t="s">
        <v>57</v>
      </c>
      <c r="M46" s="13"/>
      <c r="N46" s="13"/>
      <c r="O46" s="13"/>
      <c r="P46" s="13"/>
      <c r="Q46" s="13"/>
      <c r="R46" s="13"/>
      <c r="S46" s="13"/>
      <c r="T46" s="13"/>
      <c r="U46" s="13"/>
      <c r="V46" s="13"/>
      <c r="W46" s="13"/>
      <c r="X46" s="13"/>
      <c r="Y46" s="13"/>
    </row>
    <row r="47" spans="1:25" ht="15.75" customHeight="1">
      <c r="A47" s="42" t="s">
        <v>21031</v>
      </c>
      <c r="B47" s="35" t="s">
        <v>21032</v>
      </c>
      <c r="C47" s="13" t="s">
        <v>21033</v>
      </c>
      <c r="D47" s="5" t="s">
        <v>21034</v>
      </c>
      <c r="E47" s="17" t="s">
        <v>21035</v>
      </c>
      <c r="F47" s="5" t="s">
        <v>21036</v>
      </c>
      <c r="G47" s="24" t="s">
        <v>21037</v>
      </c>
      <c r="H47" s="6" t="s">
        <v>21038</v>
      </c>
      <c r="I47" s="48" t="s">
        <v>21039</v>
      </c>
      <c r="J47" s="13" t="s">
        <v>20918</v>
      </c>
      <c r="K47" s="13"/>
      <c r="L47" s="13" t="s">
        <v>57</v>
      </c>
      <c r="M47" s="13"/>
      <c r="N47" s="13"/>
      <c r="O47" s="13"/>
      <c r="P47" s="13"/>
      <c r="Q47" s="13"/>
      <c r="R47" s="13"/>
      <c r="S47" s="13"/>
      <c r="T47" s="13"/>
      <c r="U47" s="13"/>
      <c r="V47" s="13"/>
      <c r="W47" s="13"/>
      <c r="X47" s="13"/>
      <c r="Y47" s="13"/>
    </row>
    <row r="48" spans="1:25" ht="15.75" customHeight="1">
      <c r="A48" s="42" t="s">
        <v>21040</v>
      </c>
      <c r="B48" s="35" t="s">
        <v>21041</v>
      </c>
      <c r="C48" s="13" t="s">
        <v>21042</v>
      </c>
      <c r="D48" s="5" t="s">
        <v>21043</v>
      </c>
      <c r="E48" s="17" t="s">
        <v>21044</v>
      </c>
      <c r="F48" s="5" t="s">
        <v>21045</v>
      </c>
      <c r="G48" s="24" t="s">
        <v>21046</v>
      </c>
      <c r="H48" s="6" t="s">
        <v>21047</v>
      </c>
      <c r="I48" s="48" t="s">
        <v>21048</v>
      </c>
      <c r="J48" s="13" t="s">
        <v>20918</v>
      </c>
      <c r="K48" s="13"/>
      <c r="L48" s="13" t="s">
        <v>57</v>
      </c>
      <c r="M48" s="13"/>
      <c r="N48" s="13"/>
      <c r="O48" s="13"/>
      <c r="P48" s="13"/>
      <c r="Q48" s="13"/>
      <c r="R48" s="13"/>
      <c r="S48" s="13"/>
      <c r="T48" s="13"/>
      <c r="U48" s="13"/>
      <c r="V48" s="13"/>
      <c r="W48" s="13"/>
      <c r="X48" s="13"/>
      <c r="Y48" s="13"/>
    </row>
    <row r="49" spans="1:25">
      <c r="A49" s="42" t="s">
        <v>21049</v>
      </c>
      <c r="B49" s="13" t="s">
        <v>21050</v>
      </c>
      <c r="C49" s="13" t="s">
        <v>21051</v>
      </c>
      <c r="D49" s="5" t="s">
        <v>21052</v>
      </c>
      <c r="E49" s="71" t="s">
        <v>21053</v>
      </c>
      <c r="F49" s="5" t="s">
        <v>21054</v>
      </c>
      <c r="G49" s="5" t="s">
        <v>21055</v>
      </c>
      <c r="H49" s="6" t="s">
        <v>21056</v>
      </c>
      <c r="I49" s="7" t="s">
        <v>21057</v>
      </c>
      <c r="J49" s="13" t="s">
        <v>20880</v>
      </c>
      <c r="K49" s="13"/>
      <c r="L49" s="13" t="s">
        <v>57</v>
      </c>
      <c r="M49" s="13"/>
      <c r="N49" s="13"/>
      <c r="O49" s="13"/>
      <c r="P49" s="13"/>
      <c r="Q49" s="13"/>
      <c r="R49" s="13"/>
      <c r="S49" s="13"/>
      <c r="T49" s="13"/>
      <c r="U49" s="13"/>
      <c r="V49" s="13"/>
      <c r="W49" s="13"/>
      <c r="X49" s="13"/>
      <c r="Y49" s="13"/>
    </row>
    <row r="50" spans="1:25">
      <c r="A50" s="42" t="s">
        <v>21058</v>
      </c>
      <c r="B50" s="13" t="s">
        <v>21059</v>
      </c>
      <c r="C50" s="13" t="s">
        <v>21060</v>
      </c>
      <c r="D50" s="5" t="s">
        <v>21061</v>
      </c>
      <c r="E50" s="71" t="s">
        <v>21062</v>
      </c>
      <c r="F50" s="5" t="s">
        <v>21063</v>
      </c>
      <c r="G50" s="5" t="s">
        <v>21064</v>
      </c>
      <c r="H50" s="6" t="s">
        <v>21065</v>
      </c>
      <c r="I50" s="7" t="s">
        <v>21066</v>
      </c>
      <c r="J50" s="13" t="s">
        <v>21067</v>
      </c>
      <c r="K50" s="13"/>
      <c r="L50" s="13" t="s">
        <v>57</v>
      </c>
      <c r="M50" s="13"/>
      <c r="N50" s="13"/>
      <c r="O50" s="13"/>
      <c r="P50" s="13"/>
      <c r="Q50" s="13"/>
      <c r="R50" s="13"/>
      <c r="S50" s="13"/>
      <c r="T50" s="13"/>
      <c r="U50" s="13"/>
      <c r="V50" s="13"/>
      <c r="W50" s="13"/>
      <c r="X50" s="13"/>
      <c r="Y50" s="13"/>
    </row>
    <row r="51" spans="1:25">
      <c r="A51" s="42" t="s">
        <v>21068</v>
      </c>
      <c r="B51" s="107" t="s">
        <v>21069</v>
      </c>
      <c r="C51" s="107" t="s">
        <v>21070</v>
      </c>
      <c r="D51" s="5" t="s">
        <v>21071</v>
      </c>
      <c r="E51" s="71" t="s">
        <v>21072</v>
      </c>
      <c r="F51" s="5" t="s">
        <v>21073</v>
      </c>
      <c r="G51" s="5" t="s">
        <v>21074</v>
      </c>
      <c r="H51" s="6" t="s">
        <v>21075</v>
      </c>
      <c r="I51" s="7" t="s">
        <v>21076</v>
      </c>
      <c r="J51" s="13" t="s">
        <v>21077</v>
      </c>
      <c r="K51" s="13"/>
      <c r="L51" s="13" t="s">
        <v>57</v>
      </c>
      <c r="M51" s="13"/>
      <c r="N51" s="13"/>
      <c r="O51" s="13"/>
      <c r="P51" s="13"/>
      <c r="Q51" s="13"/>
      <c r="R51" s="13"/>
      <c r="S51" s="13"/>
      <c r="T51" s="13"/>
      <c r="U51" s="13"/>
      <c r="V51" s="13"/>
      <c r="W51" s="13"/>
      <c r="X51" s="13"/>
      <c r="Y51" s="13"/>
    </row>
    <row r="52" spans="1:25">
      <c r="A52" s="42" t="s">
        <v>21078</v>
      </c>
      <c r="B52" s="107" t="s">
        <v>21079</v>
      </c>
      <c r="C52" s="107" t="s">
        <v>21080</v>
      </c>
      <c r="D52" s="5" t="s">
        <v>21081</v>
      </c>
      <c r="E52" s="71" t="s">
        <v>21082</v>
      </c>
      <c r="F52" s="5" t="s">
        <v>21083</v>
      </c>
      <c r="G52" s="5" t="s">
        <v>21084</v>
      </c>
      <c r="H52" s="6" t="s">
        <v>21085</v>
      </c>
      <c r="I52" s="7" t="s">
        <v>21079</v>
      </c>
      <c r="J52" s="13" t="s">
        <v>21086</v>
      </c>
      <c r="K52" s="13" t="s">
        <v>57</v>
      </c>
      <c r="L52" s="13" t="s">
        <v>57</v>
      </c>
      <c r="M52" s="13"/>
      <c r="N52" s="13"/>
      <c r="O52" s="13"/>
      <c r="P52" s="13"/>
      <c r="Q52" s="13"/>
      <c r="R52" s="13"/>
      <c r="S52" s="13"/>
      <c r="T52" s="13"/>
      <c r="U52" s="13"/>
      <c r="V52" s="13"/>
      <c r="W52" s="13"/>
      <c r="X52" s="13"/>
      <c r="Y52" s="13"/>
    </row>
    <row r="53" spans="1:25">
      <c r="A53" s="42" t="s">
        <v>21087</v>
      </c>
      <c r="B53" s="13" t="s">
        <v>21059</v>
      </c>
      <c r="C53" s="13" t="s">
        <v>21060</v>
      </c>
      <c r="D53" s="5" t="s">
        <v>21061</v>
      </c>
      <c r="E53" s="71" t="s">
        <v>21062</v>
      </c>
      <c r="F53" s="5" t="s">
        <v>21063</v>
      </c>
      <c r="G53" s="5" t="s">
        <v>21064</v>
      </c>
      <c r="H53" s="6" t="s">
        <v>21065</v>
      </c>
      <c r="I53" s="7" t="s">
        <v>21066</v>
      </c>
      <c r="J53" s="13" t="s">
        <v>17</v>
      </c>
      <c r="K53" s="13"/>
      <c r="L53" s="13" t="s">
        <v>57</v>
      </c>
      <c r="M53" s="13"/>
      <c r="N53" s="13"/>
      <c r="O53" s="13"/>
      <c r="P53" s="13"/>
      <c r="Q53" s="13"/>
      <c r="R53" s="13"/>
      <c r="S53" s="13"/>
      <c r="T53" s="13"/>
      <c r="U53" s="13"/>
      <c r="V53" s="13"/>
      <c r="W53" s="13"/>
      <c r="X53" s="13"/>
      <c r="Y53" s="13"/>
    </row>
    <row r="54" spans="1:25">
      <c r="A54" s="42" t="s">
        <v>21088</v>
      </c>
      <c r="B54" s="107" t="s">
        <v>21079</v>
      </c>
      <c r="C54" s="107" t="s">
        <v>21080</v>
      </c>
      <c r="D54" s="5" t="s">
        <v>21081</v>
      </c>
      <c r="E54" s="71" t="s">
        <v>21082</v>
      </c>
      <c r="F54" s="5" t="s">
        <v>21083</v>
      </c>
      <c r="G54" s="5" t="s">
        <v>21084</v>
      </c>
      <c r="H54" s="6" t="s">
        <v>21085</v>
      </c>
      <c r="I54" s="7" t="s">
        <v>21089</v>
      </c>
      <c r="J54" s="13" t="s">
        <v>20918</v>
      </c>
      <c r="K54" s="13"/>
      <c r="L54" s="13" t="s">
        <v>57</v>
      </c>
      <c r="M54" s="13"/>
      <c r="N54" s="13"/>
      <c r="O54" s="13"/>
      <c r="P54" s="13"/>
      <c r="Q54" s="13"/>
      <c r="R54" s="13"/>
      <c r="S54" s="13"/>
      <c r="T54" s="13"/>
      <c r="U54" s="13"/>
      <c r="V54" s="13"/>
      <c r="W54" s="13"/>
      <c r="X54" s="13"/>
      <c r="Y54" s="13"/>
    </row>
    <row r="55" spans="1:25">
      <c r="A55" s="42" t="s">
        <v>21090</v>
      </c>
      <c r="B55" s="107" t="s">
        <v>21091</v>
      </c>
      <c r="C55" s="107" t="s">
        <v>21092</v>
      </c>
      <c r="D55" s="5" t="s">
        <v>21093</v>
      </c>
      <c r="E55" s="71" t="s">
        <v>21094</v>
      </c>
      <c r="F55" s="5" t="s">
        <v>21095</v>
      </c>
      <c r="G55" s="5" t="s">
        <v>21096</v>
      </c>
      <c r="H55" s="6" t="s">
        <v>21097</v>
      </c>
      <c r="I55" s="7" t="s">
        <v>21098</v>
      </c>
      <c r="J55" s="13" t="s">
        <v>20918</v>
      </c>
      <c r="K55" s="13"/>
      <c r="L55" s="13" t="s">
        <v>57</v>
      </c>
      <c r="M55" s="13"/>
      <c r="N55" s="13"/>
      <c r="O55" s="13"/>
      <c r="P55" s="13"/>
      <c r="Q55" s="13"/>
      <c r="R55" s="13"/>
      <c r="S55" s="13"/>
      <c r="T55" s="13"/>
      <c r="U55" s="13"/>
      <c r="V55" s="13"/>
      <c r="W55" s="13"/>
      <c r="X55" s="13"/>
      <c r="Y55" s="13"/>
    </row>
    <row r="56" spans="1:25">
      <c r="A56" s="42" t="s">
        <v>21099</v>
      </c>
      <c r="B56" s="107" t="s">
        <v>21100</v>
      </c>
      <c r="C56" s="107" t="s">
        <v>21101</v>
      </c>
      <c r="D56" s="5" t="s">
        <v>21102</v>
      </c>
      <c r="E56" s="71" t="s">
        <v>21103</v>
      </c>
      <c r="F56" s="5" t="s">
        <v>21104</v>
      </c>
      <c r="G56" s="5" t="s">
        <v>21105</v>
      </c>
      <c r="H56" s="6" t="s">
        <v>21106</v>
      </c>
      <c r="I56" s="7" t="s">
        <v>21107</v>
      </c>
      <c r="J56" s="13" t="s">
        <v>20918</v>
      </c>
      <c r="K56" s="13"/>
      <c r="L56" s="13" t="s">
        <v>57</v>
      </c>
      <c r="M56" s="13"/>
      <c r="N56" s="13"/>
      <c r="O56" s="13"/>
      <c r="P56" s="13"/>
      <c r="Q56" s="13"/>
      <c r="R56" s="13"/>
      <c r="S56" s="13"/>
      <c r="T56" s="13"/>
      <c r="U56" s="13"/>
      <c r="V56" s="13"/>
      <c r="W56" s="13"/>
      <c r="X56" s="13"/>
      <c r="Y56" s="13"/>
    </row>
    <row r="57" spans="1:25">
      <c r="A57" s="42" t="s">
        <v>21108</v>
      </c>
      <c r="B57" s="107" t="s">
        <v>21109</v>
      </c>
      <c r="C57" s="107" t="s">
        <v>21110</v>
      </c>
      <c r="D57" s="5" t="s">
        <v>21111</v>
      </c>
      <c r="E57" s="71" t="s">
        <v>21112</v>
      </c>
      <c r="F57" s="5" t="s">
        <v>21113</v>
      </c>
      <c r="G57" s="5" t="s">
        <v>21114</v>
      </c>
      <c r="H57" s="6" t="s">
        <v>21115</v>
      </c>
      <c r="I57" s="7" t="s">
        <v>21116</v>
      </c>
      <c r="J57" s="13" t="s">
        <v>20918</v>
      </c>
      <c r="K57" s="13"/>
      <c r="L57" s="13" t="s">
        <v>57</v>
      </c>
      <c r="M57" s="13"/>
      <c r="N57" s="13"/>
      <c r="O57" s="13"/>
      <c r="P57" s="13"/>
      <c r="Q57" s="13"/>
      <c r="R57" s="13"/>
      <c r="S57" s="13"/>
      <c r="T57" s="13"/>
      <c r="U57" s="13"/>
      <c r="V57" s="13"/>
      <c r="W57" s="13"/>
      <c r="X57" s="13"/>
      <c r="Y57" s="13"/>
    </row>
    <row r="58" spans="1:25">
      <c r="A58" s="42" t="s">
        <v>21117</v>
      </c>
      <c r="B58" s="107" t="s">
        <v>21118</v>
      </c>
      <c r="C58" s="107" t="s">
        <v>21119</v>
      </c>
      <c r="D58" s="5" t="s">
        <v>21120</v>
      </c>
      <c r="E58" s="71" t="s">
        <v>21121</v>
      </c>
      <c r="F58" s="5" t="s">
        <v>21122</v>
      </c>
      <c r="G58" s="5" t="s">
        <v>21123</v>
      </c>
      <c r="H58" s="6" t="s">
        <v>21124</v>
      </c>
      <c r="I58" s="7" t="s">
        <v>21125</v>
      </c>
      <c r="J58" s="13" t="s">
        <v>20918</v>
      </c>
      <c r="K58" s="13"/>
      <c r="L58" s="13" t="s">
        <v>57</v>
      </c>
      <c r="M58" s="13"/>
      <c r="N58" s="13"/>
      <c r="O58" s="13"/>
      <c r="P58" s="13"/>
      <c r="Q58" s="13"/>
      <c r="R58" s="13"/>
      <c r="S58" s="13"/>
      <c r="T58" s="13"/>
      <c r="U58" s="13"/>
      <c r="V58" s="13"/>
      <c r="W58" s="13"/>
      <c r="X58" s="13"/>
      <c r="Y58" s="13"/>
    </row>
    <row r="59" spans="1:25">
      <c r="A59" s="42" t="s">
        <v>21126</v>
      </c>
      <c r="B59" s="107" t="s">
        <v>21127</v>
      </c>
      <c r="C59" s="107" t="s">
        <v>21128</v>
      </c>
      <c r="D59" s="5" t="s">
        <v>21129</v>
      </c>
      <c r="E59" s="71" t="s">
        <v>21130</v>
      </c>
      <c r="F59" s="5" t="s">
        <v>21131</v>
      </c>
      <c r="G59" s="5" t="s">
        <v>21132</v>
      </c>
      <c r="H59" s="6" t="s">
        <v>21133</v>
      </c>
      <c r="I59" s="7" t="s">
        <v>21134</v>
      </c>
      <c r="J59" s="13" t="s">
        <v>20918</v>
      </c>
      <c r="K59" s="13"/>
      <c r="L59" s="13" t="s">
        <v>57</v>
      </c>
      <c r="M59" s="13"/>
      <c r="N59" s="13"/>
      <c r="O59" s="13"/>
      <c r="P59" s="13"/>
      <c r="Q59" s="13"/>
      <c r="R59" s="13"/>
      <c r="S59" s="13"/>
      <c r="T59" s="13"/>
      <c r="U59" s="13"/>
      <c r="V59" s="13"/>
      <c r="W59" s="13"/>
      <c r="X59" s="13"/>
      <c r="Y59" s="13"/>
    </row>
    <row r="60" spans="1:25">
      <c r="A60" s="42" t="s">
        <v>21135</v>
      </c>
      <c r="B60" s="107" t="s">
        <v>21136</v>
      </c>
      <c r="C60" s="107" t="s">
        <v>21137</v>
      </c>
      <c r="D60" s="5" t="s">
        <v>21138</v>
      </c>
      <c r="E60" s="71" t="s">
        <v>21139</v>
      </c>
      <c r="F60" s="5" t="s">
        <v>21140</v>
      </c>
      <c r="G60" s="5" t="s">
        <v>21141</v>
      </c>
      <c r="H60" s="6" t="s">
        <v>21142</v>
      </c>
      <c r="I60" s="7" t="s">
        <v>21143</v>
      </c>
      <c r="J60" s="13" t="s">
        <v>20918</v>
      </c>
      <c r="K60" s="13"/>
      <c r="L60" s="13" t="s">
        <v>57</v>
      </c>
      <c r="M60" s="13"/>
      <c r="N60" s="13"/>
      <c r="O60" s="13"/>
      <c r="P60" s="13"/>
      <c r="Q60" s="13"/>
      <c r="R60" s="13"/>
      <c r="S60" s="13"/>
      <c r="T60" s="13"/>
      <c r="U60" s="13"/>
      <c r="V60" s="13"/>
      <c r="W60" s="13"/>
      <c r="X60" s="13"/>
      <c r="Y60" s="13"/>
    </row>
    <row r="61" spans="1:25">
      <c r="A61" s="42" t="s">
        <v>21144</v>
      </c>
      <c r="B61" s="107" t="s">
        <v>21145</v>
      </c>
      <c r="C61" s="107" t="s">
        <v>21146</v>
      </c>
      <c r="D61" s="5" t="s">
        <v>21147</v>
      </c>
      <c r="E61" s="71" t="s">
        <v>21148</v>
      </c>
      <c r="F61" s="5" t="s">
        <v>21149</v>
      </c>
      <c r="G61" s="5" t="s">
        <v>21150</v>
      </c>
      <c r="H61" s="6" t="s">
        <v>21151</v>
      </c>
      <c r="I61" s="7" t="s">
        <v>21152</v>
      </c>
      <c r="J61" s="13" t="s">
        <v>20918</v>
      </c>
      <c r="K61" s="13"/>
      <c r="L61" s="13" t="s">
        <v>57</v>
      </c>
      <c r="M61" s="13"/>
      <c r="N61" s="13"/>
      <c r="O61" s="13"/>
      <c r="P61" s="13"/>
      <c r="Q61" s="13"/>
      <c r="R61" s="13"/>
      <c r="S61" s="13"/>
      <c r="T61" s="13"/>
      <c r="U61" s="13"/>
      <c r="V61" s="13"/>
      <c r="W61" s="13"/>
      <c r="X61" s="13"/>
      <c r="Y61" s="13"/>
    </row>
    <row r="62" spans="1:25">
      <c r="A62" s="42" t="s">
        <v>21153</v>
      </c>
      <c r="B62" s="13" t="s">
        <v>21154</v>
      </c>
      <c r="C62" s="13" t="s">
        <v>21155</v>
      </c>
      <c r="D62" s="5" t="s">
        <v>21156</v>
      </c>
      <c r="E62" s="71" t="s">
        <v>21157</v>
      </c>
      <c r="F62" s="5" t="s">
        <v>21158</v>
      </c>
      <c r="G62" s="5" t="s">
        <v>21159</v>
      </c>
      <c r="H62" s="6" t="s">
        <v>21160</v>
      </c>
      <c r="I62" s="7" t="s">
        <v>21161</v>
      </c>
      <c r="J62" s="13" t="s">
        <v>20880</v>
      </c>
      <c r="K62" s="13"/>
      <c r="L62" s="13" t="s">
        <v>57</v>
      </c>
      <c r="M62" s="13"/>
      <c r="N62" s="13"/>
      <c r="O62" s="13"/>
      <c r="P62" s="13"/>
      <c r="Q62" s="13"/>
      <c r="R62" s="13"/>
      <c r="S62" s="13"/>
      <c r="T62" s="13"/>
      <c r="U62" s="13"/>
      <c r="V62" s="13"/>
      <c r="W62" s="13"/>
      <c r="X62" s="13"/>
      <c r="Y62" s="13"/>
    </row>
    <row r="63" spans="1:25">
      <c r="A63" s="42" t="s">
        <v>21162</v>
      </c>
      <c r="B63" s="13" t="s">
        <v>21163</v>
      </c>
      <c r="C63" s="13" t="s">
        <v>21164</v>
      </c>
      <c r="D63" s="5" t="s">
        <v>21165</v>
      </c>
      <c r="E63" s="71" t="s">
        <v>21166</v>
      </c>
      <c r="F63" s="5" t="s">
        <v>21167</v>
      </c>
      <c r="G63" s="5" t="s">
        <v>21168</v>
      </c>
      <c r="H63" s="6" t="s">
        <v>21169</v>
      </c>
      <c r="I63" s="7" t="s">
        <v>21170</v>
      </c>
      <c r="J63" s="13" t="s">
        <v>17</v>
      </c>
      <c r="K63" s="13"/>
      <c r="L63" s="13" t="s">
        <v>57</v>
      </c>
      <c r="M63" s="13"/>
      <c r="N63" s="13"/>
      <c r="O63" s="13"/>
      <c r="P63" s="13"/>
      <c r="Q63" s="13"/>
      <c r="R63" s="13"/>
      <c r="S63" s="13"/>
      <c r="T63" s="13"/>
      <c r="U63" s="13"/>
      <c r="V63" s="13"/>
      <c r="W63" s="13"/>
      <c r="X63" s="13"/>
      <c r="Y63" s="13"/>
    </row>
    <row r="64" spans="1:25">
      <c r="A64" s="42" t="s">
        <v>21171</v>
      </c>
      <c r="B64" s="13" t="s">
        <v>21172</v>
      </c>
      <c r="C64" s="13" t="s">
        <v>21173</v>
      </c>
      <c r="D64" s="5" t="s">
        <v>21174</v>
      </c>
      <c r="E64" s="71" t="s">
        <v>21175</v>
      </c>
      <c r="F64" s="5" t="s">
        <v>21176</v>
      </c>
      <c r="G64" s="5" t="s">
        <v>21177</v>
      </c>
      <c r="H64" s="6" t="s">
        <v>21178</v>
      </c>
      <c r="I64" s="7" t="s">
        <v>21179</v>
      </c>
      <c r="J64" s="13" t="s">
        <v>17</v>
      </c>
      <c r="K64" s="13"/>
      <c r="L64" s="13" t="s">
        <v>57</v>
      </c>
      <c r="M64" s="13"/>
      <c r="N64" s="13"/>
      <c r="O64" s="13"/>
      <c r="P64" s="13"/>
      <c r="Q64" s="13"/>
      <c r="R64" s="13"/>
      <c r="S64" s="13"/>
      <c r="T64" s="13"/>
      <c r="U64" s="13"/>
      <c r="V64" s="13"/>
      <c r="W64" s="13"/>
      <c r="X64" s="13"/>
      <c r="Y64" s="13"/>
    </row>
    <row r="65" spans="1:25">
      <c r="A65" s="42" t="s">
        <v>21180</v>
      </c>
      <c r="B65" s="13" t="s">
        <v>21181</v>
      </c>
      <c r="C65" s="13" t="s">
        <v>21181</v>
      </c>
      <c r="D65" s="5" t="s">
        <v>21181</v>
      </c>
      <c r="E65" s="71" t="s">
        <v>21181</v>
      </c>
      <c r="F65" s="5" t="s">
        <v>21181</v>
      </c>
      <c r="G65" s="5" t="s">
        <v>21181</v>
      </c>
      <c r="H65" s="6" t="s">
        <v>21181</v>
      </c>
      <c r="I65" s="7" t="s">
        <v>21181</v>
      </c>
      <c r="J65" s="13" t="s">
        <v>21182</v>
      </c>
      <c r="K65" s="13"/>
      <c r="L65" s="13" t="s">
        <v>57</v>
      </c>
      <c r="M65" s="13"/>
      <c r="N65" s="13"/>
      <c r="O65" s="13"/>
      <c r="P65" s="13"/>
      <c r="Q65" s="13"/>
      <c r="R65" s="13"/>
      <c r="S65" s="13"/>
      <c r="T65" s="13"/>
      <c r="U65" s="13"/>
      <c r="V65" s="13"/>
      <c r="W65" s="13"/>
      <c r="X65" s="13"/>
      <c r="Y65" s="13"/>
    </row>
    <row r="66" spans="1:25">
      <c r="A66" s="42" t="s">
        <v>21183</v>
      </c>
      <c r="B66" s="13" t="s">
        <v>21184</v>
      </c>
      <c r="C66" s="13" t="s">
        <v>21184</v>
      </c>
      <c r="D66" s="5" t="s">
        <v>21184</v>
      </c>
      <c r="E66" s="71" t="s">
        <v>21184</v>
      </c>
      <c r="F66" s="5" t="s">
        <v>21184</v>
      </c>
      <c r="G66" s="5" t="s">
        <v>21184</v>
      </c>
      <c r="H66" s="6" t="s">
        <v>21184</v>
      </c>
      <c r="I66" s="7" t="s">
        <v>21184</v>
      </c>
      <c r="J66" s="13" t="s">
        <v>21182</v>
      </c>
      <c r="K66" s="13"/>
      <c r="L66" s="13" t="s">
        <v>57</v>
      </c>
      <c r="M66" s="13"/>
      <c r="N66" s="13"/>
      <c r="O66" s="13"/>
      <c r="P66" s="13"/>
      <c r="Q66" s="13"/>
      <c r="R66" s="13"/>
      <c r="S66" s="13"/>
      <c r="T66" s="13"/>
      <c r="U66" s="13"/>
      <c r="V66" s="13"/>
      <c r="W66" s="13"/>
      <c r="X66" s="13"/>
      <c r="Y66" s="13"/>
    </row>
    <row r="67" spans="1:25">
      <c r="A67" s="42" t="s">
        <v>21185</v>
      </c>
      <c r="B67" s="13" t="s">
        <v>21186</v>
      </c>
      <c r="C67" s="13" t="s">
        <v>21186</v>
      </c>
      <c r="D67" s="5" t="s">
        <v>21186</v>
      </c>
      <c r="E67" s="71" t="s">
        <v>21186</v>
      </c>
      <c r="F67" s="5" t="s">
        <v>21186</v>
      </c>
      <c r="G67" s="5" t="s">
        <v>21186</v>
      </c>
      <c r="H67" s="6" t="s">
        <v>21186</v>
      </c>
      <c r="I67" s="7" t="s">
        <v>21186</v>
      </c>
      <c r="J67" s="13" t="s">
        <v>21182</v>
      </c>
      <c r="K67" s="13"/>
      <c r="L67" s="13" t="s">
        <v>57</v>
      </c>
      <c r="M67" s="13"/>
      <c r="N67" s="13"/>
      <c r="O67" s="13"/>
      <c r="P67" s="13"/>
      <c r="Q67" s="13"/>
      <c r="R67" s="13"/>
      <c r="S67" s="13"/>
      <c r="T67" s="13"/>
      <c r="U67" s="13"/>
      <c r="V67" s="13"/>
      <c r="W67" s="13"/>
      <c r="X67" s="13"/>
      <c r="Y67" s="13"/>
    </row>
    <row r="68" spans="1:25">
      <c r="A68" s="42" t="s">
        <v>21187</v>
      </c>
      <c r="B68" s="13" t="s">
        <v>21188</v>
      </c>
      <c r="C68" s="13" t="s">
        <v>21188</v>
      </c>
      <c r="D68" s="5" t="s">
        <v>21188</v>
      </c>
      <c r="E68" s="71" t="s">
        <v>21188</v>
      </c>
      <c r="F68" s="5" t="s">
        <v>21188</v>
      </c>
      <c r="G68" s="5" t="s">
        <v>21188</v>
      </c>
      <c r="H68" s="6" t="s">
        <v>21188</v>
      </c>
      <c r="I68" s="7" t="s">
        <v>21188</v>
      </c>
      <c r="J68" s="13" t="s">
        <v>21182</v>
      </c>
      <c r="K68" s="13"/>
      <c r="L68" s="13" t="s">
        <v>57</v>
      </c>
      <c r="M68" s="13"/>
      <c r="N68" s="13"/>
      <c r="O68" s="13"/>
      <c r="P68" s="13"/>
      <c r="Q68" s="13"/>
      <c r="R68" s="13"/>
      <c r="S68" s="13"/>
      <c r="T68" s="13"/>
      <c r="U68" s="13"/>
      <c r="V68" s="13"/>
      <c r="W68" s="13"/>
      <c r="X68" s="13"/>
      <c r="Y68" s="13"/>
    </row>
    <row r="69" spans="1:25">
      <c r="A69" s="42" t="s">
        <v>21189</v>
      </c>
      <c r="B69" s="13" t="s">
        <v>21190</v>
      </c>
      <c r="C69" s="13" t="s">
        <v>21190</v>
      </c>
      <c r="D69" s="5" t="s">
        <v>21190</v>
      </c>
      <c r="E69" s="71" t="s">
        <v>21190</v>
      </c>
      <c r="F69" s="5" t="s">
        <v>21190</v>
      </c>
      <c r="G69" s="5" t="s">
        <v>21190</v>
      </c>
      <c r="H69" s="6" t="s">
        <v>21190</v>
      </c>
      <c r="I69" s="7" t="s">
        <v>21190</v>
      </c>
      <c r="J69" s="13" t="s">
        <v>21182</v>
      </c>
      <c r="K69" s="13"/>
      <c r="L69" s="13" t="s">
        <v>57</v>
      </c>
      <c r="M69" s="13"/>
      <c r="N69" s="13"/>
      <c r="O69" s="13"/>
      <c r="P69" s="13"/>
      <c r="Q69" s="13"/>
      <c r="R69" s="13"/>
      <c r="S69" s="13"/>
      <c r="T69" s="13"/>
      <c r="U69" s="13"/>
      <c r="V69" s="13"/>
      <c r="W69" s="13"/>
      <c r="X69" s="13"/>
      <c r="Y69" s="13"/>
    </row>
    <row r="70" spans="1:25">
      <c r="A70" s="42" t="s">
        <v>21191</v>
      </c>
      <c r="B70" s="13" t="s">
        <v>21192</v>
      </c>
      <c r="C70" s="13" t="s">
        <v>21192</v>
      </c>
      <c r="D70" s="5" t="s">
        <v>21192</v>
      </c>
      <c r="E70" s="71" t="s">
        <v>21192</v>
      </c>
      <c r="F70" s="5" t="s">
        <v>21192</v>
      </c>
      <c r="G70" s="5" t="s">
        <v>21192</v>
      </c>
      <c r="H70" s="6" t="s">
        <v>21192</v>
      </c>
      <c r="I70" s="7" t="s">
        <v>21192</v>
      </c>
      <c r="J70" s="13" t="s">
        <v>21182</v>
      </c>
      <c r="K70" s="13"/>
      <c r="L70" s="13" t="s">
        <v>57</v>
      </c>
      <c r="M70" s="13"/>
      <c r="N70" s="13"/>
      <c r="O70" s="13"/>
      <c r="P70" s="13"/>
      <c r="Q70" s="13"/>
      <c r="R70" s="13"/>
      <c r="S70" s="13"/>
      <c r="T70" s="13"/>
      <c r="U70" s="13"/>
      <c r="V70" s="13"/>
      <c r="W70" s="13"/>
      <c r="X70" s="13"/>
      <c r="Y70" s="13"/>
    </row>
    <row r="71" spans="1:25">
      <c r="A71" s="42" t="s">
        <v>21193</v>
      </c>
      <c r="B71" s="13" t="s">
        <v>21194</v>
      </c>
      <c r="C71" s="13" t="s">
        <v>21194</v>
      </c>
      <c r="D71" s="5" t="s">
        <v>21194</v>
      </c>
      <c r="E71" s="71" t="s">
        <v>21194</v>
      </c>
      <c r="F71" s="5" t="s">
        <v>21194</v>
      </c>
      <c r="G71" s="5" t="s">
        <v>21194</v>
      </c>
      <c r="H71" s="6" t="s">
        <v>21194</v>
      </c>
      <c r="I71" s="7" t="s">
        <v>21194</v>
      </c>
      <c r="J71" s="13" t="s">
        <v>21182</v>
      </c>
      <c r="K71" s="13"/>
      <c r="L71" s="13" t="s">
        <v>57</v>
      </c>
      <c r="M71" s="13"/>
      <c r="N71" s="13"/>
      <c r="O71" s="13"/>
      <c r="P71" s="13"/>
      <c r="Q71" s="13"/>
      <c r="R71" s="13"/>
      <c r="S71" s="13"/>
      <c r="T71" s="13"/>
      <c r="U71" s="13"/>
      <c r="V71" s="13"/>
      <c r="W71" s="13"/>
      <c r="X71" s="13"/>
      <c r="Y71" s="13"/>
    </row>
    <row r="72" spans="1:25">
      <c r="A72" s="42" t="s">
        <v>21195</v>
      </c>
      <c r="B72" s="13" t="s">
        <v>21196</v>
      </c>
      <c r="C72" s="13" t="s">
        <v>21196</v>
      </c>
      <c r="D72" s="5" t="s">
        <v>21196</v>
      </c>
      <c r="E72" s="71" t="s">
        <v>21196</v>
      </c>
      <c r="F72" s="5" t="s">
        <v>21196</v>
      </c>
      <c r="G72" s="5" t="s">
        <v>21196</v>
      </c>
      <c r="H72" s="6" t="s">
        <v>21196</v>
      </c>
      <c r="I72" s="7" t="s">
        <v>21196</v>
      </c>
      <c r="J72" s="13" t="s">
        <v>21182</v>
      </c>
      <c r="K72" s="13"/>
      <c r="L72" s="13" t="s">
        <v>57</v>
      </c>
      <c r="M72" s="13"/>
      <c r="N72" s="13"/>
      <c r="O72" s="13"/>
      <c r="P72" s="13"/>
      <c r="Q72" s="13"/>
      <c r="R72" s="13"/>
      <c r="S72" s="13"/>
      <c r="T72" s="13"/>
      <c r="U72" s="13"/>
      <c r="V72" s="13"/>
      <c r="W72" s="13"/>
      <c r="X72" s="13"/>
      <c r="Y72" s="13"/>
    </row>
    <row r="73" spans="1:25">
      <c r="A73" s="42" t="s">
        <v>21197</v>
      </c>
      <c r="B73" s="13" t="s">
        <v>21198</v>
      </c>
      <c r="C73" s="13" t="s">
        <v>21198</v>
      </c>
      <c r="D73" s="5" t="s">
        <v>21198</v>
      </c>
      <c r="E73" s="71" t="s">
        <v>21198</v>
      </c>
      <c r="F73" s="5" t="s">
        <v>21198</v>
      </c>
      <c r="G73" s="5" t="s">
        <v>21198</v>
      </c>
      <c r="H73" s="6" t="s">
        <v>21198</v>
      </c>
      <c r="I73" s="7" t="s">
        <v>21198</v>
      </c>
      <c r="J73" s="13" t="s">
        <v>21182</v>
      </c>
      <c r="K73" s="13"/>
      <c r="L73" s="13" t="s">
        <v>57</v>
      </c>
      <c r="M73" s="13"/>
      <c r="N73" s="13"/>
      <c r="O73" s="13"/>
      <c r="P73" s="13"/>
      <c r="Q73" s="13"/>
      <c r="R73" s="13"/>
      <c r="S73" s="13"/>
      <c r="T73" s="13"/>
      <c r="U73" s="13"/>
      <c r="V73" s="13"/>
      <c r="W73" s="13"/>
      <c r="X73" s="13"/>
      <c r="Y73" s="13"/>
    </row>
    <row r="74" spans="1:25">
      <c r="A74" s="42" t="s">
        <v>21199</v>
      </c>
      <c r="B74" s="13" t="s">
        <v>21200</v>
      </c>
      <c r="C74" s="13" t="s">
        <v>21201</v>
      </c>
      <c r="D74" s="5" t="s">
        <v>21202</v>
      </c>
      <c r="E74" s="71" t="s">
        <v>21203</v>
      </c>
      <c r="F74" s="5" t="s">
        <v>21204</v>
      </c>
      <c r="G74" s="5" t="s">
        <v>21205</v>
      </c>
      <c r="H74" s="6" t="s">
        <v>21206</v>
      </c>
      <c r="I74" s="7" t="s">
        <v>21207</v>
      </c>
      <c r="J74" s="13" t="s">
        <v>21208</v>
      </c>
      <c r="K74" s="13"/>
      <c r="L74" s="13" t="s">
        <v>57</v>
      </c>
      <c r="M74" s="13"/>
      <c r="N74" s="13"/>
      <c r="O74" s="13"/>
      <c r="P74" s="13"/>
      <c r="Q74" s="13"/>
      <c r="R74" s="13"/>
      <c r="S74" s="13"/>
      <c r="T74" s="13"/>
      <c r="U74" s="13"/>
      <c r="V74" s="13"/>
      <c r="W74" s="13"/>
      <c r="X74" s="13"/>
      <c r="Y74" s="13"/>
    </row>
    <row r="75" spans="1:25">
      <c r="A75" s="42" t="s">
        <v>21209</v>
      </c>
      <c r="B75" s="13" t="s">
        <v>21210</v>
      </c>
      <c r="C75" s="13" t="s">
        <v>21211</v>
      </c>
      <c r="D75" s="5" t="s">
        <v>21212</v>
      </c>
      <c r="E75" s="71" t="s">
        <v>21213</v>
      </c>
      <c r="F75" s="5" t="s">
        <v>21214</v>
      </c>
      <c r="G75" s="5" t="s">
        <v>21215</v>
      </c>
      <c r="H75" s="6" t="s">
        <v>21216</v>
      </c>
      <c r="I75" s="7" t="s">
        <v>21217</v>
      </c>
      <c r="J75" s="13" t="s">
        <v>20918</v>
      </c>
      <c r="K75" s="13"/>
      <c r="L75" s="13" t="s">
        <v>57</v>
      </c>
      <c r="M75" s="13"/>
      <c r="N75" s="13"/>
      <c r="O75" s="13"/>
      <c r="P75" s="13"/>
      <c r="Q75" s="13"/>
      <c r="R75" s="13"/>
      <c r="S75" s="13"/>
      <c r="T75" s="13"/>
      <c r="U75" s="13"/>
      <c r="V75" s="13"/>
      <c r="W75" s="13"/>
      <c r="X75" s="13"/>
      <c r="Y75" s="13"/>
    </row>
    <row r="76" spans="1:25" ht="15.75" customHeight="1">
      <c r="A76" s="42" t="s">
        <v>21218</v>
      </c>
      <c r="B76" s="35" t="s">
        <v>21219</v>
      </c>
      <c r="C76" s="13" t="s">
        <v>21220</v>
      </c>
      <c r="D76" s="5" t="s">
        <v>21221</v>
      </c>
      <c r="E76" s="17" t="s">
        <v>21222</v>
      </c>
      <c r="F76" s="5" t="s">
        <v>21223</v>
      </c>
      <c r="G76" s="24" t="s">
        <v>21224</v>
      </c>
      <c r="H76" s="6" t="s">
        <v>21225</v>
      </c>
      <c r="I76" s="48" t="s">
        <v>21226</v>
      </c>
      <c r="J76" s="13" t="s">
        <v>20918</v>
      </c>
      <c r="K76" s="13"/>
      <c r="L76" s="13" t="s">
        <v>57</v>
      </c>
      <c r="M76" s="13"/>
      <c r="N76" s="13"/>
      <c r="O76" s="13"/>
      <c r="P76" s="13"/>
      <c r="Q76" s="13"/>
      <c r="R76" s="13"/>
      <c r="S76" s="13"/>
      <c r="T76" s="13"/>
      <c r="U76" s="13"/>
      <c r="V76" s="13"/>
      <c r="W76" s="13"/>
      <c r="X76" s="13"/>
      <c r="Y76" s="13"/>
    </row>
    <row r="77" spans="1:25">
      <c r="A77" s="42" t="s">
        <v>21227</v>
      </c>
      <c r="B77" s="13" t="s">
        <v>21228</v>
      </c>
      <c r="C77" s="13" t="s">
        <v>21229</v>
      </c>
      <c r="D77" s="5" t="s">
        <v>21230</v>
      </c>
      <c r="E77" s="71" t="s">
        <v>21228</v>
      </c>
      <c r="F77" s="5" t="s">
        <v>21231</v>
      </c>
      <c r="G77" s="5" t="s">
        <v>21232</v>
      </c>
      <c r="H77" s="6" t="s">
        <v>21233</v>
      </c>
      <c r="I77" s="7" t="s">
        <v>21228</v>
      </c>
      <c r="J77" s="13" t="s">
        <v>20918</v>
      </c>
      <c r="K77" s="13" t="s">
        <v>57</v>
      </c>
      <c r="L77" s="13" t="s">
        <v>57</v>
      </c>
      <c r="M77" s="13"/>
      <c r="N77" s="13"/>
      <c r="O77" s="13"/>
      <c r="P77" s="13"/>
      <c r="Q77" s="13"/>
      <c r="R77" s="13"/>
      <c r="S77" s="13"/>
      <c r="T77" s="13"/>
      <c r="U77" s="13"/>
      <c r="V77" s="13"/>
      <c r="W77" s="13"/>
      <c r="X77" s="13"/>
      <c r="Y77" s="13"/>
    </row>
    <row r="78" spans="1:25" ht="15.75" customHeight="1">
      <c r="A78" s="42" t="s">
        <v>21234</v>
      </c>
      <c r="B78" s="35" t="s">
        <v>21235</v>
      </c>
      <c r="C78" s="13" t="s">
        <v>21236</v>
      </c>
      <c r="D78" s="5" t="s">
        <v>21237</v>
      </c>
      <c r="E78" s="17" t="s">
        <v>21238</v>
      </c>
      <c r="F78" s="5" t="s">
        <v>21239</v>
      </c>
      <c r="G78" s="24" t="s">
        <v>21240</v>
      </c>
      <c r="H78" s="6" t="s">
        <v>21241</v>
      </c>
      <c r="I78" s="48" t="s">
        <v>21242</v>
      </c>
      <c r="J78" s="13" t="s">
        <v>20918</v>
      </c>
      <c r="K78" s="13"/>
      <c r="L78" s="13" t="s">
        <v>57</v>
      </c>
      <c r="M78" s="13"/>
      <c r="N78" s="13"/>
      <c r="O78" s="13"/>
      <c r="P78" s="13"/>
      <c r="Q78" s="13"/>
      <c r="R78" s="13"/>
      <c r="S78" s="13"/>
      <c r="T78" s="13"/>
      <c r="U78" s="13"/>
      <c r="V78" s="13"/>
      <c r="W78" s="13"/>
      <c r="X78" s="13"/>
      <c r="Y78" s="13"/>
    </row>
    <row r="79" spans="1:25" ht="15.75" customHeight="1">
      <c r="A79" s="42" t="s">
        <v>21243</v>
      </c>
      <c r="B79" s="35" t="s">
        <v>21244</v>
      </c>
      <c r="C79" s="13" t="s">
        <v>21245</v>
      </c>
      <c r="D79" s="5" t="s">
        <v>21246</v>
      </c>
      <c r="E79" s="17" t="s">
        <v>21244</v>
      </c>
      <c r="F79" s="5" t="s">
        <v>21247</v>
      </c>
      <c r="G79" s="24" t="s">
        <v>21248</v>
      </c>
      <c r="H79" s="6" t="s">
        <v>21249</v>
      </c>
      <c r="I79" s="48" t="s">
        <v>21244</v>
      </c>
      <c r="J79" s="13" t="s">
        <v>20918</v>
      </c>
      <c r="K79" s="13" t="s">
        <v>57</v>
      </c>
      <c r="L79" s="13" t="s">
        <v>57</v>
      </c>
      <c r="M79" s="13"/>
      <c r="N79" s="13"/>
      <c r="O79" s="13"/>
      <c r="P79" s="13"/>
      <c r="Q79" s="13"/>
      <c r="R79" s="13"/>
      <c r="S79" s="13"/>
      <c r="T79" s="13"/>
      <c r="U79" s="13"/>
      <c r="V79" s="13"/>
      <c r="W79" s="13"/>
      <c r="X79" s="13"/>
      <c r="Y79" s="13"/>
    </row>
    <row r="80" spans="1:25" ht="15.75" customHeight="1">
      <c r="A80" s="42" t="s">
        <v>21250</v>
      </c>
      <c r="B80" s="35" t="s">
        <v>21251</v>
      </c>
      <c r="C80" s="13" t="s">
        <v>21252</v>
      </c>
      <c r="D80" s="5" t="s">
        <v>21253</v>
      </c>
      <c r="E80" s="17" t="s">
        <v>21254</v>
      </c>
      <c r="F80" s="5" t="s">
        <v>21255</v>
      </c>
      <c r="G80" s="24" t="s">
        <v>21256</v>
      </c>
      <c r="H80" s="6" t="s">
        <v>21257</v>
      </c>
      <c r="I80" s="48" t="s">
        <v>21258</v>
      </c>
      <c r="J80" s="13" t="s">
        <v>20918</v>
      </c>
      <c r="K80" s="13"/>
      <c r="L80" s="13" t="s">
        <v>57</v>
      </c>
      <c r="M80" s="13"/>
      <c r="N80" s="13"/>
      <c r="O80" s="13"/>
      <c r="P80" s="13"/>
      <c r="Q80" s="13"/>
      <c r="R80" s="13"/>
      <c r="S80" s="13"/>
      <c r="T80" s="13"/>
      <c r="U80" s="13"/>
      <c r="V80" s="13"/>
      <c r="W80" s="13"/>
      <c r="X80" s="13"/>
      <c r="Y80" s="13"/>
    </row>
    <row r="81" spans="1:25" ht="15.75" customHeight="1">
      <c r="A81" s="42" t="s">
        <v>21259</v>
      </c>
      <c r="B81" s="35" t="s">
        <v>21260</v>
      </c>
      <c r="C81" s="13" t="s">
        <v>21261</v>
      </c>
      <c r="D81" s="5" t="s">
        <v>21262</v>
      </c>
      <c r="E81" s="17" t="s">
        <v>21263</v>
      </c>
      <c r="F81" s="5" t="s">
        <v>21264</v>
      </c>
      <c r="G81" s="24" t="s">
        <v>21265</v>
      </c>
      <c r="H81" s="6" t="s">
        <v>21266</v>
      </c>
      <c r="I81" s="48" t="s">
        <v>21267</v>
      </c>
      <c r="J81" s="13" t="s">
        <v>20918</v>
      </c>
      <c r="K81" s="13"/>
      <c r="L81" s="13" t="s">
        <v>57</v>
      </c>
      <c r="M81" s="13"/>
      <c r="N81" s="13"/>
      <c r="O81" s="13"/>
      <c r="P81" s="13"/>
      <c r="Q81" s="13"/>
      <c r="R81" s="13"/>
      <c r="S81" s="13"/>
      <c r="T81" s="13"/>
      <c r="U81" s="13"/>
      <c r="V81" s="13"/>
      <c r="W81" s="13"/>
      <c r="X81" s="13"/>
      <c r="Y81" s="13"/>
    </row>
    <row r="82" spans="1:25" ht="15.75" customHeight="1">
      <c r="A82" s="42" t="s">
        <v>21268</v>
      </c>
      <c r="B82" s="35" t="s">
        <v>21269</v>
      </c>
      <c r="C82" s="13" t="s">
        <v>21270</v>
      </c>
      <c r="D82" s="5" t="s">
        <v>21271</v>
      </c>
      <c r="E82" s="17" t="s">
        <v>21272</v>
      </c>
      <c r="F82" s="5" t="s">
        <v>21273</v>
      </c>
      <c r="G82" s="24" t="s">
        <v>21274</v>
      </c>
      <c r="H82" s="6" t="s">
        <v>21275</v>
      </c>
      <c r="I82" s="48" t="s">
        <v>21276</v>
      </c>
      <c r="J82" s="13" t="s">
        <v>20918</v>
      </c>
      <c r="K82" s="13"/>
      <c r="L82" s="13" t="s">
        <v>57</v>
      </c>
      <c r="M82" s="13"/>
      <c r="N82" s="13"/>
      <c r="O82" s="13"/>
      <c r="P82" s="13"/>
      <c r="Q82" s="13"/>
      <c r="R82" s="13"/>
      <c r="S82" s="13"/>
      <c r="T82" s="13"/>
      <c r="U82" s="13"/>
      <c r="V82" s="13"/>
      <c r="W82" s="13"/>
      <c r="X82" s="13"/>
      <c r="Y82" s="13"/>
    </row>
    <row r="83" spans="1:25" ht="15.75" customHeight="1">
      <c r="A83" s="42" t="s">
        <v>21277</v>
      </c>
      <c r="B83" s="35" t="s">
        <v>21278</v>
      </c>
      <c r="C83" s="13" t="s">
        <v>21279</v>
      </c>
      <c r="D83" s="5" t="s">
        <v>21280</v>
      </c>
      <c r="E83" s="17" t="s">
        <v>21281</v>
      </c>
      <c r="F83" s="5" t="s">
        <v>21282</v>
      </c>
      <c r="G83" s="24" t="s">
        <v>21283</v>
      </c>
      <c r="H83" s="6" t="s">
        <v>21284</v>
      </c>
      <c r="I83" s="48" t="s">
        <v>21285</v>
      </c>
      <c r="J83" s="13" t="s">
        <v>20918</v>
      </c>
      <c r="K83" s="13"/>
      <c r="L83" s="13" t="s">
        <v>57</v>
      </c>
      <c r="M83" s="13"/>
      <c r="N83" s="13"/>
      <c r="O83" s="13"/>
      <c r="P83" s="13"/>
      <c r="Q83" s="13"/>
      <c r="R83" s="13"/>
      <c r="S83" s="13"/>
      <c r="T83" s="13"/>
      <c r="U83" s="13"/>
      <c r="V83" s="13"/>
      <c r="W83" s="13"/>
      <c r="X83" s="13"/>
      <c r="Y83" s="13"/>
    </row>
    <row r="84" spans="1:25">
      <c r="A84" s="42" t="s">
        <v>14881</v>
      </c>
      <c r="B84" s="13" t="s">
        <v>21286</v>
      </c>
      <c r="C84" s="13" t="s">
        <v>21287</v>
      </c>
      <c r="D84" s="5" t="s">
        <v>21287</v>
      </c>
      <c r="E84" s="71" t="s">
        <v>21286</v>
      </c>
      <c r="F84" s="5" t="s">
        <v>21286</v>
      </c>
      <c r="G84" s="5" t="s">
        <v>21288</v>
      </c>
      <c r="H84" s="6" t="s">
        <v>21286</v>
      </c>
      <c r="I84" s="7" t="s">
        <v>21286</v>
      </c>
      <c r="J84" s="13" t="s">
        <v>17</v>
      </c>
      <c r="K84" s="13" t="s">
        <v>57</v>
      </c>
      <c r="L84" s="13" t="s">
        <v>57</v>
      </c>
      <c r="M84" s="13"/>
      <c r="N84" s="13"/>
      <c r="O84" s="13"/>
      <c r="P84" s="13"/>
      <c r="Q84" s="13"/>
      <c r="R84" s="13"/>
      <c r="S84" s="13"/>
      <c r="T84" s="13"/>
      <c r="U84" s="13"/>
      <c r="V84" s="13"/>
      <c r="W84" s="13"/>
      <c r="X84" s="13"/>
      <c r="Y84" s="13"/>
    </row>
    <row r="85" spans="1:25">
      <c r="A85" s="42" t="s">
        <v>21289</v>
      </c>
      <c r="B85" s="13" t="s">
        <v>21290</v>
      </c>
      <c r="C85" s="13" t="s">
        <v>21290</v>
      </c>
      <c r="D85" s="5" t="s">
        <v>21290</v>
      </c>
      <c r="E85" s="71" t="s">
        <v>21290</v>
      </c>
      <c r="F85" s="5" t="s">
        <v>21290</v>
      </c>
      <c r="G85" s="5" t="s">
        <v>21291</v>
      </c>
      <c r="H85" s="6" t="s">
        <v>21290</v>
      </c>
      <c r="I85" s="7" t="s">
        <v>21290</v>
      </c>
      <c r="J85" s="13" t="s">
        <v>17</v>
      </c>
      <c r="K85" s="13" t="s">
        <v>57</v>
      </c>
      <c r="L85" s="13" t="s">
        <v>57</v>
      </c>
      <c r="M85" s="13"/>
      <c r="N85" s="13"/>
      <c r="O85" s="13"/>
      <c r="P85" s="13"/>
      <c r="Q85" s="13"/>
      <c r="R85" s="13"/>
      <c r="S85" s="13"/>
      <c r="T85" s="13"/>
      <c r="U85" s="13"/>
      <c r="V85" s="13"/>
      <c r="W85" s="13"/>
      <c r="X85" s="13"/>
      <c r="Y85" s="13"/>
    </row>
    <row r="86" spans="1:25">
      <c r="A86" s="42" t="s">
        <v>21292</v>
      </c>
      <c r="B86" s="13" t="s">
        <v>21293</v>
      </c>
      <c r="C86" s="13" t="s">
        <v>21294</v>
      </c>
      <c r="D86" s="5" t="s">
        <v>21295</v>
      </c>
      <c r="E86" s="71" t="s">
        <v>21296</v>
      </c>
      <c r="F86" s="5" t="s">
        <v>21297</v>
      </c>
      <c r="G86" s="5" t="s">
        <v>21298</v>
      </c>
      <c r="H86" s="6" t="s">
        <v>21299</v>
      </c>
      <c r="I86" s="7" t="s">
        <v>21300</v>
      </c>
      <c r="J86" s="13" t="s">
        <v>17</v>
      </c>
      <c r="K86" s="13"/>
      <c r="L86" s="13" t="s">
        <v>57</v>
      </c>
      <c r="M86" s="13"/>
      <c r="N86" s="13"/>
      <c r="O86" s="13"/>
      <c r="P86" s="13"/>
      <c r="Q86" s="13"/>
      <c r="R86" s="13"/>
      <c r="S86" s="13"/>
      <c r="T86" s="13"/>
      <c r="U86" s="13"/>
      <c r="V86" s="13"/>
      <c r="W86" s="13"/>
      <c r="X86" s="13"/>
      <c r="Y86" s="13"/>
    </row>
    <row r="87" spans="1:25">
      <c r="A87" s="42" t="s">
        <v>21301</v>
      </c>
      <c r="B87" s="13" t="s">
        <v>21302</v>
      </c>
      <c r="C87" s="13" t="s">
        <v>21303</v>
      </c>
      <c r="D87" s="5" t="s">
        <v>21304</v>
      </c>
      <c r="E87" s="71" t="s">
        <v>21305</v>
      </c>
      <c r="F87" s="5" t="s">
        <v>9887</v>
      </c>
      <c r="G87" s="5" t="s">
        <v>21306</v>
      </c>
      <c r="H87" s="6" t="s">
        <v>21307</v>
      </c>
      <c r="I87" s="7" t="s">
        <v>9887</v>
      </c>
      <c r="J87" s="13" t="s">
        <v>17</v>
      </c>
      <c r="K87" s="13"/>
      <c r="L87" s="13" t="s">
        <v>57</v>
      </c>
      <c r="M87" s="13"/>
      <c r="N87" s="13"/>
      <c r="O87" s="13"/>
      <c r="P87" s="13"/>
      <c r="Q87" s="13"/>
      <c r="R87" s="13"/>
      <c r="S87" s="13"/>
      <c r="T87" s="13"/>
      <c r="U87" s="13"/>
      <c r="V87" s="13"/>
      <c r="W87" s="13"/>
      <c r="X87" s="13"/>
      <c r="Y87" s="13"/>
    </row>
    <row r="88" spans="1:25">
      <c r="A88" s="42" t="s">
        <v>21308</v>
      </c>
      <c r="B88" s="13" t="s">
        <v>21309</v>
      </c>
      <c r="C88" s="13" t="s">
        <v>21310</v>
      </c>
      <c r="D88" s="5" t="s">
        <v>21311</v>
      </c>
      <c r="E88" s="71" t="s">
        <v>21312</v>
      </c>
      <c r="F88" s="5" t="s">
        <v>21313</v>
      </c>
      <c r="G88" s="5" t="s">
        <v>21314</v>
      </c>
      <c r="H88" s="6" t="s">
        <v>21315</v>
      </c>
      <c r="I88" s="7" t="s">
        <v>21316</v>
      </c>
      <c r="J88" s="13" t="s">
        <v>17</v>
      </c>
      <c r="K88" s="13"/>
      <c r="L88" s="13" t="s">
        <v>57</v>
      </c>
      <c r="M88" s="13"/>
      <c r="N88" s="13"/>
      <c r="O88" s="13"/>
      <c r="P88" s="13"/>
      <c r="Q88" s="13"/>
      <c r="R88" s="13"/>
      <c r="S88" s="13"/>
      <c r="T88" s="13"/>
      <c r="U88" s="13"/>
      <c r="V88" s="13"/>
      <c r="W88" s="13"/>
      <c r="X88" s="13"/>
      <c r="Y88" s="13"/>
    </row>
    <row r="89" spans="1:25">
      <c r="A89" s="42" t="s">
        <v>21317</v>
      </c>
      <c r="B89" s="13" t="s">
        <v>21318</v>
      </c>
      <c r="C89" s="13" t="s">
        <v>21319</v>
      </c>
      <c r="D89" s="5" t="s">
        <v>21320</v>
      </c>
      <c r="E89" s="71" t="s">
        <v>21321</v>
      </c>
      <c r="F89" s="5" t="s">
        <v>21322</v>
      </c>
      <c r="G89" s="5" t="s">
        <v>21323</v>
      </c>
      <c r="H89" s="6" t="s">
        <v>21324</v>
      </c>
      <c r="I89" s="7" t="s">
        <v>21325</v>
      </c>
      <c r="J89" s="13" t="s">
        <v>21326</v>
      </c>
      <c r="K89" s="13"/>
      <c r="L89" s="13" t="s">
        <v>57</v>
      </c>
      <c r="M89" s="13"/>
      <c r="N89" s="13"/>
      <c r="O89" s="13"/>
      <c r="P89" s="13"/>
      <c r="Q89" s="13"/>
      <c r="R89" s="13"/>
      <c r="S89" s="13"/>
      <c r="T89" s="13"/>
      <c r="U89" s="13"/>
      <c r="V89" s="13"/>
      <c r="W89" s="13"/>
      <c r="X89" s="13"/>
      <c r="Y89" s="13"/>
    </row>
    <row r="90" spans="1:25">
      <c r="A90" s="42" t="s">
        <v>21327</v>
      </c>
      <c r="B90" s="13" t="s">
        <v>21328</v>
      </c>
      <c r="C90" s="13" t="s">
        <v>21329</v>
      </c>
      <c r="D90" s="5" t="s">
        <v>21330</v>
      </c>
      <c r="E90" s="71" t="s">
        <v>21331</v>
      </c>
      <c r="F90" s="5" t="s">
        <v>21332</v>
      </c>
      <c r="G90" s="5" t="s">
        <v>21333</v>
      </c>
      <c r="H90" s="6" t="s">
        <v>21334</v>
      </c>
      <c r="I90" s="7" t="s">
        <v>21335</v>
      </c>
      <c r="J90" s="13" t="s">
        <v>17</v>
      </c>
      <c r="K90" s="13"/>
      <c r="L90" s="13" t="s">
        <v>57</v>
      </c>
      <c r="M90" s="13"/>
      <c r="N90" s="13"/>
      <c r="O90" s="13"/>
      <c r="P90" s="13"/>
      <c r="Q90" s="13"/>
      <c r="R90" s="13"/>
      <c r="S90" s="13"/>
      <c r="T90" s="13"/>
      <c r="U90" s="13"/>
      <c r="V90" s="13"/>
      <c r="W90" s="13"/>
      <c r="X90" s="13"/>
      <c r="Y90" s="13"/>
    </row>
    <row r="91" spans="1:25">
      <c r="A91" s="42" t="s">
        <v>21336</v>
      </c>
      <c r="B91" s="13" t="s">
        <v>21337</v>
      </c>
      <c r="C91" s="13" t="s">
        <v>21338</v>
      </c>
      <c r="D91" s="5" t="s">
        <v>21339</v>
      </c>
      <c r="E91" s="71" t="s">
        <v>21340</v>
      </c>
      <c r="F91" s="5" t="s">
        <v>21341</v>
      </c>
      <c r="G91" s="5" t="s">
        <v>21342</v>
      </c>
      <c r="H91" s="6" t="s">
        <v>21343</v>
      </c>
      <c r="I91" s="7" t="s">
        <v>21344</v>
      </c>
      <c r="J91" s="13" t="s">
        <v>21345</v>
      </c>
      <c r="K91" s="13"/>
      <c r="L91" s="13" t="s">
        <v>57</v>
      </c>
      <c r="M91" s="13"/>
      <c r="N91" s="13"/>
      <c r="O91" s="13"/>
      <c r="P91" s="13"/>
      <c r="Q91" s="13"/>
      <c r="R91" s="13"/>
      <c r="S91" s="13"/>
      <c r="T91" s="13"/>
      <c r="U91" s="13"/>
      <c r="V91" s="13"/>
      <c r="W91" s="13"/>
      <c r="X91" s="13"/>
      <c r="Y91" s="13"/>
    </row>
    <row r="92" spans="1:25" ht="15.75" customHeight="1">
      <c r="A92" s="42" t="s">
        <v>21346</v>
      </c>
      <c r="B92" s="35" t="s">
        <v>21347</v>
      </c>
      <c r="C92" s="13" t="s">
        <v>21348</v>
      </c>
      <c r="D92" s="5" t="s">
        <v>21349</v>
      </c>
      <c r="E92" s="17" t="s">
        <v>21350</v>
      </c>
      <c r="F92" s="5" t="s">
        <v>21351</v>
      </c>
      <c r="G92" s="24" t="s">
        <v>21352</v>
      </c>
      <c r="H92" s="6" t="s">
        <v>21353</v>
      </c>
      <c r="I92" s="48" t="s">
        <v>21354</v>
      </c>
      <c r="J92" s="13" t="s">
        <v>17</v>
      </c>
      <c r="K92" s="13"/>
      <c r="L92" s="13" t="s">
        <v>57</v>
      </c>
      <c r="M92" s="13"/>
      <c r="N92" s="13"/>
      <c r="O92" s="13"/>
      <c r="P92" s="13"/>
      <c r="Q92" s="13"/>
      <c r="R92" s="13"/>
      <c r="S92" s="13"/>
      <c r="T92" s="13"/>
      <c r="U92" s="13"/>
      <c r="V92" s="13"/>
      <c r="W92" s="13"/>
      <c r="X92" s="13"/>
      <c r="Y92" s="13"/>
    </row>
    <row r="93" spans="1:25">
      <c r="A93" s="42" t="s">
        <v>21355</v>
      </c>
      <c r="B93" s="4" t="s">
        <v>21356</v>
      </c>
      <c r="C93" s="4" t="s">
        <v>21356</v>
      </c>
      <c r="D93" s="5" t="s">
        <v>21356</v>
      </c>
      <c r="E93" s="71" t="s">
        <v>21356</v>
      </c>
      <c r="F93" s="3" t="s">
        <v>21356</v>
      </c>
      <c r="G93" s="3" t="s">
        <v>21356</v>
      </c>
      <c r="H93" s="6" t="s">
        <v>21356</v>
      </c>
      <c r="I93" s="16" t="s">
        <v>21356</v>
      </c>
      <c r="J93" s="13" t="s">
        <v>17</v>
      </c>
      <c r="K93" s="13" t="s">
        <v>57</v>
      </c>
      <c r="L93" s="13" t="s">
        <v>57</v>
      </c>
      <c r="M93" s="13"/>
      <c r="N93" s="13"/>
      <c r="O93" s="13"/>
      <c r="P93" s="13"/>
      <c r="Q93" s="13"/>
      <c r="R93" s="13"/>
      <c r="S93" s="13"/>
      <c r="T93" s="13"/>
      <c r="U93" s="13"/>
      <c r="V93" s="13"/>
      <c r="W93" s="13"/>
      <c r="X93" s="13"/>
      <c r="Y93" s="13"/>
    </row>
    <row r="94" spans="1:25">
      <c r="A94" s="42" t="s">
        <v>21357</v>
      </c>
      <c r="B94" s="4" t="s">
        <v>21358</v>
      </c>
      <c r="C94" s="4" t="s">
        <v>21358</v>
      </c>
      <c r="D94" s="5" t="s">
        <v>21358</v>
      </c>
      <c r="E94" s="71" t="s">
        <v>21358</v>
      </c>
      <c r="F94" s="3" t="s">
        <v>21358</v>
      </c>
      <c r="G94" s="3" t="s">
        <v>21358</v>
      </c>
      <c r="H94" s="6" t="s">
        <v>21358</v>
      </c>
      <c r="I94" s="16" t="s">
        <v>21358</v>
      </c>
      <c r="J94" s="13" t="s">
        <v>17</v>
      </c>
      <c r="K94" s="13" t="s">
        <v>57</v>
      </c>
      <c r="L94" s="13" t="s">
        <v>57</v>
      </c>
      <c r="M94" s="13"/>
      <c r="N94" s="13"/>
      <c r="O94" s="13"/>
      <c r="P94" s="13"/>
      <c r="Q94" s="13"/>
      <c r="R94" s="13"/>
      <c r="S94" s="13"/>
      <c r="T94" s="13"/>
      <c r="U94" s="13"/>
      <c r="V94" s="13"/>
      <c r="W94" s="13"/>
      <c r="X94" s="13"/>
      <c r="Y94" s="13"/>
    </row>
    <row r="95" spans="1:25">
      <c r="A95" s="42" t="s">
        <v>21359</v>
      </c>
      <c r="B95" s="4" t="s">
        <v>21360</v>
      </c>
      <c r="C95" s="4" t="s">
        <v>21360</v>
      </c>
      <c r="D95" s="5" t="s">
        <v>21360</v>
      </c>
      <c r="E95" s="71" t="s">
        <v>21360</v>
      </c>
      <c r="F95" s="3" t="s">
        <v>21360</v>
      </c>
      <c r="G95" s="3" t="s">
        <v>21360</v>
      </c>
      <c r="H95" s="6" t="s">
        <v>21360</v>
      </c>
      <c r="I95" s="16" t="s">
        <v>21360</v>
      </c>
      <c r="J95" s="13" t="s">
        <v>17</v>
      </c>
      <c r="K95" s="13" t="s">
        <v>57</v>
      </c>
      <c r="L95" s="13" t="s">
        <v>57</v>
      </c>
      <c r="M95" s="13"/>
      <c r="N95" s="13"/>
      <c r="O95" s="13"/>
      <c r="P95" s="13"/>
      <c r="Q95" s="13"/>
      <c r="R95" s="13"/>
      <c r="S95" s="13"/>
      <c r="T95" s="13"/>
      <c r="U95" s="13"/>
      <c r="V95" s="13"/>
      <c r="W95" s="13"/>
      <c r="X95" s="13"/>
      <c r="Y95" s="13"/>
    </row>
    <row r="96" spans="1:25">
      <c r="A96" s="42" t="s">
        <v>21361</v>
      </c>
      <c r="B96" s="4" t="s">
        <v>21362</v>
      </c>
      <c r="C96" s="4" t="s">
        <v>21362</v>
      </c>
      <c r="D96" s="5" t="s">
        <v>21362</v>
      </c>
      <c r="E96" s="71" t="s">
        <v>21362</v>
      </c>
      <c r="F96" s="3" t="s">
        <v>21362</v>
      </c>
      <c r="G96" s="3" t="s">
        <v>21362</v>
      </c>
      <c r="H96" s="6" t="s">
        <v>21362</v>
      </c>
      <c r="I96" s="16" t="s">
        <v>21362</v>
      </c>
      <c r="J96" s="13" t="s">
        <v>17</v>
      </c>
      <c r="K96" s="13" t="s">
        <v>57</v>
      </c>
      <c r="L96" s="13" t="s">
        <v>57</v>
      </c>
      <c r="M96" s="13"/>
      <c r="N96" s="13"/>
      <c r="O96" s="13"/>
      <c r="P96" s="13"/>
      <c r="Q96" s="13"/>
      <c r="R96" s="13"/>
      <c r="S96" s="13"/>
      <c r="T96" s="13"/>
      <c r="U96" s="13"/>
      <c r="V96" s="13"/>
      <c r="W96" s="13"/>
      <c r="X96" s="13"/>
      <c r="Y96" s="13"/>
    </row>
    <row r="97" spans="1:25">
      <c r="A97" s="42" t="s">
        <v>21363</v>
      </c>
      <c r="B97" s="4" t="s">
        <v>20767</v>
      </c>
      <c r="C97" s="4" t="s">
        <v>20767</v>
      </c>
      <c r="D97" s="5" t="s">
        <v>20767</v>
      </c>
      <c r="E97" s="71" t="s">
        <v>20767</v>
      </c>
      <c r="F97" s="3" t="s">
        <v>20767</v>
      </c>
      <c r="G97" s="3" t="s">
        <v>20767</v>
      </c>
      <c r="H97" s="6" t="s">
        <v>20767</v>
      </c>
      <c r="I97" s="16" t="s">
        <v>20767</v>
      </c>
      <c r="J97" s="13" t="s">
        <v>17</v>
      </c>
      <c r="K97" s="13" t="s">
        <v>57</v>
      </c>
      <c r="L97" s="13" t="s">
        <v>57</v>
      </c>
      <c r="M97" s="13"/>
      <c r="N97" s="13"/>
      <c r="O97" s="13"/>
      <c r="P97" s="13"/>
      <c r="Q97" s="13"/>
      <c r="R97" s="13"/>
      <c r="S97" s="13"/>
      <c r="T97" s="13"/>
      <c r="U97" s="13"/>
      <c r="V97" s="13"/>
      <c r="W97" s="13"/>
      <c r="X97" s="13"/>
      <c r="Y97" s="13"/>
    </row>
    <row r="98" spans="1:25">
      <c r="A98" s="42" t="s">
        <v>21364</v>
      </c>
      <c r="B98" s="4" t="s">
        <v>21365</v>
      </c>
      <c r="C98" s="4" t="s">
        <v>21365</v>
      </c>
      <c r="D98" s="5" t="s">
        <v>21365</v>
      </c>
      <c r="E98" s="71" t="s">
        <v>21365</v>
      </c>
      <c r="F98" s="3" t="s">
        <v>21365</v>
      </c>
      <c r="G98" s="3" t="s">
        <v>21365</v>
      </c>
      <c r="H98" s="6" t="s">
        <v>21365</v>
      </c>
      <c r="I98" s="16" t="s">
        <v>21365</v>
      </c>
      <c r="J98" s="13" t="s">
        <v>17</v>
      </c>
      <c r="K98" s="13" t="s">
        <v>57</v>
      </c>
      <c r="L98" s="13" t="s">
        <v>57</v>
      </c>
      <c r="M98" s="13"/>
      <c r="N98" s="13"/>
      <c r="O98" s="13"/>
      <c r="P98" s="13"/>
      <c r="Q98" s="13"/>
      <c r="R98" s="13"/>
      <c r="S98" s="13"/>
      <c r="T98" s="13"/>
      <c r="U98" s="13"/>
      <c r="V98" s="13"/>
      <c r="W98" s="13"/>
      <c r="X98" s="13"/>
      <c r="Y98" s="13"/>
    </row>
    <row r="99" spans="1:25">
      <c r="A99" s="42" t="s">
        <v>21366</v>
      </c>
      <c r="B99" s="13" t="s">
        <v>21367</v>
      </c>
      <c r="C99" s="4" t="s">
        <v>21368</v>
      </c>
      <c r="D99" s="5" t="s">
        <v>21369</v>
      </c>
      <c r="E99" s="71" t="s">
        <v>21370</v>
      </c>
      <c r="F99" s="5" t="s">
        <v>21371</v>
      </c>
      <c r="G99" s="5" t="s">
        <v>21372</v>
      </c>
      <c r="H99" s="6" t="s">
        <v>21373</v>
      </c>
      <c r="I99" s="7" t="s">
        <v>21370</v>
      </c>
      <c r="J99" s="13"/>
      <c r="K99" s="13"/>
      <c r="L99" s="13" t="s">
        <v>57</v>
      </c>
      <c r="M99" s="13"/>
      <c r="N99" s="13"/>
      <c r="O99" s="13"/>
      <c r="P99" s="13"/>
      <c r="Q99" s="13"/>
      <c r="R99" s="13"/>
      <c r="S99" s="13"/>
      <c r="T99" s="13"/>
      <c r="U99" s="13"/>
      <c r="V99" s="13"/>
      <c r="W99" s="13"/>
      <c r="X99" s="13"/>
      <c r="Y99" s="13"/>
    </row>
    <row r="100" spans="1:25">
      <c r="A100" s="42" t="s">
        <v>21374</v>
      </c>
      <c r="B100" s="13" t="s">
        <v>21375</v>
      </c>
      <c r="C100" s="4" t="s">
        <v>21376</v>
      </c>
      <c r="D100" s="5" t="s">
        <v>21377</v>
      </c>
      <c r="E100" s="71" t="s">
        <v>21378</v>
      </c>
      <c r="F100" s="5" t="s">
        <v>21379</v>
      </c>
      <c r="G100" s="5" t="s">
        <v>21380</v>
      </c>
      <c r="H100" s="6" t="s">
        <v>21381</v>
      </c>
      <c r="I100" s="7" t="s">
        <v>21378</v>
      </c>
      <c r="J100" s="13"/>
      <c r="K100" s="13"/>
      <c r="L100" s="13" t="s">
        <v>57</v>
      </c>
      <c r="M100" s="13"/>
      <c r="N100" s="13"/>
      <c r="O100" s="13"/>
      <c r="P100" s="13"/>
      <c r="Q100" s="13"/>
      <c r="R100" s="13"/>
      <c r="S100" s="13"/>
      <c r="T100" s="13"/>
      <c r="U100" s="13"/>
      <c r="V100" s="13"/>
      <c r="W100" s="13"/>
      <c r="X100" s="13"/>
      <c r="Y100" s="13"/>
    </row>
    <row r="101" spans="1:25">
      <c r="A101" s="42" t="s">
        <v>21382</v>
      </c>
      <c r="B101" s="13" t="s">
        <v>21383</v>
      </c>
      <c r="C101" s="13" t="s">
        <v>21384</v>
      </c>
      <c r="D101" s="5" t="s">
        <v>21385</v>
      </c>
      <c r="E101" s="71" t="s">
        <v>21386</v>
      </c>
      <c r="F101" s="5" t="s">
        <v>21387</v>
      </c>
      <c r="G101" s="5" t="s">
        <v>21388</v>
      </c>
      <c r="H101" s="6" t="s">
        <v>21389</v>
      </c>
      <c r="I101" s="7" t="s">
        <v>21390</v>
      </c>
      <c r="J101" s="13"/>
      <c r="K101" s="13"/>
      <c r="L101" s="13" t="s">
        <v>57</v>
      </c>
      <c r="M101" s="13"/>
      <c r="N101" s="13"/>
      <c r="O101" s="13"/>
      <c r="P101" s="13"/>
      <c r="Q101" s="13"/>
      <c r="R101" s="13"/>
      <c r="S101" s="13"/>
      <c r="T101" s="13"/>
      <c r="U101" s="13"/>
      <c r="V101" s="13"/>
      <c r="W101" s="13"/>
      <c r="X101" s="13"/>
      <c r="Y101" s="13"/>
    </row>
    <row r="102" spans="1:25" ht="15.75" customHeight="1">
      <c r="A102" s="42" t="s">
        <v>21391</v>
      </c>
      <c r="B102" s="35" t="s">
        <v>21392</v>
      </c>
      <c r="C102" s="13" t="s">
        <v>21393</v>
      </c>
      <c r="D102" s="5" t="s">
        <v>21394</v>
      </c>
      <c r="E102" s="17" t="s">
        <v>21395</v>
      </c>
      <c r="F102" s="5" t="s">
        <v>21396</v>
      </c>
      <c r="G102" s="5" t="s">
        <v>21397</v>
      </c>
      <c r="H102" s="6" t="s">
        <v>21398</v>
      </c>
      <c r="I102" s="7" t="s">
        <v>21399</v>
      </c>
      <c r="J102" s="13"/>
      <c r="K102" s="13"/>
      <c r="L102" s="13" t="s">
        <v>57</v>
      </c>
      <c r="M102" s="13"/>
      <c r="N102" s="13"/>
      <c r="O102" s="13"/>
      <c r="P102" s="13"/>
      <c r="Q102" s="13"/>
      <c r="R102" s="13"/>
      <c r="S102" s="13"/>
      <c r="T102" s="13"/>
      <c r="U102" s="13"/>
      <c r="V102" s="13"/>
      <c r="W102" s="13"/>
      <c r="X102" s="13"/>
      <c r="Y102" s="13"/>
    </row>
    <row r="103" spans="1:25" ht="15.75" customHeight="1">
      <c r="A103" s="42" t="s">
        <v>21400</v>
      </c>
      <c r="B103" s="35" t="s">
        <v>21401</v>
      </c>
      <c r="C103" s="35" t="s">
        <v>21402</v>
      </c>
      <c r="D103" s="5" t="s">
        <v>21403</v>
      </c>
      <c r="E103" s="17" t="s">
        <v>21404</v>
      </c>
      <c r="F103" s="5" t="s">
        <v>21405</v>
      </c>
      <c r="G103" s="5" t="s">
        <v>21406</v>
      </c>
      <c r="H103" s="6" t="s">
        <v>21407</v>
      </c>
      <c r="I103" s="7" t="s">
        <v>21408</v>
      </c>
      <c r="J103" s="13"/>
      <c r="K103" s="13"/>
      <c r="L103" s="13" t="s">
        <v>57</v>
      </c>
      <c r="M103" s="13"/>
      <c r="N103" s="13"/>
      <c r="O103" s="13"/>
      <c r="P103" s="13"/>
      <c r="Q103" s="13"/>
      <c r="R103" s="13"/>
      <c r="S103" s="13"/>
      <c r="T103" s="13"/>
      <c r="U103" s="13"/>
      <c r="V103" s="13"/>
      <c r="W103" s="13"/>
      <c r="X103" s="13"/>
      <c r="Y103" s="13"/>
    </row>
    <row r="104" spans="1:25" ht="15.75" customHeight="1">
      <c r="A104" s="42" t="s">
        <v>21409</v>
      </c>
      <c r="B104" s="35" t="s">
        <v>21410</v>
      </c>
      <c r="C104" s="13" t="s">
        <v>21411</v>
      </c>
      <c r="D104" s="5" t="s">
        <v>21412</v>
      </c>
      <c r="E104" s="17" t="s">
        <v>21413</v>
      </c>
      <c r="F104" s="5" t="s">
        <v>21414</v>
      </c>
      <c r="G104" s="5" t="s">
        <v>21415</v>
      </c>
      <c r="H104" s="6" t="s">
        <v>21416</v>
      </c>
      <c r="I104" s="7" t="s">
        <v>21417</v>
      </c>
      <c r="J104" s="13"/>
      <c r="K104" s="13"/>
      <c r="L104" s="13" t="s">
        <v>57</v>
      </c>
      <c r="M104" s="13"/>
      <c r="N104" s="13"/>
      <c r="O104" s="13"/>
      <c r="P104" s="13"/>
      <c r="Q104" s="13"/>
      <c r="R104" s="13"/>
      <c r="S104" s="13"/>
      <c r="T104" s="13"/>
      <c r="U104" s="13"/>
      <c r="V104" s="13"/>
      <c r="W104" s="13"/>
      <c r="X104" s="13"/>
      <c r="Y104" s="13"/>
    </row>
    <row r="105" spans="1:25">
      <c r="A105" s="42" t="s">
        <v>21418</v>
      </c>
      <c r="B105" s="13" t="s">
        <v>21419</v>
      </c>
      <c r="C105" s="13" t="s">
        <v>21420</v>
      </c>
      <c r="D105" s="5" t="s">
        <v>21421</v>
      </c>
      <c r="E105" s="71" t="s">
        <v>21422</v>
      </c>
      <c r="F105" s="5" t="s">
        <v>21423</v>
      </c>
      <c r="G105" s="5" t="s">
        <v>21424</v>
      </c>
      <c r="H105" s="6" t="s">
        <v>21425</v>
      </c>
      <c r="I105" s="7" t="s">
        <v>21426</v>
      </c>
      <c r="J105" s="13"/>
      <c r="K105" s="13"/>
      <c r="L105" s="13" t="s">
        <v>57</v>
      </c>
      <c r="M105" s="13"/>
      <c r="N105" s="13"/>
      <c r="O105" s="13"/>
      <c r="P105" s="13"/>
      <c r="Q105" s="13"/>
      <c r="R105" s="13"/>
      <c r="S105" s="13"/>
      <c r="T105" s="13"/>
      <c r="U105" s="13"/>
      <c r="V105" s="13"/>
      <c r="W105" s="13"/>
      <c r="X105" s="13"/>
      <c r="Y105" s="13"/>
    </row>
    <row r="106" spans="1:25">
      <c r="A106" s="42" t="s">
        <v>21427</v>
      </c>
      <c r="B106" s="13" t="s">
        <v>21428</v>
      </c>
      <c r="C106" s="13" t="s">
        <v>21429</v>
      </c>
      <c r="D106" s="5" t="s">
        <v>21430</v>
      </c>
      <c r="E106" s="71" t="s">
        <v>21431</v>
      </c>
      <c r="F106" s="5" t="s">
        <v>21432</v>
      </c>
      <c r="G106" s="5" t="s">
        <v>21433</v>
      </c>
      <c r="H106" s="6" t="s">
        <v>21434</v>
      </c>
      <c r="I106" s="7" t="s">
        <v>21435</v>
      </c>
      <c r="J106" s="13"/>
      <c r="K106" s="13"/>
      <c r="L106" s="13" t="s">
        <v>57</v>
      </c>
      <c r="M106" s="13"/>
      <c r="N106" s="13"/>
      <c r="O106" s="13"/>
      <c r="P106" s="13"/>
      <c r="Q106" s="13"/>
      <c r="R106" s="13"/>
      <c r="S106" s="13"/>
      <c r="T106" s="13"/>
      <c r="U106" s="13"/>
      <c r="V106" s="13"/>
      <c r="W106" s="13"/>
      <c r="X106" s="13"/>
      <c r="Y106" s="13"/>
    </row>
    <row r="107" spans="1:25">
      <c r="A107" s="42" t="s">
        <v>21436</v>
      </c>
      <c r="B107" s="13" t="s">
        <v>21437</v>
      </c>
      <c r="C107" s="13" t="s">
        <v>21438</v>
      </c>
      <c r="D107" s="5" t="s">
        <v>21439</v>
      </c>
      <c r="E107" s="71" t="s">
        <v>21440</v>
      </c>
      <c r="F107" s="5" t="s">
        <v>21441</v>
      </c>
      <c r="G107" s="5" t="s">
        <v>21442</v>
      </c>
      <c r="H107" s="6" t="s">
        <v>21443</v>
      </c>
      <c r="I107" s="7" t="s">
        <v>21444</v>
      </c>
      <c r="J107" s="13"/>
      <c r="K107" s="13"/>
      <c r="L107" s="13" t="s">
        <v>57</v>
      </c>
      <c r="M107" s="13"/>
      <c r="N107" s="13"/>
      <c r="O107" s="13"/>
      <c r="P107" s="13"/>
      <c r="Q107" s="13"/>
      <c r="R107" s="13"/>
      <c r="S107" s="13"/>
      <c r="T107" s="13"/>
      <c r="U107" s="13"/>
      <c r="V107" s="13"/>
      <c r="W107" s="13"/>
      <c r="X107" s="13"/>
      <c r="Y107" s="13"/>
    </row>
    <row r="108" spans="1:25">
      <c r="A108" s="42" t="s">
        <v>21445</v>
      </c>
      <c r="B108" s="13" t="s">
        <v>21446</v>
      </c>
      <c r="C108" s="13" t="s">
        <v>21447</v>
      </c>
      <c r="D108" s="5" t="s">
        <v>21448</v>
      </c>
      <c r="E108" s="71" t="s">
        <v>21449</v>
      </c>
      <c r="F108" s="5" t="s">
        <v>21450</v>
      </c>
      <c r="G108" s="5" t="s">
        <v>21451</v>
      </c>
      <c r="H108" s="6" t="s">
        <v>21452</v>
      </c>
      <c r="I108" s="7" t="s">
        <v>21453</v>
      </c>
      <c r="J108" s="13"/>
      <c r="K108" s="13"/>
      <c r="L108" s="13" t="s">
        <v>57</v>
      </c>
      <c r="M108" s="13"/>
      <c r="N108" s="13"/>
      <c r="O108" s="13"/>
      <c r="P108" s="13"/>
      <c r="Q108" s="13"/>
      <c r="R108" s="13"/>
      <c r="S108" s="13"/>
      <c r="T108" s="13"/>
      <c r="U108" s="13"/>
      <c r="V108" s="13"/>
      <c r="W108" s="13"/>
      <c r="X108" s="13"/>
      <c r="Y108" s="13"/>
    </row>
    <row r="109" spans="1:25">
      <c r="A109" s="42" t="s">
        <v>21454</v>
      </c>
      <c r="B109" s="13" t="s">
        <v>1772</v>
      </c>
      <c r="C109" s="13" t="s">
        <v>1772</v>
      </c>
      <c r="D109" s="5" t="s">
        <v>1773</v>
      </c>
      <c r="E109" s="71" t="s">
        <v>1774</v>
      </c>
      <c r="F109" s="5" t="s">
        <v>1774</v>
      </c>
      <c r="G109" s="5" t="s">
        <v>1775</v>
      </c>
      <c r="H109" s="6" t="s">
        <v>21455</v>
      </c>
      <c r="I109" s="7" t="s">
        <v>1774</v>
      </c>
      <c r="J109" s="13"/>
      <c r="K109" s="13"/>
      <c r="L109" s="13" t="s">
        <v>57</v>
      </c>
      <c r="M109" s="13"/>
      <c r="N109" s="13"/>
      <c r="O109" s="13"/>
      <c r="P109" s="13"/>
      <c r="Q109" s="13"/>
      <c r="R109" s="13"/>
      <c r="S109" s="13"/>
      <c r="T109" s="13"/>
      <c r="U109" s="13"/>
      <c r="V109" s="13"/>
      <c r="W109" s="13"/>
      <c r="X109" s="13"/>
      <c r="Y109" s="13"/>
    </row>
    <row r="110" spans="1:25">
      <c r="A110" s="42" t="s">
        <v>21456</v>
      </c>
      <c r="B110" s="13" t="s">
        <v>20761</v>
      </c>
      <c r="C110" s="13" t="s">
        <v>20761</v>
      </c>
      <c r="D110" s="5" t="s">
        <v>20757</v>
      </c>
      <c r="E110" s="71" t="s">
        <v>21457</v>
      </c>
      <c r="F110" s="5" t="s">
        <v>21458</v>
      </c>
      <c r="G110" s="5" t="s">
        <v>21459</v>
      </c>
      <c r="H110" s="6" t="s">
        <v>20760</v>
      </c>
      <c r="I110" s="7" t="s">
        <v>21460</v>
      </c>
      <c r="J110" s="13"/>
      <c r="K110" s="13"/>
      <c r="L110" s="13" t="s">
        <v>57</v>
      </c>
      <c r="M110" s="13"/>
      <c r="N110" s="13"/>
      <c r="O110" s="13"/>
      <c r="P110" s="13"/>
      <c r="Q110" s="13"/>
      <c r="R110" s="13"/>
      <c r="S110" s="13"/>
      <c r="T110" s="13"/>
      <c r="U110" s="13"/>
      <c r="V110" s="13"/>
      <c r="W110" s="13"/>
      <c r="X110" s="13"/>
      <c r="Y110" s="13"/>
    </row>
    <row r="111" spans="1:25">
      <c r="A111" s="42" t="s">
        <v>21461</v>
      </c>
      <c r="B111" s="13" t="s">
        <v>14882</v>
      </c>
      <c r="C111" s="13" t="s">
        <v>14883</v>
      </c>
      <c r="D111" s="5" t="s">
        <v>14884</v>
      </c>
      <c r="E111" s="71" t="s">
        <v>14885</v>
      </c>
      <c r="F111" s="5" t="s">
        <v>3727</v>
      </c>
      <c r="G111" s="5" t="s">
        <v>14886</v>
      </c>
      <c r="H111" s="6" t="s">
        <v>14887</v>
      </c>
      <c r="I111" s="7" t="s">
        <v>14888</v>
      </c>
      <c r="J111" s="13"/>
      <c r="K111" s="13"/>
      <c r="L111" s="13" t="s">
        <v>57</v>
      </c>
      <c r="M111" s="13"/>
      <c r="N111" s="13"/>
      <c r="O111" s="13"/>
      <c r="P111" s="13"/>
      <c r="Q111" s="13"/>
      <c r="R111" s="13"/>
      <c r="S111" s="13"/>
      <c r="T111" s="13"/>
      <c r="U111" s="13"/>
      <c r="V111" s="13"/>
      <c r="W111" s="13"/>
      <c r="X111" s="13"/>
      <c r="Y111" s="13"/>
    </row>
    <row r="112" spans="1:25">
      <c r="A112" s="42" t="s">
        <v>21462</v>
      </c>
      <c r="B112" s="13" t="s">
        <v>15360</v>
      </c>
      <c r="C112" s="13" t="s">
        <v>15361</v>
      </c>
      <c r="D112" s="5" t="s">
        <v>15360</v>
      </c>
      <c r="E112" s="71" t="s">
        <v>15362</v>
      </c>
      <c r="F112" s="5" t="s">
        <v>15363</v>
      </c>
      <c r="G112" s="5" t="s">
        <v>15364</v>
      </c>
      <c r="H112" s="6" t="s">
        <v>15365</v>
      </c>
      <c r="I112" s="7" t="s">
        <v>15362</v>
      </c>
      <c r="J112" s="13"/>
      <c r="K112" s="13"/>
      <c r="L112" s="13" t="s">
        <v>57</v>
      </c>
      <c r="M112" s="13"/>
      <c r="N112" s="13"/>
      <c r="O112" s="13"/>
      <c r="P112" s="13"/>
      <c r="Q112" s="13"/>
      <c r="R112" s="13"/>
      <c r="S112" s="13"/>
      <c r="T112" s="13"/>
      <c r="U112" s="13"/>
      <c r="V112" s="13"/>
      <c r="W112" s="13"/>
      <c r="X112" s="13"/>
      <c r="Y112" s="13"/>
    </row>
    <row r="113" spans="1:25">
      <c r="A113" s="42" t="s">
        <v>21463</v>
      </c>
      <c r="B113" s="13" t="s">
        <v>13169</v>
      </c>
      <c r="C113" s="13" t="s">
        <v>13170</v>
      </c>
      <c r="D113" s="5" t="s">
        <v>13169</v>
      </c>
      <c r="E113" s="71" t="s">
        <v>13171</v>
      </c>
      <c r="F113" s="5" t="s">
        <v>13169</v>
      </c>
      <c r="G113" s="5" t="s">
        <v>13172</v>
      </c>
      <c r="H113" s="6" t="s">
        <v>13173</v>
      </c>
      <c r="I113" s="7" t="s">
        <v>13174</v>
      </c>
      <c r="J113" s="13"/>
      <c r="K113" s="13"/>
      <c r="L113" s="13" t="s">
        <v>57</v>
      </c>
      <c r="M113" s="13"/>
      <c r="N113" s="13"/>
      <c r="O113" s="13"/>
      <c r="P113" s="13"/>
      <c r="Q113" s="13"/>
      <c r="R113" s="13"/>
      <c r="S113" s="13"/>
      <c r="T113" s="13"/>
      <c r="U113" s="13"/>
      <c r="V113" s="13"/>
      <c r="W113" s="13"/>
      <c r="X113" s="13"/>
      <c r="Y113" s="13"/>
    </row>
    <row r="114" spans="1:25">
      <c r="A114" s="42" t="s">
        <v>21464</v>
      </c>
      <c r="B114" s="13" t="s">
        <v>21465</v>
      </c>
      <c r="C114" s="13" t="s">
        <v>21466</v>
      </c>
      <c r="D114" s="5" t="s">
        <v>21467</v>
      </c>
      <c r="E114" s="71" t="s">
        <v>21468</v>
      </c>
      <c r="F114" s="5" t="s">
        <v>21469</v>
      </c>
      <c r="G114" s="5" t="s">
        <v>21470</v>
      </c>
      <c r="H114" s="6" t="s">
        <v>21471</v>
      </c>
      <c r="I114" s="7" t="s">
        <v>21472</v>
      </c>
      <c r="J114" s="13"/>
      <c r="K114" s="13"/>
      <c r="L114" s="13" t="s">
        <v>57</v>
      </c>
      <c r="M114" s="13"/>
      <c r="N114" s="13"/>
      <c r="O114" s="13"/>
      <c r="P114" s="13"/>
      <c r="Q114" s="13"/>
      <c r="R114" s="13"/>
      <c r="S114" s="13"/>
      <c r="T114" s="13"/>
      <c r="U114" s="13"/>
      <c r="V114" s="13"/>
      <c r="W114" s="13"/>
      <c r="X114" s="13"/>
      <c r="Y114" s="13"/>
    </row>
    <row r="115" spans="1:25">
      <c r="A115" s="42" t="s">
        <v>21473</v>
      </c>
      <c r="B115" s="13" t="s">
        <v>21474</v>
      </c>
      <c r="C115" s="13" t="s">
        <v>21475</v>
      </c>
      <c r="D115" s="5" t="s">
        <v>21476</v>
      </c>
      <c r="E115" s="71" t="s">
        <v>21477</v>
      </c>
      <c r="F115" s="5" t="s">
        <v>21478</v>
      </c>
      <c r="G115" s="5" t="s">
        <v>21479</v>
      </c>
      <c r="H115" s="6" t="s">
        <v>21480</v>
      </c>
      <c r="I115" s="7" t="s">
        <v>21481</v>
      </c>
      <c r="J115" s="13"/>
      <c r="K115" s="13"/>
      <c r="L115" s="13" t="s">
        <v>57</v>
      </c>
      <c r="M115" s="13"/>
      <c r="N115" s="13"/>
      <c r="O115" s="13"/>
      <c r="P115" s="13"/>
      <c r="Q115" s="13"/>
      <c r="R115" s="13"/>
      <c r="S115" s="13"/>
      <c r="T115" s="13"/>
      <c r="U115" s="13"/>
      <c r="V115" s="13"/>
      <c r="W115" s="13"/>
      <c r="X115" s="13"/>
      <c r="Y115" s="13"/>
    </row>
    <row r="116" spans="1:25">
      <c r="A116" s="42" t="s">
        <v>21482</v>
      </c>
      <c r="B116" s="13" t="s">
        <v>21483</v>
      </c>
      <c r="C116" s="13" t="s">
        <v>21484</v>
      </c>
      <c r="D116" s="5" t="s">
        <v>21485</v>
      </c>
      <c r="E116" s="71" t="s">
        <v>21486</v>
      </c>
      <c r="F116" s="5" t="s">
        <v>21487</v>
      </c>
      <c r="G116" s="5" t="s">
        <v>21488</v>
      </c>
      <c r="H116" s="6" t="s">
        <v>21489</v>
      </c>
      <c r="I116" s="7" t="s">
        <v>21490</v>
      </c>
      <c r="J116" s="13"/>
      <c r="K116" s="13"/>
      <c r="L116" s="13" t="s">
        <v>57</v>
      </c>
      <c r="M116" s="13"/>
      <c r="N116" s="13"/>
      <c r="O116" s="13"/>
      <c r="P116" s="13"/>
      <c r="Q116" s="13"/>
      <c r="R116" s="13"/>
      <c r="S116" s="13"/>
      <c r="T116" s="13"/>
      <c r="U116" s="13"/>
      <c r="V116" s="13"/>
      <c r="W116" s="13"/>
      <c r="X116" s="13"/>
      <c r="Y116" s="13"/>
    </row>
    <row r="117" spans="1:25">
      <c r="A117" s="42" t="s">
        <v>21491</v>
      </c>
      <c r="B117" s="13" t="s">
        <v>4587</v>
      </c>
      <c r="C117" s="13" t="s">
        <v>4587</v>
      </c>
      <c r="D117" s="5" t="s">
        <v>4587</v>
      </c>
      <c r="E117" s="71" t="s">
        <v>4587</v>
      </c>
      <c r="F117" s="5" t="s">
        <v>4587</v>
      </c>
      <c r="G117" s="5" t="s">
        <v>4587</v>
      </c>
      <c r="H117" s="6" t="s">
        <v>4587</v>
      </c>
      <c r="I117" s="7" t="s">
        <v>4587</v>
      </c>
      <c r="J117" s="13" t="s">
        <v>21492</v>
      </c>
      <c r="K117" s="13"/>
      <c r="L117" s="13" t="s">
        <v>57</v>
      </c>
      <c r="M117" s="13"/>
      <c r="N117" s="13"/>
      <c r="O117" s="13"/>
      <c r="P117" s="13"/>
      <c r="Q117" s="13"/>
      <c r="R117" s="13"/>
      <c r="S117" s="13"/>
      <c r="T117" s="13"/>
      <c r="U117" s="13"/>
      <c r="V117" s="13"/>
      <c r="W117" s="13"/>
      <c r="X117" s="13"/>
      <c r="Y117" s="13"/>
    </row>
    <row r="118" spans="1:25">
      <c r="A118" s="42" t="s">
        <v>21493</v>
      </c>
      <c r="B118" s="13" t="s">
        <v>4585</v>
      </c>
      <c r="C118" s="13" t="s">
        <v>4585</v>
      </c>
      <c r="D118" s="5" t="s">
        <v>4585</v>
      </c>
      <c r="E118" s="71" t="s">
        <v>4585</v>
      </c>
      <c r="F118" s="5" t="s">
        <v>4585</v>
      </c>
      <c r="G118" s="5" t="s">
        <v>4585</v>
      </c>
      <c r="H118" s="6" t="s">
        <v>4585</v>
      </c>
      <c r="I118" s="7" t="s">
        <v>4585</v>
      </c>
      <c r="J118" s="13" t="s">
        <v>21494</v>
      </c>
      <c r="K118" s="13"/>
      <c r="L118" s="13" t="s">
        <v>57</v>
      </c>
      <c r="M118" s="13"/>
      <c r="N118" s="13"/>
      <c r="O118" s="13"/>
      <c r="P118" s="13"/>
      <c r="Q118" s="13"/>
      <c r="R118" s="13"/>
      <c r="S118" s="13"/>
      <c r="T118" s="13"/>
      <c r="U118" s="13"/>
      <c r="V118" s="13"/>
      <c r="W118" s="13"/>
      <c r="X118" s="13"/>
      <c r="Y118" s="13"/>
    </row>
    <row r="119" spans="1:25">
      <c r="A119" s="42" t="s">
        <v>21495</v>
      </c>
      <c r="B119" s="5" t="s">
        <v>21496</v>
      </c>
      <c r="C119" s="13" t="s">
        <v>21497</v>
      </c>
      <c r="D119" s="5" t="s">
        <v>21498</v>
      </c>
      <c r="E119" s="71" t="s">
        <v>21499</v>
      </c>
      <c r="F119" s="5" t="s">
        <v>21500</v>
      </c>
      <c r="G119" s="5" t="s">
        <v>21501</v>
      </c>
      <c r="H119" s="6" t="s">
        <v>21502</v>
      </c>
      <c r="I119" s="7" t="s">
        <v>21503</v>
      </c>
      <c r="J119" s="13"/>
      <c r="K119" s="13"/>
      <c r="L119" s="13" t="s">
        <v>21504</v>
      </c>
      <c r="M119" s="13"/>
      <c r="N119" s="13"/>
      <c r="O119" s="13"/>
      <c r="P119" s="13"/>
      <c r="Q119" s="13"/>
      <c r="R119" s="13"/>
      <c r="S119" s="13"/>
      <c r="T119" s="13"/>
      <c r="U119" s="13"/>
      <c r="V119" s="13"/>
      <c r="W119" s="13"/>
      <c r="X119" s="13"/>
      <c r="Y119" s="13"/>
    </row>
    <row r="120" spans="1:25">
      <c r="A120" s="42" t="s">
        <v>21505</v>
      </c>
      <c r="B120" s="5" t="s">
        <v>21506</v>
      </c>
      <c r="C120" s="13" t="s">
        <v>21507</v>
      </c>
      <c r="D120" s="5" t="s">
        <v>21508</v>
      </c>
      <c r="E120" s="71" t="s">
        <v>21509</v>
      </c>
      <c r="F120" s="5" t="s">
        <v>21510</v>
      </c>
      <c r="G120" s="5" t="s">
        <v>21511</v>
      </c>
      <c r="H120" s="6" t="s">
        <v>21512</v>
      </c>
      <c r="I120" s="7" t="s">
        <v>21513</v>
      </c>
      <c r="J120" s="13"/>
      <c r="K120" s="13"/>
      <c r="L120" s="13" t="s">
        <v>21504</v>
      </c>
      <c r="M120" s="13"/>
      <c r="N120" s="13"/>
      <c r="O120" s="13"/>
      <c r="P120" s="13"/>
      <c r="Q120" s="13"/>
      <c r="R120" s="13"/>
      <c r="S120" s="13"/>
      <c r="T120" s="13"/>
      <c r="U120" s="13"/>
      <c r="V120" s="13"/>
      <c r="W120" s="13"/>
      <c r="X120" s="13"/>
      <c r="Y120" s="13"/>
    </row>
    <row r="121" spans="1:25">
      <c r="A121" s="42" t="s">
        <v>21514</v>
      </c>
      <c r="B121" s="5" t="s">
        <v>21515</v>
      </c>
      <c r="C121" s="13" t="s">
        <v>21516</v>
      </c>
      <c r="D121" s="5" t="s">
        <v>21517</v>
      </c>
      <c r="E121" s="71" t="s">
        <v>21518</v>
      </c>
      <c r="F121" s="5" t="s">
        <v>21519</v>
      </c>
      <c r="G121" s="5" t="s">
        <v>21520</v>
      </c>
      <c r="H121" s="6" t="s">
        <v>21521</v>
      </c>
      <c r="I121" s="7" t="s">
        <v>21522</v>
      </c>
      <c r="J121" s="13"/>
      <c r="K121" s="13"/>
      <c r="L121" s="13" t="s">
        <v>21504</v>
      </c>
      <c r="M121" s="13"/>
      <c r="N121" s="13"/>
      <c r="O121" s="13"/>
      <c r="P121" s="13"/>
      <c r="Q121" s="13"/>
      <c r="R121" s="13"/>
      <c r="S121" s="13"/>
      <c r="T121" s="13"/>
      <c r="U121" s="13"/>
      <c r="V121" s="13"/>
      <c r="W121" s="13"/>
      <c r="X121" s="13"/>
      <c r="Y121" s="13"/>
    </row>
    <row r="122" spans="1:25">
      <c r="A122" s="42" t="s">
        <v>21523</v>
      </c>
      <c r="B122" s="5" t="s">
        <v>21524</v>
      </c>
      <c r="C122" s="13" t="s">
        <v>21525</v>
      </c>
      <c r="D122" s="5" t="s">
        <v>21526</v>
      </c>
      <c r="E122" s="71" t="s">
        <v>21527</v>
      </c>
      <c r="F122" s="5" t="s">
        <v>21528</v>
      </c>
      <c r="G122" s="5" t="s">
        <v>21529</v>
      </c>
      <c r="H122" s="6" t="s">
        <v>21530</v>
      </c>
      <c r="I122" s="7" t="s">
        <v>21531</v>
      </c>
      <c r="J122" s="13"/>
      <c r="K122" s="13"/>
      <c r="L122" s="13" t="s">
        <v>21504</v>
      </c>
      <c r="M122" s="13"/>
      <c r="N122" s="13"/>
      <c r="O122" s="13"/>
      <c r="P122" s="13"/>
      <c r="Q122" s="13"/>
      <c r="R122" s="13"/>
      <c r="S122" s="13"/>
      <c r="T122" s="13"/>
      <c r="U122" s="13"/>
      <c r="V122" s="13"/>
      <c r="W122" s="13"/>
      <c r="X122" s="13"/>
      <c r="Y122" s="13"/>
    </row>
    <row r="123" spans="1:25">
      <c r="A123" s="42" t="s">
        <v>21532</v>
      </c>
      <c r="B123" s="5" t="s">
        <v>21533</v>
      </c>
      <c r="C123" s="5" t="s">
        <v>21534</v>
      </c>
      <c r="D123" s="5" t="s">
        <v>21535</v>
      </c>
      <c r="E123" s="5" t="s">
        <v>21536</v>
      </c>
      <c r="F123" s="5" t="s">
        <v>21537</v>
      </c>
      <c r="G123" s="5" t="s">
        <v>21538</v>
      </c>
      <c r="H123" s="6" t="s">
        <v>21539</v>
      </c>
      <c r="I123" s="7" t="s">
        <v>21540</v>
      </c>
      <c r="J123" s="13"/>
      <c r="K123" s="13"/>
      <c r="L123" s="13"/>
      <c r="M123" s="13"/>
      <c r="N123" s="13"/>
      <c r="O123" s="13"/>
      <c r="P123" s="13"/>
      <c r="Q123" s="13"/>
      <c r="R123" s="13"/>
      <c r="S123" s="13"/>
      <c r="T123" s="13"/>
      <c r="U123" s="13"/>
      <c r="V123" s="13"/>
      <c r="W123" s="13"/>
      <c r="X123" s="13"/>
      <c r="Y123" s="13"/>
    </row>
    <row r="124" spans="1:25">
      <c r="A124" s="31" t="s">
        <v>21541</v>
      </c>
      <c r="B124" s="5" t="s">
        <v>21542</v>
      </c>
      <c r="C124" s="5" t="s">
        <v>21543</v>
      </c>
      <c r="D124" s="5" t="s">
        <v>21544</v>
      </c>
      <c r="E124" s="5" t="s">
        <v>21545</v>
      </c>
      <c r="F124" s="5" t="s">
        <v>21546</v>
      </c>
      <c r="G124" s="5" t="s">
        <v>21547</v>
      </c>
      <c r="H124" s="6" t="s">
        <v>21548</v>
      </c>
      <c r="I124" s="7" t="s">
        <v>21549</v>
      </c>
      <c r="J124" s="24"/>
      <c r="K124" s="24"/>
      <c r="L124" s="24" t="s">
        <v>57</v>
      </c>
      <c r="M124" s="24"/>
      <c r="N124" s="24"/>
      <c r="O124" s="24"/>
      <c r="P124" s="24"/>
      <c r="Q124" s="24"/>
      <c r="R124" s="24"/>
      <c r="S124" s="24"/>
      <c r="T124" s="24"/>
      <c r="U124" s="24"/>
      <c r="V124" s="24"/>
      <c r="W124" s="24"/>
      <c r="X124" s="24"/>
      <c r="Y124" s="24"/>
    </row>
    <row r="125" spans="1:25">
      <c r="A125" s="31" t="s">
        <v>21550</v>
      </c>
      <c r="B125" s="5" t="s">
        <v>21551</v>
      </c>
      <c r="C125" s="5" t="s">
        <v>21552</v>
      </c>
      <c r="D125" s="5" t="s">
        <v>21553</v>
      </c>
      <c r="E125" s="5" t="s">
        <v>21554</v>
      </c>
      <c r="F125" s="5" t="s">
        <v>21555</v>
      </c>
      <c r="G125" s="5" t="s">
        <v>21556</v>
      </c>
      <c r="H125" s="6" t="s">
        <v>21557</v>
      </c>
      <c r="I125" s="7" t="s">
        <v>21558</v>
      </c>
      <c r="J125" s="24"/>
      <c r="K125" s="24"/>
      <c r="L125" s="24" t="s">
        <v>57</v>
      </c>
      <c r="M125" s="24"/>
      <c r="N125" s="24"/>
      <c r="O125" s="24"/>
      <c r="P125" s="24"/>
      <c r="Q125" s="24"/>
      <c r="R125" s="24"/>
      <c r="S125" s="24"/>
      <c r="T125" s="24"/>
      <c r="U125" s="24"/>
      <c r="V125" s="24"/>
      <c r="W125" s="24"/>
      <c r="X125" s="24"/>
      <c r="Y125" s="24"/>
    </row>
    <row r="126" spans="1:25">
      <c r="A126" s="31" t="s">
        <v>21559</v>
      </c>
      <c r="B126" s="5" t="s">
        <v>21560</v>
      </c>
      <c r="C126" s="5" t="s">
        <v>21561</v>
      </c>
      <c r="D126" s="5" t="s">
        <v>21562</v>
      </c>
      <c r="E126" s="5" t="s">
        <v>21563</v>
      </c>
      <c r="F126" s="5" t="s">
        <v>21564</v>
      </c>
      <c r="G126" s="5" t="s">
        <v>21565</v>
      </c>
      <c r="H126" s="6" t="s">
        <v>21566</v>
      </c>
      <c r="I126" s="7" t="s">
        <v>21567</v>
      </c>
      <c r="J126" s="13"/>
      <c r="K126" s="13"/>
      <c r="L126" s="13"/>
      <c r="M126" s="13"/>
      <c r="N126" s="13"/>
      <c r="O126" s="13"/>
      <c r="P126" s="13"/>
      <c r="Q126" s="13"/>
      <c r="R126" s="13"/>
      <c r="S126" s="13"/>
      <c r="T126" s="13"/>
      <c r="U126" s="13"/>
      <c r="V126" s="13"/>
      <c r="W126" s="13"/>
      <c r="X126" s="13"/>
      <c r="Y126" s="13"/>
    </row>
    <row r="127" spans="1:25">
      <c r="A127" s="31" t="s">
        <v>21568</v>
      </c>
      <c r="B127" s="5" t="s">
        <v>21569</v>
      </c>
      <c r="C127" s="5" t="s">
        <v>21570</v>
      </c>
      <c r="D127" s="5" t="s">
        <v>21571</v>
      </c>
      <c r="E127" s="5" t="s">
        <v>21572</v>
      </c>
      <c r="F127" s="5" t="s">
        <v>21573</v>
      </c>
      <c r="G127" s="5" t="s">
        <v>21574</v>
      </c>
      <c r="H127" s="6" t="s">
        <v>21575</v>
      </c>
      <c r="I127" s="7" t="s">
        <v>21576</v>
      </c>
      <c r="J127" s="13"/>
      <c r="K127" s="13"/>
      <c r="L127" s="13"/>
      <c r="M127" s="13"/>
      <c r="N127" s="13"/>
      <c r="O127" s="13"/>
      <c r="P127" s="13"/>
      <c r="Q127" s="13"/>
      <c r="R127" s="13"/>
      <c r="S127" s="13"/>
      <c r="T127" s="13"/>
      <c r="U127" s="13"/>
      <c r="V127" s="13"/>
      <c r="W127" s="13"/>
      <c r="X127" s="13"/>
      <c r="Y127" s="13"/>
    </row>
    <row r="128" spans="1:25">
      <c r="A128" s="31" t="s">
        <v>21577</v>
      </c>
      <c r="B128" s="5" t="s">
        <v>13372</v>
      </c>
      <c r="C128" s="5" t="s">
        <v>14269</v>
      </c>
      <c r="D128" s="5" t="s">
        <v>16955</v>
      </c>
      <c r="E128" s="5" t="s">
        <v>13374</v>
      </c>
      <c r="F128" s="5" t="s">
        <v>16959</v>
      </c>
      <c r="G128" s="5" t="s">
        <v>13376</v>
      </c>
      <c r="H128" s="6" t="s">
        <v>14271</v>
      </c>
      <c r="I128" s="7" t="s">
        <v>13378</v>
      </c>
      <c r="J128" s="13"/>
      <c r="K128" s="13"/>
      <c r="L128" s="13"/>
      <c r="M128" s="13"/>
      <c r="N128" s="13"/>
      <c r="O128" s="13"/>
      <c r="P128" s="13"/>
      <c r="Q128" s="13"/>
      <c r="R128" s="13"/>
      <c r="S128" s="13"/>
      <c r="T128" s="13"/>
      <c r="U128" s="13"/>
      <c r="V128" s="13"/>
      <c r="W128" s="13"/>
      <c r="X128" s="13"/>
      <c r="Y128" s="13"/>
    </row>
    <row r="129" spans="1:25">
      <c r="A129" s="31" t="s">
        <v>21578</v>
      </c>
      <c r="B129" s="5" t="s">
        <v>21579</v>
      </c>
      <c r="C129" s="5" t="s">
        <v>21580</v>
      </c>
      <c r="D129" s="5" t="s">
        <v>21581</v>
      </c>
      <c r="E129" s="5" t="s">
        <v>21582</v>
      </c>
      <c r="F129" s="5" t="s">
        <v>21583</v>
      </c>
      <c r="G129" s="5" t="s">
        <v>21584</v>
      </c>
      <c r="H129" s="6" t="s">
        <v>21585</v>
      </c>
      <c r="I129" s="7" t="s">
        <v>21586</v>
      </c>
      <c r="J129" s="13"/>
      <c r="K129" s="13"/>
      <c r="L129" s="13"/>
      <c r="M129" s="13"/>
      <c r="N129" s="13"/>
      <c r="O129" s="13"/>
      <c r="P129" s="13"/>
      <c r="Q129" s="13"/>
      <c r="R129" s="13"/>
      <c r="S129" s="13"/>
      <c r="T129" s="13"/>
      <c r="U129" s="13"/>
      <c r="V129" s="13"/>
      <c r="W129" s="13"/>
      <c r="X129" s="13"/>
      <c r="Y129" s="13"/>
    </row>
    <row r="130" spans="1:25">
      <c r="A130" s="31" t="s">
        <v>21587</v>
      </c>
      <c r="B130" s="5" t="s">
        <v>21588</v>
      </c>
      <c r="C130" s="5" t="s">
        <v>21589</v>
      </c>
      <c r="D130" s="5" t="s">
        <v>21590</v>
      </c>
      <c r="E130" s="5" t="s">
        <v>21591</v>
      </c>
      <c r="F130" s="5" t="s">
        <v>21592</v>
      </c>
      <c r="G130" s="5" t="s">
        <v>21593</v>
      </c>
      <c r="H130" s="6" t="s">
        <v>21594</v>
      </c>
      <c r="I130" s="7" t="s">
        <v>21595</v>
      </c>
      <c r="J130" s="13"/>
      <c r="K130" s="13"/>
      <c r="L130" s="13"/>
      <c r="M130" s="13"/>
      <c r="N130" s="13"/>
      <c r="O130" s="13"/>
      <c r="P130" s="13"/>
      <c r="Q130" s="13"/>
      <c r="R130" s="13"/>
      <c r="S130" s="13"/>
      <c r="T130" s="13"/>
      <c r="U130" s="13"/>
      <c r="V130" s="13"/>
      <c r="W130" s="13"/>
      <c r="X130" s="13"/>
      <c r="Y130" s="13"/>
    </row>
    <row r="131" spans="1:25">
      <c r="A131" s="31" t="s">
        <v>21596</v>
      </c>
      <c r="B131" s="5" t="s">
        <v>21597</v>
      </c>
      <c r="C131" s="5" t="s">
        <v>21598</v>
      </c>
      <c r="D131" s="5" t="s">
        <v>21599</v>
      </c>
      <c r="E131" s="5" t="s">
        <v>21600</v>
      </c>
      <c r="F131" s="5" t="s">
        <v>21601</v>
      </c>
      <c r="G131" s="5" t="s">
        <v>21602</v>
      </c>
      <c r="H131" s="6" t="s">
        <v>21603</v>
      </c>
      <c r="I131" s="7" t="s">
        <v>21604</v>
      </c>
      <c r="J131" s="13"/>
      <c r="K131" s="13"/>
      <c r="L131" s="13"/>
      <c r="M131" s="13"/>
      <c r="N131" s="13"/>
      <c r="O131" s="13"/>
      <c r="P131" s="13"/>
      <c r="Q131" s="13"/>
      <c r="R131" s="13"/>
      <c r="S131" s="13"/>
      <c r="T131" s="13"/>
      <c r="U131" s="13"/>
      <c r="V131" s="13"/>
      <c r="W131" s="13"/>
      <c r="X131" s="13"/>
      <c r="Y131" s="13"/>
    </row>
    <row r="132" spans="1:25">
      <c r="A132" s="31" t="s">
        <v>21605</v>
      </c>
      <c r="B132" s="5" t="s">
        <v>21606</v>
      </c>
      <c r="C132" s="5" t="s">
        <v>21607</v>
      </c>
      <c r="D132" s="5" t="s">
        <v>21608</v>
      </c>
      <c r="E132" s="5" t="s">
        <v>21609</v>
      </c>
      <c r="F132" s="5" t="s">
        <v>21610</v>
      </c>
      <c r="G132" s="5" t="s">
        <v>21611</v>
      </c>
      <c r="H132" s="6" t="s">
        <v>21612</v>
      </c>
      <c r="I132" s="7" t="s">
        <v>21613</v>
      </c>
      <c r="J132" s="13"/>
      <c r="K132" s="13"/>
      <c r="L132" s="13"/>
      <c r="M132" s="13"/>
      <c r="N132" s="13"/>
      <c r="O132" s="13"/>
      <c r="P132" s="13"/>
      <c r="Q132" s="13"/>
      <c r="R132" s="13"/>
      <c r="S132" s="13"/>
      <c r="T132" s="13"/>
      <c r="U132" s="13"/>
      <c r="V132" s="13"/>
      <c r="W132" s="13"/>
      <c r="X132" s="13"/>
      <c r="Y132" s="13"/>
    </row>
    <row r="133" spans="1:25">
      <c r="A133" s="31" t="s">
        <v>21614</v>
      </c>
      <c r="B133" s="5" t="s">
        <v>21615</v>
      </c>
      <c r="C133" s="5" t="s">
        <v>21616</v>
      </c>
      <c r="D133" s="5" t="s">
        <v>21617</v>
      </c>
      <c r="E133" s="5" t="s">
        <v>21618</v>
      </c>
      <c r="F133" s="5" t="s">
        <v>21619</v>
      </c>
      <c r="G133" s="5" t="s">
        <v>21620</v>
      </c>
      <c r="H133" s="6" t="s">
        <v>21621</v>
      </c>
      <c r="I133" s="7" t="s">
        <v>9019</v>
      </c>
      <c r="J133" s="13"/>
      <c r="K133" s="13"/>
      <c r="L133" s="13"/>
      <c r="M133" s="13"/>
      <c r="N133" s="13"/>
      <c r="O133" s="13"/>
      <c r="P133" s="13"/>
      <c r="Q133" s="13"/>
      <c r="R133" s="13"/>
      <c r="S133" s="13"/>
      <c r="T133" s="13"/>
      <c r="U133" s="13"/>
      <c r="V133" s="13"/>
      <c r="W133" s="13"/>
      <c r="X133" s="13"/>
      <c r="Y133" s="13"/>
    </row>
    <row r="134" spans="1:25">
      <c r="A134" s="56" t="s">
        <v>21622</v>
      </c>
      <c r="B134" s="5" t="s">
        <v>21623</v>
      </c>
      <c r="C134" s="5" t="s">
        <v>13544</v>
      </c>
      <c r="D134" s="5" t="s">
        <v>21624</v>
      </c>
      <c r="E134" s="5" t="s">
        <v>21625</v>
      </c>
      <c r="F134" s="5" t="s">
        <v>21626</v>
      </c>
      <c r="G134" s="5" t="s">
        <v>21627</v>
      </c>
      <c r="H134" s="6" t="s">
        <v>21628</v>
      </c>
      <c r="I134" s="7" t="s">
        <v>21629</v>
      </c>
      <c r="J134" s="13"/>
      <c r="K134" s="13"/>
      <c r="L134" s="13"/>
      <c r="M134" s="13"/>
      <c r="N134" s="13"/>
      <c r="O134" s="13"/>
      <c r="P134" s="13"/>
      <c r="Q134" s="13"/>
      <c r="R134" s="13"/>
      <c r="S134" s="13"/>
      <c r="T134" s="13"/>
      <c r="U134" s="13"/>
      <c r="V134" s="13"/>
      <c r="W134" s="13"/>
      <c r="X134" s="13"/>
      <c r="Y134" s="13"/>
    </row>
    <row r="135" spans="1:25">
      <c r="A135" s="56" t="s">
        <v>21630</v>
      </c>
      <c r="B135" s="5" t="s">
        <v>21631</v>
      </c>
      <c r="C135" s="5" t="s">
        <v>21632</v>
      </c>
      <c r="D135" s="5" t="s">
        <v>21633</v>
      </c>
      <c r="E135" s="5" t="s">
        <v>21634</v>
      </c>
      <c r="F135" s="5" t="s">
        <v>21635</v>
      </c>
      <c r="G135" s="5" t="s">
        <v>21636</v>
      </c>
      <c r="H135" s="6" t="s">
        <v>21637</v>
      </c>
      <c r="I135" s="7" t="s">
        <v>21638</v>
      </c>
      <c r="J135" s="13"/>
      <c r="K135" s="13"/>
      <c r="L135" s="13"/>
      <c r="M135" s="13"/>
      <c r="N135" s="13"/>
      <c r="O135" s="13"/>
      <c r="P135" s="13"/>
      <c r="Q135" s="13"/>
      <c r="R135" s="13"/>
      <c r="S135" s="13"/>
      <c r="T135" s="13"/>
      <c r="U135" s="13"/>
      <c r="V135" s="13"/>
      <c r="W135" s="13"/>
      <c r="X135" s="13"/>
      <c r="Y135" s="13"/>
    </row>
    <row r="136" spans="1:25">
      <c r="A136" s="31" t="s">
        <v>21639</v>
      </c>
      <c r="B136" s="5" t="s">
        <v>21640</v>
      </c>
      <c r="C136" s="5" t="s">
        <v>21641</v>
      </c>
      <c r="D136" s="5" t="s">
        <v>21642</v>
      </c>
      <c r="E136" s="5" t="s">
        <v>21643</v>
      </c>
      <c r="F136" s="5" t="s">
        <v>21644</v>
      </c>
      <c r="G136" s="5" t="s">
        <v>21645</v>
      </c>
      <c r="H136" s="6" t="s">
        <v>21646</v>
      </c>
      <c r="I136" s="7" t="s">
        <v>21647</v>
      </c>
      <c r="J136" s="13"/>
      <c r="K136" s="13"/>
      <c r="L136" s="13"/>
      <c r="M136" s="13"/>
      <c r="N136" s="13"/>
      <c r="O136" s="13"/>
      <c r="P136" s="13"/>
      <c r="Q136" s="13"/>
      <c r="R136" s="13"/>
      <c r="S136" s="13"/>
      <c r="T136" s="13"/>
      <c r="U136" s="13"/>
      <c r="V136" s="13"/>
      <c r="W136" s="13"/>
      <c r="X136" s="13"/>
      <c r="Y136" s="13"/>
    </row>
    <row r="137" spans="1:25">
      <c r="A137" s="31" t="s">
        <v>21648</v>
      </c>
      <c r="B137" s="5" t="s">
        <v>21649</v>
      </c>
      <c r="C137" s="5" t="s">
        <v>21650</v>
      </c>
      <c r="D137" s="5" t="s">
        <v>21651</v>
      </c>
      <c r="E137" s="5" t="s">
        <v>21652</v>
      </c>
      <c r="F137" s="5" t="s">
        <v>21653</v>
      </c>
      <c r="G137" s="5" t="s">
        <v>21654</v>
      </c>
      <c r="H137" s="6" t="s">
        <v>21655</v>
      </c>
      <c r="I137" s="7" t="s">
        <v>21656</v>
      </c>
      <c r="J137" s="13"/>
      <c r="K137" s="13"/>
      <c r="L137" s="13"/>
      <c r="M137" s="13"/>
      <c r="N137" s="13"/>
      <c r="O137" s="13"/>
      <c r="P137" s="13"/>
      <c r="Q137" s="13"/>
      <c r="R137" s="13"/>
      <c r="S137" s="13"/>
      <c r="T137" s="13"/>
      <c r="U137" s="13"/>
      <c r="V137" s="13"/>
      <c r="W137" s="13"/>
      <c r="X137" s="13"/>
      <c r="Y137" s="13"/>
    </row>
    <row r="138" spans="1:25">
      <c r="A138" s="31" t="s">
        <v>21657</v>
      </c>
      <c r="B138" s="5" t="s">
        <v>21658</v>
      </c>
      <c r="C138" s="5" t="s">
        <v>21659</v>
      </c>
      <c r="D138" s="5" t="s">
        <v>21660</v>
      </c>
      <c r="E138" s="5" t="s">
        <v>21661</v>
      </c>
      <c r="F138" s="5" t="s">
        <v>21662</v>
      </c>
      <c r="G138" s="5" t="s">
        <v>21663</v>
      </c>
      <c r="H138" s="6" t="s">
        <v>21664</v>
      </c>
      <c r="I138" s="7" t="s">
        <v>21665</v>
      </c>
      <c r="J138" s="13"/>
      <c r="K138" s="13"/>
      <c r="L138" s="13"/>
      <c r="M138" s="13"/>
      <c r="N138" s="13"/>
      <c r="O138" s="13"/>
      <c r="P138" s="13"/>
      <c r="Q138" s="13"/>
      <c r="R138" s="13"/>
      <c r="S138" s="13"/>
      <c r="T138" s="13"/>
      <c r="U138" s="13"/>
      <c r="V138" s="13"/>
      <c r="W138" s="13"/>
      <c r="X138" s="13"/>
      <c r="Y138" s="13"/>
    </row>
    <row r="139" spans="1:25">
      <c r="A139" s="31" t="s">
        <v>21666</v>
      </c>
      <c r="B139" s="5" t="s">
        <v>21667</v>
      </c>
      <c r="C139" s="5" t="s">
        <v>21668</v>
      </c>
      <c r="D139" s="5" t="s">
        <v>21669</v>
      </c>
      <c r="E139" s="5" t="s">
        <v>21670</v>
      </c>
      <c r="F139" s="5" t="s">
        <v>21671</v>
      </c>
      <c r="G139" s="5" t="s">
        <v>21672</v>
      </c>
      <c r="H139" s="6" t="s">
        <v>21673</v>
      </c>
      <c r="I139" s="7" t="s">
        <v>21674</v>
      </c>
      <c r="J139" s="13"/>
      <c r="K139" s="13"/>
      <c r="L139" s="13"/>
      <c r="M139" s="13"/>
      <c r="N139" s="13"/>
      <c r="O139" s="13"/>
      <c r="P139" s="13"/>
      <c r="Q139" s="13"/>
      <c r="R139" s="13"/>
      <c r="S139" s="13"/>
      <c r="T139" s="13"/>
      <c r="U139" s="13"/>
      <c r="V139" s="13"/>
      <c r="W139" s="13"/>
      <c r="X139" s="13"/>
      <c r="Y139" s="13"/>
    </row>
    <row r="140" spans="1:25">
      <c r="A140" s="31" t="s">
        <v>21675</v>
      </c>
      <c r="B140" s="5" t="s">
        <v>21676</v>
      </c>
      <c r="C140" s="5" t="s">
        <v>21677</v>
      </c>
      <c r="D140" s="5" t="s">
        <v>21678</v>
      </c>
      <c r="E140" s="5" t="s">
        <v>21679</v>
      </c>
      <c r="F140" s="5" t="s">
        <v>21680</v>
      </c>
      <c r="G140" s="5" t="s">
        <v>21681</v>
      </c>
      <c r="H140" s="6" t="s">
        <v>21682</v>
      </c>
      <c r="I140" s="7" t="s">
        <v>21683</v>
      </c>
      <c r="J140" s="13"/>
      <c r="K140" s="13"/>
      <c r="L140" s="13"/>
      <c r="M140" s="13"/>
      <c r="N140" s="13"/>
      <c r="O140" s="13"/>
      <c r="P140" s="13"/>
      <c r="Q140" s="13"/>
      <c r="R140" s="13"/>
      <c r="S140" s="13"/>
      <c r="T140" s="13"/>
      <c r="U140" s="13"/>
      <c r="V140" s="13"/>
      <c r="W140" s="13"/>
      <c r="X140" s="13"/>
      <c r="Y140" s="13"/>
    </row>
    <row r="141" spans="1:25">
      <c r="A141" s="42" t="s">
        <v>21684</v>
      </c>
      <c r="B141" s="5" t="s">
        <v>21685</v>
      </c>
      <c r="C141" s="5" t="s">
        <v>21686</v>
      </c>
      <c r="D141" s="5" t="s">
        <v>21687</v>
      </c>
      <c r="E141" s="5" t="s">
        <v>21688</v>
      </c>
      <c r="F141" s="5" t="s">
        <v>21689</v>
      </c>
      <c r="G141" s="5" t="s">
        <v>21690</v>
      </c>
      <c r="H141" s="6" t="s">
        <v>21691</v>
      </c>
      <c r="I141" s="7" t="s">
        <v>21692</v>
      </c>
      <c r="J141" s="13"/>
      <c r="K141" s="13"/>
      <c r="L141" s="13"/>
      <c r="M141" s="13"/>
      <c r="N141" s="13"/>
      <c r="O141" s="13"/>
      <c r="P141" s="13"/>
      <c r="Q141" s="13"/>
      <c r="R141" s="13"/>
      <c r="S141" s="13"/>
      <c r="T141" s="13"/>
      <c r="U141" s="13"/>
      <c r="V141" s="13"/>
      <c r="W141" s="13"/>
      <c r="X141" s="13"/>
      <c r="Y141" s="13"/>
    </row>
    <row r="142" spans="1:25">
      <c r="A142" s="42" t="s">
        <v>21693</v>
      </c>
      <c r="B142" s="5" t="s">
        <v>21694</v>
      </c>
      <c r="C142" s="5" t="s">
        <v>21695</v>
      </c>
      <c r="D142" s="5" t="s">
        <v>21696</v>
      </c>
      <c r="E142" s="5" t="s">
        <v>21697</v>
      </c>
      <c r="F142" s="5" t="s">
        <v>21698</v>
      </c>
      <c r="G142" s="5" t="s">
        <v>21699</v>
      </c>
      <c r="H142" s="6" t="s">
        <v>21700</v>
      </c>
      <c r="I142" s="7" t="s">
        <v>21701</v>
      </c>
      <c r="J142" s="13" t="s">
        <v>17</v>
      </c>
      <c r="K142" s="13"/>
      <c r="L142" s="13" t="s">
        <v>57</v>
      </c>
      <c r="M142" s="13"/>
      <c r="N142" s="13"/>
      <c r="O142" s="13"/>
      <c r="P142" s="13"/>
      <c r="Q142" s="13"/>
      <c r="R142" s="13"/>
      <c r="S142" s="13"/>
      <c r="T142" s="13"/>
      <c r="U142" s="13"/>
      <c r="V142" s="13"/>
      <c r="W142" s="13"/>
      <c r="X142" s="13"/>
      <c r="Y142" s="13"/>
    </row>
    <row r="143" spans="1:25">
      <c r="A143" s="42" t="s">
        <v>21702</v>
      </c>
      <c r="B143" s="5" t="s">
        <v>21703</v>
      </c>
      <c r="C143" s="5" t="s">
        <v>21704</v>
      </c>
      <c r="D143" s="5" t="s">
        <v>21705</v>
      </c>
      <c r="E143" s="5" t="s">
        <v>21706</v>
      </c>
      <c r="F143" s="5" t="s">
        <v>21707</v>
      </c>
      <c r="G143" s="5" t="s">
        <v>20828</v>
      </c>
      <c r="H143" s="6" t="s">
        <v>21708</v>
      </c>
      <c r="I143" s="7" t="s">
        <v>21709</v>
      </c>
      <c r="J143" s="13" t="s">
        <v>21710</v>
      </c>
      <c r="K143" s="13"/>
      <c r="L143" s="13" t="s">
        <v>57</v>
      </c>
      <c r="M143" s="13"/>
      <c r="N143" s="13"/>
      <c r="O143" s="13"/>
      <c r="P143" s="13"/>
      <c r="Q143" s="13"/>
      <c r="R143" s="13"/>
      <c r="S143" s="13"/>
      <c r="T143" s="13"/>
      <c r="U143" s="13"/>
      <c r="V143" s="13"/>
      <c r="W143" s="13"/>
      <c r="X143" s="13"/>
      <c r="Y143" s="13"/>
    </row>
    <row r="144" spans="1:25">
      <c r="A144" s="42" t="s">
        <v>21711</v>
      </c>
      <c r="B144" s="5" t="s">
        <v>21712</v>
      </c>
      <c r="C144" s="5" t="s">
        <v>21713</v>
      </c>
      <c r="D144" s="5" t="s">
        <v>21714</v>
      </c>
      <c r="E144" s="5" t="s">
        <v>21715</v>
      </c>
      <c r="F144" s="5" t="s">
        <v>21716</v>
      </c>
      <c r="G144" s="5" t="s">
        <v>21717</v>
      </c>
      <c r="H144" s="6" t="s">
        <v>21718</v>
      </c>
      <c r="I144" s="7" t="s">
        <v>21715</v>
      </c>
      <c r="J144" s="13"/>
      <c r="K144" s="13"/>
      <c r="L144" s="13"/>
      <c r="M144" s="13"/>
      <c r="N144" s="13"/>
      <c r="O144" s="13"/>
      <c r="P144" s="13"/>
      <c r="Q144" s="13"/>
      <c r="R144" s="13"/>
      <c r="S144" s="13"/>
      <c r="T144" s="13"/>
      <c r="U144" s="13"/>
      <c r="V144" s="13"/>
      <c r="W144" s="13"/>
      <c r="X144" s="13"/>
      <c r="Y144" s="13"/>
    </row>
    <row r="145" spans="1:25">
      <c r="A145" s="42" t="s">
        <v>21719</v>
      </c>
      <c r="B145" s="5" t="s">
        <v>21720</v>
      </c>
      <c r="C145" s="5" t="s">
        <v>21721</v>
      </c>
      <c r="D145" s="5" t="s">
        <v>21722</v>
      </c>
      <c r="E145" s="5" t="s">
        <v>21723</v>
      </c>
      <c r="F145" s="5" t="s">
        <v>21724</v>
      </c>
      <c r="G145" s="5" t="s">
        <v>21725</v>
      </c>
      <c r="H145" s="6" t="s">
        <v>21726</v>
      </c>
      <c r="I145" s="7" t="s">
        <v>21727</v>
      </c>
      <c r="J145" s="13" t="s">
        <v>17</v>
      </c>
      <c r="K145" s="13"/>
      <c r="L145" s="13" t="s">
        <v>57</v>
      </c>
      <c r="M145" s="13"/>
      <c r="N145" s="13"/>
      <c r="O145" s="13"/>
      <c r="P145" s="13"/>
      <c r="Q145" s="13"/>
      <c r="R145" s="13"/>
      <c r="S145" s="13"/>
      <c r="T145" s="13"/>
      <c r="U145" s="13"/>
      <c r="V145" s="13"/>
      <c r="W145" s="13"/>
      <c r="X145" s="13"/>
      <c r="Y145" s="13"/>
    </row>
    <row r="146" spans="1:25">
      <c r="A146" s="42" t="s">
        <v>21728</v>
      </c>
      <c r="B146" s="5" t="s">
        <v>21729</v>
      </c>
      <c r="C146" s="5" t="s">
        <v>21730</v>
      </c>
      <c r="D146" s="5" t="s">
        <v>21731</v>
      </c>
      <c r="E146" s="5" t="s">
        <v>21732</v>
      </c>
      <c r="F146" s="5" t="s">
        <v>21733</v>
      </c>
      <c r="G146" s="5" t="s">
        <v>21734</v>
      </c>
      <c r="H146" s="6" t="s">
        <v>21735</v>
      </c>
      <c r="I146" s="7" t="s">
        <v>21736</v>
      </c>
      <c r="J146" s="13"/>
      <c r="K146" s="13"/>
      <c r="L146" s="13"/>
      <c r="M146" s="13"/>
      <c r="N146" s="13"/>
      <c r="O146" s="13"/>
      <c r="P146" s="13"/>
      <c r="Q146" s="13"/>
      <c r="R146" s="13"/>
      <c r="S146" s="13"/>
      <c r="T146" s="13"/>
      <c r="U146" s="13"/>
      <c r="V146" s="13"/>
      <c r="W146" s="13"/>
      <c r="X146" s="13"/>
      <c r="Y146" s="13"/>
    </row>
    <row r="147" spans="1:25">
      <c r="A147" s="42" t="s">
        <v>21737</v>
      </c>
      <c r="B147" s="5" t="s">
        <v>21738</v>
      </c>
      <c r="C147" s="5" t="s">
        <v>21739</v>
      </c>
      <c r="D147" s="5" t="s">
        <v>21740</v>
      </c>
      <c r="E147" s="5" t="s">
        <v>21741</v>
      </c>
      <c r="F147" s="5" t="s">
        <v>21742</v>
      </c>
      <c r="G147" s="5" t="s">
        <v>21743</v>
      </c>
      <c r="H147" s="6" t="s">
        <v>21744</v>
      </c>
      <c r="I147" s="7" t="s">
        <v>21745</v>
      </c>
      <c r="J147" s="13" t="s">
        <v>17</v>
      </c>
      <c r="K147" s="13"/>
      <c r="L147" s="13" t="s">
        <v>57</v>
      </c>
      <c r="M147" s="13"/>
      <c r="N147" s="13"/>
      <c r="O147" s="13"/>
      <c r="P147" s="13"/>
      <c r="Q147" s="13"/>
      <c r="R147" s="13"/>
      <c r="S147" s="13"/>
      <c r="T147" s="13"/>
      <c r="U147" s="13"/>
      <c r="V147" s="13"/>
      <c r="W147" s="13"/>
      <c r="X147" s="13"/>
      <c r="Y147" s="13"/>
    </row>
    <row r="148" spans="1:25">
      <c r="A148" s="42" t="s">
        <v>21746</v>
      </c>
      <c r="B148" s="5" t="s">
        <v>21747</v>
      </c>
      <c r="C148" s="5" t="s">
        <v>21748</v>
      </c>
      <c r="D148" s="5" t="s">
        <v>21749</v>
      </c>
      <c r="E148" s="5" t="s">
        <v>21750</v>
      </c>
      <c r="F148" s="5" t="s">
        <v>21751</v>
      </c>
      <c r="G148" s="5" t="s">
        <v>21752</v>
      </c>
      <c r="H148" s="6" t="s">
        <v>21753</v>
      </c>
      <c r="I148" s="7" t="s">
        <v>21754</v>
      </c>
      <c r="J148" s="13" t="s">
        <v>17</v>
      </c>
      <c r="K148" s="13"/>
      <c r="L148" s="13" t="s">
        <v>57</v>
      </c>
      <c r="M148" s="13"/>
      <c r="N148" s="13"/>
      <c r="O148" s="13"/>
      <c r="P148" s="13"/>
      <c r="Q148" s="13"/>
      <c r="R148" s="13"/>
      <c r="S148" s="13"/>
      <c r="T148" s="13"/>
      <c r="U148" s="13"/>
      <c r="V148" s="13"/>
      <c r="W148" s="13"/>
      <c r="X148" s="13"/>
      <c r="Y148" s="13"/>
    </row>
    <row r="149" spans="1:25">
      <c r="A149" s="42" t="s">
        <v>21755</v>
      </c>
      <c r="B149" s="5" t="s">
        <v>21756</v>
      </c>
      <c r="C149" s="5" t="s">
        <v>21756</v>
      </c>
      <c r="D149" s="5" t="s">
        <v>21757</v>
      </c>
      <c r="E149" s="5" t="s">
        <v>21758</v>
      </c>
      <c r="F149" s="5" t="s">
        <v>21759</v>
      </c>
      <c r="G149" s="5" t="s">
        <v>21760</v>
      </c>
      <c r="H149" s="6" t="s">
        <v>21761</v>
      </c>
      <c r="I149" s="7" t="s">
        <v>21756</v>
      </c>
      <c r="J149" s="13" t="s">
        <v>17</v>
      </c>
      <c r="K149" s="13"/>
      <c r="L149" s="13" t="s">
        <v>57</v>
      </c>
      <c r="M149" s="13"/>
      <c r="N149" s="13"/>
      <c r="O149" s="13"/>
      <c r="P149" s="13"/>
      <c r="Q149" s="13"/>
      <c r="R149" s="13"/>
      <c r="S149" s="13"/>
      <c r="T149" s="13"/>
      <c r="U149" s="13"/>
      <c r="V149" s="13"/>
      <c r="W149" s="13"/>
      <c r="X149" s="13"/>
      <c r="Y149" s="13"/>
    </row>
    <row r="150" spans="1:25">
      <c r="A150" s="42" t="s">
        <v>21762</v>
      </c>
      <c r="B150" s="5" t="s">
        <v>21763</v>
      </c>
      <c r="C150" s="5" t="s">
        <v>21764</v>
      </c>
      <c r="D150" s="5" t="s">
        <v>21765</v>
      </c>
      <c r="E150" s="5" t="s">
        <v>21766</v>
      </c>
      <c r="F150" s="5" t="s">
        <v>21767</v>
      </c>
      <c r="G150" s="5" t="s">
        <v>21768</v>
      </c>
      <c r="H150" s="6" t="s">
        <v>21769</v>
      </c>
      <c r="I150" s="7" t="s">
        <v>21770</v>
      </c>
      <c r="J150" s="13" t="s">
        <v>17</v>
      </c>
      <c r="K150" s="13"/>
      <c r="L150" s="13" t="s">
        <v>57</v>
      </c>
      <c r="M150" s="13"/>
      <c r="N150" s="13"/>
      <c r="O150" s="13"/>
      <c r="P150" s="13"/>
      <c r="Q150" s="13"/>
      <c r="R150" s="13"/>
      <c r="S150" s="13"/>
      <c r="T150" s="13"/>
      <c r="U150" s="13"/>
      <c r="V150" s="13"/>
      <c r="W150" s="13"/>
      <c r="X150" s="13"/>
      <c r="Y150" s="13"/>
    </row>
    <row r="151" spans="1:25">
      <c r="A151" s="42" t="s">
        <v>21771</v>
      </c>
      <c r="B151" s="5" t="s">
        <v>21772</v>
      </c>
      <c r="C151" s="5" t="s">
        <v>21773</v>
      </c>
      <c r="D151" s="5" t="s">
        <v>21774</v>
      </c>
      <c r="E151" s="5" t="s">
        <v>21775</v>
      </c>
      <c r="F151" s="5" t="s">
        <v>21776</v>
      </c>
      <c r="G151" s="5" t="s">
        <v>21777</v>
      </c>
      <c r="H151" s="6" t="s">
        <v>21778</v>
      </c>
      <c r="I151" s="7" t="s">
        <v>21779</v>
      </c>
      <c r="J151" s="13"/>
      <c r="K151" s="13"/>
      <c r="L151" s="13"/>
      <c r="M151" s="13"/>
      <c r="N151" s="13"/>
      <c r="O151" s="13"/>
      <c r="P151" s="13"/>
      <c r="Q151" s="13"/>
      <c r="R151" s="13"/>
      <c r="S151" s="13"/>
      <c r="T151" s="13"/>
      <c r="U151" s="13"/>
      <c r="V151" s="13"/>
      <c r="W151" s="13"/>
      <c r="X151" s="13"/>
      <c r="Y151" s="13"/>
    </row>
    <row r="152" spans="1:25">
      <c r="A152" s="42" t="s">
        <v>21780</v>
      </c>
      <c r="B152" s="5" t="s">
        <v>21781</v>
      </c>
      <c r="C152" s="5" t="s">
        <v>21782</v>
      </c>
      <c r="D152" s="5" t="s">
        <v>21783</v>
      </c>
      <c r="E152" s="5" t="s">
        <v>21784</v>
      </c>
      <c r="F152" s="5" t="s">
        <v>21785</v>
      </c>
      <c r="G152" s="5" t="s">
        <v>21786</v>
      </c>
      <c r="H152" s="6" t="s">
        <v>21787</v>
      </c>
      <c r="I152" s="7" t="s">
        <v>21788</v>
      </c>
      <c r="J152" s="13"/>
      <c r="K152" s="13"/>
      <c r="L152" s="13"/>
      <c r="M152" s="13"/>
      <c r="N152" s="13"/>
      <c r="O152" s="13"/>
      <c r="P152" s="13"/>
      <c r="Q152" s="13"/>
      <c r="R152" s="13"/>
      <c r="S152" s="13"/>
      <c r="T152" s="13"/>
      <c r="U152" s="13"/>
      <c r="V152" s="13"/>
      <c r="W152" s="13"/>
      <c r="X152" s="13"/>
      <c r="Y152" s="13"/>
    </row>
    <row r="153" spans="1:25">
      <c r="A153" s="42" t="s">
        <v>21789</v>
      </c>
      <c r="B153" s="5" t="s">
        <v>21790</v>
      </c>
      <c r="C153" s="5" t="s">
        <v>21791</v>
      </c>
      <c r="D153" s="5" t="s">
        <v>21792</v>
      </c>
      <c r="E153" s="5" t="s">
        <v>21793</v>
      </c>
      <c r="F153" s="5" t="s">
        <v>21794</v>
      </c>
      <c r="G153" s="5" t="s">
        <v>21795</v>
      </c>
      <c r="H153" s="6" t="s">
        <v>21796</v>
      </c>
      <c r="I153" s="7" t="s">
        <v>21797</v>
      </c>
      <c r="J153" s="13"/>
      <c r="K153" s="13"/>
      <c r="L153" s="13"/>
      <c r="M153" s="13"/>
      <c r="N153" s="13"/>
      <c r="O153" s="13"/>
      <c r="P153" s="13"/>
      <c r="Q153" s="13"/>
      <c r="R153" s="13"/>
      <c r="S153" s="13"/>
      <c r="T153" s="13"/>
      <c r="U153" s="13"/>
      <c r="V153" s="13"/>
      <c r="W153" s="13"/>
      <c r="X153" s="13"/>
      <c r="Y153" s="13"/>
    </row>
    <row r="154" spans="1:25">
      <c r="A154" s="42" t="s">
        <v>21798</v>
      </c>
      <c r="B154" s="5" t="s">
        <v>21799</v>
      </c>
      <c r="C154" s="5" t="s">
        <v>21800</v>
      </c>
      <c r="D154" s="5" t="s">
        <v>21801</v>
      </c>
      <c r="E154" s="5" t="s">
        <v>21802</v>
      </c>
      <c r="F154" s="5" t="s">
        <v>21803</v>
      </c>
      <c r="G154" s="5" t="s">
        <v>21804</v>
      </c>
      <c r="H154" s="6" t="s">
        <v>21805</v>
      </c>
      <c r="I154" s="7" t="s">
        <v>21806</v>
      </c>
      <c r="J154" s="13"/>
      <c r="K154" s="13"/>
      <c r="L154" s="13"/>
      <c r="M154" s="13"/>
      <c r="N154" s="13"/>
      <c r="O154" s="13"/>
      <c r="P154" s="13"/>
      <c r="Q154" s="13"/>
      <c r="R154" s="13"/>
      <c r="S154" s="13"/>
      <c r="T154" s="13"/>
      <c r="U154" s="13"/>
      <c r="V154" s="13"/>
      <c r="W154" s="13"/>
      <c r="X154" s="13"/>
      <c r="Y154" s="13"/>
    </row>
    <row r="155" spans="1:25">
      <c r="A155" s="42" t="s">
        <v>21807</v>
      </c>
      <c r="B155" s="5" t="s">
        <v>21808</v>
      </c>
      <c r="C155" s="5" t="s">
        <v>21809</v>
      </c>
      <c r="D155" s="5" t="s">
        <v>21810</v>
      </c>
      <c r="E155" s="5" t="s">
        <v>21811</v>
      </c>
      <c r="F155" s="5" t="s">
        <v>21812</v>
      </c>
      <c r="G155" s="5" t="s">
        <v>21813</v>
      </c>
      <c r="H155" s="6" t="s">
        <v>21814</v>
      </c>
      <c r="I155" s="7" t="s">
        <v>21815</v>
      </c>
    </row>
    <row r="156" spans="1:25">
      <c r="A156" s="42" t="s">
        <v>21816</v>
      </c>
      <c r="B156" s="5" t="s">
        <v>21817</v>
      </c>
      <c r="C156" s="5" t="s">
        <v>21817</v>
      </c>
      <c r="D156" s="5" t="s">
        <v>21817</v>
      </c>
      <c r="E156" s="5" t="s">
        <v>21817</v>
      </c>
      <c r="F156" s="5" t="s">
        <v>21817</v>
      </c>
      <c r="G156" s="5" t="s">
        <v>21817</v>
      </c>
      <c r="H156" s="6" t="s">
        <v>21818</v>
      </c>
      <c r="I156" s="7" t="s">
        <v>21817</v>
      </c>
      <c r="J156" s="13"/>
      <c r="K156" s="13"/>
      <c r="L156" s="13"/>
      <c r="M156" s="13"/>
      <c r="N156" s="13"/>
      <c r="O156" s="13"/>
      <c r="P156" s="13"/>
      <c r="Q156" s="13"/>
      <c r="R156" s="13"/>
      <c r="S156" s="13"/>
      <c r="T156" s="13"/>
      <c r="U156" s="13"/>
      <c r="V156" s="13"/>
      <c r="W156" s="13"/>
      <c r="X156" s="13"/>
      <c r="Y156" s="13"/>
    </row>
    <row r="157" spans="1:25">
      <c r="A157" s="42" t="s">
        <v>21819</v>
      </c>
      <c r="B157" s="5" t="s">
        <v>21820</v>
      </c>
      <c r="C157" s="5" t="s">
        <v>21820</v>
      </c>
      <c r="D157" s="5" t="s">
        <v>21820</v>
      </c>
      <c r="E157" s="5" t="s">
        <v>21820</v>
      </c>
      <c r="F157" s="5" t="s">
        <v>21820</v>
      </c>
      <c r="G157" s="5" t="s">
        <v>21820</v>
      </c>
      <c r="H157" s="6" t="s">
        <v>21821</v>
      </c>
      <c r="I157" s="7" t="s">
        <v>21820</v>
      </c>
      <c r="J157" s="13"/>
      <c r="K157" s="13"/>
      <c r="L157" s="13"/>
      <c r="M157" s="13"/>
      <c r="N157" s="13"/>
      <c r="O157" s="13"/>
      <c r="P157" s="13"/>
      <c r="Q157" s="13"/>
      <c r="R157" s="13"/>
      <c r="S157" s="13"/>
      <c r="T157" s="13"/>
      <c r="U157" s="13"/>
      <c r="V157" s="13"/>
      <c r="W157" s="13"/>
      <c r="X157" s="13"/>
      <c r="Y157" s="13"/>
    </row>
    <row r="158" spans="1:25">
      <c r="A158" s="42" t="s">
        <v>21822</v>
      </c>
      <c r="B158" s="5" t="s">
        <v>21823</v>
      </c>
      <c r="C158" s="5" t="s">
        <v>21823</v>
      </c>
      <c r="D158" s="5" t="s">
        <v>21823</v>
      </c>
      <c r="E158" s="5" t="s">
        <v>21823</v>
      </c>
      <c r="F158" s="5" t="s">
        <v>21823</v>
      </c>
      <c r="G158" s="5" t="s">
        <v>21823</v>
      </c>
      <c r="H158" s="6" t="s">
        <v>21824</v>
      </c>
      <c r="I158" s="7" t="s">
        <v>21823</v>
      </c>
      <c r="J158" s="13"/>
      <c r="K158" s="13"/>
      <c r="L158" s="13"/>
      <c r="M158" s="13"/>
      <c r="N158" s="13"/>
      <c r="O158" s="13"/>
      <c r="P158" s="13"/>
      <c r="Q158" s="13"/>
      <c r="R158" s="13"/>
      <c r="S158" s="13"/>
      <c r="T158" s="13"/>
      <c r="U158" s="13"/>
      <c r="V158" s="13"/>
      <c r="W158" s="13"/>
      <c r="X158" s="13"/>
      <c r="Y158" s="13"/>
    </row>
    <row r="159" spans="1:25">
      <c r="A159" s="42" t="s">
        <v>21825</v>
      </c>
      <c r="B159" s="5" t="s">
        <v>21826</v>
      </c>
      <c r="C159" s="5" t="s">
        <v>21827</v>
      </c>
      <c r="D159" s="5" t="s">
        <v>21828</v>
      </c>
      <c r="E159" s="5" t="s">
        <v>21829</v>
      </c>
      <c r="F159" s="5" t="s">
        <v>21830</v>
      </c>
      <c r="G159" s="5" t="s">
        <v>21831</v>
      </c>
      <c r="H159" s="6" t="s">
        <v>21832</v>
      </c>
      <c r="I159" s="7" t="s">
        <v>21833</v>
      </c>
      <c r="J159" s="13"/>
      <c r="K159" s="13"/>
      <c r="L159" s="13"/>
      <c r="M159" s="13"/>
      <c r="N159" s="13"/>
      <c r="O159" s="13"/>
      <c r="P159" s="13"/>
      <c r="Q159" s="13"/>
      <c r="R159" s="13"/>
      <c r="S159" s="13"/>
      <c r="T159" s="13"/>
      <c r="U159" s="13"/>
      <c r="V159" s="13"/>
      <c r="W159" s="13"/>
      <c r="X159" s="13"/>
      <c r="Y159" s="13"/>
    </row>
    <row r="160" spans="1:25">
      <c r="A160" s="42" t="s">
        <v>21834</v>
      </c>
      <c r="B160" s="5" t="s">
        <v>21835</v>
      </c>
      <c r="C160" s="5" t="s">
        <v>21836</v>
      </c>
      <c r="D160" s="5" t="s">
        <v>21837</v>
      </c>
      <c r="E160" s="5" t="s">
        <v>21838</v>
      </c>
      <c r="F160" s="5" t="s">
        <v>21839</v>
      </c>
      <c r="G160" s="5" t="s">
        <v>21840</v>
      </c>
      <c r="H160" s="6" t="s">
        <v>21841</v>
      </c>
      <c r="I160" s="7" t="s">
        <v>21842</v>
      </c>
      <c r="J160" s="13"/>
      <c r="K160" s="13"/>
      <c r="L160" s="13"/>
      <c r="M160" s="13"/>
      <c r="N160" s="13"/>
      <c r="O160" s="13"/>
      <c r="P160" s="13"/>
      <c r="Q160" s="13"/>
      <c r="R160" s="13"/>
      <c r="S160" s="13"/>
      <c r="T160" s="13"/>
      <c r="U160" s="13"/>
      <c r="V160" s="13"/>
      <c r="W160" s="13"/>
      <c r="X160" s="13"/>
      <c r="Y160" s="13"/>
    </row>
    <row r="161" spans="1:25">
      <c r="A161" s="42" t="s">
        <v>21843</v>
      </c>
      <c r="B161" s="5" t="s">
        <v>21844</v>
      </c>
      <c r="C161" s="5" t="s">
        <v>21845</v>
      </c>
      <c r="D161" s="5" t="s">
        <v>21846</v>
      </c>
      <c r="E161" s="5" t="s">
        <v>21847</v>
      </c>
      <c r="F161" s="5" t="s">
        <v>21848</v>
      </c>
      <c r="G161" s="5" t="s">
        <v>21849</v>
      </c>
      <c r="H161" s="6" t="s">
        <v>21850</v>
      </c>
      <c r="I161" s="7" t="s">
        <v>21851</v>
      </c>
      <c r="J161" s="13"/>
      <c r="K161" s="13"/>
      <c r="L161" s="13"/>
      <c r="M161" s="13"/>
      <c r="N161" s="13"/>
      <c r="O161" s="13"/>
      <c r="P161" s="13"/>
      <c r="Q161" s="13"/>
      <c r="R161" s="13"/>
      <c r="S161" s="13"/>
      <c r="T161" s="13"/>
      <c r="U161" s="13"/>
      <c r="V161" s="13"/>
      <c r="W161" s="13"/>
      <c r="X161" s="13"/>
      <c r="Y161" s="13"/>
    </row>
    <row r="162" spans="1:25" ht="15.75" customHeight="1">
      <c r="A162" s="108" t="s">
        <v>21852</v>
      </c>
      <c r="B162" s="5" t="s">
        <v>21853</v>
      </c>
      <c r="C162" s="5" t="s">
        <v>21854</v>
      </c>
      <c r="D162" s="5" t="s">
        <v>21855</v>
      </c>
      <c r="E162" s="5" t="s">
        <v>21856</v>
      </c>
      <c r="F162" s="5" t="s">
        <v>21857</v>
      </c>
      <c r="G162" s="5" t="s">
        <v>21858</v>
      </c>
      <c r="H162" s="6" t="s">
        <v>21859</v>
      </c>
      <c r="I162" s="7" t="s">
        <v>21860</v>
      </c>
      <c r="J162" s="13" t="s">
        <v>21861</v>
      </c>
      <c r="K162" s="13"/>
      <c r="L162" s="13"/>
      <c r="M162" s="13"/>
      <c r="N162" s="13"/>
      <c r="O162" s="13"/>
      <c r="P162" s="13"/>
      <c r="Q162" s="13"/>
      <c r="R162" s="13"/>
      <c r="S162" s="13"/>
      <c r="T162" s="13"/>
      <c r="U162" s="13"/>
      <c r="V162" s="13"/>
      <c r="W162" s="13"/>
      <c r="X162" s="13"/>
      <c r="Y162" s="13"/>
    </row>
    <row r="163" spans="1:25" ht="15.75" customHeight="1">
      <c r="A163" s="108" t="s">
        <v>21862</v>
      </c>
      <c r="B163" s="5" t="s">
        <v>21863</v>
      </c>
      <c r="C163" s="5" t="s">
        <v>21864</v>
      </c>
      <c r="D163" s="5" t="s">
        <v>21865</v>
      </c>
      <c r="E163" s="5" t="s">
        <v>21866</v>
      </c>
      <c r="F163" s="5" t="s">
        <v>21867</v>
      </c>
      <c r="G163" s="5" t="s">
        <v>21868</v>
      </c>
      <c r="H163" s="6" t="s">
        <v>21869</v>
      </c>
      <c r="I163" s="7" t="s">
        <v>21870</v>
      </c>
      <c r="J163" s="13" t="s">
        <v>21861</v>
      </c>
      <c r="K163" s="13"/>
      <c r="L163" s="13"/>
      <c r="M163" s="13"/>
      <c r="N163" s="13"/>
      <c r="O163" s="13"/>
      <c r="P163" s="13"/>
      <c r="Q163" s="13"/>
      <c r="R163" s="13"/>
      <c r="S163" s="13"/>
      <c r="T163" s="13"/>
      <c r="U163" s="13"/>
      <c r="V163" s="13"/>
      <c r="W163" s="13"/>
      <c r="X163" s="13"/>
      <c r="Y163" s="13"/>
    </row>
    <row r="164" spans="1:25" ht="15.75" customHeight="1">
      <c r="A164" s="108" t="s">
        <v>21871</v>
      </c>
      <c r="B164" s="5" t="s">
        <v>21872</v>
      </c>
      <c r="C164" s="5" t="s">
        <v>21872</v>
      </c>
      <c r="D164" s="5" t="s">
        <v>21872</v>
      </c>
      <c r="E164" s="5" t="s">
        <v>21873</v>
      </c>
      <c r="F164" s="5" t="s">
        <v>21874</v>
      </c>
      <c r="G164" s="5" t="s">
        <v>21875</v>
      </c>
      <c r="H164" s="6" t="s">
        <v>21876</v>
      </c>
      <c r="I164" s="7" t="s">
        <v>21873</v>
      </c>
      <c r="J164" s="13" t="s">
        <v>21861</v>
      </c>
      <c r="K164" s="13"/>
      <c r="L164" s="13"/>
      <c r="M164" s="13"/>
      <c r="N164" s="13"/>
      <c r="O164" s="13"/>
      <c r="P164" s="13"/>
      <c r="Q164" s="13"/>
      <c r="R164" s="13"/>
      <c r="S164" s="13"/>
      <c r="T164" s="13"/>
      <c r="U164" s="13"/>
      <c r="V164" s="13"/>
      <c r="W164" s="13"/>
      <c r="X164" s="13"/>
      <c r="Y164" s="13"/>
    </row>
    <row r="165" spans="1:25" ht="15.75" customHeight="1">
      <c r="A165" s="108" t="s">
        <v>21877</v>
      </c>
      <c r="B165" s="5" t="s">
        <v>21878</v>
      </c>
      <c r="C165" s="5" t="s">
        <v>21879</v>
      </c>
      <c r="D165" s="5" t="s">
        <v>21878</v>
      </c>
      <c r="E165" s="5" t="s">
        <v>21880</v>
      </c>
      <c r="F165" s="5" t="s">
        <v>21881</v>
      </c>
      <c r="G165" s="5" t="s">
        <v>21882</v>
      </c>
      <c r="H165" s="6" t="s">
        <v>21883</v>
      </c>
      <c r="I165" s="7" t="s">
        <v>21884</v>
      </c>
      <c r="J165" s="13" t="s">
        <v>21861</v>
      </c>
      <c r="K165" s="13"/>
      <c r="L165" s="13"/>
      <c r="M165" s="13"/>
      <c r="N165" s="13"/>
      <c r="O165" s="13"/>
      <c r="P165" s="13"/>
      <c r="Q165" s="13"/>
      <c r="R165" s="13"/>
      <c r="S165" s="13"/>
      <c r="T165" s="13"/>
      <c r="U165" s="13"/>
      <c r="V165" s="13"/>
      <c r="W165" s="13"/>
      <c r="X165" s="13"/>
      <c r="Y165" s="13"/>
    </row>
    <row r="166" spans="1:25" ht="15.75" customHeight="1">
      <c r="A166" s="108" t="s">
        <v>21885</v>
      </c>
      <c r="B166" s="5" t="s">
        <v>21886</v>
      </c>
      <c r="C166" s="5" t="s">
        <v>21887</v>
      </c>
      <c r="D166" s="5" t="s">
        <v>21888</v>
      </c>
      <c r="E166" s="5" t="s">
        <v>21889</v>
      </c>
      <c r="F166" s="5" t="s">
        <v>21890</v>
      </c>
      <c r="G166" s="5" t="s">
        <v>21891</v>
      </c>
      <c r="H166" s="6" t="s">
        <v>21892</v>
      </c>
      <c r="I166" s="7" t="s">
        <v>21889</v>
      </c>
      <c r="J166" s="13" t="s">
        <v>21861</v>
      </c>
      <c r="K166" s="13"/>
      <c r="L166" s="13"/>
      <c r="M166" s="13"/>
      <c r="N166" s="13"/>
      <c r="O166" s="13"/>
      <c r="P166" s="13"/>
      <c r="Q166" s="13"/>
      <c r="R166" s="13"/>
      <c r="S166" s="13"/>
      <c r="T166" s="13"/>
      <c r="U166" s="13"/>
      <c r="V166" s="13"/>
      <c r="W166" s="13"/>
      <c r="X166" s="13"/>
      <c r="Y166" s="13"/>
    </row>
    <row r="167" spans="1:25" ht="15.75" customHeight="1">
      <c r="A167" s="108" t="s">
        <v>21893</v>
      </c>
      <c r="B167" s="5" t="s">
        <v>4443</v>
      </c>
      <c r="C167" s="5" t="s">
        <v>4444</v>
      </c>
      <c r="D167" s="6" t="s">
        <v>4443</v>
      </c>
      <c r="E167" s="6" t="s">
        <v>4443</v>
      </c>
      <c r="F167" s="6" t="s">
        <v>4443</v>
      </c>
      <c r="G167" s="5" t="s">
        <v>21894</v>
      </c>
      <c r="H167" s="6" t="s">
        <v>4446</v>
      </c>
      <c r="I167" s="7" t="s">
        <v>4443</v>
      </c>
      <c r="J167" s="13"/>
      <c r="K167" s="13"/>
      <c r="L167" s="13"/>
      <c r="M167" s="13"/>
      <c r="N167" s="13"/>
      <c r="O167" s="13"/>
      <c r="P167" s="13"/>
      <c r="Q167" s="13"/>
      <c r="R167" s="13"/>
      <c r="S167" s="13"/>
      <c r="T167" s="13"/>
      <c r="U167" s="13"/>
      <c r="V167" s="13"/>
      <c r="W167" s="13"/>
      <c r="X167" s="13"/>
      <c r="Y167" s="13"/>
    </row>
    <row r="168" spans="1:25" ht="15.75" customHeight="1">
      <c r="A168" s="108" t="s">
        <v>21895</v>
      </c>
      <c r="B168" s="5" t="s">
        <v>21896</v>
      </c>
      <c r="C168" s="5" t="s">
        <v>21896</v>
      </c>
      <c r="D168" s="5" t="s">
        <v>21896</v>
      </c>
      <c r="E168" s="5" t="s">
        <v>21896</v>
      </c>
      <c r="F168" s="5" t="s">
        <v>21896</v>
      </c>
      <c r="G168" s="5" t="s">
        <v>21897</v>
      </c>
      <c r="H168" s="6" t="s">
        <v>21898</v>
      </c>
      <c r="I168" s="7" t="s">
        <v>21896</v>
      </c>
      <c r="J168" s="5" t="s">
        <v>21896</v>
      </c>
      <c r="K168" s="13"/>
      <c r="L168" s="13"/>
      <c r="M168" s="13"/>
      <c r="N168" s="13"/>
      <c r="O168" s="13"/>
      <c r="P168" s="13"/>
      <c r="Q168" s="13"/>
      <c r="R168" s="13"/>
      <c r="S168" s="13"/>
      <c r="T168" s="13"/>
      <c r="U168" s="13"/>
      <c r="V168" s="13"/>
      <c r="W168" s="13"/>
      <c r="X168" s="13"/>
      <c r="Y168" s="13"/>
    </row>
    <row r="169" spans="1:25" ht="15.75" customHeight="1">
      <c r="A169" s="108" t="s">
        <v>21899</v>
      </c>
      <c r="B169" s="5" t="s">
        <v>21900</v>
      </c>
      <c r="C169" s="5" t="s">
        <v>21901</v>
      </c>
      <c r="D169" s="5" t="s">
        <v>21900</v>
      </c>
      <c r="E169" s="5" t="s">
        <v>21902</v>
      </c>
      <c r="F169" s="5" t="s">
        <v>21902</v>
      </c>
      <c r="G169" s="5" t="s">
        <v>21903</v>
      </c>
      <c r="H169" s="6" t="s">
        <v>21904</v>
      </c>
      <c r="I169" s="7" t="s">
        <v>21905</v>
      </c>
      <c r="J169" s="13"/>
      <c r="K169" s="13"/>
      <c r="L169" s="13"/>
      <c r="M169" s="13"/>
      <c r="N169" s="13"/>
      <c r="O169" s="13"/>
      <c r="P169" s="13"/>
      <c r="Q169" s="13"/>
      <c r="R169" s="13"/>
      <c r="S169" s="13"/>
      <c r="T169" s="13"/>
      <c r="U169" s="13"/>
      <c r="V169" s="13"/>
      <c r="W169" s="13"/>
      <c r="X169" s="13"/>
      <c r="Y169" s="13"/>
    </row>
    <row r="170" spans="1:25" ht="15.75" customHeight="1">
      <c r="A170" s="108" t="s">
        <v>21906</v>
      </c>
      <c r="B170" s="5" t="s">
        <v>21907</v>
      </c>
      <c r="C170" s="5" t="s">
        <v>21908</v>
      </c>
      <c r="D170" s="5" t="s">
        <v>21909</v>
      </c>
      <c r="E170" s="5" t="s">
        <v>21910</v>
      </c>
      <c r="F170" s="5" t="s">
        <v>21911</v>
      </c>
      <c r="G170" s="5" t="s">
        <v>21912</v>
      </c>
      <c r="H170" s="6" t="s">
        <v>21913</v>
      </c>
      <c r="I170" s="7" t="s">
        <v>21914</v>
      </c>
      <c r="J170" s="13" t="s">
        <v>21915</v>
      </c>
      <c r="K170" s="13"/>
      <c r="L170" s="13"/>
      <c r="M170" s="13"/>
      <c r="N170" s="13"/>
      <c r="O170" s="13"/>
      <c r="P170" s="13"/>
      <c r="Q170" s="13"/>
      <c r="R170" s="13"/>
      <c r="S170" s="13"/>
      <c r="T170" s="13"/>
      <c r="U170" s="13"/>
      <c r="V170" s="13"/>
      <c r="W170" s="13"/>
      <c r="X170" s="13"/>
      <c r="Y170" s="13"/>
    </row>
    <row r="171" spans="1:25" ht="15.75" customHeight="1">
      <c r="A171" s="108" t="s">
        <v>21916</v>
      </c>
      <c r="B171" s="5" t="s">
        <v>21917</v>
      </c>
      <c r="C171" s="5" t="s">
        <v>21918</v>
      </c>
      <c r="D171" s="5" t="s">
        <v>21919</v>
      </c>
      <c r="E171" s="5" t="s">
        <v>21920</v>
      </c>
      <c r="F171" s="5" t="s">
        <v>21921</v>
      </c>
      <c r="G171" s="5" t="s">
        <v>21922</v>
      </c>
      <c r="H171" s="6" t="s">
        <v>21923</v>
      </c>
      <c r="I171" s="7" t="s">
        <v>21924</v>
      </c>
      <c r="J171" s="13" t="s">
        <v>21915</v>
      </c>
      <c r="K171" s="13"/>
      <c r="L171" s="13"/>
      <c r="M171" s="13"/>
      <c r="N171" s="13"/>
      <c r="O171" s="13"/>
      <c r="P171" s="13"/>
      <c r="Q171" s="13"/>
      <c r="R171" s="13"/>
      <c r="S171" s="13"/>
      <c r="T171" s="13"/>
      <c r="U171" s="13"/>
      <c r="V171" s="13"/>
      <c r="W171" s="13"/>
      <c r="X171" s="13"/>
      <c r="Y171" s="13"/>
    </row>
    <row r="172" spans="1:25" ht="15.75" customHeight="1">
      <c r="A172" s="108" t="s">
        <v>21925</v>
      </c>
      <c r="B172" s="5" t="s">
        <v>21926</v>
      </c>
      <c r="C172" s="5" t="s">
        <v>21927</v>
      </c>
      <c r="D172" s="5" t="s">
        <v>21928</v>
      </c>
      <c r="E172" s="5" t="s">
        <v>21929</v>
      </c>
      <c r="F172" s="5" t="s">
        <v>21930</v>
      </c>
      <c r="G172" s="5" t="s">
        <v>21931</v>
      </c>
      <c r="H172" s="6" t="s">
        <v>21932</v>
      </c>
      <c r="I172" s="7" t="s">
        <v>21933</v>
      </c>
      <c r="J172" s="13" t="s">
        <v>21915</v>
      </c>
      <c r="K172" s="13"/>
      <c r="L172" s="13"/>
      <c r="M172" s="13"/>
      <c r="N172" s="13"/>
      <c r="O172" s="13"/>
      <c r="P172" s="13"/>
      <c r="Q172" s="13"/>
      <c r="R172" s="13"/>
      <c r="S172" s="13"/>
      <c r="T172" s="13"/>
      <c r="U172" s="13"/>
      <c r="V172" s="13"/>
      <c r="W172" s="13"/>
      <c r="X172" s="13"/>
      <c r="Y172" s="13"/>
    </row>
    <row r="173" spans="1:25" ht="15.75" customHeight="1">
      <c r="A173" s="108" t="s">
        <v>21934</v>
      </c>
      <c r="B173" s="5" t="s">
        <v>21935</v>
      </c>
      <c r="C173" s="5" t="s">
        <v>21936</v>
      </c>
      <c r="D173" s="5" t="s">
        <v>21937</v>
      </c>
      <c r="E173" s="5" t="s">
        <v>21938</v>
      </c>
      <c r="F173" s="5" t="s">
        <v>21939</v>
      </c>
      <c r="G173" s="5" t="s">
        <v>21940</v>
      </c>
      <c r="H173" s="6" t="s">
        <v>21941</v>
      </c>
      <c r="I173" s="7" t="s">
        <v>21942</v>
      </c>
      <c r="J173" s="13" t="s">
        <v>21915</v>
      </c>
      <c r="K173" s="13"/>
      <c r="L173" s="13"/>
      <c r="M173" s="13"/>
      <c r="N173" s="13"/>
      <c r="O173" s="13"/>
      <c r="P173" s="13"/>
      <c r="Q173" s="13"/>
      <c r="R173" s="13"/>
      <c r="S173" s="13"/>
      <c r="T173" s="13"/>
      <c r="U173" s="13"/>
      <c r="V173" s="13"/>
      <c r="W173" s="13"/>
      <c r="X173" s="13"/>
      <c r="Y173" s="13"/>
    </row>
    <row r="174" spans="1:25" ht="15.75" customHeight="1">
      <c r="A174" s="108" t="s">
        <v>21943</v>
      </c>
      <c r="B174" s="5" t="s">
        <v>21944</v>
      </c>
      <c r="C174" s="5" t="s">
        <v>21945</v>
      </c>
      <c r="D174" s="5" t="s">
        <v>21946</v>
      </c>
      <c r="E174" s="5" t="s">
        <v>21947</v>
      </c>
      <c r="F174" s="5" t="s">
        <v>21948</v>
      </c>
      <c r="G174" s="5" t="s">
        <v>21949</v>
      </c>
      <c r="H174" s="6" t="s">
        <v>21950</v>
      </c>
      <c r="I174" s="7" t="s">
        <v>21951</v>
      </c>
      <c r="J174" s="13" t="s">
        <v>21915</v>
      </c>
      <c r="K174" s="13"/>
      <c r="L174" s="13"/>
      <c r="M174" s="13"/>
      <c r="N174" s="13"/>
      <c r="O174" s="13"/>
      <c r="P174" s="13"/>
      <c r="Q174" s="13"/>
      <c r="R174" s="13"/>
      <c r="S174" s="13"/>
      <c r="T174" s="13"/>
      <c r="U174" s="13"/>
      <c r="V174" s="13"/>
      <c r="W174" s="13"/>
      <c r="X174" s="13"/>
      <c r="Y174" s="13"/>
    </row>
    <row r="175" spans="1:25" ht="15.75" customHeight="1">
      <c r="A175" s="108" t="s">
        <v>21952</v>
      </c>
      <c r="B175" s="5" t="s">
        <v>21953</v>
      </c>
      <c r="C175" s="5" t="s">
        <v>21954</v>
      </c>
      <c r="D175" s="5" t="s">
        <v>21955</v>
      </c>
      <c r="E175" s="5" t="s">
        <v>21956</v>
      </c>
      <c r="F175" s="5" t="s">
        <v>21957</v>
      </c>
      <c r="G175" s="5" t="s">
        <v>21958</v>
      </c>
      <c r="H175" s="6" t="s">
        <v>21959</v>
      </c>
      <c r="I175" s="7" t="s">
        <v>21960</v>
      </c>
      <c r="J175" s="13" t="s">
        <v>21915</v>
      </c>
      <c r="K175" s="13"/>
      <c r="L175" s="13"/>
      <c r="M175" s="13"/>
      <c r="N175" s="13"/>
      <c r="O175" s="13"/>
      <c r="P175" s="13"/>
      <c r="Q175" s="13"/>
      <c r="R175" s="13"/>
      <c r="S175" s="13"/>
      <c r="T175" s="13"/>
      <c r="U175" s="13"/>
      <c r="V175" s="13"/>
      <c r="W175" s="13"/>
      <c r="X175" s="13"/>
      <c r="Y175" s="13"/>
    </row>
    <row r="176" spans="1:25" ht="15.75" customHeight="1">
      <c r="A176" s="108" t="s">
        <v>21961</v>
      </c>
      <c r="B176" s="5" t="s">
        <v>21962</v>
      </c>
      <c r="C176" s="5" t="s">
        <v>21963</v>
      </c>
      <c r="D176" s="5" t="s">
        <v>21964</v>
      </c>
      <c r="E176" s="5" t="s">
        <v>21965</v>
      </c>
      <c r="F176" s="5" t="s">
        <v>21966</v>
      </c>
      <c r="G176" s="5" t="s">
        <v>21967</v>
      </c>
      <c r="H176" s="6" t="s">
        <v>21968</v>
      </c>
      <c r="I176" s="7" t="s">
        <v>21969</v>
      </c>
      <c r="J176" s="13" t="s">
        <v>21970</v>
      </c>
      <c r="K176" s="13"/>
      <c r="L176" s="13"/>
      <c r="M176" s="13"/>
      <c r="N176" s="13"/>
      <c r="O176" s="13"/>
      <c r="P176" s="13"/>
      <c r="Q176" s="13"/>
      <c r="R176" s="13"/>
      <c r="S176" s="13"/>
      <c r="T176" s="13"/>
      <c r="U176" s="13"/>
      <c r="V176" s="13"/>
      <c r="W176" s="13"/>
      <c r="X176" s="13"/>
      <c r="Y176" s="13"/>
    </row>
    <row r="177" spans="1:25" ht="15.75" customHeight="1">
      <c r="A177" s="108" t="s">
        <v>21971</v>
      </c>
      <c r="B177" s="5" t="s">
        <v>21972</v>
      </c>
      <c r="C177" s="5" t="s">
        <v>21973</v>
      </c>
      <c r="D177" s="5" t="s">
        <v>21974</v>
      </c>
      <c r="E177" s="5" t="s">
        <v>21975</v>
      </c>
      <c r="F177" s="5" t="s">
        <v>21976</v>
      </c>
      <c r="G177" s="5" t="s">
        <v>21977</v>
      </c>
      <c r="H177" s="6" t="s">
        <v>21978</v>
      </c>
      <c r="I177" s="7" t="s">
        <v>21979</v>
      </c>
      <c r="J177" s="13" t="s">
        <v>21970</v>
      </c>
    </row>
    <row r="178" spans="1:25" ht="15.75" customHeight="1">
      <c r="A178" s="108" t="s">
        <v>21980</v>
      </c>
      <c r="B178" s="5" t="s">
        <v>21981</v>
      </c>
      <c r="C178" s="5" t="s">
        <v>21982</v>
      </c>
      <c r="D178" s="5" t="s">
        <v>21983</v>
      </c>
      <c r="E178" s="5" t="s">
        <v>21984</v>
      </c>
      <c r="F178" s="5" t="s">
        <v>21985</v>
      </c>
      <c r="G178" s="5" t="s">
        <v>21986</v>
      </c>
      <c r="H178" s="6" t="s">
        <v>21987</v>
      </c>
      <c r="I178" s="7" t="s">
        <v>21988</v>
      </c>
      <c r="J178" s="13" t="s">
        <v>21970</v>
      </c>
    </row>
    <row r="179" spans="1:25" ht="15.75" customHeight="1">
      <c r="A179" s="108" t="s">
        <v>21989</v>
      </c>
      <c r="B179" s="5" t="s">
        <v>21990</v>
      </c>
      <c r="C179" s="5" t="s">
        <v>21991</v>
      </c>
      <c r="D179" s="5" t="s">
        <v>21992</v>
      </c>
      <c r="E179" s="5" t="s">
        <v>21993</v>
      </c>
      <c r="F179" s="5" t="s">
        <v>21994</v>
      </c>
      <c r="G179" s="5" t="s">
        <v>21995</v>
      </c>
      <c r="H179" s="6" t="s">
        <v>21996</v>
      </c>
      <c r="I179" s="7" t="s">
        <v>21997</v>
      </c>
      <c r="J179" s="13" t="s">
        <v>21970</v>
      </c>
    </row>
    <row r="180" spans="1:25" ht="15.75" customHeight="1">
      <c r="A180" s="108" t="s">
        <v>21998</v>
      </c>
      <c r="B180" s="5" t="s">
        <v>21999</v>
      </c>
      <c r="C180" s="5" t="s">
        <v>22000</v>
      </c>
      <c r="D180" s="5" t="s">
        <v>22001</v>
      </c>
      <c r="E180" s="5" t="s">
        <v>22002</v>
      </c>
      <c r="F180" s="5" t="s">
        <v>22003</v>
      </c>
      <c r="G180" s="5" t="s">
        <v>22004</v>
      </c>
      <c r="H180" s="6" t="s">
        <v>22005</v>
      </c>
      <c r="I180" s="7" t="s">
        <v>22006</v>
      </c>
      <c r="J180" s="13" t="s">
        <v>21970</v>
      </c>
      <c r="K180" s="13"/>
      <c r="L180" s="13"/>
      <c r="M180" s="13"/>
      <c r="N180" s="13"/>
      <c r="O180" s="13"/>
      <c r="P180" s="13"/>
      <c r="Q180" s="13"/>
      <c r="R180" s="13"/>
      <c r="S180" s="13"/>
      <c r="T180" s="13"/>
      <c r="U180" s="13"/>
      <c r="V180" s="13"/>
      <c r="W180" s="13"/>
      <c r="X180" s="13"/>
      <c r="Y180" s="13"/>
    </row>
    <row r="181" spans="1:25" ht="15.75" customHeight="1">
      <c r="A181" s="108" t="s">
        <v>22007</v>
      </c>
      <c r="B181" s="5" t="s">
        <v>22008</v>
      </c>
      <c r="C181" s="5" t="s">
        <v>22009</v>
      </c>
      <c r="D181" s="5" t="s">
        <v>22010</v>
      </c>
      <c r="E181" s="5" t="s">
        <v>22011</v>
      </c>
      <c r="F181" s="5" t="s">
        <v>22012</v>
      </c>
      <c r="G181" s="5" t="s">
        <v>22013</v>
      </c>
      <c r="H181" s="6" t="s">
        <v>22014</v>
      </c>
      <c r="I181" s="7" t="s">
        <v>22015</v>
      </c>
      <c r="J181" s="13" t="s">
        <v>21970</v>
      </c>
      <c r="K181" s="13"/>
      <c r="L181" s="13"/>
      <c r="M181" s="13"/>
      <c r="N181" s="13"/>
      <c r="O181" s="13"/>
      <c r="P181" s="13"/>
      <c r="Q181" s="13"/>
      <c r="R181" s="13"/>
      <c r="S181" s="13"/>
      <c r="T181" s="13"/>
      <c r="U181" s="13"/>
      <c r="V181" s="13"/>
      <c r="W181" s="13"/>
      <c r="X181" s="13"/>
      <c r="Y181" s="13"/>
    </row>
    <row r="182" spans="1:25" ht="15.75" customHeight="1">
      <c r="A182" s="108" t="s">
        <v>22016</v>
      </c>
      <c r="B182" s="5" t="s">
        <v>22017</v>
      </c>
      <c r="C182" s="5" t="s">
        <v>22018</v>
      </c>
      <c r="D182" s="5" t="s">
        <v>22019</v>
      </c>
      <c r="E182" s="5" t="s">
        <v>22020</v>
      </c>
      <c r="F182" s="5" t="s">
        <v>22021</v>
      </c>
      <c r="G182" s="5" t="s">
        <v>22022</v>
      </c>
      <c r="H182" s="6" t="s">
        <v>22023</v>
      </c>
      <c r="I182" s="7" t="s">
        <v>22024</v>
      </c>
      <c r="J182" s="13" t="s">
        <v>21970</v>
      </c>
      <c r="K182" s="13"/>
      <c r="L182" s="13"/>
      <c r="M182" s="13"/>
      <c r="N182" s="13"/>
      <c r="O182" s="13"/>
      <c r="P182" s="13"/>
      <c r="Q182" s="13"/>
      <c r="R182" s="13"/>
      <c r="S182" s="13"/>
      <c r="T182" s="13"/>
      <c r="U182" s="13"/>
      <c r="V182" s="13"/>
      <c r="W182" s="13"/>
      <c r="X182" s="13"/>
      <c r="Y182" s="13"/>
    </row>
    <row r="183" spans="1:25" ht="15.75" customHeight="1">
      <c r="A183" s="108" t="s">
        <v>22025</v>
      </c>
      <c r="B183" s="5" t="s">
        <v>22026</v>
      </c>
      <c r="C183" s="5" t="s">
        <v>22027</v>
      </c>
      <c r="D183" s="5" t="s">
        <v>22028</v>
      </c>
      <c r="E183" s="5" t="s">
        <v>22029</v>
      </c>
      <c r="F183" s="5" t="s">
        <v>22029</v>
      </c>
      <c r="G183" s="5" t="s">
        <v>22030</v>
      </c>
      <c r="H183" s="6" t="s">
        <v>22031</v>
      </c>
      <c r="I183" s="7" t="s">
        <v>22029</v>
      </c>
      <c r="J183" s="13" t="s">
        <v>21970</v>
      </c>
      <c r="K183" s="13"/>
      <c r="L183" s="13"/>
      <c r="M183" s="13"/>
      <c r="N183" s="13"/>
      <c r="O183" s="13"/>
      <c r="P183" s="13"/>
      <c r="Q183" s="13"/>
      <c r="R183" s="13"/>
      <c r="S183" s="13"/>
      <c r="T183" s="13"/>
      <c r="U183" s="13"/>
      <c r="V183" s="13"/>
      <c r="W183" s="13"/>
      <c r="X183" s="13"/>
      <c r="Y183" s="13"/>
    </row>
    <row r="184" spans="1:25" ht="15.75" customHeight="1">
      <c r="A184" s="108" t="s">
        <v>22032</v>
      </c>
      <c r="B184" s="5" t="s">
        <v>22033</v>
      </c>
      <c r="C184" s="5" t="s">
        <v>22034</v>
      </c>
      <c r="D184" s="5" t="s">
        <v>22035</v>
      </c>
      <c r="E184" s="5" t="s">
        <v>22036</v>
      </c>
      <c r="F184" s="5" t="s">
        <v>22037</v>
      </c>
      <c r="G184" s="5" t="s">
        <v>22038</v>
      </c>
      <c r="H184" s="6" t="s">
        <v>22039</v>
      </c>
      <c r="I184" s="7" t="s">
        <v>22040</v>
      </c>
      <c r="J184" s="13" t="s">
        <v>21970</v>
      </c>
      <c r="K184" s="13"/>
      <c r="L184" s="13"/>
      <c r="M184" s="13"/>
      <c r="N184" s="13"/>
      <c r="O184" s="13"/>
      <c r="P184" s="13"/>
      <c r="Q184" s="13"/>
      <c r="R184" s="13"/>
      <c r="S184" s="13"/>
      <c r="T184" s="13"/>
      <c r="U184" s="13"/>
      <c r="V184" s="13"/>
      <c r="W184" s="13"/>
      <c r="X184" s="13"/>
      <c r="Y184" s="13"/>
    </row>
    <row r="185" spans="1:25" ht="15.75" customHeight="1">
      <c r="A185" s="108" t="s">
        <v>22041</v>
      </c>
      <c r="B185" s="5" t="s">
        <v>22042</v>
      </c>
      <c r="C185" s="5" t="s">
        <v>22043</v>
      </c>
      <c r="D185" s="5" t="s">
        <v>22044</v>
      </c>
      <c r="E185" s="5" t="s">
        <v>22045</v>
      </c>
      <c r="F185" s="5" t="s">
        <v>22046</v>
      </c>
      <c r="G185" s="5" t="s">
        <v>22047</v>
      </c>
      <c r="H185" s="6" t="s">
        <v>22048</v>
      </c>
      <c r="I185" s="7" t="s">
        <v>22049</v>
      </c>
      <c r="J185" s="13" t="s">
        <v>21970</v>
      </c>
      <c r="K185" s="13"/>
      <c r="L185" s="13"/>
      <c r="M185" s="13"/>
      <c r="N185" s="13"/>
      <c r="O185" s="13"/>
      <c r="P185" s="13"/>
      <c r="Q185" s="13"/>
      <c r="R185" s="13"/>
      <c r="S185" s="13"/>
      <c r="T185" s="13"/>
      <c r="U185" s="13"/>
      <c r="V185" s="13"/>
      <c r="W185" s="13"/>
      <c r="X185" s="13"/>
      <c r="Y185" s="13"/>
    </row>
    <row r="186" spans="1:25" ht="15.75" customHeight="1">
      <c r="A186" s="108" t="s">
        <v>22050</v>
      </c>
      <c r="B186" s="5" t="s">
        <v>22051</v>
      </c>
      <c r="C186" s="5" t="s">
        <v>22052</v>
      </c>
      <c r="D186" s="5" t="s">
        <v>22053</v>
      </c>
      <c r="E186" s="5" t="s">
        <v>22054</v>
      </c>
      <c r="F186" s="5" t="s">
        <v>22055</v>
      </c>
      <c r="G186" s="5" t="s">
        <v>22056</v>
      </c>
      <c r="H186" s="6" t="s">
        <v>22057</v>
      </c>
      <c r="I186" s="7" t="s">
        <v>22058</v>
      </c>
      <c r="J186" s="13" t="s">
        <v>22059</v>
      </c>
      <c r="K186" s="13"/>
      <c r="L186" s="13"/>
      <c r="M186" s="13"/>
      <c r="N186" s="13"/>
      <c r="O186" s="13"/>
      <c r="P186" s="13"/>
      <c r="Q186" s="13"/>
      <c r="R186" s="13"/>
      <c r="S186" s="13"/>
      <c r="T186" s="13"/>
      <c r="U186" s="13"/>
      <c r="V186" s="13"/>
      <c r="W186" s="13"/>
      <c r="X186" s="13"/>
      <c r="Y186" s="13"/>
    </row>
    <row r="187" spans="1:25" ht="15.75" customHeight="1">
      <c r="A187" s="108" t="s">
        <v>22060</v>
      </c>
      <c r="B187" s="5" t="s">
        <v>22061</v>
      </c>
      <c r="C187" s="5" t="s">
        <v>22062</v>
      </c>
      <c r="D187" s="5" t="s">
        <v>22061</v>
      </c>
      <c r="E187" s="5" t="s">
        <v>22063</v>
      </c>
      <c r="F187" s="5" t="s">
        <v>22064</v>
      </c>
      <c r="G187" s="5" t="s">
        <v>22065</v>
      </c>
      <c r="H187" s="6" t="s">
        <v>20878</v>
      </c>
      <c r="I187" s="7" t="s">
        <v>22066</v>
      </c>
      <c r="J187" s="13" t="s">
        <v>21970</v>
      </c>
      <c r="K187" s="13"/>
      <c r="L187" s="13"/>
      <c r="M187" s="13"/>
      <c r="N187" s="13"/>
      <c r="O187" s="13"/>
      <c r="P187" s="13"/>
      <c r="Q187" s="13"/>
      <c r="R187" s="13"/>
      <c r="S187" s="13"/>
      <c r="T187" s="13"/>
      <c r="U187" s="13"/>
      <c r="V187" s="13"/>
      <c r="W187" s="13"/>
      <c r="X187" s="13"/>
      <c r="Y187" s="13"/>
    </row>
    <row r="188" spans="1:25" ht="15.75" customHeight="1">
      <c r="A188" s="108" t="s">
        <v>22067</v>
      </c>
      <c r="B188" s="5" t="s">
        <v>22068</v>
      </c>
      <c r="C188" s="5" t="s">
        <v>22069</v>
      </c>
      <c r="D188" s="5" t="s">
        <v>22070</v>
      </c>
      <c r="E188" s="5" t="s">
        <v>22071</v>
      </c>
      <c r="F188" s="5" t="s">
        <v>22072</v>
      </c>
      <c r="G188" s="5" t="s">
        <v>22073</v>
      </c>
      <c r="H188" s="6" t="s">
        <v>22074</v>
      </c>
      <c r="I188" s="7" t="s">
        <v>22075</v>
      </c>
      <c r="J188" s="13" t="s">
        <v>22076</v>
      </c>
      <c r="K188" s="13"/>
      <c r="L188" s="13"/>
      <c r="M188" s="13"/>
      <c r="N188" s="13"/>
      <c r="O188" s="13"/>
      <c r="P188" s="13"/>
      <c r="Q188" s="13"/>
      <c r="R188" s="13"/>
      <c r="S188" s="13"/>
      <c r="T188" s="13"/>
      <c r="U188" s="13"/>
      <c r="V188" s="13"/>
      <c r="W188" s="13"/>
      <c r="X188" s="13"/>
      <c r="Y188" s="13"/>
    </row>
    <row r="189" spans="1:25" ht="15.75" customHeight="1">
      <c r="A189" s="108" t="s">
        <v>22077</v>
      </c>
      <c r="B189" s="5" t="s">
        <v>22078</v>
      </c>
      <c r="C189" s="5" t="s">
        <v>22079</v>
      </c>
      <c r="D189" s="5" t="s">
        <v>22080</v>
      </c>
      <c r="E189" s="5" t="s">
        <v>22081</v>
      </c>
      <c r="F189" s="5" t="s">
        <v>22082</v>
      </c>
      <c r="G189" s="5" t="s">
        <v>22083</v>
      </c>
      <c r="H189" s="6" t="s">
        <v>22084</v>
      </c>
      <c r="I189" s="7" t="s">
        <v>22085</v>
      </c>
      <c r="J189" s="13" t="s">
        <v>22076</v>
      </c>
      <c r="K189" s="13"/>
      <c r="L189" s="13"/>
      <c r="M189" s="13"/>
      <c r="N189" s="13"/>
      <c r="O189" s="13"/>
      <c r="P189" s="13"/>
      <c r="Q189" s="13"/>
      <c r="R189" s="13"/>
      <c r="S189" s="13"/>
      <c r="T189" s="13"/>
      <c r="U189" s="13"/>
      <c r="V189" s="13"/>
      <c r="W189" s="13"/>
      <c r="X189" s="13"/>
      <c r="Y189" s="13"/>
    </row>
    <row r="190" spans="1:25" ht="15.75" customHeight="1">
      <c r="A190" s="108" t="s">
        <v>22086</v>
      </c>
      <c r="B190" s="5" t="s">
        <v>22087</v>
      </c>
      <c r="C190" s="5" t="s">
        <v>22088</v>
      </c>
      <c r="D190" s="5" t="s">
        <v>22089</v>
      </c>
      <c r="E190" s="5" t="s">
        <v>22090</v>
      </c>
      <c r="F190" s="5" t="s">
        <v>22091</v>
      </c>
      <c r="G190" s="5" t="s">
        <v>22092</v>
      </c>
      <c r="H190" s="6" t="s">
        <v>22093</v>
      </c>
      <c r="I190" s="7" t="s">
        <v>22094</v>
      </c>
      <c r="J190" s="13" t="s">
        <v>22076</v>
      </c>
      <c r="K190" s="13"/>
      <c r="L190" s="13"/>
      <c r="M190" s="13"/>
      <c r="N190" s="13"/>
      <c r="O190" s="13"/>
      <c r="P190" s="13"/>
      <c r="Q190" s="13"/>
      <c r="R190" s="13"/>
      <c r="S190" s="13"/>
      <c r="T190" s="13"/>
      <c r="U190" s="13"/>
      <c r="V190" s="13"/>
      <c r="W190" s="13"/>
      <c r="X190" s="13"/>
      <c r="Y190" s="13"/>
    </row>
    <row r="191" spans="1:25" ht="15.75" customHeight="1">
      <c r="A191" s="108" t="s">
        <v>22095</v>
      </c>
      <c r="B191" s="5" t="s">
        <v>22096</v>
      </c>
      <c r="C191" s="5" t="s">
        <v>22096</v>
      </c>
      <c r="D191" s="5" t="s">
        <v>22096</v>
      </c>
      <c r="E191" s="5" t="s">
        <v>22096</v>
      </c>
      <c r="F191" s="5" t="s">
        <v>22096</v>
      </c>
      <c r="G191" s="5" t="s">
        <v>22097</v>
      </c>
      <c r="H191" s="6" t="s">
        <v>22098</v>
      </c>
      <c r="I191" s="7" t="s">
        <v>22096</v>
      </c>
      <c r="J191" s="13" t="s">
        <v>22076</v>
      </c>
      <c r="K191" s="13"/>
      <c r="L191" s="13"/>
      <c r="M191" s="13"/>
      <c r="N191" s="13"/>
      <c r="O191" s="13"/>
      <c r="P191" s="13"/>
      <c r="Q191" s="13"/>
      <c r="R191" s="13"/>
      <c r="S191" s="13"/>
      <c r="T191" s="13"/>
      <c r="U191" s="13"/>
      <c r="V191" s="13"/>
      <c r="W191" s="13"/>
      <c r="X191" s="13"/>
      <c r="Y191" s="13"/>
    </row>
    <row r="192" spans="1:25" ht="15.75" customHeight="1">
      <c r="A192" s="108" t="s">
        <v>22099</v>
      </c>
      <c r="B192" s="5" t="s">
        <v>22100</v>
      </c>
      <c r="C192" s="5" t="s">
        <v>22101</v>
      </c>
      <c r="D192" s="5" t="s">
        <v>22102</v>
      </c>
      <c r="E192" s="5" t="s">
        <v>4431</v>
      </c>
      <c r="F192" s="5" t="s">
        <v>22103</v>
      </c>
      <c r="G192" s="5" t="s">
        <v>22104</v>
      </c>
      <c r="H192" s="6" t="s">
        <v>22105</v>
      </c>
      <c r="I192" s="7" t="s">
        <v>22106</v>
      </c>
      <c r="J192" s="13" t="s">
        <v>22076</v>
      </c>
      <c r="K192" s="13"/>
      <c r="L192" s="13"/>
      <c r="M192" s="13"/>
      <c r="N192" s="13"/>
      <c r="O192" s="13"/>
      <c r="P192" s="13"/>
      <c r="Q192" s="13"/>
      <c r="R192" s="13"/>
      <c r="S192" s="13"/>
      <c r="T192" s="13"/>
      <c r="U192" s="13"/>
      <c r="V192" s="13"/>
      <c r="W192" s="13"/>
      <c r="X192" s="13"/>
      <c r="Y192" s="13"/>
    </row>
    <row r="193" spans="1:25">
      <c r="A193" s="42" t="s">
        <v>22107</v>
      </c>
      <c r="B193" s="5" t="s">
        <v>22108</v>
      </c>
      <c r="C193" s="5" t="s">
        <v>22109</v>
      </c>
      <c r="D193" s="5" t="s">
        <v>22110</v>
      </c>
      <c r="E193" s="5" t="s">
        <v>22111</v>
      </c>
      <c r="F193" s="5" t="s">
        <v>22112</v>
      </c>
      <c r="G193" s="5" t="s">
        <v>22113</v>
      </c>
      <c r="H193" s="6" t="s">
        <v>22114</v>
      </c>
      <c r="I193" s="7" t="s">
        <v>22115</v>
      </c>
      <c r="J193" s="13"/>
      <c r="K193" s="13"/>
      <c r="L193" s="13"/>
      <c r="M193" s="13"/>
      <c r="N193" s="13"/>
      <c r="O193" s="13"/>
      <c r="P193" s="13"/>
      <c r="Q193" s="13"/>
      <c r="R193" s="13"/>
      <c r="S193" s="13"/>
      <c r="T193" s="13"/>
      <c r="U193" s="13"/>
      <c r="V193" s="13"/>
      <c r="W193" s="13"/>
      <c r="X193" s="13"/>
      <c r="Y193" s="13"/>
    </row>
    <row r="194" spans="1:25">
      <c r="A194" s="42" t="s">
        <v>22116</v>
      </c>
      <c r="B194" s="5" t="s">
        <v>22117</v>
      </c>
      <c r="C194" s="5" t="s">
        <v>22118</v>
      </c>
      <c r="D194" s="5" t="s">
        <v>22119</v>
      </c>
      <c r="E194" s="5" t="s">
        <v>22120</v>
      </c>
      <c r="F194" s="5" t="s">
        <v>22121</v>
      </c>
      <c r="G194" s="5" t="s">
        <v>21593</v>
      </c>
      <c r="H194" s="6" t="s">
        <v>22122</v>
      </c>
      <c r="I194" s="7" t="s">
        <v>22123</v>
      </c>
      <c r="J194" s="13"/>
      <c r="K194" s="13"/>
      <c r="L194" s="13"/>
      <c r="M194" s="13"/>
      <c r="N194" s="13"/>
      <c r="O194" s="13"/>
      <c r="P194" s="13"/>
      <c r="Q194" s="13"/>
      <c r="R194" s="13"/>
      <c r="S194" s="13"/>
      <c r="T194" s="13"/>
      <c r="U194" s="13"/>
      <c r="V194" s="13"/>
      <c r="W194" s="13"/>
      <c r="X194" s="13"/>
      <c r="Y194" s="13"/>
    </row>
    <row r="195" spans="1:25">
      <c r="A195" s="42" t="s">
        <v>22124</v>
      </c>
      <c r="B195" s="5" t="s">
        <v>22125</v>
      </c>
      <c r="C195" s="5" t="s">
        <v>22126</v>
      </c>
      <c r="D195" s="5" t="s">
        <v>22127</v>
      </c>
      <c r="E195" s="5" t="s">
        <v>22128</v>
      </c>
      <c r="F195" s="5" t="s">
        <v>22129</v>
      </c>
      <c r="G195" s="5" t="s">
        <v>22130</v>
      </c>
      <c r="H195" s="6" t="s">
        <v>22131</v>
      </c>
      <c r="I195" s="7" t="s">
        <v>22132</v>
      </c>
      <c r="J195" s="13"/>
      <c r="K195" s="13"/>
      <c r="L195" s="13"/>
      <c r="M195" s="13"/>
      <c r="N195" s="13"/>
      <c r="O195" s="13"/>
      <c r="P195" s="13"/>
      <c r="Q195" s="13"/>
      <c r="R195" s="13"/>
      <c r="S195" s="13"/>
      <c r="T195" s="13"/>
      <c r="U195" s="13"/>
      <c r="V195" s="13"/>
      <c r="W195" s="13"/>
      <c r="X195" s="13"/>
      <c r="Y195" s="13"/>
    </row>
    <row r="196" spans="1:25">
      <c r="A196" s="42" t="s">
        <v>22133</v>
      </c>
      <c r="B196" s="5" t="s">
        <v>22134</v>
      </c>
      <c r="C196" s="5" t="s">
        <v>22135</v>
      </c>
      <c r="D196" s="5" t="s">
        <v>22136</v>
      </c>
      <c r="E196" s="5" t="s">
        <v>22137</v>
      </c>
      <c r="F196" s="5" t="s">
        <v>22138</v>
      </c>
      <c r="G196" s="5" t="s">
        <v>22139</v>
      </c>
      <c r="H196" s="6" t="s">
        <v>22140</v>
      </c>
      <c r="I196" s="7" t="s">
        <v>22141</v>
      </c>
      <c r="J196" s="13"/>
      <c r="K196" s="13"/>
      <c r="L196" s="13"/>
      <c r="M196" s="13"/>
      <c r="N196" s="13"/>
      <c r="O196" s="13"/>
      <c r="P196" s="13"/>
      <c r="Q196" s="13"/>
      <c r="R196" s="13"/>
      <c r="S196" s="13"/>
      <c r="T196" s="13"/>
      <c r="U196" s="13"/>
      <c r="V196" s="13"/>
      <c r="W196" s="13"/>
      <c r="X196" s="13"/>
      <c r="Y196" s="13"/>
    </row>
    <row r="197" spans="1:25">
      <c r="A197" s="42" t="s">
        <v>22142</v>
      </c>
      <c r="B197" s="5" t="s">
        <v>22143</v>
      </c>
      <c r="C197" s="5" t="s">
        <v>22144</v>
      </c>
      <c r="D197" s="5" t="s">
        <v>22145</v>
      </c>
      <c r="E197" s="5" t="s">
        <v>22146</v>
      </c>
      <c r="F197" s="5" t="s">
        <v>22147</v>
      </c>
      <c r="G197" s="5" t="s">
        <v>22148</v>
      </c>
      <c r="H197" s="6" t="s">
        <v>22149</v>
      </c>
      <c r="I197" s="7" t="s">
        <v>22150</v>
      </c>
      <c r="J197" s="13"/>
      <c r="K197" s="13"/>
      <c r="L197" s="13"/>
      <c r="M197" s="13"/>
      <c r="N197" s="13"/>
      <c r="O197" s="13"/>
      <c r="P197" s="13"/>
      <c r="Q197" s="13"/>
      <c r="R197" s="13"/>
      <c r="S197" s="13"/>
      <c r="T197" s="13"/>
      <c r="U197" s="13"/>
      <c r="V197" s="13"/>
      <c r="W197" s="13"/>
      <c r="X197" s="13"/>
      <c r="Y197" s="13"/>
    </row>
    <row r="198" spans="1:25">
      <c r="A198" s="42" t="s">
        <v>22151</v>
      </c>
      <c r="B198" s="5" t="s">
        <v>22152</v>
      </c>
      <c r="C198" s="5" t="s">
        <v>22153</v>
      </c>
      <c r="D198" s="5" t="s">
        <v>22154</v>
      </c>
      <c r="E198" s="5" t="s">
        <v>22155</v>
      </c>
      <c r="F198" s="5" t="s">
        <v>22156</v>
      </c>
      <c r="G198" s="5" t="s">
        <v>22157</v>
      </c>
      <c r="H198" s="6" t="s">
        <v>22158</v>
      </c>
      <c r="I198" s="7" t="s">
        <v>22159</v>
      </c>
      <c r="J198" s="13"/>
      <c r="K198" s="13"/>
      <c r="L198" s="13"/>
      <c r="M198" s="13"/>
      <c r="N198" s="13"/>
      <c r="O198" s="13"/>
      <c r="P198" s="13"/>
      <c r="Q198" s="13"/>
      <c r="R198" s="13"/>
      <c r="S198" s="13"/>
      <c r="T198" s="13"/>
      <c r="U198" s="13"/>
      <c r="V198" s="13"/>
      <c r="W198" s="13"/>
      <c r="X198" s="13"/>
      <c r="Y198" s="13"/>
    </row>
    <row r="199" spans="1:25">
      <c r="A199" s="42" t="s">
        <v>22160</v>
      </c>
      <c r="B199" s="5" t="s">
        <v>22161</v>
      </c>
      <c r="C199" s="5" t="s">
        <v>22162</v>
      </c>
      <c r="D199" s="5" t="s">
        <v>22163</v>
      </c>
      <c r="E199" s="5" t="s">
        <v>22164</v>
      </c>
      <c r="F199" s="5" t="s">
        <v>22165</v>
      </c>
      <c r="G199" s="5" t="s">
        <v>22166</v>
      </c>
      <c r="H199" s="6" t="s">
        <v>22167</v>
      </c>
      <c r="I199" s="7" t="s">
        <v>22168</v>
      </c>
      <c r="J199" s="13"/>
      <c r="K199" s="13"/>
      <c r="L199" s="13"/>
      <c r="M199" s="13"/>
      <c r="N199" s="13"/>
      <c r="O199" s="13"/>
      <c r="P199" s="13"/>
      <c r="Q199" s="13"/>
      <c r="R199" s="13"/>
      <c r="S199" s="13"/>
      <c r="T199" s="13"/>
      <c r="U199" s="13"/>
      <c r="V199" s="13"/>
      <c r="W199" s="13"/>
      <c r="X199" s="13"/>
      <c r="Y199" s="13"/>
    </row>
    <row r="200" spans="1:25">
      <c r="A200" s="42" t="s">
        <v>22169</v>
      </c>
      <c r="B200" s="5" t="s">
        <v>22170</v>
      </c>
      <c r="C200" s="5" t="s">
        <v>22170</v>
      </c>
      <c r="D200" s="5" t="s">
        <v>22170</v>
      </c>
      <c r="E200" s="5" t="s">
        <v>22170</v>
      </c>
      <c r="F200" s="5" t="s">
        <v>22170</v>
      </c>
      <c r="G200" s="5" t="s">
        <v>22170</v>
      </c>
      <c r="H200" s="6" t="s">
        <v>22170</v>
      </c>
      <c r="I200" s="7" t="s">
        <v>22170</v>
      </c>
      <c r="J200" s="13"/>
      <c r="K200" s="13"/>
      <c r="L200" s="13"/>
      <c r="M200" s="13"/>
      <c r="N200" s="13"/>
      <c r="O200" s="13"/>
      <c r="P200" s="13"/>
      <c r="Q200" s="13"/>
      <c r="R200" s="13"/>
      <c r="S200" s="13"/>
      <c r="T200" s="13"/>
      <c r="U200" s="13"/>
      <c r="V200" s="13"/>
      <c r="W200" s="13"/>
      <c r="X200" s="13"/>
      <c r="Y200" s="13"/>
    </row>
    <row r="201" spans="1:25">
      <c r="A201" s="42" t="s">
        <v>22171</v>
      </c>
      <c r="B201" s="5" t="s">
        <v>22172</v>
      </c>
      <c r="C201" s="5" t="s">
        <v>22172</v>
      </c>
      <c r="D201" s="5" t="s">
        <v>22172</v>
      </c>
      <c r="E201" s="5" t="s">
        <v>22172</v>
      </c>
      <c r="F201" s="5" t="s">
        <v>22172</v>
      </c>
      <c r="G201" s="5" t="s">
        <v>22172</v>
      </c>
      <c r="H201" s="6" t="s">
        <v>22172</v>
      </c>
      <c r="I201" s="7" t="s">
        <v>22172</v>
      </c>
      <c r="J201" s="13"/>
      <c r="K201" s="13"/>
      <c r="L201" s="13"/>
      <c r="M201" s="13"/>
      <c r="N201" s="13"/>
      <c r="O201" s="13"/>
      <c r="P201" s="13"/>
      <c r="Q201" s="13"/>
      <c r="R201" s="13"/>
      <c r="S201" s="13"/>
      <c r="T201" s="13"/>
      <c r="U201" s="13"/>
      <c r="V201" s="13"/>
      <c r="W201" s="13"/>
      <c r="X201" s="13"/>
      <c r="Y201" s="13"/>
    </row>
    <row r="202" spans="1:25">
      <c r="A202" s="42" t="s">
        <v>22173</v>
      </c>
      <c r="B202" s="5" t="s">
        <v>22174</v>
      </c>
      <c r="C202" s="5" t="s">
        <v>22174</v>
      </c>
      <c r="D202" s="5" t="s">
        <v>22174</v>
      </c>
      <c r="E202" s="5" t="s">
        <v>22174</v>
      </c>
      <c r="F202" s="5" t="s">
        <v>22174</v>
      </c>
      <c r="G202" s="5" t="s">
        <v>22174</v>
      </c>
      <c r="H202" s="6" t="s">
        <v>22174</v>
      </c>
      <c r="I202" s="7" t="s">
        <v>22174</v>
      </c>
      <c r="J202" s="13"/>
      <c r="K202" s="13"/>
      <c r="L202" s="13"/>
      <c r="M202" s="13"/>
      <c r="N202" s="13"/>
      <c r="O202" s="13"/>
      <c r="P202" s="13"/>
      <c r="Q202" s="13"/>
      <c r="R202" s="13"/>
      <c r="S202" s="13"/>
      <c r="T202" s="13"/>
      <c r="U202" s="13"/>
      <c r="V202" s="13"/>
      <c r="W202" s="13"/>
      <c r="X202" s="13"/>
      <c r="Y202" s="13"/>
    </row>
    <row r="203" spans="1:25">
      <c r="A203" s="42" t="s">
        <v>22175</v>
      </c>
      <c r="B203" s="5" t="s">
        <v>3392</v>
      </c>
      <c r="C203" s="5" t="s">
        <v>22176</v>
      </c>
      <c r="D203" s="5" t="s">
        <v>22177</v>
      </c>
      <c r="E203" s="5" t="s">
        <v>3392</v>
      </c>
      <c r="F203" s="5" t="s">
        <v>22178</v>
      </c>
      <c r="G203" s="5" t="s">
        <v>22179</v>
      </c>
      <c r="H203" s="6" t="s">
        <v>3397</v>
      </c>
      <c r="I203" s="7" t="s">
        <v>3398</v>
      </c>
      <c r="J203" s="13"/>
      <c r="K203" s="13"/>
      <c r="L203" s="13" t="s">
        <v>57</v>
      </c>
      <c r="M203" s="13"/>
      <c r="N203" s="13"/>
      <c r="O203" s="13"/>
      <c r="P203" s="13"/>
      <c r="Q203" s="13"/>
      <c r="R203" s="13"/>
      <c r="S203" s="13"/>
      <c r="T203" s="13"/>
      <c r="U203" s="13"/>
      <c r="V203" s="13"/>
      <c r="W203" s="13"/>
      <c r="X203" s="13"/>
      <c r="Y203" s="13"/>
    </row>
    <row r="204" spans="1:25">
      <c r="A204" s="42" t="s">
        <v>22180</v>
      </c>
      <c r="B204" s="5" t="s">
        <v>22181</v>
      </c>
      <c r="C204" s="5" t="s">
        <v>22182</v>
      </c>
      <c r="D204" s="5" t="s">
        <v>22183</v>
      </c>
      <c r="E204" s="5" t="s">
        <v>22184</v>
      </c>
      <c r="F204" s="5" t="s">
        <v>22185</v>
      </c>
      <c r="G204" s="5" t="s">
        <v>22186</v>
      </c>
      <c r="H204" s="6" t="s">
        <v>22187</v>
      </c>
      <c r="I204" s="7" t="s">
        <v>22188</v>
      </c>
      <c r="J204" s="13"/>
      <c r="K204" s="13"/>
      <c r="L204" s="13" t="s">
        <v>57</v>
      </c>
      <c r="M204" s="13"/>
      <c r="N204" s="13"/>
      <c r="O204" s="13"/>
      <c r="P204" s="13"/>
      <c r="Q204" s="13"/>
      <c r="R204" s="13"/>
      <c r="S204" s="13"/>
      <c r="T204" s="13"/>
      <c r="U204" s="13"/>
      <c r="V204" s="13"/>
      <c r="W204" s="13"/>
      <c r="X204" s="13"/>
      <c r="Y204" s="13"/>
    </row>
    <row r="205" spans="1:25">
      <c r="A205" s="42" t="s">
        <v>22189</v>
      </c>
      <c r="B205" s="5" t="s">
        <v>22190</v>
      </c>
      <c r="C205" s="5" t="s">
        <v>22191</v>
      </c>
      <c r="D205" s="5" t="s">
        <v>22192</v>
      </c>
      <c r="E205" s="5" t="s">
        <v>22193</v>
      </c>
      <c r="F205" s="5" t="s">
        <v>22193</v>
      </c>
      <c r="G205" s="5" t="s">
        <v>22194</v>
      </c>
      <c r="H205" s="6" t="s">
        <v>22195</v>
      </c>
      <c r="I205" s="7" t="s">
        <v>22193</v>
      </c>
      <c r="J205" s="5"/>
      <c r="K205" s="5"/>
      <c r="L205" s="13" t="s">
        <v>57</v>
      </c>
      <c r="M205" s="5"/>
      <c r="N205" s="5"/>
      <c r="O205" s="5"/>
      <c r="P205" s="5"/>
      <c r="Q205" s="5"/>
      <c r="R205" s="5"/>
      <c r="S205" s="5"/>
      <c r="T205" s="5"/>
      <c r="U205" s="5"/>
      <c r="V205" s="5"/>
      <c r="W205" s="5"/>
      <c r="X205" s="5"/>
      <c r="Y205" s="5"/>
    </row>
    <row r="206" spans="1:25">
      <c r="A206" s="42" t="s">
        <v>22196</v>
      </c>
      <c r="B206" s="5" t="s">
        <v>22197</v>
      </c>
      <c r="C206" s="5" t="s">
        <v>22198</v>
      </c>
      <c r="D206" s="5" t="s">
        <v>22199</v>
      </c>
      <c r="E206" s="5" t="s">
        <v>22200</v>
      </c>
      <c r="F206" s="5" t="s">
        <v>22201</v>
      </c>
      <c r="G206" s="5" t="s">
        <v>22202</v>
      </c>
      <c r="H206" s="6" t="s">
        <v>22203</v>
      </c>
      <c r="I206" s="7" t="s">
        <v>22204</v>
      </c>
      <c r="J206" s="5"/>
      <c r="K206" s="5"/>
      <c r="L206" s="13" t="s">
        <v>57</v>
      </c>
      <c r="M206" s="5"/>
      <c r="N206" s="5"/>
      <c r="O206" s="5"/>
      <c r="P206" s="5"/>
      <c r="Q206" s="5"/>
      <c r="R206" s="5"/>
      <c r="S206" s="5"/>
      <c r="T206" s="5"/>
      <c r="U206" s="5"/>
      <c r="V206" s="5"/>
      <c r="W206" s="5"/>
      <c r="X206" s="5"/>
      <c r="Y206" s="5"/>
    </row>
    <row r="207" spans="1:25">
      <c r="A207" s="42" t="s">
        <v>22205</v>
      </c>
      <c r="B207" s="5" t="s">
        <v>22206</v>
      </c>
      <c r="C207" s="5" t="s">
        <v>22207</v>
      </c>
      <c r="D207" s="5" t="s">
        <v>22208</v>
      </c>
      <c r="E207" s="5" t="s">
        <v>22209</v>
      </c>
      <c r="F207" s="5" t="s">
        <v>22210</v>
      </c>
      <c r="G207" s="5" t="s">
        <v>22211</v>
      </c>
      <c r="H207" s="6" t="s">
        <v>22212</v>
      </c>
      <c r="I207" s="7" t="s">
        <v>22213</v>
      </c>
      <c r="J207" s="13"/>
      <c r="K207" s="13"/>
      <c r="L207" s="13"/>
      <c r="M207" s="13"/>
      <c r="N207" s="13"/>
      <c r="O207" s="13"/>
      <c r="P207" s="13"/>
      <c r="Q207" s="13"/>
      <c r="R207" s="13"/>
      <c r="S207" s="13"/>
      <c r="T207" s="13"/>
      <c r="U207" s="13"/>
      <c r="V207" s="13"/>
      <c r="W207" s="13"/>
      <c r="X207" s="13"/>
      <c r="Y207" s="13"/>
    </row>
    <row r="208" spans="1:25">
      <c r="A208" s="42" t="s">
        <v>22214</v>
      </c>
      <c r="B208" s="5" t="s">
        <v>22215</v>
      </c>
      <c r="C208" s="5" t="s">
        <v>22216</v>
      </c>
      <c r="D208" s="5" t="s">
        <v>22217</v>
      </c>
      <c r="E208" s="5" t="s">
        <v>22218</v>
      </c>
      <c r="F208" s="5" t="s">
        <v>22219</v>
      </c>
      <c r="G208" s="5" t="s">
        <v>22220</v>
      </c>
      <c r="H208" s="6" t="s">
        <v>22221</v>
      </c>
      <c r="I208" s="7" t="s">
        <v>22222</v>
      </c>
      <c r="J208" s="13"/>
      <c r="K208" s="13"/>
      <c r="L208" s="13"/>
      <c r="M208" s="13"/>
      <c r="N208" s="13"/>
      <c r="O208" s="13"/>
      <c r="P208" s="13"/>
      <c r="Q208" s="13"/>
      <c r="R208" s="13"/>
      <c r="S208" s="13"/>
      <c r="T208" s="13"/>
      <c r="U208" s="13"/>
      <c r="V208" s="13"/>
      <c r="W208" s="13"/>
      <c r="X208" s="13"/>
      <c r="Y208" s="13"/>
    </row>
    <row r="209" spans="1:25">
      <c r="A209" s="42" t="s">
        <v>22223</v>
      </c>
      <c r="B209" s="5" t="s">
        <v>22224</v>
      </c>
      <c r="C209" s="5" t="s">
        <v>22225</v>
      </c>
      <c r="D209" s="5" t="s">
        <v>22226</v>
      </c>
      <c r="E209" s="5" t="s">
        <v>22227</v>
      </c>
      <c r="F209" s="5" t="s">
        <v>22228</v>
      </c>
      <c r="G209" s="5" t="s">
        <v>22229</v>
      </c>
      <c r="H209" s="6" t="s">
        <v>22230</v>
      </c>
      <c r="I209" s="7" t="s">
        <v>22231</v>
      </c>
      <c r="J209" s="13"/>
      <c r="K209" s="13"/>
      <c r="L209" s="13"/>
      <c r="M209" s="13"/>
      <c r="N209" s="13"/>
      <c r="O209" s="13"/>
      <c r="P209" s="13"/>
      <c r="Q209" s="13"/>
      <c r="R209" s="13"/>
      <c r="S209" s="13"/>
      <c r="T209" s="13"/>
      <c r="U209" s="13"/>
      <c r="V209" s="13"/>
      <c r="W209" s="13"/>
      <c r="X209" s="13"/>
      <c r="Y209" s="13"/>
    </row>
    <row r="210" spans="1:25">
      <c r="A210" s="42" t="s">
        <v>22232</v>
      </c>
      <c r="B210" s="5" t="s">
        <v>22233</v>
      </c>
      <c r="C210" s="5" t="s">
        <v>22234</v>
      </c>
      <c r="D210" s="5" t="s">
        <v>22235</v>
      </c>
      <c r="E210" s="5" t="s">
        <v>22236</v>
      </c>
      <c r="F210" s="5" t="s">
        <v>22237</v>
      </c>
      <c r="G210" s="5" t="s">
        <v>22238</v>
      </c>
      <c r="H210" s="6" t="s">
        <v>22239</v>
      </c>
      <c r="I210" s="7" t="s">
        <v>22240</v>
      </c>
      <c r="J210" s="13"/>
      <c r="K210" s="13"/>
      <c r="L210" s="13"/>
      <c r="M210" s="13"/>
      <c r="N210" s="13"/>
      <c r="O210" s="13"/>
      <c r="P210" s="13"/>
      <c r="Q210" s="13"/>
      <c r="R210" s="13"/>
      <c r="S210" s="13"/>
      <c r="T210" s="13"/>
      <c r="U210" s="13"/>
      <c r="V210" s="13"/>
      <c r="W210" s="13"/>
      <c r="X210" s="13"/>
      <c r="Y210" s="13"/>
    </row>
    <row r="211" spans="1:25">
      <c r="A211" s="42" t="s">
        <v>22241</v>
      </c>
      <c r="B211" s="5" t="s">
        <v>22242</v>
      </c>
      <c r="C211" s="5" t="s">
        <v>22243</v>
      </c>
      <c r="D211" s="5" t="s">
        <v>22244</v>
      </c>
      <c r="E211" s="5" t="s">
        <v>22245</v>
      </c>
      <c r="F211" s="5" t="s">
        <v>22246</v>
      </c>
      <c r="G211" s="5" t="s">
        <v>22247</v>
      </c>
      <c r="H211" s="6" t="s">
        <v>22248</v>
      </c>
      <c r="I211" s="7" t="s">
        <v>22249</v>
      </c>
      <c r="J211" s="13"/>
      <c r="K211" s="13"/>
      <c r="L211" s="13"/>
      <c r="M211" s="13"/>
      <c r="N211" s="13"/>
      <c r="O211" s="13"/>
      <c r="P211" s="13"/>
      <c r="Q211" s="13"/>
      <c r="R211" s="13"/>
      <c r="S211" s="13"/>
      <c r="T211" s="13"/>
      <c r="U211" s="13"/>
      <c r="V211" s="13"/>
      <c r="W211" s="13"/>
      <c r="X211" s="13"/>
      <c r="Y211" s="13"/>
    </row>
    <row r="212" spans="1:25">
      <c r="A212" s="42" t="s">
        <v>22250</v>
      </c>
      <c r="B212" s="5" t="s">
        <v>22251</v>
      </c>
      <c r="C212" s="5" t="s">
        <v>22252</v>
      </c>
      <c r="D212" s="5" t="s">
        <v>22253</v>
      </c>
      <c r="E212" s="5" t="s">
        <v>22254</v>
      </c>
      <c r="F212" s="5" t="s">
        <v>22255</v>
      </c>
      <c r="G212" s="5" t="s">
        <v>22256</v>
      </c>
      <c r="H212" s="6" t="s">
        <v>22257</v>
      </c>
      <c r="I212" s="7" t="s">
        <v>22258</v>
      </c>
      <c r="J212" s="13"/>
      <c r="K212" s="13"/>
      <c r="L212" s="13"/>
      <c r="M212" s="13"/>
      <c r="N212" s="13"/>
      <c r="O212" s="13"/>
      <c r="P212" s="13"/>
      <c r="Q212" s="13"/>
      <c r="R212" s="13"/>
      <c r="S212" s="13"/>
      <c r="T212" s="13"/>
      <c r="U212" s="13"/>
      <c r="V212" s="13"/>
      <c r="W212" s="13"/>
      <c r="X212" s="13"/>
      <c r="Y212" s="13"/>
    </row>
    <row r="213" spans="1:25">
      <c r="A213" s="42" t="s">
        <v>22259</v>
      </c>
      <c r="B213" s="5" t="s">
        <v>22260</v>
      </c>
      <c r="C213" s="5" t="s">
        <v>22261</v>
      </c>
      <c r="D213" s="5" t="s">
        <v>22262</v>
      </c>
      <c r="E213" s="5" t="s">
        <v>22263</v>
      </c>
      <c r="F213" s="5" t="s">
        <v>22264</v>
      </c>
      <c r="G213" s="5" t="s">
        <v>22265</v>
      </c>
      <c r="H213" s="6" t="s">
        <v>22266</v>
      </c>
      <c r="I213" s="7" t="s">
        <v>22267</v>
      </c>
      <c r="J213" s="13"/>
      <c r="K213" s="13"/>
      <c r="L213" s="13"/>
      <c r="M213" s="13"/>
      <c r="N213" s="13"/>
      <c r="O213" s="13"/>
      <c r="P213" s="13"/>
      <c r="Q213" s="13"/>
      <c r="R213" s="13"/>
      <c r="S213" s="13"/>
      <c r="T213" s="13"/>
      <c r="U213" s="13"/>
      <c r="V213" s="13"/>
      <c r="W213" s="13"/>
      <c r="X213" s="13"/>
      <c r="Y213" s="13"/>
    </row>
    <row r="214" spans="1:25">
      <c r="A214" s="42" t="s">
        <v>22268</v>
      </c>
      <c r="B214" s="5" t="s">
        <v>22269</v>
      </c>
      <c r="C214" s="5" t="s">
        <v>22270</v>
      </c>
      <c r="D214" s="5" t="s">
        <v>22271</v>
      </c>
      <c r="E214" s="5" t="s">
        <v>22272</v>
      </c>
      <c r="F214" s="5" t="s">
        <v>22273</v>
      </c>
      <c r="G214" s="5" t="s">
        <v>22274</v>
      </c>
      <c r="H214" s="6" t="s">
        <v>22275</v>
      </c>
      <c r="I214" s="7" t="s">
        <v>22276</v>
      </c>
      <c r="J214" s="13"/>
      <c r="K214" s="13"/>
      <c r="L214" s="13"/>
      <c r="M214" s="13"/>
      <c r="N214" s="13"/>
      <c r="O214" s="13"/>
      <c r="P214" s="13"/>
      <c r="Q214" s="13"/>
      <c r="R214" s="13"/>
      <c r="S214" s="13"/>
      <c r="T214" s="13"/>
      <c r="U214" s="13"/>
      <c r="V214" s="13"/>
      <c r="W214" s="13"/>
      <c r="X214" s="13"/>
      <c r="Y214" s="13"/>
    </row>
    <row r="215" spans="1:25">
      <c r="A215" s="42" t="s">
        <v>22277</v>
      </c>
      <c r="B215" s="5" t="s">
        <v>22278</v>
      </c>
      <c r="C215" s="5" t="s">
        <v>22279</v>
      </c>
      <c r="D215" s="5" t="s">
        <v>22280</v>
      </c>
      <c r="E215" s="5" t="s">
        <v>22281</v>
      </c>
      <c r="F215" s="5" t="s">
        <v>22282</v>
      </c>
      <c r="G215" s="5" t="s">
        <v>22283</v>
      </c>
      <c r="H215" s="6" t="s">
        <v>22284</v>
      </c>
      <c r="I215" s="7" t="s">
        <v>22285</v>
      </c>
      <c r="J215" s="13"/>
      <c r="K215" s="13"/>
      <c r="L215" s="13"/>
      <c r="M215" s="13"/>
      <c r="N215" s="13"/>
      <c r="O215" s="13"/>
      <c r="P215" s="13"/>
      <c r="Q215" s="13"/>
      <c r="R215" s="13"/>
      <c r="S215" s="13"/>
      <c r="T215" s="13"/>
      <c r="U215" s="13"/>
      <c r="V215" s="13"/>
      <c r="W215" s="13"/>
      <c r="X215" s="13"/>
      <c r="Y215" s="13"/>
    </row>
    <row r="216" spans="1:25">
      <c r="A216" s="42" t="s">
        <v>22286</v>
      </c>
      <c r="B216" s="5" t="s">
        <v>22287</v>
      </c>
      <c r="C216" s="5" t="s">
        <v>22288</v>
      </c>
      <c r="D216" s="5" t="s">
        <v>22289</v>
      </c>
      <c r="E216" s="5" t="s">
        <v>22290</v>
      </c>
      <c r="F216" s="5" t="s">
        <v>22291</v>
      </c>
      <c r="G216" s="5" t="s">
        <v>22292</v>
      </c>
      <c r="H216" s="6" t="s">
        <v>22293</v>
      </c>
      <c r="I216" s="7" t="s">
        <v>22294</v>
      </c>
      <c r="J216" s="13"/>
      <c r="K216" s="13"/>
      <c r="L216" s="13"/>
      <c r="M216" s="13"/>
      <c r="N216" s="13"/>
      <c r="O216" s="13"/>
      <c r="P216" s="13"/>
      <c r="Q216" s="13"/>
      <c r="R216" s="13"/>
      <c r="S216" s="13"/>
      <c r="T216" s="13"/>
      <c r="U216" s="13"/>
      <c r="V216" s="13"/>
      <c r="W216" s="13"/>
      <c r="X216" s="13"/>
      <c r="Y216" s="13"/>
    </row>
    <row r="217" spans="1:25">
      <c r="A217" s="42" t="s">
        <v>22295</v>
      </c>
      <c r="B217" s="5" t="s">
        <v>22296</v>
      </c>
      <c r="C217" s="5" t="s">
        <v>22279</v>
      </c>
      <c r="D217" s="5" t="s">
        <v>22297</v>
      </c>
      <c r="E217" s="5" t="s">
        <v>22281</v>
      </c>
      <c r="F217" s="5" t="s">
        <v>22282</v>
      </c>
      <c r="G217" s="5" t="s">
        <v>22298</v>
      </c>
      <c r="H217" s="6" t="s">
        <v>22299</v>
      </c>
      <c r="I217" s="7" t="s">
        <v>22300</v>
      </c>
      <c r="J217" s="13"/>
      <c r="K217" s="13"/>
      <c r="L217" s="13"/>
      <c r="M217" s="13"/>
      <c r="N217" s="13"/>
      <c r="O217" s="13"/>
      <c r="P217" s="13"/>
      <c r="Q217" s="13"/>
      <c r="R217" s="13"/>
      <c r="S217" s="13"/>
      <c r="T217" s="13"/>
      <c r="U217" s="13"/>
      <c r="V217" s="13"/>
      <c r="W217" s="13"/>
      <c r="X217" s="13"/>
      <c r="Y217" s="13"/>
    </row>
    <row r="218" spans="1:25">
      <c r="A218" s="42" t="s">
        <v>22301</v>
      </c>
      <c r="B218" s="5" t="s">
        <v>22302</v>
      </c>
      <c r="C218" s="5" t="s">
        <v>22303</v>
      </c>
      <c r="D218" s="5" t="s">
        <v>22304</v>
      </c>
      <c r="E218" s="5" t="s">
        <v>22305</v>
      </c>
      <c r="F218" s="5" t="s">
        <v>22306</v>
      </c>
      <c r="G218" s="5" t="s">
        <v>22307</v>
      </c>
      <c r="H218" s="6" t="s">
        <v>22308</v>
      </c>
      <c r="I218" s="7" t="s">
        <v>22309</v>
      </c>
      <c r="J218" s="13"/>
      <c r="K218" s="13"/>
      <c r="L218" s="13"/>
      <c r="M218" s="13"/>
      <c r="N218" s="13"/>
      <c r="O218" s="13"/>
      <c r="P218" s="13"/>
      <c r="Q218" s="13"/>
      <c r="R218" s="13"/>
      <c r="S218" s="13"/>
      <c r="T218" s="13"/>
      <c r="U218" s="13"/>
      <c r="V218" s="13"/>
      <c r="W218" s="13"/>
      <c r="X218" s="13"/>
      <c r="Y218" s="13"/>
    </row>
    <row r="219" spans="1:25">
      <c r="A219" s="42" t="s">
        <v>22310</v>
      </c>
      <c r="B219" s="5" t="s">
        <v>22311</v>
      </c>
      <c r="C219" s="5" t="s">
        <v>22312</v>
      </c>
      <c r="D219" s="5" t="s">
        <v>22313</v>
      </c>
      <c r="E219" s="5" t="s">
        <v>22314</v>
      </c>
      <c r="F219" s="5" t="s">
        <v>22315</v>
      </c>
      <c r="G219" s="5" t="s">
        <v>22316</v>
      </c>
      <c r="H219" s="6" t="s">
        <v>22317</v>
      </c>
      <c r="I219" s="7" t="s">
        <v>22318</v>
      </c>
      <c r="J219" s="13"/>
      <c r="K219" s="13"/>
      <c r="L219" s="13"/>
      <c r="M219" s="13"/>
      <c r="N219" s="13"/>
      <c r="O219" s="13"/>
      <c r="P219" s="13"/>
      <c r="Q219" s="13"/>
      <c r="R219" s="13"/>
      <c r="S219" s="13"/>
      <c r="T219" s="13"/>
      <c r="U219" s="13"/>
      <c r="V219" s="13"/>
      <c r="W219" s="13"/>
      <c r="X219" s="13"/>
      <c r="Y219" s="13"/>
    </row>
    <row r="220" spans="1:25">
      <c r="A220" s="42" t="s">
        <v>22319</v>
      </c>
      <c r="B220" s="5" t="s">
        <v>22320</v>
      </c>
      <c r="C220" s="5" t="s">
        <v>22321</v>
      </c>
      <c r="D220" s="5" t="s">
        <v>22322</v>
      </c>
      <c r="E220" s="5" t="s">
        <v>22323</v>
      </c>
      <c r="F220" s="5" t="s">
        <v>22324</v>
      </c>
      <c r="G220" s="5" t="s">
        <v>22325</v>
      </c>
      <c r="H220" s="6" t="s">
        <v>22326</v>
      </c>
      <c r="I220" s="7" t="s">
        <v>22327</v>
      </c>
      <c r="J220" s="13"/>
      <c r="K220" s="13"/>
      <c r="L220" s="13"/>
      <c r="M220" s="13"/>
      <c r="N220" s="13"/>
      <c r="O220" s="13"/>
      <c r="P220" s="13"/>
      <c r="Q220" s="13"/>
      <c r="R220" s="13"/>
      <c r="S220" s="13"/>
      <c r="T220" s="13"/>
      <c r="U220" s="13"/>
      <c r="V220" s="13"/>
      <c r="W220" s="13"/>
      <c r="X220" s="13"/>
      <c r="Y220" s="13"/>
    </row>
    <row r="221" spans="1:25">
      <c r="A221" s="42" t="s">
        <v>22328</v>
      </c>
      <c r="B221" s="5" t="s">
        <v>22329</v>
      </c>
      <c r="C221" s="5" t="s">
        <v>22330</v>
      </c>
      <c r="D221" s="5" t="s">
        <v>22331</v>
      </c>
      <c r="E221" s="5" t="s">
        <v>22332</v>
      </c>
      <c r="F221" s="5" t="s">
        <v>22333</v>
      </c>
      <c r="G221" s="5" t="s">
        <v>22334</v>
      </c>
      <c r="H221" s="6" t="s">
        <v>22335</v>
      </c>
      <c r="I221" s="7" t="s">
        <v>22336</v>
      </c>
      <c r="J221" s="13"/>
      <c r="K221" s="13"/>
      <c r="L221" s="13"/>
      <c r="M221" s="13"/>
      <c r="N221" s="13"/>
      <c r="O221" s="13"/>
      <c r="P221" s="13"/>
      <c r="Q221" s="13"/>
      <c r="R221" s="13"/>
      <c r="S221" s="13"/>
      <c r="T221" s="13"/>
      <c r="U221" s="13"/>
      <c r="V221" s="13"/>
      <c r="W221" s="13"/>
      <c r="X221" s="13"/>
      <c r="Y221" s="13"/>
    </row>
    <row r="222" spans="1:25">
      <c r="A222" s="42" t="s">
        <v>22337</v>
      </c>
      <c r="B222" s="5" t="s">
        <v>22338</v>
      </c>
      <c r="C222" s="5" t="s">
        <v>22339</v>
      </c>
      <c r="D222" s="5" t="s">
        <v>22340</v>
      </c>
      <c r="E222" s="5" t="s">
        <v>22341</v>
      </c>
      <c r="F222" s="5" t="s">
        <v>22342</v>
      </c>
      <c r="G222" s="5" t="s">
        <v>22343</v>
      </c>
      <c r="H222" s="6" t="s">
        <v>22344</v>
      </c>
      <c r="I222" s="7" t="s">
        <v>22345</v>
      </c>
      <c r="J222" s="13"/>
      <c r="K222" s="13"/>
      <c r="L222" s="13"/>
      <c r="M222" s="13"/>
      <c r="N222" s="13"/>
      <c r="O222" s="13"/>
      <c r="P222" s="13"/>
      <c r="Q222" s="13"/>
      <c r="R222" s="13"/>
      <c r="S222" s="13"/>
      <c r="T222" s="13"/>
      <c r="U222" s="13"/>
      <c r="V222" s="13"/>
      <c r="W222" s="13"/>
      <c r="X222" s="13"/>
      <c r="Y222" s="13"/>
    </row>
    <row r="223" spans="1:25">
      <c r="A223" s="42" t="s">
        <v>22346</v>
      </c>
      <c r="B223" s="47" t="s">
        <v>22347</v>
      </c>
      <c r="C223" s="47" t="s">
        <v>22348</v>
      </c>
      <c r="D223" s="47" t="s">
        <v>22349</v>
      </c>
      <c r="E223" s="47" t="s">
        <v>22350</v>
      </c>
      <c r="F223" s="47" t="s">
        <v>22351</v>
      </c>
      <c r="G223" s="47" t="s">
        <v>22352</v>
      </c>
      <c r="H223" s="6" t="s">
        <v>22353</v>
      </c>
      <c r="I223" s="46" t="s">
        <v>22354</v>
      </c>
      <c r="J223" s="13"/>
      <c r="K223" s="13"/>
      <c r="L223" s="13"/>
      <c r="M223" s="13"/>
      <c r="N223" s="13"/>
      <c r="O223" s="13"/>
      <c r="P223" s="13"/>
      <c r="Q223" s="13"/>
      <c r="R223" s="13"/>
      <c r="S223" s="13"/>
      <c r="T223" s="13"/>
      <c r="U223" s="13"/>
      <c r="V223" s="13"/>
      <c r="W223" s="13"/>
      <c r="X223" s="13"/>
      <c r="Y223" s="13"/>
    </row>
    <row r="224" spans="1:25">
      <c r="A224" s="42" t="s">
        <v>22355</v>
      </c>
      <c r="B224" s="47" t="s">
        <v>22356</v>
      </c>
      <c r="C224" s="47" t="s">
        <v>22357</v>
      </c>
      <c r="D224" s="47" t="s">
        <v>22358</v>
      </c>
      <c r="E224" s="47" t="s">
        <v>22359</v>
      </c>
      <c r="F224" s="47" t="s">
        <v>22360</v>
      </c>
      <c r="G224" s="47" t="s">
        <v>22361</v>
      </c>
      <c r="H224" s="6" t="s">
        <v>22362</v>
      </c>
      <c r="I224" s="46" t="s">
        <v>22363</v>
      </c>
      <c r="J224" s="13"/>
      <c r="K224" s="13"/>
      <c r="L224" s="13"/>
      <c r="M224" s="13"/>
      <c r="N224" s="13"/>
      <c r="O224" s="13"/>
      <c r="P224" s="13"/>
      <c r="Q224" s="13"/>
      <c r="R224" s="13"/>
      <c r="S224" s="13"/>
      <c r="T224" s="13"/>
      <c r="U224" s="13"/>
      <c r="V224" s="13"/>
      <c r="W224" s="13"/>
      <c r="X224" s="13"/>
      <c r="Y224" s="13"/>
    </row>
    <row r="225" spans="1:25">
      <c r="A225" s="42" t="s">
        <v>22364</v>
      </c>
      <c r="B225" s="13" t="s">
        <v>22365</v>
      </c>
      <c r="C225" s="13" t="s">
        <v>22365</v>
      </c>
      <c r="D225" s="13" t="s">
        <v>22365</v>
      </c>
      <c r="E225" s="13" t="s">
        <v>22365</v>
      </c>
      <c r="F225" s="13" t="s">
        <v>22365</v>
      </c>
      <c r="G225" s="5" t="s">
        <v>22365</v>
      </c>
      <c r="H225" s="6" t="s">
        <v>22365</v>
      </c>
      <c r="I225" s="7" t="s">
        <v>22365</v>
      </c>
      <c r="J225" s="13"/>
      <c r="K225" s="13"/>
      <c r="L225" s="13"/>
      <c r="M225" s="13"/>
      <c r="N225" s="13"/>
      <c r="O225" s="13"/>
      <c r="P225" s="13"/>
      <c r="Q225" s="13"/>
      <c r="R225" s="13"/>
      <c r="S225" s="13"/>
      <c r="T225" s="13"/>
      <c r="U225" s="13"/>
      <c r="V225" s="13"/>
      <c r="W225" s="13"/>
      <c r="X225" s="13"/>
      <c r="Y225" s="13"/>
    </row>
    <row r="226" spans="1:25">
      <c r="A226" s="42" t="s">
        <v>22366</v>
      </c>
      <c r="B226" s="13" t="s">
        <v>22367</v>
      </c>
      <c r="C226" s="13" t="s">
        <v>22367</v>
      </c>
      <c r="D226" s="13" t="s">
        <v>22367</v>
      </c>
      <c r="E226" s="13" t="s">
        <v>22367</v>
      </c>
      <c r="F226" s="13" t="s">
        <v>22367</v>
      </c>
      <c r="G226" s="5" t="s">
        <v>22367</v>
      </c>
      <c r="H226" s="6" t="s">
        <v>22367</v>
      </c>
      <c r="I226" s="7" t="s">
        <v>22367</v>
      </c>
      <c r="J226" s="13"/>
      <c r="K226" s="13"/>
      <c r="L226" s="13"/>
      <c r="M226" s="13"/>
      <c r="N226" s="13"/>
      <c r="O226" s="13"/>
      <c r="P226" s="13"/>
      <c r="Q226" s="13"/>
      <c r="R226" s="13"/>
      <c r="S226" s="13"/>
      <c r="T226" s="13"/>
      <c r="U226" s="13"/>
      <c r="V226" s="13"/>
      <c r="W226" s="13"/>
      <c r="X226" s="13"/>
      <c r="Y226" s="13"/>
    </row>
    <row r="227" spans="1:25">
      <c r="A227" s="42" t="s">
        <v>22368</v>
      </c>
      <c r="B227" s="47" t="s">
        <v>22369</v>
      </c>
      <c r="C227" s="47" t="s">
        <v>22369</v>
      </c>
      <c r="D227" s="47" t="s">
        <v>22370</v>
      </c>
      <c r="E227" s="47" t="s">
        <v>22369</v>
      </c>
      <c r="F227" s="47" t="s">
        <v>22371</v>
      </c>
      <c r="G227" s="47" t="s">
        <v>22372</v>
      </c>
      <c r="H227" s="6" t="s">
        <v>22373</v>
      </c>
      <c r="I227" s="46" t="s">
        <v>22369</v>
      </c>
      <c r="J227" s="13"/>
      <c r="K227" s="13"/>
      <c r="L227" s="13"/>
      <c r="M227" s="13"/>
      <c r="N227" s="13"/>
      <c r="O227" s="13"/>
      <c r="P227" s="13"/>
      <c r="Q227" s="13"/>
      <c r="R227" s="13"/>
      <c r="S227" s="13"/>
      <c r="T227" s="13"/>
      <c r="U227" s="13"/>
      <c r="V227" s="13"/>
      <c r="W227" s="13"/>
      <c r="X227" s="13"/>
      <c r="Y227" s="13"/>
    </row>
    <row r="228" spans="1:25">
      <c r="A228" s="42" t="s">
        <v>22374</v>
      </c>
      <c r="B228" s="47" t="s">
        <v>22375</v>
      </c>
      <c r="C228" s="47" t="s">
        <v>22376</v>
      </c>
      <c r="D228" s="47" t="s">
        <v>22377</v>
      </c>
      <c r="E228" s="47" t="s">
        <v>22378</v>
      </c>
      <c r="F228" s="47" t="s">
        <v>22379</v>
      </c>
      <c r="G228" s="47" t="s">
        <v>22380</v>
      </c>
      <c r="H228" s="6" t="s">
        <v>22381</v>
      </c>
      <c r="I228" s="46" t="s">
        <v>22382</v>
      </c>
      <c r="J228" s="13"/>
      <c r="K228" s="13"/>
      <c r="L228" s="13"/>
      <c r="M228" s="13"/>
      <c r="N228" s="13"/>
      <c r="O228" s="13"/>
      <c r="P228" s="13"/>
      <c r="Q228" s="13"/>
      <c r="R228" s="13"/>
      <c r="S228" s="13"/>
      <c r="T228" s="13"/>
      <c r="U228" s="13"/>
      <c r="V228" s="13"/>
      <c r="W228" s="13"/>
      <c r="X228" s="13"/>
      <c r="Y228" s="13"/>
    </row>
    <row r="229" spans="1:25">
      <c r="A229" s="42" t="s">
        <v>22383</v>
      </c>
      <c r="B229" s="47" t="s">
        <v>22384</v>
      </c>
      <c r="C229" s="47" t="s">
        <v>22385</v>
      </c>
      <c r="D229" s="47" t="s">
        <v>22386</v>
      </c>
      <c r="E229" s="47" t="s">
        <v>22387</v>
      </c>
      <c r="F229" s="47" t="s">
        <v>22388</v>
      </c>
      <c r="G229" s="47" t="s">
        <v>22389</v>
      </c>
      <c r="H229" s="6" t="s">
        <v>22390</v>
      </c>
      <c r="I229" s="46" t="s">
        <v>22391</v>
      </c>
      <c r="J229" s="13"/>
      <c r="K229" s="13"/>
      <c r="L229" s="13"/>
      <c r="M229" s="13"/>
      <c r="N229" s="13"/>
      <c r="O229" s="13"/>
      <c r="P229" s="13"/>
      <c r="Q229" s="13"/>
      <c r="R229" s="13"/>
      <c r="S229" s="13"/>
      <c r="T229" s="13"/>
      <c r="U229" s="13"/>
      <c r="V229" s="13"/>
      <c r="W229" s="13"/>
      <c r="X229" s="13"/>
      <c r="Y229" s="13"/>
    </row>
    <row r="230" spans="1:25">
      <c r="A230" s="42" t="s">
        <v>22392</v>
      </c>
      <c r="B230" s="47" t="s">
        <v>22393</v>
      </c>
      <c r="C230" s="47" t="s">
        <v>22394</v>
      </c>
      <c r="D230" s="47" t="s">
        <v>22395</v>
      </c>
      <c r="E230" s="47" t="s">
        <v>22396</v>
      </c>
      <c r="F230" s="47" t="s">
        <v>22397</v>
      </c>
      <c r="G230" s="47" t="s">
        <v>22398</v>
      </c>
      <c r="H230" s="6" t="s">
        <v>22399</v>
      </c>
      <c r="I230" s="46" t="s">
        <v>22400</v>
      </c>
      <c r="J230" s="13"/>
      <c r="K230" s="13"/>
      <c r="L230" s="13"/>
      <c r="M230" s="13"/>
      <c r="N230" s="13"/>
      <c r="O230" s="13"/>
      <c r="P230" s="13"/>
      <c r="Q230" s="13"/>
      <c r="R230" s="13"/>
      <c r="S230" s="13"/>
      <c r="T230" s="13"/>
      <c r="U230" s="13"/>
      <c r="V230" s="13"/>
      <c r="W230" s="13"/>
      <c r="X230" s="13"/>
      <c r="Y230" s="13"/>
    </row>
    <row r="231" spans="1:25">
      <c r="A231" s="42" t="s">
        <v>22401</v>
      </c>
      <c r="B231" s="47" t="s">
        <v>22402</v>
      </c>
      <c r="C231" s="47" t="s">
        <v>22403</v>
      </c>
      <c r="D231" s="47" t="s">
        <v>22404</v>
      </c>
      <c r="E231" s="47" t="s">
        <v>15224</v>
      </c>
      <c r="F231" s="47" t="s">
        <v>22405</v>
      </c>
      <c r="G231" s="47" t="s">
        <v>22406</v>
      </c>
      <c r="H231" s="6" t="s">
        <v>22407</v>
      </c>
      <c r="I231" s="46" t="s">
        <v>22408</v>
      </c>
      <c r="J231" s="13"/>
      <c r="K231" s="13"/>
      <c r="L231" s="13"/>
      <c r="M231" s="13"/>
      <c r="N231" s="13"/>
      <c r="O231" s="13"/>
      <c r="P231" s="13"/>
      <c r="Q231" s="13"/>
      <c r="R231" s="13"/>
      <c r="S231" s="13"/>
      <c r="T231" s="13"/>
      <c r="U231" s="13"/>
      <c r="V231" s="13"/>
      <c r="W231" s="13"/>
      <c r="X231" s="13"/>
      <c r="Y231" s="13"/>
    </row>
    <row r="232" spans="1:25">
      <c r="A232" s="42" t="s">
        <v>22409</v>
      </c>
      <c r="B232" s="47" t="s">
        <v>22410</v>
      </c>
      <c r="C232" s="47" t="s">
        <v>22411</v>
      </c>
      <c r="D232" s="47" t="s">
        <v>22412</v>
      </c>
      <c r="E232" s="47" t="s">
        <v>22413</v>
      </c>
      <c r="F232" s="47" t="s">
        <v>22414</v>
      </c>
      <c r="G232" s="47" t="s">
        <v>22415</v>
      </c>
      <c r="H232" s="6" t="s">
        <v>22416</v>
      </c>
      <c r="I232" s="46" t="s">
        <v>22417</v>
      </c>
      <c r="J232" s="13"/>
      <c r="K232" s="13"/>
      <c r="L232" s="13"/>
      <c r="M232" s="13"/>
      <c r="N232" s="13"/>
      <c r="O232" s="13"/>
      <c r="P232" s="13"/>
      <c r="Q232" s="13"/>
      <c r="R232" s="13"/>
      <c r="S232" s="13"/>
      <c r="T232" s="13"/>
      <c r="U232" s="13"/>
      <c r="V232" s="13"/>
      <c r="W232" s="13"/>
      <c r="X232" s="13"/>
      <c r="Y232" s="13"/>
    </row>
    <row r="233" spans="1:25">
      <c r="A233" s="42" t="s">
        <v>22418</v>
      </c>
      <c r="B233" s="4" t="s">
        <v>4672</v>
      </c>
      <c r="C233" s="4" t="s">
        <v>4673</v>
      </c>
      <c r="D233" s="4" t="s">
        <v>4672</v>
      </c>
      <c r="E233" s="4" t="s">
        <v>4674</v>
      </c>
      <c r="F233" s="4" t="s">
        <v>4672</v>
      </c>
      <c r="G233" s="3" t="s">
        <v>4675</v>
      </c>
      <c r="H233" s="6" t="s">
        <v>4676</v>
      </c>
      <c r="I233" s="16" t="s">
        <v>4672</v>
      </c>
      <c r="J233" s="13"/>
      <c r="K233" s="13"/>
      <c r="L233" s="13"/>
      <c r="M233" s="13"/>
      <c r="N233" s="13"/>
      <c r="O233" s="13"/>
      <c r="P233" s="13"/>
      <c r="Q233" s="13"/>
      <c r="R233" s="13"/>
      <c r="S233" s="13"/>
      <c r="T233" s="13"/>
      <c r="U233" s="13"/>
      <c r="V233" s="13"/>
      <c r="W233" s="13"/>
      <c r="X233" s="13"/>
      <c r="Y233" s="13"/>
    </row>
    <row r="234" spans="1:25">
      <c r="A234" s="42" t="s">
        <v>22419</v>
      </c>
      <c r="B234" s="13" t="s">
        <v>22420</v>
      </c>
      <c r="C234" s="13" t="s">
        <v>22420</v>
      </c>
      <c r="D234" s="13" t="s">
        <v>22420</v>
      </c>
      <c r="E234" s="13" t="s">
        <v>22420</v>
      </c>
      <c r="F234" s="13" t="s">
        <v>22420</v>
      </c>
      <c r="G234" s="5" t="s">
        <v>22420</v>
      </c>
      <c r="H234" s="6" t="s">
        <v>22420</v>
      </c>
      <c r="I234" s="7" t="s">
        <v>22420</v>
      </c>
      <c r="J234" s="13"/>
      <c r="K234" s="13"/>
      <c r="L234" s="13"/>
      <c r="M234" s="13"/>
      <c r="N234" s="13"/>
      <c r="O234" s="13"/>
      <c r="P234" s="13"/>
      <c r="Q234" s="13"/>
      <c r="R234" s="13"/>
      <c r="S234" s="13"/>
      <c r="T234" s="13"/>
      <c r="U234" s="13"/>
      <c r="V234" s="13"/>
      <c r="W234" s="13"/>
      <c r="X234" s="13"/>
      <c r="Y234" s="13"/>
    </row>
    <row r="235" spans="1:25">
      <c r="A235" s="42" t="s">
        <v>22421</v>
      </c>
      <c r="B235" s="13" t="s">
        <v>22422</v>
      </c>
      <c r="C235" s="13" t="s">
        <v>22422</v>
      </c>
      <c r="D235" s="13" t="s">
        <v>22422</v>
      </c>
      <c r="E235" s="13" t="s">
        <v>22422</v>
      </c>
      <c r="F235" s="13" t="s">
        <v>22422</v>
      </c>
      <c r="G235" s="5" t="s">
        <v>22422</v>
      </c>
      <c r="H235" s="6" t="s">
        <v>22422</v>
      </c>
      <c r="I235" s="7" t="s">
        <v>22422</v>
      </c>
      <c r="J235" s="13"/>
      <c r="K235" s="13"/>
      <c r="L235" s="13"/>
      <c r="M235" s="13"/>
      <c r="N235" s="13"/>
      <c r="O235" s="13"/>
      <c r="P235" s="13"/>
      <c r="Q235" s="13"/>
      <c r="R235" s="13"/>
      <c r="S235" s="13"/>
      <c r="T235" s="13"/>
      <c r="U235" s="13"/>
      <c r="V235" s="13"/>
      <c r="W235" s="13"/>
      <c r="X235" s="13"/>
      <c r="Y235" s="13"/>
    </row>
    <row r="236" spans="1:25">
      <c r="A236" s="42" t="s">
        <v>22423</v>
      </c>
      <c r="B236" s="13" t="s">
        <v>22424</v>
      </c>
      <c r="C236" s="13" t="s">
        <v>22424</v>
      </c>
      <c r="D236" s="13" t="s">
        <v>22424</v>
      </c>
      <c r="E236" s="13" t="s">
        <v>22424</v>
      </c>
      <c r="F236" s="13" t="s">
        <v>22424</v>
      </c>
      <c r="G236" s="5" t="s">
        <v>22424</v>
      </c>
      <c r="H236" s="6" t="s">
        <v>22424</v>
      </c>
      <c r="I236" s="7" t="s">
        <v>22424</v>
      </c>
      <c r="J236" s="13"/>
      <c r="K236" s="13"/>
      <c r="L236" s="13"/>
      <c r="M236" s="13"/>
      <c r="N236" s="13"/>
      <c r="O236" s="13"/>
      <c r="P236" s="13"/>
      <c r="Q236" s="13"/>
      <c r="R236" s="13"/>
      <c r="S236" s="13"/>
      <c r="T236" s="13"/>
      <c r="U236" s="13"/>
      <c r="V236" s="13"/>
      <c r="W236" s="13"/>
      <c r="X236" s="13"/>
      <c r="Y236" s="13"/>
    </row>
    <row r="237" spans="1:25">
      <c r="A237" s="42" t="s">
        <v>22425</v>
      </c>
      <c r="B237" s="13" t="s">
        <v>22426</v>
      </c>
      <c r="C237" s="13" t="s">
        <v>22426</v>
      </c>
      <c r="D237" s="13" t="s">
        <v>22426</v>
      </c>
      <c r="E237" s="13" t="s">
        <v>22426</v>
      </c>
      <c r="F237" s="13" t="s">
        <v>22426</v>
      </c>
      <c r="G237" s="5" t="s">
        <v>22426</v>
      </c>
      <c r="H237" s="6" t="s">
        <v>22426</v>
      </c>
      <c r="I237" s="7" t="s">
        <v>22426</v>
      </c>
      <c r="J237" s="13"/>
      <c r="K237" s="13"/>
      <c r="L237" s="13"/>
      <c r="M237" s="13"/>
      <c r="N237" s="13"/>
      <c r="O237" s="13"/>
      <c r="P237" s="13"/>
      <c r="Q237" s="13"/>
      <c r="R237" s="13"/>
      <c r="S237" s="13"/>
      <c r="T237" s="13"/>
      <c r="U237" s="13"/>
      <c r="V237" s="13"/>
      <c r="W237" s="13"/>
      <c r="X237" s="13"/>
      <c r="Y237" s="13"/>
    </row>
    <row r="238" spans="1:25">
      <c r="A238" s="42" t="s">
        <v>22427</v>
      </c>
      <c r="B238" s="13" t="s">
        <v>22428</v>
      </c>
      <c r="C238" s="13" t="s">
        <v>22428</v>
      </c>
      <c r="D238" s="13" t="s">
        <v>22428</v>
      </c>
      <c r="E238" s="13" t="s">
        <v>22428</v>
      </c>
      <c r="F238" s="13" t="s">
        <v>22428</v>
      </c>
      <c r="G238" s="5" t="s">
        <v>22428</v>
      </c>
      <c r="H238" s="6" t="s">
        <v>22428</v>
      </c>
      <c r="I238" s="7" t="s">
        <v>22428</v>
      </c>
      <c r="J238" s="13"/>
      <c r="K238" s="13"/>
      <c r="L238" s="13"/>
      <c r="M238" s="13"/>
      <c r="N238" s="13"/>
      <c r="O238" s="13"/>
      <c r="P238" s="13"/>
      <c r="Q238" s="13"/>
      <c r="R238" s="13"/>
      <c r="S238" s="13"/>
      <c r="T238" s="13"/>
      <c r="U238" s="13"/>
      <c r="V238" s="13"/>
      <c r="W238" s="13"/>
      <c r="X238" s="13"/>
      <c r="Y238" s="13"/>
    </row>
    <row r="239" spans="1:25">
      <c r="A239" s="42" t="s">
        <v>22429</v>
      </c>
      <c r="B239" s="47" t="s">
        <v>22430</v>
      </c>
      <c r="C239" s="47" t="s">
        <v>22431</v>
      </c>
      <c r="D239" s="47" t="s">
        <v>22432</v>
      </c>
      <c r="E239" s="47" t="s">
        <v>22433</v>
      </c>
      <c r="F239" s="47" t="s">
        <v>22434</v>
      </c>
      <c r="G239" s="47" t="s">
        <v>22435</v>
      </c>
      <c r="H239" s="6" t="s">
        <v>22436</v>
      </c>
      <c r="I239" s="46" t="s">
        <v>22437</v>
      </c>
      <c r="J239" s="13"/>
      <c r="K239" s="13"/>
      <c r="L239" s="13"/>
      <c r="M239" s="13"/>
      <c r="N239" s="13"/>
      <c r="O239" s="13"/>
      <c r="P239" s="13"/>
      <c r="Q239" s="13"/>
      <c r="R239" s="13"/>
      <c r="S239" s="13"/>
      <c r="T239" s="13"/>
      <c r="U239" s="13"/>
      <c r="V239" s="13"/>
      <c r="W239" s="13"/>
      <c r="X239" s="13"/>
      <c r="Y239" s="13"/>
    </row>
    <row r="240" spans="1:25">
      <c r="A240" s="42" t="s">
        <v>22438</v>
      </c>
      <c r="B240" s="47" t="s">
        <v>4672</v>
      </c>
      <c r="C240" s="47" t="s">
        <v>5477</v>
      </c>
      <c r="D240" s="47" t="s">
        <v>4672</v>
      </c>
      <c r="E240" s="47" t="s">
        <v>22439</v>
      </c>
      <c r="F240" s="47" t="s">
        <v>5479</v>
      </c>
      <c r="G240" s="47" t="s">
        <v>4675</v>
      </c>
      <c r="H240" s="6" t="s">
        <v>4676</v>
      </c>
      <c r="I240" s="46" t="s">
        <v>4672</v>
      </c>
      <c r="J240" s="13"/>
      <c r="K240" s="13"/>
      <c r="L240" s="13"/>
      <c r="M240" s="13"/>
      <c r="N240" s="13"/>
      <c r="O240" s="13"/>
      <c r="P240" s="13"/>
      <c r="Q240" s="13"/>
      <c r="R240" s="13"/>
      <c r="S240" s="13"/>
      <c r="T240" s="13"/>
      <c r="U240" s="13"/>
      <c r="V240" s="13"/>
      <c r="W240" s="13"/>
      <c r="X240" s="13"/>
      <c r="Y240" s="13"/>
    </row>
    <row r="241" spans="1:25">
      <c r="A241" s="42" t="s">
        <v>22440</v>
      </c>
      <c r="B241" s="47" t="s">
        <v>22441</v>
      </c>
      <c r="C241" s="47" t="s">
        <v>22442</v>
      </c>
      <c r="D241" s="47" t="s">
        <v>22443</v>
      </c>
      <c r="E241" s="47" t="s">
        <v>22444</v>
      </c>
      <c r="F241" s="47" t="s">
        <v>22445</v>
      </c>
      <c r="G241" s="47" t="s">
        <v>22446</v>
      </c>
      <c r="H241" s="6" t="s">
        <v>22447</v>
      </c>
      <c r="I241" s="46" t="s">
        <v>22448</v>
      </c>
      <c r="J241" s="13"/>
      <c r="K241" s="13"/>
      <c r="L241" s="13"/>
      <c r="M241" s="13"/>
      <c r="N241" s="13"/>
      <c r="O241" s="13"/>
      <c r="P241" s="13"/>
      <c r="Q241" s="13"/>
      <c r="R241" s="13"/>
      <c r="S241" s="13"/>
      <c r="T241" s="13"/>
      <c r="U241" s="13"/>
      <c r="V241" s="13"/>
      <c r="W241" s="13"/>
      <c r="X241" s="13"/>
      <c r="Y241" s="13"/>
    </row>
    <row r="242" spans="1:25">
      <c r="A242" s="42" t="s">
        <v>22449</v>
      </c>
      <c r="B242" s="109" t="s">
        <v>8452</v>
      </c>
      <c r="C242" s="47" t="s">
        <v>22450</v>
      </c>
      <c r="D242" s="109" t="s">
        <v>22451</v>
      </c>
      <c r="E242" s="17" t="s">
        <v>22452</v>
      </c>
      <c r="F242" s="47" t="s">
        <v>22453</v>
      </c>
      <c r="G242" s="109" t="s">
        <v>8457</v>
      </c>
      <c r="H242" s="6" t="s">
        <v>8458</v>
      </c>
      <c r="I242" s="85" t="s">
        <v>22454</v>
      </c>
      <c r="J242" s="13"/>
      <c r="K242" s="13"/>
      <c r="L242" s="13"/>
      <c r="M242" s="13"/>
      <c r="N242" s="13"/>
      <c r="O242" s="13"/>
      <c r="P242" s="13"/>
      <c r="Q242" s="13"/>
      <c r="R242" s="13"/>
      <c r="S242" s="13"/>
      <c r="T242" s="13"/>
      <c r="U242" s="13"/>
      <c r="V242" s="13"/>
      <c r="W242" s="13"/>
      <c r="X242" s="13"/>
      <c r="Y242" s="13"/>
    </row>
    <row r="243" spans="1:25">
      <c r="A243" s="42" t="s">
        <v>22455</v>
      </c>
      <c r="B243" s="109" t="s">
        <v>22456</v>
      </c>
      <c r="C243" s="47" t="s">
        <v>22457</v>
      </c>
      <c r="D243" s="109" t="s">
        <v>22458</v>
      </c>
      <c r="E243" s="17" t="s">
        <v>22459</v>
      </c>
      <c r="F243" s="47" t="s">
        <v>22460</v>
      </c>
      <c r="G243" s="109" t="s">
        <v>22461</v>
      </c>
      <c r="H243" s="6" t="s">
        <v>22462</v>
      </c>
      <c r="I243" s="85" t="s">
        <v>22463</v>
      </c>
      <c r="J243" s="13"/>
      <c r="K243" s="13"/>
      <c r="L243" s="13"/>
      <c r="M243" s="13"/>
      <c r="N243" s="13"/>
      <c r="O243" s="13"/>
      <c r="P243" s="13"/>
      <c r="Q243" s="13"/>
      <c r="R243" s="13"/>
      <c r="S243" s="13"/>
      <c r="T243" s="13"/>
      <c r="U243" s="13"/>
      <c r="V243" s="13"/>
      <c r="W243" s="13"/>
      <c r="X243" s="13"/>
      <c r="Y243" s="13"/>
    </row>
    <row r="244" spans="1:25">
      <c r="A244" s="42" t="s">
        <v>22464</v>
      </c>
      <c r="B244" s="47" t="s">
        <v>22465</v>
      </c>
      <c r="C244" s="47" t="s">
        <v>22466</v>
      </c>
      <c r="D244" s="47" t="s">
        <v>22467</v>
      </c>
      <c r="E244" s="47" t="s">
        <v>22468</v>
      </c>
      <c r="F244" s="47" t="s">
        <v>22469</v>
      </c>
      <c r="G244" s="47" t="s">
        <v>22470</v>
      </c>
      <c r="H244" s="6" t="s">
        <v>22471</v>
      </c>
      <c r="I244" s="46" t="s">
        <v>22472</v>
      </c>
      <c r="J244" s="13"/>
      <c r="K244" s="13"/>
      <c r="L244" s="13"/>
      <c r="M244" s="13"/>
      <c r="N244" s="13"/>
      <c r="O244" s="13"/>
      <c r="P244" s="13"/>
      <c r="Q244" s="13"/>
      <c r="R244" s="13"/>
      <c r="S244" s="13"/>
      <c r="T244" s="13"/>
      <c r="U244" s="13"/>
      <c r="V244" s="13"/>
      <c r="W244" s="13"/>
      <c r="X244" s="13"/>
      <c r="Y244" s="13"/>
    </row>
    <row r="245" spans="1:25">
      <c r="A245" s="42" t="s">
        <v>22473</v>
      </c>
      <c r="B245" s="47" t="s">
        <v>22474</v>
      </c>
      <c r="C245" s="47" t="s">
        <v>22475</v>
      </c>
      <c r="D245" s="47" t="s">
        <v>22476</v>
      </c>
      <c r="E245" s="47" t="s">
        <v>22477</v>
      </c>
      <c r="F245" s="47" t="s">
        <v>22478</v>
      </c>
      <c r="G245" s="47" t="s">
        <v>22479</v>
      </c>
      <c r="H245" s="6" t="s">
        <v>22480</v>
      </c>
      <c r="I245" s="46" t="s">
        <v>22481</v>
      </c>
      <c r="J245" s="13"/>
      <c r="K245" s="13"/>
      <c r="L245" s="13"/>
      <c r="M245" s="13"/>
      <c r="N245" s="13"/>
      <c r="O245" s="13"/>
      <c r="P245" s="13"/>
      <c r="Q245" s="13"/>
      <c r="R245" s="13"/>
      <c r="S245" s="13"/>
      <c r="T245" s="13"/>
      <c r="U245" s="13"/>
      <c r="V245" s="13"/>
      <c r="W245" s="13"/>
      <c r="X245" s="13"/>
      <c r="Y245" s="13"/>
    </row>
    <row r="246" spans="1:25">
      <c r="A246" s="42" t="s">
        <v>22482</v>
      </c>
      <c r="B246" s="47" t="s">
        <v>22483</v>
      </c>
      <c r="C246" s="47" t="s">
        <v>22484</v>
      </c>
      <c r="D246" s="47" t="s">
        <v>22485</v>
      </c>
      <c r="E246" s="47" t="s">
        <v>22486</v>
      </c>
      <c r="F246" s="47" t="s">
        <v>22487</v>
      </c>
      <c r="G246" s="47" t="s">
        <v>22488</v>
      </c>
      <c r="H246" s="6" t="s">
        <v>22489</v>
      </c>
      <c r="I246" s="46" t="s">
        <v>22490</v>
      </c>
      <c r="J246" s="13"/>
      <c r="K246" s="13"/>
      <c r="L246" s="13"/>
      <c r="M246" s="13"/>
      <c r="N246" s="13"/>
      <c r="O246" s="13"/>
      <c r="P246" s="13"/>
      <c r="Q246" s="13"/>
      <c r="R246" s="13"/>
      <c r="S246" s="13"/>
      <c r="T246" s="13"/>
      <c r="U246" s="13"/>
      <c r="V246" s="13"/>
      <c r="W246" s="13"/>
      <c r="X246" s="13"/>
      <c r="Y246" s="13"/>
    </row>
    <row r="247" spans="1:25">
      <c r="A247" s="42" t="s">
        <v>22491</v>
      </c>
      <c r="B247" s="47" t="s">
        <v>22492</v>
      </c>
      <c r="C247" s="47" t="s">
        <v>22493</v>
      </c>
      <c r="D247" s="47" t="s">
        <v>22494</v>
      </c>
      <c r="E247" s="47" t="s">
        <v>22495</v>
      </c>
      <c r="F247" s="47" t="s">
        <v>22496</v>
      </c>
      <c r="G247" s="47" t="s">
        <v>22497</v>
      </c>
      <c r="H247" s="6" t="s">
        <v>22498</v>
      </c>
      <c r="I247" s="46" t="s">
        <v>22499</v>
      </c>
      <c r="J247" s="13"/>
      <c r="K247" s="13"/>
      <c r="L247" s="13"/>
      <c r="M247" s="13"/>
      <c r="N247" s="13"/>
      <c r="O247" s="13"/>
      <c r="P247" s="13"/>
      <c r="Q247" s="13"/>
      <c r="R247" s="13"/>
      <c r="S247" s="13"/>
      <c r="T247" s="13"/>
      <c r="U247" s="13"/>
      <c r="V247" s="13"/>
      <c r="W247" s="13"/>
      <c r="X247" s="13"/>
      <c r="Y247" s="13"/>
    </row>
    <row r="248" spans="1:25">
      <c r="A248" s="42" t="s">
        <v>22500</v>
      </c>
      <c r="B248" s="47" t="s">
        <v>22501</v>
      </c>
      <c r="C248" s="47" t="s">
        <v>22502</v>
      </c>
      <c r="D248" s="47" t="s">
        <v>22503</v>
      </c>
      <c r="E248" s="47" t="s">
        <v>11411</v>
      </c>
      <c r="F248" s="47" t="s">
        <v>22504</v>
      </c>
      <c r="G248" s="47" t="s">
        <v>22505</v>
      </c>
      <c r="H248" s="6" t="s">
        <v>22506</v>
      </c>
      <c r="I248" s="46" t="s">
        <v>22507</v>
      </c>
      <c r="J248" s="13"/>
      <c r="K248" s="13"/>
      <c r="L248" s="13"/>
      <c r="M248" s="13"/>
      <c r="N248" s="13"/>
      <c r="O248" s="13"/>
      <c r="P248" s="13"/>
      <c r="Q248" s="13"/>
      <c r="R248" s="13"/>
      <c r="S248" s="13"/>
      <c r="T248" s="13"/>
      <c r="U248" s="13"/>
      <c r="V248" s="13"/>
      <c r="W248" s="13"/>
      <c r="X248" s="13"/>
      <c r="Y248" s="13"/>
    </row>
    <row r="249" spans="1:25">
      <c r="A249" s="42" t="s">
        <v>22508</v>
      </c>
      <c r="B249" s="47" t="s">
        <v>22509</v>
      </c>
      <c r="C249" s="47" t="s">
        <v>22510</v>
      </c>
      <c r="D249" s="47" t="s">
        <v>22511</v>
      </c>
      <c r="E249" s="47" t="s">
        <v>8843</v>
      </c>
      <c r="F249" s="47" t="s">
        <v>8844</v>
      </c>
      <c r="G249" s="47" t="s">
        <v>22512</v>
      </c>
      <c r="H249" s="6" t="s">
        <v>8846</v>
      </c>
      <c r="I249" s="46" t="s">
        <v>22513</v>
      </c>
      <c r="J249" s="13"/>
      <c r="K249" s="13"/>
      <c r="L249" s="13"/>
      <c r="M249" s="13"/>
      <c r="N249" s="13"/>
      <c r="O249" s="13"/>
      <c r="P249" s="13"/>
      <c r="Q249" s="13"/>
      <c r="R249" s="13"/>
      <c r="S249" s="13"/>
      <c r="T249" s="13"/>
      <c r="U249" s="13"/>
      <c r="V249" s="13"/>
      <c r="W249" s="13"/>
      <c r="X249" s="13"/>
      <c r="Y249" s="13"/>
    </row>
    <row r="250" spans="1:25">
      <c r="A250" s="42" t="s">
        <v>22514</v>
      </c>
      <c r="B250" s="47" t="s">
        <v>22515</v>
      </c>
      <c r="C250" s="47" t="s">
        <v>22516</v>
      </c>
      <c r="D250" s="47" t="s">
        <v>22517</v>
      </c>
      <c r="E250" s="47" t="s">
        <v>22518</v>
      </c>
      <c r="F250" s="47" t="s">
        <v>22519</v>
      </c>
      <c r="G250" s="47" t="s">
        <v>22520</v>
      </c>
      <c r="H250" s="6" t="s">
        <v>22521</v>
      </c>
      <c r="I250" s="46" t="s">
        <v>22522</v>
      </c>
      <c r="J250" s="13"/>
      <c r="K250" s="13"/>
      <c r="L250" s="13"/>
      <c r="M250" s="13"/>
      <c r="N250" s="13"/>
      <c r="O250" s="13"/>
      <c r="P250" s="13"/>
      <c r="Q250" s="13"/>
      <c r="R250" s="13"/>
      <c r="S250" s="13"/>
      <c r="T250" s="13"/>
      <c r="U250" s="13"/>
      <c r="V250" s="13"/>
      <c r="W250" s="13"/>
      <c r="X250" s="13"/>
      <c r="Y250" s="13"/>
    </row>
    <row r="251" spans="1:25">
      <c r="A251" s="42" t="s">
        <v>22523</v>
      </c>
      <c r="B251" s="47" t="s">
        <v>22524</v>
      </c>
      <c r="C251" s="47" t="s">
        <v>22525</v>
      </c>
      <c r="D251" s="47" t="s">
        <v>22526</v>
      </c>
      <c r="E251" s="47" t="s">
        <v>22527</v>
      </c>
      <c r="F251" s="47" t="s">
        <v>22528</v>
      </c>
      <c r="G251" s="47" t="s">
        <v>8466</v>
      </c>
      <c r="H251" s="6" t="s">
        <v>22529</v>
      </c>
      <c r="I251" s="46" t="s">
        <v>22530</v>
      </c>
      <c r="J251" s="13"/>
      <c r="K251" s="13"/>
      <c r="L251" s="13"/>
      <c r="M251" s="13"/>
      <c r="N251" s="13"/>
      <c r="O251" s="13"/>
      <c r="P251" s="13"/>
      <c r="Q251" s="13"/>
      <c r="R251" s="13"/>
      <c r="S251" s="13"/>
      <c r="T251" s="13"/>
      <c r="U251" s="13"/>
      <c r="V251" s="13"/>
      <c r="W251" s="13"/>
      <c r="X251" s="13"/>
      <c r="Y251" s="13"/>
    </row>
    <row r="252" spans="1:25">
      <c r="A252" s="42" t="s">
        <v>22531</v>
      </c>
      <c r="B252" s="47" t="s">
        <v>5218</v>
      </c>
      <c r="C252" s="47" t="s">
        <v>4716</v>
      </c>
      <c r="D252" s="47" t="s">
        <v>5219</v>
      </c>
      <c r="E252" s="47" t="s">
        <v>8701</v>
      </c>
      <c r="F252" s="47" t="s">
        <v>4719</v>
      </c>
      <c r="G252" s="47" t="s">
        <v>4720</v>
      </c>
      <c r="H252" s="6" t="s">
        <v>10310</v>
      </c>
      <c r="I252" s="46" t="s">
        <v>8477</v>
      </c>
      <c r="J252" s="13"/>
      <c r="K252" s="13"/>
      <c r="L252" s="13"/>
      <c r="M252" s="13"/>
      <c r="N252" s="13"/>
      <c r="O252" s="13"/>
      <c r="P252" s="13"/>
      <c r="Q252" s="13"/>
      <c r="R252" s="13"/>
      <c r="S252" s="13"/>
      <c r="T252" s="13"/>
      <c r="U252" s="13"/>
      <c r="V252" s="13"/>
      <c r="W252" s="13"/>
      <c r="X252" s="13"/>
      <c r="Y252" s="13"/>
    </row>
    <row r="253" spans="1:25">
      <c r="A253" s="42" t="s">
        <v>22532</v>
      </c>
      <c r="B253" s="47" t="s">
        <v>5224</v>
      </c>
      <c r="C253" s="47" t="s">
        <v>9845</v>
      </c>
      <c r="D253" s="47" t="s">
        <v>5226</v>
      </c>
      <c r="E253" s="47" t="s">
        <v>9798</v>
      </c>
      <c r="F253" s="47" t="s">
        <v>9798</v>
      </c>
      <c r="G253" s="47" t="s">
        <v>4730</v>
      </c>
      <c r="H253" s="6" t="s">
        <v>10312</v>
      </c>
      <c r="I253" s="46" t="s">
        <v>7475</v>
      </c>
      <c r="J253" s="13"/>
      <c r="K253" s="13"/>
      <c r="L253" s="13"/>
      <c r="M253" s="13"/>
      <c r="N253" s="13"/>
      <c r="O253" s="13"/>
      <c r="P253" s="13"/>
      <c r="Q253" s="13"/>
      <c r="R253" s="13"/>
      <c r="S253" s="13"/>
      <c r="T253" s="13"/>
      <c r="U253" s="13"/>
      <c r="V253" s="13"/>
      <c r="W253" s="13"/>
      <c r="X253" s="13"/>
      <c r="Y253" s="13"/>
    </row>
    <row r="254" spans="1:25">
      <c r="A254" s="42" t="s">
        <v>22533</v>
      </c>
      <c r="B254" s="47" t="s">
        <v>4733</v>
      </c>
      <c r="C254" s="47" t="s">
        <v>22534</v>
      </c>
      <c r="D254" s="47" t="s">
        <v>4735</v>
      </c>
      <c r="E254" s="47" t="s">
        <v>8491</v>
      </c>
      <c r="F254" s="47" t="s">
        <v>8491</v>
      </c>
      <c r="G254" s="47" t="s">
        <v>4737</v>
      </c>
      <c r="H254" s="6" t="s">
        <v>10315</v>
      </c>
      <c r="I254" s="46" t="s">
        <v>8491</v>
      </c>
      <c r="J254" s="13"/>
      <c r="K254" s="13"/>
      <c r="L254" s="13"/>
      <c r="M254" s="13"/>
      <c r="N254" s="13"/>
      <c r="O254" s="13"/>
      <c r="P254" s="13"/>
      <c r="Q254" s="13"/>
      <c r="R254" s="13"/>
      <c r="S254" s="13"/>
      <c r="T254" s="13"/>
      <c r="U254" s="13"/>
      <c r="V254" s="13"/>
      <c r="W254" s="13"/>
      <c r="X254" s="13"/>
      <c r="Y254" s="13"/>
    </row>
    <row r="255" spans="1:25">
      <c r="A255" s="42" t="s">
        <v>22535</v>
      </c>
      <c r="B255" s="47" t="s">
        <v>22524</v>
      </c>
      <c r="C255" s="47" t="s">
        <v>22525</v>
      </c>
      <c r="D255" s="47" t="s">
        <v>22526</v>
      </c>
      <c r="E255" s="47" t="s">
        <v>22527</v>
      </c>
      <c r="F255" s="47" t="s">
        <v>22528</v>
      </c>
      <c r="G255" s="47" t="s">
        <v>8466</v>
      </c>
      <c r="H255" s="6" t="s">
        <v>22536</v>
      </c>
      <c r="I255" s="46" t="s">
        <v>22530</v>
      </c>
      <c r="J255" s="13"/>
      <c r="K255" s="13"/>
      <c r="L255" s="13"/>
      <c r="M255" s="13"/>
      <c r="N255" s="13"/>
      <c r="O255" s="13"/>
      <c r="P255" s="13"/>
      <c r="Q255" s="13"/>
      <c r="R255" s="13"/>
      <c r="S255" s="13"/>
      <c r="T255" s="13"/>
      <c r="U255" s="13"/>
      <c r="V255" s="13"/>
      <c r="W255" s="13"/>
      <c r="X255" s="13"/>
      <c r="Y255" s="13"/>
    </row>
    <row r="256" spans="1:25">
      <c r="A256" s="42" t="s">
        <v>22537</v>
      </c>
      <c r="B256" s="47" t="s">
        <v>5218</v>
      </c>
      <c r="C256" s="47" t="s">
        <v>4716</v>
      </c>
      <c r="D256" s="47" t="s">
        <v>5219</v>
      </c>
      <c r="E256" s="47" t="s">
        <v>8701</v>
      </c>
      <c r="F256" s="47" t="s">
        <v>4719</v>
      </c>
      <c r="G256" s="47" t="s">
        <v>4720</v>
      </c>
      <c r="H256" s="6" t="s">
        <v>5221</v>
      </c>
      <c r="I256" s="46" t="s">
        <v>8477</v>
      </c>
      <c r="J256" s="13"/>
      <c r="K256" s="13"/>
      <c r="L256" s="13"/>
      <c r="M256" s="13"/>
      <c r="N256" s="13"/>
      <c r="O256" s="13"/>
      <c r="P256" s="13"/>
      <c r="Q256" s="13"/>
      <c r="R256" s="13"/>
      <c r="S256" s="13"/>
      <c r="T256" s="13"/>
      <c r="U256" s="13"/>
      <c r="V256" s="13"/>
      <c r="W256" s="13"/>
      <c r="X256" s="13"/>
      <c r="Y256" s="13"/>
    </row>
    <row r="257" spans="1:25">
      <c r="A257" s="42" t="s">
        <v>22538</v>
      </c>
      <c r="B257" s="47" t="s">
        <v>5648</v>
      </c>
      <c r="C257" s="47" t="s">
        <v>5225</v>
      </c>
      <c r="D257" s="47" t="s">
        <v>5226</v>
      </c>
      <c r="E257" s="47" t="s">
        <v>5227</v>
      </c>
      <c r="F257" s="47" t="s">
        <v>5227</v>
      </c>
      <c r="G257" s="47" t="s">
        <v>4730</v>
      </c>
      <c r="H257" s="6" t="s">
        <v>5228</v>
      </c>
      <c r="I257" s="46" t="s">
        <v>7475</v>
      </c>
      <c r="J257" s="13"/>
      <c r="K257" s="13"/>
      <c r="L257" s="13"/>
      <c r="M257" s="13"/>
      <c r="N257" s="13"/>
      <c r="O257" s="13"/>
      <c r="P257" s="13"/>
      <c r="Q257" s="13"/>
      <c r="R257" s="13"/>
      <c r="S257" s="13"/>
      <c r="T257" s="13"/>
      <c r="U257" s="13"/>
      <c r="V257" s="13"/>
      <c r="W257" s="13"/>
      <c r="X257" s="13"/>
      <c r="Y257" s="13"/>
    </row>
    <row r="258" spans="1:25">
      <c r="A258" s="42" t="s">
        <v>22539</v>
      </c>
      <c r="B258" s="47" t="s">
        <v>4733</v>
      </c>
      <c r="C258" s="47" t="s">
        <v>22540</v>
      </c>
      <c r="D258" s="47" t="s">
        <v>4735</v>
      </c>
      <c r="E258" s="47" t="s">
        <v>8491</v>
      </c>
      <c r="F258" s="47" t="s">
        <v>8491</v>
      </c>
      <c r="G258" s="47" t="s">
        <v>4737</v>
      </c>
      <c r="H258" s="6" t="s">
        <v>5231</v>
      </c>
      <c r="I258" s="46" t="s">
        <v>8491</v>
      </c>
      <c r="J258" s="13"/>
      <c r="K258" s="13"/>
      <c r="L258" s="13"/>
      <c r="M258" s="13"/>
      <c r="N258" s="13"/>
      <c r="O258" s="13"/>
      <c r="P258" s="13"/>
      <c r="Q258" s="13"/>
      <c r="R258" s="13"/>
      <c r="S258" s="13"/>
      <c r="T258" s="13"/>
      <c r="U258" s="13"/>
      <c r="V258" s="13"/>
      <c r="W258" s="13"/>
      <c r="X258" s="13"/>
      <c r="Y258" s="13"/>
    </row>
    <row r="259" spans="1:25">
      <c r="A259" s="42" t="s">
        <v>22541</v>
      </c>
      <c r="B259" s="47" t="s">
        <v>22542</v>
      </c>
      <c r="C259" s="47" t="s">
        <v>22543</v>
      </c>
      <c r="D259" s="47" t="s">
        <v>22544</v>
      </c>
      <c r="E259" s="47" t="s">
        <v>22545</v>
      </c>
      <c r="F259" s="47" t="s">
        <v>22546</v>
      </c>
      <c r="G259" s="47" t="s">
        <v>22547</v>
      </c>
      <c r="H259" s="6" t="s">
        <v>22548</v>
      </c>
      <c r="I259" s="46" t="s">
        <v>22549</v>
      </c>
      <c r="J259" s="13"/>
      <c r="K259" s="13"/>
      <c r="L259" s="13"/>
      <c r="M259" s="13"/>
      <c r="N259" s="13"/>
      <c r="O259" s="13"/>
      <c r="P259" s="13"/>
      <c r="Q259" s="13"/>
      <c r="R259" s="13"/>
      <c r="S259" s="13"/>
      <c r="T259" s="13"/>
      <c r="U259" s="13"/>
      <c r="V259" s="13"/>
      <c r="W259" s="13"/>
      <c r="X259" s="13"/>
      <c r="Y259" s="13"/>
    </row>
    <row r="260" spans="1:25">
      <c r="A260" s="42" t="s">
        <v>22550</v>
      </c>
      <c r="B260" s="47" t="s">
        <v>22551</v>
      </c>
      <c r="C260" s="47" t="s">
        <v>22552</v>
      </c>
      <c r="D260" s="47" t="s">
        <v>22553</v>
      </c>
      <c r="E260" s="47" t="s">
        <v>22554</v>
      </c>
      <c r="F260" s="47" t="s">
        <v>22555</v>
      </c>
      <c r="G260" s="47" t="s">
        <v>22556</v>
      </c>
      <c r="H260" s="6" t="s">
        <v>22557</v>
      </c>
      <c r="I260" s="46" t="s">
        <v>22558</v>
      </c>
      <c r="J260" s="13"/>
      <c r="K260" s="13"/>
      <c r="L260" s="13"/>
      <c r="M260" s="13"/>
      <c r="N260" s="13"/>
      <c r="O260" s="13"/>
      <c r="P260" s="13"/>
      <c r="Q260" s="13"/>
      <c r="R260" s="13"/>
      <c r="S260" s="13"/>
      <c r="T260" s="13"/>
      <c r="U260" s="13"/>
      <c r="V260" s="13"/>
      <c r="W260" s="13"/>
      <c r="X260" s="13"/>
      <c r="Y260" s="13"/>
    </row>
    <row r="261" spans="1:25">
      <c r="A261" s="42" t="s">
        <v>22559</v>
      </c>
      <c r="B261" s="47" t="s">
        <v>22560</v>
      </c>
      <c r="C261" s="47" t="s">
        <v>22561</v>
      </c>
      <c r="D261" s="47" t="s">
        <v>22562</v>
      </c>
      <c r="E261" s="47" t="s">
        <v>22563</v>
      </c>
      <c r="F261" s="47" t="s">
        <v>22564</v>
      </c>
      <c r="G261" s="47" t="s">
        <v>22565</v>
      </c>
      <c r="H261" s="6" t="s">
        <v>22566</v>
      </c>
      <c r="I261" s="46" t="s">
        <v>22567</v>
      </c>
      <c r="J261" s="13"/>
      <c r="K261" s="13"/>
      <c r="L261" s="13"/>
      <c r="M261" s="13"/>
      <c r="N261" s="13"/>
      <c r="O261" s="13"/>
      <c r="P261" s="13"/>
      <c r="Q261" s="13"/>
      <c r="R261" s="13"/>
      <c r="S261" s="13"/>
      <c r="T261" s="13"/>
      <c r="U261" s="13"/>
      <c r="V261" s="13"/>
      <c r="W261" s="13"/>
      <c r="X261" s="13"/>
      <c r="Y261" s="13"/>
    </row>
    <row r="262" spans="1:25">
      <c r="A262" s="42" t="s">
        <v>22568</v>
      </c>
      <c r="B262" s="13" t="s">
        <v>15229</v>
      </c>
      <c r="C262" s="13" t="s">
        <v>22569</v>
      </c>
      <c r="D262" s="13" t="s">
        <v>22570</v>
      </c>
      <c r="E262" s="13" t="s">
        <v>15232</v>
      </c>
      <c r="F262" s="13" t="s">
        <v>22571</v>
      </c>
      <c r="G262" s="5" t="s">
        <v>15234</v>
      </c>
      <c r="H262" s="6" t="s">
        <v>15235</v>
      </c>
      <c r="I262" s="7" t="s">
        <v>15236</v>
      </c>
      <c r="J262" s="13"/>
      <c r="K262" s="13"/>
      <c r="L262" s="13"/>
      <c r="M262" s="13"/>
      <c r="N262" s="13"/>
      <c r="O262" s="13"/>
      <c r="P262" s="13"/>
      <c r="Q262" s="13"/>
      <c r="R262" s="13"/>
      <c r="S262" s="13"/>
      <c r="T262" s="13"/>
      <c r="U262" s="13"/>
      <c r="V262" s="13"/>
      <c r="W262" s="13"/>
      <c r="X262" s="13"/>
      <c r="Y262" s="13"/>
    </row>
    <row r="263" spans="1:25">
      <c r="A263" s="42" t="s">
        <v>22572</v>
      </c>
      <c r="B263" s="47" t="s">
        <v>22573</v>
      </c>
      <c r="C263" s="47" t="s">
        <v>22574</v>
      </c>
      <c r="D263" s="47" t="s">
        <v>22575</v>
      </c>
      <c r="E263" s="47" t="s">
        <v>22576</v>
      </c>
      <c r="F263" s="47" t="s">
        <v>22577</v>
      </c>
      <c r="G263" s="47" t="s">
        <v>22578</v>
      </c>
      <c r="H263" s="6" t="s">
        <v>22579</v>
      </c>
      <c r="I263" s="46" t="s">
        <v>22580</v>
      </c>
      <c r="J263" s="13"/>
      <c r="K263" s="13"/>
      <c r="L263" s="13"/>
      <c r="M263" s="13"/>
      <c r="N263" s="13"/>
      <c r="O263" s="13"/>
      <c r="P263" s="13"/>
      <c r="Q263" s="13"/>
      <c r="R263" s="13"/>
      <c r="S263" s="13"/>
      <c r="T263" s="13"/>
      <c r="U263" s="13"/>
      <c r="V263" s="13"/>
      <c r="W263" s="13"/>
      <c r="X263" s="13"/>
      <c r="Y263" s="13"/>
    </row>
    <row r="264" spans="1:25">
      <c r="A264" s="42" t="s">
        <v>22581</v>
      </c>
      <c r="B264" s="47" t="s">
        <v>22582</v>
      </c>
      <c r="C264" s="47" t="s">
        <v>22583</v>
      </c>
      <c r="D264" s="47" t="s">
        <v>22584</v>
      </c>
      <c r="E264" s="47" t="s">
        <v>22585</v>
      </c>
      <c r="F264" s="47" t="s">
        <v>22586</v>
      </c>
      <c r="G264" s="47" t="s">
        <v>22587</v>
      </c>
      <c r="H264" s="6" t="s">
        <v>22588</v>
      </c>
      <c r="I264" s="46" t="s">
        <v>22589</v>
      </c>
      <c r="J264" s="13"/>
      <c r="K264" s="13"/>
      <c r="L264" s="13"/>
      <c r="M264" s="13"/>
      <c r="N264" s="13"/>
      <c r="O264" s="13"/>
      <c r="P264" s="13"/>
      <c r="Q264" s="13"/>
      <c r="R264" s="13"/>
      <c r="S264" s="13"/>
      <c r="T264" s="13"/>
      <c r="U264" s="13"/>
      <c r="V264" s="13"/>
      <c r="W264" s="13"/>
      <c r="X264" s="13"/>
      <c r="Y264" s="13"/>
    </row>
    <row r="265" spans="1:25">
      <c r="A265" s="42" t="s">
        <v>22590</v>
      </c>
      <c r="B265" s="4" t="s">
        <v>1733</v>
      </c>
      <c r="C265" s="4" t="s">
        <v>1734</v>
      </c>
      <c r="D265" s="4" t="s">
        <v>1735</v>
      </c>
      <c r="E265" s="4" t="s">
        <v>1736</v>
      </c>
      <c r="F265" s="4" t="s">
        <v>1737</v>
      </c>
      <c r="G265" s="3" t="s">
        <v>1738</v>
      </c>
      <c r="H265" s="6" t="s">
        <v>1739</v>
      </c>
      <c r="I265" s="16" t="s">
        <v>1740</v>
      </c>
      <c r="J265" s="13"/>
      <c r="K265" s="13"/>
      <c r="L265" s="13"/>
      <c r="M265" s="13"/>
      <c r="N265" s="13"/>
      <c r="O265" s="13"/>
      <c r="P265" s="13"/>
      <c r="Q265" s="13"/>
      <c r="R265" s="13"/>
      <c r="S265" s="13"/>
      <c r="T265" s="13"/>
      <c r="U265" s="13"/>
      <c r="V265" s="13"/>
      <c r="W265" s="13"/>
      <c r="X265" s="13"/>
      <c r="Y265" s="13"/>
    </row>
    <row r="266" spans="1:25">
      <c r="A266" s="42" t="s">
        <v>22591</v>
      </c>
      <c r="B266" s="4" t="s">
        <v>2504</v>
      </c>
      <c r="C266" s="3" t="s">
        <v>2505</v>
      </c>
      <c r="D266" s="5" t="s">
        <v>22592</v>
      </c>
      <c r="E266" s="17" t="s">
        <v>2506</v>
      </c>
      <c r="F266" s="5" t="s">
        <v>2507</v>
      </c>
      <c r="G266" s="3" t="s">
        <v>2508</v>
      </c>
      <c r="H266" s="6" t="s">
        <v>2509</v>
      </c>
      <c r="I266" s="16" t="s">
        <v>2506</v>
      </c>
      <c r="J266" s="13"/>
      <c r="K266" s="13"/>
      <c r="L266" s="13"/>
      <c r="M266" s="13"/>
      <c r="N266" s="13"/>
      <c r="O266" s="13"/>
      <c r="P266" s="13"/>
      <c r="Q266" s="13"/>
      <c r="R266" s="13"/>
      <c r="S266" s="13"/>
      <c r="T266" s="13"/>
      <c r="U266" s="13"/>
      <c r="V266" s="13"/>
      <c r="W266" s="13"/>
      <c r="X266" s="13"/>
      <c r="Y266" s="13"/>
    </row>
    <row r="267" spans="1:25">
      <c r="A267" s="42" t="s">
        <v>22593</v>
      </c>
      <c r="B267" s="13" t="s">
        <v>4750</v>
      </c>
      <c r="C267" s="13" t="s">
        <v>4751</v>
      </c>
      <c r="D267" s="3" t="s">
        <v>22594</v>
      </c>
      <c r="E267" s="41" t="s">
        <v>4753</v>
      </c>
      <c r="F267" s="13" t="s">
        <v>4754</v>
      </c>
      <c r="G267" s="5" t="s">
        <v>4755</v>
      </c>
      <c r="H267" s="6" t="s">
        <v>4756</v>
      </c>
      <c r="I267" s="7" t="s">
        <v>4757</v>
      </c>
      <c r="J267" s="13"/>
      <c r="K267" s="13"/>
      <c r="L267" s="13"/>
      <c r="M267" s="13"/>
      <c r="N267" s="13"/>
      <c r="O267" s="13"/>
      <c r="P267" s="13"/>
      <c r="Q267" s="13"/>
      <c r="R267" s="13"/>
      <c r="S267" s="13"/>
      <c r="T267" s="13"/>
      <c r="U267" s="13"/>
      <c r="V267" s="13"/>
      <c r="W267" s="13"/>
      <c r="X267" s="13"/>
      <c r="Y267" s="13"/>
    </row>
    <row r="268" spans="1:25">
      <c r="A268" s="42" t="s">
        <v>22595</v>
      </c>
      <c r="B268" s="47" t="s">
        <v>22596</v>
      </c>
      <c r="C268" s="47" t="s">
        <v>22597</v>
      </c>
      <c r="D268" s="47" t="s">
        <v>22598</v>
      </c>
      <c r="E268" s="47" t="s">
        <v>22599</v>
      </c>
      <c r="F268" s="47" t="s">
        <v>22600</v>
      </c>
      <c r="G268" s="47" t="s">
        <v>22601</v>
      </c>
      <c r="H268" s="6" t="s">
        <v>22602</v>
      </c>
      <c r="I268" s="46" t="s">
        <v>22603</v>
      </c>
      <c r="J268" s="13"/>
      <c r="K268" s="13"/>
      <c r="L268" s="13"/>
      <c r="M268" s="13"/>
      <c r="N268" s="13"/>
      <c r="O268" s="13"/>
      <c r="P268" s="13"/>
      <c r="Q268" s="13"/>
      <c r="R268" s="13"/>
      <c r="S268" s="13"/>
      <c r="T268" s="13"/>
      <c r="U268" s="13"/>
      <c r="V268" s="13"/>
      <c r="W268" s="13"/>
      <c r="X268" s="13"/>
      <c r="Y268" s="13"/>
    </row>
    <row r="269" spans="1:25">
      <c r="A269" s="42" t="s">
        <v>22604</v>
      </c>
      <c r="B269" s="110" t="s">
        <v>22605</v>
      </c>
      <c r="C269" s="110" t="s">
        <v>22606</v>
      </c>
      <c r="D269" s="110" t="s">
        <v>22607</v>
      </c>
      <c r="E269" s="110" t="s">
        <v>22608</v>
      </c>
      <c r="F269" s="110" t="s">
        <v>22609</v>
      </c>
      <c r="G269" s="110" t="s">
        <v>22505</v>
      </c>
      <c r="H269" s="6" t="s">
        <v>22610</v>
      </c>
      <c r="I269" s="53" t="s">
        <v>22611</v>
      </c>
      <c r="J269" s="13"/>
      <c r="K269" s="13"/>
      <c r="L269" s="13"/>
      <c r="M269" s="13"/>
      <c r="N269" s="13"/>
      <c r="O269" s="13"/>
      <c r="P269" s="13"/>
      <c r="Q269" s="13"/>
      <c r="R269" s="13"/>
      <c r="S269" s="13"/>
      <c r="T269" s="13"/>
      <c r="U269" s="13"/>
      <c r="V269" s="13"/>
      <c r="W269" s="13"/>
      <c r="X269" s="13"/>
      <c r="Y269" s="13"/>
    </row>
    <row r="270" spans="1:25">
      <c r="A270" s="42" t="s">
        <v>22612</v>
      </c>
      <c r="B270" s="23" t="s">
        <v>22613</v>
      </c>
      <c r="C270" s="23" t="s">
        <v>22614</v>
      </c>
      <c r="D270" s="23" t="s">
        <v>22615</v>
      </c>
      <c r="E270" s="23" t="s">
        <v>22616</v>
      </c>
      <c r="F270" s="23" t="s">
        <v>22616</v>
      </c>
      <c r="G270" s="24" t="s">
        <v>22617</v>
      </c>
      <c r="H270" s="6" t="s">
        <v>22618</v>
      </c>
      <c r="I270" s="48" t="s">
        <v>22619</v>
      </c>
      <c r="J270" s="13"/>
      <c r="K270" s="13"/>
      <c r="L270" s="13"/>
      <c r="M270" s="13"/>
      <c r="N270" s="13"/>
      <c r="O270" s="13"/>
      <c r="P270" s="13"/>
      <c r="Q270" s="13"/>
      <c r="R270" s="13"/>
      <c r="S270" s="13"/>
      <c r="T270" s="13"/>
      <c r="U270" s="13"/>
      <c r="V270" s="13"/>
      <c r="W270" s="13"/>
      <c r="X270" s="13"/>
      <c r="Y270" s="13"/>
    </row>
    <row r="271" spans="1:25">
      <c r="A271" s="42" t="s">
        <v>22620</v>
      </c>
      <c r="B271" s="47" t="s">
        <v>22621</v>
      </c>
      <c r="C271" s="110" t="s">
        <v>22622</v>
      </c>
      <c r="D271" s="47" t="s">
        <v>22623</v>
      </c>
      <c r="E271" s="47" t="s">
        <v>22624</v>
      </c>
      <c r="F271" s="47" t="s">
        <v>22625</v>
      </c>
      <c r="G271" s="47" t="s">
        <v>22626</v>
      </c>
      <c r="H271" s="6" t="s">
        <v>22627</v>
      </c>
      <c r="I271" s="46" t="s">
        <v>22628</v>
      </c>
      <c r="J271" s="13"/>
      <c r="K271" s="13"/>
      <c r="L271" s="13"/>
      <c r="M271" s="13"/>
      <c r="N271" s="13"/>
      <c r="O271" s="13"/>
      <c r="P271" s="13"/>
      <c r="Q271" s="13"/>
      <c r="R271" s="13"/>
      <c r="S271" s="13"/>
      <c r="T271" s="13"/>
      <c r="U271" s="13"/>
      <c r="V271" s="13"/>
      <c r="W271" s="13"/>
      <c r="X271" s="13"/>
      <c r="Y271" s="13"/>
    </row>
    <row r="272" spans="1:25">
      <c r="A272" s="42" t="s">
        <v>22629</v>
      </c>
      <c r="B272" s="47" t="s">
        <v>22630</v>
      </c>
      <c r="C272" s="47" t="s">
        <v>22630</v>
      </c>
      <c r="D272" s="47" t="s">
        <v>22631</v>
      </c>
      <c r="E272" s="47" t="s">
        <v>22632</v>
      </c>
      <c r="F272" s="47" t="s">
        <v>22633</v>
      </c>
      <c r="G272" s="47" t="s">
        <v>22634</v>
      </c>
      <c r="H272" s="6" t="s">
        <v>22635</v>
      </c>
      <c r="I272" s="46" t="s">
        <v>22636</v>
      </c>
      <c r="J272" s="13"/>
      <c r="K272" s="13"/>
      <c r="L272" s="13"/>
      <c r="M272" s="13"/>
      <c r="N272" s="13"/>
      <c r="O272" s="13"/>
      <c r="P272" s="13"/>
      <c r="Q272" s="13"/>
      <c r="R272" s="13"/>
      <c r="S272" s="13"/>
      <c r="T272" s="13"/>
      <c r="U272" s="13"/>
      <c r="V272" s="13"/>
      <c r="W272" s="13"/>
      <c r="X272" s="13"/>
      <c r="Y272" s="13"/>
    </row>
    <row r="273" spans="1:25">
      <c r="A273" s="42" t="s">
        <v>22637</v>
      </c>
      <c r="B273" s="47" t="s">
        <v>22638</v>
      </c>
      <c r="C273" s="47" t="s">
        <v>22638</v>
      </c>
      <c r="D273" s="47" t="s">
        <v>22639</v>
      </c>
      <c r="E273" s="47" t="s">
        <v>22640</v>
      </c>
      <c r="F273" s="47" t="s">
        <v>22641</v>
      </c>
      <c r="G273" s="47" t="s">
        <v>22642</v>
      </c>
      <c r="H273" s="6" t="s">
        <v>22643</v>
      </c>
      <c r="I273" s="46" t="s">
        <v>22644</v>
      </c>
      <c r="J273" s="13"/>
      <c r="K273" s="13"/>
      <c r="L273" s="13"/>
      <c r="M273" s="13"/>
      <c r="N273" s="13"/>
      <c r="O273" s="13"/>
      <c r="P273" s="13"/>
      <c r="Q273" s="13"/>
      <c r="R273" s="13"/>
      <c r="S273" s="13"/>
      <c r="T273" s="13"/>
      <c r="U273" s="13"/>
      <c r="V273" s="13"/>
      <c r="W273" s="13"/>
      <c r="X273" s="13"/>
      <c r="Y273" s="13"/>
    </row>
    <row r="274" spans="1:25">
      <c r="A274" s="42" t="s">
        <v>22645</v>
      </c>
      <c r="B274" s="47" t="s">
        <v>22646</v>
      </c>
      <c r="C274" s="47" t="s">
        <v>22647</v>
      </c>
      <c r="D274" s="47" t="s">
        <v>22648</v>
      </c>
      <c r="E274" s="47" t="s">
        <v>22649</v>
      </c>
      <c r="F274" s="47" t="s">
        <v>22650</v>
      </c>
      <c r="G274" s="47" t="s">
        <v>22651</v>
      </c>
      <c r="H274" s="6" t="s">
        <v>22652</v>
      </c>
      <c r="I274" s="46" t="s">
        <v>22653</v>
      </c>
      <c r="J274" s="13"/>
      <c r="K274" s="13"/>
      <c r="L274" s="13"/>
      <c r="M274" s="13"/>
      <c r="N274" s="13"/>
      <c r="O274" s="13"/>
      <c r="P274" s="13"/>
      <c r="Q274" s="13"/>
      <c r="R274" s="13"/>
      <c r="S274" s="13"/>
      <c r="T274" s="13"/>
      <c r="U274" s="13"/>
      <c r="V274" s="13"/>
      <c r="W274" s="13"/>
      <c r="X274" s="13"/>
      <c r="Y274" s="13"/>
    </row>
    <row r="275" spans="1:25">
      <c r="A275" s="42" t="s">
        <v>22654</v>
      </c>
      <c r="B275" s="47" t="s">
        <v>22655</v>
      </c>
      <c r="C275" s="47" t="s">
        <v>22655</v>
      </c>
      <c r="D275" s="47" t="s">
        <v>22656</v>
      </c>
      <c r="E275" s="47" t="s">
        <v>22657</v>
      </c>
      <c r="F275" s="47" t="s">
        <v>22658</v>
      </c>
      <c r="G275" s="47" t="s">
        <v>22659</v>
      </c>
      <c r="H275" s="6" t="s">
        <v>22660</v>
      </c>
      <c r="I275" s="46" t="s">
        <v>22661</v>
      </c>
      <c r="J275" s="13"/>
      <c r="K275" s="13"/>
      <c r="L275" s="13"/>
      <c r="M275" s="13"/>
      <c r="N275" s="13"/>
      <c r="O275" s="13"/>
      <c r="P275" s="13"/>
      <c r="Q275" s="13"/>
      <c r="R275" s="13"/>
      <c r="S275" s="13"/>
      <c r="T275" s="13"/>
      <c r="U275" s="13"/>
      <c r="V275" s="13"/>
      <c r="W275" s="13"/>
      <c r="X275" s="13"/>
      <c r="Y275" s="13"/>
    </row>
    <row r="276" spans="1:25">
      <c r="A276" s="42" t="s">
        <v>22662</v>
      </c>
      <c r="B276" s="47" t="s">
        <v>22663</v>
      </c>
      <c r="C276" s="47" t="s">
        <v>22663</v>
      </c>
      <c r="D276" s="47" t="s">
        <v>22664</v>
      </c>
      <c r="E276" s="47" t="s">
        <v>22665</v>
      </c>
      <c r="F276" s="47" t="s">
        <v>22666</v>
      </c>
      <c r="G276" s="47" t="s">
        <v>22667</v>
      </c>
      <c r="H276" s="6" t="s">
        <v>22668</v>
      </c>
      <c r="I276" s="46" t="s">
        <v>22669</v>
      </c>
      <c r="J276" s="13"/>
      <c r="K276" s="13"/>
      <c r="L276" s="13"/>
      <c r="M276" s="13"/>
      <c r="N276" s="13"/>
      <c r="O276" s="13"/>
      <c r="P276" s="13"/>
      <c r="Q276" s="13"/>
      <c r="R276" s="13"/>
      <c r="S276" s="13"/>
      <c r="T276" s="13"/>
      <c r="U276" s="13"/>
      <c r="V276" s="13"/>
      <c r="W276" s="13"/>
      <c r="X276" s="13"/>
      <c r="Y276" s="13"/>
    </row>
    <row r="277" spans="1:25">
      <c r="A277" s="42" t="s">
        <v>22670</v>
      </c>
      <c r="B277" s="47" t="s">
        <v>22671</v>
      </c>
      <c r="C277" s="47" t="s">
        <v>22672</v>
      </c>
      <c r="D277" s="47" t="s">
        <v>22673</v>
      </c>
      <c r="E277" s="47" t="s">
        <v>22671</v>
      </c>
      <c r="F277" s="47" t="s">
        <v>22672</v>
      </c>
      <c r="G277" s="47" t="s">
        <v>22674</v>
      </c>
      <c r="H277" s="6" t="s">
        <v>22675</v>
      </c>
      <c r="I277" s="46" t="s">
        <v>22672</v>
      </c>
      <c r="J277" s="13"/>
      <c r="K277" s="13"/>
      <c r="L277" s="13"/>
      <c r="M277" s="13"/>
      <c r="N277" s="13"/>
      <c r="O277" s="13"/>
      <c r="P277" s="13"/>
      <c r="Q277" s="13"/>
      <c r="R277" s="13"/>
      <c r="S277" s="13"/>
      <c r="T277" s="13"/>
      <c r="U277" s="13"/>
      <c r="V277" s="13"/>
      <c r="W277" s="13"/>
      <c r="X277" s="13"/>
      <c r="Y277" s="13"/>
    </row>
    <row r="278" spans="1:25">
      <c r="A278" s="42" t="s">
        <v>22676</v>
      </c>
      <c r="B278" s="47" t="s">
        <v>22677</v>
      </c>
      <c r="C278" s="47" t="s">
        <v>22678</v>
      </c>
      <c r="D278" s="47" t="s">
        <v>22679</v>
      </c>
      <c r="E278" s="47" t="s">
        <v>22680</v>
      </c>
      <c r="F278" s="47" t="s">
        <v>22681</v>
      </c>
      <c r="G278" s="47" t="s">
        <v>22682</v>
      </c>
      <c r="H278" s="6" t="s">
        <v>22683</v>
      </c>
      <c r="I278" s="46" t="s">
        <v>22684</v>
      </c>
      <c r="J278" s="13"/>
      <c r="K278" s="13"/>
      <c r="L278" s="13"/>
      <c r="M278" s="13"/>
      <c r="N278" s="13"/>
      <c r="O278" s="13"/>
      <c r="P278" s="13"/>
      <c r="Q278" s="13"/>
      <c r="R278" s="13"/>
      <c r="S278" s="13"/>
      <c r="T278" s="13"/>
      <c r="U278" s="13"/>
      <c r="V278" s="13"/>
      <c r="W278" s="13"/>
      <c r="X278" s="13"/>
      <c r="Y278" s="13"/>
    </row>
    <row r="279" spans="1:25">
      <c r="A279" s="42" t="s">
        <v>22685</v>
      </c>
      <c r="B279" s="47" t="s">
        <v>22686</v>
      </c>
      <c r="C279" s="47" t="s">
        <v>22687</v>
      </c>
      <c r="D279" s="47" t="s">
        <v>22688</v>
      </c>
      <c r="E279" s="47" t="s">
        <v>22689</v>
      </c>
      <c r="F279" s="47" t="s">
        <v>22690</v>
      </c>
      <c r="G279" s="47" t="s">
        <v>22691</v>
      </c>
      <c r="H279" s="6" t="s">
        <v>22692</v>
      </c>
      <c r="I279" s="46" t="s">
        <v>22687</v>
      </c>
      <c r="J279" s="13"/>
      <c r="K279" s="13"/>
      <c r="L279" s="13"/>
      <c r="M279" s="13"/>
      <c r="N279" s="13"/>
      <c r="O279" s="13"/>
      <c r="P279" s="13"/>
      <c r="Q279" s="13"/>
      <c r="R279" s="13"/>
      <c r="S279" s="13"/>
      <c r="T279" s="13"/>
      <c r="U279" s="13"/>
      <c r="V279" s="13"/>
      <c r="W279" s="13"/>
      <c r="X279" s="13"/>
      <c r="Y279" s="13"/>
    </row>
    <row r="280" spans="1:25">
      <c r="A280" s="42" t="s">
        <v>22693</v>
      </c>
      <c r="B280" s="47" t="s">
        <v>22694</v>
      </c>
      <c r="C280" s="47" t="s">
        <v>22695</v>
      </c>
      <c r="D280" s="47" t="s">
        <v>22696</v>
      </c>
      <c r="E280" s="47" t="s">
        <v>22697</v>
      </c>
      <c r="F280" s="47" t="s">
        <v>22698</v>
      </c>
      <c r="G280" s="47" t="s">
        <v>22699</v>
      </c>
      <c r="H280" s="6" t="s">
        <v>22700</v>
      </c>
      <c r="I280" s="46" t="s">
        <v>22701</v>
      </c>
      <c r="J280" s="13"/>
      <c r="K280" s="13"/>
      <c r="L280" s="13"/>
      <c r="M280" s="13"/>
      <c r="N280" s="13"/>
      <c r="O280" s="13"/>
      <c r="P280" s="13"/>
      <c r="Q280" s="13"/>
      <c r="R280" s="13"/>
      <c r="S280" s="13"/>
      <c r="T280" s="13"/>
      <c r="U280" s="13"/>
      <c r="V280" s="13"/>
      <c r="W280" s="13"/>
      <c r="X280" s="13"/>
      <c r="Y280" s="13"/>
    </row>
    <row r="281" spans="1:25">
      <c r="A281" s="42" t="s">
        <v>22702</v>
      </c>
      <c r="B281" s="47" t="s">
        <v>22703</v>
      </c>
      <c r="C281" s="47" t="s">
        <v>22704</v>
      </c>
      <c r="D281" s="47" t="s">
        <v>22705</v>
      </c>
      <c r="E281" s="47" t="s">
        <v>22706</v>
      </c>
      <c r="F281" s="47" t="s">
        <v>22707</v>
      </c>
      <c r="G281" s="47" t="s">
        <v>22708</v>
      </c>
      <c r="H281" s="6" t="s">
        <v>22709</v>
      </c>
      <c r="I281" s="46" t="s">
        <v>22710</v>
      </c>
      <c r="J281" s="13"/>
      <c r="K281" s="13"/>
      <c r="L281" s="13"/>
      <c r="M281" s="13"/>
      <c r="N281" s="13"/>
      <c r="O281" s="13"/>
      <c r="P281" s="13"/>
      <c r="Q281" s="13"/>
      <c r="R281" s="13"/>
      <c r="S281" s="13"/>
      <c r="T281" s="13"/>
      <c r="U281" s="13"/>
      <c r="V281" s="13"/>
      <c r="W281" s="13"/>
      <c r="X281" s="13"/>
      <c r="Y281" s="13"/>
    </row>
    <row r="282" spans="1:25">
      <c r="A282" s="42" t="s">
        <v>22711</v>
      </c>
      <c r="B282" s="47" t="s">
        <v>22712</v>
      </c>
      <c r="C282" s="47" t="s">
        <v>22713</v>
      </c>
      <c r="D282" s="47" t="s">
        <v>22714</v>
      </c>
      <c r="E282" s="47" t="s">
        <v>22715</v>
      </c>
      <c r="F282" s="47" t="s">
        <v>22716</v>
      </c>
      <c r="G282" s="47" t="s">
        <v>22717</v>
      </c>
      <c r="H282" s="6" t="s">
        <v>22718</v>
      </c>
      <c r="I282" s="46" t="s">
        <v>22719</v>
      </c>
      <c r="J282" s="13"/>
      <c r="K282" s="13"/>
      <c r="L282" s="13"/>
      <c r="M282" s="13"/>
      <c r="N282" s="13"/>
      <c r="O282" s="13"/>
      <c r="P282" s="13"/>
      <c r="Q282" s="13"/>
      <c r="R282" s="13"/>
      <c r="S282" s="13"/>
      <c r="T282" s="13"/>
      <c r="U282" s="13"/>
      <c r="V282" s="13"/>
      <c r="W282" s="13"/>
      <c r="X282" s="13"/>
      <c r="Y282" s="13"/>
    </row>
    <row r="283" spans="1:25">
      <c r="A283" s="42" t="s">
        <v>22720</v>
      </c>
      <c r="B283" s="47" t="s">
        <v>22721</v>
      </c>
      <c r="C283" s="47" t="s">
        <v>22721</v>
      </c>
      <c r="D283" s="47" t="s">
        <v>22722</v>
      </c>
      <c r="E283" s="47" t="s">
        <v>22723</v>
      </c>
      <c r="F283" s="47" t="s">
        <v>22724</v>
      </c>
      <c r="G283" s="47" t="s">
        <v>22725</v>
      </c>
      <c r="H283" s="6" t="s">
        <v>22726</v>
      </c>
      <c r="I283" s="46" t="s">
        <v>22719</v>
      </c>
      <c r="J283" s="13"/>
      <c r="K283" s="13"/>
      <c r="L283" s="13"/>
      <c r="M283" s="13"/>
      <c r="N283" s="13"/>
      <c r="O283" s="13"/>
      <c r="P283" s="13"/>
      <c r="Q283" s="13"/>
      <c r="R283" s="13"/>
      <c r="S283" s="13"/>
      <c r="T283" s="13"/>
      <c r="U283" s="13"/>
      <c r="V283" s="13"/>
      <c r="W283" s="13"/>
      <c r="X283" s="13"/>
      <c r="Y283" s="13"/>
    </row>
    <row r="284" spans="1:25">
      <c r="A284" s="42" t="s">
        <v>22727</v>
      </c>
      <c r="B284" s="47" t="s">
        <v>22728</v>
      </c>
      <c r="C284" s="47" t="s">
        <v>22729</v>
      </c>
      <c r="D284" s="47" t="s">
        <v>22730</v>
      </c>
      <c r="E284" s="47" t="s">
        <v>22731</v>
      </c>
      <c r="F284" s="47" t="s">
        <v>22732</v>
      </c>
      <c r="G284" s="47" t="s">
        <v>22733</v>
      </c>
      <c r="H284" s="6" t="s">
        <v>22734</v>
      </c>
      <c r="I284" s="46" t="s">
        <v>22735</v>
      </c>
      <c r="J284" s="13"/>
      <c r="K284" s="13"/>
      <c r="L284" s="13"/>
      <c r="M284" s="13"/>
      <c r="N284" s="13"/>
      <c r="O284" s="13"/>
      <c r="P284" s="13"/>
      <c r="Q284" s="13"/>
      <c r="R284" s="13"/>
      <c r="S284" s="13"/>
      <c r="T284" s="13"/>
      <c r="U284" s="13"/>
      <c r="V284" s="13"/>
      <c r="W284" s="13"/>
      <c r="X284" s="13"/>
      <c r="Y284" s="13"/>
    </row>
    <row r="285" spans="1:25">
      <c r="A285" s="42" t="s">
        <v>22736</v>
      </c>
      <c r="B285" s="47" t="s">
        <v>22737</v>
      </c>
      <c r="C285" s="47" t="s">
        <v>22737</v>
      </c>
      <c r="D285" s="47" t="s">
        <v>22738</v>
      </c>
      <c r="E285" s="47" t="s">
        <v>22739</v>
      </c>
      <c r="F285" s="47" t="s">
        <v>22739</v>
      </c>
      <c r="G285" s="47" t="s">
        <v>22740</v>
      </c>
      <c r="H285" s="6" t="s">
        <v>22741</v>
      </c>
      <c r="I285" s="46" t="s">
        <v>22739</v>
      </c>
      <c r="J285" s="13"/>
      <c r="K285" s="13"/>
      <c r="L285" s="13"/>
      <c r="M285" s="13"/>
      <c r="N285" s="13"/>
      <c r="O285" s="13"/>
      <c r="P285" s="13"/>
      <c r="Q285" s="13"/>
      <c r="R285" s="13"/>
      <c r="S285" s="13"/>
      <c r="T285" s="13"/>
      <c r="U285" s="13"/>
      <c r="V285" s="13"/>
      <c r="W285" s="13"/>
      <c r="X285" s="13"/>
      <c r="Y285" s="13"/>
    </row>
    <row r="286" spans="1:25">
      <c r="A286" s="42" t="s">
        <v>22742</v>
      </c>
      <c r="B286" s="47" t="s">
        <v>22743</v>
      </c>
      <c r="C286" s="47" t="s">
        <v>22744</v>
      </c>
      <c r="D286" s="47" t="s">
        <v>22745</v>
      </c>
      <c r="E286" s="47" t="s">
        <v>22746</v>
      </c>
      <c r="F286" s="47" t="s">
        <v>22747</v>
      </c>
      <c r="G286" s="47" t="s">
        <v>22748</v>
      </c>
      <c r="H286" s="6" t="s">
        <v>22749</v>
      </c>
      <c r="I286" s="46" t="s">
        <v>22750</v>
      </c>
      <c r="J286" s="13"/>
      <c r="K286" s="13"/>
      <c r="L286" s="13"/>
      <c r="M286" s="13"/>
      <c r="N286" s="13"/>
      <c r="O286" s="13"/>
      <c r="P286" s="13"/>
      <c r="Q286" s="13"/>
      <c r="R286" s="13"/>
      <c r="S286" s="13"/>
      <c r="T286" s="13"/>
      <c r="U286" s="13"/>
      <c r="V286" s="13"/>
      <c r="W286" s="13"/>
      <c r="X286" s="13"/>
      <c r="Y286" s="13"/>
    </row>
    <row r="287" spans="1:25">
      <c r="A287" s="42" t="s">
        <v>22751</v>
      </c>
      <c r="B287" s="47" t="s">
        <v>22752</v>
      </c>
      <c r="C287" s="47" t="s">
        <v>22753</v>
      </c>
      <c r="D287" s="47" t="s">
        <v>22754</v>
      </c>
      <c r="E287" s="47" t="s">
        <v>22755</v>
      </c>
      <c r="F287" s="47" t="s">
        <v>22756</v>
      </c>
      <c r="G287" s="47" t="s">
        <v>22757</v>
      </c>
      <c r="H287" s="6" t="s">
        <v>22758</v>
      </c>
      <c r="I287" s="46" t="s">
        <v>22759</v>
      </c>
      <c r="J287" s="13"/>
      <c r="K287" s="13"/>
      <c r="L287" s="13"/>
      <c r="M287" s="13"/>
      <c r="N287" s="13"/>
      <c r="O287" s="13"/>
      <c r="P287" s="13"/>
      <c r="Q287" s="13"/>
      <c r="R287" s="13"/>
      <c r="S287" s="13"/>
      <c r="T287" s="13"/>
      <c r="U287" s="13"/>
      <c r="V287" s="13"/>
      <c r="W287" s="13"/>
      <c r="X287" s="13"/>
      <c r="Y287" s="13"/>
    </row>
    <row r="288" spans="1:25">
      <c r="A288" s="42" t="s">
        <v>22760</v>
      </c>
      <c r="B288" s="47" t="s">
        <v>22761</v>
      </c>
      <c r="C288" s="47" t="s">
        <v>22762</v>
      </c>
      <c r="D288" s="47" t="s">
        <v>22763</v>
      </c>
      <c r="E288" s="47" t="s">
        <v>22764</v>
      </c>
      <c r="F288" s="47" t="s">
        <v>22765</v>
      </c>
      <c r="G288" s="47" t="s">
        <v>22766</v>
      </c>
      <c r="H288" s="6" t="s">
        <v>22767</v>
      </c>
      <c r="I288" s="46" t="s">
        <v>22768</v>
      </c>
      <c r="J288" s="13"/>
      <c r="K288" s="13"/>
      <c r="L288" s="13"/>
      <c r="M288" s="13"/>
      <c r="N288" s="13"/>
      <c r="O288" s="13"/>
      <c r="P288" s="13"/>
      <c r="Q288" s="13"/>
      <c r="R288" s="13"/>
      <c r="S288" s="13"/>
      <c r="T288" s="13"/>
      <c r="U288" s="13"/>
      <c r="V288" s="13"/>
      <c r="W288" s="13"/>
      <c r="X288" s="13"/>
      <c r="Y288" s="13"/>
    </row>
    <row r="289" spans="1:25">
      <c r="A289" s="42" t="s">
        <v>22769</v>
      </c>
      <c r="B289" s="47" t="s">
        <v>22770</v>
      </c>
      <c r="C289" s="47" t="s">
        <v>22771</v>
      </c>
      <c r="D289" s="47" t="s">
        <v>22772</v>
      </c>
      <c r="E289" s="47" t="s">
        <v>22773</v>
      </c>
      <c r="F289" s="47" t="s">
        <v>22774</v>
      </c>
      <c r="G289" s="47" t="s">
        <v>22775</v>
      </c>
      <c r="H289" s="6" t="s">
        <v>22776</v>
      </c>
      <c r="I289" s="46" t="s">
        <v>22777</v>
      </c>
      <c r="J289" s="13"/>
      <c r="K289" s="13"/>
      <c r="L289" s="13"/>
      <c r="M289" s="13"/>
      <c r="N289" s="13"/>
      <c r="O289" s="13"/>
      <c r="P289" s="13"/>
      <c r="Q289" s="13"/>
      <c r="R289" s="13"/>
      <c r="S289" s="13"/>
      <c r="T289" s="13"/>
      <c r="U289" s="13"/>
      <c r="V289" s="13"/>
      <c r="W289" s="13"/>
      <c r="X289" s="13"/>
      <c r="Y289" s="13"/>
    </row>
    <row r="290" spans="1:25">
      <c r="A290" s="42" t="s">
        <v>22778</v>
      </c>
      <c r="B290" s="47" t="s">
        <v>22779</v>
      </c>
      <c r="C290" s="47" t="s">
        <v>22780</v>
      </c>
      <c r="D290" s="47" t="s">
        <v>22781</v>
      </c>
      <c r="E290" s="47" t="s">
        <v>22782</v>
      </c>
      <c r="F290" s="47" t="s">
        <v>22783</v>
      </c>
      <c r="G290" s="47" t="s">
        <v>22784</v>
      </c>
      <c r="H290" s="6" t="s">
        <v>22785</v>
      </c>
      <c r="I290" s="46" t="s">
        <v>22786</v>
      </c>
      <c r="J290" s="13"/>
      <c r="K290" s="13"/>
      <c r="L290" s="13"/>
      <c r="M290" s="13"/>
      <c r="N290" s="13"/>
      <c r="O290" s="13"/>
      <c r="P290" s="13"/>
      <c r="Q290" s="13"/>
      <c r="R290" s="13"/>
      <c r="S290" s="13"/>
      <c r="T290" s="13"/>
      <c r="U290" s="13"/>
      <c r="V290" s="13"/>
      <c r="W290" s="13"/>
      <c r="X290" s="13"/>
      <c r="Y290" s="13"/>
    </row>
    <row r="291" spans="1:25">
      <c r="A291" s="42" t="s">
        <v>22787</v>
      </c>
      <c r="B291" s="47" t="s">
        <v>22788</v>
      </c>
      <c r="C291" s="47" t="s">
        <v>22789</v>
      </c>
      <c r="D291" s="47" t="s">
        <v>22790</v>
      </c>
      <c r="E291" s="47" t="s">
        <v>22791</v>
      </c>
      <c r="F291" s="47" t="s">
        <v>22792</v>
      </c>
      <c r="G291" s="47" t="s">
        <v>22793</v>
      </c>
      <c r="H291" s="6" t="s">
        <v>22794</v>
      </c>
      <c r="I291" s="46" t="s">
        <v>22795</v>
      </c>
      <c r="J291" s="13"/>
      <c r="K291" s="13"/>
      <c r="L291" s="13"/>
      <c r="M291" s="13"/>
      <c r="N291" s="13"/>
      <c r="O291" s="13"/>
      <c r="P291" s="13"/>
      <c r="Q291" s="13"/>
      <c r="R291" s="13"/>
      <c r="S291" s="13"/>
      <c r="T291" s="13"/>
      <c r="U291" s="13"/>
      <c r="V291" s="13"/>
      <c r="W291" s="13"/>
      <c r="X291" s="13"/>
      <c r="Y291" s="13"/>
    </row>
    <row r="292" spans="1:25">
      <c r="A292" s="42" t="s">
        <v>22796</v>
      </c>
      <c r="B292" s="47" t="s">
        <v>22797</v>
      </c>
      <c r="C292" s="47" t="s">
        <v>22798</v>
      </c>
      <c r="D292" s="47" t="s">
        <v>22799</v>
      </c>
      <c r="E292" s="47" t="s">
        <v>22800</v>
      </c>
      <c r="F292" s="47" t="s">
        <v>22801</v>
      </c>
      <c r="G292" s="47" t="s">
        <v>22802</v>
      </c>
      <c r="H292" s="6" t="s">
        <v>22803</v>
      </c>
      <c r="I292" s="46" t="s">
        <v>22804</v>
      </c>
      <c r="J292" s="13"/>
      <c r="K292" s="13"/>
      <c r="L292" s="13"/>
      <c r="M292" s="13"/>
      <c r="N292" s="13"/>
      <c r="O292" s="13"/>
      <c r="P292" s="13"/>
      <c r="Q292" s="13"/>
      <c r="R292" s="13"/>
      <c r="S292" s="13"/>
      <c r="T292" s="13"/>
      <c r="U292" s="13"/>
      <c r="V292" s="13"/>
      <c r="W292" s="13"/>
      <c r="X292" s="13"/>
      <c r="Y292" s="13"/>
    </row>
    <row r="293" spans="1:25">
      <c r="A293" s="42" t="s">
        <v>22805</v>
      </c>
      <c r="B293" s="47" t="s">
        <v>22806</v>
      </c>
      <c r="C293" s="47" t="s">
        <v>22807</v>
      </c>
      <c r="D293" s="47" t="s">
        <v>22808</v>
      </c>
      <c r="E293" s="47" t="s">
        <v>22809</v>
      </c>
      <c r="F293" s="47" t="s">
        <v>22810</v>
      </c>
      <c r="G293" s="47" t="s">
        <v>22811</v>
      </c>
      <c r="H293" s="6" t="s">
        <v>22812</v>
      </c>
      <c r="I293" s="46" t="s">
        <v>22813</v>
      </c>
      <c r="J293" s="13"/>
      <c r="K293" s="13"/>
      <c r="L293" s="13"/>
      <c r="M293" s="13"/>
      <c r="N293" s="13"/>
      <c r="O293" s="13"/>
      <c r="P293" s="13"/>
      <c r="Q293" s="13"/>
      <c r="R293" s="13"/>
      <c r="S293" s="13"/>
      <c r="T293" s="13"/>
      <c r="U293" s="13"/>
      <c r="V293" s="13"/>
      <c r="W293" s="13"/>
      <c r="X293" s="13"/>
      <c r="Y293" s="13"/>
    </row>
    <row r="294" spans="1:25">
      <c r="A294" s="42" t="s">
        <v>22814</v>
      </c>
      <c r="B294" s="47" t="s">
        <v>22815</v>
      </c>
      <c r="C294" s="47" t="s">
        <v>22816</v>
      </c>
      <c r="D294" s="47" t="s">
        <v>22817</v>
      </c>
      <c r="E294" s="47" t="s">
        <v>22818</v>
      </c>
      <c r="F294" s="47" t="s">
        <v>22819</v>
      </c>
      <c r="G294" s="47" t="s">
        <v>22820</v>
      </c>
      <c r="H294" s="6" t="s">
        <v>22821</v>
      </c>
      <c r="I294" s="46" t="s">
        <v>22822</v>
      </c>
      <c r="J294" s="13"/>
      <c r="K294" s="13"/>
      <c r="L294" s="13"/>
      <c r="M294" s="13"/>
      <c r="N294" s="13"/>
      <c r="O294" s="13"/>
      <c r="P294" s="13"/>
      <c r="Q294" s="13"/>
      <c r="R294" s="13"/>
      <c r="S294" s="13"/>
      <c r="T294" s="13"/>
      <c r="U294" s="13"/>
      <c r="V294" s="13"/>
      <c r="W294" s="13"/>
      <c r="X294" s="13"/>
      <c r="Y294" s="13"/>
    </row>
    <row r="295" spans="1:25">
      <c r="A295" s="42" t="s">
        <v>22823</v>
      </c>
      <c r="B295" s="47" t="s">
        <v>22824</v>
      </c>
      <c r="C295" s="47" t="s">
        <v>22825</v>
      </c>
      <c r="D295" s="47" t="s">
        <v>22826</v>
      </c>
      <c r="E295" s="47" t="s">
        <v>22827</v>
      </c>
      <c r="F295" s="47" t="s">
        <v>22828</v>
      </c>
      <c r="G295" s="47" t="s">
        <v>22829</v>
      </c>
      <c r="H295" s="6" t="s">
        <v>22830</v>
      </c>
      <c r="I295" s="46" t="s">
        <v>22831</v>
      </c>
      <c r="J295" s="13"/>
      <c r="K295" s="13"/>
      <c r="L295" s="13"/>
      <c r="M295" s="13"/>
      <c r="N295" s="13"/>
      <c r="O295" s="13"/>
      <c r="P295" s="13"/>
      <c r="Q295" s="13"/>
      <c r="R295" s="13"/>
      <c r="S295" s="13"/>
      <c r="T295" s="13"/>
      <c r="U295" s="13"/>
      <c r="V295" s="13"/>
      <c r="W295" s="13"/>
      <c r="X295" s="13"/>
      <c r="Y295" s="13"/>
    </row>
    <row r="296" spans="1:25">
      <c r="A296" s="42" t="s">
        <v>22832</v>
      </c>
      <c r="B296" s="47" t="s">
        <v>22833</v>
      </c>
      <c r="C296" s="47" t="s">
        <v>22834</v>
      </c>
      <c r="D296" s="47" t="s">
        <v>22835</v>
      </c>
      <c r="E296" s="47" t="s">
        <v>22836</v>
      </c>
      <c r="F296" s="47" t="s">
        <v>22837</v>
      </c>
      <c r="G296" s="47" t="s">
        <v>22838</v>
      </c>
      <c r="H296" s="6" t="s">
        <v>22839</v>
      </c>
      <c r="I296" s="46" t="s">
        <v>22840</v>
      </c>
      <c r="J296" s="13"/>
      <c r="K296" s="13"/>
      <c r="L296" s="13"/>
      <c r="M296" s="13"/>
      <c r="N296" s="13"/>
      <c r="O296" s="13"/>
      <c r="P296" s="13"/>
      <c r="Q296" s="13"/>
      <c r="R296" s="13"/>
      <c r="S296" s="13"/>
      <c r="T296" s="13"/>
      <c r="U296" s="13"/>
      <c r="V296" s="13"/>
      <c r="W296" s="13"/>
      <c r="X296" s="13"/>
      <c r="Y296" s="13"/>
    </row>
    <row r="297" spans="1:25">
      <c r="A297" s="42" t="s">
        <v>22841</v>
      </c>
      <c r="B297" s="47" t="s">
        <v>22842</v>
      </c>
      <c r="C297" s="47" t="s">
        <v>22843</v>
      </c>
      <c r="D297" s="47" t="s">
        <v>22844</v>
      </c>
      <c r="E297" s="47" t="s">
        <v>22845</v>
      </c>
      <c r="F297" s="47" t="s">
        <v>22846</v>
      </c>
      <c r="G297" s="47" t="s">
        <v>22847</v>
      </c>
      <c r="H297" s="6" t="s">
        <v>22848</v>
      </c>
      <c r="I297" s="46" t="s">
        <v>22849</v>
      </c>
      <c r="J297" s="13"/>
      <c r="K297" s="13"/>
      <c r="L297" s="13"/>
      <c r="M297" s="13"/>
      <c r="N297" s="13"/>
      <c r="O297" s="13"/>
      <c r="P297" s="13"/>
      <c r="Q297" s="13"/>
      <c r="R297" s="13"/>
      <c r="S297" s="13"/>
      <c r="T297" s="13"/>
      <c r="U297" s="13"/>
      <c r="V297" s="13"/>
      <c r="W297" s="13"/>
      <c r="X297" s="13"/>
      <c r="Y297" s="13"/>
    </row>
    <row r="298" spans="1:25">
      <c r="A298" s="42" t="s">
        <v>22850</v>
      </c>
      <c r="B298" s="47" t="s">
        <v>22851</v>
      </c>
      <c r="C298" s="47" t="s">
        <v>22852</v>
      </c>
      <c r="D298" s="47" t="s">
        <v>22853</v>
      </c>
      <c r="E298" s="47" t="s">
        <v>22854</v>
      </c>
      <c r="F298" s="47" t="s">
        <v>22855</v>
      </c>
      <c r="G298" s="47" t="s">
        <v>22856</v>
      </c>
      <c r="H298" s="6" t="s">
        <v>22857</v>
      </c>
      <c r="I298" s="46" t="s">
        <v>22858</v>
      </c>
      <c r="J298" s="13"/>
      <c r="K298" s="13"/>
      <c r="L298" s="13"/>
      <c r="M298" s="13"/>
      <c r="N298" s="13"/>
      <c r="O298" s="13"/>
      <c r="P298" s="13"/>
      <c r="Q298" s="13"/>
      <c r="R298" s="13"/>
      <c r="S298" s="13"/>
      <c r="T298" s="13"/>
      <c r="U298" s="13"/>
      <c r="V298" s="13"/>
      <c r="W298" s="13"/>
      <c r="X298" s="13"/>
      <c r="Y298" s="13"/>
    </row>
    <row r="299" spans="1:25">
      <c r="A299" s="42" t="s">
        <v>22859</v>
      </c>
      <c r="B299" s="47" t="s">
        <v>22860</v>
      </c>
      <c r="C299" s="47" t="s">
        <v>22861</v>
      </c>
      <c r="D299" s="47" t="s">
        <v>22862</v>
      </c>
      <c r="E299" s="47" t="s">
        <v>22863</v>
      </c>
      <c r="F299" s="47" t="s">
        <v>22864</v>
      </c>
      <c r="G299" s="47" t="s">
        <v>22865</v>
      </c>
      <c r="H299" s="6" t="s">
        <v>22866</v>
      </c>
      <c r="I299" s="46" t="s">
        <v>22867</v>
      </c>
      <c r="J299" s="13"/>
      <c r="K299" s="13"/>
      <c r="L299" s="13"/>
      <c r="M299" s="13"/>
      <c r="N299" s="13"/>
      <c r="O299" s="13"/>
      <c r="P299" s="13"/>
      <c r="Q299" s="13"/>
      <c r="R299" s="13"/>
      <c r="S299" s="13"/>
      <c r="T299" s="13"/>
      <c r="U299" s="13"/>
      <c r="V299" s="13"/>
      <c r="W299" s="13"/>
      <c r="X299" s="13"/>
      <c r="Y299" s="13"/>
    </row>
    <row r="300" spans="1:25">
      <c r="A300" s="42" t="s">
        <v>22868</v>
      </c>
      <c r="B300" s="47" t="s">
        <v>22869</v>
      </c>
      <c r="C300" s="47" t="s">
        <v>22869</v>
      </c>
      <c r="D300" s="47" t="s">
        <v>22870</v>
      </c>
      <c r="E300" s="47" t="s">
        <v>22871</v>
      </c>
      <c r="F300" s="47" t="s">
        <v>22872</v>
      </c>
      <c r="G300" s="47" t="s">
        <v>22873</v>
      </c>
      <c r="H300" s="6" t="s">
        <v>22874</v>
      </c>
      <c r="I300" s="46" t="s">
        <v>22872</v>
      </c>
      <c r="J300" s="13"/>
      <c r="K300" s="13"/>
      <c r="L300" s="13"/>
      <c r="M300" s="13"/>
      <c r="N300" s="13"/>
      <c r="O300" s="13"/>
      <c r="P300" s="13"/>
      <c r="Q300" s="13"/>
      <c r="R300" s="13"/>
      <c r="S300" s="13"/>
      <c r="T300" s="13"/>
      <c r="U300" s="13"/>
      <c r="V300" s="13"/>
      <c r="W300" s="13"/>
      <c r="X300" s="13"/>
      <c r="Y300" s="13"/>
    </row>
    <row r="301" spans="1:25">
      <c r="A301" s="42" t="s">
        <v>22875</v>
      </c>
      <c r="B301" s="47" t="s">
        <v>22876</v>
      </c>
      <c r="C301" s="47" t="s">
        <v>22877</v>
      </c>
      <c r="D301" s="47" t="s">
        <v>22878</v>
      </c>
      <c r="E301" s="47" t="s">
        <v>22879</v>
      </c>
      <c r="F301" s="47" t="s">
        <v>22880</v>
      </c>
      <c r="G301" s="47" t="s">
        <v>22881</v>
      </c>
      <c r="H301" s="6" t="s">
        <v>22882</v>
      </c>
      <c r="I301" s="46" t="s">
        <v>22883</v>
      </c>
      <c r="J301" s="13"/>
      <c r="K301" s="13"/>
      <c r="L301" s="13"/>
      <c r="M301" s="13"/>
      <c r="N301" s="13"/>
      <c r="O301" s="13"/>
      <c r="P301" s="13"/>
      <c r="Q301" s="13"/>
      <c r="R301" s="13"/>
      <c r="S301" s="13"/>
      <c r="T301" s="13"/>
      <c r="U301" s="13"/>
      <c r="V301" s="13"/>
      <c r="W301" s="13"/>
      <c r="X301" s="13"/>
      <c r="Y301" s="13"/>
    </row>
    <row r="302" spans="1:25">
      <c r="A302" s="42" t="s">
        <v>22884</v>
      </c>
      <c r="B302" s="47" t="s">
        <v>22885</v>
      </c>
      <c r="C302" s="47" t="s">
        <v>22885</v>
      </c>
      <c r="D302" s="47" t="s">
        <v>22886</v>
      </c>
      <c r="E302" s="47" t="s">
        <v>22887</v>
      </c>
      <c r="F302" s="47" t="s">
        <v>22887</v>
      </c>
      <c r="G302" s="47" t="s">
        <v>22888</v>
      </c>
      <c r="H302" s="6" t="s">
        <v>22889</v>
      </c>
      <c r="I302" s="46" t="s">
        <v>22887</v>
      </c>
      <c r="J302" s="13"/>
      <c r="K302" s="13"/>
      <c r="L302" s="13"/>
      <c r="M302" s="13"/>
      <c r="N302" s="13"/>
      <c r="O302" s="13"/>
      <c r="P302" s="13"/>
      <c r="Q302" s="13"/>
      <c r="R302" s="13"/>
      <c r="S302" s="13"/>
      <c r="T302" s="13"/>
      <c r="U302" s="13"/>
      <c r="V302" s="13"/>
      <c r="W302" s="13"/>
      <c r="X302" s="13"/>
      <c r="Y302" s="13"/>
    </row>
    <row r="303" spans="1:25">
      <c r="A303" s="42" t="s">
        <v>22890</v>
      </c>
      <c r="B303" s="47" t="s">
        <v>22891</v>
      </c>
      <c r="C303" s="47" t="s">
        <v>22892</v>
      </c>
      <c r="D303" s="47" t="s">
        <v>22893</v>
      </c>
      <c r="E303" s="47" t="s">
        <v>22894</v>
      </c>
      <c r="F303" s="47" t="s">
        <v>22895</v>
      </c>
      <c r="G303" s="47" t="s">
        <v>22520</v>
      </c>
      <c r="H303" s="6" t="s">
        <v>22896</v>
      </c>
      <c r="I303" s="46" t="s">
        <v>22897</v>
      </c>
      <c r="J303" s="13"/>
      <c r="K303" s="13"/>
      <c r="L303" s="13"/>
      <c r="M303" s="13"/>
      <c r="N303" s="13"/>
      <c r="O303" s="13"/>
      <c r="P303" s="13"/>
      <c r="Q303" s="13"/>
      <c r="R303" s="13"/>
      <c r="S303" s="13"/>
      <c r="T303" s="13"/>
      <c r="U303" s="13"/>
      <c r="V303" s="13"/>
      <c r="W303" s="13"/>
      <c r="X303" s="13"/>
      <c r="Y303" s="13"/>
    </row>
    <row r="304" spans="1:25">
      <c r="A304" s="42" t="s">
        <v>22898</v>
      </c>
      <c r="B304" s="47" t="s">
        <v>8841</v>
      </c>
      <c r="C304" s="47" t="s">
        <v>20395</v>
      </c>
      <c r="D304" s="47" t="s">
        <v>8842</v>
      </c>
      <c r="E304" s="47" t="s">
        <v>8843</v>
      </c>
      <c r="F304" s="47" t="s">
        <v>8844</v>
      </c>
      <c r="G304" s="47" t="s">
        <v>22899</v>
      </c>
      <c r="H304" s="6" t="s">
        <v>8846</v>
      </c>
      <c r="I304" s="46" t="s">
        <v>8847</v>
      </c>
      <c r="J304" s="13"/>
      <c r="K304" s="13"/>
      <c r="L304" s="13"/>
      <c r="M304" s="13"/>
      <c r="N304" s="13"/>
      <c r="O304" s="13"/>
      <c r="P304" s="13"/>
      <c r="Q304" s="13"/>
      <c r="R304" s="13"/>
      <c r="S304" s="13"/>
      <c r="T304" s="13"/>
      <c r="U304" s="13"/>
      <c r="V304" s="13"/>
      <c r="W304" s="13"/>
      <c r="X304" s="13"/>
      <c r="Y304" s="13"/>
    </row>
    <row r="305" spans="1:25">
      <c r="A305" s="42" t="s">
        <v>22900</v>
      </c>
      <c r="B305" s="47" t="s">
        <v>21623</v>
      </c>
      <c r="C305" s="47" t="s">
        <v>22901</v>
      </c>
      <c r="D305" s="47" t="s">
        <v>22902</v>
      </c>
      <c r="E305" s="47" t="s">
        <v>21625</v>
      </c>
      <c r="F305" s="47" t="s">
        <v>22903</v>
      </c>
      <c r="G305" s="47" t="s">
        <v>21627</v>
      </c>
      <c r="H305" s="6" t="s">
        <v>21628</v>
      </c>
      <c r="I305" s="46" t="s">
        <v>21629</v>
      </c>
      <c r="J305" s="13"/>
      <c r="K305" s="13"/>
      <c r="L305" s="13"/>
      <c r="M305" s="13"/>
      <c r="N305" s="13"/>
      <c r="O305" s="13"/>
      <c r="P305" s="13"/>
      <c r="Q305" s="13"/>
      <c r="R305" s="13"/>
      <c r="S305" s="13"/>
      <c r="T305" s="13"/>
      <c r="U305" s="13"/>
      <c r="V305" s="13"/>
      <c r="W305" s="13"/>
      <c r="X305" s="13"/>
      <c r="Y305" s="13"/>
    </row>
    <row r="306" spans="1:25">
      <c r="A306" s="42" t="s">
        <v>22904</v>
      </c>
      <c r="B306" s="47" t="s">
        <v>22905</v>
      </c>
      <c r="C306" s="47" t="s">
        <v>22906</v>
      </c>
      <c r="D306" s="47" t="s">
        <v>22907</v>
      </c>
      <c r="E306" s="47" t="s">
        <v>22906</v>
      </c>
      <c r="F306" s="47" t="s">
        <v>9677</v>
      </c>
      <c r="G306" s="47" t="s">
        <v>22908</v>
      </c>
      <c r="H306" s="6" t="s">
        <v>22909</v>
      </c>
      <c r="I306" s="46" t="s">
        <v>22910</v>
      </c>
      <c r="J306" s="13"/>
      <c r="K306" s="13"/>
      <c r="L306" s="13"/>
      <c r="M306" s="13"/>
      <c r="N306" s="13"/>
      <c r="O306" s="13"/>
      <c r="P306" s="13"/>
      <c r="Q306" s="13"/>
      <c r="R306" s="13"/>
      <c r="S306" s="13"/>
      <c r="T306" s="13"/>
      <c r="U306" s="13"/>
      <c r="V306" s="13"/>
      <c r="W306" s="13"/>
      <c r="X306" s="13"/>
      <c r="Y306" s="13"/>
    </row>
    <row r="307" spans="1:25">
      <c r="A307" s="42" t="s">
        <v>22911</v>
      </c>
      <c r="B307" s="47" t="s">
        <v>22912</v>
      </c>
      <c r="C307" s="47" t="s">
        <v>22913</v>
      </c>
      <c r="D307" s="47" t="s">
        <v>22914</v>
      </c>
      <c r="E307" s="47" t="s">
        <v>22915</v>
      </c>
      <c r="F307" s="47" t="s">
        <v>22916</v>
      </c>
      <c r="G307" s="47" t="s">
        <v>22917</v>
      </c>
      <c r="H307" s="6" t="s">
        <v>22918</v>
      </c>
      <c r="I307" s="46" t="s">
        <v>22919</v>
      </c>
      <c r="J307" s="13"/>
      <c r="K307" s="13"/>
      <c r="L307" s="13"/>
      <c r="M307" s="13"/>
      <c r="N307" s="13"/>
      <c r="O307" s="13"/>
      <c r="P307" s="13"/>
      <c r="Q307" s="13"/>
      <c r="R307" s="13"/>
      <c r="S307" s="13"/>
      <c r="T307" s="13"/>
      <c r="U307" s="13"/>
      <c r="V307" s="13"/>
      <c r="W307" s="13"/>
      <c r="X307" s="13"/>
      <c r="Y307" s="13"/>
    </row>
    <row r="308" spans="1:25">
      <c r="A308" s="42" t="s">
        <v>22920</v>
      </c>
      <c r="B308" s="47" t="s">
        <v>7585</v>
      </c>
      <c r="C308" s="47" t="s">
        <v>7586</v>
      </c>
      <c r="D308" s="47" t="s">
        <v>7587</v>
      </c>
      <c r="E308" s="47" t="s">
        <v>7588</v>
      </c>
      <c r="F308" s="47" t="s">
        <v>7589</v>
      </c>
      <c r="G308" s="47" t="s">
        <v>9534</v>
      </c>
      <c r="H308" s="6" t="s">
        <v>7591</v>
      </c>
      <c r="I308" s="46" t="s">
        <v>22921</v>
      </c>
      <c r="J308" s="13"/>
      <c r="K308" s="13"/>
      <c r="L308" s="13"/>
      <c r="M308" s="13"/>
      <c r="N308" s="13"/>
      <c r="O308" s="13"/>
      <c r="P308" s="13"/>
      <c r="Q308" s="13"/>
      <c r="R308" s="13"/>
      <c r="S308" s="13"/>
      <c r="T308" s="13"/>
      <c r="U308" s="13"/>
      <c r="V308" s="13"/>
      <c r="W308" s="13"/>
      <c r="X308" s="13"/>
      <c r="Y308" s="13"/>
    </row>
    <row r="309" spans="1:25">
      <c r="A309" s="42" t="s">
        <v>22922</v>
      </c>
      <c r="B309" s="47" t="s">
        <v>13159</v>
      </c>
      <c r="C309" s="47" t="s">
        <v>13160</v>
      </c>
      <c r="D309" s="47" t="s">
        <v>22923</v>
      </c>
      <c r="E309" s="47" t="s">
        <v>13161</v>
      </c>
      <c r="F309" s="47" t="s">
        <v>22924</v>
      </c>
      <c r="G309" s="47" t="s">
        <v>22925</v>
      </c>
      <c r="H309" s="6" t="s">
        <v>22926</v>
      </c>
      <c r="I309" s="46" t="s">
        <v>22924</v>
      </c>
      <c r="J309" s="13"/>
      <c r="K309" s="13"/>
      <c r="L309" s="13"/>
      <c r="M309" s="13"/>
      <c r="N309" s="13"/>
      <c r="O309" s="13"/>
      <c r="P309" s="13"/>
      <c r="Q309" s="13"/>
      <c r="R309" s="13"/>
      <c r="S309" s="13"/>
      <c r="T309" s="13"/>
      <c r="U309" s="13"/>
      <c r="V309" s="13"/>
      <c r="W309" s="13"/>
      <c r="X309" s="13"/>
      <c r="Y309" s="13"/>
    </row>
    <row r="310" spans="1:25">
      <c r="A310" s="42" t="s">
        <v>22927</v>
      </c>
      <c r="B310" s="47" t="s">
        <v>7542</v>
      </c>
      <c r="C310" s="47" t="s">
        <v>8849</v>
      </c>
      <c r="D310" s="47" t="s">
        <v>8850</v>
      </c>
      <c r="E310" s="47" t="s">
        <v>7545</v>
      </c>
      <c r="F310" s="47" t="s">
        <v>7546</v>
      </c>
      <c r="G310" s="47" t="s">
        <v>22928</v>
      </c>
      <c r="H310" s="6" t="s">
        <v>7548</v>
      </c>
      <c r="I310" s="46" t="s">
        <v>7549</v>
      </c>
      <c r="J310" s="13"/>
      <c r="K310" s="13"/>
      <c r="L310" s="13"/>
      <c r="M310" s="13"/>
      <c r="N310" s="13"/>
      <c r="O310" s="13"/>
      <c r="P310" s="13"/>
      <c r="Q310" s="13"/>
      <c r="R310" s="13"/>
      <c r="S310" s="13"/>
      <c r="T310" s="13"/>
      <c r="U310" s="13"/>
      <c r="V310" s="13"/>
      <c r="W310" s="13"/>
      <c r="X310" s="13"/>
      <c r="Y310" s="13"/>
    </row>
    <row r="311" spans="1:25">
      <c r="A311" s="42" t="s">
        <v>22929</v>
      </c>
      <c r="B311" s="47" t="s">
        <v>8841</v>
      </c>
      <c r="C311" s="47" t="s">
        <v>22930</v>
      </c>
      <c r="D311" s="47" t="s">
        <v>7544</v>
      </c>
      <c r="E311" s="47" t="s">
        <v>8843</v>
      </c>
      <c r="F311" s="47" t="s">
        <v>8844</v>
      </c>
      <c r="G311" s="47" t="s">
        <v>22899</v>
      </c>
      <c r="H311" s="6" t="s">
        <v>8846</v>
      </c>
      <c r="I311" s="46" t="s">
        <v>8847</v>
      </c>
      <c r="J311" s="13"/>
      <c r="K311" s="13"/>
      <c r="L311" s="13"/>
      <c r="M311" s="13"/>
      <c r="N311" s="13"/>
      <c r="O311" s="13"/>
      <c r="P311" s="13"/>
      <c r="Q311" s="13"/>
      <c r="R311" s="13"/>
      <c r="S311" s="13"/>
      <c r="T311" s="13"/>
      <c r="U311" s="13"/>
      <c r="V311" s="13"/>
      <c r="W311" s="13"/>
      <c r="X311" s="13"/>
      <c r="Y311" s="13"/>
    </row>
    <row r="312" spans="1:25">
      <c r="A312" s="42" t="s">
        <v>22931</v>
      </c>
      <c r="B312" s="47" t="s">
        <v>22932</v>
      </c>
      <c r="C312" s="47" t="s">
        <v>22933</v>
      </c>
      <c r="D312" s="47" t="s">
        <v>22934</v>
      </c>
      <c r="E312" s="47" t="s">
        <v>22935</v>
      </c>
      <c r="F312" s="47" t="s">
        <v>22936</v>
      </c>
      <c r="G312" s="47" t="s">
        <v>22937</v>
      </c>
      <c r="H312" s="6" t="s">
        <v>22938</v>
      </c>
      <c r="I312" s="46" t="s">
        <v>22939</v>
      </c>
      <c r="J312" s="13"/>
      <c r="K312" s="13"/>
      <c r="L312" s="13"/>
      <c r="M312" s="13"/>
      <c r="N312" s="13"/>
      <c r="O312" s="13"/>
      <c r="P312" s="13"/>
      <c r="Q312" s="13"/>
      <c r="R312" s="13"/>
      <c r="S312" s="13"/>
      <c r="T312" s="13"/>
      <c r="U312" s="13"/>
      <c r="V312" s="13"/>
      <c r="W312" s="13"/>
      <c r="X312" s="13"/>
      <c r="Y312" s="13"/>
    </row>
    <row r="313" spans="1:25">
      <c r="A313" s="42" t="s">
        <v>22940</v>
      </c>
      <c r="B313" s="47" t="s">
        <v>22941</v>
      </c>
      <c r="C313" s="47" t="s">
        <v>22942</v>
      </c>
      <c r="D313" s="47" t="s">
        <v>22943</v>
      </c>
      <c r="E313" s="47" t="s">
        <v>22944</v>
      </c>
      <c r="F313" s="47" t="s">
        <v>22945</v>
      </c>
      <c r="G313" s="47" t="s">
        <v>22946</v>
      </c>
      <c r="H313" s="6" t="s">
        <v>22947</v>
      </c>
      <c r="I313" s="46" t="s">
        <v>22948</v>
      </c>
      <c r="J313" s="13"/>
      <c r="K313" s="13"/>
      <c r="L313" s="13"/>
      <c r="M313" s="13"/>
      <c r="N313" s="13"/>
      <c r="O313" s="13"/>
      <c r="P313" s="13"/>
      <c r="Q313" s="13"/>
      <c r="R313" s="13"/>
      <c r="S313" s="13"/>
      <c r="T313" s="13"/>
      <c r="U313" s="13"/>
      <c r="V313" s="13"/>
      <c r="W313" s="13"/>
      <c r="X313" s="13"/>
      <c r="Y313" s="13"/>
    </row>
    <row r="314" spans="1:25">
      <c r="A314" s="42" t="s">
        <v>22949</v>
      </c>
      <c r="B314" s="47" t="s">
        <v>22950</v>
      </c>
      <c r="C314" s="47" t="s">
        <v>22951</v>
      </c>
      <c r="D314" s="47" t="s">
        <v>22952</v>
      </c>
      <c r="E314" s="47" t="s">
        <v>22953</v>
      </c>
      <c r="F314" s="47" t="s">
        <v>22954</v>
      </c>
      <c r="G314" s="47" t="s">
        <v>22955</v>
      </c>
      <c r="H314" s="6" t="s">
        <v>22956</v>
      </c>
      <c r="I314" s="46" t="s">
        <v>22957</v>
      </c>
      <c r="J314" s="13"/>
      <c r="K314" s="13"/>
      <c r="L314" s="13"/>
      <c r="M314" s="13"/>
      <c r="N314" s="13"/>
      <c r="O314" s="13"/>
      <c r="P314" s="13"/>
      <c r="Q314" s="13"/>
      <c r="R314" s="13"/>
      <c r="S314" s="13"/>
      <c r="T314" s="13"/>
      <c r="U314" s="13"/>
      <c r="V314" s="13"/>
      <c r="W314" s="13"/>
      <c r="X314" s="13"/>
      <c r="Y314" s="13"/>
    </row>
    <row r="315" spans="1:25">
      <c r="A315" s="42" t="s">
        <v>22958</v>
      </c>
      <c r="B315" s="5" t="s">
        <v>22959</v>
      </c>
      <c r="C315" s="5" t="s">
        <v>22960</v>
      </c>
      <c r="D315" s="5" t="s">
        <v>22961</v>
      </c>
      <c r="E315" s="5" t="s">
        <v>22962</v>
      </c>
      <c r="F315" s="5" t="s">
        <v>22963</v>
      </c>
      <c r="G315" s="5" t="s">
        <v>22964</v>
      </c>
      <c r="H315" s="6" t="s">
        <v>22965</v>
      </c>
      <c r="I315" s="7" t="s">
        <v>22966</v>
      </c>
      <c r="J315" s="13"/>
      <c r="K315" s="13"/>
      <c r="L315" s="13"/>
      <c r="M315" s="13"/>
      <c r="N315" s="13"/>
      <c r="O315" s="13"/>
      <c r="P315" s="13"/>
      <c r="Q315" s="13"/>
      <c r="R315" s="13"/>
      <c r="S315" s="13"/>
      <c r="T315" s="13"/>
      <c r="U315" s="13"/>
      <c r="V315" s="13"/>
      <c r="W315" s="13"/>
      <c r="X315" s="13"/>
      <c r="Y315" s="13"/>
    </row>
    <row r="316" spans="1:25">
      <c r="A316" s="42" t="s">
        <v>22967</v>
      </c>
      <c r="B316" s="13" t="s">
        <v>22968</v>
      </c>
      <c r="C316" s="13" t="s">
        <v>22969</v>
      </c>
      <c r="D316" s="5" t="s">
        <v>22970</v>
      </c>
      <c r="E316" s="5" t="s">
        <v>22971</v>
      </c>
      <c r="F316" s="5" t="s">
        <v>22972</v>
      </c>
      <c r="G316" s="5" t="s">
        <v>22973</v>
      </c>
      <c r="H316" s="6" t="s">
        <v>22974</v>
      </c>
      <c r="I316" s="7" t="s">
        <v>22975</v>
      </c>
      <c r="J316" s="13"/>
      <c r="K316" s="13"/>
      <c r="L316" s="13"/>
      <c r="M316" s="13"/>
      <c r="N316" s="13"/>
      <c r="O316" s="13"/>
      <c r="P316" s="13"/>
      <c r="Q316" s="13"/>
      <c r="R316" s="13"/>
      <c r="S316" s="13"/>
      <c r="T316" s="13"/>
      <c r="U316" s="13"/>
      <c r="V316" s="13"/>
      <c r="W316" s="13"/>
      <c r="X316" s="13"/>
      <c r="Y316" s="13"/>
    </row>
    <row r="317" spans="1:25">
      <c r="A317" s="42" t="s">
        <v>22976</v>
      </c>
      <c r="B317" s="13" t="s">
        <v>22977</v>
      </c>
      <c r="C317" s="4" t="s">
        <v>22978</v>
      </c>
      <c r="D317" s="4" t="s">
        <v>22979</v>
      </c>
      <c r="E317" s="4" t="s">
        <v>22980</v>
      </c>
      <c r="F317" s="4" t="s">
        <v>22981</v>
      </c>
      <c r="G317" s="5" t="s">
        <v>22982</v>
      </c>
      <c r="H317" s="6" t="s">
        <v>22983</v>
      </c>
      <c r="I317" s="7" t="s">
        <v>22984</v>
      </c>
      <c r="J317" s="13"/>
      <c r="K317" s="13"/>
      <c r="L317" s="13"/>
      <c r="M317" s="13"/>
      <c r="N317" s="13"/>
      <c r="O317" s="13"/>
      <c r="P317" s="13"/>
      <c r="Q317" s="13"/>
      <c r="R317" s="13"/>
      <c r="S317" s="13"/>
      <c r="T317" s="13"/>
      <c r="U317" s="13"/>
      <c r="V317" s="13"/>
      <c r="W317" s="13"/>
      <c r="X317" s="13"/>
      <c r="Y317" s="13"/>
    </row>
    <row r="318" spans="1:25">
      <c r="A318" s="42" t="s">
        <v>22985</v>
      </c>
      <c r="B318" s="13" t="s">
        <v>22986</v>
      </c>
      <c r="C318" s="13" t="s">
        <v>22987</v>
      </c>
      <c r="D318" s="13" t="s">
        <v>22988</v>
      </c>
      <c r="E318" s="13" t="s">
        <v>22989</v>
      </c>
      <c r="F318" s="13" t="s">
        <v>22990</v>
      </c>
      <c r="G318" s="5" t="s">
        <v>22991</v>
      </c>
      <c r="H318" s="6" t="s">
        <v>22992</v>
      </c>
      <c r="I318" s="7" t="s">
        <v>22993</v>
      </c>
      <c r="J318" s="13"/>
      <c r="K318" s="13"/>
      <c r="L318" s="13"/>
      <c r="M318" s="13"/>
      <c r="N318" s="13"/>
      <c r="O318" s="13"/>
      <c r="P318" s="13"/>
      <c r="Q318" s="13"/>
      <c r="R318" s="13"/>
      <c r="S318" s="13"/>
      <c r="T318" s="13"/>
      <c r="U318" s="13"/>
      <c r="V318" s="13"/>
      <c r="W318" s="13"/>
      <c r="X318" s="13"/>
      <c r="Y318" s="13"/>
    </row>
    <row r="319" spans="1:25">
      <c r="A319" s="42" t="s">
        <v>22994</v>
      </c>
      <c r="B319" s="13" t="s">
        <v>20750</v>
      </c>
      <c r="C319" s="13" t="s">
        <v>20750</v>
      </c>
      <c r="D319" s="13" t="s">
        <v>20750</v>
      </c>
      <c r="E319" s="13" t="s">
        <v>20750</v>
      </c>
      <c r="F319" s="13" t="s">
        <v>20750</v>
      </c>
      <c r="G319" s="5" t="s">
        <v>20750</v>
      </c>
      <c r="H319" s="6" t="s">
        <v>20750</v>
      </c>
      <c r="I319" s="7" t="s">
        <v>20750</v>
      </c>
      <c r="J319" s="13"/>
      <c r="K319" s="13"/>
      <c r="L319" s="13"/>
      <c r="M319" s="13"/>
      <c r="N319" s="13"/>
      <c r="O319" s="13"/>
      <c r="P319" s="13"/>
      <c r="Q319" s="13"/>
      <c r="R319" s="13"/>
      <c r="S319" s="13"/>
      <c r="T319" s="13"/>
      <c r="U319" s="13"/>
      <c r="V319" s="13"/>
      <c r="W319" s="13"/>
      <c r="X319" s="13"/>
      <c r="Y319" s="13"/>
    </row>
    <row r="320" spans="1:25">
      <c r="A320" s="42" t="s">
        <v>22995</v>
      </c>
      <c r="B320" s="13" t="s">
        <v>3717</v>
      </c>
      <c r="C320" s="13" t="s">
        <v>3718</v>
      </c>
      <c r="D320" s="13" t="s">
        <v>3717</v>
      </c>
      <c r="E320" s="41" t="s">
        <v>3719</v>
      </c>
      <c r="F320" s="13" t="s">
        <v>3720</v>
      </c>
      <c r="G320" s="5" t="s">
        <v>3721</v>
      </c>
      <c r="H320" s="6" t="s">
        <v>3722</v>
      </c>
      <c r="I320" s="7" t="s">
        <v>3720</v>
      </c>
      <c r="J320" s="13"/>
      <c r="K320" s="13"/>
      <c r="L320" s="13"/>
      <c r="M320" s="13"/>
      <c r="N320" s="13"/>
      <c r="O320" s="13"/>
      <c r="P320" s="13"/>
      <c r="Q320" s="13"/>
      <c r="R320" s="13"/>
      <c r="S320" s="13"/>
      <c r="T320" s="13"/>
      <c r="U320" s="13"/>
      <c r="V320" s="13"/>
      <c r="W320" s="13"/>
      <c r="X320" s="13"/>
      <c r="Y320" s="13"/>
    </row>
    <row r="321" spans="1:25">
      <c r="A321" s="42" t="s">
        <v>22996</v>
      </c>
      <c r="B321" s="24" t="s">
        <v>20748</v>
      </c>
      <c r="C321" s="24" t="s">
        <v>20748</v>
      </c>
      <c r="D321" s="24" t="s">
        <v>20748</v>
      </c>
      <c r="E321" s="24" t="s">
        <v>20748</v>
      </c>
      <c r="F321" s="24" t="s">
        <v>20748</v>
      </c>
      <c r="G321" s="24" t="s">
        <v>20748</v>
      </c>
      <c r="H321" s="6" t="s">
        <v>20748</v>
      </c>
      <c r="I321" s="48" t="s">
        <v>20748</v>
      </c>
      <c r="J321" s="13"/>
      <c r="K321" s="13"/>
      <c r="L321" s="13"/>
      <c r="M321" s="13"/>
      <c r="N321" s="13"/>
      <c r="O321" s="13"/>
      <c r="P321" s="13"/>
      <c r="Q321" s="13"/>
      <c r="R321" s="13"/>
      <c r="S321" s="13"/>
      <c r="T321" s="13"/>
      <c r="U321" s="13"/>
      <c r="V321" s="13"/>
      <c r="W321" s="13"/>
      <c r="X321" s="13"/>
      <c r="Y321" s="13"/>
    </row>
    <row r="322" spans="1:25">
      <c r="A322" s="42" t="s">
        <v>22997</v>
      </c>
      <c r="B322" s="24" t="s">
        <v>22998</v>
      </c>
      <c r="C322" s="24" t="s">
        <v>22998</v>
      </c>
      <c r="D322" s="24" t="s">
        <v>22998</v>
      </c>
      <c r="E322" s="24" t="s">
        <v>22998</v>
      </c>
      <c r="F322" s="24" t="s">
        <v>22998</v>
      </c>
      <c r="G322" s="24" t="s">
        <v>22998</v>
      </c>
      <c r="H322" s="6" t="s">
        <v>22998</v>
      </c>
      <c r="I322" s="48" t="s">
        <v>22998</v>
      </c>
      <c r="J322" s="13"/>
      <c r="K322" s="13"/>
      <c r="L322" s="13"/>
      <c r="M322" s="13"/>
      <c r="N322" s="13"/>
      <c r="O322" s="13"/>
      <c r="P322" s="13"/>
      <c r="Q322" s="13"/>
      <c r="R322" s="13"/>
      <c r="S322" s="13"/>
      <c r="T322" s="13"/>
      <c r="U322" s="13"/>
      <c r="V322" s="13"/>
      <c r="W322" s="13"/>
      <c r="X322" s="13"/>
      <c r="Y322" s="13"/>
    </row>
    <row r="323" spans="1:25">
      <c r="A323" s="42" t="s">
        <v>22999</v>
      </c>
      <c r="B323" s="13" t="s">
        <v>23000</v>
      </c>
      <c r="C323" s="13" t="s">
        <v>23001</v>
      </c>
      <c r="D323" s="111" t="s">
        <v>23002</v>
      </c>
      <c r="E323" s="111" t="s">
        <v>23003</v>
      </c>
      <c r="F323" s="111" t="s">
        <v>23004</v>
      </c>
      <c r="G323" s="5" t="s">
        <v>23005</v>
      </c>
      <c r="H323" s="6" t="s">
        <v>23006</v>
      </c>
      <c r="I323" s="7" t="s">
        <v>23007</v>
      </c>
      <c r="J323" s="13"/>
      <c r="K323" s="13"/>
      <c r="L323" s="13"/>
      <c r="M323" s="13"/>
      <c r="N323" s="13"/>
      <c r="O323" s="13"/>
      <c r="P323" s="13"/>
      <c r="Q323" s="13"/>
      <c r="R323" s="13"/>
      <c r="S323" s="13"/>
      <c r="T323" s="13"/>
      <c r="U323" s="13"/>
      <c r="V323" s="13"/>
      <c r="W323" s="13"/>
      <c r="X323" s="13"/>
      <c r="Y323" s="13"/>
    </row>
    <row r="324" spans="1:25">
      <c r="A324" s="42" t="s">
        <v>23008</v>
      </c>
      <c r="B324" s="13" t="s">
        <v>23009</v>
      </c>
      <c r="C324" s="13" t="s">
        <v>23010</v>
      </c>
      <c r="D324" s="111" t="s">
        <v>23011</v>
      </c>
      <c r="E324" s="111" t="s">
        <v>23012</v>
      </c>
      <c r="F324" s="111" t="s">
        <v>23013</v>
      </c>
      <c r="G324" s="5" t="s">
        <v>23014</v>
      </c>
      <c r="H324" s="6" t="s">
        <v>23015</v>
      </c>
      <c r="I324" s="7" t="s">
        <v>2506</v>
      </c>
      <c r="J324" s="13"/>
      <c r="K324" s="13"/>
      <c r="L324" s="13"/>
      <c r="M324" s="13"/>
      <c r="N324" s="13"/>
      <c r="O324" s="13"/>
      <c r="P324" s="13"/>
      <c r="Q324" s="13"/>
      <c r="R324" s="13"/>
      <c r="S324" s="13"/>
      <c r="T324" s="13"/>
      <c r="U324" s="13"/>
      <c r="V324" s="13"/>
      <c r="W324" s="13"/>
      <c r="X324" s="13"/>
      <c r="Y324" s="13"/>
    </row>
    <row r="325" spans="1:25">
      <c r="A325" s="42" t="s">
        <v>23016</v>
      </c>
      <c r="B325" s="13" t="s">
        <v>23017</v>
      </c>
      <c r="C325" s="13" t="s">
        <v>23018</v>
      </c>
      <c r="D325" s="111" t="s">
        <v>23019</v>
      </c>
      <c r="E325" s="111" t="s">
        <v>23020</v>
      </c>
      <c r="F325" s="111" t="s">
        <v>23021</v>
      </c>
      <c r="G325" s="5" t="s">
        <v>23022</v>
      </c>
      <c r="H325" s="6" t="s">
        <v>23023</v>
      </c>
      <c r="I325" s="7" t="s">
        <v>23024</v>
      </c>
      <c r="J325" s="13"/>
      <c r="K325" s="13"/>
      <c r="L325" s="13"/>
      <c r="M325" s="13"/>
      <c r="N325" s="13"/>
      <c r="O325" s="13"/>
      <c r="P325" s="13"/>
      <c r="Q325" s="13"/>
      <c r="R325" s="13"/>
      <c r="S325" s="13"/>
      <c r="T325" s="13"/>
      <c r="U325" s="13"/>
      <c r="V325" s="13"/>
      <c r="W325" s="13"/>
      <c r="X325" s="13"/>
      <c r="Y325" s="13"/>
    </row>
    <row r="326" spans="1:25">
      <c r="A326" s="42" t="s">
        <v>23025</v>
      </c>
      <c r="B326" s="13" t="s">
        <v>23026</v>
      </c>
      <c r="C326" s="13" t="s">
        <v>23027</v>
      </c>
      <c r="D326" s="111" t="s">
        <v>23028</v>
      </c>
      <c r="E326" s="111" t="s">
        <v>23029</v>
      </c>
      <c r="F326" s="111" t="s">
        <v>23030</v>
      </c>
      <c r="G326" s="5" t="s">
        <v>23031</v>
      </c>
      <c r="H326" s="6" t="s">
        <v>23032</v>
      </c>
      <c r="I326" s="7" t="s">
        <v>23033</v>
      </c>
      <c r="J326" s="13"/>
      <c r="K326" s="13"/>
      <c r="L326" s="13"/>
      <c r="M326" s="13"/>
      <c r="N326" s="13"/>
      <c r="O326" s="13"/>
      <c r="P326" s="13"/>
      <c r="Q326" s="13"/>
      <c r="R326" s="13"/>
      <c r="S326" s="13"/>
      <c r="T326" s="13"/>
      <c r="U326" s="13"/>
      <c r="V326" s="13"/>
      <c r="W326" s="13"/>
      <c r="X326" s="13"/>
      <c r="Y326" s="13"/>
    </row>
    <row r="327" spans="1:25">
      <c r="A327" s="42" t="s">
        <v>23034</v>
      </c>
      <c r="B327" s="13" t="s">
        <v>23035</v>
      </c>
      <c r="C327" s="13" t="s">
        <v>23036</v>
      </c>
      <c r="D327" s="111" t="s">
        <v>23037</v>
      </c>
      <c r="E327" s="111" t="s">
        <v>23038</v>
      </c>
      <c r="F327" s="111" t="s">
        <v>23039</v>
      </c>
      <c r="G327" s="5" t="s">
        <v>23040</v>
      </c>
      <c r="H327" s="6" t="s">
        <v>23041</v>
      </c>
      <c r="I327" s="7" t="s">
        <v>23042</v>
      </c>
      <c r="J327" s="13"/>
      <c r="K327" s="13"/>
      <c r="L327" s="13"/>
      <c r="M327" s="13"/>
      <c r="N327" s="13"/>
      <c r="O327" s="13"/>
      <c r="P327" s="13"/>
      <c r="Q327" s="13"/>
      <c r="R327" s="13"/>
      <c r="S327" s="13"/>
      <c r="T327" s="13"/>
      <c r="U327" s="13"/>
      <c r="V327" s="13"/>
      <c r="W327" s="13"/>
      <c r="X327" s="13"/>
      <c r="Y327" s="13"/>
    </row>
    <row r="328" spans="1:25">
      <c r="A328" s="42" t="s">
        <v>23043</v>
      </c>
      <c r="B328" s="13" t="s">
        <v>23044</v>
      </c>
      <c r="C328" s="13" t="s">
        <v>23044</v>
      </c>
      <c r="D328" s="111" t="s">
        <v>23044</v>
      </c>
      <c r="E328" s="111" t="s">
        <v>23044</v>
      </c>
      <c r="F328" s="111" t="s">
        <v>23045</v>
      </c>
      <c r="G328" s="5" t="s">
        <v>23046</v>
      </c>
      <c r="H328" s="6" t="s">
        <v>23047</v>
      </c>
      <c r="I328" s="7" t="s">
        <v>23044</v>
      </c>
      <c r="J328" s="13"/>
      <c r="K328" s="13"/>
      <c r="L328" s="13"/>
      <c r="M328" s="13"/>
      <c r="N328" s="13"/>
      <c r="O328" s="13"/>
      <c r="P328" s="13"/>
      <c r="Q328" s="13"/>
      <c r="R328" s="13"/>
      <c r="S328" s="13"/>
      <c r="T328" s="13"/>
      <c r="U328" s="13"/>
      <c r="V328" s="13"/>
      <c r="W328" s="13"/>
      <c r="X328" s="13"/>
      <c r="Y328" s="13"/>
    </row>
    <row r="329" spans="1:25">
      <c r="A329" s="42" t="s">
        <v>23048</v>
      </c>
      <c r="B329" s="13" t="s">
        <v>23049</v>
      </c>
      <c r="C329" s="13" t="s">
        <v>23050</v>
      </c>
      <c r="D329" s="111" t="s">
        <v>23051</v>
      </c>
      <c r="E329" s="111" t="s">
        <v>23052</v>
      </c>
      <c r="F329" s="111" t="s">
        <v>23053</v>
      </c>
      <c r="G329" s="5" t="s">
        <v>23054</v>
      </c>
      <c r="H329" s="6" t="s">
        <v>23055</v>
      </c>
      <c r="I329" s="7" t="s">
        <v>23056</v>
      </c>
      <c r="J329" s="13"/>
      <c r="K329" s="13"/>
      <c r="L329" s="13"/>
      <c r="M329" s="13"/>
      <c r="N329" s="13"/>
      <c r="O329" s="13"/>
      <c r="P329" s="13"/>
      <c r="Q329" s="13"/>
      <c r="R329" s="13"/>
      <c r="S329" s="13"/>
      <c r="T329" s="13"/>
      <c r="U329" s="13"/>
      <c r="V329" s="13"/>
      <c r="W329" s="13"/>
      <c r="X329" s="13"/>
      <c r="Y329" s="13"/>
    </row>
    <row r="330" spans="1:25">
      <c r="A330" s="42" t="s">
        <v>23057</v>
      </c>
      <c r="B330" s="13" t="s">
        <v>23058</v>
      </c>
      <c r="C330" s="13" t="s">
        <v>23059</v>
      </c>
      <c r="D330" s="111" t="s">
        <v>23060</v>
      </c>
      <c r="E330" s="111" t="s">
        <v>23061</v>
      </c>
      <c r="F330" s="111" t="s">
        <v>23062</v>
      </c>
      <c r="G330" s="5" t="s">
        <v>23063</v>
      </c>
      <c r="H330" s="6" t="s">
        <v>23064</v>
      </c>
      <c r="I330" s="7" t="s">
        <v>23065</v>
      </c>
      <c r="J330" s="13"/>
      <c r="K330" s="13"/>
      <c r="L330" s="13"/>
      <c r="M330" s="13"/>
      <c r="N330" s="13"/>
      <c r="O330" s="13"/>
      <c r="P330" s="13"/>
      <c r="Q330" s="13"/>
      <c r="R330" s="13"/>
      <c r="S330" s="13"/>
      <c r="T330" s="13"/>
      <c r="U330" s="13"/>
      <c r="V330" s="13"/>
      <c r="W330" s="13"/>
      <c r="X330" s="13"/>
      <c r="Y330" s="13"/>
    </row>
    <row r="331" spans="1:25">
      <c r="A331" s="42" t="s">
        <v>23066</v>
      </c>
      <c r="B331" s="97" t="s">
        <v>23067</v>
      </c>
      <c r="C331" s="13" t="s">
        <v>19680</v>
      </c>
      <c r="D331" s="111" t="s">
        <v>23068</v>
      </c>
      <c r="E331" s="111" t="s">
        <v>23069</v>
      </c>
      <c r="F331" s="111" t="s">
        <v>19683</v>
      </c>
      <c r="G331" s="5" t="s">
        <v>19684</v>
      </c>
      <c r="H331" s="6" t="s">
        <v>19685</v>
      </c>
      <c r="I331" s="7" t="s">
        <v>23070</v>
      </c>
      <c r="J331" s="13"/>
      <c r="K331" s="13"/>
      <c r="L331" s="13"/>
      <c r="M331" s="13"/>
      <c r="N331" s="13"/>
      <c r="O331" s="13"/>
      <c r="P331" s="13"/>
      <c r="Q331" s="13"/>
      <c r="R331" s="13"/>
      <c r="S331" s="13"/>
      <c r="T331" s="13"/>
      <c r="U331" s="13"/>
      <c r="V331" s="13"/>
      <c r="W331" s="13"/>
      <c r="X331" s="13"/>
      <c r="Y331" s="13"/>
    </row>
    <row r="332" spans="1:25">
      <c r="A332" s="42" t="s">
        <v>23071</v>
      </c>
      <c r="B332" s="97" t="s">
        <v>23072</v>
      </c>
      <c r="C332" s="13" t="s">
        <v>19698</v>
      </c>
      <c r="D332" s="111" t="s">
        <v>19699</v>
      </c>
      <c r="E332" s="111" t="s">
        <v>19700</v>
      </c>
      <c r="F332" s="111" t="s">
        <v>19701</v>
      </c>
      <c r="G332" s="5" t="s">
        <v>23073</v>
      </c>
      <c r="H332" s="6" t="s">
        <v>19703</v>
      </c>
      <c r="I332" s="7" t="s">
        <v>23074</v>
      </c>
      <c r="J332" s="13"/>
      <c r="K332" s="13"/>
      <c r="L332" s="13"/>
      <c r="M332" s="13"/>
      <c r="N332" s="13"/>
      <c r="O332" s="13"/>
      <c r="P332" s="13"/>
      <c r="Q332" s="13"/>
      <c r="R332" s="13"/>
      <c r="S332" s="13"/>
      <c r="T332" s="13"/>
      <c r="U332" s="13"/>
      <c r="V332" s="13"/>
      <c r="W332" s="13"/>
      <c r="X332" s="13"/>
      <c r="Y332" s="13"/>
    </row>
    <row r="333" spans="1:25">
      <c r="A333" s="42" t="s">
        <v>23075</v>
      </c>
      <c r="B333" s="97" t="s">
        <v>23076</v>
      </c>
      <c r="C333" s="13" t="s">
        <v>23077</v>
      </c>
      <c r="D333" s="111" t="s">
        <v>19717</v>
      </c>
      <c r="E333" s="111" t="s">
        <v>23078</v>
      </c>
      <c r="F333" s="111" t="s">
        <v>23079</v>
      </c>
      <c r="G333" s="5" t="s">
        <v>19702</v>
      </c>
      <c r="H333" s="6" t="s">
        <v>23080</v>
      </c>
      <c r="I333" s="7" t="s">
        <v>23081</v>
      </c>
      <c r="J333" s="13"/>
      <c r="K333" s="13"/>
      <c r="L333" s="13"/>
      <c r="M333" s="13"/>
      <c r="N333" s="13"/>
      <c r="O333" s="13"/>
      <c r="P333" s="13"/>
      <c r="Q333" s="13"/>
      <c r="R333" s="13"/>
      <c r="S333" s="13"/>
      <c r="T333" s="13"/>
      <c r="U333" s="13"/>
      <c r="V333" s="13"/>
      <c r="W333" s="13"/>
      <c r="X333" s="13"/>
      <c r="Y333" s="13"/>
    </row>
    <row r="334" spans="1:25">
      <c r="A334" s="42" t="s">
        <v>23082</v>
      </c>
      <c r="B334" s="97" t="s">
        <v>23083</v>
      </c>
      <c r="C334" s="13" t="s">
        <v>20606</v>
      </c>
      <c r="D334" s="111" t="s">
        <v>23084</v>
      </c>
      <c r="E334" s="111" t="s">
        <v>20608</v>
      </c>
      <c r="F334" s="111" t="s">
        <v>20605</v>
      </c>
      <c r="G334" s="5" t="s">
        <v>20610</v>
      </c>
      <c r="H334" s="6" t="s">
        <v>20611</v>
      </c>
      <c r="I334" s="7" t="s">
        <v>23085</v>
      </c>
      <c r="J334" s="13"/>
      <c r="K334" s="13"/>
      <c r="L334" s="13"/>
      <c r="M334" s="13"/>
      <c r="N334" s="13"/>
      <c r="O334" s="13"/>
      <c r="P334" s="13"/>
      <c r="Q334" s="13"/>
      <c r="R334" s="13"/>
      <c r="S334" s="13"/>
      <c r="T334" s="13"/>
      <c r="U334" s="13"/>
      <c r="V334" s="13"/>
      <c r="W334" s="13"/>
      <c r="X334" s="13"/>
      <c r="Y334" s="13"/>
    </row>
    <row r="335" spans="1:25">
      <c r="A335" s="42" t="s">
        <v>23086</v>
      </c>
      <c r="B335" s="97" t="s">
        <v>23087</v>
      </c>
      <c r="C335" s="13" t="s">
        <v>23088</v>
      </c>
      <c r="D335" s="111" t="s">
        <v>23089</v>
      </c>
      <c r="E335" s="111" t="s">
        <v>23090</v>
      </c>
      <c r="F335" s="111" t="s">
        <v>23091</v>
      </c>
      <c r="G335" s="5" t="s">
        <v>23092</v>
      </c>
      <c r="H335" s="6" t="s">
        <v>23093</v>
      </c>
      <c r="I335" s="7" t="s">
        <v>23094</v>
      </c>
      <c r="J335" s="13"/>
      <c r="K335" s="13"/>
      <c r="L335" s="13"/>
      <c r="M335" s="13"/>
      <c r="N335" s="13"/>
      <c r="O335" s="13"/>
      <c r="P335" s="13"/>
      <c r="Q335" s="13"/>
      <c r="R335" s="13"/>
      <c r="S335" s="13"/>
      <c r="T335" s="13"/>
      <c r="U335" s="13"/>
      <c r="V335" s="13"/>
      <c r="W335" s="13"/>
      <c r="X335" s="13"/>
      <c r="Y335" s="13"/>
    </row>
    <row r="336" spans="1:25">
      <c r="A336" s="42" t="s">
        <v>23095</v>
      </c>
      <c r="B336" s="97" t="s">
        <v>23096</v>
      </c>
      <c r="C336" s="13" t="s">
        <v>23097</v>
      </c>
      <c r="D336" s="111" t="s">
        <v>23098</v>
      </c>
      <c r="E336" s="111" t="s">
        <v>23099</v>
      </c>
      <c r="F336" s="111" t="s">
        <v>23100</v>
      </c>
      <c r="G336" s="5" t="s">
        <v>19726</v>
      </c>
      <c r="H336" s="6" t="s">
        <v>23101</v>
      </c>
      <c r="I336" s="7" t="s">
        <v>23102</v>
      </c>
      <c r="J336" s="13"/>
      <c r="K336" s="13"/>
      <c r="L336" s="13"/>
      <c r="M336" s="13"/>
      <c r="N336" s="13"/>
      <c r="O336" s="13"/>
      <c r="P336" s="13"/>
      <c r="Q336" s="13"/>
      <c r="R336" s="13"/>
      <c r="S336" s="13"/>
      <c r="T336" s="13"/>
      <c r="U336" s="13"/>
      <c r="V336" s="13"/>
      <c r="W336" s="13"/>
      <c r="X336" s="13"/>
      <c r="Y336" s="13"/>
    </row>
    <row r="337" spans="1:25">
      <c r="A337" s="42" t="s">
        <v>23103</v>
      </c>
      <c r="B337" s="97" t="s">
        <v>23104</v>
      </c>
      <c r="C337" s="13" t="s">
        <v>23105</v>
      </c>
      <c r="D337" s="111" t="s">
        <v>23106</v>
      </c>
      <c r="E337" s="111" t="s">
        <v>23107</v>
      </c>
      <c r="F337" s="111" t="s">
        <v>23108</v>
      </c>
      <c r="G337" s="5" t="s">
        <v>14956</v>
      </c>
      <c r="H337" s="6" t="s">
        <v>23109</v>
      </c>
      <c r="I337" s="7" t="s">
        <v>23110</v>
      </c>
      <c r="J337" s="13"/>
      <c r="K337" s="13"/>
      <c r="L337" s="13"/>
      <c r="M337" s="13"/>
      <c r="N337" s="13"/>
      <c r="O337" s="13"/>
      <c r="P337" s="13"/>
      <c r="Q337" s="13"/>
      <c r="R337" s="13"/>
      <c r="S337" s="13"/>
      <c r="T337" s="13"/>
      <c r="U337" s="13"/>
      <c r="V337" s="13"/>
      <c r="W337" s="13"/>
      <c r="X337" s="13"/>
      <c r="Y337" s="13"/>
    </row>
    <row r="338" spans="1:25">
      <c r="A338" s="42" t="s">
        <v>23111</v>
      </c>
      <c r="B338" s="97" t="s">
        <v>23112</v>
      </c>
      <c r="C338" s="13" t="s">
        <v>23113</v>
      </c>
      <c r="D338" s="111" t="s">
        <v>23114</v>
      </c>
      <c r="E338" s="111" t="s">
        <v>23115</v>
      </c>
      <c r="F338" s="111" t="s">
        <v>23116</v>
      </c>
      <c r="G338" s="5" t="s">
        <v>23117</v>
      </c>
      <c r="H338" s="6" t="s">
        <v>23118</v>
      </c>
      <c r="I338" s="7" t="s">
        <v>23119</v>
      </c>
      <c r="J338" s="13"/>
      <c r="K338" s="13"/>
      <c r="L338" s="13"/>
      <c r="M338" s="13"/>
      <c r="N338" s="13"/>
      <c r="O338" s="13"/>
      <c r="P338" s="13"/>
      <c r="Q338" s="13"/>
      <c r="R338" s="13"/>
      <c r="S338" s="13"/>
      <c r="T338" s="13"/>
      <c r="U338" s="13"/>
      <c r="V338" s="13"/>
      <c r="W338" s="13"/>
      <c r="X338" s="13"/>
      <c r="Y338" s="13"/>
    </row>
    <row r="339" spans="1:25">
      <c r="A339" s="42" t="s">
        <v>23120</v>
      </c>
      <c r="B339" s="97" t="s">
        <v>23121</v>
      </c>
      <c r="C339" s="13" t="s">
        <v>23122</v>
      </c>
      <c r="D339" s="111" t="s">
        <v>23123</v>
      </c>
      <c r="E339" s="111" t="s">
        <v>23124</v>
      </c>
      <c r="F339" s="111" t="s">
        <v>23125</v>
      </c>
      <c r="G339" s="24" t="s">
        <v>23126</v>
      </c>
      <c r="H339" s="6" t="s">
        <v>23127</v>
      </c>
      <c r="I339" s="48" t="s">
        <v>23128</v>
      </c>
      <c r="J339" s="13"/>
      <c r="K339" s="13"/>
      <c r="L339" s="13"/>
      <c r="M339" s="13"/>
      <c r="N339" s="13"/>
      <c r="O339" s="13"/>
      <c r="P339" s="13"/>
      <c r="Q339" s="13"/>
      <c r="R339" s="13"/>
      <c r="S339" s="13"/>
      <c r="T339" s="13"/>
      <c r="U339" s="13"/>
      <c r="V339" s="13"/>
      <c r="W339" s="13"/>
      <c r="X339" s="13"/>
      <c r="Y339" s="13"/>
    </row>
    <row r="340" spans="1:25">
      <c r="A340" s="42" t="s">
        <v>23129</v>
      </c>
      <c r="B340" s="97" t="s">
        <v>23130</v>
      </c>
      <c r="C340" s="13" t="s">
        <v>23131</v>
      </c>
      <c r="D340" s="111" t="s">
        <v>23132</v>
      </c>
      <c r="E340" s="111" t="s">
        <v>23133</v>
      </c>
      <c r="F340" s="111" t="s">
        <v>23134</v>
      </c>
      <c r="G340" s="24" t="s">
        <v>23135</v>
      </c>
      <c r="H340" s="6" t="s">
        <v>23136</v>
      </c>
      <c r="I340" s="48" t="s">
        <v>23137</v>
      </c>
      <c r="J340" s="13"/>
      <c r="K340" s="13"/>
      <c r="L340" s="13"/>
      <c r="M340" s="13"/>
      <c r="N340" s="13"/>
      <c r="O340" s="13"/>
      <c r="P340" s="13"/>
      <c r="Q340" s="13"/>
      <c r="R340" s="13"/>
      <c r="S340" s="13"/>
      <c r="T340" s="13"/>
      <c r="U340" s="13"/>
      <c r="V340" s="13"/>
      <c r="W340" s="13"/>
      <c r="X340" s="13"/>
      <c r="Y340" s="13"/>
    </row>
    <row r="341" spans="1:25">
      <c r="A341" s="42" t="s">
        <v>23138</v>
      </c>
      <c r="B341" s="97" t="s">
        <v>23139</v>
      </c>
      <c r="C341" s="13" t="s">
        <v>23140</v>
      </c>
      <c r="D341" s="111" t="s">
        <v>23141</v>
      </c>
      <c r="E341" s="111" t="s">
        <v>23142</v>
      </c>
      <c r="F341" s="111" t="s">
        <v>23143</v>
      </c>
      <c r="G341" s="24" t="s">
        <v>23144</v>
      </c>
      <c r="H341" s="6" t="s">
        <v>23145</v>
      </c>
      <c r="I341" s="48" t="s">
        <v>23146</v>
      </c>
      <c r="J341" s="13"/>
      <c r="K341" s="13"/>
      <c r="L341" s="13"/>
      <c r="M341" s="13"/>
      <c r="N341" s="13"/>
      <c r="O341" s="13"/>
      <c r="P341" s="13"/>
      <c r="Q341" s="13"/>
      <c r="R341" s="13"/>
      <c r="S341" s="13"/>
      <c r="T341" s="13"/>
      <c r="U341" s="13"/>
      <c r="V341" s="13"/>
      <c r="W341" s="13"/>
      <c r="X341" s="13"/>
      <c r="Y341" s="13"/>
    </row>
    <row r="342" spans="1:25">
      <c r="A342" s="42" t="s">
        <v>23147</v>
      </c>
      <c r="B342" s="97" t="s">
        <v>23148</v>
      </c>
      <c r="C342" s="13" t="s">
        <v>23149</v>
      </c>
      <c r="D342" s="111" t="s">
        <v>23150</v>
      </c>
      <c r="E342" s="111" t="s">
        <v>23151</v>
      </c>
      <c r="F342" s="111" t="s">
        <v>23152</v>
      </c>
      <c r="G342" s="24" t="s">
        <v>23153</v>
      </c>
      <c r="H342" s="6" t="s">
        <v>23154</v>
      </c>
      <c r="I342" s="48" t="s">
        <v>23155</v>
      </c>
      <c r="J342" s="13"/>
      <c r="K342" s="13"/>
      <c r="L342" s="13"/>
      <c r="M342" s="13"/>
      <c r="N342" s="13"/>
      <c r="O342" s="13"/>
      <c r="P342" s="13"/>
      <c r="Q342" s="13"/>
      <c r="R342" s="13"/>
      <c r="S342" s="13"/>
      <c r="T342" s="13"/>
      <c r="U342" s="13"/>
      <c r="V342" s="13"/>
      <c r="W342" s="13"/>
      <c r="X342" s="13"/>
      <c r="Y342" s="13"/>
    </row>
    <row r="343" spans="1:25">
      <c r="A343" s="42" t="s">
        <v>23156</v>
      </c>
      <c r="B343" s="24" t="s">
        <v>23157</v>
      </c>
      <c r="C343" s="13" t="s">
        <v>23158</v>
      </c>
      <c r="D343" s="111" t="s">
        <v>23159</v>
      </c>
      <c r="E343" s="111" t="s">
        <v>23160</v>
      </c>
      <c r="F343" s="111" t="s">
        <v>23161</v>
      </c>
      <c r="G343" s="5" t="s">
        <v>23162</v>
      </c>
      <c r="H343" s="6" t="s">
        <v>23163</v>
      </c>
      <c r="I343" s="7" t="s">
        <v>23164</v>
      </c>
      <c r="J343" s="13"/>
      <c r="K343" s="13"/>
      <c r="L343" s="13"/>
      <c r="M343" s="13"/>
      <c r="N343" s="13"/>
      <c r="O343" s="13"/>
      <c r="P343" s="13"/>
      <c r="Q343" s="13"/>
      <c r="R343" s="13"/>
      <c r="S343" s="13"/>
      <c r="T343" s="13"/>
      <c r="U343" s="13"/>
      <c r="V343" s="13"/>
      <c r="W343" s="13"/>
      <c r="X343" s="13"/>
      <c r="Y343" s="13"/>
    </row>
    <row r="344" spans="1:25">
      <c r="A344" s="42" t="s">
        <v>23165</v>
      </c>
      <c r="B344" s="97" t="s">
        <v>23166</v>
      </c>
      <c r="C344" s="13" t="s">
        <v>23167</v>
      </c>
      <c r="D344" s="111" t="s">
        <v>23168</v>
      </c>
      <c r="E344" s="111" t="s">
        <v>23169</v>
      </c>
      <c r="F344" s="111" t="s">
        <v>23170</v>
      </c>
      <c r="G344" s="5" t="s">
        <v>23171</v>
      </c>
      <c r="H344" s="6" t="s">
        <v>23172</v>
      </c>
      <c r="I344" s="7" t="s">
        <v>23173</v>
      </c>
      <c r="J344" s="13"/>
      <c r="K344" s="13"/>
      <c r="L344" s="13"/>
      <c r="M344" s="13"/>
      <c r="N344" s="13"/>
      <c r="O344" s="13"/>
      <c r="P344" s="13"/>
      <c r="Q344" s="13"/>
      <c r="R344" s="13"/>
      <c r="S344" s="13"/>
      <c r="T344" s="13"/>
      <c r="U344" s="13"/>
      <c r="V344" s="13"/>
      <c r="W344" s="13"/>
      <c r="X344" s="13"/>
      <c r="Y344" s="13"/>
    </row>
    <row r="345" spans="1:25">
      <c r="A345" s="42" t="s">
        <v>23174</v>
      </c>
      <c r="B345" s="97" t="s">
        <v>23067</v>
      </c>
      <c r="C345" s="13" t="s">
        <v>23175</v>
      </c>
      <c r="D345" s="111" t="s">
        <v>23176</v>
      </c>
      <c r="E345" s="111" t="s">
        <v>23177</v>
      </c>
      <c r="F345" s="111" t="s">
        <v>23178</v>
      </c>
      <c r="G345" s="5" t="s">
        <v>19684</v>
      </c>
      <c r="H345" s="6" t="s">
        <v>23179</v>
      </c>
      <c r="I345" s="7" t="s">
        <v>23180</v>
      </c>
      <c r="J345" s="13"/>
      <c r="K345" s="13"/>
      <c r="L345" s="13"/>
      <c r="M345" s="13"/>
      <c r="N345" s="13"/>
      <c r="O345" s="13"/>
      <c r="P345" s="13"/>
      <c r="Q345" s="13"/>
      <c r="R345" s="13"/>
      <c r="S345" s="13"/>
      <c r="T345" s="13"/>
      <c r="U345" s="13"/>
      <c r="V345" s="13"/>
      <c r="W345" s="13"/>
      <c r="X345" s="13"/>
      <c r="Y345" s="13"/>
    </row>
    <row r="346" spans="1:25">
      <c r="A346" s="42" t="s">
        <v>23181</v>
      </c>
      <c r="B346" s="97" t="s">
        <v>23072</v>
      </c>
      <c r="C346" s="13" t="s">
        <v>23182</v>
      </c>
      <c r="D346" s="111" t="s">
        <v>23183</v>
      </c>
      <c r="E346" s="111" t="s">
        <v>23184</v>
      </c>
      <c r="F346" s="111" t="s">
        <v>23185</v>
      </c>
      <c r="G346" s="5" t="s">
        <v>23073</v>
      </c>
      <c r="H346" s="6" t="s">
        <v>23186</v>
      </c>
      <c r="I346" s="7" t="s">
        <v>23187</v>
      </c>
      <c r="J346" s="13"/>
      <c r="K346" s="13"/>
      <c r="L346" s="13"/>
      <c r="M346" s="13"/>
      <c r="N346" s="13"/>
      <c r="O346" s="13"/>
      <c r="P346" s="13"/>
      <c r="Q346" s="13"/>
      <c r="R346" s="13"/>
      <c r="S346" s="13"/>
      <c r="T346" s="13"/>
      <c r="U346" s="13"/>
      <c r="V346" s="13"/>
      <c r="W346" s="13"/>
      <c r="X346" s="13"/>
      <c r="Y346" s="13"/>
    </row>
    <row r="347" spans="1:25">
      <c r="A347" s="42" t="s">
        <v>23188</v>
      </c>
      <c r="B347" s="97" t="s">
        <v>23076</v>
      </c>
      <c r="C347" s="13" t="s">
        <v>23189</v>
      </c>
      <c r="D347" s="111" t="s">
        <v>23190</v>
      </c>
      <c r="E347" s="111" t="s">
        <v>23191</v>
      </c>
      <c r="F347" s="111" t="s">
        <v>23192</v>
      </c>
      <c r="G347" s="5" t="s">
        <v>19702</v>
      </c>
      <c r="H347" s="6" t="s">
        <v>23193</v>
      </c>
      <c r="I347" s="7" t="s">
        <v>23194</v>
      </c>
      <c r="J347" s="13"/>
      <c r="K347" s="13"/>
      <c r="L347" s="13"/>
      <c r="M347" s="13"/>
      <c r="N347" s="13"/>
      <c r="O347" s="13"/>
      <c r="P347" s="13"/>
      <c r="Q347" s="13"/>
      <c r="R347" s="13"/>
      <c r="S347" s="13"/>
      <c r="T347" s="13"/>
      <c r="U347" s="13"/>
      <c r="V347" s="13"/>
      <c r="W347" s="13"/>
      <c r="X347" s="13"/>
      <c r="Y347" s="13"/>
    </row>
    <row r="348" spans="1:25">
      <c r="A348" s="42" t="s">
        <v>23195</v>
      </c>
      <c r="B348" s="97" t="s">
        <v>23083</v>
      </c>
      <c r="C348" s="13" t="s">
        <v>20641</v>
      </c>
      <c r="D348" s="111" t="s">
        <v>23196</v>
      </c>
      <c r="E348" s="111" t="s">
        <v>20643</v>
      </c>
      <c r="F348" s="111" t="s">
        <v>20605</v>
      </c>
      <c r="G348" s="5" t="s">
        <v>20610</v>
      </c>
      <c r="H348" s="6" t="s">
        <v>20611</v>
      </c>
      <c r="I348" s="7" t="s">
        <v>23197</v>
      </c>
      <c r="J348" s="13"/>
      <c r="K348" s="13"/>
      <c r="L348" s="13"/>
      <c r="M348" s="13"/>
      <c r="N348" s="13"/>
      <c r="O348" s="13"/>
      <c r="P348" s="13"/>
      <c r="Q348" s="13"/>
      <c r="R348" s="13"/>
      <c r="S348" s="13"/>
      <c r="T348" s="13"/>
      <c r="U348" s="13"/>
      <c r="V348" s="13"/>
      <c r="W348" s="13"/>
      <c r="X348" s="13"/>
      <c r="Y348" s="13"/>
    </row>
    <row r="349" spans="1:25">
      <c r="A349" s="42" t="s">
        <v>23198</v>
      </c>
      <c r="B349" s="97" t="s">
        <v>23087</v>
      </c>
      <c r="C349" s="13" t="s">
        <v>23199</v>
      </c>
      <c r="D349" s="111" t="s">
        <v>23200</v>
      </c>
      <c r="E349" s="111" t="s">
        <v>23201</v>
      </c>
      <c r="F349" s="111" t="s">
        <v>23202</v>
      </c>
      <c r="G349" s="5" t="s">
        <v>23092</v>
      </c>
      <c r="H349" s="6" t="s">
        <v>23093</v>
      </c>
      <c r="I349" s="7" t="s">
        <v>23203</v>
      </c>
      <c r="J349" s="13"/>
      <c r="K349" s="13"/>
      <c r="L349" s="13"/>
      <c r="M349" s="13"/>
      <c r="N349" s="13"/>
      <c r="O349" s="13"/>
      <c r="P349" s="13"/>
      <c r="Q349" s="13"/>
      <c r="R349" s="13"/>
      <c r="S349" s="13"/>
      <c r="T349" s="13"/>
      <c r="U349" s="13"/>
      <c r="V349" s="13"/>
      <c r="W349" s="13"/>
      <c r="X349" s="13"/>
      <c r="Y349" s="13"/>
    </row>
    <row r="350" spans="1:25">
      <c r="A350" s="42" t="s">
        <v>23204</v>
      </c>
      <c r="B350" s="97" t="s">
        <v>23096</v>
      </c>
      <c r="C350" s="13" t="s">
        <v>23205</v>
      </c>
      <c r="D350" s="111" t="s">
        <v>23206</v>
      </c>
      <c r="E350" s="111" t="s">
        <v>23207</v>
      </c>
      <c r="F350" s="111" t="s">
        <v>23208</v>
      </c>
      <c r="G350" s="5" t="s">
        <v>19726</v>
      </c>
      <c r="H350" s="6" t="s">
        <v>23209</v>
      </c>
      <c r="I350" s="7" t="s">
        <v>23210</v>
      </c>
      <c r="J350" s="13"/>
      <c r="K350" s="13"/>
      <c r="L350" s="13"/>
      <c r="M350" s="13"/>
      <c r="N350" s="13"/>
      <c r="O350" s="13"/>
      <c r="P350" s="13"/>
      <c r="Q350" s="13"/>
      <c r="R350" s="13"/>
      <c r="S350" s="13"/>
      <c r="T350" s="13"/>
      <c r="U350" s="13"/>
      <c r="V350" s="13"/>
      <c r="W350" s="13"/>
      <c r="X350" s="13"/>
      <c r="Y350" s="13"/>
    </row>
    <row r="351" spans="1:25">
      <c r="A351" s="42" t="s">
        <v>23211</v>
      </c>
      <c r="B351" s="97" t="s">
        <v>23104</v>
      </c>
      <c r="C351" s="13" t="s">
        <v>23212</v>
      </c>
      <c r="D351" s="111" t="s">
        <v>23213</v>
      </c>
      <c r="E351" s="111" t="s">
        <v>23214</v>
      </c>
      <c r="F351" s="111" t="s">
        <v>23215</v>
      </c>
      <c r="G351" s="5" t="s">
        <v>14956</v>
      </c>
      <c r="H351" s="6" t="s">
        <v>23216</v>
      </c>
      <c r="I351" s="7" t="s">
        <v>23217</v>
      </c>
      <c r="J351" s="13"/>
      <c r="K351" s="13"/>
      <c r="L351" s="13"/>
      <c r="M351" s="13"/>
      <c r="N351" s="13"/>
      <c r="O351" s="13"/>
      <c r="P351" s="13"/>
      <c r="Q351" s="13"/>
      <c r="R351" s="13"/>
      <c r="S351" s="13"/>
      <c r="T351" s="13"/>
      <c r="U351" s="13"/>
      <c r="V351" s="13"/>
      <c r="W351" s="13"/>
      <c r="X351" s="13"/>
      <c r="Y351" s="13"/>
    </row>
    <row r="352" spans="1:25">
      <c r="A352" s="42" t="s">
        <v>23218</v>
      </c>
      <c r="B352" s="97" t="s">
        <v>23112</v>
      </c>
      <c r="C352" s="13" t="s">
        <v>23219</v>
      </c>
      <c r="D352" s="111" t="s">
        <v>23220</v>
      </c>
      <c r="E352" s="111" t="s">
        <v>23221</v>
      </c>
      <c r="F352" s="111" t="s">
        <v>23222</v>
      </c>
      <c r="G352" s="5" t="s">
        <v>23117</v>
      </c>
      <c r="H352" s="6" t="s">
        <v>23223</v>
      </c>
      <c r="I352" s="7" t="s">
        <v>23224</v>
      </c>
      <c r="J352" s="13"/>
      <c r="K352" s="13"/>
      <c r="L352" s="13"/>
      <c r="M352" s="13"/>
      <c r="N352" s="13"/>
      <c r="O352" s="13"/>
      <c r="P352" s="13"/>
      <c r="Q352" s="13"/>
      <c r="R352" s="13"/>
      <c r="S352" s="13"/>
      <c r="T352" s="13"/>
      <c r="U352" s="13"/>
      <c r="V352" s="13"/>
      <c r="W352" s="13"/>
      <c r="X352" s="13"/>
      <c r="Y352" s="13"/>
    </row>
    <row r="353" spans="1:25">
      <c r="A353" s="42" t="s">
        <v>23225</v>
      </c>
      <c r="B353" s="97" t="s">
        <v>23121</v>
      </c>
      <c r="C353" s="13" t="s">
        <v>23122</v>
      </c>
      <c r="D353" s="111" t="s">
        <v>23123</v>
      </c>
      <c r="E353" s="111" t="s">
        <v>23124</v>
      </c>
      <c r="F353" s="111" t="s">
        <v>23125</v>
      </c>
      <c r="G353" s="24" t="s">
        <v>23126</v>
      </c>
      <c r="H353" s="6" t="s">
        <v>23127</v>
      </c>
      <c r="I353" s="48" t="s">
        <v>23128</v>
      </c>
      <c r="J353" s="13"/>
      <c r="K353" s="13"/>
      <c r="L353" s="13"/>
      <c r="M353" s="13"/>
      <c r="N353" s="13"/>
      <c r="O353" s="13"/>
      <c r="P353" s="13"/>
      <c r="Q353" s="13"/>
      <c r="R353" s="13"/>
      <c r="S353" s="13"/>
      <c r="T353" s="13"/>
      <c r="U353" s="13"/>
      <c r="V353" s="13"/>
      <c r="W353" s="13"/>
      <c r="X353" s="13"/>
      <c r="Y353" s="13"/>
    </row>
    <row r="354" spans="1:25">
      <c r="A354" s="42" t="s">
        <v>23226</v>
      </c>
      <c r="B354" s="97" t="s">
        <v>23130</v>
      </c>
      <c r="C354" s="13" t="s">
        <v>23131</v>
      </c>
      <c r="D354" s="111" t="s">
        <v>23132</v>
      </c>
      <c r="E354" s="111" t="s">
        <v>23133</v>
      </c>
      <c r="F354" s="111" t="s">
        <v>23134</v>
      </c>
      <c r="G354" s="24" t="s">
        <v>23135</v>
      </c>
      <c r="H354" s="6" t="s">
        <v>23136</v>
      </c>
      <c r="I354" s="48" t="s">
        <v>23137</v>
      </c>
      <c r="J354" s="13"/>
      <c r="K354" s="13"/>
      <c r="L354" s="13"/>
      <c r="M354" s="13"/>
      <c r="N354" s="13"/>
      <c r="O354" s="13"/>
      <c r="P354" s="13"/>
      <c r="Q354" s="13"/>
      <c r="R354" s="13"/>
      <c r="S354" s="13"/>
      <c r="T354" s="13"/>
      <c r="U354" s="13"/>
      <c r="V354" s="13"/>
      <c r="W354" s="13"/>
      <c r="X354" s="13"/>
      <c r="Y354" s="13"/>
    </row>
    <row r="355" spans="1:25">
      <c r="A355" s="42" t="s">
        <v>23227</v>
      </c>
      <c r="B355" s="97" t="s">
        <v>23139</v>
      </c>
      <c r="C355" s="13" t="s">
        <v>23140</v>
      </c>
      <c r="D355" s="111" t="s">
        <v>23141</v>
      </c>
      <c r="E355" s="111" t="s">
        <v>23142</v>
      </c>
      <c r="F355" s="111" t="s">
        <v>23143</v>
      </c>
      <c r="G355" s="24" t="s">
        <v>23144</v>
      </c>
      <c r="H355" s="6" t="s">
        <v>23145</v>
      </c>
      <c r="I355" s="48" t="s">
        <v>23146</v>
      </c>
      <c r="J355" s="13"/>
      <c r="K355" s="13"/>
      <c r="L355" s="13"/>
      <c r="M355" s="13"/>
      <c r="N355" s="13"/>
      <c r="O355" s="13"/>
      <c r="P355" s="13"/>
      <c r="Q355" s="13"/>
      <c r="R355" s="13"/>
      <c r="S355" s="13"/>
      <c r="T355" s="13"/>
      <c r="U355" s="13"/>
      <c r="V355" s="13"/>
      <c r="W355" s="13"/>
      <c r="X355" s="13"/>
      <c r="Y355" s="13"/>
    </row>
    <row r="356" spans="1:25">
      <c r="A356" s="42" t="s">
        <v>23228</v>
      </c>
      <c r="B356" s="97" t="s">
        <v>23148</v>
      </c>
      <c r="C356" s="13" t="s">
        <v>23229</v>
      </c>
      <c r="D356" s="111" t="s">
        <v>23230</v>
      </c>
      <c r="E356" s="111" t="s">
        <v>23151</v>
      </c>
      <c r="F356" s="111" t="s">
        <v>23231</v>
      </c>
      <c r="G356" s="24" t="s">
        <v>23153</v>
      </c>
      <c r="H356" s="6" t="s">
        <v>23154</v>
      </c>
      <c r="I356" s="48" t="s">
        <v>23232</v>
      </c>
      <c r="J356" s="13"/>
      <c r="K356" s="13"/>
      <c r="L356" s="13"/>
      <c r="M356" s="13"/>
      <c r="N356" s="13"/>
      <c r="O356" s="13"/>
      <c r="P356" s="13"/>
      <c r="Q356" s="13"/>
      <c r="R356" s="13"/>
      <c r="S356" s="13"/>
      <c r="T356" s="13"/>
      <c r="U356" s="13"/>
      <c r="V356" s="13"/>
      <c r="W356" s="13"/>
      <c r="X356" s="13"/>
      <c r="Y356" s="13"/>
    </row>
    <row r="357" spans="1:25">
      <c r="A357" s="42" t="s">
        <v>23233</v>
      </c>
      <c r="B357" s="24" t="s">
        <v>23157</v>
      </c>
      <c r="C357" s="13" t="s">
        <v>23234</v>
      </c>
      <c r="D357" s="111" t="s">
        <v>23235</v>
      </c>
      <c r="E357" s="111" t="s">
        <v>23236</v>
      </c>
      <c r="F357" s="111" t="s">
        <v>23237</v>
      </c>
      <c r="G357" s="5" t="s">
        <v>23162</v>
      </c>
      <c r="H357" s="6" t="s">
        <v>23238</v>
      </c>
      <c r="I357" s="7" t="s">
        <v>23239</v>
      </c>
      <c r="J357" s="13"/>
      <c r="K357" s="13"/>
      <c r="L357" s="13"/>
      <c r="M357" s="13"/>
      <c r="N357" s="13"/>
      <c r="O357" s="13"/>
      <c r="P357" s="13"/>
      <c r="Q357" s="13"/>
      <c r="R357" s="13"/>
      <c r="S357" s="13"/>
      <c r="T357" s="13"/>
      <c r="U357" s="13"/>
      <c r="V357" s="13"/>
      <c r="W357" s="13"/>
      <c r="X357" s="13"/>
      <c r="Y357" s="13"/>
    </row>
    <row r="358" spans="1:25">
      <c r="A358" s="42" t="s">
        <v>23240</v>
      </c>
      <c r="B358" s="97" t="s">
        <v>23166</v>
      </c>
      <c r="C358" s="13" t="s">
        <v>23241</v>
      </c>
      <c r="D358" s="111" t="s">
        <v>23242</v>
      </c>
      <c r="E358" s="111" t="s">
        <v>23243</v>
      </c>
      <c r="F358" s="111" t="s">
        <v>23244</v>
      </c>
      <c r="G358" s="5" t="s">
        <v>23171</v>
      </c>
      <c r="H358" s="6" t="s">
        <v>23245</v>
      </c>
      <c r="I358" s="7" t="s">
        <v>23246</v>
      </c>
      <c r="J358" s="13"/>
      <c r="K358" s="13"/>
      <c r="L358" s="13"/>
      <c r="M358" s="13"/>
      <c r="N358" s="13"/>
      <c r="O358" s="13"/>
      <c r="P358" s="13"/>
      <c r="Q358" s="13"/>
      <c r="R358" s="13"/>
      <c r="S358" s="13"/>
      <c r="T358" s="13"/>
      <c r="U358" s="13"/>
      <c r="V358" s="13"/>
      <c r="W358" s="13"/>
      <c r="X358" s="13"/>
      <c r="Y358" s="13"/>
    </row>
    <row r="359" spans="1:25">
      <c r="A359" s="42" t="s">
        <v>23247</v>
      </c>
      <c r="B359" s="97" t="s">
        <v>9437</v>
      </c>
      <c r="C359" s="97" t="s">
        <v>23248</v>
      </c>
      <c r="D359" s="111" t="s">
        <v>23249</v>
      </c>
      <c r="E359" s="111" t="s">
        <v>9440</v>
      </c>
      <c r="F359" s="111" t="s">
        <v>9441</v>
      </c>
      <c r="G359" s="5" t="s">
        <v>23250</v>
      </c>
      <c r="H359" s="6" t="s">
        <v>23251</v>
      </c>
      <c r="I359" s="7" t="s">
        <v>23252</v>
      </c>
      <c r="J359" s="13"/>
      <c r="K359" s="13"/>
      <c r="L359" s="13"/>
      <c r="M359" s="13"/>
      <c r="N359" s="13"/>
      <c r="O359" s="13"/>
      <c r="P359" s="13"/>
      <c r="Q359" s="13"/>
      <c r="R359" s="13"/>
      <c r="S359" s="13"/>
      <c r="T359" s="13"/>
      <c r="U359" s="13"/>
      <c r="V359" s="13"/>
      <c r="W359" s="13"/>
      <c r="X359" s="13"/>
      <c r="Y359" s="13"/>
    </row>
    <row r="360" spans="1:25">
      <c r="A360" s="42" t="s">
        <v>23253</v>
      </c>
      <c r="B360" s="97" t="s">
        <v>5741</v>
      </c>
      <c r="C360" s="97" t="s">
        <v>5742</v>
      </c>
      <c r="D360" s="111" t="s">
        <v>5741</v>
      </c>
      <c r="E360" s="111" t="s">
        <v>23254</v>
      </c>
      <c r="F360" s="111" t="s">
        <v>5745</v>
      </c>
      <c r="G360" s="5" t="s">
        <v>23255</v>
      </c>
      <c r="H360" s="6" t="s">
        <v>23256</v>
      </c>
      <c r="I360" s="7" t="s">
        <v>5748</v>
      </c>
      <c r="J360" s="13"/>
      <c r="K360" s="13"/>
      <c r="L360" s="13"/>
      <c r="M360" s="13"/>
      <c r="N360" s="13"/>
      <c r="O360" s="13"/>
      <c r="P360" s="13"/>
      <c r="Q360" s="13"/>
      <c r="R360" s="13"/>
      <c r="S360" s="13"/>
      <c r="T360" s="13"/>
      <c r="U360" s="13"/>
      <c r="V360" s="13"/>
      <c r="W360" s="13"/>
      <c r="X360" s="13"/>
      <c r="Y360" s="13"/>
    </row>
    <row r="361" spans="1:25">
      <c r="A361" s="42" t="s">
        <v>23257</v>
      </c>
      <c r="B361" s="97" t="s">
        <v>5758</v>
      </c>
      <c r="C361" s="24" t="s">
        <v>5759</v>
      </c>
      <c r="D361" s="111" t="s">
        <v>5760</v>
      </c>
      <c r="E361" s="111" t="s">
        <v>5761</v>
      </c>
      <c r="F361" s="111" t="s">
        <v>5762</v>
      </c>
      <c r="G361" s="5" t="s">
        <v>23258</v>
      </c>
      <c r="H361" s="6" t="s">
        <v>23259</v>
      </c>
      <c r="I361" s="7" t="s">
        <v>5765</v>
      </c>
      <c r="J361" s="13"/>
      <c r="K361" s="13"/>
      <c r="L361" s="13"/>
      <c r="M361" s="13"/>
      <c r="N361" s="13"/>
      <c r="O361" s="13"/>
      <c r="P361" s="13"/>
      <c r="Q361" s="13"/>
      <c r="R361" s="13"/>
      <c r="S361" s="13"/>
      <c r="T361" s="13"/>
      <c r="U361" s="13"/>
      <c r="V361" s="13"/>
      <c r="W361" s="13"/>
      <c r="X361" s="13"/>
      <c r="Y361" s="13"/>
    </row>
    <row r="362" spans="1:25">
      <c r="A362" s="42" t="s">
        <v>23260</v>
      </c>
      <c r="B362" s="97" t="s">
        <v>7396</v>
      </c>
      <c r="C362" s="97" t="s">
        <v>7396</v>
      </c>
      <c r="D362" s="111" t="s">
        <v>7396</v>
      </c>
      <c r="E362" s="111" t="s">
        <v>7396</v>
      </c>
      <c r="F362" s="111" t="s">
        <v>14509</v>
      </c>
      <c r="G362" s="5" t="s">
        <v>23261</v>
      </c>
      <c r="H362" s="6" t="s">
        <v>23262</v>
      </c>
      <c r="I362" s="7" t="s">
        <v>7396</v>
      </c>
      <c r="J362" s="13"/>
      <c r="K362" s="13"/>
      <c r="L362" s="13"/>
      <c r="M362" s="13"/>
      <c r="N362" s="13"/>
      <c r="O362" s="13"/>
      <c r="P362" s="13"/>
      <c r="Q362" s="13"/>
      <c r="R362" s="13"/>
      <c r="S362" s="13"/>
      <c r="T362" s="13"/>
      <c r="U362" s="13"/>
      <c r="V362" s="13"/>
      <c r="W362" s="13"/>
      <c r="X362" s="13"/>
      <c r="Y362" s="13"/>
    </row>
    <row r="363" spans="1:25">
      <c r="A363" s="42" t="s">
        <v>23263</v>
      </c>
      <c r="B363" s="97" t="s">
        <v>23264</v>
      </c>
      <c r="C363" s="97" t="s">
        <v>7520</v>
      </c>
      <c r="D363" s="111" t="s">
        <v>7382</v>
      </c>
      <c r="E363" s="111" t="s">
        <v>7383</v>
      </c>
      <c r="F363" s="111" t="s">
        <v>7384</v>
      </c>
      <c r="G363" s="5" t="s">
        <v>23265</v>
      </c>
      <c r="H363" s="6" t="s">
        <v>23266</v>
      </c>
      <c r="I363" s="7" t="s">
        <v>23267</v>
      </c>
      <c r="J363" s="13"/>
      <c r="K363" s="13"/>
      <c r="L363" s="13"/>
      <c r="M363" s="13"/>
      <c r="N363" s="13"/>
      <c r="O363" s="13"/>
      <c r="P363" s="13"/>
      <c r="Q363" s="13"/>
      <c r="R363" s="13"/>
      <c r="S363" s="13"/>
      <c r="T363" s="13"/>
      <c r="U363" s="13"/>
      <c r="V363" s="13"/>
      <c r="W363" s="13"/>
      <c r="X363" s="13"/>
      <c r="Y363" s="13"/>
    </row>
    <row r="364" spans="1:25">
      <c r="A364" s="42" t="s">
        <v>23268</v>
      </c>
      <c r="B364" s="97" t="s">
        <v>7338</v>
      </c>
      <c r="C364" s="97" t="s">
        <v>7517</v>
      </c>
      <c r="D364" s="111" t="s">
        <v>23269</v>
      </c>
      <c r="E364" s="111" t="s">
        <v>7341</v>
      </c>
      <c r="F364" s="111" t="s">
        <v>14587</v>
      </c>
      <c r="G364" s="5" t="s">
        <v>23270</v>
      </c>
      <c r="H364" s="6" t="s">
        <v>23271</v>
      </c>
      <c r="I364" s="7" t="s">
        <v>7341</v>
      </c>
      <c r="J364" s="13"/>
      <c r="K364" s="13"/>
      <c r="L364" s="13"/>
      <c r="M364" s="13"/>
      <c r="N364" s="13"/>
      <c r="O364" s="13"/>
      <c r="P364" s="13"/>
      <c r="Q364" s="13"/>
      <c r="R364" s="13"/>
      <c r="S364" s="13"/>
      <c r="T364" s="13"/>
      <c r="U364" s="13"/>
      <c r="V364" s="13"/>
      <c r="W364" s="13"/>
      <c r="X364" s="13"/>
      <c r="Y364" s="13"/>
    </row>
    <row r="365" spans="1:25">
      <c r="A365" s="42" t="s">
        <v>23272</v>
      </c>
      <c r="B365" s="13" t="s">
        <v>23273</v>
      </c>
      <c r="C365" s="13" t="s">
        <v>23274</v>
      </c>
      <c r="D365" s="111" t="s">
        <v>23275</v>
      </c>
      <c r="E365" s="111" t="s">
        <v>23276</v>
      </c>
      <c r="F365" s="111" t="s">
        <v>23277</v>
      </c>
      <c r="G365" s="5" t="s">
        <v>23278</v>
      </c>
      <c r="H365" s="6" t="s">
        <v>23279</v>
      </c>
      <c r="I365" s="7" t="s">
        <v>23280</v>
      </c>
      <c r="J365" s="13"/>
      <c r="K365" s="13"/>
      <c r="L365" s="13"/>
      <c r="M365" s="13"/>
      <c r="N365" s="13"/>
      <c r="O365" s="13"/>
      <c r="P365" s="13"/>
      <c r="Q365" s="13"/>
      <c r="R365" s="13"/>
      <c r="S365" s="13"/>
      <c r="T365" s="13"/>
      <c r="U365" s="13"/>
      <c r="V365" s="13"/>
      <c r="W365" s="13"/>
      <c r="X365" s="13"/>
      <c r="Y365" s="13"/>
    </row>
    <row r="366" spans="1:25">
      <c r="A366" s="42" t="s">
        <v>23281</v>
      </c>
      <c r="B366" s="13" t="s">
        <v>23282</v>
      </c>
      <c r="C366" s="13" t="s">
        <v>23283</v>
      </c>
      <c r="D366" s="111" t="s">
        <v>23284</v>
      </c>
      <c r="E366" s="111" t="s">
        <v>23285</v>
      </c>
      <c r="F366" s="111" t="s">
        <v>23286</v>
      </c>
      <c r="G366" s="5" t="s">
        <v>23287</v>
      </c>
      <c r="H366" s="6" t="s">
        <v>23288</v>
      </c>
      <c r="I366" s="7" t="s">
        <v>23289</v>
      </c>
      <c r="J366" s="13"/>
      <c r="K366" s="13"/>
      <c r="L366" s="13"/>
      <c r="M366" s="13"/>
      <c r="N366" s="13"/>
      <c r="O366" s="13"/>
      <c r="P366" s="13"/>
      <c r="Q366" s="13"/>
      <c r="R366" s="13"/>
      <c r="S366" s="13"/>
      <c r="T366" s="13"/>
      <c r="U366" s="13"/>
      <c r="V366" s="13"/>
      <c r="W366" s="13"/>
      <c r="X366" s="13"/>
      <c r="Y366" s="13"/>
    </row>
    <row r="367" spans="1:25">
      <c r="A367" s="42" t="s">
        <v>23290</v>
      </c>
      <c r="B367" s="13" t="str">
        <f ca="1">IFERROR(__xludf.DUMMYFUNCTION("GOOGLETRANSLATE(C367,""fr"",""en"")"),"Contractual salaries")</f>
        <v>Contractual salaries</v>
      </c>
      <c r="C367" s="6" t="s">
        <v>23291</v>
      </c>
      <c r="D367" s="111" t="s">
        <v>23292</v>
      </c>
      <c r="E367" s="111" t="s">
        <v>23293</v>
      </c>
      <c r="F367" s="111" t="s">
        <v>23294</v>
      </c>
      <c r="G367" s="5" t="s">
        <v>23295</v>
      </c>
      <c r="H367" s="6" t="s">
        <v>23296</v>
      </c>
      <c r="I367" s="7" t="s">
        <v>23297</v>
      </c>
      <c r="J367" s="13"/>
      <c r="K367" s="13"/>
      <c r="L367" s="13"/>
      <c r="M367" s="13"/>
      <c r="N367" s="13"/>
      <c r="O367" s="13"/>
      <c r="P367" s="13"/>
      <c r="Q367" s="13"/>
      <c r="R367" s="13"/>
      <c r="S367" s="13"/>
      <c r="T367" s="13"/>
      <c r="U367" s="13"/>
      <c r="V367" s="13"/>
      <c r="W367" s="13"/>
      <c r="X367" s="13"/>
      <c r="Y367" s="13"/>
    </row>
    <row r="368" spans="1:25">
      <c r="A368" s="42" t="s">
        <v>23298</v>
      </c>
      <c r="B368" s="13" t="str">
        <f ca="1">IFERROR(__xludf.DUMMYFUNCTION("GOOGLETRANSLATE(C368,""fr"",""en"")"),"Other fixed costs")</f>
        <v>Other fixed costs</v>
      </c>
      <c r="C368" s="13" t="s">
        <v>23299</v>
      </c>
      <c r="D368" s="111" t="s">
        <v>23300</v>
      </c>
      <c r="E368" s="111" t="s">
        <v>23301</v>
      </c>
      <c r="F368" s="111" t="s">
        <v>23302</v>
      </c>
      <c r="G368" s="5" t="s">
        <v>23303</v>
      </c>
      <c r="H368" s="6" t="s">
        <v>23304</v>
      </c>
      <c r="I368" s="7" t="s">
        <v>23305</v>
      </c>
      <c r="J368" s="13"/>
      <c r="K368" s="13"/>
      <c r="L368" s="13"/>
      <c r="M368" s="13"/>
      <c r="N368" s="13"/>
      <c r="O368" s="13"/>
      <c r="P368" s="13"/>
      <c r="Q368" s="13"/>
      <c r="R368" s="13"/>
      <c r="S368" s="13"/>
      <c r="T368" s="13"/>
      <c r="U368" s="13"/>
      <c r="V368" s="13"/>
      <c r="W368" s="13"/>
      <c r="X368" s="13"/>
      <c r="Y368" s="13"/>
    </row>
    <row r="369" spans="1:25">
      <c r="A369" s="42" t="s">
        <v>23306</v>
      </c>
      <c r="B369" s="13" t="str">
        <f ca="1">IFERROR(__xludf.DUMMYFUNCTION("GOOGLETRANSLATE(C369,""fr"",""en"")"),"Improvement work")</f>
        <v>Improvement work</v>
      </c>
      <c r="C369" s="13" t="s">
        <v>23307</v>
      </c>
      <c r="D369" s="111" t="s">
        <v>23308</v>
      </c>
      <c r="E369" s="111" t="s">
        <v>23309</v>
      </c>
      <c r="F369" s="111" t="s">
        <v>23310</v>
      </c>
      <c r="G369" s="5" t="s">
        <v>23311</v>
      </c>
      <c r="H369" s="6" t="s">
        <v>23312</v>
      </c>
      <c r="I369" s="7" t="s">
        <v>23313</v>
      </c>
      <c r="J369" s="13"/>
      <c r="K369" s="13"/>
      <c r="L369" s="13"/>
      <c r="M369" s="13"/>
      <c r="N369" s="13"/>
      <c r="O369" s="13"/>
      <c r="P369" s="13"/>
      <c r="Q369" s="13"/>
      <c r="R369" s="13"/>
      <c r="S369" s="13"/>
      <c r="T369" s="13"/>
      <c r="U369" s="13"/>
      <c r="V369" s="13"/>
      <c r="W369" s="13"/>
      <c r="X369" s="13"/>
      <c r="Y369" s="13"/>
    </row>
    <row r="370" spans="1:25">
      <c r="A370" s="42" t="s">
        <v>23314</v>
      </c>
      <c r="B370" s="13" t="s">
        <v>23315</v>
      </c>
      <c r="C370" s="13" t="s">
        <v>23316</v>
      </c>
      <c r="D370" s="3" t="s">
        <v>20362</v>
      </c>
      <c r="E370" s="71" t="s">
        <v>23317</v>
      </c>
      <c r="F370" s="5" t="s">
        <v>14313</v>
      </c>
      <c r="G370" s="5" t="s">
        <v>23318</v>
      </c>
      <c r="H370" s="6" t="s">
        <v>23319</v>
      </c>
      <c r="I370" s="7" t="s">
        <v>20365</v>
      </c>
      <c r="J370" s="13"/>
      <c r="K370" s="13"/>
      <c r="L370" s="13"/>
      <c r="M370" s="13"/>
      <c r="N370" s="13"/>
      <c r="O370" s="13"/>
      <c r="P370" s="13"/>
      <c r="Q370" s="13"/>
      <c r="R370" s="13"/>
      <c r="S370" s="13"/>
      <c r="T370" s="13"/>
      <c r="U370" s="13"/>
      <c r="V370" s="13"/>
      <c r="W370" s="13"/>
      <c r="X370" s="13"/>
      <c r="Y370" s="13"/>
    </row>
    <row r="371" spans="1:25">
      <c r="A371" s="42" t="s">
        <v>23320</v>
      </c>
      <c r="B371" s="13" t="s">
        <v>23321</v>
      </c>
      <c r="C371" s="13" t="s">
        <v>23322</v>
      </c>
      <c r="D371" s="5" t="s">
        <v>23323</v>
      </c>
      <c r="E371" s="47" t="s">
        <v>23324</v>
      </c>
      <c r="F371" s="5" t="s">
        <v>23325</v>
      </c>
      <c r="G371" s="5" t="s">
        <v>23326</v>
      </c>
      <c r="H371" s="6" t="s">
        <v>23327</v>
      </c>
      <c r="I371" s="7" t="s">
        <v>23328</v>
      </c>
      <c r="J371" s="13"/>
      <c r="K371" s="5"/>
      <c r="L371" s="13"/>
      <c r="M371" s="5"/>
      <c r="N371" s="5"/>
      <c r="O371" s="5"/>
      <c r="P371" s="5"/>
      <c r="Q371" s="5"/>
      <c r="R371" s="5"/>
      <c r="S371" s="5"/>
      <c r="T371" s="5"/>
      <c r="U371" s="5"/>
      <c r="V371" s="5"/>
      <c r="W371" s="5"/>
      <c r="X371" s="5"/>
      <c r="Y371" s="5"/>
    </row>
    <row r="372" spans="1:25">
      <c r="A372" s="42" t="s">
        <v>23329</v>
      </c>
      <c r="B372" s="13" t="s">
        <v>23330</v>
      </c>
      <c r="C372" s="13" t="s">
        <v>23331</v>
      </c>
      <c r="D372" s="5" t="s">
        <v>23332</v>
      </c>
      <c r="E372" s="47" t="s">
        <v>23333</v>
      </c>
      <c r="F372" s="5" t="s">
        <v>23334</v>
      </c>
      <c r="G372" s="5" t="s">
        <v>23335</v>
      </c>
      <c r="H372" s="6" t="s">
        <v>23336</v>
      </c>
      <c r="I372" s="7" t="s">
        <v>23337</v>
      </c>
      <c r="J372" s="13"/>
      <c r="K372" s="5"/>
      <c r="L372" s="13"/>
      <c r="M372" s="5"/>
      <c r="N372" s="5"/>
      <c r="O372" s="5"/>
      <c r="P372" s="5"/>
      <c r="Q372" s="5"/>
      <c r="R372" s="5"/>
      <c r="S372" s="5"/>
      <c r="T372" s="5"/>
      <c r="U372" s="5"/>
      <c r="V372" s="5"/>
      <c r="W372" s="5"/>
      <c r="X372" s="5"/>
      <c r="Y372" s="5"/>
    </row>
    <row r="373" spans="1:25">
      <c r="A373" s="42" t="s">
        <v>23338</v>
      </c>
      <c r="B373" s="13" t="s">
        <v>23339</v>
      </c>
      <c r="C373" s="13" t="s">
        <v>23340</v>
      </c>
      <c r="D373" s="5" t="s">
        <v>23341</v>
      </c>
      <c r="E373" s="47" t="s">
        <v>23342</v>
      </c>
      <c r="F373" s="5" t="s">
        <v>23343</v>
      </c>
      <c r="G373" s="5" t="s">
        <v>23344</v>
      </c>
      <c r="H373" s="6" t="s">
        <v>23345</v>
      </c>
      <c r="I373" s="7" t="s">
        <v>23346</v>
      </c>
      <c r="J373" s="13"/>
      <c r="K373" s="5"/>
      <c r="L373" s="13"/>
      <c r="M373" s="5"/>
      <c r="N373" s="5"/>
      <c r="O373" s="5"/>
      <c r="P373" s="5"/>
      <c r="Q373" s="5"/>
      <c r="R373" s="5"/>
      <c r="S373" s="5"/>
      <c r="T373" s="5"/>
      <c r="U373" s="5"/>
      <c r="V373" s="5"/>
      <c r="W373" s="5"/>
      <c r="X373" s="5"/>
      <c r="Y373" s="5"/>
    </row>
    <row r="374" spans="1:25">
      <c r="A374" s="42" t="s">
        <v>23347</v>
      </c>
      <c r="B374" s="13" t="s">
        <v>23348</v>
      </c>
      <c r="C374" s="13" t="s">
        <v>23349</v>
      </c>
      <c r="D374" s="5" t="s">
        <v>23350</v>
      </c>
      <c r="E374" s="47" t="s">
        <v>23351</v>
      </c>
      <c r="F374" s="5" t="s">
        <v>23352</v>
      </c>
      <c r="G374" s="5" t="s">
        <v>23353</v>
      </c>
      <c r="H374" s="6" t="s">
        <v>23354</v>
      </c>
      <c r="I374" s="7" t="s">
        <v>23355</v>
      </c>
      <c r="J374" s="13"/>
      <c r="K374" s="5"/>
      <c r="L374" s="13"/>
      <c r="M374" s="5"/>
      <c r="N374" s="5"/>
      <c r="O374" s="5"/>
      <c r="P374" s="5"/>
      <c r="Q374" s="5"/>
      <c r="R374" s="5"/>
      <c r="S374" s="5"/>
      <c r="T374" s="5"/>
      <c r="U374" s="5"/>
      <c r="V374" s="5"/>
      <c r="W374" s="5"/>
      <c r="X374" s="5"/>
      <c r="Y374" s="5"/>
    </row>
    <row r="375" spans="1:25">
      <c r="A375" s="102" t="s">
        <v>23356</v>
      </c>
      <c r="B375" s="5" t="s">
        <v>21606</v>
      </c>
      <c r="C375" s="5" t="s">
        <v>21607</v>
      </c>
      <c r="D375" s="5" t="s">
        <v>21608</v>
      </c>
      <c r="E375" s="5" t="s">
        <v>21609</v>
      </c>
      <c r="F375" s="5" t="s">
        <v>21610</v>
      </c>
      <c r="G375" s="100" t="s">
        <v>23357</v>
      </c>
      <c r="H375" s="6" t="s">
        <v>23358</v>
      </c>
      <c r="I375" s="6" t="s">
        <v>21613</v>
      </c>
      <c r="J375" s="13"/>
      <c r="K375" s="13"/>
      <c r="L375" s="13"/>
      <c r="M375" s="13"/>
      <c r="N375" s="13"/>
      <c r="O375" s="13"/>
      <c r="P375" s="13"/>
      <c r="Q375" s="13"/>
      <c r="R375" s="13"/>
      <c r="S375" s="13"/>
      <c r="T375" s="13"/>
      <c r="U375" s="13"/>
      <c r="V375" s="13"/>
      <c r="W375" s="13"/>
      <c r="X375" s="13"/>
      <c r="Y375" s="13"/>
    </row>
    <row r="376" spans="1:25">
      <c r="A376" s="102" t="s">
        <v>23359</v>
      </c>
      <c r="B376" s="13" t="s">
        <v>21615</v>
      </c>
      <c r="C376" s="13" t="s">
        <v>9013</v>
      </c>
      <c r="D376" s="5" t="s">
        <v>21617</v>
      </c>
      <c r="E376" s="5" t="s">
        <v>21618</v>
      </c>
      <c r="F376" s="5" t="s">
        <v>21619</v>
      </c>
      <c r="G376" s="100" t="s">
        <v>23360</v>
      </c>
      <c r="H376" s="6" t="s">
        <v>21621</v>
      </c>
      <c r="I376" s="6" t="s">
        <v>9019</v>
      </c>
      <c r="J376" s="13"/>
      <c r="K376" s="13"/>
      <c r="L376" s="13"/>
      <c r="M376" s="13"/>
      <c r="N376" s="13"/>
      <c r="O376" s="13"/>
      <c r="P376" s="13"/>
      <c r="Q376" s="13"/>
      <c r="R376" s="13"/>
      <c r="S376" s="13"/>
      <c r="T376" s="13"/>
      <c r="U376" s="13"/>
      <c r="V376" s="13"/>
      <c r="W376" s="13"/>
      <c r="X376" s="13"/>
      <c r="Y376" s="13"/>
    </row>
    <row r="377" spans="1:25">
      <c r="A377" s="102" t="s">
        <v>23361</v>
      </c>
      <c r="B377" s="5" t="s">
        <v>23362</v>
      </c>
      <c r="C377" s="5" t="s">
        <v>23363</v>
      </c>
      <c r="D377" s="5" t="s">
        <v>23364</v>
      </c>
      <c r="E377" s="5" t="s">
        <v>23365</v>
      </c>
      <c r="F377" s="5" t="s">
        <v>23366</v>
      </c>
      <c r="G377" s="39" t="s">
        <v>23367</v>
      </c>
      <c r="H377" s="6" t="s">
        <v>23368</v>
      </c>
      <c r="I377" s="6" t="s">
        <v>23369</v>
      </c>
      <c r="J377" s="13" t="s">
        <v>21970</v>
      </c>
      <c r="K377" s="13"/>
      <c r="L377" s="13"/>
      <c r="M377" s="13"/>
      <c r="N377" s="13"/>
      <c r="O377" s="13"/>
      <c r="P377" s="13"/>
      <c r="Q377" s="13"/>
      <c r="R377" s="13"/>
      <c r="S377" s="13"/>
      <c r="T377" s="13"/>
      <c r="U377" s="13"/>
      <c r="V377" s="13"/>
      <c r="W377" s="13"/>
      <c r="X377" s="13"/>
      <c r="Y377" s="13"/>
    </row>
    <row r="378" spans="1:25">
      <c r="A378" s="42"/>
      <c r="B378" s="13"/>
      <c r="C378" s="13"/>
      <c r="D378" s="13"/>
      <c r="E378" s="13"/>
      <c r="F378" s="13"/>
      <c r="G378" s="5"/>
      <c r="H378" s="13"/>
      <c r="I378" s="7"/>
      <c r="J378" s="13"/>
      <c r="K378" s="13"/>
      <c r="L378" s="13"/>
      <c r="M378" s="13"/>
      <c r="N378" s="13"/>
      <c r="O378" s="13"/>
      <c r="P378" s="13"/>
      <c r="Q378" s="13"/>
      <c r="R378" s="13"/>
      <c r="S378" s="13"/>
      <c r="T378" s="13"/>
      <c r="U378" s="13"/>
      <c r="V378" s="13"/>
      <c r="W378" s="13"/>
      <c r="X378" s="13"/>
      <c r="Y378" s="13"/>
    </row>
    <row r="379" spans="1:25">
      <c r="A379" s="42"/>
      <c r="B379" s="13"/>
      <c r="C379" s="13"/>
      <c r="D379" s="13"/>
      <c r="E379" s="13"/>
      <c r="F379" s="13"/>
      <c r="G379" s="5"/>
      <c r="H379" s="13"/>
      <c r="I379" s="7"/>
      <c r="J379" s="13"/>
      <c r="K379" s="13"/>
      <c r="L379" s="13"/>
      <c r="M379" s="13"/>
      <c r="N379" s="13"/>
      <c r="O379" s="13"/>
      <c r="P379" s="13"/>
      <c r="Q379" s="13"/>
      <c r="R379" s="13"/>
      <c r="S379" s="13"/>
      <c r="T379" s="13"/>
      <c r="U379" s="13"/>
      <c r="V379" s="13"/>
      <c r="W379" s="13"/>
      <c r="X379" s="13"/>
      <c r="Y379" s="13"/>
    </row>
    <row r="380" spans="1:25">
      <c r="A380" s="42"/>
      <c r="B380" s="13"/>
      <c r="C380" s="13"/>
      <c r="D380" s="13"/>
      <c r="E380" s="13"/>
      <c r="F380" s="13"/>
      <c r="G380" s="5"/>
      <c r="H380" s="13"/>
      <c r="I380" s="7"/>
      <c r="J380" s="13"/>
      <c r="K380" s="13"/>
      <c r="L380" s="13"/>
      <c r="M380" s="13"/>
      <c r="N380" s="13"/>
      <c r="O380" s="13"/>
      <c r="P380" s="13"/>
      <c r="Q380" s="13"/>
      <c r="R380" s="13"/>
      <c r="S380" s="13"/>
      <c r="T380" s="13"/>
      <c r="U380" s="13"/>
      <c r="V380" s="13"/>
      <c r="W380" s="13"/>
      <c r="X380" s="13"/>
      <c r="Y380" s="13"/>
    </row>
    <row r="381" spans="1:25">
      <c r="A381" s="42"/>
      <c r="B381" s="13"/>
      <c r="C381" s="13"/>
      <c r="D381" s="13"/>
      <c r="E381" s="13"/>
      <c r="F381" s="13"/>
      <c r="G381" s="5"/>
      <c r="H381" s="13"/>
      <c r="I381" s="7"/>
      <c r="J381" s="13"/>
      <c r="K381" s="13"/>
      <c r="L381" s="13"/>
      <c r="M381" s="13"/>
      <c r="N381" s="13"/>
      <c r="O381" s="13"/>
      <c r="P381" s="13"/>
      <c r="Q381" s="13"/>
      <c r="R381" s="13"/>
      <c r="S381" s="13"/>
      <c r="T381" s="13"/>
      <c r="U381" s="13"/>
      <c r="V381" s="13"/>
      <c r="W381" s="13"/>
      <c r="X381" s="13"/>
      <c r="Y381" s="13"/>
    </row>
    <row r="382" spans="1:25">
      <c r="A382" s="42"/>
      <c r="B382" s="13"/>
      <c r="C382" s="13"/>
      <c r="D382" s="13"/>
      <c r="E382" s="13"/>
      <c r="F382" s="13"/>
      <c r="G382" s="5"/>
      <c r="H382" s="13"/>
      <c r="I382" s="7"/>
      <c r="J382" s="13"/>
      <c r="K382" s="13"/>
      <c r="L382" s="13"/>
      <c r="M382" s="13"/>
      <c r="N382" s="13"/>
      <c r="O382" s="13"/>
      <c r="P382" s="13"/>
      <c r="Q382" s="13"/>
      <c r="R382" s="13"/>
      <c r="S382" s="13"/>
      <c r="T382" s="13"/>
      <c r="U382" s="13"/>
      <c r="V382" s="13"/>
      <c r="W382" s="13"/>
      <c r="X382" s="13"/>
      <c r="Y382" s="13"/>
    </row>
    <row r="383" spans="1:25">
      <c r="A383" s="42"/>
      <c r="B383" s="13"/>
      <c r="C383" s="13"/>
      <c r="D383" s="13"/>
      <c r="E383" s="13"/>
      <c r="F383" s="13"/>
      <c r="G383" s="5"/>
      <c r="H383" s="13"/>
      <c r="I383" s="7"/>
      <c r="J383" s="13"/>
      <c r="K383" s="13"/>
      <c r="L383" s="13"/>
      <c r="M383" s="13"/>
      <c r="N383" s="13"/>
      <c r="O383" s="13"/>
      <c r="P383" s="13"/>
      <c r="Q383" s="13"/>
      <c r="R383" s="13"/>
      <c r="S383" s="13"/>
      <c r="T383" s="13"/>
      <c r="U383" s="13"/>
      <c r="V383" s="13"/>
      <c r="W383" s="13"/>
      <c r="X383" s="13"/>
      <c r="Y383" s="13"/>
    </row>
    <row r="384" spans="1:25">
      <c r="A384" s="42"/>
      <c r="B384" s="13"/>
      <c r="C384" s="13"/>
      <c r="D384" s="13"/>
      <c r="E384" s="13"/>
      <c r="F384" s="13"/>
      <c r="G384" s="5"/>
      <c r="H384" s="13"/>
      <c r="I384" s="7"/>
      <c r="J384" s="13"/>
      <c r="K384" s="13"/>
      <c r="L384" s="13"/>
      <c r="M384" s="13"/>
      <c r="N384" s="13"/>
      <c r="O384" s="13"/>
      <c r="P384" s="13"/>
      <c r="Q384" s="13"/>
      <c r="R384" s="13"/>
      <c r="S384" s="13"/>
      <c r="T384" s="13"/>
      <c r="U384" s="13"/>
      <c r="V384" s="13"/>
      <c r="W384" s="13"/>
      <c r="X384" s="13"/>
      <c r="Y384" s="13"/>
    </row>
    <row r="385" spans="1:25">
      <c r="A385" s="42"/>
      <c r="B385" s="13"/>
      <c r="C385" s="13"/>
      <c r="D385" s="13"/>
      <c r="E385" s="13"/>
      <c r="F385" s="13"/>
      <c r="G385" s="5"/>
      <c r="H385" s="13"/>
      <c r="I385" s="7"/>
      <c r="J385" s="13"/>
      <c r="K385" s="13"/>
      <c r="L385" s="13"/>
      <c r="M385" s="13"/>
      <c r="N385" s="13"/>
      <c r="O385" s="13"/>
      <c r="P385" s="13"/>
      <c r="Q385" s="13"/>
      <c r="R385" s="13"/>
      <c r="S385" s="13"/>
      <c r="T385" s="13"/>
      <c r="U385" s="13"/>
      <c r="V385" s="13"/>
      <c r="W385" s="13"/>
      <c r="X385" s="13"/>
      <c r="Y385" s="13"/>
    </row>
    <row r="386" spans="1:25">
      <c r="A386" s="42"/>
      <c r="B386" s="13"/>
      <c r="C386" s="13"/>
      <c r="D386" s="13"/>
      <c r="E386" s="13"/>
      <c r="F386" s="13"/>
      <c r="G386" s="5"/>
      <c r="H386" s="13"/>
      <c r="I386" s="7"/>
      <c r="J386" s="13"/>
      <c r="K386" s="13"/>
      <c r="L386" s="13"/>
      <c r="M386" s="13"/>
      <c r="N386" s="13"/>
      <c r="O386" s="13"/>
      <c r="P386" s="13"/>
      <c r="Q386" s="13"/>
      <c r="R386" s="13"/>
      <c r="S386" s="13"/>
      <c r="T386" s="13"/>
      <c r="U386" s="13"/>
      <c r="V386" s="13"/>
      <c r="W386" s="13"/>
      <c r="X386" s="13"/>
      <c r="Y386" s="13"/>
    </row>
    <row r="387" spans="1:25">
      <c r="A387" s="42"/>
      <c r="B387" s="13"/>
      <c r="C387" s="13"/>
      <c r="D387" s="13"/>
      <c r="E387" s="13"/>
      <c r="F387" s="13"/>
      <c r="G387" s="5"/>
      <c r="H387" s="13"/>
      <c r="I387" s="7"/>
      <c r="J387" s="13"/>
      <c r="K387" s="13"/>
      <c r="L387" s="13"/>
      <c r="M387" s="13"/>
      <c r="N387" s="13"/>
      <c r="O387" s="13"/>
      <c r="P387" s="13"/>
      <c r="Q387" s="13"/>
      <c r="R387" s="13"/>
      <c r="S387" s="13"/>
      <c r="T387" s="13"/>
      <c r="U387" s="13"/>
      <c r="V387" s="13"/>
      <c r="W387" s="13"/>
      <c r="X387" s="13"/>
      <c r="Y387" s="13"/>
    </row>
    <row r="388" spans="1:25">
      <c r="A388" s="42"/>
      <c r="B388" s="13"/>
      <c r="C388" s="13"/>
      <c r="D388" s="13"/>
      <c r="E388" s="13"/>
      <c r="F388" s="13"/>
      <c r="G388" s="5"/>
      <c r="H388" s="13"/>
      <c r="I388" s="7"/>
      <c r="J388" s="13"/>
      <c r="K388" s="13"/>
      <c r="L388" s="13"/>
      <c r="M388" s="13"/>
      <c r="N388" s="13"/>
      <c r="O388" s="13"/>
      <c r="P388" s="13"/>
      <c r="Q388" s="13"/>
      <c r="R388" s="13"/>
      <c r="S388" s="13"/>
      <c r="T388" s="13"/>
      <c r="U388" s="13"/>
      <c r="V388" s="13"/>
      <c r="W388" s="13"/>
      <c r="X388" s="13"/>
      <c r="Y388" s="13"/>
    </row>
    <row r="389" spans="1:25">
      <c r="A389" s="42"/>
      <c r="B389" s="13"/>
      <c r="C389" s="13"/>
      <c r="D389" s="13"/>
      <c r="E389" s="13"/>
      <c r="F389" s="13"/>
      <c r="G389" s="5"/>
      <c r="H389" s="13"/>
      <c r="I389" s="7"/>
      <c r="J389" s="13"/>
      <c r="K389" s="13"/>
      <c r="L389" s="13"/>
      <c r="M389" s="13"/>
      <c r="N389" s="13"/>
      <c r="O389" s="13"/>
      <c r="P389" s="13"/>
      <c r="Q389" s="13"/>
      <c r="R389" s="13"/>
      <c r="S389" s="13"/>
      <c r="T389" s="13"/>
      <c r="U389" s="13"/>
      <c r="V389" s="13"/>
      <c r="W389" s="13"/>
      <c r="X389" s="13"/>
      <c r="Y389" s="13"/>
    </row>
    <row r="390" spans="1:25">
      <c r="A390" s="42"/>
      <c r="B390" s="13"/>
      <c r="C390" s="13"/>
      <c r="D390" s="13"/>
      <c r="E390" s="13"/>
      <c r="F390" s="13"/>
      <c r="G390" s="5"/>
      <c r="H390" s="13"/>
      <c r="I390" s="7"/>
      <c r="J390" s="13"/>
      <c r="K390" s="13"/>
      <c r="L390" s="13"/>
      <c r="M390" s="13"/>
      <c r="N390" s="13"/>
      <c r="O390" s="13"/>
      <c r="P390" s="13"/>
      <c r="Q390" s="13"/>
      <c r="R390" s="13"/>
      <c r="S390" s="13"/>
      <c r="T390" s="13"/>
      <c r="U390" s="13"/>
      <c r="V390" s="13"/>
      <c r="W390" s="13"/>
      <c r="X390" s="13"/>
      <c r="Y390" s="13"/>
    </row>
    <row r="391" spans="1:25">
      <c r="A391" s="42"/>
      <c r="B391" s="13"/>
      <c r="C391" s="13"/>
      <c r="D391" s="13"/>
      <c r="E391" s="13"/>
      <c r="F391" s="13"/>
      <c r="G391" s="5"/>
      <c r="H391" s="13"/>
      <c r="I391" s="7"/>
      <c r="J391" s="13"/>
      <c r="K391" s="13"/>
      <c r="L391" s="13"/>
      <c r="M391" s="13"/>
      <c r="N391" s="13"/>
      <c r="O391" s="13"/>
      <c r="P391" s="13"/>
      <c r="Q391" s="13"/>
      <c r="R391" s="13"/>
      <c r="S391" s="13"/>
      <c r="T391" s="13"/>
      <c r="U391" s="13"/>
      <c r="V391" s="13"/>
      <c r="W391" s="13"/>
      <c r="X391" s="13"/>
      <c r="Y391" s="13"/>
    </row>
    <row r="392" spans="1:25">
      <c r="A392" s="42"/>
      <c r="B392" s="13"/>
      <c r="C392" s="13"/>
      <c r="D392" s="13"/>
      <c r="E392" s="13"/>
      <c r="F392" s="13"/>
      <c r="G392" s="5"/>
      <c r="H392" s="13"/>
      <c r="I392" s="7"/>
      <c r="J392" s="13"/>
      <c r="K392" s="13"/>
      <c r="L392" s="13"/>
      <c r="M392" s="13"/>
      <c r="N392" s="13"/>
      <c r="O392" s="13"/>
      <c r="P392" s="13"/>
      <c r="Q392" s="13"/>
      <c r="R392" s="13"/>
      <c r="S392" s="13"/>
      <c r="T392" s="13"/>
      <c r="U392" s="13"/>
      <c r="V392" s="13"/>
      <c r="W392" s="13"/>
      <c r="X392" s="13"/>
      <c r="Y392" s="13"/>
    </row>
    <row r="393" spans="1:25">
      <c r="A393" s="42"/>
      <c r="B393" s="13"/>
      <c r="C393" s="13"/>
      <c r="D393" s="13"/>
      <c r="E393" s="13"/>
      <c r="F393" s="13"/>
      <c r="G393" s="5"/>
      <c r="H393" s="13"/>
      <c r="I393" s="7"/>
      <c r="J393" s="13"/>
      <c r="K393" s="13"/>
      <c r="L393" s="13"/>
      <c r="M393" s="13"/>
      <c r="N393" s="13"/>
      <c r="O393" s="13"/>
      <c r="P393" s="13"/>
      <c r="Q393" s="13"/>
      <c r="R393" s="13"/>
      <c r="S393" s="13"/>
      <c r="T393" s="13"/>
      <c r="U393" s="13"/>
      <c r="V393" s="13"/>
      <c r="W393" s="13"/>
      <c r="X393" s="13"/>
      <c r="Y393" s="13"/>
    </row>
    <row r="394" spans="1:25">
      <c r="A394" s="42"/>
      <c r="B394" s="13"/>
      <c r="C394" s="13"/>
      <c r="D394" s="13"/>
      <c r="E394" s="13"/>
      <c r="F394" s="13"/>
      <c r="G394" s="5"/>
      <c r="H394" s="13"/>
      <c r="I394" s="7"/>
      <c r="J394" s="13"/>
      <c r="K394" s="13"/>
      <c r="L394" s="13"/>
      <c r="M394" s="13"/>
      <c r="N394" s="13"/>
      <c r="O394" s="13"/>
      <c r="P394" s="13"/>
      <c r="Q394" s="13"/>
      <c r="R394" s="13"/>
      <c r="S394" s="13"/>
      <c r="T394" s="13"/>
      <c r="U394" s="13"/>
      <c r="V394" s="13"/>
      <c r="W394" s="13"/>
      <c r="X394" s="13"/>
      <c r="Y394" s="13"/>
    </row>
    <row r="395" spans="1:25">
      <c r="A395" s="42"/>
      <c r="B395" s="13"/>
      <c r="C395" s="13"/>
      <c r="D395" s="13"/>
      <c r="E395" s="13"/>
      <c r="F395" s="13"/>
      <c r="G395" s="5"/>
      <c r="H395" s="13"/>
      <c r="I395" s="7"/>
      <c r="J395" s="13"/>
      <c r="K395" s="13"/>
      <c r="L395" s="13"/>
      <c r="M395" s="13"/>
      <c r="N395" s="13"/>
      <c r="O395" s="13"/>
      <c r="P395" s="13"/>
      <c r="Q395" s="13"/>
      <c r="R395" s="13"/>
      <c r="S395" s="13"/>
      <c r="T395" s="13"/>
      <c r="U395" s="13"/>
      <c r="V395" s="13"/>
      <c r="W395" s="13"/>
      <c r="X395" s="13"/>
      <c r="Y395" s="13"/>
    </row>
    <row r="396" spans="1:25">
      <c r="A396" s="42"/>
      <c r="B396" s="13"/>
      <c r="C396" s="13"/>
      <c r="D396" s="13"/>
      <c r="E396" s="13"/>
      <c r="F396" s="13"/>
      <c r="G396" s="5"/>
      <c r="H396" s="13"/>
      <c r="I396" s="7"/>
      <c r="J396" s="13"/>
      <c r="K396" s="13"/>
      <c r="L396" s="13"/>
      <c r="M396" s="13"/>
      <c r="N396" s="13"/>
      <c r="O396" s="13"/>
      <c r="P396" s="13"/>
      <c r="Q396" s="13"/>
      <c r="R396" s="13"/>
      <c r="S396" s="13"/>
      <c r="T396" s="13"/>
      <c r="U396" s="13"/>
      <c r="V396" s="13"/>
      <c r="W396" s="13"/>
      <c r="X396" s="13"/>
      <c r="Y396" s="13"/>
    </row>
    <row r="397" spans="1:25">
      <c r="A397" s="42"/>
      <c r="B397" s="13"/>
      <c r="C397" s="13"/>
      <c r="D397" s="13"/>
      <c r="E397" s="13"/>
      <c r="F397" s="13"/>
      <c r="G397" s="5"/>
      <c r="H397" s="13"/>
      <c r="I397" s="7"/>
      <c r="J397" s="13"/>
      <c r="K397" s="13"/>
      <c r="L397" s="13"/>
      <c r="M397" s="13"/>
      <c r="N397" s="13"/>
      <c r="O397" s="13"/>
      <c r="P397" s="13"/>
      <c r="Q397" s="13"/>
      <c r="R397" s="13"/>
      <c r="S397" s="13"/>
      <c r="T397" s="13"/>
      <c r="U397" s="13"/>
      <c r="V397" s="13"/>
      <c r="W397" s="13"/>
      <c r="X397" s="13"/>
      <c r="Y397" s="13"/>
    </row>
    <row r="398" spans="1:25">
      <c r="A398" s="42"/>
      <c r="B398" s="13"/>
      <c r="C398" s="13"/>
      <c r="D398" s="13"/>
      <c r="E398" s="13"/>
      <c r="F398" s="13"/>
      <c r="G398" s="5"/>
      <c r="H398" s="13"/>
      <c r="I398" s="7"/>
      <c r="J398" s="13"/>
      <c r="K398" s="13"/>
      <c r="L398" s="13"/>
      <c r="M398" s="13"/>
      <c r="N398" s="13"/>
      <c r="O398" s="13"/>
      <c r="P398" s="13"/>
      <c r="Q398" s="13"/>
      <c r="R398" s="13"/>
      <c r="S398" s="13"/>
      <c r="T398" s="13"/>
      <c r="U398" s="13"/>
      <c r="V398" s="13"/>
      <c r="W398" s="13"/>
      <c r="X398" s="13"/>
      <c r="Y398" s="13"/>
    </row>
    <row r="399" spans="1:25">
      <c r="A399" s="42"/>
      <c r="B399" s="13"/>
      <c r="C399" s="13"/>
      <c r="D399" s="13"/>
      <c r="E399" s="13"/>
      <c r="F399" s="13"/>
      <c r="G399" s="5"/>
      <c r="H399" s="13"/>
      <c r="I399" s="7"/>
      <c r="J399" s="13"/>
      <c r="K399" s="13"/>
      <c r="L399" s="13"/>
      <c r="M399" s="13"/>
      <c r="N399" s="13"/>
      <c r="O399" s="13"/>
      <c r="P399" s="13"/>
      <c r="Q399" s="13"/>
      <c r="R399" s="13"/>
      <c r="S399" s="13"/>
      <c r="T399" s="13"/>
      <c r="U399" s="13"/>
      <c r="V399" s="13"/>
      <c r="W399" s="13"/>
      <c r="X399" s="13"/>
      <c r="Y399" s="13"/>
    </row>
    <row r="400" spans="1:25">
      <c r="A400" s="42"/>
      <c r="B400" s="13"/>
      <c r="C400" s="13"/>
      <c r="D400" s="13"/>
      <c r="E400" s="13"/>
      <c r="F400" s="13"/>
      <c r="G400" s="5"/>
      <c r="H400" s="13"/>
      <c r="I400" s="7"/>
      <c r="J400" s="13"/>
      <c r="K400" s="13"/>
      <c r="L400" s="13"/>
      <c r="M400" s="13"/>
      <c r="N400" s="13"/>
      <c r="O400" s="13"/>
      <c r="P400" s="13"/>
      <c r="Q400" s="13"/>
      <c r="R400" s="13"/>
      <c r="S400" s="13"/>
      <c r="T400" s="13"/>
      <c r="U400" s="13"/>
      <c r="V400" s="13"/>
      <c r="W400" s="13"/>
      <c r="X400" s="13"/>
      <c r="Y400" s="13"/>
    </row>
    <row r="401" spans="1:25">
      <c r="A401" s="42"/>
      <c r="B401" s="13"/>
      <c r="C401" s="13"/>
      <c r="D401" s="13"/>
      <c r="E401" s="13"/>
      <c r="F401" s="13"/>
      <c r="G401" s="5"/>
      <c r="H401" s="13"/>
      <c r="I401" s="7"/>
      <c r="J401" s="13"/>
      <c r="K401" s="13"/>
      <c r="L401" s="13"/>
      <c r="M401" s="13"/>
      <c r="N401" s="13"/>
      <c r="O401" s="13"/>
      <c r="P401" s="13"/>
      <c r="Q401" s="13"/>
      <c r="R401" s="13"/>
      <c r="S401" s="13"/>
      <c r="T401" s="13"/>
      <c r="U401" s="13"/>
      <c r="V401" s="13"/>
      <c r="W401" s="13"/>
      <c r="X401" s="13"/>
      <c r="Y401" s="13"/>
    </row>
    <row r="402" spans="1:25">
      <c r="A402" s="42"/>
      <c r="B402" s="13"/>
      <c r="C402" s="13"/>
      <c r="D402" s="13"/>
      <c r="E402" s="13"/>
      <c r="F402" s="13"/>
      <c r="G402" s="5"/>
      <c r="H402" s="13"/>
      <c r="I402" s="7"/>
      <c r="J402" s="13"/>
      <c r="K402" s="13"/>
      <c r="L402" s="13"/>
      <c r="M402" s="13"/>
      <c r="N402" s="13"/>
      <c r="O402" s="13"/>
      <c r="P402" s="13"/>
      <c r="Q402" s="13"/>
      <c r="R402" s="13"/>
      <c r="S402" s="13"/>
      <c r="T402" s="13"/>
      <c r="U402" s="13"/>
      <c r="V402" s="13"/>
      <c r="W402" s="13"/>
      <c r="X402" s="13"/>
      <c r="Y402" s="13"/>
    </row>
    <row r="403" spans="1:25">
      <c r="A403" s="42"/>
      <c r="B403" s="13"/>
      <c r="C403" s="13"/>
      <c r="D403" s="13"/>
      <c r="E403" s="13"/>
      <c r="F403" s="13"/>
      <c r="G403" s="5"/>
      <c r="H403" s="13"/>
      <c r="I403" s="7"/>
      <c r="J403" s="13"/>
      <c r="K403" s="13"/>
      <c r="L403" s="13"/>
      <c r="M403" s="13"/>
      <c r="N403" s="13"/>
      <c r="O403" s="13"/>
      <c r="P403" s="13"/>
      <c r="Q403" s="13"/>
      <c r="R403" s="13"/>
      <c r="S403" s="13"/>
      <c r="T403" s="13"/>
      <c r="U403" s="13"/>
      <c r="V403" s="13"/>
      <c r="W403" s="13"/>
      <c r="X403" s="13"/>
      <c r="Y403" s="13"/>
    </row>
    <row r="404" spans="1:25">
      <c r="A404" s="42"/>
      <c r="B404" s="13"/>
      <c r="C404" s="13"/>
      <c r="D404" s="13"/>
      <c r="E404" s="13"/>
      <c r="F404" s="13"/>
      <c r="G404" s="5"/>
      <c r="H404" s="13"/>
      <c r="I404" s="7"/>
      <c r="J404" s="13"/>
      <c r="K404" s="13"/>
      <c r="L404" s="13"/>
      <c r="M404" s="13"/>
      <c r="N404" s="13"/>
      <c r="O404" s="13"/>
      <c r="P404" s="13"/>
      <c r="Q404" s="13"/>
      <c r="R404" s="13"/>
      <c r="S404" s="13"/>
      <c r="T404" s="13"/>
      <c r="U404" s="13"/>
      <c r="V404" s="13"/>
      <c r="W404" s="13"/>
      <c r="X404" s="13"/>
      <c r="Y404" s="13"/>
    </row>
    <row r="405" spans="1:25">
      <c r="A405" s="42"/>
      <c r="B405" s="13"/>
      <c r="C405" s="13"/>
      <c r="D405" s="13"/>
      <c r="E405" s="13"/>
      <c r="F405" s="13"/>
      <c r="G405" s="5"/>
      <c r="H405" s="13"/>
      <c r="I405" s="7"/>
      <c r="J405" s="13"/>
      <c r="K405" s="13"/>
      <c r="L405" s="13"/>
      <c r="M405" s="13"/>
      <c r="N405" s="13"/>
      <c r="O405" s="13"/>
      <c r="P405" s="13"/>
      <c r="Q405" s="13"/>
      <c r="R405" s="13"/>
      <c r="S405" s="13"/>
      <c r="T405" s="13"/>
      <c r="U405" s="13"/>
      <c r="V405" s="13"/>
      <c r="W405" s="13"/>
      <c r="X405" s="13"/>
      <c r="Y405" s="13"/>
    </row>
    <row r="406" spans="1:25">
      <c r="A406" s="42"/>
      <c r="B406" s="13"/>
      <c r="C406" s="13"/>
      <c r="D406" s="13"/>
      <c r="E406" s="13"/>
      <c r="F406" s="13"/>
      <c r="G406" s="5"/>
      <c r="H406" s="13"/>
      <c r="I406" s="7"/>
      <c r="J406" s="13"/>
      <c r="K406" s="13"/>
      <c r="L406" s="13"/>
      <c r="M406" s="13"/>
      <c r="N406" s="13"/>
      <c r="O406" s="13"/>
      <c r="P406" s="13"/>
      <c r="Q406" s="13"/>
      <c r="R406" s="13"/>
      <c r="S406" s="13"/>
      <c r="T406" s="13"/>
      <c r="U406" s="13"/>
      <c r="V406" s="13"/>
      <c r="W406" s="13"/>
      <c r="X406" s="13"/>
      <c r="Y406" s="13"/>
    </row>
    <row r="407" spans="1:25">
      <c r="A407" s="42"/>
      <c r="B407" s="13"/>
      <c r="C407" s="13"/>
      <c r="D407" s="13"/>
      <c r="E407" s="13"/>
      <c r="F407" s="13"/>
      <c r="G407" s="5"/>
      <c r="H407" s="13"/>
      <c r="I407" s="7"/>
      <c r="J407" s="13"/>
      <c r="K407" s="13"/>
      <c r="L407" s="13"/>
      <c r="M407" s="13"/>
      <c r="N407" s="13"/>
      <c r="O407" s="13"/>
      <c r="P407" s="13"/>
      <c r="Q407" s="13"/>
      <c r="R407" s="13"/>
      <c r="S407" s="13"/>
      <c r="T407" s="13"/>
      <c r="U407" s="13"/>
      <c r="V407" s="13"/>
      <c r="W407" s="13"/>
      <c r="X407" s="13"/>
      <c r="Y407" s="13"/>
    </row>
    <row r="408" spans="1:25">
      <c r="A408" s="42"/>
      <c r="B408" s="13"/>
      <c r="C408" s="13"/>
      <c r="D408" s="13"/>
      <c r="E408" s="13"/>
      <c r="F408" s="13"/>
      <c r="G408" s="5"/>
      <c r="H408" s="13"/>
      <c r="I408" s="7"/>
      <c r="J408" s="13"/>
      <c r="K408" s="13"/>
      <c r="L408" s="13"/>
      <c r="M408" s="13"/>
      <c r="N408" s="13"/>
      <c r="O408" s="13"/>
      <c r="P408" s="13"/>
      <c r="Q408" s="13"/>
      <c r="R408" s="13"/>
      <c r="S408" s="13"/>
      <c r="T408" s="13"/>
      <c r="U408" s="13"/>
      <c r="V408" s="13"/>
      <c r="W408" s="13"/>
      <c r="X408" s="13"/>
      <c r="Y408" s="13"/>
    </row>
    <row r="409" spans="1:25">
      <c r="A409" s="42"/>
      <c r="B409" s="13"/>
      <c r="C409" s="13"/>
      <c r="D409" s="13"/>
      <c r="E409" s="13"/>
      <c r="F409" s="13"/>
      <c r="G409" s="5"/>
      <c r="H409" s="13"/>
      <c r="I409" s="7"/>
      <c r="J409" s="13"/>
      <c r="K409" s="13"/>
      <c r="L409" s="13"/>
      <c r="M409" s="13"/>
      <c r="N409" s="13"/>
      <c r="O409" s="13"/>
      <c r="P409" s="13"/>
      <c r="Q409" s="13"/>
      <c r="R409" s="13"/>
      <c r="S409" s="13"/>
      <c r="T409" s="13"/>
      <c r="U409" s="13"/>
      <c r="V409" s="13"/>
      <c r="W409" s="13"/>
      <c r="X409" s="13"/>
      <c r="Y409" s="13"/>
    </row>
    <row r="410" spans="1:25">
      <c r="A410" s="42"/>
      <c r="B410" s="13"/>
      <c r="C410" s="13"/>
      <c r="D410" s="13"/>
      <c r="E410" s="13"/>
      <c r="F410" s="13"/>
      <c r="G410" s="5"/>
      <c r="H410" s="13"/>
      <c r="I410" s="7"/>
      <c r="J410" s="13"/>
      <c r="K410" s="13"/>
      <c r="L410" s="13"/>
      <c r="M410" s="13"/>
      <c r="N410" s="13"/>
      <c r="O410" s="13"/>
      <c r="P410" s="13"/>
      <c r="Q410" s="13"/>
      <c r="R410" s="13"/>
      <c r="S410" s="13"/>
      <c r="T410" s="13"/>
      <c r="U410" s="13"/>
      <c r="V410" s="13"/>
      <c r="W410" s="13"/>
      <c r="X410" s="13"/>
      <c r="Y410" s="13"/>
    </row>
    <row r="411" spans="1:25">
      <c r="A411" s="42"/>
      <c r="B411" s="13"/>
      <c r="C411" s="13"/>
      <c r="D411" s="13"/>
      <c r="E411" s="13"/>
      <c r="F411" s="13"/>
      <c r="G411" s="5"/>
      <c r="H411" s="13"/>
      <c r="I411" s="7"/>
      <c r="J411" s="13"/>
      <c r="K411" s="13"/>
      <c r="L411" s="13"/>
      <c r="M411" s="13"/>
      <c r="N411" s="13"/>
      <c r="O411" s="13"/>
      <c r="P411" s="13"/>
      <c r="Q411" s="13"/>
      <c r="R411" s="13"/>
      <c r="S411" s="13"/>
      <c r="T411" s="13"/>
      <c r="U411" s="13"/>
      <c r="V411" s="13"/>
      <c r="W411" s="13"/>
      <c r="X411" s="13"/>
      <c r="Y411" s="13"/>
    </row>
    <row r="412" spans="1:25">
      <c r="A412" s="42"/>
      <c r="B412" s="13"/>
      <c r="C412" s="13"/>
      <c r="D412" s="13"/>
      <c r="E412" s="13"/>
      <c r="F412" s="13"/>
      <c r="G412" s="5"/>
      <c r="H412" s="13"/>
      <c r="I412" s="7"/>
      <c r="J412" s="13"/>
      <c r="K412" s="13"/>
      <c r="L412" s="13"/>
      <c r="M412" s="13"/>
      <c r="N412" s="13"/>
      <c r="O412" s="13"/>
      <c r="P412" s="13"/>
      <c r="Q412" s="13"/>
      <c r="R412" s="13"/>
      <c r="S412" s="13"/>
      <c r="T412" s="13"/>
      <c r="U412" s="13"/>
      <c r="V412" s="13"/>
      <c r="W412" s="13"/>
      <c r="X412" s="13"/>
      <c r="Y412" s="13"/>
    </row>
    <row r="413" spans="1:25">
      <c r="A413" s="42"/>
      <c r="B413" s="13"/>
      <c r="C413" s="13"/>
      <c r="D413" s="13"/>
      <c r="E413" s="13"/>
      <c r="F413" s="13"/>
      <c r="G413" s="5"/>
      <c r="H413" s="13"/>
      <c r="I413" s="7"/>
      <c r="J413" s="13"/>
      <c r="K413" s="13"/>
      <c r="L413" s="13"/>
      <c r="M413" s="13"/>
      <c r="N413" s="13"/>
      <c r="O413" s="13"/>
      <c r="P413" s="13"/>
      <c r="Q413" s="13"/>
      <c r="R413" s="13"/>
      <c r="S413" s="13"/>
      <c r="T413" s="13"/>
      <c r="U413" s="13"/>
      <c r="V413" s="13"/>
      <c r="W413" s="13"/>
      <c r="X413" s="13"/>
      <c r="Y413" s="13"/>
    </row>
    <row r="414" spans="1:25">
      <c r="A414" s="42"/>
      <c r="B414" s="13"/>
      <c r="C414" s="13"/>
      <c r="D414" s="13"/>
      <c r="E414" s="13"/>
      <c r="F414" s="13"/>
      <c r="G414" s="5"/>
      <c r="H414" s="13"/>
      <c r="I414" s="7"/>
      <c r="J414" s="13"/>
      <c r="K414" s="13"/>
      <c r="L414" s="13"/>
      <c r="M414" s="13"/>
      <c r="N414" s="13"/>
      <c r="O414" s="13"/>
      <c r="P414" s="13"/>
      <c r="Q414" s="13"/>
      <c r="R414" s="13"/>
      <c r="S414" s="13"/>
      <c r="T414" s="13"/>
      <c r="U414" s="13"/>
      <c r="V414" s="13"/>
      <c r="W414" s="13"/>
      <c r="X414" s="13"/>
      <c r="Y414" s="13"/>
    </row>
    <row r="415" spans="1:25">
      <c r="A415" s="42"/>
      <c r="B415" s="13"/>
      <c r="C415" s="13"/>
      <c r="D415" s="13"/>
      <c r="E415" s="13"/>
      <c r="F415" s="13"/>
      <c r="G415" s="5"/>
      <c r="H415" s="13"/>
      <c r="I415" s="7"/>
      <c r="J415" s="13"/>
      <c r="K415" s="13"/>
      <c r="L415" s="13"/>
      <c r="M415" s="13"/>
      <c r="N415" s="13"/>
      <c r="O415" s="13"/>
      <c r="P415" s="13"/>
      <c r="Q415" s="13"/>
      <c r="R415" s="13"/>
      <c r="S415" s="13"/>
      <c r="T415" s="13"/>
      <c r="U415" s="13"/>
      <c r="V415" s="13"/>
      <c r="W415" s="13"/>
      <c r="X415" s="13"/>
      <c r="Y415" s="13"/>
    </row>
    <row r="416" spans="1:25">
      <c r="A416" s="42"/>
      <c r="B416" s="13"/>
      <c r="C416" s="13"/>
      <c r="D416" s="13"/>
      <c r="E416" s="13"/>
      <c r="F416" s="13"/>
      <c r="G416" s="5"/>
      <c r="H416" s="13"/>
      <c r="I416" s="7"/>
      <c r="J416" s="13"/>
      <c r="K416" s="13"/>
      <c r="L416" s="13"/>
      <c r="M416" s="13"/>
      <c r="N416" s="13"/>
      <c r="O416" s="13"/>
      <c r="P416" s="13"/>
      <c r="Q416" s="13"/>
      <c r="R416" s="13"/>
      <c r="S416" s="13"/>
      <c r="T416" s="13"/>
      <c r="U416" s="13"/>
      <c r="V416" s="13"/>
      <c r="W416" s="13"/>
      <c r="X416" s="13"/>
      <c r="Y416" s="13"/>
    </row>
    <row r="417" spans="1:25">
      <c r="A417" s="42"/>
      <c r="B417" s="13"/>
      <c r="C417" s="13"/>
      <c r="D417" s="13"/>
      <c r="E417" s="13"/>
      <c r="F417" s="13"/>
      <c r="G417" s="5"/>
      <c r="H417" s="13"/>
      <c r="I417" s="7"/>
      <c r="J417" s="13"/>
      <c r="K417" s="13"/>
      <c r="L417" s="13"/>
      <c r="M417" s="13"/>
      <c r="N417" s="13"/>
      <c r="O417" s="13"/>
      <c r="P417" s="13"/>
      <c r="Q417" s="13"/>
      <c r="R417" s="13"/>
      <c r="S417" s="13"/>
      <c r="T417" s="13"/>
      <c r="U417" s="13"/>
      <c r="V417" s="13"/>
      <c r="W417" s="13"/>
      <c r="X417" s="13"/>
      <c r="Y417" s="13"/>
    </row>
    <row r="418" spans="1:25">
      <c r="A418" s="42"/>
      <c r="B418" s="13"/>
      <c r="C418" s="13"/>
      <c r="D418" s="13"/>
      <c r="E418" s="13"/>
      <c r="F418" s="13"/>
      <c r="G418" s="5"/>
      <c r="H418" s="13"/>
      <c r="I418" s="7"/>
      <c r="J418" s="13"/>
      <c r="K418" s="13"/>
      <c r="L418" s="13"/>
      <c r="M418" s="13"/>
      <c r="N418" s="13"/>
      <c r="O418" s="13"/>
      <c r="P418" s="13"/>
      <c r="Q418" s="13"/>
      <c r="R418" s="13"/>
      <c r="S418" s="13"/>
      <c r="T418" s="13"/>
      <c r="U418" s="13"/>
      <c r="V418" s="13"/>
      <c r="W418" s="13"/>
      <c r="X418" s="13"/>
      <c r="Y418" s="13"/>
    </row>
    <row r="419" spans="1:25">
      <c r="A419" s="42"/>
      <c r="B419" s="13"/>
      <c r="C419" s="13"/>
      <c r="D419" s="13"/>
      <c r="E419" s="13"/>
      <c r="F419" s="13"/>
      <c r="G419" s="5"/>
      <c r="H419" s="13"/>
      <c r="I419" s="7"/>
      <c r="J419" s="13"/>
      <c r="K419" s="13"/>
      <c r="L419" s="13"/>
      <c r="M419" s="13"/>
      <c r="N419" s="13"/>
      <c r="O419" s="13"/>
      <c r="P419" s="13"/>
      <c r="Q419" s="13"/>
      <c r="R419" s="13"/>
      <c r="S419" s="13"/>
      <c r="T419" s="13"/>
      <c r="U419" s="13"/>
      <c r="V419" s="13"/>
      <c r="W419" s="13"/>
      <c r="X419" s="13"/>
      <c r="Y419" s="13"/>
    </row>
    <row r="420" spans="1:25">
      <c r="A420" s="42"/>
      <c r="B420" s="13"/>
      <c r="C420" s="13"/>
      <c r="D420" s="13"/>
      <c r="E420" s="13"/>
      <c r="F420" s="13"/>
      <c r="G420" s="5"/>
      <c r="H420" s="13"/>
      <c r="I420" s="7"/>
      <c r="J420" s="13"/>
      <c r="K420" s="13"/>
      <c r="L420" s="13"/>
      <c r="M420" s="13"/>
      <c r="N420" s="13"/>
      <c r="O420" s="13"/>
      <c r="P420" s="13"/>
      <c r="Q420" s="13"/>
      <c r="R420" s="13"/>
      <c r="S420" s="13"/>
      <c r="T420" s="13"/>
      <c r="U420" s="13"/>
      <c r="V420" s="13"/>
      <c r="W420" s="13"/>
      <c r="X420" s="13"/>
      <c r="Y420" s="13"/>
    </row>
    <row r="421" spans="1:25">
      <c r="A421" s="42"/>
      <c r="B421" s="13"/>
      <c r="C421" s="13"/>
      <c r="D421" s="13"/>
      <c r="E421" s="13"/>
      <c r="F421" s="13"/>
      <c r="G421" s="5"/>
      <c r="H421" s="13"/>
      <c r="I421" s="7"/>
      <c r="J421" s="13"/>
      <c r="K421" s="13"/>
      <c r="L421" s="13"/>
      <c r="M421" s="13"/>
      <c r="N421" s="13"/>
      <c r="O421" s="13"/>
      <c r="P421" s="13"/>
      <c r="Q421" s="13"/>
      <c r="R421" s="13"/>
      <c r="S421" s="13"/>
      <c r="T421" s="13"/>
      <c r="U421" s="13"/>
      <c r="V421" s="13"/>
      <c r="W421" s="13"/>
      <c r="X421" s="13"/>
      <c r="Y421" s="13"/>
    </row>
    <row r="422" spans="1:25">
      <c r="A422" s="42"/>
      <c r="B422" s="13"/>
      <c r="C422" s="13"/>
      <c r="D422" s="13"/>
      <c r="E422" s="13"/>
      <c r="F422" s="13"/>
      <c r="G422" s="5"/>
      <c r="H422" s="13"/>
      <c r="I422" s="7"/>
      <c r="J422" s="13"/>
      <c r="K422" s="13"/>
      <c r="L422" s="13"/>
      <c r="M422" s="13"/>
      <c r="N422" s="13"/>
      <c r="O422" s="13"/>
      <c r="P422" s="13"/>
      <c r="Q422" s="13"/>
      <c r="R422" s="13"/>
      <c r="S422" s="13"/>
      <c r="T422" s="13"/>
      <c r="U422" s="13"/>
      <c r="V422" s="13"/>
      <c r="W422" s="13"/>
      <c r="X422" s="13"/>
      <c r="Y422" s="13"/>
    </row>
    <row r="423" spans="1:25">
      <c r="A423" s="42"/>
      <c r="B423" s="13"/>
      <c r="C423" s="13"/>
      <c r="D423" s="13"/>
      <c r="E423" s="13"/>
      <c r="F423" s="13"/>
      <c r="G423" s="5"/>
      <c r="H423" s="13"/>
      <c r="I423" s="7"/>
      <c r="J423" s="13"/>
      <c r="K423" s="13"/>
      <c r="L423" s="13"/>
      <c r="M423" s="13"/>
      <c r="N423" s="13"/>
      <c r="O423" s="13"/>
      <c r="P423" s="13"/>
      <c r="Q423" s="13"/>
      <c r="R423" s="13"/>
      <c r="S423" s="13"/>
      <c r="T423" s="13"/>
      <c r="U423" s="13"/>
      <c r="V423" s="13"/>
      <c r="W423" s="13"/>
      <c r="X423" s="13"/>
      <c r="Y423" s="13"/>
    </row>
    <row r="424" spans="1:25">
      <c r="A424" s="42"/>
      <c r="B424" s="13"/>
      <c r="C424" s="13"/>
      <c r="D424" s="13"/>
      <c r="E424" s="13"/>
      <c r="F424" s="13"/>
      <c r="G424" s="5"/>
      <c r="H424" s="13"/>
      <c r="I424" s="7"/>
      <c r="J424" s="13"/>
      <c r="K424" s="13"/>
      <c r="L424" s="13"/>
      <c r="M424" s="13"/>
      <c r="N424" s="13"/>
      <c r="O424" s="13"/>
      <c r="P424" s="13"/>
      <c r="Q424" s="13"/>
      <c r="R424" s="13"/>
      <c r="S424" s="13"/>
      <c r="T424" s="13"/>
      <c r="U424" s="13"/>
      <c r="V424" s="13"/>
      <c r="W424" s="13"/>
      <c r="X424" s="13"/>
      <c r="Y424" s="13"/>
    </row>
    <row r="425" spans="1:25">
      <c r="A425" s="42"/>
      <c r="B425" s="13"/>
      <c r="C425" s="13"/>
      <c r="D425" s="13"/>
      <c r="E425" s="13"/>
      <c r="F425" s="13"/>
      <c r="G425" s="5"/>
      <c r="H425" s="13"/>
      <c r="I425" s="7"/>
      <c r="J425" s="13"/>
      <c r="K425" s="13"/>
      <c r="L425" s="13"/>
      <c r="M425" s="13"/>
      <c r="N425" s="13"/>
      <c r="O425" s="13"/>
      <c r="P425" s="13"/>
      <c r="Q425" s="13"/>
      <c r="R425" s="13"/>
      <c r="S425" s="13"/>
      <c r="T425" s="13"/>
      <c r="U425" s="13"/>
      <c r="V425" s="13"/>
      <c r="W425" s="13"/>
      <c r="X425" s="13"/>
      <c r="Y425" s="13"/>
    </row>
    <row r="426" spans="1:25">
      <c r="A426" s="42"/>
      <c r="B426" s="13"/>
      <c r="C426" s="13"/>
      <c r="D426" s="13"/>
      <c r="E426" s="13"/>
      <c r="F426" s="13"/>
      <c r="G426" s="5"/>
      <c r="H426" s="13"/>
      <c r="I426" s="7"/>
      <c r="J426" s="13"/>
      <c r="K426" s="13"/>
      <c r="L426" s="13"/>
      <c r="M426" s="13"/>
      <c r="N426" s="13"/>
      <c r="O426" s="13"/>
      <c r="P426" s="13"/>
      <c r="Q426" s="13"/>
      <c r="R426" s="13"/>
      <c r="S426" s="13"/>
      <c r="T426" s="13"/>
      <c r="U426" s="13"/>
      <c r="V426" s="13"/>
      <c r="W426" s="13"/>
      <c r="X426" s="13"/>
      <c r="Y426" s="13"/>
    </row>
    <row r="427" spans="1:25">
      <c r="A427" s="42"/>
      <c r="B427" s="13"/>
      <c r="C427" s="13"/>
      <c r="D427" s="13"/>
      <c r="E427" s="13"/>
      <c r="F427" s="13"/>
      <c r="G427" s="5"/>
      <c r="H427" s="13"/>
      <c r="I427" s="7"/>
      <c r="J427" s="13"/>
      <c r="K427" s="13"/>
      <c r="L427" s="13"/>
      <c r="M427" s="13"/>
      <c r="N427" s="13"/>
      <c r="O427" s="13"/>
      <c r="P427" s="13"/>
      <c r="Q427" s="13"/>
      <c r="R427" s="13"/>
      <c r="S427" s="13"/>
      <c r="T427" s="13"/>
      <c r="U427" s="13"/>
      <c r="V427" s="13"/>
      <c r="W427" s="13"/>
      <c r="X427" s="13"/>
      <c r="Y427" s="13"/>
    </row>
    <row r="428" spans="1:25">
      <c r="A428" s="42"/>
      <c r="B428" s="13"/>
      <c r="C428" s="13"/>
      <c r="D428" s="13"/>
      <c r="E428" s="13"/>
      <c r="F428" s="13"/>
      <c r="G428" s="5"/>
      <c r="H428" s="13"/>
      <c r="I428" s="7"/>
      <c r="J428" s="13"/>
      <c r="K428" s="13"/>
      <c r="L428" s="13"/>
      <c r="M428" s="13"/>
      <c r="N428" s="13"/>
      <c r="O428" s="13"/>
      <c r="P428" s="13"/>
      <c r="Q428" s="13"/>
      <c r="R428" s="13"/>
      <c r="S428" s="13"/>
      <c r="T428" s="13"/>
      <c r="U428" s="13"/>
      <c r="V428" s="13"/>
      <c r="W428" s="13"/>
      <c r="X428" s="13"/>
      <c r="Y428" s="13"/>
    </row>
    <row r="429" spans="1:25">
      <c r="A429" s="42"/>
      <c r="B429" s="13"/>
      <c r="C429" s="13"/>
      <c r="D429" s="13"/>
      <c r="E429" s="13"/>
      <c r="F429" s="13"/>
      <c r="G429" s="5"/>
      <c r="H429" s="13"/>
      <c r="I429" s="7"/>
      <c r="J429" s="13"/>
      <c r="K429" s="13"/>
      <c r="L429" s="13"/>
      <c r="M429" s="13"/>
      <c r="N429" s="13"/>
      <c r="O429" s="13"/>
      <c r="P429" s="13"/>
      <c r="Q429" s="13"/>
      <c r="R429" s="13"/>
      <c r="S429" s="13"/>
      <c r="T429" s="13"/>
      <c r="U429" s="13"/>
      <c r="V429" s="13"/>
      <c r="W429" s="13"/>
      <c r="X429" s="13"/>
      <c r="Y429" s="13"/>
    </row>
    <row r="430" spans="1:25">
      <c r="A430" s="42"/>
      <c r="B430" s="13"/>
      <c r="C430" s="13"/>
      <c r="D430" s="13"/>
      <c r="E430" s="13"/>
      <c r="F430" s="13"/>
      <c r="G430" s="5"/>
      <c r="H430" s="13"/>
      <c r="I430" s="7"/>
      <c r="J430" s="13"/>
      <c r="K430" s="13"/>
      <c r="L430" s="13"/>
      <c r="M430" s="13"/>
      <c r="N430" s="13"/>
      <c r="O430" s="13"/>
      <c r="P430" s="13"/>
      <c r="Q430" s="13"/>
      <c r="R430" s="13"/>
      <c r="S430" s="13"/>
      <c r="T430" s="13"/>
      <c r="U430" s="13"/>
      <c r="V430" s="13"/>
      <c r="W430" s="13"/>
      <c r="X430" s="13"/>
      <c r="Y430" s="13"/>
    </row>
    <row r="431" spans="1:25">
      <c r="A431" s="42"/>
      <c r="B431" s="13"/>
      <c r="C431" s="13"/>
      <c r="D431" s="13"/>
      <c r="E431" s="13"/>
      <c r="F431" s="13"/>
      <c r="G431" s="5"/>
      <c r="H431" s="13"/>
      <c r="I431" s="7"/>
      <c r="J431" s="13"/>
      <c r="K431" s="13"/>
      <c r="L431" s="13"/>
      <c r="M431" s="13"/>
      <c r="N431" s="13"/>
      <c r="O431" s="13"/>
      <c r="P431" s="13"/>
      <c r="Q431" s="13"/>
      <c r="R431" s="13"/>
      <c r="S431" s="13"/>
      <c r="T431" s="13"/>
      <c r="U431" s="13"/>
      <c r="V431" s="13"/>
      <c r="W431" s="13"/>
      <c r="X431" s="13"/>
      <c r="Y431" s="13"/>
    </row>
    <row r="432" spans="1:25">
      <c r="A432" s="42"/>
      <c r="B432" s="13"/>
      <c r="C432" s="13"/>
      <c r="D432" s="13"/>
      <c r="E432" s="13"/>
      <c r="F432" s="13"/>
      <c r="G432" s="5"/>
      <c r="H432" s="13"/>
      <c r="I432" s="7"/>
      <c r="J432" s="13"/>
      <c r="K432" s="13"/>
      <c r="L432" s="13"/>
      <c r="M432" s="13"/>
      <c r="N432" s="13"/>
      <c r="O432" s="13"/>
      <c r="P432" s="13"/>
      <c r="Q432" s="13"/>
      <c r="R432" s="13"/>
      <c r="S432" s="13"/>
      <c r="T432" s="13"/>
      <c r="U432" s="13"/>
      <c r="V432" s="13"/>
      <c r="W432" s="13"/>
      <c r="X432" s="13"/>
      <c r="Y432" s="13"/>
    </row>
    <row r="433" spans="1:25">
      <c r="A433" s="42"/>
      <c r="B433" s="13"/>
      <c r="C433" s="13"/>
      <c r="D433" s="13"/>
      <c r="E433" s="13"/>
      <c r="F433" s="13"/>
      <c r="G433" s="5"/>
      <c r="H433" s="13"/>
      <c r="I433" s="7"/>
      <c r="J433" s="13"/>
      <c r="K433" s="13"/>
      <c r="L433" s="13"/>
      <c r="M433" s="13"/>
      <c r="N433" s="13"/>
      <c r="O433" s="13"/>
      <c r="P433" s="13"/>
      <c r="Q433" s="13"/>
      <c r="R433" s="13"/>
      <c r="S433" s="13"/>
      <c r="T433" s="13"/>
      <c r="U433" s="13"/>
      <c r="V433" s="13"/>
      <c r="W433" s="13"/>
      <c r="X433" s="13"/>
      <c r="Y433" s="13"/>
    </row>
    <row r="434" spans="1:25">
      <c r="A434" s="42"/>
      <c r="B434" s="13"/>
      <c r="C434" s="13"/>
      <c r="D434" s="13"/>
      <c r="E434" s="13"/>
      <c r="F434" s="13"/>
      <c r="G434" s="5"/>
      <c r="H434" s="13"/>
      <c r="I434" s="7"/>
      <c r="J434" s="13"/>
      <c r="K434" s="13"/>
      <c r="L434" s="13"/>
      <c r="M434" s="13"/>
      <c r="N434" s="13"/>
      <c r="O434" s="13"/>
      <c r="P434" s="13"/>
      <c r="Q434" s="13"/>
      <c r="R434" s="13"/>
      <c r="S434" s="13"/>
      <c r="T434" s="13"/>
      <c r="U434" s="13"/>
      <c r="V434" s="13"/>
      <c r="W434" s="13"/>
      <c r="X434" s="13"/>
      <c r="Y434" s="13"/>
    </row>
    <row r="435" spans="1:25">
      <c r="A435" s="42"/>
      <c r="B435" s="13"/>
      <c r="C435" s="13"/>
      <c r="D435" s="13"/>
      <c r="E435" s="13"/>
      <c r="F435" s="13"/>
      <c r="G435" s="5"/>
      <c r="H435" s="13"/>
      <c r="I435" s="7"/>
      <c r="J435" s="13"/>
      <c r="K435" s="13"/>
      <c r="L435" s="13"/>
      <c r="M435" s="13"/>
      <c r="N435" s="13"/>
      <c r="O435" s="13"/>
      <c r="P435" s="13"/>
      <c r="Q435" s="13"/>
      <c r="R435" s="13"/>
      <c r="S435" s="13"/>
      <c r="T435" s="13"/>
      <c r="U435" s="13"/>
      <c r="V435" s="13"/>
      <c r="W435" s="13"/>
      <c r="X435" s="13"/>
      <c r="Y435" s="13"/>
    </row>
    <row r="436" spans="1:25">
      <c r="A436" s="42"/>
      <c r="B436" s="13"/>
      <c r="C436" s="13"/>
      <c r="D436" s="13"/>
      <c r="E436" s="13"/>
      <c r="F436" s="13"/>
      <c r="G436" s="5"/>
      <c r="H436" s="13"/>
      <c r="I436" s="7"/>
      <c r="J436" s="13"/>
      <c r="K436" s="13"/>
      <c r="L436" s="13"/>
      <c r="M436" s="13"/>
      <c r="N436" s="13"/>
      <c r="O436" s="13"/>
      <c r="P436" s="13"/>
      <c r="Q436" s="13"/>
      <c r="R436" s="13"/>
      <c r="S436" s="13"/>
      <c r="T436" s="13"/>
      <c r="U436" s="13"/>
      <c r="V436" s="13"/>
      <c r="W436" s="13"/>
      <c r="X436" s="13"/>
      <c r="Y436" s="13"/>
    </row>
    <row r="437" spans="1:25">
      <c r="A437" s="42"/>
      <c r="B437" s="13"/>
      <c r="C437" s="13"/>
      <c r="D437" s="13"/>
      <c r="E437" s="13"/>
      <c r="F437" s="13"/>
      <c r="G437" s="5"/>
      <c r="H437" s="13"/>
      <c r="I437" s="7"/>
      <c r="J437" s="13"/>
      <c r="K437" s="13"/>
      <c r="L437" s="13"/>
      <c r="M437" s="13"/>
      <c r="N437" s="13"/>
      <c r="O437" s="13"/>
      <c r="P437" s="13"/>
      <c r="Q437" s="13"/>
      <c r="R437" s="13"/>
      <c r="S437" s="13"/>
      <c r="T437" s="13"/>
      <c r="U437" s="13"/>
      <c r="V437" s="13"/>
      <c r="W437" s="13"/>
      <c r="X437" s="13"/>
      <c r="Y437" s="13"/>
    </row>
    <row r="438" spans="1:25">
      <c r="A438" s="42"/>
      <c r="B438" s="13"/>
      <c r="C438" s="13"/>
      <c r="D438" s="13"/>
      <c r="E438" s="13"/>
      <c r="F438" s="13"/>
      <c r="G438" s="5"/>
      <c r="H438" s="13"/>
      <c r="I438" s="7"/>
      <c r="J438" s="13"/>
      <c r="K438" s="13"/>
      <c r="L438" s="13"/>
      <c r="M438" s="13"/>
      <c r="N438" s="13"/>
      <c r="O438" s="13"/>
      <c r="P438" s="13"/>
      <c r="Q438" s="13"/>
      <c r="R438" s="13"/>
      <c r="S438" s="13"/>
      <c r="T438" s="13"/>
      <c r="U438" s="13"/>
      <c r="V438" s="13"/>
      <c r="W438" s="13"/>
      <c r="X438" s="13"/>
      <c r="Y438" s="13"/>
    </row>
    <row r="439" spans="1:25">
      <c r="A439" s="42"/>
      <c r="B439" s="13"/>
      <c r="C439" s="13"/>
      <c r="D439" s="13"/>
      <c r="E439" s="13"/>
      <c r="F439" s="13"/>
      <c r="G439" s="5"/>
      <c r="H439" s="13"/>
      <c r="I439" s="7"/>
      <c r="J439" s="13"/>
      <c r="K439" s="13"/>
      <c r="L439" s="13"/>
      <c r="M439" s="13"/>
      <c r="N439" s="13"/>
      <c r="O439" s="13"/>
      <c r="P439" s="13"/>
      <c r="Q439" s="13"/>
      <c r="R439" s="13"/>
      <c r="S439" s="13"/>
      <c r="T439" s="13"/>
      <c r="U439" s="13"/>
      <c r="V439" s="13"/>
      <c r="W439" s="13"/>
      <c r="X439" s="13"/>
      <c r="Y439" s="13"/>
    </row>
    <row r="440" spans="1:25">
      <c r="A440" s="42"/>
      <c r="B440" s="13"/>
      <c r="C440" s="13"/>
      <c r="D440" s="13"/>
      <c r="E440" s="13"/>
      <c r="F440" s="13"/>
      <c r="G440" s="5"/>
      <c r="H440" s="13"/>
      <c r="I440" s="7"/>
      <c r="J440" s="13"/>
      <c r="K440" s="13"/>
      <c r="L440" s="13"/>
      <c r="M440" s="13"/>
      <c r="N440" s="13"/>
      <c r="O440" s="13"/>
      <c r="P440" s="13"/>
      <c r="Q440" s="13"/>
      <c r="R440" s="13"/>
      <c r="S440" s="13"/>
      <c r="T440" s="13"/>
      <c r="U440" s="13"/>
      <c r="V440" s="13"/>
      <c r="W440" s="13"/>
      <c r="X440" s="13"/>
      <c r="Y440" s="13"/>
    </row>
    <row r="441" spans="1:25">
      <c r="A441" s="42"/>
      <c r="B441" s="13"/>
      <c r="C441" s="13"/>
      <c r="D441" s="13"/>
      <c r="E441" s="13"/>
      <c r="F441" s="13"/>
      <c r="G441" s="5"/>
      <c r="H441" s="13"/>
      <c r="I441" s="7"/>
      <c r="J441" s="13"/>
      <c r="K441" s="13"/>
      <c r="L441" s="13"/>
      <c r="M441" s="13"/>
      <c r="N441" s="13"/>
      <c r="O441" s="13"/>
      <c r="P441" s="13"/>
      <c r="Q441" s="13"/>
      <c r="R441" s="13"/>
      <c r="S441" s="13"/>
      <c r="T441" s="13"/>
      <c r="U441" s="13"/>
      <c r="V441" s="13"/>
      <c r="W441" s="13"/>
      <c r="X441" s="13"/>
      <c r="Y441" s="13"/>
    </row>
    <row r="442" spans="1:25">
      <c r="A442" s="42"/>
      <c r="B442" s="13"/>
      <c r="C442" s="13"/>
      <c r="D442" s="13"/>
      <c r="E442" s="13"/>
      <c r="F442" s="13"/>
      <c r="G442" s="5"/>
      <c r="H442" s="13"/>
      <c r="I442" s="7"/>
      <c r="J442" s="13"/>
      <c r="K442" s="13"/>
      <c r="L442" s="13"/>
      <c r="M442" s="13"/>
      <c r="N442" s="13"/>
      <c r="O442" s="13"/>
      <c r="P442" s="13"/>
      <c r="Q442" s="13"/>
      <c r="R442" s="13"/>
      <c r="S442" s="13"/>
      <c r="T442" s="13"/>
      <c r="U442" s="13"/>
      <c r="V442" s="13"/>
      <c r="W442" s="13"/>
      <c r="X442" s="13"/>
      <c r="Y442" s="13"/>
    </row>
    <row r="443" spans="1:25">
      <c r="A443" s="42"/>
      <c r="B443" s="13"/>
      <c r="C443" s="13"/>
      <c r="D443" s="13"/>
      <c r="E443" s="13"/>
      <c r="F443" s="13"/>
      <c r="G443" s="5"/>
      <c r="H443" s="13"/>
      <c r="I443" s="7"/>
      <c r="J443" s="13"/>
      <c r="K443" s="13"/>
      <c r="L443" s="13"/>
      <c r="M443" s="13"/>
      <c r="N443" s="13"/>
      <c r="O443" s="13"/>
      <c r="P443" s="13"/>
      <c r="Q443" s="13"/>
      <c r="R443" s="13"/>
      <c r="S443" s="13"/>
      <c r="T443" s="13"/>
      <c r="U443" s="13"/>
      <c r="V443" s="13"/>
      <c r="W443" s="13"/>
      <c r="X443" s="13"/>
      <c r="Y443" s="13"/>
    </row>
    <row r="444" spans="1:25">
      <c r="A444" s="42"/>
      <c r="B444" s="13"/>
      <c r="C444" s="13"/>
      <c r="D444" s="13"/>
      <c r="E444" s="13"/>
      <c r="F444" s="13"/>
      <c r="G444" s="5"/>
      <c r="H444" s="13"/>
      <c r="I444" s="7"/>
      <c r="J444" s="13"/>
      <c r="K444" s="13"/>
      <c r="L444" s="13"/>
      <c r="M444" s="13"/>
      <c r="N444" s="13"/>
      <c r="O444" s="13"/>
      <c r="P444" s="13"/>
      <c r="Q444" s="13"/>
      <c r="R444" s="13"/>
      <c r="S444" s="13"/>
      <c r="T444" s="13"/>
      <c r="U444" s="13"/>
      <c r="V444" s="13"/>
      <c r="W444" s="13"/>
      <c r="X444" s="13"/>
      <c r="Y444" s="13"/>
    </row>
    <row r="445" spans="1:25">
      <c r="A445" s="42"/>
      <c r="B445" s="13"/>
      <c r="C445" s="13"/>
      <c r="D445" s="13"/>
      <c r="E445" s="13"/>
      <c r="F445" s="13"/>
      <c r="G445" s="5"/>
      <c r="H445" s="13"/>
      <c r="I445" s="7"/>
      <c r="J445" s="13"/>
      <c r="K445" s="13"/>
      <c r="L445" s="13"/>
      <c r="M445" s="13"/>
      <c r="N445" s="13"/>
      <c r="O445" s="13"/>
      <c r="P445" s="13"/>
      <c r="Q445" s="13"/>
      <c r="R445" s="13"/>
      <c r="S445" s="13"/>
      <c r="T445" s="13"/>
      <c r="U445" s="13"/>
      <c r="V445" s="13"/>
      <c r="W445" s="13"/>
      <c r="X445" s="13"/>
      <c r="Y445" s="13"/>
    </row>
    <row r="446" spans="1:25">
      <c r="A446" s="42"/>
      <c r="B446" s="13"/>
      <c r="C446" s="13"/>
      <c r="D446" s="13"/>
      <c r="E446" s="13"/>
      <c r="F446" s="13"/>
      <c r="G446" s="5"/>
      <c r="H446" s="13"/>
      <c r="I446" s="7"/>
      <c r="J446" s="13"/>
      <c r="K446" s="13"/>
      <c r="L446" s="13"/>
      <c r="M446" s="13"/>
      <c r="N446" s="13"/>
      <c r="O446" s="13"/>
      <c r="P446" s="13"/>
      <c r="Q446" s="13"/>
      <c r="R446" s="13"/>
      <c r="S446" s="13"/>
      <c r="T446" s="13"/>
      <c r="U446" s="13"/>
      <c r="V446" s="13"/>
      <c r="W446" s="13"/>
      <c r="X446" s="13"/>
      <c r="Y446" s="13"/>
    </row>
    <row r="447" spans="1:25">
      <c r="A447" s="42"/>
      <c r="B447" s="13"/>
      <c r="C447" s="13"/>
      <c r="D447" s="13"/>
      <c r="E447" s="13"/>
      <c r="F447" s="13"/>
      <c r="G447" s="5"/>
      <c r="H447" s="13"/>
      <c r="I447" s="7"/>
      <c r="J447" s="13"/>
      <c r="K447" s="13"/>
      <c r="L447" s="13"/>
      <c r="M447" s="13"/>
      <c r="N447" s="13"/>
      <c r="O447" s="13"/>
      <c r="P447" s="13"/>
      <c r="Q447" s="13"/>
      <c r="R447" s="13"/>
      <c r="S447" s="13"/>
      <c r="T447" s="13"/>
      <c r="U447" s="13"/>
      <c r="V447" s="13"/>
      <c r="W447" s="13"/>
      <c r="X447" s="13"/>
      <c r="Y447" s="13"/>
    </row>
    <row r="448" spans="1:25">
      <c r="A448" s="42"/>
      <c r="B448" s="13"/>
      <c r="C448" s="13"/>
      <c r="D448" s="13"/>
      <c r="E448" s="13"/>
      <c r="F448" s="13"/>
      <c r="G448" s="5"/>
      <c r="H448" s="13"/>
      <c r="I448" s="7"/>
      <c r="J448" s="13"/>
      <c r="K448" s="13"/>
      <c r="L448" s="13"/>
      <c r="M448" s="13"/>
      <c r="N448" s="13"/>
      <c r="O448" s="13"/>
      <c r="P448" s="13"/>
      <c r="Q448" s="13"/>
      <c r="R448" s="13"/>
      <c r="S448" s="13"/>
      <c r="T448" s="13"/>
      <c r="U448" s="13"/>
      <c r="V448" s="13"/>
      <c r="W448" s="13"/>
      <c r="X448" s="13"/>
      <c r="Y448" s="13"/>
    </row>
    <row r="449" spans="1:25">
      <c r="A449" s="42"/>
      <c r="B449" s="13"/>
      <c r="C449" s="13"/>
      <c r="D449" s="13"/>
      <c r="E449" s="13"/>
      <c r="F449" s="13"/>
      <c r="G449" s="5"/>
      <c r="H449" s="13"/>
      <c r="I449" s="7"/>
      <c r="J449" s="13"/>
      <c r="K449" s="13"/>
      <c r="L449" s="13"/>
      <c r="M449" s="13"/>
      <c r="N449" s="13"/>
      <c r="O449" s="13"/>
      <c r="P449" s="13"/>
      <c r="Q449" s="13"/>
      <c r="R449" s="13"/>
      <c r="S449" s="13"/>
      <c r="T449" s="13"/>
      <c r="U449" s="13"/>
      <c r="V449" s="13"/>
      <c r="W449" s="13"/>
      <c r="X449" s="13"/>
      <c r="Y449" s="13"/>
    </row>
    <row r="450" spans="1:25">
      <c r="A450" s="42"/>
      <c r="B450" s="13"/>
      <c r="C450" s="13"/>
      <c r="D450" s="13"/>
      <c r="E450" s="13"/>
      <c r="F450" s="13"/>
      <c r="G450" s="5"/>
      <c r="H450" s="13"/>
      <c r="I450" s="7"/>
      <c r="J450" s="13"/>
      <c r="K450" s="13"/>
      <c r="L450" s="13"/>
      <c r="M450" s="13"/>
      <c r="N450" s="13"/>
      <c r="O450" s="13"/>
      <c r="P450" s="13"/>
      <c r="Q450" s="13"/>
      <c r="R450" s="13"/>
      <c r="S450" s="13"/>
      <c r="T450" s="13"/>
      <c r="U450" s="13"/>
      <c r="V450" s="13"/>
      <c r="W450" s="13"/>
      <c r="X450" s="13"/>
      <c r="Y450" s="13"/>
    </row>
    <row r="451" spans="1:25">
      <c r="A451" s="42"/>
      <c r="B451" s="13"/>
      <c r="C451" s="13"/>
      <c r="D451" s="13"/>
      <c r="E451" s="13"/>
      <c r="F451" s="13"/>
      <c r="G451" s="5"/>
      <c r="H451" s="13"/>
      <c r="I451" s="7"/>
      <c r="J451" s="13"/>
      <c r="K451" s="13"/>
      <c r="L451" s="13"/>
      <c r="M451" s="13"/>
      <c r="N451" s="13"/>
      <c r="O451" s="13"/>
      <c r="P451" s="13"/>
      <c r="Q451" s="13"/>
      <c r="R451" s="13"/>
      <c r="S451" s="13"/>
      <c r="T451" s="13"/>
      <c r="U451" s="13"/>
      <c r="V451" s="13"/>
      <c r="W451" s="13"/>
      <c r="X451" s="13"/>
      <c r="Y451" s="13"/>
    </row>
    <row r="452" spans="1:25">
      <c r="A452" s="42"/>
      <c r="B452" s="13"/>
      <c r="C452" s="13"/>
      <c r="D452" s="13"/>
      <c r="E452" s="13"/>
      <c r="F452" s="13"/>
      <c r="G452" s="5"/>
      <c r="H452" s="13"/>
      <c r="I452" s="7"/>
      <c r="J452" s="13"/>
      <c r="K452" s="13"/>
      <c r="L452" s="13"/>
      <c r="M452" s="13"/>
      <c r="N452" s="13"/>
      <c r="O452" s="13"/>
      <c r="P452" s="13"/>
      <c r="Q452" s="13"/>
      <c r="R452" s="13"/>
      <c r="S452" s="13"/>
      <c r="T452" s="13"/>
      <c r="U452" s="13"/>
      <c r="V452" s="13"/>
      <c r="W452" s="13"/>
      <c r="X452" s="13"/>
      <c r="Y452" s="13"/>
    </row>
    <row r="453" spans="1:25">
      <c r="A453" s="42"/>
      <c r="B453" s="13"/>
      <c r="C453" s="13"/>
      <c r="D453" s="13"/>
      <c r="E453" s="13"/>
      <c r="F453" s="13"/>
      <c r="G453" s="5"/>
      <c r="H453" s="13"/>
      <c r="I453" s="7"/>
      <c r="J453" s="13"/>
      <c r="K453" s="13"/>
      <c r="L453" s="13"/>
      <c r="M453" s="13"/>
      <c r="N453" s="13"/>
      <c r="O453" s="13"/>
      <c r="P453" s="13"/>
      <c r="Q453" s="13"/>
      <c r="R453" s="13"/>
      <c r="S453" s="13"/>
      <c r="T453" s="13"/>
      <c r="U453" s="13"/>
      <c r="V453" s="13"/>
      <c r="W453" s="13"/>
      <c r="X453" s="13"/>
      <c r="Y453" s="13"/>
    </row>
    <row r="454" spans="1:25">
      <c r="A454" s="42"/>
      <c r="B454" s="13"/>
      <c r="C454" s="13"/>
      <c r="D454" s="13"/>
      <c r="E454" s="13"/>
      <c r="F454" s="13"/>
      <c r="G454" s="5"/>
      <c r="H454" s="13"/>
      <c r="I454" s="7"/>
      <c r="J454" s="13"/>
      <c r="K454" s="13"/>
      <c r="L454" s="13"/>
      <c r="M454" s="13"/>
      <c r="N454" s="13"/>
      <c r="O454" s="13"/>
      <c r="P454" s="13"/>
      <c r="Q454" s="13"/>
      <c r="R454" s="13"/>
      <c r="S454" s="13"/>
      <c r="T454" s="13"/>
      <c r="U454" s="13"/>
      <c r="V454" s="13"/>
      <c r="W454" s="13"/>
      <c r="X454" s="13"/>
      <c r="Y454" s="13"/>
    </row>
    <row r="455" spans="1:25">
      <c r="A455" s="42"/>
      <c r="B455" s="13"/>
      <c r="C455" s="13"/>
      <c r="D455" s="13"/>
      <c r="E455" s="13"/>
      <c r="F455" s="13"/>
      <c r="G455" s="5"/>
      <c r="H455" s="13"/>
      <c r="I455" s="7"/>
      <c r="J455" s="13"/>
      <c r="K455" s="13"/>
      <c r="L455" s="13"/>
      <c r="M455" s="13"/>
      <c r="N455" s="13"/>
      <c r="O455" s="13"/>
      <c r="P455" s="13"/>
      <c r="Q455" s="13"/>
      <c r="R455" s="13"/>
      <c r="S455" s="13"/>
      <c r="T455" s="13"/>
      <c r="U455" s="13"/>
      <c r="V455" s="13"/>
      <c r="W455" s="13"/>
      <c r="X455" s="13"/>
      <c r="Y455" s="13"/>
    </row>
    <row r="456" spans="1:25">
      <c r="A456" s="42"/>
      <c r="B456" s="13"/>
      <c r="C456" s="13"/>
      <c r="D456" s="13"/>
      <c r="E456" s="13"/>
      <c r="F456" s="13"/>
      <c r="G456" s="5"/>
      <c r="H456" s="13"/>
      <c r="I456" s="7"/>
      <c r="J456" s="13"/>
      <c r="K456" s="13"/>
      <c r="L456" s="13"/>
      <c r="M456" s="13"/>
      <c r="N456" s="13"/>
      <c r="O456" s="13"/>
      <c r="P456" s="13"/>
      <c r="Q456" s="13"/>
      <c r="R456" s="13"/>
      <c r="S456" s="13"/>
      <c r="T456" s="13"/>
      <c r="U456" s="13"/>
      <c r="V456" s="13"/>
      <c r="W456" s="13"/>
      <c r="X456" s="13"/>
      <c r="Y456" s="13"/>
    </row>
    <row r="457" spans="1:25">
      <c r="A457" s="42"/>
      <c r="B457" s="13"/>
      <c r="C457" s="13"/>
      <c r="D457" s="13"/>
      <c r="E457" s="13"/>
      <c r="F457" s="13"/>
      <c r="G457" s="5"/>
      <c r="H457" s="13"/>
      <c r="I457" s="7"/>
      <c r="J457" s="13"/>
      <c r="K457" s="13"/>
      <c r="L457" s="13"/>
      <c r="M457" s="13"/>
      <c r="N457" s="13"/>
      <c r="O457" s="13"/>
      <c r="P457" s="13"/>
      <c r="Q457" s="13"/>
      <c r="R457" s="13"/>
      <c r="S457" s="13"/>
      <c r="T457" s="13"/>
      <c r="U457" s="13"/>
      <c r="V457" s="13"/>
      <c r="W457" s="13"/>
      <c r="X457" s="13"/>
      <c r="Y457" s="13"/>
    </row>
    <row r="458" spans="1:25">
      <c r="A458" s="42"/>
      <c r="B458" s="13"/>
      <c r="C458" s="13"/>
      <c r="D458" s="13"/>
      <c r="E458" s="13"/>
      <c r="F458" s="13"/>
      <c r="G458" s="5"/>
      <c r="H458" s="13"/>
      <c r="I458" s="7"/>
      <c r="J458" s="13"/>
      <c r="K458" s="13"/>
      <c r="L458" s="13"/>
      <c r="M458" s="13"/>
      <c r="N458" s="13"/>
      <c r="O458" s="13"/>
      <c r="P458" s="13"/>
      <c r="Q458" s="13"/>
      <c r="R458" s="13"/>
      <c r="S458" s="13"/>
      <c r="T458" s="13"/>
      <c r="U458" s="13"/>
      <c r="V458" s="13"/>
      <c r="W458" s="13"/>
      <c r="X458" s="13"/>
      <c r="Y458" s="13"/>
    </row>
    <row r="459" spans="1:25">
      <c r="A459" s="42"/>
      <c r="B459" s="13"/>
      <c r="C459" s="13"/>
      <c r="D459" s="13"/>
      <c r="E459" s="13"/>
      <c r="F459" s="13"/>
      <c r="G459" s="5"/>
      <c r="H459" s="13"/>
      <c r="I459" s="7"/>
      <c r="J459" s="13"/>
      <c r="K459" s="13"/>
      <c r="L459" s="13"/>
      <c r="M459" s="13"/>
      <c r="N459" s="13"/>
      <c r="O459" s="13"/>
      <c r="P459" s="13"/>
      <c r="Q459" s="13"/>
      <c r="R459" s="13"/>
      <c r="S459" s="13"/>
      <c r="T459" s="13"/>
      <c r="U459" s="13"/>
      <c r="V459" s="13"/>
      <c r="W459" s="13"/>
      <c r="X459" s="13"/>
      <c r="Y459" s="13"/>
    </row>
    <row r="460" spans="1:25">
      <c r="A460" s="42"/>
      <c r="B460" s="13"/>
      <c r="C460" s="13"/>
      <c r="D460" s="13"/>
      <c r="E460" s="13"/>
      <c r="F460" s="13"/>
      <c r="G460" s="5"/>
      <c r="H460" s="13"/>
      <c r="I460" s="7"/>
      <c r="J460" s="13"/>
      <c r="K460" s="13"/>
      <c r="L460" s="13"/>
      <c r="M460" s="13"/>
      <c r="N460" s="13"/>
      <c r="O460" s="13"/>
      <c r="P460" s="13"/>
      <c r="Q460" s="13"/>
      <c r="R460" s="13"/>
      <c r="S460" s="13"/>
      <c r="T460" s="13"/>
      <c r="U460" s="13"/>
      <c r="V460" s="13"/>
      <c r="W460" s="13"/>
      <c r="X460" s="13"/>
      <c r="Y460" s="13"/>
    </row>
    <row r="461" spans="1:25">
      <c r="A461" s="42"/>
      <c r="B461" s="13"/>
      <c r="C461" s="13"/>
      <c r="D461" s="13"/>
      <c r="E461" s="13"/>
      <c r="F461" s="13"/>
      <c r="G461" s="5"/>
      <c r="H461" s="13"/>
      <c r="I461" s="7"/>
      <c r="J461" s="13"/>
      <c r="K461" s="13"/>
      <c r="L461" s="13"/>
      <c r="M461" s="13"/>
      <c r="N461" s="13"/>
      <c r="O461" s="13"/>
      <c r="P461" s="13"/>
      <c r="Q461" s="13"/>
      <c r="R461" s="13"/>
      <c r="S461" s="13"/>
      <c r="T461" s="13"/>
      <c r="U461" s="13"/>
      <c r="V461" s="13"/>
      <c r="W461" s="13"/>
      <c r="X461" s="13"/>
      <c r="Y461" s="13"/>
    </row>
    <row r="462" spans="1:25">
      <c r="A462" s="42"/>
      <c r="B462" s="13"/>
      <c r="C462" s="13"/>
      <c r="D462" s="13"/>
      <c r="E462" s="13"/>
      <c r="F462" s="13"/>
      <c r="G462" s="5"/>
      <c r="H462" s="13"/>
      <c r="I462" s="7"/>
      <c r="J462" s="13"/>
      <c r="K462" s="13"/>
      <c r="L462" s="13"/>
      <c r="M462" s="13"/>
      <c r="N462" s="13"/>
      <c r="O462" s="13"/>
      <c r="P462" s="13"/>
      <c r="Q462" s="13"/>
      <c r="R462" s="13"/>
      <c r="S462" s="13"/>
      <c r="T462" s="13"/>
      <c r="U462" s="13"/>
      <c r="V462" s="13"/>
      <c r="W462" s="13"/>
      <c r="X462" s="13"/>
      <c r="Y462" s="13"/>
    </row>
    <row r="463" spans="1:25">
      <c r="A463" s="42"/>
      <c r="B463" s="13"/>
      <c r="C463" s="13"/>
      <c r="D463" s="13"/>
      <c r="E463" s="13"/>
      <c r="F463" s="13"/>
      <c r="G463" s="5"/>
      <c r="H463" s="13"/>
      <c r="I463" s="7"/>
      <c r="J463" s="13"/>
      <c r="K463" s="13"/>
      <c r="L463" s="13"/>
      <c r="M463" s="13"/>
      <c r="N463" s="13"/>
      <c r="O463" s="13"/>
      <c r="P463" s="13"/>
      <c r="Q463" s="13"/>
      <c r="R463" s="13"/>
      <c r="S463" s="13"/>
      <c r="T463" s="13"/>
      <c r="U463" s="13"/>
      <c r="V463" s="13"/>
      <c r="W463" s="13"/>
      <c r="X463" s="13"/>
      <c r="Y463" s="13"/>
    </row>
    <row r="464" spans="1:25">
      <c r="A464" s="42"/>
      <c r="B464" s="13"/>
      <c r="C464" s="13"/>
      <c r="D464" s="13"/>
      <c r="E464" s="13"/>
      <c r="F464" s="13"/>
      <c r="G464" s="5"/>
      <c r="H464" s="13"/>
      <c r="I464" s="7"/>
      <c r="J464" s="13"/>
      <c r="K464" s="13"/>
      <c r="L464" s="13"/>
      <c r="M464" s="13"/>
      <c r="N464" s="13"/>
      <c r="O464" s="13"/>
      <c r="P464" s="13"/>
      <c r="Q464" s="13"/>
      <c r="R464" s="13"/>
      <c r="S464" s="13"/>
      <c r="T464" s="13"/>
      <c r="U464" s="13"/>
      <c r="V464" s="13"/>
      <c r="W464" s="13"/>
      <c r="X464" s="13"/>
      <c r="Y464" s="13"/>
    </row>
    <row r="465" spans="1:25">
      <c r="A465" s="42"/>
      <c r="B465" s="13"/>
      <c r="C465" s="13"/>
      <c r="D465" s="13"/>
      <c r="E465" s="13"/>
      <c r="F465" s="13"/>
      <c r="G465" s="5"/>
      <c r="H465" s="13"/>
      <c r="I465" s="7"/>
      <c r="J465" s="13"/>
      <c r="K465" s="13"/>
      <c r="L465" s="13"/>
      <c r="M465" s="13"/>
      <c r="N465" s="13"/>
      <c r="O465" s="13"/>
      <c r="P465" s="13"/>
      <c r="Q465" s="13"/>
      <c r="R465" s="13"/>
      <c r="S465" s="13"/>
      <c r="T465" s="13"/>
      <c r="U465" s="13"/>
      <c r="V465" s="13"/>
      <c r="W465" s="13"/>
      <c r="X465" s="13"/>
      <c r="Y465" s="13"/>
    </row>
    <row r="466" spans="1:25">
      <c r="A466" s="42"/>
      <c r="B466" s="13"/>
      <c r="C466" s="13"/>
      <c r="D466" s="13"/>
      <c r="E466" s="13"/>
      <c r="F466" s="13"/>
      <c r="G466" s="5"/>
      <c r="H466" s="13"/>
      <c r="I466" s="7"/>
      <c r="J466" s="13"/>
      <c r="K466" s="13"/>
      <c r="L466" s="13"/>
      <c r="M466" s="13"/>
      <c r="N466" s="13"/>
      <c r="O466" s="13"/>
      <c r="P466" s="13"/>
      <c r="Q466" s="13"/>
      <c r="R466" s="13"/>
      <c r="S466" s="13"/>
      <c r="T466" s="13"/>
      <c r="U466" s="13"/>
      <c r="V466" s="13"/>
      <c r="W466" s="13"/>
      <c r="X466" s="13"/>
      <c r="Y466" s="13"/>
    </row>
    <row r="467" spans="1:25">
      <c r="A467" s="42"/>
      <c r="B467" s="13"/>
      <c r="C467" s="13"/>
      <c r="D467" s="13"/>
      <c r="E467" s="13"/>
      <c r="F467" s="13"/>
      <c r="G467" s="5"/>
      <c r="H467" s="13"/>
      <c r="I467" s="7"/>
      <c r="J467" s="13"/>
      <c r="K467" s="13"/>
      <c r="L467" s="13"/>
      <c r="M467" s="13"/>
      <c r="N467" s="13"/>
      <c r="O467" s="13"/>
      <c r="P467" s="13"/>
      <c r="Q467" s="13"/>
      <c r="R467" s="13"/>
      <c r="S467" s="13"/>
      <c r="T467" s="13"/>
      <c r="U467" s="13"/>
      <c r="V467" s="13"/>
      <c r="W467" s="13"/>
      <c r="X467" s="13"/>
      <c r="Y467" s="13"/>
    </row>
    <row r="468" spans="1:25">
      <c r="A468" s="42"/>
      <c r="B468" s="13"/>
      <c r="C468" s="13"/>
      <c r="D468" s="13"/>
      <c r="E468" s="13"/>
      <c r="F468" s="13"/>
      <c r="G468" s="5"/>
      <c r="H468" s="13"/>
      <c r="I468" s="7"/>
      <c r="J468" s="13"/>
      <c r="K468" s="13"/>
      <c r="L468" s="13"/>
      <c r="M468" s="13"/>
      <c r="N468" s="13"/>
      <c r="O468" s="13"/>
      <c r="P468" s="13"/>
      <c r="Q468" s="13"/>
      <c r="R468" s="13"/>
      <c r="S468" s="13"/>
      <c r="T468" s="13"/>
      <c r="U468" s="13"/>
      <c r="V468" s="13"/>
      <c r="W468" s="13"/>
      <c r="X468" s="13"/>
      <c r="Y468" s="13"/>
    </row>
    <row r="469" spans="1:25">
      <c r="A469" s="42"/>
      <c r="B469" s="13"/>
      <c r="C469" s="13"/>
      <c r="D469" s="13"/>
      <c r="E469" s="13"/>
      <c r="F469" s="13"/>
      <c r="G469" s="5"/>
      <c r="H469" s="13"/>
      <c r="I469" s="7"/>
      <c r="J469" s="13"/>
      <c r="K469" s="13"/>
      <c r="L469" s="13"/>
      <c r="M469" s="13"/>
      <c r="N469" s="13"/>
      <c r="O469" s="13"/>
      <c r="P469" s="13"/>
      <c r="Q469" s="13"/>
      <c r="R469" s="13"/>
      <c r="S469" s="13"/>
      <c r="T469" s="13"/>
      <c r="U469" s="13"/>
      <c r="V469" s="13"/>
      <c r="W469" s="13"/>
      <c r="X469" s="13"/>
      <c r="Y469" s="13"/>
    </row>
    <row r="470" spans="1:25">
      <c r="A470" s="42"/>
      <c r="B470" s="13"/>
      <c r="C470" s="13"/>
      <c r="D470" s="13"/>
      <c r="E470" s="13"/>
      <c r="F470" s="13"/>
      <c r="G470" s="5"/>
      <c r="H470" s="13"/>
      <c r="I470" s="7"/>
      <c r="J470" s="13"/>
      <c r="K470" s="13"/>
      <c r="L470" s="13"/>
      <c r="M470" s="13"/>
      <c r="N470" s="13"/>
      <c r="O470" s="13"/>
      <c r="P470" s="13"/>
      <c r="Q470" s="13"/>
      <c r="R470" s="13"/>
      <c r="S470" s="13"/>
      <c r="T470" s="13"/>
      <c r="U470" s="13"/>
      <c r="V470" s="13"/>
      <c r="W470" s="13"/>
      <c r="X470" s="13"/>
      <c r="Y470" s="13"/>
    </row>
    <row r="471" spans="1:25">
      <c r="A471" s="42"/>
      <c r="B471" s="13"/>
      <c r="C471" s="13"/>
      <c r="D471" s="13"/>
      <c r="E471" s="13"/>
      <c r="F471" s="13"/>
      <c r="G471" s="5"/>
      <c r="H471" s="13"/>
      <c r="I471" s="7"/>
      <c r="J471" s="13"/>
      <c r="K471" s="13"/>
      <c r="L471" s="13"/>
      <c r="M471" s="13"/>
      <c r="N471" s="13"/>
      <c r="O471" s="13"/>
      <c r="P471" s="13"/>
      <c r="Q471" s="13"/>
      <c r="R471" s="13"/>
      <c r="S471" s="13"/>
      <c r="T471" s="13"/>
      <c r="U471" s="13"/>
      <c r="V471" s="13"/>
      <c r="W471" s="13"/>
      <c r="X471" s="13"/>
      <c r="Y471" s="13"/>
    </row>
    <row r="472" spans="1:25">
      <c r="A472" s="42"/>
      <c r="B472" s="13"/>
      <c r="C472" s="13"/>
      <c r="D472" s="13"/>
      <c r="E472" s="13"/>
      <c r="F472" s="13"/>
      <c r="G472" s="5"/>
      <c r="H472" s="13"/>
      <c r="I472" s="7"/>
      <c r="J472" s="13"/>
      <c r="K472" s="13"/>
      <c r="L472" s="13"/>
      <c r="M472" s="13"/>
      <c r="N472" s="13"/>
      <c r="O472" s="13"/>
      <c r="P472" s="13"/>
      <c r="Q472" s="13"/>
      <c r="R472" s="13"/>
      <c r="S472" s="13"/>
      <c r="T472" s="13"/>
      <c r="U472" s="13"/>
      <c r="V472" s="13"/>
      <c r="W472" s="13"/>
      <c r="X472" s="13"/>
      <c r="Y472" s="13"/>
    </row>
    <row r="473" spans="1:25">
      <c r="A473" s="42"/>
      <c r="B473" s="13"/>
      <c r="C473" s="13"/>
      <c r="D473" s="13"/>
      <c r="E473" s="13"/>
      <c r="F473" s="13"/>
      <c r="G473" s="5"/>
      <c r="H473" s="13"/>
      <c r="I473" s="7"/>
      <c r="J473" s="13"/>
      <c r="K473" s="13"/>
      <c r="L473" s="13"/>
      <c r="M473" s="13"/>
      <c r="N473" s="13"/>
      <c r="O473" s="13"/>
      <c r="P473" s="13"/>
      <c r="Q473" s="13"/>
      <c r="R473" s="13"/>
      <c r="S473" s="13"/>
      <c r="T473" s="13"/>
      <c r="U473" s="13"/>
      <c r="V473" s="13"/>
      <c r="W473" s="13"/>
      <c r="X473" s="13"/>
      <c r="Y473" s="13"/>
    </row>
    <row r="474" spans="1:25">
      <c r="A474" s="42"/>
      <c r="B474" s="13"/>
      <c r="C474" s="13"/>
      <c r="D474" s="13"/>
      <c r="E474" s="13"/>
      <c r="F474" s="13"/>
      <c r="G474" s="5"/>
      <c r="H474" s="13"/>
      <c r="I474" s="7"/>
      <c r="J474" s="13"/>
      <c r="K474" s="13"/>
      <c r="L474" s="13"/>
      <c r="M474" s="13"/>
      <c r="N474" s="13"/>
      <c r="O474" s="13"/>
      <c r="P474" s="13"/>
      <c r="Q474" s="13"/>
      <c r="R474" s="13"/>
      <c r="S474" s="13"/>
      <c r="T474" s="13"/>
      <c r="U474" s="13"/>
      <c r="V474" s="13"/>
      <c r="W474" s="13"/>
      <c r="X474" s="13"/>
      <c r="Y474" s="13"/>
    </row>
    <row r="475" spans="1:25">
      <c r="A475" s="42"/>
      <c r="B475" s="13"/>
      <c r="C475" s="13"/>
      <c r="D475" s="13"/>
      <c r="E475" s="13"/>
      <c r="F475" s="13"/>
      <c r="G475" s="5"/>
      <c r="H475" s="13"/>
      <c r="I475" s="7"/>
      <c r="J475" s="13"/>
      <c r="K475" s="13"/>
      <c r="L475" s="13"/>
      <c r="M475" s="13"/>
      <c r="N475" s="13"/>
      <c r="O475" s="13"/>
      <c r="P475" s="13"/>
      <c r="Q475" s="13"/>
      <c r="R475" s="13"/>
      <c r="S475" s="13"/>
      <c r="T475" s="13"/>
      <c r="U475" s="13"/>
      <c r="V475" s="13"/>
      <c r="W475" s="13"/>
      <c r="X475" s="13"/>
      <c r="Y475" s="13"/>
    </row>
    <row r="476" spans="1:25">
      <c r="A476" s="42"/>
      <c r="B476" s="13"/>
      <c r="C476" s="13"/>
      <c r="D476" s="13"/>
      <c r="E476" s="13"/>
      <c r="F476" s="13"/>
      <c r="G476" s="5"/>
      <c r="H476" s="13"/>
      <c r="I476" s="7"/>
      <c r="J476" s="13"/>
      <c r="K476" s="13"/>
      <c r="L476" s="13"/>
      <c r="M476" s="13"/>
      <c r="N476" s="13"/>
      <c r="O476" s="13"/>
      <c r="P476" s="13"/>
      <c r="Q476" s="13"/>
      <c r="R476" s="13"/>
      <c r="S476" s="13"/>
      <c r="T476" s="13"/>
      <c r="U476" s="13"/>
      <c r="V476" s="13"/>
      <c r="W476" s="13"/>
      <c r="X476" s="13"/>
      <c r="Y476" s="13"/>
    </row>
    <row r="477" spans="1:25">
      <c r="A477" s="42"/>
      <c r="B477" s="13"/>
      <c r="C477" s="13"/>
      <c r="D477" s="13"/>
      <c r="E477" s="13"/>
      <c r="F477" s="13"/>
      <c r="G477" s="5"/>
      <c r="H477" s="13"/>
      <c r="I477" s="7"/>
      <c r="J477" s="13"/>
      <c r="K477" s="13"/>
      <c r="L477" s="13"/>
      <c r="M477" s="13"/>
      <c r="N477" s="13"/>
      <c r="O477" s="13"/>
      <c r="P477" s="13"/>
      <c r="Q477" s="13"/>
      <c r="R477" s="13"/>
      <c r="S477" s="13"/>
      <c r="T477" s="13"/>
      <c r="U477" s="13"/>
      <c r="V477" s="13"/>
      <c r="W477" s="13"/>
      <c r="X477" s="13"/>
      <c r="Y477" s="13"/>
    </row>
    <row r="478" spans="1:25">
      <c r="A478" s="42"/>
      <c r="B478" s="13"/>
      <c r="C478" s="13"/>
      <c r="D478" s="13"/>
      <c r="E478" s="13"/>
      <c r="F478" s="13"/>
      <c r="G478" s="5"/>
      <c r="H478" s="13"/>
      <c r="I478" s="7"/>
      <c r="J478" s="13"/>
      <c r="K478" s="13"/>
      <c r="L478" s="13"/>
      <c r="M478" s="13"/>
      <c r="N478" s="13"/>
      <c r="O478" s="13"/>
      <c r="P478" s="13"/>
      <c r="Q478" s="13"/>
      <c r="R478" s="13"/>
      <c r="S478" s="13"/>
      <c r="T478" s="13"/>
      <c r="U478" s="13"/>
      <c r="V478" s="13"/>
      <c r="W478" s="13"/>
      <c r="X478" s="13"/>
      <c r="Y478" s="13"/>
    </row>
    <row r="479" spans="1:25">
      <c r="A479" s="42"/>
      <c r="B479" s="13"/>
      <c r="C479" s="13"/>
      <c r="D479" s="13"/>
      <c r="E479" s="13"/>
      <c r="F479" s="13"/>
      <c r="G479" s="5"/>
      <c r="H479" s="13"/>
      <c r="I479" s="7"/>
      <c r="J479" s="13"/>
      <c r="K479" s="13"/>
      <c r="L479" s="13"/>
      <c r="M479" s="13"/>
      <c r="N479" s="13"/>
      <c r="O479" s="13"/>
      <c r="P479" s="13"/>
      <c r="Q479" s="13"/>
      <c r="R479" s="13"/>
      <c r="S479" s="13"/>
      <c r="T479" s="13"/>
      <c r="U479" s="13"/>
      <c r="V479" s="13"/>
      <c r="W479" s="13"/>
      <c r="X479" s="13"/>
      <c r="Y479" s="13"/>
    </row>
    <row r="480" spans="1:25">
      <c r="A480" s="42"/>
      <c r="B480" s="13"/>
      <c r="C480" s="13"/>
      <c r="D480" s="13"/>
      <c r="E480" s="13"/>
      <c r="F480" s="13"/>
      <c r="G480" s="5"/>
      <c r="H480" s="13"/>
      <c r="I480" s="7"/>
      <c r="J480" s="13"/>
      <c r="K480" s="13"/>
      <c r="L480" s="13"/>
      <c r="M480" s="13"/>
      <c r="N480" s="13"/>
      <c r="O480" s="13"/>
      <c r="P480" s="13"/>
      <c r="Q480" s="13"/>
      <c r="R480" s="13"/>
      <c r="S480" s="13"/>
      <c r="T480" s="13"/>
      <c r="U480" s="13"/>
      <c r="V480" s="13"/>
      <c r="W480" s="13"/>
      <c r="X480" s="13"/>
      <c r="Y480" s="13"/>
    </row>
    <row r="481" spans="1:25">
      <c r="A481" s="42"/>
      <c r="B481" s="13"/>
      <c r="C481" s="13"/>
      <c r="D481" s="13"/>
      <c r="E481" s="13"/>
      <c r="F481" s="13"/>
      <c r="G481" s="5"/>
      <c r="H481" s="13"/>
      <c r="I481" s="7"/>
      <c r="J481" s="13"/>
      <c r="K481" s="13"/>
      <c r="L481" s="13"/>
      <c r="M481" s="13"/>
      <c r="N481" s="13"/>
      <c r="O481" s="13"/>
      <c r="P481" s="13"/>
      <c r="Q481" s="13"/>
      <c r="R481" s="13"/>
      <c r="S481" s="13"/>
      <c r="T481" s="13"/>
      <c r="U481" s="13"/>
      <c r="V481" s="13"/>
      <c r="W481" s="13"/>
      <c r="X481" s="13"/>
      <c r="Y481" s="13"/>
    </row>
    <row r="482" spans="1:25">
      <c r="A482" s="42"/>
      <c r="B482" s="13"/>
      <c r="C482" s="13"/>
      <c r="D482" s="13"/>
      <c r="E482" s="13"/>
      <c r="F482" s="13"/>
      <c r="G482" s="5"/>
      <c r="H482" s="13"/>
      <c r="I482" s="7"/>
      <c r="J482" s="13"/>
      <c r="K482" s="13"/>
      <c r="L482" s="13"/>
      <c r="M482" s="13"/>
      <c r="N482" s="13"/>
      <c r="O482" s="13"/>
      <c r="P482" s="13"/>
      <c r="Q482" s="13"/>
      <c r="R482" s="13"/>
      <c r="S482" s="13"/>
      <c r="T482" s="13"/>
      <c r="U482" s="13"/>
      <c r="V482" s="13"/>
      <c r="W482" s="13"/>
      <c r="X482" s="13"/>
      <c r="Y482" s="13"/>
    </row>
    <row r="483" spans="1:25">
      <c r="A483" s="42"/>
      <c r="B483" s="13"/>
      <c r="C483" s="13"/>
      <c r="D483" s="13"/>
      <c r="E483" s="13"/>
      <c r="F483" s="13"/>
      <c r="G483" s="5"/>
      <c r="H483" s="13"/>
      <c r="I483" s="7"/>
      <c r="J483" s="13"/>
      <c r="K483" s="13"/>
      <c r="L483" s="13"/>
      <c r="M483" s="13"/>
      <c r="N483" s="13"/>
      <c r="O483" s="13"/>
      <c r="P483" s="13"/>
      <c r="Q483" s="13"/>
      <c r="R483" s="13"/>
      <c r="S483" s="13"/>
      <c r="T483" s="13"/>
      <c r="U483" s="13"/>
      <c r="V483" s="13"/>
      <c r="W483" s="13"/>
      <c r="X483" s="13"/>
      <c r="Y483" s="13"/>
    </row>
    <row r="484" spans="1:25">
      <c r="A484" s="42"/>
      <c r="B484" s="13"/>
      <c r="C484" s="13"/>
      <c r="D484" s="13"/>
      <c r="E484" s="13"/>
      <c r="F484" s="13"/>
      <c r="G484" s="5"/>
      <c r="H484" s="13"/>
      <c r="I484" s="7"/>
      <c r="J484" s="13"/>
      <c r="K484" s="13"/>
      <c r="L484" s="13"/>
      <c r="M484" s="13"/>
      <c r="N484" s="13"/>
      <c r="O484" s="13"/>
      <c r="P484" s="13"/>
      <c r="Q484" s="13"/>
      <c r="R484" s="13"/>
      <c r="S484" s="13"/>
      <c r="T484" s="13"/>
      <c r="U484" s="13"/>
      <c r="V484" s="13"/>
      <c r="W484" s="13"/>
      <c r="X484" s="13"/>
      <c r="Y484" s="13"/>
    </row>
    <row r="485" spans="1:25">
      <c r="A485" s="42"/>
      <c r="B485" s="13"/>
      <c r="C485" s="13"/>
      <c r="D485" s="13"/>
      <c r="E485" s="13"/>
      <c r="F485" s="13"/>
      <c r="G485" s="5"/>
      <c r="H485" s="13"/>
      <c r="I485" s="7"/>
      <c r="J485" s="13"/>
      <c r="K485" s="13"/>
      <c r="L485" s="13"/>
      <c r="M485" s="13"/>
      <c r="N485" s="13"/>
      <c r="O485" s="13"/>
      <c r="P485" s="13"/>
      <c r="Q485" s="13"/>
      <c r="R485" s="13"/>
      <c r="S485" s="13"/>
      <c r="T485" s="13"/>
      <c r="U485" s="13"/>
      <c r="V485" s="13"/>
      <c r="W485" s="13"/>
      <c r="X485" s="13"/>
      <c r="Y485" s="13"/>
    </row>
    <row r="486" spans="1:25">
      <c r="A486" s="42"/>
      <c r="B486" s="13"/>
      <c r="C486" s="13"/>
      <c r="D486" s="13"/>
      <c r="E486" s="13"/>
      <c r="F486" s="13"/>
      <c r="G486" s="5"/>
      <c r="H486" s="13"/>
      <c r="I486" s="7"/>
      <c r="J486" s="13"/>
      <c r="K486" s="13"/>
      <c r="L486" s="13"/>
      <c r="M486" s="13"/>
      <c r="N486" s="13"/>
      <c r="O486" s="13"/>
      <c r="P486" s="13"/>
      <c r="Q486" s="13"/>
      <c r="R486" s="13"/>
      <c r="S486" s="13"/>
      <c r="T486" s="13"/>
      <c r="U486" s="13"/>
      <c r="V486" s="13"/>
      <c r="W486" s="13"/>
      <c r="X486" s="13"/>
      <c r="Y486" s="13"/>
    </row>
    <row r="487" spans="1:25">
      <c r="A487" s="42"/>
      <c r="B487" s="13"/>
      <c r="C487" s="13"/>
      <c r="D487" s="13"/>
      <c r="E487" s="13"/>
      <c r="F487" s="13"/>
      <c r="G487" s="5"/>
      <c r="H487" s="13"/>
      <c r="I487" s="7"/>
      <c r="J487" s="13"/>
      <c r="K487" s="13"/>
      <c r="L487" s="13"/>
      <c r="M487" s="13"/>
      <c r="N487" s="13"/>
      <c r="O487" s="13"/>
      <c r="P487" s="13"/>
      <c r="Q487" s="13"/>
      <c r="R487" s="13"/>
      <c r="S487" s="13"/>
      <c r="T487" s="13"/>
      <c r="U487" s="13"/>
      <c r="V487" s="13"/>
      <c r="W487" s="13"/>
      <c r="X487" s="13"/>
      <c r="Y487" s="13"/>
    </row>
    <row r="488" spans="1:25">
      <c r="A488" s="42"/>
      <c r="B488" s="13"/>
      <c r="C488" s="13"/>
      <c r="D488" s="13"/>
      <c r="E488" s="13"/>
      <c r="F488" s="13"/>
      <c r="G488" s="5"/>
      <c r="H488" s="13"/>
      <c r="I488" s="7"/>
      <c r="J488" s="13"/>
      <c r="K488" s="13"/>
      <c r="L488" s="13"/>
      <c r="M488" s="13"/>
      <c r="N488" s="13"/>
      <c r="O488" s="13"/>
      <c r="P488" s="13"/>
      <c r="Q488" s="13"/>
      <c r="R488" s="13"/>
      <c r="S488" s="13"/>
      <c r="T488" s="13"/>
      <c r="U488" s="13"/>
      <c r="V488" s="13"/>
      <c r="W488" s="13"/>
      <c r="X488" s="13"/>
      <c r="Y488" s="13"/>
    </row>
    <row r="489" spans="1:25">
      <c r="A489" s="42"/>
      <c r="B489" s="13"/>
      <c r="C489" s="13"/>
      <c r="D489" s="13"/>
      <c r="E489" s="13"/>
      <c r="F489" s="13"/>
      <c r="G489" s="5"/>
      <c r="H489" s="13"/>
      <c r="I489" s="7"/>
      <c r="J489" s="13"/>
      <c r="K489" s="13"/>
      <c r="L489" s="13"/>
      <c r="M489" s="13"/>
      <c r="N489" s="13"/>
      <c r="O489" s="13"/>
      <c r="P489" s="13"/>
      <c r="Q489" s="13"/>
      <c r="R489" s="13"/>
      <c r="S489" s="13"/>
      <c r="T489" s="13"/>
      <c r="U489" s="13"/>
      <c r="V489" s="13"/>
      <c r="W489" s="13"/>
      <c r="X489" s="13"/>
      <c r="Y489" s="13"/>
    </row>
    <row r="490" spans="1:25">
      <c r="A490" s="42"/>
      <c r="B490" s="13"/>
      <c r="C490" s="13"/>
      <c r="D490" s="13"/>
      <c r="E490" s="13"/>
      <c r="F490" s="13"/>
      <c r="G490" s="5"/>
      <c r="H490" s="13"/>
      <c r="I490" s="7"/>
      <c r="J490" s="13"/>
      <c r="K490" s="13"/>
      <c r="L490" s="13"/>
      <c r="M490" s="13"/>
      <c r="N490" s="13"/>
      <c r="O490" s="13"/>
      <c r="P490" s="13"/>
      <c r="Q490" s="13"/>
      <c r="R490" s="13"/>
      <c r="S490" s="13"/>
      <c r="T490" s="13"/>
      <c r="U490" s="13"/>
      <c r="V490" s="13"/>
      <c r="W490" s="13"/>
      <c r="X490" s="13"/>
      <c r="Y490" s="13"/>
    </row>
    <row r="491" spans="1:25">
      <c r="A491" s="42"/>
      <c r="B491" s="13"/>
      <c r="C491" s="13"/>
      <c r="D491" s="13"/>
      <c r="E491" s="13"/>
      <c r="F491" s="13"/>
      <c r="G491" s="5"/>
      <c r="H491" s="13"/>
      <c r="I491" s="7"/>
      <c r="J491" s="13"/>
      <c r="K491" s="13"/>
      <c r="L491" s="13"/>
      <c r="M491" s="13"/>
      <c r="N491" s="13"/>
      <c r="O491" s="13"/>
      <c r="P491" s="13"/>
      <c r="Q491" s="13"/>
      <c r="R491" s="13"/>
      <c r="S491" s="13"/>
      <c r="T491" s="13"/>
      <c r="U491" s="13"/>
      <c r="V491" s="13"/>
      <c r="W491" s="13"/>
      <c r="X491" s="13"/>
      <c r="Y491" s="13"/>
    </row>
    <row r="492" spans="1:25">
      <c r="A492" s="42"/>
      <c r="B492" s="13"/>
      <c r="C492" s="13"/>
      <c r="D492" s="13"/>
      <c r="E492" s="13"/>
      <c r="F492" s="13"/>
      <c r="G492" s="5"/>
      <c r="H492" s="13"/>
      <c r="I492" s="7"/>
      <c r="J492" s="13"/>
      <c r="K492" s="13"/>
      <c r="L492" s="13"/>
      <c r="M492" s="13"/>
      <c r="N492" s="13"/>
      <c r="O492" s="13"/>
      <c r="P492" s="13"/>
      <c r="Q492" s="13"/>
      <c r="R492" s="13"/>
      <c r="S492" s="13"/>
      <c r="T492" s="13"/>
      <c r="U492" s="13"/>
      <c r="V492" s="13"/>
      <c r="W492" s="13"/>
      <c r="X492" s="13"/>
      <c r="Y492" s="13"/>
    </row>
    <row r="493" spans="1:25">
      <c r="A493" s="42"/>
      <c r="B493" s="13"/>
      <c r="C493" s="13"/>
      <c r="D493" s="13"/>
      <c r="E493" s="13"/>
      <c r="F493" s="13"/>
      <c r="G493" s="5"/>
      <c r="H493" s="13"/>
      <c r="I493" s="7"/>
      <c r="J493" s="13"/>
      <c r="K493" s="13"/>
      <c r="L493" s="13"/>
      <c r="M493" s="13"/>
      <c r="N493" s="13"/>
      <c r="O493" s="13"/>
      <c r="P493" s="13"/>
      <c r="Q493" s="13"/>
      <c r="R493" s="13"/>
      <c r="S493" s="13"/>
      <c r="T493" s="13"/>
      <c r="U493" s="13"/>
      <c r="V493" s="13"/>
      <c r="W493" s="13"/>
      <c r="X493" s="13"/>
      <c r="Y493" s="13"/>
    </row>
    <row r="494" spans="1:25">
      <c r="A494" s="42"/>
      <c r="B494" s="13"/>
      <c r="C494" s="13"/>
      <c r="D494" s="13"/>
      <c r="E494" s="13"/>
      <c r="F494" s="13"/>
      <c r="G494" s="5"/>
      <c r="H494" s="13"/>
      <c r="I494" s="7"/>
      <c r="J494" s="13"/>
      <c r="K494" s="13"/>
      <c r="L494" s="13"/>
      <c r="M494" s="13"/>
      <c r="N494" s="13"/>
      <c r="O494" s="13"/>
      <c r="P494" s="13"/>
      <c r="Q494" s="13"/>
      <c r="R494" s="13"/>
      <c r="S494" s="13"/>
      <c r="T494" s="13"/>
      <c r="U494" s="13"/>
      <c r="V494" s="13"/>
      <c r="W494" s="13"/>
      <c r="X494" s="13"/>
      <c r="Y494" s="13"/>
    </row>
    <row r="495" spans="1:25">
      <c r="A495" s="42"/>
      <c r="B495" s="13"/>
      <c r="C495" s="13"/>
      <c r="D495" s="13"/>
      <c r="E495" s="13"/>
      <c r="F495" s="13"/>
      <c r="G495" s="5"/>
      <c r="H495" s="13"/>
      <c r="I495" s="7"/>
      <c r="J495" s="13"/>
      <c r="K495" s="13"/>
      <c r="L495" s="13"/>
      <c r="M495" s="13"/>
      <c r="N495" s="13"/>
      <c r="O495" s="13"/>
      <c r="P495" s="13"/>
      <c r="Q495" s="13"/>
      <c r="R495" s="13"/>
      <c r="S495" s="13"/>
      <c r="T495" s="13"/>
      <c r="U495" s="13"/>
      <c r="V495" s="13"/>
      <c r="W495" s="13"/>
      <c r="X495" s="13"/>
      <c r="Y495" s="13"/>
    </row>
    <row r="496" spans="1:25">
      <c r="A496" s="42"/>
      <c r="B496" s="13"/>
      <c r="C496" s="13"/>
      <c r="D496" s="13"/>
      <c r="E496" s="13"/>
      <c r="F496" s="13"/>
      <c r="G496" s="5"/>
      <c r="H496" s="13"/>
      <c r="I496" s="7"/>
      <c r="J496" s="13"/>
      <c r="K496" s="13"/>
      <c r="L496" s="13"/>
      <c r="M496" s="13"/>
      <c r="N496" s="13"/>
      <c r="O496" s="13"/>
      <c r="P496" s="13"/>
      <c r="Q496" s="13"/>
      <c r="R496" s="13"/>
      <c r="S496" s="13"/>
      <c r="T496" s="13"/>
      <c r="U496" s="13"/>
      <c r="V496" s="13"/>
      <c r="W496" s="13"/>
      <c r="X496" s="13"/>
      <c r="Y496" s="13"/>
    </row>
    <row r="497" spans="1:25">
      <c r="A497" s="42"/>
      <c r="B497" s="13"/>
      <c r="C497" s="13"/>
      <c r="D497" s="13"/>
      <c r="E497" s="13"/>
      <c r="F497" s="13"/>
      <c r="G497" s="5"/>
      <c r="H497" s="13"/>
      <c r="I497" s="7"/>
      <c r="J497" s="13"/>
      <c r="K497" s="13"/>
      <c r="L497" s="13"/>
      <c r="M497" s="13"/>
      <c r="N497" s="13"/>
      <c r="O497" s="13"/>
      <c r="P497" s="13"/>
      <c r="Q497" s="13"/>
      <c r="R497" s="13"/>
      <c r="S497" s="13"/>
      <c r="T497" s="13"/>
      <c r="U497" s="13"/>
      <c r="V497" s="13"/>
      <c r="W497" s="13"/>
      <c r="X497" s="13"/>
      <c r="Y497" s="13"/>
    </row>
    <row r="498" spans="1:25">
      <c r="A498" s="42"/>
      <c r="B498" s="13"/>
      <c r="C498" s="13"/>
      <c r="D498" s="13"/>
      <c r="E498" s="13"/>
      <c r="F498" s="13"/>
      <c r="G498" s="5"/>
      <c r="H498" s="13"/>
      <c r="I498" s="7"/>
      <c r="J498" s="13"/>
      <c r="K498" s="13"/>
      <c r="L498" s="13"/>
      <c r="M498" s="13"/>
      <c r="N498" s="13"/>
      <c r="O498" s="13"/>
      <c r="P498" s="13"/>
      <c r="Q498" s="13"/>
      <c r="R498" s="13"/>
      <c r="S498" s="13"/>
      <c r="T498" s="13"/>
      <c r="U498" s="13"/>
      <c r="V498" s="13"/>
      <c r="W498" s="13"/>
      <c r="X498" s="13"/>
      <c r="Y498" s="13"/>
    </row>
    <row r="499" spans="1:25">
      <c r="A499" s="42"/>
      <c r="B499" s="13"/>
      <c r="C499" s="13"/>
      <c r="D499" s="13"/>
      <c r="E499" s="13"/>
      <c r="F499" s="13"/>
      <c r="G499" s="5"/>
      <c r="H499" s="13"/>
      <c r="I499" s="7"/>
      <c r="J499" s="13"/>
      <c r="K499" s="13"/>
      <c r="L499" s="13"/>
      <c r="M499" s="13"/>
      <c r="N499" s="13"/>
      <c r="O499" s="13"/>
      <c r="P499" s="13"/>
      <c r="Q499" s="13"/>
      <c r="R499" s="13"/>
      <c r="S499" s="13"/>
      <c r="T499" s="13"/>
      <c r="U499" s="13"/>
      <c r="V499" s="13"/>
      <c r="W499" s="13"/>
      <c r="X499" s="13"/>
      <c r="Y499" s="13"/>
    </row>
    <row r="500" spans="1:25">
      <c r="A500" s="42"/>
      <c r="B500" s="13"/>
      <c r="C500" s="13"/>
      <c r="D500" s="13"/>
      <c r="E500" s="13"/>
      <c r="F500" s="13"/>
      <c r="G500" s="5"/>
      <c r="H500" s="13"/>
      <c r="I500" s="7"/>
      <c r="J500" s="13"/>
      <c r="K500" s="13"/>
      <c r="L500" s="13"/>
      <c r="M500" s="13"/>
      <c r="N500" s="13"/>
      <c r="O500" s="13"/>
      <c r="P500" s="13"/>
      <c r="Q500" s="13"/>
      <c r="R500" s="13"/>
      <c r="S500" s="13"/>
      <c r="T500" s="13"/>
      <c r="U500" s="13"/>
      <c r="V500" s="13"/>
      <c r="W500" s="13"/>
      <c r="X500" s="13"/>
      <c r="Y500" s="13"/>
    </row>
    <row r="501" spans="1:25">
      <c r="A501" s="42"/>
      <c r="B501" s="13"/>
      <c r="C501" s="13"/>
      <c r="D501" s="13"/>
      <c r="E501" s="13"/>
      <c r="F501" s="13"/>
      <c r="G501" s="5"/>
      <c r="H501" s="13"/>
      <c r="I501" s="7"/>
      <c r="J501" s="13"/>
      <c r="K501" s="13"/>
      <c r="L501" s="13"/>
      <c r="M501" s="13"/>
      <c r="N501" s="13"/>
      <c r="O501" s="13"/>
      <c r="P501" s="13"/>
      <c r="Q501" s="13"/>
      <c r="R501" s="13"/>
      <c r="S501" s="13"/>
      <c r="T501" s="13"/>
      <c r="U501" s="13"/>
      <c r="V501" s="13"/>
      <c r="W501" s="13"/>
      <c r="X501" s="13"/>
      <c r="Y501" s="13"/>
    </row>
    <row r="502" spans="1:25">
      <c r="A502" s="42"/>
      <c r="B502" s="13"/>
      <c r="C502" s="13"/>
      <c r="D502" s="13"/>
      <c r="E502" s="13"/>
      <c r="F502" s="13"/>
      <c r="G502" s="5"/>
      <c r="H502" s="13"/>
      <c r="I502" s="7"/>
      <c r="J502" s="13"/>
      <c r="K502" s="13"/>
      <c r="L502" s="13"/>
      <c r="M502" s="13"/>
      <c r="N502" s="13"/>
      <c r="O502" s="13"/>
      <c r="P502" s="13"/>
      <c r="Q502" s="13"/>
      <c r="R502" s="13"/>
      <c r="S502" s="13"/>
      <c r="T502" s="13"/>
      <c r="U502" s="13"/>
      <c r="V502" s="13"/>
      <c r="W502" s="13"/>
      <c r="X502" s="13"/>
      <c r="Y502" s="13"/>
    </row>
    <row r="503" spans="1:25">
      <c r="A503" s="42"/>
      <c r="B503" s="13"/>
      <c r="C503" s="13"/>
      <c r="D503" s="13"/>
      <c r="E503" s="13"/>
      <c r="F503" s="13"/>
      <c r="G503" s="5"/>
      <c r="H503" s="13"/>
      <c r="I503" s="7"/>
      <c r="J503" s="13"/>
      <c r="K503" s="13"/>
      <c r="L503" s="13"/>
      <c r="M503" s="13"/>
      <c r="N503" s="13"/>
      <c r="O503" s="13"/>
      <c r="P503" s="13"/>
      <c r="Q503" s="13"/>
      <c r="R503" s="13"/>
      <c r="S503" s="13"/>
      <c r="T503" s="13"/>
      <c r="U503" s="13"/>
      <c r="V503" s="13"/>
      <c r="W503" s="13"/>
      <c r="X503" s="13"/>
      <c r="Y503" s="13"/>
    </row>
    <row r="504" spans="1:25">
      <c r="A504" s="42"/>
      <c r="B504" s="13"/>
      <c r="C504" s="13"/>
      <c r="D504" s="13"/>
      <c r="E504" s="13"/>
      <c r="F504" s="13"/>
      <c r="G504" s="5"/>
      <c r="H504" s="13"/>
      <c r="I504" s="7"/>
      <c r="J504" s="13"/>
      <c r="K504" s="13"/>
      <c r="L504" s="13"/>
      <c r="M504" s="13"/>
      <c r="N504" s="13"/>
      <c r="O504" s="13"/>
      <c r="P504" s="13"/>
      <c r="Q504" s="13"/>
      <c r="R504" s="13"/>
      <c r="S504" s="13"/>
      <c r="T504" s="13"/>
      <c r="U504" s="13"/>
      <c r="V504" s="13"/>
      <c r="W504" s="13"/>
      <c r="X504" s="13"/>
      <c r="Y504" s="13"/>
    </row>
    <row r="505" spans="1:25">
      <c r="A505" s="42"/>
      <c r="B505" s="13"/>
      <c r="C505" s="13"/>
      <c r="D505" s="13"/>
      <c r="E505" s="13"/>
      <c r="F505" s="13"/>
      <c r="G505" s="5"/>
      <c r="H505" s="13"/>
      <c r="I505" s="7"/>
      <c r="J505" s="13"/>
      <c r="K505" s="13"/>
      <c r="L505" s="13"/>
      <c r="M505" s="13"/>
      <c r="N505" s="13"/>
      <c r="O505" s="13"/>
      <c r="P505" s="13"/>
      <c r="Q505" s="13"/>
      <c r="R505" s="13"/>
      <c r="S505" s="13"/>
      <c r="T505" s="13"/>
      <c r="U505" s="13"/>
      <c r="V505" s="13"/>
      <c r="W505" s="13"/>
      <c r="X505" s="13"/>
      <c r="Y505" s="13"/>
    </row>
    <row r="506" spans="1:25">
      <c r="A506" s="42"/>
      <c r="B506" s="13"/>
      <c r="C506" s="13"/>
      <c r="D506" s="13"/>
      <c r="E506" s="13"/>
      <c r="F506" s="13"/>
      <c r="G506" s="5"/>
      <c r="H506" s="13"/>
      <c r="I506" s="7"/>
      <c r="J506" s="13"/>
      <c r="K506" s="13"/>
      <c r="L506" s="13"/>
      <c r="M506" s="13"/>
      <c r="N506" s="13"/>
      <c r="O506" s="13"/>
      <c r="P506" s="13"/>
      <c r="Q506" s="13"/>
      <c r="R506" s="13"/>
      <c r="S506" s="13"/>
      <c r="T506" s="13"/>
      <c r="U506" s="13"/>
      <c r="V506" s="13"/>
      <c r="W506" s="13"/>
      <c r="X506" s="13"/>
      <c r="Y506" s="13"/>
    </row>
    <row r="507" spans="1:25">
      <c r="A507" s="42"/>
      <c r="B507" s="13"/>
      <c r="C507" s="13"/>
      <c r="D507" s="13"/>
      <c r="E507" s="13"/>
      <c r="F507" s="13"/>
      <c r="G507" s="5"/>
      <c r="H507" s="13"/>
      <c r="I507" s="7"/>
      <c r="J507" s="13"/>
      <c r="K507" s="13"/>
      <c r="L507" s="13"/>
      <c r="M507" s="13"/>
      <c r="N507" s="13"/>
      <c r="O507" s="13"/>
      <c r="P507" s="13"/>
      <c r="Q507" s="13"/>
      <c r="R507" s="13"/>
      <c r="S507" s="13"/>
      <c r="T507" s="13"/>
      <c r="U507" s="13"/>
      <c r="V507" s="13"/>
      <c r="W507" s="13"/>
      <c r="X507" s="13"/>
      <c r="Y507" s="13"/>
    </row>
    <row r="508" spans="1:25">
      <c r="A508" s="42"/>
      <c r="B508" s="13"/>
      <c r="C508" s="13"/>
      <c r="D508" s="13"/>
      <c r="E508" s="13"/>
      <c r="F508" s="13"/>
      <c r="G508" s="5"/>
      <c r="H508" s="13"/>
      <c r="I508" s="7"/>
      <c r="J508" s="13"/>
      <c r="K508" s="13"/>
      <c r="L508" s="13"/>
      <c r="M508" s="13"/>
      <c r="N508" s="13"/>
      <c r="O508" s="13"/>
      <c r="P508" s="13"/>
      <c r="Q508" s="13"/>
      <c r="R508" s="13"/>
      <c r="S508" s="13"/>
      <c r="T508" s="13"/>
      <c r="U508" s="13"/>
      <c r="V508" s="13"/>
      <c r="W508" s="13"/>
      <c r="X508" s="13"/>
      <c r="Y508" s="13"/>
    </row>
    <row r="509" spans="1:25">
      <c r="A509" s="42"/>
      <c r="B509" s="13"/>
      <c r="C509" s="13"/>
      <c r="D509" s="13"/>
      <c r="E509" s="13"/>
      <c r="F509" s="13"/>
      <c r="G509" s="5"/>
      <c r="H509" s="13"/>
      <c r="I509" s="7"/>
      <c r="J509" s="13"/>
      <c r="K509" s="13"/>
      <c r="L509" s="13"/>
      <c r="M509" s="13"/>
      <c r="N509" s="13"/>
      <c r="O509" s="13"/>
      <c r="P509" s="13"/>
      <c r="Q509" s="13"/>
      <c r="R509" s="13"/>
      <c r="S509" s="13"/>
      <c r="T509" s="13"/>
      <c r="U509" s="13"/>
      <c r="V509" s="13"/>
      <c r="W509" s="13"/>
      <c r="X509" s="13"/>
      <c r="Y509" s="13"/>
    </row>
    <row r="510" spans="1:25">
      <c r="A510" s="42"/>
      <c r="B510" s="13"/>
      <c r="C510" s="13"/>
      <c r="D510" s="13"/>
      <c r="E510" s="13"/>
      <c r="F510" s="13"/>
      <c r="G510" s="5"/>
      <c r="H510" s="13"/>
      <c r="I510" s="7"/>
      <c r="J510" s="13"/>
      <c r="K510" s="13"/>
      <c r="L510" s="13"/>
      <c r="M510" s="13"/>
      <c r="N510" s="13"/>
      <c r="O510" s="13"/>
      <c r="P510" s="13"/>
      <c r="Q510" s="13"/>
      <c r="R510" s="13"/>
      <c r="S510" s="13"/>
      <c r="T510" s="13"/>
      <c r="U510" s="13"/>
      <c r="V510" s="13"/>
      <c r="W510" s="13"/>
      <c r="X510" s="13"/>
      <c r="Y510" s="13"/>
    </row>
    <row r="511" spans="1:25">
      <c r="A511" s="42"/>
      <c r="B511" s="13"/>
      <c r="C511" s="13"/>
      <c r="D511" s="13"/>
      <c r="E511" s="13"/>
      <c r="F511" s="13"/>
      <c r="G511" s="5"/>
      <c r="H511" s="13"/>
      <c r="I511" s="7"/>
      <c r="J511" s="13"/>
      <c r="K511" s="13"/>
      <c r="L511" s="13"/>
      <c r="M511" s="13"/>
      <c r="N511" s="13"/>
      <c r="O511" s="13"/>
      <c r="P511" s="13"/>
      <c r="Q511" s="13"/>
      <c r="R511" s="13"/>
      <c r="S511" s="13"/>
      <c r="T511" s="13"/>
      <c r="U511" s="13"/>
      <c r="V511" s="13"/>
      <c r="W511" s="13"/>
      <c r="X511" s="13"/>
      <c r="Y511" s="13"/>
    </row>
    <row r="512" spans="1:25">
      <c r="A512" s="42"/>
      <c r="B512" s="13"/>
      <c r="C512" s="13"/>
      <c r="D512" s="13"/>
      <c r="E512" s="13"/>
      <c r="F512" s="13"/>
      <c r="G512" s="5"/>
      <c r="H512" s="13"/>
      <c r="I512" s="7"/>
      <c r="J512" s="13"/>
      <c r="K512" s="13"/>
      <c r="L512" s="13"/>
      <c r="M512" s="13"/>
      <c r="N512" s="13"/>
      <c r="O512" s="13"/>
      <c r="P512" s="13"/>
      <c r="Q512" s="13"/>
      <c r="R512" s="13"/>
      <c r="S512" s="13"/>
      <c r="T512" s="13"/>
      <c r="U512" s="13"/>
      <c r="V512" s="13"/>
      <c r="W512" s="13"/>
      <c r="X512" s="13"/>
      <c r="Y512" s="13"/>
    </row>
    <row r="513" spans="1:25">
      <c r="A513" s="42"/>
      <c r="B513" s="13"/>
      <c r="C513" s="13"/>
      <c r="D513" s="13"/>
      <c r="E513" s="13"/>
      <c r="F513" s="13"/>
      <c r="G513" s="5"/>
      <c r="H513" s="13"/>
      <c r="I513" s="7"/>
      <c r="J513" s="13"/>
      <c r="K513" s="13"/>
      <c r="L513" s="13"/>
      <c r="M513" s="13"/>
      <c r="N513" s="13"/>
      <c r="O513" s="13"/>
      <c r="P513" s="13"/>
      <c r="Q513" s="13"/>
      <c r="R513" s="13"/>
      <c r="S513" s="13"/>
      <c r="T513" s="13"/>
      <c r="U513" s="13"/>
      <c r="V513" s="13"/>
      <c r="W513" s="13"/>
      <c r="X513" s="13"/>
      <c r="Y513" s="13"/>
    </row>
    <row r="514" spans="1:25">
      <c r="A514" s="42"/>
      <c r="B514" s="13"/>
      <c r="C514" s="13"/>
      <c r="D514" s="13"/>
      <c r="E514" s="13"/>
      <c r="F514" s="13"/>
      <c r="G514" s="5"/>
      <c r="H514" s="13"/>
      <c r="I514" s="7"/>
      <c r="J514" s="13"/>
      <c r="K514" s="13"/>
      <c r="L514" s="13"/>
      <c r="M514" s="13"/>
      <c r="N514" s="13"/>
      <c r="O514" s="13"/>
      <c r="P514" s="13"/>
      <c r="Q514" s="13"/>
      <c r="R514" s="13"/>
      <c r="S514" s="13"/>
      <c r="T514" s="13"/>
      <c r="U514" s="13"/>
      <c r="V514" s="13"/>
      <c r="W514" s="13"/>
      <c r="X514" s="13"/>
      <c r="Y514" s="13"/>
    </row>
    <row r="515" spans="1:25">
      <c r="A515" s="42"/>
      <c r="B515" s="13"/>
      <c r="C515" s="13"/>
      <c r="D515" s="13"/>
      <c r="E515" s="13"/>
      <c r="F515" s="13"/>
      <c r="G515" s="5"/>
      <c r="H515" s="13"/>
      <c r="I515" s="7"/>
      <c r="J515" s="13"/>
      <c r="K515" s="13"/>
      <c r="L515" s="13"/>
      <c r="M515" s="13"/>
      <c r="N515" s="13"/>
      <c r="O515" s="13"/>
      <c r="P515" s="13"/>
      <c r="Q515" s="13"/>
      <c r="R515" s="13"/>
      <c r="S515" s="13"/>
      <c r="T515" s="13"/>
      <c r="U515" s="13"/>
      <c r="V515" s="13"/>
      <c r="W515" s="13"/>
      <c r="X515" s="13"/>
      <c r="Y515" s="13"/>
    </row>
    <row r="516" spans="1:25">
      <c r="A516" s="42"/>
      <c r="B516" s="13"/>
      <c r="C516" s="13"/>
      <c r="D516" s="13"/>
      <c r="E516" s="13"/>
      <c r="F516" s="13"/>
      <c r="G516" s="5"/>
      <c r="H516" s="13"/>
      <c r="I516" s="7"/>
      <c r="J516" s="13"/>
      <c r="K516" s="13"/>
      <c r="L516" s="13"/>
      <c r="M516" s="13"/>
      <c r="N516" s="13"/>
      <c r="O516" s="13"/>
      <c r="P516" s="13"/>
      <c r="Q516" s="13"/>
      <c r="R516" s="13"/>
      <c r="S516" s="13"/>
      <c r="T516" s="13"/>
      <c r="U516" s="13"/>
      <c r="V516" s="13"/>
      <c r="W516" s="13"/>
      <c r="X516" s="13"/>
      <c r="Y516" s="13"/>
    </row>
    <row r="517" spans="1:25">
      <c r="A517" s="42"/>
      <c r="B517" s="13"/>
      <c r="C517" s="13"/>
      <c r="D517" s="13"/>
      <c r="E517" s="13"/>
      <c r="F517" s="13"/>
      <c r="G517" s="5"/>
      <c r="H517" s="13"/>
      <c r="I517" s="7"/>
      <c r="J517" s="13"/>
      <c r="K517" s="13"/>
      <c r="L517" s="13"/>
      <c r="M517" s="13"/>
      <c r="N517" s="13"/>
      <c r="O517" s="13"/>
      <c r="P517" s="13"/>
      <c r="Q517" s="13"/>
      <c r="R517" s="13"/>
      <c r="S517" s="13"/>
      <c r="T517" s="13"/>
      <c r="U517" s="13"/>
      <c r="V517" s="13"/>
      <c r="W517" s="13"/>
      <c r="X517" s="13"/>
      <c r="Y517" s="13"/>
    </row>
    <row r="518" spans="1:25">
      <c r="A518" s="42"/>
      <c r="B518" s="13"/>
      <c r="C518" s="13"/>
      <c r="D518" s="13"/>
      <c r="E518" s="13"/>
      <c r="F518" s="13"/>
      <c r="G518" s="5"/>
      <c r="H518" s="13"/>
      <c r="I518" s="7"/>
      <c r="J518" s="13"/>
      <c r="K518" s="13"/>
      <c r="L518" s="13"/>
      <c r="M518" s="13"/>
      <c r="N518" s="13"/>
      <c r="O518" s="13"/>
      <c r="P518" s="13"/>
      <c r="Q518" s="13"/>
      <c r="R518" s="13"/>
      <c r="S518" s="13"/>
      <c r="T518" s="13"/>
      <c r="U518" s="13"/>
      <c r="V518" s="13"/>
      <c r="W518" s="13"/>
      <c r="X518" s="13"/>
      <c r="Y518" s="13"/>
    </row>
    <row r="519" spans="1:25">
      <c r="A519" s="42"/>
      <c r="B519" s="13"/>
      <c r="C519" s="13"/>
      <c r="D519" s="13"/>
      <c r="E519" s="13"/>
      <c r="F519" s="13"/>
      <c r="G519" s="5"/>
      <c r="H519" s="13"/>
      <c r="I519" s="7"/>
      <c r="J519" s="13"/>
      <c r="K519" s="13"/>
      <c r="L519" s="13"/>
      <c r="M519" s="13"/>
      <c r="N519" s="13"/>
      <c r="O519" s="13"/>
      <c r="P519" s="13"/>
      <c r="Q519" s="13"/>
      <c r="R519" s="13"/>
      <c r="S519" s="13"/>
      <c r="T519" s="13"/>
      <c r="U519" s="13"/>
      <c r="V519" s="13"/>
      <c r="W519" s="13"/>
      <c r="X519" s="13"/>
      <c r="Y519" s="13"/>
    </row>
    <row r="520" spans="1:25">
      <c r="A520" s="42"/>
      <c r="B520" s="13"/>
      <c r="C520" s="13"/>
      <c r="D520" s="13"/>
      <c r="E520" s="13"/>
      <c r="F520" s="13"/>
      <c r="G520" s="5"/>
      <c r="H520" s="13"/>
      <c r="I520" s="7"/>
      <c r="J520" s="13"/>
      <c r="K520" s="13"/>
      <c r="L520" s="13"/>
      <c r="M520" s="13"/>
      <c r="N520" s="13"/>
      <c r="O520" s="13"/>
      <c r="P520" s="13"/>
      <c r="Q520" s="13"/>
      <c r="R520" s="13"/>
      <c r="S520" s="13"/>
      <c r="T520" s="13"/>
      <c r="U520" s="13"/>
      <c r="V520" s="13"/>
      <c r="W520" s="13"/>
      <c r="X520" s="13"/>
      <c r="Y520" s="13"/>
    </row>
    <row r="521" spans="1:25">
      <c r="A521" s="42"/>
      <c r="B521" s="13"/>
      <c r="C521" s="13"/>
      <c r="D521" s="13"/>
      <c r="E521" s="13"/>
      <c r="F521" s="13"/>
      <c r="G521" s="5"/>
      <c r="H521" s="13"/>
      <c r="I521" s="7"/>
      <c r="J521" s="13"/>
      <c r="K521" s="13"/>
      <c r="L521" s="13"/>
      <c r="M521" s="13"/>
      <c r="N521" s="13"/>
      <c r="O521" s="13"/>
      <c r="P521" s="13"/>
      <c r="Q521" s="13"/>
      <c r="R521" s="13"/>
      <c r="S521" s="13"/>
      <c r="T521" s="13"/>
      <c r="U521" s="13"/>
      <c r="V521" s="13"/>
      <c r="W521" s="13"/>
      <c r="X521" s="13"/>
      <c r="Y521" s="13"/>
    </row>
    <row r="522" spans="1:25">
      <c r="A522" s="42"/>
      <c r="B522" s="13"/>
      <c r="C522" s="13"/>
      <c r="D522" s="13"/>
      <c r="E522" s="13"/>
      <c r="F522" s="13"/>
      <c r="G522" s="5"/>
      <c r="H522" s="13"/>
      <c r="I522" s="7"/>
      <c r="J522" s="13"/>
      <c r="K522" s="13"/>
      <c r="L522" s="13"/>
      <c r="M522" s="13"/>
      <c r="N522" s="13"/>
      <c r="O522" s="13"/>
      <c r="P522" s="13"/>
      <c r="Q522" s="13"/>
      <c r="R522" s="13"/>
      <c r="S522" s="13"/>
      <c r="T522" s="13"/>
      <c r="U522" s="13"/>
      <c r="V522" s="13"/>
      <c r="W522" s="13"/>
      <c r="X522" s="13"/>
      <c r="Y522" s="13"/>
    </row>
    <row r="523" spans="1:25">
      <c r="A523" s="42"/>
      <c r="B523" s="13"/>
      <c r="C523" s="13"/>
      <c r="D523" s="13"/>
      <c r="E523" s="13"/>
      <c r="F523" s="13"/>
      <c r="G523" s="5"/>
      <c r="H523" s="13"/>
      <c r="I523" s="7"/>
      <c r="J523" s="13"/>
      <c r="K523" s="13"/>
      <c r="L523" s="13"/>
      <c r="M523" s="13"/>
      <c r="N523" s="13"/>
      <c r="O523" s="13"/>
      <c r="P523" s="13"/>
      <c r="Q523" s="13"/>
      <c r="R523" s="13"/>
      <c r="S523" s="13"/>
      <c r="T523" s="13"/>
      <c r="U523" s="13"/>
      <c r="V523" s="13"/>
      <c r="W523" s="13"/>
      <c r="X523" s="13"/>
      <c r="Y523" s="13"/>
    </row>
    <row r="524" spans="1:25">
      <c r="A524" s="42"/>
      <c r="B524" s="13"/>
      <c r="C524" s="13"/>
      <c r="D524" s="13"/>
      <c r="E524" s="13"/>
      <c r="F524" s="13"/>
      <c r="G524" s="5"/>
      <c r="H524" s="13"/>
      <c r="I524" s="7"/>
      <c r="J524" s="13"/>
      <c r="K524" s="13"/>
      <c r="L524" s="13"/>
      <c r="M524" s="13"/>
      <c r="N524" s="13"/>
      <c r="O524" s="13"/>
      <c r="P524" s="13"/>
      <c r="Q524" s="13"/>
      <c r="R524" s="13"/>
      <c r="S524" s="13"/>
      <c r="T524" s="13"/>
      <c r="U524" s="13"/>
      <c r="V524" s="13"/>
      <c r="W524" s="13"/>
      <c r="X524" s="13"/>
      <c r="Y524" s="13"/>
    </row>
    <row r="525" spans="1:25">
      <c r="G525" s="5"/>
      <c r="I525" s="7"/>
    </row>
    <row r="526" spans="1:25">
      <c r="G526" s="5"/>
      <c r="I526" s="7"/>
    </row>
    <row r="527" spans="1:25">
      <c r="G527" s="5"/>
      <c r="I527" s="7"/>
    </row>
    <row r="528" spans="1:25">
      <c r="G528" s="5"/>
      <c r="I528" s="7"/>
    </row>
    <row r="529" spans="7:9">
      <c r="G529" s="5"/>
      <c r="I529" s="7"/>
    </row>
    <row r="530" spans="7:9">
      <c r="G530" s="5"/>
      <c r="I530" s="7"/>
    </row>
    <row r="531" spans="7:9">
      <c r="G531" s="5"/>
      <c r="I531" s="7"/>
    </row>
    <row r="532" spans="7:9">
      <c r="G532" s="5"/>
      <c r="I532" s="7"/>
    </row>
    <row r="533" spans="7:9">
      <c r="G533" s="5"/>
      <c r="I533" s="7"/>
    </row>
    <row r="534" spans="7:9">
      <c r="G534" s="5"/>
      <c r="I534" s="7"/>
    </row>
    <row r="535" spans="7:9">
      <c r="G535" s="5"/>
      <c r="I535" s="7"/>
    </row>
    <row r="536" spans="7:9">
      <c r="G536" s="5"/>
      <c r="I536" s="7"/>
    </row>
    <row r="537" spans="7:9">
      <c r="G537" s="5"/>
      <c r="I537" s="7"/>
    </row>
    <row r="538" spans="7:9">
      <c r="G538" s="5"/>
      <c r="I538" s="7"/>
    </row>
    <row r="539" spans="7:9">
      <c r="G539" s="5"/>
      <c r="I539" s="7"/>
    </row>
    <row r="540" spans="7:9">
      <c r="G540" s="5"/>
      <c r="I540" s="7"/>
    </row>
    <row r="541" spans="7:9">
      <c r="G541" s="5"/>
      <c r="I541" s="7"/>
    </row>
    <row r="542" spans="7:9">
      <c r="G542" s="5"/>
      <c r="I542" s="7"/>
    </row>
    <row r="543" spans="7:9">
      <c r="G543" s="5"/>
      <c r="I543" s="7"/>
    </row>
    <row r="544" spans="7:9">
      <c r="G544" s="5"/>
      <c r="I544" s="7"/>
    </row>
    <row r="545" spans="7:9">
      <c r="G545" s="5"/>
      <c r="I545" s="7"/>
    </row>
    <row r="546" spans="7:9">
      <c r="G546" s="5"/>
      <c r="I546" s="7"/>
    </row>
    <row r="547" spans="7:9">
      <c r="G547" s="5"/>
      <c r="I547" s="7"/>
    </row>
    <row r="548" spans="7:9">
      <c r="G548" s="5"/>
      <c r="I548" s="7"/>
    </row>
    <row r="549" spans="7:9">
      <c r="G549" s="5"/>
      <c r="I549" s="7"/>
    </row>
    <row r="550" spans="7:9">
      <c r="G550" s="5"/>
      <c r="I550" s="7"/>
    </row>
    <row r="551" spans="7:9">
      <c r="G551" s="5"/>
      <c r="I551" s="7"/>
    </row>
    <row r="552" spans="7:9">
      <c r="G552" s="5"/>
      <c r="I552" s="7"/>
    </row>
    <row r="553" spans="7:9">
      <c r="G553" s="5"/>
      <c r="I553" s="7"/>
    </row>
    <row r="554" spans="7:9">
      <c r="G554" s="5"/>
      <c r="I554" s="7"/>
    </row>
    <row r="555" spans="7:9">
      <c r="G555" s="5"/>
      <c r="I555" s="7"/>
    </row>
    <row r="556" spans="7:9">
      <c r="G556" s="5"/>
      <c r="I556" s="7"/>
    </row>
    <row r="557" spans="7:9">
      <c r="G557" s="5"/>
      <c r="I557" s="7"/>
    </row>
    <row r="558" spans="7:9">
      <c r="G558" s="5"/>
      <c r="I558" s="7"/>
    </row>
    <row r="559" spans="7:9">
      <c r="G559" s="5"/>
      <c r="I559" s="7"/>
    </row>
    <row r="560" spans="7:9">
      <c r="G560" s="5"/>
      <c r="I560" s="7"/>
    </row>
    <row r="561" spans="7:9">
      <c r="G561" s="5"/>
      <c r="I561" s="7"/>
    </row>
    <row r="562" spans="7:9">
      <c r="G562" s="5"/>
      <c r="I562" s="7"/>
    </row>
    <row r="563" spans="7:9">
      <c r="G563" s="5"/>
      <c r="I563" s="7"/>
    </row>
    <row r="564" spans="7:9">
      <c r="G564" s="5"/>
      <c r="I564" s="7"/>
    </row>
    <row r="565" spans="7:9">
      <c r="G565" s="5"/>
      <c r="I565" s="7"/>
    </row>
    <row r="566" spans="7:9">
      <c r="G566" s="5"/>
      <c r="I566" s="7"/>
    </row>
    <row r="567" spans="7:9">
      <c r="G567" s="5"/>
      <c r="I567" s="7"/>
    </row>
    <row r="568" spans="7:9">
      <c r="G568" s="5"/>
      <c r="I568" s="7"/>
    </row>
    <row r="569" spans="7:9">
      <c r="G569" s="5"/>
      <c r="I569" s="7"/>
    </row>
    <row r="570" spans="7:9">
      <c r="G570" s="5"/>
      <c r="I570" s="7"/>
    </row>
    <row r="571" spans="7:9">
      <c r="G571" s="5"/>
      <c r="I571" s="7"/>
    </row>
    <row r="572" spans="7:9">
      <c r="G572" s="5"/>
      <c r="I572" s="7"/>
    </row>
    <row r="573" spans="7:9">
      <c r="G573" s="5"/>
      <c r="I573" s="7"/>
    </row>
    <row r="574" spans="7:9">
      <c r="G574" s="5"/>
      <c r="I574" s="7"/>
    </row>
    <row r="575" spans="7:9">
      <c r="G575" s="5"/>
      <c r="I575" s="7"/>
    </row>
    <row r="576" spans="7:9">
      <c r="G576" s="5"/>
      <c r="I576" s="7"/>
    </row>
    <row r="577" spans="7:9">
      <c r="G577" s="5"/>
      <c r="I577" s="7"/>
    </row>
    <row r="578" spans="7:9">
      <c r="G578" s="5"/>
      <c r="I578" s="7"/>
    </row>
    <row r="579" spans="7:9">
      <c r="G579" s="5"/>
      <c r="I579" s="7"/>
    </row>
    <row r="580" spans="7:9">
      <c r="G580" s="5"/>
      <c r="I580" s="7"/>
    </row>
    <row r="581" spans="7:9">
      <c r="G581" s="5"/>
      <c r="I581" s="7"/>
    </row>
    <row r="582" spans="7:9">
      <c r="G582" s="5"/>
      <c r="I582" s="7"/>
    </row>
    <row r="583" spans="7:9">
      <c r="G583" s="5"/>
      <c r="I583" s="7"/>
    </row>
    <row r="584" spans="7:9">
      <c r="G584" s="5"/>
      <c r="I584" s="7"/>
    </row>
    <row r="585" spans="7:9">
      <c r="G585" s="5"/>
      <c r="I585" s="7"/>
    </row>
    <row r="586" spans="7:9">
      <c r="G586" s="5"/>
      <c r="I586" s="7"/>
    </row>
    <row r="587" spans="7:9">
      <c r="G587" s="5"/>
      <c r="I587" s="7"/>
    </row>
    <row r="588" spans="7:9">
      <c r="G588" s="5"/>
      <c r="I588" s="7"/>
    </row>
    <row r="589" spans="7:9">
      <c r="G589" s="5"/>
      <c r="I589" s="7"/>
    </row>
    <row r="590" spans="7:9">
      <c r="G590" s="5"/>
      <c r="I590" s="7"/>
    </row>
    <row r="591" spans="7:9">
      <c r="G591" s="5"/>
      <c r="I591" s="7"/>
    </row>
    <row r="592" spans="7:9">
      <c r="G592" s="5"/>
      <c r="I592" s="7"/>
    </row>
    <row r="593" spans="7:9">
      <c r="G593" s="5"/>
      <c r="I593" s="7"/>
    </row>
    <row r="594" spans="7:9">
      <c r="G594" s="5"/>
      <c r="I594" s="7"/>
    </row>
    <row r="595" spans="7:9">
      <c r="G595" s="5"/>
      <c r="I595" s="7"/>
    </row>
    <row r="596" spans="7:9">
      <c r="G596" s="5"/>
      <c r="I596" s="7"/>
    </row>
    <row r="597" spans="7:9">
      <c r="G597" s="5"/>
      <c r="I597" s="7"/>
    </row>
    <row r="598" spans="7:9">
      <c r="G598" s="5"/>
      <c r="I598" s="7"/>
    </row>
    <row r="599" spans="7:9">
      <c r="G599" s="5"/>
      <c r="I599" s="7"/>
    </row>
    <row r="600" spans="7:9">
      <c r="G600" s="5"/>
      <c r="I600" s="7"/>
    </row>
    <row r="601" spans="7:9">
      <c r="G601" s="5"/>
      <c r="I601" s="7"/>
    </row>
    <row r="602" spans="7:9">
      <c r="G602" s="5"/>
      <c r="I602" s="7"/>
    </row>
    <row r="603" spans="7:9">
      <c r="G603" s="5"/>
      <c r="I603" s="7"/>
    </row>
    <row r="604" spans="7:9">
      <c r="G604" s="5"/>
      <c r="I604" s="7"/>
    </row>
    <row r="605" spans="7:9">
      <c r="G605" s="5"/>
      <c r="I605" s="7"/>
    </row>
    <row r="606" spans="7:9">
      <c r="G606" s="5"/>
      <c r="I606" s="7"/>
    </row>
    <row r="607" spans="7:9">
      <c r="G607" s="5"/>
      <c r="I607" s="7"/>
    </row>
    <row r="608" spans="7:9">
      <c r="G608" s="5"/>
      <c r="I608" s="7"/>
    </row>
    <row r="609" spans="7:9">
      <c r="G609" s="5"/>
      <c r="I609" s="7"/>
    </row>
    <row r="610" spans="7:9">
      <c r="G610" s="5"/>
      <c r="I610" s="7"/>
    </row>
    <row r="611" spans="7:9">
      <c r="G611" s="5"/>
      <c r="I611" s="7"/>
    </row>
    <row r="612" spans="7:9">
      <c r="G612" s="5"/>
      <c r="I612" s="7"/>
    </row>
    <row r="613" spans="7:9">
      <c r="G613" s="5"/>
      <c r="I613" s="7"/>
    </row>
    <row r="614" spans="7:9">
      <c r="G614" s="5"/>
      <c r="I614" s="7"/>
    </row>
    <row r="615" spans="7:9">
      <c r="G615" s="5"/>
      <c r="I615" s="7"/>
    </row>
    <row r="616" spans="7:9">
      <c r="G616" s="5"/>
      <c r="I616" s="7"/>
    </row>
    <row r="617" spans="7:9">
      <c r="G617" s="5"/>
      <c r="I617" s="7"/>
    </row>
    <row r="618" spans="7:9">
      <c r="G618" s="5"/>
      <c r="I618" s="7"/>
    </row>
    <row r="619" spans="7:9">
      <c r="G619" s="5"/>
      <c r="I619" s="7"/>
    </row>
    <row r="620" spans="7:9">
      <c r="G620" s="5"/>
      <c r="I620" s="7"/>
    </row>
    <row r="621" spans="7:9">
      <c r="G621" s="5"/>
      <c r="I621" s="7"/>
    </row>
    <row r="622" spans="7:9">
      <c r="G622" s="5"/>
      <c r="I622" s="7"/>
    </row>
    <row r="623" spans="7:9">
      <c r="G623" s="5"/>
      <c r="I623" s="7"/>
    </row>
    <row r="624" spans="7:9">
      <c r="G624" s="5"/>
      <c r="I624" s="7"/>
    </row>
    <row r="625" spans="7:9">
      <c r="G625" s="5"/>
      <c r="I625" s="7"/>
    </row>
    <row r="626" spans="7:9">
      <c r="G626" s="5"/>
      <c r="I626" s="7"/>
    </row>
    <row r="627" spans="7:9">
      <c r="G627" s="5"/>
      <c r="I627" s="7"/>
    </row>
    <row r="628" spans="7:9">
      <c r="G628" s="5"/>
      <c r="I628" s="7"/>
    </row>
    <row r="629" spans="7:9">
      <c r="G629" s="5"/>
      <c r="I629" s="7"/>
    </row>
    <row r="630" spans="7:9">
      <c r="G630" s="5"/>
      <c r="I630" s="7"/>
    </row>
    <row r="631" spans="7:9">
      <c r="G631" s="5"/>
      <c r="I631" s="7"/>
    </row>
    <row r="632" spans="7:9">
      <c r="G632" s="5"/>
      <c r="I632" s="7"/>
    </row>
    <row r="633" spans="7:9">
      <c r="G633" s="5"/>
      <c r="I633" s="7"/>
    </row>
    <row r="634" spans="7:9">
      <c r="G634" s="5"/>
      <c r="I634" s="7"/>
    </row>
    <row r="635" spans="7:9">
      <c r="G635" s="5"/>
      <c r="I635" s="7"/>
    </row>
    <row r="636" spans="7:9">
      <c r="G636" s="5"/>
      <c r="I636" s="7"/>
    </row>
    <row r="637" spans="7:9">
      <c r="G637" s="5"/>
      <c r="I637" s="7"/>
    </row>
    <row r="638" spans="7:9">
      <c r="G638" s="5"/>
      <c r="I638" s="7"/>
    </row>
    <row r="639" spans="7:9">
      <c r="G639" s="5"/>
      <c r="I639" s="7"/>
    </row>
    <row r="640" spans="7:9">
      <c r="G640" s="5"/>
      <c r="I640" s="7"/>
    </row>
    <row r="641" spans="7:9">
      <c r="G641" s="5"/>
      <c r="I641" s="7"/>
    </row>
    <row r="642" spans="7:9">
      <c r="G642" s="5"/>
      <c r="I642" s="7"/>
    </row>
    <row r="643" spans="7:9">
      <c r="G643" s="5"/>
      <c r="I643" s="7"/>
    </row>
    <row r="644" spans="7:9">
      <c r="G644" s="5"/>
      <c r="I644" s="7"/>
    </row>
    <row r="645" spans="7:9">
      <c r="G645" s="5"/>
      <c r="I645" s="7"/>
    </row>
    <row r="646" spans="7:9">
      <c r="G646" s="5"/>
      <c r="I646" s="7"/>
    </row>
    <row r="647" spans="7:9">
      <c r="G647" s="5"/>
      <c r="I647" s="7"/>
    </row>
    <row r="648" spans="7:9">
      <c r="G648" s="5"/>
      <c r="I648" s="7"/>
    </row>
    <row r="649" spans="7:9">
      <c r="G649" s="5"/>
      <c r="I649" s="7"/>
    </row>
    <row r="650" spans="7:9">
      <c r="G650" s="5"/>
      <c r="I650" s="7"/>
    </row>
    <row r="651" spans="7:9">
      <c r="G651" s="5"/>
      <c r="I651" s="7"/>
    </row>
    <row r="652" spans="7:9">
      <c r="G652" s="5"/>
      <c r="I652" s="7"/>
    </row>
    <row r="653" spans="7:9">
      <c r="G653" s="5"/>
      <c r="I653" s="7"/>
    </row>
    <row r="654" spans="7:9">
      <c r="G654" s="5"/>
      <c r="I654" s="7"/>
    </row>
    <row r="655" spans="7:9">
      <c r="G655" s="5"/>
      <c r="I655" s="7"/>
    </row>
    <row r="656" spans="7:9">
      <c r="G656" s="5"/>
      <c r="I656" s="7"/>
    </row>
    <row r="657" spans="7:9">
      <c r="G657" s="5"/>
      <c r="I657" s="7"/>
    </row>
    <row r="658" spans="7:9">
      <c r="G658" s="5"/>
      <c r="I658" s="7"/>
    </row>
    <row r="659" spans="7:9">
      <c r="G659" s="5"/>
      <c r="I659" s="7"/>
    </row>
    <row r="660" spans="7:9">
      <c r="G660" s="5"/>
      <c r="I660" s="7"/>
    </row>
    <row r="661" spans="7:9">
      <c r="G661" s="5"/>
      <c r="I661" s="7"/>
    </row>
    <row r="662" spans="7:9">
      <c r="G662" s="5"/>
      <c r="I662" s="7"/>
    </row>
    <row r="663" spans="7:9">
      <c r="G663" s="5"/>
      <c r="I663" s="7"/>
    </row>
    <row r="664" spans="7:9">
      <c r="G664" s="5"/>
      <c r="I664" s="7"/>
    </row>
    <row r="665" spans="7:9">
      <c r="G665" s="5"/>
      <c r="I665" s="7"/>
    </row>
    <row r="666" spans="7:9">
      <c r="G666" s="5"/>
      <c r="I666" s="7"/>
    </row>
    <row r="667" spans="7:9">
      <c r="G667" s="5"/>
      <c r="I667" s="7"/>
    </row>
    <row r="668" spans="7:9">
      <c r="G668" s="5"/>
      <c r="I668" s="7"/>
    </row>
    <row r="669" spans="7:9">
      <c r="G669" s="5"/>
      <c r="I669" s="7"/>
    </row>
    <row r="670" spans="7:9">
      <c r="G670" s="5"/>
      <c r="I670" s="7"/>
    </row>
    <row r="671" spans="7:9">
      <c r="G671" s="5"/>
      <c r="I671" s="7"/>
    </row>
    <row r="672" spans="7:9">
      <c r="G672" s="5"/>
      <c r="I672" s="7"/>
    </row>
    <row r="673" spans="7:9">
      <c r="G673" s="5"/>
      <c r="I673" s="7"/>
    </row>
    <row r="674" spans="7:9">
      <c r="G674" s="5"/>
      <c r="I674" s="7"/>
    </row>
    <row r="675" spans="7:9">
      <c r="G675" s="5"/>
      <c r="I675" s="7"/>
    </row>
    <row r="676" spans="7:9">
      <c r="G676" s="5"/>
      <c r="I676" s="7"/>
    </row>
    <row r="677" spans="7:9">
      <c r="G677" s="5"/>
      <c r="I677" s="7"/>
    </row>
    <row r="678" spans="7:9">
      <c r="G678" s="5"/>
      <c r="I678" s="7"/>
    </row>
    <row r="679" spans="7:9">
      <c r="G679" s="5"/>
      <c r="I679" s="7"/>
    </row>
    <row r="680" spans="7:9">
      <c r="G680" s="5"/>
      <c r="I680" s="7"/>
    </row>
    <row r="681" spans="7:9">
      <c r="G681" s="5"/>
      <c r="I681" s="7"/>
    </row>
    <row r="682" spans="7:9">
      <c r="G682" s="5"/>
      <c r="I682" s="7"/>
    </row>
    <row r="683" spans="7:9">
      <c r="G683" s="5"/>
      <c r="I683" s="7"/>
    </row>
    <row r="684" spans="7:9">
      <c r="G684" s="5"/>
      <c r="I684" s="7"/>
    </row>
    <row r="685" spans="7:9">
      <c r="G685" s="5"/>
      <c r="I685" s="7"/>
    </row>
    <row r="686" spans="7:9">
      <c r="G686" s="5"/>
      <c r="I686" s="7"/>
    </row>
    <row r="687" spans="7:9">
      <c r="G687" s="5"/>
      <c r="I687" s="7"/>
    </row>
    <row r="688" spans="7:9">
      <c r="G688" s="5"/>
      <c r="I688" s="7"/>
    </row>
    <row r="689" spans="7:9">
      <c r="G689" s="5"/>
      <c r="I689" s="7"/>
    </row>
    <row r="690" spans="7:9">
      <c r="G690" s="5"/>
      <c r="I690" s="7"/>
    </row>
    <row r="691" spans="7:9">
      <c r="G691" s="5"/>
      <c r="I691" s="7"/>
    </row>
    <row r="692" spans="7:9">
      <c r="G692" s="5"/>
      <c r="I692" s="7"/>
    </row>
    <row r="693" spans="7:9">
      <c r="G693" s="5"/>
      <c r="I693" s="7"/>
    </row>
    <row r="694" spans="7:9">
      <c r="G694" s="5"/>
      <c r="I694" s="7"/>
    </row>
    <row r="695" spans="7:9">
      <c r="G695" s="5"/>
      <c r="I695" s="7"/>
    </row>
    <row r="696" spans="7:9">
      <c r="G696" s="5"/>
      <c r="I696" s="7"/>
    </row>
    <row r="697" spans="7:9">
      <c r="G697" s="5"/>
      <c r="I697" s="7"/>
    </row>
    <row r="698" spans="7:9">
      <c r="G698" s="5"/>
      <c r="I698" s="7"/>
    </row>
    <row r="699" spans="7:9">
      <c r="G699" s="5"/>
      <c r="I699" s="7"/>
    </row>
    <row r="700" spans="7:9">
      <c r="G700" s="5"/>
      <c r="I700" s="7"/>
    </row>
    <row r="701" spans="7:9">
      <c r="G701" s="5"/>
      <c r="I701" s="7"/>
    </row>
    <row r="702" spans="7:9">
      <c r="G702" s="5"/>
      <c r="I702" s="7"/>
    </row>
    <row r="703" spans="7:9">
      <c r="G703" s="5"/>
      <c r="I703" s="7"/>
    </row>
    <row r="704" spans="7:9">
      <c r="G704" s="5"/>
      <c r="I704" s="7"/>
    </row>
    <row r="705" spans="7:9">
      <c r="G705" s="5"/>
      <c r="I705" s="7"/>
    </row>
    <row r="706" spans="7:9">
      <c r="G706" s="5"/>
      <c r="I706" s="7"/>
    </row>
    <row r="707" spans="7:9">
      <c r="G707" s="5"/>
      <c r="I707" s="7"/>
    </row>
    <row r="708" spans="7:9">
      <c r="G708" s="5"/>
      <c r="I708" s="7"/>
    </row>
    <row r="709" spans="7:9">
      <c r="G709" s="5"/>
      <c r="I709" s="7"/>
    </row>
    <row r="710" spans="7:9">
      <c r="G710" s="5"/>
      <c r="I710" s="7"/>
    </row>
    <row r="711" spans="7:9">
      <c r="G711" s="5"/>
      <c r="I711" s="7"/>
    </row>
    <row r="712" spans="7:9">
      <c r="G712" s="5"/>
      <c r="I712" s="7"/>
    </row>
    <row r="713" spans="7:9">
      <c r="G713" s="5"/>
      <c r="I713" s="7"/>
    </row>
    <row r="714" spans="7:9">
      <c r="G714" s="5"/>
      <c r="I714" s="7"/>
    </row>
    <row r="715" spans="7:9">
      <c r="G715" s="5"/>
      <c r="I715" s="7"/>
    </row>
    <row r="716" spans="7:9">
      <c r="G716" s="5"/>
      <c r="I716" s="7"/>
    </row>
    <row r="717" spans="7:9">
      <c r="G717" s="5"/>
      <c r="I717" s="7"/>
    </row>
    <row r="718" spans="7:9">
      <c r="G718" s="5"/>
      <c r="I718" s="7"/>
    </row>
    <row r="719" spans="7:9">
      <c r="G719" s="5"/>
      <c r="I719" s="7"/>
    </row>
    <row r="720" spans="7:9">
      <c r="G720" s="5"/>
      <c r="I720" s="7"/>
    </row>
    <row r="721" spans="7:9">
      <c r="G721" s="5"/>
      <c r="I721" s="7"/>
    </row>
    <row r="722" spans="7:9">
      <c r="G722" s="5"/>
      <c r="I722" s="7"/>
    </row>
    <row r="723" spans="7:9">
      <c r="G723" s="5"/>
      <c r="I723" s="7"/>
    </row>
    <row r="724" spans="7:9">
      <c r="G724" s="5"/>
      <c r="I724" s="7"/>
    </row>
    <row r="725" spans="7:9">
      <c r="G725" s="5"/>
      <c r="I725" s="7"/>
    </row>
    <row r="726" spans="7:9">
      <c r="G726" s="5"/>
      <c r="I726" s="7"/>
    </row>
    <row r="727" spans="7:9">
      <c r="G727" s="5"/>
      <c r="I727" s="7"/>
    </row>
    <row r="728" spans="7:9">
      <c r="G728" s="5"/>
      <c r="I728" s="7"/>
    </row>
    <row r="729" spans="7:9">
      <c r="G729" s="5"/>
      <c r="I729" s="7"/>
    </row>
    <row r="730" spans="7:9">
      <c r="G730" s="5"/>
      <c r="I730" s="7"/>
    </row>
    <row r="731" spans="7:9">
      <c r="G731" s="5"/>
      <c r="I731" s="7"/>
    </row>
    <row r="732" spans="7:9">
      <c r="G732" s="5"/>
      <c r="I732" s="7"/>
    </row>
    <row r="733" spans="7:9">
      <c r="G733" s="5"/>
      <c r="I733" s="7"/>
    </row>
    <row r="734" spans="7:9">
      <c r="G734" s="5"/>
      <c r="I734" s="7"/>
    </row>
    <row r="735" spans="7:9">
      <c r="G735" s="5"/>
      <c r="I735" s="7"/>
    </row>
    <row r="736" spans="7:9">
      <c r="G736" s="5"/>
      <c r="I736" s="7"/>
    </row>
    <row r="737" spans="7:9">
      <c r="G737" s="5"/>
      <c r="I737" s="7"/>
    </row>
    <row r="738" spans="7:9">
      <c r="G738" s="5"/>
      <c r="I738" s="7"/>
    </row>
    <row r="739" spans="7:9">
      <c r="G739" s="5"/>
      <c r="I739" s="7"/>
    </row>
    <row r="740" spans="7:9">
      <c r="G740" s="5"/>
      <c r="I740" s="7"/>
    </row>
    <row r="741" spans="7:9">
      <c r="G741" s="5"/>
      <c r="I741" s="7"/>
    </row>
    <row r="742" spans="7:9">
      <c r="G742" s="5"/>
      <c r="I742" s="7"/>
    </row>
    <row r="743" spans="7:9">
      <c r="G743" s="5"/>
      <c r="I743" s="7"/>
    </row>
    <row r="744" spans="7:9">
      <c r="G744" s="5"/>
      <c r="I744" s="7"/>
    </row>
    <row r="745" spans="7:9">
      <c r="G745" s="5"/>
      <c r="I745" s="7"/>
    </row>
    <row r="746" spans="7:9">
      <c r="G746" s="5"/>
      <c r="I746" s="7"/>
    </row>
    <row r="747" spans="7:9">
      <c r="G747" s="5"/>
      <c r="I747" s="7"/>
    </row>
    <row r="748" spans="7:9">
      <c r="G748" s="5"/>
      <c r="I748" s="7"/>
    </row>
    <row r="749" spans="7:9">
      <c r="G749" s="5"/>
      <c r="I749" s="7"/>
    </row>
    <row r="750" spans="7:9">
      <c r="G750" s="5"/>
      <c r="I750" s="7"/>
    </row>
    <row r="751" spans="7:9">
      <c r="G751" s="5"/>
      <c r="I751" s="7"/>
    </row>
    <row r="752" spans="7:9">
      <c r="G752" s="5"/>
      <c r="I752" s="7"/>
    </row>
    <row r="753" spans="7:9">
      <c r="G753" s="5"/>
      <c r="I753" s="7"/>
    </row>
    <row r="754" spans="7:9">
      <c r="G754" s="5"/>
      <c r="I754" s="7"/>
    </row>
    <row r="755" spans="7:9">
      <c r="G755" s="5"/>
      <c r="I755" s="7"/>
    </row>
    <row r="756" spans="7:9">
      <c r="G756" s="5"/>
      <c r="I756" s="7"/>
    </row>
    <row r="757" spans="7:9">
      <c r="G757" s="5"/>
      <c r="I757" s="7"/>
    </row>
    <row r="758" spans="7:9">
      <c r="G758" s="5"/>
      <c r="I758" s="7"/>
    </row>
    <row r="759" spans="7:9">
      <c r="G759" s="5"/>
      <c r="I759" s="7"/>
    </row>
    <row r="760" spans="7:9">
      <c r="G760" s="5"/>
      <c r="I760" s="7"/>
    </row>
    <row r="761" spans="7:9">
      <c r="G761" s="5"/>
      <c r="I761" s="7"/>
    </row>
    <row r="762" spans="7:9">
      <c r="G762" s="5"/>
      <c r="I762" s="7"/>
    </row>
    <row r="763" spans="7:9">
      <c r="G763" s="5"/>
      <c r="I763" s="7"/>
    </row>
    <row r="764" spans="7:9">
      <c r="G764" s="5"/>
      <c r="I764" s="7"/>
    </row>
    <row r="765" spans="7:9">
      <c r="G765" s="5"/>
      <c r="I765" s="7"/>
    </row>
    <row r="766" spans="7:9">
      <c r="G766" s="5"/>
      <c r="I766" s="7"/>
    </row>
    <row r="767" spans="7:9">
      <c r="G767" s="5"/>
      <c r="I767" s="7"/>
    </row>
    <row r="768" spans="7:9">
      <c r="G768" s="5"/>
      <c r="I768" s="7"/>
    </row>
    <row r="769" spans="7:9">
      <c r="G769" s="5"/>
      <c r="I769" s="7"/>
    </row>
    <row r="770" spans="7:9">
      <c r="G770" s="5"/>
      <c r="I770" s="7"/>
    </row>
    <row r="771" spans="7:9">
      <c r="G771" s="5"/>
      <c r="I771" s="7"/>
    </row>
    <row r="772" spans="7:9">
      <c r="G772" s="5"/>
      <c r="I772" s="7"/>
    </row>
    <row r="773" spans="7:9">
      <c r="G773" s="5"/>
      <c r="I773" s="7"/>
    </row>
    <row r="774" spans="7:9">
      <c r="G774" s="5"/>
      <c r="I774" s="7"/>
    </row>
    <row r="775" spans="7:9">
      <c r="G775" s="5"/>
      <c r="I775" s="7"/>
    </row>
    <row r="776" spans="7:9">
      <c r="G776" s="5"/>
      <c r="I776" s="7"/>
    </row>
    <row r="777" spans="7:9">
      <c r="G777" s="5"/>
      <c r="I777" s="7"/>
    </row>
    <row r="778" spans="7:9">
      <c r="G778" s="5"/>
      <c r="I778" s="7"/>
    </row>
    <row r="779" spans="7:9">
      <c r="G779" s="5"/>
      <c r="I779" s="7"/>
    </row>
    <row r="780" spans="7:9">
      <c r="G780" s="5"/>
      <c r="I780" s="7"/>
    </row>
    <row r="781" spans="7:9">
      <c r="G781" s="5"/>
      <c r="I781" s="7"/>
    </row>
    <row r="782" spans="7:9">
      <c r="G782" s="5"/>
      <c r="I782" s="7"/>
    </row>
    <row r="783" spans="7:9">
      <c r="G783" s="5"/>
      <c r="I783" s="7"/>
    </row>
    <row r="784" spans="7:9">
      <c r="G784" s="5"/>
      <c r="I784" s="7"/>
    </row>
    <row r="785" spans="7:9">
      <c r="G785" s="5"/>
      <c r="I785" s="7"/>
    </row>
    <row r="786" spans="7:9">
      <c r="G786" s="5"/>
      <c r="I786" s="7"/>
    </row>
    <row r="787" spans="7:9">
      <c r="G787" s="5"/>
      <c r="I787" s="7"/>
    </row>
    <row r="788" spans="7:9">
      <c r="G788" s="5"/>
      <c r="I788" s="7"/>
    </row>
    <row r="789" spans="7:9">
      <c r="G789" s="5"/>
      <c r="I789" s="7"/>
    </row>
    <row r="790" spans="7:9">
      <c r="G790" s="5"/>
      <c r="I790" s="7"/>
    </row>
    <row r="791" spans="7:9">
      <c r="G791" s="5"/>
      <c r="I791" s="7"/>
    </row>
    <row r="792" spans="7:9">
      <c r="G792" s="5"/>
      <c r="I792" s="7"/>
    </row>
    <row r="793" spans="7:9">
      <c r="G793" s="5"/>
      <c r="I793" s="7"/>
    </row>
    <row r="794" spans="7:9">
      <c r="G794" s="5"/>
      <c r="I794" s="7"/>
    </row>
    <row r="795" spans="7:9">
      <c r="G795" s="5"/>
      <c r="I795" s="7"/>
    </row>
    <row r="796" spans="7:9">
      <c r="G796" s="5"/>
      <c r="I796" s="7"/>
    </row>
    <row r="797" spans="7:9">
      <c r="G797" s="5"/>
      <c r="I797" s="7"/>
    </row>
    <row r="798" spans="7:9">
      <c r="G798" s="5"/>
      <c r="I798" s="7"/>
    </row>
    <row r="799" spans="7:9">
      <c r="G799" s="5"/>
      <c r="I799" s="7"/>
    </row>
    <row r="800" spans="7:9">
      <c r="G800" s="5"/>
      <c r="I800" s="7"/>
    </row>
    <row r="801" spans="7:9">
      <c r="G801" s="5"/>
      <c r="I801" s="7"/>
    </row>
    <row r="802" spans="7:9">
      <c r="G802" s="5"/>
      <c r="I802" s="7"/>
    </row>
    <row r="803" spans="7:9">
      <c r="G803" s="5"/>
      <c r="I803" s="7"/>
    </row>
    <row r="804" spans="7:9">
      <c r="G804" s="5"/>
      <c r="I804" s="7"/>
    </row>
    <row r="805" spans="7:9">
      <c r="G805" s="5"/>
      <c r="I805" s="7"/>
    </row>
    <row r="806" spans="7:9">
      <c r="G806" s="5"/>
      <c r="I806" s="7"/>
    </row>
    <row r="807" spans="7:9">
      <c r="G807" s="5"/>
      <c r="I807" s="7"/>
    </row>
    <row r="808" spans="7:9">
      <c r="G808" s="5"/>
      <c r="I808" s="7"/>
    </row>
    <row r="809" spans="7:9">
      <c r="G809" s="5"/>
      <c r="I809" s="7"/>
    </row>
    <row r="810" spans="7:9">
      <c r="G810" s="5"/>
      <c r="I810" s="7"/>
    </row>
    <row r="811" spans="7:9">
      <c r="G811" s="5"/>
      <c r="I811" s="7"/>
    </row>
    <row r="812" spans="7:9">
      <c r="G812" s="5"/>
      <c r="I812" s="7"/>
    </row>
    <row r="813" spans="7:9">
      <c r="G813" s="5"/>
      <c r="I813" s="7"/>
    </row>
    <row r="814" spans="7:9">
      <c r="G814" s="5"/>
      <c r="I814" s="7"/>
    </row>
    <row r="815" spans="7:9">
      <c r="G815" s="5"/>
      <c r="I815" s="7"/>
    </row>
    <row r="816" spans="7:9">
      <c r="G816" s="5"/>
      <c r="I816" s="7"/>
    </row>
    <row r="817" spans="7:9">
      <c r="G817" s="5"/>
      <c r="I817" s="7"/>
    </row>
    <row r="818" spans="7:9">
      <c r="G818" s="5"/>
      <c r="I818" s="7"/>
    </row>
    <row r="819" spans="7:9">
      <c r="G819" s="5"/>
      <c r="I819" s="7"/>
    </row>
    <row r="820" spans="7:9">
      <c r="G820" s="5"/>
      <c r="I820" s="7"/>
    </row>
    <row r="821" spans="7:9">
      <c r="G821" s="5"/>
      <c r="I821" s="7"/>
    </row>
    <row r="822" spans="7:9">
      <c r="G822" s="5"/>
      <c r="I822" s="7"/>
    </row>
    <row r="823" spans="7:9">
      <c r="G823" s="5"/>
      <c r="I823" s="7"/>
    </row>
    <row r="824" spans="7:9">
      <c r="G824" s="5"/>
      <c r="I824" s="7"/>
    </row>
    <row r="825" spans="7:9">
      <c r="G825" s="5"/>
      <c r="I825" s="7"/>
    </row>
    <row r="826" spans="7:9">
      <c r="G826" s="5"/>
      <c r="I826" s="7"/>
    </row>
    <row r="827" spans="7:9">
      <c r="G827" s="5"/>
      <c r="I827" s="7"/>
    </row>
    <row r="828" spans="7:9">
      <c r="G828" s="5"/>
      <c r="I828" s="7"/>
    </row>
    <row r="829" spans="7:9">
      <c r="G829" s="5"/>
      <c r="I829" s="7"/>
    </row>
    <row r="830" spans="7:9">
      <c r="G830" s="5"/>
      <c r="I830" s="7"/>
    </row>
    <row r="831" spans="7:9">
      <c r="G831" s="5"/>
      <c r="I831" s="7"/>
    </row>
    <row r="832" spans="7:9">
      <c r="G832" s="5"/>
      <c r="I832" s="7"/>
    </row>
    <row r="833" spans="7:9">
      <c r="G833" s="5"/>
      <c r="I833" s="7"/>
    </row>
    <row r="834" spans="7:9">
      <c r="G834" s="5"/>
      <c r="I834" s="7"/>
    </row>
    <row r="835" spans="7:9">
      <c r="G835" s="5"/>
      <c r="I835" s="7"/>
    </row>
    <row r="836" spans="7:9">
      <c r="G836" s="5"/>
      <c r="I836" s="7"/>
    </row>
    <row r="837" spans="7:9">
      <c r="G837" s="5"/>
      <c r="I837" s="7"/>
    </row>
    <row r="838" spans="7:9">
      <c r="G838" s="5"/>
      <c r="I838" s="7"/>
    </row>
    <row r="839" spans="7:9">
      <c r="G839" s="5"/>
      <c r="I839" s="7"/>
    </row>
    <row r="840" spans="7:9">
      <c r="G840" s="5"/>
      <c r="I840" s="7"/>
    </row>
    <row r="841" spans="7:9">
      <c r="G841" s="5"/>
      <c r="I841" s="7"/>
    </row>
    <row r="842" spans="7:9">
      <c r="G842" s="5"/>
      <c r="I842" s="7"/>
    </row>
    <row r="843" spans="7:9">
      <c r="G843" s="5"/>
      <c r="I843" s="7"/>
    </row>
    <row r="844" spans="7:9">
      <c r="G844" s="5"/>
      <c r="I844" s="7"/>
    </row>
    <row r="845" spans="7:9">
      <c r="G845" s="5"/>
      <c r="I845" s="7"/>
    </row>
    <row r="846" spans="7:9">
      <c r="G846" s="5"/>
      <c r="I846" s="7"/>
    </row>
    <row r="847" spans="7:9">
      <c r="G847" s="5"/>
      <c r="I847" s="7"/>
    </row>
    <row r="848" spans="7:9">
      <c r="G848" s="5"/>
      <c r="I848" s="7"/>
    </row>
    <row r="849" spans="7:9">
      <c r="G849" s="5"/>
      <c r="I849" s="7"/>
    </row>
    <row r="850" spans="7:9">
      <c r="G850" s="5"/>
      <c r="I850" s="7"/>
    </row>
    <row r="851" spans="7:9">
      <c r="G851" s="5"/>
      <c r="I851" s="7"/>
    </row>
    <row r="852" spans="7:9">
      <c r="G852" s="5"/>
      <c r="I852" s="7"/>
    </row>
    <row r="853" spans="7:9">
      <c r="G853" s="5"/>
      <c r="I853" s="7"/>
    </row>
    <row r="854" spans="7:9">
      <c r="G854" s="5"/>
      <c r="I854" s="7"/>
    </row>
    <row r="855" spans="7:9">
      <c r="G855" s="5"/>
      <c r="I855" s="7"/>
    </row>
    <row r="856" spans="7:9">
      <c r="G856" s="5"/>
      <c r="I856" s="7"/>
    </row>
    <row r="857" spans="7:9">
      <c r="G857" s="5"/>
      <c r="I857" s="7"/>
    </row>
    <row r="858" spans="7:9">
      <c r="G858" s="5"/>
      <c r="I858" s="7"/>
    </row>
    <row r="859" spans="7:9">
      <c r="G859" s="5"/>
      <c r="I859" s="7"/>
    </row>
    <row r="860" spans="7:9">
      <c r="G860" s="5"/>
      <c r="I860" s="7"/>
    </row>
    <row r="861" spans="7:9">
      <c r="G861" s="5"/>
      <c r="I861" s="7"/>
    </row>
    <row r="862" spans="7:9">
      <c r="G862" s="5"/>
      <c r="I862" s="7"/>
    </row>
    <row r="863" spans="7:9">
      <c r="G863" s="5"/>
      <c r="I863" s="7"/>
    </row>
    <row r="864" spans="7:9">
      <c r="G864" s="5"/>
      <c r="I864" s="7"/>
    </row>
    <row r="865" spans="7:9">
      <c r="G865" s="5"/>
      <c r="I865" s="7"/>
    </row>
    <row r="866" spans="7:9">
      <c r="G866" s="5"/>
      <c r="I866" s="7"/>
    </row>
    <row r="867" spans="7:9">
      <c r="G867" s="5"/>
      <c r="I867" s="7"/>
    </row>
    <row r="868" spans="7:9">
      <c r="G868" s="5"/>
      <c r="I868" s="7"/>
    </row>
    <row r="869" spans="7:9">
      <c r="G869" s="5"/>
      <c r="I869" s="7"/>
    </row>
    <row r="870" spans="7:9">
      <c r="G870" s="5"/>
      <c r="I870" s="7"/>
    </row>
    <row r="871" spans="7:9">
      <c r="G871" s="5"/>
      <c r="I871" s="7"/>
    </row>
    <row r="872" spans="7:9">
      <c r="G872" s="5"/>
      <c r="I872" s="7"/>
    </row>
    <row r="873" spans="7:9">
      <c r="G873" s="5"/>
      <c r="I873" s="7"/>
    </row>
    <row r="874" spans="7:9">
      <c r="G874" s="5"/>
      <c r="I874" s="7"/>
    </row>
    <row r="875" spans="7:9">
      <c r="G875" s="5"/>
      <c r="I875" s="7"/>
    </row>
    <row r="876" spans="7:9">
      <c r="G876" s="5"/>
      <c r="I876" s="7"/>
    </row>
    <row r="877" spans="7:9">
      <c r="G877" s="5"/>
      <c r="I877" s="7"/>
    </row>
    <row r="878" spans="7:9">
      <c r="G878" s="5"/>
      <c r="I878" s="7"/>
    </row>
    <row r="879" spans="7:9">
      <c r="G879" s="5"/>
      <c r="I879" s="7"/>
    </row>
    <row r="880" spans="7:9">
      <c r="G880" s="5"/>
      <c r="I880" s="7"/>
    </row>
    <row r="881" spans="7:9">
      <c r="G881" s="5"/>
      <c r="I881" s="7"/>
    </row>
    <row r="882" spans="7:9">
      <c r="G882" s="5"/>
      <c r="I882" s="7"/>
    </row>
    <row r="883" spans="7:9">
      <c r="G883" s="5"/>
      <c r="I883" s="7"/>
    </row>
    <row r="884" spans="7:9">
      <c r="G884" s="5"/>
      <c r="I884" s="7"/>
    </row>
    <row r="885" spans="7:9">
      <c r="G885" s="5"/>
      <c r="I885" s="7"/>
    </row>
    <row r="886" spans="7:9">
      <c r="G886" s="5"/>
      <c r="I886" s="7"/>
    </row>
    <row r="887" spans="7:9">
      <c r="G887" s="5"/>
      <c r="I887" s="7"/>
    </row>
    <row r="888" spans="7:9">
      <c r="G888" s="5"/>
      <c r="I888" s="7"/>
    </row>
    <row r="889" spans="7:9">
      <c r="G889" s="5"/>
      <c r="I889" s="7"/>
    </row>
    <row r="890" spans="7:9">
      <c r="G890" s="5"/>
      <c r="I890" s="7"/>
    </row>
    <row r="891" spans="7:9">
      <c r="G891" s="5"/>
      <c r="I891" s="7"/>
    </row>
    <row r="892" spans="7:9">
      <c r="G892" s="5"/>
      <c r="I892" s="7"/>
    </row>
    <row r="893" spans="7:9">
      <c r="G893" s="5"/>
      <c r="I893" s="7"/>
    </row>
    <row r="894" spans="7:9">
      <c r="G894" s="5"/>
      <c r="I894" s="7"/>
    </row>
    <row r="895" spans="7:9">
      <c r="G895" s="5"/>
      <c r="I895" s="7"/>
    </row>
    <row r="896" spans="7:9">
      <c r="G896" s="5"/>
      <c r="I896" s="7"/>
    </row>
    <row r="897" spans="7:9">
      <c r="G897" s="5"/>
      <c r="I897" s="7"/>
    </row>
    <row r="898" spans="7:9">
      <c r="G898" s="5"/>
      <c r="I898" s="7"/>
    </row>
    <row r="899" spans="7:9">
      <c r="G899" s="5"/>
      <c r="I899" s="7"/>
    </row>
    <row r="900" spans="7:9">
      <c r="G900" s="5"/>
      <c r="I900" s="7"/>
    </row>
    <row r="901" spans="7:9">
      <c r="G901" s="5"/>
      <c r="I901" s="7"/>
    </row>
    <row r="902" spans="7:9">
      <c r="G902" s="5"/>
      <c r="I902" s="7"/>
    </row>
    <row r="903" spans="7:9">
      <c r="G903" s="5"/>
      <c r="I903" s="7"/>
    </row>
    <row r="904" spans="7:9">
      <c r="G904" s="5"/>
      <c r="I904" s="7"/>
    </row>
    <row r="905" spans="7:9">
      <c r="G905" s="5"/>
      <c r="I905" s="7"/>
    </row>
    <row r="906" spans="7:9">
      <c r="G906" s="5"/>
      <c r="I906" s="7"/>
    </row>
    <row r="907" spans="7:9">
      <c r="G907" s="5"/>
      <c r="I907" s="7"/>
    </row>
    <row r="908" spans="7:9">
      <c r="G908" s="5"/>
      <c r="I908" s="7"/>
    </row>
    <row r="909" spans="7:9">
      <c r="G909" s="5"/>
      <c r="I909" s="7"/>
    </row>
    <row r="910" spans="7:9">
      <c r="G910" s="5"/>
      <c r="I910" s="7"/>
    </row>
    <row r="911" spans="7:9">
      <c r="G911" s="5"/>
      <c r="I911" s="7"/>
    </row>
    <row r="912" spans="7:9">
      <c r="G912" s="5"/>
      <c r="I912" s="7"/>
    </row>
    <row r="913" spans="7:9">
      <c r="G913" s="5"/>
      <c r="I913" s="7"/>
    </row>
    <row r="914" spans="7:9">
      <c r="G914" s="5"/>
      <c r="I914" s="7"/>
    </row>
    <row r="915" spans="7:9">
      <c r="G915" s="5"/>
      <c r="I915" s="7"/>
    </row>
    <row r="916" spans="7:9">
      <c r="G916" s="5"/>
      <c r="I916" s="7"/>
    </row>
    <row r="917" spans="7:9">
      <c r="G917" s="5"/>
      <c r="I917" s="7"/>
    </row>
    <row r="918" spans="7:9">
      <c r="G918" s="5"/>
      <c r="I918" s="7"/>
    </row>
    <row r="919" spans="7:9">
      <c r="G919" s="5"/>
      <c r="I919" s="7"/>
    </row>
    <row r="920" spans="7:9">
      <c r="G920" s="5"/>
      <c r="I920" s="7"/>
    </row>
    <row r="921" spans="7:9">
      <c r="G921" s="5"/>
      <c r="I921" s="7"/>
    </row>
    <row r="922" spans="7:9">
      <c r="G922" s="5"/>
      <c r="I922" s="7"/>
    </row>
    <row r="923" spans="7:9">
      <c r="G923" s="5"/>
      <c r="I923" s="7"/>
    </row>
    <row r="924" spans="7:9">
      <c r="G924" s="5"/>
      <c r="I924" s="7"/>
    </row>
    <row r="925" spans="7:9">
      <c r="G925" s="5"/>
      <c r="I925" s="7"/>
    </row>
    <row r="926" spans="7:9">
      <c r="G926" s="5"/>
      <c r="I926" s="7"/>
    </row>
    <row r="927" spans="7:9">
      <c r="G927" s="5"/>
      <c r="I927" s="7"/>
    </row>
    <row r="928" spans="7:9">
      <c r="G928" s="5"/>
      <c r="I928" s="7"/>
    </row>
    <row r="929" spans="7:9">
      <c r="G929" s="5"/>
      <c r="I929" s="7"/>
    </row>
    <row r="930" spans="7:9">
      <c r="G930" s="5"/>
      <c r="I930" s="7"/>
    </row>
    <row r="931" spans="7:9">
      <c r="G931" s="5"/>
      <c r="I931" s="7"/>
    </row>
    <row r="932" spans="7:9">
      <c r="G932" s="5"/>
      <c r="I932" s="7"/>
    </row>
    <row r="933" spans="7:9">
      <c r="G933" s="5"/>
      <c r="I933" s="7"/>
    </row>
    <row r="934" spans="7:9">
      <c r="G934" s="5"/>
      <c r="I934" s="7"/>
    </row>
    <row r="935" spans="7:9">
      <c r="G935" s="5"/>
      <c r="I935" s="7"/>
    </row>
    <row r="936" spans="7:9">
      <c r="G936" s="5"/>
      <c r="I936" s="7"/>
    </row>
    <row r="937" spans="7:9">
      <c r="G937" s="5"/>
      <c r="I937" s="7"/>
    </row>
    <row r="938" spans="7:9">
      <c r="G938" s="5"/>
      <c r="I938" s="7"/>
    </row>
    <row r="939" spans="7:9">
      <c r="G939" s="5"/>
      <c r="I939" s="7"/>
    </row>
    <row r="940" spans="7:9">
      <c r="G940" s="5"/>
      <c r="I940" s="7"/>
    </row>
    <row r="941" spans="7:9">
      <c r="G941" s="5"/>
      <c r="I941" s="7"/>
    </row>
    <row r="942" spans="7:9">
      <c r="G942" s="5"/>
      <c r="I942" s="7"/>
    </row>
    <row r="943" spans="7:9">
      <c r="G943" s="5"/>
      <c r="I943" s="7"/>
    </row>
    <row r="944" spans="7:9">
      <c r="G944" s="5"/>
      <c r="I944" s="7"/>
    </row>
    <row r="945" spans="7:9">
      <c r="G945" s="5"/>
      <c r="I945" s="7"/>
    </row>
    <row r="946" spans="7:9">
      <c r="G946" s="5"/>
      <c r="I946" s="7"/>
    </row>
    <row r="947" spans="7:9">
      <c r="G947" s="5"/>
      <c r="I947" s="7"/>
    </row>
    <row r="948" spans="7:9">
      <c r="G948" s="5"/>
      <c r="I948" s="7"/>
    </row>
    <row r="949" spans="7:9">
      <c r="G949" s="5"/>
      <c r="I949" s="7"/>
    </row>
    <row r="950" spans="7:9">
      <c r="G950" s="5"/>
      <c r="I950" s="7"/>
    </row>
    <row r="951" spans="7:9">
      <c r="G951" s="5"/>
      <c r="I951" s="7"/>
    </row>
    <row r="952" spans="7:9">
      <c r="G952" s="5"/>
      <c r="I952" s="7"/>
    </row>
    <row r="953" spans="7:9">
      <c r="G953" s="5"/>
      <c r="I953" s="7"/>
    </row>
    <row r="954" spans="7:9">
      <c r="G954" s="5"/>
      <c r="I954" s="7"/>
    </row>
    <row r="955" spans="7:9">
      <c r="G955" s="5"/>
      <c r="I955" s="7"/>
    </row>
    <row r="956" spans="7:9">
      <c r="G956" s="5"/>
      <c r="I956" s="7"/>
    </row>
    <row r="957" spans="7:9">
      <c r="G957" s="5"/>
      <c r="I957" s="7"/>
    </row>
    <row r="958" spans="7:9">
      <c r="G958" s="5"/>
      <c r="I958" s="7"/>
    </row>
    <row r="959" spans="7:9">
      <c r="G959" s="5"/>
      <c r="I959" s="7"/>
    </row>
    <row r="960" spans="7:9">
      <c r="G960" s="5"/>
      <c r="I960" s="7"/>
    </row>
    <row r="961" spans="7:9">
      <c r="G961" s="5"/>
      <c r="I961" s="7"/>
    </row>
    <row r="962" spans="7:9">
      <c r="G962" s="5"/>
      <c r="I962" s="7"/>
    </row>
    <row r="963" spans="7:9">
      <c r="G963" s="5"/>
      <c r="I963" s="7"/>
    </row>
    <row r="964" spans="7:9">
      <c r="G964" s="5"/>
      <c r="I964" s="7"/>
    </row>
    <row r="965" spans="7:9">
      <c r="G965" s="5"/>
      <c r="I965" s="7"/>
    </row>
    <row r="966" spans="7:9">
      <c r="G966" s="5"/>
      <c r="I966" s="7"/>
    </row>
    <row r="967" spans="7:9">
      <c r="G967" s="5"/>
      <c r="I967" s="7"/>
    </row>
    <row r="968" spans="7:9">
      <c r="G968" s="5"/>
      <c r="I968" s="7"/>
    </row>
    <row r="969" spans="7:9">
      <c r="G969" s="5"/>
      <c r="I969" s="7"/>
    </row>
    <row r="970" spans="7:9">
      <c r="G970" s="5"/>
      <c r="I970" s="7"/>
    </row>
    <row r="971" spans="7:9">
      <c r="G971" s="5"/>
      <c r="I971" s="7"/>
    </row>
    <row r="972" spans="7:9">
      <c r="G972" s="5"/>
      <c r="I972" s="7"/>
    </row>
    <row r="973" spans="7:9">
      <c r="G973" s="5"/>
      <c r="I973" s="7"/>
    </row>
    <row r="974" spans="7:9">
      <c r="G974" s="5"/>
      <c r="I974" s="7"/>
    </row>
    <row r="975" spans="7:9">
      <c r="G975" s="5"/>
      <c r="I975" s="7"/>
    </row>
    <row r="976" spans="7:9">
      <c r="G976" s="5"/>
      <c r="I976" s="7"/>
    </row>
    <row r="977" spans="7:9">
      <c r="G977" s="5"/>
      <c r="I977" s="7"/>
    </row>
    <row r="978" spans="7:9">
      <c r="G978" s="5"/>
      <c r="I978" s="7"/>
    </row>
    <row r="979" spans="7:9">
      <c r="G979" s="5"/>
      <c r="I979" s="7"/>
    </row>
    <row r="980" spans="7:9">
      <c r="G980" s="5"/>
      <c r="I980" s="7"/>
    </row>
    <row r="981" spans="7:9">
      <c r="G981" s="5"/>
      <c r="I981" s="7"/>
    </row>
    <row r="982" spans="7:9">
      <c r="G982" s="5"/>
      <c r="I982" s="7"/>
    </row>
    <row r="983" spans="7:9">
      <c r="G983" s="5"/>
      <c r="I983" s="7"/>
    </row>
    <row r="984" spans="7:9">
      <c r="G984" s="5"/>
      <c r="I984" s="7"/>
    </row>
    <row r="985" spans="7:9">
      <c r="G985" s="5"/>
      <c r="I985" s="7"/>
    </row>
    <row r="986" spans="7:9">
      <c r="G986" s="5"/>
      <c r="I986" s="7"/>
    </row>
    <row r="987" spans="7:9">
      <c r="G987" s="5"/>
      <c r="I987" s="7"/>
    </row>
    <row r="988" spans="7:9">
      <c r="G988" s="5"/>
      <c r="I988" s="7"/>
    </row>
    <row r="989" spans="7:9">
      <c r="G989" s="5"/>
      <c r="I989" s="7"/>
    </row>
    <row r="990" spans="7:9">
      <c r="G990" s="5"/>
      <c r="I990" s="7"/>
    </row>
    <row r="991" spans="7:9">
      <c r="G991" s="5"/>
      <c r="I991" s="7"/>
    </row>
    <row r="992" spans="7:9">
      <c r="G992" s="5"/>
      <c r="I992" s="7"/>
    </row>
    <row r="993" spans="7:9">
      <c r="G993" s="5"/>
      <c r="I993" s="7"/>
    </row>
    <row r="994" spans="7:9">
      <c r="G994" s="5"/>
      <c r="I994" s="7"/>
    </row>
    <row r="995" spans="7:9">
      <c r="G995" s="5"/>
      <c r="I995" s="7"/>
    </row>
    <row r="996" spans="7:9">
      <c r="G996" s="5"/>
      <c r="I996" s="7"/>
    </row>
    <row r="997" spans="7:9">
      <c r="G997" s="5"/>
      <c r="I997" s="7"/>
    </row>
    <row r="998" spans="7:9">
      <c r="G998" s="5"/>
      <c r="I998" s="7"/>
    </row>
    <row r="999" spans="7:9">
      <c r="G999" s="5"/>
      <c r="I999" s="7"/>
    </row>
    <row r="1000" spans="7:9">
      <c r="G1000" s="5"/>
      <c r="I1000" s="7"/>
    </row>
    <row r="1001" spans="7:9">
      <c r="G1001" s="5"/>
      <c r="I1001" s="7"/>
    </row>
    <row r="1002" spans="7:9">
      <c r="G1002" s="5"/>
      <c r="I1002" s="7"/>
    </row>
    <row r="1003" spans="7:9">
      <c r="G1003" s="5"/>
      <c r="I1003" s="7"/>
    </row>
    <row r="1004" spans="7:9">
      <c r="G1004" s="5"/>
      <c r="I1004" s="7"/>
    </row>
    <row r="1005" spans="7:9">
      <c r="G1005" s="5"/>
      <c r="I1005" s="7"/>
    </row>
    <row r="1006" spans="7:9">
      <c r="G1006" s="5"/>
      <c r="I1006" s="7"/>
    </row>
    <row r="1007" spans="7:9">
      <c r="G1007" s="5"/>
      <c r="I1007" s="7"/>
    </row>
    <row r="1008" spans="7:9">
      <c r="G1008" s="5"/>
      <c r="I1008" s="7"/>
    </row>
    <row r="1009" spans="7:9">
      <c r="G1009" s="5"/>
      <c r="I1009" s="7"/>
    </row>
    <row r="1010" spans="7:9">
      <c r="G1010" s="5"/>
      <c r="I1010" s="7"/>
    </row>
    <row r="1011" spans="7:9">
      <c r="G1011" s="5"/>
      <c r="I1011" s="7"/>
    </row>
    <row r="1012" spans="7:9">
      <c r="G1012" s="5"/>
      <c r="I1012" s="7"/>
    </row>
    <row r="1013" spans="7:9">
      <c r="G1013" s="5"/>
      <c r="I1013" s="7"/>
    </row>
  </sheetData>
  <autoFilter ref="A1:Y1013"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B218"/>
  <sheetViews>
    <sheetView workbookViewId="0"/>
  </sheetViews>
  <sheetFormatPr baseColWidth="10" defaultColWidth="12.6640625" defaultRowHeight="15.75" customHeight="1"/>
  <cols>
    <col min="1" max="1" width="41" customWidth="1"/>
    <col min="2" max="2" width="15.109375" customWidth="1"/>
    <col min="3" max="6" width="12.6640625" customWidth="1"/>
  </cols>
  <sheetData>
    <row r="1" spans="1:28">
      <c r="A1" s="10" t="s">
        <v>0</v>
      </c>
      <c r="B1" s="9" t="s">
        <v>1</v>
      </c>
      <c r="C1" s="9" t="s">
        <v>2</v>
      </c>
      <c r="D1" s="9" t="s">
        <v>3</v>
      </c>
      <c r="E1" s="9" t="s">
        <v>4</v>
      </c>
      <c r="F1" s="9" t="s">
        <v>5</v>
      </c>
      <c r="G1" s="9" t="s">
        <v>6</v>
      </c>
      <c r="H1" s="9" t="s">
        <v>7</v>
      </c>
      <c r="I1" s="12" t="s">
        <v>8</v>
      </c>
      <c r="J1" s="9" t="s">
        <v>9</v>
      </c>
      <c r="K1" s="9" t="s">
        <v>10</v>
      </c>
      <c r="L1" s="9" t="s">
        <v>205</v>
      </c>
      <c r="M1" s="9"/>
      <c r="N1" s="9"/>
      <c r="O1" s="8"/>
      <c r="P1" s="8"/>
      <c r="Q1" s="8"/>
      <c r="R1" s="9"/>
      <c r="S1" s="9"/>
      <c r="T1" s="9"/>
      <c r="U1" s="9"/>
      <c r="V1" s="9"/>
      <c r="W1" s="9"/>
      <c r="X1" s="9"/>
      <c r="Y1" s="9"/>
      <c r="Z1" s="9"/>
      <c r="AA1" s="9"/>
      <c r="AB1" s="9"/>
    </row>
    <row r="2" spans="1:28">
      <c r="A2" s="10" t="s">
        <v>23370</v>
      </c>
      <c r="B2" s="7" t="s">
        <v>23371</v>
      </c>
      <c r="C2" s="7" t="s">
        <v>23372</v>
      </c>
      <c r="D2" s="7" t="s">
        <v>23373</v>
      </c>
      <c r="E2" s="7" t="s">
        <v>23374</v>
      </c>
      <c r="F2" s="7" t="s">
        <v>1852</v>
      </c>
      <c r="G2" s="5" t="s">
        <v>23375</v>
      </c>
      <c r="H2" s="6" t="s">
        <v>23376</v>
      </c>
      <c r="I2" s="7" t="s">
        <v>23377</v>
      </c>
    </row>
    <row r="3" spans="1:28">
      <c r="A3" s="10" t="s">
        <v>23378</v>
      </c>
      <c r="B3" s="5" t="s">
        <v>23379</v>
      </c>
      <c r="C3" s="5" t="s">
        <v>23380</v>
      </c>
      <c r="D3" s="6" t="s">
        <v>23381</v>
      </c>
      <c r="E3" s="6" t="s">
        <v>23382</v>
      </c>
      <c r="F3" s="6" t="s">
        <v>23383</v>
      </c>
      <c r="G3" s="5" t="s">
        <v>23384</v>
      </c>
      <c r="H3" s="6" t="s">
        <v>23385</v>
      </c>
      <c r="I3" s="7" t="s">
        <v>23386</v>
      </c>
    </row>
    <row r="4" spans="1:28">
      <c r="A4" s="10" t="s">
        <v>23387</v>
      </c>
      <c r="B4" s="13" t="s">
        <v>23388</v>
      </c>
      <c r="C4" s="13" t="s">
        <v>23388</v>
      </c>
      <c r="D4" s="13" t="s">
        <v>23388</v>
      </c>
      <c r="E4" s="13" t="s">
        <v>23388</v>
      </c>
      <c r="F4" s="13" t="s">
        <v>23388</v>
      </c>
      <c r="G4" s="5" t="s">
        <v>23389</v>
      </c>
      <c r="H4" s="6" t="s">
        <v>23388</v>
      </c>
      <c r="I4" s="7" t="s">
        <v>23388</v>
      </c>
    </row>
    <row r="5" spans="1:28">
      <c r="A5" s="10" t="s">
        <v>23390</v>
      </c>
      <c r="B5" s="13" t="s">
        <v>23391</v>
      </c>
      <c r="C5" s="13" t="s">
        <v>23392</v>
      </c>
      <c r="D5" s="7" t="s">
        <v>23393</v>
      </c>
      <c r="E5" s="7" t="s">
        <v>23394</v>
      </c>
      <c r="F5" s="7" t="s">
        <v>23395</v>
      </c>
      <c r="G5" s="5" t="s">
        <v>23396</v>
      </c>
      <c r="H5" s="6" t="s">
        <v>23397</v>
      </c>
      <c r="I5" s="7" t="s">
        <v>23398</v>
      </c>
    </row>
    <row r="6" spans="1:28">
      <c r="A6" s="10"/>
      <c r="I6" s="7"/>
    </row>
    <row r="7" spans="1:28">
      <c r="A7" s="10"/>
      <c r="I7" s="7"/>
    </row>
    <row r="8" spans="1:28">
      <c r="A8" s="10"/>
      <c r="I8" s="7"/>
    </row>
    <row r="9" spans="1:28">
      <c r="A9" s="10"/>
      <c r="I9" s="7"/>
    </row>
    <row r="10" spans="1:28">
      <c r="A10" s="10"/>
      <c r="I10" s="7"/>
    </row>
    <row r="11" spans="1:28">
      <c r="A11" s="10"/>
      <c r="I11" s="7"/>
    </row>
    <row r="12" spans="1:28">
      <c r="A12" s="10"/>
      <c r="I12" s="7"/>
    </row>
    <row r="13" spans="1:28">
      <c r="A13" s="10"/>
      <c r="I13" s="7"/>
    </row>
    <row r="14" spans="1:28">
      <c r="A14" s="10"/>
      <c r="I14" s="7"/>
    </row>
    <row r="15" spans="1:28">
      <c r="A15" s="10"/>
      <c r="I15" s="7"/>
    </row>
    <row r="16" spans="1:28">
      <c r="A16" s="10"/>
      <c r="I16" s="7"/>
    </row>
    <row r="17" spans="1:9">
      <c r="A17" s="10"/>
      <c r="I17" s="7"/>
    </row>
    <row r="18" spans="1:9">
      <c r="A18" s="10"/>
      <c r="I18" s="7"/>
    </row>
    <row r="19" spans="1:9">
      <c r="A19" s="10"/>
      <c r="I19" s="7"/>
    </row>
    <row r="20" spans="1:9">
      <c r="A20" s="10"/>
      <c r="I20" s="7"/>
    </row>
    <row r="21" spans="1:9">
      <c r="A21" s="10"/>
      <c r="I21" s="7"/>
    </row>
    <row r="22" spans="1:9">
      <c r="A22" s="10"/>
      <c r="I22" s="7"/>
    </row>
    <row r="23" spans="1:9">
      <c r="A23" s="10"/>
      <c r="I23" s="7"/>
    </row>
    <row r="24" spans="1:9">
      <c r="A24" s="10"/>
      <c r="I24" s="7"/>
    </row>
    <row r="25" spans="1:9">
      <c r="A25" s="10"/>
      <c r="I25" s="7"/>
    </row>
    <row r="26" spans="1:9">
      <c r="A26" s="10"/>
      <c r="I26" s="7"/>
    </row>
    <row r="27" spans="1:9">
      <c r="A27" s="10"/>
      <c r="I27" s="7"/>
    </row>
    <row r="28" spans="1:9">
      <c r="A28" s="10"/>
      <c r="I28" s="7"/>
    </row>
    <row r="29" spans="1:9">
      <c r="A29" s="10"/>
      <c r="I29" s="7"/>
    </row>
    <row r="30" spans="1:9">
      <c r="A30" s="10"/>
      <c r="I30" s="7"/>
    </row>
    <row r="31" spans="1:9">
      <c r="A31" s="10"/>
      <c r="I31" s="7"/>
    </row>
    <row r="32" spans="1:9">
      <c r="A32" s="10"/>
      <c r="I32" s="7"/>
    </row>
    <row r="33" spans="1:9">
      <c r="A33" s="10"/>
      <c r="I33" s="7"/>
    </row>
    <row r="34" spans="1:9">
      <c r="A34" s="10"/>
      <c r="I34" s="7"/>
    </row>
    <row r="35" spans="1:9">
      <c r="A35" s="10"/>
      <c r="I35" s="7"/>
    </row>
    <row r="36" spans="1:9">
      <c r="A36" s="10"/>
      <c r="I36" s="7"/>
    </row>
    <row r="37" spans="1:9">
      <c r="A37" s="10"/>
      <c r="I37" s="7"/>
    </row>
    <row r="38" spans="1:9">
      <c r="A38" s="10"/>
      <c r="I38" s="7"/>
    </row>
    <row r="39" spans="1:9">
      <c r="A39" s="10"/>
      <c r="I39" s="7"/>
    </row>
    <row r="40" spans="1:9">
      <c r="A40" s="10"/>
      <c r="I40" s="7"/>
    </row>
    <row r="41" spans="1:9">
      <c r="A41" s="10"/>
      <c r="I41" s="7"/>
    </row>
    <row r="42" spans="1:9">
      <c r="A42" s="10"/>
      <c r="I42" s="7"/>
    </row>
    <row r="43" spans="1:9">
      <c r="A43" s="10"/>
      <c r="I43" s="7"/>
    </row>
    <row r="44" spans="1:9">
      <c r="A44" s="10"/>
      <c r="I44" s="7"/>
    </row>
    <row r="45" spans="1:9">
      <c r="A45" s="10"/>
      <c r="I45" s="7"/>
    </row>
    <row r="46" spans="1:9">
      <c r="A46" s="10"/>
      <c r="I46" s="7"/>
    </row>
    <row r="47" spans="1:9">
      <c r="A47" s="10"/>
      <c r="I47" s="7"/>
    </row>
    <row r="48" spans="1:9">
      <c r="A48" s="10"/>
      <c r="I48" s="7"/>
    </row>
    <row r="49" spans="1:9">
      <c r="A49" s="10"/>
      <c r="I49" s="7"/>
    </row>
    <row r="50" spans="1:9">
      <c r="A50" s="10"/>
      <c r="I50" s="7"/>
    </row>
    <row r="51" spans="1:9">
      <c r="A51" s="10"/>
      <c r="I51" s="7"/>
    </row>
    <row r="52" spans="1:9">
      <c r="A52" s="10"/>
      <c r="I52" s="7"/>
    </row>
    <row r="53" spans="1:9">
      <c r="A53" s="10"/>
      <c r="I53" s="7"/>
    </row>
    <row r="54" spans="1:9">
      <c r="A54" s="10"/>
      <c r="I54" s="7"/>
    </row>
    <row r="55" spans="1:9">
      <c r="A55" s="10"/>
      <c r="I55" s="7"/>
    </row>
    <row r="56" spans="1:9">
      <c r="A56" s="10"/>
      <c r="I56" s="7"/>
    </row>
    <row r="57" spans="1:9">
      <c r="A57" s="10"/>
      <c r="I57" s="7"/>
    </row>
    <row r="58" spans="1:9">
      <c r="A58" s="10"/>
      <c r="I58" s="7"/>
    </row>
    <row r="59" spans="1:9">
      <c r="A59" s="10"/>
      <c r="I59" s="7"/>
    </row>
    <row r="60" spans="1:9">
      <c r="A60" s="10"/>
      <c r="I60" s="7"/>
    </row>
    <row r="61" spans="1:9">
      <c r="A61" s="10"/>
      <c r="I61" s="7"/>
    </row>
    <row r="62" spans="1:9">
      <c r="A62" s="10"/>
      <c r="I62" s="7"/>
    </row>
    <row r="63" spans="1:9">
      <c r="A63" s="10"/>
      <c r="I63" s="7"/>
    </row>
    <row r="64" spans="1:9">
      <c r="A64" s="10"/>
      <c r="I64" s="7"/>
    </row>
    <row r="65" spans="1:9">
      <c r="A65" s="10"/>
      <c r="I65" s="7"/>
    </row>
    <row r="66" spans="1:9">
      <c r="A66" s="10"/>
      <c r="I66" s="7"/>
    </row>
    <row r="67" spans="1:9">
      <c r="A67" s="10"/>
      <c r="I67" s="7"/>
    </row>
    <row r="68" spans="1:9">
      <c r="A68" s="10"/>
      <c r="I68" s="7"/>
    </row>
    <row r="69" spans="1:9">
      <c r="A69" s="10"/>
      <c r="I69" s="7"/>
    </row>
    <row r="70" spans="1:9">
      <c r="A70" s="10"/>
      <c r="I70" s="7"/>
    </row>
    <row r="71" spans="1:9">
      <c r="A71" s="10"/>
      <c r="I71" s="7"/>
    </row>
    <row r="72" spans="1:9">
      <c r="A72" s="10"/>
      <c r="I72" s="7"/>
    </row>
    <row r="73" spans="1:9">
      <c r="A73" s="10"/>
      <c r="I73" s="7"/>
    </row>
    <row r="74" spans="1:9">
      <c r="A74" s="10"/>
      <c r="I74" s="7"/>
    </row>
    <row r="75" spans="1:9">
      <c r="A75" s="10"/>
      <c r="I75" s="7"/>
    </row>
    <row r="76" spans="1:9">
      <c r="A76" s="10"/>
      <c r="I76" s="7"/>
    </row>
    <row r="77" spans="1:9">
      <c r="A77" s="10"/>
      <c r="I77" s="7"/>
    </row>
    <row r="78" spans="1:9">
      <c r="A78" s="10"/>
      <c r="I78" s="7"/>
    </row>
    <row r="79" spans="1:9">
      <c r="A79" s="10"/>
      <c r="I79" s="7"/>
    </row>
    <row r="80" spans="1:9">
      <c r="A80" s="10"/>
      <c r="I80" s="7"/>
    </row>
    <row r="81" spans="1:9">
      <c r="A81" s="10"/>
      <c r="I81" s="7"/>
    </row>
    <row r="82" spans="1:9">
      <c r="A82" s="10"/>
      <c r="I82" s="7"/>
    </row>
    <row r="83" spans="1:9">
      <c r="A83" s="10"/>
      <c r="I83" s="7"/>
    </row>
    <row r="84" spans="1:9">
      <c r="A84" s="10"/>
      <c r="I84" s="7"/>
    </row>
    <row r="85" spans="1:9">
      <c r="A85" s="10"/>
      <c r="I85" s="7"/>
    </row>
    <row r="86" spans="1:9">
      <c r="A86" s="10"/>
      <c r="I86" s="7"/>
    </row>
    <row r="87" spans="1:9">
      <c r="A87" s="10"/>
      <c r="I87" s="7"/>
    </row>
    <row r="88" spans="1:9">
      <c r="A88" s="10"/>
      <c r="I88" s="7"/>
    </row>
    <row r="89" spans="1:9">
      <c r="A89" s="10"/>
      <c r="I89" s="7"/>
    </row>
    <row r="90" spans="1:9">
      <c r="A90" s="10"/>
      <c r="I90" s="7"/>
    </row>
    <row r="91" spans="1:9">
      <c r="A91" s="10"/>
      <c r="I91" s="7"/>
    </row>
    <row r="92" spans="1:9">
      <c r="A92" s="10"/>
      <c r="I92" s="7"/>
    </row>
    <row r="93" spans="1:9">
      <c r="A93" s="10"/>
      <c r="I93" s="7"/>
    </row>
    <row r="94" spans="1:9">
      <c r="A94" s="10"/>
      <c r="I94" s="7"/>
    </row>
    <row r="95" spans="1:9">
      <c r="A95" s="10"/>
      <c r="I95" s="7"/>
    </row>
    <row r="96" spans="1:9">
      <c r="A96" s="10"/>
      <c r="I96" s="7"/>
    </row>
    <row r="97" spans="1:9">
      <c r="A97" s="10"/>
      <c r="I97" s="7"/>
    </row>
    <row r="98" spans="1:9">
      <c r="A98" s="10"/>
      <c r="I98" s="7"/>
    </row>
    <row r="99" spans="1:9">
      <c r="A99" s="10"/>
      <c r="I99" s="7"/>
    </row>
    <row r="100" spans="1:9">
      <c r="A100" s="10"/>
      <c r="I100" s="7"/>
    </row>
    <row r="101" spans="1:9">
      <c r="A101" s="10"/>
      <c r="I101" s="7"/>
    </row>
    <row r="102" spans="1:9">
      <c r="A102" s="10"/>
      <c r="I102" s="7"/>
    </row>
    <row r="103" spans="1:9">
      <c r="A103" s="10"/>
      <c r="I103" s="7"/>
    </row>
    <row r="104" spans="1:9">
      <c r="A104" s="10"/>
      <c r="I104" s="7"/>
    </row>
    <row r="105" spans="1:9">
      <c r="A105" s="10"/>
      <c r="I105" s="7"/>
    </row>
    <row r="106" spans="1:9">
      <c r="A106" s="10"/>
      <c r="I106" s="7"/>
    </row>
    <row r="107" spans="1:9">
      <c r="A107" s="10"/>
      <c r="I107" s="7"/>
    </row>
    <row r="108" spans="1:9">
      <c r="A108" s="10"/>
      <c r="I108" s="7"/>
    </row>
    <row r="109" spans="1:9">
      <c r="A109" s="10"/>
      <c r="I109" s="7"/>
    </row>
    <row r="110" spans="1:9">
      <c r="A110" s="10"/>
      <c r="I110" s="7"/>
    </row>
    <row r="111" spans="1:9">
      <c r="A111" s="10"/>
      <c r="I111" s="7"/>
    </row>
    <row r="112" spans="1:9">
      <c r="A112" s="10"/>
      <c r="I112" s="7"/>
    </row>
    <row r="113" spans="1:9">
      <c r="A113" s="10"/>
      <c r="I113" s="7"/>
    </row>
    <row r="114" spans="1:9">
      <c r="A114" s="10"/>
      <c r="I114" s="7"/>
    </row>
    <row r="115" spans="1:9">
      <c r="A115" s="10"/>
      <c r="I115" s="7"/>
    </row>
    <row r="116" spans="1:9">
      <c r="A116" s="10"/>
      <c r="I116" s="7"/>
    </row>
    <row r="117" spans="1:9">
      <c r="A117" s="10"/>
      <c r="I117" s="7"/>
    </row>
    <row r="118" spans="1:9">
      <c r="A118" s="10"/>
      <c r="I118" s="7"/>
    </row>
    <row r="119" spans="1:9">
      <c r="A119" s="10"/>
      <c r="I119" s="7"/>
    </row>
    <row r="120" spans="1:9">
      <c r="A120" s="10"/>
      <c r="I120" s="7"/>
    </row>
    <row r="121" spans="1:9">
      <c r="A121" s="10"/>
      <c r="I121" s="7"/>
    </row>
    <row r="122" spans="1:9">
      <c r="A122" s="10"/>
      <c r="I122" s="7"/>
    </row>
    <row r="123" spans="1:9">
      <c r="A123" s="10"/>
      <c r="I123" s="7"/>
    </row>
    <row r="124" spans="1:9">
      <c r="A124" s="10"/>
      <c r="I124" s="7"/>
    </row>
    <row r="125" spans="1:9">
      <c r="A125" s="10"/>
      <c r="I125" s="7"/>
    </row>
    <row r="126" spans="1:9">
      <c r="A126" s="10"/>
      <c r="I126" s="7"/>
    </row>
    <row r="127" spans="1:9">
      <c r="A127" s="10"/>
      <c r="I127" s="7"/>
    </row>
    <row r="128" spans="1:9">
      <c r="A128" s="10"/>
      <c r="I128" s="7"/>
    </row>
    <row r="129" spans="1:9">
      <c r="A129" s="10"/>
      <c r="I129" s="7"/>
    </row>
    <row r="130" spans="1:9">
      <c r="A130" s="10"/>
      <c r="I130" s="7"/>
    </row>
    <row r="131" spans="1:9">
      <c r="A131" s="10"/>
      <c r="I131" s="7"/>
    </row>
    <row r="132" spans="1:9">
      <c r="A132" s="10"/>
      <c r="I132" s="7"/>
    </row>
    <row r="133" spans="1:9">
      <c r="A133" s="10"/>
      <c r="I133" s="7"/>
    </row>
    <row r="134" spans="1:9">
      <c r="A134" s="10"/>
      <c r="I134" s="7"/>
    </row>
    <row r="135" spans="1:9">
      <c r="A135" s="10"/>
      <c r="I135" s="7"/>
    </row>
    <row r="136" spans="1:9">
      <c r="A136" s="10"/>
      <c r="I136" s="7"/>
    </row>
    <row r="137" spans="1:9">
      <c r="A137" s="10"/>
      <c r="I137" s="7"/>
    </row>
    <row r="138" spans="1:9">
      <c r="A138" s="10"/>
      <c r="I138" s="7"/>
    </row>
    <row r="139" spans="1:9">
      <c r="A139" s="10"/>
      <c r="I139" s="7"/>
    </row>
    <row r="140" spans="1:9">
      <c r="A140" s="10"/>
      <c r="I140" s="7"/>
    </row>
    <row r="141" spans="1:9">
      <c r="A141" s="10"/>
      <c r="I141" s="7"/>
    </row>
    <row r="142" spans="1:9">
      <c r="A142" s="10"/>
      <c r="I142" s="7"/>
    </row>
    <row r="143" spans="1:9">
      <c r="A143" s="10"/>
      <c r="I143" s="7"/>
    </row>
    <row r="144" spans="1:9">
      <c r="A144" s="10"/>
      <c r="I144" s="7"/>
    </row>
    <row r="145" spans="1:9">
      <c r="A145" s="10"/>
      <c r="I145" s="7"/>
    </row>
    <row r="146" spans="1:9">
      <c r="A146" s="10"/>
      <c r="I146" s="7"/>
    </row>
    <row r="147" spans="1:9">
      <c r="A147" s="10"/>
      <c r="I147" s="7"/>
    </row>
    <row r="148" spans="1:9">
      <c r="A148" s="10"/>
      <c r="I148" s="7"/>
    </row>
    <row r="149" spans="1:9">
      <c r="A149" s="10"/>
      <c r="I149" s="7"/>
    </row>
    <row r="150" spans="1:9">
      <c r="A150" s="10"/>
      <c r="I150" s="7"/>
    </row>
    <row r="151" spans="1:9">
      <c r="A151" s="10"/>
      <c r="I151" s="7"/>
    </row>
    <row r="152" spans="1:9">
      <c r="A152" s="10"/>
      <c r="I152" s="7"/>
    </row>
    <row r="153" spans="1:9">
      <c r="A153" s="10"/>
      <c r="I153" s="7"/>
    </row>
    <row r="154" spans="1:9">
      <c r="A154" s="10"/>
      <c r="I154" s="7"/>
    </row>
    <row r="155" spans="1:9">
      <c r="A155" s="10"/>
      <c r="I155" s="7"/>
    </row>
    <row r="156" spans="1:9">
      <c r="A156" s="10"/>
      <c r="I156" s="7"/>
    </row>
    <row r="157" spans="1:9">
      <c r="A157" s="10"/>
      <c r="I157" s="7"/>
    </row>
    <row r="158" spans="1:9">
      <c r="A158" s="10"/>
      <c r="I158" s="7"/>
    </row>
    <row r="159" spans="1:9">
      <c r="A159" s="10"/>
      <c r="I159" s="7"/>
    </row>
    <row r="160" spans="1:9">
      <c r="A160" s="10"/>
      <c r="I160" s="7"/>
    </row>
    <row r="161" spans="1:9">
      <c r="A161" s="10"/>
      <c r="I161" s="7"/>
    </row>
    <row r="162" spans="1:9">
      <c r="A162" s="10"/>
      <c r="I162" s="7"/>
    </row>
    <row r="163" spans="1:9">
      <c r="A163" s="10"/>
      <c r="I163" s="7"/>
    </row>
    <row r="164" spans="1:9">
      <c r="A164" s="10"/>
      <c r="I164" s="7"/>
    </row>
    <row r="165" spans="1:9">
      <c r="A165" s="10"/>
      <c r="I165" s="7"/>
    </row>
    <row r="166" spans="1:9">
      <c r="A166" s="10"/>
      <c r="I166" s="7"/>
    </row>
    <row r="167" spans="1:9">
      <c r="A167" s="10"/>
      <c r="I167" s="7"/>
    </row>
    <row r="168" spans="1:9">
      <c r="A168" s="10"/>
      <c r="I168" s="7"/>
    </row>
    <row r="169" spans="1:9">
      <c r="A169" s="10"/>
      <c r="I169" s="7"/>
    </row>
    <row r="170" spans="1:9">
      <c r="A170" s="10"/>
      <c r="I170" s="7"/>
    </row>
    <row r="171" spans="1:9">
      <c r="A171" s="10"/>
      <c r="I171" s="7"/>
    </row>
    <row r="172" spans="1:9">
      <c r="A172" s="10"/>
      <c r="I172" s="7"/>
    </row>
    <row r="173" spans="1:9">
      <c r="A173" s="10"/>
      <c r="I173" s="7"/>
    </row>
    <row r="174" spans="1:9">
      <c r="A174" s="10"/>
      <c r="I174" s="7"/>
    </row>
    <row r="175" spans="1:9">
      <c r="A175" s="10"/>
      <c r="I175" s="7"/>
    </row>
    <row r="176" spans="1:9">
      <c r="A176" s="10"/>
      <c r="I176" s="7"/>
    </row>
    <row r="177" spans="1:9">
      <c r="A177" s="10"/>
      <c r="I177" s="7"/>
    </row>
    <row r="178" spans="1:9">
      <c r="A178" s="10"/>
      <c r="I178" s="7"/>
    </row>
    <row r="179" spans="1:9">
      <c r="A179" s="10"/>
      <c r="I179" s="7"/>
    </row>
    <row r="180" spans="1:9">
      <c r="A180" s="10"/>
      <c r="I180" s="7"/>
    </row>
    <row r="181" spans="1:9">
      <c r="A181" s="10"/>
      <c r="I181" s="7"/>
    </row>
    <row r="182" spans="1:9">
      <c r="A182" s="10"/>
      <c r="I182" s="7"/>
    </row>
    <row r="183" spans="1:9">
      <c r="A183" s="10"/>
      <c r="I183" s="7"/>
    </row>
    <row r="184" spans="1:9">
      <c r="A184" s="10"/>
      <c r="I184" s="7"/>
    </row>
    <row r="185" spans="1:9">
      <c r="A185" s="10"/>
      <c r="I185" s="7"/>
    </row>
    <row r="186" spans="1:9">
      <c r="A186" s="10"/>
      <c r="I186" s="7"/>
    </row>
    <row r="187" spans="1:9">
      <c r="A187" s="10"/>
      <c r="I187" s="7"/>
    </row>
    <row r="188" spans="1:9">
      <c r="A188" s="10"/>
      <c r="I188" s="7"/>
    </row>
    <row r="189" spans="1:9">
      <c r="A189" s="10"/>
      <c r="I189" s="7"/>
    </row>
    <row r="190" spans="1:9">
      <c r="A190" s="10"/>
      <c r="I190" s="7"/>
    </row>
    <row r="191" spans="1:9">
      <c r="A191" s="10"/>
      <c r="I191" s="7"/>
    </row>
    <row r="192" spans="1:9">
      <c r="A192" s="10"/>
      <c r="I192" s="7"/>
    </row>
    <row r="193" spans="1:9">
      <c r="A193" s="10"/>
      <c r="I193" s="7"/>
    </row>
    <row r="194" spans="1:9">
      <c r="A194" s="10"/>
      <c r="I194" s="7"/>
    </row>
    <row r="195" spans="1:9">
      <c r="A195" s="10"/>
      <c r="I195" s="7"/>
    </row>
    <row r="196" spans="1:9">
      <c r="A196" s="10"/>
      <c r="I196" s="7"/>
    </row>
    <row r="197" spans="1:9">
      <c r="A197" s="10"/>
      <c r="I197" s="7"/>
    </row>
    <row r="198" spans="1:9">
      <c r="A198" s="10"/>
      <c r="I198" s="7"/>
    </row>
    <row r="199" spans="1:9">
      <c r="A199" s="10"/>
      <c r="I199" s="7"/>
    </row>
    <row r="200" spans="1:9">
      <c r="A200" s="10"/>
      <c r="I200" s="7"/>
    </row>
    <row r="201" spans="1:9">
      <c r="A201" s="10"/>
      <c r="I201" s="7"/>
    </row>
    <row r="202" spans="1:9">
      <c r="A202" s="10"/>
      <c r="I202" s="7"/>
    </row>
    <row r="203" spans="1:9">
      <c r="A203" s="10"/>
      <c r="I203" s="7"/>
    </row>
    <row r="204" spans="1:9">
      <c r="A204" s="10"/>
      <c r="I204" s="7"/>
    </row>
    <row r="205" spans="1:9">
      <c r="A205" s="10"/>
      <c r="I205" s="7"/>
    </row>
    <row r="206" spans="1:9">
      <c r="A206" s="10"/>
      <c r="I206" s="7"/>
    </row>
    <row r="207" spans="1:9">
      <c r="A207" s="10"/>
      <c r="I207" s="7"/>
    </row>
    <row r="208" spans="1:9">
      <c r="A208" s="10"/>
      <c r="I208" s="7"/>
    </row>
    <row r="209" spans="1:9">
      <c r="A209" s="10"/>
      <c r="I209" s="7"/>
    </row>
    <row r="210" spans="1:9">
      <c r="A210" s="10"/>
      <c r="I210" s="7"/>
    </row>
    <row r="211" spans="1:9">
      <c r="A211" s="10"/>
      <c r="I211" s="7"/>
    </row>
    <row r="212" spans="1:9">
      <c r="A212" s="10"/>
      <c r="I212" s="7"/>
    </row>
    <row r="213" spans="1:9">
      <c r="A213" s="10"/>
      <c r="I213" s="7"/>
    </row>
    <row r="214" spans="1:9">
      <c r="A214" s="10"/>
      <c r="I214" s="7"/>
    </row>
    <row r="215" spans="1:9">
      <c r="A215" s="10"/>
      <c r="I215" s="7"/>
    </row>
    <row r="216" spans="1:9">
      <c r="A216" s="10"/>
      <c r="I216" s="7"/>
    </row>
    <row r="217" spans="1:9">
      <c r="A217" s="10"/>
      <c r="I217" s="7"/>
    </row>
    <row r="218" spans="1:9">
      <c r="A218" s="10"/>
      <c r="I218" s="7"/>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Y1011"/>
  <sheetViews>
    <sheetView workbookViewId="0"/>
  </sheetViews>
  <sheetFormatPr baseColWidth="10" defaultColWidth="12.6640625" defaultRowHeight="15.75" customHeight="1"/>
  <cols>
    <col min="1" max="1" width="49" customWidth="1"/>
    <col min="2" max="2" width="39.77734375" customWidth="1"/>
    <col min="3" max="3" width="43.33203125" customWidth="1"/>
    <col min="4" max="4" width="23.88671875" customWidth="1"/>
    <col min="5" max="5" width="25.77734375" customWidth="1"/>
    <col min="6" max="6" width="23.88671875" customWidth="1"/>
    <col min="8" max="8" width="25.77734375" customWidth="1"/>
    <col min="9" max="9" width="21" customWidth="1"/>
  </cols>
  <sheetData>
    <row r="1" spans="1:25" ht="13.8">
      <c r="A1" s="112" t="s">
        <v>0</v>
      </c>
      <c r="B1" s="112" t="s">
        <v>1</v>
      </c>
      <c r="C1" s="112" t="s">
        <v>2</v>
      </c>
      <c r="D1" s="112" t="s">
        <v>3</v>
      </c>
      <c r="E1" s="112" t="s">
        <v>4</v>
      </c>
      <c r="F1" s="112" t="s">
        <v>5</v>
      </c>
      <c r="G1" s="113" t="s">
        <v>6</v>
      </c>
      <c r="H1" s="113" t="s">
        <v>7</v>
      </c>
      <c r="I1" s="12" t="s">
        <v>8</v>
      </c>
      <c r="J1" s="112" t="s">
        <v>9</v>
      </c>
      <c r="K1" s="31" t="s">
        <v>10</v>
      </c>
      <c r="L1" s="9"/>
      <c r="M1" s="9"/>
      <c r="N1" s="9"/>
      <c r="O1" s="9"/>
      <c r="P1" s="9"/>
      <c r="Q1" s="9"/>
      <c r="R1" s="9"/>
      <c r="S1" s="9"/>
      <c r="T1" s="9"/>
      <c r="U1" s="9"/>
      <c r="V1" s="9"/>
      <c r="W1" s="9"/>
      <c r="X1" s="9"/>
      <c r="Y1" s="9"/>
    </row>
    <row r="2" spans="1:25" ht="13.8">
      <c r="A2" s="114" t="s">
        <v>23399</v>
      </c>
      <c r="B2" s="110" t="s">
        <v>23400</v>
      </c>
      <c r="C2" s="110" t="s">
        <v>23401</v>
      </c>
      <c r="D2" s="110" t="s">
        <v>23402</v>
      </c>
      <c r="E2" s="110" t="s">
        <v>23403</v>
      </c>
      <c r="F2" s="110" t="s">
        <v>23404</v>
      </c>
      <c r="G2" s="47" t="s">
        <v>23405</v>
      </c>
      <c r="H2" s="7" t="s">
        <v>23406</v>
      </c>
      <c r="I2" s="7" t="s">
        <v>23403</v>
      </c>
      <c r="J2" s="115"/>
      <c r="K2" s="24"/>
      <c r="O2" s="6" t="str">
        <f t="shared" ref="O2:O8" si="0">IF(B2=H2,"xx","")</f>
        <v/>
      </c>
    </row>
    <row r="3" spans="1:25" ht="13.8">
      <c r="A3" s="114" t="s">
        <v>23407</v>
      </c>
      <c r="B3" s="115" t="s">
        <v>23408</v>
      </c>
      <c r="C3" s="115" t="s">
        <v>23409</v>
      </c>
      <c r="D3" s="115" t="s">
        <v>14277</v>
      </c>
      <c r="E3" s="115" t="s">
        <v>23410</v>
      </c>
      <c r="F3" s="115" t="s">
        <v>14279</v>
      </c>
      <c r="G3" s="5" t="s">
        <v>14280</v>
      </c>
      <c r="H3" s="7" t="s">
        <v>23411</v>
      </c>
      <c r="I3" s="7" t="s">
        <v>23412</v>
      </c>
      <c r="J3" s="115"/>
      <c r="K3" s="24"/>
      <c r="O3" s="6" t="str">
        <f t="shared" si="0"/>
        <v/>
      </c>
    </row>
    <row r="4" spans="1:25" ht="13.8">
      <c r="A4" s="114" t="s">
        <v>23413</v>
      </c>
      <c r="B4" s="115" t="s">
        <v>23414</v>
      </c>
      <c r="C4" s="115" t="s">
        <v>23415</v>
      </c>
      <c r="D4" s="115" t="s">
        <v>23416</v>
      </c>
      <c r="E4" s="115" t="s">
        <v>23417</v>
      </c>
      <c r="F4" s="115" t="s">
        <v>23418</v>
      </c>
      <c r="G4" s="5" t="s">
        <v>23419</v>
      </c>
      <c r="H4" s="7" t="s">
        <v>23420</v>
      </c>
      <c r="I4" s="7" t="s">
        <v>23421</v>
      </c>
      <c r="J4" s="115"/>
      <c r="K4" s="24"/>
      <c r="O4" s="6" t="str">
        <f t="shared" si="0"/>
        <v/>
      </c>
    </row>
    <row r="5" spans="1:25" ht="13.8">
      <c r="A5" s="114" t="s">
        <v>23422</v>
      </c>
      <c r="B5" s="115" t="s">
        <v>23423</v>
      </c>
      <c r="C5" s="115" t="s">
        <v>23424</v>
      </c>
      <c r="D5" s="115" t="s">
        <v>23425</v>
      </c>
      <c r="E5" s="115" t="s">
        <v>23426</v>
      </c>
      <c r="F5" s="115" t="s">
        <v>23427</v>
      </c>
      <c r="G5" s="5" t="s">
        <v>23428</v>
      </c>
      <c r="H5" s="7" t="s">
        <v>23429</v>
      </c>
      <c r="I5" s="7" t="s">
        <v>23430</v>
      </c>
      <c r="J5" s="62"/>
      <c r="K5" s="116"/>
      <c r="O5" s="6" t="str">
        <f t="shared" si="0"/>
        <v/>
      </c>
    </row>
    <row r="6" spans="1:25" ht="13.8">
      <c r="A6" s="114" t="s">
        <v>23431</v>
      </c>
      <c r="B6" s="115" t="s">
        <v>23423</v>
      </c>
      <c r="C6" s="115" t="s">
        <v>23424</v>
      </c>
      <c r="D6" s="115" t="s">
        <v>23425</v>
      </c>
      <c r="E6" s="115" t="s">
        <v>23426</v>
      </c>
      <c r="F6" s="115" t="s">
        <v>23427</v>
      </c>
      <c r="G6" s="5" t="s">
        <v>23428</v>
      </c>
      <c r="H6" s="7" t="s">
        <v>23429</v>
      </c>
      <c r="I6" s="7" t="s">
        <v>23430</v>
      </c>
      <c r="J6" s="62"/>
      <c r="K6" s="116"/>
      <c r="O6" s="6" t="str">
        <f t="shared" si="0"/>
        <v/>
      </c>
    </row>
    <row r="7" spans="1:25" ht="13.8">
      <c r="A7" s="114" t="s">
        <v>23432</v>
      </c>
      <c r="B7" s="115" t="s">
        <v>23433</v>
      </c>
      <c r="C7" s="115" t="s">
        <v>23434</v>
      </c>
      <c r="D7" s="115" t="s">
        <v>23435</v>
      </c>
      <c r="E7" s="115" t="s">
        <v>23436</v>
      </c>
      <c r="F7" s="115" t="s">
        <v>23437</v>
      </c>
      <c r="G7" s="5" t="s">
        <v>23438</v>
      </c>
      <c r="H7" s="7" t="s">
        <v>23439</v>
      </c>
      <c r="I7" s="7" t="s">
        <v>23440</v>
      </c>
      <c r="J7" s="62"/>
      <c r="K7" s="116"/>
      <c r="O7" s="6" t="str">
        <f t="shared" si="0"/>
        <v/>
      </c>
    </row>
    <row r="8" spans="1:25" ht="13.8">
      <c r="A8" s="114" t="s">
        <v>23441</v>
      </c>
      <c r="B8" s="115" t="s">
        <v>23442</v>
      </c>
      <c r="C8" s="115" t="s">
        <v>23443</v>
      </c>
      <c r="D8" s="115" t="s">
        <v>23444</v>
      </c>
      <c r="E8" s="115" t="s">
        <v>23445</v>
      </c>
      <c r="F8" s="115" t="s">
        <v>23446</v>
      </c>
      <c r="G8" s="5" t="s">
        <v>23447</v>
      </c>
      <c r="H8" s="7" t="s">
        <v>23448</v>
      </c>
      <c r="I8" s="7" t="s">
        <v>23449</v>
      </c>
      <c r="J8" s="115"/>
      <c r="K8" s="24"/>
      <c r="O8" s="6" t="str">
        <f t="shared" si="0"/>
        <v/>
      </c>
    </row>
    <row r="9" spans="1:25" ht="13.8">
      <c r="A9" s="114" t="s">
        <v>23450</v>
      </c>
      <c r="B9" s="115" t="s">
        <v>23451</v>
      </c>
      <c r="C9" s="115" t="s">
        <v>23451</v>
      </c>
      <c r="D9" s="115" t="s">
        <v>23451</v>
      </c>
      <c r="E9" s="115" t="s">
        <v>23451</v>
      </c>
      <c r="F9" s="115" t="s">
        <v>23451</v>
      </c>
      <c r="G9" s="5" t="s">
        <v>23451</v>
      </c>
      <c r="H9" s="7" t="s">
        <v>23451</v>
      </c>
      <c r="I9" s="7" t="s">
        <v>23451</v>
      </c>
      <c r="J9" s="115"/>
      <c r="K9" s="24"/>
      <c r="L9" s="13"/>
    </row>
    <row r="10" spans="1:25" ht="13.8">
      <c r="A10" s="114" t="s">
        <v>23452</v>
      </c>
      <c r="B10" s="115" t="s">
        <v>23453</v>
      </c>
      <c r="C10" s="115" t="s">
        <v>23454</v>
      </c>
      <c r="D10" s="115" t="s">
        <v>23455</v>
      </c>
      <c r="E10" s="115" t="s">
        <v>23456</v>
      </c>
      <c r="F10" s="115" t="s">
        <v>23457</v>
      </c>
      <c r="G10" s="5" t="s">
        <v>23458</v>
      </c>
      <c r="H10" s="7" t="s">
        <v>23459</v>
      </c>
      <c r="I10" s="7" t="s">
        <v>23460</v>
      </c>
      <c r="J10" s="115"/>
      <c r="K10" s="24"/>
      <c r="L10" s="13"/>
      <c r="O10" s="6" t="str">
        <f>IF(B10=H10,"xx","")</f>
        <v/>
      </c>
    </row>
    <row r="11" spans="1:25" ht="13.8">
      <c r="A11" s="114" t="s">
        <v>23461</v>
      </c>
      <c r="B11" s="115" t="s">
        <v>23442</v>
      </c>
      <c r="C11" s="115" t="s">
        <v>23443</v>
      </c>
      <c r="D11" s="115" t="s">
        <v>23444</v>
      </c>
      <c r="E11" s="115" t="s">
        <v>23445</v>
      </c>
      <c r="F11" s="115" t="s">
        <v>23446</v>
      </c>
      <c r="G11" s="5" t="s">
        <v>23447</v>
      </c>
      <c r="H11" s="7" t="s">
        <v>23448</v>
      </c>
      <c r="I11" s="7" t="s">
        <v>23449</v>
      </c>
      <c r="J11" s="115"/>
      <c r="K11" s="24"/>
      <c r="O11" s="6" t="str">
        <f>IF(B11=H11,"xx","")</f>
        <v/>
      </c>
    </row>
    <row r="12" spans="1:25" ht="13.8">
      <c r="A12" s="114" t="s">
        <v>23462</v>
      </c>
      <c r="B12" s="115" t="s">
        <v>23463</v>
      </c>
      <c r="C12" s="115" t="s">
        <v>23463</v>
      </c>
      <c r="D12" s="115" t="s">
        <v>23463</v>
      </c>
      <c r="E12" s="115" t="s">
        <v>23463</v>
      </c>
      <c r="F12" s="115" t="s">
        <v>23463</v>
      </c>
      <c r="G12" s="5" t="s">
        <v>23463</v>
      </c>
      <c r="H12" s="7" t="s">
        <v>23463</v>
      </c>
      <c r="I12" s="7" t="s">
        <v>23463</v>
      </c>
      <c r="J12" s="115"/>
      <c r="K12" s="24"/>
      <c r="L12" s="13"/>
    </row>
    <row r="13" spans="1:25" ht="13.8">
      <c r="A13" s="114" t="s">
        <v>23464</v>
      </c>
      <c r="B13" s="115" t="s">
        <v>23465</v>
      </c>
      <c r="C13" s="115" t="s">
        <v>23466</v>
      </c>
      <c r="D13" s="115" t="s">
        <v>23467</v>
      </c>
      <c r="E13" s="115" t="s">
        <v>23468</v>
      </c>
      <c r="F13" s="115" t="s">
        <v>23469</v>
      </c>
      <c r="G13" s="5" t="s">
        <v>23470</v>
      </c>
      <c r="H13" s="7" t="s">
        <v>23471</v>
      </c>
      <c r="I13" s="7" t="s">
        <v>23472</v>
      </c>
      <c r="J13" s="115"/>
      <c r="K13" s="24"/>
      <c r="L13" s="13"/>
      <c r="O13" s="6" t="str">
        <f t="shared" ref="O13:O51" si="1">IF(B13=H13,"xx","")</f>
        <v/>
      </c>
    </row>
    <row r="14" spans="1:25" ht="13.8">
      <c r="A14" s="114" t="s">
        <v>23473</v>
      </c>
      <c r="B14" s="115" t="s">
        <v>23474</v>
      </c>
      <c r="C14" s="115" t="s">
        <v>23475</v>
      </c>
      <c r="D14" s="115" t="s">
        <v>23476</v>
      </c>
      <c r="E14" s="115" t="s">
        <v>23477</v>
      </c>
      <c r="F14" s="115" t="s">
        <v>23478</v>
      </c>
      <c r="G14" s="5" t="s">
        <v>23479</v>
      </c>
      <c r="H14" s="7" t="s">
        <v>23480</v>
      </c>
      <c r="I14" s="7" t="s">
        <v>23481</v>
      </c>
      <c r="J14" s="115"/>
      <c r="K14" s="24"/>
      <c r="O14" s="6" t="str">
        <f t="shared" si="1"/>
        <v/>
      </c>
    </row>
    <row r="15" spans="1:25" ht="13.8">
      <c r="A15" s="114" t="s">
        <v>23482</v>
      </c>
      <c r="B15" s="115" t="s">
        <v>2429</v>
      </c>
      <c r="C15" s="115" t="s">
        <v>2438</v>
      </c>
      <c r="D15" s="115" t="s">
        <v>2439</v>
      </c>
      <c r="E15" s="115" t="s">
        <v>2432</v>
      </c>
      <c r="F15" s="115" t="s">
        <v>2440</v>
      </c>
      <c r="G15" s="5" t="s">
        <v>2419</v>
      </c>
      <c r="H15" s="7" t="s">
        <v>2434</v>
      </c>
      <c r="I15" s="7" t="s">
        <v>2441</v>
      </c>
      <c r="J15" s="115"/>
      <c r="K15" s="24"/>
      <c r="O15" s="6" t="str">
        <f t="shared" si="1"/>
        <v/>
      </c>
    </row>
    <row r="16" spans="1:25" ht="13.8">
      <c r="A16" s="114" t="s">
        <v>23483</v>
      </c>
      <c r="B16" s="115" t="s">
        <v>23484</v>
      </c>
      <c r="C16" s="115" t="s">
        <v>23485</v>
      </c>
      <c r="D16" s="115" t="s">
        <v>23486</v>
      </c>
      <c r="E16" s="115" t="s">
        <v>23487</v>
      </c>
      <c r="F16" s="115" t="s">
        <v>23488</v>
      </c>
      <c r="G16" s="5" t="s">
        <v>23489</v>
      </c>
      <c r="H16" s="7" t="s">
        <v>23490</v>
      </c>
      <c r="I16" s="7" t="s">
        <v>23491</v>
      </c>
      <c r="J16" s="115"/>
      <c r="K16" s="24"/>
      <c r="O16" s="6" t="str">
        <f t="shared" si="1"/>
        <v/>
      </c>
    </row>
    <row r="17" spans="1:15" ht="13.8">
      <c r="A17" s="114" t="s">
        <v>23492</v>
      </c>
      <c r="B17" s="115" t="s">
        <v>23493</v>
      </c>
      <c r="C17" s="115" t="s">
        <v>23494</v>
      </c>
      <c r="D17" s="115" t="s">
        <v>23495</v>
      </c>
      <c r="E17" s="115" t="s">
        <v>23496</v>
      </c>
      <c r="F17" s="115" t="s">
        <v>23497</v>
      </c>
      <c r="G17" s="5" t="s">
        <v>23498</v>
      </c>
      <c r="H17" s="7" t="s">
        <v>23499</v>
      </c>
      <c r="I17" s="7" t="s">
        <v>23500</v>
      </c>
      <c r="J17" s="115"/>
      <c r="K17" s="24"/>
      <c r="O17" s="6" t="str">
        <f t="shared" si="1"/>
        <v/>
      </c>
    </row>
    <row r="18" spans="1:15" ht="13.8">
      <c r="A18" s="117" t="s">
        <v>23501</v>
      </c>
      <c r="B18" s="115" t="s">
        <v>23502</v>
      </c>
      <c r="C18" s="115" t="s">
        <v>23503</v>
      </c>
      <c r="D18" s="115" t="s">
        <v>23504</v>
      </c>
      <c r="E18" s="115" t="s">
        <v>23505</v>
      </c>
      <c r="F18" s="115" t="s">
        <v>23506</v>
      </c>
      <c r="G18" s="5" t="s">
        <v>23507</v>
      </c>
      <c r="H18" s="7" t="s">
        <v>23508</v>
      </c>
      <c r="I18" s="7" t="s">
        <v>23509</v>
      </c>
      <c r="J18" s="115"/>
      <c r="K18" s="24"/>
      <c r="O18" s="6" t="str">
        <f t="shared" si="1"/>
        <v/>
      </c>
    </row>
    <row r="19" spans="1:15" ht="13.8">
      <c r="A19" s="114" t="s">
        <v>23510</v>
      </c>
      <c r="B19" s="115" t="s">
        <v>23511</v>
      </c>
      <c r="C19" s="115" t="s">
        <v>23512</v>
      </c>
      <c r="D19" s="115" t="s">
        <v>23513</v>
      </c>
      <c r="E19" s="115" t="s">
        <v>23514</v>
      </c>
      <c r="F19" s="115" t="s">
        <v>23515</v>
      </c>
      <c r="G19" s="5" t="s">
        <v>23516</v>
      </c>
      <c r="H19" s="7" t="s">
        <v>23517</v>
      </c>
      <c r="I19" s="7" t="s">
        <v>23518</v>
      </c>
      <c r="J19" s="115"/>
      <c r="K19" s="24"/>
      <c r="O19" s="6" t="str">
        <f t="shared" si="1"/>
        <v/>
      </c>
    </row>
    <row r="20" spans="1:15" ht="13.8">
      <c r="A20" s="114" t="s">
        <v>23519</v>
      </c>
      <c r="B20" s="115" t="s">
        <v>23520</v>
      </c>
      <c r="C20" s="115" t="s">
        <v>23521</v>
      </c>
      <c r="D20" s="115" t="s">
        <v>23522</v>
      </c>
      <c r="E20" s="115" t="s">
        <v>23523</v>
      </c>
      <c r="F20" s="115" t="s">
        <v>23524</v>
      </c>
      <c r="G20" s="5" t="s">
        <v>23525</v>
      </c>
      <c r="H20" s="7" t="s">
        <v>23526</v>
      </c>
      <c r="I20" s="7" t="s">
        <v>23527</v>
      </c>
      <c r="J20" s="115"/>
      <c r="K20" s="24"/>
      <c r="O20" s="6" t="str">
        <f t="shared" si="1"/>
        <v/>
      </c>
    </row>
    <row r="21" spans="1:15" ht="13.8">
      <c r="A21" s="114" t="s">
        <v>23528</v>
      </c>
      <c r="B21" s="115" t="s">
        <v>1724</v>
      </c>
      <c r="C21" s="115" t="s">
        <v>1724</v>
      </c>
      <c r="D21" s="115" t="s">
        <v>1724</v>
      </c>
      <c r="E21" s="115" t="s">
        <v>23529</v>
      </c>
      <c r="F21" s="115" t="s">
        <v>23530</v>
      </c>
      <c r="G21" s="5" t="s">
        <v>23531</v>
      </c>
      <c r="H21" s="7" t="s">
        <v>1726</v>
      </c>
      <c r="I21" s="7" t="s">
        <v>1724</v>
      </c>
      <c r="J21" s="115"/>
      <c r="K21" s="24"/>
      <c r="O21" s="6" t="str">
        <f t="shared" si="1"/>
        <v/>
      </c>
    </row>
    <row r="22" spans="1:15" ht="13.8">
      <c r="A22" s="114" t="s">
        <v>23532</v>
      </c>
      <c r="B22" s="115" t="s">
        <v>23533</v>
      </c>
      <c r="C22" s="115" t="s">
        <v>23533</v>
      </c>
      <c r="D22" s="115" t="s">
        <v>23534</v>
      </c>
      <c r="E22" s="115" t="s">
        <v>23535</v>
      </c>
      <c r="F22" s="115" t="s">
        <v>23536</v>
      </c>
      <c r="G22" s="5" t="s">
        <v>23537</v>
      </c>
      <c r="H22" s="7" t="s">
        <v>23538</v>
      </c>
      <c r="I22" s="7" t="s">
        <v>23533</v>
      </c>
      <c r="J22" s="115"/>
      <c r="K22" s="24"/>
      <c r="L22" s="13"/>
      <c r="O22" s="6" t="str">
        <f t="shared" si="1"/>
        <v/>
      </c>
    </row>
    <row r="23" spans="1:15" ht="13.8">
      <c r="A23" s="117" t="s">
        <v>23539</v>
      </c>
      <c r="B23" s="115" t="s">
        <v>23540</v>
      </c>
      <c r="C23" s="115" t="s">
        <v>23541</v>
      </c>
      <c r="D23" s="115" t="s">
        <v>23542</v>
      </c>
      <c r="E23" s="115" t="s">
        <v>23543</v>
      </c>
      <c r="F23" s="115" t="s">
        <v>23544</v>
      </c>
      <c r="G23" s="5" t="s">
        <v>23545</v>
      </c>
      <c r="H23" s="7" t="s">
        <v>23546</v>
      </c>
      <c r="I23" s="7" t="s">
        <v>23547</v>
      </c>
      <c r="J23" s="115"/>
      <c r="K23" s="24"/>
      <c r="L23" s="13"/>
      <c r="O23" s="6" t="str">
        <f t="shared" si="1"/>
        <v/>
      </c>
    </row>
    <row r="24" spans="1:15" ht="13.8">
      <c r="A24" s="114" t="s">
        <v>23548</v>
      </c>
      <c r="B24" s="115" t="s">
        <v>7389</v>
      </c>
      <c r="C24" s="115" t="s">
        <v>7520</v>
      </c>
      <c r="D24" s="115" t="s">
        <v>7382</v>
      </c>
      <c r="E24" s="115" t="s">
        <v>7383</v>
      </c>
      <c r="F24" s="115" t="s">
        <v>7384</v>
      </c>
      <c r="G24" s="5" t="s">
        <v>7392</v>
      </c>
      <c r="H24" s="7" t="s">
        <v>7393</v>
      </c>
      <c r="I24" s="7" t="s">
        <v>9882</v>
      </c>
      <c r="J24" s="62"/>
      <c r="K24" s="116"/>
      <c r="O24" s="6" t="str">
        <f t="shared" si="1"/>
        <v/>
      </c>
    </row>
    <row r="25" spans="1:15" ht="13.8">
      <c r="A25" s="114" t="s">
        <v>23549</v>
      </c>
      <c r="B25" s="115" t="s">
        <v>23550</v>
      </c>
      <c r="C25" s="115" t="s">
        <v>23551</v>
      </c>
      <c r="D25" s="115" t="s">
        <v>23552</v>
      </c>
      <c r="E25" s="115" t="s">
        <v>23553</v>
      </c>
      <c r="F25" s="115" t="s">
        <v>23554</v>
      </c>
      <c r="G25" s="5" t="s">
        <v>23555</v>
      </c>
      <c r="H25" s="7" t="s">
        <v>23556</v>
      </c>
      <c r="I25" s="7" t="s">
        <v>23557</v>
      </c>
      <c r="J25" s="62"/>
      <c r="K25" s="116"/>
      <c r="O25" s="6" t="str">
        <f t="shared" si="1"/>
        <v/>
      </c>
    </row>
    <row r="26" spans="1:15" ht="13.8">
      <c r="A26" s="114" t="s">
        <v>23558</v>
      </c>
      <c r="B26" s="115" t="s">
        <v>14261</v>
      </c>
      <c r="C26" s="115" t="s">
        <v>14261</v>
      </c>
      <c r="D26" s="115" t="s">
        <v>1773</v>
      </c>
      <c r="E26" s="115" t="s">
        <v>1774</v>
      </c>
      <c r="F26" s="115" t="s">
        <v>1774</v>
      </c>
      <c r="G26" s="5" t="s">
        <v>1775</v>
      </c>
      <c r="H26" s="7" t="s">
        <v>3704</v>
      </c>
      <c r="I26" s="7" t="s">
        <v>14263</v>
      </c>
      <c r="J26" s="62"/>
      <c r="K26" s="116"/>
      <c r="O26" s="6" t="str">
        <f t="shared" si="1"/>
        <v/>
      </c>
    </row>
    <row r="27" spans="1:15" ht="13.8">
      <c r="A27" s="114" t="s">
        <v>23559</v>
      </c>
      <c r="B27" s="115" t="s">
        <v>15401</v>
      </c>
      <c r="C27" s="115" t="s">
        <v>15401</v>
      </c>
      <c r="D27" s="115" t="s">
        <v>15402</v>
      </c>
      <c r="E27" s="115" t="s">
        <v>15383</v>
      </c>
      <c r="F27" s="115" t="s">
        <v>23560</v>
      </c>
      <c r="G27" s="5" t="s">
        <v>23561</v>
      </c>
      <c r="H27" s="7" t="s">
        <v>15406</v>
      </c>
      <c r="I27" s="7" t="s">
        <v>15407</v>
      </c>
      <c r="J27" s="62"/>
      <c r="K27" s="116"/>
      <c r="O27" s="6" t="str">
        <f t="shared" si="1"/>
        <v/>
      </c>
    </row>
    <row r="28" spans="1:15" ht="13.8">
      <c r="A28" s="114" t="s">
        <v>23562</v>
      </c>
      <c r="B28" s="115" t="s">
        <v>23563</v>
      </c>
      <c r="C28" s="115" t="s">
        <v>23564</v>
      </c>
      <c r="D28" s="115" t="s">
        <v>23565</v>
      </c>
      <c r="E28" s="115" t="s">
        <v>23566</v>
      </c>
      <c r="F28" s="115" t="s">
        <v>23567</v>
      </c>
      <c r="G28" s="5" t="s">
        <v>23568</v>
      </c>
      <c r="H28" s="7" t="s">
        <v>23569</v>
      </c>
      <c r="I28" s="7" t="s">
        <v>23570</v>
      </c>
      <c r="J28" s="62"/>
      <c r="K28" s="116"/>
      <c r="O28" s="6" t="str">
        <f t="shared" si="1"/>
        <v/>
      </c>
    </row>
    <row r="29" spans="1:15" ht="13.8">
      <c r="A29" s="114" t="s">
        <v>23571</v>
      </c>
      <c r="B29" s="115" t="s">
        <v>14261</v>
      </c>
      <c r="C29" s="115" t="s">
        <v>14261</v>
      </c>
      <c r="D29" s="115" t="s">
        <v>1772</v>
      </c>
      <c r="E29" s="115" t="s">
        <v>1774</v>
      </c>
      <c r="F29" s="115" t="s">
        <v>1774</v>
      </c>
      <c r="G29" s="5" t="s">
        <v>1775</v>
      </c>
      <c r="H29" s="7" t="s">
        <v>3704</v>
      </c>
      <c r="I29" s="7" t="s">
        <v>14263</v>
      </c>
      <c r="J29" s="62"/>
      <c r="K29" s="116"/>
      <c r="O29" s="6" t="str">
        <f t="shared" si="1"/>
        <v/>
      </c>
    </row>
    <row r="30" spans="1:15" ht="13.8">
      <c r="A30" s="114" t="s">
        <v>23572</v>
      </c>
      <c r="B30" s="115" t="s">
        <v>23573</v>
      </c>
      <c r="C30" s="115" t="s">
        <v>23574</v>
      </c>
      <c r="D30" s="115" t="s">
        <v>2539</v>
      </c>
      <c r="E30" s="115" t="s">
        <v>23575</v>
      </c>
      <c r="F30" s="115" t="s">
        <v>2541</v>
      </c>
      <c r="G30" s="5" t="s">
        <v>23576</v>
      </c>
      <c r="H30" s="7" t="s">
        <v>23577</v>
      </c>
      <c r="I30" s="7" t="s">
        <v>23578</v>
      </c>
      <c r="J30" s="62"/>
      <c r="K30" s="116"/>
      <c r="O30" s="6" t="str">
        <f t="shared" si="1"/>
        <v/>
      </c>
    </row>
    <row r="31" spans="1:15" ht="13.8">
      <c r="A31" s="114" t="s">
        <v>23579</v>
      </c>
      <c r="B31" s="115" t="s">
        <v>23580</v>
      </c>
      <c r="C31" s="115" t="s">
        <v>23581</v>
      </c>
      <c r="D31" s="115" t="s">
        <v>23582</v>
      </c>
      <c r="E31" s="115" t="s">
        <v>23583</v>
      </c>
      <c r="F31" s="115" t="s">
        <v>23584</v>
      </c>
      <c r="G31" s="5" t="s">
        <v>23585</v>
      </c>
      <c r="H31" s="7" t="s">
        <v>23586</v>
      </c>
      <c r="I31" s="7" t="s">
        <v>23587</v>
      </c>
      <c r="J31" s="62"/>
      <c r="K31" s="116"/>
      <c r="O31" s="6" t="str">
        <f t="shared" si="1"/>
        <v/>
      </c>
    </row>
    <row r="32" spans="1:15" ht="13.8">
      <c r="A32" s="114" t="s">
        <v>23588</v>
      </c>
      <c r="B32" s="115" t="s">
        <v>14275</v>
      </c>
      <c r="C32" s="115" t="s">
        <v>14276</v>
      </c>
      <c r="D32" s="115" t="s">
        <v>14277</v>
      </c>
      <c r="E32" s="115" t="s">
        <v>14278</v>
      </c>
      <c r="F32" s="115" t="s">
        <v>14279</v>
      </c>
      <c r="G32" s="5" t="s">
        <v>14280</v>
      </c>
      <c r="H32" s="7" t="s">
        <v>14281</v>
      </c>
      <c r="I32" s="7" t="s">
        <v>14282</v>
      </c>
      <c r="J32" s="115"/>
      <c r="K32" s="24"/>
      <c r="O32" s="6" t="str">
        <f t="shared" si="1"/>
        <v/>
      </c>
    </row>
    <row r="33" spans="1:15" ht="13.8">
      <c r="A33" s="114" t="s">
        <v>23589</v>
      </c>
      <c r="B33" s="115" t="s">
        <v>23590</v>
      </c>
      <c r="C33" s="115" t="s">
        <v>23591</v>
      </c>
      <c r="D33" s="115" t="s">
        <v>23592</v>
      </c>
      <c r="E33" s="115" t="s">
        <v>23593</v>
      </c>
      <c r="F33" s="115" t="s">
        <v>23594</v>
      </c>
      <c r="G33" s="5" t="s">
        <v>23595</v>
      </c>
      <c r="H33" s="7" t="s">
        <v>23596</v>
      </c>
      <c r="I33" s="7" t="s">
        <v>23597</v>
      </c>
      <c r="J33" s="115"/>
      <c r="K33" s="24"/>
      <c r="O33" s="6" t="str">
        <f t="shared" si="1"/>
        <v/>
      </c>
    </row>
    <row r="34" spans="1:15" ht="13.8">
      <c r="A34" s="114" t="s">
        <v>23598</v>
      </c>
      <c r="B34" s="115" t="s">
        <v>23599</v>
      </c>
      <c r="C34" s="115" t="s">
        <v>23600</v>
      </c>
      <c r="D34" s="115" t="s">
        <v>23601</v>
      </c>
      <c r="E34" s="115" t="s">
        <v>23602</v>
      </c>
      <c r="F34" s="115" t="s">
        <v>23603</v>
      </c>
      <c r="G34" s="5" t="s">
        <v>23604</v>
      </c>
      <c r="H34" s="7" t="s">
        <v>23605</v>
      </c>
      <c r="I34" s="7" t="s">
        <v>23606</v>
      </c>
      <c r="J34" s="115"/>
      <c r="K34" s="24"/>
      <c r="O34" s="6" t="str">
        <f t="shared" si="1"/>
        <v/>
      </c>
    </row>
    <row r="35" spans="1:15" ht="13.8">
      <c r="A35" s="118" t="s">
        <v>23607</v>
      </c>
      <c r="B35" s="115" t="s">
        <v>23608</v>
      </c>
      <c r="C35" s="115" t="s">
        <v>23609</v>
      </c>
      <c r="D35" s="6" t="s">
        <v>23610</v>
      </c>
      <c r="E35" s="6" t="s">
        <v>23611</v>
      </c>
      <c r="F35" s="6" t="s">
        <v>23612</v>
      </c>
      <c r="G35" s="5" t="s">
        <v>23613</v>
      </c>
      <c r="H35" s="7" t="s">
        <v>23614</v>
      </c>
      <c r="I35" s="7" t="s">
        <v>23615</v>
      </c>
      <c r="J35" s="115"/>
      <c r="K35" s="24"/>
      <c r="O35" s="6" t="str">
        <f t="shared" si="1"/>
        <v/>
      </c>
    </row>
    <row r="36" spans="1:15" ht="13.8">
      <c r="A36" s="119" t="s">
        <v>23616</v>
      </c>
      <c r="B36" s="6" t="s">
        <v>23617</v>
      </c>
      <c r="C36" s="115" t="s">
        <v>23618</v>
      </c>
      <c r="D36" s="6" t="s">
        <v>23619</v>
      </c>
      <c r="E36" s="6" t="s">
        <v>23620</v>
      </c>
      <c r="F36" s="6" t="s">
        <v>23621</v>
      </c>
      <c r="G36" s="5" t="s">
        <v>23622</v>
      </c>
      <c r="H36" s="7" t="s">
        <v>23623</v>
      </c>
      <c r="I36" s="7" t="s">
        <v>23624</v>
      </c>
      <c r="J36" s="115"/>
      <c r="K36" s="24"/>
      <c r="O36" s="6" t="str">
        <f t="shared" si="1"/>
        <v/>
      </c>
    </row>
    <row r="37" spans="1:15" ht="13.8">
      <c r="A37" s="119" t="s">
        <v>23625</v>
      </c>
      <c r="B37" s="115" t="s">
        <v>23626</v>
      </c>
      <c r="C37" s="120" t="s">
        <v>23627</v>
      </c>
      <c r="D37" s="115" t="s">
        <v>23628</v>
      </c>
      <c r="E37" s="115" t="s">
        <v>23629</v>
      </c>
      <c r="F37" s="115" t="s">
        <v>23630</v>
      </c>
      <c r="G37" s="5" t="s">
        <v>23631</v>
      </c>
      <c r="H37" s="5" t="s">
        <v>23632</v>
      </c>
      <c r="I37" s="7" t="s">
        <v>23633</v>
      </c>
      <c r="J37" s="115"/>
      <c r="K37" s="24"/>
      <c r="O37" s="6" t="str">
        <f t="shared" si="1"/>
        <v/>
      </c>
    </row>
    <row r="38" spans="1:15" ht="13.8">
      <c r="A38" s="119" t="s">
        <v>23634</v>
      </c>
      <c r="B38" s="115" t="s">
        <v>23635</v>
      </c>
      <c r="C38" s="115" t="s">
        <v>23635</v>
      </c>
      <c r="D38" s="115" t="s">
        <v>23636</v>
      </c>
      <c r="E38" s="115" t="s">
        <v>23637</v>
      </c>
      <c r="F38" s="115" t="s">
        <v>23635</v>
      </c>
      <c r="G38" s="5" t="s">
        <v>23638</v>
      </c>
      <c r="H38" s="7" t="s">
        <v>23639</v>
      </c>
      <c r="I38" s="7" t="s">
        <v>23635</v>
      </c>
      <c r="J38" s="115"/>
      <c r="K38" s="24"/>
      <c r="O38" s="6" t="str">
        <f t="shared" si="1"/>
        <v/>
      </c>
    </row>
    <row r="39" spans="1:15" ht="13.8">
      <c r="A39" s="119" t="s">
        <v>23640</v>
      </c>
      <c r="B39" s="115" t="s">
        <v>23641</v>
      </c>
      <c r="C39" s="115" t="s">
        <v>23642</v>
      </c>
      <c r="D39" s="115" t="s">
        <v>23643</v>
      </c>
      <c r="E39" s="115" t="s">
        <v>23644</v>
      </c>
      <c r="F39" s="115" t="s">
        <v>23645</v>
      </c>
      <c r="G39" s="5" t="s">
        <v>23646</v>
      </c>
      <c r="H39" s="7" t="s">
        <v>23647</v>
      </c>
      <c r="I39" s="7" t="s">
        <v>23648</v>
      </c>
      <c r="J39" s="115"/>
      <c r="K39" s="24"/>
      <c r="O39" s="6" t="str">
        <f t="shared" si="1"/>
        <v/>
      </c>
    </row>
    <row r="40" spans="1:15" ht="13.8">
      <c r="A40" s="119" t="s">
        <v>23649</v>
      </c>
      <c r="B40" s="115" t="s">
        <v>23650</v>
      </c>
      <c r="C40" s="115" t="s">
        <v>23651</v>
      </c>
      <c r="D40" s="115" t="s">
        <v>23652</v>
      </c>
      <c r="E40" s="115" t="s">
        <v>23653</v>
      </c>
      <c r="F40" s="115" t="s">
        <v>23654</v>
      </c>
      <c r="G40" s="5" t="s">
        <v>23655</v>
      </c>
      <c r="H40" s="7" t="s">
        <v>23656</v>
      </c>
      <c r="I40" s="7" t="s">
        <v>23657</v>
      </c>
      <c r="J40" s="115"/>
      <c r="K40" s="24"/>
      <c r="O40" s="6" t="str">
        <f t="shared" si="1"/>
        <v/>
      </c>
    </row>
    <row r="41" spans="1:15" ht="13.8">
      <c r="A41" s="119" t="s">
        <v>23658</v>
      </c>
      <c r="B41" s="115" t="s">
        <v>23659</v>
      </c>
      <c r="C41" s="115" t="s">
        <v>23660</v>
      </c>
      <c r="D41" s="115" t="s">
        <v>23661</v>
      </c>
      <c r="E41" s="115" t="s">
        <v>23662</v>
      </c>
      <c r="F41" s="115" t="s">
        <v>23663</v>
      </c>
      <c r="G41" s="5" t="s">
        <v>23664</v>
      </c>
      <c r="H41" s="7" t="s">
        <v>23665</v>
      </c>
      <c r="I41" s="7" t="s">
        <v>23666</v>
      </c>
      <c r="J41" s="115"/>
      <c r="K41" s="24"/>
      <c r="O41" s="6" t="str">
        <f t="shared" si="1"/>
        <v/>
      </c>
    </row>
    <row r="42" spans="1:15" ht="13.8">
      <c r="A42" s="114" t="s">
        <v>23667</v>
      </c>
      <c r="B42" s="115" t="s">
        <v>23668</v>
      </c>
      <c r="C42" s="115" t="s">
        <v>23669</v>
      </c>
      <c r="D42" s="115" t="s">
        <v>23668</v>
      </c>
      <c r="E42" s="115" t="s">
        <v>23670</v>
      </c>
      <c r="F42" s="115" t="s">
        <v>23671</v>
      </c>
      <c r="G42" s="5" t="s">
        <v>23672</v>
      </c>
      <c r="H42" s="7" t="s">
        <v>23673</v>
      </c>
      <c r="I42" s="7" t="s">
        <v>23674</v>
      </c>
      <c r="J42" s="115"/>
      <c r="K42" s="24"/>
      <c r="O42" s="6" t="str">
        <f t="shared" si="1"/>
        <v/>
      </c>
    </row>
    <row r="43" spans="1:15" ht="13.8">
      <c r="A43" s="114" t="s">
        <v>23675</v>
      </c>
      <c r="B43" s="115" t="s">
        <v>23676</v>
      </c>
      <c r="C43" s="115" t="s">
        <v>23677</v>
      </c>
      <c r="D43" s="115" t="s">
        <v>23678</v>
      </c>
      <c r="E43" s="115" t="s">
        <v>23679</v>
      </c>
      <c r="F43" s="115" t="s">
        <v>23680</v>
      </c>
      <c r="G43" s="5" t="s">
        <v>23681</v>
      </c>
      <c r="H43" s="7" t="s">
        <v>23682</v>
      </c>
      <c r="I43" s="7" t="s">
        <v>23683</v>
      </c>
      <c r="J43" s="115"/>
      <c r="K43" s="24"/>
      <c r="O43" s="6" t="str">
        <f t="shared" si="1"/>
        <v/>
      </c>
    </row>
    <row r="44" spans="1:15" ht="13.8">
      <c r="A44" s="114" t="s">
        <v>23684</v>
      </c>
      <c r="B44" s="115" t="s">
        <v>14476</v>
      </c>
      <c r="C44" s="115" t="s">
        <v>14476</v>
      </c>
      <c r="D44" s="115" t="s">
        <v>23534</v>
      </c>
      <c r="E44" s="115" t="s">
        <v>23535</v>
      </c>
      <c r="F44" s="115" t="s">
        <v>23536</v>
      </c>
      <c r="G44" s="5" t="s">
        <v>14481</v>
      </c>
      <c r="H44" s="7" t="s">
        <v>23685</v>
      </c>
      <c r="I44" s="7" t="s">
        <v>14483</v>
      </c>
      <c r="J44" s="115"/>
      <c r="K44" s="24"/>
      <c r="O44" s="6" t="str">
        <f t="shared" si="1"/>
        <v/>
      </c>
    </row>
    <row r="45" spans="1:15" ht="13.8">
      <c r="A45" s="114" t="s">
        <v>23686</v>
      </c>
      <c r="B45" s="115" t="s">
        <v>23687</v>
      </c>
      <c r="C45" s="115" t="s">
        <v>23688</v>
      </c>
      <c r="D45" s="115" t="s">
        <v>23689</v>
      </c>
      <c r="E45" s="115" t="s">
        <v>23690</v>
      </c>
      <c r="F45" s="115" t="s">
        <v>23691</v>
      </c>
      <c r="G45" s="5" t="s">
        <v>23692</v>
      </c>
      <c r="H45" s="7" t="s">
        <v>23693</v>
      </c>
      <c r="I45" s="7" t="s">
        <v>23694</v>
      </c>
      <c r="J45" s="115"/>
      <c r="K45" s="24"/>
      <c r="O45" s="6" t="str">
        <f t="shared" si="1"/>
        <v/>
      </c>
    </row>
    <row r="46" spans="1:15" ht="96.75" customHeight="1">
      <c r="A46" s="114" t="s">
        <v>23695</v>
      </c>
      <c r="B46" s="115" t="s">
        <v>23696</v>
      </c>
      <c r="C46" s="115" t="s">
        <v>23697</v>
      </c>
      <c r="D46" s="115" t="s">
        <v>23698</v>
      </c>
      <c r="E46" s="115" t="s">
        <v>23699</v>
      </c>
      <c r="F46" s="115" t="s">
        <v>23700</v>
      </c>
      <c r="G46" s="5" t="s">
        <v>23701</v>
      </c>
      <c r="H46" s="7" t="s">
        <v>23702</v>
      </c>
      <c r="I46" s="7" t="s">
        <v>23703</v>
      </c>
      <c r="J46" s="62"/>
      <c r="K46" s="116"/>
      <c r="O46" s="6" t="str">
        <f t="shared" si="1"/>
        <v/>
      </c>
    </row>
    <row r="47" spans="1:15" ht="13.8">
      <c r="A47" s="114" t="s">
        <v>23704</v>
      </c>
      <c r="B47" s="115" t="s">
        <v>23705</v>
      </c>
      <c r="C47" s="115" t="s">
        <v>23706</v>
      </c>
      <c r="D47" s="115" t="s">
        <v>23707</v>
      </c>
      <c r="E47" s="115" t="s">
        <v>23708</v>
      </c>
      <c r="F47" s="115" t="s">
        <v>23709</v>
      </c>
      <c r="G47" s="5" t="s">
        <v>23710</v>
      </c>
      <c r="H47" s="7" t="s">
        <v>8656</v>
      </c>
      <c r="I47" s="7" t="s">
        <v>23711</v>
      </c>
      <c r="J47" s="62"/>
      <c r="K47" s="116"/>
      <c r="O47" s="6" t="str">
        <f t="shared" si="1"/>
        <v/>
      </c>
    </row>
    <row r="48" spans="1:15" ht="13.8">
      <c r="A48" s="114" t="s">
        <v>23712</v>
      </c>
      <c r="B48" s="115" t="s">
        <v>23713</v>
      </c>
      <c r="C48" s="115" t="s">
        <v>23714</v>
      </c>
      <c r="D48" s="115" t="s">
        <v>23715</v>
      </c>
      <c r="E48" s="115" t="s">
        <v>23716</v>
      </c>
      <c r="F48" s="115" t="s">
        <v>23717</v>
      </c>
      <c r="G48" s="5" t="s">
        <v>23718</v>
      </c>
      <c r="H48" s="7" t="s">
        <v>23719</v>
      </c>
      <c r="I48" s="7" t="s">
        <v>23720</v>
      </c>
      <c r="J48" s="62"/>
      <c r="K48" s="116"/>
      <c r="O48" s="6" t="str">
        <f t="shared" si="1"/>
        <v/>
      </c>
    </row>
    <row r="49" spans="1:15" ht="13.8">
      <c r="A49" s="114" t="s">
        <v>23721</v>
      </c>
      <c r="B49" s="115" t="s">
        <v>23696</v>
      </c>
      <c r="C49" s="115" t="s">
        <v>23697</v>
      </c>
      <c r="D49" s="115" t="s">
        <v>23698</v>
      </c>
      <c r="E49" s="115" t="s">
        <v>23699</v>
      </c>
      <c r="F49" s="115" t="s">
        <v>23700</v>
      </c>
      <c r="G49" s="5" t="s">
        <v>23701</v>
      </c>
      <c r="H49" s="7" t="s">
        <v>23702</v>
      </c>
      <c r="I49" s="7" t="s">
        <v>23703</v>
      </c>
      <c r="J49" s="115"/>
      <c r="K49" s="24"/>
      <c r="O49" s="6" t="str">
        <f t="shared" si="1"/>
        <v/>
      </c>
    </row>
    <row r="50" spans="1:15" ht="13.8">
      <c r="A50" s="114" t="s">
        <v>23722</v>
      </c>
      <c r="B50" s="115" t="s">
        <v>23723</v>
      </c>
      <c r="C50" s="115" t="s">
        <v>23724</v>
      </c>
      <c r="D50" s="115" t="s">
        <v>23725</v>
      </c>
      <c r="E50" s="115" t="s">
        <v>23726</v>
      </c>
      <c r="F50" s="115" t="s">
        <v>23727</v>
      </c>
      <c r="G50" s="5" t="s">
        <v>23728</v>
      </c>
      <c r="H50" s="7" t="s">
        <v>23729</v>
      </c>
      <c r="I50" s="7" t="s">
        <v>23730</v>
      </c>
      <c r="J50" s="115"/>
      <c r="K50" s="24"/>
      <c r="O50" s="6" t="str">
        <f t="shared" si="1"/>
        <v/>
      </c>
    </row>
    <row r="51" spans="1:15" ht="13.8">
      <c r="A51" s="114" t="s">
        <v>23731</v>
      </c>
      <c r="B51" s="115" t="s">
        <v>23732</v>
      </c>
      <c r="C51" s="115" t="s">
        <v>23733</v>
      </c>
      <c r="D51" s="115" t="s">
        <v>23734</v>
      </c>
      <c r="E51" s="115" t="s">
        <v>23735</v>
      </c>
      <c r="F51" s="115" t="s">
        <v>23736</v>
      </c>
      <c r="G51" s="5" t="s">
        <v>23737</v>
      </c>
      <c r="H51" s="7" t="s">
        <v>23738</v>
      </c>
      <c r="I51" s="7" t="s">
        <v>23739</v>
      </c>
      <c r="J51" s="115"/>
      <c r="K51" s="24"/>
      <c r="O51" s="6" t="str">
        <f t="shared" si="1"/>
        <v/>
      </c>
    </row>
    <row r="52" spans="1:15" ht="13.8">
      <c r="A52" s="114" t="s">
        <v>23740</v>
      </c>
      <c r="B52" s="115" t="s">
        <v>23741</v>
      </c>
      <c r="C52" s="115" t="s">
        <v>23741</v>
      </c>
      <c r="D52" s="115" t="s">
        <v>23741</v>
      </c>
      <c r="E52" s="115" t="s">
        <v>23741</v>
      </c>
      <c r="F52" s="115" t="s">
        <v>23741</v>
      </c>
      <c r="G52" s="5" t="s">
        <v>23741</v>
      </c>
      <c r="H52" s="7" t="s">
        <v>23741</v>
      </c>
      <c r="I52" s="7" t="s">
        <v>23741</v>
      </c>
      <c r="J52" s="62"/>
      <c r="K52" s="116"/>
    </row>
    <row r="53" spans="1:15" ht="132.75" customHeight="1">
      <c r="A53" s="114" t="s">
        <v>23742</v>
      </c>
      <c r="B53" s="115" t="s">
        <v>23743</v>
      </c>
      <c r="C53" s="115" t="s">
        <v>23743</v>
      </c>
      <c r="D53" s="115" t="s">
        <v>23743</v>
      </c>
      <c r="E53" s="115" t="s">
        <v>23743</v>
      </c>
      <c r="F53" s="115" t="s">
        <v>23743</v>
      </c>
      <c r="G53" s="5" t="s">
        <v>23743</v>
      </c>
      <c r="H53" s="7" t="s">
        <v>23743</v>
      </c>
      <c r="I53" s="7" t="s">
        <v>23743</v>
      </c>
      <c r="J53" s="62"/>
      <c r="K53" s="116"/>
    </row>
    <row r="54" spans="1:15" ht="13.8">
      <c r="A54" s="114" t="s">
        <v>23744</v>
      </c>
      <c r="B54" s="115" t="s">
        <v>23745</v>
      </c>
      <c r="C54" s="115" t="s">
        <v>23746</v>
      </c>
      <c r="D54" s="115" t="s">
        <v>23747</v>
      </c>
      <c r="E54" s="115" t="s">
        <v>23748</v>
      </c>
      <c r="F54" s="115" t="s">
        <v>23749</v>
      </c>
      <c r="G54" s="5" t="s">
        <v>23750</v>
      </c>
      <c r="H54" s="7" t="s">
        <v>23751</v>
      </c>
      <c r="I54" s="7" t="s">
        <v>23752</v>
      </c>
      <c r="J54" s="62"/>
      <c r="K54" s="116"/>
      <c r="O54" s="6" t="str">
        <f t="shared" ref="O54:O67" si="2">IF(B54=H54,"xx","")</f>
        <v/>
      </c>
    </row>
    <row r="55" spans="1:15" ht="13.8">
      <c r="A55" s="114" t="s">
        <v>23753</v>
      </c>
      <c r="B55" s="115" t="s">
        <v>2024</v>
      </c>
      <c r="C55" s="115" t="s">
        <v>2024</v>
      </c>
      <c r="D55" s="115" t="s">
        <v>2024</v>
      </c>
      <c r="E55" s="115" t="s">
        <v>2025</v>
      </c>
      <c r="F55" s="115" t="s">
        <v>23754</v>
      </c>
      <c r="G55" s="5" t="s">
        <v>2027</v>
      </c>
      <c r="H55" s="7" t="s">
        <v>2028</v>
      </c>
      <c r="I55" s="7" t="s">
        <v>2029</v>
      </c>
      <c r="J55" s="115"/>
      <c r="K55" s="24"/>
      <c r="O55" s="6" t="str">
        <f t="shared" si="2"/>
        <v/>
      </c>
    </row>
    <row r="56" spans="1:15" ht="13.8">
      <c r="A56" s="114" t="s">
        <v>23755</v>
      </c>
      <c r="B56" s="115" t="s">
        <v>23756</v>
      </c>
      <c r="C56" s="115" t="s">
        <v>23757</v>
      </c>
      <c r="D56" s="115" t="s">
        <v>23758</v>
      </c>
      <c r="E56" s="115" t="s">
        <v>23759</v>
      </c>
      <c r="F56" s="115" t="s">
        <v>23760</v>
      </c>
      <c r="G56" s="5" t="s">
        <v>23761</v>
      </c>
      <c r="H56" s="7" t="s">
        <v>23762</v>
      </c>
      <c r="I56" s="7" t="s">
        <v>23763</v>
      </c>
      <c r="J56" s="115"/>
      <c r="K56" s="24"/>
      <c r="O56" s="6" t="str">
        <f t="shared" si="2"/>
        <v/>
      </c>
    </row>
    <row r="57" spans="1:15" ht="13.8">
      <c r="A57" s="121" t="s">
        <v>23764</v>
      </c>
      <c r="B57" s="115" t="s">
        <v>23765</v>
      </c>
      <c r="C57" s="120" t="s">
        <v>23766</v>
      </c>
      <c r="D57" s="115" t="s">
        <v>23767</v>
      </c>
      <c r="E57" s="115" t="s">
        <v>23768</v>
      </c>
      <c r="F57" s="115" t="s">
        <v>23769</v>
      </c>
      <c r="G57" s="5" t="s">
        <v>23770</v>
      </c>
      <c r="H57" s="5" t="s">
        <v>23771</v>
      </c>
      <c r="I57" s="7" t="s">
        <v>23772</v>
      </c>
      <c r="J57" s="115"/>
      <c r="K57" s="24"/>
      <c r="O57" s="6" t="str">
        <f t="shared" si="2"/>
        <v/>
      </c>
    </row>
    <row r="58" spans="1:15" ht="13.8">
      <c r="A58" s="114" t="s">
        <v>23773</v>
      </c>
      <c r="B58" s="115" t="s">
        <v>7448</v>
      </c>
      <c r="C58" s="115" t="s">
        <v>7449</v>
      </c>
      <c r="D58" s="115" t="s">
        <v>7450</v>
      </c>
      <c r="E58" s="115" t="s">
        <v>7451</v>
      </c>
      <c r="F58" s="115" t="s">
        <v>7452</v>
      </c>
      <c r="G58" s="5" t="s">
        <v>7453</v>
      </c>
      <c r="H58" s="7" t="s">
        <v>9872</v>
      </c>
      <c r="I58" s="7" t="s">
        <v>7455</v>
      </c>
      <c r="J58" s="115"/>
      <c r="K58" s="24"/>
      <c r="O58" s="6" t="str">
        <f t="shared" si="2"/>
        <v/>
      </c>
    </row>
    <row r="59" spans="1:15" ht="13.8">
      <c r="A59" s="114" t="s">
        <v>23774</v>
      </c>
      <c r="B59" s="115" t="s">
        <v>23775</v>
      </c>
      <c r="C59" s="115" t="s">
        <v>23776</v>
      </c>
      <c r="D59" s="115" t="s">
        <v>23777</v>
      </c>
      <c r="E59" s="115" t="s">
        <v>23778</v>
      </c>
      <c r="F59" s="115" t="s">
        <v>23779</v>
      </c>
      <c r="G59" s="5" t="s">
        <v>23780</v>
      </c>
      <c r="H59" s="7" t="s">
        <v>23781</v>
      </c>
      <c r="I59" s="7" t="s">
        <v>23782</v>
      </c>
      <c r="J59" s="115"/>
      <c r="K59" s="24"/>
      <c r="O59" s="6" t="str">
        <f t="shared" si="2"/>
        <v/>
      </c>
    </row>
    <row r="60" spans="1:15" ht="13.8">
      <c r="A60" s="114" t="s">
        <v>23783</v>
      </c>
      <c r="B60" s="115" t="s">
        <v>2935</v>
      </c>
      <c r="C60" s="115" t="s">
        <v>2936</v>
      </c>
      <c r="D60" s="115" t="s">
        <v>2937</v>
      </c>
      <c r="E60" s="115" t="s">
        <v>2938</v>
      </c>
      <c r="F60" s="115" t="s">
        <v>2939</v>
      </c>
      <c r="G60" s="5" t="s">
        <v>23784</v>
      </c>
      <c r="H60" s="7" t="s">
        <v>10711</v>
      </c>
      <c r="I60" s="7" t="s">
        <v>2942</v>
      </c>
      <c r="J60" s="115"/>
      <c r="K60" s="24"/>
      <c r="O60" s="6" t="str">
        <f t="shared" si="2"/>
        <v/>
      </c>
    </row>
    <row r="61" spans="1:15" ht="13.8">
      <c r="A61" s="114" t="s">
        <v>23785</v>
      </c>
      <c r="B61" s="115" t="s">
        <v>23786</v>
      </c>
      <c r="C61" s="115" t="s">
        <v>23787</v>
      </c>
      <c r="D61" s="115" t="s">
        <v>23788</v>
      </c>
      <c r="E61" s="115" t="s">
        <v>23789</v>
      </c>
      <c r="F61" s="115" t="s">
        <v>23790</v>
      </c>
      <c r="G61" s="5" t="s">
        <v>23791</v>
      </c>
      <c r="H61" s="7" t="s">
        <v>23792</v>
      </c>
      <c r="I61" s="7" t="s">
        <v>23793</v>
      </c>
      <c r="J61" s="115"/>
      <c r="K61" s="24"/>
      <c r="O61" s="6" t="str">
        <f t="shared" si="2"/>
        <v/>
      </c>
    </row>
    <row r="62" spans="1:15" ht="13.8">
      <c r="A62" s="122" t="s">
        <v>23794</v>
      </c>
      <c r="B62" s="115" t="s">
        <v>12764</v>
      </c>
      <c r="C62" s="115" t="s">
        <v>12765</v>
      </c>
      <c r="D62" s="87" t="s">
        <v>12766</v>
      </c>
      <c r="E62" s="87" t="s">
        <v>12767</v>
      </c>
      <c r="F62" s="87" t="s">
        <v>12768</v>
      </c>
      <c r="G62" s="5" t="s">
        <v>12769</v>
      </c>
      <c r="H62" s="7" t="s">
        <v>23795</v>
      </c>
      <c r="I62" s="7" t="s">
        <v>23796</v>
      </c>
      <c r="J62" s="115"/>
      <c r="K62" s="24"/>
      <c r="O62" s="6" t="str">
        <f t="shared" si="2"/>
        <v/>
      </c>
    </row>
    <row r="63" spans="1:15" ht="13.8">
      <c r="A63" s="122" t="s">
        <v>23797</v>
      </c>
      <c r="B63" s="115" t="s">
        <v>23798</v>
      </c>
      <c r="C63" s="115" t="s">
        <v>23799</v>
      </c>
      <c r="D63" s="115" t="s">
        <v>23800</v>
      </c>
      <c r="E63" s="115" t="s">
        <v>23801</v>
      </c>
      <c r="F63" s="115" t="s">
        <v>23802</v>
      </c>
      <c r="G63" s="5" t="s">
        <v>23803</v>
      </c>
      <c r="H63" s="7" t="s">
        <v>23804</v>
      </c>
      <c r="I63" s="7" t="s">
        <v>23805</v>
      </c>
      <c r="J63" s="115"/>
      <c r="K63" s="24"/>
      <c r="O63" s="6" t="str">
        <f t="shared" si="2"/>
        <v/>
      </c>
    </row>
    <row r="64" spans="1:15" ht="13.8">
      <c r="A64" s="123" t="s">
        <v>23806</v>
      </c>
      <c r="B64" s="115" t="s">
        <v>12773</v>
      </c>
      <c r="C64" s="115" t="s">
        <v>12774</v>
      </c>
      <c r="D64" s="48" t="s">
        <v>12775</v>
      </c>
      <c r="E64" s="87" t="s">
        <v>12776</v>
      </c>
      <c r="F64" s="87" t="s">
        <v>12777</v>
      </c>
      <c r="G64" s="5" t="s">
        <v>12778</v>
      </c>
      <c r="H64" s="7" t="s">
        <v>23807</v>
      </c>
      <c r="I64" s="7" t="s">
        <v>23808</v>
      </c>
      <c r="J64" s="115"/>
      <c r="K64" s="24"/>
      <c r="O64" s="6" t="str">
        <f t="shared" si="2"/>
        <v/>
      </c>
    </row>
    <row r="65" spans="1:15" ht="13.8">
      <c r="A65" s="123" t="s">
        <v>23809</v>
      </c>
      <c r="B65" s="115" t="s">
        <v>23810</v>
      </c>
      <c r="C65" s="115" t="s">
        <v>23811</v>
      </c>
      <c r="D65" s="115" t="s">
        <v>23812</v>
      </c>
      <c r="E65" s="115" t="s">
        <v>23813</v>
      </c>
      <c r="F65" s="115" t="s">
        <v>23814</v>
      </c>
      <c r="G65" s="5" t="s">
        <v>23815</v>
      </c>
      <c r="H65" s="7" t="s">
        <v>23816</v>
      </c>
      <c r="I65" s="7" t="s">
        <v>23817</v>
      </c>
      <c r="J65" s="115"/>
      <c r="K65" s="24"/>
      <c r="O65" s="6" t="str">
        <f t="shared" si="2"/>
        <v/>
      </c>
    </row>
    <row r="66" spans="1:15" ht="13.8">
      <c r="A66" s="114" t="s">
        <v>23818</v>
      </c>
      <c r="B66" s="115" t="s">
        <v>10098</v>
      </c>
      <c r="C66" s="115" t="s">
        <v>23819</v>
      </c>
      <c r="D66" s="115" t="s">
        <v>10100</v>
      </c>
      <c r="E66" s="115" t="s">
        <v>10101</v>
      </c>
      <c r="F66" s="115" t="s">
        <v>10102</v>
      </c>
      <c r="G66" s="5" t="s">
        <v>10103</v>
      </c>
      <c r="H66" s="7" t="s">
        <v>10104</v>
      </c>
      <c r="I66" s="7" t="s">
        <v>10105</v>
      </c>
      <c r="J66" s="115"/>
      <c r="K66" s="24"/>
      <c r="O66" s="6" t="str">
        <f t="shared" si="2"/>
        <v/>
      </c>
    </row>
    <row r="67" spans="1:15" ht="13.8">
      <c r="A67" s="114" t="s">
        <v>23820</v>
      </c>
      <c r="B67" s="115" t="s">
        <v>23821</v>
      </c>
      <c r="C67" s="115" t="s">
        <v>23822</v>
      </c>
      <c r="D67" s="115" t="s">
        <v>23823</v>
      </c>
      <c r="E67" s="115" t="s">
        <v>23824</v>
      </c>
      <c r="F67" s="115" t="s">
        <v>23825</v>
      </c>
      <c r="G67" s="5" t="s">
        <v>23826</v>
      </c>
      <c r="H67" s="7" t="s">
        <v>23827</v>
      </c>
      <c r="I67" s="7" t="s">
        <v>23828</v>
      </c>
      <c r="J67" s="115"/>
      <c r="K67" s="24"/>
      <c r="O67" s="6" t="str">
        <f t="shared" si="2"/>
        <v/>
      </c>
    </row>
    <row r="68" spans="1:15" ht="13.8">
      <c r="A68" s="114" t="s">
        <v>23829</v>
      </c>
      <c r="B68" s="115" t="s">
        <v>12740</v>
      </c>
      <c r="C68" s="115" t="s">
        <v>12740</v>
      </c>
      <c r="D68" s="115" t="s">
        <v>12740</v>
      </c>
      <c r="E68" s="115" t="s">
        <v>12740</v>
      </c>
      <c r="F68" s="115" t="s">
        <v>12740</v>
      </c>
      <c r="G68" s="5" t="s">
        <v>12741</v>
      </c>
      <c r="H68" s="7" t="s">
        <v>23830</v>
      </c>
      <c r="I68" s="7" t="s">
        <v>23831</v>
      </c>
      <c r="J68" s="62"/>
      <c r="K68" s="116"/>
    </row>
    <row r="69" spans="1:15" ht="13.8">
      <c r="A69" s="114" t="s">
        <v>23832</v>
      </c>
      <c r="B69" s="115" t="s">
        <v>23833</v>
      </c>
      <c r="C69" s="115" t="s">
        <v>23834</v>
      </c>
      <c r="D69" s="87" t="s">
        <v>23835</v>
      </c>
      <c r="E69" s="87" t="s">
        <v>23836</v>
      </c>
      <c r="F69" s="87" t="s">
        <v>23837</v>
      </c>
      <c r="G69" s="5" t="s">
        <v>23838</v>
      </c>
      <c r="H69" s="7" t="s">
        <v>23839</v>
      </c>
      <c r="I69" s="7" t="s">
        <v>23840</v>
      </c>
      <c r="J69" s="62"/>
      <c r="K69" s="116"/>
      <c r="O69" s="6" t="str">
        <f t="shared" ref="O69:O74" si="3">IF(B69=H69,"xx","")</f>
        <v/>
      </c>
    </row>
    <row r="70" spans="1:15" ht="13.8">
      <c r="A70" s="114" t="s">
        <v>23841</v>
      </c>
      <c r="B70" s="115" t="s">
        <v>23842</v>
      </c>
      <c r="C70" s="115" t="s">
        <v>2032</v>
      </c>
      <c r="D70" s="115" t="s">
        <v>2033</v>
      </c>
      <c r="E70" s="115" t="s">
        <v>2034</v>
      </c>
      <c r="F70" s="115" t="s">
        <v>2035</v>
      </c>
      <c r="G70" s="5" t="s">
        <v>2036</v>
      </c>
      <c r="H70" s="7" t="s">
        <v>2037</v>
      </c>
      <c r="I70" s="7" t="s">
        <v>2038</v>
      </c>
      <c r="J70" s="62"/>
      <c r="K70" s="116"/>
      <c r="O70" s="6" t="str">
        <f t="shared" si="3"/>
        <v/>
      </c>
    </row>
    <row r="71" spans="1:15" ht="13.8">
      <c r="A71" s="114" t="s">
        <v>23843</v>
      </c>
      <c r="B71" s="115" t="s">
        <v>23844</v>
      </c>
      <c r="C71" s="115" t="s">
        <v>23845</v>
      </c>
      <c r="D71" s="115" t="s">
        <v>23846</v>
      </c>
      <c r="E71" s="115" t="s">
        <v>23847</v>
      </c>
      <c r="F71" s="115" t="s">
        <v>23848</v>
      </c>
      <c r="G71" s="5" t="s">
        <v>23849</v>
      </c>
      <c r="H71" s="7" t="s">
        <v>23850</v>
      </c>
      <c r="I71" s="7" t="s">
        <v>23851</v>
      </c>
      <c r="J71" s="62"/>
      <c r="K71" s="116"/>
      <c r="O71" s="6" t="str">
        <f t="shared" si="3"/>
        <v/>
      </c>
    </row>
    <row r="72" spans="1:15" ht="13.8">
      <c r="A72" s="114" t="s">
        <v>23852</v>
      </c>
      <c r="B72" s="115" t="s">
        <v>23853</v>
      </c>
      <c r="C72" s="115" t="s">
        <v>23853</v>
      </c>
      <c r="D72" s="115" t="s">
        <v>14478</v>
      </c>
      <c r="E72" s="115" t="s">
        <v>23854</v>
      </c>
      <c r="F72" s="115" t="s">
        <v>23853</v>
      </c>
      <c r="G72" s="5" t="s">
        <v>23855</v>
      </c>
      <c r="H72" s="7" t="s">
        <v>23856</v>
      </c>
      <c r="I72" s="7" t="s">
        <v>23857</v>
      </c>
      <c r="J72" s="115"/>
      <c r="K72" s="24"/>
      <c r="O72" s="6" t="str">
        <f t="shared" si="3"/>
        <v/>
      </c>
    </row>
    <row r="73" spans="1:15" ht="13.8">
      <c r="A73" s="114" t="s">
        <v>23858</v>
      </c>
      <c r="B73" s="115" t="s">
        <v>23853</v>
      </c>
      <c r="C73" s="115" t="s">
        <v>23853</v>
      </c>
      <c r="D73" s="115" t="s">
        <v>23853</v>
      </c>
      <c r="E73" s="115" t="s">
        <v>23854</v>
      </c>
      <c r="F73" s="115" t="s">
        <v>23859</v>
      </c>
      <c r="G73" s="5" t="s">
        <v>23855</v>
      </c>
      <c r="H73" s="7" t="s">
        <v>23856</v>
      </c>
      <c r="I73" s="7" t="s">
        <v>23857</v>
      </c>
      <c r="J73" s="115"/>
      <c r="K73" s="24"/>
      <c r="O73" s="6" t="str">
        <f t="shared" si="3"/>
        <v/>
      </c>
    </row>
    <row r="74" spans="1:15" ht="13.8">
      <c r="A74" s="114" t="s">
        <v>23860</v>
      </c>
      <c r="B74" s="115" t="s">
        <v>23861</v>
      </c>
      <c r="C74" s="115" t="s">
        <v>23862</v>
      </c>
      <c r="D74" s="115" t="s">
        <v>23863</v>
      </c>
      <c r="E74" s="115" t="s">
        <v>23864</v>
      </c>
      <c r="F74" s="115" t="s">
        <v>23865</v>
      </c>
      <c r="G74" s="5" t="s">
        <v>23866</v>
      </c>
      <c r="H74" s="7" t="s">
        <v>23867</v>
      </c>
      <c r="I74" s="7" t="s">
        <v>23868</v>
      </c>
      <c r="J74" s="115"/>
      <c r="K74" s="24"/>
      <c r="O74" s="6" t="str">
        <f t="shared" si="3"/>
        <v/>
      </c>
    </row>
    <row r="75" spans="1:15" ht="13.8">
      <c r="A75" s="114" t="s">
        <v>23869</v>
      </c>
      <c r="B75" s="115" t="s">
        <v>23741</v>
      </c>
      <c r="C75" s="115" t="s">
        <v>23741</v>
      </c>
      <c r="D75" s="115" t="s">
        <v>23741</v>
      </c>
      <c r="E75" s="115" t="s">
        <v>23741</v>
      </c>
      <c r="F75" s="115" t="s">
        <v>23741</v>
      </c>
      <c r="G75" s="5" t="s">
        <v>23741</v>
      </c>
      <c r="H75" s="7" t="s">
        <v>23741</v>
      </c>
      <c r="I75" s="7" t="s">
        <v>23741</v>
      </c>
      <c r="J75" s="115"/>
      <c r="K75" s="24"/>
    </row>
    <row r="76" spans="1:15" ht="13.8">
      <c r="A76" s="114" t="s">
        <v>23870</v>
      </c>
      <c r="B76" s="115" t="s">
        <v>19505</v>
      </c>
      <c r="C76" s="115" t="s">
        <v>16821</v>
      </c>
      <c r="D76" s="115" t="s">
        <v>16822</v>
      </c>
      <c r="E76" s="115" t="s">
        <v>16823</v>
      </c>
      <c r="F76" s="115" t="s">
        <v>19506</v>
      </c>
      <c r="G76" s="5" t="s">
        <v>5397</v>
      </c>
      <c r="H76" s="7" t="s">
        <v>16824</v>
      </c>
      <c r="I76" s="7" t="s">
        <v>23871</v>
      </c>
      <c r="J76" s="115"/>
      <c r="K76" s="24"/>
      <c r="O76" s="6" t="str">
        <f t="shared" ref="O76:O107" si="4">IF(B76=H76,"xx","")</f>
        <v/>
      </c>
    </row>
    <row r="77" spans="1:15" ht="13.8">
      <c r="A77" s="114" t="s">
        <v>23872</v>
      </c>
      <c r="B77" s="115" t="s">
        <v>23873</v>
      </c>
      <c r="C77" s="115" t="s">
        <v>23874</v>
      </c>
      <c r="D77" s="115" t="s">
        <v>23875</v>
      </c>
      <c r="E77" s="115" t="s">
        <v>23876</v>
      </c>
      <c r="F77" s="115" t="s">
        <v>23877</v>
      </c>
      <c r="G77" s="5" t="s">
        <v>23878</v>
      </c>
      <c r="H77" s="7" t="s">
        <v>23879</v>
      </c>
      <c r="I77" s="7" t="s">
        <v>23880</v>
      </c>
      <c r="J77" s="115"/>
      <c r="K77" s="24"/>
      <c r="O77" s="6" t="str">
        <f t="shared" si="4"/>
        <v/>
      </c>
    </row>
    <row r="78" spans="1:15" ht="13.8">
      <c r="A78" s="124" t="s">
        <v>23881</v>
      </c>
      <c r="B78" s="115" t="s">
        <v>12393</v>
      </c>
      <c r="C78" s="115" t="s">
        <v>14273</v>
      </c>
      <c r="D78" s="115" t="s">
        <v>12393</v>
      </c>
      <c r="E78" s="115" t="s">
        <v>12394</v>
      </c>
      <c r="F78" s="115" t="s">
        <v>12395</v>
      </c>
      <c r="G78" s="5" t="s">
        <v>12396</v>
      </c>
      <c r="H78" s="7" t="s">
        <v>12397</v>
      </c>
      <c r="I78" s="7" t="s">
        <v>4533</v>
      </c>
      <c r="J78" s="115"/>
      <c r="K78" s="24"/>
      <c r="L78" s="13"/>
      <c r="O78" s="6" t="str">
        <f t="shared" si="4"/>
        <v/>
      </c>
    </row>
    <row r="79" spans="1:15" ht="13.8">
      <c r="A79" s="124" t="s">
        <v>23882</v>
      </c>
      <c r="B79" s="115" t="s">
        <v>23883</v>
      </c>
      <c r="C79" s="115" t="s">
        <v>23884</v>
      </c>
      <c r="D79" s="115" t="s">
        <v>23885</v>
      </c>
      <c r="E79" s="115" t="s">
        <v>23886</v>
      </c>
      <c r="F79" s="115" t="s">
        <v>23887</v>
      </c>
      <c r="G79" s="5" t="s">
        <v>23888</v>
      </c>
      <c r="H79" s="7" t="s">
        <v>23889</v>
      </c>
      <c r="I79" s="7" t="s">
        <v>23890</v>
      </c>
      <c r="J79" s="115"/>
      <c r="K79" s="24"/>
      <c r="O79" s="6" t="str">
        <f t="shared" si="4"/>
        <v/>
      </c>
    </row>
    <row r="80" spans="1:15" ht="13.8">
      <c r="A80" s="118" t="s">
        <v>23891</v>
      </c>
      <c r="B80" s="115" t="s">
        <v>23892</v>
      </c>
      <c r="C80" s="115" t="s">
        <v>23893</v>
      </c>
      <c r="D80" s="115" t="s">
        <v>23894</v>
      </c>
      <c r="E80" s="115" t="s">
        <v>23895</v>
      </c>
      <c r="F80" s="115" t="s">
        <v>23896</v>
      </c>
      <c r="G80" s="5" t="s">
        <v>23897</v>
      </c>
      <c r="H80" s="7" t="s">
        <v>23898</v>
      </c>
      <c r="I80" s="7" t="s">
        <v>23899</v>
      </c>
      <c r="J80" s="115"/>
      <c r="K80" s="24"/>
      <c r="L80" s="13"/>
      <c r="O80" s="6" t="str">
        <f t="shared" si="4"/>
        <v/>
      </c>
    </row>
    <row r="81" spans="1:15" ht="13.8">
      <c r="A81" s="124" t="s">
        <v>23900</v>
      </c>
      <c r="B81" s="115" t="s">
        <v>23901</v>
      </c>
      <c r="C81" s="115" t="s">
        <v>23902</v>
      </c>
      <c r="D81" s="115" t="s">
        <v>23903</v>
      </c>
      <c r="E81" s="115" t="s">
        <v>23904</v>
      </c>
      <c r="F81" s="115" t="s">
        <v>23905</v>
      </c>
      <c r="G81" s="5" t="s">
        <v>23906</v>
      </c>
      <c r="H81" s="7" t="s">
        <v>23907</v>
      </c>
      <c r="I81" s="7" t="s">
        <v>23908</v>
      </c>
      <c r="J81" s="62"/>
      <c r="K81" s="116"/>
      <c r="O81" s="6" t="str">
        <f t="shared" si="4"/>
        <v/>
      </c>
    </row>
    <row r="82" spans="1:15" ht="13.8">
      <c r="A82" s="124" t="s">
        <v>23909</v>
      </c>
      <c r="B82" s="115" t="s">
        <v>23910</v>
      </c>
      <c r="C82" s="115" t="s">
        <v>23911</v>
      </c>
      <c r="D82" s="115" t="s">
        <v>23912</v>
      </c>
      <c r="E82" s="115" t="s">
        <v>23913</v>
      </c>
      <c r="F82" s="115" t="s">
        <v>23914</v>
      </c>
      <c r="G82" s="5" t="s">
        <v>23915</v>
      </c>
      <c r="H82" s="7" t="s">
        <v>23916</v>
      </c>
      <c r="I82" s="7" t="s">
        <v>23917</v>
      </c>
      <c r="J82" s="62"/>
      <c r="K82" s="116"/>
      <c r="O82" s="6" t="str">
        <f t="shared" si="4"/>
        <v/>
      </c>
    </row>
    <row r="83" spans="1:15" ht="13.8">
      <c r="A83" s="114" t="s">
        <v>23918</v>
      </c>
      <c r="B83" s="115" t="s">
        <v>23919</v>
      </c>
      <c r="C83" s="115" t="s">
        <v>23920</v>
      </c>
      <c r="D83" s="115" t="s">
        <v>23921</v>
      </c>
      <c r="E83" s="115" t="s">
        <v>23922</v>
      </c>
      <c r="F83" s="115" t="s">
        <v>23923</v>
      </c>
      <c r="G83" s="5" t="s">
        <v>23924</v>
      </c>
      <c r="H83" s="7" t="s">
        <v>23925</v>
      </c>
      <c r="I83" s="7" t="s">
        <v>23926</v>
      </c>
      <c r="J83" s="115"/>
      <c r="K83" s="24"/>
      <c r="O83" s="6" t="str">
        <f t="shared" si="4"/>
        <v/>
      </c>
    </row>
    <row r="84" spans="1:15" ht="13.8">
      <c r="A84" s="114" t="s">
        <v>23927</v>
      </c>
      <c r="B84" s="115" t="s">
        <v>23928</v>
      </c>
      <c r="C84" s="115" t="s">
        <v>23929</v>
      </c>
      <c r="D84" s="115" t="s">
        <v>23930</v>
      </c>
      <c r="E84" s="115" t="s">
        <v>23931</v>
      </c>
      <c r="F84" s="115" t="s">
        <v>23932</v>
      </c>
      <c r="G84" s="5" t="s">
        <v>23933</v>
      </c>
      <c r="H84" s="7" t="s">
        <v>23934</v>
      </c>
      <c r="I84" s="7" t="s">
        <v>23935</v>
      </c>
      <c r="J84" s="115"/>
      <c r="K84" s="24"/>
      <c r="O84" s="6" t="str">
        <f t="shared" si="4"/>
        <v/>
      </c>
    </row>
    <row r="85" spans="1:15" ht="13.8">
      <c r="A85" s="114" t="s">
        <v>23936</v>
      </c>
      <c r="B85" s="115" t="s">
        <v>23937</v>
      </c>
      <c r="C85" s="115" t="s">
        <v>23938</v>
      </c>
      <c r="D85" s="115" t="s">
        <v>23939</v>
      </c>
      <c r="E85" s="115" t="s">
        <v>23940</v>
      </c>
      <c r="F85" s="115" t="s">
        <v>23941</v>
      </c>
      <c r="G85" s="5" t="s">
        <v>23942</v>
      </c>
      <c r="H85" s="7" t="s">
        <v>23943</v>
      </c>
      <c r="I85" s="7" t="s">
        <v>23944</v>
      </c>
      <c r="J85" s="62"/>
      <c r="K85" s="116"/>
      <c r="O85" s="6" t="str">
        <f t="shared" si="4"/>
        <v/>
      </c>
    </row>
    <row r="86" spans="1:15" ht="13.8">
      <c r="A86" s="114" t="s">
        <v>23945</v>
      </c>
      <c r="B86" s="115" t="s">
        <v>23705</v>
      </c>
      <c r="C86" s="115" t="s">
        <v>23706</v>
      </c>
      <c r="D86" s="115" t="s">
        <v>23707</v>
      </c>
      <c r="E86" s="115" t="s">
        <v>23708</v>
      </c>
      <c r="F86" s="115" t="s">
        <v>23709</v>
      </c>
      <c r="G86" s="5" t="s">
        <v>23710</v>
      </c>
      <c r="H86" s="7" t="s">
        <v>8656</v>
      </c>
      <c r="I86" s="7" t="s">
        <v>23711</v>
      </c>
      <c r="J86" s="62"/>
      <c r="K86" s="116"/>
      <c r="O86" s="6" t="str">
        <f t="shared" si="4"/>
        <v/>
      </c>
    </row>
    <row r="87" spans="1:15" ht="13.8">
      <c r="A87" s="114" t="s">
        <v>23946</v>
      </c>
      <c r="B87" s="115" t="s">
        <v>23947</v>
      </c>
      <c r="C87" s="115" t="s">
        <v>23948</v>
      </c>
      <c r="D87" s="115" t="s">
        <v>23949</v>
      </c>
      <c r="E87" s="115" t="s">
        <v>23950</v>
      </c>
      <c r="F87" s="115" t="s">
        <v>23951</v>
      </c>
      <c r="G87" s="5" t="s">
        <v>23952</v>
      </c>
      <c r="H87" s="7" t="s">
        <v>23953</v>
      </c>
      <c r="I87" s="7" t="s">
        <v>23954</v>
      </c>
      <c r="J87" s="62"/>
      <c r="K87" s="116"/>
      <c r="O87" s="6" t="str">
        <f t="shared" si="4"/>
        <v/>
      </c>
    </row>
    <row r="88" spans="1:15" ht="13.8">
      <c r="A88" s="114" t="s">
        <v>23955</v>
      </c>
      <c r="B88" s="115" t="s">
        <v>23937</v>
      </c>
      <c r="C88" s="115" t="s">
        <v>23938</v>
      </c>
      <c r="D88" s="115" t="s">
        <v>23939</v>
      </c>
      <c r="E88" s="115" t="s">
        <v>23940</v>
      </c>
      <c r="F88" s="115" t="s">
        <v>23941</v>
      </c>
      <c r="G88" s="5" t="s">
        <v>23942</v>
      </c>
      <c r="H88" s="7" t="s">
        <v>23943</v>
      </c>
      <c r="I88" s="7" t="s">
        <v>23944</v>
      </c>
      <c r="J88" s="62"/>
      <c r="K88" s="116"/>
      <c r="O88" s="6" t="str">
        <f t="shared" si="4"/>
        <v/>
      </c>
    </row>
    <row r="89" spans="1:15" ht="13.8">
      <c r="A89" s="114" t="s">
        <v>23956</v>
      </c>
      <c r="B89" s="115" t="s">
        <v>23957</v>
      </c>
      <c r="C89" s="115" t="s">
        <v>23958</v>
      </c>
      <c r="D89" s="115" t="s">
        <v>23959</v>
      </c>
      <c r="E89" s="115" t="s">
        <v>23960</v>
      </c>
      <c r="F89" s="115" t="s">
        <v>23961</v>
      </c>
      <c r="G89" s="5" t="s">
        <v>23962</v>
      </c>
      <c r="H89" s="7" t="s">
        <v>23963</v>
      </c>
      <c r="I89" s="7" t="s">
        <v>23960</v>
      </c>
      <c r="J89" s="62"/>
      <c r="K89" s="116"/>
      <c r="O89" s="6" t="str">
        <f t="shared" si="4"/>
        <v/>
      </c>
    </row>
    <row r="90" spans="1:15" ht="13.8">
      <c r="A90" s="114" t="s">
        <v>23964</v>
      </c>
      <c r="B90" s="115" t="s">
        <v>23965</v>
      </c>
      <c r="C90" s="115" t="s">
        <v>23966</v>
      </c>
      <c r="D90" s="115" t="s">
        <v>23967</v>
      </c>
      <c r="E90" s="115" t="s">
        <v>23968</v>
      </c>
      <c r="F90" s="115" t="s">
        <v>23969</v>
      </c>
      <c r="G90" s="5" t="s">
        <v>23970</v>
      </c>
      <c r="H90" s="7" t="s">
        <v>23971</v>
      </c>
      <c r="I90" s="7" t="s">
        <v>23972</v>
      </c>
      <c r="J90" s="62"/>
      <c r="K90" s="116"/>
      <c r="O90" s="6" t="str">
        <f t="shared" si="4"/>
        <v/>
      </c>
    </row>
    <row r="91" spans="1:15" ht="13.8">
      <c r="A91" s="114" t="s">
        <v>23973</v>
      </c>
      <c r="B91" s="115" t="s">
        <v>23937</v>
      </c>
      <c r="C91" s="115" t="s">
        <v>23938</v>
      </c>
      <c r="D91" s="115" t="s">
        <v>23939</v>
      </c>
      <c r="E91" s="115" t="s">
        <v>23940</v>
      </c>
      <c r="F91" s="115" t="s">
        <v>23941</v>
      </c>
      <c r="G91" s="5" t="s">
        <v>23942</v>
      </c>
      <c r="H91" s="7" t="s">
        <v>23943</v>
      </c>
      <c r="I91" s="7" t="s">
        <v>23944</v>
      </c>
      <c r="J91" s="62"/>
      <c r="K91" s="116"/>
      <c r="O91" s="6" t="str">
        <f t="shared" si="4"/>
        <v/>
      </c>
    </row>
    <row r="92" spans="1:15" ht="13.8">
      <c r="A92" s="121" t="s">
        <v>23974</v>
      </c>
      <c r="B92" s="115" t="s">
        <v>23975</v>
      </c>
      <c r="C92" s="115" t="s">
        <v>23976</v>
      </c>
      <c r="D92" s="115" t="s">
        <v>23977</v>
      </c>
      <c r="E92" s="115" t="s">
        <v>23978</v>
      </c>
      <c r="F92" s="115" t="s">
        <v>23979</v>
      </c>
      <c r="G92" s="5" t="s">
        <v>23980</v>
      </c>
      <c r="H92" s="7" t="s">
        <v>23981</v>
      </c>
      <c r="I92" s="7" t="s">
        <v>23982</v>
      </c>
      <c r="J92" s="62"/>
      <c r="K92" s="116"/>
      <c r="O92" s="6" t="str">
        <f t="shared" si="4"/>
        <v/>
      </c>
    </row>
    <row r="93" spans="1:15" ht="13.8">
      <c r="A93" s="121" t="s">
        <v>23983</v>
      </c>
      <c r="B93" s="115" t="s">
        <v>23984</v>
      </c>
      <c r="C93" s="115" t="s">
        <v>23985</v>
      </c>
      <c r="D93" s="115" t="s">
        <v>23986</v>
      </c>
      <c r="E93" s="115" t="s">
        <v>23987</v>
      </c>
      <c r="F93" s="115" t="s">
        <v>23988</v>
      </c>
      <c r="G93" s="5" t="s">
        <v>23989</v>
      </c>
      <c r="H93" s="7" t="s">
        <v>23990</v>
      </c>
      <c r="I93" s="7" t="s">
        <v>23991</v>
      </c>
      <c r="J93" s="62"/>
      <c r="K93" s="116"/>
      <c r="O93" s="6" t="str">
        <f t="shared" si="4"/>
        <v/>
      </c>
    </row>
    <row r="94" spans="1:15" ht="13.8">
      <c r="A94" s="114" t="s">
        <v>23992</v>
      </c>
      <c r="B94" s="115" t="s">
        <v>23937</v>
      </c>
      <c r="C94" s="115" t="s">
        <v>23938</v>
      </c>
      <c r="D94" s="115" t="s">
        <v>23939</v>
      </c>
      <c r="E94" s="115" t="s">
        <v>23940</v>
      </c>
      <c r="F94" s="115" t="s">
        <v>23941</v>
      </c>
      <c r="G94" s="5" t="s">
        <v>23942</v>
      </c>
      <c r="H94" s="7" t="s">
        <v>23943</v>
      </c>
      <c r="I94" s="7" t="s">
        <v>23944</v>
      </c>
      <c r="J94" s="62"/>
      <c r="K94" s="116"/>
      <c r="O94" s="6" t="str">
        <f t="shared" si="4"/>
        <v/>
      </c>
    </row>
    <row r="95" spans="1:15" ht="13.8">
      <c r="A95" s="114" t="s">
        <v>23993</v>
      </c>
      <c r="B95" s="115" t="s">
        <v>23994</v>
      </c>
      <c r="C95" s="115" t="s">
        <v>23995</v>
      </c>
      <c r="D95" s="115" t="s">
        <v>23996</v>
      </c>
      <c r="E95" s="115" t="s">
        <v>23997</v>
      </c>
      <c r="F95" s="115" t="s">
        <v>23998</v>
      </c>
      <c r="G95" s="5" t="s">
        <v>23999</v>
      </c>
      <c r="H95" s="7" t="s">
        <v>24000</v>
      </c>
      <c r="I95" s="7" t="s">
        <v>24001</v>
      </c>
      <c r="J95" s="62"/>
      <c r="K95" s="116"/>
      <c r="O95" s="6" t="str">
        <f t="shared" si="4"/>
        <v/>
      </c>
    </row>
    <row r="96" spans="1:15" ht="13.8">
      <c r="A96" s="114" t="s">
        <v>24002</v>
      </c>
      <c r="B96" s="115" t="s">
        <v>24003</v>
      </c>
      <c r="C96" s="115" t="s">
        <v>24004</v>
      </c>
      <c r="D96" s="115" t="s">
        <v>24005</v>
      </c>
      <c r="E96" s="115" t="s">
        <v>24006</v>
      </c>
      <c r="F96" s="115" t="s">
        <v>24007</v>
      </c>
      <c r="G96" s="5" t="s">
        <v>24008</v>
      </c>
      <c r="H96" s="7" t="s">
        <v>24009</v>
      </c>
      <c r="I96" s="7" t="s">
        <v>24010</v>
      </c>
      <c r="J96" s="62"/>
      <c r="K96" s="116"/>
      <c r="O96" s="6" t="str">
        <f t="shared" si="4"/>
        <v/>
      </c>
    </row>
    <row r="97" spans="1:15" ht="13.8">
      <c r="A97" s="114" t="s">
        <v>24011</v>
      </c>
      <c r="B97" s="115" t="s">
        <v>12393</v>
      </c>
      <c r="C97" s="115" t="s">
        <v>14273</v>
      </c>
      <c r="D97" s="115" t="s">
        <v>12393</v>
      </c>
      <c r="E97" s="115" t="s">
        <v>12394</v>
      </c>
      <c r="F97" s="115" t="s">
        <v>12395</v>
      </c>
      <c r="G97" s="5" t="s">
        <v>12396</v>
      </c>
      <c r="H97" s="7" t="s">
        <v>12397</v>
      </c>
      <c r="I97" s="7" t="s">
        <v>4533</v>
      </c>
      <c r="J97" s="116"/>
      <c r="K97" s="116"/>
      <c r="O97" s="6" t="str">
        <f t="shared" si="4"/>
        <v/>
      </c>
    </row>
    <row r="98" spans="1:15" ht="13.8">
      <c r="A98" s="114" t="s">
        <v>24012</v>
      </c>
      <c r="B98" s="115" t="s">
        <v>24013</v>
      </c>
      <c r="C98" s="115" t="s">
        <v>24014</v>
      </c>
      <c r="D98" s="115" t="s">
        <v>24015</v>
      </c>
      <c r="E98" s="115" t="s">
        <v>24016</v>
      </c>
      <c r="F98" s="115" t="s">
        <v>24017</v>
      </c>
      <c r="G98" s="5" t="s">
        <v>24018</v>
      </c>
      <c r="H98" s="7" t="s">
        <v>24019</v>
      </c>
      <c r="I98" s="7" t="s">
        <v>24020</v>
      </c>
      <c r="J98" s="62"/>
      <c r="K98" s="116"/>
      <c r="O98" s="6" t="str">
        <f t="shared" si="4"/>
        <v/>
      </c>
    </row>
    <row r="99" spans="1:15" ht="13.8">
      <c r="A99" s="114" t="s">
        <v>24021</v>
      </c>
      <c r="B99" s="115" t="s">
        <v>24022</v>
      </c>
      <c r="C99" s="115" t="s">
        <v>24023</v>
      </c>
      <c r="D99" s="115" t="s">
        <v>24024</v>
      </c>
      <c r="E99" s="115" t="s">
        <v>24025</v>
      </c>
      <c r="F99" s="115" t="s">
        <v>24026</v>
      </c>
      <c r="G99" s="5" t="s">
        <v>24027</v>
      </c>
      <c r="H99" s="7" t="s">
        <v>24028</v>
      </c>
      <c r="I99" s="7" t="s">
        <v>24029</v>
      </c>
      <c r="J99" s="62"/>
      <c r="K99" s="116"/>
      <c r="O99" s="6" t="str">
        <f t="shared" si="4"/>
        <v/>
      </c>
    </row>
    <row r="100" spans="1:15" ht="13.8">
      <c r="A100" s="114" t="s">
        <v>24030</v>
      </c>
      <c r="B100" s="115" t="s">
        <v>12393</v>
      </c>
      <c r="C100" s="115" t="s">
        <v>14273</v>
      </c>
      <c r="D100" s="115" t="s">
        <v>12393</v>
      </c>
      <c r="E100" s="115" t="s">
        <v>12394</v>
      </c>
      <c r="F100" s="115" t="s">
        <v>12395</v>
      </c>
      <c r="G100" s="5" t="s">
        <v>12396</v>
      </c>
      <c r="H100" s="7" t="s">
        <v>12397</v>
      </c>
      <c r="I100" s="7" t="s">
        <v>4533</v>
      </c>
      <c r="J100" s="115"/>
      <c r="K100" s="24"/>
      <c r="L100" s="13"/>
      <c r="O100" s="6" t="str">
        <f t="shared" si="4"/>
        <v/>
      </c>
    </row>
    <row r="101" spans="1:15" ht="13.8">
      <c r="A101" s="114" t="s">
        <v>24031</v>
      </c>
      <c r="B101" s="115" t="s">
        <v>15197</v>
      </c>
      <c r="C101" s="115" t="s">
        <v>15198</v>
      </c>
      <c r="D101" s="115" t="s">
        <v>15199</v>
      </c>
      <c r="E101" s="115" t="s">
        <v>24032</v>
      </c>
      <c r="F101" s="115" t="s">
        <v>15200</v>
      </c>
      <c r="G101" s="5" t="s">
        <v>15201</v>
      </c>
      <c r="H101" s="7" t="s">
        <v>15202</v>
      </c>
      <c r="I101" s="7" t="s">
        <v>24033</v>
      </c>
      <c r="J101" s="115"/>
      <c r="K101" s="24"/>
      <c r="O101" s="6" t="str">
        <f t="shared" si="4"/>
        <v/>
      </c>
    </row>
    <row r="102" spans="1:15" ht="13.8">
      <c r="A102" s="118" t="s">
        <v>24034</v>
      </c>
      <c r="B102" s="115" t="s">
        <v>24035</v>
      </c>
      <c r="C102" s="115" t="s">
        <v>24036</v>
      </c>
      <c r="D102" s="115" t="s">
        <v>24037</v>
      </c>
      <c r="E102" s="115" t="s">
        <v>24038</v>
      </c>
      <c r="F102" s="115" t="s">
        <v>24039</v>
      </c>
      <c r="G102" s="5" t="s">
        <v>24040</v>
      </c>
      <c r="H102" s="7" t="s">
        <v>24041</v>
      </c>
      <c r="I102" s="7" t="s">
        <v>24042</v>
      </c>
      <c r="J102" s="115"/>
      <c r="K102" s="24"/>
      <c r="O102" s="6" t="str">
        <f t="shared" si="4"/>
        <v/>
      </c>
    </row>
    <row r="103" spans="1:15" ht="13.8">
      <c r="A103" s="114" t="s">
        <v>24043</v>
      </c>
      <c r="B103" s="115" t="s">
        <v>15197</v>
      </c>
      <c r="C103" s="115" t="s">
        <v>15198</v>
      </c>
      <c r="D103" s="115" t="s">
        <v>15199</v>
      </c>
      <c r="E103" s="115" t="s">
        <v>24032</v>
      </c>
      <c r="F103" s="115" t="s">
        <v>15200</v>
      </c>
      <c r="G103" s="5" t="s">
        <v>15201</v>
      </c>
      <c r="H103" s="7" t="s">
        <v>15202</v>
      </c>
      <c r="I103" s="7" t="s">
        <v>24033</v>
      </c>
      <c r="J103" s="115"/>
      <c r="K103" s="24"/>
      <c r="L103" s="13"/>
      <c r="O103" s="6" t="str">
        <f t="shared" si="4"/>
        <v/>
      </c>
    </row>
    <row r="104" spans="1:15" ht="13.8">
      <c r="A104" s="118" t="s">
        <v>24044</v>
      </c>
      <c r="B104" s="115" t="s">
        <v>24045</v>
      </c>
      <c r="C104" s="115" t="s">
        <v>24046</v>
      </c>
      <c r="D104" s="115" t="s">
        <v>24047</v>
      </c>
      <c r="E104" s="115" t="s">
        <v>24048</v>
      </c>
      <c r="F104" s="115" t="s">
        <v>24049</v>
      </c>
      <c r="G104" s="5" t="s">
        <v>24050</v>
      </c>
      <c r="H104" s="7" t="s">
        <v>24051</v>
      </c>
      <c r="I104" s="7" t="s">
        <v>24052</v>
      </c>
      <c r="J104" s="115"/>
      <c r="K104" s="24"/>
      <c r="L104" s="13"/>
      <c r="O104" s="6" t="str">
        <f t="shared" si="4"/>
        <v/>
      </c>
    </row>
    <row r="105" spans="1:15" ht="13.8">
      <c r="A105" s="114" t="s">
        <v>24053</v>
      </c>
      <c r="B105" s="115" t="s">
        <v>12393</v>
      </c>
      <c r="C105" s="115" t="s">
        <v>14273</v>
      </c>
      <c r="D105" s="115" t="s">
        <v>12393</v>
      </c>
      <c r="E105" s="115" t="s">
        <v>12394</v>
      </c>
      <c r="F105" s="115" t="s">
        <v>12395</v>
      </c>
      <c r="G105" s="5" t="s">
        <v>12396</v>
      </c>
      <c r="H105" s="7" t="s">
        <v>12397</v>
      </c>
      <c r="I105" s="7" t="s">
        <v>4533</v>
      </c>
      <c r="J105" s="115"/>
      <c r="K105" s="24"/>
      <c r="L105" s="13"/>
      <c r="O105" s="6" t="str">
        <f t="shared" si="4"/>
        <v/>
      </c>
    </row>
    <row r="106" spans="1:15" ht="13.8">
      <c r="A106" s="114" t="s">
        <v>24054</v>
      </c>
      <c r="B106" s="115" t="s">
        <v>24055</v>
      </c>
      <c r="C106" s="115" t="s">
        <v>24056</v>
      </c>
      <c r="D106" s="115" t="s">
        <v>24057</v>
      </c>
      <c r="E106" s="115" t="s">
        <v>24058</v>
      </c>
      <c r="F106" s="115" t="s">
        <v>24059</v>
      </c>
      <c r="G106" s="5" t="s">
        <v>15246</v>
      </c>
      <c r="H106" s="7" t="s">
        <v>24060</v>
      </c>
      <c r="I106" s="7" t="s">
        <v>24061</v>
      </c>
      <c r="J106" s="115"/>
      <c r="K106" s="24"/>
      <c r="O106" s="6" t="str">
        <f t="shared" si="4"/>
        <v/>
      </c>
    </row>
    <row r="107" spans="1:15" ht="13.8">
      <c r="A107" s="118" t="s">
        <v>24062</v>
      </c>
      <c r="B107" s="115" t="s">
        <v>24063</v>
      </c>
      <c r="C107" s="115" t="s">
        <v>24064</v>
      </c>
      <c r="D107" s="115" t="s">
        <v>24065</v>
      </c>
      <c r="E107" s="115" t="s">
        <v>24066</v>
      </c>
      <c r="F107" s="115" t="s">
        <v>24067</v>
      </c>
      <c r="G107" s="5" t="s">
        <v>24068</v>
      </c>
      <c r="H107" s="7" t="s">
        <v>24069</v>
      </c>
      <c r="I107" s="7" t="s">
        <v>24070</v>
      </c>
      <c r="J107" s="115"/>
      <c r="K107" s="24"/>
      <c r="O107" s="6" t="str">
        <f t="shared" si="4"/>
        <v/>
      </c>
    </row>
    <row r="108" spans="1:15" ht="13.8">
      <c r="A108" s="114" t="s">
        <v>24071</v>
      </c>
      <c r="B108" s="115" t="s">
        <v>12393</v>
      </c>
      <c r="C108" s="115" t="s">
        <v>14273</v>
      </c>
      <c r="D108" s="115" t="s">
        <v>12393</v>
      </c>
      <c r="E108" s="115" t="s">
        <v>12394</v>
      </c>
      <c r="F108" s="115" t="s">
        <v>12395</v>
      </c>
      <c r="G108" s="5" t="s">
        <v>12396</v>
      </c>
      <c r="H108" s="7" t="s">
        <v>12397</v>
      </c>
      <c r="I108" s="7" t="s">
        <v>4533</v>
      </c>
      <c r="J108" s="62"/>
      <c r="K108" s="116"/>
      <c r="O108" s="6" t="str">
        <f t="shared" ref="O108:O139" si="5">IF(B108=H108,"xx","")</f>
        <v/>
      </c>
    </row>
    <row r="109" spans="1:15" ht="13.8">
      <c r="A109" s="114" t="s">
        <v>24072</v>
      </c>
      <c r="B109" s="115" t="s">
        <v>24073</v>
      </c>
      <c r="C109" s="115" t="s">
        <v>15381</v>
      </c>
      <c r="D109" s="115" t="s">
        <v>24074</v>
      </c>
      <c r="E109" s="115" t="s">
        <v>24075</v>
      </c>
      <c r="F109" s="115" t="s">
        <v>15381</v>
      </c>
      <c r="G109" s="5" t="s">
        <v>24076</v>
      </c>
      <c r="H109" s="7" t="s">
        <v>24077</v>
      </c>
      <c r="I109" s="7" t="s">
        <v>24078</v>
      </c>
      <c r="J109" s="62"/>
      <c r="K109" s="116"/>
      <c r="O109" s="6" t="str">
        <f t="shared" si="5"/>
        <v/>
      </c>
    </row>
    <row r="110" spans="1:15" ht="13.8">
      <c r="A110" s="114" t="s">
        <v>24079</v>
      </c>
      <c r="B110" s="115" t="s">
        <v>24080</v>
      </c>
      <c r="C110" s="115" t="s">
        <v>24081</v>
      </c>
      <c r="D110" s="115" t="s">
        <v>24082</v>
      </c>
      <c r="E110" s="115" t="s">
        <v>24083</v>
      </c>
      <c r="F110" s="115" t="s">
        <v>24084</v>
      </c>
      <c r="G110" s="5" t="s">
        <v>24085</v>
      </c>
      <c r="H110" s="7" t="s">
        <v>24086</v>
      </c>
      <c r="I110" s="7" t="s">
        <v>24087</v>
      </c>
      <c r="J110" s="116"/>
      <c r="K110" s="116"/>
      <c r="O110" s="6" t="str">
        <f t="shared" si="5"/>
        <v/>
      </c>
    </row>
    <row r="111" spans="1:15" ht="13.8">
      <c r="A111" s="114" t="s">
        <v>24088</v>
      </c>
      <c r="B111" s="115" t="s">
        <v>12393</v>
      </c>
      <c r="C111" s="115" t="s">
        <v>14273</v>
      </c>
      <c r="D111" s="115" t="s">
        <v>12393</v>
      </c>
      <c r="E111" s="115" t="s">
        <v>12394</v>
      </c>
      <c r="F111" s="115" t="s">
        <v>12395</v>
      </c>
      <c r="G111" s="5" t="s">
        <v>12396</v>
      </c>
      <c r="H111" s="7" t="s">
        <v>12397</v>
      </c>
      <c r="I111" s="7" t="s">
        <v>4533</v>
      </c>
      <c r="J111" s="115"/>
      <c r="K111" s="24"/>
      <c r="L111" s="13"/>
      <c r="O111" s="6" t="str">
        <f t="shared" si="5"/>
        <v/>
      </c>
    </row>
    <row r="112" spans="1:15" ht="13.8">
      <c r="A112" s="114" t="s">
        <v>24089</v>
      </c>
      <c r="B112" s="115" t="s">
        <v>24090</v>
      </c>
      <c r="C112" s="115" t="s">
        <v>24091</v>
      </c>
      <c r="D112" s="115" t="s">
        <v>24092</v>
      </c>
      <c r="E112" s="115" t="s">
        <v>24093</v>
      </c>
      <c r="F112" s="115" t="s">
        <v>24094</v>
      </c>
      <c r="G112" s="5" t="s">
        <v>8635</v>
      </c>
      <c r="H112" s="7" t="s">
        <v>24095</v>
      </c>
      <c r="I112" s="7" t="s">
        <v>24096</v>
      </c>
      <c r="J112" s="115"/>
      <c r="K112" s="24"/>
      <c r="O112" s="6" t="str">
        <f t="shared" si="5"/>
        <v/>
      </c>
    </row>
    <row r="113" spans="1:15" ht="13.8">
      <c r="A113" s="114" t="s">
        <v>24097</v>
      </c>
      <c r="B113" s="115" t="s">
        <v>24098</v>
      </c>
      <c r="C113" s="115" t="s">
        <v>24099</v>
      </c>
      <c r="D113" s="115" t="s">
        <v>24100</v>
      </c>
      <c r="E113" s="115" t="s">
        <v>24101</v>
      </c>
      <c r="F113" s="115" t="s">
        <v>24102</v>
      </c>
      <c r="G113" s="5" t="s">
        <v>24103</v>
      </c>
      <c r="H113" s="7" t="s">
        <v>24104</v>
      </c>
      <c r="I113" s="7" t="s">
        <v>24105</v>
      </c>
      <c r="J113" s="115"/>
      <c r="K113" s="24"/>
      <c r="O113" s="6" t="str">
        <f t="shared" si="5"/>
        <v/>
      </c>
    </row>
    <row r="114" spans="1:15" ht="13.8">
      <c r="A114" s="114" t="s">
        <v>24106</v>
      </c>
      <c r="B114" s="115" t="s">
        <v>24107</v>
      </c>
      <c r="C114" s="115" t="s">
        <v>24108</v>
      </c>
      <c r="D114" s="115" t="s">
        <v>24109</v>
      </c>
      <c r="E114" s="115" t="s">
        <v>24110</v>
      </c>
      <c r="F114" s="115" t="s">
        <v>24111</v>
      </c>
      <c r="G114" s="5" t="s">
        <v>24112</v>
      </c>
      <c r="H114" s="7" t="s">
        <v>24113</v>
      </c>
      <c r="I114" s="7" t="s">
        <v>24114</v>
      </c>
      <c r="J114" s="62"/>
      <c r="K114" s="116"/>
      <c r="O114" s="6" t="str">
        <f t="shared" si="5"/>
        <v/>
      </c>
    </row>
    <row r="115" spans="1:15" ht="13.8">
      <c r="A115" s="114" t="s">
        <v>24115</v>
      </c>
      <c r="B115" s="115" t="s">
        <v>24116</v>
      </c>
      <c r="C115" s="115" t="s">
        <v>24117</v>
      </c>
      <c r="D115" s="115" t="s">
        <v>24118</v>
      </c>
      <c r="E115" s="115" t="s">
        <v>24119</v>
      </c>
      <c r="F115" s="115" t="s">
        <v>24120</v>
      </c>
      <c r="G115" s="5" t="s">
        <v>24121</v>
      </c>
      <c r="H115" s="7" t="s">
        <v>24122</v>
      </c>
      <c r="I115" s="7" t="s">
        <v>24123</v>
      </c>
      <c r="J115" s="62"/>
      <c r="K115" s="116"/>
      <c r="O115" s="6" t="str">
        <f t="shared" si="5"/>
        <v/>
      </c>
    </row>
    <row r="116" spans="1:15" ht="13.8">
      <c r="A116" s="114" t="s">
        <v>24124</v>
      </c>
      <c r="B116" s="125" t="s">
        <v>24125</v>
      </c>
      <c r="C116" s="125" t="s">
        <v>24126</v>
      </c>
      <c r="D116" s="125" t="s">
        <v>24127</v>
      </c>
      <c r="E116" s="125" t="s">
        <v>24128</v>
      </c>
      <c r="F116" s="125" t="s">
        <v>24129</v>
      </c>
      <c r="G116" s="47" t="s">
        <v>24130</v>
      </c>
      <c r="H116" s="7" t="s">
        <v>24131</v>
      </c>
      <c r="I116" s="7" t="s">
        <v>24132</v>
      </c>
      <c r="J116" s="62"/>
      <c r="K116" s="116"/>
      <c r="O116" s="6" t="str">
        <f t="shared" si="5"/>
        <v/>
      </c>
    </row>
    <row r="117" spans="1:15" ht="13.8">
      <c r="A117" s="114" t="s">
        <v>24133</v>
      </c>
      <c r="B117" s="125" t="s">
        <v>24125</v>
      </c>
      <c r="C117" s="125" t="s">
        <v>24126</v>
      </c>
      <c r="D117" s="125" t="s">
        <v>24127</v>
      </c>
      <c r="E117" s="125" t="s">
        <v>24128</v>
      </c>
      <c r="F117" s="125" t="s">
        <v>24129</v>
      </c>
      <c r="G117" s="47" t="s">
        <v>24130</v>
      </c>
      <c r="H117" s="7" t="s">
        <v>24131</v>
      </c>
      <c r="I117" s="7" t="s">
        <v>24132</v>
      </c>
      <c r="J117" s="62"/>
      <c r="K117" s="116"/>
      <c r="O117" s="6" t="str">
        <f t="shared" si="5"/>
        <v/>
      </c>
    </row>
    <row r="118" spans="1:15" ht="13.8">
      <c r="A118" s="114" t="s">
        <v>24134</v>
      </c>
      <c r="B118" s="125" t="s">
        <v>24135</v>
      </c>
      <c r="C118" s="125" t="s">
        <v>24136</v>
      </c>
      <c r="D118" s="125" t="s">
        <v>24137</v>
      </c>
      <c r="E118" s="125" t="s">
        <v>24138</v>
      </c>
      <c r="F118" s="125" t="s">
        <v>24139</v>
      </c>
      <c r="G118" s="47" t="s">
        <v>24140</v>
      </c>
      <c r="H118" s="7" t="s">
        <v>24141</v>
      </c>
      <c r="I118" s="7" t="s">
        <v>24142</v>
      </c>
      <c r="J118" s="62"/>
      <c r="K118" s="116"/>
      <c r="O118" s="6" t="str">
        <f t="shared" si="5"/>
        <v/>
      </c>
    </row>
    <row r="119" spans="1:15" ht="13.8">
      <c r="A119" s="114" t="s">
        <v>24143</v>
      </c>
      <c r="B119" s="115" t="s">
        <v>12393</v>
      </c>
      <c r="C119" s="115" t="s">
        <v>14273</v>
      </c>
      <c r="D119" s="115" t="s">
        <v>12393</v>
      </c>
      <c r="E119" s="115" t="s">
        <v>12394</v>
      </c>
      <c r="F119" s="115" t="s">
        <v>12395</v>
      </c>
      <c r="G119" s="5" t="s">
        <v>12396</v>
      </c>
      <c r="H119" s="7" t="s">
        <v>12397</v>
      </c>
      <c r="I119" s="7" t="s">
        <v>4533</v>
      </c>
      <c r="J119" s="115"/>
      <c r="K119" s="24"/>
      <c r="L119" s="13"/>
      <c r="O119" s="6" t="str">
        <f t="shared" si="5"/>
        <v/>
      </c>
    </row>
    <row r="120" spans="1:15" ht="13.8">
      <c r="A120" s="114" t="s">
        <v>24144</v>
      </c>
      <c r="B120" s="115" t="s">
        <v>24145</v>
      </c>
      <c r="C120" s="115" t="s">
        <v>24146</v>
      </c>
      <c r="D120" s="115" t="s">
        <v>24147</v>
      </c>
      <c r="E120" s="115" t="s">
        <v>24148</v>
      </c>
      <c r="F120" s="115" t="s">
        <v>24149</v>
      </c>
      <c r="G120" s="5" t="s">
        <v>24150</v>
      </c>
      <c r="H120" s="7" t="s">
        <v>24151</v>
      </c>
      <c r="I120" s="7" t="s">
        <v>24152</v>
      </c>
      <c r="J120" s="115"/>
      <c r="K120" s="24"/>
      <c r="O120" s="6" t="str">
        <f t="shared" si="5"/>
        <v/>
      </c>
    </row>
    <row r="121" spans="1:15" ht="13.8">
      <c r="A121" s="114" t="s">
        <v>24153</v>
      </c>
      <c r="B121" s="115" t="s">
        <v>24154</v>
      </c>
      <c r="C121" s="115" t="s">
        <v>24155</v>
      </c>
      <c r="D121" s="115" t="s">
        <v>24156</v>
      </c>
      <c r="E121" s="115" t="s">
        <v>24157</v>
      </c>
      <c r="F121" s="115" t="s">
        <v>24158</v>
      </c>
      <c r="G121" s="5" t="s">
        <v>24159</v>
      </c>
      <c r="H121" s="7" t="s">
        <v>24160</v>
      </c>
      <c r="I121" s="7" t="s">
        <v>24161</v>
      </c>
      <c r="J121" s="115"/>
      <c r="K121" s="24"/>
      <c r="O121" s="6" t="str">
        <f t="shared" si="5"/>
        <v/>
      </c>
    </row>
    <row r="122" spans="1:15" ht="13.8">
      <c r="A122" s="114" t="s">
        <v>24162</v>
      </c>
      <c r="B122" s="115" t="s">
        <v>12393</v>
      </c>
      <c r="C122" s="115" t="s">
        <v>14273</v>
      </c>
      <c r="D122" s="115" t="s">
        <v>12393</v>
      </c>
      <c r="E122" s="115" t="s">
        <v>12394</v>
      </c>
      <c r="F122" s="115" t="s">
        <v>12395</v>
      </c>
      <c r="G122" s="5" t="s">
        <v>12396</v>
      </c>
      <c r="H122" s="7" t="s">
        <v>12397</v>
      </c>
      <c r="I122" s="7" t="s">
        <v>4533</v>
      </c>
      <c r="J122" s="115"/>
      <c r="K122" s="24"/>
      <c r="O122" s="6" t="str">
        <f t="shared" si="5"/>
        <v/>
      </c>
    </row>
    <row r="123" spans="1:15" ht="13.8">
      <c r="A123" s="114" t="s">
        <v>24163</v>
      </c>
      <c r="B123" s="115" t="s">
        <v>7411</v>
      </c>
      <c r="C123" s="115" t="s">
        <v>24164</v>
      </c>
      <c r="D123" s="115" t="s">
        <v>7413</v>
      </c>
      <c r="E123" s="115" t="s">
        <v>7414</v>
      </c>
      <c r="F123" s="115" t="s">
        <v>7415</v>
      </c>
      <c r="G123" s="5" t="s">
        <v>7416</v>
      </c>
      <c r="H123" s="7" t="s">
        <v>7417</v>
      </c>
      <c r="I123" s="7" t="s">
        <v>24165</v>
      </c>
      <c r="J123" s="115"/>
      <c r="K123" s="24"/>
      <c r="O123" s="6" t="str">
        <f t="shared" si="5"/>
        <v/>
      </c>
    </row>
    <row r="124" spans="1:15" ht="295.5" customHeight="1">
      <c r="A124" s="121" t="s">
        <v>24166</v>
      </c>
      <c r="B124" s="115" t="s">
        <v>24167</v>
      </c>
      <c r="C124" s="115" t="s">
        <v>24168</v>
      </c>
      <c r="D124" s="115" t="s">
        <v>24169</v>
      </c>
      <c r="E124" s="115" t="s">
        <v>24170</v>
      </c>
      <c r="F124" s="115" t="s">
        <v>24171</v>
      </c>
      <c r="G124" s="5" t="s">
        <v>24172</v>
      </c>
      <c r="H124" s="7" t="s">
        <v>24173</v>
      </c>
      <c r="I124" s="7" t="s">
        <v>24174</v>
      </c>
      <c r="J124" s="115"/>
      <c r="K124" s="24"/>
      <c r="O124" s="6" t="str">
        <f t="shared" si="5"/>
        <v/>
      </c>
    </row>
    <row r="125" spans="1:15" ht="13.8">
      <c r="A125" s="114" t="s">
        <v>24175</v>
      </c>
      <c r="B125" s="115" t="s">
        <v>24176</v>
      </c>
      <c r="C125" s="115" t="s">
        <v>24177</v>
      </c>
      <c r="D125" s="115" t="s">
        <v>24178</v>
      </c>
      <c r="E125" s="115" t="s">
        <v>24179</v>
      </c>
      <c r="F125" s="115" t="s">
        <v>24180</v>
      </c>
      <c r="G125" s="5" t="s">
        <v>16713</v>
      </c>
      <c r="H125" s="7" t="s">
        <v>24181</v>
      </c>
      <c r="I125" s="7" t="s">
        <v>24182</v>
      </c>
      <c r="J125" s="115"/>
      <c r="K125" s="24"/>
      <c r="O125" s="6" t="str">
        <f t="shared" si="5"/>
        <v/>
      </c>
    </row>
    <row r="126" spans="1:15" ht="13.8">
      <c r="A126" s="121" t="s">
        <v>24183</v>
      </c>
      <c r="B126" s="115" t="s">
        <v>24184</v>
      </c>
      <c r="C126" s="115" t="s">
        <v>24185</v>
      </c>
      <c r="D126" s="115" t="s">
        <v>24186</v>
      </c>
      <c r="E126" s="115" t="s">
        <v>24187</v>
      </c>
      <c r="F126" s="115" t="s">
        <v>24188</v>
      </c>
      <c r="G126" s="5" t="s">
        <v>24189</v>
      </c>
      <c r="H126" s="7" t="s">
        <v>24190</v>
      </c>
      <c r="I126" s="7" t="s">
        <v>24191</v>
      </c>
      <c r="J126" s="115"/>
      <c r="K126" s="24"/>
      <c r="L126" s="13"/>
      <c r="O126" s="6" t="str">
        <f t="shared" si="5"/>
        <v/>
      </c>
    </row>
    <row r="127" spans="1:15" ht="13.8">
      <c r="A127" s="114" t="s">
        <v>24192</v>
      </c>
      <c r="B127" s="115" t="s">
        <v>24193</v>
      </c>
      <c r="C127" s="115" t="s">
        <v>2936</v>
      </c>
      <c r="D127" s="115" t="s">
        <v>24194</v>
      </c>
      <c r="E127" s="115" t="s">
        <v>2938</v>
      </c>
      <c r="F127" s="115" t="s">
        <v>24193</v>
      </c>
      <c r="G127" s="5" t="s">
        <v>24195</v>
      </c>
      <c r="H127" s="7" t="s">
        <v>24196</v>
      </c>
      <c r="I127" s="7" t="s">
        <v>24197</v>
      </c>
      <c r="J127" s="115"/>
      <c r="K127" s="24"/>
      <c r="O127" s="6" t="str">
        <f t="shared" si="5"/>
        <v/>
      </c>
    </row>
    <row r="128" spans="1:15" ht="13.8">
      <c r="A128" s="114" t="s">
        <v>24198</v>
      </c>
      <c r="B128" s="115" t="s">
        <v>24199</v>
      </c>
      <c r="C128" s="115" t="s">
        <v>24200</v>
      </c>
      <c r="D128" s="115" t="s">
        <v>24201</v>
      </c>
      <c r="E128" s="115" t="s">
        <v>24202</v>
      </c>
      <c r="F128" s="115" t="s">
        <v>24203</v>
      </c>
      <c r="G128" s="5" t="s">
        <v>24204</v>
      </c>
      <c r="H128" s="7" t="s">
        <v>24205</v>
      </c>
      <c r="I128" s="7" t="s">
        <v>24206</v>
      </c>
      <c r="J128" s="115"/>
      <c r="K128" s="24"/>
      <c r="L128" s="13"/>
      <c r="O128" s="6" t="str">
        <f t="shared" si="5"/>
        <v/>
      </c>
    </row>
    <row r="129" spans="1:15" ht="13.8">
      <c r="A129" s="114" t="s">
        <v>24207</v>
      </c>
      <c r="B129" s="115" t="s">
        <v>24208</v>
      </c>
      <c r="C129" s="115" t="s">
        <v>24209</v>
      </c>
      <c r="D129" s="115" t="s">
        <v>24210</v>
      </c>
      <c r="E129" s="115" t="s">
        <v>24211</v>
      </c>
      <c r="F129" s="115" t="s">
        <v>24212</v>
      </c>
      <c r="G129" s="5" t="s">
        <v>24213</v>
      </c>
      <c r="H129" s="7" t="s">
        <v>24214</v>
      </c>
      <c r="I129" s="7" t="s">
        <v>24215</v>
      </c>
      <c r="J129" s="115"/>
      <c r="K129" s="24"/>
      <c r="O129" s="6" t="str">
        <f t="shared" si="5"/>
        <v/>
      </c>
    </row>
    <row r="130" spans="1:15" ht="13.8">
      <c r="A130" s="114" t="s">
        <v>24216</v>
      </c>
      <c r="B130" s="115" t="s">
        <v>12393</v>
      </c>
      <c r="C130" s="115" t="s">
        <v>14273</v>
      </c>
      <c r="D130" s="115" t="s">
        <v>12393</v>
      </c>
      <c r="E130" s="115" t="s">
        <v>12394</v>
      </c>
      <c r="F130" s="115" t="s">
        <v>12395</v>
      </c>
      <c r="G130" s="5" t="s">
        <v>12396</v>
      </c>
      <c r="H130" s="7" t="s">
        <v>12397</v>
      </c>
      <c r="I130" s="7" t="s">
        <v>4533</v>
      </c>
      <c r="J130" s="62"/>
      <c r="K130" s="116"/>
      <c r="O130" s="6" t="str">
        <f t="shared" si="5"/>
        <v/>
      </c>
    </row>
    <row r="131" spans="1:15" ht="13.8">
      <c r="A131" s="114" t="s">
        <v>24217</v>
      </c>
      <c r="B131" s="115" t="s">
        <v>19172</v>
      </c>
      <c r="C131" s="115" t="s">
        <v>24218</v>
      </c>
      <c r="D131" s="115" t="s">
        <v>24219</v>
      </c>
      <c r="E131" s="115" t="s">
        <v>24220</v>
      </c>
      <c r="F131" s="115" t="s">
        <v>24221</v>
      </c>
      <c r="G131" s="5" t="s">
        <v>19177</v>
      </c>
      <c r="H131" s="7" t="s">
        <v>19178</v>
      </c>
      <c r="I131" s="7" t="s">
        <v>24222</v>
      </c>
      <c r="J131" s="62"/>
      <c r="K131" s="116"/>
      <c r="O131" s="6" t="str">
        <f t="shared" si="5"/>
        <v/>
      </c>
    </row>
    <row r="132" spans="1:15" ht="13.8">
      <c r="A132" s="114" t="s">
        <v>24223</v>
      </c>
      <c r="B132" s="115" t="s">
        <v>24224</v>
      </c>
      <c r="C132" s="115" t="s">
        <v>24225</v>
      </c>
      <c r="D132" s="115" t="s">
        <v>24226</v>
      </c>
      <c r="E132" s="115" t="s">
        <v>24227</v>
      </c>
      <c r="F132" s="115" t="s">
        <v>24228</v>
      </c>
      <c r="G132" s="5" t="s">
        <v>24229</v>
      </c>
      <c r="H132" s="7" t="s">
        <v>24230</v>
      </c>
      <c r="I132" s="7" t="s">
        <v>24231</v>
      </c>
      <c r="J132" s="62"/>
      <c r="K132" s="116"/>
      <c r="O132" s="6" t="str">
        <f t="shared" si="5"/>
        <v/>
      </c>
    </row>
    <row r="133" spans="1:15" ht="13.8">
      <c r="A133" s="114" t="s">
        <v>24232</v>
      </c>
      <c r="B133" s="110" t="s">
        <v>24233</v>
      </c>
      <c r="C133" s="125" t="s">
        <v>24234</v>
      </c>
      <c r="D133" s="125" t="s">
        <v>24235</v>
      </c>
      <c r="E133" s="125" t="s">
        <v>24236</v>
      </c>
      <c r="F133" s="125" t="s">
        <v>24237</v>
      </c>
      <c r="G133" s="47" t="s">
        <v>24238</v>
      </c>
      <c r="H133" s="7" t="s">
        <v>24239</v>
      </c>
      <c r="I133" s="7" t="s">
        <v>24240</v>
      </c>
      <c r="J133" s="62"/>
      <c r="K133" s="116"/>
      <c r="O133" s="6" t="str">
        <f t="shared" si="5"/>
        <v/>
      </c>
    </row>
    <row r="134" spans="1:15" ht="13.8">
      <c r="A134" s="114" t="s">
        <v>24241</v>
      </c>
      <c r="B134" s="115" t="s">
        <v>24242</v>
      </c>
      <c r="C134" s="115" t="s">
        <v>24243</v>
      </c>
      <c r="D134" s="115" t="s">
        <v>24244</v>
      </c>
      <c r="E134" s="115" t="s">
        <v>24245</v>
      </c>
      <c r="F134" s="115" t="s">
        <v>21857</v>
      </c>
      <c r="G134" s="5" t="s">
        <v>24246</v>
      </c>
      <c r="H134" s="7" t="s">
        <v>24247</v>
      </c>
      <c r="I134" s="7" t="s">
        <v>24248</v>
      </c>
      <c r="J134" s="115"/>
      <c r="K134" s="24"/>
      <c r="O134" s="6" t="str">
        <f t="shared" si="5"/>
        <v/>
      </c>
    </row>
    <row r="135" spans="1:15" ht="13.8">
      <c r="A135" s="114" t="s">
        <v>24249</v>
      </c>
      <c r="B135" s="115" t="s">
        <v>24250</v>
      </c>
      <c r="C135" s="115" t="s">
        <v>24251</v>
      </c>
      <c r="D135" s="115" t="s">
        <v>24252</v>
      </c>
      <c r="E135" s="115" t="s">
        <v>24253</v>
      </c>
      <c r="F135" s="115" t="s">
        <v>24254</v>
      </c>
      <c r="G135" s="5" t="s">
        <v>24255</v>
      </c>
      <c r="H135" s="7" t="s">
        <v>24256</v>
      </c>
      <c r="I135" s="7" t="s">
        <v>24257</v>
      </c>
      <c r="J135" s="115"/>
      <c r="K135" s="24"/>
      <c r="L135" s="13"/>
      <c r="O135" s="6" t="str">
        <f t="shared" si="5"/>
        <v/>
      </c>
    </row>
    <row r="136" spans="1:15" ht="13.8">
      <c r="A136" s="114" t="s">
        <v>24258</v>
      </c>
      <c r="B136" s="115" t="s">
        <v>24259</v>
      </c>
      <c r="C136" s="115" t="s">
        <v>24260</v>
      </c>
      <c r="D136" s="115" t="s">
        <v>24261</v>
      </c>
      <c r="E136" s="115" t="s">
        <v>24262</v>
      </c>
      <c r="F136" s="115" t="s">
        <v>24263</v>
      </c>
      <c r="G136" s="5" t="s">
        <v>24264</v>
      </c>
      <c r="H136" s="7" t="s">
        <v>24265</v>
      </c>
      <c r="I136" s="7" t="s">
        <v>24266</v>
      </c>
      <c r="J136" s="115"/>
      <c r="K136" s="24"/>
      <c r="O136" s="6" t="str">
        <f t="shared" si="5"/>
        <v/>
      </c>
    </row>
    <row r="137" spans="1:15" ht="13.8">
      <c r="A137" s="114" t="s">
        <v>24267</v>
      </c>
      <c r="B137" s="115" t="s">
        <v>24268</v>
      </c>
      <c r="C137" s="115" t="s">
        <v>24269</v>
      </c>
      <c r="D137" s="115" t="s">
        <v>24270</v>
      </c>
      <c r="E137" s="115" t="s">
        <v>24271</v>
      </c>
      <c r="F137" s="115" t="s">
        <v>24272</v>
      </c>
      <c r="G137" s="5" t="s">
        <v>24273</v>
      </c>
      <c r="H137" s="7" t="s">
        <v>24274</v>
      </c>
      <c r="I137" s="7" t="s">
        <v>24275</v>
      </c>
      <c r="J137" s="115"/>
      <c r="K137" s="24"/>
      <c r="O137" s="6" t="str">
        <f t="shared" si="5"/>
        <v/>
      </c>
    </row>
    <row r="138" spans="1:15" ht="13.8">
      <c r="A138" s="114" t="s">
        <v>24276</v>
      </c>
      <c r="B138" s="115" t="s">
        <v>24250</v>
      </c>
      <c r="C138" s="115" t="s">
        <v>24251</v>
      </c>
      <c r="D138" s="115" t="s">
        <v>24252</v>
      </c>
      <c r="E138" s="115" t="s">
        <v>24253</v>
      </c>
      <c r="F138" s="115" t="s">
        <v>24254</v>
      </c>
      <c r="G138" s="5" t="s">
        <v>24255</v>
      </c>
      <c r="H138" s="7" t="s">
        <v>24256</v>
      </c>
      <c r="I138" s="7" t="s">
        <v>24257</v>
      </c>
      <c r="J138" s="115"/>
      <c r="K138" s="24"/>
      <c r="L138" s="13"/>
      <c r="O138" s="6" t="str">
        <f t="shared" si="5"/>
        <v/>
      </c>
    </row>
    <row r="139" spans="1:15" ht="13.8">
      <c r="A139" s="114" t="s">
        <v>24277</v>
      </c>
      <c r="B139" s="115" t="s">
        <v>24278</v>
      </c>
      <c r="C139" s="115" t="s">
        <v>24279</v>
      </c>
      <c r="D139" s="115" t="s">
        <v>24280</v>
      </c>
      <c r="E139" s="115" t="s">
        <v>24281</v>
      </c>
      <c r="F139" s="115" t="s">
        <v>24282</v>
      </c>
      <c r="G139" s="5" t="s">
        <v>24283</v>
      </c>
      <c r="H139" s="7" t="s">
        <v>24284</v>
      </c>
      <c r="I139" s="7" t="s">
        <v>24285</v>
      </c>
      <c r="J139" s="115"/>
      <c r="K139" s="24"/>
      <c r="O139" s="6" t="str">
        <f t="shared" si="5"/>
        <v/>
      </c>
    </row>
    <row r="140" spans="1:15" ht="13.8">
      <c r="A140" s="114" t="s">
        <v>24286</v>
      </c>
      <c r="B140" s="115" t="s">
        <v>1772</v>
      </c>
      <c r="C140" s="115" t="s">
        <v>14261</v>
      </c>
      <c r="D140" s="115" t="s">
        <v>1773</v>
      </c>
      <c r="E140" s="115" t="s">
        <v>1774</v>
      </c>
      <c r="F140" s="115" t="s">
        <v>1774</v>
      </c>
      <c r="G140" s="5" t="s">
        <v>1775</v>
      </c>
      <c r="H140" s="7" t="s">
        <v>24287</v>
      </c>
      <c r="I140" s="7" t="s">
        <v>1774</v>
      </c>
      <c r="J140" s="115"/>
      <c r="K140" s="24"/>
      <c r="O140" s="6" t="str">
        <f t="shared" ref="O140:O171" si="6">IF(B140=H140,"xx","")</f>
        <v/>
      </c>
    </row>
    <row r="141" spans="1:15" ht="13.8">
      <c r="A141" s="114" t="s">
        <v>24288</v>
      </c>
      <c r="B141" s="115" t="s">
        <v>2458</v>
      </c>
      <c r="C141" s="115" t="s">
        <v>2458</v>
      </c>
      <c r="D141" s="115" t="s">
        <v>2458</v>
      </c>
      <c r="E141" s="115" t="s">
        <v>2458</v>
      </c>
      <c r="F141" s="115" t="s">
        <v>2458</v>
      </c>
      <c r="G141" s="5" t="s">
        <v>24289</v>
      </c>
      <c r="H141" s="7" t="s">
        <v>2460</v>
      </c>
      <c r="I141" s="7" t="s">
        <v>24290</v>
      </c>
      <c r="J141" s="115"/>
      <c r="K141" s="24"/>
      <c r="L141" s="13"/>
      <c r="O141" s="6" t="str">
        <f t="shared" si="6"/>
        <v/>
      </c>
    </row>
    <row r="142" spans="1:15" ht="13.8">
      <c r="A142" s="114" t="s">
        <v>24291</v>
      </c>
      <c r="B142" s="115" t="s">
        <v>24292</v>
      </c>
      <c r="C142" s="115" t="s">
        <v>24293</v>
      </c>
      <c r="D142" s="115" t="s">
        <v>24294</v>
      </c>
      <c r="E142" s="115" t="s">
        <v>24295</v>
      </c>
      <c r="F142" s="115" t="s">
        <v>24296</v>
      </c>
      <c r="G142" s="5" t="s">
        <v>24297</v>
      </c>
      <c r="H142" s="7" t="s">
        <v>24298</v>
      </c>
      <c r="I142" s="7" t="s">
        <v>24299</v>
      </c>
      <c r="J142" s="115"/>
      <c r="K142" s="24"/>
      <c r="O142" s="6" t="str">
        <f t="shared" si="6"/>
        <v/>
      </c>
    </row>
    <row r="143" spans="1:15" ht="13.8">
      <c r="A143" s="114" t="s">
        <v>24300</v>
      </c>
      <c r="B143" s="115" t="s">
        <v>14261</v>
      </c>
      <c r="C143" s="115" t="s">
        <v>14261</v>
      </c>
      <c r="D143" s="115" t="s">
        <v>1773</v>
      </c>
      <c r="E143" s="115" t="s">
        <v>1774</v>
      </c>
      <c r="F143" s="115" t="s">
        <v>1774</v>
      </c>
      <c r="G143" s="5" t="s">
        <v>1775</v>
      </c>
      <c r="H143" s="7" t="s">
        <v>3704</v>
      </c>
      <c r="I143" s="7" t="s">
        <v>14263</v>
      </c>
      <c r="J143" s="115"/>
      <c r="K143" s="24"/>
      <c r="O143" s="6" t="str">
        <f t="shared" si="6"/>
        <v/>
      </c>
    </row>
    <row r="144" spans="1:15" ht="13.8">
      <c r="A144" s="114" t="s">
        <v>24301</v>
      </c>
      <c r="B144" s="115" t="s">
        <v>24302</v>
      </c>
      <c r="C144" s="115" t="s">
        <v>24303</v>
      </c>
      <c r="D144" s="115" t="s">
        <v>24304</v>
      </c>
      <c r="E144" s="115" t="s">
        <v>24305</v>
      </c>
      <c r="F144" s="115" t="s">
        <v>24306</v>
      </c>
      <c r="G144" s="5" t="s">
        <v>24307</v>
      </c>
      <c r="H144" s="7" t="s">
        <v>24308</v>
      </c>
      <c r="I144" s="7" t="s">
        <v>24309</v>
      </c>
      <c r="J144" s="115"/>
      <c r="K144" s="24"/>
      <c r="L144" s="13"/>
      <c r="O144" s="6" t="str">
        <f t="shared" si="6"/>
        <v/>
      </c>
    </row>
    <row r="145" spans="1:15" ht="13.8">
      <c r="A145" s="114" t="s">
        <v>24310</v>
      </c>
      <c r="B145" s="115" t="s">
        <v>24311</v>
      </c>
      <c r="C145" s="115" t="s">
        <v>24312</v>
      </c>
      <c r="D145" s="115" t="s">
        <v>24313</v>
      </c>
      <c r="E145" s="115" t="s">
        <v>24314</v>
      </c>
      <c r="F145" s="115" t="s">
        <v>24315</v>
      </c>
      <c r="G145" s="5" t="s">
        <v>24316</v>
      </c>
      <c r="H145" s="7" t="s">
        <v>24317</v>
      </c>
      <c r="I145" s="7" t="s">
        <v>24318</v>
      </c>
      <c r="J145" s="115"/>
      <c r="K145" s="24"/>
      <c r="O145" s="6" t="str">
        <f t="shared" si="6"/>
        <v/>
      </c>
    </row>
    <row r="146" spans="1:15" ht="13.8">
      <c r="A146" s="114" t="s">
        <v>24319</v>
      </c>
      <c r="B146" s="115" t="s">
        <v>24320</v>
      </c>
      <c r="C146" s="115" t="s">
        <v>24321</v>
      </c>
      <c r="D146" s="115" t="s">
        <v>24322</v>
      </c>
      <c r="E146" s="115" t="s">
        <v>24323</v>
      </c>
      <c r="F146" s="115" t="s">
        <v>24324</v>
      </c>
      <c r="G146" s="5" t="s">
        <v>24325</v>
      </c>
      <c r="H146" s="7" t="s">
        <v>24326</v>
      </c>
      <c r="I146" s="7" t="s">
        <v>24327</v>
      </c>
      <c r="J146" s="115"/>
      <c r="K146" s="24"/>
      <c r="O146" s="6" t="str">
        <f t="shared" si="6"/>
        <v/>
      </c>
    </row>
    <row r="147" spans="1:15" ht="13.8">
      <c r="A147" s="114" t="s">
        <v>24328</v>
      </c>
      <c r="B147" s="115" t="s">
        <v>24329</v>
      </c>
      <c r="C147" s="115" t="s">
        <v>24330</v>
      </c>
      <c r="D147" s="115" t="s">
        <v>24331</v>
      </c>
      <c r="E147" s="115" t="s">
        <v>24332</v>
      </c>
      <c r="F147" s="115" t="s">
        <v>24333</v>
      </c>
      <c r="G147" s="5" t="s">
        <v>24334</v>
      </c>
      <c r="H147" s="7"/>
      <c r="I147" s="7" t="s">
        <v>24335</v>
      </c>
      <c r="J147" s="115"/>
      <c r="K147" s="24"/>
      <c r="O147" s="6" t="str">
        <f t="shared" si="6"/>
        <v/>
      </c>
    </row>
    <row r="148" spans="1:15" ht="13.8">
      <c r="A148" s="114" t="s">
        <v>24336</v>
      </c>
      <c r="B148" s="115" t="s">
        <v>24337</v>
      </c>
      <c r="C148" s="115" t="s">
        <v>24338</v>
      </c>
      <c r="D148" s="115" t="s">
        <v>24339</v>
      </c>
      <c r="E148" s="115" t="s">
        <v>24340</v>
      </c>
      <c r="F148" s="115" t="s">
        <v>24341</v>
      </c>
      <c r="G148" s="5" t="s">
        <v>24342</v>
      </c>
      <c r="H148" s="7" t="s">
        <v>24343</v>
      </c>
      <c r="I148" s="7" t="s">
        <v>24344</v>
      </c>
      <c r="J148" s="115"/>
      <c r="K148" s="24"/>
      <c r="O148" s="6" t="str">
        <f t="shared" si="6"/>
        <v/>
      </c>
    </row>
    <row r="149" spans="1:15" ht="13.8">
      <c r="A149" s="114" t="s">
        <v>24345</v>
      </c>
      <c r="B149" s="115" t="s">
        <v>24346</v>
      </c>
      <c r="C149" s="115" t="s">
        <v>24347</v>
      </c>
      <c r="D149" s="115" t="s">
        <v>24348</v>
      </c>
      <c r="E149" s="115" t="s">
        <v>24349</v>
      </c>
      <c r="F149" s="115" t="s">
        <v>24350</v>
      </c>
      <c r="G149" s="5" t="s">
        <v>24351</v>
      </c>
      <c r="H149" s="7" t="s">
        <v>24352</v>
      </c>
      <c r="I149" s="7" t="s">
        <v>24353</v>
      </c>
      <c r="J149" s="115"/>
      <c r="K149" s="24"/>
      <c r="L149" s="13"/>
      <c r="O149" s="6" t="str">
        <f t="shared" si="6"/>
        <v/>
      </c>
    </row>
    <row r="150" spans="1:15" ht="13.8">
      <c r="A150" s="114" t="s">
        <v>24354</v>
      </c>
      <c r="B150" s="115" t="s">
        <v>23474</v>
      </c>
      <c r="C150" s="115" t="s">
        <v>23475</v>
      </c>
      <c r="D150" s="115" t="s">
        <v>23476</v>
      </c>
      <c r="E150" s="115" t="s">
        <v>23477</v>
      </c>
      <c r="F150" s="115" t="s">
        <v>23478</v>
      </c>
      <c r="G150" s="5" t="s">
        <v>23479</v>
      </c>
      <c r="H150" s="7" t="s">
        <v>23480</v>
      </c>
      <c r="I150" s="7" t="s">
        <v>23481</v>
      </c>
      <c r="J150" s="115"/>
      <c r="K150" s="24"/>
      <c r="O150" s="6" t="str">
        <f t="shared" si="6"/>
        <v/>
      </c>
    </row>
    <row r="151" spans="1:15" ht="13.8">
      <c r="A151" s="114" t="s">
        <v>24355</v>
      </c>
      <c r="B151" s="115" t="s">
        <v>24356</v>
      </c>
      <c r="C151" s="115" t="s">
        <v>24356</v>
      </c>
      <c r="D151" s="115" t="s">
        <v>24357</v>
      </c>
      <c r="E151" s="115" t="s">
        <v>14312</v>
      </c>
      <c r="F151" s="115" t="s">
        <v>24358</v>
      </c>
      <c r="G151" s="5" t="s">
        <v>13672</v>
      </c>
      <c r="H151" s="7" t="s">
        <v>20774</v>
      </c>
      <c r="I151" s="7" t="s">
        <v>24359</v>
      </c>
      <c r="J151" s="115"/>
      <c r="K151" s="24"/>
      <c r="O151" s="6" t="str">
        <f t="shared" si="6"/>
        <v/>
      </c>
    </row>
    <row r="152" spans="1:15" ht="13.8">
      <c r="A152" s="114" t="s">
        <v>24360</v>
      </c>
      <c r="B152" s="115" t="s">
        <v>24361</v>
      </c>
      <c r="C152" s="115" t="s">
        <v>24362</v>
      </c>
      <c r="D152" s="115" t="s">
        <v>24363</v>
      </c>
      <c r="E152" s="115" t="s">
        <v>24364</v>
      </c>
      <c r="F152" s="115" t="s">
        <v>24365</v>
      </c>
      <c r="G152" s="5" t="s">
        <v>24366</v>
      </c>
      <c r="H152" s="7" t="s">
        <v>24367</v>
      </c>
      <c r="I152" s="7" t="s">
        <v>24368</v>
      </c>
      <c r="J152" s="115"/>
      <c r="K152" s="24"/>
      <c r="L152" s="13"/>
      <c r="O152" s="6" t="str">
        <f t="shared" si="6"/>
        <v/>
      </c>
    </row>
    <row r="153" spans="1:15" ht="13.8">
      <c r="A153" s="114" t="s">
        <v>24369</v>
      </c>
      <c r="B153" s="115" t="s">
        <v>12393</v>
      </c>
      <c r="C153" s="115" t="s">
        <v>14273</v>
      </c>
      <c r="D153" s="115" t="s">
        <v>12393</v>
      </c>
      <c r="E153" s="115" t="s">
        <v>12394</v>
      </c>
      <c r="F153" s="115" t="s">
        <v>12395</v>
      </c>
      <c r="G153" s="5" t="s">
        <v>12396</v>
      </c>
      <c r="H153" s="7" t="s">
        <v>12397</v>
      </c>
      <c r="I153" s="7" t="s">
        <v>4533</v>
      </c>
      <c r="J153" s="115"/>
      <c r="K153" s="24"/>
      <c r="O153" s="6" t="str">
        <f t="shared" si="6"/>
        <v/>
      </c>
    </row>
    <row r="154" spans="1:15" ht="13.8">
      <c r="A154" s="114" t="s">
        <v>24370</v>
      </c>
      <c r="B154" s="115" t="s">
        <v>24371</v>
      </c>
      <c r="C154" s="115" t="s">
        <v>15209</v>
      </c>
      <c r="D154" s="115" t="s">
        <v>24371</v>
      </c>
      <c r="E154" s="115" t="s">
        <v>15211</v>
      </c>
      <c r="F154" s="115" t="s">
        <v>24371</v>
      </c>
      <c r="G154" s="5" t="s">
        <v>24372</v>
      </c>
      <c r="H154" s="7" t="s">
        <v>24373</v>
      </c>
      <c r="I154" s="7" t="s">
        <v>24374</v>
      </c>
      <c r="J154" s="115"/>
      <c r="K154" s="24"/>
      <c r="O154" s="6" t="str">
        <f t="shared" si="6"/>
        <v/>
      </c>
    </row>
    <row r="155" spans="1:15" ht="13.8">
      <c r="A155" s="114" t="s">
        <v>24375</v>
      </c>
      <c r="B155" s="115" t="s">
        <v>24376</v>
      </c>
      <c r="C155" s="115" t="s">
        <v>24377</v>
      </c>
      <c r="D155" s="115" t="s">
        <v>24378</v>
      </c>
      <c r="E155" s="115" t="s">
        <v>24379</v>
      </c>
      <c r="F155" s="115" t="s">
        <v>24380</v>
      </c>
      <c r="G155" s="5" t="s">
        <v>24381</v>
      </c>
      <c r="H155" s="7" t="s">
        <v>24382</v>
      </c>
      <c r="I155" s="7" t="s">
        <v>24383</v>
      </c>
      <c r="J155" s="115"/>
      <c r="K155" s="24"/>
      <c r="O155" s="6" t="str">
        <f t="shared" si="6"/>
        <v/>
      </c>
    </row>
    <row r="156" spans="1:15" ht="13.8">
      <c r="A156" s="114" t="s">
        <v>24384</v>
      </c>
      <c r="B156" s="115" t="s">
        <v>24385</v>
      </c>
      <c r="C156" s="115" t="s">
        <v>24386</v>
      </c>
      <c r="D156" s="115" t="s">
        <v>24387</v>
      </c>
      <c r="E156" s="115" t="s">
        <v>9490</v>
      </c>
      <c r="F156" s="115" t="s">
        <v>9491</v>
      </c>
      <c r="G156" s="5" t="s">
        <v>15501</v>
      </c>
      <c r="H156" s="7" t="s">
        <v>24388</v>
      </c>
      <c r="I156" s="7" t="s">
        <v>9493</v>
      </c>
      <c r="J156" s="115"/>
      <c r="K156" s="24"/>
      <c r="O156" s="6" t="str">
        <f t="shared" si="6"/>
        <v/>
      </c>
    </row>
    <row r="157" spans="1:15" ht="13.8">
      <c r="A157" s="114" t="s">
        <v>24389</v>
      </c>
      <c r="B157" s="115" t="s">
        <v>24390</v>
      </c>
      <c r="C157" s="115" t="s">
        <v>24391</v>
      </c>
      <c r="D157" s="115" t="s">
        <v>24392</v>
      </c>
      <c r="E157" s="115" t="s">
        <v>24393</v>
      </c>
      <c r="F157" s="115" t="s">
        <v>24394</v>
      </c>
      <c r="G157" s="5" t="s">
        <v>24395</v>
      </c>
      <c r="H157" s="7" t="s">
        <v>24396</v>
      </c>
      <c r="I157" s="7" t="s">
        <v>24397</v>
      </c>
      <c r="J157" s="115"/>
      <c r="K157" s="24"/>
      <c r="O157" s="6" t="str">
        <f t="shared" si="6"/>
        <v/>
      </c>
    </row>
    <row r="158" spans="1:15" ht="13.8">
      <c r="A158" s="114" t="s">
        <v>24398</v>
      </c>
      <c r="B158" s="115" t="s">
        <v>23474</v>
      </c>
      <c r="C158" s="115" t="s">
        <v>23475</v>
      </c>
      <c r="D158" s="115" t="s">
        <v>23476</v>
      </c>
      <c r="E158" s="115" t="s">
        <v>23477</v>
      </c>
      <c r="F158" s="115" t="s">
        <v>23478</v>
      </c>
      <c r="G158" s="5" t="s">
        <v>23479</v>
      </c>
      <c r="H158" s="7" t="s">
        <v>23480</v>
      </c>
      <c r="I158" s="7" t="s">
        <v>23481</v>
      </c>
      <c r="J158" s="115"/>
      <c r="K158" s="24"/>
      <c r="O158" s="6" t="str">
        <f t="shared" si="6"/>
        <v/>
      </c>
    </row>
    <row r="159" spans="1:15" ht="13.8">
      <c r="A159" s="114" t="s">
        <v>24399</v>
      </c>
      <c r="B159" s="115" t="s">
        <v>4528</v>
      </c>
      <c r="C159" s="115" t="s">
        <v>24400</v>
      </c>
      <c r="D159" s="115" t="s">
        <v>4529</v>
      </c>
      <c r="E159" s="115" t="s">
        <v>4530</v>
      </c>
      <c r="F159" s="115" t="s">
        <v>4528</v>
      </c>
      <c r="G159" s="5" t="s">
        <v>24401</v>
      </c>
      <c r="H159" s="7" t="s">
        <v>4532</v>
      </c>
      <c r="I159" s="7" t="s">
        <v>4533</v>
      </c>
      <c r="J159" s="115"/>
      <c r="K159" s="24"/>
      <c r="O159" s="6" t="str">
        <f t="shared" si="6"/>
        <v/>
      </c>
    </row>
    <row r="160" spans="1:15" ht="13.8">
      <c r="A160" s="114" t="s">
        <v>24402</v>
      </c>
      <c r="B160" s="115" t="s">
        <v>24403</v>
      </c>
      <c r="C160" s="115" t="s">
        <v>24404</v>
      </c>
      <c r="D160" s="115" t="s">
        <v>24405</v>
      </c>
      <c r="E160" s="115" t="s">
        <v>24406</v>
      </c>
      <c r="F160" s="115" t="s">
        <v>24407</v>
      </c>
      <c r="G160" s="5" t="s">
        <v>24408</v>
      </c>
      <c r="H160" s="7" t="s">
        <v>24409</v>
      </c>
      <c r="I160" s="7" t="s">
        <v>24410</v>
      </c>
      <c r="J160" s="115"/>
      <c r="K160" s="24"/>
      <c r="O160" s="6" t="str">
        <f t="shared" si="6"/>
        <v/>
      </c>
    </row>
    <row r="161" spans="1:15" ht="13.8">
      <c r="A161" s="114" t="s">
        <v>24411</v>
      </c>
      <c r="B161" s="115" t="s">
        <v>4528</v>
      </c>
      <c r="C161" s="115" t="s">
        <v>24400</v>
      </c>
      <c r="D161" s="115" t="s">
        <v>4529</v>
      </c>
      <c r="E161" s="115" t="s">
        <v>4530</v>
      </c>
      <c r="F161" s="115" t="s">
        <v>4528</v>
      </c>
      <c r="G161" s="5" t="s">
        <v>24401</v>
      </c>
      <c r="H161" s="7" t="s">
        <v>4532</v>
      </c>
      <c r="I161" s="7" t="s">
        <v>4533</v>
      </c>
      <c r="J161" s="115"/>
      <c r="K161" s="24"/>
      <c r="O161" s="6" t="str">
        <f t="shared" si="6"/>
        <v/>
      </c>
    </row>
    <row r="162" spans="1:15" ht="13.8">
      <c r="A162" s="114" t="s">
        <v>24412</v>
      </c>
      <c r="B162" s="115" t="s">
        <v>13034</v>
      </c>
      <c r="C162" s="115" t="s">
        <v>13035</v>
      </c>
      <c r="D162" s="115" t="s">
        <v>13036</v>
      </c>
      <c r="E162" s="115" t="s">
        <v>13037</v>
      </c>
      <c r="F162" s="115" t="s">
        <v>13038</v>
      </c>
      <c r="G162" s="5" t="s">
        <v>24413</v>
      </c>
      <c r="H162" s="7" t="s">
        <v>13040</v>
      </c>
      <c r="I162" s="7" t="s">
        <v>24414</v>
      </c>
      <c r="J162" s="115"/>
      <c r="K162" s="24"/>
      <c r="O162" s="6" t="str">
        <f t="shared" si="6"/>
        <v/>
      </c>
    </row>
    <row r="163" spans="1:15" ht="13.8">
      <c r="A163" s="114" t="s">
        <v>24415</v>
      </c>
      <c r="B163" s="115" t="s">
        <v>24416</v>
      </c>
      <c r="C163" s="115" t="s">
        <v>24417</v>
      </c>
      <c r="D163" s="115" t="s">
        <v>24418</v>
      </c>
      <c r="E163" s="115" t="s">
        <v>24419</v>
      </c>
      <c r="F163" s="115" t="s">
        <v>24420</v>
      </c>
      <c r="G163" s="5" t="s">
        <v>24421</v>
      </c>
      <c r="H163" s="7" t="s">
        <v>24422</v>
      </c>
      <c r="I163" s="7" t="s">
        <v>24423</v>
      </c>
      <c r="J163" s="115"/>
      <c r="K163" s="24"/>
      <c r="O163" s="6" t="str">
        <f t="shared" si="6"/>
        <v/>
      </c>
    </row>
    <row r="164" spans="1:15" ht="13.8">
      <c r="A164" s="114" t="s">
        <v>24424</v>
      </c>
      <c r="B164" s="115" t="s">
        <v>12393</v>
      </c>
      <c r="C164" s="115" t="s">
        <v>14273</v>
      </c>
      <c r="D164" s="115" t="s">
        <v>12393</v>
      </c>
      <c r="E164" s="115" t="s">
        <v>12394</v>
      </c>
      <c r="F164" s="115" t="s">
        <v>12395</v>
      </c>
      <c r="G164" s="5" t="s">
        <v>12396</v>
      </c>
      <c r="H164" s="7" t="s">
        <v>12397</v>
      </c>
      <c r="I164" s="7" t="s">
        <v>4533</v>
      </c>
      <c r="J164" s="62"/>
      <c r="K164" s="116"/>
      <c r="O164" s="6" t="str">
        <f t="shared" si="6"/>
        <v/>
      </c>
    </row>
    <row r="165" spans="1:15" ht="13.8">
      <c r="A165" s="124" t="s">
        <v>24425</v>
      </c>
      <c r="B165" s="115" t="s">
        <v>19402</v>
      </c>
      <c r="C165" s="115" t="s">
        <v>19402</v>
      </c>
      <c r="D165" s="115" t="s">
        <v>19403</v>
      </c>
      <c r="E165" s="115" t="s">
        <v>19404</v>
      </c>
      <c r="F165" s="115" t="s">
        <v>19405</v>
      </c>
      <c r="G165" s="5" t="s">
        <v>19406</v>
      </c>
      <c r="H165" s="7" t="s">
        <v>24426</v>
      </c>
      <c r="I165" s="7" t="s">
        <v>19408</v>
      </c>
      <c r="J165" s="62"/>
      <c r="K165" s="116"/>
      <c r="O165" s="6" t="str">
        <f t="shared" si="6"/>
        <v/>
      </c>
    </row>
    <row r="166" spans="1:15" ht="13.8">
      <c r="A166" s="118" t="s">
        <v>24427</v>
      </c>
      <c r="B166" s="115" t="s">
        <v>24428</v>
      </c>
      <c r="C166" s="115" t="s">
        <v>24429</v>
      </c>
      <c r="D166" s="115" t="s">
        <v>24430</v>
      </c>
      <c r="E166" s="115" t="s">
        <v>24431</v>
      </c>
      <c r="F166" s="115" t="s">
        <v>24432</v>
      </c>
      <c r="G166" s="5" t="s">
        <v>24433</v>
      </c>
      <c r="H166" s="7" t="s">
        <v>24434</v>
      </c>
      <c r="I166" s="7" t="s">
        <v>24435</v>
      </c>
      <c r="J166" s="62"/>
      <c r="K166" s="116"/>
      <c r="O166" s="6" t="str">
        <f t="shared" si="6"/>
        <v/>
      </c>
    </row>
    <row r="167" spans="1:15" ht="13.8">
      <c r="A167" s="114" t="s">
        <v>24436</v>
      </c>
      <c r="B167" s="115" t="s">
        <v>1867</v>
      </c>
      <c r="C167" s="115" t="s">
        <v>1868</v>
      </c>
      <c r="D167" s="115" t="s">
        <v>1869</v>
      </c>
      <c r="E167" s="115" t="s">
        <v>1870</v>
      </c>
      <c r="F167" s="115" t="s">
        <v>1871</v>
      </c>
      <c r="G167" s="5" t="s">
        <v>1872</v>
      </c>
      <c r="H167" s="7" t="s">
        <v>24437</v>
      </c>
      <c r="I167" s="7" t="s">
        <v>24438</v>
      </c>
      <c r="J167" s="115"/>
      <c r="K167" s="24"/>
      <c r="O167" s="6" t="str">
        <f t="shared" si="6"/>
        <v/>
      </c>
    </row>
    <row r="168" spans="1:15" ht="13.8">
      <c r="A168" s="114" t="s">
        <v>24439</v>
      </c>
      <c r="B168" s="115" t="s">
        <v>24250</v>
      </c>
      <c r="C168" s="115" t="s">
        <v>24251</v>
      </c>
      <c r="D168" s="115" t="s">
        <v>24252</v>
      </c>
      <c r="E168" s="115" t="s">
        <v>24253</v>
      </c>
      <c r="F168" s="115" t="s">
        <v>24254</v>
      </c>
      <c r="G168" s="5" t="s">
        <v>24255</v>
      </c>
      <c r="H168" s="7" t="s">
        <v>24256</v>
      </c>
      <c r="I168" s="7" t="s">
        <v>24257</v>
      </c>
      <c r="J168" s="115"/>
      <c r="K168" s="24"/>
      <c r="O168" s="6" t="str">
        <f t="shared" si="6"/>
        <v/>
      </c>
    </row>
    <row r="169" spans="1:15" ht="13.8">
      <c r="A169" s="114" t="s">
        <v>24440</v>
      </c>
      <c r="B169" s="115" t="s">
        <v>24441</v>
      </c>
      <c r="C169" s="115" t="s">
        <v>24442</v>
      </c>
      <c r="D169" s="115" t="s">
        <v>24443</v>
      </c>
      <c r="E169" s="115" t="s">
        <v>24444</v>
      </c>
      <c r="F169" s="115" t="s">
        <v>24445</v>
      </c>
      <c r="G169" s="5" t="s">
        <v>24446</v>
      </c>
      <c r="H169" s="7" t="s">
        <v>24447</v>
      </c>
      <c r="I169" s="7" t="s">
        <v>24448</v>
      </c>
      <c r="J169" s="115"/>
      <c r="K169" s="24"/>
      <c r="O169" s="6" t="str">
        <f t="shared" si="6"/>
        <v/>
      </c>
    </row>
    <row r="170" spans="1:15" ht="13.8">
      <c r="A170" s="114" t="s">
        <v>24449</v>
      </c>
      <c r="B170" s="115" t="s">
        <v>24450</v>
      </c>
      <c r="C170" s="115" t="s">
        <v>24451</v>
      </c>
      <c r="D170" s="115" t="s">
        <v>24452</v>
      </c>
      <c r="E170" s="115" t="s">
        <v>24453</v>
      </c>
      <c r="F170" s="115" t="s">
        <v>24454</v>
      </c>
      <c r="G170" s="5" t="s">
        <v>24455</v>
      </c>
      <c r="H170" s="7" t="s">
        <v>24456</v>
      </c>
      <c r="I170" s="7" t="s">
        <v>24457</v>
      </c>
      <c r="J170" s="62"/>
      <c r="K170" s="116"/>
      <c r="O170" s="6" t="str">
        <f t="shared" si="6"/>
        <v/>
      </c>
    </row>
    <row r="171" spans="1:15" ht="13.8">
      <c r="A171" s="114" t="s">
        <v>24458</v>
      </c>
      <c r="B171" s="115" t="s">
        <v>24459</v>
      </c>
      <c r="C171" s="115" t="s">
        <v>24460</v>
      </c>
      <c r="D171" s="115" t="s">
        <v>24461</v>
      </c>
      <c r="E171" s="115" t="s">
        <v>24462</v>
      </c>
      <c r="F171" s="115" t="s">
        <v>24463</v>
      </c>
      <c r="G171" s="5" t="s">
        <v>24464</v>
      </c>
      <c r="H171" s="7" t="s">
        <v>24465</v>
      </c>
      <c r="I171" s="7" t="s">
        <v>24466</v>
      </c>
      <c r="J171" s="62"/>
      <c r="K171" s="116"/>
      <c r="O171" s="6" t="str">
        <f t="shared" si="6"/>
        <v/>
      </c>
    </row>
    <row r="172" spans="1:15" ht="13.8">
      <c r="A172" s="114" t="s">
        <v>24467</v>
      </c>
      <c r="B172" s="115" t="s">
        <v>24468</v>
      </c>
      <c r="C172" s="115" t="s">
        <v>24469</v>
      </c>
      <c r="D172" s="115" t="s">
        <v>24470</v>
      </c>
      <c r="E172" s="115" t="s">
        <v>24471</v>
      </c>
      <c r="F172" s="115" t="s">
        <v>24472</v>
      </c>
      <c r="G172" s="5" t="s">
        <v>24473</v>
      </c>
      <c r="H172" s="7" t="s">
        <v>24474</v>
      </c>
      <c r="I172" s="7" t="s">
        <v>24475</v>
      </c>
      <c r="J172" s="62"/>
      <c r="K172" s="116"/>
      <c r="O172" s="6" t="str">
        <f t="shared" ref="O172:O198" si="7">IF(B172=H172,"xx","")</f>
        <v/>
      </c>
    </row>
    <row r="173" spans="1:15" ht="13.8">
      <c r="A173" s="114" t="s">
        <v>24476</v>
      </c>
      <c r="B173" s="115" t="s">
        <v>24477</v>
      </c>
      <c r="C173" s="115" t="s">
        <v>24478</v>
      </c>
      <c r="D173" s="115" t="s">
        <v>24479</v>
      </c>
      <c r="E173" s="115" t="s">
        <v>24480</v>
      </c>
      <c r="F173" s="115" t="s">
        <v>24481</v>
      </c>
      <c r="G173" s="5" t="s">
        <v>24482</v>
      </c>
      <c r="H173" s="7" t="s">
        <v>24483</v>
      </c>
      <c r="I173" s="7" t="s">
        <v>24484</v>
      </c>
      <c r="J173" s="62"/>
      <c r="K173" s="116"/>
      <c r="O173" s="6" t="str">
        <f t="shared" si="7"/>
        <v/>
      </c>
    </row>
    <row r="174" spans="1:15" ht="13.8">
      <c r="A174" s="119" t="s">
        <v>24485</v>
      </c>
      <c r="B174" s="115" t="s">
        <v>24486</v>
      </c>
      <c r="C174" s="115" t="s">
        <v>24487</v>
      </c>
      <c r="D174" s="87" t="s">
        <v>24488</v>
      </c>
      <c r="E174" s="87" t="s">
        <v>24489</v>
      </c>
      <c r="F174" s="87" t="s">
        <v>24490</v>
      </c>
      <c r="G174" s="5" t="s">
        <v>24491</v>
      </c>
      <c r="H174" s="7" t="s">
        <v>24492</v>
      </c>
      <c r="I174" s="7" t="s">
        <v>24489</v>
      </c>
      <c r="J174" s="115"/>
      <c r="K174" s="24"/>
      <c r="O174" s="6" t="str">
        <f t="shared" si="7"/>
        <v/>
      </c>
    </row>
    <row r="175" spans="1:15" ht="13.8">
      <c r="A175" s="119" t="s">
        <v>24493</v>
      </c>
      <c r="B175" s="115" t="s">
        <v>24494</v>
      </c>
      <c r="C175" s="115" t="s">
        <v>24495</v>
      </c>
      <c r="D175" s="115" t="s">
        <v>24496</v>
      </c>
      <c r="E175" s="115" t="s">
        <v>24497</v>
      </c>
      <c r="F175" s="115" t="s">
        <v>24498</v>
      </c>
      <c r="G175" s="5" t="s">
        <v>24499</v>
      </c>
      <c r="H175" s="7" t="s">
        <v>24500</v>
      </c>
      <c r="I175" s="7" t="s">
        <v>24501</v>
      </c>
      <c r="J175" s="115"/>
      <c r="K175" s="24"/>
      <c r="O175" s="6" t="str">
        <f t="shared" si="7"/>
        <v/>
      </c>
    </row>
    <row r="176" spans="1:15" ht="13.8">
      <c r="A176" s="114" t="s">
        <v>24502</v>
      </c>
      <c r="B176" s="115" t="s">
        <v>1772</v>
      </c>
      <c r="C176" s="115" t="s">
        <v>14261</v>
      </c>
      <c r="D176" s="115" t="s">
        <v>1773</v>
      </c>
      <c r="E176" s="115" t="s">
        <v>1774</v>
      </c>
      <c r="F176" s="115" t="s">
        <v>1774</v>
      </c>
      <c r="G176" s="5" t="s">
        <v>1775</v>
      </c>
      <c r="H176" s="7" t="s">
        <v>3704</v>
      </c>
      <c r="I176" s="7" t="s">
        <v>1774</v>
      </c>
      <c r="J176" s="115"/>
      <c r="K176" s="24"/>
      <c r="O176" s="6" t="str">
        <f t="shared" si="7"/>
        <v/>
      </c>
    </row>
    <row r="177" spans="1:15" ht="13.8">
      <c r="A177" s="114" t="s">
        <v>24503</v>
      </c>
      <c r="B177" s="115" t="s">
        <v>3006</v>
      </c>
      <c r="C177" s="115" t="s">
        <v>3699</v>
      </c>
      <c r="D177" s="115" t="s">
        <v>3008</v>
      </c>
      <c r="E177" s="115" t="s">
        <v>3009</v>
      </c>
      <c r="F177" s="115" t="s">
        <v>3702</v>
      </c>
      <c r="G177" s="5" t="s">
        <v>24504</v>
      </c>
      <c r="H177" s="7" t="s">
        <v>3011</v>
      </c>
      <c r="I177" s="7" t="s">
        <v>3012</v>
      </c>
      <c r="J177" s="115"/>
      <c r="K177" s="24"/>
      <c r="O177" s="6" t="str">
        <f t="shared" si="7"/>
        <v/>
      </c>
    </row>
    <row r="178" spans="1:15" ht="13.8">
      <c r="A178" s="114" t="s">
        <v>24505</v>
      </c>
      <c r="B178" s="115" t="s">
        <v>24506</v>
      </c>
      <c r="C178" s="115" t="s">
        <v>24507</v>
      </c>
      <c r="D178" s="115" t="s">
        <v>24508</v>
      </c>
      <c r="E178" s="115" t="s">
        <v>24509</v>
      </c>
      <c r="F178" s="115" t="s">
        <v>24510</v>
      </c>
      <c r="G178" s="5" t="s">
        <v>24511</v>
      </c>
      <c r="H178" s="7" t="s">
        <v>24512</v>
      </c>
      <c r="I178" s="7" t="s">
        <v>24513</v>
      </c>
      <c r="J178" s="115"/>
      <c r="K178" s="24"/>
      <c r="O178" s="6" t="str">
        <f t="shared" si="7"/>
        <v/>
      </c>
    </row>
    <row r="179" spans="1:15" ht="13.8">
      <c r="A179" s="114" t="s">
        <v>24514</v>
      </c>
      <c r="B179" s="115" t="s">
        <v>12393</v>
      </c>
      <c r="C179" s="115" t="s">
        <v>14273</v>
      </c>
      <c r="D179" s="115" t="s">
        <v>12393</v>
      </c>
      <c r="E179" s="115" t="s">
        <v>12394</v>
      </c>
      <c r="F179" s="115" t="s">
        <v>12395</v>
      </c>
      <c r="G179" s="5" t="s">
        <v>12396</v>
      </c>
      <c r="H179" s="7" t="s">
        <v>12397</v>
      </c>
      <c r="I179" s="7" t="s">
        <v>4533</v>
      </c>
      <c r="J179" s="115"/>
      <c r="K179" s="24"/>
      <c r="O179" s="6" t="str">
        <f t="shared" si="7"/>
        <v/>
      </c>
    </row>
    <row r="180" spans="1:15" ht="13.8">
      <c r="A180" s="114" t="s">
        <v>24515</v>
      </c>
      <c r="B180" s="115" t="s">
        <v>24516</v>
      </c>
      <c r="C180" s="115" t="s">
        <v>24517</v>
      </c>
      <c r="D180" s="115" t="s">
        <v>24516</v>
      </c>
      <c r="E180" s="115" t="s">
        <v>24518</v>
      </c>
      <c r="F180" s="115" t="s">
        <v>24519</v>
      </c>
      <c r="G180" s="5" t="s">
        <v>24520</v>
      </c>
      <c r="H180" s="7" t="s">
        <v>24521</v>
      </c>
      <c r="I180" s="7" t="s">
        <v>24522</v>
      </c>
      <c r="J180" s="115"/>
      <c r="K180" s="24"/>
      <c r="O180" s="6" t="str">
        <f t="shared" si="7"/>
        <v/>
      </c>
    </row>
    <row r="181" spans="1:15" ht="13.8">
      <c r="A181" s="114" t="s">
        <v>24523</v>
      </c>
      <c r="B181" s="115" t="s">
        <v>24524</v>
      </c>
      <c r="C181" s="115" t="s">
        <v>24525</v>
      </c>
      <c r="D181" s="115" t="s">
        <v>24526</v>
      </c>
      <c r="E181" s="115" t="s">
        <v>24527</v>
      </c>
      <c r="F181" s="115" t="s">
        <v>24528</v>
      </c>
      <c r="G181" s="5" t="s">
        <v>24529</v>
      </c>
      <c r="H181" s="7" t="s">
        <v>24530</v>
      </c>
      <c r="I181" s="7" t="s">
        <v>24531</v>
      </c>
      <c r="J181" s="115"/>
      <c r="K181" s="24"/>
      <c r="O181" s="6" t="str">
        <f t="shared" si="7"/>
        <v/>
      </c>
    </row>
    <row r="182" spans="1:15" ht="13.8">
      <c r="A182" s="114" t="s">
        <v>24532</v>
      </c>
      <c r="B182" s="115" t="s">
        <v>24533</v>
      </c>
      <c r="C182" s="115" t="s">
        <v>24534</v>
      </c>
      <c r="D182" s="115" t="s">
        <v>24533</v>
      </c>
      <c r="E182" s="115" t="s">
        <v>24535</v>
      </c>
      <c r="F182" s="115" t="s">
        <v>24536</v>
      </c>
      <c r="G182" s="5" t="s">
        <v>24537</v>
      </c>
      <c r="H182" s="7" t="s">
        <v>24538</v>
      </c>
      <c r="I182" s="7" t="s">
        <v>24539</v>
      </c>
      <c r="J182" s="115"/>
      <c r="K182" s="24"/>
      <c r="O182" s="6" t="str">
        <f t="shared" si="7"/>
        <v/>
      </c>
    </row>
    <row r="183" spans="1:15" ht="13.8">
      <c r="A183" s="114" t="s">
        <v>24540</v>
      </c>
      <c r="B183" s="115" t="s">
        <v>24541</v>
      </c>
      <c r="C183" s="115" t="s">
        <v>24542</v>
      </c>
      <c r="D183" s="115" t="s">
        <v>24543</v>
      </c>
      <c r="E183" s="115" t="s">
        <v>24544</v>
      </c>
      <c r="F183" s="115" t="s">
        <v>24545</v>
      </c>
      <c r="G183" s="5" t="s">
        <v>24546</v>
      </c>
      <c r="H183" s="7" t="s">
        <v>24547</v>
      </c>
      <c r="I183" s="7" t="s">
        <v>24548</v>
      </c>
      <c r="J183" s="115"/>
      <c r="K183" s="24"/>
      <c r="O183" s="6" t="str">
        <f t="shared" si="7"/>
        <v/>
      </c>
    </row>
    <row r="184" spans="1:15" ht="13.8">
      <c r="A184" s="114" t="s">
        <v>24549</v>
      </c>
      <c r="B184" s="115" t="s">
        <v>24550</v>
      </c>
      <c r="C184" s="115" t="s">
        <v>24551</v>
      </c>
      <c r="D184" s="115" t="s">
        <v>24550</v>
      </c>
      <c r="E184" s="115" t="s">
        <v>24552</v>
      </c>
      <c r="F184" s="115" t="s">
        <v>24553</v>
      </c>
      <c r="G184" s="5" t="s">
        <v>24554</v>
      </c>
      <c r="H184" s="7" t="s">
        <v>24555</v>
      </c>
      <c r="I184" s="7" t="s">
        <v>24556</v>
      </c>
      <c r="J184" s="62"/>
      <c r="K184" s="116"/>
      <c r="O184" s="6" t="str">
        <f t="shared" si="7"/>
        <v/>
      </c>
    </row>
    <row r="185" spans="1:15" ht="13.8">
      <c r="A185" s="114" t="s">
        <v>24557</v>
      </c>
      <c r="B185" s="115" t="s">
        <v>24558</v>
      </c>
      <c r="C185" s="115" t="s">
        <v>24559</v>
      </c>
      <c r="D185" s="115" t="s">
        <v>24558</v>
      </c>
      <c r="E185" s="115" t="s">
        <v>24560</v>
      </c>
      <c r="F185" s="115" t="s">
        <v>24561</v>
      </c>
      <c r="G185" s="5" t="s">
        <v>24562</v>
      </c>
      <c r="H185" s="7" t="s">
        <v>24563</v>
      </c>
      <c r="I185" s="7" t="s">
        <v>24564</v>
      </c>
      <c r="J185" s="62"/>
      <c r="K185" s="116"/>
      <c r="O185" s="6" t="str">
        <f t="shared" si="7"/>
        <v/>
      </c>
    </row>
    <row r="186" spans="1:15" ht="13.8">
      <c r="A186" s="114" t="s">
        <v>24565</v>
      </c>
      <c r="B186" s="115" t="s">
        <v>3135</v>
      </c>
      <c r="C186" s="115" t="s">
        <v>3135</v>
      </c>
      <c r="D186" s="115" t="s">
        <v>3136</v>
      </c>
      <c r="E186" s="115" t="s">
        <v>3137</v>
      </c>
      <c r="F186" s="115" t="s">
        <v>3138</v>
      </c>
      <c r="G186" s="5" t="s">
        <v>24566</v>
      </c>
      <c r="H186" s="7" t="s">
        <v>3140</v>
      </c>
      <c r="I186" s="7" t="s">
        <v>3141</v>
      </c>
      <c r="J186" s="62"/>
      <c r="K186" s="116"/>
      <c r="O186" s="6" t="str">
        <f t="shared" si="7"/>
        <v/>
      </c>
    </row>
    <row r="187" spans="1:15" ht="13.8">
      <c r="A187" s="114" t="s">
        <v>24567</v>
      </c>
      <c r="B187" s="115" t="s">
        <v>24250</v>
      </c>
      <c r="C187" s="115" t="s">
        <v>24251</v>
      </c>
      <c r="D187" s="115" t="s">
        <v>24252</v>
      </c>
      <c r="E187" s="115" t="s">
        <v>24253</v>
      </c>
      <c r="F187" s="115" t="s">
        <v>24254</v>
      </c>
      <c r="G187" s="5" t="s">
        <v>24255</v>
      </c>
      <c r="H187" s="7" t="s">
        <v>24256</v>
      </c>
      <c r="I187" s="7" t="s">
        <v>24257</v>
      </c>
      <c r="J187" s="62"/>
      <c r="K187" s="116"/>
      <c r="O187" s="6" t="str">
        <f t="shared" si="7"/>
        <v/>
      </c>
    </row>
    <row r="188" spans="1:15" ht="13.8">
      <c r="A188" s="114" t="s">
        <v>24568</v>
      </c>
      <c r="B188" s="115" t="s">
        <v>24569</v>
      </c>
      <c r="C188" s="115" t="s">
        <v>24570</v>
      </c>
      <c r="D188" s="115" t="s">
        <v>24571</v>
      </c>
      <c r="E188" s="115" t="s">
        <v>24572</v>
      </c>
      <c r="F188" s="115" t="s">
        <v>24573</v>
      </c>
      <c r="G188" s="5" t="s">
        <v>24574</v>
      </c>
      <c r="H188" s="7" t="s">
        <v>24575</v>
      </c>
      <c r="I188" s="7" t="s">
        <v>24576</v>
      </c>
      <c r="J188" s="62"/>
      <c r="K188" s="116"/>
      <c r="O188" s="6" t="str">
        <f t="shared" si="7"/>
        <v/>
      </c>
    </row>
    <row r="189" spans="1:15" ht="13.8">
      <c r="A189" s="114" t="s">
        <v>24577</v>
      </c>
      <c r="B189" s="115" t="s">
        <v>24578</v>
      </c>
      <c r="C189" s="115" t="s">
        <v>24579</v>
      </c>
      <c r="D189" s="115" t="s">
        <v>24580</v>
      </c>
      <c r="E189" s="115" t="s">
        <v>24581</v>
      </c>
      <c r="F189" s="115" t="s">
        <v>24582</v>
      </c>
      <c r="G189" s="5" t="s">
        <v>24583</v>
      </c>
      <c r="H189" s="7" t="s">
        <v>24584</v>
      </c>
      <c r="I189" s="7" t="s">
        <v>24585</v>
      </c>
      <c r="J189" s="62"/>
      <c r="K189" s="116"/>
      <c r="O189" s="6" t="str">
        <f t="shared" si="7"/>
        <v/>
      </c>
    </row>
    <row r="190" spans="1:15" ht="13.8">
      <c r="A190" s="114" t="s">
        <v>24586</v>
      </c>
      <c r="B190" s="115" t="s">
        <v>24250</v>
      </c>
      <c r="C190" s="115" t="s">
        <v>24251</v>
      </c>
      <c r="D190" s="115" t="s">
        <v>24252</v>
      </c>
      <c r="E190" s="115" t="s">
        <v>24253</v>
      </c>
      <c r="F190" s="115" t="s">
        <v>24254</v>
      </c>
      <c r="G190" s="5" t="s">
        <v>24255</v>
      </c>
      <c r="H190" s="7" t="s">
        <v>24256</v>
      </c>
      <c r="I190" s="7" t="s">
        <v>24257</v>
      </c>
      <c r="J190" s="62"/>
      <c r="K190" s="116"/>
      <c r="O190" s="6" t="str">
        <f t="shared" si="7"/>
        <v/>
      </c>
    </row>
    <row r="191" spans="1:15" ht="13.8">
      <c r="A191" s="114" t="s">
        <v>24587</v>
      </c>
      <c r="B191" s="115" t="s">
        <v>24588</v>
      </c>
      <c r="C191" s="115" t="s">
        <v>24589</v>
      </c>
      <c r="D191" s="115" t="s">
        <v>24590</v>
      </c>
      <c r="E191" s="115" t="s">
        <v>24591</v>
      </c>
      <c r="F191" s="115" t="s">
        <v>24592</v>
      </c>
      <c r="G191" s="5" t="s">
        <v>24593</v>
      </c>
      <c r="H191" s="7" t="s">
        <v>24594</v>
      </c>
      <c r="I191" s="7" t="s">
        <v>24595</v>
      </c>
      <c r="J191" s="62"/>
      <c r="K191" s="116"/>
      <c r="O191" s="6" t="str">
        <f t="shared" si="7"/>
        <v/>
      </c>
    </row>
    <row r="192" spans="1:15" ht="13.8">
      <c r="A192" s="114" t="s">
        <v>24596</v>
      </c>
      <c r="B192" s="115" t="s">
        <v>3175</v>
      </c>
      <c r="C192" s="115" t="s">
        <v>3175</v>
      </c>
      <c r="D192" s="115" t="s">
        <v>3176</v>
      </c>
      <c r="E192" s="115" t="s">
        <v>3177</v>
      </c>
      <c r="F192" s="115" t="s">
        <v>3178</v>
      </c>
      <c r="G192" s="5" t="s">
        <v>3179</v>
      </c>
      <c r="H192" s="7" t="s">
        <v>24597</v>
      </c>
      <c r="I192" s="7" t="s">
        <v>3181</v>
      </c>
      <c r="J192" s="62"/>
      <c r="K192" s="116"/>
      <c r="O192" s="6" t="str">
        <f t="shared" si="7"/>
        <v/>
      </c>
    </row>
    <row r="193" spans="1:15" ht="13.8">
      <c r="A193" s="114" t="s">
        <v>24598</v>
      </c>
      <c r="B193" s="115" t="s">
        <v>24250</v>
      </c>
      <c r="C193" s="115" t="s">
        <v>24251</v>
      </c>
      <c r="D193" s="115" t="s">
        <v>24252</v>
      </c>
      <c r="E193" s="115" t="s">
        <v>24253</v>
      </c>
      <c r="F193" s="115" t="s">
        <v>24254</v>
      </c>
      <c r="G193" s="5" t="s">
        <v>24255</v>
      </c>
      <c r="H193" s="7" t="s">
        <v>24256</v>
      </c>
      <c r="I193" s="7" t="s">
        <v>24257</v>
      </c>
      <c r="J193" s="62"/>
      <c r="K193" s="116"/>
      <c r="O193" s="6" t="str">
        <f t="shared" si="7"/>
        <v/>
      </c>
    </row>
    <row r="194" spans="1:15" ht="13.8">
      <c r="A194" s="114" t="s">
        <v>24599</v>
      </c>
      <c r="B194" s="115" t="s">
        <v>24600</v>
      </c>
      <c r="C194" s="115" t="s">
        <v>24601</v>
      </c>
      <c r="D194" s="115" t="s">
        <v>24602</v>
      </c>
      <c r="E194" s="115" t="s">
        <v>24603</v>
      </c>
      <c r="F194" s="115" t="s">
        <v>24604</v>
      </c>
      <c r="G194" s="5" t="s">
        <v>24605</v>
      </c>
      <c r="H194" s="7" t="s">
        <v>24606</v>
      </c>
      <c r="I194" s="7" t="s">
        <v>24607</v>
      </c>
      <c r="J194" s="62"/>
      <c r="K194" s="116"/>
      <c r="O194" s="6" t="str">
        <f t="shared" si="7"/>
        <v/>
      </c>
    </row>
    <row r="195" spans="1:15" ht="13.8">
      <c r="A195" s="114" t="s">
        <v>24608</v>
      </c>
      <c r="B195" s="115" t="s">
        <v>14261</v>
      </c>
      <c r="C195" s="115" t="s">
        <v>14261</v>
      </c>
      <c r="D195" s="115" t="s">
        <v>1773</v>
      </c>
      <c r="E195" s="115" t="s">
        <v>1774</v>
      </c>
      <c r="F195" s="115" t="s">
        <v>1774</v>
      </c>
      <c r="G195" s="5" t="s">
        <v>1775</v>
      </c>
      <c r="H195" s="7" t="s">
        <v>3704</v>
      </c>
      <c r="I195" s="7" t="s">
        <v>14263</v>
      </c>
      <c r="J195" s="115"/>
      <c r="K195" s="24"/>
      <c r="O195" s="6" t="str">
        <f t="shared" si="7"/>
        <v/>
      </c>
    </row>
    <row r="196" spans="1:15" ht="13.8">
      <c r="A196" s="114" t="s">
        <v>24609</v>
      </c>
      <c r="B196" s="115" t="s">
        <v>24610</v>
      </c>
      <c r="C196" s="115" t="s">
        <v>24611</v>
      </c>
      <c r="D196" s="115" t="s">
        <v>24612</v>
      </c>
      <c r="E196" s="115" t="s">
        <v>24613</v>
      </c>
      <c r="F196" s="115" t="s">
        <v>24614</v>
      </c>
      <c r="G196" s="5" t="s">
        <v>24615</v>
      </c>
      <c r="H196" s="7" t="s">
        <v>24616</v>
      </c>
      <c r="I196" s="7" t="s">
        <v>24617</v>
      </c>
      <c r="J196" s="62"/>
      <c r="K196" s="116"/>
      <c r="O196" s="6" t="str">
        <f t="shared" si="7"/>
        <v/>
      </c>
    </row>
    <row r="197" spans="1:15" ht="13.8">
      <c r="A197" s="114" t="s">
        <v>24618</v>
      </c>
      <c r="B197" s="115" t="s">
        <v>24619</v>
      </c>
      <c r="C197" s="115" t="s">
        <v>24620</v>
      </c>
      <c r="D197" s="115" t="s">
        <v>24621</v>
      </c>
      <c r="E197" s="115" t="s">
        <v>24622</v>
      </c>
      <c r="F197" s="115" t="s">
        <v>24623</v>
      </c>
      <c r="G197" s="5" t="s">
        <v>24624</v>
      </c>
      <c r="H197" s="7" t="s">
        <v>24625</v>
      </c>
      <c r="I197" s="7" t="s">
        <v>24626</v>
      </c>
      <c r="J197" s="62"/>
      <c r="K197" s="116"/>
      <c r="O197" s="6" t="str">
        <f t="shared" si="7"/>
        <v/>
      </c>
    </row>
    <row r="198" spans="1:15" ht="13.8">
      <c r="A198" s="114" t="s">
        <v>24627</v>
      </c>
      <c r="B198" s="126" t="s">
        <v>24628</v>
      </c>
      <c r="C198" s="127" t="s">
        <v>24628</v>
      </c>
      <c r="D198" s="127" t="s">
        <v>24628</v>
      </c>
      <c r="E198" s="127" t="s">
        <v>24629</v>
      </c>
      <c r="F198" s="127" t="s">
        <v>24630</v>
      </c>
      <c r="G198" s="128" t="s">
        <v>24631</v>
      </c>
      <c r="H198" s="7" t="s">
        <v>24628</v>
      </c>
      <c r="I198" s="7" t="s">
        <v>24628</v>
      </c>
      <c r="J198" s="62"/>
      <c r="K198" s="116"/>
      <c r="O198" s="6" t="str">
        <f t="shared" si="7"/>
        <v>xx</v>
      </c>
    </row>
    <row r="199" spans="1:15" ht="13.8">
      <c r="A199" s="114" t="s">
        <v>24632</v>
      </c>
      <c r="B199" s="125" t="s">
        <v>24633</v>
      </c>
      <c r="C199" s="125" t="s">
        <v>24633</v>
      </c>
      <c r="D199" s="125" t="s">
        <v>24633</v>
      </c>
      <c r="E199" s="125" t="s">
        <v>24633</v>
      </c>
      <c r="F199" s="125" t="s">
        <v>24633</v>
      </c>
      <c r="G199" s="47" t="s">
        <v>24633</v>
      </c>
      <c r="H199" s="7" t="s">
        <v>24633</v>
      </c>
      <c r="I199" s="7" t="s">
        <v>24633</v>
      </c>
      <c r="J199" s="62"/>
      <c r="K199" s="116"/>
    </row>
    <row r="200" spans="1:15" ht="13.8">
      <c r="A200" s="114" t="s">
        <v>24634</v>
      </c>
      <c r="B200" s="125" t="s">
        <v>24635</v>
      </c>
      <c r="C200" s="125" t="s">
        <v>24636</v>
      </c>
      <c r="D200" s="125" t="s">
        <v>24637</v>
      </c>
      <c r="E200" s="125" t="s">
        <v>24638</v>
      </c>
      <c r="F200" s="125" t="s">
        <v>24639</v>
      </c>
      <c r="G200" s="47" t="s">
        <v>24640</v>
      </c>
      <c r="H200" s="7" t="s">
        <v>24641</v>
      </c>
      <c r="I200" s="7" t="s">
        <v>24642</v>
      </c>
      <c r="J200" s="62"/>
      <c r="K200" s="116"/>
      <c r="O200" s="6" t="str">
        <f>IF(B200=H200,"xx","")</f>
        <v/>
      </c>
    </row>
    <row r="201" spans="1:15" ht="13.8">
      <c r="A201" s="114" t="s">
        <v>24643</v>
      </c>
      <c r="B201" s="126" t="s">
        <v>24628</v>
      </c>
      <c r="C201" s="127" t="s">
        <v>24628</v>
      </c>
      <c r="D201" s="127" t="s">
        <v>24628</v>
      </c>
      <c r="E201" s="127" t="s">
        <v>24629</v>
      </c>
      <c r="F201" s="127" t="s">
        <v>24630</v>
      </c>
      <c r="G201" s="128" t="s">
        <v>24631</v>
      </c>
      <c r="H201" s="7" t="s">
        <v>24628</v>
      </c>
      <c r="I201" s="7" t="s">
        <v>24628</v>
      </c>
      <c r="J201" s="62"/>
      <c r="K201" s="116"/>
    </row>
    <row r="202" spans="1:15" ht="13.8">
      <c r="A202" s="114" t="s">
        <v>24644</v>
      </c>
      <c r="B202" s="125" t="s">
        <v>24633</v>
      </c>
      <c r="C202" s="125" t="s">
        <v>24633</v>
      </c>
      <c r="D202" s="125" t="s">
        <v>24633</v>
      </c>
      <c r="E202" s="125" t="s">
        <v>24633</v>
      </c>
      <c r="F202" s="125" t="s">
        <v>24633</v>
      </c>
      <c r="G202" s="47" t="s">
        <v>24633</v>
      </c>
      <c r="H202" s="7" t="s">
        <v>24633</v>
      </c>
      <c r="I202" s="7" t="s">
        <v>24633</v>
      </c>
      <c r="J202" s="62"/>
      <c r="K202" s="116"/>
    </row>
    <row r="203" spans="1:15" ht="13.8">
      <c r="A203" s="114" t="s">
        <v>24645</v>
      </c>
      <c r="B203" s="125" t="s">
        <v>24646</v>
      </c>
      <c r="C203" s="125" t="s">
        <v>24647</v>
      </c>
      <c r="D203" s="125" t="s">
        <v>24648</v>
      </c>
      <c r="E203" s="125" t="s">
        <v>24649</v>
      </c>
      <c r="F203" s="125" t="s">
        <v>24650</v>
      </c>
      <c r="G203" s="47" t="s">
        <v>24651</v>
      </c>
      <c r="H203" s="7" t="s">
        <v>24652</v>
      </c>
      <c r="I203" s="7" t="s">
        <v>24653</v>
      </c>
      <c r="J203" s="62"/>
      <c r="K203" s="116"/>
      <c r="O203" s="6" t="str">
        <f>IF(B203=H203,"xx","")</f>
        <v/>
      </c>
    </row>
    <row r="204" spans="1:15" ht="13.8">
      <c r="A204" s="114" t="s">
        <v>24654</v>
      </c>
      <c r="B204" s="126" t="s">
        <v>24628</v>
      </c>
      <c r="C204" s="127" t="s">
        <v>24628</v>
      </c>
      <c r="D204" s="127" t="s">
        <v>24628</v>
      </c>
      <c r="E204" s="127" t="s">
        <v>24629</v>
      </c>
      <c r="F204" s="127" t="s">
        <v>24630</v>
      </c>
      <c r="G204" s="128" t="s">
        <v>24631</v>
      </c>
      <c r="H204" s="7" t="s">
        <v>24655</v>
      </c>
      <c r="I204" s="7" t="s">
        <v>24628</v>
      </c>
      <c r="J204" s="62"/>
      <c r="K204" s="116"/>
    </row>
    <row r="205" spans="1:15" ht="13.8">
      <c r="A205" s="114" t="s">
        <v>24656</v>
      </c>
      <c r="B205" s="125" t="s">
        <v>24633</v>
      </c>
      <c r="C205" s="125" t="s">
        <v>24633</v>
      </c>
      <c r="D205" s="125" t="s">
        <v>24633</v>
      </c>
      <c r="E205" s="125" t="s">
        <v>24633</v>
      </c>
      <c r="F205" s="125" t="s">
        <v>24633</v>
      </c>
      <c r="G205" s="47" t="s">
        <v>24633</v>
      </c>
      <c r="H205" s="7" t="s">
        <v>24633</v>
      </c>
      <c r="I205" s="7" t="s">
        <v>24633</v>
      </c>
      <c r="J205" s="62"/>
      <c r="K205" s="116"/>
    </row>
    <row r="206" spans="1:15" ht="13.8">
      <c r="A206" s="114" t="s">
        <v>24657</v>
      </c>
      <c r="B206" s="125" t="s">
        <v>24658</v>
      </c>
      <c r="C206" s="125" t="s">
        <v>24659</v>
      </c>
      <c r="D206" s="125" t="s">
        <v>24660</v>
      </c>
      <c r="E206" s="125" t="s">
        <v>24661</v>
      </c>
      <c r="F206" s="125" t="s">
        <v>24662</v>
      </c>
      <c r="G206" s="47" t="s">
        <v>24663</v>
      </c>
      <c r="H206" s="7" t="s">
        <v>24664</v>
      </c>
      <c r="I206" s="7" t="s">
        <v>24665</v>
      </c>
      <c r="J206" s="62"/>
      <c r="K206" s="116"/>
      <c r="O206" s="6" t="str">
        <f>IF(B206=H206,"xx","")</f>
        <v/>
      </c>
    </row>
    <row r="207" spans="1:15" ht="13.8">
      <c r="A207" s="114" t="s">
        <v>24666</v>
      </c>
      <c r="B207" s="126" t="s">
        <v>24628</v>
      </c>
      <c r="C207" s="127" t="s">
        <v>24628</v>
      </c>
      <c r="D207" s="127" t="s">
        <v>24628</v>
      </c>
      <c r="E207" s="127" t="s">
        <v>24629</v>
      </c>
      <c r="F207" s="127" t="s">
        <v>24630</v>
      </c>
      <c r="G207" s="128" t="s">
        <v>24631</v>
      </c>
      <c r="H207" s="7" t="s">
        <v>24655</v>
      </c>
      <c r="I207" s="7" t="s">
        <v>24628</v>
      </c>
      <c r="J207" s="62"/>
      <c r="K207" s="116"/>
    </row>
    <row r="208" spans="1:15" ht="13.8">
      <c r="A208" s="114" t="s">
        <v>24667</v>
      </c>
      <c r="B208" s="125" t="s">
        <v>24633</v>
      </c>
      <c r="C208" s="125" t="s">
        <v>24633</v>
      </c>
      <c r="D208" s="125" t="s">
        <v>24633</v>
      </c>
      <c r="E208" s="125" t="s">
        <v>24633</v>
      </c>
      <c r="F208" s="125" t="s">
        <v>24633</v>
      </c>
      <c r="G208" s="47" t="s">
        <v>24633</v>
      </c>
      <c r="H208" s="7" t="s">
        <v>24633</v>
      </c>
      <c r="I208" s="7" t="s">
        <v>24633</v>
      </c>
      <c r="J208" s="62"/>
      <c r="K208" s="116"/>
    </row>
    <row r="209" spans="1:25" ht="13.8">
      <c r="A209" s="114" t="s">
        <v>24668</v>
      </c>
      <c r="B209" s="129" t="s">
        <v>24669</v>
      </c>
      <c r="C209" s="129" t="s">
        <v>24669</v>
      </c>
      <c r="D209" s="129" t="s">
        <v>24669</v>
      </c>
      <c r="E209" s="129" t="s">
        <v>24669</v>
      </c>
      <c r="F209" s="129" t="s">
        <v>24669</v>
      </c>
      <c r="G209" s="130" t="s">
        <v>24669</v>
      </c>
      <c r="H209" s="7" t="s">
        <v>24669</v>
      </c>
      <c r="I209" s="7" t="s">
        <v>24669</v>
      </c>
      <c r="J209" s="131"/>
      <c r="K209" s="132"/>
      <c r="L209" s="133"/>
      <c r="M209" s="133"/>
      <c r="N209" s="133"/>
      <c r="P209" s="133"/>
      <c r="Q209" s="133"/>
      <c r="R209" s="133"/>
      <c r="S209" s="133"/>
      <c r="T209" s="133"/>
      <c r="U209" s="133"/>
      <c r="V209" s="133"/>
      <c r="W209" s="133"/>
      <c r="X209" s="133"/>
      <c r="Y209" s="133"/>
    </row>
    <row r="210" spans="1:25" ht="13.8">
      <c r="A210" s="114" t="s">
        <v>24670</v>
      </c>
      <c r="B210" s="134" t="s">
        <v>24628</v>
      </c>
      <c r="C210" s="134" t="s">
        <v>24628</v>
      </c>
      <c r="D210" s="134" t="s">
        <v>24628</v>
      </c>
      <c r="E210" s="134" t="s">
        <v>24628</v>
      </c>
      <c r="F210" s="134" t="s">
        <v>24628</v>
      </c>
      <c r="G210" s="135" t="s">
        <v>24631</v>
      </c>
      <c r="H210" s="7" t="s">
        <v>24655</v>
      </c>
      <c r="I210" s="7" t="s">
        <v>24628</v>
      </c>
      <c r="J210" s="62"/>
      <c r="K210" s="116"/>
    </row>
    <row r="211" spans="1:25" ht="13.8">
      <c r="A211" s="114" t="s">
        <v>24671</v>
      </c>
      <c r="B211" s="125" t="s">
        <v>24672</v>
      </c>
      <c r="C211" s="126" t="s">
        <v>24673</v>
      </c>
      <c r="D211" s="125" t="s">
        <v>24674</v>
      </c>
      <c r="E211" s="125" t="s">
        <v>24675</v>
      </c>
      <c r="F211" s="125" t="s">
        <v>24676</v>
      </c>
      <c r="G211" s="47" t="s">
        <v>24677</v>
      </c>
      <c r="H211" s="7" t="s">
        <v>24678</v>
      </c>
      <c r="I211" s="7" t="s">
        <v>24679</v>
      </c>
      <c r="J211" s="62"/>
      <c r="K211" s="116"/>
    </row>
    <row r="212" spans="1:25" ht="13.8">
      <c r="A212" s="114" t="s">
        <v>24680</v>
      </c>
      <c r="B212" s="125" t="s">
        <v>24681</v>
      </c>
      <c r="C212" s="136" t="s">
        <v>24682</v>
      </c>
      <c r="D212" s="125" t="s">
        <v>24683</v>
      </c>
      <c r="E212" s="125" t="s">
        <v>24684</v>
      </c>
      <c r="F212" s="125" t="s">
        <v>24685</v>
      </c>
      <c r="G212" s="47" t="s">
        <v>24686</v>
      </c>
      <c r="H212" s="7" t="s">
        <v>24687</v>
      </c>
      <c r="I212" s="7" t="s">
        <v>24688</v>
      </c>
      <c r="J212" s="62"/>
      <c r="K212" s="116"/>
      <c r="O212" s="6" t="str">
        <f>IF(B212=H212,"xx","")</f>
        <v/>
      </c>
    </row>
    <row r="213" spans="1:25" ht="13.8">
      <c r="A213" s="114" t="s">
        <v>24689</v>
      </c>
      <c r="B213" s="134" t="s">
        <v>24628</v>
      </c>
      <c r="C213" s="134" t="s">
        <v>24628</v>
      </c>
      <c r="D213" s="134" t="s">
        <v>24628</v>
      </c>
      <c r="E213" s="134" t="s">
        <v>24628</v>
      </c>
      <c r="F213" s="134" t="s">
        <v>24628</v>
      </c>
      <c r="G213" s="135" t="s">
        <v>24631</v>
      </c>
      <c r="H213" s="7" t="s">
        <v>24655</v>
      </c>
      <c r="I213" s="7" t="s">
        <v>24628</v>
      </c>
      <c r="J213" s="62"/>
      <c r="K213" s="116"/>
    </row>
    <row r="214" spans="1:25" ht="13.8">
      <c r="A214" s="114" t="s">
        <v>24690</v>
      </c>
      <c r="B214" s="115" t="s">
        <v>1724</v>
      </c>
      <c r="C214" s="115" t="s">
        <v>1724</v>
      </c>
      <c r="D214" s="115" t="s">
        <v>1724</v>
      </c>
      <c r="E214" s="115" t="s">
        <v>23529</v>
      </c>
      <c r="F214" s="115" t="s">
        <v>23530</v>
      </c>
      <c r="G214" s="5" t="s">
        <v>23531</v>
      </c>
      <c r="H214" s="7" t="s">
        <v>1726</v>
      </c>
      <c r="I214" s="7" t="s">
        <v>1724</v>
      </c>
      <c r="J214" s="62"/>
      <c r="K214" s="116"/>
    </row>
    <row r="215" spans="1:25" ht="13.8">
      <c r="A215" s="114" t="s">
        <v>24691</v>
      </c>
      <c r="B215" s="125" t="s">
        <v>24692</v>
      </c>
      <c r="C215" s="126" t="s">
        <v>24693</v>
      </c>
      <c r="D215" s="125" t="s">
        <v>24694</v>
      </c>
      <c r="E215" s="125" t="s">
        <v>24695</v>
      </c>
      <c r="F215" s="125" t="s">
        <v>24696</v>
      </c>
      <c r="G215" s="47" t="s">
        <v>24697</v>
      </c>
      <c r="H215" s="7" t="s">
        <v>24698</v>
      </c>
      <c r="I215" s="7" t="s">
        <v>24699</v>
      </c>
      <c r="J215" s="62"/>
      <c r="K215" s="116"/>
      <c r="O215" s="6" t="str">
        <f>IF(B215=H215,"xx","")</f>
        <v/>
      </c>
    </row>
    <row r="216" spans="1:25" ht="13.8">
      <c r="A216" s="114" t="s">
        <v>24700</v>
      </c>
      <c r="B216" s="134" t="s">
        <v>24628</v>
      </c>
      <c r="C216" s="134" t="s">
        <v>24628</v>
      </c>
      <c r="D216" s="134" t="s">
        <v>24628</v>
      </c>
      <c r="E216" s="134" t="s">
        <v>24628</v>
      </c>
      <c r="F216" s="134" t="s">
        <v>24628</v>
      </c>
      <c r="G216" s="135" t="s">
        <v>24631</v>
      </c>
      <c r="H216" s="7" t="s">
        <v>24655</v>
      </c>
      <c r="I216" s="7" t="s">
        <v>24628</v>
      </c>
      <c r="J216" s="62"/>
      <c r="K216" s="116"/>
    </row>
    <row r="217" spans="1:25" ht="13.8">
      <c r="A217" s="114" t="s">
        <v>24701</v>
      </c>
      <c r="B217" s="125" t="s">
        <v>24702</v>
      </c>
      <c r="C217" s="126" t="s">
        <v>24703</v>
      </c>
      <c r="D217" s="125" t="s">
        <v>24702</v>
      </c>
      <c r="E217" s="125" t="s">
        <v>24702</v>
      </c>
      <c r="F217" s="125" t="s">
        <v>24702</v>
      </c>
      <c r="G217" s="47" t="s">
        <v>24704</v>
      </c>
      <c r="H217" s="7" t="s">
        <v>24705</v>
      </c>
      <c r="I217" s="7" t="s">
        <v>24706</v>
      </c>
      <c r="J217" s="62"/>
      <c r="K217" s="116"/>
    </row>
    <row r="218" spans="1:25" ht="13.8">
      <c r="A218" s="114" t="s">
        <v>24707</v>
      </c>
      <c r="B218" s="125" t="s">
        <v>24708</v>
      </c>
      <c r="C218" s="136" t="s">
        <v>24709</v>
      </c>
      <c r="D218" s="125" t="s">
        <v>24710</v>
      </c>
      <c r="E218" s="125" t="s">
        <v>24711</v>
      </c>
      <c r="F218" s="125" t="s">
        <v>24712</v>
      </c>
      <c r="G218" s="47" t="s">
        <v>24713</v>
      </c>
      <c r="H218" s="7" t="s">
        <v>24714</v>
      </c>
      <c r="I218" s="7" t="s">
        <v>24715</v>
      </c>
      <c r="J218" s="62"/>
      <c r="K218" s="116"/>
      <c r="O218" s="6" t="str">
        <f>IF(B218=H218,"xx","")</f>
        <v/>
      </c>
    </row>
    <row r="219" spans="1:25" ht="13.8">
      <c r="A219" s="114" t="s">
        <v>24716</v>
      </c>
      <c r="B219" s="125" t="s">
        <v>24628</v>
      </c>
      <c r="C219" s="136" t="s">
        <v>24628</v>
      </c>
      <c r="D219" s="125" t="s">
        <v>24628</v>
      </c>
      <c r="E219" s="125" t="s">
        <v>24629</v>
      </c>
      <c r="F219" s="125" t="s">
        <v>24630</v>
      </c>
      <c r="G219" s="47" t="s">
        <v>24631</v>
      </c>
      <c r="H219" s="7" t="s">
        <v>24655</v>
      </c>
      <c r="I219" s="7" t="s">
        <v>24628</v>
      </c>
      <c r="J219" s="62"/>
      <c r="K219" s="116"/>
    </row>
    <row r="220" spans="1:25" ht="13.8">
      <c r="A220" s="114" t="s">
        <v>24717</v>
      </c>
      <c r="B220" s="125" t="s">
        <v>24718</v>
      </c>
      <c r="C220" s="136" t="s">
        <v>24719</v>
      </c>
      <c r="D220" s="125" t="s">
        <v>24720</v>
      </c>
      <c r="E220" s="125" t="s">
        <v>24721</v>
      </c>
      <c r="F220" s="125" t="s">
        <v>24722</v>
      </c>
      <c r="G220" s="47" t="s">
        <v>24723</v>
      </c>
      <c r="H220" s="7" t="s">
        <v>24724</v>
      </c>
      <c r="I220" s="7" t="s">
        <v>24725</v>
      </c>
      <c r="J220" s="62"/>
      <c r="K220" s="116"/>
    </row>
    <row r="221" spans="1:25" ht="13.8">
      <c r="A221" s="114" t="s">
        <v>24726</v>
      </c>
      <c r="B221" s="125" t="s">
        <v>24727</v>
      </c>
      <c r="C221" s="136" t="s">
        <v>24728</v>
      </c>
      <c r="D221" s="125" t="s">
        <v>24729</v>
      </c>
      <c r="E221" s="125" t="s">
        <v>24730</v>
      </c>
      <c r="F221" s="125" t="s">
        <v>24731</v>
      </c>
      <c r="G221" s="47" t="s">
        <v>24732</v>
      </c>
      <c r="H221" s="7" t="s">
        <v>24733</v>
      </c>
      <c r="I221" s="7" t="s">
        <v>24734</v>
      </c>
      <c r="J221" s="62"/>
      <c r="K221" s="116"/>
      <c r="O221" s="6" t="str">
        <f>IF(B221=H221,"xx","")</f>
        <v/>
      </c>
    </row>
    <row r="222" spans="1:25" ht="13.8">
      <c r="A222" s="114" t="s">
        <v>24735</v>
      </c>
      <c r="B222" s="125" t="s">
        <v>24736</v>
      </c>
      <c r="C222" s="125" t="s">
        <v>24736</v>
      </c>
      <c r="D222" s="125" t="s">
        <v>24736</v>
      </c>
      <c r="E222" s="125" t="s">
        <v>24736</v>
      </c>
      <c r="F222" s="125" t="s">
        <v>24736</v>
      </c>
      <c r="G222" s="47" t="s">
        <v>24737</v>
      </c>
      <c r="H222" s="7" t="s">
        <v>24738</v>
      </c>
      <c r="I222" s="7" t="s">
        <v>24739</v>
      </c>
      <c r="J222" s="62"/>
      <c r="K222" s="116"/>
    </row>
    <row r="223" spans="1:25" ht="13.8">
      <c r="A223" s="114" t="s">
        <v>24740</v>
      </c>
      <c r="B223" s="125" t="s">
        <v>24736</v>
      </c>
      <c r="C223" s="125" t="s">
        <v>24736</v>
      </c>
      <c r="D223" s="125" t="s">
        <v>24736</v>
      </c>
      <c r="E223" s="125" t="s">
        <v>24736</v>
      </c>
      <c r="F223" s="125" t="s">
        <v>24736</v>
      </c>
      <c r="G223" s="47" t="s">
        <v>24737</v>
      </c>
      <c r="H223" s="7" t="s">
        <v>24738</v>
      </c>
      <c r="I223" s="7" t="s">
        <v>24739</v>
      </c>
      <c r="J223" s="62"/>
      <c r="K223" s="116"/>
    </row>
    <row r="224" spans="1:25" ht="13.8">
      <c r="A224" s="114" t="s">
        <v>24741</v>
      </c>
      <c r="B224" s="125" t="s">
        <v>24736</v>
      </c>
      <c r="C224" s="125" t="s">
        <v>24736</v>
      </c>
      <c r="D224" s="125" t="s">
        <v>24736</v>
      </c>
      <c r="E224" s="125" t="s">
        <v>24736</v>
      </c>
      <c r="F224" s="125" t="s">
        <v>24736</v>
      </c>
      <c r="G224" s="47" t="s">
        <v>24737</v>
      </c>
      <c r="H224" s="7" t="s">
        <v>24738</v>
      </c>
      <c r="I224" s="7" t="s">
        <v>24739</v>
      </c>
      <c r="J224" s="62"/>
      <c r="K224" s="116"/>
    </row>
    <row r="225" spans="1:25" ht="13.8">
      <c r="A225" s="114" t="s">
        <v>24742</v>
      </c>
      <c r="B225" s="125" t="s">
        <v>24743</v>
      </c>
      <c r="C225" s="126" t="s">
        <v>24744</v>
      </c>
      <c r="D225" s="125" t="s">
        <v>24745</v>
      </c>
      <c r="E225" s="125" t="s">
        <v>24746</v>
      </c>
      <c r="F225" s="125" t="s">
        <v>24747</v>
      </c>
      <c r="G225" s="47" t="s">
        <v>24748</v>
      </c>
      <c r="H225" s="7" t="s">
        <v>24749</v>
      </c>
      <c r="I225" s="7" t="s">
        <v>24750</v>
      </c>
      <c r="J225" s="62"/>
      <c r="K225" s="116"/>
    </row>
    <row r="226" spans="1:25" ht="13.8">
      <c r="A226" s="114" t="s">
        <v>24751</v>
      </c>
      <c r="B226" s="125" t="s">
        <v>24743</v>
      </c>
      <c r="C226" s="136" t="s">
        <v>24744</v>
      </c>
      <c r="D226" s="125" t="s">
        <v>24745</v>
      </c>
      <c r="E226" s="125" t="s">
        <v>24746</v>
      </c>
      <c r="F226" s="125" t="s">
        <v>24747</v>
      </c>
      <c r="G226" s="47" t="s">
        <v>24748</v>
      </c>
      <c r="H226" s="7" t="s">
        <v>24749</v>
      </c>
      <c r="I226" s="7" t="s">
        <v>24750</v>
      </c>
      <c r="J226" s="62"/>
      <c r="K226" s="116"/>
    </row>
    <row r="227" spans="1:25" ht="13.8">
      <c r="A227" s="114" t="s">
        <v>24752</v>
      </c>
      <c r="B227" s="125" t="s">
        <v>24753</v>
      </c>
      <c r="C227" s="136" t="s">
        <v>24754</v>
      </c>
      <c r="D227" s="125" t="s">
        <v>24755</v>
      </c>
      <c r="E227" s="125" t="s">
        <v>24756</v>
      </c>
      <c r="F227" s="125" t="s">
        <v>24757</v>
      </c>
      <c r="G227" s="47" t="s">
        <v>24758</v>
      </c>
      <c r="H227" s="7" t="s">
        <v>24759</v>
      </c>
      <c r="I227" s="7" t="s">
        <v>24760</v>
      </c>
      <c r="J227" s="62"/>
      <c r="K227" s="116"/>
      <c r="O227" s="6" t="str">
        <f>IF(B227=H227,"xx","")</f>
        <v/>
      </c>
    </row>
    <row r="228" spans="1:25" ht="13.8">
      <c r="A228" s="114" t="s">
        <v>24761</v>
      </c>
      <c r="B228" s="125" t="s">
        <v>24762</v>
      </c>
      <c r="C228" s="136" t="s">
        <v>24763</v>
      </c>
      <c r="D228" s="125" t="s">
        <v>24764</v>
      </c>
      <c r="E228" s="125" t="s">
        <v>24765</v>
      </c>
      <c r="F228" s="125" t="s">
        <v>24766</v>
      </c>
      <c r="G228" s="47" t="s">
        <v>24767</v>
      </c>
      <c r="H228" s="7" t="s">
        <v>24768</v>
      </c>
      <c r="I228" s="7" t="s">
        <v>24769</v>
      </c>
      <c r="J228" s="62"/>
      <c r="K228" s="116"/>
    </row>
    <row r="229" spans="1:25" ht="13.8">
      <c r="A229" s="114" t="s">
        <v>24770</v>
      </c>
      <c r="B229" s="125" t="s">
        <v>24771</v>
      </c>
      <c r="C229" s="136" t="s">
        <v>24772</v>
      </c>
      <c r="D229" s="125" t="s">
        <v>24773</v>
      </c>
      <c r="E229" s="125" t="s">
        <v>24774</v>
      </c>
      <c r="F229" s="125" t="s">
        <v>24775</v>
      </c>
      <c r="G229" s="47" t="s">
        <v>24776</v>
      </c>
      <c r="H229" s="7" t="s">
        <v>24777</v>
      </c>
      <c r="I229" s="7" t="s">
        <v>24778</v>
      </c>
      <c r="J229" s="62"/>
      <c r="K229" s="116"/>
    </row>
    <row r="230" spans="1:25" ht="13.8">
      <c r="A230" s="114" t="s">
        <v>24779</v>
      </c>
      <c r="B230" s="125" t="s">
        <v>24780</v>
      </c>
      <c r="C230" s="136" t="s">
        <v>24781</v>
      </c>
      <c r="D230" s="125" t="s">
        <v>24782</v>
      </c>
      <c r="E230" s="125" t="s">
        <v>24783</v>
      </c>
      <c r="F230" s="125" t="s">
        <v>24784</v>
      </c>
      <c r="G230" s="47" t="s">
        <v>24785</v>
      </c>
      <c r="H230" s="7" t="s">
        <v>24786</v>
      </c>
      <c r="I230" s="7" t="s">
        <v>24787</v>
      </c>
      <c r="J230" s="62"/>
      <c r="K230" s="116"/>
      <c r="O230" s="6" t="str">
        <f>IF(B230=H230,"xx","")</f>
        <v/>
      </c>
    </row>
    <row r="231" spans="1:25" ht="13.8">
      <c r="A231" s="114" t="s">
        <v>24788</v>
      </c>
      <c r="B231" s="110" t="s">
        <v>23400</v>
      </c>
      <c r="C231" s="110" t="s">
        <v>23401</v>
      </c>
      <c r="D231" s="110" t="s">
        <v>23402</v>
      </c>
      <c r="E231" s="110" t="s">
        <v>23403</v>
      </c>
      <c r="F231" s="110" t="s">
        <v>23404</v>
      </c>
      <c r="G231" s="47" t="s">
        <v>23405</v>
      </c>
      <c r="H231" s="7" t="s">
        <v>23406</v>
      </c>
      <c r="I231" s="7" t="s">
        <v>23403</v>
      </c>
      <c r="J231" s="62"/>
      <c r="K231" s="116"/>
    </row>
    <row r="232" spans="1:25" ht="13.8">
      <c r="A232" s="114" t="s">
        <v>24789</v>
      </c>
      <c r="B232" s="125" t="s">
        <v>24790</v>
      </c>
      <c r="C232" s="126" t="s">
        <v>24791</v>
      </c>
      <c r="D232" s="125" t="s">
        <v>24792</v>
      </c>
      <c r="E232" s="125" t="s">
        <v>24793</v>
      </c>
      <c r="F232" s="125" t="s">
        <v>24794</v>
      </c>
      <c r="G232" s="47" t="s">
        <v>24795</v>
      </c>
      <c r="H232" s="7" t="s">
        <v>24796</v>
      </c>
      <c r="I232" s="7" t="s">
        <v>24797</v>
      </c>
      <c r="J232" s="62"/>
      <c r="K232" s="116"/>
    </row>
    <row r="233" spans="1:25" ht="13.8">
      <c r="A233" s="114" t="s">
        <v>24798</v>
      </c>
      <c r="B233" s="125" t="s">
        <v>24799</v>
      </c>
      <c r="C233" s="136" t="s">
        <v>24800</v>
      </c>
      <c r="D233" s="125" t="s">
        <v>24801</v>
      </c>
      <c r="E233" s="125" t="s">
        <v>24802</v>
      </c>
      <c r="F233" s="125" t="s">
        <v>24803</v>
      </c>
      <c r="G233" s="47" t="s">
        <v>24804</v>
      </c>
      <c r="H233" s="7" t="s">
        <v>24805</v>
      </c>
      <c r="I233" s="7" t="s">
        <v>24806</v>
      </c>
      <c r="J233" s="62"/>
      <c r="K233" s="116"/>
      <c r="O233" s="6" t="str">
        <f>IF(B233=H233,"xx","")</f>
        <v/>
      </c>
    </row>
    <row r="234" spans="1:25" ht="13.8">
      <c r="A234" s="114" t="s">
        <v>24807</v>
      </c>
      <c r="B234" s="23" t="s">
        <v>21154</v>
      </c>
      <c r="C234" s="23" t="s">
        <v>21155</v>
      </c>
      <c r="D234" s="24" t="s">
        <v>21156</v>
      </c>
      <c r="E234" s="110" t="s">
        <v>21157</v>
      </c>
      <c r="F234" s="24" t="s">
        <v>21158</v>
      </c>
      <c r="G234" s="5" t="s">
        <v>24808</v>
      </c>
      <c r="H234" s="7" t="s">
        <v>21160</v>
      </c>
      <c r="I234" s="7" t="s">
        <v>21161</v>
      </c>
      <c r="J234" s="62"/>
      <c r="K234" s="116"/>
    </row>
    <row r="235" spans="1:25" ht="13.8">
      <c r="A235" s="114" t="s">
        <v>24809</v>
      </c>
      <c r="B235" s="23" t="s">
        <v>20863</v>
      </c>
      <c r="C235" s="23" t="s">
        <v>20863</v>
      </c>
      <c r="D235" s="24" t="s">
        <v>20864</v>
      </c>
      <c r="E235" s="110" t="s">
        <v>20865</v>
      </c>
      <c r="F235" s="24" t="s">
        <v>20866</v>
      </c>
      <c r="G235" s="5" t="s">
        <v>20867</v>
      </c>
      <c r="H235" s="7" t="s">
        <v>20868</v>
      </c>
      <c r="I235" s="7" t="s">
        <v>24810</v>
      </c>
      <c r="J235" s="62"/>
      <c r="K235" s="116"/>
    </row>
    <row r="236" spans="1:25" ht="13.8">
      <c r="A236" s="114" t="s">
        <v>24811</v>
      </c>
      <c r="B236" s="115" t="s">
        <v>24812</v>
      </c>
      <c r="C236" s="115" t="s">
        <v>24812</v>
      </c>
      <c r="D236" s="115" t="s">
        <v>24812</v>
      </c>
      <c r="E236" s="115" t="s">
        <v>24812</v>
      </c>
      <c r="F236" s="115" t="s">
        <v>24812</v>
      </c>
      <c r="G236" s="5" t="s">
        <v>24812</v>
      </c>
      <c r="H236" s="7" t="s">
        <v>24812</v>
      </c>
      <c r="I236" s="7" t="s">
        <v>24812</v>
      </c>
      <c r="J236" s="131"/>
      <c r="K236" s="132"/>
      <c r="L236" s="133"/>
      <c r="M236" s="133"/>
      <c r="N236" s="133"/>
      <c r="P236" s="133"/>
      <c r="Q236" s="133"/>
      <c r="R236" s="133"/>
      <c r="S236" s="133"/>
      <c r="T236" s="133"/>
      <c r="U236" s="133"/>
      <c r="V236" s="133"/>
      <c r="W236" s="133"/>
      <c r="X236" s="133"/>
      <c r="Y236" s="133"/>
    </row>
    <row r="237" spans="1:25" ht="13.8">
      <c r="A237" s="114" t="s">
        <v>24813</v>
      </c>
      <c r="B237" s="23" t="s">
        <v>21050</v>
      </c>
      <c r="C237" s="23" t="s">
        <v>21051</v>
      </c>
      <c r="D237" s="24" t="s">
        <v>21052</v>
      </c>
      <c r="E237" s="110" t="s">
        <v>21053</v>
      </c>
      <c r="F237" s="24" t="s">
        <v>21054</v>
      </c>
      <c r="G237" s="5" t="s">
        <v>21055</v>
      </c>
      <c r="H237" s="7" t="s">
        <v>24814</v>
      </c>
      <c r="I237" s="7" t="s">
        <v>21057</v>
      </c>
      <c r="J237" s="62"/>
      <c r="K237" s="116"/>
    </row>
    <row r="238" spans="1:25" ht="13.8">
      <c r="A238" s="114" t="s">
        <v>24815</v>
      </c>
      <c r="B238" s="23" t="s">
        <v>20863</v>
      </c>
      <c r="C238" s="23" t="s">
        <v>20863</v>
      </c>
      <c r="D238" s="24" t="s">
        <v>20864</v>
      </c>
      <c r="E238" s="110" t="s">
        <v>20865</v>
      </c>
      <c r="F238" s="24" t="s">
        <v>20866</v>
      </c>
      <c r="G238" s="5" t="s">
        <v>20867</v>
      </c>
      <c r="H238" s="7" t="s">
        <v>20868</v>
      </c>
      <c r="I238" s="7" t="s">
        <v>24810</v>
      </c>
      <c r="J238" s="62"/>
      <c r="K238" s="116"/>
    </row>
    <row r="239" spans="1:25" ht="13.8">
      <c r="A239" s="114" t="s">
        <v>24816</v>
      </c>
      <c r="B239" s="115" t="s">
        <v>24812</v>
      </c>
      <c r="C239" s="115" t="s">
        <v>24812</v>
      </c>
      <c r="D239" s="115" t="s">
        <v>24812</v>
      </c>
      <c r="E239" s="115" t="s">
        <v>24812</v>
      </c>
      <c r="F239" s="115" t="s">
        <v>24812</v>
      </c>
      <c r="G239" s="5" t="s">
        <v>24812</v>
      </c>
      <c r="H239" s="7" t="s">
        <v>24812</v>
      </c>
      <c r="I239" s="7" t="s">
        <v>24812</v>
      </c>
      <c r="J239" s="131"/>
      <c r="K239" s="132"/>
      <c r="L239" s="133"/>
      <c r="M239" s="133"/>
      <c r="N239" s="133"/>
      <c r="P239" s="133"/>
      <c r="Q239" s="133"/>
      <c r="R239" s="133"/>
      <c r="S239" s="133"/>
      <c r="T239" s="133"/>
      <c r="U239" s="133"/>
      <c r="V239" s="133"/>
      <c r="W239" s="133"/>
      <c r="X239" s="133"/>
      <c r="Y239" s="133"/>
    </row>
    <row r="240" spans="1:25" ht="13.8">
      <c r="A240" s="114" t="s">
        <v>24817</v>
      </c>
      <c r="B240" s="23" t="s">
        <v>20976</v>
      </c>
      <c r="C240" s="23" t="s">
        <v>20977</v>
      </c>
      <c r="D240" s="24" t="s">
        <v>20978</v>
      </c>
      <c r="E240" s="110" t="s">
        <v>20979</v>
      </c>
      <c r="F240" s="24" t="s">
        <v>20980</v>
      </c>
      <c r="G240" s="5" t="s">
        <v>20976</v>
      </c>
      <c r="H240" s="7" t="s">
        <v>20982</v>
      </c>
      <c r="I240" s="7" t="s">
        <v>20979</v>
      </c>
      <c r="J240" s="62"/>
      <c r="K240" s="116"/>
    </row>
    <row r="241" spans="1:25" ht="13.8">
      <c r="A241" s="114" t="s">
        <v>24818</v>
      </c>
      <c r="B241" s="23" t="s">
        <v>20863</v>
      </c>
      <c r="C241" s="23" t="s">
        <v>20863</v>
      </c>
      <c r="D241" s="24" t="s">
        <v>20864</v>
      </c>
      <c r="E241" s="110" t="s">
        <v>20865</v>
      </c>
      <c r="F241" s="24" t="s">
        <v>20866</v>
      </c>
      <c r="G241" s="5" t="s">
        <v>20863</v>
      </c>
      <c r="H241" s="7" t="s">
        <v>20868</v>
      </c>
      <c r="I241" s="7" t="s">
        <v>24810</v>
      </c>
      <c r="J241" s="62"/>
      <c r="K241" s="116"/>
    </row>
    <row r="242" spans="1:25" ht="13.8">
      <c r="A242" s="114" t="s">
        <v>24819</v>
      </c>
      <c r="B242" s="115" t="s">
        <v>24812</v>
      </c>
      <c r="C242" s="115" t="s">
        <v>24812</v>
      </c>
      <c r="D242" s="115" t="s">
        <v>24812</v>
      </c>
      <c r="E242" s="115" t="s">
        <v>24812</v>
      </c>
      <c r="F242" s="115" t="s">
        <v>24812</v>
      </c>
      <c r="G242" s="5" t="s">
        <v>24812</v>
      </c>
      <c r="H242" s="7" t="s">
        <v>24812</v>
      </c>
      <c r="I242" s="7" t="s">
        <v>24812</v>
      </c>
      <c r="J242" s="131"/>
      <c r="K242" s="132"/>
      <c r="L242" s="133"/>
      <c r="M242" s="133"/>
      <c r="N242" s="133"/>
      <c r="P242" s="133"/>
      <c r="Q242" s="133"/>
      <c r="R242" s="133"/>
      <c r="S242" s="133"/>
      <c r="T242" s="133"/>
      <c r="U242" s="133"/>
      <c r="V242" s="133"/>
      <c r="W242" s="133"/>
      <c r="X242" s="133"/>
      <c r="Y242" s="133"/>
    </row>
    <row r="243" spans="1:25" ht="13.8">
      <c r="A243" s="114" t="s">
        <v>24820</v>
      </c>
      <c r="B243" s="23" t="s">
        <v>20872</v>
      </c>
      <c r="C243" s="23" t="s">
        <v>20873</v>
      </c>
      <c r="D243" s="24" t="s">
        <v>20874</v>
      </c>
      <c r="E243" s="110" t="s">
        <v>20875</v>
      </c>
      <c r="F243" s="24" t="s">
        <v>20876</v>
      </c>
      <c r="G243" s="5" t="s">
        <v>20981</v>
      </c>
      <c r="H243" s="7" t="s">
        <v>20878</v>
      </c>
      <c r="I243" s="7" t="s">
        <v>20879</v>
      </c>
      <c r="J243" s="62"/>
      <c r="K243" s="116"/>
    </row>
    <row r="244" spans="1:25" ht="13.8">
      <c r="A244" s="114" t="s">
        <v>24821</v>
      </c>
      <c r="B244" s="23" t="s">
        <v>20863</v>
      </c>
      <c r="C244" s="23" t="s">
        <v>20863</v>
      </c>
      <c r="D244" s="24" t="s">
        <v>20864</v>
      </c>
      <c r="E244" s="110" t="s">
        <v>20865</v>
      </c>
      <c r="F244" s="24" t="s">
        <v>20866</v>
      </c>
      <c r="G244" s="5" t="s">
        <v>20867</v>
      </c>
      <c r="H244" s="7" t="s">
        <v>20868</v>
      </c>
      <c r="I244" s="7" t="s">
        <v>24810</v>
      </c>
      <c r="J244" s="62"/>
      <c r="K244" s="116"/>
    </row>
    <row r="245" spans="1:25" ht="13.8">
      <c r="A245" s="114" t="s">
        <v>24822</v>
      </c>
      <c r="B245" s="125" t="s">
        <v>24823</v>
      </c>
      <c r="C245" s="126" t="s">
        <v>24824</v>
      </c>
      <c r="D245" s="125" t="s">
        <v>24825</v>
      </c>
      <c r="E245" s="125" t="s">
        <v>24826</v>
      </c>
      <c r="F245" s="125" t="s">
        <v>24827</v>
      </c>
      <c r="G245" s="47" t="s">
        <v>24828</v>
      </c>
      <c r="H245" s="7" t="s">
        <v>24829</v>
      </c>
      <c r="I245" s="7" t="s">
        <v>24830</v>
      </c>
      <c r="J245" s="62"/>
      <c r="K245" s="116"/>
      <c r="O245" s="6" t="str">
        <f>IF(B245=H245,"xx","")</f>
        <v/>
      </c>
    </row>
    <row r="246" spans="1:25" ht="13.8">
      <c r="A246" s="137" t="s">
        <v>24831</v>
      </c>
      <c r="B246" s="125" t="s">
        <v>14275</v>
      </c>
      <c r="C246" s="136" t="s">
        <v>14276</v>
      </c>
      <c r="D246" s="125" t="s">
        <v>14277</v>
      </c>
      <c r="E246" s="125" t="s">
        <v>14278</v>
      </c>
      <c r="F246" s="125" t="s">
        <v>14279</v>
      </c>
      <c r="G246" s="47" t="s">
        <v>14280</v>
      </c>
      <c r="H246" s="7" t="s">
        <v>14281</v>
      </c>
      <c r="I246" s="7" t="s">
        <v>14282</v>
      </c>
      <c r="J246" s="62"/>
      <c r="K246" s="116"/>
    </row>
    <row r="247" spans="1:25" ht="13.8">
      <c r="A247" s="137" t="s">
        <v>24832</v>
      </c>
      <c r="B247" s="125" t="s">
        <v>24833</v>
      </c>
      <c r="C247" s="136" t="s">
        <v>15198</v>
      </c>
      <c r="D247" s="125" t="s">
        <v>24834</v>
      </c>
      <c r="E247" s="125" t="s">
        <v>24835</v>
      </c>
      <c r="F247" s="125" t="s">
        <v>24836</v>
      </c>
      <c r="G247" s="47" t="s">
        <v>24837</v>
      </c>
      <c r="H247" s="7" t="s">
        <v>24838</v>
      </c>
      <c r="I247" s="7" t="s">
        <v>24839</v>
      </c>
      <c r="J247" s="62"/>
      <c r="K247" s="116"/>
    </row>
    <row r="248" spans="1:25" ht="13.8">
      <c r="A248" s="138" t="s">
        <v>24840</v>
      </c>
      <c r="B248" s="125" t="s">
        <v>24841</v>
      </c>
      <c r="C248" s="136" t="s">
        <v>24842</v>
      </c>
      <c r="D248" s="125" t="s">
        <v>24843</v>
      </c>
      <c r="E248" s="125" t="s">
        <v>24844</v>
      </c>
      <c r="F248" s="125" t="s">
        <v>24845</v>
      </c>
      <c r="G248" s="47" t="s">
        <v>24846</v>
      </c>
      <c r="H248" s="7" t="s">
        <v>24847</v>
      </c>
      <c r="I248" s="7" t="s">
        <v>24848</v>
      </c>
      <c r="J248" s="62"/>
      <c r="K248" s="116"/>
      <c r="O248" s="6" t="str">
        <f>IF(B248=H248,"xx","")</f>
        <v/>
      </c>
    </row>
    <row r="249" spans="1:25" ht="13.8">
      <c r="A249" s="139" t="s">
        <v>24849</v>
      </c>
      <c r="B249" s="125" t="s">
        <v>24850</v>
      </c>
      <c r="C249" s="125" t="s">
        <v>24851</v>
      </c>
      <c r="D249" s="125" t="s">
        <v>24852</v>
      </c>
      <c r="E249" s="125" t="s">
        <v>24853</v>
      </c>
      <c r="F249" s="125" t="s">
        <v>24854</v>
      </c>
      <c r="G249" s="47" t="s">
        <v>24855</v>
      </c>
      <c r="H249" s="7" t="s">
        <v>24856</v>
      </c>
      <c r="I249" s="7" t="s">
        <v>24857</v>
      </c>
      <c r="J249" s="62"/>
      <c r="K249" s="116"/>
      <c r="O249" s="6" t="str">
        <f>IF(B249=H249,"xx","")</f>
        <v/>
      </c>
    </row>
    <row r="250" spans="1:25" ht="13.8">
      <c r="A250" s="139" t="s">
        <v>24858</v>
      </c>
      <c r="B250" s="125" t="s">
        <v>24859</v>
      </c>
      <c r="C250" s="125" t="s">
        <v>24860</v>
      </c>
      <c r="D250" s="125" t="s">
        <v>24861</v>
      </c>
      <c r="E250" s="125" t="s">
        <v>24862</v>
      </c>
      <c r="F250" s="125" t="s">
        <v>24863</v>
      </c>
      <c r="G250" s="47" t="s">
        <v>24864</v>
      </c>
      <c r="H250" s="7" t="s">
        <v>24865</v>
      </c>
      <c r="I250" s="7" t="s">
        <v>24866</v>
      </c>
      <c r="J250" s="62"/>
      <c r="K250" s="116"/>
      <c r="O250" s="6" t="str">
        <f>IF(B250=H250,"xx","")</f>
        <v/>
      </c>
    </row>
    <row r="251" spans="1:25" ht="13.8">
      <c r="A251" s="139" t="s">
        <v>24867</v>
      </c>
      <c r="B251" s="125" t="s">
        <v>24868</v>
      </c>
      <c r="C251" s="125" t="s">
        <v>24869</v>
      </c>
      <c r="D251" s="125" t="s">
        <v>24870</v>
      </c>
      <c r="E251" s="125" t="s">
        <v>24871</v>
      </c>
      <c r="F251" s="125" t="s">
        <v>24872</v>
      </c>
      <c r="G251" s="47" t="s">
        <v>24873</v>
      </c>
      <c r="H251" s="7" t="s">
        <v>24874</v>
      </c>
      <c r="I251" s="7" t="s">
        <v>24875</v>
      </c>
      <c r="J251" s="62"/>
      <c r="K251" s="116"/>
      <c r="O251" s="6" t="str">
        <f>IF(B251=H251,"xx","")</f>
        <v/>
      </c>
    </row>
    <row r="252" spans="1:25" ht="13.8">
      <c r="A252" s="139" t="s">
        <v>24876</v>
      </c>
      <c r="B252" s="125" t="s">
        <v>24877</v>
      </c>
      <c r="C252" s="125" t="s">
        <v>24878</v>
      </c>
      <c r="D252" s="125" t="s">
        <v>24879</v>
      </c>
      <c r="E252" s="125" t="s">
        <v>24880</v>
      </c>
      <c r="F252" s="125" t="s">
        <v>24881</v>
      </c>
      <c r="G252" s="47" t="s">
        <v>24882</v>
      </c>
      <c r="H252" s="7" t="s">
        <v>24883</v>
      </c>
      <c r="I252" s="7" t="s">
        <v>24884</v>
      </c>
      <c r="J252" s="62"/>
      <c r="K252" s="116"/>
      <c r="O252" s="6" t="str">
        <f>IF(B252=H252,"xx","")</f>
        <v/>
      </c>
    </row>
    <row r="253" spans="1:25" ht="13.8">
      <c r="A253" s="140" t="s">
        <v>24885</v>
      </c>
      <c r="B253" s="115" t="s">
        <v>4528</v>
      </c>
      <c r="C253" s="115" t="s">
        <v>24400</v>
      </c>
      <c r="D253" s="115" t="s">
        <v>4529</v>
      </c>
      <c r="E253" s="115" t="s">
        <v>4530</v>
      </c>
      <c r="F253" s="115" t="s">
        <v>4528</v>
      </c>
      <c r="G253" s="5" t="s">
        <v>24401</v>
      </c>
      <c r="H253" s="7" t="s">
        <v>4532</v>
      </c>
      <c r="I253" s="7" t="s">
        <v>4533</v>
      </c>
      <c r="J253" s="62"/>
      <c r="K253" s="116"/>
    </row>
    <row r="254" spans="1:25" ht="13.8">
      <c r="A254" s="140" t="s">
        <v>24886</v>
      </c>
      <c r="B254" s="125" t="s">
        <v>24887</v>
      </c>
      <c r="C254" s="126" t="s">
        <v>24888</v>
      </c>
      <c r="D254" s="125" t="s">
        <v>24889</v>
      </c>
      <c r="E254" s="125" t="s">
        <v>24890</v>
      </c>
      <c r="F254" s="125" t="s">
        <v>24891</v>
      </c>
      <c r="G254" s="47" t="s">
        <v>24892</v>
      </c>
      <c r="H254" s="7" t="s">
        <v>24893</v>
      </c>
      <c r="I254" s="7" t="s">
        <v>24894</v>
      </c>
      <c r="J254" s="62"/>
      <c r="K254" s="116"/>
      <c r="O254" s="6" t="str">
        <f>IF(B254=H254,"xx","")</f>
        <v/>
      </c>
    </row>
    <row r="255" spans="1:25" ht="13.8">
      <c r="A255" s="140" t="s">
        <v>24895</v>
      </c>
      <c r="B255" s="115" t="s">
        <v>4528</v>
      </c>
      <c r="C255" s="115" t="s">
        <v>24400</v>
      </c>
      <c r="D255" s="115" t="s">
        <v>4529</v>
      </c>
      <c r="E255" s="115" t="s">
        <v>4530</v>
      </c>
      <c r="F255" s="115" t="s">
        <v>4528</v>
      </c>
      <c r="G255" s="5" t="s">
        <v>24401</v>
      </c>
      <c r="H255" s="7" t="s">
        <v>4532</v>
      </c>
      <c r="I255" s="7" t="s">
        <v>4533</v>
      </c>
      <c r="J255" s="62"/>
      <c r="K255" s="116"/>
    </row>
    <row r="256" spans="1:25" ht="13.8">
      <c r="A256" s="140" t="s">
        <v>24896</v>
      </c>
      <c r="B256" s="115" t="s">
        <v>24897</v>
      </c>
      <c r="C256" s="115" t="s">
        <v>24897</v>
      </c>
      <c r="D256" s="115" t="s">
        <v>24897</v>
      </c>
      <c r="E256" s="115" t="s">
        <v>24897</v>
      </c>
      <c r="F256" s="115" t="s">
        <v>24897</v>
      </c>
      <c r="G256" s="5" t="s">
        <v>24897</v>
      </c>
      <c r="H256" s="7" t="s">
        <v>24897</v>
      </c>
      <c r="I256" s="7" t="s">
        <v>24897</v>
      </c>
      <c r="J256" s="131"/>
      <c r="K256" s="132"/>
      <c r="L256" s="133"/>
      <c r="M256" s="133"/>
      <c r="N256" s="133"/>
      <c r="P256" s="133"/>
      <c r="Q256" s="133"/>
      <c r="R256" s="133"/>
      <c r="S256" s="133"/>
      <c r="T256" s="133"/>
      <c r="U256" s="133"/>
      <c r="V256" s="133"/>
      <c r="W256" s="133"/>
      <c r="X256" s="133"/>
      <c r="Y256" s="133"/>
    </row>
    <row r="257" spans="1:25" ht="13.8">
      <c r="A257" s="140" t="s">
        <v>24898</v>
      </c>
      <c r="B257" s="125" t="s">
        <v>24899</v>
      </c>
      <c r="C257" s="126" t="s">
        <v>22431</v>
      </c>
      <c r="D257" s="125" t="s">
        <v>22432</v>
      </c>
      <c r="E257" s="125" t="s">
        <v>22433</v>
      </c>
      <c r="F257" s="125" t="s">
        <v>22434</v>
      </c>
      <c r="G257" s="47" t="s">
        <v>24900</v>
      </c>
      <c r="H257" s="7" t="s">
        <v>24901</v>
      </c>
      <c r="I257" s="7" t="s">
        <v>22437</v>
      </c>
      <c r="J257" s="62"/>
      <c r="K257" s="116"/>
    </row>
    <row r="258" spans="1:25" ht="13.8">
      <c r="A258" s="140" t="s">
        <v>24902</v>
      </c>
      <c r="B258" s="125" t="s">
        <v>24903</v>
      </c>
      <c r="C258" s="136" t="s">
        <v>24904</v>
      </c>
      <c r="D258" s="125" t="s">
        <v>24905</v>
      </c>
      <c r="E258" s="125" t="s">
        <v>24906</v>
      </c>
      <c r="F258" s="125" t="s">
        <v>24907</v>
      </c>
      <c r="G258" s="47" t="s">
        <v>24908</v>
      </c>
      <c r="H258" s="7" t="s">
        <v>24909</v>
      </c>
      <c r="I258" s="7" t="s">
        <v>24910</v>
      </c>
      <c r="J258" s="62"/>
      <c r="K258" s="116"/>
      <c r="O258" s="6" t="str">
        <f>IF(B258=H258,"xx","")</f>
        <v/>
      </c>
    </row>
    <row r="259" spans="1:25" ht="13.8">
      <c r="A259" s="140" t="s">
        <v>24911</v>
      </c>
      <c r="B259" s="125" t="s">
        <v>24912</v>
      </c>
      <c r="C259" s="136" t="s">
        <v>24913</v>
      </c>
      <c r="D259" s="125" t="s">
        <v>24914</v>
      </c>
      <c r="E259" s="125" t="s">
        <v>24915</v>
      </c>
      <c r="F259" s="125" t="s">
        <v>24916</v>
      </c>
      <c r="G259" s="47" t="s">
        <v>24917</v>
      </c>
      <c r="H259" s="7" t="s">
        <v>24918</v>
      </c>
      <c r="I259" s="7" t="s">
        <v>24919</v>
      </c>
      <c r="J259" s="62"/>
      <c r="K259" s="116"/>
    </row>
    <row r="260" spans="1:25" ht="13.8">
      <c r="A260" s="140" t="s">
        <v>24920</v>
      </c>
      <c r="B260" s="125" t="s">
        <v>24921</v>
      </c>
      <c r="C260" s="136" t="s">
        <v>24922</v>
      </c>
      <c r="D260" s="125" t="s">
        <v>24923</v>
      </c>
      <c r="E260" s="125" t="s">
        <v>24924</v>
      </c>
      <c r="F260" s="125" t="s">
        <v>24925</v>
      </c>
      <c r="G260" s="47" t="s">
        <v>24926</v>
      </c>
      <c r="H260" s="7" t="s">
        <v>24927</v>
      </c>
      <c r="I260" s="7" t="s">
        <v>24928</v>
      </c>
      <c r="J260" s="62"/>
      <c r="K260" s="116"/>
      <c r="O260" s="6" t="str">
        <f>IF(B260=H260,"xx","")</f>
        <v/>
      </c>
    </row>
    <row r="261" spans="1:25" ht="13.8">
      <c r="A261" s="140" t="s">
        <v>24929</v>
      </c>
      <c r="B261" s="115" t="s">
        <v>4528</v>
      </c>
      <c r="C261" s="115" t="s">
        <v>24400</v>
      </c>
      <c r="D261" s="115" t="s">
        <v>4529</v>
      </c>
      <c r="E261" s="115" t="s">
        <v>4530</v>
      </c>
      <c r="F261" s="115" t="s">
        <v>4528</v>
      </c>
      <c r="G261" s="5" t="s">
        <v>24401</v>
      </c>
      <c r="H261" s="7" t="s">
        <v>4532</v>
      </c>
      <c r="I261" s="7" t="s">
        <v>4533</v>
      </c>
      <c r="J261" s="62"/>
      <c r="K261" s="116"/>
    </row>
    <row r="262" spans="1:25" ht="13.8">
      <c r="A262" s="140" t="s">
        <v>24930</v>
      </c>
      <c r="B262" s="115" t="s">
        <v>24897</v>
      </c>
      <c r="C262" s="115" t="s">
        <v>24897</v>
      </c>
      <c r="D262" s="115" t="s">
        <v>24897</v>
      </c>
      <c r="E262" s="115" t="s">
        <v>24897</v>
      </c>
      <c r="F262" s="115" t="s">
        <v>24897</v>
      </c>
      <c r="G262" s="5" t="s">
        <v>24897</v>
      </c>
      <c r="H262" s="7" t="s">
        <v>24897</v>
      </c>
      <c r="I262" s="7" t="s">
        <v>24897</v>
      </c>
      <c r="J262" s="131"/>
      <c r="K262" s="132"/>
      <c r="L262" s="133"/>
      <c r="M262" s="133"/>
      <c r="N262" s="133"/>
      <c r="P262" s="133"/>
      <c r="Q262" s="133"/>
      <c r="R262" s="133"/>
      <c r="S262" s="133"/>
      <c r="T262" s="133"/>
      <c r="U262" s="133"/>
      <c r="V262" s="133"/>
      <c r="W262" s="133"/>
      <c r="X262" s="133"/>
      <c r="Y262" s="133"/>
    </row>
    <row r="263" spans="1:25" ht="13.2">
      <c r="A263" s="141" t="s">
        <v>24931</v>
      </c>
      <c r="B263" s="5" t="s">
        <v>24932</v>
      </c>
      <c r="C263" s="5" t="s">
        <v>24932</v>
      </c>
      <c r="D263" s="5" t="s">
        <v>24932</v>
      </c>
      <c r="E263" s="5" t="s">
        <v>24932</v>
      </c>
      <c r="F263" s="5" t="s">
        <v>24932</v>
      </c>
      <c r="G263" s="5" t="s">
        <v>24932</v>
      </c>
      <c r="H263" s="7" t="s">
        <v>24932</v>
      </c>
      <c r="I263" s="7" t="s">
        <v>24932</v>
      </c>
    </row>
    <row r="264" spans="1:25" ht="13.2">
      <c r="A264" s="141" t="s">
        <v>24933</v>
      </c>
      <c r="B264" s="21" t="s">
        <v>24934</v>
      </c>
      <c r="C264" s="21" t="s">
        <v>24934</v>
      </c>
      <c r="D264" s="21" t="s">
        <v>24934</v>
      </c>
      <c r="E264" s="21" t="s">
        <v>24934</v>
      </c>
      <c r="F264" s="21" t="s">
        <v>24934</v>
      </c>
      <c r="G264" s="5" t="s">
        <v>24934</v>
      </c>
      <c r="H264" s="7" t="s">
        <v>24934</v>
      </c>
      <c r="I264" s="7" t="s">
        <v>24934</v>
      </c>
      <c r="J264" s="107"/>
    </row>
    <row r="265" spans="1:25" ht="13.8">
      <c r="A265" s="142" t="s">
        <v>24935</v>
      </c>
      <c r="B265" s="115" t="s">
        <v>24936</v>
      </c>
      <c r="C265" s="120" t="s">
        <v>24937</v>
      </c>
      <c r="D265" s="115" t="s">
        <v>24938</v>
      </c>
      <c r="E265" s="115" t="s">
        <v>24939</v>
      </c>
      <c r="F265" s="115" t="s">
        <v>24940</v>
      </c>
      <c r="G265" s="5" t="s">
        <v>24941</v>
      </c>
      <c r="H265" s="7" t="s">
        <v>24942</v>
      </c>
      <c r="I265" s="7" t="s">
        <v>24943</v>
      </c>
      <c r="J265" s="62"/>
      <c r="K265" s="116"/>
      <c r="O265" s="6" t="str">
        <f>IF(B265=H265,"xx","")</f>
        <v/>
      </c>
    </row>
    <row r="266" spans="1:25" ht="13.8">
      <c r="A266" s="140" t="s">
        <v>24944</v>
      </c>
      <c r="B266" s="115" t="s">
        <v>4528</v>
      </c>
      <c r="C266" s="115" t="s">
        <v>24400</v>
      </c>
      <c r="D266" s="115" t="s">
        <v>4529</v>
      </c>
      <c r="E266" s="115" t="s">
        <v>4530</v>
      </c>
      <c r="F266" s="115" t="s">
        <v>4528</v>
      </c>
      <c r="G266" s="5" t="s">
        <v>24401</v>
      </c>
      <c r="H266" s="7" t="s">
        <v>4532</v>
      </c>
      <c r="I266" s="7" t="s">
        <v>4533</v>
      </c>
      <c r="J266" s="62"/>
      <c r="K266" s="116"/>
    </row>
    <row r="267" spans="1:25" ht="13.8">
      <c r="A267" s="140" t="s">
        <v>24945</v>
      </c>
      <c r="B267" s="115" t="s">
        <v>24897</v>
      </c>
      <c r="C267" s="115" t="s">
        <v>24897</v>
      </c>
      <c r="D267" s="115" t="s">
        <v>24897</v>
      </c>
      <c r="E267" s="115" t="s">
        <v>24897</v>
      </c>
      <c r="F267" s="115" t="s">
        <v>24897</v>
      </c>
      <c r="G267" s="5" t="s">
        <v>24897</v>
      </c>
      <c r="H267" s="7" t="s">
        <v>24897</v>
      </c>
      <c r="I267" s="7" t="s">
        <v>24897</v>
      </c>
      <c r="J267" s="62"/>
      <c r="K267" s="116"/>
    </row>
    <row r="268" spans="1:25" ht="13.8">
      <c r="A268" s="140" t="s">
        <v>24946</v>
      </c>
      <c r="B268" s="125" t="s">
        <v>24947</v>
      </c>
      <c r="C268" s="126" t="s">
        <v>24948</v>
      </c>
      <c r="D268" s="125" t="s">
        <v>24949</v>
      </c>
      <c r="E268" s="125" t="s">
        <v>24950</v>
      </c>
      <c r="F268" s="125" t="s">
        <v>24951</v>
      </c>
      <c r="G268" s="47" t="s">
        <v>24952</v>
      </c>
      <c r="H268" s="7" t="s">
        <v>24953</v>
      </c>
      <c r="I268" s="7" t="s">
        <v>24954</v>
      </c>
      <c r="J268" s="62"/>
      <c r="K268" s="116"/>
    </row>
    <row r="269" spans="1:25" ht="13.8">
      <c r="A269" s="139" t="s">
        <v>24955</v>
      </c>
      <c r="B269" s="134" t="s">
        <v>24956</v>
      </c>
      <c r="C269" s="134" t="s">
        <v>24956</v>
      </c>
      <c r="D269" s="134" t="s">
        <v>24956</v>
      </c>
      <c r="E269" s="134" t="s">
        <v>24956</v>
      </c>
      <c r="F269" s="134" t="s">
        <v>24956</v>
      </c>
      <c r="G269" s="143" t="s">
        <v>24956</v>
      </c>
      <c r="H269" s="7" t="s">
        <v>24956</v>
      </c>
      <c r="I269" s="7" t="s">
        <v>24956</v>
      </c>
      <c r="J269" s="131"/>
      <c r="K269" s="132"/>
      <c r="L269" s="133"/>
      <c r="M269" s="133"/>
      <c r="N269" s="133"/>
      <c r="P269" s="133"/>
      <c r="Q269" s="133"/>
      <c r="R269" s="133"/>
      <c r="S269" s="133"/>
      <c r="T269" s="133"/>
      <c r="U269" s="133"/>
      <c r="V269" s="133"/>
      <c r="W269" s="133"/>
      <c r="X269" s="133"/>
      <c r="Y269" s="133"/>
    </row>
    <row r="270" spans="1:25" ht="13.8">
      <c r="A270" s="139" t="s">
        <v>24957</v>
      </c>
      <c r="B270" s="125" t="s">
        <v>24958</v>
      </c>
      <c r="C270" s="126" t="s">
        <v>24959</v>
      </c>
      <c r="D270" s="125" t="s">
        <v>24960</v>
      </c>
      <c r="E270" s="125" t="s">
        <v>24961</v>
      </c>
      <c r="F270" s="125" t="s">
        <v>24962</v>
      </c>
      <c r="G270" s="47" t="s">
        <v>24963</v>
      </c>
      <c r="H270" s="7" t="s">
        <v>24964</v>
      </c>
      <c r="I270" s="7" t="s">
        <v>24965</v>
      </c>
      <c r="J270" s="62"/>
      <c r="K270" s="116"/>
    </row>
    <row r="271" spans="1:25" ht="13.8">
      <c r="A271" s="139" t="s">
        <v>24966</v>
      </c>
      <c r="B271" s="125" t="s">
        <v>24967</v>
      </c>
      <c r="C271" s="136" t="s">
        <v>24968</v>
      </c>
      <c r="D271" s="125" t="s">
        <v>24969</v>
      </c>
      <c r="E271" s="125" t="s">
        <v>24970</v>
      </c>
      <c r="F271" s="125" t="s">
        <v>24971</v>
      </c>
      <c r="G271" s="47" t="s">
        <v>24972</v>
      </c>
      <c r="H271" s="7" t="s">
        <v>24973</v>
      </c>
      <c r="I271" s="7" t="s">
        <v>24974</v>
      </c>
      <c r="J271" s="62"/>
      <c r="K271" s="116"/>
      <c r="O271" s="6" t="str">
        <f>IF(B271=H271,"xx","")</f>
        <v/>
      </c>
    </row>
    <row r="272" spans="1:25" ht="13.8">
      <c r="A272" s="139" t="s">
        <v>24975</v>
      </c>
      <c r="B272" s="125" t="s">
        <v>24718</v>
      </c>
      <c r="C272" s="126" t="s">
        <v>24719</v>
      </c>
      <c r="D272" s="125" t="s">
        <v>24720</v>
      </c>
      <c r="E272" s="125" t="s">
        <v>24721</v>
      </c>
      <c r="F272" s="125" t="s">
        <v>24722</v>
      </c>
      <c r="G272" s="47" t="s">
        <v>24723</v>
      </c>
      <c r="H272" s="7" t="s">
        <v>24724</v>
      </c>
      <c r="I272" s="7" t="s">
        <v>24725</v>
      </c>
      <c r="J272" s="62"/>
      <c r="K272" s="116"/>
    </row>
    <row r="273" spans="1:25" ht="13.8">
      <c r="A273" s="139" t="s">
        <v>24976</v>
      </c>
      <c r="B273" s="125" t="s">
        <v>24977</v>
      </c>
      <c r="C273" s="136" t="s">
        <v>24978</v>
      </c>
      <c r="D273" s="125" t="s">
        <v>24979</v>
      </c>
      <c r="E273" s="125" t="s">
        <v>24980</v>
      </c>
      <c r="F273" s="125" t="s">
        <v>24981</v>
      </c>
      <c r="G273" s="47" t="s">
        <v>24982</v>
      </c>
      <c r="H273" s="7" t="s">
        <v>24983</v>
      </c>
      <c r="I273" s="7" t="s">
        <v>24984</v>
      </c>
      <c r="J273" s="62"/>
      <c r="K273" s="116"/>
      <c r="O273" s="6" t="str">
        <f>IF(B273=H273,"xx","")</f>
        <v/>
      </c>
    </row>
    <row r="274" spans="1:25" ht="13.8">
      <c r="A274" s="144" t="s">
        <v>24689</v>
      </c>
      <c r="B274" s="134" t="s">
        <v>24628</v>
      </c>
      <c r="C274" s="134" t="s">
        <v>24628</v>
      </c>
      <c r="D274" s="134" t="s">
        <v>24628</v>
      </c>
      <c r="E274" s="134" t="s">
        <v>24628</v>
      </c>
      <c r="F274" s="134" t="s">
        <v>24628</v>
      </c>
      <c r="G274" s="135" t="s">
        <v>24631</v>
      </c>
      <c r="H274" s="145" t="s">
        <v>24628</v>
      </c>
      <c r="I274" s="7" t="s">
        <v>24628</v>
      </c>
      <c r="J274" s="62"/>
      <c r="K274" s="116"/>
    </row>
    <row r="275" spans="1:25" ht="13.8">
      <c r="A275" s="144" t="s">
        <v>24985</v>
      </c>
      <c r="B275" s="115" t="s">
        <v>1724</v>
      </c>
      <c r="C275" s="115" t="s">
        <v>1724</v>
      </c>
      <c r="D275" s="115" t="s">
        <v>1724</v>
      </c>
      <c r="E275" s="115" t="s">
        <v>23529</v>
      </c>
      <c r="F275" s="115" t="s">
        <v>23530</v>
      </c>
      <c r="G275" s="5" t="s">
        <v>23531</v>
      </c>
      <c r="H275" s="7" t="s">
        <v>1726</v>
      </c>
      <c r="I275" s="7" t="s">
        <v>1724</v>
      </c>
      <c r="J275" s="62"/>
      <c r="K275" s="116"/>
    </row>
    <row r="276" spans="1:25" ht="13.8">
      <c r="A276" s="144" t="s">
        <v>24986</v>
      </c>
      <c r="B276" s="134" t="s">
        <v>24987</v>
      </c>
      <c r="C276" s="134" t="s">
        <v>24987</v>
      </c>
      <c r="D276" s="134" t="s">
        <v>24987</v>
      </c>
      <c r="E276" s="134" t="s">
        <v>24987</v>
      </c>
      <c r="F276" s="134" t="s">
        <v>24987</v>
      </c>
      <c r="G276" s="143" t="s">
        <v>24987</v>
      </c>
      <c r="H276" s="7" t="s">
        <v>24987</v>
      </c>
      <c r="I276" s="7" t="s">
        <v>24987</v>
      </c>
      <c r="J276" s="131"/>
      <c r="K276" s="132"/>
      <c r="L276" s="133"/>
      <c r="M276" s="133"/>
      <c r="N276" s="133"/>
      <c r="P276" s="133"/>
      <c r="Q276" s="133"/>
      <c r="R276" s="133"/>
      <c r="S276" s="133"/>
      <c r="T276" s="133"/>
      <c r="U276" s="133"/>
      <c r="V276" s="133"/>
      <c r="W276" s="133"/>
      <c r="X276" s="133"/>
      <c r="Y276" s="133"/>
    </row>
    <row r="277" spans="1:25" ht="13.2">
      <c r="A277" s="141" t="s">
        <v>24988</v>
      </c>
      <c r="B277" s="21" t="s">
        <v>24989</v>
      </c>
      <c r="C277" s="21" t="s">
        <v>24989</v>
      </c>
      <c r="D277" s="21" t="s">
        <v>24989</v>
      </c>
      <c r="E277" s="21" t="s">
        <v>24989</v>
      </c>
      <c r="F277" s="21" t="s">
        <v>24989</v>
      </c>
      <c r="G277" s="5" t="s">
        <v>24989</v>
      </c>
      <c r="H277" s="7" t="s">
        <v>24989</v>
      </c>
      <c r="I277" s="7" t="s">
        <v>24989</v>
      </c>
      <c r="J277" s="107"/>
    </row>
    <row r="278" spans="1:25" ht="13.2">
      <c r="A278" s="141" t="s">
        <v>24990</v>
      </c>
      <c r="B278" s="21" t="s">
        <v>24989</v>
      </c>
      <c r="C278" s="21" t="s">
        <v>24989</v>
      </c>
      <c r="D278" s="21" t="s">
        <v>24989</v>
      </c>
      <c r="E278" s="21" t="s">
        <v>24989</v>
      </c>
      <c r="F278" s="21" t="s">
        <v>24989</v>
      </c>
      <c r="G278" s="5" t="s">
        <v>24989</v>
      </c>
      <c r="H278" s="7" t="s">
        <v>24989</v>
      </c>
      <c r="I278" s="7" t="s">
        <v>24989</v>
      </c>
      <c r="J278" s="107"/>
    </row>
    <row r="279" spans="1:25" ht="13.2">
      <c r="A279" s="141" t="s">
        <v>24991</v>
      </c>
      <c r="B279" s="21" t="s">
        <v>24992</v>
      </c>
      <c r="C279" s="21" t="s">
        <v>24993</v>
      </c>
      <c r="D279" s="21" t="s">
        <v>24994</v>
      </c>
      <c r="E279" s="21" t="s">
        <v>24995</v>
      </c>
      <c r="F279" s="21" t="s">
        <v>24996</v>
      </c>
      <c r="G279" s="5" t="s">
        <v>24997</v>
      </c>
      <c r="H279" s="7" t="s">
        <v>24998</v>
      </c>
      <c r="I279" s="7" t="s">
        <v>24999</v>
      </c>
      <c r="J279" s="107"/>
      <c r="O279" s="6" t="str">
        <f>IF(B279=H279,"xx","")</f>
        <v/>
      </c>
    </row>
    <row r="280" spans="1:25" ht="13.2">
      <c r="A280" s="141" t="s">
        <v>25000</v>
      </c>
      <c r="B280" s="21" t="s">
        <v>25001</v>
      </c>
      <c r="C280" s="21" t="s">
        <v>25001</v>
      </c>
      <c r="D280" s="21" t="s">
        <v>25001</v>
      </c>
      <c r="E280" s="21" t="s">
        <v>25001</v>
      </c>
      <c r="F280" s="21" t="s">
        <v>25001</v>
      </c>
      <c r="G280" s="5" t="s">
        <v>25001</v>
      </c>
      <c r="H280" s="7" t="s">
        <v>25001</v>
      </c>
      <c r="I280" s="7" t="s">
        <v>25001</v>
      </c>
      <c r="J280" s="107"/>
    </row>
    <row r="281" spans="1:25" ht="13.2">
      <c r="A281" s="141" t="s">
        <v>25002</v>
      </c>
      <c r="B281" s="21" t="s">
        <v>25001</v>
      </c>
      <c r="C281" s="21" t="s">
        <v>25001</v>
      </c>
      <c r="D281" s="21" t="s">
        <v>25001</v>
      </c>
      <c r="E281" s="21" t="s">
        <v>25001</v>
      </c>
      <c r="F281" s="21" t="s">
        <v>25001</v>
      </c>
      <c r="G281" s="5" t="s">
        <v>25001</v>
      </c>
      <c r="H281" s="7" t="s">
        <v>25001</v>
      </c>
      <c r="I281" s="7" t="s">
        <v>25001</v>
      </c>
      <c r="J281" s="107"/>
    </row>
    <row r="282" spans="1:25" ht="13.2">
      <c r="A282" s="141" t="s">
        <v>25003</v>
      </c>
      <c r="B282" s="21" t="s">
        <v>25004</v>
      </c>
      <c r="C282" s="21" t="s">
        <v>25005</v>
      </c>
      <c r="D282" s="21" t="s">
        <v>25006</v>
      </c>
      <c r="E282" s="21" t="s">
        <v>25007</v>
      </c>
      <c r="F282" s="21" t="s">
        <v>25008</v>
      </c>
      <c r="G282" s="5" t="s">
        <v>25009</v>
      </c>
      <c r="H282" s="7" t="s">
        <v>25010</v>
      </c>
      <c r="I282" s="7" t="s">
        <v>25011</v>
      </c>
      <c r="J282" s="107"/>
      <c r="O282" s="6" t="str">
        <f>IF(B282=H282,"xx","")</f>
        <v/>
      </c>
    </row>
    <row r="283" spans="1:25" ht="13.8">
      <c r="A283" s="141" t="s">
        <v>25012</v>
      </c>
      <c r="B283" s="115" t="s">
        <v>23937</v>
      </c>
      <c r="C283" s="115" t="s">
        <v>23938</v>
      </c>
      <c r="D283" s="115" t="s">
        <v>23939</v>
      </c>
      <c r="E283" s="115" t="s">
        <v>23940</v>
      </c>
      <c r="F283" s="115" t="s">
        <v>23941</v>
      </c>
      <c r="G283" s="5" t="s">
        <v>23942</v>
      </c>
      <c r="H283" s="7" t="s">
        <v>23943</v>
      </c>
      <c r="I283" s="7" t="s">
        <v>25013</v>
      </c>
      <c r="J283" s="107"/>
    </row>
    <row r="284" spans="1:25" ht="13.2">
      <c r="A284" s="141" t="s">
        <v>25014</v>
      </c>
      <c r="B284" s="21" t="s">
        <v>25015</v>
      </c>
      <c r="C284" s="21" t="s">
        <v>25015</v>
      </c>
      <c r="D284" s="21" t="s">
        <v>25015</v>
      </c>
      <c r="E284" s="21" t="s">
        <v>25015</v>
      </c>
      <c r="F284" s="21" t="s">
        <v>25015</v>
      </c>
      <c r="G284" s="5" t="s">
        <v>25015</v>
      </c>
      <c r="H284" s="7" t="s">
        <v>25015</v>
      </c>
      <c r="I284" s="7" t="s">
        <v>25015</v>
      </c>
      <c r="J284" s="107"/>
    </row>
    <row r="285" spans="1:25" ht="13.2">
      <c r="A285" s="141" t="s">
        <v>25016</v>
      </c>
      <c r="B285" s="21" t="s">
        <v>25017</v>
      </c>
      <c r="C285" s="21" t="s">
        <v>25018</v>
      </c>
      <c r="D285" s="21" t="s">
        <v>25019</v>
      </c>
      <c r="E285" s="21" t="s">
        <v>25020</v>
      </c>
      <c r="F285" s="21" t="s">
        <v>25021</v>
      </c>
      <c r="G285" s="5" t="s">
        <v>25022</v>
      </c>
      <c r="H285" s="7" t="s">
        <v>25023</v>
      </c>
      <c r="I285" s="7" t="s">
        <v>25024</v>
      </c>
      <c r="J285" s="107"/>
      <c r="O285" s="6" t="str">
        <f>IF(B285=H285,"xx","")</f>
        <v/>
      </c>
    </row>
    <row r="286" spans="1:25" ht="13.8">
      <c r="A286" s="141" t="s">
        <v>25025</v>
      </c>
      <c r="B286" s="126" t="s">
        <v>24628</v>
      </c>
      <c r="C286" s="127" t="s">
        <v>24628</v>
      </c>
      <c r="D286" s="127" t="s">
        <v>24628</v>
      </c>
      <c r="E286" s="127" t="s">
        <v>24629</v>
      </c>
      <c r="F286" s="127" t="s">
        <v>24630</v>
      </c>
      <c r="G286" s="128" t="s">
        <v>24631</v>
      </c>
      <c r="H286" s="7" t="s">
        <v>24655</v>
      </c>
      <c r="I286" s="7" t="s">
        <v>24628</v>
      </c>
      <c r="J286" s="107"/>
    </row>
    <row r="287" spans="1:25" ht="13.2">
      <c r="A287" s="141" t="s">
        <v>25026</v>
      </c>
      <c r="B287" s="21" t="s">
        <v>25015</v>
      </c>
      <c r="C287" s="21" t="s">
        <v>25015</v>
      </c>
      <c r="D287" s="21" t="s">
        <v>25015</v>
      </c>
      <c r="E287" s="21" t="s">
        <v>25015</v>
      </c>
      <c r="F287" s="21" t="s">
        <v>25015</v>
      </c>
      <c r="G287" s="5" t="s">
        <v>25015</v>
      </c>
      <c r="H287" s="7" t="s">
        <v>25015</v>
      </c>
      <c r="I287" s="7" t="s">
        <v>25015</v>
      </c>
      <c r="J287" s="107"/>
    </row>
    <row r="288" spans="1:25" ht="13.2">
      <c r="A288" s="141" t="s">
        <v>25027</v>
      </c>
      <c r="B288" s="21" t="s">
        <v>25028</v>
      </c>
      <c r="C288" s="21" t="s">
        <v>25029</v>
      </c>
      <c r="D288" s="21" t="s">
        <v>25030</v>
      </c>
      <c r="E288" s="21" t="s">
        <v>25031</v>
      </c>
      <c r="F288" s="21" t="s">
        <v>25032</v>
      </c>
      <c r="G288" s="5" t="s">
        <v>25033</v>
      </c>
      <c r="H288" s="7" t="s">
        <v>25034</v>
      </c>
      <c r="I288" s="7" t="s">
        <v>25035</v>
      </c>
      <c r="J288" s="107"/>
      <c r="O288" s="6" t="str">
        <f>IF(B288=H288,"xx","")</f>
        <v/>
      </c>
    </row>
    <row r="289" spans="1:10" ht="13.2">
      <c r="A289" s="141"/>
      <c r="B289" s="21"/>
      <c r="C289" s="21"/>
      <c r="D289" s="21"/>
      <c r="E289" s="21"/>
      <c r="F289" s="21"/>
      <c r="G289" s="146"/>
      <c r="H289" s="22"/>
      <c r="I289" s="22"/>
      <c r="J289" s="107"/>
    </row>
    <row r="290" spans="1:10" ht="13.2">
      <c r="A290" s="141"/>
      <c r="B290" s="21"/>
      <c r="C290" s="21"/>
      <c r="D290" s="21"/>
      <c r="E290" s="21"/>
      <c r="F290" s="21"/>
      <c r="G290" s="146"/>
      <c r="H290" s="22"/>
      <c r="I290" s="22"/>
      <c r="J290" s="107"/>
    </row>
    <row r="291" spans="1:10" ht="13.2">
      <c r="A291" s="141"/>
      <c r="B291" s="21"/>
      <c r="C291" s="21"/>
      <c r="D291" s="21"/>
      <c r="E291" s="21"/>
      <c r="F291" s="21"/>
      <c r="G291" s="146"/>
      <c r="H291" s="22"/>
      <c r="I291" s="22"/>
      <c r="J291" s="107"/>
    </row>
    <row r="292" spans="1:10" ht="13.2">
      <c r="A292" s="141"/>
      <c r="B292" s="21"/>
      <c r="C292" s="21"/>
      <c r="D292" s="21"/>
      <c r="E292" s="21"/>
      <c r="F292" s="21"/>
      <c r="G292" s="146"/>
      <c r="H292" s="22"/>
      <c r="I292" s="22"/>
      <c r="J292" s="107"/>
    </row>
    <row r="293" spans="1:10" ht="13.2">
      <c r="A293" s="141"/>
      <c r="B293" s="21"/>
      <c r="C293" s="21"/>
      <c r="D293" s="21"/>
      <c r="E293" s="21"/>
      <c r="F293" s="21"/>
      <c r="G293" s="146"/>
      <c r="H293" s="22"/>
      <c r="I293" s="22"/>
      <c r="J293" s="107"/>
    </row>
    <row r="294" spans="1:10" ht="13.2">
      <c r="A294" s="141"/>
      <c r="B294" s="21"/>
      <c r="C294" s="21"/>
      <c r="D294" s="21"/>
      <c r="E294" s="21"/>
      <c r="F294" s="21"/>
      <c r="G294" s="146"/>
      <c r="H294" s="22"/>
      <c r="I294" s="22"/>
      <c r="J294" s="107"/>
    </row>
    <row r="295" spans="1:10" ht="13.2">
      <c r="A295" s="141"/>
      <c r="B295" s="20"/>
      <c r="C295" s="21"/>
      <c r="D295" s="20"/>
      <c r="E295" s="20"/>
      <c r="F295" s="20"/>
      <c r="G295" s="146"/>
      <c r="H295" s="22"/>
      <c r="I295" s="22"/>
      <c r="J295" s="107"/>
    </row>
    <row r="296" spans="1:10" ht="13.2">
      <c r="A296" s="141"/>
      <c r="B296" s="20"/>
      <c r="C296" s="21"/>
      <c r="D296" s="20"/>
      <c r="E296" s="20"/>
      <c r="F296" s="20"/>
      <c r="G296" s="146"/>
      <c r="H296" s="22"/>
      <c r="I296" s="22"/>
      <c r="J296" s="107"/>
    </row>
    <row r="297" spans="1:10" ht="13.2">
      <c r="A297" s="141"/>
      <c r="B297" s="20"/>
      <c r="C297" s="21"/>
      <c r="D297" s="20"/>
      <c r="E297" s="20"/>
      <c r="F297" s="20"/>
      <c r="G297" s="146"/>
      <c r="H297" s="22"/>
      <c r="I297" s="22"/>
      <c r="J297" s="107"/>
    </row>
    <row r="298" spans="1:10" ht="13.2">
      <c r="A298" s="141"/>
      <c r="B298" s="20"/>
      <c r="C298" s="21"/>
      <c r="D298" s="20"/>
      <c r="E298" s="20"/>
      <c r="F298" s="20"/>
      <c r="G298" s="146"/>
      <c r="H298" s="22"/>
      <c r="I298" s="22"/>
      <c r="J298" s="107"/>
    </row>
    <row r="299" spans="1:10" ht="13.2">
      <c r="A299" s="141"/>
      <c r="B299" s="20"/>
      <c r="C299" s="21"/>
      <c r="D299" s="20"/>
      <c r="E299" s="20"/>
      <c r="F299" s="20"/>
      <c r="G299" s="146"/>
      <c r="H299" s="22"/>
      <c r="I299" s="22"/>
      <c r="J299" s="107"/>
    </row>
    <row r="300" spans="1:10" ht="13.2">
      <c r="A300" s="141"/>
      <c r="B300" s="20"/>
      <c r="C300" s="21"/>
      <c r="D300" s="20"/>
      <c r="E300" s="20"/>
      <c r="F300" s="20"/>
      <c r="G300" s="146"/>
      <c r="H300" s="22"/>
      <c r="I300" s="22"/>
      <c r="J300" s="107"/>
    </row>
    <row r="301" spans="1:10" ht="13.2">
      <c r="A301" s="141"/>
      <c r="B301" s="20"/>
      <c r="C301" s="21"/>
      <c r="D301" s="20"/>
      <c r="E301" s="20"/>
      <c r="F301" s="20"/>
      <c r="G301" s="146"/>
      <c r="H301" s="22"/>
      <c r="I301" s="22"/>
      <c r="J301" s="107"/>
    </row>
    <row r="302" spans="1:10" ht="13.2">
      <c r="A302" s="141"/>
      <c r="B302" s="20"/>
      <c r="C302" s="21"/>
      <c r="D302" s="20"/>
      <c r="E302" s="20"/>
      <c r="F302" s="20"/>
      <c r="G302" s="146"/>
      <c r="H302" s="22"/>
      <c r="I302" s="22"/>
      <c r="J302" s="107"/>
    </row>
    <row r="303" spans="1:10" ht="13.2">
      <c r="A303" s="141"/>
      <c r="B303" s="20"/>
      <c r="C303" s="21"/>
      <c r="D303" s="20"/>
      <c r="E303" s="20"/>
      <c r="F303" s="20"/>
      <c r="G303" s="146"/>
      <c r="H303" s="22"/>
      <c r="I303" s="22"/>
      <c r="J303" s="107"/>
    </row>
    <row r="304" spans="1:10" ht="13.2">
      <c r="A304" s="141"/>
      <c r="B304" s="20"/>
      <c r="C304" s="21"/>
      <c r="D304" s="20"/>
      <c r="E304" s="20"/>
      <c r="F304" s="20"/>
      <c r="G304" s="146"/>
      <c r="H304" s="22"/>
      <c r="I304" s="22"/>
      <c r="J304" s="107"/>
    </row>
    <row r="305" spans="1:10" ht="13.2">
      <c r="A305" s="141"/>
      <c r="B305" s="20"/>
      <c r="C305" s="21"/>
      <c r="D305" s="20"/>
      <c r="E305" s="20"/>
      <c r="F305" s="20"/>
      <c r="G305" s="146"/>
      <c r="H305" s="22"/>
      <c r="I305" s="22"/>
      <c r="J305" s="107"/>
    </row>
    <row r="306" spans="1:10" ht="13.2">
      <c r="A306" s="141"/>
      <c r="B306" s="20"/>
      <c r="C306" s="21"/>
      <c r="D306" s="20"/>
      <c r="E306" s="20"/>
      <c r="F306" s="20"/>
      <c r="G306" s="146"/>
      <c r="H306" s="22"/>
      <c r="I306" s="22"/>
      <c r="J306" s="107"/>
    </row>
    <row r="307" spans="1:10" ht="13.2">
      <c r="A307" s="141"/>
      <c r="B307" s="20"/>
      <c r="C307" s="21"/>
      <c r="D307" s="20"/>
      <c r="E307" s="20"/>
      <c r="F307" s="20"/>
      <c r="G307" s="146"/>
      <c r="H307" s="22"/>
      <c r="I307" s="22"/>
      <c r="J307" s="107"/>
    </row>
    <row r="308" spans="1:10" ht="13.2">
      <c r="A308" s="141"/>
      <c r="B308" s="20"/>
      <c r="C308" s="21"/>
      <c r="D308" s="20"/>
      <c r="E308" s="20"/>
      <c r="F308" s="20"/>
      <c r="G308" s="146"/>
      <c r="H308" s="22"/>
      <c r="I308" s="22"/>
      <c r="J308" s="107"/>
    </row>
    <row r="309" spans="1:10" ht="13.2">
      <c r="A309" s="141"/>
      <c r="B309" s="20"/>
      <c r="C309" s="21"/>
      <c r="D309" s="20"/>
      <c r="E309" s="20"/>
      <c r="F309" s="20"/>
      <c r="G309" s="146"/>
      <c r="H309" s="22"/>
      <c r="I309" s="22"/>
      <c r="J309" s="107"/>
    </row>
    <row r="310" spans="1:10" ht="13.2">
      <c r="A310" s="141"/>
      <c r="B310" s="20"/>
      <c r="C310" s="21"/>
      <c r="D310" s="20"/>
      <c r="E310" s="20"/>
      <c r="F310" s="20"/>
      <c r="G310" s="146"/>
      <c r="H310" s="22"/>
      <c r="I310" s="22"/>
      <c r="J310" s="107"/>
    </row>
    <row r="311" spans="1:10" ht="13.2">
      <c r="A311" s="141"/>
      <c r="B311" s="20"/>
      <c r="C311" s="21"/>
      <c r="D311" s="20"/>
      <c r="E311" s="20"/>
      <c r="F311" s="20"/>
      <c r="G311" s="146"/>
      <c r="H311" s="22"/>
      <c r="I311" s="22"/>
      <c r="J311" s="107"/>
    </row>
    <row r="312" spans="1:10" ht="13.2">
      <c r="A312" s="141"/>
      <c r="B312" s="20"/>
      <c r="C312" s="21"/>
      <c r="D312" s="20"/>
      <c r="E312" s="20"/>
      <c r="F312" s="20"/>
      <c r="G312" s="146"/>
      <c r="H312" s="22"/>
      <c r="I312" s="22"/>
      <c r="J312" s="107"/>
    </row>
    <row r="313" spans="1:10" ht="13.2">
      <c r="A313" s="141"/>
      <c r="B313" s="20"/>
      <c r="C313" s="21"/>
      <c r="D313" s="20"/>
      <c r="E313" s="20"/>
      <c r="F313" s="20"/>
      <c r="G313" s="146"/>
      <c r="H313" s="22"/>
      <c r="I313" s="22"/>
      <c r="J313" s="107"/>
    </row>
    <row r="314" spans="1:10" ht="13.2">
      <c r="A314" s="141"/>
      <c r="B314" s="20"/>
      <c r="C314" s="21"/>
      <c r="D314" s="20"/>
      <c r="E314" s="20"/>
      <c r="F314" s="20"/>
      <c r="G314" s="146"/>
      <c r="H314" s="22"/>
      <c r="I314" s="22"/>
      <c r="J314" s="107"/>
    </row>
    <row r="315" spans="1:10" ht="13.2">
      <c r="A315" s="141"/>
      <c r="B315" s="20"/>
      <c r="C315" s="21"/>
      <c r="D315" s="20"/>
      <c r="E315" s="20"/>
      <c r="F315" s="20"/>
      <c r="G315" s="146"/>
      <c r="H315" s="22"/>
      <c r="I315" s="22"/>
      <c r="J315" s="107"/>
    </row>
    <row r="316" spans="1:10" ht="13.2">
      <c r="A316" s="141"/>
      <c r="B316" s="20"/>
      <c r="C316" s="21"/>
      <c r="D316" s="20"/>
      <c r="E316" s="20"/>
      <c r="F316" s="20"/>
      <c r="G316" s="146"/>
      <c r="H316" s="22"/>
      <c r="I316" s="22"/>
      <c r="J316" s="107"/>
    </row>
    <row r="317" spans="1:10" ht="13.2">
      <c r="A317" s="141"/>
      <c r="B317" s="20"/>
      <c r="C317" s="21"/>
      <c r="D317" s="20"/>
      <c r="E317" s="20"/>
      <c r="F317" s="20"/>
      <c r="G317" s="146"/>
      <c r="H317" s="22"/>
      <c r="I317" s="22"/>
      <c r="J317" s="107"/>
    </row>
    <row r="318" spans="1:10" ht="13.2">
      <c r="A318" s="141"/>
      <c r="B318" s="20"/>
      <c r="C318" s="21"/>
      <c r="D318" s="20"/>
      <c r="E318" s="20"/>
      <c r="F318" s="20"/>
      <c r="G318" s="146"/>
      <c r="H318" s="22"/>
      <c r="I318" s="22"/>
      <c r="J318" s="107"/>
    </row>
    <row r="319" spans="1:10" ht="13.2">
      <c r="A319" s="141"/>
      <c r="B319" s="20"/>
      <c r="C319" s="21"/>
      <c r="D319" s="20"/>
      <c r="E319" s="20"/>
      <c r="F319" s="20"/>
      <c r="G319" s="146"/>
      <c r="H319" s="22"/>
      <c r="I319" s="22"/>
      <c r="J319" s="107"/>
    </row>
    <row r="320" spans="1:10" ht="13.2">
      <c r="A320" s="141"/>
      <c r="B320" s="20"/>
      <c r="C320" s="21"/>
      <c r="D320" s="20"/>
      <c r="E320" s="20"/>
      <c r="F320" s="20"/>
      <c r="G320" s="146"/>
      <c r="H320" s="22"/>
      <c r="I320" s="22"/>
      <c r="J320" s="107"/>
    </row>
    <row r="321" spans="1:10" ht="13.2">
      <c r="A321" s="141"/>
      <c r="B321" s="20"/>
      <c r="C321" s="21"/>
      <c r="D321" s="20"/>
      <c r="E321" s="20"/>
      <c r="F321" s="20"/>
      <c r="G321" s="146"/>
      <c r="H321" s="22"/>
      <c r="I321" s="22"/>
      <c r="J321" s="107"/>
    </row>
    <row r="322" spans="1:10" ht="13.2">
      <c r="A322" s="141"/>
      <c r="B322" s="20"/>
      <c r="C322" s="21"/>
      <c r="D322" s="20"/>
      <c r="E322" s="20"/>
      <c r="F322" s="20"/>
      <c r="G322" s="146"/>
      <c r="H322" s="22"/>
      <c r="I322" s="22"/>
      <c r="J322" s="107"/>
    </row>
    <row r="323" spans="1:10" ht="13.2">
      <c r="A323" s="141"/>
      <c r="B323" s="20"/>
      <c r="C323" s="21"/>
      <c r="D323" s="20"/>
      <c r="E323" s="20"/>
      <c r="F323" s="20"/>
      <c r="G323" s="146"/>
      <c r="H323" s="22"/>
      <c r="I323" s="22"/>
      <c r="J323" s="107"/>
    </row>
    <row r="324" spans="1:10" ht="13.2">
      <c r="A324" s="141"/>
      <c r="B324" s="20"/>
      <c r="C324" s="21"/>
      <c r="D324" s="20"/>
      <c r="E324" s="20"/>
      <c r="F324" s="20"/>
      <c r="G324" s="146"/>
      <c r="H324" s="22"/>
      <c r="I324" s="22"/>
      <c r="J324" s="107"/>
    </row>
    <row r="325" spans="1:10" ht="13.2">
      <c r="A325" s="141"/>
      <c r="B325" s="20"/>
      <c r="C325" s="21"/>
      <c r="D325" s="20"/>
      <c r="E325" s="20"/>
      <c r="F325" s="20"/>
      <c r="G325" s="146"/>
      <c r="H325" s="22"/>
      <c r="I325" s="22"/>
      <c r="J325" s="107"/>
    </row>
    <row r="326" spans="1:10" ht="13.2">
      <c r="A326" s="141"/>
      <c r="B326" s="20"/>
      <c r="C326" s="21"/>
      <c r="D326" s="20"/>
      <c r="E326" s="20"/>
      <c r="F326" s="20"/>
      <c r="G326" s="146"/>
      <c r="H326" s="22"/>
      <c r="I326" s="22"/>
      <c r="J326" s="107"/>
    </row>
    <row r="327" spans="1:10" ht="13.2">
      <c r="A327" s="141"/>
      <c r="B327" s="20"/>
      <c r="C327" s="21"/>
      <c r="D327" s="20"/>
      <c r="E327" s="20"/>
      <c r="F327" s="20"/>
      <c r="G327" s="146"/>
      <c r="H327" s="22"/>
      <c r="I327" s="22"/>
      <c r="J327" s="107"/>
    </row>
    <row r="328" spans="1:10" ht="13.2">
      <c r="A328" s="141"/>
      <c r="B328" s="20"/>
      <c r="C328" s="21"/>
      <c r="D328" s="20"/>
      <c r="E328" s="20"/>
      <c r="F328" s="20"/>
      <c r="G328" s="146"/>
      <c r="H328" s="22"/>
      <c r="I328" s="22"/>
      <c r="J328" s="107"/>
    </row>
    <row r="329" spans="1:10" ht="13.2">
      <c r="A329" s="141"/>
      <c r="B329" s="20"/>
      <c r="C329" s="21"/>
      <c r="D329" s="20"/>
      <c r="E329" s="20"/>
      <c r="F329" s="20"/>
      <c r="G329" s="146"/>
      <c r="H329" s="22"/>
      <c r="I329" s="22"/>
      <c r="J329" s="107"/>
    </row>
    <row r="330" spans="1:10" ht="13.2">
      <c r="A330" s="141"/>
      <c r="B330" s="20"/>
      <c r="C330" s="21"/>
      <c r="D330" s="20"/>
      <c r="E330" s="20"/>
      <c r="F330" s="20"/>
      <c r="G330" s="146"/>
      <c r="H330" s="22"/>
      <c r="I330" s="22"/>
      <c r="J330" s="107"/>
    </row>
    <row r="331" spans="1:10" ht="13.2">
      <c r="A331" s="141"/>
      <c r="B331" s="20"/>
      <c r="C331" s="21"/>
      <c r="D331" s="20"/>
      <c r="E331" s="20"/>
      <c r="F331" s="20"/>
      <c r="G331" s="146"/>
      <c r="H331" s="22"/>
      <c r="I331" s="22"/>
      <c r="J331" s="107"/>
    </row>
    <row r="332" spans="1:10" ht="13.2">
      <c r="A332" s="141"/>
      <c r="B332" s="20"/>
      <c r="C332" s="21"/>
      <c r="D332" s="20"/>
      <c r="E332" s="20"/>
      <c r="F332" s="20"/>
      <c r="G332" s="146"/>
      <c r="H332" s="22"/>
      <c r="I332" s="22"/>
      <c r="J332" s="107"/>
    </row>
    <row r="333" spans="1:10" ht="13.2">
      <c r="A333" s="141"/>
      <c r="B333" s="20"/>
      <c r="C333" s="21"/>
      <c r="D333" s="20"/>
      <c r="E333" s="20"/>
      <c r="F333" s="20"/>
      <c r="G333" s="146"/>
      <c r="H333" s="22"/>
      <c r="I333" s="22"/>
      <c r="J333" s="107"/>
    </row>
    <row r="334" spans="1:10" ht="13.2">
      <c r="A334" s="141"/>
      <c r="B334" s="20"/>
      <c r="C334" s="21"/>
      <c r="D334" s="20"/>
      <c r="E334" s="20"/>
      <c r="F334" s="20"/>
      <c r="G334" s="146"/>
      <c r="H334" s="22"/>
      <c r="I334" s="22"/>
      <c r="J334" s="107"/>
    </row>
    <row r="335" spans="1:10" ht="13.2">
      <c r="A335" s="141"/>
      <c r="B335" s="20"/>
      <c r="C335" s="21"/>
      <c r="D335" s="20"/>
      <c r="E335" s="20"/>
      <c r="F335" s="20"/>
      <c r="G335" s="146"/>
      <c r="H335" s="22"/>
      <c r="I335" s="22"/>
      <c r="J335" s="107"/>
    </row>
    <row r="336" spans="1:10" ht="13.2">
      <c r="A336" s="141"/>
      <c r="B336" s="20"/>
      <c r="C336" s="21"/>
      <c r="D336" s="20"/>
      <c r="E336" s="20"/>
      <c r="F336" s="20"/>
      <c r="G336" s="146"/>
      <c r="H336" s="22"/>
      <c r="I336" s="22"/>
      <c r="J336" s="107"/>
    </row>
    <row r="337" spans="1:10" ht="13.2">
      <c r="A337" s="141"/>
      <c r="B337" s="20"/>
      <c r="C337" s="21"/>
      <c r="D337" s="20"/>
      <c r="E337" s="20"/>
      <c r="F337" s="20"/>
      <c r="G337" s="146"/>
      <c r="H337" s="22"/>
      <c r="I337" s="22"/>
      <c r="J337" s="107"/>
    </row>
    <row r="338" spans="1:10" ht="13.2">
      <c r="A338" s="141"/>
      <c r="B338" s="20"/>
      <c r="C338" s="21"/>
      <c r="D338" s="20"/>
      <c r="E338" s="20"/>
      <c r="F338" s="20"/>
      <c r="G338" s="146"/>
      <c r="H338" s="22"/>
      <c r="I338" s="22"/>
      <c r="J338" s="107"/>
    </row>
    <row r="339" spans="1:10" ht="13.2">
      <c r="A339" s="141"/>
      <c r="B339" s="20"/>
      <c r="C339" s="21"/>
      <c r="D339" s="20"/>
      <c r="E339" s="20"/>
      <c r="F339" s="20"/>
      <c r="G339" s="146"/>
      <c r="H339" s="22"/>
      <c r="I339" s="22"/>
      <c r="J339" s="107"/>
    </row>
    <row r="340" spans="1:10" ht="13.2">
      <c r="A340" s="141"/>
      <c r="B340" s="20"/>
      <c r="C340" s="21"/>
      <c r="D340" s="20"/>
      <c r="E340" s="20"/>
      <c r="F340" s="20"/>
      <c r="G340" s="146"/>
      <c r="H340" s="22"/>
      <c r="I340" s="22"/>
      <c r="J340" s="107"/>
    </row>
    <row r="341" spans="1:10" ht="13.2">
      <c r="A341" s="141"/>
      <c r="B341" s="20"/>
      <c r="C341" s="21"/>
      <c r="D341" s="20"/>
      <c r="E341" s="20"/>
      <c r="F341" s="20"/>
      <c r="G341" s="146"/>
      <c r="H341" s="22"/>
      <c r="I341" s="22"/>
      <c r="J341" s="107"/>
    </row>
    <row r="342" spans="1:10" ht="13.2">
      <c r="A342" s="141"/>
      <c r="B342" s="20"/>
      <c r="C342" s="21"/>
      <c r="D342" s="20"/>
      <c r="E342" s="20"/>
      <c r="F342" s="20"/>
      <c r="G342" s="146"/>
      <c r="H342" s="22"/>
      <c r="I342" s="22"/>
      <c r="J342" s="107"/>
    </row>
    <row r="343" spans="1:10" ht="13.2">
      <c r="A343" s="141"/>
      <c r="B343" s="20"/>
      <c r="C343" s="21"/>
      <c r="D343" s="20"/>
      <c r="E343" s="20"/>
      <c r="F343" s="20"/>
      <c r="G343" s="146"/>
      <c r="H343" s="22"/>
      <c r="I343" s="22"/>
      <c r="J343" s="107"/>
    </row>
    <row r="344" spans="1:10" ht="13.2">
      <c r="A344" s="141"/>
      <c r="B344" s="20"/>
      <c r="C344" s="21"/>
      <c r="D344" s="20"/>
      <c r="E344" s="20"/>
      <c r="F344" s="20"/>
      <c r="G344" s="146"/>
      <c r="H344" s="22"/>
      <c r="I344" s="22"/>
      <c r="J344" s="107"/>
    </row>
    <row r="345" spans="1:10" ht="13.2">
      <c r="A345" s="141"/>
      <c r="B345" s="20"/>
      <c r="C345" s="21"/>
      <c r="D345" s="20"/>
      <c r="E345" s="20"/>
      <c r="F345" s="20"/>
      <c r="G345" s="146"/>
      <c r="H345" s="22"/>
      <c r="I345" s="22"/>
      <c r="J345" s="107"/>
    </row>
    <row r="346" spans="1:10" ht="13.2">
      <c r="A346" s="141"/>
      <c r="B346" s="20"/>
      <c r="C346" s="21"/>
      <c r="D346" s="20"/>
      <c r="E346" s="20"/>
      <c r="F346" s="20"/>
      <c r="G346" s="146"/>
      <c r="H346" s="22"/>
      <c r="I346" s="22"/>
      <c r="J346" s="107"/>
    </row>
    <row r="347" spans="1:10" ht="13.2">
      <c r="A347" s="141"/>
      <c r="B347" s="20"/>
      <c r="C347" s="21"/>
      <c r="D347" s="20"/>
      <c r="E347" s="20"/>
      <c r="F347" s="20"/>
      <c r="G347" s="146"/>
      <c r="H347" s="22"/>
      <c r="I347" s="22"/>
      <c r="J347" s="107"/>
    </row>
    <row r="348" spans="1:10" ht="13.2">
      <c r="A348" s="141"/>
      <c r="B348" s="20"/>
      <c r="C348" s="21"/>
      <c r="D348" s="20"/>
      <c r="E348" s="20"/>
      <c r="F348" s="20"/>
      <c r="G348" s="146"/>
      <c r="H348" s="22"/>
      <c r="I348" s="22"/>
      <c r="J348" s="107"/>
    </row>
    <row r="349" spans="1:10" ht="13.2">
      <c r="A349" s="141"/>
      <c r="B349" s="20"/>
      <c r="C349" s="21"/>
      <c r="D349" s="20"/>
      <c r="E349" s="20"/>
      <c r="F349" s="20"/>
      <c r="G349" s="146"/>
      <c r="H349" s="22"/>
      <c r="I349" s="22"/>
      <c r="J349" s="107"/>
    </row>
    <row r="350" spans="1:10" ht="13.2">
      <c r="A350" s="141"/>
      <c r="B350" s="20"/>
      <c r="C350" s="21"/>
      <c r="D350" s="20"/>
      <c r="E350" s="20"/>
      <c r="F350" s="20"/>
      <c r="G350" s="146"/>
      <c r="H350" s="22"/>
      <c r="I350" s="22"/>
      <c r="J350" s="107"/>
    </row>
    <row r="351" spans="1:10" ht="13.2">
      <c r="A351" s="141"/>
      <c r="B351" s="20"/>
      <c r="C351" s="21"/>
      <c r="D351" s="20"/>
      <c r="E351" s="20"/>
      <c r="F351" s="20"/>
      <c r="G351" s="146"/>
      <c r="H351" s="22"/>
      <c r="I351" s="22"/>
      <c r="J351" s="107"/>
    </row>
    <row r="352" spans="1:10" ht="13.2">
      <c r="A352" s="141"/>
      <c r="B352" s="20"/>
      <c r="C352" s="21"/>
      <c r="D352" s="20"/>
      <c r="E352" s="20"/>
      <c r="F352" s="20"/>
      <c r="G352" s="146"/>
      <c r="H352" s="22"/>
      <c r="I352" s="22"/>
      <c r="J352" s="107"/>
    </row>
    <row r="353" spans="1:10" ht="13.2">
      <c r="A353" s="141"/>
      <c r="B353" s="20"/>
      <c r="C353" s="21"/>
      <c r="D353" s="20"/>
      <c r="E353" s="20"/>
      <c r="F353" s="20"/>
      <c r="G353" s="146"/>
      <c r="H353" s="22"/>
      <c r="I353" s="22"/>
      <c r="J353" s="107"/>
    </row>
    <row r="354" spans="1:10" ht="13.2">
      <c r="A354" s="141"/>
      <c r="B354" s="20"/>
      <c r="C354" s="21"/>
      <c r="D354" s="20"/>
      <c r="E354" s="20"/>
      <c r="F354" s="20"/>
      <c r="G354" s="146"/>
      <c r="H354" s="22"/>
      <c r="I354" s="22"/>
      <c r="J354" s="107"/>
    </row>
    <row r="355" spans="1:10" ht="13.2">
      <c r="A355" s="141"/>
      <c r="B355" s="20"/>
      <c r="C355" s="21"/>
      <c r="D355" s="20"/>
      <c r="E355" s="20"/>
      <c r="F355" s="20"/>
      <c r="G355" s="146"/>
      <c r="H355" s="22"/>
      <c r="I355" s="22"/>
      <c r="J355" s="107"/>
    </row>
    <row r="356" spans="1:10" ht="13.2">
      <c r="A356" s="141"/>
      <c r="B356" s="20"/>
      <c r="C356" s="21"/>
      <c r="D356" s="20"/>
      <c r="E356" s="20"/>
      <c r="F356" s="20"/>
      <c r="G356" s="146"/>
      <c r="H356" s="22"/>
      <c r="I356" s="22"/>
      <c r="J356" s="107"/>
    </row>
    <row r="357" spans="1:10" ht="13.2">
      <c r="A357" s="141"/>
      <c r="B357" s="20"/>
      <c r="C357" s="21"/>
      <c r="D357" s="20"/>
      <c r="E357" s="20"/>
      <c r="F357" s="20"/>
      <c r="G357" s="146"/>
      <c r="H357" s="22"/>
      <c r="I357" s="22"/>
      <c r="J357" s="107"/>
    </row>
    <row r="358" spans="1:10" ht="13.2">
      <c r="A358" s="141"/>
      <c r="B358" s="20"/>
      <c r="C358" s="21"/>
      <c r="D358" s="20"/>
      <c r="E358" s="20"/>
      <c r="F358" s="20"/>
      <c r="G358" s="146"/>
      <c r="H358" s="22"/>
      <c r="I358" s="22"/>
      <c r="J358" s="107"/>
    </row>
    <row r="359" spans="1:10" ht="13.2">
      <c r="A359" s="141"/>
      <c r="B359" s="20"/>
      <c r="C359" s="21"/>
      <c r="D359" s="20"/>
      <c r="E359" s="20"/>
      <c r="F359" s="20"/>
      <c r="G359" s="146"/>
      <c r="H359" s="22"/>
      <c r="I359" s="22"/>
      <c r="J359" s="107"/>
    </row>
    <row r="360" spans="1:10" ht="13.2">
      <c r="A360" s="141"/>
      <c r="B360" s="20"/>
      <c r="C360" s="21"/>
      <c r="D360" s="20"/>
      <c r="E360" s="20"/>
      <c r="F360" s="20"/>
      <c r="G360" s="146"/>
      <c r="H360" s="22"/>
      <c r="I360" s="22"/>
      <c r="J360" s="107"/>
    </row>
    <row r="361" spans="1:10" ht="13.2">
      <c r="A361" s="141"/>
      <c r="B361" s="20"/>
      <c r="C361" s="21"/>
      <c r="D361" s="20"/>
      <c r="E361" s="20"/>
      <c r="F361" s="20"/>
      <c r="G361" s="146"/>
      <c r="H361" s="22"/>
      <c r="I361" s="22"/>
      <c r="J361" s="107"/>
    </row>
    <row r="362" spans="1:10" ht="13.2">
      <c r="A362" s="141"/>
      <c r="B362" s="20"/>
      <c r="C362" s="21"/>
      <c r="D362" s="20"/>
      <c r="E362" s="20"/>
      <c r="F362" s="20"/>
      <c r="G362" s="146"/>
      <c r="H362" s="22"/>
      <c r="I362" s="22"/>
      <c r="J362" s="107"/>
    </row>
    <row r="363" spans="1:10" ht="13.2">
      <c r="A363" s="141"/>
      <c r="B363" s="20"/>
      <c r="C363" s="21"/>
      <c r="D363" s="20"/>
      <c r="E363" s="20"/>
      <c r="F363" s="20"/>
      <c r="G363" s="146"/>
      <c r="H363" s="22"/>
      <c r="I363" s="22"/>
      <c r="J363" s="107"/>
    </row>
    <row r="364" spans="1:10" ht="13.2">
      <c r="A364" s="141"/>
      <c r="B364" s="20"/>
      <c r="C364" s="21"/>
      <c r="D364" s="20"/>
      <c r="E364" s="20"/>
      <c r="F364" s="20"/>
      <c r="G364" s="146"/>
      <c r="H364" s="22"/>
      <c r="I364" s="22"/>
      <c r="J364" s="107"/>
    </row>
    <row r="365" spans="1:10" ht="13.2">
      <c r="A365" s="141"/>
      <c r="B365" s="20"/>
      <c r="C365" s="21"/>
      <c r="D365" s="20"/>
      <c r="E365" s="20"/>
      <c r="F365" s="20"/>
      <c r="G365" s="146"/>
      <c r="H365" s="22"/>
      <c r="I365" s="22"/>
      <c r="J365" s="107"/>
    </row>
    <row r="366" spans="1:10" ht="13.2">
      <c r="A366" s="141"/>
      <c r="B366" s="20"/>
      <c r="C366" s="21"/>
      <c r="D366" s="20"/>
      <c r="E366" s="20"/>
      <c r="F366" s="20"/>
      <c r="G366" s="146"/>
      <c r="H366" s="22"/>
      <c r="I366" s="22"/>
      <c r="J366" s="107"/>
    </row>
    <row r="367" spans="1:10" ht="13.2">
      <c r="A367" s="141"/>
      <c r="B367" s="20"/>
      <c r="C367" s="21"/>
      <c r="D367" s="20"/>
      <c r="E367" s="20"/>
      <c r="F367" s="20"/>
      <c r="G367" s="146"/>
      <c r="H367" s="22"/>
      <c r="I367" s="22"/>
      <c r="J367" s="107"/>
    </row>
    <row r="368" spans="1:10" ht="13.2">
      <c r="A368" s="141"/>
      <c r="B368" s="20"/>
      <c r="C368" s="21"/>
      <c r="D368" s="20"/>
      <c r="E368" s="20"/>
      <c r="F368" s="20"/>
      <c r="G368" s="146"/>
      <c r="H368" s="22"/>
      <c r="I368" s="22"/>
      <c r="J368" s="107"/>
    </row>
    <row r="369" spans="1:10" ht="13.2">
      <c r="A369" s="141"/>
      <c r="B369" s="20"/>
      <c r="C369" s="21"/>
      <c r="D369" s="20"/>
      <c r="E369" s="20"/>
      <c r="F369" s="20"/>
      <c r="G369" s="146"/>
      <c r="H369" s="22"/>
      <c r="I369" s="22"/>
      <c r="J369" s="107"/>
    </row>
    <row r="370" spans="1:10" ht="13.2">
      <c r="A370" s="141"/>
      <c r="B370" s="20"/>
      <c r="C370" s="21"/>
      <c r="D370" s="20"/>
      <c r="E370" s="20"/>
      <c r="F370" s="20"/>
      <c r="G370" s="146"/>
      <c r="H370" s="22"/>
      <c r="I370" s="22"/>
      <c r="J370" s="107"/>
    </row>
    <row r="371" spans="1:10" ht="13.2">
      <c r="A371" s="141"/>
      <c r="B371" s="20"/>
      <c r="C371" s="21"/>
      <c r="D371" s="20"/>
      <c r="E371" s="20"/>
      <c r="F371" s="20"/>
      <c r="G371" s="146"/>
      <c r="H371" s="22"/>
      <c r="I371" s="22"/>
      <c r="J371" s="107"/>
    </row>
    <row r="372" spans="1:10" ht="13.2">
      <c r="A372" s="141"/>
      <c r="B372" s="20"/>
      <c r="C372" s="21"/>
      <c r="D372" s="20"/>
      <c r="E372" s="20"/>
      <c r="F372" s="20"/>
      <c r="G372" s="146"/>
      <c r="H372" s="22"/>
      <c r="I372" s="22"/>
      <c r="J372" s="107"/>
    </row>
    <row r="373" spans="1:10" ht="13.2">
      <c r="A373" s="141"/>
      <c r="B373" s="20"/>
      <c r="C373" s="21"/>
      <c r="D373" s="20"/>
      <c r="E373" s="20"/>
      <c r="F373" s="20"/>
      <c r="G373" s="146"/>
      <c r="H373" s="22"/>
      <c r="I373" s="22"/>
      <c r="J373" s="107"/>
    </row>
    <row r="374" spans="1:10" ht="13.2">
      <c r="A374" s="141"/>
      <c r="B374" s="20"/>
      <c r="C374" s="21"/>
      <c r="D374" s="20"/>
      <c r="E374" s="20"/>
      <c r="F374" s="20"/>
      <c r="G374" s="146"/>
      <c r="H374" s="22"/>
      <c r="I374" s="22"/>
      <c r="J374" s="107"/>
    </row>
    <row r="375" spans="1:10" ht="13.2">
      <c r="A375" s="141"/>
      <c r="B375" s="20"/>
      <c r="C375" s="21"/>
      <c r="D375" s="20"/>
      <c r="E375" s="20"/>
      <c r="F375" s="20"/>
      <c r="G375" s="146"/>
      <c r="H375" s="22"/>
      <c r="I375" s="22"/>
      <c r="J375" s="107"/>
    </row>
    <row r="376" spans="1:10" ht="13.2">
      <c r="A376" s="141"/>
      <c r="B376" s="20"/>
      <c r="C376" s="21"/>
      <c r="D376" s="20"/>
      <c r="E376" s="20"/>
      <c r="F376" s="20"/>
      <c r="G376" s="146"/>
      <c r="H376" s="22"/>
      <c r="I376" s="22"/>
      <c r="J376" s="107"/>
    </row>
    <row r="377" spans="1:10" ht="13.2">
      <c r="A377" s="141"/>
      <c r="B377" s="20"/>
      <c r="C377" s="21"/>
      <c r="D377" s="20"/>
      <c r="E377" s="20"/>
      <c r="F377" s="20"/>
      <c r="G377" s="146"/>
      <c r="H377" s="22"/>
      <c r="I377" s="22"/>
      <c r="J377" s="107"/>
    </row>
    <row r="378" spans="1:10" ht="13.2">
      <c r="A378" s="141"/>
      <c r="B378" s="20"/>
      <c r="C378" s="21"/>
      <c r="D378" s="20"/>
      <c r="E378" s="20"/>
      <c r="F378" s="20"/>
      <c r="G378" s="146"/>
      <c r="H378" s="22"/>
      <c r="I378" s="22"/>
      <c r="J378" s="107"/>
    </row>
    <row r="379" spans="1:10" ht="13.2">
      <c r="A379" s="141"/>
      <c r="B379" s="20"/>
      <c r="C379" s="21"/>
      <c r="D379" s="20"/>
      <c r="E379" s="20"/>
      <c r="F379" s="20"/>
      <c r="G379" s="146"/>
      <c r="H379" s="22"/>
      <c r="I379" s="22"/>
      <c r="J379" s="107"/>
    </row>
    <row r="380" spans="1:10" ht="13.2">
      <c r="A380" s="141"/>
      <c r="B380" s="20"/>
      <c r="C380" s="21"/>
      <c r="D380" s="20"/>
      <c r="E380" s="20"/>
      <c r="F380" s="20"/>
      <c r="G380" s="146"/>
      <c r="H380" s="22"/>
      <c r="I380" s="22"/>
      <c r="J380" s="107"/>
    </row>
    <row r="381" spans="1:10" ht="13.2">
      <c r="A381" s="141"/>
      <c r="B381" s="20"/>
      <c r="C381" s="21"/>
      <c r="D381" s="20"/>
      <c r="E381" s="20"/>
      <c r="F381" s="20"/>
      <c r="G381" s="146"/>
      <c r="H381" s="22"/>
      <c r="I381" s="22"/>
      <c r="J381" s="107"/>
    </row>
    <row r="382" spans="1:10" ht="13.2">
      <c r="A382" s="141"/>
      <c r="B382" s="20"/>
      <c r="C382" s="21"/>
      <c r="D382" s="20"/>
      <c r="E382" s="20"/>
      <c r="F382" s="20"/>
      <c r="G382" s="146"/>
      <c r="H382" s="22"/>
      <c r="I382" s="22"/>
      <c r="J382" s="107"/>
    </row>
    <row r="383" spans="1:10" ht="13.2">
      <c r="A383" s="141"/>
      <c r="B383" s="20"/>
      <c r="C383" s="21"/>
      <c r="D383" s="20"/>
      <c r="E383" s="20"/>
      <c r="F383" s="20"/>
      <c r="G383" s="146"/>
      <c r="H383" s="22"/>
      <c r="I383" s="22"/>
      <c r="J383" s="107"/>
    </row>
    <row r="384" spans="1:10" ht="13.2">
      <c r="A384" s="141"/>
      <c r="B384" s="20"/>
      <c r="C384" s="21"/>
      <c r="D384" s="20"/>
      <c r="E384" s="20"/>
      <c r="F384" s="20"/>
      <c r="G384" s="146"/>
      <c r="H384" s="22"/>
      <c r="I384" s="22"/>
      <c r="J384" s="107"/>
    </row>
    <row r="385" spans="1:10" ht="13.2">
      <c r="A385" s="141"/>
      <c r="B385" s="20"/>
      <c r="C385" s="21"/>
      <c r="D385" s="20"/>
      <c r="E385" s="20"/>
      <c r="F385" s="20"/>
      <c r="G385" s="146"/>
      <c r="H385" s="22"/>
      <c r="I385" s="22"/>
      <c r="J385" s="107"/>
    </row>
    <row r="386" spans="1:10" ht="13.2">
      <c r="A386" s="141"/>
      <c r="B386" s="20"/>
      <c r="C386" s="21"/>
      <c r="D386" s="20"/>
      <c r="E386" s="20"/>
      <c r="F386" s="20"/>
      <c r="G386" s="146"/>
      <c r="H386" s="22"/>
      <c r="I386" s="22"/>
      <c r="J386" s="107"/>
    </row>
    <row r="387" spans="1:10" ht="13.2">
      <c r="A387" s="141"/>
      <c r="B387" s="20"/>
      <c r="C387" s="21"/>
      <c r="D387" s="20"/>
      <c r="E387" s="20"/>
      <c r="F387" s="20"/>
      <c r="G387" s="146"/>
      <c r="H387" s="22"/>
      <c r="I387" s="22"/>
      <c r="J387" s="107"/>
    </row>
    <row r="388" spans="1:10" ht="13.2">
      <c r="A388" s="141"/>
      <c r="B388" s="20"/>
      <c r="C388" s="21"/>
      <c r="D388" s="20"/>
      <c r="E388" s="20"/>
      <c r="F388" s="20"/>
      <c r="G388" s="146"/>
      <c r="H388" s="22"/>
      <c r="I388" s="22"/>
      <c r="J388" s="107"/>
    </row>
    <row r="389" spans="1:10" ht="13.2">
      <c r="A389" s="141"/>
      <c r="B389" s="20"/>
      <c r="C389" s="21"/>
      <c r="D389" s="20"/>
      <c r="E389" s="20"/>
      <c r="F389" s="20"/>
      <c r="G389" s="146"/>
      <c r="H389" s="22"/>
      <c r="I389" s="22"/>
      <c r="J389" s="107"/>
    </row>
    <row r="390" spans="1:10" ht="13.2">
      <c r="A390" s="141"/>
      <c r="B390" s="20"/>
      <c r="C390" s="21"/>
      <c r="D390" s="20"/>
      <c r="E390" s="20"/>
      <c r="F390" s="20"/>
      <c r="G390" s="146"/>
      <c r="H390" s="22"/>
      <c r="I390" s="22"/>
      <c r="J390" s="107"/>
    </row>
    <row r="391" spans="1:10" ht="13.2">
      <c r="A391" s="141"/>
      <c r="B391" s="20"/>
      <c r="C391" s="21"/>
      <c r="D391" s="20"/>
      <c r="E391" s="20"/>
      <c r="F391" s="20"/>
      <c r="G391" s="146"/>
      <c r="H391" s="22"/>
      <c r="I391" s="22"/>
      <c r="J391" s="107"/>
    </row>
    <row r="392" spans="1:10" ht="13.2">
      <c r="A392" s="141"/>
      <c r="B392" s="20"/>
      <c r="C392" s="21"/>
      <c r="D392" s="20"/>
      <c r="E392" s="20"/>
      <c r="F392" s="20"/>
      <c r="G392" s="146"/>
      <c r="H392" s="22"/>
      <c r="I392" s="22"/>
      <c r="J392" s="107"/>
    </row>
    <row r="393" spans="1:10" ht="13.2">
      <c r="A393" s="141"/>
      <c r="B393" s="20"/>
      <c r="C393" s="21"/>
      <c r="D393" s="20"/>
      <c r="E393" s="20"/>
      <c r="F393" s="20"/>
      <c r="G393" s="146"/>
      <c r="H393" s="22"/>
      <c r="I393" s="22"/>
      <c r="J393" s="107"/>
    </row>
    <row r="394" spans="1:10" ht="13.2">
      <c r="A394" s="141"/>
      <c r="B394" s="20"/>
      <c r="C394" s="21"/>
      <c r="D394" s="20"/>
      <c r="E394" s="20"/>
      <c r="F394" s="20"/>
      <c r="G394" s="146"/>
      <c r="H394" s="22"/>
      <c r="I394" s="22"/>
      <c r="J394" s="107"/>
    </row>
    <row r="395" spans="1:10" ht="13.2">
      <c r="A395" s="141"/>
      <c r="B395" s="20"/>
      <c r="C395" s="21"/>
      <c r="D395" s="20"/>
      <c r="E395" s="20"/>
      <c r="F395" s="20"/>
      <c r="G395" s="146"/>
      <c r="H395" s="22"/>
      <c r="I395" s="22"/>
      <c r="J395" s="107"/>
    </row>
    <row r="396" spans="1:10" ht="13.2">
      <c r="A396" s="141"/>
      <c r="B396" s="20"/>
      <c r="C396" s="21"/>
      <c r="D396" s="20"/>
      <c r="E396" s="20"/>
      <c r="F396" s="20"/>
      <c r="G396" s="146"/>
      <c r="H396" s="22"/>
      <c r="I396" s="22"/>
      <c r="J396" s="107"/>
    </row>
    <row r="397" spans="1:10" ht="13.2">
      <c r="A397" s="141"/>
      <c r="B397" s="20"/>
      <c r="C397" s="21"/>
      <c r="D397" s="20"/>
      <c r="E397" s="20"/>
      <c r="F397" s="20"/>
      <c r="G397" s="146"/>
      <c r="H397" s="22"/>
      <c r="I397" s="22"/>
      <c r="J397" s="107"/>
    </row>
    <row r="398" spans="1:10" ht="13.2">
      <c r="A398" s="141"/>
      <c r="B398" s="20"/>
      <c r="C398" s="21"/>
      <c r="D398" s="20"/>
      <c r="E398" s="20"/>
      <c r="F398" s="20"/>
      <c r="G398" s="146"/>
      <c r="H398" s="22"/>
      <c r="I398" s="22"/>
      <c r="J398" s="107"/>
    </row>
    <row r="399" spans="1:10" ht="13.2">
      <c r="A399" s="141"/>
      <c r="B399" s="20"/>
      <c r="C399" s="21"/>
      <c r="D399" s="20"/>
      <c r="E399" s="20"/>
      <c r="F399" s="20"/>
      <c r="G399" s="146"/>
      <c r="H399" s="22"/>
      <c r="I399" s="22"/>
      <c r="J399" s="107"/>
    </row>
    <row r="400" spans="1:10" ht="13.2">
      <c r="A400" s="141"/>
      <c r="B400" s="20"/>
      <c r="C400" s="21"/>
      <c r="D400" s="20"/>
      <c r="E400" s="20"/>
      <c r="F400" s="20"/>
      <c r="G400" s="146"/>
      <c r="H400" s="22"/>
      <c r="I400" s="22"/>
      <c r="J400" s="107"/>
    </row>
    <row r="401" spans="1:10" ht="13.2">
      <c r="A401" s="141"/>
      <c r="B401" s="20"/>
      <c r="C401" s="21"/>
      <c r="D401" s="20"/>
      <c r="E401" s="20"/>
      <c r="F401" s="20"/>
      <c r="G401" s="146"/>
      <c r="H401" s="22"/>
      <c r="I401" s="22"/>
      <c r="J401" s="107"/>
    </row>
    <row r="402" spans="1:10" ht="13.2">
      <c r="A402" s="141"/>
      <c r="B402" s="20"/>
      <c r="C402" s="21"/>
      <c r="D402" s="20"/>
      <c r="E402" s="20"/>
      <c r="F402" s="20"/>
      <c r="G402" s="146"/>
      <c r="H402" s="22"/>
      <c r="I402" s="22"/>
      <c r="J402" s="107"/>
    </row>
    <row r="403" spans="1:10" ht="13.2">
      <c r="A403" s="141"/>
      <c r="B403" s="20"/>
      <c r="C403" s="21"/>
      <c r="D403" s="20"/>
      <c r="E403" s="20"/>
      <c r="F403" s="20"/>
      <c r="G403" s="146"/>
      <c r="H403" s="22"/>
      <c r="I403" s="22"/>
      <c r="J403" s="107"/>
    </row>
    <row r="404" spans="1:10" ht="13.2">
      <c r="A404" s="141"/>
      <c r="B404" s="20"/>
      <c r="C404" s="21"/>
      <c r="D404" s="20"/>
      <c r="E404" s="20"/>
      <c r="F404" s="20"/>
      <c r="G404" s="146"/>
      <c r="H404" s="22"/>
      <c r="I404" s="22"/>
      <c r="J404" s="107"/>
    </row>
    <row r="405" spans="1:10" ht="13.2">
      <c r="A405" s="141"/>
      <c r="B405" s="20"/>
      <c r="C405" s="21"/>
      <c r="D405" s="20"/>
      <c r="E405" s="20"/>
      <c r="F405" s="20"/>
      <c r="G405" s="146"/>
      <c r="H405" s="22"/>
      <c r="I405" s="22"/>
      <c r="J405" s="107"/>
    </row>
    <row r="406" spans="1:10" ht="13.2">
      <c r="A406" s="141"/>
      <c r="B406" s="20"/>
      <c r="C406" s="21"/>
      <c r="D406" s="20"/>
      <c r="E406" s="20"/>
      <c r="F406" s="20"/>
      <c r="G406" s="146"/>
      <c r="H406" s="22"/>
      <c r="I406" s="22"/>
      <c r="J406" s="107"/>
    </row>
    <row r="407" spans="1:10" ht="13.2">
      <c r="A407" s="141"/>
      <c r="B407" s="20"/>
      <c r="C407" s="21"/>
      <c r="D407" s="20"/>
      <c r="E407" s="20"/>
      <c r="F407" s="20"/>
      <c r="G407" s="146"/>
      <c r="H407" s="22"/>
      <c r="I407" s="22"/>
      <c r="J407" s="107"/>
    </row>
    <row r="408" spans="1:10" ht="13.2">
      <c r="A408" s="141"/>
      <c r="B408" s="20"/>
      <c r="C408" s="21"/>
      <c r="D408" s="20"/>
      <c r="E408" s="20"/>
      <c r="F408" s="20"/>
      <c r="G408" s="146"/>
      <c r="H408" s="22"/>
      <c r="I408" s="22"/>
      <c r="J408" s="107"/>
    </row>
    <row r="409" spans="1:10" ht="13.2">
      <c r="A409" s="141"/>
      <c r="B409" s="20"/>
      <c r="C409" s="21"/>
      <c r="D409" s="20"/>
      <c r="E409" s="20"/>
      <c r="F409" s="20"/>
      <c r="G409" s="146"/>
      <c r="H409" s="22"/>
      <c r="I409" s="22"/>
      <c r="J409" s="107"/>
    </row>
    <row r="410" spans="1:10" ht="13.2">
      <c r="A410" s="141"/>
      <c r="B410" s="20"/>
      <c r="C410" s="21"/>
      <c r="D410" s="20"/>
      <c r="E410" s="20"/>
      <c r="F410" s="20"/>
      <c r="G410" s="146"/>
      <c r="H410" s="22"/>
      <c r="I410" s="22"/>
      <c r="J410" s="107"/>
    </row>
    <row r="411" spans="1:10" ht="13.2">
      <c r="A411" s="141"/>
      <c r="B411" s="20"/>
      <c r="C411" s="21"/>
      <c r="D411" s="20"/>
      <c r="E411" s="20"/>
      <c r="F411" s="20"/>
      <c r="G411" s="146"/>
      <c r="H411" s="22"/>
      <c r="I411" s="22"/>
      <c r="J411" s="107"/>
    </row>
    <row r="412" spans="1:10" ht="13.2">
      <c r="A412" s="141"/>
      <c r="B412" s="20"/>
      <c r="C412" s="21"/>
      <c r="D412" s="20"/>
      <c r="E412" s="20"/>
      <c r="F412" s="20"/>
      <c r="G412" s="146"/>
      <c r="H412" s="22"/>
      <c r="I412" s="22"/>
      <c r="J412" s="107"/>
    </row>
    <row r="413" spans="1:10" ht="13.2">
      <c r="A413" s="141"/>
      <c r="B413" s="20"/>
      <c r="C413" s="21"/>
      <c r="D413" s="20"/>
      <c r="E413" s="20"/>
      <c r="F413" s="20"/>
      <c r="G413" s="146"/>
      <c r="H413" s="22"/>
      <c r="I413" s="22"/>
      <c r="J413" s="107"/>
    </row>
    <row r="414" spans="1:10" ht="13.2">
      <c r="A414" s="141"/>
      <c r="B414" s="20"/>
      <c r="C414" s="21"/>
      <c r="D414" s="20"/>
      <c r="E414" s="20"/>
      <c r="F414" s="20"/>
      <c r="G414" s="146"/>
      <c r="H414" s="22"/>
      <c r="I414" s="22"/>
      <c r="J414" s="107"/>
    </row>
    <row r="415" spans="1:10" ht="13.2">
      <c r="A415" s="141"/>
      <c r="B415" s="20"/>
      <c r="C415" s="21"/>
      <c r="D415" s="20"/>
      <c r="E415" s="20"/>
      <c r="F415" s="20"/>
      <c r="G415" s="146"/>
      <c r="H415" s="22"/>
      <c r="I415" s="22"/>
      <c r="J415" s="107"/>
    </row>
    <row r="416" spans="1:10" ht="13.2">
      <c r="A416" s="141"/>
      <c r="B416" s="20"/>
      <c r="C416" s="21"/>
      <c r="D416" s="20"/>
      <c r="E416" s="20"/>
      <c r="F416" s="20"/>
      <c r="G416" s="146"/>
      <c r="H416" s="22"/>
      <c r="I416" s="22"/>
      <c r="J416" s="107"/>
    </row>
    <row r="417" spans="1:10" ht="13.2">
      <c r="A417" s="141"/>
      <c r="B417" s="20"/>
      <c r="C417" s="21"/>
      <c r="D417" s="20"/>
      <c r="E417" s="20"/>
      <c r="F417" s="20"/>
      <c r="G417" s="146"/>
      <c r="H417" s="22"/>
      <c r="I417" s="22"/>
      <c r="J417" s="107"/>
    </row>
    <row r="418" spans="1:10" ht="13.2">
      <c r="A418" s="141"/>
      <c r="B418" s="20"/>
      <c r="C418" s="21"/>
      <c r="D418" s="20"/>
      <c r="E418" s="20"/>
      <c r="F418" s="20"/>
      <c r="G418" s="146"/>
      <c r="H418" s="22"/>
      <c r="I418" s="22"/>
      <c r="J418" s="107"/>
    </row>
    <row r="419" spans="1:10" ht="13.2">
      <c r="A419" s="141"/>
      <c r="B419" s="20"/>
      <c r="C419" s="21"/>
      <c r="D419" s="20"/>
      <c r="E419" s="20"/>
      <c r="F419" s="20"/>
      <c r="G419" s="146"/>
      <c r="H419" s="22"/>
      <c r="I419" s="22"/>
      <c r="J419" s="107"/>
    </row>
    <row r="420" spans="1:10" ht="13.2">
      <c r="A420" s="141"/>
      <c r="B420" s="20"/>
      <c r="C420" s="21"/>
      <c r="D420" s="20"/>
      <c r="E420" s="20"/>
      <c r="F420" s="20"/>
      <c r="G420" s="146"/>
      <c r="H420" s="22"/>
      <c r="I420" s="22"/>
      <c r="J420" s="107"/>
    </row>
    <row r="421" spans="1:10" ht="13.2">
      <c r="A421" s="141"/>
      <c r="B421" s="20"/>
      <c r="C421" s="21"/>
      <c r="D421" s="20"/>
      <c r="E421" s="20"/>
      <c r="F421" s="20"/>
      <c r="G421" s="146"/>
      <c r="H421" s="22"/>
      <c r="I421" s="22"/>
      <c r="J421" s="107"/>
    </row>
    <row r="422" spans="1:10" ht="13.2">
      <c r="A422" s="141"/>
      <c r="B422" s="20"/>
      <c r="C422" s="21"/>
      <c r="D422" s="20"/>
      <c r="E422" s="20"/>
      <c r="F422" s="20"/>
      <c r="G422" s="146"/>
      <c r="H422" s="22"/>
      <c r="I422" s="22"/>
      <c r="J422" s="107"/>
    </row>
    <row r="423" spans="1:10" ht="13.2">
      <c r="A423" s="141"/>
      <c r="B423" s="20"/>
      <c r="C423" s="21"/>
      <c r="D423" s="20"/>
      <c r="E423" s="20"/>
      <c r="F423" s="20"/>
      <c r="G423" s="146"/>
      <c r="H423" s="22"/>
      <c r="I423" s="22"/>
      <c r="J423" s="107"/>
    </row>
    <row r="424" spans="1:10" ht="13.2">
      <c r="A424" s="141"/>
      <c r="B424" s="20"/>
      <c r="C424" s="21"/>
      <c r="D424" s="20"/>
      <c r="E424" s="20"/>
      <c r="F424" s="20"/>
      <c r="G424" s="146"/>
      <c r="H424" s="22"/>
      <c r="I424" s="22"/>
      <c r="J424" s="107"/>
    </row>
    <row r="425" spans="1:10" ht="13.2">
      <c r="A425" s="141"/>
      <c r="B425" s="20"/>
      <c r="C425" s="21"/>
      <c r="D425" s="20"/>
      <c r="E425" s="20"/>
      <c r="F425" s="20"/>
      <c r="G425" s="146"/>
      <c r="H425" s="22"/>
      <c r="I425" s="22"/>
      <c r="J425" s="107"/>
    </row>
    <row r="426" spans="1:10" ht="13.2">
      <c r="A426" s="141"/>
      <c r="B426" s="20"/>
      <c r="C426" s="21"/>
      <c r="D426" s="20"/>
      <c r="E426" s="20"/>
      <c r="F426" s="20"/>
      <c r="G426" s="146"/>
      <c r="H426" s="22"/>
      <c r="I426" s="22"/>
      <c r="J426" s="107"/>
    </row>
    <row r="427" spans="1:10" ht="13.2">
      <c r="A427" s="141"/>
      <c r="B427" s="20"/>
      <c r="C427" s="21"/>
      <c r="D427" s="20"/>
      <c r="E427" s="20"/>
      <c r="F427" s="20"/>
      <c r="G427" s="146"/>
      <c r="H427" s="22"/>
      <c r="I427" s="22"/>
      <c r="J427" s="107"/>
    </row>
    <row r="428" spans="1:10" ht="13.2">
      <c r="A428" s="141"/>
      <c r="B428" s="20"/>
      <c r="C428" s="21"/>
      <c r="D428" s="20"/>
      <c r="E428" s="20"/>
      <c r="F428" s="20"/>
      <c r="G428" s="146"/>
      <c r="H428" s="22"/>
      <c r="I428" s="22"/>
      <c r="J428" s="107"/>
    </row>
    <row r="429" spans="1:10" ht="13.2">
      <c r="A429" s="141"/>
      <c r="B429" s="20"/>
      <c r="C429" s="21"/>
      <c r="D429" s="20"/>
      <c r="E429" s="20"/>
      <c r="F429" s="20"/>
      <c r="G429" s="146"/>
      <c r="H429" s="22"/>
      <c r="I429" s="22"/>
      <c r="J429" s="107"/>
    </row>
    <row r="430" spans="1:10" ht="13.2">
      <c r="A430" s="141"/>
      <c r="B430" s="20"/>
      <c r="C430" s="21"/>
      <c r="D430" s="20"/>
      <c r="E430" s="20"/>
      <c r="F430" s="20"/>
      <c r="G430" s="146"/>
      <c r="H430" s="22"/>
      <c r="I430" s="22"/>
      <c r="J430" s="107"/>
    </row>
    <row r="431" spans="1:10" ht="13.2">
      <c r="A431" s="141"/>
      <c r="B431" s="20"/>
      <c r="C431" s="21"/>
      <c r="D431" s="20"/>
      <c r="E431" s="20"/>
      <c r="F431" s="20"/>
      <c r="G431" s="146"/>
      <c r="H431" s="22"/>
      <c r="I431" s="22"/>
      <c r="J431" s="107"/>
    </row>
    <row r="432" spans="1:10" ht="13.2">
      <c r="A432" s="141"/>
      <c r="B432" s="20"/>
      <c r="C432" s="21"/>
      <c r="D432" s="20"/>
      <c r="E432" s="20"/>
      <c r="F432" s="20"/>
      <c r="G432" s="146"/>
      <c r="H432" s="22"/>
      <c r="I432" s="22"/>
      <c r="J432" s="107"/>
    </row>
    <row r="433" spans="1:10" ht="13.2">
      <c r="A433" s="141"/>
      <c r="B433" s="20"/>
      <c r="C433" s="21"/>
      <c r="D433" s="20"/>
      <c r="E433" s="20"/>
      <c r="F433" s="20"/>
      <c r="G433" s="146"/>
      <c r="H433" s="22"/>
      <c r="I433" s="22"/>
      <c r="J433" s="107"/>
    </row>
    <row r="434" spans="1:10" ht="13.2">
      <c r="A434" s="141"/>
      <c r="B434" s="20"/>
      <c r="C434" s="21"/>
      <c r="D434" s="20"/>
      <c r="E434" s="20"/>
      <c r="F434" s="20"/>
      <c r="G434" s="146"/>
      <c r="H434" s="22"/>
      <c r="I434" s="22"/>
      <c r="J434" s="107"/>
    </row>
    <row r="435" spans="1:10" ht="13.2">
      <c r="A435" s="141"/>
      <c r="B435" s="20"/>
      <c r="C435" s="21"/>
      <c r="D435" s="20"/>
      <c r="E435" s="20"/>
      <c r="F435" s="20"/>
      <c r="G435" s="146"/>
      <c r="H435" s="22"/>
      <c r="I435" s="22"/>
      <c r="J435" s="107"/>
    </row>
    <row r="436" spans="1:10" ht="13.2">
      <c r="A436" s="141"/>
      <c r="B436" s="20"/>
      <c r="C436" s="21"/>
      <c r="D436" s="20"/>
      <c r="E436" s="20"/>
      <c r="F436" s="20"/>
      <c r="G436" s="146"/>
      <c r="H436" s="22"/>
      <c r="I436" s="22"/>
      <c r="J436" s="107"/>
    </row>
    <row r="437" spans="1:10" ht="13.2">
      <c r="A437" s="141"/>
      <c r="B437" s="20"/>
      <c r="C437" s="21"/>
      <c r="D437" s="20"/>
      <c r="E437" s="20"/>
      <c r="F437" s="20"/>
      <c r="G437" s="146"/>
      <c r="H437" s="22"/>
      <c r="I437" s="22"/>
      <c r="J437" s="107"/>
    </row>
    <row r="438" spans="1:10" ht="13.2">
      <c r="A438" s="141"/>
      <c r="B438" s="20"/>
      <c r="C438" s="21"/>
      <c r="D438" s="20"/>
      <c r="E438" s="20"/>
      <c r="F438" s="20"/>
      <c r="G438" s="146"/>
      <c r="H438" s="22"/>
      <c r="I438" s="22"/>
      <c r="J438" s="107"/>
    </row>
    <row r="439" spans="1:10" ht="13.2">
      <c r="A439" s="141"/>
      <c r="B439" s="20"/>
      <c r="C439" s="21"/>
      <c r="D439" s="20"/>
      <c r="E439" s="20"/>
      <c r="F439" s="20"/>
      <c r="G439" s="146"/>
      <c r="H439" s="22"/>
      <c r="I439" s="22"/>
      <c r="J439" s="107"/>
    </row>
    <row r="440" spans="1:10" ht="13.2">
      <c r="A440" s="141"/>
      <c r="B440" s="20"/>
      <c r="C440" s="21"/>
      <c r="D440" s="20"/>
      <c r="E440" s="20"/>
      <c r="F440" s="20"/>
      <c r="G440" s="146"/>
      <c r="H440" s="22"/>
      <c r="I440" s="22"/>
      <c r="J440" s="107"/>
    </row>
    <row r="441" spans="1:10" ht="13.2">
      <c r="A441" s="141"/>
      <c r="B441" s="20"/>
      <c r="C441" s="21"/>
      <c r="D441" s="20"/>
      <c r="E441" s="20"/>
      <c r="F441" s="20"/>
      <c r="G441" s="146"/>
      <c r="H441" s="22"/>
      <c r="I441" s="22"/>
      <c r="J441" s="107"/>
    </row>
    <row r="442" spans="1:10" ht="13.2">
      <c r="A442" s="141"/>
      <c r="B442" s="20"/>
      <c r="C442" s="21"/>
      <c r="D442" s="20"/>
      <c r="E442" s="20"/>
      <c r="F442" s="20"/>
      <c r="G442" s="146"/>
      <c r="H442" s="22"/>
      <c r="I442" s="22"/>
      <c r="J442" s="107"/>
    </row>
    <row r="443" spans="1:10" ht="13.2">
      <c r="A443" s="141"/>
      <c r="B443" s="20"/>
      <c r="C443" s="21"/>
      <c r="D443" s="20"/>
      <c r="E443" s="20"/>
      <c r="F443" s="20"/>
      <c r="G443" s="146"/>
      <c r="H443" s="22"/>
      <c r="I443" s="22"/>
      <c r="J443" s="107"/>
    </row>
    <row r="444" spans="1:10" ht="13.2">
      <c r="A444" s="141"/>
      <c r="B444" s="20"/>
      <c r="C444" s="21"/>
      <c r="D444" s="20"/>
      <c r="E444" s="20"/>
      <c r="F444" s="20"/>
      <c r="G444" s="146"/>
      <c r="H444" s="22"/>
      <c r="I444" s="22"/>
      <c r="J444" s="107"/>
    </row>
    <row r="445" spans="1:10" ht="13.2">
      <c r="A445" s="141"/>
      <c r="B445" s="20"/>
      <c r="C445" s="21"/>
      <c r="D445" s="20"/>
      <c r="E445" s="20"/>
      <c r="F445" s="20"/>
      <c r="G445" s="146"/>
      <c r="H445" s="22"/>
      <c r="I445" s="22"/>
      <c r="J445" s="107"/>
    </row>
    <row r="446" spans="1:10" ht="13.2">
      <c r="A446" s="141"/>
      <c r="B446" s="20"/>
      <c r="C446" s="21"/>
      <c r="D446" s="20"/>
      <c r="E446" s="20"/>
      <c r="F446" s="20"/>
      <c r="G446" s="146"/>
      <c r="H446" s="22"/>
      <c r="I446" s="22"/>
      <c r="J446" s="107"/>
    </row>
    <row r="447" spans="1:10" ht="13.2">
      <c r="A447" s="141"/>
      <c r="B447" s="20"/>
      <c r="C447" s="21"/>
      <c r="D447" s="20"/>
      <c r="E447" s="20"/>
      <c r="F447" s="20"/>
      <c r="G447" s="146"/>
      <c r="H447" s="22"/>
      <c r="I447" s="22"/>
      <c r="J447" s="107"/>
    </row>
    <row r="448" spans="1:10" ht="13.2">
      <c r="A448" s="141"/>
      <c r="B448" s="20"/>
      <c r="C448" s="21"/>
      <c r="D448" s="20"/>
      <c r="E448" s="20"/>
      <c r="F448" s="20"/>
      <c r="G448" s="146"/>
      <c r="H448" s="22"/>
      <c r="I448" s="22"/>
      <c r="J448" s="107"/>
    </row>
    <row r="449" spans="1:10" ht="13.2">
      <c r="A449" s="141"/>
      <c r="B449" s="20"/>
      <c r="C449" s="21"/>
      <c r="D449" s="20"/>
      <c r="E449" s="20"/>
      <c r="F449" s="20"/>
      <c r="G449" s="146"/>
      <c r="H449" s="22"/>
      <c r="I449" s="22"/>
      <c r="J449" s="107"/>
    </row>
    <row r="450" spans="1:10" ht="13.2">
      <c r="A450" s="141"/>
      <c r="B450" s="20"/>
      <c r="C450" s="21"/>
      <c r="D450" s="20"/>
      <c r="E450" s="20"/>
      <c r="F450" s="20"/>
      <c r="G450" s="146"/>
      <c r="H450" s="22"/>
      <c r="I450" s="22"/>
      <c r="J450" s="107"/>
    </row>
    <row r="451" spans="1:10" ht="13.2">
      <c r="A451" s="141"/>
      <c r="B451" s="20"/>
      <c r="C451" s="21"/>
      <c r="D451" s="20"/>
      <c r="E451" s="20"/>
      <c r="F451" s="20"/>
      <c r="G451" s="146"/>
      <c r="H451" s="22"/>
      <c r="I451" s="22"/>
      <c r="J451" s="107"/>
    </row>
    <row r="452" spans="1:10" ht="13.2">
      <c r="A452" s="141"/>
      <c r="B452" s="20"/>
      <c r="C452" s="21"/>
      <c r="D452" s="20"/>
      <c r="E452" s="20"/>
      <c r="F452" s="20"/>
      <c r="G452" s="146"/>
      <c r="H452" s="22"/>
      <c r="I452" s="22"/>
      <c r="J452" s="107"/>
    </row>
    <row r="453" spans="1:10" ht="13.2">
      <c r="A453" s="141"/>
      <c r="B453" s="20"/>
      <c r="C453" s="21"/>
      <c r="D453" s="20"/>
      <c r="E453" s="20"/>
      <c r="F453" s="20"/>
      <c r="G453" s="146"/>
      <c r="H453" s="22"/>
      <c r="I453" s="22"/>
      <c r="J453" s="107"/>
    </row>
    <row r="454" spans="1:10" ht="13.2">
      <c r="A454" s="141"/>
      <c r="B454" s="20"/>
      <c r="C454" s="21"/>
      <c r="D454" s="20"/>
      <c r="E454" s="20"/>
      <c r="F454" s="20"/>
      <c r="G454" s="146"/>
      <c r="H454" s="22"/>
      <c r="I454" s="22"/>
      <c r="J454" s="107"/>
    </row>
    <row r="455" spans="1:10" ht="13.2">
      <c r="A455" s="141"/>
      <c r="B455" s="20"/>
      <c r="C455" s="21"/>
      <c r="D455" s="20"/>
      <c r="E455" s="20"/>
      <c r="F455" s="20"/>
      <c r="G455" s="146"/>
      <c r="H455" s="22"/>
      <c r="I455" s="22"/>
      <c r="J455" s="107"/>
    </row>
    <row r="456" spans="1:10" ht="13.2">
      <c r="A456" s="141"/>
      <c r="B456" s="20"/>
      <c r="C456" s="21"/>
      <c r="D456" s="20"/>
      <c r="E456" s="20"/>
      <c r="F456" s="20"/>
      <c r="G456" s="146"/>
      <c r="H456" s="22"/>
      <c r="I456" s="22"/>
      <c r="J456" s="107"/>
    </row>
    <row r="457" spans="1:10" ht="13.2">
      <c r="A457" s="141"/>
      <c r="B457" s="20"/>
      <c r="C457" s="21"/>
      <c r="D457" s="20"/>
      <c r="E457" s="20"/>
      <c r="F457" s="20"/>
      <c r="G457" s="146"/>
      <c r="H457" s="22"/>
      <c r="I457" s="22"/>
      <c r="J457" s="107"/>
    </row>
    <row r="458" spans="1:10" ht="13.2">
      <c r="A458" s="141"/>
      <c r="B458" s="20"/>
      <c r="C458" s="21"/>
      <c r="D458" s="20"/>
      <c r="E458" s="20"/>
      <c r="F458" s="20"/>
      <c r="G458" s="146"/>
      <c r="H458" s="22"/>
      <c r="I458" s="22"/>
      <c r="J458" s="107"/>
    </row>
    <row r="459" spans="1:10" ht="13.2">
      <c r="A459" s="141"/>
      <c r="B459" s="20"/>
      <c r="C459" s="21"/>
      <c r="D459" s="20"/>
      <c r="E459" s="20"/>
      <c r="F459" s="20"/>
      <c r="G459" s="146"/>
      <c r="H459" s="22"/>
      <c r="I459" s="22"/>
      <c r="J459" s="107"/>
    </row>
    <row r="460" spans="1:10" ht="13.2">
      <c r="A460" s="141"/>
      <c r="B460" s="20"/>
      <c r="C460" s="21"/>
      <c r="D460" s="20"/>
      <c r="E460" s="20"/>
      <c r="F460" s="20"/>
      <c r="G460" s="146"/>
      <c r="H460" s="22"/>
      <c r="I460" s="22"/>
      <c r="J460" s="107"/>
    </row>
    <row r="461" spans="1:10" ht="13.2">
      <c r="A461" s="141"/>
      <c r="B461" s="20"/>
      <c r="C461" s="21"/>
      <c r="D461" s="20"/>
      <c r="E461" s="20"/>
      <c r="F461" s="20"/>
      <c r="G461" s="146"/>
      <c r="H461" s="22"/>
      <c r="I461" s="22"/>
      <c r="J461" s="107"/>
    </row>
    <row r="462" spans="1:10" ht="13.2">
      <c r="A462" s="141"/>
      <c r="B462" s="20"/>
      <c r="C462" s="21"/>
      <c r="D462" s="20"/>
      <c r="E462" s="20"/>
      <c r="F462" s="20"/>
      <c r="G462" s="146"/>
      <c r="H462" s="22"/>
      <c r="I462" s="22"/>
      <c r="J462" s="107"/>
    </row>
    <row r="463" spans="1:10" ht="13.2">
      <c r="A463" s="141"/>
      <c r="B463" s="20"/>
      <c r="C463" s="21"/>
      <c r="D463" s="20"/>
      <c r="E463" s="20"/>
      <c r="F463" s="20"/>
      <c r="G463" s="146"/>
      <c r="H463" s="22"/>
      <c r="I463" s="22"/>
      <c r="J463" s="107"/>
    </row>
    <row r="464" spans="1:10" ht="13.2">
      <c r="A464" s="141"/>
      <c r="B464" s="20"/>
      <c r="C464" s="21"/>
      <c r="D464" s="20"/>
      <c r="E464" s="20"/>
      <c r="F464" s="20"/>
      <c r="G464" s="146"/>
      <c r="H464" s="22"/>
      <c r="I464" s="22"/>
      <c r="J464" s="107"/>
    </row>
    <row r="465" spans="1:10" ht="13.2">
      <c r="A465" s="141"/>
      <c r="B465" s="20"/>
      <c r="C465" s="21"/>
      <c r="D465" s="20"/>
      <c r="E465" s="20"/>
      <c r="F465" s="20"/>
      <c r="G465" s="146"/>
      <c r="H465" s="22"/>
      <c r="I465" s="22"/>
      <c r="J465" s="107"/>
    </row>
    <row r="466" spans="1:10" ht="13.2">
      <c r="A466" s="141"/>
      <c r="B466" s="20"/>
      <c r="C466" s="21"/>
      <c r="D466" s="20"/>
      <c r="E466" s="20"/>
      <c r="F466" s="20"/>
      <c r="G466" s="146"/>
      <c r="H466" s="22"/>
      <c r="I466" s="22"/>
      <c r="J466" s="107"/>
    </row>
    <row r="467" spans="1:10" ht="13.2">
      <c r="A467" s="141"/>
      <c r="B467" s="20"/>
      <c r="C467" s="21"/>
      <c r="D467" s="20"/>
      <c r="E467" s="20"/>
      <c r="F467" s="20"/>
      <c r="G467" s="146"/>
      <c r="H467" s="22"/>
      <c r="I467" s="22"/>
      <c r="J467" s="107"/>
    </row>
    <row r="468" spans="1:10" ht="13.2">
      <c r="A468" s="141"/>
      <c r="B468" s="20"/>
      <c r="C468" s="21"/>
      <c r="D468" s="20"/>
      <c r="E468" s="20"/>
      <c r="F468" s="20"/>
      <c r="G468" s="146"/>
      <c r="H468" s="22"/>
      <c r="I468" s="22"/>
      <c r="J468" s="107"/>
    </row>
    <row r="469" spans="1:10" ht="13.2">
      <c r="A469" s="141"/>
      <c r="B469" s="20"/>
      <c r="C469" s="21"/>
      <c r="D469" s="20"/>
      <c r="E469" s="20"/>
      <c r="F469" s="20"/>
      <c r="G469" s="146"/>
      <c r="H469" s="22"/>
      <c r="I469" s="22"/>
      <c r="J469" s="107"/>
    </row>
    <row r="470" spans="1:10" ht="13.2">
      <c r="A470" s="141"/>
      <c r="B470" s="20"/>
      <c r="C470" s="21"/>
      <c r="D470" s="20"/>
      <c r="E470" s="20"/>
      <c r="F470" s="20"/>
      <c r="G470" s="146"/>
      <c r="H470" s="22"/>
      <c r="I470" s="22"/>
      <c r="J470" s="107"/>
    </row>
    <row r="471" spans="1:10" ht="13.2">
      <c r="A471" s="141"/>
      <c r="B471" s="20"/>
      <c r="C471" s="21"/>
      <c r="D471" s="20"/>
      <c r="E471" s="20"/>
      <c r="F471" s="20"/>
      <c r="G471" s="146"/>
      <c r="H471" s="22"/>
      <c r="I471" s="22"/>
      <c r="J471" s="107"/>
    </row>
    <row r="472" spans="1:10" ht="13.2">
      <c r="A472" s="141"/>
      <c r="B472" s="20"/>
      <c r="C472" s="21"/>
      <c r="D472" s="20"/>
      <c r="E472" s="20"/>
      <c r="F472" s="20"/>
      <c r="G472" s="146"/>
      <c r="H472" s="22"/>
      <c r="I472" s="22"/>
      <c r="J472" s="107"/>
    </row>
    <row r="473" spans="1:10" ht="13.2">
      <c r="B473" s="6"/>
      <c r="C473" s="6"/>
      <c r="D473" s="6"/>
      <c r="E473" s="6"/>
      <c r="F473" s="6"/>
      <c r="G473" s="146"/>
      <c r="H473" s="7"/>
      <c r="I473" s="7"/>
    </row>
    <row r="474" spans="1:10" ht="13.2">
      <c r="B474" s="6"/>
      <c r="C474" s="6"/>
      <c r="D474" s="6"/>
      <c r="E474" s="6"/>
      <c r="F474" s="6"/>
      <c r="G474" s="146"/>
      <c r="H474" s="7"/>
      <c r="I474" s="7"/>
    </row>
    <row r="475" spans="1:10" ht="13.2">
      <c r="B475" s="6"/>
      <c r="C475" s="6"/>
      <c r="D475" s="6"/>
      <c r="E475" s="6"/>
      <c r="F475" s="6"/>
      <c r="G475" s="146"/>
      <c r="H475" s="7"/>
      <c r="I475" s="7"/>
    </row>
    <row r="476" spans="1:10" ht="13.2">
      <c r="B476" s="6"/>
      <c r="C476" s="6"/>
      <c r="D476" s="6"/>
      <c r="E476" s="6"/>
      <c r="F476" s="6"/>
      <c r="G476" s="146"/>
      <c r="H476" s="7"/>
      <c r="I476" s="7"/>
    </row>
    <row r="477" spans="1:10" ht="13.2">
      <c r="B477" s="6"/>
      <c r="C477" s="6"/>
      <c r="D477" s="6"/>
      <c r="E477" s="6"/>
      <c r="F477" s="6"/>
      <c r="G477" s="146"/>
      <c r="H477" s="7"/>
      <c r="I477" s="7"/>
    </row>
    <row r="478" spans="1:10" ht="13.2">
      <c r="B478" s="6"/>
      <c r="C478" s="6"/>
      <c r="D478" s="6"/>
      <c r="E478" s="6"/>
      <c r="F478" s="6"/>
      <c r="G478" s="146"/>
      <c r="H478" s="7"/>
      <c r="I478" s="7"/>
    </row>
    <row r="479" spans="1:10" ht="13.2">
      <c r="B479" s="6"/>
      <c r="C479" s="6"/>
      <c r="D479" s="6"/>
      <c r="E479" s="6"/>
      <c r="F479" s="6"/>
      <c r="G479" s="146"/>
      <c r="H479" s="7"/>
      <c r="I479" s="7"/>
    </row>
    <row r="480" spans="1:10" ht="13.2">
      <c r="B480" s="6"/>
      <c r="C480" s="6"/>
      <c r="D480" s="6"/>
      <c r="E480" s="6"/>
      <c r="F480" s="6"/>
      <c r="G480" s="146"/>
      <c r="H480" s="7"/>
      <c r="I480" s="7"/>
    </row>
    <row r="481" spans="2:9" ht="13.2">
      <c r="B481" s="6"/>
      <c r="C481" s="6"/>
      <c r="D481" s="6"/>
      <c r="E481" s="6"/>
      <c r="F481" s="6"/>
      <c r="G481" s="146"/>
      <c r="H481" s="7"/>
      <c r="I481" s="7"/>
    </row>
    <row r="482" spans="2:9" ht="13.2">
      <c r="B482" s="6"/>
      <c r="C482" s="6"/>
      <c r="D482" s="6"/>
      <c r="E482" s="6"/>
      <c r="F482" s="6"/>
      <c r="G482" s="146"/>
      <c r="H482" s="7"/>
      <c r="I482" s="7"/>
    </row>
    <row r="483" spans="2:9" ht="13.2">
      <c r="B483" s="6"/>
      <c r="C483" s="6"/>
      <c r="D483" s="6"/>
      <c r="E483" s="6"/>
      <c r="F483" s="6"/>
      <c r="G483" s="146"/>
      <c r="H483" s="7"/>
      <c r="I483" s="7"/>
    </row>
    <row r="484" spans="2:9" ht="13.2">
      <c r="B484" s="6"/>
      <c r="C484" s="6"/>
      <c r="D484" s="6"/>
      <c r="E484" s="6"/>
      <c r="F484" s="6"/>
      <c r="G484" s="146"/>
      <c r="H484" s="7"/>
      <c r="I484" s="7"/>
    </row>
    <row r="485" spans="2:9" ht="13.2">
      <c r="B485" s="6"/>
      <c r="C485" s="6"/>
      <c r="D485" s="6"/>
      <c r="E485" s="6"/>
      <c r="F485" s="6"/>
      <c r="G485" s="146"/>
      <c r="H485" s="7"/>
      <c r="I485" s="7"/>
    </row>
    <row r="486" spans="2:9" ht="13.2">
      <c r="B486" s="6"/>
      <c r="C486" s="6"/>
      <c r="D486" s="6"/>
      <c r="E486" s="6"/>
      <c r="F486" s="6"/>
      <c r="G486" s="146"/>
      <c r="H486" s="7"/>
      <c r="I486" s="7"/>
    </row>
    <row r="487" spans="2:9" ht="13.2">
      <c r="B487" s="6"/>
      <c r="C487" s="6"/>
      <c r="D487" s="6"/>
      <c r="E487" s="6"/>
      <c r="F487" s="6"/>
      <c r="G487" s="146"/>
      <c r="H487" s="7"/>
      <c r="I487" s="7"/>
    </row>
    <row r="488" spans="2:9" ht="13.2">
      <c r="B488" s="6"/>
      <c r="C488" s="6"/>
      <c r="D488" s="6"/>
      <c r="E488" s="6"/>
      <c r="F488" s="6"/>
      <c r="G488" s="146"/>
      <c r="H488" s="7"/>
      <c r="I488" s="7"/>
    </row>
    <row r="489" spans="2:9" ht="13.2">
      <c r="B489" s="6"/>
      <c r="C489" s="6"/>
      <c r="D489" s="6"/>
      <c r="E489" s="6"/>
      <c r="F489" s="6"/>
      <c r="G489" s="146"/>
      <c r="H489" s="7"/>
      <c r="I489" s="7"/>
    </row>
    <row r="490" spans="2:9" ht="13.2">
      <c r="B490" s="6"/>
      <c r="C490" s="6"/>
      <c r="D490" s="6"/>
      <c r="E490" s="6"/>
      <c r="F490" s="6"/>
      <c r="G490" s="146"/>
      <c r="H490" s="7"/>
      <c r="I490" s="7"/>
    </row>
    <row r="491" spans="2:9" ht="13.2">
      <c r="B491" s="6"/>
      <c r="C491" s="6"/>
      <c r="D491" s="6"/>
      <c r="E491" s="6"/>
      <c r="F491" s="6"/>
      <c r="G491" s="146"/>
      <c r="H491" s="7"/>
      <c r="I491" s="7"/>
    </row>
    <row r="492" spans="2:9" ht="13.2">
      <c r="B492" s="6"/>
      <c r="C492" s="6"/>
      <c r="D492" s="6"/>
      <c r="E492" s="6"/>
      <c r="F492" s="6"/>
      <c r="G492" s="146"/>
      <c r="H492" s="7"/>
      <c r="I492" s="7"/>
    </row>
    <row r="493" spans="2:9" ht="13.2">
      <c r="B493" s="6"/>
      <c r="C493" s="6"/>
      <c r="D493" s="6"/>
      <c r="E493" s="6"/>
      <c r="F493" s="6"/>
      <c r="G493" s="146"/>
      <c r="H493" s="7"/>
      <c r="I493" s="7"/>
    </row>
    <row r="494" spans="2:9" ht="13.2">
      <c r="B494" s="6"/>
      <c r="C494" s="6"/>
      <c r="D494" s="6"/>
      <c r="E494" s="6"/>
      <c r="F494" s="6"/>
      <c r="G494" s="146"/>
      <c r="H494" s="7"/>
      <c r="I494" s="7"/>
    </row>
    <row r="495" spans="2:9" ht="13.2">
      <c r="B495" s="6"/>
      <c r="C495" s="6"/>
      <c r="D495" s="6"/>
      <c r="E495" s="6"/>
      <c r="F495" s="6"/>
      <c r="G495" s="146"/>
      <c r="H495" s="7"/>
      <c r="I495" s="7"/>
    </row>
    <row r="496" spans="2:9" ht="13.2">
      <c r="B496" s="6"/>
      <c r="C496" s="6"/>
      <c r="D496" s="6"/>
      <c r="E496" s="6"/>
      <c r="F496" s="6"/>
      <c r="G496" s="146"/>
      <c r="H496" s="7"/>
      <c r="I496" s="7"/>
    </row>
    <row r="497" spans="2:9" ht="13.2">
      <c r="B497" s="6"/>
      <c r="C497" s="6"/>
      <c r="D497" s="6"/>
      <c r="E497" s="6"/>
      <c r="F497" s="6"/>
      <c r="G497" s="146"/>
      <c r="H497" s="7"/>
      <c r="I497" s="7"/>
    </row>
    <row r="498" spans="2:9" ht="13.2">
      <c r="B498" s="6"/>
      <c r="C498" s="6"/>
      <c r="D498" s="6"/>
      <c r="E498" s="6"/>
      <c r="F498" s="6"/>
      <c r="G498" s="146"/>
      <c r="H498" s="7"/>
      <c r="I498" s="7"/>
    </row>
    <row r="499" spans="2:9" ht="13.2">
      <c r="B499" s="6"/>
      <c r="C499" s="6"/>
      <c r="D499" s="6"/>
      <c r="E499" s="6"/>
      <c r="F499" s="6"/>
      <c r="G499" s="146"/>
      <c r="H499" s="7"/>
      <c r="I499" s="7"/>
    </row>
    <row r="500" spans="2:9" ht="13.2">
      <c r="B500" s="6"/>
      <c r="C500" s="6"/>
      <c r="D500" s="6"/>
      <c r="E500" s="6"/>
      <c r="F500" s="6"/>
      <c r="G500" s="146"/>
      <c r="H500" s="7"/>
      <c r="I500" s="7"/>
    </row>
    <row r="501" spans="2:9" ht="13.2">
      <c r="B501" s="6"/>
      <c r="C501" s="6"/>
      <c r="D501" s="6"/>
      <c r="E501" s="6"/>
      <c r="F501" s="6"/>
      <c r="G501" s="146"/>
      <c r="H501" s="7"/>
      <c r="I501" s="7"/>
    </row>
    <row r="502" spans="2:9" ht="13.2">
      <c r="B502" s="6"/>
      <c r="C502" s="6"/>
      <c r="D502" s="6"/>
      <c r="E502" s="6"/>
      <c r="F502" s="6"/>
      <c r="G502" s="146"/>
      <c r="H502" s="7"/>
      <c r="I502" s="7"/>
    </row>
    <row r="503" spans="2:9" ht="13.2">
      <c r="B503" s="6"/>
      <c r="C503" s="6"/>
      <c r="D503" s="6"/>
      <c r="E503" s="6"/>
      <c r="F503" s="6"/>
      <c r="G503" s="146"/>
      <c r="H503" s="7"/>
      <c r="I503" s="7"/>
    </row>
    <row r="504" spans="2:9" ht="13.2">
      <c r="B504" s="6"/>
      <c r="C504" s="6"/>
      <c r="D504" s="6"/>
      <c r="E504" s="6"/>
      <c r="F504" s="6"/>
      <c r="G504" s="146"/>
      <c r="H504" s="7"/>
      <c r="I504" s="7"/>
    </row>
    <row r="505" spans="2:9" ht="13.2">
      <c r="B505" s="6"/>
      <c r="C505" s="6"/>
      <c r="D505" s="6"/>
      <c r="E505" s="6"/>
      <c r="F505" s="6"/>
      <c r="G505" s="146"/>
      <c r="H505" s="7"/>
      <c r="I505" s="7"/>
    </row>
    <row r="506" spans="2:9" ht="13.2">
      <c r="B506" s="6"/>
      <c r="C506" s="6"/>
      <c r="D506" s="6"/>
      <c r="E506" s="6"/>
      <c r="F506" s="6"/>
      <c r="G506" s="146"/>
      <c r="H506" s="7"/>
      <c r="I506" s="7"/>
    </row>
    <row r="507" spans="2:9" ht="13.2">
      <c r="B507" s="6"/>
      <c r="C507" s="6"/>
      <c r="D507" s="6"/>
      <c r="E507" s="6"/>
      <c r="F507" s="6"/>
      <c r="G507" s="146"/>
      <c r="H507" s="7"/>
      <c r="I507" s="7"/>
    </row>
    <row r="508" spans="2:9" ht="13.2">
      <c r="B508" s="6"/>
      <c r="C508" s="6"/>
      <c r="D508" s="6"/>
      <c r="E508" s="6"/>
      <c r="F508" s="6"/>
      <c r="G508" s="146"/>
      <c r="H508" s="7"/>
      <c r="I508" s="7"/>
    </row>
    <row r="509" spans="2:9" ht="13.2">
      <c r="B509" s="6"/>
      <c r="C509" s="6"/>
      <c r="D509" s="6"/>
      <c r="E509" s="6"/>
      <c r="F509" s="6"/>
      <c r="G509" s="146"/>
      <c r="H509" s="7"/>
      <c r="I509" s="7"/>
    </row>
    <row r="510" spans="2:9" ht="13.2">
      <c r="B510" s="6"/>
      <c r="C510" s="6"/>
      <c r="D510" s="6"/>
      <c r="E510" s="6"/>
      <c r="F510" s="6"/>
      <c r="G510" s="146"/>
      <c r="H510" s="7"/>
      <c r="I510" s="7"/>
    </row>
    <row r="511" spans="2:9" ht="13.2">
      <c r="B511" s="6"/>
      <c r="C511" s="6"/>
      <c r="D511" s="6"/>
      <c r="E511" s="6"/>
      <c r="F511" s="6"/>
      <c r="G511" s="146"/>
      <c r="H511" s="7"/>
      <c r="I511" s="7"/>
    </row>
    <row r="512" spans="2:9" ht="13.2">
      <c r="B512" s="6"/>
      <c r="C512" s="6"/>
      <c r="D512" s="6"/>
      <c r="E512" s="6"/>
      <c r="F512" s="6"/>
      <c r="G512" s="146"/>
      <c r="H512" s="7"/>
      <c r="I512" s="7"/>
    </row>
    <row r="513" spans="2:9" ht="13.2">
      <c r="B513" s="6"/>
      <c r="C513" s="6"/>
      <c r="D513" s="6"/>
      <c r="E513" s="6"/>
      <c r="F513" s="6"/>
      <c r="G513" s="146"/>
      <c r="H513" s="7"/>
      <c r="I513" s="7"/>
    </row>
    <row r="514" spans="2:9" ht="13.2">
      <c r="B514" s="6"/>
      <c r="C514" s="6"/>
      <c r="D514" s="6"/>
      <c r="E514" s="6"/>
      <c r="F514" s="6"/>
      <c r="G514" s="146"/>
      <c r="H514" s="7"/>
      <c r="I514" s="7"/>
    </row>
    <row r="515" spans="2:9" ht="13.2">
      <c r="B515" s="6"/>
      <c r="C515" s="6"/>
      <c r="D515" s="6"/>
      <c r="E515" s="6"/>
      <c r="F515" s="6"/>
      <c r="G515" s="146"/>
      <c r="H515" s="7"/>
      <c r="I515" s="7"/>
    </row>
    <row r="516" spans="2:9" ht="13.2">
      <c r="B516" s="6"/>
      <c r="C516" s="6"/>
      <c r="D516" s="6"/>
      <c r="E516" s="6"/>
      <c r="F516" s="6"/>
      <c r="G516" s="146"/>
      <c r="H516" s="7"/>
      <c r="I516" s="7"/>
    </row>
    <row r="517" spans="2:9" ht="13.2">
      <c r="B517" s="6"/>
      <c r="C517" s="6"/>
      <c r="D517" s="6"/>
      <c r="E517" s="6"/>
      <c r="F517" s="6"/>
      <c r="G517" s="146"/>
      <c r="H517" s="7"/>
      <c r="I517" s="7"/>
    </row>
    <row r="518" spans="2:9" ht="13.2">
      <c r="B518" s="6"/>
      <c r="C518" s="6"/>
      <c r="D518" s="6"/>
      <c r="E518" s="6"/>
      <c r="F518" s="6"/>
      <c r="G518" s="146"/>
      <c r="H518" s="7"/>
      <c r="I518" s="7"/>
    </row>
    <row r="519" spans="2:9" ht="13.2">
      <c r="B519" s="6"/>
      <c r="C519" s="6"/>
      <c r="D519" s="6"/>
      <c r="E519" s="6"/>
      <c r="F519" s="6"/>
      <c r="G519" s="146"/>
      <c r="H519" s="7"/>
      <c r="I519" s="7"/>
    </row>
    <row r="520" spans="2:9" ht="13.2">
      <c r="B520" s="6"/>
      <c r="C520" s="6"/>
      <c r="D520" s="6"/>
      <c r="E520" s="6"/>
      <c r="F520" s="6"/>
      <c r="G520" s="146"/>
      <c r="H520" s="7"/>
      <c r="I520" s="7"/>
    </row>
    <row r="521" spans="2:9" ht="13.2">
      <c r="B521" s="6"/>
      <c r="C521" s="6"/>
      <c r="D521" s="6"/>
      <c r="E521" s="6"/>
      <c r="F521" s="6"/>
      <c r="G521" s="146"/>
      <c r="H521" s="7"/>
      <c r="I521" s="7"/>
    </row>
    <row r="522" spans="2:9" ht="13.2">
      <c r="B522" s="6"/>
      <c r="C522" s="6"/>
      <c r="D522" s="6"/>
      <c r="E522" s="6"/>
      <c r="F522" s="6"/>
      <c r="G522" s="146"/>
      <c r="H522" s="7"/>
      <c r="I522" s="7"/>
    </row>
    <row r="523" spans="2:9" ht="13.2">
      <c r="B523" s="6"/>
      <c r="C523" s="6"/>
      <c r="D523" s="6"/>
      <c r="E523" s="6"/>
      <c r="F523" s="6"/>
      <c r="G523" s="146"/>
      <c r="H523" s="7"/>
      <c r="I523" s="7"/>
    </row>
    <row r="524" spans="2:9" ht="13.2">
      <c r="B524" s="6"/>
      <c r="C524" s="6"/>
      <c r="D524" s="6"/>
      <c r="E524" s="6"/>
      <c r="F524" s="6"/>
      <c r="G524" s="146"/>
      <c r="H524" s="7"/>
      <c r="I524" s="7"/>
    </row>
    <row r="525" spans="2:9" ht="13.2">
      <c r="B525" s="6"/>
      <c r="C525" s="6"/>
      <c r="D525" s="6"/>
      <c r="E525" s="6"/>
      <c r="F525" s="6"/>
      <c r="G525" s="146"/>
      <c r="H525" s="7"/>
      <c r="I525" s="7"/>
    </row>
    <row r="526" spans="2:9" ht="13.2">
      <c r="B526" s="6"/>
      <c r="C526" s="6"/>
      <c r="D526" s="6"/>
      <c r="E526" s="6"/>
      <c r="F526" s="6"/>
      <c r="G526" s="146"/>
      <c r="H526" s="7"/>
      <c r="I526" s="7"/>
    </row>
    <row r="527" spans="2:9" ht="13.2">
      <c r="B527" s="6"/>
      <c r="C527" s="6"/>
      <c r="D527" s="6"/>
      <c r="E527" s="6"/>
      <c r="F527" s="6"/>
      <c r="G527" s="146"/>
      <c r="H527" s="7"/>
      <c r="I527" s="7"/>
    </row>
    <row r="528" spans="2:9" ht="13.2">
      <c r="B528" s="6"/>
      <c r="C528" s="6"/>
      <c r="D528" s="6"/>
      <c r="E528" s="6"/>
      <c r="F528" s="6"/>
      <c r="G528" s="146"/>
      <c r="H528" s="7"/>
      <c r="I528" s="7"/>
    </row>
    <row r="529" spans="2:9" ht="13.2">
      <c r="B529" s="6"/>
      <c r="C529" s="6"/>
      <c r="D529" s="6"/>
      <c r="E529" s="6"/>
      <c r="F529" s="6"/>
      <c r="G529" s="146"/>
      <c r="H529" s="7"/>
      <c r="I529" s="7"/>
    </row>
    <row r="530" spans="2:9" ht="13.2">
      <c r="B530" s="6"/>
      <c r="C530" s="6"/>
      <c r="D530" s="6"/>
      <c r="E530" s="6"/>
      <c r="F530" s="6"/>
      <c r="G530" s="146"/>
      <c r="H530" s="7"/>
      <c r="I530" s="7"/>
    </row>
    <row r="531" spans="2:9" ht="13.2">
      <c r="B531" s="6"/>
      <c r="C531" s="6"/>
      <c r="D531" s="6"/>
      <c r="E531" s="6"/>
      <c r="F531" s="6"/>
      <c r="G531" s="146"/>
      <c r="H531" s="7"/>
      <c r="I531" s="7"/>
    </row>
    <row r="532" spans="2:9" ht="13.2">
      <c r="B532" s="6"/>
      <c r="C532" s="6"/>
      <c r="D532" s="6"/>
      <c r="E532" s="6"/>
      <c r="F532" s="6"/>
      <c r="G532" s="146"/>
      <c r="H532" s="7"/>
      <c r="I532" s="7"/>
    </row>
    <row r="533" spans="2:9" ht="13.2">
      <c r="B533" s="6"/>
      <c r="C533" s="6"/>
      <c r="D533" s="6"/>
      <c r="E533" s="6"/>
      <c r="F533" s="6"/>
      <c r="G533" s="146"/>
      <c r="H533" s="7"/>
      <c r="I533" s="7"/>
    </row>
    <row r="534" spans="2:9" ht="13.2">
      <c r="B534" s="6"/>
      <c r="C534" s="6"/>
      <c r="D534" s="6"/>
      <c r="E534" s="6"/>
      <c r="F534" s="6"/>
      <c r="G534" s="146"/>
      <c r="H534" s="7"/>
      <c r="I534" s="7"/>
    </row>
    <row r="535" spans="2:9" ht="13.2">
      <c r="B535" s="6"/>
      <c r="C535" s="6"/>
      <c r="D535" s="6"/>
      <c r="E535" s="6"/>
      <c r="F535" s="6"/>
      <c r="G535" s="146"/>
      <c r="H535" s="7"/>
      <c r="I535" s="7"/>
    </row>
    <row r="536" spans="2:9" ht="13.2">
      <c r="B536" s="6"/>
      <c r="C536" s="6"/>
      <c r="D536" s="6"/>
      <c r="E536" s="6"/>
      <c r="F536" s="6"/>
      <c r="G536" s="146"/>
      <c r="H536" s="7"/>
      <c r="I536" s="7"/>
    </row>
    <row r="537" spans="2:9" ht="13.2">
      <c r="B537" s="6"/>
      <c r="C537" s="6"/>
      <c r="D537" s="6"/>
      <c r="E537" s="6"/>
      <c r="F537" s="6"/>
      <c r="G537" s="146"/>
      <c r="H537" s="7"/>
      <c r="I537" s="7"/>
    </row>
    <row r="538" spans="2:9" ht="13.2">
      <c r="B538" s="6"/>
      <c r="C538" s="6"/>
      <c r="D538" s="6"/>
      <c r="E538" s="6"/>
      <c r="F538" s="6"/>
      <c r="G538" s="146"/>
      <c r="H538" s="7"/>
      <c r="I538" s="7"/>
    </row>
    <row r="539" spans="2:9" ht="13.2">
      <c r="B539" s="6"/>
      <c r="C539" s="6"/>
      <c r="D539" s="6"/>
      <c r="E539" s="6"/>
      <c r="F539" s="6"/>
      <c r="G539" s="146"/>
      <c r="H539" s="7"/>
      <c r="I539" s="7"/>
    </row>
    <row r="540" spans="2:9" ht="13.2">
      <c r="B540" s="6"/>
      <c r="C540" s="6"/>
      <c r="D540" s="6"/>
      <c r="E540" s="6"/>
      <c r="F540" s="6"/>
      <c r="G540" s="146"/>
      <c r="H540" s="7"/>
      <c r="I540" s="7"/>
    </row>
    <row r="541" spans="2:9" ht="13.2">
      <c r="B541" s="6"/>
      <c r="C541" s="6"/>
      <c r="D541" s="6"/>
      <c r="E541" s="6"/>
      <c r="F541" s="6"/>
      <c r="G541" s="146"/>
      <c r="H541" s="7"/>
      <c r="I541" s="7"/>
    </row>
    <row r="542" spans="2:9" ht="13.2">
      <c r="B542" s="6"/>
      <c r="C542" s="6"/>
      <c r="D542" s="6"/>
      <c r="E542" s="6"/>
      <c r="F542" s="6"/>
      <c r="G542" s="146"/>
      <c r="H542" s="7"/>
      <c r="I542" s="7"/>
    </row>
    <row r="543" spans="2:9" ht="13.2">
      <c r="B543" s="6"/>
      <c r="C543" s="6"/>
      <c r="D543" s="6"/>
      <c r="E543" s="6"/>
      <c r="F543" s="6"/>
      <c r="G543" s="146"/>
      <c r="H543" s="7"/>
      <c r="I543" s="7"/>
    </row>
    <row r="544" spans="2:9" ht="13.2">
      <c r="B544" s="6"/>
      <c r="C544" s="6"/>
      <c r="D544" s="6"/>
      <c r="E544" s="6"/>
      <c r="F544" s="6"/>
      <c r="G544" s="146"/>
      <c r="H544" s="7"/>
      <c r="I544" s="7"/>
    </row>
    <row r="545" spans="2:9" ht="13.2">
      <c r="B545" s="6"/>
      <c r="C545" s="6"/>
      <c r="D545" s="6"/>
      <c r="E545" s="6"/>
      <c r="F545" s="6"/>
      <c r="G545" s="146"/>
      <c r="H545" s="7"/>
      <c r="I545" s="7"/>
    </row>
    <row r="546" spans="2:9" ht="13.2">
      <c r="B546" s="6"/>
      <c r="C546" s="6"/>
      <c r="D546" s="6"/>
      <c r="E546" s="6"/>
      <c r="F546" s="6"/>
      <c r="G546" s="146"/>
      <c r="H546" s="7"/>
      <c r="I546" s="7"/>
    </row>
    <row r="547" spans="2:9" ht="13.2">
      <c r="B547" s="6"/>
      <c r="C547" s="6"/>
      <c r="D547" s="6"/>
      <c r="E547" s="6"/>
      <c r="F547" s="6"/>
      <c r="G547" s="146"/>
      <c r="H547" s="7"/>
      <c r="I547" s="7"/>
    </row>
    <row r="548" spans="2:9" ht="13.2">
      <c r="B548" s="6"/>
      <c r="C548" s="6"/>
      <c r="D548" s="6"/>
      <c r="E548" s="6"/>
      <c r="F548" s="6"/>
      <c r="G548" s="146"/>
      <c r="H548" s="7"/>
      <c r="I548" s="7"/>
    </row>
    <row r="549" spans="2:9" ht="13.2">
      <c r="B549" s="6"/>
      <c r="C549" s="6"/>
      <c r="D549" s="6"/>
      <c r="E549" s="6"/>
      <c r="F549" s="6"/>
      <c r="G549" s="146"/>
      <c r="H549" s="7"/>
      <c r="I549" s="7"/>
    </row>
    <row r="550" spans="2:9" ht="13.2">
      <c r="B550" s="6"/>
      <c r="C550" s="6"/>
      <c r="D550" s="6"/>
      <c r="E550" s="6"/>
      <c r="F550" s="6"/>
      <c r="G550" s="146"/>
      <c r="H550" s="7"/>
      <c r="I550" s="7"/>
    </row>
    <row r="551" spans="2:9" ht="13.2">
      <c r="B551" s="6"/>
      <c r="C551" s="6"/>
      <c r="D551" s="6"/>
      <c r="E551" s="6"/>
      <c r="F551" s="6"/>
      <c r="G551" s="146"/>
      <c r="H551" s="7"/>
      <c r="I551" s="7"/>
    </row>
    <row r="552" spans="2:9" ht="13.2">
      <c r="B552" s="6"/>
      <c r="C552" s="6"/>
      <c r="D552" s="6"/>
      <c r="E552" s="6"/>
      <c r="F552" s="6"/>
      <c r="G552" s="146"/>
      <c r="H552" s="7"/>
      <c r="I552" s="7"/>
    </row>
    <row r="553" spans="2:9" ht="13.2">
      <c r="B553" s="6"/>
      <c r="C553" s="6"/>
      <c r="D553" s="6"/>
      <c r="E553" s="6"/>
      <c r="F553" s="6"/>
      <c r="G553" s="146"/>
      <c r="H553" s="7"/>
      <c r="I553" s="7"/>
    </row>
    <row r="554" spans="2:9" ht="13.2">
      <c r="B554" s="6"/>
      <c r="C554" s="6"/>
      <c r="D554" s="6"/>
      <c r="E554" s="6"/>
      <c r="F554" s="6"/>
      <c r="G554" s="146"/>
      <c r="H554" s="7"/>
      <c r="I554" s="7"/>
    </row>
    <row r="555" spans="2:9" ht="13.2">
      <c r="B555" s="6"/>
      <c r="C555" s="6"/>
      <c r="D555" s="6"/>
      <c r="E555" s="6"/>
      <c r="F555" s="6"/>
      <c r="G555" s="146"/>
      <c r="H555" s="7"/>
      <c r="I555" s="7"/>
    </row>
    <row r="556" spans="2:9" ht="13.2">
      <c r="B556" s="6"/>
      <c r="C556" s="6"/>
      <c r="D556" s="6"/>
      <c r="E556" s="6"/>
      <c r="F556" s="6"/>
      <c r="G556" s="146"/>
      <c r="H556" s="7"/>
      <c r="I556" s="7"/>
    </row>
    <row r="557" spans="2:9" ht="13.2">
      <c r="B557" s="6"/>
      <c r="C557" s="6"/>
      <c r="D557" s="6"/>
      <c r="E557" s="6"/>
      <c r="F557" s="6"/>
      <c r="G557" s="146"/>
      <c r="H557" s="7"/>
      <c r="I557" s="7"/>
    </row>
    <row r="558" spans="2:9" ht="13.2">
      <c r="B558" s="6"/>
      <c r="C558" s="6"/>
      <c r="D558" s="6"/>
      <c r="E558" s="6"/>
      <c r="F558" s="6"/>
      <c r="G558" s="146"/>
      <c r="H558" s="7"/>
      <c r="I558" s="7"/>
    </row>
    <row r="559" spans="2:9" ht="13.2">
      <c r="B559" s="6"/>
      <c r="C559" s="6"/>
      <c r="D559" s="6"/>
      <c r="E559" s="6"/>
      <c r="F559" s="6"/>
      <c r="G559" s="146"/>
      <c r="H559" s="7"/>
      <c r="I559" s="7"/>
    </row>
    <row r="560" spans="2:9" ht="13.2">
      <c r="B560" s="6"/>
      <c r="C560" s="6"/>
      <c r="D560" s="6"/>
      <c r="E560" s="6"/>
      <c r="F560" s="6"/>
      <c r="G560" s="146"/>
      <c r="H560" s="7"/>
      <c r="I560" s="7"/>
    </row>
    <row r="561" spans="2:9" ht="13.2">
      <c r="B561" s="6"/>
      <c r="C561" s="6"/>
      <c r="D561" s="6"/>
      <c r="E561" s="6"/>
      <c r="F561" s="6"/>
      <c r="G561" s="146"/>
      <c r="H561" s="7"/>
      <c r="I561" s="7"/>
    </row>
    <row r="562" spans="2:9" ht="13.2">
      <c r="B562" s="6"/>
      <c r="C562" s="6"/>
      <c r="D562" s="6"/>
      <c r="E562" s="6"/>
      <c r="F562" s="6"/>
      <c r="G562" s="146"/>
      <c r="H562" s="7"/>
      <c r="I562" s="7"/>
    </row>
    <row r="563" spans="2:9" ht="13.2">
      <c r="B563" s="6"/>
      <c r="C563" s="6"/>
      <c r="D563" s="6"/>
      <c r="E563" s="6"/>
      <c r="F563" s="6"/>
      <c r="G563" s="146"/>
      <c r="H563" s="7"/>
      <c r="I563" s="7"/>
    </row>
    <row r="564" spans="2:9" ht="13.2">
      <c r="B564" s="6"/>
      <c r="C564" s="6"/>
      <c r="D564" s="6"/>
      <c r="E564" s="6"/>
      <c r="F564" s="6"/>
      <c r="G564" s="146"/>
      <c r="H564" s="7"/>
      <c r="I564" s="7"/>
    </row>
    <row r="565" spans="2:9" ht="13.2">
      <c r="B565" s="6"/>
      <c r="C565" s="6"/>
      <c r="D565" s="6"/>
      <c r="E565" s="6"/>
      <c r="F565" s="6"/>
      <c r="G565" s="146"/>
      <c r="H565" s="7"/>
      <c r="I565" s="7"/>
    </row>
    <row r="566" spans="2:9" ht="13.2">
      <c r="B566" s="6"/>
      <c r="C566" s="6"/>
      <c r="D566" s="6"/>
      <c r="E566" s="6"/>
      <c r="F566" s="6"/>
      <c r="G566" s="146"/>
      <c r="H566" s="7"/>
      <c r="I566" s="7"/>
    </row>
    <row r="567" spans="2:9" ht="13.2">
      <c r="B567" s="6"/>
      <c r="C567" s="6"/>
      <c r="D567" s="6"/>
      <c r="E567" s="6"/>
      <c r="F567" s="6"/>
      <c r="G567" s="146"/>
      <c r="H567" s="7"/>
      <c r="I567" s="7"/>
    </row>
    <row r="568" spans="2:9" ht="13.2">
      <c r="B568" s="6"/>
      <c r="C568" s="6"/>
      <c r="D568" s="6"/>
      <c r="E568" s="6"/>
      <c r="F568" s="6"/>
      <c r="G568" s="146"/>
      <c r="H568" s="7"/>
      <c r="I568" s="7"/>
    </row>
    <row r="569" spans="2:9" ht="13.2">
      <c r="B569" s="6"/>
      <c r="C569" s="6"/>
      <c r="D569" s="6"/>
      <c r="E569" s="6"/>
      <c r="F569" s="6"/>
      <c r="G569" s="146"/>
      <c r="H569" s="7"/>
      <c r="I569" s="7"/>
    </row>
    <row r="570" spans="2:9" ht="13.2">
      <c r="B570" s="6"/>
      <c r="C570" s="6"/>
      <c r="D570" s="6"/>
      <c r="E570" s="6"/>
      <c r="F570" s="6"/>
      <c r="G570" s="146"/>
      <c r="H570" s="7"/>
      <c r="I570" s="7"/>
    </row>
    <row r="571" spans="2:9" ht="13.2">
      <c r="B571" s="6"/>
      <c r="C571" s="6"/>
      <c r="D571" s="6"/>
      <c r="E571" s="6"/>
      <c r="F571" s="6"/>
      <c r="G571" s="146"/>
      <c r="H571" s="7"/>
      <c r="I571" s="7"/>
    </row>
    <row r="572" spans="2:9" ht="13.2">
      <c r="B572" s="6"/>
      <c r="C572" s="6"/>
      <c r="D572" s="6"/>
      <c r="E572" s="6"/>
      <c r="F572" s="6"/>
      <c r="G572" s="146"/>
      <c r="H572" s="7"/>
      <c r="I572" s="7"/>
    </row>
    <row r="573" spans="2:9" ht="13.2">
      <c r="B573" s="6"/>
      <c r="C573" s="6"/>
      <c r="D573" s="6"/>
      <c r="E573" s="6"/>
      <c r="F573" s="6"/>
      <c r="G573" s="146"/>
      <c r="H573" s="7"/>
      <c r="I573" s="7"/>
    </row>
    <row r="574" spans="2:9" ht="13.2">
      <c r="B574" s="6"/>
      <c r="C574" s="6"/>
      <c r="D574" s="6"/>
      <c r="E574" s="6"/>
      <c r="F574" s="6"/>
      <c r="G574" s="146"/>
      <c r="H574" s="7"/>
      <c r="I574" s="7"/>
    </row>
    <row r="575" spans="2:9" ht="13.2">
      <c r="B575" s="6"/>
      <c r="C575" s="6"/>
      <c r="D575" s="6"/>
      <c r="E575" s="6"/>
      <c r="F575" s="6"/>
      <c r="G575" s="146"/>
      <c r="H575" s="7"/>
      <c r="I575" s="7"/>
    </row>
    <row r="576" spans="2:9" ht="13.2">
      <c r="B576" s="6"/>
      <c r="C576" s="6"/>
      <c r="D576" s="6"/>
      <c r="E576" s="6"/>
      <c r="F576" s="6"/>
      <c r="G576" s="146"/>
      <c r="H576" s="7"/>
      <c r="I576" s="7"/>
    </row>
    <row r="577" spans="2:9" ht="13.2">
      <c r="B577" s="6"/>
      <c r="C577" s="6"/>
      <c r="D577" s="6"/>
      <c r="E577" s="6"/>
      <c r="F577" s="6"/>
      <c r="G577" s="146"/>
      <c r="H577" s="7"/>
      <c r="I577" s="7"/>
    </row>
    <row r="578" spans="2:9" ht="13.2">
      <c r="B578" s="6"/>
      <c r="C578" s="6"/>
      <c r="D578" s="6"/>
      <c r="E578" s="6"/>
      <c r="F578" s="6"/>
      <c r="G578" s="146"/>
      <c r="H578" s="7"/>
      <c r="I578" s="7"/>
    </row>
    <row r="579" spans="2:9" ht="13.2">
      <c r="B579" s="6"/>
      <c r="C579" s="6"/>
      <c r="D579" s="6"/>
      <c r="E579" s="6"/>
      <c r="F579" s="6"/>
      <c r="G579" s="146"/>
      <c r="H579" s="7"/>
      <c r="I579" s="7"/>
    </row>
    <row r="580" spans="2:9" ht="13.2">
      <c r="B580" s="6"/>
      <c r="C580" s="6"/>
      <c r="D580" s="6"/>
      <c r="E580" s="6"/>
      <c r="F580" s="6"/>
      <c r="G580" s="146"/>
      <c r="H580" s="7"/>
      <c r="I580" s="7"/>
    </row>
    <row r="581" spans="2:9" ht="13.2">
      <c r="B581" s="6"/>
      <c r="C581" s="6"/>
      <c r="D581" s="6"/>
      <c r="E581" s="6"/>
      <c r="F581" s="6"/>
      <c r="G581" s="146"/>
      <c r="H581" s="7"/>
      <c r="I581" s="7"/>
    </row>
    <row r="582" spans="2:9" ht="13.2">
      <c r="B582" s="6"/>
      <c r="C582" s="6"/>
      <c r="D582" s="6"/>
      <c r="E582" s="6"/>
      <c r="F582" s="6"/>
      <c r="G582" s="146"/>
      <c r="H582" s="7"/>
      <c r="I582" s="7"/>
    </row>
    <row r="583" spans="2:9" ht="13.2">
      <c r="B583" s="6"/>
      <c r="C583" s="6"/>
      <c r="D583" s="6"/>
      <c r="E583" s="6"/>
      <c r="F583" s="6"/>
      <c r="G583" s="146"/>
      <c r="H583" s="7"/>
      <c r="I583" s="7"/>
    </row>
    <row r="584" spans="2:9" ht="13.2">
      <c r="B584" s="6"/>
      <c r="C584" s="6"/>
      <c r="D584" s="6"/>
      <c r="E584" s="6"/>
      <c r="F584" s="6"/>
      <c r="G584" s="146"/>
      <c r="H584" s="7"/>
      <c r="I584" s="7"/>
    </row>
    <row r="585" spans="2:9" ht="13.2">
      <c r="B585" s="6"/>
      <c r="C585" s="6"/>
      <c r="D585" s="6"/>
      <c r="E585" s="6"/>
      <c r="F585" s="6"/>
      <c r="G585" s="146"/>
      <c r="H585" s="7"/>
      <c r="I585" s="7"/>
    </row>
    <row r="586" spans="2:9" ht="13.2">
      <c r="B586" s="6"/>
      <c r="C586" s="6"/>
      <c r="D586" s="6"/>
      <c r="E586" s="6"/>
      <c r="F586" s="6"/>
      <c r="G586" s="146"/>
      <c r="H586" s="7"/>
      <c r="I586" s="7"/>
    </row>
    <row r="587" spans="2:9" ht="13.2">
      <c r="B587" s="6"/>
      <c r="C587" s="6"/>
      <c r="D587" s="6"/>
      <c r="E587" s="6"/>
      <c r="F587" s="6"/>
      <c r="G587" s="146"/>
      <c r="H587" s="7"/>
      <c r="I587" s="7"/>
    </row>
    <row r="588" spans="2:9" ht="13.2">
      <c r="B588" s="6"/>
      <c r="C588" s="6"/>
      <c r="D588" s="6"/>
      <c r="E588" s="6"/>
      <c r="F588" s="6"/>
      <c r="G588" s="146"/>
      <c r="H588" s="7"/>
      <c r="I588" s="7"/>
    </row>
    <row r="589" spans="2:9" ht="13.2">
      <c r="B589" s="6"/>
      <c r="C589" s="6"/>
      <c r="D589" s="6"/>
      <c r="E589" s="6"/>
      <c r="F589" s="6"/>
      <c r="G589" s="146"/>
      <c r="H589" s="7"/>
      <c r="I589" s="7"/>
    </row>
    <row r="590" spans="2:9" ht="13.2">
      <c r="B590" s="6"/>
      <c r="C590" s="6"/>
      <c r="D590" s="6"/>
      <c r="E590" s="6"/>
      <c r="F590" s="6"/>
      <c r="G590" s="146"/>
      <c r="H590" s="7"/>
      <c r="I590" s="7"/>
    </row>
    <row r="591" spans="2:9" ht="13.2">
      <c r="B591" s="6"/>
      <c r="C591" s="6"/>
      <c r="D591" s="6"/>
      <c r="E591" s="6"/>
      <c r="F591" s="6"/>
      <c r="G591" s="146"/>
      <c r="H591" s="7"/>
      <c r="I591" s="7"/>
    </row>
    <row r="592" spans="2:9" ht="13.2">
      <c r="B592" s="6"/>
      <c r="C592" s="6"/>
      <c r="D592" s="6"/>
      <c r="E592" s="6"/>
      <c r="F592" s="6"/>
      <c r="G592" s="146"/>
      <c r="H592" s="7"/>
      <c r="I592" s="7"/>
    </row>
    <row r="593" spans="2:9" ht="13.2">
      <c r="B593" s="6"/>
      <c r="C593" s="6"/>
      <c r="D593" s="6"/>
      <c r="E593" s="6"/>
      <c r="F593" s="6"/>
      <c r="G593" s="146"/>
      <c r="H593" s="7"/>
      <c r="I593" s="7"/>
    </row>
    <row r="594" spans="2:9" ht="13.2">
      <c r="B594" s="6"/>
      <c r="C594" s="6"/>
      <c r="D594" s="6"/>
      <c r="E594" s="6"/>
      <c r="F594" s="6"/>
      <c r="G594" s="146"/>
      <c r="H594" s="7"/>
      <c r="I594" s="7"/>
    </row>
    <row r="595" spans="2:9" ht="13.2">
      <c r="B595" s="6"/>
      <c r="C595" s="6"/>
      <c r="D595" s="6"/>
      <c r="E595" s="6"/>
      <c r="F595" s="6"/>
      <c r="G595" s="146"/>
      <c r="H595" s="7"/>
      <c r="I595" s="7"/>
    </row>
    <row r="596" spans="2:9" ht="13.2">
      <c r="B596" s="6"/>
      <c r="C596" s="6"/>
      <c r="D596" s="6"/>
      <c r="E596" s="6"/>
      <c r="F596" s="6"/>
      <c r="G596" s="146"/>
      <c r="H596" s="7"/>
      <c r="I596" s="7"/>
    </row>
    <row r="597" spans="2:9" ht="13.2">
      <c r="B597" s="6"/>
      <c r="C597" s="6"/>
      <c r="D597" s="6"/>
      <c r="E597" s="6"/>
      <c r="F597" s="6"/>
      <c r="G597" s="146"/>
      <c r="H597" s="7"/>
      <c r="I597" s="7"/>
    </row>
    <row r="598" spans="2:9" ht="13.2">
      <c r="B598" s="6"/>
      <c r="C598" s="6"/>
      <c r="D598" s="6"/>
      <c r="E598" s="6"/>
      <c r="F598" s="6"/>
      <c r="G598" s="146"/>
      <c r="H598" s="7"/>
      <c r="I598" s="7"/>
    </row>
    <row r="599" spans="2:9" ht="13.2">
      <c r="B599" s="6"/>
      <c r="C599" s="6"/>
      <c r="D599" s="6"/>
      <c r="E599" s="6"/>
      <c r="F599" s="6"/>
      <c r="G599" s="146"/>
      <c r="H599" s="7"/>
      <c r="I599" s="7"/>
    </row>
    <row r="600" spans="2:9" ht="13.2">
      <c r="B600" s="6"/>
      <c r="C600" s="6"/>
      <c r="D600" s="6"/>
      <c r="E600" s="6"/>
      <c r="F600" s="6"/>
      <c r="G600" s="146"/>
      <c r="H600" s="7"/>
      <c r="I600" s="7"/>
    </row>
    <row r="601" spans="2:9" ht="13.2">
      <c r="B601" s="6"/>
      <c r="C601" s="6"/>
      <c r="D601" s="6"/>
      <c r="E601" s="6"/>
      <c r="F601" s="6"/>
      <c r="G601" s="146"/>
      <c r="H601" s="7"/>
      <c r="I601" s="7"/>
    </row>
    <row r="602" spans="2:9" ht="13.2">
      <c r="B602" s="6"/>
      <c r="C602" s="6"/>
      <c r="D602" s="6"/>
      <c r="E602" s="6"/>
      <c r="F602" s="6"/>
      <c r="G602" s="146"/>
      <c r="H602" s="7"/>
      <c r="I602" s="7"/>
    </row>
    <row r="603" spans="2:9" ht="13.2">
      <c r="B603" s="6"/>
      <c r="C603" s="6"/>
      <c r="D603" s="6"/>
      <c r="E603" s="6"/>
      <c r="F603" s="6"/>
      <c r="G603" s="146"/>
      <c r="H603" s="7"/>
      <c r="I603" s="7"/>
    </row>
    <row r="604" spans="2:9" ht="13.2">
      <c r="B604" s="6"/>
      <c r="C604" s="6"/>
      <c r="D604" s="6"/>
      <c r="E604" s="6"/>
      <c r="F604" s="6"/>
      <c r="G604" s="146"/>
      <c r="H604" s="7"/>
      <c r="I604" s="7"/>
    </row>
    <row r="605" spans="2:9" ht="13.2">
      <c r="B605" s="6"/>
      <c r="C605" s="6"/>
      <c r="D605" s="6"/>
      <c r="E605" s="6"/>
      <c r="F605" s="6"/>
      <c r="G605" s="146"/>
      <c r="H605" s="7"/>
      <c r="I605" s="7"/>
    </row>
    <row r="606" spans="2:9" ht="13.2">
      <c r="B606" s="6"/>
      <c r="C606" s="6"/>
      <c r="D606" s="6"/>
      <c r="E606" s="6"/>
      <c r="F606" s="6"/>
      <c r="G606" s="146"/>
      <c r="H606" s="7"/>
      <c r="I606" s="7"/>
    </row>
    <row r="607" spans="2:9" ht="13.2">
      <c r="B607" s="6"/>
      <c r="C607" s="6"/>
      <c r="D607" s="6"/>
      <c r="E607" s="6"/>
      <c r="F607" s="6"/>
      <c r="G607" s="146"/>
      <c r="H607" s="7"/>
      <c r="I607" s="7"/>
    </row>
    <row r="608" spans="2:9" ht="13.2">
      <c r="B608" s="6"/>
      <c r="C608" s="6"/>
      <c r="D608" s="6"/>
      <c r="E608" s="6"/>
      <c r="F608" s="6"/>
      <c r="G608" s="146"/>
      <c r="H608" s="7"/>
      <c r="I608" s="7"/>
    </row>
    <row r="609" spans="2:9" ht="13.2">
      <c r="B609" s="6"/>
      <c r="C609" s="6"/>
      <c r="D609" s="6"/>
      <c r="E609" s="6"/>
      <c r="F609" s="6"/>
      <c r="G609" s="146"/>
      <c r="H609" s="7"/>
      <c r="I609" s="7"/>
    </row>
    <row r="610" spans="2:9" ht="13.2">
      <c r="B610" s="6"/>
      <c r="C610" s="6"/>
      <c r="D610" s="6"/>
      <c r="E610" s="6"/>
      <c r="F610" s="6"/>
      <c r="G610" s="146"/>
      <c r="H610" s="7"/>
      <c r="I610" s="7"/>
    </row>
    <row r="611" spans="2:9" ht="13.2">
      <c r="B611" s="6"/>
      <c r="C611" s="6"/>
      <c r="D611" s="6"/>
      <c r="E611" s="6"/>
      <c r="F611" s="6"/>
      <c r="G611" s="146"/>
      <c r="H611" s="7"/>
      <c r="I611" s="7"/>
    </row>
    <row r="612" spans="2:9" ht="13.2">
      <c r="B612" s="6"/>
      <c r="C612" s="6"/>
      <c r="D612" s="6"/>
      <c r="E612" s="6"/>
      <c r="F612" s="6"/>
      <c r="G612" s="146"/>
      <c r="H612" s="7"/>
      <c r="I612" s="7"/>
    </row>
    <row r="613" spans="2:9" ht="13.2">
      <c r="B613" s="6"/>
      <c r="C613" s="6"/>
      <c r="D613" s="6"/>
      <c r="E613" s="6"/>
      <c r="F613" s="6"/>
      <c r="G613" s="146"/>
      <c r="H613" s="7"/>
      <c r="I613" s="7"/>
    </row>
    <row r="614" spans="2:9" ht="13.2">
      <c r="B614" s="6"/>
      <c r="C614" s="6"/>
      <c r="D614" s="6"/>
      <c r="E614" s="6"/>
      <c r="F614" s="6"/>
      <c r="G614" s="146"/>
      <c r="H614" s="7"/>
      <c r="I614" s="7"/>
    </row>
    <row r="615" spans="2:9" ht="13.2">
      <c r="B615" s="6"/>
      <c r="C615" s="6"/>
      <c r="D615" s="6"/>
      <c r="E615" s="6"/>
      <c r="F615" s="6"/>
      <c r="G615" s="146"/>
      <c r="H615" s="7"/>
      <c r="I615" s="7"/>
    </row>
    <row r="616" spans="2:9" ht="13.2">
      <c r="B616" s="6"/>
      <c r="C616" s="6"/>
      <c r="D616" s="6"/>
      <c r="E616" s="6"/>
      <c r="F616" s="6"/>
      <c r="G616" s="146"/>
      <c r="H616" s="7"/>
      <c r="I616" s="7"/>
    </row>
    <row r="617" spans="2:9" ht="13.2">
      <c r="B617" s="6"/>
      <c r="C617" s="6"/>
      <c r="D617" s="6"/>
      <c r="E617" s="6"/>
      <c r="F617" s="6"/>
      <c r="G617" s="146"/>
      <c r="H617" s="7"/>
      <c r="I617" s="7"/>
    </row>
    <row r="618" spans="2:9" ht="13.2">
      <c r="B618" s="6"/>
      <c r="C618" s="6"/>
      <c r="D618" s="6"/>
      <c r="E618" s="6"/>
      <c r="F618" s="6"/>
      <c r="G618" s="146"/>
      <c r="H618" s="7"/>
      <c r="I618" s="7"/>
    </row>
    <row r="619" spans="2:9" ht="13.2">
      <c r="B619" s="6"/>
      <c r="C619" s="6"/>
      <c r="D619" s="6"/>
      <c r="E619" s="6"/>
      <c r="F619" s="6"/>
      <c r="G619" s="146"/>
      <c r="H619" s="7"/>
      <c r="I619" s="7"/>
    </row>
    <row r="620" spans="2:9" ht="13.2">
      <c r="B620" s="6"/>
      <c r="C620" s="6"/>
      <c r="D620" s="6"/>
      <c r="E620" s="6"/>
      <c r="F620" s="6"/>
      <c r="G620" s="146"/>
      <c r="H620" s="7"/>
      <c r="I620" s="7"/>
    </row>
    <row r="621" spans="2:9" ht="13.2">
      <c r="B621" s="6"/>
      <c r="C621" s="6"/>
      <c r="D621" s="6"/>
      <c r="E621" s="6"/>
      <c r="F621" s="6"/>
      <c r="G621" s="146"/>
      <c r="H621" s="7"/>
      <c r="I621" s="7"/>
    </row>
    <row r="622" spans="2:9" ht="13.2">
      <c r="B622" s="6"/>
      <c r="C622" s="6"/>
      <c r="D622" s="6"/>
      <c r="E622" s="6"/>
      <c r="F622" s="6"/>
      <c r="G622" s="146"/>
      <c r="H622" s="7"/>
      <c r="I622" s="7"/>
    </row>
    <row r="623" spans="2:9" ht="13.2">
      <c r="B623" s="6"/>
      <c r="C623" s="6"/>
      <c r="D623" s="6"/>
      <c r="E623" s="6"/>
      <c r="F623" s="6"/>
      <c r="G623" s="146"/>
      <c r="H623" s="7"/>
      <c r="I623" s="7"/>
    </row>
    <row r="624" spans="2:9" ht="13.2">
      <c r="B624" s="6"/>
      <c r="C624" s="6"/>
      <c r="D624" s="6"/>
      <c r="E624" s="6"/>
      <c r="F624" s="6"/>
      <c r="G624" s="146"/>
      <c r="H624" s="7"/>
      <c r="I624" s="7"/>
    </row>
    <row r="625" spans="2:9" ht="13.2">
      <c r="B625" s="6"/>
      <c r="C625" s="6"/>
      <c r="D625" s="6"/>
      <c r="E625" s="6"/>
      <c r="F625" s="6"/>
      <c r="G625" s="146"/>
      <c r="H625" s="7"/>
      <c r="I625" s="7"/>
    </row>
    <row r="626" spans="2:9" ht="13.2">
      <c r="B626" s="6"/>
      <c r="C626" s="6"/>
      <c r="D626" s="6"/>
      <c r="E626" s="6"/>
      <c r="F626" s="6"/>
      <c r="G626" s="146"/>
      <c r="H626" s="7"/>
      <c r="I626" s="7"/>
    </row>
    <row r="627" spans="2:9" ht="13.2">
      <c r="B627" s="6"/>
      <c r="C627" s="6"/>
      <c r="D627" s="6"/>
      <c r="E627" s="6"/>
      <c r="F627" s="6"/>
      <c r="G627" s="146"/>
      <c r="H627" s="7"/>
      <c r="I627" s="7"/>
    </row>
    <row r="628" spans="2:9" ht="13.2">
      <c r="B628" s="6"/>
      <c r="C628" s="6"/>
      <c r="D628" s="6"/>
      <c r="E628" s="6"/>
      <c r="F628" s="6"/>
      <c r="G628" s="146"/>
      <c r="H628" s="7"/>
      <c r="I628" s="7"/>
    </row>
    <row r="629" spans="2:9" ht="13.2">
      <c r="B629" s="6"/>
      <c r="C629" s="6"/>
      <c r="D629" s="6"/>
      <c r="E629" s="6"/>
      <c r="F629" s="6"/>
      <c r="G629" s="146"/>
      <c r="H629" s="7"/>
      <c r="I629" s="7"/>
    </row>
    <row r="630" spans="2:9" ht="13.2">
      <c r="B630" s="6"/>
      <c r="C630" s="6"/>
      <c r="D630" s="6"/>
      <c r="E630" s="6"/>
      <c r="F630" s="6"/>
      <c r="G630" s="146"/>
      <c r="H630" s="7"/>
      <c r="I630" s="7"/>
    </row>
    <row r="631" spans="2:9" ht="13.2">
      <c r="B631" s="6"/>
      <c r="C631" s="6"/>
      <c r="D631" s="6"/>
      <c r="E631" s="6"/>
      <c r="F631" s="6"/>
      <c r="G631" s="146"/>
      <c r="H631" s="7"/>
      <c r="I631" s="7"/>
    </row>
    <row r="632" spans="2:9" ht="13.2">
      <c r="B632" s="6"/>
      <c r="C632" s="6"/>
      <c r="D632" s="6"/>
      <c r="E632" s="6"/>
      <c r="F632" s="6"/>
      <c r="G632" s="146"/>
      <c r="H632" s="7"/>
      <c r="I632" s="7"/>
    </row>
    <row r="633" spans="2:9" ht="13.2">
      <c r="B633" s="6"/>
      <c r="C633" s="6"/>
      <c r="D633" s="6"/>
      <c r="E633" s="6"/>
      <c r="F633" s="6"/>
      <c r="G633" s="146"/>
      <c r="H633" s="7"/>
      <c r="I633" s="7"/>
    </row>
    <row r="634" spans="2:9" ht="13.2">
      <c r="B634" s="6"/>
      <c r="C634" s="6"/>
      <c r="D634" s="6"/>
      <c r="E634" s="6"/>
      <c r="F634" s="6"/>
      <c r="G634" s="146"/>
      <c r="H634" s="7"/>
      <c r="I634" s="7"/>
    </row>
    <row r="635" spans="2:9" ht="13.2">
      <c r="B635" s="6"/>
      <c r="C635" s="6"/>
      <c r="D635" s="6"/>
      <c r="E635" s="6"/>
      <c r="F635" s="6"/>
      <c r="G635" s="146"/>
      <c r="H635" s="7"/>
      <c r="I635" s="7"/>
    </row>
    <row r="636" spans="2:9" ht="13.2">
      <c r="B636" s="6"/>
      <c r="C636" s="6"/>
      <c r="D636" s="6"/>
      <c r="E636" s="6"/>
      <c r="F636" s="6"/>
      <c r="G636" s="146"/>
      <c r="H636" s="7"/>
      <c r="I636" s="7"/>
    </row>
    <row r="637" spans="2:9" ht="13.2">
      <c r="B637" s="6"/>
      <c r="C637" s="6"/>
      <c r="D637" s="6"/>
      <c r="E637" s="6"/>
      <c r="F637" s="6"/>
      <c r="G637" s="146"/>
      <c r="H637" s="7"/>
      <c r="I637" s="7"/>
    </row>
    <row r="638" spans="2:9" ht="13.2">
      <c r="B638" s="6"/>
      <c r="C638" s="6"/>
      <c r="D638" s="6"/>
      <c r="E638" s="6"/>
      <c r="F638" s="6"/>
      <c r="G638" s="146"/>
      <c r="H638" s="7"/>
      <c r="I638" s="7"/>
    </row>
    <row r="639" spans="2:9" ht="13.2">
      <c r="B639" s="6"/>
      <c r="C639" s="6"/>
      <c r="D639" s="6"/>
      <c r="E639" s="6"/>
      <c r="F639" s="6"/>
      <c r="G639" s="146"/>
      <c r="H639" s="7"/>
      <c r="I639" s="7"/>
    </row>
    <row r="640" spans="2:9" ht="13.2">
      <c r="B640" s="6"/>
      <c r="C640" s="6"/>
      <c r="D640" s="6"/>
      <c r="E640" s="6"/>
      <c r="F640" s="6"/>
      <c r="G640" s="146"/>
      <c r="H640" s="7"/>
      <c r="I640" s="7"/>
    </row>
    <row r="641" spans="2:9" ht="13.2">
      <c r="B641" s="6"/>
      <c r="C641" s="6"/>
      <c r="D641" s="6"/>
      <c r="E641" s="6"/>
      <c r="F641" s="6"/>
      <c r="G641" s="146"/>
      <c r="H641" s="7"/>
      <c r="I641" s="7"/>
    </row>
    <row r="642" spans="2:9" ht="13.2">
      <c r="B642" s="6"/>
      <c r="C642" s="6"/>
      <c r="D642" s="6"/>
      <c r="E642" s="6"/>
      <c r="F642" s="6"/>
      <c r="G642" s="146"/>
      <c r="H642" s="7"/>
      <c r="I642" s="7"/>
    </row>
    <row r="643" spans="2:9" ht="13.2">
      <c r="B643" s="6"/>
      <c r="C643" s="6"/>
      <c r="D643" s="6"/>
      <c r="E643" s="6"/>
      <c r="F643" s="6"/>
      <c r="G643" s="146"/>
      <c r="H643" s="7"/>
      <c r="I643" s="7"/>
    </row>
    <row r="644" spans="2:9" ht="13.2">
      <c r="B644" s="6"/>
      <c r="C644" s="6"/>
      <c r="D644" s="6"/>
      <c r="E644" s="6"/>
      <c r="F644" s="6"/>
      <c r="G644" s="146"/>
      <c r="H644" s="7"/>
      <c r="I644" s="7"/>
    </row>
    <row r="645" spans="2:9" ht="13.2">
      <c r="B645" s="6"/>
      <c r="C645" s="6"/>
      <c r="D645" s="6"/>
      <c r="E645" s="6"/>
      <c r="F645" s="6"/>
      <c r="G645" s="146"/>
      <c r="H645" s="7"/>
      <c r="I645" s="7"/>
    </row>
    <row r="646" spans="2:9" ht="13.2">
      <c r="B646" s="6"/>
      <c r="C646" s="6"/>
      <c r="D646" s="6"/>
      <c r="E646" s="6"/>
      <c r="F646" s="6"/>
      <c r="G646" s="146"/>
      <c r="H646" s="7"/>
      <c r="I646" s="7"/>
    </row>
    <row r="647" spans="2:9" ht="13.2">
      <c r="B647" s="6"/>
      <c r="C647" s="6"/>
      <c r="D647" s="6"/>
      <c r="E647" s="6"/>
      <c r="F647" s="6"/>
      <c r="G647" s="146"/>
      <c r="H647" s="7"/>
      <c r="I647" s="7"/>
    </row>
    <row r="648" spans="2:9" ht="13.2">
      <c r="B648" s="6"/>
      <c r="C648" s="6"/>
      <c r="D648" s="6"/>
      <c r="E648" s="6"/>
      <c r="F648" s="6"/>
      <c r="G648" s="146"/>
      <c r="H648" s="7"/>
      <c r="I648" s="7"/>
    </row>
    <row r="649" spans="2:9" ht="13.2">
      <c r="B649" s="6"/>
      <c r="C649" s="6"/>
      <c r="D649" s="6"/>
      <c r="E649" s="6"/>
      <c r="F649" s="6"/>
      <c r="G649" s="146"/>
      <c r="H649" s="7"/>
      <c r="I649" s="7"/>
    </row>
    <row r="650" spans="2:9" ht="13.2">
      <c r="B650" s="6"/>
      <c r="C650" s="6"/>
      <c r="D650" s="6"/>
      <c r="E650" s="6"/>
      <c r="F650" s="6"/>
      <c r="G650" s="146"/>
      <c r="H650" s="7"/>
      <c r="I650" s="7"/>
    </row>
    <row r="651" spans="2:9" ht="13.2">
      <c r="B651" s="6"/>
      <c r="C651" s="6"/>
      <c r="D651" s="6"/>
      <c r="E651" s="6"/>
      <c r="F651" s="6"/>
      <c r="G651" s="146"/>
      <c r="H651" s="7"/>
      <c r="I651" s="7"/>
    </row>
    <row r="652" spans="2:9" ht="13.2">
      <c r="B652" s="6"/>
      <c r="C652" s="6"/>
      <c r="D652" s="6"/>
      <c r="E652" s="6"/>
      <c r="F652" s="6"/>
      <c r="G652" s="146"/>
      <c r="H652" s="7"/>
      <c r="I652" s="7"/>
    </row>
    <row r="653" spans="2:9" ht="13.2">
      <c r="B653" s="6"/>
      <c r="C653" s="6"/>
      <c r="D653" s="6"/>
      <c r="E653" s="6"/>
      <c r="F653" s="6"/>
      <c r="G653" s="146"/>
      <c r="H653" s="7"/>
      <c r="I653" s="7"/>
    </row>
    <row r="654" spans="2:9" ht="13.2">
      <c r="B654" s="6"/>
      <c r="C654" s="6"/>
      <c r="D654" s="6"/>
      <c r="E654" s="6"/>
      <c r="F654" s="6"/>
      <c r="G654" s="146"/>
      <c r="H654" s="7"/>
      <c r="I654" s="7"/>
    </row>
    <row r="655" spans="2:9" ht="13.2">
      <c r="B655" s="6"/>
      <c r="C655" s="6"/>
      <c r="D655" s="6"/>
      <c r="E655" s="6"/>
      <c r="F655" s="6"/>
      <c r="G655" s="146"/>
      <c r="H655" s="7"/>
      <c r="I655" s="7"/>
    </row>
    <row r="656" spans="2:9" ht="13.2">
      <c r="B656" s="6"/>
      <c r="C656" s="6"/>
      <c r="D656" s="6"/>
      <c r="E656" s="6"/>
      <c r="F656" s="6"/>
      <c r="G656" s="146"/>
      <c r="H656" s="7"/>
      <c r="I656" s="7"/>
    </row>
    <row r="657" spans="2:9" ht="13.2">
      <c r="B657" s="6"/>
      <c r="C657" s="6"/>
      <c r="D657" s="6"/>
      <c r="E657" s="6"/>
      <c r="F657" s="6"/>
      <c r="G657" s="146"/>
      <c r="H657" s="7"/>
      <c r="I657" s="7"/>
    </row>
    <row r="658" spans="2:9" ht="13.2">
      <c r="B658" s="6"/>
      <c r="C658" s="6"/>
      <c r="D658" s="6"/>
      <c r="E658" s="6"/>
      <c r="F658" s="6"/>
      <c r="G658" s="146"/>
      <c r="H658" s="7"/>
      <c r="I658" s="7"/>
    </row>
    <row r="659" spans="2:9" ht="13.2">
      <c r="B659" s="6"/>
      <c r="C659" s="6"/>
      <c r="D659" s="6"/>
      <c r="E659" s="6"/>
      <c r="F659" s="6"/>
      <c r="G659" s="146"/>
      <c r="H659" s="7"/>
      <c r="I659" s="7"/>
    </row>
    <row r="660" spans="2:9" ht="13.2">
      <c r="B660" s="6"/>
      <c r="C660" s="6"/>
      <c r="D660" s="6"/>
      <c r="E660" s="6"/>
      <c r="F660" s="6"/>
      <c r="G660" s="146"/>
      <c r="H660" s="7"/>
      <c r="I660" s="7"/>
    </row>
    <row r="661" spans="2:9" ht="13.2">
      <c r="B661" s="6"/>
      <c r="C661" s="6"/>
      <c r="D661" s="6"/>
      <c r="E661" s="6"/>
      <c r="F661" s="6"/>
      <c r="G661" s="146"/>
      <c r="H661" s="7"/>
      <c r="I661" s="7"/>
    </row>
    <row r="662" spans="2:9" ht="13.2">
      <c r="B662" s="6"/>
      <c r="C662" s="6"/>
      <c r="D662" s="6"/>
      <c r="E662" s="6"/>
      <c r="F662" s="6"/>
      <c r="G662" s="146"/>
      <c r="H662" s="7"/>
      <c r="I662" s="7"/>
    </row>
    <row r="663" spans="2:9" ht="13.2">
      <c r="B663" s="6"/>
      <c r="C663" s="6"/>
      <c r="D663" s="6"/>
      <c r="E663" s="6"/>
      <c r="F663" s="6"/>
      <c r="G663" s="146"/>
      <c r="H663" s="7"/>
      <c r="I663" s="7"/>
    </row>
    <row r="664" spans="2:9" ht="13.2">
      <c r="B664" s="6"/>
      <c r="C664" s="6"/>
      <c r="D664" s="6"/>
      <c r="E664" s="6"/>
      <c r="F664" s="6"/>
      <c r="G664" s="146"/>
      <c r="H664" s="7"/>
      <c r="I664" s="7"/>
    </row>
    <row r="665" spans="2:9" ht="13.2">
      <c r="B665" s="6"/>
      <c r="C665" s="6"/>
      <c r="D665" s="6"/>
      <c r="E665" s="6"/>
      <c r="F665" s="6"/>
      <c r="G665" s="146"/>
      <c r="H665" s="7"/>
      <c r="I665" s="7"/>
    </row>
    <row r="666" spans="2:9" ht="13.2">
      <c r="B666" s="6"/>
      <c r="C666" s="6"/>
      <c r="D666" s="6"/>
      <c r="E666" s="6"/>
      <c r="F666" s="6"/>
      <c r="G666" s="146"/>
      <c r="H666" s="7"/>
      <c r="I666" s="7"/>
    </row>
    <row r="667" spans="2:9" ht="13.2">
      <c r="B667" s="6"/>
      <c r="C667" s="6"/>
      <c r="D667" s="6"/>
      <c r="E667" s="6"/>
      <c r="F667" s="6"/>
      <c r="G667" s="146"/>
      <c r="H667" s="7"/>
      <c r="I667" s="7"/>
    </row>
    <row r="668" spans="2:9" ht="13.2">
      <c r="B668" s="6"/>
      <c r="C668" s="6"/>
      <c r="D668" s="6"/>
      <c r="E668" s="6"/>
      <c r="F668" s="6"/>
      <c r="G668" s="146"/>
      <c r="H668" s="7"/>
      <c r="I668" s="7"/>
    </row>
    <row r="669" spans="2:9" ht="13.2">
      <c r="B669" s="6"/>
      <c r="C669" s="6"/>
      <c r="D669" s="6"/>
      <c r="E669" s="6"/>
      <c r="F669" s="6"/>
      <c r="G669" s="146"/>
      <c r="H669" s="7"/>
      <c r="I669" s="7"/>
    </row>
    <row r="670" spans="2:9" ht="13.2">
      <c r="B670" s="6"/>
      <c r="C670" s="6"/>
      <c r="D670" s="6"/>
      <c r="E670" s="6"/>
      <c r="F670" s="6"/>
      <c r="G670" s="146"/>
      <c r="H670" s="7"/>
      <c r="I670" s="7"/>
    </row>
    <row r="671" spans="2:9" ht="13.2">
      <c r="B671" s="6"/>
      <c r="C671" s="6"/>
      <c r="D671" s="6"/>
      <c r="E671" s="6"/>
      <c r="F671" s="6"/>
      <c r="G671" s="146"/>
      <c r="H671" s="7"/>
      <c r="I671" s="7"/>
    </row>
    <row r="672" spans="2:9" ht="13.2">
      <c r="B672" s="6"/>
      <c r="C672" s="6"/>
      <c r="D672" s="6"/>
      <c r="E672" s="6"/>
      <c r="F672" s="6"/>
      <c r="G672" s="146"/>
      <c r="H672" s="7"/>
      <c r="I672" s="7"/>
    </row>
    <row r="673" spans="2:9" ht="13.2">
      <c r="B673" s="6"/>
      <c r="C673" s="6"/>
      <c r="D673" s="6"/>
      <c r="E673" s="6"/>
      <c r="F673" s="6"/>
      <c r="G673" s="146"/>
      <c r="H673" s="7"/>
      <c r="I673" s="7"/>
    </row>
    <row r="674" spans="2:9" ht="13.2">
      <c r="B674" s="6"/>
      <c r="C674" s="6"/>
      <c r="D674" s="6"/>
      <c r="E674" s="6"/>
      <c r="F674" s="6"/>
      <c r="G674" s="146"/>
      <c r="H674" s="7"/>
      <c r="I674" s="7"/>
    </row>
    <row r="675" spans="2:9" ht="13.2">
      <c r="B675" s="6"/>
      <c r="C675" s="6"/>
      <c r="D675" s="6"/>
      <c r="E675" s="6"/>
      <c r="F675" s="6"/>
      <c r="G675" s="146"/>
      <c r="H675" s="7"/>
      <c r="I675" s="7"/>
    </row>
    <row r="676" spans="2:9" ht="13.2">
      <c r="B676" s="6"/>
      <c r="C676" s="6"/>
      <c r="D676" s="6"/>
      <c r="E676" s="6"/>
      <c r="F676" s="6"/>
      <c r="G676" s="146"/>
      <c r="H676" s="7"/>
      <c r="I676" s="7"/>
    </row>
    <row r="677" spans="2:9" ht="13.2">
      <c r="B677" s="6"/>
      <c r="C677" s="6"/>
      <c r="D677" s="6"/>
      <c r="E677" s="6"/>
      <c r="F677" s="6"/>
      <c r="G677" s="146"/>
      <c r="H677" s="7"/>
      <c r="I677" s="7"/>
    </row>
    <row r="678" spans="2:9" ht="13.2">
      <c r="B678" s="6"/>
      <c r="C678" s="6"/>
      <c r="D678" s="6"/>
      <c r="E678" s="6"/>
      <c r="F678" s="6"/>
      <c r="G678" s="146"/>
      <c r="H678" s="7"/>
      <c r="I678" s="7"/>
    </row>
    <row r="679" spans="2:9" ht="13.2">
      <c r="B679" s="6"/>
      <c r="C679" s="6"/>
      <c r="D679" s="6"/>
      <c r="E679" s="6"/>
      <c r="F679" s="6"/>
      <c r="G679" s="146"/>
      <c r="H679" s="7"/>
      <c r="I679" s="7"/>
    </row>
    <row r="680" spans="2:9" ht="13.2">
      <c r="B680" s="6"/>
      <c r="C680" s="6"/>
      <c r="D680" s="6"/>
      <c r="E680" s="6"/>
      <c r="F680" s="6"/>
      <c r="G680" s="146"/>
      <c r="H680" s="7"/>
      <c r="I680" s="7"/>
    </row>
    <row r="681" spans="2:9" ht="13.2">
      <c r="B681" s="6"/>
      <c r="C681" s="6"/>
      <c r="D681" s="6"/>
      <c r="E681" s="6"/>
      <c r="F681" s="6"/>
      <c r="G681" s="146"/>
      <c r="H681" s="7"/>
      <c r="I681" s="7"/>
    </row>
    <row r="682" spans="2:9" ht="13.2">
      <c r="B682" s="6"/>
      <c r="C682" s="6"/>
      <c r="D682" s="6"/>
      <c r="E682" s="6"/>
      <c r="F682" s="6"/>
      <c r="G682" s="146"/>
      <c r="H682" s="7"/>
      <c r="I682" s="7"/>
    </row>
    <row r="683" spans="2:9" ht="13.2">
      <c r="B683" s="6"/>
      <c r="C683" s="6"/>
      <c r="D683" s="6"/>
      <c r="E683" s="6"/>
      <c r="F683" s="6"/>
      <c r="G683" s="146"/>
      <c r="H683" s="7"/>
      <c r="I683" s="7"/>
    </row>
    <row r="684" spans="2:9" ht="13.2">
      <c r="B684" s="6"/>
      <c r="C684" s="6"/>
      <c r="D684" s="6"/>
      <c r="E684" s="6"/>
      <c r="F684" s="6"/>
      <c r="G684" s="146"/>
      <c r="H684" s="7"/>
      <c r="I684" s="7"/>
    </row>
    <row r="685" spans="2:9" ht="13.2">
      <c r="B685" s="6"/>
      <c r="C685" s="6"/>
      <c r="D685" s="6"/>
      <c r="E685" s="6"/>
      <c r="F685" s="6"/>
      <c r="G685" s="146"/>
      <c r="H685" s="7"/>
      <c r="I685" s="7"/>
    </row>
    <row r="686" spans="2:9" ht="13.2">
      <c r="B686" s="6"/>
      <c r="C686" s="6"/>
      <c r="D686" s="6"/>
      <c r="E686" s="6"/>
      <c r="F686" s="6"/>
      <c r="G686" s="146"/>
      <c r="H686" s="7"/>
      <c r="I686" s="7"/>
    </row>
    <row r="687" spans="2:9" ht="13.2">
      <c r="B687" s="6"/>
      <c r="C687" s="6"/>
      <c r="D687" s="6"/>
      <c r="E687" s="6"/>
      <c r="F687" s="6"/>
      <c r="G687" s="146"/>
      <c r="H687" s="7"/>
      <c r="I687" s="7"/>
    </row>
    <row r="688" spans="2:9" ht="13.2">
      <c r="B688" s="6"/>
      <c r="C688" s="6"/>
      <c r="D688" s="6"/>
      <c r="E688" s="6"/>
      <c r="F688" s="6"/>
      <c r="G688" s="146"/>
      <c r="H688" s="7"/>
      <c r="I688" s="7"/>
    </row>
    <row r="689" spans="2:9" ht="13.2">
      <c r="B689" s="6"/>
      <c r="C689" s="6"/>
      <c r="D689" s="6"/>
      <c r="E689" s="6"/>
      <c r="F689" s="6"/>
      <c r="G689" s="146"/>
      <c r="H689" s="7"/>
      <c r="I689" s="7"/>
    </row>
    <row r="690" spans="2:9" ht="13.2">
      <c r="B690" s="6"/>
      <c r="C690" s="6"/>
      <c r="D690" s="6"/>
      <c r="E690" s="6"/>
      <c r="F690" s="6"/>
      <c r="G690" s="146"/>
      <c r="H690" s="7"/>
      <c r="I690" s="7"/>
    </row>
    <row r="691" spans="2:9" ht="13.2">
      <c r="B691" s="6"/>
      <c r="C691" s="6"/>
      <c r="D691" s="6"/>
      <c r="E691" s="6"/>
      <c r="F691" s="6"/>
      <c r="G691" s="146"/>
      <c r="H691" s="7"/>
      <c r="I691" s="7"/>
    </row>
    <row r="692" spans="2:9" ht="13.2">
      <c r="B692" s="6"/>
      <c r="C692" s="6"/>
      <c r="D692" s="6"/>
      <c r="E692" s="6"/>
      <c r="F692" s="6"/>
      <c r="G692" s="146"/>
      <c r="H692" s="7"/>
      <c r="I692" s="7"/>
    </row>
    <row r="693" spans="2:9" ht="13.2">
      <c r="B693" s="6"/>
      <c r="C693" s="6"/>
      <c r="D693" s="6"/>
      <c r="E693" s="6"/>
      <c r="F693" s="6"/>
      <c r="G693" s="146"/>
      <c r="H693" s="7"/>
      <c r="I693" s="7"/>
    </row>
    <row r="694" spans="2:9" ht="13.2">
      <c r="B694" s="6"/>
      <c r="C694" s="6"/>
      <c r="D694" s="6"/>
      <c r="E694" s="6"/>
      <c r="F694" s="6"/>
      <c r="G694" s="146"/>
      <c r="H694" s="7"/>
      <c r="I694" s="7"/>
    </row>
    <row r="695" spans="2:9" ht="13.2">
      <c r="B695" s="6"/>
      <c r="C695" s="6"/>
      <c r="D695" s="6"/>
      <c r="E695" s="6"/>
      <c r="F695" s="6"/>
      <c r="G695" s="146"/>
      <c r="H695" s="7"/>
      <c r="I695" s="7"/>
    </row>
    <row r="696" spans="2:9" ht="13.2">
      <c r="B696" s="6"/>
      <c r="C696" s="6"/>
      <c r="D696" s="6"/>
      <c r="E696" s="6"/>
      <c r="F696" s="6"/>
      <c r="G696" s="146"/>
      <c r="H696" s="7"/>
      <c r="I696" s="7"/>
    </row>
    <row r="697" spans="2:9" ht="13.2">
      <c r="B697" s="6"/>
      <c r="C697" s="6"/>
      <c r="D697" s="6"/>
      <c r="E697" s="6"/>
      <c r="F697" s="6"/>
      <c r="G697" s="146"/>
      <c r="H697" s="7"/>
      <c r="I697" s="7"/>
    </row>
    <row r="698" spans="2:9" ht="13.2">
      <c r="B698" s="6"/>
      <c r="C698" s="6"/>
      <c r="D698" s="6"/>
      <c r="E698" s="6"/>
      <c r="F698" s="6"/>
      <c r="G698" s="146"/>
      <c r="H698" s="7"/>
      <c r="I698" s="7"/>
    </row>
    <row r="699" spans="2:9" ht="13.2">
      <c r="B699" s="6"/>
      <c r="C699" s="6"/>
      <c r="D699" s="6"/>
      <c r="E699" s="6"/>
      <c r="F699" s="6"/>
      <c r="G699" s="146"/>
      <c r="H699" s="7"/>
      <c r="I699" s="7"/>
    </row>
    <row r="700" spans="2:9" ht="13.2">
      <c r="B700" s="6"/>
      <c r="C700" s="6"/>
      <c r="D700" s="6"/>
      <c r="E700" s="6"/>
      <c r="F700" s="6"/>
      <c r="G700" s="146"/>
      <c r="H700" s="7"/>
      <c r="I700" s="7"/>
    </row>
    <row r="701" spans="2:9" ht="13.2">
      <c r="B701" s="6"/>
      <c r="C701" s="6"/>
      <c r="D701" s="6"/>
      <c r="E701" s="6"/>
      <c r="F701" s="6"/>
      <c r="G701" s="146"/>
      <c r="H701" s="7"/>
      <c r="I701" s="7"/>
    </row>
    <row r="702" spans="2:9" ht="13.2">
      <c r="B702" s="6"/>
      <c r="C702" s="6"/>
      <c r="D702" s="6"/>
      <c r="E702" s="6"/>
      <c r="F702" s="6"/>
      <c r="G702" s="146"/>
      <c r="H702" s="7"/>
      <c r="I702" s="7"/>
    </row>
    <row r="703" spans="2:9" ht="13.2">
      <c r="B703" s="6"/>
      <c r="C703" s="6"/>
      <c r="D703" s="6"/>
      <c r="E703" s="6"/>
      <c r="F703" s="6"/>
      <c r="G703" s="146"/>
      <c r="H703" s="7"/>
      <c r="I703" s="7"/>
    </row>
    <row r="704" spans="2:9" ht="13.2">
      <c r="B704" s="6"/>
      <c r="C704" s="6"/>
      <c r="D704" s="6"/>
      <c r="E704" s="6"/>
      <c r="F704" s="6"/>
      <c r="G704" s="146"/>
      <c r="H704" s="7"/>
      <c r="I704" s="7"/>
    </row>
    <row r="705" spans="2:9" ht="13.2">
      <c r="B705" s="6"/>
      <c r="C705" s="6"/>
      <c r="D705" s="6"/>
      <c r="E705" s="6"/>
      <c r="F705" s="6"/>
      <c r="G705" s="146"/>
      <c r="H705" s="7"/>
      <c r="I705" s="7"/>
    </row>
    <row r="706" spans="2:9" ht="13.2">
      <c r="B706" s="6"/>
      <c r="C706" s="6"/>
      <c r="D706" s="6"/>
      <c r="E706" s="6"/>
      <c r="F706" s="6"/>
      <c r="G706" s="146"/>
      <c r="H706" s="7"/>
      <c r="I706" s="7"/>
    </row>
    <row r="707" spans="2:9" ht="13.2">
      <c r="B707" s="6"/>
      <c r="C707" s="6"/>
      <c r="D707" s="6"/>
      <c r="E707" s="6"/>
      <c r="F707" s="6"/>
      <c r="G707" s="146"/>
      <c r="H707" s="7"/>
      <c r="I707" s="7"/>
    </row>
    <row r="708" spans="2:9" ht="13.2">
      <c r="B708" s="6"/>
      <c r="C708" s="6"/>
      <c r="D708" s="6"/>
      <c r="E708" s="6"/>
      <c r="F708" s="6"/>
      <c r="G708" s="146"/>
      <c r="H708" s="7"/>
      <c r="I708" s="7"/>
    </row>
    <row r="709" spans="2:9" ht="13.2">
      <c r="B709" s="6"/>
      <c r="C709" s="6"/>
      <c r="D709" s="6"/>
      <c r="E709" s="6"/>
      <c r="F709" s="6"/>
      <c r="G709" s="146"/>
      <c r="H709" s="7"/>
      <c r="I709" s="7"/>
    </row>
    <row r="710" spans="2:9" ht="13.2">
      <c r="B710" s="6"/>
      <c r="C710" s="6"/>
      <c r="D710" s="6"/>
      <c r="E710" s="6"/>
      <c r="F710" s="6"/>
      <c r="G710" s="146"/>
      <c r="H710" s="7"/>
      <c r="I710" s="7"/>
    </row>
    <row r="711" spans="2:9" ht="13.2">
      <c r="B711" s="6"/>
      <c r="C711" s="6"/>
      <c r="D711" s="6"/>
      <c r="E711" s="6"/>
      <c r="F711" s="6"/>
      <c r="G711" s="146"/>
      <c r="H711" s="7"/>
      <c r="I711" s="7"/>
    </row>
    <row r="712" spans="2:9" ht="13.2">
      <c r="B712" s="6"/>
      <c r="C712" s="6"/>
      <c r="D712" s="6"/>
      <c r="E712" s="6"/>
      <c r="F712" s="6"/>
      <c r="G712" s="146"/>
      <c r="H712" s="7"/>
      <c r="I712" s="7"/>
    </row>
    <row r="713" spans="2:9" ht="13.2">
      <c r="B713" s="6"/>
      <c r="C713" s="6"/>
      <c r="D713" s="6"/>
      <c r="E713" s="6"/>
      <c r="F713" s="6"/>
      <c r="G713" s="146"/>
      <c r="H713" s="7"/>
      <c r="I713" s="7"/>
    </row>
    <row r="714" spans="2:9" ht="13.2">
      <c r="B714" s="6"/>
      <c r="C714" s="6"/>
      <c r="D714" s="6"/>
      <c r="E714" s="6"/>
      <c r="F714" s="6"/>
      <c r="G714" s="146"/>
      <c r="H714" s="7"/>
      <c r="I714" s="7"/>
    </row>
    <row r="715" spans="2:9" ht="13.2">
      <c r="B715" s="6"/>
      <c r="C715" s="6"/>
      <c r="D715" s="6"/>
      <c r="E715" s="6"/>
      <c r="F715" s="6"/>
      <c r="G715" s="146"/>
      <c r="H715" s="7"/>
      <c r="I715" s="7"/>
    </row>
    <row r="716" spans="2:9" ht="13.2">
      <c r="B716" s="6"/>
      <c r="C716" s="6"/>
      <c r="D716" s="6"/>
      <c r="E716" s="6"/>
      <c r="F716" s="6"/>
      <c r="G716" s="146"/>
      <c r="H716" s="7"/>
      <c r="I716" s="7"/>
    </row>
    <row r="717" spans="2:9" ht="13.2">
      <c r="B717" s="6"/>
      <c r="C717" s="6"/>
      <c r="D717" s="6"/>
      <c r="E717" s="6"/>
      <c r="F717" s="6"/>
      <c r="G717" s="146"/>
      <c r="H717" s="7"/>
      <c r="I717" s="7"/>
    </row>
    <row r="718" spans="2:9" ht="13.2">
      <c r="B718" s="6"/>
      <c r="C718" s="6"/>
      <c r="D718" s="6"/>
      <c r="E718" s="6"/>
      <c r="F718" s="6"/>
      <c r="G718" s="146"/>
      <c r="H718" s="7"/>
      <c r="I718" s="7"/>
    </row>
    <row r="719" spans="2:9" ht="13.2">
      <c r="B719" s="6"/>
      <c r="C719" s="6"/>
      <c r="D719" s="6"/>
      <c r="E719" s="6"/>
      <c r="F719" s="6"/>
      <c r="G719" s="146"/>
      <c r="H719" s="7"/>
      <c r="I719" s="7"/>
    </row>
    <row r="720" spans="2:9" ht="13.2">
      <c r="B720" s="6"/>
      <c r="C720" s="6"/>
      <c r="D720" s="6"/>
      <c r="E720" s="6"/>
      <c r="F720" s="6"/>
      <c r="G720" s="146"/>
      <c r="H720" s="7"/>
      <c r="I720" s="7"/>
    </row>
    <row r="721" spans="2:9" ht="13.2">
      <c r="B721" s="6"/>
      <c r="C721" s="6"/>
      <c r="D721" s="6"/>
      <c r="E721" s="6"/>
      <c r="F721" s="6"/>
      <c r="G721" s="146"/>
      <c r="H721" s="7"/>
      <c r="I721" s="7"/>
    </row>
    <row r="722" spans="2:9" ht="13.2">
      <c r="B722" s="6"/>
      <c r="C722" s="6"/>
      <c r="D722" s="6"/>
      <c r="E722" s="6"/>
      <c r="F722" s="6"/>
      <c r="G722" s="146"/>
      <c r="H722" s="7"/>
      <c r="I722" s="7"/>
    </row>
    <row r="723" spans="2:9" ht="13.2">
      <c r="B723" s="6"/>
      <c r="C723" s="6"/>
      <c r="D723" s="6"/>
      <c r="E723" s="6"/>
      <c r="F723" s="6"/>
      <c r="G723" s="146"/>
      <c r="H723" s="7"/>
      <c r="I723" s="7"/>
    </row>
    <row r="724" spans="2:9" ht="13.2">
      <c r="B724" s="6"/>
      <c r="C724" s="6"/>
      <c r="D724" s="6"/>
      <c r="E724" s="6"/>
      <c r="F724" s="6"/>
      <c r="G724" s="146"/>
      <c r="H724" s="7"/>
      <c r="I724" s="7"/>
    </row>
    <row r="725" spans="2:9" ht="13.2">
      <c r="B725" s="6"/>
      <c r="C725" s="6"/>
      <c r="D725" s="6"/>
      <c r="E725" s="6"/>
      <c r="F725" s="6"/>
      <c r="G725" s="146"/>
      <c r="H725" s="7"/>
      <c r="I725" s="7"/>
    </row>
    <row r="726" spans="2:9" ht="13.2">
      <c r="B726" s="6"/>
      <c r="C726" s="6"/>
      <c r="D726" s="6"/>
      <c r="E726" s="6"/>
      <c r="F726" s="6"/>
      <c r="G726" s="146"/>
      <c r="H726" s="7"/>
      <c r="I726" s="7"/>
    </row>
    <row r="727" spans="2:9" ht="13.2">
      <c r="B727" s="6"/>
      <c r="C727" s="6"/>
      <c r="D727" s="6"/>
      <c r="E727" s="6"/>
      <c r="F727" s="6"/>
      <c r="G727" s="146"/>
      <c r="H727" s="7"/>
      <c r="I727" s="7"/>
    </row>
    <row r="728" spans="2:9" ht="13.2">
      <c r="G728" s="5"/>
      <c r="H728" s="7"/>
      <c r="I728" s="7"/>
    </row>
    <row r="729" spans="2:9" ht="13.2">
      <c r="G729" s="5"/>
      <c r="H729" s="7"/>
      <c r="I729" s="7"/>
    </row>
    <row r="730" spans="2:9" ht="13.2">
      <c r="G730" s="5"/>
      <c r="H730" s="7"/>
      <c r="I730" s="7"/>
    </row>
    <row r="731" spans="2:9" ht="13.2">
      <c r="G731" s="5"/>
      <c r="H731" s="7"/>
      <c r="I731" s="7"/>
    </row>
    <row r="732" spans="2:9" ht="13.2">
      <c r="G732" s="5"/>
      <c r="H732" s="7"/>
      <c r="I732" s="7"/>
    </row>
    <row r="733" spans="2:9" ht="13.2">
      <c r="G733" s="5"/>
      <c r="H733" s="7"/>
      <c r="I733" s="7"/>
    </row>
    <row r="734" spans="2:9" ht="13.2">
      <c r="G734" s="5"/>
      <c r="H734" s="7"/>
      <c r="I734" s="7"/>
    </row>
    <row r="735" spans="2:9" ht="13.2">
      <c r="G735" s="5"/>
      <c r="H735" s="7"/>
      <c r="I735" s="7"/>
    </row>
    <row r="736" spans="2:9" ht="13.2">
      <c r="B736" s="8"/>
      <c r="C736" s="8"/>
      <c r="D736" s="8"/>
      <c r="G736" s="5"/>
      <c r="H736" s="7"/>
      <c r="I736" s="7"/>
    </row>
    <row r="737" spans="7:9" ht="13.2">
      <c r="G737" s="5"/>
      <c r="H737" s="7"/>
      <c r="I737" s="7"/>
    </row>
    <row r="738" spans="7:9" ht="13.2">
      <c r="G738" s="5"/>
      <c r="H738" s="7"/>
      <c r="I738" s="7"/>
    </row>
    <row r="739" spans="7:9" ht="13.2">
      <c r="G739" s="5"/>
      <c r="H739" s="7"/>
      <c r="I739" s="7"/>
    </row>
    <row r="740" spans="7:9" ht="13.2">
      <c r="G740" s="5"/>
      <c r="H740" s="7"/>
      <c r="I740" s="7"/>
    </row>
    <row r="741" spans="7:9" ht="13.2">
      <c r="G741" s="5"/>
      <c r="H741" s="7"/>
      <c r="I741" s="7"/>
    </row>
    <row r="742" spans="7:9" ht="13.2">
      <c r="G742" s="5"/>
      <c r="H742" s="7"/>
      <c r="I742" s="7"/>
    </row>
    <row r="743" spans="7:9" ht="13.2">
      <c r="G743" s="5"/>
      <c r="H743" s="7"/>
      <c r="I743" s="7"/>
    </row>
    <row r="744" spans="7:9" ht="13.2">
      <c r="G744" s="5"/>
      <c r="H744" s="7"/>
      <c r="I744" s="7"/>
    </row>
    <row r="745" spans="7:9" ht="13.2">
      <c r="G745" s="5"/>
      <c r="H745" s="7"/>
      <c r="I745" s="7"/>
    </row>
    <row r="746" spans="7:9" ht="13.2">
      <c r="G746" s="5"/>
      <c r="H746" s="7"/>
      <c r="I746" s="7"/>
    </row>
    <row r="747" spans="7:9" ht="13.2">
      <c r="G747" s="5"/>
      <c r="H747" s="7"/>
      <c r="I747" s="7"/>
    </row>
    <row r="748" spans="7:9" ht="13.2">
      <c r="G748" s="5"/>
      <c r="H748" s="7"/>
      <c r="I748" s="7"/>
    </row>
    <row r="749" spans="7:9" ht="13.2">
      <c r="G749" s="5"/>
      <c r="H749" s="7"/>
      <c r="I749" s="7"/>
    </row>
    <row r="750" spans="7:9" ht="13.2">
      <c r="G750" s="5"/>
      <c r="H750" s="7"/>
      <c r="I750" s="7"/>
    </row>
    <row r="751" spans="7:9" ht="13.2">
      <c r="G751" s="5"/>
      <c r="H751" s="7"/>
      <c r="I751" s="7"/>
    </row>
    <row r="752" spans="7:9" ht="13.2">
      <c r="G752" s="5"/>
      <c r="H752" s="7"/>
      <c r="I752" s="7"/>
    </row>
    <row r="753" spans="7:9" ht="13.2">
      <c r="G753" s="5"/>
      <c r="H753" s="7"/>
      <c r="I753" s="7"/>
    </row>
    <row r="754" spans="7:9" ht="13.2">
      <c r="G754" s="5"/>
      <c r="H754" s="7"/>
      <c r="I754" s="7"/>
    </row>
    <row r="755" spans="7:9" ht="13.2">
      <c r="G755" s="5"/>
      <c r="H755" s="7"/>
      <c r="I755" s="7"/>
    </row>
    <row r="756" spans="7:9" ht="13.2">
      <c r="G756" s="5"/>
      <c r="H756" s="7"/>
      <c r="I756" s="7"/>
    </row>
    <row r="757" spans="7:9" ht="13.2">
      <c r="G757" s="5"/>
      <c r="H757" s="7"/>
      <c r="I757" s="7"/>
    </row>
    <row r="758" spans="7:9" ht="13.2">
      <c r="G758" s="5"/>
      <c r="H758" s="7"/>
      <c r="I758" s="7"/>
    </row>
    <row r="759" spans="7:9" ht="13.2">
      <c r="G759" s="5"/>
      <c r="H759" s="7"/>
      <c r="I759" s="7"/>
    </row>
    <row r="760" spans="7:9" ht="13.2">
      <c r="G760" s="5"/>
      <c r="H760" s="7"/>
      <c r="I760" s="7"/>
    </row>
    <row r="761" spans="7:9" ht="13.2">
      <c r="G761" s="5"/>
      <c r="H761" s="7"/>
      <c r="I761" s="7"/>
    </row>
    <row r="762" spans="7:9" ht="13.2">
      <c r="G762" s="5"/>
      <c r="H762" s="7"/>
      <c r="I762" s="7"/>
    </row>
    <row r="763" spans="7:9" ht="13.2">
      <c r="G763" s="5"/>
      <c r="H763" s="7"/>
      <c r="I763" s="7"/>
    </row>
    <row r="764" spans="7:9" ht="13.2">
      <c r="G764" s="5"/>
      <c r="H764" s="7"/>
      <c r="I764" s="7"/>
    </row>
    <row r="765" spans="7:9" ht="13.2">
      <c r="G765" s="5"/>
      <c r="H765" s="7"/>
      <c r="I765" s="7"/>
    </row>
    <row r="766" spans="7:9" ht="13.2">
      <c r="G766" s="5"/>
      <c r="H766" s="7"/>
      <c r="I766" s="7"/>
    </row>
    <row r="767" spans="7:9" ht="13.2">
      <c r="G767" s="5"/>
      <c r="H767" s="7"/>
      <c r="I767" s="7"/>
    </row>
    <row r="768" spans="7:9" ht="13.2">
      <c r="G768" s="5"/>
      <c r="H768" s="7"/>
      <c r="I768" s="7"/>
    </row>
    <row r="769" spans="7:9" ht="13.2">
      <c r="G769" s="5"/>
      <c r="H769" s="7"/>
      <c r="I769" s="7"/>
    </row>
    <row r="770" spans="7:9" ht="13.2">
      <c r="G770" s="5"/>
      <c r="H770" s="7"/>
      <c r="I770" s="7"/>
    </row>
    <row r="771" spans="7:9" ht="13.2">
      <c r="G771" s="5"/>
      <c r="H771" s="7"/>
      <c r="I771" s="7"/>
    </row>
    <row r="772" spans="7:9" ht="13.2">
      <c r="G772" s="5"/>
      <c r="H772" s="7"/>
      <c r="I772" s="7"/>
    </row>
    <row r="773" spans="7:9" ht="13.2">
      <c r="G773" s="5"/>
      <c r="H773" s="7"/>
      <c r="I773" s="7"/>
    </row>
    <row r="774" spans="7:9" ht="13.2">
      <c r="G774" s="5"/>
      <c r="H774" s="7"/>
      <c r="I774" s="7"/>
    </row>
    <row r="775" spans="7:9" ht="13.2">
      <c r="G775" s="5"/>
      <c r="H775" s="7"/>
      <c r="I775" s="7"/>
    </row>
    <row r="776" spans="7:9" ht="13.2">
      <c r="G776" s="5"/>
      <c r="H776" s="7"/>
      <c r="I776" s="7"/>
    </row>
    <row r="777" spans="7:9" ht="13.2">
      <c r="G777" s="5"/>
      <c r="H777" s="7"/>
      <c r="I777" s="7"/>
    </row>
    <row r="778" spans="7:9" ht="13.2">
      <c r="G778" s="5"/>
      <c r="H778" s="7"/>
      <c r="I778" s="7"/>
    </row>
    <row r="779" spans="7:9" ht="13.2">
      <c r="G779" s="5"/>
      <c r="H779" s="7"/>
      <c r="I779" s="7"/>
    </row>
    <row r="780" spans="7:9" ht="13.2">
      <c r="G780" s="5"/>
      <c r="H780" s="7"/>
      <c r="I780" s="7"/>
    </row>
    <row r="781" spans="7:9" ht="13.2">
      <c r="G781" s="5"/>
      <c r="H781" s="7"/>
      <c r="I781" s="7"/>
    </row>
    <row r="782" spans="7:9" ht="13.2">
      <c r="G782" s="5"/>
      <c r="H782" s="7"/>
      <c r="I782" s="7"/>
    </row>
    <row r="783" spans="7:9" ht="13.2">
      <c r="G783" s="5"/>
      <c r="H783" s="7"/>
      <c r="I783" s="7"/>
    </row>
    <row r="784" spans="7:9" ht="13.2">
      <c r="G784" s="5"/>
      <c r="H784" s="7"/>
      <c r="I784" s="7"/>
    </row>
    <row r="785" spans="7:9" ht="13.2">
      <c r="G785" s="5"/>
      <c r="H785" s="7"/>
      <c r="I785" s="7"/>
    </row>
    <row r="786" spans="7:9" ht="13.2">
      <c r="G786" s="5"/>
      <c r="H786" s="7"/>
      <c r="I786" s="7"/>
    </row>
    <row r="787" spans="7:9" ht="13.2">
      <c r="G787" s="5"/>
      <c r="H787" s="7"/>
      <c r="I787" s="7"/>
    </row>
    <row r="788" spans="7:9" ht="13.2">
      <c r="G788" s="5"/>
      <c r="H788" s="7"/>
      <c r="I788" s="7"/>
    </row>
    <row r="789" spans="7:9" ht="13.2">
      <c r="G789" s="5"/>
      <c r="H789" s="7"/>
      <c r="I789" s="7"/>
    </row>
    <row r="790" spans="7:9" ht="13.2">
      <c r="G790" s="5"/>
      <c r="H790" s="7"/>
      <c r="I790" s="7"/>
    </row>
    <row r="791" spans="7:9" ht="13.2">
      <c r="G791" s="5"/>
      <c r="H791" s="7"/>
      <c r="I791" s="7"/>
    </row>
    <row r="792" spans="7:9" ht="13.2">
      <c r="G792" s="5"/>
      <c r="H792" s="7"/>
      <c r="I792" s="7"/>
    </row>
    <row r="793" spans="7:9" ht="13.2">
      <c r="G793" s="5"/>
      <c r="H793" s="7"/>
      <c r="I793" s="7"/>
    </row>
    <row r="794" spans="7:9" ht="13.2">
      <c r="G794" s="5"/>
      <c r="H794" s="7"/>
      <c r="I794" s="7"/>
    </row>
    <row r="795" spans="7:9" ht="13.2">
      <c r="G795" s="5"/>
      <c r="H795" s="7"/>
      <c r="I795" s="7"/>
    </row>
    <row r="796" spans="7:9" ht="13.2">
      <c r="G796" s="5"/>
      <c r="H796" s="7"/>
      <c r="I796" s="7"/>
    </row>
    <row r="797" spans="7:9" ht="13.2">
      <c r="G797" s="5"/>
      <c r="H797" s="7"/>
      <c r="I797" s="7"/>
    </row>
    <row r="798" spans="7:9" ht="13.2">
      <c r="G798" s="5"/>
      <c r="H798" s="7"/>
      <c r="I798" s="7"/>
    </row>
    <row r="799" spans="7:9" ht="13.2">
      <c r="G799" s="5"/>
      <c r="H799" s="7"/>
      <c r="I799" s="7"/>
    </row>
    <row r="800" spans="7:9" ht="13.2">
      <c r="G800" s="5"/>
      <c r="H800" s="7"/>
      <c r="I800" s="7"/>
    </row>
    <row r="801" spans="7:9" ht="13.2">
      <c r="G801" s="5"/>
      <c r="H801" s="7"/>
      <c r="I801" s="7"/>
    </row>
    <row r="802" spans="7:9" ht="13.2">
      <c r="G802" s="5"/>
      <c r="H802" s="7"/>
      <c r="I802" s="7"/>
    </row>
    <row r="803" spans="7:9" ht="13.2">
      <c r="G803" s="5"/>
      <c r="H803" s="7"/>
      <c r="I803" s="7"/>
    </row>
    <row r="804" spans="7:9" ht="13.2">
      <c r="G804" s="5"/>
      <c r="H804" s="7"/>
      <c r="I804" s="7"/>
    </row>
    <row r="805" spans="7:9" ht="13.2">
      <c r="G805" s="5"/>
      <c r="H805" s="7"/>
      <c r="I805" s="7"/>
    </row>
    <row r="806" spans="7:9" ht="13.2">
      <c r="G806" s="5"/>
      <c r="H806" s="7"/>
      <c r="I806" s="7"/>
    </row>
    <row r="807" spans="7:9" ht="13.2">
      <c r="G807" s="5"/>
      <c r="H807" s="7"/>
      <c r="I807" s="7"/>
    </row>
    <row r="808" spans="7:9" ht="13.2">
      <c r="G808" s="5"/>
      <c r="H808" s="7"/>
      <c r="I808" s="7"/>
    </row>
    <row r="809" spans="7:9" ht="13.2">
      <c r="G809" s="5"/>
      <c r="H809" s="7"/>
      <c r="I809" s="7"/>
    </row>
    <row r="810" spans="7:9" ht="13.2">
      <c r="G810" s="5"/>
      <c r="H810" s="7"/>
      <c r="I810" s="7"/>
    </row>
    <row r="811" spans="7:9" ht="13.2">
      <c r="G811" s="5"/>
      <c r="H811" s="7"/>
      <c r="I811" s="7"/>
    </row>
    <row r="812" spans="7:9" ht="13.2">
      <c r="G812" s="5"/>
      <c r="H812" s="7"/>
      <c r="I812" s="7"/>
    </row>
    <row r="813" spans="7:9" ht="13.2">
      <c r="G813" s="5"/>
      <c r="H813" s="7"/>
      <c r="I813" s="7"/>
    </row>
    <row r="814" spans="7:9" ht="13.2">
      <c r="G814" s="5"/>
      <c r="H814" s="7"/>
      <c r="I814" s="7"/>
    </row>
    <row r="815" spans="7:9" ht="13.2">
      <c r="G815" s="5"/>
      <c r="H815" s="7"/>
      <c r="I815" s="7"/>
    </row>
    <row r="816" spans="7:9" ht="13.2">
      <c r="G816" s="5"/>
      <c r="H816" s="7"/>
      <c r="I816" s="7"/>
    </row>
    <row r="817" spans="7:9" ht="13.2">
      <c r="G817" s="5"/>
      <c r="H817" s="7"/>
      <c r="I817" s="7"/>
    </row>
    <row r="818" spans="7:9" ht="13.2">
      <c r="G818" s="5"/>
      <c r="H818" s="7"/>
      <c r="I818" s="7"/>
    </row>
    <row r="819" spans="7:9" ht="13.2">
      <c r="G819" s="5"/>
      <c r="H819" s="7"/>
      <c r="I819" s="7"/>
    </row>
    <row r="820" spans="7:9" ht="13.2">
      <c r="G820" s="5"/>
      <c r="H820" s="7"/>
      <c r="I820" s="7"/>
    </row>
    <row r="821" spans="7:9" ht="13.2">
      <c r="G821" s="5"/>
      <c r="H821" s="7"/>
      <c r="I821" s="7"/>
    </row>
    <row r="822" spans="7:9" ht="13.2">
      <c r="G822" s="5"/>
      <c r="H822" s="7"/>
      <c r="I822" s="7"/>
    </row>
    <row r="823" spans="7:9" ht="13.2">
      <c r="G823" s="5"/>
      <c r="H823" s="7"/>
      <c r="I823" s="7"/>
    </row>
    <row r="824" spans="7:9" ht="13.2">
      <c r="G824" s="5"/>
      <c r="H824" s="7"/>
      <c r="I824" s="7"/>
    </row>
    <row r="825" spans="7:9" ht="13.2">
      <c r="G825" s="5"/>
      <c r="H825" s="7"/>
      <c r="I825" s="7"/>
    </row>
    <row r="826" spans="7:9" ht="13.2">
      <c r="G826" s="5"/>
      <c r="H826" s="7"/>
      <c r="I826" s="7"/>
    </row>
    <row r="827" spans="7:9" ht="13.2">
      <c r="G827" s="5"/>
      <c r="H827" s="7"/>
      <c r="I827" s="7"/>
    </row>
    <row r="828" spans="7:9" ht="13.2">
      <c r="G828" s="5"/>
      <c r="H828" s="7"/>
      <c r="I828" s="7"/>
    </row>
    <row r="829" spans="7:9" ht="13.2">
      <c r="G829" s="5"/>
      <c r="H829" s="7"/>
      <c r="I829" s="7"/>
    </row>
    <row r="830" spans="7:9" ht="13.2">
      <c r="G830" s="5"/>
      <c r="H830" s="7"/>
      <c r="I830" s="7"/>
    </row>
    <row r="831" spans="7:9" ht="13.2">
      <c r="G831" s="5"/>
      <c r="H831" s="7"/>
      <c r="I831" s="7"/>
    </row>
    <row r="832" spans="7:9" ht="13.2">
      <c r="G832" s="5"/>
      <c r="H832" s="7"/>
      <c r="I832" s="7"/>
    </row>
    <row r="833" spans="7:9" ht="13.2">
      <c r="G833" s="5"/>
      <c r="H833" s="7"/>
      <c r="I833" s="7"/>
    </row>
    <row r="834" spans="7:9" ht="13.2">
      <c r="G834" s="5"/>
      <c r="H834" s="7"/>
      <c r="I834" s="7"/>
    </row>
    <row r="835" spans="7:9" ht="13.2">
      <c r="G835" s="5"/>
      <c r="H835" s="7"/>
      <c r="I835" s="7"/>
    </row>
    <row r="836" spans="7:9" ht="13.2">
      <c r="G836" s="5"/>
      <c r="H836" s="7"/>
      <c r="I836" s="7"/>
    </row>
    <row r="837" spans="7:9" ht="13.2">
      <c r="G837" s="5"/>
      <c r="H837" s="7"/>
      <c r="I837" s="7"/>
    </row>
    <row r="838" spans="7:9" ht="13.2">
      <c r="G838" s="5"/>
      <c r="H838" s="7"/>
      <c r="I838" s="7"/>
    </row>
    <row r="839" spans="7:9" ht="13.2">
      <c r="G839" s="5"/>
      <c r="H839" s="7"/>
      <c r="I839" s="7"/>
    </row>
    <row r="840" spans="7:9" ht="13.2">
      <c r="G840" s="5"/>
      <c r="H840" s="7"/>
      <c r="I840" s="7"/>
    </row>
    <row r="841" spans="7:9" ht="13.2">
      <c r="G841" s="5"/>
      <c r="H841" s="7"/>
      <c r="I841" s="7"/>
    </row>
    <row r="842" spans="7:9" ht="13.2">
      <c r="G842" s="5"/>
      <c r="H842" s="7"/>
      <c r="I842" s="7"/>
    </row>
    <row r="843" spans="7:9" ht="13.2">
      <c r="G843" s="5"/>
      <c r="H843" s="7"/>
      <c r="I843" s="7"/>
    </row>
    <row r="844" spans="7:9" ht="13.2">
      <c r="G844" s="5"/>
      <c r="H844" s="7"/>
      <c r="I844" s="7"/>
    </row>
    <row r="845" spans="7:9" ht="13.2">
      <c r="G845" s="5"/>
      <c r="H845" s="7"/>
      <c r="I845" s="7"/>
    </row>
    <row r="846" spans="7:9" ht="13.2">
      <c r="G846" s="5"/>
      <c r="H846" s="7"/>
      <c r="I846" s="7"/>
    </row>
    <row r="847" spans="7:9" ht="13.2">
      <c r="G847" s="5"/>
      <c r="H847" s="7"/>
      <c r="I847" s="7"/>
    </row>
    <row r="848" spans="7:9" ht="13.2">
      <c r="G848" s="5"/>
      <c r="H848" s="7"/>
      <c r="I848" s="7"/>
    </row>
    <row r="849" spans="7:9" ht="13.2">
      <c r="G849" s="5"/>
      <c r="H849" s="7"/>
      <c r="I849" s="7"/>
    </row>
    <row r="850" spans="7:9" ht="13.2">
      <c r="G850" s="5"/>
      <c r="H850" s="7"/>
      <c r="I850" s="7"/>
    </row>
    <row r="851" spans="7:9" ht="13.2">
      <c r="G851" s="5"/>
      <c r="H851" s="7"/>
      <c r="I851" s="7"/>
    </row>
    <row r="852" spans="7:9" ht="13.2">
      <c r="G852" s="5"/>
      <c r="H852" s="7"/>
      <c r="I852" s="7"/>
    </row>
    <row r="853" spans="7:9" ht="13.2">
      <c r="G853" s="5"/>
      <c r="H853" s="7"/>
      <c r="I853" s="7"/>
    </row>
    <row r="854" spans="7:9" ht="13.2">
      <c r="G854" s="5"/>
      <c r="H854" s="7"/>
      <c r="I854" s="7"/>
    </row>
    <row r="855" spans="7:9" ht="13.2">
      <c r="G855" s="5"/>
      <c r="H855" s="7"/>
      <c r="I855" s="7"/>
    </row>
    <row r="856" spans="7:9" ht="13.2">
      <c r="G856" s="5"/>
      <c r="H856" s="7"/>
      <c r="I856" s="7"/>
    </row>
    <row r="857" spans="7:9" ht="13.2">
      <c r="G857" s="5"/>
      <c r="H857" s="7"/>
      <c r="I857" s="7"/>
    </row>
    <row r="858" spans="7:9" ht="13.2">
      <c r="G858" s="5"/>
      <c r="H858" s="7"/>
      <c r="I858" s="7"/>
    </row>
    <row r="859" spans="7:9" ht="13.2">
      <c r="G859" s="5"/>
      <c r="H859" s="7"/>
      <c r="I859" s="7"/>
    </row>
    <row r="860" spans="7:9" ht="13.2">
      <c r="G860" s="5"/>
      <c r="H860" s="7"/>
      <c r="I860" s="7"/>
    </row>
    <row r="861" spans="7:9" ht="13.2">
      <c r="G861" s="5"/>
      <c r="H861" s="7"/>
      <c r="I861" s="7"/>
    </row>
    <row r="862" spans="7:9" ht="13.2">
      <c r="G862" s="5"/>
      <c r="H862" s="7"/>
      <c r="I862" s="7"/>
    </row>
    <row r="863" spans="7:9" ht="13.2">
      <c r="G863" s="5"/>
      <c r="H863" s="7"/>
      <c r="I863" s="7"/>
    </row>
    <row r="864" spans="7:9" ht="13.2">
      <c r="G864" s="5"/>
      <c r="H864" s="7"/>
      <c r="I864" s="7"/>
    </row>
    <row r="865" spans="7:9" ht="13.2">
      <c r="G865" s="5"/>
      <c r="H865" s="7"/>
      <c r="I865" s="7"/>
    </row>
    <row r="866" spans="7:9" ht="13.2">
      <c r="G866" s="5"/>
      <c r="H866" s="7"/>
      <c r="I866" s="7"/>
    </row>
    <row r="867" spans="7:9" ht="13.2">
      <c r="G867" s="5"/>
      <c r="H867" s="7"/>
      <c r="I867" s="7"/>
    </row>
    <row r="868" spans="7:9" ht="13.2">
      <c r="G868" s="5"/>
      <c r="H868" s="7"/>
      <c r="I868" s="7"/>
    </row>
    <row r="869" spans="7:9" ht="13.2">
      <c r="G869" s="5"/>
      <c r="H869" s="7"/>
      <c r="I869" s="7"/>
    </row>
    <row r="870" spans="7:9" ht="13.2">
      <c r="G870" s="5"/>
      <c r="H870" s="7"/>
      <c r="I870" s="7"/>
    </row>
    <row r="871" spans="7:9" ht="13.2">
      <c r="G871" s="5"/>
      <c r="H871" s="7"/>
      <c r="I871" s="7"/>
    </row>
    <row r="872" spans="7:9" ht="13.2">
      <c r="G872" s="5"/>
      <c r="H872" s="7"/>
      <c r="I872" s="7"/>
    </row>
    <row r="873" spans="7:9" ht="13.2">
      <c r="G873" s="5"/>
      <c r="H873" s="7"/>
      <c r="I873" s="7"/>
    </row>
    <row r="874" spans="7:9" ht="13.2">
      <c r="G874" s="5"/>
      <c r="H874" s="7"/>
      <c r="I874" s="7"/>
    </row>
    <row r="875" spans="7:9" ht="13.2">
      <c r="G875" s="5"/>
      <c r="H875" s="7"/>
      <c r="I875" s="7"/>
    </row>
    <row r="876" spans="7:9" ht="13.2">
      <c r="G876" s="5"/>
      <c r="H876" s="7"/>
      <c r="I876" s="7"/>
    </row>
    <row r="877" spans="7:9" ht="13.2">
      <c r="G877" s="5"/>
      <c r="H877" s="7"/>
      <c r="I877" s="7"/>
    </row>
    <row r="878" spans="7:9" ht="13.2">
      <c r="G878" s="5"/>
      <c r="H878" s="7"/>
      <c r="I878" s="7"/>
    </row>
    <row r="879" spans="7:9" ht="13.2">
      <c r="G879" s="5"/>
      <c r="H879" s="7"/>
      <c r="I879" s="7"/>
    </row>
    <row r="880" spans="7:9" ht="13.2">
      <c r="G880" s="5"/>
      <c r="H880" s="7"/>
      <c r="I880" s="7"/>
    </row>
    <row r="881" spans="7:9" ht="13.2">
      <c r="G881" s="5"/>
      <c r="H881" s="7"/>
      <c r="I881" s="7"/>
    </row>
    <row r="882" spans="7:9" ht="13.2">
      <c r="G882" s="5"/>
      <c r="H882" s="7"/>
      <c r="I882" s="7"/>
    </row>
    <row r="883" spans="7:9" ht="13.2">
      <c r="G883" s="5"/>
      <c r="H883" s="7"/>
      <c r="I883" s="7"/>
    </row>
    <row r="884" spans="7:9" ht="13.2">
      <c r="G884" s="5"/>
      <c r="H884" s="7"/>
      <c r="I884" s="7"/>
    </row>
    <row r="885" spans="7:9" ht="13.2">
      <c r="G885" s="5"/>
      <c r="H885" s="7"/>
      <c r="I885" s="7"/>
    </row>
    <row r="886" spans="7:9" ht="13.2">
      <c r="G886" s="5"/>
      <c r="H886" s="7"/>
      <c r="I886" s="7"/>
    </row>
    <row r="887" spans="7:9" ht="13.2">
      <c r="G887" s="5"/>
      <c r="H887" s="7"/>
      <c r="I887" s="7"/>
    </row>
    <row r="888" spans="7:9" ht="13.2">
      <c r="G888" s="5"/>
      <c r="H888" s="7"/>
      <c r="I888" s="7"/>
    </row>
    <row r="889" spans="7:9" ht="13.2">
      <c r="G889" s="5"/>
      <c r="H889" s="7"/>
      <c r="I889" s="7"/>
    </row>
    <row r="890" spans="7:9" ht="13.2">
      <c r="G890" s="5"/>
      <c r="H890" s="7"/>
      <c r="I890" s="7"/>
    </row>
    <row r="891" spans="7:9" ht="13.2">
      <c r="G891" s="5"/>
      <c r="H891" s="7"/>
      <c r="I891" s="7"/>
    </row>
    <row r="892" spans="7:9" ht="13.2">
      <c r="G892" s="5"/>
      <c r="H892" s="7"/>
      <c r="I892" s="7"/>
    </row>
    <row r="893" spans="7:9" ht="13.2">
      <c r="G893" s="5"/>
      <c r="H893" s="7"/>
      <c r="I893" s="7"/>
    </row>
    <row r="894" spans="7:9" ht="13.2">
      <c r="G894" s="5"/>
      <c r="H894" s="7"/>
      <c r="I894" s="7"/>
    </row>
    <row r="895" spans="7:9" ht="13.2">
      <c r="G895" s="5"/>
      <c r="H895" s="7"/>
      <c r="I895" s="7"/>
    </row>
    <row r="896" spans="7:9" ht="13.2">
      <c r="G896" s="5"/>
      <c r="H896" s="7"/>
      <c r="I896" s="7"/>
    </row>
    <row r="897" spans="7:9" ht="13.2">
      <c r="G897" s="5"/>
      <c r="H897" s="7"/>
      <c r="I897" s="7"/>
    </row>
    <row r="898" spans="7:9" ht="13.2">
      <c r="G898" s="5"/>
      <c r="H898" s="7"/>
      <c r="I898" s="7"/>
    </row>
    <row r="899" spans="7:9" ht="13.2">
      <c r="G899" s="5"/>
      <c r="H899" s="7"/>
      <c r="I899" s="7"/>
    </row>
    <row r="900" spans="7:9" ht="13.2">
      <c r="G900" s="5"/>
      <c r="H900" s="7"/>
      <c r="I900" s="7"/>
    </row>
    <row r="901" spans="7:9" ht="13.2">
      <c r="G901" s="5"/>
      <c r="H901" s="7"/>
      <c r="I901" s="7"/>
    </row>
    <row r="902" spans="7:9" ht="13.2">
      <c r="G902" s="5"/>
      <c r="H902" s="7"/>
      <c r="I902" s="7"/>
    </row>
    <row r="903" spans="7:9" ht="13.2">
      <c r="G903" s="5"/>
      <c r="H903" s="7"/>
      <c r="I903" s="7"/>
    </row>
    <row r="904" spans="7:9" ht="13.2">
      <c r="G904" s="5"/>
      <c r="H904" s="7"/>
      <c r="I904" s="7"/>
    </row>
    <row r="905" spans="7:9" ht="13.2">
      <c r="G905" s="5"/>
      <c r="H905" s="7"/>
      <c r="I905" s="7"/>
    </row>
    <row r="906" spans="7:9" ht="13.2">
      <c r="G906" s="5"/>
      <c r="H906" s="7"/>
      <c r="I906" s="7"/>
    </row>
    <row r="907" spans="7:9" ht="13.2">
      <c r="G907" s="5"/>
      <c r="H907" s="7"/>
      <c r="I907" s="7"/>
    </row>
    <row r="908" spans="7:9" ht="13.2">
      <c r="G908" s="5"/>
      <c r="H908" s="7"/>
      <c r="I908" s="7"/>
    </row>
    <row r="909" spans="7:9" ht="13.2">
      <c r="G909" s="5"/>
      <c r="H909" s="7"/>
      <c r="I909" s="7"/>
    </row>
    <row r="910" spans="7:9" ht="13.2">
      <c r="G910" s="5"/>
      <c r="H910" s="7"/>
      <c r="I910" s="7"/>
    </row>
    <row r="911" spans="7:9" ht="13.2">
      <c r="G911" s="5"/>
      <c r="H911" s="7"/>
      <c r="I911" s="7"/>
    </row>
    <row r="912" spans="7:9" ht="13.2">
      <c r="G912" s="5"/>
      <c r="H912" s="7"/>
      <c r="I912" s="7"/>
    </row>
    <row r="913" spans="7:9" ht="13.2">
      <c r="G913" s="5"/>
      <c r="H913" s="7"/>
      <c r="I913" s="7"/>
    </row>
    <row r="914" spans="7:9" ht="13.2">
      <c r="G914" s="5"/>
      <c r="H914" s="7"/>
      <c r="I914" s="7"/>
    </row>
    <row r="915" spans="7:9" ht="13.2">
      <c r="G915" s="5"/>
      <c r="H915" s="7"/>
      <c r="I915" s="7"/>
    </row>
    <row r="916" spans="7:9" ht="13.2">
      <c r="G916" s="5"/>
      <c r="H916" s="7"/>
      <c r="I916" s="7"/>
    </row>
    <row r="917" spans="7:9" ht="13.2">
      <c r="G917" s="5"/>
      <c r="H917" s="7"/>
      <c r="I917" s="7"/>
    </row>
    <row r="918" spans="7:9" ht="13.2">
      <c r="G918" s="5"/>
      <c r="H918" s="7"/>
      <c r="I918" s="7"/>
    </row>
    <row r="919" spans="7:9" ht="13.2">
      <c r="G919" s="5"/>
      <c r="H919" s="7"/>
      <c r="I919" s="7"/>
    </row>
    <row r="920" spans="7:9" ht="13.2">
      <c r="G920" s="5"/>
      <c r="H920" s="7"/>
      <c r="I920" s="7"/>
    </row>
    <row r="921" spans="7:9" ht="13.2">
      <c r="G921" s="5"/>
      <c r="H921" s="7"/>
      <c r="I921" s="7"/>
    </row>
    <row r="922" spans="7:9" ht="13.2">
      <c r="G922" s="5"/>
      <c r="H922" s="7"/>
      <c r="I922" s="7"/>
    </row>
    <row r="923" spans="7:9" ht="13.2">
      <c r="G923" s="5"/>
      <c r="H923" s="7"/>
      <c r="I923" s="7"/>
    </row>
    <row r="924" spans="7:9" ht="13.2">
      <c r="G924" s="5"/>
      <c r="H924" s="7"/>
      <c r="I924" s="7"/>
    </row>
    <row r="925" spans="7:9" ht="13.2">
      <c r="G925" s="5"/>
      <c r="H925" s="7"/>
      <c r="I925" s="7"/>
    </row>
    <row r="926" spans="7:9" ht="13.2">
      <c r="G926" s="5"/>
      <c r="H926" s="7"/>
      <c r="I926" s="7"/>
    </row>
    <row r="927" spans="7:9" ht="13.2">
      <c r="G927" s="5"/>
      <c r="H927" s="7"/>
      <c r="I927" s="7"/>
    </row>
    <row r="928" spans="7:9" ht="13.2">
      <c r="G928" s="5"/>
      <c r="H928" s="7"/>
      <c r="I928" s="7"/>
    </row>
    <row r="929" spans="7:9" ht="13.2">
      <c r="G929" s="5"/>
      <c r="H929" s="7"/>
      <c r="I929" s="7"/>
    </row>
    <row r="930" spans="7:9" ht="13.2">
      <c r="G930" s="5"/>
      <c r="H930" s="7"/>
      <c r="I930" s="7"/>
    </row>
    <row r="931" spans="7:9" ht="13.2">
      <c r="G931" s="5"/>
      <c r="H931" s="7"/>
      <c r="I931" s="7"/>
    </row>
    <row r="932" spans="7:9" ht="13.2">
      <c r="G932" s="5"/>
      <c r="H932" s="7"/>
      <c r="I932" s="7"/>
    </row>
    <row r="933" spans="7:9" ht="13.2">
      <c r="G933" s="5"/>
      <c r="H933" s="7"/>
      <c r="I933" s="7"/>
    </row>
    <row r="934" spans="7:9" ht="13.2">
      <c r="G934" s="5"/>
      <c r="H934" s="7"/>
      <c r="I934" s="7"/>
    </row>
    <row r="935" spans="7:9" ht="13.2">
      <c r="G935" s="5"/>
      <c r="H935" s="7"/>
      <c r="I935" s="7"/>
    </row>
    <row r="936" spans="7:9" ht="13.2">
      <c r="G936" s="5"/>
      <c r="H936" s="7"/>
      <c r="I936" s="7"/>
    </row>
    <row r="937" spans="7:9" ht="13.2">
      <c r="G937" s="5"/>
      <c r="H937" s="7"/>
      <c r="I937" s="7"/>
    </row>
    <row r="938" spans="7:9" ht="13.2">
      <c r="G938" s="5"/>
      <c r="H938" s="7"/>
      <c r="I938" s="7"/>
    </row>
    <row r="939" spans="7:9" ht="13.2">
      <c r="G939" s="5"/>
      <c r="H939" s="7"/>
      <c r="I939" s="7"/>
    </row>
    <row r="940" spans="7:9" ht="13.2">
      <c r="G940" s="5"/>
      <c r="H940" s="7"/>
      <c r="I940" s="7"/>
    </row>
    <row r="941" spans="7:9" ht="13.2">
      <c r="G941" s="5"/>
      <c r="H941" s="7"/>
      <c r="I941" s="7"/>
    </row>
    <row r="942" spans="7:9" ht="13.2">
      <c r="G942" s="5"/>
      <c r="H942" s="7"/>
      <c r="I942" s="7"/>
    </row>
    <row r="943" spans="7:9" ht="13.2">
      <c r="G943" s="5"/>
      <c r="H943" s="7"/>
      <c r="I943" s="7"/>
    </row>
    <row r="944" spans="7:9" ht="13.2">
      <c r="G944" s="5"/>
      <c r="H944" s="7"/>
      <c r="I944" s="7"/>
    </row>
    <row r="945" spans="7:9" ht="13.2">
      <c r="G945" s="5"/>
      <c r="H945" s="7"/>
      <c r="I945" s="7"/>
    </row>
    <row r="946" spans="7:9" ht="13.2">
      <c r="G946" s="5"/>
      <c r="H946" s="7"/>
      <c r="I946" s="7"/>
    </row>
    <row r="947" spans="7:9" ht="13.2">
      <c r="G947" s="5"/>
      <c r="H947" s="7"/>
      <c r="I947" s="7"/>
    </row>
    <row r="948" spans="7:9" ht="13.2">
      <c r="G948" s="5"/>
      <c r="H948" s="7"/>
      <c r="I948" s="7"/>
    </row>
    <row r="949" spans="7:9" ht="13.2">
      <c r="G949" s="5"/>
      <c r="H949" s="7"/>
      <c r="I949" s="7"/>
    </row>
    <row r="950" spans="7:9" ht="13.2">
      <c r="G950" s="5"/>
      <c r="H950" s="7"/>
      <c r="I950" s="7"/>
    </row>
    <row r="951" spans="7:9" ht="13.2">
      <c r="G951" s="5"/>
      <c r="H951" s="7"/>
      <c r="I951" s="7"/>
    </row>
    <row r="952" spans="7:9" ht="13.2">
      <c r="G952" s="5"/>
      <c r="H952" s="7"/>
      <c r="I952" s="7"/>
    </row>
    <row r="953" spans="7:9" ht="13.2">
      <c r="G953" s="5"/>
      <c r="H953" s="7"/>
      <c r="I953" s="7"/>
    </row>
    <row r="954" spans="7:9" ht="13.2">
      <c r="G954" s="5"/>
      <c r="H954" s="7"/>
      <c r="I954" s="7"/>
    </row>
    <row r="955" spans="7:9" ht="13.2">
      <c r="G955" s="5"/>
      <c r="H955" s="7"/>
      <c r="I955" s="7"/>
    </row>
    <row r="956" spans="7:9" ht="13.2">
      <c r="G956" s="5"/>
      <c r="H956" s="7"/>
      <c r="I956" s="7"/>
    </row>
    <row r="957" spans="7:9" ht="13.2">
      <c r="G957" s="5"/>
      <c r="H957" s="7"/>
      <c r="I957" s="7"/>
    </row>
    <row r="958" spans="7:9" ht="13.2">
      <c r="G958" s="5"/>
      <c r="H958" s="7"/>
      <c r="I958" s="7"/>
    </row>
    <row r="959" spans="7:9" ht="13.2">
      <c r="G959" s="5"/>
      <c r="H959" s="7"/>
      <c r="I959" s="7"/>
    </row>
    <row r="960" spans="7:9" ht="13.2">
      <c r="G960" s="5"/>
      <c r="H960" s="7"/>
      <c r="I960" s="7"/>
    </row>
    <row r="961" spans="7:9" ht="13.2">
      <c r="G961" s="5"/>
      <c r="H961" s="7"/>
      <c r="I961" s="7"/>
    </row>
    <row r="962" spans="7:9" ht="13.2">
      <c r="G962" s="5"/>
      <c r="H962" s="7"/>
      <c r="I962" s="7"/>
    </row>
    <row r="963" spans="7:9" ht="13.2">
      <c r="G963" s="5"/>
      <c r="H963" s="7"/>
      <c r="I963" s="7"/>
    </row>
    <row r="964" spans="7:9" ht="13.2">
      <c r="G964" s="5"/>
      <c r="H964" s="7"/>
      <c r="I964" s="7"/>
    </row>
    <row r="965" spans="7:9" ht="13.2">
      <c r="G965" s="5"/>
      <c r="H965" s="7"/>
      <c r="I965" s="7"/>
    </row>
    <row r="966" spans="7:9" ht="13.2">
      <c r="G966" s="5"/>
      <c r="H966" s="7"/>
      <c r="I966" s="7"/>
    </row>
    <row r="967" spans="7:9" ht="13.2">
      <c r="G967" s="5"/>
      <c r="H967" s="7"/>
      <c r="I967" s="7"/>
    </row>
    <row r="968" spans="7:9" ht="13.2">
      <c r="G968" s="5"/>
      <c r="H968" s="7"/>
      <c r="I968" s="7"/>
    </row>
    <row r="969" spans="7:9" ht="13.2">
      <c r="G969" s="5"/>
      <c r="H969" s="7"/>
      <c r="I969" s="7"/>
    </row>
    <row r="970" spans="7:9" ht="13.2">
      <c r="G970" s="5"/>
      <c r="H970" s="7"/>
      <c r="I970" s="7"/>
    </row>
    <row r="971" spans="7:9" ht="13.2">
      <c r="G971" s="5"/>
      <c r="H971" s="7"/>
      <c r="I971" s="7"/>
    </row>
    <row r="972" spans="7:9" ht="13.2">
      <c r="G972" s="5"/>
      <c r="H972" s="7"/>
      <c r="I972" s="7"/>
    </row>
    <row r="973" spans="7:9" ht="13.2">
      <c r="G973" s="5"/>
      <c r="H973" s="7"/>
      <c r="I973" s="7"/>
    </row>
    <row r="974" spans="7:9" ht="13.2">
      <c r="G974" s="5"/>
      <c r="H974" s="7"/>
      <c r="I974" s="7"/>
    </row>
    <row r="975" spans="7:9" ht="13.2">
      <c r="G975" s="5"/>
      <c r="H975" s="7"/>
      <c r="I975" s="7"/>
    </row>
    <row r="976" spans="7:9" ht="13.2">
      <c r="G976" s="5"/>
      <c r="H976" s="7"/>
      <c r="I976" s="7"/>
    </row>
    <row r="977" spans="7:9" ht="13.2">
      <c r="G977" s="5"/>
      <c r="H977" s="7"/>
      <c r="I977" s="7"/>
    </row>
    <row r="978" spans="7:9" ht="13.2">
      <c r="G978" s="5"/>
      <c r="H978" s="7"/>
      <c r="I978" s="7"/>
    </row>
    <row r="979" spans="7:9" ht="13.2">
      <c r="G979" s="5"/>
      <c r="H979" s="7"/>
      <c r="I979" s="7"/>
    </row>
    <row r="980" spans="7:9" ht="13.2">
      <c r="G980" s="5"/>
      <c r="H980" s="7"/>
      <c r="I980" s="7"/>
    </row>
    <row r="981" spans="7:9" ht="13.2">
      <c r="G981" s="5"/>
      <c r="H981" s="7"/>
      <c r="I981" s="7"/>
    </row>
    <row r="982" spans="7:9" ht="13.2">
      <c r="G982" s="5"/>
      <c r="H982" s="7"/>
      <c r="I982" s="7"/>
    </row>
    <row r="983" spans="7:9" ht="13.2">
      <c r="G983" s="5"/>
      <c r="H983" s="7"/>
      <c r="I983" s="7"/>
    </row>
    <row r="984" spans="7:9" ht="13.2">
      <c r="G984" s="5"/>
      <c r="H984" s="7"/>
      <c r="I984" s="7"/>
    </row>
    <row r="985" spans="7:9" ht="13.2">
      <c r="G985" s="5"/>
      <c r="H985" s="7"/>
      <c r="I985" s="7"/>
    </row>
    <row r="986" spans="7:9" ht="13.2">
      <c r="G986" s="5"/>
      <c r="H986" s="7"/>
      <c r="I986" s="7"/>
    </row>
    <row r="987" spans="7:9" ht="13.2">
      <c r="G987" s="5"/>
      <c r="H987" s="7"/>
      <c r="I987" s="7"/>
    </row>
    <row r="988" spans="7:9" ht="13.2">
      <c r="G988" s="5"/>
      <c r="H988" s="7"/>
      <c r="I988" s="7"/>
    </row>
    <row r="989" spans="7:9" ht="13.2">
      <c r="G989" s="5"/>
      <c r="H989" s="7"/>
      <c r="I989" s="7"/>
    </row>
    <row r="990" spans="7:9" ht="13.2">
      <c r="G990" s="5"/>
      <c r="H990" s="7"/>
      <c r="I990" s="7"/>
    </row>
    <row r="991" spans="7:9" ht="13.2">
      <c r="G991" s="5"/>
      <c r="H991" s="7"/>
      <c r="I991" s="7"/>
    </row>
    <row r="992" spans="7:9" ht="13.2">
      <c r="G992" s="5"/>
      <c r="H992" s="7"/>
      <c r="I992" s="7"/>
    </row>
    <row r="993" spans="7:9" ht="13.2">
      <c r="G993" s="5"/>
      <c r="H993" s="7"/>
      <c r="I993" s="7"/>
    </row>
    <row r="994" spans="7:9" ht="13.2">
      <c r="G994" s="5"/>
      <c r="H994" s="7"/>
      <c r="I994" s="7"/>
    </row>
    <row r="995" spans="7:9" ht="13.2">
      <c r="G995" s="5"/>
      <c r="H995" s="7"/>
      <c r="I995" s="7"/>
    </row>
    <row r="996" spans="7:9" ht="13.2">
      <c r="G996" s="5"/>
      <c r="H996" s="7"/>
      <c r="I996" s="7"/>
    </row>
    <row r="997" spans="7:9" ht="13.2">
      <c r="G997" s="5"/>
      <c r="H997" s="7"/>
      <c r="I997" s="7"/>
    </row>
    <row r="998" spans="7:9" ht="13.2">
      <c r="G998" s="5"/>
      <c r="H998" s="7"/>
      <c r="I998" s="7"/>
    </row>
    <row r="999" spans="7:9" ht="13.2">
      <c r="G999" s="5"/>
      <c r="H999" s="7"/>
      <c r="I999" s="7"/>
    </row>
    <row r="1000" spans="7:9" ht="13.2">
      <c r="G1000" s="5"/>
      <c r="H1000" s="7"/>
      <c r="I1000" s="7"/>
    </row>
    <row r="1001" spans="7:9" ht="13.2">
      <c r="G1001" s="5"/>
      <c r="H1001" s="7"/>
      <c r="I1001" s="7"/>
    </row>
    <row r="1002" spans="7:9" ht="13.2">
      <c r="G1002" s="5"/>
      <c r="H1002" s="7"/>
      <c r="I1002" s="7"/>
    </row>
    <row r="1003" spans="7:9" ht="13.2">
      <c r="G1003" s="5"/>
      <c r="H1003" s="7"/>
      <c r="I1003" s="7"/>
    </row>
    <row r="1004" spans="7:9" ht="13.2">
      <c r="G1004" s="5"/>
      <c r="H1004" s="7"/>
      <c r="I1004" s="7"/>
    </row>
    <row r="1005" spans="7:9" ht="13.2">
      <c r="G1005" s="5"/>
      <c r="H1005" s="7"/>
      <c r="I1005" s="7"/>
    </row>
    <row r="1006" spans="7:9" ht="13.2">
      <c r="G1006" s="5"/>
      <c r="H1006" s="7"/>
      <c r="I1006" s="7"/>
    </row>
    <row r="1007" spans="7:9" ht="13.2">
      <c r="G1007" s="5"/>
      <c r="H1007" s="7"/>
      <c r="I1007" s="7"/>
    </row>
    <row r="1008" spans="7:9" ht="13.2">
      <c r="G1008" s="5"/>
      <c r="H1008" s="7"/>
      <c r="I1008" s="7"/>
    </row>
    <row r="1009" spans="7:9" ht="13.2">
      <c r="G1009" s="5"/>
      <c r="H1009" s="7"/>
      <c r="I1009" s="7"/>
    </row>
    <row r="1010" spans="7:9" ht="13.2">
      <c r="G1010" s="5"/>
      <c r="H1010" s="7"/>
      <c r="I1010" s="7"/>
    </row>
    <row r="1011" spans="7:9" ht="13.2">
      <c r="G1011" s="5"/>
      <c r="H1011" s="7"/>
      <c r="I1011" s="7"/>
    </row>
  </sheetData>
  <autoFilter ref="A1:Y1011" xr:uid="{00000000-0009-0000-0000-00000D000000}"/>
  <conditionalFormatting sqref="B1:F727 G274:H274">
    <cfRule type="containsBlanks" dxfId="9" priority="1">
      <formula>LEN(TRIM(B1))=0</formula>
    </cfRule>
  </conditionalFormatting>
  <hyperlinks>
    <hyperlink ref="C37" r:id="rId1" xr:uid="{00000000-0004-0000-0D00-000000000000}"/>
    <hyperlink ref="C57" r:id="rId2" xr:uid="{00000000-0004-0000-0D00-000001000000}"/>
    <hyperlink ref="C265" r:id="rId3" xr:uid="{00000000-0004-0000-0D00-000002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Y1007"/>
  <sheetViews>
    <sheetView workbookViewId="0"/>
  </sheetViews>
  <sheetFormatPr baseColWidth="10" defaultColWidth="12.6640625" defaultRowHeight="15.75" customHeight="1"/>
  <cols>
    <col min="1" max="1" width="32.6640625" customWidth="1"/>
    <col min="2" max="2" width="33.6640625" customWidth="1"/>
    <col min="3" max="3" width="33.21875" customWidth="1"/>
    <col min="4" max="6" width="12.6640625" customWidth="1"/>
    <col min="9" max="9" width="26.77734375" customWidth="1"/>
  </cols>
  <sheetData>
    <row r="1" spans="1:25">
      <c r="A1" s="9" t="s">
        <v>0</v>
      </c>
      <c r="B1" s="9" t="s">
        <v>1</v>
      </c>
      <c r="C1" s="9" t="s">
        <v>2</v>
      </c>
      <c r="D1" s="9" t="s">
        <v>3</v>
      </c>
      <c r="E1" s="9" t="s">
        <v>4</v>
      </c>
      <c r="F1" s="9" t="s">
        <v>5</v>
      </c>
      <c r="G1" s="12" t="s">
        <v>6</v>
      </c>
      <c r="H1" s="12" t="s">
        <v>7</v>
      </c>
      <c r="I1" s="12" t="s">
        <v>8</v>
      </c>
      <c r="J1" s="9" t="s">
        <v>9</v>
      </c>
      <c r="K1" s="9" t="s">
        <v>10</v>
      </c>
      <c r="L1" s="9" t="s">
        <v>205</v>
      </c>
      <c r="M1" s="9"/>
      <c r="N1" s="9"/>
      <c r="O1" s="9"/>
      <c r="P1" s="9"/>
      <c r="Q1" s="9"/>
      <c r="R1" s="9"/>
      <c r="S1" s="9"/>
      <c r="T1" s="9"/>
      <c r="U1" s="9"/>
      <c r="V1" s="9"/>
      <c r="W1" s="9"/>
      <c r="X1" s="9"/>
      <c r="Y1" s="9"/>
    </row>
    <row r="2" spans="1:25">
      <c r="A2" s="42" t="s">
        <v>13629</v>
      </c>
      <c r="B2" s="5" t="s">
        <v>24628</v>
      </c>
      <c r="C2" s="5" t="s">
        <v>24628</v>
      </c>
      <c r="D2" s="5" t="s">
        <v>24628</v>
      </c>
      <c r="E2" s="5" t="s">
        <v>24628</v>
      </c>
      <c r="F2" s="5" t="s">
        <v>24628</v>
      </c>
      <c r="G2" s="5" t="s">
        <v>24631</v>
      </c>
      <c r="H2" s="6" t="s">
        <v>24628</v>
      </c>
      <c r="I2" s="7" t="s">
        <v>24628</v>
      </c>
    </row>
    <row r="3" spans="1:25">
      <c r="A3" s="42" t="s">
        <v>25036</v>
      </c>
      <c r="B3" s="46" t="s">
        <v>25037</v>
      </c>
      <c r="C3" s="46" t="s">
        <v>25038</v>
      </c>
      <c r="D3" s="46" t="s">
        <v>25039</v>
      </c>
      <c r="E3" s="46" t="s">
        <v>25040</v>
      </c>
      <c r="F3" s="46" t="s">
        <v>25041</v>
      </c>
      <c r="G3" s="5" t="s">
        <v>25042</v>
      </c>
      <c r="H3" s="6" t="s">
        <v>25043</v>
      </c>
      <c r="I3" s="7" t="s">
        <v>25044</v>
      </c>
    </row>
    <row r="4" spans="1:25">
      <c r="A4" s="42" t="s">
        <v>25045</v>
      </c>
      <c r="B4" s="5" t="s">
        <v>25046</v>
      </c>
      <c r="C4" s="5" t="s">
        <v>25046</v>
      </c>
      <c r="D4" s="5" t="s">
        <v>25046</v>
      </c>
      <c r="E4" s="5" t="s">
        <v>25046</v>
      </c>
      <c r="F4" s="5" t="s">
        <v>25046</v>
      </c>
      <c r="G4" s="5" t="s">
        <v>25046</v>
      </c>
      <c r="H4" s="6" t="s">
        <v>25046</v>
      </c>
      <c r="I4" s="7" t="s">
        <v>25046</v>
      </c>
    </row>
    <row r="5" spans="1:25">
      <c r="A5" s="42" t="s">
        <v>25047</v>
      </c>
      <c r="B5" s="46" t="s">
        <v>25048</v>
      </c>
      <c r="C5" s="46" t="s">
        <v>25049</v>
      </c>
      <c r="D5" s="46" t="s">
        <v>25050</v>
      </c>
      <c r="E5" s="46" t="s">
        <v>25051</v>
      </c>
      <c r="F5" s="46" t="s">
        <v>25052</v>
      </c>
      <c r="G5" s="5" t="s">
        <v>25053</v>
      </c>
      <c r="H5" s="6" t="s">
        <v>25054</v>
      </c>
      <c r="I5" s="7" t="s">
        <v>25055</v>
      </c>
    </row>
    <row r="6" spans="1:25">
      <c r="A6" s="42" t="s">
        <v>25056</v>
      </c>
      <c r="B6" s="46" t="s">
        <v>25057</v>
      </c>
      <c r="C6" s="46" t="s">
        <v>25058</v>
      </c>
      <c r="D6" s="46" t="s">
        <v>25059</v>
      </c>
      <c r="E6" s="46" t="s">
        <v>25060</v>
      </c>
      <c r="F6" s="46" t="s">
        <v>25061</v>
      </c>
      <c r="G6" s="5" t="s">
        <v>25062</v>
      </c>
      <c r="H6" s="6" t="s">
        <v>25063</v>
      </c>
      <c r="I6" s="7" t="s">
        <v>25064</v>
      </c>
    </row>
    <row r="7" spans="1:25">
      <c r="A7" s="42" t="s">
        <v>25065</v>
      </c>
      <c r="B7" s="46" t="s">
        <v>25066</v>
      </c>
      <c r="C7" s="46" t="s">
        <v>2041</v>
      </c>
      <c r="D7" s="46" t="s">
        <v>2042</v>
      </c>
      <c r="E7" s="46" t="s">
        <v>2043</v>
      </c>
      <c r="F7" s="46" t="s">
        <v>25067</v>
      </c>
      <c r="G7" s="5" t="s">
        <v>2045</v>
      </c>
      <c r="H7" s="6" t="s">
        <v>2046</v>
      </c>
      <c r="I7" s="7" t="s">
        <v>2047</v>
      </c>
    </row>
    <row r="8" spans="1:25">
      <c r="A8" s="42" t="s">
        <v>25068</v>
      </c>
      <c r="B8" s="46" t="s">
        <v>23842</v>
      </c>
      <c r="C8" s="46" t="s">
        <v>2032</v>
      </c>
      <c r="D8" s="46" t="s">
        <v>2033</v>
      </c>
      <c r="E8" s="46" t="s">
        <v>2034</v>
      </c>
      <c r="F8" s="46" t="s">
        <v>25069</v>
      </c>
      <c r="G8" s="5" t="s">
        <v>2036</v>
      </c>
      <c r="H8" s="6" t="s">
        <v>2037</v>
      </c>
      <c r="I8" s="7" t="s">
        <v>2038</v>
      </c>
    </row>
    <row r="9" spans="1:25">
      <c r="A9" s="42" t="s">
        <v>25070</v>
      </c>
      <c r="B9" s="46" t="s">
        <v>25037</v>
      </c>
      <c r="C9" s="46" t="s">
        <v>25038</v>
      </c>
      <c r="D9" s="46" t="s">
        <v>25039</v>
      </c>
      <c r="E9" s="46" t="s">
        <v>25040</v>
      </c>
      <c r="F9" s="46" t="s">
        <v>25041</v>
      </c>
      <c r="G9" s="5" t="s">
        <v>25042</v>
      </c>
      <c r="H9" s="6" t="s">
        <v>25043</v>
      </c>
      <c r="I9" s="7" t="s">
        <v>25044</v>
      </c>
    </row>
    <row r="10" spans="1:25">
      <c r="A10" s="42" t="s">
        <v>25071</v>
      </c>
      <c r="B10" s="46" t="s">
        <v>25072</v>
      </c>
      <c r="C10" s="46" t="s">
        <v>25073</v>
      </c>
      <c r="D10" s="46" t="s">
        <v>25074</v>
      </c>
      <c r="E10" s="46" t="s">
        <v>25075</v>
      </c>
      <c r="F10" s="46" t="s">
        <v>25076</v>
      </c>
      <c r="G10" s="5" t="s">
        <v>25077</v>
      </c>
      <c r="H10" s="6" t="s">
        <v>25078</v>
      </c>
      <c r="I10" s="7" t="s">
        <v>25079</v>
      </c>
    </row>
    <row r="11" spans="1:25">
      <c r="A11" s="42" t="s">
        <v>25080</v>
      </c>
      <c r="B11" s="46" t="s">
        <v>25081</v>
      </c>
      <c r="C11" s="46" t="s">
        <v>25082</v>
      </c>
      <c r="D11" s="46" t="s">
        <v>25083</v>
      </c>
      <c r="E11" s="46" t="s">
        <v>25084</v>
      </c>
      <c r="F11" s="46" t="s">
        <v>25085</v>
      </c>
      <c r="G11" s="5" t="s">
        <v>25086</v>
      </c>
      <c r="H11" s="6" t="s">
        <v>25087</v>
      </c>
      <c r="I11" s="7" t="s">
        <v>25088</v>
      </c>
    </row>
    <row r="12" spans="1:25">
      <c r="A12" s="42" t="s">
        <v>25089</v>
      </c>
      <c r="B12" s="5" t="s">
        <v>25090</v>
      </c>
      <c r="C12" s="5" t="s">
        <v>25090</v>
      </c>
      <c r="D12" s="5" t="s">
        <v>25090</v>
      </c>
      <c r="E12" s="5" t="s">
        <v>25090</v>
      </c>
      <c r="F12" s="5" t="s">
        <v>25090</v>
      </c>
      <c r="G12" s="5" t="s">
        <v>25090</v>
      </c>
      <c r="H12" s="6" t="s">
        <v>25090</v>
      </c>
      <c r="I12" s="7" t="s">
        <v>25090</v>
      </c>
    </row>
    <row r="13" spans="1:25">
      <c r="A13" s="42" t="s">
        <v>25091</v>
      </c>
      <c r="B13" s="5" t="s">
        <v>25092</v>
      </c>
      <c r="C13" s="5" t="s">
        <v>25092</v>
      </c>
      <c r="D13" s="5" t="s">
        <v>25092</v>
      </c>
      <c r="E13" s="5" t="s">
        <v>25092</v>
      </c>
      <c r="F13" s="5" t="s">
        <v>25092</v>
      </c>
      <c r="G13" s="5" t="s">
        <v>25092</v>
      </c>
      <c r="H13" s="6" t="s">
        <v>25092</v>
      </c>
      <c r="I13" s="7" t="s">
        <v>25092</v>
      </c>
    </row>
    <row r="14" spans="1:25">
      <c r="A14" s="42" t="s">
        <v>25093</v>
      </c>
      <c r="B14" s="46" t="s">
        <v>25094</v>
      </c>
      <c r="C14" s="46" t="s">
        <v>25095</v>
      </c>
      <c r="D14" s="46" t="s">
        <v>25096</v>
      </c>
      <c r="E14" s="46" t="s">
        <v>25097</v>
      </c>
      <c r="F14" s="46" t="s">
        <v>25098</v>
      </c>
      <c r="G14" s="5" t="s">
        <v>25099</v>
      </c>
      <c r="H14" s="6" t="s">
        <v>25100</v>
      </c>
      <c r="I14" s="7" t="s">
        <v>25101</v>
      </c>
    </row>
    <row r="15" spans="1:25">
      <c r="A15" s="42" t="s">
        <v>25102</v>
      </c>
      <c r="B15" s="46" t="s">
        <v>25103</v>
      </c>
      <c r="C15" s="46" t="s">
        <v>25104</v>
      </c>
      <c r="D15" s="46" t="s">
        <v>25105</v>
      </c>
      <c r="E15" s="46" t="s">
        <v>25106</v>
      </c>
      <c r="F15" s="46" t="s">
        <v>25107</v>
      </c>
      <c r="G15" s="5" t="s">
        <v>25108</v>
      </c>
      <c r="H15" s="6" t="s">
        <v>25109</v>
      </c>
      <c r="I15" s="7" t="s">
        <v>25110</v>
      </c>
    </row>
    <row r="16" spans="1:25">
      <c r="A16" s="42" t="s">
        <v>25111</v>
      </c>
      <c r="B16" s="46" t="s">
        <v>25112</v>
      </c>
      <c r="C16" s="46" t="s">
        <v>25113</v>
      </c>
      <c r="D16" s="46" t="s">
        <v>25114</v>
      </c>
      <c r="E16" s="46" t="s">
        <v>25115</v>
      </c>
      <c r="F16" s="46" t="s">
        <v>25116</v>
      </c>
      <c r="G16" s="5" t="s">
        <v>25117</v>
      </c>
      <c r="H16" s="6" t="s">
        <v>25118</v>
      </c>
      <c r="I16" s="7" t="s">
        <v>25119</v>
      </c>
    </row>
    <row r="17" spans="1:9">
      <c r="A17" s="42" t="s">
        <v>25120</v>
      </c>
      <c r="B17" s="46" t="s">
        <v>25121</v>
      </c>
      <c r="C17" s="46" t="s">
        <v>25122</v>
      </c>
      <c r="D17" s="46" t="s">
        <v>25123</v>
      </c>
      <c r="E17" s="46" t="s">
        <v>25124</v>
      </c>
      <c r="F17" s="46" t="s">
        <v>25125</v>
      </c>
      <c r="G17" s="5" t="s">
        <v>25126</v>
      </c>
      <c r="H17" s="6" t="s">
        <v>25127</v>
      </c>
      <c r="I17" s="7" t="s">
        <v>25128</v>
      </c>
    </row>
    <row r="18" spans="1:9">
      <c r="A18" s="42" t="s">
        <v>25129</v>
      </c>
      <c r="B18" s="46" t="s">
        <v>25130</v>
      </c>
      <c r="C18" s="46" t="s">
        <v>25130</v>
      </c>
      <c r="D18" s="46" t="s">
        <v>25130</v>
      </c>
      <c r="E18" s="46" t="s">
        <v>25130</v>
      </c>
      <c r="F18" s="46" t="s">
        <v>25131</v>
      </c>
      <c r="G18" s="5" t="s">
        <v>25132</v>
      </c>
      <c r="H18" s="6" t="s">
        <v>25133</v>
      </c>
      <c r="I18" s="7" t="s">
        <v>25130</v>
      </c>
    </row>
    <row r="19" spans="1:9">
      <c r="A19" s="42" t="s">
        <v>25134</v>
      </c>
      <c r="B19" s="46" t="s">
        <v>19748</v>
      </c>
      <c r="C19" s="46" t="s">
        <v>19749</v>
      </c>
      <c r="D19" s="46" t="s">
        <v>8667</v>
      </c>
      <c r="E19" s="46" t="s">
        <v>19750</v>
      </c>
      <c r="F19" s="46" t="s">
        <v>19751</v>
      </c>
      <c r="G19" s="5" t="s">
        <v>19752</v>
      </c>
      <c r="H19" s="6" t="s">
        <v>20484</v>
      </c>
      <c r="I19" s="7" t="s">
        <v>19750</v>
      </c>
    </row>
    <row r="20" spans="1:9">
      <c r="A20" s="42" t="s">
        <v>25135</v>
      </c>
      <c r="B20" s="46" t="s">
        <v>25037</v>
      </c>
      <c r="C20" s="46" t="s">
        <v>25038</v>
      </c>
      <c r="D20" s="46" t="s">
        <v>25039</v>
      </c>
      <c r="E20" s="46" t="s">
        <v>25040</v>
      </c>
      <c r="F20" s="46" t="s">
        <v>25041</v>
      </c>
      <c r="G20" s="5" t="s">
        <v>25042</v>
      </c>
      <c r="H20" s="6" t="s">
        <v>25043</v>
      </c>
      <c r="I20" s="7" t="s">
        <v>25044</v>
      </c>
    </row>
    <row r="21" spans="1:9">
      <c r="A21" s="42" t="s">
        <v>25136</v>
      </c>
      <c r="B21" s="46" t="s">
        <v>25137</v>
      </c>
      <c r="C21" s="46" t="s">
        <v>25138</v>
      </c>
      <c r="D21" s="46" t="s">
        <v>25139</v>
      </c>
      <c r="E21" s="46" t="s">
        <v>25140</v>
      </c>
      <c r="F21" s="46" t="s">
        <v>25141</v>
      </c>
      <c r="G21" s="47" t="s">
        <v>25142</v>
      </c>
      <c r="H21" s="6" t="s">
        <v>25143</v>
      </c>
      <c r="I21" s="7" t="s">
        <v>25144</v>
      </c>
    </row>
    <row r="22" spans="1:9">
      <c r="A22" s="42" t="s">
        <v>25145</v>
      </c>
      <c r="B22" s="46" t="s">
        <v>3006</v>
      </c>
      <c r="C22" s="46" t="s">
        <v>25146</v>
      </c>
      <c r="D22" s="46" t="s">
        <v>25147</v>
      </c>
      <c r="E22" s="46" t="s">
        <v>3009</v>
      </c>
      <c r="F22" s="46" t="s">
        <v>3009</v>
      </c>
      <c r="G22" s="47" t="s">
        <v>3703</v>
      </c>
      <c r="H22" s="6" t="s">
        <v>3011</v>
      </c>
      <c r="I22" s="7" t="s">
        <v>3012</v>
      </c>
    </row>
    <row r="23" spans="1:9">
      <c r="A23" s="42" t="s">
        <v>25148</v>
      </c>
      <c r="B23" s="46" t="s">
        <v>3717</v>
      </c>
      <c r="C23" s="46" t="s">
        <v>3718</v>
      </c>
      <c r="D23" s="46" t="s">
        <v>3717</v>
      </c>
      <c r="E23" s="46" t="s">
        <v>3719</v>
      </c>
      <c r="F23" s="46" t="s">
        <v>3720</v>
      </c>
      <c r="G23" s="47" t="s">
        <v>25149</v>
      </c>
      <c r="H23" s="6" t="s">
        <v>8441</v>
      </c>
      <c r="I23" s="7" t="s">
        <v>3720</v>
      </c>
    </row>
    <row r="24" spans="1:9">
      <c r="A24" s="42" t="s">
        <v>25150</v>
      </c>
      <c r="B24" s="46" t="s">
        <v>25151</v>
      </c>
      <c r="C24" s="46" t="s">
        <v>25152</v>
      </c>
      <c r="D24" s="46" t="s">
        <v>25153</v>
      </c>
      <c r="E24" s="46" t="s">
        <v>25154</v>
      </c>
      <c r="F24" s="46" t="s">
        <v>25155</v>
      </c>
      <c r="G24" s="47" t="s">
        <v>25156</v>
      </c>
      <c r="H24" s="6" t="s">
        <v>25157</v>
      </c>
      <c r="I24" s="7" t="s">
        <v>25158</v>
      </c>
    </row>
    <row r="25" spans="1:9">
      <c r="A25" s="42" t="s">
        <v>25159</v>
      </c>
      <c r="B25" s="46" t="s">
        <v>25160</v>
      </c>
      <c r="C25" s="46" t="s">
        <v>25160</v>
      </c>
      <c r="D25" s="46" t="s">
        <v>25160</v>
      </c>
      <c r="E25" s="46" t="s">
        <v>25160</v>
      </c>
      <c r="F25" s="46" t="s">
        <v>25160</v>
      </c>
      <c r="G25" s="5" t="s">
        <v>25160</v>
      </c>
      <c r="H25" s="6" t="s">
        <v>25161</v>
      </c>
      <c r="I25" s="7" t="s">
        <v>25160</v>
      </c>
    </row>
    <row r="26" spans="1:9">
      <c r="A26" s="42" t="s">
        <v>25162</v>
      </c>
      <c r="B26" s="46" t="s">
        <v>8665</v>
      </c>
      <c r="C26" s="46" t="s">
        <v>25163</v>
      </c>
      <c r="D26" s="46" t="s">
        <v>25164</v>
      </c>
      <c r="E26" s="46" t="s">
        <v>8668</v>
      </c>
      <c r="F26" s="46" t="s">
        <v>8669</v>
      </c>
      <c r="G26" s="5" t="s">
        <v>8670</v>
      </c>
      <c r="H26" s="6" t="s">
        <v>8671</v>
      </c>
      <c r="I26" s="7" t="s">
        <v>8672</v>
      </c>
    </row>
    <row r="27" spans="1:9">
      <c r="A27" s="42" t="s">
        <v>25165</v>
      </c>
      <c r="B27" s="5" t="s">
        <v>25166</v>
      </c>
      <c r="C27" s="5" t="s">
        <v>25166</v>
      </c>
      <c r="D27" s="5" t="s">
        <v>25166</v>
      </c>
      <c r="E27" s="5" t="s">
        <v>25166</v>
      </c>
      <c r="F27" s="5" t="s">
        <v>25166</v>
      </c>
      <c r="G27" s="5" t="s">
        <v>25166</v>
      </c>
      <c r="H27" s="6" t="s">
        <v>25166</v>
      </c>
      <c r="I27" s="7" t="s">
        <v>25166</v>
      </c>
    </row>
    <row r="28" spans="1:9">
      <c r="A28" s="42" t="s">
        <v>25167</v>
      </c>
      <c r="B28" s="46" t="s">
        <v>8722</v>
      </c>
      <c r="C28" s="46" t="s">
        <v>8722</v>
      </c>
      <c r="D28" s="46" t="s">
        <v>8723</v>
      </c>
      <c r="E28" s="46" t="s">
        <v>8724</v>
      </c>
      <c r="F28" s="46" t="s">
        <v>8725</v>
      </c>
      <c r="G28" s="5" t="s">
        <v>8726</v>
      </c>
      <c r="H28" s="6" t="s">
        <v>8727</v>
      </c>
      <c r="I28" s="7" t="s">
        <v>8728</v>
      </c>
    </row>
    <row r="29" spans="1:9">
      <c r="A29" s="42" t="s">
        <v>25168</v>
      </c>
      <c r="B29" s="46" t="s">
        <v>25169</v>
      </c>
      <c r="C29" s="46" t="s">
        <v>25170</v>
      </c>
      <c r="D29" s="46" t="s">
        <v>25171</v>
      </c>
      <c r="E29" s="46" t="s">
        <v>25172</v>
      </c>
      <c r="F29" s="46" t="s">
        <v>25173</v>
      </c>
      <c r="G29" s="5" t="s">
        <v>25174</v>
      </c>
      <c r="H29" s="6" t="s">
        <v>25175</v>
      </c>
      <c r="I29" s="7" t="s">
        <v>25176</v>
      </c>
    </row>
    <row r="30" spans="1:9">
      <c r="A30" s="42" t="s">
        <v>25177</v>
      </c>
      <c r="B30" s="5" t="s">
        <v>25178</v>
      </c>
      <c r="C30" s="5" t="s">
        <v>25178</v>
      </c>
      <c r="D30" s="5" t="s">
        <v>25178</v>
      </c>
      <c r="E30" s="5" t="s">
        <v>25178</v>
      </c>
      <c r="F30" s="5" t="s">
        <v>25178</v>
      </c>
      <c r="G30" s="5" t="s">
        <v>25178</v>
      </c>
      <c r="H30" s="6" t="s">
        <v>25178</v>
      </c>
      <c r="I30" s="7" t="s">
        <v>25178</v>
      </c>
    </row>
    <row r="31" spans="1:9">
      <c r="A31" s="42" t="s">
        <v>25179</v>
      </c>
      <c r="B31" s="46" t="s">
        <v>25180</v>
      </c>
      <c r="C31" s="46" t="s">
        <v>25180</v>
      </c>
      <c r="D31" s="46" t="s">
        <v>25180</v>
      </c>
      <c r="E31" s="46" t="s">
        <v>25181</v>
      </c>
      <c r="F31" s="46" t="s">
        <v>25182</v>
      </c>
      <c r="G31" s="5" t="s">
        <v>25183</v>
      </c>
      <c r="H31" s="6" t="s">
        <v>25184</v>
      </c>
      <c r="I31" s="7" t="s">
        <v>25185</v>
      </c>
    </row>
    <row r="32" spans="1:9">
      <c r="A32" s="42" t="s">
        <v>25186</v>
      </c>
      <c r="B32" s="46" t="s">
        <v>25187</v>
      </c>
      <c r="C32" s="46" t="s">
        <v>25188</v>
      </c>
      <c r="D32" s="46" t="s">
        <v>25189</v>
      </c>
      <c r="E32" s="46" t="s">
        <v>25190</v>
      </c>
      <c r="F32" s="46" t="s">
        <v>25191</v>
      </c>
      <c r="G32" s="5" t="s">
        <v>25192</v>
      </c>
      <c r="H32" s="6" t="s">
        <v>25193</v>
      </c>
      <c r="I32" s="7" t="s">
        <v>25194</v>
      </c>
    </row>
    <row r="33" spans="1:9">
      <c r="A33" s="42" t="s">
        <v>25195</v>
      </c>
      <c r="B33" s="5" t="s">
        <v>25196</v>
      </c>
      <c r="C33" s="5" t="s">
        <v>25196</v>
      </c>
      <c r="D33" s="5" t="s">
        <v>25196</v>
      </c>
      <c r="E33" s="5" t="s">
        <v>25196</v>
      </c>
      <c r="F33" s="5" t="s">
        <v>25196</v>
      </c>
      <c r="G33" s="5" t="s">
        <v>25196</v>
      </c>
      <c r="H33" s="6" t="s">
        <v>25196</v>
      </c>
      <c r="I33" s="7" t="s">
        <v>25196</v>
      </c>
    </row>
    <row r="34" spans="1:9">
      <c r="A34" s="42" t="s">
        <v>25197</v>
      </c>
      <c r="B34" s="46" t="s">
        <v>16112</v>
      </c>
      <c r="C34" s="46" t="s">
        <v>25198</v>
      </c>
      <c r="D34" s="46" t="s">
        <v>25199</v>
      </c>
      <c r="E34" s="46" t="s">
        <v>16115</v>
      </c>
      <c r="F34" s="46" t="s">
        <v>16116</v>
      </c>
      <c r="G34" s="5" t="s">
        <v>16117</v>
      </c>
      <c r="H34" s="6" t="s">
        <v>16118</v>
      </c>
      <c r="I34" s="7" t="s">
        <v>16119</v>
      </c>
    </row>
    <row r="35" spans="1:9">
      <c r="A35" s="42" t="s">
        <v>25200</v>
      </c>
      <c r="B35" s="46" t="s">
        <v>25201</v>
      </c>
      <c r="C35" s="46" t="s">
        <v>25202</v>
      </c>
      <c r="D35" s="46" t="s">
        <v>25203</v>
      </c>
      <c r="E35" s="46" t="s">
        <v>25204</v>
      </c>
      <c r="F35" s="46" t="s">
        <v>25205</v>
      </c>
      <c r="G35" s="5" t="s">
        <v>25206</v>
      </c>
      <c r="H35" s="6" t="s">
        <v>25207</v>
      </c>
      <c r="I35" s="7" t="s">
        <v>25208</v>
      </c>
    </row>
    <row r="36" spans="1:9">
      <c r="A36" s="42" t="s">
        <v>25209</v>
      </c>
      <c r="B36" s="46" t="s">
        <v>25210</v>
      </c>
      <c r="C36" s="46" t="s">
        <v>25211</v>
      </c>
      <c r="D36" s="46" t="s">
        <v>25212</v>
      </c>
      <c r="E36" s="46" t="s">
        <v>25213</v>
      </c>
      <c r="F36" s="46" t="s">
        <v>25214</v>
      </c>
      <c r="G36" s="5" t="s">
        <v>25215</v>
      </c>
      <c r="H36" s="6" t="s">
        <v>25216</v>
      </c>
      <c r="I36" s="7" t="s">
        <v>25217</v>
      </c>
    </row>
    <row r="37" spans="1:9">
      <c r="A37" s="42" t="s">
        <v>25218</v>
      </c>
      <c r="B37" s="46" t="s">
        <v>25219</v>
      </c>
      <c r="C37" s="46" t="s">
        <v>25220</v>
      </c>
      <c r="D37" s="46" t="s">
        <v>25221</v>
      </c>
      <c r="E37" s="46" t="s">
        <v>25222</v>
      </c>
      <c r="F37" s="46" t="s">
        <v>25223</v>
      </c>
      <c r="G37" s="5" t="s">
        <v>25224</v>
      </c>
      <c r="H37" s="6" t="s">
        <v>25225</v>
      </c>
      <c r="I37" s="7" t="s">
        <v>25226</v>
      </c>
    </row>
    <row r="38" spans="1:9">
      <c r="A38" s="42" t="s">
        <v>25227</v>
      </c>
      <c r="B38" s="46" t="s">
        <v>4448</v>
      </c>
      <c r="C38" s="46" t="s">
        <v>4449</v>
      </c>
      <c r="D38" s="46" t="s">
        <v>4450</v>
      </c>
      <c r="E38" s="46" t="s">
        <v>4451</v>
      </c>
      <c r="F38" s="46" t="s">
        <v>4452</v>
      </c>
      <c r="G38" s="5" t="s">
        <v>25228</v>
      </c>
      <c r="H38" s="6" t="s">
        <v>4454</v>
      </c>
      <c r="I38" s="7" t="s">
        <v>4455</v>
      </c>
    </row>
    <row r="39" spans="1:9">
      <c r="A39" s="42" t="s">
        <v>25229</v>
      </c>
      <c r="B39" s="46" t="s">
        <v>2917</v>
      </c>
      <c r="C39" s="46" t="s">
        <v>10782</v>
      </c>
      <c r="D39" s="46" t="s">
        <v>25230</v>
      </c>
      <c r="E39" s="46" t="s">
        <v>2918</v>
      </c>
      <c r="F39" s="46" t="s">
        <v>25231</v>
      </c>
      <c r="G39" s="5" t="s">
        <v>2919</v>
      </c>
      <c r="H39" s="6" t="s">
        <v>10783</v>
      </c>
      <c r="I39" s="7" t="s">
        <v>2917</v>
      </c>
    </row>
    <row r="40" spans="1:9">
      <c r="A40" s="42" t="s">
        <v>25232</v>
      </c>
      <c r="B40" s="46" t="s">
        <v>2922</v>
      </c>
      <c r="C40" s="46" t="s">
        <v>10256</v>
      </c>
      <c r="D40" s="46" t="s">
        <v>25233</v>
      </c>
      <c r="E40" s="46" t="s">
        <v>10786</v>
      </c>
      <c r="F40" s="46" t="s">
        <v>25234</v>
      </c>
      <c r="G40" s="5" t="s">
        <v>2925</v>
      </c>
      <c r="H40" s="6" t="s">
        <v>25235</v>
      </c>
      <c r="I40" s="7" t="s">
        <v>2922</v>
      </c>
    </row>
    <row r="41" spans="1:9">
      <c r="A41" s="42" t="s">
        <v>25236</v>
      </c>
      <c r="B41" s="46" t="s">
        <v>25237</v>
      </c>
      <c r="C41" s="46" t="s">
        <v>12333</v>
      </c>
      <c r="D41" s="46" t="s">
        <v>19217</v>
      </c>
      <c r="E41" s="46" t="s">
        <v>19218</v>
      </c>
      <c r="F41" s="46" t="s">
        <v>25238</v>
      </c>
      <c r="G41" s="5" t="s">
        <v>25239</v>
      </c>
      <c r="H41" s="6" t="s">
        <v>25240</v>
      </c>
      <c r="I41" s="7" t="s">
        <v>25241</v>
      </c>
    </row>
    <row r="42" spans="1:9">
      <c r="A42" s="42" t="s">
        <v>25242</v>
      </c>
      <c r="B42" s="46" t="s">
        <v>25243</v>
      </c>
      <c r="C42" s="46" t="s">
        <v>25244</v>
      </c>
      <c r="D42" s="46" t="s">
        <v>25245</v>
      </c>
      <c r="E42" s="46" t="s">
        <v>25246</v>
      </c>
      <c r="F42" s="46" t="s">
        <v>25247</v>
      </c>
      <c r="G42" s="5" t="s">
        <v>25248</v>
      </c>
      <c r="H42" s="6" t="s">
        <v>25249</v>
      </c>
      <c r="I42" s="7" t="s">
        <v>25250</v>
      </c>
    </row>
    <row r="43" spans="1:9">
      <c r="A43" s="42" t="s">
        <v>25251</v>
      </c>
      <c r="B43" s="46" t="s">
        <v>25252</v>
      </c>
      <c r="C43" s="46" t="s">
        <v>25253</v>
      </c>
      <c r="D43" s="46" t="s">
        <v>25254</v>
      </c>
      <c r="E43" s="46" t="s">
        <v>25255</v>
      </c>
      <c r="F43" s="46" t="s">
        <v>25256</v>
      </c>
      <c r="G43" s="5" t="s">
        <v>25257</v>
      </c>
      <c r="H43" s="6" t="s">
        <v>25258</v>
      </c>
      <c r="I43" s="7" t="s">
        <v>25259</v>
      </c>
    </row>
    <row r="44" spans="1:9">
      <c r="A44" s="42" t="s">
        <v>25260</v>
      </c>
      <c r="B44" s="46" t="s">
        <v>5648</v>
      </c>
      <c r="C44" s="46" t="s">
        <v>9845</v>
      </c>
      <c r="D44" s="46" t="s">
        <v>5226</v>
      </c>
      <c r="E44" s="46" t="s">
        <v>9798</v>
      </c>
      <c r="F44" s="46" t="s">
        <v>9798</v>
      </c>
      <c r="G44" s="5" t="s">
        <v>4730</v>
      </c>
      <c r="H44" s="6" t="s">
        <v>10312</v>
      </c>
      <c r="I44" s="7" t="s">
        <v>7475</v>
      </c>
    </row>
    <row r="45" spans="1:9">
      <c r="A45" s="42" t="s">
        <v>25261</v>
      </c>
      <c r="B45" s="46" t="s">
        <v>25262</v>
      </c>
      <c r="C45" s="46" t="s">
        <v>25263</v>
      </c>
      <c r="D45" s="46" t="s">
        <v>25264</v>
      </c>
      <c r="E45" s="46" t="s">
        <v>25265</v>
      </c>
      <c r="F45" s="46" t="s">
        <v>25265</v>
      </c>
      <c r="G45" s="5" t="s">
        <v>25266</v>
      </c>
      <c r="H45" s="6" t="s">
        <v>25267</v>
      </c>
      <c r="I45" s="7" t="s">
        <v>25265</v>
      </c>
    </row>
    <row r="46" spans="1:9">
      <c r="A46" s="42" t="s">
        <v>25268</v>
      </c>
      <c r="B46" s="46" t="s">
        <v>4410</v>
      </c>
      <c r="C46" s="46" t="s">
        <v>25269</v>
      </c>
      <c r="D46" s="46" t="s">
        <v>4412</v>
      </c>
      <c r="E46" s="46" t="s">
        <v>4413</v>
      </c>
      <c r="F46" s="46" t="s">
        <v>25270</v>
      </c>
      <c r="G46" s="5" t="s">
        <v>4415</v>
      </c>
      <c r="H46" s="6" t="s">
        <v>25271</v>
      </c>
      <c r="I46" s="7" t="s">
        <v>4417</v>
      </c>
    </row>
    <row r="47" spans="1:9">
      <c r="A47" s="42" t="s">
        <v>25272</v>
      </c>
      <c r="B47" s="46" t="s">
        <v>25273</v>
      </c>
      <c r="C47" s="46" t="s">
        <v>25274</v>
      </c>
      <c r="D47" s="46" t="s">
        <v>25275</v>
      </c>
      <c r="E47" s="46" t="s">
        <v>25276</v>
      </c>
      <c r="F47" s="46" t="s">
        <v>25276</v>
      </c>
      <c r="G47" s="5" t="s">
        <v>25277</v>
      </c>
      <c r="H47" s="6" t="s">
        <v>25278</v>
      </c>
      <c r="I47" s="7" t="s">
        <v>25276</v>
      </c>
    </row>
    <row r="48" spans="1:9">
      <c r="A48" s="42" t="s">
        <v>25279</v>
      </c>
      <c r="B48" s="46" t="s">
        <v>6688</v>
      </c>
      <c r="C48" s="46" t="s">
        <v>25280</v>
      </c>
      <c r="D48" s="46" t="s">
        <v>25281</v>
      </c>
      <c r="E48" s="46" t="s">
        <v>25282</v>
      </c>
      <c r="F48" s="46" t="s">
        <v>25283</v>
      </c>
      <c r="G48" s="5" t="s">
        <v>6689</v>
      </c>
      <c r="H48" s="6" t="s">
        <v>25284</v>
      </c>
      <c r="I48" s="7" t="s">
        <v>25285</v>
      </c>
    </row>
    <row r="49" spans="1:9">
      <c r="A49" s="42" t="s">
        <v>25286</v>
      </c>
      <c r="B49" s="46" t="s">
        <v>25287</v>
      </c>
      <c r="C49" s="46" t="s">
        <v>25288</v>
      </c>
      <c r="D49" s="46" t="s">
        <v>25289</v>
      </c>
      <c r="E49" s="46" t="s">
        <v>25290</v>
      </c>
      <c r="F49" s="46" t="s">
        <v>25291</v>
      </c>
      <c r="G49" s="5" t="s">
        <v>25292</v>
      </c>
      <c r="H49" s="6" t="s">
        <v>25293</v>
      </c>
      <c r="I49" s="7" t="s">
        <v>25290</v>
      </c>
    </row>
    <row r="50" spans="1:9">
      <c r="A50" s="42" t="s">
        <v>25294</v>
      </c>
      <c r="B50" s="46" t="s">
        <v>25295</v>
      </c>
      <c r="C50" s="46" t="s">
        <v>25296</v>
      </c>
      <c r="D50" s="46" t="s">
        <v>25297</v>
      </c>
      <c r="E50" s="46" t="s">
        <v>25298</v>
      </c>
      <c r="F50" s="46" t="s">
        <v>25298</v>
      </c>
      <c r="G50" s="5" t="s">
        <v>25299</v>
      </c>
      <c r="H50" s="6" t="s">
        <v>25300</v>
      </c>
      <c r="I50" s="7" t="s">
        <v>25298</v>
      </c>
    </row>
    <row r="51" spans="1:9">
      <c r="A51" s="42" t="s">
        <v>25301</v>
      </c>
      <c r="B51" s="46" t="s">
        <v>25302</v>
      </c>
      <c r="C51" s="46" t="s">
        <v>25303</v>
      </c>
      <c r="D51" s="46" t="s">
        <v>25304</v>
      </c>
      <c r="E51" s="46" t="s">
        <v>25305</v>
      </c>
      <c r="F51" s="46" t="s">
        <v>25306</v>
      </c>
      <c r="G51" s="5" t="s">
        <v>25307</v>
      </c>
      <c r="H51" s="6" t="s">
        <v>25308</v>
      </c>
      <c r="I51" s="7" t="s">
        <v>25309</v>
      </c>
    </row>
    <row r="52" spans="1:9">
      <c r="A52" s="42" t="s">
        <v>25310</v>
      </c>
      <c r="B52" s="46" t="s">
        <v>25311</v>
      </c>
      <c r="C52" s="46" t="s">
        <v>25311</v>
      </c>
      <c r="D52" s="46" t="s">
        <v>25311</v>
      </c>
      <c r="E52" s="46" t="s">
        <v>25312</v>
      </c>
      <c r="F52" s="46" t="s">
        <v>25313</v>
      </c>
      <c r="G52" s="5" t="s">
        <v>25314</v>
      </c>
      <c r="H52" s="6" t="s">
        <v>25315</v>
      </c>
      <c r="I52" s="7" t="s">
        <v>25316</v>
      </c>
    </row>
    <row r="53" spans="1:9">
      <c r="A53" s="42" t="s">
        <v>25317</v>
      </c>
      <c r="B53" s="46" t="s">
        <v>25318</v>
      </c>
      <c r="C53" s="46" t="s">
        <v>25319</v>
      </c>
      <c r="D53" s="46" t="s">
        <v>25320</v>
      </c>
      <c r="E53" s="46" t="s">
        <v>25321</v>
      </c>
      <c r="F53" s="46" t="s">
        <v>25321</v>
      </c>
      <c r="G53" s="5" t="s">
        <v>25322</v>
      </c>
      <c r="H53" s="6" t="s">
        <v>25323</v>
      </c>
      <c r="I53" s="7" t="s">
        <v>25321</v>
      </c>
    </row>
    <row r="54" spans="1:9">
      <c r="A54" s="42" t="s">
        <v>25324</v>
      </c>
      <c r="B54" s="46" t="s">
        <v>25325</v>
      </c>
      <c r="C54" s="46" t="s">
        <v>25326</v>
      </c>
      <c r="D54" s="46" t="s">
        <v>25327</v>
      </c>
      <c r="E54" s="46" t="s">
        <v>25328</v>
      </c>
      <c r="F54" s="46" t="s">
        <v>25329</v>
      </c>
      <c r="G54" s="5" t="s">
        <v>25330</v>
      </c>
      <c r="H54" s="6" t="s">
        <v>25331</v>
      </c>
      <c r="I54" s="7" t="s">
        <v>25328</v>
      </c>
    </row>
    <row r="55" spans="1:9">
      <c r="A55" s="42" t="s">
        <v>25332</v>
      </c>
      <c r="B55" s="46" t="s">
        <v>25333</v>
      </c>
      <c r="C55" s="46" t="s">
        <v>25334</v>
      </c>
      <c r="D55" s="46" t="s">
        <v>25335</v>
      </c>
      <c r="E55" s="46" t="s">
        <v>25336</v>
      </c>
      <c r="F55" s="46" t="s">
        <v>25337</v>
      </c>
      <c r="G55" s="5" t="s">
        <v>25338</v>
      </c>
      <c r="H55" s="6" t="s">
        <v>25339</v>
      </c>
      <c r="I55" s="7" t="s">
        <v>25340</v>
      </c>
    </row>
    <row r="56" spans="1:9">
      <c r="A56" s="42" t="s">
        <v>25341</v>
      </c>
      <c r="B56" s="46" t="s">
        <v>25342</v>
      </c>
      <c r="C56" s="46" t="s">
        <v>25343</v>
      </c>
      <c r="D56" s="46" t="s">
        <v>25344</v>
      </c>
      <c r="E56" s="46" t="s">
        <v>25343</v>
      </c>
      <c r="F56" s="46" t="s">
        <v>25345</v>
      </c>
      <c r="G56" s="5" t="s">
        <v>25346</v>
      </c>
      <c r="H56" s="6" t="s">
        <v>25347</v>
      </c>
      <c r="I56" s="7" t="s">
        <v>25348</v>
      </c>
    </row>
    <row r="57" spans="1:9">
      <c r="A57" s="42" t="s">
        <v>25349</v>
      </c>
      <c r="B57" s="46" t="s">
        <v>25350</v>
      </c>
      <c r="C57" s="46" t="s">
        <v>25351</v>
      </c>
      <c r="D57" s="46" t="s">
        <v>25352</v>
      </c>
      <c r="E57" s="46" t="s">
        <v>25352</v>
      </c>
      <c r="F57" s="46" t="s">
        <v>25352</v>
      </c>
      <c r="G57" s="5" t="s">
        <v>25353</v>
      </c>
      <c r="H57" s="6" t="s">
        <v>25354</v>
      </c>
      <c r="I57" s="7" t="s">
        <v>25352</v>
      </c>
    </row>
    <row r="58" spans="1:9">
      <c r="A58" s="42" t="s">
        <v>25355</v>
      </c>
      <c r="B58" s="46" t="s">
        <v>25356</v>
      </c>
      <c r="C58" s="46" t="s">
        <v>25357</v>
      </c>
      <c r="D58" s="46" t="s">
        <v>25358</v>
      </c>
      <c r="E58" s="46" t="s">
        <v>25359</v>
      </c>
      <c r="F58" s="46" t="s">
        <v>25360</v>
      </c>
      <c r="G58" s="5" t="s">
        <v>25361</v>
      </c>
      <c r="H58" s="6" t="s">
        <v>25362</v>
      </c>
      <c r="I58" s="7" t="s">
        <v>25363</v>
      </c>
    </row>
    <row r="59" spans="1:9">
      <c r="A59" s="42" t="s">
        <v>25364</v>
      </c>
      <c r="B59" s="46" t="s">
        <v>25365</v>
      </c>
      <c r="C59" s="46" t="s">
        <v>25366</v>
      </c>
      <c r="D59" s="46" t="s">
        <v>25367</v>
      </c>
      <c r="E59" s="46" t="s">
        <v>25368</v>
      </c>
      <c r="F59" s="46" t="s">
        <v>25368</v>
      </c>
      <c r="G59" s="5" t="s">
        <v>25369</v>
      </c>
      <c r="H59" s="6" t="s">
        <v>25370</v>
      </c>
      <c r="I59" s="7" t="s">
        <v>25368</v>
      </c>
    </row>
    <row r="60" spans="1:9">
      <c r="A60" s="42" t="s">
        <v>25371</v>
      </c>
      <c r="B60" s="46" t="s">
        <v>25372</v>
      </c>
      <c r="C60" s="46" t="s">
        <v>25373</v>
      </c>
      <c r="D60" s="46" t="s">
        <v>25374</v>
      </c>
      <c r="E60" s="46" t="s">
        <v>25375</v>
      </c>
      <c r="F60" s="46" t="s">
        <v>25376</v>
      </c>
      <c r="G60" s="5" t="s">
        <v>25377</v>
      </c>
      <c r="H60" s="6" t="s">
        <v>25378</v>
      </c>
      <c r="I60" s="7" t="s">
        <v>25379</v>
      </c>
    </row>
    <row r="61" spans="1:9">
      <c r="A61" s="42" t="s">
        <v>25380</v>
      </c>
      <c r="B61" s="46" t="s">
        <v>25381</v>
      </c>
      <c r="C61" s="46" t="s">
        <v>25382</v>
      </c>
      <c r="D61" s="46" t="s">
        <v>25383</v>
      </c>
      <c r="E61" s="46" t="s">
        <v>25384</v>
      </c>
      <c r="F61" s="46">
        <v>3</v>
      </c>
      <c r="G61" s="5" t="s">
        <v>25385</v>
      </c>
      <c r="H61" s="6" t="s">
        <v>25386</v>
      </c>
      <c r="I61" s="7" t="s">
        <v>25384</v>
      </c>
    </row>
    <row r="62" spans="1:9">
      <c r="A62" s="42" t="s">
        <v>25387</v>
      </c>
      <c r="B62" s="46" t="s">
        <v>25388</v>
      </c>
      <c r="C62" s="46" t="s">
        <v>25389</v>
      </c>
      <c r="D62" s="46" t="s">
        <v>25390</v>
      </c>
      <c r="E62" s="46" t="s">
        <v>25391</v>
      </c>
      <c r="F62" s="46" t="s">
        <v>25392</v>
      </c>
      <c r="G62" s="5" t="s">
        <v>25393</v>
      </c>
      <c r="H62" s="6" t="s">
        <v>25394</v>
      </c>
      <c r="I62" s="7" t="s">
        <v>25395</v>
      </c>
    </row>
    <row r="63" spans="1:9">
      <c r="A63" s="42" t="s">
        <v>25396</v>
      </c>
      <c r="B63" s="46" t="s">
        <v>2429</v>
      </c>
      <c r="C63" s="46" t="s">
        <v>25397</v>
      </c>
      <c r="D63" s="46" t="s">
        <v>25398</v>
      </c>
      <c r="E63" s="46" t="s">
        <v>2432</v>
      </c>
      <c r="F63" s="46" t="s">
        <v>2440</v>
      </c>
      <c r="G63" s="5" t="s">
        <v>2419</v>
      </c>
      <c r="H63" s="6" t="s">
        <v>2434</v>
      </c>
      <c r="I63" s="7" t="s">
        <v>2441</v>
      </c>
    </row>
    <row r="64" spans="1:9">
      <c r="A64" s="42" t="s">
        <v>25399</v>
      </c>
      <c r="B64" s="46" t="s">
        <v>25400</v>
      </c>
      <c r="C64" s="46" t="s">
        <v>25401</v>
      </c>
      <c r="D64" s="46" t="s">
        <v>25402</v>
      </c>
      <c r="E64" s="46" t="s">
        <v>25403</v>
      </c>
      <c r="F64" s="46" t="s">
        <v>25404</v>
      </c>
      <c r="G64" s="5" t="s">
        <v>25405</v>
      </c>
      <c r="H64" s="6" t="s">
        <v>25406</v>
      </c>
      <c r="I64" s="7" t="s">
        <v>25407</v>
      </c>
    </row>
    <row r="65" spans="1:9">
      <c r="A65" s="42" t="s">
        <v>25408</v>
      </c>
      <c r="B65" s="46" t="s">
        <v>25409</v>
      </c>
      <c r="C65" s="46" t="s">
        <v>25410</v>
      </c>
      <c r="D65" s="46" t="s">
        <v>25411</v>
      </c>
      <c r="E65" s="46" t="s">
        <v>25412</v>
      </c>
      <c r="F65" s="46" t="s">
        <v>25413</v>
      </c>
      <c r="G65" s="5" t="s">
        <v>25414</v>
      </c>
      <c r="H65" s="6" t="s">
        <v>25415</v>
      </c>
      <c r="I65" s="7" t="s">
        <v>25416</v>
      </c>
    </row>
    <row r="66" spans="1:9">
      <c r="A66" s="42" t="s">
        <v>25417</v>
      </c>
      <c r="B66" s="46" t="s">
        <v>25418</v>
      </c>
      <c r="C66" s="46" t="s">
        <v>25419</v>
      </c>
      <c r="D66" s="46" t="s">
        <v>25420</v>
      </c>
      <c r="E66" s="46" t="s">
        <v>25421</v>
      </c>
      <c r="F66" s="46" t="s">
        <v>25422</v>
      </c>
      <c r="G66" s="5" t="s">
        <v>19454</v>
      </c>
      <c r="H66" s="6" t="s">
        <v>25423</v>
      </c>
      <c r="I66" s="7" t="s">
        <v>25421</v>
      </c>
    </row>
    <row r="67" spans="1:9">
      <c r="A67" s="42" t="s">
        <v>25424</v>
      </c>
      <c r="B67" s="5" t="s">
        <v>25166</v>
      </c>
      <c r="C67" s="5" t="s">
        <v>25166</v>
      </c>
      <c r="D67" s="5" t="s">
        <v>25166</v>
      </c>
      <c r="E67" s="5" t="s">
        <v>25166</v>
      </c>
      <c r="F67" s="5" t="s">
        <v>25166</v>
      </c>
      <c r="G67" s="5" t="s">
        <v>25166</v>
      </c>
      <c r="H67" s="6" t="s">
        <v>25166</v>
      </c>
      <c r="I67" s="7" t="s">
        <v>25166</v>
      </c>
    </row>
    <row r="68" spans="1:9">
      <c r="A68" s="42" t="s">
        <v>25425</v>
      </c>
      <c r="B68" s="46" t="s">
        <v>25426</v>
      </c>
      <c r="C68" s="46" t="s">
        <v>1773</v>
      </c>
      <c r="D68" s="46" t="s">
        <v>1773</v>
      </c>
      <c r="E68" s="46" t="s">
        <v>25427</v>
      </c>
      <c r="F68" s="46" t="s">
        <v>25426</v>
      </c>
      <c r="G68" s="5" t="s">
        <v>25206</v>
      </c>
      <c r="H68" s="6" t="s">
        <v>25428</v>
      </c>
      <c r="I68" s="7" t="s">
        <v>25429</v>
      </c>
    </row>
    <row r="69" spans="1:9">
      <c r="A69" s="42" t="s">
        <v>25430</v>
      </c>
      <c r="B69" s="46" t="s">
        <v>25431</v>
      </c>
      <c r="C69" s="46" t="s">
        <v>25432</v>
      </c>
      <c r="D69" s="46" t="s">
        <v>25433</v>
      </c>
      <c r="E69" s="46" t="s">
        <v>25434</v>
      </c>
      <c r="F69" s="46" t="s">
        <v>25435</v>
      </c>
      <c r="G69" s="5" t="s">
        <v>25436</v>
      </c>
      <c r="H69" s="6" t="s">
        <v>25437</v>
      </c>
      <c r="I69" s="7" t="s">
        <v>25434</v>
      </c>
    </row>
    <row r="70" spans="1:9">
      <c r="A70" s="42" t="s">
        <v>25438</v>
      </c>
      <c r="B70" s="46" t="s">
        <v>25439</v>
      </c>
      <c r="C70" s="46" t="s">
        <v>25440</v>
      </c>
      <c r="D70" s="46" t="s">
        <v>25441</v>
      </c>
      <c r="E70" s="46" t="s">
        <v>25442</v>
      </c>
      <c r="F70" s="46" t="s">
        <v>8425</v>
      </c>
      <c r="G70" s="5" t="s">
        <v>25443</v>
      </c>
      <c r="H70" s="6" t="s">
        <v>25444</v>
      </c>
      <c r="I70" s="7" t="s">
        <v>25445</v>
      </c>
    </row>
    <row r="71" spans="1:9">
      <c r="A71" s="42" t="s">
        <v>25446</v>
      </c>
      <c r="B71" s="46" t="s">
        <v>25447</v>
      </c>
      <c r="C71" s="46" t="s">
        <v>25448</v>
      </c>
      <c r="D71" s="46" t="s">
        <v>25449</v>
      </c>
      <c r="E71" s="46" t="s">
        <v>25450</v>
      </c>
      <c r="F71" s="46" t="s">
        <v>25451</v>
      </c>
      <c r="G71" s="5" t="s">
        <v>25452</v>
      </c>
      <c r="H71" s="6" t="s">
        <v>25453</v>
      </c>
      <c r="I71" s="7" t="s">
        <v>25454</v>
      </c>
    </row>
    <row r="72" spans="1:9">
      <c r="A72" s="42" t="s">
        <v>25455</v>
      </c>
      <c r="B72" s="46" t="s">
        <v>25456</v>
      </c>
      <c r="C72" s="46" t="s">
        <v>25457</v>
      </c>
      <c r="D72" s="46" t="s">
        <v>25458</v>
      </c>
      <c r="E72" s="46" t="s">
        <v>25459</v>
      </c>
      <c r="F72" s="46" t="s">
        <v>25459</v>
      </c>
      <c r="G72" s="5" t="s">
        <v>25460</v>
      </c>
      <c r="H72" s="6" t="s">
        <v>25461</v>
      </c>
      <c r="I72" s="7" t="s">
        <v>25462</v>
      </c>
    </row>
    <row r="73" spans="1:9">
      <c r="A73" s="42" t="s">
        <v>25463</v>
      </c>
      <c r="B73" s="5" t="s">
        <v>25464</v>
      </c>
      <c r="C73" s="5" t="s">
        <v>25464</v>
      </c>
      <c r="D73" s="5" t="s">
        <v>25464</v>
      </c>
      <c r="E73" s="5" t="s">
        <v>25464</v>
      </c>
      <c r="F73" s="5" t="s">
        <v>25464</v>
      </c>
      <c r="G73" s="5" t="s">
        <v>25464</v>
      </c>
      <c r="H73" s="6" t="s">
        <v>25464</v>
      </c>
      <c r="I73" s="7" t="s">
        <v>25464</v>
      </c>
    </row>
    <row r="74" spans="1:9">
      <c r="A74" s="42" t="s">
        <v>25465</v>
      </c>
      <c r="B74" s="46" t="s">
        <v>25466</v>
      </c>
      <c r="C74" s="46" t="s">
        <v>25467</v>
      </c>
      <c r="D74" s="46" t="s">
        <v>25468</v>
      </c>
      <c r="E74" s="46" t="s">
        <v>25469</v>
      </c>
      <c r="F74" s="46" t="s">
        <v>25470</v>
      </c>
      <c r="G74" s="5" t="s">
        <v>25471</v>
      </c>
      <c r="H74" s="6" t="s">
        <v>25472</v>
      </c>
      <c r="I74" s="7" t="s">
        <v>25473</v>
      </c>
    </row>
    <row r="75" spans="1:9">
      <c r="A75" s="42" t="s">
        <v>25474</v>
      </c>
      <c r="B75" s="46" t="s">
        <v>25475</v>
      </c>
      <c r="C75" s="46" t="s">
        <v>25476</v>
      </c>
      <c r="D75" s="46" t="s">
        <v>25477</v>
      </c>
      <c r="E75" s="46" t="s">
        <v>25478</v>
      </c>
      <c r="F75" s="46" t="s">
        <v>25479</v>
      </c>
      <c r="G75" s="5" t="s">
        <v>25480</v>
      </c>
      <c r="H75" s="6" t="s">
        <v>25481</v>
      </c>
      <c r="I75" s="7" t="s">
        <v>25482</v>
      </c>
    </row>
    <row r="76" spans="1:9">
      <c r="A76" s="42" t="s">
        <v>25483</v>
      </c>
      <c r="B76" s="46" t="s">
        <v>25484</v>
      </c>
      <c r="C76" s="46" t="s">
        <v>25485</v>
      </c>
      <c r="D76" s="46" t="s">
        <v>25486</v>
      </c>
      <c r="E76" s="46" t="s">
        <v>25487</v>
      </c>
      <c r="F76" s="46" t="s">
        <v>25488</v>
      </c>
      <c r="G76" s="5" t="s">
        <v>25489</v>
      </c>
      <c r="H76" s="6" t="s">
        <v>25490</v>
      </c>
      <c r="I76" s="7" t="s">
        <v>25491</v>
      </c>
    </row>
    <row r="77" spans="1:9">
      <c r="A77" s="42" t="s">
        <v>25492</v>
      </c>
      <c r="B77" s="46" t="s">
        <v>25493</v>
      </c>
      <c r="C77" s="46" t="s">
        <v>25494</v>
      </c>
      <c r="D77" s="46" t="s">
        <v>25495</v>
      </c>
      <c r="E77" s="46" t="s">
        <v>25496</v>
      </c>
      <c r="F77" s="46" t="s">
        <v>25497</v>
      </c>
      <c r="G77" s="5" t="s">
        <v>25498</v>
      </c>
      <c r="H77" s="6" t="s">
        <v>25499</v>
      </c>
      <c r="I77" s="7" t="s">
        <v>25500</v>
      </c>
    </row>
    <row r="78" spans="1:9">
      <c r="A78" s="42" t="s">
        <v>25501</v>
      </c>
      <c r="B78" s="46" t="s">
        <v>25502</v>
      </c>
      <c r="C78" s="46" t="s">
        <v>25503</v>
      </c>
      <c r="D78" s="46" t="s">
        <v>25504</v>
      </c>
      <c r="E78" s="46" t="s">
        <v>25505</v>
      </c>
      <c r="F78" s="46" t="s">
        <v>25506</v>
      </c>
      <c r="G78" s="47" t="s">
        <v>25507</v>
      </c>
      <c r="H78" s="6" t="s">
        <v>25508</v>
      </c>
      <c r="I78" s="7" t="s">
        <v>25509</v>
      </c>
    </row>
    <row r="79" spans="1:9">
      <c r="A79" s="42" t="s">
        <v>25510</v>
      </c>
      <c r="B79" s="46" t="s">
        <v>25511</v>
      </c>
      <c r="C79" s="46" t="s">
        <v>25512</v>
      </c>
      <c r="D79" s="46" t="s">
        <v>25513</v>
      </c>
      <c r="E79" s="46" t="s">
        <v>25514</v>
      </c>
      <c r="F79" s="46" t="s">
        <v>25515</v>
      </c>
      <c r="G79" s="47" t="s">
        <v>25516</v>
      </c>
      <c r="H79" s="6" t="s">
        <v>25517</v>
      </c>
      <c r="I79" s="7" t="s">
        <v>25518</v>
      </c>
    </row>
    <row r="80" spans="1:9">
      <c r="A80" s="42" t="s">
        <v>25519</v>
      </c>
      <c r="B80" s="46" t="s">
        <v>25520</v>
      </c>
      <c r="C80" s="46" t="s">
        <v>25521</v>
      </c>
      <c r="D80" s="46" t="s">
        <v>25522</v>
      </c>
      <c r="E80" s="46" t="s">
        <v>25523</v>
      </c>
      <c r="F80" s="46" t="s">
        <v>25524</v>
      </c>
      <c r="G80" s="5" t="s">
        <v>25525</v>
      </c>
      <c r="H80" s="6" t="s">
        <v>25526</v>
      </c>
      <c r="I80" s="7" t="s">
        <v>25527</v>
      </c>
    </row>
    <row r="81" spans="1:25">
      <c r="A81" s="42" t="s">
        <v>25528</v>
      </c>
      <c r="B81" s="46" t="s">
        <v>25529</v>
      </c>
      <c r="C81" s="46" t="s">
        <v>25530</v>
      </c>
      <c r="D81" s="46" t="s">
        <v>25531</v>
      </c>
      <c r="E81" s="46" t="s">
        <v>25532</v>
      </c>
      <c r="F81" s="46" t="s">
        <v>25533</v>
      </c>
      <c r="G81" s="5" t="s">
        <v>25534</v>
      </c>
      <c r="H81" s="6" t="s">
        <v>25535</v>
      </c>
      <c r="I81" s="7" t="s">
        <v>25536</v>
      </c>
    </row>
    <row r="82" spans="1:25">
      <c r="A82" s="42" t="s">
        <v>25537</v>
      </c>
      <c r="B82" s="46" t="s">
        <v>25538</v>
      </c>
      <c r="C82" s="46" t="s">
        <v>25539</v>
      </c>
      <c r="D82" s="46" t="s">
        <v>25540</v>
      </c>
      <c r="E82" s="46" t="s">
        <v>25541</v>
      </c>
      <c r="F82" s="46" t="s">
        <v>25542</v>
      </c>
      <c r="G82" s="5" t="s">
        <v>25543</v>
      </c>
      <c r="H82" s="6" t="s">
        <v>25544</v>
      </c>
      <c r="I82" s="7" t="s">
        <v>25545</v>
      </c>
    </row>
    <row r="83" spans="1:25">
      <c r="A83" s="42" t="s">
        <v>25546</v>
      </c>
      <c r="B83" s="46" t="s">
        <v>25547</v>
      </c>
      <c r="C83" s="46" t="s">
        <v>24673</v>
      </c>
      <c r="D83" s="46" t="s">
        <v>24674</v>
      </c>
      <c r="E83" s="46" t="s">
        <v>24675</v>
      </c>
      <c r="F83" s="46" t="s">
        <v>24676</v>
      </c>
      <c r="G83" s="5" t="s">
        <v>25548</v>
      </c>
      <c r="H83" s="6" t="s">
        <v>24678</v>
      </c>
      <c r="I83" s="7" t="s">
        <v>24679</v>
      </c>
    </row>
    <row r="84" spans="1:25">
      <c r="A84" s="42" t="s">
        <v>25549</v>
      </c>
      <c r="B84" s="5" t="s">
        <v>5177</v>
      </c>
      <c r="C84" s="5" t="s">
        <v>5177</v>
      </c>
      <c r="D84" s="5" t="s">
        <v>5177</v>
      </c>
      <c r="E84" s="5" t="s">
        <v>5177</v>
      </c>
      <c r="F84" s="5" t="s">
        <v>5177</v>
      </c>
      <c r="G84" s="5" t="s">
        <v>5177</v>
      </c>
      <c r="H84" s="6" t="s">
        <v>5177</v>
      </c>
      <c r="I84" s="7" t="s">
        <v>5177</v>
      </c>
    </row>
    <row r="85" spans="1:25">
      <c r="A85" s="42" t="s">
        <v>25550</v>
      </c>
      <c r="B85" s="27" t="s">
        <v>7411</v>
      </c>
      <c r="C85" s="4" t="s">
        <v>7412</v>
      </c>
      <c r="D85" s="16" t="s">
        <v>7413</v>
      </c>
      <c r="E85" s="17" t="s">
        <v>7414</v>
      </c>
      <c r="F85" s="16" t="s">
        <v>7415</v>
      </c>
      <c r="G85" s="3" t="s">
        <v>7416</v>
      </c>
      <c r="H85" s="6" t="s">
        <v>25551</v>
      </c>
      <c r="I85" s="7" t="s">
        <v>7418</v>
      </c>
      <c r="J85" s="4"/>
      <c r="K85" s="4"/>
      <c r="L85" s="13"/>
      <c r="M85" s="13"/>
      <c r="N85" s="13"/>
      <c r="O85" s="13"/>
      <c r="P85" s="13"/>
      <c r="Q85" s="13"/>
      <c r="R85" s="13"/>
      <c r="S85" s="13"/>
      <c r="T85" s="13"/>
      <c r="U85" s="13"/>
      <c r="V85" s="13"/>
      <c r="W85" s="13"/>
      <c r="X85" s="13"/>
      <c r="Y85" s="13"/>
    </row>
    <row r="86" spans="1:25">
      <c r="A86" s="42" t="s">
        <v>25552</v>
      </c>
      <c r="B86" s="5" t="s">
        <v>9028</v>
      </c>
      <c r="C86" s="5" t="s">
        <v>9028</v>
      </c>
      <c r="D86" s="5" t="s">
        <v>9028</v>
      </c>
      <c r="E86" s="5" t="s">
        <v>9028</v>
      </c>
      <c r="F86" s="5" t="s">
        <v>9028</v>
      </c>
      <c r="G86" s="5" t="s">
        <v>9028</v>
      </c>
      <c r="H86" s="6" t="s">
        <v>9028</v>
      </c>
      <c r="I86" s="7" t="s">
        <v>9028</v>
      </c>
    </row>
    <row r="87" spans="1:25">
      <c r="A87" s="42" t="s">
        <v>1866</v>
      </c>
      <c r="B87" s="13" t="str">
        <f ca="1">IFERROR(__xludf.DUMMYFUNCTION("GOOGLETRANSLATE(C87,""fr"",""en"")"),"{[FC/FC]}")</f>
        <v>{[FC/FC]}</v>
      </c>
      <c r="C87" s="5" t="s">
        <v>25046</v>
      </c>
      <c r="D87" s="13" t="str">
        <f ca="1">IFERROR(__xludf.DUMMYFUNCTION("GOOGLETRANSLATE(E87,""fr"",""en"")"),"{[FC/FC]}")</f>
        <v>{[FC/FC]}</v>
      </c>
      <c r="E87" s="5" t="s">
        <v>25046</v>
      </c>
      <c r="F87" s="5" t="s">
        <v>25046</v>
      </c>
      <c r="G87" s="5" t="s">
        <v>25046</v>
      </c>
      <c r="H87" s="6" t="s">
        <v>25046</v>
      </c>
      <c r="I87" s="7" t="s">
        <v>25046</v>
      </c>
    </row>
    <row r="88" spans="1:25">
      <c r="A88" s="42" t="s">
        <v>25553</v>
      </c>
      <c r="B88" s="46" t="s">
        <v>25554</v>
      </c>
      <c r="C88" s="46" t="s">
        <v>25555</v>
      </c>
      <c r="D88" s="46" t="s">
        <v>25556</v>
      </c>
      <c r="E88" s="46" t="s">
        <v>4855</v>
      </c>
      <c r="F88" s="46" t="s">
        <v>25557</v>
      </c>
      <c r="G88" s="5" t="s">
        <v>25558</v>
      </c>
      <c r="H88" s="6" t="s">
        <v>25559</v>
      </c>
      <c r="I88" s="7" t="s">
        <v>4859</v>
      </c>
    </row>
    <row r="89" spans="1:25">
      <c r="A89" s="42" t="s">
        <v>25560</v>
      </c>
      <c r="B89" s="46" t="s">
        <v>25561</v>
      </c>
      <c r="C89" s="46" t="s">
        <v>25562</v>
      </c>
      <c r="D89" s="46" t="s">
        <v>25563</v>
      </c>
      <c r="E89" s="46" t="s">
        <v>25564</v>
      </c>
      <c r="F89" s="46" t="s">
        <v>25565</v>
      </c>
      <c r="G89" s="5" t="s">
        <v>25566</v>
      </c>
      <c r="H89" s="6" t="s">
        <v>25567</v>
      </c>
      <c r="I89" s="7" t="s">
        <v>25568</v>
      </c>
    </row>
    <row r="90" spans="1:25">
      <c r="A90" s="42" t="s">
        <v>25569</v>
      </c>
      <c r="B90" s="46" t="s">
        <v>25570</v>
      </c>
      <c r="C90" s="46" t="s">
        <v>25571</v>
      </c>
      <c r="D90" s="46" t="s">
        <v>25572</v>
      </c>
      <c r="E90" s="46" t="s">
        <v>25573</v>
      </c>
      <c r="F90" s="46" t="s">
        <v>25574</v>
      </c>
      <c r="G90" s="5" t="s">
        <v>25575</v>
      </c>
      <c r="H90" s="6" t="s">
        <v>25576</v>
      </c>
      <c r="I90" s="7" t="s">
        <v>25577</v>
      </c>
    </row>
    <row r="91" spans="1:25">
      <c r="A91" s="42" t="s">
        <v>25578</v>
      </c>
      <c r="B91" s="46" t="s">
        <v>25579</v>
      </c>
      <c r="C91" s="46" t="s">
        <v>25580</v>
      </c>
      <c r="D91" s="46" t="s">
        <v>25581</v>
      </c>
      <c r="E91" s="46" t="s">
        <v>25582</v>
      </c>
      <c r="F91" s="46" t="s">
        <v>25583</v>
      </c>
      <c r="G91" s="5" t="s">
        <v>25584</v>
      </c>
      <c r="H91" s="6" t="s">
        <v>25585</v>
      </c>
      <c r="I91" s="7" t="s">
        <v>25586</v>
      </c>
    </row>
    <row r="92" spans="1:25">
      <c r="A92" s="42" t="s">
        <v>25587</v>
      </c>
      <c r="B92" s="46" t="s">
        <v>25588</v>
      </c>
      <c r="C92" s="46" t="s">
        <v>25589</v>
      </c>
      <c r="D92" s="46" t="s">
        <v>25590</v>
      </c>
      <c r="E92" s="46" t="s">
        <v>25591</v>
      </c>
      <c r="F92" s="46" t="s">
        <v>25592</v>
      </c>
      <c r="G92" s="5" t="s">
        <v>25593</v>
      </c>
      <c r="H92" s="6" t="s">
        <v>25594</v>
      </c>
      <c r="I92" s="7" t="s">
        <v>25595</v>
      </c>
    </row>
    <row r="93" spans="1:25">
      <c r="A93" s="42" t="s">
        <v>25596</v>
      </c>
      <c r="B93" s="46" t="s">
        <v>25597</v>
      </c>
      <c r="C93" s="46" t="s">
        <v>25598</v>
      </c>
      <c r="D93" s="46" t="s">
        <v>25599</v>
      </c>
      <c r="E93" s="46" t="s">
        <v>25600</v>
      </c>
      <c r="F93" s="46" t="s">
        <v>25601</v>
      </c>
      <c r="G93" s="5" t="s">
        <v>25602</v>
      </c>
      <c r="H93" s="6" t="s">
        <v>25603</v>
      </c>
      <c r="I93" s="7" t="s">
        <v>25604</v>
      </c>
    </row>
    <row r="94" spans="1:25">
      <c r="A94" s="42" t="s">
        <v>25605</v>
      </c>
      <c r="B94" s="46" t="s">
        <v>25606</v>
      </c>
      <c r="C94" s="46" t="s">
        <v>25607</v>
      </c>
      <c r="D94" s="46" t="s">
        <v>25608</v>
      </c>
      <c r="E94" s="46" t="s">
        <v>2650</v>
      </c>
      <c r="F94" s="46" t="s">
        <v>25609</v>
      </c>
      <c r="G94" s="5" t="s">
        <v>2652</v>
      </c>
      <c r="H94" s="6" t="s">
        <v>25610</v>
      </c>
      <c r="I94" s="7" t="s">
        <v>25611</v>
      </c>
    </row>
    <row r="95" spans="1:25">
      <c r="A95" s="42" t="s">
        <v>25612</v>
      </c>
      <c r="B95" s="46" t="s">
        <v>25613</v>
      </c>
      <c r="C95" s="46" t="s">
        <v>25614</v>
      </c>
      <c r="D95" s="46" t="s">
        <v>25615</v>
      </c>
      <c r="E95" s="46" t="s">
        <v>25616</v>
      </c>
      <c r="F95" s="46" t="s">
        <v>25617</v>
      </c>
      <c r="G95" s="5" t="s">
        <v>25618</v>
      </c>
      <c r="H95" s="6" t="s">
        <v>25619</v>
      </c>
      <c r="I95" s="7" t="s">
        <v>25620</v>
      </c>
    </row>
    <row r="96" spans="1:25">
      <c r="A96" s="42" t="s">
        <v>25621</v>
      </c>
      <c r="B96" s="46" t="s">
        <v>25622</v>
      </c>
      <c r="C96" s="46" t="s">
        <v>25623</v>
      </c>
      <c r="D96" s="46" t="s">
        <v>25624</v>
      </c>
      <c r="E96" s="46" t="s">
        <v>25625</v>
      </c>
      <c r="F96" s="46" t="s">
        <v>25626</v>
      </c>
      <c r="G96" s="5" t="s">
        <v>25627</v>
      </c>
      <c r="H96" s="6" t="s">
        <v>25628</v>
      </c>
      <c r="I96" s="7" t="s">
        <v>25629</v>
      </c>
    </row>
    <row r="97" spans="1:9">
      <c r="A97" s="42" t="s">
        <v>25630</v>
      </c>
      <c r="B97" s="46" t="s">
        <v>25631</v>
      </c>
      <c r="C97" s="46" t="s">
        <v>25632</v>
      </c>
      <c r="D97" s="46" t="s">
        <v>25633</v>
      </c>
      <c r="E97" s="46" t="s">
        <v>25634</v>
      </c>
      <c r="F97" s="46" t="s">
        <v>25635</v>
      </c>
      <c r="G97" s="5" t="s">
        <v>25636</v>
      </c>
      <c r="H97" s="6" t="s">
        <v>25637</v>
      </c>
      <c r="I97" s="7" t="s">
        <v>25638</v>
      </c>
    </row>
    <row r="98" spans="1:9">
      <c r="A98" s="42" t="s">
        <v>23528</v>
      </c>
      <c r="B98" s="46" t="s">
        <v>25639</v>
      </c>
      <c r="C98" s="46" t="s">
        <v>25640</v>
      </c>
      <c r="D98" s="46" t="s">
        <v>25641</v>
      </c>
      <c r="E98" s="46" t="s">
        <v>25642</v>
      </c>
      <c r="F98" s="46" t="s">
        <v>25643</v>
      </c>
      <c r="G98" s="5" t="s">
        <v>25644</v>
      </c>
      <c r="H98" s="6" t="s">
        <v>25645</v>
      </c>
      <c r="I98" s="7" t="s">
        <v>25646</v>
      </c>
    </row>
    <row r="99" spans="1:9">
      <c r="A99" s="42" t="s">
        <v>25647</v>
      </c>
      <c r="B99" s="46" t="s">
        <v>25648</v>
      </c>
      <c r="C99" s="46" t="s">
        <v>25649</v>
      </c>
      <c r="D99" s="46" t="s">
        <v>25650</v>
      </c>
      <c r="E99" s="46" t="s">
        <v>25651</v>
      </c>
      <c r="F99" s="46" t="s">
        <v>25652</v>
      </c>
      <c r="G99" s="5" t="s">
        <v>25653</v>
      </c>
      <c r="H99" s="6" t="s">
        <v>25654</v>
      </c>
      <c r="I99" s="7" t="s">
        <v>25655</v>
      </c>
    </row>
    <row r="100" spans="1:9">
      <c r="A100" s="42" t="s">
        <v>25656</v>
      </c>
      <c r="B100" s="46" t="s">
        <v>25657</v>
      </c>
      <c r="C100" s="46" t="s">
        <v>12721</v>
      </c>
      <c r="D100" s="46" t="s">
        <v>25658</v>
      </c>
      <c r="E100" s="46" t="s">
        <v>12723</v>
      </c>
      <c r="F100" s="46" t="s">
        <v>25659</v>
      </c>
      <c r="G100" s="5" t="s">
        <v>25660</v>
      </c>
      <c r="H100" s="6" t="s">
        <v>25661</v>
      </c>
      <c r="I100" s="7" t="s">
        <v>25662</v>
      </c>
    </row>
    <row r="101" spans="1:9">
      <c r="A101" s="42" t="s">
        <v>25663</v>
      </c>
      <c r="B101" s="46" t="s">
        <v>25664</v>
      </c>
      <c r="C101" s="46" t="s">
        <v>25665</v>
      </c>
      <c r="D101" s="46" t="s">
        <v>25666</v>
      </c>
      <c r="E101" s="46" t="s">
        <v>25667</v>
      </c>
      <c r="F101" s="46" t="s">
        <v>25668</v>
      </c>
      <c r="G101" s="5" t="s">
        <v>25669</v>
      </c>
      <c r="H101" s="6" t="s">
        <v>25670</v>
      </c>
      <c r="I101" s="7" t="s">
        <v>25671</v>
      </c>
    </row>
    <row r="102" spans="1:9">
      <c r="A102" s="42" t="s">
        <v>25672</v>
      </c>
      <c r="B102" s="46" t="s">
        <v>25648</v>
      </c>
      <c r="C102" s="46" t="s">
        <v>25649</v>
      </c>
      <c r="D102" s="46" t="s">
        <v>25650</v>
      </c>
      <c r="E102" s="46" t="s">
        <v>25651</v>
      </c>
      <c r="F102" s="46" t="s">
        <v>25652</v>
      </c>
      <c r="G102" s="5" t="s">
        <v>25653</v>
      </c>
      <c r="H102" s="6" t="s">
        <v>25654</v>
      </c>
      <c r="I102" s="7" t="s">
        <v>25655</v>
      </c>
    </row>
    <row r="103" spans="1:9">
      <c r="A103" s="42" t="s">
        <v>25673</v>
      </c>
      <c r="B103" s="13" t="s">
        <v>12393</v>
      </c>
      <c r="C103" s="13" t="s">
        <v>4533</v>
      </c>
      <c r="D103" s="13" t="s">
        <v>25674</v>
      </c>
      <c r="E103" s="13" t="s">
        <v>12394</v>
      </c>
      <c r="F103" s="13" t="s">
        <v>12395</v>
      </c>
      <c r="G103" s="5" t="s">
        <v>25675</v>
      </c>
      <c r="H103" s="6" t="s">
        <v>12397</v>
      </c>
      <c r="I103" s="7" t="s">
        <v>4533</v>
      </c>
    </row>
    <row r="104" spans="1:9">
      <c r="A104" s="42" t="s">
        <v>25676</v>
      </c>
      <c r="B104" s="46" t="s">
        <v>25677</v>
      </c>
      <c r="C104" s="46" t="s">
        <v>25678</v>
      </c>
      <c r="D104" s="46" t="s">
        <v>25679</v>
      </c>
      <c r="E104" s="46" t="s">
        <v>25680</v>
      </c>
      <c r="F104" s="46" t="s">
        <v>25681</v>
      </c>
      <c r="G104" s="5" t="s">
        <v>25682</v>
      </c>
      <c r="H104" s="6" t="s">
        <v>25683</v>
      </c>
      <c r="I104" s="7" t="s">
        <v>25684</v>
      </c>
    </row>
    <row r="105" spans="1:9">
      <c r="A105" s="42" t="s">
        <v>25685</v>
      </c>
      <c r="B105" s="46" t="s">
        <v>25686</v>
      </c>
      <c r="C105" s="46" t="s">
        <v>25687</v>
      </c>
      <c r="D105" s="46" t="s">
        <v>25688</v>
      </c>
      <c r="E105" s="46" t="s">
        <v>25689</v>
      </c>
      <c r="F105" s="46" t="s">
        <v>25690</v>
      </c>
      <c r="G105" s="5" t="s">
        <v>25691</v>
      </c>
      <c r="H105" s="6" t="s">
        <v>25692</v>
      </c>
      <c r="I105" s="7" t="s">
        <v>25693</v>
      </c>
    </row>
    <row r="106" spans="1:9">
      <c r="A106" s="42" t="s">
        <v>25694</v>
      </c>
      <c r="B106" s="46" t="s">
        <v>25695</v>
      </c>
      <c r="C106" s="46" t="s">
        <v>25696</v>
      </c>
      <c r="D106" s="46" t="s">
        <v>25697</v>
      </c>
      <c r="E106" s="46" t="s">
        <v>25698</v>
      </c>
      <c r="F106" s="46" t="s">
        <v>25699</v>
      </c>
      <c r="G106" s="5" t="s">
        <v>25700</v>
      </c>
      <c r="H106" s="6" t="s">
        <v>25701</v>
      </c>
      <c r="I106" s="7" t="s">
        <v>25702</v>
      </c>
    </row>
    <row r="107" spans="1:9">
      <c r="A107" s="42" t="s">
        <v>25703</v>
      </c>
      <c r="B107" s="46" t="s">
        <v>25704</v>
      </c>
      <c r="C107" s="46" t="s">
        <v>25705</v>
      </c>
      <c r="D107" s="46" t="s">
        <v>25706</v>
      </c>
      <c r="E107" s="46" t="s">
        <v>25707</v>
      </c>
      <c r="F107" s="46" t="s">
        <v>25708</v>
      </c>
      <c r="G107" s="5" t="s">
        <v>25709</v>
      </c>
      <c r="H107" s="6" t="s">
        <v>25710</v>
      </c>
      <c r="I107" s="7" t="s">
        <v>25711</v>
      </c>
    </row>
    <row r="108" spans="1:9">
      <c r="A108" s="42" t="s">
        <v>25712</v>
      </c>
      <c r="B108" s="46" t="s">
        <v>25631</v>
      </c>
      <c r="C108" s="46" t="s">
        <v>25632</v>
      </c>
      <c r="D108" s="46" t="s">
        <v>25633</v>
      </c>
      <c r="E108" s="46" t="s">
        <v>25634</v>
      </c>
      <c r="F108" s="46" t="s">
        <v>25635</v>
      </c>
      <c r="G108" s="5" t="s">
        <v>25636</v>
      </c>
      <c r="H108" s="6" t="s">
        <v>25637</v>
      </c>
      <c r="I108" s="7" t="s">
        <v>25638</v>
      </c>
    </row>
    <row r="109" spans="1:9">
      <c r="A109" s="42" t="s">
        <v>25713</v>
      </c>
      <c r="B109" s="46" t="s">
        <v>25714</v>
      </c>
      <c r="C109" s="46" t="s">
        <v>25715</v>
      </c>
      <c r="D109" s="46" t="s">
        <v>25716</v>
      </c>
      <c r="E109" s="46" t="s">
        <v>25717</v>
      </c>
      <c r="F109" s="46" t="s">
        <v>25718</v>
      </c>
      <c r="G109" s="5" t="s">
        <v>25719</v>
      </c>
      <c r="H109" s="6" t="s">
        <v>25720</v>
      </c>
      <c r="I109" s="7" t="s">
        <v>25721</v>
      </c>
    </row>
    <row r="110" spans="1:9">
      <c r="A110" s="42" t="s">
        <v>25722</v>
      </c>
      <c r="B110" s="46" t="s">
        <v>25723</v>
      </c>
      <c r="C110" s="46" t="s">
        <v>25723</v>
      </c>
      <c r="D110" s="46" t="s">
        <v>25723</v>
      </c>
      <c r="E110" s="46" t="s">
        <v>25723</v>
      </c>
      <c r="F110" s="46" t="s">
        <v>25723</v>
      </c>
      <c r="G110" s="47" t="s">
        <v>25723</v>
      </c>
      <c r="H110" s="6" t="s">
        <v>25723</v>
      </c>
      <c r="I110" s="7" t="s">
        <v>25723</v>
      </c>
    </row>
    <row r="111" spans="1:9">
      <c r="A111" s="42" t="s">
        <v>25724</v>
      </c>
      <c r="B111" s="46" t="s">
        <v>25725</v>
      </c>
      <c r="C111" s="46" t="s">
        <v>25726</v>
      </c>
      <c r="D111" s="46" t="s">
        <v>25727</v>
      </c>
      <c r="E111" s="46" t="s">
        <v>25728</v>
      </c>
      <c r="F111" s="46" t="s">
        <v>25729</v>
      </c>
      <c r="G111" s="47" t="s">
        <v>25730</v>
      </c>
      <c r="H111" s="6" t="s">
        <v>25731</v>
      </c>
      <c r="I111" s="7" t="s">
        <v>25732</v>
      </c>
    </row>
    <row r="112" spans="1:9">
      <c r="A112" s="42" t="s">
        <v>25733</v>
      </c>
      <c r="B112" s="46" t="s">
        <v>25734</v>
      </c>
      <c r="C112" s="46" t="s">
        <v>25735</v>
      </c>
      <c r="D112" s="46" t="s">
        <v>25736</v>
      </c>
      <c r="E112" s="46" t="s">
        <v>25737</v>
      </c>
      <c r="F112" s="46" t="s">
        <v>25738</v>
      </c>
      <c r="G112" s="5" t="s">
        <v>25739</v>
      </c>
      <c r="H112" s="6" t="s">
        <v>25740</v>
      </c>
      <c r="I112" s="7" t="s">
        <v>25741</v>
      </c>
    </row>
    <row r="113" spans="1:9">
      <c r="A113" s="42" t="s">
        <v>25742</v>
      </c>
      <c r="B113" s="46" t="s">
        <v>25743</v>
      </c>
      <c r="C113" s="46" t="s">
        <v>25744</v>
      </c>
      <c r="D113" s="46" t="s">
        <v>25745</v>
      </c>
      <c r="E113" s="46" t="s">
        <v>25746</v>
      </c>
      <c r="F113" s="46" t="s">
        <v>25747</v>
      </c>
      <c r="G113" s="5" t="s">
        <v>25748</v>
      </c>
      <c r="H113" s="6" t="s">
        <v>25749</v>
      </c>
      <c r="I113" s="7" t="s">
        <v>25750</v>
      </c>
    </row>
    <row r="114" spans="1:9">
      <c r="A114" s="42" t="s">
        <v>25751</v>
      </c>
      <c r="B114" s="46" t="s">
        <v>25752</v>
      </c>
      <c r="C114" s="46" t="s">
        <v>25753</v>
      </c>
      <c r="D114" s="46" t="s">
        <v>25754</v>
      </c>
      <c r="E114" s="46" t="s">
        <v>25755</v>
      </c>
      <c r="F114" s="46" t="s">
        <v>25756</v>
      </c>
      <c r="G114" s="5" t="s">
        <v>25757</v>
      </c>
      <c r="H114" s="6" t="s">
        <v>25758</v>
      </c>
      <c r="I114" s="7" t="s">
        <v>25759</v>
      </c>
    </row>
    <row r="115" spans="1:9">
      <c r="A115" s="42" t="s">
        <v>25760</v>
      </c>
      <c r="B115" s="46" t="s">
        <v>25743</v>
      </c>
      <c r="C115" s="46" t="s">
        <v>25761</v>
      </c>
      <c r="D115" s="46" t="s">
        <v>25762</v>
      </c>
      <c r="E115" s="46" t="s">
        <v>25746</v>
      </c>
      <c r="F115" s="46" t="s">
        <v>25747</v>
      </c>
      <c r="G115" s="5" t="s">
        <v>25748</v>
      </c>
      <c r="H115" s="6" t="s">
        <v>25749</v>
      </c>
      <c r="I115" s="7" t="s">
        <v>25750</v>
      </c>
    </row>
    <row r="116" spans="1:9">
      <c r="A116" s="42" t="s">
        <v>25763</v>
      </c>
      <c r="B116" s="46" t="s">
        <v>25764</v>
      </c>
      <c r="C116" s="46" t="s">
        <v>25765</v>
      </c>
      <c r="D116" s="46" t="s">
        <v>25766</v>
      </c>
      <c r="E116" s="46" t="s">
        <v>25767</v>
      </c>
      <c r="F116" s="46" t="s">
        <v>25768</v>
      </c>
      <c r="G116" s="5" t="s">
        <v>25769</v>
      </c>
      <c r="H116" s="6" t="s">
        <v>25770</v>
      </c>
      <c r="I116" s="7" t="s">
        <v>25771</v>
      </c>
    </row>
    <row r="117" spans="1:9">
      <c r="A117" s="42" t="s">
        <v>25772</v>
      </c>
      <c r="B117" s="46" t="s">
        <v>25773</v>
      </c>
      <c r="C117" s="46" t="s">
        <v>25774</v>
      </c>
      <c r="D117" s="46" t="s">
        <v>25775</v>
      </c>
      <c r="E117" s="46" t="s">
        <v>25776</v>
      </c>
      <c r="F117" s="46" t="s">
        <v>25777</v>
      </c>
      <c r="G117" s="47" t="s">
        <v>25778</v>
      </c>
      <c r="H117" s="6" t="s">
        <v>25779</v>
      </c>
      <c r="I117" s="7" t="s">
        <v>25780</v>
      </c>
    </row>
    <row r="118" spans="1:9">
      <c r="A118" s="42" t="s">
        <v>25781</v>
      </c>
      <c r="B118" s="46" t="s">
        <v>25782</v>
      </c>
      <c r="C118" s="46" t="s">
        <v>25783</v>
      </c>
      <c r="D118" s="46" t="s">
        <v>25784</v>
      </c>
      <c r="E118" s="46" t="s">
        <v>25785</v>
      </c>
      <c r="F118" s="46" t="s">
        <v>25786</v>
      </c>
      <c r="G118" s="5" t="s">
        <v>25787</v>
      </c>
      <c r="H118" s="6" t="s">
        <v>25788</v>
      </c>
      <c r="I118" s="7" t="s">
        <v>25789</v>
      </c>
    </row>
    <row r="119" spans="1:9">
      <c r="A119" s="42" t="s">
        <v>25790</v>
      </c>
      <c r="B119" s="5" t="s">
        <v>25791</v>
      </c>
      <c r="C119" s="5" t="s">
        <v>25791</v>
      </c>
      <c r="D119" s="5" t="s">
        <v>25791</v>
      </c>
      <c r="E119" s="5" t="s">
        <v>25791</v>
      </c>
      <c r="F119" s="5" t="s">
        <v>25791</v>
      </c>
      <c r="G119" s="5" t="s">
        <v>25791</v>
      </c>
      <c r="H119" s="6" t="s">
        <v>25791</v>
      </c>
      <c r="I119" s="7" t="s">
        <v>25791</v>
      </c>
    </row>
    <row r="120" spans="1:9">
      <c r="A120" s="42" t="s">
        <v>19216</v>
      </c>
      <c r="B120" s="7" t="s">
        <v>12332</v>
      </c>
      <c r="C120" s="7" t="s">
        <v>12333</v>
      </c>
      <c r="D120" s="7" t="s">
        <v>19217</v>
      </c>
      <c r="E120" s="7" t="s">
        <v>19218</v>
      </c>
      <c r="F120" s="7" t="s">
        <v>12336</v>
      </c>
      <c r="G120" s="5" t="s">
        <v>12337</v>
      </c>
      <c r="H120" s="6" t="s">
        <v>12338</v>
      </c>
      <c r="I120" s="7" t="s">
        <v>12339</v>
      </c>
    </row>
    <row r="121" spans="1:9">
      <c r="A121" s="42" t="s">
        <v>20330</v>
      </c>
      <c r="B121" s="4" t="s">
        <v>20331</v>
      </c>
      <c r="C121" s="4" t="s">
        <v>20332</v>
      </c>
      <c r="D121" s="16" t="s">
        <v>20333</v>
      </c>
      <c r="E121" s="41" t="s">
        <v>20334</v>
      </c>
      <c r="F121" s="27" t="s">
        <v>20334</v>
      </c>
      <c r="G121" s="5" t="s">
        <v>20335</v>
      </c>
      <c r="H121" s="6" t="s">
        <v>20336</v>
      </c>
      <c r="I121" s="7" t="s">
        <v>20334</v>
      </c>
    </row>
    <row r="122" spans="1:9">
      <c r="A122" s="42" t="s">
        <v>25792</v>
      </c>
      <c r="B122" s="46" t="s">
        <v>4698</v>
      </c>
      <c r="C122" s="46" t="s">
        <v>4698</v>
      </c>
      <c r="D122" s="46" t="s">
        <v>12341</v>
      </c>
      <c r="E122" s="46" t="s">
        <v>4701</v>
      </c>
      <c r="F122" s="46" t="s">
        <v>4699</v>
      </c>
      <c r="G122" s="5" t="s">
        <v>25793</v>
      </c>
      <c r="H122" s="6" t="s">
        <v>25794</v>
      </c>
      <c r="I122" s="7" t="s">
        <v>25795</v>
      </c>
    </row>
    <row r="123" spans="1:9">
      <c r="A123" s="42" t="s">
        <v>25796</v>
      </c>
      <c r="B123" s="4" t="s">
        <v>9616</v>
      </c>
      <c r="C123" s="4" t="s">
        <v>9617</v>
      </c>
      <c r="D123" s="85" t="s">
        <v>9618</v>
      </c>
      <c r="E123" s="17" t="s">
        <v>9619</v>
      </c>
      <c r="F123" s="7" t="s">
        <v>9620</v>
      </c>
      <c r="G123" s="5" t="s">
        <v>9621</v>
      </c>
      <c r="H123" s="6" t="s">
        <v>25797</v>
      </c>
      <c r="I123" s="7" t="s">
        <v>9616</v>
      </c>
    </row>
    <row r="124" spans="1:9">
      <c r="A124" s="42" t="s">
        <v>25798</v>
      </c>
      <c r="B124" s="13" t="s">
        <v>8502</v>
      </c>
      <c r="C124" s="13" t="s">
        <v>17627</v>
      </c>
      <c r="D124" s="13" t="s">
        <v>17628</v>
      </c>
      <c r="E124" s="13" t="s">
        <v>8505</v>
      </c>
      <c r="F124" s="13" t="s">
        <v>17629</v>
      </c>
      <c r="G124" s="5" t="s">
        <v>25799</v>
      </c>
      <c r="H124" s="6" t="s">
        <v>8508</v>
      </c>
      <c r="I124" s="7" t="s">
        <v>8509</v>
      </c>
    </row>
    <row r="125" spans="1:9">
      <c r="A125" s="42" t="s">
        <v>25800</v>
      </c>
      <c r="B125" s="5" t="s">
        <v>25801</v>
      </c>
      <c r="C125" s="5" t="s">
        <v>25802</v>
      </c>
      <c r="D125" s="5" t="s">
        <v>25803</v>
      </c>
      <c r="E125" s="5" t="s">
        <v>25804</v>
      </c>
      <c r="F125" s="5" t="s">
        <v>25805</v>
      </c>
      <c r="G125" s="5" t="s">
        <v>25806</v>
      </c>
      <c r="H125" s="6" t="s">
        <v>25807</v>
      </c>
      <c r="I125" s="7" t="s">
        <v>25804</v>
      </c>
    </row>
    <row r="126" spans="1:9">
      <c r="A126" s="42" t="s">
        <v>25808</v>
      </c>
      <c r="B126" s="5" t="s">
        <v>25809</v>
      </c>
      <c r="C126" s="5" t="s">
        <v>12326</v>
      </c>
      <c r="D126" s="5" t="s">
        <v>3730</v>
      </c>
      <c r="E126" s="5" t="s">
        <v>12328</v>
      </c>
      <c r="F126" s="5" t="s">
        <v>12329</v>
      </c>
      <c r="G126" s="5" t="s">
        <v>25810</v>
      </c>
      <c r="H126" s="6" t="s">
        <v>25811</v>
      </c>
      <c r="I126" s="7" t="s">
        <v>3730</v>
      </c>
    </row>
    <row r="127" spans="1:9">
      <c r="A127" s="42" t="s">
        <v>25812</v>
      </c>
      <c r="B127" s="5" t="s">
        <v>12129</v>
      </c>
      <c r="C127" s="5" t="s">
        <v>25813</v>
      </c>
      <c r="D127" s="5" t="s">
        <v>25814</v>
      </c>
      <c r="E127" s="5" t="s">
        <v>12129</v>
      </c>
      <c r="F127" s="5" t="s">
        <v>25815</v>
      </c>
      <c r="G127" s="5" t="s">
        <v>25816</v>
      </c>
      <c r="H127" s="6" t="s">
        <v>12131</v>
      </c>
      <c r="I127" s="7" t="s">
        <v>12132</v>
      </c>
    </row>
    <row r="128" spans="1:9">
      <c r="A128" s="42" t="s">
        <v>25817</v>
      </c>
      <c r="B128" s="5" t="s">
        <v>4983</v>
      </c>
      <c r="C128" s="5" t="s">
        <v>4983</v>
      </c>
      <c r="D128" s="5" t="s">
        <v>4983</v>
      </c>
      <c r="E128" s="5" t="s">
        <v>4985</v>
      </c>
      <c r="F128" s="5" t="s">
        <v>4983</v>
      </c>
      <c r="G128" s="5" t="s">
        <v>4986</v>
      </c>
      <c r="H128" s="6" t="s">
        <v>19185</v>
      </c>
      <c r="I128" s="7" t="s">
        <v>25818</v>
      </c>
    </row>
    <row r="129" spans="1:9">
      <c r="A129" s="42" t="s">
        <v>25819</v>
      </c>
      <c r="B129" s="5" t="s">
        <v>25820</v>
      </c>
      <c r="C129" s="5" t="s">
        <v>25821</v>
      </c>
      <c r="D129" s="147" t="s">
        <v>25822</v>
      </c>
      <c r="E129" s="147" t="s">
        <v>25823</v>
      </c>
      <c r="F129" s="147" t="s">
        <v>25824</v>
      </c>
      <c r="G129" s="5" t="s">
        <v>25825</v>
      </c>
      <c r="H129" s="6" t="s">
        <v>25826</v>
      </c>
      <c r="I129" s="7" t="s">
        <v>25827</v>
      </c>
    </row>
    <row r="130" spans="1:9">
      <c r="A130" s="42" t="s">
        <v>25828</v>
      </c>
      <c r="B130" s="5" t="s">
        <v>25829</v>
      </c>
      <c r="C130" s="5" t="s">
        <v>25830</v>
      </c>
      <c r="D130" s="147" t="s">
        <v>25831</v>
      </c>
      <c r="E130" s="147" t="s">
        <v>25832</v>
      </c>
      <c r="F130" s="147" t="s">
        <v>25833</v>
      </c>
      <c r="G130" s="5" t="s">
        <v>25834</v>
      </c>
      <c r="H130" s="6" t="s">
        <v>25835</v>
      </c>
      <c r="I130" s="7" t="s">
        <v>25836</v>
      </c>
    </row>
    <row r="131" spans="1:9">
      <c r="A131" s="42" t="s">
        <v>25837</v>
      </c>
      <c r="B131" s="6" t="s">
        <v>25838</v>
      </c>
      <c r="C131" s="6" t="s">
        <v>25839</v>
      </c>
      <c r="D131" s="6" t="s">
        <v>25840</v>
      </c>
      <c r="E131" s="6" t="s">
        <v>25841</v>
      </c>
      <c r="F131" s="6" t="s">
        <v>25842</v>
      </c>
      <c r="G131" s="5" t="s">
        <v>25843</v>
      </c>
      <c r="H131" s="6" t="s">
        <v>25844</v>
      </c>
      <c r="I131" s="7" t="s">
        <v>25845</v>
      </c>
    </row>
    <row r="132" spans="1:9">
      <c r="G132" s="5"/>
      <c r="I132" s="7"/>
    </row>
    <row r="133" spans="1:9">
      <c r="B133" s="8"/>
      <c r="C133" s="8"/>
      <c r="D133" s="8"/>
      <c r="E133" s="8"/>
      <c r="F133" s="8"/>
      <c r="G133" s="5"/>
      <c r="I133" s="7"/>
    </row>
    <row r="134" spans="1:9">
      <c r="G134" s="5"/>
      <c r="I134" s="7"/>
    </row>
    <row r="135" spans="1:9">
      <c r="G135" s="5"/>
      <c r="I135" s="7"/>
    </row>
    <row r="136" spans="1:9">
      <c r="G136" s="5"/>
      <c r="I136" s="7"/>
    </row>
    <row r="137" spans="1:9">
      <c r="G137" s="5"/>
      <c r="I137" s="7"/>
    </row>
    <row r="138" spans="1:9">
      <c r="G138" s="5"/>
      <c r="I138" s="7"/>
    </row>
    <row r="139" spans="1:9">
      <c r="G139" s="5"/>
      <c r="I139" s="7"/>
    </row>
    <row r="140" spans="1:9">
      <c r="G140" s="5"/>
      <c r="I140" s="7"/>
    </row>
    <row r="141" spans="1:9">
      <c r="G141" s="5"/>
      <c r="I141" s="7"/>
    </row>
    <row r="142" spans="1:9">
      <c r="G142" s="5"/>
      <c r="I142" s="7"/>
    </row>
    <row r="143" spans="1:9">
      <c r="G143" s="5"/>
      <c r="I143" s="7"/>
    </row>
    <row r="144" spans="1:9">
      <c r="G144" s="5"/>
      <c r="I144" s="7"/>
    </row>
    <row r="145" spans="7:9">
      <c r="G145" s="5"/>
      <c r="I145" s="7"/>
    </row>
    <row r="146" spans="7:9">
      <c r="G146" s="5"/>
      <c r="I146" s="7"/>
    </row>
    <row r="147" spans="7:9">
      <c r="G147" s="5"/>
      <c r="I147" s="7"/>
    </row>
    <row r="148" spans="7:9">
      <c r="G148" s="5"/>
      <c r="I148" s="7"/>
    </row>
    <row r="149" spans="7:9">
      <c r="G149" s="5"/>
      <c r="I149" s="7"/>
    </row>
    <row r="150" spans="7:9">
      <c r="G150" s="5"/>
      <c r="I150" s="7"/>
    </row>
    <row r="151" spans="7:9">
      <c r="G151" s="5"/>
      <c r="I151" s="7"/>
    </row>
    <row r="152" spans="7:9">
      <c r="G152" s="5"/>
      <c r="I152" s="7"/>
    </row>
    <row r="153" spans="7:9">
      <c r="G153" s="5"/>
      <c r="I153" s="7"/>
    </row>
    <row r="154" spans="7:9">
      <c r="G154" s="5"/>
      <c r="I154" s="7"/>
    </row>
    <row r="155" spans="7:9">
      <c r="G155" s="5"/>
      <c r="I155" s="7"/>
    </row>
    <row r="156" spans="7:9">
      <c r="G156" s="5"/>
      <c r="I156" s="7"/>
    </row>
    <row r="157" spans="7:9">
      <c r="G157" s="5"/>
      <c r="I157" s="7"/>
    </row>
    <row r="158" spans="7:9">
      <c r="G158" s="5"/>
      <c r="I158" s="7"/>
    </row>
    <row r="159" spans="7:9">
      <c r="G159" s="5"/>
      <c r="I159" s="7"/>
    </row>
    <row r="160" spans="7:9">
      <c r="G160" s="5"/>
      <c r="I160" s="7"/>
    </row>
    <row r="161" spans="7:9">
      <c r="G161" s="5"/>
      <c r="I161" s="7"/>
    </row>
    <row r="162" spans="7:9">
      <c r="G162" s="5"/>
      <c r="I162" s="7"/>
    </row>
    <row r="163" spans="7:9">
      <c r="G163" s="5"/>
      <c r="I163" s="7"/>
    </row>
    <row r="164" spans="7:9">
      <c r="G164" s="5"/>
      <c r="I164" s="7"/>
    </row>
    <row r="165" spans="7:9">
      <c r="G165" s="5"/>
      <c r="I165" s="7"/>
    </row>
    <row r="166" spans="7:9">
      <c r="G166" s="5"/>
      <c r="I166" s="7"/>
    </row>
    <row r="167" spans="7:9">
      <c r="G167" s="5"/>
      <c r="I167" s="7"/>
    </row>
    <row r="168" spans="7:9">
      <c r="G168" s="5"/>
      <c r="I168" s="7"/>
    </row>
    <row r="169" spans="7:9">
      <c r="G169" s="5"/>
      <c r="I169" s="7"/>
    </row>
    <row r="170" spans="7:9">
      <c r="G170" s="5"/>
      <c r="I170" s="7"/>
    </row>
    <row r="171" spans="7:9">
      <c r="G171" s="5"/>
      <c r="I171" s="7"/>
    </row>
    <row r="172" spans="7:9">
      <c r="G172" s="5"/>
      <c r="I172" s="7"/>
    </row>
    <row r="173" spans="7:9">
      <c r="G173" s="5"/>
      <c r="I173" s="7"/>
    </row>
    <row r="174" spans="7:9">
      <c r="G174" s="5"/>
      <c r="I174" s="7"/>
    </row>
    <row r="175" spans="7:9">
      <c r="G175" s="5"/>
      <c r="I175" s="7"/>
    </row>
    <row r="176" spans="7:9">
      <c r="G176" s="5"/>
      <c r="I176" s="7"/>
    </row>
    <row r="177" spans="7:9">
      <c r="G177" s="5"/>
      <c r="I177" s="7"/>
    </row>
    <row r="178" spans="7:9">
      <c r="G178" s="5"/>
      <c r="I178" s="7"/>
    </row>
    <row r="179" spans="7:9">
      <c r="G179" s="5"/>
      <c r="I179" s="7"/>
    </row>
    <row r="180" spans="7:9">
      <c r="G180" s="5"/>
      <c r="I180" s="7"/>
    </row>
    <row r="181" spans="7:9">
      <c r="G181" s="5"/>
      <c r="I181" s="7"/>
    </row>
    <row r="182" spans="7:9">
      <c r="G182" s="5"/>
      <c r="I182" s="7"/>
    </row>
    <row r="183" spans="7:9">
      <c r="G183" s="5"/>
      <c r="I183" s="7"/>
    </row>
    <row r="184" spans="7:9">
      <c r="G184" s="5"/>
      <c r="I184" s="7"/>
    </row>
    <row r="185" spans="7:9">
      <c r="G185" s="5"/>
      <c r="I185" s="7"/>
    </row>
    <row r="186" spans="7:9">
      <c r="G186" s="5"/>
      <c r="I186" s="7"/>
    </row>
    <row r="187" spans="7:9">
      <c r="G187" s="5"/>
      <c r="I187" s="7"/>
    </row>
    <row r="188" spans="7:9">
      <c r="G188" s="5"/>
      <c r="I188" s="7"/>
    </row>
    <row r="189" spans="7:9">
      <c r="G189" s="5"/>
      <c r="I189" s="7"/>
    </row>
    <row r="190" spans="7:9">
      <c r="G190" s="5"/>
      <c r="I190" s="7"/>
    </row>
    <row r="191" spans="7:9">
      <c r="G191" s="5"/>
      <c r="I191" s="7"/>
    </row>
    <row r="192" spans="7:9">
      <c r="G192" s="5"/>
      <c r="I192" s="7"/>
    </row>
    <row r="193" spans="7:9">
      <c r="G193" s="5"/>
      <c r="I193" s="7"/>
    </row>
    <row r="194" spans="7:9">
      <c r="G194" s="5"/>
      <c r="I194" s="7"/>
    </row>
    <row r="195" spans="7:9">
      <c r="G195" s="5"/>
      <c r="I195" s="7"/>
    </row>
    <row r="196" spans="7:9">
      <c r="G196" s="5"/>
      <c r="I196" s="7"/>
    </row>
    <row r="197" spans="7:9">
      <c r="G197" s="5"/>
      <c r="I197" s="7"/>
    </row>
    <row r="198" spans="7:9">
      <c r="G198" s="5"/>
      <c r="I198" s="7"/>
    </row>
    <row r="199" spans="7:9">
      <c r="G199" s="5"/>
      <c r="I199" s="7"/>
    </row>
    <row r="200" spans="7:9">
      <c r="G200" s="5"/>
      <c r="I200" s="7"/>
    </row>
    <row r="201" spans="7:9">
      <c r="G201" s="5"/>
      <c r="I201" s="7"/>
    </row>
    <row r="202" spans="7:9">
      <c r="G202" s="5"/>
      <c r="I202" s="7"/>
    </row>
    <row r="203" spans="7:9">
      <c r="G203" s="5"/>
      <c r="I203" s="7"/>
    </row>
    <row r="204" spans="7:9">
      <c r="G204" s="5"/>
      <c r="I204" s="7"/>
    </row>
    <row r="205" spans="7:9">
      <c r="G205" s="5"/>
      <c r="I205" s="7"/>
    </row>
    <row r="206" spans="7:9">
      <c r="G206" s="5"/>
      <c r="I206" s="7"/>
    </row>
    <row r="207" spans="7:9">
      <c r="G207" s="5"/>
      <c r="I207" s="7"/>
    </row>
    <row r="208" spans="7:9">
      <c r="G208" s="5"/>
      <c r="I208" s="7"/>
    </row>
    <row r="209" spans="7:9">
      <c r="G209" s="5"/>
      <c r="I209" s="7"/>
    </row>
    <row r="210" spans="7:9">
      <c r="G210" s="5"/>
      <c r="I210" s="7"/>
    </row>
    <row r="211" spans="7:9">
      <c r="G211" s="5"/>
      <c r="I211" s="7"/>
    </row>
    <row r="212" spans="7:9">
      <c r="G212" s="5"/>
      <c r="I212" s="7"/>
    </row>
    <row r="213" spans="7:9">
      <c r="G213" s="5"/>
      <c r="I213" s="7"/>
    </row>
    <row r="214" spans="7:9">
      <c r="G214" s="5"/>
      <c r="I214" s="7"/>
    </row>
    <row r="215" spans="7:9">
      <c r="G215" s="5"/>
      <c r="I215" s="7"/>
    </row>
    <row r="216" spans="7:9">
      <c r="G216" s="5"/>
      <c r="I216" s="7"/>
    </row>
    <row r="217" spans="7:9">
      <c r="G217" s="5"/>
      <c r="I217" s="7"/>
    </row>
    <row r="218" spans="7:9">
      <c r="G218" s="5"/>
      <c r="I218" s="7"/>
    </row>
    <row r="219" spans="7:9">
      <c r="G219" s="5"/>
      <c r="I219" s="7"/>
    </row>
    <row r="220" spans="7:9">
      <c r="G220" s="5"/>
      <c r="I220" s="7"/>
    </row>
    <row r="221" spans="7:9">
      <c r="G221" s="5"/>
      <c r="I221" s="7"/>
    </row>
    <row r="222" spans="7:9">
      <c r="G222" s="5"/>
      <c r="I222" s="7"/>
    </row>
    <row r="223" spans="7:9">
      <c r="G223" s="5"/>
      <c r="I223" s="7"/>
    </row>
    <row r="224" spans="7:9">
      <c r="G224" s="5"/>
      <c r="I224" s="7"/>
    </row>
    <row r="225" spans="7:9">
      <c r="G225" s="5"/>
      <c r="I225" s="7"/>
    </row>
    <row r="226" spans="7:9">
      <c r="G226" s="5"/>
      <c r="I226" s="7"/>
    </row>
    <row r="227" spans="7:9">
      <c r="G227" s="5"/>
      <c r="I227" s="7"/>
    </row>
    <row r="228" spans="7:9">
      <c r="G228" s="5"/>
      <c r="I228" s="7"/>
    </row>
    <row r="229" spans="7:9">
      <c r="G229" s="5"/>
      <c r="I229" s="7"/>
    </row>
    <row r="230" spans="7:9">
      <c r="G230" s="5"/>
      <c r="I230" s="7"/>
    </row>
    <row r="231" spans="7:9">
      <c r="G231" s="5"/>
      <c r="I231" s="7"/>
    </row>
    <row r="232" spans="7:9">
      <c r="G232" s="5"/>
      <c r="I232" s="7"/>
    </row>
    <row r="233" spans="7:9">
      <c r="G233" s="5"/>
      <c r="I233" s="7"/>
    </row>
    <row r="234" spans="7:9">
      <c r="G234" s="5"/>
      <c r="I234" s="7"/>
    </row>
    <row r="235" spans="7:9">
      <c r="G235" s="5"/>
      <c r="I235" s="7"/>
    </row>
    <row r="236" spans="7:9">
      <c r="G236" s="5"/>
      <c r="I236" s="7"/>
    </row>
    <row r="237" spans="7:9">
      <c r="G237" s="5"/>
      <c r="I237" s="7"/>
    </row>
    <row r="238" spans="7:9">
      <c r="G238" s="5"/>
      <c r="I238" s="7"/>
    </row>
    <row r="239" spans="7:9">
      <c r="G239" s="5"/>
      <c r="I239" s="7"/>
    </row>
    <row r="240" spans="7:9">
      <c r="G240" s="5"/>
      <c r="I240" s="7"/>
    </row>
    <row r="241" spans="7:9">
      <c r="G241" s="5"/>
      <c r="I241" s="7"/>
    </row>
    <row r="242" spans="7:9">
      <c r="G242" s="5"/>
      <c r="I242" s="7"/>
    </row>
    <row r="243" spans="7:9">
      <c r="G243" s="5"/>
      <c r="I243" s="7"/>
    </row>
    <row r="244" spans="7:9">
      <c r="G244" s="5"/>
      <c r="I244" s="7"/>
    </row>
    <row r="245" spans="7:9">
      <c r="G245" s="5"/>
      <c r="I245" s="7"/>
    </row>
    <row r="246" spans="7:9">
      <c r="G246" s="5"/>
      <c r="I246" s="7"/>
    </row>
    <row r="247" spans="7:9">
      <c r="G247" s="5"/>
      <c r="I247" s="7"/>
    </row>
    <row r="248" spans="7:9">
      <c r="G248" s="5"/>
      <c r="I248" s="7"/>
    </row>
    <row r="249" spans="7:9">
      <c r="G249" s="5"/>
      <c r="I249" s="7"/>
    </row>
    <row r="250" spans="7:9">
      <c r="G250" s="5"/>
      <c r="I250" s="7"/>
    </row>
    <row r="251" spans="7:9">
      <c r="G251" s="5"/>
      <c r="I251" s="7"/>
    </row>
    <row r="252" spans="7:9">
      <c r="G252" s="5"/>
      <c r="I252" s="7"/>
    </row>
    <row r="253" spans="7:9">
      <c r="G253" s="5"/>
      <c r="I253" s="7"/>
    </row>
    <row r="254" spans="7:9">
      <c r="G254" s="5"/>
      <c r="I254" s="7"/>
    </row>
    <row r="255" spans="7:9">
      <c r="G255" s="5"/>
      <c r="I255" s="7"/>
    </row>
    <row r="256" spans="7:9">
      <c r="G256" s="5"/>
      <c r="I256" s="7"/>
    </row>
    <row r="257" spans="7:9">
      <c r="G257" s="5"/>
      <c r="I257" s="7"/>
    </row>
    <row r="258" spans="7:9">
      <c r="G258" s="5"/>
      <c r="I258" s="7"/>
    </row>
    <row r="259" spans="7:9">
      <c r="G259" s="5"/>
      <c r="I259" s="7"/>
    </row>
    <row r="260" spans="7:9">
      <c r="G260" s="5"/>
      <c r="I260" s="7"/>
    </row>
    <row r="261" spans="7:9">
      <c r="G261" s="5"/>
      <c r="I261" s="7"/>
    </row>
    <row r="262" spans="7:9">
      <c r="G262" s="5"/>
      <c r="I262" s="7"/>
    </row>
    <row r="263" spans="7:9">
      <c r="G263" s="5"/>
      <c r="I263" s="7"/>
    </row>
    <row r="264" spans="7:9">
      <c r="G264" s="5"/>
      <c r="I264" s="7"/>
    </row>
    <row r="265" spans="7:9">
      <c r="G265" s="5"/>
      <c r="I265" s="7"/>
    </row>
    <row r="266" spans="7:9">
      <c r="G266" s="5"/>
      <c r="I266" s="7"/>
    </row>
    <row r="267" spans="7:9">
      <c r="G267" s="5"/>
      <c r="I267" s="7"/>
    </row>
    <row r="268" spans="7:9">
      <c r="G268" s="5"/>
      <c r="I268" s="7"/>
    </row>
    <row r="269" spans="7:9">
      <c r="G269" s="5"/>
      <c r="I269" s="7"/>
    </row>
    <row r="270" spans="7:9">
      <c r="G270" s="5"/>
      <c r="I270" s="7"/>
    </row>
    <row r="271" spans="7:9">
      <c r="G271" s="5"/>
      <c r="I271" s="7"/>
    </row>
    <row r="272" spans="7:9">
      <c r="G272" s="5"/>
      <c r="I272" s="7"/>
    </row>
    <row r="273" spans="7:9">
      <c r="G273" s="5"/>
      <c r="I273" s="7"/>
    </row>
    <row r="274" spans="7:9">
      <c r="G274" s="5"/>
      <c r="I274" s="7"/>
    </row>
    <row r="275" spans="7:9">
      <c r="G275" s="5"/>
      <c r="I275" s="7"/>
    </row>
    <row r="276" spans="7:9">
      <c r="G276" s="5"/>
      <c r="I276" s="7"/>
    </row>
    <row r="277" spans="7:9">
      <c r="G277" s="5"/>
      <c r="I277" s="7"/>
    </row>
    <row r="278" spans="7:9">
      <c r="G278" s="5"/>
      <c r="I278" s="7"/>
    </row>
    <row r="279" spans="7:9">
      <c r="G279" s="5"/>
      <c r="I279" s="7"/>
    </row>
    <row r="280" spans="7:9">
      <c r="G280" s="5"/>
      <c r="I280" s="7"/>
    </row>
    <row r="281" spans="7:9">
      <c r="G281" s="5"/>
      <c r="I281" s="7"/>
    </row>
    <row r="282" spans="7:9">
      <c r="G282" s="5"/>
      <c r="I282" s="7"/>
    </row>
    <row r="283" spans="7:9">
      <c r="G283" s="5"/>
      <c r="I283" s="7"/>
    </row>
    <row r="284" spans="7:9">
      <c r="G284" s="5"/>
      <c r="I284" s="7"/>
    </row>
    <row r="285" spans="7:9">
      <c r="G285" s="5"/>
      <c r="I285" s="7"/>
    </row>
    <row r="286" spans="7:9">
      <c r="G286" s="5"/>
      <c r="I286" s="7"/>
    </row>
    <row r="287" spans="7:9">
      <c r="G287" s="5"/>
      <c r="I287" s="7"/>
    </row>
    <row r="288" spans="7:9">
      <c r="G288" s="5"/>
      <c r="I288" s="7"/>
    </row>
    <row r="289" spans="7:9">
      <c r="G289" s="5"/>
      <c r="I289" s="7"/>
    </row>
    <row r="290" spans="7:9">
      <c r="G290" s="5"/>
      <c r="I290" s="7"/>
    </row>
    <row r="291" spans="7:9">
      <c r="G291" s="5"/>
      <c r="I291" s="7"/>
    </row>
    <row r="292" spans="7:9">
      <c r="G292" s="5"/>
      <c r="I292" s="7"/>
    </row>
    <row r="293" spans="7:9">
      <c r="G293" s="5"/>
      <c r="I293" s="7"/>
    </row>
    <row r="294" spans="7:9">
      <c r="G294" s="5"/>
      <c r="I294" s="7"/>
    </row>
    <row r="295" spans="7:9">
      <c r="G295" s="5"/>
      <c r="I295" s="7"/>
    </row>
    <row r="296" spans="7:9">
      <c r="G296" s="5"/>
      <c r="I296" s="7"/>
    </row>
    <row r="297" spans="7:9">
      <c r="G297" s="5"/>
      <c r="I297" s="7"/>
    </row>
    <row r="298" spans="7:9">
      <c r="G298" s="5"/>
      <c r="I298" s="7"/>
    </row>
    <row r="299" spans="7:9">
      <c r="G299" s="5"/>
      <c r="I299" s="7"/>
    </row>
    <row r="300" spans="7:9">
      <c r="G300" s="5"/>
      <c r="I300" s="7"/>
    </row>
    <row r="301" spans="7:9">
      <c r="G301" s="5"/>
      <c r="I301" s="7"/>
    </row>
    <row r="302" spans="7:9">
      <c r="G302" s="5"/>
      <c r="I302" s="7"/>
    </row>
    <row r="303" spans="7:9">
      <c r="G303" s="5"/>
      <c r="I303" s="7"/>
    </row>
    <row r="304" spans="7:9">
      <c r="G304" s="5"/>
      <c r="I304" s="7"/>
    </row>
    <row r="305" spans="7:9">
      <c r="G305" s="5"/>
      <c r="I305" s="7"/>
    </row>
    <row r="306" spans="7:9">
      <c r="G306" s="5"/>
      <c r="I306" s="7"/>
    </row>
    <row r="307" spans="7:9">
      <c r="G307" s="5"/>
      <c r="I307" s="7"/>
    </row>
    <row r="308" spans="7:9">
      <c r="G308" s="5"/>
      <c r="I308" s="7"/>
    </row>
    <row r="309" spans="7:9">
      <c r="G309" s="5"/>
      <c r="I309" s="7"/>
    </row>
    <row r="310" spans="7:9">
      <c r="G310" s="5"/>
      <c r="I310" s="7"/>
    </row>
    <row r="311" spans="7:9">
      <c r="G311" s="5"/>
      <c r="I311" s="7"/>
    </row>
    <row r="312" spans="7:9">
      <c r="G312" s="5"/>
      <c r="I312" s="7"/>
    </row>
    <row r="313" spans="7:9">
      <c r="G313" s="5"/>
      <c r="I313" s="7"/>
    </row>
    <row r="314" spans="7:9">
      <c r="G314" s="5"/>
      <c r="I314" s="7"/>
    </row>
    <row r="315" spans="7:9">
      <c r="G315" s="5"/>
      <c r="I315" s="7"/>
    </row>
    <row r="316" spans="7:9">
      <c r="G316" s="5"/>
      <c r="I316" s="7"/>
    </row>
    <row r="317" spans="7:9">
      <c r="G317" s="5"/>
      <c r="I317" s="7"/>
    </row>
    <row r="318" spans="7:9">
      <c r="G318" s="5"/>
      <c r="I318" s="7"/>
    </row>
    <row r="319" spans="7:9">
      <c r="G319" s="5"/>
      <c r="I319" s="7"/>
    </row>
    <row r="320" spans="7:9">
      <c r="G320" s="5"/>
      <c r="I320" s="7"/>
    </row>
    <row r="321" spans="7:9">
      <c r="G321" s="5"/>
      <c r="I321" s="7"/>
    </row>
    <row r="322" spans="7:9">
      <c r="G322" s="5"/>
      <c r="I322" s="7"/>
    </row>
    <row r="323" spans="7:9">
      <c r="G323" s="5"/>
      <c r="I323" s="7"/>
    </row>
    <row r="324" spans="7:9">
      <c r="G324" s="5"/>
      <c r="I324" s="7"/>
    </row>
    <row r="325" spans="7:9">
      <c r="G325" s="5"/>
      <c r="I325" s="7"/>
    </row>
    <row r="326" spans="7:9">
      <c r="G326" s="5"/>
      <c r="I326" s="7"/>
    </row>
    <row r="327" spans="7:9">
      <c r="G327" s="5"/>
      <c r="I327" s="7"/>
    </row>
    <row r="328" spans="7:9">
      <c r="G328" s="5"/>
      <c r="I328" s="7"/>
    </row>
    <row r="329" spans="7:9">
      <c r="G329" s="5"/>
      <c r="I329" s="7"/>
    </row>
    <row r="330" spans="7:9">
      <c r="G330" s="5"/>
      <c r="I330" s="7"/>
    </row>
    <row r="331" spans="7:9">
      <c r="G331" s="5"/>
      <c r="I331" s="7"/>
    </row>
    <row r="332" spans="7:9">
      <c r="G332" s="5"/>
      <c r="I332" s="7"/>
    </row>
    <row r="333" spans="7:9">
      <c r="G333" s="5"/>
      <c r="I333" s="7"/>
    </row>
    <row r="334" spans="7:9">
      <c r="G334" s="5"/>
      <c r="I334" s="7"/>
    </row>
    <row r="335" spans="7:9">
      <c r="G335" s="5"/>
      <c r="I335" s="7"/>
    </row>
    <row r="336" spans="7:9">
      <c r="G336" s="5"/>
      <c r="I336" s="7"/>
    </row>
    <row r="337" spans="7:9">
      <c r="G337" s="5"/>
      <c r="I337" s="7"/>
    </row>
    <row r="338" spans="7:9">
      <c r="G338" s="5"/>
      <c r="I338" s="7"/>
    </row>
    <row r="339" spans="7:9">
      <c r="G339" s="5"/>
      <c r="I339" s="7"/>
    </row>
    <row r="340" spans="7:9">
      <c r="G340" s="5"/>
      <c r="I340" s="7"/>
    </row>
    <row r="341" spans="7:9">
      <c r="G341" s="5"/>
      <c r="I341" s="7"/>
    </row>
    <row r="342" spans="7:9">
      <c r="G342" s="5"/>
      <c r="I342" s="7"/>
    </row>
    <row r="343" spans="7:9">
      <c r="G343" s="5"/>
      <c r="I343" s="7"/>
    </row>
    <row r="344" spans="7:9">
      <c r="G344" s="5"/>
      <c r="I344" s="7"/>
    </row>
    <row r="345" spans="7:9">
      <c r="G345" s="5"/>
      <c r="I345" s="7"/>
    </row>
    <row r="346" spans="7:9">
      <c r="G346" s="5"/>
      <c r="I346" s="7"/>
    </row>
    <row r="347" spans="7:9">
      <c r="G347" s="5"/>
      <c r="I347" s="7"/>
    </row>
    <row r="348" spans="7:9">
      <c r="G348" s="5"/>
      <c r="I348" s="7"/>
    </row>
    <row r="349" spans="7:9">
      <c r="G349" s="5"/>
      <c r="I349" s="7"/>
    </row>
    <row r="350" spans="7:9">
      <c r="G350" s="5"/>
      <c r="I350" s="7"/>
    </row>
    <row r="351" spans="7:9">
      <c r="G351" s="5"/>
      <c r="I351" s="7"/>
    </row>
    <row r="352" spans="7:9">
      <c r="G352" s="5"/>
      <c r="I352" s="7"/>
    </row>
    <row r="353" spans="7:9">
      <c r="G353" s="5"/>
      <c r="I353" s="7"/>
    </row>
    <row r="354" spans="7:9">
      <c r="G354" s="5"/>
      <c r="I354" s="7"/>
    </row>
    <row r="355" spans="7:9">
      <c r="G355" s="5"/>
      <c r="I355" s="7"/>
    </row>
    <row r="356" spans="7:9">
      <c r="G356" s="5"/>
      <c r="I356" s="7"/>
    </row>
    <row r="357" spans="7:9">
      <c r="G357" s="5"/>
      <c r="I357" s="7"/>
    </row>
    <row r="358" spans="7:9">
      <c r="G358" s="5"/>
      <c r="I358" s="7"/>
    </row>
    <row r="359" spans="7:9">
      <c r="G359" s="5"/>
      <c r="I359" s="7"/>
    </row>
    <row r="360" spans="7:9">
      <c r="G360" s="5"/>
      <c r="I360" s="7"/>
    </row>
    <row r="361" spans="7:9">
      <c r="G361" s="5"/>
      <c r="I361" s="7"/>
    </row>
    <row r="362" spans="7:9">
      <c r="G362" s="5"/>
      <c r="I362" s="7"/>
    </row>
    <row r="363" spans="7:9">
      <c r="G363" s="5"/>
      <c r="I363" s="7"/>
    </row>
    <row r="364" spans="7:9">
      <c r="G364" s="5"/>
      <c r="I364" s="7"/>
    </row>
    <row r="365" spans="7:9">
      <c r="G365" s="5"/>
      <c r="I365" s="7"/>
    </row>
    <row r="366" spans="7:9">
      <c r="G366" s="5"/>
      <c r="I366" s="7"/>
    </row>
    <row r="367" spans="7:9">
      <c r="G367" s="5"/>
      <c r="I367" s="7"/>
    </row>
    <row r="368" spans="7:9">
      <c r="G368" s="5"/>
      <c r="I368" s="7"/>
    </row>
    <row r="369" spans="7:9">
      <c r="G369" s="5"/>
      <c r="I369" s="7"/>
    </row>
    <row r="370" spans="7:9">
      <c r="G370" s="5"/>
      <c r="I370" s="7"/>
    </row>
    <row r="371" spans="7:9">
      <c r="G371" s="5"/>
      <c r="I371" s="7"/>
    </row>
    <row r="372" spans="7:9">
      <c r="G372" s="5"/>
      <c r="I372" s="7"/>
    </row>
    <row r="373" spans="7:9">
      <c r="G373" s="5"/>
      <c r="I373" s="7"/>
    </row>
    <row r="374" spans="7:9">
      <c r="G374" s="5"/>
      <c r="I374" s="7"/>
    </row>
    <row r="375" spans="7:9">
      <c r="G375" s="5"/>
      <c r="I375" s="7"/>
    </row>
    <row r="376" spans="7:9">
      <c r="G376" s="5"/>
      <c r="I376" s="7"/>
    </row>
    <row r="377" spans="7:9">
      <c r="G377" s="5"/>
      <c r="I377" s="7"/>
    </row>
    <row r="378" spans="7:9">
      <c r="G378" s="5"/>
      <c r="I378" s="7"/>
    </row>
    <row r="379" spans="7:9">
      <c r="G379" s="5"/>
      <c r="I379" s="7"/>
    </row>
    <row r="380" spans="7:9">
      <c r="G380" s="5"/>
      <c r="I380" s="7"/>
    </row>
    <row r="381" spans="7:9">
      <c r="G381" s="5"/>
      <c r="I381" s="7"/>
    </row>
    <row r="382" spans="7:9">
      <c r="G382" s="5"/>
      <c r="I382" s="7"/>
    </row>
    <row r="383" spans="7:9">
      <c r="G383" s="5"/>
      <c r="I383" s="7"/>
    </row>
    <row r="384" spans="7:9">
      <c r="G384" s="5"/>
      <c r="I384" s="7"/>
    </row>
    <row r="385" spans="7:9">
      <c r="G385" s="5"/>
      <c r="I385" s="7"/>
    </row>
    <row r="386" spans="7:9">
      <c r="G386" s="5"/>
      <c r="I386" s="7"/>
    </row>
    <row r="387" spans="7:9">
      <c r="G387" s="5"/>
      <c r="I387" s="7"/>
    </row>
    <row r="388" spans="7:9">
      <c r="G388" s="5"/>
      <c r="I388" s="7"/>
    </row>
    <row r="389" spans="7:9">
      <c r="G389" s="5"/>
      <c r="I389" s="7"/>
    </row>
    <row r="390" spans="7:9">
      <c r="G390" s="5"/>
      <c r="I390" s="7"/>
    </row>
    <row r="391" spans="7:9">
      <c r="G391" s="5"/>
      <c r="I391" s="7"/>
    </row>
    <row r="392" spans="7:9">
      <c r="G392" s="5"/>
      <c r="I392" s="7"/>
    </row>
    <row r="393" spans="7:9">
      <c r="G393" s="5"/>
      <c r="I393" s="7"/>
    </row>
    <row r="394" spans="7:9">
      <c r="G394" s="5"/>
      <c r="I394" s="7"/>
    </row>
    <row r="395" spans="7:9">
      <c r="G395" s="5"/>
      <c r="I395" s="7"/>
    </row>
    <row r="396" spans="7:9">
      <c r="G396" s="5"/>
      <c r="I396" s="7"/>
    </row>
    <row r="397" spans="7:9">
      <c r="G397" s="5"/>
      <c r="I397" s="7"/>
    </row>
    <row r="398" spans="7:9">
      <c r="G398" s="5"/>
      <c r="I398" s="7"/>
    </row>
    <row r="399" spans="7:9">
      <c r="G399" s="5"/>
      <c r="I399" s="7"/>
    </row>
    <row r="400" spans="7:9">
      <c r="G400" s="5"/>
      <c r="I400" s="7"/>
    </row>
    <row r="401" spans="7:9">
      <c r="G401" s="5"/>
      <c r="I401" s="7"/>
    </row>
    <row r="402" spans="7:9">
      <c r="G402" s="5"/>
      <c r="I402" s="7"/>
    </row>
    <row r="403" spans="7:9">
      <c r="G403" s="5"/>
      <c r="I403" s="7"/>
    </row>
    <row r="404" spans="7:9">
      <c r="G404" s="5"/>
      <c r="I404" s="7"/>
    </row>
    <row r="405" spans="7:9">
      <c r="G405" s="5"/>
      <c r="I405" s="7"/>
    </row>
    <row r="406" spans="7:9">
      <c r="G406" s="5"/>
      <c r="I406" s="7"/>
    </row>
    <row r="407" spans="7:9">
      <c r="G407" s="5"/>
      <c r="I407" s="7"/>
    </row>
    <row r="408" spans="7:9">
      <c r="G408" s="5"/>
      <c r="I408" s="7"/>
    </row>
    <row r="409" spans="7:9">
      <c r="G409" s="5"/>
      <c r="I409" s="7"/>
    </row>
    <row r="410" spans="7:9">
      <c r="G410" s="5"/>
      <c r="I410" s="7"/>
    </row>
    <row r="411" spans="7:9">
      <c r="G411" s="5"/>
      <c r="I411" s="7"/>
    </row>
    <row r="412" spans="7:9">
      <c r="G412" s="5"/>
      <c r="I412" s="7"/>
    </row>
    <row r="413" spans="7:9">
      <c r="G413" s="5"/>
      <c r="I413" s="7"/>
    </row>
    <row r="414" spans="7:9">
      <c r="G414" s="5"/>
      <c r="I414" s="7"/>
    </row>
    <row r="415" spans="7:9">
      <c r="G415" s="5"/>
      <c r="I415" s="7"/>
    </row>
    <row r="416" spans="7:9">
      <c r="G416" s="5"/>
      <c r="I416" s="7"/>
    </row>
    <row r="417" spans="7:9">
      <c r="G417" s="5"/>
      <c r="I417" s="7"/>
    </row>
    <row r="418" spans="7:9">
      <c r="G418" s="5"/>
      <c r="I418" s="7"/>
    </row>
    <row r="419" spans="7:9">
      <c r="G419" s="5"/>
      <c r="I419" s="7"/>
    </row>
    <row r="420" spans="7:9">
      <c r="G420" s="5"/>
      <c r="I420" s="7"/>
    </row>
    <row r="421" spans="7:9">
      <c r="G421" s="5"/>
      <c r="I421" s="7"/>
    </row>
    <row r="422" spans="7:9">
      <c r="G422" s="5"/>
      <c r="I422" s="7"/>
    </row>
    <row r="423" spans="7:9">
      <c r="G423" s="5"/>
      <c r="I423" s="7"/>
    </row>
    <row r="424" spans="7:9">
      <c r="G424" s="5"/>
      <c r="I424" s="7"/>
    </row>
    <row r="425" spans="7:9">
      <c r="G425" s="5"/>
      <c r="I425" s="7"/>
    </row>
    <row r="426" spans="7:9">
      <c r="G426" s="5"/>
      <c r="I426" s="7"/>
    </row>
    <row r="427" spans="7:9">
      <c r="G427" s="5"/>
      <c r="I427" s="7"/>
    </row>
    <row r="428" spans="7:9">
      <c r="G428" s="5"/>
      <c r="I428" s="7"/>
    </row>
    <row r="429" spans="7:9">
      <c r="G429" s="5"/>
      <c r="I429" s="7"/>
    </row>
    <row r="430" spans="7:9">
      <c r="G430" s="5"/>
      <c r="I430" s="7"/>
    </row>
    <row r="431" spans="7:9">
      <c r="G431" s="5"/>
      <c r="I431" s="7"/>
    </row>
    <row r="432" spans="7:9">
      <c r="G432" s="5"/>
      <c r="I432" s="7"/>
    </row>
    <row r="433" spans="7:9">
      <c r="G433" s="5"/>
      <c r="I433" s="7"/>
    </row>
    <row r="434" spans="7:9">
      <c r="G434" s="5"/>
      <c r="I434" s="7"/>
    </row>
    <row r="435" spans="7:9">
      <c r="G435" s="5"/>
      <c r="I435" s="7"/>
    </row>
    <row r="436" spans="7:9">
      <c r="G436" s="5"/>
      <c r="I436" s="7"/>
    </row>
    <row r="437" spans="7:9">
      <c r="G437" s="5"/>
      <c r="I437" s="7"/>
    </row>
    <row r="438" spans="7:9">
      <c r="G438" s="5"/>
      <c r="I438" s="7"/>
    </row>
    <row r="439" spans="7:9">
      <c r="G439" s="5"/>
      <c r="I439" s="7"/>
    </row>
    <row r="440" spans="7:9">
      <c r="G440" s="5"/>
      <c r="I440" s="7"/>
    </row>
    <row r="441" spans="7:9">
      <c r="G441" s="5"/>
      <c r="I441" s="7"/>
    </row>
    <row r="442" spans="7:9">
      <c r="G442" s="5"/>
      <c r="I442" s="7"/>
    </row>
    <row r="443" spans="7:9">
      <c r="G443" s="5"/>
      <c r="I443" s="7"/>
    </row>
    <row r="444" spans="7:9">
      <c r="G444" s="5"/>
      <c r="I444" s="7"/>
    </row>
    <row r="445" spans="7:9">
      <c r="G445" s="5"/>
      <c r="I445" s="7"/>
    </row>
    <row r="446" spans="7:9">
      <c r="G446" s="5"/>
      <c r="I446" s="7"/>
    </row>
    <row r="447" spans="7:9">
      <c r="G447" s="5"/>
      <c r="I447" s="7"/>
    </row>
    <row r="448" spans="7:9">
      <c r="G448" s="5"/>
      <c r="I448" s="7"/>
    </row>
    <row r="449" spans="7:9">
      <c r="G449" s="5"/>
      <c r="I449" s="7"/>
    </row>
    <row r="450" spans="7:9">
      <c r="G450" s="5"/>
      <c r="I450" s="7"/>
    </row>
    <row r="451" spans="7:9">
      <c r="G451" s="5"/>
      <c r="I451" s="7"/>
    </row>
    <row r="452" spans="7:9">
      <c r="G452" s="5"/>
      <c r="I452" s="7"/>
    </row>
    <row r="453" spans="7:9">
      <c r="G453" s="5"/>
      <c r="I453" s="7"/>
    </row>
    <row r="454" spans="7:9">
      <c r="G454" s="5"/>
      <c r="I454" s="7"/>
    </row>
    <row r="455" spans="7:9">
      <c r="G455" s="5"/>
      <c r="I455" s="7"/>
    </row>
    <row r="456" spans="7:9">
      <c r="G456" s="5"/>
      <c r="I456" s="7"/>
    </row>
    <row r="457" spans="7:9">
      <c r="G457" s="5"/>
      <c r="I457" s="7"/>
    </row>
    <row r="458" spans="7:9">
      <c r="G458" s="5"/>
      <c r="I458" s="7"/>
    </row>
    <row r="459" spans="7:9">
      <c r="G459" s="5"/>
      <c r="I459" s="7"/>
    </row>
    <row r="460" spans="7:9">
      <c r="G460" s="5"/>
      <c r="I460" s="7"/>
    </row>
    <row r="461" spans="7:9">
      <c r="G461" s="5"/>
      <c r="I461" s="7"/>
    </row>
    <row r="462" spans="7:9">
      <c r="G462" s="5"/>
      <c r="I462" s="7"/>
    </row>
    <row r="463" spans="7:9">
      <c r="G463" s="5"/>
      <c r="I463" s="7"/>
    </row>
    <row r="464" spans="7:9">
      <c r="G464" s="5"/>
      <c r="I464" s="7"/>
    </row>
    <row r="465" spans="7:9">
      <c r="G465" s="5"/>
      <c r="I465" s="7"/>
    </row>
    <row r="466" spans="7:9">
      <c r="G466" s="5"/>
      <c r="I466" s="7"/>
    </row>
    <row r="467" spans="7:9">
      <c r="G467" s="5"/>
      <c r="I467" s="7"/>
    </row>
    <row r="468" spans="7:9">
      <c r="G468" s="5"/>
      <c r="I468" s="7"/>
    </row>
    <row r="469" spans="7:9">
      <c r="G469" s="5"/>
      <c r="I469" s="7"/>
    </row>
    <row r="470" spans="7:9">
      <c r="G470" s="5"/>
      <c r="I470" s="7"/>
    </row>
    <row r="471" spans="7:9">
      <c r="G471" s="5"/>
      <c r="I471" s="7"/>
    </row>
    <row r="472" spans="7:9">
      <c r="G472" s="5"/>
      <c r="I472" s="7"/>
    </row>
    <row r="473" spans="7:9">
      <c r="G473" s="5"/>
      <c r="I473" s="7"/>
    </row>
    <row r="474" spans="7:9">
      <c r="G474" s="5"/>
      <c r="I474" s="7"/>
    </row>
    <row r="475" spans="7:9">
      <c r="G475" s="5"/>
      <c r="I475" s="7"/>
    </row>
    <row r="476" spans="7:9">
      <c r="G476" s="5"/>
      <c r="I476" s="7"/>
    </row>
    <row r="477" spans="7:9">
      <c r="G477" s="5"/>
      <c r="I477" s="7"/>
    </row>
    <row r="478" spans="7:9">
      <c r="G478" s="5"/>
      <c r="I478" s="7"/>
    </row>
    <row r="479" spans="7:9">
      <c r="G479" s="5"/>
      <c r="I479" s="7"/>
    </row>
    <row r="480" spans="7:9">
      <c r="G480" s="5"/>
      <c r="I480" s="7"/>
    </row>
    <row r="481" spans="7:9">
      <c r="G481" s="5"/>
      <c r="I481" s="7"/>
    </row>
    <row r="482" spans="7:9">
      <c r="G482" s="5"/>
      <c r="I482" s="7"/>
    </row>
    <row r="483" spans="7:9">
      <c r="G483" s="5"/>
      <c r="I483" s="7"/>
    </row>
    <row r="484" spans="7:9">
      <c r="G484" s="5"/>
      <c r="I484" s="7"/>
    </row>
    <row r="485" spans="7:9">
      <c r="G485" s="5"/>
      <c r="I485" s="7"/>
    </row>
    <row r="486" spans="7:9">
      <c r="G486" s="5"/>
      <c r="I486" s="7"/>
    </row>
    <row r="487" spans="7:9">
      <c r="G487" s="5"/>
      <c r="I487" s="7"/>
    </row>
    <row r="488" spans="7:9">
      <c r="G488" s="5"/>
      <c r="I488" s="7"/>
    </row>
    <row r="489" spans="7:9">
      <c r="G489" s="5"/>
      <c r="I489" s="7"/>
    </row>
    <row r="490" spans="7:9">
      <c r="G490" s="5"/>
      <c r="I490" s="7"/>
    </row>
    <row r="491" spans="7:9">
      <c r="G491" s="5"/>
      <c r="I491" s="7"/>
    </row>
    <row r="492" spans="7:9">
      <c r="G492" s="5"/>
      <c r="I492" s="7"/>
    </row>
    <row r="493" spans="7:9">
      <c r="G493" s="5"/>
      <c r="I493" s="7"/>
    </row>
    <row r="494" spans="7:9">
      <c r="G494" s="5"/>
      <c r="I494" s="7"/>
    </row>
    <row r="495" spans="7:9">
      <c r="G495" s="5"/>
      <c r="I495" s="7"/>
    </row>
    <row r="496" spans="7:9">
      <c r="G496" s="5"/>
      <c r="I496" s="7"/>
    </row>
    <row r="497" spans="7:9">
      <c r="G497" s="5"/>
      <c r="I497" s="7"/>
    </row>
    <row r="498" spans="7:9">
      <c r="G498" s="5"/>
      <c r="I498" s="7"/>
    </row>
    <row r="499" spans="7:9">
      <c r="G499" s="5"/>
      <c r="I499" s="7"/>
    </row>
    <row r="500" spans="7:9">
      <c r="G500" s="5"/>
      <c r="I500" s="7"/>
    </row>
    <row r="501" spans="7:9">
      <c r="G501" s="5"/>
      <c r="I501" s="7"/>
    </row>
    <row r="502" spans="7:9">
      <c r="G502" s="5"/>
      <c r="I502" s="7"/>
    </row>
    <row r="503" spans="7:9">
      <c r="G503" s="5"/>
      <c r="I503" s="7"/>
    </row>
    <row r="504" spans="7:9">
      <c r="G504" s="5"/>
      <c r="I504" s="7"/>
    </row>
    <row r="505" spans="7:9">
      <c r="G505" s="5"/>
      <c r="I505" s="7"/>
    </row>
    <row r="506" spans="7:9">
      <c r="G506" s="5"/>
      <c r="I506" s="7"/>
    </row>
    <row r="507" spans="7:9">
      <c r="G507" s="5"/>
      <c r="I507" s="7"/>
    </row>
    <row r="508" spans="7:9">
      <c r="G508" s="5"/>
      <c r="I508" s="7"/>
    </row>
    <row r="509" spans="7:9">
      <c r="G509" s="5"/>
      <c r="I509" s="7"/>
    </row>
    <row r="510" spans="7:9">
      <c r="G510" s="5"/>
      <c r="I510" s="7"/>
    </row>
    <row r="511" spans="7:9">
      <c r="G511" s="5"/>
      <c r="I511" s="7"/>
    </row>
    <row r="512" spans="7:9">
      <c r="G512" s="5"/>
      <c r="I512" s="7"/>
    </row>
    <row r="513" spans="7:9">
      <c r="G513" s="5"/>
      <c r="I513" s="7"/>
    </row>
    <row r="514" spans="7:9">
      <c r="G514" s="5"/>
      <c r="I514" s="7"/>
    </row>
    <row r="515" spans="7:9">
      <c r="G515" s="5"/>
      <c r="I515" s="7"/>
    </row>
    <row r="516" spans="7:9">
      <c r="G516" s="5"/>
      <c r="I516" s="7"/>
    </row>
    <row r="517" spans="7:9">
      <c r="G517" s="5"/>
      <c r="I517" s="7"/>
    </row>
    <row r="518" spans="7:9">
      <c r="G518" s="5"/>
      <c r="I518" s="7"/>
    </row>
    <row r="519" spans="7:9">
      <c r="G519" s="5"/>
      <c r="I519" s="7"/>
    </row>
    <row r="520" spans="7:9">
      <c r="G520" s="5"/>
      <c r="I520" s="7"/>
    </row>
    <row r="521" spans="7:9">
      <c r="G521" s="5"/>
      <c r="I521" s="7"/>
    </row>
    <row r="522" spans="7:9">
      <c r="G522" s="5"/>
      <c r="I522" s="7"/>
    </row>
    <row r="523" spans="7:9">
      <c r="G523" s="5"/>
      <c r="I523" s="7"/>
    </row>
    <row r="524" spans="7:9">
      <c r="G524" s="5"/>
      <c r="I524" s="7"/>
    </row>
    <row r="525" spans="7:9">
      <c r="G525" s="5"/>
      <c r="I525" s="7"/>
    </row>
    <row r="526" spans="7:9">
      <c r="G526" s="5"/>
      <c r="I526" s="7"/>
    </row>
    <row r="527" spans="7:9">
      <c r="G527" s="5"/>
      <c r="I527" s="7"/>
    </row>
    <row r="528" spans="7:9">
      <c r="G528" s="5"/>
      <c r="I528" s="7"/>
    </row>
    <row r="529" spans="7:9">
      <c r="G529" s="5"/>
      <c r="I529" s="7"/>
    </row>
    <row r="530" spans="7:9">
      <c r="G530" s="5"/>
      <c r="I530" s="7"/>
    </row>
    <row r="531" spans="7:9">
      <c r="G531" s="5"/>
      <c r="I531" s="7"/>
    </row>
    <row r="532" spans="7:9">
      <c r="G532" s="5"/>
      <c r="I532" s="7"/>
    </row>
    <row r="533" spans="7:9">
      <c r="G533" s="5"/>
      <c r="I533" s="7"/>
    </row>
    <row r="534" spans="7:9">
      <c r="G534" s="5"/>
      <c r="I534" s="7"/>
    </row>
    <row r="535" spans="7:9">
      <c r="G535" s="5"/>
      <c r="I535" s="7"/>
    </row>
    <row r="536" spans="7:9">
      <c r="G536" s="5"/>
      <c r="I536" s="7"/>
    </row>
    <row r="537" spans="7:9">
      <c r="G537" s="5"/>
      <c r="I537" s="7"/>
    </row>
    <row r="538" spans="7:9">
      <c r="G538" s="5"/>
      <c r="I538" s="7"/>
    </row>
    <row r="539" spans="7:9">
      <c r="G539" s="5"/>
      <c r="I539" s="7"/>
    </row>
    <row r="540" spans="7:9">
      <c r="G540" s="5"/>
      <c r="I540" s="7"/>
    </row>
    <row r="541" spans="7:9">
      <c r="G541" s="5"/>
      <c r="I541" s="7"/>
    </row>
    <row r="542" spans="7:9">
      <c r="G542" s="5"/>
      <c r="I542" s="7"/>
    </row>
    <row r="543" spans="7:9">
      <c r="G543" s="5"/>
      <c r="I543" s="7"/>
    </row>
    <row r="544" spans="7:9">
      <c r="G544" s="5"/>
      <c r="I544" s="7"/>
    </row>
    <row r="545" spans="7:9">
      <c r="G545" s="5"/>
      <c r="I545" s="7"/>
    </row>
    <row r="546" spans="7:9">
      <c r="G546" s="5"/>
      <c r="I546" s="7"/>
    </row>
    <row r="547" spans="7:9">
      <c r="G547" s="5"/>
      <c r="I547" s="7"/>
    </row>
    <row r="548" spans="7:9">
      <c r="G548" s="5"/>
      <c r="I548" s="7"/>
    </row>
    <row r="549" spans="7:9">
      <c r="G549" s="5"/>
      <c r="I549" s="7"/>
    </row>
    <row r="550" spans="7:9">
      <c r="G550" s="5"/>
      <c r="I550" s="7"/>
    </row>
    <row r="551" spans="7:9">
      <c r="G551" s="5"/>
      <c r="I551" s="7"/>
    </row>
    <row r="552" spans="7:9">
      <c r="G552" s="5"/>
      <c r="I552" s="7"/>
    </row>
    <row r="553" spans="7:9">
      <c r="G553" s="5"/>
      <c r="I553" s="7"/>
    </row>
    <row r="554" spans="7:9">
      <c r="G554" s="5"/>
      <c r="I554" s="7"/>
    </row>
    <row r="555" spans="7:9">
      <c r="G555" s="5"/>
      <c r="I555" s="7"/>
    </row>
    <row r="556" spans="7:9">
      <c r="G556" s="5"/>
      <c r="I556" s="7"/>
    </row>
    <row r="557" spans="7:9">
      <c r="G557" s="5"/>
      <c r="I557" s="7"/>
    </row>
    <row r="558" spans="7:9">
      <c r="G558" s="5"/>
      <c r="I558" s="7"/>
    </row>
    <row r="559" spans="7:9">
      <c r="G559" s="5"/>
      <c r="I559" s="7"/>
    </row>
    <row r="560" spans="7:9">
      <c r="G560" s="5"/>
      <c r="I560" s="7"/>
    </row>
    <row r="561" spans="7:9">
      <c r="G561" s="5"/>
      <c r="I561" s="7"/>
    </row>
    <row r="562" spans="7:9">
      <c r="G562" s="5"/>
      <c r="I562" s="7"/>
    </row>
    <row r="563" spans="7:9">
      <c r="G563" s="5"/>
      <c r="I563" s="7"/>
    </row>
    <row r="564" spans="7:9">
      <c r="G564" s="5"/>
      <c r="I564" s="7"/>
    </row>
    <row r="565" spans="7:9">
      <c r="G565" s="5"/>
      <c r="I565" s="7"/>
    </row>
    <row r="566" spans="7:9">
      <c r="G566" s="5"/>
      <c r="I566" s="7"/>
    </row>
    <row r="567" spans="7:9">
      <c r="G567" s="5"/>
      <c r="I567" s="7"/>
    </row>
    <row r="568" spans="7:9">
      <c r="G568" s="5"/>
      <c r="I568" s="7"/>
    </row>
    <row r="569" spans="7:9">
      <c r="G569" s="5"/>
      <c r="I569" s="7"/>
    </row>
    <row r="570" spans="7:9">
      <c r="G570" s="5"/>
      <c r="I570" s="7"/>
    </row>
    <row r="571" spans="7:9">
      <c r="G571" s="5"/>
      <c r="I571" s="7"/>
    </row>
    <row r="572" spans="7:9">
      <c r="G572" s="5"/>
      <c r="I572" s="7"/>
    </row>
    <row r="573" spans="7:9">
      <c r="G573" s="5"/>
      <c r="I573" s="7"/>
    </row>
    <row r="574" spans="7:9">
      <c r="G574" s="5"/>
      <c r="I574" s="7"/>
    </row>
    <row r="575" spans="7:9">
      <c r="G575" s="5"/>
      <c r="I575" s="7"/>
    </row>
    <row r="576" spans="7:9">
      <c r="G576" s="5"/>
      <c r="I576" s="7"/>
    </row>
    <row r="577" spans="7:9">
      <c r="G577" s="5"/>
      <c r="I577" s="7"/>
    </row>
    <row r="578" spans="7:9">
      <c r="G578" s="5"/>
      <c r="I578" s="7"/>
    </row>
    <row r="579" spans="7:9">
      <c r="G579" s="5"/>
      <c r="I579" s="7"/>
    </row>
    <row r="580" spans="7:9">
      <c r="G580" s="5"/>
      <c r="I580" s="7"/>
    </row>
    <row r="581" spans="7:9">
      <c r="G581" s="5"/>
      <c r="I581" s="7"/>
    </row>
    <row r="582" spans="7:9">
      <c r="G582" s="5"/>
      <c r="I582" s="7"/>
    </row>
    <row r="583" spans="7:9">
      <c r="G583" s="5"/>
      <c r="I583" s="7"/>
    </row>
    <row r="584" spans="7:9">
      <c r="G584" s="5"/>
      <c r="I584" s="7"/>
    </row>
    <row r="585" spans="7:9">
      <c r="G585" s="5"/>
      <c r="I585" s="7"/>
    </row>
    <row r="586" spans="7:9">
      <c r="G586" s="5"/>
      <c r="I586" s="7"/>
    </row>
    <row r="587" spans="7:9">
      <c r="G587" s="5"/>
      <c r="I587" s="7"/>
    </row>
    <row r="588" spans="7:9">
      <c r="G588" s="5"/>
      <c r="I588" s="7"/>
    </row>
    <row r="589" spans="7:9">
      <c r="G589" s="5"/>
      <c r="I589" s="7"/>
    </row>
    <row r="590" spans="7:9">
      <c r="G590" s="5"/>
      <c r="I590" s="7"/>
    </row>
    <row r="591" spans="7:9">
      <c r="G591" s="5"/>
      <c r="I591" s="7"/>
    </row>
    <row r="592" spans="7:9">
      <c r="G592" s="5"/>
      <c r="I592" s="7"/>
    </row>
    <row r="593" spans="7:9">
      <c r="G593" s="5"/>
      <c r="I593" s="7"/>
    </row>
    <row r="594" spans="7:9">
      <c r="G594" s="5"/>
      <c r="I594" s="7"/>
    </row>
    <row r="595" spans="7:9">
      <c r="G595" s="5"/>
      <c r="I595" s="7"/>
    </row>
    <row r="596" spans="7:9">
      <c r="G596" s="5"/>
      <c r="I596" s="7"/>
    </row>
    <row r="597" spans="7:9">
      <c r="G597" s="5"/>
      <c r="I597" s="7"/>
    </row>
    <row r="598" spans="7:9">
      <c r="G598" s="5"/>
      <c r="I598" s="7"/>
    </row>
    <row r="599" spans="7:9">
      <c r="G599" s="5"/>
      <c r="I599" s="7"/>
    </row>
    <row r="600" spans="7:9">
      <c r="G600" s="5"/>
      <c r="I600" s="7"/>
    </row>
    <row r="601" spans="7:9">
      <c r="G601" s="5"/>
      <c r="I601" s="7"/>
    </row>
    <row r="602" spans="7:9">
      <c r="G602" s="5"/>
      <c r="I602" s="7"/>
    </row>
    <row r="603" spans="7:9">
      <c r="G603" s="5"/>
      <c r="I603" s="7"/>
    </row>
    <row r="604" spans="7:9">
      <c r="G604" s="5"/>
      <c r="I604" s="7"/>
    </row>
    <row r="605" spans="7:9">
      <c r="G605" s="5"/>
      <c r="I605" s="7"/>
    </row>
    <row r="606" spans="7:9">
      <c r="G606" s="5"/>
      <c r="I606" s="7"/>
    </row>
    <row r="607" spans="7:9">
      <c r="G607" s="5"/>
      <c r="I607" s="7"/>
    </row>
    <row r="608" spans="7:9">
      <c r="G608" s="5"/>
      <c r="I608" s="7"/>
    </row>
    <row r="609" spans="7:9">
      <c r="G609" s="5"/>
      <c r="I609" s="7"/>
    </row>
    <row r="610" spans="7:9">
      <c r="G610" s="5"/>
      <c r="I610" s="7"/>
    </row>
    <row r="611" spans="7:9">
      <c r="G611" s="5"/>
      <c r="I611" s="7"/>
    </row>
    <row r="612" spans="7:9">
      <c r="G612" s="5"/>
      <c r="I612" s="7"/>
    </row>
    <row r="613" spans="7:9">
      <c r="G613" s="5"/>
      <c r="I613" s="7"/>
    </row>
    <row r="614" spans="7:9">
      <c r="G614" s="5"/>
      <c r="I614" s="7"/>
    </row>
    <row r="615" spans="7:9">
      <c r="G615" s="5"/>
      <c r="I615" s="7"/>
    </row>
    <row r="616" spans="7:9">
      <c r="G616" s="5"/>
      <c r="I616" s="7"/>
    </row>
    <row r="617" spans="7:9">
      <c r="G617" s="5"/>
      <c r="I617" s="7"/>
    </row>
    <row r="618" spans="7:9">
      <c r="G618" s="5"/>
      <c r="I618" s="7"/>
    </row>
    <row r="619" spans="7:9">
      <c r="G619" s="5"/>
      <c r="I619" s="7"/>
    </row>
    <row r="620" spans="7:9">
      <c r="G620" s="5"/>
      <c r="I620" s="7"/>
    </row>
    <row r="621" spans="7:9">
      <c r="G621" s="5"/>
      <c r="I621" s="7"/>
    </row>
    <row r="622" spans="7:9">
      <c r="G622" s="5"/>
      <c r="I622" s="7"/>
    </row>
    <row r="623" spans="7:9">
      <c r="G623" s="5"/>
      <c r="I623" s="7"/>
    </row>
    <row r="624" spans="7:9">
      <c r="G624" s="5"/>
      <c r="I624" s="7"/>
    </row>
    <row r="625" spans="7:9">
      <c r="G625" s="5"/>
      <c r="I625" s="7"/>
    </row>
    <row r="626" spans="7:9">
      <c r="G626" s="5"/>
      <c r="I626" s="7"/>
    </row>
    <row r="627" spans="7:9">
      <c r="G627" s="5"/>
      <c r="I627" s="7"/>
    </row>
    <row r="628" spans="7:9">
      <c r="G628" s="5"/>
      <c r="I628" s="7"/>
    </row>
    <row r="629" spans="7:9">
      <c r="G629" s="5"/>
      <c r="I629" s="7"/>
    </row>
    <row r="630" spans="7:9">
      <c r="G630" s="5"/>
      <c r="I630" s="7"/>
    </row>
    <row r="631" spans="7:9">
      <c r="G631" s="5"/>
      <c r="I631" s="7"/>
    </row>
    <row r="632" spans="7:9">
      <c r="G632" s="5"/>
      <c r="I632" s="7"/>
    </row>
    <row r="633" spans="7:9">
      <c r="G633" s="5"/>
      <c r="I633" s="7"/>
    </row>
    <row r="634" spans="7:9">
      <c r="G634" s="5"/>
      <c r="I634" s="7"/>
    </row>
    <row r="635" spans="7:9">
      <c r="G635" s="5"/>
      <c r="I635" s="7"/>
    </row>
    <row r="636" spans="7:9">
      <c r="G636" s="5"/>
      <c r="I636" s="7"/>
    </row>
    <row r="637" spans="7:9">
      <c r="G637" s="5"/>
      <c r="I637" s="7"/>
    </row>
    <row r="638" spans="7:9">
      <c r="G638" s="5"/>
      <c r="I638" s="7"/>
    </row>
    <row r="639" spans="7:9">
      <c r="G639" s="5"/>
      <c r="I639" s="7"/>
    </row>
    <row r="640" spans="7:9">
      <c r="G640" s="5"/>
      <c r="I640" s="7"/>
    </row>
    <row r="641" spans="7:9">
      <c r="G641" s="5"/>
      <c r="I641" s="7"/>
    </row>
    <row r="642" spans="7:9">
      <c r="G642" s="5"/>
      <c r="I642" s="7"/>
    </row>
    <row r="643" spans="7:9">
      <c r="G643" s="5"/>
      <c r="I643" s="7"/>
    </row>
    <row r="644" spans="7:9">
      <c r="G644" s="5"/>
      <c r="I644" s="7"/>
    </row>
    <row r="645" spans="7:9">
      <c r="G645" s="5"/>
      <c r="I645" s="7"/>
    </row>
    <row r="646" spans="7:9">
      <c r="G646" s="5"/>
      <c r="I646" s="7"/>
    </row>
    <row r="647" spans="7:9">
      <c r="G647" s="5"/>
      <c r="I647" s="7"/>
    </row>
    <row r="648" spans="7:9">
      <c r="G648" s="5"/>
      <c r="I648" s="7"/>
    </row>
    <row r="649" spans="7:9">
      <c r="G649" s="5"/>
      <c r="I649" s="7"/>
    </row>
    <row r="650" spans="7:9">
      <c r="G650" s="5"/>
      <c r="I650" s="7"/>
    </row>
    <row r="651" spans="7:9">
      <c r="G651" s="5"/>
      <c r="I651" s="7"/>
    </row>
    <row r="652" spans="7:9">
      <c r="G652" s="5"/>
      <c r="I652" s="7"/>
    </row>
    <row r="653" spans="7:9">
      <c r="G653" s="5"/>
      <c r="I653" s="7"/>
    </row>
    <row r="654" spans="7:9">
      <c r="G654" s="5"/>
      <c r="I654" s="7"/>
    </row>
    <row r="655" spans="7:9">
      <c r="G655" s="5"/>
      <c r="I655" s="7"/>
    </row>
    <row r="656" spans="7:9">
      <c r="G656" s="5"/>
      <c r="I656" s="7"/>
    </row>
    <row r="657" spans="7:9">
      <c r="G657" s="5"/>
      <c r="I657" s="7"/>
    </row>
    <row r="658" spans="7:9">
      <c r="G658" s="5"/>
      <c r="I658" s="7"/>
    </row>
    <row r="659" spans="7:9">
      <c r="G659" s="5"/>
      <c r="I659" s="7"/>
    </row>
    <row r="660" spans="7:9">
      <c r="G660" s="5"/>
      <c r="I660" s="7"/>
    </row>
    <row r="661" spans="7:9">
      <c r="G661" s="5"/>
      <c r="I661" s="7"/>
    </row>
    <row r="662" spans="7:9">
      <c r="G662" s="5"/>
      <c r="I662" s="7"/>
    </row>
    <row r="663" spans="7:9">
      <c r="G663" s="5"/>
      <c r="I663" s="7"/>
    </row>
    <row r="664" spans="7:9">
      <c r="G664" s="5"/>
      <c r="I664" s="7"/>
    </row>
    <row r="665" spans="7:9">
      <c r="G665" s="5"/>
      <c r="I665" s="7"/>
    </row>
    <row r="666" spans="7:9">
      <c r="G666" s="5"/>
      <c r="I666" s="7"/>
    </row>
    <row r="667" spans="7:9">
      <c r="G667" s="5"/>
      <c r="I667" s="7"/>
    </row>
    <row r="668" spans="7:9">
      <c r="G668" s="5"/>
      <c r="I668" s="7"/>
    </row>
    <row r="669" spans="7:9">
      <c r="G669" s="5"/>
      <c r="I669" s="7"/>
    </row>
    <row r="670" spans="7:9">
      <c r="G670" s="5"/>
      <c r="I670" s="7"/>
    </row>
    <row r="671" spans="7:9">
      <c r="G671" s="5"/>
      <c r="I671" s="7"/>
    </row>
    <row r="672" spans="7:9">
      <c r="G672" s="5"/>
      <c r="I672" s="7"/>
    </row>
    <row r="673" spans="7:9">
      <c r="G673" s="5"/>
      <c r="I673" s="7"/>
    </row>
    <row r="674" spans="7:9">
      <c r="G674" s="5"/>
      <c r="I674" s="7"/>
    </row>
    <row r="675" spans="7:9">
      <c r="G675" s="5"/>
      <c r="I675" s="7"/>
    </row>
    <row r="676" spans="7:9">
      <c r="G676" s="5"/>
      <c r="I676" s="7"/>
    </row>
    <row r="677" spans="7:9">
      <c r="G677" s="5"/>
      <c r="I677" s="7"/>
    </row>
    <row r="678" spans="7:9">
      <c r="G678" s="5"/>
      <c r="I678" s="7"/>
    </row>
    <row r="679" spans="7:9">
      <c r="G679" s="5"/>
      <c r="I679" s="7"/>
    </row>
    <row r="680" spans="7:9">
      <c r="G680" s="5"/>
      <c r="I680" s="7"/>
    </row>
    <row r="681" spans="7:9">
      <c r="G681" s="5"/>
      <c r="I681" s="7"/>
    </row>
    <row r="682" spans="7:9">
      <c r="G682" s="5"/>
      <c r="I682" s="7"/>
    </row>
    <row r="683" spans="7:9">
      <c r="G683" s="5"/>
      <c r="I683" s="7"/>
    </row>
    <row r="684" spans="7:9">
      <c r="G684" s="5"/>
      <c r="I684" s="7"/>
    </row>
    <row r="685" spans="7:9">
      <c r="G685" s="5"/>
      <c r="I685" s="7"/>
    </row>
    <row r="686" spans="7:9">
      <c r="G686" s="5"/>
      <c r="I686" s="7"/>
    </row>
    <row r="687" spans="7:9">
      <c r="G687" s="5"/>
      <c r="I687" s="7"/>
    </row>
    <row r="688" spans="7:9">
      <c r="G688" s="5"/>
      <c r="I688" s="7"/>
    </row>
    <row r="689" spans="7:9">
      <c r="G689" s="5"/>
      <c r="I689" s="7"/>
    </row>
    <row r="690" spans="7:9">
      <c r="G690" s="5"/>
      <c r="I690" s="7"/>
    </row>
    <row r="691" spans="7:9">
      <c r="G691" s="5"/>
      <c r="I691" s="7"/>
    </row>
    <row r="692" spans="7:9">
      <c r="G692" s="5"/>
      <c r="I692" s="7"/>
    </row>
    <row r="693" spans="7:9">
      <c r="G693" s="5"/>
      <c r="I693" s="7"/>
    </row>
    <row r="694" spans="7:9">
      <c r="G694" s="5"/>
      <c r="I694" s="7"/>
    </row>
    <row r="695" spans="7:9">
      <c r="G695" s="5"/>
      <c r="I695" s="7"/>
    </row>
    <row r="696" spans="7:9">
      <c r="G696" s="5"/>
      <c r="I696" s="7"/>
    </row>
    <row r="697" spans="7:9">
      <c r="G697" s="5"/>
      <c r="I697" s="7"/>
    </row>
    <row r="698" spans="7:9">
      <c r="G698" s="5"/>
      <c r="I698" s="7"/>
    </row>
    <row r="699" spans="7:9">
      <c r="G699" s="5"/>
      <c r="I699" s="7"/>
    </row>
    <row r="700" spans="7:9">
      <c r="G700" s="5"/>
      <c r="I700" s="7"/>
    </row>
    <row r="701" spans="7:9">
      <c r="G701" s="5"/>
      <c r="I701" s="7"/>
    </row>
    <row r="702" spans="7:9">
      <c r="G702" s="5"/>
      <c r="I702" s="7"/>
    </row>
    <row r="703" spans="7:9">
      <c r="G703" s="5"/>
      <c r="I703" s="7"/>
    </row>
    <row r="704" spans="7:9">
      <c r="G704" s="5"/>
      <c r="I704" s="7"/>
    </row>
    <row r="705" spans="7:9">
      <c r="G705" s="5"/>
      <c r="I705" s="7"/>
    </row>
    <row r="706" spans="7:9">
      <c r="G706" s="5"/>
      <c r="I706" s="7"/>
    </row>
    <row r="707" spans="7:9">
      <c r="G707" s="5"/>
      <c r="I707" s="7"/>
    </row>
    <row r="708" spans="7:9">
      <c r="G708" s="5"/>
      <c r="I708" s="7"/>
    </row>
    <row r="709" spans="7:9">
      <c r="G709" s="5"/>
      <c r="I709" s="7"/>
    </row>
    <row r="710" spans="7:9">
      <c r="G710" s="5"/>
      <c r="I710" s="7"/>
    </row>
    <row r="711" spans="7:9">
      <c r="G711" s="5"/>
      <c r="I711" s="7"/>
    </row>
    <row r="712" spans="7:9">
      <c r="G712" s="5"/>
      <c r="I712" s="7"/>
    </row>
    <row r="713" spans="7:9">
      <c r="G713" s="5"/>
      <c r="I713" s="7"/>
    </row>
    <row r="714" spans="7:9">
      <c r="G714" s="5"/>
      <c r="I714" s="7"/>
    </row>
    <row r="715" spans="7:9">
      <c r="G715" s="5"/>
      <c r="I715" s="7"/>
    </row>
    <row r="716" spans="7:9">
      <c r="G716" s="5"/>
      <c r="I716" s="7"/>
    </row>
    <row r="717" spans="7:9">
      <c r="G717" s="5"/>
      <c r="I717" s="7"/>
    </row>
    <row r="718" spans="7:9">
      <c r="G718" s="5"/>
      <c r="I718" s="7"/>
    </row>
    <row r="719" spans="7:9">
      <c r="G719" s="5"/>
      <c r="I719" s="7"/>
    </row>
    <row r="720" spans="7:9">
      <c r="G720" s="5"/>
      <c r="I720" s="7"/>
    </row>
    <row r="721" spans="7:9">
      <c r="G721" s="5"/>
      <c r="I721" s="7"/>
    </row>
    <row r="722" spans="7:9">
      <c r="G722" s="5"/>
      <c r="I722" s="7"/>
    </row>
    <row r="723" spans="7:9">
      <c r="G723" s="5"/>
      <c r="I723" s="7"/>
    </row>
    <row r="724" spans="7:9">
      <c r="G724" s="5"/>
      <c r="I724" s="7"/>
    </row>
    <row r="725" spans="7:9">
      <c r="G725" s="5"/>
      <c r="I725" s="7"/>
    </row>
    <row r="726" spans="7:9">
      <c r="G726" s="5"/>
      <c r="I726" s="7"/>
    </row>
    <row r="727" spans="7:9">
      <c r="G727" s="5"/>
      <c r="I727" s="7"/>
    </row>
    <row r="728" spans="7:9">
      <c r="G728" s="5"/>
      <c r="I728" s="7"/>
    </row>
    <row r="729" spans="7:9">
      <c r="G729" s="5"/>
      <c r="I729" s="7"/>
    </row>
    <row r="730" spans="7:9">
      <c r="G730" s="5"/>
      <c r="I730" s="7"/>
    </row>
    <row r="731" spans="7:9">
      <c r="G731" s="5"/>
      <c r="I731" s="7"/>
    </row>
    <row r="732" spans="7:9">
      <c r="G732" s="5"/>
      <c r="I732" s="7"/>
    </row>
    <row r="733" spans="7:9">
      <c r="G733" s="5"/>
      <c r="I733" s="7"/>
    </row>
    <row r="734" spans="7:9">
      <c r="G734" s="5"/>
      <c r="I734" s="7"/>
    </row>
    <row r="735" spans="7:9">
      <c r="G735" s="5"/>
      <c r="I735" s="7"/>
    </row>
    <row r="736" spans="7:9">
      <c r="G736" s="5"/>
      <c r="I736" s="7"/>
    </row>
    <row r="737" spans="7:9">
      <c r="G737" s="5"/>
      <c r="I737" s="7"/>
    </row>
    <row r="738" spans="7:9">
      <c r="G738" s="5"/>
      <c r="I738" s="7"/>
    </row>
    <row r="739" spans="7:9">
      <c r="G739" s="5"/>
      <c r="I739" s="7"/>
    </row>
    <row r="740" spans="7:9">
      <c r="G740" s="5"/>
      <c r="I740" s="7"/>
    </row>
    <row r="741" spans="7:9">
      <c r="G741" s="5"/>
      <c r="I741" s="7"/>
    </row>
    <row r="742" spans="7:9">
      <c r="G742" s="5"/>
      <c r="I742" s="7"/>
    </row>
    <row r="743" spans="7:9">
      <c r="G743" s="5"/>
      <c r="I743" s="7"/>
    </row>
    <row r="744" spans="7:9">
      <c r="G744" s="5"/>
      <c r="I744" s="7"/>
    </row>
    <row r="745" spans="7:9">
      <c r="G745" s="5"/>
      <c r="I745" s="7"/>
    </row>
    <row r="746" spans="7:9">
      <c r="G746" s="5"/>
      <c r="I746" s="7"/>
    </row>
    <row r="747" spans="7:9">
      <c r="G747" s="5"/>
      <c r="I747" s="7"/>
    </row>
    <row r="748" spans="7:9">
      <c r="G748" s="5"/>
      <c r="I748" s="7"/>
    </row>
    <row r="749" spans="7:9">
      <c r="G749" s="5"/>
      <c r="I749" s="7"/>
    </row>
    <row r="750" spans="7:9">
      <c r="G750" s="5"/>
      <c r="I750" s="7"/>
    </row>
    <row r="751" spans="7:9">
      <c r="G751" s="5"/>
      <c r="I751" s="7"/>
    </row>
    <row r="752" spans="7:9">
      <c r="G752" s="5"/>
      <c r="I752" s="7"/>
    </row>
    <row r="753" spans="7:9">
      <c r="G753" s="5"/>
      <c r="I753" s="7"/>
    </row>
    <row r="754" spans="7:9">
      <c r="G754" s="5"/>
      <c r="I754" s="7"/>
    </row>
    <row r="755" spans="7:9">
      <c r="G755" s="5"/>
      <c r="I755" s="7"/>
    </row>
    <row r="756" spans="7:9">
      <c r="G756" s="5"/>
      <c r="I756" s="7"/>
    </row>
    <row r="757" spans="7:9">
      <c r="G757" s="5"/>
      <c r="I757" s="7"/>
    </row>
    <row r="758" spans="7:9">
      <c r="G758" s="5"/>
      <c r="I758" s="7"/>
    </row>
    <row r="759" spans="7:9">
      <c r="G759" s="5"/>
      <c r="I759" s="7"/>
    </row>
    <row r="760" spans="7:9">
      <c r="G760" s="5"/>
      <c r="I760" s="7"/>
    </row>
    <row r="761" spans="7:9">
      <c r="G761" s="5"/>
      <c r="I761" s="7"/>
    </row>
    <row r="762" spans="7:9">
      <c r="G762" s="5"/>
      <c r="I762" s="7"/>
    </row>
    <row r="763" spans="7:9">
      <c r="G763" s="5"/>
      <c r="I763" s="7"/>
    </row>
    <row r="764" spans="7:9">
      <c r="G764" s="5"/>
      <c r="I764" s="7"/>
    </row>
    <row r="765" spans="7:9">
      <c r="G765" s="5"/>
      <c r="I765" s="7"/>
    </row>
    <row r="766" spans="7:9">
      <c r="G766" s="5"/>
      <c r="I766" s="7"/>
    </row>
    <row r="767" spans="7:9">
      <c r="G767" s="5"/>
      <c r="I767" s="7"/>
    </row>
    <row r="768" spans="7:9">
      <c r="G768" s="5"/>
      <c r="I768" s="7"/>
    </row>
    <row r="769" spans="7:9">
      <c r="G769" s="5"/>
      <c r="I769" s="7"/>
    </row>
    <row r="770" spans="7:9">
      <c r="G770" s="5"/>
      <c r="I770" s="7"/>
    </row>
    <row r="771" spans="7:9">
      <c r="G771" s="5"/>
      <c r="I771" s="7"/>
    </row>
    <row r="772" spans="7:9">
      <c r="G772" s="5"/>
      <c r="I772" s="7"/>
    </row>
    <row r="773" spans="7:9">
      <c r="G773" s="5"/>
      <c r="I773" s="7"/>
    </row>
    <row r="774" spans="7:9">
      <c r="G774" s="5"/>
      <c r="I774" s="7"/>
    </row>
    <row r="775" spans="7:9">
      <c r="G775" s="5"/>
      <c r="I775" s="7"/>
    </row>
    <row r="776" spans="7:9">
      <c r="G776" s="5"/>
      <c r="I776" s="7"/>
    </row>
    <row r="777" spans="7:9">
      <c r="G777" s="5"/>
      <c r="I777" s="7"/>
    </row>
    <row r="778" spans="7:9">
      <c r="G778" s="5"/>
      <c r="I778" s="7"/>
    </row>
    <row r="779" spans="7:9">
      <c r="G779" s="5"/>
      <c r="I779" s="7"/>
    </row>
    <row r="780" spans="7:9">
      <c r="G780" s="5"/>
      <c r="I780" s="7"/>
    </row>
    <row r="781" spans="7:9">
      <c r="G781" s="5"/>
      <c r="I781" s="7"/>
    </row>
    <row r="782" spans="7:9">
      <c r="G782" s="5"/>
      <c r="I782" s="7"/>
    </row>
    <row r="783" spans="7:9">
      <c r="G783" s="5"/>
      <c r="I783" s="7"/>
    </row>
    <row r="784" spans="7:9">
      <c r="G784" s="5"/>
      <c r="I784" s="7"/>
    </row>
    <row r="785" spans="7:9">
      <c r="G785" s="5"/>
      <c r="I785" s="7"/>
    </row>
    <row r="786" spans="7:9">
      <c r="G786" s="5"/>
      <c r="I786" s="7"/>
    </row>
    <row r="787" spans="7:9">
      <c r="G787" s="5"/>
      <c r="I787" s="7"/>
    </row>
    <row r="788" spans="7:9">
      <c r="G788" s="5"/>
      <c r="I788" s="7"/>
    </row>
    <row r="789" spans="7:9">
      <c r="G789" s="5"/>
      <c r="I789" s="7"/>
    </row>
    <row r="790" spans="7:9">
      <c r="G790" s="5"/>
      <c r="I790" s="7"/>
    </row>
    <row r="791" spans="7:9">
      <c r="G791" s="5"/>
      <c r="I791" s="7"/>
    </row>
    <row r="792" spans="7:9">
      <c r="G792" s="5"/>
      <c r="I792" s="7"/>
    </row>
    <row r="793" spans="7:9">
      <c r="G793" s="5"/>
      <c r="I793" s="7"/>
    </row>
    <row r="794" spans="7:9">
      <c r="G794" s="5"/>
      <c r="I794" s="7"/>
    </row>
    <row r="795" spans="7:9">
      <c r="G795" s="5"/>
      <c r="I795" s="7"/>
    </row>
    <row r="796" spans="7:9">
      <c r="G796" s="5"/>
      <c r="I796" s="7"/>
    </row>
    <row r="797" spans="7:9">
      <c r="G797" s="5"/>
      <c r="I797" s="7"/>
    </row>
    <row r="798" spans="7:9">
      <c r="G798" s="5"/>
      <c r="I798" s="7"/>
    </row>
    <row r="799" spans="7:9">
      <c r="G799" s="5"/>
      <c r="I799" s="7"/>
    </row>
    <row r="800" spans="7:9">
      <c r="G800" s="5"/>
      <c r="I800" s="7"/>
    </row>
    <row r="801" spans="7:9">
      <c r="G801" s="5"/>
      <c r="I801" s="7"/>
    </row>
    <row r="802" spans="7:9">
      <c r="G802" s="5"/>
      <c r="I802" s="7"/>
    </row>
    <row r="803" spans="7:9">
      <c r="G803" s="5"/>
      <c r="I803" s="7"/>
    </row>
    <row r="804" spans="7:9">
      <c r="G804" s="5"/>
      <c r="I804" s="7"/>
    </row>
    <row r="805" spans="7:9">
      <c r="G805" s="5"/>
      <c r="I805" s="7"/>
    </row>
    <row r="806" spans="7:9">
      <c r="G806" s="5"/>
      <c r="I806" s="7"/>
    </row>
    <row r="807" spans="7:9">
      <c r="G807" s="5"/>
      <c r="I807" s="7"/>
    </row>
    <row r="808" spans="7:9">
      <c r="G808" s="5"/>
      <c r="I808" s="7"/>
    </row>
    <row r="809" spans="7:9">
      <c r="G809" s="5"/>
      <c r="I809" s="7"/>
    </row>
    <row r="810" spans="7:9">
      <c r="G810" s="5"/>
      <c r="I810" s="7"/>
    </row>
    <row r="811" spans="7:9">
      <c r="G811" s="5"/>
      <c r="I811" s="7"/>
    </row>
    <row r="812" spans="7:9">
      <c r="G812" s="5"/>
      <c r="I812" s="7"/>
    </row>
    <row r="813" spans="7:9">
      <c r="G813" s="5"/>
      <c r="I813" s="7"/>
    </row>
    <row r="814" spans="7:9">
      <c r="G814" s="5"/>
      <c r="I814" s="7"/>
    </row>
    <row r="815" spans="7:9">
      <c r="G815" s="5"/>
      <c r="I815" s="7"/>
    </row>
    <row r="816" spans="7:9">
      <c r="G816" s="5"/>
      <c r="I816" s="7"/>
    </row>
    <row r="817" spans="7:9">
      <c r="G817" s="5"/>
      <c r="I817" s="7"/>
    </row>
    <row r="818" spans="7:9">
      <c r="G818" s="5"/>
      <c r="I818" s="7"/>
    </row>
    <row r="819" spans="7:9">
      <c r="G819" s="5"/>
      <c r="I819" s="7"/>
    </row>
    <row r="820" spans="7:9">
      <c r="G820" s="5"/>
      <c r="I820" s="7"/>
    </row>
    <row r="821" spans="7:9">
      <c r="G821" s="5"/>
      <c r="I821" s="7"/>
    </row>
    <row r="822" spans="7:9">
      <c r="G822" s="5"/>
      <c r="I822" s="7"/>
    </row>
    <row r="823" spans="7:9">
      <c r="G823" s="5"/>
      <c r="I823" s="7"/>
    </row>
    <row r="824" spans="7:9">
      <c r="G824" s="5"/>
      <c r="I824" s="7"/>
    </row>
    <row r="825" spans="7:9">
      <c r="G825" s="5"/>
      <c r="I825" s="7"/>
    </row>
    <row r="826" spans="7:9">
      <c r="G826" s="5"/>
      <c r="I826" s="7"/>
    </row>
    <row r="827" spans="7:9">
      <c r="G827" s="5"/>
      <c r="I827" s="7"/>
    </row>
    <row r="828" spans="7:9">
      <c r="G828" s="5"/>
      <c r="I828" s="7"/>
    </row>
    <row r="829" spans="7:9">
      <c r="G829" s="5"/>
      <c r="I829" s="7"/>
    </row>
    <row r="830" spans="7:9">
      <c r="G830" s="5"/>
      <c r="I830" s="7"/>
    </row>
    <row r="831" spans="7:9">
      <c r="G831" s="5"/>
      <c r="I831" s="7"/>
    </row>
    <row r="832" spans="7:9">
      <c r="G832" s="5"/>
      <c r="I832" s="7"/>
    </row>
    <row r="833" spans="7:9">
      <c r="G833" s="5"/>
      <c r="I833" s="7"/>
    </row>
    <row r="834" spans="7:9">
      <c r="G834" s="5"/>
      <c r="I834" s="7"/>
    </row>
    <row r="835" spans="7:9">
      <c r="G835" s="5"/>
      <c r="I835" s="7"/>
    </row>
    <row r="836" spans="7:9">
      <c r="G836" s="5"/>
      <c r="I836" s="7"/>
    </row>
    <row r="837" spans="7:9">
      <c r="G837" s="5"/>
      <c r="I837" s="7"/>
    </row>
    <row r="838" spans="7:9">
      <c r="G838" s="5"/>
      <c r="I838" s="7"/>
    </row>
    <row r="839" spans="7:9">
      <c r="G839" s="5"/>
      <c r="I839" s="7"/>
    </row>
    <row r="840" spans="7:9">
      <c r="G840" s="5"/>
      <c r="I840" s="7"/>
    </row>
    <row r="841" spans="7:9">
      <c r="G841" s="5"/>
      <c r="I841" s="7"/>
    </row>
    <row r="842" spans="7:9">
      <c r="G842" s="5"/>
      <c r="I842" s="7"/>
    </row>
    <row r="843" spans="7:9">
      <c r="G843" s="5"/>
      <c r="I843" s="7"/>
    </row>
    <row r="844" spans="7:9">
      <c r="G844" s="5"/>
      <c r="I844" s="7"/>
    </row>
    <row r="845" spans="7:9">
      <c r="G845" s="5"/>
      <c r="I845" s="7"/>
    </row>
    <row r="846" spans="7:9">
      <c r="G846" s="5"/>
      <c r="I846" s="7"/>
    </row>
    <row r="847" spans="7:9">
      <c r="G847" s="5"/>
      <c r="I847" s="7"/>
    </row>
    <row r="848" spans="7:9">
      <c r="G848" s="5"/>
      <c r="I848" s="7"/>
    </row>
    <row r="849" spans="7:9">
      <c r="G849" s="5"/>
      <c r="I849" s="7"/>
    </row>
    <row r="850" spans="7:9">
      <c r="G850" s="5"/>
      <c r="I850" s="7"/>
    </row>
    <row r="851" spans="7:9">
      <c r="G851" s="5"/>
      <c r="I851" s="7"/>
    </row>
    <row r="852" spans="7:9">
      <c r="G852" s="5"/>
      <c r="I852" s="7"/>
    </row>
    <row r="853" spans="7:9">
      <c r="G853" s="5"/>
      <c r="I853" s="7"/>
    </row>
    <row r="854" spans="7:9">
      <c r="G854" s="5"/>
      <c r="I854" s="7"/>
    </row>
    <row r="855" spans="7:9">
      <c r="G855" s="5"/>
      <c r="I855" s="7"/>
    </row>
    <row r="856" spans="7:9">
      <c r="G856" s="5"/>
      <c r="I856" s="7"/>
    </row>
    <row r="857" spans="7:9">
      <c r="G857" s="5"/>
      <c r="I857" s="7"/>
    </row>
    <row r="858" spans="7:9">
      <c r="G858" s="5"/>
      <c r="I858" s="7"/>
    </row>
    <row r="859" spans="7:9">
      <c r="G859" s="5"/>
      <c r="I859" s="7"/>
    </row>
    <row r="860" spans="7:9">
      <c r="G860" s="5"/>
      <c r="I860" s="7"/>
    </row>
    <row r="861" spans="7:9">
      <c r="G861" s="5"/>
      <c r="I861" s="7"/>
    </row>
    <row r="862" spans="7:9">
      <c r="G862" s="5"/>
      <c r="I862" s="7"/>
    </row>
    <row r="863" spans="7:9">
      <c r="G863" s="5"/>
      <c r="I863" s="7"/>
    </row>
    <row r="864" spans="7:9">
      <c r="G864" s="5"/>
      <c r="I864" s="7"/>
    </row>
    <row r="865" spans="7:9">
      <c r="G865" s="5"/>
      <c r="I865" s="7"/>
    </row>
    <row r="866" spans="7:9">
      <c r="G866" s="5"/>
      <c r="I866" s="7"/>
    </row>
    <row r="867" spans="7:9">
      <c r="G867" s="5"/>
      <c r="I867" s="7"/>
    </row>
    <row r="868" spans="7:9">
      <c r="G868" s="5"/>
      <c r="I868" s="7"/>
    </row>
    <row r="869" spans="7:9">
      <c r="G869" s="5"/>
      <c r="I869" s="7"/>
    </row>
    <row r="870" spans="7:9">
      <c r="G870" s="5"/>
      <c r="I870" s="7"/>
    </row>
    <row r="871" spans="7:9">
      <c r="G871" s="5"/>
      <c r="I871" s="7"/>
    </row>
    <row r="872" spans="7:9">
      <c r="G872" s="5"/>
      <c r="I872" s="7"/>
    </row>
    <row r="873" spans="7:9">
      <c r="G873" s="5"/>
      <c r="I873" s="7"/>
    </row>
    <row r="874" spans="7:9">
      <c r="G874" s="5"/>
      <c r="I874" s="7"/>
    </row>
    <row r="875" spans="7:9">
      <c r="G875" s="5"/>
      <c r="I875" s="7"/>
    </row>
    <row r="876" spans="7:9">
      <c r="G876" s="5"/>
      <c r="I876" s="7"/>
    </row>
    <row r="877" spans="7:9">
      <c r="G877" s="5"/>
      <c r="I877" s="7"/>
    </row>
    <row r="878" spans="7:9">
      <c r="G878" s="5"/>
      <c r="I878" s="7"/>
    </row>
    <row r="879" spans="7:9">
      <c r="G879" s="5"/>
      <c r="I879" s="7"/>
    </row>
    <row r="880" spans="7:9">
      <c r="G880" s="5"/>
      <c r="I880" s="7"/>
    </row>
    <row r="881" spans="7:9">
      <c r="G881" s="5"/>
      <c r="I881" s="7"/>
    </row>
    <row r="882" spans="7:9">
      <c r="G882" s="5"/>
      <c r="I882" s="7"/>
    </row>
    <row r="883" spans="7:9">
      <c r="G883" s="5"/>
      <c r="I883" s="7"/>
    </row>
    <row r="884" spans="7:9">
      <c r="G884" s="5"/>
      <c r="I884" s="7"/>
    </row>
    <row r="885" spans="7:9">
      <c r="G885" s="5"/>
      <c r="I885" s="7"/>
    </row>
    <row r="886" spans="7:9">
      <c r="G886" s="5"/>
      <c r="I886" s="7"/>
    </row>
    <row r="887" spans="7:9">
      <c r="G887" s="5"/>
      <c r="I887" s="7"/>
    </row>
    <row r="888" spans="7:9">
      <c r="G888" s="5"/>
      <c r="I888" s="7"/>
    </row>
    <row r="889" spans="7:9">
      <c r="G889" s="5"/>
      <c r="I889" s="7"/>
    </row>
    <row r="890" spans="7:9">
      <c r="G890" s="5"/>
      <c r="I890" s="7"/>
    </row>
    <row r="891" spans="7:9">
      <c r="G891" s="5"/>
      <c r="I891" s="7"/>
    </row>
    <row r="892" spans="7:9">
      <c r="G892" s="5"/>
      <c r="I892" s="7"/>
    </row>
    <row r="893" spans="7:9">
      <c r="G893" s="5"/>
      <c r="I893" s="7"/>
    </row>
    <row r="894" spans="7:9">
      <c r="G894" s="5"/>
      <c r="I894" s="7"/>
    </row>
    <row r="895" spans="7:9">
      <c r="G895" s="5"/>
      <c r="I895" s="7"/>
    </row>
    <row r="896" spans="7:9">
      <c r="G896" s="5"/>
      <c r="I896" s="7"/>
    </row>
    <row r="897" spans="7:9">
      <c r="G897" s="5"/>
      <c r="I897" s="7"/>
    </row>
    <row r="898" spans="7:9">
      <c r="G898" s="5"/>
      <c r="I898" s="7"/>
    </row>
    <row r="899" spans="7:9">
      <c r="G899" s="5"/>
      <c r="I899" s="7"/>
    </row>
    <row r="900" spans="7:9">
      <c r="G900" s="5"/>
      <c r="I900" s="7"/>
    </row>
    <row r="901" spans="7:9">
      <c r="G901" s="5"/>
      <c r="I901" s="7"/>
    </row>
    <row r="902" spans="7:9">
      <c r="G902" s="5"/>
      <c r="I902" s="7"/>
    </row>
    <row r="903" spans="7:9">
      <c r="G903" s="5"/>
      <c r="I903" s="7"/>
    </row>
    <row r="904" spans="7:9">
      <c r="G904" s="5"/>
      <c r="I904" s="7"/>
    </row>
    <row r="905" spans="7:9">
      <c r="G905" s="5"/>
      <c r="I905" s="7"/>
    </row>
    <row r="906" spans="7:9">
      <c r="G906" s="5"/>
      <c r="I906" s="7"/>
    </row>
    <row r="907" spans="7:9">
      <c r="G907" s="5"/>
      <c r="I907" s="7"/>
    </row>
    <row r="908" spans="7:9">
      <c r="G908" s="5"/>
      <c r="I908" s="7"/>
    </row>
    <row r="909" spans="7:9">
      <c r="G909" s="5"/>
      <c r="I909" s="7"/>
    </row>
    <row r="910" spans="7:9">
      <c r="G910" s="5"/>
      <c r="I910" s="7"/>
    </row>
    <row r="911" spans="7:9">
      <c r="G911" s="5"/>
      <c r="I911" s="7"/>
    </row>
    <row r="912" spans="7:9">
      <c r="G912" s="5"/>
      <c r="I912" s="7"/>
    </row>
    <row r="913" spans="7:9">
      <c r="G913" s="5"/>
      <c r="I913" s="7"/>
    </row>
    <row r="914" spans="7:9">
      <c r="G914" s="5"/>
      <c r="I914" s="7"/>
    </row>
    <row r="915" spans="7:9">
      <c r="G915" s="5"/>
      <c r="I915" s="7"/>
    </row>
    <row r="916" spans="7:9">
      <c r="G916" s="5"/>
      <c r="I916" s="7"/>
    </row>
    <row r="917" spans="7:9">
      <c r="G917" s="5"/>
      <c r="I917" s="7"/>
    </row>
    <row r="918" spans="7:9">
      <c r="G918" s="5"/>
      <c r="I918" s="7"/>
    </row>
    <row r="919" spans="7:9">
      <c r="G919" s="5"/>
      <c r="I919" s="7"/>
    </row>
    <row r="920" spans="7:9">
      <c r="G920" s="5"/>
      <c r="I920" s="7"/>
    </row>
    <row r="921" spans="7:9">
      <c r="G921" s="5"/>
      <c r="I921" s="7"/>
    </row>
    <row r="922" spans="7:9">
      <c r="G922" s="5"/>
      <c r="I922" s="7"/>
    </row>
    <row r="923" spans="7:9">
      <c r="G923" s="5"/>
      <c r="I923" s="7"/>
    </row>
    <row r="924" spans="7:9">
      <c r="G924" s="5"/>
      <c r="I924" s="7"/>
    </row>
    <row r="925" spans="7:9">
      <c r="G925" s="5"/>
      <c r="I925" s="7"/>
    </row>
    <row r="926" spans="7:9">
      <c r="G926" s="5"/>
      <c r="I926" s="7"/>
    </row>
    <row r="927" spans="7:9">
      <c r="G927" s="5"/>
      <c r="I927" s="7"/>
    </row>
    <row r="928" spans="7:9">
      <c r="G928" s="5"/>
      <c r="I928" s="7"/>
    </row>
    <row r="929" spans="7:9">
      <c r="G929" s="5"/>
      <c r="I929" s="7"/>
    </row>
    <row r="930" spans="7:9">
      <c r="G930" s="5"/>
      <c r="I930" s="7"/>
    </row>
    <row r="931" spans="7:9">
      <c r="G931" s="5"/>
      <c r="I931" s="7"/>
    </row>
    <row r="932" spans="7:9">
      <c r="G932" s="5"/>
      <c r="I932" s="7"/>
    </row>
    <row r="933" spans="7:9">
      <c r="G933" s="5"/>
      <c r="I933" s="7"/>
    </row>
    <row r="934" spans="7:9">
      <c r="G934" s="5"/>
      <c r="I934" s="7"/>
    </row>
    <row r="935" spans="7:9">
      <c r="G935" s="5"/>
      <c r="I935" s="7"/>
    </row>
    <row r="936" spans="7:9">
      <c r="G936" s="5"/>
      <c r="I936" s="7"/>
    </row>
    <row r="937" spans="7:9">
      <c r="G937" s="5"/>
      <c r="I937" s="7"/>
    </row>
    <row r="938" spans="7:9">
      <c r="G938" s="5"/>
      <c r="I938" s="7"/>
    </row>
    <row r="939" spans="7:9">
      <c r="G939" s="5"/>
      <c r="I939" s="7"/>
    </row>
    <row r="940" spans="7:9">
      <c r="G940" s="5"/>
      <c r="I940" s="7"/>
    </row>
    <row r="941" spans="7:9">
      <c r="G941" s="5"/>
      <c r="I941" s="7"/>
    </row>
    <row r="942" spans="7:9">
      <c r="G942" s="5"/>
      <c r="I942" s="7"/>
    </row>
    <row r="943" spans="7:9">
      <c r="G943" s="5"/>
      <c r="I943" s="7"/>
    </row>
    <row r="944" spans="7:9">
      <c r="G944" s="5"/>
      <c r="I944" s="7"/>
    </row>
    <row r="945" spans="7:9">
      <c r="G945" s="5"/>
      <c r="I945" s="7"/>
    </row>
    <row r="946" spans="7:9">
      <c r="G946" s="5"/>
      <c r="I946" s="7"/>
    </row>
    <row r="947" spans="7:9">
      <c r="G947" s="5"/>
      <c r="I947" s="7"/>
    </row>
    <row r="948" spans="7:9">
      <c r="G948" s="5"/>
      <c r="I948" s="7"/>
    </row>
    <row r="949" spans="7:9">
      <c r="G949" s="5"/>
      <c r="I949" s="7"/>
    </row>
    <row r="950" spans="7:9">
      <c r="G950" s="5"/>
      <c r="I950" s="7"/>
    </row>
    <row r="951" spans="7:9">
      <c r="G951" s="5"/>
      <c r="I951" s="7"/>
    </row>
    <row r="952" spans="7:9">
      <c r="G952" s="5"/>
      <c r="I952" s="7"/>
    </row>
    <row r="953" spans="7:9">
      <c r="G953" s="5"/>
      <c r="I953" s="7"/>
    </row>
    <row r="954" spans="7:9">
      <c r="G954" s="5"/>
      <c r="I954" s="7"/>
    </row>
    <row r="955" spans="7:9">
      <c r="G955" s="5"/>
      <c r="I955" s="7"/>
    </row>
    <row r="956" spans="7:9">
      <c r="G956" s="5"/>
      <c r="I956" s="7"/>
    </row>
    <row r="957" spans="7:9">
      <c r="G957" s="5"/>
      <c r="I957" s="7"/>
    </row>
    <row r="958" spans="7:9">
      <c r="G958" s="5"/>
      <c r="I958" s="7"/>
    </row>
    <row r="959" spans="7:9">
      <c r="G959" s="5"/>
      <c r="I959" s="7"/>
    </row>
    <row r="960" spans="7:9">
      <c r="G960" s="5"/>
      <c r="I960" s="7"/>
    </row>
    <row r="961" spans="7:9">
      <c r="G961" s="5"/>
      <c r="I961" s="7"/>
    </row>
    <row r="962" spans="7:9">
      <c r="G962" s="5"/>
      <c r="I962" s="7"/>
    </row>
    <row r="963" spans="7:9">
      <c r="G963" s="5"/>
      <c r="I963" s="7"/>
    </row>
    <row r="964" spans="7:9">
      <c r="G964" s="5"/>
      <c r="I964" s="7"/>
    </row>
    <row r="965" spans="7:9">
      <c r="G965" s="5"/>
      <c r="I965" s="7"/>
    </row>
    <row r="966" spans="7:9">
      <c r="G966" s="5"/>
      <c r="I966" s="7"/>
    </row>
    <row r="967" spans="7:9">
      <c r="G967" s="5"/>
      <c r="I967" s="7"/>
    </row>
    <row r="968" spans="7:9">
      <c r="G968" s="5"/>
      <c r="I968" s="7"/>
    </row>
    <row r="969" spans="7:9">
      <c r="G969" s="5"/>
      <c r="I969" s="7"/>
    </row>
    <row r="970" spans="7:9">
      <c r="G970" s="5"/>
      <c r="I970" s="7"/>
    </row>
    <row r="971" spans="7:9">
      <c r="G971" s="5"/>
      <c r="I971" s="7"/>
    </row>
    <row r="972" spans="7:9">
      <c r="G972" s="5"/>
      <c r="I972" s="7"/>
    </row>
    <row r="973" spans="7:9">
      <c r="G973" s="5"/>
      <c r="I973" s="7"/>
    </row>
    <row r="974" spans="7:9">
      <c r="G974" s="5"/>
      <c r="I974" s="7"/>
    </row>
    <row r="975" spans="7:9">
      <c r="G975" s="5"/>
      <c r="I975" s="7"/>
    </row>
    <row r="976" spans="7:9">
      <c r="G976" s="5"/>
      <c r="I976" s="7"/>
    </row>
    <row r="977" spans="7:9">
      <c r="G977" s="5"/>
      <c r="I977" s="7"/>
    </row>
    <row r="978" spans="7:9">
      <c r="G978" s="5"/>
      <c r="I978" s="7"/>
    </row>
    <row r="979" spans="7:9">
      <c r="G979" s="5"/>
      <c r="I979" s="7"/>
    </row>
    <row r="980" spans="7:9">
      <c r="G980" s="5"/>
      <c r="I980" s="7"/>
    </row>
    <row r="981" spans="7:9">
      <c r="G981" s="5"/>
      <c r="I981" s="7"/>
    </row>
    <row r="982" spans="7:9">
      <c r="G982" s="5"/>
      <c r="I982" s="7"/>
    </row>
    <row r="983" spans="7:9">
      <c r="G983" s="5"/>
      <c r="I983" s="7"/>
    </row>
    <row r="984" spans="7:9">
      <c r="G984" s="5"/>
      <c r="I984" s="7"/>
    </row>
    <row r="985" spans="7:9">
      <c r="G985" s="5"/>
      <c r="I985" s="7"/>
    </row>
    <row r="986" spans="7:9">
      <c r="G986" s="5"/>
      <c r="I986" s="7"/>
    </row>
    <row r="987" spans="7:9">
      <c r="G987" s="5"/>
      <c r="I987" s="7"/>
    </row>
    <row r="988" spans="7:9">
      <c r="G988" s="5"/>
      <c r="I988" s="7"/>
    </row>
    <row r="989" spans="7:9">
      <c r="G989" s="5"/>
      <c r="I989" s="7"/>
    </row>
    <row r="990" spans="7:9">
      <c r="G990" s="5"/>
      <c r="I990" s="7"/>
    </row>
    <row r="991" spans="7:9">
      <c r="G991" s="5"/>
      <c r="I991" s="7"/>
    </row>
    <row r="992" spans="7:9">
      <c r="G992" s="5"/>
      <c r="I992" s="7"/>
    </row>
    <row r="993" spans="7:9">
      <c r="G993" s="5"/>
      <c r="I993" s="7"/>
    </row>
    <row r="994" spans="7:9">
      <c r="G994" s="5"/>
      <c r="I994" s="7"/>
    </row>
    <row r="995" spans="7:9">
      <c r="G995" s="5"/>
      <c r="I995" s="7"/>
    </row>
    <row r="996" spans="7:9">
      <c r="G996" s="5"/>
      <c r="I996" s="7"/>
    </row>
    <row r="997" spans="7:9">
      <c r="G997" s="5"/>
      <c r="I997" s="7"/>
    </row>
    <row r="998" spans="7:9">
      <c r="G998" s="5"/>
      <c r="I998" s="7"/>
    </row>
    <row r="999" spans="7:9">
      <c r="G999" s="5"/>
      <c r="I999" s="7"/>
    </row>
    <row r="1000" spans="7:9">
      <c r="G1000" s="5"/>
      <c r="I1000" s="7"/>
    </row>
    <row r="1001" spans="7:9">
      <c r="G1001" s="5"/>
      <c r="I1001" s="7"/>
    </row>
    <row r="1002" spans="7:9">
      <c r="G1002" s="5"/>
      <c r="I1002" s="7"/>
    </row>
    <row r="1003" spans="7:9">
      <c r="G1003" s="5"/>
      <c r="I1003" s="7"/>
    </row>
    <row r="1004" spans="7:9">
      <c r="G1004" s="5"/>
      <c r="I1004" s="7"/>
    </row>
    <row r="1005" spans="7:9">
      <c r="G1005" s="5"/>
      <c r="I1005" s="7"/>
    </row>
    <row r="1006" spans="7:9">
      <c r="G1006" s="5"/>
      <c r="I1006" s="7"/>
    </row>
    <row r="1007" spans="7:9">
      <c r="G1007" s="5"/>
      <c r="I1007" s="7"/>
    </row>
  </sheetData>
  <autoFilter ref="A1:Y1007"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outlinePr summaryBelow="0" summaryRight="0"/>
  </sheetPr>
  <dimension ref="A1:Q7057"/>
  <sheetViews>
    <sheetView tabSelected="1" topLeftCell="G1" workbookViewId="0">
      <pane ySplit="1" topLeftCell="A2" activePane="bottomLeft" state="frozen"/>
      <selection pane="bottomLeft" activeCell="I1" sqref="I1:I1048576"/>
    </sheetView>
  </sheetViews>
  <sheetFormatPr baseColWidth="10" defaultColWidth="12.6640625" defaultRowHeight="13.2"/>
  <cols>
    <col min="1" max="1" width="31.33203125" style="264" customWidth="1"/>
    <col min="2" max="2" width="44.109375" style="264" customWidth="1"/>
    <col min="3" max="3" width="52.88671875" style="264" customWidth="1"/>
    <col min="4" max="4" width="27.44140625" style="264" customWidth="1"/>
    <col min="5" max="5" width="19.77734375" style="264" customWidth="1"/>
    <col min="6" max="6" width="33.109375" style="264" customWidth="1"/>
    <col min="7" max="7" width="23.44140625" style="264" customWidth="1"/>
    <col min="8" max="8" width="46.88671875" style="264" customWidth="1"/>
    <col min="9" max="9" width="12.6640625" style="264"/>
    <col min="10" max="10" width="40" style="264" customWidth="1"/>
    <col min="11" max="11" width="21.88671875" style="264" customWidth="1"/>
    <col min="12" max="12" width="18.6640625" style="264" customWidth="1"/>
    <col min="13" max="16" width="12.6640625" style="264"/>
    <col min="18" max="16384" width="12.6640625" style="264"/>
  </cols>
  <sheetData>
    <row r="1" spans="1:16">
      <c r="A1" s="247" t="s">
        <v>0</v>
      </c>
      <c r="B1" s="247" t="s">
        <v>1</v>
      </c>
      <c r="C1" s="247" t="s">
        <v>2</v>
      </c>
      <c r="D1" s="247" t="s">
        <v>3</v>
      </c>
      <c r="E1" s="247" t="s">
        <v>4</v>
      </c>
      <c r="F1" s="247" t="s">
        <v>5</v>
      </c>
      <c r="G1" s="247" t="s">
        <v>6</v>
      </c>
      <c r="H1" s="247" t="s">
        <v>7</v>
      </c>
      <c r="I1" s="264" t="s">
        <v>8</v>
      </c>
      <c r="J1" s="247" t="s">
        <v>9</v>
      </c>
      <c r="K1" s="247" t="s">
        <v>205</v>
      </c>
      <c r="L1" s="247"/>
      <c r="M1" s="263"/>
      <c r="N1" s="263"/>
      <c r="O1" s="247"/>
      <c r="P1" s="247"/>
    </row>
    <row r="2" spans="1:16" ht="39.6">
      <c r="A2" s="247" t="s">
        <v>20340</v>
      </c>
      <c r="B2" s="148" t="s">
        <v>25846</v>
      </c>
      <c r="C2" s="148" t="s">
        <v>25847</v>
      </c>
      <c r="D2" s="148" t="s">
        <v>25848</v>
      </c>
      <c r="E2" s="248" t="s">
        <v>25849</v>
      </c>
      <c r="F2" s="148" t="s">
        <v>25850</v>
      </c>
      <c r="G2" s="148" t="s">
        <v>25851</v>
      </c>
      <c r="H2" s="262" t="s">
        <v>25852</v>
      </c>
      <c r="I2" s="264" t="s">
        <v>25849</v>
      </c>
      <c r="J2" s="148" t="s">
        <v>25853</v>
      </c>
      <c r="K2" s="148"/>
      <c r="L2" s="148"/>
      <c r="M2" s="247"/>
      <c r="N2" s="148"/>
      <c r="O2" s="148"/>
      <c r="P2" s="148"/>
    </row>
    <row r="3" spans="1:16" ht="13.8">
      <c r="A3" s="265" t="s">
        <v>25854</v>
      </c>
      <c r="B3" s="148" t="s">
        <v>25855</v>
      </c>
      <c r="C3" s="148" t="s">
        <v>25856</v>
      </c>
      <c r="D3" s="148" t="s">
        <v>25857</v>
      </c>
      <c r="E3" s="148" t="s">
        <v>25858</v>
      </c>
      <c r="F3" s="148" t="s">
        <v>25859</v>
      </c>
      <c r="G3" s="148" t="s">
        <v>25860</v>
      </c>
      <c r="H3" s="262" t="s">
        <v>25861</v>
      </c>
      <c r="I3" s="264" t="s">
        <v>25863</v>
      </c>
      <c r="J3" s="148" t="s">
        <v>25862</v>
      </c>
      <c r="K3" s="148"/>
      <c r="L3" s="148"/>
      <c r="M3" s="258"/>
      <c r="N3" s="148"/>
      <c r="O3" s="148"/>
      <c r="P3" s="148"/>
    </row>
    <row r="4" spans="1:16" ht="13.8">
      <c r="A4" s="265" t="s">
        <v>25864</v>
      </c>
      <c r="B4" s="148" t="s">
        <v>25865</v>
      </c>
      <c r="C4" s="148" t="s">
        <v>25865</v>
      </c>
      <c r="D4" s="148" t="s">
        <v>25866</v>
      </c>
      <c r="E4" s="148" t="s">
        <v>25867</v>
      </c>
      <c r="F4" s="148" t="s">
        <v>25866</v>
      </c>
      <c r="G4" s="148" t="s">
        <v>25868</v>
      </c>
      <c r="H4" s="262" t="s">
        <v>25869</v>
      </c>
      <c r="I4" s="264" t="s">
        <v>25865</v>
      </c>
      <c r="J4" s="148" t="s">
        <v>25862</v>
      </c>
      <c r="K4" s="148"/>
      <c r="L4" s="148"/>
      <c r="M4" s="258"/>
      <c r="N4" s="148"/>
      <c r="O4" s="148"/>
      <c r="P4" s="148"/>
    </row>
    <row r="5" spans="1:16" ht="26.4">
      <c r="A5" s="265" t="s">
        <v>25870</v>
      </c>
      <c r="B5" s="148" t="s">
        <v>25871</v>
      </c>
      <c r="C5" s="148" t="s">
        <v>25871</v>
      </c>
      <c r="D5" s="148" t="s">
        <v>25872</v>
      </c>
      <c r="E5" s="148" t="s">
        <v>25873</v>
      </c>
      <c r="F5" s="148" t="s">
        <v>25871</v>
      </c>
      <c r="G5" s="148" t="s">
        <v>25874</v>
      </c>
      <c r="H5" s="262" t="s">
        <v>25875</v>
      </c>
      <c r="I5" s="264" t="s">
        <v>25871</v>
      </c>
      <c r="J5" s="148" t="s">
        <v>25862</v>
      </c>
      <c r="K5" s="148"/>
      <c r="L5" s="148"/>
      <c r="M5" s="258"/>
      <c r="N5" s="148"/>
      <c r="O5" s="148"/>
      <c r="P5" s="148"/>
    </row>
    <row r="6" spans="1:16" ht="13.8">
      <c r="A6" s="265" t="s">
        <v>25876</v>
      </c>
      <c r="B6" s="148" t="s">
        <v>25877</v>
      </c>
      <c r="C6" s="148" t="s">
        <v>25877</v>
      </c>
      <c r="D6" s="148" t="s">
        <v>25877</v>
      </c>
      <c r="E6" s="148" t="s">
        <v>25878</v>
      </c>
      <c r="F6" s="148" t="s">
        <v>25877</v>
      </c>
      <c r="G6" s="148" t="s">
        <v>25879</v>
      </c>
      <c r="H6" s="262" t="s">
        <v>25880</v>
      </c>
      <c r="I6" s="264" t="s">
        <v>25877</v>
      </c>
      <c r="J6" s="148" t="s">
        <v>25862</v>
      </c>
      <c r="K6" s="148"/>
      <c r="L6" s="148"/>
      <c r="M6" s="258"/>
      <c r="N6" s="148"/>
      <c r="O6" s="148"/>
      <c r="P6" s="148"/>
    </row>
    <row r="7" spans="1:16" ht="13.8">
      <c r="A7" s="265" t="s">
        <v>25881</v>
      </c>
      <c r="B7" s="148" t="s">
        <v>25882</v>
      </c>
      <c r="C7" s="148" t="s">
        <v>25883</v>
      </c>
      <c r="D7" s="148" t="s">
        <v>25884</v>
      </c>
      <c r="E7" s="148" t="s">
        <v>25885</v>
      </c>
      <c r="F7" s="148" t="s">
        <v>25884</v>
      </c>
      <c r="G7" s="148" t="s">
        <v>25886</v>
      </c>
      <c r="H7" s="262" t="s">
        <v>25887</v>
      </c>
      <c r="I7" s="264" t="s">
        <v>25885</v>
      </c>
      <c r="J7" s="148" t="s">
        <v>25862</v>
      </c>
      <c r="K7" s="148"/>
      <c r="L7" s="148"/>
      <c r="M7" s="258"/>
      <c r="N7" s="148"/>
      <c r="O7" s="148"/>
      <c r="P7" s="148"/>
    </row>
    <row r="8" spans="1:16" ht="13.8">
      <c r="A8" s="265" t="s">
        <v>25888</v>
      </c>
      <c r="B8" s="148" t="s">
        <v>25889</v>
      </c>
      <c r="C8" s="148" t="s">
        <v>25890</v>
      </c>
      <c r="D8" s="148" t="s">
        <v>25891</v>
      </c>
      <c r="E8" s="148" t="s">
        <v>25892</v>
      </c>
      <c r="F8" s="148" t="s">
        <v>25893</v>
      </c>
      <c r="G8" s="148" t="s">
        <v>25894</v>
      </c>
      <c r="H8" s="262" t="s">
        <v>25895</v>
      </c>
      <c r="I8" s="264" t="s">
        <v>25892</v>
      </c>
      <c r="J8" s="148" t="s">
        <v>25862</v>
      </c>
      <c r="K8" s="148"/>
      <c r="L8" s="148"/>
      <c r="M8" s="258"/>
      <c r="N8" s="148"/>
      <c r="O8" s="148"/>
      <c r="P8" s="148"/>
    </row>
    <row r="9" spans="1:16" ht="13.8">
      <c r="A9" s="265" t="s">
        <v>25896</v>
      </c>
      <c r="B9" s="148" t="s">
        <v>25897</v>
      </c>
      <c r="C9" s="148" t="s">
        <v>25898</v>
      </c>
      <c r="D9" s="148" t="s">
        <v>25899</v>
      </c>
      <c r="E9" s="148" t="s">
        <v>25900</v>
      </c>
      <c r="F9" s="148" t="s">
        <v>25901</v>
      </c>
      <c r="G9" s="148" t="s">
        <v>25902</v>
      </c>
      <c r="H9" s="262" t="s">
        <v>25903</v>
      </c>
      <c r="I9" s="264" t="s">
        <v>25904</v>
      </c>
      <c r="J9" s="148" t="s">
        <v>25862</v>
      </c>
      <c r="K9" s="148"/>
      <c r="L9" s="148"/>
      <c r="M9" s="258"/>
      <c r="N9" s="148"/>
      <c r="O9" s="148"/>
      <c r="P9" s="148"/>
    </row>
    <row r="10" spans="1:16" ht="13.8">
      <c r="A10" s="265" t="s">
        <v>25905</v>
      </c>
      <c r="B10" s="148" t="s">
        <v>25906</v>
      </c>
      <c r="C10" s="148" t="s">
        <v>25907</v>
      </c>
      <c r="D10" s="148" t="s">
        <v>25908</v>
      </c>
      <c r="E10" s="148" t="s">
        <v>25909</v>
      </c>
      <c r="F10" s="148" t="s">
        <v>25910</v>
      </c>
      <c r="G10" s="148" t="s">
        <v>25911</v>
      </c>
      <c r="H10" s="262" t="s">
        <v>25912</v>
      </c>
      <c r="I10" s="264" t="s">
        <v>25913</v>
      </c>
      <c r="J10" s="148" t="s">
        <v>25862</v>
      </c>
      <c r="K10" s="148"/>
      <c r="L10" s="148"/>
      <c r="M10" s="258"/>
      <c r="N10" s="148"/>
      <c r="O10" s="148"/>
      <c r="P10" s="148"/>
    </row>
    <row r="11" spans="1:16" ht="13.8">
      <c r="A11" s="265" t="s">
        <v>25914</v>
      </c>
      <c r="B11" s="148" t="s">
        <v>25915</v>
      </c>
      <c r="C11" s="148" t="s">
        <v>25916</v>
      </c>
      <c r="D11" s="148" t="s">
        <v>25917</v>
      </c>
      <c r="E11" s="148" t="s">
        <v>25918</v>
      </c>
      <c r="F11" s="148" t="s">
        <v>25919</v>
      </c>
      <c r="G11" s="148" t="s">
        <v>25920</v>
      </c>
      <c r="H11" s="262" t="s">
        <v>25921</v>
      </c>
      <c r="I11" s="264" t="s">
        <v>25922</v>
      </c>
      <c r="J11" s="148" t="s">
        <v>25862</v>
      </c>
      <c r="K11" s="148"/>
      <c r="L11" s="148"/>
      <c r="M11" s="258"/>
      <c r="N11" s="148"/>
      <c r="O11" s="148"/>
      <c r="P11" s="148"/>
    </row>
    <row r="12" spans="1:16" ht="13.8">
      <c r="A12" s="265" t="s">
        <v>25923</v>
      </c>
      <c r="B12" s="148" t="s">
        <v>25924</v>
      </c>
      <c r="C12" s="148" t="s">
        <v>25925</v>
      </c>
      <c r="D12" s="148" t="s">
        <v>25926</v>
      </c>
      <c r="E12" s="148" t="s">
        <v>25927</v>
      </c>
      <c r="F12" s="148" t="s">
        <v>25928</v>
      </c>
      <c r="G12" s="148" t="s">
        <v>25929</v>
      </c>
      <c r="H12" s="262" t="s">
        <v>25930</v>
      </c>
      <c r="I12" s="264" t="s">
        <v>25931</v>
      </c>
      <c r="J12" s="148" t="s">
        <v>25862</v>
      </c>
      <c r="K12" s="148"/>
      <c r="L12" s="148"/>
      <c r="M12" s="258"/>
      <c r="N12" s="148"/>
      <c r="O12" s="148"/>
      <c r="P12" s="148"/>
    </row>
    <row r="13" spans="1:16" ht="26.4">
      <c r="A13" s="265" t="s">
        <v>25932</v>
      </c>
      <c r="B13" s="148" t="s">
        <v>25933</v>
      </c>
      <c r="C13" s="148" t="s">
        <v>25933</v>
      </c>
      <c r="D13" s="148" t="s">
        <v>25934</v>
      </c>
      <c r="E13" s="148" t="s">
        <v>25935</v>
      </c>
      <c r="F13" s="148" t="s">
        <v>25933</v>
      </c>
      <c r="G13" s="148" t="s">
        <v>25936</v>
      </c>
      <c r="H13" s="262" t="s">
        <v>25937</v>
      </c>
      <c r="I13" s="264" t="s">
        <v>25933</v>
      </c>
      <c r="J13" s="148" t="s">
        <v>25862</v>
      </c>
      <c r="K13" s="148"/>
      <c r="L13" s="148"/>
      <c r="M13" s="258"/>
      <c r="N13" s="148"/>
      <c r="O13" s="148"/>
      <c r="P13" s="148"/>
    </row>
    <row r="14" spans="1:16" ht="26.4">
      <c r="A14" s="265" t="s">
        <v>25938</v>
      </c>
      <c r="B14" s="148" t="s">
        <v>25939</v>
      </c>
      <c r="C14" s="148" t="s">
        <v>25939</v>
      </c>
      <c r="D14" s="148" t="s">
        <v>25940</v>
      </c>
      <c r="E14" s="148" t="s">
        <v>25941</v>
      </c>
      <c r="F14" s="148" t="s">
        <v>25942</v>
      </c>
      <c r="G14" s="148" t="s">
        <v>25943</v>
      </c>
      <c r="H14" s="262" t="s">
        <v>25944</v>
      </c>
      <c r="I14" s="264" t="s">
        <v>25939</v>
      </c>
      <c r="J14" s="148" t="s">
        <v>25862</v>
      </c>
      <c r="K14" s="148"/>
      <c r="L14" s="148"/>
      <c r="M14" s="258"/>
      <c r="N14" s="148"/>
      <c r="O14" s="148"/>
      <c r="P14" s="148"/>
    </row>
    <row r="15" spans="1:16" ht="39.6">
      <c r="A15" s="249" t="s">
        <v>25945</v>
      </c>
      <c r="B15" s="148" t="s">
        <v>25946</v>
      </c>
      <c r="C15" s="148" t="s">
        <v>25947</v>
      </c>
      <c r="D15" s="148" t="s">
        <v>25948</v>
      </c>
      <c r="E15" s="148" t="s">
        <v>25949</v>
      </c>
      <c r="F15" s="148" t="s">
        <v>25950</v>
      </c>
      <c r="G15" s="148" t="s">
        <v>25951</v>
      </c>
      <c r="H15" s="262" t="s">
        <v>25952</v>
      </c>
      <c r="I15" s="264" t="s">
        <v>25954</v>
      </c>
      <c r="J15" s="148" t="s">
        <v>25953</v>
      </c>
      <c r="K15" s="148"/>
      <c r="L15" s="148"/>
      <c r="M15" s="249"/>
      <c r="N15" s="148"/>
      <c r="O15" s="148"/>
      <c r="P15" s="148"/>
    </row>
    <row r="16" spans="1:16" ht="26.4">
      <c r="A16" s="249" t="s">
        <v>25955</v>
      </c>
      <c r="B16" s="148"/>
      <c r="C16" s="148" t="s">
        <v>25956</v>
      </c>
      <c r="D16" s="148"/>
      <c r="E16" s="148"/>
      <c r="F16" s="148"/>
      <c r="G16" s="148"/>
      <c r="H16" s="148"/>
      <c r="J16" s="148"/>
      <c r="K16" s="148"/>
      <c r="L16" s="148"/>
      <c r="M16" s="249"/>
      <c r="N16" s="266"/>
      <c r="O16" s="148"/>
      <c r="P16" s="148"/>
    </row>
    <row r="17" spans="1:16" ht="26.4">
      <c r="A17" s="249" t="s">
        <v>25957</v>
      </c>
      <c r="B17" s="148"/>
      <c r="C17" s="148" t="s">
        <v>25958</v>
      </c>
      <c r="D17" s="148"/>
      <c r="E17" s="148"/>
      <c r="F17" s="148"/>
      <c r="G17" s="148"/>
      <c r="H17" s="148"/>
      <c r="J17" s="148"/>
      <c r="K17" s="148"/>
      <c r="L17" s="148"/>
      <c r="M17" s="249"/>
      <c r="N17" s="266"/>
      <c r="O17" s="148"/>
      <c r="P17" s="148"/>
    </row>
    <row r="18" spans="1:16" ht="26.4">
      <c r="A18" s="249" t="s">
        <v>25959</v>
      </c>
      <c r="B18" s="148"/>
      <c r="C18" s="148" t="s">
        <v>25960</v>
      </c>
      <c r="D18" s="148"/>
      <c r="E18" s="148"/>
      <c r="F18" s="148"/>
      <c r="G18" s="148"/>
      <c r="H18" s="148"/>
      <c r="J18" s="148"/>
      <c r="K18" s="148"/>
      <c r="L18" s="148"/>
      <c r="M18" s="249"/>
      <c r="N18" s="266"/>
      <c r="O18" s="148"/>
      <c r="P18" s="148"/>
    </row>
    <row r="19" spans="1:16" ht="26.4">
      <c r="A19" s="249" t="s">
        <v>25961</v>
      </c>
      <c r="B19" s="148"/>
      <c r="C19" s="148" t="s">
        <v>25962</v>
      </c>
      <c r="D19" s="148"/>
      <c r="E19" s="148"/>
      <c r="F19" s="148"/>
      <c r="G19" s="148"/>
      <c r="H19" s="148"/>
      <c r="J19" s="148"/>
      <c r="K19" s="148"/>
      <c r="L19" s="148"/>
      <c r="M19" s="249"/>
      <c r="N19" s="266"/>
      <c r="O19" s="148"/>
      <c r="P19" s="148"/>
    </row>
    <row r="20" spans="1:16" ht="26.4">
      <c r="A20" s="249" t="s">
        <v>25963</v>
      </c>
      <c r="B20" s="148"/>
      <c r="C20" s="148" t="s">
        <v>25964</v>
      </c>
      <c r="D20" s="148"/>
      <c r="E20" s="148"/>
      <c r="F20" s="148"/>
      <c r="G20" s="148"/>
      <c r="H20" s="148"/>
      <c r="J20" s="148"/>
      <c r="K20" s="148"/>
      <c r="L20" s="148"/>
      <c r="M20" s="249"/>
      <c r="N20" s="266"/>
      <c r="O20" s="148"/>
      <c r="P20" s="148"/>
    </row>
    <row r="21" spans="1:16" ht="26.4">
      <c r="A21" s="249" t="s">
        <v>25965</v>
      </c>
      <c r="B21" s="148"/>
      <c r="C21" s="148" t="s">
        <v>25966</v>
      </c>
      <c r="D21" s="148"/>
      <c r="E21" s="148"/>
      <c r="F21" s="148"/>
      <c r="G21" s="148"/>
      <c r="H21" s="148"/>
      <c r="J21" s="148"/>
      <c r="K21" s="148"/>
      <c r="L21" s="148"/>
      <c r="M21" s="249"/>
      <c r="N21" s="266"/>
      <c r="O21" s="148"/>
      <c r="P21" s="148"/>
    </row>
    <row r="22" spans="1:16" ht="26.4">
      <c r="A22" s="249" t="s">
        <v>25967</v>
      </c>
      <c r="B22" s="148"/>
      <c r="C22" s="148" t="s">
        <v>25968</v>
      </c>
      <c r="D22" s="148"/>
      <c r="E22" s="148"/>
      <c r="F22" s="148"/>
      <c r="G22" s="148"/>
      <c r="H22" s="148"/>
      <c r="J22" s="148"/>
      <c r="K22" s="148"/>
      <c r="L22" s="148"/>
      <c r="M22" s="249"/>
      <c r="N22" s="266"/>
      <c r="O22" s="148"/>
      <c r="P22" s="148"/>
    </row>
    <row r="23" spans="1:16" ht="26.4">
      <c r="A23" s="249" t="s">
        <v>25969</v>
      </c>
      <c r="B23" s="148"/>
      <c r="C23" s="148" t="s">
        <v>25970</v>
      </c>
      <c r="D23" s="148"/>
      <c r="E23" s="148"/>
      <c r="F23" s="148"/>
      <c r="G23" s="148"/>
      <c r="H23" s="148"/>
      <c r="J23" s="148"/>
      <c r="K23" s="148"/>
      <c r="L23" s="148"/>
      <c r="M23" s="249"/>
      <c r="N23" s="266"/>
      <c r="O23" s="148"/>
      <c r="P23" s="148"/>
    </row>
    <row r="24" spans="1:16" ht="26.4">
      <c r="A24" s="249" t="s">
        <v>25971</v>
      </c>
      <c r="B24" s="148"/>
      <c r="C24" s="148" t="s">
        <v>25972</v>
      </c>
      <c r="D24" s="148"/>
      <c r="E24" s="148"/>
      <c r="F24" s="148"/>
      <c r="G24" s="148"/>
      <c r="H24" s="148"/>
      <c r="J24" s="148"/>
      <c r="K24" s="148"/>
      <c r="L24" s="148"/>
      <c r="M24" s="249"/>
      <c r="N24" s="266"/>
      <c r="O24" s="148"/>
      <c r="P24" s="148"/>
    </row>
    <row r="25" spans="1:16" ht="26.4">
      <c r="A25" s="249" t="s">
        <v>25973</v>
      </c>
      <c r="B25" s="148"/>
      <c r="C25" s="148" t="s">
        <v>25974</v>
      </c>
      <c r="D25" s="148"/>
      <c r="E25" s="148"/>
      <c r="F25" s="148"/>
      <c r="G25" s="148"/>
      <c r="H25" s="148"/>
      <c r="J25" s="148"/>
      <c r="K25" s="148"/>
      <c r="L25" s="148"/>
      <c r="M25" s="249"/>
      <c r="N25" s="266"/>
      <c r="O25" s="148"/>
      <c r="P25" s="148"/>
    </row>
    <row r="26" spans="1:16" ht="26.4">
      <c r="A26" s="249" t="s">
        <v>25975</v>
      </c>
      <c r="B26" s="148"/>
      <c r="C26" s="148" t="s">
        <v>25976</v>
      </c>
      <c r="D26" s="148"/>
      <c r="E26" s="148"/>
      <c r="F26" s="148"/>
      <c r="G26" s="148"/>
      <c r="H26" s="148"/>
      <c r="J26" s="148"/>
      <c r="K26" s="148"/>
      <c r="L26" s="148"/>
      <c r="M26" s="250"/>
      <c r="N26" s="148"/>
      <c r="O26" s="148"/>
      <c r="P26" s="148"/>
    </row>
    <row r="27" spans="1:16" ht="26.4">
      <c r="A27" s="249" t="s">
        <v>25977</v>
      </c>
      <c r="B27" s="148"/>
      <c r="C27" s="148" t="s">
        <v>25978</v>
      </c>
      <c r="D27" s="148"/>
      <c r="E27" s="148"/>
      <c r="F27" s="148"/>
      <c r="G27" s="148"/>
      <c r="H27" s="148"/>
      <c r="J27" s="148"/>
      <c r="K27" s="148"/>
      <c r="L27" s="148"/>
      <c r="M27" s="250"/>
      <c r="N27" s="148"/>
      <c r="O27" s="148"/>
      <c r="P27" s="148"/>
    </row>
    <row r="28" spans="1:16" ht="26.4">
      <c r="A28" s="249" t="s">
        <v>25979</v>
      </c>
      <c r="B28" s="148"/>
      <c r="C28" s="262" t="s">
        <v>25980</v>
      </c>
      <c r="D28" s="148"/>
      <c r="E28" s="148"/>
      <c r="F28" s="148"/>
      <c r="G28" s="148"/>
      <c r="H28" s="148"/>
      <c r="J28" s="148"/>
      <c r="K28" s="148"/>
      <c r="L28" s="148"/>
      <c r="M28" s="250"/>
      <c r="N28" s="148"/>
      <c r="O28" s="148"/>
      <c r="P28" s="148"/>
    </row>
    <row r="29" spans="1:16" ht="26.4">
      <c r="A29" s="249" t="s">
        <v>25981</v>
      </c>
      <c r="B29" s="148"/>
      <c r="C29" s="148" t="s">
        <v>25982</v>
      </c>
      <c r="D29" s="148"/>
      <c r="E29" s="148"/>
      <c r="F29" s="148"/>
      <c r="G29" s="148"/>
      <c r="H29" s="148"/>
      <c r="J29" s="148"/>
      <c r="K29" s="148"/>
      <c r="L29" s="148"/>
      <c r="M29" s="250"/>
      <c r="N29" s="148"/>
      <c r="O29" s="148"/>
      <c r="P29" s="148"/>
    </row>
    <row r="30" spans="1:16" ht="26.4">
      <c r="A30" s="249" t="s">
        <v>25983</v>
      </c>
      <c r="B30" s="148"/>
      <c r="C30" s="262" t="s">
        <v>25984</v>
      </c>
      <c r="D30" s="148"/>
      <c r="E30" s="148"/>
      <c r="F30" s="148"/>
      <c r="G30" s="148"/>
      <c r="H30" s="148"/>
      <c r="J30" s="148"/>
      <c r="K30" s="148"/>
      <c r="L30" s="148"/>
      <c r="M30" s="251"/>
      <c r="N30" s="148"/>
      <c r="O30" s="148"/>
      <c r="P30" s="148"/>
    </row>
    <row r="31" spans="1:16" ht="26.4">
      <c r="A31" s="249" t="s">
        <v>25985</v>
      </c>
      <c r="B31" s="148"/>
      <c r="C31" s="262" t="s">
        <v>25986</v>
      </c>
      <c r="D31" s="148"/>
      <c r="E31" s="148"/>
      <c r="F31" s="148"/>
      <c r="G31" s="148"/>
      <c r="H31" s="148"/>
      <c r="J31" s="148"/>
      <c r="K31" s="148"/>
      <c r="L31" s="148"/>
      <c r="M31" s="251"/>
      <c r="N31" s="148"/>
      <c r="O31" s="148"/>
      <c r="P31" s="148"/>
    </row>
    <row r="32" spans="1:16" ht="26.4">
      <c r="A32" s="249" t="s">
        <v>25987</v>
      </c>
      <c r="B32" s="148"/>
      <c r="C32" s="148" t="s">
        <v>25988</v>
      </c>
      <c r="D32" s="148"/>
      <c r="E32" s="148"/>
      <c r="F32" s="148"/>
      <c r="G32" s="148"/>
      <c r="H32" s="148"/>
      <c r="J32" s="148"/>
      <c r="K32" s="148"/>
      <c r="L32" s="148"/>
      <c r="M32" s="251"/>
      <c r="N32" s="148"/>
      <c r="O32" s="148"/>
      <c r="P32" s="148"/>
    </row>
    <row r="33" spans="1:16" ht="26.4">
      <c r="A33" s="249" t="s">
        <v>25989</v>
      </c>
      <c r="B33" s="148"/>
      <c r="C33" s="148" t="s">
        <v>25990</v>
      </c>
      <c r="D33" s="148"/>
      <c r="E33" s="148"/>
      <c r="F33" s="148"/>
      <c r="G33" s="148"/>
      <c r="H33" s="148"/>
      <c r="J33" s="148"/>
      <c r="K33" s="148"/>
      <c r="L33" s="148"/>
      <c r="M33" s="251"/>
      <c r="N33" s="148"/>
      <c r="O33" s="148"/>
      <c r="P33" s="148"/>
    </row>
    <row r="34" spans="1:16" ht="26.4">
      <c r="A34" s="249" t="s">
        <v>25991</v>
      </c>
      <c r="B34" s="148"/>
      <c r="C34" s="148" t="s">
        <v>25992</v>
      </c>
      <c r="D34" s="148"/>
      <c r="E34" s="148"/>
      <c r="F34" s="148"/>
      <c r="G34" s="148"/>
      <c r="H34" s="148"/>
      <c r="J34" s="148"/>
      <c r="K34" s="148"/>
      <c r="L34" s="148"/>
      <c r="M34" s="251"/>
      <c r="N34" s="148"/>
      <c r="O34" s="148"/>
      <c r="P34" s="148"/>
    </row>
    <row r="35" spans="1:16" ht="26.4">
      <c r="A35" s="249" t="s">
        <v>25993</v>
      </c>
      <c r="B35" s="148"/>
      <c r="C35" s="148" t="s">
        <v>25994</v>
      </c>
      <c r="D35" s="148"/>
      <c r="E35" s="148"/>
      <c r="F35" s="148"/>
      <c r="G35" s="148"/>
      <c r="H35" s="148"/>
      <c r="J35" s="148"/>
      <c r="K35" s="148"/>
      <c r="L35" s="148"/>
      <c r="M35" s="251"/>
      <c r="N35" s="148"/>
      <c r="O35" s="148"/>
      <c r="P35" s="148"/>
    </row>
    <row r="36" spans="1:16" ht="26.4">
      <c r="A36" s="250" t="s">
        <v>25995</v>
      </c>
      <c r="B36" s="148" t="s">
        <v>25996</v>
      </c>
      <c r="C36" s="148" t="s">
        <v>25996</v>
      </c>
      <c r="D36" s="148" t="s">
        <v>25996</v>
      </c>
      <c r="E36" s="148" t="s">
        <v>25996</v>
      </c>
      <c r="F36" s="148" t="s">
        <v>25996</v>
      </c>
      <c r="G36" s="148" t="s">
        <v>25996</v>
      </c>
      <c r="H36" s="148" t="s">
        <v>25996</v>
      </c>
      <c r="I36" s="264" t="s">
        <v>25996</v>
      </c>
      <c r="J36" s="148" t="s">
        <v>25997</v>
      </c>
      <c r="K36" s="148"/>
      <c r="L36" s="148"/>
      <c r="M36" s="250"/>
      <c r="N36" s="148"/>
      <c r="O36" s="148"/>
      <c r="P36" s="148"/>
    </row>
    <row r="37" spans="1:16" ht="13.8">
      <c r="A37" s="250" t="s">
        <v>25998</v>
      </c>
      <c r="B37" s="148" t="s">
        <v>25999</v>
      </c>
      <c r="C37" s="148" t="s">
        <v>25999</v>
      </c>
      <c r="D37" s="148" t="s">
        <v>25999</v>
      </c>
      <c r="E37" s="148" t="s">
        <v>25999</v>
      </c>
      <c r="F37" s="148" t="s">
        <v>25999</v>
      </c>
      <c r="G37" s="148" t="s">
        <v>25999</v>
      </c>
      <c r="H37" s="148" t="s">
        <v>25999</v>
      </c>
      <c r="I37" s="264" t="s">
        <v>25999</v>
      </c>
      <c r="J37" s="148" t="s">
        <v>17</v>
      </c>
      <c r="K37" s="148"/>
      <c r="L37" s="148"/>
      <c r="M37" s="250"/>
      <c r="N37" s="148"/>
      <c r="O37" s="148"/>
      <c r="P37" s="148"/>
    </row>
    <row r="38" spans="1:16" ht="13.8">
      <c r="A38" s="250" t="s">
        <v>26000</v>
      </c>
      <c r="B38" s="148" t="s">
        <v>26001</v>
      </c>
      <c r="C38" s="148" t="s">
        <v>26001</v>
      </c>
      <c r="D38" s="148" t="s">
        <v>26001</v>
      </c>
      <c r="E38" s="148" t="s">
        <v>26001</v>
      </c>
      <c r="F38" s="148" t="s">
        <v>26001</v>
      </c>
      <c r="G38" s="148" t="s">
        <v>26001</v>
      </c>
      <c r="H38" s="148" t="s">
        <v>26001</v>
      </c>
      <c r="I38" s="264" t="s">
        <v>26001</v>
      </c>
      <c r="J38" s="148" t="s">
        <v>25997</v>
      </c>
      <c r="K38" s="148"/>
      <c r="L38" s="148"/>
      <c r="M38" s="250"/>
      <c r="N38" s="148"/>
      <c r="O38" s="148"/>
      <c r="P38" s="148"/>
    </row>
    <row r="39" spans="1:16" ht="13.8">
      <c r="A39" s="250" t="s">
        <v>26002</v>
      </c>
      <c r="B39" s="148" t="s">
        <v>26003</v>
      </c>
      <c r="C39" s="148" t="s">
        <v>26003</v>
      </c>
      <c r="D39" s="148" t="s">
        <v>26003</v>
      </c>
      <c r="E39" s="148" t="s">
        <v>26003</v>
      </c>
      <c r="F39" s="148" t="s">
        <v>26003</v>
      </c>
      <c r="G39" s="148" t="s">
        <v>26003</v>
      </c>
      <c r="H39" s="148" t="s">
        <v>26003</v>
      </c>
      <c r="I39" s="264" t="s">
        <v>26003</v>
      </c>
      <c r="J39" s="148" t="s">
        <v>17</v>
      </c>
      <c r="K39" s="148"/>
      <c r="L39" s="148"/>
      <c r="M39" s="250"/>
      <c r="N39" s="148"/>
      <c r="O39" s="148"/>
      <c r="P39" s="148"/>
    </row>
    <row r="40" spans="1:16" ht="14.4">
      <c r="A40" s="251" t="s">
        <v>26004</v>
      </c>
      <c r="B40" s="148" t="s">
        <v>26005</v>
      </c>
      <c r="C40" s="148" t="s">
        <v>26005</v>
      </c>
      <c r="D40" s="148" t="s">
        <v>26005</v>
      </c>
      <c r="E40" s="148" t="s">
        <v>26005</v>
      </c>
      <c r="F40" s="148" t="s">
        <v>26005</v>
      </c>
      <c r="G40" s="148" t="s">
        <v>26005</v>
      </c>
      <c r="H40" s="148" t="s">
        <v>26005</v>
      </c>
      <c r="I40" s="264" t="s">
        <v>26005</v>
      </c>
      <c r="J40" s="148" t="s">
        <v>25997</v>
      </c>
      <c r="K40" s="148"/>
      <c r="L40" s="148"/>
      <c r="M40" s="250"/>
      <c r="N40" s="148"/>
      <c r="O40" s="148"/>
      <c r="P40" s="148"/>
    </row>
    <row r="41" spans="1:16" ht="14.4">
      <c r="A41" s="251" t="s">
        <v>26006</v>
      </c>
      <c r="B41" s="148" t="s">
        <v>26007</v>
      </c>
      <c r="C41" s="148" t="s">
        <v>26007</v>
      </c>
      <c r="D41" s="148" t="s">
        <v>26007</v>
      </c>
      <c r="E41" s="148" t="s">
        <v>26007</v>
      </c>
      <c r="F41" s="148" t="s">
        <v>26007</v>
      </c>
      <c r="G41" s="148" t="s">
        <v>26007</v>
      </c>
      <c r="H41" s="148" t="s">
        <v>26007</v>
      </c>
      <c r="I41" s="264" t="s">
        <v>26007</v>
      </c>
      <c r="J41" s="148" t="s">
        <v>17</v>
      </c>
      <c r="K41" s="148"/>
      <c r="L41" s="148"/>
      <c r="M41" s="250"/>
      <c r="N41" s="148"/>
      <c r="O41" s="148"/>
      <c r="P41" s="148"/>
    </row>
    <row r="42" spans="1:16" ht="14.4">
      <c r="A42" s="251" t="s">
        <v>26008</v>
      </c>
      <c r="B42" s="148" t="s">
        <v>26009</v>
      </c>
      <c r="C42" s="148" t="s">
        <v>26009</v>
      </c>
      <c r="D42" s="148" t="s">
        <v>26009</v>
      </c>
      <c r="E42" s="148" t="s">
        <v>26009</v>
      </c>
      <c r="F42" s="148" t="s">
        <v>26009</v>
      </c>
      <c r="G42" s="148" t="s">
        <v>26009</v>
      </c>
      <c r="H42" s="148" t="s">
        <v>26009</v>
      </c>
      <c r="I42" s="264" t="s">
        <v>26009</v>
      </c>
      <c r="J42" s="148" t="s">
        <v>25997</v>
      </c>
      <c r="K42" s="148"/>
      <c r="L42" s="148"/>
      <c r="M42" s="250"/>
      <c r="N42" s="148"/>
      <c r="O42" s="148"/>
      <c r="P42" s="148"/>
    </row>
    <row r="43" spans="1:16" ht="14.4">
      <c r="A43" s="251" t="s">
        <v>26010</v>
      </c>
      <c r="B43" s="148" t="s">
        <v>26011</v>
      </c>
      <c r="C43" s="148" t="s">
        <v>26011</v>
      </c>
      <c r="D43" s="148" t="s">
        <v>26011</v>
      </c>
      <c r="E43" s="148" t="s">
        <v>26011</v>
      </c>
      <c r="F43" s="148" t="s">
        <v>26011</v>
      </c>
      <c r="G43" s="148" t="s">
        <v>26011</v>
      </c>
      <c r="H43" s="148" t="s">
        <v>26011</v>
      </c>
      <c r="I43" s="264" t="s">
        <v>26011</v>
      </c>
      <c r="J43" s="148" t="s">
        <v>17</v>
      </c>
      <c r="K43" s="148"/>
      <c r="L43" s="148"/>
      <c r="M43" s="250"/>
      <c r="N43" s="148"/>
      <c r="O43" s="148"/>
      <c r="P43" s="148"/>
    </row>
    <row r="44" spans="1:16" ht="14.4">
      <c r="A44" s="251" t="s">
        <v>26012</v>
      </c>
      <c r="B44" s="148" t="s">
        <v>26013</v>
      </c>
      <c r="C44" s="148" t="s">
        <v>26013</v>
      </c>
      <c r="D44" s="148" t="s">
        <v>26013</v>
      </c>
      <c r="E44" s="148" t="s">
        <v>26013</v>
      </c>
      <c r="F44" s="148" t="s">
        <v>26013</v>
      </c>
      <c r="G44" s="148" t="s">
        <v>26013</v>
      </c>
      <c r="H44" s="148" t="s">
        <v>26013</v>
      </c>
      <c r="I44" s="264" t="s">
        <v>26013</v>
      </c>
      <c r="J44" s="148" t="s">
        <v>25997</v>
      </c>
      <c r="K44" s="148"/>
      <c r="L44" s="148"/>
      <c r="M44" s="251"/>
      <c r="N44" s="148"/>
      <c r="O44" s="148"/>
      <c r="P44" s="148"/>
    </row>
    <row r="45" spans="1:16" ht="26.4">
      <c r="A45" s="251" t="s">
        <v>26014</v>
      </c>
      <c r="B45" s="148" t="s">
        <v>26015</v>
      </c>
      <c r="C45" s="148" t="s">
        <v>26015</v>
      </c>
      <c r="D45" s="148" t="s">
        <v>26015</v>
      </c>
      <c r="E45" s="148" t="s">
        <v>26015</v>
      </c>
      <c r="F45" s="148" t="s">
        <v>26015</v>
      </c>
      <c r="G45" s="148" t="s">
        <v>26015</v>
      </c>
      <c r="H45" s="148" t="s">
        <v>26015</v>
      </c>
      <c r="I45" s="264" t="s">
        <v>26015</v>
      </c>
      <c r="J45" s="148" t="s">
        <v>17</v>
      </c>
      <c r="K45" s="148"/>
      <c r="L45" s="148"/>
      <c r="M45" s="251"/>
      <c r="N45" s="148"/>
      <c r="O45" s="148"/>
      <c r="P45" s="148"/>
    </row>
    <row r="46" spans="1:16" ht="14.4">
      <c r="A46" s="250" t="s">
        <v>26016</v>
      </c>
      <c r="B46" s="148" t="s">
        <v>26017</v>
      </c>
      <c r="C46" s="148" t="s">
        <v>26017</v>
      </c>
      <c r="D46" s="148" t="s">
        <v>26017</v>
      </c>
      <c r="E46" s="148" t="s">
        <v>26017</v>
      </c>
      <c r="F46" s="148" t="s">
        <v>26017</v>
      </c>
      <c r="G46" s="148" t="s">
        <v>26017</v>
      </c>
      <c r="H46" s="148" t="s">
        <v>26017</v>
      </c>
      <c r="I46" s="264" t="s">
        <v>26017</v>
      </c>
      <c r="J46" s="148" t="s">
        <v>25997</v>
      </c>
      <c r="K46" s="148"/>
      <c r="L46" s="148"/>
      <c r="M46" s="251"/>
      <c r="N46" s="148"/>
      <c r="O46" s="148"/>
      <c r="P46" s="148"/>
    </row>
    <row r="47" spans="1:16" ht="14.4">
      <c r="A47" s="250" t="s">
        <v>26018</v>
      </c>
      <c r="B47" s="148" t="s">
        <v>26019</v>
      </c>
      <c r="C47" s="148" t="s">
        <v>26019</v>
      </c>
      <c r="D47" s="148" t="s">
        <v>26019</v>
      </c>
      <c r="E47" s="148" t="s">
        <v>26019</v>
      </c>
      <c r="F47" s="148" t="s">
        <v>26019</v>
      </c>
      <c r="G47" s="148" t="s">
        <v>26019</v>
      </c>
      <c r="H47" s="148" t="s">
        <v>26019</v>
      </c>
      <c r="I47" s="264" t="s">
        <v>26019</v>
      </c>
      <c r="J47" s="148" t="s">
        <v>17</v>
      </c>
      <c r="K47" s="148"/>
      <c r="L47" s="148"/>
      <c r="M47" s="251"/>
      <c r="N47" s="148"/>
      <c r="O47" s="148"/>
      <c r="P47" s="148"/>
    </row>
    <row r="48" spans="1:16" ht="14.4">
      <c r="A48" s="250" t="s">
        <v>26020</v>
      </c>
      <c r="B48" s="148" t="s">
        <v>26021</v>
      </c>
      <c r="C48" s="148" t="s">
        <v>26021</v>
      </c>
      <c r="D48" s="148" t="s">
        <v>26021</v>
      </c>
      <c r="E48" s="148" t="s">
        <v>26021</v>
      </c>
      <c r="F48" s="148" t="s">
        <v>26021</v>
      </c>
      <c r="G48" s="148" t="s">
        <v>26021</v>
      </c>
      <c r="H48" s="148" t="s">
        <v>26021</v>
      </c>
      <c r="I48" s="264" t="s">
        <v>26021</v>
      </c>
      <c r="J48" s="148" t="s">
        <v>25997</v>
      </c>
      <c r="K48" s="148"/>
      <c r="L48" s="148"/>
      <c r="M48" s="251"/>
      <c r="N48" s="148"/>
      <c r="O48" s="148"/>
      <c r="P48" s="148"/>
    </row>
    <row r="49" spans="1:16" ht="14.4">
      <c r="A49" s="250" t="s">
        <v>26022</v>
      </c>
      <c r="B49" s="148" t="s">
        <v>26023</v>
      </c>
      <c r="C49" s="148" t="s">
        <v>26023</v>
      </c>
      <c r="D49" s="148" t="s">
        <v>26023</v>
      </c>
      <c r="E49" s="148" t="s">
        <v>26023</v>
      </c>
      <c r="F49" s="148" t="s">
        <v>26023</v>
      </c>
      <c r="G49" s="148" t="s">
        <v>26023</v>
      </c>
      <c r="H49" s="148" t="s">
        <v>26023</v>
      </c>
      <c r="I49" s="264" t="s">
        <v>26023</v>
      </c>
      <c r="J49" s="148" t="s">
        <v>17</v>
      </c>
      <c r="K49" s="148"/>
      <c r="L49" s="148"/>
      <c r="M49" s="251"/>
      <c r="N49" s="148"/>
      <c r="O49" s="148"/>
      <c r="P49" s="148"/>
    </row>
    <row r="50" spans="1:16" ht="26.4">
      <c r="A50" s="250" t="s">
        <v>26024</v>
      </c>
      <c r="B50" s="148" t="s">
        <v>26025</v>
      </c>
      <c r="C50" s="148" t="s">
        <v>26025</v>
      </c>
      <c r="D50" s="148" t="s">
        <v>26025</v>
      </c>
      <c r="E50" s="148" t="s">
        <v>26025</v>
      </c>
      <c r="F50" s="148" t="s">
        <v>26025</v>
      </c>
      <c r="G50" s="148" t="s">
        <v>26025</v>
      </c>
      <c r="H50" s="148" t="s">
        <v>26025</v>
      </c>
      <c r="I50" s="264" t="s">
        <v>26025</v>
      </c>
      <c r="J50" s="148" t="s">
        <v>25997</v>
      </c>
      <c r="K50" s="148"/>
      <c r="L50" s="148"/>
      <c r="M50" s="251"/>
      <c r="N50" s="148"/>
      <c r="O50" s="148"/>
      <c r="P50" s="148"/>
    </row>
    <row r="51" spans="1:16" ht="26.4">
      <c r="A51" s="250" t="s">
        <v>26026</v>
      </c>
      <c r="B51" s="148" t="s">
        <v>26027</v>
      </c>
      <c r="C51" s="148" t="s">
        <v>26027</v>
      </c>
      <c r="D51" s="148" t="s">
        <v>26027</v>
      </c>
      <c r="E51" s="148" t="s">
        <v>26027</v>
      </c>
      <c r="F51" s="148" t="s">
        <v>26027</v>
      </c>
      <c r="G51" s="148" t="s">
        <v>26027</v>
      </c>
      <c r="H51" s="148" t="s">
        <v>26027</v>
      </c>
      <c r="I51" s="264" t="s">
        <v>26027</v>
      </c>
      <c r="J51" s="148" t="s">
        <v>17</v>
      </c>
      <c r="K51" s="148"/>
      <c r="L51" s="148"/>
      <c r="M51" s="251"/>
      <c r="N51" s="148"/>
      <c r="O51" s="148"/>
      <c r="P51" s="148"/>
    </row>
    <row r="52" spans="1:16" ht="14.4">
      <c r="A52" s="250" t="s">
        <v>26028</v>
      </c>
      <c r="B52" s="148" t="s">
        <v>26029</v>
      </c>
      <c r="C52" s="148" t="s">
        <v>26029</v>
      </c>
      <c r="D52" s="148" t="s">
        <v>26029</v>
      </c>
      <c r="E52" s="148" t="s">
        <v>26029</v>
      </c>
      <c r="F52" s="148" t="s">
        <v>26029</v>
      </c>
      <c r="G52" s="148" t="s">
        <v>26029</v>
      </c>
      <c r="H52" s="148" t="s">
        <v>26029</v>
      </c>
      <c r="I52" s="264" t="s">
        <v>26029</v>
      </c>
      <c r="J52" s="148" t="s">
        <v>25997</v>
      </c>
      <c r="K52" s="148"/>
      <c r="L52" s="148"/>
      <c r="M52" s="251"/>
      <c r="N52" s="148"/>
      <c r="O52" s="148"/>
      <c r="P52" s="148"/>
    </row>
    <row r="53" spans="1:16" ht="14.4">
      <c r="A53" s="250" t="s">
        <v>26030</v>
      </c>
      <c r="B53" s="148" t="s">
        <v>26031</v>
      </c>
      <c r="C53" s="148" t="s">
        <v>26031</v>
      </c>
      <c r="D53" s="148" t="s">
        <v>26031</v>
      </c>
      <c r="E53" s="148" t="s">
        <v>26031</v>
      </c>
      <c r="F53" s="148" t="s">
        <v>26031</v>
      </c>
      <c r="G53" s="148" t="s">
        <v>26031</v>
      </c>
      <c r="H53" s="148" t="s">
        <v>26031</v>
      </c>
      <c r="I53" s="264" t="s">
        <v>26031</v>
      </c>
      <c r="J53" s="148" t="s">
        <v>17</v>
      </c>
      <c r="K53" s="148"/>
      <c r="L53" s="148"/>
      <c r="M53" s="251"/>
      <c r="N53" s="148"/>
      <c r="O53" s="148"/>
      <c r="P53" s="148"/>
    </row>
    <row r="54" spans="1:16" ht="14.4">
      <c r="A54" s="251" t="s">
        <v>26032</v>
      </c>
      <c r="B54" s="148" t="s">
        <v>26033</v>
      </c>
      <c r="C54" s="148" t="s">
        <v>26033</v>
      </c>
      <c r="D54" s="148" t="s">
        <v>26033</v>
      </c>
      <c r="E54" s="148" t="s">
        <v>26033</v>
      </c>
      <c r="F54" s="148" t="s">
        <v>26033</v>
      </c>
      <c r="G54" s="148" t="s">
        <v>26033</v>
      </c>
      <c r="H54" s="148" t="s">
        <v>26033</v>
      </c>
      <c r="I54" s="264" t="s">
        <v>26033</v>
      </c>
      <c r="J54" s="148" t="s">
        <v>25997</v>
      </c>
      <c r="K54" s="148"/>
      <c r="L54" s="148"/>
      <c r="M54" s="251"/>
      <c r="N54" s="148"/>
      <c r="O54" s="148"/>
      <c r="P54" s="148"/>
    </row>
    <row r="55" spans="1:16" ht="14.4">
      <c r="A55" s="251" t="s">
        <v>26034</v>
      </c>
      <c r="B55" s="148" t="s">
        <v>26035</v>
      </c>
      <c r="C55" s="148" t="s">
        <v>26036</v>
      </c>
      <c r="D55" s="148" t="s">
        <v>26036</v>
      </c>
      <c r="E55" s="148" t="s">
        <v>26036</v>
      </c>
      <c r="F55" s="148" t="s">
        <v>26036</v>
      </c>
      <c r="G55" s="148" t="s">
        <v>26036</v>
      </c>
      <c r="H55" s="148" t="s">
        <v>26036</v>
      </c>
      <c r="I55" s="264" t="s">
        <v>26035</v>
      </c>
      <c r="J55" s="148" t="s">
        <v>17</v>
      </c>
      <c r="K55" s="148"/>
      <c r="L55" s="148"/>
      <c r="M55" s="251"/>
      <c r="N55" s="148"/>
      <c r="O55" s="148"/>
      <c r="P55" s="148"/>
    </row>
    <row r="56" spans="1:16" ht="14.4">
      <c r="A56" s="251" t="s">
        <v>26037</v>
      </c>
      <c r="B56" s="148" t="s">
        <v>26038</v>
      </c>
      <c r="C56" s="148" t="s">
        <v>26038</v>
      </c>
      <c r="D56" s="148" t="s">
        <v>26038</v>
      </c>
      <c r="E56" s="148" t="s">
        <v>26038</v>
      </c>
      <c r="F56" s="148" t="s">
        <v>26038</v>
      </c>
      <c r="G56" s="148" t="s">
        <v>26038</v>
      </c>
      <c r="H56" s="148" t="s">
        <v>26038</v>
      </c>
      <c r="I56" s="264" t="s">
        <v>26038</v>
      </c>
      <c r="J56" s="148" t="s">
        <v>25997</v>
      </c>
      <c r="K56" s="148"/>
      <c r="L56" s="148"/>
      <c r="M56" s="251"/>
      <c r="N56" s="148"/>
      <c r="O56" s="148"/>
      <c r="P56" s="148"/>
    </row>
    <row r="57" spans="1:16" ht="26.4">
      <c r="A57" s="251" t="s">
        <v>26039</v>
      </c>
      <c r="B57" s="148" t="s">
        <v>26040</v>
      </c>
      <c r="C57" s="148" t="s">
        <v>26040</v>
      </c>
      <c r="D57" s="148" t="s">
        <v>26040</v>
      </c>
      <c r="E57" s="148" t="s">
        <v>26040</v>
      </c>
      <c r="F57" s="148" t="s">
        <v>26040</v>
      </c>
      <c r="G57" s="148" t="s">
        <v>26040</v>
      </c>
      <c r="H57" s="148" t="s">
        <v>26040</v>
      </c>
      <c r="I57" s="264" t="s">
        <v>26040</v>
      </c>
      <c r="J57" s="148" t="s">
        <v>17</v>
      </c>
      <c r="K57" s="148"/>
      <c r="L57" s="148"/>
      <c r="M57" s="251"/>
      <c r="N57" s="148"/>
      <c r="O57" s="148"/>
      <c r="P57" s="148"/>
    </row>
    <row r="58" spans="1:16" ht="14.4">
      <c r="A58" s="251" t="s">
        <v>26041</v>
      </c>
      <c r="B58" s="148" t="s">
        <v>26042</v>
      </c>
      <c r="C58" s="148" t="s">
        <v>26042</v>
      </c>
      <c r="D58" s="148" t="s">
        <v>26042</v>
      </c>
      <c r="E58" s="148" t="s">
        <v>26042</v>
      </c>
      <c r="F58" s="148" t="s">
        <v>26042</v>
      </c>
      <c r="G58" s="148" t="s">
        <v>26042</v>
      </c>
      <c r="H58" s="148" t="s">
        <v>26042</v>
      </c>
      <c r="I58" s="264" t="s">
        <v>26042</v>
      </c>
      <c r="J58" s="148" t="s">
        <v>25997</v>
      </c>
      <c r="K58" s="148"/>
      <c r="L58" s="148"/>
      <c r="M58" s="251"/>
      <c r="N58" s="148"/>
      <c r="O58" s="148"/>
      <c r="P58" s="148"/>
    </row>
    <row r="59" spans="1:16" ht="14.4">
      <c r="A59" s="251" t="s">
        <v>26043</v>
      </c>
      <c r="B59" s="148" t="s">
        <v>26044</v>
      </c>
      <c r="C59" s="148" t="s">
        <v>26044</v>
      </c>
      <c r="D59" s="148" t="s">
        <v>26044</v>
      </c>
      <c r="E59" s="148" t="s">
        <v>26044</v>
      </c>
      <c r="F59" s="148" t="s">
        <v>26044</v>
      </c>
      <c r="G59" s="148" t="s">
        <v>26044</v>
      </c>
      <c r="H59" s="148" t="s">
        <v>26044</v>
      </c>
      <c r="I59" s="264" t="s">
        <v>26044</v>
      </c>
      <c r="J59" s="148" t="s">
        <v>17</v>
      </c>
      <c r="K59" s="148"/>
      <c r="L59" s="148"/>
      <c r="M59" s="251"/>
      <c r="N59" s="148"/>
      <c r="O59" s="148"/>
      <c r="P59" s="148"/>
    </row>
    <row r="60" spans="1:16" ht="14.4">
      <c r="A60" s="251" t="s">
        <v>26045</v>
      </c>
      <c r="B60" s="148" t="s">
        <v>26046</v>
      </c>
      <c r="C60" s="148" t="s">
        <v>26046</v>
      </c>
      <c r="D60" s="148" t="s">
        <v>26046</v>
      </c>
      <c r="E60" s="148" t="s">
        <v>26046</v>
      </c>
      <c r="F60" s="148" t="s">
        <v>26046</v>
      </c>
      <c r="G60" s="148" t="s">
        <v>26046</v>
      </c>
      <c r="H60" s="148" t="s">
        <v>26046</v>
      </c>
      <c r="I60" s="264" t="s">
        <v>26046</v>
      </c>
      <c r="J60" s="148" t="s">
        <v>25997</v>
      </c>
      <c r="K60" s="148"/>
      <c r="L60" s="148"/>
      <c r="M60" s="251"/>
      <c r="N60" s="148"/>
      <c r="O60" s="148"/>
      <c r="P60" s="148"/>
    </row>
    <row r="61" spans="1:16" ht="14.4">
      <c r="A61" s="251" t="s">
        <v>26047</v>
      </c>
      <c r="B61" s="148" t="s">
        <v>26048</v>
      </c>
      <c r="C61" s="148" t="s">
        <v>26048</v>
      </c>
      <c r="D61" s="148" t="s">
        <v>26048</v>
      </c>
      <c r="E61" s="148" t="s">
        <v>26048</v>
      </c>
      <c r="F61" s="148" t="s">
        <v>26048</v>
      </c>
      <c r="G61" s="148" t="s">
        <v>26048</v>
      </c>
      <c r="H61" s="148" t="s">
        <v>26048</v>
      </c>
      <c r="I61" s="264" t="s">
        <v>26048</v>
      </c>
      <c r="J61" s="148" t="s">
        <v>17</v>
      </c>
      <c r="K61" s="148"/>
      <c r="L61" s="148"/>
      <c r="M61" s="251"/>
      <c r="N61" s="148"/>
      <c r="O61" s="148"/>
      <c r="P61" s="148"/>
    </row>
    <row r="62" spans="1:16" ht="14.4">
      <c r="A62" s="251" t="s">
        <v>26049</v>
      </c>
      <c r="B62" s="148" t="s">
        <v>26050</v>
      </c>
      <c r="C62" s="148" t="s">
        <v>26050</v>
      </c>
      <c r="D62" s="148" t="s">
        <v>26050</v>
      </c>
      <c r="E62" s="148" t="s">
        <v>26050</v>
      </c>
      <c r="F62" s="148" t="s">
        <v>26050</v>
      </c>
      <c r="G62" s="148" t="s">
        <v>26050</v>
      </c>
      <c r="H62" s="148" t="s">
        <v>26050</v>
      </c>
      <c r="I62" s="264" t="s">
        <v>26050</v>
      </c>
      <c r="J62" s="148" t="s">
        <v>25997</v>
      </c>
      <c r="K62" s="148"/>
      <c r="L62" s="148"/>
      <c r="M62" s="251"/>
      <c r="N62" s="148"/>
      <c r="O62" s="148"/>
      <c r="P62" s="148"/>
    </row>
    <row r="63" spans="1:16" ht="26.4">
      <c r="A63" s="251" t="s">
        <v>26051</v>
      </c>
      <c r="B63" s="148" t="s">
        <v>26052</v>
      </c>
      <c r="C63" s="148" t="s">
        <v>26052</v>
      </c>
      <c r="D63" s="148" t="s">
        <v>26052</v>
      </c>
      <c r="E63" s="148" t="s">
        <v>26052</v>
      </c>
      <c r="F63" s="148" t="s">
        <v>26052</v>
      </c>
      <c r="G63" s="148" t="s">
        <v>26052</v>
      </c>
      <c r="H63" s="148" t="s">
        <v>26052</v>
      </c>
      <c r="I63" s="264" t="s">
        <v>26052</v>
      </c>
      <c r="J63" s="148" t="s">
        <v>17</v>
      </c>
      <c r="K63" s="148"/>
      <c r="L63" s="148"/>
      <c r="M63" s="251"/>
      <c r="N63" s="148"/>
      <c r="O63" s="148"/>
      <c r="P63" s="148"/>
    </row>
    <row r="64" spans="1:16" ht="14.4">
      <c r="A64" s="251" t="s">
        <v>26053</v>
      </c>
      <c r="B64" s="148" t="s">
        <v>26054</v>
      </c>
      <c r="C64" s="148" t="s">
        <v>26054</v>
      </c>
      <c r="D64" s="148" t="s">
        <v>26054</v>
      </c>
      <c r="E64" s="148" t="s">
        <v>26054</v>
      </c>
      <c r="F64" s="148" t="s">
        <v>26054</v>
      </c>
      <c r="G64" s="148" t="s">
        <v>26054</v>
      </c>
      <c r="H64" s="148" t="s">
        <v>26054</v>
      </c>
      <c r="I64" s="264" t="s">
        <v>26054</v>
      </c>
      <c r="J64" s="148" t="s">
        <v>25997</v>
      </c>
      <c r="K64" s="148"/>
      <c r="L64" s="148"/>
      <c r="M64" s="251"/>
      <c r="N64" s="148"/>
      <c r="O64" s="148"/>
      <c r="P64" s="148"/>
    </row>
    <row r="65" spans="1:16" ht="26.4">
      <c r="A65" s="251" t="s">
        <v>26055</v>
      </c>
      <c r="B65" s="148" t="s">
        <v>26056</v>
      </c>
      <c r="C65" s="148" t="s">
        <v>26056</v>
      </c>
      <c r="D65" s="148" t="s">
        <v>26056</v>
      </c>
      <c r="E65" s="148" t="s">
        <v>26056</v>
      </c>
      <c r="F65" s="148" t="s">
        <v>26056</v>
      </c>
      <c r="G65" s="148" t="s">
        <v>26056</v>
      </c>
      <c r="H65" s="148" t="s">
        <v>26056</v>
      </c>
      <c r="I65" s="264" t="s">
        <v>26056</v>
      </c>
      <c r="J65" s="148" t="s">
        <v>17</v>
      </c>
      <c r="K65" s="148"/>
      <c r="L65" s="148"/>
      <c r="M65" s="251"/>
      <c r="N65" s="148"/>
      <c r="O65" s="148"/>
      <c r="P65" s="148"/>
    </row>
    <row r="66" spans="1:16" ht="14.4">
      <c r="A66" s="251" t="s">
        <v>26057</v>
      </c>
      <c r="B66" s="148" t="s">
        <v>26058</v>
      </c>
      <c r="C66" s="148" t="s">
        <v>26058</v>
      </c>
      <c r="D66" s="148" t="s">
        <v>26058</v>
      </c>
      <c r="E66" s="148" t="s">
        <v>26058</v>
      </c>
      <c r="F66" s="148" t="s">
        <v>26058</v>
      </c>
      <c r="G66" s="148" t="s">
        <v>26058</v>
      </c>
      <c r="H66" s="148" t="s">
        <v>26058</v>
      </c>
      <c r="I66" s="264" t="s">
        <v>26058</v>
      </c>
      <c r="J66" s="148" t="s">
        <v>25997</v>
      </c>
      <c r="K66" s="148"/>
      <c r="L66" s="148"/>
      <c r="M66" s="250"/>
      <c r="N66" s="148"/>
      <c r="O66" s="148"/>
      <c r="P66" s="148"/>
    </row>
    <row r="67" spans="1:16" ht="26.4">
      <c r="A67" s="251" t="s">
        <v>26059</v>
      </c>
      <c r="B67" s="148" t="s">
        <v>26060</v>
      </c>
      <c r="C67" s="148" t="s">
        <v>26060</v>
      </c>
      <c r="D67" s="148" t="s">
        <v>26060</v>
      </c>
      <c r="E67" s="148" t="s">
        <v>26060</v>
      </c>
      <c r="F67" s="148" t="s">
        <v>26060</v>
      </c>
      <c r="G67" s="148" t="s">
        <v>26060</v>
      </c>
      <c r="H67" s="148" t="s">
        <v>26060</v>
      </c>
      <c r="I67" s="264" t="s">
        <v>26060</v>
      </c>
      <c r="J67" s="148" t="s">
        <v>17</v>
      </c>
      <c r="K67" s="148"/>
      <c r="L67" s="148"/>
      <c r="M67" s="250"/>
      <c r="N67" s="148"/>
      <c r="O67" s="148"/>
      <c r="P67" s="148"/>
    </row>
    <row r="68" spans="1:16" ht="14.4">
      <c r="A68" s="251" t="s">
        <v>26061</v>
      </c>
      <c r="B68" s="148" t="s">
        <v>26062</v>
      </c>
      <c r="C68" s="148" t="s">
        <v>26062</v>
      </c>
      <c r="D68" s="148" t="s">
        <v>26062</v>
      </c>
      <c r="E68" s="148" t="s">
        <v>26062</v>
      </c>
      <c r="F68" s="148" t="s">
        <v>26062</v>
      </c>
      <c r="G68" s="148" t="s">
        <v>26062</v>
      </c>
      <c r="H68" s="148" t="s">
        <v>26062</v>
      </c>
      <c r="I68" s="264" t="s">
        <v>26062</v>
      </c>
      <c r="J68" s="148" t="s">
        <v>25997</v>
      </c>
      <c r="K68" s="148"/>
      <c r="L68" s="148"/>
      <c r="M68" s="250"/>
      <c r="N68" s="148"/>
      <c r="O68" s="148"/>
      <c r="P68" s="148"/>
    </row>
    <row r="69" spans="1:16" ht="26.4">
      <c r="A69" s="251" t="s">
        <v>26063</v>
      </c>
      <c r="B69" s="148" t="s">
        <v>26064</v>
      </c>
      <c r="C69" s="148" t="s">
        <v>26064</v>
      </c>
      <c r="D69" s="148" t="s">
        <v>26064</v>
      </c>
      <c r="E69" s="148" t="s">
        <v>26064</v>
      </c>
      <c r="F69" s="148" t="s">
        <v>26064</v>
      </c>
      <c r="G69" s="148" t="s">
        <v>26064</v>
      </c>
      <c r="H69" s="148" t="s">
        <v>26064</v>
      </c>
      <c r="I69" s="264" t="s">
        <v>26064</v>
      </c>
      <c r="J69" s="148" t="s">
        <v>17</v>
      </c>
      <c r="K69" s="148"/>
      <c r="L69" s="148"/>
      <c r="M69" s="250"/>
      <c r="N69" s="148"/>
      <c r="O69" s="148"/>
      <c r="P69" s="148"/>
    </row>
    <row r="70" spans="1:16" ht="26.4">
      <c r="A70" s="251" t="s">
        <v>26065</v>
      </c>
      <c r="B70" s="148" t="s">
        <v>26066</v>
      </c>
      <c r="C70" s="148" t="s">
        <v>26066</v>
      </c>
      <c r="D70" s="148" t="s">
        <v>26066</v>
      </c>
      <c r="E70" s="148" t="s">
        <v>26066</v>
      </c>
      <c r="F70" s="148" t="s">
        <v>26066</v>
      </c>
      <c r="G70" s="148" t="s">
        <v>26066</v>
      </c>
      <c r="H70" s="148" t="s">
        <v>26066</v>
      </c>
      <c r="I70" s="264" t="s">
        <v>26066</v>
      </c>
      <c r="J70" s="148" t="s">
        <v>25997</v>
      </c>
      <c r="K70" s="148"/>
      <c r="L70" s="148"/>
      <c r="M70" s="250"/>
      <c r="N70" s="148"/>
      <c r="O70" s="148"/>
      <c r="P70" s="148"/>
    </row>
    <row r="71" spans="1:16" ht="26.4">
      <c r="A71" s="251" t="s">
        <v>26067</v>
      </c>
      <c r="B71" s="148" t="s">
        <v>26068</v>
      </c>
      <c r="C71" s="148" t="s">
        <v>26068</v>
      </c>
      <c r="D71" s="148" t="s">
        <v>26068</v>
      </c>
      <c r="E71" s="148" t="s">
        <v>26068</v>
      </c>
      <c r="F71" s="148" t="s">
        <v>26068</v>
      </c>
      <c r="G71" s="148" t="s">
        <v>26068</v>
      </c>
      <c r="H71" s="148" t="s">
        <v>26068</v>
      </c>
      <c r="I71" s="264" t="s">
        <v>26068</v>
      </c>
      <c r="J71" s="148" t="s">
        <v>17</v>
      </c>
      <c r="K71" s="148"/>
      <c r="L71" s="148"/>
      <c r="M71" s="250"/>
      <c r="N71" s="148"/>
      <c r="O71" s="148"/>
      <c r="P71" s="148"/>
    </row>
    <row r="72" spans="1:16" ht="14.4">
      <c r="A72" s="251" t="s">
        <v>26069</v>
      </c>
      <c r="B72" s="148" t="s">
        <v>26070</v>
      </c>
      <c r="C72" s="148" t="s">
        <v>26070</v>
      </c>
      <c r="D72" s="148" t="s">
        <v>26070</v>
      </c>
      <c r="E72" s="148" t="s">
        <v>26070</v>
      </c>
      <c r="F72" s="148" t="s">
        <v>26070</v>
      </c>
      <c r="G72" s="148" t="s">
        <v>26070</v>
      </c>
      <c r="H72" s="148" t="s">
        <v>26070</v>
      </c>
      <c r="I72" s="264" t="s">
        <v>26070</v>
      </c>
      <c r="J72" s="148" t="s">
        <v>25997</v>
      </c>
      <c r="K72" s="148"/>
      <c r="L72" s="148"/>
      <c r="M72" s="250"/>
      <c r="N72" s="148"/>
      <c r="O72" s="148"/>
      <c r="P72" s="148"/>
    </row>
    <row r="73" spans="1:16" ht="14.4">
      <c r="A73" s="251" t="s">
        <v>26071</v>
      </c>
      <c r="B73" s="148" t="s">
        <v>26072</v>
      </c>
      <c r="C73" s="148" t="s">
        <v>26072</v>
      </c>
      <c r="D73" s="148" t="s">
        <v>26072</v>
      </c>
      <c r="E73" s="148" t="s">
        <v>26072</v>
      </c>
      <c r="F73" s="148" t="s">
        <v>26072</v>
      </c>
      <c r="G73" s="148" t="s">
        <v>26072</v>
      </c>
      <c r="H73" s="148" t="s">
        <v>26072</v>
      </c>
      <c r="I73" s="264" t="s">
        <v>26072</v>
      </c>
      <c r="J73" s="148" t="s">
        <v>17</v>
      </c>
      <c r="K73" s="148"/>
      <c r="L73" s="148"/>
      <c r="M73" s="250"/>
      <c r="N73" s="148"/>
      <c r="O73" s="148"/>
      <c r="P73" s="148"/>
    </row>
    <row r="74" spans="1:16" ht="14.4">
      <c r="A74" s="251" t="s">
        <v>26073</v>
      </c>
      <c r="B74" s="148" t="s">
        <v>26074</v>
      </c>
      <c r="C74" s="148" t="s">
        <v>26074</v>
      </c>
      <c r="D74" s="148" t="s">
        <v>26074</v>
      </c>
      <c r="E74" s="148" t="s">
        <v>26074</v>
      </c>
      <c r="F74" s="148" t="s">
        <v>26074</v>
      </c>
      <c r="G74" s="148" t="s">
        <v>26074</v>
      </c>
      <c r="H74" s="148" t="s">
        <v>26074</v>
      </c>
      <c r="I74" s="264" t="s">
        <v>26074</v>
      </c>
      <c r="J74" s="148" t="s">
        <v>25997</v>
      </c>
      <c r="K74" s="148"/>
      <c r="L74" s="148"/>
      <c r="M74" s="258"/>
      <c r="N74" s="148"/>
      <c r="O74" s="148"/>
      <c r="P74" s="148"/>
    </row>
    <row r="75" spans="1:16" ht="14.4">
      <c r="A75" s="251" t="s">
        <v>26075</v>
      </c>
      <c r="B75" s="148" t="s">
        <v>26076</v>
      </c>
      <c r="C75" s="148" t="s">
        <v>26076</v>
      </c>
      <c r="D75" s="148" t="s">
        <v>26076</v>
      </c>
      <c r="E75" s="148" t="s">
        <v>26076</v>
      </c>
      <c r="F75" s="148" t="s">
        <v>26076</v>
      </c>
      <c r="G75" s="148" t="s">
        <v>26076</v>
      </c>
      <c r="H75" s="148" t="s">
        <v>26076</v>
      </c>
      <c r="I75" s="264" t="s">
        <v>26076</v>
      </c>
      <c r="J75" s="148" t="s">
        <v>17</v>
      </c>
      <c r="K75" s="148"/>
      <c r="L75" s="148"/>
      <c r="M75" s="258"/>
      <c r="N75" s="148"/>
      <c r="O75" s="148"/>
      <c r="P75" s="148"/>
    </row>
    <row r="76" spans="1:16" ht="13.8">
      <c r="A76" s="250" t="s">
        <v>26077</v>
      </c>
      <c r="B76" s="148" t="s">
        <v>26078</v>
      </c>
      <c r="C76" s="148" t="s">
        <v>26078</v>
      </c>
      <c r="D76" s="148" t="s">
        <v>26078</v>
      </c>
      <c r="E76" s="148" t="s">
        <v>26078</v>
      </c>
      <c r="F76" s="148" t="s">
        <v>26078</v>
      </c>
      <c r="G76" s="148" t="s">
        <v>26078</v>
      </c>
      <c r="H76" s="148" t="s">
        <v>26078</v>
      </c>
      <c r="I76" s="264" t="s">
        <v>26078</v>
      </c>
      <c r="J76" s="148" t="s">
        <v>25997</v>
      </c>
      <c r="K76" s="148"/>
      <c r="L76" s="148"/>
      <c r="M76" s="258"/>
      <c r="N76" s="148"/>
      <c r="O76" s="148"/>
      <c r="P76" s="148"/>
    </row>
    <row r="77" spans="1:16" ht="13.8">
      <c r="A77" s="250" t="s">
        <v>26079</v>
      </c>
      <c r="B77" s="148" t="s">
        <v>26080</v>
      </c>
      <c r="C77" s="148" t="s">
        <v>26080</v>
      </c>
      <c r="D77" s="148" t="s">
        <v>26080</v>
      </c>
      <c r="E77" s="148" t="s">
        <v>26080</v>
      </c>
      <c r="F77" s="148" t="s">
        <v>26080</v>
      </c>
      <c r="G77" s="148" t="s">
        <v>26080</v>
      </c>
      <c r="H77" s="148" t="s">
        <v>26080</v>
      </c>
      <c r="I77" s="264" t="s">
        <v>26080</v>
      </c>
      <c r="J77" s="148" t="s">
        <v>17</v>
      </c>
      <c r="K77" s="148"/>
      <c r="L77" s="148"/>
      <c r="M77" s="258"/>
      <c r="N77" s="148"/>
      <c r="O77" s="148"/>
      <c r="P77" s="148"/>
    </row>
    <row r="78" spans="1:16" ht="13.8">
      <c r="A78" s="250" t="s">
        <v>26081</v>
      </c>
      <c r="B78" s="148" t="s">
        <v>26082</v>
      </c>
      <c r="C78" s="148" t="s">
        <v>26082</v>
      </c>
      <c r="D78" s="148" t="s">
        <v>26082</v>
      </c>
      <c r="E78" s="148" t="s">
        <v>26082</v>
      </c>
      <c r="F78" s="148" t="s">
        <v>26082</v>
      </c>
      <c r="G78" s="148" t="s">
        <v>26082</v>
      </c>
      <c r="H78" s="148" t="s">
        <v>26082</v>
      </c>
      <c r="I78" s="264" t="s">
        <v>26082</v>
      </c>
      <c r="J78" s="148" t="s">
        <v>25997</v>
      </c>
      <c r="K78" s="148"/>
      <c r="L78" s="148"/>
      <c r="M78" s="258"/>
      <c r="N78" s="148"/>
      <c r="O78" s="148"/>
      <c r="P78" s="148"/>
    </row>
    <row r="79" spans="1:16" ht="13.8">
      <c r="A79" s="250" t="s">
        <v>26083</v>
      </c>
      <c r="B79" s="148" t="s">
        <v>26084</v>
      </c>
      <c r="C79" s="148" t="s">
        <v>26084</v>
      </c>
      <c r="D79" s="148" t="s">
        <v>26084</v>
      </c>
      <c r="E79" s="148" t="s">
        <v>26084</v>
      </c>
      <c r="F79" s="148" t="s">
        <v>26084</v>
      </c>
      <c r="G79" s="148" t="s">
        <v>26084</v>
      </c>
      <c r="H79" s="148" t="s">
        <v>26084</v>
      </c>
      <c r="I79" s="264" t="s">
        <v>26084</v>
      </c>
      <c r="J79" s="148" t="s">
        <v>17</v>
      </c>
      <c r="K79" s="148"/>
      <c r="L79" s="148"/>
      <c r="M79" s="258"/>
      <c r="N79" s="148"/>
      <c r="O79" s="148"/>
      <c r="P79" s="148"/>
    </row>
    <row r="80" spans="1:16" ht="26.4">
      <c r="A80" s="250" t="s">
        <v>26085</v>
      </c>
      <c r="B80" s="148" t="s">
        <v>26086</v>
      </c>
      <c r="C80" s="148" t="s">
        <v>26086</v>
      </c>
      <c r="D80" s="148" t="s">
        <v>26086</v>
      </c>
      <c r="E80" s="148" t="s">
        <v>26086</v>
      </c>
      <c r="F80" s="148" t="s">
        <v>26086</v>
      </c>
      <c r="G80" s="148" t="s">
        <v>26086</v>
      </c>
      <c r="H80" s="148" t="s">
        <v>26086</v>
      </c>
      <c r="I80" s="264" t="s">
        <v>26086</v>
      </c>
      <c r="J80" s="148" t="s">
        <v>25997</v>
      </c>
      <c r="K80" s="148"/>
      <c r="L80" s="148"/>
      <c r="M80" s="258"/>
      <c r="N80" s="148"/>
      <c r="O80" s="148"/>
      <c r="P80" s="148"/>
    </row>
    <row r="81" spans="1:16" ht="26.4">
      <c r="A81" s="250" t="s">
        <v>26087</v>
      </c>
      <c r="B81" s="148" t="s">
        <v>26088</v>
      </c>
      <c r="C81" s="148" t="s">
        <v>26088</v>
      </c>
      <c r="D81" s="148" t="s">
        <v>26088</v>
      </c>
      <c r="E81" s="148" t="s">
        <v>26088</v>
      </c>
      <c r="F81" s="148" t="s">
        <v>26088</v>
      </c>
      <c r="G81" s="148" t="s">
        <v>26088</v>
      </c>
      <c r="H81" s="148" t="s">
        <v>26088</v>
      </c>
      <c r="I81" s="264" t="s">
        <v>26088</v>
      </c>
      <c r="J81" s="148" t="s">
        <v>17</v>
      </c>
      <c r="K81" s="148"/>
      <c r="L81" s="148"/>
      <c r="M81" s="258"/>
      <c r="N81" s="148"/>
      <c r="O81" s="148"/>
      <c r="P81" s="148"/>
    </row>
    <row r="82" spans="1:16" ht="13.8">
      <c r="A82" s="250" t="s">
        <v>26089</v>
      </c>
      <c r="B82" s="148" t="s">
        <v>26090</v>
      </c>
      <c r="C82" s="148" t="s">
        <v>26090</v>
      </c>
      <c r="D82" s="148" t="s">
        <v>26090</v>
      </c>
      <c r="E82" s="148" t="s">
        <v>26090</v>
      </c>
      <c r="F82" s="148" t="s">
        <v>26090</v>
      </c>
      <c r="G82" s="148" t="s">
        <v>26090</v>
      </c>
      <c r="H82" s="148" t="s">
        <v>26090</v>
      </c>
      <c r="I82" s="264" t="s">
        <v>26090</v>
      </c>
      <c r="J82" s="148" t="s">
        <v>25997</v>
      </c>
      <c r="K82" s="148"/>
      <c r="L82" s="148"/>
      <c r="M82" s="258"/>
      <c r="N82" s="148"/>
      <c r="O82" s="148"/>
      <c r="P82" s="148"/>
    </row>
    <row r="83" spans="1:16" ht="26.4">
      <c r="A83" s="250" t="s">
        <v>26091</v>
      </c>
      <c r="B83" s="148" t="s">
        <v>26092</v>
      </c>
      <c r="C83" s="148" t="s">
        <v>26092</v>
      </c>
      <c r="D83" s="148" t="s">
        <v>26092</v>
      </c>
      <c r="E83" s="148" t="s">
        <v>26092</v>
      </c>
      <c r="F83" s="148" t="s">
        <v>26092</v>
      </c>
      <c r="G83" s="148" t="s">
        <v>26092</v>
      </c>
      <c r="H83" s="148" t="s">
        <v>26092</v>
      </c>
      <c r="I83" s="264" t="s">
        <v>26092</v>
      </c>
      <c r="J83" s="148" t="s">
        <v>17</v>
      </c>
      <c r="K83" s="148"/>
      <c r="L83" s="148"/>
      <c r="M83" s="258"/>
      <c r="N83" s="148"/>
      <c r="O83" s="148"/>
      <c r="P83" s="148"/>
    </row>
    <row r="84" spans="1:16" ht="13.8">
      <c r="A84" s="265" t="s">
        <v>26093</v>
      </c>
      <c r="B84" s="148" t="s">
        <v>26094</v>
      </c>
      <c r="C84" s="148" t="s">
        <v>26094</v>
      </c>
      <c r="D84" s="148" t="s">
        <v>26094</v>
      </c>
      <c r="E84" s="148" t="s">
        <v>26094</v>
      </c>
      <c r="F84" s="148" t="s">
        <v>26094</v>
      </c>
      <c r="G84" s="148" t="s">
        <v>26094</v>
      </c>
      <c r="H84" s="148" t="s">
        <v>26094</v>
      </c>
      <c r="I84" s="264" t="s">
        <v>26094</v>
      </c>
      <c r="J84" s="148"/>
      <c r="K84" s="148"/>
      <c r="L84" s="148"/>
      <c r="M84" s="258"/>
      <c r="N84" s="148"/>
      <c r="O84" s="148"/>
      <c r="P84" s="148"/>
    </row>
    <row r="85" spans="1:16" ht="26.4">
      <c r="A85" s="265" t="s">
        <v>26095</v>
      </c>
      <c r="B85" s="148" t="s">
        <v>26096</v>
      </c>
      <c r="C85" s="148" t="s">
        <v>26096</v>
      </c>
      <c r="D85" s="148" t="s">
        <v>26096</v>
      </c>
      <c r="E85" s="148" t="s">
        <v>26096</v>
      </c>
      <c r="F85" s="148" t="s">
        <v>26096</v>
      </c>
      <c r="G85" s="148" t="s">
        <v>26096</v>
      </c>
      <c r="H85" s="148" t="s">
        <v>26096</v>
      </c>
      <c r="I85" s="264" t="s">
        <v>26096</v>
      </c>
      <c r="J85" s="148"/>
      <c r="K85" s="148"/>
      <c r="L85" s="148"/>
      <c r="M85" s="258"/>
      <c r="N85" s="148"/>
      <c r="O85" s="148"/>
      <c r="P85" s="148"/>
    </row>
    <row r="86" spans="1:16" ht="26.4">
      <c r="A86" s="265" t="s">
        <v>26097</v>
      </c>
      <c r="B86" s="148" t="s">
        <v>26098</v>
      </c>
      <c r="C86" s="148" t="s">
        <v>26098</v>
      </c>
      <c r="D86" s="148" t="s">
        <v>26098</v>
      </c>
      <c r="E86" s="148" t="s">
        <v>26098</v>
      </c>
      <c r="F86" s="148" t="s">
        <v>26098</v>
      </c>
      <c r="G86" s="148" t="s">
        <v>26098</v>
      </c>
      <c r="H86" s="148" t="s">
        <v>26098</v>
      </c>
      <c r="I86" s="264" t="s">
        <v>26098</v>
      </c>
      <c r="J86" s="148"/>
      <c r="K86" s="148"/>
      <c r="L86" s="148"/>
      <c r="M86" s="258"/>
      <c r="N86" s="148"/>
      <c r="O86" s="148"/>
      <c r="P86" s="148"/>
    </row>
    <row r="87" spans="1:16" ht="26.4">
      <c r="A87" s="265" t="s">
        <v>26099</v>
      </c>
      <c r="B87" s="148" t="s">
        <v>26100</v>
      </c>
      <c r="C87" s="148" t="s">
        <v>26100</v>
      </c>
      <c r="D87" s="148" t="s">
        <v>26100</v>
      </c>
      <c r="E87" s="148" t="s">
        <v>26100</v>
      </c>
      <c r="F87" s="148" t="s">
        <v>26100</v>
      </c>
      <c r="G87" s="148" t="s">
        <v>26100</v>
      </c>
      <c r="H87" s="148" t="s">
        <v>26100</v>
      </c>
      <c r="I87" s="264" t="s">
        <v>26100</v>
      </c>
      <c r="J87" s="148"/>
      <c r="K87" s="148"/>
      <c r="L87" s="148"/>
      <c r="M87" s="258"/>
      <c r="N87" s="148"/>
      <c r="O87" s="148"/>
      <c r="P87" s="148"/>
    </row>
    <row r="88" spans="1:16" ht="14.4">
      <c r="A88" s="265" t="s">
        <v>26101</v>
      </c>
      <c r="B88" s="148" t="s">
        <v>26102</v>
      </c>
      <c r="C88" s="148" t="s">
        <v>26102</v>
      </c>
      <c r="D88" s="148" t="s">
        <v>26102</v>
      </c>
      <c r="E88" s="148" t="s">
        <v>26102</v>
      </c>
      <c r="F88" s="148" t="s">
        <v>26102</v>
      </c>
      <c r="G88" s="148" t="s">
        <v>26102</v>
      </c>
      <c r="H88" s="148" t="s">
        <v>26102</v>
      </c>
      <c r="I88" s="264" t="s">
        <v>26102</v>
      </c>
      <c r="J88" s="148"/>
      <c r="K88" s="148"/>
      <c r="L88" s="148"/>
      <c r="M88" s="251"/>
      <c r="N88" s="148"/>
      <c r="O88" s="148"/>
      <c r="P88" s="148"/>
    </row>
    <row r="89" spans="1:16" ht="26.4">
      <c r="A89" s="265" t="s">
        <v>26103</v>
      </c>
      <c r="B89" s="148" t="s">
        <v>26104</v>
      </c>
      <c r="C89" s="148" t="s">
        <v>26104</v>
      </c>
      <c r="D89" s="148" t="s">
        <v>26104</v>
      </c>
      <c r="E89" s="148" t="s">
        <v>26104</v>
      </c>
      <c r="F89" s="148" t="s">
        <v>26104</v>
      </c>
      <c r="G89" s="148" t="s">
        <v>26104</v>
      </c>
      <c r="H89" s="148" t="s">
        <v>26104</v>
      </c>
      <c r="I89" s="264" t="s">
        <v>26104</v>
      </c>
      <c r="J89" s="148"/>
      <c r="K89" s="148"/>
      <c r="L89" s="148"/>
      <c r="M89" s="250"/>
      <c r="N89" s="148"/>
      <c r="O89" s="148"/>
      <c r="P89" s="148"/>
    </row>
    <row r="90" spans="1:16" ht="13.8">
      <c r="A90" s="265" t="s">
        <v>26105</v>
      </c>
      <c r="B90" s="148" t="s">
        <v>26106</v>
      </c>
      <c r="C90" s="148" t="s">
        <v>26106</v>
      </c>
      <c r="D90" s="148" t="s">
        <v>26106</v>
      </c>
      <c r="E90" s="148" t="s">
        <v>26106</v>
      </c>
      <c r="F90" s="148" t="s">
        <v>26106</v>
      </c>
      <c r="G90" s="148" t="s">
        <v>26106</v>
      </c>
      <c r="H90" s="148" t="s">
        <v>26106</v>
      </c>
      <c r="I90" s="264" t="s">
        <v>26106</v>
      </c>
      <c r="J90" s="148"/>
      <c r="K90" s="148"/>
      <c r="L90" s="148"/>
      <c r="M90" s="258"/>
      <c r="N90" s="148"/>
      <c r="O90" s="148"/>
      <c r="P90" s="148"/>
    </row>
    <row r="91" spans="1:16" ht="13.8">
      <c r="A91" s="265" t="s">
        <v>26107</v>
      </c>
      <c r="B91" s="148" t="s">
        <v>26108</v>
      </c>
      <c r="C91" s="148" t="s">
        <v>26108</v>
      </c>
      <c r="D91" s="148" t="s">
        <v>26108</v>
      </c>
      <c r="E91" s="148" t="s">
        <v>26108</v>
      </c>
      <c r="F91" s="148" t="s">
        <v>26108</v>
      </c>
      <c r="G91" s="148" t="s">
        <v>26108</v>
      </c>
      <c r="H91" s="148" t="s">
        <v>26108</v>
      </c>
      <c r="I91" s="264" t="s">
        <v>26108</v>
      </c>
      <c r="J91" s="148"/>
      <c r="K91" s="148"/>
      <c r="L91" s="148"/>
      <c r="M91" s="258"/>
      <c r="N91" s="148"/>
      <c r="O91" s="148"/>
      <c r="P91" s="148"/>
    </row>
    <row r="92" spans="1:16" ht="13.8">
      <c r="A92" s="265" t="s">
        <v>26109</v>
      </c>
      <c r="B92" s="148" t="s">
        <v>26110</v>
      </c>
      <c r="C92" s="148" t="s">
        <v>26110</v>
      </c>
      <c r="D92" s="148" t="s">
        <v>26110</v>
      </c>
      <c r="E92" s="148" t="s">
        <v>26110</v>
      </c>
      <c r="F92" s="148" t="s">
        <v>26110</v>
      </c>
      <c r="G92" s="148" t="s">
        <v>26110</v>
      </c>
      <c r="H92" s="148" t="s">
        <v>26110</v>
      </c>
      <c r="I92" s="264" t="s">
        <v>26110</v>
      </c>
      <c r="J92" s="148"/>
      <c r="K92" s="148"/>
      <c r="L92" s="148"/>
      <c r="M92" s="258"/>
      <c r="N92" s="148"/>
      <c r="O92" s="148"/>
      <c r="P92" s="148"/>
    </row>
    <row r="93" spans="1:16" ht="26.4">
      <c r="A93" s="265" t="s">
        <v>26111</v>
      </c>
      <c r="B93" s="148" t="s">
        <v>26112</v>
      </c>
      <c r="C93" s="148" t="s">
        <v>26112</v>
      </c>
      <c r="D93" s="148" t="s">
        <v>26112</v>
      </c>
      <c r="E93" s="148" t="s">
        <v>26112</v>
      </c>
      <c r="F93" s="148" t="s">
        <v>26112</v>
      </c>
      <c r="G93" s="148" t="s">
        <v>26112</v>
      </c>
      <c r="H93" s="148" t="s">
        <v>26112</v>
      </c>
      <c r="I93" s="264" t="s">
        <v>26112</v>
      </c>
      <c r="J93" s="148"/>
      <c r="K93" s="148"/>
      <c r="L93" s="148"/>
      <c r="M93" s="258"/>
      <c r="N93" s="148"/>
      <c r="O93" s="148"/>
      <c r="P93" s="148"/>
    </row>
    <row r="94" spans="1:16" ht="13.8">
      <c r="A94" s="265" t="s">
        <v>26113</v>
      </c>
      <c r="B94" s="148" t="s">
        <v>26114</v>
      </c>
      <c r="C94" s="148" t="s">
        <v>26114</v>
      </c>
      <c r="D94" s="148" t="s">
        <v>26114</v>
      </c>
      <c r="E94" s="148" t="s">
        <v>26114</v>
      </c>
      <c r="F94" s="148" t="s">
        <v>26114</v>
      </c>
      <c r="G94" s="148" t="s">
        <v>26114</v>
      </c>
      <c r="H94" s="148" t="s">
        <v>26114</v>
      </c>
      <c r="I94" s="264" t="s">
        <v>26114</v>
      </c>
      <c r="J94" s="148"/>
      <c r="K94" s="148"/>
      <c r="L94" s="148"/>
      <c r="M94" s="258"/>
      <c r="N94" s="148"/>
      <c r="O94" s="148"/>
      <c r="P94" s="148"/>
    </row>
    <row r="95" spans="1:16" ht="26.4">
      <c r="A95" s="265" t="s">
        <v>26115</v>
      </c>
      <c r="B95" s="148" t="s">
        <v>26116</v>
      </c>
      <c r="C95" s="148" t="s">
        <v>26116</v>
      </c>
      <c r="D95" s="148" t="s">
        <v>26116</v>
      </c>
      <c r="E95" s="148" t="s">
        <v>26116</v>
      </c>
      <c r="F95" s="148" t="s">
        <v>26116</v>
      </c>
      <c r="G95" s="148" t="s">
        <v>26116</v>
      </c>
      <c r="H95" s="148" t="s">
        <v>26116</v>
      </c>
      <c r="I95" s="264" t="s">
        <v>26116</v>
      </c>
      <c r="J95" s="148"/>
      <c r="K95" s="148"/>
      <c r="L95" s="148"/>
      <c r="M95" s="258"/>
      <c r="N95" s="148"/>
      <c r="O95" s="148"/>
      <c r="P95" s="148"/>
    </row>
    <row r="96" spans="1:16" ht="13.8">
      <c r="A96" s="265" t="s">
        <v>26117</v>
      </c>
      <c r="B96" s="148" t="s">
        <v>26118</v>
      </c>
      <c r="C96" s="148" t="s">
        <v>26118</v>
      </c>
      <c r="D96" s="148" t="s">
        <v>26118</v>
      </c>
      <c r="E96" s="148" t="s">
        <v>26118</v>
      </c>
      <c r="F96" s="148" t="s">
        <v>26118</v>
      </c>
      <c r="G96" s="148" t="s">
        <v>26118</v>
      </c>
      <c r="H96" s="148" t="s">
        <v>26118</v>
      </c>
      <c r="I96" s="264" t="s">
        <v>26118</v>
      </c>
      <c r="J96" s="148"/>
      <c r="K96" s="148"/>
      <c r="L96" s="148"/>
      <c r="M96" s="258"/>
      <c r="N96" s="148"/>
      <c r="O96" s="148"/>
      <c r="P96" s="148"/>
    </row>
    <row r="97" spans="1:16" ht="13.8">
      <c r="A97" s="265" t="s">
        <v>26119</v>
      </c>
      <c r="B97" s="148" t="s">
        <v>26120</v>
      </c>
      <c r="C97" s="148" t="s">
        <v>26120</v>
      </c>
      <c r="D97" s="148" t="s">
        <v>26120</v>
      </c>
      <c r="E97" s="148" t="s">
        <v>26120</v>
      </c>
      <c r="F97" s="148" t="s">
        <v>26120</v>
      </c>
      <c r="G97" s="148" t="s">
        <v>26120</v>
      </c>
      <c r="H97" s="148" t="s">
        <v>26120</v>
      </c>
      <c r="I97" s="264" t="s">
        <v>26120</v>
      </c>
      <c r="J97" s="148"/>
      <c r="K97" s="148"/>
      <c r="L97" s="148"/>
      <c r="M97" s="258"/>
      <c r="N97" s="148"/>
      <c r="O97" s="148"/>
      <c r="P97" s="148"/>
    </row>
    <row r="98" spans="1:16" ht="14.4">
      <c r="A98" s="251" t="s">
        <v>26121</v>
      </c>
      <c r="B98" s="148" t="s">
        <v>26122</v>
      </c>
      <c r="C98" s="148" t="s">
        <v>26122</v>
      </c>
      <c r="D98" s="148" t="s">
        <v>26122</v>
      </c>
      <c r="E98" s="148" t="s">
        <v>26122</v>
      </c>
      <c r="F98" s="148" t="s">
        <v>26122</v>
      </c>
      <c r="G98" s="148" t="s">
        <v>26122</v>
      </c>
      <c r="H98" s="148" t="s">
        <v>26122</v>
      </c>
      <c r="I98" s="264" t="s">
        <v>26122</v>
      </c>
      <c r="J98" s="148" t="s">
        <v>25997</v>
      </c>
      <c r="K98" s="148"/>
      <c r="L98" s="148"/>
      <c r="M98" s="258"/>
      <c r="N98" s="148"/>
      <c r="O98" s="148"/>
      <c r="P98" s="148"/>
    </row>
    <row r="99" spans="1:16" ht="13.8">
      <c r="A99" s="250" t="s">
        <v>26123</v>
      </c>
      <c r="B99" s="148" t="s">
        <v>26124</v>
      </c>
      <c r="C99" s="148" t="s">
        <v>26124</v>
      </c>
      <c r="D99" s="148" t="s">
        <v>26124</v>
      </c>
      <c r="E99" s="148" t="s">
        <v>26124</v>
      </c>
      <c r="F99" s="148" t="s">
        <v>26124</v>
      </c>
      <c r="G99" s="148" t="s">
        <v>26124</v>
      </c>
      <c r="H99" s="148" t="s">
        <v>26124</v>
      </c>
      <c r="I99" s="264" t="s">
        <v>26124</v>
      </c>
      <c r="J99" s="148" t="s">
        <v>17</v>
      </c>
      <c r="K99" s="148"/>
      <c r="L99" s="148"/>
      <c r="M99" s="258"/>
      <c r="N99" s="148"/>
      <c r="O99" s="148"/>
      <c r="P99" s="148"/>
    </row>
    <row r="100" spans="1:16" ht="13.8">
      <c r="A100" s="265" t="s">
        <v>26125</v>
      </c>
      <c r="B100" s="148" t="s">
        <v>26126</v>
      </c>
      <c r="C100" s="148" t="s">
        <v>26126</v>
      </c>
      <c r="D100" s="148" t="s">
        <v>26126</v>
      </c>
      <c r="E100" s="148" t="s">
        <v>26126</v>
      </c>
      <c r="F100" s="148" t="s">
        <v>26126</v>
      </c>
      <c r="G100" s="148" t="s">
        <v>26126</v>
      </c>
      <c r="H100" s="148" t="s">
        <v>26126</v>
      </c>
      <c r="I100" s="264" t="s">
        <v>26126</v>
      </c>
      <c r="J100" s="148"/>
      <c r="K100" s="148"/>
      <c r="L100" s="148"/>
      <c r="M100" s="258"/>
      <c r="N100" s="267"/>
      <c r="O100" s="148"/>
      <c r="P100" s="148"/>
    </row>
    <row r="101" spans="1:16" ht="13.8">
      <c r="A101" s="265" t="s">
        <v>26127</v>
      </c>
      <c r="B101" s="148" t="s">
        <v>26128</v>
      </c>
      <c r="C101" s="148" t="s">
        <v>26128</v>
      </c>
      <c r="D101" s="148" t="s">
        <v>26128</v>
      </c>
      <c r="E101" s="148" t="s">
        <v>26128</v>
      </c>
      <c r="F101" s="148" t="s">
        <v>26128</v>
      </c>
      <c r="G101" s="148" t="s">
        <v>26128</v>
      </c>
      <c r="H101" s="148" t="s">
        <v>26128</v>
      </c>
      <c r="I101" s="264" t="s">
        <v>26128</v>
      </c>
      <c r="J101" s="148"/>
      <c r="K101" s="148"/>
      <c r="L101" s="148"/>
      <c r="M101" s="258"/>
      <c r="N101" s="148"/>
      <c r="O101" s="148"/>
      <c r="P101" s="148"/>
    </row>
    <row r="102" spans="1:16" ht="13.8">
      <c r="A102" s="265" t="s">
        <v>26129</v>
      </c>
      <c r="B102" s="148" t="s">
        <v>26130</v>
      </c>
      <c r="C102" s="148" t="s">
        <v>26130</v>
      </c>
      <c r="D102" s="148" t="s">
        <v>26130</v>
      </c>
      <c r="E102" s="148" t="s">
        <v>26130</v>
      </c>
      <c r="F102" s="148" t="s">
        <v>26130</v>
      </c>
      <c r="G102" s="148" t="s">
        <v>26130</v>
      </c>
      <c r="H102" s="148" t="s">
        <v>26130</v>
      </c>
      <c r="I102" s="264" t="s">
        <v>26130</v>
      </c>
      <c r="J102" s="148"/>
      <c r="K102" s="148"/>
      <c r="L102" s="148"/>
      <c r="M102" s="258"/>
      <c r="N102" s="148"/>
      <c r="O102" s="148"/>
      <c r="P102" s="148"/>
    </row>
    <row r="103" spans="1:16" ht="13.8">
      <c r="A103" s="265" t="s">
        <v>26131</v>
      </c>
      <c r="B103" s="148" t="s">
        <v>26132</v>
      </c>
      <c r="C103" s="148" t="s">
        <v>26132</v>
      </c>
      <c r="D103" s="148" t="s">
        <v>26132</v>
      </c>
      <c r="E103" s="148" t="s">
        <v>26132</v>
      </c>
      <c r="F103" s="148" t="s">
        <v>26132</v>
      </c>
      <c r="G103" s="148" t="s">
        <v>26132</v>
      </c>
      <c r="H103" s="148" t="s">
        <v>26132</v>
      </c>
      <c r="I103" s="264" t="s">
        <v>26132</v>
      </c>
      <c r="J103" s="148"/>
      <c r="K103" s="148"/>
      <c r="L103" s="148"/>
      <c r="M103" s="258"/>
      <c r="N103" s="148"/>
      <c r="O103" s="148"/>
      <c r="P103" s="148"/>
    </row>
    <row r="104" spans="1:16" ht="13.8">
      <c r="A104" s="265" t="s">
        <v>26133</v>
      </c>
      <c r="B104" s="148" t="s">
        <v>26134</v>
      </c>
      <c r="C104" s="148" t="s">
        <v>26134</v>
      </c>
      <c r="D104" s="148" t="s">
        <v>26134</v>
      </c>
      <c r="E104" s="148" t="s">
        <v>26134</v>
      </c>
      <c r="F104" s="148" t="s">
        <v>26134</v>
      </c>
      <c r="G104" s="148" t="s">
        <v>26134</v>
      </c>
      <c r="H104" s="148" t="s">
        <v>26134</v>
      </c>
      <c r="I104" s="264" t="s">
        <v>26134</v>
      </c>
      <c r="J104" s="148"/>
      <c r="K104" s="148"/>
      <c r="L104" s="148"/>
      <c r="M104" s="258"/>
      <c r="N104" s="148"/>
      <c r="O104" s="148"/>
      <c r="P104" s="148"/>
    </row>
    <row r="105" spans="1:16" ht="26.4">
      <c r="A105" s="265" t="s">
        <v>26135</v>
      </c>
      <c r="B105" s="148" t="s">
        <v>26136</v>
      </c>
      <c r="C105" s="148" t="s">
        <v>26136</v>
      </c>
      <c r="D105" s="148" t="s">
        <v>26136</v>
      </c>
      <c r="E105" s="148" t="s">
        <v>26136</v>
      </c>
      <c r="F105" s="148" t="s">
        <v>26136</v>
      </c>
      <c r="G105" s="148" t="s">
        <v>26136</v>
      </c>
      <c r="H105" s="148" t="s">
        <v>26136</v>
      </c>
      <c r="I105" s="264" t="s">
        <v>26136</v>
      </c>
      <c r="J105" s="148"/>
      <c r="K105" s="148"/>
      <c r="L105" s="148"/>
      <c r="M105" s="258"/>
      <c r="N105" s="148"/>
      <c r="O105" s="148"/>
      <c r="P105" s="148"/>
    </row>
    <row r="106" spans="1:16" ht="13.8">
      <c r="A106" s="265" t="s">
        <v>26137</v>
      </c>
      <c r="B106" s="148" t="s">
        <v>26138</v>
      </c>
      <c r="C106" s="148" t="s">
        <v>26138</v>
      </c>
      <c r="D106" s="148" t="s">
        <v>26138</v>
      </c>
      <c r="E106" s="148" t="s">
        <v>26138</v>
      </c>
      <c r="F106" s="148" t="s">
        <v>26138</v>
      </c>
      <c r="G106" s="148" t="s">
        <v>26138</v>
      </c>
      <c r="H106" s="148" t="s">
        <v>26138</v>
      </c>
      <c r="I106" s="264" t="s">
        <v>26138</v>
      </c>
      <c r="J106" s="148"/>
      <c r="K106" s="148"/>
      <c r="L106" s="148"/>
      <c r="M106" s="258"/>
      <c r="N106" s="148"/>
      <c r="O106" s="148"/>
      <c r="P106" s="148"/>
    </row>
    <row r="107" spans="1:16" ht="13.8">
      <c r="A107" s="265" t="s">
        <v>26139</v>
      </c>
      <c r="B107" s="148" t="s">
        <v>26140</v>
      </c>
      <c r="C107" s="148" t="s">
        <v>26140</v>
      </c>
      <c r="D107" s="148" t="s">
        <v>26140</v>
      </c>
      <c r="E107" s="148" t="s">
        <v>26140</v>
      </c>
      <c r="F107" s="148" t="s">
        <v>26140</v>
      </c>
      <c r="G107" s="148" t="s">
        <v>26140</v>
      </c>
      <c r="H107" s="148" t="s">
        <v>26140</v>
      </c>
      <c r="I107" s="264" t="s">
        <v>26140</v>
      </c>
      <c r="J107" s="148"/>
      <c r="K107" s="148"/>
      <c r="L107" s="148"/>
      <c r="M107" s="258"/>
      <c r="N107" s="148"/>
      <c r="O107" s="148"/>
      <c r="P107" s="148"/>
    </row>
    <row r="108" spans="1:16" ht="13.8">
      <c r="A108" s="265" t="s">
        <v>26141</v>
      </c>
      <c r="B108" s="148" t="s">
        <v>26142</v>
      </c>
      <c r="C108" s="148" t="s">
        <v>26142</v>
      </c>
      <c r="D108" s="148" t="s">
        <v>26142</v>
      </c>
      <c r="E108" s="148" t="s">
        <v>26142</v>
      </c>
      <c r="F108" s="148" t="s">
        <v>26142</v>
      </c>
      <c r="G108" s="148" t="s">
        <v>26142</v>
      </c>
      <c r="H108" s="148" t="s">
        <v>26142</v>
      </c>
      <c r="I108" s="264" t="s">
        <v>26142</v>
      </c>
      <c r="J108" s="148"/>
      <c r="K108" s="148"/>
      <c r="L108" s="148"/>
      <c r="M108" s="247"/>
      <c r="N108" s="148"/>
      <c r="O108" s="148"/>
      <c r="P108" s="148"/>
    </row>
    <row r="109" spans="1:16" ht="13.8">
      <c r="A109" s="265" t="s">
        <v>26143</v>
      </c>
      <c r="B109" s="148" t="s">
        <v>26144</v>
      </c>
      <c r="C109" s="148" t="s">
        <v>26144</v>
      </c>
      <c r="D109" s="148" t="s">
        <v>26144</v>
      </c>
      <c r="E109" s="148" t="s">
        <v>26144</v>
      </c>
      <c r="F109" s="148" t="s">
        <v>26144</v>
      </c>
      <c r="G109" s="148" t="s">
        <v>26144</v>
      </c>
      <c r="H109" s="148" t="s">
        <v>26144</v>
      </c>
      <c r="I109" s="264" t="s">
        <v>26144</v>
      </c>
      <c r="J109" s="148"/>
      <c r="K109" s="148"/>
      <c r="L109" s="148"/>
      <c r="M109" s="247"/>
      <c r="N109" s="148"/>
      <c r="O109" s="148"/>
      <c r="P109" s="148"/>
    </row>
    <row r="110" spans="1:16" ht="13.8">
      <c r="A110" s="265" t="s">
        <v>26145</v>
      </c>
      <c r="B110" s="148" t="s">
        <v>26146</v>
      </c>
      <c r="C110" s="148" t="s">
        <v>26146</v>
      </c>
      <c r="D110" s="148" t="s">
        <v>26146</v>
      </c>
      <c r="E110" s="148" t="s">
        <v>26146</v>
      </c>
      <c r="F110" s="148" t="s">
        <v>26146</v>
      </c>
      <c r="G110" s="148" t="s">
        <v>26146</v>
      </c>
      <c r="H110" s="148" t="s">
        <v>26146</v>
      </c>
      <c r="I110" s="264" t="s">
        <v>26146</v>
      </c>
      <c r="J110" s="148"/>
      <c r="K110" s="148"/>
      <c r="L110" s="148"/>
      <c r="M110" s="247"/>
      <c r="N110" s="148"/>
      <c r="O110" s="148"/>
      <c r="P110" s="148"/>
    </row>
    <row r="111" spans="1:16" ht="26.4">
      <c r="A111" s="265" t="s">
        <v>26147</v>
      </c>
      <c r="B111" s="148" t="s">
        <v>26148</v>
      </c>
      <c r="C111" s="148" t="s">
        <v>26148</v>
      </c>
      <c r="D111" s="148" t="s">
        <v>26148</v>
      </c>
      <c r="E111" s="148" t="s">
        <v>26148</v>
      </c>
      <c r="F111" s="148" t="s">
        <v>26148</v>
      </c>
      <c r="G111" s="148" t="s">
        <v>26148</v>
      </c>
      <c r="H111" s="148" t="s">
        <v>26148</v>
      </c>
      <c r="I111" s="264" t="s">
        <v>26148</v>
      </c>
      <c r="J111" s="148"/>
      <c r="K111" s="148"/>
      <c r="L111" s="148"/>
      <c r="M111" s="247"/>
      <c r="N111" s="148"/>
      <c r="O111" s="148"/>
      <c r="P111" s="148"/>
    </row>
    <row r="112" spans="1:16" ht="26.4">
      <c r="A112" s="265" t="s">
        <v>26149</v>
      </c>
      <c r="B112" s="148" t="s">
        <v>26150</v>
      </c>
      <c r="C112" s="148" t="s">
        <v>26150</v>
      </c>
      <c r="D112" s="148" t="s">
        <v>26150</v>
      </c>
      <c r="E112" s="148" t="s">
        <v>26150</v>
      </c>
      <c r="F112" s="148" t="s">
        <v>26150</v>
      </c>
      <c r="G112" s="148" t="s">
        <v>26150</v>
      </c>
      <c r="H112" s="148" t="s">
        <v>26150</v>
      </c>
      <c r="I112" s="264" t="s">
        <v>26150</v>
      </c>
      <c r="J112" s="148"/>
      <c r="K112" s="148"/>
      <c r="L112" s="148"/>
      <c r="M112" s="247"/>
      <c r="N112" s="148"/>
      <c r="O112" s="148"/>
      <c r="P112" s="148"/>
    </row>
    <row r="113" spans="1:16" ht="26.4">
      <c r="A113" s="265" t="s">
        <v>26151</v>
      </c>
      <c r="B113" s="148" t="s">
        <v>26152</v>
      </c>
      <c r="C113" s="148" t="s">
        <v>26152</v>
      </c>
      <c r="D113" s="148" t="s">
        <v>26152</v>
      </c>
      <c r="E113" s="148" t="s">
        <v>26152</v>
      </c>
      <c r="F113" s="148" t="s">
        <v>26152</v>
      </c>
      <c r="G113" s="148" t="s">
        <v>26152</v>
      </c>
      <c r="H113" s="148" t="s">
        <v>26152</v>
      </c>
      <c r="I113" s="264" t="s">
        <v>26152</v>
      </c>
      <c r="J113" s="148"/>
      <c r="K113" s="148"/>
      <c r="L113" s="148"/>
      <c r="M113" s="247"/>
      <c r="N113" s="148"/>
      <c r="O113" s="148"/>
      <c r="P113" s="148"/>
    </row>
    <row r="114" spans="1:16" ht="13.8">
      <c r="A114" s="265" t="s">
        <v>26153</v>
      </c>
      <c r="B114" s="148" t="s">
        <v>26154</v>
      </c>
      <c r="C114" s="148" t="s">
        <v>26155</v>
      </c>
      <c r="D114" s="148" t="s">
        <v>26156</v>
      </c>
      <c r="E114" s="148" t="s">
        <v>26154</v>
      </c>
      <c r="F114" s="148" t="s">
        <v>26154</v>
      </c>
      <c r="G114" s="148" t="s">
        <v>26157</v>
      </c>
      <c r="H114" s="262" t="s">
        <v>26158</v>
      </c>
      <c r="I114" s="264" t="s">
        <v>26159</v>
      </c>
      <c r="J114" s="148"/>
      <c r="K114" s="148"/>
      <c r="L114" s="148"/>
      <c r="M114" s="247"/>
      <c r="N114" s="148"/>
      <c r="O114" s="148"/>
      <c r="P114" s="148"/>
    </row>
    <row r="115" spans="1:16" ht="13.8">
      <c r="A115" s="265" t="s">
        <v>26160</v>
      </c>
      <c r="B115" s="148" t="s">
        <v>26161</v>
      </c>
      <c r="C115" s="148" t="s">
        <v>26162</v>
      </c>
      <c r="D115" s="148" t="s">
        <v>26163</v>
      </c>
      <c r="E115" s="148" t="s">
        <v>26164</v>
      </c>
      <c r="F115" s="148" t="s">
        <v>26165</v>
      </c>
      <c r="G115" s="148" t="s">
        <v>26166</v>
      </c>
      <c r="H115" s="262" t="s">
        <v>26167</v>
      </c>
      <c r="I115" s="264" t="s">
        <v>26168</v>
      </c>
      <c r="J115" s="148"/>
      <c r="K115" s="148"/>
      <c r="L115" s="148"/>
      <c r="M115" s="258"/>
      <c r="N115" s="148"/>
      <c r="O115" s="148"/>
      <c r="P115" s="148"/>
    </row>
    <row r="116" spans="1:16" ht="26.4">
      <c r="A116" s="265" t="s">
        <v>26169</v>
      </c>
      <c r="B116" s="148" t="s">
        <v>26170</v>
      </c>
      <c r="C116" s="148" t="s">
        <v>26171</v>
      </c>
      <c r="D116" s="148" t="s">
        <v>26172</v>
      </c>
      <c r="E116" s="148" t="s">
        <v>26173</v>
      </c>
      <c r="F116" s="148" t="s">
        <v>26174</v>
      </c>
      <c r="G116" s="148" t="s">
        <v>26175</v>
      </c>
      <c r="H116" s="262" t="s">
        <v>26176</v>
      </c>
      <c r="I116" s="264" t="s">
        <v>26177</v>
      </c>
      <c r="J116" s="148"/>
      <c r="K116" s="148"/>
      <c r="L116" s="148"/>
      <c r="M116" s="258"/>
      <c r="N116" s="148"/>
      <c r="O116" s="148"/>
      <c r="P116" s="148"/>
    </row>
    <row r="117" spans="1:16" ht="14.4">
      <c r="A117" s="265" t="s">
        <v>26178</v>
      </c>
      <c r="B117" s="148" t="s">
        <v>1587</v>
      </c>
      <c r="C117" s="148" t="s">
        <v>1587</v>
      </c>
      <c r="D117" s="148" t="s">
        <v>1587</v>
      </c>
      <c r="E117" s="148" t="s">
        <v>1587</v>
      </c>
      <c r="F117" s="148" t="s">
        <v>1587</v>
      </c>
      <c r="G117" s="148" t="s">
        <v>26179</v>
      </c>
      <c r="H117" s="262" t="s">
        <v>26180</v>
      </c>
      <c r="I117" s="264" t="s">
        <v>1587</v>
      </c>
      <c r="J117" s="148"/>
      <c r="K117" s="148"/>
      <c r="L117" s="148"/>
      <c r="M117" s="251"/>
      <c r="N117" s="148"/>
      <c r="O117" s="148"/>
      <c r="P117" s="148"/>
    </row>
    <row r="118" spans="1:16" ht="26.4">
      <c r="A118" s="247" t="s">
        <v>26181</v>
      </c>
      <c r="B118" s="148" t="s">
        <v>26182</v>
      </c>
      <c r="C118" s="148" t="s">
        <v>26183</v>
      </c>
      <c r="D118" s="148" t="s">
        <v>26184</v>
      </c>
      <c r="E118" s="148" t="s">
        <v>26185</v>
      </c>
      <c r="F118" s="148" t="s">
        <v>26186</v>
      </c>
      <c r="G118" s="148" t="s">
        <v>26187</v>
      </c>
      <c r="H118" s="262" t="s">
        <v>26188</v>
      </c>
      <c r="I118" s="264" t="s">
        <v>26190</v>
      </c>
      <c r="J118" s="148" t="s">
        <v>26189</v>
      </c>
      <c r="K118" s="148"/>
      <c r="L118" s="148"/>
      <c r="M118" s="251"/>
      <c r="N118" s="148"/>
      <c r="O118" s="148"/>
      <c r="P118" s="148"/>
    </row>
    <row r="119" spans="1:16" ht="39.6">
      <c r="A119" s="247" t="s">
        <v>26191</v>
      </c>
      <c r="B119" s="148" t="s">
        <v>26192</v>
      </c>
      <c r="C119" s="148" t="s">
        <v>26193</v>
      </c>
      <c r="D119" s="148" t="s">
        <v>26194</v>
      </c>
      <c r="E119" s="148" t="s">
        <v>26195</v>
      </c>
      <c r="F119" s="148" t="s">
        <v>26196</v>
      </c>
      <c r="G119" s="148" t="s">
        <v>26197</v>
      </c>
      <c r="H119" s="262" t="s">
        <v>26198</v>
      </c>
      <c r="I119" s="264" t="s">
        <v>26199</v>
      </c>
      <c r="J119" s="148" t="s">
        <v>17</v>
      </c>
      <c r="K119" s="148"/>
      <c r="L119" s="148"/>
      <c r="M119" s="251"/>
      <c r="N119" s="148"/>
      <c r="O119" s="148"/>
      <c r="P119" s="148"/>
    </row>
    <row r="120" spans="1:16" ht="26.4">
      <c r="A120" s="247" t="s">
        <v>26200</v>
      </c>
      <c r="B120" s="148" t="s">
        <v>26201</v>
      </c>
      <c r="C120" s="148" t="s">
        <v>26202</v>
      </c>
      <c r="D120" s="148" t="s">
        <v>26203</v>
      </c>
      <c r="E120" s="148" t="s">
        <v>26204</v>
      </c>
      <c r="F120" s="148" t="s">
        <v>26205</v>
      </c>
      <c r="G120" s="148" t="s">
        <v>26206</v>
      </c>
      <c r="H120" s="262" t="s">
        <v>26207</v>
      </c>
      <c r="I120" s="264" t="s">
        <v>26209</v>
      </c>
      <c r="J120" s="148" t="s">
        <v>26208</v>
      </c>
      <c r="K120" s="148"/>
      <c r="L120" s="148"/>
      <c r="M120" s="251"/>
      <c r="N120" s="148"/>
      <c r="O120" s="148"/>
      <c r="P120" s="148"/>
    </row>
    <row r="121" spans="1:16" ht="26.4">
      <c r="A121" s="247" t="s">
        <v>26210</v>
      </c>
      <c r="B121" s="148" t="s">
        <v>26211</v>
      </c>
      <c r="C121" s="148" t="s">
        <v>26212</v>
      </c>
      <c r="D121" s="148" t="s">
        <v>26213</v>
      </c>
      <c r="E121" s="148" t="s">
        <v>26214</v>
      </c>
      <c r="F121" s="148" t="s">
        <v>26215</v>
      </c>
      <c r="G121" s="148" t="s">
        <v>26216</v>
      </c>
      <c r="H121" s="262" t="s">
        <v>26217</v>
      </c>
      <c r="I121" s="264" t="s">
        <v>26219</v>
      </c>
      <c r="J121" s="148" t="s">
        <v>26218</v>
      </c>
      <c r="K121" s="148"/>
      <c r="L121" s="148"/>
      <c r="M121" s="251"/>
      <c r="N121" s="148"/>
      <c r="O121" s="148"/>
      <c r="P121" s="148"/>
    </row>
    <row r="122" spans="1:16" ht="26.4">
      <c r="A122" s="247" t="s">
        <v>26220</v>
      </c>
      <c r="B122" s="148" t="s">
        <v>26221</v>
      </c>
      <c r="C122" s="148" t="s">
        <v>26222</v>
      </c>
      <c r="D122" s="148" t="s">
        <v>26223</v>
      </c>
      <c r="E122" s="148" t="s">
        <v>26224</v>
      </c>
      <c r="F122" s="148" t="s">
        <v>26225</v>
      </c>
      <c r="G122" s="148" t="s">
        <v>26226</v>
      </c>
      <c r="H122" s="262" t="s">
        <v>26227</v>
      </c>
      <c r="I122" s="264" t="s">
        <v>26228</v>
      </c>
      <c r="J122" s="148" t="s">
        <v>17</v>
      </c>
      <c r="K122" s="148"/>
      <c r="L122" s="148"/>
      <c r="M122" s="251"/>
      <c r="N122" s="148"/>
      <c r="O122" s="148"/>
      <c r="P122" s="148"/>
    </row>
    <row r="123" spans="1:16" ht="26.4">
      <c r="A123" s="247" t="s">
        <v>26229</v>
      </c>
      <c r="B123" s="148" t="s">
        <v>26230</v>
      </c>
      <c r="C123" s="148" t="s">
        <v>26231</v>
      </c>
      <c r="D123" s="148" t="s">
        <v>26232</v>
      </c>
      <c r="E123" s="148" t="s">
        <v>26233</v>
      </c>
      <c r="F123" s="148" t="s">
        <v>26234</v>
      </c>
      <c r="G123" s="148" t="s">
        <v>26235</v>
      </c>
      <c r="H123" s="262" t="s">
        <v>26236</v>
      </c>
      <c r="I123" s="264" t="s">
        <v>26237</v>
      </c>
      <c r="J123" s="148" t="s">
        <v>26189</v>
      </c>
      <c r="K123" s="148"/>
      <c r="L123" s="148"/>
      <c r="M123" s="251"/>
      <c r="N123" s="148"/>
      <c r="O123" s="148"/>
      <c r="P123" s="148"/>
    </row>
    <row r="124" spans="1:16" ht="14.4">
      <c r="A124" s="247" t="s">
        <v>26238</v>
      </c>
      <c r="B124" s="148" t="s">
        <v>26239</v>
      </c>
      <c r="C124" s="148" t="s">
        <v>26240</v>
      </c>
      <c r="D124" s="148" t="s">
        <v>17030</v>
      </c>
      <c r="E124" s="148" t="s">
        <v>26241</v>
      </c>
      <c r="F124" s="148" t="s">
        <v>26242</v>
      </c>
      <c r="G124" s="148" t="s">
        <v>13483</v>
      </c>
      <c r="H124" s="262" t="s">
        <v>26243</v>
      </c>
      <c r="I124" s="264" t="s">
        <v>26241</v>
      </c>
      <c r="J124" s="148" t="s">
        <v>17</v>
      </c>
      <c r="K124" s="148"/>
      <c r="L124" s="148"/>
      <c r="M124" s="251"/>
      <c r="N124" s="148"/>
      <c r="O124" s="148"/>
      <c r="P124" s="148"/>
    </row>
    <row r="125" spans="1:16" ht="105.6">
      <c r="A125" s="268" t="s">
        <v>26244</v>
      </c>
      <c r="B125" s="148" t="s">
        <v>26245</v>
      </c>
      <c r="C125" s="148" t="s">
        <v>26246</v>
      </c>
      <c r="D125" s="148" t="s">
        <v>26247</v>
      </c>
      <c r="E125" s="148" t="s">
        <v>26248</v>
      </c>
      <c r="F125" s="252" t="s">
        <v>26249</v>
      </c>
      <c r="G125" s="252" t="s">
        <v>26250</v>
      </c>
      <c r="H125" s="262" t="s">
        <v>26251</v>
      </c>
      <c r="I125" s="264" t="s">
        <v>26252</v>
      </c>
      <c r="J125" s="148" t="s">
        <v>5931</v>
      </c>
      <c r="K125" s="148"/>
      <c r="L125" s="148"/>
      <c r="M125" s="258"/>
      <c r="N125" s="148"/>
      <c r="O125" s="148"/>
      <c r="P125" s="148"/>
    </row>
    <row r="126" spans="1:16" ht="26.4">
      <c r="A126" s="269" t="s">
        <v>26253</v>
      </c>
      <c r="B126" s="148"/>
      <c r="C126" s="148" t="s">
        <v>26254</v>
      </c>
      <c r="D126" s="148"/>
      <c r="E126" s="148"/>
      <c r="F126" s="252"/>
      <c r="G126" s="252"/>
      <c r="H126" s="262"/>
      <c r="J126" s="148"/>
      <c r="K126" s="148"/>
      <c r="L126" s="148"/>
      <c r="M126" s="258"/>
      <c r="N126" s="148"/>
      <c r="O126" s="148"/>
      <c r="P126" s="148"/>
    </row>
    <row r="127" spans="1:16" ht="26.4">
      <c r="A127" s="269" t="s">
        <v>26255</v>
      </c>
      <c r="B127" s="148"/>
      <c r="C127" s="148" t="s">
        <v>26256</v>
      </c>
      <c r="D127" s="148"/>
      <c r="E127" s="148"/>
      <c r="F127" s="252"/>
      <c r="G127" s="252"/>
      <c r="H127" s="262"/>
      <c r="J127" s="148"/>
      <c r="K127" s="148"/>
      <c r="L127" s="148"/>
      <c r="M127" s="258"/>
      <c r="N127" s="148"/>
      <c r="O127" s="148"/>
      <c r="P127" s="148"/>
    </row>
    <row r="128" spans="1:16" ht="26.4">
      <c r="A128" s="269" t="s">
        <v>26257</v>
      </c>
      <c r="B128" s="148"/>
      <c r="C128" s="148" t="s">
        <v>26258</v>
      </c>
      <c r="D128" s="148"/>
      <c r="E128" s="148"/>
      <c r="F128" s="252"/>
      <c r="G128" s="252"/>
      <c r="H128" s="262"/>
      <c r="J128" s="148"/>
      <c r="K128" s="148"/>
      <c r="L128" s="148"/>
      <c r="M128" s="258"/>
      <c r="N128" s="148"/>
      <c r="O128" s="148"/>
      <c r="P128" s="148"/>
    </row>
    <row r="129" spans="1:16" ht="105.6">
      <c r="A129" s="268" t="s">
        <v>26259</v>
      </c>
      <c r="B129" s="148" t="s">
        <v>26245</v>
      </c>
      <c r="C129" s="148" t="s">
        <v>26246</v>
      </c>
      <c r="D129" s="148" t="s">
        <v>26247</v>
      </c>
      <c r="E129" s="148" t="s">
        <v>26248</v>
      </c>
      <c r="F129" s="252" t="s">
        <v>26249</v>
      </c>
      <c r="G129" s="252" t="s">
        <v>26250</v>
      </c>
      <c r="H129" s="262" t="s">
        <v>26251</v>
      </c>
      <c r="I129" s="264" t="s">
        <v>26252</v>
      </c>
      <c r="J129" s="148" t="s">
        <v>5931</v>
      </c>
      <c r="K129" s="148"/>
      <c r="L129" s="148"/>
      <c r="M129" s="258"/>
      <c r="N129" s="148"/>
      <c r="O129" s="148"/>
      <c r="P129" s="148"/>
    </row>
    <row r="130" spans="1:16" ht="26.4">
      <c r="A130" s="269" t="s">
        <v>26260</v>
      </c>
      <c r="B130" s="148"/>
      <c r="C130" s="148" t="s">
        <v>26254</v>
      </c>
      <c r="D130" s="148"/>
      <c r="E130" s="148"/>
      <c r="F130" s="253"/>
      <c r="G130" s="253"/>
      <c r="H130" s="262"/>
      <c r="J130" s="148"/>
      <c r="K130" s="148"/>
      <c r="L130" s="148"/>
      <c r="M130" s="251"/>
      <c r="N130" s="148"/>
      <c r="O130" s="148"/>
      <c r="P130" s="148"/>
    </row>
    <row r="131" spans="1:16" ht="26.4">
      <c r="A131" s="269" t="s">
        <v>26261</v>
      </c>
      <c r="B131" s="148"/>
      <c r="C131" s="148" t="s">
        <v>26256</v>
      </c>
      <c r="D131" s="148"/>
      <c r="E131" s="148"/>
      <c r="F131" s="253"/>
      <c r="G131" s="253"/>
      <c r="H131" s="262"/>
      <c r="J131" s="148"/>
      <c r="K131" s="148"/>
      <c r="L131" s="148"/>
      <c r="M131" s="251"/>
      <c r="N131" s="148"/>
      <c r="O131" s="148"/>
      <c r="P131" s="148"/>
    </row>
    <row r="132" spans="1:16" ht="26.4">
      <c r="A132" s="269" t="s">
        <v>26262</v>
      </c>
      <c r="B132" s="148"/>
      <c r="C132" s="148" t="s">
        <v>26258</v>
      </c>
      <c r="D132" s="148"/>
      <c r="E132" s="148"/>
      <c r="F132" s="253"/>
      <c r="G132" s="253"/>
      <c r="H132" s="262"/>
      <c r="J132" s="148"/>
      <c r="K132" s="148"/>
      <c r="L132" s="148"/>
      <c r="M132" s="251"/>
      <c r="N132" s="148"/>
      <c r="O132" s="148"/>
      <c r="P132" s="148"/>
    </row>
    <row r="133" spans="1:16" ht="132">
      <c r="A133" s="270" t="s">
        <v>26263</v>
      </c>
      <c r="B133" s="148" t="s">
        <v>26264</v>
      </c>
      <c r="C133" s="148" t="s">
        <v>26265</v>
      </c>
      <c r="D133" s="148" t="s">
        <v>26266</v>
      </c>
      <c r="E133" s="148" t="s">
        <v>26267</v>
      </c>
      <c r="F133" s="253" t="s">
        <v>26268</v>
      </c>
      <c r="G133" s="253" t="s">
        <v>26269</v>
      </c>
      <c r="H133" s="262" t="s">
        <v>26270</v>
      </c>
      <c r="I133" s="264" t="s">
        <v>26271</v>
      </c>
      <c r="J133" s="148" t="s">
        <v>5931</v>
      </c>
      <c r="K133" s="148"/>
      <c r="L133" s="148"/>
      <c r="M133" s="251"/>
      <c r="N133" s="148"/>
      <c r="O133" s="148"/>
      <c r="P133" s="148"/>
    </row>
    <row r="134" spans="1:16" ht="132">
      <c r="A134" s="270" t="s">
        <v>26272</v>
      </c>
      <c r="B134" s="148" t="s">
        <v>26264</v>
      </c>
      <c r="C134" s="148" t="s">
        <v>26265</v>
      </c>
      <c r="D134" s="148" t="s">
        <v>26266</v>
      </c>
      <c r="E134" s="148" t="s">
        <v>26267</v>
      </c>
      <c r="F134" s="253" t="s">
        <v>26268</v>
      </c>
      <c r="G134" s="253" t="s">
        <v>26269</v>
      </c>
      <c r="H134" s="262" t="s">
        <v>26270</v>
      </c>
      <c r="I134" s="264" t="s">
        <v>26271</v>
      </c>
      <c r="J134" s="148" t="s">
        <v>5931</v>
      </c>
      <c r="K134" s="148"/>
      <c r="L134" s="148"/>
      <c r="M134" s="251"/>
      <c r="N134" s="148"/>
      <c r="O134" s="148"/>
      <c r="P134" s="148"/>
    </row>
    <row r="135" spans="1:16" ht="105.6">
      <c r="A135" s="270" t="s">
        <v>26273</v>
      </c>
      <c r="B135" s="148" t="s">
        <v>26274</v>
      </c>
      <c r="C135" s="148" t="s">
        <v>26275</v>
      </c>
      <c r="D135" s="148" t="s">
        <v>26276</v>
      </c>
      <c r="E135" s="148" t="s">
        <v>26277</v>
      </c>
      <c r="F135" s="253" t="s">
        <v>26278</v>
      </c>
      <c r="G135" s="253" t="s">
        <v>26279</v>
      </c>
      <c r="H135" s="262" t="s">
        <v>26280</v>
      </c>
      <c r="I135" s="264" t="s">
        <v>26281</v>
      </c>
      <c r="J135" s="148" t="s">
        <v>5931</v>
      </c>
      <c r="K135" s="148"/>
      <c r="L135" s="148"/>
      <c r="M135" s="251"/>
      <c r="N135" s="148"/>
      <c r="O135" s="148"/>
      <c r="P135" s="148"/>
    </row>
    <row r="136" spans="1:16" ht="105.6">
      <c r="A136" s="270" t="s">
        <v>26282</v>
      </c>
      <c r="B136" s="148" t="s">
        <v>26274</v>
      </c>
      <c r="C136" s="148" t="s">
        <v>26275</v>
      </c>
      <c r="D136" s="148" t="s">
        <v>26276</v>
      </c>
      <c r="E136" s="148" t="s">
        <v>26277</v>
      </c>
      <c r="F136" s="253" t="s">
        <v>26278</v>
      </c>
      <c r="G136" s="253" t="s">
        <v>26279</v>
      </c>
      <c r="H136" s="262" t="s">
        <v>26280</v>
      </c>
      <c r="I136" s="264" t="s">
        <v>26281</v>
      </c>
      <c r="J136" s="148" t="s">
        <v>5931</v>
      </c>
      <c r="K136" s="148"/>
      <c r="L136" s="148"/>
      <c r="M136" s="251"/>
      <c r="N136" s="148"/>
      <c r="O136" s="148"/>
      <c r="P136" s="148"/>
    </row>
    <row r="137" spans="1:16" ht="132">
      <c r="A137" s="270" t="s">
        <v>26283</v>
      </c>
      <c r="B137" s="148" t="s">
        <v>26284</v>
      </c>
      <c r="C137" s="148" t="s">
        <v>26285</v>
      </c>
      <c r="D137" s="148" t="s">
        <v>26286</v>
      </c>
      <c r="E137" s="148" t="s">
        <v>26287</v>
      </c>
      <c r="F137" s="253" t="s">
        <v>26288</v>
      </c>
      <c r="G137" s="253" t="s">
        <v>26289</v>
      </c>
      <c r="H137" s="262" t="s">
        <v>26290</v>
      </c>
      <c r="I137" s="264" t="s">
        <v>26291</v>
      </c>
      <c r="J137" s="148" t="s">
        <v>5931</v>
      </c>
      <c r="K137" s="148"/>
      <c r="L137" s="148"/>
      <c r="M137" s="251"/>
      <c r="N137" s="148"/>
      <c r="O137" s="148"/>
      <c r="P137" s="148"/>
    </row>
    <row r="138" spans="1:16" ht="132">
      <c r="A138" s="270" t="s">
        <v>26292</v>
      </c>
      <c r="B138" s="148" t="s">
        <v>26284</v>
      </c>
      <c r="C138" s="148" t="s">
        <v>26293</v>
      </c>
      <c r="D138" s="148" t="s">
        <v>26286</v>
      </c>
      <c r="E138" s="148" t="s">
        <v>26287</v>
      </c>
      <c r="F138" s="253" t="s">
        <v>26294</v>
      </c>
      <c r="G138" s="253" t="s">
        <v>26289</v>
      </c>
      <c r="H138" s="262" t="s">
        <v>26295</v>
      </c>
      <c r="I138" s="264" t="s">
        <v>26291</v>
      </c>
      <c r="J138" s="148" t="s">
        <v>5931</v>
      </c>
      <c r="K138" s="148"/>
      <c r="L138" s="148"/>
      <c r="M138" s="251"/>
      <c r="N138" s="148"/>
      <c r="O138" s="148"/>
      <c r="P138" s="148"/>
    </row>
    <row r="139" spans="1:16" ht="52.8">
      <c r="A139" s="270" t="s">
        <v>26296</v>
      </c>
      <c r="B139" s="148" t="s">
        <v>26297</v>
      </c>
      <c r="C139" s="148" t="s">
        <v>26298</v>
      </c>
      <c r="D139" s="148" t="s">
        <v>26299</v>
      </c>
      <c r="E139" s="148" t="s">
        <v>26300</v>
      </c>
      <c r="F139" s="253" t="s">
        <v>26301</v>
      </c>
      <c r="G139" s="253" t="s">
        <v>26302</v>
      </c>
      <c r="H139" s="262" t="s">
        <v>26303</v>
      </c>
      <c r="I139" s="264" t="s">
        <v>26304</v>
      </c>
      <c r="J139" s="148" t="s">
        <v>5931</v>
      </c>
      <c r="K139" s="148"/>
      <c r="L139" s="148"/>
      <c r="M139" s="251"/>
      <c r="N139" s="148"/>
      <c r="O139" s="148"/>
      <c r="P139" s="148"/>
    </row>
    <row r="140" spans="1:16" ht="52.8">
      <c r="A140" s="270" t="s">
        <v>26305</v>
      </c>
      <c r="B140" s="148" t="s">
        <v>26297</v>
      </c>
      <c r="C140" s="148" t="s">
        <v>26298</v>
      </c>
      <c r="D140" s="148" t="s">
        <v>26299</v>
      </c>
      <c r="E140" s="148" t="s">
        <v>26300</v>
      </c>
      <c r="F140" s="253" t="s">
        <v>26301</v>
      </c>
      <c r="G140" s="253" t="s">
        <v>26302</v>
      </c>
      <c r="H140" s="262" t="s">
        <v>26303</v>
      </c>
      <c r="I140" s="264" t="s">
        <v>26304</v>
      </c>
      <c r="J140" s="148" t="s">
        <v>5931</v>
      </c>
      <c r="K140" s="148"/>
      <c r="L140" s="148"/>
      <c r="M140" s="251"/>
      <c r="N140" s="148"/>
      <c r="O140" s="148"/>
      <c r="P140" s="148"/>
    </row>
    <row r="141" spans="1:16" ht="158.4">
      <c r="A141" s="268" t="s">
        <v>26306</v>
      </c>
      <c r="B141" s="148" t="s">
        <v>26307</v>
      </c>
      <c r="C141" s="148" t="s">
        <v>26308</v>
      </c>
      <c r="D141" s="148" t="s">
        <v>26309</v>
      </c>
      <c r="E141" s="148" t="s">
        <v>26310</v>
      </c>
      <c r="F141" s="252" t="s">
        <v>26311</v>
      </c>
      <c r="G141" s="252" t="s">
        <v>26312</v>
      </c>
      <c r="H141" s="262" t="s">
        <v>26313</v>
      </c>
      <c r="I141" s="264" t="s">
        <v>26314</v>
      </c>
      <c r="J141" s="148" t="s">
        <v>4990</v>
      </c>
      <c r="K141" s="148"/>
      <c r="L141" s="148"/>
      <c r="M141" s="258"/>
      <c r="N141" s="148"/>
      <c r="O141" s="148"/>
      <c r="P141" s="148"/>
    </row>
    <row r="142" spans="1:16" ht="158.4">
      <c r="A142" s="268" t="s">
        <v>26315</v>
      </c>
      <c r="B142" s="148" t="s">
        <v>26307</v>
      </c>
      <c r="C142" s="148" t="s">
        <v>26308</v>
      </c>
      <c r="D142" s="148" t="s">
        <v>26309</v>
      </c>
      <c r="E142" s="148" t="s">
        <v>26310</v>
      </c>
      <c r="F142" s="252" t="s">
        <v>26311</v>
      </c>
      <c r="G142" s="252" t="s">
        <v>26316</v>
      </c>
      <c r="H142" s="262" t="s">
        <v>26313</v>
      </c>
      <c r="I142" s="264" t="s">
        <v>26314</v>
      </c>
      <c r="J142" s="148" t="s">
        <v>4990</v>
      </c>
      <c r="K142" s="148"/>
      <c r="L142" s="148"/>
      <c r="M142" s="258"/>
      <c r="N142" s="148"/>
      <c r="O142" s="148"/>
      <c r="P142" s="148"/>
    </row>
    <row r="143" spans="1:16" ht="79.2">
      <c r="A143" s="270" t="s">
        <v>26317</v>
      </c>
      <c r="B143" s="148" t="s">
        <v>26318</v>
      </c>
      <c r="C143" s="148" t="s">
        <v>26319</v>
      </c>
      <c r="D143" s="148" t="s">
        <v>26320</v>
      </c>
      <c r="E143" s="148" t="s">
        <v>26321</v>
      </c>
      <c r="F143" s="253" t="s">
        <v>26322</v>
      </c>
      <c r="G143" s="253" t="s">
        <v>26323</v>
      </c>
      <c r="H143" s="262" t="s">
        <v>26324</v>
      </c>
      <c r="I143" s="264" t="s">
        <v>26325</v>
      </c>
      <c r="J143" s="148" t="s">
        <v>5931</v>
      </c>
      <c r="K143" s="148"/>
      <c r="L143" s="148"/>
      <c r="M143" s="251"/>
      <c r="N143" s="148"/>
      <c r="O143" s="148"/>
      <c r="P143" s="148"/>
    </row>
    <row r="144" spans="1:16" ht="79.2">
      <c r="A144" s="270" t="s">
        <v>26326</v>
      </c>
      <c r="B144" s="148" t="s">
        <v>26318</v>
      </c>
      <c r="C144" s="148" t="s">
        <v>26319</v>
      </c>
      <c r="D144" s="148" t="s">
        <v>26320</v>
      </c>
      <c r="E144" s="148" t="s">
        <v>26321</v>
      </c>
      <c r="F144" s="253" t="s">
        <v>26322</v>
      </c>
      <c r="G144" s="253" t="s">
        <v>26323</v>
      </c>
      <c r="H144" s="262" t="s">
        <v>26324</v>
      </c>
      <c r="I144" s="264" t="s">
        <v>26325</v>
      </c>
      <c r="J144" s="148" t="s">
        <v>5931</v>
      </c>
      <c r="K144" s="148"/>
      <c r="L144" s="148"/>
      <c r="M144" s="251"/>
      <c r="N144" s="148"/>
      <c r="O144" s="148"/>
      <c r="P144" s="148"/>
    </row>
    <row r="145" spans="1:16" ht="211.2">
      <c r="A145" s="270" t="s">
        <v>26327</v>
      </c>
      <c r="B145" s="148" t="s">
        <v>26328</v>
      </c>
      <c r="C145" s="148" t="s">
        <v>26329</v>
      </c>
      <c r="D145" s="148" t="s">
        <v>26330</v>
      </c>
      <c r="E145" s="148" t="s">
        <v>26331</v>
      </c>
      <c r="F145" s="253" t="s">
        <v>26332</v>
      </c>
      <c r="G145" s="253" t="s">
        <v>26333</v>
      </c>
      <c r="H145" s="262" t="s">
        <v>26334</v>
      </c>
      <c r="I145" s="264" t="s">
        <v>26335</v>
      </c>
      <c r="J145" s="148" t="s">
        <v>4990</v>
      </c>
      <c r="K145" s="148"/>
      <c r="L145" s="148"/>
      <c r="M145" s="251"/>
      <c r="N145" s="148"/>
      <c r="O145" s="148"/>
      <c r="P145" s="148"/>
    </row>
    <row r="146" spans="1:16" ht="211.2">
      <c r="A146" s="270" t="s">
        <v>26336</v>
      </c>
      <c r="B146" s="148" t="s">
        <v>26328</v>
      </c>
      <c r="C146" s="148" t="s">
        <v>26329</v>
      </c>
      <c r="D146" s="148" t="s">
        <v>26330</v>
      </c>
      <c r="E146" s="148" t="s">
        <v>26337</v>
      </c>
      <c r="F146" s="253" t="s">
        <v>26332</v>
      </c>
      <c r="G146" s="253" t="s">
        <v>26333</v>
      </c>
      <c r="H146" s="262" t="s">
        <v>26334</v>
      </c>
      <c r="I146" s="264" t="s">
        <v>26335</v>
      </c>
      <c r="J146" s="148" t="s">
        <v>4990</v>
      </c>
      <c r="K146" s="148"/>
      <c r="L146" s="148"/>
      <c r="M146" s="251"/>
      <c r="N146" s="148"/>
      <c r="O146" s="148"/>
      <c r="P146" s="148"/>
    </row>
    <row r="147" spans="1:16" ht="79.2">
      <c r="A147" s="270" t="s">
        <v>26338</v>
      </c>
      <c r="B147" s="148" t="s">
        <v>26339</v>
      </c>
      <c r="C147" s="148" t="s">
        <v>26340</v>
      </c>
      <c r="D147" s="148" t="s">
        <v>26341</v>
      </c>
      <c r="E147" s="148" t="s">
        <v>26342</v>
      </c>
      <c r="F147" s="253" t="s">
        <v>26343</v>
      </c>
      <c r="G147" s="253" t="s">
        <v>26344</v>
      </c>
      <c r="H147" s="262" t="s">
        <v>26345</v>
      </c>
      <c r="I147" s="264" t="s">
        <v>26346</v>
      </c>
      <c r="J147" s="148" t="s">
        <v>4990</v>
      </c>
      <c r="K147" s="148"/>
      <c r="L147" s="148"/>
      <c r="M147" s="251"/>
      <c r="N147" s="148"/>
      <c r="O147" s="148"/>
      <c r="P147" s="148"/>
    </row>
    <row r="148" spans="1:16" ht="79.2">
      <c r="A148" s="270" t="s">
        <v>26347</v>
      </c>
      <c r="B148" s="148" t="s">
        <v>26339</v>
      </c>
      <c r="C148" s="148" t="s">
        <v>26340</v>
      </c>
      <c r="D148" s="148" t="s">
        <v>26341</v>
      </c>
      <c r="E148" s="148" t="s">
        <v>26342</v>
      </c>
      <c r="F148" s="253" t="s">
        <v>26343</v>
      </c>
      <c r="G148" s="253" t="s">
        <v>26344</v>
      </c>
      <c r="H148" s="262" t="s">
        <v>26348</v>
      </c>
      <c r="I148" s="264" t="s">
        <v>26346</v>
      </c>
      <c r="J148" s="148" t="s">
        <v>4990</v>
      </c>
      <c r="K148" s="148"/>
      <c r="L148" s="148"/>
      <c r="M148" s="251"/>
      <c r="N148" s="148"/>
      <c r="O148" s="148"/>
      <c r="P148" s="148"/>
    </row>
    <row r="149" spans="1:16" ht="92.4">
      <c r="A149" s="270" t="s">
        <v>26349</v>
      </c>
      <c r="B149" s="148" t="s">
        <v>26350</v>
      </c>
      <c r="C149" s="148" t="s">
        <v>26351</v>
      </c>
      <c r="D149" s="148" t="s">
        <v>26352</v>
      </c>
      <c r="E149" s="148" t="s">
        <v>26353</v>
      </c>
      <c r="F149" s="253" t="s">
        <v>26354</v>
      </c>
      <c r="G149" s="253" t="s">
        <v>26355</v>
      </c>
      <c r="H149" s="262" t="s">
        <v>26356</v>
      </c>
      <c r="I149" s="264" t="s">
        <v>26357</v>
      </c>
      <c r="J149" s="148" t="s">
        <v>4990</v>
      </c>
      <c r="K149" s="148"/>
      <c r="L149" s="148"/>
      <c r="M149" s="251"/>
      <c r="N149" s="148"/>
      <c r="O149" s="148"/>
      <c r="P149" s="148"/>
    </row>
    <row r="150" spans="1:16" ht="92.4">
      <c r="A150" s="270" t="s">
        <v>26358</v>
      </c>
      <c r="B150" s="148" t="s">
        <v>26350</v>
      </c>
      <c r="C150" s="148" t="s">
        <v>26359</v>
      </c>
      <c r="D150" s="148" t="s">
        <v>26360</v>
      </c>
      <c r="E150" s="148" t="s">
        <v>26353</v>
      </c>
      <c r="F150" s="253" t="s">
        <v>26361</v>
      </c>
      <c r="G150" s="253" t="s">
        <v>26355</v>
      </c>
      <c r="H150" s="262" t="s">
        <v>26362</v>
      </c>
      <c r="I150" s="264" t="s">
        <v>26357</v>
      </c>
      <c r="J150" s="148" t="s">
        <v>4990</v>
      </c>
      <c r="K150" s="148"/>
      <c r="L150" s="148"/>
      <c r="M150" s="251"/>
      <c r="N150" s="148"/>
      <c r="O150" s="148"/>
      <c r="P150" s="148"/>
    </row>
    <row r="151" spans="1:16" ht="145.19999999999999">
      <c r="A151" s="268" t="s">
        <v>26363</v>
      </c>
      <c r="B151" s="148" t="s">
        <v>26364</v>
      </c>
      <c r="C151" s="148" t="s">
        <v>26365</v>
      </c>
      <c r="D151" s="148" t="s">
        <v>26366</v>
      </c>
      <c r="E151" s="148" t="s">
        <v>26367</v>
      </c>
      <c r="F151" s="252" t="s">
        <v>26368</v>
      </c>
      <c r="G151" s="252" t="s">
        <v>26369</v>
      </c>
      <c r="H151" s="262" t="s">
        <v>26370</v>
      </c>
      <c r="I151" s="264" t="s">
        <v>26371</v>
      </c>
      <c r="J151" s="148" t="s">
        <v>5931</v>
      </c>
      <c r="K151" s="148"/>
      <c r="L151" s="148"/>
      <c r="M151" s="258"/>
      <c r="N151" s="148"/>
      <c r="O151" s="148"/>
      <c r="P151" s="148"/>
    </row>
    <row r="152" spans="1:16" ht="145.19999999999999">
      <c r="A152" s="268" t="s">
        <v>26372</v>
      </c>
      <c r="B152" s="148" t="s">
        <v>26364</v>
      </c>
      <c r="C152" s="148" t="s">
        <v>26365</v>
      </c>
      <c r="D152" s="148" t="s">
        <v>26366</v>
      </c>
      <c r="E152" s="148" t="s">
        <v>26367</v>
      </c>
      <c r="F152" s="252" t="s">
        <v>26368</v>
      </c>
      <c r="G152" s="252" t="s">
        <v>26369</v>
      </c>
      <c r="H152" s="262" t="s">
        <v>26370</v>
      </c>
      <c r="I152" s="264" t="s">
        <v>26371</v>
      </c>
      <c r="J152" s="148" t="s">
        <v>5931</v>
      </c>
      <c r="K152" s="148"/>
      <c r="L152" s="148"/>
      <c r="M152" s="258"/>
      <c r="N152" s="148"/>
      <c r="O152" s="148"/>
      <c r="P152" s="148"/>
    </row>
    <row r="153" spans="1:16" ht="92.4">
      <c r="A153" s="270" t="s">
        <v>26373</v>
      </c>
      <c r="B153" s="148" t="s">
        <v>26374</v>
      </c>
      <c r="C153" s="148" t="s">
        <v>26375</v>
      </c>
      <c r="D153" s="148" t="s">
        <v>26376</v>
      </c>
      <c r="E153" s="148" t="s">
        <v>26377</v>
      </c>
      <c r="F153" s="253" t="s">
        <v>26378</v>
      </c>
      <c r="G153" s="253" t="s">
        <v>26379</v>
      </c>
      <c r="H153" s="262" t="s">
        <v>26380</v>
      </c>
      <c r="I153" s="264" t="s">
        <v>26381</v>
      </c>
      <c r="J153" s="148" t="s">
        <v>4990</v>
      </c>
      <c r="K153" s="148"/>
      <c r="L153" s="148"/>
      <c r="M153" s="251"/>
      <c r="N153" s="148"/>
      <c r="O153" s="148"/>
      <c r="P153" s="148"/>
    </row>
    <row r="154" spans="1:16" ht="92.4">
      <c r="A154" s="270" t="s">
        <v>26382</v>
      </c>
      <c r="B154" s="148" t="s">
        <v>26374</v>
      </c>
      <c r="C154" s="148" t="s">
        <v>26383</v>
      </c>
      <c r="D154" s="148" t="s">
        <v>26376</v>
      </c>
      <c r="E154" s="148" t="s">
        <v>26377</v>
      </c>
      <c r="F154" s="253" t="s">
        <v>26384</v>
      </c>
      <c r="G154" s="253" t="s">
        <v>26379</v>
      </c>
      <c r="H154" s="262" t="s">
        <v>26385</v>
      </c>
      <c r="I154" s="264" t="s">
        <v>26381</v>
      </c>
      <c r="J154" s="148" t="s">
        <v>4990</v>
      </c>
      <c r="K154" s="148"/>
      <c r="L154" s="148"/>
      <c r="M154" s="251"/>
      <c r="N154" s="148"/>
      <c r="O154" s="148"/>
      <c r="P154" s="148"/>
    </row>
    <row r="155" spans="1:16" ht="224.4">
      <c r="A155" s="270" t="s">
        <v>26386</v>
      </c>
      <c r="B155" s="148" t="s">
        <v>26387</v>
      </c>
      <c r="C155" s="148" t="s">
        <v>26388</v>
      </c>
      <c r="D155" s="148" t="s">
        <v>26389</v>
      </c>
      <c r="E155" s="148" t="s">
        <v>26390</v>
      </c>
      <c r="F155" s="253" t="s">
        <v>26391</v>
      </c>
      <c r="G155" s="253" t="s">
        <v>26392</v>
      </c>
      <c r="H155" s="262" t="s">
        <v>26393</v>
      </c>
      <c r="I155" s="264" t="s">
        <v>26394</v>
      </c>
      <c r="J155" s="148" t="s">
        <v>5931</v>
      </c>
      <c r="K155" s="148"/>
      <c r="L155" s="148"/>
      <c r="M155" s="251"/>
      <c r="N155" s="148"/>
      <c r="O155" s="148"/>
      <c r="P155" s="148"/>
    </row>
    <row r="156" spans="1:16" ht="224.4">
      <c r="A156" s="270" t="s">
        <v>26395</v>
      </c>
      <c r="B156" s="148" t="s">
        <v>26387</v>
      </c>
      <c r="C156" s="148" t="s">
        <v>26396</v>
      </c>
      <c r="D156" s="148" t="s">
        <v>26389</v>
      </c>
      <c r="E156" s="148" t="s">
        <v>26390</v>
      </c>
      <c r="F156" s="253" t="s">
        <v>26391</v>
      </c>
      <c r="G156" s="253" t="s">
        <v>26392</v>
      </c>
      <c r="H156" s="262" t="s">
        <v>26393</v>
      </c>
      <c r="I156" s="264" t="s">
        <v>26394</v>
      </c>
      <c r="J156" s="148" t="s">
        <v>5931</v>
      </c>
      <c r="K156" s="148"/>
      <c r="L156" s="148"/>
      <c r="M156" s="251"/>
      <c r="N156" s="148"/>
      <c r="O156" s="148"/>
      <c r="P156" s="148"/>
    </row>
    <row r="157" spans="1:16" ht="184.8">
      <c r="A157" s="270" t="s">
        <v>26397</v>
      </c>
      <c r="B157" s="148" t="s">
        <v>26398</v>
      </c>
      <c r="C157" s="148" t="s">
        <v>26399</v>
      </c>
      <c r="D157" s="148" t="s">
        <v>26400</v>
      </c>
      <c r="E157" s="148" t="s">
        <v>26401</v>
      </c>
      <c r="F157" s="253" t="s">
        <v>26402</v>
      </c>
      <c r="G157" s="253" t="s">
        <v>26403</v>
      </c>
      <c r="H157" s="262" t="s">
        <v>26404</v>
      </c>
      <c r="I157" s="264" t="s">
        <v>26405</v>
      </c>
      <c r="J157" s="148" t="s">
        <v>5931</v>
      </c>
      <c r="K157" s="148"/>
      <c r="L157" s="148"/>
      <c r="M157" s="251"/>
      <c r="N157" s="148"/>
      <c r="O157" s="148"/>
      <c r="P157" s="148"/>
    </row>
    <row r="158" spans="1:16" ht="184.8">
      <c r="A158" s="270" t="s">
        <v>26406</v>
      </c>
      <c r="B158" s="148" t="s">
        <v>26398</v>
      </c>
      <c r="C158" s="148" t="s">
        <v>26407</v>
      </c>
      <c r="D158" s="148" t="s">
        <v>26400</v>
      </c>
      <c r="E158" s="148" t="s">
        <v>26401</v>
      </c>
      <c r="F158" s="253" t="s">
        <v>26402</v>
      </c>
      <c r="G158" s="253" t="s">
        <v>26403</v>
      </c>
      <c r="H158" s="262" t="s">
        <v>26404</v>
      </c>
      <c r="I158" s="264" t="s">
        <v>26405</v>
      </c>
      <c r="J158" s="148" t="s">
        <v>5931</v>
      </c>
      <c r="K158" s="148"/>
      <c r="L158" s="148"/>
      <c r="M158" s="251"/>
      <c r="N158" s="148"/>
      <c r="O158" s="148"/>
      <c r="P158" s="148"/>
    </row>
    <row r="159" spans="1:16" ht="105.6">
      <c r="A159" s="270" t="s">
        <v>26408</v>
      </c>
      <c r="B159" s="148" t="s">
        <v>26409</v>
      </c>
      <c r="C159" s="148" t="s">
        <v>26410</v>
      </c>
      <c r="D159" s="148" t="s">
        <v>26411</v>
      </c>
      <c r="E159" s="148" t="s">
        <v>26412</v>
      </c>
      <c r="F159" s="253" t="s">
        <v>26413</v>
      </c>
      <c r="G159" s="253" t="s">
        <v>26414</v>
      </c>
      <c r="H159" s="262" t="s">
        <v>26415</v>
      </c>
      <c r="I159" s="264" t="s">
        <v>26416</v>
      </c>
      <c r="J159" s="148" t="s">
        <v>4990</v>
      </c>
      <c r="K159" s="148"/>
      <c r="L159" s="148"/>
      <c r="M159" s="251"/>
      <c r="N159" s="148"/>
      <c r="O159" s="148"/>
      <c r="P159" s="148"/>
    </row>
    <row r="160" spans="1:16" ht="105.6">
      <c r="A160" s="270" t="s">
        <v>26417</v>
      </c>
      <c r="B160" s="148" t="s">
        <v>26409</v>
      </c>
      <c r="C160" s="148" t="s">
        <v>26410</v>
      </c>
      <c r="D160" s="148" t="s">
        <v>26411</v>
      </c>
      <c r="E160" s="148" t="s">
        <v>26412</v>
      </c>
      <c r="F160" s="253" t="s">
        <v>26413</v>
      </c>
      <c r="G160" s="253" t="s">
        <v>26414</v>
      </c>
      <c r="H160" s="262" t="s">
        <v>26415</v>
      </c>
      <c r="I160" s="264" t="s">
        <v>26416</v>
      </c>
      <c r="J160" s="148" t="s">
        <v>4990</v>
      </c>
      <c r="K160" s="148"/>
      <c r="L160" s="148"/>
      <c r="M160" s="251"/>
      <c r="N160" s="148"/>
      <c r="O160" s="148"/>
      <c r="P160" s="148"/>
    </row>
    <row r="161" spans="1:16" ht="132">
      <c r="A161" s="268" t="s">
        <v>26418</v>
      </c>
      <c r="B161" s="148" t="s">
        <v>26419</v>
      </c>
      <c r="C161" s="148" t="s">
        <v>26420</v>
      </c>
      <c r="D161" s="148" t="s">
        <v>26421</v>
      </c>
      <c r="E161" s="148" t="s">
        <v>26422</v>
      </c>
      <c r="F161" s="252" t="s">
        <v>26423</v>
      </c>
      <c r="G161" s="252" t="s">
        <v>26424</v>
      </c>
      <c r="H161" s="262" t="s">
        <v>26425</v>
      </c>
      <c r="I161" s="264" t="s">
        <v>26426</v>
      </c>
      <c r="J161" s="148" t="s">
        <v>5931</v>
      </c>
      <c r="K161" s="148"/>
      <c r="L161" s="148"/>
      <c r="M161" s="258"/>
      <c r="N161" s="148"/>
      <c r="O161" s="148"/>
      <c r="P161" s="148"/>
    </row>
    <row r="162" spans="1:16" ht="132">
      <c r="A162" s="268" t="s">
        <v>26427</v>
      </c>
      <c r="B162" s="148" t="s">
        <v>26419</v>
      </c>
      <c r="C162" s="148" t="s">
        <v>26428</v>
      </c>
      <c r="D162" s="148" t="s">
        <v>26421</v>
      </c>
      <c r="E162" s="148" t="s">
        <v>26422</v>
      </c>
      <c r="F162" s="252" t="s">
        <v>26429</v>
      </c>
      <c r="G162" s="252" t="s">
        <v>26424</v>
      </c>
      <c r="H162" s="262" t="s">
        <v>26425</v>
      </c>
      <c r="I162" s="264" t="s">
        <v>26426</v>
      </c>
      <c r="J162" s="148" t="s">
        <v>5931</v>
      </c>
      <c r="K162" s="148"/>
      <c r="L162" s="148"/>
      <c r="M162" s="258"/>
      <c r="N162" s="148"/>
      <c r="O162" s="148"/>
      <c r="P162" s="148"/>
    </row>
    <row r="163" spans="1:16" ht="132">
      <c r="A163" s="270" t="s">
        <v>26430</v>
      </c>
      <c r="B163" s="148" t="s">
        <v>26431</v>
      </c>
      <c r="C163" s="148" t="s">
        <v>26432</v>
      </c>
      <c r="D163" s="148" t="s">
        <v>26433</v>
      </c>
      <c r="E163" s="148" t="s">
        <v>26434</v>
      </c>
      <c r="F163" s="253" t="s">
        <v>26435</v>
      </c>
      <c r="G163" s="253" t="s">
        <v>26436</v>
      </c>
      <c r="H163" s="262" t="s">
        <v>26437</v>
      </c>
      <c r="I163" s="264" t="s">
        <v>26438</v>
      </c>
      <c r="J163" s="148" t="s">
        <v>5931</v>
      </c>
      <c r="K163" s="148"/>
      <c r="L163" s="148"/>
      <c r="M163" s="251"/>
      <c r="N163" s="148"/>
      <c r="O163" s="148"/>
      <c r="P163" s="148"/>
    </row>
    <row r="164" spans="1:16" ht="132">
      <c r="A164" s="270" t="s">
        <v>26439</v>
      </c>
      <c r="B164" s="148" t="s">
        <v>26431</v>
      </c>
      <c r="C164" s="148" t="s">
        <v>26432</v>
      </c>
      <c r="D164" s="148" t="s">
        <v>26433</v>
      </c>
      <c r="E164" s="148" t="s">
        <v>26434</v>
      </c>
      <c r="F164" s="253" t="s">
        <v>26435</v>
      </c>
      <c r="G164" s="253" t="s">
        <v>26436</v>
      </c>
      <c r="H164" s="262" t="s">
        <v>26437</v>
      </c>
      <c r="I164" s="264" t="s">
        <v>26438</v>
      </c>
      <c r="J164" s="148" t="s">
        <v>5931</v>
      </c>
      <c r="K164" s="148"/>
      <c r="L164" s="148"/>
      <c r="M164" s="251"/>
      <c r="N164" s="148"/>
      <c r="O164" s="148"/>
      <c r="P164" s="148"/>
    </row>
    <row r="165" spans="1:16" ht="158.4">
      <c r="A165" s="270" t="s">
        <v>26440</v>
      </c>
      <c r="B165" s="148" t="s">
        <v>26441</v>
      </c>
      <c r="C165" s="148" t="s">
        <v>26442</v>
      </c>
      <c r="D165" s="148" t="s">
        <v>26443</v>
      </c>
      <c r="E165" s="148" t="s">
        <v>26444</v>
      </c>
      <c r="F165" s="253" t="s">
        <v>26445</v>
      </c>
      <c r="G165" s="253" t="s">
        <v>26446</v>
      </c>
      <c r="H165" s="262" t="s">
        <v>26447</v>
      </c>
      <c r="I165" s="264" t="s">
        <v>26448</v>
      </c>
      <c r="J165" s="148" t="s">
        <v>5931</v>
      </c>
      <c r="K165" s="148"/>
      <c r="L165" s="148"/>
      <c r="M165" s="251"/>
      <c r="N165" s="148"/>
      <c r="O165" s="148"/>
      <c r="P165" s="148"/>
    </row>
    <row r="166" spans="1:16" ht="158.4">
      <c r="A166" s="270" t="s">
        <v>26449</v>
      </c>
      <c r="B166" s="148" t="s">
        <v>26441</v>
      </c>
      <c r="C166" s="148" t="s">
        <v>26442</v>
      </c>
      <c r="D166" s="148" t="s">
        <v>26443</v>
      </c>
      <c r="E166" s="148" t="s">
        <v>26444</v>
      </c>
      <c r="F166" s="253" t="s">
        <v>26445</v>
      </c>
      <c r="G166" s="253" t="s">
        <v>26446</v>
      </c>
      <c r="H166" s="262" t="s">
        <v>26447</v>
      </c>
      <c r="I166" s="264" t="s">
        <v>26448</v>
      </c>
      <c r="J166" s="148" t="s">
        <v>5931</v>
      </c>
      <c r="K166" s="148"/>
      <c r="L166" s="148"/>
      <c r="M166" s="251"/>
      <c r="N166" s="148"/>
      <c r="O166" s="148"/>
      <c r="P166" s="148"/>
    </row>
    <row r="167" spans="1:16" ht="198">
      <c r="A167" s="270" t="s">
        <v>26450</v>
      </c>
      <c r="B167" s="148" t="s">
        <v>26451</v>
      </c>
      <c r="C167" s="148" t="s">
        <v>26452</v>
      </c>
      <c r="D167" s="148" t="s">
        <v>26453</v>
      </c>
      <c r="E167" s="148" t="s">
        <v>26454</v>
      </c>
      <c r="F167" s="253" t="s">
        <v>26455</v>
      </c>
      <c r="G167" s="253" t="s">
        <v>26456</v>
      </c>
      <c r="H167" s="262" t="s">
        <v>26457</v>
      </c>
      <c r="I167" s="264" t="s">
        <v>26458</v>
      </c>
      <c r="J167" s="148" t="s">
        <v>5931</v>
      </c>
      <c r="K167" s="148"/>
      <c r="L167" s="148"/>
      <c r="M167" s="251"/>
      <c r="N167" s="148"/>
      <c r="O167" s="148"/>
      <c r="P167" s="148"/>
    </row>
    <row r="168" spans="1:16" ht="198">
      <c r="A168" s="270" t="s">
        <v>26459</v>
      </c>
      <c r="B168" s="148" t="s">
        <v>26451</v>
      </c>
      <c r="C168" s="148" t="s">
        <v>26452</v>
      </c>
      <c r="D168" s="148" t="s">
        <v>26453</v>
      </c>
      <c r="E168" s="148" t="s">
        <v>26454</v>
      </c>
      <c r="F168" s="253" t="s">
        <v>26455</v>
      </c>
      <c r="G168" s="253" t="s">
        <v>26456</v>
      </c>
      <c r="H168" s="262" t="s">
        <v>26460</v>
      </c>
      <c r="I168" s="264" t="s">
        <v>26458</v>
      </c>
      <c r="J168" s="148" t="s">
        <v>5931</v>
      </c>
      <c r="K168" s="148"/>
      <c r="L168" s="148"/>
      <c r="M168" s="251"/>
      <c r="N168" s="148"/>
      <c r="O168" s="148"/>
      <c r="P168" s="148"/>
    </row>
    <row r="169" spans="1:16" ht="171.6">
      <c r="A169" s="270" t="s">
        <v>26461</v>
      </c>
      <c r="B169" s="148" t="s">
        <v>26462</v>
      </c>
      <c r="C169" s="148" t="s">
        <v>26463</v>
      </c>
      <c r="D169" s="148" t="s">
        <v>26464</v>
      </c>
      <c r="E169" s="148" t="s">
        <v>26465</v>
      </c>
      <c r="F169" s="253" t="s">
        <v>26466</v>
      </c>
      <c r="G169" s="253" t="s">
        <v>26467</v>
      </c>
      <c r="H169" s="262" t="s">
        <v>26468</v>
      </c>
      <c r="I169" s="264" t="s">
        <v>26469</v>
      </c>
      <c r="J169" s="148" t="s">
        <v>5931</v>
      </c>
      <c r="K169" s="148"/>
      <c r="L169" s="148"/>
      <c r="M169" s="251"/>
      <c r="N169" s="148"/>
      <c r="O169" s="148"/>
      <c r="P169" s="148"/>
    </row>
    <row r="170" spans="1:16" ht="171.6">
      <c r="A170" s="270" t="s">
        <v>26470</v>
      </c>
      <c r="B170" s="148" t="s">
        <v>26462</v>
      </c>
      <c r="C170" s="148" t="s">
        <v>26463</v>
      </c>
      <c r="D170" s="148" t="s">
        <v>26464</v>
      </c>
      <c r="E170" s="148" t="s">
        <v>26465</v>
      </c>
      <c r="F170" s="253" t="s">
        <v>26466</v>
      </c>
      <c r="G170" s="253" t="s">
        <v>26467</v>
      </c>
      <c r="H170" s="262" t="s">
        <v>26468</v>
      </c>
      <c r="I170" s="264" t="s">
        <v>26469</v>
      </c>
      <c r="J170" s="148" t="s">
        <v>5931</v>
      </c>
      <c r="K170" s="148"/>
      <c r="L170" s="148"/>
      <c r="M170" s="251"/>
      <c r="N170" s="148"/>
      <c r="O170" s="148"/>
      <c r="P170" s="148"/>
    </row>
    <row r="171" spans="1:16" ht="105.6">
      <c r="A171" s="268" t="s">
        <v>26471</v>
      </c>
      <c r="B171" s="148" t="s">
        <v>26472</v>
      </c>
      <c r="C171" s="148" t="s">
        <v>26473</v>
      </c>
      <c r="D171" s="148" t="s">
        <v>26474</v>
      </c>
      <c r="E171" s="148" t="s">
        <v>26475</v>
      </c>
      <c r="F171" s="252" t="s">
        <v>26476</v>
      </c>
      <c r="G171" s="252" t="s">
        <v>26477</v>
      </c>
      <c r="H171" s="262" t="s">
        <v>26478</v>
      </c>
      <c r="I171" s="264" t="s">
        <v>26479</v>
      </c>
      <c r="J171" s="148" t="s">
        <v>5931</v>
      </c>
      <c r="K171" s="148"/>
      <c r="L171" s="148"/>
      <c r="M171" s="258"/>
      <c r="N171" s="148"/>
      <c r="O171" s="148"/>
      <c r="P171" s="148"/>
    </row>
    <row r="172" spans="1:16" ht="105.6">
      <c r="A172" s="268" t="s">
        <v>26480</v>
      </c>
      <c r="B172" s="148" t="s">
        <v>26472</v>
      </c>
      <c r="C172" s="148" t="s">
        <v>26473</v>
      </c>
      <c r="D172" s="148" t="s">
        <v>26474</v>
      </c>
      <c r="E172" s="148" t="s">
        <v>26475</v>
      </c>
      <c r="F172" s="252" t="s">
        <v>26476</v>
      </c>
      <c r="G172" s="252" t="s">
        <v>26481</v>
      </c>
      <c r="H172" s="262" t="s">
        <v>26478</v>
      </c>
      <c r="I172" s="264" t="s">
        <v>26479</v>
      </c>
      <c r="J172" s="148" t="s">
        <v>5931</v>
      </c>
      <c r="K172" s="148"/>
      <c r="L172" s="148"/>
      <c r="M172" s="258"/>
      <c r="N172" s="148"/>
      <c r="O172" s="148"/>
      <c r="P172" s="148"/>
    </row>
    <row r="173" spans="1:16" ht="132">
      <c r="A173" s="270" t="s">
        <v>26482</v>
      </c>
      <c r="B173" s="148" t="s">
        <v>26483</v>
      </c>
      <c r="C173" s="148" t="s">
        <v>26484</v>
      </c>
      <c r="D173" s="148" t="s">
        <v>26485</v>
      </c>
      <c r="E173" s="148" t="s">
        <v>26486</v>
      </c>
      <c r="F173" s="253" t="s">
        <v>26487</v>
      </c>
      <c r="G173" s="253" t="s">
        <v>26488</v>
      </c>
      <c r="H173" s="262" t="s">
        <v>26489</v>
      </c>
      <c r="I173" s="264" t="s">
        <v>26490</v>
      </c>
      <c r="J173" s="148" t="s">
        <v>4990</v>
      </c>
      <c r="K173" s="148"/>
      <c r="L173" s="148"/>
      <c r="M173" s="251"/>
      <c r="N173" s="148"/>
      <c r="O173" s="148"/>
      <c r="P173" s="148"/>
    </row>
    <row r="174" spans="1:16" ht="132">
      <c r="A174" s="270" t="s">
        <v>26491</v>
      </c>
      <c r="B174" s="148" t="s">
        <v>26483</v>
      </c>
      <c r="C174" s="148" t="s">
        <v>26484</v>
      </c>
      <c r="D174" s="148" t="s">
        <v>26485</v>
      </c>
      <c r="E174" s="148" t="s">
        <v>26486</v>
      </c>
      <c r="F174" s="253" t="s">
        <v>26487</v>
      </c>
      <c r="G174" s="253" t="s">
        <v>26488</v>
      </c>
      <c r="H174" s="262" t="s">
        <v>26492</v>
      </c>
      <c r="I174" s="264" t="s">
        <v>26490</v>
      </c>
      <c r="J174" s="148" t="s">
        <v>4990</v>
      </c>
      <c r="K174" s="148"/>
      <c r="L174" s="148"/>
      <c r="M174" s="251"/>
      <c r="N174" s="148"/>
      <c r="O174" s="148"/>
      <c r="P174" s="148"/>
    </row>
    <row r="175" spans="1:16" ht="145.19999999999999">
      <c r="A175" s="270" t="s">
        <v>26493</v>
      </c>
      <c r="B175" s="148" t="s">
        <v>26494</v>
      </c>
      <c r="C175" s="148" t="s">
        <v>26495</v>
      </c>
      <c r="D175" s="148" t="s">
        <v>26496</v>
      </c>
      <c r="E175" s="148" t="s">
        <v>26497</v>
      </c>
      <c r="F175" s="253" t="s">
        <v>26498</v>
      </c>
      <c r="G175" s="253" t="s">
        <v>26499</v>
      </c>
      <c r="H175" s="262" t="s">
        <v>26500</v>
      </c>
      <c r="I175" s="264" t="s">
        <v>26501</v>
      </c>
      <c r="J175" s="148" t="s">
        <v>4990</v>
      </c>
      <c r="K175" s="148"/>
      <c r="L175" s="148"/>
      <c r="M175" s="251"/>
      <c r="N175" s="148"/>
      <c r="O175" s="148"/>
      <c r="P175" s="148"/>
    </row>
    <row r="176" spans="1:16" ht="145.19999999999999">
      <c r="A176" s="270" t="s">
        <v>26502</v>
      </c>
      <c r="B176" s="148" t="s">
        <v>26494</v>
      </c>
      <c r="C176" s="148" t="s">
        <v>26495</v>
      </c>
      <c r="D176" s="148" t="s">
        <v>26496</v>
      </c>
      <c r="E176" s="148" t="s">
        <v>26497</v>
      </c>
      <c r="F176" s="253" t="s">
        <v>26498</v>
      </c>
      <c r="G176" s="253" t="s">
        <v>26499</v>
      </c>
      <c r="H176" s="262" t="s">
        <v>26503</v>
      </c>
      <c r="I176" s="264" t="s">
        <v>26501</v>
      </c>
      <c r="J176" s="148" t="s">
        <v>4990</v>
      </c>
      <c r="K176" s="148"/>
      <c r="L176" s="148"/>
      <c r="M176" s="251"/>
      <c r="N176" s="148"/>
      <c r="O176" s="148"/>
      <c r="P176" s="148"/>
    </row>
    <row r="177" spans="1:16" ht="105.6">
      <c r="A177" s="270" t="s">
        <v>26504</v>
      </c>
      <c r="B177" s="148" t="s">
        <v>26505</v>
      </c>
      <c r="C177" s="148" t="s">
        <v>26506</v>
      </c>
      <c r="D177" s="148" t="s">
        <v>26507</v>
      </c>
      <c r="E177" s="148" t="s">
        <v>26508</v>
      </c>
      <c r="F177" s="253" t="s">
        <v>26509</v>
      </c>
      <c r="G177" s="253" t="s">
        <v>26510</v>
      </c>
      <c r="H177" s="262" t="s">
        <v>26511</v>
      </c>
      <c r="I177" s="264" t="s">
        <v>26512</v>
      </c>
      <c r="J177" s="148" t="s">
        <v>4990</v>
      </c>
      <c r="K177" s="148"/>
      <c r="L177" s="148"/>
      <c r="M177" s="251"/>
      <c r="N177" s="148"/>
      <c r="O177" s="148"/>
      <c r="P177" s="148"/>
    </row>
    <row r="178" spans="1:16" ht="105.6">
      <c r="A178" s="270" t="s">
        <v>26513</v>
      </c>
      <c r="B178" s="148" t="s">
        <v>26505</v>
      </c>
      <c r="C178" s="148" t="s">
        <v>26506</v>
      </c>
      <c r="D178" s="148" t="s">
        <v>26507</v>
      </c>
      <c r="E178" s="148" t="s">
        <v>26508</v>
      </c>
      <c r="F178" s="253" t="s">
        <v>26509</v>
      </c>
      <c r="G178" s="253" t="s">
        <v>26510</v>
      </c>
      <c r="H178" s="262" t="s">
        <v>26514</v>
      </c>
      <c r="I178" s="264" t="s">
        <v>26515</v>
      </c>
      <c r="J178" s="148" t="s">
        <v>4990</v>
      </c>
      <c r="K178" s="148"/>
      <c r="L178" s="148"/>
      <c r="M178" s="251"/>
      <c r="N178" s="148"/>
      <c r="O178" s="148"/>
      <c r="P178" s="148"/>
    </row>
    <row r="179" spans="1:16" ht="132">
      <c r="A179" s="270" t="s">
        <v>26516</v>
      </c>
      <c r="B179" s="148" t="s">
        <v>26517</v>
      </c>
      <c r="C179" s="148" t="s">
        <v>26518</v>
      </c>
      <c r="D179" s="148" t="s">
        <v>26519</v>
      </c>
      <c r="E179" s="148" t="s">
        <v>26520</v>
      </c>
      <c r="F179" s="253" t="s">
        <v>26521</v>
      </c>
      <c r="G179" s="253" t="s">
        <v>26522</v>
      </c>
      <c r="H179" s="262" t="s">
        <v>26523</v>
      </c>
      <c r="I179" s="264" t="s">
        <v>26524</v>
      </c>
      <c r="J179" s="148" t="s">
        <v>4990</v>
      </c>
      <c r="K179" s="148"/>
      <c r="L179" s="148"/>
      <c r="M179" s="251"/>
      <c r="N179" s="148"/>
      <c r="O179" s="148"/>
      <c r="P179" s="148"/>
    </row>
    <row r="180" spans="1:16" ht="132">
      <c r="A180" s="270" t="s">
        <v>26525</v>
      </c>
      <c r="B180" s="148" t="s">
        <v>26517</v>
      </c>
      <c r="C180" s="148" t="s">
        <v>26518</v>
      </c>
      <c r="D180" s="148" t="s">
        <v>26519</v>
      </c>
      <c r="E180" s="148" t="s">
        <v>26520</v>
      </c>
      <c r="F180" s="253" t="s">
        <v>26521</v>
      </c>
      <c r="G180" s="253" t="s">
        <v>26522</v>
      </c>
      <c r="H180" s="262" t="s">
        <v>26523</v>
      </c>
      <c r="I180" s="264" t="s">
        <v>26524</v>
      </c>
      <c r="J180" s="148" t="s">
        <v>4990</v>
      </c>
      <c r="K180" s="148"/>
      <c r="L180" s="148"/>
      <c r="M180" s="251"/>
      <c r="N180" s="148"/>
      <c r="O180" s="148"/>
      <c r="P180" s="148"/>
    </row>
    <row r="181" spans="1:16" ht="118.8">
      <c r="A181" s="268" t="s">
        <v>26526</v>
      </c>
      <c r="B181" s="148" t="s">
        <v>26527</v>
      </c>
      <c r="C181" s="148" t="s">
        <v>26528</v>
      </c>
      <c r="D181" s="148" t="s">
        <v>26529</v>
      </c>
      <c r="E181" s="148" t="s">
        <v>26530</v>
      </c>
      <c r="F181" s="252" t="s">
        <v>26531</v>
      </c>
      <c r="G181" s="252" t="s">
        <v>26532</v>
      </c>
      <c r="H181" s="262" t="s">
        <v>26533</v>
      </c>
      <c r="I181" s="264" t="s">
        <v>26534</v>
      </c>
      <c r="J181" s="148" t="s">
        <v>5931</v>
      </c>
      <c r="K181" s="148"/>
      <c r="L181" s="148"/>
      <c r="M181" s="258"/>
      <c r="N181" s="148"/>
      <c r="O181" s="148"/>
      <c r="P181" s="148"/>
    </row>
    <row r="182" spans="1:16" ht="118.8">
      <c r="A182" s="268" t="s">
        <v>26535</v>
      </c>
      <c r="B182" s="148" t="s">
        <v>26527</v>
      </c>
      <c r="C182" s="148" t="s">
        <v>26528</v>
      </c>
      <c r="D182" s="148" t="s">
        <v>26529</v>
      </c>
      <c r="E182" s="148" t="s">
        <v>26530</v>
      </c>
      <c r="F182" s="252" t="s">
        <v>26531</v>
      </c>
      <c r="G182" s="252" t="s">
        <v>26532</v>
      </c>
      <c r="H182" s="262" t="s">
        <v>26533</v>
      </c>
      <c r="I182" s="264" t="s">
        <v>26536</v>
      </c>
      <c r="J182" s="148" t="s">
        <v>5931</v>
      </c>
      <c r="K182" s="148"/>
      <c r="L182" s="148"/>
      <c r="M182" s="258"/>
      <c r="N182" s="148"/>
      <c r="O182" s="148"/>
      <c r="P182" s="148"/>
    </row>
    <row r="183" spans="1:16" ht="198">
      <c r="A183" s="270" t="s">
        <v>26537</v>
      </c>
      <c r="B183" s="148" t="s">
        <v>26538</v>
      </c>
      <c r="C183" s="148" t="s">
        <v>26539</v>
      </c>
      <c r="D183" s="148" t="s">
        <v>26540</v>
      </c>
      <c r="E183" s="148" t="s">
        <v>26541</v>
      </c>
      <c r="F183" s="253" t="s">
        <v>26542</v>
      </c>
      <c r="G183" s="253" t="s">
        <v>26543</v>
      </c>
      <c r="H183" s="262" t="s">
        <v>26544</v>
      </c>
      <c r="I183" s="264" t="s">
        <v>26545</v>
      </c>
      <c r="J183" s="148" t="s">
        <v>4990</v>
      </c>
      <c r="K183" s="148"/>
      <c r="L183" s="148"/>
      <c r="M183" s="251"/>
      <c r="N183" s="148"/>
      <c r="O183" s="148"/>
      <c r="P183" s="148"/>
    </row>
    <row r="184" spans="1:16" ht="198">
      <c r="A184" s="270" t="s">
        <v>26546</v>
      </c>
      <c r="B184" s="148" t="s">
        <v>26538</v>
      </c>
      <c r="C184" s="148" t="s">
        <v>26539</v>
      </c>
      <c r="D184" s="148" t="s">
        <v>26540</v>
      </c>
      <c r="E184" s="148" t="s">
        <v>26541</v>
      </c>
      <c r="F184" s="253" t="s">
        <v>26542</v>
      </c>
      <c r="G184" s="253" t="s">
        <v>26543</v>
      </c>
      <c r="H184" s="262" t="s">
        <v>26544</v>
      </c>
      <c r="I184" s="264" t="s">
        <v>26545</v>
      </c>
      <c r="J184" s="148" t="s">
        <v>4990</v>
      </c>
      <c r="K184" s="148"/>
      <c r="L184" s="148"/>
      <c r="M184" s="251"/>
      <c r="N184" s="148"/>
      <c r="O184" s="148"/>
      <c r="P184" s="148"/>
    </row>
    <row r="185" spans="1:16" ht="118.8">
      <c r="A185" s="270" t="s">
        <v>26547</v>
      </c>
      <c r="B185" s="148" t="s">
        <v>26548</v>
      </c>
      <c r="C185" s="148" t="s">
        <v>26549</v>
      </c>
      <c r="D185" s="148" t="s">
        <v>26550</v>
      </c>
      <c r="E185" s="148" t="s">
        <v>26551</v>
      </c>
      <c r="F185" s="253" t="s">
        <v>26552</v>
      </c>
      <c r="G185" s="253" t="s">
        <v>26553</v>
      </c>
      <c r="H185" s="262" t="s">
        <v>26554</v>
      </c>
      <c r="I185" s="264" t="s">
        <v>26555</v>
      </c>
      <c r="J185" s="148" t="s">
        <v>5931</v>
      </c>
      <c r="K185" s="148"/>
      <c r="L185" s="148"/>
      <c r="M185" s="251"/>
      <c r="N185" s="148"/>
      <c r="O185" s="148"/>
      <c r="P185" s="148"/>
    </row>
    <row r="186" spans="1:16" ht="118.8">
      <c r="A186" s="270" t="s">
        <v>26556</v>
      </c>
      <c r="B186" s="148" t="s">
        <v>26548</v>
      </c>
      <c r="C186" s="148" t="s">
        <v>26557</v>
      </c>
      <c r="D186" s="148" t="s">
        <v>26558</v>
      </c>
      <c r="E186" s="148" t="s">
        <v>26551</v>
      </c>
      <c r="F186" s="253" t="s">
        <v>26559</v>
      </c>
      <c r="G186" s="253" t="s">
        <v>26553</v>
      </c>
      <c r="H186" s="262" t="s">
        <v>26554</v>
      </c>
      <c r="I186" s="264" t="s">
        <v>26555</v>
      </c>
      <c r="J186" s="148" t="s">
        <v>5931</v>
      </c>
      <c r="K186" s="148"/>
      <c r="L186" s="148"/>
      <c r="M186" s="251"/>
      <c r="N186" s="148"/>
      <c r="O186" s="148"/>
      <c r="P186" s="148"/>
    </row>
    <row r="187" spans="1:16" ht="79.2">
      <c r="A187" s="270" t="s">
        <v>26560</v>
      </c>
      <c r="B187" s="148" t="s">
        <v>26561</v>
      </c>
      <c r="C187" s="148" t="s">
        <v>26562</v>
      </c>
      <c r="D187" s="148" t="s">
        <v>26563</v>
      </c>
      <c r="E187" s="148" t="s">
        <v>26564</v>
      </c>
      <c r="F187" s="253" t="s">
        <v>26565</v>
      </c>
      <c r="G187" s="253" t="s">
        <v>26566</v>
      </c>
      <c r="H187" s="262" t="s">
        <v>26567</v>
      </c>
      <c r="I187" s="264" t="s">
        <v>26568</v>
      </c>
      <c r="J187" s="148" t="s">
        <v>4990</v>
      </c>
      <c r="K187" s="148"/>
      <c r="L187" s="148"/>
      <c r="M187" s="251"/>
      <c r="N187" s="148"/>
      <c r="O187" s="148"/>
      <c r="P187" s="148"/>
    </row>
    <row r="188" spans="1:16" ht="79.2">
      <c r="A188" s="270" t="s">
        <v>26569</v>
      </c>
      <c r="B188" s="148" t="s">
        <v>26561</v>
      </c>
      <c r="C188" s="148" t="s">
        <v>26562</v>
      </c>
      <c r="D188" s="148" t="s">
        <v>26563</v>
      </c>
      <c r="E188" s="148" t="s">
        <v>26564</v>
      </c>
      <c r="F188" s="253" t="s">
        <v>26565</v>
      </c>
      <c r="G188" s="253" t="s">
        <v>26566</v>
      </c>
      <c r="H188" s="262" t="s">
        <v>26567</v>
      </c>
      <c r="I188" s="264" t="s">
        <v>26568</v>
      </c>
      <c r="J188" s="148" t="s">
        <v>4990</v>
      </c>
      <c r="K188" s="148"/>
      <c r="L188" s="148"/>
      <c r="M188" s="251"/>
      <c r="N188" s="148"/>
      <c r="O188" s="148"/>
      <c r="P188" s="148"/>
    </row>
    <row r="189" spans="1:16" ht="145.19999999999999">
      <c r="A189" s="270" t="s">
        <v>26570</v>
      </c>
      <c r="B189" s="148" t="s">
        <v>26571</v>
      </c>
      <c r="C189" s="148" t="s">
        <v>26572</v>
      </c>
      <c r="D189" s="148" t="s">
        <v>26573</v>
      </c>
      <c r="E189" s="148" t="s">
        <v>26574</v>
      </c>
      <c r="F189" s="253" t="s">
        <v>26575</v>
      </c>
      <c r="G189" s="253" t="s">
        <v>26576</v>
      </c>
      <c r="H189" s="262" t="s">
        <v>26577</v>
      </c>
      <c r="I189" s="264" t="s">
        <v>26578</v>
      </c>
      <c r="J189" s="148" t="s">
        <v>4990</v>
      </c>
      <c r="K189" s="148"/>
      <c r="L189" s="148"/>
      <c r="M189" s="251"/>
      <c r="N189" s="148"/>
      <c r="O189" s="148"/>
      <c r="P189" s="148"/>
    </row>
    <row r="190" spans="1:16" ht="145.19999999999999">
      <c r="A190" s="270" t="s">
        <v>26579</v>
      </c>
      <c r="B190" s="148" t="s">
        <v>26571</v>
      </c>
      <c r="C190" s="148" t="s">
        <v>26572</v>
      </c>
      <c r="D190" s="148" t="s">
        <v>26573</v>
      </c>
      <c r="E190" s="148" t="s">
        <v>26574</v>
      </c>
      <c r="F190" s="253" t="s">
        <v>26575</v>
      </c>
      <c r="G190" s="253" t="s">
        <v>26576</v>
      </c>
      <c r="H190" s="262" t="s">
        <v>26577</v>
      </c>
      <c r="I190" s="264" t="s">
        <v>26578</v>
      </c>
      <c r="J190" s="148" t="s">
        <v>4990</v>
      </c>
      <c r="K190" s="148"/>
      <c r="L190" s="148"/>
      <c r="M190" s="251"/>
      <c r="N190" s="148"/>
      <c r="O190" s="148"/>
      <c r="P190" s="148"/>
    </row>
    <row r="191" spans="1:16" ht="92.4">
      <c r="A191" s="268" t="s">
        <v>26580</v>
      </c>
      <c r="B191" s="148" t="s">
        <v>26581</v>
      </c>
      <c r="C191" s="148" t="s">
        <v>26582</v>
      </c>
      <c r="D191" s="148" t="s">
        <v>26583</v>
      </c>
      <c r="E191" s="148" t="s">
        <v>26584</v>
      </c>
      <c r="F191" s="252" t="s">
        <v>26585</v>
      </c>
      <c r="G191" s="252" t="s">
        <v>26586</v>
      </c>
      <c r="H191" s="262" t="s">
        <v>26587</v>
      </c>
      <c r="I191" s="264" t="s">
        <v>26588</v>
      </c>
      <c r="J191" s="148" t="s">
        <v>5931</v>
      </c>
      <c r="K191" s="148"/>
      <c r="L191" s="148"/>
      <c r="M191" s="258"/>
      <c r="N191" s="148"/>
      <c r="O191" s="148"/>
      <c r="P191" s="148"/>
    </row>
    <row r="192" spans="1:16" ht="92.4">
      <c r="A192" s="268" t="s">
        <v>26589</v>
      </c>
      <c r="B192" s="148" t="s">
        <v>26581</v>
      </c>
      <c r="C192" s="148" t="s">
        <v>26582</v>
      </c>
      <c r="D192" s="148" t="s">
        <v>26583</v>
      </c>
      <c r="E192" s="148" t="s">
        <v>26584</v>
      </c>
      <c r="F192" s="252" t="s">
        <v>26585</v>
      </c>
      <c r="G192" s="252" t="s">
        <v>26586</v>
      </c>
      <c r="H192" s="262" t="s">
        <v>26587</v>
      </c>
      <c r="I192" s="264" t="s">
        <v>26588</v>
      </c>
      <c r="J192" s="148" t="s">
        <v>5931</v>
      </c>
      <c r="K192" s="148"/>
      <c r="L192" s="148"/>
      <c r="M192" s="258"/>
      <c r="N192" s="148"/>
      <c r="O192" s="148"/>
      <c r="P192" s="148"/>
    </row>
    <row r="193" spans="1:16" ht="158.4">
      <c r="A193" s="270" t="s">
        <v>26590</v>
      </c>
      <c r="B193" s="148" t="s">
        <v>26591</v>
      </c>
      <c r="C193" s="148" t="s">
        <v>26592</v>
      </c>
      <c r="D193" s="148" t="s">
        <v>26593</v>
      </c>
      <c r="E193" s="148" t="s">
        <v>26594</v>
      </c>
      <c r="F193" s="253" t="s">
        <v>26595</v>
      </c>
      <c r="G193" s="253" t="s">
        <v>26596</v>
      </c>
      <c r="H193" s="262" t="s">
        <v>26597</v>
      </c>
      <c r="I193" s="264" t="s">
        <v>26598</v>
      </c>
      <c r="J193" s="148" t="s">
        <v>4990</v>
      </c>
      <c r="K193" s="148"/>
      <c r="L193" s="148"/>
      <c r="M193" s="251"/>
      <c r="N193" s="148"/>
      <c r="O193" s="148"/>
      <c r="P193" s="148"/>
    </row>
    <row r="194" spans="1:16" ht="158.4">
      <c r="A194" s="270" t="s">
        <v>26599</v>
      </c>
      <c r="B194" s="148" t="s">
        <v>26600</v>
      </c>
      <c r="C194" s="148" t="s">
        <v>26601</v>
      </c>
      <c r="D194" s="148" t="s">
        <v>26602</v>
      </c>
      <c r="E194" s="148" t="s">
        <v>26594</v>
      </c>
      <c r="F194" s="253" t="s">
        <v>26603</v>
      </c>
      <c r="G194" s="253" t="s">
        <v>26604</v>
      </c>
      <c r="H194" s="262" t="s">
        <v>26605</v>
      </c>
      <c r="I194" s="264" t="s">
        <v>26606</v>
      </c>
      <c r="J194" s="148" t="s">
        <v>4990</v>
      </c>
      <c r="K194" s="148"/>
      <c r="L194" s="148"/>
      <c r="M194" s="251"/>
      <c r="N194" s="148"/>
      <c r="O194" s="148"/>
      <c r="P194" s="148"/>
    </row>
    <row r="195" spans="1:16" ht="92.4">
      <c r="A195" s="270" t="s">
        <v>26607</v>
      </c>
      <c r="B195" s="148" t="s">
        <v>26608</v>
      </c>
      <c r="C195" s="148" t="s">
        <v>26609</v>
      </c>
      <c r="D195" s="148" t="s">
        <v>26610</v>
      </c>
      <c r="E195" s="148" t="s">
        <v>26611</v>
      </c>
      <c r="F195" s="253" t="s">
        <v>26612</v>
      </c>
      <c r="G195" s="253" t="s">
        <v>26613</v>
      </c>
      <c r="H195" s="262" t="s">
        <v>26614</v>
      </c>
      <c r="I195" s="264" t="s">
        <v>26615</v>
      </c>
      <c r="J195" s="148" t="s">
        <v>4990</v>
      </c>
      <c r="K195" s="148"/>
      <c r="L195" s="148"/>
      <c r="M195" s="251"/>
      <c r="N195" s="148"/>
      <c r="O195" s="148"/>
      <c r="P195" s="148"/>
    </row>
    <row r="196" spans="1:16" ht="92.4">
      <c r="A196" s="270" t="s">
        <v>26616</v>
      </c>
      <c r="B196" s="148" t="s">
        <v>26608</v>
      </c>
      <c r="C196" s="148" t="s">
        <v>26609</v>
      </c>
      <c r="D196" s="148" t="s">
        <v>26610</v>
      </c>
      <c r="E196" s="148" t="s">
        <v>26611</v>
      </c>
      <c r="F196" s="253" t="s">
        <v>26612</v>
      </c>
      <c r="G196" s="253" t="s">
        <v>26613</v>
      </c>
      <c r="H196" s="262" t="s">
        <v>26617</v>
      </c>
      <c r="I196" s="264" t="s">
        <v>26615</v>
      </c>
      <c r="J196" s="148" t="s">
        <v>4990</v>
      </c>
      <c r="K196" s="148"/>
      <c r="L196" s="148"/>
      <c r="M196" s="251"/>
      <c r="N196" s="148"/>
      <c r="O196" s="148"/>
      <c r="P196" s="148"/>
    </row>
    <row r="197" spans="1:16" ht="105.6">
      <c r="A197" s="270" t="s">
        <v>26618</v>
      </c>
      <c r="B197" s="148" t="s">
        <v>26619</v>
      </c>
      <c r="C197" s="148" t="s">
        <v>26620</v>
      </c>
      <c r="D197" s="148" t="s">
        <v>26621</v>
      </c>
      <c r="E197" s="148" t="s">
        <v>26622</v>
      </c>
      <c r="F197" s="253" t="s">
        <v>26623</v>
      </c>
      <c r="G197" s="253" t="s">
        <v>26624</v>
      </c>
      <c r="H197" s="262" t="s">
        <v>26625</v>
      </c>
      <c r="I197" s="264" t="s">
        <v>26626</v>
      </c>
      <c r="J197" s="148" t="s">
        <v>4990</v>
      </c>
      <c r="K197" s="148"/>
      <c r="L197" s="148"/>
      <c r="M197" s="251"/>
      <c r="N197" s="148"/>
      <c r="O197" s="148"/>
      <c r="P197" s="148"/>
    </row>
    <row r="198" spans="1:16" ht="105.6">
      <c r="A198" s="270" t="s">
        <v>26627</v>
      </c>
      <c r="B198" s="148" t="s">
        <v>26619</v>
      </c>
      <c r="C198" s="148" t="s">
        <v>26620</v>
      </c>
      <c r="D198" s="148" t="s">
        <v>26621</v>
      </c>
      <c r="E198" s="148" t="s">
        <v>26622</v>
      </c>
      <c r="F198" s="253" t="s">
        <v>26623</v>
      </c>
      <c r="G198" s="253" t="s">
        <v>26624</v>
      </c>
      <c r="H198" s="262" t="s">
        <v>26625</v>
      </c>
      <c r="I198" s="264" t="s">
        <v>26626</v>
      </c>
      <c r="J198" s="148" t="s">
        <v>4990</v>
      </c>
      <c r="K198" s="148"/>
      <c r="L198" s="148"/>
      <c r="M198" s="251"/>
      <c r="N198" s="148"/>
      <c r="O198" s="148"/>
      <c r="P198" s="148"/>
    </row>
    <row r="199" spans="1:16" ht="132">
      <c r="A199" s="270" t="s">
        <v>26628</v>
      </c>
      <c r="B199" s="148" t="s">
        <v>26629</v>
      </c>
      <c r="C199" s="148" t="s">
        <v>26630</v>
      </c>
      <c r="D199" s="148" t="s">
        <v>26631</v>
      </c>
      <c r="E199" s="148" t="s">
        <v>26632</v>
      </c>
      <c r="F199" s="253" t="s">
        <v>26633</v>
      </c>
      <c r="G199" s="253" t="s">
        <v>26634</v>
      </c>
      <c r="H199" s="262" t="s">
        <v>26635</v>
      </c>
      <c r="I199" s="264" t="s">
        <v>26636</v>
      </c>
      <c r="J199" s="148" t="s">
        <v>4990</v>
      </c>
      <c r="K199" s="148"/>
      <c r="L199" s="148"/>
      <c r="M199" s="251"/>
      <c r="N199" s="148"/>
      <c r="O199" s="148"/>
      <c r="P199" s="148"/>
    </row>
    <row r="200" spans="1:16" ht="132">
      <c r="A200" s="270" t="s">
        <v>26637</v>
      </c>
      <c r="B200" s="148" t="s">
        <v>26629</v>
      </c>
      <c r="C200" s="148" t="s">
        <v>26638</v>
      </c>
      <c r="D200" s="148" t="s">
        <v>26631</v>
      </c>
      <c r="E200" s="148" t="s">
        <v>26632</v>
      </c>
      <c r="F200" s="253" t="s">
        <v>26633</v>
      </c>
      <c r="G200" s="253" t="s">
        <v>26634</v>
      </c>
      <c r="H200" s="262" t="s">
        <v>26639</v>
      </c>
      <c r="I200" s="264" t="s">
        <v>26636</v>
      </c>
      <c r="J200" s="148" t="s">
        <v>4990</v>
      </c>
      <c r="K200" s="148"/>
      <c r="L200" s="148"/>
      <c r="M200" s="251"/>
      <c r="N200" s="148"/>
      <c r="O200" s="148"/>
      <c r="P200" s="148"/>
    </row>
    <row r="201" spans="1:16" ht="92.4">
      <c r="A201" s="268" t="s">
        <v>26640</v>
      </c>
      <c r="B201" s="148" t="s">
        <v>26641</v>
      </c>
      <c r="C201" s="148" t="s">
        <v>26246</v>
      </c>
      <c r="D201" s="148" t="s">
        <v>26642</v>
      </c>
      <c r="E201" s="148" t="s">
        <v>26643</v>
      </c>
      <c r="F201" s="252" t="s">
        <v>26644</v>
      </c>
      <c r="G201" s="252" t="s">
        <v>26645</v>
      </c>
      <c r="H201" s="262" t="s">
        <v>26646</v>
      </c>
      <c r="I201" s="264" t="s">
        <v>26648</v>
      </c>
      <c r="J201" s="148" t="s">
        <v>26647</v>
      </c>
      <c r="K201" s="148"/>
      <c r="L201" s="148"/>
      <c r="M201" s="251"/>
      <c r="N201" s="148"/>
      <c r="O201" s="148"/>
      <c r="P201" s="148"/>
    </row>
    <row r="202" spans="1:16" ht="26.4">
      <c r="A202" s="269" t="s">
        <v>26649</v>
      </c>
      <c r="B202" s="148"/>
      <c r="C202" s="148" t="s">
        <v>26650</v>
      </c>
      <c r="D202" s="148"/>
      <c r="E202" s="148"/>
      <c r="F202" s="252"/>
      <c r="G202" s="252"/>
      <c r="H202" s="262"/>
      <c r="J202" s="148"/>
      <c r="K202" s="148"/>
      <c r="L202" s="148"/>
      <c r="M202" s="251"/>
      <c r="N202" s="148"/>
      <c r="O202" s="148"/>
      <c r="P202" s="148"/>
    </row>
    <row r="203" spans="1:16" ht="26.4">
      <c r="A203" s="269" t="s">
        <v>26651</v>
      </c>
      <c r="B203" s="148"/>
      <c r="C203" s="262" t="s">
        <v>26652</v>
      </c>
      <c r="D203" s="148"/>
      <c r="E203" s="148"/>
      <c r="F203" s="252"/>
      <c r="G203" s="252"/>
      <c r="H203" s="262"/>
      <c r="J203" s="148"/>
      <c r="K203" s="148"/>
      <c r="L203" s="148"/>
      <c r="M203" s="251"/>
      <c r="N203" s="148"/>
      <c r="O203" s="148"/>
      <c r="P203" s="148"/>
    </row>
    <row r="204" spans="1:16" ht="26.4">
      <c r="A204" s="269" t="s">
        <v>26653</v>
      </c>
      <c r="B204" s="148"/>
      <c r="C204" s="148" t="s">
        <v>26654</v>
      </c>
      <c r="D204" s="148"/>
      <c r="E204" s="148"/>
      <c r="F204" s="252"/>
      <c r="G204" s="252"/>
      <c r="H204" s="262"/>
      <c r="J204" s="148"/>
      <c r="K204" s="148"/>
      <c r="L204" s="148"/>
      <c r="M204" s="251"/>
      <c r="N204" s="148"/>
      <c r="O204" s="148"/>
      <c r="P204" s="148"/>
    </row>
    <row r="205" spans="1:16" ht="92.4">
      <c r="A205" s="268" t="s">
        <v>26655</v>
      </c>
      <c r="B205" s="148" t="s">
        <v>26641</v>
      </c>
      <c r="C205" s="148" t="s">
        <v>26246</v>
      </c>
      <c r="D205" s="148" t="s">
        <v>26642</v>
      </c>
      <c r="E205" s="148" t="s">
        <v>26643</v>
      </c>
      <c r="F205" s="252" t="s">
        <v>26644</v>
      </c>
      <c r="G205" s="252" t="s">
        <v>26645</v>
      </c>
      <c r="H205" s="262" t="s">
        <v>26656</v>
      </c>
      <c r="I205" s="264" t="s">
        <v>26648</v>
      </c>
      <c r="J205" s="148" t="s">
        <v>26647</v>
      </c>
      <c r="K205" s="148"/>
      <c r="L205" s="148"/>
      <c r="M205" s="251"/>
      <c r="N205" s="148"/>
      <c r="O205" s="148"/>
      <c r="P205" s="148"/>
    </row>
    <row r="206" spans="1:16" ht="26.4">
      <c r="A206" s="269" t="s">
        <v>26657</v>
      </c>
      <c r="B206" s="148"/>
      <c r="C206" s="148" t="s">
        <v>26658</v>
      </c>
      <c r="D206" s="148"/>
      <c r="E206" s="148"/>
      <c r="F206" s="253"/>
      <c r="G206" s="253"/>
      <c r="H206" s="262"/>
      <c r="J206" s="148"/>
      <c r="K206" s="148"/>
      <c r="L206" s="148"/>
      <c r="M206" s="251"/>
      <c r="N206" s="148"/>
      <c r="O206" s="148"/>
      <c r="P206" s="148"/>
    </row>
    <row r="207" spans="1:16" ht="26.4">
      <c r="A207" s="269" t="s">
        <v>26659</v>
      </c>
      <c r="B207" s="148"/>
      <c r="C207" s="262" t="s">
        <v>26652</v>
      </c>
      <c r="D207" s="148"/>
      <c r="E207" s="148"/>
      <c r="F207" s="253"/>
      <c r="G207" s="253"/>
      <c r="H207" s="262"/>
      <c r="J207" s="148"/>
      <c r="K207" s="148"/>
      <c r="L207" s="148"/>
      <c r="M207" s="251"/>
      <c r="N207" s="148"/>
      <c r="O207" s="148"/>
      <c r="P207" s="148"/>
    </row>
    <row r="208" spans="1:16" ht="26.4">
      <c r="A208" s="269" t="s">
        <v>26660</v>
      </c>
      <c r="B208" s="148"/>
      <c r="C208" s="148" t="s">
        <v>26654</v>
      </c>
      <c r="D208" s="148"/>
      <c r="E208" s="148"/>
      <c r="F208" s="253"/>
      <c r="G208" s="253"/>
      <c r="H208" s="262"/>
      <c r="J208" s="148"/>
      <c r="K208" s="148"/>
      <c r="L208" s="148"/>
      <c r="M208" s="251"/>
      <c r="N208" s="148"/>
      <c r="O208" s="148"/>
      <c r="P208" s="148"/>
    </row>
    <row r="209" spans="1:16" ht="92.4">
      <c r="A209" s="270" t="s">
        <v>26661</v>
      </c>
      <c r="B209" s="148" t="s">
        <v>26662</v>
      </c>
      <c r="C209" s="148" t="s">
        <v>26663</v>
      </c>
      <c r="D209" s="148" t="s">
        <v>26664</v>
      </c>
      <c r="E209" s="148" t="s">
        <v>26665</v>
      </c>
      <c r="F209" s="253" t="s">
        <v>26666</v>
      </c>
      <c r="G209" s="253" t="s">
        <v>26667</v>
      </c>
      <c r="H209" s="262" t="s">
        <v>26668</v>
      </c>
      <c r="I209" s="264" t="s">
        <v>26669</v>
      </c>
      <c r="J209" s="148" t="s">
        <v>26647</v>
      </c>
      <c r="K209" s="148"/>
      <c r="L209" s="148"/>
      <c r="M209" s="251"/>
      <c r="N209" s="148"/>
      <c r="O209" s="148"/>
      <c r="P209" s="148"/>
    </row>
    <row r="210" spans="1:16" ht="92.4">
      <c r="A210" s="270" t="s">
        <v>26670</v>
      </c>
      <c r="B210" s="148" t="s">
        <v>26671</v>
      </c>
      <c r="C210" s="148" t="s">
        <v>26672</v>
      </c>
      <c r="D210" s="148" t="s">
        <v>26673</v>
      </c>
      <c r="E210" s="148" t="s">
        <v>26665</v>
      </c>
      <c r="F210" s="253" t="s">
        <v>26666</v>
      </c>
      <c r="G210" s="253" t="s">
        <v>26674</v>
      </c>
      <c r="H210" s="262" t="s">
        <v>26675</v>
      </c>
      <c r="I210" s="264" t="s">
        <v>26676</v>
      </c>
      <c r="J210" s="148" t="s">
        <v>26647</v>
      </c>
      <c r="K210" s="148"/>
      <c r="L210" s="148"/>
      <c r="M210" s="251"/>
      <c r="N210" s="148"/>
      <c r="O210" s="148"/>
      <c r="P210" s="148"/>
    </row>
    <row r="211" spans="1:16" ht="52.8">
      <c r="A211" s="270" t="s">
        <v>26677</v>
      </c>
      <c r="B211" s="148" t="s">
        <v>26678</v>
      </c>
      <c r="C211" s="148" t="s">
        <v>26679</v>
      </c>
      <c r="D211" s="148" t="s">
        <v>26680</v>
      </c>
      <c r="E211" s="148" t="s">
        <v>26681</v>
      </c>
      <c r="F211" s="253" t="s">
        <v>26682</v>
      </c>
      <c r="G211" s="253" t="s">
        <v>26683</v>
      </c>
      <c r="H211" s="262" t="s">
        <v>26684</v>
      </c>
      <c r="I211" s="264" t="s">
        <v>26685</v>
      </c>
      <c r="J211" s="148" t="s">
        <v>26647</v>
      </c>
      <c r="K211" s="148"/>
      <c r="L211" s="148"/>
      <c r="M211" s="251"/>
      <c r="N211" s="148"/>
      <c r="O211" s="148"/>
      <c r="P211" s="148"/>
    </row>
    <row r="212" spans="1:16" ht="52.8">
      <c r="A212" s="270" t="s">
        <v>26686</v>
      </c>
      <c r="B212" s="148" t="s">
        <v>26687</v>
      </c>
      <c r="C212" s="148" t="s">
        <v>26688</v>
      </c>
      <c r="D212" s="148" t="s">
        <v>26689</v>
      </c>
      <c r="E212" s="148" t="s">
        <v>26681</v>
      </c>
      <c r="F212" s="253" t="s">
        <v>26682</v>
      </c>
      <c r="G212" s="253" t="s">
        <v>26683</v>
      </c>
      <c r="H212" s="262" t="s">
        <v>26684</v>
      </c>
      <c r="I212" s="264" t="s">
        <v>26690</v>
      </c>
      <c r="J212" s="148" t="s">
        <v>26647</v>
      </c>
      <c r="K212" s="148"/>
      <c r="L212" s="148"/>
      <c r="M212" s="251"/>
      <c r="N212" s="148"/>
      <c r="O212" s="148"/>
      <c r="P212" s="148"/>
    </row>
    <row r="213" spans="1:16" ht="92.4">
      <c r="A213" s="270" t="s">
        <v>26691</v>
      </c>
      <c r="B213" s="148" t="s">
        <v>26692</v>
      </c>
      <c r="C213" s="148" t="s">
        <v>26693</v>
      </c>
      <c r="D213" s="148" t="s">
        <v>26694</v>
      </c>
      <c r="E213" s="148" t="s">
        <v>26695</v>
      </c>
      <c r="F213" s="253" t="s">
        <v>26696</v>
      </c>
      <c r="G213" s="253" t="s">
        <v>26697</v>
      </c>
      <c r="H213" s="262" t="s">
        <v>26698</v>
      </c>
      <c r="I213" s="264" t="s">
        <v>26699</v>
      </c>
      <c r="J213" s="148" t="s">
        <v>26647</v>
      </c>
      <c r="K213" s="148"/>
      <c r="L213" s="148"/>
      <c r="M213" s="251"/>
      <c r="N213" s="148"/>
      <c r="O213" s="148"/>
      <c r="P213" s="148"/>
    </row>
    <row r="214" spans="1:16" ht="92.4">
      <c r="A214" s="270" t="s">
        <v>26700</v>
      </c>
      <c r="B214" s="148" t="s">
        <v>26692</v>
      </c>
      <c r="C214" s="148" t="s">
        <v>26693</v>
      </c>
      <c r="D214" s="148" t="s">
        <v>26694</v>
      </c>
      <c r="E214" s="148" t="s">
        <v>26695</v>
      </c>
      <c r="F214" s="253" t="s">
        <v>26696</v>
      </c>
      <c r="G214" s="253" t="s">
        <v>26697</v>
      </c>
      <c r="H214" s="262" t="s">
        <v>26698</v>
      </c>
      <c r="I214" s="264" t="s">
        <v>26699</v>
      </c>
      <c r="J214" s="148" t="s">
        <v>26647</v>
      </c>
      <c r="K214" s="148"/>
      <c r="L214" s="148"/>
      <c r="M214" s="251"/>
      <c r="N214" s="148"/>
      <c r="O214" s="148"/>
      <c r="P214" s="148"/>
    </row>
    <row r="215" spans="1:16" ht="92.4">
      <c r="A215" s="270" t="s">
        <v>26701</v>
      </c>
      <c r="B215" s="148" t="s">
        <v>26702</v>
      </c>
      <c r="C215" s="148" t="s">
        <v>26703</v>
      </c>
      <c r="D215" s="148" t="s">
        <v>26704</v>
      </c>
      <c r="E215" s="148" t="s">
        <v>26705</v>
      </c>
      <c r="F215" s="253" t="s">
        <v>26706</v>
      </c>
      <c r="G215" s="253" t="s">
        <v>26707</v>
      </c>
      <c r="H215" s="262" t="s">
        <v>26708</v>
      </c>
      <c r="I215" s="264" t="s">
        <v>26709</v>
      </c>
      <c r="J215" s="148" t="s">
        <v>26647</v>
      </c>
      <c r="K215" s="148"/>
      <c r="L215" s="148"/>
      <c r="M215" s="251"/>
      <c r="N215" s="148"/>
      <c r="O215" s="148"/>
      <c r="P215" s="148"/>
    </row>
    <row r="216" spans="1:16" ht="92.4">
      <c r="A216" s="270" t="s">
        <v>26710</v>
      </c>
      <c r="B216" s="148" t="s">
        <v>26702</v>
      </c>
      <c r="C216" s="148" t="s">
        <v>26711</v>
      </c>
      <c r="D216" s="148" t="s">
        <v>26712</v>
      </c>
      <c r="E216" s="148" t="s">
        <v>26705</v>
      </c>
      <c r="F216" s="253" t="s">
        <v>26706</v>
      </c>
      <c r="G216" s="253" t="s">
        <v>26707</v>
      </c>
      <c r="H216" s="262" t="s">
        <v>26708</v>
      </c>
      <c r="I216" s="264" t="s">
        <v>26709</v>
      </c>
      <c r="J216" s="148" t="s">
        <v>26647</v>
      </c>
      <c r="K216" s="148"/>
      <c r="L216" s="148"/>
      <c r="M216" s="251"/>
      <c r="N216" s="148"/>
      <c r="O216" s="148"/>
      <c r="P216" s="148"/>
    </row>
    <row r="217" spans="1:16" ht="92.4">
      <c r="A217" s="270" t="s">
        <v>26713</v>
      </c>
      <c r="B217" s="148" t="s">
        <v>26714</v>
      </c>
      <c r="C217" s="148" t="s">
        <v>26715</v>
      </c>
      <c r="D217" s="148" t="s">
        <v>26716</v>
      </c>
      <c r="E217" s="148" t="s">
        <v>26717</v>
      </c>
      <c r="F217" s="253" t="s">
        <v>26718</v>
      </c>
      <c r="G217" s="253" t="s">
        <v>26719</v>
      </c>
      <c r="H217" s="262" t="s">
        <v>26720</v>
      </c>
      <c r="I217" s="264" t="s">
        <v>26721</v>
      </c>
      <c r="J217" s="148" t="s">
        <v>26647</v>
      </c>
      <c r="K217" s="148"/>
      <c r="L217" s="148"/>
      <c r="M217" s="251"/>
      <c r="N217" s="148"/>
      <c r="O217" s="148"/>
      <c r="P217" s="148"/>
    </row>
    <row r="218" spans="1:16" ht="92.4">
      <c r="A218" s="270" t="s">
        <v>26722</v>
      </c>
      <c r="B218" s="148" t="s">
        <v>26714</v>
      </c>
      <c r="C218" s="148" t="s">
        <v>26715</v>
      </c>
      <c r="D218" s="148" t="s">
        <v>26716</v>
      </c>
      <c r="E218" s="148" t="s">
        <v>26717</v>
      </c>
      <c r="F218" s="253" t="s">
        <v>26718</v>
      </c>
      <c r="G218" s="253" t="s">
        <v>26719</v>
      </c>
      <c r="H218" s="262" t="s">
        <v>26720</v>
      </c>
      <c r="I218" s="264" t="s">
        <v>26721</v>
      </c>
      <c r="J218" s="148" t="s">
        <v>26647</v>
      </c>
      <c r="K218" s="148"/>
      <c r="L218" s="148"/>
      <c r="M218" s="251"/>
      <c r="N218" s="148"/>
      <c r="O218" s="148"/>
      <c r="P218" s="148"/>
    </row>
    <row r="219" spans="1:16" ht="79.2">
      <c r="A219" s="270" t="s">
        <v>26723</v>
      </c>
      <c r="B219" s="148" t="s">
        <v>26724</v>
      </c>
      <c r="C219" s="148" t="s">
        <v>26725</v>
      </c>
      <c r="D219" s="148" t="s">
        <v>26726</v>
      </c>
      <c r="E219" s="148" t="s">
        <v>26727</v>
      </c>
      <c r="F219" s="253" t="s">
        <v>26728</v>
      </c>
      <c r="G219" s="253" t="s">
        <v>26729</v>
      </c>
      <c r="H219" s="262" t="s">
        <v>26730</v>
      </c>
      <c r="I219" s="264" t="s">
        <v>26731</v>
      </c>
      <c r="J219" s="148" t="s">
        <v>26647</v>
      </c>
      <c r="K219" s="148"/>
      <c r="L219" s="148"/>
      <c r="M219" s="251"/>
      <c r="N219" s="148"/>
      <c r="O219" s="148"/>
      <c r="P219" s="148"/>
    </row>
    <row r="220" spans="1:16" ht="79.2">
      <c r="A220" s="270" t="s">
        <v>26732</v>
      </c>
      <c r="B220" s="148" t="s">
        <v>26724</v>
      </c>
      <c r="C220" s="148" t="s">
        <v>26725</v>
      </c>
      <c r="D220" s="148" t="s">
        <v>26726</v>
      </c>
      <c r="E220" s="148" t="s">
        <v>26727</v>
      </c>
      <c r="F220" s="253" t="s">
        <v>26728</v>
      </c>
      <c r="G220" s="253" t="s">
        <v>26729</v>
      </c>
      <c r="H220" s="262" t="s">
        <v>26730</v>
      </c>
      <c r="I220" s="264" t="s">
        <v>26731</v>
      </c>
      <c r="J220" s="148" t="s">
        <v>26647</v>
      </c>
      <c r="K220" s="148"/>
      <c r="L220" s="148"/>
      <c r="M220" s="251"/>
      <c r="N220" s="148"/>
      <c r="O220" s="148"/>
      <c r="P220" s="148"/>
    </row>
    <row r="221" spans="1:16" ht="66">
      <c r="A221" s="270" t="s">
        <v>26733</v>
      </c>
      <c r="B221" s="148" t="s">
        <v>26734</v>
      </c>
      <c r="C221" s="148" t="s">
        <v>26735</v>
      </c>
      <c r="D221" s="148" t="s">
        <v>26736</v>
      </c>
      <c r="E221" s="148" t="s">
        <v>26737</v>
      </c>
      <c r="F221" s="253" t="s">
        <v>26738</v>
      </c>
      <c r="G221" s="253" t="s">
        <v>26739</v>
      </c>
      <c r="H221" s="262" t="s">
        <v>26740</v>
      </c>
      <c r="I221" s="264" t="s">
        <v>26741</v>
      </c>
      <c r="J221" s="148" t="s">
        <v>26647</v>
      </c>
      <c r="K221" s="148"/>
      <c r="L221" s="148"/>
      <c r="M221" s="251"/>
      <c r="N221" s="148"/>
      <c r="O221" s="148"/>
      <c r="P221" s="148"/>
    </row>
    <row r="222" spans="1:16" ht="66">
      <c r="A222" s="270" t="s">
        <v>26742</v>
      </c>
      <c r="B222" s="148" t="s">
        <v>26734</v>
      </c>
      <c r="C222" s="148" t="s">
        <v>26735</v>
      </c>
      <c r="D222" s="148" t="s">
        <v>26736</v>
      </c>
      <c r="E222" s="148" t="s">
        <v>26737</v>
      </c>
      <c r="F222" s="253" t="s">
        <v>26738</v>
      </c>
      <c r="G222" s="253" t="s">
        <v>26739</v>
      </c>
      <c r="H222" s="262" t="s">
        <v>26740</v>
      </c>
      <c r="I222" s="264" t="s">
        <v>26741</v>
      </c>
      <c r="J222" s="148" t="s">
        <v>26647</v>
      </c>
      <c r="K222" s="148"/>
      <c r="L222" s="148"/>
      <c r="M222" s="251"/>
      <c r="N222" s="148"/>
      <c r="O222" s="148"/>
      <c r="P222" s="148"/>
    </row>
    <row r="223" spans="1:16" ht="79.2">
      <c r="A223" s="270" t="s">
        <v>26743</v>
      </c>
      <c r="B223" s="148" t="s">
        <v>26744</v>
      </c>
      <c r="C223" s="148" t="s">
        <v>26745</v>
      </c>
      <c r="D223" s="148" t="s">
        <v>26746</v>
      </c>
      <c r="E223" s="148" t="s">
        <v>26747</v>
      </c>
      <c r="F223" s="253" t="s">
        <v>26748</v>
      </c>
      <c r="G223" s="253" t="s">
        <v>26749</v>
      </c>
      <c r="H223" s="262" t="s">
        <v>26750</v>
      </c>
      <c r="I223" s="264" t="s">
        <v>26751</v>
      </c>
      <c r="J223" s="148" t="s">
        <v>26647</v>
      </c>
      <c r="K223" s="148"/>
      <c r="L223" s="148"/>
      <c r="M223" s="258"/>
      <c r="N223" s="148"/>
      <c r="O223" s="148"/>
      <c r="P223" s="148"/>
    </row>
    <row r="224" spans="1:16" ht="79.2">
      <c r="A224" s="270" t="s">
        <v>26752</v>
      </c>
      <c r="B224" s="148" t="s">
        <v>26744</v>
      </c>
      <c r="C224" s="148" t="s">
        <v>26745</v>
      </c>
      <c r="D224" s="148" t="s">
        <v>26753</v>
      </c>
      <c r="E224" s="148" t="s">
        <v>26747</v>
      </c>
      <c r="F224" s="253" t="s">
        <v>26748</v>
      </c>
      <c r="G224" s="253" t="s">
        <v>26754</v>
      </c>
      <c r="H224" s="262" t="s">
        <v>26755</v>
      </c>
      <c r="I224" s="264" t="s">
        <v>26756</v>
      </c>
      <c r="J224" s="148" t="s">
        <v>26647</v>
      </c>
      <c r="K224" s="148"/>
      <c r="L224" s="148"/>
      <c r="M224" s="258"/>
      <c r="N224" s="148"/>
      <c r="O224" s="148"/>
      <c r="P224" s="148"/>
    </row>
    <row r="225" spans="1:16" ht="105.6">
      <c r="A225" s="270" t="s">
        <v>26757</v>
      </c>
      <c r="B225" s="148" t="s">
        <v>26758</v>
      </c>
      <c r="C225" s="148" t="s">
        <v>26759</v>
      </c>
      <c r="D225" s="148" t="s">
        <v>26760</v>
      </c>
      <c r="E225" s="148" t="s">
        <v>26761</v>
      </c>
      <c r="F225" s="253" t="s">
        <v>26762</v>
      </c>
      <c r="G225" s="253" t="s">
        <v>26763</v>
      </c>
      <c r="H225" s="262" t="s">
        <v>26764</v>
      </c>
      <c r="I225" s="264" t="s">
        <v>26765</v>
      </c>
      <c r="J225" s="148" t="s">
        <v>26647</v>
      </c>
      <c r="K225" s="148"/>
      <c r="L225" s="148"/>
      <c r="M225" s="251"/>
      <c r="N225" s="148"/>
      <c r="O225" s="148"/>
      <c r="P225" s="148"/>
    </row>
    <row r="226" spans="1:16" ht="105.6">
      <c r="A226" s="270" t="s">
        <v>26766</v>
      </c>
      <c r="B226" s="148" t="s">
        <v>26758</v>
      </c>
      <c r="C226" s="148" t="s">
        <v>26759</v>
      </c>
      <c r="D226" s="148" t="s">
        <v>26760</v>
      </c>
      <c r="E226" s="148" t="s">
        <v>26761</v>
      </c>
      <c r="F226" s="253" t="s">
        <v>26762</v>
      </c>
      <c r="G226" s="253" t="s">
        <v>26763</v>
      </c>
      <c r="H226" s="262" t="s">
        <v>26764</v>
      </c>
      <c r="I226" s="264" t="s">
        <v>26765</v>
      </c>
      <c r="J226" s="148" t="s">
        <v>26647</v>
      </c>
      <c r="K226" s="148"/>
      <c r="L226" s="148"/>
      <c r="M226" s="251"/>
      <c r="N226" s="148"/>
      <c r="O226" s="148"/>
      <c r="P226" s="148"/>
    </row>
    <row r="227" spans="1:16" ht="66">
      <c r="A227" s="270" t="s">
        <v>26767</v>
      </c>
      <c r="B227" s="148" t="s">
        <v>26768</v>
      </c>
      <c r="C227" s="148" t="s">
        <v>26769</v>
      </c>
      <c r="D227" s="148" t="s">
        <v>26770</v>
      </c>
      <c r="E227" s="148" t="s">
        <v>26771</v>
      </c>
      <c r="F227" s="253" t="s">
        <v>26772</v>
      </c>
      <c r="G227" s="253" t="s">
        <v>26773</v>
      </c>
      <c r="H227" s="262" t="s">
        <v>26774</v>
      </c>
      <c r="I227" s="264" t="s">
        <v>26775</v>
      </c>
      <c r="J227" s="148" t="s">
        <v>26647</v>
      </c>
      <c r="K227" s="148"/>
      <c r="L227" s="148"/>
      <c r="M227" s="251"/>
      <c r="N227" s="148"/>
      <c r="O227" s="148"/>
      <c r="P227" s="148"/>
    </row>
    <row r="228" spans="1:16" ht="66">
      <c r="A228" s="270" t="s">
        <v>26776</v>
      </c>
      <c r="B228" s="148" t="s">
        <v>26768</v>
      </c>
      <c r="C228" s="148" t="s">
        <v>26769</v>
      </c>
      <c r="D228" s="148" t="s">
        <v>26770</v>
      </c>
      <c r="E228" s="148" t="s">
        <v>26771</v>
      </c>
      <c r="F228" s="253" t="s">
        <v>26772</v>
      </c>
      <c r="G228" s="253" t="s">
        <v>26773</v>
      </c>
      <c r="H228" s="262" t="s">
        <v>26774</v>
      </c>
      <c r="I228" s="264" t="s">
        <v>26775</v>
      </c>
      <c r="J228" s="148" t="s">
        <v>26647</v>
      </c>
      <c r="K228" s="148"/>
      <c r="L228" s="148"/>
      <c r="M228" s="251"/>
      <c r="N228" s="148"/>
      <c r="O228" s="148"/>
      <c r="P228" s="148"/>
    </row>
    <row r="229" spans="1:16" ht="66">
      <c r="A229" s="270" t="s">
        <v>26777</v>
      </c>
      <c r="B229" s="148" t="s">
        <v>26778</v>
      </c>
      <c r="C229" s="148" t="s">
        <v>26779</v>
      </c>
      <c r="D229" s="148" t="s">
        <v>26780</v>
      </c>
      <c r="E229" s="148" t="s">
        <v>26781</v>
      </c>
      <c r="F229" s="253" t="s">
        <v>26782</v>
      </c>
      <c r="G229" s="253" t="s">
        <v>26783</v>
      </c>
      <c r="H229" s="262" t="s">
        <v>26784</v>
      </c>
      <c r="I229" s="264" t="s">
        <v>26785</v>
      </c>
      <c r="J229" s="148" t="s">
        <v>26647</v>
      </c>
      <c r="K229" s="148"/>
      <c r="L229" s="148"/>
      <c r="M229" s="251"/>
      <c r="N229" s="148"/>
      <c r="O229" s="148"/>
      <c r="P229" s="148"/>
    </row>
    <row r="230" spans="1:16" ht="66">
      <c r="A230" s="270" t="s">
        <v>26786</v>
      </c>
      <c r="B230" s="148" t="s">
        <v>26778</v>
      </c>
      <c r="C230" s="148" t="s">
        <v>26779</v>
      </c>
      <c r="D230" s="148" t="s">
        <v>26780</v>
      </c>
      <c r="E230" s="148" t="s">
        <v>26781</v>
      </c>
      <c r="F230" s="253" t="s">
        <v>26782</v>
      </c>
      <c r="G230" s="253" t="s">
        <v>26783</v>
      </c>
      <c r="H230" s="262" t="s">
        <v>26784</v>
      </c>
      <c r="I230" s="264" t="s">
        <v>26785</v>
      </c>
      <c r="J230" s="148" t="s">
        <v>26647</v>
      </c>
      <c r="K230" s="148"/>
      <c r="L230" s="148"/>
      <c r="M230" s="251"/>
      <c r="N230" s="148"/>
      <c r="O230" s="148"/>
      <c r="P230" s="148"/>
    </row>
    <row r="231" spans="1:16" ht="105.6">
      <c r="A231" s="270" t="s">
        <v>26787</v>
      </c>
      <c r="B231" s="148" t="s">
        <v>26788</v>
      </c>
      <c r="C231" s="148" t="s">
        <v>26789</v>
      </c>
      <c r="D231" s="148" t="s">
        <v>26790</v>
      </c>
      <c r="E231" s="148" t="s">
        <v>26791</v>
      </c>
      <c r="F231" s="253" t="s">
        <v>26792</v>
      </c>
      <c r="G231" s="253" t="s">
        <v>26793</v>
      </c>
      <c r="H231" s="262" t="s">
        <v>26794</v>
      </c>
      <c r="I231" s="264" t="s">
        <v>26795</v>
      </c>
      <c r="J231" s="148" t="s">
        <v>26647</v>
      </c>
      <c r="K231" s="148"/>
      <c r="L231" s="148"/>
      <c r="M231" s="251"/>
      <c r="N231" s="148"/>
      <c r="O231" s="148"/>
      <c r="P231" s="148"/>
    </row>
    <row r="232" spans="1:16" ht="105.6">
      <c r="A232" s="270" t="s">
        <v>26796</v>
      </c>
      <c r="B232" s="148" t="s">
        <v>26788</v>
      </c>
      <c r="C232" s="148" t="s">
        <v>26789</v>
      </c>
      <c r="D232" s="148" t="s">
        <v>26790</v>
      </c>
      <c r="E232" s="148" t="s">
        <v>26791</v>
      </c>
      <c r="F232" s="253" t="s">
        <v>26792</v>
      </c>
      <c r="G232" s="253" t="s">
        <v>26793</v>
      </c>
      <c r="H232" s="262" t="s">
        <v>26794</v>
      </c>
      <c r="I232" s="264" t="s">
        <v>26795</v>
      </c>
      <c r="J232" s="148" t="s">
        <v>26647</v>
      </c>
      <c r="K232" s="148"/>
      <c r="L232" s="148"/>
      <c r="M232" s="251"/>
      <c r="N232" s="148"/>
      <c r="O232" s="148"/>
      <c r="P232" s="148"/>
    </row>
    <row r="233" spans="1:16" ht="105.6">
      <c r="A233" s="268" t="s">
        <v>26797</v>
      </c>
      <c r="B233" s="148" t="s">
        <v>26798</v>
      </c>
      <c r="C233" s="148" t="s">
        <v>26246</v>
      </c>
      <c r="D233" s="148" t="s">
        <v>26799</v>
      </c>
      <c r="E233" s="148" t="s">
        <v>26800</v>
      </c>
      <c r="F233" s="252" t="s">
        <v>26801</v>
      </c>
      <c r="G233" s="252" t="s">
        <v>26802</v>
      </c>
      <c r="H233" s="262" t="s">
        <v>26803</v>
      </c>
      <c r="I233" s="264" t="s">
        <v>26804</v>
      </c>
      <c r="J233" s="148" t="s">
        <v>26647</v>
      </c>
      <c r="K233" s="148"/>
      <c r="L233" s="148"/>
      <c r="M233" s="251"/>
      <c r="N233" s="148"/>
      <c r="O233" s="148"/>
      <c r="P233" s="148"/>
    </row>
    <row r="234" spans="1:16" ht="26.4">
      <c r="A234" s="269" t="s">
        <v>26805</v>
      </c>
      <c r="B234" s="148"/>
      <c r="C234" s="148" t="s">
        <v>26806</v>
      </c>
      <c r="D234" s="148"/>
      <c r="E234" s="148"/>
      <c r="F234" s="252"/>
      <c r="G234" s="252"/>
      <c r="H234" s="262"/>
      <c r="J234" s="148"/>
      <c r="K234" s="148"/>
      <c r="L234" s="148"/>
      <c r="M234" s="251"/>
      <c r="N234" s="148"/>
      <c r="O234" s="148"/>
      <c r="P234" s="148"/>
    </row>
    <row r="235" spans="1:16" ht="26.4">
      <c r="A235" s="269" t="s">
        <v>26807</v>
      </c>
      <c r="B235" s="148"/>
      <c r="C235" s="148" t="s">
        <v>26808</v>
      </c>
      <c r="D235" s="148"/>
      <c r="E235" s="148"/>
      <c r="F235" s="252"/>
      <c r="G235" s="252"/>
      <c r="H235" s="262"/>
      <c r="J235" s="148"/>
      <c r="K235" s="148"/>
      <c r="L235" s="148"/>
      <c r="M235" s="251"/>
      <c r="N235" s="148"/>
      <c r="O235" s="148"/>
      <c r="P235" s="148"/>
    </row>
    <row r="236" spans="1:16" ht="26.4">
      <c r="A236" s="269" t="s">
        <v>26809</v>
      </c>
      <c r="B236" s="148"/>
      <c r="C236" s="148" t="s">
        <v>26810</v>
      </c>
      <c r="D236" s="148"/>
      <c r="E236" s="148"/>
      <c r="F236" s="252"/>
      <c r="G236" s="252"/>
      <c r="H236" s="262"/>
      <c r="J236" s="148"/>
      <c r="K236" s="148"/>
      <c r="L236" s="148"/>
      <c r="M236" s="251"/>
      <c r="N236" s="148"/>
      <c r="O236" s="148"/>
      <c r="P236" s="148"/>
    </row>
    <row r="237" spans="1:16" ht="132">
      <c r="A237" s="268" t="s">
        <v>26811</v>
      </c>
      <c r="B237" s="148" t="s">
        <v>26798</v>
      </c>
      <c r="C237" s="148" t="s">
        <v>26246</v>
      </c>
      <c r="D237" s="148" t="s">
        <v>26812</v>
      </c>
      <c r="E237" s="148" t="s">
        <v>26800</v>
      </c>
      <c r="F237" s="252" t="s">
        <v>26801</v>
      </c>
      <c r="G237" s="252" t="s">
        <v>26802</v>
      </c>
      <c r="H237" s="262" t="s">
        <v>26803</v>
      </c>
      <c r="I237" s="264" t="s">
        <v>26813</v>
      </c>
      <c r="J237" s="148" t="s">
        <v>26647</v>
      </c>
      <c r="K237" s="148"/>
      <c r="L237" s="148"/>
      <c r="M237" s="251"/>
      <c r="N237" s="148"/>
      <c r="O237" s="148"/>
      <c r="P237" s="148"/>
    </row>
    <row r="238" spans="1:16" ht="26.4">
      <c r="A238" s="269" t="s">
        <v>26814</v>
      </c>
      <c r="B238" s="148"/>
      <c r="C238" s="148" t="s">
        <v>26815</v>
      </c>
      <c r="D238" s="148"/>
      <c r="E238" s="148"/>
      <c r="F238" s="253"/>
      <c r="G238" s="253"/>
      <c r="H238" s="262"/>
      <c r="J238" s="148"/>
      <c r="K238" s="148"/>
      <c r="L238" s="148"/>
      <c r="M238" s="251"/>
      <c r="N238" s="148"/>
      <c r="O238" s="148"/>
      <c r="P238" s="148"/>
    </row>
    <row r="239" spans="1:16" ht="26.4">
      <c r="A239" s="269" t="s">
        <v>26816</v>
      </c>
      <c r="B239" s="148"/>
      <c r="C239" s="148" t="s">
        <v>26808</v>
      </c>
      <c r="D239" s="148"/>
      <c r="E239" s="148"/>
      <c r="F239" s="253"/>
      <c r="G239" s="253"/>
      <c r="H239" s="262"/>
      <c r="J239" s="148"/>
      <c r="K239" s="148"/>
      <c r="L239" s="148"/>
      <c r="M239" s="251"/>
      <c r="N239" s="148"/>
      <c r="O239" s="148"/>
      <c r="P239" s="148"/>
    </row>
    <row r="240" spans="1:16" ht="26.4">
      <c r="A240" s="269" t="s">
        <v>26817</v>
      </c>
      <c r="B240" s="148"/>
      <c r="C240" s="262" t="s">
        <v>26818</v>
      </c>
      <c r="D240" s="148"/>
      <c r="E240" s="148"/>
      <c r="F240" s="253"/>
      <c r="G240" s="253"/>
      <c r="H240" s="262"/>
      <c r="J240" s="148"/>
      <c r="K240" s="148"/>
      <c r="L240" s="148"/>
      <c r="M240" s="251"/>
      <c r="N240" s="148"/>
      <c r="O240" s="148"/>
      <c r="P240" s="148"/>
    </row>
    <row r="241" spans="1:16" ht="39.6">
      <c r="A241" s="270" t="s">
        <v>26819</v>
      </c>
      <c r="B241" s="148" t="s">
        <v>26820</v>
      </c>
      <c r="C241" s="148" t="s">
        <v>26821</v>
      </c>
      <c r="D241" s="148" t="s">
        <v>26822</v>
      </c>
      <c r="E241" s="148" t="s">
        <v>26823</v>
      </c>
      <c r="F241" s="253" t="s">
        <v>26824</v>
      </c>
      <c r="G241" s="253" t="s">
        <v>26825</v>
      </c>
      <c r="H241" s="262" t="s">
        <v>26826</v>
      </c>
      <c r="I241" s="264" t="s">
        <v>26827</v>
      </c>
      <c r="J241" s="148" t="s">
        <v>26647</v>
      </c>
      <c r="K241" s="148"/>
      <c r="L241" s="148"/>
      <c r="M241" s="251"/>
      <c r="N241" s="148"/>
      <c r="O241" s="148"/>
      <c r="P241" s="148"/>
    </row>
    <row r="242" spans="1:16" ht="39.6">
      <c r="A242" s="270" t="s">
        <v>26828</v>
      </c>
      <c r="B242" s="148" t="s">
        <v>26820</v>
      </c>
      <c r="C242" s="148" t="s">
        <v>26821</v>
      </c>
      <c r="D242" s="148" t="s">
        <v>26822</v>
      </c>
      <c r="E242" s="148" t="s">
        <v>26823</v>
      </c>
      <c r="F242" s="253" t="s">
        <v>26824</v>
      </c>
      <c r="G242" s="253" t="s">
        <v>26825</v>
      </c>
      <c r="H242" s="262" t="s">
        <v>26829</v>
      </c>
      <c r="I242" s="264" t="s">
        <v>26827</v>
      </c>
      <c r="J242" s="148" t="s">
        <v>26647</v>
      </c>
      <c r="K242" s="148"/>
      <c r="L242" s="148"/>
      <c r="M242" s="251"/>
      <c r="N242" s="148"/>
      <c r="O242" s="148"/>
      <c r="P242" s="148"/>
    </row>
    <row r="243" spans="1:16" ht="92.4">
      <c r="A243" s="270" t="s">
        <v>26830</v>
      </c>
      <c r="B243" s="148" t="s">
        <v>26831</v>
      </c>
      <c r="C243" s="148" t="s">
        <v>26832</v>
      </c>
      <c r="D243" s="148" t="s">
        <v>26833</v>
      </c>
      <c r="E243" s="148" t="s">
        <v>26834</v>
      </c>
      <c r="F243" s="253" t="s">
        <v>26835</v>
      </c>
      <c r="G243" s="253" t="s">
        <v>26836</v>
      </c>
      <c r="H243" s="262" t="s">
        <v>26837</v>
      </c>
      <c r="I243" s="264" t="s">
        <v>26838</v>
      </c>
      <c r="J243" s="148" t="s">
        <v>26647</v>
      </c>
      <c r="K243" s="148"/>
      <c r="L243" s="148"/>
      <c r="M243" s="251"/>
      <c r="N243" s="148"/>
      <c r="O243" s="148"/>
      <c r="P243" s="148"/>
    </row>
    <row r="244" spans="1:16" ht="92.4">
      <c r="A244" s="270" t="s">
        <v>26839</v>
      </c>
      <c r="B244" s="148" t="s">
        <v>26840</v>
      </c>
      <c r="C244" s="148" t="s">
        <v>26832</v>
      </c>
      <c r="D244" s="148" t="s">
        <v>26841</v>
      </c>
      <c r="E244" s="148" t="s">
        <v>26834</v>
      </c>
      <c r="F244" s="253" t="s">
        <v>26835</v>
      </c>
      <c r="G244" s="253" t="s">
        <v>26842</v>
      </c>
      <c r="H244" s="262" t="s">
        <v>26843</v>
      </c>
      <c r="I244" s="264" t="s">
        <v>26844</v>
      </c>
      <c r="J244" s="148" t="s">
        <v>26647</v>
      </c>
      <c r="K244" s="148"/>
      <c r="L244" s="148"/>
      <c r="M244" s="251"/>
      <c r="N244" s="148"/>
      <c r="O244" s="148"/>
      <c r="P244" s="148"/>
    </row>
    <row r="245" spans="1:16" ht="105.6">
      <c r="A245" s="270" t="s">
        <v>26845</v>
      </c>
      <c r="B245" s="148" t="s">
        <v>26846</v>
      </c>
      <c r="C245" s="148" t="s">
        <v>26847</v>
      </c>
      <c r="D245" s="148" t="s">
        <v>26848</v>
      </c>
      <c r="E245" s="148" t="s">
        <v>26849</v>
      </c>
      <c r="F245" s="253" t="s">
        <v>26850</v>
      </c>
      <c r="G245" s="253" t="s">
        <v>26851</v>
      </c>
      <c r="H245" s="262" t="s">
        <v>26852</v>
      </c>
      <c r="I245" s="264" t="s">
        <v>26853</v>
      </c>
      <c r="J245" s="148" t="s">
        <v>26647</v>
      </c>
      <c r="K245" s="148"/>
      <c r="L245" s="148"/>
      <c r="M245" s="251"/>
      <c r="N245" s="148"/>
      <c r="O245" s="148"/>
      <c r="P245" s="148"/>
    </row>
    <row r="246" spans="1:16" ht="105.6">
      <c r="A246" s="270" t="s">
        <v>26854</v>
      </c>
      <c r="B246" s="148" t="s">
        <v>26855</v>
      </c>
      <c r="C246" s="148" t="s">
        <v>26856</v>
      </c>
      <c r="D246" s="148" t="s">
        <v>26857</v>
      </c>
      <c r="E246" s="148" t="s">
        <v>26858</v>
      </c>
      <c r="F246" s="253" t="s">
        <v>26859</v>
      </c>
      <c r="G246" s="253" t="s">
        <v>26860</v>
      </c>
      <c r="H246" s="262" t="s">
        <v>26861</v>
      </c>
      <c r="I246" s="264" t="s">
        <v>26862</v>
      </c>
      <c r="J246" s="148" t="s">
        <v>26647</v>
      </c>
      <c r="K246" s="148"/>
      <c r="L246" s="148"/>
      <c r="M246" s="251"/>
      <c r="N246" s="148"/>
      <c r="O246" s="148"/>
      <c r="P246" s="148"/>
    </row>
    <row r="247" spans="1:16" ht="79.2">
      <c r="A247" s="270" t="s">
        <v>26863</v>
      </c>
      <c r="B247" s="148" t="s">
        <v>26864</v>
      </c>
      <c r="C247" s="148" t="s">
        <v>26865</v>
      </c>
      <c r="D247" s="148" t="s">
        <v>26866</v>
      </c>
      <c r="E247" s="148" t="s">
        <v>26867</v>
      </c>
      <c r="F247" s="253" t="s">
        <v>26868</v>
      </c>
      <c r="G247" s="253" t="s">
        <v>26869</v>
      </c>
      <c r="H247" s="262" t="s">
        <v>26870</v>
      </c>
      <c r="I247" s="264" t="s">
        <v>26871</v>
      </c>
      <c r="J247" s="148" t="s">
        <v>26647</v>
      </c>
      <c r="K247" s="148"/>
      <c r="L247" s="148"/>
      <c r="M247" s="251"/>
      <c r="N247" s="148"/>
      <c r="O247" s="148"/>
      <c r="P247" s="148"/>
    </row>
    <row r="248" spans="1:16" ht="79.2">
      <c r="A248" s="270" t="s">
        <v>26872</v>
      </c>
      <c r="B248" s="148" t="s">
        <v>26873</v>
      </c>
      <c r="C248" s="148" t="s">
        <v>26865</v>
      </c>
      <c r="D248" s="148" t="s">
        <v>26866</v>
      </c>
      <c r="E248" s="148" t="s">
        <v>26867</v>
      </c>
      <c r="F248" s="253" t="s">
        <v>26868</v>
      </c>
      <c r="G248" s="253" t="s">
        <v>26874</v>
      </c>
      <c r="H248" s="262" t="s">
        <v>26875</v>
      </c>
      <c r="I248" s="264" t="s">
        <v>26876</v>
      </c>
      <c r="J248" s="148" t="s">
        <v>26647</v>
      </c>
      <c r="K248" s="148"/>
      <c r="L248" s="148"/>
      <c r="M248" s="251"/>
      <c r="N248" s="148"/>
      <c r="O248" s="148"/>
      <c r="P248" s="148"/>
    </row>
    <row r="249" spans="1:16" ht="145.19999999999999">
      <c r="A249" s="270" t="s">
        <v>26877</v>
      </c>
      <c r="B249" s="148" t="s">
        <v>26878</v>
      </c>
      <c r="C249" s="148" t="s">
        <v>26879</v>
      </c>
      <c r="D249" s="148" t="s">
        <v>26880</v>
      </c>
      <c r="E249" s="148" t="s">
        <v>26881</v>
      </c>
      <c r="F249" s="253" t="s">
        <v>26882</v>
      </c>
      <c r="G249" s="253" t="s">
        <v>26883</v>
      </c>
      <c r="H249" s="262" t="s">
        <v>26884</v>
      </c>
      <c r="I249" s="264" t="s">
        <v>26885</v>
      </c>
      <c r="J249" s="148" t="s">
        <v>26647</v>
      </c>
      <c r="K249" s="148"/>
      <c r="L249" s="148"/>
      <c r="M249" s="251"/>
      <c r="N249" s="148"/>
      <c r="O249" s="148"/>
      <c r="P249" s="148"/>
    </row>
    <row r="250" spans="1:16" ht="145.19999999999999">
      <c r="A250" s="270" t="s">
        <v>26886</v>
      </c>
      <c r="B250" s="148" t="s">
        <v>26887</v>
      </c>
      <c r="C250" s="148" t="s">
        <v>26888</v>
      </c>
      <c r="D250" s="148" t="s">
        <v>26889</v>
      </c>
      <c r="E250" s="148" t="s">
        <v>26881</v>
      </c>
      <c r="F250" s="253" t="s">
        <v>26882</v>
      </c>
      <c r="G250" s="253" t="s">
        <v>26890</v>
      </c>
      <c r="H250" s="262" t="s">
        <v>26891</v>
      </c>
      <c r="I250" s="264" t="s">
        <v>26892</v>
      </c>
      <c r="J250" s="148" t="s">
        <v>26647</v>
      </c>
      <c r="K250" s="148"/>
      <c r="L250" s="148"/>
      <c r="M250" s="251"/>
      <c r="N250" s="148"/>
      <c r="O250" s="148"/>
      <c r="P250" s="148"/>
    </row>
    <row r="251" spans="1:16" ht="66">
      <c r="A251" s="270" t="s">
        <v>26893</v>
      </c>
      <c r="B251" s="148" t="s">
        <v>26894</v>
      </c>
      <c r="C251" s="148" t="s">
        <v>26895</v>
      </c>
      <c r="D251" s="148" t="s">
        <v>26896</v>
      </c>
      <c r="E251" s="148" t="s">
        <v>26897</v>
      </c>
      <c r="F251" s="253" t="s">
        <v>26898</v>
      </c>
      <c r="G251" s="253" t="s">
        <v>26899</v>
      </c>
      <c r="H251" s="262" t="s">
        <v>26900</v>
      </c>
      <c r="I251" s="264" t="s">
        <v>26901</v>
      </c>
      <c r="J251" s="148" t="s">
        <v>26647</v>
      </c>
      <c r="K251" s="148"/>
      <c r="L251" s="148"/>
      <c r="M251" s="251"/>
      <c r="N251" s="148"/>
      <c r="O251" s="148"/>
      <c r="P251" s="148"/>
    </row>
    <row r="252" spans="1:16" ht="66">
      <c r="A252" s="270" t="s">
        <v>26902</v>
      </c>
      <c r="B252" s="148" t="s">
        <v>26903</v>
      </c>
      <c r="C252" s="148" t="s">
        <v>26904</v>
      </c>
      <c r="D252" s="148" t="s">
        <v>26905</v>
      </c>
      <c r="E252" s="148" t="s">
        <v>26897</v>
      </c>
      <c r="F252" s="253" t="s">
        <v>26898</v>
      </c>
      <c r="G252" s="253" t="s">
        <v>26906</v>
      </c>
      <c r="H252" s="262" t="s">
        <v>26907</v>
      </c>
      <c r="I252" s="264" t="s">
        <v>26908</v>
      </c>
      <c r="J252" s="148" t="s">
        <v>26647</v>
      </c>
      <c r="K252" s="148"/>
      <c r="L252" s="148"/>
      <c r="M252" s="251"/>
      <c r="N252" s="148"/>
      <c r="O252" s="148"/>
      <c r="P252" s="148"/>
    </row>
    <row r="253" spans="1:16" ht="118.8">
      <c r="A253" s="270" t="s">
        <v>26909</v>
      </c>
      <c r="B253" s="148" t="s">
        <v>26910</v>
      </c>
      <c r="C253" s="148" t="s">
        <v>26911</v>
      </c>
      <c r="D253" s="148" t="s">
        <v>26912</v>
      </c>
      <c r="E253" s="148" t="s">
        <v>26913</v>
      </c>
      <c r="F253" s="253" t="s">
        <v>26914</v>
      </c>
      <c r="G253" s="253" t="s">
        <v>26915</v>
      </c>
      <c r="H253" s="262" t="s">
        <v>26916</v>
      </c>
      <c r="I253" s="264" t="s">
        <v>26917</v>
      </c>
      <c r="J253" s="148" t="s">
        <v>26647</v>
      </c>
      <c r="K253" s="148"/>
      <c r="L253" s="148"/>
      <c r="M253" s="251"/>
      <c r="N253" s="148"/>
      <c r="O253" s="148"/>
      <c r="P253" s="148"/>
    </row>
    <row r="254" spans="1:16" ht="118.8">
      <c r="A254" s="270" t="s">
        <v>26918</v>
      </c>
      <c r="B254" s="148" t="s">
        <v>26910</v>
      </c>
      <c r="C254" s="148" t="s">
        <v>26919</v>
      </c>
      <c r="D254" s="148" t="s">
        <v>26920</v>
      </c>
      <c r="E254" s="148" t="s">
        <v>26913</v>
      </c>
      <c r="F254" s="253" t="s">
        <v>26921</v>
      </c>
      <c r="G254" s="253" t="s">
        <v>26915</v>
      </c>
      <c r="H254" s="262" t="s">
        <v>26916</v>
      </c>
      <c r="I254" s="264" t="s">
        <v>26917</v>
      </c>
      <c r="J254" s="148" t="s">
        <v>26647</v>
      </c>
      <c r="K254" s="148"/>
      <c r="L254" s="148"/>
      <c r="M254" s="251"/>
      <c r="N254" s="148"/>
      <c r="O254" s="148"/>
      <c r="P254" s="148"/>
    </row>
    <row r="255" spans="1:16" ht="79.2">
      <c r="A255" s="270" t="s">
        <v>26922</v>
      </c>
      <c r="B255" s="148" t="s">
        <v>26923</v>
      </c>
      <c r="C255" s="148" t="s">
        <v>26924</v>
      </c>
      <c r="D255" s="148" t="s">
        <v>26925</v>
      </c>
      <c r="E255" s="148" t="s">
        <v>26926</v>
      </c>
      <c r="F255" s="253" t="s">
        <v>26927</v>
      </c>
      <c r="G255" s="253" t="s">
        <v>26928</v>
      </c>
      <c r="H255" s="262" t="s">
        <v>26929</v>
      </c>
      <c r="I255" s="264" t="s">
        <v>26930</v>
      </c>
      <c r="J255" s="148" t="s">
        <v>26647</v>
      </c>
      <c r="K255" s="148"/>
      <c r="L255" s="148"/>
      <c r="M255" s="258"/>
      <c r="N255" s="148"/>
      <c r="O255" s="148"/>
      <c r="P255" s="148"/>
    </row>
    <row r="256" spans="1:16" ht="79.2">
      <c r="A256" s="270" t="s">
        <v>26931</v>
      </c>
      <c r="B256" s="148" t="s">
        <v>26923</v>
      </c>
      <c r="C256" s="148" t="s">
        <v>26932</v>
      </c>
      <c r="D256" s="148" t="s">
        <v>26933</v>
      </c>
      <c r="E256" s="148" t="s">
        <v>26926</v>
      </c>
      <c r="F256" s="253" t="s">
        <v>26934</v>
      </c>
      <c r="G256" s="253" t="s">
        <v>26928</v>
      </c>
      <c r="H256" s="262" t="s">
        <v>26935</v>
      </c>
      <c r="I256" s="264" t="s">
        <v>26930</v>
      </c>
      <c r="J256" s="148" t="s">
        <v>26647</v>
      </c>
      <c r="K256" s="148"/>
      <c r="L256" s="148"/>
      <c r="M256" s="258"/>
      <c r="N256" s="148"/>
      <c r="O256" s="148"/>
      <c r="P256" s="148"/>
    </row>
    <row r="257" spans="1:16" ht="79.2">
      <c r="A257" s="270" t="s">
        <v>26936</v>
      </c>
      <c r="B257" s="148" t="s">
        <v>26937</v>
      </c>
      <c r="C257" s="148" t="s">
        <v>26938</v>
      </c>
      <c r="D257" s="148" t="s">
        <v>26939</v>
      </c>
      <c r="E257" s="148" t="s">
        <v>26940</v>
      </c>
      <c r="F257" s="253" t="s">
        <v>26941</v>
      </c>
      <c r="G257" s="253" t="s">
        <v>26942</v>
      </c>
      <c r="H257" s="262" t="s">
        <v>26943</v>
      </c>
      <c r="I257" s="264" t="s">
        <v>26944</v>
      </c>
      <c r="J257" s="148" t="s">
        <v>26647</v>
      </c>
      <c r="K257" s="148"/>
      <c r="L257" s="148"/>
      <c r="M257" s="251"/>
      <c r="N257" s="148"/>
      <c r="O257" s="148"/>
      <c r="P257" s="148"/>
    </row>
    <row r="258" spans="1:16" ht="79.2">
      <c r="A258" s="270" t="s">
        <v>26945</v>
      </c>
      <c r="B258" s="148" t="s">
        <v>26946</v>
      </c>
      <c r="C258" s="148" t="s">
        <v>26947</v>
      </c>
      <c r="D258" s="148" t="s">
        <v>26948</v>
      </c>
      <c r="E258" s="148" t="s">
        <v>26940</v>
      </c>
      <c r="F258" s="253" t="s">
        <v>26949</v>
      </c>
      <c r="G258" s="253" t="s">
        <v>26950</v>
      </c>
      <c r="H258" s="262" t="s">
        <v>26951</v>
      </c>
      <c r="I258" s="264" t="s">
        <v>26952</v>
      </c>
      <c r="J258" s="148" t="s">
        <v>26647</v>
      </c>
      <c r="K258" s="148"/>
      <c r="L258" s="148"/>
      <c r="M258" s="251"/>
      <c r="N258" s="148"/>
      <c r="O258" s="148"/>
      <c r="P258" s="148"/>
    </row>
    <row r="259" spans="1:16" ht="105.6">
      <c r="A259" s="270" t="s">
        <v>26953</v>
      </c>
      <c r="B259" s="148" t="s">
        <v>26954</v>
      </c>
      <c r="C259" s="148" t="s">
        <v>26955</v>
      </c>
      <c r="D259" s="148" t="s">
        <v>26956</v>
      </c>
      <c r="E259" s="148" t="s">
        <v>26957</v>
      </c>
      <c r="F259" s="253" t="s">
        <v>26958</v>
      </c>
      <c r="G259" s="253" t="s">
        <v>26959</v>
      </c>
      <c r="H259" s="262" t="s">
        <v>26960</v>
      </c>
      <c r="I259" s="264" t="s">
        <v>26961</v>
      </c>
      <c r="J259" s="148" t="s">
        <v>26647</v>
      </c>
      <c r="K259" s="148"/>
      <c r="L259" s="148"/>
      <c r="M259" s="251"/>
      <c r="N259" s="148"/>
      <c r="O259" s="148"/>
      <c r="P259" s="148"/>
    </row>
    <row r="260" spans="1:16" ht="105.6">
      <c r="A260" s="270" t="s">
        <v>26962</v>
      </c>
      <c r="B260" s="148" t="s">
        <v>26954</v>
      </c>
      <c r="C260" s="148" t="s">
        <v>26955</v>
      </c>
      <c r="D260" s="148" t="s">
        <v>26963</v>
      </c>
      <c r="E260" s="148" t="s">
        <v>26957</v>
      </c>
      <c r="F260" s="253" t="s">
        <v>26958</v>
      </c>
      <c r="G260" s="253" t="s">
        <v>26964</v>
      </c>
      <c r="H260" s="262" t="s">
        <v>26965</v>
      </c>
      <c r="I260" s="264" t="s">
        <v>26961</v>
      </c>
      <c r="J260" s="148" t="s">
        <v>26647</v>
      </c>
      <c r="K260" s="148"/>
      <c r="L260" s="148"/>
      <c r="M260" s="251"/>
      <c r="N260" s="148"/>
      <c r="O260" s="148"/>
      <c r="P260" s="148"/>
    </row>
    <row r="261" spans="1:16" ht="92.4">
      <c r="A261" s="270" t="s">
        <v>26966</v>
      </c>
      <c r="B261" s="148" t="s">
        <v>26967</v>
      </c>
      <c r="C261" s="148" t="s">
        <v>26968</v>
      </c>
      <c r="D261" s="148" t="s">
        <v>26969</v>
      </c>
      <c r="E261" s="148" t="s">
        <v>26970</v>
      </c>
      <c r="F261" s="253" t="s">
        <v>26971</v>
      </c>
      <c r="G261" s="253" t="s">
        <v>26972</v>
      </c>
      <c r="H261" s="262" t="s">
        <v>26973</v>
      </c>
      <c r="I261" s="264" t="s">
        <v>26974</v>
      </c>
      <c r="J261" s="148" t="s">
        <v>26647</v>
      </c>
      <c r="K261" s="148"/>
      <c r="L261" s="148"/>
      <c r="M261" s="251"/>
      <c r="N261" s="148"/>
      <c r="O261" s="148"/>
      <c r="P261" s="148"/>
    </row>
    <row r="262" spans="1:16" ht="92.4">
      <c r="A262" s="270" t="s">
        <v>26975</v>
      </c>
      <c r="B262" s="148" t="s">
        <v>26976</v>
      </c>
      <c r="C262" s="148" t="s">
        <v>26968</v>
      </c>
      <c r="D262" s="148" t="s">
        <v>26977</v>
      </c>
      <c r="E262" s="148" t="s">
        <v>26970</v>
      </c>
      <c r="F262" s="253" t="s">
        <v>26971</v>
      </c>
      <c r="G262" s="253" t="s">
        <v>26978</v>
      </c>
      <c r="H262" s="262" t="s">
        <v>26979</v>
      </c>
      <c r="I262" s="264" t="s">
        <v>26980</v>
      </c>
      <c r="J262" s="148" t="s">
        <v>26647</v>
      </c>
      <c r="K262" s="148"/>
      <c r="L262" s="148"/>
      <c r="M262" s="251"/>
      <c r="N262" s="148"/>
      <c r="O262" s="148"/>
      <c r="P262" s="148"/>
    </row>
    <row r="263" spans="1:16" ht="79.2">
      <c r="A263" s="270" t="s">
        <v>26981</v>
      </c>
      <c r="B263" s="148" t="s">
        <v>26982</v>
      </c>
      <c r="C263" s="148" t="s">
        <v>26983</v>
      </c>
      <c r="D263" s="148" t="s">
        <v>26984</v>
      </c>
      <c r="E263" s="148" t="s">
        <v>26985</v>
      </c>
      <c r="F263" s="253" t="s">
        <v>26986</v>
      </c>
      <c r="G263" s="253" t="s">
        <v>26987</v>
      </c>
      <c r="H263" s="262" t="s">
        <v>26988</v>
      </c>
      <c r="I263" s="264" t="s">
        <v>26989</v>
      </c>
      <c r="J263" s="148" t="s">
        <v>26647</v>
      </c>
      <c r="K263" s="148"/>
      <c r="L263" s="148"/>
      <c r="M263" s="251"/>
      <c r="N263" s="148"/>
      <c r="O263" s="148"/>
      <c r="P263" s="148"/>
    </row>
    <row r="264" spans="1:16" ht="79.2">
      <c r="A264" s="270" t="s">
        <v>26990</v>
      </c>
      <c r="B264" s="148" t="s">
        <v>26991</v>
      </c>
      <c r="C264" s="148" t="s">
        <v>26992</v>
      </c>
      <c r="D264" s="148" t="s">
        <v>26993</v>
      </c>
      <c r="E264" s="148" t="s">
        <v>26985</v>
      </c>
      <c r="F264" s="253" t="s">
        <v>26986</v>
      </c>
      <c r="G264" s="253" t="s">
        <v>26994</v>
      </c>
      <c r="H264" s="262" t="s">
        <v>26995</v>
      </c>
      <c r="I264" s="264" t="s">
        <v>26996</v>
      </c>
      <c r="J264" s="148" t="s">
        <v>26647</v>
      </c>
      <c r="K264" s="148"/>
      <c r="L264" s="148"/>
      <c r="M264" s="251"/>
      <c r="N264" s="148"/>
      <c r="O264" s="148"/>
      <c r="P264" s="148"/>
    </row>
    <row r="265" spans="1:16" ht="158.4">
      <c r="A265" s="268" t="s">
        <v>26997</v>
      </c>
      <c r="B265" s="148" t="s">
        <v>26998</v>
      </c>
      <c r="C265" s="148" t="s">
        <v>26246</v>
      </c>
      <c r="D265" s="148" t="s">
        <v>26999</v>
      </c>
      <c r="E265" s="148" t="s">
        <v>27000</v>
      </c>
      <c r="F265" s="252" t="s">
        <v>27001</v>
      </c>
      <c r="G265" s="252" t="s">
        <v>27002</v>
      </c>
      <c r="H265" s="262" t="s">
        <v>27003</v>
      </c>
      <c r="I265" s="264" t="s">
        <v>27004</v>
      </c>
      <c r="J265" s="148" t="s">
        <v>26647</v>
      </c>
      <c r="K265" s="148"/>
      <c r="L265" s="148"/>
      <c r="M265" s="251"/>
      <c r="N265" s="148"/>
      <c r="O265" s="148"/>
      <c r="P265" s="148"/>
    </row>
    <row r="266" spans="1:16" ht="39.6">
      <c r="A266" s="269" t="s">
        <v>27005</v>
      </c>
      <c r="B266" s="148"/>
      <c r="C266" s="148" t="s">
        <v>27006</v>
      </c>
      <c r="D266" s="148"/>
      <c r="E266" s="148"/>
      <c r="F266" s="252"/>
      <c r="G266" s="252"/>
      <c r="H266" s="262"/>
      <c r="J266" s="148"/>
      <c r="K266" s="148"/>
      <c r="L266" s="148"/>
      <c r="M266" s="251"/>
      <c r="N266" s="148"/>
      <c r="O266" s="148"/>
      <c r="P266" s="148"/>
    </row>
    <row r="267" spans="1:16" ht="26.4">
      <c r="A267" s="269" t="s">
        <v>27007</v>
      </c>
      <c r="B267" s="148"/>
      <c r="C267" s="148" t="s">
        <v>27008</v>
      </c>
      <c r="D267" s="148"/>
      <c r="E267" s="148"/>
      <c r="F267" s="252"/>
      <c r="G267" s="252"/>
      <c r="H267" s="262"/>
      <c r="J267" s="148"/>
      <c r="K267" s="148"/>
      <c r="L267" s="148"/>
      <c r="M267" s="251"/>
      <c r="N267" s="148"/>
      <c r="O267" s="148"/>
      <c r="P267" s="148"/>
    </row>
    <row r="268" spans="1:16" ht="39.6">
      <c r="A268" s="269" t="s">
        <v>27009</v>
      </c>
      <c r="B268" s="148"/>
      <c r="C268" s="148" t="s">
        <v>27010</v>
      </c>
      <c r="D268" s="148"/>
      <c r="E268" s="148"/>
      <c r="F268" s="252"/>
      <c r="G268" s="252"/>
      <c r="H268" s="262"/>
      <c r="J268" s="148"/>
      <c r="K268" s="148"/>
      <c r="L268" s="148"/>
      <c r="M268" s="251"/>
      <c r="N268" s="148"/>
      <c r="O268" s="148"/>
      <c r="P268" s="148"/>
    </row>
    <row r="269" spans="1:16" ht="158.4">
      <c r="A269" s="268" t="s">
        <v>27011</v>
      </c>
      <c r="B269" s="148" t="s">
        <v>27012</v>
      </c>
      <c r="C269" s="148" t="s">
        <v>26246</v>
      </c>
      <c r="D269" s="148" t="s">
        <v>27013</v>
      </c>
      <c r="E269" s="148" t="s">
        <v>27000</v>
      </c>
      <c r="F269" s="252" t="s">
        <v>27001</v>
      </c>
      <c r="G269" s="252" t="s">
        <v>27014</v>
      </c>
      <c r="H269" s="262" t="s">
        <v>27015</v>
      </c>
      <c r="I269" s="264" t="s">
        <v>27016</v>
      </c>
      <c r="J269" s="148" t="s">
        <v>26647</v>
      </c>
      <c r="K269" s="148"/>
      <c r="L269" s="148"/>
      <c r="M269" s="251"/>
      <c r="N269" s="148"/>
      <c r="O269" s="148"/>
      <c r="P269" s="148"/>
    </row>
    <row r="270" spans="1:16" ht="39.6">
      <c r="A270" s="269" t="s">
        <v>27017</v>
      </c>
      <c r="B270" s="148"/>
      <c r="C270" s="148" t="s">
        <v>27018</v>
      </c>
      <c r="D270" s="148"/>
      <c r="E270" s="148"/>
      <c r="F270" s="253"/>
      <c r="G270" s="253"/>
      <c r="H270" s="262"/>
      <c r="J270" s="148"/>
      <c r="K270" s="148"/>
      <c r="L270" s="148"/>
      <c r="M270" s="251"/>
      <c r="N270" s="148"/>
      <c r="O270" s="148"/>
      <c r="P270" s="148"/>
    </row>
    <row r="271" spans="1:16" ht="26.4">
      <c r="A271" s="269" t="s">
        <v>27019</v>
      </c>
      <c r="B271" s="148"/>
      <c r="C271" s="148" t="s">
        <v>27008</v>
      </c>
      <c r="D271" s="148"/>
      <c r="E271" s="148"/>
      <c r="F271" s="253"/>
      <c r="G271" s="253"/>
      <c r="H271" s="262"/>
      <c r="J271" s="148"/>
      <c r="K271" s="148"/>
      <c r="L271" s="148"/>
      <c r="M271" s="251"/>
      <c r="N271" s="148"/>
      <c r="O271" s="148"/>
      <c r="P271" s="148"/>
    </row>
    <row r="272" spans="1:16" ht="39.6">
      <c r="A272" s="269" t="s">
        <v>27020</v>
      </c>
      <c r="B272" s="148"/>
      <c r="C272" s="148" t="s">
        <v>27021</v>
      </c>
      <c r="D272" s="148"/>
      <c r="E272" s="148"/>
      <c r="F272" s="253"/>
      <c r="G272" s="253"/>
      <c r="H272" s="262"/>
      <c r="J272" s="148"/>
      <c r="K272" s="148"/>
      <c r="L272" s="148"/>
      <c r="M272" s="251"/>
      <c r="N272" s="148"/>
      <c r="O272" s="148"/>
      <c r="P272" s="148"/>
    </row>
    <row r="273" spans="1:16" ht="52.8">
      <c r="A273" s="270" t="s">
        <v>27022</v>
      </c>
      <c r="B273" s="148" t="s">
        <v>27023</v>
      </c>
      <c r="C273" s="148" t="s">
        <v>27024</v>
      </c>
      <c r="D273" s="148" t="s">
        <v>27025</v>
      </c>
      <c r="E273" s="148" t="s">
        <v>27026</v>
      </c>
      <c r="F273" s="253" t="s">
        <v>27027</v>
      </c>
      <c r="G273" s="253" t="s">
        <v>27028</v>
      </c>
      <c r="H273" s="262" t="s">
        <v>27029</v>
      </c>
      <c r="I273" s="264" t="s">
        <v>27030</v>
      </c>
      <c r="J273" s="148" t="s">
        <v>26647</v>
      </c>
      <c r="K273" s="148"/>
      <c r="L273" s="148"/>
      <c r="M273" s="251"/>
      <c r="N273" s="148"/>
      <c r="O273" s="148"/>
      <c r="P273" s="148"/>
    </row>
    <row r="274" spans="1:16" ht="52.8">
      <c r="A274" s="270" t="s">
        <v>27031</v>
      </c>
      <c r="B274" s="148" t="s">
        <v>27032</v>
      </c>
      <c r="C274" s="148" t="s">
        <v>27033</v>
      </c>
      <c r="D274" s="148" t="s">
        <v>27034</v>
      </c>
      <c r="E274" s="148" t="s">
        <v>27026</v>
      </c>
      <c r="F274" s="253" t="s">
        <v>27035</v>
      </c>
      <c r="G274" s="253" t="s">
        <v>27036</v>
      </c>
      <c r="H274" s="262" t="s">
        <v>27037</v>
      </c>
      <c r="I274" s="264" t="s">
        <v>27038</v>
      </c>
      <c r="J274" s="148" t="s">
        <v>26647</v>
      </c>
      <c r="K274" s="148"/>
      <c r="L274" s="148"/>
      <c r="M274" s="251"/>
      <c r="N274" s="148"/>
      <c r="O274" s="148"/>
      <c r="P274" s="148"/>
    </row>
    <row r="275" spans="1:16" ht="79.2">
      <c r="A275" s="270" t="s">
        <v>27039</v>
      </c>
      <c r="B275" s="148" t="s">
        <v>27040</v>
      </c>
      <c r="C275" s="148" t="s">
        <v>27041</v>
      </c>
      <c r="D275" s="148" t="s">
        <v>27042</v>
      </c>
      <c r="E275" s="148" t="s">
        <v>27043</v>
      </c>
      <c r="F275" s="253" t="s">
        <v>27044</v>
      </c>
      <c r="G275" s="253" t="s">
        <v>27045</v>
      </c>
      <c r="H275" s="262" t="s">
        <v>27046</v>
      </c>
      <c r="I275" s="264" t="s">
        <v>27047</v>
      </c>
      <c r="J275" s="148" t="s">
        <v>26647</v>
      </c>
      <c r="K275" s="148"/>
      <c r="L275" s="148"/>
      <c r="M275" s="251"/>
      <c r="N275" s="148"/>
      <c r="O275" s="148"/>
      <c r="P275" s="148"/>
    </row>
    <row r="276" spans="1:16" ht="79.2">
      <c r="A276" s="270" t="s">
        <v>27048</v>
      </c>
      <c r="B276" s="148" t="s">
        <v>27040</v>
      </c>
      <c r="C276" s="148" t="s">
        <v>27041</v>
      </c>
      <c r="D276" s="148" t="s">
        <v>27042</v>
      </c>
      <c r="E276" s="148" t="s">
        <v>27043</v>
      </c>
      <c r="F276" s="253" t="s">
        <v>27044</v>
      </c>
      <c r="G276" s="253" t="s">
        <v>27045</v>
      </c>
      <c r="H276" s="262" t="s">
        <v>27049</v>
      </c>
      <c r="I276" s="264" t="s">
        <v>27047</v>
      </c>
      <c r="J276" s="148" t="s">
        <v>26647</v>
      </c>
      <c r="K276" s="148"/>
      <c r="L276" s="148"/>
      <c r="M276" s="251"/>
      <c r="N276" s="148"/>
      <c r="O276" s="148"/>
      <c r="P276" s="148"/>
    </row>
    <row r="277" spans="1:16" ht="39.6">
      <c r="A277" s="270" t="s">
        <v>27050</v>
      </c>
      <c r="B277" s="148" t="s">
        <v>27051</v>
      </c>
      <c r="C277" s="148" t="s">
        <v>27052</v>
      </c>
      <c r="D277" s="148" t="s">
        <v>27053</v>
      </c>
      <c r="E277" s="148" t="s">
        <v>27054</v>
      </c>
      <c r="F277" s="253" t="s">
        <v>27055</v>
      </c>
      <c r="G277" s="253" t="s">
        <v>27056</v>
      </c>
      <c r="H277" s="262" t="s">
        <v>27057</v>
      </c>
      <c r="I277" s="264" t="s">
        <v>27058</v>
      </c>
      <c r="J277" s="148" t="s">
        <v>26647</v>
      </c>
      <c r="K277" s="148"/>
      <c r="L277" s="148"/>
      <c r="M277" s="258"/>
      <c r="N277" s="148"/>
      <c r="O277" s="148"/>
      <c r="P277" s="148"/>
    </row>
    <row r="278" spans="1:16" ht="39.6">
      <c r="A278" s="270" t="s">
        <v>27059</v>
      </c>
      <c r="B278" s="148" t="s">
        <v>27051</v>
      </c>
      <c r="C278" s="148" t="s">
        <v>27052</v>
      </c>
      <c r="D278" s="148" t="s">
        <v>27053</v>
      </c>
      <c r="E278" s="148" t="s">
        <v>27054</v>
      </c>
      <c r="F278" s="253" t="s">
        <v>27055</v>
      </c>
      <c r="G278" s="253" t="s">
        <v>27056</v>
      </c>
      <c r="H278" s="262" t="s">
        <v>27057</v>
      </c>
      <c r="I278" s="264" t="s">
        <v>27058</v>
      </c>
      <c r="J278" s="148" t="s">
        <v>26647</v>
      </c>
      <c r="K278" s="148"/>
      <c r="L278" s="148"/>
      <c r="M278" s="258"/>
      <c r="N278" s="148"/>
      <c r="O278" s="148"/>
      <c r="P278" s="148"/>
    </row>
    <row r="279" spans="1:16" ht="105.6">
      <c r="A279" s="270" t="s">
        <v>27060</v>
      </c>
      <c r="B279" s="148" t="s">
        <v>27061</v>
      </c>
      <c r="C279" s="148" t="s">
        <v>27062</v>
      </c>
      <c r="D279" s="148" t="s">
        <v>27063</v>
      </c>
      <c r="E279" s="148" t="s">
        <v>27064</v>
      </c>
      <c r="F279" s="253" t="s">
        <v>27065</v>
      </c>
      <c r="G279" s="253" t="s">
        <v>27066</v>
      </c>
      <c r="H279" s="262" t="s">
        <v>27067</v>
      </c>
      <c r="I279" s="264" t="s">
        <v>27068</v>
      </c>
      <c r="J279" s="148" t="s">
        <v>26647</v>
      </c>
      <c r="K279" s="148"/>
      <c r="L279" s="148"/>
      <c r="M279" s="251"/>
      <c r="N279" s="148"/>
      <c r="O279" s="148"/>
      <c r="P279" s="148"/>
    </row>
    <row r="280" spans="1:16" ht="105.6">
      <c r="A280" s="270" t="s">
        <v>27069</v>
      </c>
      <c r="B280" s="148" t="s">
        <v>27070</v>
      </c>
      <c r="C280" s="148" t="s">
        <v>27071</v>
      </c>
      <c r="D280" s="148" t="s">
        <v>27072</v>
      </c>
      <c r="E280" s="148" t="s">
        <v>27064</v>
      </c>
      <c r="F280" s="253" t="s">
        <v>27065</v>
      </c>
      <c r="G280" s="253" t="s">
        <v>27073</v>
      </c>
      <c r="H280" s="262" t="s">
        <v>27074</v>
      </c>
      <c r="I280" s="264" t="s">
        <v>27075</v>
      </c>
      <c r="J280" s="148" t="s">
        <v>26647</v>
      </c>
      <c r="K280" s="148"/>
      <c r="L280" s="148"/>
      <c r="M280" s="251"/>
      <c r="N280" s="148"/>
      <c r="O280" s="148"/>
      <c r="P280" s="148"/>
    </row>
    <row r="281" spans="1:16" ht="118.8">
      <c r="A281" s="270" t="s">
        <v>27076</v>
      </c>
      <c r="B281" s="148" t="s">
        <v>27077</v>
      </c>
      <c r="C281" s="148" t="s">
        <v>27078</v>
      </c>
      <c r="D281" s="148" t="s">
        <v>27079</v>
      </c>
      <c r="E281" s="148" t="s">
        <v>27080</v>
      </c>
      <c r="F281" s="253" t="s">
        <v>27081</v>
      </c>
      <c r="G281" s="253" t="s">
        <v>27082</v>
      </c>
      <c r="H281" s="262" t="s">
        <v>27083</v>
      </c>
      <c r="I281" s="264" t="s">
        <v>27084</v>
      </c>
      <c r="J281" s="148" t="s">
        <v>26647</v>
      </c>
      <c r="K281" s="148"/>
      <c r="L281" s="148"/>
      <c r="M281" s="251"/>
      <c r="N281" s="148"/>
      <c r="O281" s="148"/>
      <c r="P281" s="148"/>
    </row>
    <row r="282" spans="1:16" ht="118.8">
      <c r="A282" s="270" t="s">
        <v>27085</v>
      </c>
      <c r="B282" s="148" t="s">
        <v>27086</v>
      </c>
      <c r="C282" s="148" t="s">
        <v>27087</v>
      </c>
      <c r="D282" s="148" t="s">
        <v>27088</v>
      </c>
      <c r="E282" s="148" t="s">
        <v>27080</v>
      </c>
      <c r="F282" s="253" t="s">
        <v>27089</v>
      </c>
      <c r="G282" s="253" t="s">
        <v>27090</v>
      </c>
      <c r="H282" s="262" t="s">
        <v>27091</v>
      </c>
      <c r="I282" s="264" t="s">
        <v>27092</v>
      </c>
      <c r="J282" s="148" t="s">
        <v>26647</v>
      </c>
      <c r="K282" s="148"/>
      <c r="L282" s="148"/>
      <c r="M282" s="251"/>
      <c r="N282" s="148"/>
      <c r="O282" s="148"/>
      <c r="P282" s="148"/>
    </row>
    <row r="283" spans="1:16" ht="39.6">
      <c r="A283" s="270" t="s">
        <v>27093</v>
      </c>
      <c r="B283" s="148" t="s">
        <v>27094</v>
      </c>
      <c r="C283" s="148" t="s">
        <v>27095</v>
      </c>
      <c r="D283" s="148" t="s">
        <v>27096</v>
      </c>
      <c r="E283" s="148" t="s">
        <v>27097</v>
      </c>
      <c r="F283" s="253" t="s">
        <v>27098</v>
      </c>
      <c r="G283" s="253" t="s">
        <v>27099</v>
      </c>
      <c r="H283" s="262" t="s">
        <v>27100</v>
      </c>
      <c r="I283" s="264" t="s">
        <v>27101</v>
      </c>
      <c r="J283" s="148" t="s">
        <v>26647</v>
      </c>
      <c r="K283" s="148"/>
      <c r="L283" s="148"/>
      <c r="M283" s="251"/>
      <c r="N283" s="148"/>
      <c r="O283" s="148"/>
      <c r="P283" s="148"/>
    </row>
    <row r="284" spans="1:16" ht="39.6">
      <c r="A284" s="270" t="s">
        <v>27102</v>
      </c>
      <c r="B284" s="148" t="s">
        <v>27103</v>
      </c>
      <c r="C284" s="148" t="s">
        <v>27095</v>
      </c>
      <c r="D284" s="148" t="s">
        <v>27104</v>
      </c>
      <c r="E284" s="148" t="s">
        <v>27097</v>
      </c>
      <c r="F284" s="253" t="s">
        <v>27098</v>
      </c>
      <c r="G284" s="253" t="s">
        <v>27105</v>
      </c>
      <c r="H284" s="262" t="s">
        <v>27106</v>
      </c>
      <c r="I284" s="264" t="s">
        <v>27107</v>
      </c>
      <c r="J284" s="148" t="s">
        <v>26647</v>
      </c>
      <c r="K284" s="148"/>
      <c r="L284" s="148"/>
      <c r="M284" s="251"/>
      <c r="N284" s="148"/>
      <c r="O284" s="148"/>
      <c r="P284" s="148"/>
    </row>
    <row r="285" spans="1:16" ht="105.6">
      <c r="A285" s="270" t="s">
        <v>27108</v>
      </c>
      <c r="B285" s="148" t="s">
        <v>27109</v>
      </c>
      <c r="C285" s="148" t="s">
        <v>27110</v>
      </c>
      <c r="D285" s="148" t="s">
        <v>27111</v>
      </c>
      <c r="E285" s="148" t="s">
        <v>27112</v>
      </c>
      <c r="F285" s="253" t="s">
        <v>27113</v>
      </c>
      <c r="G285" s="253" t="s">
        <v>27114</v>
      </c>
      <c r="H285" s="262" t="s">
        <v>27115</v>
      </c>
      <c r="I285" s="264" t="s">
        <v>27116</v>
      </c>
      <c r="J285" s="148" t="s">
        <v>26647</v>
      </c>
      <c r="K285" s="148"/>
      <c r="L285" s="148"/>
      <c r="M285" s="251"/>
      <c r="N285" s="148"/>
      <c r="O285" s="148"/>
      <c r="P285" s="148"/>
    </row>
    <row r="286" spans="1:16" ht="105.6">
      <c r="A286" s="270" t="s">
        <v>27117</v>
      </c>
      <c r="B286" s="148" t="s">
        <v>27118</v>
      </c>
      <c r="C286" s="148" t="s">
        <v>27119</v>
      </c>
      <c r="D286" s="148" t="s">
        <v>27120</v>
      </c>
      <c r="E286" s="148" t="s">
        <v>27112</v>
      </c>
      <c r="F286" s="253" t="s">
        <v>27121</v>
      </c>
      <c r="G286" s="253" t="s">
        <v>27122</v>
      </c>
      <c r="H286" s="262" t="s">
        <v>27123</v>
      </c>
      <c r="I286" s="264" t="s">
        <v>27124</v>
      </c>
      <c r="J286" s="148" t="s">
        <v>26647</v>
      </c>
      <c r="K286" s="148"/>
      <c r="L286" s="148"/>
      <c r="M286" s="251"/>
      <c r="N286" s="148"/>
      <c r="O286" s="148"/>
      <c r="P286" s="148"/>
    </row>
    <row r="287" spans="1:16" ht="171.6">
      <c r="A287" s="268" t="s">
        <v>27125</v>
      </c>
      <c r="B287" s="148" t="s">
        <v>27126</v>
      </c>
      <c r="C287" s="148" t="s">
        <v>26246</v>
      </c>
      <c r="D287" s="148" t="s">
        <v>27127</v>
      </c>
      <c r="E287" s="148" t="s">
        <v>27128</v>
      </c>
      <c r="F287" s="252" t="s">
        <v>27129</v>
      </c>
      <c r="G287" s="252" t="s">
        <v>27130</v>
      </c>
      <c r="H287" s="262" t="s">
        <v>27131</v>
      </c>
      <c r="I287" s="264" t="s">
        <v>27132</v>
      </c>
      <c r="J287" s="148" t="s">
        <v>26647</v>
      </c>
      <c r="K287" s="148"/>
      <c r="L287" s="148"/>
      <c r="M287" s="251"/>
      <c r="N287" s="148"/>
      <c r="O287" s="148"/>
      <c r="P287" s="148"/>
    </row>
    <row r="288" spans="1:16" ht="39.6">
      <c r="A288" s="269" t="s">
        <v>27133</v>
      </c>
      <c r="B288" s="148"/>
      <c r="C288" s="148" t="s">
        <v>27134</v>
      </c>
      <c r="D288" s="148"/>
      <c r="E288" s="148"/>
      <c r="F288" s="252"/>
      <c r="G288" s="252"/>
      <c r="H288" s="262"/>
      <c r="J288" s="148"/>
      <c r="K288" s="148"/>
      <c r="L288" s="148"/>
      <c r="M288" s="251"/>
      <c r="N288" s="148"/>
      <c r="O288" s="148"/>
      <c r="P288" s="148"/>
    </row>
    <row r="289" spans="1:16" ht="26.4">
      <c r="A289" s="269" t="s">
        <v>27135</v>
      </c>
      <c r="B289" s="148"/>
      <c r="C289" s="148" t="s">
        <v>27136</v>
      </c>
      <c r="D289" s="148"/>
      <c r="E289" s="148"/>
      <c r="F289" s="252"/>
      <c r="G289" s="252"/>
      <c r="H289" s="262"/>
      <c r="J289" s="148"/>
      <c r="K289" s="148"/>
      <c r="L289" s="148"/>
      <c r="M289" s="251"/>
      <c r="N289" s="148"/>
      <c r="O289" s="148"/>
      <c r="P289" s="148"/>
    </row>
    <row r="290" spans="1:16" ht="26.4">
      <c r="A290" s="269" t="s">
        <v>27137</v>
      </c>
      <c r="B290" s="148"/>
      <c r="C290" s="148" t="s">
        <v>27138</v>
      </c>
      <c r="D290" s="148"/>
      <c r="E290" s="148"/>
      <c r="F290" s="252"/>
      <c r="G290" s="252"/>
      <c r="H290" s="262"/>
      <c r="J290" s="148"/>
      <c r="K290" s="148"/>
      <c r="L290" s="148"/>
      <c r="M290" s="251"/>
      <c r="N290" s="148"/>
      <c r="O290" s="148"/>
      <c r="P290" s="148"/>
    </row>
    <row r="291" spans="1:16" ht="171.6">
      <c r="A291" s="268" t="s">
        <v>27139</v>
      </c>
      <c r="B291" s="148" t="s">
        <v>27126</v>
      </c>
      <c r="C291" s="148" t="s">
        <v>26246</v>
      </c>
      <c r="D291" s="148" t="s">
        <v>27140</v>
      </c>
      <c r="E291" s="148" t="s">
        <v>27128</v>
      </c>
      <c r="F291" s="252" t="s">
        <v>27129</v>
      </c>
      <c r="G291" s="252" t="s">
        <v>27141</v>
      </c>
      <c r="H291" s="262" t="s">
        <v>27142</v>
      </c>
      <c r="I291" s="264" t="s">
        <v>27132</v>
      </c>
      <c r="J291" s="148" t="s">
        <v>26647</v>
      </c>
      <c r="K291" s="148"/>
      <c r="L291" s="148"/>
      <c r="M291" s="251"/>
      <c r="N291" s="148"/>
      <c r="O291" s="148"/>
      <c r="P291" s="148"/>
    </row>
    <row r="292" spans="1:16" ht="39.6">
      <c r="A292" s="269" t="s">
        <v>27143</v>
      </c>
      <c r="B292" s="148"/>
      <c r="C292" s="148" t="s">
        <v>27134</v>
      </c>
      <c r="D292" s="148"/>
      <c r="E292" s="148"/>
      <c r="F292" s="253"/>
      <c r="G292" s="253"/>
      <c r="H292" s="262"/>
      <c r="J292" s="148"/>
      <c r="K292" s="148"/>
      <c r="L292" s="148"/>
      <c r="M292" s="251"/>
      <c r="N292" s="148"/>
      <c r="O292" s="148"/>
      <c r="P292" s="148"/>
    </row>
    <row r="293" spans="1:16" ht="26.4">
      <c r="A293" s="269" t="s">
        <v>27144</v>
      </c>
      <c r="B293" s="148"/>
      <c r="C293" s="148" t="s">
        <v>27145</v>
      </c>
      <c r="D293" s="148"/>
      <c r="E293" s="148"/>
      <c r="F293" s="253"/>
      <c r="G293" s="253"/>
      <c r="H293" s="262"/>
      <c r="J293" s="148"/>
      <c r="K293" s="148"/>
      <c r="L293" s="148"/>
      <c r="M293" s="251"/>
      <c r="N293" s="148"/>
      <c r="O293" s="148"/>
      <c r="P293" s="148"/>
    </row>
    <row r="294" spans="1:16" ht="26.4">
      <c r="A294" s="269" t="s">
        <v>27146</v>
      </c>
      <c r="B294" s="148"/>
      <c r="C294" s="148" t="s">
        <v>27138</v>
      </c>
      <c r="D294" s="148"/>
      <c r="E294" s="148"/>
      <c r="F294" s="253"/>
      <c r="G294" s="253"/>
      <c r="H294" s="262"/>
      <c r="J294" s="148"/>
      <c r="K294" s="148"/>
      <c r="L294" s="148"/>
      <c r="M294" s="251"/>
      <c r="N294" s="148"/>
      <c r="O294" s="148"/>
      <c r="P294" s="148"/>
    </row>
    <row r="295" spans="1:16" ht="92.4">
      <c r="A295" s="270" t="s">
        <v>27147</v>
      </c>
      <c r="B295" s="148" t="s">
        <v>27148</v>
      </c>
      <c r="C295" s="148" t="s">
        <v>27149</v>
      </c>
      <c r="D295" s="148" t="s">
        <v>27150</v>
      </c>
      <c r="E295" s="148" t="s">
        <v>27151</v>
      </c>
      <c r="F295" s="253" t="s">
        <v>27152</v>
      </c>
      <c r="G295" s="253" t="s">
        <v>27153</v>
      </c>
      <c r="H295" s="262" t="s">
        <v>27154</v>
      </c>
      <c r="I295" s="264" t="s">
        <v>27155</v>
      </c>
      <c r="J295" s="148" t="s">
        <v>26647</v>
      </c>
      <c r="K295" s="148"/>
      <c r="L295" s="148"/>
      <c r="M295" s="251"/>
      <c r="N295" s="148"/>
      <c r="O295" s="148"/>
      <c r="P295" s="148"/>
    </row>
    <row r="296" spans="1:16" ht="92.4">
      <c r="A296" s="270" t="s">
        <v>27156</v>
      </c>
      <c r="B296" s="148" t="s">
        <v>27157</v>
      </c>
      <c r="C296" s="148" t="s">
        <v>27158</v>
      </c>
      <c r="D296" s="148" t="s">
        <v>27159</v>
      </c>
      <c r="E296" s="148" t="s">
        <v>27151</v>
      </c>
      <c r="F296" s="253" t="s">
        <v>27152</v>
      </c>
      <c r="G296" s="253" t="s">
        <v>27160</v>
      </c>
      <c r="H296" s="262" t="s">
        <v>27161</v>
      </c>
      <c r="I296" s="264" t="s">
        <v>27162</v>
      </c>
      <c r="J296" s="148" t="s">
        <v>26647</v>
      </c>
      <c r="K296" s="148"/>
      <c r="L296" s="148"/>
      <c r="M296" s="251"/>
      <c r="N296" s="148"/>
      <c r="O296" s="148"/>
      <c r="P296" s="148"/>
    </row>
    <row r="297" spans="1:16" ht="105.6">
      <c r="A297" s="270" t="s">
        <v>27163</v>
      </c>
      <c r="B297" s="148" t="s">
        <v>27164</v>
      </c>
      <c r="C297" s="148" t="s">
        <v>27165</v>
      </c>
      <c r="D297" s="148" t="s">
        <v>27166</v>
      </c>
      <c r="E297" s="148" t="s">
        <v>27167</v>
      </c>
      <c r="F297" s="253" t="s">
        <v>27168</v>
      </c>
      <c r="G297" s="253" t="s">
        <v>27169</v>
      </c>
      <c r="H297" s="262" t="s">
        <v>27170</v>
      </c>
      <c r="I297" s="264" t="s">
        <v>27171</v>
      </c>
      <c r="J297" s="148" t="s">
        <v>26647</v>
      </c>
      <c r="K297" s="148"/>
      <c r="L297" s="148"/>
      <c r="M297" s="251"/>
      <c r="N297" s="148"/>
      <c r="O297" s="148"/>
      <c r="P297" s="148"/>
    </row>
    <row r="298" spans="1:16" ht="105.6">
      <c r="A298" s="270" t="s">
        <v>27172</v>
      </c>
      <c r="B298" s="148" t="s">
        <v>27173</v>
      </c>
      <c r="C298" s="148" t="s">
        <v>27174</v>
      </c>
      <c r="D298" s="148" t="s">
        <v>27175</v>
      </c>
      <c r="E298" s="148" t="s">
        <v>27167</v>
      </c>
      <c r="F298" s="253" t="s">
        <v>27176</v>
      </c>
      <c r="G298" s="253" t="s">
        <v>27177</v>
      </c>
      <c r="H298" s="262" t="s">
        <v>27178</v>
      </c>
      <c r="I298" s="264" t="s">
        <v>27179</v>
      </c>
      <c r="J298" s="148" t="s">
        <v>26647</v>
      </c>
      <c r="K298" s="148"/>
      <c r="L298" s="148"/>
      <c r="M298" s="251"/>
      <c r="N298" s="148"/>
      <c r="O298" s="148"/>
      <c r="P298" s="148"/>
    </row>
    <row r="299" spans="1:16" ht="118.8">
      <c r="A299" s="270" t="s">
        <v>27180</v>
      </c>
      <c r="B299" s="148" t="s">
        <v>27181</v>
      </c>
      <c r="C299" s="148" t="s">
        <v>27182</v>
      </c>
      <c r="D299" s="148" t="s">
        <v>27183</v>
      </c>
      <c r="E299" s="148" t="s">
        <v>27184</v>
      </c>
      <c r="F299" s="253" t="s">
        <v>27185</v>
      </c>
      <c r="G299" s="253" t="s">
        <v>27186</v>
      </c>
      <c r="H299" s="262" t="s">
        <v>27187</v>
      </c>
      <c r="I299" s="264" t="s">
        <v>27188</v>
      </c>
      <c r="J299" s="148" t="s">
        <v>26647</v>
      </c>
      <c r="K299" s="148"/>
      <c r="L299" s="148"/>
      <c r="M299" s="251"/>
      <c r="N299" s="148"/>
      <c r="O299" s="148"/>
      <c r="P299" s="148"/>
    </row>
    <row r="300" spans="1:16" ht="118.8">
      <c r="A300" s="270" t="s">
        <v>27189</v>
      </c>
      <c r="B300" s="148" t="s">
        <v>27190</v>
      </c>
      <c r="C300" s="148" t="s">
        <v>27191</v>
      </c>
      <c r="D300" s="148" t="s">
        <v>27192</v>
      </c>
      <c r="E300" s="148" t="s">
        <v>27184</v>
      </c>
      <c r="F300" s="253" t="s">
        <v>27185</v>
      </c>
      <c r="G300" s="253" t="s">
        <v>27193</v>
      </c>
      <c r="H300" s="262" t="s">
        <v>27194</v>
      </c>
      <c r="I300" s="264" t="s">
        <v>27195</v>
      </c>
      <c r="J300" s="148" t="s">
        <v>26647</v>
      </c>
      <c r="K300" s="148"/>
      <c r="L300" s="148"/>
      <c r="M300" s="251"/>
      <c r="N300" s="148"/>
      <c r="O300" s="148"/>
      <c r="P300" s="148"/>
    </row>
    <row r="301" spans="1:16" ht="118.8">
      <c r="A301" s="270" t="s">
        <v>27196</v>
      </c>
      <c r="B301" s="148" t="s">
        <v>27197</v>
      </c>
      <c r="C301" s="148" t="s">
        <v>27198</v>
      </c>
      <c r="D301" s="148" t="s">
        <v>27199</v>
      </c>
      <c r="E301" s="148" t="s">
        <v>27200</v>
      </c>
      <c r="F301" s="253" t="s">
        <v>27201</v>
      </c>
      <c r="G301" s="253" t="s">
        <v>27202</v>
      </c>
      <c r="H301" s="262" t="s">
        <v>27203</v>
      </c>
      <c r="I301" s="264" t="s">
        <v>27204</v>
      </c>
      <c r="J301" s="148" t="s">
        <v>4990</v>
      </c>
      <c r="K301" s="148"/>
      <c r="L301" s="148"/>
      <c r="M301" s="251"/>
      <c r="N301" s="148"/>
      <c r="O301" s="148"/>
      <c r="P301" s="148"/>
    </row>
    <row r="302" spans="1:16" ht="118.8">
      <c r="A302" s="270" t="s">
        <v>27205</v>
      </c>
      <c r="B302" s="148" t="s">
        <v>27197</v>
      </c>
      <c r="C302" s="148" t="s">
        <v>27198</v>
      </c>
      <c r="D302" s="148" t="s">
        <v>27199</v>
      </c>
      <c r="E302" s="148" t="s">
        <v>27200</v>
      </c>
      <c r="F302" s="253" t="s">
        <v>27201</v>
      </c>
      <c r="G302" s="253" t="s">
        <v>27202</v>
      </c>
      <c r="H302" s="262" t="s">
        <v>27203</v>
      </c>
      <c r="I302" s="264" t="s">
        <v>27204</v>
      </c>
      <c r="J302" s="148" t="s">
        <v>4990</v>
      </c>
      <c r="K302" s="148"/>
      <c r="L302" s="148"/>
      <c r="M302" s="251"/>
      <c r="N302" s="148"/>
      <c r="O302" s="148"/>
      <c r="P302" s="148"/>
    </row>
    <row r="303" spans="1:16" ht="184.8">
      <c r="A303" s="270" t="s">
        <v>27206</v>
      </c>
      <c r="B303" s="148" t="s">
        <v>27207</v>
      </c>
      <c r="C303" s="148" t="s">
        <v>27208</v>
      </c>
      <c r="D303" s="148" t="s">
        <v>27209</v>
      </c>
      <c r="E303" s="148" t="s">
        <v>27210</v>
      </c>
      <c r="F303" s="253" t="s">
        <v>27211</v>
      </c>
      <c r="G303" s="253" t="s">
        <v>27212</v>
      </c>
      <c r="H303" s="262" t="s">
        <v>27213</v>
      </c>
      <c r="I303" s="264" t="s">
        <v>27214</v>
      </c>
      <c r="J303" s="148" t="s">
        <v>4990</v>
      </c>
      <c r="K303" s="148"/>
      <c r="L303" s="148"/>
      <c r="M303" s="251"/>
      <c r="N303" s="148"/>
      <c r="O303" s="148"/>
      <c r="P303" s="148"/>
    </row>
    <row r="304" spans="1:16" ht="184.8">
      <c r="A304" s="270" t="s">
        <v>27215</v>
      </c>
      <c r="B304" s="148" t="s">
        <v>27207</v>
      </c>
      <c r="C304" s="148" t="s">
        <v>27208</v>
      </c>
      <c r="D304" s="148" t="s">
        <v>27209</v>
      </c>
      <c r="E304" s="148" t="s">
        <v>27210</v>
      </c>
      <c r="F304" s="253" t="s">
        <v>27211</v>
      </c>
      <c r="G304" s="253" t="s">
        <v>27212</v>
      </c>
      <c r="H304" s="262" t="s">
        <v>27213</v>
      </c>
      <c r="I304" s="264" t="s">
        <v>27214</v>
      </c>
      <c r="J304" s="148" t="s">
        <v>4990</v>
      </c>
      <c r="K304" s="148"/>
      <c r="L304" s="148"/>
      <c r="M304" s="251"/>
      <c r="N304" s="148"/>
      <c r="O304" s="148"/>
      <c r="P304" s="148"/>
    </row>
    <row r="305" spans="1:16" ht="52.8">
      <c r="A305" s="270" t="s">
        <v>27216</v>
      </c>
      <c r="B305" s="148" t="s">
        <v>27217</v>
      </c>
      <c r="C305" s="148" t="s">
        <v>27218</v>
      </c>
      <c r="D305" s="148" t="s">
        <v>27219</v>
      </c>
      <c r="E305" s="148" t="s">
        <v>27220</v>
      </c>
      <c r="F305" s="253" t="s">
        <v>27221</v>
      </c>
      <c r="G305" s="253" t="s">
        <v>27222</v>
      </c>
      <c r="H305" s="262" t="s">
        <v>27223</v>
      </c>
      <c r="I305" s="264" t="s">
        <v>27224</v>
      </c>
      <c r="J305" s="148" t="s">
        <v>4990</v>
      </c>
      <c r="K305" s="148"/>
      <c r="L305" s="148"/>
      <c r="M305" s="251"/>
      <c r="N305" s="148"/>
      <c r="O305" s="148"/>
      <c r="P305" s="148"/>
    </row>
    <row r="306" spans="1:16" ht="52.8">
      <c r="A306" s="270" t="s">
        <v>27225</v>
      </c>
      <c r="B306" s="148" t="s">
        <v>27217</v>
      </c>
      <c r="C306" s="148" t="s">
        <v>27218</v>
      </c>
      <c r="D306" s="148" t="s">
        <v>27219</v>
      </c>
      <c r="E306" s="148" t="s">
        <v>27220</v>
      </c>
      <c r="F306" s="253" t="s">
        <v>27221</v>
      </c>
      <c r="G306" s="253" t="s">
        <v>27222</v>
      </c>
      <c r="H306" s="262" t="s">
        <v>27223</v>
      </c>
      <c r="I306" s="264" t="s">
        <v>27224</v>
      </c>
      <c r="J306" s="148" t="s">
        <v>4990</v>
      </c>
      <c r="K306" s="148"/>
      <c r="L306" s="148"/>
      <c r="M306" s="251"/>
      <c r="N306" s="148"/>
      <c r="O306" s="148"/>
      <c r="P306" s="148"/>
    </row>
    <row r="307" spans="1:16" ht="79.2">
      <c r="A307" s="270" t="s">
        <v>27226</v>
      </c>
      <c r="B307" s="148" t="s">
        <v>27227</v>
      </c>
      <c r="C307" s="148" t="s">
        <v>27228</v>
      </c>
      <c r="D307" s="148" t="s">
        <v>27229</v>
      </c>
      <c r="E307" s="148" t="s">
        <v>27230</v>
      </c>
      <c r="F307" s="253" t="s">
        <v>27231</v>
      </c>
      <c r="G307" s="253" t="s">
        <v>27232</v>
      </c>
      <c r="H307" s="262" t="s">
        <v>27233</v>
      </c>
      <c r="I307" s="264" t="s">
        <v>27234</v>
      </c>
      <c r="J307" s="148" t="s">
        <v>26647</v>
      </c>
      <c r="K307" s="148"/>
      <c r="L307" s="148"/>
      <c r="M307" s="251"/>
      <c r="N307" s="148"/>
      <c r="O307" s="148"/>
      <c r="P307" s="148"/>
    </row>
    <row r="308" spans="1:16" ht="79.2">
      <c r="A308" s="270" t="s">
        <v>27235</v>
      </c>
      <c r="B308" s="148" t="s">
        <v>27236</v>
      </c>
      <c r="C308" s="148" t="s">
        <v>27237</v>
      </c>
      <c r="D308" s="148" t="s">
        <v>27238</v>
      </c>
      <c r="E308" s="148" t="s">
        <v>27230</v>
      </c>
      <c r="F308" s="253" t="s">
        <v>27231</v>
      </c>
      <c r="G308" s="253" t="s">
        <v>27239</v>
      </c>
      <c r="H308" s="262" t="s">
        <v>27240</v>
      </c>
      <c r="I308" s="264" t="s">
        <v>27241</v>
      </c>
      <c r="J308" s="148" t="s">
        <v>26647</v>
      </c>
      <c r="K308" s="148"/>
      <c r="L308" s="148"/>
      <c r="M308" s="251"/>
      <c r="N308" s="148"/>
      <c r="O308" s="148"/>
      <c r="P308" s="148"/>
    </row>
    <row r="309" spans="1:16" ht="92.4">
      <c r="A309" s="270" t="s">
        <v>27242</v>
      </c>
      <c r="B309" s="148" t="s">
        <v>27243</v>
      </c>
      <c r="C309" s="148" t="s">
        <v>27244</v>
      </c>
      <c r="D309" s="148" t="s">
        <v>27245</v>
      </c>
      <c r="E309" s="148" t="s">
        <v>27246</v>
      </c>
      <c r="F309" s="253" t="s">
        <v>27247</v>
      </c>
      <c r="G309" s="253" t="s">
        <v>27248</v>
      </c>
      <c r="H309" s="262" t="s">
        <v>27249</v>
      </c>
      <c r="I309" s="264" t="s">
        <v>27250</v>
      </c>
      <c r="J309" s="148" t="s">
        <v>26647</v>
      </c>
      <c r="K309" s="148"/>
      <c r="L309" s="148"/>
      <c r="M309" s="258"/>
      <c r="N309" s="148"/>
      <c r="O309" s="148"/>
      <c r="P309" s="148"/>
    </row>
    <row r="310" spans="1:16" ht="92.4">
      <c r="A310" s="270" t="s">
        <v>27251</v>
      </c>
      <c r="B310" s="148" t="s">
        <v>27243</v>
      </c>
      <c r="C310" s="148" t="s">
        <v>27244</v>
      </c>
      <c r="D310" s="148" t="s">
        <v>27245</v>
      </c>
      <c r="E310" s="148" t="s">
        <v>27246</v>
      </c>
      <c r="F310" s="253" t="s">
        <v>27247</v>
      </c>
      <c r="G310" s="253" t="s">
        <v>27248</v>
      </c>
      <c r="H310" s="262" t="s">
        <v>27249</v>
      </c>
      <c r="I310" s="264" t="s">
        <v>27250</v>
      </c>
      <c r="J310" s="148" t="s">
        <v>26647</v>
      </c>
      <c r="K310" s="148"/>
      <c r="L310" s="148"/>
      <c r="M310" s="258"/>
      <c r="N310" s="148"/>
      <c r="O310" s="148"/>
      <c r="P310" s="148"/>
    </row>
    <row r="311" spans="1:16" ht="132">
      <c r="A311" s="270" t="s">
        <v>27252</v>
      </c>
      <c r="B311" s="148" t="s">
        <v>27253</v>
      </c>
      <c r="C311" s="148" t="s">
        <v>27254</v>
      </c>
      <c r="D311" s="148" t="s">
        <v>27255</v>
      </c>
      <c r="E311" s="148" t="s">
        <v>27256</v>
      </c>
      <c r="F311" s="253" t="s">
        <v>27257</v>
      </c>
      <c r="G311" s="253" t="s">
        <v>27258</v>
      </c>
      <c r="H311" s="262" t="s">
        <v>27259</v>
      </c>
      <c r="I311" s="264" t="s">
        <v>27260</v>
      </c>
      <c r="J311" s="148" t="s">
        <v>26647</v>
      </c>
      <c r="K311" s="148"/>
      <c r="L311" s="148"/>
      <c r="M311" s="251"/>
      <c r="N311" s="148"/>
      <c r="O311" s="148"/>
      <c r="P311" s="148"/>
    </row>
    <row r="312" spans="1:16" ht="132">
      <c r="A312" s="270" t="s">
        <v>27261</v>
      </c>
      <c r="B312" s="148" t="s">
        <v>27253</v>
      </c>
      <c r="C312" s="148" t="s">
        <v>27254</v>
      </c>
      <c r="D312" s="148" t="s">
        <v>27262</v>
      </c>
      <c r="E312" s="148" t="s">
        <v>27256</v>
      </c>
      <c r="F312" s="253" t="s">
        <v>27257</v>
      </c>
      <c r="G312" s="253" t="s">
        <v>27263</v>
      </c>
      <c r="H312" s="262" t="s">
        <v>27264</v>
      </c>
      <c r="I312" s="264" t="s">
        <v>27265</v>
      </c>
      <c r="J312" s="148" t="s">
        <v>26647</v>
      </c>
      <c r="K312" s="148"/>
      <c r="L312" s="148"/>
      <c r="M312" s="251"/>
      <c r="N312" s="148"/>
      <c r="O312" s="148"/>
      <c r="P312" s="148"/>
    </row>
    <row r="313" spans="1:16" ht="118.8">
      <c r="A313" s="270" t="s">
        <v>27266</v>
      </c>
      <c r="B313" s="148" t="s">
        <v>27267</v>
      </c>
      <c r="C313" s="148" t="s">
        <v>27268</v>
      </c>
      <c r="D313" s="148" t="s">
        <v>27269</v>
      </c>
      <c r="E313" s="148" t="s">
        <v>27270</v>
      </c>
      <c r="F313" s="253" t="s">
        <v>27271</v>
      </c>
      <c r="G313" s="253" t="s">
        <v>27272</v>
      </c>
      <c r="H313" s="262" t="s">
        <v>27273</v>
      </c>
      <c r="I313" s="264" t="s">
        <v>27274</v>
      </c>
      <c r="J313" s="148" t="s">
        <v>26647</v>
      </c>
      <c r="K313" s="148"/>
      <c r="L313" s="148"/>
      <c r="M313" s="251"/>
      <c r="N313" s="148"/>
      <c r="O313" s="148"/>
      <c r="P313" s="148"/>
    </row>
    <row r="314" spans="1:16" ht="118.8">
      <c r="A314" s="270" t="s">
        <v>27275</v>
      </c>
      <c r="B314" s="148" t="s">
        <v>27276</v>
      </c>
      <c r="C314" s="148" t="s">
        <v>27277</v>
      </c>
      <c r="D314" s="148" t="s">
        <v>27278</v>
      </c>
      <c r="E314" s="148" t="s">
        <v>27270</v>
      </c>
      <c r="F314" s="253" t="s">
        <v>27271</v>
      </c>
      <c r="G314" s="253" t="s">
        <v>27279</v>
      </c>
      <c r="H314" s="262" t="s">
        <v>27280</v>
      </c>
      <c r="I314" s="264" t="s">
        <v>27281</v>
      </c>
      <c r="J314" s="148" t="s">
        <v>26647</v>
      </c>
      <c r="K314" s="148"/>
      <c r="L314" s="148"/>
      <c r="M314" s="251"/>
      <c r="N314" s="148"/>
      <c r="O314" s="148"/>
      <c r="P314" s="148"/>
    </row>
    <row r="315" spans="1:16" ht="158.4">
      <c r="A315" s="270" t="s">
        <v>27282</v>
      </c>
      <c r="B315" s="148" t="s">
        <v>27283</v>
      </c>
      <c r="C315" s="148" t="s">
        <v>27284</v>
      </c>
      <c r="D315" s="148" t="s">
        <v>27285</v>
      </c>
      <c r="E315" s="148" t="s">
        <v>27286</v>
      </c>
      <c r="F315" s="253" t="s">
        <v>27287</v>
      </c>
      <c r="G315" s="253" t="s">
        <v>27288</v>
      </c>
      <c r="H315" s="262" t="s">
        <v>27289</v>
      </c>
      <c r="I315" s="264" t="s">
        <v>27290</v>
      </c>
      <c r="J315" s="148" t="s">
        <v>26647</v>
      </c>
      <c r="K315" s="148"/>
      <c r="L315" s="148"/>
      <c r="M315" s="258"/>
      <c r="N315" s="148"/>
      <c r="O315" s="148"/>
      <c r="P315" s="148"/>
    </row>
    <row r="316" spans="1:16" ht="158.4">
      <c r="A316" s="270" t="s">
        <v>27291</v>
      </c>
      <c r="B316" s="148" t="s">
        <v>27292</v>
      </c>
      <c r="C316" s="148" t="s">
        <v>27293</v>
      </c>
      <c r="D316" s="148" t="s">
        <v>27294</v>
      </c>
      <c r="E316" s="148" t="s">
        <v>27286</v>
      </c>
      <c r="F316" s="253" t="s">
        <v>27287</v>
      </c>
      <c r="G316" s="253" t="s">
        <v>27295</v>
      </c>
      <c r="H316" s="262" t="s">
        <v>27296</v>
      </c>
      <c r="I316" s="264" t="s">
        <v>27297</v>
      </c>
      <c r="J316" s="148" t="s">
        <v>26647</v>
      </c>
      <c r="K316" s="148"/>
      <c r="L316" s="148"/>
      <c r="M316" s="258"/>
      <c r="N316" s="148"/>
      <c r="O316" s="148"/>
      <c r="P316" s="148"/>
    </row>
    <row r="317" spans="1:16" ht="132">
      <c r="A317" s="270" t="s">
        <v>27298</v>
      </c>
      <c r="B317" s="148" t="s">
        <v>27299</v>
      </c>
      <c r="C317" s="148" t="s">
        <v>27300</v>
      </c>
      <c r="D317" s="148" t="s">
        <v>27301</v>
      </c>
      <c r="E317" s="148" t="s">
        <v>27302</v>
      </c>
      <c r="F317" s="253" t="s">
        <v>27303</v>
      </c>
      <c r="G317" s="253" t="s">
        <v>27304</v>
      </c>
      <c r="H317" s="262" t="s">
        <v>27305</v>
      </c>
      <c r="I317" s="264" t="s">
        <v>27306</v>
      </c>
      <c r="J317" s="148" t="s">
        <v>26647</v>
      </c>
      <c r="K317" s="148"/>
      <c r="L317" s="148"/>
      <c r="M317" s="251"/>
      <c r="N317" s="148"/>
      <c r="O317" s="148"/>
      <c r="P317" s="148"/>
    </row>
    <row r="318" spans="1:16" ht="132">
      <c r="A318" s="270" t="s">
        <v>27307</v>
      </c>
      <c r="B318" s="148" t="s">
        <v>27308</v>
      </c>
      <c r="C318" s="148" t="s">
        <v>27309</v>
      </c>
      <c r="D318" s="148" t="s">
        <v>27310</v>
      </c>
      <c r="E318" s="148" t="s">
        <v>27302</v>
      </c>
      <c r="F318" s="253" t="s">
        <v>27311</v>
      </c>
      <c r="G318" s="253" t="s">
        <v>27312</v>
      </c>
      <c r="H318" s="262" t="s">
        <v>27313</v>
      </c>
      <c r="I318" s="264" t="s">
        <v>27314</v>
      </c>
      <c r="J318" s="148" t="s">
        <v>26647</v>
      </c>
      <c r="K318" s="148"/>
      <c r="L318" s="148"/>
      <c r="M318" s="251"/>
      <c r="N318" s="148"/>
      <c r="O318" s="148"/>
      <c r="P318" s="148"/>
    </row>
    <row r="319" spans="1:16" ht="118.8">
      <c r="A319" s="268" t="s">
        <v>27315</v>
      </c>
      <c r="B319" s="148" t="s">
        <v>27316</v>
      </c>
      <c r="C319" s="148" t="s">
        <v>26246</v>
      </c>
      <c r="D319" s="148" t="s">
        <v>27317</v>
      </c>
      <c r="E319" s="148" t="s">
        <v>27318</v>
      </c>
      <c r="F319" s="252" t="s">
        <v>27319</v>
      </c>
      <c r="G319" s="252" t="s">
        <v>27320</v>
      </c>
      <c r="H319" s="262" t="s">
        <v>27321</v>
      </c>
      <c r="I319" s="264" t="s">
        <v>27322</v>
      </c>
      <c r="J319" s="148" t="s">
        <v>26647</v>
      </c>
      <c r="K319" s="148"/>
      <c r="L319" s="148"/>
      <c r="M319" s="251"/>
      <c r="N319" s="148"/>
      <c r="O319" s="148"/>
      <c r="P319" s="148"/>
    </row>
    <row r="320" spans="1:16" ht="39.6">
      <c r="A320" s="269" t="s">
        <v>27323</v>
      </c>
      <c r="B320" s="148"/>
      <c r="C320" s="148" t="s">
        <v>27324</v>
      </c>
      <c r="D320" s="148"/>
      <c r="E320" s="148"/>
      <c r="F320" s="252"/>
      <c r="G320" s="252"/>
      <c r="H320" s="262"/>
      <c r="J320" s="148"/>
      <c r="K320" s="148"/>
      <c r="L320" s="148"/>
      <c r="M320" s="251"/>
      <c r="N320" s="148"/>
      <c r="O320" s="148"/>
      <c r="P320" s="148"/>
    </row>
    <row r="321" spans="1:16" ht="26.4">
      <c r="A321" s="269" t="s">
        <v>27325</v>
      </c>
      <c r="B321" s="148"/>
      <c r="C321" s="262" t="s">
        <v>27326</v>
      </c>
      <c r="D321" s="148"/>
      <c r="E321" s="148"/>
      <c r="F321" s="252"/>
      <c r="G321" s="252"/>
      <c r="H321" s="262"/>
      <c r="J321" s="148"/>
      <c r="K321" s="148"/>
      <c r="L321" s="148"/>
      <c r="M321" s="251"/>
      <c r="N321" s="148"/>
      <c r="O321" s="148"/>
      <c r="P321" s="148"/>
    </row>
    <row r="322" spans="1:16" ht="26.4">
      <c r="A322" s="269" t="s">
        <v>27327</v>
      </c>
      <c r="B322" s="148"/>
      <c r="C322" s="262" t="s">
        <v>27328</v>
      </c>
      <c r="D322" s="148"/>
      <c r="E322" s="148"/>
      <c r="F322" s="252"/>
      <c r="G322" s="252"/>
      <c r="H322" s="262"/>
      <c r="J322" s="148"/>
      <c r="K322" s="148"/>
      <c r="L322" s="148"/>
      <c r="M322" s="251"/>
      <c r="N322" s="148"/>
      <c r="O322" s="148"/>
      <c r="P322" s="148"/>
    </row>
    <row r="323" spans="1:16" ht="118.8">
      <c r="A323" s="268" t="s">
        <v>27329</v>
      </c>
      <c r="B323" s="148" t="s">
        <v>27316</v>
      </c>
      <c r="C323" s="148" t="s">
        <v>26246</v>
      </c>
      <c r="D323" s="148" t="s">
        <v>27317</v>
      </c>
      <c r="E323" s="148" t="s">
        <v>27318</v>
      </c>
      <c r="F323" s="252" t="s">
        <v>27330</v>
      </c>
      <c r="G323" s="252" t="s">
        <v>27331</v>
      </c>
      <c r="H323" s="262" t="s">
        <v>27321</v>
      </c>
      <c r="I323" s="264" t="s">
        <v>27322</v>
      </c>
      <c r="J323" s="148" t="s">
        <v>26647</v>
      </c>
      <c r="K323" s="148"/>
      <c r="L323" s="148"/>
      <c r="M323" s="251"/>
      <c r="N323" s="148"/>
      <c r="O323" s="148"/>
      <c r="P323" s="148"/>
    </row>
    <row r="324" spans="1:16" ht="39.6">
      <c r="A324" s="269" t="s">
        <v>27332</v>
      </c>
      <c r="B324" s="148"/>
      <c r="C324" s="148" t="s">
        <v>27333</v>
      </c>
      <c r="D324" s="148"/>
      <c r="E324" s="148"/>
      <c r="F324" s="253"/>
      <c r="G324" s="253"/>
      <c r="H324" s="262"/>
      <c r="J324" s="148"/>
      <c r="K324" s="148"/>
      <c r="L324" s="148"/>
      <c r="M324" s="251"/>
      <c r="N324" s="148"/>
      <c r="O324" s="148"/>
      <c r="P324" s="148"/>
    </row>
    <row r="325" spans="1:16" ht="26.4">
      <c r="A325" s="269" t="s">
        <v>27334</v>
      </c>
      <c r="B325" s="148"/>
      <c r="C325" s="262" t="s">
        <v>27326</v>
      </c>
      <c r="D325" s="148"/>
      <c r="E325" s="148"/>
      <c r="F325" s="253"/>
      <c r="G325" s="253"/>
      <c r="H325" s="262"/>
      <c r="J325" s="148"/>
      <c r="K325" s="148"/>
      <c r="L325" s="148"/>
      <c r="M325" s="251"/>
      <c r="N325" s="148"/>
      <c r="O325" s="148"/>
      <c r="P325" s="148"/>
    </row>
    <row r="326" spans="1:16" ht="26.4">
      <c r="A326" s="269" t="s">
        <v>27335</v>
      </c>
      <c r="B326" s="148"/>
      <c r="C326" s="262" t="s">
        <v>27336</v>
      </c>
      <c r="D326" s="148"/>
      <c r="E326" s="148"/>
      <c r="F326" s="253"/>
      <c r="G326" s="253"/>
      <c r="H326" s="262"/>
      <c r="J326" s="148"/>
      <c r="K326" s="148"/>
      <c r="L326" s="148"/>
      <c r="M326" s="251"/>
      <c r="N326" s="148"/>
      <c r="O326" s="148"/>
      <c r="P326" s="148"/>
    </row>
    <row r="327" spans="1:16" ht="158.4">
      <c r="A327" s="270" t="s">
        <v>27337</v>
      </c>
      <c r="B327" s="148" t="s">
        <v>27338</v>
      </c>
      <c r="C327" s="148" t="s">
        <v>27339</v>
      </c>
      <c r="D327" s="148" t="s">
        <v>27340</v>
      </c>
      <c r="E327" s="148" t="s">
        <v>27341</v>
      </c>
      <c r="F327" s="253" t="s">
        <v>27342</v>
      </c>
      <c r="G327" s="253" t="s">
        <v>27343</v>
      </c>
      <c r="H327" s="262" t="s">
        <v>27344</v>
      </c>
      <c r="I327" s="264" t="s">
        <v>27345</v>
      </c>
      <c r="J327" s="148" t="s">
        <v>26647</v>
      </c>
      <c r="K327" s="148"/>
      <c r="L327" s="148"/>
      <c r="M327" s="251"/>
      <c r="N327" s="148"/>
      <c r="O327" s="148"/>
      <c r="P327" s="148"/>
    </row>
    <row r="328" spans="1:16" ht="158.4">
      <c r="A328" s="270" t="s">
        <v>27346</v>
      </c>
      <c r="B328" s="148" t="s">
        <v>27338</v>
      </c>
      <c r="C328" s="148" t="s">
        <v>27339</v>
      </c>
      <c r="D328" s="148" t="s">
        <v>27340</v>
      </c>
      <c r="E328" s="148" t="s">
        <v>27341</v>
      </c>
      <c r="F328" s="253" t="s">
        <v>27342</v>
      </c>
      <c r="G328" s="253" t="s">
        <v>27343</v>
      </c>
      <c r="H328" s="262" t="s">
        <v>27347</v>
      </c>
      <c r="I328" s="264" t="s">
        <v>27345</v>
      </c>
      <c r="J328" s="148" t="s">
        <v>26647</v>
      </c>
      <c r="K328" s="148"/>
      <c r="L328" s="148"/>
      <c r="M328" s="251"/>
      <c r="N328" s="148"/>
      <c r="O328" s="148"/>
      <c r="P328" s="148"/>
    </row>
    <row r="329" spans="1:16" ht="52.8">
      <c r="A329" s="270" t="s">
        <v>27348</v>
      </c>
      <c r="B329" s="148" t="s">
        <v>27349</v>
      </c>
      <c r="C329" s="148" t="s">
        <v>27350</v>
      </c>
      <c r="D329" s="148" t="s">
        <v>27351</v>
      </c>
      <c r="E329" s="148" t="s">
        <v>27352</v>
      </c>
      <c r="F329" s="253" t="s">
        <v>27353</v>
      </c>
      <c r="G329" s="253" t="s">
        <v>27354</v>
      </c>
      <c r="H329" s="262" t="s">
        <v>27355</v>
      </c>
      <c r="I329" s="264" t="s">
        <v>27356</v>
      </c>
      <c r="J329" s="148" t="s">
        <v>5931</v>
      </c>
      <c r="K329" s="148"/>
      <c r="L329" s="148"/>
      <c r="M329" s="251"/>
      <c r="N329" s="148"/>
      <c r="O329" s="148"/>
      <c r="P329" s="148"/>
    </row>
    <row r="330" spans="1:16" ht="52.8">
      <c r="A330" s="270" t="s">
        <v>27357</v>
      </c>
      <c r="B330" s="148" t="s">
        <v>27349</v>
      </c>
      <c r="C330" s="148" t="s">
        <v>27350</v>
      </c>
      <c r="D330" s="148" t="s">
        <v>27351</v>
      </c>
      <c r="E330" s="148" t="s">
        <v>27352</v>
      </c>
      <c r="F330" s="253" t="s">
        <v>27353</v>
      </c>
      <c r="G330" s="253" t="s">
        <v>27354</v>
      </c>
      <c r="H330" s="262" t="s">
        <v>27355</v>
      </c>
      <c r="I330" s="264" t="s">
        <v>27356</v>
      </c>
      <c r="J330" s="148" t="s">
        <v>5931</v>
      </c>
      <c r="K330" s="148"/>
      <c r="L330" s="148"/>
      <c r="M330" s="251"/>
      <c r="N330" s="148"/>
      <c r="O330" s="148"/>
      <c r="P330" s="148"/>
    </row>
    <row r="331" spans="1:16" ht="79.2">
      <c r="A331" s="268" t="s">
        <v>27358</v>
      </c>
      <c r="B331" s="148" t="s">
        <v>27359</v>
      </c>
      <c r="C331" s="148" t="s">
        <v>26246</v>
      </c>
      <c r="D331" s="148" t="s">
        <v>27360</v>
      </c>
      <c r="E331" s="148" t="s">
        <v>27361</v>
      </c>
      <c r="F331" s="252" t="s">
        <v>27362</v>
      </c>
      <c r="G331" s="252" t="s">
        <v>27363</v>
      </c>
      <c r="H331" s="262" t="s">
        <v>27364</v>
      </c>
      <c r="I331" s="264" t="s">
        <v>27365</v>
      </c>
      <c r="J331" s="148" t="s">
        <v>26647</v>
      </c>
      <c r="K331" s="148"/>
      <c r="L331" s="148"/>
      <c r="M331" s="258"/>
      <c r="N331" s="148"/>
      <c r="O331" s="148"/>
      <c r="P331" s="148"/>
    </row>
    <row r="332" spans="1:16" ht="26.4">
      <c r="A332" s="269" t="s">
        <v>27366</v>
      </c>
      <c r="B332" s="148"/>
      <c r="C332" s="148" t="s">
        <v>27367</v>
      </c>
      <c r="D332" s="148"/>
      <c r="E332" s="148"/>
      <c r="F332" s="252"/>
      <c r="G332" s="252"/>
      <c r="H332" s="262"/>
      <c r="J332" s="148"/>
      <c r="K332" s="148"/>
      <c r="L332" s="148"/>
      <c r="M332" s="258"/>
      <c r="N332" s="148"/>
      <c r="O332" s="148"/>
      <c r="P332" s="148"/>
    </row>
    <row r="333" spans="1:16" ht="26.4">
      <c r="A333" s="269" t="s">
        <v>27368</v>
      </c>
      <c r="B333" s="148"/>
      <c r="C333" s="262" t="s">
        <v>27369</v>
      </c>
      <c r="D333" s="148"/>
      <c r="E333" s="148"/>
      <c r="F333" s="252"/>
      <c r="G333" s="252"/>
      <c r="H333" s="262"/>
      <c r="J333" s="148"/>
      <c r="K333" s="148"/>
      <c r="L333" s="148"/>
      <c r="M333" s="258"/>
      <c r="N333" s="148"/>
      <c r="O333" s="148"/>
      <c r="P333" s="148"/>
    </row>
    <row r="334" spans="1:16" ht="26.4">
      <c r="A334" s="269" t="s">
        <v>27370</v>
      </c>
      <c r="B334" s="148"/>
      <c r="C334" s="148" t="s">
        <v>27371</v>
      </c>
      <c r="D334" s="148"/>
      <c r="E334" s="148"/>
      <c r="F334" s="252"/>
      <c r="G334" s="252"/>
      <c r="H334" s="262"/>
      <c r="J334" s="148"/>
      <c r="K334" s="148"/>
      <c r="L334" s="148"/>
      <c r="M334" s="258"/>
      <c r="N334" s="148"/>
      <c r="O334" s="148"/>
      <c r="P334" s="148"/>
    </row>
    <row r="335" spans="1:16" ht="79.2">
      <c r="A335" s="268" t="s">
        <v>27372</v>
      </c>
      <c r="B335" s="148" t="s">
        <v>27359</v>
      </c>
      <c r="C335" s="148" t="s">
        <v>26246</v>
      </c>
      <c r="D335" s="148" t="s">
        <v>27360</v>
      </c>
      <c r="E335" s="148" t="s">
        <v>27361</v>
      </c>
      <c r="F335" s="252" t="s">
        <v>27362</v>
      </c>
      <c r="G335" s="252" t="s">
        <v>27373</v>
      </c>
      <c r="H335" s="262" t="s">
        <v>27364</v>
      </c>
      <c r="I335" s="264" t="s">
        <v>27365</v>
      </c>
      <c r="J335" s="148" t="s">
        <v>26647</v>
      </c>
      <c r="K335" s="148"/>
      <c r="L335" s="148"/>
      <c r="M335" s="258"/>
      <c r="N335" s="148"/>
      <c r="O335" s="148"/>
      <c r="P335" s="148"/>
    </row>
    <row r="336" spans="1:16" ht="26.4">
      <c r="A336" s="269" t="s">
        <v>27374</v>
      </c>
      <c r="B336" s="148"/>
      <c r="C336" s="148" t="s">
        <v>27367</v>
      </c>
      <c r="D336" s="148"/>
      <c r="E336" s="148"/>
      <c r="F336" s="253"/>
      <c r="G336" s="253"/>
      <c r="H336" s="262"/>
      <c r="J336" s="148"/>
      <c r="K336" s="148"/>
      <c r="L336" s="148"/>
      <c r="M336" s="251"/>
      <c r="N336" s="148"/>
      <c r="O336" s="148"/>
      <c r="P336" s="148"/>
    </row>
    <row r="337" spans="1:16" ht="26.4">
      <c r="A337" s="269" t="s">
        <v>27375</v>
      </c>
      <c r="B337" s="148"/>
      <c r="C337" s="262" t="s">
        <v>27369</v>
      </c>
      <c r="D337" s="148"/>
      <c r="E337" s="148"/>
      <c r="F337" s="253"/>
      <c r="G337" s="253"/>
      <c r="H337" s="262"/>
      <c r="J337" s="148"/>
      <c r="K337" s="148"/>
      <c r="L337" s="148"/>
      <c r="M337" s="251"/>
      <c r="N337" s="148"/>
      <c r="O337" s="148"/>
      <c r="P337" s="148"/>
    </row>
    <row r="338" spans="1:16" ht="26.4">
      <c r="A338" s="269" t="s">
        <v>27376</v>
      </c>
      <c r="B338" s="148"/>
      <c r="C338" s="148" t="s">
        <v>27371</v>
      </c>
      <c r="D338" s="148"/>
      <c r="E338" s="148"/>
      <c r="F338" s="253"/>
      <c r="G338" s="253"/>
      <c r="H338" s="262"/>
      <c r="J338" s="148"/>
      <c r="K338" s="148"/>
      <c r="L338" s="148"/>
      <c r="M338" s="251"/>
      <c r="N338" s="148"/>
      <c r="O338" s="148"/>
      <c r="P338" s="148"/>
    </row>
    <row r="339" spans="1:16" ht="66">
      <c r="A339" s="270" t="s">
        <v>27377</v>
      </c>
      <c r="B339" s="148" t="s">
        <v>27378</v>
      </c>
      <c r="C339" s="148" t="s">
        <v>27379</v>
      </c>
      <c r="D339" s="148" t="s">
        <v>27380</v>
      </c>
      <c r="E339" s="148" t="s">
        <v>27381</v>
      </c>
      <c r="F339" s="253" t="s">
        <v>27382</v>
      </c>
      <c r="G339" s="253" t="s">
        <v>27383</v>
      </c>
      <c r="H339" s="262" t="s">
        <v>27384</v>
      </c>
      <c r="I339" s="264" t="s">
        <v>27385</v>
      </c>
      <c r="J339" s="148" t="s">
        <v>5931</v>
      </c>
      <c r="K339" s="148"/>
      <c r="L339" s="148"/>
      <c r="M339" s="251"/>
      <c r="N339" s="148"/>
      <c r="O339" s="148"/>
      <c r="P339" s="148"/>
    </row>
    <row r="340" spans="1:16" ht="66">
      <c r="A340" s="270" t="s">
        <v>27386</v>
      </c>
      <c r="B340" s="148" t="s">
        <v>27378</v>
      </c>
      <c r="C340" s="148" t="s">
        <v>27379</v>
      </c>
      <c r="D340" s="148" t="s">
        <v>27380</v>
      </c>
      <c r="E340" s="148" t="s">
        <v>27381</v>
      </c>
      <c r="F340" s="253" t="s">
        <v>27382</v>
      </c>
      <c r="G340" s="253" t="s">
        <v>27383</v>
      </c>
      <c r="H340" s="262" t="s">
        <v>27387</v>
      </c>
      <c r="I340" s="264" t="s">
        <v>27385</v>
      </c>
      <c r="J340" s="148" t="s">
        <v>5931</v>
      </c>
      <c r="K340" s="148"/>
      <c r="L340" s="148"/>
      <c r="M340" s="251"/>
      <c r="N340" s="148"/>
      <c r="O340" s="148"/>
      <c r="P340" s="148"/>
    </row>
    <row r="341" spans="1:16" ht="158.4">
      <c r="A341" s="270" t="s">
        <v>27388</v>
      </c>
      <c r="B341" s="148" t="s">
        <v>27389</v>
      </c>
      <c r="C341" s="148" t="s">
        <v>27390</v>
      </c>
      <c r="D341" s="148" t="s">
        <v>27391</v>
      </c>
      <c r="E341" s="148" t="s">
        <v>27392</v>
      </c>
      <c r="F341" s="253" t="s">
        <v>27393</v>
      </c>
      <c r="G341" s="253" t="s">
        <v>27394</v>
      </c>
      <c r="H341" s="262" t="s">
        <v>27395</v>
      </c>
      <c r="I341" s="264" t="s">
        <v>27396</v>
      </c>
      <c r="J341" s="148" t="s">
        <v>26647</v>
      </c>
      <c r="K341" s="148"/>
      <c r="L341" s="148"/>
      <c r="M341" s="251"/>
      <c r="N341" s="148"/>
      <c r="O341" s="148"/>
      <c r="P341" s="148"/>
    </row>
    <row r="342" spans="1:16" ht="158.4">
      <c r="A342" s="270" t="s">
        <v>27397</v>
      </c>
      <c r="B342" s="148" t="s">
        <v>27398</v>
      </c>
      <c r="C342" s="148" t="s">
        <v>27399</v>
      </c>
      <c r="D342" s="148" t="s">
        <v>27400</v>
      </c>
      <c r="E342" s="148" t="s">
        <v>27392</v>
      </c>
      <c r="F342" s="253" t="s">
        <v>27401</v>
      </c>
      <c r="G342" s="253" t="s">
        <v>27402</v>
      </c>
      <c r="H342" s="262" t="s">
        <v>27403</v>
      </c>
      <c r="I342" s="264" t="s">
        <v>27404</v>
      </c>
      <c r="J342" s="148" t="s">
        <v>26647</v>
      </c>
      <c r="K342" s="148"/>
      <c r="L342" s="148"/>
      <c r="M342" s="251"/>
      <c r="N342" s="148"/>
      <c r="O342" s="148"/>
      <c r="P342" s="148"/>
    </row>
    <row r="343" spans="1:16" ht="105.6">
      <c r="A343" s="270" t="s">
        <v>27405</v>
      </c>
      <c r="B343" s="148" t="s">
        <v>27406</v>
      </c>
      <c r="C343" s="148" t="s">
        <v>27407</v>
      </c>
      <c r="D343" s="148" t="s">
        <v>27408</v>
      </c>
      <c r="E343" s="148" t="s">
        <v>27409</v>
      </c>
      <c r="F343" s="253" t="s">
        <v>27410</v>
      </c>
      <c r="G343" s="253" t="s">
        <v>27411</v>
      </c>
      <c r="H343" s="262" t="s">
        <v>27412</v>
      </c>
      <c r="I343" s="264" t="s">
        <v>27413</v>
      </c>
      <c r="J343" s="148" t="s">
        <v>4990</v>
      </c>
      <c r="K343" s="148"/>
      <c r="L343" s="148"/>
      <c r="M343" s="251"/>
      <c r="N343" s="148"/>
      <c r="O343" s="148"/>
      <c r="P343" s="148"/>
    </row>
    <row r="344" spans="1:16" ht="105.6">
      <c r="A344" s="270" t="s">
        <v>27414</v>
      </c>
      <c r="B344" s="148" t="s">
        <v>27406</v>
      </c>
      <c r="C344" s="148" t="s">
        <v>27407</v>
      </c>
      <c r="D344" s="148" t="s">
        <v>27408</v>
      </c>
      <c r="E344" s="148" t="s">
        <v>27409</v>
      </c>
      <c r="F344" s="253" t="s">
        <v>27410</v>
      </c>
      <c r="G344" s="253" t="s">
        <v>27411</v>
      </c>
      <c r="H344" s="262" t="s">
        <v>27412</v>
      </c>
      <c r="I344" s="264" t="s">
        <v>27413</v>
      </c>
      <c r="J344" s="148" t="s">
        <v>4990</v>
      </c>
      <c r="K344" s="148"/>
      <c r="L344" s="148"/>
      <c r="M344" s="251"/>
      <c r="N344" s="148"/>
      <c r="O344" s="148"/>
      <c r="P344" s="148"/>
    </row>
    <row r="345" spans="1:16" ht="105.6">
      <c r="A345" s="270" t="s">
        <v>27415</v>
      </c>
      <c r="B345" s="148" t="s">
        <v>27416</v>
      </c>
      <c r="C345" s="148" t="s">
        <v>27417</v>
      </c>
      <c r="D345" s="148" t="s">
        <v>27418</v>
      </c>
      <c r="E345" s="148" t="s">
        <v>27419</v>
      </c>
      <c r="F345" s="253" t="s">
        <v>27420</v>
      </c>
      <c r="G345" s="253" t="s">
        <v>27421</v>
      </c>
      <c r="H345" s="262" t="s">
        <v>27422</v>
      </c>
      <c r="I345" s="264" t="s">
        <v>27424</v>
      </c>
      <c r="J345" s="148" t="s">
        <v>27423</v>
      </c>
      <c r="K345" s="148"/>
      <c r="L345" s="148"/>
      <c r="M345" s="251"/>
      <c r="N345" s="148"/>
      <c r="O345" s="148"/>
      <c r="P345" s="148"/>
    </row>
    <row r="346" spans="1:16" ht="105.6">
      <c r="A346" s="270" t="s">
        <v>27425</v>
      </c>
      <c r="B346" s="148" t="s">
        <v>27426</v>
      </c>
      <c r="C346" s="148" t="s">
        <v>27427</v>
      </c>
      <c r="D346" s="148" t="s">
        <v>27428</v>
      </c>
      <c r="E346" s="148" t="s">
        <v>27419</v>
      </c>
      <c r="F346" s="253" t="s">
        <v>27420</v>
      </c>
      <c r="G346" s="253" t="s">
        <v>27429</v>
      </c>
      <c r="H346" s="262" t="s">
        <v>27430</v>
      </c>
      <c r="I346" s="264" t="s">
        <v>27431</v>
      </c>
      <c r="J346" s="148" t="s">
        <v>27423</v>
      </c>
      <c r="K346" s="148"/>
      <c r="L346" s="148"/>
      <c r="M346" s="251"/>
      <c r="N346" s="148"/>
      <c r="O346" s="148"/>
      <c r="P346" s="148"/>
    </row>
    <row r="347" spans="1:16" ht="79.2">
      <c r="A347" s="268" t="s">
        <v>27432</v>
      </c>
      <c r="B347" s="148" t="s">
        <v>27433</v>
      </c>
      <c r="C347" s="148" t="s">
        <v>26246</v>
      </c>
      <c r="D347" s="148" t="s">
        <v>27434</v>
      </c>
      <c r="E347" s="148" t="s">
        <v>27435</v>
      </c>
      <c r="F347" s="252" t="s">
        <v>27436</v>
      </c>
      <c r="G347" s="252" t="s">
        <v>27437</v>
      </c>
      <c r="H347" s="262" t="s">
        <v>27438</v>
      </c>
      <c r="I347" s="264" t="s">
        <v>27439</v>
      </c>
      <c r="J347" s="148" t="s">
        <v>26647</v>
      </c>
      <c r="K347" s="148"/>
      <c r="L347" s="148"/>
      <c r="M347" s="258"/>
      <c r="N347" s="148"/>
      <c r="O347" s="148"/>
      <c r="P347" s="148"/>
    </row>
    <row r="348" spans="1:16" ht="26.4">
      <c r="A348" s="269" t="s">
        <v>27440</v>
      </c>
      <c r="B348" s="148"/>
      <c r="C348" s="148" t="s">
        <v>27441</v>
      </c>
      <c r="D348" s="148"/>
      <c r="E348" s="148"/>
      <c r="F348" s="252"/>
      <c r="G348" s="252"/>
      <c r="H348" s="262"/>
      <c r="J348" s="148"/>
      <c r="K348" s="148"/>
      <c r="L348" s="148"/>
      <c r="M348" s="258"/>
      <c r="N348" s="148"/>
      <c r="O348" s="148"/>
      <c r="P348" s="148"/>
    </row>
    <row r="349" spans="1:16" ht="26.4">
      <c r="A349" s="269" t="s">
        <v>27442</v>
      </c>
      <c r="B349" s="148"/>
      <c r="C349" s="148" t="s">
        <v>27443</v>
      </c>
      <c r="D349" s="148"/>
      <c r="E349" s="148"/>
      <c r="F349" s="252"/>
      <c r="G349" s="252"/>
      <c r="H349" s="262"/>
      <c r="J349" s="148"/>
      <c r="K349" s="148"/>
      <c r="L349" s="148"/>
      <c r="M349" s="258"/>
      <c r="N349" s="148"/>
      <c r="O349" s="148"/>
      <c r="P349" s="148"/>
    </row>
    <row r="350" spans="1:16" ht="26.4">
      <c r="A350" s="269" t="s">
        <v>27444</v>
      </c>
      <c r="B350" s="148"/>
      <c r="C350" s="262" t="s">
        <v>27445</v>
      </c>
      <c r="D350" s="148"/>
      <c r="E350" s="148"/>
      <c r="F350" s="252"/>
      <c r="G350" s="252"/>
      <c r="H350" s="262"/>
      <c r="J350" s="148"/>
      <c r="K350" s="148"/>
      <c r="L350" s="148"/>
      <c r="M350" s="258"/>
      <c r="N350" s="148"/>
      <c r="O350" s="148"/>
      <c r="P350" s="148"/>
    </row>
    <row r="351" spans="1:16" ht="79.2">
      <c r="A351" s="268" t="s">
        <v>27446</v>
      </c>
      <c r="B351" s="148" t="s">
        <v>27433</v>
      </c>
      <c r="C351" s="148" t="s">
        <v>26246</v>
      </c>
      <c r="D351" s="148" t="s">
        <v>27434</v>
      </c>
      <c r="E351" s="148" t="s">
        <v>27435</v>
      </c>
      <c r="F351" s="252" t="s">
        <v>27436</v>
      </c>
      <c r="G351" s="252" t="s">
        <v>27447</v>
      </c>
      <c r="H351" s="262" t="s">
        <v>27438</v>
      </c>
      <c r="I351" s="264" t="s">
        <v>27439</v>
      </c>
      <c r="J351" s="148" t="s">
        <v>26647</v>
      </c>
      <c r="K351" s="148"/>
      <c r="L351" s="148"/>
      <c r="M351" s="258"/>
      <c r="N351" s="148"/>
      <c r="O351" s="148"/>
      <c r="P351" s="148"/>
    </row>
    <row r="352" spans="1:16" ht="26.4">
      <c r="A352" s="269" t="s">
        <v>27448</v>
      </c>
      <c r="B352" s="148"/>
      <c r="C352" s="148" t="s">
        <v>27441</v>
      </c>
      <c r="D352" s="148"/>
      <c r="E352" s="148"/>
      <c r="F352" s="253"/>
      <c r="G352" s="253"/>
      <c r="H352" s="262"/>
      <c r="J352" s="148"/>
      <c r="K352" s="148"/>
      <c r="L352" s="148"/>
      <c r="M352" s="251"/>
      <c r="N352" s="148"/>
      <c r="O352" s="148"/>
      <c r="P352" s="148"/>
    </row>
    <row r="353" spans="1:16" ht="26.4">
      <c r="A353" s="269" t="s">
        <v>27449</v>
      </c>
      <c r="B353" s="148"/>
      <c r="C353" s="148" t="s">
        <v>27443</v>
      </c>
      <c r="D353" s="148"/>
      <c r="E353" s="148"/>
      <c r="F353" s="253"/>
      <c r="G353" s="253"/>
      <c r="H353" s="262"/>
      <c r="J353" s="148"/>
      <c r="K353" s="148"/>
      <c r="L353" s="148"/>
      <c r="M353" s="251"/>
      <c r="N353" s="148"/>
      <c r="O353" s="148"/>
      <c r="P353" s="148"/>
    </row>
    <row r="354" spans="1:16" ht="26.4">
      <c r="A354" s="269" t="s">
        <v>27450</v>
      </c>
      <c r="B354" s="148"/>
      <c r="C354" s="262" t="s">
        <v>27445</v>
      </c>
      <c r="D354" s="148"/>
      <c r="E354" s="148"/>
      <c r="F354" s="253"/>
      <c r="G354" s="253"/>
      <c r="H354" s="262"/>
      <c r="J354" s="148"/>
      <c r="K354" s="148"/>
      <c r="L354" s="148"/>
      <c r="M354" s="251"/>
      <c r="N354" s="148"/>
      <c r="O354" s="148"/>
      <c r="P354" s="148"/>
    </row>
    <row r="355" spans="1:16" ht="158.4">
      <c r="A355" s="270" t="s">
        <v>27451</v>
      </c>
      <c r="B355" s="148" t="s">
        <v>27452</v>
      </c>
      <c r="C355" s="148" t="s">
        <v>27453</v>
      </c>
      <c r="D355" s="148" t="s">
        <v>27454</v>
      </c>
      <c r="E355" s="148" t="s">
        <v>27455</v>
      </c>
      <c r="F355" s="253" t="s">
        <v>27456</v>
      </c>
      <c r="G355" s="253" t="s">
        <v>27457</v>
      </c>
      <c r="H355" s="262" t="s">
        <v>27458</v>
      </c>
      <c r="I355" s="264" t="s">
        <v>27459</v>
      </c>
      <c r="J355" s="148" t="s">
        <v>26647</v>
      </c>
      <c r="K355" s="148"/>
      <c r="L355" s="148"/>
      <c r="M355" s="251"/>
      <c r="N355" s="148"/>
      <c r="O355" s="148"/>
      <c r="P355" s="148"/>
    </row>
    <row r="356" spans="1:16" ht="158.4">
      <c r="A356" s="270" t="s">
        <v>27460</v>
      </c>
      <c r="B356" s="148" t="s">
        <v>27452</v>
      </c>
      <c r="C356" s="148" t="s">
        <v>27453</v>
      </c>
      <c r="D356" s="148" t="s">
        <v>27454</v>
      </c>
      <c r="E356" s="148" t="s">
        <v>27455</v>
      </c>
      <c r="F356" s="253" t="s">
        <v>27456</v>
      </c>
      <c r="G356" s="253" t="s">
        <v>27461</v>
      </c>
      <c r="H356" s="262" t="s">
        <v>27462</v>
      </c>
      <c r="I356" s="264" t="s">
        <v>27459</v>
      </c>
      <c r="J356" s="148" t="s">
        <v>26647</v>
      </c>
      <c r="K356" s="148"/>
      <c r="L356" s="148"/>
      <c r="M356" s="251"/>
      <c r="N356" s="148"/>
      <c r="O356" s="148"/>
      <c r="P356" s="148"/>
    </row>
    <row r="357" spans="1:16" ht="132">
      <c r="A357" s="270" t="s">
        <v>27463</v>
      </c>
      <c r="B357" s="148" t="s">
        <v>27464</v>
      </c>
      <c r="C357" s="148" t="s">
        <v>27465</v>
      </c>
      <c r="D357" s="148" t="s">
        <v>27466</v>
      </c>
      <c r="E357" s="148" t="s">
        <v>27467</v>
      </c>
      <c r="F357" s="253" t="s">
        <v>27468</v>
      </c>
      <c r="G357" s="253" t="s">
        <v>27469</v>
      </c>
      <c r="H357" s="262" t="s">
        <v>27470</v>
      </c>
      <c r="I357" s="264" t="s">
        <v>27471</v>
      </c>
      <c r="J357" s="148" t="s">
        <v>26647</v>
      </c>
      <c r="K357" s="148"/>
      <c r="L357" s="148"/>
      <c r="M357" s="251"/>
      <c r="N357" s="148"/>
      <c r="O357" s="148"/>
      <c r="P357" s="148"/>
    </row>
    <row r="358" spans="1:16" ht="132">
      <c r="A358" s="270" t="s">
        <v>27472</v>
      </c>
      <c r="B358" s="148" t="s">
        <v>27464</v>
      </c>
      <c r="C358" s="148" t="s">
        <v>27465</v>
      </c>
      <c r="D358" s="148" t="s">
        <v>27466</v>
      </c>
      <c r="E358" s="148" t="s">
        <v>27473</v>
      </c>
      <c r="F358" s="253" t="s">
        <v>27468</v>
      </c>
      <c r="G358" s="253" t="s">
        <v>27469</v>
      </c>
      <c r="H358" s="262" t="s">
        <v>27470</v>
      </c>
      <c r="I358" s="264" t="s">
        <v>27471</v>
      </c>
      <c r="J358" s="148" t="s">
        <v>26647</v>
      </c>
      <c r="K358" s="148"/>
      <c r="L358" s="148"/>
      <c r="M358" s="251"/>
      <c r="N358" s="148"/>
      <c r="O358" s="148"/>
      <c r="P358" s="148"/>
    </row>
    <row r="359" spans="1:16" ht="79.2">
      <c r="A359" s="270" t="s">
        <v>27474</v>
      </c>
      <c r="B359" s="148" t="s">
        <v>27475</v>
      </c>
      <c r="C359" s="148" t="s">
        <v>27476</v>
      </c>
      <c r="D359" s="148" t="s">
        <v>27477</v>
      </c>
      <c r="E359" s="148" t="s">
        <v>27478</v>
      </c>
      <c r="F359" s="253" t="s">
        <v>27479</v>
      </c>
      <c r="G359" s="253" t="s">
        <v>27480</v>
      </c>
      <c r="H359" s="262" t="s">
        <v>27481</v>
      </c>
      <c r="I359" s="264" t="s">
        <v>27482</v>
      </c>
      <c r="J359" s="148" t="s">
        <v>26647</v>
      </c>
      <c r="K359" s="148"/>
      <c r="L359" s="148"/>
      <c r="M359" s="251"/>
      <c r="N359" s="148"/>
      <c r="O359" s="148"/>
      <c r="P359" s="148"/>
    </row>
    <row r="360" spans="1:16" ht="79.2">
      <c r="A360" s="270" t="s">
        <v>27483</v>
      </c>
      <c r="B360" s="148" t="s">
        <v>27475</v>
      </c>
      <c r="C360" s="148" t="s">
        <v>27476</v>
      </c>
      <c r="D360" s="148" t="s">
        <v>27484</v>
      </c>
      <c r="E360" s="148" t="s">
        <v>27478</v>
      </c>
      <c r="F360" s="253" t="s">
        <v>27479</v>
      </c>
      <c r="G360" s="253" t="s">
        <v>27485</v>
      </c>
      <c r="H360" s="262" t="s">
        <v>27486</v>
      </c>
      <c r="I360" s="264" t="s">
        <v>27482</v>
      </c>
      <c r="J360" s="148" t="s">
        <v>26647</v>
      </c>
      <c r="K360" s="148"/>
      <c r="L360" s="148"/>
      <c r="M360" s="251"/>
      <c r="N360" s="148"/>
      <c r="O360" s="148"/>
      <c r="P360" s="148"/>
    </row>
    <row r="361" spans="1:16" ht="118.8">
      <c r="A361" s="270" t="s">
        <v>27487</v>
      </c>
      <c r="B361" s="148" t="s">
        <v>27488</v>
      </c>
      <c r="C361" s="148" t="s">
        <v>27489</v>
      </c>
      <c r="D361" s="148" t="s">
        <v>27490</v>
      </c>
      <c r="E361" s="148" t="s">
        <v>27491</v>
      </c>
      <c r="F361" s="253" t="s">
        <v>27492</v>
      </c>
      <c r="G361" s="253" t="s">
        <v>27493</v>
      </c>
      <c r="H361" s="262" t="s">
        <v>27494</v>
      </c>
      <c r="I361" s="264" t="s">
        <v>27495</v>
      </c>
      <c r="J361" s="148" t="s">
        <v>26647</v>
      </c>
      <c r="K361" s="148"/>
      <c r="L361" s="148"/>
      <c r="M361" s="251"/>
      <c r="N361" s="148"/>
      <c r="O361" s="148"/>
      <c r="P361" s="148"/>
    </row>
    <row r="362" spans="1:16" ht="118.8">
      <c r="A362" s="270" t="s">
        <v>27496</v>
      </c>
      <c r="B362" s="148" t="s">
        <v>27488</v>
      </c>
      <c r="C362" s="148" t="s">
        <v>27489</v>
      </c>
      <c r="D362" s="148" t="s">
        <v>27490</v>
      </c>
      <c r="E362" s="148" t="s">
        <v>27491</v>
      </c>
      <c r="F362" s="253" t="s">
        <v>27492</v>
      </c>
      <c r="G362" s="253" t="s">
        <v>27493</v>
      </c>
      <c r="H362" s="262" t="s">
        <v>27494</v>
      </c>
      <c r="I362" s="264" t="s">
        <v>27495</v>
      </c>
      <c r="J362" s="148" t="s">
        <v>26647</v>
      </c>
      <c r="K362" s="148"/>
      <c r="L362" s="148"/>
      <c r="M362" s="251"/>
      <c r="N362" s="148"/>
      <c r="O362" s="148"/>
      <c r="P362" s="148"/>
    </row>
    <row r="363" spans="1:16" ht="105.6">
      <c r="A363" s="268" t="s">
        <v>27497</v>
      </c>
      <c r="B363" s="148" t="s">
        <v>27498</v>
      </c>
      <c r="C363" s="148" t="s">
        <v>26246</v>
      </c>
      <c r="D363" s="148" t="s">
        <v>27499</v>
      </c>
      <c r="E363" s="148" t="s">
        <v>27500</v>
      </c>
      <c r="F363" s="252" t="s">
        <v>27501</v>
      </c>
      <c r="G363" s="252" t="s">
        <v>27502</v>
      </c>
      <c r="H363" s="262" t="s">
        <v>27503</v>
      </c>
      <c r="I363" s="264" t="s">
        <v>27504</v>
      </c>
      <c r="J363" s="148" t="s">
        <v>26647</v>
      </c>
      <c r="K363" s="148"/>
      <c r="L363" s="148"/>
      <c r="M363" s="258"/>
      <c r="N363" s="148"/>
      <c r="O363" s="148"/>
      <c r="P363" s="148"/>
    </row>
    <row r="364" spans="1:16" ht="26.4">
      <c r="A364" s="269" t="s">
        <v>27505</v>
      </c>
      <c r="B364" s="148"/>
      <c r="C364" s="148" t="s">
        <v>27506</v>
      </c>
      <c r="D364" s="148"/>
      <c r="E364" s="148"/>
      <c r="F364" s="252"/>
      <c r="G364" s="252"/>
      <c r="H364" s="262"/>
      <c r="J364" s="148"/>
      <c r="K364" s="148"/>
      <c r="L364" s="148"/>
      <c r="M364" s="258"/>
      <c r="N364" s="148"/>
      <c r="O364" s="148"/>
      <c r="P364" s="148"/>
    </row>
    <row r="365" spans="1:16" ht="26.4">
      <c r="A365" s="269" t="s">
        <v>27507</v>
      </c>
      <c r="B365" s="148"/>
      <c r="C365" s="148" t="s">
        <v>27508</v>
      </c>
      <c r="D365" s="148"/>
      <c r="E365" s="148"/>
      <c r="F365" s="252"/>
      <c r="G365" s="252"/>
      <c r="H365" s="262"/>
      <c r="J365" s="148"/>
      <c r="K365" s="148"/>
      <c r="L365" s="148"/>
      <c r="M365" s="258"/>
      <c r="N365" s="148"/>
      <c r="O365" s="148"/>
      <c r="P365" s="148"/>
    </row>
    <row r="366" spans="1:16" ht="26.4">
      <c r="A366" s="269" t="s">
        <v>27509</v>
      </c>
      <c r="B366" s="148"/>
      <c r="C366" s="148" t="s">
        <v>27510</v>
      </c>
      <c r="D366" s="148"/>
      <c r="E366" s="148"/>
      <c r="F366" s="252"/>
      <c r="G366" s="252"/>
      <c r="H366" s="262"/>
      <c r="J366" s="148"/>
      <c r="K366" s="148"/>
      <c r="L366" s="148"/>
      <c r="M366" s="258"/>
      <c r="N366" s="148"/>
      <c r="O366" s="148"/>
      <c r="P366" s="148"/>
    </row>
    <row r="367" spans="1:16" ht="105.6">
      <c r="A367" s="268" t="s">
        <v>27511</v>
      </c>
      <c r="B367" s="148" t="s">
        <v>27498</v>
      </c>
      <c r="C367" s="148" t="s">
        <v>26246</v>
      </c>
      <c r="D367" s="148" t="s">
        <v>27499</v>
      </c>
      <c r="E367" s="148" t="s">
        <v>27500</v>
      </c>
      <c r="F367" s="252" t="s">
        <v>27501</v>
      </c>
      <c r="G367" s="252" t="s">
        <v>27502</v>
      </c>
      <c r="H367" s="262" t="s">
        <v>27503</v>
      </c>
      <c r="I367" s="264" t="s">
        <v>27504</v>
      </c>
      <c r="J367" s="148" t="s">
        <v>26647</v>
      </c>
      <c r="K367" s="148"/>
      <c r="L367" s="148"/>
      <c r="M367" s="258"/>
      <c r="N367" s="148"/>
      <c r="O367" s="148"/>
      <c r="P367" s="148"/>
    </row>
    <row r="368" spans="1:16" ht="26.4">
      <c r="A368" s="269" t="s">
        <v>27512</v>
      </c>
      <c r="B368" s="148"/>
      <c r="C368" s="148" t="s">
        <v>27506</v>
      </c>
      <c r="D368" s="148"/>
      <c r="E368" s="148"/>
      <c r="F368" s="253"/>
      <c r="G368" s="253"/>
      <c r="H368" s="262"/>
      <c r="J368" s="148"/>
      <c r="K368" s="148"/>
      <c r="L368" s="148"/>
      <c r="M368" s="251"/>
      <c r="N368" s="148"/>
      <c r="O368" s="148"/>
      <c r="P368" s="148"/>
    </row>
    <row r="369" spans="1:16" ht="26.4">
      <c r="A369" s="269" t="s">
        <v>27513</v>
      </c>
      <c r="B369" s="148"/>
      <c r="C369" s="148" t="s">
        <v>27508</v>
      </c>
      <c r="D369" s="148"/>
      <c r="E369" s="148"/>
      <c r="F369" s="253"/>
      <c r="G369" s="253"/>
      <c r="H369" s="262"/>
      <c r="J369" s="148"/>
      <c r="K369" s="148"/>
      <c r="L369" s="148"/>
      <c r="M369" s="251"/>
      <c r="N369" s="148"/>
      <c r="O369" s="148"/>
      <c r="P369" s="148"/>
    </row>
    <row r="370" spans="1:16" ht="26.4">
      <c r="A370" s="269" t="s">
        <v>27514</v>
      </c>
      <c r="B370" s="148"/>
      <c r="C370" s="148" t="s">
        <v>27510</v>
      </c>
      <c r="D370" s="148"/>
      <c r="E370" s="148"/>
      <c r="F370" s="253"/>
      <c r="G370" s="253"/>
      <c r="H370" s="262"/>
      <c r="J370" s="148"/>
      <c r="K370" s="148"/>
      <c r="L370" s="148"/>
      <c r="M370" s="251"/>
      <c r="N370" s="148"/>
      <c r="O370" s="148"/>
      <c r="P370" s="148"/>
    </row>
    <row r="371" spans="1:16" ht="66">
      <c r="A371" s="270" t="s">
        <v>27515</v>
      </c>
      <c r="B371" s="148" t="s">
        <v>27516</v>
      </c>
      <c r="C371" s="148" t="s">
        <v>27517</v>
      </c>
      <c r="D371" s="148" t="s">
        <v>27518</v>
      </c>
      <c r="E371" s="148" t="s">
        <v>27519</v>
      </c>
      <c r="F371" s="253" t="s">
        <v>27520</v>
      </c>
      <c r="G371" s="253" t="s">
        <v>27521</v>
      </c>
      <c r="H371" s="262" t="s">
        <v>27522</v>
      </c>
      <c r="I371" s="264" t="s">
        <v>27523</v>
      </c>
      <c r="J371" s="148" t="s">
        <v>5931</v>
      </c>
      <c r="K371" s="148"/>
      <c r="L371" s="148"/>
      <c r="M371" s="251"/>
      <c r="N371" s="148"/>
      <c r="O371" s="148"/>
      <c r="P371" s="148"/>
    </row>
    <row r="372" spans="1:16" ht="66">
      <c r="A372" s="270" t="s">
        <v>27524</v>
      </c>
      <c r="B372" s="148" t="s">
        <v>27516</v>
      </c>
      <c r="C372" s="148" t="s">
        <v>27517</v>
      </c>
      <c r="D372" s="148" t="s">
        <v>27518</v>
      </c>
      <c r="E372" s="148" t="s">
        <v>27519</v>
      </c>
      <c r="F372" s="253" t="s">
        <v>27520</v>
      </c>
      <c r="G372" s="253" t="s">
        <v>27521</v>
      </c>
      <c r="H372" s="262" t="s">
        <v>27522</v>
      </c>
      <c r="I372" s="264" t="s">
        <v>27523</v>
      </c>
      <c r="J372" s="148" t="s">
        <v>5931</v>
      </c>
      <c r="K372" s="148"/>
      <c r="L372" s="148"/>
      <c r="M372" s="251"/>
      <c r="N372" s="148"/>
      <c r="O372" s="148"/>
      <c r="P372" s="148"/>
    </row>
    <row r="373" spans="1:16" ht="132">
      <c r="A373" s="270" t="s">
        <v>27525</v>
      </c>
      <c r="B373" s="148" t="s">
        <v>27526</v>
      </c>
      <c r="C373" s="148" t="s">
        <v>27527</v>
      </c>
      <c r="D373" s="148" t="s">
        <v>27528</v>
      </c>
      <c r="E373" s="148" t="s">
        <v>27529</v>
      </c>
      <c r="F373" s="253" t="s">
        <v>27530</v>
      </c>
      <c r="G373" s="253" t="s">
        <v>27531</v>
      </c>
      <c r="H373" s="262" t="s">
        <v>27532</v>
      </c>
      <c r="I373" s="264" t="s">
        <v>27533</v>
      </c>
      <c r="J373" s="148" t="s">
        <v>5931</v>
      </c>
      <c r="K373" s="148"/>
      <c r="L373" s="148"/>
      <c r="M373" s="251"/>
      <c r="N373" s="148"/>
      <c r="O373" s="148"/>
      <c r="P373" s="148"/>
    </row>
    <row r="374" spans="1:16" ht="132">
      <c r="A374" s="270" t="s">
        <v>27534</v>
      </c>
      <c r="B374" s="148" t="s">
        <v>27526</v>
      </c>
      <c r="C374" s="148" t="s">
        <v>27527</v>
      </c>
      <c r="D374" s="148" t="s">
        <v>27528</v>
      </c>
      <c r="E374" s="148" t="s">
        <v>27529</v>
      </c>
      <c r="F374" s="253" t="s">
        <v>27530</v>
      </c>
      <c r="G374" s="253" t="s">
        <v>27531</v>
      </c>
      <c r="H374" s="262" t="s">
        <v>27532</v>
      </c>
      <c r="I374" s="264" t="s">
        <v>27533</v>
      </c>
      <c r="J374" s="148" t="s">
        <v>5931</v>
      </c>
      <c r="K374" s="148"/>
      <c r="L374" s="148"/>
      <c r="M374" s="251"/>
      <c r="N374" s="148"/>
      <c r="O374" s="148"/>
      <c r="P374" s="148"/>
    </row>
    <row r="375" spans="1:16" ht="118.8">
      <c r="A375" s="270" t="s">
        <v>27535</v>
      </c>
      <c r="B375" s="148" t="s">
        <v>27536</v>
      </c>
      <c r="C375" s="148" t="s">
        <v>27537</v>
      </c>
      <c r="D375" s="148" t="s">
        <v>27538</v>
      </c>
      <c r="E375" s="148" t="s">
        <v>27539</v>
      </c>
      <c r="F375" s="253" t="s">
        <v>27540</v>
      </c>
      <c r="G375" s="253" t="s">
        <v>27541</v>
      </c>
      <c r="H375" s="262" t="s">
        <v>27542</v>
      </c>
      <c r="I375" s="264" t="s">
        <v>27543</v>
      </c>
      <c r="J375" s="148" t="s">
        <v>5931</v>
      </c>
      <c r="K375" s="148"/>
      <c r="L375" s="148"/>
      <c r="M375" s="251"/>
      <c r="N375" s="148"/>
      <c r="O375" s="148"/>
      <c r="P375" s="148"/>
    </row>
    <row r="376" spans="1:16" ht="118.8">
      <c r="A376" s="270" t="s">
        <v>27544</v>
      </c>
      <c r="B376" s="148" t="s">
        <v>27536</v>
      </c>
      <c r="C376" s="148" t="s">
        <v>27537</v>
      </c>
      <c r="D376" s="148" t="s">
        <v>27538</v>
      </c>
      <c r="E376" s="148" t="s">
        <v>27539</v>
      </c>
      <c r="F376" s="253" t="s">
        <v>27540</v>
      </c>
      <c r="G376" s="253" t="s">
        <v>27541</v>
      </c>
      <c r="H376" s="262" t="s">
        <v>27542</v>
      </c>
      <c r="I376" s="264" t="s">
        <v>27543</v>
      </c>
      <c r="J376" s="148" t="s">
        <v>5931</v>
      </c>
      <c r="K376" s="148"/>
      <c r="L376" s="148"/>
      <c r="M376" s="251"/>
      <c r="N376" s="148"/>
      <c r="O376" s="148"/>
      <c r="P376" s="148"/>
    </row>
    <row r="377" spans="1:16" ht="132">
      <c r="A377" s="270" t="s">
        <v>27545</v>
      </c>
      <c r="B377" s="148" t="s">
        <v>27546</v>
      </c>
      <c r="C377" s="148" t="s">
        <v>27547</v>
      </c>
      <c r="D377" s="148" t="s">
        <v>27548</v>
      </c>
      <c r="E377" s="148" t="s">
        <v>27549</v>
      </c>
      <c r="F377" s="253" t="s">
        <v>27550</v>
      </c>
      <c r="G377" s="253" t="s">
        <v>27551</v>
      </c>
      <c r="H377" s="262" t="s">
        <v>27552</v>
      </c>
      <c r="I377" s="264" t="s">
        <v>27553</v>
      </c>
      <c r="J377" s="148" t="s">
        <v>26647</v>
      </c>
      <c r="K377" s="148"/>
      <c r="L377" s="148"/>
      <c r="M377" s="251"/>
      <c r="N377" s="148"/>
      <c r="O377" s="148"/>
      <c r="P377" s="148"/>
    </row>
    <row r="378" spans="1:16" ht="132">
      <c r="A378" s="270" t="s">
        <v>27554</v>
      </c>
      <c r="B378" s="148" t="s">
        <v>27546</v>
      </c>
      <c r="C378" s="148" t="s">
        <v>27547</v>
      </c>
      <c r="D378" s="148" t="s">
        <v>27548</v>
      </c>
      <c r="E378" s="148" t="s">
        <v>27549</v>
      </c>
      <c r="F378" s="253" t="s">
        <v>27550</v>
      </c>
      <c r="G378" s="253" t="s">
        <v>27551</v>
      </c>
      <c r="H378" s="262" t="s">
        <v>27552</v>
      </c>
      <c r="I378" s="264" t="s">
        <v>27553</v>
      </c>
      <c r="J378" s="148" t="s">
        <v>26647</v>
      </c>
      <c r="K378" s="148"/>
      <c r="L378" s="148"/>
      <c r="M378" s="251"/>
      <c r="N378" s="148"/>
      <c r="O378" s="148"/>
      <c r="P378" s="148"/>
    </row>
    <row r="379" spans="1:16" ht="105.6">
      <c r="A379" s="268" t="s">
        <v>27555</v>
      </c>
      <c r="B379" s="148" t="s">
        <v>27556</v>
      </c>
      <c r="C379" s="148" t="s">
        <v>26246</v>
      </c>
      <c r="D379" s="148" t="s">
        <v>27557</v>
      </c>
      <c r="E379" s="148" t="s">
        <v>27558</v>
      </c>
      <c r="F379" s="252" t="s">
        <v>27559</v>
      </c>
      <c r="G379" s="252" t="s">
        <v>27560</v>
      </c>
      <c r="H379" s="262" t="s">
        <v>27561</v>
      </c>
      <c r="I379" s="264" t="s">
        <v>27563</v>
      </c>
      <c r="J379" s="148" t="s">
        <v>27562</v>
      </c>
      <c r="K379" s="148"/>
      <c r="L379" s="148"/>
      <c r="M379" s="258"/>
      <c r="N379" s="148"/>
      <c r="O379" s="148"/>
      <c r="P379" s="148"/>
    </row>
    <row r="380" spans="1:16" ht="26.4">
      <c r="A380" s="269" t="s">
        <v>27564</v>
      </c>
      <c r="B380" s="148"/>
      <c r="C380" s="148" t="s">
        <v>27565</v>
      </c>
      <c r="D380" s="148"/>
      <c r="E380" s="148"/>
      <c r="F380" s="252"/>
      <c r="G380" s="252"/>
      <c r="H380" s="262"/>
      <c r="J380" s="148"/>
      <c r="K380" s="148"/>
      <c r="L380" s="148"/>
      <c r="M380" s="258"/>
      <c r="N380" s="148"/>
      <c r="O380" s="148"/>
      <c r="P380" s="148"/>
    </row>
    <row r="381" spans="1:16" ht="26.4">
      <c r="A381" s="269" t="s">
        <v>27566</v>
      </c>
      <c r="B381" s="148"/>
      <c r="C381" s="148" t="s">
        <v>27567</v>
      </c>
      <c r="D381" s="148"/>
      <c r="E381" s="148"/>
      <c r="F381" s="252"/>
      <c r="G381" s="252"/>
      <c r="H381" s="262"/>
      <c r="J381" s="148"/>
      <c r="K381" s="148"/>
      <c r="L381" s="148"/>
      <c r="M381" s="258"/>
      <c r="N381" s="148"/>
      <c r="O381" s="148"/>
      <c r="P381" s="148"/>
    </row>
    <row r="382" spans="1:16" ht="26.4">
      <c r="A382" s="269" t="s">
        <v>27568</v>
      </c>
      <c r="B382" s="148"/>
      <c r="C382" s="148" t="s">
        <v>27569</v>
      </c>
      <c r="D382" s="148"/>
      <c r="E382" s="148"/>
      <c r="F382" s="252"/>
      <c r="G382" s="252"/>
      <c r="H382" s="262"/>
      <c r="J382" s="148"/>
      <c r="K382" s="148"/>
      <c r="L382" s="148"/>
      <c r="M382" s="258"/>
      <c r="N382" s="148"/>
      <c r="O382" s="148"/>
      <c r="P382" s="148"/>
    </row>
    <row r="383" spans="1:16" ht="105.6">
      <c r="A383" s="268" t="s">
        <v>27570</v>
      </c>
      <c r="B383" s="148" t="s">
        <v>27556</v>
      </c>
      <c r="C383" s="148" t="s">
        <v>26246</v>
      </c>
      <c r="D383" s="148" t="s">
        <v>27557</v>
      </c>
      <c r="E383" s="148" t="s">
        <v>27558</v>
      </c>
      <c r="F383" s="252" t="s">
        <v>27559</v>
      </c>
      <c r="G383" s="252" t="s">
        <v>27560</v>
      </c>
      <c r="H383" s="262" t="s">
        <v>27561</v>
      </c>
      <c r="I383" s="264" t="s">
        <v>27563</v>
      </c>
      <c r="J383" s="148" t="s">
        <v>27562</v>
      </c>
      <c r="K383" s="148"/>
      <c r="L383" s="148"/>
      <c r="M383" s="258"/>
      <c r="N383" s="148"/>
      <c r="O383" s="148"/>
      <c r="P383" s="148"/>
    </row>
    <row r="384" spans="1:16" ht="26.4">
      <c r="A384" s="269" t="s">
        <v>27571</v>
      </c>
      <c r="B384" s="148"/>
      <c r="C384" s="148" t="s">
        <v>27565</v>
      </c>
      <c r="D384" s="148"/>
      <c r="E384" s="148"/>
      <c r="F384" s="253"/>
      <c r="G384" s="253"/>
      <c r="H384" s="262"/>
      <c r="J384" s="148"/>
      <c r="K384" s="148"/>
      <c r="L384" s="148"/>
      <c r="M384" s="251"/>
      <c r="N384" s="148"/>
      <c r="O384" s="148"/>
      <c r="P384" s="148"/>
    </row>
    <row r="385" spans="1:16" ht="26.4">
      <c r="A385" s="269" t="s">
        <v>27572</v>
      </c>
      <c r="B385" s="148"/>
      <c r="C385" s="148" t="s">
        <v>27567</v>
      </c>
      <c r="D385" s="148"/>
      <c r="E385" s="148"/>
      <c r="F385" s="253"/>
      <c r="G385" s="253"/>
      <c r="H385" s="262"/>
      <c r="J385" s="148"/>
      <c r="K385" s="148"/>
      <c r="L385" s="148"/>
      <c r="M385" s="251"/>
      <c r="N385" s="148"/>
      <c r="O385" s="148"/>
      <c r="P385" s="148"/>
    </row>
    <row r="386" spans="1:16" ht="26.4">
      <c r="A386" s="269" t="s">
        <v>27573</v>
      </c>
      <c r="B386" s="148"/>
      <c r="C386" s="148" t="s">
        <v>27569</v>
      </c>
      <c r="D386" s="148"/>
      <c r="E386" s="148"/>
      <c r="F386" s="253"/>
      <c r="G386" s="253"/>
      <c r="H386" s="262"/>
      <c r="J386" s="148"/>
      <c r="K386" s="148"/>
      <c r="L386" s="148"/>
      <c r="M386" s="251"/>
      <c r="N386" s="148"/>
      <c r="O386" s="148"/>
      <c r="P386" s="148"/>
    </row>
    <row r="387" spans="1:16" ht="198">
      <c r="A387" s="270" t="s">
        <v>27574</v>
      </c>
      <c r="B387" s="148" t="s">
        <v>27575</v>
      </c>
      <c r="C387" s="148" t="s">
        <v>27576</v>
      </c>
      <c r="D387" s="148" t="s">
        <v>27577</v>
      </c>
      <c r="E387" s="148" t="s">
        <v>27578</v>
      </c>
      <c r="F387" s="253" t="s">
        <v>27579</v>
      </c>
      <c r="G387" s="253" t="s">
        <v>27580</v>
      </c>
      <c r="H387" s="262" t="s">
        <v>27581</v>
      </c>
      <c r="I387" s="264" t="s">
        <v>27582</v>
      </c>
      <c r="J387" s="148" t="s">
        <v>5931</v>
      </c>
      <c r="K387" s="148"/>
      <c r="L387" s="148"/>
      <c r="M387" s="251"/>
      <c r="N387" s="148"/>
      <c r="O387" s="148"/>
      <c r="P387" s="148"/>
    </row>
    <row r="388" spans="1:16" ht="198">
      <c r="A388" s="270" t="s">
        <v>27583</v>
      </c>
      <c r="B388" s="148" t="s">
        <v>27575</v>
      </c>
      <c r="C388" s="148" t="s">
        <v>27576</v>
      </c>
      <c r="D388" s="148" t="s">
        <v>27577</v>
      </c>
      <c r="E388" s="148" t="s">
        <v>27578</v>
      </c>
      <c r="F388" s="253" t="s">
        <v>27579</v>
      </c>
      <c r="G388" s="253" t="s">
        <v>27580</v>
      </c>
      <c r="H388" s="262" t="s">
        <v>27581</v>
      </c>
      <c r="I388" s="264" t="s">
        <v>27582</v>
      </c>
      <c r="J388" s="148" t="s">
        <v>5931</v>
      </c>
      <c r="K388" s="148"/>
      <c r="L388" s="148"/>
      <c r="M388" s="251"/>
      <c r="N388" s="148"/>
      <c r="O388" s="148"/>
      <c r="P388" s="148"/>
    </row>
    <row r="389" spans="1:16" ht="145.19999999999999">
      <c r="A389" s="270" t="s">
        <v>27584</v>
      </c>
      <c r="B389" s="148" t="s">
        <v>27585</v>
      </c>
      <c r="C389" s="148" t="s">
        <v>27586</v>
      </c>
      <c r="D389" s="148" t="s">
        <v>27587</v>
      </c>
      <c r="E389" s="148" t="s">
        <v>27588</v>
      </c>
      <c r="F389" s="253" t="s">
        <v>27589</v>
      </c>
      <c r="G389" s="253" t="s">
        <v>27590</v>
      </c>
      <c r="H389" s="262" t="s">
        <v>27591</v>
      </c>
      <c r="I389" s="264" t="s">
        <v>27592</v>
      </c>
      <c r="J389" s="148" t="s">
        <v>5931</v>
      </c>
      <c r="K389" s="148"/>
      <c r="L389" s="148"/>
      <c r="M389" s="251"/>
      <c r="N389" s="148"/>
      <c r="O389" s="148"/>
      <c r="P389" s="148"/>
    </row>
    <row r="390" spans="1:16" ht="145.19999999999999">
      <c r="A390" s="270" t="s">
        <v>27593</v>
      </c>
      <c r="B390" s="148" t="s">
        <v>27594</v>
      </c>
      <c r="C390" s="148" t="s">
        <v>27595</v>
      </c>
      <c r="D390" s="148" t="s">
        <v>27596</v>
      </c>
      <c r="E390" s="148" t="s">
        <v>27597</v>
      </c>
      <c r="F390" s="253" t="s">
        <v>27589</v>
      </c>
      <c r="G390" s="253" t="s">
        <v>27598</v>
      </c>
      <c r="H390" s="262" t="s">
        <v>27599</v>
      </c>
      <c r="I390" s="264" t="s">
        <v>27600</v>
      </c>
      <c r="J390" s="148" t="s">
        <v>5931</v>
      </c>
      <c r="K390" s="148"/>
      <c r="L390" s="148"/>
      <c r="M390" s="251"/>
      <c r="N390" s="148"/>
      <c r="O390" s="148"/>
      <c r="P390" s="148"/>
    </row>
    <row r="391" spans="1:16" ht="145.19999999999999">
      <c r="A391" s="270" t="s">
        <v>27601</v>
      </c>
      <c r="B391" s="148" t="s">
        <v>27602</v>
      </c>
      <c r="C391" s="148" t="s">
        <v>27603</v>
      </c>
      <c r="D391" s="148" t="s">
        <v>27604</v>
      </c>
      <c r="E391" s="148" t="s">
        <v>27605</v>
      </c>
      <c r="F391" s="253" t="s">
        <v>27606</v>
      </c>
      <c r="G391" s="253" t="s">
        <v>27607</v>
      </c>
      <c r="H391" s="262" t="s">
        <v>27608</v>
      </c>
      <c r="I391" s="264" t="s">
        <v>27609</v>
      </c>
      <c r="J391" s="148" t="s">
        <v>5931</v>
      </c>
      <c r="K391" s="148"/>
      <c r="L391" s="148"/>
      <c r="M391" s="251"/>
      <c r="N391" s="148"/>
      <c r="O391" s="148"/>
      <c r="P391" s="148"/>
    </row>
    <row r="392" spans="1:16" ht="145.19999999999999">
      <c r="A392" s="270" t="s">
        <v>27610</v>
      </c>
      <c r="B392" s="148" t="s">
        <v>27602</v>
      </c>
      <c r="C392" s="148" t="s">
        <v>27603</v>
      </c>
      <c r="D392" s="148" t="s">
        <v>27611</v>
      </c>
      <c r="E392" s="148" t="s">
        <v>27605</v>
      </c>
      <c r="F392" s="253" t="s">
        <v>27606</v>
      </c>
      <c r="G392" s="253" t="s">
        <v>27607</v>
      </c>
      <c r="H392" s="262" t="s">
        <v>27612</v>
      </c>
      <c r="I392" s="264" t="s">
        <v>27609</v>
      </c>
      <c r="J392" s="148" t="s">
        <v>5931</v>
      </c>
      <c r="K392" s="148"/>
      <c r="L392" s="148"/>
      <c r="M392" s="251"/>
      <c r="N392" s="148"/>
      <c r="O392" s="148"/>
      <c r="P392" s="148"/>
    </row>
    <row r="393" spans="1:16" ht="145.19999999999999">
      <c r="A393" s="270" t="s">
        <v>27613</v>
      </c>
      <c r="B393" s="148" t="s">
        <v>27614</v>
      </c>
      <c r="C393" s="148" t="s">
        <v>27615</v>
      </c>
      <c r="D393" s="148" t="s">
        <v>27616</v>
      </c>
      <c r="E393" s="148" t="s">
        <v>27617</v>
      </c>
      <c r="F393" s="253" t="s">
        <v>27618</v>
      </c>
      <c r="G393" s="253" t="s">
        <v>27619</v>
      </c>
      <c r="H393" s="262" t="s">
        <v>27620</v>
      </c>
      <c r="I393" s="264" t="s">
        <v>27621</v>
      </c>
      <c r="J393" s="148" t="s">
        <v>27562</v>
      </c>
      <c r="K393" s="148"/>
      <c r="L393" s="148"/>
      <c r="M393" s="251"/>
      <c r="N393" s="148"/>
      <c r="O393" s="148"/>
      <c r="P393" s="148"/>
    </row>
    <row r="394" spans="1:16" ht="145.19999999999999">
      <c r="A394" s="270" t="s">
        <v>27622</v>
      </c>
      <c r="B394" s="148" t="s">
        <v>27623</v>
      </c>
      <c r="C394" s="148" t="s">
        <v>27624</v>
      </c>
      <c r="D394" s="148" t="s">
        <v>27625</v>
      </c>
      <c r="E394" s="148" t="s">
        <v>27626</v>
      </c>
      <c r="F394" s="253" t="s">
        <v>27627</v>
      </c>
      <c r="G394" s="253" t="s">
        <v>27628</v>
      </c>
      <c r="H394" s="262" t="s">
        <v>27629</v>
      </c>
      <c r="I394" s="264" t="s">
        <v>27630</v>
      </c>
      <c r="J394" s="148" t="s">
        <v>27562</v>
      </c>
      <c r="K394" s="148"/>
      <c r="L394" s="148"/>
      <c r="M394" s="251"/>
      <c r="N394" s="148"/>
      <c r="O394" s="148"/>
      <c r="P394" s="148"/>
    </row>
    <row r="395" spans="1:16" ht="118.8">
      <c r="A395" s="268" t="s">
        <v>27631</v>
      </c>
      <c r="B395" s="148" t="s">
        <v>27632</v>
      </c>
      <c r="C395" s="148" t="s">
        <v>26246</v>
      </c>
      <c r="D395" s="148" t="s">
        <v>27633</v>
      </c>
      <c r="E395" s="148" t="s">
        <v>27634</v>
      </c>
      <c r="F395" s="252" t="s">
        <v>27635</v>
      </c>
      <c r="G395" s="252" t="s">
        <v>27636</v>
      </c>
      <c r="H395" s="262" t="s">
        <v>27637</v>
      </c>
      <c r="I395" s="264" t="s">
        <v>27639</v>
      </c>
      <c r="J395" s="148" t="s">
        <v>27638</v>
      </c>
      <c r="K395" s="148"/>
      <c r="L395" s="148"/>
      <c r="M395" s="258"/>
      <c r="N395" s="148"/>
      <c r="O395" s="148"/>
      <c r="P395" s="148"/>
    </row>
    <row r="396" spans="1:16" ht="26.4">
      <c r="A396" s="269" t="s">
        <v>27640</v>
      </c>
      <c r="B396" s="148"/>
      <c r="C396" s="148" t="s">
        <v>27641</v>
      </c>
      <c r="D396" s="148"/>
      <c r="E396" s="148"/>
      <c r="F396" s="252"/>
      <c r="G396" s="252"/>
      <c r="H396" s="262"/>
      <c r="J396" s="148"/>
      <c r="K396" s="148"/>
      <c r="L396" s="148"/>
      <c r="M396" s="258"/>
      <c r="N396" s="148"/>
      <c r="O396" s="148"/>
      <c r="P396" s="148"/>
    </row>
    <row r="397" spans="1:16" ht="26.4">
      <c r="A397" s="269" t="s">
        <v>27642</v>
      </c>
      <c r="B397" s="148"/>
      <c r="C397" s="262" t="s">
        <v>27643</v>
      </c>
      <c r="D397" s="148"/>
      <c r="E397" s="148"/>
      <c r="F397" s="252"/>
      <c r="G397" s="252"/>
      <c r="H397" s="262"/>
      <c r="J397" s="148"/>
      <c r="K397" s="148"/>
      <c r="L397" s="148"/>
      <c r="M397" s="258"/>
      <c r="N397" s="148"/>
      <c r="O397" s="148"/>
      <c r="P397" s="148"/>
    </row>
    <row r="398" spans="1:16" ht="39.6">
      <c r="A398" s="269" t="s">
        <v>27644</v>
      </c>
      <c r="B398" s="148"/>
      <c r="C398" s="148" t="s">
        <v>27645</v>
      </c>
      <c r="D398" s="148"/>
      <c r="E398" s="148"/>
      <c r="F398" s="252"/>
      <c r="G398" s="252"/>
      <c r="H398" s="262"/>
      <c r="J398" s="148"/>
      <c r="K398" s="148"/>
      <c r="L398" s="148"/>
      <c r="M398" s="258"/>
      <c r="N398" s="148"/>
      <c r="O398" s="148"/>
      <c r="P398" s="148"/>
    </row>
    <row r="399" spans="1:16" ht="118.8">
      <c r="A399" s="268" t="s">
        <v>27646</v>
      </c>
      <c r="B399" s="148" t="s">
        <v>27632</v>
      </c>
      <c r="C399" s="148" t="s">
        <v>26246</v>
      </c>
      <c r="D399" s="148" t="s">
        <v>27633</v>
      </c>
      <c r="E399" s="148" t="s">
        <v>27634</v>
      </c>
      <c r="F399" s="252" t="s">
        <v>27635</v>
      </c>
      <c r="G399" s="252" t="s">
        <v>27636</v>
      </c>
      <c r="H399" s="262" t="s">
        <v>27647</v>
      </c>
      <c r="I399" s="264" t="s">
        <v>27639</v>
      </c>
      <c r="J399" s="148" t="s">
        <v>27638</v>
      </c>
      <c r="K399" s="148"/>
      <c r="L399" s="148"/>
      <c r="M399" s="258"/>
      <c r="N399" s="148"/>
      <c r="O399" s="148"/>
      <c r="P399" s="148"/>
    </row>
    <row r="400" spans="1:16" ht="26.4">
      <c r="A400" s="269" t="s">
        <v>27648</v>
      </c>
      <c r="B400" s="148"/>
      <c r="C400" s="148" t="s">
        <v>27641</v>
      </c>
      <c r="D400" s="148"/>
      <c r="E400" s="148"/>
      <c r="F400" s="253"/>
      <c r="G400" s="253"/>
      <c r="H400" s="262"/>
      <c r="J400" s="148"/>
      <c r="K400" s="148"/>
      <c r="L400" s="148"/>
      <c r="M400" s="251"/>
      <c r="N400" s="148"/>
      <c r="O400" s="148"/>
      <c r="P400" s="148"/>
    </row>
    <row r="401" spans="1:16" ht="26.4">
      <c r="A401" s="269" t="s">
        <v>27649</v>
      </c>
      <c r="B401" s="148"/>
      <c r="C401" s="262" t="s">
        <v>27650</v>
      </c>
      <c r="D401" s="148"/>
      <c r="E401" s="148"/>
      <c r="F401" s="253"/>
      <c r="G401" s="253"/>
      <c r="H401" s="262"/>
      <c r="J401" s="148"/>
      <c r="K401" s="148"/>
      <c r="L401" s="148"/>
      <c r="M401" s="251"/>
      <c r="N401" s="148"/>
      <c r="O401" s="148"/>
      <c r="P401" s="148"/>
    </row>
    <row r="402" spans="1:16" ht="39.6">
      <c r="A402" s="269" t="s">
        <v>27651</v>
      </c>
      <c r="B402" s="148"/>
      <c r="C402" s="148" t="s">
        <v>27645</v>
      </c>
      <c r="D402" s="148"/>
      <c r="E402" s="148"/>
      <c r="F402" s="253"/>
      <c r="G402" s="253"/>
      <c r="H402" s="262"/>
      <c r="J402" s="148"/>
      <c r="K402" s="148"/>
      <c r="L402" s="148"/>
      <c r="M402" s="251"/>
      <c r="N402" s="148"/>
      <c r="O402" s="148"/>
      <c r="P402" s="148"/>
    </row>
    <row r="403" spans="1:16" ht="79.2">
      <c r="A403" s="270" t="s">
        <v>27652</v>
      </c>
      <c r="B403" s="148" t="s">
        <v>27653</v>
      </c>
      <c r="C403" s="148" t="s">
        <v>27654</v>
      </c>
      <c r="D403" s="148" t="s">
        <v>27655</v>
      </c>
      <c r="E403" s="148" t="s">
        <v>27656</v>
      </c>
      <c r="F403" s="253" t="s">
        <v>27657</v>
      </c>
      <c r="G403" s="253" t="s">
        <v>27658</v>
      </c>
      <c r="H403" s="262" t="s">
        <v>27659</v>
      </c>
      <c r="I403" s="264" t="s">
        <v>27660</v>
      </c>
      <c r="J403" s="148" t="s">
        <v>27638</v>
      </c>
      <c r="K403" s="148"/>
      <c r="L403" s="148"/>
      <c r="M403" s="251"/>
      <c r="N403" s="148"/>
      <c r="O403" s="148"/>
      <c r="P403" s="148"/>
    </row>
    <row r="404" spans="1:16" ht="79.2">
      <c r="A404" s="270" t="s">
        <v>27661</v>
      </c>
      <c r="B404" s="148" t="s">
        <v>27653</v>
      </c>
      <c r="C404" s="148" t="s">
        <v>27654</v>
      </c>
      <c r="D404" s="148" t="s">
        <v>27662</v>
      </c>
      <c r="E404" s="148" t="s">
        <v>27656</v>
      </c>
      <c r="F404" s="253" t="s">
        <v>27657</v>
      </c>
      <c r="G404" s="253" t="s">
        <v>27658</v>
      </c>
      <c r="H404" s="262" t="s">
        <v>27663</v>
      </c>
      <c r="I404" s="264" t="s">
        <v>27660</v>
      </c>
      <c r="J404" s="148" t="s">
        <v>27638</v>
      </c>
      <c r="K404" s="148"/>
      <c r="L404" s="148"/>
      <c r="M404" s="251"/>
      <c r="N404" s="148"/>
      <c r="O404" s="148"/>
      <c r="P404" s="148"/>
    </row>
    <row r="405" spans="1:16" ht="132">
      <c r="A405" s="270" t="s">
        <v>27664</v>
      </c>
      <c r="B405" s="148" t="s">
        <v>27665</v>
      </c>
      <c r="C405" s="148" t="s">
        <v>27666</v>
      </c>
      <c r="D405" s="148" t="s">
        <v>27667</v>
      </c>
      <c r="E405" s="148" t="s">
        <v>27668</v>
      </c>
      <c r="F405" s="253" t="s">
        <v>27669</v>
      </c>
      <c r="G405" s="253" t="s">
        <v>27670</v>
      </c>
      <c r="H405" s="262" t="s">
        <v>27671</v>
      </c>
      <c r="I405" s="264" t="s">
        <v>27672</v>
      </c>
      <c r="J405" s="148" t="s">
        <v>5931</v>
      </c>
      <c r="K405" s="148"/>
      <c r="L405" s="148"/>
      <c r="M405" s="251"/>
      <c r="N405" s="148"/>
      <c r="O405" s="148"/>
      <c r="P405" s="148"/>
    </row>
    <row r="406" spans="1:16" ht="132">
      <c r="A406" s="270" t="s">
        <v>27673</v>
      </c>
      <c r="B406" s="148" t="s">
        <v>27674</v>
      </c>
      <c r="C406" s="148" t="s">
        <v>27675</v>
      </c>
      <c r="D406" s="148" t="s">
        <v>27676</v>
      </c>
      <c r="E406" s="148" t="s">
        <v>27677</v>
      </c>
      <c r="F406" s="253" t="s">
        <v>27678</v>
      </c>
      <c r="G406" s="253" t="s">
        <v>27679</v>
      </c>
      <c r="H406" s="262" t="s">
        <v>27680</v>
      </c>
      <c r="I406" s="264" t="s">
        <v>27681</v>
      </c>
      <c r="J406" s="148" t="s">
        <v>5931</v>
      </c>
      <c r="K406" s="148"/>
      <c r="L406" s="148"/>
      <c r="M406" s="251"/>
      <c r="N406" s="148"/>
      <c r="O406" s="148"/>
      <c r="P406" s="148"/>
    </row>
    <row r="407" spans="1:16" ht="132">
      <c r="A407" s="270" t="s">
        <v>27682</v>
      </c>
      <c r="B407" s="148" t="s">
        <v>27683</v>
      </c>
      <c r="C407" s="148" t="s">
        <v>27684</v>
      </c>
      <c r="D407" s="148" t="s">
        <v>27685</v>
      </c>
      <c r="E407" s="148" t="s">
        <v>27686</v>
      </c>
      <c r="F407" s="253" t="s">
        <v>27687</v>
      </c>
      <c r="G407" s="253" t="s">
        <v>27688</v>
      </c>
      <c r="H407" s="262" t="s">
        <v>27689</v>
      </c>
      <c r="I407" s="264" t="s">
        <v>27690</v>
      </c>
      <c r="J407" s="148" t="s">
        <v>27638</v>
      </c>
      <c r="K407" s="148"/>
      <c r="L407" s="148"/>
      <c r="M407" s="251"/>
      <c r="N407" s="148"/>
      <c r="O407" s="148"/>
      <c r="P407" s="148"/>
    </row>
    <row r="408" spans="1:16" ht="132">
      <c r="A408" s="270" t="s">
        <v>27691</v>
      </c>
      <c r="B408" s="148" t="s">
        <v>27683</v>
      </c>
      <c r="C408" s="148" t="s">
        <v>27684</v>
      </c>
      <c r="D408" s="148" t="s">
        <v>27685</v>
      </c>
      <c r="E408" s="148" t="s">
        <v>27686</v>
      </c>
      <c r="F408" s="253" t="s">
        <v>27687</v>
      </c>
      <c r="G408" s="253" t="s">
        <v>27688</v>
      </c>
      <c r="H408" s="262" t="s">
        <v>27689</v>
      </c>
      <c r="I408" s="264" t="s">
        <v>27690</v>
      </c>
      <c r="J408" s="148" t="s">
        <v>27638</v>
      </c>
      <c r="K408" s="148"/>
      <c r="L408" s="148"/>
      <c r="M408" s="251"/>
      <c r="N408" s="148"/>
      <c r="O408" s="148"/>
      <c r="P408" s="148"/>
    </row>
    <row r="409" spans="1:16" ht="92.4">
      <c r="A409" s="270" t="s">
        <v>27692</v>
      </c>
      <c r="B409" s="148" t="s">
        <v>27693</v>
      </c>
      <c r="C409" s="148" t="s">
        <v>27694</v>
      </c>
      <c r="D409" s="148" t="s">
        <v>27695</v>
      </c>
      <c r="E409" s="148" t="s">
        <v>27696</v>
      </c>
      <c r="F409" s="253" t="s">
        <v>27697</v>
      </c>
      <c r="G409" s="253" t="s">
        <v>27698</v>
      </c>
      <c r="H409" s="262" t="s">
        <v>27699</v>
      </c>
      <c r="I409" s="264" t="s">
        <v>27700</v>
      </c>
      <c r="J409" s="148" t="s">
        <v>27638</v>
      </c>
      <c r="K409" s="148"/>
      <c r="L409" s="148"/>
      <c r="M409" s="251"/>
      <c r="N409" s="148"/>
      <c r="O409" s="148"/>
      <c r="P409" s="148"/>
    </row>
    <row r="410" spans="1:16" ht="92.4">
      <c r="A410" s="270" t="s">
        <v>27701</v>
      </c>
      <c r="B410" s="148" t="s">
        <v>27702</v>
      </c>
      <c r="C410" s="148" t="s">
        <v>27703</v>
      </c>
      <c r="D410" s="148" t="s">
        <v>27704</v>
      </c>
      <c r="E410" s="148" t="s">
        <v>27696</v>
      </c>
      <c r="F410" s="253" t="s">
        <v>27697</v>
      </c>
      <c r="G410" s="253" t="s">
        <v>27705</v>
      </c>
      <c r="H410" s="262" t="s">
        <v>27706</v>
      </c>
      <c r="I410" s="264" t="s">
        <v>27707</v>
      </c>
      <c r="J410" s="148" t="s">
        <v>27638</v>
      </c>
      <c r="K410" s="148"/>
      <c r="L410" s="148"/>
      <c r="M410" s="251"/>
      <c r="N410" s="148"/>
      <c r="O410" s="148"/>
      <c r="P410" s="148"/>
    </row>
    <row r="411" spans="1:16" ht="171.6">
      <c r="A411" s="268" t="s">
        <v>27708</v>
      </c>
      <c r="B411" s="148" t="s">
        <v>27709</v>
      </c>
      <c r="C411" s="148" t="s">
        <v>26246</v>
      </c>
      <c r="D411" s="148" t="s">
        <v>27710</v>
      </c>
      <c r="E411" s="148" t="s">
        <v>27711</v>
      </c>
      <c r="F411" s="252" t="s">
        <v>27712</v>
      </c>
      <c r="G411" s="252" t="s">
        <v>27713</v>
      </c>
      <c r="H411" s="262" t="s">
        <v>27714</v>
      </c>
      <c r="I411" s="264" t="s">
        <v>27716</v>
      </c>
      <c r="J411" s="148" t="s">
        <v>27715</v>
      </c>
      <c r="K411" s="148"/>
      <c r="L411" s="148"/>
      <c r="M411" s="258"/>
      <c r="N411" s="148"/>
      <c r="O411" s="148"/>
      <c r="P411" s="148"/>
    </row>
    <row r="412" spans="1:16" ht="39.6">
      <c r="A412" s="269" t="s">
        <v>27717</v>
      </c>
      <c r="B412" s="148"/>
      <c r="C412" s="148" t="s">
        <v>27718</v>
      </c>
      <c r="D412" s="148"/>
      <c r="E412" s="148"/>
      <c r="F412" s="252"/>
      <c r="G412" s="252"/>
      <c r="H412" s="262"/>
      <c r="J412" s="148"/>
      <c r="K412" s="148"/>
      <c r="L412" s="148"/>
      <c r="M412" s="258"/>
      <c r="N412" s="148"/>
      <c r="O412" s="148"/>
      <c r="P412" s="148"/>
    </row>
    <row r="413" spans="1:16" ht="26.4">
      <c r="A413" s="269" t="s">
        <v>27719</v>
      </c>
      <c r="B413" s="148"/>
      <c r="C413" s="148" t="s">
        <v>27720</v>
      </c>
      <c r="D413" s="148"/>
      <c r="E413" s="148"/>
      <c r="F413" s="252"/>
      <c r="G413" s="252"/>
      <c r="H413" s="262"/>
      <c r="J413" s="148"/>
      <c r="K413" s="148"/>
      <c r="L413" s="148"/>
      <c r="M413" s="258"/>
      <c r="N413" s="148"/>
      <c r="O413" s="148"/>
      <c r="P413" s="148"/>
    </row>
    <row r="414" spans="1:16" ht="26.4">
      <c r="A414" s="269" t="s">
        <v>27721</v>
      </c>
      <c r="B414" s="148"/>
      <c r="C414" s="148" t="s">
        <v>27722</v>
      </c>
      <c r="D414" s="148"/>
      <c r="E414" s="148"/>
      <c r="F414" s="252"/>
      <c r="G414" s="252"/>
      <c r="H414" s="262"/>
      <c r="J414" s="148"/>
      <c r="K414" s="148"/>
      <c r="L414" s="148"/>
      <c r="M414" s="258"/>
      <c r="N414" s="148"/>
      <c r="O414" s="148"/>
      <c r="P414" s="148"/>
    </row>
    <row r="415" spans="1:16" ht="171.6">
      <c r="A415" s="268" t="s">
        <v>27723</v>
      </c>
      <c r="B415" s="148" t="s">
        <v>27709</v>
      </c>
      <c r="C415" s="148" t="s">
        <v>26246</v>
      </c>
      <c r="D415" s="148" t="s">
        <v>27724</v>
      </c>
      <c r="E415" s="148" t="s">
        <v>27711</v>
      </c>
      <c r="F415" s="252" t="s">
        <v>27712</v>
      </c>
      <c r="G415" s="252" t="s">
        <v>27713</v>
      </c>
      <c r="H415" s="262" t="s">
        <v>27725</v>
      </c>
      <c r="I415" s="264" t="s">
        <v>27716</v>
      </c>
      <c r="J415" s="148" t="s">
        <v>27715</v>
      </c>
      <c r="K415" s="148"/>
      <c r="L415" s="148"/>
      <c r="M415" s="258"/>
      <c r="N415" s="148"/>
      <c r="O415" s="148"/>
      <c r="P415" s="148"/>
    </row>
    <row r="416" spans="1:16" ht="39.6">
      <c r="A416" s="269" t="s">
        <v>27726</v>
      </c>
      <c r="B416" s="148"/>
      <c r="C416" s="148" t="s">
        <v>27718</v>
      </c>
      <c r="D416" s="148"/>
      <c r="E416" s="148"/>
      <c r="F416" s="253"/>
      <c r="G416" s="253"/>
      <c r="H416" s="262"/>
      <c r="J416" s="148"/>
      <c r="K416" s="148"/>
      <c r="L416" s="148"/>
      <c r="M416" s="251"/>
      <c r="N416" s="148"/>
      <c r="O416" s="148"/>
      <c r="P416" s="148"/>
    </row>
    <row r="417" spans="1:16" ht="26.4">
      <c r="A417" s="269" t="s">
        <v>27727</v>
      </c>
      <c r="B417" s="148"/>
      <c r="C417" s="148" t="s">
        <v>27720</v>
      </c>
      <c r="D417" s="148"/>
      <c r="E417" s="148"/>
      <c r="F417" s="253"/>
      <c r="G417" s="253"/>
      <c r="H417" s="262"/>
      <c r="J417" s="148"/>
      <c r="K417" s="148"/>
      <c r="L417" s="148"/>
      <c r="M417" s="251"/>
      <c r="N417" s="148"/>
      <c r="O417" s="148"/>
      <c r="P417" s="148"/>
    </row>
    <row r="418" spans="1:16" ht="26.4">
      <c r="A418" s="269" t="s">
        <v>27728</v>
      </c>
      <c r="B418" s="148"/>
      <c r="C418" s="148" t="s">
        <v>27722</v>
      </c>
      <c r="D418" s="148"/>
      <c r="E418" s="148"/>
      <c r="F418" s="253"/>
      <c r="G418" s="253"/>
      <c r="H418" s="262"/>
      <c r="J418" s="148"/>
      <c r="K418" s="148"/>
      <c r="L418" s="148"/>
      <c r="M418" s="251"/>
      <c r="N418" s="148"/>
      <c r="O418" s="148"/>
      <c r="P418" s="148"/>
    </row>
    <row r="419" spans="1:16" ht="118.8">
      <c r="A419" s="270" t="s">
        <v>27729</v>
      </c>
      <c r="B419" s="148" t="s">
        <v>27730</v>
      </c>
      <c r="C419" s="148" t="s">
        <v>27731</v>
      </c>
      <c r="D419" s="148" t="s">
        <v>27732</v>
      </c>
      <c r="E419" s="148" t="s">
        <v>27733</v>
      </c>
      <c r="F419" s="253" t="s">
        <v>27734</v>
      </c>
      <c r="G419" s="253" t="s">
        <v>27735</v>
      </c>
      <c r="H419" s="262" t="s">
        <v>27736</v>
      </c>
      <c r="I419" s="264" t="s">
        <v>27737</v>
      </c>
      <c r="J419" s="148" t="s">
        <v>27715</v>
      </c>
      <c r="K419" s="148"/>
      <c r="L419" s="148"/>
      <c r="M419" s="251"/>
      <c r="N419" s="148"/>
      <c r="O419" s="148"/>
      <c r="P419" s="148"/>
    </row>
    <row r="420" spans="1:16" ht="118.8">
      <c r="A420" s="270" t="s">
        <v>27738</v>
      </c>
      <c r="B420" s="148" t="s">
        <v>27739</v>
      </c>
      <c r="C420" s="148" t="s">
        <v>27740</v>
      </c>
      <c r="D420" s="148" t="s">
        <v>27741</v>
      </c>
      <c r="E420" s="148" t="s">
        <v>27733</v>
      </c>
      <c r="F420" s="253" t="s">
        <v>27734</v>
      </c>
      <c r="G420" s="253" t="s">
        <v>27742</v>
      </c>
      <c r="H420" s="262" t="s">
        <v>27743</v>
      </c>
      <c r="I420" s="264" t="s">
        <v>27744</v>
      </c>
      <c r="J420" s="148" t="s">
        <v>27715</v>
      </c>
      <c r="K420" s="148"/>
      <c r="L420" s="148"/>
      <c r="M420" s="251"/>
      <c r="N420" s="148"/>
      <c r="O420" s="148"/>
      <c r="P420" s="148"/>
    </row>
    <row r="421" spans="1:16" ht="171.6">
      <c r="A421" s="270" t="s">
        <v>27745</v>
      </c>
      <c r="B421" s="148" t="s">
        <v>27746</v>
      </c>
      <c r="C421" s="148" t="s">
        <v>27747</v>
      </c>
      <c r="D421" s="148" t="s">
        <v>27748</v>
      </c>
      <c r="E421" s="148" t="s">
        <v>27749</v>
      </c>
      <c r="F421" s="253" t="s">
        <v>27750</v>
      </c>
      <c r="G421" s="253" t="s">
        <v>27751</v>
      </c>
      <c r="H421" s="262" t="s">
        <v>27752</v>
      </c>
      <c r="I421" s="264" t="s">
        <v>27753</v>
      </c>
      <c r="J421" s="148" t="s">
        <v>5931</v>
      </c>
      <c r="K421" s="148"/>
      <c r="L421" s="148"/>
      <c r="M421" s="251"/>
      <c r="N421" s="148"/>
      <c r="O421" s="148"/>
      <c r="P421" s="148"/>
    </row>
    <row r="422" spans="1:16" ht="171.6">
      <c r="A422" s="270" t="s">
        <v>27754</v>
      </c>
      <c r="B422" s="148" t="s">
        <v>27746</v>
      </c>
      <c r="C422" s="148" t="s">
        <v>27747</v>
      </c>
      <c r="D422" s="148" t="s">
        <v>27748</v>
      </c>
      <c r="E422" s="148" t="s">
        <v>27749</v>
      </c>
      <c r="F422" s="253" t="s">
        <v>27750</v>
      </c>
      <c r="G422" s="253" t="s">
        <v>27751</v>
      </c>
      <c r="H422" s="262" t="s">
        <v>27752</v>
      </c>
      <c r="I422" s="264" t="s">
        <v>27753</v>
      </c>
      <c r="J422" s="148" t="s">
        <v>5931</v>
      </c>
      <c r="K422" s="148"/>
      <c r="L422" s="148"/>
      <c r="M422" s="251"/>
      <c r="N422" s="148"/>
      <c r="O422" s="148"/>
      <c r="P422" s="148"/>
    </row>
    <row r="423" spans="1:16" ht="105.6">
      <c r="A423" s="270" t="s">
        <v>27755</v>
      </c>
      <c r="B423" s="148" t="s">
        <v>27756</v>
      </c>
      <c r="C423" s="148" t="s">
        <v>27757</v>
      </c>
      <c r="D423" s="148" t="s">
        <v>27758</v>
      </c>
      <c r="E423" s="148" t="s">
        <v>27759</v>
      </c>
      <c r="F423" s="253" t="s">
        <v>27760</v>
      </c>
      <c r="G423" s="253" t="s">
        <v>27761</v>
      </c>
      <c r="H423" s="262" t="s">
        <v>27762</v>
      </c>
      <c r="I423" s="264" t="s">
        <v>27763</v>
      </c>
      <c r="J423" s="148" t="s">
        <v>27715</v>
      </c>
      <c r="K423" s="148"/>
      <c r="L423" s="148"/>
      <c r="M423" s="251"/>
      <c r="N423" s="148"/>
      <c r="O423" s="148"/>
      <c r="P423" s="148"/>
    </row>
    <row r="424" spans="1:16" ht="105.6">
      <c r="A424" s="270" t="s">
        <v>27764</v>
      </c>
      <c r="B424" s="148" t="s">
        <v>27756</v>
      </c>
      <c r="C424" s="148" t="s">
        <v>27765</v>
      </c>
      <c r="D424" s="148" t="s">
        <v>27766</v>
      </c>
      <c r="E424" s="148" t="s">
        <v>27767</v>
      </c>
      <c r="F424" s="253" t="s">
        <v>27768</v>
      </c>
      <c r="G424" s="253" t="s">
        <v>27761</v>
      </c>
      <c r="H424" s="262" t="s">
        <v>27769</v>
      </c>
      <c r="I424" s="264" t="s">
        <v>27763</v>
      </c>
      <c r="J424" s="148" t="s">
        <v>27715</v>
      </c>
      <c r="K424" s="148"/>
      <c r="L424" s="148"/>
      <c r="M424" s="251"/>
      <c r="N424" s="148"/>
      <c r="O424" s="148"/>
      <c r="P424" s="148"/>
    </row>
    <row r="425" spans="1:16" ht="171.6">
      <c r="A425" s="270" t="s">
        <v>27770</v>
      </c>
      <c r="B425" s="148" t="s">
        <v>27771</v>
      </c>
      <c r="C425" s="148" t="s">
        <v>27772</v>
      </c>
      <c r="D425" s="148" t="s">
        <v>27773</v>
      </c>
      <c r="E425" s="148" t="s">
        <v>27774</v>
      </c>
      <c r="F425" s="253" t="s">
        <v>27775</v>
      </c>
      <c r="G425" s="253" t="s">
        <v>27776</v>
      </c>
      <c r="H425" s="262" t="s">
        <v>27777</v>
      </c>
      <c r="I425" s="264" t="s">
        <v>27778</v>
      </c>
      <c r="J425" s="148" t="s">
        <v>27715</v>
      </c>
      <c r="K425" s="148"/>
      <c r="L425" s="148"/>
      <c r="M425" s="251"/>
      <c r="N425" s="148"/>
      <c r="O425" s="148"/>
      <c r="P425" s="148"/>
    </row>
    <row r="426" spans="1:16" ht="171.6">
      <c r="A426" s="270" t="s">
        <v>27779</v>
      </c>
      <c r="B426" s="148" t="s">
        <v>27780</v>
      </c>
      <c r="C426" s="148" t="s">
        <v>27781</v>
      </c>
      <c r="D426" s="148" t="s">
        <v>27782</v>
      </c>
      <c r="E426" s="148" t="s">
        <v>27783</v>
      </c>
      <c r="F426" s="253" t="s">
        <v>27784</v>
      </c>
      <c r="G426" s="253" t="s">
        <v>27785</v>
      </c>
      <c r="H426" s="262" t="s">
        <v>27786</v>
      </c>
      <c r="I426" s="264" t="s">
        <v>27787</v>
      </c>
      <c r="J426" s="148" t="s">
        <v>27715</v>
      </c>
      <c r="K426" s="148"/>
      <c r="L426" s="148"/>
      <c r="M426" s="251"/>
      <c r="N426" s="148"/>
      <c r="O426" s="148"/>
      <c r="P426" s="148"/>
    </row>
    <row r="427" spans="1:16" ht="118.8">
      <c r="A427" s="268" t="s">
        <v>27788</v>
      </c>
      <c r="B427" s="148" t="s">
        <v>27789</v>
      </c>
      <c r="C427" s="148" t="s">
        <v>26246</v>
      </c>
      <c r="D427" s="148" t="s">
        <v>27790</v>
      </c>
      <c r="E427" s="148" t="s">
        <v>27791</v>
      </c>
      <c r="F427" s="252" t="s">
        <v>27792</v>
      </c>
      <c r="G427" s="252" t="s">
        <v>27793</v>
      </c>
      <c r="H427" s="262" t="s">
        <v>27794</v>
      </c>
      <c r="I427" s="264" t="s">
        <v>27795</v>
      </c>
      <c r="J427" s="148" t="s">
        <v>2414</v>
      </c>
      <c r="K427" s="148"/>
      <c r="L427" s="148"/>
      <c r="M427" s="258"/>
      <c r="N427" s="148"/>
      <c r="O427" s="148"/>
      <c r="P427" s="148"/>
    </row>
    <row r="428" spans="1:16" ht="39.6">
      <c r="A428" s="269" t="s">
        <v>27796</v>
      </c>
      <c r="B428" s="148"/>
      <c r="C428" s="148" t="s">
        <v>27797</v>
      </c>
      <c r="D428" s="148"/>
      <c r="E428" s="148"/>
      <c r="F428" s="252"/>
      <c r="G428" s="252"/>
      <c r="H428" s="262"/>
      <c r="J428" s="148"/>
      <c r="K428" s="148"/>
      <c r="L428" s="148"/>
      <c r="M428" s="258"/>
      <c r="N428" s="148"/>
      <c r="O428" s="148"/>
      <c r="P428" s="148"/>
    </row>
    <row r="429" spans="1:16" ht="26.4">
      <c r="A429" s="269" t="s">
        <v>27798</v>
      </c>
      <c r="B429" s="148"/>
      <c r="C429" s="262" t="s">
        <v>27799</v>
      </c>
      <c r="D429" s="148"/>
      <c r="E429" s="148"/>
      <c r="F429" s="252"/>
      <c r="G429" s="252"/>
      <c r="H429" s="262"/>
      <c r="J429" s="148"/>
      <c r="K429" s="148"/>
      <c r="L429" s="148"/>
      <c r="M429" s="258"/>
      <c r="N429" s="148"/>
      <c r="O429" s="148"/>
      <c r="P429" s="148"/>
    </row>
    <row r="430" spans="1:16" ht="26.4">
      <c r="A430" s="269" t="s">
        <v>27800</v>
      </c>
      <c r="B430" s="148"/>
      <c r="C430" s="262" t="s">
        <v>27801</v>
      </c>
      <c r="D430" s="148"/>
      <c r="E430" s="148"/>
      <c r="F430" s="252"/>
      <c r="G430" s="252"/>
      <c r="H430" s="262"/>
      <c r="J430" s="148"/>
      <c r="K430" s="148"/>
      <c r="L430" s="148"/>
      <c r="M430" s="258"/>
      <c r="N430" s="148"/>
      <c r="O430" s="148"/>
      <c r="P430" s="148"/>
    </row>
    <row r="431" spans="1:16" ht="118.8">
      <c r="A431" s="268" t="s">
        <v>27802</v>
      </c>
      <c r="B431" s="148" t="s">
        <v>27789</v>
      </c>
      <c r="C431" s="148" t="s">
        <v>26246</v>
      </c>
      <c r="D431" s="148" t="s">
        <v>27803</v>
      </c>
      <c r="E431" s="148" t="s">
        <v>27791</v>
      </c>
      <c r="F431" s="252" t="s">
        <v>27792</v>
      </c>
      <c r="G431" s="252" t="s">
        <v>27804</v>
      </c>
      <c r="H431" s="262" t="s">
        <v>27805</v>
      </c>
      <c r="I431" s="264" t="s">
        <v>27795</v>
      </c>
      <c r="J431" s="148" t="s">
        <v>2414</v>
      </c>
      <c r="K431" s="148"/>
      <c r="L431" s="148"/>
      <c r="M431" s="258"/>
      <c r="N431" s="148"/>
      <c r="O431" s="148"/>
      <c r="P431" s="148"/>
    </row>
    <row r="432" spans="1:16" ht="39.6">
      <c r="A432" s="269" t="s">
        <v>27806</v>
      </c>
      <c r="B432" s="148"/>
      <c r="C432" s="148" t="s">
        <v>27797</v>
      </c>
      <c r="D432" s="148"/>
      <c r="E432" s="148"/>
      <c r="F432" s="253"/>
      <c r="G432" s="253"/>
      <c r="H432" s="262"/>
      <c r="J432" s="148"/>
      <c r="K432" s="148"/>
      <c r="L432" s="148"/>
      <c r="M432" s="251"/>
      <c r="N432" s="148"/>
      <c r="O432" s="148"/>
      <c r="P432" s="148"/>
    </row>
    <row r="433" spans="1:16" ht="26.4">
      <c r="A433" s="269" t="s">
        <v>27807</v>
      </c>
      <c r="B433" s="148"/>
      <c r="C433" s="262" t="s">
        <v>27799</v>
      </c>
      <c r="D433" s="148"/>
      <c r="E433" s="148"/>
      <c r="F433" s="253"/>
      <c r="G433" s="253"/>
      <c r="H433" s="262"/>
      <c r="J433" s="148"/>
      <c r="K433" s="148"/>
      <c r="L433" s="148"/>
      <c r="M433" s="251"/>
      <c r="N433" s="148"/>
      <c r="O433" s="148"/>
      <c r="P433" s="148"/>
    </row>
    <row r="434" spans="1:16" ht="26.4">
      <c r="A434" s="269" t="s">
        <v>27808</v>
      </c>
      <c r="B434" s="148"/>
      <c r="C434" s="262" t="s">
        <v>27801</v>
      </c>
      <c r="D434" s="148"/>
      <c r="E434" s="148"/>
      <c r="F434" s="253"/>
      <c r="G434" s="253"/>
      <c r="H434" s="262"/>
      <c r="J434" s="148"/>
      <c r="K434" s="148"/>
      <c r="L434" s="148"/>
      <c r="M434" s="251"/>
      <c r="N434" s="148"/>
      <c r="O434" s="148"/>
      <c r="P434" s="148"/>
    </row>
    <row r="435" spans="1:16" ht="79.2">
      <c r="A435" s="270" t="s">
        <v>27809</v>
      </c>
      <c r="B435" s="148" t="s">
        <v>27810</v>
      </c>
      <c r="C435" s="148" t="s">
        <v>27811</v>
      </c>
      <c r="D435" s="148" t="s">
        <v>27812</v>
      </c>
      <c r="E435" s="148" t="s">
        <v>27813</v>
      </c>
      <c r="F435" s="253" t="s">
        <v>27814</v>
      </c>
      <c r="G435" s="253" t="s">
        <v>27815</v>
      </c>
      <c r="H435" s="262" t="s">
        <v>27816</v>
      </c>
      <c r="I435" s="264" t="s">
        <v>27817</v>
      </c>
      <c r="J435" s="148" t="s">
        <v>4990</v>
      </c>
      <c r="K435" s="148"/>
      <c r="L435" s="148"/>
      <c r="M435" s="251"/>
      <c r="N435" s="148"/>
      <c r="O435" s="148"/>
      <c r="P435" s="148"/>
    </row>
    <row r="436" spans="1:16" ht="79.2">
      <c r="A436" s="270" t="s">
        <v>27818</v>
      </c>
      <c r="B436" s="148" t="s">
        <v>27810</v>
      </c>
      <c r="C436" s="148" t="s">
        <v>27811</v>
      </c>
      <c r="D436" s="148" t="s">
        <v>27812</v>
      </c>
      <c r="E436" s="148" t="s">
        <v>27813</v>
      </c>
      <c r="F436" s="253" t="s">
        <v>27814</v>
      </c>
      <c r="G436" s="253" t="s">
        <v>27815</v>
      </c>
      <c r="H436" s="262" t="s">
        <v>27816</v>
      </c>
      <c r="I436" s="264" t="s">
        <v>27817</v>
      </c>
      <c r="J436" s="148" t="s">
        <v>4990</v>
      </c>
      <c r="K436" s="148"/>
      <c r="L436" s="148"/>
      <c r="M436" s="251"/>
      <c r="N436" s="148"/>
      <c r="O436" s="148"/>
      <c r="P436" s="148"/>
    </row>
    <row r="437" spans="1:16" ht="105.6">
      <c r="A437" s="270" t="s">
        <v>27819</v>
      </c>
      <c r="B437" s="148" t="s">
        <v>27820</v>
      </c>
      <c r="C437" s="148" t="s">
        <v>27821</v>
      </c>
      <c r="D437" s="148" t="s">
        <v>27822</v>
      </c>
      <c r="E437" s="148" t="s">
        <v>27823</v>
      </c>
      <c r="F437" s="253" t="s">
        <v>27824</v>
      </c>
      <c r="G437" s="253" t="s">
        <v>27825</v>
      </c>
      <c r="H437" s="262" t="s">
        <v>27826</v>
      </c>
      <c r="I437" s="264" t="s">
        <v>27827</v>
      </c>
      <c r="J437" s="148" t="s">
        <v>2414</v>
      </c>
      <c r="K437" s="148"/>
      <c r="L437" s="148"/>
      <c r="M437" s="251"/>
      <c r="N437" s="148"/>
      <c r="O437" s="148"/>
      <c r="P437" s="148"/>
    </row>
    <row r="438" spans="1:16" ht="105.6">
      <c r="A438" s="270" t="s">
        <v>27828</v>
      </c>
      <c r="B438" s="148" t="s">
        <v>27829</v>
      </c>
      <c r="C438" s="148" t="s">
        <v>27821</v>
      </c>
      <c r="D438" s="148" t="s">
        <v>27830</v>
      </c>
      <c r="E438" s="148" t="s">
        <v>27823</v>
      </c>
      <c r="F438" s="253" t="s">
        <v>27824</v>
      </c>
      <c r="G438" s="253" t="s">
        <v>27831</v>
      </c>
      <c r="H438" s="262" t="s">
        <v>27832</v>
      </c>
      <c r="I438" s="264" t="s">
        <v>27833</v>
      </c>
      <c r="J438" s="148" t="s">
        <v>2414</v>
      </c>
      <c r="K438" s="148"/>
      <c r="L438" s="148"/>
      <c r="M438" s="251"/>
      <c r="N438" s="148"/>
      <c r="O438" s="148"/>
      <c r="P438" s="148"/>
    </row>
    <row r="439" spans="1:16" ht="105.6">
      <c r="A439" s="270" t="s">
        <v>27834</v>
      </c>
      <c r="B439" s="148" t="s">
        <v>27835</v>
      </c>
      <c r="C439" s="148" t="s">
        <v>27836</v>
      </c>
      <c r="D439" s="148" t="s">
        <v>27837</v>
      </c>
      <c r="E439" s="148" t="s">
        <v>27838</v>
      </c>
      <c r="F439" s="253" t="s">
        <v>27839</v>
      </c>
      <c r="G439" s="253" t="s">
        <v>27840</v>
      </c>
      <c r="H439" s="262" t="s">
        <v>27841</v>
      </c>
      <c r="I439" s="264" t="s">
        <v>27842</v>
      </c>
      <c r="J439" s="148" t="s">
        <v>2414</v>
      </c>
      <c r="K439" s="148"/>
      <c r="L439" s="148"/>
      <c r="M439" s="251"/>
      <c r="N439" s="148"/>
      <c r="O439" s="148"/>
      <c r="P439" s="148"/>
    </row>
    <row r="440" spans="1:16" ht="105.6">
      <c r="A440" s="270" t="s">
        <v>27843</v>
      </c>
      <c r="B440" s="148" t="s">
        <v>27844</v>
      </c>
      <c r="C440" s="148" t="s">
        <v>27845</v>
      </c>
      <c r="D440" s="148" t="s">
        <v>27846</v>
      </c>
      <c r="E440" s="148" t="s">
        <v>27838</v>
      </c>
      <c r="F440" s="253" t="s">
        <v>27839</v>
      </c>
      <c r="G440" s="253" t="s">
        <v>27847</v>
      </c>
      <c r="H440" s="262" t="s">
        <v>27848</v>
      </c>
      <c r="I440" s="264" t="s">
        <v>27849</v>
      </c>
      <c r="J440" s="148" t="s">
        <v>2414</v>
      </c>
      <c r="K440" s="148"/>
      <c r="L440" s="148"/>
      <c r="M440" s="251"/>
      <c r="N440" s="148"/>
      <c r="O440" s="148"/>
      <c r="P440" s="148"/>
    </row>
    <row r="441" spans="1:16" ht="79.2">
      <c r="A441" s="270" t="s">
        <v>27850</v>
      </c>
      <c r="B441" s="148" t="s">
        <v>27851</v>
      </c>
      <c r="C441" s="148" t="s">
        <v>27852</v>
      </c>
      <c r="D441" s="148" t="s">
        <v>27853</v>
      </c>
      <c r="E441" s="148" t="s">
        <v>27854</v>
      </c>
      <c r="F441" s="253" t="s">
        <v>27855</v>
      </c>
      <c r="G441" s="253" t="s">
        <v>27856</v>
      </c>
      <c r="H441" s="262" t="s">
        <v>27857</v>
      </c>
      <c r="I441" s="264" t="s">
        <v>27858</v>
      </c>
      <c r="J441" s="148" t="s">
        <v>2414</v>
      </c>
      <c r="K441" s="148"/>
      <c r="L441" s="148"/>
      <c r="M441" s="251"/>
      <c r="N441" s="148"/>
      <c r="O441" s="148"/>
      <c r="P441" s="148"/>
    </row>
    <row r="442" spans="1:16" ht="79.2">
      <c r="A442" s="270" t="s">
        <v>27859</v>
      </c>
      <c r="B442" s="148" t="s">
        <v>27860</v>
      </c>
      <c r="C442" s="148" t="s">
        <v>27861</v>
      </c>
      <c r="D442" s="148" t="s">
        <v>27862</v>
      </c>
      <c r="E442" s="148" t="s">
        <v>27854</v>
      </c>
      <c r="F442" s="253" t="s">
        <v>27855</v>
      </c>
      <c r="G442" s="253" t="s">
        <v>27863</v>
      </c>
      <c r="H442" s="262" t="s">
        <v>27864</v>
      </c>
      <c r="I442" s="264" t="s">
        <v>27865</v>
      </c>
      <c r="J442" s="148" t="s">
        <v>2414</v>
      </c>
      <c r="K442" s="148"/>
      <c r="L442" s="148"/>
      <c r="M442" s="251"/>
      <c r="N442" s="148"/>
      <c r="O442" s="148"/>
      <c r="P442" s="148"/>
    </row>
    <row r="443" spans="1:16" ht="132">
      <c r="A443" s="268" t="s">
        <v>27866</v>
      </c>
      <c r="B443" s="148" t="s">
        <v>27867</v>
      </c>
      <c r="C443" s="148" t="s">
        <v>26246</v>
      </c>
      <c r="D443" s="148" t="s">
        <v>27868</v>
      </c>
      <c r="E443" s="148" t="s">
        <v>27869</v>
      </c>
      <c r="F443" s="252" t="s">
        <v>27870</v>
      </c>
      <c r="G443" s="252" t="s">
        <v>27871</v>
      </c>
      <c r="H443" s="262" t="s">
        <v>27872</v>
      </c>
      <c r="I443" s="264" t="s">
        <v>27873</v>
      </c>
      <c r="J443" s="148" t="s">
        <v>5931</v>
      </c>
      <c r="K443" s="148"/>
      <c r="L443" s="148"/>
      <c r="M443" s="251"/>
      <c r="N443" s="148"/>
      <c r="O443" s="148"/>
      <c r="P443" s="148"/>
    </row>
    <row r="444" spans="1:16" ht="39.6">
      <c r="A444" s="269" t="s">
        <v>27874</v>
      </c>
      <c r="B444" s="148"/>
      <c r="C444" s="148" t="s">
        <v>27875</v>
      </c>
      <c r="D444" s="148"/>
      <c r="E444" s="148"/>
      <c r="F444" s="252"/>
      <c r="G444" s="252"/>
      <c r="H444" s="262"/>
      <c r="J444" s="148"/>
      <c r="K444" s="148"/>
      <c r="L444" s="148"/>
      <c r="M444" s="251"/>
      <c r="N444" s="148"/>
      <c r="O444" s="148"/>
      <c r="P444" s="148"/>
    </row>
    <row r="445" spans="1:16" ht="14.4">
      <c r="A445" s="269" t="s">
        <v>27876</v>
      </c>
      <c r="B445" s="148"/>
      <c r="C445" s="148" t="s">
        <v>27877</v>
      </c>
      <c r="D445" s="148"/>
      <c r="E445" s="148"/>
      <c r="F445" s="252"/>
      <c r="G445" s="252"/>
      <c r="H445" s="262"/>
      <c r="J445" s="148"/>
      <c r="K445" s="148"/>
      <c r="L445" s="148"/>
      <c r="M445" s="251"/>
      <c r="N445" s="148"/>
      <c r="O445" s="148"/>
      <c r="P445" s="148"/>
    </row>
    <row r="446" spans="1:16" ht="39.6">
      <c r="A446" s="269" t="s">
        <v>27878</v>
      </c>
      <c r="B446" s="148"/>
      <c r="C446" s="262" t="s">
        <v>27879</v>
      </c>
      <c r="D446" s="148"/>
      <c r="E446" s="148"/>
      <c r="F446" s="252"/>
      <c r="G446" s="252"/>
      <c r="H446" s="262"/>
      <c r="J446" s="148"/>
      <c r="K446" s="148"/>
      <c r="L446" s="148"/>
      <c r="M446" s="251"/>
      <c r="N446" s="148"/>
      <c r="O446" s="148"/>
      <c r="P446" s="148"/>
    </row>
    <row r="447" spans="1:16" ht="132">
      <c r="A447" s="268" t="s">
        <v>27880</v>
      </c>
      <c r="B447" s="148" t="s">
        <v>27867</v>
      </c>
      <c r="C447" s="148" t="s">
        <v>26246</v>
      </c>
      <c r="D447" s="148" t="s">
        <v>27868</v>
      </c>
      <c r="E447" s="148" t="s">
        <v>27869</v>
      </c>
      <c r="F447" s="252" t="s">
        <v>27870</v>
      </c>
      <c r="G447" s="252" t="s">
        <v>27871</v>
      </c>
      <c r="H447" s="262" t="s">
        <v>27872</v>
      </c>
      <c r="I447" s="264" t="s">
        <v>27873</v>
      </c>
      <c r="J447" s="148" t="s">
        <v>5931</v>
      </c>
      <c r="K447" s="148"/>
      <c r="L447" s="148"/>
      <c r="M447" s="251"/>
      <c r="N447" s="148"/>
      <c r="O447" s="148"/>
      <c r="P447" s="148"/>
    </row>
    <row r="448" spans="1:16" ht="39.6">
      <c r="A448" s="269" t="s">
        <v>27881</v>
      </c>
      <c r="B448" s="148"/>
      <c r="C448" s="148" t="s">
        <v>27875</v>
      </c>
      <c r="D448" s="148"/>
      <c r="E448" s="148"/>
      <c r="F448" s="253"/>
      <c r="G448" s="253"/>
      <c r="H448" s="262"/>
      <c r="J448" s="148"/>
      <c r="K448" s="148"/>
      <c r="L448" s="148"/>
      <c r="M448" s="251"/>
      <c r="N448" s="148"/>
      <c r="O448" s="148"/>
      <c r="P448" s="148"/>
    </row>
    <row r="449" spans="1:16" ht="14.4">
      <c r="A449" s="269" t="s">
        <v>27882</v>
      </c>
      <c r="B449" s="148"/>
      <c r="C449" s="262" t="s">
        <v>27877</v>
      </c>
      <c r="D449" s="148"/>
      <c r="E449" s="148"/>
      <c r="F449" s="253"/>
      <c r="G449" s="253"/>
      <c r="H449" s="262"/>
      <c r="J449" s="148"/>
      <c r="K449" s="148"/>
      <c r="L449" s="148"/>
      <c r="M449" s="251"/>
      <c r="N449" s="148"/>
      <c r="O449" s="148"/>
      <c r="P449" s="148"/>
    </row>
    <row r="450" spans="1:16" ht="39.6">
      <c r="A450" s="269" t="s">
        <v>27883</v>
      </c>
      <c r="B450" s="148"/>
      <c r="C450" s="262" t="s">
        <v>27879</v>
      </c>
      <c r="D450" s="148"/>
      <c r="E450" s="148"/>
      <c r="F450" s="253"/>
      <c r="G450" s="253"/>
      <c r="H450" s="262"/>
      <c r="J450" s="148"/>
      <c r="K450" s="148"/>
      <c r="L450" s="148"/>
      <c r="M450" s="251"/>
      <c r="N450" s="148"/>
      <c r="O450" s="148"/>
      <c r="P450" s="148"/>
    </row>
    <row r="451" spans="1:16" ht="118.8">
      <c r="A451" s="270" t="s">
        <v>27884</v>
      </c>
      <c r="B451" s="148" t="s">
        <v>27885</v>
      </c>
      <c r="C451" s="148" t="s">
        <v>27886</v>
      </c>
      <c r="D451" s="148" t="s">
        <v>27887</v>
      </c>
      <c r="E451" s="148" t="s">
        <v>27888</v>
      </c>
      <c r="F451" s="253" t="s">
        <v>27889</v>
      </c>
      <c r="G451" s="253" t="s">
        <v>27890</v>
      </c>
      <c r="H451" s="262" t="s">
        <v>27891</v>
      </c>
      <c r="I451" s="264" t="s">
        <v>27892</v>
      </c>
      <c r="J451" s="148" t="s">
        <v>4990</v>
      </c>
      <c r="K451" s="148"/>
      <c r="L451" s="148"/>
      <c r="M451" s="251"/>
      <c r="N451" s="148"/>
      <c r="O451" s="148"/>
      <c r="P451" s="148"/>
    </row>
    <row r="452" spans="1:16" ht="118.8">
      <c r="A452" s="270" t="s">
        <v>27893</v>
      </c>
      <c r="B452" s="148" t="s">
        <v>27885</v>
      </c>
      <c r="C452" s="148" t="s">
        <v>27886</v>
      </c>
      <c r="D452" s="148" t="s">
        <v>27887</v>
      </c>
      <c r="E452" s="148" t="s">
        <v>27888</v>
      </c>
      <c r="F452" s="253" t="s">
        <v>27889</v>
      </c>
      <c r="G452" s="253" t="s">
        <v>27890</v>
      </c>
      <c r="H452" s="262" t="s">
        <v>27891</v>
      </c>
      <c r="I452" s="264" t="s">
        <v>27894</v>
      </c>
      <c r="J452" s="148" t="s">
        <v>4990</v>
      </c>
      <c r="K452" s="148"/>
      <c r="L452" s="148"/>
      <c r="M452" s="251"/>
      <c r="N452" s="148"/>
      <c r="O452" s="148"/>
      <c r="P452" s="148"/>
    </row>
    <row r="453" spans="1:16" ht="132">
      <c r="A453" s="270" t="s">
        <v>27895</v>
      </c>
      <c r="B453" s="148" t="s">
        <v>27896</v>
      </c>
      <c r="C453" s="148" t="s">
        <v>27897</v>
      </c>
      <c r="D453" s="148" t="s">
        <v>27898</v>
      </c>
      <c r="E453" s="148" t="s">
        <v>27899</v>
      </c>
      <c r="F453" s="253" t="s">
        <v>27900</v>
      </c>
      <c r="G453" s="253" t="s">
        <v>27901</v>
      </c>
      <c r="H453" s="262" t="s">
        <v>27902</v>
      </c>
      <c r="I453" s="264" t="s">
        <v>27903</v>
      </c>
      <c r="J453" s="148" t="s">
        <v>4990</v>
      </c>
      <c r="K453" s="148"/>
      <c r="L453" s="148"/>
      <c r="M453" s="251"/>
      <c r="N453" s="148"/>
      <c r="O453" s="148"/>
      <c r="P453" s="148"/>
    </row>
    <row r="454" spans="1:16" ht="132">
      <c r="A454" s="270" t="s">
        <v>27904</v>
      </c>
      <c r="B454" s="148" t="s">
        <v>27896</v>
      </c>
      <c r="C454" s="148" t="s">
        <v>27905</v>
      </c>
      <c r="D454" s="148" t="s">
        <v>27898</v>
      </c>
      <c r="E454" s="148" t="s">
        <v>27899</v>
      </c>
      <c r="F454" s="253" t="s">
        <v>27900</v>
      </c>
      <c r="G454" s="253" t="s">
        <v>27901</v>
      </c>
      <c r="H454" s="262" t="s">
        <v>27906</v>
      </c>
      <c r="I454" s="264" t="s">
        <v>27903</v>
      </c>
      <c r="J454" s="148" t="s">
        <v>4990</v>
      </c>
      <c r="K454" s="148"/>
      <c r="L454" s="148"/>
      <c r="M454" s="251"/>
      <c r="N454" s="148"/>
      <c r="O454" s="148"/>
      <c r="P454" s="148"/>
    </row>
    <row r="455" spans="1:16" ht="66">
      <c r="A455" s="270" t="s">
        <v>27907</v>
      </c>
      <c r="B455" s="148" t="s">
        <v>27908</v>
      </c>
      <c r="C455" s="148" t="s">
        <v>27909</v>
      </c>
      <c r="D455" s="148" t="s">
        <v>27910</v>
      </c>
      <c r="E455" s="148" t="s">
        <v>27911</v>
      </c>
      <c r="F455" s="253" t="s">
        <v>27912</v>
      </c>
      <c r="G455" s="253" t="s">
        <v>27913</v>
      </c>
      <c r="H455" s="262" t="s">
        <v>27914</v>
      </c>
      <c r="I455" s="264" t="s">
        <v>27915</v>
      </c>
      <c r="J455" s="148" t="s">
        <v>4990</v>
      </c>
      <c r="K455" s="148"/>
      <c r="L455" s="148"/>
      <c r="M455" s="251"/>
      <c r="N455" s="148"/>
      <c r="O455" s="148"/>
      <c r="P455" s="148"/>
    </row>
    <row r="456" spans="1:16" ht="79.2">
      <c r="A456" s="270" t="s">
        <v>27916</v>
      </c>
      <c r="B456" s="148" t="s">
        <v>27908</v>
      </c>
      <c r="C456" s="148" t="s">
        <v>27909</v>
      </c>
      <c r="D456" s="148" t="s">
        <v>27910</v>
      </c>
      <c r="E456" s="148" t="s">
        <v>27911</v>
      </c>
      <c r="F456" s="253" t="s">
        <v>27912</v>
      </c>
      <c r="G456" s="253" t="s">
        <v>27913</v>
      </c>
      <c r="H456" s="262" t="s">
        <v>27914</v>
      </c>
      <c r="I456" s="264" t="s">
        <v>27917</v>
      </c>
      <c r="J456" s="148" t="s">
        <v>4990</v>
      </c>
      <c r="K456" s="148"/>
      <c r="L456" s="148"/>
      <c r="M456" s="251"/>
      <c r="N456" s="148"/>
      <c r="O456" s="148"/>
      <c r="P456" s="148"/>
    </row>
    <row r="457" spans="1:16" ht="92.4">
      <c r="A457" s="270" t="s">
        <v>27918</v>
      </c>
      <c r="B457" s="148" t="s">
        <v>27919</v>
      </c>
      <c r="C457" s="148" t="s">
        <v>27920</v>
      </c>
      <c r="D457" s="148" t="s">
        <v>27921</v>
      </c>
      <c r="E457" s="148" t="s">
        <v>27922</v>
      </c>
      <c r="F457" s="253" t="s">
        <v>27923</v>
      </c>
      <c r="G457" s="253" t="s">
        <v>27924</v>
      </c>
      <c r="H457" s="262" t="s">
        <v>27925</v>
      </c>
      <c r="I457" s="264" t="s">
        <v>27926</v>
      </c>
      <c r="J457" s="148" t="s">
        <v>4990</v>
      </c>
      <c r="K457" s="148"/>
      <c r="L457" s="148"/>
      <c r="M457" s="251"/>
      <c r="N457" s="148"/>
      <c r="O457" s="148"/>
      <c r="P457" s="148"/>
    </row>
    <row r="458" spans="1:16" ht="92.4">
      <c r="A458" s="270" t="s">
        <v>27927</v>
      </c>
      <c r="B458" s="148" t="s">
        <v>27919</v>
      </c>
      <c r="C458" s="148" t="s">
        <v>27920</v>
      </c>
      <c r="D458" s="148" t="s">
        <v>27921</v>
      </c>
      <c r="E458" s="148" t="s">
        <v>27922</v>
      </c>
      <c r="F458" s="253" t="s">
        <v>27923</v>
      </c>
      <c r="G458" s="253" t="s">
        <v>27924</v>
      </c>
      <c r="H458" s="262" t="s">
        <v>27928</v>
      </c>
      <c r="I458" s="264" t="s">
        <v>27926</v>
      </c>
      <c r="J458" s="148" t="s">
        <v>4990</v>
      </c>
      <c r="K458" s="148"/>
      <c r="L458" s="148"/>
      <c r="M458" s="251"/>
      <c r="N458" s="148"/>
      <c r="O458" s="148"/>
      <c r="P458" s="148"/>
    </row>
    <row r="459" spans="1:16" ht="66">
      <c r="A459" s="270" t="s">
        <v>27929</v>
      </c>
      <c r="B459" s="148" t="s">
        <v>27930</v>
      </c>
      <c r="C459" s="148" t="s">
        <v>27931</v>
      </c>
      <c r="D459" s="148" t="s">
        <v>27932</v>
      </c>
      <c r="E459" s="148" t="s">
        <v>27933</v>
      </c>
      <c r="F459" s="253" t="s">
        <v>27934</v>
      </c>
      <c r="G459" s="253" t="s">
        <v>27935</v>
      </c>
      <c r="H459" s="262" t="s">
        <v>27936</v>
      </c>
      <c r="I459" s="264" t="s">
        <v>27937</v>
      </c>
      <c r="J459" s="148" t="s">
        <v>4990</v>
      </c>
      <c r="K459" s="148"/>
      <c r="L459" s="148"/>
      <c r="M459" s="251"/>
      <c r="N459" s="148"/>
      <c r="O459" s="148"/>
      <c r="P459" s="148"/>
    </row>
    <row r="460" spans="1:16" ht="66">
      <c r="A460" s="270" t="s">
        <v>27938</v>
      </c>
      <c r="B460" s="148" t="s">
        <v>27930</v>
      </c>
      <c r="C460" s="148" t="s">
        <v>27931</v>
      </c>
      <c r="D460" s="148" t="s">
        <v>27932</v>
      </c>
      <c r="E460" s="148" t="s">
        <v>27933</v>
      </c>
      <c r="F460" s="253" t="s">
        <v>27934</v>
      </c>
      <c r="G460" s="253" t="s">
        <v>27935</v>
      </c>
      <c r="H460" s="262" t="s">
        <v>27936</v>
      </c>
      <c r="I460" s="264" t="s">
        <v>27937</v>
      </c>
      <c r="J460" s="148" t="s">
        <v>4990</v>
      </c>
      <c r="K460" s="148"/>
      <c r="L460" s="148"/>
      <c r="M460" s="251"/>
      <c r="N460" s="148"/>
      <c r="O460" s="148"/>
      <c r="P460" s="148"/>
    </row>
    <row r="461" spans="1:16" ht="92.4">
      <c r="A461" s="270" t="s">
        <v>27939</v>
      </c>
      <c r="B461" s="148" t="s">
        <v>27940</v>
      </c>
      <c r="C461" s="148" t="s">
        <v>27941</v>
      </c>
      <c r="D461" s="148" t="s">
        <v>27942</v>
      </c>
      <c r="E461" s="148" t="s">
        <v>27943</v>
      </c>
      <c r="F461" s="253" t="s">
        <v>27944</v>
      </c>
      <c r="G461" s="253" t="s">
        <v>27945</v>
      </c>
      <c r="H461" s="262" t="s">
        <v>27946</v>
      </c>
      <c r="I461" s="264" t="s">
        <v>27947</v>
      </c>
      <c r="J461" s="148" t="s">
        <v>4990</v>
      </c>
      <c r="K461" s="148"/>
      <c r="L461" s="148"/>
      <c r="M461" s="251"/>
      <c r="N461" s="148"/>
      <c r="O461" s="148"/>
      <c r="P461" s="148"/>
    </row>
    <row r="462" spans="1:16" ht="92.4">
      <c r="A462" s="270" t="s">
        <v>27948</v>
      </c>
      <c r="B462" s="148" t="s">
        <v>27940</v>
      </c>
      <c r="C462" s="148" t="s">
        <v>27941</v>
      </c>
      <c r="D462" s="148" t="s">
        <v>27942</v>
      </c>
      <c r="E462" s="148" t="s">
        <v>27943</v>
      </c>
      <c r="F462" s="253" t="s">
        <v>27944</v>
      </c>
      <c r="G462" s="253" t="s">
        <v>27945</v>
      </c>
      <c r="H462" s="262" t="s">
        <v>27946</v>
      </c>
      <c r="I462" s="264" t="s">
        <v>27947</v>
      </c>
      <c r="J462" s="148" t="s">
        <v>4990</v>
      </c>
      <c r="K462" s="148"/>
      <c r="L462" s="148"/>
      <c r="M462" s="251"/>
      <c r="N462" s="148"/>
      <c r="O462" s="148"/>
      <c r="P462" s="148"/>
    </row>
    <row r="463" spans="1:16" ht="79.2">
      <c r="A463" s="270" t="s">
        <v>27949</v>
      </c>
      <c r="B463" s="148" t="s">
        <v>27950</v>
      </c>
      <c r="C463" s="148" t="s">
        <v>27951</v>
      </c>
      <c r="D463" s="148" t="s">
        <v>27952</v>
      </c>
      <c r="E463" s="148" t="s">
        <v>27953</v>
      </c>
      <c r="F463" s="253" t="s">
        <v>27954</v>
      </c>
      <c r="G463" s="253" t="s">
        <v>27955</v>
      </c>
      <c r="H463" s="262" t="s">
        <v>27956</v>
      </c>
      <c r="I463" s="264" t="s">
        <v>27957</v>
      </c>
      <c r="J463" s="148" t="s">
        <v>4990</v>
      </c>
      <c r="K463" s="148"/>
      <c r="L463" s="148"/>
      <c r="M463" s="251"/>
      <c r="N463" s="148"/>
      <c r="O463" s="148"/>
      <c r="P463" s="148"/>
    </row>
    <row r="464" spans="1:16" ht="79.2">
      <c r="A464" s="270" t="s">
        <v>27958</v>
      </c>
      <c r="B464" s="148" t="s">
        <v>27950</v>
      </c>
      <c r="C464" s="148" t="s">
        <v>27951</v>
      </c>
      <c r="D464" s="148" t="s">
        <v>27952</v>
      </c>
      <c r="E464" s="148" t="s">
        <v>27953</v>
      </c>
      <c r="F464" s="253" t="s">
        <v>27954</v>
      </c>
      <c r="G464" s="253" t="s">
        <v>27955</v>
      </c>
      <c r="H464" s="262" t="s">
        <v>27956</v>
      </c>
      <c r="I464" s="264" t="s">
        <v>27957</v>
      </c>
      <c r="J464" s="148" t="s">
        <v>4990</v>
      </c>
      <c r="K464" s="148"/>
      <c r="L464" s="148"/>
      <c r="M464" s="251"/>
      <c r="N464" s="148"/>
      <c r="O464" s="148"/>
      <c r="P464" s="148"/>
    </row>
    <row r="465" spans="1:16" ht="92.4">
      <c r="A465" s="270" t="s">
        <v>27959</v>
      </c>
      <c r="B465" s="148" t="s">
        <v>27960</v>
      </c>
      <c r="C465" s="148" t="s">
        <v>27961</v>
      </c>
      <c r="D465" s="148" t="s">
        <v>27962</v>
      </c>
      <c r="E465" s="148" t="s">
        <v>27963</v>
      </c>
      <c r="F465" s="253" t="s">
        <v>27964</v>
      </c>
      <c r="G465" s="253" t="s">
        <v>27965</v>
      </c>
      <c r="H465" s="262" t="s">
        <v>27966</v>
      </c>
      <c r="I465" s="264" t="s">
        <v>27967</v>
      </c>
      <c r="J465" s="148" t="s">
        <v>4990</v>
      </c>
      <c r="K465" s="148"/>
      <c r="L465" s="148"/>
      <c r="M465" s="258"/>
      <c r="N465" s="148"/>
      <c r="O465" s="148"/>
      <c r="P465" s="148"/>
    </row>
    <row r="466" spans="1:16" ht="92.4">
      <c r="A466" s="270" t="s">
        <v>27968</v>
      </c>
      <c r="B466" s="148" t="s">
        <v>27960</v>
      </c>
      <c r="C466" s="148" t="s">
        <v>27961</v>
      </c>
      <c r="D466" s="148" t="s">
        <v>27962</v>
      </c>
      <c r="E466" s="148" t="s">
        <v>27963</v>
      </c>
      <c r="F466" s="253" t="s">
        <v>27964</v>
      </c>
      <c r="G466" s="253" t="s">
        <v>27965</v>
      </c>
      <c r="H466" s="262" t="s">
        <v>27966</v>
      </c>
      <c r="I466" s="264" t="s">
        <v>27967</v>
      </c>
      <c r="J466" s="148" t="s">
        <v>4990</v>
      </c>
      <c r="K466" s="148"/>
      <c r="L466" s="148"/>
      <c r="M466" s="258"/>
      <c r="N466" s="148"/>
      <c r="O466" s="148"/>
      <c r="P466" s="148"/>
    </row>
    <row r="467" spans="1:16" ht="118.8">
      <c r="A467" s="270" t="s">
        <v>27969</v>
      </c>
      <c r="B467" s="148" t="s">
        <v>27970</v>
      </c>
      <c r="C467" s="148" t="s">
        <v>27971</v>
      </c>
      <c r="D467" s="148" t="s">
        <v>27972</v>
      </c>
      <c r="E467" s="148" t="s">
        <v>27973</v>
      </c>
      <c r="F467" s="253" t="s">
        <v>27974</v>
      </c>
      <c r="G467" s="253" t="s">
        <v>27975</v>
      </c>
      <c r="H467" s="262" t="s">
        <v>27976</v>
      </c>
      <c r="I467" s="264" t="s">
        <v>27977</v>
      </c>
      <c r="J467" s="148" t="s">
        <v>4990</v>
      </c>
      <c r="K467" s="148"/>
      <c r="L467" s="148"/>
      <c r="M467" s="251"/>
      <c r="N467" s="148"/>
      <c r="O467" s="148"/>
      <c r="P467" s="148"/>
    </row>
    <row r="468" spans="1:16" ht="118.8">
      <c r="A468" s="270" t="s">
        <v>27978</v>
      </c>
      <c r="B468" s="148" t="s">
        <v>27970</v>
      </c>
      <c r="C468" s="148" t="s">
        <v>27971</v>
      </c>
      <c r="D468" s="148" t="s">
        <v>27972</v>
      </c>
      <c r="E468" s="148" t="s">
        <v>27973</v>
      </c>
      <c r="F468" s="253" t="s">
        <v>27974</v>
      </c>
      <c r="G468" s="253" t="s">
        <v>27975</v>
      </c>
      <c r="H468" s="262" t="s">
        <v>27979</v>
      </c>
      <c r="I468" s="264" t="s">
        <v>27977</v>
      </c>
      <c r="J468" s="148" t="s">
        <v>4990</v>
      </c>
      <c r="K468" s="148"/>
      <c r="L468" s="148"/>
      <c r="M468" s="251"/>
      <c r="N468" s="148"/>
      <c r="O468" s="148"/>
      <c r="P468" s="148"/>
    </row>
    <row r="469" spans="1:16" ht="118.8">
      <c r="A469" s="270" t="s">
        <v>27980</v>
      </c>
      <c r="B469" s="148" t="s">
        <v>27981</v>
      </c>
      <c r="C469" s="148" t="s">
        <v>27982</v>
      </c>
      <c r="D469" s="148" t="s">
        <v>27983</v>
      </c>
      <c r="E469" s="148" t="s">
        <v>27984</v>
      </c>
      <c r="F469" s="253" t="s">
        <v>27985</v>
      </c>
      <c r="G469" s="253" t="s">
        <v>27986</v>
      </c>
      <c r="H469" s="262" t="s">
        <v>27987</v>
      </c>
      <c r="I469" s="264" t="s">
        <v>27988</v>
      </c>
      <c r="J469" s="148" t="s">
        <v>4990</v>
      </c>
      <c r="K469" s="148"/>
      <c r="L469" s="148"/>
      <c r="M469" s="251"/>
      <c r="N469" s="148"/>
      <c r="O469" s="148"/>
      <c r="P469" s="148"/>
    </row>
    <row r="470" spans="1:16" ht="118.8">
      <c r="A470" s="270" t="s">
        <v>27989</v>
      </c>
      <c r="B470" s="148" t="s">
        <v>27981</v>
      </c>
      <c r="C470" s="148" t="s">
        <v>27982</v>
      </c>
      <c r="D470" s="148" t="s">
        <v>27983</v>
      </c>
      <c r="E470" s="148" t="s">
        <v>27984</v>
      </c>
      <c r="F470" s="253" t="s">
        <v>27985</v>
      </c>
      <c r="G470" s="253" t="s">
        <v>27986</v>
      </c>
      <c r="H470" s="262" t="s">
        <v>27990</v>
      </c>
      <c r="I470" s="264" t="s">
        <v>27988</v>
      </c>
      <c r="J470" s="148" t="s">
        <v>4990</v>
      </c>
      <c r="K470" s="148"/>
      <c r="L470" s="148"/>
      <c r="M470" s="251"/>
      <c r="N470" s="148"/>
      <c r="O470" s="148"/>
      <c r="P470" s="148"/>
    </row>
    <row r="471" spans="1:16" ht="105.6">
      <c r="A471" s="270" t="s">
        <v>27991</v>
      </c>
      <c r="B471" s="148" t="s">
        <v>27992</v>
      </c>
      <c r="C471" s="148" t="s">
        <v>27993</v>
      </c>
      <c r="D471" s="148" t="s">
        <v>27994</v>
      </c>
      <c r="E471" s="148" t="s">
        <v>27995</v>
      </c>
      <c r="F471" s="253" t="s">
        <v>27996</v>
      </c>
      <c r="G471" s="253" t="s">
        <v>27997</v>
      </c>
      <c r="H471" s="262" t="s">
        <v>27998</v>
      </c>
      <c r="I471" s="264" t="s">
        <v>27999</v>
      </c>
      <c r="J471" s="148" t="s">
        <v>4990</v>
      </c>
      <c r="K471" s="148"/>
      <c r="L471" s="148"/>
      <c r="M471" s="251"/>
      <c r="N471" s="148"/>
      <c r="O471" s="148"/>
      <c r="P471" s="148"/>
    </row>
    <row r="472" spans="1:16" ht="105.6">
      <c r="A472" s="270" t="s">
        <v>28000</v>
      </c>
      <c r="B472" s="148" t="s">
        <v>27992</v>
      </c>
      <c r="C472" s="148" t="s">
        <v>27993</v>
      </c>
      <c r="D472" s="148" t="s">
        <v>27994</v>
      </c>
      <c r="E472" s="148" t="s">
        <v>27995</v>
      </c>
      <c r="F472" s="253" t="s">
        <v>27996</v>
      </c>
      <c r="G472" s="253" t="s">
        <v>28001</v>
      </c>
      <c r="H472" s="262" t="s">
        <v>27998</v>
      </c>
      <c r="I472" s="264" t="s">
        <v>27999</v>
      </c>
      <c r="J472" s="148" t="s">
        <v>4990</v>
      </c>
      <c r="K472" s="148"/>
      <c r="L472" s="148"/>
      <c r="M472" s="251"/>
      <c r="N472" s="148"/>
      <c r="O472" s="148"/>
      <c r="P472" s="148"/>
    </row>
    <row r="473" spans="1:16" ht="79.2">
      <c r="A473" s="270" t="s">
        <v>28002</v>
      </c>
      <c r="B473" s="148" t="s">
        <v>28003</v>
      </c>
      <c r="C473" s="148" t="s">
        <v>28004</v>
      </c>
      <c r="D473" s="148" t="s">
        <v>28005</v>
      </c>
      <c r="E473" s="148" t="s">
        <v>28006</v>
      </c>
      <c r="F473" s="253" t="s">
        <v>28007</v>
      </c>
      <c r="G473" s="253" t="s">
        <v>28008</v>
      </c>
      <c r="H473" s="262" t="s">
        <v>28009</v>
      </c>
      <c r="I473" s="264" t="s">
        <v>28010</v>
      </c>
      <c r="J473" s="148" t="s">
        <v>4990</v>
      </c>
      <c r="K473" s="148"/>
      <c r="L473" s="148"/>
      <c r="M473" s="251"/>
      <c r="N473" s="148"/>
      <c r="O473" s="148"/>
      <c r="P473" s="148"/>
    </row>
    <row r="474" spans="1:16" ht="79.2">
      <c r="A474" s="270" t="s">
        <v>28011</v>
      </c>
      <c r="B474" s="148" t="s">
        <v>28003</v>
      </c>
      <c r="C474" s="148" t="s">
        <v>28004</v>
      </c>
      <c r="D474" s="148" t="s">
        <v>28005</v>
      </c>
      <c r="E474" s="148" t="s">
        <v>28006</v>
      </c>
      <c r="F474" s="253" t="s">
        <v>28007</v>
      </c>
      <c r="G474" s="253" t="s">
        <v>28008</v>
      </c>
      <c r="H474" s="262" t="s">
        <v>28009</v>
      </c>
      <c r="I474" s="264" t="s">
        <v>28010</v>
      </c>
      <c r="J474" s="148" t="s">
        <v>4990</v>
      </c>
      <c r="K474" s="148"/>
      <c r="L474" s="148"/>
      <c r="M474" s="251"/>
      <c r="N474" s="148"/>
      <c r="O474" s="148"/>
      <c r="P474" s="148"/>
    </row>
    <row r="475" spans="1:16" ht="145.19999999999999">
      <c r="A475" s="268" t="s">
        <v>28012</v>
      </c>
      <c r="B475" s="148" t="s">
        <v>28013</v>
      </c>
      <c r="C475" s="148" t="s">
        <v>26246</v>
      </c>
      <c r="D475" s="148" t="s">
        <v>28014</v>
      </c>
      <c r="E475" s="148" t="s">
        <v>28015</v>
      </c>
      <c r="F475" s="252" t="s">
        <v>28016</v>
      </c>
      <c r="G475" s="252" t="s">
        <v>28017</v>
      </c>
      <c r="H475" s="262" t="s">
        <v>28018</v>
      </c>
      <c r="I475" s="264" t="s">
        <v>28019</v>
      </c>
      <c r="J475" s="148" t="s">
        <v>26647</v>
      </c>
      <c r="K475" s="148"/>
      <c r="L475" s="148"/>
      <c r="M475" s="251"/>
      <c r="N475" s="148"/>
      <c r="O475" s="148"/>
      <c r="P475" s="148"/>
    </row>
    <row r="476" spans="1:16" ht="39.6">
      <c r="A476" s="269" t="s">
        <v>28020</v>
      </c>
      <c r="B476" s="148"/>
      <c r="C476" s="148" t="s">
        <v>28021</v>
      </c>
      <c r="D476" s="148"/>
      <c r="E476" s="148"/>
      <c r="F476" s="252"/>
      <c r="G476" s="252"/>
      <c r="H476" s="262"/>
      <c r="J476" s="148"/>
      <c r="K476" s="148"/>
      <c r="L476" s="148"/>
      <c r="M476" s="251"/>
      <c r="N476" s="148"/>
      <c r="O476" s="148"/>
      <c r="P476" s="148"/>
    </row>
    <row r="477" spans="1:16" ht="26.4">
      <c r="A477" s="269" t="s">
        <v>28022</v>
      </c>
      <c r="B477" s="148"/>
      <c r="C477" s="262" t="s">
        <v>28023</v>
      </c>
      <c r="D477" s="148"/>
      <c r="E477" s="148"/>
      <c r="F477" s="252"/>
      <c r="G477" s="252"/>
      <c r="H477" s="262"/>
      <c r="J477" s="148"/>
      <c r="K477" s="148"/>
      <c r="L477" s="148"/>
      <c r="M477" s="251"/>
      <c r="N477" s="148"/>
      <c r="O477" s="148"/>
      <c r="P477" s="148"/>
    </row>
    <row r="478" spans="1:16" ht="26.4">
      <c r="A478" s="269" t="s">
        <v>28024</v>
      </c>
      <c r="B478" s="148"/>
      <c r="C478" s="262" t="s">
        <v>28025</v>
      </c>
      <c r="D478" s="148"/>
      <c r="E478" s="148"/>
      <c r="F478" s="252"/>
      <c r="G478" s="252"/>
      <c r="H478" s="262"/>
      <c r="J478" s="148"/>
      <c r="K478" s="148"/>
      <c r="L478" s="148"/>
      <c r="M478" s="251"/>
      <c r="N478" s="148"/>
      <c r="O478" s="148"/>
      <c r="P478" s="148"/>
    </row>
    <row r="479" spans="1:16" ht="145.19999999999999">
      <c r="A479" s="268" t="s">
        <v>28026</v>
      </c>
      <c r="B479" s="148" t="s">
        <v>28013</v>
      </c>
      <c r="C479" s="148" t="s">
        <v>26246</v>
      </c>
      <c r="D479" s="148" t="s">
        <v>28014</v>
      </c>
      <c r="E479" s="148" t="s">
        <v>28027</v>
      </c>
      <c r="F479" s="252" t="s">
        <v>28016</v>
      </c>
      <c r="G479" s="252" t="s">
        <v>28017</v>
      </c>
      <c r="H479" s="262" t="s">
        <v>28018</v>
      </c>
      <c r="I479" s="264" t="s">
        <v>28019</v>
      </c>
      <c r="J479" s="148" t="s">
        <v>26647</v>
      </c>
      <c r="K479" s="148"/>
      <c r="L479" s="148"/>
      <c r="M479" s="251"/>
      <c r="N479" s="148"/>
      <c r="O479" s="148"/>
      <c r="P479" s="148"/>
    </row>
    <row r="480" spans="1:16" ht="39.6">
      <c r="A480" s="269" t="s">
        <v>28028</v>
      </c>
      <c r="B480" s="148"/>
      <c r="C480" s="148" t="s">
        <v>28021</v>
      </c>
      <c r="D480" s="148"/>
      <c r="E480" s="148"/>
      <c r="F480" s="253"/>
      <c r="G480" s="253"/>
      <c r="H480" s="262"/>
      <c r="J480" s="148"/>
      <c r="K480" s="148"/>
      <c r="L480" s="148"/>
      <c r="M480" s="251"/>
      <c r="N480" s="148"/>
      <c r="O480" s="148"/>
      <c r="P480" s="148"/>
    </row>
    <row r="481" spans="1:16" ht="26.4">
      <c r="A481" s="269" t="s">
        <v>28029</v>
      </c>
      <c r="B481" s="148"/>
      <c r="C481" s="262" t="s">
        <v>28030</v>
      </c>
      <c r="D481" s="148"/>
      <c r="E481" s="148"/>
      <c r="F481" s="253"/>
      <c r="G481" s="253"/>
      <c r="H481" s="262"/>
      <c r="J481" s="148"/>
      <c r="K481" s="148"/>
      <c r="L481" s="148"/>
      <c r="M481" s="251"/>
      <c r="N481" s="148"/>
      <c r="O481" s="148"/>
      <c r="P481" s="148"/>
    </row>
    <row r="482" spans="1:16" ht="26.4">
      <c r="A482" s="269" t="s">
        <v>28031</v>
      </c>
      <c r="B482" s="148"/>
      <c r="C482" s="262" t="s">
        <v>28025</v>
      </c>
      <c r="D482" s="148"/>
      <c r="E482" s="148"/>
      <c r="F482" s="253"/>
      <c r="G482" s="253"/>
      <c r="H482" s="262"/>
      <c r="J482" s="148"/>
      <c r="K482" s="148"/>
      <c r="L482" s="148"/>
      <c r="M482" s="251"/>
      <c r="N482" s="148"/>
      <c r="O482" s="148"/>
      <c r="P482" s="148"/>
    </row>
    <row r="483" spans="1:16" ht="184.8">
      <c r="A483" s="270" t="s">
        <v>28032</v>
      </c>
      <c r="B483" s="148" t="s">
        <v>28033</v>
      </c>
      <c r="C483" s="148" t="s">
        <v>28034</v>
      </c>
      <c r="D483" s="148" t="s">
        <v>28035</v>
      </c>
      <c r="E483" s="148" t="s">
        <v>28036</v>
      </c>
      <c r="F483" s="253" t="s">
        <v>28037</v>
      </c>
      <c r="G483" s="253" t="s">
        <v>28038</v>
      </c>
      <c r="H483" s="262" t="s">
        <v>28039</v>
      </c>
      <c r="I483" s="264" t="s">
        <v>28040</v>
      </c>
      <c r="J483" s="148" t="s">
        <v>4990</v>
      </c>
      <c r="K483" s="148"/>
      <c r="L483" s="148"/>
      <c r="M483" s="251"/>
      <c r="N483" s="148"/>
      <c r="O483" s="148"/>
      <c r="P483" s="148"/>
    </row>
    <row r="484" spans="1:16" ht="184.8">
      <c r="A484" s="270" t="s">
        <v>28041</v>
      </c>
      <c r="B484" s="148" t="s">
        <v>28033</v>
      </c>
      <c r="C484" s="148" t="s">
        <v>28034</v>
      </c>
      <c r="D484" s="148" t="s">
        <v>28035</v>
      </c>
      <c r="E484" s="148" t="s">
        <v>28036</v>
      </c>
      <c r="F484" s="253" t="s">
        <v>28037</v>
      </c>
      <c r="G484" s="253" t="s">
        <v>28038</v>
      </c>
      <c r="H484" s="262" t="s">
        <v>28039</v>
      </c>
      <c r="I484" s="264" t="s">
        <v>28040</v>
      </c>
      <c r="J484" s="148" t="s">
        <v>4990</v>
      </c>
      <c r="K484" s="148"/>
      <c r="L484" s="148"/>
      <c r="M484" s="251"/>
      <c r="N484" s="148"/>
      <c r="O484" s="148"/>
      <c r="P484" s="148"/>
    </row>
    <row r="485" spans="1:16" ht="105.6">
      <c r="A485" s="270" t="s">
        <v>28042</v>
      </c>
      <c r="B485" s="148" t="s">
        <v>28043</v>
      </c>
      <c r="C485" s="148" t="s">
        <v>28044</v>
      </c>
      <c r="D485" s="148" t="s">
        <v>28045</v>
      </c>
      <c r="E485" s="148" t="s">
        <v>28046</v>
      </c>
      <c r="F485" s="253" t="s">
        <v>28047</v>
      </c>
      <c r="G485" s="253" t="s">
        <v>28048</v>
      </c>
      <c r="H485" s="262" t="s">
        <v>28049</v>
      </c>
      <c r="I485" s="264" t="s">
        <v>28050</v>
      </c>
      <c r="J485" s="148" t="s">
        <v>4990</v>
      </c>
      <c r="K485" s="148"/>
      <c r="L485" s="148"/>
      <c r="M485" s="251"/>
      <c r="N485" s="148"/>
      <c r="O485" s="148"/>
      <c r="P485" s="148"/>
    </row>
    <row r="486" spans="1:16" ht="105.6">
      <c r="A486" s="270" t="s">
        <v>28051</v>
      </c>
      <c r="B486" s="148" t="s">
        <v>28043</v>
      </c>
      <c r="C486" s="148" t="s">
        <v>28052</v>
      </c>
      <c r="D486" s="148" t="s">
        <v>28045</v>
      </c>
      <c r="E486" s="148" t="s">
        <v>28046</v>
      </c>
      <c r="F486" s="253" t="s">
        <v>28053</v>
      </c>
      <c r="G486" s="253" t="s">
        <v>28048</v>
      </c>
      <c r="H486" s="262" t="s">
        <v>28054</v>
      </c>
      <c r="I486" s="264" t="s">
        <v>28050</v>
      </c>
      <c r="J486" s="148" t="s">
        <v>4990</v>
      </c>
      <c r="K486" s="148"/>
      <c r="L486" s="148"/>
      <c r="M486" s="251"/>
      <c r="N486" s="148"/>
      <c r="O486" s="148"/>
      <c r="P486" s="148"/>
    </row>
    <row r="487" spans="1:16" ht="105.6">
      <c r="A487" s="270" t="s">
        <v>28055</v>
      </c>
      <c r="B487" s="148" t="s">
        <v>28056</v>
      </c>
      <c r="C487" s="148" t="s">
        <v>28057</v>
      </c>
      <c r="D487" s="148" t="s">
        <v>28058</v>
      </c>
      <c r="E487" s="148" t="s">
        <v>28059</v>
      </c>
      <c r="F487" s="253" t="s">
        <v>28060</v>
      </c>
      <c r="G487" s="253" t="s">
        <v>28061</v>
      </c>
      <c r="H487" s="262" t="s">
        <v>28062</v>
      </c>
      <c r="I487" s="264" t="s">
        <v>28063</v>
      </c>
      <c r="J487" s="148" t="s">
        <v>4990</v>
      </c>
      <c r="K487" s="148"/>
      <c r="L487" s="148"/>
      <c r="M487" s="251"/>
      <c r="N487" s="148"/>
      <c r="O487" s="148"/>
      <c r="P487" s="148"/>
    </row>
    <row r="488" spans="1:16" ht="105.6">
      <c r="A488" s="270" t="s">
        <v>28064</v>
      </c>
      <c r="B488" s="148" t="s">
        <v>28056</v>
      </c>
      <c r="C488" s="148" t="s">
        <v>28057</v>
      </c>
      <c r="D488" s="148" t="s">
        <v>28058</v>
      </c>
      <c r="E488" s="148" t="s">
        <v>28059</v>
      </c>
      <c r="F488" s="253" t="s">
        <v>28060</v>
      </c>
      <c r="G488" s="253" t="s">
        <v>28061</v>
      </c>
      <c r="H488" s="262" t="s">
        <v>28062</v>
      </c>
      <c r="I488" s="264" t="s">
        <v>28063</v>
      </c>
      <c r="J488" s="148" t="s">
        <v>4990</v>
      </c>
      <c r="K488" s="148"/>
      <c r="L488" s="148"/>
      <c r="M488" s="251"/>
      <c r="N488" s="148"/>
      <c r="O488" s="148"/>
      <c r="P488" s="148"/>
    </row>
    <row r="489" spans="1:16" ht="132">
      <c r="A489" s="270" t="s">
        <v>28065</v>
      </c>
      <c r="B489" s="148" t="s">
        <v>28066</v>
      </c>
      <c r="C489" s="148" t="s">
        <v>28067</v>
      </c>
      <c r="D489" s="148" t="s">
        <v>28068</v>
      </c>
      <c r="E489" s="148" t="s">
        <v>28069</v>
      </c>
      <c r="F489" s="253" t="s">
        <v>28070</v>
      </c>
      <c r="G489" s="253" t="s">
        <v>28071</v>
      </c>
      <c r="H489" s="262" t="s">
        <v>28072</v>
      </c>
      <c r="I489" s="264" t="s">
        <v>28073</v>
      </c>
      <c r="J489" s="148" t="s">
        <v>5931</v>
      </c>
      <c r="K489" s="148"/>
      <c r="L489" s="148"/>
      <c r="M489" s="251"/>
      <c r="N489" s="148"/>
      <c r="O489" s="148"/>
      <c r="P489" s="148"/>
    </row>
    <row r="490" spans="1:16" ht="132">
      <c r="A490" s="270" t="s">
        <v>28074</v>
      </c>
      <c r="B490" s="148" t="s">
        <v>28066</v>
      </c>
      <c r="C490" s="148" t="s">
        <v>28067</v>
      </c>
      <c r="D490" s="148" t="s">
        <v>28068</v>
      </c>
      <c r="E490" s="148" t="s">
        <v>28069</v>
      </c>
      <c r="F490" s="253" t="s">
        <v>28070</v>
      </c>
      <c r="G490" s="253" t="s">
        <v>28071</v>
      </c>
      <c r="H490" s="262" t="s">
        <v>28072</v>
      </c>
      <c r="I490" s="264" t="s">
        <v>28073</v>
      </c>
      <c r="J490" s="148" t="s">
        <v>5931</v>
      </c>
      <c r="K490" s="148"/>
      <c r="L490" s="148"/>
      <c r="M490" s="251"/>
      <c r="N490" s="148"/>
      <c r="O490" s="148"/>
      <c r="P490" s="148"/>
    </row>
    <row r="491" spans="1:16" ht="118.8">
      <c r="A491" s="270" t="s">
        <v>28075</v>
      </c>
      <c r="B491" s="148" t="s">
        <v>28076</v>
      </c>
      <c r="C491" s="148" t="s">
        <v>28077</v>
      </c>
      <c r="D491" s="148" t="s">
        <v>28078</v>
      </c>
      <c r="E491" s="148" t="s">
        <v>28079</v>
      </c>
      <c r="F491" s="253" t="s">
        <v>28080</v>
      </c>
      <c r="G491" s="253" t="s">
        <v>28081</v>
      </c>
      <c r="H491" s="262" t="s">
        <v>28082</v>
      </c>
      <c r="I491" s="264" t="s">
        <v>28083</v>
      </c>
      <c r="J491" s="148" t="s">
        <v>5931</v>
      </c>
      <c r="K491" s="148"/>
      <c r="L491" s="148"/>
      <c r="M491" s="251"/>
      <c r="N491" s="148"/>
      <c r="O491" s="148"/>
      <c r="P491" s="148"/>
    </row>
    <row r="492" spans="1:16" ht="118.8">
      <c r="A492" s="270" t="s">
        <v>28084</v>
      </c>
      <c r="B492" s="148" t="s">
        <v>28076</v>
      </c>
      <c r="C492" s="148" t="s">
        <v>28077</v>
      </c>
      <c r="D492" s="148" t="s">
        <v>28078</v>
      </c>
      <c r="E492" s="148" t="s">
        <v>28079</v>
      </c>
      <c r="F492" s="253" t="s">
        <v>28080</v>
      </c>
      <c r="G492" s="253" t="s">
        <v>28081</v>
      </c>
      <c r="H492" s="262" t="s">
        <v>28082</v>
      </c>
      <c r="I492" s="264" t="s">
        <v>28083</v>
      </c>
      <c r="J492" s="148" t="s">
        <v>5931</v>
      </c>
      <c r="K492" s="148"/>
      <c r="L492" s="148"/>
      <c r="M492" s="251"/>
      <c r="N492" s="148"/>
      <c r="O492" s="148"/>
      <c r="P492" s="148"/>
    </row>
    <row r="493" spans="1:16" ht="79.2">
      <c r="A493" s="270" t="s">
        <v>28085</v>
      </c>
      <c r="B493" s="148" t="s">
        <v>28086</v>
      </c>
      <c r="C493" s="148" t="s">
        <v>28087</v>
      </c>
      <c r="D493" s="148" t="s">
        <v>28088</v>
      </c>
      <c r="E493" s="148" t="s">
        <v>28089</v>
      </c>
      <c r="F493" s="253" t="s">
        <v>28090</v>
      </c>
      <c r="G493" s="253" t="s">
        <v>28091</v>
      </c>
      <c r="H493" s="262" t="s">
        <v>28092</v>
      </c>
      <c r="I493" s="264" t="s">
        <v>28093</v>
      </c>
      <c r="J493" s="148" t="s">
        <v>5931</v>
      </c>
      <c r="K493" s="148"/>
      <c r="L493" s="148"/>
      <c r="M493" s="251"/>
      <c r="N493" s="148"/>
      <c r="O493" s="148"/>
      <c r="P493" s="148"/>
    </row>
    <row r="494" spans="1:16" ht="79.2">
      <c r="A494" s="270" t="s">
        <v>28094</v>
      </c>
      <c r="B494" s="148" t="s">
        <v>28086</v>
      </c>
      <c r="C494" s="148" t="s">
        <v>28087</v>
      </c>
      <c r="D494" s="148" t="s">
        <v>28088</v>
      </c>
      <c r="E494" s="148" t="s">
        <v>28089</v>
      </c>
      <c r="F494" s="253" t="s">
        <v>28090</v>
      </c>
      <c r="G494" s="253" t="s">
        <v>28091</v>
      </c>
      <c r="H494" s="262" t="s">
        <v>28092</v>
      </c>
      <c r="I494" s="264" t="s">
        <v>28093</v>
      </c>
      <c r="J494" s="148" t="s">
        <v>5931</v>
      </c>
      <c r="K494" s="148"/>
      <c r="L494" s="148"/>
      <c r="M494" s="251"/>
      <c r="N494" s="148"/>
      <c r="O494" s="148"/>
      <c r="P494" s="148"/>
    </row>
    <row r="495" spans="1:16" ht="79.2">
      <c r="A495" s="270" t="s">
        <v>28095</v>
      </c>
      <c r="B495" s="148" t="s">
        <v>28096</v>
      </c>
      <c r="C495" s="148" t="s">
        <v>28097</v>
      </c>
      <c r="D495" s="148" t="s">
        <v>28098</v>
      </c>
      <c r="E495" s="148" t="s">
        <v>28099</v>
      </c>
      <c r="F495" s="253" t="s">
        <v>28100</v>
      </c>
      <c r="G495" s="253" t="s">
        <v>28101</v>
      </c>
      <c r="H495" s="262" t="s">
        <v>28102</v>
      </c>
      <c r="I495" s="264" t="s">
        <v>28103</v>
      </c>
      <c r="J495" s="148" t="s">
        <v>5931</v>
      </c>
      <c r="K495" s="148"/>
      <c r="L495" s="148"/>
      <c r="M495" s="251"/>
      <c r="N495" s="148"/>
      <c r="O495" s="148"/>
      <c r="P495" s="148"/>
    </row>
    <row r="496" spans="1:16" ht="79.2">
      <c r="A496" s="270" t="s">
        <v>28104</v>
      </c>
      <c r="B496" s="148" t="s">
        <v>28096</v>
      </c>
      <c r="C496" s="148" t="s">
        <v>28097</v>
      </c>
      <c r="D496" s="148" t="s">
        <v>28098</v>
      </c>
      <c r="E496" s="148" t="s">
        <v>28099</v>
      </c>
      <c r="F496" s="253" t="s">
        <v>28100</v>
      </c>
      <c r="G496" s="253" t="s">
        <v>28101</v>
      </c>
      <c r="H496" s="262" t="s">
        <v>28102</v>
      </c>
      <c r="I496" s="264" t="s">
        <v>28103</v>
      </c>
      <c r="J496" s="148" t="s">
        <v>5931</v>
      </c>
      <c r="K496" s="148"/>
      <c r="L496" s="148"/>
      <c r="M496" s="251"/>
      <c r="N496" s="148"/>
      <c r="O496" s="148"/>
      <c r="P496" s="148"/>
    </row>
    <row r="497" spans="1:16" ht="105.6">
      <c r="A497" s="270" t="s">
        <v>28105</v>
      </c>
      <c r="B497" s="148" t="s">
        <v>28106</v>
      </c>
      <c r="C497" s="148" t="s">
        <v>28107</v>
      </c>
      <c r="D497" s="148" t="s">
        <v>28108</v>
      </c>
      <c r="E497" s="148" t="s">
        <v>28109</v>
      </c>
      <c r="F497" s="253" t="s">
        <v>28110</v>
      </c>
      <c r="G497" s="253" t="s">
        <v>28111</v>
      </c>
      <c r="H497" s="262" t="s">
        <v>28112</v>
      </c>
      <c r="I497" s="264" t="s">
        <v>28113</v>
      </c>
      <c r="J497" s="148" t="s">
        <v>5931</v>
      </c>
      <c r="K497" s="148"/>
      <c r="L497" s="148"/>
      <c r="M497" s="258"/>
      <c r="N497" s="148"/>
      <c r="O497" s="148"/>
      <c r="P497" s="148"/>
    </row>
    <row r="498" spans="1:16" ht="105.6">
      <c r="A498" s="270" t="s">
        <v>28114</v>
      </c>
      <c r="B498" s="148" t="s">
        <v>28106</v>
      </c>
      <c r="C498" s="148" t="s">
        <v>28107</v>
      </c>
      <c r="D498" s="148" t="s">
        <v>28108</v>
      </c>
      <c r="E498" s="148" t="s">
        <v>28109</v>
      </c>
      <c r="F498" s="253" t="s">
        <v>28110</v>
      </c>
      <c r="G498" s="253" t="s">
        <v>28111</v>
      </c>
      <c r="H498" s="262" t="s">
        <v>28112</v>
      </c>
      <c r="I498" s="264" t="s">
        <v>28113</v>
      </c>
      <c r="J498" s="148" t="s">
        <v>5931</v>
      </c>
      <c r="K498" s="148"/>
      <c r="L498" s="148"/>
      <c r="M498" s="258"/>
      <c r="N498" s="148"/>
      <c r="O498" s="148"/>
      <c r="P498" s="148"/>
    </row>
    <row r="499" spans="1:16" ht="92.4">
      <c r="A499" s="270" t="s">
        <v>28115</v>
      </c>
      <c r="B499" s="148" t="s">
        <v>28116</v>
      </c>
      <c r="C499" s="148" t="s">
        <v>28117</v>
      </c>
      <c r="D499" s="148" t="s">
        <v>28118</v>
      </c>
      <c r="E499" s="148" t="s">
        <v>28119</v>
      </c>
      <c r="F499" s="253" t="s">
        <v>28120</v>
      </c>
      <c r="G499" s="253" t="s">
        <v>28121</v>
      </c>
      <c r="H499" s="262" t="s">
        <v>28122</v>
      </c>
      <c r="I499" s="264" t="s">
        <v>28123</v>
      </c>
      <c r="J499" s="148" t="s">
        <v>5931</v>
      </c>
      <c r="K499" s="148"/>
      <c r="L499" s="148"/>
      <c r="M499" s="251"/>
      <c r="N499" s="148"/>
      <c r="O499" s="148"/>
      <c r="P499" s="148"/>
    </row>
    <row r="500" spans="1:16" ht="92.4">
      <c r="A500" s="270" t="s">
        <v>28124</v>
      </c>
      <c r="B500" s="148" t="s">
        <v>28116</v>
      </c>
      <c r="C500" s="148" t="s">
        <v>28117</v>
      </c>
      <c r="D500" s="148" t="s">
        <v>28118</v>
      </c>
      <c r="E500" s="148" t="s">
        <v>28119</v>
      </c>
      <c r="F500" s="253" t="s">
        <v>28120</v>
      </c>
      <c r="G500" s="253" t="s">
        <v>28121</v>
      </c>
      <c r="H500" s="262" t="s">
        <v>28122</v>
      </c>
      <c r="I500" s="264" t="s">
        <v>28123</v>
      </c>
      <c r="J500" s="148" t="s">
        <v>5931</v>
      </c>
      <c r="K500" s="148"/>
      <c r="L500" s="148"/>
      <c r="M500" s="251"/>
      <c r="N500" s="148"/>
      <c r="O500" s="148"/>
      <c r="P500" s="148"/>
    </row>
    <row r="501" spans="1:16" ht="105.6">
      <c r="A501" s="270" t="s">
        <v>28125</v>
      </c>
      <c r="B501" s="148" t="s">
        <v>28126</v>
      </c>
      <c r="C501" s="148" t="s">
        <v>28127</v>
      </c>
      <c r="D501" s="148" t="s">
        <v>28128</v>
      </c>
      <c r="E501" s="148" t="s">
        <v>28129</v>
      </c>
      <c r="F501" s="253" t="s">
        <v>28130</v>
      </c>
      <c r="G501" s="253" t="s">
        <v>28131</v>
      </c>
      <c r="H501" s="262" t="s">
        <v>28132</v>
      </c>
      <c r="I501" s="264" t="s">
        <v>28133</v>
      </c>
      <c r="J501" s="148" t="s">
        <v>4990</v>
      </c>
      <c r="K501" s="148"/>
      <c r="L501" s="148"/>
      <c r="M501" s="251"/>
      <c r="N501" s="148"/>
      <c r="O501" s="148"/>
      <c r="P501" s="148"/>
    </row>
    <row r="502" spans="1:16" ht="105.6">
      <c r="A502" s="270" t="s">
        <v>28134</v>
      </c>
      <c r="B502" s="148" t="s">
        <v>28126</v>
      </c>
      <c r="C502" s="148" t="s">
        <v>28127</v>
      </c>
      <c r="D502" s="148" t="s">
        <v>28128</v>
      </c>
      <c r="E502" s="148" t="s">
        <v>28129</v>
      </c>
      <c r="F502" s="253" t="s">
        <v>28130</v>
      </c>
      <c r="G502" s="253" t="s">
        <v>28131</v>
      </c>
      <c r="H502" s="262" t="s">
        <v>28135</v>
      </c>
      <c r="I502" s="264" t="s">
        <v>28133</v>
      </c>
      <c r="J502" s="148" t="s">
        <v>4990</v>
      </c>
      <c r="K502" s="148"/>
      <c r="L502" s="148"/>
      <c r="M502" s="251"/>
      <c r="N502" s="148"/>
      <c r="O502" s="148"/>
      <c r="P502" s="148"/>
    </row>
    <row r="503" spans="1:16" ht="132">
      <c r="A503" s="270" t="s">
        <v>28136</v>
      </c>
      <c r="B503" s="148" t="s">
        <v>28137</v>
      </c>
      <c r="C503" s="148" t="s">
        <v>28138</v>
      </c>
      <c r="D503" s="148" t="s">
        <v>28139</v>
      </c>
      <c r="E503" s="148" t="s">
        <v>28140</v>
      </c>
      <c r="F503" s="253" t="s">
        <v>28141</v>
      </c>
      <c r="G503" s="253" t="s">
        <v>28142</v>
      </c>
      <c r="H503" s="262" t="s">
        <v>28143</v>
      </c>
      <c r="I503" s="264" t="s">
        <v>28144</v>
      </c>
      <c r="J503" s="148" t="s">
        <v>4990</v>
      </c>
      <c r="K503" s="148"/>
      <c r="L503" s="148"/>
      <c r="M503" s="251"/>
      <c r="N503" s="148"/>
      <c r="O503" s="148"/>
      <c r="P503" s="148"/>
    </row>
    <row r="504" spans="1:16" ht="132">
      <c r="A504" s="270" t="s">
        <v>28145</v>
      </c>
      <c r="B504" s="148" t="s">
        <v>28137</v>
      </c>
      <c r="C504" s="148" t="s">
        <v>28138</v>
      </c>
      <c r="D504" s="148" t="s">
        <v>28146</v>
      </c>
      <c r="E504" s="148" t="s">
        <v>28140</v>
      </c>
      <c r="F504" s="253" t="s">
        <v>28141</v>
      </c>
      <c r="G504" s="253" t="s">
        <v>28142</v>
      </c>
      <c r="H504" s="262" t="s">
        <v>28147</v>
      </c>
      <c r="I504" s="264" t="s">
        <v>28144</v>
      </c>
      <c r="J504" s="148" t="s">
        <v>4990</v>
      </c>
      <c r="K504" s="148"/>
      <c r="L504" s="148"/>
      <c r="M504" s="251"/>
      <c r="N504" s="148"/>
      <c r="O504" s="148"/>
      <c r="P504" s="148"/>
    </row>
    <row r="505" spans="1:16" ht="118.8">
      <c r="A505" s="270" t="s">
        <v>28148</v>
      </c>
      <c r="B505" s="148" t="s">
        <v>28149</v>
      </c>
      <c r="C505" s="148" t="s">
        <v>28150</v>
      </c>
      <c r="D505" s="148" t="s">
        <v>28151</v>
      </c>
      <c r="E505" s="148" t="s">
        <v>28152</v>
      </c>
      <c r="F505" s="253" t="s">
        <v>28153</v>
      </c>
      <c r="G505" s="253" t="s">
        <v>28154</v>
      </c>
      <c r="H505" s="262" t="s">
        <v>28155</v>
      </c>
      <c r="I505" s="264" t="s">
        <v>28156</v>
      </c>
      <c r="J505" s="148" t="s">
        <v>4990</v>
      </c>
      <c r="K505" s="148"/>
      <c r="L505" s="148"/>
      <c r="M505" s="251"/>
      <c r="N505" s="148"/>
      <c r="O505" s="148"/>
      <c r="P505" s="148"/>
    </row>
    <row r="506" spans="1:16" ht="118.8">
      <c r="A506" s="270" t="s">
        <v>28157</v>
      </c>
      <c r="B506" s="148" t="s">
        <v>28149</v>
      </c>
      <c r="C506" s="148" t="s">
        <v>28150</v>
      </c>
      <c r="D506" s="148" t="s">
        <v>28151</v>
      </c>
      <c r="E506" s="148" t="s">
        <v>28152</v>
      </c>
      <c r="F506" s="253" t="s">
        <v>28153</v>
      </c>
      <c r="G506" s="253" t="s">
        <v>28154</v>
      </c>
      <c r="H506" s="262" t="s">
        <v>28158</v>
      </c>
      <c r="I506" s="264" t="s">
        <v>28156</v>
      </c>
      <c r="J506" s="148" t="s">
        <v>4990</v>
      </c>
      <c r="K506" s="148"/>
      <c r="L506" s="148"/>
      <c r="M506" s="251"/>
      <c r="N506" s="148"/>
      <c r="O506" s="148"/>
      <c r="P506" s="148"/>
    </row>
    <row r="507" spans="1:16" ht="184.8">
      <c r="A507" s="268" t="s">
        <v>28159</v>
      </c>
      <c r="B507" s="148" t="s">
        <v>28160</v>
      </c>
      <c r="C507" s="148" t="s">
        <v>28161</v>
      </c>
      <c r="D507" s="148" t="s">
        <v>28162</v>
      </c>
      <c r="E507" s="148" t="s">
        <v>28163</v>
      </c>
      <c r="F507" s="252" t="s">
        <v>28164</v>
      </c>
      <c r="G507" s="252" t="s">
        <v>28165</v>
      </c>
      <c r="H507" s="262" t="s">
        <v>28166</v>
      </c>
      <c r="I507" s="264" t="s">
        <v>28167</v>
      </c>
      <c r="J507" s="148" t="s">
        <v>2414</v>
      </c>
      <c r="K507" s="148"/>
      <c r="L507" s="148"/>
      <c r="M507" s="258"/>
      <c r="N507" s="148"/>
      <c r="O507" s="148"/>
      <c r="P507" s="148"/>
    </row>
    <row r="508" spans="1:16" ht="184.8">
      <c r="A508" s="268" t="s">
        <v>28168</v>
      </c>
      <c r="B508" s="148" t="s">
        <v>28169</v>
      </c>
      <c r="C508" s="148" t="s">
        <v>28170</v>
      </c>
      <c r="D508" s="148" t="s">
        <v>28171</v>
      </c>
      <c r="E508" s="148" t="s">
        <v>28163</v>
      </c>
      <c r="F508" s="252" t="s">
        <v>28172</v>
      </c>
      <c r="G508" s="252" t="s">
        <v>28173</v>
      </c>
      <c r="H508" s="262" t="s">
        <v>28174</v>
      </c>
      <c r="I508" s="264" t="s">
        <v>28175</v>
      </c>
      <c r="J508" s="148" t="s">
        <v>2414</v>
      </c>
      <c r="K508" s="148"/>
      <c r="L508" s="148"/>
      <c r="M508" s="258"/>
      <c r="N508" s="148"/>
      <c r="O508" s="148"/>
      <c r="P508" s="148"/>
    </row>
    <row r="509" spans="1:16" ht="118.8">
      <c r="A509" s="270" t="s">
        <v>28176</v>
      </c>
      <c r="B509" s="148" t="s">
        <v>28177</v>
      </c>
      <c r="C509" s="148" t="s">
        <v>28178</v>
      </c>
      <c r="D509" s="148" t="s">
        <v>28179</v>
      </c>
      <c r="E509" s="148" t="s">
        <v>28180</v>
      </c>
      <c r="F509" s="253" t="s">
        <v>28181</v>
      </c>
      <c r="G509" s="253" t="s">
        <v>28182</v>
      </c>
      <c r="H509" s="262" t="s">
        <v>28183</v>
      </c>
      <c r="I509" s="264" t="s">
        <v>28184</v>
      </c>
      <c r="J509" s="148" t="s">
        <v>26647</v>
      </c>
      <c r="K509" s="148"/>
      <c r="L509" s="148"/>
      <c r="M509" s="251"/>
      <c r="N509" s="148"/>
      <c r="O509" s="148"/>
      <c r="P509" s="148"/>
    </row>
    <row r="510" spans="1:16" ht="118.8">
      <c r="A510" s="270" t="s">
        <v>28185</v>
      </c>
      <c r="B510" s="148" t="s">
        <v>28186</v>
      </c>
      <c r="C510" s="148" t="s">
        <v>28187</v>
      </c>
      <c r="D510" s="148" t="s">
        <v>28188</v>
      </c>
      <c r="E510" s="148" t="s">
        <v>28189</v>
      </c>
      <c r="F510" s="253" t="s">
        <v>28190</v>
      </c>
      <c r="G510" s="253" t="s">
        <v>28191</v>
      </c>
      <c r="H510" s="262" t="s">
        <v>28192</v>
      </c>
      <c r="I510" s="264" t="s">
        <v>28193</v>
      </c>
      <c r="J510" s="148" t="s">
        <v>26647</v>
      </c>
      <c r="K510" s="148"/>
      <c r="L510" s="148"/>
      <c r="M510" s="251"/>
      <c r="N510" s="148"/>
      <c r="O510" s="148"/>
      <c r="P510" s="148"/>
    </row>
    <row r="511" spans="1:16" ht="92.4">
      <c r="A511" s="270" t="s">
        <v>28194</v>
      </c>
      <c r="B511" s="148" t="s">
        <v>28195</v>
      </c>
      <c r="C511" s="148" t="s">
        <v>28196</v>
      </c>
      <c r="D511" s="148" t="s">
        <v>28197</v>
      </c>
      <c r="E511" s="148" t="s">
        <v>28198</v>
      </c>
      <c r="F511" s="253" t="s">
        <v>28199</v>
      </c>
      <c r="G511" s="253" t="s">
        <v>28200</v>
      </c>
      <c r="H511" s="262" t="s">
        <v>28201</v>
      </c>
      <c r="I511" s="264" t="s">
        <v>28202</v>
      </c>
      <c r="J511" s="148" t="s">
        <v>2414</v>
      </c>
      <c r="K511" s="148"/>
      <c r="L511" s="148"/>
      <c r="M511" s="251"/>
      <c r="N511" s="148"/>
      <c r="O511" s="148"/>
      <c r="P511" s="148"/>
    </row>
    <row r="512" spans="1:16" ht="105.6">
      <c r="A512" s="270" t="s">
        <v>28203</v>
      </c>
      <c r="B512" s="148" t="s">
        <v>28204</v>
      </c>
      <c r="C512" s="148" t="s">
        <v>28205</v>
      </c>
      <c r="D512" s="148" t="s">
        <v>28206</v>
      </c>
      <c r="E512" s="148" t="s">
        <v>28198</v>
      </c>
      <c r="F512" s="253" t="s">
        <v>28199</v>
      </c>
      <c r="G512" s="253" t="s">
        <v>28207</v>
      </c>
      <c r="H512" s="262" t="s">
        <v>28208</v>
      </c>
      <c r="I512" s="264" t="s">
        <v>28209</v>
      </c>
      <c r="J512" s="148" t="s">
        <v>2414</v>
      </c>
      <c r="K512" s="148"/>
      <c r="L512" s="148"/>
      <c r="M512" s="251"/>
      <c r="N512" s="148"/>
      <c r="O512" s="148"/>
      <c r="P512" s="148"/>
    </row>
    <row r="513" spans="1:16" ht="145.19999999999999">
      <c r="A513" s="270" t="s">
        <v>28210</v>
      </c>
      <c r="B513" s="148" t="s">
        <v>28211</v>
      </c>
      <c r="C513" s="148" t="s">
        <v>28212</v>
      </c>
      <c r="D513" s="148" t="s">
        <v>28213</v>
      </c>
      <c r="E513" s="148" t="s">
        <v>28214</v>
      </c>
      <c r="F513" s="253" t="s">
        <v>28215</v>
      </c>
      <c r="G513" s="253" t="s">
        <v>28216</v>
      </c>
      <c r="H513" s="262" t="s">
        <v>28217</v>
      </c>
      <c r="I513" s="264" t="s">
        <v>28218</v>
      </c>
      <c r="J513" s="148" t="s">
        <v>5931</v>
      </c>
      <c r="K513" s="148"/>
      <c r="L513" s="148"/>
      <c r="M513" s="251"/>
      <c r="N513" s="148"/>
      <c r="O513" s="148"/>
      <c r="P513" s="148"/>
    </row>
    <row r="514" spans="1:16" ht="145.19999999999999">
      <c r="A514" s="270" t="s">
        <v>28219</v>
      </c>
      <c r="B514" s="148" t="s">
        <v>28211</v>
      </c>
      <c r="C514" s="148" t="s">
        <v>28212</v>
      </c>
      <c r="D514" s="148" t="s">
        <v>28213</v>
      </c>
      <c r="E514" s="148" t="s">
        <v>28214</v>
      </c>
      <c r="F514" s="253" t="s">
        <v>28215</v>
      </c>
      <c r="G514" s="253" t="s">
        <v>28216</v>
      </c>
      <c r="H514" s="262" t="s">
        <v>28217</v>
      </c>
      <c r="I514" s="264" t="s">
        <v>28218</v>
      </c>
      <c r="J514" s="148" t="s">
        <v>5931</v>
      </c>
      <c r="K514" s="148"/>
      <c r="L514" s="148"/>
      <c r="M514" s="251"/>
      <c r="N514" s="148"/>
      <c r="O514" s="148"/>
      <c r="P514" s="148"/>
    </row>
    <row r="515" spans="1:16" ht="92.4">
      <c r="A515" s="270" t="s">
        <v>28220</v>
      </c>
      <c r="B515" s="148" t="s">
        <v>28221</v>
      </c>
      <c r="C515" s="148" t="s">
        <v>28222</v>
      </c>
      <c r="D515" s="148" t="s">
        <v>28223</v>
      </c>
      <c r="E515" s="148" t="s">
        <v>28224</v>
      </c>
      <c r="F515" s="253" t="s">
        <v>28225</v>
      </c>
      <c r="G515" s="253" t="s">
        <v>28226</v>
      </c>
      <c r="H515" s="262" t="s">
        <v>28227</v>
      </c>
      <c r="I515" s="264" t="s">
        <v>28228</v>
      </c>
      <c r="J515" s="148" t="s">
        <v>2414</v>
      </c>
      <c r="K515" s="148"/>
      <c r="L515" s="148"/>
      <c r="M515" s="251"/>
      <c r="N515" s="148"/>
      <c r="O515" s="148"/>
      <c r="P515" s="148"/>
    </row>
    <row r="516" spans="1:16" ht="92.4">
      <c r="A516" s="270" t="s">
        <v>28229</v>
      </c>
      <c r="B516" s="148" t="s">
        <v>28230</v>
      </c>
      <c r="C516" s="148" t="s">
        <v>28231</v>
      </c>
      <c r="D516" s="148" t="s">
        <v>28232</v>
      </c>
      <c r="E516" s="148" t="s">
        <v>28224</v>
      </c>
      <c r="F516" s="253" t="s">
        <v>28233</v>
      </c>
      <c r="G516" s="253" t="s">
        <v>28234</v>
      </c>
      <c r="H516" s="262" t="s">
        <v>28235</v>
      </c>
      <c r="I516" s="264" t="s">
        <v>28236</v>
      </c>
      <c r="J516" s="148" t="s">
        <v>2414</v>
      </c>
      <c r="K516" s="148"/>
      <c r="L516" s="148"/>
      <c r="M516" s="251"/>
      <c r="N516" s="148"/>
      <c r="O516" s="148"/>
      <c r="P516" s="148"/>
    </row>
    <row r="517" spans="1:16" ht="184.8">
      <c r="A517" s="268" t="s">
        <v>28237</v>
      </c>
      <c r="B517" s="148" t="s">
        <v>28238</v>
      </c>
      <c r="C517" s="148" t="s">
        <v>28239</v>
      </c>
      <c r="D517" s="148" t="s">
        <v>28240</v>
      </c>
      <c r="E517" s="148" t="s">
        <v>28241</v>
      </c>
      <c r="F517" s="252" t="s">
        <v>28242</v>
      </c>
      <c r="G517" s="252" t="s">
        <v>28243</v>
      </c>
      <c r="H517" s="262" t="s">
        <v>28244</v>
      </c>
      <c r="I517" s="264" t="s">
        <v>28245</v>
      </c>
      <c r="J517" s="148" t="s">
        <v>2414</v>
      </c>
      <c r="K517" s="148"/>
      <c r="L517" s="148"/>
      <c r="M517" s="258"/>
      <c r="N517" s="148"/>
      <c r="O517" s="148"/>
      <c r="P517" s="148"/>
    </row>
    <row r="518" spans="1:16" ht="184.8">
      <c r="A518" s="268" t="s">
        <v>28246</v>
      </c>
      <c r="B518" s="148" t="s">
        <v>28247</v>
      </c>
      <c r="C518" s="148" t="s">
        <v>28248</v>
      </c>
      <c r="D518" s="148" t="s">
        <v>28249</v>
      </c>
      <c r="E518" s="148" t="s">
        <v>28241</v>
      </c>
      <c r="F518" s="252" t="s">
        <v>28242</v>
      </c>
      <c r="G518" s="252" t="s">
        <v>28250</v>
      </c>
      <c r="H518" s="262" t="s">
        <v>28251</v>
      </c>
      <c r="I518" s="264" t="s">
        <v>28252</v>
      </c>
      <c r="J518" s="148" t="s">
        <v>2414</v>
      </c>
      <c r="K518" s="148"/>
      <c r="L518" s="148"/>
      <c r="M518" s="258"/>
      <c r="N518" s="148"/>
      <c r="O518" s="148"/>
      <c r="P518" s="148"/>
    </row>
    <row r="519" spans="1:16" ht="224.4">
      <c r="A519" s="270" t="s">
        <v>28253</v>
      </c>
      <c r="B519" s="148" t="s">
        <v>28254</v>
      </c>
      <c r="C519" s="148" t="s">
        <v>28255</v>
      </c>
      <c r="D519" s="148" t="s">
        <v>28256</v>
      </c>
      <c r="E519" s="148" t="s">
        <v>28257</v>
      </c>
      <c r="F519" s="253" t="s">
        <v>28258</v>
      </c>
      <c r="G519" s="253" t="s">
        <v>28259</v>
      </c>
      <c r="H519" s="262" t="s">
        <v>28260</v>
      </c>
      <c r="I519" s="264" t="s">
        <v>28261</v>
      </c>
      <c r="J519" s="148" t="s">
        <v>2414</v>
      </c>
      <c r="K519" s="148"/>
      <c r="L519" s="148"/>
      <c r="M519" s="251"/>
      <c r="N519" s="148"/>
      <c r="O519" s="148"/>
      <c r="P519" s="148"/>
    </row>
    <row r="520" spans="1:16" ht="211.2">
      <c r="A520" s="270" t="s">
        <v>28262</v>
      </c>
      <c r="B520" s="148" t="s">
        <v>28263</v>
      </c>
      <c r="C520" s="148" t="s">
        <v>28264</v>
      </c>
      <c r="D520" s="148" t="s">
        <v>28265</v>
      </c>
      <c r="E520" s="148" t="s">
        <v>28257</v>
      </c>
      <c r="F520" s="253" t="s">
        <v>28266</v>
      </c>
      <c r="G520" s="253" t="s">
        <v>28267</v>
      </c>
      <c r="H520" s="262" t="s">
        <v>28268</v>
      </c>
      <c r="I520" s="264" t="s">
        <v>28269</v>
      </c>
      <c r="J520" s="148" t="s">
        <v>2414</v>
      </c>
      <c r="K520" s="148"/>
      <c r="L520" s="148"/>
      <c r="M520" s="251"/>
      <c r="N520" s="148"/>
      <c r="O520" s="148"/>
      <c r="P520" s="148"/>
    </row>
    <row r="521" spans="1:16" ht="52.8">
      <c r="A521" s="270" t="s">
        <v>28270</v>
      </c>
      <c r="B521" s="148" t="s">
        <v>28271</v>
      </c>
      <c r="C521" s="148" t="s">
        <v>28272</v>
      </c>
      <c r="D521" s="148" t="s">
        <v>28273</v>
      </c>
      <c r="E521" s="148" t="s">
        <v>28274</v>
      </c>
      <c r="F521" s="253" t="s">
        <v>28275</v>
      </c>
      <c r="G521" s="253" t="s">
        <v>28276</v>
      </c>
      <c r="H521" s="262" t="s">
        <v>28277</v>
      </c>
      <c r="I521" s="264" t="s">
        <v>28278</v>
      </c>
      <c r="J521" s="148" t="s">
        <v>5931</v>
      </c>
      <c r="K521" s="148"/>
      <c r="L521" s="148"/>
      <c r="M521" s="251"/>
      <c r="N521" s="148"/>
      <c r="O521" s="148"/>
      <c r="P521" s="148"/>
    </row>
    <row r="522" spans="1:16" ht="52.8">
      <c r="A522" s="270" t="s">
        <v>28279</v>
      </c>
      <c r="B522" s="148" t="s">
        <v>28271</v>
      </c>
      <c r="C522" s="148" t="s">
        <v>28272</v>
      </c>
      <c r="D522" s="148" t="s">
        <v>28273</v>
      </c>
      <c r="E522" s="148" t="s">
        <v>28274</v>
      </c>
      <c r="F522" s="253" t="s">
        <v>28275</v>
      </c>
      <c r="G522" s="253" t="s">
        <v>28276</v>
      </c>
      <c r="H522" s="262" t="s">
        <v>28277</v>
      </c>
      <c r="I522" s="264" t="s">
        <v>28278</v>
      </c>
      <c r="J522" s="148" t="s">
        <v>5931</v>
      </c>
      <c r="K522" s="148"/>
      <c r="L522" s="148"/>
      <c r="M522" s="251"/>
      <c r="N522" s="148"/>
      <c r="O522" s="148"/>
      <c r="P522" s="148"/>
    </row>
    <row r="523" spans="1:16" ht="171.6">
      <c r="A523" s="270" t="s">
        <v>28280</v>
      </c>
      <c r="B523" s="148" t="s">
        <v>28281</v>
      </c>
      <c r="C523" s="148" t="s">
        <v>28282</v>
      </c>
      <c r="D523" s="148" t="s">
        <v>28283</v>
      </c>
      <c r="E523" s="148" t="s">
        <v>28284</v>
      </c>
      <c r="F523" s="253" t="s">
        <v>28285</v>
      </c>
      <c r="G523" s="253" t="s">
        <v>28286</v>
      </c>
      <c r="H523" s="262" t="s">
        <v>28287</v>
      </c>
      <c r="I523" s="264" t="s">
        <v>28288</v>
      </c>
      <c r="J523" s="148" t="s">
        <v>5931</v>
      </c>
      <c r="K523" s="148"/>
      <c r="L523" s="148"/>
      <c r="M523" s="251"/>
      <c r="N523" s="148"/>
      <c r="O523" s="148"/>
      <c r="P523" s="148"/>
    </row>
    <row r="524" spans="1:16" ht="171.6">
      <c r="A524" s="270" t="s">
        <v>28289</v>
      </c>
      <c r="B524" s="148" t="s">
        <v>28281</v>
      </c>
      <c r="C524" s="148" t="s">
        <v>28282</v>
      </c>
      <c r="D524" s="148" t="s">
        <v>28283</v>
      </c>
      <c r="E524" s="148" t="s">
        <v>28284</v>
      </c>
      <c r="F524" s="253" t="s">
        <v>28285</v>
      </c>
      <c r="G524" s="253" t="s">
        <v>28286</v>
      </c>
      <c r="H524" s="262" t="s">
        <v>28290</v>
      </c>
      <c r="I524" s="264" t="s">
        <v>28291</v>
      </c>
      <c r="J524" s="148" t="s">
        <v>5931</v>
      </c>
      <c r="K524" s="148"/>
      <c r="L524" s="148"/>
      <c r="M524" s="251"/>
      <c r="N524" s="148"/>
      <c r="O524" s="148"/>
      <c r="P524" s="148"/>
    </row>
    <row r="525" spans="1:16" ht="171.6">
      <c r="A525" s="270" t="s">
        <v>28292</v>
      </c>
      <c r="B525" s="148" t="s">
        <v>28293</v>
      </c>
      <c r="C525" s="148" t="s">
        <v>28294</v>
      </c>
      <c r="D525" s="148" t="s">
        <v>28295</v>
      </c>
      <c r="E525" s="148" t="s">
        <v>28296</v>
      </c>
      <c r="F525" s="253" t="s">
        <v>28297</v>
      </c>
      <c r="G525" s="253" t="s">
        <v>28298</v>
      </c>
      <c r="H525" s="262" t="s">
        <v>28299</v>
      </c>
      <c r="I525" s="264" t="s">
        <v>28300</v>
      </c>
      <c r="J525" s="148" t="s">
        <v>2414</v>
      </c>
      <c r="K525" s="148"/>
      <c r="L525" s="148"/>
      <c r="M525" s="251"/>
      <c r="N525" s="148"/>
      <c r="O525" s="148"/>
      <c r="P525" s="148"/>
    </row>
    <row r="526" spans="1:16" ht="171.6">
      <c r="A526" s="270" t="s">
        <v>28301</v>
      </c>
      <c r="B526" s="148" t="s">
        <v>28302</v>
      </c>
      <c r="C526" s="148" t="s">
        <v>28294</v>
      </c>
      <c r="D526" s="148" t="s">
        <v>28295</v>
      </c>
      <c r="E526" s="148" t="s">
        <v>28296</v>
      </c>
      <c r="F526" s="253" t="s">
        <v>28297</v>
      </c>
      <c r="G526" s="253" t="s">
        <v>28298</v>
      </c>
      <c r="H526" s="262" t="s">
        <v>28299</v>
      </c>
      <c r="I526" s="264" t="s">
        <v>28300</v>
      </c>
      <c r="J526" s="148" t="s">
        <v>2414</v>
      </c>
      <c r="K526" s="148"/>
      <c r="L526" s="148"/>
      <c r="M526" s="251"/>
      <c r="N526" s="148"/>
      <c r="O526" s="148"/>
      <c r="P526" s="148"/>
    </row>
    <row r="527" spans="1:16" ht="105.6">
      <c r="A527" s="268" t="s">
        <v>28303</v>
      </c>
      <c r="B527" s="148" t="s">
        <v>28304</v>
      </c>
      <c r="C527" s="148" t="s">
        <v>28305</v>
      </c>
      <c r="D527" s="148" t="s">
        <v>28306</v>
      </c>
      <c r="E527" s="148" t="s">
        <v>28307</v>
      </c>
      <c r="F527" s="252" t="s">
        <v>28308</v>
      </c>
      <c r="G527" s="252" t="s">
        <v>28309</v>
      </c>
      <c r="H527" s="262" t="s">
        <v>28310</v>
      </c>
      <c r="I527" s="264" t="s">
        <v>28311</v>
      </c>
      <c r="J527" s="148" t="s">
        <v>26647</v>
      </c>
      <c r="K527" s="148"/>
      <c r="L527" s="148"/>
      <c r="M527" s="258"/>
      <c r="N527" s="148"/>
      <c r="O527" s="148"/>
      <c r="P527" s="148"/>
    </row>
    <row r="528" spans="1:16" ht="105.6">
      <c r="A528" s="268" t="s">
        <v>28312</v>
      </c>
      <c r="B528" s="148" t="s">
        <v>28313</v>
      </c>
      <c r="C528" s="148" t="s">
        <v>28305</v>
      </c>
      <c r="D528" s="148" t="s">
        <v>28314</v>
      </c>
      <c r="E528" s="148" t="s">
        <v>28307</v>
      </c>
      <c r="F528" s="252" t="s">
        <v>28308</v>
      </c>
      <c r="G528" s="252" t="s">
        <v>28315</v>
      </c>
      <c r="H528" s="262" t="s">
        <v>28316</v>
      </c>
      <c r="I528" s="264" t="s">
        <v>28317</v>
      </c>
      <c r="J528" s="148" t="s">
        <v>26647</v>
      </c>
      <c r="K528" s="148"/>
      <c r="L528" s="148"/>
      <c r="M528" s="258"/>
      <c r="N528" s="148"/>
      <c r="O528" s="148"/>
      <c r="P528" s="148"/>
    </row>
    <row r="529" spans="1:16" ht="66">
      <c r="A529" s="270" t="s">
        <v>28318</v>
      </c>
      <c r="B529" s="148" t="s">
        <v>28319</v>
      </c>
      <c r="C529" s="148" t="s">
        <v>28320</v>
      </c>
      <c r="D529" s="148" t="s">
        <v>28321</v>
      </c>
      <c r="E529" s="148" t="s">
        <v>28322</v>
      </c>
      <c r="F529" s="253" t="s">
        <v>28323</v>
      </c>
      <c r="G529" s="253" t="s">
        <v>28324</v>
      </c>
      <c r="H529" s="262" t="s">
        <v>28325</v>
      </c>
      <c r="I529" s="264" t="s">
        <v>28326</v>
      </c>
      <c r="J529" s="148" t="s">
        <v>5931</v>
      </c>
      <c r="K529" s="148"/>
      <c r="L529" s="148"/>
      <c r="M529" s="251"/>
      <c r="N529" s="148"/>
      <c r="O529" s="148"/>
      <c r="P529" s="148"/>
    </row>
    <row r="530" spans="1:16" ht="66">
      <c r="A530" s="270" t="s">
        <v>28327</v>
      </c>
      <c r="B530" s="148" t="s">
        <v>28319</v>
      </c>
      <c r="C530" s="148" t="s">
        <v>28320</v>
      </c>
      <c r="D530" s="148" t="s">
        <v>28328</v>
      </c>
      <c r="E530" s="148" t="s">
        <v>28322</v>
      </c>
      <c r="F530" s="253" t="s">
        <v>28323</v>
      </c>
      <c r="G530" s="253" t="s">
        <v>28324</v>
      </c>
      <c r="H530" s="262" t="s">
        <v>28325</v>
      </c>
      <c r="I530" s="264" t="s">
        <v>28326</v>
      </c>
      <c r="J530" s="148" t="s">
        <v>5931</v>
      </c>
      <c r="K530" s="148"/>
      <c r="L530" s="148"/>
      <c r="M530" s="251"/>
      <c r="N530" s="148"/>
      <c r="O530" s="148"/>
      <c r="P530" s="148"/>
    </row>
    <row r="531" spans="1:16" ht="118.8">
      <c r="A531" s="270" t="s">
        <v>28329</v>
      </c>
      <c r="B531" s="148" t="s">
        <v>28330</v>
      </c>
      <c r="C531" s="148" t="s">
        <v>28331</v>
      </c>
      <c r="D531" s="148" t="s">
        <v>28332</v>
      </c>
      <c r="E531" s="148" t="s">
        <v>28333</v>
      </c>
      <c r="F531" s="253" t="s">
        <v>28334</v>
      </c>
      <c r="G531" s="253" t="s">
        <v>28335</v>
      </c>
      <c r="H531" s="262" t="s">
        <v>28336</v>
      </c>
      <c r="I531" s="264" t="s">
        <v>28337</v>
      </c>
      <c r="J531" s="148" t="s">
        <v>5931</v>
      </c>
      <c r="K531" s="148"/>
      <c r="L531" s="148"/>
      <c r="M531" s="251"/>
      <c r="N531" s="148"/>
      <c r="O531" s="148"/>
      <c r="P531" s="148"/>
    </row>
    <row r="532" spans="1:16" ht="118.8">
      <c r="A532" s="270" t="s">
        <v>28338</v>
      </c>
      <c r="B532" s="148" t="s">
        <v>28330</v>
      </c>
      <c r="C532" s="148" t="s">
        <v>28331</v>
      </c>
      <c r="D532" s="148" t="s">
        <v>28332</v>
      </c>
      <c r="E532" s="148" t="s">
        <v>28333</v>
      </c>
      <c r="F532" s="253" t="s">
        <v>28334</v>
      </c>
      <c r="G532" s="253" t="s">
        <v>28335</v>
      </c>
      <c r="H532" s="262" t="s">
        <v>28336</v>
      </c>
      <c r="I532" s="264" t="s">
        <v>28339</v>
      </c>
      <c r="J532" s="148" t="s">
        <v>5931</v>
      </c>
      <c r="K532" s="148"/>
      <c r="L532" s="148"/>
      <c r="M532" s="251"/>
      <c r="N532" s="148"/>
      <c r="O532" s="148"/>
      <c r="P532" s="148"/>
    </row>
    <row r="533" spans="1:16" ht="92.4">
      <c r="A533" s="270" t="s">
        <v>28340</v>
      </c>
      <c r="B533" s="148" t="s">
        <v>28341</v>
      </c>
      <c r="C533" s="148" t="s">
        <v>28342</v>
      </c>
      <c r="D533" s="148" t="s">
        <v>28343</v>
      </c>
      <c r="E533" s="148" t="s">
        <v>28344</v>
      </c>
      <c r="F533" s="253" t="s">
        <v>28345</v>
      </c>
      <c r="G533" s="253" t="s">
        <v>28346</v>
      </c>
      <c r="H533" s="262" t="s">
        <v>28347</v>
      </c>
      <c r="I533" s="264" t="s">
        <v>28348</v>
      </c>
      <c r="J533" s="148" t="s">
        <v>5931</v>
      </c>
      <c r="K533" s="148"/>
      <c r="L533" s="148"/>
      <c r="M533" s="251"/>
      <c r="N533" s="148"/>
      <c r="O533" s="148"/>
      <c r="P533" s="148"/>
    </row>
    <row r="534" spans="1:16" ht="92.4">
      <c r="A534" s="270" t="s">
        <v>28349</v>
      </c>
      <c r="B534" s="148" t="s">
        <v>28341</v>
      </c>
      <c r="C534" s="148" t="s">
        <v>28342</v>
      </c>
      <c r="D534" s="148" t="s">
        <v>28343</v>
      </c>
      <c r="E534" s="148" t="s">
        <v>28344</v>
      </c>
      <c r="F534" s="253" t="s">
        <v>28345</v>
      </c>
      <c r="G534" s="253" t="s">
        <v>28346</v>
      </c>
      <c r="H534" s="262" t="s">
        <v>28347</v>
      </c>
      <c r="I534" s="264" t="s">
        <v>28348</v>
      </c>
      <c r="J534" s="148" t="s">
        <v>5931</v>
      </c>
      <c r="K534" s="148"/>
      <c r="L534" s="148"/>
      <c r="M534" s="251"/>
      <c r="N534" s="148"/>
      <c r="O534" s="148"/>
      <c r="P534" s="148"/>
    </row>
    <row r="535" spans="1:16" ht="92.4">
      <c r="A535" s="270" t="s">
        <v>28350</v>
      </c>
      <c r="B535" s="148" t="s">
        <v>28351</v>
      </c>
      <c r="C535" s="148" t="s">
        <v>28352</v>
      </c>
      <c r="D535" s="148" t="s">
        <v>28353</v>
      </c>
      <c r="E535" s="148" t="s">
        <v>28354</v>
      </c>
      <c r="F535" s="253" t="s">
        <v>28355</v>
      </c>
      <c r="G535" s="253" t="s">
        <v>28356</v>
      </c>
      <c r="H535" s="262" t="s">
        <v>28357</v>
      </c>
      <c r="I535" s="264" t="s">
        <v>28358</v>
      </c>
      <c r="J535" s="148" t="s">
        <v>26647</v>
      </c>
      <c r="K535" s="148"/>
      <c r="L535" s="148"/>
      <c r="M535" s="251"/>
      <c r="N535" s="148"/>
      <c r="O535" s="148"/>
      <c r="P535" s="148"/>
    </row>
    <row r="536" spans="1:16" ht="92.4">
      <c r="A536" s="270" t="s">
        <v>28359</v>
      </c>
      <c r="B536" s="148" t="s">
        <v>28360</v>
      </c>
      <c r="C536" s="148" t="s">
        <v>28361</v>
      </c>
      <c r="D536" s="148" t="s">
        <v>28362</v>
      </c>
      <c r="E536" s="148" t="s">
        <v>28354</v>
      </c>
      <c r="F536" s="253" t="s">
        <v>28355</v>
      </c>
      <c r="G536" s="253" t="s">
        <v>28363</v>
      </c>
      <c r="H536" s="262" t="s">
        <v>28364</v>
      </c>
      <c r="I536" s="264" t="s">
        <v>28365</v>
      </c>
      <c r="J536" s="148" t="s">
        <v>26647</v>
      </c>
      <c r="K536" s="148"/>
      <c r="L536" s="148"/>
      <c r="M536" s="251"/>
      <c r="N536" s="148"/>
      <c r="O536" s="148"/>
      <c r="P536" s="148"/>
    </row>
    <row r="537" spans="1:16" ht="184.8">
      <c r="A537" s="268" t="s">
        <v>28366</v>
      </c>
      <c r="B537" s="148" t="s">
        <v>28367</v>
      </c>
      <c r="C537" s="148" t="s">
        <v>28368</v>
      </c>
      <c r="D537" s="148" t="s">
        <v>28369</v>
      </c>
      <c r="E537" s="148" t="s">
        <v>28370</v>
      </c>
      <c r="F537" s="252" t="s">
        <v>28371</v>
      </c>
      <c r="G537" s="252" t="s">
        <v>28372</v>
      </c>
      <c r="H537" s="262" t="s">
        <v>28373</v>
      </c>
      <c r="I537" s="264" t="s">
        <v>28374</v>
      </c>
      <c r="J537" s="148" t="s">
        <v>5931</v>
      </c>
      <c r="K537" s="148"/>
      <c r="L537" s="148"/>
      <c r="M537" s="258"/>
      <c r="N537" s="148"/>
      <c r="O537" s="148"/>
      <c r="P537" s="148"/>
    </row>
    <row r="538" spans="1:16" ht="184.8">
      <c r="A538" s="268" t="s">
        <v>28375</v>
      </c>
      <c r="B538" s="148" t="s">
        <v>28367</v>
      </c>
      <c r="C538" s="148" t="s">
        <v>28376</v>
      </c>
      <c r="D538" s="148" t="s">
        <v>28369</v>
      </c>
      <c r="E538" s="148" t="s">
        <v>28370</v>
      </c>
      <c r="F538" s="252" t="s">
        <v>28377</v>
      </c>
      <c r="G538" s="252" t="s">
        <v>28372</v>
      </c>
      <c r="H538" s="262" t="s">
        <v>28373</v>
      </c>
      <c r="I538" s="264" t="s">
        <v>28374</v>
      </c>
      <c r="J538" s="148" t="s">
        <v>5931</v>
      </c>
      <c r="K538" s="148"/>
      <c r="L538" s="148"/>
      <c r="M538" s="258"/>
      <c r="N538" s="148"/>
      <c r="O538" s="148"/>
      <c r="P538" s="148"/>
    </row>
    <row r="539" spans="1:16" ht="79.2">
      <c r="A539" s="270" t="s">
        <v>28378</v>
      </c>
      <c r="B539" s="148" t="s">
        <v>28379</v>
      </c>
      <c r="C539" s="148" t="s">
        <v>28380</v>
      </c>
      <c r="D539" s="148" t="s">
        <v>28381</v>
      </c>
      <c r="E539" s="148" t="s">
        <v>28382</v>
      </c>
      <c r="F539" s="253" t="s">
        <v>28383</v>
      </c>
      <c r="G539" s="253" t="s">
        <v>28384</v>
      </c>
      <c r="H539" s="262" t="s">
        <v>28385</v>
      </c>
      <c r="I539" s="264" t="s">
        <v>28386</v>
      </c>
      <c r="J539" s="148" t="s">
        <v>4990</v>
      </c>
      <c r="K539" s="148"/>
      <c r="L539" s="148"/>
      <c r="M539" s="258"/>
      <c r="N539" s="148"/>
      <c r="O539" s="148"/>
      <c r="P539" s="148"/>
    </row>
    <row r="540" spans="1:16" ht="79.2">
      <c r="A540" s="270" t="s">
        <v>28387</v>
      </c>
      <c r="B540" s="148" t="s">
        <v>28379</v>
      </c>
      <c r="C540" s="148" t="s">
        <v>28388</v>
      </c>
      <c r="D540" s="148" t="s">
        <v>28381</v>
      </c>
      <c r="E540" s="148" t="s">
        <v>28382</v>
      </c>
      <c r="F540" s="253" t="s">
        <v>28383</v>
      </c>
      <c r="G540" s="253" t="s">
        <v>28384</v>
      </c>
      <c r="H540" s="262" t="s">
        <v>28389</v>
      </c>
      <c r="I540" s="264" t="s">
        <v>28386</v>
      </c>
      <c r="J540" s="148" t="s">
        <v>4990</v>
      </c>
      <c r="K540" s="148"/>
      <c r="L540" s="148"/>
      <c r="M540" s="251"/>
      <c r="N540" s="148"/>
      <c r="O540" s="148"/>
      <c r="P540" s="148"/>
    </row>
    <row r="541" spans="1:16" ht="171.6">
      <c r="A541" s="270" t="s">
        <v>28390</v>
      </c>
      <c r="B541" s="148" t="s">
        <v>28391</v>
      </c>
      <c r="C541" s="148" t="s">
        <v>28392</v>
      </c>
      <c r="D541" s="148" t="s">
        <v>28393</v>
      </c>
      <c r="E541" s="148" t="s">
        <v>28394</v>
      </c>
      <c r="F541" s="253" t="s">
        <v>28395</v>
      </c>
      <c r="G541" s="253" t="s">
        <v>28396</v>
      </c>
      <c r="H541" s="262" t="s">
        <v>28397</v>
      </c>
      <c r="I541" s="264" t="s">
        <v>28398</v>
      </c>
      <c r="J541" s="148" t="s">
        <v>2414</v>
      </c>
      <c r="K541" s="148"/>
      <c r="L541" s="148"/>
      <c r="M541" s="258"/>
      <c r="N541" s="148"/>
      <c r="O541" s="148"/>
      <c r="P541" s="148"/>
    </row>
    <row r="542" spans="1:16" ht="171.6">
      <c r="A542" s="270" t="s">
        <v>28399</v>
      </c>
      <c r="B542" s="148" t="s">
        <v>28400</v>
      </c>
      <c r="C542" s="148" t="s">
        <v>28401</v>
      </c>
      <c r="D542" s="148" t="s">
        <v>28402</v>
      </c>
      <c r="E542" s="148" t="s">
        <v>28394</v>
      </c>
      <c r="F542" s="253" t="s">
        <v>28403</v>
      </c>
      <c r="G542" s="253" t="s">
        <v>28404</v>
      </c>
      <c r="H542" s="262" t="s">
        <v>28405</v>
      </c>
      <c r="I542" s="264" t="s">
        <v>28406</v>
      </c>
      <c r="J542" s="148" t="s">
        <v>2414</v>
      </c>
      <c r="K542" s="148"/>
      <c r="L542" s="148"/>
      <c r="M542" s="258"/>
      <c r="N542" s="148"/>
      <c r="O542" s="148"/>
      <c r="P542" s="148"/>
    </row>
    <row r="543" spans="1:16" ht="92.4">
      <c r="A543" s="270" t="s">
        <v>28407</v>
      </c>
      <c r="B543" s="148" t="s">
        <v>28408</v>
      </c>
      <c r="C543" s="148" t="s">
        <v>28409</v>
      </c>
      <c r="D543" s="148" t="s">
        <v>28410</v>
      </c>
      <c r="E543" s="148" t="s">
        <v>28411</v>
      </c>
      <c r="F543" s="253" t="s">
        <v>28412</v>
      </c>
      <c r="G543" s="253" t="s">
        <v>28413</v>
      </c>
      <c r="H543" s="262" t="s">
        <v>28414</v>
      </c>
      <c r="I543" s="264" t="s">
        <v>28415</v>
      </c>
      <c r="J543" s="148" t="s">
        <v>2414</v>
      </c>
      <c r="K543" s="148"/>
      <c r="L543" s="148"/>
      <c r="M543" s="251"/>
      <c r="N543" s="148"/>
      <c r="O543" s="148"/>
      <c r="P543" s="148"/>
    </row>
    <row r="544" spans="1:16" ht="92.4">
      <c r="A544" s="270" t="s">
        <v>28416</v>
      </c>
      <c r="B544" s="148" t="s">
        <v>28408</v>
      </c>
      <c r="C544" s="148" t="s">
        <v>28417</v>
      </c>
      <c r="D544" s="148" t="s">
        <v>28418</v>
      </c>
      <c r="E544" s="148" t="s">
        <v>28411</v>
      </c>
      <c r="F544" s="253" t="s">
        <v>28412</v>
      </c>
      <c r="G544" s="253" t="s">
        <v>28413</v>
      </c>
      <c r="H544" s="262" t="s">
        <v>28414</v>
      </c>
      <c r="I544" s="264" t="s">
        <v>28415</v>
      </c>
      <c r="J544" s="148" t="s">
        <v>2414</v>
      </c>
      <c r="K544" s="148"/>
      <c r="L544" s="148"/>
      <c r="M544" s="258"/>
      <c r="N544" s="148"/>
      <c r="O544" s="148"/>
      <c r="P544" s="148"/>
    </row>
    <row r="545" spans="1:16" ht="132">
      <c r="A545" s="270" t="s">
        <v>28419</v>
      </c>
      <c r="B545" s="148" t="s">
        <v>28420</v>
      </c>
      <c r="C545" s="148" t="s">
        <v>28421</v>
      </c>
      <c r="D545" s="148" t="s">
        <v>28422</v>
      </c>
      <c r="E545" s="148" t="s">
        <v>28423</v>
      </c>
      <c r="F545" s="253" t="s">
        <v>28424</v>
      </c>
      <c r="G545" s="253" t="s">
        <v>28425</v>
      </c>
      <c r="H545" s="262" t="s">
        <v>28426</v>
      </c>
      <c r="I545" s="264" t="s">
        <v>28427</v>
      </c>
      <c r="J545" s="148" t="s">
        <v>2414</v>
      </c>
      <c r="K545" s="148"/>
      <c r="L545" s="148"/>
      <c r="M545" s="258"/>
      <c r="N545" s="148"/>
      <c r="O545" s="148"/>
      <c r="P545" s="148"/>
    </row>
    <row r="546" spans="1:16" ht="132">
      <c r="A546" s="270" t="s">
        <v>28428</v>
      </c>
      <c r="B546" s="148" t="s">
        <v>28429</v>
      </c>
      <c r="C546" s="148" t="s">
        <v>28430</v>
      </c>
      <c r="D546" s="148" t="s">
        <v>28431</v>
      </c>
      <c r="E546" s="148" t="s">
        <v>28423</v>
      </c>
      <c r="F546" s="253" t="s">
        <v>28432</v>
      </c>
      <c r="G546" s="253" t="s">
        <v>28433</v>
      </c>
      <c r="H546" s="262" t="s">
        <v>28434</v>
      </c>
      <c r="I546" s="264" t="s">
        <v>28435</v>
      </c>
      <c r="J546" s="148" t="s">
        <v>2414</v>
      </c>
      <c r="K546" s="148"/>
      <c r="L546" s="148"/>
      <c r="M546" s="251"/>
      <c r="N546" s="148"/>
      <c r="O546" s="148"/>
      <c r="P546" s="148"/>
    </row>
    <row r="547" spans="1:16" ht="198">
      <c r="A547" s="268" t="s">
        <v>28436</v>
      </c>
      <c r="B547" s="148" t="s">
        <v>28437</v>
      </c>
      <c r="C547" s="148" t="s">
        <v>28438</v>
      </c>
      <c r="D547" s="148" t="s">
        <v>28439</v>
      </c>
      <c r="E547" s="148" t="s">
        <v>28440</v>
      </c>
      <c r="F547" s="252" t="s">
        <v>28441</v>
      </c>
      <c r="G547" s="252" t="s">
        <v>28442</v>
      </c>
      <c r="H547" s="262" t="s">
        <v>28443</v>
      </c>
      <c r="I547" s="264" t="s">
        <v>28444</v>
      </c>
      <c r="J547" s="148" t="s">
        <v>5931</v>
      </c>
      <c r="K547" s="148"/>
      <c r="L547" s="148"/>
      <c r="M547" s="258"/>
      <c r="N547" s="148"/>
      <c r="O547" s="148"/>
      <c r="P547" s="148"/>
    </row>
    <row r="548" spans="1:16" ht="184.8">
      <c r="A548" s="268" t="s">
        <v>28445</v>
      </c>
      <c r="B548" s="148" t="s">
        <v>28446</v>
      </c>
      <c r="C548" s="148" t="s">
        <v>28447</v>
      </c>
      <c r="D548" s="148" t="s">
        <v>28448</v>
      </c>
      <c r="E548" s="148" t="s">
        <v>28449</v>
      </c>
      <c r="F548" s="252" t="s">
        <v>28450</v>
      </c>
      <c r="G548" s="252" t="s">
        <v>28451</v>
      </c>
      <c r="H548" s="262" t="s">
        <v>28452</v>
      </c>
      <c r="I548" s="264" t="s">
        <v>28453</v>
      </c>
      <c r="J548" s="148" t="s">
        <v>5931</v>
      </c>
      <c r="K548" s="148"/>
      <c r="L548" s="148"/>
      <c r="M548" s="251"/>
      <c r="N548" s="148"/>
      <c r="O548" s="148"/>
      <c r="P548" s="148"/>
    </row>
    <row r="549" spans="1:16" ht="198">
      <c r="A549" s="268" t="s">
        <v>28454</v>
      </c>
      <c r="B549" s="148" t="s">
        <v>28455</v>
      </c>
      <c r="C549" s="148" t="s">
        <v>28456</v>
      </c>
      <c r="D549" s="148" t="s">
        <v>28457</v>
      </c>
      <c r="E549" s="148" t="s">
        <v>28458</v>
      </c>
      <c r="F549" s="252" t="s">
        <v>28459</v>
      </c>
      <c r="G549" s="252" t="s">
        <v>28460</v>
      </c>
      <c r="H549" s="262" t="s">
        <v>28461</v>
      </c>
      <c r="I549" s="264" t="s">
        <v>28462</v>
      </c>
      <c r="J549" s="148" t="s">
        <v>5931</v>
      </c>
      <c r="K549" s="148"/>
      <c r="L549" s="148"/>
      <c r="M549" s="258"/>
      <c r="N549" s="148"/>
      <c r="O549" s="148"/>
      <c r="P549" s="148"/>
    </row>
    <row r="550" spans="1:16" ht="145.19999999999999">
      <c r="A550" s="270" t="s">
        <v>28463</v>
      </c>
      <c r="B550" s="148" t="s">
        <v>28464</v>
      </c>
      <c r="C550" s="148" t="s">
        <v>28465</v>
      </c>
      <c r="D550" s="148" t="s">
        <v>28466</v>
      </c>
      <c r="E550" s="148" t="s">
        <v>28467</v>
      </c>
      <c r="F550" s="253" t="s">
        <v>28468</v>
      </c>
      <c r="G550" s="253" t="s">
        <v>28469</v>
      </c>
      <c r="H550" s="262" t="s">
        <v>28470</v>
      </c>
      <c r="I550" s="264" t="s">
        <v>28471</v>
      </c>
      <c r="J550" s="148" t="s">
        <v>2414</v>
      </c>
      <c r="K550" s="148"/>
      <c r="L550" s="148"/>
      <c r="M550" s="251"/>
      <c r="N550" s="148"/>
      <c r="O550" s="148"/>
      <c r="P550" s="148"/>
    </row>
    <row r="551" spans="1:16" ht="198">
      <c r="A551" s="268" t="s">
        <v>28472</v>
      </c>
      <c r="B551" s="148" t="s">
        <v>28473</v>
      </c>
      <c r="C551" s="148" t="s">
        <v>28474</v>
      </c>
      <c r="D551" s="148" t="s">
        <v>28475</v>
      </c>
      <c r="E551" s="148" t="s">
        <v>28476</v>
      </c>
      <c r="F551" s="252" t="s">
        <v>28477</v>
      </c>
      <c r="G551" s="252" t="s">
        <v>28478</v>
      </c>
      <c r="H551" s="262" t="s">
        <v>28479</v>
      </c>
      <c r="I551" s="264" t="s">
        <v>28480</v>
      </c>
      <c r="J551" s="148" t="s">
        <v>5931</v>
      </c>
      <c r="K551" s="148"/>
      <c r="L551" s="148"/>
      <c r="M551" s="258"/>
      <c r="N551" s="148"/>
      <c r="O551" s="148"/>
      <c r="P551" s="148"/>
    </row>
    <row r="552" spans="1:16" ht="224.4">
      <c r="A552" s="268" t="s">
        <v>28481</v>
      </c>
      <c r="B552" s="148" t="s">
        <v>28482</v>
      </c>
      <c r="C552" s="148" t="s">
        <v>28483</v>
      </c>
      <c r="D552" s="148" t="s">
        <v>28484</v>
      </c>
      <c r="E552" s="148" t="s">
        <v>28485</v>
      </c>
      <c r="F552" s="252" t="s">
        <v>28486</v>
      </c>
      <c r="G552" s="252" t="s">
        <v>28487</v>
      </c>
      <c r="H552" s="262" t="s">
        <v>28488</v>
      </c>
      <c r="I552" s="264" t="s">
        <v>28489</v>
      </c>
      <c r="J552" s="148" t="s">
        <v>5931</v>
      </c>
      <c r="K552" s="148"/>
      <c r="L552" s="148"/>
      <c r="M552" s="251"/>
      <c r="N552" s="148"/>
      <c r="O552" s="148"/>
      <c r="P552" s="148"/>
    </row>
    <row r="553" spans="1:16" ht="158.4">
      <c r="A553" s="270" t="s">
        <v>28490</v>
      </c>
      <c r="B553" s="148" t="s">
        <v>28491</v>
      </c>
      <c r="C553" s="148" t="s">
        <v>28492</v>
      </c>
      <c r="D553" s="148" t="s">
        <v>28493</v>
      </c>
      <c r="E553" s="148" t="s">
        <v>28494</v>
      </c>
      <c r="F553" s="253" t="s">
        <v>28495</v>
      </c>
      <c r="G553" s="253" t="s">
        <v>28496</v>
      </c>
      <c r="H553" s="262" t="s">
        <v>28497</v>
      </c>
      <c r="I553" s="264" t="s">
        <v>28498</v>
      </c>
      <c r="J553" s="148" t="s">
        <v>2414</v>
      </c>
      <c r="K553" s="148"/>
      <c r="L553" s="148"/>
      <c r="M553" s="258"/>
      <c r="N553" s="148"/>
      <c r="O553" s="148"/>
      <c r="P553" s="148"/>
    </row>
    <row r="554" spans="1:16" ht="224.4">
      <c r="A554" s="268" t="s">
        <v>28499</v>
      </c>
      <c r="B554" s="148" t="s">
        <v>28500</v>
      </c>
      <c r="C554" s="148" t="s">
        <v>28501</v>
      </c>
      <c r="D554" s="148" t="s">
        <v>28502</v>
      </c>
      <c r="E554" s="148" t="s">
        <v>28503</v>
      </c>
      <c r="F554" s="252" t="s">
        <v>28504</v>
      </c>
      <c r="G554" s="252" t="s">
        <v>28505</v>
      </c>
      <c r="H554" s="262" t="s">
        <v>28506</v>
      </c>
      <c r="I554" s="264" t="s">
        <v>28507</v>
      </c>
      <c r="J554" s="148" t="s">
        <v>5931</v>
      </c>
      <c r="K554" s="148"/>
      <c r="L554" s="148"/>
      <c r="M554" s="258"/>
      <c r="N554" s="148"/>
      <c r="O554" s="148"/>
      <c r="P554" s="148"/>
    </row>
    <row r="555" spans="1:16" ht="198">
      <c r="A555" s="268" t="s">
        <v>28508</v>
      </c>
      <c r="B555" s="148" t="s">
        <v>28509</v>
      </c>
      <c r="C555" s="148" t="s">
        <v>28510</v>
      </c>
      <c r="D555" s="148" t="s">
        <v>28511</v>
      </c>
      <c r="E555" s="148" t="s">
        <v>28512</v>
      </c>
      <c r="F555" s="252" t="s">
        <v>28513</v>
      </c>
      <c r="G555" s="252" t="s">
        <v>28514</v>
      </c>
      <c r="H555" s="262" t="s">
        <v>28515</v>
      </c>
      <c r="I555" s="264" t="s">
        <v>28516</v>
      </c>
      <c r="J555" s="148" t="s">
        <v>5931</v>
      </c>
      <c r="K555" s="148"/>
      <c r="L555" s="148"/>
      <c r="M555" s="251"/>
      <c r="N555" s="148"/>
      <c r="O555" s="148"/>
      <c r="P555" s="148"/>
    </row>
    <row r="556" spans="1:16" ht="158.4">
      <c r="A556" s="270" t="s">
        <v>28517</v>
      </c>
      <c r="B556" s="148" t="s">
        <v>28491</v>
      </c>
      <c r="C556" s="148" t="s">
        <v>28518</v>
      </c>
      <c r="D556" s="148" t="s">
        <v>28519</v>
      </c>
      <c r="E556" s="148" t="s">
        <v>28494</v>
      </c>
      <c r="F556" s="253" t="s">
        <v>28520</v>
      </c>
      <c r="G556" s="253" t="s">
        <v>28496</v>
      </c>
      <c r="H556" s="262" t="s">
        <v>28497</v>
      </c>
      <c r="I556" s="264" t="s">
        <v>28498</v>
      </c>
      <c r="J556" s="148" t="s">
        <v>2414</v>
      </c>
      <c r="K556" s="148"/>
      <c r="L556" s="148"/>
      <c r="M556" s="251"/>
      <c r="N556" s="148"/>
      <c r="O556" s="148"/>
      <c r="P556" s="148"/>
    </row>
    <row r="557" spans="1:16" ht="211.2">
      <c r="A557" s="268" t="s">
        <v>28521</v>
      </c>
      <c r="B557" s="148" t="s">
        <v>28522</v>
      </c>
      <c r="C557" s="148" t="s">
        <v>28523</v>
      </c>
      <c r="D557" s="148" t="s">
        <v>28524</v>
      </c>
      <c r="E557" s="148" t="s">
        <v>28525</v>
      </c>
      <c r="F557" s="252" t="s">
        <v>28526</v>
      </c>
      <c r="G557" s="252" t="s">
        <v>28527</v>
      </c>
      <c r="H557" s="262" t="s">
        <v>28528</v>
      </c>
      <c r="I557" s="264" t="s">
        <v>28529</v>
      </c>
      <c r="J557" s="148" t="s">
        <v>5931</v>
      </c>
      <c r="K557" s="148"/>
      <c r="L557" s="148"/>
      <c r="M557" s="251"/>
      <c r="N557" s="148"/>
      <c r="O557" s="148"/>
      <c r="P557" s="148"/>
    </row>
    <row r="558" spans="1:16" ht="79.2">
      <c r="A558" s="270" t="s">
        <v>28530</v>
      </c>
      <c r="B558" s="148" t="s">
        <v>28531</v>
      </c>
      <c r="C558" s="148" t="s">
        <v>28532</v>
      </c>
      <c r="D558" s="148" t="s">
        <v>28533</v>
      </c>
      <c r="E558" s="148" t="s">
        <v>28534</v>
      </c>
      <c r="F558" s="253" t="s">
        <v>28535</v>
      </c>
      <c r="G558" s="253" t="s">
        <v>28536</v>
      </c>
      <c r="H558" s="262" t="s">
        <v>28537</v>
      </c>
      <c r="I558" s="264" t="s">
        <v>28538</v>
      </c>
      <c r="J558" s="148" t="s">
        <v>2414</v>
      </c>
      <c r="K558" s="148"/>
      <c r="L558" s="148"/>
      <c r="M558" s="251"/>
      <c r="N558" s="148"/>
      <c r="O558" s="148"/>
      <c r="P558" s="148"/>
    </row>
    <row r="559" spans="1:16" ht="198">
      <c r="A559" s="268" t="s">
        <v>28539</v>
      </c>
      <c r="B559" s="148" t="s">
        <v>28540</v>
      </c>
      <c r="C559" s="148" t="s">
        <v>28541</v>
      </c>
      <c r="D559" s="148" t="s">
        <v>28542</v>
      </c>
      <c r="E559" s="148" t="s">
        <v>28543</v>
      </c>
      <c r="F559" s="252" t="s">
        <v>28544</v>
      </c>
      <c r="G559" s="252" t="s">
        <v>28545</v>
      </c>
      <c r="H559" s="262" t="s">
        <v>28546</v>
      </c>
      <c r="I559" s="264" t="s">
        <v>28547</v>
      </c>
      <c r="J559" s="148" t="s">
        <v>5931</v>
      </c>
      <c r="K559" s="148"/>
      <c r="L559" s="148"/>
      <c r="M559" s="251"/>
      <c r="N559" s="148"/>
      <c r="O559" s="148"/>
      <c r="P559" s="148"/>
    </row>
    <row r="560" spans="1:16" ht="171.6">
      <c r="A560" s="270" t="s">
        <v>28548</v>
      </c>
      <c r="B560" s="148" t="s">
        <v>28549</v>
      </c>
      <c r="C560" s="148" t="s">
        <v>28550</v>
      </c>
      <c r="D560" s="148" t="s">
        <v>28551</v>
      </c>
      <c r="E560" s="148" t="s">
        <v>28552</v>
      </c>
      <c r="F560" s="253" t="s">
        <v>28553</v>
      </c>
      <c r="G560" s="253" t="s">
        <v>28554</v>
      </c>
      <c r="H560" s="262" t="s">
        <v>28555</v>
      </c>
      <c r="I560" s="264" t="s">
        <v>28556</v>
      </c>
      <c r="J560" s="148" t="s">
        <v>4990</v>
      </c>
      <c r="K560" s="148"/>
      <c r="L560" s="148"/>
      <c r="M560" s="251"/>
      <c r="N560" s="148"/>
      <c r="O560" s="148"/>
      <c r="P560" s="148"/>
    </row>
    <row r="561" spans="1:16" ht="198">
      <c r="A561" s="268" t="s">
        <v>28557</v>
      </c>
      <c r="B561" s="148" t="s">
        <v>28558</v>
      </c>
      <c r="C561" s="148" t="s">
        <v>28559</v>
      </c>
      <c r="D561" s="148" t="s">
        <v>28560</v>
      </c>
      <c r="E561" s="148" t="s">
        <v>28561</v>
      </c>
      <c r="F561" s="252" t="s">
        <v>28562</v>
      </c>
      <c r="G561" s="252" t="s">
        <v>28563</v>
      </c>
      <c r="H561" s="262" t="s">
        <v>28564</v>
      </c>
      <c r="I561" s="264" t="s">
        <v>28565</v>
      </c>
      <c r="J561" s="148" t="s">
        <v>2414</v>
      </c>
      <c r="K561" s="148"/>
      <c r="L561" s="148"/>
      <c r="M561" s="251"/>
      <c r="N561" s="148"/>
      <c r="O561" s="148"/>
      <c r="P561" s="148"/>
    </row>
    <row r="562" spans="1:16" ht="158.4">
      <c r="A562" s="270" t="s">
        <v>28566</v>
      </c>
      <c r="B562" s="148" t="s">
        <v>28567</v>
      </c>
      <c r="C562" s="148" t="s">
        <v>28568</v>
      </c>
      <c r="D562" s="148" t="s">
        <v>28569</v>
      </c>
      <c r="E562" s="148" t="s">
        <v>28570</v>
      </c>
      <c r="F562" s="253" t="s">
        <v>28571</v>
      </c>
      <c r="G562" s="253" t="s">
        <v>28572</v>
      </c>
      <c r="H562" s="262" t="s">
        <v>28573</v>
      </c>
      <c r="I562" s="264" t="s">
        <v>28574</v>
      </c>
      <c r="J562" s="148" t="s">
        <v>2414</v>
      </c>
      <c r="K562" s="148"/>
      <c r="L562" s="148"/>
      <c r="M562" s="251"/>
      <c r="N562" s="148"/>
      <c r="O562" s="148"/>
      <c r="P562" s="148"/>
    </row>
    <row r="563" spans="1:16" ht="211.2">
      <c r="A563" s="268" t="s">
        <v>28575</v>
      </c>
      <c r="B563" s="148" t="s">
        <v>28576</v>
      </c>
      <c r="C563" s="148" t="s">
        <v>28577</v>
      </c>
      <c r="D563" s="148" t="s">
        <v>28578</v>
      </c>
      <c r="E563" s="148" t="s">
        <v>28579</v>
      </c>
      <c r="F563" s="252" t="s">
        <v>28580</v>
      </c>
      <c r="G563" s="252" t="s">
        <v>28581</v>
      </c>
      <c r="H563" s="262" t="s">
        <v>28582</v>
      </c>
      <c r="I563" s="264" t="s">
        <v>28583</v>
      </c>
      <c r="J563" s="148" t="s">
        <v>2414</v>
      </c>
      <c r="K563" s="148"/>
      <c r="L563" s="148"/>
      <c r="M563" s="258"/>
      <c r="N563" s="148"/>
      <c r="O563" s="148"/>
      <c r="P563" s="148"/>
    </row>
    <row r="564" spans="1:16" ht="211.2">
      <c r="A564" s="268" t="s">
        <v>28584</v>
      </c>
      <c r="B564" s="148" t="s">
        <v>28585</v>
      </c>
      <c r="C564" s="148" t="s">
        <v>28577</v>
      </c>
      <c r="D564" s="148" t="s">
        <v>28586</v>
      </c>
      <c r="E564" s="148" t="s">
        <v>28579</v>
      </c>
      <c r="F564" s="252" t="s">
        <v>28580</v>
      </c>
      <c r="G564" s="252" t="s">
        <v>28587</v>
      </c>
      <c r="H564" s="262" t="s">
        <v>28588</v>
      </c>
      <c r="I564" s="264" t="s">
        <v>28589</v>
      </c>
      <c r="J564" s="148" t="s">
        <v>2414</v>
      </c>
      <c r="K564" s="148"/>
      <c r="L564" s="148"/>
      <c r="M564" s="258"/>
      <c r="N564" s="148"/>
      <c r="O564" s="148"/>
      <c r="P564" s="148"/>
    </row>
    <row r="565" spans="1:16" ht="145.19999999999999">
      <c r="A565" s="270" t="s">
        <v>28590</v>
      </c>
      <c r="B565" s="148" t="s">
        <v>28591</v>
      </c>
      <c r="C565" s="148" t="s">
        <v>28592</v>
      </c>
      <c r="D565" s="148" t="s">
        <v>28593</v>
      </c>
      <c r="E565" s="148" t="s">
        <v>28594</v>
      </c>
      <c r="F565" s="253" t="s">
        <v>28595</v>
      </c>
      <c r="G565" s="253" t="s">
        <v>28596</v>
      </c>
      <c r="H565" s="262" t="s">
        <v>28597</v>
      </c>
      <c r="I565" s="264" t="s">
        <v>28598</v>
      </c>
      <c r="J565" s="148" t="s">
        <v>5931</v>
      </c>
      <c r="K565" s="148"/>
      <c r="L565" s="148"/>
      <c r="M565" s="251"/>
      <c r="N565" s="148"/>
      <c r="O565" s="148"/>
      <c r="P565" s="148"/>
    </row>
    <row r="566" spans="1:16" ht="145.19999999999999">
      <c r="A566" s="270" t="s">
        <v>28599</v>
      </c>
      <c r="B566" s="148" t="s">
        <v>28600</v>
      </c>
      <c r="C566" s="148" t="s">
        <v>28592</v>
      </c>
      <c r="D566" s="148" t="s">
        <v>28593</v>
      </c>
      <c r="E566" s="148" t="s">
        <v>28594</v>
      </c>
      <c r="F566" s="253" t="s">
        <v>28595</v>
      </c>
      <c r="G566" s="253" t="s">
        <v>28596</v>
      </c>
      <c r="H566" s="262" t="s">
        <v>28601</v>
      </c>
      <c r="I566" s="264" t="s">
        <v>28598</v>
      </c>
      <c r="J566" s="148" t="s">
        <v>5931</v>
      </c>
      <c r="K566" s="148"/>
      <c r="L566" s="148"/>
      <c r="M566" s="251"/>
      <c r="N566" s="148"/>
      <c r="O566" s="148"/>
      <c r="P566" s="148"/>
    </row>
    <row r="567" spans="1:16" ht="79.2">
      <c r="A567" s="270" t="s">
        <v>28602</v>
      </c>
      <c r="B567" s="148" t="s">
        <v>28603</v>
      </c>
      <c r="C567" s="148" t="s">
        <v>28604</v>
      </c>
      <c r="D567" s="148" t="s">
        <v>28605</v>
      </c>
      <c r="E567" s="148" t="s">
        <v>28606</v>
      </c>
      <c r="F567" s="253" t="s">
        <v>28607</v>
      </c>
      <c r="G567" s="253" t="s">
        <v>28608</v>
      </c>
      <c r="H567" s="262" t="s">
        <v>28609</v>
      </c>
      <c r="I567" s="264" t="s">
        <v>28610</v>
      </c>
      <c r="J567" s="148" t="s">
        <v>5931</v>
      </c>
      <c r="K567" s="148"/>
      <c r="L567" s="148"/>
      <c r="M567" s="251"/>
      <c r="N567" s="148"/>
      <c r="O567" s="148"/>
      <c r="P567" s="148"/>
    </row>
    <row r="568" spans="1:16" ht="79.2">
      <c r="A568" s="270" t="s">
        <v>28611</v>
      </c>
      <c r="B568" s="148" t="s">
        <v>28612</v>
      </c>
      <c r="C568" s="148" t="s">
        <v>28613</v>
      </c>
      <c r="D568" s="148" t="s">
        <v>28614</v>
      </c>
      <c r="E568" s="148" t="s">
        <v>28606</v>
      </c>
      <c r="F568" s="253" t="s">
        <v>28615</v>
      </c>
      <c r="G568" s="253" t="s">
        <v>28616</v>
      </c>
      <c r="H568" s="262" t="s">
        <v>28617</v>
      </c>
      <c r="I568" s="264" t="s">
        <v>28618</v>
      </c>
      <c r="J568" s="148" t="s">
        <v>5931</v>
      </c>
      <c r="K568" s="148"/>
      <c r="L568" s="148"/>
      <c r="M568" s="251"/>
      <c r="N568" s="148"/>
      <c r="O568" s="148"/>
      <c r="P568" s="148"/>
    </row>
    <row r="569" spans="1:16" ht="145.19999999999999">
      <c r="A569" s="270" t="s">
        <v>28619</v>
      </c>
      <c r="B569" s="148" t="s">
        <v>28620</v>
      </c>
      <c r="C569" s="148" t="s">
        <v>28621</v>
      </c>
      <c r="D569" s="148" t="s">
        <v>28622</v>
      </c>
      <c r="E569" s="148" t="s">
        <v>28623</v>
      </c>
      <c r="F569" s="253" t="s">
        <v>28624</v>
      </c>
      <c r="G569" s="253" t="s">
        <v>28625</v>
      </c>
      <c r="H569" s="262" t="s">
        <v>28626</v>
      </c>
      <c r="I569" s="264" t="s">
        <v>28627</v>
      </c>
      <c r="J569" s="148" t="s">
        <v>5931</v>
      </c>
      <c r="K569" s="148"/>
      <c r="L569" s="148"/>
      <c r="M569" s="251"/>
      <c r="N569" s="148"/>
      <c r="O569" s="148"/>
      <c r="P569" s="148"/>
    </row>
    <row r="570" spans="1:16" ht="145.19999999999999">
      <c r="A570" s="270" t="s">
        <v>28628</v>
      </c>
      <c r="B570" s="148" t="s">
        <v>28629</v>
      </c>
      <c r="C570" s="148" t="s">
        <v>28630</v>
      </c>
      <c r="D570" s="148" t="s">
        <v>28631</v>
      </c>
      <c r="E570" s="148" t="s">
        <v>28623</v>
      </c>
      <c r="F570" s="253" t="s">
        <v>28624</v>
      </c>
      <c r="G570" s="253" t="s">
        <v>28632</v>
      </c>
      <c r="H570" s="262" t="s">
        <v>28633</v>
      </c>
      <c r="I570" s="264" t="s">
        <v>28634</v>
      </c>
      <c r="J570" s="148" t="s">
        <v>5931</v>
      </c>
      <c r="K570" s="148"/>
      <c r="L570" s="148"/>
      <c r="M570" s="251"/>
      <c r="N570" s="148"/>
      <c r="O570" s="148"/>
      <c r="P570" s="148"/>
    </row>
    <row r="571" spans="1:16" ht="118.8">
      <c r="A571" s="270" t="s">
        <v>28635</v>
      </c>
      <c r="B571" s="148" t="s">
        <v>28636</v>
      </c>
      <c r="C571" s="148" t="s">
        <v>28637</v>
      </c>
      <c r="D571" s="148" t="s">
        <v>28638</v>
      </c>
      <c r="E571" s="148" t="s">
        <v>28639</v>
      </c>
      <c r="F571" s="253" t="s">
        <v>28640</v>
      </c>
      <c r="G571" s="253" t="s">
        <v>28641</v>
      </c>
      <c r="H571" s="262" t="s">
        <v>28642</v>
      </c>
      <c r="I571" s="264" t="s">
        <v>28643</v>
      </c>
      <c r="J571" s="148" t="s">
        <v>2414</v>
      </c>
      <c r="K571" s="148"/>
      <c r="L571" s="148"/>
      <c r="M571" s="251"/>
      <c r="N571" s="148"/>
      <c r="O571" s="148"/>
      <c r="P571" s="148"/>
    </row>
    <row r="572" spans="1:16" ht="118.8">
      <c r="A572" s="270" t="s">
        <v>28644</v>
      </c>
      <c r="B572" s="148" t="s">
        <v>28645</v>
      </c>
      <c r="C572" s="148" t="s">
        <v>28646</v>
      </c>
      <c r="D572" s="148" t="s">
        <v>28647</v>
      </c>
      <c r="E572" s="148" t="s">
        <v>28639</v>
      </c>
      <c r="F572" s="253" t="s">
        <v>28648</v>
      </c>
      <c r="G572" s="253" t="s">
        <v>28649</v>
      </c>
      <c r="H572" s="262" t="s">
        <v>28650</v>
      </c>
      <c r="I572" s="264" t="s">
        <v>28651</v>
      </c>
      <c r="J572" s="148" t="s">
        <v>2414</v>
      </c>
      <c r="K572" s="148"/>
      <c r="L572" s="148"/>
      <c r="M572" s="251"/>
      <c r="N572" s="148"/>
      <c r="O572" s="148"/>
      <c r="P572" s="148"/>
    </row>
    <row r="573" spans="1:16" ht="158.4">
      <c r="A573" s="268" t="s">
        <v>28652</v>
      </c>
      <c r="B573" s="148" t="s">
        <v>28653</v>
      </c>
      <c r="C573" s="148" t="s">
        <v>28654</v>
      </c>
      <c r="D573" s="148" t="s">
        <v>28655</v>
      </c>
      <c r="E573" s="148" t="s">
        <v>28656</v>
      </c>
      <c r="F573" s="252" t="s">
        <v>28657</v>
      </c>
      <c r="G573" s="252" t="s">
        <v>28658</v>
      </c>
      <c r="H573" s="262" t="s">
        <v>28659</v>
      </c>
      <c r="I573" s="264" t="s">
        <v>28660</v>
      </c>
      <c r="J573" s="148" t="s">
        <v>2414</v>
      </c>
      <c r="K573" s="148"/>
      <c r="L573" s="148"/>
      <c r="M573" s="258"/>
      <c r="N573" s="148"/>
      <c r="O573" s="148"/>
      <c r="P573" s="148"/>
    </row>
    <row r="574" spans="1:16" ht="158.4">
      <c r="A574" s="268" t="s">
        <v>28661</v>
      </c>
      <c r="B574" s="148" t="s">
        <v>28662</v>
      </c>
      <c r="C574" s="148" t="s">
        <v>28663</v>
      </c>
      <c r="D574" s="148" t="s">
        <v>28664</v>
      </c>
      <c r="E574" s="148" t="s">
        <v>28656</v>
      </c>
      <c r="F574" s="252" t="s">
        <v>28657</v>
      </c>
      <c r="G574" s="252" t="s">
        <v>28665</v>
      </c>
      <c r="H574" s="262" t="s">
        <v>28666</v>
      </c>
      <c r="I574" s="264" t="s">
        <v>28667</v>
      </c>
      <c r="J574" s="148" t="s">
        <v>2414</v>
      </c>
      <c r="K574" s="148"/>
      <c r="L574" s="148"/>
      <c r="M574" s="258"/>
      <c r="N574" s="148"/>
      <c r="O574" s="148"/>
      <c r="P574" s="148"/>
    </row>
    <row r="575" spans="1:16" ht="145.19999999999999">
      <c r="A575" s="270" t="s">
        <v>28668</v>
      </c>
      <c r="B575" s="148" t="s">
        <v>28669</v>
      </c>
      <c r="C575" s="148" t="s">
        <v>28670</v>
      </c>
      <c r="D575" s="148" t="s">
        <v>28671</v>
      </c>
      <c r="E575" s="148" t="s">
        <v>28672</v>
      </c>
      <c r="F575" s="253" t="s">
        <v>28673</v>
      </c>
      <c r="G575" s="253" t="s">
        <v>28674</v>
      </c>
      <c r="H575" s="262" t="s">
        <v>28675</v>
      </c>
      <c r="I575" s="264" t="s">
        <v>28676</v>
      </c>
      <c r="J575" s="148" t="s">
        <v>2414</v>
      </c>
      <c r="K575" s="148"/>
      <c r="L575" s="148"/>
      <c r="M575" s="251"/>
      <c r="N575" s="148"/>
      <c r="O575" s="148"/>
      <c r="P575" s="148"/>
    </row>
    <row r="576" spans="1:16" ht="145.19999999999999">
      <c r="A576" s="270" t="s">
        <v>28677</v>
      </c>
      <c r="B576" s="148" t="s">
        <v>28678</v>
      </c>
      <c r="C576" s="148" t="s">
        <v>28679</v>
      </c>
      <c r="D576" s="148" t="s">
        <v>28680</v>
      </c>
      <c r="E576" s="148" t="s">
        <v>28672</v>
      </c>
      <c r="F576" s="253" t="s">
        <v>28673</v>
      </c>
      <c r="G576" s="253" t="s">
        <v>28681</v>
      </c>
      <c r="H576" s="262" t="s">
        <v>28682</v>
      </c>
      <c r="I576" s="264" t="s">
        <v>28683</v>
      </c>
      <c r="J576" s="148" t="s">
        <v>2414</v>
      </c>
      <c r="K576" s="148"/>
      <c r="L576" s="148"/>
      <c r="M576" s="258"/>
      <c r="N576" s="148"/>
      <c r="O576" s="148"/>
      <c r="P576" s="148"/>
    </row>
    <row r="577" spans="1:16" ht="158.4">
      <c r="A577" s="270" t="s">
        <v>28684</v>
      </c>
      <c r="B577" s="148" t="s">
        <v>28685</v>
      </c>
      <c r="C577" s="148" t="s">
        <v>28686</v>
      </c>
      <c r="D577" s="148" t="s">
        <v>28687</v>
      </c>
      <c r="E577" s="148" t="s">
        <v>28688</v>
      </c>
      <c r="F577" s="253" t="s">
        <v>28689</v>
      </c>
      <c r="G577" s="253" t="s">
        <v>28690</v>
      </c>
      <c r="H577" s="262" t="s">
        <v>28691</v>
      </c>
      <c r="I577" s="264" t="s">
        <v>28692</v>
      </c>
      <c r="J577" s="148" t="s">
        <v>4990</v>
      </c>
      <c r="K577" s="148"/>
      <c r="L577" s="148"/>
      <c r="M577" s="251"/>
      <c r="N577" s="148"/>
      <c r="O577" s="148"/>
      <c r="P577" s="148"/>
    </row>
    <row r="578" spans="1:16" ht="158.4">
      <c r="A578" s="270" t="s">
        <v>28693</v>
      </c>
      <c r="B578" s="148" t="s">
        <v>28685</v>
      </c>
      <c r="C578" s="148" t="s">
        <v>28686</v>
      </c>
      <c r="D578" s="148" t="s">
        <v>28687</v>
      </c>
      <c r="E578" s="148" t="s">
        <v>28688</v>
      </c>
      <c r="F578" s="253" t="s">
        <v>28689</v>
      </c>
      <c r="G578" s="253" t="s">
        <v>28690</v>
      </c>
      <c r="H578" s="262" t="s">
        <v>28691</v>
      </c>
      <c r="I578" s="264" t="s">
        <v>28692</v>
      </c>
      <c r="J578" s="148" t="s">
        <v>4990</v>
      </c>
      <c r="K578" s="148"/>
      <c r="L578" s="148"/>
      <c r="M578" s="258"/>
      <c r="N578" s="148"/>
      <c r="O578" s="148"/>
      <c r="P578" s="148"/>
    </row>
    <row r="579" spans="1:16" ht="171.6">
      <c r="A579" s="270" t="s">
        <v>28694</v>
      </c>
      <c r="B579" s="148" t="s">
        <v>28695</v>
      </c>
      <c r="C579" s="148" t="s">
        <v>28696</v>
      </c>
      <c r="D579" s="148" t="s">
        <v>28697</v>
      </c>
      <c r="E579" s="148" t="s">
        <v>28698</v>
      </c>
      <c r="F579" s="253" t="s">
        <v>28699</v>
      </c>
      <c r="G579" s="253" t="s">
        <v>28700</v>
      </c>
      <c r="H579" s="262" t="s">
        <v>28701</v>
      </c>
      <c r="I579" s="264" t="s">
        <v>28702</v>
      </c>
      <c r="J579" s="148" t="s">
        <v>2414</v>
      </c>
      <c r="K579" s="148"/>
      <c r="L579" s="148"/>
      <c r="M579" s="258"/>
      <c r="N579" s="148"/>
      <c r="O579" s="148"/>
      <c r="P579" s="148"/>
    </row>
    <row r="580" spans="1:16" ht="171.6">
      <c r="A580" s="270" t="s">
        <v>28703</v>
      </c>
      <c r="B580" s="148" t="s">
        <v>28695</v>
      </c>
      <c r="C580" s="148" t="s">
        <v>28696</v>
      </c>
      <c r="D580" s="148" t="s">
        <v>28697</v>
      </c>
      <c r="E580" s="148" t="s">
        <v>28698</v>
      </c>
      <c r="F580" s="253" t="s">
        <v>28699</v>
      </c>
      <c r="G580" s="253" t="s">
        <v>28700</v>
      </c>
      <c r="H580" s="262" t="s">
        <v>28704</v>
      </c>
      <c r="I580" s="264" t="s">
        <v>28702</v>
      </c>
      <c r="J580" s="148" t="s">
        <v>2414</v>
      </c>
      <c r="K580" s="148"/>
      <c r="L580" s="148"/>
      <c r="M580" s="251"/>
      <c r="N580" s="148"/>
      <c r="O580" s="148"/>
      <c r="P580" s="148"/>
    </row>
    <row r="581" spans="1:16" ht="250.8">
      <c r="A581" s="270" t="s">
        <v>28705</v>
      </c>
      <c r="B581" s="148" t="s">
        <v>28706</v>
      </c>
      <c r="C581" s="148" t="s">
        <v>28707</v>
      </c>
      <c r="D581" s="148" t="s">
        <v>28708</v>
      </c>
      <c r="E581" s="148" t="s">
        <v>28709</v>
      </c>
      <c r="F581" s="253" t="s">
        <v>28710</v>
      </c>
      <c r="G581" s="253" t="s">
        <v>28711</v>
      </c>
      <c r="H581" s="262" t="s">
        <v>28712</v>
      </c>
      <c r="I581" s="264" t="s">
        <v>28713</v>
      </c>
      <c r="J581" s="148" t="s">
        <v>2414</v>
      </c>
      <c r="K581" s="148"/>
      <c r="L581" s="148"/>
      <c r="M581" s="251"/>
      <c r="N581" s="148"/>
      <c r="O581" s="148"/>
      <c r="P581" s="148"/>
    </row>
    <row r="582" spans="1:16" ht="250.8">
      <c r="A582" s="270" t="s">
        <v>28714</v>
      </c>
      <c r="B582" s="148" t="s">
        <v>28715</v>
      </c>
      <c r="C582" s="148" t="s">
        <v>28716</v>
      </c>
      <c r="D582" s="148" t="s">
        <v>28717</v>
      </c>
      <c r="E582" s="148" t="s">
        <v>28709</v>
      </c>
      <c r="F582" s="253" t="s">
        <v>28710</v>
      </c>
      <c r="G582" s="253" t="s">
        <v>28711</v>
      </c>
      <c r="H582" s="262" t="s">
        <v>28718</v>
      </c>
      <c r="I582" s="264" t="s">
        <v>28713</v>
      </c>
      <c r="J582" s="148" t="s">
        <v>2414</v>
      </c>
      <c r="K582" s="148"/>
      <c r="L582" s="148"/>
      <c r="M582" s="258"/>
      <c r="N582" s="148"/>
      <c r="O582" s="148"/>
      <c r="P582" s="148"/>
    </row>
    <row r="583" spans="1:16" ht="198">
      <c r="A583" s="268" t="s">
        <v>28719</v>
      </c>
      <c r="B583" s="148" t="s">
        <v>28720</v>
      </c>
      <c r="C583" s="148" t="s">
        <v>28721</v>
      </c>
      <c r="D583" s="148" t="s">
        <v>28722</v>
      </c>
      <c r="E583" s="148" t="s">
        <v>28723</v>
      </c>
      <c r="F583" s="252" t="s">
        <v>28724</v>
      </c>
      <c r="G583" s="252" t="s">
        <v>28725</v>
      </c>
      <c r="H583" s="262" t="s">
        <v>28726</v>
      </c>
      <c r="I583" s="264" t="s">
        <v>28727</v>
      </c>
      <c r="J583" s="148" t="s">
        <v>2414</v>
      </c>
      <c r="K583" s="148"/>
      <c r="L583" s="148"/>
      <c r="M583" s="251"/>
      <c r="N583" s="148"/>
      <c r="O583" s="148"/>
      <c r="P583" s="148"/>
    </row>
    <row r="584" spans="1:16" ht="184.8">
      <c r="A584" s="268" t="s">
        <v>28728</v>
      </c>
      <c r="B584" s="148" t="s">
        <v>28729</v>
      </c>
      <c r="C584" s="148" t="s">
        <v>28730</v>
      </c>
      <c r="D584" s="148" t="s">
        <v>28731</v>
      </c>
      <c r="E584" s="148" t="s">
        <v>28732</v>
      </c>
      <c r="F584" s="252" t="s">
        <v>28733</v>
      </c>
      <c r="G584" s="252" t="s">
        <v>28734</v>
      </c>
      <c r="H584" s="262" t="s">
        <v>28735</v>
      </c>
      <c r="I584" s="264" t="s">
        <v>28736</v>
      </c>
      <c r="J584" s="148" t="s">
        <v>2414</v>
      </c>
      <c r="K584" s="148"/>
      <c r="L584" s="148"/>
      <c r="M584" s="251"/>
      <c r="N584" s="148"/>
      <c r="O584" s="148"/>
      <c r="P584" s="148"/>
    </row>
    <row r="585" spans="1:16" ht="158.4">
      <c r="A585" s="270" t="s">
        <v>28737</v>
      </c>
      <c r="B585" s="148" t="s">
        <v>28738</v>
      </c>
      <c r="C585" s="148" t="s">
        <v>28739</v>
      </c>
      <c r="D585" s="148" t="s">
        <v>28740</v>
      </c>
      <c r="E585" s="148" t="s">
        <v>28741</v>
      </c>
      <c r="F585" s="253" t="s">
        <v>28742</v>
      </c>
      <c r="G585" s="253" t="s">
        <v>28743</v>
      </c>
      <c r="H585" s="262" t="s">
        <v>28744</v>
      </c>
      <c r="I585" s="264" t="s">
        <v>28745</v>
      </c>
      <c r="J585" s="148" t="s">
        <v>2414</v>
      </c>
      <c r="K585" s="148"/>
      <c r="L585" s="148"/>
      <c r="M585" s="258"/>
      <c r="N585" s="148"/>
      <c r="O585" s="148"/>
      <c r="P585" s="148"/>
    </row>
    <row r="586" spans="1:16" ht="198">
      <c r="A586" s="268" t="s">
        <v>28746</v>
      </c>
      <c r="B586" s="148" t="s">
        <v>28747</v>
      </c>
      <c r="C586" s="148" t="s">
        <v>28748</v>
      </c>
      <c r="D586" s="148" t="s">
        <v>28749</v>
      </c>
      <c r="E586" s="148" t="s">
        <v>28750</v>
      </c>
      <c r="F586" s="252" t="s">
        <v>28751</v>
      </c>
      <c r="G586" s="252" t="s">
        <v>28752</v>
      </c>
      <c r="H586" s="262" t="s">
        <v>28753</v>
      </c>
      <c r="I586" s="264" t="s">
        <v>28754</v>
      </c>
      <c r="J586" s="148" t="s">
        <v>2414</v>
      </c>
      <c r="K586" s="148"/>
      <c r="L586" s="148"/>
      <c r="M586" s="258"/>
      <c r="N586" s="148"/>
      <c r="O586" s="148"/>
      <c r="P586" s="148"/>
    </row>
    <row r="587" spans="1:16" ht="118.8">
      <c r="A587" s="270" t="s">
        <v>28755</v>
      </c>
      <c r="B587" s="148" t="s">
        <v>28756</v>
      </c>
      <c r="C587" s="148" t="s">
        <v>28757</v>
      </c>
      <c r="D587" s="148" t="s">
        <v>28758</v>
      </c>
      <c r="E587" s="148" t="s">
        <v>28759</v>
      </c>
      <c r="F587" s="253" t="s">
        <v>28760</v>
      </c>
      <c r="G587" s="253" t="s">
        <v>28761</v>
      </c>
      <c r="H587" s="262" t="s">
        <v>28762</v>
      </c>
      <c r="I587" s="264" t="s">
        <v>28763</v>
      </c>
      <c r="J587" s="148" t="s">
        <v>2414</v>
      </c>
      <c r="K587" s="148"/>
      <c r="L587" s="148"/>
      <c r="M587" s="251"/>
      <c r="N587" s="148"/>
      <c r="O587" s="148"/>
      <c r="P587" s="148"/>
    </row>
    <row r="588" spans="1:16" ht="224.4">
      <c r="A588" s="268" t="s">
        <v>28764</v>
      </c>
      <c r="B588" s="148" t="s">
        <v>28765</v>
      </c>
      <c r="C588" s="148" t="s">
        <v>28766</v>
      </c>
      <c r="D588" s="148" t="s">
        <v>28767</v>
      </c>
      <c r="E588" s="148" t="s">
        <v>28768</v>
      </c>
      <c r="F588" s="252" t="s">
        <v>28769</v>
      </c>
      <c r="G588" s="252" t="s">
        <v>28770</v>
      </c>
      <c r="H588" s="262" t="s">
        <v>28771</v>
      </c>
      <c r="I588" s="264" t="s">
        <v>28772</v>
      </c>
      <c r="J588" s="148" t="s">
        <v>2414</v>
      </c>
      <c r="K588" s="148"/>
      <c r="L588" s="148"/>
      <c r="M588" s="258"/>
      <c r="N588" s="148"/>
      <c r="O588" s="148"/>
      <c r="P588" s="148"/>
    </row>
    <row r="589" spans="1:16" ht="224.4">
      <c r="A589" s="268" t="s">
        <v>28773</v>
      </c>
      <c r="B589" s="148" t="s">
        <v>28774</v>
      </c>
      <c r="C589" s="148" t="s">
        <v>28775</v>
      </c>
      <c r="D589" s="148" t="s">
        <v>28776</v>
      </c>
      <c r="E589" s="148" t="s">
        <v>28777</v>
      </c>
      <c r="F589" s="252" t="s">
        <v>28778</v>
      </c>
      <c r="G589" s="252" t="s">
        <v>28779</v>
      </c>
      <c r="H589" s="262" t="s">
        <v>28780</v>
      </c>
      <c r="I589" s="264" t="s">
        <v>28781</v>
      </c>
      <c r="J589" s="148" t="s">
        <v>2414</v>
      </c>
      <c r="K589" s="148"/>
      <c r="L589" s="148"/>
      <c r="M589" s="251"/>
      <c r="N589" s="148"/>
      <c r="O589" s="148"/>
      <c r="P589" s="148"/>
    </row>
    <row r="590" spans="1:16" ht="132">
      <c r="A590" s="270" t="s">
        <v>28782</v>
      </c>
      <c r="B590" s="148" t="s">
        <v>28783</v>
      </c>
      <c r="C590" s="148" t="s">
        <v>28784</v>
      </c>
      <c r="D590" s="148" t="s">
        <v>28785</v>
      </c>
      <c r="E590" s="148" t="s">
        <v>28786</v>
      </c>
      <c r="F590" s="253" t="s">
        <v>28787</v>
      </c>
      <c r="G590" s="253" t="s">
        <v>28788</v>
      </c>
      <c r="H590" s="262" t="s">
        <v>28789</v>
      </c>
      <c r="I590" s="264" t="s">
        <v>28790</v>
      </c>
      <c r="J590" s="148" t="s">
        <v>2414</v>
      </c>
      <c r="K590" s="148"/>
      <c r="L590" s="148"/>
      <c r="M590" s="251"/>
      <c r="N590" s="148"/>
      <c r="O590" s="148"/>
      <c r="P590" s="148"/>
    </row>
    <row r="591" spans="1:16" ht="105.6">
      <c r="A591" s="270" t="s">
        <v>28791</v>
      </c>
      <c r="B591" s="148" t="s">
        <v>28792</v>
      </c>
      <c r="C591" s="148" t="s">
        <v>28793</v>
      </c>
      <c r="D591" s="148" t="s">
        <v>28794</v>
      </c>
      <c r="E591" s="148" t="s">
        <v>28795</v>
      </c>
      <c r="F591" s="253" t="s">
        <v>28796</v>
      </c>
      <c r="G591" s="253" t="s">
        <v>28797</v>
      </c>
      <c r="H591" s="262" t="s">
        <v>28798</v>
      </c>
      <c r="I591" s="264" t="s">
        <v>28799</v>
      </c>
      <c r="J591" s="148" t="s">
        <v>2414</v>
      </c>
      <c r="K591" s="148"/>
      <c r="L591" s="148"/>
      <c r="M591" s="251"/>
      <c r="N591" s="148"/>
      <c r="O591" s="148"/>
      <c r="P591" s="148"/>
    </row>
    <row r="592" spans="1:16" ht="198">
      <c r="A592" s="268" t="s">
        <v>28800</v>
      </c>
      <c r="B592" s="148" t="s">
        <v>28801</v>
      </c>
      <c r="C592" s="148" t="s">
        <v>28802</v>
      </c>
      <c r="D592" s="148" t="s">
        <v>28803</v>
      </c>
      <c r="E592" s="148" t="s">
        <v>28804</v>
      </c>
      <c r="F592" s="252" t="s">
        <v>28805</v>
      </c>
      <c r="G592" s="252" t="s">
        <v>28806</v>
      </c>
      <c r="H592" s="262" t="s">
        <v>28807</v>
      </c>
      <c r="I592" s="264" t="s">
        <v>28808</v>
      </c>
      <c r="J592" s="148" t="s">
        <v>2414</v>
      </c>
      <c r="K592" s="148"/>
      <c r="L592" s="148"/>
      <c r="M592" s="258"/>
      <c r="N592" s="148"/>
      <c r="O592" s="148"/>
      <c r="P592" s="148"/>
    </row>
    <row r="593" spans="1:16" ht="171.6">
      <c r="A593" s="270" t="s">
        <v>28809</v>
      </c>
      <c r="B593" s="148" t="s">
        <v>28810</v>
      </c>
      <c r="C593" s="148" t="s">
        <v>28811</v>
      </c>
      <c r="D593" s="148" t="s">
        <v>28812</v>
      </c>
      <c r="E593" s="148" t="s">
        <v>28813</v>
      </c>
      <c r="F593" s="253" t="s">
        <v>28814</v>
      </c>
      <c r="G593" s="253" t="s">
        <v>28815</v>
      </c>
      <c r="H593" s="262" t="s">
        <v>28816</v>
      </c>
      <c r="I593" s="264" t="s">
        <v>28817</v>
      </c>
      <c r="J593" s="148" t="s">
        <v>2414</v>
      </c>
      <c r="K593" s="148"/>
      <c r="L593" s="148"/>
      <c r="M593" s="251"/>
      <c r="N593" s="148"/>
      <c r="O593" s="148"/>
      <c r="P593" s="148"/>
    </row>
    <row r="594" spans="1:16" ht="105.6">
      <c r="A594" s="270" t="s">
        <v>28818</v>
      </c>
      <c r="B594" s="148" t="s">
        <v>28792</v>
      </c>
      <c r="C594" s="148" t="s">
        <v>28819</v>
      </c>
      <c r="D594" s="148" t="s">
        <v>28794</v>
      </c>
      <c r="E594" s="148" t="s">
        <v>28795</v>
      </c>
      <c r="F594" s="253" t="s">
        <v>28796</v>
      </c>
      <c r="G594" s="253" t="s">
        <v>28797</v>
      </c>
      <c r="H594" s="262" t="s">
        <v>28798</v>
      </c>
      <c r="I594" s="264" t="s">
        <v>28799</v>
      </c>
      <c r="J594" s="148" t="s">
        <v>2414</v>
      </c>
      <c r="K594" s="148"/>
      <c r="L594" s="148"/>
      <c r="M594" s="251"/>
      <c r="N594" s="148"/>
      <c r="O594" s="148"/>
      <c r="P594" s="148"/>
    </row>
    <row r="595" spans="1:16" ht="198">
      <c r="A595" s="268" t="s">
        <v>28820</v>
      </c>
      <c r="B595" s="148" t="s">
        <v>28821</v>
      </c>
      <c r="C595" s="148" t="s">
        <v>28822</v>
      </c>
      <c r="D595" s="148" t="s">
        <v>28823</v>
      </c>
      <c r="E595" s="148" t="s">
        <v>28824</v>
      </c>
      <c r="F595" s="252" t="s">
        <v>28825</v>
      </c>
      <c r="G595" s="252" t="s">
        <v>28826</v>
      </c>
      <c r="H595" s="262" t="s">
        <v>28827</v>
      </c>
      <c r="I595" s="264" t="s">
        <v>28828</v>
      </c>
      <c r="J595" s="148" t="s">
        <v>2414</v>
      </c>
      <c r="K595" s="148"/>
      <c r="L595" s="148"/>
      <c r="M595" s="251"/>
      <c r="N595" s="148"/>
      <c r="O595" s="148"/>
      <c r="P595" s="148"/>
    </row>
    <row r="596" spans="1:16" ht="198">
      <c r="A596" s="268" t="s">
        <v>28829</v>
      </c>
      <c r="B596" s="148" t="s">
        <v>28830</v>
      </c>
      <c r="C596" s="148" t="s">
        <v>28831</v>
      </c>
      <c r="D596" s="148" t="s">
        <v>28832</v>
      </c>
      <c r="E596" s="148" t="s">
        <v>28833</v>
      </c>
      <c r="F596" s="252" t="s">
        <v>28834</v>
      </c>
      <c r="G596" s="252" t="s">
        <v>28835</v>
      </c>
      <c r="H596" s="262" t="s">
        <v>28836</v>
      </c>
      <c r="I596" s="264" t="s">
        <v>28837</v>
      </c>
      <c r="J596" s="148" t="s">
        <v>2414</v>
      </c>
      <c r="K596" s="148"/>
      <c r="L596" s="148"/>
      <c r="M596" s="251"/>
      <c r="N596" s="148"/>
      <c r="O596" s="148"/>
      <c r="P596" s="148"/>
    </row>
    <row r="597" spans="1:16" ht="171.6">
      <c r="A597" s="270" t="s">
        <v>28838</v>
      </c>
      <c r="B597" s="148" t="s">
        <v>28839</v>
      </c>
      <c r="C597" s="148" t="s">
        <v>28840</v>
      </c>
      <c r="D597" s="148" t="s">
        <v>28841</v>
      </c>
      <c r="E597" s="148" t="s">
        <v>28842</v>
      </c>
      <c r="F597" s="253" t="s">
        <v>28843</v>
      </c>
      <c r="G597" s="253" t="s">
        <v>28844</v>
      </c>
      <c r="H597" s="262" t="s">
        <v>28845</v>
      </c>
      <c r="I597" s="264" t="s">
        <v>28846</v>
      </c>
      <c r="J597" s="148" t="s">
        <v>2414</v>
      </c>
      <c r="K597" s="148"/>
      <c r="L597" s="148"/>
      <c r="M597" s="258"/>
      <c r="N597" s="148"/>
      <c r="O597" s="148"/>
      <c r="P597" s="148"/>
    </row>
    <row r="598" spans="1:16" ht="198">
      <c r="A598" s="268" t="s">
        <v>28847</v>
      </c>
      <c r="B598" s="148" t="s">
        <v>28848</v>
      </c>
      <c r="C598" s="148" t="s">
        <v>28849</v>
      </c>
      <c r="D598" s="148" t="s">
        <v>28850</v>
      </c>
      <c r="E598" s="148" t="s">
        <v>28851</v>
      </c>
      <c r="F598" s="252" t="s">
        <v>28852</v>
      </c>
      <c r="G598" s="252" t="s">
        <v>28853</v>
      </c>
      <c r="H598" s="262" t="s">
        <v>28854</v>
      </c>
      <c r="I598" s="264" t="s">
        <v>28855</v>
      </c>
      <c r="J598" s="148" t="s">
        <v>5931</v>
      </c>
      <c r="K598" s="148"/>
      <c r="L598" s="148"/>
      <c r="M598" s="258"/>
      <c r="N598" s="148"/>
      <c r="O598" s="148"/>
      <c r="P598" s="148"/>
    </row>
    <row r="599" spans="1:16" ht="158.4">
      <c r="A599" s="270" t="s">
        <v>28856</v>
      </c>
      <c r="B599" s="148" t="s">
        <v>28857</v>
      </c>
      <c r="C599" s="148" t="s">
        <v>28858</v>
      </c>
      <c r="D599" s="148" t="s">
        <v>28859</v>
      </c>
      <c r="E599" s="148" t="s">
        <v>28860</v>
      </c>
      <c r="F599" s="253" t="s">
        <v>28861</v>
      </c>
      <c r="G599" s="253" t="s">
        <v>28862</v>
      </c>
      <c r="H599" s="262" t="s">
        <v>28863</v>
      </c>
      <c r="I599" s="264" t="s">
        <v>28864</v>
      </c>
      <c r="J599" s="148" t="s">
        <v>2414</v>
      </c>
      <c r="K599" s="148"/>
      <c r="L599" s="148"/>
      <c r="M599" s="251"/>
      <c r="N599" s="148"/>
      <c r="O599" s="148"/>
      <c r="P599" s="148"/>
    </row>
    <row r="600" spans="1:16" ht="105.6">
      <c r="A600" s="270" t="s">
        <v>28865</v>
      </c>
      <c r="B600" s="148" t="s">
        <v>28866</v>
      </c>
      <c r="C600" s="148" t="s">
        <v>28867</v>
      </c>
      <c r="D600" s="148" t="s">
        <v>28868</v>
      </c>
      <c r="E600" s="148" t="s">
        <v>28869</v>
      </c>
      <c r="F600" s="253" t="s">
        <v>28796</v>
      </c>
      <c r="G600" s="253" t="s">
        <v>28870</v>
      </c>
      <c r="H600" s="262" t="s">
        <v>28871</v>
      </c>
      <c r="I600" s="264" t="s">
        <v>28872</v>
      </c>
      <c r="J600" s="148" t="s">
        <v>2414</v>
      </c>
      <c r="K600" s="148"/>
      <c r="L600" s="148"/>
      <c r="M600" s="251"/>
      <c r="N600" s="148"/>
      <c r="O600" s="148"/>
      <c r="P600" s="148"/>
    </row>
    <row r="601" spans="1:16" ht="224.4">
      <c r="A601" s="270" t="s">
        <v>28873</v>
      </c>
      <c r="B601" s="148" t="s">
        <v>28874</v>
      </c>
      <c r="C601" s="148" t="s">
        <v>28875</v>
      </c>
      <c r="D601" s="148" t="s">
        <v>28876</v>
      </c>
      <c r="E601" s="148" t="s">
        <v>28877</v>
      </c>
      <c r="F601" s="253" t="s">
        <v>28878</v>
      </c>
      <c r="G601" s="253" t="s">
        <v>28879</v>
      </c>
      <c r="H601" s="262" t="s">
        <v>28880</v>
      </c>
      <c r="I601" s="264" t="s">
        <v>28881</v>
      </c>
      <c r="J601" s="148" t="s">
        <v>2414</v>
      </c>
      <c r="K601" s="148"/>
      <c r="L601" s="148"/>
      <c r="M601" s="251"/>
      <c r="N601" s="148"/>
      <c r="O601" s="148"/>
      <c r="P601" s="148"/>
    </row>
    <row r="602" spans="1:16" ht="198">
      <c r="A602" s="268" t="s">
        <v>28882</v>
      </c>
      <c r="B602" s="148" t="s">
        <v>28883</v>
      </c>
      <c r="C602" s="148" t="s">
        <v>28884</v>
      </c>
      <c r="D602" s="148" t="s">
        <v>28885</v>
      </c>
      <c r="E602" s="148" t="s">
        <v>28886</v>
      </c>
      <c r="F602" s="252" t="s">
        <v>28887</v>
      </c>
      <c r="G602" s="252" t="s">
        <v>28888</v>
      </c>
      <c r="H602" s="262" t="s">
        <v>28889</v>
      </c>
      <c r="I602" s="264" t="s">
        <v>28890</v>
      </c>
      <c r="J602" s="148" t="s">
        <v>2414</v>
      </c>
      <c r="K602" s="148"/>
      <c r="L602" s="148"/>
      <c r="M602" s="251"/>
      <c r="N602" s="148"/>
      <c r="O602" s="148"/>
      <c r="P602" s="148"/>
    </row>
    <row r="603" spans="1:16" ht="158.4">
      <c r="A603" s="270" t="s">
        <v>28891</v>
      </c>
      <c r="B603" s="148" t="s">
        <v>28567</v>
      </c>
      <c r="C603" s="148" t="s">
        <v>28892</v>
      </c>
      <c r="D603" s="148" t="s">
        <v>28893</v>
      </c>
      <c r="E603" s="148" t="s">
        <v>28570</v>
      </c>
      <c r="F603" s="253" t="s">
        <v>28894</v>
      </c>
      <c r="G603" s="253" t="s">
        <v>28572</v>
      </c>
      <c r="H603" s="262" t="s">
        <v>28895</v>
      </c>
      <c r="I603" s="264" t="s">
        <v>28574</v>
      </c>
      <c r="J603" s="148" t="s">
        <v>2414</v>
      </c>
      <c r="K603" s="148"/>
      <c r="L603" s="148"/>
      <c r="M603" s="251"/>
      <c r="N603" s="148"/>
      <c r="O603" s="148"/>
      <c r="P603" s="148"/>
    </row>
    <row r="604" spans="1:16" ht="145.19999999999999">
      <c r="A604" s="270" t="s">
        <v>28896</v>
      </c>
      <c r="B604" s="148" t="s">
        <v>28897</v>
      </c>
      <c r="C604" s="148" t="s">
        <v>28898</v>
      </c>
      <c r="D604" s="148" t="s">
        <v>28899</v>
      </c>
      <c r="E604" s="148" t="s">
        <v>28900</v>
      </c>
      <c r="F604" s="253" t="s">
        <v>28901</v>
      </c>
      <c r="G604" s="253" t="s">
        <v>28902</v>
      </c>
      <c r="H604" s="262" t="s">
        <v>28903</v>
      </c>
      <c r="I604" s="264" t="s">
        <v>28904</v>
      </c>
      <c r="J604" s="148" t="s">
        <v>2414</v>
      </c>
      <c r="K604" s="148"/>
      <c r="L604" s="148"/>
      <c r="M604" s="251"/>
      <c r="N604" s="148"/>
      <c r="O604" s="148"/>
      <c r="P604" s="148"/>
    </row>
    <row r="605" spans="1:16" ht="224.4">
      <c r="A605" s="270" t="s">
        <v>28905</v>
      </c>
      <c r="B605" s="148" t="s">
        <v>28906</v>
      </c>
      <c r="C605" s="148" t="s">
        <v>28907</v>
      </c>
      <c r="D605" s="148" t="s">
        <v>28908</v>
      </c>
      <c r="E605" s="148" t="s">
        <v>28877</v>
      </c>
      <c r="F605" s="253" t="s">
        <v>28909</v>
      </c>
      <c r="G605" s="253" t="s">
        <v>28910</v>
      </c>
      <c r="H605" s="262" t="s">
        <v>28911</v>
      </c>
      <c r="I605" s="264" t="s">
        <v>28912</v>
      </c>
      <c r="J605" s="148" t="s">
        <v>2414</v>
      </c>
      <c r="K605" s="148"/>
      <c r="L605" s="148"/>
      <c r="M605" s="251"/>
      <c r="N605" s="148"/>
      <c r="O605" s="148"/>
      <c r="P605" s="148"/>
    </row>
    <row r="606" spans="1:16" ht="79.2">
      <c r="A606" s="270" t="s">
        <v>28913</v>
      </c>
      <c r="B606" s="148" t="s">
        <v>28914</v>
      </c>
      <c r="C606" s="148" t="s">
        <v>28915</v>
      </c>
      <c r="D606" s="148" t="s">
        <v>28916</v>
      </c>
      <c r="E606" s="148" t="s">
        <v>28534</v>
      </c>
      <c r="F606" s="253" t="s">
        <v>28917</v>
      </c>
      <c r="G606" s="253" t="s">
        <v>28918</v>
      </c>
      <c r="H606" s="262" t="s">
        <v>28919</v>
      </c>
      <c r="I606" s="264" t="s">
        <v>28920</v>
      </c>
      <c r="J606" s="148" t="s">
        <v>2414</v>
      </c>
      <c r="K606" s="148"/>
      <c r="L606" s="148"/>
      <c r="M606" s="251"/>
      <c r="N606" s="148"/>
      <c r="O606" s="148"/>
      <c r="P606" s="148"/>
    </row>
    <row r="607" spans="1:16" ht="211.2">
      <c r="A607" s="268" t="s">
        <v>28921</v>
      </c>
      <c r="B607" s="148" t="s">
        <v>28922</v>
      </c>
      <c r="C607" s="148" t="s">
        <v>28923</v>
      </c>
      <c r="D607" s="148" t="s">
        <v>28924</v>
      </c>
      <c r="E607" s="148" t="s">
        <v>28925</v>
      </c>
      <c r="F607" s="252" t="s">
        <v>28926</v>
      </c>
      <c r="G607" s="252" t="s">
        <v>28927</v>
      </c>
      <c r="H607" s="262" t="s">
        <v>28928</v>
      </c>
      <c r="I607" s="264" t="s">
        <v>28929</v>
      </c>
      <c r="J607" s="148" t="s">
        <v>2414</v>
      </c>
      <c r="K607" s="148"/>
      <c r="L607" s="148"/>
      <c r="M607" s="258"/>
      <c r="N607" s="148"/>
      <c r="O607" s="148"/>
      <c r="P607" s="148"/>
    </row>
    <row r="608" spans="1:16" ht="211.2">
      <c r="A608" s="268" t="s">
        <v>28930</v>
      </c>
      <c r="B608" s="148" t="s">
        <v>28922</v>
      </c>
      <c r="C608" s="148" t="s">
        <v>28931</v>
      </c>
      <c r="D608" s="148" t="s">
        <v>28932</v>
      </c>
      <c r="E608" s="148" t="s">
        <v>28925</v>
      </c>
      <c r="F608" s="252" t="s">
        <v>28933</v>
      </c>
      <c r="G608" s="252" t="s">
        <v>28927</v>
      </c>
      <c r="H608" s="262" t="s">
        <v>28934</v>
      </c>
      <c r="I608" s="264" t="s">
        <v>28935</v>
      </c>
      <c r="J608" s="148" t="s">
        <v>2414</v>
      </c>
      <c r="K608" s="148"/>
      <c r="L608" s="148"/>
      <c r="M608" s="258"/>
      <c r="N608" s="148"/>
      <c r="O608" s="148"/>
      <c r="P608" s="148"/>
    </row>
    <row r="609" spans="1:16" ht="66">
      <c r="A609" s="270" t="s">
        <v>28936</v>
      </c>
      <c r="B609" s="148" t="s">
        <v>28937</v>
      </c>
      <c r="C609" s="148" t="s">
        <v>28938</v>
      </c>
      <c r="D609" s="148" t="s">
        <v>28939</v>
      </c>
      <c r="E609" s="148" t="s">
        <v>28940</v>
      </c>
      <c r="F609" s="253" t="s">
        <v>28941</v>
      </c>
      <c r="G609" s="253" t="s">
        <v>28942</v>
      </c>
      <c r="H609" s="262" t="s">
        <v>28943</v>
      </c>
      <c r="I609" s="264" t="s">
        <v>28944</v>
      </c>
      <c r="J609" s="148" t="s">
        <v>5931</v>
      </c>
      <c r="K609" s="148"/>
      <c r="L609" s="148"/>
      <c r="M609" s="251"/>
      <c r="N609" s="148"/>
      <c r="O609" s="148"/>
      <c r="P609" s="148"/>
    </row>
    <row r="610" spans="1:16" ht="66">
      <c r="A610" s="270" t="s">
        <v>28945</v>
      </c>
      <c r="B610" s="148" t="s">
        <v>28937</v>
      </c>
      <c r="C610" s="148" t="s">
        <v>28938</v>
      </c>
      <c r="D610" s="148" t="s">
        <v>28939</v>
      </c>
      <c r="E610" s="148" t="s">
        <v>28940</v>
      </c>
      <c r="F610" s="253" t="s">
        <v>28941</v>
      </c>
      <c r="G610" s="253" t="s">
        <v>28942</v>
      </c>
      <c r="H610" s="262" t="s">
        <v>28943</v>
      </c>
      <c r="I610" s="264" t="s">
        <v>28944</v>
      </c>
      <c r="J610" s="148" t="s">
        <v>5931</v>
      </c>
      <c r="K610" s="148"/>
      <c r="L610" s="148"/>
      <c r="M610" s="251"/>
      <c r="N610" s="148"/>
      <c r="O610" s="148"/>
      <c r="P610" s="148"/>
    </row>
    <row r="611" spans="1:16" ht="118.8">
      <c r="A611" s="270" t="s">
        <v>28946</v>
      </c>
      <c r="B611" s="148" t="s">
        <v>28947</v>
      </c>
      <c r="C611" s="148" t="s">
        <v>28948</v>
      </c>
      <c r="D611" s="148" t="s">
        <v>28949</v>
      </c>
      <c r="E611" s="148" t="s">
        <v>28950</v>
      </c>
      <c r="F611" s="253" t="s">
        <v>28951</v>
      </c>
      <c r="G611" s="253" t="s">
        <v>28952</v>
      </c>
      <c r="H611" s="262" t="s">
        <v>28953</v>
      </c>
      <c r="I611" s="264" t="s">
        <v>28954</v>
      </c>
      <c r="J611" s="148" t="s">
        <v>5931</v>
      </c>
      <c r="K611" s="148"/>
      <c r="L611" s="148"/>
      <c r="M611" s="251"/>
      <c r="N611" s="148"/>
      <c r="O611" s="148"/>
      <c r="P611" s="148"/>
    </row>
    <row r="612" spans="1:16" ht="118.8">
      <c r="A612" s="270" t="s">
        <v>28955</v>
      </c>
      <c r="B612" s="148" t="s">
        <v>28947</v>
      </c>
      <c r="C612" s="148" t="s">
        <v>28948</v>
      </c>
      <c r="D612" s="148" t="s">
        <v>28949</v>
      </c>
      <c r="E612" s="148" t="s">
        <v>28950</v>
      </c>
      <c r="F612" s="253" t="s">
        <v>28951</v>
      </c>
      <c r="G612" s="253" t="s">
        <v>28952</v>
      </c>
      <c r="H612" s="262" t="s">
        <v>28953</v>
      </c>
      <c r="I612" s="264" t="s">
        <v>28956</v>
      </c>
      <c r="J612" s="148" t="s">
        <v>5931</v>
      </c>
      <c r="K612" s="148"/>
      <c r="L612" s="148"/>
      <c r="M612" s="251"/>
      <c r="N612" s="148"/>
      <c r="O612" s="148"/>
      <c r="P612" s="148"/>
    </row>
    <row r="613" spans="1:16" ht="158.4">
      <c r="A613" s="270" t="s">
        <v>28957</v>
      </c>
      <c r="B613" s="148" t="s">
        <v>28958</v>
      </c>
      <c r="C613" s="148" t="s">
        <v>28959</v>
      </c>
      <c r="D613" s="148" t="s">
        <v>28960</v>
      </c>
      <c r="E613" s="148" t="s">
        <v>28961</v>
      </c>
      <c r="F613" s="253" t="s">
        <v>28962</v>
      </c>
      <c r="G613" s="253" t="s">
        <v>28963</v>
      </c>
      <c r="H613" s="262" t="s">
        <v>28964</v>
      </c>
      <c r="I613" s="264" t="s">
        <v>28965</v>
      </c>
      <c r="J613" s="148" t="s">
        <v>2414</v>
      </c>
      <c r="K613" s="148"/>
      <c r="L613" s="148"/>
      <c r="M613" s="251"/>
      <c r="N613" s="148"/>
      <c r="O613" s="148"/>
      <c r="P613" s="148"/>
    </row>
    <row r="614" spans="1:16" ht="158.4">
      <c r="A614" s="270" t="s">
        <v>28966</v>
      </c>
      <c r="B614" s="148" t="s">
        <v>28958</v>
      </c>
      <c r="C614" s="148" t="s">
        <v>28967</v>
      </c>
      <c r="D614" s="148" t="s">
        <v>28968</v>
      </c>
      <c r="E614" s="148" t="s">
        <v>28969</v>
      </c>
      <c r="F614" s="253" t="s">
        <v>28970</v>
      </c>
      <c r="G614" s="253" t="s">
        <v>28963</v>
      </c>
      <c r="H614" s="262" t="s">
        <v>28971</v>
      </c>
      <c r="I614" s="264" t="s">
        <v>28972</v>
      </c>
      <c r="J614" s="148" t="s">
        <v>2414</v>
      </c>
      <c r="K614" s="148"/>
      <c r="L614" s="148"/>
      <c r="M614" s="251"/>
      <c r="N614" s="148"/>
      <c r="O614" s="148"/>
      <c r="P614" s="148"/>
    </row>
    <row r="615" spans="1:16" ht="105.6">
      <c r="A615" s="270" t="s">
        <v>28973</v>
      </c>
      <c r="B615" s="148" t="s">
        <v>28974</v>
      </c>
      <c r="C615" s="148" t="s">
        <v>28975</v>
      </c>
      <c r="D615" s="148" t="s">
        <v>28976</v>
      </c>
      <c r="E615" s="148" t="s">
        <v>28977</v>
      </c>
      <c r="F615" s="253" t="s">
        <v>28978</v>
      </c>
      <c r="G615" s="253" t="s">
        <v>28979</v>
      </c>
      <c r="H615" s="262" t="s">
        <v>28980</v>
      </c>
      <c r="I615" s="264" t="s">
        <v>28981</v>
      </c>
      <c r="J615" s="148" t="s">
        <v>5931</v>
      </c>
      <c r="K615" s="148"/>
      <c r="L615" s="148"/>
      <c r="M615" s="251"/>
      <c r="N615" s="148"/>
      <c r="O615" s="148"/>
      <c r="P615" s="148"/>
    </row>
    <row r="616" spans="1:16" ht="105.6">
      <c r="A616" s="270" t="s">
        <v>28982</v>
      </c>
      <c r="B616" s="148" t="s">
        <v>28974</v>
      </c>
      <c r="C616" s="148" t="s">
        <v>28975</v>
      </c>
      <c r="D616" s="148" t="s">
        <v>28976</v>
      </c>
      <c r="E616" s="148" t="s">
        <v>28977</v>
      </c>
      <c r="F616" s="253" t="s">
        <v>28978</v>
      </c>
      <c r="G616" s="253" t="s">
        <v>28979</v>
      </c>
      <c r="H616" s="262" t="s">
        <v>28980</v>
      </c>
      <c r="I616" s="264" t="s">
        <v>28983</v>
      </c>
      <c r="J616" s="148" t="s">
        <v>5931</v>
      </c>
      <c r="K616" s="148"/>
      <c r="L616" s="148"/>
      <c r="M616" s="251"/>
      <c r="N616" s="148"/>
      <c r="O616" s="148"/>
      <c r="P616" s="148"/>
    </row>
    <row r="617" spans="1:16" ht="145.19999999999999">
      <c r="A617" s="268" t="s">
        <v>28984</v>
      </c>
      <c r="B617" s="148" t="s">
        <v>28985</v>
      </c>
      <c r="C617" s="148" t="s">
        <v>28986</v>
      </c>
      <c r="D617" s="148" t="s">
        <v>28987</v>
      </c>
      <c r="E617" s="148" t="s">
        <v>28988</v>
      </c>
      <c r="F617" s="252" t="s">
        <v>28989</v>
      </c>
      <c r="G617" s="252" t="s">
        <v>28990</v>
      </c>
      <c r="H617" s="262" t="s">
        <v>28928</v>
      </c>
      <c r="I617" s="264" t="s">
        <v>28991</v>
      </c>
      <c r="J617" s="148" t="s">
        <v>5931</v>
      </c>
      <c r="K617" s="148"/>
      <c r="L617" s="148"/>
      <c r="M617" s="258"/>
      <c r="N617" s="148"/>
      <c r="O617" s="148"/>
      <c r="P617" s="148"/>
    </row>
    <row r="618" spans="1:16" ht="145.19999999999999">
      <c r="A618" s="268" t="s">
        <v>28992</v>
      </c>
      <c r="B618" s="148" t="s">
        <v>28985</v>
      </c>
      <c r="C618" s="148" t="s">
        <v>28993</v>
      </c>
      <c r="D618" s="148" t="s">
        <v>28987</v>
      </c>
      <c r="E618" s="148" t="s">
        <v>28988</v>
      </c>
      <c r="F618" s="252" t="s">
        <v>28994</v>
      </c>
      <c r="G618" s="252" t="s">
        <v>28990</v>
      </c>
      <c r="H618" s="262" t="s">
        <v>28934</v>
      </c>
      <c r="I618" s="264" t="s">
        <v>28991</v>
      </c>
      <c r="J618" s="148" t="s">
        <v>5931</v>
      </c>
      <c r="K618" s="148"/>
      <c r="L618" s="148"/>
      <c r="M618" s="258"/>
      <c r="N618" s="148"/>
      <c r="O618" s="148"/>
      <c r="P618" s="148"/>
    </row>
    <row r="619" spans="1:16" ht="132">
      <c r="A619" s="270" t="s">
        <v>28995</v>
      </c>
      <c r="B619" s="148" t="s">
        <v>28996</v>
      </c>
      <c r="C619" s="148" t="s">
        <v>28997</v>
      </c>
      <c r="D619" s="148" t="s">
        <v>28998</v>
      </c>
      <c r="E619" s="148" t="s">
        <v>28999</v>
      </c>
      <c r="F619" s="253" t="s">
        <v>29000</v>
      </c>
      <c r="G619" s="253" t="s">
        <v>29001</v>
      </c>
      <c r="H619" s="262" t="s">
        <v>28943</v>
      </c>
      <c r="I619" s="264" t="s">
        <v>29002</v>
      </c>
      <c r="J619" s="148" t="s">
        <v>5931</v>
      </c>
      <c r="K619" s="148"/>
      <c r="L619" s="148"/>
      <c r="M619" s="251"/>
      <c r="N619" s="148"/>
      <c r="O619" s="148"/>
      <c r="P619" s="148"/>
    </row>
    <row r="620" spans="1:16" ht="132">
      <c r="A620" s="270" t="s">
        <v>29003</v>
      </c>
      <c r="B620" s="148" t="s">
        <v>28996</v>
      </c>
      <c r="C620" s="148" t="s">
        <v>29004</v>
      </c>
      <c r="D620" s="148" t="s">
        <v>28998</v>
      </c>
      <c r="E620" s="148" t="s">
        <v>28999</v>
      </c>
      <c r="F620" s="253" t="s">
        <v>29005</v>
      </c>
      <c r="G620" s="253" t="s">
        <v>29001</v>
      </c>
      <c r="H620" s="262" t="s">
        <v>28943</v>
      </c>
      <c r="I620" s="264" t="s">
        <v>29002</v>
      </c>
      <c r="J620" s="148" t="s">
        <v>5931</v>
      </c>
      <c r="K620" s="148"/>
      <c r="L620" s="148"/>
      <c r="M620" s="251"/>
      <c r="N620" s="148"/>
      <c r="O620" s="148"/>
      <c r="P620" s="148"/>
    </row>
    <row r="621" spans="1:16" ht="105.6">
      <c r="A621" s="270" t="s">
        <v>29006</v>
      </c>
      <c r="B621" s="148" t="s">
        <v>29007</v>
      </c>
      <c r="C621" s="148" t="s">
        <v>29008</v>
      </c>
      <c r="D621" s="148" t="s">
        <v>29009</v>
      </c>
      <c r="E621" s="148" t="s">
        <v>29010</v>
      </c>
      <c r="F621" s="253" t="s">
        <v>29011</v>
      </c>
      <c r="G621" s="253" t="s">
        <v>29012</v>
      </c>
      <c r="H621" s="262" t="s">
        <v>28953</v>
      </c>
      <c r="I621" s="264" t="s">
        <v>29013</v>
      </c>
      <c r="J621" s="148" t="s">
        <v>2414</v>
      </c>
      <c r="K621" s="148"/>
      <c r="L621" s="148"/>
      <c r="M621" s="251"/>
      <c r="N621" s="148"/>
      <c r="O621" s="148"/>
      <c r="P621" s="148"/>
    </row>
    <row r="622" spans="1:16" ht="105.6">
      <c r="A622" s="270" t="s">
        <v>29014</v>
      </c>
      <c r="B622" s="148" t="s">
        <v>29007</v>
      </c>
      <c r="C622" s="148" t="s">
        <v>29008</v>
      </c>
      <c r="D622" s="148" t="s">
        <v>29009</v>
      </c>
      <c r="E622" s="148" t="s">
        <v>29010</v>
      </c>
      <c r="F622" s="253" t="s">
        <v>29011</v>
      </c>
      <c r="G622" s="253" t="s">
        <v>29012</v>
      </c>
      <c r="H622" s="262" t="s">
        <v>28953</v>
      </c>
      <c r="I622" s="264" t="s">
        <v>29013</v>
      </c>
      <c r="J622" s="148" t="s">
        <v>2414</v>
      </c>
      <c r="K622" s="148"/>
      <c r="L622" s="148"/>
      <c r="M622" s="251"/>
      <c r="N622" s="148"/>
      <c r="O622" s="148"/>
      <c r="P622" s="148"/>
    </row>
    <row r="623" spans="1:16" ht="118.8">
      <c r="A623" s="270" t="s">
        <v>29015</v>
      </c>
      <c r="B623" s="148" t="s">
        <v>29016</v>
      </c>
      <c r="C623" s="148" t="s">
        <v>29017</v>
      </c>
      <c r="D623" s="148" t="s">
        <v>29018</v>
      </c>
      <c r="E623" s="148" t="s">
        <v>29019</v>
      </c>
      <c r="F623" s="253" t="s">
        <v>29020</v>
      </c>
      <c r="G623" s="253" t="s">
        <v>29021</v>
      </c>
      <c r="H623" s="262" t="s">
        <v>28964</v>
      </c>
      <c r="I623" s="264" t="s">
        <v>29022</v>
      </c>
      <c r="J623" s="148" t="s">
        <v>2414</v>
      </c>
      <c r="K623" s="148"/>
      <c r="L623" s="148"/>
      <c r="M623" s="251"/>
      <c r="N623" s="148"/>
      <c r="O623" s="148"/>
      <c r="P623" s="148"/>
    </row>
    <row r="624" spans="1:16" ht="105.6">
      <c r="A624" s="270" t="s">
        <v>29023</v>
      </c>
      <c r="B624" s="148" t="s">
        <v>29024</v>
      </c>
      <c r="C624" s="148" t="s">
        <v>29025</v>
      </c>
      <c r="D624" s="148" t="s">
        <v>29026</v>
      </c>
      <c r="E624" s="148" t="s">
        <v>29027</v>
      </c>
      <c r="F624" s="253" t="s">
        <v>29028</v>
      </c>
      <c r="G624" s="253" t="s">
        <v>29029</v>
      </c>
      <c r="H624" s="262" t="s">
        <v>28971</v>
      </c>
      <c r="I624" s="264" t="s">
        <v>29030</v>
      </c>
      <c r="J624" s="148" t="s">
        <v>2414</v>
      </c>
      <c r="K624" s="148"/>
      <c r="L624" s="148"/>
      <c r="M624" s="251"/>
      <c r="N624" s="148"/>
      <c r="O624" s="148"/>
      <c r="P624" s="148"/>
    </row>
    <row r="625" spans="1:16" ht="145.19999999999999">
      <c r="A625" s="270" t="s">
        <v>29031</v>
      </c>
      <c r="B625" s="148" t="s">
        <v>29032</v>
      </c>
      <c r="C625" s="148" t="s">
        <v>29033</v>
      </c>
      <c r="D625" s="148" t="s">
        <v>29034</v>
      </c>
      <c r="E625" s="148" t="s">
        <v>29035</v>
      </c>
      <c r="F625" s="253" t="s">
        <v>29036</v>
      </c>
      <c r="G625" s="253" t="s">
        <v>29037</v>
      </c>
      <c r="H625" s="262" t="s">
        <v>28980</v>
      </c>
      <c r="I625" s="264" t="s">
        <v>29038</v>
      </c>
      <c r="J625" s="148" t="s">
        <v>5931</v>
      </c>
      <c r="K625" s="148"/>
      <c r="L625" s="148"/>
      <c r="M625" s="251"/>
      <c r="N625" s="148"/>
      <c r="O625" s="148"/>
      <c r="P625" s="148"/>
    </row>
    <row r="626" spans="1:16" ht="145.19999999999999">
      <c r="A626" s="270" t="s">
        <v>29039</v>
      </c>
      <c r="B626" s="148" t="s">
        <v>29032</v>
      </c>
      <c r="C626" s="148" t="s">
        <v>29033</v>
      </c>
      <c r="D626" s="148" t="s">
        <v>29040</v>
      </c>
      <c r="E626" s="148" t="s">
        <v>29035</v>
      </c>
      <c r="F626" s="253" t="s">
        <v>29036</v>
      </c>
      <c r="G626" s="253" t="s">
        <v>29037</v>
      </c>
      <c r="H626" s="262" t="s">
        <v>28980</v>
      </c>
      <c r="I626" s="264" t="s">
        <v>29041</v>
      </c>
      <c r="J626" s="148" t="s">
        <v>5931</v>
      </c>
      <c r="K626" s="148"/>
      <c r="L626" s="148"/>
      <c r="M626" s="251"/>
      <c r="N626" s="148"/>
      <c r="O626" s="148"/>
      <c r="P626" s="148"/>
    </row>
    <row r="627" spans="1:16" ht="105.6">
      <c r="A627" s="268" t="s">
        <v>29042</v>
      </c>
      <c r="B627" s="148" t="s">
        <v>29043</v>
      </c>
      <c r="C627" s="148" t="s">
        <v>29044</v>
      </c>
      <c r="D627" s="148" t="s">
        <v>29045</v>
      </c>
      <c r="E627" s="148" t="s">
        <v>29046</v>
      </c>
      <c r="F627" s="252" t="s">
        <v>29047</v>
      </c>
      <c r="G627" s="252" t="s">
        <v>29048</v>
      </c>
      <c r="H627" s="262" t="s">
        <v>29049</v>
      </c>
      <c r="I627" s="264" t="s">
        <v>29050</v>
      </c>
      <c r="J627" s="148" t="s">
        <v>2414</v>
      </c>
      <c r="K627" s="148"/>
      <c r="L627" s="148"/>
      <c r="M627" s="258"/>
      <c r="N627" s="148"/>
      <c r="O627" s="148"/>
      <c r="P627" s="148"/>
    </row>
    <row r="628" spans="1:16" ht="105.6">
      <c r="A628" s="268" t="s">
        <v>29051</v>
      </c>
      <c r="B628" s="148" t="s">
        <v>29052</v>
      </c>
      <c r="C628" s="148" t="s">
        <v>29044</v>
      </c>
      <c r="D628" s="148" t="s">
        <v>29053</v>
      </c>
      <c r="E628" s="148" t="s">
        <v>29046</v>
      </c>
      <c r="F628" s="252" t="s">
        <v>29047</v>
      </c>
      <c r="G628" s="252" t="s">
        <v>29054</v>
      </c>
      <c r="H628" s="262" t="s">
        <v>29049</v>
      </c>
      <c r="I628" s="264" t="s">
        <v>29055</v>
      </c>
      <c r="J628" s="148" t="s">
        <v>2414</v>
      </c>
      <c r="K628" s="148"/>
      <c r="L628" s="148"/>
      <c r="M628" s="258"/>
      <c r="N628" s="148"/>
      <c r="O628" s="148"/>
      <c r="P628" s="148"/>
    </row>
    <row r="629" spans="1:16" ht="92.4">
      <c r="A629" s="270" t="s">
        <v>29056</v>
      </c>
      <c r="B629" s="148" t="s">
        <v>29057</v>
      </c>
      <c r="C629" s="148" t="s">
        <v>29058</v>
      </c>
      <c r="D629" s="148" t="s">
        <v>29059</v>
      </c>
      <c r="E629" s="148" t="s">
        <v>29060</v>
      </c>
      <c r="F629" s="253" t="s">
        <v>29061</v>
      </c>
      <c r="G629" s="253" t="s">
        <v>29062</v>
      </c>
      <c r="H629" s="262" t="s">
        <v>29063</v>
      </c>
      <c r="I629" s="264" t="s">
        <v>29064</v>
      </c>
      <c r="J629" s="148" t="s">
        <v>5931</v>
      </c>
      <c r="K629" s="148"/>
      <c r="L629" s="148"/>
      <c r="M629" s="251"/>
      <c r="N629" s="148"/>
      <c r="O629" s="148"/>
      <c r="P629" s="148"/>
    </row>
    <row r="630" spans="1:16" ht="92.4">
      <c r="A630" s="270" t="s">
        <v>29065</v>
      </c>
      <c r="B630" s="148" t="s">
        <v>29057</v>
      </c>
      <c r="C630" s="148" t="s">
        <v>29058</v>
      </c>
      <c r="D630" s="148" t="s">
        <v>29059</v>
      </c>
      <c r="E630" s="148" t="s">
        <v>29060</v>
      </c>
      <c r="F630" s="253" t="s">
        <v>29061</v>
      </c>
      <c r="G630" s="253" t="s">
        <v>29062</v>
      </c>
      <c r="H630" s="262" t="s">
        <v>29066</v>
      </c>
      <c r="I630" s="264" t="s">
        <v>29064</v>
      </c>
      <c r="J630" s="148" t="s">
        <v>5931</v>
      </c>
      <c r="K630" s="148"/>
      <c r="L630" s="148"/>
      <c r="M630" s="251"/>
      <c r="N630" s="148"/>
      <c r="O630" s="148"/>
      <c r="P630" s="148"/>
    </row>
    <row r="631" spans="1:16" ht="105.6">
      <c r="A631" s="270" t="s">
        <v>29067</v>
      </c>
      <c r="B631" s="148" t="s">
        <v>29068</v>
      </c>
      <c r="C631" s="148" t="s">
        <v>29069</v>
      </c>
      <c r="D631" s="148" t="s">
        <v>29070</v>
      </c>
      <c r="E631" s="148" t="s">
        <v>29071</v>
      </c>
      <c r="F631" s="253" t="s">
        <v>29072</v>
      </c>
      <c r="G631" s="253" t="s">
        <v>29073</v>
      </c>
      <c r="H631" s="262" t="s">
        <v>29074</v>
      </c>
      <c r="I631" s="264" t="s">
        <v>29075</v>
      </c>
      <c r="J631" s="148" t="s">
        <v>2414</v>
      </c>
      <c r="K631" s="148"/>
      <c r="L631" s="148"/>
      <c r="M631" s="251"/>
      <c r="N631" s="148"/>
      <c r="O631" s="148"/>
      <c r="P631" s="148"/>
    </row>
    <row r="632" spans="1:16" ht="105.6">
      <c r="A632" s="270" t="s">
        <v>29076</v>
      </c>
      <c r="B632" s="148" t="s">
        <v>29068</v>
      </c>
      <c r="C632" s="148" t="s">
        <v>29077</v>
      </c>
      <c r="D632" s="148" t="s">
        <v>29070</v>
      </c>
      <c r="E632" s="148" t="s">
        <v>29071</v>
      </c>
      <c r="F632" s="253" t="s">
        <v>29072</v>
      </c>
      <c r="G632" s="253" t="s">
        <v>29073</v>
      </c>
      <c r="H632" s="262" t="s">
        <v>29074</v>
      </c>
      <c r="I632" s="264" t="s">
        <v>29075</v>
      </c>
      <c r="J632" s="148" t="s">
        <v>2414</v>
      </c>
      <c r="K632" s="148"/>
      <c r="L632" s="148"/>
      <c r="M632" s="251"/>
      <c r="N632" s="148"/>
      <c r="O632" s="148"/>
      <c r="P632" s="148"/>
    </row>
    <row r="633" spans="1:16" ht="145.19999999999999">
      <c r="A633" s="270" t="s">
        <v>29078</v>
      </c>
      <c r="B633" s="148" t="s">
        <v>29079</v>
      </c>
      <c r="C633" s="148" t="s">
        <v>29080</v>
      </c>
      <c r="D633" s="148" t="s">
        <v>29081</v>
      </c>
      <c r="E633" s="148" t="s">
        <v>29082</v>
      </c>
      <c r="F633" s="253" t="s">
        <v>29083</v>
      </c>
      <c r="G633" s="253" t="s">
        <v>29084</v>
      </c>
      <c r="H633" s="262" t="s">
        <v>29085</v>
      </c>
      <c r="I633" s="264" t="s">
        <v>29086</v>
      </c>
      <c r="J633" s="148" t="s">
        <v>5931</v>
      </c>
      <c r="K633" s="148"/>
      <c r="L633" s="148"/>
      <c r="M633" s="251"/>
      <c r="N633" s="148"/>
      <c r="O633" s="148"/>
      <c r="P633" s="148"/>
    </row>
    <row r="634" spans="1:16" ht="145.19999999999999">
      <c r="A634" s="270" t="s">
        <v>29087</v>
      </c>
      <c r="B634" s="148" t="s">
        <v>29088</v>
      </c>
      <c r="C634" s="148" t="s">
        <v>29080</v>
      </c>
      <c r="D634" s="148" t="s">
        <v>29089</v>
      </c>
      <c r="E634" s="148" t="s">
        <v>29082</v>
      </c>
      <c r="F634" s="253" t="s">
        <v>29083</v>
      </c>
      <c r="G634" s="253" t="s">
        <v>29084</v>
      </c>
      <c r="H634" s="262" t="s">
        <v>29090</v>
      </c>
      <c r="I634" s="264" t="s">
        <v>29086</v>
      </c>
      <c r="J634" s="148" t="s">
        <v>5931</v>
      </c>
      <c r="K634" s="148"/>
      <c r="L634" s="148"/>
      <c r="M634" s="251"/>
      <c r="N634" s="148"/>
      <c r="O634" s="148"/>
      <c r="P634" s="148"/>
    </row>
    <row r="635" spans="1:16" ht="105.6">
      <c r="A635" s="270" t="s">
        <v>29091</v>
      </c>
      <c r="B635" s="148" t="s">
        <v>29092</v>
      </c>
      <c r="C635" s="148" t="s">
        <v>29093</v>
      </c>
      <c r="D635" s="148" t="s">
        <v>29094</v>
      </c>
      <c r="E635" s="148" t="s">
        <v>29095</v>
      </c>
      <c r="F635" s="253" t="s">
        <v>29096</v>
      </c>
      <c r="G635" s="253" t="s">
        <v>29097</v>
      </c>
      <c r="H635" s="262" t="s">
        <v>29098</v>
      </c>
      <c r="I635" s="264" t="s">
        <v>29099</v>
      </c>
      <c r="J635" s="148" t="s">
        <v>5931</v>
      </c>
      <c r="K635" s="148"/>
      <c r="L635" s="148"/>
      <c r="M635" s="251"/>
      <c r="N635" s="148"/>
      <c r="O635" s="148"/>
      <c r="P635" s="148"/>
    </row>
    <row r="636" spans="1:16" ht="105.6">
      <c r="A636" s="270" t="s">
        <v>29100</v>
      </c>
      <c r="B636" s="148" t="s">
        <v>29092</v>
      </c>
      <c r="C636" s="148" t="s">
        <v>29093</v>
      </c>
      <c r="D636" s="148" t="s">
        <v>29094</v>
      </c>
      <c r="E636" s="148" t="s">
        <v>29095</v>
      </c>
      <c r="F636" s="253" t="s">
        <v>29096</v>
      </c>
      <c r="G636" s="253" t="s">
        <v>29097</v>
      </c>
      <c r="H636" s="262" t="s">
        <v>29101</v>
      </c>
      <c r="I636" s="264" t="s">
        <v>29099</v>
      </c>
      <c r="J636" s="148" t="s">
        <v>5931</v>
      </c>
      <c r="K636" s="148"/>
      <c r="L636" s="148"/>
      <c r="M636" s="251"/>
      <c r="N636" s="148"/>
      <c r="O636" s="148"/>
      <c r="P636" s="148"/>
    </row>
    <row r="637" spans="1:16" ht="145.19999999999999">
      <c r="A637" s="268" t="s">
        <v>29102</v>
      </c>
      <c r="B637" s="148" t="s">
        <v>29103</v>
      </c>
      <c r="C637" s="148" t="s">
        <v>29104</v>
      </c>
      <c r="D637" s="148" t="s">
        <v>29105</v>
      </c>
      <c r="E637" s="148" t="s">
        <v>29106</v>
      </c>
      <c r="F637" s="252" t="s">
        <v>29107</v>
      </c>
      <c r="G637" s="252" t="s">
        <v>29108</v>
      </c>
      <c r="H637" s="262" t="s">
        <v>29109</v>
      </c>
      <c r="I637" s="264" t="s">
        <v>29110</v>
      </c>
      <c r="J637" s="148" t="s">
        <v>2414</v>
      </c>
      <c r="K637" s="148"/>
      <c r="L637" s="148"/>
      <c r="M637" s="258"/>
      <c r="N637" s="148"/>
      <c r="O637" s="148"/>
      <c r="P637" s="148"/>
    </row>
    <row r="638" spans="1:16" ht="145.19999999999999">
      <c r="A638" s="268" t="s">
        <v>29111</v>
      </c>
      <c r="B638" s="148" t="s">
        <v>29112</v>
      </c>
      <c r="C638" s="148" t="s">
        <v>29113</v>
      </c>
      <c r="D638" s="148" t="s">
        <v>29114</v>
      </c>
      <c r="E638" s="148" t="s">
        <v>29115</v>
      </c>
      <c r="F638" s="252" t="s">
        <v>29116</v>
      </c>
      <c r="G638" s="252" t="s">
        <v>29108</v>
      </c>
      <c r="H638" s="262" t="s">
        <v>29117</v>
      </c>
      <c r="I638" s="264" t="s">
        <v>29110</v>
      </c>
      <c r="J638" s="148" t="s">
        <v>2414</v>
      </c>
      <c r="K638" s="148"/>
      <c r="L638" s="148"/>
      <c r="M638" s="258"/>
      <c r="N638" s="148"/>
      <c r="O638" s="148"/>
      <c r="P638" s="148"/>
    </row>
    <row r="639" spans="1:16" ht="132">
      <c r="A639" s="270" t="s">
        <v>29118</v>
      </c>
      <c r="B639" s="148" t="s">
        <v>29119</v>
      </c>
      <c r="C639" s="148" t="s">
        <v>29120</v>
      </c>
      <c r="D639" s="148" t="s">
        <v>29121</v>
      </c>
      <c r="E639" s="148" t="s">
        <v>29122</v>
      </c>
      <c r="F639" s="253" t="s">
        <v>29123</v>
      </c>
      <c r="G639" s="253" t="s">
        <v>29124</v>
      </c>
      <c r="H639" s="262" t="s">
        <v>29125</v>
      </c>
      <c r="I639" s="264" t="s">
        <v>29126</v>
      </c>
      <c r="J639" s="148" t="s">
        <v>5931</v>
      </c>
      <c r="K639" s="148"/>
      <c r="L639" s="148"/>
      <c r="M639" s="251"/>
      <c r="N639" s="148"/>
      <c r="O639" s="148"/>
      <c r="P639" s="148"/>
    </row>
    <row r="640" spans="1:16" ht="132">
      <c r="A640" s="270" t="s">
        <v>29127</v>
      </c>
      <c r="B640" s="148" t="s">
        <v>29119</v>
      </c>
      <c r="C640" s="148" t="s">
        <v>29120</v>
      </c>
      <c r="D640" s="148" t="s">
        <v>29121</v>
      </c>
      <c r="E640" s="148" t="s">
        <v>29122</v>
      </c>
      <c r="F640" s="253" t="s">
        <v>29123</v>
      </c>
      <c r="G640" s="253" t="s">
        <v>29124</v>
      </c>
      <c r="H640" s="262" t="s">
        <v>29125</v>
      </c>
      <c r="I640" s="264" t="s">
        <v>29126</v>
      </c>
      <c r="J640" s="148" t="s">
        <v>5931</v>
      </c>
      <c r="K640" s="148"/>
      <c r="L640" s="148"/>
      <c r="M640" s="251"/>
      <c r="N640" s="148"/>
      <c r="O640" s="148"/>
      <c r="P640" s="148"/>
    </row>
    <row r="641" spans="1:16" ht="118.8">
      <c r="A641" s="270" t="s">
        <v>29128</v>
      </c>
      <c r="B641" s="148" t="s">
        <v>29129</v>
      </c>
      <c r="C641" s="148" t="s">
        <v>29130</v>
      </c>
      <c r="D641" s="148" t="s">
        <v>29131</v>
      </c>
      <c r="E641" s="148" t="s">
        <v>29132</v>
      </c>
      <c r="F641" s="253" t="s">
        <v>29133</v>
      </c>
      <c r="G641" s="253" t="s">
        <v>29134</v>
      </c>
      <c r="H641" s="262" t="s">
        <v>29135</v>
      </c>
      <c r="I641" s="264" t="s">
        <v>29137</v>
      </c>
      <c r="J641" s="148" t="s">
        <v>29136</v>
      </c>
      <c r="K641" s="148"/>
      <c r="L641" s="148"/>
      <c r="M641" s="251"/>
      <c r="N641" s="148"/>
      <c r="O641" s="148"/>
      <c r="P641" s="148"/>
    </row>
    <row r="642" spans="1:16" ht="118.8">
      <c r="A642" s="270" t="s">
        <v>29138</v>
      </c>
      <c r="B642" s="148" t="s">
        <v>29129</v>
      </c>
      <c r="C642" s="148" t="s">
        <v>29130</v>
      </c>
      <c r="D642" s="148" t="s">
        <v>29131</v>
      </c>
      <c r="E642" s="148" t="s">
        <v>29132</v>
      </c>
      <c r="F642" s="253" t="s">
        <v>29133</v>
      </c>
      <c r="G642" s="253" t="s">
        <v>29134</v>
      </c>
      <c r="H642" s="262" t="s">
        <v>29139</v>
      </c>
      <c r="I642" s="264" t="s">
        <v>29137</v>
      </c>
      <c r="J642" s="148" t="s">
        <v>29136</v>
      </c>
      <c r="K642" s="148"/>
      <c r="L642" s="148"/>
      <c r="M642" s="251"/>
      <c r="N642" s="148"/>
      <c r="O642" s="148"/>
      <c r="P642" s="148"/>
    </row>
    <row r="643" spans="1:16" ht="118.8">
      <c r="A643" s="270" t="s">
        <v>29140</v>
      </c>
      <c r="B643" s="148" t="s">
        <v>29141</v>
      </c>
      <c r="C643" s="148" t="s">
        <v>29142</v>
      </c>
      <c r="D643" s="148" t="s">
        <v>29143</v>
      </c>
      <c r="E643" s="148" t="s">
        <v>29144</v>
      </c>
      <c r="F643" s="253" t="s">
        <v>29145</v>
      </c>
      <c r="G643" s="253" t="s">
        <v>29146</v>
      </c>
      <c r="H643" s="262" t="s">
        <v>29147</v>
      </c>
      <c r="I643" s="264" t="s">
        <v>29148</v>
      </c>
      <c r="J643" s="148" t="s">
        <v>2414</v>
      </c>
      <c r="K643" s="148"/>
      <c r="L643" s="148"/>
      <c r="M643" s="251"/>
      <c r="N643" s="148"/>
      <c r="O643" s="148"/>
      <c r="P643" s="148"/>
    </row>
    <row r="644" spans="1:16" ht="118.8">
      <c r="A644" s="270" t="s">
        <v>29149</v>
      </c>
      <c r="B644" s="148" t="s">
        <v>29150</v>
      </c>
      <c r="C644" s="148" t="s">
        <v>29151</v>
      </c>
      <c r="D644" s="148" t="s">
        <v>29152</v>
      </c>
      <c r="E644" s="148" t="s">
        <v>29144</v>
      </c>
      <c r="F644" s="253" t="s">
        <v>29145</v>
      </c>
      <c r="G644" s="253" t="s">
        <v>29146</v>
      </c>
      <c r="H644" s="262" t="s">
        <v>29153</v>
      </c>
      <c r="I644" s="264" t="s">
        <v>29154</v>
      </c>
      <c r="J644" s="148" t="s">
        <v>2414</v>
      </c>
      <c r="K644" s="148"/>
      <c r="L644" s="148"/>
      <c r="M644" s="251"/>
      <c r="N644" s="148"/>
      <c r="O644" s="148"/>
      <c r="P644" s="148"/>
    </row>
    <row r="645" spans="1:16" ht="118.8">
      <c r="A645" s="270" t="s">
        <v>29155</v>
      </c>
      <c r="B645" s="148" t="s">
        <v>29156</v>
      </c>
      <c r="C645" s="148" t="s">
        <v>29157</v>
      </c>
      <c r="D645" s="148" t="s">
        <v>29158</v>
      </c>
      <c r="E645" s="148" t="s">
        <v>29159</v>
      </c>
      <c r="F645" s="253" t="s">
        <v>29160</v>
      </c>
      <c r="G645" s="253" t="s">
        <v>29161</v>
      </c>
      <c r="H645" s="262" t="s">
        <v>29162</v>
      </c>
      <c r="I645" s="264" t="s">
        <v>29163</v>
      </c>
      <c r="J645" s="148" t="s">
        <v>5931</v>
      </c>
      <c r="K645" s="148"/>
      <c r="L645" s="148"/>
      <c r="M645" s="251"/>
      <c r="N645" s="148"/>
      <c r="O645" s="148"/>
      <c r="P645" s="148"/>
    </row>
    <row r="646" spans="1:16" ht="118.8">
      <c r="A646" s="270" t="s">
        <v>29164</v>
      </c>
      <c r="B646" s="148" t="s">
        <v>29165</v>
      </c>
      <c r="C646" s="148" t="s">
        <v>29166</v>
      </c>
      <c r="D646" s="148" t="s">
        <v>29167</v>
      </c>
      <c r="E646" s="148" t="s">
        <v>29159</v>
      </c>
      <c r="F646" s="253" t="s">
        <v>29160</v>
      </c>
      <c r="G646" s="253" t="s">
        <v>29168</v>
      </c>
      <c r="H646" s="262" t="s">
        <v>29169</v>
      </c>
      <c r="I646" s="264" t="s">
        <v>29170</v>
      </c>
      <c r="J646" s="148" t="s">
        <v>5931</v>
      </c>
      <c r="K646" s="148"/>
      <c r="L646" s="148"/>
      <c r="M646" s="251"/>
      <c r="N646" s="148"/>
      <c r="O646" s="148"/>
      <c r="P646" s="148"/>
    </row>
    <row r="647" spans="1:16" ht="237.6">
      <c r="A647" s="268" t="s">
        <v>29171</v>
      </c>
      <c r="B647" s="148" t="s">
        <v>29172</v>
      </c>
      <c r="C647" s="148" t="s">
        <v>29173</v>
      </c>
      <c r="D647" s="148" t="s">
        <v>29174</v>
      </c>
      <c r="E647" s="148" t="s">
        <v>29175</v>
      </c>
      <c r="F647" s="252" t="s">
        <v>29176</v>
      </c>
      <c r="G647" s="252" t="s">
        <v>29177</v>
      </c>
      <c r="H647" s="262" t="s">
        <v>29178</v>
      </c>
      <c r="I647" s="264" t="s">
        <v>29179</v>
      </c>
      <c r="J647" s="148" t="s">
        <v>5931</v>
      </c>
      <c r="K647" s="148"/>
      <c r="L647" s="148"/>
      <c r="M647" s="258"/>
      <c r="N647" s="148"/>
      <c r="O647" s="148"/>
      <c r="P647" s="148"/>
    </row>
    <row r="648" spans="1:16" ht="237.6">
      <c r="A648" s="268" t="s">
        <v>29180</v>
      </c>
      <c r="B648" s="148" t="s">
        <v>29172</v>
      </c>
      <c r="C648" s="148" t="s">
        <v>29173</v>
      </c>
      <c r="D648" s="148" t="s">
        <v>29181</v>
      </c>
      <c r="E648" s="148" t="s">
        <v>29175</v>
      </c>
      <c r="F648" s="252" t="s">
        <v>29176</v>
      </c>
      <c r="G648" s="252" t="s">
        <v>29182</v>
      </c>
      <c r="H648" s="262" t="s">
        <v>29183</v>
      </c>
      <c r="I648" s="264" t="s">
        <v>29179</v>
      </c>
      <c r="J648" s="148" t="s">
        <v>5931</v>
      </c>
      <c r="K648" s="148"/>
      <c r="L648" s="148"/>
      <c r="M648" s="258"/>
      <c r="N648" s="148"/>
      <c r="O648" s="148"/>
      <c r="P648" s="148"/>
    </row>
    <row r="649" spans="1:16" ht="132">
      <c r="A649" s="270" t="s">
        <v>29184</v>
      </c>
      <c r="B649" s="148" t="s">
        <v>29185</v>
      </c>
      <c r="C649" s="148" t="s">
        <v>29186</v>
      </c>
      <c r="D649" s="148" t="s">
        <v>29187</v>
      </c>
      <c r="E649" s="148" t="s">
        <v>29188</v>
      </c>
      <c r="F649" s="253" t="s">
        <v>29189</v>
      </c>
      <c r="G649" s="253" t="s">
        <v>29190</v>
      </c>
      <c r="H649" s="262" t="s">
        <v>29191</v>
      </c>
      <c r="I649" s="264" t="s">
        <v>29192</v>
      </c>
      <c r="J649" s="148" t="s">
        <v>2414</v>
      </c>
      <c r="K649" s="148"/>
      <c r="L649" s="148"/>
      <c r="M649" s="251"/>
      <c r="N649" s="148"/>
      <c r="O649" s="148"/>
      <c r="P649" s="148"/>
    </row>
    <row r="650" spans="1:16" ht="132">
      <c r="A650" s="270" t="s">
        <v>29193</v>
      </c>
      <c r="B650" s="148" t="s">
        <v>29185</v>
      </c>
      <c r="C650" s="148" t="s">
        <v>29186</v>
      </c>
      <c r="D650" s="148" t="s">
        <v>29187</v>
      </c>
      <c r="E650" s="148" t="s">
        <v>29188</v>
      </c>
      <c r="F650" s="253" t="s">
        <v>29189</v>
      </c>
      <c r="G650" s="253" t="s">
        <v>29190</v>
      </c>
      <c r="H650" s="262" t="s">
        <v>29194</v>
      </c>
      <c r="I650" s="264" t="s">
        <v>29192</v>
      </c>
      <c r="J650" s="148" t="s">
        <v>2414</v>
      </c>
      <c r="K650" s="148"/>
      <c r="L650" s="148"/>
      <c r="M650" s="251"/>
      <c r="N650" s="148"/>
      <c r="O650" s="148"/>
      <c r="P650" s="148"/>
    </row>
    <row r="651" spans="1:16" ht="224.4">
      <c r="A651" s="270" t="s">
        <v>29195</v>
      </c>
      <c r="B651" s="148" t="s">
        <v>29196</v>
      </c>
      <c r="C651" s="148" t="s">
        <v>29197</v>
      </c>
      <c r="D651" s="148" t="s">
        <v>29198</v>
      </c>
      <c r="E651" s="148" t="s">
        <v>29199</v>
      </c>
      <c r="F651" s="253" t="s">
        <v>29200</v>
      </c>
      <c r="G651" s="253" t="s">
        <v>29201</v>
      </c>
      <c r="H651" s="262" t="s">
        <v>29202</v>
      </c>
      <c r="I651" s="264" t="s">
        <v>29203</v>
      </c>
      <c r="J651" s="148" t="s">
        <v>2414</v>
      </c>
      <c r="K651" s="148"/>
      <c r="L651" s="148"/>
      <c r="M651" s="251"/>
      <c r="N651" s="148"/>
      <c r="O651" s="148"/>
      <c r="P651" s="148"/>
    </row>
    <row r="652" spans="1:16" ht="211.2">
      <c r="A652" s="270" t="s">
        <v>29204</v>
      </c>
      <c r="B652" s="148" t="s">
        <v>29205</v>
      </c>
      <c r="C652" s="148" t="s">
        <v>29206</v>
      </c>
      <c r="D652" s="148" t="s">
        <v>29207</v>
      </c>
      <c r="E652" s="148" t="s">
        <v>29208</v>
      </c>
      <c r="F652" s="253" t="s">
        <v>29209</v>
      </c>
      <c r="G652" s="253" t="s">
        <v>29201</v>
      </c>
      <c r="H652" s="262" t="s">
        <v>29210</v>
      </c>
      <c r="I652" s="264" t="s">
        <v>29211</v>
      </c>
      <c r="J652" s="148" t="s">
        <v>2414</v>
      </c>
      <c r="K652" s="148"/>
      <c r="L652" s="148"/>
      <c r="M652" s="251"/>
      <c r="N652" s="148"/>
      <c r="O652" s="148"/>
      <c r="P652" s="148"/>
    </row>
    <row r="653" spans="1:16" ht="132">
      <c r="A653" s="270" t="s">
        <v>29212</v>
      </c>
      <c r="B653" s="148" t="s">
        <v>29213</v>
      </c>
      <c r="C653" s="148" t="s">
        <v>29214</v>
      </c>
      <c r="D653" s="148" t="s">
        <v>29215</v>
      </c>
      <c r="E653" s="148" t="s">
        <v>29216</v>
      </c>
      <c r="F653" s="253" t="s">
        <v>29217</v>
      </c>
      <c r="G653" s="253" t="s">
        <v>29218</v>
      </c>
      <c r="H653" s="262" t="s">
        <v>29219</v>
      </c>
      <c r="I653" s="264" t="s">
        <v>29220</v>
      </c>
      <c r="J653" s="148" t="s">
        <v>4990</v>
      </c>
      <c r="K653" s="148"/>
      <c r="L653" s="148"/>
      <c r="M653" s="251"/>
      <c r="N653" s="148"/>
      <c r="O653" s="148"/>
      <c r="P653" s="148"/>
    </row>
    <row r="654" spans="1:16" ht="132">
      <c r="A654" s="270" t="s">
        <v>29221</v>
      </c>
      <c r="B654" s="148" t="s">
        <v>29222</v>
      </c>
      <c r="C654" s="148" t="s">
        <v>29223</v>
      </c>
      <c r="D654" s="148" t="s">
        <v>29224</v>
      </c>
      <c r="E654" s="148" t="s">
        <v>29216</v>
      </c>
      <c r="F654" s="253" t="s">
        <v>29225</v>
      </c>
      <c r="G654" s="253" t="s">
        <v>29226</v>
      </c>
      <c r="H654" s="262" t="s">
        <v>29227</v>
      </c>
      <c r="I654" s="264" t="s">
        <v>29228</v>
      </c>
      <c r="J654" s="148" t="s">
        <v>4990</v>
      </c>
      <c r="K654" s="148"/>
      <c r="L654" s="148"/>
      <c r="M654" s="251"/>
      <c r="N654" s="148"/>
      <c r="O654" s="148"/>
      <c r="P654" s="148"/>
    </row>
    <row r="655" spans="1:16" ht="158.4">
      <c r="A655" s="270" t="s">
        <v>29229</v>
      </c>
      <c r="B655" s="148" t="s">
        <v>29230</v>
      </c>
      <c r="C655" s="148" t="s">
        <v>29231</v>
      </c>
      <c r="D655" s="148" t="s">
        <v>29232</v>
      </c>
      <c r="E655" s="148" t="s">
        <v>29233</v>
      </c>
      <c r="F655" s="253" t="s">
        <v>29234</v>
      </c>
      <c r="G655" s="253" t="s">
        <v>29235</v>
      </c>
      <c r="H655" s="262" t="s">
        <v>29236</v>
      </c>
      <c r="I655" s="264" t="s">
        <v>29237</v>
      </c>
      <c r="J655" s="148" t="s">
        <v>2414</v>
      </c>
      <c r="K655" s="148"/>
      <c r="L655" s="148"/>
      <c r="M655" s="251"/>
      <c r="N655" s="148"/>
      <c r="O655" s="148"/>
      <c r="P655" s="148"/>
    </row>
    <row r="656" spans="1:16" ht="158.4">
      <c r="A656" s="270" t="s">
        <v>29238</v>
      </c>
      <c r="B656" s="148" t="s">
        <v>29239</v>
      </c>
      <c r="C656" s="148" t="s">
        <v>29240</v>
      </c>
      <c r="D656" s="148" t="s">
        <v>29241</v>
      </c>
      <c r="E656" s="148" t="s">
        <v>29233</v>
      </c>
      <c r="F656" s="253" t="s">
        <v>29242</v>
      </c>
      <c r="G656" s="253" t="s">
        <v>29243</v>
      </c>
      <c r="H656" s="262" t="s">
        <v>29244</v>
      </c>
      <c r="I656" s="264" t="s">
        <v>29245</v>
      </c>
      <c r="J656" s="148" t="s">
        <v>2414</v>
      </c>
      <c r="K656" s="148"/>
      <c r="L656" s="148"/>
      <c r="M656" s="251"/>
      <c r="N656" s="148"/>
      <c r="O656" s="148"/>
      <c r="P656" s="148"/>
    </row>
    <row r="657" spans="1:16" ht="290.39999999999998">
      <c r="A657" s="268" t="s">
        <v>29246</v>
      </c>
      <c r="B657" s="148" t="s">
        <v>29247</v>
      </c>
      <c r="C657" s="148" t="s">
        <v>29248</v>
      </c>
      <c r="D657" s="148" t="s">
        <v>29249</v>
      </c>
      <c r="E657" s="148" t="s">
        <v>29250</v>
      </c>
      <c r="F657" s="252" t="s">
        <v>29251</v>
      </c>
      <c r="G657" s="252" t="s">
        <v>29252</v>
      </c>
      <c r="H657" s="262" t="s">
        <v>29253</v>
      </c>
      <c r="I657" s="264" t="s">
        <v>29254</v>
      </c>
      <c r="J657" s="148" t="s">
        <v>2414</v>
      </c>
      <c r="K657" s="148"/>
      <c r="L657" s="148"/>
      <c r="M657" s="258"/>
      <c r="N657" s="148"/>
      <c r="O657" s="148"/>
      <c r="P657" s="148"/>
    </row>
    <row r="658" spans="1:16" ht="290.39999999999998">
      <c r="A658" s="268" t="s">
        <v>29255</v>
      </c>
      <c r="B658" s="148" t="s">
        <v>29256</v>
      </c>
      <c r="C658" s="148" t="s">
        <v>29248</v>
      </c>
      <c r="D658" s="148" t="s">
        <v>29257</v>
      </c>
      <c r="E658" s="148" t="s">
        <v>29250</v>
      </c>
      <c r="F658" s="252" t="s">
        <v>29251</v>
      </c>
      <c r="G658" s="252" t="s">
        <v>29258</v>
      </c>
      <c r="H658" s="262" t="s">
        <v>29259</v>
      </c>
      <c r="I658" s="264" t="s">
        <v>29260</v>
      </c>
      <c r="J658" s="148" t="s">
        <v>2414</v>
      </c>
      <c r="K658" s="148"/>
      <c r="L658" s="148"/>
      <c r="M658" s="258"/>
      <c r="N658" s="148"/>
      <c r="O658" s="148"/>
      <c r="P658" s="148"/>
    </row>
    <row r="659" spans="1:16" ht="132">
      <c r="A659" s="270" t="s">
        <v>29261</v>
      </c>
      <c r="B659" s="148" t="s">
        <v>29262</v>
      </c>
      <c r="C659" s="148" t="s">
        <v>29263</v>
      </c>
      <c r="D659" s="148" t="s">
        <v>29264</v>
      </c>
      <c r="E659" s="148" t="s">
        <v>29265</v>
      </c>
      <c r="F659" s="253" t="s">
        <v>29266</v>
      </c>
      <c r="G659" s="253" t="s">
        <v>29267</v>
      </c>
      <c r="H659" s="262" t="s">
        <v>29268</v>
      </c>
      <c r="I659" s="264" t="s">
        <v>29269</v>
      </c>
      <c r="J659" s="148" t="s">
        <v>2414</v>
      </c>
      <c r="K659" s="148"/>
      <c r="L659" s="148"/>
      <c r="M659" s="251"/>
      <c r="N659" s="148"/>
      <c r="O659" s="148"/>
      <c r="P659" s="148"/>
    </row>
    <row r="660" spans="1:16" ht="132">
      <c r="A660" s="270" t="s">
        <v>29270</v>
      </c>
      <c r="B660" s="148" t="s">
        <v>29271</v>
      </c>
      <c r="C660" s="148" t="s">
        <v>29272</v>
      </c>
      <c r="D660" s="148" t="s">
        <v>29273</v>
      </c>
      <c r="E660" s="148" t="s">
        <v>29265</v>
      </c>
      <c r="F660" s="253" t="s">
        <v>29266</v>
      </c>
      <c r="G660" s="253" t="s">
        <v>29267</v>
      </c>
      <c r="H660" s="262" t="s">
        <v>29274</v>
      </c>
      <c r="I660" s="264" t="s">
        <v>29275</v>
      </c>
      <c r="J660" s="148" t="s">
        <v>2414</v>
      </c>
      <c r="K660" s="148"/>
      <c r="L660" s="148"/>
      <c r="M660" s="251"/>
      <c r="N660" s="148"/>
      <c r="O660" s="148"/>
      <c r="P660" s="148"/>
    </row>
    <row r="661" spans="1:16" ht="171.6">
      <c r="A661" s="270" t="s">
        <v>29276</v>
      </c>
      <c r="B661" s="148" t="s">
        <v>29277</v>
      </c>
      <c r="C661" s="148" t="s">
        <v>29278</v>
      </c>
      <c r="D661" s="148" t="s">
        <v>29279</v>
      </c>
      <c r="E661" s="148" t="s">
        <v>29280</v>
      </c>
      <c r="F661" s="253" t="s">
        <v>29281</v>
      </c>
      <c r="G661" s="253" t="s">
        <v>29282</v>
      </c>
      <c r="H661" s="262" t="s">
        <v>29283</v>
      </c>
      <c r="I661" s="264" t="s">
        <v>29284</v>
      </c>
      <c r="J661" s="148" t="s">
        <v>2414</v>
      </c>
      <c r="K661" s="148"/>
      <c r="L661" s="148"/>
      <c r="M661" s="251"/>
      <c r="N661" s="148"/>
      <c r="O661" s="148"/>
      <c r="P661" s="148"/>
    </row>
    <row r="662" spans="1:16" ht="171.6">
      <c r="A662" s="270" t="s">
        <v>29285</v>
      </c>
      <c r="B662" s="148" t="s">
        <v>29286</v>
      </c>
      <c r="C662" s="148" t="s">
        <v>29278</v>
      </c>
      <c r="D662" s="148" t="s">
        <v>29287</v>
      </c>
      <c r="E662" s="148" t="s">
        <v>29288</v>
      </c>
      <c r="F662" s="253" t="s">
        <v>29281</v>
      </c>
      <c r="G662" s="253" t="s">
        <v>29289</v>
      </c>
      <c r="H662" s="262" t="s">
        <v>29290</v>
      </c>
      <c r="I662" s="264" t="s">
        <v>29291</v>
      </c>
      <c r="J662" s="148" t="s">
        <v>2414</v>
      </c>
      <c r="K662" s="148"/>
      <c r="L662" s="148"/>
      <c r="M662" s="251"/>
      <c r="N662" s="148"/>
      <c r="O662" s="148"/>
      <c r="P662" s="148"/>
    </row>
    <row r="663" spans="1:16" ht="224.4">
      <c r="A663" s="270" t="s">
        <v>29292</v>
      </c>
      <c r="B663" s="148" t="s">
        <v>29293</v>
      </c>
      <c r="C663" s="148" t="s">
        <v>29294</v>
      </c>
      <c r="D663" s="148" t="s">
        <v>29295</v>
      </c>
      <c r="E663" s="148" t="s">
        <v>29296</v>
      </c>
      <c r="F663" s="253" t="s">
        <v>29297</v>
      </c>
      <c r="G663" s="253" t="s">
        <v>29298</v>
      </c>
      <c r="H663" s="262" t="s">
        <v>29299</v>
      </c>
      <c r="I663" s="264" t="s">
        <v>29300</v>
      </c>
      <c r="J663" s="148" t="s">
        <v>2414</v>
      </c>
      <c r="K663" s="148"/>
      <c r="L663" s="148"/>
      <c r="M663" s="251"/>
      <c r="N663" s="148"/>
      <c r="O663" s="148"/>
      <c r="P663" s="148"/>
    </row>
    <row r="664" spans="1:16" ht="211.2">
      <c r="A664" s="270" t="s">
        <v>29301</v>
      </c>
      <c r="B664" s="148" t="s">
        <v>29302</v>
      </c>
      <c r="C664" s="148" t="s">
        <v>29303</v>
      </c>
      <c r="D664" s="148" t="s">
        <v>29304</v>
      </c>
      <c r="E664" s="148" t="s">
        <v>29305</v>
      </c>
      <c r="F664" s="253" t="s">
        <v>29306</v>
      </c>
      <c r="G664" s="253" t="s">
        <v>29307</v>
      </c>
      <c r="H664" s="262" t="s">
        <v>29308</v>
      </c>
      <c r="I664" s="264" t="s">
        <v>29309</v>
      </c>
      <c r="J664" s="148" t="s">
        <v>2414</v>
      </c>
      <c r="K664" s="148"/>
      <c r="L664" s="148"/>
      <c r="M664" s="251"/>
      <c r="N664" s="148"/>
      <c r="O664" s="148"/>
      <c r="P664" s="148"/>
    </row>
    <row r="665" spans="1:16" ht="92.4">
      <c r="A665" s="270" t="s">
        <v>29310</v>
      </c>
      <c r="B665" s="148" t="s">
        <v>29311</v>
      </c>
      <c r="C665" s="148" t="s">
        <v>29312</v>
      </c>
      <c r="D665" s="148" t="s">
        <v>29313</v>
      </c>
      <c r="E665" s="148" t="s">
        <v>29314</v>
      </c>
      <c r="F665" s="253" t="s">
        <v>29315</v>
      </c>
      <c r="G665" s="253" t="s">
        <v>29316</v>
      </c>
      <c r="H665" s="262" t="s">
        <v>29317</v>
      </c>
      <c r="I665" s="264" t="s">
        <v>29318</v>
      </c>
      <c r="J665" s="148" t="s">
        <v>2414</v>
      </c>
      <c r="K665" s="148"/>
      <c r="L665" s="148"/>
      <c r="M665" s="251"/>
      <c r="N665" s="148"/>
      <c r="O665" s="148"/>
      <c r="P665" s="148"/>
    </row>
    <row r="666" spans="1:16" ht="92.4">
      <c r="A666" s="270" t="s">
        <v>29319</v>
      </c>
      <c r="B666" s="148" t="s">
        <v>29320</v>
      </c>
      <c r="C666" s="148" t="s">
        <v>29321</v>
      </c>
      <c r="D666" s="148" t="s">
        <v>29322</v>
      </c>
      <c r="E666" s="148" t="s">
        <v>29323</v>
      </c>
      <c r="F666" s="253" t="s">
        <v>29324</v>
      </c>
      <c r="G666" s="253" t="s">
        <v>29325</v>
      </c>
      <c r="H666" s="262" t="s">
        <v>29326</v>
      </c>
      <c r="I666" s="264" t="s">
        <v>29327</v>
      </c>
      <c r="J666" s="148" t="s">
        <v>2414</v>
      </c>
      <c r="K666" s="148"/>
      <c r="L666" s="148"/>
      <c r="M666" s="251"/>
      <c r="N666" s="148"/>
      <c r="O666" s="148"/>
      <c r="P666" s="148"/>
    </row>
    <row r="667" spans="1:16" ht="118.8">
      <c r="A667" s="268" t="s">
        <v>29328</v>
      </c>
      <c r="B667" s="148" t="s">
        <v>29329</v>
      </c>
      <c r="C667" s="148" t="s">
        <v>29330</v>
      </c>
      <c r="D667" s="148" t="s">
        <v>29331</v>
      </c>
      <c r="E667" s="148" t="s">
        <v>29332</v>
      </c>
      <c r="F667" s="252" t="s">
        <v>29333</v>
      </c>
      <c r="G667" s="252" t="s">
        <v>29334</v>
      </c>
      <c r="H667" s="262" t="s">
        <v>29335</v>
      </c>
      <c r="I667" s="264" t="s">
        <v>29336</v>
      </c>
      <c r="J667" s="148" t="s">
        <v>5931</v>
      </c>
      <c r="K667" s="148"/>
      <c r="L667" s="148"/>
      <c r="M667" s="258"/>
      <c r="N667" s="148"/>
      <c r="O667" s="148"/>
      <c r="P667" s="148"/>
    </row>
    <row r="668" spans="1:16" ht="118.8">
      <c r="A668" s="268" t="s">
        <v>29337</v>
      </c>
      <c r="B668" s="148" t="s">
        <v>29329</v>
      </c>
      <c r="C668" s="148" t="s">
        <v>29330</v>
      </c>
      <c r="D668" s="148" t="s">
        <v>29338</v>
      </c>
      <c r="E668" s="148" t="s">
        <v>29332</v>
      </c>
      <c r="F668" s="252" t="s">
        <v>29333</v>
      </c>
      <c r="G668" s="252" t="s">
        <v>29334</v>
      </c>
      <c r="H668" s="262" t="s">
        <v>29335</v>
      </c>
      <c r="I668" s="264" t="s">
        <v>29336</v>
      </c>
      <c r="J668" s="148" t="s">
        <v>5931</v>
      </c>
      <c r="K668" s="148"/>
      <c r="L668" s="148"/>
      <c r="M668" s="258"/>
      <c r="N668" s="148"/>
      <c r="O668" s="148"/>
      <c r="P668" s="148"/>
    </row>
    <row r="669" spans="1:16" ht="145.19999999999999">
      <c r="A669" s="270" t="s">
        <v>29339</v>
      </c>
      <c r="B669" s="148" t="s">
        <v>29340</v>
      </c>
      <c r="C669" s="148" t="s">
        <v>29341</v>
      </c>
      <c r="D669" s="148" t="s">
        <v>29342</v>
      </c>
      <c r="E669" s="148" t="s">
        <v>29343</v>
      </c>
      <c r="F669" s="253" t="s">
        <v>29344</v>
      </c>
      <c r="G669" s="253" t="s">
        <v>29345</v>
      </c>
      <c r="H669" s="262" t="s">
        <v>29346</v>
      </c>
      <c r="I669" s="264" t="s">
        <v>29347</v>
      </c>
      <c r="J669" s="148" t="s">
        <v>2414</v>
      </c>
      <c r="K669" s="148"/>
      <c r="L669" s="148"/>
      <c r="M669" s="251"/>
      <c r="N669" s="148"/>
      <c r="O669" s="148"/>
      <c r="P669" s="148"/>
    </row>
    <row r="670" spans="1:16" ht="145.19999999999999">
      <c r="A670" s="270" t="s">
        <v>29348</v>
      </c>
      <c r="B670" s="148" t="s">
        <v>29349</v>
      </c>
      <c r="C670" s="148" t="s">
        <v>29341</v>
      </c>
      <c r="D670" s="148" t="s">
        <v>29350</v>
      </c>
      <c r="E670" s="148" t="s">
        <v>29343</v>
      </c>
      <c r="F670" s="253" t="s">
        <v>29344</v>
      </c>
      <c r="G670" s="253" t="s">
        <v>29351</v>
      </c>
      <c r="H670" s="262" t="s">
        <v>29352</v>
      </c>
      <c r="I670" s="264" t="s">
        <v>29347</v>
      </c>
      <c r="J670" s="148" t="s">
        <v>2414</v>
      </c>
      <c r="K670" s="148"/>
      <c r="L670" s="148"/>
      <c r="M670" s="251"/>
      <c r="N670" s="148"/>
      <c r="O670" s="148"/>
      <c r="P670" s="148"/>
    </row>
    <row r="671" spans="1:16" ht="145.19999999999999">
      <c r="A671" s="270" t="s">
        <v>29353</v>
      </c>
      <c r="B671" s="148" t="s">
        <v>29354</v>
      </c>
      <c r="C671" s="148" t="s">
        <v>29355</v>
      </c>
      <c r="D671" s="148" t="s">
        <v>29356</v>
      </c>
      <c r="E671" s="148" t="s">
        <v>29357</v>
      </c>
      <c r="F671" s="253" t="s">
        <v>29358</v>
      </c>
      <c r="G671" s="253" t="s">
        <v>29359</v>
      </c>
      <c r="H671" s="262" t="s">
        <v>29360</v>
      </c>
      <c r="I671" s="264" t="s">
        <v>29361</v>
      </c>
      <c r="J671" s="148" t="s">
        <v>2414</v>
      </c>
      <c r="K671" s="148"/>
      <c r="L671" s="148"/>
      <c r="M671" s="251"/>
      <c r="N671" s="148"/>
      <c r="O671" s="148"/>
      <c r="P671" s="148"/>
    </row>
    <row r="672" spans="1:16" ht="145.19999999999999">
      <c r="A672" s="270" t="s">
        <v>29362</v>
      </c>
      <c r="B672" s="148" t="s">
        <v>29363</v>
      </c>
      <c r="C672" s="148" t="s">
        <v>29364</v>
      </c>
      <c r="D672" s="148" t="s">
        <v>29365</v>
      </c>
      <c r="E672" s="148" t="s">
        <v>29357</v>
      </c>
      <c r="F672" s="253" t="s">
        <v>29358</v>
      </c>
      <c r="G672" s="253" t="s">
        <v>29366</v>
      </c>
      <c r="H672" s="262" t="s">
        <v>29367</v>
      </c>
      <c r="I672" s="264" t="s">
        <v>29368</v>
      </c>
      <c r="J672" s="148" t="s">
        <v>2414</v>
      </c>
      <c r="K672" s="148"/>
      <c r="L672" s="148"/>
      <c r="M672" s="251"/>
      <c r="N672" s="148"/>
      <c r="O672" s="148"/>
      <c r="P672" s="148"/>
    </row>
    <row r="673" spans="1:16" ht="171.6">
      <c r="A673" s="270" t="s">
        <v>29369</v>
      </c>
      <c r="B673" s="148" t="s">
        <v>29370</v>
      </c>
      <c r="C673" s="148" t="s">
        <v>29371</v>
      </c>
      <c r="D673" s="148" t="s">
        <v>29372</v>
      </c>
      <c r="E673" s="148" t="s">
        <v>29373</v>
      </c>
      <c r="F673" s="253" t="s">
        <v>29374</v>
      </c>
      <c r="G673" s="253" t="s">
        <v>29375</v>
      </c>
      <c r="H673" s="262" t="s">
        <v>29376</v>
      </c>
      <c r="I673" s="264" t="s">
        <v>29377</v>
      </c>
      <c r="J673" s="148" t="s">
        <v>2414</v>
      </c>
      <c r="K673" s="148"/>
      <c r="L673" s="148"/>
      <c r="M673" s="251"/>
      <c r="N673" s="148"/>
      <c r="O673" s="148"/>
      <c r="P673" s="148"/>
    </row>
    <row r="674" spans="1:16" ht="171.6">
      <c r="A674" s="270" t="s">
        <v>29378</v>
      </c>
      <c r="B674" s="148" t="s">
        <v>29379</v>
      </c>
      <c r="C674" s="148" t="s">
        <v>29371</v>
      </c>
      <c r="D674" s="148" t="s">
        <v>29380</v>
      </c>
      <c r="E674" s="148" t="s">
        <v>29373</v>
      </c>
      <c r="F674" s="253" t="s">
        <v>29374</v>
      </c>
      <c r="G674" s="253" t="s">
        <v>29375</v>
      </c>
      <c r="H674" s="262" t="s">
        <v>29381</v>
      </c>
      <c r="I674" s="264" t="s">
        <v>29377</v>
      </c>
      <c r="J674" s="148" t="s">
        <v>2414</v>
      </c>
      <c r="K674" s="148"/>
      <c r="L674" s="148"/>
      <c r="M674" s="251"/>
      <c r="N674" s="148"/>
      <c r="O674" s="148"/>
      <c r="P674" s="148"/>
    </row>
    <row r="675" spans="1:16" ht="184.8">
      <c r="A675" s="270" t="s">
        <v>29382</v>
      </c>
      <c r="B675" s="148" t="s">
        <v>29383</v>
      </c>
      <c r="C675" s="148" t="s">
        <v>29384</v>
      </c>
      <c r="D675" s="148" t="s">
        <v>29385</v>
      </c>
      <c r="E675" s="148" t="s">
        <v>29386</v>
      </c>
      <c r="F675" s="253" t="s">
        <v>29387</v>
      </c>
      <c r="G675" s="253" t="s">
        <v>29388</v>
      </c>
      <c r="H675" s="262" t="s">
        <v>29389</v>
      </c>
      <c r="I675" s="264" t="s">
        <v>29390</v>
      </c>
      <c r="J675" s="148" t="s">
        <v>2414</v>
      </c>
      <c r="K675" s="148"/>
      <c r="L675" s="148"/>
      <c r="M675" s="251"/>
      <c r="N675" s="148"/>
      <c r="O675" s="148"/>
      <c r="P675" s="148"/>
    </row>
    <row r="676" spans="1:16" ht="184.8">
      <c r="A676" s="270" t="s">
        <v>29391</v>
      </c>
      <c r="B676" s="148" t="s">
        <v>29392</v>
      </c>
      <c r="C676" s="148" t="s">
        <v>29393</v>
      </c>
      <c r="D676" s="148" t="s">
        <v>29394</v>
      </c>
      <c r="E676" s="148" t="s">
        <v>29386</v>
      </c>
      <c r="F676" s="253" t="s">
        <v>29387</v>
      </c>
      <c r="G676" s="253" t="s">
        <v>29395</v>
      </c>
      <c r="H676" s="262" t="s">
        <v>29396</v>
      </c>
      <c r="I676" s="264" t="s">
        <v>29397</v>
      </c>
      <c r="J676" s="148" t="s">
        <v>2414</v>
      </c>
      <c r="K676" s="148"/>
      <c r="L676" s="148"/>
      <c r="M676" s="251"/>
      <c r="N676" s="148"/>
      <c r="O676" s="148"/>
      <c r="P676" s="148"/>
    </row>
    <row r="677" spans="1:16" ht="158.4">
      <c r="A677" s="268" t="s">
        <v>29398</v>
      </c>
      <c r="B677" s="148" t="s">
        <v>29399</v>
      </c>
      <c r="C677" s="148" t="s">
        <v>29400</v>
      </c>
      <c r="D677" s="148" t="s">
        <v>29401</v>
      </c>
      <c r="E677" s="148" t="s">
        <v>29402</v>
      </c>
      <c r="F677" s="252" t="s">
        <v>29403</v>
      </c>
      <c r="G677" s="252" t="s">
        <v>29404</v>
      </c>
      <c r="H677" s="262" t="s">
        <v>29405</v>
      </c>
      <c r="I677" s="264" t="s">
        <v>29406</v>
      </c>
      <c r="J677" s="148" t="s">
        <v>5931</v>
      </c>
      <c r="K677" s="148"/>
      <c r="L677" s="148"/>
      <c r="M677" s="258"/>
      <c r="N677" s="148"/>
      <c r="O677" s="148"/>
      <c r="P677" s="148"/>
    </row>
    <row r="678" spans="1:16" ht="158.4">
      <c r="A678" s="268" t="s">
        <v>29407</v>
      </c>
      <c r="B678" s="148" t="s">
        <v>29399</v>
      </c>
      <c r="C678" s="148" t="s">
        <v>29400</v>
      </c>
      <c r="D678" s="148" t="s">
        <v>29401</v>
      </c>
      <c r="E678" s="148" t="s">
        <v>29402</v>
      </c>
      <c r="F678" s="252" t="s">
        <v>29403</v>
      </c>
      <c r="G678" s="252" t="s">
        <v>29408</v>
      </c>
      <c r="H678" s="262" t="s">
        <v>29405</v>
      </c>
      <c r="I678" s="264" t="s">
        <v>29406</v>
      </c>
      <c r="J678" s="148" t="s">
        <v>5931</v>
      </c>
      <c r="K678" s="148"/>
      <c r="L678" s="148"/>
      <c r="M678" s="258"/>
      <c r="N678" s="148"/>
      <c r="O678" s="148"/>
      <c r="P678" s="148"/>
    </row>
    <row r="679" spans="1:16" ht="171.6">
      <c r="A679" s="270" t="s">
        <v>29409</v>
      </c>
      <c r="B679" s="148" t="s">
        <v>29410</v>
      </c>
      <c r="C679" s="148" t="s">
        <v>29411</v>
      </c>
      <c r="D679" s="148" t="s">
        <v>29412</v>
      </c>
      <c r="E679" s="148" t="s">
        <v>29413</v>
      </c>
      <c r="F679" s="253" t="s">
        <v>29414</v>
      </c>
      <c r="G679" s="253" t="s">
        <v>29415</v>
      </c>
      <c r="H679" s="262" t="s">
        <v>29416</v>
      </c>
      <c r="I679" s="264" t="s">
        <v>29417</v>
      </c>
      <c r="J679" s="148" t="s">
        <v>2414</v>
      </c>
      <c r="K679" s="148"/>
      <c r="L679" s="148"/>
      <c r="M679" s="251"/>
      <c r="N679" s="148"/>
      <c r="O679" s="148"/>
      <c r="P679" s="148"/>
    </row>
    <row r="680" spans="1:16" ht="171.6">
      <c r="A680" s="270" t="s">
        <v>29418</v>
      </c>
      <c r="B680" s="148" t="s">
        <v>29419</v>
      </c>
      <c r="C680" s="148" t="s">
        <v>29420</v>
      </c>
      <c r="D680" s="148" t="s">
        <v>29421</v>
      </c>
      <c r="E680" s="148" t="s">
        <v>29413</v>
      </c>
      <c r="F680" s="253" t="s">
        <v>29422</v>
      </c>
      <c r="G680" s="253" t="s">
        <v>29423</v>
      </c>
      <c r="H680" s="262" t="s">
        <v>29424</v>
      </c>
      <c r="I680" s="264" t="s">
        <v>29425</v>
      </c>
      <c r="J680" s="148" t="s">
        <v>2414</v>
      </c>
      <c r="K680" s="148"/>
      <c r="L680" s="148"/>
      <c r="M680" s="251"/>
      <c r="N680" s="148"/>
      <c r="O680" s="148"/>
      <c r="P680" s="148"/>
    </row>
    <row r="681" spans="1:16" ht="52.8">
      <c r="A681" s="270" t="s">
        <v>29426</v>
      </c>
      <c r="B681" s="148" t="s">
        <v>29427</v>
      </c>
      <c r="C681" s="148" t="s">
        <v>29428</v>
      </c>
      <c r="D681" s="148" t="s">
        <v>29429</v>
      </c>
      <c r="E681" s="148" t="s">
        <v>29430</v>
      </c>
      <c r="F681" s="253" t="s">
        <v>29431</v>
      </c>
      <c r="G681" s="253" t="s">
        <v>29432</v>
      </c>
      <c r="H681" s="262" t="s">
        <v>29433</v>
      </c>
      <c r="I681" s="264" t="s">
        <v>29434</v>
      </c>
      <c r="J681" s="148" t="s">
        <v>2414</v>
      </c>
      <c r="K681" s="148"/>
      <c r="L681" s="148"/>
      <c r="M681" s="251"/>
      <c r="N681" s="148"/>
      <c r="O681" s="148"/>
      <c r="P681" s="148"/>
    </row>
    <row r="682" spans="1:16" ht="52.8">
      <c r="A682" s="270" t="s">
        <v>29435</v>
      </c>
      <c r="B682" s="148" t="s">
        <v>29436</v>
      </c>
      <c r="C682" s="148" t="s">
        <v>29437</v>
      </c>
      <c r="D682" s="148" t="s">
        <v>29438</v>
      </c>
      <c r="E682" s="148" t="s">
        <v>29439</v>
      </c>
      <c r="F682" s="253" t="s">
        <v>29440</v>
      </c>
      <c r="G682" s="253" t="s">
        <v>29441</v>
      </c>
      <c r="H682" s="262" t="s">
        <v>29442</v>
      </c>
      <c r="I682" s="264" t="s">
        <v>29443</v>
      </c>
      <c r="J682" s="148" t="s">
        <v>2414</v>
      </c>
      <c r="K682" s="148"/>
      <c r="L682" s="148"/>
      <c r="M682" s="251"/>
      <c r="N682" s="148"/>
      <c r="O682" s="148"/>
      <c r="P682" s="148"/>
    </row>
    <row r="683" spans="1:16" ht="79.2">
      <c r="A683" s="270" t="s">
        <v>29444</v>
      </c>
      <c r="B683" s="148" t="s">
        <v>29445</v>
      </c>
      <c r="C683" s="148" t="s">
        <v>29446</v>
      </c>
      <c r="D683" s="148" t="s">
        <v>29447</v>
      </c>
      <c r="E683" s="148" t="s">
        <v>29448</v>
      </c>
      <c r="F683" s="253" t="s">
        <v>29449</v>
      </c>
      <c r="G683" s="253" t="s">
        <v>29450</v>
      </c>
      <c r="H683" s="262" t="s">
        <v>29451</v>
      </c>
      <c r="I683" s="264" t="s">
        <v>29452</v>
      </c>
      <c r="J683" s="148" t="s">
        <v>5931</v>
      </c>
      <c r="K683" s="148"/>
      <c r="L683" s="148"/>
      <c r="M683" s="251"/>
      <c r="N683" s="148"/>
      <c r="O683" s="148"/>
      <c r="P683" s="148"/>
    </row>
    <row r="684" spans="1:16" ht="79.2">
      <c r="A684" s="270" t="s">
        <v>29453</v>
      </c>
      <c r="B684" s="148" t="s">
        <v>29445</v>
      </c>
      <c r="C684" s="148" t="s">
        <v>29446</v>
      </c>
      <c r="D684" s="148" t="s">
        <v>29447</v>
      </c>
      <c r="E684" s="148" t="s">
        <v>29448</v>
      </c>
      <c r="F684" s="253" t="s">
        <v>29449</v>
      </c>
      <c r="G684" s="253" t="s">
        <v>29450</v>
      </c>
      <c r="H684" s="262" t="s">
        <v>29451</v>
      </c>
      <c r="I684" s="264" t="s">
        <v>29452</v>
      </c>
      <c r="J684" s="148" t="s">
        <v>5931</v>
      </c>
      <c r="K684" s="148"/>
      <c r="L684" s="148"/>
      <c r="M684" s="251"/>
      <c r="N684" s="148"/>
      <c r="O684" s="148"/>
      <c r="P684" s="148"/>
    </row>
    <row r="685" spans="1:16" ht="79.2">
      <c r="A685" s="270" t="s">
        <v>29454</v>
      </c>
      <c r="B685" s="148" t="s">
        <v>29455</v>
      </c>
      <c r="C685" s="148" t="s">
        <v>29456</v>
      </c>
      <c r="D685" s="148" t="s">
        <v>29457</v>
      </c>
      <c r="E685" s="148" t="s">
        <v>29458</v>
      </c>
      <c r="F685" s="253" t="s">
        <v>29459</v>
      </c>
      <c r="G685" s="253" t="s">
        <v>29460</v>
      </c>
      <c r="H685" s="262" t="s">
        <v>29461</v>
      </c>
      <c r="I685" s="264" t="s">
        <v>29462</v>
      </c>
      <c r="J685" s="148" t="s">
        <v>2414</v>
      </c>
      <c r="K685" s="148"/>
      <c r="L685" s="148"/>
      <c r="M685" s="251"/>
      <c r="N685" s="148"/>
      <c r="O685" s="148"/>
      <c r="P685" s="148"/>
    </row>
    <row r="686" spans="1:16" ht="79.2">
      <c r="A686" s="270" t="s">
        <v>29463</v>
      </c>
      <c r="B686" s="148" t="s">
        <v>29455</v>
      </c>
      <c r="C686" s="148" t="s">
        <v>29456</v>
      </c>
      <c r="D686" s="148" t="s">
        <v>29464</v>
      </c>
      <c r="E686" s="148" t="s">
        <v>29458</v>
      </c>
      <c r="F686" s="253" t="s">
        <v>29459</v>
      </c>
      <c r="G686" s="253" t="s">
        <v>29465</v>
      </c>
      <c r="H686" s="262" t="s">
        <v>29461</v>
      </c>
      <c r="I686" s="264" t="s">
        <v>29466</v>
      </c>
      <c r="J686" s="148" t="s">
        <v>2414</v>
      </c>
      <c r="K686" s="148"/>
      <c r="L686" s="148"/>
      <c r="M686" s="251"/>
      <c r="N686" s="148"/>
      <c r="O686" s="148"/>
      <c r="P686" s="148"/>
    </row>
    <row r="687" spans="1:16" ht="92.4">
      <c r="A687" s="268" t="s">
        <v>29467</v>
      </c>
      <c r="B687" s="148" t="s">
        <v>29468</v>
      </c>
      <c r="C687" s="148" t="s">
        <v>29469</v>
      </c>
      <c r="D687" s="148" t="s">
        <v>29470</v>
      </c>
      <c r="E687" s="148" t="s">
        <v>29471</v>
      </c>
      <c r="F687" s="252" t="s">
        <v>29472</v>
      </c>
      <c r="G687" s="252" t="s">
        <v>29473</v>
      </c>
      <c r="H687" s="262" t="s">
        <v>29474</v>
      </c>
      <c r="I687" s="264" t="s">
        <v>29475</v>
      </c>
      <c r="J687" s="148" t="s">
        <v>2414</v>
      </c>
      <c r="K687" s="148"/>
      <c r="L687" s="148"/>
      <c r="M687" s="258"/>
      <c r="N687" s="148"/>
      <c r="O687" s="148"/>
      <c r="P687" s="148"/>
    </row>
    <row r="688" spans="1:16" ht="92.4">
      <c r="A688" s="268" t="s">
        <v>29476</v>
      </c>
      <c r="B688" s="148" t="s">
        <v>29468</v>
      </c>
      <c r="C688" s="148" t="s">
        <v>29469</v>
      </c>
      <c r="D688" s="148" t="s">
        <v>29470</v>
      </c>
      <c r="E688" s="148" t="s">
        <v>29471</v>
      </c>
      <c r="F688" s="252" t="s">
        <v>29472</v>
      </c>
      <c r="G688" s="252" t="s">
        <v>29473</v>
      </c>
      <c r="H688" s="262" t="s">
        <v>29474</v>
      </c>
      <c r="I688" s="264" t="s">
        <v>29475</v>
      </c>
      <c r="J688" s="148" t="s">
        <v>2414</v>
      </c>
      <c r="K688" s="148"/>
      <c r="L688" s="148"/>
      <c r="M688" s="258"/>
      <c r="N688" s="148"/>
      <c r="O688" s="148"/>
      <c r="P688" s="148"/>
    </row>
    <row r="689" spans="1:16" ht="105.6">
      <c r="A689" s="270" t="s">
        <v>29477</v>
      </c>
      <c r="B689" s="148" t="s">
        <v>29478</v>
      </c>
      <c r="C689" s="148" t="s">
        <v>29479</v>
      </c>
      <c r="D689" s="148" t="s">
        <v>29480</v>
      </c>
      <c r="E689" s="148" t="s">
        <v>29481</v>
      </c>
      <c r="F689" s="253" t="s">
        <v>29482</v>
      </c>
      <c r="G689" s="253" t="s">
        <v>29483</v>
      </c>
      <c r="H689" s="262" t="s">
        <v>29484</v>
      </c>
      <c r="I689" s="264" t="s">
        <v>29485</v>
      </c>
      <c r="J689" s="148" t="s">
        <v>5931</v>
      </c>
      <c r="K689" s="148"/>
      <c r="L689" s="148"/>
      <c r="M689" s="251"/>
      <c r="N689" s="148"/>
      <c r="O689" s="148"/>
      <c r="P689" s="148"/>
    </row>
    <row r="690" spans="1:16" ht="105.6">
      <c r="A690" s="270" t="s">
        <v>29486</v>
      </c>
      <c r="B690" s="148" t="s">
        <v>29478</v>
      </c>
      <c r="C690" s="148" t="s">
        <v>29479</v>
      </c>
      <c r="D690" s="148" t="s">
        <v>29480</v>
      </c>
      <c r="E690" s="148" t="s">
        <v>29481</v>
      </c>
      <c r="F690" s="253" t="s">
        <v>29482</v>
      </c>
      <c r="G690" s="253" t="s">
        <v>29483</v>
      </c>
      <c r="H690" s="262" t="s">
        <v>29484</v>
      </c>
      <c r="I690" s="264" t="s">
        <v>29485</v>
      </c>
      <c r="J690" s="148" t="s">
        <v>5931</v>
      </c>
      <c r="K690" s="148"/>
      <c r="L690" s="148"/>
      <c r="M690" s="251"/>
      <c r="N690" s="148"/>
      <c r="O690" s="148"/>
      <c r="P690" s="148"/>
    </row>
    <row r="691" spans="1:16" ht="118.8">
      <c r="A691" s="270" t="s">
        <v>29487</v>
      </c>
      <c r="B691" s="148" t="s">
        <v>29488</v>
      </c>
      <c r="C691" s="148" t="s">
        <v>29489</v>
      </c>
      <c r="D691" s="148" t="s">
        <v>29490</v>
      </c>
      <c r="E691" s="148" t="s">
        <v>29491</v>
      </c>
      <c r="F691" s="253" t="s">
        <v>29492</v>
      </c>
      <c r="G691" s="253" t="s">
        <v>29493</v>
      </c>
      <c r="H691" s="262" t="s">
        <v>29494</v>
      </c>
      <c r="I691" s="264" t="s">
        <v>29495</v>
      </c>
      <c r="J691" s="148" t="s">
        <v>5931</v>
      </c>
      <c r="K691" s="148"/>
      <c r="L691" s="148"/>
      <c r="M691" s="251"/>
      <c r="N691" s="148"/>
      <c r="O691" s="148"/>
      <c r="P691" s="148"/>
    </row>
    <row r="692" spans="1:16" ht="118.8">
      <c r="A692" s="270" t="s">
        <v>29496</v>
      </c>
      <c r="B692" s="148" t="s">
        <v>29488</v>
      </c>
      <c r="C692" s="148" t="s">
        <v>29489</v>
      </c>
      <c r="D692" s="148" t="s">
        <v>29490</v>
      </c>
      <c r="E692" s="148" t="s">
        <v>29491</v>
      </c>
      <c r="F692" s="253" t="s">
        <v>29492</v>
      </c>
      <c r="G692" s="253" t="s">
        <v>29493</v>
      </c>
      <c r="H692" s="262" t="s">
        <v>29497</v>
      </c>
      <c r="I692" s="264" t="s">
        <v>29495</v>
      </c>
      <c r="J692" s="148" t="s">
        <v>5931</v>
      </c>
      <c r="K692" s="148"/>
      <c r="L692" s="148"/>
      <c r="M692" s="251"/>
      <c r="N692" s="148"/>
      <c r="O692" s="148"/>
      <c r="P692" s="148"/>
    </row>
    <row r="693" spans="1:16" ht="79.2">
      <c r="A693" s="270" t="s">
        <v>29498</v>
      </c>
      <c r="B693" s="148" t="s">
        <v>29499</v>
      </c>
      <c r="C693" s="148" t="s">
        <v>29500</v>
      </c>
      <c r="D693" s="148" t="s">
        <v>29501</v>
      </c>
      <c r="E693" s="148" t="s">
        <v>29502</v>
      </c>
      <c r="F693" s="253" t="s">
        <v>29503</v>
      </c>
      <c r="G693" s="253" t="s">
        <v>29504</v>
      </c>
      <c r="H693" s="262" t="s">
        <v>29505</v>
      </c>
      <c r="I693" s="264" t="s">
        <v>29506</v>
      </c>
      <c r="J693" s="148" t="s">
        <v>5931</v>
      </c>
      <c r="K693" s="148"/>
      <c r="L693" s="148"/>
      <c r="M693" s="251"/>
      <c r="N693" s="148"/>
      <c r="O693" s="148"/>
      <c r="P693" s="148"/>
    </row>
    <row r="694" spans="1:16" ht="79.2">
      <c r="A694" s="270" t="s">
        <v>29507</v>
      </c>
      <c r="B694" s="148" t="s">
        <v>29499</v>
      </c>
      <c r="C694" s="148" t="s">
        <v>29500</v>
      </c>
      <c r="D694" s="148" t="s">
        <v>29501</v>
      </c>
      <c r="E694" s="148" t="s">
        <v>29502</v>
      </c>
      <c r="F694" s="253" t="s">
        <v>29503</v>
      </c>
      <c r="G694" s="253" t="s">
        <v>29504</v>
      </c>
      <c r="H694" s="262" t="s">
        <v>29505</v>
      </c>
      <c r="I694" s="264" t="s">
        <v>29506</v>
      </c>
      <c r="J694" s="148" t="s">
        <v>5931</v>
      </c>
      <c r="K694" s="148"/>
      <c r="L694" s="148"/>
      <c r="M694" s="251"/>
      <c r="N694" s="148"/>
      <c r="O694" s="148"/>
      <c r="P694" s="148"/>
    </row>
    <row r="695" spans="1:16" ht="118.8">
      <c r="A695" s="270" t="s">
        <v>29508</v>
      </c>
      <c r="B695" s="148" t="s">
        <v>29509</v>
      </c>
      <c r="C695" s="148" t="s">
        <v>29510</v>
      </c>
      <c r="D695" s="148" t="s">
        <v>29511</v>
      </c>
      <c r="E695" s="148" t="s">
        <v>29512</v>
      </c>
      <c r="F695" s="253" t="s">
        <v>29513</v>
      </c>
      <c r="G695" s="253" t="s">
        <v>29514</v>
      </c>
      <c r="H695" s="262" t="s">
        <v>29515</v>
      </c>
      <c r="I695" s="264" t="s">
        <v>29516</v>
      </c>
      <c r="J695" s="148" t="s">
        <v>5931</v>
      </c>
      <c r="K695" s="148"/>
      <c r="L695" s="148"/>
      <c r="M695" s="251"/>
      <c r="N695" s="148"/>
      <c r="O695" s="148"/>
      <c r="P695" s="148"/>
    </row>
    <row r="696" spans="1:16" ht="118.8">
      <c r="A696" s="270" t="s">
        <v>29517</v>
      </c>
      <c r="B696" s="148" t="s">
        <v>29509</v>
      </c>
      <c r="C696" s="148" t="s">
        <v>29510</v>
      </c>
      <c r="D696" s="148" t="s">
        <v>29511</v>
      </c>
      <c r="E696" s="148" t="s">
        <v>29512</v>
      </c>
      <c r="F696" s="253" t="s">
        <v>29513</v>
      </c>
      <c r="G696" s="253" t="s">
        <v>29514</v>
      </c>
      <c r="H696" s="262" t="s">
        <v>29515</v>
      </c>
      <c r="I696" s="264" t="s">
        <v>29516</v>
      </c>
      <c r="J696" s="148" t="s">
        <v>5931</v>
      </c>
      <c r="K696" s="148"/>
      <c r="L696" s="148"/>
      <c r="M696" s="251"/>
      <c r="N696" s="148"/>
      <c r="O696" s="148"/>
      <c r="P696" s="148"/>
    </row>
    <row r="697" spans="1:16" ht="158.4">
      <c r="A697" s="268" t="s">
        <v>29518</v>
      </c>
      <c r="B697" s="148" t="s">
        <v>29519</v>
      </c>
      <c r="C697" s="148" t="s">
        <v>29520</v>
      </c>
      <c r="D697" s="148" t="s">
        <v>29521</v>
      </c>
      <c r="E697" s="148" t="s">
        <v>29522</v>
      </c>
      <c r="F697" s="252" t="s">
        <v>29523</v>
      </c>
      <c r="G697" s="252" t="s">
        <v>29524</v>
      </c>
      <c r="H697" s="262" t="s">
        <v>29525</v>
      </c>
      <c r="I697" s="264" t="s">
        <v>29526</v>
      </c>
      <c r="J697" s="148" t="s">
        <v>2414</v>
      </c>
      <c r="K697" s="148"/>
      <c r="L697" s="148"/>
      <c r="M697" s="258"/>
      <c r="N697" s="148"/>
      <c r="O697" s="148"/>
      <c r="P697" s="148"/>
    </row>
    <row r="698" spans="1:16" ht="158.4">
      <c r="A698" s="268" t="s">
        <v>29527</v>
      </c>
      <c r="B698" s="148" t="s">
        <v>29519</v>
      </c>
      <c r="C698" s="148" t="s">
        <v>29528</v>
      </c>
      <c r="D698" s="148" t="s">
        <v>29521</v>
      </c>
      <c r="E698" s="148" t="s">
        <v>29522</v>
      </c>
      <c r="F698" s="252" t="s">
        <v>29529</v>
      </c>
      <c r="G698" s="252" t="s">
        <v>29524</v>
      </c>
      <c r="H698" s="262" t="s">
        <v>29530</v>
      </c>
      <c r="I698" s="264" t="s">
        <v>29526</v>
      </c>
      <c r="J698" s="148" t="s">
        <v>2414</v>
      </c>
      <c r="K698" s="148"/>
      <c r="L698" s="148"/>
      <c r="M698" s="251"/>
      <c r="N698" s="148"/>
      <c r="O698" s="148"/>
      <c r="P698" s="148"/>
    </row>
    <row r="699" spans="1:16" ht="158.4">
      <c r="A699" s="270" t="s">
        <v>29531</v>
      </c>
      <c r="B699" s="148" t="s">
        <v>29532</v>
      </c>
      <c r="C699" s="148" t="s">
        <v>29533</v>
      </c>
      <c r="D699" s="148" t="s">
        <v>29534</v>
      </c>
      <c r="E699" s="148" t="s">
        <v>29535</v>
      </c>
      <c r="F699" s="253" t="s">
        <v>29536</v>
      </c>
      <c r="G699" s="253" t="s">
        <v>29537</v>
      </c>
      <c r="H699" s="262" t="s">
        <v>29538</v>
      </c>
      <c r="I699" s="264" t="s">
        <v>29539</v>
      </c>
      <c r="J699" s="148" t="s">
        <v>2414</v>
      </c>
      <c r="K699" s="148"/>
      <c r="L699" s="148"/>
      <c r="M699" s="251"/>
      <c r="N699" s="148"/>
      <c r="O699" s="148"/>
      <c r="P699" s="148"/>
    </row>
    <row r="700" spans="1:16" ht="158.4">
      <c r="A700" s="270" t="s">
        <v>29540</v>
      </c>
      <c r="B700" s="148" t="s">
        <v>29532</v>
      </c>
      <c r="C700" s="148" t="s">
        <v>29533</v>
      </c>
      <c r="D700" s="148" t="s">
        <v>29534</v>
      </c>
      <c r="E700" s="148" t="s">
        <v>29535</v>
      </c>
      <c r="F700" s="253" t="s">
        <v>29536</v>
      </c>
      <c r="G700" s="253" t="s">
        <v>29537</v>
      </c>
      <c r="H700" s="262" t="s">
        <v>29541</v>
      </c>
      <c r="I700" s="264" t="s">
        <v>29539</v>
      </c>
      <c r="J700" s="148" t="s">
        <v>2414</v>
      </c>
      <c r="K700" s="148"/>
      <c r="L700" s="148"/>
      <c r="M700" s="251"/>
      <c r="N700" s="148"/>
      <c r="O700" s="148"/>
      <c r="P700" s="148"/>
    </row>
    <row r="701" spans="1:16" ht="92.4">
      <c r="A701" s="270" t="s">
        <v>29542</v>
      </c>
      <c r="B701" s="148" t="s">
        <v>29543</v>
      </c>
      <c r="C701" s="148" t="s">
        <v>29544</v>
      </c>
      <c r="D701" s="148" t="s">
        <v>29545</v>
      </c>
      <c r="E701" s="148" t="s">
        <v>29546</v>
      </c>
      <c r="F701" s="253" t="s">
        <v>29547</v>
      </c>
      <c r="G701" s="253" t="s">
        <v>29548</v>
      </c>
      <c r="H701" s="262" t="s">
        <v>29549</v>
      </c>
      <c r="I701" s="264" t="s">
        <v>29550</v>
      </c>
      <c r="J701" s="148" t="s">
        <v>2414</v>
      </c>
      <c r="K701" s="148"/>
      <c r="L701" s="148"/>
      <c r="M701" s="251"/>
      <c r="N701" s="148"/>
      <c r="O701" s="148"/>
      <c r="P701" s="148"/>
    </row>
    <row r="702" spans="1:16" ht="92.4">
      <c r="A702" s="270" t="s">
        <v>29551</v>
      </c>
      <c r="B702" s="148" t="s">
        <v>29552</v>
      </c>
      <c r="C702" s="148" t="s">
        <v>29553</v>
      </c>
      <c r="D702" s="148" t="s">
        <v>29554</v>
      </c>
      <c r="E702" s="148" t="s">
        <v>29555</v>
      </c>
      <c r="F702" s="253" t="s">
        <v>29556</v>
      </c>
      <c r="G702" s="253" t="s">
        <v>29557</v>
      </c>
      <c r="H702" s="262" t="s">
        <v>29558</v>
      </c>
      <c r="I702" s="264" t="s">
        <v>29559</v>
      </c>
      <c r="J702" s="148" t="s">
        <v>2414</v>
      </c>
      <c r="K702" s="148"/>
      <c r="L702" s="148"/>
      <c r="M702" s="251"/>
      <c r="N702" s="148"/>
      <c r="O702" s="148"/>
      <c r="P702" s="148"/>
    </row>
    <row r="703" spans="1:16" ht="171.6">
      <c r="A703" s="270" t="s">
        <v>29560</v>
      </c>
      <c r="B703" s="148" t="s">
        <v>29561</v>
      </c>
      <c r="C703" s="148" t="s">
        <v>29562</v>
      </c>
      <c r="D703" s="148" t="s">
        <v>29563</v>
      </c>
      <c r="E703" s="148" t="s">
        <v>29564</v>
      </c>
      <c r="F703" s="253" t="s">
        <v>29565</v>
      </c>
      <c r="G703" s="253" t="s">
        <v>29566</v>
      </c>
      <c r="H703" s="262" t="s">
        <v>29567</v>
      </c>
      <c r="I703" s="264" t="s">
        <v>29568</v>
      </c>
      <c r="J703" s="148" t="s">
        <v>5931</v>
      </c>
      <c r="K703" s="148"/>
      <c r="L703" s="148"/>
      <c r="M703" s="251"/>
      <c r="N703" s="148"/>
      <c r="O703" s="148"/>
      <c r="P703" s="148"/>
    </row>
    <row r="704" spans="1:16" ht="171.6">
      <c r="A704" s="270" t="s">
        <v>29569</v>
      </c>
      <c r="B704" s="148" t="s">
        <v>29561</v>
      </c>
      <c r="C704" s="148" t="s">
        <v>29562</v>
      </c>
      <c r="D704" s="148" t="s">
        <v>29563</v>
      </c>
      <c r="E704" s="148" t="s">
        <v>29564</v>
      </c>
      <c r="F704" s="253" t="s">
        <v>29565</v>
      </c>
      <c r="G704" s="253" t="s">
        <v>29566</v>
      </c>
      <c r="H704" s="262" t="s">
        <v>29567</v>
      </c>
      <c r="I704" s="264" t="s">
        <v>29568</v>
      </c>
      <c r="J704" s="148" t="s">
        <v>5931</v>
      </c>
      <c r="K704" s="148"/>
      <c r="L704" s="148"/>
      <c r="M704" s="251"/>
      <c r="N704" s="148"/>
      <c r="O704" s="148"/>
      <c r="P704" s="148"/>
    </row>
    <row r="705" spans="1:16" ht="92.4">
      <c r="A705" s="270" t="s">
        <v>29570</v>
      </c>
      <c r="B705" s="148" t="s">
        <v>29571</v>
      </c>
      <c r="C705" s="148" t="s">
        <v>29572</v>
      </c>
      <c r="D705" s="148" t="s">
        <v>29573</v>
      </c>
      <c r="E705" s="148" t="s">
        <v>29574</v>
      </c>
      <c r="F705" s="253" t="s">
        <v>29575</v>
      </c>
      <c r="G705" s="253" t="s">
        <v>29576</v>
      </c>
      <c r="H705" s="262" t="s">
        <v>29577</v>
      </c>
      <c r="I705" s="264" t="s">
        <v>29578</v>
      </c>
      <c r="J705" s="148" t="s">
        <v>2414</v>
      </c>
      <c r="K705" s="148"/>
      <c r="L705" s="148"/>
      <c r="M705" s="251"/>
      <c r="N705" s="148"/>
      <c r="O705" s="148"/>
      <c r="P705" s="148"/>
    </row>
    <row r="706" spans="1:16" ht="92.4">
      <c r="A706" s="270" t="s">
        <v>29579</v>
      </c>
      <c r="B706" s="148" t="s">
        <v>29571</v>
      </c>
      <c r="C706" s="148" t="s">
        <v>29580</v>
      </c>
      <c r="D706" s="148" t="s">
        <v>29573</v>
      </c>
      <c r="E706" s="148" t="s">
        <v>29574</v>
      </c>
      <c r="F706" s="253" t="s">
        <v>29575</v>
      </c>
      <c r="G706" s="253" t="s">
        <v>29576</v>
      </c>
      <c r="H706" s="262" t="s">
        <v>29581</v>
      </c>
      <c r="I706" s="264" t="s">
        <v>29578</v>
      </c>
      <c r="J706" s="148" t="s">
        <v>2414</v>
      </c>
      <c r="K706" s="148"/>
      <c r="L706" s="148"/>
      <c r="M706" s="258"/>
      <c r="N706" s="148"/>
      <c r="O706" s="148"/>
      <c r="P706" s="148"/>
    </row>
    <row r="707" spans="1:16" ht="145.19999999999999">
      <c r="A707" s="268" t="s">
        <v>29582</v>
      </c>
      <c r="B707" s="148" t="s">
        <v>29583</v>
      </c>
      <c r="C707" s="148" t="s">
        <v>29584</v>
      </c>
      <c r="D707" s="148" t="s">
        <v>29585</v>
      </c>
      <c r="E707" s="148" t="s">
        <v>29586</v>
      </c>
      <c r="F707" s="252" t="s">
        <v>29587</v>
      </c>
      <c r="G707" s="252" t="s">
        <v>29588</v>
      </c>
      <c r="H707" s="262" t="s">
        <v>29589</v>
      </c>
      <c r="I707" s="264" t="s">
        <v>29590</v>
      </c>
      <c r="J707" s="148" t="s">
        <v>2414</v>
      </c>
      <c r="K707" s="148"/>
      <c r="L707" s="148"/>
      <c r="M707" s="251"/>
      <c r="N707" s="148"/>
      <c r="O707" s="148"/>
      <c r="P707" s="148"/>
    </row>
    <row r="708" spans="1:16" ht="132">
      <c r="A708" s="270" t="s">
        <v>29591</v>
      </c>
      <c r="B708" s="148" t="s">
        <v>29592</v>
      </c>
      <c r="C708" s="148" t="s">
        <v>29593</v>
      </c>
      <c r="D708" s="148" t="s">
        <v>29594</v>
      </c>
      <c r="E708" s="148" t="s">
        <v>29595</v>
      </c>
      <c r="F708" s="253" t="s">
        <v>29596</v>
      </c>
      <c r="G708" s="253" t="s">
        <v>29597</v>
      </c>
      <c r="H708" s="262" t="s">
        <v>29598</v>
      </c>
      <c r="I708" s="264" t="s">
        <v>29599</v>
      </c>
      <c r="J708" s="148" t="s">
        <v>5931</v>
      </c>
      <c r="K708" s="148"/>
      <c r="L708" s="148"/>
      <c r="M708" s="251"/>
      <c r="N708" s="148"/>
      <c r="O708" s="148"/>
      <c r="P708" s="148"/>
    </row>
    <row r="709" spans="1:16" ht="132">
      <c r="A709" s="270" t="s">
        <v>29600</v>
      </c>
      <c r="B709" s="148" t="s">
        <v>29592</v>
      </c>
      <c r="C709" s="148" t="s">
        <v>29593</v>
      </c>
      <c r="D709" s="148" t="s">
        <v>29594</v>
      </c>
      <c r="E709" s="148" t="s">
        <v>29595</v>
      </c>
      <c r="F709" s="253" t="s">
        <v>29596</v>
      </c>
      <c r="G709" s="253" t="s">
        <v>29597</v>
      </c>
      <c r="H709" s="262" t="s">
        <v>29598</v>
      </c>
      <c r="I709" s="264" t="s">
        <v>29599</v>
      </c>
      <c r="J709" s="148" t="s">
        <v>5931</v>
      </c>
      <c r="K709" s="148"/>
      <c r="L709" s="148"/>
      <c r="M709" s="251"/>
      <c r="N709" s="148"/>
      <c r="O709" s="148"/>
      <c r="P709" s="148"/>
    </row>
    <row r="710" spans="1:16" ht="105.6">
      <c r="A710" s="270" t="s">
        <v>29601</v>
      </c>
      <c r="B710" s="148" t="s">
        <v>29602</v>
      </c>
      <c r="C710" s="148" t="s">
        <v>29603</v>
      </c>
      <c r="D710" s="148" t="s">
        <v>29604</v>
      </c>
      <c r="E710" s="148" t="s">
        <v>29605</v>
      </c>
      <c r="F710" s="253" t="s">
        <v>29606</v>
      </c>
      <c r="G710" s="253" t="s">
        <v>29607</v>
      </c>
      <c r="H710" s="262" t="s">
        <v>29608</v>
      </c>
      <c r="I710" s="264" t="s">
        <v>29609</v>
      </c>
      <c r="J710" s="148" t="s">
        <v>2414</v>
      </c>
      <c r="K710" s="148"/>
      <c r="L710" s="148"/>
      <c r="M710" s="251"/>
      <c r="N710" s="148"/>
      <c r="O710" s="148"/>
      <c r="P710" s="148"/>
    </row>
    <row r="711" spans="1:16" ht="105.6">
      <c r="A711" s="270" t="s">
        <v>29610</v>
      </c>
      <c r="B711" s="148" t="s">
        <v>29611</v>
      </c>
      <c r="C711" s="148" t="s">
        <v>29612</v>
      </c>
      <c r="D711" s="148" t="s">
        <v>29613</v>
      </c>
      <c r="E711" s="148" t="s">
        <v>29605</v>
      </c>
      <c r="F711" s="253" t="s">
        <v>29614</v>
      </c>
      <c r="G711" s="253" t="s">
        <v>29615</v>
      </c>
      <c r="H711" s="262" t="s">
        <v>29616</v>
      </c>
      <c r="I711" s="264" t="s">
        <v>29617</v>
      </c>
      <c r="J711" s="148" t="s">
        <v>2414</v>
      </c>
      <c r="K711" s="148"/>
      <c r="L711" s="148"/>
      <c r="M711" s="251"/>
      <c r="N711" s="148"/>
      <c r="O711" s="148"/>
      <c r="P711" s="148"/>
    </row>
    <row r="712" spans="1:16" ht="79.2">
      <c r="A712" s="270" t="s">
        <v>29618</v>
      </c>
      <c r="B712" s="148" t="s">
        <v>29619</v>
      </c>
      <c r="C712" s="148" t="s">
        <v>29620</v>
      </c>
      <c r="D712" s="148" t="s">
        <v>29621</v>
      </c>
      <c r="E712" s="148" t="s">
        <v>29622</v>
      </c>
      <c r="F712" s="253" t="s">
        <v>29623</v>
      </c>
      <c r="G712" s="253" t="s">
        <v>29624</v>
      </c>
      <c r="H712" s="262" t="s">
        <v>29625</v>
      </c>
      <c r="I712" s="264" t="s">
        <v>29626</v>
      </c>
      <c r="J712" s="148" t="s">
        <v>2414</v>
      </c>
      <c r="K712" s="148"/>
      <c r="L712" s="148"/>
      <c r="M712" s="251"/>
      <c r="N712" s="148"/>
      <c r="O712" s="148"/>
      <c r="P712" s="148"/>
    </row>
    <row r="713" spans="1:16" ht="79.2">
      <c r="A713" s="270" t="s">
        <v>29627</v>
      </c>
      <c r="B713" s="148" t="s">
        <v>29628</v>
      </c>
      <c r="C713" s="148" t="s">
        <v>29629</v>
      </c>
      <c r="D713" s="148" t="s">
        <v>29630</v>
      </c>
      <c r="E713" s="148" t="s">
        <v>29622</v>
      </c>
      <c r="F713" s="253" t="s">
        <v>29623</v>
      </c>
      <c r="G713" s="253" t="s">
        <v>29631</v>
      </c>
      <c r="H713" s="262" t="s">
        <v>29632</v>
      </c>
      <c r="I713" s="264" t="s">
        <v>29633</v>
      </c>
      <c r="J713" s="148" t="s">
        <v>2414</v>
      </c>
      <c r="K713" s="148"/>
      <c r="L713" s="148"/>
      <c r="M713" s="251"/>
      <c r="N713" s="148"/>
      <c r="O713" s="148"/>
      <c r="P713" s="148"/>
    </row>
    <row r="714" spans="1:16" ht="132">
      <c r="A714" s="270" t="s">
        <v>29634</v>
      </c>
      <c r="B714" s="148" t="s">
        <v>29635</v>
      </c>
      <c r="C714" s="148" t="s">
        <v>29636</v>
      </c>
      <c r="D714" s="148" t="s">
        <v>29637</v>
      </c>
      <c r="E714" s="148" t="s">
        <v>29638</v>
      </c>
      <c r="F714" s="253" t="s">
        <v>29639</v>
      </c>
      <c r="G714" s="253" t="s">
        <v>29640</v>
      </c>
      <c r="H714" s="262" t="s">
        <v>29641</v>
      </c>
      <c r="I714" s="264" t="s">
        <v>29642</v>
      </c>
      <c r="J714" s="148" t="s">
        <v>2414</v>
      </c>
      <c r="K714" s="148"/>
      <c r="L714" s="148"/>
      <c r="M714" s="251"/>
      <c r="N714" s="148"/>
      <c r="O714" s="148"/>
      <c r="P714" s="148"/>
    </row>
    <row r="715" spans="1:16" ht="132">
      <c r="A715" s="270" t="s">
        <v>29643</v>
      </c>
      <c r="B715" s="148" t="s">
        <v>29644</v>
      </c>
      <c r="C715" s="148" t="s">
        <v>29645</v>
      </c>
      <c r="D715" s="148" t="s">
        <v>29646</v>
      </c>
      <c r="E715" s="148" t="s">
        <v>29638</v>
      </c>
      <c r="F715" s="253" t="s">
        <v>29647</v>
      </c>
      <c r="G715" s="253" t="s">
        <v>29648</v>
      </c>
      <c r="H715" s="262" t="s">
        <v>29649</v>
      </c>
      <c r="I715" s="264" t="s">
        <v>29650</v>
      </c>
      <c r="J715" s="148" t="s">
        <v>2414</v>
      </c>
      <c r="K715" s="148"/>
      <c r="L715" s="148"/>
      <c r="M715" s="258"/>
      <c r="N715" s="148"/>
      <c r="O715" s="148"/>
      <c r="P715" s="148"/>
    </row>
    <row r="716" spans="1:16" ht="145.19999999999999">
      <c r="A716" s="268" t="s">
        <v>29651</v>
      </c>
      <c r="B716" s="148" t="s">
        <v>29652</v>
      </c>
      <c r="C716" s="148" t="s">
        <v>29653</v>
      </c>
      <c r="D716" s="148" t="s">
        <v>29654</v>
      </c>
      <c r="E716" s="148" t="s">
        <v>29655</v>
      </c>
      <c r="F716" s="252" t="s">
        <v>29656</v>
      </c>
      <c r="G716" s="252" t="s">
        <v>29657</v>
      </c>
      <c r="H716" s="262" t="s">
        <v>29658</v>
      </c>
      <c r="I716" s="264" t="s">
        <v>29659</v>
      </c>
      <c r="J716" s="148" t="s">
        <v>5931</v>
      </c>
      <c r="K716" s="148"/>
      <c r="L716" s="148"/>
      <c r="M716" s="258"/>
      <c r="N716" s="148"/>
      <c r="O716" s="148"/>
      <c r="P716" s="148"/>
    </row>
    <row r="717" spans="1:16" ht="132">
      <c r="A717" s="270" t="s">
        <v>29660</v>
      </c>
      <c r="B717" s="148" t="s">
        <v>29592</v>
      </c>
      <c r="C717" s="148" t="s">
        <v>29593</v>
      </c>
      <c r="D717" s="148" t="s">
        <v>29594</v>
      </c>
      <c r="E717" s="148" t="s">
        <v>29595</v>
      </c>
      <c r="F717" s="253" t="s">
        <v>29596</v>
      </c>
      <c r="G717" s="253" t="s">
        <v>29597</v>
      </c>
      <c r="H717" s="262" t="s">
        <v>29598</v>
      </c>
      <c r="I717" s="264" t="s">
        <v>29661</v>
      </c>
      <c r="J717" s="148" t="s">
        <v>5931</v>
      </c>
      <c r="K717" s="148"/>
      <c r="L717" s="148"/>
      <c r="M717" s="251"/>
      <c r="N717" s="148"/>
      <c r="O717" s="148"/>
      <c r="P717" s="148"/>
    </row>
    <row r="718" spans="1:16" ht="132">
      <c r="A718" s="270" t="s">
        <v>29662</v>
      </c>
      <c r="B718" s="148" t="s">
        <v>29592</v>
      </c>
      <c r="C718" s="148" t="s">
        <v>29593</v>
      </c>
      <c r="D718" s="148" t="s">
        <v>29594</v>
      </c>
      <c r="E718" s="148" t="s">
        <v>29595</v>
      </c>
      <c r="F718" s="253" t="s">
        <v>29596</v>
      </c>
      <c r="G718" s="253" t="s">
        <v>29597</v>
      </c>
      <c r="H718" s="262" t="s">
        <v>29598</v>
      </c>
      <c r="I718" s="264" t="s">
        <v>29661</v>
      </c>
      <c r="J718" s="148" t="s">
        <v>5931</v>
      </c>
      <c r="K718" s="148"/>
      <c r="L718" s="148"/>
      <c r="M718" s="251"/>
      <c r="N718" s="148"/>
      <c r="O718" s="148"/>
      <c r="P718" s="148"/>
    </row>
    <row r="719" spans="1:16" ht="105.6">
      <c r="A719" s="270" t="s">
        <v>29663</v>
      </c>
      <c r="B719" s="148" t="s">
        <v>29602</v>
      </c>
      <c r="C719" s="148" t="s">
        <v>29603</v>
      </c>
      <c r="D719" s="148" t="s">
        <v>29604</v>
      </c>
      <c r="E719" s="148" t="s">
        <v>29605</v>
      </c>
      <c r="F719" s="253" t="s">
        <v>29606</v>
      </c>
      <c r="G719" s="253" t="s">
        <v>29664</v>
      </c>
      <c r="H719" s="262" t="s">
        <v>29608</v>
      </c>
      <c r="I719" s="264" t="s">
        <v>29665</v>
      </c>
      <c r="J719" s="148" t="s">
        <v>2414</v>
      </c>
      <c r="K719" s="148"/>
      <c r="L719" s="148"/>
      <c r="M719" s="251"/>
      <c r="N719" s="148"/>
      <c r="O719" s="148"/>
      <c r="P719" s="148"/>
    </row>
    <row r="720" spans="1:16" ht="105.6">
      <c r="A720" s="270" t="s">
        <v>29666</v>
      </c>
      <c r="B720" s="148" t="s">
        <v>29611</v>
      </c>
      <c r="C720" s="148" t="s">
        <v>29612</v>
      </c>
      <c r="D720" s="148" t="s">
        <v>29613</v>
      </c>
      <c r="E720" s="148" t="s">
        <v>29605</v>
      </c>
      <c r="F720" s="253" t="s">
        <v>29614</v>
      </c>
      <c r="G720" s="253" t="s">
        <v>29667</v>
      </c>
      <c r="H720" s="262" t="s">
        <v>29616</v>
      </c>
      <c r="I720" s="264" t="s">
        <v>29668</v>
      </c>
      <c r="J720" s="148" t="s">
        <v>2414</v>
      </c>
      <c r="K720" s="148"/>
      <c r="L720" s="148"/>
      <c r="M720" s="251"/>
      <c r="N720" s="148"/>
      <c r="O720" s="148"/>
      <c r="P720" s="148"/>
    </row>
    <row r="721" spans="1:16" ht="79.2">
      <c r="A721" s="270" t="s">
        <v>29669</v>
      </c>
      <c r="B721" s="148" t="s">
        <v>29619</v>
      </c>
      <c r="C721" s="148" t="s">
        <v>29620</v>
      </c>
      <c r="D721" s="148" t="s">
        <v>29630</v>
      </c>
      <c r="E721" s="148" t="s">
        <v>29622</v>
      </c>
      <c r="F721" s="253" t="s">
        <v>29623</v>
      </c>
      <c r="G721" s="253" t="s">
        <v>29670</v>
      </c>
      <c r="H721" s="262" t="s">
        <v>29625</v>
      </c>
      <c r="I721" s="264" t="s">
        <v>29626</v>
      </c>
      <c r="J721" s="148" t="s">
        <v>2414</v>
      </c>
      <c r="K721" s="148"/>
      <c r="L721" s="148"/>
      <c r="M721" s="251"/>
      <c r="N721" s="148"/>
      <c r="O721" s="148"/>
      <c r="P721" s="148"/>
    </row>
    <row r="722" spans="1:16" ht="79.2">
      <c r="A722" s="270" t="s">
        <v>29671</v>
      </c>
      <c r="B722" s="148" t="s">
        <v>29628</v>
      </c>
      <c r="C722" s="148" t="s">
        <v>29629</v>
      </c>
      <c r="D722" s="148" t="s">
        <v>29630</v>
      </c>
      <c r="E722" s="148" t="s">
        <v>29622</v>
      </c>
      <c r="F722" s="253" t="s">
        <v>29623</v>
      </c>
      <c r="G722" s="253" t="s">
        <v>29672</v>
      </c>
      <c r="H722" s="262" t="s">
        <v>29632</v>
      </c>
      <c r="I722" s="264" t="s">
        <v>29633</v>
      </c>
      <c r="J722" s="148" t="s">
        <v>2414</v>
      </c>
      <c r="K722" s="148"/>
      <c r="L722" s="148"/>
      <c r="M722" s="251"/>
      <c r="N722" s="148"/>
      <c r="O722" s="148"/>
      <c r="P722" s="148"/>
    </row>
    <row r="723" spans="1:16" ht="132">
      <c r="A723" s="270" t="s">
        <v>29673</v>
      </c>
      <c r="B723" s="148" t="s">
        <v>29644</v>
      </c>
      <c r="C723" s="148" t="s">
        <v>29636</v>
      </c>
      <c r="D723" s="148" t="s">
        <v>29646</v>
      </c>
      <c r="E723" s="148" t="s">
        <v>29638</v>
      </c>
      <c r="F723" s="253" t="s">
        <v>29647</v>
      </c>
      <c r="G723" s="253" t="s">
        <v>29640</v>
      </c>
      <c r="H723" s="262" t="s">
        <v>29674</v>
      </c>
      <c r="I723" s="264" t="s">
        <v>29650</v>
      </c>
      <c r="J723" s="148" t="s">
        <v>2414</v>
      </c>
      <c r="K723" s="148"/>
      <c r="L723" s="148"/>
      <c r="M723" s="251"/>
      <c r="N723" s="148"/>
      <c r="O723" s="148"/>
      <c r="P723" s="148"/>
    </row>
    <row r="724" spans="1:16" ht="132">
      <c r="A724" s="270" t="s">
        <v>29675</v>
      </c>
      <c r="B724" s="148" t="s">
        <v>29644</v>
      </c>
      <c r="C724" s="148" t="s">
        <v>29645</v>
      </c>
      <c r="D724" s="148" t="s">
        <v>29646</v>
      </c>
      <c r="E724" s="148" t="s">
        <v>29638</v>
      </c>
      <c r="F724" s="253" t="s">
        <v>29647</v>
      </c>
      <c r="G724" s="253" t="s">
        <v>29648</v>
      </c>
      <c r="H724" s="262" t="s">
        <v>29674</v>
      </c>
      <c r="I724" s="264" t="s">
        <v>29650</v>
      </c>
      <c r="J724" s="148" t="s">
        <v>2414</v>
      </c>
      <c r="K724" s="148"/>
      <c r="L724" s="148"/>
      <c r="M724" s="251"/>
      <c r="N724" s="148"/>
      <c r="O724" s="148"/>
      <c r="P724" s="148"/>
    </row>
    <row r="725" spans="1:16" ht="118.8">
      <c r="A725" s="268" t="s">
        <v>29676</v>
      </c>
      <c r="B725" s="148" t="s">
        <v>29677</v>
      </c>
      <c r="C725" s="148" t="s">
        <v>29678</v>
      </c>
      <c r="D725" s="148" t="s">
        <v>29679</v>
      </c>
      <c r="E725" s="148" t="s">
        <v>29680</v>
      </c>
      <c r="F725" s="252" t="s">
        <v>29681</v>
      </c>
      <c r="G725" s="252" t="s">
        <v>29682</v>
      </c>
      <c r="H725" s="262" t="s">
        <v>29683</v>
      </c>
      <c r="I725" s="264" t="s">
        <v>29684</v>
      </c>
      <c r="J725" s="148" t="s">
        <v>2414</v>
      </c>
      <c r="K725" s="148"/>
      <c r="L725" s="148"/>
      <c r="M725" s="258"/>
      <c r="N725" s="148"/>
      <c r="O725" s="148"/>
      <c r="P725" s="148"/>
    </row>
    <row r="726" spans="1:16" ht="118.8">
      <c r="A726" s="268" t="s">
        <v>29685</v>
      </c>
      <c r="B726" s="148" t="s">
        <v>29686</v>
      </c>
      <c r="C726" s="148" t="s">
        <v>29687</v>
      </c>
      <c r="D726" s="148" t="s">
        <v>29688</v>
      </c>
      <c r="E726" s="148" t="s">
        <v>29680</v>
      </c>
      <c r="F726" s="252" t="s">
        <v>29689</v>
      </c>
      <c r="G726" s="252" t="s">
        <v>29690</v>
      </c>
      <c r="H726" s="262" t="s">
        <v>29691</v>
      </c>
      <c r="I726" s="264" t="s">
        <v>29692</v>
      </c>
      <c r="J726" s="148" t="s">
        <v>2414</v>
      </c>
      <c r="K726" s="148"/>
      <c r="L726" s="148"/>
      <c r="M726" s="258"/>
      <c r="N726" s="148"/>
      <c r="O726" s="148"/>
      <c r="P726" s="148"/>
    </row>
    <row r="727" spans="1:16" ht="92.4">
      <c r="A727" s="270" t="s">
        <v>29693</v>
      </c>
      <c r="B727" s="148" t="s">
        <v>29694</v>
      </c>
      <c r="C727" s="148" t="s">
        <v>29695</v>
      </c>
      <c r="D727" s="148" t="s">
        <v>29696</v>
      </c>
      <c r="E727" s="148" t="s">
        <v>29697</v>
      </c>
      <c r="F727" s="253" t="s">
        <v>29698</v>
      </c>
      <c r="G727" s="253" t="s">
        <v>29699</v>
      </c>
      <c r="H727" s="262" t="s">
        <v>29700</v>
      </c>
      <c r="I727" s="264" t="s">
        <v>29701</v>
      </c>
      <c r="J727" s="148" t="s">
        <v>2414</v>
      </c>
      <c r="K727" s="148"/>
      <c r="L727" s="148"/>
      <c r="M727" s="251"/>
      <c r="N727" s="148"/>
      <c r="O727" s="148"/>
      <c r="P727" s="148"/>
    </row>
    <row r="728" spans="1:16" ht="92.4">
      <c r="A728" s="270" t="s">
        <v>29702</v>
      </c>
      <c r="B728" s="148" t="s">
        <v>29703</v>
      </c>
      <c r="C728" s="148" t="s">
        <v>29704</v>
      </c>
      <c r="D728" s="148" t="s">
        <v>29705</v>
      </c>
      <c r="E728" s="148" t="s">
        <v>29706</v>
      </c>
      <c r="F728" s="253" t="s">
        <v>29707</v>
      </c>
      <c r="G728" s="253" t="s">
        <v>29699</v>
      </c>
      <c r="H728" s="262" t="s">
        <v>29708</v>
      </c>
      <c r="I728" s="264" t="s">
        <v>29709</v>
      </c>
      <c r="J728" s="148" t="s">
        <v>2414</v>
      </c>
      <c r="K728" s="148"/>
      <c r="L728" s="148"/>
      <c r="M728" s="251"/>
      <c r="N728" s="148"/>
      <c r="O728" s="148"/>
      <c r="P728" s="148"/>
    </row>
    <row r="729" spans="1:16" ht="105.6">
      <c r="A729" s="270" t="s">
        <v>29710</v>
      </c>
      <c r="B729" s="148" t="s">
        <v>29711</v>
      </c>
      <c r="C729" s="148" t="s">
        <v>29712</v>
      </c>
      <c r="D729" s="148" t="s">
        <v>29713</v>
      </c>
      <c r="E729" s="148" t="s">
        <v>29714</v>
      </c>
      <c r="F729" s="253" t="s">
        <v>29715</v>
      </c>
      <c r="G729" s="253" t="s">
        <v>29716</v>
      </c>
      <c r="H729" s="262" t="s">
        <v>29717</v>
      </c>
      <c r="I729" s="264" t="s">
        <v>29718</v>
      </c>
      <c r="J729" s="148" t="s">
        <v>2414</v>
      </c>
      <c r="K729" s="148"/>
      <c r="L729" s="148"/>
      <c r="M729" s="251"/>
      <c r="N729" s="148"/>
      <c r="O729" s="148"/>
      <c r="P729" s="148"/>
    </row>
    <row r="730" spans="1:16" ht="105.6">
      <c r="A730" s="270" t="s">
        <v>29719</v>
      </c>
      <c r="B730" s="148" t="s">
        <v>29711</v>
      </c>
      <c r="C730" s="148" t="s">
        <v>29720</v>
      </c>
      <c r="D730" s="148" t="s">
        <v>29713</v>
      </c>
      <c r="E730" s="148" t="s">
        <v>29721</v>
      </c>
      <c r="F730" s="253" t="s">
        <v>29722</v>
      </c>
      <c r="G730" s="253" t="s">
        <v>29716</v>
      </c>
      <c r="H730" s="262" t="s">
        <v>29717</v>
      </c>
      <c r="I730" s="264" t="s">
        <v>29718</v>
      </c>
      <c r="J730" s="148" t="s">
        <v>2414</v>
      </c>
      <c r="K730" s="148"/>
      <c r="L730" s="148"/>
      <c r="M730" s="251"/>
      <c r="N730" s="148"/>
      <c r="O730" s="148"/>
      <c r="P730" s="148"/>
    </row>
    <row r="731" spans="1:16" ht="66">
      <c r="A731" s="270" t="s">
        <v>29723</v>
      </c>
      <c r="B731" s="148" t="s">
        <v>29724</v>
      </c>
      <c r="C731" s="148" t="s">
        <v>29725</v>
      </c>
      <c r="D731" s="148" t="s">
        <v>29726</v>
      </c>
      <c r="E731" s="148" t="s">
        <v>29727</v>
      </c>
      <c r="F731" s="253" t="s">
        <v>29728</v>
      </c>
      <c r="G731" s="253" t="s">
        <v>29729</v>
      </c>
      <c r="H731" s="262" t="s">
        <v>29730</v>
      </c>
      <c r="I731" s="264" t="s">
        <v>29731</v>
      </c>
      <c r="J731" s="148" t="s">
        <v>2414</v>
      </c>
      <c r="K731" s="148"/>
      <c r="L731" s="148"/>
      <c r="M731" s="251"/>
      <c r="N731" s="148"/>
      <c r="O731" s="148"/>
      <c r="P731" s="148"/>
    </row>
    <row r="732" spans="1:16" ht="66">
      <c r="A732" s="270" t="s">
        <v>29732</v>
      </c>
      <c r="B732" s="148" t="s">
        <v>29733</v>
      </c>
      <c r="C732" s="148" t="s">
        <v>29734</v>
      </c>
      <c r="D732" s="148" t="s">
        <v>29735</v>
      </c>
      <c r="E732" s="148" t="s">
        <v>29727</v>
      </c>
      <c r="F732" s="253" t="s">
        <v>29736</v>
      </c>
      <c r="G732" s="253" t="s">
        <v>29737</v>
      </c>
      <c r="H732" s="262" t="s">
        <v>29738</v>
      </c>
      <c r="I732" s="264" t="s">
        <v>29739</v>
      </c>
      <c r="J732" s="148" t="s">
        <v>2414</v>
      </c>
      <c r="K732" s="148"/>
      <c r="L732" s="148"/>
      <c r="M732" s="251"/>
      <c r="N732" s="148"/>
      <c r="O732" s="148"/>
      <c r="P732" s="148"/>
    </row>
    <row r="733" spans="1:16" ht="118.8">
      <c r="A733" s="270" t="s">
        <v>29740</v>
      </c>
      <c r="B733" s="148" t="s">
        <v>29741</v>
      </c>
      <c r="C733" s="148" t="s">
        <v>29742</v>
      </c>
      <c r="D733" s="148" t="s">
        <v>29743</v>
      </c>
      <c r="E733" s="148" t="s">
        <v>29744</v>
      </c>
      <c r="F733" s="253" t="s">
        <v>29745</v>
      </c>
      <c r="G733" s="253" t="s">
        <v>29746</v>
      </c>
      <c r="H733" s="262" t="s">
        <v>29747</v>
      </c>
      <c r="I733" s="264" t="s">
        <v>29748</v>
      </c>
      <c r="J733" s="148" t="s">
        <v>2414</v>
      </c>
      <c r="K733" s="148"/>
      <c r="L733" s="148"/>
      <c r="M733" s="251"/>
      <c r="N733" s="148"/>
      <c r="O733" s="148"/>
      <c r="P733" s="148"/>
    </row>
    <row r="734" spans="1:16" ht="118.8">
      <c r="A734" s="270" t="s">
        <v>29749</v>
      </c>
      <c r="B734" s="148" t="s">
        <v>29741</v>
      </c>
      <c r="C734" s="148" t="s">
        <v>29742</v>
      </c>
      <c r="D734" s="148" t="s">
        <v>29743</v>
      </c>
      <c r="E734" s="148" t="s">
        <v>29744</v>
      </c>
      <c r="F734" s="253" t="s">
        <v>29745</v>
      </c>
      <c r="G734" s="253" t="s">
        <v>29746</v>
      </c>
      <c r="H734" s="262" t="s">
        <v>29747</v>
      </c>
      <c r="I734" s="264" t="s">
        <v>29748</v>
      </c>
      <c r="J734" s="148" t="s">
        <v>2414</v>
      </c>
      <c r="K734" s="148"/>
      <c r="L734" s="148"/>
      <c r="M734" s="251"/>
      <c r="N734" s="148"/>
      <c r="O734" s="148"/>
      <c r="P734" s="148"/>
    </row>
    <row r="735" spans="1:16" ht="171.6">
      <c r="A735" s="268" t="s">
        <v>29750</v>
      </c>
      <c r="B735" s="148" t="s">
        <v>29751</v>
      </c>
      <c r="C735" s="148" t="s">
        <v>29752</v>
      </c>
      <c r="D735" s="148" t="s">
        <v>29753</v>
      </c>
      <c r="E735" s="148" t="s">
        <v>29754</v>
      </c>
      <c r="F735" s="252" t="s">
        <v>29755</v>
      </c>
      <c r="G735" s="252" t="s">
        <v>29756</v>
      </c>
      <c r="H735" s="262" t="s">
        <v>29757</v>
      </c>
      <c r="I735" s="264" t="s">
        <v>29758</v>
      </c>
      <c r="J735" s="148" t="s">
        <v>5931</v>
      </c>
      <c r="K735" s="148"/>
      <c r="L735" s="148"/>
      <c r="M735" s="258"/>
      <c r="N735" s="148"/>
      <c r="O735" s="148"/>
      <c r="P735" s="148"/>
    </row>
    <row r="736" spans="1:16" ht="171.6">
      <c r="A736" s="268" t="s">
        <v>29759</v>
      </c>
      <c r="B736" s="148" t="s">
        <v>29751</v>
      </c>
      <c r="C736" s="148" t="s">
        <v>29752</v>
      </c>
      <c r="D736" s="148" t="s">
        <v>29753</v>
      </c>
      <c r="E736" s="148" t="s">
        <v>29754</v>
      </c>
      <c r="F736" s="252" t="s">
        <v>29755</v>
      </c>
      <c r="G736" s="252" t="s">
        <v>29756</v>
      </c>
      <c r="H736" s="262" t="s">
        <v>29757</v>
      </c>
      <c r="I736" s="264" t="s">
        <v>29758</v>
      </c>
      <c r="J736" s="148" t="s">
        <v>5931</v>
      </c>
      <c r="K736" s="148"/>
      <c r="L736" s="148"/>
      <c r="M736" s="258"/>
      <c r="N736" s="148"/>
      <c r="O736" s="148"/>
      <c r="P736" s="148"/>
    </row>
    <row r="737" spans="1:16" ht="79.2">
      <c r="A737" s="270" t="s">
        <v>29760</v>
      </c>
      <c r="B737" s="148" t="s">
        <v>29761</v>
      </c>
      <c r="C737" s="148" t="s">
        <v>29762</v>
      </c>
      <c r="D737" s="148" t="s">
        <v>29763</v>
      </c>
      <c r="E737" s="148" t="s">
        <v>29764</v>
      </c>
      <c r="F737" s="253" t="s">
        <v>29765</v>
      </c>
      <c r="G737" s="253" t="s">
        <v>29766</v>
      </c>
      <c r="H737" s="262" t="s">
        <v>29767</v>
      </c>
      <c r="I737" s="264" t="s">
        <v>29768</v>
      </c>
      <c r="J737" s="148" t="s">
        <v>5931</v>
      </c>
      <c r="K737" s="148"/>
      <c r="L737" s="148"/>
      <c r="M737" s="251"/>
      <c r="N737" s="148"/>
      <c r="O737" s="148"/>
      <c r="P737" s="148"/>
    </row>
    <row r="738" spans="1:16" ht="79.2">
      <c r="A738" s="270" t="s">
        <v>29769</v>
      </c>
      <c r="B738" s="148" t="s">
        <v>29761</v>
      </c>
      <c r="C738" s="148" t="s">
        <v>29762</v>
      </c>
      <c r="D738" s="148" t="s">
        <v>29763</v>
      </c>
      <c r="E738" s="148" t="s">
        <v>29764</v>
      </c>
      <c r="F738" s="253" t="s">
        <v>29765</v>
      </c>
      <c r="G738" s="253" t="s">
        <v>29766</v>
      </c>
      <c r="H738" s="262" t="s">
        <v>29767</v>
      </c>
      <c r="I738" s="264" t="s">
        <v>29768</v>
      </c>
      <c r="J738" s="148" t="s">
        <v>5931</v>
      </c>
      <c r="K738" s="148"/>
      <c r="L738" s="148"/>
      <c r="M738" s="251"/>
      <c r="N738" s="148"/>
      <c r="O738" s="148"/>
      <c r="P738" s="148"/>
    </row>
    <row r="739" spans="1:16" ht="171.6">
      <c r="A739" s="270" t="s">
        <v>29770</v>
      </c>
      <c r="B739" s="148" t="s">
        <v>29771</v>
      </c>
      <c r="C739" s="148" t="s">
        <v>29772</v>
      </c>
      <c r="D739" s="148" t="s">
        <v>29773</v>
      </c>
      <c r="E739" s="148" t="s">
        <v>29774</v>
      </c>
      <c r="F739" s="253" t="s">
        <v>29775</v>
      </c>
      <c r="G739" s="253" t="s">
        <v>29776</v>
      </c>
      <c r="H739" s="262" t="s">
        <v>29777</v>
      </c>
      <c r="I739" s="264" t="s">
        <v>29778</v>
      </c>
      <c r="J739" s="148" t="s">
        <v>5931</v>
      </c>
      <c r="K739" s="148"/>
      <c r="L739" s="148"/>
      <c r="M739" s="251"/>
      <c r="N739" s="148"/>
      <c r="O739" s="148"/>
      <c r="P739" s="148"/>
    </row>
    <row r="740" spans="1:16" ht="171.6">
      <c r="A740" s="270" t="s">
        <v>29779</v>
      </c>
      <c r="B740" s="148" t="s">
        <v>29771</v>
      </c>
      <c r="C740" s="148" t="s">
        <v>29772</v>
      </c>
      <c r="D740" s="148" t="s">
        <v>29773</v>
      </c>
      <c r="E740" s="148" t="s">
        <v>29774</v>
      </c>
      <c r="F740" s="253" t="s">
        <v>29775</v>
      </c>
      <c r="G740" s="253" t="s">
        <v>29776</v>
      </c>
      <c r="H740" s="262" t="s">
        <v>29777</v>
      </c>
      <c r="I740" s="264" t="s">
        <v>29778</v>
      </c>
      <c r="J740" s="148" t="s">
        <v>5931</v>
      </c>
      <c r="K740" s="148"/>
      <c r="L740" s="148"/>
      <c r="M740" s="251"/>
      <c r="N740" s="148"/>
      <c r="O740" s="148"/>
      <c r="P740" s="148"/>
    </row>
    <row r="741" spans="1:16" ht="132">
      <c r="A741" s="270" t="s">
        <v>29780</v>
      </c>
      <c r="B741" s="148" t="s">
        <v>29781</v>
      </c>
      <c r="C741" s="148" t="s">
        <v>29782</v>
      </c>
      <c r="D741" s="148" t="s">
        <v>29783</v>
      </c>
      <c r="E741" s="148" t="s">
        <v>29784</v>
      </c>
      <c r="F741" s="253" t="s">
        <v>29785</v>
      </c>
      <c r="G741" s="253" t="s">
        <v>29786</v>
      </c>
      <c r="H741" s="262" t="s">
        <v>29787</v>
      </c>
      <c r="I741" s="264" t="s">
        <v>29788</v>
      </c>
      <c r="J741" s="148" t="s">
        <v>5931</v>
      </c>
      <c r="K741" s="148"/>
      <c r="L741" s="148"/>
      <c r="M741" s="251"/>
      <c r="N741" s="148"/>
      <c r="O741" s="148"/>
      <c r="P741" s="148"/>
    </row>
    <row r="742" spans="1:16" ht="132">
      <c r="A742" s="270" t="s">
        <v>29789</v>
      </c>
      <c r="B742" s="148" t="s">
        <v>29781</v>
      </c>
      <c r="C742" s="148" t="s">
        <v>29782</v>
      </c>
      <c r="D742" s="148" t="s">
        <v>29783</v>
      </c>
      <c r="E742" s="148" t="s">
        <v>29784</v>
      </c>
      <c r="F742" s="253" t="s">
        <v>29785</v>
      </c>
      <c r="G742" s="253" t="s">
        <v>29786</v>
      </c>
      <c r="H742" s="262" t="s">
        <v>29787</v>
      </c>
      <c r="I742" s="264" t="s">
        <v>29788</v>
      </c>
      <c r="J742" s="148" t="s">
        <v>5931</v>
      </c>
      <c r="K742" s="148"/>
      <c r="L742" s="148"/>
      <c r="M742" s="251"/>
      <c r="N742" s="148"/>
      <c r="O742" s="148"/>
      <c r="P742" s="148"/>
    </row>
    <row r="743" spans="1:16" ht="132">
      <c r="A743" s="270" t="s">
        <v>29790</v>
      </c>
      <c r="B743" s="148" t="s">
        <v>29791</v>
      </c>
      <c r="C743" s="148" t="s">
        <v>29792</v>
      </c>
      <c r="D743" s="148" t="s">
        <v>29793</v>
      </c>
      <c r="E743" s="148" t="s">
        <v>29794</v>
      </c>
      <c r="F743" s="253" t="s">
        <v>29795</v>
      </c>
      <c r="G743" s="253" t="s">
        <v>29796</v>
      </c>
      <c r="H743" s="262" t="s">
        <v>29797</v>
      </c>
      <c r="I743" s="264" t="s">
        <v>29798</v>
      </c>
      <c r="J743" s="148" t="s">
        <v>5931</v>
      </c>
      <c r="K743" s="148"/>
      <c r="L743" s="148"/>
      <c r="M743" s="251"/>
      <c r="N743" s="148"/>
      <c r="O743" s="148"/>
      <c r="P743" s="148"/>
    </row>
    <row r="744" spans="1:16" ht="132">
      <c r="A744" s="270" t="s">
        <v>29799</v>
      </c>
      <c r="B744" s="148" t="s">
        <v>29791</v>
      </c>
      <c r="C744" s="148" t="s">
        <v>29792</v>
      </c>
      <c r="D744" s="148" t="s">
        <v>29793</v>
      </c>
      <c r="E744" s="148" t="s">
        <v>29794</v>
      </c>
      <c r="F744" s="253" t="s">
        <v>29795</v>
      </c>
      <c r="G744" s="253" t="s">
        <v>29796</v>
      </c>
      <c r="H744" s="262" t="s">
        <v>29797</v>
      </c>
      <c r="I744" s="264" t="s">
        <v>29798</v>
      </c>
      <c r="J744" s="148" t="s">
        <v>5931</v>
      </c>
      <c r="K744" s="148"/>
      <c r="L744" s="148"/>
      <c r="M744" s="251"/>
      <c r="N744" s="148"/>
      <c r="O744" s="148"/>
      <c r="P744" s="148"/>
    </row>
    <row r="745" spans="1:16" ht="105.6">
      <c r="A745" s="268" t="s">
        <v>29800</v>
      </c>
      <c r="B745" s="148" t="s">
        <v>29801</v>
      </c>
      <c r="C745" s="148" t="s">
        <v>29802</v>
      </c>
      <c r="D745" s="148" t="s">
        <v>29803</v>
      </c>
      <c r="E745" s="148" t="s">
        <v>29804</v>
      </c>
      <c r="F745" s="252" t="s">
        <v>29805</v>
      </c>
      <c r="G745" s="252" t="s">
        <v>29806</v>
      </c>
      <c r="H745" s="262" t="s">
        <v>29807</v>
      </c>
      <c r="I745" s="264" t="s">
        <v>29808</v>
      </c>
      <c r="J745" s="148" t="s">
        <v>2414</v>
      </c>
      <c r="K745" s="148"/>
      <c r="L745" s="148"/>
      <c r="M745" s="258"/>
      <c r="N745" s="148"/>
      <c r="O745" s="148"/>
      <c r="P745" s="148"/>
    </row>
    <row r="746" spans="1:16" ht="105.6">
      <c r="A746" s="268" t="s">
        <v>29809</v>
      </c>
      <c r="B746" s="148" t="s">
        <v>29801</v>
      </c>
      <c r="C746" s="148" t="s">
        <v>29810</v>
      </c>
      <c r="D746" s="148" t="s">
        <v>29803</v>
      </c>
      <c r="E746" s="148" t="s">
        <v>29811</v>
      </c>
      <c r="F746" s="252" t="s">
        <v>29805</v>
      </c>
      <c r="G746" s="252" t="s">
        <v>29806</v>
      </c>
      <c r="H746" s="262" t="s">
        <v>29812</v>
      </c>
      <c r="I746" s="264" t="s">
        <v>29813</v>
      </c>
      <c r="J746" s="148" t="s">
        <v>2414</v>
      </c>
      <c r="K746" s="148"/>
      <c r="L746" s="148"/>
      <c r="M746" s="258"/>
      <c r="N746" s="148"/>
      <c r="O746" s="148"/>
      <c r="P746" s="148"/>
    </row>
    <row r="747" spans="1:16" ht="118.8">
      <c r="A747" s="270" t="s">
        <v>29814</v>
      </c>
      <c r="B747" s="148" t="s">
        <v>29815</v>
      </c>
      <c r="C747" s="148" t="s">
        <v>29816</v>
      </c>
      <c r="D747" s="148" t="s">
        <v>29817</v>
      </c>
      <c r="E747" s="148" t="s">
        <v>29818</v>
      </c>
      <c r="F747" s="253" t="s">
        <v>29819</v>
      </c>
      <c r="G747" s="253" t="s">
        <v>29820</v>
      </c>
      <c r="H747" s="262" t="s">
        <v>29821</v>
      </c>
      <c r="I747" s="264" t="s">
        <v>29822</v>
      </c>
      <c r="J747" s="148" t="s">
        <v>2414</v>
      </c>
      <c r="K747" s="148"/>
      <c r="L747" s="148"/>
      <c r="M747" s="251"/>
      <c r="N747" s="148"/>
      <c r="O747" s="148"/>
      <c r="P747" s="148"/>
    </row>
    <row r="748" spans="1:16" ht="118.8">
      <c r="A748" s="270" t="s">
        <v>29823</v>
      </c>
      <c r="B748" s="148" t="s">
        <v>29824</v>
      </c>
      <c r="C748" s="148" t="s">
        <v>29825</v>
      </c>
      <c r="D748" s="148" t="s">
        <v>29826</v>
      </c>
      <c r="E748" s="148" t="s">
        <v>29818</v>
      </c>
      <c r="F748" s="253" t="s">
        <v>29819</v>
      </c>
      <c r="G748" s="253" t="s">
        <v>29827</v>
      </c>
      <c r="H748" s="262" t="s">
        <v>29828</v>
      </c>
      <c r="I748" s="264" t="s">
        <v>29829</v>
      </c>
      <c r="J748" s="148" t="s">
        <v>2414</v>
      </c>
      <c r="K748" s="148"/>
      <c r="L748" s="148"/>
      <c r="M748" s="251"/>
      <c r="N748" s="148"/>
      <c r="O748" s="148"/>
      <c r="P748" s="148"/>
    </row>
    <row r="749" spans="1:16" ht="158.4">
      <c r="A749" s="270" t="s">
        <v>29830</v>
      </c>
      <c r="B749" s="148" t="s">
        <v>29831</v>
      </c>
      <c r="C749" s="148" t="s">
        <v>29832</v>
      </c>
      <c r="D749" s="148" t="s">
        <v>29833</v>
      </c>
      <c r="E749" s="148" t="s">
        <v>29834</v>
      </c>
      <c r="F749" s="253" t="s">
        <v>29835</v>
      </c>
      <c r="G749" s="253" t="s">
        <v>29836</v>
      </c>
      <c r="H749" s="262" t="s">
        <v>29837</v>
      </c>
      <c r="I749" s="264" t="s">
        <v>29838</v>
      </c>
      <c r="J749" s="148" t="s">
        <v>2414</v>
      </c>
      <c r="K749" s="148"/>
      <c r="L749" s="148"/>
      <c r="M749" s="251"/>
      <c r="N749" s="148"/>
      <c r="O749" s="148"/>
      <c r="P749" s="148"/>
    </row>
    <row r="750" spans="1:16" ht="158.4">
      <c r="A750" s="270" t="s">
        <v>29839</v>
      </c>
      <c r="B750" s="148" t="s">
        <v>29840</v>
      </c>
      <c r="C750" s="148" t="s">
        <v>29841</v>
      </c>
      <c r="D750" s="148" t="s">
        <v>29842</v>
      </c>
      <c r="E750" s="148" t="s">
        <v>29834</v>
      </c>
      <c r="F750" s="253" t="s">
        <v>29843</v>
      </c>
      <c r="G750" s="253" t="s">
        <v>29844</v>
      </c>
      <c r="H750" s="262" t="s">
        <v>29845</v>
      </c>
      <c r="I750" s="264" t="s">
        <v>29846</v>
      </c>
      <c r="J750" s="148" t="s">
        <v>2414</v>
      </c>
      <c r="K750" s="148"/>
      <c r="L750" s="148"/>
      <c r="M750" s="251"/>
      <c r="N750" s="148"/>
      <c r="O750" s="148"/>
      <c r="P750" s="148"/>
    </row>
    <row r="751" spans="1:16" ht="105.6">
      <c r="A751" s="270" t="s">
        <v>29847</v>
      </c>
      <c r="B751" s="148" t="s">
        <v>29848</v>
      </c>
      <c r="C751" s="148" t="s">
        <v>29849</v>
      </c>
      <c r="D751" s="148" t="s">
        <v>29850</v>
      </c>
      <c r="E751" s="148" t="s">
        <v>29851</v>
      </c>
      <c r="F751" s="253" t="s">
        <v>29852</v>
      </c>
      <c r="G751" s="253" t="s">
        <v>29853</v>
      </c>
      <c r="H751" s="262" t="s">
        <v>29854</v>
      </c>
      <c r="I751" s="264" t="s">
        <v>29855</v>
      </c>
      <c r="J751" s="148" t="s">
        <v>2414</v>
      </c>
      <c r="K751" s="148"/>
      <c r="L751" s="148"/>
      <c r="M751" s="251"/>
      <c r="N751" s="148"/>
      <c r="O751" s="148"/>
      <c r="P751" s="148"/>
    </row>
    <row r="752" spans="1:16" ht="105.6">
      <c r="A752" s="270" t="s">
        <v>29856</v>
      </c>
      <c r="B752" s="148" t="s">
        <v>29857</v>
      </c>
      <c r="C752" s="148" t="s">
        <v>29858</v>
      </c>
      <c r="D752" s="148" t="s">
        <v>29859</v>
      </c>
      <c r="E752" s="148" t="s">
        <v>29851</v>
      </c>
      <c r="F752" s="253" t="s">
        <v>29852</v>
      </c>
      <c r="G752" s="253" t="s">
        <v>29860</v>
      </c>
      <c r="H752" s="262" t="s">
        <v>29861</v>
      </c>
      <c r="I752" s="264" t="s">
        <v>29862</v>
      </c>
      <c r="J752" s="148" t="s">
        <v>2414</v>
      </c>
      <c r="K752" s="148"/>
      <c r="L752" s="148"/>
      <c r="M752" s="251"/>
      <c r="N752" s="148"/>
      <c r="O752" s="148"/>
      <c r="P752" s="148"/>
    </row>
    <row r="753" spans="1:16" ht="118.8">
      <c r="A753" s="270" t="s">
        <v>29863</v>
      </c>
      <c r="B753" s="148" t="s">
        <v>29864</v>
      </c>
      <c r="C753" s="148" t="s">
        <v>29865</v>
      </c>
      <c r="D753" s="148" t="s">
        <v>29866</v>
      </c>
      <c r="E753" s="148" t="s">
        <v>29867</v>
      </c>
      <c r="F753" s="253" t="s">
        <v>29868</v>
      </c>
      <c r="G753" s="253" t="s">
        <v>29869</v>
      </c>
      <c r="H753" s="262" t="s">
        <v>29870</v>
      </c>
      <c r="I753" s="264" t="s">
        <v>29871</v>
      </c>
      <c r="J753" s="148" t="s">
        <v>2414</v>
      </c>
      <c r="K753" s="148"/>
      <c r="L753" s="148"/>
      <c r="M753" s="251"/>
      <c r="N753" s="148"/>
      <c r="O753" s="148"/>
      <c r="P753" s="148"/>
    </row>
    <row r="754" spans="1:16" ht="118.8">
      <c r="A754" s="270" t="s">
        <v>29872</v>
      </c>
      <c r="B754" s="148" t="s">
        <v>29864</v>
      </c>
      <c r="C754" s="148" t="s">
        <v>29865</v>
      </c>
      <c r="D754" s="148" t="s">
        <v>29873</v>
      </c>
      <c r="E754" s="148" t="s">
        <v>29867</v>
      </c>
      <c r="F754" s="253" t="s">
        <v>29868</v>
      </c>
      <c r="G754" s="253" t="s">
        <v>29874</v>
      </c>
      <c r="H754" s="262" t="s">
        <v>29875</v>
      </c>
      <c r="I754" s="264" t="s">
        <v>29876</v>
      </c>
      <c r="J754" s="148" t="s">
        <v>2414</v>
      </c>
      <c r="K754" s="148"/>
      <c r="L754" s="148"/>
      <c r="M754" s="251"/>
      <c r="N754" s="148"/>
      <c r="O754" s="148"/>
      <c r="P754" s="148"/>
    </row>
    <row r="755" spans="1:16" ht="132">
      <c r="A755" s="268" t="s">
        <v>29877</v>
      </c>
      <c r="B755" s="148" t="s">
        <v>29878</v>
      </c>
      <c r="C755" s="148" t="s">
        <v>29879</v>
      </c>
      <c r="D755" s="148" t="s">
        <v>29880</v>
      </c>
      <c r="E755" s="148" t="s">
        <v>29881</v>
      </c>
      <c r="F755" s="252" t="s">
        <v>29882</v>
      </c>
      <c r="G755" s="252" t="s">
        <v>29883</v>
      </c>
      <c r="H755" s="262" t="s">
        <v>29884</v>
      </c>
      <c r="I755" s="264" t="s">
        <v>29885</v>
      </c>
      <c r="J755" s="148" t="s">
        <v>2414</v>
      </c>
      <c r="K755" s="148"/>
      <c r="L755" s="148"/>
      <c r="M755" s="258"/>
      <c r="N755" s="148"/>
      <c r="O755" s="148"/>
      <c r="P755" s="148"/>
    </row>
    <row r="756" spans="1:16" ht="132">
      <c r="A756" s="268" t="s">
        <v>29886</v>
      </c>
      <c r="B756" s="148" t="s">
        <v>29878</v>
      </c>
      <c r="C756" s="148" t="s">
        <v>29887</v>
      </c>
      <c r="D756" s="148" t="s">
        <v>29880</v>
      </c>
      <c r="E756" s="148" t="s">
        <v>29881</v>
      </c>
      <c r="F756" s="252" t="s">
        <v>29882</v>
      </c>
      <c r="G756" s="252" t="s">
        <v>29883</v>
      </c>
      <c r="H756" s="262" t="s">
        <v>29888</v>
      </c>
      <c r="I756" s="264" t="s">
        <v>29889</v>
      </c>
      <c r="J756" s="148" t="s">
        <v>2414</v>
      </c>
      <c r="K756" s="148"/>
      <c r="L756" s="148"/>
      <c r="M756" s="258"/>
      <c r="N756" s="148"/>
      <c r="O756" s="148"/>
      <c r="P756" s="148"/>
    </row>
    <row r="757" spans="1:16" ht="145.19999999999999">
      <c r="A757" s="270" t="s">
        <v>29890</v>
      </c>
      <c r="B757" s="148" t="s">
        <v>29891</v>
      </c>
      <c r="C757" s="148" t="s">
        <v>29892</v>
      </c>
      <c r="D757" s="148" t="s">
        <v>29893</v>
      </c>
      <c r="E757" s="148" t="s">
        <v>29894</v>
      </c>
      <c r="F757" s="253" t="s">
        <v>29895</v>
      </c>
      <c r="G757" s="253" t="s">
        <v>29896</v>
      </c>
      <c r="H757" s="262" t="s">
        <v>29897</v>
      </c>
      <c r="I757" s="264" t="s">
        <v>29898</v>
      </c>
      <c r="J757" s="148" t="s">
        <v>2414</v>
      </c>
      <c r="K757" s="148"/>
      <c r="L757" s="148"/>
      <c r="M757" s="251"/>
      <c r="N757" s="148"/>
      <c r="O757" s="148"/>
      <c r="P757" s="148"/>
    </row>
    <row r="758" spans="1:16" ht="145.19999999999999">
      <c r="A758" s="270" t="s">
        <v>29899</v>
      </c>
      <c r="B758" s="148" t="s">
        <v>29900</v>
      </c>
      <c r="C758" s="148" t="s">
        <v>29901</v>
      </c>
      <c r="D758" s="148" t="s">
        <v>29902</v>
      </c>
      <c r="E758" s="148" t="s">
        <v>29894</v>
      </c>
      <c r="F758" s="253" t="s">
        <v>29903</v>
      </c>
      <c r="G758" s="253" t="s">
        <v>29904</v>
      </c>
      <c r="H758" s="262" t="s">
        <v>29905</v>
      </c>
      <c r="I758" s="264" t="s">
        <v>29906</v>
      </c>
      <c r="J758" s="148" t="s">
        <v>2414</v>
      </c>
      <c r="K758" s="148"/>
      <c r="L758" s="148"/>
      <c r="M758" s="251"/>
      <c r="N758" s="148"/>
      <c r="O758" s="148"/>
      <c r="P758" s="148"/>
    </row>
    <row r="759" spans="1:16" ht="145.19999999999999">
      <c r="A759" s="270" t="s">
        <v>29907</v>
      </c>
      <c r="B759" s="148" t="s">
        <v>29908</v>
      </c>
      <c r="C759" s="148" t="s">
        <v>29909</v>
      </c>
      <c r="D759" s="148" t="s">
        <v>29910</v>
      </c>
      <c r="E759" s="148" t="s">
        <v>29911</v>
      </c>
      <c r="F759" s="253" t="s">
        <v>29912</v>
      </c>
      <c r="G759" s="253" t="s">
        <v>29913</v>
      </c>
      <c r="H759" s="262" t="s">
        <v>29914</v>
      </c>
      <c r="I759" s="264" t="s">
        <v>29915</v>
      </c>
      <c r="J759" s="148" t="s">
        <v>2414</v>
      </c>
      <c r="K759" s="148"/>
      <c r="L759" s="148"/>
      <c r="M759" s="251"/>
      <c r="N759" s="148"/>
      <c r="O759" s="148"/>
      <c r="P759" s="148"/>
    </row>
    <row r="760" spans="1:16" ht="145.19999999999999">
      <c r="A760" s="270" t="s">
        <v>29916</v>
      </c>
      <c r="B760" s="148" t="s">
        <v>29908</v>
      </c>
      <c r="C760" s="148" t="s">
        <v>29909</v>
      </c>
      <c r="D760" s="148" t="s">
        <v>29910</v>
      </c>
      <c r="E760" s="148" t="s">
        <v>29911</v>
      </c>
      <c r="F760" s="253" t="s">
        <v>29912</v>
      </c>
      <c r="G760" s="253" t="s">
        <v>29913</v>
      </c>
      <c r="H760" s="262" t="s">
        <v>29914</v>
      </c>
      <c r="I760" s="264" t="s">
        <v>29917</v>
      </c>
      <c r="J760" s="148" t="s">
        <v>2414</v>
      </c>
      <c r="K760" s="148"/>
      <c r="L760" s="148"/>
      <c r="M760" s="251"/>
      <c r="N760" s="148"/>
      <c r="O760" s="148"/>
      <c r="P760" s="148"/>
    </row>
    <row r="761" spans="1:16" ht="79.2">
      <c r="A761" s="270" t="s">
        <v>29918</v>
      </c>
      <c r="B761" s="148" t="s">
        <v>29919</v>
      </c>
      <c r="C761" s="148" t="s">
        <v>29920</v>
      </c>
      <c r="D761" s="148" t="s">
        <v>29921</v>
      </c>
      <c r="E761" s="148" t="s">
        <v>29922</v>
      </c>
      <c r="F761" s="253" t="s">
        <v>29923</v>
      </c>
      <c r="G761" s="253" t="s">
        <v>29924</v>
      </c>
      <c r="H761" s="262" t="s">
        <v>29925</v>
      </c>
      <c r="I761" s="264" t="s">
        <v>29926</v>
      </c>
      <c r="J761" s="148" t="s">
        <v>2414</v>
      </c>
      <c r="K761" s="148"/>
      <c r="L761" s="148"/>
      <c r="M761" s="251"/>
      <c r="N761" s="148"/>
      <c r="O761" s="148"/>
      <c r="P761" s="148"/>
    </row>
    <row r="762" spans="1:16" ht="92.4">
      <c r="A762" s="270" t="s">
        <v>29927</v>
      </c>
      <c r="B762" s="148" t="s">
        <v>29919</v>
      </c>
      <c r="C762" s="148" t="s">
        <v>29920</v>
      </c>
      <c r="D762" s="148" t="s">
        <v>29928</v>
      </c>
      <c r="E762" s="148" t="s">
        <v>29922</v>
      </c>
      <c r="F762" s="253" t="s">
        <v>29923</v>
      </c>
      <c r="G762" s="253" t="s">
        <v>29929</v>
      </c>
      <c r="H762" s="262" t="s">
        <v>29930</v>
      </c>
      <c r="I762" s="264" t="s">
        <v>29931</v>
      </c>
      <c r="J762" s="148" t="s">
        <v>2414</v>
      </c>
      <c r="K762" s="148"/>
      <c r="L762" s="148"/>
      <c r="M762" s="251"/>
      <c r="N762" s="148"/>
      <c r="O762" s="148"/>
      <c r="P762" s="148"/>
    </row>
    <row r="763" spans="1:16" ht="171.6">
      <c r="A763" s="270" t="s">
        <v>29932</v>
      </c>
      <c r="B763" s="148" t="s">
        <v>29933</v>
      </c>
      <c r="C763" s="148" t="s">
        <v>29934</v>
      </c>
      <c r="D763" s="148" t="s">
        <v>29935</v>
      </c>
      <c r="E763" s="148" t="s">
        <v>29936</v>
      </c>
      <c r="F763" s="253" t="s">
        <v>29937</v>
      </c>
      <c r="G763" s="253" t="s">
        <v>29938</v>
      </c>
      <c r="H763" s="262" t="s">
        <v>29939</v>
      </c>
      <c r="I763" s="264" t="s">
        <v>29940</v>
      </c>
      <c r="J763" s="148" t="s">
        <v>2414</v>
      </c>
      <c r="K763" s="148"/>
      <c r="L763" s="148"/>
      <c r="M763" s="251"/>
      <c r="N763" s="148"/>
      <c r="O763" s="148"/>
      <c r="P763" s="148"/>
    </row>
    <row r="764" spans="1:16" ht="171.6">
      <c r="A764" s="270" t="s">
        <v>29941</v>
      </c>
      <c r="B764" s="148" t="s">
        <v>29942</v>
      </c>
      <c r="C764" s="148" t="s">
        <v>29943</v>
      </c>
      <c r="D764" s="148" t="s">
        <v>29944</v>
      </c>
      <c r="E764" s="148" t="s">
        <v>29936</v>
      </c>
      <c r="F764" s="253" t="s">
        <v>29937</v>
      </c>
      <c r="G764" s="253" t="s">
        <v>29945</v>
      </c>
      <c r="H764" s="262" t="s">
        <v>29946</v>
      </c>
      <c r="I764" s="264" t="s">
        <v>29947</v>
      </c>
      <c r="J764" s="148" t="s">
        <v>2414</v>
      </c>
      <c r="K764" s="148"/>
      <c r="L764" s="148"/>
      <c r="M764" s="251"/>
      <c r="N764" s="148"/>
      <c r="O764" s="148"/>
      <c r="P764" s="148"/>
    </row>
    <row r="765" spans="1:16" ht="158.4">
      <c r="A765" s="268" t="s">
        <v>29948</v>
      </c>
      <c r="B765" s="148" t="s">
        <v>29949</v>
      </c>
      <c r="C765" s="148" t="s">
        <v>29950</v>
      </c>
      <c r="D765" s="148" t="s">
        <v>29951</v>
      </c>
      <c r="E765" s="148" t="s">
        <v>29952</v>
      </c>
      <c r="F765" s="252" t="s">
        <v>29953</v>
      </c>
      <c r="G765" s="252" t="s">
        <v>29954</v>
      </c>
      <c r="H765" s="262" t="s">
        <v>29955</v>
      </c>
      <c r="I765" s="264" t="s">
        <v>29956</v>
      </c>
      <c r="J765" s="148" t="s">
        <v>2414</v>
      </c>
      <c r="K765" s="148"/>
      <c r="L765" s="148"/>
      <c r="M765" s="258"/>
      <c r="N765" s="148"/>
      <c r="O765" s="148"/>
      <c r="P765" s="148"/>
    </row>
    <row r="766" spans="1:16" ht="158.4">
      <c r="A766" s="268" t="s">
        <v>29957</v>
      </c>
      <c r="B766" s="148" t="s">
        <v>29958</v>
      </c>
      <c r="C766" s="148" t="s">
        <v>29950</v>
      </c>
      <c r="D766" s="148" t="s">
        <v>29951</v>
      </c>
      <c r="E766" s="148" t="s">
        <v>29952</v>
      </c>
      <c r="F766" s="252" t="s">
        <v>29953</v>
      </c>
      <c r="G766" s="252" t="s">
        <v>29954</v>
      </c>
      <c r="H766" s="262" t="s">
        <v>29959</v>
      </c>
      <c r="I766" s="264" t="s">
        <v>29956</v>
      </c>
      <c r="J766" s="148" t="s">
        <v>2414</v>
      </c>
      <c r="K766" s="148"/>
      <c r="L766" s="148"/>
      <c r="M766" s="258"/>
      <c r="N766" s="148"/>
      <c r="O766" s="148"/>
      <c r="P766" s="148"/>
    </row>
    <row r="767" spans="1:16" ht="132">
      <c r="A767" s="270" t="s">
        <v>29960</v>
      </c>
      <c r="B767" s="148" t="s">
        <v>29961</v>
      </c>
      <c r="C767" s="148" t="s">
        <v>29962</v>
      </c>
      <c r="D767" s="148" t="s">
        <v>29963</v>
      </c>
      <c r="E767" s="148" t="s">
        <v>29964</v>
      </c>
      <c r="F767" s="253" t="s">
        <v>29965</v>
      </c>
      <c r="G767" s="253" t="s">
        <v>29966</v>
      </c>
      <c r="H767" s="262" t="s">
        <v>29967</v>
      </c>
      <c r="I767" s="264" t="s">
        <v>29968</v>
      </c>
      <c r="J767" s="148" t="s">
        <v>5931</v>
      </c>
      <c r="K767" s="148"/>
      <c r="L767" s="148"/>
      <c r="M767" s="251"/>
      <c r="N767" s="148"/>
      <c r="O767" s="148"/>
      <c r="P767" s="148"/>
    </row>
    <row r="768" spans="1:16" ht="132">
      <c r="A768" s="270" t="s">
        <v>29969</v>
      </c>
      <c r="B768" s="148" t="s">
        <v>29961</v>
      </c>
      <c r="C768" s="148" t="s">
        <v>29962</v>
      </c>
      <c r="D768" s="148" t="s">
        <v>29963</v>
      </c>
      <c r="E768" s="148" t="s">
        <v>29964</v>
      </c>
      <c r="F768" s="253" t="s">
        <v>29965</v>
      </c>
      <c r="G768" s="253" t="s">
        <v>29966</v>
      </c>
      <c r="H768" s="262" t="s">
        <v>29967</v>
      </c>
      <c r="I768" s="264" t="s">
        <v>29968</v>
      </c>
      <c r="J768" s="148" t="s">
        <v>5931</v>
      </c>
      <c r="K768" s="148"/>
      <c r="L768" s="148"/>
      <c r="M768" s="251"/>
      <c r="N768" s="148"/>
      <c r="O768" s="148"/>
      <c r="P768" s="148"/>
    </row>
    <row r="769" spans="1:16" ht="145.19999999999999">
      <c r="A769" s="270" t="s">
        <v>29970</v>
      </c>
      <c r="B769" s="148" t="s">
        <v>29971</v>
      </c>
      <c r="C769" s="148" t="s">
        <v>29972</v>
      </c>
      <c r="D769" s="148" t="s">
        <v>29973</v>
      </c>
      <c r="E769" s="148" t="s">
        <v>29974</v>
      </c>
      <c r="F769" s="253" t="s">
        <v>29975</v>
      </c>
      <c r="G769" s="253" t="s">
        <v>29976</v>
      </c>
      <c r="H769" s="262" t="s">
        <v>29977</v>
      </c>
      <c r="I769" s="264" t="s">
        <v>29978</v>
      </c>
      <c r="J769" s="148" t="s">
        <v>5931</v>
      </c>
      <c r="K769" s="148"/>
      <c r="L769" s="148"/>
      <c r="M769" s="251"/>
      <c r="N769" s="148"/>
      <c r="O769" s="148"/>
      <c r="P769" s="148"/>
    </row>
    <row r="770" spans="1:16" ht="145.19999999999999">
      <c r="A770" s="270" t="s">
        <v>29979</v>
      </c>
      <c r="B770" s="148" t="s">
        <v>29971</v>
      </c>
      <c r="C770" s="148" t="s">
        <v>29972</v>
      </c>
      <c r="D770" s="148" t="s">
        <v>29973</v>
      </c>
      <c r="E770" s="148" t="s">
        <v>29974</v>
      </c>
      <c r="F770" s="253" t="s">
        <v>29975</v>
      </c>
      <c r="G770" s="253" t="s">
        <v>29976</v>
      </c>
      <c r="H770" s="262" t="s">
        <v>29977</v>
      </c>
      <c r="I770" s="264" t="s">
        <v>29978</v>
      </c>
      <c r="J770" s="148" t="s">
        <v>5931</v>
      </c>
      <c r="K770" s="148"/>
      <c r="L770" s="148"/>
      <c r="M770" s="251"/>
      <c r="N770" s="148"/>
      <c r="O770" s="148"/>
      <c r="P770" s="148"/>
    </row>
    <row r="771" spans="1:16" ht="118.8">
      <c r="A771" s="270" t="s">
        <v>29980</v>
      </c>
      <c r="B771" s="148" t="s">
        <v>29981</v>
      </c>
      <c r="C771" s="148" t="s">
        <v>29982</v>
      </c>
      <c r="D771" s="148" t="s">
        <v>29983</v>
      </c>
      <c r="E771" s="148" t="s">
        <v>29984</v>
      </c>
      <c r="F771" s="253" t="s">
        <v>29985</v>
      </c>
      <c r="G771" s="253" t="s">
        <v>29986</v>
      </c>
      <c r="H771" s="262" t="s">
        <v>29987</v>
      </c>
      <c r="I771" s="264" t="s">
        <v>29988</v>
      </c>
      <c r="J771" s="148" t="s">
        <v>2414</v>
      </c>
      <c r="K771" s="148"/>
      <c r="L771" s="148"/>
      <c r="M771" s="251"/>
      <c r="N771" s="148"/>
      <c r="O771" s="148"/>
      <c r="P771" s="148"/>
    </row>
    <row r="772" spans="1:16" ht="118.8">
      <c r="A772" s="270" t="s">
        <v>29989</v>
      </c>
      <c r="B772" s="148" t="s">
        <v>29990</v>
      </c>
      <c r="C772" s="148" t="s">
        <v>29991</v>
      </c>
      <c r="D772" s="148" t="s">
        <v>29983</v>
      </c>
      <c r="E772" s="148" t="s">
        <v>29984</v>
      </c>
      <c r="F772" s="253" t="s">
        <v>29985</v>
      </c>
      <c r="G772" s="253" t="s">
        <v>29986</v>
      </c>
      <c r="H772" s="262" t="s">
        <v>29992</v>
      </c>
      <c r="I772" s="264" t="s">
        <v>29988</v>
      </c>
      <c r="J772" s="148" t="s">
        <v>2414</v>
      </c>
      <c r="K772" s="148"/>
      <c r="L772" s="148"/>
      <c r="M772" s="251"/>
      <c r="N772" s="148"/>
      <c r="O772" s="148"/>
      <c r="P772" s="148"/>
    </row>
    <row r="773" spans="1:16" ht="92.4">
      <c r="A773" s="270" t="s">
        <v>29993</v>
      </c>
      <c r="B773" s="148" t="s">
        <v>29994</v>
      </c>
      <c r="C773" s="148" t="s">
        <v>29995</v>
      </c>
      <c r="D773" s="148" t="s">
        <v>29996</v>
      </c>
      <c r="E773" s="148" t="s">
        <v>29997</v>
      </c>
      <c r="F773" s="253" t="s">
        <v>29998</v>
      </c>
      <c r="G773" s="253" t="s">
        <v>29999</v>
      </c>
      <c r="H773" s="262" t="s">
        <v>30000</v>
      </c>
      <c r="I773" s="264" t="s">
        <v>30001</v>
      </c>
      <c r="J773" s="148" t="s">
        <v>2414</v>
      </c>
      <c r="K773" s="148"/>
      <c r="L773" s="148"/>
      <c r="M773" s="251"/>
      <c r="N773" s="148"/>
      <c r="O773" s="148"/>
      <c r="P773" s="148"/>
    </row>
    <row r="774" spans="1:16" ht="92.4">
      <c r="A774" s="270" t="s">
        <v>30002</v>
      </c>
      <c r="B774" s="148" t="s">
        <v>29994</v>
      </c>
      <c r="C774" s="148" t="s">
        <v>30003</v>
      </c>
      <c r="D774" s="148" t="s">
        <v>29996</v>
      </c>
      <c r="E774" s="148" t="s">
        <v>29997</v>
      </c>
      <c r="F774" s="253" t="s">
        <v>29998</v>
      </c>
      <c r="G774" s="253" t="s">
        <v>29999</v>
      </c>
      <c r="H774" s="262" t="s">
        <v>30004</v>
      </c>
      <c r="I774" s="264" t="s">
        <v>30005</v>
      </c>
      <c r="J774" s="148" t="s">
        <v>2414</v>
      </c>
      <c r="K774" s="148"/>
      <c r="L774" s="148"/>
      <c r="M774" s="251"/>
      <c r="N774" s="148"/>
      <c r="O774" s="148"/>
      <c r="P774" s="148"/>
    </row>
    <row r="775" spans="1:16" ht="145.19999999999999">
      <c r="A775" s="268" t="s">
        <v>30006</v>
      </c>
      <c r="B775" s="148" t="s">
        <v>30007</v>
      </c>
      <c r="C775" s="148" t="s">
        <v>30008</v>
      </c>
      <c r="D775" s="148" t="s">
        <v>30009</v>
      </c>
      <c r="E775" s="148" t="s">
        <v>30010</v>
      </c>
      <c r="F775" s="252" t="s">
        <v>30011</v>
      </c>
      <c r="G775" s="252" t="s">
        <v>30012</v>
      </c>
      <c r="H775" s="262" t="s">
        <v>30013</v>
      </c>
      <c r="I775" s="264" t="s">
        <v>30014</v>
      </c>
      <c r="J775" s="148" t="s">
        <v>2414</v>
      </c>
      <c r="K775" s="148"/>
      <c r="L775" s="148"/>
      <c r="M775" s="258"/>
      <c r="N775" s="148"/>
      <c r="O775" s="148"/>
      <c r="P775" s="148"/>
    </row>
    <row r="776" spans="1:16" ht="145.19999999999999">
      <c r="A776" s="268" t="s">
        <v>30015</v>
      </c>
      <c r="B776" s="148" t="s">
        <v>30016</v>
      </c>
      <c r="C776" s="148" t="s">
        <v>30017</v>
      </c>
      <c r="D776" s="148" t="s">
        <v>30018</v>
      </c>
      <c r="E776" s="148" t="s">
        <v>30010</v>
      </c>
      <c r="F776" s="252" t="s">
        <v>30019</v>
      </c>
      <c r="G776" s="252" t="s">
        <v>30020</v>
      </c>
      <c r="H776" s="262" t="s">
        <v>30021</v>
      </c>
      <c r="I776" s="264" t="s">
        <v>30022</v>
      </c>
      <c r="J776" s="148" t="s">
        <v>2414</v>
      </c>
      <c r="K776" s="148"/>
      <c r="L776" s="148"/>
      <c r="M776" s="258"/>
      <c r="N776" s="148"/>
      <c r="O776" s="148"/>
      <c r="P776" s="148"/>
    </row>
    <row r="777" spans="1:16" ht="79.2">
      <c r="A777" s="270" t="s">
        <v>30023</v>
      </c>
      <c r="B777" s="148" t="s">
        <v>30024</v>
      </c>
      <c r="C777" s="148" t="s">
        <v>30025</v>
      </c>
      <c r="D777" s="148" t="s">
        <v>30026</v>
      </c>
      <c r="E777" s="148" t="s">
        <v>30027</v>
      </c>
      <c r="F777" s="253" t="s">
        <v>30028</v>
      </c>
      <c r="G777" s="253" t="s">
        <v>30029</v>
      </c>
      <c r="H777" s="262" t="s">
        <v>30030</v>
      </c>
      <c r="I777" s="264" t="s">
        <v>30031</v>
      </c>
      <c r="J777" s="148" t="s">
        <v>2414</v>
      </c>
      <c r="K777" s="148"/>
      <c r="L777" s="148"/>
      <c r="M777" s="251"/>
      <c r="N777" s="148"/>
      <c r="O777" s="148"/>
      <c r="P777" s="148"/>
    </row>
    <row r="778" spans="1:16" ht="79.2">
      <c r="A778" s="270" t="s">
        <v>30032</v>
      </c>
      <c r="B778" s="148" t="s">
        <v>30033</v>
      </c>
      <c r="C778" s="148" t="s">
        <v>30034</v>
      </c>
      <c r="D778" s="148" t="s">
        <v>30035</v>
      </c>
      <c r="E778" s="148" t="s">
        <v>30036</v>
      </c>
      <c r="F778" s="253" t="s">
        <v>30028</v>
      </c>
      <c r="G778" s="253" t="s">
        <v>30037</v>
      </c>
      <c r="H778" s="262" t="s">
        <v>30038</v>
      </c>
      <c r="I778" s="264" t="s">
        <v>30039</v>
      </c>
      <c r="J778" s="148" t="s">
        <v>2414</v>
      </c>
      <c r="K778" s="148"/>
      <c r="L778" s="148"/>
      <c r="M778" s="251"/>
      <c r="N778" s="148"/>
      <c r="O778" s="148"/>
      <c r="P778" s="148"/>
    </row>
    <row r="779" spans="1:16" ht="79.2">
      <c r="A779" s="270" t="s">
        <v>30040</v>
      </c>
      <c r="B779" s="148" t="s">
        <v>30041</v>
      </c>
      <c r="C779" s="148" t="s">
        <v>30042</v>
      </c>
      <c r="D779" s="148" t="s">
        <v>30043</v>
      </c>
      <c r="E779" s="148" t="s">
        <v>30044</v>
      </c>
      <c r="F779" s="253" t="s">
        <v>30045</v>
      </c>
      <c r="G779" s="253" t="s">
        <v>30046</v>
      </c>
      <c r="H779" s="262" t="s">
        <v>30047</v>
      </c>
      <c r="I779" s="264" t="s">
        <v>30048</v>
      </c>
      <c r="J779" s="148" t="s">
        <v>2414</v>
      </c>
      <c r="K779" s="148"/>
      <c r="L779" s="148"/>
      <c r="M779" s="251"/>
      <c r="N779" s="148"/>
      <c r="O779" s="148"/>
      <c r="P779" s="148"/>
    </row>
    <row r="780" spans="1:16" ht="79.2">
      <c r="A780" s="270" t="s">
        <v>30049</v>
      </c>
      <c r="B780" s="148" t="s">
        <v>30050</v>
      </c>
      <c r="C780" s="148" t="s">
        <v>30051</v>
      </c>
      <c r="D780" s="148" t="s">
        <v>30052</v>
      </c>
      <c r="E780" s="148" t="s">
        <v>30053</v>
      </c>
      <c r="F780" s="253" t="s">
        <v>30045</v>
      </c>
      <c r="G780" s="253" t="s">
        <v>30054</v>
      </c>
      <c r="H780" s="262" t="s">
        <v>30055</v>
      </c>
      <c r="I780" s="264" t="s">
        <v>30056</v>
      </c>
      <c r="J780" s="148" t="s">
        <v>2414</v>
      </c>
      <c r="K780" s="148"/>
      <c r="L780" s="148"/>
      <c r="M780" s="251"/>
      <c r="N780" s="148"/>
      <c r="O780" s="148"/>
      <c r="P780" s="148"/>
    </row>
    <row r="781" spans="1:16" ht="79.2">
      <c r="A781" s="270" t="s">
        <v>30057</v>
      </c>
      <c r="B781" s="148" t="s">
        <v>30058</v>
      </c>
      <c r="C781" s="148" t="s">
        <v>30059</v>
      </c>
      <c r="D781" s="148" t="s">
        <v>30060</v>
      </c>
      <c r="E781" s="148" t="s">
        <v>30061</v>
      </c>
      <c r="F781" s="253" t="s">
        <v>30062</v>
      </c>
      <c r="G781" s="253" t="s">
        <v>30063</v>
      </c>
      <c r="H781" s="262" t="s">
        <v>30064</v>
      </c>
      <c r="I781" s="264" t="s">
        <v>30065</v>
      </c>
      <c r="J781" s="148" t="s">
        <v>2414</v>
      </c>
      <c r="K781" s="148"/>
      <c r="L781" s="148"/>
      <c r="M781" s="251"/>
      <c r="N781" s="148"/>
      <c r="O781" s="148"/>
      <c r="P781" s="148"/>
    </row>
    <row r="782" spans="1:16" ht="79.2">
      <c r="A782" s="270" t="s">
        <v>30066</v>
      </c>
      <c r="B782" s="148" t="s">
        <v>30058</v>
      </c>
      <c r="C782" s="148" t="s">
        <v>30067</v>
      </c>
      <c r="D782" s="148" t="s">
        <v>30068</v>
      </c>
      <c r="E782" s="148" t="s">
        <v>30069</v>
      </c>
      <c r="F782" s="253" t="s">
        <v>30062</v>
      </c>
      <c r="G782" s="253" t="s">
        <v>30070</v>
      </c>
      <c r="H782" s="262" t="s">
        <v>30071</v>
      </c>
      <c r="I782" s="264" t="s">
        <v>30072</v>
      </c>
      <c r="J782" s="148" t="s">
        <v>2414</v>
      </c>
      <c r="K782" s="148"/>
      <c r="L782" s="148"/>
      <c r="M782" s="251"/>
      <c r="N782" s="148"/>
      <c r="O782" s="148"/>
      <c r="P782" s="148"/>
    </row>
    <row r="783" spans="1:16" ht="132">
      <c r="A783" s="270" t="s">
        <v>30073</v>
      </c>
      <c r="B783" s="148" t="s">
        <v>30074</v>
      </c>
      <c r="C783" s="148" t="s">
        <v>30075</v>
      </c>
      <c r="D783" s="148" t="s">
        <v>30076</v>
      </c>
      <c r="E783" s="148" t="s">
        <v>30077</v>
      </c>
      <c r="F783" s="253" t="s">
        <v>30078</v>
      </c>
      <c r="G783" s="253" t="s">
        <v>30079</v>
      </c>
      <c r="H783" s="262" t="s">
        <v>30080</v>
      </c>
      <c r="I783" s="264" t="s">
        <v>30081</v>
      </c>
      <c r="J783" s="148" t="s">
        <v>2414</v>
      </c>
      <c r="K783" s="148"/>
      <c r="L783" s="148"/>
      <c r="M783" s="251"/>
      <c r="N783" s="148"/>
      <c r="O783" s="148"/>
      <c r="P783" s="148"/>
    </row>
    <row r="784" spans="1:16" ht="132">
      <c r="A784" s="270" t="s">
        <v>30082</v>
      </c>
      <c r="B784" s="148" t="s">
        <v>30074</v>
      </c>
      <c r="C784" s="148" t="s">
        <v>30075</v>
      </c>
      <c r="D784" s="148" t="s">
        <v>30076</v>
      </c>
      <c r="E784" s="148" t="s">
        <v>30077</v>
      </c>
      <c r="F784" s="253" t="s">
        <v>30078</v>
      </c>
      <c r="G784" s="253" t="s">
        <v>30079</v>
      </c>
      <c r="H784" s="262" t="s">
        <v>30080</v>
      </c>
      <c r="I784" s="264" t="s">
        <v>30081</v>
      </c>
      <c r="J784" s="148" t="s">
        <v>2414</v>
      </c>
      <c r="K784" s="148"/>
      <c r="L784" s="148"/>
      <c r="M784" s="251"/>
      <c r="N784" s="148"/>
      <c r="O784" s="148"/>
      <c r="P784" s="148"/>
    </row>
    <row r="785" spans="1:16" ht="145.19999999999999">
      <c r="A785" s="268" t="s">
        <v>30083</v>
      </c>
      <c r="B785" s="148" t="s">
        <v>30084</v>
      </c>
      <c r="C785" s="148" t="s">
        <v>30085</v>
      </c>
      <c r="D785" s="148" t="s">
        <v>30086</v>
      </c>
      <c r="E785" s="148" t="s">
        <v>30087</v>
      </c>
      <c r="F785" s="252" t="s">
        <v>30088</v>
      </c>
      <c r="G785" s="252" t="s">
        <v>30089</v>
      </c>
      <c r="H785" s="262" t="s">
        <v>30090</v>
      </c>
      <c r="I785" s="264" t="s">
        <v>30091</v>
      </c>
      <c r="J785" s="148" t="s">
        <v>5931</v>
      </c>
      <c r="K785" s="148"/>
      <c r="L785" s="148"/>
      <c r="M785" s="258"/>
      <c r="N785" s="148"/>
      <c r="O785" s="148"/>
      <c r="P785" s="148"/>
    </row>
    <row r="786" spans="1:16" ht="145.19999999999999">
      <c r="A786" s="268" t="s">
        <v>30092</v>
      </c>
      <c r="B786" s="148" t="s">
        <v>30084</v>
      </c>
      <c r="C786" s="148" t="s">
        <v>30085</v>
      </c>
      <c r="D786" s="148" t="s">
        <v>30086</v>
      </c>
      <c r="E786" s="148" t="s">
        <v>30087</v>
      </c>
      <c r="F786" s="252" t="s">
        <v>30088</v>
      </c>
      <c r="G786" s="252" t="s">
        <v>30089</v>
      </c>
      <c r="H786" s="262" t="s">
        <v>30090</v>
      </c>
      <c r="I786" s="264" t="s">
        <v>30091</v>
      </c>
      <c r="J786" s="148" t="s">
        <v>5931</v>
      </c>
      <c r="K786" s="148"/>
      <c r="L786" s="148"/>
      <c r="M786" s="258"/>
      <c r="N786" s="148"/>
      <c r="O786" s="148"/>
      <c r="P786" s="148"/>
    </row>
    <row r="787" spans="1:16" ht="132">
      <c r="A787" s="270" t="s">
        <v>30093</v>
      </c>
      <c r="B787" s="148" t="s">
        <v>30094</v>
      </c>
      <c r="C787" s="148" t="s">
        <v>30095</v>
      </c>
      <c r="D787" s="148" t="s">
        <v>30096</v>
      </c>
      <c r="E787" s="148" t="s">
        <v>30097</v>
      </c>
      <c r="F787" s="253" t="s">
        <v>30098</v>
      </c>
      <c r="G787" s="253" t="s">
        <v>30099</v>
      </c>
      <c r="H787" s="262" t="s">
        <v>30100</v>
      </c>
      <c r="I787" s="264" t="s">
        <v>30101</v>
      </c>
      <c r="J787" s="148" t="s">
        <v>5931</v>
      </c>
      <c r="K787" s="148"/>
      <c r="L787" s="148"/>
      <c r="M787" s="251"/>
      <c r="N787" s="148"/>
      <c r="O787" s="148"/>
      <c r="P787" s="148"/>
    </row>
    <row r="788" spans="1:16" ht="132">
      <c r="A788" s="270" t="s">
        <v>30102</v>
      </c>
      <c r="B788" s="148" t="s">
        <v>30094</v>
      </c>
      <c r="C788" s="148" t="s">
        <v>30095</v>
      </c>
      <c r="D788" s="148" t="s">
        <v>30096</v>
      </c>
      <c r="E788" s="148" t="s">
        <v>30097</v>
      </c>
      <c r="F788" s="253" t="s">
        <v>30098</v>
      </c>
      <c r="G788" s="253" t="s">
        <v>30099</v>
      </c>
      <c r="H788" s="262" t="s">
        <v>30100</v>
      </c>
      <c r="I788" s="264" t="s">
        <v>30101</v>
      </c>
      <c r="J788" s="148" t="s">
        <v>5931</v>
      </c>
      <c r="K788" s="148"/>
      <c r="L788" s="148"/>
      <c r="M788" s="251"/>
      <c r="N788" s="148"/>
      <c r="O788" s="148"/>
      <c r="P788" s="148"/>
    </row>
    <row r="789" spans="1:16" ht="158.4">
      <c r="A789" s="270" t="s">
        <v>30103</v>
      </c>
      <c r="B789" s="148" t="s">
        <v>30104</v>
      </c>
      <c r="C789" s="148" t="s">
        <v>30105</v>
      </c>
      <c r="D789" s="148" t="s">
        <v>30106</v>
      </c>
      <c r="E789" s="148" t="s">
        <v>30107</v>
      </c>
      <c r="F789" s="253" t="s">
        <v>30108</v>
      </c>
      <c r="G789" s="253" t="s">
        <v>30109</v>
      </c>
      <c r="H789" s="262" t="s">
        <v>30110</v>
      </c>
      <c r="I789" s="264" t="s">
        <v>30111</v>
      </c>
      <c r="J789" s="148" t="s">
        <v>2414</v>
      </c>
      <c r="K789" s="148"/>
      <c r="L789" s="148"/>
      <c r="M789" s="251"/>
      <c r="N789" s="148"/>
      <c r="O789" s="148"/>
      <c r="P789" s="148"/>
    </row>
    <row r="790" spans="1:16" ht="158.4">
      <c r="A790" s="270" t="s">
        <v>30112</v>
      </c>
      <c r="B790" s="148" t="s">
        <v>30113</v>
      </c>
      <c r="C790" s="148" t="s">
        <v>30114</v>
      </c>
      <c r="D790" s="148" t="s">
        <v>30115</v>
      </c>
      <c r="E790" s="148" t="s">
        <v>30116</v>
      </c>
      <c r="F790" s="253" t="s">
        <v>30117</v>
      </c>
      <c r="G790" s="253" t="s">
        <v>30118</v>
      </c>
      <c r="H790" s="262" t="s">
        <v>30110</v>
      </c>
      <c r="I790" s="264" t="s">
        <v>30119</v>
      </c>
      <c r="J790" s="148" t="s">
        <v>2414</v>
      </c>
      <c r="K790" s="148"/>
      <c r="L790" s="148"/>
      <c r="M790" s="251"/>
      <c r="N790" s="148"/>
      <c r="O790" s="148"/>
      <c r="P790" s="148"/>
    </row>
    <row r="791" spans="1:16" ht="79.2">
      <c r="A791" s="270" t="s">
        <v>30120</v>
      </c>
      <c r="B791" s="148" t="s">
        <v>30121</v>
      </c>
      <c r="C791" s="148" t="s">
        <v>30122</v>
      </c>
      <c r="D791" s="148" t="s">
        <v>30123</v>
      </c>
      <c r="E791" s="148" t="s">
        <v>30124</v>
      </c>
      <c r="F791" s="253" t="s">
        <v>30125</v>
      </c>
      <c r="G791" s="253" t="s">
        <v>30126</v>
      </c>
      <c r="H791" s="262" t="s">
        <v>30127</v>
      </c>
      <c r="I791" s="264" t="s">
        <v>30128</v>
      </c>
      <c r="J791" s="148" t="s">
        <v>2414</v>
      </c>
      <c r="K791" s="148"/>
      <c r="L791" s="148"/>
      <c r="M791" s="251"/>
      <c r="N791" s="148"/>
      <c r="O791" s="148"/>
      <c r="P791" s="148"/>
    </row>
    <row r="792" spans="1:16" ht="79.2">
      <c r="A792" s="270" t="s">
        <v>30129</v>
      </c>
      <c r="B792" s="148" t="s">
        <v>30130</v>
      </c>
      <c r="C792" s="148" t="s">
        <v>30131</v>
      </c>
      <c r="D792" s="148" t="s">
        <v>30132</v>
      </c>
      <c r="E792" s="148" t="s">
        <v>30124</v>
      </c>
      <c r="F792" s="253" t="s">
        <v>30125</v>
      </c>
      <c r="G792" s="253" t="s">
        <v>30133</v>
      </c>
      <c r="H792" s="262" t="s">
        <v>30127</v>
      </c>
      <c r="I792" s="264" t="s">
        <v>30134</v>
      </c>
      <c r="J792" s="148" t="s">
        <v>2414</v>
      </c>
      <c r="K792" s="148"/>
      <c r="L792" s="148"/>
      <c r="M792" s="251"/>
      <c r="N792" s="148"/>
      <c r="O792" s="148"/>
      <c r="P792" s="148"/>
    </row>
    <row r="793" spans="1:16" ht="66">
      <c r="A793" s="270" t="s">
        <v>30135</v>
      </c>
      <c r="B793" s="148" t="s">
        <v>30136</v>
      </c>
      <c r="C793" s="148" t="s">
        <v>30137</v>
      </c>
      <c r="D793" s="148" t="s">
        <v>30138</v>
      </c>
      <c r="E793" s="148" t="s">
        <v>30139</v>
      </c>
      <c r="F793" s="253" t="s">
        <v>30140</v>
      </c>
      <c r="G793" s="253" t="s">
        <v>30141</v>
      </c>
      <c r="H793" s="262" t="s">
        <v>30142</v>
      </c>
      <c r="I793" s="264" t="s">
        <v>30143</v>
      </c>
      <c r="J793" s="148" t="s">
        <v>5931</v>
      </c>
      <c r="K793" s="148"/>
      <c r="L793" s="148"/>
      <c r="M793" s="251"/>
      <c r="N793" s="148"/>
      <c r="O793" s="148"/>
      <c r="P793" s="148"/>
    </row>
    <row r="794" spans="1:16" ht="66">
      <c r="A794" s="270" t="s">
        <v>30144</v>
      </c>
      <c r="B794" s="148" t="s">
        <v>30136</v>
      </c>
      <c r="C794" s="148" t="s">
        <v>30137</v>
      </c>
      <c r="D794" s="148" t="s">
        <v>30138</v>
      </c>
      <c r="E794" s="148" t="s">
        <v>30139</v>
      </c>
      <c r="F794" s="253" t="s">
        <v>30140</v>
      </c>
      <c r="G794" s="253" t="s">
        <v>30141</v>
      </c>
      <c r="H794" s="262" t="s">
        <v>30145</v>
      </c>
      <c r="I794" s="264" t="s">
        <v>30143</v>
      </c>
      <c r="J794" s="148" t="s">
        <v>5931</v>
      </c>
      <c r="K794" s="148"/>
      <c r="L794" s="148"/>
      <c r="M794" s="251"/>
      <c r="N794" s="148"/>
      <c r="O794" s="148"/>
      <c r="P794" s="148"/>
    </row>
    <row r="795" spans="1:16" ht="118.8">
      <c r="A795" s="268" t="s">
        <v>30146</v>
      </c>
      <c r="B795" s="148" t="s">
        <v>30147</v>
      </c>
      <c r="C795" s="148" t="s">
        <v>30148</v>
      </c>
      <c r="D795" s="148" t="s">
        <v>30149</v>
      </c>
      <c r="E795" s="148" t="s">
        <v>30150</v>
      </c>
      <c r="F795" s="252" t="s">
        <v>30151</v>
      </c>
      <c r="G795" s="252" t="s">
        <v>30152</v>
      </c>
      <c r="H795" s="262" t="s">
        <v>30153</v>
      </c>
      <c r="I795" s="264" t="s">
        <v>30154</v>
      </c>
      <c r="J795" s="148" t="s">
        <v>2414</v>
      </c>
      <c r="K795" s="148"/>
      <c r="L795" s="148"/>
      <c r="M795" s="258"/>
      <c r="N795" s="148"/>
      <c r="O795" s="148"/>
      <c r="P795" s="148"/>
    </row>
    <row r="796" spans="1:16" ht="118.8">
      <c r="A796" s="268" t="s">
        <v>30155</v>
      </c>
      <c r="B796" s="148" t="s">
        <v>30147</v>
      </c>
      <c r="C796" s="148" t="s">
        <v>30156</v>
      </c>
      <c r="D796" s="148" t="s">
        <v>30157</v>
      </c>
      <c r="E796" s="148" t="s">
        <v>30150</v>
      </c>
      <c r="F796" s="252" t="s">
        <v>30158</v>
      </c>
      <c r="G796" s="252" t="s">
        <v>30152</v>
      </c>
      <c r="H796" s="262" t="s">
        <v>30159</v>
      </c>
      <c r="I796" s="264" t="s">
        <v>30160</v>
      </c>
      <c r="J796" s="148" t="s">
        <v>2414</v>
      </c>
      <c r="K796" s="148"/>
      <c r="L796" s="148"/>
      <c r="M796" s="258"/>
      <c r="N796" s="148"/>
      <c r="O796" s="148"/>
      <c r="P796" s="148"/>
    </row>
    <row r="797" spans="1:16" ht="118.8">
      <c r="A797" s="270" t="s">
        <v>30161</v>
      </c>
      <c r="B797" s="148" t="s">
        <v>30162</v>
      </c>
      <c r="C797" s="148" t="s">
        <v>30163</v>
      </c>
      <c r="D797" s="148" t="s">
        <v>30164</v>
      </c>
      <c r="E797" s="148" t="s">
        <v>30165</v>
      </c>
      <c r="F797" s="253" t="s">
        <v>30166</v>
      </c>
      <c r="G797" s="253" t="s">
        <v>30167</v>
      </c>
      <c r="H797" s="262" t="s">
        <v>30168</v>
      </c>
      <c r="I797" s="264" t="s">
        <v>30169</v>
      </c>
      <c r="J797" s="148" t="s">
        <v>5931</v>
      </c>
      <c r="K797" s="148"/>
      <c r="L797" s="148"/>
      <c r="M797" s="251"/>
      <c r="N797" s="148"/>
      <c r="O797" s="148"/>
      <c r="P797" s="148"/>
    </row>
    <row r="798" spans="1:16" ht="118.8">
      <c r="A798" s="270" t="s">
        <v>30170</v>
      </c>
      <c r="B798" s="148" t="s">
        <v>30162</v>
      </c>
      <c r="C798" s="148" t="s">
        <v>30163</v>
      </c>
      <c r="D798" s="148" t="s">
        <v>30164</v>
      </c>
      <c r="E798" s="148" t="s">
        <v>30165</v>
      </c>
      <c r="F798" s="253" t="s">
        <v>30166</v>
      </c>
      <c r="G798" s="253" t="s">
        <v>30167</v>
      </c>
      <c r="H798" s="262" t="s">
        <v>30168</v>
      </c>
      <c r="I798" s="264" t="s">
        <v>30169</v>
      </c>
      <c r="J798" s="148" t="s">
        <v>5931</v>
      </c>
      <c r="K798" s="148"/>
      <c r="L798" s="148"/>
      <c r="M798" s="251"/>
      <c r="N798" s="148"/>
      <c r="O798" s="148"/>
      <c r="P798" s="148"/>
    </row>
    <row r="799" spans="1:16" ht="132">
      <c r="A799" s="270" t="s">
        <v>30171</v>
      </c>
      <c r="B799" s="148" t="s">
        <v>30172</v>
      </c>
      <c r="C799" s="148" t="s">
        <v>30173</v>
      </c>
      <c r="D799" s="148" t="s">
        <v>30174</v>
      </c>
      <c r="E799" s="148" t="s">
        <v>30175</v>
      </c>
      <c r="F799" s="253" t="s">
        <v>30176</v>
      </c>
      <c r="G799" s="253" t="s">
        <v>30177</v>
      </c>
      <c r="H799" s="262" t="s">
        <v>30178</v>
      </c>
      <c r="I799" s="264" t="s">
        <v>30179</v>
      </c>
      <c r="J799" s="148" t="s">
        <v>2414</v>
      </c>
      <c r="K799" s="148"/>
      <c r="L799" s="148"/>
      <c r="M799" s="251"/>
      <c r="N799" s="148"/>
      <c r="O799" s="148"/>
      <c r="P799" s="148"/>
    </row>
    <row r="800" spans="1:16" ht="132">
      <c r="A800" s="270" t="s">
        <v>30180</v>
      </c>
      <c r="B800" s="148" t="s">
        <v>30172</v>
      </c>
      <c r="C800" s="148" t="s">
        <v>30181</v>
      </c>
      <c r="D800" s="148" t="s">
        <v>30182</v>
      </c>
      <c r="E800" s="148" t="s">
        <v>30175</v>
      </c>
      <c r="F800" s="253" t="s">
        <v>30183</v>
      </c>
      <c r="G800" s="253" t="s">
        <v>30177</v>
      </c>
      <c r="H800" s="262" t="s">
        <v>30184</v>
      </c>
      <c r="I800" s="264" t="s">
        <v>30185</v>
      </c>
      <c r="J800" s="148" t="s">
        <v>2414</v>
      </c>
      <c r="K800" s="148"/>
      <c r="L800" s="148"/>
      <c r="M800" s="251"/>
      <c r="N800" s="148"/>
      <c r="O800" s="148"/>
      <c r="P800" s="148"/>
    </row>
    <row r="801" spans="1:16" ht="145.19999999999999">
      <c r="A801" s="270" t="s">
        <v>30186</v>
      </c>
      <c r="B801" s="148" t="s">
        <v>30187</v>
      </c>
      <c r="C801" s="148" t="s">
        <v>30188</v>
      </c>
      <c r="D801" s="148" t="s">
        <v>30189</v>
      </c>
      <c r="E801" s="148" t="s">
        <v>30190</v>
      </c>
      <c r="F801" s="253" t="s">
        <v>30191</v>
      </c>
      <c r="G801" s="253" t="s">
        <v>30192</v>
      </c>
      <c r="H801" s="262" t="s">
        <v>30193</v>
      </c>
      <c r="I801" s="264" t="s">
        <v>30194</v>
      </c>
      <c r="J801" s="148" t="s">
        <v>2414</v>
      </c>
      <c r="K801" s="148"/>
      <c r="L801" s="148"/>
      <c r="M801" s="251"/>
      <c r="N801" s="148"/>
      <c r="O801" s="148"/>
      <c r="P801" s="148"/>
    </row>
    <row r="802" spans="1:16" ht="145.19999999999999">
      <c r="A802" s="270" t="s">
        <v>30195</v>
      </c>
      <c r="B802" s="148" t="s">
        <v>30196</v>
      </c>
      <c r="C802" s="148" t="s">
        <v>30197</v>
      </c>
      <c r="D802" s="148" t="s">
        <v>30198</v>
      </c>
      <c r="E802" s="148" t="s">
        <v>30199</v>
      </c>
      <c r="F802" s="253" t="s">
        <v>30191</v>
      </c>
      <c r="G802" s="253" t="s">
        <v>30200</v>
      </c>
      <c r="H802" s="262" t="s">
        <v>30201</v>
      </c>
      <c r="I802" s="264" t="s">
        <v>30202</v>
      </c>
      <c r="J802" s="148" t="s">
        <v>2414</v>
      </c>
      <c r="K802" s="148"/>
      <c r="L802" s="148"/>
      <c r="M802" s="251"/>
      <c r="N802" s="148"/>
      <c r="O802" s="148"/>
      <c r="P802" s="148"/>
    </row>
    <row r="803" spans="1:16" ht="132">
      <c r="A803" s="270" t="s">
        <v>30203</v>
      </c>
      <c r="B803" s="148" t="s">
        <v>30204</v>
      </c>
      <c r="C803" s="148" t="s">
        <v>30205</v>
      </c>
      <c r="D803" s="148" t="s">
        <v>30206</v>
      </c>
      <c r="E803" s="148" t="s">
        <v>30207</v>
      </c>
      <c r="F803" s="253" t="s">
        <v>30208</v>
      </c>
      <c r="G803" s="253" t="s">
        <v>30209</v>
      </c>
      <c r="H803" s="262" t="s">
        <v>30210</v>
      </c>
      <c r="I803" s="264" t="s">
        <v>30211</v>
      </c>
      <c r="J803" s="148" t="s">
        <v>2414</v>
      </c>
      <c r="K803" s="148"/>
      <c r="L803" s="148"/>
      <c r="M803" s="251"/>
      <c r="N803" s="148"/>
      <c r="O803" s="148"/>
      <c r="P803" s="148"/>
    </row>
    <row r="804" spans="1:16" ht="132">
      <c r="A804" s="270" t="s">
        <v>30212</v>
      </c>
      <c r="B804" s="148" t="s">
        <v>30213</v>
      </c>
      <c r="C804" s="148" t="s">
        <v>30214</v>
      </c>
      <c r="D804" s="148" t="s">
        <v>30215</v>
      </c>
      <c r="E804" s="148" t="s">
        <v>30216</v>
      </c>
      <c r="F804" s="253" t="s">
        <v>30217</v>
      </c>
      <c r="G804" s="253" t="s">
        <v>30218</v>
      </c>
      <c r="H804" s="262" t="s">
        <v>30219</v>
      </c>
      <c r="I804" s="264" t="s">
        <v>30220</v>
      </c>
      <c r="J804" s="148" t="s">
        <v>2414</v>
      </c>
      <c r="K804" s="148"/>
      <c r="L804" s="148"/>
      <c r="M804" s="251"/>
      <c r="N804" s="148"/>
      <c r="O804" s="148"/>
      <c r="P804" s="148"/>
    </row>
    <row r="805" spans="1:16" ht="132">
      <c r="A805" s="268" t="s">
        <v>30221</v>
      </c>
      <c r="B805" s="148" t="s">
        <v>30222</v>
      </c>
      <c r="C805" s="148" t="s">
        <v>30223</v>
      </c>
      <c r="D805" s="148" t="s">
        <v>30224</v>
      </c>
      <c r="E805" s="148" t="s">
        <v>30225</v>
      </c>
      <c r="F805" s="252" t="s">
        <v>30226</v>
      </c>
      <c r="G805" s="252" t="s">
        <v>30227</v>
      </c>
      <c r="H805" s="262" t="s">
        <v>30228</v>
      </c>
      <c r="I805" s="264" t="s">
        <v>30229</v>
      </c>
      <c r="J805" s="148" t="s">
        <v>2414</v>
      </c>
      <c r="K805" s="148"/>
      <c r="L805" s="148"/>
      <c r="M805" s="258"/>
      <c r="N805" s="148"/>
      <c r="O805" s="148"/>
      <c r="P805" s="148"/>
    </row>
    <row r="806" spans="1:16" ht="132">
      <c r="A806" s="268" t="s">
        <v>30230</v>
      </c>
      <c r="B806" s="148" t="s">
        <v>30222</v>
      </c>
      <c r="C806" s="148" t="s">
        <v>30231</v>
      </c>
      <c r="D806" s="148" t="s">
        <v>30224</v>
      </c>
      <c r="E806" s="148" t="s">
        <v>30225</v>
      </c>
      <c r="F806" s="252" t="s">
        <v>30232</v>
      </c>
      <c r="G806" s="252" t="s">
        <v>30227</v>
      </c>
      <c r="H806" s="262" t="s">
        <v>30228</v>
      </c>
      <c r="I806" s="264" t="s">
        <v>30229</v>
      </c>
      <c r="J806" s="148" t="s">
        <v>2414</v>
      </c>
      <c r="K806" s="148"/>
      <c r="L806" s="148"/>
      <c r="M806" s="258"/>
      <c r="N806" s="148"/>
      <c r="O806" s="148"/>
      <c r="P806" s="148"/>
    </row>
    <row r="807" spans="1:16" ht="66">
      <c r="A807" s="270" t="s">
        <v>30233</v>
      </c>
      <c r="B807" s="148" t="s">
        <v>30234</v>
      </c>
      <c r="C807" s="148" t="s">
        <v>30235</v>
      </c>
      <c r="D807" s="148" t="s">
        <v>30236</v>
      </c>
      <c r="E807" s="148" t="s">
        <v>30237</v>
      </c>
      <c r="F807" s="253" t="s">
        <v>30238</v>
      </c>
      <c r="G807" s="253" t="s">
        <v>30239</v>
      </c>
      <c r="H807" s="262" t="s">
        <v>30240</v>
      </c>
      <c r="I807" s="264" t="s">
        <v>30241</v>
      </c>
      <c r="J807" s="148" t="s">
        <v>2414</v>
      </c>
      <c r="K807" s="148"/>
      <c r="L807" s="148"/>
      <c r="M807" s="251"/>
      <c r="N807" s="148"/>
      <c r="O807" s="148"/>
      <c r="P807" s="148"/>
    </row>
    <row r="808" spans="1:16" ht="66">
      <c r="A808" s="270" t="s">
        <v>30242</v>
      </c>
      <c r="B808" s="148" t="s">
        <v>30243</v>
      </c>
      <c r="C808" s="148" t="s">
        <v>30244</v>
      </c>
      <c r="D808" s="148" t="s">
        <v>30245</v>
      </c>
      <c r="E808" s="148" t="s">
        <v>30246</v>
      </c>
      <c r="F808" s="253" t="s">
        <v>30247</v>
      </c>
      <c r="G808" s="253" t="s">
        <v>30248</v>
      </c>
      <c r="H808" s="262" t="s">
        <v>30249</v>
      </c>
      <c r="I808" s="264" t="s">
        <v>30250</v>
      </c>
      <c r="J808" s="148" t="s">
        <v>2414</v>
      </c>
      <c r="K808" s="148"/>
      <c r="L808" s="148"/>
      <c r="M808" s="251"/>
      <c r="N808" s="148"/>
      <c r="O808" s="148"/>
      <c r="P808" s="148"/>
    </row>
    <row r="809" spans="1:16" ht="66">
      <c r="A809" s="270" t="s">
        <v>30251</v>
      </c>
      <c r="B809" s="148" t="s">
        <v>30252</v>
      </c>
      <c r="C809" s="148" t="s">
        <v>30253</v>
      </c>
      <c r="D809" s="148" t="s">
        <v>30254</v>
      </c>
      <c r="E809" s="148" t="s">
        <v>30255</v>
      </c>
      <c r="F809" s="253" t="s">
        <v>30256</v>
      </c>
      <c r="G809" s="253" t="s">
        <v>30257</v>
      </c>
      <c r="H809" s="262" t="s">
        <v>30258</v>
      </c>
      <c r="I809" s="264" t="s">
        <v>30259</v>
      </c>
      <c r="J809" s="148" t="s">
        <v>5931</v>
      </c>
      <c r="K809" s="148"/>
      <c r="L809" s="148"/>
      <c r="M809" s="251"/>
      <c r="N809" s="148"/>
      <c r="O809" s="148"/>
      <c r="P809" s="148"/>
    </row>
    <row r="810" spans="1:16" ht="66">
      <c r="A810" s="270" t="s">
        <v>30260</v>
      </c>
      <c r="B810" s="148" t="s">
        <v>30252</v>
      </c>
      <c r="C810" s="148" t="s">
        <v>30253</v>
      </c>
      <c r="D810" s="148" t="s">
        <v>30254</v>
      </c>
      <c r="E810" s="148" t="s">
        <v>30255</v>
      </c>
      <c r="F810" s="253" t="s">
        <v>30256</v>
      </c>
      <c r="G810" s="253" t="s">
        <v>30257</v>
      </c>
      <c r="H810" s="262" t="s">
        <v>30258</v>
      </c>
      <c r="I810" s="264" t="s">
        <v>30259</v>
      </c>
      <c r="J810" s="148" t="s">
        <v>5931</v>
      </c>
      <c r="K810" s="148"/>
      <c r="L810" s="148"/>
      <c r="M810" s="251"/>
      <c r="N810" s="148"/>
      <c r="O810" s="148"/>
      <c r="P810" s="148"/>
    </row>
    <row r="811" spans="1:16" ht="118.8">
      <c r="A811" s="270" t="s">
        <v>30261</v>
      </c>
      <c r="B811" s="148" t="s">
        <v>30262</v>
      </c>
      <c r="C811" s="148" t="s">
        <v>30263</v>
      </c>
      <c r="D811" s="148" t="s">
        <v>30264</v>
      </c>
      <c r="E811" s="148" t="s">
        <v>30265</v>
      </c>
      <c r="F811" s="253" t="s">
        <v>30266</v>
      </c>
      <c r="G811" s="253" t="s">
        <v>30267</v>
      </c>
      <c r="H811" s="262" t="s">
        <v>30268</v>
      </c>
      <c r="I811" s="264" t="s">
        <v>30269</v>
      </c>
      <c r="J811" s="148" t="s">
        <v>5931</v>
      </c>
      <c r="K811" s="148"/>
      <c r="L811" s="148"/>
      <c r="M811" s="251"/>
      <c r="N811" s="148"/>
      <c r="O811" s="148"/>
      <c r="P811" s="148"/>
    </row>
    <row r="812" spans="1:16" ht="105.6">
      <c r="A812" s="270" t="s">
        <v>30270</v>
      </c>
      <c r="B812" s="148" t="s">
        <v>30271</v>
      </c>
      <c r="C812" s="148" t="s">
        <v>30272</v>
      </c>
      <c r="D812" s="148" t="s">
        <v>30273</v>
      </c>
      <c r="E812" s="148" t="s">
        <v>30274</v>
      </c>
      <c r="F812" s="253" t="s">
        <v>30275</v>
      </c>
      <c r="G812" s="253" t="s">
        <v>30276</v>
      </c>
      <c r="H812" s="262" t="s">
        <v>30277</v>
      </c>
      <c r="I812" s="264" t="s">
        <v>30278</v>
      </c>
      <c r="J812" s="148" t="s">
        <v>5931</v>
      </c>
      <c r="K812" s="148"/>
      <c r="L812" s="148"/>
      <c r="M812" s="251"/>
      <c r="N812" s="148"/>
      <c r="O812" s="148"/>
      <c r="P812" s="148"/>
    </row>
    <row r="813" spans="1:16" ht="118.8">
      <c r="A813" s="270" t="s">
        <v>30279</v>
      </c>
      <c r="B813" s="148" t="s">
        <v>30280</v>
      </c>
      <c r="C813" s="148" t="s">
        <v>30281</v>
      </c>
      <c r="D813" s="148" t="s">
        <v>30282</v>
      </c>
      <c r="E813" s="148" t="s">
        <v>30283</v>
      </c>
      <c r="F813" s="253" t="s">
        <v>30284</v>
      </c>
      <c r="G813" s="253" t="s">
        <v>30285</v>
      </c>
      <c r="H813" s="262" t="s">
        <v>30286</v>
      </c>
      <c r="I813" s="264" t="s">
        <v>30287</v>
      </c>
      <c r="J813" s="148" t="s">
        <v>2414</v>
      </c>
      <c r="K813" s="148"/>
      <c r="L813" s="148"/>
      <c r="M813" s="251"/>
      <c r="N813" s="148"/>
      <c r="O813" s="148"/>
      <c r="P813" s="148"/>
    </row>
    <row r="814" spans="1:16" ht="118.8">
      <c r="A814" s="270" t="s">
        <v>30288</v>
      </c>
      <c r="B814" s="148" t="s">
        <v>30289</v>
      </c>
      <c r="C814" s="148" t="s">
        <v>30290</v>
      </c>
      <c r="D814" s="148" t="s">
        <v>30291</v>
      </c>
      <c r="E814" s="148" t="s">
        <v>30283</v>
      </c>
      <c r="F814" s="253" t="s">
        <v>30292</v>
      </c>
      <c r="G814" s="253" t="s">
        <v>30293</v>
      </c>
      <c r="H814" s="262" t="s">
        <v>30294</v>
      </c>
      <c r="I814" s="264" t="s">
        <v>30295</v>
      </c>
      <c r="J814" s="148" t="s">
        <v>2414</v>
      </c>
      <c r="K814" s="148"/>
      <c r="L814" s="148"/>
      <c r="M814" s="251"/>
      <c r="N814" s="148"/>
      <c r="O814" s="148"/>
      <c r="P814" s="148"/>
    </row>
    <row r="815" spans="1:16" ht="171.6">
      <c r="A815" s="268" t="s">
        <v>30296</v>
      </c>
      <c r="B815" s="148" t="s">
        <v>30297</v>
      </c>
      <c r="C815" s="148" t="s">
        <v>30298</v>
      </c>
      <c r="D815" s="148" t="s">
        <v>30299</v>
      </c>
      <c r="E815" s="148" t="s">
        <v>30300</v>
      </c>
      <c r="F815" s="252" t="s">
        <v>30301</v>
      </c>
      <c r="G815" s="252" t="s">
        <v>30302</v>
      </c>
      <c r="H815" s="262" t="s">
        <v>30303</v>
      </c>
      <c r="I815" s="264" t="s">
        <v>30304</v>
      </c>
      <c r="J815" s="148" t="s">
        <v>5931</v>
      </c>
      <c r="K815" s="148"/>
      <c r="L815" s="148"/>
      <c r="M815" s="258"/>
      <c r="N815" s="148"/>
      <c r="O815" s="148"/>
      <c r="P815" s="148"/>
    </row>
    <row r="816" spans="1:16" ht="171.6">
      <c r="A816" s="268" t="s">
        <v>30305</v>
      </c>
      <c r="B816" s="148" t="s">
        <v>30297</v>
      </c>
      <c r="C816" s="148" t="s">
        <v>30306</v>
      </c>
      <c r="D816" s="148" t="s">
        <v>30307</v>
      </c>
      <c r="E816" s="148" t="s">
        <v>30300</v>
      </c>
      <c r="F816" s="252" t="s">
        <v>30308</v>
      </c>
      <c r="G816" s="252" t="s">
        <v>30302</v>
      </c>
      <c r="H816" s="262" t="s">
        <v>30303</v>
      </c>
      <c r="I816" s="264" t="s">
        <v>30309</v>
      </c>
      <c r="J816" s="148" t="s">
        <v>5931</v>
      </c>
      <c r="K816" s="148"/>
      <c r="L816" s="148"/>
      <c r="M816" s="258"/>
      <c r="N816" s="148"/>
      <c r="O816" s="148"/>
      <c r="P816" s="148"/>
    </row>
    <row r="817" spans="1:16" ht="105.6">
      <c r="A817" s="270" t="s">
        <v>30310</v>
      </c>
      <c r="B817" s="148" t="s">
        <v>30311</v>
      </c>
      <c r="C817" s="148" t="s">
        <v>30312</v>
      </c>
      <c r="D817" s="148" t="s">
        <v>30313</v>
      </c>
      <c r="E817" s="148" t="s">
        <v>30314</v>
      </c>
      <c r="F817" s="253" t="s">
        <v>30315</v>
      </c>
      <c r="G817" s="253" t="s">
        <v>30316</v>
      </c>
      <c r="H817" s="262" t="s">
        <v>30317</v>
      </c>
      <c r="I817" s="264" t="s">
        <v>30318</v>
      </c>
      <c r="J817" s="148" t="s">
        <v>2414</v>
      </c>
      <c r="K817" s="148"/>
      <c r="L817" s="148"/>
      <c r="M817" s="251"/>
      <c r="N817" s="148"/>
      <c r="O817" s="148"/>
      <c r="P817" s="148"/>
    </row>
    <row r="818" spans="1:16" ht="105.6">
      <c r="A818" s="270" t="s">
        <v>30319</v>
      </c>
      <c r="B818" s="148" t="s">
        <v>30311</v>
      </c>
      <c r="C818" s="148" t="s">
        <v>30312</v>
      </c>
      <c r="D818" s="148" t="s">
        <v>30313</v>
      </c>
      <c r="E818" s="148" t="s">
        <v>30314</v>
      </c>
      <c r="F818" s="253" t="s">
        <v>30315</v>
      </c>
      <c r="G818" s="253" t="s">
        <v>30316</v>
      </c>
      <c r="H818" s="262" t="s">
        <v>30317</v>
      </c>
      <c r="I818" s="264" t="s">
        <v>30318</v>
      </c>
      <c r="J818" s="148" t="s">
        <v>2414</v>
      </c>
      <c r="K818" s="148"/>
      <c r="L818" s="148"/>
      <c r="M818" s="251"/>
      <c r="N818" s="148"/>
      <c r="O818" s="148"/>
      <c r="P818" s="148"/>
    </row>
    <row r="819" spans="1:16" ht="158.4">
      <c r="A819" s="270" t="s">
        <v>30320</v>
      </c>
      <c r="B819" s="148" t="s">
        <v>30321</v>
      </c>
      <c r="C819" s="148" t="s">
        <v>30322</v>
      </c>
      <c r="D819" s="148" t="s">
        <v>30323</v>
      </c>
      <c r="E819" s="148" t="s">
        <v>30324</v>
      </c>
      <c r="F819" s="253" t="s">
        <v>30325</v>
      </c>
      <c r="G819" s="253" t="s">
        <v>30326</v>
      </c>
      <c r="H819" s="262" t="s">
        <v>30327</v>
      </c>
      <c r="I819" s="264" t="s">
        <v>30328</v>
      </c>
      <c r="J819" s="148" t="s">
        <v>2414</v>
      </c>
      <c r="K819" s="148"/>
      <c r="L819" s="148"/>
      <c r="M819" s="251"/>
      <c r="N819" s="148"/>
      <c r="O819" s="148"/>
      <c r="P819" s="148"/>
    </row>
    <row r="820" spans="1:16" ht="158.4">
      <c r="A820" s="270" t="s">
        <v>30329</v>
      </c>
      <c r="B820" s="148" t="s">
        <v>30330</v>
      </c>
      <c r="C820" s="148" t="s">
        <v>30331</v>
      </c>
      <c r="D820" s="148" t="s">
        <v>30332</v>
      </c>
      <c r="E820" s="148" t="s">
        <v>30333</v>
      </c>
      <c r="F820" s="253" t="s">
        <v>30334</v>
      </c>
      <c r="G820" s="253" t="s">
        <v>30335</v>
      </c>
      <c r="H820" s="262" t="s">
        <v>30336</v>
      </c>
      <c r="I820" s="264" t="s">
        <v>30337</v>
      </c>
      <c r="J820" s="148" t="s">
        <v>2414</v>
      </c>
      <c r="K820" s="148"/>
      <c r="L820" s="148"/>
      <c r="M820" s="251"/>
      <c r="N820" s="148"/>
      <c r="O820" s="148"/>
      <c r="P820" s="148"/>
    </row>
    <row r="821" spans="1:16" ht="132">
      <c r="A821" s="270" t="s">
        <v>30338</v>
      </c>
      <c r="B821" s="148" t="s">
        <v>30339</v>
      </c>
      <c r="C821" s="148" t="s">
        <v>30340</v>
      </c>
      <c r="D821" s="148" t="s">
        <v>30341</v>
      </c>
      <c r="E821" s="148" t="s">
        <v>30342</v>
      </c>
      <c r="F821" s="253" t="s">
        <v>30343</v>
      </c>
      <c r="G821" s="253" t="s">
        <v>30344</v>
      </c>
      <c r="H821" s="262" t="s">
        <v>30345</v>
      </c>
      <c r="I821" s="264" t="s">
        <v>30346</v>
      </c>
      <c r="J821" s="148" t="s">
        <v>2414</v>
      </c>
      <c r="K821" s="148"/>
      <c r="L821" s="148"/>
      <c r="M821" s="251"/>
      <c r="N821" s="148"/>
      <c r="O821" s="148"/>
      <c r="P821" s="148"/>
    </row>
    <row r="822" spans="1:16" ht="132">
      <c r="A822" s="270" t="s">
        <v>30347</v>
      </c>
      <c r="B822" s="148" t="s">
        <v>30339</v>
      </c>
      <c r="C822" s="148" t="s">
        <v>30348</v>
      </c>
      <c r="D822" s="148" t="s">
        <v>30341</v>
      </c>
      <c r="E822" s="148" t="s">
        <v>30342</v>
      </c>
      <c r="F822" s="253" t="s">
        <v>30349</v>
      </c>
      <c r="G822" s="253" t="s">
        <v>30344</v>
      </c>
      <c r="H822" s="262" t="s">
        <v>30345</v>
      </c>
      <c r="I822" s="264" t="s">
        <v>30346</v>
      </c>
      <c r="J822" s="148" t="s">
        <v>2414</v>
      </c>
      <c r="K822" s="148"/>
      <c r="L822" s="148"/>
      <c r="M822" s="251"/>
      <c r="N822" s="148"/>
      <c r="O822" s="148"/>
      <c r="P822" s="148"/>
    </row>
    <row r="823" spans="1:16" ht="132">
      <c r="A823" s="270" t="s">
        <v>30350</v>
      </c>
      <c r="B823" s="148" t="s">
        <v>30351</v>
      </c>
      <c r="C823" s="148" t="s">
        <v>30352</v>
      </c>
      <c r="D823" s="148" t="s">
        <v>30353</v>
      </c>
      <c r="E823" s="148" t="s">
        <v>30354</v>
      </c>
      <c r="F823" s="253" t="s">
        <v>30355</v>
      </c>
      <c r="G823" s="253" t="s">
        <v>30356</v>
      </c>
      <c r="H823" s="262" t="s">
        <v>30357</v>
      </c>
      <c r="I823" s="264" t="s">
        <v>30358</v>
      </c>
      <c r="J823" s="148" t="s">
        <v>2414</v>
      </c>
      <c r="K823" s="148"/>
      <c r="L823" s="148"/>
      <c r="M823" s="251"/>
      <c r="N823" s="148"/>
      <c r="O823" s="148"/>
      <c r="P823" s="148"/>
    </row>
    <row r="824" spans="1:16" ht="132">
      <c r="A824" s="270" t="s">
        <v>30359</v>
      </c>
      <c r="B824" s="148" t="s">
        <v>30351</v>
      </c>
      <c r="C824" s="148" t="s">
        <v>30352</v>
      </c>
      <c r="D824" s="148" t="s">
        <v>30353</v>
      </c>
      <c r="E824" s="148" t="s">
        <v>30354</v>
      </c>
      <c r="F824" s="253" t="s">
        <v>30355</v>
      </c>
      <c r="G824" s="253" t="s">
        <v>30356</v>
      </c>
      <c r="H824" s="262" t="s">
        <v>30357</v>
      </c>
      <c r="I824" s="264" t="s">
        <v>30360</v>
      </c>
      <c r="J824" s="148" t="s">
        <v>2414</v>
      </c>
      <c r="K824" s="148"/>
      <c r="L824" s="148"/>
      <c r="M824" s="251"/>
      <c r="N824" s="148"/>
      <c r="O824" s="148"/>
      <c r="P824" s="148"/>
    </row>
    <row r="825" spans="1:16" ht="105.6">
      <c r="A825" s="268" t="s">
        <v>30361</v>
      </c>
      <c r="B825" s="148" t="s">
        <v>30362</v>
      </c>
      <c r="C825" s="148" t="s">
        <v>30363</v>
      </c>
      <c r="D825" s="148" t="s">
        <v>30364</v>
      </c>
      <c r="E825" s="148" t="s">
        <v>30365</v>
      </c>
      <c r="F825" s="252" t="s">
        <v>30366</v>
      </c>
      <c r="G825" s="252" t="s">
        <v>30367</v>
      </c>
      <c r="H825" s="262" t="s">
        <v>30368</v>
      </c>
      <c r="I825" s="264" t="s">
        <v>30369</v>
      </c>
      <c r="J825" s="148" t="s">
        <v>5931</v>
      </c>
      <c r="K825" s="148"/>
      <c r="L825" s="148"/>
      <c r="M825" s="258"/>
      <c r="N825" s="148"/>
      <c r="O825" s="148"/>
      <c r="P825" s="148"/>
    </row>
    <row r="826" spans="1:16" ht="105.6">
      <c r="A826" s="268" t="s">
        <v>30370</v>
      </c>
      <c r="B826" s="148" t="s">
        <v>30362</v>
      </c>
      <c r="C826" s="148" t="s">
        <v>30371</v>
      </c>
      <c r="D826" s="148" t="s">
        <v>30372</v>
      </c>
      <c r="E826" s="148" t="s">
        <v>30365</v>
      </c>
      <c r="F826" s="252" t="s">
        <v>30373</v>
      </c>
      <c r="G826" s="252" t="s">
        <v>30367</v>
      </c>
      <c r="H826" s="262" t="s">
        <v>30374</v>
      </c>
      <c r="I826" s="264" t="s">
        <v>30375</v>
      </c>
      <c r="J826" s="148" t="s">
        <v>5931</v>
      </c>
      <c r="K826" s="148"/>
      <c r="L826" s="148"/>
      <c r="M826" s="258"/>
      <c r="N826" s="148"/>
      <c r="O826" s="148"/>
      <c r="P826" s="148"/>
    </row>
    <row r="827" spans="1:16" ht="105.6">
      <c r="A827" s="270" t="s">
        <v>30376</v>
      </c>
      <c r="B827" s="148" t="s">
        <v>30377</v>
      </c>
      <c r="C827" s="148" t="s">
        <v>30378</v>
      </c>
      <c r="D827" s="148" t="s">
        <v>30379</v>
      </c>
      <c r="E827" s="148" t="s">
        <v>30380</v>
      </c>
      <c r="F827" s="253" t="s">
        <v>30381</v>
      </c>
      <c r="G827" s="253" t="s">
        <v>30382</v>
      </c>
      <c r="H827" s="262" t="s">
        <v>30383</v>
      </c>
      <c r="I827" s="264" t="s">
        <v>30384</v>
      </c>
      <c r="J827" s="148" t="s">
        <v>2414</v>
      </c>
      <c r="K827" s="148"/>
      <c r="L827" s="148"/>
      <c r="M827" s="251"/>
      <c r="N827" s="148"/>
      <c r="O827" s="148"/>
      <c r="P827" s="148"/>
    </row>
    <row r="828" spans="1:16" ht="105.6">
      <c r="A828" s="270" t="s">
        <v>30385</v>
      </c>
      <c r="B828" s="148" t="s">
        <v>30377</v>
      </c>
      <c r="C828" s="148" t="s">
        <v>30378</v>
      </c>
      <c r="D828" s="148" t="s">
        <v>30379</v>
      </c>
      <c r="E828" s="148" t="s">
        <v>30380</v>
      </c>
      <c r="F828" s="253" t="s">
        <v>30381</v>
      </c>
      <c r="G828" s="253" t="s">
        <v>30382</v>
      </c>
      <c r="H828" s="262" t="s">
        <v>30383</v>
      </c>
      <c r="I828" s="264" t="s">
        <v>30384</v>
      </c>
      <c r="J828" s="148" t="s">
        <v>2414</v>
      </c>
      <c r="K828" s="148"/>
      <c r="L828" s="148"/>
      <c r="M828" s="251"/>
      <c r="N828" s="148"/>
      <c r="O828" s="148"/>
      <c r="P828" s="148"/>
    </row>
    <row r="829" spans="1:16" ht="105.6">
      <c r="A829" s="270" t="s">
        <v>30386</v>
      </c>
      <c r="B829" s="148" t="s">
        <v>30387</v>
      </c>
      <c r="C829" s="148" t="s">
        <v>30388</v>
      </c>
      <c r="D829" s="148" t="s">
        <v>30389</v>
      </c>
      <c r="E829" s="148" t="s">
        <v>30390</v>
      </c>
      <c r="F829" s="253" t="s">
        <v>30391</v>
      </c>
      <c r="G829" s="253" t="s">
        <v>30392</v>
      </c>
      <c r="H829" s="262" t="s">
        <v>30393</v>
      </c>
      <c r="I829" s="264" t="s">
        <v>30394</v>
      </c>
      <c r="J829" s="148" t="s">
        <v>5931</v>
      </c>
      <c r="K829" s="148"/>
      <c r="L829" s="148"/>
      <c r="M829" s="251"/>
      <c r="N829" s="148"/>
      <c r="O829" s="148"/>
      <c r="P829" s="148"/>
    </row>
    <row r="830" spans="1:16" ht="105.6">
      <c r="A830" s="270" t="s">
        <v>30395</v>
      </c>
      <c r="B830" s="148" t="s">
        <v>30387</v>
      </c>
      <c r="C830" s="148" t="s">
        <v>30388</v>
      </c>
      <c r="D830" s="148" t="s">
        <v>30389</v>
      </c>
      <c r="E830" s="148" t="s">
        <v>30390</v>
      </c>
      <c r="F830" s="253" t="s">
        <v>30391</v>
      </c>
      <c r="G830" s="253" t="s">
        <v>30392</v>
      </c>
      <c r="H830" s="262" t="s">
        <v>30393</v>
      </c>
      <c r="I830" s="264" t="s">
        <v>30394</v>
      </c>
      <c r="J830" s="148" t="s">
        <v>5931</v>
      </c>
      <c r="K830" s="148"/>
      <c r="L830" s="148"/>
      <c r="M830" s="251"/>
      <c r="N830" s="148"/>
      <c r="O830" s="148"/>
      <c r="P830" s="148"/>
    </row>
    <row r="831" spans="1:16" ht="171.6">
      <c r="A831" s="270" t="s">
        <v>30396</v>
      </c>
      <c r="B831" s="148" t="s">
        <v>30397</v>
      </c>
      <c r="C831" s="148" t="s">
        <v>30398</v>
      </c>
      <c r="D831" s="148" t="s">
        <v>30399</v>
      </c>
      <c r="E831" s="148" t="s">
        <v>30400</v>
      </c>
      <c r="F831" s="253" t="s">
        <v>30401</v>
      </c>
      <c r="G831" s="253" t="s">
        <v>30402</v>
      </c>
      <c r="H831" s="262" t="s">
        <v>30403</v>
      </c>
      <c r="I831" s="264" t="s">
        <v>30404</v>
      </c>
      <c r="J831" s="148" t="s">
        <v>2414</v>
      </c>
      <c r="K831" s="148"/>
      <c r="L831" s="148"/>
      <c r="M831" s="251"/>
      <c r="N831" s="148"/>
      <c r="O831" s="148"/>
      <c r="P831" s="148"/>
    </row>
    <row r="832" spans="1:16" ht="171.6">
      <c r="A832" s="270" t="s">
        <v>30405</v>
      </c>
      <c r="B832" s="148" t="s">
        <v>30406</v>
      </c>
      <c r="C832" s="148" t="s">
        <v>30407</v>
      </c>
      <c r="D832" s="148" t="s">
        <v>30408</v>
      </c>
      <c r="E832" s="148" t="s">
        <v>30409</v>
      </c>
      <c r="F832" s="253" t="s">
        <v>30410</v>
      </c>
      <c r="G832" s="253" t="s">
        <v>30411</v>
      </c>
      <c r="H832" s="262" t="s">
        <v>30412</v>
      </c>
      <c r="I832" s="264" t="s">
        <v>30413</v>
      </c>
      <c r="J832" s="148" t="s">
        <v>2414</v>
      </c>
      <c r="K832" s="148"/>
      <c r="L832" s="148"/>
      <c r="M832" s="251"/>
      <c r="N832" s="148"/>
      <c r="O832" s="148"/>
      <c r="P832" s="148"/>
    </row>
    <row r="833" spans="1:16" ht="92.4">
      <c r="A833" s="270" t="s">
        <v>30414</v>
      </c>
      <c r="B833" s="148" t="s">
        <v>30415</v>
      </c>
      <c r="C833" s="148" t="s">
        <v>30416</v>
      </c>
      <c r="D833" s="148" t="s">
        <v>30417</v>
      </c>
      <c r="E833" s="148" t="s">
        <v>30418</v>
      </c>
      <c r="F833" s="253" t="s">
        <v>30419</v>
      </c>
      <c r="G833" s="253" t="s">
        <v>30420</v>
      </c>
      <c r="H833" s="262" t="s">
        <v>30421</v>
      </c>
      <c r="I833" s="264" t="s">
        <v>30422</v>
      </c>
      <c r="J833" s="148" t="s">
        <v>2414</v>
      </c>
      <c r="K833" s="148"/>
      <c r="L833" s="148"/>
      <c r="M833" s="251"/>
      <c r="N833" s="148"/>
      <c r="O833" s="148"/>
      <c r="P833" s="148"/>
    </row>
    <row r="834" spans="1:16" ht="92.4">
      <c r="A834" s="270" t="s">
        <v>30423</v>
      </c>
      <c r="B834" s="148" t="s">
        <v>30415</v>
      </c>
      <c r="C834" s="148" t="s">
        <v>30416</v>
      </c>
      <c r="D834" s="148" t="s">
        <v>30417</v>
      </c>
      <c r="E834" s="148" t="s">
        <v>30418</v>
      </c>
      <c r="F834" s="253" t="s">
        <v>30419</v>
      </c>
      <c r="G834" s="253" t="s">
        <v>30420</v>
      </c>
      <c r="H834" s="262" t="s">
        <v>30421</v>
      </c>
      <c r="I834" s="264" t="s">
        <v>30422</v>
      </c>
      <c r="J834" s="148" t="s">
        <v>2414</v>
      </c>
      <c r="K834" s="148"/>
      <c r="L834" s="148"/>
      <c r="M834" s="251"/>
      <c r="N834" s="148"/>
      <c r="O834" s="148"/>
      <c r="P834" s="148"/>
    </row>
    <row r="835" spans="1:16" ht="118.8">
      <c r="A835" s="268" t="s">
        <v>30424</v>
      </c>
      <c r="B835" s="148" t="s">
        <v>30425</v>
      </c>
      <c r="C835" s="148" t="s">
        <v>30426</v>
      </c>
      <c r="D835" s="148" t="s">
        <v>30427</v>
      </c>
      <c r="E835" s="148" t="s">
        <v>30428</v>
      </c>
      <c r="F835" s="252" t="s">
        <v>30429</v>
      </c>
      <c r="G835" s="252" t="s">
        <v>30430</v>
      </c>
      <c r="H835" s="262" t="s">
        <v>30431</v>
      </c>
      <c r="I835" s="264" t="s">
        <v>30432</v>
      </c>
      <c r="J835" s="148" t="s">
        <v>2414</v>
      </c>
      <c r="K835" s="148"/>
      <c r="L835" s="148"/>
      <c r="M835" s="258"/>
      <c r="N835" s="148"/>
      <c r="O835" s="148"/>
      <c r="P835" s="148"/>
    </row>
    <row r="836" spans="1:16" ht="118.8">
      <c r="A836" s="268" t="s">
        <v>30433</v>
      </c>
      <c r="B836" s="148" t="s">
        <v>30434</v>
      </c>
      <c r="C836" s="148" t="s">
        <v>30426</v>
      </c>
      <c r="D836" s="148" t="s">
        <v>30435</v>
      </c>
      <c r="E836" s="148" t="s">
        <v>30428</v>
      </c>
      <c r="F836" s="252" t="s">
        <v>30429</v>
      </c>
      <c r="G836" s="252" t="s">
        <v>30430</v>
      </c>
      <c r="H836" s="262" t="s">
        <v>30436</v>
      </c>
      <c r="I836" s="264" t="s">
        <v>30437</v>
      </c>
      <c r="J836" s="148" t="s">
        <v>2414</v>
      </c>
      <c r="K836" s="148"/>
      <c r="L836" s="148"/>
      <c r="M836" s="258"/>
      <c r="N836" s="148"/>
      <c r="O836" s="148"/>
      <c r="P836" s="148"/>
    </row>
    <row r="837" spans="1:16" ht="224.4">
      <c r="A837" s="270" t="s">
        <v>30438</v>
      </c>
      <c r="B837" s="148" t="s">
        <v>30439</v>
      </c>
      <c r="C837" s="148" t="s">
        <v>30440</v>
      </c>
      <c r="D837" s="148" t="s">
        <v>30441</v>
      </c>
      <c r="E837" s="148" t="s">
        <v>30442</v>
      </c>
      <c r="F837" s="253" t="s">
        <v>30443</v>
      </c>
      <c r="G837" s="253" t="s">
        <v>30444</v>
      </c>
      <c r="H837" s="262" t="s">
        <v>30445</v>
      </c>
      <c r="I837" s="264" t="s">
        <v>30446</v>
      </c>
      <c r="J837" s="148" t="s">
        <v>2414</v>
      </c>
      <c r="K837" s="148"/>
      <c r="L837" s="148"/>
      <c r="M837" s="251"/>
      <c r="N837" s="148"/>
      <c r="O837" s="148"/>
      <c r="P837" s="148"/>
    </row>
    <row r="838" spans="1:16" ht="224.4">
      <c r="A838" s="270" t="s">
        <v>30447</v>
      </c>
      <c r="B838" s="148" t="s">
        <v>30448</v>
      </c>
      <c r="C838" s="148" t="s">
        <v>30449</v>
      </c>
      <c r="D838" s="148" t="s">
        <v>30450</v>
      </c>
      <c r="E838" s="148" t="s">
        <v>30451</v>
      </c>
      <c r="F838" s="253" t="s">
        <v>30443</v>
      </c>
      <c r="G838" s="253" t="s">
        <v>30444</v>
      </c>
      <c r="H838" s="262" t="s">
        <v>30452</v>
      </c>
      <c r="I838" s="264" t="s">
        <v>30453</v>
      </c>
      <c r="J838" s="148" t="s">
        <v>2414</v>
      </c>
      <c r="K838" s="148"/>
      <c r="L838" s="148"/>
      <c r="M838" s="251"/>
      <c r="N838" s="148"/>
      <c r="O838" s="148"/>
      <c r="P838" s="148"/>
    </row>
    <row r="839" spans="1:16" ht="66">
      <c r="A839" s="270" t="s">
        <v>30454</v>
      </c>
      <c r="B839" s="148" t="s">
        <v>30455</v>
      </c>
      <c r="C839" s="148" t="s">
        <v>30456</v>
      </c>
      <c r="D839" s="148" t="s">
        <v>30457</v>
      </c>
      <c r="E839" s="148" t="s">
        <v>30458</v>
      </c>
      <c r="F839" s="253" t="s">
        <v>30459</v>
      </c>
      <c r="G839" s="253" t="s">
        <v>30460</v>
      </c>
      <c r="H839" s="262" t="s">
        <v>30461</v>
      </c>
      <c r="I839" s="264" t="s">
        <v>30462</v>
      </c>
      <c r="J839" s="148" t="s">
        <v>2414</v>
      </c>
      <c r="K839" s="148"/>
      <c r="L839" s="148"/>
      <c r="M839" s="251"/>
      <c r="N839" s="148"/>
      <c r="O839" s="148"/>
      <c r="P839" s="148"/>
    </row>
    <row r="840" spans="1:16" ht="66">
      <c r="A840" s="270" t="s">
        <v>30463</v>
      </c>
      <c r="B840" s="148" t="s">
        <v>30464</v>
      </c>
      <c r="C840" s="148" t="s">
        <v>30465</v>
      </c>
      <c r="D840" s="148" t="s">
        <v>30466</v>
      </c>
      <c r="E840" s="148" t="s">
        <v>30458</v>
      </c>
      <c r="F840" s="253" t="s">
        <v>30459</v>
      </c>
      <c r="G840" s="253" t="s">
        <v>30467</v>
      </c>
      <c r="H840" s="262" t="s">
        <v>30468</v>
      </c>
      <c r="I840" s="264" t="s">
        <v>30469</v>
      </c>
      <c r="J840" s="148" t="s">
        <v>2414</v>
      </c>
      <c r="K840" s="148"/>
      <c r="L840" s="148"/>
      <c r="M840" s="251"/>
      <c r="N840" s="148"/>
      <c r="O840" s="148"/>
      <c r="P840" s="148"/>
    </row>
    <row r="841" spans="1:16" ht="184.8">
      <c r="A841" s="270" t="s">
        <v>30470</v>
      </c>
      <c r="B841" s="148" t="s">
        <v>30471</v>
      </c>
      <c r="C841" s="148" t="s">
        <v>30472</v>
      </c>
      <c r="D841" s="148" t="s">
        <v>30473</v>
      </c>
      <c r="E841" s="148" t="s">
        <v>30474</v>
      </c>
      <c r="F841" s="253" t="s">
        <v>30475</v>
      </c>
      <c r="G841" s="253" t="s">
        <v>30476</v>
      </c>
      <c r="H841" s="262" t="s">
        <v>30477</v>
      </c>
      <c r="I841" s="264" t="s">
        <v>30478</v>
      </c>
      <c r="J841" s="148" t="s">
        <v>2414</v>
      </c>
      <c r="K841" s="148"/>
      <c r="L841" s="148"/>
      <c r="M841" s="251"/>
      <c r="N841" s="148"/>
      <c r="O841" s="148"/>
      <c r="P841" s="148"/>
    </row>
    <row r="842" spans="1:16" ht="184.8">
      <c r="A842" s="270" t="s">
        <v>30479</v>
      </c>
      <c r="B842" s="148" t="s">
        <v>30480</v>
      </c>
      <c r="C842" s="148" t="s">
        <v>30472</v>
      </c>
      <c r="D842" s="148" t="s">
        <v>30481</v>
      </c>
      <c r="E842" s="148" t="s">
        <v>30474</v>
      </c>
      <c r="F842" s="253" t="s">
        <v>30475</v>
      </c>
      <c r="G842" s="253" t="s">
        <v>30482</v>
      </c>
      <c r="H842" s="262" t="s">
        <v>30483</v>
      </c>
      <c r="I842" s="264" t="s">
        <v>30484</v>
      </c>
      <c r="J842" s="148" t="s">
        <v>2414</v>
      </c>
      <c r="K842" s="148"/>
      <c r="L842" s="148"/>
      <c r="M842" s="251"/>
      <c r="N842" s="148"/>
      <c r="O842" s="148"/>
      <c r="P842" s="148"/>
    </row>
    <row r="843" spans="1:16" ht="198">
      <c r="A843" s="270" t="s">
        <v>30485</v>
      </c>
      <c r="B843" s="148" t="s">
        <v>30486</v>
      </c>
      <c r="C843" s="148" t="s">
        <v>30487</v>
      </c>
      <c r="D843" s="148" t="s">
        <v>30488</v>
      </c>
      <c r="E843" s="148" t="s">
        <v>30489</v>
      </c>
      <c r="F843" s="253" t="s">
        <v>30490</v>
      </c>
      <c r="G843" s="253" t="s">
        <v>30491</v>
      </c>
      <c r="H843" s="262" t="s">
        <v>30492</v>
      </c>
      <c r="I843" s="264" t="s">
        <v>30493</v>
      </c>
      <c r="J843" s="148" t="s">
        <v>2414</v>
      </c>
      <c r="K843" s="148"/>
      <c r="L843" s="148"/>
      <c r="M843" s="251"/>
      <c r="N843" s="148"/>
      <c r="O843" s="148"/>
      <c r="P843" s="148"/>
    </row>
    <row r="844" spans="1:16" ht="198">
      <c r="A844" s="270" t="s">
        <v>30494</v>
      </c>
      <c r="B844" s="148" t="s">
        <v>30495</v>
      </c>
      <c r="C844" s="148" t="s">
        <v>30496</v>
      </c>
      <c r="D844" s="148" t="s">
        <v>30497</v>
      </c>
      <c r="E844" s="148" t="s">
        <v>30489</v>
      </c>
      <c r="F844" s="253" t="s">
        <v>30498</v>
      </c>
      <c r="G844" s="253" t="s">
        <v>30499</v>
      </c>
      <c r="H844" s="262" t="s">
        <v>30500</v>
      </c>
      <c r="I844" s="264" t="s">
        <v>30501</v>
      </c>
      <c r="J844" s="148" t="s">
        <v>2414</v>
      </c>
      <c r="K844" s="148"/>
      <c r="L844" s="148"/>
      <c r="M844" s="251"/>
      <c r="N844" s="148"/>
      <c r="O844" s="148"/>
      <c r="P844" s="148"/>
    </row>
    <row r="845" spans="1:16" ht="92.4">
      <c r="A845" s="268" t="s">
        <v>30502</v>
      </c>
      <c r="B845" s="148" t="s">
        <v>30503</v>
      </c>
      <c r="C845" s="148" t="s">
        <v>30504</v>
      </c>
      <c r="D845" s="148" t="s">
        <v>30505</v>
      </c>
      <c r="E845" s="148" t="s">
        <v>30506</v>
      </c>
      <c r="F845" s="252" t="s">
        <v>30507</v>
      </c>
      <c r="G845" s="252" t="s">
        <v>30508</v>
      </c>
      <c r="H845" s="262" t="s">
        <v>30509</v>
      </c>
      <c r="I845" s="264" t="s">
        <v>30510</v>
      </c>
      <c r="J845" s="148" t="s">
        <v>2414</v>
      </c>
      <c r="K845" s="148"/>
      <c r="L845" s="148"/>
      <c r="M845" s="258"/>
      <c r="N845" s="148"/>
      <c r="O845" s="148"/>
      <c r="P845" s="148"/>
    </row>
    <row r="846" spans="1:16" ht="92.4">
      <c r="A846" s="268" t="s">
        <v>30511</v>
      </c>
      <c r="B846" s="148" t="s">
        <v>30503</v>
      </c>
      <c r="C846" s="148" t="s">
        <v>30504</v>
      </c>
      <c r="D846" s="148" t="s">
        <v>30512</v>
      </c>
      <c r="E846" s="148" t="s">
        <v>30513</v>
      </c>
      <c r="F846" s="252" t="s">
        <v>30507</v>
      </c>
      <c r="G846" s="252" t="s">
        <v>30508</v>
      </c>
      <c r="H846" s="262" t="s">
        <v>30514</v>
      </c>
      <c r="I846" s="264" t="s">
        <v>30515</v>
      </c>
      <c r="J846" s="148" t="s">
        <v>2414</v>
      </c>
      <c r="K846" s="148"/>
      <c r="L846" s="148"/>
      <c r="M846" s="258"/>
      <c r="N846" s="148"/>
      <c r="O846" s="148"/>
      <c r="P846" s="148"/>
    </row>
    <row r="847" spans="1:16" ht="158.4">
      <c r="A847" s="270" t="s">
        <v>30516</v>
      </c>
      <c r="B847" s="148" t="s">
        <v>30517</v>
      </c>
      <c r="C847" s="148" t="s">
        <v>30518</v>
      </c>
      <c r="D847" s="148" t="s">
        <v>30519</v>
      </c>
      <c r="E847" s="148" t="s">
        <v>30520</v>
      </c>
      <c r="F847" s="253" t="s">
        <v>30521</v>
      </c>
      <c r="G847" s="253" t="s">
        <v>30522</v>
      </c>
      <c r="H847" s="262" t="s">
        <v>30523</v>
      </c>
      <c r="I847" s="264" t="s">
        <v>30524</v>
      </c>
      <c r="J847" s="148" t="s">
        <v>2414</v>
      </c>
      <c r="K847" s="148"/>
      <c r="L847" s="148"/>
      <c r="M847" s="251"/>
      <c r="N847" s="148"/>
      <c r="O847" s="148"/>
      <c r="P847" s="148"/>
    </row>
    <row r="848" spans="1:16" ht="158.4">
      <c r="A848" s="270" t="s">
        <v>30525</v>
      </c>
      <c r="B848" s="148" t="s">
        <v>30526</v>
      </c>
      <c r="C848" s="148" t="s">
        <v>30527</v>
      </c>
      <c r="D848" s="148" t="s">
        <v>30528</v>
      </c>
      <c r="E848" s="148" t="s">
        <v>30529</v>
      </c>
      <c r="F848" s="253" t="s">
        <v>30530</v>
      </c>
      <c r="G848" s="253" t="s">
        <v>30531</v>
      </c>
      <c r="H848" s="262" t="s">
        <v>30532</v>
      </c>
      <c r="I848" s="264" t="s">
        <v>30533</v>
      </c>
      <c r="J848" s="148" t="s">
        <v>2414</v>
      </c>
      <c r="K848" s="148"/>
      <c r="L848" s="148"/>
      <c r="M848" s="251"/>
      <c r="N848" s="148"/>
      <c r="O848" s="148"/>
      <c r="P848" s="148"/>
    </row>
    <row r="849" spans="1:16" ht="118.8">
      <c r="A849" s="270" t="s">
        <v>30534</v>
      </c>
      <c r="B849" s="148" t="s">
        <v>30535</v>
      </c>
      <c r="C849" s="148" t="s">
        <v>30536</v>
      </c>
      <c r="D849" s="148" t="s">
        <v>30537</v>
      </c>
      <c r="E849" s="148" t="s">
        <v>30538</v>
      </c>
      <c r="F849" s="253" t="s">
        <v>30539</v>
      </c>
      <c r="G849" s="253" t="s">
        <v>30540</v>
      </c>
      <c r="H849" s="262" t="s">
        <v>30541</v>
      </c>
      <c r="I849" s="264" t="s">
        <v>30542</v>
      </c>
      <c r="J849" s="148" t="s">
        <v>5931</v>
      </c>
      <c r="K849" s="148"/>
      <c r="L849" s="148"/>
      <c r="M849" s="251"/>
      <c r="N849" s="148"/>
      <c r="O849" s="148"/>
      <c r="P849" s="148"/>
    </row>
    <row r="850" spans="1:16" ht="118.8">
      <c r="A850" s="270" t="s">
        <v>30543</v>
      </c>
      <c r="B850" s="148" t="s">
        <v>30535</v>
      </c>
      <c r="C850" s="148" t="s">
        <v>30536</v>
      </c>
      <c r="D850" s="148" t="s">
        <v>30537</v>
      </c>
      <c r="E850" s="148" t="s">
        <v>30538</v>
      </c>
      <c r="F850" s="253" t="s">
        <v>30539</v>
      </c>
      <c r="G850" s="253" t="s">
        <v>30540</v>
      </c>
      <c r="H850" s="262" t="s">
        <v>30544</v>
      </c>
      <c r="I850" s="264" t="s">
        <v>30545</v>
      </c>
      <c r="J850" s="148" t="s">
        <v>5931</v>
      </c>
      <c r="K850" s="148"/>
      <c r="L850" s="148"/>
      <c r="M850" s="251"/>
      <c r="N850" s="148"/>
      <c r="O850" s="148"/>
      <c r="P850" s="148"/>
    </row>
    <row r="851" spans="1:16" ht="132">
      <c r="A851" s="270" t="s">
        <v>30546</v>
      </c>
      <c r="B851" s="148" t="s">
        <v>30547</v>
      </c>
      <c r="C851" s="148" t="s">
        <v>30548</v>
      </c>
      <c r="D851" s="148" t="s">
        <v>30549</v>
      </c>
      <c r="E851" s="148" t="s">
        <v>30550</v>
      </c>
      <c r="F851" s="253" t="s">
        <v>30551</v>
      </c>
      <c r="G851" s="253" t="s">
        <v>30552</v>
      </c>
      <c r="H851" s="262" t="s">
        <v>30553</v>
      </c>
      <c r="I851" s="264" t="s">
        <v>30554</v>
      </c>
      <c r="J851" s="148" t="s">
        <v>5931</v>
      </c>
      <c r="K851" s="148"/>
      <c r="L851" s="148"/>
      <c r="M851" s="251"/>
      <c r="N851" s="148"/>
      <c r="O851" s="148"/>
      <c r="P851" s="148"/>
    </row>
    <row r="852" spans="1:16" ht="132">
      <c r="A852" s="270" t="s">
        <v>30555</v>
      </c>
      <c r="B852" s="148" t="s">
        <v>30556</v>
      </c>
      <c r="C852" s="148" t="s">
        <v>30557</v>
      </c>
      <c r="D852" s="148" t="s">
        <v>30558</v>
      </c>
      <c r="E852" s="148" t="s">
        <v>30559</v>
      </c>
      <c r="F852" s="253" t="s">
        <v>30560</v>
      </c>
      <c r="G852" s="253" t="s">
        <v>30561</v>
      </c>
      <c r="H852" s="262" t="s">
        <v>30562</v>
      </c>
      <c r="I852" s="264" t="s">
        <v>30563</v>
      </c>
      <c r="J852" s="148" t="s">
        <v>5931</v>
      </c>
      <c r="K852" s="148"/>
      <c r="L852" s="148"/>
      <c r="M852" s="251"/>
      <c r="N852" s="148"/>
      <c r="O852" s="148"/>
      <c r="P852" s="148"/>
    </row>
    <row r="853" spans="1:16" ht="132">
      <c r="A853" s="270" t="s">
        <v>30564</v>
      </c>
      <c r="B853" s="148" t="s">
        <v>30565</v>
      </c>
      <c r="C853" s="148" t="s">
        <v>30566</v>
      </c>
      <c r="D853" s="148" t="s">
        <v>30567</v>
      </c>
      <c r="E853" s="148" t="s">
        <v>30568</v>
      </c>
      <c r="F853" s="253" t="s">
        <v>30569</v>
      </c>
      <c r="G853" s="253" t="s">
        <v>30570</v>
      </c>
      <c r="H853" s="262" t="s">
        <v>30571</v>
      </c>
      <c r="I853" s="264" t="s">
        <v>30572</v>
      </c>
      <c r="J853" s="148" t="s">
        <v>5931</v>
      </c>
      <c r="K853" s="148"/>
      <c r="L853" s="148"/>
      <c r="M853" s="251"/>
      <c r="N853" s="148"/>
      <c r="O853" s="148"/>
      <c r="P853" s="148"/>
    </row>
    <row r="854" spans="1:16" ht="132">
      <c r="A854" s="270" t="s">
        <v>30573</v>
      </c>
      <c r="B854" s="148" t="s">
        <v>30574</v>
      </c>
      <c r="C854" s="148" t="s">
        <v>30566</v>
      </c>
      <c r="D854" s="148" t="s">
        <v>30567</v>
      </c>
      <c r="E854" s="148" t="s">
        <v>30568</v>
      </c>
      <c r="F854" s="253" t="s">
        <v>30569</v>
      </c>
      <c r="G854" s="253" t="s">
        <v>30570</v>
      </c>
      <c r="H854" s="262" t="s">
        <v>30575</v>
      </c>
      <c r="I854" s="264" t="s">
        <v>30572</v>
      </c>
      <c r="J854" s="148" t="s">
        <v>5931</v>
      </c>
      <c r="K854" s="148"/>
      <c r="L854" s="148"/>
      <c r="M854" s="251"/>
      <c r="N854" s="148"/>
      <c r="O854" s="148"/>
      <c r="P854" s="148"/>
    </row>
    <row r="855" spans="1:16" ht="171.6">
      <c r="A855" s="268" t="s">
        <v>30576</v>
      </c>
      <c r="B855" s="148" t="s">
        <v>30577</v>
      </c>
      <c r="C855" s="148" t="s">
        <v>30578</v>
      </c>
      <c r="D855" s="148" t="s">
        <v>30579</v>
      </c>
      <c r="E855" s="148" t="s">
        <v>30580</v>
      </c>
      <c r="F855" s="252" t="s">
        <v>30581</v>
      </c>
      <c r="G855" s="252" t="s">
        <v>30582</v>
      </c>
      <c r="H855" s="262" t="s">
        <v>30583</v>
      </c>
      <c r="I855" s="264" t="s">
        <v>30584</v>
      </c>
      <c r="J855" s="148" t="s">
        <v>5931</v>
      </c>
      <c r="K855" s="148"/>
      <c r="L855" s="148"/>
      <c r="M855" s="258"/>
      <c r="N855" s="148"/>
      <c r="O855" s="148"/>
      <c r="P855" s="148"/>
    </row>
    <row r="856" spans="1:16" ht="171.6">
      <c r="A856" s="268" t="s">
        <v>30585</v>
      </c>
      <c r="B856" s="148" t="s">
        <v>30577</v>
      </c>
      <c r="C856" s="148" t="s">
        <v>30578</v>
      </c>
      <c r="D856" s="148" t="s">
        <v>30579</v>
      </c>
      <c r="E856" s="148" t="s">
        <v>30580</v>
      </c>
      <c r="F856" s="252" t="s">
        <v>30581</v>
      </c>
      <c r="G856" s="252" t="s">
        <v>30586</v>
      </c>
      <c r="H856" s="262" t="s">
        <v>30587</v>
      </c>
      <c r="I856" s="264" t="s">
        <v>30584</v>
      </c>
      <c r="J856" s="148" t="s">
        <v>5931</v>
      </c>
      <c r="K856" s="148"/>
      <c r="L856" s="148"/>
      <c r="M856" s="258"/>
      <c r="N856" s="148"/>
      <c r="O856" s="148"/>
      <c r="P856" s="148"/>
    </row>
    <row r="857" spans="1:16" ht="145.19999999999999">
      <c r="A857" s="270" t="s">
        <v>30588</v>
      </c>
      <c r="B857" s="148" t="s">
        <v>30589</v>
      </c>
      <c r="C857" s="148" t="s">
        <v>30590</v>
      </c>
      <c r="D857" s="148" t="s">
        <v>30591</v>
      </c>
      <c r="E857" s="148" t="s">
        <v>30592</v>
      </c>
      <c r="F857" s="253" t="s">
        <v>30593</v>
      </c>
      <c r="G857" s="253" t="s">
        <v>30594</v>
      </c>
      <c r="H857" s="262" t="s">
        <v>30595</v>
      </c>
      <c r="I857" s="264" t="s">
        <v>30596</v>
      </c>
      <c r="J857" s="148" t="s">
        <v>2414</v>
      </c>
      <c r="K857" s="148"/>
      <c r="L857" s="148"/>
      <c r="M857" s="251"/>
      <c r="N857" s="148"/>
      <c r="O857" s="148"/>
      <c r="P857" s="148"/>
    </row>
    <row r="858" spans="1:16" ht="145.19999999999999">
      <c r="A858" s="270" t="s">
        <v>30597</v>
      </c>
      <c r="B858" s="148" t="s">
        <v>30598</v>
      </c>
      <c r="C858" s="148" t="s">
        <v>30599</v>
      </c>
      <c r="D858" s="148" t="s">
        <v>30600</v>
      </c>
      <c r="E858" s="148" t="s">
        <v>30592</v>
      </c>
      <c r="F858" s="253" t="s">
        <v>30593</v>
      </c>
      <c r="G858" s="253" t="s">
        <v>30601</v>
      </c>
      <c r="H858" s="262" t="s">
        <v>30602</v>
      </c>
      <c r="I858" s="264" t="s">
        <v>30603</v>
      </c>
      <c r="J858" s="148" t="s">
        <v>2414</v>
      </c>
      <c r="K858" s="148"/>
      <c r="L858" s="148"/>
      <c r="M858" s="251"/>
      <c r="N858" s="148"/>
      <c r="O858" s="148"/>
      <c r="P858" s="148"/>
    </row>
    <row r="859" spans="1:16" ht="145.19999999999999">
      <c r="A859" s="270" t="s">
        <v>30604</v>
      </c>
      <c r="B859" s="148" t="s">
        <v>30605</v>
      </c>
      <c r="C859" s="148" t="s">
        <v>30606</v>
      </c>
      <c r="D859" s="148" t="s">
        <v>30607</v>
      </c>
      <c r="E859" s="148" t="s">
        <v>30608</v>
      </c>
      <c r="F859" s="253" t="s">
        <v>30609</v>
      </c>
      <c r="G859" s="253" t="s">
        <v>30610</v>
      </c>
      <c r="H859" s="262" t="s">
        <v>30611</v>
      </c>
      <c r="I859" s="264" t="s">
        <v>30612</v>
      </c>
      <c r="J859" s="148" t="s">
        <v>2414</v>
      </c>
      <c r="K859" s="148"/>
      <c r="L859" s="148"/>
      <c r="M859" s="251"/>
      <c r="N859" s="148"/>
      <c r="O859" s="148"/>
      <c r="P859" s="148"/>
    </row>
    <row r="860" spans="1:16" ht="145.19999999999999">
      <c r="A860" s="270" t="s">
        <v>30613</v>
      </c>
      <c r="B860" s="148" t="s">
        <v>30614</v>
      </c>
      <c r="C860" s="148" t="s">
        <v>30606</v>
      </c>
      <c r="D860" s="148" t="s">
        <v>30615</v>
      </c>
      <c r="E860" s="148" t="s">
        <v>30608</v>
      </c>
      <c r="F860" s="253" t="s">
        <v>30609</v>
      </c>
      <c r="G860" s="253" t="s">
        <v>30616</v>
      </c>
      <c r="H860" s="262" t="s">
        <v>30617</v>
      </c>
      <c r="I860" s="264" t="s">
        <v>30618</v>
      </c>
      <c r="J860" s="148" t="s">
        <v>2414</v>
      </c>
      <c r="K860" s="148"/>
      <c r="L860" s="148"/>
      <c r="M860" s="251"/>
      <c r="N860" s="148"/>
      <c r="O860" s="148"/>
      <c r="P860" s="148"/>
    </row>
    <row r="861" spans="1:16" ht="118.8">
      <c r="A861" s="270" t="s">
        <v>30619</v>
      </c>
      <c r="B861" s="148" t="s">
        <v>30620</v>
      </c>
      <c r="C861" s="148" t="s">
        <v>30621</v>
      </c>
      <c r="D861" s="148" t="s">
        <v>30622</v>
      </c>
      <c r="E861" s="148" t="s">
        <v>30623</v>
      </c>
      <c r="F861" s="253" t="s">
        <v>30624</v>
      </c>
      <c r="G861" s="253" t="s">
        <v>30625</v>
      </c>
      <c r="H861" s="262" t="s">
        <v>30626</v>
      </c>
      <c r="I861" s="264" t="s">
        <v>30627</v>
      </c>
      <c r="J861" s="148" t="s">
        <v>2414</v>
      </c>
      <c r="K861" s="148"/>
      <c r="L861" s="148"/>
      <c r="M861" s="251"/>
      <c r="N861" s="148"/>
      <c r="O861" s="148"/>
      <c r="P861" s="148"/>
    </row>
    <row r="862" spans="1:16" ht="118.8">
      <c r="A862" s="270" t="s">
        <v>30628</v>
      </c>
      <c r="B862" s="148" t="s">
        <v>30629</v>
      </c>
      <c r="C862" s="148" t="s">
        <v>30630</v>
      </c>
      <c r="D862" s="148" t="s">
        <v>30631</v>
      </c>
      <c r="E862" s="148" t="s">
        <v>30623</v>
      </c>
      <c r="F862" s="253" t="s">
        <v>30624</v>
      </c>
      <c r="G862" s="253" t="s">
        <v>30632</v>
      </c>
      <c r="H862" s="262" t="s">
        <v>30633</v>
      </c>
      <c r="I862" s="264" t="s">
        <v>30634</v>
      </c>
      <c r="J862" s="148" t="s">
        <v>2414</v>
      </c>
      <c r="K862" s="148"/>
      <c r="L862" s="148"/>
      <c r="M862" s="251"/>
      <c r="N862" s="148"/>
      <c r="O862" s="148"/>
      <c r="P862" s="148"/>
    </row>
    <row r="863" spans="1:16" ht="132">
      <c r="A863" s="270" t="s">
        <v>30635</v>
      </c>
      <c r="B863" s="148" t="s">
        <v>30636</v>
      </c>
      <c r="C863" s="148" t="s">
        <v>30637</v>
      </c>
      <c r="D863" s="148" t="s">
        <v>30638</v>
      </c>
      <c r="E863" s="148" t="s">
        <v>30639</v>
      </c>
      <c r="F863" s="253" t="s">
        <v>30640</v>
      </c>
      <c r="G863" s="253" t="s">
        <v>30641</v>
      </c>
      <c r="H863" s="262" t="s">
        <v>30642</v>
      </c>
      <c r="I863" s="264" t="s">
        <v>30643</v>
      </c>
      <c r="J863" s="148" t="s">
        <v>5931</v>
      </c>
      <c r="K863" s="148"/>
      <c r="L863" s="148"/>
      <c r="M863" s="251"/>
      <c r="N863" s="148"/>
      <c r="O863" s="148"/>
      <c r="P863" s="148"/>
    </row>
    <row r="864" spans="1:16" ht="132">
      <c r="A864" s="270" t="s">
        <v>30644</v>
      </c>
      <c r="B864" s="148" t="s">
        <v>30636</v>
      </c>
      <c r="C864" s="148" t="s">
        <v>30637</v>
      </c>
      <c r="D864" s="148" t="s">
        <v>30638</v>
      </c>
      <c r="E864" s="148" t="s">
        <v>30639</v>
      </c>
      <c r="F864" s="253" t="s">
        <v>30640</v>
      </c>
      <c r="G864" s="253" t="s">
        <v>30641</v>
      </c>
      <c r="H864" s="262" t="s">
        <v>30642</v>
      </c>
      <c r="I864" s="264" t="s">
        <v>30643</v>
      </c>
      <c r="J864" s="148" t="s">
        <v>5931</v>
      </c>
      <c r="K864" s="148"/>
      <c r="L864" s="148"/>
      <c r="M864" s="251"/>
      <c r="N864" s="148"/>
      <c r="O864" s="148"/>
      <c r="P864" s="148"/>
    </row>
    <row r="865" spans="1:16" ht="171.6">
      <c r="A865" s="268" t="s">
        <v>30645</v>
      </c>
      <c r="B865" s="148" t="s">
        <v>30646</v>
      </c>
      <c r="C865" s="148" t="s">
        <v>30647</v>
      </c>
      <c r="D865" s="148" t="s">
        <v>30648</v>
      </c>
      <c r="E865" s="148" t="s">
        <v>30649</v>
      </c>
      <c r="F865" s="252" t="s">
        <v>30650</v>
      </c>
      <c r="G865" s="252" t="s">
        <v>30651</v>
      </c>
      <c r="H865" s="262" t="s">
        <v>30652</v>
      </c>
      <c r="I865" s="264" t="s">
        <v>30653</v>
      </c>
      <c r="J865" s="148" t="s">
        <v>26647</v>
      </c>
      <c r="K865" s="148"/>
      <c r="L865" s="148"/>
      <c r="M865" s="258"/>
      <c r="N865" s="148"/>
      <c r="O865" s="148"/>
      <c r="P865" s="148"/>
    </row>
    <row r="866" spans="1:16" ht="171.6">
      <c r="A866" s="268" t="s">
        <v>30654</v>
      </c>
      <c r="B866" s="148" t="s">
        <v>30646</v>
      </c>
      <c r="C866" s="148" t="s">
        <v>30647</v>
      </c>
      <c r="D866" s="148" t="s">
        <v>30648</v>
      </c>
      <c r="E866" s="148" t="s">
        <v>30649</v>
      </c>
      <c r="F866" s="252" t="s">
        <v>30650</v>
      </c>
      <c r="G866" s="252" t="s">
        <v>30651</v>
      </c>
      <c r="H866" s="262" t="s">
        <v>30652</v>
      </c>
      <c r="I866" s="264" t="s">
        <v>30655</v>
      </c>
      <c r="J866" s="148" t="s">
        <v>26647</v>
      </c>
      <c r="K866" s="148"/>
      <c r="L866" s="148"/>
      <c r="M866" s="258"/>
      <c r="N866" s="148"/>
      <c r="O866" s="148"/>
      <c r="P866" s="148"/>
    </row>
    <row r="867" spans="1:16" ht="132">
      <c r="A867" s="270" t="s">
        <v>30656</v>
      </c>
      <c r="B867" s="148" t="s">
        <v>30657</v>
      </c>
      <c r="C867" s="148" t="s">
        <v>30658</v>
      </c>
      <c r="D867" s="148" t="s">
        <v>30659</v>
      </c>
      <c r="E867" s="148" t="s">
        <v>30660</v>
      </c>
      <c r="F867" s="253" t="s">
        <v>30661</v>
      </c>
      <c r="G867" s="253" t="s">
        <v>30662</v>
      </c>
      <c r="H867" s="262" t="s">
        <v>30663</v>
      </c>
      <c r="I867" s="264" t="s">
        <v>30664</v>
      </c>
      <c r="J867" s="148" t="s">
        <v>5931</v>
      </c>
      <c r="K867" s="148"/>
      <c r="L867" s="148"/>
      <c r="M867" s="251"/>
      <c r="N867" s="148"/>
      <c r="O867" s="148"/>
      <c r="P867" s="148"/>
    </row>
    <row r="868" spans="1:16" ht="132">
      <c r="A868" s="270" t="s">
        <v>30665</v>
      </c>
      <c r="B868" s="148" t="s">
        <v>30657</v>
      </c>
      <c r="C868" s="148" t="s">
        <v>30658</v>
      </c>
      <c r="D868" s="148" t="s">
        <v>30659</v>
      </c>
      <c r="E868" s="148" t="s">
        <v>30660</v>
      </c>
      <c r="F868" s="253" t="s">
        <v>30661</v>
      </c>
      <c r="G868" s="253" t="s">
        <v>30662</v>
      </c>
      <c r="H868" s="262" t="s">
        <v>30663</v>
      </c>
      <c r="I868" s="264" t="s">
        <v>30664</v>
      </c>
      <c r="J868" s="148" t="s">
        <v>5931</v>
      </c>
      <c r="K868" s="148"/>
      <c r="L868" s="148"/>
      <c r="M868" s="251"/>
      <c r="N868" s="148"/>
      <c r="O868" s="148"/>
      <c r="P868" s="148"/>
    </row>
    <row r="869" spans="1:16" ht="132">
      <c r="A869" s="270" t="s">
        <v>30666</v>
      </c>
      <c r="B869" s="148" t="s">
        <v>30667</v>
      </c>
      <c r="C869" s="148" t="s">
        <v>30668</v>
      </c>
      <c r="D869" s="148" t="s">
        <v>30669</v>
      </c>
      <c r="E869" s="148" t="s">
        <v>30670</v>
      </c>
      <c r="F869" s="253" t="s">
        <v>30671</v>
      </c>
      <c r="G869" s="253" t="s">
        <v>30672</v>
      </c>
      <c r="H869" s="262" t="s">
        <v>30673</v>
      </c>
      <c r="I869" s="264" t="s">
        <v>30674</v>
      </c>
      <c r="J869" s="148" t="s">
        <v>5931</v>
      </c>
      <c r="K869" s="148"/>
      <c r="L869" s="148"/>
      <c r="M869" s="251"/>
      <c r="N869" s="148"/>
      <c r="O869" s="148"/>
      <c r="P869" s="148"/>
    </row>
    <row r="870" spans="1:16" ht="132">
      <c r="A870" s="270" t="s">
        <v>30675</v>
      </c>
      <c r="B870" s="148" t="s">
        <v>30667</v>
      </c>
      <c r="C870" s="148" t="s">
        <v>30668</v>
      </c>
      <c r="D870" s="148" t="s">
        <v>30669</v>
      </c>
      <c r="E870" s="148" t="s">
        <v>30670</v>
      </c>
      <c r="F870" s="253" t="s">
        <v>30671</v>
      </c>
      <c r="G870" s="253" t="s">
        <v>30672</v>
      </c>
      <c r="H870" s="262" t="s">
        <v>30673</v>
      </c>
      <c r="I870" s="264" t="s">
        <v>30676</v>
      </c>
      <c r="J870" s="148" t="s">
        <v>5931</v>
      </c>
      <c r="K870" s="148"/>
      <c r="L870" s="148"/>
      <c r="M870" s="251"/>
      <c r="N870" s="148"/>
      <c r="O870" s="148"/>
      <c r="P870" s="148"/>
    </row>
    <row r="871" spans="1:16" ht="145.19999999999999">
      <c r="A871" s="270" t="s">
        <v>30677</v>
      </c>
      <c r="B871" s="148" t="s">
        <v>30678</v>
      </c>
      <c r="C871" s="148" t="s">
        <v>30679</v>
      </c>
      <c r="D871" s="148" t="s">
        <v>30680</v>
      </c>
      <c r="E871" s="148" t="s">
        <v>30681</v>
      </c>
      <c r="F871" s="253" t="s">
        <v>30682</v>
      </c>
      <c r="G871" s="253" t="s">
        <v>30683</v>
      </c>
      <c r="H871" s="262" t="s">
        <v>30684</v>
      </c>
      <c r="I871" s="264" t="s">
        <v>30685</v>
      </c>
      <c r="J871" s="148" t="s">
        <v>5931</v>
      </c>
      <c r="K871" s="148"/>
      <c r="L871" s="148"/>
      <c r="M871" s="251"/>
      <c r="N871" s="148"/>
      <c r="O871" s="148"/>
      <c r="P871" s="148"/>
    </row>
    <row r="872" spans="1:16" ht="145.19999999999999">
      <c r="A872" s="270" t="s">
        <v>30686</v>
      </c>
      <c r="B872" s="148" t="s">
        <v>30678</v>
      </c>
      <c r="C872" s="148" t="s">
        <v>30679</v>
      </c>
      <c r="D872" s="148" t="s">
        <v>30680</v>
      </c>
      <c r="E872" s="148" t="s">
        <v>30681</v>
      </c>
      <c r="F872" s="253" t="s">
        <v>30682</v>
      </c>
      <c r="G872" s="253" t="s">
        <v>30683</v>
      </c>
      <c r="H872" s="262" t="s">
        <v>30684</v>
      </c>
      <c r="I872" s="264" t="s">
        <v>30687</v>
      </c>
      <c r="J872" s="148" t="s">
        <v>5931</v>
      </c>
      <c r="K872" s="148"/>
      <c r="L872" s="148"/>
      <c r="M872" s="251"/>
      <c r="N872" s="148"/>
      <c r="O872" s="148"/>
      <c r="P872" s="148"/>
    </row>
    <row r="873" spans="1:16" ht="132">
      <c r="A873" s="270" t="s">
        <v>30688</v>
      </c>
      <c r="B873" s="148" t="s">
        <v>30689</v>
      </c>
      <c r="C873" s="148" t="s">
        <v>30690</v>
      </c>
      <c r="D873" s="148" t="s">
        <v>30691</v>
      </c>
      <c r="E873" s="148" t="s">
        <v>30692</v>
      </c>
      <c r="F873" s="253" t="s">
        <v>30693</v>
      </c>
      <c r="G873" s="253" t="s">
        <v>30694</v>
      </c>
      <c r="H873" s="262" t="s">
        <v>30695</v>
      </c>
      <c r="I873" s="264" t="s">
        <v>30696</v>
      </c>
      <c r="J873" s="148" t="s">
        <v>5931</v>
      </c>
      <c r="K873" s="148"/>
      <c r="L873" s="148"/>
      <c r="M873" s="251"/>
      <c r="N873" s="148"/>
      <c r="O873" s="148"/>
      <c r="P873" s="148"/>
    </row>
    <row r="874" spans="1:16" ht="132">
      <c r="A874" s="270" t="s">
        <v>30697</v>
      </c>
      <c r="B874" s="148" t="s">
        <v>30689</v>
      </c>
      <c r="C874" s="148" t="s">
        <v>30690</v>
      </c>
      <c r="D874" s="148" t="s">
        <v>30691</v>
      </c>
      <c r="E874" s="148" t="s">
        <v>30692</v>
      </c>
      <c r="F874" s="253" t="s">
        <v>30693</v>
      </c>
      <c r="G874" s="253" t="s">
        <v>30694</v>
      </c>
      <c r="H874" s="262" t="s">
        <v>30695</v>
      </c>
      <c r="I874" s="264" t="s">
        <v>30698</v>
      </c>
      <c r="J874" s="148" t="s">
        <v>5931</v>
      </c>
      <c r="K874" s="148"/>
      <c r="L874" s="148"/>
      <c r="M874" s="251"/>
      <c r="N874" s="148"/>
      <c r="O874" s="148"/>
      <c r="P874" s="148"/>
    </row>
    <row r="875" spans="1:16" ht="145.19999999999999">
      <c r="A875" s="268" t="s">
        <v>30699</v>
      </c>
      <c r="B875" s="148" t="s">
        <v>30700</v>
      </c>
      <c r="C875" s="148" t="s">
        <v>30701</v>
      </c>
      <c r="D875" s="148" t="s">
        <v>30702</v>
      </c>
      <c r="E875" s="148" t="s">
        <v>30703</v>
      </c>
      <c r="F875" s="252" t="s">
        <v>30704</v>
      </c>
      <c r="G875" s="252" t="s">
        <v>30705</v>
      </c>
      <c r="H875" s="262" t="s">
        <v>30706</v>
      </c>
      <c r="I875" s="264" t="s">
        <v>30707</v>
      </c>
      <c r="J875" s="148" t="s">
        <v>26647</v>
      </c>
      <c r="K875" s="148"/>
      <c r="L875" s="148"/>
      <c r="M875" s="258"/>
      <c r="N875" s="148"/>
      <c r="O875" s="148"/>
      <c r="P875" s="148"/>
    </row>
    <row r="876" spans="1:16" ht="145.19999999999999">
      <c r="A876" s="268" t="s">
        <v>30708</v>
      </c>
      <c r="B876" s="148" t="s">
        <v>30700</v>
      </c>
      <c r="C876" s="148" t="s">
        <v>30701</v>
      </c>
      <c r="D876" s="148" t="s">
        <v>30702</v>
      </c>
      <c r="E876" s="148" t="s">
        <v>30703</v>
      </c>
      <c r="F876" s="252" t="s">
        <v>30704</v>
      </c>
      <c r="G876" s="252" t="s">
        <v>30705</v>
      </c>
      <c r="H876" s="262" t="s">
        <v>30706</v>
      </c>
      <c r="I876" s="264" t="s">
        <v>30709</v>
      </c>
      <c r="J876" s="148" t="s">
        <v>26647</v>
      </c>
      <c r="K876" s="148"/>
      <c r="L876" s="148"/>
      <c r="M876" s="258"/>
      <c r="N876" s="148"/>
      <c r="O876" s="148"/>
      <c r="P876" s="148"/>
    </row>
    <row r="877" spans="1:16" ht="66">
      <c r="A877" s="270" t="s">
        <v>30710</v>
      </c>
      <c r="B877" s="148" t="s">
        <v>30711</v>
      </c>
      <c r="C877" s="148" t="s">
        <v>30712</v>
      </c>
      <c r="D877" s="148" t="s">
        <v>30713</v>
      </c>
      <c r="E877" s="148" t="s">
        <v>30714</v>
      </c>
      <c r="F877" s="253" t="s">
        <v>30715</v>
      </c>
      <c r="G877" s="253" t="s">
        <v>30716</v>
      </c>
      <c r="H877" s="262" t="s">
        <v>30717</v>
      </c>
      <c r="I877" s="264" t="s">
        <v>30718</v>
      </c>
      <c r="J877" s="148" t="s">
        <v>5931</v>
      </c>
      <c r="K877" s="148"/>
      <c r="L877" s="148"/>
      <c r="M877" s="251"/>
      <c r="N877" s="148"/>
      <c r="O877" s="148"/>
      <c r="P877" s="148"/>
    </row>
    <row r="878" spans="1:16" ht="66">
      <c r="A878" s="270" t="s">
        <v>30719</v>
      </c>
      <c r="B878" s="148" t="s">
        <v>30711</v>
      </c>
      <c r="C878" s="148" t="s">
        <v>30712</v>
      </c>
      <c r="D878" s="148" t="s">
        <v>30713</v>
      </c>
      <c r="E878" s="148" t="s">
        <v>30714</v>
      </c>
      <c r="F878" s="253" t="s">
        <v>30715</v>
      </c>
      <c r="G878" s="253" t="s">
        <v>30716</v>
      </c>
      <c r="H878" s="262" t="s">
        <v>30717</v>
      </c>
      <c r="I878" s="264" t="s">
        <v>30718</v>
      </c>
      <c r="J878" s="148" t="s">
        <v>5931</v>
      </c>
      <c r="K878" s="148"/>
      <c r="L878" s="148"/>
      <c r="M878" s="251"/>
      <c r="N878" s="148"/>
      <c r="O878" s="148"/>
      <c r="P878" s="148"/>
    </row>
    <row r="879" spans="1:16" ht="52.8">
      <c r="A879" s="270" t="s">
        <v>30720</v>
      </c>
      <c r="B879" s="148" t="s">
        <v>30721</v>
      </c>
      <c r="C879" s="148" t="s">
        <v>30722</v>
      </c>
      <c r="D879" s="148" t="s">
        <v>30723</v>
      </c>
      <c r="E879" s="148" t="s">
        <v>30724</v>
      </c>
      <c r="F879" s="253" t="s">
        <v>30725</v>
      </c>
      <c r="G879" s="253" t="s">
        <v>30726</v>
      </c>
      <c r="H879" s="262" t="s">
        <v>30727</v>
      </c>
      <c r="I879" s="264" t="s">
        <v>30728</v>
      </c>
      <c r="J879" s="148" t="s">
        <v>26647</v>
      </c>
      <c r="K879" s="148"/>
      <c r="L879" s="148"/>
      <c r="M879" s="251"/>
      <c r="N879" s="148"/>
      <c r="O879" s="148"/>
      <c r="P879" s="148"/>
    </row>
    <row r="880" spans="1:16" ht="52.8">
      <c r="A880" s="270" t="s">
        <v>30729</v>
      </c>
      <c r="B880" s="148" t="s">
        <v>30721</v>
      </c>
      <c r="C880" s="148" t="s">
        <v>30722</v>
      </c>
      <c r="D880" s="148" t="s">
        <v>30723</v>
      </c>
      <c r="E880" s="148" t="s">
        <v>30724</v>
      </c>
      <c r="F880" s="253" t="s">
        <v>30725</v>
      </c>
      <c r="G880" s="253" t="s">
        <v>30726</v>
      </c>
      <c r="H880" s="262" t="s">
        <v>30727</v>
      </c>
      <c r="I880" s="264" t="s">
        <v>30730</v>
      </c>
      <c r="J880" s="148" t="s">
        <v>26647</v>
      </c>
      <c r="K880" s="148"/>
      <c r="L880" s="148"/>
      <c r="M880" s="251"/>
      <c r="N880" s="148"/>
      <c r="O880" s="148"/>
      <c r="P880" s="148"/>
    </row>
    <row r="881" spans="1:16" ht="92.4">
      <c r="A881" s="270" t="s">
        <v>30731</v>
      </c>
      <c r="B881" s="148" t="s">
        <v>30732</v>
      </c>
      <c r="C881" s="148" t="s">
        <v>30733</v>
      </c>
      <c r="D881" s="148" t="s">
        <v>30734</v>
      </c>
      <c r="E881" s="148" t="s">
        <v>30735</v>
      </c>
      <c r="F881" s="253" t="s">
        <v>30736</v>
      </c>
      <c r="G881" s="253" t="s">
        <v>30737</v>
      </c>
      <c r="H881" s="262" t="s">
        <v>30738</v>
      </c>
      <c r="I881" s="264" t="s">
        <v>30739</v>
      </c>
      <c r="J881" s="148" t="s">
        <v>5931</v>
      </c>
      <c r="K881" s="148"/>
      <c r="L881" s="148"/>
      <c r="M881" s="251"/>
      <c r="N881" s="148"/>
      <c r="O881" s="148"/>
      <c r="P881" s="148"/>
    </row>
    <row r="882" spans="1:16" ht="92.4">
      <c r="A882" s="270" t="s">
        <v>30740</v>
      </c>
      <c r="B882" s="148" t="s">
        <v>30732</v>
      </c>
      <c r="C882" s="148" t="s">
        <v>30733</v>
      </c>
      <c r="D882" s="148" t="s">
        <v>30734</v>
      </c>
      <c r="E882" s="148" t="s">
        <v>30735</v>
      </c>
      <c r="F882" s="253" t="s">
        <v>30736</v>
      </c>
      <c r="G882" s="253" t="s">
        <v>30737</v>
      </c>
      <c r="H882" s="262" t="s">
        <v>30738</v>
      </c>
      <c r="I882" s="264" t="s">
        <v>30741</v>
      </c>
      <c r="J882" s="148" t="s">
        <v>5931</v>
      </c>
      <c r="K882" s="148"/>
      <c r="L882" s="148"/>
      <c r="M882" s="251"/>
      <c r="N882" s="148"/>
      <c r="O882" s="148"/>
      <c r="P882" s="148"/>
    </row>
    <row r="883" spans="1:16" ht="105.6">
      <c r="A883" s="270" t="s">
        <v>30742</v>
      </c>
      <c r="B883" s="148" t="s">
        <v>30743</v>
      </c>
      <c r="C883" s="148" t="s">
        <v>30744</v>
      </c>
      <c r="D883" s="148" t="s">
        <v>30745</v>
      </c>
      <c r="E883" s="148" t="s">
        <v>30746</v>
      </c>
      <c r="F883" s="253" t="s">
        <v>30747</v>
      </c>
      <c r="G883" s="253" t="s">
        <v>30748</v>
      </c>
      <c r="H883" s="262" t="s">
        <v>30749</v>
      </c>
      <c r="I883" s="264" t="s">
        <v>30750</v>
      </c>
      <c r="J883" s="148" t="s">
        <v>5931</v>
      </c>
      <c r="K883" s="148"/>
      <c r="L883" s="148"/>
      <c r="M883" s="251"/>
      <c r="N883" s="148"/>
      <c r="O883" s="148"/>
      <c r="P883" s="148"/>
    </row>
    <row r="884" spans="1:16" ht="105.6">
      <c r="A884" s="270" t="s">
        <v>30751</v>
      </c>
      <c r="B884" s="148" t="s">
        <v>30743</v>
      </c>
      <c r="C884" s="148" t="s">
        <v>30744</v>
      </c>
      <c r="D884" s="148" t="s">
        <v>30745</v>
      </c>
      <c r="E884" s="148" t="s">
        <v>30746</v>
      </c>
      <c r="F884" s="253" t="s">
        <v>30747</v>
      </c>
      <c r="G884" s="253" t="s">
        <v>30748</v>
      </c>
      <c r="H884" s="262" t="s">
        <v>30749</v>
      </c>
      <c r="I884" s="264" t="s">
        <v>30752</v>
      </c>
      <c r="J884" s="148" t="s">
        <v>5931</v>
      </c>
      <c r="K884" s="148"/>
      <c r="L884" s="148"/>
      <c r="M884" s="251"/>
      <c r="N884" s="148"/>
      <c r="O884" s="148"/>
      <c r="P884" s="148"/>
    </row>
    <row r="885" spans="1:16" ht="118.8">
      <c r="A885" s="268" t="s">
        <v>30753</v>
      </c>
      <c r="B885" s="148" t="s">
        <v>30754</v>
      </c>
      <c r="C885" s="148" t="s">
        <v>30755</v>
      </c>
      <c r="D885" s="148" t="s">
        <v>30756</v>
      </c>
      <c r="E885" s="148" t="s">
        <v>30757</v>
      </c>
      <c r="F885" s="252" t="s">
        <v>30758</v>
      </c>
      <c r="G885" s="252" t="s">
        <v>30759</v>
      </c>
      <c r="H885" s="262" t="s">
        <v>30760</v>
      </c>
      <c r="I885" s="264" t="s">
        <v>30761</v>
      </c>
      <c r="J885" s="148" t="s">
        <v>26647</v>
      </c>
      <c r="K885" s="148"/>
      <c r="L885" s="148"/>
      <c r="M885" s="258"/>
      <c r="N885" s="148"/>
      <c r="O885" s="148"/>
      <c r="P885" s="148"/>
    </row>
    <row r="886" spans="1:16" ht="118.8">
      <c r="A886" s="268" t="s">
        <v>30762</v>
      </c>
      <c r="B886" s="148" t="s">
        <v>30763</v>
      </c>
      <c r="C886" s="148" t="s">
        <v>30755</v>
      </c>
      <c r="D886" s="148" t="s">
        <v>30764</v>
      </c>
      <c r="E886" s="148" t="s">
        <v>30757</v>
      </c>
      <c r="F886" s="252" t="s">
        <v>30758</v>
      </c>
      <c r="G886" s="252" t="s">
        <v>30765</v>
      </c>
      <c r="H886" s="262" t="s">
        <v>30766</v>
      </c>
      <c r="I886" s="264" t="s">
        <v>30767</v>
      </c>
      <c r="J886" s="148" t="s">
        <v>26647</v>
      </c>
      <c r="K886" s="148"/>
      <c r="L886" s="148"/>
      <c r="M886" s="258"/>
      <c r="N886" s="148"/>
      <c r="O886" s="148"/>
      <c r="P886" s="148"/>
    </row>
    <row r="887" spans="1:16" ht="92.4">
      <c r="A887" s="270" t="s">
        <v>30768</v>
      </c>
      <c r="B887" s="148" t="s">
        <v>30769</v>
      </c>
      <c r="C887" s="148" t="s">
        <v>30770</v>
      </c>
      <c r="D887" s="148" t="s">
        <v>30771</v>
      </c>
      <c r="E887" s="148" t="s">
        <v>30772</v>
      </c>
      <c r="F887" s="253" t="s">
        <v>30773</v>
      </c>
      <c r="G887" s="253" t="s">
        <v>30774</v>
      </c>
      <c r="H887" s="262" t="s">
        <v>30775</v>
      </c>
      <c r="I887" s="264" t="s">
        <v>30776</v>
      </c>
      <c r="J887" s="148" t="s">
        <v>5931</v>
      </c>
      <c r="K887" s="148"/>
      <c r="L887" s="148"/>
      <c r="M887" s="251"/>
      <c r="N887" s="148"/>
      <c r="O887" s="148"/>
      <c r="P887" s="148"/>
    </row>
    <row r="888" spans="1:16" ht="92.4">
      <c r="A888" s="270" t="s">
        <v>30777</v>
      </c>
      <c r="B888" s="148" t="s">
        <v>30769</v>
      </c>
      <c r="C888" s="148" t="s">
        <v>30770</v>
      </c>
      <c r="D888" s="148" t="s">
        <v>30771</v>
      </c>
      <c r="E888" s="148" t="s">
        <v>30772</v>
      </c>
      <c r="F888" s="253" t="s">
        <v>30773</v>
      </c>
      <c r="G888" s="253" t="s">
        <v>30774</v>
      </c>
      <c r="H888" s="262" t="s">
        <v>30775</v>
      </c>
      <c r="I888" s="264" t="s">
        <v>30776</v>
      </c>
      <c r="J888" s="148" t="s">
        <v>5931</v>
      </c>
      <c r="K888" s="148"/>
      <c r="L888" s="148"/>
      <c r="M888" s="251"/>
      <c r="N888" s="148"/>
      <c r="O888" s="148"/>
      <c r="P888" s="148"/>
    </row>
    <row r="889" spans="1:16" ht="158.4">
      <c r="A889" s="270" t="s">
        <v>30778</v>
      </c>
      <c r="B889" s="148" t="s">
        <v>30779</v>
      </c>
      <c r="C889" s="148" t="s">
        <v>30780</v>
      </c>
      <c r="D889" s="148" t="s">
        <v>30781</v>
      </c>
      <c r="E889" s="148" t="s">
        <v>30782</v>
      </c>
      <c r="F889" s="253" t="s">
        <v>30783</v>
      </c>
      <c r="G889" s="253" t="s">
        <v>30784</v>
      </c>
      <c r="H889" s="262" t="s">
        <v>30785</v>
      </c>
      <c r="I889" s="264" t="s">
        <v>30786</v>
      </c>
      <c r="J889" s="148" t="s">
        <v>5931</v>
      </c>
      <c r="K889" s="148"/>
      <c r="L889" s="148"/>
      <c r="M889" s="251"/>
      <c r="N889" s="148"/>
      <c r="O889" s="148"/>
      <c r="P889" s="148"/>
    </row>
    <row r="890" spans="1:16" ht="158.4">
      <c r="A890" s="270" t="s">
        <v>30787</v>
      </c>
      <c r="B890" s="148" t="s">
        <v>30779</v>
      </c>
      <c r="C890" s="148" t="s">
        <v>30780</v>
      </c>
      <c r="D890" s="148" t="s">
        <v>30781</v>
      </c>
      <c r="E890" s="148" t="s">
        <v>30782</v>
      </c>
      <c r="F890" s="253" t="s">
        <v>30783</v>
      </c>
      <c r="G890" s="253" t="s">
        <v>30784</v>
      </c>
      <c r="H890" s="262" t="s">
        <v>30788</v>
      </c>
      <c r="I890" s="264" t="s">
        <v>30786</v>
      </c>
      <c r="J890" s="148" t="s">
        <v>5931</v>
      </c>
      <c r="K890" s="148"/>
      <c r="L890" s="148"/>
      <c r="M890" s="251"/>
      <c r="N890" s="148"/>
      <c r="O890" s="148"/>
      <c r="P890" s="148"/>
    </row>
    <row r="891" spans="1:16" ht="118.8">
      <c r="A891" s="270" t="s">
        <v>30789</v>
      </c>
      <c r="B891" s="148" t="s">
        <v>30790</v>
      </c>
      <c r="C891" s="148" t="s">
        <v>30791</v>
      </c>
      <c r="D891" s="148" t="s">
        <v>30792</v>
      </c>
      <c r="E891" s="148" t="s">
        <v>30793</v>
      </c>
      <c r="F891" s="253" t="s">
        <v>30794</v>
      </c>
      <c r="G891" s="253" t="s">
        <v>30795</v>
      </c>
      <c r="H891" s="262" t="s">
        <v>30796</v>
      </c>
      <c r="I891" s="264" t="s">
        <v>30797</v>
      </c>
      <c r="J891" s="148" t="s">
        <v>5931</v>
      </c>
      <c r="K891" s="148"/>
      <c r="L891" s="148"/>
      <c r="M891" s="251"/>
      <c r="N891" s="148"/>
      <c r="O891" s="148"/>
      <c r="P891" s="148"/>
    </row>
    <row r="892" spans="1:16" ht="118.8">
      <c r="A892" s="270" t="s">
        <v>30798</v>
      </c>
      <c r="B892" s="148" t="s">
        <v>30799</v>
      </c>
      <c r="C892" s="148" t="s">
        <v>30791</v>
      </c>
      <c r="D892" s="148" t="s">
        <v>30792</v>
      </c>
      <c r="E892" s="148" t="s">
        <v>30793</v>
      </c>
      <c r="F892" s="253" t="s">
        <v>30794</v>
      </c>
      <c r="G892" s="253" t="s">
        <v>30800</v>
      </c>
      <c r="H892" s="262" t="s">
        <v>30801</v>
      </c>
      <c r="I892" s="264" t="s">
        <v>30802</v>
      </c>
      <c r="J892" s="148" t="s">
        <v>5931</v>
      </c>
      <c r="K892" s="148"/>
      <c r="L892" s="148"/>
      <c r="M892" s="251"/>
      <c r="N892" s="148"/>
      <c r="O892" s="148"/>
      <c r="P892" s="148"/>
    </row>
    <row r="893" spans="1:16" ht="132">
      <c r="A893" s="270" t="s">
        <v>30803</v>
      </c>
      <c r="B893" s="148" t="s">
        <v>30804</v>
      </c>
      <c r="C893" s="148" t="s">
        <v>30805</v>
      </c>
      <c r="D893" s="148" t="s">
        <v>30806</v>
      </c>
      <c r="E893" s="148" t="s">
        <v>30807</v>
      </c>
      <c r="F893" s="253" t="s">
        <v>30808</v>
      </c>
      <c r="G893" s="253" t="s">
        <v>30809</v>
      </c>
      <c r="H893" s="262" t="s">
        <v>30810</v>
      </c>
      <c r="I893" s="264" t="s">
        <v>30811</v>
      </c>
      <c r="J893" s="148" t="s">
        <v>26647</v>
      </c>
      <c r="K893" s="148"/>
      <c r="L893" s="148"/>
      <c r="M893" s="251"/>
      <c r="N893" s="148"/>
      <c r="O893" s="148"/>
      <c r="P893" s="148"/>
    </row>
    <row r="894" spans="1:16" ht="132">
      <c r="A894" s="270" t="s">
        <v>30812</v>
      </c>
      <c r="B894" s="148" t="s">
        <v>30804</v>
      </c>
      <c r="C894" s="148" t="s">
        <v>30805</v>
      </c>
      <c r="D894" s="148" t="s">
        <v>30806</v>
      </c>
      <c r="E894" s="148" t="s">
        <v>30807</v>
      </c>
      <c r="F894" s="253" t="s">
        <v>30808</v>
      </c>
      <c r="G894" s="253" t="s">
        <v>30809</v>
      </c>
      <c r="H894" s="262" t="s">
        <v>30810</v>
      </c>
      <c r="I894" s="264" t="s">
        <v>30811</v>
      </c>
      <c r="J894" s="148" t="s">
        <v>26647</v>
      </c>
      <c r="K894" s="148"/>
      <c r="L894" s="148"/>
      <c r="M894" s="251"/>
      <c r="N894" s="148"/>
      <c r="O894" s="148"/>
      <c r="P894" s="148"/>
    </row>
    <row r="895" spans="1:16" ht="118.8">
      <c r="A895" s="268" t="s">
        <v>30813</v>
      </c>
      <c r="B895" s="148" t="s">
        <v>30814</v>
      </c>
      <c r="C895" s="148" t="s">
        <v>30815</v>
      </c>
      <c r="D895" s="148" t="s">
        <v>30816</v>
      </c>
      <c r="E895" s="148" t="s">
        <v>30817</v>
      </c>
      <c r="F895" s="252" t="s">
        <v>30818</v>
      </c>
      <c r="G895" s="252" t="s">
        <v>30819</v>
      </c>
      <c r="H895" s="262" t="s">
        <v>30820</v>
      </c>
      <c r="I895" s="264" t="s">
        <v>30822</v>
      </c>
      <c r="J895" s="148" t="s">
        <v>30821</v>
      </c>
      <c r="K895" s="148"/>
      <c r="L895" s="148"/>
      <c r="M895" s="258"/>
      <c r="N895" s="148"/>
      <c r="O895" s="148"/>
      <c r="P895" s="148"/>
    </row>
    <row r="896" spans="1:16" ht="118.8">
      <c r="A896" s="268" t="s">
        <v>30823</v>
      </c>
      <c r="B896" s="148" t="s">
        <v>30814</v>
      </c>
      <c r="C896" s="148" t="s">
        <v>30815</v>
      </c>
      <c r="D896" s="148" t="s">
        <v>30816</v>
      </c>
      <c r="E896" s="148" t="s">
        <v>30817</v>
      </c>
      <c r="F896" s="252" t="s">
        <v>30818</v>
      </c>
      <c r="G896" s="252" t="s">
        <v>30819</v>
      </c>
      <c r="H896" s="262" t="s">
        <v>30820</v>
      </c>
      <c r="I896" s="264" t="s">
        <v>30822</v>
      </c>
      <c r="J896" s="148" t="s">
        <v>30821</v>
      </c>
      <c r="K896" s="148"/>
      <c r="L896" s="148"/>
      <c r="M896" s="258"/>
      <c r="N896" s="148"/>
      <c r="O896" s="148"/>
      <c r="P896" s="148"/>
    </row>
    <row r="897" spans="1:16" ht="92.4">
      <c r="A897" s="270" t="s">
        <v>30824</v>
      </c>
      <c r="B897" s="148" t="s">
        <v>30825</v>
      </c>
      <c r="C897" s="148" t="s">
        <v>30826</v>
      </c>
      <c r="D897" s="148" t="s">
        <v>30827</v>
      </c>
      <c r="E897" s="148" t="s">
        <v>30828</v>
      </c>
      <c r="F897" s="253" t="s">
        <v>30829</v>
      </c>
      <c r="G897" s="253" t="s">
        <v>30830</v>
      </c>
      <c r="H897" s="262" t="s">
        <v>30831</v>
      </c>
      <c r="I897" s="264" t="s">
        <v>30832</v>
      </c>
      <c r="J897" s="148" t="s">
        <v>26647</v>
      </c>
      <c r="K897" s="148"/>
      <c r="L897" s="148"/>
      <c r="M897" s="251"/>
      <c r="N897" s="148"/>
      <c r="O897" s="148"/>
      <c r="P897" s="148"/>
    </row>
    <row r="898" spans="1:16" ht="92.4">
      <c r="A898" s="270" t="s">
        <v>30833</v>
      </c>
      <c r="B898" s="148" t="s">
        <v>30834</v>
      </c>
      <c r="C898" s="148" t="s">
        <v>30835</v>
      </c>
      <c r="D898" s="148" t="s">
        <v>30836</v>
      </c>
      <c r="E898" s="148" t="s">
        <v>30837</v>
      </c>
      <c r="F898" s="253" t="s">
        <v>30838</v>
      </c>
      <c r="G898" s="253" t="s">
        <v>30839</v>
      </c>
      <c r="H898" s="262" t="s">
        <v>30840</v>
      </c>
      <c r="I898" s="264" t="s">
        <v>30841</v>
      </c>
      <c r="J898" s="148" t="s">
        <v>26647</v>
      </c>
      <c r="K898" s="148"/>
      <c r="L898" s="148"/>
      <c r="M898" s="251"/>
      <c r="N898" s="148"/>
      <c r="O898" s="148"/>
      <c r="P898" s="148"/>
    </row>
    <row r="899" spans="1:16" ht="105.6">
      <c r="A899" s="270" t="s">
        <v>30842</v>
      </c>
      <c r="B899" s="148" t="s">
        <v>30843</v>
      </c>
      <c r="C899" s="148" t="s">
        <v>30844</v>
      </c>
      <c r="D899" s="148" t="s">
        <v>30845</v>
      </c>
      <c r="E899" s="148" t="s">
        <v>30846</v>
      </c>
      <c r="F899" s="253" t="s">
        <v>30847</v>
      </c>
      <c r="G899" s="253" t="s">
        <v>30848</v>
      </c>
      <c r="H899" s="262" t="s">
        <v>30849</v>
      </c>
      <c r="I899" s="264" t="s">
        <v>30850</v>
      </c>
      <c r="J899" s="148" t="s">
        <v>26647</v>
      </c>
      <c r="K899" s="148"/>
      <c r="L899" s="148"/>
      <c r="M899" s="251"/>
      <c r="N899" s="148"/>
      <c r="O899" s="148"/>
      <c r="P899" s="148"/>
    </row>
    <row r="900" spans="1:16" ht="105.6">
      <c r="A900" s="270" t="s">
        <v>30851</v>
      </c>
      <c r="B900" s="148" t="s">
        <v>30852</v>
      </c>
      <c r="C900" s="148" t="s">
        <v>30853</v>
      </c>
      <c r="D900" s="148" t="s">
        <v>30854</v>
      </c>
      <c r="E900" s="148" t="s">
        <v>30855</v>
      </c>
      <c r="F900" s="253" t="s">
        <v>30856</v>
      </c>
      <c r="G900" s="253" t="s">
        <v>30857</v>
      </c>
      <c r="H900" s="262" t="s">
        <v>30858</v>
      </c>
      <c r="I900" s="264" t="s">
        <v>30859</v>
      </c>
      <c r="J900" s="148" t="s">
        <v>26647</v>
      </c>
      <c r="K900" s="148"/>
      <c r="L900" s="148"/>
      <c r="M900" s="251"/>
      <c r="N900" s="148"/>
      <c r="O900" s="148"/>
      <c r="P900" s="148"/>
    </row>
    <row r="901" spans="1:16" ht="105.6">
      <c r="A901" s="270" t="s">
        <v>30860</v>
      </c>
      <c r="B901" s="148" t="s">
        <v>30861</v>
      </c>
      <c r="C901" s="148" t="s">
        <v>30862</v>
      </c>
      <c r="D901" s="148" t="s">
        <v>30863</v>
      </c>
      <c r="E901" s="148" t="s">
        <v>30864</v>
      </c>
      <c r="F901" s="253" t="s">
        <v>30865</v>
      </c>
      <c r="G901" s="253" t="s">
        <v>30866</v>
      </c>
      <c r="H901" s="262" t="s">
        <v>30867</v>
      </c>
      <c r="I901" s="264" t="s">
        <v>30868</v>
      </c>
      <c r="J901" s="148" t="s">
        <v>4990</v>
      </c>
      <c r="K901" s="148"/>
      <c r="L901" s="148"/>
      <c r="M901" s="251"/>
      <c r="N901" s="148"/>
      <c r="O901" s="148"/>
      <c r="P901" s="148"/>
    </row>
    <row r="902" spans="1:16" ht="105.6">
      <c r="A902" s="270" t="s">
        <v>30869</v>
      </c>
      <c r="B902" s="148" t="s">
        <v>30861</v>
      </c>
      <c r="C902" s="148" t="s">
        <v>30862</v>
      </c>
      <c r="D902" s="148" t="s">
        <v>30863</v>
      </c>
      <c r="E902" s="148" t="s">
        <v>30864</v>
      </c>
      <c r="F902" s="253" t="s">
        <v>30865</v>
      </c>
      <c r="G902" s="253" t="s">
        <v>30866</v>
      </c>
      <c r="H902" s="262" t="s">
        <v>30867</v>
      </c>
      <c r="I902" s="264" t="s">
        <v>30868</v>
      </c>
      <c r="J902" s="148" t="s">
        <v>4990</v>
      </c>
      <c r="K902" s="148"/>
      <c r="L902" s="148"/>
      <c r="M902" s="251"/>
      <c r="N902" s="148"/>
      <c r="O902" s="148"/>
      <c r="P902" s="148"/>
    </row>
    <row r="903" spans="1:16" ht="105.6">
      <c r="A903" s="270" t="s">
        <v>30870</v>
      </c>
      <c r="B903" s="148" t="s">
        <v>30871</v>
      </c>
      <c r="C903" s="148" t="s">
        <v>30872</v>
      </c>
      <c r="D903" s="148" t="s">
        <v>30873</v>
      </c>
      <c r="E903" s="148" t="s">
        <v>30874</v>
      </c>
      <c r="F903" s="253" t="s">
        <v>30875</v>
      </c>
      <c r="G903" s="253" t="s">
        <v>30876</v>
      </c>
      <c r="H903" s="262" t="s">
        <v>30877</v>
      </c>
      <c r="I903" s="264" t="s">
        <v>30878</v>
      </c>
      <c r="J903" s="148" t="s">
        <v>26647</v>
      </c>
      <c r="K903" s="148"/>
      <c r="L903" s="148"/>
      <c r="M903" s="251"/>
      <c r="N903" s="148"/>
      <c r="O903" s="148"/>
      <c r="P903" s="148"/>
    </row>
    <row r="904" spans="1:16" ht="105.6">
      <c r="A904" s="270" t="s">
        <v>30879</v>
      </c>
      <c r="B904" s="148" t="s">
        <v>30880</v>
      </c>
      <c r="C904" s="148" t="s">
        <v>30881</v>
      </c>
      <c r="D904" s="148" t="s">
        <v>30882</v>
      </c>
      <c r="E904" s="148" t="s">
        <v>30883</v>
      </c>
      <c r="F904" s="253" t="s">
        <v>30884</v>
      </c>
      <c r="G904" s="253" t="s">
        <v>30885</v>
      </c>
      <c r="H904" s="262" t="s">
        <v>30886</v>
      </c>
      <c r="I904" s="264" t="s">
        <v>30887</v>
      </c>
      <c r="J904" s="148" t="s">
        <v>26647</v>
      </c>
      <c r="K904" s="148"/>
      <c r="L904" s="148"/>
      <c r="M904" s="251"/>
      <c r="N904" s="148"/>
      <c r="O904" s="148"/>
      <c r="P904" s="148"/>
    </row>
    <row r="905" spans="1:16" ht="145.19999999999999">
      <c r="A905" s="268" t="s">
        <v>30888</v>
      </c>
      <c r="B905" s="148" t="s">
        <v>30889</v>
      </c>
      <c r="C905" s="148" t="s">
        <v>30890</v>
      </c>
      <c r="D905" s="148" t="s">
        <v>30891</v>
      </c>
      <c r="E905" s="148" t="s">
        <v>30892</v>
      </c>
      <c r="F905" s="252" t="s">
        <v>30893</v>
      </c>
      <c r="G905" s="252" t="s">
        <v>30894</v>
      </c>
      <c r="H905" s="262" t="s">
        <v>30895</v>
      </c>
      <c r="I905" s="264" t="s">
        <v>30896</v>
      </c>
      <c r="J905" s="148" t="s">
        <v>5931</v>
      </c>
      <c r="K905" s="148"/>
      <c r="L905" s="148"/>
      <c r="M905" s="258"/>
      <c r="N905" s="148"/>
      <c r="O905" s="148"/>
      <c r="P905" s="148"/>
    </row>
    <row r="906" spans="1:16" ht="145.19999999999999">
      <c r="A906" s="268" t="s">
        <v>30897</v>
      </c>
      <c r="B906" s="148" t="s">
        <v>30889</v>
      </c>
      <c r="C906" s="148" t="s">
        <v>30890</v>
      </c>
      <c r="D906" s="148" t="s">
        <v>30891</v>
      </c>
      <c r="E906" s="148" t="s">
        <v>30892</v>
      </c>
      <c r="F906" s="252" t="s">
        <v>30893</v>
      </c>
      <c r="G906" s="252" t="s">
        <v>30894</v>
      </c>
      <c r="H906" s="262" t="s">
        <v>30895</v>
      </c>
      <c r="I906" s="264" t="s">
        <v>30896</v>
      </c>
      <c r="J906" s="148" t="s">
        <v>5931</v>
      </c>
      <c r="K906" s="148"/>
      <c r="L906" s="148"/>
      <c r="M906" s="258"/>
      <c r="N906" s="148"/>
      <c r="O906" s="148"/>
      <c r="P906" s="148"/>
    </row>
    <row r="907" spans="1:16" ht="237.6">
      <c r="A907" s="270" t="s">
        <v>30898</v>
      </c>
      <c r="B907" s="148" t="s">
        <v>30899</v>
      </c>
      <c r="C907" s="148" t="s">
        <v>30900</v>
      </c>
      <c r="D907" s="148" t="s">
        <v>30901</v>
      </c>
      <c r="E907" s="148" t="s">
        <v>30902</v>
      </c>
      <c r="F907" s="253" t="s">
        <v>30903</v>
      </c>
      <c r="G907" s="253" t="s">
        <v>30904</v>
      </c>
      <c r="H907" s="262" t="s">
        <v>30905</v>
      </c>
      <c r="I907" s="264" t="s">
        <v>30906</v>
      </c>
      <c r="J907" s="148" t="s">
        <v>5931</v>
      </c>
      <c r="K907" s="148"/>
      <c r="L907" s="148"/>
      <c r="M907" s="251"/>
      <c r="N907" s="148"/>
      <c r="O907" s="148"/>
      <c r="P907" s="148"/>
    </row>
    <row r="908" spans="1:16" ht="237.6">
      <c r="A908" s="270" t="s">
        <v>30907</v>
      </c>
      <c r="B908" s="148" t="s">
        <v>30899</v>
      </c>
      <c r="C908" s="148" t="s">
        <v>30900</v>
      </c>
      <c r="D908" s="148" t="s">
        <v>30901</v>
      </c>
      <c r="E908" s="148" t="s">
        <v>30902</v>
      </c>
      <c r="F908" s="253" t="s">
        <v>30903</v>
      </c>
      <c r="G908" s="253" t="s">
        <v>30904</v>
      </c>
      <c r="H908" s="262" t="s">
        <v>30905</v>
      </c>
      <c r="I908" s="264" t="s">
        <v>30908</v>
      </c>
      <c r="J908" s="148" t="s">
        <v>5931</v>
      </c>
      <c r="K908" s="148"/>
      <c r="L908" s="148"/>
      <c r="M908" s="251"/>
      <c r="N908" s="148"/>
      <c r="O908" s="148"/>
      <c r="P908" s="148"/>
    </row>
    <row r="909" spans="1:16" ht="145.19999999999999">
      <c r="A909" s="270" t="s">
        <v>30909</v>
      </c>
      <c r="B909" s="148" t="s">
        <v>30910</v>
      </c>
      <c r="C909" s="148" t="s">
        <v>30911</v>
      </c>
      <c r="D909" s="148" t="s">
        <v>30912</v>
      </c>
      <c r="E909" s="148" t="s">
        <v>30913</v>
      </c>
      <c r="F909" s="253" t="s">
        <v>30914</v>
      </c>
      <c r="G909" s="253" t="s">
        <v>30915</v>
      </c>
      <c r="H909" s="262" t="s">
        <v>30916</v>
      </c>
      <c r="I909" s="264" t="s">
        <v>30917</v>
      </c>
      <c r="J909" s="148" t="s">
        <v>5931</v>
      </c>
      <c r="K909" s="148"/>
      <c r="L909" s="148"/>
      <c r="M909" s="251"/>
      <c r="N909" s="148"/>
      <c r="O909" s="148"/>
      <c r="P909" s="148"/>
    </row>
    <row r="910" spans="1:16" ht="145.19999999999999">
      <c r="A910" s="270" t="s">
        <v>30918</v>
      </c>
      <c r="B910" s="148" t="s">
        <v>30910</v>
      </c>
      <c r="C910" s="148" t="s">
        <v>30911</v>
      </c>
      <c r="D910" s="148" t="s">
        <v>30912</v>
      </c>
      <c r="E910" s="148" t="s">
        <v>30913</v>
      </c>
      <c r="F910" s="253" t="s">
        <v>30914</v>
      </c>
      <c r="G910" s="253" t="s">
        <v>30915</v>
      </c>
      <c r="H910" s="262" t="s">
        <v>30916</v>
      </c>
      <c r="I910" s="264" t="s">
        <v>30917</v>
      </c>
      <c r="J910" s="148" t="s">
        <v>5931</v>
      </c>
      <c r="K910" s="148"/>
      <c r="L910" s="148"/>
      <c r="M910" s="251"/>
      <c r="N910" s="148"/>
      <c r="O910" s="148"/>
      <c r="P910" s="148"/>
    </row>
    <row r="911" spans="1:16" ht="171.6">
      <c r="A911" s="270" t="s">
        <v>30919</v>
      </c>
      <c r="B911" s="148" t="s">
        <v>30920</v>
      </c>
      <c r="C911" s="148" t="s">
        <v>30921</v>
      </c>
      <c r="D911" s="148" t="s">
        <v>30922</v>
      </c>
      <c r="E911" s="148" t="s">
        <v>30923</v>
      </c>
      <c r="F911" s="253" t="s">
        <v>30924</v>
      </c>
      <c r="G911" s="253" t="s">
        <v>30925</v>
      </c>
      <c r="H911" s="262" t="s">
        <v>30926</v>
      </c>
      <c r="I911" s="264" t="s">
        <v>30927</v>
      </c>
      <c r="J911" s="148" t="s">
        <v>5931</v>
      </c>
      <c r="K911" s="148"/>
      <c r="L911" s="148"/>
      <c r="M911" s="251"/>
      <c r="N911" s="148"/>
      <c r="O911" s="148"/>
      <c r="P911" s="148"/>
    </row>
    <row r="912" spans="1:16" ht="171.6">
      <c r="A912" s="270" t="s">
        <v>30928</v>
      </c>
      <c r="B912" s="148" t="s">
        <v>30920</v>
      </c>
      <c r="C912" s="148" t="s">
        <v>30921</v>
      </c>
      <c r="D912" s="148" t="s">
        <v>30922</v>
      </c>
      <c r="E912" s="148" t="s">
        <v>30923</v>
      </c>
      <c r="F912" s="253" t="s">
        <v>30924</v>
      </c>
      <c r="G912" s="253" t="s">
        <v>30925</v>
      </c>
      <c r="H912" s="262" t="s">
        <v>30926</v>
      </c>
      <c r="I912" s="264" t="s">
        <v>30929</v>
      </c>
      <c r="J912" s="148" t="s">
        <v>5931</v>
      </c>
      <c r="K912" s="148"/>
      <c r="L912" s="148"/>
      <c r="M912" s="251"/>
      <c r="N912" s="148"/>
      <c r="O912" s="148"/>
      <c r="P912" s="148"/>
    </row>
    <row r="913" spans="1:16" ht="92.4">
      <c r="A913" s="270" t="s">
        <v>30930</v>
      </c>
      <c r="B913" s="148" t="s">
        <v>30931</v>
      </c>
      <c r="C913" s="148" t="s">
        <v>30932</v>
      </c>
      <c r="D913" s="148" t="s">
        <v>30933</v>
      </c>
      <c r="E913" s="148" t="s">
        <v>30934</v>
      </c>
      <c r="F913" s="253" t="s">
        <v>30935</v>
      </c>
      <c r="G913" s="253" t="s">
        <v>30936</v>
      </c>
      <c r="H913" s="262" t="s">
        <v>30937</v>
      </c>
      <c r="I913" s="264" t="s">
        <v>30938</v>
      </c>
      <c r="J913" s="148" t="s">
        <v>5931</v>
      </c>
      <c r="K913" s="148"/>
      <c r="L913" s="148"/>
      <c r="M913" s="251"/>
      <c r="N913" s="148"/>
      <c r="O913" s="148"/>
      <c r="P913" s="148"/>
    </row>
    <row r="914" spans="1:16" ht="92.4">
      <c r="A914" s="270" t="s">
        <v>30939</v>
      </c>
      <c r="B914" s="148" t="s">
        <v>30931</v>
      </c>
      <c r="C914" s="148" t="s">
        <v>30932</v>
      </c>
      <c r="D914" s="148" t="s">
        <v>30933</v>
      </c>
      <c r="E914" s="148" t="s">
        <v>30934</v>
      </c>
      <c r="F914" s="253" t="s">
        <v>30935</v>
      </c>
      <c r="G914" s="253" t="s">
        <v>30936</v>
      </c>
      <c r="H914" s="262" t="s">
        <v>30937</v>
      </c>
      <c r="I914" s="264" t="s">
        <v>30938</v>
      </c>
      <c r="J914" s="148" t="s">
        <v>5931</v>
      </c>
      <c r="K914" s="148"/>
      <c r="L914" s="148"/>
      <c r="M914" s="251"/>
      <c r="N914" s="148"/>
      <c r="O914" s="148"/>
      <c r="P914" s="148"/>
    </row>
    <row r="915" spans="1:16" ht="198">
      <c r="A915" s="268" t="s">
        <v>30940</v>
      </c>
      <c r="B915" s="148" t="s">
        <v>30941</v>
      </c>
      <c r="C915" s="148" t="s">
        <v>30942</v>
      </c>
      <c r="D915" s="148" t="s">
        <v>30943</v>
      </c>
      <c r="E915" s="148" t="s">
        <v>30944</v>
      </c>
      <c r="F915" s="252" t="s">
        <v>30945</v>
      </c>
      <c r="G915" s="252" t="s">
        <v>30946</v>
      </c>
      <c r="H915" s="262" t="s">
        <v>30947</v>
      </c>
      <c r="I915" s="264" t="s">
        <v>30949</v>
      </c>
      <c r="J915" s="148" t="s">
        <v>30948</v>
      </c>
      <c r="K915" s="148"/>
      <c r="L915" s="148"/>
      <c r="M915" s="258"/>
      <c r="N915" s="148"/>
      <c r="O915" s="148"/>
      <c r="P915" s="148"/>
    </row>
    <row r="916" spans="1:16" ht="198">
      <c r="A916" s="268" t="s">
        <v>30950</v>
      </c>
      <c r="B916" s="148" t="s">
        <v>30941</v>
      </c>
      <c r="C916" s="148" t="s">
        <v>30951</v>
      </c>
      <c r="D916" s="148" t="s">
        <v>30952</v>
      </c>
      <c r="E916" s="148" t="s">
        <v>30944</v>
      </c>
      <c r="F916" s="252" t="s">
        <v>30953</v>
      </c>
      <c r="G916" s="252" t="s">
        <v>30946</v>
      </c>
      <c r="H916" s="262" t="s">
        <v>30947</v>
      </c>
      <c r="I916" s="264" t="s">
        <v>30949</v>
      </c>
      <c r="J916" s="148" t="s">
        <v>30948</v>
      </c>
      <c r="K916" s="148"/>
      <c r="L916" s="148"/>
      <c r="M916" s="258"/>
      <c r="N916" s="148"/>
      <c r="O916" s="148"/>
      <c r="P916" s="148"/>
    </row>
    <row r="917" spans="1:16" ht="145.19999999999999">
      <c r="A917" s="270" t="s">
        <v>30954</v>
      </c>
      <c r="B917" s="148" t="s">
        <v>30955</v>
      </c>
      <c r="C917" s="148" t="s">
        <v>30956</v>
      </c>
      <c r="D917" s="148" t="s">
        <v>30957</v>
      </c>
      <c r="E917" s="148" t="s">
        <v>30958</v>
      </c>
      <c r="F917" s="253" t="s">
        <v>30959</v>
      </c>
      <c r="G917" s="253" t="s">
        <v>30960</v>
      </c>
      <c r="H917" s="262" t="s">
        <v>30961</v>
      </c>
      <c r="I917" s="264" t="s">
        <v>30962</v>
      </c>
      <c r="J917" s="148" t="s">
        <v>30948</v>
      </c>
      <c r="K917" s="148"/>
      <c r="L917" s="148"/>
      <c r="M917" s="251"/>
      <c r="N917" s="148"/>
      <c r="O917" s="148"/>
      <c r="P917" s="148"/>
    </row>
    <row r="918" spans="1:16" ht="145.19999999999999">
      <c r="A918" s="270" t="s">
        <v>30963</v>
      </c>
      <c r="B918" s="148" t="s">
        <v>30955</v>
      </c>
      <c r="C918" s="148" t="s">
        <v>30956</v>
      </c>
      <c r="D918" s="148" t="s">
        <v>30957</v>
      </c>
      <c r="E918" s="148" t="s">
        <v>30958</v>
      </c>
      <c r="F918" s="253" t="s">
        <v>30959</v>
      </c>
      <c r="G918" s="253" t="s">
        <v>30960</v>
      </c>
      <c r="H918" s="262" t="s">
        <v>30961</v>
      </c>
      <c r="I918" s="264" t="s">
        <v>30962</v>
      </c>
      <c r="J918" s="148" t="s">
        <v>30948</v>
      </c>
      <c r="K918" s="148"/>
      <c r="L918" s="148"/>
      <c r="M918" s="251"/>
      <c r="N918" s="148"/>
      <c r="O918" s="148"/>
      <c r="P918" s="148"/>
    </row>
    <row r="919" spans="1:16" ht="171.6">
      <c r="A919" s="270" t="s">
        <v>30964</v>
      </c>
      <c r="B919" s="148" t="s">
        <v>30965</v>
      </c>
      <c r="C919" s="148" t="s">
        <v>30966</v>
      </c>
      <c r="D919" s="148" t="s">
        <v>30967</v>
      </c>
      <c r="E919" s="148" t="s">
        <v>30968</v>
      </c>
      <c r="F919" s="253" t="s">
        <v>30969</v>
      </c>
      <c r="G919" s="253" t="s">
        <v>30970</v>
      </c>
      <c r="H919" s="262" t="s">
        <v>30971</v>
      </c>
      <c r="I919" s="264" t="s">
        <v>30972</v>
      </c>
      <c r="J919" s="148" t="s">
        <v>30948</v>
      </c>
      <c r="K919" s="148"/>
      <c r="L919" s="148"/>
      <c r="M919" s="251"/>
      <c r="N919" s="148"/>
      <c r="O919" s="148"/>
      <c r="P919" s="148"/>
    </row>
    <row r="920" spans="1:16" ht="171.6">
      <c r="A920" s="270" t="s">
        <v>30973</v>
      </c>
      <c r="B920" s="148" t="s">
        <v>30974</v>
      </c>
      <c r="C920" s="148" t="s">
        <v>30975</v>
      </c>
      <c r="D920" s="148" t="s">
        <v>30976</v>
      </c>
      <c r="E920" s="148" t="s">
        <v>30977</v>
      </c>
      <c r="F920" s="253" t="s">
        <v>30978</v>
      </c>
      <c r="G920" s="253" t="s">
        <v>30979</v>
      </c>
      <c r="H920" s="262" t="s">
        <v>30980</v>
      </c>
      <c r="I920" s="264" t="s">
        <v>30981</v>
      </c>
      <c r="J920" s="148" t="s">
        <v>30948</v>
      </c>
      <c r="K920" s="148"/>
      <c r="L920" s="148"/>
      <c r="M920" s="251"/>
      <c r="N920" s="148"/>
      <c r="O920" s="148"/>
      <c r="P920" s="148"/>
    </row>
    <row r="921" spans="1:16" ht="118.8">
      <c r="A921" s="270" t="s">
        <v>30982</v>
      </c>
      <c r="B921" s="148" t="s">
        <v>30983</v>
      </c>
      <c r="C921" s="148" t="s">
        <v>30984</v>
      </c>
      <c r="D921" s="148" t="s">
        <v>30985</v>
      </c>
      <c r="E921" s="148" t="s">
        <v>30986</v>
      </c>
      <c r="F921" s="253" t="s">
        <v>30987</v>
      </c>
      <c r="G921" s="253" t="s">
        <v>30988</v>
      </c>
      <c r="H921" s="262" t="s">
        <v>30989</v>
      </c>
      <c r="I921" s="264" t="s">
        <v>30990</v>
      </c>
      <c r="J921" s="148" t="s">
        <v>30948</v>
      </c>
      <c r="K921" s="148"/>
      <c r="L921" s="148"/>
      <c r="M921" s="251"/>
      <c r="N921" s="148"/>
      <c r="O921" s="148"/>
      <c r="P921" s="148"/>
    </row>
    <row r="922" spans="1:16" ht="118.8">
      <c r="A922" s="270" t="s">
        <v>30991</v>
      </c>
      <c r="B922" s="148" t="s">
        <v>30992</v>
      </c>
      <c r="C922" s="148" t="s">
        <v>30993</v>
      </c>
      <c r="D922" s="148" t="s">
        <v>30994</v>
      </c>
      <c r="E922" s="148" t="s">
        <v>30986</v>
      </c>
      <c r="F922" s="253" t="s">
        <v>30987</v>
      </c>
      <c r="G922" s="253" t="s">
        <v>30995</v>
      </c>
      <c r="H922" s="262" t="s">
        <v>30996</v>
      </c>
      <c r="I922" s="264" t="s">
        <v>30997</v>
      </c>
      <c r="J922" s="148" t="s">
        <v>30948</v>
      </c>
      <c r="K922" s="148"/>
      <c r="L922" s="148"/>
      <c r="M922" s="251"/>
      <c r="N922" s="148"/>
      <c r="O922" s="148"/>
      <c r="P922" s="148"/>
    </row>
    <row r="923" spans="1:16" ht="211.2">
      <c r="A923" s="270" t="s">
        <v>30998</v>
      </c>
      <c r="B923" s="148" t="s">
        <v>30999</v>
      </c>
      <c r="C923" s="148" t="s">
        <v>31000</v>
      </c>
      <c r="D923" s="148" t="s">
        <v>31001</v>
      </c>
      <c r="E923" s="148" t="s">
        <v>31002</v>
      </c>
      <c r="F923" s="253" t="s">
        <v>31003</v>
      </c>
      <c r="G923" s="253" t="s">
        <v>31004</v>
      </c>
      <c r="H923" s="262" t="s">
        <v>31005</v>
      </c>
      <c r="I923" s="264" t="s">
        <v>31006</v>
      </c>
      <c r="J923" s="148" t="s">
        <v>30948</v>
      </c>
      <c r="K923" s="148"/>
      <c r="L923" s="148"/>
      <c r="M923" s="251"/>
      <c r="N923" s="148"/>
      <c r="O923" s="148"/>
      <c r="P923" s="148"/>
    </row>
    <row r="924" spans="1:16" ht="211.2">
      <c r="A924" s="270" t="s">
        <v>31007</v>
      </c>
      <c r="B924" s="148" t="s">
        <v>30999</v>
      </c>
      <c r="C924" s="148" t="s">
        <v>31000</v>
      </c>
      <c r="D924" s="148" t="s">
        <v>31008</v>
      </c>
      <c r="E924" s="148" t="s">
        <v>31009</v>
      </c>
      <c r="F924" s="253" t="s">
        <v>31003</v>
      </c>
      <c r="G924" s="253" t="s">
        <v>31010</v>
      </c>
      <c r="H924" s="262" t="s">
        <v>31011</v>
      </c>
      <c r="I924" s="264" t="s">
        <v>31012</v>
      </c>
      <c r="J924" s="148" t="s">
        <v>30948</v>
      </c>
      <c r="K924" s="148"/>
      <c r="L924" s="148"/>
      <c r="M924" s="251"/>
      <c r="N924" s="148"/>
      <c r="O924" s="148"/>
      <c r="P924" s="148"/>
    </row>
    <row r="925" spans="1:16" ht="198">
      <c r="A925" s="268" t="s">
        <v>31013</v>
      </c>
      <c r="B925" s="148" t="s">
        <v>31014</v>
      </c>
      <c r="C925" s="148" t="s">
        <v>31015</v>
      </c>
      <c r="D925" s="148" t="s">
        <v>31016</v>
      </c>
      <c r="E925" s="148" t="s">
        <v>31017</v>
      </c>
      <c r="F925" s="252" t="s">
        <v>31018</v>
      </c>
      <c r="G925" s="252" t="s">
        <v>31019</v>
      </c>
      <c r="H925" s="262" t="s">
        <v>31020</v>
      </c>
      <c r="I925" s="264" t="s">
        <v>31021</v>
      </c>
      <c r="J925" s="148" t="s">
        <v>30948</v>
      </c>
      <c r="K925" s="148"/>
      <c r="L925" s="148"/>
      <c r="M925" s="258"/>
      <c r="N925" s="148"/>
      <c r="O925" s="148"/>
      <c r="P925" s="148"/>
    </row>
    <row r="926" spans="1:16" ht="198">
      <c r="A926" s="268" t="s">
        <v>31022</v>
      </c>
      <c r="B926" s="148" t="s">
        <v>31023</v>
      </c>
      <c r="C926" s="148" t="s">
        <v>31024</v>
      </c>
      <c r="D926" s="148" t="s">
        <v>31025</v>
      </c>
      <c r="E926" s="148" t="s">
        <v>31026</v>
      </c>
      <c r="F926" s="252" t="s">
        <v>31027</v>
      </c>
      <c r="G926" s="252" t="s">
        <v>31028</v>
      </c>
      <c r="H926" s="262" t="s">
        <v>31029</v>
      </c>
      <c r="I926" s="264" t="s">
        <v>31030</v>
      </c>
      <c r="J926" s="148" t="s">
        <v>30948</v>
      </c>
      <c r="K926" s="148"/>
      <c r="L926" s="148"/>
      <c r="M926" s="258"/>
      <c r="N926" s="148"/>
      <c r="O926" s="148"/>
      <c r="P926" s="148"/>
    </row>
    <row r="927" spans="1:16" ht="132">
      <c r="A927" s="270" t="s">
        <v>31031</v>
      </c>
      <c r="B927" s="148" t="s">
        <v>31032</v>
      </c>
      <c r="C927" s="148" t="s">
        <v>31033</v>
      </c>
      <c r="D927" s="148" t="s">
        <v>31034</v>
      </c>
      <c r="E927" s="148" t="s">
        <v>31035</v>
      </c>
      <c r="F927" s="253" t="s">
        <v>31036</v>
      </c>
      <c r="G927" s="253" t="s">
        <v>31037</v>
      </c>
      <c r="H927" s="262" t="s">
        <v>31038</v>
      </c>
      <c r="I927" s="264" t="s">
        <v>31039</v>
      </c>
      <c r="J927" s="148" t="s">
        <v>30948</v>
      </c>
      <c r="K927" s="148"/>
      <c r="L927" s="148"/>
      <c r="M927" s="251"/>
      <c r="N927" s="148"/>
      <c r="O927" s="148"/>
      <c r="P927" s="148"/>
    </row>
    <row r="928" spans="1:16" ht="132">
      <c r="A928" s="270" t="s">
        <v>31040</v>
      </c>
      <c r="B928" s="148" t="s">
        <v>31041</v>
      </c>
      <c r="C928" s="148" t="s">
        <v>31033</v>
      </c>
      <c r="D928" s="148" t="s">
        <v>31042</v>
      </c>
      <c r="E928" s="148" t="s">
        <v>31035</v>
      </c>
      <c r="F928" s="253" t="s">
        <v>31036</v>
      </c>
      <c r="G928" s="253" t="s">
        <v>31043</v>
      </c>
      <c r="H928" s="262" t="s">
        <v>31044</v>
      </c>
      <c r="I928" s="264" t="s">
        <v>31039</v>
      </c>
      <c r="J928" s="148" t="s">
        <v>30948</v>
      </c>
      <c r="K928" s="148"/>
      <c r="L928" s="148"/>
      <c r="M928" s="251"/>
      <c r="N928" s="148"/>
      <c r="O928" s="148"/>
      <c r="P928" s="148"/>
    </row>
    <row r="929" spans="1:16" ht="145.19999999999999">
      <c r="A929" s="270" t="s">
        <v>31045</v>
      </c>
      <c r="B929" s="148" t="s">
        <v>31046</v>
      </c>
      <c r="C929" s="148" t="s">
        <v>31047</v>
      </c>
      <c r="D929" s="148" t="s">
        <v>31048</v>
      </c>
      <c r="E929" s="148" t="s">
        <v>31049</v>
      </c>
      <c r="F929" s="253" t="s">
        <v>31050</v>
      </c>
      <c r="G929" s="253" t="s">
        <v>31051</v>
      </c>
      <c r="H929" s="262" t="s">
        <v>31052</v>
      </c>
      <c r="I929" s="264" t="s">
        <v>31053</v>
      </c>
      <c r="J929" s="148" t="s">
        <v>30948</v>
      </c>
      <c r="K929" s="148"/>
      <c r="L929" s="148"/>
      <c r="M929" s="251"/>
      <c r="N929" s="148"/>
      <c r="O929" s="148"/>
      <c r="P929" s="148"/>
    </row>
    <row r="930" spans="1:16" ht="145.19999999999999">
      <c r="A930" s="270" t="s">
        <v>31054</v>
      </c>
      <c r="B930" s="148" t="s">
        <v>31055</v>
      </c>
      <c r="C930" s="148" t="s">
        <v>31056</v>
      </c>
      <c r="D930" s="148" t="s">
        <v>31057</v>
      </c>
      <c r="E930" s="148" t="s">
        <v>31058</v>
      </c>
      <c r="F930" s="253" t="s">
        <v>31059</v>
      </c>
      <c r="G930" s="253" t="s">
        <v>31060</v>
      </c>
      <c r="H930" s="262" t="s">
        <v>31061</v>
      </c>
      <c r="I930" s="264" t="s">
        <v>31062</v>
      </c>
      <c r="J930" s="148" t="s">
        <v>30948</v>
      </c>
      <c r="K930" s="148"/>
      <c r="L930" s="148"/>
      <c r="M930" s="251"/>
      <c r="N930" s="148"/>
      <c r="O930" s="148"/>
      <c r="P930" s="148"/>
    </row>
    <row r="931" spans="1:16" ht="158.4">
      <c r="A931" s="270" t="s">
        <v>31063</v>
      </c>
      <c r="B931" s="148" t="s">
        <v>31064</v>
      </c>
      <c r="C931" s="148" t="s">
        <v>31065</v>
      </c>
      <c r="D931" s="148" t="s">
        <v>31066</v>
      </c>
      <c r="E931" s="148" t="s">
        <v>31067</v>
      </c>
      <c r="F931" s="253" t="s">
        <v>31068</v>
      </c>
      <c r="G931" s="253" t="s">
        <v>31069</v>
      </c>
      <c r="H931" s="262" t="s">
        <v>31070</v>
      </c>
      <c r="I931" s="264" t="s">
        <v>31071</v>
      </c>
      <c r="J931" s="148" t="s">
        <v>30948</v>
      </c>
      <c r="K931" s="148"/>
      <c r="L931" s="148"/>
      <c r="M931" s="251"/>
      <c r="N931" s="148"/>
      <c r="O931" s="148"/>
      <c r="P931" s="148"/>
    </row>
    <row r="932" spans="1:16" ht="158.4">
      <c r="A932" s="270" t="s">
        <v>31072</v>
      </c>
      <c r="B932" s="148" t="s">
        <v>31073</v>
      </c>
      <c r="C932" s="148" t="s">
        <v>31074</v>
      </c>
      <c r="D932" s="148" t="s">
        <v>31075</v>
      </c>
      <c r="E932" s="148" t="s">
        <v>31067</v>
      </c>
      <c r="F932" s="253" t="s">
        <v>31068</v>
      </c>
      <c r="G932" s="253" t="s">
        <v>31076</v>
      </c>
      <c r="H932" s="262" t="s">
        <v>31077</v>
      </c>
      <c r="I932" s="264" t="s">
        <v>31078</v>
      </c>
      <c r="J932" s="148" t="s">
        <v>30948</v>
      </c>
      <c r="K932" s="148"/>
      <c r="L932" s="148"/>
      <c r="M932" s="251"/>
      <c r="N932" s="148"/>
      <c r="O932" s="148"/>
      <c r="P932" s="148"/>
    </row>
    <row r="933" spans="1:16" ht="158.4">
      <c r="A933" s="270" t="s">
        <v>31079</v>
      </c>
      <c r="B933" s="148" t="s">
        <v>31080</v>
      </c>
      <c r="C933" s="148" t="s">
        <v>31081</v>
      </c>
      <c r="D933" s="148" t="s">
        <v>31082</v>
      </c>
      <c r="E933" s="148" t="s">
        <v>31083</v>
      </c>
      <c r="F933" s="253" t="s">
        <v>31084</v>
      </c>
      <c r="G933" s="253" t="s">
        <v>31085</v>
      </c>
      <c r="H933" s="262" t="s">
        <v>31086</v>
      </c>
      <c r="I933" s="264" t="s">
        <v>31087</v>
      </c>
      <c r="J933" s="148" t="s">
        <v>30948</v>
      </c>
      <c r="K933" s="148"/>
      <c r="L933" s="148"/>
      <c r="M933" s="251"/>
      <c r="N933" s="148"/>
      <c r="O933" s="148"/>
      <c r="P933" s="148"/>
    </row>
    <row r="934" spans="1:16" ht="158.4">
      <c r="A934" s="270" t="s">
        <v>31088</v>
      </c>
      <c r="B934" s="148" t="s">
        <v>31089</v>
      </c>
      <c r="C934" s="148" t="s">
        <v>31081</v>
      </c>
      <c r="D934" s="148" t="s">
        <v>31090</v>
      </c>
      <c r="E934" s="148" t="s">
        <v>31091</v>
      </c>
      <c r="F934" s="253" t="s">
        <v>31084</v>
      </c>
      <c r="G934" s="253" t="s">
        <v>31092</v>
      </c>
      <c r="H934" s="262" t="s">
        <v>31093</v>
      </c>
      <c r="I934" s="264" t="s">
        <v>31094</v>
      </c>
      <c r="J934" s="148" t="s">
        <v>30948</v>
      </c>
      <c r="K934" s="148"/>
      <c r="L934" s="148"/>
      <c r="M934" s="251"/>
      <c r="N934" s="148"/>
      <c r="O934" s="148"/>
      <c r="P934" s="148"/>
    </row>
    <row r="935" spans="1:16" ht="171.6">
      <c r="A935" s="268" t="s">
        <v>31095</v>
      </c>
      <c r="B935" s="148" t="s">
        <v>31096</v>
      </c>
      <c r="C935" s="148" t="s">
        <v>31097</v>
      </c>
      <c r="D935" s="148" t="s">
        <v>31098</v>
      </c>
      <c r="E935" s="148" t="s">
        <v>31099</v>
      </c>
      <c r="F935" s="252" t="s">
        <v>31100</v>
      </c>
      <c r="G935" s="252" t="s">
        <v>31101</v>
      </c>
      <c r="H935" s="262" t="s">
        <v>31102</v>
      </c>
      <c r="I935" s="264" t="s">
        <v>31103</v>
      </c>
      <c r="J935" s="148" t="s">
        <v>27562</v>
      </c>
      <c r="K935" s="148"/>
      <c r="L935" s="148"/>
      <c r="M935" s="258"/>
      <c r="N935" s="148"/>
      <c r="O935" s="148"/>
      <c r="P935" s="148"/>
    </row>
    <row r="936" spans="1:16" ht="171.6">
      <c r="A936" s="268" t="s">
        <v>31104</v>
      </c>
      <c r="B936" s="148" t="s">
        <v>31096</v>
      </c>
      <c r="C936" s="148" t="s">
        <v>31097</v>
      </c>
      <c r="D936" s="148" t="s">
        <v>31105</v>
      </c>
      <c r="E936" s="148" t="s">
        <v>31099</v>
      </c>
      <c r="F936" s="252" t="s">
        <v>31100</v>
      </c>
      <c r="G936" s="252" t="s">
        <v>31101</v>
      </c>
      <c r="H936" s="262" t="s">
        <v>31106</v>
      </c>
      <c r="I936" s="264" t="s">
        <v>31107</v>
      </c>
      <c r="J936" s="148" t="s">
        <v>27562</v>
      </c>
      <c r="K936" s="148"/>
      <c r="L936" s="148"/>
      <c r="M936" s="258"/>
      <c r="N936" s="148"/>
      <c r="O936" s="148"/>
      <c r="P936" s="148"/>
    </row>
    <row r="937" spans="1:16" ht="224.4">
      <c r="A937" s="270" t="s">
        <v>31108</v>
      </c>
      <c r="B937" s="148" t="s">
        <v>31109</v>
      </c>
      <c r="C937" s="148" t="s">
        <v>31110</v>
      </c>
      <c r="D937" s="148" t="s">
        <v>31111</v>
      </c>
      <c r="E937" s="148" t="s">
        <v>31112</v>
      </c>
      <c r="F937" s="253" t="s">
        <v>31113</v>
      </c>
      <c r="G937" s="253" t="s">
        <v>31114</v>
      </c>
      <c r="H937" s="262" t="s">
        <v>31115</v>
      </c>
      <c r="I937" s="264" t="s">
        <v>31116</v>
      </c>
      <c r="J937" s="148" t="s">
        <v>27562</v>
      </c>
      <c r="K937" s="148"/>
      <c r="L937" s="148"/>
      <c r="M937" s="251"/>
      <c r="N937" s="148"/>
      <c r="O937" s="148"/>
      <c r="P937" s="148"/>
    </row>
    <row r="938" spans="1:16" ht="224.4">
      <c r="A938" s="270" t="s">
        <v>31117</v>
      </c>
      <c r="B938" s="148" t="s">
        <v>31118</v>
      </c>
      <c r="C938" s="148" t="s">
        <v>31119</v>
      </c>
      <c r="D938" s="148" t="s">
        <v>31120</v>
      </c>
      <c r="E938" s="148" t="s">
        <v>31112</v>
      </c>
      <c r="F938" s="253" t="s">
        <v>31113</v>
      </c>
      <c r="G938" s="253" t="s">
        <v>31121</v>
      </c>
      <c r="H938" s="262" t="s">
        <v>31122</v>
      </c>
      <c r="I938" s="264" t="s">
        <v>31123</v>
      </c>
      <c r="J938" s="148" t="s">
        <v>27562</v>
      </c>
      <c r="K938" s="148"/>
      <c r="L938" s="148"/>
      <c r="M938" s="251"/>
      <c r="N938" s="148"/>
      <c r="O938" s="148"/>
      <c r="P938" s="148"/>
    </row>
    <row r="939" spans="1:16" ht="105.6">
      <c r="A939" s="270" t="s">
        <v>31124</v>
      </c>
      <c r="B939" s="148" t="s">
        <v>31125</v>
      </c>
      <c r="C939" s="148" t="s">
        <v>31126</v>
      </c>
      <c r="D939" s="148" t="s">
        <v>31127</v>
      </c>
      <c r="E939" s="148" t="s">
        <v>31128</v>
      </c>
      <c r="F939" s="253" t="s">
        <v>31129</v>
      </c>
      <c r="G939" s="253" t="s">
        <v>31130</v>
      </c>
      <c r="H939" s="262" t="s">
        <v>31131</v>
      </c>
      <c r="I939" s="264" t="s">
        <v>31132</v>
      </c>
      <c r="J939" s="148" t="s">
        <v>27562</v>
      </c>
      <c r="K939" s="148"/>
      <c r="L939" s="148"/>
      <c r="M939" s="251"/>
      <c r="N939" s="148"/>
      <c r="O939" s="148"/>
      <c r="P939" s="148"/>
    </row>
    <row r="940" spans="1:16" ht="105.6">
      <c r="A940" s="270" t="s">
        <v>31133</v>
      </c>
      <c r="B940" s="148" t="s">
        <v>31134</v>
      </c>
      <c r="C940" s="148" t="s">
        <v>31126</v>
      </c>
      <c r="D940" s="148" t="s">
        <v>31135</v>
      </c>
      <c r="E940" s="148" t="s">
        <v>31128</v>
      </c>
      <c r="F940" s="253" t="s">
        <v>31129</v>
      </c>
      <c r="G940" s="253" t="s">
        <v>31136</v>
      </c>
      <c r="H940" s="262" t="s">
        <v>31137</v>
      </c>
      <c r="I940" s="264" t="s">
        <v>31132</v>
      </c>
      <c r="J940" s="148" t="s">
        <v>27562</v>
      </c>
      <c r="K940" s="148"/>
      <c r="L940" s="148"/>
      <c r="M940" s="251"/>
      <c r="N940" s="148"/>
      <c r="O940" s="148"/>
      <c r="P940" s="148"/>
    </row>
    <row r="941" spans="1:16" ht="145.19999999999999">
      <c r="A941" s="270" t="s">
        <v>31138</v>
      </c>
      <c r="B941" s="148" t="s">
        <v>31139</v>
      </c>
      <c r="C941" s="148" t="s">
        <v>31140</v>
      </c>
      <c r="D941" s="148" t="s">
        <v>31141</v>
      </c>
      <c r="E941" s="148" t="s">
        <v>31142</v>
      </c>
      <c r="F941" s="253" t="s">
        <v>31143</v>
      </c>
      <c r="G941" s="253" t="s">
        <v>31144</v>
      </c>
      <c r="H941" s="262" t="s">
        <v>31145</v>
      </c>
      <c r="I941" s="264" t="s">
        <v>31146</v>
      </c>
      <c r="J941" s="148" t="s">
        <v>27562</v>
      </c>
      <c r="K941" s="148"/>
      <c r="L941" s="148"/>
      <c r="M941" s="251"/>
      <c r="N941" s="148"/>
      <c r="O941" s="148"/>
      <c r="P941" s="148"/>
    </row>
    <row r="942" spans="1:16" ht="145.19999999999999">
      <c r="A942" s="270" t="s">
        <v>31147</v>
      </c>
      <c r="B942" s="148" t="s">
        <v>31148</v>
      </c>
      <c r="C942" s="148" t="s">
        <v>31149</v>
      </c>
      <c r="D942" s="148" t="s">
        <v>31150</v>
      </c>
      <c r="E942" s="148" t="s">
        <v>31142</v>
      </c>
      <c r="F942" s="253" t="s">
        <v>31151</v>
      </c>
      <c r="G942" s="253" t="s">
        <v>31152</v>
      </c>
      <c r="H942" s="262" t="s">
        <v>31153</v>
      </c>
      <c r="I942" s="264" t="s">
        <v>31154</v>
      </c>
      <c r="J942" s="148" t="s">
        <v>27562</v>
      </c>
      <c r="K942" s="148"/>
      <c r="L942" s="148"/>
      <c r="M942" s="251"/>
      <c r="N942" s="148"/>
      <c r="O942" s="148"/>
      <c r="P942" s="148"/>
    </row>
    <row r="943" spans="1:16" ht="92.4">
      <c r="A943" s="270" t="s">
        <v>31155</v>
      </c>
      <c r="B943" s="148" t="s">
        <v>31156</v>
      </c>
      <c r="C943" s="148" t="s">
        <v>31157</v>
      </c>
      <c r="D943" s="148" t="s">
        <v>31158</v>
      </c>
      <c r="E943" s="148" t="s">
        <v>31159</v>
      </c>
      <c r="F943" s="253" t="s">
        <v>31160</v>
      </c>
      <c r="G943" s="253" t="s">
        <v>31161</v>
      </c>
      <c r="H943" s="262" t="s">
        <v>31162</v>
      </c>
      <c r="I943" s="264" t="s">
        <v>31163</v>
      </c>
      <c r="J943" s="148" t="s">
        <v>27562</v>
      </c>
      <c r="K943" s="148"/>
      <c r="L943" s="148"/>
      <c r="M943" s="251"/>
      <c r="N943" s="148"/>
      <c r="O943" s="148"/>
      <c r="P943" s="148"/>
    </row>
    <row r="944" spans="1:16" ht="92.4">
      <c r="A944" s="270" t="s">
        <v>31164</v>
      </c>
      <c r="B944" s="148" t="s">
        <v>31165</v>
      </c>
      <c r="C944" s="148" t="s">
        <v>31166</v>
      </c>
      <c r="D944" s="148" t="s">
        <v>31167</v>
      </c>
      <c r="E944" s="148" t="s">
        <v>31168</v>
      </c>
      <c r="F944" s="253" t="s">
        <v>31169</v>
      </c>
      <c r="G944" s="253" t="s">
        <v>31170</v>
      </c>
      <c r="H944" s="262" t="s">
        <v>31171</v>
      </c>
      <c r="I944" s="264" t="s">
        <v>31172</v>
      </c>
      <c r="J944" s="148" t="s">
        <v>27562</v>
      </c>
      <c r="K944" s="148"/>
      <c r="L944" s="148"/>
      <c r="M944" s="251"/>
      <c r="N944" s="148"/>
      <c r="O944" s="148"/>
      <c r="P944" s="148"/>
    </row>
    <row r="945" spans="1:16" ht="211.2">
      <c r="A945" s="268" t="s">
        <v>31173</v>
      </c>
      <c r="B945" s="148" t="s">
        <v>31174</v>
      </c>
      <c r="C945" s="148" t="s">
        <v>31175</v>
      </c>
      <c r="D945" s="148" t="s">
        <v>31176</v>
      </c>
      <c r="E945" s="148" t="s">
        <v>31177</v>
      </c>
      <c r="F945" s="252" t="s">
        <v>31178</v>
      </c>
      <c r="G945" s="252" t="s">
        <v>31179</v>
      </c>
      <c r="H945" s="262" t="s">
        <v>31180</v>
      </c>
      <c r="I945" s="264" t="s">
        <v>31181</v>
      </c>
      <c r="J945" s="148" t="s">
        <v>27638</v>
      </c>
      <c r="K945" s="148"/>
      <c r="L945" s="148"/>
      <c r="M945" s="258"/>
      <c r="N945" s="148"/>
      <c r="O945" s="148"/>
      <c r="P945" s="148"/>
    </row>
    <row r="946" spans="1:16" ht="211.2">
      <c r="A946" s="268" t="s">
        <v>31182</v>
      </c>
      <c r="B946" s="148" t="s">
        <v>31183</v>
      </c>
      <c r="C946" s="148" t="s">
        <v>31184</v>
      </c>
      <c r="D946" s="148" t="s">
        <v>31185</v>
      </c>
      <c r="E946" s="148" t="s">
        <v>31186</v>
      </c>
      <c r="F946" s="252" t="s">
        <v>31187</v>
      </c>
      <c r="G946" s="252" t="s">
        <v>31179</v>
      </c>
      <c r="H946" s="262" t="s">
        <v>31188</v>
      </c>
      <c r="I946" s="264" t="s">
        <v>31189</v>
      </c>
      <c r="J946" s="148" t="s">
        <v>27638</v>
      </c>
      <c r="K946" s="148"/>
      <c r="L946" s="148"/>
      <c r="M946" s="258"/>
      <c r="N946" s="148"/>
      <c r="O946" s="148"/>
      <c r="P946" s="148"/>
    </row>
    <row r="947" spans="1:16" ht="145.19999999999999">
      <c r="A947" s="270" t="s">
        <v>31190</v>
      </c>
      <c r="B947" s="148" t="s">
        <v>31191</v>
      </c>
      <c r="C947" s="148" t="s">
        <v>31192</v>
      </c>
      <c r="D947" s="148" t="s">
        <v>31193</v>
      </c>
      <c r="E947" s="148" t="s">
        <v>31194</v>
      </c>
      <c r="F947" s="253" t="s">
        <v>31195</v>
      </c>
      <c r="G947" s="253" t="s">
        <v>31196</v>
      </c>
      <c r="H947" s="262" t="s">
        <v>31197</v>
      </c>
      <c r="I947" s="264" t="s">
        <v>31198</v>
      </c>
      <c r="J947" s="148" t="s">
        <v>27638</v>
      </c>
      <c r="K947" s="148"/>
      <c r="L947" s="148"/>
      <c r="M947" s="251"/>
      <c r="N947" s="148"/>
      <c r="O947" s="148"/>
      <c r="P947" s="148"/>
    </row>
    <row r="948" spans="1:16" ht="145.19999999999999">
      <c r="A948" s="270" t="s">
        <v>31199</v>
      </c>
      <c r="B948" s="148" t="s">
        <v>31200</v>
      </c>
      <c r="C948" s="148" t="s">
        <v>31201</v>
      </c>
      <c r="D948" s="148" t="s">
        <v>31202</v>
      </c>
      <c r="E948" s="148" t="s">
        <v>31194</v>
      </c>
      <c r="F948" s="253" t="s">
        <v>31195</v>
      </c>
      <c r="G948" s="253" t="s">
        <v>31203</v>
      </c>
      <c r="H948" s="262" t="s">
        <v>31204</v>
      </c>
      <c r="I948" s="264" t="s">
        <v>31205</v>
      </c>
      <c r="J948" s="148" t="s">
        <v>27638</v>
      </c>
      <c r="K948" s="148"/>
      <c r="L948" s="148"/>
      <c r="M948" s="251"/>
      <c r="N948" s="148"/>
      <c r="O948" s="148"/>
      <c r="P948" s="148"/>
    </row>
    <row r="949" spans="1:16" ht="158.4">
      <c r="A949" s="270" t="s">
        <v>31206</v>
      </c>
      <c r="B949" s="148" t="s">
        <v>31207</v>
      </c>
      <c r="C949" s="148" t="s">
        <v>31208</v>
      </c>
      <c r="D949" s="148" t="s">
        <v>31209</v>
      </c>
      <c r="E949" s="148" t="s">
        <v>31210</v>
      </c>
      <c r="F949" s="253" t="s">
        <v>31211</v>
      </c>
      <c r="G949" s="253" t="s">
        <v>31212</v>
      </c>
      <c r="H949" s="262" t="s">
        <v>31213</v>
      </c>
      <c r="I949" s="264" t="s">
        <v>31214</v>
      </c>
      <c r="J949" s="148" t="s">
        <v>27638</v>
      </c>
      <c r="K949" s="148"/>
      <c r="L949" s="148"/>
      <c r="M949" s="251"/>
      <c r="N949" s="148"/>
      <c r="O949" s="148"/>
      <c r="P949" s="148"/>
    </row>
    <row r="950" spans="1:16" ht="158.4">
      <c r="A950" s="270" t="s">
        <v>31215</v>
      </c>
      <c r="B950" s="148" t="s">
        <v>31216</v>
      </c>
      <c r="C950" s="148" t="s">
        <v>31208</v>
      </c>
      <c r="D950" s="148" t="s">
        <v>31217</v>
      </c>
      <c r="E950" s="148" t="s">
        <v>31210</v>
      </c>
      <c r="F950" s="253" t="s">
        <v>31211</v>
      </c>
      <c r="G950" s="253" t="s">
        <v>31218</v>
      </c>
      <c r="H950" s="262" t="s">
        <v>31219</v>
      </c>
      <c r="I950" s="264" t="s">
        <v>31220</v>
      </c>
      <c r="J950" s="148" t="s">
        <v>27638</v>
      </c>
      <c r="K950" s="148"/>
      <c r="L950" s="148"/>
      <c r="M950" s="251"/>
      <c r="N950" s="148"/>
      <c r="O950" s="148"/>
      <c r="P950" s="148"/>
    </row>
    <row r="951" spans="1:16" ht="92.4">
      <c r="A951" s="270" t="s">
        <v>31221</v>
      </c>
      <c r="B951" s="148" t="s">
        <v>31222</v>
      </c>
      <c r="C951" s="148" t="s">
        <v>31223</v>
      </c>
      <c r="D951" s="148" t="s">
        <v>31224</v>
      </c>
      <c r="E951" s="148" t="s">
        <v>31225</v>
      </c>
      <c r="F951" s="253" t="s">
        <v>31226</v>
      </c>
      <c r="G951" s="253" t="s">
        <v>31227</v>
      </c>
      <c r="H951" s="262" t="s">
        <v>31228</v>
      </c>
      <c r="I951" s="264" t="s">
        <v>31229</v>
      </c>
      <c r="J951" s="148" t="s">
        <v>27638</v>
      </c>
      <c r="K951" s="148"/>
      <c r="L951" s="148"/>
      <c r="M951" s="251"/>
      <c r="N951" s="148"/>
      <c r="O951" s="148"/>
      <c r="P951" s="148"/>
    </row>
    <row r="952" spans="1:16" ht="92.4">
      <c r="A952" s="270" t="s">
        <v>31230</v>
      </c>
      <c r="B952" s="148" t="s">
        <v>31231</v>
      </c>
      <c r="C952" s="148" t="s">
        <v>31223</v>
      </c>
      <c r="D952" s="148" t="s">
        <v>31232</v>
      </c>
      <c r="E952" s="148" t="s">
        <v>31225</v>
      </c>
      <c r="F952" s="253" t="s">
        <v>31226</v>
      </c>
      <c r="G952" s="253" t="s">
        <v>31233</v>
      </c>
      <c r="H952" s="262" t="s">
        <v>31234</v>
      </c>
      <c r="I952" s="264" t="s">
        <v>31235</v>
      </c>
      <c r="J952" s="148" t="s">
        <v>27638</v>
      </c>
      <c r="K952" s="148"/>
      <c r="L952" s="148"/>
      <c r="M952" s="251"/>
      <c r="N952" s="148"/>
      <c r="O952" s="148"/>
      <c r="P952" s="148"/>
    </row>
    <row r="953" spans="1:16" ht="171.6">
      <c r="A953" s="270" t="s">
        <v>31236</v>
      </c>
      <c r="B953" s="148" t="s">
        <v>31237</v>
      </c>
      <c r="C953" s="148" t="s">
        <v>31238</v>
      </c>
      <c r="D953" s="148" t="s">
        <v>31239</v>
      </c>
      <c r="E953" s="148" t="s">
        <v>31240</v>
      </c>
      <c r="F953" s="253" t="s">
        <v>31241</v>
      </c>
      <c r="G953" s="253" t="s">
        <v>31242</v>
      </c>
      <c r="H953" s="262" t="s">
        <v>31243</v>
      </c>
      <c r="I953" s="264" t="s">
        <v>31244</v>
      </c>
      <c r="J953" s="148" t="s">
        <v>27638</v>
      </c>
      <c r="K953" s="148"/>
      <c r="L953" s="148"/>
      <c r="M953" s="251"/>
      <c r="N953" s="148"/>
      <c r="O953" s="148"/>
      <c r="P953" s="148"/>
    </row>
    <row r="954" spans="1:16" ht="171.6">
      <c r="A954" s="270" t="s">
        <v>31245</v>
      </c>
      <c r="B954" s="148" t="s">
        <v>31246</v>
      </c>
      <c r="C954" s="148" t="s">
        <v>31238</v>
      </c>
      <c r="D954" s="148" t="s">
        <v>31247</v>
      </c>
      <c r="E954" s="148" t="s">
        <v>31240</v>
      </c>
      <c r="F954" s="253" t="s">
        <v>31241</v>
      </c>
      <c r="G954" s="253" t="s">
        <v>31248</v>
      </c>
      <c r="H954" s="262" t="s">
        <v>31249</v>
      </c>
      <c r="I954" s="264" t="s">
        <v>31244</v>
      </c>
      <c r="J954" s="148" t="s">
        <v>27638</v>
      </c>
      <c r="K954" s="148"/>
      <c r="L954" s="148"/>
      <c r="M954" s="251"/>
      <c r="N954" s="148"/>
      <c r="O954" s="148"/>
      <c r="P954" s="148"/>
    </row>
    <row r="955" spans="1:16" ht="264">
      <c r="A955" s="268" t="s">
        <v>31250</v>
      </c>
      <c r="B955" s="148" t="s">
        <v>31251</v>
      </c>
      <c r="C955" s="148" t="s">
        <v>31252</v>
      </c>
      <c r="D955" s="148" t="s">
        <v>31253</v>
      </c>
      <c r="E955" s="148" t="s">
        <v>31254</v>
      </c>
      <c r="F955" s="252" t="s">
        <v>31255</v>
      </c>
      <c r="G955" s="252" t="s">
        <v>31256</v>
      </c>
      <c r="H955" s="262" t="s">
        <v>31257</v>
      </c>
      <c r="I955" s="264" t="s">
        <v>31258</v>
      </c>
      <c r="J955" s="148" t="s">
        <v>27715</v>
      </c>
      <c r="K955" s="148"/>
      <c r="L955" s="148"/>
      <c r="M955" s="258"/>
      <c r="N955" s="148"/>
      <c r="O955" s="148"/>
      <c r="P955" s="148"/>
    </row>
    <row r="956" spans="1:16" ht="264">
      <c r="A956" s="268" t="s">
        <v>31259</v>
      </c>
      <c r="B956" s="148" t="s">
        <v>31260</v>
      </c>
      <c r="C956" s="148" t="s">
        <v>31261</v>
      </c>
      <c r="D956" s="148" t="s">
        <v>31262</v>
      </c>
      <c r="E956" s="148" t="s">
        <v>31263</v>
      </c>
      <c r="F956" s="252" t="s">
        <v>31264</v>
      </c>
      <c r="G956" s="252" t="s">
        <v>31265</v>
      </c>
      <c r="H956" s="262" t="s">
        <v>31266</v>
      </c>
      <c r="I956" s="264" t="s">
        <v>31267</v>
      </c>
      <c r="J956" s="148" t="s">
        <v>27715</v>
      </c>
      <c r="K956" s="148"/>
      <c r="L956" s="148"/>
      <c r="M956" s="258"/>
      <c r="N956" s="148"/>
      <c r="O956" s="148"/>
      <c r="P956" s="148"/>
    </row>
    <row r="957" spans="1:16" ht="145.19999999999999">
      <c r="A957" s="270" t="s">
        <v>31268</v>
      </c>
      <c r="B957" s="148" t="s">
        <v>31269</v>
      </c>
      <c r="C957" s="148" t="s">
        <v>31270</v>
      </c>
      <c r="D957" s="148" t="s">
        <v>31271</v>
      </c>
      <c r="E957" s="148" t="s">
        <v>31272</v>
      </c>
      <c r="F957" s="253" t="s">
        <v>31273</v>
      </c>
      <c r="G957" s="253" t="s">
        <v>31274</v>
      </c>
      <c r="H957" s="262" t="s">
        <v>31275</v>
      </c>
      <c r="I957" s="264" t="s">
        <v>31276</v>
      </c>
      <c r="J957" s="148" t="s">
        <v>27715</v>
      </c>
      <c r="K957" s="148"/>
      <c r="L957" s="148"/>
      <c r="M957" s="251"/>
      <c r="N957" s="148"/>
      <c r="O957" s="148"/>
      <c r="P957" s="148"/>
    </row>
    <row r="958" spans="1:16" ht="145.19999999999999">
      <c r="A958" s="270" t="s">
        <v>31277</v>
      </c>
      <c r="B958" s="148" t="s">
        <v>31278</v>
      </c>
      <c r="C958" s="148" t="s">
        <v>31270</v>
      </c>
      <c r="D958" s="148" t="s">
        <v>31271</v>
      </c>
      <c r="E958" s="148" t="s">
        <v>31272</v>
      </c>
      <c r="F958" s="253" t="s">
        <v>31273</v>
      </c>
      <c r="G958" s="253" t="s">
        <v>31279</v>
      </c>
      <c r="H958" s="262" t="s">
        <v>31280</v>
      </c>
      <c r="I958" s="264" t="s">
        <v>31281</v>
      </c>
      <c r="J958" s="148" t="s">
        <v>27715</v>
      </c>
      <c r="K958" s="148"/>
      <c r="L958" s="148"/>
      <c r="M958" s="251"/>
      <c r="N958" s="148"/>
      <c r="O958" s="148"/>
      <c r="P958" s="148"/>
    </row>
    <row r="959" spans="1:16" ht="79.2">
      <c r="A959" s="270" t="s">
        <v>31282</v>
      </c>
      <c r="B959" s="148" t="s">
        <v>31283</v>
      </c>
      <c r="C959" s="148" t="s">
        <v>31284</v>
      </c>
      <c r="D959" s="148" t="s">
        <v>31285</v>
      </c>
      <c r="E959" s="148" t="s">
        <v>31286</v>
      </c>
      <c r="F959" s="253" t="s">
        <v>31287</v>
      </c>
      <c r="G959" s="253" t="s">
        <v>31288</v>
      </c>
      <c r="H959" s="262" t="s">
        <v>31289</v>
      </c>
      <c r="I959" s="264" t="s">
        <v>31290</v>
      </c>
      <c r="J959" s="148" t="s">
        <v>5931</v>
      </c>
      <c r="K959" s="148"/>
      <c r="L959" s="148"/>
      <c r="M959" s="251"/>
      <c r="N959" s="148"/>
      <c r="O959" s="148"/>
      <c r="P959" s="148"/>
    </row>
    <row r="960" spans="1:16" ht="79.2">
      <c r="A960" s="270" t="s">
        <v>31291</v>
      </c>
      <c r="B960" s="148" t="s">
        <v>31283</v>
      </c>
      <c r="C960" s="148" t="s">
        <v>31284</v>
      </c>
      <c r="D960" s="148" t="s">
        <v>31285</v>
      </c>
      <c r="E960" s="148" t="s">
        <v>31286</v>
      </c>
      <c r="F960" s="253" t="s">
        <v>31287</v>
      </c>
      <c r="G960" s="253" t="s">
        <v>31288</v>
      </c>
      <c r="H960" s="262" t="s">
        <v>31289</v>
      </c>
      <c r="I960" s="264" t="s">
        <v>31290</v>
      </c>
      <c r="J960" s="148" t="s">
        <v>5931</v>
      </c>
      <c r="K960" s="148"/>
      <c r="L960" s="148"/>
      <c r="M960" s="251"/>
      <c r="N960" s="148"/>
      <c r="O960" s="148"/>
      <c r="P960" s="148"/>
    </row>
    <row r="961" spans="1:16" ht="237.6">
      <c r="A961" s="270" t="s">
        <v>31292</v>
      </c>
      <c r="B961" s="148" t="s">
        <v>31293</v>
      </c>
      <c r="C961" s="148" t="s">
        <v>31294</v>
      </c>
      <c r="D961" s="148" t="s">
        <v>31295</v>
      </c>
      <c r="E961" s="148" t="s">
        <v>31296</v>
      </c>
      <c r="F961" s="253" t="s">
        <v>31297</v>
      </c>
      <c r="G961" s="253" t="s">
        <v>31298</v>
      </c>
      <c r="H961" s="262" t="s">
        <v>31299</v>
      </c>
      <c r="I961" s="264" t="s">
        <v>31300</v>
      </c>
      <c r="J961" s="148" t="s">
        <v>27715</v>
      </c>
      <c r="K961" s="148"/>
      <c r="L961" s="148"/>
      <c r="M961" s="251"/>
      <c r="N961" s="148"/>
      <c r="O961" s="148"/>
      <c r="P961" s="148"/>
    </row>
    <row r="962" spans="1:16" ht="224.4">
      <c r="A962" s="270" t="s">
        <v>31301</v>
      </c>
      <c r="B962" s="148" t="s">
        <v>31302</v>
      </c>
      <c r="C962" s="148" t="s">
        <v>31303</v>
      </c>
      <c r="D962" s="148" t="s">
        <v>31304</v>
      </c>
      <c r="E962" s="148" t="s">
        <v>31296</v>
      </c>
      <c r="F962" s="253" t="s">
        <v>31305</v>
      </c>
      <c r="G962" s="253" t="s">
        <v>31306</v>
      </c>
      <c r="H962" s="262" t="s">
        <v>31307</v>
      </c>
      <c r="I962" s="264" t="s">
        <v>31308</v>
      </c>
      <c r="J962" s="148" t="s">
        <v>27715</v>
      </c>
      <c r="K962" s="148"/>
      <c r="L962" s="148"/>
      <c r="M962" s="251"/>
      <c r="N962" s="148"/>
      <c r="O962" s="148"/>
      <c r="P962" s="148"/>
    </row>
    <row r="963" spans="1:16" ht="118.8">
      <c r="A963" s="270" t="s">
        <v>31309</v>
      </c>
      <c r="B963" s="148" t="s">
        <v>31310</v>
      </c>
      <c r="C963" s="148" t="s">
        <v>31311</v>
      </c>
      <c r="D963" s="148" t="s">
        <v>31312</v>
      </c>
      <c r="E963" s="148" t="s">
        <v>31313</v>
      </c>
      <c r="F963" s="253" t="s">
        <v>31314</v>
      </c>
      <c r="G963" s="253" t="s">
        <v>31315</v>
      </c>
      <c r="H963" s="262" t="s">
        <v>31316</v>
      </c>
      <c r="I963" s="264" t="s">
        <v>31317</v>
      </c>
      <c r="J963" s="148" t="s">
        <v>27715</v>
      </c>
      <c r="K963" s="148"/>
      <c r="L963" s="148"/>
      <c r="M963" s="251"/>
      <c r="N963" s="148"/>
      <c r="O963" s="148"/>
      <c r="P963" s="148"/>
    </row>
    <row r="964" spans="1:16" ht="118.8">
      <c r="A964" s="270" t="s">
        <v>31318</v>
      </c>
      <c r="B964" s="148" t="s">
        <v>31319</v>
      </c>
      <c r="C964" s="148" t="s">
        <v>31311</v>
      </c>
      <c r="D964" s="148" t="s">
        <v>31320</v>
      </c>
      <c r="E964" s="148" t="s">
        <v>31313</v>
      </c>
      <c r="F964" s="253" t="s">
        <v>31314</v>
      </c>
      <c r="G964" s="253" t="s">
        <v>31315</v>
      </c>
      <c r="H964" s="262" t="s">
        <v>31316</v>
      </c>
      <c r="I964" s="264" t="s">
        <v>31317</v>
      </c>
      <c r="J964" s="148" t="s">
        <v>27715</v>
      </c>
      <c r="K964" s="148"/>
      <c r="L964" s="148"/>
      <c r="M964" s="251"/>
      <c r="N964" s="148"/>
      <c r="O964" s="148"/>
      <c r="P964" s="148"/>
    </row>
    <row r="965" spans="1:16" ht="92.4">
      <c r="A965" s="268" t="s">
        <v>31321</v>
      </c>
      <c r="B965" s="148" t="s">
        <v>31322</v>
      </c>
      <c r="C965" s="148" t="s">
        <v>31323</v>
      </c>
      <c r="D965" s="148" t="s">
        <v>31324</v>
      </c>
      <c r="E965" s="148" t="s">
        <v>31325</v>
      </c>
      <c r="F965" s="252" t="s">
        <v>31326</v>
      </c>
      <c r="G965" s="252" t="s">
        <v>31327</v>
      </c>
      <c r="H965" s="262" t="s">
        <v>31328</v>
      </c>
      <c r="I965" s="264" t="s">
        <v>31329</v>
      </c>
      <c r="J965" s="148" t="s">
        <v>2414</v>
      </c>
      <c r="K965" s="148"/>
      <c r="L965" s="148"/>
      <c r="M965" s="258"/>
      <c r="N965" s="148"/>
      <c r="O965" s="148"/>
      <c r="P965" s="148"/>
    </row>
    <row r="966" spans="1:16" ht="92.4">
      <c r="A966" s="268" t="s">
        <v>31330</v>
      </c>
      <c r="B966" s="148" t="s">
        <v>31322</v>
      </c>
      <c r="C966" s="148" t="s">
        <v>31323</v>
      </c>
      <c r="D966" s="148" t="s">
        <v>31324</v>
      </c>
      <c r="E966" s="148" t="s">
        <v>31325</v>
      </c>
      <c r="F966" s="252" t="s">
        <v>31326</v>
      </c>
      <c r="G966" s="252" t="s">
        <v>31327</v>
      </c>
      <c r="H966" s="262" t="s">
        <v>31331</v>
      </c>
      <c r="I966" s="264" t="s">
        <v>31329</v>
      </c>
      <c r="J966" s="148" t="s">
        <v>2414</v>
      </c>
      <c r="K966" s="148"/>
      <c r="L966" s="148"/>
      <c r="M966" s="258"/>
      <c r="N966" s="148"/>
      <c r="O966" s="148"/>
      <c r="P966" s="148"/>
    </row>
    <row r="967" spans="1:16" ht="132">
      <c r="A967" s="270" t="s">
        <v>31332</v>
      </c>
      <c r="B967" s="148" t="s">
        <v>31333</v>
      </c>
      <c r="C967" s="148" t="s">
        <v>31334</v>
      </c>
      <c r="D967" s="148" t="s">
        <v>31335</v>
      </c>
      <c r="E967" s="148" t="s">
        <v>31336</v>
      </c>
      <c r="F967" s="253" t="s">
        <v>31337</v>
      </c>
      <c r="G967" s="253" t="s">
        <v>31338</v>
      </c>
      <c r="H967" s="262" t="s">
        <v>31339</v>
      </c>
      <c r="I967" s="264" t="s">
        <v>31340</v>
      </c>
      <c r="J967" s="148" t="s">
        <v>2414</v>
      </c>
      <c r="K967" s="148"/>
      <c r="L967" s="148"/>
      <c r="M967" s="251"/>
      <c r="N967" s="148"/>
      <c r="O967" s="148"/>
      <c r="P967" s="148"/>
    </row>
    <row r="968" spans="1:16" ht="132">
      <c r="A968" s="270" t="s">
        <v>31341</v>
      </c>
      <c r="B968" s="148" t="s">
        <v>31342</v>
      </c>
      <c r="C968" s="148" t="s">
        <v>31343</v>
      </c>
      <c r="D968" s="148" t="s">
        <v>31344</v>
      </c>
      <c r="E968" s="148" t="s">
        <v>31345</v>
      </c>
      <c r="F968" s="253" t="s">
        <v>31346</v>
      </c>
      <c r="G968" s="253" t="s">
        <v>31347</v>
      </c>
      <c r="H968" s="262" t="s">
        <v>31348</v>
      </c>
      <c r="I968" s="264" t="s">
        <v>31349</v>
      </c>
      <c r="J968" s="148" t="s">
        <v>2414</v>
      </c>
      <c r="K968" s="148"/>
      <c r="L968" s="148"/>
      <c r="M968" s="251"/>
      <c r="N968" s="148"/>
      <c r="O968" s="148"/>
      <c r="P968" s="148"/>
    </row>
    <row r="969" spans="1:16" ht="132">
      <c r="A969" s="270" t="s">
        <v>31350</v>
      </c>
      <c r="B969" s="148" t="s">
        <v>31351</v>
      </c>
      <c r="C969" s="148" t="s">
        <v>31352</v>
      </c>
      <c r="D969" s="148" t="s">
        <v>31353</v>
      </c>
      <c r="E969" s="148" t="s">
        <v>31354</v>
      </c>
      <c r="F969" s="253" t="s">
        <v>31355</v>
      </c>
      <c r="G969" s="253" t="s">
        <v>31356</v>
      </c>
      <c r="H969" s="262" t="s">
        <v>31357</v>
      </c>
      <c r="I969" s="264" t="s">
        <v>31358</v>
      </c>
      <c r="J969" s="148" t="s">
        <v>2414</v>
      </c>
      <c r="K969" s="148"/>
      <c r="L969" s="148"/>
      <c r="M969" s="251"/>
      <c r="N969" s="148"/>
      <c r="O969" s="148"/>
      <c r="P969" s="148"/>
    </row>
    <row r="970" spans="1:16" ht="132">
      <c r="A970" s="270" t="s">
        <v>31359</v>
      </c>
      <c r="B970" s="148" t="s">
        <v>31360</v>
      </c>
      <c r="C970" s="148" t="s">
        <v>31361</v>
      </c>
      <c r="D970" s="148" t="s">
        <v>31362</v>
      </c>
      <c r="E970" s="148" t="s">
        <v>31363</v>
      </c>
      <c r="F970" s="253" t="s">
        <v>31364</v>
      </c>
      <c r="G970" s="253" t="s">
        <v>31365</v>
      </c>
      <c r="H970" s="262" t="s">
        <v>31366</v>
      </c>
      <c r="I970" s="264" t="s">
        <v>31367</v>
      </c>
      <c r="J970" s="148" t="s">
        <v>2414</v>
      </c>
      <c r="K970" s="148"/>
      <c r="L970" s="148"/>
      <c r="M970" s="251"/>
      <c r="N970" s="148"/>
      <c r="O970" s="148"/>
      <c r="P970" s="148"/>
    </row>
    <row r="971" spans="1:16" ht="145.19999999999999">
      <c r="A971" s="270" t="s">
        <v>31368</v>
      </c>
      <c r="B971" s="148" t="s">
        <v>31369</v>
      </c>
      <c r="C971" s="148" t="s">
        <v>31370</v>
      </c>
      <c r="D971" s="148" t="s">
        <v>31371</v>
      </c>
      <c r="E971" s="148" t="s">
        <v>31372</v>
      </c>
      <c r="F971" s="253" t="s">
        <v>31373</v>
      </c>
      <c r="G971" s="253" t="s">
        <v>31374</v>
      </c>
      <c r="H971" s="262" t="s">
        <v>31375</v>
      </c>
      <c r="I971" s="264" t="s">
        <v>31376</v>
      </c>
      <c r="J971" s="148" t="s">
        <v>2414</v>
      </c>
      <c r="K971" s="148"/>
      <c r="L971" s="148"/>
      <c r="M971" s="251"/>
      <c r="N971" s="148"/>
      <c r="O971" s="148"/>
      <c r="P971" s="148"/>
    </row>
    <row r="972" spans="1:16" ht="145.19999999999999">
      <c r="A972" s="270" t="s">
        <v>31377</v>
      </c>
      <c r="B972" s="148" t="s">
        <v>31378</v>
      </c>
      <c r="C972" s="148" t="s">
        <v>31370</v>
      </c>
      <c r="D972" s="148" t="s">
        <v>31379</v>
      </c>
      <c r="E972" s="148" t="s">
        <v>31372</v>
      </c>
      <c r="F972" s="253" t="s">
        <v>31373</v>
      </c>
      <c r="G972" s="253" t="s">
        <v>31380</v>
      </c>
      <c r="H972" s="262" t="s">
        <v>31381</v>
      </c>
      <c r="I972" s="264" t="s">
        <v>31382</v>
      </c>
      <c r="J972" s="148" t="s">
        <v>2414</v>
      </c>
      <c r="K972" s="148"/>
      <c r="L972" s="148"/>
      <c r="M972" s="251"/>
      <c r="N972" s="148"/>
      <c r="O972" s="148"/>
      <c r="P972" s="148"/>
    </row>
    <row r="973" spans="1:16" ht="184.8">
      <c r="A973" s="270" t="s">
        <v>31383</v>
      </c>
      <c r="B973" s="148" t="s">
        <v>31384</v>
      </c>
      <c r="C973" s="148" t="s">
        <v>31385</v>
      </c>
      <c r="D973" s="148" t="s">
        <v>31386</v>
      </c>
      <c r="E973" s="148" t="s">
        <v>31387</v>
      </c>
      <c r="F973" s="253" t="s">
        <v>31388</v>
      </c>
      <c r="G973" s="253" t="s">
        <v>31389</v>
      </c>
      <c r="H973" s="262" t="s">
        <v>31390</v>
      </c>
      <c r="I973" s="264" t="s">
        <v>31391</v>
      </c>
      <c r="J973" s="148" t="s">
        <v>2414</v>
      </c>
      <c r="K973" s="148"/>
      <c r="L973" s="148"/>
      <c r="M973" s="251"/>
      <c r="N973" s="148"/>
      <c r="O973" s="148"/>
      <c r="P973" s="148"/>
    </row>
    <row r="974" spans="1:16" ht="184.8">
      <c r="A974" s="270" t="s">
        <v>31392</v>
      </c>
      <c r="B974" s="148" t="s">
        <v>31393</v>
      </c>
      <c r="C974" s="148" t="s">
        <v>31385</v>
      </c>
      <c r="D974" s="148" t="s">
        <v>31394</v>
      </c>
      <c r="E974" s="148" t="s">
        <v>31395</v>
      </c>
      <c r="F974" s="253" t="s">
        <v>31388</v>
      </c>
      <c r="G974" s="253" t="s">
        <v>31396</v>
      </c>
      <c r="H974" s="262" t="s">
        <v>31397</v>
      </c>
      <c r="I974" s="264" t="s">
        <v>31398</v>
      </c>
      <c r="J974" s="148" t="s">
        <v>2414</v>
      </c>
      <c r="K974" s="148"/>
      <c r="L974" s="148"/>
      <c r="M974" s="251"/>
      <c r="N974" s="148"/>
      <c r="O974" s="148"/>
      <c r="P974" s="148"/>
    </row>
    <row r="975" spans="1:16" ht="158.4">
      <c r="A975" s="268" t="s">
        <v>31399</v>
      </c>
      <c r="B975" s="148" t="s">
        <v>31400</v>
      </c>
      <c r="C975" s="148" t="s">
        <v>31401</v>
      </c>
      <c r="D975" s="148" t="s">
        <v>31402</v>
      </c>
      <c r="E975" s="148" t="s">
        <v>31403</v>
      </c>
      <c r="F975" s="252" t="s">
        <v>31404</v>
      </c>
      <c r="G975" s="252" t="s">
        <v>31405</v>
      </c>
      <c r="H975" s="262" t="s">
        <v>31406</v>
      </c>
      <c r="I975" s="264" t="s">
        <v>31407</v>
      </c>
      <c r="J975" s="148" t="s">
        <v>2414</v>
      </c>
      <c r="K975" s="148"/>
      <c r="L975" s="148"/>
      <c r="M975" s="258"/>
      <c r="N975" s="148"/>
      <c r="O975" s="148"/>
      <c r="P975" s="148"/>
    </row>
    <row r="976" spans="1:16" ht="158.4">
      <c r="A976" s="268" t="s">
        <v>31408</v>
      </c>
      <c r="B976" s="148" t="s">
        <v>31409</v>
      </c>
      <c r="C976" s="148" t="s">
        <v>31410</v>
      </c>
      <c r="D976" s="148" t="s">
        <v>31411</v>
      </c>
      <c r="E976" s="148" t="s">
        <v>31403</v>
      </c>
      <c r="F976" s="252" t="s">
        <v>31412</v>
      </c>
      <c r="G976" s="252" t="s">
        <v>31413</v>
      </c>
      <c r="H976" s="262" t="s">
        <v>31414</v>
      </c>
      <c r="I976" s="264" t="s">
        <v>31415</v>
      </c>
      <c r="J976" s="148" t="s">
        <v>2414</v>
      </c>
      <c r="K976" s="148"/>
      <c r="L976" s="148"/>
      <c r="M976" s="258"/>
      <c r="N976" s="148"/>
      <c r="O976" s="148"/>
      <c r="P976" s="148"/>
    </row>
    <row r="977" spans="1:16" ht="171.6">
      <c r="A977" s="270" t="s">
        <v>31416</v>
      </c>
      <c r="B977" s="148" t="s">
        <v>31417</v>
      </c>
      <c r="C977" s="148" t="s">
        <v>31418</v>
      </c>
      <c r="D977" s="148" t="s">
        <v>31419</v>
      </c>
      <c r="E977" s="148" t="s">
        <v>31420</v>
      </c>
      <c r="F977" s="253" t="s">
        <v>31421</v>
      </c>
      <c r="G977" s="253" t="s">
        <v>31422</v>
      </c>
      <c r="H977" s="262" t="s">
        <v>31423</v>
      </c>
      <c r="I977" s="264" t="s">
        <v>31424</v>
      </c>
      <c r="J977" s="148" t="s">
        <v>2414</v>
      </c>
      <c r="K977" s="148"/>
      <c r="L977" s="148"/>
      <c r="M977" s="251"/>
      <c r="N977" s="148"/>
      <c r="O977" s="148"/>
      <c r="P977" s="148"/>
    </row>
    <row r="978" spans="1:16" ht="171.6">
      <c r="A978" s="270" t="s">
        <v>31425</v>
      </c>
      <c r="B978" s="148" t="s">
        <v>31426</v>
      </c>
      <c r="C978" s="148" t="s">
        <v>31427</v>
      </c>
      <c r="D978" s="148" t="s">
        <v>31428</v>
      </c>
      <c r="E978" s="148" t="s">
        <v>31420</v>
      </c>
      <c r="F978" s="253" t="s">
        <v>31429</v>
      </c>
      <c r="G978" s="253" t="s">
        <v>31430</v>
      </c>
      <c r="H978" s="262" t="s">
        <v>31431</v>
      </c>
      <c r="I978" s="264" t="s">
        <v>31432</v>
      </c>
      <c r="J978" s="148" t="s">
        <v>2414</v>
      </c>
      <c r="K978" s="148"/>
      <c r="L978" s="148"/>
      <c r="M978" s="251"/>
      <c r="N978" s="148"/>
      <c r="O978" s="148"/>
      <c r="P978" s="148"/>
    </row>
    <row r="979" spans="1:16" ht="198">
      <c r="A979" s="270" t="s">
        <v>31433</v>
      </c>
      <c r="B979" s="148" t="s">
        <v>31434</v>
      </c>
      <c r="C979" s="148" t="s">
        <v>31435</v>
      </c>
      <c r="D979" s="148" t="s">
        <v>31436</v>
      </c>
      <c r="E979" s="148" t="s">
        <v>31437</v>
      </c>
      <c r="F979" s="253" t="s">
        <v>31438</v>
      </c>
      <c r="G979" s="253" t="s">
        <v>31439</v>
      </c>
      <c r="H979" s="262" t="s">
        <v>31440</v>
      </c>
      <c r="I979" s="264" t="s">
        <v>31441</v>
      </c>
      <c r="J979" s="148" t="s">
        <v>2414</v>
      </c>
      <c r="K979" s="148"/>
      <c r="L979" s="148"/>
      <c r="M979" s="251"/>
      <c r="N979" s="148"/>
      <c r="O979" s="148"/>
      <c r="P979" s="148"/>
    </row>
    <row r="980" spans="1:16" ht="198">
      <c r="A980" s="270" t="s">
        <v>31442</v>
      </c>
      <c r="B980" s="148" t="s">
        <v>31434</v>
      </c>
      <c r="C980" s="148" t="s">
        <v>31435</v>
      </c>
      <c r="D980" s="148" t="s">
        <v>31436</v>
      </c>
      <c r="E980" s="148" t="s">
        <v>31443</v>
      </c>
      <c r="F980" s="253" t="s">
        <v>31438</v>
      </c>
      <c r="G980" s="253" t="s">
        <v>31439</v>
      </c>
      <c r="H980" s="262" t="s">
        <v>31444</v>
      </c>
      <c r="I980" s="264" t="s">
        <v>31441</v>
      </c>
      <c r="J980" s="148" t="s">
        <v>2414</v>
      </c>
      <c r="K980" s="148"/>
      <c r="L980" s="148"/>
      <c r="M980" s="251"/>
      <c r="N980" s="148"/>
      <c r="O980" s="148"/>
      <c r="P980" s="148"/>
    </row>
    <row r="981" spans="1:16" ht="132">
      <c r="A981" s="270" t="s">
        <v>31445</v>
      </c>
      <c r="B981" s="148" t="s">
        <v>31446</v>
      </c>
      <c r="C981" s="148" t="s">
        <v>31447</v>
      </c>
      <c r="D981" s="148" t="s">
        <v>31448</v>
      </c>
      <c r="E981" s="148" t="s">
        <v>31449</v>
      </c>
      <c r="F981" s="253" t="s">
        <v>31450</v>
      </c>
      <c r="G981" s="253" t="s">
        <v>31451</v>
      </c>
      <c r="H981" s="262" t="s">
        <v>31452</v>
      </c>
      <c r="I981" s="264" t="s">
        <v>31453</v>
      </c>
      <c r="J981" s="148" t="s">
        <v>2414</v>
      </c>
      <c r="K981" s="148"/>
      <c r="L981" s="148"/>
      <c r="M981" s="251"/>
      <c r="N981" s="148"/>
      <c r="O981" s="148"/>
      <c r="P981" s="148"/>
    </row>
    <row r="982" spans="1:16" ht="132">
      <c r="A982" s="270" t="s">
        <v>31454</v>
      </c>
      <c r="B982" s="148" t="s">
        <v>31455</v>
      </c>
      <c r="C982" s="148" t="s">
        <v>31456</v>
      </c>
      <c r="D982" s="148" t="s">
        <v>31457</v>
      </c>
      <c r="E982" s="148" t="s">
        <v>31458</v>
      </c>
      <c r="F982" s="253" t="s">
        <v>31450</v>
      </c>
      <c r="G982" s="253" t="s">
        <v>31459</v>
      </c>
      <c r="H982" s="262" t="s">
        <v>31460</v>
      </c>
      <c r="I982" s="264" t="s">
        <v>31461</v>
      </c>
      <c r="J982" s="148" t="s">
        <v>2414</v>
      </c>
      <c r="K982" s="148"/>
      <c r="L982" s="148"/>
      <c r="M982" s="251"/>
      <c r="N982" s="148"/>
      <c r="O982" s="148"/>
      <c r="P982" s="148"/>
    </row>
    <row r="983" spans="1:16" ht="158.4">
      <c r="A983" s="270" t="s">
        <v>31462</v>
      </c>
      <c r="B983" s="148" t="s">
        <v>31463</v>
      </c>
      <c r="C983" s="148" t="s">
        <v>31464</v>
      </c>
      <c r="D983" s="148" t="s">
        <v>31465</v>
      </c>
      <c r="E983" s="148" t="s">
        <v>31466</v>
      </c>
      <c r="F983" s="253" t="s">
        <v>31467</v>
      </c>
      <c r="G983" s="253" t="s">
        <v>31468</v>
      </c>
      <c r="H983" s="262" t="s">
        <v>31469</v>
      </c>
      <c r="I983" s="264" t="s">
        <v>31470</v>
      </c>
      <c r="J983" s="148" t="s">
        <v>2414</v>
      </c>
      <c r="K983" s="148"/>
      <c r="L983" s="148"/>
      <c r="M983" s="251"/>
      <c r="N983" s="148"/>
      <c r="O983" s="148"/>
      <c r="P983" s="148"/>
    </row>
    <row r="984" spans="1:16" ht="158.4">
      <c r="A984" s="270" t="s">
        <v>31471</v>
      </c>
      <c r="B984" s="148" t="s">
        <v>31472</v>
      </c>
      <c r="C984" s="148" t="s">
        <v>31473</v>
      </c>
      <c r="D984" s="148" t="s">
        <v>31465</v>
      </c>
      <c r="E984" s="148" t="s">
        <v>31474</v>
      </c>
      <c r="F984" s="253" t="s">
        <v>31475</v>
      </c>
      <c r="G984" s="253" t="s">
        <v>31468</v>
      </c>
      <c r="H984" s="262" t="s">
        <v>31476</v>
      </c>
      <c r="I984" s="264" t="s">
        <v>31477</v>
      </c>
      <c r="J984" s="148" t="s">
        <v>2414</v>
      </c>
      <c r="K984" s="148"/>
      <c r="L984" s="148"/>
      <c r="M984" s="251"/>
      <c r="N984" s="148"/>
      <c r="O984" s="148"/>
      <c r="P984" s="148"/>
    </row>
    <row r="985" spans="1:16" ht="158.4">
      <c r="A985" s="268" t="s">
        <v>31478</v>
      </c>
      <c r="B985" s="148" t="s">
        <v>31400</v>
      </c>
      <c r="C985" s="148" t="s">
        <v>31401</v>
      </c>
      <c r="D985" s="148" t="s">
        <v>31402</v>
      </c>
      <c r="E985" s="148" t="s">
        <v>31403</v>
      </c>
      <c r="F985" s="252" t="s">
        <v>31404</v>
      </c>
      <c r="G985" s="252" t="s">
        <v>31479</v>
      </c>
      <c r="H985" s="262" t="s">
        <v>31480</v>
      </c>
      <c r="I985" s="264" t="s">
        <v>31407</v>
      </c>
      <c r="J985" s="148" t="s">
        <v>2414</v>
      </c>
      <c r="K985" s="148"/>
      <c r="L985" s="148"/>
      <c r="M985" s="258"/>
      <c r="N985" s="148"/>
      <c r="O985" s="148"/>
      <c r="P985" s="148"/>
    </row>
    <row r="986" spans="1:16" ht="158.4">
      <c r="A986" s="268" t="s">
        <v>31481</v>
      </c>
      <c r="B986" s="148" t="s">
        <v>31409</v>
      </c>
      <c r="C986" s="148" t="s">
        <v>31410</v>
      </c>
      <c r="D986" s="148" t="s">
        <v>31411</v>
      </c>
      <c r="E986" s="148" t="s">
        <v>31403</v>
      </c>
      <c r="F986" s="252" t="s">
        <v>31412</v>
      </c>
      <c r="G986" s="252" t="s">
        <v>31482</v>
      </c>
      <c r="H986" s="262" t="s">
        <v>31483</v>
      </c>
      <c r="I986" s="264" t="s">
        <v>31415</v>
      </c>
      <c r="J986" s="148" t="s">
        <v>2414</v>
      </c>
      <c r="K986" s="148"/>
      <c r="L986" s="148"/>
      <c r="M986" s="258"/>
      <c r="N986" s="148"/>
      <c r="O986" s="148"/>
      <c r="P986" s="148"/>
    </row>
    <row r="987" spans="1:16" ht="171.6">
      <c r="A987" s="270" t="s">
        <v>31484</v>
      </c>
      <c r="B987" s="148" t="s">
        <v>31417</v>
      </c>
      <c r="C987" s="148" t="s">
        <v>31418</v>
      </c>
      <c r="D987" s="148" t="s">
        <v>31419</v>
      </c>
      <c r="E987" s="148" t="s">
        <v>31420</v>
      </c>
      <c r="F987" s="253" t="s">
        <v>31421</v>
      </c>
      <c r="G987" s="253" t="s">
        <v>31422</v>
      </c>
      <c r="H987" s="262" t="s">
        <v>31423</v>
      </c>
      <c r="I987" s="264" t="s">
        <v>31424</v>
      </c>
      <c r="J987" s="148" t="s">
        <v>2414</v>
      </c>
      <c r="K987" s="148"/>
      <c r="L987" s="148"/>
      <c r="M987" s="251"/>
      <c r="N987" s="148"/>
      <c r="O987" s="148"/>
      <c r="P987" s="148"/>
    </row>
    <row r="988" spans="1:16" ht="171.6">
      <c r="A988" s="270" t="s">
        <v>31485</v>
      </c>
      <c r="B988" s="148" t="s">
        <v>31426</v>
      </c>
      <c r="C988" s="148" t="s">
        <v>31427</v>
      </c>
      <c r="D988" s="148" t="s">
        <v>31428</v>
      </c>
      <c r="E988" s="148" t="s">
        <v>31420</v>
      </c>
      <c r="F988" s="253" t="s">
        <v>31429</v>
      </c>
      <c r="G988" s="253" t="s">
        <v>31430</v>
      </c>
      <c r="H988" s="262" t="s">
        <v>31431</v>
      </c>
      <c r="I988" s="264" t="s">
        <v>31432</v>
      </c>
      <c r="J988" s="148" t="s">
        <v>2414</v>
      </c>
      <c r="K988" s="148"/>
      <c r="L988" s="148"/>
      <c r="M988" s="251"/>
      <c r="N988" s="148"/>
      <c r="O988" s="148"/>
      <c r="P988" s="148"/>
    </row>
    <row r="989" spans="1:16" ht="198">
      <c r="A989" s="270" t="s">
        <v>31486</v>
      </c>
      <c r="B989" s="148" t="s">
        <v>31434</v>
      </c>
      <c r="C989" s="148" t="s">
        <v>31435</v>
      </c>
      <c r="D989" s="148" t="s">
        <v>31436</v>
      </c>
      <c r="E989" s="148" t="s">
        <v>31443</v>
      </c>
      <c r="F989" s="253" t="s">
        <v>31438</v>
      </c>
      <c r="G989" s="253" t="s">
        <v>31439</v>
      </c>
      <c r="H989" s="262" t="s">
        <v>31487</v>
      </c>
      <c r="I989" s="264" t="s">
        <v>31441</v>
      </c>
      <c r="J989" s="148" t="s">
        <v>2414</v>
      </c>
      <c r="K989" s="148"/>
      <c r="L989" s="148"/>
      <c r="M989" s="251"/>
      <c r="N989" s="148"/>
      <c r="O989" s="148"/>
      <c r="P989" s="148"/>
    </row>
    <row r="990" spans="1:16" ht="198">
      <c r="A990" s="270" t="s">
        <v>31488</v>
      </c>
      <c r="B990" s="148" t="s">
        <v>31434</v>
      </c>
      <c r="C990" s="148" t="s">
        <v>31435</v>
      </c>
      <c r="D990" s="148" t="s">
        <v>31436</v>
      </c>
      <c r="E990" s="148" t="s">
        <v>31443</v>
      </c>
      <c r="F990" s="253" t="s">
        <v>31438</v>
      </c>
      <c r="G990" s="253" t="s">
        <v>31439</v>
      </c>
      <c r="H990" s="262" t="s">
        <v>31487</v>
      </c>
      <c r="I990" s="264" t="s">
        <v>31441</v>
      </c>
      <c r="J990" s="148" t="s">
        <v>2414</v>
      </c>
      <c r="K990" s="148"/>
      <c r="L990" s="148"/>
      <c r="M990" s="251"/>
      <c r="N990" s="148"/>
      <c r="O990" s="148"/>
      <c r="P990" s="148"/>
    </row>
    <row r="991" spans="1:16" ht="132">
      <c r="A991" s="270" t="s">
        <v>31489</v>
      </c>
      <c r="B991" s="148" t="s">
        <v>31446</v>
      </c>
      <c r="C991" s="148" t="s">
        <v>31490</v>
      </c>
      <c r="D991" s="148" t="s">
        <v>31448</v>
      </c>
      <c r="E991" s="148" t="s">
        <v>31449</v>
      </c>
      <c r="F991" s="253" t="s">
        <v>31450</v>
      </c>
      <c r="G991" s="253" t="s">
        <v>31451</v>
      </c>
      <c r="H991" s="262" t="s">
        <v>31452</v>
      </c>
      <c r="I991" s="264" t="s">
        <v>31453</v>
      </c>
      <c r="J991" s="148" t="s">
        <v>2414</v>
      </c>
      <c r="K991" s="148"/>
      <c r="L991" s="148"/>
      <c r="M991" s="251"/>
      <c r="N991" s="148"/>
      <c r="O991" s="148"/>
      <c r="P991" s="148"/>
    </row>
    <row r="992" spans="1:16" ht="132">
      <c r="A992" s="270" t="s">
        <v>31491</v>
      </c>
      <c r="B992" s="148" t="s">
        <v>31455</v>
      </c>
      <c r="C992" s="148" t="s">
        <v>31456</v>
      </c>
      <c r="D992" s="148" t="s">
        <v>31457</v>
      </c>
      <c r="E992" s="148" t="s">
        <v>31458</v>
      </c>
      <c r="F992" s="253" t="s">
        <v>31450</v>
      </c>
      <c r="G992" s="253" t="s">
        <v>31459</v>
      </c>
      <c r="H992" s="262" t="s">
        <v>31460</v>
      </c>
      <c r="I992" s="264" t="s">
        <v>31461</v>
      </c>
      <c r="J992" s="148" t="s">
        <v>2414</v>
      </c>
      <c r="K992" s="148"/>
      <c r="L992" s="148"/>
      <c r="M992" s="251"/>
      <c r="N992" s="148"/>
      <c r="O992" s="148"/>
      <c r="P992" s="148"/>
    </row>
    <row r="993" spans="1:16" ht="158.4">
      <c r="A993" s="270" t="s">
        <v>31492</v>
      </c>
      <c r="B993" s="148" t="s">
        <v>31463</v>
      </c>
      <c r="C993" s="148" t="s">
        <v>31464</v>
      </c>
      <c r="D993" s="148" t="s">
        <v>31465</v>
      </c>
      <c r="E993" s="148" t="s">
        <v>31466</v>
      </c>
      <c r="F993" s="253" t="s">
        <v>31467</v>
      </c>
      <c r="G993" s="253" t="s">
        <v>31468</v>
      </c>
      <c r="H993" s="262" t="s">
        <v>31493</v>
      </c>
      <c r="I993" s="264" t="s">
        <v>31470</v>
      </c>
      <c r="J993" s="148" t="s">
        <v>2414</v>
      </c>
      <c r="K993" s="148"/>
      <c r="L993" s="148"/>
      <c r="M993" s="251"/>
      <c r="N993" s="148"/>
      <c r="O993" s="148"/>
      <c r="P993" s="148"/>
    </row>
    <row r="994" spans="1:16" ht="158.4">
      <c r="A994" s="270" t="s">
        <v>31494</v>
      </c>
      <c r="B994" s="148" t="s">
        <v>31472</v>
      </c>
      <c r="C994" s="148" t="s">
        <v>31473</v>
      </c>
      <c r="D994" s="148" t="s">
        <v>31465</v>
      </c>
      <c r="E994" s="148" t="s">
        <v>31474</v>
      </c>
      <c r="F994" s="253" t="s">
        <v>31475</v>
      </c>
      <c r="G994" s="253" t="s">
        <v>31468</v>
      </c>
      <c r="H994" s="262" t="s">
        <v>31495</v>
      </c>
      <c r="I994" s="264" t="s">
        <v>31477</v>
      </c>
      <c r="J994" s="148" t="s">
        <v>2414</v>
      </c>
      <c r="K994" s="148"/>
      <c r="L994" s="148"/>
      <c r="M994" s="251"/>
      <c r="N994" s="148"/>
      <c r="O994" s="148"/>
      <c r="P994" s="148"/>
    </row>
    <row r="995" spans="1:16" ht="145.19999999999999">
      <c r="A995" s="268" t="s">
        <v>31496</v>
      </c>
      <c r="B995" s="148" t="s">
        <v>31497</v>
      </c>
      <c r="C995" s="148" t="s">
        <v>26246</v>
      </c>
      <c r="D995" s="148" t="s">
        <v>31498</v>
      </c>
      <c r="E995" s="148" t="s">
        <v>31499</v>
      </c>
      <c r="F995" s="252" t="s">
        <v>31500</v>
      </c>
      <c r="G995" s="252" t="s">
        <v>31501</v>
      </c>
      <c r="H995" s="262" t="s">
        <v>31502</v>
      </c>
      <c r="I995" s="264" t="s">
        <v>31503</v>
      </c>
      <c r="J995" s="148" t="s">
        <v>5931</v>
      </c>
      <c r="K995" s="148"/>
      <c r="L995" s="148"/>
      <c r="M995" s="258"/>
      <c r="N995" s="148"/>
      <c r="O995" s="148"/>
      <c r="P995" s="148"/>
    </row>
    <row r="996" spans="1:16" ht="39.6">
      <c r="A996" s="269" t="s">
        <v>31504</v>
      </c>
      <c r="B996" s="148"/>
      <c r="C996" s="148" t="s">
        <v>31505</v>
      </c>
      <c r="D996" s="148"/>
      <c r="E996" s="148"/>
      <c r="F996" s="252"/>
      <c r="G996" s="252"/>
      <c r="H996" s="262"/>
      <c r="J996" s="148"/>
      <c r="K996" s="148"/>
      <c r="L996" s="148"/>
      <c r="M996" s="258"/>
      <c r="N996" s="148"/>
      <c r="O996" s="148"/>
      <c r="P996" s="148"/>
    </row>
    <row r="997" spans="1:16" ht="26.4">
      <c r="A997" s="269" t="s">
        <v>31506</v>
      </c>
      <c r="B997" s="148"/>
      <c r="C997" s="148" t="s">
        <v>31507</v>
      </c>
      <c r="D997" s="148"/>
      <c r="E997" s="148"/>
      <c r="F997" s="252"/>
      <c r="G997" s="252"/>
      <c r="H997" s="262"/>
      <c r="J997" s="148"/>
      <c r="K997" s="148"/>
      <c r="L997" s="148"/>
      <c r="M997" s="258"/>
      <c r="N997" s="148"/>
      <c r="O997" s="148"/>
      <c r="P997" s="148"/>
    </row>
    <row r="998" spans="1:16" ht="39.6">
      <c r="A998" s="269" t="s">
        <v>31508</v>
      </c>
      <c r="B998" s="148"/>
      <c r="C998" s="148" t="s">
        <v>31509</v>
      </c>
      <c r="D998" s="148"/>
      <c r="E998" s="148"/>
      <c r="F998" s="252"/>
      <c r="G998" s="252"/>
      <c r="H998" s="262"/>
      <c r="J998" s="148"/>
      <c r="K998" s="148"/>
      <c r="L998" s="148"/>
      <c r="M998" s="258"/>
      <c r="N998" s="148"/>
      <c r="O998" s="148"/>
      <c r="P998" s="148"/>
    </row>
    <row r="999" spans="1:16" ht="145.19999999999999">
      <c r="A999" s="268" t="s">
        <v>31510</v>
      </c>
      <c r="B999" s="148" t="s">
        <v>31497</v>
      </c>
      <c r="C999" s="148" t="s">
        <v>26246</v>
      </c>
      <c r="D999" s="148" t="s">
        <v>31498</v>
      </c>
      <c r="E999" s="148" t="s">
        <v>31499</v>
      </c>
      <c r="F999" s="252" t="s">
        <v>31500</v>
      </c>
      <c r="G999" s="252" t="s">
        <v>31501</v>
      </c>
      <c r="H999" s="262" t="s">
        <v>31511</v>
      </c>
      <c r="I999" s="264" t="s">
        <v>31503</v>
      </c>
      <c r="J999" s="148" t="s">
        <v>5931</v>
      </c>
      <c r="K999" s="148"/>
      <c r="L999" s="148"/>
      <c r="M999" s="258"/>
      <c r="N999" s="148"/>
      <c r="O999" s="148"/>
      <c r="P999" s="148"/>
    </row>
    <row r="1000" spans="1:16" ht="39.6">
      <c r="A1000" s="269" t="s">
        <v>31512</v>
      </c>
      <c r="B1000" s="148"/>
      <c r="C1000" s="148" t="s">
        <v>31505</v>
      </c>
      <c r="D1000" s="148"/>
      <c r="E1000" s="148"/>
      <c r="F1000" s="253"/>
      <c r="G1000" s="253"/>
      <c r="H1000" s="262"/>
      <c r="J1000" s="148"/>
      <c r="K1000" s="148"/>
      <c r="L1000" s="148"/>
      <c r="M1000" s="251"/>
      <c r="N1000" s="148"/>
      <c r="O1000" s="148"/>
      <c r="P1000" s="148"/>
    </row>
    <row r="1001" spans="1:16" ht="26.4">
      <c r="A1001" s="269" t="s">
        <v>31513</v>
      </c>
      <c r="B1001" s="148"/>
      <c r="C1001" s="148" t="s">
        <v>31507</v>
      </c>
      <c r="D1001" s="148"/>
      <c r="E1001" s="148"/>
      <c r="F1001" s="253"/>
      <c r="G1001" s="253"/>
      <c r="H1001" s="262"/>
      <c r="J1001" s="148"/>
      <c r="K1001" s="148"/>
      <c r="L1001" s="148"/>
      <c r="M1001" s="251"/>
      <c r="N1001" s="148"/>
      <c r="O1001" s="148"/>
      <c r="P1001" s="148"/>
    </row>
    <row r="1002" spans="1:16" ht="39.6">
      <c r="A1002" s="269" t="s">
        <v>31514</v>
      </c>
      <c r="B1002" s="148"/>
      <c r="C1002" s="148" t="s">
        <v>31509</v>
      </c>
      <c r="D1002" s="148"/>
      <c r="E1002" s="148"/>
      <c r="F1002" s="253"/>
      <c r="G1002" s="253"/>
      <c r="H1002" s="262"/>
      <c r="J1002" s="148"/>
      <c r="K1002" s="148"/>
      <c r="L1002" s="148"/>
      <c r="M1002" s="251"/>
      <c r="N1002" s="148"/>
      <c r="O1002" s="148"/>
      <c r="P1002" s="148"/>
    </row>
    <row r="1003" spans="1:16" ht="105.6">
      <c r="A1003" s="270" t="s">
        <v>31515</v>
      </c>
      <c r="B1003" s="148" t="s">
        <v>31516</v>
      </c>
      <c r="C1003" s="148" t="s">
        <v>31517</v>
      </c>
      <c r="D1003" s="148" t="s">
        <v>31518</v>
      </c>
      <c r="E1003" s="148" t="s">
        <v>31519</v>
      </c>
      <c r="F1003" s="253" t="s">
        <v>31520</v>
      </c>
      <c r="G1003" s="253" t="s">
        <v>31521</v>
      </c>
      <c r="H1003" s="262" t="s">
        <v>31522</v>
      </c>
      <c r="I1003" s="264" t="s">
        <v>31523</v>
      </c>
      <c r="J1003" s="148" t="s">
        <v>2414</v>
      </c>
      <c r="K1003" s="148"/>
      <c r="L1003" s="148"/>
      <c r="M1003" s="251"/>
      <c r="N1003" s="148"/>
      <c r="O1003" s="148"/>
      <c r="P1003" s="148"/>
    </row>
    <row r="1004" spans="1:16" ht="105.6">
      <c r="A1004" s="270" t="s">
        <v>31524</v>
      </c>
      <c r="B1004" s="148" t="s">
        <v>31525</v>
      </c>
      <c r="C1004" s="148" t="s">
        <v>31526</v>
      </c>
      <c r="D1004" s="148" t="s">
        <v>31527</v>
      </c>
      <c r="E1004" s="148" t="s">
        <v>31519</v>
      </c>
      <c r="F1004" s="253" t="s">
        <v>31520</v>
      </c>
      <c r="G1004" s="253" t="s">
        <v>31528</v>
      </c>
      <c r="H1004" s="262" t="s">
        <v>31529</v>
      </c>
      <c r="I1004" s="264" t="s">
        <v>31530</v>
      </c>
      <c r="J1004" s="148" t="s">
        <v>2414</v>
      </c>
      <c r="K1004" s="148"/>
      <c r="L1004" s="148"/>
      <c r="M1004" s="251"/>
      <c r="N1004" s="148"/>
      <c r="O1004" s="148"/>
      <c r="P1004" s="148"/>
    </row>
    <row r="1005" spans="1:16" ht="224.4">
      <c r="A1005" s="270" t="s">
        <v>31531</v>
      </c>
      <c r="B1005" s="148" t="s">
        <v>31532</v>
      </c>
      <c r="C1005" s="148" t="s">
        <v>31533</v>
      </c>
      <c r="D1005" s="148" t="s">
        <v>31534</v>
      </c>
      <c r="E1005" s="148" t="s">
        <v>31535</v>
      </c>
      <c r="F1005" s="253" t="s">
        <v>31536</v>
      </c>
      <c r="G1005" s="253" t="s">
        <v>31537</v>
      </c>
      <c r="H1005" s="262" t="s">
        <v>31538</v>
      </c>
      <c r="I1005" s="264" t="s">
        <v>31539</v>
      </c>
      <c r="J1005" s="148" t="s">
        <v>2414</v>
      </c>
      <c r="K1005" s="148"/>
      <c r="L1005" s="148"/>
      <c r="M1005" s="251"/>
      <c r="N1005" s="148"/>
      <c r="O1005" s="148"/>
      <c r="P1005" s="148"/>
    </row>
    <row r="1006" spans="1:16" ht="224.4">
      <c r="A1006" s="270" t="s">
        <v>31540</v>
      </c>
      <c r="B1006" s="148" t="s">
        <v>31532</v>
      </c>
      <c r="C1006" s="148" t="s">
        <v>31533</v>
      </c>
      <c r="D1006" s="148" t="s">
        <v>31534</v>
      </c>
      <c r="E1006" s="148" t="s">
        <v>31535</v>
      </c>
      <c r="F1006" s="253" t="s">
        <v>31536</v>
      </c>
      <c r="G1006" s="253" t="s">
        <v>31537</v>
      </c>
      <c r="H1006" s="262" t="s">
        <v>31538</v>
      </c>
      <c r="I1006" s="264" t="s">
        <v>31539</v>
      </c>
      <c r="J1006" s="148" t="s">
        <v>2414</v>
      </c>
      <c r="K1006" s="148"/>
      <c r="L1006" s="148"/>
      <c r="M1006" s="251"/>
      <c r="N1006" s="148"/>
      <c r="O1006" s="148"/>
      <c r="P1006" s="148"/>
    </row>
    <row r="1007" spans="1:16" ht="118.8">
      <c r="A1007" s="270" t="s">
        <v>31541</v>
      </c>
      <c r="B1007" s="148" t="s">
        <v>31542</v>
      </c>
      <c r="C1007" s="148" t="s">
        <v>31543</v>
      </c>
      <c r="D1007" s="148" t="s">
        <v>31544</v>
      </c>
      <c r="E1007" s="148" t="s">
        <v>31545</v>
      </c>
      <c r="F1007" s="253" t="s">
        <v>31546</v>
      </c>
      <c r="G1007" s="253" t="s">
        <v>31547</v>
      </c>
      <c r="H1007" s="262" t="s">
        <v>31548</v>
      </c>
      <c r="I1007" s="264" t="s">
        <v>31549</v>
      </c>
      <c r="J1007" s="148" t="s">
        <v>5931</v>
      </c>
      <c r="K1007" s="148"/>
      <c r="L1007" s="148"/>
      <c r="M1007" s="251"/>
      <c r="N1007" s="148"/>
      <c r="O1007" s="148"/>
      <c r="P1007" s="148"/>
    </row>
    <row r="1008" spans="1:16" ht="118.8">
      <c r="A1008" s="270" t="s">
        <v>31550</v>
      </c>
      <c r="B1008" s="148" t="s">
        <v>31542</v>
      </c>
      <c r="C1008" s="148" t="s">
        <v>31543</v>
      </c>
      <c r="D1008" s="148" t="s">
        <v>31551</v>
      </c>
      <c r="E1008" s="148" t="s">
        <v>31552</v>
      </c>
      <c r="F1008" s="253" t="s">
        <v>31546</v>
      </c>
      <c r="G1008" s="253" t="s">
        <v>31547</v>
      </c>
      <c r="H1008" s="262" t="s">
        <v>31548</v>
      </c>
      <c r="I1008" s="264" t="s">
        <v>31549</v>
      </c>
      <c r="J1008" s="148" t="s">
        <v>5931</v>
      </c>
      <c r="K1008" s="148"/>
      <c r="L1008" s="148"/>
      <c r="M1008" s="251"/>
      <c r="N1008" s="148"/>
      <c r="O1008" s="148"/>
      <c r="P1008" s="148"/>
    </row>
    <row r="1009" spans="1:16" ht="184.8">
      <c r="A1009" s="270" t="s">
        <v>31553</v>
      </c>
      <c r="B1009" s="148" t="s">
        <v>31554</v>
      </c>
      <c r="C1009" s="148" t="s">
        <v>31555</v>
      </c>
      <c r="D1009" s="148" t="s">
        <v>31556</v>
      </c>
      <c r="E1009" s="148" t="s">
        <v>31557</v>
      </c>
      <c r="F1009" s="253" t="s">
        <v>31558</v>
      </c>
      <c r="G1009" s="253" t="s">
        <v>31559</v>
      </c>
      <c r="H1009" s="262" t="s">
        <v>31560</v>
      </c>
      <c r="I1009" s="264" t="s">
        <v>31561</v>
      </c>
      <c r="J1009" s="148" t="s">
        <v>2414</v>
      </c>
      <c r="K1009" s="148"/>
      <c r="L1009" s="148"/>
      <c r="M1009" s="251"/>
      <c r="N1009" s="148"/>
      <c r="O1009" s="148"/>
      <c r="P1009" s="148"/>
    </row>
    <row r="1010" spans="1:16" ht="184.8">
      <c r="A1010" s="270" t="s">
        <v>31562</v>
      </c>
      <c r="B1010" s="148" t="s">
        <v>31563</v>
      </c>
      <c r="C1010" s="148" t="s">
        <v>31555</v>
      </c>
      <c r="D1010" s="148" t="s">
        <v>31564</v>
      </c>
      <c r="E1010" s="148" t="s">
        <v>31565</v>
      </c>
      <c r="F1010" s="253" t="s">
        <v>31558</v>
      </c>
      <c r="G1010" s="253" t="s">
        <v>31566</v>
      </c>
      <c r="H1010" s="262" t="s">
        <v>31567</v>
      </c>
      <c r="I1010" s="264" t="s">
        <v>31568</v>
      </c>
      <c r="J1010" s="148" t="s">
        <v>2414</v>
      </c>
      <c r="K1010" s="148"/>
      <c r="L1010" s="148"/>
      <c r="M1010" s="251"/>
      <c r="N1010" s="148"/>
      <c r="O1010" s="148"/>
      <c r="P1010" s="148"/>
    </row>
    <row r="1011" spans="1:16" ht="105.6">
      <c r="A1011" s="268" t="s">
        <v>31569</v>
      </c>
      <c r="B1011" s="148" t="s">
        <v>31570</v>
      </c>
      <c r="C1011" s="148" t="s">
        <v>26246</v>
      </c>
      <c r="D1011" s="148" t="s">
        <v>31571</v>
      </c>
      <c r="E1011" s="148" t="s">
        <v>31572</v>
      </c>
      <c r="F1011" s="252" t="s">
        <v>31573</v>
      </c>
      <c r="G1011" s="252" t="s">
        <v>31574</v>
      </c>
      <c r="H1011" s="262" t="s">
        <v>31575</v>
      </c>
      <c r="I1011" s="264" t="s">
        <v>31576</v>
      </c>
      <c r="J1011" s="148" t="s">
        <v>5931</v>
      </c>
      <c r="K1011" s="148"/>
      <c r="L1011" s="148"/>
      <c r="M1011" s="251"/>
      <c r="N1011" s="148"/>
      <c r="O1011" s="148"/>
      <c r="P1011" s="148"/>
    </row>
    <row r="1012" spans="1:16" ht="39.6">
      <c r="A1012" s="269" t="s">
        <v>31577</v>
      </c>
      <c r="B1012" s="148"/>
      <c r="C1012" s="148" t="s">
        <v>31578</v>
      </c>
      <c r="D1012" s="148"/>
      <c r="E1012" s="148"/>
      <c r="F1012" s="252"/>
      <c r="G1012" s="252"/>
      <c r="H1012" s="262"/>
      <c r="J1012" s="148"/>
      <c r="K1012" s="148"/>
      <c r="L1012" s="148"/>
      <c r="M1012" s="251"/>
      <c r="N1012" s="148"/>
      <c r="O1012" s="148"/>
      <c r="P1012" s="148"/>
    </row>
    <row r="1013" spans="1:16" ht="26.4">
      <c r="A1013" s="269" t="s">
        <v>31579</v>
      </c>
      <c r="B1013" s="148"/>
      <c r="C1013" s="148" t="s">
        <v>31580</v>
      </c>
      <c r="D1013" s="148"/>
      <c r="E1013" s="148"/>
      <c r="F1013" s="252"/>
      <c r="G1013" s="252"/>
      <c r="H1013" s="262"/>
      <c r="J1013" s="148"/>
      <c r="K1013" s="148"/>
      <c r="L1013" s="148"/>
      <c r="M1013" s="251"/>
      <c r="N1013" s="148"/>
      <c r="O1013" s="148"/>
      <c r="P1013" s="148"/>
    </row>
    <row r="1014" spans="1:16" ht="39.6">
      <c r="A1014" s="269" t="s">
        <v>31581</v>
      </c>
      <c r="B1014" s="148"/>
      <c r="C1014" s="148" t="s">
        <v>31582</v>
      </c>
      <c r="D1014" s="148"/>
      <c r="E1014" s="148"/>
      <c r="F1014" s="252"/>
      <c r="G1014" s="252"/>
      <c r="H1014" s="262"/>
      <c r="J1014" s="148"/>
      <c r="K1014" s="148"/>
      <c r="L1014" s="148"/>
      <c r="M1014" s="251"/>
      <c r="N1014" s="148"/>
      <c r="O1014" s="148"/>
      <c r="P1014" s="148"/>
    </row>
    <row r="1015" spans="1:16" ht="105.6">
      <c r="A1015" s="268" t="s">
        <v>31583</v>
      </c>
      <c r="B1015" s="148" t="s">
        <v>31570</v>
      </c>
      <c r="C1015" s="148" t="s">
        <v>26246</v>
      </c>
      <c r="D1015" s="148" t="s">
        <v>31571</v>
      </c>
      <c r="E1015" s="148" t="s">
        <v>31572</v>
      </c>
      <c r="F1015" s="252" t="s">
        <v>31573</v>
      </c>
      <c r="G1015" s="252" t="s">
        <v>31574</v>
      </c>
      <c r="H1015" s="262" t="s">
        <v>31575</v>
      </c>
      <c r="I1015" s="264" t="s">
        <v>31576</v>
      </c>
      <c r="J1015" s="148" t="s">
        <v>5931</v>
      </c>
      <c r="K1015" s="148"/>
      <c r="L1015" s="148"/>
      <c r="M1015" s="251"/>
      <c r="N1015" s="148"/>
      <c r="O1015" s="148"/>
      <c r="P1015" s="148"/>
    </row>
    <row r="1016" spans="1:16" ht="39.6">
      <c r="A1016" s="269" t="s">
        <v>31584</v>
      </c>
      <c r="B1016" s="148"/>
      <c r="C1016" s="148" t="s">
        <v>31578</v>
      </c>
      <c r="D1016" s="148"/>
      <c r="E1016" s="148"/>
      <c r="F1016" s="253"/>
      <c r="G1016" s="253"/>
      <c r="H1016" s="262"/>
      <c r="J1016" s="148"/>
      <c r="K1016" s="148"/>
      <c r="L1016" s="148"/>
      <c r="M1016" s="258"/>
      <c r="N1016" s="148"/>
      <c r="O1016" s="148"/>
      <c r="P1016" s="148"/>
    </row>
    <row r="1017" spans="1:16" ht="26.4">
      <c r="A1017" s="269" t="s">
        <v>31585</v>
      </c>
      <c r="B1017" s="148"/>
      <c r="C1017" s="148" t="s">
        <v>31580</v>
      </c>
      <c r="D1017" s="148"/>
      <c r="E1017" s="148"/>
      <c r="F1017" s="253"/>
      <c r="G1017" s="253"/>
      <c r="H1017" s="262"/>
      <c r="J1017" s="148"/>
      <c r="K1017" s="148"/>
      <c r="L1017" s="148"/>
      <c r="M1017" s="258"/>
      <c r="N1017" s="148"/>
      <c r="O1017" s="148"/>
      <c r="P1017" s="148"/>
    </row>
    <row r="1018" spans="1:16" ht="39.6">
      <c r="A1018" s="269" t="s">
        <v>31586</v>
      </c>
      <c r="B1018" s="148"/>
      <c r="C1018" s="148" t="s">
        <v>31587</v>
      </c>
      <c r="D1018" s="148"/>
      <c r="E1018" s="148"/>
      <c r="F1018" s="253"/>
      <c r="G1018" s="253"/>
      <c r="H1018" s="262"/>
      <c r="J1018" s="148"/>
      <c r="K1018" s="148"/>
      <c r="L1018" s="148"/>
      <c r="M1018" s="258"/>
      <c r="N1018" s="148"/>
      <c r="O1018" s="148"/>
      <c r="P1018" s="148"/>
    </row>
    <row r="1019" spans="1:16" ht="118.8">
      <c r="A1019" s="270" t="s">
        <v>31588</v>
      </c>
      <c r="B1019" s="148" t="s">
        <v>31589</v>
      </c>
      <c r="C1019" s="148" t="s">
        <v>31590</v>
      </c>
      <c r="D1019" s="148" t="s">
        <v>31591</v>
      </c>
      <c r="E1019" s="148" t="s">
        <v>31592</v>
      </c>
      <c r="F1019" s="253" t="s">
        <v>31593</v>
      </c>
      <c r="G1019" s="253" t="s">
        <v>31594</v>
      </c>
      <c r="H1019" s="262" t="s">
        <v>31595</v>
      </c>
      <c r="I1019" s="264" t="s">
        <v>31596</v>
      </c>
      <c r="J1019" s="148" t="s">
        <v>2414</v>
      </c>
      <c r="K1019" s="148"/>
      <c r="L1019" s="148"/>
      <c r="M1019" s="258"/>
      <c r="N1019" s="148"/>
      <c r="O1019" s="148"/>
      <c r="P1019" s="148"/>
    </row>
    <row r="1020" spans="1:16" ht="118.8">
      <c r="A1020" s="270" t="s">
        <v>31597</v>
      </c>
      <c r="B1020" s="148" t="s">
        <v>31598</v>
      </c>
      <c r="C1020" s="148" t="s">
        <v>31590</v>
      </c>
      <c r="D1020" s="148" t="s">
        <v>31599</v>
      </c>
      <c r="E1020" s="148" t="s">
        <v>31592</v>
      </c>
      <c r="F1020" s="253" t="s">
        <v>31593</v>
      </c>
      <c r="G1020" s="253" t="s">
        <v>31594</v>
      </c>
      <c r="H1020" s="262" t="s">
        <v>31600</v>
      </c>
      <c r="I1020" s="264" t="s">
        <v>31601</v>
      </c>
      <c r="J1020" s="148" t="s">
        <v>2414</v>
      </c>
      <c r="K1020" s="148"/>
      <c r="L1020" s="148"/>
      <c r="M1020" s="258"/>
      <c r="N1020" s="148"/>
      <c r="O1020" s="148"/>
      <c r="P1020" s="148"/>
    </row>
    <row r="1021" spans="1:16" ht="211.2">
      <c r="A1021" s="270" t="s">
        <v>31602</v>
      </c>
      <c r="B1021" s="148" t="s">
        <v>31603</v>
      </c>
      <c r="C1021" s="148" t="s">
        <v>31604</v>
      </c>
      <c r="D1021" s="148" t="s">
        <v>31605</v>
      </c>
      <c r="E1021" s="148" t="s">
        <v>31606</v>
      </c>
      <c r="F1021" s="253" t="s">
        <v>31607</v>
      </c>
      <c r="G1021" s="253" t="s">
        <v>31608</v>
      </c>
      <c r="H1021" s="262" t="s">
        <v>31609</v>
      </c>
      <c r="I1021" s="264" t="s">
        <v>31610</v>
      </c>
      <c r="J1021" s="148" t="s">
        <v>2414</v>
      </c>
      <c r="K1021" s="148"/>
      <c r="L1021" s="148"/>
      <c r="M1021" s="258"/>
      <c r="N1021" s="148"/>
      <c r="O1021" s="148"/>
      <c r="P1021" s="148"/>
    </row>
    <row r="1022" spans="1:16" ht="52.8">
      <c r="A1022" s="271" t="s">
        <v>31611</v>
      </c>
      <c r="B1022" s="148"/>
      <c r="C1022" s="148" t="s">
        <v>31612</v>
      </c>
      <c r="D1022" s="148"/>
      <c r="E1022" s="148"/>
      <c r="F1022" s="253"/>
      <c r="G1022" s="253"/>
      <c r="H1022" s="262"/>
      <c r="J1022" s="148"/>
      <c r="K1022" s="148"/>
      <c r="L1022" s="148"/>
      <c r="M1022" s="258"/>
      <c r="N1022" s="148"/>
      <c r="O1022" s="148"/>
      <c r="P1022" s="148"/>
    </row>
    <row r="1023" spans="1:16" ht="52.8">
      <c r="A1023" s="271" t="s">
        <v>31613</v>
      </c>
      <c r="B1023" s="148"/>
      <c r="C1023" s="148" t="s">
        <v>31614</v>
      </c>
      <c r="D1023" s="148"/>
      <c r="E1023" s="148"/>
      <c r="F1023" s="253"/>
      <c r="G1023" s="253"/>
      <c r="H1023" s="262"/>
      <c r="J1023" s="148"/>
      <c r="K1023" s="148"/>
      <c r="L1023" s="148"/>
      <c r="M1023" s="258"/>
      <c r="N1023" s="148"/>
      <c r="O1023" s="148"/>
      <c r="P1023" s="148"/>
    </row>
    <row r="1024" spans="1:16" ht="26.4">
      <c r="A1024" s="271" t="s">
        <v>31615</v>
      </c>
      <c r="B1024" s="148"/>
      <c r="C1024" s="148" t="s">
        <v>31616</v>
      </c>
      <c r="D1024" s="148"/>
      <c r="E1024" s="148"/>
      <c r="F1024" s="253"/>
      <c r="G1024" s="253"/>
      <c r="H1024" s="262"/>
      <c r="J1024" s="148"/>
      <c r="K1024" s="148"/>
      <c r="L1024" s="148"/>
      <c r="M1024" s="258"/>
      <c r="N1024" s="148"/>
      <c r="O1024" s="148"/>
      <c r="P1024" s="148"/>
    </row>
    <row r="1025" spans="1:16" ht="39.6">
      <c r="A1025" s="271" t="s">
        <v>31617</v>
      </c>
      <c r="B1025" s="148"/>
      <c r="C1025" s="148" t="s">
        <v>31618</v>
      </c>
      <c r="D1025" s="148"/>
      <c r="E1025" s="148"/>
      <c r="F1025" s="253"/>
      <c r="G1025" s="253"/>
      <c r="H1025" s="262"/>
      <c r="J1025" s="148"/>
      <c r="K1025" s="148"/>
      <c r="L1025" s="148"/>
      <c r="M1025" s="258"/>
      <c r="N1025" s="148"/>
      <c r="O1025" s="148"/>
      <c r="P1025" s="148"/>
    </row>
    <row r="1026" spans="1:16" ht="14.4">
      <c r="A1026" s="271" t="s">
        <v>31619</v>
      </c>
      <c r="B1026" s="148"/>
      <c r="C1026" s="148" t="s">
        <v>31620</v>
      </c>
      <c r="D1026" s="148"/>
      <c r="E1026" s="148"/>
      <c r="F1026" s="253"/>
      <c r="G1026" s="253"/>
      <c r="H1026" s="262"/>
      <c r="J1026" s="148"/>
      <c r="K1026" s="148"/>
      <c r="L1026" s="148"/>
      <c r="M1026" s="258"/>
      <c r="N1026" s="148"/>
      <c r="O1026" s="148"/>
      <c r="P1026" s="148"/>
    </row>
    <row r="1027" spans="1:16" ht="211.2">
      <c r="A1027" s="270" t="s">
        <v>31621</v>
      </c>
      <c r="B1027" s="148" t="s">
        <v>31622</v>
      </c>
      <c r="C1027" s="148" t="s">
        <v>31604</v>
      </c>
      <c r="D1027" s="148" t="s">
        <v>31623</v>
      </c>
      <c r="E1027" s="148" t="s">
        <v>31624</v>
      </c>
      <c r="F1027" s="253" t="s">
        <v>31625</v>
      </c>
      <c r="G1027" s="253" t="s">
        <v>31626</v>
      </c>
      <c r="H1027" s="262" t="s">
        <v>31627</v>
      </c>
      <c r="I1027" s="264" t="s">
        <v>31628</v>
      </c>
      <c r="J1027" s="148" t="s">
        <v>2414</v>
      </c>
      <c r="K1027" s="148"/>
      <c r="L1027" s="148"/>
      <c r="M1027" s="258"/>
      <c r="N1027" s="148"/>
      <c r="O1027" s="148"/>
      <c r="P1027" s="148"/>
    </row>
    <row r="1028" spans="1:16" ht="39.6">
      <c r="A1028" s="271" t="s">
        <v>31629</v>
      </c>
      <c r="B1028" s="148"/>
      <c r="C1028" s="148" t="s">
        <v>31630</v>
      </c>
      <c r="D1028" s="148"/>
      <c r="E1028" s="148"/>
      <c r="F1028" s="253"/>
      <c r="G1028" s="253"/>
      <c r="H1028" s="262"/>
      <c r="J1028" s="148"/>
      <c r="K1028" s="148"/>
      <c r="L1028" s="148"/>
      <c r="M1028" s="258"/>
      <c r="N1028" s="148"/>
      <c r="O1028" s="148"/>
      <c r="P1028" s="148"/>
    </row>
    <row r="1029" spans="1:16" ht="39.6">
      <c r="A1029" s="271" t="s">
        <v>31631</v>
      </c>
      <c r="B1029" s="148"/>
      <c r="C1029" s="148" t="s">
        <v>31632</v>
      </c>
      <c r="D1029" s="148"/>
      <c r="E1029" s="148"/>
      <c r="F1029" s="253"/>
      <c r="G1029" s="253"/>
      <c r="H1029" s="262"/>
      <c r="J1029" s="148"/>
      <c r="K1029" s="148"/>
      <c r="L1029" s="148"/>
      <c r="M1029" s="258"/>
      <c r="N1029" s="148"/>
      <c r="O1029" s="148"/>
      <c r="P1029" s="148"/>
    </row>
    <row r="1030" spans="1:16" ht="26.4">
      <c r="A1030" s="271" t="s">
        <v>31633</v>
      </c>
      <c r="B1030" s="148"/>
      <c r="C1030" s="148" t="s">
        <v>31634</v>
      </c>
      <c r="D1030" s="148"/>
      <c r="E1030" s="148"/>
      <c r="F1030" s="253"/>
      <c r="G1030" s="253"/>
      <c r="H1030" s="262"/>
      <c r="J1030" s="148"/>
      <c r="K1030" s="148"/>
      <c r="L1030" s="148"/>
      <c r="M1030" s="258"/>
      <c r="N1030" s="148"/>
      <c r="O1030" s="148"/>
      <c r="P1030" s="148"/>
    </row>
    <row r="1031" spans="1:16" ht="39.6">
      <c r="A1031" s="271" t="s">
        <v>31635</v>
      </c>
      <c r="B1031" s="148"/>
      <c r="C1031" s="148" t="s">
        <v>31636</v>
      </c>
      <c r="D1031" s="148"/>
      <c r="E1031" s="148"/>
      <c r="F1031" s="253"/>
      <c r="G1031" s="253"/>
      <c r="H1031" s="262"/>
      <c r="J1031" s="148"/>
      <c r="K1031" s="148"/>
      <c r="L1031" s="148"/>
      <c r="M1031" s="258"/>
      <c r="N1031" s="148"/>
      <c r="O1031" s="148"/>
      <c r="P1031" s="148"/>
    </row>
    <row r="1032" spans="1:16" ht="26.4">
      <c r="A1032" s="271" t="s">
        <v>31637</v>
      </c>
      <c r="B1032" s="148"/>
      <c r="C1032" s="148" t="s">
        <v>31638</v>
      </c>
      <c r="D1032" s="148"/>
      <c r="E1032" s="148"/>
      <c r="F1032" s="253"/>
      <c r="G1032" s="253"/>
      <c r="H1032" s="262"/>
      <c r="J1032" s="148"/>
      <c r="K1032" s="148"/>
      <c r="L1032" s="148"/>
      <c r="M1032" s="258"/>
      <c r="N1032" s="148"/>
      <c r="O1032" s="148"/>
      <c r="P1032" s="148"/>
    </row>
    <row r="1033" spans="1:16" ht="145.19999999999999">
      <c r="A1033" s="270" t="s">
        <v>31639</v>
      </c>
      <c r="B1033" s="148" t="s">
        <v>31640</v>
      </c>
      <c r="C1033" s="148" t="s">
        <v>31641</v>
      </c>
      <c r="D1033" s="148" t="s">
        <v>31642</v>
      </c>
      <c r="E1033" s="148" t="s">
        <v>31643</v>
      </c>
      <c r="F1033" s="253" t="s">
        <v>31644</v>
      </c>
      <c r="G1033" s="253" t="s">
        <v>31645</v>
      </c>
      <c r="H1033" s="262" t="s">
        <v>31646</v>
      </c>
      <c r="I1033" s="264" t="s">
        <v>31647</v>
      </c>
      <c r="J1033" s="148" t="s">
        <v>2414</v>
      </c>
      <c r="K1033" s="148"/>
      <c r="L1033" s="148"/>
      <c r="M1033" s="258"/>
      <c r="N1033" s="148"/>
      <c r="O1033" s="148"/>
      <c r="P1033" s="148"/>
    </row>
    <row r="1034" spans="1:16" ht="145.19999999999999">
      <c r="A1034" s="270" t="s">
        <v>31648</v>
      </c>
      <c r="B1034" s="148" t="s">
        <v>31649</v>
      </c>
      <c r="C1034" s="148" t="s">
        <v>31641</v>
      </c>
      <c r="D1034" s="148" t="s">
        <v>31650</v>
      </c>
      <c r="E1034" s="148" t="s">
        <v>31643</v>
      </c>
      <c r="F1034" s="253" t="s">
        <v>31644</v>
      </c>
      <c r="G1034" s="253" t="s">
        <v>31651</v>
      </c>
      <c r="H1034" s="262" t="s">
        <v>31652</v>
      </c>
      <c r="I1034" s="264" t="s">
        <v>31653</v>
      </c>
      <c r="J1034" s="148" t="s">
        <v>2414</v>
      </c>
      <c r="K1034" s="148"/>
      <c r="L1034" s="148"/>
      <c r="M1034" s="258"/>
      <c r="N1034" s="148"/>
      <c r="O1034" s="148"/>
      <c r="P1034" s="148"/>
    </row>
    <row r="1035" spans="1:16" ht="211.2">
      <c r="A1035" s="270" t="s">
        <v>31654</v>
      </c>
      <c r="B1035" s="148" t="s">
        <v>31655</v>
      </c>
      <c r="C1035" s="148" t="s">
        <v>31656</v>
      </c>
      <c r="D1035" s="148" t="s">
        <v>31657</v>
      </c>
      <c r="E1035" s="148" t="s">
        <v>31658</v>
      </c>
      <c r="F1035" s="253" t="s">
        <v>31659</v>
      </c>
      <c r="G1035" s="253" t="s">
        <v>31660</v>
      </c>
      <c r="H1035" s="262" t="s">
        <v>31661</v>
      </c>
      <c r="I1035" s="264" t="s">
        <v>31662</v>
      </c>
      <c r="J1035" s="148" t="s">
        <v>2414</v>
      </c>
      <c r="K1035" s="148"/>
      <c r="L1035" s="148"/>
      <c r="M1035" s="258"/>
      <c r="N1035" s="148"/>
      <c r="O1035" s="148"/>
      <c r="P1035" s="148"/>
    </row>
    <row r="1036" spans="1:16" ht="211.2">
      <c r="A1036" s="270" t="s">
        <v>31663</v>
      </c>
      <c r="B1036" s="148" t="s">
        <v>31655</v>
      </c>
      <c r="C1036" s="148" t="s">
        <v>31656</v>
      </c>
      <c r="D1036" s="148" t="s">
        <v>31657</v>
      </c>
      <c r="E1036" s="148" t="s">
        <v>31658</v>
      </c>
      <c r="F1036" s="253" t="s">
        <v>31659</v>
      </c>
      <c r="G1036" s="253" t="s">
        <v>31660</v>
      </c>
      <c r="H1036" s="262" t="s">
        <v>31661</v>
      </c>
      <c r="I1036" s="264" t="s">
        <v>31662</v>
      </c>
      <c r="J1036" s="148" t="s">
        <v>2414</v>
      </c>
      <c r="K1036" s="148"/>
      <c r="L1036" s="148"/>
      <c r="M1036" s="258"/>
      <c r="N1036" s="148"/>
      <c r="O1036" s="148"/>
      <c r="P1036" s="148"/>
    </row>
    <row r="1037" spans="1:16" ht="171.6">
      <c r="A1037" s="251" t="s">
        <v>31664</v>
      </c>
      <c r="B1037" s="148" t="s">
        <v>31665</v>
      </c>
      <c r="C1037" s="148" t="s">
        <v>26246</v>
      </c>
      <c r="D1037" s="148" t="s">
        <v>31666</v>
      </c>
      <c r="E1037" s="148" t="s">
        <v>31667</v>
      </c>
      <c r="F1037" s="252" t="s">
        <v>31668</v>
      </c>
      <c r="G1037" s="252" t="s">
        <v>31669</v>
      </c>
      <c r="H1037" s="262" t="s">
        <v>31670</v>
      </c>
      <c r="I1037" s="264" t="s">
        <v>31671</v>
      </c>
      <c r="J1037" s="148"/>
      <c r="K1037" s="148"/>
      <c r="L1037" s="148"/>
      <c r="M1037" s="258"/>
      <c r="N1037" s="148"/>
      <c r="O1037" s="148"/>
      <c r="P1037" s="148"/>
    </row>
    <row r="1038" spans="1:16" ht="39.6">
      <c r="A1038" s="272" t="s">
        <v>31672</v>
      </c>
      <c r="B1038" s="148"/>
      <c r="C1038" s="148" t="s">
        <v>31673</v>
      </c>
      <c r="D1038" s="148"/>
      <c r="E1038" s="148"/>
      <c r="F1038" s="252"/>
      <c r="G1038" s="252"/>
      <c r="H1038" s="262"/>
      <c r="J1038" s="148"/>
      <c r="K1038" s="148"/>
      <c r="L1038" s="148"/>
      <c r="M1038" s="258"/>
      <c r="N1038" s="148"/>
      <c r="O1038" s="148"/>
      <c r="P1038" s="148"/>
    </row>
    <row r="1039" spans="1:16" ht="39.6">
      <c r="A1039" s="272" t="s">
        <v>31674</v>
      </c>
      <c r="B1039" s="148"/>
      <c r="C1039" s="148" t="s">
        <v>31675</v>
      </c>
      <c r="D1039" s="148"/>
      <c r="E1039" s="148"/>
      <c r="F1039" s="252"/>
      <c r="G1039" s="252"/>
      <c r="H1039" s="262"/>
      <c r="J1039" s="148"/>
      <c r="K1039" s="148"/>
      <c r="L1039" s="148"/>
      <c r="M1039" s="258"/>
      <c r="N1039" s="148"/>
      <c r="O1039" s="148"/>
      <c r="P1039" s="148"/>
    </row>
    <row r="1040" spans="1:16" ht="39.6">
      <c r="A1040" s="272" t="s">
        <v>31676</v>
      </c>
      <c r="B1040" s="148"/>
      <c r="C1040" s="148" t="s">
        <v>31677</v>
      </c>
      <c r="D1040" s="148"/>
      <c r="E1040" s="148"/>
      <c r="F1040" s="252"/>
      <c r="G1040" s="252"/>
      <c r="H1040" s="262"/>
      <c r="J1040" s="148"/>
      <c r="K1040" s="148"/>
      <c r="L1040" s="148"/>
      <c r="M1040" s="258"/>
      <c r="N1040" s="148"/>
      <c r="O1040" s="148"/>
      <c r="P1040" s="148"/>
    </row>
    <row r="1041" spans="1:16" ht="171.6">
      <c r="A1041" s="251" t="s">
        <v>31678</v>
      </c>
      <c r="B1041" s="148" t="s">
        <v>31665</v>
      </c>
      <c r="C1041" s="148" t="s">
        <v>26246</v>
      </c>
      <c r="D1041" s="148" t="s">
        <v>31666</v>
      </c>
      <c r="E1041" s="148" t="s">
        <v>31667</v>
      </c>
      <c r="F1041" s="252" t="s">
        <v>31668</v>
      </c>
      <c r="G1041" s="252" t="s">
        <v>31669</v>
      </c>
      <c r="H1041" s="262" t="s">
        <v>31670</v>
      </c>
      <c r="I1041" s="264" t="s">
        <v>31671</v>
      </c>
      <c r="J1041" s="148"/>
      <c r="K1041" s="148"/>
      <c r="L1041" s="148"/>
      <c r="M1041" s="258"/>
      <c r="N1041" s="148"/>
      <c r="O1041" s="148"/>
      <c r="P1041" s="148"/>
    </row>
    <row r="1042" spans="1:16" ht="39.6">
      <c r="A1042" s="272" t="s">
        <v>31679</v>
      </c>
      <c r="B1042" s="148"/>
      <c r="C1042" s="148" t="s">
        <v>31673</v>
      </c>
      <c r="D1042" s="148"/>
      <c r="E1042" s="148"/>
      <c r="F1042" s="148"/>
      <c r="G1042" s="148"/>
      <c r="H1042" s="262"/>
      <c r="J1042" s="148"/>
      <c r="K1042" s="148"/>
      <c r="L1042" s="148"/>
      <c r="M1042" s="258"/>
      <c r="N1042" s="148"/>
      <c r="O1042" s="148"/>
      <c r="P1042" s="148"/>
    </row>
    <row r="1043" spans="1:16" ht="39.6">
      <c r="A1043" s="272" t="s">
        <v>31680</v>
      </c>
      <c r="B1043" s="148"/>
      <c r="C1043" s="148" t="s">
        <v>31675</v>
      </c>
      <c r="D1043" s="148"/>
      <c r="E1043" s="148"/>
      <c r="F1043" s="148"/>
      <c r="G1043" s="148"/>
      <c r="H1043" s="262"/>
      <c r="J1043" s="148"/>
      <c r="K1043" s="148"/>
      <c r="L1043" s="148"/>
      <c r="M1043" s="258"/>
      <c r="N1043" s="148"/>
      <c r="O1043" s="148"/>
      <c r="P1043" s="148"/>
    </row>
    <row r="1044" spans="1:16" ht="39.6">
      <c r="A1044" s="272" t="s">
        <v>31681</v>
      </c>
      <c r="B1044" s="148"/>
      <c r="C1044" s="148" t="s">
        <v>31677</v>
      </c>
      <c r="D1044" s="148"/>
      <c r="E1044" s="148"/>
      <c r="F1044" s="148"/>
      <c r="G1044" s="148"/>
      <c r="H1044" s="262"/>
      <c r="J1044" s="148"/>
      <c r="K1044" s="148"/>
      <c r="L1044" s="148"/>
      <c r="M1044" s="258"/>
      <c r="N1044" s="148"/>
      <c r="O1044" s="148"/>
      <c r="P1044" s="148"/>
    </row>
    <row r="1045" spans="1:16" ht="92.4">
      <c r="A1045" s="258" t="s">
        <v>31682</v>
      </c>
      <c r="B1045" s="148" t="s">
        <v>31683</v>
      </c>
      <c r="C1045" s="148" t="s">
        <v>26246</v>
      </c>
      <c r="D1045" s="148" t="s">
        <v>31684</v>
      </c>
      <c r="E1045" s="148" t="s">
        <v>31685</v>
      </c>
      <c r="F1045" s="148" t="s">
        <v>31686</v>
      </c>
      <c r="G1045" s="148" t="s">
        <v>31687</v>
      </c>
      <c r="H1045" s="262" t="s">
        <v>31688</v>
      </c>
      <c r="I1045" s="264" t="s">
        <v>31689</v>
      </c>
      <c r="J1045" s="148"/>
      <c r="K1045" s="148"/>
      <c r="L1045" s="148"/>
      <c r="M1045" s="258"/>
      <c r="N1045" s="148"/>
      <c r="O1045" s="148"/>
      <c r="P1045" s="148"/>
    </row>
    <row r="1046" spans="1:16" ht="26.4">
      <c r="A1046" s="272" t="s">
        <v>31690</v>
      </c>
      <c r="B1046" s="148"/>
      <c r="C1046" s="148" t="s">
        <v>31691</v>
      </c>
      <c r="D1046" s="148"/>
      <c r="E1046" s="148"/>
      <c r="F1046" s="148"/>
      <c r="G1046" s="148"/>
      <c r="H1046" s="262"/>
      <c r="J1046" s="148"/>
      <c r="K1046" s="148"/>
      <c r="L1046" s="148"/>
      <c r="M1046" s="258"/>
      <c r="N1046" s="148"/>
      <c r="O1046" s="148"/>
      <c r="P1046" s="148"/>
    </row>
    <row r="1047" spans="1:16" ht="14.4">
      <c r="A1047" s="272" t="s">
        <v>31692</v>
      </c>
      <c r="B1047" s="148"/>
      <c r="C1047" s="148" t="s">
        <v>31693</v>
      </c>
      <c r="D1047" s="148"/>
      <c r="E1047" s="148"/>
      <c r="F1047" s="148"/>
      <c r="G1047" s="148"/>
      <c r="H1047" s="262"/>
      <c r="J1047" s="148"/>
      <c r="K1047" s="148"/>
      <c r="L1047" s="148"/>
      <c r="M1047" s="258"/>
      <c r="N1047" s="148"/>
      <c r="O1047" s="148"/>
      <c r="P1047" s="148"/>
    </row>
    <row r="1048" spans="1:16" ht="14.4">
      <c r="A1048" s="272" t="s">
        <v>31694</v>
      </c>
      <c r="B1048" s="148"/>
      <c r="C1048" s="148" t="s">
        <v>31695</v>
      </c>
      <c r="D1048" s="148"/>
      <c r="E1048" s="148"/>
      <c r="F1048" s="148"/>
      <c r="G1048" s="148"/>
      <c r="H1048" s="262"/>
      <c r="J1048" s="148"/>
      <c r="K1048" s="148"/>
      <c r="L1048" s="148"/>
      <c r="M1048" s="258"/>
      <c r="N1048" s="148"/>
      <c r="O1048" s="148"/>
      <c r="P1048" s="148"/>
    </row>
    <row r="1049" spans="1:16" ht="92.4">
      <c r="A1049" s="258" t="s">
        <v>31696</v>
      </c>
      <c r="B1049" s="148" t="s">
        <v>31683</v>
      </c>
      <c r="C1049" s="148" t="s">
        <v>26246</v>
      </c>
      <c r="D1049" s="148" t="s">
        <v>31684</v>
      </c>
      <c r="E1049" s="148" t="s">
        <v>31685</v>
      </c>
      <c r="F1049" s="148" t="s">
        <v>31686</v>
      </c>
      <c r="G1049" s="148" t="s">
        <v>31687</v>
      </c>
      <c r="H1049" s="262" t="s">
        <v>31688</v>
      </c>
      <c r="I1049" s="264" t="s">
        <v>31689</v>
      </c>
      <c r="J1049" s="148"/>
      <c r="K1049" s="148"/>
      <c r="L1049" s="148"/>
      <c r="M1049" s="258"/>
      <c r="N1049" s="148"/>
      <c r="O1049" s="148"/>
      <c r="P1049" s="148"/>
    </row>
    <row r="1050" spans="1:16" ht="26.4">
      <c r="A1050" s="272" t="s">
        <v>31697</v>
      </c>
      <c r="B1050" s="148"/>
      <c r="C1050" s="148" t="s">
        <v>31691</v>
      </c>
      <c r="D1050" s="148"/>
      <c r="E1050" s="148"/>
      <c r="F1050" s="148"/>
      <c r="G1050" s="148"/>
      <c r="H1050" s="262"/>
      <c r="J1050" s="148"/>
      <c r="K1050" s="148"/>
      <c r="L1050" s="148"/>
      <c r="M1050" s="258"/>
      <c r="N1050" s="148"/>
      <c r="O1050" s="148"/>
      <c r="P1050" s="148"/>
    </row>
    <row r="1051" spans="1:16" ht="14.4">
      <c r="A1051" s="272" t="s">
        <v>31698</v>
      </c>
      <c r="B1051" s="148"/>
      <c r="C1051" s="148" t="s">
        <v>31693</v>
      </c>
      <c r="D1051" s="148"/>
      <c r="E1051" s="148"/>
      <c r="F1051" s="148"/>
      <c r="G1051" s="148"/>
      <c r="H1051" s="262"/>
      <c r="J1051" s="148"/>
      <c r="K1051" s="148"/>
      <c r="L1051" s="148"/>
      <c r="M1051" s="258"/>
      <c r="N1051" s="148"/>
      <c r="O1051" s="148"/>
      <c r="P1051" s="148"/>
    </row>
    <row r="1052" spans="1:16" ht="14.4">
      <c r="A1052" s="272" t="s">
        <v>31699</v>
      </c>
      <c r="B1052" s="148"/>
      <c r="C1052" s="148" t="s">
        <v>31695</v>
      </c>
      <c r="D1052" s="148"/>
      <c r="E1052" s="148"/>
      <c r="F1052" s="148"/>
      <c r="G1052" s="148"/>
      <c r="H1052" s="262"/>
      <c r="J1052" s="148"/>
      <c r="K1052" s="148"/>
      <c r="L1052" s="148"/>
      <c r="M1052" s="258"/>
      <c r="N1052" s="148"/>
      <c r="O1052" s="148"/>
      <c r="P1052" s="148"/>
    </row>
    <row r="1053" spans="1:16" ht="92.4">
      <c r="A1053" s="258" t="s">
        <v>31700</v>
      </c>
      <c r="B1053" s="148" t="s">
        <v>31701</v>
      </c>
      <c r="C1053" s="148" t="s">
        <v>26246</v>
      </c>
      <c r="D1053" s="148" t="s">
        <v>31702</v>
      </c>
      <c r="E1053" s="148" t="s">
        <v>31703</v>
      </c>
      <c r="F1053" s="148" t="s">
        <v>31704</v>
      </c>
      <c r="G1053" s="148" t="s">
        <v>31705</v>
      </c>
      <c r="H1053" s="262" t="s">
        <v>31706</v>
      </c>
      <c r="I1053" s="264" t="s">
        <v>31707</v>
      </c>
      <c r="J1053" s="148"/>
      <c r="K1053" s="148"/>
      <c r="L1053" s="148"/>
      <c r="M1053" s="258"/>
      <c r="N1053" s="148"/>
      <c r="O1053" s="148"/>
      <c r="P1053" s="148"/>
    </row>
    <row r="1054" spans="1:16" ht="26.4">
      <c r="A1054" s="272" t="s">
        <v>31708</v>
      </c>
      <c r="B1054" s="148"/>
      <c r="C1054" s="148" t="s">
        <v>31709</v>
      </c>
      <c r="D1054" s="148"/>
      <c r="E1054" s="148"/>
      <c r="F1054" s="148"/>
      <c r="G1054" s="148"/>
      <c r="H1054" s="262"/>
      <c r="J1054" s="148"/>
      <c r="K1054" s="148"/>
      <c r="L1054" s="148"/>
      <c r="M1054" s="258"/>
      <c r="N1054" s="148"/>
      <c r="O1054" s="148"/>
      <c r="P1054" s="148"/>
    </row>
    <row r="1055" spans="1:16" ht="14.4">
      <c r="A1055" s="272" t="s">
        <v>31710</v>
      </c>
      <c r="B1055" s="148"/>
      <c r="C1055" s="148" t="s">
        <v>31711</v>
      </c>
      <c r="D1055" s="148"/>
      <c r="E1055" s="148"/>
      <c r="F1055" s="148"/>
      <c r="G1055" s="148"/>
      <c r="H1055" s="262"/>
      <c r="J1055" s="148"/>
      <c r="K1055" s="148"/>
      <c r="L1055" s="148"/>
      <c r="M1055" s="258"/>
      <c r="N1055" s="148"/>
      <c r="O1055" s="148"/>
      <c r="P1055" s="148"/>
    </row>
    <row r="1056" spans="1:16" ht="14.4">
      <c r="A1056" s="272" t="s">
        <v>31712</v>
      </c>
      <c r="B1056" s="148"/>
      <c r="C1056" s="148" t="s">
        <v>31713</v>
      </c>
      <c r="D1056" s="148"/>
      <c r="E1056" s="148"/>
      <c r="F1056" s="148"/>
      <c r="G1056" s="148"/>
      <c r="H1056" s="262"/>
      <c r="J1056" s="148"/>
      <c r="K1056" s="148"/>
      <c r="L1056" s="148"/>
      <c r="M1056" s="258"/>
      <c r="N1056" s="148"/>
      <c r="O1056" s="148"/>
      <c r="P1056" s="148"/>
    </row>
    <row r="1057" spans="1:16" ht="92.4">
      <c r="A1057" s="258" t="s">
        <v>31714</v>
      </c>
      <c r="B1057" s="148" t="s">
        <v>31701</v>
      </c>
      <c r="C1057" s="148" t="s">
        <v>26246</v>
      </c>
      <c r="D1057" s="148" t="s">
        <v>31702</v>
      </c>
      <c r="E1057" s="148" t="s">
        <v>31703</v>
      </c>
      <c r="F1057" s="148" t="s">
        <v>31704</v>
      </c>
      <c r="G1057" s="148" t="s">
        <v>31705</v>
      </c>
      <c r="H1057" s="262" t="s">
        <v>31706</v>
      </c>
      <c r="I1057" s="264" t="s">
        <v>31707</v>
      </c>
      <c r="J1057" s="148"/>
      <c r="K1057" s="148"/>
      <c r="L1057" s="148"/>
      <c r="M1057" s="258"/>
      <c r="N1057" s="148"/>
      <c r="O1057" s="148"/>
      <c r="P1057" s="148"/>
    </row>
    <row r="1058" spans="1:16" ht="26.4">
      <c r="A1058" s="272" t="s">
        <v>31715</v>
      </c>
      <c r="B1058" s="148"/>
      <c r="C1058" s="148" t="s">
        <v>31709</v>
      </c>
      <c r="D1058" s="148"/>
      <c r="E1058" s="148"/>
      <c r="F1058" s="148"/>
      <c r="G1058" s="148"/>
      <c r="H1058" s="262"/>
      <c r="J1058" s="148"/>
      <c r="K1058" s="148"/>
      <c r="L1058" s="148"/>
      <c r="M1058" s="258"/>
      <c r="N1058" s="148"/>
      <c r="O1058" s="148"/>
      <c r="P1058" s="148"/>
    </row>
    <row r="1059" spans="1:16" ht="14.4">
      <c r="A1059" s="272" t="s">
        <v>31716</v>
      </c>
      <c r="B1059" s="148"/>
      <c r="C1059" s="148" t="s">
        <v>31717</v>
      </c>
      <c r="D1059" s="148"/>
      <c r="E1059" s="148"/>
      <c r="F1059" s="148"/>
      <c r="G1059" s="148"/>
      <c r="H1059" s="262"/>
      <c r="J1059" s="148"/>
      <c r="K1059" s="148"/>
      <c r="L1059" s="148"/>
      <c r="M1059" s="258"/>
      <c r="N1059" s="148"/>
      <c r="O1059" s="148"/>
      <c r="P1059" s="148"/>
    </row>
    <row r="1060" spans="1:16" ht="14.4">
      <c r="A1060" s="272" t="s">
        <v>31718</v>
      </c>
      <c r="B1060" s="148"/>
      <c r="C1060" s="148" t="s">
        <v>31713</v>
      </c>
      <c r="D1060" s="148"/>
      <c r="E1060" s="148"/>
      <c r="F1060" s="148"/>
      <c r="G1060" s="148"/>
      <c r="H1060" s="262"/>
      <c r="J1060" s="148"/>
      <c r="K1060" s="148"/>
      <c r="L1060" s="148"/>
      <c r="M1060" s="258"/>
      <c r="N1060" s="148"/>
      <c r="O1060" s="148"/>
      <c r="P1060" s="148"/>
    </row>
    <row r="1061" spans="1:16" ht="92.4">
      <c r="A1061" s="258" t="s">
        <v>31719</v>
      </c>
      <c r="B1061" s="148" t="s">
        <v>31720</v>
      </c>
      <c r="C1061" s="148" t="s">
        <v>26246</v>
      </c>
      <c r="D1061" s="148" t="s">
        <v>31721</v>
      </c>
      <c r="E1061" s="148" t="s">
        <v>31722</v>
      </c>
      <c r="F1061" s="148" t="s">
        <v>31723</v>
      </c>
      <c r="G1061" s="148" t="s">
        <v>31724</v>
      </c>
      <c r="H1061" s="262" t="s">
        <v>31725</v>
      </c>
      <c r="I1061" s="264" t="s">
        <v>31726</v>
      </c>
      <c r="J1061" s="148"/>
      <c r="K1061" s="148"/>
      <c r="L1061" s="148"/>
      <c r="M1061" s="258"/>
      <c r="N1061" s="148"/>
      <c r="O1061" s="148"/>
      <c r="P1061" s="148"/>
    </row>
    <row r="1062" spans="1:16" ht="26.4">
      <c r="A1062" s="272" t="s">
        <v>31727</v>
      </c>
      <c r="B1062" s="148"/>
      <c r="C1062" s="148" t="s">
        <v>31728</v>
      </c>
      <c r="D1062" s="148"/>
      <c r="E1062" s="148"/>
      <c r="F1062" s="148"/>
      <c r="G1062" s="148"/>
      <c r="H1062" s="262"/>
      <c r="J1062" s="148"/>
      <c r="K1062" s="148"/>
      <c r="L1062" s="148"/>
      <c r="M1062" s="258"/>
      <c r="N1062" s="148"/>
      <c r="O1062" s="148"/>
      <c r="P1062" s="148"/>
    </row>
    <row r="1063" spans="1:16" ht="14.4">
      <c r="A1063" s="272" t="s">
        <v>31729</v>
      </c>
      <c r="B1063" s="148"/>
      <c r="C1063" s="148" t="s">
        <v>31730</v>
      </c>
      <c r="D1063" s="148"/>
      <c r="E1063" s="148"/>
      <c r="F1063" s="148"/>
      <c r="G1063" s="148"/>
      <c r="H1063" s="262"/>
      <c r="J1063" s="148"/>
      <c r="K1063" s="148"/>
      <c r="L1063" s="148"/>
      <c r="M1063" s="258"/>
      <c r="N1063" s="148"/>
      <c r="O1063" s="148"/>
      <c r="P1063" s="148"/>
    </row>
    <row r="1064" spans="1:16" ht="14.4">
      <c r="A1064" s="272" t="s">
        <v>31731</v>
      </c>
      <c r="B1064" s="148"/>
      <c r="C1064" s="148" t="s">
        <v>31732</v>
      </c>
      <c r="D1064" s="148"/>
      <c r="E1064" s="148"/>
      <c r="F1064" s="148"/>
      <c r="G1064" s="148"/>
      <c r="H1064" s="262"/>
      <c r="J1064" s="148"/>
      <c r="K1064" s="148"/>
      <c r="L1064" s="148"/>
      <c r="M1064" s="258"/>
      <c r="N1064" s="148"/>
      <c r="O1064" s="148"/>
      <c r="P1064" s="148"/>
    </row>
    <row r="1065" spans="1:16" ht="92.4">
      <c r="A1065" s="258" t="s">
        <v>31733</v>
      </c>
      <c r="B1065" s="148" t="s">
        <v>31720</v>
      </c>
      <c r="C1065" s="148" t="s">
        <v>26246</v>
      </c>
      <c r="D1065" s="148" t="s">
        <v>31721</v>
      </c>
      <c r="E1065" s="148" t="s">
        <v>31722</v>
      </c>
      <c r="F1065" s="148" t="s">
        <v>31723</v>
      </c>
      <c r="G1065" s="148" t="s">
        <v>31724</v>
      </c>
      <c r="H1065" s="262" t="s">
        <v>31734</v>
      </c>
      <c r="I1065" s="264" t="s">
        <v>31726</v>
      </c>
      <c r="J1065" s="148"/>
      <c r="K1065" s="148"/>
      <c r="L1065" s="148"/>
      <c r="M1065" s="258"/>
      <c r="N1065" s="148"/>
      <c r="O1065" s="148"/>
      <c r="P1065" s="148"/>
    </row>
    <row r="1066" spans="1:16" ht="26.4">
      <c r="A1066" s="272" t="s">
        <v>31735</v>
      </c>
      <c r="B1066" s="148"/>
      <c r="C1066" s="148" t="s">
        <v>31728</v>
      </c>
      <c r="D1066" s="148"/>
      <c r="E1066" s="148"/>
      <c r="F1066" s="148"/>
      <c r="G1066" s="148"/>
      <c r="H1066" s="262"/>
      <c r="J1066" s="148"/>
      <c r="K1066" s="148"/>
      <c r="L1066" s="148"/>
      <c r="M1066" s="251"/>
      <c r="N1066" s="148"/>
      <c r="O1066" s="148"/>
      <c r="P1066" s="148"/>
    </row>
    <row r="1067" spans="1:16" ht="14.4">
      <c r="A1067" s="272" t="s">
        <v>31736</v>
      </c>
      <c r="B1067" s="148"/>
      <c r="C1067" s="148" t="s">
        <v>31730</v>
      </c>
      <c r="D1067" s="148"/>
      <c r="E1067" s="148"/>
      <c r="F1067" s="148"/>
      <c r="G1067" s="148"/>
      <c r="H1067" s="262"/>
      <c r="J1067" s="148"/>
      <c r="K1067" s="148"/>
      <c r="L1067" s="148"/>
      <c r="M1067" s="251"/>
      <c r="N1067" s="148"/>
      <c r="O1067" s="148"/>
      <c r="P1067" s="148"/>
    </row>
    <row r="1068" spans="1:16" ht="14.4">
      <c r="A1068" s="272" t="s">
        <v>31737</v>
      </c>
      <c r="B1068" s="148"/>
      <c r="C1068" s="148" t="s">
        <v>31732</v>
      </c>
      <c r="D1068" s="148"/>
      <c r="E1068" s="148"/>
      <c r="F1068" s="148"/>
      <c r="G1068" s="148"/>
      <c r="H1068" s="262"/>
      <c r="J1068" s="148"/>
      <c r="K1068" s="148"/>
      <c r="L1068" s="148"/>
      <c r="M1068" s="251"/>
      <c r="N1068" s="148"/>
      <c r="O1068" s="148"/>
      <c r="P1068" s="148"/>
    </row>
    <row r="1069" spans="1:16" ht="79.2">
      <c r="A1069" s="258" t="s">
        <v>31738</v>
      </c>
      <c r="B1069" s="148" t="s">
        <v>31739</v>
      </c>
      <c r="C1069" s="148" t="s">
        <v>26246</v>
      </c>
      <c r="D1069" s="148" t="s">
        <v>31740</v>
      </c>
      <c r="E1069" s="148" t="s">
        <v>31741</v>
      </c>
      <c r="F1069" s="148" t="s">
        <v>31742</v>
      </c>
      <c r="G1069" s="148" t="s">
        <v>31743</v>
      </c>
      <c r="H1069" s="262" t="s">
        <v>31744</v>
      </c>
      <c r="I1069" s="264" t="s">
        <v>31745</v>
      </c>
      <c r="J1069" s="148"/>
      <c r="K1069" s="148"/>
      <c r="L1069" s="148"/>
      <c r="M1069" s="251"/>
      <c r="N1069" s="148"/>
      <c r="O1069" s="148"/>
      <c r="P1069" s="148"/>
    </row>
    <row r="1070" spans="1:16" ht="26.4">
      <c r="A1070" s="272" t="s">
        <v>31746</v>
      </c>
      <c r="B1070" s="148"/>
      <c r="C1070" s="148" t="s">
        <v>31747</v>
      </c>
      <c r="D1070" s="148"/>
      <c r="E1070" s="148"/>
      <c r="F1070" s="148"/>
      <c r="G1070" s="148"/>
      <c r="H1070" s="262"/>
      <c r="J1070" s="148"/>
      <c r="K1070" s="148"/>
      <c r="L1070" s="148"/>
      <c r="M1070" s="251"/>
      <c r="N1070" s="148"/>
      <c r="O1070" s="148"/>
      <c r="P1070" s="148"/>
    </row>
    <row r="1071" spans="1:16" ht="14.4">
      <c r="A1071" s="272" t="s">
        <v>31748</v>
      </c>
      <c r="B1071" s="148"/>
      <c r="C1071" s="148" t="s">
        <v>31749</v>
      </c>
      <c r="D1071" s="148"/>
      <c r="E1071" s="148"/>
      <c r="F1071" s="148"/>
      <c r="G1071" s="148"/>
      <c r="H1071" s="262"/>
      <c r="J1071" s="148"/>
      <c r="K1071" s="148"/>
      <c r="L1071" s="148"/>
      <c r="M1071" s="251"/>
      <c r="N1071" s="148"/>
      <c r="O1071" s="148"/>
      <c r="P1071" s="148"/>
    </row>
    <row r="1072" spans="1:16" ht="26.4">
      <c r="A1072" s="272" t="s">
        <v>31750</v>
      </c>
      <c r="B1072" s="148"/>
      <c r="C1072" s="148" t="s">
        <v>31751</v>
      </c>
      <c r="D1072" s="148"/>
      <c r="E1072" s="148"/>
      <c r="F1072" s="148"/>
      <c r="G1072" s="148"/>
      <c r="H1072" s="262"/>
      <c r="J1072" s="148"/>
      <c r="K1072" s="148"/>
      <c r="L1072" s="148"/>
      <c r="M1072" s="251"/>
      <c r="N1072" s="148"/>
      <c r="O1072" s="148"/>
      <c r="P1072" s="148"/>
    </row>
    <row r="1073" spans="1:16" ht="79.2">
      <c r="A1073" s="258" t="s">
        <v>31752</v>
      </c>
      <c r="B1073" s="148" t="s">
        <v>31739</v>
      </c>
      <c r="C1073" s="148" t="s">
        <v>26246</v>
      </c>
      <c r="D1073" s="148" t="s">
        <v>31740</v>
      </c>
      <c r="E1073" s="148" t="s">
        <v>31741</v>
      </c>
      <c r="F1073" s="148" t="s">
        <v>31742</v>
      </c>
      <c r="G1073" s="148" t="s">
        <v>31743</v>
      </c>
      <c r="H1073" s="262" t="s">
        <v>31744</v>
      </c>
      <c r="I1073" s="264" t="s">
        <v>31745</v>
      </c>
      <c r="J1073" s="148"/>
      <c r="K1073" s="148"/>
      <c r="L1073" s="148"/>
      <c r="M1073" s="251"/>
      <c r="N1073" s="148"/>
      <c r="O1073" s="148"/>
      <c r="P1073" s="148"/>
    </row>
    <row r="1074" spans="1:16" ht="26.4">
      <c r="A1074" s="272" t="s">
        <v>31753</v>
      </c>
      <c r="B1074" s="148"/>
      <c r="C1074" s="148" t="s">
        <v>31747</v>
      </c>
      <c r="D1074" s="148"/>
      <c r="E1074" s="148"/>
      <c r="F1074" s="148"/>
      <c r="G1074" s="148"/>
      <c r="H1074" s="262"/>
      <c r="J1074" s="148"/>
      <c r="K1074" s="148"/>
      <c r="L1074" s="148"/>
      <c r="M1074" s="258"/>
      <c r="N1074" s="148"/>
      <c r="O1074" s="148"/>
      <c r="P1074" s="148"/>
    </row>
    <row r="1075" spans="1:16" ht="14.4">
      <c r="A1075" s="272" t="s">
        <v>31754</v>
      </c>
      <c r="B1075" s="148"/>
      <c r="C1075" s="148" t="s">
        <v>31749</v>
      </c>
      <c r="D1075" s="148"/>
      <c r="E1075" s="148"/>
      <c r="F1075" s="148"/>
      <c r="G1075" s="148"/>
      <c r="H1075" s="262"/>
      <c r="J1075" s="148"/>
      <c r="K1075" s="148"/>
      <c r="L1075" s="148"/>
      <c r="M1075" s="258"/>
      <c r="N1075" s="148"/>
      <c r="O1075" s="148"/>
      <c r="P1075" s="148"/>
    </row>
    <row r="1076" spans="1:16" ht="26.4">
      <c r="A1076" s="272" t="s">
        <v>31755</v>
      </c>
      <c r="B1076" s="148"/>
      <c r="C1076" s="148" t="s">
        <v>31751</v>
      </c>
      <c r="D1076" s="148"/>
      <c r="E1076" s="148"/>
      <c r="F1076" s="148"/>
      <c r="G1076" s="148"/>
      <c r="H1076" s="262"/>
      <c r="J1076" s="148"/>
      <c r="K1076" s="148"/>
      <c r="L1076" s="148"/>
      <c r="M1076" s="258"/>
      <c r="N1076" s="148"/>
      <c r="O1076" s="148"/>
      <c r="P1076" s="148"/>
    </row>
    <row r="1077" spans="1:16" ht="198">
      <c r="A1077" s="258" t="s">
        <v>31756</v>
      </c>
      <c r="B1077" s="148" t="s">
        <v>31757</v>
      </c>
      <c r="C1077" s="148" t="s">
        <v>26246</v>
      </c>
      <c r="D1077" s="148" t="s">
        <v>31758</v>
      </c>
      <c r="E1077" s="148" t="s">
        <v>31759</v>
      </c>
      <c r="F1077" s="148" t="s">
        <v>31760</v>
      </c>
      <c r="G1077" s="148" t="s">
        <v>31761</v>
      </c>
      <c r="H1077" s="262" t="s">
        <v>31762</v>
      </c>
      <c r="I1077" s="264" t="s">
        <v>31763</v>
      </c>
      <c r="J1077" s="148"/>
      <c r="K1077" s="148"/>
      <c r="L1077" s="148"/>
      <c r="M1077" s="258"/>
      <c r="N1077" s="148"/>
      <c r="O1077" s="148"/>
      <c r="P1077" s="148"/>
    </row>
    <row r="1078" spans="1:16" ht="26.4">
      <c r="A1078" s="272" t="s">
        <v>31764</v>
      </c>
      <c r="B1078" s="148"/>
      <c r="C1078" s="148" t="s">
        <v>31765</v>
      </c>
      <c r="D1078" s="148"/>
      <c r="E1078" s="148"/>
      <c r="F1078" s="148"/>
      <c r="G1078" s="148"/>
      <c r="H1078" s="262"/>
      <c r="J1078" s="148"/>
      <c r="K1078" s="148"/>
      <c r="L1078" s="148"/>
      <c r="M1078" s="258"/>
      <c r="N1078" s="148"/>
      <c r="O1078" s="148"/>
      <c r="P1078" s="148"/>
    </row>
    <row r="1079" spans="1:16" ht="14.4">
      <c r="A1079" s="272" t="s">
        <v>31766</v>
      </c>
      <c r="B1079" s="148"/>
      <c r="C1079" s="148" t="s">
        <v>31767</v>
      </c>
      <c r="D1079" s="148"/>
      <c r="E1079" s="148"/>
      <c r="F1079" s="148"/>
      <c r="G1079" s="148"/>
      <c r="H1079" s="262"/>
      <c r="J1079" s="148"/>
      <c r="K1079" s="148"/>
      <c r="L1079" s="148"/>
      <c r="M1079" s="258"/>
      <c r="N1079" s="148"/>
      <c r="O1079" s="148"/>
      <c r="P1079" s="148"/>
    </row>
    <row r="1080" spans="1:16" ht="26.4">
      <c r="A1080" s="272" t="s">
        <v>31768</v>
      </c>
      <c r="B1080" s="148"/>
      <c r="C1080" s="148" t="s">
        <v>31769</v>
      </c>
      <c r="D1080" s="148"/>
      <c r="E1080" s="148"/>
      <c r="F1080" s="148"/>
      <c r="G1080" s="148"/>
      <c r="H1080" s="262"/>
      <c r="J1080" s="148"/>
      <c r="K1080" s="148"/>
      <c r="L1080" s="148"/>
      <c r="M1080" s="258"/>
      <c r="N1080" s="148"/>
      <c r="O1080" s="148"/>
      <c r="P1080" s="148"/>
    </row>
    <row r="1081" spans="1:16" ht="198">
      <c r="A1081" s="258" t="s">
        <v>31770</v>
      </c>
      <c r="B1081" s="148" t="s">
        <v>31757</v>
      </c>
      <c r="C1081" s="148" t="s">
        <v>26246</v>
      </c>
      <c r="D1081" s="148" t="s">
        <v>31758</v>
      </c>
      <c r="E1081" s="148" t="s">
        <v>31759</v>
      </c>
      <c r="F1081" s="148" t="s">
        <v>31760</v>
      </c>
      <c r="G1081" s="148" t="s">
        <v>31761</v>
      </c>
      <c r="H1081" s="262" t="s">
        <v>31762</v>
      </c>
      <c r="I1081" s="264" t="s">
        <v>31763</v>
      </c>
      <c r="J1081" s="148"/>
      <c r="K1081" s="148"/>
      <c r="L1081" s="148"/>
      <c r="M1081" s="258"/>
      <c r="N1081" s="148"/>
      <c r="O1081" s="148"/>
      <c r="P1081" s="148"/>
    </row>
    <row r="1082" spans="1:16" ht="26.4">
      <c r="A1082" s="272" t="s">
        <v>31771</v>
      </c>
      <c r="B1082" s="148"/>
      <c r="C1082" s="148" t="s">
        <v>31765</v>
      </c>
      <c r="D1082" s="148"/>
      <c r="E1082" s="148"/>
      <c r="F1082" s="148"/>
      <c r="G1082" s="148"/>
      <c r="H1082" s="262"/>
      <c r="J1082" s="148"/>
      <c r="K1082" s="148"/>
      <c r="L1082" s="148"/>
      <c r="M1082" s="258"/>
      <c r="N1082" s="148"/>
      <c r="O1082" s="148"/>
      <c r="P1082" s="148"/>
    </row>
    <row r="1083" spans="1:16" ht="14.4">
      <c r="A1083" s="272" t="s">
        <v>31772</v>
      </c>
      <c r="B1083" s="148"/>
      <c r="C1083" s="148" t="s">
        <v>31767</v>
      </c>
      <c r="D1083" s="148"/>
      <c r="E1083" s="148"/>
      <c r="F1083" s="148"/>
      <c r="G1083" s="148"/>
      <c r="H1083" s="262"/>
      <c r="J1083" s="148"/>
      <c r="K1083" s="148"/>
      <c r="L1083" s="148"/>
      <c r="M1083" s="258"/>
      <c r="N1083" s="148"/>
      <c r="O1083" s="148"/>
      <c r="P1083" s="148"/>
    </row>
    <row r="1084" spans="1:16" ht="26.4">
      <c r="A1084" s="272" t="s">
        <v>31773</v>
      </c>
      <c r="B1084" s="148"/>
      <c r="C1084" s="148" t="s">
        <v>31769</v>
      </c>
      <c r="D1084" s="148"/>
      <c r="E1084" s="148"/>
      <c r="F1084" s="148"/>
      <c r="G1084" s="148"/>
      <c r="H1084" s="262"/>
      <c r="J1084" s="148"/>
      <c r="K1084" s="148"/>
      <c r="L1084" s="148"/>
      <c r="M1084" s="258"/>
      <c r="N1084" s="148"/>
      <c r="O1084" s="148"/>
      <c r="P1084" s="148"/>
    </row>
    <row r="1085" spans="1:16" ht="105.6">
      <c r="A1085" s="258" t="s">
        <v>31774</v>
      </c>
      <c r="B1085" s="148" t="s">
        <v>31775</v>
      </c>
      <c r="C1085" s="148" t="s">
        <v>26246</v>
      </c>
      <c r="D1085" s="148" t="s">
        <v>31776</v>
      </c>
      <c r="E1085" s="148" t="s">
        <v>31777</v>
      </c>
      <c r="F1085" s="148" t="s">
        <v>31778</v>
      </c>
      <c r="G1085" s="148" t="s">
        <v>31779</v>
      </c>
      <c r="H1085" s="262" t="s">
        <v>31780</v>
      </c>
      <c r="I1085" s="264" t="s">
        <v>31781</v>
      </c>
      <c r="J1085" s="148"/>
      <c r="K1085" s="148"/>
      <c r="L1085" s="148"/>
      <c r="M1085" s="258"/>
      <c r="N1085" s="148"/>
      <c r="O1085" s="148"/>
      <c r="P1085" s="148"/>
    </row>
    <row r="1086" spans="1:16" ht="26.4">
      <c r="A1086" s="272" t="s">
        <v>31782</v>
      </c>
      <c r="B1086" s="148"/>
      <c r="C1086" s="148" t="s">
        <v>31783</v>
      </c>
      <c r="D1086" s="148"/>
      <c r="E1086" s="148"/>
      <c r="F1086" s="148"/>
      <c r="G1086" s="148"/>
      <c r="H1086" s="262"/>
      <c r="J1086" s="148"/>
      <c r="K1086" s="148"/>
      <c r="L1086" s="148"/>
      <c r="M1086" s="258"/>
      <c r="N1086" s="148"/>
      <c r="O1086" s="148"/>
      <c r="P1086" s="148"/>
    </row>
    <row r="1087" spans="1:16" ht="14.4">
      <c r="A1087" s="272" t="s">
        <v>31784</v>
      </c>
      <c r="B1087" s="148"/>
      <c r="C1087" s="148" t="s">
        <v>31785</v>
      </c>
      <c r="D1087" s="148"/>
      <c r="E1087" s="148"/>
      <c r="F1087" s="148"/>
      <c r="G1087" s="148"/>
      <c r="H1087" s="262"/>
      <c r="J1087" s="148"/>
      <c r="K1087" s="148"/>
      <c r="L1087" s="148"/>
      <c r="M1087" s="258"/>
      <c r="N1087" s="148"/>
      <c r="O1087" s="148"/>
      <c r="P1087" s="148"/>
    </row>
    <row r="1088" spans="1:16" ht="26.4">
      <c r="A1088" s="272" t="s">
        <v>31786</v>
      </c>
      <c r="B1088" s="148"/>
      <c r="C1088" s="148" t="s">
        <v>31787</v>
      </c>
      <c r="D1088" s="148"/>
      <c r="E1088" s="148"/>
      <c r="F1088" s="148"/>
      <c r="G1088" s="148"/>
      <c r="H1088" s="262"/>
      <c r="J1088" s="148"/>
      <c r="K1088" s="148"/>
      <c r="L1088" s="148"/>
      <c r="M1088" s="258"/>
      <c r="N1088" s="148"/>
      <c r="O1088" s="148"/>
      <c r="P1088" s="148"/>
    </row>
    <row r="1089" spans="1:16" ht="105.6">
      <c r="A1089" s="258" t="s">
        <v>31788</v>
      </c>
      <c r="B1089" s="148" t="s">
        <v>31775</v>
      </c>
      <c r="C1089" s="148" t="s">
        <v>26246</v>
      </c>
      <c r="D1089" s="148" t="s">
        <v>31776</v>
      </c>
      <c r="E1089" s="148" t="s">
        <v>31777</v>
      </c>
      <c r="F1089" s="148" t="s">
        <v>31778</v>
      </c>
      <c r="G1089" s="148" t="s">
        <v>31779</v>
      </c>
      <c r="H1089" s="262" t="s">
        <v>31789</v>
      </c>
      <c r="I1089" s="264" t="s">
        <v>31781</v>
      </c>
      <c r="J1089" s="148"/>
      <c r="K1089" s="148"/>
      <c r="L1089" s="148"/>
      <c r="M1089" s="258"/>
      <c r="N1089" s="148"/>
      <c r="O1089" s="148"/>
      <c r="P1089" s="148"/>
    </row>
    <row r="1090" spans="1:16" ht="26.4">
      <c r="A1090" s="272" t="s">
        <v>31790</v>
      </c>
      <c r="B1090" s="148"/>
      <c r="C1090" s="148" t="s">
        <v>31783</v>
      </c>
      <c r="D1090" s="148"/>
      <c r="E1090" s="148"/>
      <c r="F1090" s="252"/>
      <c r="G1090" s="252"/>
      <c r="H1090" s="262"/>
      <c r="J1090" s="148"/>
      <c r="K1090" s="148"/>
      <c r="L1090" s="148"/>
      <c r="M1090" s="258"/>
      <c r="N1090" s="148"/>
      <c r="O1090" s="148"/>
      <c r="P1090" s="148"/>
    </row>
    <row r="1091" spans="1:16" ht="14.4">
      <c r="A1091" s="272" t="s">
        <v>31791</v>
      </c>
      <c r="B1091" s="148"/>
      <c r="C1091" s="148" t="s">
        <v>31785</v>
      </c>
      <c r="D1091" s="148"/>
      <c r="E1091" s="148"/>
      <c r="F1091" s="252"/>
      <c r="G1091" s="252"/>
      <c r="H1091" s="262"/>
      <c r="J1091" s="148"/>
      <c r="K1091" s="148"/>
      <c r="L1091" s="148"/>
      <c r="M1091" s="258"/>
      <c r="N1091" s="148"/>
      <c r="O1091" s="148"/>
      <c r="P1091" s="148"/>
    </row>
    <row r="1092" spans="1:16" ht="26.4">
      <c r="A1092" s="272" t="s">
        <v>31792</v>
      </c>
      <c r="B1092" s="148"/>
      <c r="C1092" s="148" t="s">
        <v>31787</v>
      </c>
      <c r="D1092" s="148"/>
      <c r="E1092" s="148"/>
      <c r="F1092" s="252"/>
      <c r="G1092" s="252"/>
      <c r="H1092" s="262"/>
      <c r="J1092" s="148"/>
      <c r="K1092" s="148"/>
      <c r="L1092" s="148"/>
      <c r="M1092" s="258"/>
      <c r="N1092" s="148"/>
      <c r="O1092" s="148"/>
      <c r="P1092" s="148"/>
    </row>
    <row r="1093" spans="1:16" ht="105.6">
      <c r="A1093" s="258" t="s">
        <v>31793</v>
      </c>
      <c r="B1093" s="148" t="s">
        <v>31794</v>
      </c>
      <c r="C1093" s="148" t="s">
        <v>26246</v>
      </c>
      <c r="D1093" s="148" t="s">
        <v>31795</v>
      </c>
      <c r="E1093" s="148" t="s">
        <v>31796</v>
      </c>
      <c r="F1093" s="252" t="s">
        <v>31797</v>
      </c>
      <c r="G1093" s="252" t="s">
        <v>31798</v>
      </c>
      <c r="H1093" s="262" t="s">
        <v>31799</v>
      </c>
      <c r="I1093" s="264" t="s">
        <v>31800</v>
      </c>
      <c r="J1093" s="148"/>
      <c r="K1093" s="148"/>
      <c r="L1093" s="148"/>
      <c r="M1093" s="258"/>
      <c r="N1093" s="148"/>
      <c r="O1093" s="148"/>
      <c r="P1093" s="148"/>
    </row>
    <row r="1094" spans="1:16" ht="39.6">
      <c r="A1094" s="272" t="s">
        <v>31801</v>
      </c>
      <c r="B1094" s="148"/>
      <c r="C1094" s="148" t="s">
        <v>31802</v>
      </c>
      <c r="D1094" s="148"/>
      <c r="E1094" s="148"/>
      <c r="F1094" s="252"/>
      <c r="G1094" s="252"/>
      <c r="H1094" s="262"/>
      <c r="J1094" s="148"/>
      <c r="K1094" s="148"/>
      <c r="L1094" s="148"/>
      <c r="M1094" s="258"/>
      <c r="N1094" s="148"/>
      <c r="O1094" s="148"/>
      <c r="P1094" s="148"/>
    </row>
    <row r="1095" spans="1:16" ht="26.4">
      <c r="A1095" s="272" t="s">
        <v>31803</v>
      </c>
      <c r="B1095" s="148"/>
      <c r="C1095" s="148" t="s">
        <v>31804</v>
      </c>
      <c r="D1095" s="148"/>
      <c r="E1095" s="148"/>
      <c r="F1095" s="252"/>
      <c r="G1095" s="252"/>
      <c r="H1095" s="262"/>
      <c r="J1095" s="148"/>
      <c r="K1095" s="148"/>
      <c r="L1095" s="148"/>
      <c r="M1095" s="258"/>
      <c r="N1095" s="148"/>
      <c r="O1095" s="148"/>
      <c r="P1095" s="148"/>
    </row>
    <row r="1096" spans="1:16" ht="26.4">
      <c r="A1096" s="272" t="s">
        <v>31805</v>
      </c>
      <c r="B1096" s="148"/>
      <c r="C1096" s="148" t="s">
        <v>31806</v>
      </c>
      <c r="D1096" s="148"/>
      <c r="E1096" s="148"/>
      <c r="F1096" s="252"/>
      <c r="G1096" s="252"/>
      <c r="H1096" s="262"/>
      <c r="J1096" s="148"/>
      <c r="K1096" s="148"/>
      <c r="L1096" s="148"/>
      <c r="M1096" s="258"/>
      <c r="N1096" s="148"/>
      <c r="O1096" s="148"/>
      <c r="P1096" s="148"/>
    </row>
    <row r="1097" spans="1:16" ht="105.6">
      <c r="A1097" s="258" t="s">
        <v>31807</v>
      </c>
      <c r="B1097" s="148" t="s">
        <v>31794</v>
      </c>
      <c r="C1097" s="148" t="s">
        <v>26246</v>
      </c>
      <c r="D1097" s="148" t="s">
        <v>31795</v>
      </c>
      <c r="E1097" s="148" t="s">
        <v>31796</v>
      </c>
      <c r="F1097" s="252" t="s">
        <v>31808</v>
      </c>
      <c r="G1097" s="252" t="s">
        <v>31798</v>
      </c>
      <c r="H1097" s="262" t="s">
        <v>31809</v>
      </c>
      <c r="I1097" s="264" t="s">
        <v>31800</v>
      </c>
      <c r="J1097" s="148"/>
      <c r="K1097" s="148"/>
      <c r="L1097" s="148"/>
      <c r="M1097" s="258"/>
      <c r="N1097" s="148"/>
      <c r="O1097" s="148"/>
      <c r="P1097" s="148"/>
    </row>
    <row r="1098" spans="1:16" ht="39.6">
      <c r="A1098" s="272" t="s">
        <v>31810</v>
      </c>
      <c r="B1098" s="148"/>
      <c r="C1098" s="148" t="s">
        <v>31802</v>
      </c>
      <c r="D1098" s="148"/>
      <c r="E1098" s="148"/>
      <c r="F1098" s="148"/>
      <c r="G1098" s="148"/>
      <c r="H1098" s="262"/>
      <c r="J1098" s="148"/>
      <c r="K1098" s="148"/>
      <c r="L1098" s="148"/>
      <c r="M1098" s="258"/>
      <c r="N1098" s="148"/>
      <c r="O1098" s="148"/>
      <c r="P1098" s="148"/>
    </row>
    <row r="1099" spans="1:16" ht="26.4">
      <c r="A1099" s="272" t="s">
        <v>31811</v>
      </c>
      <c r="B1099" s="148"/>
      <c r="C1099" s="148" t="s">
        <v>31804</v>
      </c>
      <c r="D1099" s="148"/>
      <c r="E1099" s="148"/>
      <c r="F1099" s="148"/>
      <c r="G1099" s="148"/>
      <c r="H1099" s="262"/>
      <c r="J1099" s="148"/>
      <c r="K1099" s="148"/>
      <c r="L1099" s="148"/>
      <c r="M1099" s="258"/>
      <c r="N1099" s="148"/>
      <c r="O1099" s="148"/>
      <c r="P1099" s="148"/>
    </row>
    <row r="1100" spans="1:16" ht="26.4">
      <c r="A1100" s="272" t="s">
        <v>31812</v>
      </c>
      <c r="B1100" s="148"/>
      <c r="C1100" s="148" t="s">
        <v>31806</v>
      </c>
      <c r="D1100" s="148"/>
      <c r="E1100" s="148"/>
      <c r="F1100" s="148"/>
      <c r="G1100" s="148"/>
      <c r="H1100" s="262"/>
      <c r="J1100" s="148"/>
      <c r="K1100" s="148"/>
      <c r="L1100" s="148"/>
      <c r="M1100" s="258"/>
      <c r="N1100" s="148"/>
      <c r="O1100" s="148"/>
      <c r="P1100" s="148"/>
    </row>
    <row r="1101" spans="1:16" ht="132">
      <c r="A1101" s="258" t="s">
        <v>31813</v>
      </c>
      <c r="B1101" s="148" t="s">
        <v>31814</v>
      </c>
      <c r="C1101" s="148" t="s">
        <v>26246</v>
      </c>
      <c r="D1101" s="148" t="s">
        <v>31815</v>
      </c>
      <c r="E1101" s="148" t="s">
        <v>31816</v>
      </c>
      <c r="F1101" s="148" t="s">
        <v>31817</v>
      </c>
      <c r="G1101" s="148" t="s">
        <v>31818</v>
      </c>
      <c r="H1101" s="262" t="s">
        <v>31819</v>
      </c>
      <c r="I1101" s="264" t="s">
        <v>31820</v>
      </c>
      <c r="J1101" s="148"/>
      <c r="K1101" s="148"/>
      <c r="L1101" s="148"/>
      <c r="M1101" s="258"/>
      <c r="N1101" s="148"/>
      <c r="O1101" s="148"/>
      <c r="P1101" s="148"/>
    </row>
    <row r="1102" spans="1:16" ht="39.6">
      <c r="A1102" s="272" t="s">
        <v>31821</v>
      </c>
      <c r="B1102" s="148"/>
      <c r="C1102" s="148" t="s">
        <v>31822</v>
      </c>
      <c r="D1102" s="148"/>
      <c r="E1102" s="148"/>
      <c r="F1102" s="148"/>
      <c r="G1102" s="148"/>
      <c r="H1102" s="262"/>
      <c r="J1102" s="148"/>
      <c r="K1102" s="148"/>
      <c r="L1102" s="148"/>
      <c r="M1102" s="258"/>
      <c r="N1102" s="148"/>
      <c r="O1102" s="148"/>
      <c r="P1102" s="148"/>
    </row>
    <row r="1103" spans="1:16" ht="26.4">
      <c r="A1103" s="272" t="s">
        <v>31823</v>
      </c>
      <c r="B1103" s="148"/>
      <c r="C1103" s="148" t="s">
        <v>31824</v>
      </c>
      <c r="D1103" s="148"/>
      <c r="E1103" s="148"/>
      <c r="F1103" s="148"/>
      <c r="G1103" s="148"/>
      <c r="H1103" s="262"/>
      <c r="J1103" s="148"/>
      <c r="K1103" s="148"/>
      <c r="L1103" s="148"/>
      <c r="M1103" s="258"/>
      <c r="N1103" s="148"/>
      <c r="O1103" s="148"/>
      <c r="P1103" s="148"/>
    </row>
    <row r="1104" spans="1:16" ht="26.4">
      <c r="A1104" s="272" t="s">
        <v>31825</v>
      </c>
      <c r="B1104" s="148"/>
      <c r="C1104" s="148" t="s">
        <v>31826</v>
      </c>
      <c r="D1104" s="148"/>
      <c r="E1104" s="148"/>
      <c r="F1104" s="148"/>
      <c r="G1104" s="148"/>
      <c r="H1104" s="262"/>
      <c r="J1104" s="148"/>
      <c r="K1104" s="148"/>
      <c r="L1104" s="148"/>
      <c r="M1104" s="258"/>
      <c r="N1104" s="148"/>
      <c r="O1104" s="148"/>
      <c r="P1104" s="148"/>
    </row>
    <row r="1105" spans="1:16" ht="132">
      <c r="A1105" s="258" t="s">
        <v>31827</v>
      </c>
      <c r="B1105" s="148" t="s">
        <v>31814</v>
      </c>
      <c r="C1105" s="148" t="s">
        <v>26246</v>
      </c>
      <c r="D1105" s="148" t="s">
        <v>31828</v>
      </c>
      <c r="E1105" s="148" t="s">
        <v>31816</v>
      </c>
      <c r="F1105" s="148" t="s">
        <v>31829</v>
      </c>
      <c r="G1105" s="148" t="s">
        <v>31818</v>
      </c>
      <c r="H1105" s="262" t="s">
        <v>31830</v>
      </c>
      <c r="I1105" s="264" t="s">
        <v>31820</v>
      </c>
      <c r="J1105" s="148"/>
      <c r="K1105" s="148"/>
      <c r="L1105" s="148"/>
      <c r="M1105" s="258"/>
      <c r="N1105" s="148"/>
      <c r="O1105" s="148"/>
      <c r="P1105" s="148"/>
    </row>
    <row r="1106" spans="1:16" ht="39.6">
      <c r="A1106" s="272" t="s">
        <v>31831</v>
      </c>
      <c r="B1106" s="148"/>
      <c r="C1106" s="148" t="s">
        <v>31832</v>
      </c>
      <c r="D1106" s="148"/>
      <c r="E1106" s="148"/>
      <c r="F1106" s="252"/>
      <c r="G1106" s="252"/>
      <c r="H1106" s="262"/>
      <c r="J1106" s="148"/>
      <c r="K1106" s="148"/>
      <c r="L1106" s="148"/>
      <c r="M1106" s="258"/>
      <c r="N1106" s="148"/>
      <c r="O1106" s="148"/>
      <c r="P1106" s="148"/>
    </row>
    <row r="1107" spans="1:16" ht="26.4">
      <c r="A1107" s="272" t="s">
        <v>31833</v>
      </c>
      <c r="B1107" s="148"/>
      <c r="C1107" s="148" t="s">
        <v>31824</v>
      </c>
      <c r="D1107" s="148"/>
      <c r="E1107" s="148"/>
      <c r="F1107" s="252"/>
      <c r="G1107" s="252"/>
      <c r="H1107" s="262"/>
      <c r="J1107" s="148"/>
      <c r="K1107" s="148"/>
      <c r="L1107" s="148"/>
      <c r="M1107" s="258"/>
      <c r="N1107" s="148"/>
      <c r="O1107" s="148"/>
      <c r="P1107" s="148"/>
    </row>
    <row r="1108" spans="1:16" ht="26.4">
      <c r="A1108" s="272" t="s">
        <v>31834</v>
      </c>
      <c r="B1108" s="148"/>
      <c r="C1108" s="148" t="s">
        <v>31826</v>
      </c>
      <c r="D1108" s="148"/>
      <c r="E1108" s="148"/>
      <c r="F1108" s="252"/>
      <c r="G1108" s="252"/>
      <c r="H1108" s="262"/>
      <c r="J1108" s="148"/>
      <c r="K1108" s="148"/>
      <c r="L1108" s="148"/>
      <c r="M1108" s="258"/>
      <c r="N1108" s="148"/>
      <c r="O1108" s="148"/>
      <c r="P1108" s="148"/>
    </row>
    <row r="1109" spans="1:16" ht="132">
      <c r="A1109" s="258" t="s">
        <v>31835</v>
      </c>
      <c r="B1109" s="148" t="s">
        <v>31836</v>
      </c>
      <c r="C1109" s="148" t="s">
        <v>26246</v>
      </c>
      <c r="D1109" s="148" t="s">
        <v>31837</v>
      </c>
      <c r="E1109" s="148" t="s">
        <v>31838</v>
      </c>
      <c r="F1109" s="252" t="s">
        <v>31839</v>
      </c>
      <c r="G1109" s="252" t="s">
        <v>31840</v>
      </c>
      <c r="H1109" s="262" t="s">
        <v>31841</v>
      </c>
      <c r="I1109" s="264" t="s">
        <v>31842</v>
      </c>
      <c r="J1109" s="148"/>
      <c r="K1109" s="148"/>
      <c r="L1109" s="148"/>
      <c r="M1109" s="258"/>
      <c r="N1109" s="148"/>
      <c r="O1109" s="148"/>
      <c r="P1109" s="148"/>
    </row>
    <row r="1110" spans="1:16" ht="26.4">
      <c r="A1110" s="272" t="s">
        <v>31843</v>
      </c>
      <c r="B1110" s="148"/>
      <c r="C1110" s="148" t="s">
        <v>31844</v>
      </c>
      <c r="D1110" s="148"/>
      <c r="E1110" s="148"/>
      <c r="F1110" s="252"/>
      <c r="G1110" s="252"/>
      <c r="H1110" s="262"/>
      <c r="J1110" s="148"/>
      <c r="K1110" s="148"/>
      <c r="L1110" s="148"/>
      <c r="M1110" s="258"/>
      <c r="N1110" s="148"/>
      <c r="O1110" s="148"/>
      <c r="P1110" s="148"/>
    </row>
    <row r="1111" spans="1:16" ht="26.4">
      <c r="A1111" s="272" t="s">
        <v>31845</v>
      </c>
      <c r="B1111" s="148"/>
      <c r="C1111" s="148" t="s">
        <v>31846</v>
      </c>
      <c r="D1111" s="148"/>
      <c r="E1111" s="148"/>
      <c r="F1111" s="252"/>
      <c r="G1111" s="252"/>
      <c r="H1111" s="262"/>
      <c r="J1111" s="148"/>
      <c r="K1111" s="148"/>
      <c r="L1111" s="148"/>
      <c r="M1111" s="258"/>
      <c r="N1111" s="148"/>
      <c r="O1111" s="148"/>
      <c r="P1111" s="148"/>
    </row>
    <row r="1112" spans="1:16" ht="26.4">
      <c r="A1112" s="272" t="s">
        <v>31847</v>
      </c>
      <c r="B1112" s="148"/>
      <c r="C1112" s="148" t="s">
        <v>31848</v>
      </c>
      <c r="D1112" s="148"/>
      <c r="E1112" s="148"/>
      <c r="F1112" s="252"/>
      <c r="G1112" s="252"/>
      <c r="H1112" s="262"/>
      <c r="J1112" s="148"/>
      <c r="K1112" s="148"/>
      <c r="L1112" s="148"/>
      <c r="M1112" s="258"/>
      <c r="N1112" s="148"/>
      <c r="O1112" s="148"/>
      <c r="P1112" s="148"/>
    </row>
    <row r="1113" spans="1:16" ht="132">
      <c r="A1113" s="258" t="s">
        <v>31849</v>
      </c>
      <c r="B1113" s="148" t="s">
        <v>31836</v>
      </c>
      <c r="C1113" s="148" t="s">
        <v>26246</v>
      </c>
      <c r="D1113" s="148" t="s">
        <v>31837</v>
      </c>
      <c r="E1113" s="148" t="s">
        <v>31838</v>
      </c>
      <c r="F1113" s="252" t="s">
        <v>31839</v>
      </c>
      <c r="G1113" s="252" t="s">
        <v>31840</v>
      </c>
      <c r="H1113" s="262" t="s">
        <v>31841</v>
      </c>
      <c r="I1113" s="264" t="s">
        <v>31842</v>
      </c>
      <c r="J1113" s="148"/>
      <c r="K1113" s="148"/>
      <c r="L1113" s="148"/>
      <c r="M1113" s="258"/>
      <c r="N1113" s="148"/>
      <c r="O1113" s="148"/>
      <c r="P1113" s="148"/>
    </row>
    <row r="1114" spans="1:16" ht="26.4">
      <c r="A1114" s="272" t="s">
        <v>31850</v>
      </c>
      <c r="B1114" s="148"/>
      <c r="C1114" s="148" t="s">
        <v>31844</v>
      </c>
      <c r="D1114" s="148"/>
      <c r="E1114" s="148"/>
      <c r="F1114" s="148"/>
      <c r="G1114" s="148"/>
      <c r="H1114" s="262"/>
      <c r="J1114" s="148"/>
      <c r="K1114" s="148"/>
      <c r="L1114" s="148"/>
      <c r="M1114" s="258"/>
      <c r="N1114" s="148"/>
      <c r="O1114" s="148"/>
      <c r="P1114" s="148"/>
    </row>
    <row r="1115" spans="1:16" ht="26.4">
      <c r="A1115" s="272" t="s">
        <v>31851</v>
      </c>
      <c r="B1115" s="148"/>
      <c r="C1115" s="148" t="s">
        <v>31846</v>
      </c>
      <c r="D1115" s="148"/>
      <c r="E1115" s="148"/>
      <c r="F1115" s="148"/>
      <c r="G1115" s="148"/>
      <c r="H1115" s="262"/>
      <c r="J1115" s="148"/>
      <c r="K1115" s="148"/>
      <c r="L1115" s="148"/>
      <c r="M1115" s="258"/>
      <c r="N1115" s="148"/>
      <c r="O1115" s="148"/>
      <c r="P1115" s="148"/>
    </row>
    <row r="1116" spans="1:16" ht="26.4">
      <c r="A1116" s="272" t="s">
        <v>31852</v>
      </c>
      <c r="B1116" s="148"/>
      <c r="C1116" s="148" t="s">
        <v>31848</v>
      </c>
      <c r="D1116" s="148"/>
      <c r="E1116" s="148"/>
      <c r="F1116" s="148"/>
      <c r="G1116" s="148"/>
      <c r="H1116" s="262"/>
      <c r="J1116" s="148"/>
      <c r="K1116" s="148"/>
      <c r="L1116" s="148"/>
      <c r="M1116" s="258"/>
      <c r="N1116" s="148"/>
      <c r="O1116" s="148"/>
      <c r="P1116" s="148"/>
    </row>
    <row r="1117" spans="1:16" ht="118.8">
      <c r="A1117" s="258" t="s">
        <v>31853</v>
      </c>
      <c r="B1117" s="148" t="s">
        <v>31854</v>
      </c>
      <c r="C1117" s="148" t="s">
        <v>26246</v>
      </c>
      <c r="D1117" s="148" t="s">
        <v>31855</v>
      </c>
      <c r="E1117" s="148" t="s">
        <v>31856</v>
      </c>
      <c r="F1117" s="148" t="s">
        <v>31857</v>
      </c>
      <c r="G1117" s="148" t="s">
        <v>31858</v>
      </c>
      <c r="H1117" s="262" t="s">
        <v>31859</v>
      </c>
      <c r="I1117" s="264" t="s">
        <v>31860</v>
      </c>
      <c r="J1117" s="148"/>
      <c r="K1117" s="148"/>
      <c r="L1117" s="148"/>
      <c r="M1117" s="258"/>
      <c r="N1117" s="148"/>
      <c r="O1117" s="148"/>
      <c r="P1117" s="148"/>
    </row>
    <row r="1118" spans="1:16" ht="26.4">
      <c r="A1118" s="272" t="s">
        <v>31861</v>
      </c>
      <c r="B1118" s="148"/>
      <c r="C1118" s="148" t="s">
        <v>31862</v>
      </c>
      <c r="D1118" s="148"/>
      <c r="E1118" s="148"/>
      <c r="F1118" s="148"/>
      <c r="G1118" s="148"/>
      <c r="H1118" s="262"/>
      <c r="J1118" s="148"/>
      <c r="K1118" s="148"/>
      <c r="L1118" s="148"/>
      <c r="M1118" s="258"/>
      <c r="N1118" s="148"/>
      <c r="O1118" s="148"/>
      <c r="P1118" s="148"/>
    </row>
    <row r="1119" spans="1:16" ht="26.4">
      <c r="A1119" s="272" t="s">
        <v>31863</v>
      </c>
      <c r="B1119" s="148"/>
      <c r="C1119" s="148" t="s">
        <v>31864</v>
      </c>
      <c r="D1119" s="148"/>
      <c r="E1119" s="148"/>
      <c r="F1119" s="148"/>
      <c r="G1119" s="148"/>
      <c r="H1119" s="262"/>
      <c r="J1119" s="148"/>
      <c r="K1119" s="148"/>
      <c r="L1119" s="148"/>
      <c r="M1119" s="258"/>
      <c r="N1119" s="148"/>
      <c r="O1119" s="148"/>
      <c r="P1119" s="148"/>
    </row>
    <row r="1120" spans="1:16" ht="14.4">
      <c r="A1120" s="272" t="s">
        <v>31865</v>
      </c>
      <c r="B1120" s="148"/>
      <c r="C1120" s="148" t="s">
        <v>31866</v>
      </c>
      <c r="D1120" s="148"/>
      <c r="E1120" s="148"/>
      <c r="F1120" s="148"/>
      <c r="G1120" s="148"/>
      <c r="H1120" s="262"/>
      <c r="J1120" s="148"/>
      <c r="K1120" s="148"/>
      <c r="L1120" s="148"/>
      <c r="M1120" s="258"/>
      <c r="N1120" s="148"/>
      <c r="O1120" s="148"/>
      <c r="P1120" s="148"/>
    </row>
    <row r="1121" spans="1:16" ht="118.8">
      <c r="A1121" s="258" t="s">
        <v>31867</v>
      </c>
      <c r="B1121" s="148" t="s">
        <v>31854</v>
      </c>
      <c r="C1121" s="148" t="s">
        <v>26246</v>
      </c>
      <c r="D1121" s="148" t="s">
        <v>31855</v>
      </c>
      <c r="E1121" s="148" t="s">
        <v>31856</v>
      </c>
      <c r="F1121" s="148" t="s">
        <v>31857</v>
      </c>
      <c r="G1121" s="148" t="s">
        <v>31858</v>
      </c>
      <c r="H1121" s="262" t="s">
        <v>31859</v>
      </c>
      <c r="I1121" s="264" t="s">
        <v>31860</v>
      </c>
      <c r="J1121" s="148"/>
      <c r="K1121" s="148"/>
      <c r="L1121" s="148"/>
      <c r="M1121" s="258"/>
      <c r="N1121" s="148"/>
      <c r="O1121" s="148"/>
      <c r="P1121" s="148"/>
    </row>
    <row r="1122" spans="1:16" ht="26.4">
      <c r="A1122" s="272" t="s">
        <v>31868</v>
      </c>
      <c r="B1122" s="148"/>
      <c r="C1122" s="148" t="s">
        <v>31862</v>
      </c>
      <c r="D1122" s="148"/>
      <c r="E1122" s="148"/>
      <c r="F1122" s="252"/>
      <c r="G1122" s="252"/>
      <c r="H1122" s="262"/>
      <c r="J1122" s="148"/>
      <c r="K1122" s="148"/>
      <c r="L1122" s="148"/>
      <c r="M1122" s="258"/>
      <c r="N1122" s="148"/>
      <c r="O1122" s="148"/>
      <c r="P1122" s="148"/>
    </row>
    <row r="1123" spans="1:16" ht="26.4">
      <c r="A1123" s="272" t="s">
        <v>31869</v>
      </c>
      <c r="B1123" s="148"/>
      <c r="C1123" s="148" t="s">
        <v>31864</v>
      </c>
      <c r="D1123" s="148"/>
      <c r="E1123" s="148"/>
      <c r="F1123" s="252"/>
      <c r="G1123" s="252"/>
      <c r="H1123" s="262"/>
      <c r="J1123" s="148"/>
      <c r="K1123" s="148"/>
      <c r="L1123" s="148"/>
      <c r="M1123" s="258"/>
      <c r="N1123" s="148"/>
      <c r="O1123" s="148"/>
      <c r="P1123" s="148"/>
    </row>
    <row r="1124" spans="1:16" ht="14.4">
      <c r="A1124" s="272" t="s">
        <v>31870</v>
      </c>
      <c r="B1124" s="148"/>
      <c r="C1124" s="148" t="s">
        <v>31866</v>
      </c>
      <c r="D1124" s="148"/>
      <c r="E1124" s="148"/>
      <c r="F1124" s="252"/>
      <c r="G1124" s="252"/>
      <c r="H1124" s="262"/>
      <c r="J1124" s="148"/>
      <c r="K1124" s="148"/>
      <c r="L1124" s="148"/>
      <c r="M1124" s="258"/>
      <c r="N1124" s="148"/>
      <c r="O1124" s="148"/>
      <c r="P1124" s="148"/>
    </row>
    <row r="1125" spans="1:16" ht="79.2">
      <c r="A1125" s="258" t="s">
        <v>31871</v>
      </c>
      <c r="B1125" s="148" t="s">
        <v>31872</v>
      </c>
      <c r="C1125" s="148" t="s">
        <v>26246</v>
      </c>
      <c r="D1125" s="148" t="s">
        <v>31873</v>
      </c>
      <c r="E1125" s="148" t="s">
        <v>31874</v>
      </c>
      <c r="F1125" s="252" t="s">
        <v>31875</v>
      </c>
      <c r="G1125" s="252" t="s">
        <v>31876</v>
      </c>
      <c r="H1125" s="262" t="s">
        <v>31877</v>
      </c>
      <c r="I1125" s="264" t="s">
        <v>31878</v>
      </c>
      <c r="J1125" s="148"/>
      <c r="K1125" s="148"/>
      <c r="L1125" s="148"/>
      <c r="M1125" s="258"/>
      <c r="N1125" s="148"/>
      <c r="O1125" s="148"/>
      <c r="P1125" s="148"/>
    </row>
    <row r="1126" spans="1:16" ht="26.4">
      <c r="A1126" s="272" t="s">
        <v>31879</v>
      </c>
      <c r="B1126" s="148"/>
      <c r="C1126" s="148" t="s">
        <v>31880</v>
      </c>
      <c r="D1126" s="148"/>
      <c r="E1126" s="148"/>
      <c r="F1126" s="252"/>
      <c r="G1126" s="252"/>
      <c r="H1126" s="262"/>
      <c r="J1126" s="148"/>
      <c r="K1126" s="148"/>
      <c r="L1126" s="148"/>
      <c r="M1126" s="258"/>
      <c r="N1126" s="148"/>
      <c r="O1126" s="148"/>
      <c r="P1126" s="148"/>
    </row>
    <row r="1127" spans="1:16" ht="14.4">
      <c r="A1127" s="272" t="s">
        <v>31881</v>
      </c>
      <c r="B1127" s="148"/>
      <c r="C1127" s="148" t="s">
        <v>31882</v>
      </c>
      <c r="D1127" s="148"/>
      <c r="E1127" s="148"/>
      <c r="F1127" s="252"/>
      <c r="G1127" s="252"/>
      <c r="H1127" s="262"/>
      <c r="J1127" s="148"/>
      <c r="K1127" s="148"/>
      <c r="L1127" s="148"/>
      <c r="M1127" s="258"/>
      <c r="N1127" s="148"/>
      <c r="O1127" s="148"/>
      <c r="P1127" s="148"/>
    </row>
    <row r="1128" spans="1:16" ht="14.4">
      <c r="A1128" s="272" t="s">
        <v>31883</v>
      </c>
      <c r="B1128" s="148"/>
      <c r="C1128" s="148" t="s">
        <v>31884</v>
      </c>
      <c r="D1128" s="148"/>
      <c r="E1128" s="148"/>
      <c r="F1128" s="252"/>
      <c r="G1128" s="252"/>
      <c r="H1128" s="262"/>
      <c r="J1128" s="148"/>
      <c r="K1128" s="148"/>
      <c r="L1128" s="148"/>
      <c r="M1128" s="258"/>
      <c r="N1128" s="148"/>
      <c r="O1128" s="148"/>
      <c r="P1128" s="148"/>
    </row>
    <row r="1129" spans="1:16" ht="79.2">
      <c r="A1129" s="258" t="s">
        <v>31885</v>
      </c>
      <c r="B1129" s="148" t="s">
        <v>31872</v>
      </c>
      <c r="C1129" s="148" t="s">
        <v>26246</v>
      </c>
      <c r="D1129" s="148" t="s">
        <v>31873</v>
      </c>
      <c r="E1129" s="148" t="s">
        <v>31874</v>
      </c>
      <c r="F1129" s="252" t="s">
        <v>31875</v>
      </c>
      <c r="G1129" s="252" t="s">
        <v>31876</v>
      </c>
      <c r="H1129" s="262" t="s">
        <v>31877</v>
      </c>
      <c r="I1129" s="264" t="s">
        <v>31878</v>
      </c>
      <c r="J1129" s="148"/>
      <c r="K1129" s="148"/>
      <c r="L1129" s="148"/>
      <c r="M1129" s="258"/>
      <c r="N1129" s="148"/>
      <c r="O1129" s="148"/>
      <c r="P1129" s="148"/>
    </row>
    <row r="1130" spans="1:16" ht="26.4">
      <c r="A1130" s="272" t="s">
        <v>31886</v>
      </c>
      <c r="B1130" s="148"/>
      <c r="C1130" s="148" t="s">
        <v>31880</v>
      </c>
      <c r="D1130" s="148"/>
      <c r="E1130" s="148"/>
      <c r="F1130" s="148"/>
      <c r="G1130" s="148"/>
      <c r="H1130" s="262"/>
      <c r="J1130" s="148"/>
      <c r="K1130" s="148"/>
      <c r="L1130" s="148"/>
      <c r="M1130" s="258"/>
      <c r="N1130" s="148"/>
      <c r="O1130" s="148"/>
      <c r="P1130" s="148"/>
    </row>
    <row r="1131" spans="1:16" ht="14.4">
      <c r="A1131" s="272" t="s">
        <v>31887</v>
      </c>
      <c r="B1131" s="148"/>
      <c r="C1131" s="148" t="s">
        <v>31882</v>
      </c>
      <c r="D1131" s="148"/>
      <c r="E1131" s="148"/>
      <c r="F1131" s="148"/>
      <c r="G1131" s="148"/>
      <c r="H1131" s="262"/>
      <c r="J1131" s="148"/>
      <c r="K1131" s="148"/>
      <c r="L1131" s="148"/>
      <c r="M1131" s="258"/>
      <c r="N1131" s="148"/>
      <c r="O1131" s="148"/>
      <c r="P1131" s="148"/>
    </row>
    <row r="1132" spans="1:16" ht="14.4">
      <c r="A1132" s="272" t="s">
        <v>31888</v>
      </c>
      <c r="B1132" s="148"/>
      <c r="C1132" s="148" t="s">
        <v>31884</v>
      </c>
      <c r="D1132" s="148"/>
      <c r="E1132" s="148"/>
      <c r="F1132" s="148"/>
      <c r="G1132" s="148"/>
      <c r="H1132" s="262"/>
      <c r="J1132" s="148"/>
      <c r="K1132" s="148"/>
      <c r="L1132" s="148"/>
      <c r="M1132" s="258"/>
      <c r="N1132" s="148"/>
      <c r="O1132" s="148"/>
      <c r="P1132" s="148"/>
    </row>
    <row r="1133" spans="1:16" ht="132">
      <c r="A1133" s="258" t="s">
        <v>31889</v>
      </c>
      <c r="B1133" s="148" t="s">
        <v>31890</v>
      </c>
      <c r="C1133" s="148" t="s">
        <v>26246</v>
      </c>
      <c r="D1133" s="148" t="s">
        <v>31891</v>
      </c>
      <c r="E1133" s="148" t="s">
        <v>31892</v>
      </c>
      <c r="F1133" s="148" t="s">
        <v>31893</v>
      </c>
      <c r="G1133" s="148" t="s">
        <v>31894</v>
      </c>
      <c r="H1133" s="262" t="s">
        <v>31895</v>
      </c>
      <c r="I1133" s="264" t="s">
        <v>31896</v>
      </c>
      <c r="J1133" s="148"/>
      <c r="K1133" s="148"/>
      <c r="L1133" s="148"/>
      <c r="M1133" s="258"/>
      <c r="N1133" s="148"/>
      <c r="O1133" s="148"/>
      <c r="P1133" s="148"/>
    </row>
    <row r="1134" spans="1:16" ht="26.4">
      <c r="A1134" s="272" t="s">
        <v>31897</v>
      </c>
      <c r="B1134" s="148"/>
      <c r="C1134" s="148" t="s">
        <v>31898</v>
      </c>
      <c r="D1134" s="148"/>
      <c r="E1134" s="148"/>
      <c r="F1134" s="148"/>
      <c r="G1134" s="148"/>
      <c r="H1134" s="262"/>
      <c r="J1134" s="148"/>
      <c r="K1134" s="148"/>
      <c r="L1134" s="148"/>
      <c r="M1134" s="258"/>
      <c r="N1134" s="148"/>
      <c r="O1134" s="148"/>
      <c r="P1134" s="148"/>
    </row>
    <row r="1135" spans="1:16" ht="14.4">
      <c r="A1135" s="272" t="s">
        <v>31899</v>
      </c>
      <c r="B1135" s="148"/>
      <c r="C1135" s="148" t="s">
        <v>31900</v>
      </c>
      <c r="D1135" s="148"/>
      <c r="E1135" s="148"/>
      <c r="F1135" s="148"/>
      <c r="G1135" s="148"/>
      <c r="H1135" s="262"/>
      <c r="J1135" s="148"/>
      <c r="K1135" s="148"/>
      <c r="L1135" s="148"/>
      <c r="M1135" s="258"/>
      <c r="N1135" s="148"/>
      <c r="O1135" s="148"/>
      <c r="P1135" s="148"/>
    </row>
    <row r="1136" spans="1:16" ht="26.4">
      <c r="A1136" s="272" t="s">
        <v>31901</v>
      </c>
      <c r="B1136" s="148"/>
      <c r="C1136" s="148" t="s">
        <v>31902</v>
      </c>
      <c r="D1136" s="148"/>
      <c r="E1136" s="148"/>
      <c r="F1136" s="148"/>
      <c r="G1136" s="148"/>
      <c r="H1136" s="262"/>
      <c r="J1136" s="148"/>
      <c r="K1136" s="148"/>
      <c r="L1136" s="148"/>
      <c r="M1136" s="258"/>
      <c r="N1136" s="148"/>
      <c r="O1136" s="148"/>
      <c r="P1136" s="148"/>
    </row>
    <row r="1137" spans="1:16" ht="132">
      <c r="A1137" s="258" t="s">
        <v>31903</v>
      </c>
      <c r="B1137" s="148" t="s">
        <v>31890</v>
      </c>
      <c r="C1137" s="148" t="s">
        <v>26246</v>
      </c>
      <c r="D1137" s="148" t="s">
        <v>31891</v>
      </c>
      <c r="E1137" s="148" t="s">
        <v>31892</v>
      </c>
      <c r="F1137" s="148" t="s">
        <v>31893</v>
      </c>
      <c r="G1137" s="148" t="s">
        <v>31894</v>
      </c>
      <c r="H1137" s="262" t="s">
        <v>31895</v>
      </c>
      <c r="I1137" s="264" t="s">
        <v>31896</v>
      </c>
      <c r="J1137" s="148"/>
      <c r="K1137" s="148"/>
      <c r="L1137" s="148"/>
      <c r="M1137" s="258"/>
      <c r="N1137" s="148"/>
      <c r="O1137" s="148"/>
      <c r="P1137" s="148"/>
    </row>
    <row r="1138" spans="1:16" ht="26.4">
      <c r="A1138" s="272" t="s">
        <v>31904</v>
      </c>
      <c r="B1138" s="148"/>
      <c r="C1138" s="148" t="s">
        <v>31898</v>
      </c>
      <c r="D1138" s="148"/>
      <c r="E1138" s="148"/>
      <c r="F1138" s="148"/>
      <c r="G1138" s="148"/>
      <c r="H1138" s="262"/>
      <c r="J1138" s="148"/>
      <c r="K1138" s="148"/>
      <c r="L1138" s="148"/>
      <c r="M1138" s="251"/>
      <c r="N1138" s="213"/>
      <c r="O1138" s="148"/>
      <c r="P1138" s="148"/>
    </row>
    <row r="1139" spans="1:16" ht="14.4">
      <c r="A1139" s="272" t="s">
        <v>31905</v>
      </c>
      <c r="B1139" s="148"/>
      <c r="C1139" s="148" t="s">
        <v>31900</v>
      </c>
      <c r="D1139" s="148"/>
      <c r="E1139" s="148"/>
      <c r="F1139" s="148"/>
      <c r="G1139" s="148"/>
      <c r="H1139" s="262"/>
      <c r="J1139" s="148"/>
      <c r="K1139" s="148"/>
      <c r="L1139" s="148"/>
      <c r="M1139" s="251"/>
      <c r="N1139" s="213"/>
      <c r="O1139" s="148"/>
      <c r="P1139" s="148"/>
    </row>
    <row r="1140" spans="1:16" ht="26.4">
      <c r="A1140" s="272" t="s">
        <v>31906</v>
      </c>
      <c r="B1140" s="148"/>
      <c r="C1140" s="148" t="s">
        <v>31902</v>
      </c>
      <c r="D1140" s="148"/>
      <c r="E1140" s="148"/>
      <c r="F1140" s="148"/>
      <c r="G1140" s="148"/>
      <c r="H1140" s="262"/>
      <c r="J1140" s="148"/>
      <c r="K1140" s="148"/>
      <c r="L1140" s="148"/>
      <c r="M1140" s="251"/>
      <c r="N1140" s="213"/>
      <c r="O1140" s="148"/>
      <c r="P1140" s="148"/>
    </row>
    <row r="1141" spans="1:16" ht="105.6">
      <c r="A1141" s="258" t="s">
        <v>31907</v>
      </c>
      <c r="B1141" s="148" t="s">
        <v>31908</v>
      </c>
      <c r="C1141" s="148" t="s">
        <v>26246</v>
      </c>
      <c r="D1141" s="148" t="s">
        <v>31909</v>
      </c>
      <c r="E1141" s="148" t="s">
        <v>31910</v>
      </c>
      <c r="F1141" s="148" t="s">
        <v>31911</v>
      </c>
      <c r="G1141" s="148" t="s">
        <v>31912</v>
      </c>
      <c r="H1141" s="262" t="s">
        <v>31913</v>
      </c>
      <c r="I1141" s="264" t="s">
        <v>31914</v>
      </c>
      <c r="J1141" s="148"/>
      <c r="K1141" s="148"/>
      <c r="L1141" s="148"/>
      <c r="M1141" s="251"/>
      <c r="N1141" s="213"/>
      <c r="O1141" s="148"/>
      <c r="P1141" s="148"/>
    </row>
    <row r="1142" spans="1:16" ht="26.4">
      <c r="A1142" s="272" t="s">
        <v>31915</v>
      </c>
      <c r="B1142" s="148"/>
      <c r="C1142" s="148" t="s">
        <v>31916</v>
      </c>
      <c r="D1142" s="148"/>
      <c r="E1142" s="148"/>
      <c r="F1142" s="148"/>
      <c r="G1142" s="148"/>
      <c r="H1142" s="262"/>
      <c r="J1142" s="148"/>
      <c r="K1142" s="148"/>
      <c r="L1142" s="148"/>
      <c r="M1142" s="251"/>
      <c r="N1142" s="213"/>
      <c r="O1142" s="148"/>
      <c r="P1142" s="148"/>
    </row>
    <row r="1143" spans="1:16" ht="26.4">
      <c r="A1143" s="272" t="s">
        <v>31917</v>
      </c>
      <c r="B1143" s="148"/>
      <c r="C1143" s="262" t="s">
        <v>31918</v>
      </c>
      <c r="D1143" s="148"/>
      <c r="E1143" s="148"/>
      <c r="F1143" s="148"/>
      <c r="G1143" s="148"/>
      <c r="H1143" s="262"/>
      <c r="J1143" s="148"/>
      <c r="K1143" s="148"/>
      <c r="L1143" s="148"/>
      <c r="M1143" s="251"/>
      <c r="N1143" s="213"/>
      <c r="O1143" s="148"/>
      <c r="P1143" s="148"/>
    </row>
    <row r="1144" spans="1:16" ht="26.4">
      <c r="A1144" s="272" t="s">
        <v>31919</v>
      </c>
      <c r="B1144" s="148"/>
      <c r="C1144" s="262" t="s">
        <v>31920</v>
      </c>
      <c r="D1144" s="148"/>
      <c r="E1144" s="148"/>
      <c r="F1144" s="148"/>
      <c r="G1144" s="148"/>
      <c r="H1144" s="262"/>
      <c r="J1144" s="148"/>
      <c r="K1144" s="148"/>
      <c r="L1144" s="148"/>
      <c r="M1144" s="251"/>
      <c r="N1144" s="213"/>
      <c r="O1144" s="148"/>
      <c r="P1144" s="148"/>
    </row>
    <row r="1145" spans="1:16" ht="105.6">
      <c r="A1145" s="258" t="s">
        <v>31921</v>
      </c>
      <c r="B1145" s="148" t="s">
        <v>31908</v>
      </c>
      <c r="C1145" s="148" t="s">
        <v>26246</v>
      </c>
      <c r="D1145" s="148" t="s">
        <v>31909</v>
      </c>
      <c r="E1145" s="148" t="s">
        <v>31910</v>
      </c>
      <c r="F1145" s="148" t="s">
        <v>31911</v>
      </c>
      <c r="G1145" s="148" t="s">
        <v>31912</v>
      </c>
      <c r="H1145" s="262" t="s">
        <v>31913</v>
      </c>
      <c r="I1145" s="264" t="s">
        <v>31914</v>
      </c>
      <c r="J1145" s="148"/>
      <c r="K1145" s="148"/>
      <c r="L1145" s="148"/>
      <c r="M1145" s="251"/>
      <c r="N1145" s="213"/>
      <c r="O1145" s="148"/>
      <c r="P1145" s="148"/>
    </row>
    <row r="1146" spans="1:16" ht="26.4">
      <c r="A1146" s="272" t="s">
        <v>31922</v>
      </c>
      <c r="B1146" s="148"/>
      <c r="C1146" s="148" t="s">
        <v>31916</v>
      </c>
      <c r="D1146" s="148"/>
      <c r="E1146" s="148"/>
      <c r="F1146" s="148"/>
      <c r="G1146" s="148"/>
      <c r="H1146" s="262"/>
      <c r="J1146" s="148"/>
      <c r="K1146" s="148"/>
      <c r="L1146" s="148"/>
      <c r="M1146" s="258"/>
      <c r="N1146" s="148"/>
      <c r="O1146" s="148"/>
      <c r="P1146" s="148"/>
    </row>
    <row r="1147" spans="1:16" ht="26.4">
      <c r="A1147" s="272" t="s">
        <v>31923</v>
      </c>
      <c r="B1147" s="148"/>
      <c r="C1147" s="262" t="s">
        <v>31918</v>
      </c>
      <c r="D1147" s="148"/>
      <c r="E1147" s="148"/>
      <c r="F1147" s="148"/>
      <c r="G1147" s="148"/>
      <c r="H1147" s="262"/>
      <c r="J1147" s="148"/>
      <c r="K1147" s="148"/>
      <c r="L1147" s="148"/>
      <c r="M1147" s="258"/>
      <c r="N1147" s="148"/>
      <c r="O1147" s="148"/>
      <c r="P1147" s="148"/>
    </row>
    <row r="1148" spans="1:16" ht="26.4">
      <c r="A1148" s="272" t="s">
        <v>31924</v>
      </c>
      <c r="B1148" s="148"/>
      <c r="C1148" s="262" t="s">
        <v>31920</v>
      </c>
      <c r="D1148" s="148"/>
      <c r="E1148" s="148"/>
      <c r="F1148" s="148"/>
      <c r="G1148" s="148"/>
      <c r="H1148" s="262"/>
      <c r="J1148" s="148"/>
      <c r="K1148" s="148"/>
      <c r="L1148" s="148"/>
      <c r="M1148" s="258"/>
      <c r="N1148" s="148"/>
      <c r="O1148" s="148"/>
      <c r="P1148" s="148"/>
    </row>
    <row r="1149" spans="1:16" ht="158.4">
      <c r="A1149" s="251" t="s">
        <v>31925</v>
      </c>
      <c r="B1149" s="148" t="s">
        <v>31926</v>
      </c>
      <c r="C1149" s="148" t="s">
        <v>26246</v>
      </c>
      <c r="D1149" s="148" t="s">
        <v>31927</v>
      </c>
      <c r="E1149" s="148" t="s">
        <v>31928</v>
      </c>
      <c r="F1149" s="148" t="s">
        <v>31929</v>
      </c>
      <c r="G1149" s="148" t="s">
        <v>31930</v>
      </c>
      <c r="H1149" s="262" t="s">
        <v>31931</v>
      </c>
      <c r="I1149" s="264" t="s">
        <v>31932</v>
      </c>
      <c r="J1149" s="148"/>
      <c r="K1149" s="148"/>
      <c r="L1149" s="148"/>
      <c r="M1149" s="258"/>
      <c r="N1149" s="148"/>
      <c r="O1149" s="148"/>
      <c r="P1149" s="148"/>
    </row>
    <row r="1150" spans="1:16" ht="26.4">
      <c r="A1150" s="272" t="s">
        <v>31933</v>
      </c>
      <c r="B1150" s="148"/>
      <c r="C1150" s="148" t="s">
        <v>31934</v>
      </c>
      <c r="D1150" s="148"/>
      <c r="E1150" s="148"/>
      <c r="F1150" s="148"/>
      <c r="G1150" s="148"/>
      <c r="H1150" s="262"/>
      <c r="J1150" s="148"/>
      <c r="K1150" s="148"/>
      <c r="L1150" s="148"/>
      <c r="M1150" s="258"/>
      <c r="N1150" s="148"/>
      <c r="O1150" s="148"/>
      <c r="P1150" s="148"/>
    </row>
    <row r="1151" spans="1:16" ht="26.4">
      <c r="A1151" s="272" t="s">
        <v>31935</v>
      </c>
      <c r="B1151" s="148"/>
      <c r="C1151" s="148" t="s">
        <v>31936</v>
      </c>
      <c r="D1151" s="148"/>
      <c r="E1151" s="148"/>
      <c r="F1151" s="148"/>
      <c r="G1151" s="148"/>
      <c r="H1151" s="262"/>
      <c r="J1151" s="148"/>
      <c r="K1151" s="148"/>
      <c r="L1151" s="148"/>
      <c r="M1151" s="258"/>
      <c r="N1151" s="148"/>
      <c r="O1151" s="148"/>
      <c r="P1151" s="148"/>
    </row>
    <row r="1152" spans="1:16" ht="26.4">
      <c r="A1152" s="272" t="s">
        <v>31937</v>
      </c>
      <c r="B1152" s="148"/>
      <c r="C1152" s="148" t="s">
        <v>31938</v>
      </c>
      <c r="D1152" s="148"/>
      <c r="E1152" s="148"/>
      <c r="F1152" s="148"/>
      <c r="G1152" s="148"/>
      <c r="H1152" s="262"/>
      <c r="J1152" s="148"/>
      <c r="K1152" s="148"/>
      <c r="L1152" s="148"/>
      <c r="M1152" s="258"/>
      <c r="N1152" s="148"/>
      <c r="O1152" s="148"/>
      <c r="P1152" s="148"/>
    </row>
    <row r="1153" spans="1:16" ht="158.4">
      <c r="A1153" s="251" t="s">
        <v>31939</v>
      </c>
      <c r="B1153" s="148" t="s">
        <v>31926</v>
      </c>
      <c r="C1153" s="148" t="s">
        <v>26246</v>
      </c>
      <c r="D1153" s="148" t="s">
        <v>31927</v>
      </c>
      <c r="E1153" s="148" t="s">
        <v>31928</v>
      </c>
      <c r="F1153" s="148" t="s">
        <v>31929</v>
      </c>
      <c r="G1153" s="148" t="s">
        <v>31930</v>
      </c>
      <c r="H1153" s="262" t="s">
        <v>31931</v>
      </c>
      <c r="I1153" s="264" t="s">
        <v>31932</v>
      </c>
      <c r="J1153" s="148"/>
      <c r="K1153" s="148"/>
      <c r="L1153" s="148"/>
      <c r="M1153" s="258"/>
      <c r="N1153" s="148"/>
      <c r="O1153" s="148"/>
      <c r="P1153" s="148"/>
    </row>
    <row r="1154" spans="1:16" ht="26.4">
      <c r="A1154" s="272" t="s">
        <v>31940</v>
      </c>
      <c r="B1154" s="148"/>
      <c r="C1154" s="148" t="s">
        <v>31934</v>
      </c>
      <c r="D1154" s="148"/>
      <c r="E1154" s="148"/>
      <c r="F1154" s="148"/>
      <c r="G1154" s="148"/>
      <c r="H1154" s="262"/>
      <c r="J1154" s="148"/>
      <c r="K1154" s="148"/>
      <c r="L1154" s="148"/>
      <c r="M1154" s="258"/>
      <c r="N1154" s="148"/>
      <c r="O1154" s="148"/>
      <c r="P1154" s="148"/>
    </row>
    <row r="1155" spans="1:16" ht="26.4">
      <c r="A1155" s="272" t="s">
        <v>31941</v>
      </c>
      <c r="B1155" s="148"/>
      <c r="C1155" s="148" t="s">
        <v>31936</v>
      </c>
      <c r="D1155" s="148"/>
      <c r="E1155" s="148"/>
      <c r="F1155" s="148"/>
      <c r="G1155" s="148"/>
      <c r="H1155" s="262"/>
      <c r="J1155" s="148"/>
      <c r="K1155" s="148"/>
      <c r="L1155" s="148"/>
      <c r="M1155" s="258"/>
      <c r="N1155" s="148"/>
      <c r="O1155" s="148"/>
      <c r="P1155" s="148"/>
    </row>
    <row r="1156" spans="1:16" ht="26.4">
      <c r="A1156" s="272" t="s">
        <v>31942</v>
      </c>
      <c r="B1156" s="148"/>
      <c r="C1156" s="148" t="s">
        <v>31938</v>
      </c>
      <c r="D1156" s="148"/>
      <c r="E1156" s="148"/>
      <c r="F1156" s="148"/>
      <c r="G1156" s="148"/>
      <c r="H1156" s="262"/>
      <c r="J1156" s="148"/>
      <c r="K1156" s="148"/>
      <c r="L1156" s="148"/>
      <c r="M1156" s="258"/>
      <c r="N1156" s="148"/>
      <c r="O1156" s="148"/>
      <c r="P1156" s="148"/>
    </row>
    <row r="1157" spans="1:16" ht="66">
      <c r="A1157" s="258" t="s">
        <v>31943</v>
      </c>
      <c r="B1157" s="148" t="s">
        <v>31944</v>
      </c>
      <c r="C1157" s="148" t="s">
        <v>26246</v>
      </c>
      <c r="D1157" s="148" t="s">
        <v>31945</v>
      </c>
      <c r="E1157" s="148" t="s">
        <v>31946</v>
      </c>
      <c r="F1157" s="148" t="s">
        <v>31947</v>
      </c>
      <c r="G1157" s="148" t="s">
        <v>31948</v>
      </c>
      <c r="H1157" s="262" t="s">
        <v>31949</v>
      </c>
      <c r="I1157" s="264" t="s">
        <v>31950</v>
      </c>
      <c r="J1157" s="148"/>
      <c r="K1157" s="148"/>
      <c r="L1157" s="148"/>
      <c r="M1157" s="258"/>
      <c r="N1157" s="148"/>
      <c r="O1157" s="148"/>
      <c r="P1157" s="148"/>
    </row>
    <row r="1158" spans="1:16" ht="26.4">
      <c r="A1158" s="272" t="s">
        <v>31951</v>
      </c>
      <c r="B1158" s="148"/>
      <c r="C1158" s="148" t="s">
        <v>31952</v>
      </c>
      <c r="D1158" s="148"/>
      <c r="E1158" s="148"/>
      <c r="F1158" s="148"/>
      <c r="G1158" s="148"/>
      <c r="H1158" s="262"/>
      <c r="J1158" s="148"/>
      <c r="K1158" s="148"/>
      <c r="L1158" s="148"/>
      <c r="M1158" s="258"/>
      <c r="N1158" s="148"/>
      <c r="O1158" s="148"/>
      <c r="P1158" s="148"/>
    </row>
    <row r="1159" spans="1:16" ht="14.4">
      <c r="A1159" s="272" t="s">
        <v>31953</v>
      </c>
      <c r="B1159" s="148"/>
      <c r="C1159" s="148" t="s">
        <v>31954</v>
      </c>
      <c r="D1159" s="148"/>
      <c r="E1159" s="148"/>
      <c r="F1159" s="148"/>
      <c r="G1159" s="148"/>
      <c r="H1159" s="262"/>
      <c r="J1159" s="148"/>
      <c r="K1159" s="148"/>
      <c r="L1159" s="148"/>
      <c r="M1159" s="258"/>
      <c r="N1159" s="148"/>
      <c r="O1159" s="148"/>
      <c r="P1159" s="148"/>
    </row>
    <row r="1160" spans="1:16" ht="14.4">
      <c r="A1160" s="272" t="s">
        <v>31955</v>
      </c>
      <c r="B1160" s="148"/>
      <c r="C1160" s="148" t="s">
        <v>31956</v>
      </c>
      <c r="D1160" s="148"/>
      <c r="E1160" s="148"/>
      <c r="F1160" s="148"/>
      <c r="G1160" s="148"/>
      <c r="H1160" s="262"/>
      <c r="J1160" s="148"/>
      <c r="K1160" s="148"/>
      <c r="L1160" s="148"/>
      <c r="M1160" s="258"/>
      <c r="N1160" s="148"/>
      <c r="O1160" s="148"/>
      <c r="P1160" s="148"/>
    </row>
    <row r="1161" spans="1:16" ht="66">
      <c r="A1161" s="258" t="s">
        <v>31957</v>
      </c>
      <c r="B1161" s="148" t="s">
        <v>31944</v>
      </c>
      <c r="C1161" s="148" t="s">
        <v>26246</v>
      </c>
      <c r="D1161" s="148" t="s">
        <v>31945</v>
      </c>
      <c r="E1161" s="148" t="s">
        <v>31946</v>
      </c>
      <c r="F1161" s="148" t="s">
        <v>31947</v>
      </c>
      <c r="G1161" s="148" t="s">
        <v>31948</v>
      </c>
      <c r="H1161" s="262" t="s">
        <v>31949</v>
      </c>
      <c r="I1161" s="264" t="s">
        <v>31950</v>
      </c>
      <c r="J1161" s="148"/>
      <c r="K1161" s="148"/>
      <c r="L1161" s="148"/>
      <c r="M1161" s="258"/>
      <c r="N1161" s="148"/>
      <c r="O1161" s="148"/>
      <c r="P1161" s="148"/>
    </row>
    <row r="1162" spans="1:16" ht="26.4">
      <c r="A1162" s="272" t="s">
        <v>31958</v>
      </c>
      <c r="B1162" s="148"/>
      <c r="C1162" s="148" t="s">
        <v>31952</v>
      </c>
      <c r="D1162" s="148"/>
      <c r="E1162" s="148"/>
      <c r="F1162" s="148"/>
      <c r="G1162" s="148"/>
      <c r="H1162" s="262"/>
      <c r="J1162" s="148"/>
      <c r="K1162" s="148"/>
      <c r="L1162" s="148"/>
      <c r="M1162" s="258"/>
      <c r="N1162" s="148"/>
      <c r="O1162" s="148"/>
      <c r="P1162" s="148"/>
    </row>
    <row r="1163" spans="1:16" ht="14.4">
      <c r="A1163" s="272" t="s">
        <v>31959</v>
      </c>
      <c r="B1163" s="148"/>
      <c r="C1163" s="148" t="s">
        <v>31954</v>
      </c>
      <c r="D1163" s="148"/>
      <c r="E1163" s="148"/>
      <c r="F1163" s="148"/>
      <c r="G1163" s="148"/>
      <c r="H1163" s="262"/>
      <c r="J1163" s="148"/>
      <c r="K1163" s="148"/>
      <c r="L1163" s="148"/>
      <c r="M1163" s="258"/>
      <c r="N1163" s="148"/>
      <c r="O1163" s="148"/>
      <c r="P1163" s="148"/>
    </row>
    <row r="1164" spans="1:16" ht="14.4">
      <c r="A1164" s="272" t="s">
        <v>31960</v>
      </c>
      <c r="B1164" s="148"/>
      <c r="C1164" s="148" t="s">
        <v>31956</v>
      </c>
      <c r="D1164" s="148"/>
      <c r="E1164" s="148"/>
      <c r="F1164" s="148"/>
      <c r="G1164" s="148"/>
      <c r="H1164" s="262"/>
      <c r="J1164" s="148"/>
      <c r="K1164" s="148"/>
      <c r="L1164" s="148"/>
      <c r="M1164" s="258"/>
      <c r="N1164" s="148"/>
      <c r="O1164" s="148"/>
      <c r="P1164" s="148"/>
    </row>
    <row r="1165" spans="1:16" ht="171.6">
      <c r="A1165" s="258" t="s">
        <v>31961</v>
      </c>
      <c r="B1165" s="148" t="s">
        <v>31962</v>
      </c>
      <c r="C1165" s="148" t="s">
        <v>26246</v>
      </c>
      <c r="D1165" s="148" t="s">
        <v>31963</v>
      </c>
      <c r="E1165" s="148" t="s">
        <v>31964</v>
      </c>
      <c r="F1165" s="148" t="s">
        <v>31965</v>
      </c>
      <c r="G1165" s="148" t="s">
        <v>31966</v>
      </c>
      <c r="H1165" s="262" t="s">
        <v>31967</v>
      </c>
      <c r="I1165" s="264" t="s">
        <v>31968</v>
      </c>
      <c r="J1165" s="148"/>
      <c r="K1165" s="148"/>
      <c r="L1165" s="148"/>
      <c r="M1165" s="258"/>
      <c r="N1165" s="148"/>
      <c r="O1165" s="148"/>
      <c r="P1165" s="148"/>
    </row>
    <row r="1166" spans="1:16" ht="39.6">
      <c r="A1166" s="272" t="s">
        <v>31969</v>
      </c>
      <c r="B1166" s="148"/>
      <c r="C1166" s="148" t="s">
        <v>31970</v>
      </c>
      <c r="D1166" s="148"/>
      <c r="E1166" s="148"/>
      <c r="F1166" s="148"/>
      <c r="G1166" s="148"/>
      <c r="H1166" s="262"/>
      <c r="J1166" s="148"/>
      <c r="K1166" s="148"/>
      <c r="L1166" s="148"/>
      <c r="M1166" s="258"/>
      <c r="N1166" s="148"/>
      <c r="O1166" s="148"/>
      <c r="P1166" s="148"/>
    </row>
    <row r="1167" spans="1:16" ht="14.4">
      <c r="A1167" s="272" t="s">
        <v>31971</v>
      </c>
      <c r="B1167" s="148"/>
      <c r="C1167" s="148" t="s">
        <v>31972</v>
      </c>
      <c r="D1167" s="148"/>
      <c r="E1167" s="148"/>
      <c r="F1167" s="148"/>
      <c r="G1167" s="148"/>
      <c r="H1167" s="262"/>
      <c r="J1167" s="148"/>
      <c r="K1167" s="148"/>
      <c r="L1167" s="148"/>
      <c r="M1167" s="258"/>
      <c r="N1167" s="148"/>
      <c r="O1167" s="148"/>
      <c r="P1167" s="148"/>
    </row>
    <row r="1168" spans="1:16" ht="26.4">
      <c r="A1168" s="272" t="s">
        <v>31973</v>
      </c>
      <c r="B1168" s="148"/>
      <c r="C1168" s="148" t="s">
        <v>31974</v>
      </c>
      <c r="D1168" s="148"/>
      <c r="E1168" s="148"/>
      <c r="F1168" s="148"/>
      <c r="G1168" s="148"/>
      <c r="H1168" s="262"/>
      <c r="J1168" s="148"/>
      <c r="K1168" s="148"/>
      <c r="L1168" s="148"/>
      <c r="M1168" s="258"/>
      <c r="N1168" s="148"/>
      <c r="O1168" s="148"/>
      <c r="P1168" s="148"/>
    </row>
    <row r="1169" spans="1:16" ht="171.6">
      <c r="A1169" s="258" t="s">
        <v>31975</v>
      </c>
      <c r="B1169" s="148" t="s">
        <v>31962</v>
      </c>
      <c r="C1169" s="148" t="s">
        <v>26246</v>
      </c>
      <c r="D1169" s="148" t="s">
        <v>31963</v>
      </c>
      <c r="E1169" s="148" t="s">
        <v>31964</v>
      </c>
      <c r="F1169" s="148" t="s">
        <v>31965</v>
      </c>
      <c r="G1169" s="148" t="s">
        <v>31966</v>
      </c>
      <c r="H1169" s="262" t="s">
        <v>31967</v>
      </c>
      <c r="I1169" s="264" t="s">
        <v>31968</v>
      </c>
      <c r="J1169" s="148"/>
      <c r="K1169" s="148"/>
      <c r="L1169" s="148"/>
      <c r="M1169" s="258"/>
      <c r="N1169" s="148"/>
      <c r="O1169" s="148"/>
      <c r="P1169" s="148"/>
    </row>
    <row r="1170" spans="1:16" ht="39.6">
      <c r="A1170" s="272" t="s">
        <v>31976</v>
      </c>
      <c r="B1170" s="148"/>
      <c r="C1170" s="148" t="s">
        <v>31970</v>
      </c>
      <c r="D1170" s="148"/>
      <c r="E1170" s="148"/>
      <c r="F1170" s="148"/>
      <c r="G1170" s="148"/>
      <c r="H1170" s="262"/>
      <c r="J1170" s="148"/>
      <c r="K1170" s="148"/>
      <c r="L1170" s="148"/>
      <c r="M1170" s="258"/>
      <c r="N1170" s="148"/>
      <c r="O1170" s="148"/>
      <c r="P1170" s="148"/>
    </row>
    <row r="1171" spans="1:16" ht="14.4">
      <c r="A1171" s="272" t="s">
        <v>31977</v>
      </c>
      <c r="B1171" s="148"/>
      <c r="C1171" s="148" t="s">
        <v>31972</v>
      </c>
      <c r="D1171" s="148"/>
      <c r="E1171" s="148"/>
      <c r="F1171" s="148"/>
      <c r="G1171" s="148"/>
      <c r="H1171" s="262"/>
      <c r="J1171" s="148"/>
      <c r="K1171" s="148"/>
      <c r="L1171" s="148"/>
      <c r="M1171" s="258"/>
      <c r="N1171" s="148"/>
      <c r="O1171" s="148"/>
      <c r="P1171" s="148"/>
    </row>
    <row r="1172" spans="1:16" ht="26.4">
      <c r="A1172" s="272" t="s">
        <v>31978</v>
      </c>
      <c r="B1172" s="148"/>
      <c r="C1172" s="148" t="s">
        <v>31974</v>
      </c>
      <c r="D1172" s="148"/>
      <c r="E1172" s="148"/>
      <c r="F1172" s="148"/>
      <c r="G1172" s="148"/>
      <c r="H1172" s="262"/>
      <c r="J1172" s="148"/>
      <c r="K1172" s="148"/>
      <c r="L1172" s="148"/>
      <c r="M1172" s="258"/>
      <c r="N1172" s="148"/>
      <c r="O1172" s="148"/>
      <c r="P1172" s="148"/>
    </row>
    <row r="1173" spans="1:16" ht="92.4">
      <c r="A1173" s="258" t="s">
        <v>31979</v>
      </c>
      <c r="B1173" s="148" t="s">
        <v>31980</v>
      </c>
      <c r="C1173" s="148" t="s">
        <v>26246</v>
      </c>
      <c r="D1173" s="148" t="s">
        <v>31981</v>
      </c>
      <c r="E1173" s="148" t="s">
        <v>31982</v>
      </c>
      <c r="F1173" s="148" t="s">
        <v>31983</v>
      </c>
      <c r="G1173" s="148" t="s">
        <v>31984</v>
      </c>
      <c r="H1173" s="262" t="s">
        <v>31985</v>
      </c>
      <c r="I1173" s="264" t="s">
        <v>31986</v>
      </c>
      <c r="J1173" s="148"/>
      <c r="K1173" s="148"/>
      <c r="L1173" s="148"/>
      <c r="M1173" s="258"/>
      <c r="N1173" s="148"/>
      <c r="O1173" s="148"/>
      <c r="P1173" s="148"/>
    </row>
    <row r="1174" spans="1:16" ht="26.4">
      <c r="A1174" s="272" t="s">
        <v>31987</v>
      </c>
      <c r="B1174" s="148"/>
      <c r="C1174" s="148" t="s">
        <v>31988</v>
      </c>
      <c r="D1174" s="148"/>
      <c r="E1174" s="148"/>
      <c r="F1174" s="148"/>
      <c r="G1174" s="148"/>
      <c r="H1174" s="262"/>
      <c r="J1174" s="148"/>
      <c r="K1174" s="148"/>
      <c r="L1174" s="148"/>
      <c r="M1174" s="258"/>
      <c r="N1174" s="148"/>
      <c r="O1174" s="148"/>
      <c r="P1174" s="148"/>
    </row>
    <row r="1175" spans="1:16" ht="26.4">
      <c r="A1175" s="272" t="s">
        <v>31989</v>
      </c>
      <c r="B1175" s="148"/>
      <c r="C1175" s="148" t="s">
        <v>31990</v>
      </c>
      <c r="D1175" s="148"/>
      <c r="E1175" s="148"/>
      <c r="F1175" s="148"/>
      <c r="G1175" s="148"/>
      <c r="H1175" s="262"/>
      <c r="J1175" s="148"/>
      <c r="K1175" s="148"/>
      <c r="L1175" s="148"/>
      <c r="M1175" s="258"/>
      <c r="N1175" s="148"/>
      <c r="O1175" s="148"/>
      <c r="P1175" s="148"/>
    </row>
    <row r="1176" spans="1:16" ht="14.4">
      <c r="A1176" s="272" t="s">
        <v>31991</v>
      </c>
      <c r="B1176" s="148"/>
      <c r="C1176" s="262" t="s">
        <v>31992</v>
      </c>
      <c r="D1176" s="148"/>
      <c r="E1176" s="148"/>
      <c r="F1176" s="148"/>
      <c r="G1176" s="148"/>
      <c r="H1176" s="262"/>
      <c r="J1176" s="148"/>
      <c r="K1176" s="148"/>
      <c r="L1176" s="148"/>
      <c r="M1176" s="258"/>
      <c r="N1176" s="148"/>
      <c r="O1176" s="148"/>
      <c r="P1176" s="148"/>
    </row>
    <row r="1177" spans="1:16" ht="92.4">
      <c r="A1177" s="258" t="s">
        <v>31993</v>
      </c>
      <c r="B1177" s="148" t="s">
        <v>31980</v>
      </c>
      <c r="C1177" s="148" t="s">
        <v>26246</v>
      </c>
      <c r="D1177" s="148" t="s">
        <v>31981</v>
      </c>
      <c r="E1177" s="148" t="s">
        <v>31982</v>
      </c>
      <c r="F1177" s="148" t="s">
        <v>31983</v>
      </c>
      <c r="G1177" s="148" t="s">
        <v>31984</v>
      </c>
      <c r="H1177" s="262" t="s">
        <v>31985</v>
      </c>
      <c r="I1177" s="264" t="s">
        <v>31986</v>
      </c>
      <c r="J1177" s="148"/>
      <c r="K1177" s="148"/>
      <c r="L1177" s="148"/>
      <c r="M1177" s="258"/>
      <c r="N1177" s="148"/>
      <c r="O1177" s="148"/>
      <c r="P1177" s="148"/>
    </row>
    <row r="1178" spans="1:16" ht="26.4">
      <c r="A1178" s="272" t="s">
        <v>31994</v>
      </c>
      <c r="B1178" s="252"/>
      <c r="C1178" s="148" t="s">
        <v>31988</v>
      </c>
      <c r="D1178" s="148"/>
      <c r="E1178" s="252"/>
      <c r="F1178" s="148"/>
      <c r="G1178" s="148"/>
      <c r="H1178" s="262"/>
      <c r="J1178" s="148"/>
      <c r="K1178" s="148"/>
      <c r="L1178" s="148"/>
      <c r="M1178" s="258"/>
      <c r="N1178" s="148"/>
      <c r="O1178" s="148"/>
      <c r="P1178" s="148"/>
    </row>
    <row r="1179" spans="1:16" ht="26.4">
      <c r="A1179" s="272" t="s">
        <v>31995</v>
      </c>
      <c r="B1179" s="252"/>
      <c r="C1179" s="148" t="s">
        <v>31990</v>
      </c>
      <c r="D1179" s="148"/>
      <c r="E1179" s="252"/>
      <c r="F1179" s="148"/>
      <c r="G1179" s="148"/>
      <c r="H1179" s="262"/>
      <c r="J1179" s="148"/>
      <c r="K1179" s="148"/>
      <c r="L1179" s="148"/>
      <c r="M1179" s="258"/>
      <c r="N1179" s="148"/>
      <c r="O1179" s="148"/>
      <c r="P1179" s="148"/>
    </row>
    <row r="1180" spans="1:16" ht="14.4">
      <c r="A1180" s="272" t="s">
        <v>31996</v>
      </c>
      <c r="B1180" s="252"/>
      <c r="C1180" s="262" t="s">
        <v>31992</v>
      </c>
      <c r="D1180" s="148"/>
      <c r="E1180" s="252"/>
      <c r="F1180" s="148"/>
      <c r="G1180" s="148"/>
      <c r="H1180" s="262"/>
      <c r="J1180" s="148"/>
      <c r="K1180" s="148"/>
      <c r="L1180" s="148"/>
      <c r="M1180" s="258"/>
      <c r="N1180" s="148"/>
      <c r="O1180" s="148"/>
      <c r="P1180" s="148"/>
    </row>
    <row r="1181" spans="1:16" ht="158.4">
      <c r="A1181" s="258" t="s">
        <v>31997</v>
      </c>
      <c r="B1181" s="252" t="s">
        <v>31998</v>
      </c>
      <c r="C1181" s="148" t="s">
        <v>26246</v>
      </c>
      <c r="D1181" s="148" t="s">
        <v>31999</v>
      </c>
      <c r="E1181" s="252" t="s">
        <v>32000</v>
      </c>
      <c r="F1181" s="148" t="s">
        <v>32001</v>
      </c>
      <c r="G1181" s="148" t="s">
        <v>32002</v>
      </c>
      <c r="H1181" s="262" t="s">
        <v>32003</v>
      </c>
      <c r="I1181" s="264" t="s">
        <v>32004</v>
      </c>
      <c r="J1181" s="148"/>
      <c r="K1181" s="148"/>
      <c r="L1181" s="148"/>
      <c r="M1181" s="258"/>
      <c r="N1181" s="148"/>
      <c r="O1181" s="148"/>
      <c r="P1181" s="148"/>
    </row>
    <row r="1182" spans="1:16" ht="27.6">
      <c r="A1182" s="272" t="s">
        <v>32005</v>
      </c>
      <c r="B1182" s="252"/>
      <c r="C1182" s="252" t="s">
        <v>32006</v>
      </c>
      <c r="D1182" s="148"/>
      <c r="E1182" s="252"/>
      <c r="F1182" s="148"/>
      <c r="G1182" s="148"/>
      <c r="H1182" s="262"/>
      <c r="J1182" s="148"/>
      <c r="K1182" s="148"/>
      <c r="L1182" s="148"/>
      <c r="M1182" s="258"/>
      <c r="N1182" s="148"/>
      <c r="O1182" s="148"/>
      <c r="P1182" s="148"/>
    </row>
    <row r="1183" spans="1:16" ht="14.4">
      <c r="A1183" s="272" t="s">
        <v>32007</v>
      </c>
      <c r="B1183" s="252"/>
      <c r="C1183" s="252" t="s">
        <v>32008</v>
      </c>
      <c r="D1183" s="148"/>
      <c r="E1183" s="252"/>
      <c r="F1183" s="148"/>
      <c r="G1183" s="148"/>
      <c r="H1183" s="262"/>
      <c r="J1183" s="148"/>
      <c r="K1183" s="148"/>
      <c r="L1183" s="148"/>
      <c r="M1183" s="258"/>
      <c r="N1183" s="148"/>
      <c r="O1183" s="148"/>
      <c r="P1183" s="148"/>
    </row>
    <row r="1184" spans="1:16" ht="14.4">
      <c r="A1184" s="272" t="s">
        <v>32009</v>
      </c>
      <c r="B1184" s="252"/>
      <c r="C1184" s="252" t="s">
        <v>32010</v>
      </c>
      <c r="D1184" s="148"/>
      <c r="E1184" s="252"/>
      <c r="F1184" s="148"/>
      <c r="G1184" s="148"/>
      <c r="H1184" s="262"/>
      <c r="J1184" s="148"/>
      <c r="K1184" s="148"/>
      <c r="L1184" s="148"/>
      <c r="M1184" s="258"/>
      <c r="N1184" s="148"/>
      <c r="O1184" s="148"/>
      <c r="P1184" s="148"/>
    </row>
    <row r="1185" spans="1:16" ht="158.4">
      <c r="A1185" s="258" t="s">
        <v>32011</v>
      </c>
      <c r="B1185" s="252" t="s">
        <v>31998</v>
      </c>
      <c r="C1185" s="148" t="s">
        <v>26246</v>
      </c>
      <c r="D1185" s="148" t="s">
        <v>31999</v>
      </c>
      <c r="E1185" s="252" t="s">
        <v>32000</v>
      </c>
      <c r="F1185" s="148" t="s">
        <v>32001</v>
      </c>
      <c r="G1185" s="148" t="s">
        <v>32002</v>
      </c>
      <c r="H1185" s="262" t="s">
        <v>32003</v>
      </c>
      <c r="I1185" s="264" t="s">
        <v>32004</v>
      </c>
      <c r="J1185" s="148"/>
      <c r="K1185" s="148"/>
      <c r="L1185" s="148"/>
      <c r="M1185" s="258"/>
      <c r="N1185" s="148"/>
      <c r="O1185" s="148"/>
      <c r="P1185" s="148"/>
    </row>
    <row r="1186" spans="1:16" ht="27.6">
      <c r="A1186" s="272" t="s">
        <v>32012</v>
      </c>
      <c r="B1186" s="252"/>
      <c r="C1186" s="252" t="s">
        <v>32006</v>
      </c>
      <c r="D1186" s="148"/>
      <c r="E1186" s="252"/>
      <c r="F1186" s="148"/>
      <c r="G1186" s="148"/>
      <c r="H1186" s="262"/>
      <c r="J1186" s="148"/>
      <c r="K1186" s="148"/>
      <c r="L1186" s="148"/>
      <c r="M1186" s="258"/>
      <c r="N1186" s="148"/>
      <c r="O1186" s="148"/>
      <c r="P1186" s="148"/>
    </row>
    <row r="1187" spans="1:16" ht="14.4">
      <c r="A1187" s="272" t="s">
        <v>32013</v>
      </c>
      <c r="B1187" s="252"/>
      <c r="C1187" s="252" t="s">
        <v>32008</v>
      </c>
      <c r="D1187" s="148"/>
      <c r="E1187" s="252"/>
      <c r="F1187" s="148"/>
      <c r="G1187" s="148"/>
      <c r="H1187" s="262"/>
      <c r="J1187" s="148"/>
      <c r="K1187" s="148"/>
      <c r="L1187" s="148"/>
      <c r="M1187" s="258"/>
      <c r="N1187" s="148"/>
      <c r="O1187" s="148"/>
      <c r="P1187" s="148"/>
    </row>
    <row r="1188" spans="1:16" ht="14.4">
      <c r="A1188" s="272" t="s">
        <v>32014</v>
      </c>
      <c r="B1188" s="252"/>
      <c r="C1188" s="252" t="s">
        <v>32010</v>
      </c>
      <c r="D1188" s="148"/>
      <c r="E1188" s="252"/>
      <c r="F1188" s="148"/>
      <c r="G1188" s="148"/>
      <c r="H1188" s="262"/>
      <c r="J1188" s="148"/>
      <c r="K1188" s="148"/>
      <c r="L1188" s="148"/>
      <c r="M1188" s="258"/>
      <c r="N1188" s="148"/>
      <c r="O1188" s="148"/>
      <c r="P1188" s="148"/>
    </row>
    <row r="1189" spans="1:16" ht="158.4">
      <c r="A1189" s="258" t="s">
        <v>32015</v>
      </c>
      <c r="B1189" s="252" t="s">
        <v>32016</v>
      </c>
      <c r="C1189" s="148" t="s">
        <v>26246</v>
      </c>
      <c r="D1189" s="148" t="s">
        <v>32017</v>
      </c>
      <c r="E1189" s="252" t="s">
        <v>32018</v>
      </c>
      <c r="F1189" s="148" t="s">
        <v>32019</v>
      </c>
      <c r="G1189" s="148" t="s">
        <v>32020</v>
      </c>
      <c r="H1189" s="262" t="s">
        <v>32021</v>
      </c>
      <c r="I1189" s="264" t="s">
        <v>32022</v>
      </c>
      <c r="J1189" s="148"/>
      <c r="K1189" s="148"/>
      <c r="L1189" s="148"/>
      <c r="M1189" s="258"/>
      <c r="N1189" s="148"/>
      <c r="O1189" s="148"/>
      <c r="P1189" s="148"/>
    </row>
    <row r="1190" spans="1:16" ht="41.4">
      <c r="A1190" s="272" t="s">
        <v>32023</v>
      </c>
      <c r="B1190" s="252"/>
      <c r="C1190" s="252" t="s">
        <v>32024</v>
      </c>
      <c r="D1190" s="148"/>
      <c r="E1190" s="252"/>
      <c r="F1190" s="148"/>
      <c r="G1190" s="148"/>
      <c r="H1190" s="262"/>
      <c r="J1190" s="148"/>
      <c r="K1190" s="148"/>
      <c r="L1190" s="148"/>
      <c r="M1190" s="258"/>
      <c r="N1190" s="148"/>
      <c r="O1190" s="148"/>
      <c r="P1190" s="148"/>
    </row>
    <row r="1191" spans="1:16" ht="27.6">
      <c r="A1191" s="272" t="s">
        <v>32025</v>
      </c>
      <c r="B1191" s="252"/>
      <c r="C1191" s="252" t="s">
        <v>32026</v>
      </c>
      <c r="D1191" s="148"/>
      <c r="E1191" s="252"/>
      <c r="F1191" s="148"/>
      <c r="G1191" s="148"/>
      <c r="H1191" s="262"/>
      <c r="J1191" s="148"/>
      <c r="K1191" s="148"/>
      <c r="L1191" s="148"/>
      <c r="M1191" s="258"/>
      <c r="N1191" s="148"/>
      <c r="O1191" s="148"/>
      <c r="P1191" s="148"/>
    </row>
    <row r="1192" spans="1:16" ht="27.6">
      <c r="A1192" s="272" t="s">
        <v>32027</v>
      </c>
      <c r="B1192" s="252"/>
      <c r="C1192" s="252" t="s">
        <v>32028</v>
      </c>
      <c r="D1192" s="148"/>
      <c r="E1192" s="252"/>
      <c r="F1192" s="148"/>
      <c r="G1192" s="148"/>
      <c r="H1192" s="262"/>
      <c r="J1192" s="148"/>
      <c r="K1192" s="148"/>
      <c r="L1192" s="148"/>
      <c r="M1192" s="258"/>
      <c r="N1192" s="148"/>
      <c r="O1192" s="148"/>
      <c r="P1192" s="148"/>
    </row>
    <row r="1193" spans="1:16" ht="158.4">
      <c r="A1193" s="258" t="s">
        <v>32029</v>
      </c>
      <c r="B1193" s="252" t="s">
        <v>32016</v>
      </c>
      <c r="C1193" s="148" t="s">
        <v>26246</v>
      </c>
      <c r="D1193" s="148" t="s">
        <v>32017</v>
      </c>
      <c r="E1193" s="252" t="s">
        <v>32018</v>
      </c>
      <c r="F1193" s="148" t="s">
        <v>32019</v>
      </c>
      <c r="G1193" s="148" t="s">
        <v>32020</v>
      </c>
      <c r="H1193" s="262" t="s">
        <v>32021</v>
      </c>
      <c r="I1193" s="264" t="s">
        <v>32022</v>
      </c>
      <c r="J1193" s="148"/>
      <c r="K1193" s="148"/>
      <c r="L1193" s="148"/>
      <c r="M1193" s="258"/>
      <c r="N1193" s="148"/>
      <c r="O1193" s="148"/>
      <c r="P1193" s="148"/>
    </row>
    <row r="1194" spans="1:16" ht="41.4">
      <c r="A1194" s="272" t="s">
        <v>32030</v>
      </c>
      <c r="B1194" s="252"/>
      <c r="C1194" s="252" t="s">
        <v>32024</v>
      </c>
      <c r="D1194" s="148"/>
      <c r="E1194" s="252"/>
      <c r="F1194" s="148"/>
      <c r="G1194" s="148"/>
      <c r="H1194" s="262"/>
      <c r="J1194" s="148"/>
      <c r="K1194" s="148"/>
      <c r="L1194" s="148"/>
      <c r="M1194" s="258"/>
      <c r="N1194" s="252"/>
      <c r="O1194" s="148"/>
      <c r="P1194" s="148"/>
    </row>
    <row r="1195" spans="1:16" ht="27.6">
      <c r="A1195" s="272" t="s">
        <v>32031</v>
      </c>
      <c r="B1195" s="252"/>
      <c r="C1195" s="252" t="s">
        <v>32032</v>
      </c>
      <c r="D1195" s="148"/>
      <c r="E1195" s="252"/>
      <c r="F1195" s="148"/>
      <c r="G1195" s="148"/>
      <c r="H1195" s="262"/>
      <c r="J1195" s="148"/>
      <c r="K1195" s="148"/>
      <c r="L1195" s="148"/>
      <c r="M1195" s="258"/>
      <c r="N1195" s="252"/>
      <c r="O1195" s="148"/>
      <c r="P1195" s="148"/>
    </row>
    <row r="1196" spans="1:16" ht="27.6">
      <c r="A1196" s="272" t="s">
        <v>32033</v>
      </c>
      <c r="B1196" s="252"/>
      <c r="C1196" s="252" t="s">
        <v>32028</v>
      </c>
      <c r="D1196" s="148"/>
      <c r="E1196" s="252"/>
      <c r="F1196" s="148"/>
      <c r="G1196" s="148"/>
      <c r="H1196" s="262"/>
      <c r="J1196" s="148"/>
      <c r="K1196" s="148"/>
      <c r="L1196" s="148"/>
      <c r="M1196" s="258"/>
      <c r="N1196" s="252"/>
      <c r="O1196" s="148"/>
      <c r="P1196" s="148"/>
    </row>
    <row r="1197" spans="1:16" ht="184.8">
      <c r="A1197" s="258" t="s">
        <v>32034</v>
      </c>
      <c r="B1197" s="252" t="s">
        <v>32035</v>
      </c>
      <c r="C1197" s="148" t="s">
        <v>26246</v>
      </c>
      <c r="D1197" s="148" t="s">
        <v>32036</v>
      </c>
      <c r="E1197" s="252" t="s">
        <v>32037</v>
      </c>
      <c r="F1197" s="148" t="s">
        <v>32038</v>
      </c>
      <c r="G1197" s="148" t="s">
        <v>32039</v>
      </c>
      <c r="H1197" s="262" t="s">
        <v>32040</v>
      </c>
      <c r="I1197" s="264" t="s">
        <v>32041</v>
      </c>
      <c r="J1197" s="148"/>
      <c r="K1197" s="148"/>
      <c r="L1197" s="148"/>
      <c r="M1197" s="258"/>
      <c r="N1197" s="252"/>
      <c r="O1197" s="148"/>
      <c r="P1197" s="148"/>
    </row>
    <row r="1198" spans="1:16" ht="41.4">
      <c r="A1198" s="272" t="s">
        <v>32042</v>
      </c>
      <c r="B1198" s="252"/>
      <c r="C1198" s="252" t="s">
        <v>32043</v>
      </c>
      <c r="D1198" s="148"/>
      <c r="E1198" s="252"/>
      <c r="F1198" s="148"/>
      <c r="G1198" s="148"/>
      <c r="H1198" s="262"/>
      <c r="J1198" s="148"/>
      <c r="K1198" s="148"/>
      <c r="L1198" s="148"/>
      <c r="M1198" s="258"/>
      <c r="N1198" s="252"/>
      <c r="O1198" s="148"/>
      <c r="P1198" s="148"/>
    </row>
    <row r="1199" spans="1:16" ht="27.6">
      <c r="A1199" s="272" t="s">
        <v>32044</v>
      </c>
      <c r="B1199" s="252"/>
      <c r="C1199" s="252" t="s">
        <v>32045</v>
      </c>
      <c r="D1199" s="148"/>
      <c r="E1199" s="252"/>
      <c r="F1199" s="148"/>
      <c r="G1199" s="148"/>
      <c r="H1199" s="262"/>
      <c r="J1199" s="148"/>
      <c r="K1199" s="148"/>
      <c r="L1199" s="148"/>
      <c r="M1199" s="258"/>
      <c r="N1199" s="252"/>
      <c r="O1199" s="148"/>
      <c r="P1199" s="148"/>
    </row>
    <row r="1200" spans="1:16" ht="27.6">
      <c r="A1200" s="272" t="s">
        <v>32046</v>
      </c>
      <c r="B1200" s="252"/>
      <c r="C1200" s="252" t="s">
        <v>32047</v>
      </c>
      <c r="D1200" s="148"/>
      <c r="E1200" s="252"/>
      <c r="F1200" s="148"/>
      <c r="G1200" s="148"/>
      <c r="H1200" s="262"/>
      <c r="J1200" s="148"/>
      <c r="K1200" s="148"/>
      <c r="L1200" s="148"/>
      <c r="M1200" s="258"/>
      <c r="N1200" s="252"/>
      <c r="O1200" s="148"/>
      <c r="P1200" s="148"/>
    </row>
    <row r="1201" spans="1:16" ht="184.8">
      <c r="A1201" s="258" t="s">
        <v>32048</v>
      </c>
      <c r="B1201" s="252" t="s">
        <v>32035</v>
      </c>
      <c r="C1201" s="148" t="s">
        <v>26246</v>
      </c>
      <c r="D1201" s="148" t="s">
        <v>32036</v>
      </c>
      <c r="E1201" s="252" t="s">
        <v>32037</v>
      </c>
      <c r="F1201" s="148" t="s">
        <v>32038</v>
      </c>
      <c r="G1201" s="148" t="s">
        <v>32039</v>
      </c>
      <c r="H1201" s="262" t="s">
        <v>32040</v>
      </c>
      <c r="I1201" s="264" t="s">
        <v>32041</v>
      </c>
      <c r="J1201" s="148"/>
      <c r="K1201" s="148"/>
      <c r="L1201" s="148"/>
      <c r="M1201" s="258"/>
      <c r="N1201" s="252"/>
      <c r="O1201" s="148"/>
      <c r="P1201" s="148"/>
    </row>
    <row r="1202" spans="1:16" ht="41.4">
      <c r="A1202" s="272" t="s">
        <v>32049</v>
      </c>
      <c r="B1202" s="252"/>
      <c r="C1202" s="252" t="s">
        <v>32043</v>
      </c>
      <c r="D1202" s="148"/>
      <c r="E1202" s="252"/>
      <c r="F1202" s="148"/>
      <c r="G1202" s="148"/>
      <c r="H1202" s="262"/>
      <c r="J1202" s="148"/>
      <c r="K1202" s="148"/>
      <c r="L1202" s="148"/>
      <c r="M1202" s="258"/>
      <c r="N1202" s="148"/>
      <c r="O1202" s="148"/>
      <c r="P1202" s="148"/>
    </row>
    <row r="1203" spans="1:16" ht="27.6">
      <c r="A1203" s="272" t="s">
        <v>32050</v>
      </c>
      <c r="B1203" s="252"/>
      <c r="C1203" s="252" t="s">
        <v>32045</v>
      </c>
      <c r="D1203" s="148"/>
      <c r="E1203" s="252"/>
      <c r="F1203" s="148"/>
      <c r="G1203" s="148"/>
      <c r="H1203" s="262"/>
      <c r="J1203" s="148"/>
      <c r="K1203" s="148"/>
      <c r="L1203" s="148"/>
      <c r="M1203" s="258"/>
      <c r="N1203" s="148"/>
      <c r="O1203" s="148"/>
      <c r="P1203" s="148"/>
    </row>
    <row r="1204" spans="1:16" ht="27.6">
      <c r="A1204" s="272" t="s">
        <v>32051</v>
      </c>
      <c r="B1204" s="252"/>
      <c r="C1204" s="252" t="s">
        <v>32047</v>
      </c>
      <c r="D1204" s="148"/>
      <c r="E1204" s="252"/>
      <c r="F1204" s="148"/>
      <c r="G1204" s="148"/>
      <c r="H1204" s="262"/>
      <c r="J1204" s="148"/>
      <c r="K1204" s="148"/>
      <c r="L1204" s="148"/>
      <c r="M1204" s="258"/>
      <c r="N1204" s="148"/>
      <c r="O1204" s="148"/>
      <c r="P1204" s="148"/>
    </row>
    <row r="1205" spans="1:16" ht="198">
      <c r="A1205" s="258" t="s">
        <v>32052</v>
      </c>
      <c r="B1205" s="252" t="s">
        <v>32053</v>
      </c>
      <c r="C1205" s="148" t="s">
        <v>26246</v>
      </c>
      <c r="D1205" s="148" t="s">
        <v>32054</v>
      </c>
      <c r="E1205" s="252" t="s">
        <v>32055</v>
      </c>
      <c r="F1205" s="148" t="s">
        <v>32056</v>
      </c>
      <c r="G1205" s="148" t="s">
        <v>32057</v>
      </c>
      <c r="H1205" s="262" t="s">
        <v>32058</v>
      </c>
      <c r="I1205" s="264" t="s">
        <v>32059</v>
      </c>
      <c r="J1205" s="148"/>
      <c r="K1205" s="148"/>
      <c r="L1205" s="148"/>
      <c r="M1205" s="258"/>
      <c r="N1205" s="148"/>
      <c r="O1205" s="148"/>
      <c r="P1205" s="148"/>
    </row>
    <row r="1206" spans="1:16" ht="41.4">
      <c r="A1206" s="272" t="s">
        <v>32060</v>
      </c>
      <c r="B1206" s="252"/>
      <c r="C1206" s="252" t="s">
        <v>32061</v>
      </c>
      <c r="D1206" s="148"/>
      <c r="E1206" s="252"/>
      <c r="F1206" s="148"/>
      <c r="G1206" s="148"/>
      <c r="H1206" s="262"/>
      <c r="J1206" s="148"/>
      <c r="K1206" s="148"/>
      <c r="L1206" s="148"/>
      <c r="M1206" s="258"/>
      <c r="N1206" s="148"/>
      <c r="O1206" s="148"/>
      <c r="P1206" s="148"/>
    </row>
    <row r="1207" spans="1:16" ht="27.6">
      <c r="A1207" s="272" t="s">
        <v>32062</v>
      </c>
      <c r="B1207" s="252"/>
      <c r="C1207" s="252" t="s">
        <v>32063</v>
      </c>
      <c r="D1207" s="148"/>
      <c r="E1207" s="252"/>
      <c r="F1207" s="148"/>
      <c r="G1207" s="148"/>
      <c r="H1207" s="262"/>
      <c r="J1207" s="148"/>
      <c r="K1207" s="148"/>
      <c r="L1207" s="148"/>
      <c r="M1207" s="258"/>
      <c r="N1207" s="148"/>
      <c r="O1207" s="148"/>
      <c r="P1207" s="148"/>
    </row>
    <row r="1208" spans="1:16" ht="27.6">
      <c r="A1208" s="272" t="s">
        <v>32064</v>
      </c>
      <c r="B1208" s="252"/>
      <c r="C1208" s="252" t="s">
        <v>32065</v>
      </c>
      <c r="D1208" s="148"/>
      <c r="E1208" s="252"/>
      <c r="F1208" s="148"/>
      <c r="G1208" s="148"/>
      <c r="H1208" s="262"/>
      <c r="J1208" s="148"/>
      <c r="K1208" s="148"/>
      <c r="L1208" s="148"/>
      <c r="M1208" s="258"/>
      <c r="N1208" s="148"/>
      <c r="O1208" s="148"/>
      <c r="P1208" s="148"/>
    </row>
    <row r="1209" spans="1:16" ht="198">
      <c r="A1209" s="258" t="s">
        <v>32066</v>
      </c>
      <c r="B1209" s="252" t="s">
        <v>32053</v>
      </c>
      <c r="C1209" s="148" t="s">
        <v>26246</v>
      </c>
      <c r="D1209" s="148" t="s">
        <v>32054</v>
      </c>
      <c r="E1209" s="252" t="s">
        <v>32055</v>
      </c>
      <c r="F1209" s="148" t="s">
        <v>32056</v>
      </c>
      <c r="G1209" s="148" t="s">
        <v>32057</v>
      </c>
      <c r="H1209" s="262" t="s">
        <v>32058</v>
      </c>
      <c r="I1209" s="264" t="s">
        <v>32059</v>
      </c>
      <c r="J1209" s="148"/>
      <c r="K1209" s="148"/>
      <c r="L1209" s="148"/>
      <c r="M1209" s="258"/>
      <c r="N1209" s="148"/>
      <c r="O1209" s="148"/>
      <c r="P1209" s="148"/>
    </row>
    <row r="1210" spans="1:16" ht="41.4">
      <c r="A1210" s="272" t="s">
        <v>32067</v>
      </c>
      <c r="B1210" s="252"/>
      <c r="C1210" s="252" t="s">
        <v>32061</v>
      </c>
      <c r="D1210" s="148"/>
      <c r="E1210" s="252"/>
      <c r="F1210" s="148"/>
      <c r="G1210" s="148"/>
      <c r="H1210" s="262"/>
      <c r="J1210" s="148"/>
      <c r="K1210" s="148"/>
      <c r="L1210" s="148"/>
      <c r="M1210" s="258"/>
      <c r="N1210" s="148"/>
      <c r="O1210" s="148"/>
      <c r="P1210" s="148"/>
    </row>
    <row r="1211" spans="1:16" ht="27.6">
      <c r="A1211" s="272" t="s">
        <v>32068</v>
      </c>
      <c r="B1211" s="252"/>
      <c r="C1211" s="252" t="s">
        <v>32063</v>
      </c>
      <c r="D1211" s="148"/>
      <c r="E1211" s="252"/>
      <c r="F1211" s="148"/>
      <c r="G1211" s="148"/>
      <c r="H1211" s="262"/>
      <c r="J1211" s="148"/>
      <c r="K1211" s="148"/>
      <c r="L1211" s="148"/>
      <c r="M1211" s="258"/>
      <c r="N1211" s="148"/>
      <c r="O1211" s="148"/>
      <c r="P1211" s="148"/>
    </row>
    <row r="1212" spans="1:16" ht="27.6">
      <c r="A1212" s="272" t="s">
        <v>32069</v>
      </c>
      <c r="B1212" s="252"/>
      <c r="C1212" s="252" t="s">
        <v>32065</v>
      </c>
      <c r="D1212" s="148"/>
      <c r="E1212" s="252"/>
      <c r="F1212" s="148"/>
      <c r="G1212" s="148"/>
      <c r="H1212" s="262"/>
      <c r="J1212" s="148"/>
      <c r="K1212" s="148"/>
      <c r="L1212" s="148"/>
      <c r="M1212" s="258"/>
      <c r="N1212" s="148"/>
      <c r="O1212" s="148"/>
      <c r="P1212" s="148"/>
    </row>
    <row r="1213" spans="1:16" ht="105.6">
      <c r="A1213" s="258" t="s">
        <v>32070</v>
      </c>
      <c r="B1213" s="252" t="s">
        <v>32071</v>
      </c>
      <c r="C1213" s="148" t="s">
        <v>26246</v>
      </c>
      <c r="D1213" s="148" t="s">
        <v>32072</v>
      </c>
      <c r="E1213" s="252" t="s">
        <v>32073</v>
      </c>
      <c r="F1213" s="148" t="s">
        <v>32074</v>
      </c>
      <c r="G1213" s="148" t="s">
        <v>32075</v>
      </c>
      <c r="H1213" s="262" t="s">
        <v>32076</v>
      </c>
      <c r="I1213" s="264" t="s">
        <v>32077</v>
      </c>
      <c r="J1213" s="148"/>
      <c r="K1213" s="148"/>
      <c r="L1213" s="148"/>
      <c r="M1213" s="258"/>
      <c r="N1213" s="148"/>
      <c r="O1213" s="148"/>
      <c r="P1213" s="148"/>
    </row>
    <row r="1214" spans="1:16" ht="27.6">
      <c r="A1214" s="272" t="s">
        <v>32078</v>
      </c>
      <c r="B1214" s="252"/>
      <c r="C1214" s="252" t="s">
        <v>32079</v>
      </c>
      <c r="D1214" s="148"/>
      <c r="E1214" s="252"/>
      <c r="F1214" s="148"/>
      <c r="G1214" s="148"/>
      <c r="H1214" s="262"/>
      <c r="J1214" s="148"/>
      <c r="K1214" s="148"/>
      <c r="L1214" s="148"/>
      <c r="M1214" s="258"/>
      <c r="N1214" s="148"/>
      <c r="O1214" s="148"/>
      <c r="P1214" s="148"/>
    </row>
    <row r="1215" spans="1:16" ht="27.6">
      <c r="A1215" s="272" t="s">
        <v>32080</v>
      </c>
      <c r="B1215" s="252"/>
      <c r="C1215" s="252" t="s">
        <v>32081</v>
      </c>
      <c r="D1215" s="148"/>
      <c r="E1215" s="252"/>
      <c r="F1215" s="148"/>
      <c r="G1215" s="148"/>
      <c r="H1215" s="262"/>
      <c r="J1215" s="148"/>
      <c r="K1215" s="148"/>
      <c r="L1215" s="148"/>
      <c r="M1215" s="258"/>
      <c r="N1215" s="148"/>
      <c r="O1215" s="148"/>
      <c r="P1215" s="148"/>
    </row>
    <row r="1216" spans="1:16" ht="14.4">
      <c r="A1216" s="272" t="s">
        <v>32082</v>
      </c>
      <c r="B1216" s="252"/>
      <c r="C1216" s="252" t="s">
        <v>32083</v>
      </c>
      <c r="D1216" s="148"/>
      <c r="E1216" s="252"/>
      <c r="F1216" s="148"/>
      <c r="G1216" s="148"/>
      <c r="H1216" s="262"/>
      <c r="J1216" s="148"/>
      <c r="K1216" s="148"/>
      <c r="L1216" s="148"/>
      <c r="M1216" s="258"/>
      <c r="N1216" s="148"/>
      <c r="O1216" s="148"/>
      <c r="P1216" s="148"/>
    </row>
    <row r="1217" spans="1:16" ht="105.6">
      <c r="A1217" s="258" t="s">
        <v>32084</v>
      </c>
      <c r="B1217" s="252" t="s">
        <v>32071</v>
      </c>
      <c r="C1217" s="148" t="s">
        <v>26246</v>
      </c>
      <c r="D1217" s="148" t="s">
        <v>32072</v>
      </c>
      <c r="E1217" s="252" t="s">
        <v>32073</v>
      </c>
      <c r="F1217" s="148" t="s">
        <v>32074</v>
      </c>
      <c r="G1217" s="148" t="s">
        <v>32075</v>
      </c>
      <c r="H1217" s="262" t="s">
        <v>32076</v>
      </c>
      <c r="I1217" s="264" t="s">
        <v>32085</v>
      </c>
      <c r="J1217" s="148"/>
      <c r="K1217" s="148"/>
      <c r="L1217" s="148"/>
      <c r="M1217" s="258"/>
      <c r="N1217" s="148"/>
      <c r="O1217" s="148"/>
      <c r="P1217" s="148"/>
    </row>
    <row r="1218" spans="1:16" ht="27.6">
      <c r="A1218" s="272" t="s">
        <v>32086</v>
      </c>
      <c r="B1218" s="253"/>
      <c r="C1218" s="252" t="s">
        <v>32079</v>
      </c>
      <c r="D1218" s="148"/>
      <c r="E1218" s="253"/>
      <c r="F1218" s="148"/>
      <c r="G1218" s="148"/>
      <c r="H1218" s="262"/>
      <c r="J1218" s="148"/>
      <c r="K1218" s="148"/>
      <c r="L1218" s="148"/>
      <c r="M1218" s="258"/>
      <c r="N1218" s="148"/>
      <c r="O1218" s="148"/>
      <c r="P1218" s="148"/>
    </row>
    <row r="1219" spans="1:16" ht="27.6">
      <c r="A1219" s="272" t="s">
        <v>32087</v>
      </c>
      <c r="B1219" s="253"/>
      <c r="C1219" s="252" t="s">
        <v>32081</v>
      </c>
      <c r="D1219" s="148"/>
      <c r="E1219" s="253"/>
      <c r="F1219" s="148"/>
      <c r="G1219" s="148"/>
      <c r="H1219" s="262"/>
      <c r="J1219" s="148"/>
      <c r="K1219" s="148"/>
      <c r="L1219" s="148"/>
      <c r="M1219" s="258"/>
      <c r="N1219" s="148"/>
      <c r="O1219" s="148"/>
      <c r="P1219" s="148"/>
    </row>
    <row r="1220" spans="1:16" ht="14.4">
      <c r="A1220" s="272" t="s">
        <v>32088</v>
      </c>
      <c r="B1220" s="253"/>
      <c r="C1220" s="252" t="s">
        <v>32083</v>
      </c>
      <c r="D1220" s="148"/>
      <c r="E1220" s="253"/>
      <c r="F1220" s="148"/>
      <c r="G1220" s="148"/>
      <c r="H1220" s="262"/>
      <c r="J1220" s="148"/>
      <c r="K1220" s="148"/>
      <c r="L1220" s="148"/>
      <c r="M1220" s="258"/>
      <c r="N1220" s="148"/>
      <c r="O1220" s="148"/>
      <c r="P1220" s="148"/>
    </row>
    <row r="1221" spans="1:16" ht="105.6">
      <c r="A1221" s="251" t="s">
        <v>32089</v>
      </c>
      <c r="B1221" s="253" t="s">
        <v>32090</v>
      </c>
      <c r="C1221" s="148" t="s">
        <v>26246</v>
      </c>
      <c r="D1221" s="148" t="s">
        <v>32091</v>
      </c>
      <c r="E1221" s="253" t="s">
        <v>32092</v>
      </c>
      <c r="F1221" s="148" t="s">
        <v>32093</v>
      </c>
      <c r="G1221" s="148" t="s">
        <v>32094</v>
      </c>
      <c r="H1221" s="262" t="s">
        <v>32095</v>
      </c>
      <c r="I1221" s="264" t="s">
        <v>32096</v>
      </c>
      <c r="J1221" s="148"/>
      <c r="K1221" s="148"/>
      <c r="L1221" s="148"/>
      <c r="M1221" s="258"/>
      <c r="N1221" s="148"/>
      <c r="O1221" s="148"/>
      <c r="P1221" s="148"/>
    </row>
    <row r="1222" spans="1:16" ht="27.6">
      <c r="A1222" s="272" t="s">
        <v>32097</v>
      </c>
      <c r="B1222" s="253"/>
      <c r="C1222" s="252" t="s">
        <v>32098</v>
      </c>
      <c r="D1222" s="148"/>
      <c r="E1222" s="253"/>
      <c r="F1222" s="148"/>
      <c r="G1222" s="148"/>
      <c r="H1222" s="262"/>
      <c r="J1222" s="148"/>
      <c r="K1222" s="148"/>
      <c r="L1222" s="148"/>
      <c r="M1222" s="258"/>
      <c r="N1222" s="148"/>
      <c r="O1222" s="148"/>
      <c r="P1222" s="148"/>
    </row>
    <row r="1223" spans="1:16" ht="14.4">
      <c r="A1223" s="272" t="s">
        <v>32099</v>
      </c>
      <c r="B1223" s="253"/>
      <c r="C1223" s="252" t="s">
        <v>32100</v>
      </c>
      <c r="D1223" s="148"/>
      <c r="E1223" s="253"/>
      <c r="F1223" s="148"/>
      <c r="G1223" s="148"/>
      <c r="H1223" s="262"/>
      <c r="J1223" s="148"/>
      <c r="K1223" s="148"/>
      <c r="L1223" s="148"/>
      <c r="M1223" s="258"/>
      <c r="N1223" s="148"/>
      <c r="O1223" s="148"/>
      <c r="P1223" s="148"/>
    </row>
    <row r="1224" spans="1:16" ht="27.6">
      <c r="A1224" s="272" t="s">
        <v>32101</v>
      </c>
      <c r="B1224" s="253"/>
      <c r="C1224" s="252" t="s">
        <v>32102</v>
      </c>
      <c r="D1224" s="148"/>
      <c r="E1224" s="253"/>
      <c r="F1224" s="148"/>
      <c r="G1224" s="148"/>
      <c r="H1224" s="262"/>
      <c r="J1224" s="148"/>
      <c r="K1224" s="148"/>
      <c r="L1224" s="148"/>
      <c r="M1224" s="258"/>
      <c r="N1224" s="148"/>
      <c r="O1224" s="148"/>
      <c r="P1224" s="148"/>
    </row>
    <row r="1225" spans="1:16" ht="105.6">
      <c r="A1225" s="251" t="s">
        <v>32103</v>
      </c>
      <c r="B1225" s="253" t="s">
        <v>32090</v>
      </c>
      <c r="C1225" s="148" t="s">
        <v>26246</v>
      </c>
      <c r="D1225" s="148" t="s">
        <v>32091</v>
      </c>
      <c r="E1225" s="253" t="s">
        <v>32092</v>
      </c>
      <c r="F1225" s="148" t="s">
        <v>32093</v>
      </c>
      <c r="G1225" s="148" t="s">
        <v>32094</v>
      </c>
      <c r="H1225" s="262" t="s">
        <v>32095</v>
      </c>
      <c r="I1225" s="264" t="s">
        <v>32104</v>
      </c>
      <c r="J1225" s="148"/>
      <c r="K1225" s="148"/>
      <c r="L1225" s="148"/>
      <c r="M1225" s="258"/>
      <c r="N1225" s="148"/>
      <c r="O1225" s="148"/>
      <c r="P1225" s="148"/>
    </row>
    <row r="1226" spans="1:16" ht="27.6">
      <c r="A1226" s="272" t="s">
        <v>32105</v>
      </c>
      <c r="B1226" s="252"/>
      <c r="C1226" s="252" t="s">
        <v>32098</v>
      </c>
      <c r="D1226" s="148"/>
      <c r="E1226" s="252"/>
      <c r="F1226" s="148"/>
      <c r="G1226" s="148"/>
      <c r="H1226" s="262"/>
      <c r="J1226" s="148"/>
      <c r="K1226" s="148"/>
      <c r="L1226" s="148"/>
      <c r="M1226" s="258"/>
      <c r="N1226" s="148"/>
      <c r="O1226" s="148"/>
      <c r="P1226" s="148"/>
    </row>
    <row r="1227" spans="1:16" ht="14.4">
      <c r="A1227" s="272" t="s">
        <v>32106</v>
      </c>
      <c r="B1227" s="252"/>
      <c r="C1227" s="252" t="s">
        <v>32100</v>
      </c>
      <c r="D1227" s="148"/>
      <c r="E1227" s="252"/>
      <c r="F1227" s="148"/>
      <c r="G1227" s="148"/>
      <c r="H1227" s="262"/>
      <c r="J1227" s="148"/>
      <c r="K1227" s="148"/>
      <c r="L1227" s="148"/>
      <c r="M1227" s="258"/>
      <c r="N1227" s="148"/>
      <c r="O1227" s="148"/>
      <c r="P1227" s="148"/>
    </row>
    <row r="1228" spans="1:16" ht="27.6">
      <c r="A1228" s="272" t="s">
        <v>32107</v>
      </c>
      <c r="B1228" s="252"/>
      <c r="C1228" s="252" t="s">
        <v>32102</v>
      </c>
      <c r="D1228" s="148"/>
      <c r="E1228" s="252"/>
      <c r="F1228" s="148"/>
      <c r="G1228" s="148"/>
      <c r="H1228" s="262"/>
      <c r="J1228" s="148"/>
      <c r="K1228" s="148"/>
      <c r="L1228" s="148"/>
      <c r="M1228" s="258"/>
      <c r="N1228" s="148"/>
      <c r="O1228" s="148"/>
      <c r="P1228" s="148"/>
    </row>
    <row r="1229" spans="1:16" ht="132">
      <c r="A1229" s="258" t="s">
        <v>32108</v>
      </c>
      <c r="B1229" s="252" t="s">
        <v>32109</v>
      </c>
      <c r="C1229" s="148" t="s">
        <v>26246</v>
      </c>
      <c r="D1229" s="148" t="s">
        <v>32110</v>
      </c>
      <c r="E1229" s="252" t="s">
        <v>32111</v>
      </c>
      <c r="F1229" s="148" t="s">
        <v>32112</v>
      </c>
      <c r="G1229" s="148" t="s">
        <v>32113</v>
      </c>
      <c r="H1229" s="262" t="s">
        <v>32114</v>
      </c>
      <c r="I1229" s="264" t="s">
        <v>32115</v>
      </c>
      <c r="J1229" s="148"/>
      <c r="K1229" s="148"/>
      <c r="L1229" s="148"/>
      <c r="M1229" s="258"/>
      <c r="N1229" s="148"/>
      <c r="O1229" s="148"/>
      <c r="P1229" s="148"/>
    </row>
    <row r="1230" spans="1:16" ht="27.6">
      <c r="A1230" s="272" t="s">
        <v>32116</v>
      </c>
      <c r="B1230" s="252"/>
      <c r="C1230" s="252" t="s">
        <v>32117</v>
      </c>
      <c r="D1230" s="148"/>
      <c r="E1230" s="252"/>
      <c r="F1230" s="148"/>
      <c r="G1230" s="148"/>
      <c r="H1230" s="262"/>
      <c r="J1230" s="148"/>
      <c r="K1230" s="148"/>
      <c r="L1230" s="148"/>
      <c r="M1230" s="258"/>
      <c r="N1230" s="148"/>
      <c r="O1230" s="148"/>
      <c r="P1230" s="148"/>
    </row>
    <row r="1231" spans="1:16" ht="27.6">
      <c r="A1231" s="272" t="s">
        <v>32118</v>
      </c>
      <c r="B1231" s="252"/>
      <c r="C1231" s="252" t="s">
        <v>32119</v>
      </c>
      <c r="D1231" s="148"/>
      <c r="E1231" s="252"/>
      <c r="F1231" s="148"/>
      <c r="G1231" s="148"/>
      <c r="H1231" s="262"/>
      <c r="J1231" s="148"/>
      <c r="K1231" s="148"/>
      <c r="L1231" s="148"/>
      <c r="M1231" s="258"/>
      <c r="N1231" s="148"/>
      <c r="O1231" s="148"/>
      <c r="P1231" s="148"/>
    </row>
    <row r="1232" spans="1:16" ht="14.4">
      <c r="A1232" s="272" t="s">
        <v>32120</v>
      </c>
      <c r="B1232" s="252"/>
      <c r="C1232" s="252" t="s">
        <v>32121</v>
      </c>
      <c r="D1232" s="148"/>
      <c r="E1232" s="252"/>
      <c r="F1232" s="148"/>
      <c r="G1232" s="148"/>
      <c r="H1232" s="262"/>
      <c r="J1232" s="148"/>
      <c r="K1232" s="148"/>
      <c r="L1232" s="148"/>
      <c r="M1232" s="258"/>
      <c r="N1232" s="148"/>
      <c r="O1232" s="148"/>
      <c r="P1232" s="148"/>
    </row>
    <row r="1233" spans="1:16" ht="132">
      <c r="A1233" s="258" t="s">
        <v>32122</v>
      </c>
      <c r="B1233" s="252" t="s">
        <v>32109</v>
      </c>
      <c r="C1233" s="148" t="s">
        <v>26246</v>
      </c>
      <c r="D1233" s="148" t="s">
        <v>32110</v>
      </c>
      <c r="E1233" s="252" t="s">
        <v>32111</v>
      </c>
      <c r="F1233" s="148" t="s">
        <v>32112</v>
      </c>
      <c r="G1233" s="148" t="s">
        <v>32113</v>
      </c>
      <c r="H1233" s="262" t="s">
        <v>32114</v>
      </c>
      <c r="I1233" s="264" t="s">
        <v>32115</v>
      </c>
      <c r="J1233" s="148"/>
      <c r="K1233" s="148"/>
      <c r="L1233" s="148"/>
      <c r="M1233" s="258"/>
      <c r="N1233" s="148"/>
      <c r="O1233" s="148"/>
      <c r="P1233" s="148"/>
    </row>
    <row r="1234" spans="1:16" ht="27.6">
      <c r="A1234" s="272" t="s">
        <v>32123</v>
      </c>
      <c r="B1234" s="252"/>
      <c r="C1234" s="252" t="s">
        <v>32117</v>
      </c>
      <c r="D1234" s="148"/>
      <c r="E1234" s="252"/>
      <c r="F1234" s="148"/>
      <c r="G1234" s="148"/>
      <c r="H1234" s="262"/>
      <c r="J1234" s="148"/>
      <c r="K1234" s="148"/>
      <c r="L1234" s="148"/>
      <c r="M1234" s="258"/>
      <c r="N1234" s="148"/>
      <c r="O1234" s="148"/>
      <c r="P1234" s="148"/>
    </row>
    <row r="1235" spans="1:16" ht="27.6">
      <c r="A1235" s="272" t="s">
        <v>32124</v>
      </c>
      <c r="B1235" s="252"/>
      <c r="C1235" s="252" t="s">
        <v>32119</v>
      </c>
      <c r="D1235" s="148"/>
      <c r="E1235" s="252"/>
      <c r="F1235" s="148"/>
      <c r="G1235" s="148"/>
      <c r="H1235" s="262"/>
      <c r="J1235" s="148"/>
      <c r="K1235" s="148"/>
      <c r="L1235" s="148"/>
      <c r="M1235" s="258"/>
      <c r="N1235" s="148"/>
      <c r="O1235" s="148"/>
      <c r="P1235" s="148"/>
    </row>
    <row r="1236" spans="1:16" ht="14.4">
      <c r="A1236" s="272" t="s">
        <v>32125</v>
      </c>
      <c r="B1236" s="252"/>
      <c r="C1236" s="252" t="s">
        <v>32121</v>
      </c>
      <c r="D1236" s="148"/>
      <c r="E1236" s="252"/>
      <c r="F1236" s="148"/>
      <c r="G1236" s="148"/>
      <c r="H1236" s="262"/>
      <c r="J1236" s="148"/>
      <c r="K1236" s="148"/>
      <c r="L1236" s="148"/>
      <c r="M1236" s="258"/>
      <c r="N1236" s="148"/>
      <c r="O1236" s="148"/>
      <c r="P1236" s="148"/>
    </row>
    <row r="1237" spans="1:16" ht="145.19999999999999">
      <c r="A1237" s="258" t="s">
        <v>32126</v>
      </c>
      <c r="B1237" s="252" t="s">
        <v>32127</v>
      </c>
      <c r="C1237" s="148" t="s">
        <v>26246</v>
      </c>
      <c r="D1237" s="148" t="s">
        <v>32128</v>
      </c>
      <c r="E1237" s="252" t="s">
        <v>32129</v>
      </c>
      <c r="F1237" s="148" t="s">
        <v>32130</v>
      </c>
      <c r="G1237" s="148" t="s">
        <v>32131</v>
      </c>
      <c r="H1237" s="262" t="s">
        <v>32132</v>
      </c>
      <c r="I1237" s="264" t="s">
        <v>32133</v>
      </c>
      <c r="J1237" s="148"/>
      <c r="K1237" s="148"/>
      <c r="L1237" s="148"/>
      <c r="M1237" s="258"/>
      <c r="N1237" s="148"/>
      <c r="O1237" s="148"/>
      <c r="P1237" s="148"/>
    </row>
    <row r="1238" spans="1:16" ht="27.6">
      <c r="A1238" s="272" t="s">
        <v>32134</v>
      </c>
      <c r="B1238" s="252"/>
      <c r="C1238" s="252" t="s">
        <v>32135</v>
      </c>
      <c r="D1238" s="148"/>
      <c r="E1238" s="252"/>
      <c r="F1238" s="148"/>
      <c r="G1238" s="148"/>
      <c r="H1238" s="262"/>
      <c r="J1238" s="148"/>
      <c r="K1238" s="148"/>
      <c r="L1238" s="148"/>
      <c r="M1238" s="258"/>
      <c r="N1238" s="148"/>
      <c r="O1238" s="148"/>
      <c r="P1238" s="148"/>
    </row>
    <row r="1239" spans="1:16" ht="27.6">
      <c r="A1239" s="272" t="s">
        <v>32136</v>
      </c>
      <c r="B1239" s="252"/>
      <c r="C1239" s="252" t="s">
        <v>32137</v>
      </c>
      <c r="D1239" s="148"/>
      <c r="E1239" s="252"/>
      <c r="F1239" s="148"/>
      <c r="G1239" s="148"/>
      <c r="H1239" s="262"/>
      <c r="J1239" s="148"/>
      <c r="K1239" s="148"/>
      <c r="L1239" s="148"/>
      <c r="M1239" s="258"/>
      <c r="N1239" s="148"/>
      <c r="O1239" s="148"/>
      <c r="P1239" s="148"/>
    </row>
    <row r="1240" spans="1:16" ht="27.6">
      <c r="A1240" s="272" t="s">
        <v>32138</v>
      </c>
      <c r="B1240" s="252"/>
      <c r="C1240" s="252" t="s">
        <v>32139</v>
      </c>
      <c r="D1240" s="148"/>
      <c r="E1240" s="252"/>
      <c r="F1240" s="148"/>
      <c r="G1240" s="148"/>
      <c r="H1240" s="262"/>
      <c r="J1240" s="148"/>
      <c r="K1240" s="148"/>
      <c r="L1240" s="148"/>
      <c r="M1240" s="258"/>
      <c r="N1240" s="148"/>
      <c r="O1240" s="148"/>
      <c r="P1240" s="148"/>
    </row>
    <row r="1241" spans="1:16" ht="145.19999999999999">
      <c r="A1241" s="258" t="s">
        <v>32140</v>
      </c>
      <c r="B1241" s="252" t="s">
        <v>32127</v>
      </c>
      <c r="C1241" s="148" t="s">
        <v>26246</v>
      </c>
      <c r="D1241" s="148" t="s">
        <v>32128</v>
      </c>
      <c r="E1241" s="252" t="s">
        <v>32129</v>
      </c>
      <c r="F1241" s="148" t="s">
        <v>32130</v>
      </c>
      <c r="G1241" s="148" t="s">
        <v>32131</v>
      </c>
      <c r="H1241" s="262" t="s">
        <v>32132</v>
      </c>
      <c r="I1241" s="264" t="s">
        <v>32133</v>
      </c>
      <c r="J1241" s="148"/>
      <c r="K1241" s="148"/>
      <c r="L1241" s="148"/>
      <c r="M1241" s="258"/>
      <c r="N1241" s="148"/>
      <c r="O1241" s="148"/>
      <c r="P1241" s="148"/>
    </row>
    <row r="1242" spans="1:16" ht="27.6">
      <c r="A1242" s="272" t="s">
        <v>32141</v>
      </c>
      <c r="B1242" s="252"/>
      <c r="C1242" s="252" t="s">
        <v>32135</v>
      </c>
      <c r="D1242" s="148"/>
      <c r="E1242" s="252"/>
      <c r="F1242" s="148"/>
      <c r="G1242" s="148"/>
      <c r="H1242" s="262"/>
      <c r="J1242" s="148"/>
      <c r="K1242" s="148"/>
      <c r="L1242" s="148"/>
      <c r="M1242" s="258"/>
      <c r="N1242" s="148"/>
      <c r="O1242" s="148"/>
      <c r="P1242" s="148"/>
    </row>
    <row r="1243" spans="1:16" ht="27.6">
      <c r="A1243" s="272" t="s">
        <v>32142</v>
      </c>
      <c r="B1243" s="252"/>
      <c r="C1243" s="252" t="s">
        <v>32137</v>
      </c>
      <c r="D1243" s="148"/>
      <c r="E1243" s="252"/>
      <c r="F1243" s="148"/>
      <c r="G1243" s="148"/>
      <c r="H1243" s="262"/>
      <c r="J1243" s="148"/>
      <c r="K1243" s="148"/>
      <c r="L1243" s="148"/>
      <c r="M1243" s="258"/>
      <c r="N1243" s="148"/>
      <c r="O1243" s="148"/>
      <c r="P1243" s="148"/>
    </row>
    <row r="1244" spans="1:16" ht="14.4">
      <c r="A1244" s="272" t="s">
        <v>32143</v>
      </c>
      <c r="B1244" s="252"/>
      <c r="C1244" s="252" t="s">
        <v>32144</v>
      </c>
      <c r="D1244" s="148"/>
      <c r="E1244" s="252"/>
      <c r="F1244" s="148"/>
      <c r="G1244" s="148"/>
      <c r="H1244" s="262"/>
      <c r="J1244" s="148"/>
      <c r="K1244" s="148"/>
      <c r="L1244" s="148"/>
      <c r="M1244" s="258"/>
      <c r="N1244" s="148"/>
      <c r="O1244" s="148"/>
      <c r="P1244" s="148"/>
    </row>
    <row r="1245" spans="1:16" ht="105.6">
      <c r="A1245" s="258" t="s">
        <v>32145</v>
      </c>
      <c r="B1245" s="252" t="s">
        <v>32146</v>
      </c>
      <c r="C1245" s="148" t="s">
        <v>26246</v>
      </c>
      <c r="D1245" s="148" t="s">
        <v>32147</v>
      </c>
      <c r="E1245" s="252" t="s">
        <v>32148</v>
      </c>
      <c r="F1245" s="148" t="s">
        <v>32149</v>
      </c>
      <c r="G1245" s="148" t="s">
        <v>32150</v>
      </c>
      <c r="H1245" s="262" t="s">
        <v>32151</v>
      </c>
      <c r="I1245" s="264" t="s">
        <v>32152</v>
      </c>
      <c r="J1245" s="148"/>
      <c r="K1245" s="148"/>
      <c r="L1245" s="148"/>
      <c r="M1245" s="258"/>
      <c r="N1245" s="148"/>
      <c r="O1245" s="148"/>
      <c r="P1245" s="148"/>
    </row>
    <row r="1246" spans="1:16" ht="27.6">
      <c r="A1246" s="272" t="s">
        <v>32153</v>
      </c>
      <c r="B1246" s="252"/>
      <c r="C1246" s="252" t="s">
        <v>32154</v>
      </c>
      <c r="D1246" s="148"/>
      <c r="E1246" s="252"/>
      <c r="F1246" s="148"/>
      <c r="G1246" s="148"/>
      <c r="H1246" s="262"/>
      <c r="J1246" s="148"/>
      <c r="K1246" s="148"/>
      <c r="L1246" s="148"/>
      <c r="M1246" s="258"/>
      <c r="N1246" s="148"/>
      <c r="O1246" s="148"/>
      <c r="P1246" s="148"/>
    </row>
    <row r="1247" spans="1:16" ht="14.4">
      <c r="A1247" s="272" t="s">
        <v>32155</v>
      </c>
      <c r="B1247" s="252"/>
      <c r="C1247" s="252" t="s">
        <v>32156</v>
      </c>
      <c r="D1247" s="148"/>
      <c r="E1247" s="252"/>
      <c r="F1247" s="148"/>
      <c r="G1247" s="148"/>
      <c r="H1247" s="262"/>
      <c r="J1247" s="148"/>
      <c r="K1247" s="148"/>
      <c r="L1247" s="148"/>
      <c r="M1247" s="258"/>
      <c r="N1247" s="148"/>
      <c r="O1247" s="148"/>
      <c r="P1247" s="148"/>
    </row>
    <row r="1248" spans="1:16" ht="14.4">
      <c r="A1248" s="272" t="s">
        <v>32157</v>
      </c>
      <c r="B1248" s="252"/>
      <c r="C1248" s="252" t="s">
        <v>32158</v>
      </c>
      <c r="D1248" s="148"/>
      <c r="E1248" s="252"/>
      <c r="F1248" s="148"/>
      <c r="G1248" s="148"/>
      <c r="H1248" s="262"/>
      <c r="J1248" s="148"/>
      <c r="K1248" s="148"/>
      <c r="L1248" s="148"/>
      <c r="M1248" s="258"/>
      <c r="N1248" s="148"/>
      <c r="O1248" s="148"/>
      <c r="P1248" s="148"/>
    </row>
    <row r="1249" spans="1:16" ht="105.6">
      <c r="A1249" s="258" t="s">
        <v>32159</v>
      </c>
      <c r="B1249" s="252" t="s">
        <v>32146</v>
      </c>
      <c r="C1249" s="148" t="s">
        <v>26246</v>
      </c>
      <c r="D1249" s="148" t="s">
        <v>32147</v>
      </c>
      <c r="E1249" s="252" t="s">
        <v>32148</v>
      </c>
      <c r="F1249" s="148" t="s">
        <v>32149</v>
      </c>
      <c r="G1249" s="148" t="s">
        <v>32150</v>
      </c>
      <c r="H1249" s="262" t="s">
        <v>32160</v>
      </c>
      <c r="I1249" s="264" t="s">
        <v>32152</v>
      </c>
      <c r="J1249" s="148"/>
      <c r="K1249" s="148"/>
      <c r="L1249" s="148"/>
      <c r="M1249" s="258"/>
      <c r="N1249" s="148"/>
      <c r="O1249" s="148"/>
      <c r="P1249" s="148"/>
    </row>
    <row r="1250" spans="1:16" ht="27.6">
      <c r="A1250" s="272" t="s">
        <v>32161</v>
      </c>
      <c r="B1250" s="252"/>
      <c r="C1250" s="252" t="s">
        <v>32154</v>
      </c>
      <c r="D1250" s="148"/>
      <c r="E1250" s="252"/>
      <c r="F1250" s="148"/>
      <c r="G1250" s="148"/>
      <c r="H1250" s="262"/>
      <c r="J1250" s="148"/>
      <c r="K1250" s="148"/>
      <c r="L1250" s="148"/>
      <c r="M1250" s="258"/>
      <c r="N1250" s="148"/>
      <c r="O1250" s="148"/>
      <c r="P1250" s="148"/>
    </row>
    <row r="1251" spans="1:16" ht="14.4">
      <c r="A1251" s="272" t="s">
        <v>32162</v>
      </c>
      <c r="B1251" s="252"/>
      <c r="C1251" s="252" t="s">
        <v>32156</v>
      </c>
      <c r="D1251" s="148"/>
      <c r="E1251" s="252"/>
      <c r="F1251" s="148"/>
      <c r="G1251" s="148"/>
      <c r="H1251" s="262"/>
      <c r="J1251" s="148"/>
      <c r="K1251" s="148"/>
      <c r="L1251" s="148"/>
      <c r="M1251" s="258"/>
      <c r="N1251" s="148"/>
      <c r="O1251" s="148"/>
      <c r="P1251" s="148"/>
    </row>
    <row r="1252" spans="1:16" ht="14.4">
      <c r="A1252" s="272" t="s">
        <v>32163</v>
      </c>
      <c r="B1252" s="252"/>
      <c r="C1252" s="252" t="s">
        <v>32158</v>
      </c>
      <c r="D1252" s="148"/>
      <c r="E1252" s="252"/>
      <c r="F1252" s="148"/>
      <c r="G1252" s="148"/>
      <c r="H1252" s="262"/>
      <c r="J1252" s="148"/>
      <c r="K1252" s="148"/>
      <c r="L1252" s="148"/>
      <c r="M1252" s="258"/>
      <c r="N1252" s="148"/>
      <c r="O1252" s="148"/>
      <c r="P1252" s="148"/>
    </row>
    <row r="1253" spans="1:16" ht="145.19999999999999">
      <c r="A1253" s="258" t="s">
        <v>32164</v>
      </c>
      <c r="B1253" s="252" t="s">
        <v>32165</v>
      </c>
      <c r="C1253" s="148" t="s">
        <v>26246</v>
      </c>
      <c r="D1253" s="148" t="s">
        <v>32166</v>
      </c>
      <c r="E1253" s="252" t="s">
        <v>32167</v>
      </c>
      <c r="F1253" s="148" t="s">
        <v>32168</v>
      </c>
      <c r="G1253" s="148" t="s">
        <v>32169</v>
      </c>
      <c r="H1253" s="262" t="s">
        <v>32170</v>
      </c>
      <c r="I1253" s="264" t="s">
        <v>32171</v>
      </c>
      <c r="J1253" s="148"/>
      <c r="K1253" s="148"/>
      <c r="L1253" s="148"/>
      <c r="M1253" s="258"/>
      <c r="N1253" s="148"/>
      <c r="O1253" s="148"/>
      <c r="P1253" s="148"/>
    </row>
    <row r="1254" spans="1:16" ht="41.4">
      <c r="A1254" s="272" t="s">
        <v>32172</v>
      </c>
      <c r="B1254" s="252"/>
      <c r="C1254" s="252" t="s">
        <v>32173</v>
      </c>
      <c r="D1254" s="148"/>
      <c r="E1254" s="252"/>
      <c r="F1254" s="148"/>
      <c r="G1254" s="148"/>
      <c r="H1254" s="262"/>
      <c r="J1254" s="148"/>
      <c r="K1254" s="148"/>
      <c r="L1254" s="148"/>
      <c r="M1254" s="258"/>
      <c r="N1254" s="148"/>
      <c r="O1254" s="148"/>
      <c r="P1254" s="148"/>
    </row>
    <row r="1255" spans="1:16" ht="27.6">
      <c r="A1255" s="272" t="s">
        <v>32174</v>
      </c>
      <c r="B1255" s="252"/>
      <c r="C1255" s="252" t="s">
        <v>32175</v>
      </c>
      <c r="D1255" s="148"/>
      <c r="E1255" s="252"/>
      <c r="F1255" s="148"/>
      <c r="G1255" s="148"/>
      <c r="H1255" s="262"/>
      <c r="J1255" s="148"/>
      <c r="K1255" s="148"/>
      <c r="L1255" s="148"/>
      <c r="M1255" s="258"/>
      <c r="N1255" s="148"/>
      <c r="O1255" s="148"/>
      <c r="P1255" s="148"/>
    </row>
    <row r="1256" spans="1:16" ht="27.6">
      <c r="A1256" s="272" t="s">
        <v>32176</v>
      </c>
      <c r="B1256" s="252"/>
      <c r="C1256" s="252" t="s">
        <v>32177</v>
      </c>
      <c r="D1256" s="148"/>
      <c r="E1256" s="252"/>
      <c r="F1256" s="148"/>
      <c r="G1256" s="148"/>
      <c r="H1256" s="262"/>
      <c r="J1256" s="148"/>
      <c r="K1256" s="148"/>
      <c r="L1256" s="148"/>
      <c r="M1256" s="258"/>
      <c r="N1256" s="148"/>
      <c r="O1256" s="148"/>
      <c r="P1256" s="148"/>
    </row>
    <row r="1257" spans="1:16" ht="145.19999999999999">
      <c r="A1257" s="258" t="s">
        <v>32178</v>
      </c>
      <c r="B1257" s="252" t="s">
        <v>32165</v>
      </c>
      <c r="C1257" s="148" t="s">
        <v>26246</v>
      </c>
      <c r="D1257" s="148" t="s">
        <v>32166</v>
      </c>
      <c r="E1257" s="252" t="s">
        <v>32167</v>
      </c>
      <c r="F1257" s="148" t="s">
        <v>32168</v>
      </c>
      <c r="G1257" s="148" t="s">
        <v>32169</v>
      </c>
      <c r="H1257" s="262" t="s">
        <v>32179</v>
      </c>
      <c r="I1257" s="264" t="s">
        <v>32171</v>
      </c>
      <c r="J1257" s="148"/>
      <c r="K1257" s="148"/>
      <c r="L1257" s="148"/>
      <c r="M1257" s="258"/>
      <c r="N1257" s="148"/>
      <c r="O1257" s="148"/>
      <c r="P1257" s="148"/>
    </row>
    <row r="1258" spans="1:16" ht="41.4">
      <c r="A1258" s="272" t="s">
        <v>32180</v>
      </c>
      <c r="B1258" s="252"/>
      <c r="C1258" s="252" t="s">
        <v>32173</v>
      </c>
      <c r="D1258" s="148"/>
      <c r="E1258" s="252"/>
      <c r="F1258" s="148"/>
      <c r="G1258" s="148"/>
      <c r="H1258" s="262"/>
      <c r="J1258" s="148"/>
      <c r="K1258" s="148"/>
      <c r="L1258" s="148"/>
      <c r="M1258" s="251"/>
      <c r="N1258" s="213"/>
      <c r="O1258" s="148"/>
      <c r="P1258" s="148"/>
    </row>
    <row r="1259" spans="1:16" ht="27.6">
      <c r="A1259" s="272" t="s">
        <v>32181</v>
      </c>
      <c r="B1259" s="252"/>
      <c r="C1259" s="252" t="s">
        <v>32182</v>
      </c>
      <c r="D1259" s="148"/>
      <c r="E1259" s="252"/>
      <c r="F1259" s="148"/>
      <c r="G1259" s="148"/>
      <c r="H1259" s="262"/>
      <c r="J1259" s="148"/>
      <c r="K1259" s="148"/>
      <c r="L1259" s="148"/>
      <c r="M1259" s="251"/>
      <c r="N1259" s="213"/>
      <c r="O1259" s="148"/>
      <c r="P1259" s="148"/>
    </row>
    <row r="1260" spans="1:16" ht="27.6">
      <c r="A1260" s="272" t="s">
        <v>32183</v>
      </c>
      <c r="B1260" s="252"/>
      <c r="C1260" s="252" t="s">
        <v>32184</v>
      </c>
      <c r="D1260" s="148"/>
      <c r="E1260" s="252"/>
      <c r="F1260" s="148"/>
      <c r="G1260" s="148"/>
      <c r="H1260" s="262"/>
      <c r="J1260" s="148"/>
      <c r="K1260" s="148"/>
      <c r="L1260" s="148"/>
      <c r="M1260" s="251"/>
      <c r="N1260" s="213"/>
      <c r="O1260" s="148"/>
      <c r="P1260" s="148"/>
    </row>
    <row r="1261" spans="1:16" ht="184.8">
      <c r="A1261" s="258" t="s">
        <v>32185</v>
      </c>
      <c r="B1261" s="252" t="s">
        <v>32186</v>
      </c>
      <c r="C1261" s="148" t="s">
        <v>26246</v>
      </c>
      <c r="D1261" s="148" t="s">
        <v>32187</v>
      </c>
      <c r="E1261" s="252" t="s">
        <v>32188</v>
      </c>
      <c r="F1261" s="148" t="s">
        <v>32189</v>
      </c>
      <c r="G1261" s="148" t="s">
        <v>32190</v>
      </c>
      <c r="H1261" s="262" t="s">
        <v>32191</v>
      </c>
      <c r="I1261" s="264" t="s">
        <v>32192</v>
      </c>
      <c r="J1261" s="148"/>
      <c r="K1261" s="148"/>
      <c r="L1261" s="148"/>
      <c r="M1261" s="251"/>
      <c r="N1261" s="213"/>
      <c r="O1261" s="148"/>
      <c r="P1261" s="148"/>
    </row>
    <row r="1262" spans="1:16" ht="41.4">
      <c r="A1262" s="272" t="s">
        <v>32193</v>
      </c>
      <c r="B1262" s="252"/>
      <c r="C1262" s="252" t="s">
        <v>32194</v>
      </c>
      <c r="D1262" s="148"/>
      <c r="E1262" s="252"/>
      <c r="F1262" s="148"/>
      <c r="G1262" s="148"/>
      <c r="H1262" s="262"/>
      <c r="J1262" s="148"/>
      <c r="K1262" s="148"/>
      <c r="L1262" s="148"/>
      <c r="M1262" s="251"/>
      <c r="N1262" s="213"/>
      <c r="O1262" s="148"/>
      <c r="P1262" s="148"/>
    </row>
    <row r="1263" spans="1:16" ht="27.6">
      <c r="A1263" s="272" t="s">
        <v>32195</v>
      </c>
      <c r="B1263" s="252"/>
      <c r="C1263" s="252" t="s">
        <v>32196</v>
      </c>
      <c r="D1263" s="148"/>
      <c r="E1263" s="252"/>
      <c r="F1263" s="148"/>
      <c r="G1263" s="148"/>
      <c r="H1263" s="262"/>
      <c r="J1263" s="148"/>
      <c r="K1263" s="148"/>
      <c r="L1263" s="148"/>
      <c r="M1263" s="251"/>
      <c r="N1263" s="213"/>
      <c r="O1263" s="148"/>
      <c r="P1263" s="148"/>
    </row>
    <row r="1264" spans="1:16" ht="41.4">
      <c r="A1264" s="272" t="s">
        <v>32197</v>
      </c>
      <c r="B1264" s="252"/>
      <c r="C1264" s="252" t="s">
        <v>32198</v>
      </c>
      <c r="D1264" s="148"/>
      <c r="E1264" s="252"/>
      <c r="F1264" s="148"/>
      <c r="G1264" s="148"/>
      <c r="H1264" s="262"/>
      <c r="J1264" s="148"/>
      <c r="K1264" s="148"/>
      <c r="L1264" s="148"/>
      <c r="M1264" s="251"/>
      <c r="N1264" s="213"/>
      <c r="O1264" s="148"/>
      <c r="P1264" s="148"/>
    </row>
    <row r="1265" spans="1:16" ht="184.8">
      <c r="A1265" s="258" t="s">
        <v>32199</v>
      </c>
      <c r="B1265" s="252" t="s">
        <v>32186</v>
      </c>
      <c r="C1265" s="148" t="s">
        <v>26246</v>
      </c>
      <c r="D1265" s="148" t="s">
        <v>32200</v>
      </c>
      <c r="E1265" s="252" t="s">
        <v>32188</v>
      </c>
      <c r="F1265" s="148" t="s">
        <v>32189</v>
      </c>
      <c r="G1265" s="148" t="s">
        <v>32201</v>
      </c>
      <c r="H1265" s="262" t="s">
        <v>32202</v>
      </c>
      <c r="I1265" s="264" t="s">
        <v>32192</v>
      </c>
      <c r="J1265" s="148"/>
      <c r="K1265" s="148"/>
      <c r="L1265" s="148"/>
      <c r="M1265" s="251"/>
      <c r="N1265" s="213"/>
      <c r="O1265" s="148"/>
      <c r="P1265" s="148"/>
    </row>
    <row r="1266" spans="1:16" ht="41.4">
      <c r="A1266" s="272" t="s">
        <v>32203</v>
      </c>
      <c r="B1266" s="252"/>
      <c r="C1266" s="252" t="s">
        <v>32204</v>
      </c>
      <c r="D1266" s="148"/>
      <c r="E1266" s="252"/>
      <c r="F1266" s="252"/>
      <c r="G1266" s="252"/>
      <c r="H1266" s="262"/>
      <c r="J1266" s="148"/>
      <c r="K1266" s="148"/>
      <c r="L1266" s="148"/>
      <c r="M1266" s="258"/>
      <c r="N1266" s="148"/>
      <c r="O1266" s="148"/>
      <c r="P1266" s="148"/>
    </row>
    <row r="1267" spans="1:16" ht="27.6">
      <c r="A1267" s="272" t="s">
        <v>32205</v>
      </c>
      <c r="B1267" s="252"/>
      <c r="C1267" s="252" t="s">
        <v>32196</v>
      </c>
      <c r="D1267" s="148"/>
      <c r="E1267" s="252"/>
      <c r="F1267" s="252"/>
      <c r="G1267" s="252"/>
      <c r="H1267" s="262"/>
      <c r="J1267" s="148"/>
      <c r="K1267" s="148"/>
      <c r="L1267" s="148"/>
      <c r="M1267" s="258"/>
      <c r="N1267" s="148"/>
      <c r="O1267" s="148"/>
      <c r="P1267" s="148"/>
    </row>
    <row r="1268" spans="1:16" ht="41.4">
      <c r="A1268" s="272" t="s">
        <v>32206</v>
      </c>
      <c r="B1268" s="252"/>
      <c r="C1268" s="252" t="s">
        <v>32207</v>
      </c>
      <c r="D1268" s="148"/>
      <c r="E1268" s="252"/>
      <c r="F1268" s="252"/>
      <c r="G1268" s="252"/>
      <c r="H1268" s="262"/>
      <c r="J1268" s="148"/>
      <c r="K1268" s="148"/>
      <c r="L1268" s="148"/>
      <c r="M1268" s="258"/>
      <c r="N1268" s="148"/>
      <c r="O1268" s="148"/>
      <c r="P1268" s="148"/>
    </row>
    <row r="1269" spans="1:16" ht="184.8">
      <c r="A1269" s="258" t="s">
        <v>32208</v>
      </c>
      <c r="B1269" s="252" t="s">
        <v>32209</v>
      </c>
      <c r="C1269" s="148" t="s">
        <v>26246</v>
      </c>
      <c r="D1269" s="148" t="s">
        <v>32210</v>
      </c>
      <c r="E1269" s="252" t="s">
        <v>32211</v>
      </c>
      <c r="F1269" s="252" t="s">
        <v>32212</v>
      </c>
      <c r="G1269" s="252" t="s">
        <v>32213</v>
      </c>
      <c r="H1269" s="262" t="s">
        <v>32214</v>
      </c>
      <c r="I1269" s="264" t="s">
        <v>32215</v>
      </c>
      <c r="J1269" s="148"/>
      <c r="K1269" s="148"/>
      <c r="L1269" s="148"/>
      <c r="M1269" s="258"/>
      <c r="N1269" s="148"/>
      <c r="O1269" s="148"/>
      <c r="P1269" s="148"/>
    </row>
    <row r="1270" spans="1:16" ht="41.4">
      <c r="A1270" s="272" t="s">
        <v>32216</v>
      </c>
      <c r="B1270" s="252"/>
      <c r="C1270" s="252" t="s">
        <v>32217</v>
      </c>
      <c r="D1270" s="148"/>
      <c r="E1270" s="252"/>
      <c r="F1270" s="252"/>
      <c r="G1270" s="252"/>
      <c r="H1270" s="262"/>
      <c r="J1270" s="148"/>
      <c r="K1270" s="148"/>
      <c r="L1270" s="148"/>
      <c r="M1270" s="258"/>
      <c r="N1270" s="148"/>
      <c r="O1270" s="148"/>
      <c r="P1270" s="148"/>
    </row>
    <row r="1271" spans="1:16" ht="27.6">
      <c r="A1271" s="272" t="s">
        <v>32218</v>
      </c>
      <c r="B1271" s="252"/>
      <c r="C1271" s="252" t="s">
        <v>32219</v>
      </c>
      <c r="D1271" s="148"/>
      <c r="E1271" s="252"/>
      <c r="F1271" s="252"/>
      <c r="G1271" s="252"/>
      <c r="H1271" s="262"/>
      <c r="J1271" s="148"/>
      <c r="K1271" s="148"/>
      <c r="L1271" s="148"/>
      <c r="M1271" s="258"/>
      <c r="N1271" s="148"/>
      <c r="O1271" s="148"/>
      <c r="P1271" s="148"/>
    </row>
    <row r="1272" spans="1:16" ht="14.4">
      <c r="A1272" s="272" t="s">
        <v>32220</v>
      </c>
      <c r="B1272" s="252"/>
      <c r="C1272" s="252" t="s">
        <v>32221</v>
      </c>
      <c r="D1272" s="148"/>
      <c r="E1272" s="252"/>
      <c r="F1272" s="252"/>
      <c r="G1272" s="252"/>
      <c r="H1272" s="262"/>
      <c r="J1272" s="148"/>
      <c r="K1272" s="148"/>
      <c r="L1272" s="148"/>
      <c r="M1272" s="258"/>
      <c r="N1272" s="148"/>
      <c r="O1272" s="148"/>
      <c r="P1272" s="148"/>
    </row>
    <row r="1273" spans="1:16" ht="184.8">
      <c r="A1273" s="258" t="s">
        <v>32222</v>
      </c>
      <c r="B1273" s="252" t="s">
        <v>32223</v>
      </c>
      <c r="C1273" s="148" t="s">
        <v>26246</v>
      </c>
      <c r="D1273" s="148" t="s">
        <v>32224</v>
      </c>
      <c r="E1273" s="252" t="s">
        <v>32211</v>
      </c>
      <c r="F1273" s="252" t="s">
        <v>32212</v>
      </c>
      <c r="G1273" s="252" t="s">
        <v>32225</v>
      </c>
      <c r="H1273" s="262" t="s">
        <v>32226</v>
      </c>
      <c r="I1273" s="264" t="s">
        <v>32227</v>
      </c>
      <c r="J1273" s="148"/>
      <c r="K1273" s="148"/>
      <c r="L1273" s="148"/>
      <c r="M1273" s="258"/>
      <c r="N1273" s="148"/>
      <c r="O1273" s="148"/>
      <c r="P1273" s="148"/>
    </row>
    <row r="1274" spans="1:16" ht="41.4">
      <c r="A1274" s="272" t="s">
        <v>32228</v>
      </c>
      <c r="B1274" s="252"/>
      <c r="C1274" s="252" t="s">
        <v>32217</v>
      </c>
      <c r="D1274" s="148"/>
      <c r="E1274" s="252"/>
      <c r="F1274" s="252"/>
      <c r="G1274" s="252"/>
      <c r="H1274" s="262"/>
      <c r="J1274" s="148"/>
      <c r="K1274" s="148"/>
      <c r="L1274" s="148"/>
      <c r="M1274" s="258"/>
      <c r="N1274" s="148"/>
      <c r="O1274" s="148"/>
      <c r="P1274" s="148"/>
    </row>
    <row r="1275" spans="1:16" ht="27.6">
      <c r="A1275" s="272" t="s">
        <v>32229</v>
      </c>
      <c r="B1275" s="252"/>
      <c r="C1275" s="252" t="s">
        <v>32219</v>
      </c>
      <c r="D1275" s="148"/>
      <c r="E1275" s="252"/>
      <c r="F1275" s="252"/>
      <c r="G1275" s="252"/>
      <c r="H1275" s="262"/>
      <c r="J1275" s="148"/>
      <c r="K1275" s="148"/>
      <c r="L1275" s="148"/>
      <c r="M1275" s="258"/>
      <c r="N1275" s="148"/>
      <c r="O1275" s="148"/>
      <c r="P1275" s="148"/>
    </row>
    <row r="1276" spans="1:16" ht="14.4">
      <c r="A1276" s="272" t="s">
        <v>32230</v>
      </c>
      <c r="B1276" s="252"/>
      <c r="C1276" s="252" t="s">
        <v>32221</v>
      </c>
      <c r="D1276" s="148"/>
      <c r="E1276" s="252"/>
      <c r="F1276" s="252"/>
      <c r="G1276" s="252"/>
      <c r="H1276" s="262"/>
      <c r="J1276" s="148"/>
      <c r="K1276" s="148"/>
      <c r="L1276" s="148"/>
      <c r="M1276" s="258"/>
      <c r="N1276" s="148"/>
      <c r="O1276" s="148"/>
      <c r="P1276" s="148"/>
    </row>
    <row r="1277" spans="1:16" ht="224.4">
      <c r="A1277" s="258" t="s">
        <v>32231</v>
      </c>
      <c r="B1277" s="252" t="s">
        <v>32232</v>
      </c>
      <c r="C1277" s="148" t="s">
        <v>26246</v>
      </c>
      <c r="D1277" s="148" t="s">
        <v>32233</v>
      </c>
      <c r="E1277" s="252" t="s">
        <v>32234</v>
      </c>
      <c r="F1277" s="252" t="s">
        <v>32235</v>
      </c>
      <c r="G1277" s="252" t="s">
        <v>32236</v>
      </c>
      <c r="H1277" s="262" t="s">
        <v>32237</v>
      </c>
      <c r="I1277" s="264" t="s">
        <v>32238</v>
      </c>
      <c r="J1277" s="148"/>
      <c r="K1277" s="148"/>
      <c r="L1277" s="148"/>
      <c r="M1277" s="258"/>
      <c r="N1277" s="148"/>
      <c r="O1277" s="148"/>
      <c r="P1277" s="148"/>
    </row>
    <row r="1278" spans="1:16" ht="55.2">
      <c r="A1278" s="272" t="s">
        <v>32239</v>
      </c>
      <c r="B1278" s="252"/>
      <c r="C1278" s="252" t="s">
        <v>32240</v>
      </c>
      <c r="D1278" s="148"/>
      <c r="E1278" s="252"/>
      <c r="F1278" s="252"/>
      <c r="G1278" s="252"/>
      <c r="H1278" s="262"/>
      <c r="J1278" s="148"/>
      <c r="K1278" s="148"/>
      <c r="L1278" s="148"/>
      <c r="M1278" s="258"/>
      <c r="N1278" s="148"/>
      <c r="O1278" s="148"/>
      <c r="P1278" s="148"/>
    </row>
    <row r="1279" spans="1:16" ht="27.6">
      <c r="A1279" s="272" t="s">
        <v>32241</v>
      </c>
      <c r="B1279" s="252"/>
      <c r="C1279" s="252" t="s">
        <v>32242</v>
      </c>
      <c r="D1279" s="148"/>
      <c r="E1279" s="252"/>
      <c r="F1279" s="252"/>
      <c r="G1279" s="252"/>
      <c r="H1279" s="262"/>
      <c r="J1279" s="148"/>
      <c r="K1279" s="148"/>
      <c r="L1279" s="148"/>
      <c r="M1279" s="258"/>
      <c r="N1279" s="148"/>
      <c r="O1279" s="148"/>
      <c r="P1279" s="148"/>
    </row>
    <row r="1280" spans="1:16" ht="27.6">
      <c r="A1280" s="272" t="s">
        <v>32243</v>
      </c>
      <c r="B1280" s="252"/>
      <c r="C1280" s="252" t="s">
        <v>32244</v>
      </c>
      <c r="D1280" s="148"/>
      <c r="E1280" s="252"/>
      <c r="F1280" s="252"/>
      <c r="G1280" s="252"/>
      <c r="H1280" s="262"/>
      <c r="J1280" s="148"/>
      <c r="K1280" s="148"/>
      <c r="L1280" s="148"/>
      <c r="M1280" s="258"/>
      <c r="N1280" s="148"/>
      <c r="O1280" s="148"/>
      <c r="P1280" s="148"/>
    </row>
    <row r="1281" spans="1:16" ht="224.4">
      <c r="A1281" s="258" t="s">
        <v>32245</v>
      </c>
      <c r="B1281" s="252" t="s">
        <v>32232</v>
      </c>
      <c r="C1281" s="148" t="s">
        <v>26246</v>
      </c>
      <c r="D1281" s="148" t="s">
        <v>32233</v>
      </c>
      <c r="E1281" s="252" t="s">
        <v>32234</v>
      </c>
      <c r="F1281" s="252" t="s">
        <v>32235</v>
      </c>
      <c r="G1281" s="252" t="s">
        <v>32236</v>
      </c>
      <c r="H1281" s="262" t="s">
        <v>32246</v>
      </c>
      <c r="I1281" s="264" t="s">
        <v>32238</v>
      </c>
      <c r="J1281" s="148"/>
      <c r="K1281" s="148"/>
      <c r="L1281" s="148"/>
      <c r="M1281" s="258"/>
      <c r="N1281" s="148"/>
      <c r="O1281" s="148"/>
      <c r="P1281" s="148"/>
    </row>
    <row r="1282" spans="1:16" ht="55.2">
      <c r="A1282" s="272" t="s">
        <v>32247</v>
      </c>
      <c r="B1282" s="252"/>
      <c r="C1282" s="252" t="s">
        <v>32240</v>
      </c>
      <c r="D1282" s="148"/>
      <c r="E1282" s="252"/>
      <c r="F1282" s="252"/>
      <c r="G1282" s="252"/>
      <c r="H1282" s="262"/>
      <c r="J1282" s="148"/>
      <c r="K1282" s="148"/>
      <c r="L1282" s="148"/>
      <c r="M1282" s="258"/>
      <c r="N1282" s="148"/>
      <c r="O1282" s="148"/>
      <c r="P1282" s="148"/>
    </row>
    <row r="1283" spans="1:16" ht="27.6">
      <c r="A1283" s="272" t="s">
        <v>32248</v>
      </c>
      <c r="B1283" s="252"/>
      <c r="C1283" s="252" t="s">
        <v>32242</v>
      </c>
      <c r="D1283" s="148"/>
      <c r="E1283" s="252"/>
      <c r="F1283" s="252"/>
      <c r="G1283" s="252"/>
      <c r="H1283" s="262"/>
      <c r="J1283" s="148"/>
      <c r="K1283" s="148"/>
      <c r="L1283" s="148"/>
      <c r="M1283" s="258"/>
      <c r="N1283" s="148"/>
      <c r="O1283" s="148"/>
      <c r="P1283" s="148"/>
    </row>
    <row r="1284" spans="1:16" ht="27.6">
      <c r="A1284" s="272" t="s">
        <v>32249</v>
      </c>
      <c r="B1284" s="252"/>
      <c r="C1284" s="252" t="s">
        <v>32244</v>
      </c>
      <c r="D1284" s="148"/>
      <c r="E1284" s="252"/>
      <c r="F1284" s="252"/>
      <c r="G1284" s="252"/>
      <c r="H1284" s="262"/>
      <c r="J1284" s="148"/>
      <c r="K1284" s="148"/>
      <c r="L1284" s="148"/>
      <c r="M1284" s="258"/>
      <c r="N1284" s="148"/>
      <c r="O1284" s="148"/>
      <c r="P1284" s="148"/>
    </row>
    <row r="1285" spans="1:16" ht="171.6">
      <c r="A1285" s="258" t="s">
        <v>32250</v>
      </c>
      <c r="B1285" s="252" t="s">
        <v>32251</v>
      </c>
      <c r="C1285" s="148" t="s">
        <v>26246</v>
      </c>
      <c r="D1285" s="148" t="s">
        <v>32252</v>
      </c>
      <c r="E1285" s="252" t="s">
        <v>32253</v>
      </c>
      <c r="F1285" s="252" t="s">
        <v>32254</v>
      </c>
      <c r="G1285" s="252" t="s">
        <v>32255</v>
      </c>
      <c r="H1285" s="262" t="s">
        <v>32256</v>
      </c>
      <c r="I1285" s="264" t="s">
        <v>32257</v>
      </c>
      <c r="J1285" s="148"/>
      <c r="K1285" s="148"/>
      <c r="L1285" s="148"/>
      <c r="M1285" s="258"/>
      <c r="N1285" s="148"/>
      <c r="O1285" s="148"/>
      <c r="P1285" s="148"/>
    </row>
    <row r="1286" spans="1:16" ht="27.6">
      <c r="A1286" s="272" t="s">
        <v>32258</v>
      </c>
      <c r="B1286" s="252"/>
      <c r="C1286" s="252" t="s">
        <v>32259</v>
      </c>
      <c r="D1286" s="148"/>
      <c r="E1286" s="252"/>
      <c r="F1286" s="252"/>
      <c r="G1286" s="252"/>
      <c r="H1286" s="262"/>
      <c r="J1286" s="148"/>
      <c r="K1286" s="148"/>
      <c r="L1286" s="148"/>
      <c r="M1286" s="258"/>
      <c r="N1286" s="148"/>
      <c r="O1286" s="148"/>
      <c r="P1286" s="148"/>
    </row>
    <row r="1287" spans="1:16" ht="14.4">
      <c r="A1287" s="272" t="s">
        <v>32260</v>
      </c>
      <c r="B1287" s="252"/>
      <c r="C1287" s="252" t="s">
        <v>32261</v>
      </c>
      <c r="D1287" s="148"/>
      <c r="E1287" s="252"/>
      <c r="F1287" s="252"/>
      <c r="G1287" s="252"/>
      <c r="H1287" s="262"/>
      <c r="J1287" s="148"/>
      <c r="K1287" s="148"/>
      <c r="L1287" s="148"/>
      <c r="M1287" s="258"/>
      <c r="N1287" s="148"/>
      <c r="O1287" s="148"/>
      <c r="P1287" s="148"/>
    </row>
    <row r="1288" spans="1:16" ht="27.6">
      <c r="A1288" s="272" t="s">
        <v>32262</v>
      </c>
      <c r="B1288" s="252"/>
      <c r="C1288" s="252" t="s">
        <v>32263</v>
      </c>
      <c r="D1288" s="148"/>
      <c r="E1288" s="252"/>
      <c r="F1288" s="252"/>
      <c r="G1288" s="252"/>
      <c r="H1288" s="262"/>
      <c r="J1288" s="148"/>
      <c r="K1288" s="148"/>
      <c r="L1288" s="148"/>
      <c r="M1288" s="258"/>
      <c r="N1288" s="148"/>
      <c r="O1288" s="148"/>
      <c r="P1288" s="148"/>
    </row>
    <row r="1289" spans="1:16" ht="171.6">
      <c r="A1289" s="258" t="s">
        <v>32264</v>
      </c>
      <c r="B1289" s="252" t="s">
        <v>32251</v>
      </c>
      <c r="C1289" s="148" t="s">
        <v>26246</v>
      </c>
      <c r="D1289" s="148" t="s">
        <v>32252</v>
      </c>
      <c r="E1289" s="252" t="s">
        <v>32253</v>
      </c>
      <c r="F1289" s="252" t="s">
        <v>32254</v>
      </c>
      <c r="G1289" s="252" t="s">
        <v>32255</v>
      </c>
      <c r="H1289" s="262" t="s">
        <v>32265</v>
      </c>
      <c r="I1289" s="264" t="s">
        <v>32266</v>
      </c>
      <c r="J1289" s="148"/>
      <c r="K1289" s="148"/>
      <c r="L1289" s="148"/>
      <c r="M1289" s="258"/>
      <c r="N1289" s="148"/>
      <c r="O1289" s="148"/>
      <c r="P1289" s="148"/>
    </row>
    <row r="1290" spans="1:16" ht="27.6">
      <c r="A1290" s="272" t="s">
        <v>32267</v>
      </c>
      <c r="B1290" s="252"/>
      <c r="C1290" s="252" t="s">
        <v>32268</v>
      </c>
      <c r="D1290" s="148"/>
      <c r="E1290" s="252"/>
      <c r="F1290" s="252"/>
      <c r="G1290" s="252"/>
      <c r="H1290" s="262"/>
      <c r="J1290" s="148"/>
      <c r="K1290" s="148"/>
      <c r="L1290" s="148"/>
      <c r="M1290" s="258"/>
      <c r="N1290" s="148"/>
      <c r="O1290" s="148"/>
      <c r="P1290" s="148"/>
    </row>
    <row r="1291" spans="1:16" ht="14.4">
      <c r="A1291" s="272" t="s">
        <v>32269</v>
      </c>
      <c r="B1291" s="252"/>
      <c r="C1291" s="262" t="s">
        <v>32261</v>
      </c>
      <c r="D1291" s="148"/>
      <c r="E1291" s="252"/>
      <c r="F1291" s="252"/>
      <c r="G1291" s="252"/>
      <c r="H1291" s="262"/>
      <c r="J1291" s="148"/>
      <c r="K1291" s="148"/>
      <c r="L1291" s="148"/>
      <c r="M1291" s="258"/>
      <c r="N1291" s="148"/>
      <c r="O1291" s="148"/>
      <c r="P1291" s="148"/>
    </row>
    <row r="1292" spans="1:16" ht="27.6">
      <c r="A1292" s="272" t="s">
        <v>32270</v>
      </c>
      <c r="B1292" s="252"/>
      <c r="C1292" s="252" t="s">
        <v>32263</v>
      </c>
      <c r="D1292" s="148"/>
      <c r="E1292" s="252"/>
      <c r="F1292" s="252"/>
      <c r="G1292" s="252"/>
      <c r="H1292" s="262"/>
      <c r="J1292" s="148"/>
      <c r="K1292" s="148"/>
      <c r="L1292" s="148"/>
      <c r="M1292" s="258"/>
      <c r="N1292" s="148"/>
      <c r="O1292" s="148"/>
      <c r="P1292" s="148"/>
    </row>
    <row r="1293" spans="1:16" ht="105.6">
      <c r="A1293" s="258" t="s">
        <v>32271</v>
      </c>
      <c r="B1293" s="252" t="s">
        <v>32272</v>
      </c>
      <c r="C1293" s="148" t="s">
        <v>26246</v>
      </c>
      <c r="D1293" s="148" t="s">
        <v>32273</v>
      </c>
      <c r="E1293" s="252" t="s">
        <v>32274</v>
      </c>
      <c r="F1293" s="252" t="s">
        <v>32275</v>
      </c>
      <c r="G1293" s="252" t="s">
        <v>32276</v>
      </c>
      <c r="H1293" s="262" t="s">
        <v>32277</v>
      </c>
      <c r="I1293" s="264" t="s">
        <v>32278</v>
      </c>
      <c r="J1293" s="148"/>
      <c r="K1293" s="148"/>
      <c r="L1293" s="148"/>
      <c r="M1293" s="258"/>
      <c r="N1293" s="148"/>
      <c r="O1293" s="148"/>
      <c r="P1293" s="148"/>
    </row>
    <row r="1294" spans="1:16" ht="27.6">
      <c r="A1294" s="272" t="s">
        <v>32279</v>
      </c>
      <c r="B1294" s="252"/>
      <c r="C1294" s="252" t="s">
        <v>32280</v>
      </c>
      <c r="D1294" s="148"/>
      <c r="E1294" s="252"/>
      <c r="F1294" s="252"/>
      <c r="G1294" s="252"/>
      <c r="H1294" s="262"/>
      <c r="J1294" s="148"/>
      <c r="K1294" s="148"/>
      <c r="L1294" s="148"/>
      <c r="M1294" s="258"/>
      <c r="N1294" s="148"/>
      <c r="O1294" s="148"/>
      <c r="P1294" s="148"/>
    </row>
    <row r="1295" spans="1:16" ht="27.6">
      <c r="A1295" s="272" t="s">
        <v>32281</v>
      </c>
      <c r="B1295" s="252"/>
      <c r="C1295" s="252" t="s">
        <v>32282</v>
      </c>
      <c r="D1295" s="148"/>
      <c r="E1295" s="252"/>
      <c r="F1295" s="252"/>
      <c r="G1295" s="252"/>
      <c r="H1295" s="262"/>
      <c r="J1295" s="148"/>
      <c r="K1295" s="148"/>
      <c r="L1295" s="148"/>
      <c r="M1295" s="258"/>
      <c r="N1295" s="148"/>
      <c r="O1295" s="148"/>
      <c r="P1295" s="148"/>
    </row>
    <row r="1296" spans="1:16" ht="14.4">
      <c r="A1296" s="272" t="s">
        <v>32283</v>
      </c>
      <c r="B1296" s="252"/>
      <c r="C1296" s="252" t="s">
        <v>32284</v>
      </c>
      <c r="D1296" s="148"/>
      <c r="E1296" s="252"/>
      <c r="F1296" s="252"/>
      <c r="G1296" s="252"/>
      <c r="H1296" s="262"/>
      <c r="J1296" s="148"/>
      <c r="K1296" s="148"/>
      <c r="L1296" s="148"/>
      <c r="M1296" s="258"/>
      <c r="N1296" s="148"/>
      <c r="O1296" s="148"/>
      <c r="P1296" s="148"/>
    </row>
    <row r="1297" spans="1:16" ht="105.6">
      <c r="A1297" s="258" t="s">
        <v>32285</v>
      </c>
      <c r="B1297" s="252" t="s">
        <v>32272</v>
      </c>
      <c r="C1297" s="148" t="s">
        <v>26246</v>
      </c>
      <c r="D1297" s="148" t="s">
        <v>32273</v>
      </c>
      <c r="E1297" s="252" t="s">
        <v>32274</v>
      </c>
      <c r="F1297" s="252" t="s">
        <v>32275</v>
      </c>
      <c r="G1297" s="252" t="s">
        <v>32276</v>
      </c>
      <c r="H1297" s="262" t="s">
        <v>32277</v>
      </c>
      <c r="I1297" s="264" t="s">
        <v>32278</v>
      </c>
      <c r="J1297" s="148"/>
      <c r="K1297" s="148"/>
      <c r="L1297" s="148"/>
      <c r="M1297" s="258"/>
      <c r="N1297" s="148"/>
      <c r="O1297" s="148"/>
      <c r="P1297" s="148"/>
    </row>
    <row r="1298" spans="1:16" ht="27.6">
      <c r="A1298" s="272" t="s">
        <v>32286</v>
      </c>
      <c r="B1298" s="252"/>
      <c r="C1298" s="252" t="s">
        <v>32280</v>
      </c>
      <c r="D1298" s="148"/>
      <c r="E1298" s="252"/>
      <c r="F1298" s="252"/>
      <c r="G1298" s="252"/>
      <c r="H1298" s="262"/>
      <c r="J1298" s="148"/>
      <c r="K1298" s="148"/>
      <c r="L1298" s="148"/>
      <c r="M1298" s="258"/>
      <c r="N1298" s="148"/>
      <c r="O1298" s="148"/>
      <c r="P1298" s="148"/>
    </row>
    <row r="1299" spans="1:16" ht="27.6">
      <c r="A1299" s="272" t="s">
        <v>32287</v>
      </c>
      <c r="B1299" s="252"/>
      <c r="C1299" s="252" t="s">
        <v>32282</v>
      </c>
      <c r="D1299" s="148"/>
      <c r="E1299" s="252"/>
      <c r="F1299" s="252"/>
      <c r="G1299" s="252"/>
      <c r="H1299" s="262"/>
      <c r="J1299" s="148"/>
      <c r="K1299" s="148"/>
      <c r="L1299" s="148"/>
      <c r="M1299" s="258"/>
      <c r="N1299" s="148"/>
      <c r="O1299" s="148"/>
      <c r="P1299" s="148"/>
    </row>
    <row r="1300" spans="1:16" ht="14.4">
      <c r="A1300" s="272" t="s">
        <v>32288</v>
      </c>
      <c r="B1300" s="252"/>
      <c r="C1300" s="252" t="s">
        <v>32284</v>
      </c>
      <c r="D1300" s="148"/>
      <c r="E1300" s="252"/>
      <c r="F1300" s="252"/>
      <c r="G1300" s="252"/>
      <c r="H1300" s="262"/>
      <c r="J1300" s="148"/>
      <c r="K1300" s="148"/>
      <c r="L1300" s="148"/>
      <c r="M1300" s="258"/>
      <c r="N1300" s="148"/>
      <c r="O1300" s="148"/>
      <c r="P1300" s="148"/>
    </row>
    <row r="1301" spans="1:16" ht="158.4">
      <c r="A1301" s="258" t="s">
        <v>32289</v>
      </c>
      <c r="B1301" s="252" t="s">
        <v>32290</v>
      </c>
      <c r="C1301" s="148" t="s">
        <v>26246</v>
      </c>
      <c r="D1301" s="148" t="s">
        <v>32291</v>
      </c>
      <c r="E1301" s="252" t="s">
        <v>32292</v>
      </c>
      <c r="F1301" s="252" t="s">
        <v>32293</v>
      </c>
      <c r="G1301" s="252" t="s">
        <v>32294</v>
      </c>
      <c r="H1301" s="262" t="s">
        <v>32295</v>
      </c>
      <c r="I1301" s="264" t="s">
        <v>32296</v>
      </c>
      <c r="J1301" s="148"/>
      <c r="K1301" s="148"/>
      <c r="L1301" s="148"/>
      <c r="M1301" s="258"/>
      <c r="N1301" s="148"/>
      <c r="O1301" s="148"/>
      <c r="P1301" s="148"/>
    </row>
    <row r="1302" spans="1:16" ht="27.6">
      <c r="A1302" s="272" t="s">
        <v>32297</v>
      </c>
      <c r="B1302" s="252"/>
      <c r="C1302" s="252" t="s">
        <v>32298</v>
      </c>
      <c r="D1302" s="148"/>
      <c r="E1302" s="252"/>
      <c r="F1302" s="252"/>
      <c r="G1302" s="252"/>
      <c r="H1302" s="262"/>
      <c r="J1302" s="148"/>
      <c r="K1302" s="148"/>
      <c r="L1302" s="148"/>
      <c r="M1302" s="258"/>
      <c r="N1302" s="148"/>
      <c r="O1302" s="148"/>
      <c r="P1302" s="148"/>
    </row>
    <row r="1303" spans="1:16" ht="27.6">
      <c r="A1303" s="272" t="s">
        <v>32299</v>
      </c>
      <c r="B1303" s="252"/>
      <c r="C1303" s="252" t="s">
        <v>32300</v>
      </c>
      <c r="D1303" s="148"/>
      <c r="E1303" s="252"/>
      <c r="F1303" s="252"/>
      <c r="G1303" s="252"/>
      <c r="H1303" s="262"/>
      <c r="J1303" s="148"/>
      <c r="K1303" s="148"/>
      <c r="L1303" s="148"/>
      <c r="M1303" s="258"/>
      <c r="N1303" s="148"/>
      <c r="O1303" s="148"/>
      <c r="P1303" s="148"/>
    </row>
    <row r="1304" spans="1:16" ht="27.6">
      <c r="A1304" s="272" t="s">
        <v>32301</v>
      </c>
      <c r="B1304" s="252"/>
      <c r="C1304" s="252" t="s">
        <v>32302</v>
      </c>
      <c r="D1304" s="148"/>
      <c r="E1304" s="252"/>
      <c r="F1304" s="252"/>
      <c r="G1304" s="252"/>
      <c r="H1304" s="262"/>
      <c r="J1304" s="148"/>
      <c r="K1304" s="148"/>
      <c r="L1304" s="148"/>
      <c r="M1304" s="258"/>
      <c r="N1304" s="148"/>
      <c r="O1304" s="148"/>
      <c r="P1304" s="148"/>
    </row>
    <row r="1305" spans="1:16" ht="158.4">
      <c r="A1305" s="258" t="s">
        <v>32303</v>
      </c>
      <c r="B1305" s="252" t="s">
        <v>32290</v>
      </c>
      <c r="C1305" s="148" t="s">
        <v>26246</v>
      </c>
      <c r="D1305" s="148" t="s">
        <v>32291</v>
      </c>
      <c r="E1305" s="252" t="s">
        <v>32292</v>
      </c>
      <c r="F1305" s="252" t="s">
        <v>32293</v>
      </c>
      <c r="G1305" s="252" t="s">
        <v>32294</v>
      </c>
      <c r="H1305" s="262" t="s">
        <v>32304</v>
      </c>
      <c r="I1305" s="264" t="s">
        <v>32296</v>
      </c>
      <c r="J1305" s="148"/>
      <c r="K1305" s="148"/>
      <c r="L1305" s="148"/>
      <c r="M1305" s="258"/>
      <c r="N1305" s="148"/>
      <c r="O1305" s="148"/>
      <c r="P1305" s="148"/>
    </row>
    <row r="1306" spans="1:16" ht="27.6">
      <c r="A1306" s="272" t="s">
        <v>32305</v>
      </c>
      <c r="B1306" s="252"/>
      <c r="C1306" s="252" t="s">
        <v>32298</v>
      </c>
      <c r="D1306" s="148"/>
      <c r="E1306" s="252"/>
      <c r="F1306" s="252"/>
      <c r="G1306" s="252"/>
      <c r="H1306" s="262"/>
      <c r="J1306" s="148"/>
      <c r="K1306" s="148"/>
      <c r="L1306" s="148"/>
      <c r="M1306" s="258"/>
      <c r="N1306" s="148"/>
      <c r="O1306" s="148"/>
      <c r="P1306" s="148"/>
    </row>
    <row r="1307" spans="1:16" ht="27.6">
      <c r="A1307" s="272" t="s">
        <v>32306</v>
      </c>
      <c r="B1307" s="252"/>
      <c r="C1307" s="252" t="s">
        <v>32300</v>
      </c>
      <c r="D1307" s="148"/>
      <c r="E1307" s="252"/>
      <c r="F1307" s="252"/>
      <c r="G1307" s="252"/>
      <c r="H1307" s="262"/>
      <c r="J1307" s="148"/>
      <c r="K1307" s="148"/>
      <c r="L1307" s="148"/>
      <c r="M1307" s="258"/>
      <c r="N1307" s="148"/>
      <c r="O1307" s="148"/>
      <c r="P1307" s="148"/>
    </row>
    <row r="1308" spans="1:16" ht="27.6">
      <c r="A1308" s="272" t="s">
        <v>32307</v>
      </c>
      <c r="B1308" s="252"/>
      <c r="C1308" s="252" t="s">
        <v>32302</v>
      </c>
      <c r="D1308" s="148"/>
      <c r="E1308" s="252"/>
      <c r="F1308" s="252"/>
      <c r="G1308" s="252"/>
      <c r="H1308" s="262"/>
      <c r="J1308" s="148"/>
      <c r="K1308" s="148"/>
      <c r="L1308" s="148"/>
      <c r="M1308" s="258"/>
      <c r="N1308" s="148"/>
      <c r="O1308" s="148"/>
      <c r="P1308" s="148"/>
    </row>
    <row r="1309" spans="1:16" ht="79.2">
      <c r="A1309" s="258" t="s">
        <v>32308</v>
      </c>
      <c r="B1309" s="252" t="s">
        <v>32309</v>
      </c>
      <c r="C1309" s="148" t="s">
        <v>26246</v>
      </c>
      <c r="D1309" s="148" t="s">
        <v>32310</v>
      </c>
      <c r="E1309" s="252" t="s">
        <v>32311</v>
      </c>
      <c r="F1309" s="252" t="s">
        <v>32312</v>
      </c>
      <c r="G1309" s="252" t="s">
        <v>32313</v>
      </c>
      <c r="H1309" s="262" t="s">
        <v>32314</v>
      </c>
      <c r="I1309" s="264" t="s">
        <v>32315</v>
      </c>
      <c r="J1309" s="148"/>
      <c r="K1309" s="148"/>
      <c r="L1309" s="148"/>
      <c r="M1309" s="258"/>
      <c r="N1309" s="148"/>
      <c r="O1309" s="148"/>
      <c r="P1309" s="148"/>
    </row>
    <row r="1310" spans="1:16" ht="14.4">
      <c r="A1310" s="272" t="s">
        <v>32316</v>
      </c>
      <c r="B1310" s="252"/>
      <c r="C1310" s="252" t="s">
        <v>32317</v>
      </c>
      <c r="D1310" s="148"/>
      <c r="E1310" s="252"/>
      <c r="F1310" s="252"/>
      <c r="G1310" s="252"/>
      <c r="H1310" s="262"/>
      <c r="J1310" s="148"/>
      <c r="K1310" s="148"/>
      <c r="L1310" s="148"/>
      <c r="M1310" s="258"/>
      <c r="N1310" s="148"/>
      <c r="O1310" s="148"/>
      <c r="P1310" s="148"/>
    </row>
    <row r="1311" spans="1:16" ht="14.4">
      <c r="A1311" s="272" t="s">
        <v>32318</v>
      </c>
      <c r="B1311" s="252"/>
      <c r="C1311" s="252" t="s">
        <v>32319</v>
      </c>
      <c r="D1311" s="148"/>
      <c r="E1311" s="252"/>
      <c r="F1311" s="252"/>
      <c r="G1311" s="252"/>
      <c r="H1311" s="262"/>
      <c r="J1311" s="148"/>
      <c r="K1311" s="148"/>
      <c r="L1311" s="148"/>
      <c r="M1311" s="258"/>
      <c r="N1311" s="148"/>
      <c r="O1311" s="148"/>
      <c r="P1311" s="148"/>
    </row>
    <row r="1312" spans="1:16" ht="14.4">
      <c r="A1312" s="272" t="s">
        <v>32320</v>
      </c>
      <c r="B1312" s="252"/>
      <c r="C1312" s="252" t="s">
        <v>32321</v>
      </c>
      <c r="D1312" s="148"/>
      <c r="E1312" s="252"/>
      <c r="F1312" s="252"/>
      <c r="G1312" s="252"/>
      <c r="H1312" s="262"/>
      <c r="J1312" s="148"/>
      <c r="K1312" s="148"/>
      <c r="L1312" s="148"/>
      <c r="M1312" s="258"/>
      <c r="N1312" s="148"/>
      <c r="O1312" s="148"/>
      <c r="P1312" s="148"/>
    </row>
    <row r="1313" spans="1:16" ht="79.2">
      <c r="A1313" s="258" t="s">
        <v>32322</v>
      </c>
      <c r="B1313" s="252" t="s">
        <v>32309</v>
      </c>
      <c r="C1313" s="148" t="s">
        <v>26246</v>
      </c>
      <c r="D1313" s="148" t="s">
        <v>32310</v>
      </c>
      <c r="E1313" s="252" t="s">
        <v>32311</v>
      </c>
      <c r="F1313" s="252" t="s">
        <v>32312</v>
      </c>
      <c r="G1313" s="252" t="s">
        <v>32313</v>
      </c>
      <c r="H1313" s="262" t="s">
        <v>32314</v>
      </c>
      <c r="I1313" s="264" t="s">
        <v>32315</v>
      </c>
      <c r="J1313" s="148"/>
      <c r="K1313" s="148"/>
      <c r="L1313" s="148"/>
      <c r="M1313" s="258"/>
      <c r="N1313" s="148"/>
      <c r="O1313" s="148"/>
      <c r="P1313" s="148"/>
    </row>
    <row r="1314" spans="1:16" ht="14.4">
      <c r="A1314" s="272" t="s">
        <v>32323</v>
      </c>
      <c r="B1314" s="252"/>
      <c r="C1314" s="252" t="s">
        <v>32317</v>
      </c>
      <c r="D1314" s="148"/>
      <c r="E1314" s="252"/>
      <c r="F1314" s="252"/>
      <c r="G1314" s="252"/>
      <c r="H1314" s="262"/>
      <c r="J1314" s="148"/>
      <c r="K1314" s="148"/>
      <c r="L1314" s="148"/>
      <c r="M1314" s="258"/>
      <c r="N1314" s="148"/>
      <c r="O1314" s="148"/>
      <c r="P1314" s="148"/>
    </row>
    <row r="1315" spans="1:16" ht="14.4">
      <c r="A1315" s="272" t="s">
        <v>32324</v>
      </c>
      <c r="B1315" s="252"/>
      <c r="C1315" s="252" t="s">
        <v>32319</v>
      </c>
      <c r="D1315" s="148"/>
      <c r="E1315" s="252"/>
      <c r="F1315" s="252"/>
      <c r="G1315" s="252"/>
      <c r="H1315" s="262"/>
      <c r="J1315" s="148"/>
      <c r="K1315" s="148"/>
      <c r="L1315" s="148"/>
      <c r="M1315" s="258"/>
      <c r="N1315" s="148"/>
      <c r="O1315" s="148"/>
      <c r="P1315" s="148"/>
    </row>
    <row r="1316" spans="1:16" ht="14.4">
      <c r="A1316" s="272" t="s">
        <v>32325</v>
      </c>
      <c r="B1316" s="252"/>
      <c r="C1316" s="252" t="s">
        <v>32321</v>
      </c>
      <c r="D1316" s="148"/>
      <c r="E1316" s="252"/>
      <c r="F1316" s="252"/>
      <c r="G1316" s="252"/>
      <c r="H1316" s="262"/>
      <c r="J1316" s="148"/>
      <c r="K1316" s="148"/>
      <c r="L1316" s="148"/>
      <c r="M1316" s="258"/>
      <c r="N1316" s="148"/>
      <c r="O1316" s="148"/>
      <c r="P1316" s="148"/>
    </row>
    <row r="1317" spans="1:16" ht="132">
      <c r="A1317" s="258" t="s">
        <v>32326</v>
      </c>
      <c r="B1317" s="252" t="s">
        <v>32327</v>
      </c>
      <c r="C1317" s="148" t="s">
        <v>26246</v>
      </c>
      <c r="D1317" s="148" t="s">
        <v>32328</v>
      </c>
      <c r="E1317" s="252" t="s">
        <v>32329</v>
      </c>
      <c r="F1317" s="252" t="s">
        <v>32330</v>
      </c>
      <c r="G1317" s="252" t="s">
        <v>32331</v>
      </c>
      <c r="H1317" s="262" t="s">
        <v>32332</v>
      </c>
      <c r="I1317" s="264" t="s">
        <v>32333</v>
      </c>
      <c r="J1317" s="148"/>
      <c r="K1317" s="148"/>
      <c r="L1317" s="148"/>
      <c r="M1317" s="258"/>
      <c r="N1317" s="148"/>
      <c r="O1317" s="148"/>
      <c r="P1317" s="148"/>
    </row>
    <row r="1318" spans="1:16" ht="27.6">
      <c r="A1318" s="272" t="s">
        <v>32334</v>
      </c>
      <c r="B1318" s="252"/>
      <c r="C1318" s="252" t="s">
        <v>32335</v>
      </c>
      <c r="D1318" s="148"/>
      <c r="E1318" s="252"/>
      <c r="F1318" s="252"/>
      <c r="G1318" s="252"/>
      <c r="H1318" s="262"/>
      <c r="J1318" s="148"/>
      <c r="K1318" s="148"/>
      <c r="L1318" s="148"/>
      <c r="M1318" s="258"/>
      <c r="N1318" s="148"/>
      <c r="O1318" s="148"/>
      <c r="P1318" s="148"/>
    </row>
    <row r="1319" spans="1:16" ht="14.4">
      <c r="A1319" s="272" t="s">
        <v>32336</v>
      </c>
      <c r="B1319" s="252"/>
      <c r="C1319" s="252" t="s">
        <v>32337</v>
      </c>
      <c r="D1319" s="148"/>
      <c r="E1319" s="252"/>
      <c r="F1319" s="252"/>
      <c r="G1319" s="252"/>
      <c r="H1319" s="262"/>
      <c r="J1319" s="148"/>
      <c r="K1319" s="148"/>
      <c r="L1319" s="148"/>
      <c r="M1319" s="258"/>
      <c r="N1319" s="148"/>
      <c r="O1319" s="148"/>
      <c r="P1319" s="148"/>
    </row>
    <row r="1320" spans="1:16" ht="27.6">
      <c r="A1320" s="272" t="s">
        <v>32338</v>
      </c>
      <c r="B1320" s="252"/>
      <c r="C1320" s="252" t="s">
        <v>32339</v>
      </c>
      <c r="D1320" s="148"/>
      <c r="E1320" s="252"/>
      <c r="F1320" s="252"/>
      <c r="G1320" s="252"/>
      <c r="H1320" s="262"/>
      <c r="J1320" s="148"/>
      <c r="K1320" s="148"/>
      <c r="L1320" s="148"/>
      <c r="M1320" s="258"/>
      <c r="N1320" s="148"/>
      <c r="O1320" s="148"/>
      <c r="P1320" s="148"/>
    </row>
    <row r="1321" spans="1:16" ht="132">
      <c r="A1321" s="258" t="s">
        <v>32340</v>
      </c>
      <c r="B1321" s="252" t="s">
        <v>32327</v>
      </c>
      <c r="C1321" s="148" t="s">
        <v>26246</v>
      </c>
      <c r="D1321" s="148" t="s">
        <v>32328</v>
      </c>
      <c r="E1321" s="252" t="s">
        <v>32329</v>
      </c>
      <c r="F1321" s="252" t="s">
        <v>32330</v>
      </c>
      <c r="G1321" s="252" t="s">
        <v>32331</v>
      </c>
      <c r="H1321" s="262" t="s">
        <v>32341</v>
      </c>
      <c r="I1321" s="264" t="s">
        <v>32342</v>
      </c>
      <c r="J1321" s="148"/>
      <c r="K1321" s="148"/>
      <c r="L1321" s="148"/>
      <c r="M1321" s="258"/>
      <c r="N1321" s="148"/>
      <c r="O1321" s="148"/>
      <c r="P1321" s="148"/>
    </row>
    <row r="1322" spans="1:16" ht="27.6">
      <c r="A1322" s="272" t="s">
        <v>32343</v>
      </c>
      <c r="B1322" s="252"/>
      <c r="C1322" s="252" t="s">
        <v>32344</v>
      </c>
      <c r="D1322" s="148"/>
      <c r="E1322" s="252"/>
      <c r="F1322" s="252"/>
      <c r="G1322" s="252"/>
      <c r="H1322" s="262"/>
      <c r="J1322" s="148"/>
      <c r="K1322" s="148"/>
      <c r="L1322" s="148"/>
      <c r="M1322" s="258"/>
      <c r="N1322" s="148"/>
      <c r="O1322" s="148"/>
      <c r="P1322" s="148"/>
    </row>
    <row r="1323" spans="1:16" ht="14.4">
      <c r="A1323" s="272" t="s">
        <v>32345</v>
      </c>
      <c r="B1323" s="252"/>
      <c r="C1323" s="252" t="s">
        <v>32346</v>
      </c>
      <c r="D1323" s="148"/>
      <c r="E1323" s="252"/>
      <c r="F1323" s="252"/>
      <c r="G1323" s="252"/>
      <c r="H1323" s="262"/>
      <c r="J1323" s="148"/>
      <c r="K1323" s="148"/>
      <c r="L1323" s="148"/>
      <c r="M1323" s="258"/>
      <c r="N1323" s="148"/>
      <c r="O1323" s="148"/>
      <c r="P1323" s="148"/>
    </row>
    <row r="1324" spans="1:16" ht="27.6">
      <c r="A1324" s="272" t="s">
        <v>32347</v>
      </c>
      <c r="B1324" s="252"/>
      <c r="C1324" s="252" t="s">
        <v>32339</v>
      </c>
      <c r="D1324" s="148"/>
      <c r="E1324" s="252"/>
      <c r="F1324" s="252"/>
      <c r="G1324" s="252"/>
      <c r="H1324" s="262"/>
      <c r="J1324" s="148"/>
      <c r="K1324" s="148"/>
      <c r="L1324" s="148"/>
      <c r="M1324" s="258"/>
      <c r="N1324" s="148"/>
      <c r="O1324" s="148"/>
      <c r="P1324" s="148"/>
    </row>
    <row r="1325" spans="1:16" ht="132">
      <c r="A1325" s="258" t="s">
        <v>32348</v>
      </c>
      <c r="B1325" s="252" t="s">
        <v>32349</v>
      </c>
      <c r="C1325" s="148" t="s">
        <v>26246</v>
      </c>
      <c r="D1325" s="148" t="s">
        <v>32350</v>
      </c>
      <c r="E1325" s="252" t="s">
        <v>32351</v>
      </c>
      <c r="F1325" s="252" t="s">
        <v>32352</v>
      </c>
      <c r="G1325" s="252" t="s">
        <v>32353</v>
      </c>
      <c r="H1325" s="262" t="s">
        <v>32354</v>
      </c>
      <c r="I1325" s="264" t="s">
        <v>32355</v>
      </c>
      <c r="J1325" s="148"/>
      <c r="K1325" s="148"/>
      <c r="L1325" s="148"/>
      <c r="M1325" s="258"/>
      <c r="N1325" s="148"/>
      <c r="O1325" s="148"/>
      <c r="P1325" s="148"/>
    </row>
    <row r="1326" spans="1:16" ht="27.6">
      <c r="A1326" s="272" t="s">
        <v>32356</v>
      </c>
      <c r="B1326" s="252"/>
      <c r="C1326" s="252" t="s">
        <v>32357</v>
      </c>
      <c r="D1326" s="148"/>
      <c r="E1326" s="252"/>
      <c r="F1326" s="252"/>
      <c r="G1326" s="252"/>
      <c r="H1326" s="262"/>
      <c r="J1326" s="148"/>
      <c r="K1326" s="148"/>
      <c r="L1326" s="148"/>
      <c r="M1326" s="258"/>
      <c r="N1326" s="148"/>
      <c r="O1326" s="148"/>
      <c r="P1326" s="148"/>
    </row>
    <row r="1327" spans="1:16" ht="14.4">
      <c r="A1327" s="272" t="s">
        <v>32358</v>
      </c>
      <c r="B1327" s="252"/>
      <c r="C1327" s="252" t="s">
        <v>32359</v>
      </c>
      <c r="D1327" s="148"/>
      <c r="E1327" s="252"/>
      <c r="F1327" s="252"/>
      <c r="G1327" s="252"/>
      <c r="H1327" s="262"/>
      <c r="J1327" s="148"/>
      <c r="K1327" s="148"/>
      <c r="L1327" s="148"/>
      <c r="M1327" s="258"/>
      <c r="N1327" s="148"/>
      <c r="O1327" s="148"/>
      <c r="P1327" s="148"/>
    </row>
    <row r="1328" spans="1:16" ht="27.6">
      <c r="A1328" s="272" t="s">
        <v>32360</v>
      </c>
      <c r="B1328" s="252"/>
      <c r="C1328" s="252" t="s">
        <v>32361</v>
      </c>
      <c r="D1328" s="148"/>
      <c r="E1328" s="252"/>
      <c r="F1328" s="252"/>
      <c r="G1328" s="252"/>
      <c r="H1328" s="262"/>
      <c r="J1328" s="148"/>
      <c r="K1328" s="148"/>
      <c r="L1328" s="148"/>
      <c r="M1328" s="258"/>
      <c r="N1328" s="148"/>
      <c r="O1328" s="148"/>
      <c r="P1328" s="148"/>
    </row>
    <row r="1329" spans="1:16" ht="132">
      <c r="A1329" s="258" t="s">
        <v>32362</v>
      </c>
      <c r="B1329" s="252" t="s">
        <v>32349</v>
      </c>
      <c r="C1329" s="148" t="s">
        <v>26246</v>
      </c>
      <c r="D1329" s="148" t="s">
        <v>32350</v>
      </c>
      <c r="E1329" s="252" t="s">
        <v>32351</v>
      </c>
      <c r="F1329" s="252" t="s">
        <v>32352</v>
      </c>
      <c r="G1329" s="252" t="s">
        <v>32353</v>
      </c>
      <c r="H1329" s="262" t="s">
        <v>32354</v>
      </c>
      <c r="I1329" s="264" t="s">
        <v>32355</v>
      </c>
      <c r="J1329" s="148"/>
      <c r="K1329" s="148"/>
      <c r="L1329" s="148"/>
      <c r="M1329" s="258"/>
      <c r="N1329" s="148"/>
      <c r="O1329" s="148"/>
      <c r="P1329" s="148"/>
    </row>
    <row r="1330" spans="1:16" ht="27.6">
      <c r="A1330" s="272" t="s">
        <v>32363</v>
      </c>
      <c r="B1330" s="252"/>
      <c r="C1330" s="252" t="s">
        <v>32357</v>
      </c>
      <c r="D1330" s="148"/>
      <c r="E1330" s="252"/>
      <c r="F1330" s="252"/>
      <c r="G1330" s="252"/>
      <c r="H1330" s="262"/>
      <c r="J1330" s="148"/>
      <c r="K1330" s="148"/>
      <c r="L1330" s="148"/>
      <c r="M1330" s="258"/>
      <c r="N1330" s="148"/>
      <c r="O1330" s="148"/>
      <c r="P1330" s="148"/>
    </row>
    <row r="1331" spans="1:16" ht="14.4">
      <c r="A1331" s="272" t="s">
        <v>32364</v>
      </c>
      <c r="B1331" s="252"/>
      <c r="C1331" s="252" t="s">
        <v>32359</v>
      </c>
      <c r="D1331" s="148"/>
      <c r="E1331" s="252"/>
      <c r="F1331" s="252"/>
      <c r="G1331" s="252"/>
      <c r="H1331" s="262"/>
      <c r="J1331" s="148"/>
      <c r="K1331" s="148"/>
      <c r="L1331" s="148"/>
      <c r="M1331" s="258"/>
      <c r="N1331" s="148"/>
      <c r="O1331" s="148"/>
      <c r="P1331" s="148"/>
    </row>
    <row r="1332" spans="1:16" ht="27.6">
      <c r="A1332" s="272" t="s">
        <v>32365</v>
      </c>
      <c r="B1332" s="252"/>
      <c r="C1332" s="252" t="s">
        <v>32361</v>
      </c>
      <c r="D1332" s="148"/>
      <c r="E1332" s="252"/>
      <c r="F1332" s="252"/>
      <c r="G1332" s="252"/>
      <c r="H1332" s="262"/>
      <c r="J1332" s="148"/>
      <c r="K1332" s="148"/>
      <c r="L1332" s="148"/>
      <c r="M1332" s="258"/>
      <c r="N1332" s="148"/>
      <c r="O1332" s="148"/>
      <c r="P1332" s="148"/>
    </row>
    <row r="1333" spans="1:16" ht="92.4">
      <c r="A1333" s="258" t="s">
        <v>32366</v>
      </c>
      <c r="B1333" s="252" t="s">
        <v>32367</v>
      </c>
      <c r="C1333" s="148" t="s">
        <v>26246</v>
      </c>
      <c r="D1333" s="148" t="s">
        <v>32368</v>
      </c>
      <c r="E1333" s="252" t="s">
        <v>32369</v>
      </c>
      <c r="F1333" s="252" t="s">
        <v>32370</v>
      </c>
      <c r="G1333" s="252" t="s">
        <v>32371</v>
      </c>
      <c r="H1333" s="262" t="s">
        <v>32372</v>
      </c>
      <c r="I1333" s="264" t="s">
        <v>32373</v>
      </c>
      <c r="J1333" s="148"/>
      <c r="K1333" s="148"/>
      <c r="L1333" s="148"/>
      <c r="M1333" s="258"/>
      <c r="N1333" s="148"/>
      <c r="O1333" s="148"/>
      <c r="P1333" s="148"/>
    </row>
    <row r="1334" spans="1:16" ht="27.6">
      <c r="A1334" s="272" t="s">
        <v>32374</v>
      </c>
      <c r="B1334" s="252"/>
      <c r="C1334" s="252" t="s">
        <v>32375</v>
      </c>
      <c r="D1334" s="148"/>
      <c r="E1334" s="252"/>
      <c r="F1334" s="252"/>
      <c r="G1334" s="252"/>
      <c r="H1334" s="262"/>
      <c r="J1334" s="273"/>
      <c r="K1334" s="273"/>
      <c r="L1334" s="273"/>
      <c r="M1334" s="258"/>
      <c r="N1334" s="148"/>
      <c r="O1334" s="148"/>
      <c r="P1334" s="148"/>
    </row>
    <row r="1335" spans="1:16" ht="27.6">
      <c r="A1335" s="272" t="s">
        <v>32376</v>
      </c>
      <c r="B1335" s="252"/>
      <c r="C1335" s="252" t="s">
        <v>32377</v>
      </c>
      <c r="D1335" s="148"/>
      <c r="E1335" s="252"/>
      <c r="F1335" s="252"/>
      <c r="G1335" s="252"/>
      <c r="H1335" s="262"/>
      <c r="J1335" s="273"/>
      <c r="K1335" s="273"/>
      <c r="L1335" s="273"/>
      <c r="M1335" s="258"/>
      <c r="N1335" s="148"/>
      <c r="O1335" s="148"/>
      <c r="P1335" s="148"/>
    </row>
    <row r="1336" spans="1:16" ht="27.6">
      <c r="A1336" s="272" t="s">
        <v>32378</v>
      </c>
      <c r="B1336" s="252"/>
      <c r="C1336" s="252" t="s">
        <v>32379</v>
      </c>
      <c r="D1336" s="148"/>
      <c r="E1336" s="252"/>
      <c r="F1336" s="252"/>
      <c r="G1336" s="252"/>
      <c r="H1336" s="262"/>
      <c r="J1336" s="273"/>
      <c r="K1336" s="273"/>
      <c r="L1336" s="273"/>
      <c r="M1336" s="258"/>
      <c r="N1336" s="148"/>
      <c r="O1336" s="148"/>
      <c r="P1336" s="148"/>
    </row>
    <row r="1337" spans="1:16" ht="92.4">
      <c r="A1337" s="258" t="s">
        <v>32380</v>
      </c>
      <c r="B1337" s="252" t="s">
        <v>32367</v>
      </c>
      <c r="C1337" s="148" t="s">
        <v>26246</v>
      </c>
      <c r="D1337" s="148" t="s">
        <v>32368</v>
      </c>
      <c r="E1337" s="252" t="s">
        <v>32369</v>
      </c>
      <c r="F1337" s="252" t="s">
        <v>32370</v>
      </c>
      <c r="G1337" s="252" t="s">
        <v>32371</v>
      </c>
      <c r="H1337" s="262" t="s">
        <v>32381</v>
      </c>
      <c r="I1337" s="264" t="s">
        <v>32373</v>
      </c>
      <c r="J1337" s="273"/>
      <c r="K1337" s="273"/>
      <c r="L1337" s="273"/>
      <c r="M1337" s="258"/>
      <c r="N1337" s="148"/>
      <c r="O1337" s="148"/>
      <c r="P1337" s="148"/>
    </row>
    <row r="1338" spans="1:16" ht="27.6">
      <c r="A1338" s="272" t="s">
        <v>32382</v>
      </c>
      <c r="B1338" s="253"/>
      <c r="C1338" s="252" t="s">
        <v>32375</v>
      </c>
      <c r="D1338" s="148"/>
      <c r="E1338" s="253"/>
      <c r="F1338" s="253"/>
      <c r="G1338" s="253"/>
      <c r="H1338" s="262"/>
      <c r="M1338" s="258"/>
      <c r="N1338" s="148"/>
      <c r="O1338" s="148"/>
      <c r="P1338" s="148"/>
    </row>
    <row r="1339" spans="1:16" ht="27.6">
      <c r="A1339" s="272" t="s">
        <v>32383</v>
      </c>
      <c r="B1339" s="253"/>
      <c r="C1339" s="252" t="s">
        <v>32377</v>
      </c>
      <c r="D1339" s="148"/>
      <c r="E1339" s="253"/>
      <c r="F1339" s="253"/>
      <c r="G1339" s="253"/>
      <c r="H1339" s="262"/>
      <c r="M1339" s="258"/>
      <c r="N1339" s="148"/>
      <c r="O1339" s="148"/>
      <c r="P1339" s="148"/>
    </row>
    <row r="1340" spans="1:16" ht="27.6">
      <c r="A1340" s="272" t="s">
        <v>32384</v>
      </c>
      <c r="B1340" s="253"/>
      <c r="C1340" s="252" t="s">
        <v>32379</v>
      </c>
      <c r="D1340" s="148"/>
      <c r="E1340" s="253"/>
      <c r="F1340" s="253"/>
      <c r="G1340" s="253"/>
      <c r="H1340" s="262"/>
      <c r="M1340" s="258"/>
      <c r="N1340" s="148"/>
      <c r="O1340" s="148"/>
      <c r="P1340" s="148"/>
    </row>
    <row r="1341" spans="1:16" ht="79.2">
      <c r="A1341" s="251" t="s">
        <v>32385</v>
      </c>
      <c r="B1341" s="253" t="s">
        <v>32386</v>
      </c>
      <c r="C1341" s="148" t="s">
        <v>26246</v>
      </c>
      <c r="D1341" s="148" t="s">
        <v>32387</v>
      </c>
      <c r="E1341" s="253" t="s">
        <v>32388</v>
      </c>
      <c r="F1341" s="253" t="s">
        <v>32389</v>
      </c>
      <c r="G1341" s="253" t="s">
        <v>32390</v>
      </c>
      <c r="H1341" s="262" t="s">
        <v>32391</v>
      </c>
      <c r="I1341" s="264" t="s">
        <v>32392</v>
      </c>
      <c r="M1341" s="258"/>
      <c r="N1341" s="148"/>
      <c r="O1341" s="148"/>
      <c r="P1341" s="148"/>
    </row>
    <row r="1342" spans="1:16" ht="27.6">
      <c r="A1342" s="272" t="s">
        <v>32393</v>
      </c>
      <c r="B1342" s="253"/>
      <c r="C1342" s="252" t="s">
        <v>32394</v>
      </c>
      <c r="D1342" s="148"/>
      <c r="E1342" s="253"/>
      <c r="F1342" s="253"/>
      <c r="G1342" s="253"/>
      <c r="H1342" s="262"/>
      <c r="M1342" s="258"/>
      <c r="N1342" s="148"/>
      <c r="O1342" s="148"/>
      <c r="P1342" s="148"/>
    </row>
    <row r="1343" spans="1:16" ht="14.4">
      <c r="A1343" s="272" t="s">
        <v>32395</v>
      </c>
      <c r="B1343" s="253"/>
      <c r="C1343" s="252" t="s">
        <v>32396</v>
      </c>
      <c r="D1343" s="148"/>
      <c r="E1343" s="253"/>
      <c r="F1343" s="253"/>
      <c r="G1343" s="253"/>
      <c r="H1343" s="262"/>
      <c r="M1343" s="258"/>
      <c r="N1343" s="148"/>
      <c r="O1343" s="148"/>
      <c r="P1343" s="148"/>
    </row>
    <row r="1344" spans="1:16" ht="27.6">
      <c r="A1344" s="272" t="s">
        <v>32397</v>
      </c>
      <c r="B1344" s="253"/>
      <c r="C1344" s="252" t="s">
        <v>32398</v>
      </c>
      <c r="D1344" s="148"/>
      <c r="E1344" s="253"/>
      <c r="F1344" s="253"/>
      <c r="G1344" s="253"/>
      <c r="H1344" s="262"/>
      <c r="M1344" s="258"/>
      <c r="N1344" s="148"/>
      <c r="O1344" s="148"/>
      <c r="P1344" s="148"/>
    </row>
    <row r="1345" spans="1:16" ht="79.2">
      <c r="A1345" s="251" t="s">
        <v>32399</v>
      </c>
      <c r="B1345" s="253" t="s">
        <v>32386</v>
      </c>
      <c r="C1345" s="148" t="s">
        <v>26246</v>
      </c>
      <c r="D1345" s="148" t="s">
        <v>32387</v>
      </c>
      <c r="E1345" s="253" t="s">
        <v>32388</v>
      </c>
      <c r="F1345" s="253" t="s">
        <v>32389</v>
      </c>
      <c r="G1345" s="253" t="s">
        <v>32390</v>
      </c>
      <c r="H1345" s="262" t="s">
        <v>32391</v>
      </c>
      <c r="I1345" s="264" t="s">
        <v>32400</v>
      </c>
      <c r="M1345" s="258"/>
      <c r="N1345" s="148"/>
      <c r="O1345" s="148"/>
      <c r="P1345" s="148"/>
    </row>
    <row r="1346" spans="1:16" ht="27.6">
      <c r="A1346" s="272" t="s">
        <v>32401</v>
      </c>
      <c r="B1346" s="252"/>
      <c r="C1346" s="252" t="s">
        <v>32394</v>
      </c>
      <c r="D1346" s="148"/>
      <c r="E1346" s="252"/>
      <c r="F1346" s="252"/>
      <c r="G1346" s="252"/>
      <c r="H1346" s="262"/>
      <c r="M1346" s="258"/>
      <c r="N1346" s="148"/>
      <c r="O1346" s="148"/>
      <c r="P1346" s="148"/>
    </row>
    <row r="1347" spans="1:16" ht="14.4">
      <c r="A1347" s="272" t="s">
        <v>32402</v>
      </c>
      <c r="B1347" s="252"/>
      <c r="C1347" s="252" t="s">
        <v>32403</v>
      </c>
      <c r="D1347" s="148"/>
      <c r="E1347" s="252"/>
      <c r="F1347" s="252"/>
      <c r="G1347" s="252"/>
      <c r="H1347" s="262"/>
      <c r="M1347" s="258"/>
      <c r="N1347" s="148"/>
      <c r="O1347" s="148"/>
      <c r="P1347" s="148"/>
    </row>
    <row r="1348" spans="1:16" ht="27.6">
      <c r="A1348" s="272" t="s">
        <v>32404</v>
      </c>
      <c r="B1348" s="252"/>
      <c r="C1348" s="252" t="s">
        <v>32398</v>
      </c>
      <c r="D1348" s="148"/>
      <c r="E1348" s="252"/>
      <c r="F1348" s="252"/>
      <c r="G1348" s="252"/>
      <c r="H1348" s="262"/>
      <c r="M1348" s="258"/>
      <c r="N1348" s="148"/>
      <c r="O1348" s="148"/>
      <c r="P1348" s="148"/>
    </row>
    <row r="1349" spans="1:16" ht="264">
      <c r="A1349" s="258" t="s">
        <v>32405</v>
      </c>
      <c r="B1349" s="252" t="s">
        <v>32406</v>
      </c>
      <c r="C1349" s="252" t="s">
        <v>32407</v>
      </c>
      <c r="D1349" s="148" t="s">
        <v>32408</v>
      </c>
      <c r="E1349" s="252" t="s">
        <v>32409</v>
      </c>
      <c r="F1349" s="252" t="s">
        <v>32410</v>
      </c>
      <c r="G1349" s="252" t="s">
        <v>32411</v>
      </c>
      <c r="H1349" s="262" t="s">
        <v>32412</v>
      </c>
      <c r="I1349" s="264" t="s">
        <v>32413</v>
      </c>
      <c r="M1349" s="258"/>
      <c r="N1349" s="148"/>
      <c r="O1349" s="148"/>
      <c r="P1349" s="148"/>
    </row>
    <row r="1350" spans="1:16" ht="250.8">
      <c r="A1350" s="258" t="s">
        <v>32414</v>
      </c>
      <c r="B1350" s="252" t="s">
        <v>32406</v>
      </c>
      <c r="C1350" s="252" t="s">
        <v>32415</v>
      </c>
      <c r="D1350" s="148" t="s">
        <v>32408</v>
      </c>
      <c r="E1350" s="252" t="s">
        <v>32409</v>
      </c>
      <c r="F1350" s="252" t="s">
        <v>32410</v>
      </c>
      <c r="G1350" s="252" t="s">
        <v>32416</v>
      </c>
      <c r="H1350" s="262" t="s">
        <v>32417</v>
      </c>
      <c r="I1350" s="264" t="s">
        <v>32418</v>
      </c>
      <c r="M1350" s="258"/>
      <c r="N1350" s="148"/>
      <c r="O1350" s="148"/>
      <c r="P1350" s="148"/>
    </row>
    <row r="1351" spans="1:16" ht="224.4">
      <c r="A1351" s="258" t="s">
        <v>32419</v>
      </c>
      <c r="B1351" s="252" t="s">
        <v>32420</v>
      </c>
      <c r="C1351" s="252" t="s">
        <v>32421</v>
      </c>
      <c r="D1351" s="148" t="s">
        <v>32422</v>
      </c>
      <c r="E1351" s="252" t="s">
        <v>32423</v>
      </c>
      <c r="F1351" s="252" t="s">
        <v>32424</v>
      </c>
      <c r="G1351" s="252" t="s">
        <v>32425</v>
      </c>
      <c r="H1351" s="262" t="s">
        <v>32426</v>
      </c>
      <c r="I1351" s="264" t="s">
        <v>32427</v>
      </c>
      <c r="M1351" s="258"/>
      <c r="N1351" s="148"/>
      <c r="O1351" s="148"/>
      <c r="P1351" s="148"/>
    </row>
    <row r="1352" spans="1:16" ht="211.2">
      <c r="A1352" s="258" t="s">
        <v>32428</v>
      </c>
      <c r="B1352" s="252" t="s">
        <v>32420</v>
      </c>
      <c r="C1352" s="252" t="s">
        <v>32421</v>
      </c>
      <c r="D1352" s="148" t="s">
        <v>32422</v>
      </c>
      <c r="E1352" s="252" t="s">
        <v>32423</v>
      </c>
      <c r="F1352" s="252" t="s">
        <v>32424</v>
      </c>
      <c r="G1352" s="252" t="s">
        <v>32425</v>
      </c>
      <c r="H1352" s="262" t="s">
        <v>32429</v>
      </c>
      <c r="I1352" s="264" t="s">
        <v>32430</v>
      </c>
      <c r="M1352" s="258"/>
      <c r="N1352" s="148"/>
      <c r="O1352" s="148"/>
      <c r="P1352" s="148"/>
    </row>
    <row r="1353" spans="1:16" ht="198">
      <c r="A1353" s="258" t="s">
        <v>32431</v>
      </c>
      <c r="B1353" s="252" t="s">
        <v>32432</v>
      </c>
      <c r="C1353" s="252" t="s">
        <v>32433</v>
      </c>
      <c r="D1353" s="148" t="s">
        <v>32434</v>
      </c>
      <c r="E1353" s="252" t="s">
        <v>32435</v>
      </c>
      <c r="F1353" s="252" t="s">
        <v>32436</v>
      </c>
      <c r="G1353" s="252" t="s">
        <v>32437</v>
      </c>
      <c r="H1353" s="262" t="s">
        <v>32438</v>
      </c>
      <c r="I1353" s="264" t="s">
        <v>32439</v>
      </c>
      <c r="M1353" s="258"/>
      <c r="N1353" s="148"/>
      <c r="O1353" s="148"/>
      <c r="P1353" s="148"/>
    </row>
    <row r="1354" spans="1:16" ht="198">
      <c r="A1354" s="258" t="s">
        <v>32440</v>
      </c>
      <c r="B1354" s="252" t="s">
        <v>32432</v>
      </c>
      <c r="C1354" s="252" t="s">
        <v>32433</v>
      </c>
      <c r="D1354" s="148" t="s">
        <v>32434</v>
      </c>
      <c r="E1354" s="252" t="s">
        <v>32435</v>
      </c>
      <c r="F1354" s="252" t="s">
        <v>32436</v>
      </c>
      <c r="G1354" s="252" t="s">
        <v>32437</v>
      </c>
      <c r="H1354" s="262" t="s">
        <v>32438</v>
      </c>
      <c r="I1354" s="264" t="s">
        <v>32439</v>
      </c>
      <c r="M1354" s="258"/>
      <c r="N1354" s="148"/>
      <c r="O1354" s="148"/>
      <c r="P1354" s="148"/>
    </row>
    <row r="1355" spans="1:16" ht="277.2">
      <c r="A1355" s="258" t="s">
        <v>32441</v>
      </c>
      <c r="B1355" s="252" t="s">
        <v>32442</v>
      </c>
      <c r="C1355" s="252" t="s">
        <v>32443</v>
      </c>
      <c r="D1355" s="148" t="s">
        <v>32444</v>
      </c>
      <c r="E1355" s="252" t="s">
        <v>32445</v>
      </c>
      <c r="F1355" s="252" t="s">
        <v>32446</v>
      </c>
      <c r="G1355" s="252" t="s">
        <v>32447</v>
      </c>
      <c r="H1355" s="262" t="s">
        <v>32448</v>
      </c>
      <c r="I1355" s="264" t="s">
        <v>32449</v>
      </c>
      <c r="M1355" s="258"/>
      <c r="N1355" s="148"/>
      <c r="O1355" s="148"/>
      <c r="P1355" s="148"/>
    </row>
    <row r="1356" spans="1:16" ht="277.2">
      <c r="A1356" s="258" t="s">
        <v>32450</v>
      </c>
      <c r="B1356" s="252" t="s">
        <v>32442</v>
      </c>
      <c r="C1356" s="252" t="s">
        <v>32443</v>
      </c>
      <c r="D1356" s="148" t="s">
        <v>32444</v>
      </c>
      <c r="E1356" s="252" t="s">
        <v>32445</v>
      </c>
      <c r="F1356" s="252" t="s">
        <v>32446</v>
      </c>
      <c r="G1356" s="252" t="s">
        <v>32447</v>
      </c>
      <c r="H1356" s="262" t="s">
        <v>32451</v>
      </c>
      <c r="I1356" s="264" t="s">
        <v>32449</v>
      </c>
      <c r="M1356" s="258"/>
      <c r="N1356" s="148"/>
      <c r="O1356" s="148"/>
      <c r="P1356" s="148"/>
    </row>
    <row r="1357" spans="1:16" ht="39.6">
      <c r="A1357" s="258" t="s">
        <v>32452</v>
      </c>
      <c r="B1357" s="252" t="s">
        <v>32453</v>
      </c>
      <c r="C1357" s="252" t="s">
        <v>32454</v>
      </c>
      <c r="D1357" s="148" t="s">
        <v>32455</v>
      </c>
      <c r="E1357" s="252" t="s">
        <v>32456</v>
      </c>
      <c r="F1357" s="252" t="s">
        <v>32457</v>
      </c>
      <c r="G1357" s="252" t="s">
        <v>32458</v>
      </c>
      <c r="H1357" s="262" t="s">
        <v>32459</v>
      </c>
      <c r="I1357" s="264" t="s">
        <v>32460</v>
      </c>
      <c r="M1357" s="251"/>
      <c r="N1357" s="148"/>
      <c r="O1357" s="148"/>
      <c r="P1357" s="148"/>
    </row>
    <row r="1358" spans="1:16" ht="39.6">
      <c r="A1358" s="258" t="s">
        <v>32461</v>
      </c>
      <c r="B1358" s="252" t="s">
        <v>32453</v>
      </c>
      <c r="C1358" s="252" t="s">
        <v>32462</v>
      </c>
      <c r="D1358" s="148" t="s">
        <v>32463</v>
      </c>
      <c r="E1358" s="252" t="s">
        <v>32456</v>
      </c>
      <c r="F1358" s="252" t="s">
        <v>32457</v>
      </c>
      <c r="G1358" s="252" t="s">
        <v>32458</v>
      </c>
      <c r="H1358" s="262" t="s">
        <v>32464</v>
      </c>
      <c r="I1358" s="264" t="s">
        <v>32465</v>
      </c>
      <c r="M1358" s="251"/>
      <c r="N1358" s="148"/>
      <c r="O1358" s="148"/>
      <c r="P1358" s="148"/>
    </row>
    <row r="1359" spans="1:16" ht="66">
      <c r="A1359" s="258" t="s">
        <v>32466</v>
      </c>
      <c r="B1359" s="252" t="s">
        <v>32467</v>
      </c>
      <c r="C1359" s="252" t="s">
        <v>32468</v>
      </c>
      <c r="D1359" s="148" t="s">
        <v>32469</v>
      </c>
      <c r="E1359" s="252" t="s">
        <v>32470</v>
      </c>
      <c r="F1359" s="252" t="s">
        <v>32471</v>
      </c>
      <c r="G1359" s="252" t="s">
        <v>32472</v>
      </c>
      <c r="H1359" s="262" t="s">
        <v>32473</v>
      </c>
      <c r="I1359" s="264" t="s">
        <v>32474</v>
      </c>
      <c r="M1359" s="258"/>
      <c r="N1359" s="148"/>
      <c r="O1359" s="148"/>
      <c r="P1359" s="148"/>
    </row>
    <row r="1360" spans="1:16" ht="66">
      <c r="A1360" s="258" t="s">
        <v>32475</v>
      </c>
      <c r="B1360" s="252" t="s">
        <v>32467</v>
      </c>
      <c r="C1360" s="252" t="s">
        <v>32468</v>
      </c>
      <c r="D1360" s="148" t="s">
        <v>32469</v>
      </c>
      <c r="E1360" s="252" t="s">
        <v>32470</v>
      </c>
      <c r="F1360" s="252" t="s">
        <v>32471</v>
      </c>
      <c r="G1360" s="252" t="s">
        <v>32472</v>
      </c>
      <c r="H1360" s="262" t="s">
        <v>32476</v>
      </c>
      <c r="I1360" s="264" t="s">
        <v>32477</v>
      </c>
      <c r="M1360" s="258"/>
      <c r="N1360" s="148"/>
      <c r="O1360" s="148"/>
      <c r="P1360" s="148"/>
    </row>
    <row r="1361" spans="1:16" ht="39.6">
      <c r="A1361" s="258" t="s">
        <v>32478</v>
      </c>
      <c r="B1361" s="252" t="s">
        <v>32479</v>
      </c>
      <c r="C1361" s="252" t="s">
        <v>32480</v>
      </c>
      <c r="D1361" s="148" t="s">
        <v>32481</v>
      </c>
      <c r="E1361" s="252" t="s">
        <v>32482</v>
      </c>
      <c r="F1361" s="252" t="s">
        <v>32483</v>
      </c>
      <c r="G1361" s="252" t="s">
        <v>32484</v>
      </c>
      <c r="H1361" s="262" t="s">
        <v>32485</v>
      </c>
      <c r="I1361" s="264" t="s">
        <v>32486</v>
      </c>
      <c r="M1361" s="258"/>
      <c r="N1361" s="148"/>
      <c r="O1361" s="148"/>
      <c r="P1361" s="148"/>
    </row>
    <row r="1362" spans="1:16" ht="39.6">
      <c r="A1362" s="258" t="s">
        <v>32487</v>
      </c>
      <c r="B1362" s="252" t="s">
        <v>32479</v>
      </c>
      <c r="C1362" s="252" t="s">
        <v>32480</v>
      </c>
      <c r="D1362" s="148" t="s">
        <v>32481</v>
      </c>
      <c r="E1362" s="252" t="s">
        <v>32482</v>
      </c>
      <c r="F1362" s="252" t="s">
        <v>32483</v>
      </c>
      <c r="G1362" s="252" t="s">
        <v>32484</v>
      </c>
      <c r="H1362" s="262" t="s">
        <v>32485</v>
      </c>
      <c r="I1362" s="264" t="s">
        <v>32486</v>
      </c>
      <c r="M1362" s="258"/>
      <c r="N1362" s="148"/>
      <c r="O1362" s="148"/>
      <c r="P1362" s="148"/>
    </row>
    <row r="1363" spans="1:16" ht="105.6">
      <c r="A1363" s="258" t="s">
        <v>32488</v>
      </c>
      <c r="B1363" s="252" t="s">
        <v>32489</v>
      </c>
      <c r="C1363" s="252" t="s">
        <v>32490</v>
      </c>
      <c r="D1363" s="148" t="s">
        <v>32491</v>
      </c>
      <c r="E1363" s="252" t="s">
        <v>32492</v>
      </c>
      <c r="F1363" s="252" t="s">
        <v>32493</v>
      </c>
      <c r="G1363" s="252" t="s">
        <v>32494</v>
      </c>
      <c r="H1363" s="262" t="s">
        <v>32495</v>
      </c>
      <c r="I1363" s="264" t="s">
        <v>32496</v>
      </c>
      <c r="M1363" s="258"/>
      <c r="N1363" s="148"/>
      <c r="O1363" s="148"/>
      <c r="P1363" s="148"/>
    </row>
    <row r="1364" spans="1:16" ht="105.6">
      <c r="A1364" s="258" t="s">
        <v>32497</v>
      </c>
      <c r="B1364" s="252" t="s">
        <v>32489</v>
      </c>
      <c r="C1364" s="252" t="s">
        <v>32490</v>
      </c>
      <c r="D1364" s="148" t="s">
        <v>32498</v>
      </c>
      <c r="E1364" s="252" t="s">
        <v>32492</v>
      </c>
      <c r="F1364" s="252" t="s">
        <v>32493</v>
      </c>
      <c r="G1364" s="252" t="s">
        <v>32494</v>
      </c>
      <c r="H1364" s="262" t="s">
        <v>32499</v>
      </c>
      <c r="I1364" s="264" t="s">
        <v>32500</v>
      </c>
      <c r="M1364" s="258"/>
      <c r="N1364" s="148"/>
      <c r="O1364" s="148"/>
      <c r="P1364" s="148"/>
    </row>
    <row r="1365" spans="1:16" ht="184.8">
      <c r="A1365" s="258" t="s">
        <v>32501</v>
      </c>
      <c r="B1365" s="252" t="s">
        <v>32502</v>
      </c>
      <c r="C1365" s="252" t="s">
        <v>32503</v>
      </c>
      <c r="D1365" s="148" t="s">
        <v>32504</v>
      </c>
      <c r="E1365" s="252" t="s">
        <v>32505</v>
      </c>
      <c r="F1365" s="252" t="s">
        <v>32506</v>
      </c>
      <c r="G1365" s="252" t="s">
        <v>32507</v>
      </c>
      <c r="H1365" s="262" t="s">
        <v>32508</v>
      </c>
      <c r="I1365" s="264" t="s">
        <v>32509</v>
      </c>
      <c r="M1365" s="258"/>
      <c r="N1365" s="148"/>
      <c r="O1365" s="148"/>
      <c r="P1365" s="148"/>
    </row>
    <row r="1366" spans="1:16" ht="184.8">
      <c r="A1366" s="258" t="s">
        <v>32510</v>
      </c>
      <c r="B1366" s="252" t="s">
        <v>32502</v>
      </c>
      <c r="C1366" s="252" t="s">
        <v>32511</v>
      </c>
      <c r="D1366" s="148" t="s">
        <v>32504</v>
      </c>
      <c r="E1366" s="252" t="s">
        <v>32505</v>
      </c>
      <c r="F1366" s="252" t="s">
        <v>32506</v>
      </c>
      <c r="G1366" s="252" t="s">
        <v>32507</v>
      </c>
      <c r="H1366" s="262" t="s">
        <v>32508</v>
      </c>
      <c r="I1366" s="264" t="s">
        <v>32512</v>
      </c>
      <c r="M1366" s="258"/>
      <c r="N1366" s="148"/>
      <c r="O1366" s="148"/>
      <c r="P1366" s="148"/>
    </row>
    <row r="1367" spans="1:16" ht="211.2">
      <c r="A1367" s="258" t="s">
        <v>32513</v>
      </c>
      <c r="B1367" s="252" t="s">
        <v>32514</v>
      </c>
      <c r="C1367" s="252" t="s">
        <v>32515</v>
      </c>
      <c r="D1367" s="148" t="s">
        <v>32516</v>
      </c>
      <c r="E1367" s="252" t="s">
        <v>32517</v>
      </c>
      <c r="F1367" s="252" t="s">
        <v>32518</v>
      </c>
      <c r="G1367" s="252" t="s">
        <v>32519</v>
      </c>
      <c r="H1367" s="262" t="s">
        <v>32520</v>
      </c>
      <c r="I1367" s="264" t="s">
        <v>32521</v>
      </c>
      <c r="M1367" s="258"/>
      <c r="N1367" s="148"/>
      <c r="O1367" s="148"/>
      <c r="P1367" s="148"/>
    </row>
    <row r="1368" spans="1:16" ht="198">
      <c r="A1368" s="258" t="s">
        <v>32522</v>
      </c>
      <c r="B1368" s="252" t="s">
        <v>32514</v>
      </c>
      <c r="C1368" s="252" t="s">
        <v>32515</v>
      </c>
      <c r="D1368" s="148" t="s">
        <v>32516</v>
      </c>
      <c r="E1368" s="252" t="s">
        <v>32517</v>
      </c>
      <c r="F1368" s="252" t="s">
        <v>32518</v>
      </c>
      <c r="G1368" s="252" t="s">
        <v>32519</v>
      </c>
      <c r="H1368" s="262" t="s">
        <v>32523</v>
      </c>
      <c r="I1368" s="264" t="s">
        <v>32524</v>
      </c>
      <c r="M1368" s="258"/>
      <c r="N1368" s="148"/>
      <c r="O1368" s="148"/>
      <c r="P1368" s="148"/>
    </row>
    <row r="1369" spans="1:16" ht="145.19999999999999">
      <c r="A1369" s="258" t="s">
        <v>32525</v>
      </c>
      <c r="B1369" s="252" t="s">
        <v>32526</v>
      </c>
      <c r="C1369" s="252" t="s">
        <v>32527</v>
      </c>
      <c r="D1369" s="148" t="s">
        <v>32528</v>
      </c>
      <c r="E1369" s="252" t="s">
        <v>32529</v>
      </c>
      <c r="F1369" s="252" t="s">
        <v>32530</v>
      </c>
      <c r="G1369" s="252" t="s">
        <v>32531</v>
      </c>
      <c r="H1369" s="262" t="s">
        <v>32532</v>
      </c>
      <c r="I1369" s="264" t="s">
        <v>32533</v>
      </c>
      <c r="M1369" s="258"/>
      <c r="N1369" s="148"/>
      <c r="O1369" s="148"/>
      <c r="P1369" s="148"/>
    </row>
    <row r="1370" spans="1:16" ht="145.19999999999999">
      <c r="A1370" s="258" t="s">
        <v>32534</v>
      </c>
      <c r="B1370" s="252" t="s">
        <v>32535</v>
      </c>
      <c r="C1370" s="252" t="s">
        <v>32527</v>
      </c>
      <c r="D1370" s="148" t="s">
        <v>32528</v>
      </c>
      <c r="E1370" s="252" t="s">
        <v>32529</v>
      </c>
      <c r="F1370" s="252" t="s">
        <v>32530</v>
      </c>
      <c r="G1370" s="252" t="s">
        <v>32531</v>
      </c>
      <c r="H1370" s="262" t="s">
        <v>32532</v>
      </c>
      <c r="I1370" s="264" t="s">
        <v>32536</v>
      </c>
      <c r="M1370" s="258"/>
      <c r="N1370" s="148"/>
      <c r="O1370" s="148"/>
      <c r="P1370" s="148"/>
    </row>
    <row r="1371" spans="1:16" ht="92.4">
      <c r="A1371" s="258" t="s">
        <v>32537</v>
      </c>
      <c r="B1371" s="252" t="s">
        <v>32538</v>
      </c>
      <c r="C1371" s="252" t="s">
        <v>32539</v>
      </c>
      <c r="D1371" s="148" t="s">
        <v>32540</v>
      </c>
      <c r="E1371" s="252" t="s">
        <v>32541</v>
      </c>
      <c r="F1371" s="252" t="s">
        <v>32542</v>
      </c>
      <c r="G1371" s="252" t="s">
        <v>32543</v>
      </c>
      <c r="H1371" s="262" t="s">
        <v>32544</v>
      </c>
      <c r="I1371" s="264" t="s">
        <v>32545</v>
      </c>
      <c r="M1371" s="258"/>
      <c r="N1371" s="148"/>
      <c r="O1371" s="148"/>
      <c r="P1371" s="148"/>
    </row>
    <row r="1372" spans="1:16" ht="92.4">
      <c r="A1372" s="258" t="s">
        <v>32546</v>
      </c>
      <c r="B1372" s="252" t="s">
        <v>32538</v>
      </c>
      <c r="C1372" s="252" t="s">
        <v>32539</v>
      </c>
      <c r="D1372" s="148" t="s">
        <v>32540</v>
      </c>
      <c r="E1372" s="252" t="s">
        <v>32541</v>
      </c>
      <c r="F1372" s="252" t="s">
        <v>32542</v>
      </c>
      <c r="G1372" s="252" t="s">
        <v>32543</v>
      </c>
      <c r="H1372" s="262" t="s">
        <v>32544</v>
      </c>
      <c r="I1372" s="264" t="s">
        <v>32545</v>
      </c>
      <c r="M1372" s="258"/>
      <c r="N1372" s="148"/>
      <c r="O1372" s="148"/>
      <c r="P1372" s="148"/>
    </row>
    <row r="1373" spans="1:16" ht="145.19999999999999">
      <c r="A1373" s="258" t="s">
        <v>32547</v>
      </c>
      <c r="B1373" s="252" t="s">
        <v>32548</v>
      </c>
      <c r="C1373" s="252" t="s">
        <v>32549</v>
      </c>
      <c r="D1373" s="148" t="s">
        <v>32550</v>
      </c>
      <c r="E1373" s="252" t="s">
        <v>32551</v>
      </c>
      <c r="F1373" s="252" t="s">
        <v>32552</v>
      </c>
      <c r="G1373" s="252" t="s">
        <v>32553</v>
      </c>
      <c r="H1373" s="262" t="s">
        <v>32554</v>
      </c>
      <c r="I1373" s="264" t="s">
        <v>32555</v>
      </c>
      <c r="M1373" s="258"/>
      <c r="N1373" s="148"/>
      <c r="O1373" s="148"/>
      <c r="P1373" s="148"/>
    </row>
    <row r="1374" spans="1:16" ht="145.19999999999999">
      <c r="A1374" s="258" t="s">
        <v>32556</v>
      </c>
      <c r="B1374" s="252" t="s">
        <v>32548</v>
      </c>
      <c r="C1374" s="252" t="s">
        <v>32549</v>
      </c>
      <c r="D1374" s="148" t="s">
        <v>32550</v>
      </c>
      <c r="E1374" s="252" t="s">
        <v>32551</v>
      </c>
      <c r="F1374" s="252" t="s">
        <v>32552</v>
      </c>
      <c r="G1374" s="252" t="s">
        <v>32553</v>
      </c>
      <c r="H1374" s="262" t="s">
        <v>32554</v>
      </c>
      <c r="I1374" s="264" t="s">
        <v>32555</v>
      </c>
      <c r="M1374" s="258"/>
      <c r="N1374" s="148"/>
      <c r="O1374" s="148"/>
      <c r="P1374" s="148"/>
    </row>
    <row r="1375" spans="1:16" ht="171.6">
      <c r="A1375" s="258" t="s">
        <v>32557</v>
      </c>
      <c r="B1375" s="252" t="s">
        <v>32558</v>
      </c>
      <c r="C1375" s="252" t="s">
        <v>32559</v>
      </c>
      <c r="D1375" s="148" t="s">
        <v>32560</v>
      </c>
      <c r="E1375" s="252" t="s">
        <v>32561</v>
      </c>
      <c r="F1375" s="252" t="s">
        <v>32562</v>
      </c>
      <c r="G1375" s="252" t="s">
        <v>32563</v>
      </c>
      <c r="H1375" s="262" t="s">
        <v>32564</v>
      </c>
      <c r="I1375" s="264" t="s">
        <v>32565</v>
      </c>
      <c r="M1375" s="258"/>
      <c r="N1375" s="148"/>
      <c r="O1375" s="148"/>
      <c r="P1375" s="148"/>
    </row>
    <row r="1376" spans="1:16" ht="171.6">
      <c r="A1376" s="258" t="s">
        <v>32566</v>
      </c>
      <c r="B1376" s="252" t="s">
        <v>32558</v>
      </c>
      <c r="C1376" s="252" t="s">
        <v>32559</v>
      </c>
      <c r="D1376" s="148" t="s">
        <v>32560</v>
      </c>
      <c r="E1376" s="252" t="s">
        <v>32561</v>
      </c>
      <c r="F1376" s="252" t="s">
        <v>32562</v>
      </c>
      <c r="G1376" s="252" t="s">
        <v>32563</v>
      </c>
      <c r="H1376" s="262" t="s">
        <v>32564</v>
      </c>
      <c r="I1376" s="264" t="s">
        <v>32567</v>
      </c>
      <c r="J1376" s="273"/>
      <c r="K1376" s="273"/>
      <c r="L1376" s="273"/>
      <c r="M1376" s="258"/>
      <c r="N1376" s="148"/>
      <c r="O1376" s="148"/>
      <c r="P1376" s="148"/>
    </row>
    <row r="1377" spans="1:16" ht="39.6">
      <c r="A1377" s="251" t="s">
        <v>32568</v>
      </c>
      <c r="B1377" s="148" t="s">
        <v>32569</v>
      </c>
      <c r="C1377" s="148" t="s">
        <v>26246</v>
      </c>
      <c r="D1377" s="148" t="s">
        <v>32570</v>
      </c>
      <c r="E1377" s="148" t="s">
        <v>32571</v>
      </c>
      <c r="F1377" s="148" t="s">
        <v>32572</v>
      </c>
      <c r="G1377" s="148" t="s">
        <v>32573</v>
      </c>
      <c r="H1377" s="262" t="s">
        <v>32574</v>
      </c>
      <c r="I1377" s="264" t="s">
        <v>32575</v>
      </c>
      <c r="M1377" s="258"/>
      <c r="N1377" s="148"/>
      <c r="O1377" s="148"/>
      <c r="P1377" s="148"/>
    </row>
    <row r="1378" spans="1:16" ht="14.4">
      <c r="A1378" s="272" t="s">
        <v>32576</v>
      </c>
      <c r="B1378" s="148"/>
      <c r="C1378" s="148" t="s">
        <v>32577</v>
      </c>
      <c r="D1378" s="148"/>
      <c r="E1378" s="148"/>
      <c r="F1378" s="148"/>
      <c r="G1378" s="148"/>
      <c r="H1378" s="262"/>
      <c r="M1378" s="258"/>
      <c r="N1378" s="148"/>
      <c r="O1378" s="148"/>
      <c r="P1378" s="148"/>
    </row>
    <row r="1379" spans="1:16" ht="14.4">
      <c r="A1379" s="272" t="s">
        <v>32578</v>
      </c>
      <c r="B1379" s="148"/>
      <c r="C1379" s="262" t="s">
        <v>32579</v>
      </c>
      <c r="D1379" s="148"/>
      <c r="E1379" s="148"/>
      <c r="F1379" s="148"/>
      <c r="G1379" s="148"/>
      <c r="H1379" s="262"/>
      <c r="M1379" s="258"/>
      <c r="N1379" s="148"/>
      <c r="O1379" s="148"/>
      <c r="P1379" s="148"/>
    </row>
    <row r="1380" spans="1:16" ht="26.4">
      <c r="A1380" s="272" t="s">
        <v>32580</v>
      </c>
      <c r="B1380" s="148"/>
      <c r="C1380" s="148" t="s">
        <v>32581</v>
      </c>
      <c r="D1380" s="148"/>
      <c r="E1380" s="148"/>
      <c r="F1380" s="148"/>
      <c r="G1380" s="148"/>
      <c r="H1380" s="262"/>
      <c r="M1380" s="258"/>
      <c r="N1380" s="148"/>
      <c r="O1380" s="148"/>
      <c r="P1380" s="148"/>
    </row>
    <row r="1381" spans="1:16" ht="39.6">
      <c r="A1381" s="251" t="s">
        <v>32582</v>
      </c>
      <c r="B1381" s="148" t="s">
        <v>32569</v>
      </c>
      <c r="C1381" s="148" t="s">
        <v>26246</v>
      </c>
      <c r="D1381" s="148" t="s">
        <v>32570</v>
      </c>
      <c r="E1381" s="148" t="s">
        <v>32571</v>
      </c>
      <c r="F1381" s="148" t="s">
        <v>32572</v>
      </c>
      <c r="G1381" s="148" t="s">
        <v>32573</v>
      </c>
      <c r="H1381" s="262" t="s">
        <v>32574</v>
      </c>
      <c r="I1381" s="264" t="s">
        <v>32575</v>
      </c>
      <c r="M1381" s="258"/>
      <c r="N1381" s="148"/>
      <c r="O1381" s="148"/>
      <c r="P1381" s="148"/>
    </row>
    <row r="1382" spans="1:16" ht="14.4">
      <c r="A1382" s="272" t="s">
        <v>32583</v>
      </c>
      <c r="B1382" s="252"/>
      <c r="C1382" s="148" t="s">
        <v>32577</v>
      </c>
      <c r="D1382" s="148"/>
      <c r="E1382" s="252"/>
      <c r="F1382" s="252"/>
      <c r="G1382" s="252"/>
      <c r="H1382" s="262"/>
      <c r="M1382" s="258"/>
      <c r="N1382" s="148"/>
      <c r="O1382" s="148"/>
      <c r="P1382" s="148"/>
    </row>
    <row r="1383" spans="1:16" ht="14.4">
      <c r="A1383" s="272" t="s">
        <v>32584</v>
      </c>
      <c r="B1383" s="252"/>
      <c r="C1383" s="262" t="s">
        <v>32579</v>
      </c>
      <c r="D1383" s="148"/>
      <c r="E1383" s="252"/>
      <c r="F1383" s="252"/>
      <c r="G1383" s="252"/>
      <c r="H1383" s="262"/>
      <c r="M1383" s="258"/>
      <c r="N1383" s="148"/>
      <c r="O1383" s="148"/>
      <c r="P1383" s="148"/>
    </row>
    <row r="1384" spans="1:16" ht="14.4">
      <c r="A1384" s="272" t="s">
        <v>32585</v>
      </c>
      <c r="B1384" s="252"/>
      <c r="C1384" s="252" t="s">
        <v>32581</v>
      </c>
      <c r="D1384" s="148"/>
      <c r="E1384" s="252"/>
      <c r="F1384" s="252"/>
      <c r="G1384" s="252"/>
      <c r="H1384" s="262"/>
      <c r="M1384" s="258"/>
      <c r="N1384" s="148"/>
      <c r="O1384" s="148"/>
      <c r="P1384" s="148"/>
    </row>
    <row r="1385" spans="1:16" ht="105.6">
      <c r="A1385" s="258" t="s">
        <v>32586</v>
      </c>
      <c r="B1385" s="252" t="s">
        <v>32587</v>
      </c>
      <c r="C1385" s="252" t="s">
        <v>32588</v>
      </c>
      <c r="D1385" s="148" t="s">
        <v>32589</v>
      </c>
      <c r="E1385" s="252" t="s">
        <v>32590</v>
      </c>
      <c r="F1385" s="252" t="s">
        <v>32591</v>
      </c>
      <c r="G1385" s="252" t="s">
        <v>32592</v>
      </c>
      <c r="H1385" s="262" t="s">
        <v>32593</v>
      </c>
      <c r="I1385" s="264" t="s">
        <v>32594</v>
      </c>
      <c r="M1385" s="258"/>
      <c r="N1385" s="148"/>
      <c r="O1385" s="148"/>
      <c r="P1385" s="148"/>
    </row>
    <row r="1386" spans="1:16" ht="105.6">
      <c r="A1386" s="258" t="s">
        <v>32595</v>
      </c>
      <c r="B1386" s="252" t="s">
        <v>32587</v>
      </c>
      <c r="C1386" s="252" t="s">
        <v>32588</v>
      </c>
      <c r="D1386" s="148" t="s">
        <v>32589</v>
      </c>
      <c r="E1386" s="252" t="s">
        <v>32590</v>
      </c>
      <c r="F1386" s="252" t="s">
        <v>32591</v>
      </c>
      <c r="G1386" s="252" t="s">
        <v>32592</v>
      </c>
      <c r="H1386" s="262" t="s">
        <v>32593</v>
      </c>
      <c r="I1386" s="264" t="s">
        <v>32594</v>
      </c>
      <c r="M1386" s="258"/>
      <c r="N1386" s="148"/>
      <c r="O1386" s="148"/>
      <c r="P1386" s="148"/>
    </row>
    <row r="1387" spans="1:16" ht="184.8">
      <c r="A1387" s="258" t="s">
        <v>32596</v>
      </c>
      <c r="B1387" s="252" t="s">
        <v>32597</v>
      </c>
      <c r="C1387" s="252" t="s">
        <v>32598</v>
      </c>
      <c r="D1387" s="148" t="s">
        <v>32599</v>
      </c>
      <c r="E1387" s="252" t="s">
        <v>32600</v>
      </c>
      <c r="F1387" s="252" t="s">
        <v>32601</v>
      </c>
      <c r="G1387" s="252" t="s">
        <v>32602</v>
      </c>
      <c r="H1387" s="262" t="s">
        <v>32603</v>
      </c>
      <c r="I1387" s="264" t="s">
        <v>32604</v>
      </c>
      <c r="M1387" s="258"/>
      <c r="N1387" s="148"/>
      <c r="O1387" s="148"/>
      <c r="P1387" s="148"/>
    </row>
    <row r="1388" spans="1:16" ht="184.8">
      <c r="A1388" s="258" t="s">
        <v>32605</v>
      </c>
      <c r="B1388" s="252" t="s">
        <v>32597</v>
      </c>
      <c r="C1388" s="252" t="s">
        <v>32598</v>
      </c>
      <c r="D1388" s="148" t="s">
        <v>32599</v>
      </c>
      <c r="E1388" s="252" t="s">
        <v>32600</v>
      </c>
      <c r="F1388" s="252" t="s">
        <v>32601</v>
      </c>
      <c r="G1388" s="252" t="s">
        <v>32602</v>
      </c>
      <c r="H1388" s="262" t="s">
        <v>32603</v>
      </c>
      <c r="I1388" s="264" t="s">
        <v>32606</v>
      </c>
      <c r="M1388" s="258"/>
      <c r="N1388" s="148"/>
      <c r="O1388" s="148"/>
      <c r="P1388" s="148"/>
    </row>
    <row r="1389" spans="1:16" ht="118.8">
      <c r="A1389" s="258" t="s">
        <v>32607</v>
      </c>
      <c r="B1389" s="252" t="s">
        <v>32608</v>
      </c>
      <c r="C1389" s="252" t="s">
        <v>32609</v>
      </c>
      <c r="D1389" s="148" t="s">
        <v>32610</v>
      </c>
      <c r="E1389" s="252" t="s">
        <v>32611</v>
      </c>
      <c r="F1389" s="252" t="s">
        <v>32612</v>
      </c>
      <c r="G1389" s="252" t="s">
        <v>32613</v>
      </c>
      <c r="H1389" s="262" t="s">
        <v>32614</v>
      </c>
      <c r="I1389" s="264" t="s">
        <v>32615</v>
      </c>
      <c r="M1389" s="258"/>
      <c r="N1389" s="148"/>
      <c r="O1389" s="148"/>
      <c r="P1389" s="148"/>
    </row>
    <row r="1390" spans="1:16" ht="118.8">
      <c r="A1390" s="258" t="s">
        <v>32616</v>
      </c>
      <c r="B1390" s="252" t="s">
        <v>32608</v>
      </c>
      <c r="C1390" s="252" t="s">
        <v>32609</v>
      </c>
      <c r="D1390" s="148" t="s">
        <v>32610</v>
      </c>
      <c r="E1390" s="252" t="s">
        <v>32611</v>
      </c>
      <c r="F1390" s="252" t="s">
        <v>32612</v>
      </c>
      <c r="G1390" s="252" t="s">
        <v>32613</v>
      </c>
      <c r="H1390" s="262" t="s">
        <v>32614</v>
      </c>
      <c r="I1390" s="264" t="s">
        <v>32617</v>
      </c>
      <c r="M1390" s="258"/>
      <c r="N1390" s="148"/>
      <c r="O1390" s="148"/>
      <c r="P1390" s="148"/>
    </row>
    <row r="1391" spans="1:16" ht="198">
      <c r="A1391" s="258" t="s">
        <v>32618</v>
      </c>
      <c r="B1391" s="252" t="s">
        <v>32619</v>
      </c>
      <c r="C1391" s="252" t="s">
        <v>32620</v>
      </c>
      <c r="D1391" s="148" t="s">
        <v>32621</v>
      </c>
      <c r="E1391" s="252" t="s">
        <v>32622</v>
      </c>
      <c r="F1391" s="252" t="s">
        <v>32623</v>
      </c>
      <c r="G1391" s="252" t="s">
        <v>32624</v>
      </c>
      <c r="H1391" s="262" t="s">
        <v>32625</v>
      </c>
      <c r="I1391" s="264" t="s">
        <v>32626</v>
      </c>
      <c r="M1391" s="251"/>
      <c r="N1391" s="253"/>
      <c r="O1391" s="148"/>
      <c r="P1391" s="148"/>
    </row>
    <row r="1392" spans="1:16" ht="198">
      <c r="A1392" s="258" t="s">
        <v>32627</v>
      </c>
      <c r="B1392" s="252" t="s">
        <v>32619</v>
      </c>
      <c r="C1392" s="252" t="s">
        <v>32620</v>
      </c>
      <c r="D1392" s="148" t="s">
        <v>32621</v>
      </c>
      <c r="E1392" s="252" t="s">
        <v>32622</v>
      </c>
      <c r="F1392" s="252" t="s">
        <v>32623</v>
      </c>
      <c r="G1392" s="252" t="s">
        <v>32624</v>
      </c>
      <c r="H1392" s="262" t="s">
        <v>32625</v>
      </c>
      <c r="I1392" s="264" t="s">
        <v>32626</v>
      </c>
      <c r="M1392" s="251"/>
      <c r="N1392" s="253"/>
      <c r="O1392" s="148"/>
      <c r="P1392" s="148"/>
    </row>
    <row r="1393" spans="1:16" ht="66">
      <c r="A1393" s="258" t="s">
        <v>32628</v>
      </c>
      <c r="B1393" s="252" t="s">
        <v>32629</v>
      </c>
      <c r="C1393" s="252" t="s">
        <v>32630</v>
      </c>
      <c r="D1393" s="148" t="s">
        <v>32631</v>
      </c>
      <c r="E1393" s="252" t="s">
        <v>32632</v>
      </c>
      <c r="F1393" s="252" t="s">
        <v>32633</v>
      </c>
      <c r="G1393" s="252" t="s">
        <v>32634</v>
      </c>
      <c r="H1393" s="262" t="s">
        <v>32635</v>
      </c>
      <c r="I1393" s="264" t="s">
        <v>32636</v>
      </c>
      <c r="M1393" s="258"/>
      <c r="N1393" s="252"/>
      <c r="O1393" s="148"/>
      <c r="P1393" s="148"/>
    </row>
    <row r="1394" spans="1:16" ht="66">
      <c r="A1394" s="258" t="s">
        <v>32637</v>
      </c>
      <c r="B1394" s="252" t="s">
        <v>32629</v>
      </c>
      <c r="C1394" s="252" t="s">
        <v>32630</v>
      </c>
      <c r="D1394" s="148" t="s">
        <v>32631</v>
      </c>
      <c r="E1394" s="252" t="s">
        <v>32632</v>
      </c>
      <c r="F1394" s="252" t="s">
        <v>32633</v>
      </c>
      <c r="G1394" s="252" t="s">
        <v>32634</v>
      </c>
      <c r="H1394" s="262" t="s">
        <v>32635</v>
      </c>
      <c r="I1394" s="264" t="s">
        <v>32636</v>
      </c>
      <c r="M1394" s="258"/>
      <c r="N1394" s="252"/>
      <c r="O1394" s="148"/>
      <c r="P1394" s="148"/>
    </row>
    <row r="1395" spans="1:16" ht="105.6">
      <c r="A1395" s="258" t="s">
        <v>32638</v>
      </c>
      <c r="B1395" s="252" t="s">
        <v>32639</v>
      </c>
      <c r="C1395" s="252" t="s">
        <v>32640</v>
      </c>
      <c r="D1395" s="148" t="s">
        <v>32641</v>
      </c>
      <c r="E1395" s="252" t="s">
        <v>32642</v>
      </c>
      <c r="F1395" s="252" t="s">
        <v>32643</v>
      </c>
      <c r="G1395" s="252" t="s">
        <v>32644</v>
      </c>
      <c r="H1395" s="262" t="s">
        <v>32645</v>
      </c>
      <c r="I1395" s="264" t="s">
        <v>32646</v>
      </c>
      <c r="M1395" s="258"/>
      <c r="N1395" s="148"/>
      <c r="O1395" s="148"/>
      <c r="P1395" s="148"/>
    </row>
    <row r="1396" spans="1:16" ht="105.6">
      <c r="A1396" s="258" t="s">
        <v>32647</v>
      </c>
      <c r="B1396" s="252" t="s">
        <v>32639</v>
      </c>
      <c r="C1396" s="252" t="s">
        <v>32640</v>
      </c>
      <c r="D1396" s="148" t="s">
        <v>32641</v>
      </c>
      <c r="E1396" s="252" t="s">
        <v>32642</v>
      </c>
      <c r="F1396" s="252" t="s">
        <v>32643</v>
      </c>
      <c r="G1396" s="252" t="s">
        <v>32644</v>
      </c>
      <c r="H1396" s="262" t="s">
        <v>32645</v>
      </c>
      <c r="I1396" s="264" t="s">
        <v>32646</v>
      </c>
      <c r="M1396" s="258"/>
      <c r="N1396" s="148"/>
      <c r="O1396" s="148"/>
      <c r="P1396" s="148"/>
    </row>
    <row r="1397" spans="1:16" ht="118.8">
      <c r="A1397" s="258" t="s">
        <v>32648</v>
      </c>
      <c r="B1397" s="252" t="s">
        <v>32649</v>
      </c>
      <c r="C1397" s="252" t="s">
        <v>32650</v>
      </c>
      <c r="D1397" s="148" t="s">
        <v>32651</v>
      </c>
      <c r="E1397" s="252" t="s">
        <v>32652</v>
      </c>
      <c r="F1397" s="252" t="s">
        <v>32653</v>
      </c>
      <c r="G1397" s="252" t="s">
        <v>32654</v>
      </c>
      <c r="H1397" s="262" t="s">
        <v>32655</v>
      </c>
      <c r="I1397" s="264" t="s">
        <v>32656</v>
      </c>
      <c r="M1397" s="258"/>
      <c r="N1397" s="148"/>
      <c r="O1397" s="148"/>
      <c r="P1397" s="148"/>
    </row>
    <row r="1398" spans="1:16" ht="118.8">
      <c r="A1398" s="258" t="s">
        <v>32657</v>
      </c>
      <c r="B1398" s="252" t="s">
        <v>32649</v>
      </c>
      <c r="C1398" s="252" t="s">
        <v>32650</v>
      </c>
      <c r="D1398" s="148" t="s">
        <v>32651</v>
      </c>
      <c r="E1398" s="252" t="s">
        <v>32652</v>
      </c>
      <c r="F1398" s="252" t="s">
        <v>32653</v>
      </c>
      <c r="G1398" s="252" t="s">
        <v>32654</v>
      </c>
      <c r="H1398" s="262" t="s">
        <v>32655</v>
      </c>
      <c r="I1398" s="264" t="s">
        <v>32658</v>
      </c>
      <c r="M1398" s="258"/>
      <c r="N1398" s="148"/>
      <c r="O1398" s="148"/>
      <c r="P1398" s="148"/>
    </row>
    <row r="1399" spans="1:16" ht="224.4">
      <c r="A1399" s="258" t="s">
        <v>32659</v>
      </c>
      <c r="B1399" s="252" t="s">
        <v>32660</v>
      </c>
      <c r="C1399" s="252" t="s">
        <v>32661</v>
      </c>
      <c r="D1399" s="148" t="s">
        <v>32662</v>
      </c>
      <c r="E1399" s="252" t="s">
        <v>32663</v>
      </c>
      <c r="F1399" s="252" t="s">
        <v>32664</v>
      </c>
      <c r="G1399" s="252" t="s">
        <v>32665</v>
      </c>
      <c r="H1399" s="262" t="s">
        <v>32666</v>
      </c>
      <c r="I1399" s="264" t="s">
        <v>32667</v>
      </c>
      <c r="M1399" s="258"/>
      <c r="N1399" s="148"/>
      <c r="O1399" s="148"/>
      <c r="P1399" s="148"/>
    </row>
    <row r="1400" spans="1:16" ht="224.4">
      <c r="A1400" s="258" t="s">
        <v>32668</v>
      </c>
      <c r="B1400" s="252" t="s">
        <v>32660</v>
      </c>
      <c r="C1400" s="252" t="s">
        <v>32661</v>
      </c>
      <c r="D1400" s="148" t="s">
        <v>32662</v>
      </c>
      <c r="E1400" s="252" t="s">
        <v>32663</v>
      </c>
      <c r="F1400" s="252" t="s">
        <v>32664</v>
      </c>
      <c r="G1400" s="252" t="s">
        <v>32665</v>
      </c>
      <c r="H1400" s="262" t="s">
        <v>32666</v>
      </c>
      <c r="I1400" s="264" t="s">
        <v>32669</v>
      </c>
      <c r="M1400" s="258"/>
      <c r="N1400" s="148"/>
      <c r="O1400" s="148"/>
      <c r="P1400" s="148"/>
    </row>
    <row r="1401" spans="1:16" ht="171.6">
      <c r="A1401" s="258" t="s">
        <v>32670</v>
      </c>
      <c r="B1401" s="252" t="s">
        <v>32671</v>
      </c>
      <c r="C1401" s="252" t="s">
        <v>32672</v>
      </c>
      <c r="D1401" s="148" t="s">
        <v>32673</v>
      </c>
      <c r="E1401" s="252" t="s">
        <v>32674</v>
      </c>
      <c r="F1401" s="252" t="s">
        <v>32675</v>
      </c>
      <c r="G1401" s="252" t="s">
        <v>32676</v>
      </c>
      <c r="H1401" s="262" t="s">
        <v>32677</v>
      </c>
      <c r="I1401" s="264" t="s">
        <v>32678</v>
      </c>
      <c r="M1401" s="258"/>
      <c r="N1401" s="148"/>
      <c r="O1401" s="148"/>
      <c r="P1401" s="148"/>
    </row>
    <row r="1402" spans="1:16" ht="171.6">
      <c r="A1402" s="258" t="s">
        <v>32679</v>
      </c>
      <c r="B1402" s="252" t="s">
        <v>32671</v>
      </c>
      <c r="C1402" s="252" t="s">
        <v>32672</v>
      </c>
      <c r="D1402" s="148" t="s">
        <v>32673</v>
      </c>
      <c r="E1402" s="252" t="s">
        <v>32674</v>
      </c>
      <c r="F1402" s="252" t="s">
        <v>32675</v>
      </c>
      <c r="G1402" s="252" t="s">
        <v>32676</v>
      </c>
      <c r="H1402" s="262" t="s">
        <v>32677</v>
      </c>
      <c r="I1402" s="264" t="s">
        <v>32680</v>
      </c>
      <c r="M1402" s="258"/>
      <c r="N1402" s="148"/>
      <c r="O1402" s="148"/>
      <c r="P1402" s="148"/>
    </row>
    <row r="1403" spans="1:16" ht="237.6">
      <c r="A1403" s="258" t="s">
        <v>32681</v>
      </c>
      <c r="B1403" s="252" t="s">
        <v>32682</v>
      </c>
      <c r="C1403" s="252" t="s">
        <v>32683</v>
      </c>
      <c r="D1403" s="148" t="s">
        <v>32684</v>
      </c>
      <c r="E1403" s="252" t="s">
        <v>32685</v>
      </c>
      <c r="F1403" s="252" t="s">
        <v>32686</v>
      </c>
      <c r="G1403" s="252" t="s">
        <v>32687</v>
      </c>
      <c r="H1403" s="262" t="s">
        <v>32688</v>
      </c>
      <c r="I1403" s="264" t="s">
        <v>32689</v>
      </c>
      <c r="M1403" s="258"/>
      <c r="N1403" s="148"/>
      <c r="O1403" s="148"/>
      <c r="P1403" s="148"/>
    </row>
    <row r="1404" spans="1:16" ht="237.6">
      <c r="A1404" s="258" t="s">
        <v>32690</v>
      </c>
      <c r="B1404" s="252" t="s">
        <v>32682</v>
      </c>
      <c r="C1404" s="252" t="s">
        <v>32683</v>
      </c>
      <c r="D1404" s="148" t="s">
        <v>32684</v>
      </c>
      <c r="E1404" s="252" t="s">
        <v>32685</v>
      </c>
      <c r="F1404" s="252" t="s">
        <v>32686</v>
      </c>
      <c r="G1404" s="252" t="s">
        <v>32687</v>
      </c>
      <c r="H1404" s="262" t="s">
        <v>32688</v>
      </c>
      <c r="I1404" s="264" t="s">
        <v>32691</v>
      </c>
      <c r="M1404" s="258"/>
      <c r="N1404" s="148"/>
      <c r="O1404" s="148"/>
      <c r="P1404" s="148"/>
    </row>
    <row r="1405" spans="1:16" ht="184.8">
      <c r="A1405" s="258" t="s">
        <v>32692</v>
      </c>
      <c r="B1405" s="252" t="s">
        <v>32693</v>
      </c>
      <c r="C1405" s="252" t="s">
        <v>32694</v>
      </c>
      <c r="D1405" s="148" t="s">
        <v>32695</v>
      </c>
      <c r="E1405" s="252" t="s">
        <v>32696</v>
      </c>
      <c r="F1405" s="252" t="s">
        <v>32697</v>
      </c>
      <c r="G1405" s="252" t="s">
        <v>32698</v>
      </c>
      <c r="H1405" s="262" t="s">
        <v>32699</v>
      </c>
      <c r="I1405" s="264" t="s">
        <v>32700</v>
      </c>
      <c r="M1405" s="258"/>
      <c r="N1405" s="148"/>
      <c r="O1405" s="148"/>
      <c r="P1405" s="148"/>
    </row>
    <row r="1406" spans="1:16" ht="184.8">
      <c r="A1406" s="258" t="s">
        <v>32701</v>
      </c>
      <c r="B1406" s="252" t="s">
        <v>32693</v>
      </c>
      <c r="C1406" s="252" t="s">
        <v>32694</v>
      </c>
      <c r="D1406" s="148" t="s">
        <v>32695</v>
      </c>
      <c r="E1406" s="252" t="s">
        <v>32696</v>
      </c>
      <c r="F1406" s="252" t="s">
        <v>32697</v>
      </c>
      <c r="G1406" s="252" t="s">
        <v>32698</v>
      </c>
      <c r="H1406" s="262" t="s">
        <v>32699</v>
      </c>
      <c r="I1406" s="264" t="s">
        <v>32700</v>
      </c>
      <c r="M1406" s="258"/>
      <c r="N1406" s="148"/>
      <c r="O1406" s="148"/>
      <c r="P1406" s="148"/>
    </row>
    <row r="1407" spans="1:16" ht="198">
      <c r="A1407" s="258" t="s">
        <v>32702</v>
      </c>
      <c r="B1407" s="252" t="s">
        <v>32703</v>
      </c>
      <c r="C1407" s="252" t="s">
        <v>32704</v>
      </c>
      <c r="D1407" s="148" t="s">
        <v>32705</v>
      </c>
      <c r="E1407" s="252" t="s">
        <v>32706</v>
      </c>
      <c r="F1407" s="252" t="s">
        <v>32707</v>
      </c>
      <c r="G1407" s="252" t="s">
        <v>32708</v>
      </c>
      <c r="H1407" s="262" t="s">
        <v>32709</v>
      </c>
      <c r="I1407" s="264" t="s">
        <v>32710</v>
      </c>
      <c r="M1407" s="258"/>
      <c r="N1407" s="148"/>
      <c r="O1407" s="148"/>
      <c r="P1407" s="148"/>
    </row>
    <row r="1408" spans="1:16" ht="198">
      <c r="A1408" s="258" t="s">
        <v>32711</v>
      </c>
      <c r="B1408" s="252" t="s">
        <v>32703</v>
      </c>
      <c r="C1408" s="252" t="s">
        <v>32704</v>
      </c>
      <c r="D1408" s="148" t="s">
        <v>32705</v>
      </c>
      <c r="E1408" s="252" t="s">
        <v>32706</v>
      </c>
      <c r="F1408" s="252" t="s">
        <v>32707</v>
      </c>
      <c r="G1408" s="252" t="s">
        <v>32712</v>
      </c>
      <c r="H1408" s="262" t="s">
        <v>32709</v>
      </c>
      <c r="I1408" s="264" t="s">
        <v>32710</v>
      </c>
      <c r="M1408" s="258"/>
      <c r="N1408" s="148"/>
      <c r="O1408" s="148"/>
      <c r="P1408" s="148"/>
    </row>
    <row r="1409" spans="1:16" ht="118.8">
      <c r="A1409" s="258" t="s">
        <v>32713</v>
      </c>
      <c r="B1409" s="252" t="s">
        <v>32714</v>
      </c>
      <c r="C1409" s="252" t="s">
        <v>32715</v>
      </c>
      <c r="D1409" s="148" t="s">
        <v>32716</v>
      </c>
      <c r="E1409" s="252" t="s">
        <v>32717</v>
      </c>
      <c r="F1409" s="252" t="s">
        <v>32718</v>
      </c>
      <c r="G1409" s="252" t="s">
        <v>32719</v>
      </c>
      <c r="H1409" s="262" t="s">
        <v>32720</v>
      </c>
      <c r="I1409" s="264" t="s">
        <v>32721</v>
      </c>
      <c r="M1409" s="258"/>
      <c r="N1409" s="148"/>
      <c r="O1409" s="148"/>
      <c r="P1409" s="148"/>
    </row>
    <row r="1410" spans="1:16" ht="118.8">
      <c r="A1410" s="258" t="s">
        <v>32722</v>
      </c>
      <c r="B1410" s="252" t="s">
        <v>32714</v>
      </c>
      <c r="C1410" s="252" t="s">
        <v>32715</v>
      </c>
      <c r="D1410" s="148" t="s">
        <v>32716</v>
      </c>
      <c r="E1410" s="252" t="s">
        <v>32717</v>
      </c>
      <c r="F1410" s="252" t="s">
        <v>32718</v>
      </c>
      <c r="G1410" s="252" t="s">
        <v>32719</v>
      </c>
      <c r="H1410" s="262" t="s">
        <v>32720</v>
      </c>
      <c r="I1410" s="264" t="s">
        <v>32721</v>
      </c>
      <c r="J1410" s="273"/>
      <c r="K1410" s="273"/>
      <c r="L1410" s="273"/>
      <c r="M1410" s="258"/>
      <c r="N1410" s="148"/>
      <c r="O1410" s="148"/>
      <c r="P1410" s="148"/>
    </row>
    <row r="1411" spans="1:16" ht="28.8">
      <c r="A1411" s="251" t="s">
        <v>32723</v>
      </c>
      <c r="B1411" s="253" t="s">
        <v>32724</v>
      </c>
      <c r="C1411" s="253" t="s">
        <v>32724</v>
      </c>
      <c r="D1411" s="148" t="s">
        <v>32724</v>
      </c>
      <c r="E1411" s="253" t="s">
        <v>32724</v>
      </c>
      <c r="F1411" s="253" t="s">
        <v>32724</v>
      </c>
      <c r="G1411" s="253" t="s">
        <v>32724</v>
      </c>
      <c r="H1411" s="262" t="s">
        <v>32724</v>
      </c>
      <c r="I1411" s="264" t="s">
        <v>32724</v>
      </c>
      <c r="M1411" s="258"/>
      <c r="N1411" s="148"/>
      <c r="O1411" s="148"/>
      <c r="P1411" s="148"/>
    </row>
    <row r="1412" spans="1:16" ht="28.8">
      <c r="A1412" s="251" t="s">
        <v>32725</v>
      </c>
      <c r="B1412" s="253" t="s">
        <v>32724</v>
      </c>
      <c r="C1412" s="253" t="s">
        <v>32724</v>
      </c>
      <c r="D1412" s="148" t="s">
        <v>32724</v>
      </c>
      <c r="E1412" s="253" t="s">
        <v>32724</v>
      </c>
      <c r="F1412" s="253" t="s">
        <v>32724</v>
      </c>
      <c r="G1412" s="253" t="s">
        <v>32724</v>
      </c>
      <c r="H1412" s="262" t="s">
        <v>32724</v>
      </c>
      <c r="I1412" s="264" t="s">
        <v>32724</v>
      </c>
      <c r="M1412" s="258"/>
      <c r="N1412" s="148"/>
      <c r="O1412" s="148"/>
      <c r="P1412" s="148"/>
    </row>
    <row r="1413" spans="1:16" ht="39.6">
      <c r="A1413" s="258" t="s">
        <v>32726</v>
      </c>
      <c r="B1413" s="252" t="s">
        <v>32727</v>
      </c>
      <c r="C1413" s="252" t="s">
        <v>32727</v>
      </c>
      <c r="D1413" s="148" t="s">
        <v>32727</v>
      </c>
      <c r="E1413" s="252" t="s">
        <v>32727</v>
      </c>
      <c r="F1413" s="252" t="s">
        <v>32727</v>
      </c>
      <c r="G1413" s="252" t="s">
        <v>32727</v>
      </c>
      <c r="H1413" s="262" t="s">
        <v>32727</v>
      </c>
      <c r="I1413" s="264" t="s">
        <v>32727</v>
      </c>
      <c r="M1413" s="258"/>
      <c r="N1413" s="148"/>
      <c r="O1413" s="148"/>
      <c r="P1413" s="148"/>
    </row>
    <row r="1414" spans="1:16" ht="39.6">
      <c r="A1414" s="258" t="s">
        <v>32728</v>
      </c>
      <c r="B1414" s="252" t="s">
        <v>32729</v>
      </c>
      <c r="C1414" s="252" t="s">
        <v>32729</v>
      </c>
      <c r="D1414" s="148" t="s">
        <v>32729</v>
      </c>
      <c r="E1414" s="252" t="s">
        <v>32729</v>
      </c>
      <c r="F1414" s="252" t="s">
        <v>32729</v>
      </c>
      <c r="G1414" s="252" t="s">
        <v>32729</v>
      </c>
      <c r="H1414" s="262" t="s">
        <v>32729</v>
      </c>
      <c r="I1414" s="264" t="s">
        <v>32729</v>
      </c>
      <c r="M1414" s="258"/>
      <c r="N1414" s="148"/>
      <c r="O1414" s="148"/>
      <c r="P1414" s="148"/>
    </row>
    <row r="1415" spans="1:16" ht="132">
      <c r="A1415" s="258" t="s">
        <v>32730</v>
      </c>
      <c r="B1415" s="252" t="s">
        <v>32731</v>
      </c>
      <c r="C1415" s="252" t="s">
        <v>32732</v>
      </c>
      <c r="D1415" s="148" t="s">
        <v>32733</v>
      </c>
      <c r="E1415" s="252" t="s">
        <v>32734</v>
      </c>
      <c r="F1415" s="252" t="s">
        <v>32735</v>
      </c>
      <c r="G1415" s="252" t="s">
        <v>32736</v>
      </c>
      <c r="H1415" s="262" t="s">
        <v>32737</v>
      </c>
      <c r="I1415" s="264" t="s">
        <v>32738</v>
      </c>
      <c r="M1415" s="258"/>
      <c r="N1415" s="252"/>
      <c r="O1415" s="148"/>
      <c r="P1415" s="148"/>
    </row>
    <row r="1416" spans="1:16" ht="132">
      <c r="A1416" s="258" t="s">
        <v>32739</v>
      </c>
      <c r="B1416" s="252" t="s">
        <v>32731</v>
      </c>
      <c r="C1416" s="252" t="s">
        <v>32732</v>
      </c>
      <c r="D1416" s="148" t="s">
        <v>32733</v>
      </c>
      <c r="E1416" s="252" t="s">
        <v>32734</v>
      </c>
      <c r="F1416" s="252" t="s">
        <v>32735</v>
      </c>
      <c r="G1416" s="252" t="s">
        <v>32736</v>
      </c>
      <c r="H1416" s="262" t="s">
        <v>32737</v>
      </c>
      <c r="I1416" s="264" t="s">
        <v>32740</v>
      </c>
      <c r="M1416" s="258"/>
      <c r="N1416" s="252"/>
      <c r="O1416" s="148"/>
      <c r="P1416" s="148"/>
    </row>
    <row r="1417" spans="1:16" ht="224.4">
      <c r="A1417" s="258" t="s">
        <v>32741</v>
      </c>
      <c r="B1417" s="252" t="s">
        <v>32742</v>
      </c>
      <c r="C1417" s="252" t="s">
        <v>32743</v>
      </c>
      <c r="D1417" s="148" t="s">
        <v>32744</v>
      </c>
      <c r="E1417" s="252" t="s">
        <v>32745</v>
      </c>
      <c r="F1417" s="252" t="s">
        <v>32746</v>
      </c>
      <c r="G1417" s="252" t="s">
        <v>32747</v>
      </c>
      <c r="H1417" s="262" t="s">
        <v>32748</v>
      </c>
      <c r="I1417" s="264" t="s">
        <v>32749</v>
      </c>
      <c r="M1417" s="258"/>
      <c r="N1417" s="148"/>
      <c r="O1417" s="148"/>
      <c r="P1417" s="148"/>
    </row>
    <row r="1418" spans="1:16" ht="224.4">
      <c r="A1418" s="258" t="s">
        <v>32750</v>
      </c>
      <c r="B1418" s="252" t="s">
        <v>32742</v>
      </c>
      <c r="C1418" s="252" t="s">
        <v>32743</v>
      </c>
      <c r="D1418" s="148" t="s">
        <v>32744</v>
      </c>
      <c r="E1418" s="252" t="s">
        <v>32745</v>
      </c>
      <c r="F1418" s="252" t="s">
        <v>32746</v>
      </c>
      <c r="G1418" s="252" t="s">
        <v>32747</v>
      </c>
      <c r="H1418" s="262" t="s">
        <v>32748</v>
      </c>
      <c r="I1418" s="264" t="s">
        <v>32749</v>
      </c>
      <c r="M1418" s="258"/>
      <c r="N1418" s="148"/>
      <c r="O1418" s="148"/>
      <c r="P1418" s="148"/>
    </row>
    <row r="1419" spans="1:16" ht="171.6">
      <c r="A1419" s="258" t="s">
        <v>32751</v>
      </c>
      <c r="B1419" s="252" t="s">
        <v>32752</v>
      </c>
      <c r="C1419" s="252" t="s">
        <v>32753</v>
      </c>
      <c r="D1419" s="148" t="s">
        <v>32754</v>
      </c>
      <c r="E1419" s="252" t="s">
        <v>32755</v>
      </c>
      <c r="F1419" s="252" t="s">
        <v>32756</v>
      </c>
      <c r="G1419" s="252" t="s">
        <v>32757</v>
      </c>
      <c r="H1419" s="262" t="s">
        <v>32758</v>
      </c>
      <c r="I1419" s="264" t="s">
        <v>32759</v>
      </c>
      <c r="M1419" s="258"/>
      <c r="N1419" s="148"/>
      <c r="O1419" s="148"/>
      <c r="P1419" s="148"/>
    </row>
    <row r="1420" spans="1:16" ht="171.6">
      <c r="A1420" s="258" t="s">
        <v>32760</v>
      </c>
      <c r="B1420" s="252" t="s">
        <v>32752</v>
      </c>
      <c r="C1420" s="252" t="s">
        <v>32753</v>
      </c>
      <c r="D1420" s="148" t="s">
        <v>32754</v>
      </c>
      <c r="E1420" s="252" t="s">
        <v>32755</v>
      </c>
      <c r="F1420" s="252" t="s">
        <v>32756</v>
      </c>
      <c r="G1420" s="252" t="s">
        <v>32757</v>
      </c>
      <c r="H1420" s="262" t="s">
        <v>32758</v>
      </c>
      <c r="I1420" s="264" t="s">
        <v>32759</v>
      </c>
      <c r="M1420" s="258"/>
      <c r="N1420" s="148"/>
      <c r="O1420" s="148"/>
      <c r="P1420" s="148"/>
    </row>
    <row r="1421" spans="1:16" ht="26.4">
      <c r="A1421" s="258" t="s">
        <v>32761</v>
      </c>
      <c r="B1421" s="252" t="s">
        <v>32762</v>
      </c>
      <c r="C1421" s="148" t="s">
        <v>26246</v>
      </c>
      <c r="D1421" s="148" t="s">
        <v>32763</v>
      </c>
      <c r="E1421" s="252" t="s">
        <v>32764</v>
      </c>
      <c r="F1421" s="252" t="s">
        <v>32765</v>
      </c>
      <c r="G1421" s="252" t="s">
        <v>32766</v>
      </c>
      <c r="H1421" s="262" t="s">
        <v>32767</v>
      </c>
      <c r="I1421" s="264" t="s">
        <v>32768</v>
      </c>
      <c r="M1421" s="258"/>
      <c r="N1421" s="148"/>
      <c r="O1421" s="148"/>
      <c r="P1421" s="148"/>
    </row>
    <row r="1422" spans="1:16" ht="13.8">
      <c r="A1422" s="260" t="s">
        <v>32769</v>
      </c>
      <c r="B1422" s="252"/>
      <c r="C1422" s="252" t="s">
        <v>32770</v>
      </c>
      <c r="D1422" s="148"/>
      <c r="E1422" s="252"/>
      <c r="F1422" s="252"/>
      <c r="G1422" s="252"/>
      <c r="H1422" s="262"/>
      <c r="M1422" s="258"/>
      <c r="N1422" s="148"/>
      <c r="O1422" s="148"/>
      <c r="P1422" s="148"/>
    </row>
    <row r="1423" spans="1:16" ht="13.8">
      <c r="A1423" s="260" t="s">
        <v>32771</v>
      </c>
      <c r="B1423" s="252"/>
      <c r="C1423" s="262" t="s">
        <v>32772</v>
      </c>
      <c r="D1423" s="148"/>
      <c r="E1423" s="252"/>
      <c r="F1423" s="252"/>
      <c r="G1423" s="252"/>
      <c r="H1423" s="262"/>
      <c r="M1423" s="258"/>
      <c r="N1423" s="148"/>
      <c r="O1423" s="148"/>
      <c r="P1423" s="148"/>
    </row>
    <row r="1424" spans="1:16" ht="13.8">
      <c r="A1424" s="260" t="s">
        <v>32773</v>
      </c>
      <c r="B1424" s="252"/>
      <c r="C1424" s="252" t="s">
        <v>32774</v>
      </c>
      <c r="D1424" s="148"/>
      <c r="E1424" s="252"/>
      <c r="F1424" s="252"/>
      <c r="G1424" s="252"/>
      <c r="H1424" s="262"/>
      <c r="M1424" s="258"/>
      <c r="N1424" s="148"/>
      <c r="O1424" s="148"/>
      <c r="P1424" s="148"/>
    </row>
    <row r="1425" spans="1:16" ht="26.4">
      <c r="A1425" s="258" t="s">
        <v>32775</v>
      </c>
      <c r="B1425" s="252" t="s">
        <v>32762</v>
      </c>
      <c r="C1425" s="148" t="s">
        <v>26246</v>
      </c>
      <c r="D1425" s="148" t="s">
        <v>32763</v>
      </c>
      <c r="E1425" s="252" t="s">
        <v>32764</v>
      </c>
      <c r="F1425" s="252" t="s">
        <v>32765</v>
      </c>
      <c r="G1425" s="252" t="s">
        <v>32766</v>
      </c>
      <c r="H1425" s="262" t="s">
        <v>32767</v>
      </c>
      <c r="I1425" s="264" t="s">
        <v>32768</v>
      </c>
      <c r="M1425" s="258"/>
      <c r="N1425" s="148"/>
      <c r="O1425" s="148"/>
      <c r="P1425" s="148"/>
    </row>
    <row r="1426" spans="1:16" ht="14.4">
      <c r="A1426" s="260" t="s">
        <v>32776</v>
      </c>
      <c r="B1426" s="252"/>
      <c r="C1426" s="252" t="s">
        <v>32770</v>
      </c>
      <c r="D1426" s="148"/>
      <c r="E1426" s="252"/>
      <c r="F1426" s="252"/>
      <c r="G1426" s="252"/>
      <c r="H1426" s="262"/>
      <c r="M1426" s="251"/>
      <c r="N1426" s="274"/>
      <c r="O1426" s="148"/>
      <c r="P1426" s="148"/>
    </row>
    <row r="1427" spans="1:16" ht="14.4">
      <c r="A1427" s="260" t="s">
        <v>32777</v>
      </c>
      <c r="B1427" s="252"/>
      <c r="C1427" s="262" t="s">
        <v>32772</v>
      </c>
      <c r="D1427" s="148"/>
      <c r="E1427" s="252"/>
      <c r="F1427" s="252"/>
      <c r="G1427" s="252"/>
      <c r="H1427" s="262"/>
      <c r="M1427" s="251"/>
      <c r="N1427" s="274"/>
      <c r="O1427" s="148"/>
      <c r="P1427" s="148"/>
    </row>
    <row r="1428" spans="1:16" ht="14.4">
      <c r="A1428" s="260" t="s">
        <v>32778</v>
      </c>
      <c r="B1428" s="252"/>
      <c r="C1428" s="252" t="s">
        <v>32774</v>
      </c>
      <c r="D1428" s="148"/>
      <c r="E1428" s="252"/>
      <c r="F1428" s="252"/>
      <c r="G1428" s="252"/>
      <c r="H1428" s="262"/>
      <c r="M1428" s="251"/>
      <c r="N1428" s="274"/>
      <c r="O1428" s="148"/>
      <c r="P1428" s="148"/>
    </row>
    <row r="1429" spans="1:16" ht="66">
      <c r="A1429" s="258" t="s">
        <v>32779</v>
      </c>
      <c r="B1429" s="252" t="s">
        <v>32780</v>
      </c>
      <c r="C1429" s="148" t="s">
        <v>26246</v>
      </c>
      <c r="D1429" s="148" t="s">
        <v>32781</v>
      </c>
      <c r="E1429" s="252" t="s">
        <v>32782</v>
      </c>
      <c r="F1429" s="252" t="s">
        <v>32783</v>
      </c>
      <c r="G1429" s="252" t="s">
        <v>32784</v>
      </c>
      <c r="H1429" s="262" t="s">
        <v>32785</v>
      </c>
      <c r="I1429" s="264" t="s">
        <v>32786</v>
      </c>
      <c r="M1429" s="251"/>
      <c r="N1429" s="274"/>
      <c r="O1429" s="148"/>
      <c r="P1429" s="148"/>
    </row>
    <row r="1430" spans="1:16" ht="27.6">
      <c r="A1430" s="260" t="s">
        <v>32787</v>
      </c>
      <c r="B1430" s="252"/>
      <c r="C1430" s="252" t="s">
        <v>32788</v>
      </c>
      <c r="D1430" s="148"/>
      <c r="E1430" s="252"/>
      <c r="F1430" s="252"/>
      <c r="G1430" s="252"/>
      <c r="H1430" s="262"/>
      <c r="M1430" s="251"/>
      <c r="N1430" s="274"/>
      <c r="O1430" s="148"/>
      <c r="P1430" s="148"/>
    </row>
    <row r="1431" spans="1:16" ht="26.4">
      <c r="A1431" s="260" t="s">
        <v>32787</v>
      </c>
      <c r="B1431" s="252"/>
      <c r="C1431" s="262" t="s">
        <v>32789</v>
      </c>
      <c r="D1431" s="148"/>
      <c r="E1431" s="252"/>
      <c r="F1431" s="252"/>
      <c r="G1431" s="252"/>
      <c r="H1431" s="262"/>
      <c r="M1431" s="251"/>
      <c r="N1431" s="274"/>
      <c r="O1431" s="148"/>
      <c r="P1431" s="148"/>
    </row>
    <row r="1432" spans="1:16" ht="26.4">
      <c r="A1432" s="260" t="s">
        <v>32790</v>
      </c>
      <c r="B1432" s="252"/>
      <c r="C1432" s="262" t="s">
        <v>32791</v>
      </c>
      <c r="D1432" s="148"/>
      <c r="E1432" s="252"/>
      <c r="F1432" s="252"/>
      <c r="G1432" s="252"/>
      <c r="H1432" s="262"/>
      <c r="M1432" s="251"/>
      <c r="N1432" s="274"/>
      <c r="O1432" s="148"/>
      <c r="P1432" s="148"/>
    </row>
    <row r="1433" spans="1:16" ht="66">
      <c r="A1433" s="258" t="s">
        <v>32792</v>
      </c>
      <c r="B1433" s="252" t="s">
        <v>32780</v>
      </c>
      <c r="C1433" s="148" t="s">
        <v>26246</v>
      </c>
      <c r="D1433" s="148" t="s">
        <v>32781</v>
      </c>
      <c r="E1433" s="252" t="s">
        <v>32782</v>
      </c>
      <c r="F1433" s="252" t="s">
        <v>32783</v>
      </c>
      <c r="G1433" s="252" t="s">
        <v>32784</v>
      </c>
      <c r="H1433" s="262" t="s">
        <v>32785</v>
      </c>
      <c r="I1433" s="264" t="s">
        <v>32793</v>
      </c>
      <c r="M1433" s="251"/>
      <c r="N1433" s="274"/>
      <c r="O1433" s="148"/>
      <c r="P1433" s="148"/>
    </row>
    <row r="1434" spans="1:16" ht="27.6">
      <c r="A1434" s="260" t="s">
        <v>32794</v>
      </c>
      <c r="B1434" s="252"/>
      <c r="C1434" s="252" t="s">
        <v>32788</v>
      </c>
      <c r="D1434" s="148"/>
      <c r="E1434" s="252"/>
      <c r="F1434" s="252"/>
      <c r="G1434" s="252"/>
      <c r="H1434" s="262"/>
      <c r="M1434" s="258"/>
      <c r="N1434" s="252"/>
      <c r="O1434" s="148"/>
      <c r="P1434" s="148"/>
    </row>
    <row r="1435" spans="1:16" ht="26.4">
      <c r="A1435" s="260" t="s">
        <v>32795</v>
      </c>
      <c r="B1435" s="252"/>
      <c r="C1435" s="262" t="s">
        <v>32789</v>
      </c>
      <c r="D1435" s="148"/>
      <c r="E1435" s="252"/>
      <c r="F1435" s="252"/>
      <c r="G1435" s="252"/>
      <c r="H1435" s="262"/>
      <c r="M1435" s="258"/>
      <c r="N1435" s="252"/>
      <c r="O1435" s="148"/>
      <c r="P1435" s="148"/>
    </row>
    <row r="1436" spans="1:16" ht="26.4">
      <c r="A1436" s="260" t="s">
        <v>32796</v>
      </c>
      <c r="B1436" s="252"/>
      <c r="C1436" s="262" t="s">
        <v>32791</v>
      </c>
      <c r="D1436" s="148"/>
      <c r="E1436" s="252"/>
      <c r="F1436" s="252"/>
      <c r="G1436" s="252"/>
      <c r="H1436" s="262"/>
      <c r="M1436" s="258"/>
      <c r="N1436" s="252"/>
      <c r="O1436" s="148"/>
      <c r="P1436" s="148"/>
    </row>
    <row r="1437" spans="1:16" ht="52.8">
      <c r="A1437" s="258" t="s">
        <v>32797</v>
      </c>
      <c r="B1437" s="252" t="s">
        <v>32798</v>
      </c>
      <c r="C1437" s="252" t="s">
        <v>32799</v>
      </c>
      <c r="D1437" s="148" t="s">
        <v>32800</v>
      </c>
      <c r="E1437" s="252" t="s">
        <v>32801</v>
      </c>
      <c r="F1437" s="252" t="s">
        <v>32802</v>
      </c>
      <c r="G1437" s="252" t="s">
        <v>32803</v>
      </c>
      <c r="H1437" s="262" t="s">
        <v>32804</v>
      </c>
      <c r="I1437" s="264" t="s">
        <v>32805</v>
      </c>
      <c r="M1437" s="258"/>
      <c r="N1437" s="252"/>
      <c r="O1437" s="148"/>
      <c r="P1437" s="148"/>
    </row>
    <row r="1438" spans="1:16" ht="52.8">
      <c r="A1438" s="258" t="s">
        <v>32806</v>
      </c>
      <c r="B1438" s="252" t="s">
        <v>32798</v>
      </c>
      <c r="C1438" s="252" t="s">
        <v>32799</v>
      </c>
      <c r="D1438" s="148" t="s">
        <v>32800</v>
      </c>
      <c r="E1438" s="252" t="s">
        <v>32801</v>
      </c>
      <c r="F1438" s="252" t="s">
        <v>32802</v>
      </c>
      <c r="G1438" s="252" t="s">
        <v>32803</v>
      </c>
      <c r="H1438" s="262" t="s">
        <v>32804</v>
      </c>
      <c r="I1438" s="264" t="s">
        <v>32805</v>
      </c>
      <c r="M1438" s="258"/>
      <c r="N1438" s="252"/>
      <c r="O1438" s="148"/>
      <c r="P1438" s="148"/>
    </row>
    <row r="1439" spans="1:16" ht="211.2">
      <c r="A1439" s="258" t="s">
        <v>32807</v>
      </c>
      <c r="B1439" s="252" t="s">
        <v>32808</v>
      </c>
      <c r="C1439" s="252" t="s">
        <v>32809</v>
      </c>
      <c r="D1439" s="148" t="s">
        <v>32810</v>
      </c>
      <c r="E1439" s="252" t="s">
        <v>32811</v>
      </c>
      <c r="F1439" s="252" t="s">
        <v>32812</v>
      </c>
      <c r="G1439" s="252" t="s">
        <v>32813</v>
      </c>
      <c r="H1439" s="262" t="s">
        <v>32814</v>
      </c>
      <c r="I1439" s="264" t="s">
        <v>32815</v>
      </c>
      <c r="M1439" s="258"/>
      <c r="N1439" s="252"/>
      <c r="O1439" s="148"/>
      <c r="P1439" s="148"/>
    </row>
    <row r="1440" spans="1:16" ht="211.2">
      <c r="A1440" s="258" t="s">
        <v>32816</v>
      </c>
      <c r="B1440" s="252" t="s">
        <v>32808</v>
      </c>
      <c r="C1440" s="252" t="s">
        <v>32809</v>
      </c>
      <c r="D1440" s="148" t="s">
        <v>32810</v>
      </c>
      <c r="E1440" s="252" t="s">
        <v>32811</v>
      </c>
      <c r="F1440" s="252" t="s">
        <v>32812</v>
      </c>
      <c r="G1440" s="252" t="s">
        <v>32813</v>
      </c>
      <c r="H1440" s="262" t="s">
        <v>32814</v>
      </c>
      <c r="I1440" s="264" t="s">
        <v>32817</v>
      </c>
      <c r="M1440" s="258"/>
      <c r="N1440" s="252"/>
      <c r="O1440" s="148"/>
      <c r="P1440" s="148"/>
    </row>
    <row r="1441" spans="1:16" ht="211.2">
      <c r="A1441" s="258" t="s">
        <v>32818</v>
      </c>
      <c r="B1441" s="252" t="s">
        <v>32819</v>
      </c>
      <c r="C1441" s="252" t="s">
        <v>32820</v>
      </c>
      <c r="D1441" s="148" t="s">
        <v>32821</v>
      </c>
      <c r="E1441" s="252" t="s">
        <v>32822</v>
      </c>
      <c r="F1441" s="252" t="s">
        <v>32823</v>
      </c>
      <c r="G1441" s="252" t="s">
        <v>32824</v>
      </c>
      <c r="H1441" s="262" t="s">
        <v>32825</v>
      </c>
      <c r="I1441" s="264" t="s">
        <v>32826</v>
      </c>
      <c r="M1441" s="258"/>
      <c r="N1441" s="148"/>
      <c r="O1441" s="148"/>
      <c r="P1441" s="148"/>
    </row>
    <row r="1442" spans="1:16" ht="211.2">
      <c r="A1442" s="258" t="s">
        <v>32827</v>
      </c>
      <c r="B1442" s="252" t="s">
        <v>32819</v>
      </c>
      <c r="C1442" s="252" t="s">
        <v>32820</v>
      </c>
      <c r="D1442" s="148" t="s">
        <v>32821</v>
      </c>
      <c r="E1442" s="252" t="s">
        <v>32822</v>
      </c>
      <c r="F1442" s="252" t="s">
        <v>32823</v>
      </c>
      <c r="G1442" s="252" t="s">
        <v>32824</v>
      </c>
      <c r="H1442" s="262" t="s">
        <v>32825</v>
      </c>
      <c r="I1442" s="264" t="s">
        <v>32828</v>
      </c>
      <c r="M1442" s="258"/>
      <c r="N1442" s="148"/>
      <c r="O1442" s="148"/>
      <c r="P1442" s="148"/>
    </row>
    <row r="1443" spans="1:16" ht="198">
      <c r="A1443" s="258" t="s">
        <v>32829</v>
      </c>
      <c r="B1443" s="252" t="s">
        <v>32830</v>
      </c>
      <c r="C1443" s="252" t="s">
        <v>32831</v>
      </c>
      <c r="D1443" s="148" t="s">
        <v>32832</v>
      </c>
      <c r="E1443" s="252" t="s">
        <v>32833</v>
      </c>
      <c r="F1443" s="252" t="s">
        <v>32834</v>
      </c>
      <c r="G1443" s="252" t="s">
        <v>32835</v>
      </c>
      <c r="H1443" s="262" t="s">
        <v>32836</v>
      </c>
      <c r="I1443" s="264" t="s">
        <v>32837</v>
      </c>
      <c r="M1443" s="258"/>
      <c r="N1443" s="148"/>
      <c r="O1443" s="148"/>
      <c r="P1443" s="148"/>
    </row>
    <row r="1444" spans="1:16" ht="198">
      <c r="A1444" s="258" t="s">
        <v>32838</v>
      </c>
      <c r="B1444" s="252" t="s">
        <v>32830</v>
      </c>
      <c r="C1444" s="252" t="s">
        <v>32831</v>
      </c>
      <c r="D1444" s="148" t="s">
        <v>32832</v>
      </c>
      <c r="E1444" s="252" t="s">
        <v>32833</v>
      </c>
      <c r="F1444" s="252" t="s">
        <v>32834</v>
      </c>
      <c r="G1444" s="252" t="s">
        <v>32835</v>
      </c>
      <c r="H1444" s="262" t="s">
        <v>32836</v>
      </c>
      <c r="I1444" s="264" t="s">
        <v>32837</v>
      </c>
      <c r="M1444" s="258"/>
      <c r="N1444" s="148"/>
      <c r="O1444" s="148"/>
      <c r="P1444" s="148"/>
    </row>
    <row r="1445" spans="1:16" ht="158.4">
      <c r="A1445" s="258" t="s">
        <v>32839</v>
      </c>
      <c r="B1445" s="252" t="s">
        <v>32840</v>
      </c>
      <c r="C1445" s="252" t="s">
        <v>32841</v>
      </c>
      <c r="D1445" s="148" t="s">
        <v>32842</v>
      </c>
      <c r="E1445" s="252" t="s">
        <v>32843</v>
      </c>
      <c r="F1445" s="252" t="s">
        <v>32844</v>
      </c>
      <c r="G1445" s="252" t="s">
        <v>32845</v>
      </c>
      <c r="H1445" s="262" t="s">
        <v>32846</v>
      </c>
      <c r="I1445" s="264" t="s">
        <v>32847</v>
      </c>
      <c r="M1445" s="258"/>
      <c r="N1445" s="148"/>
      <c r="O1445" s="148"/>
      <c r="P1445" s="148"/>
    </row>
    <row r="1446" spans="1:16" ht="158.4">
      <c r="A1446" s="258" t="s">
        <v>32848</v>
      </c>
      <c r="B1446" s="252" t="s">
        <v>32840</v>
      </c>
      <c r="C1446" s="252" t="s">
        <v>32841</v>
      </c>
      <c r="D1446" s="148" t="s">
        <v>32842</v>
      </c>
      <c r="E1446" s="252" t="s">
        <v>32843</v>
      </c>
      <c r="F1446" s="252" t="s">
        <v>32844</v>
      </c>
      <c r="G1446" s="252" t="s">
        <v>32845</v>
      </c>
      <c r="H1446" s="262" t="s">
        <v>32846</v>
      </c>
      <c r="I1446" s="264" t="s">
        <v>32849</v>
      </c>
      <c r="M1446" s="258"/>
      <c r="N1446" s="148"/>
      <c r="O1446" s="148"/>
      <c r="P1446" s="148"/>
    </row>
    <row r="1447" spans="1:16" ht="132">
      <c r="A1447" s="258" t="s">
        <v>32850</v>
      </c>
      <c r="B1447" s="252" t="s">
        <v>32851</v>
      </c>
      <c r="C1447" s="252" t="s">
        <v>32852</v>
      </c>
      <c r="D1447" s="148" t="s">
        <v>32853</v>
      </c>
      <c r="E1447" s="252" t="s">
        <v>32854</v>
      </c>
      <c r="F1447" s="252" t="s">
        <v>32855</v>
      </c>
      <c r="G1447" s="252" t="s">
        <v>32856</v>
      </c>
      <c r="H1447" s="262" t="s">
        <v>32857</v>
      </c>
      <c r="I1447" s="264" t="s">
        <v>32858</v>
      </c>
      <c r="M1447" s="258"/>
      <c r="N1447" s="148"/>
      <c r="O1447" s="148"/>
      <c r="P1447" s="148"/>
    </row>
    <row r="1448" spans="1:16" ht="132">
      <c r="A1448" s="258" t="s">
        <v>32859</v>
      </c>
      <c r="B1448" s="252" t="s">
        <v>32851</v>
      </c>
      <c r="C1448" s="252" t="s">
        <v>32852</v>
      </c>
      <c r="D1448" s="148" t="s">
        <v>32853</v>
      </c>
      <c r="E1448" s="252" t="s">
        <v>32854</v>
      </c>
      <c r="F1448" s="252" t="s">
        <v>32855</v>
      </c>
      <c r="G1448" s="252" t="s">
        <v>32856</v>
      </c>
      <c r="H1448" s="262" t="s">
        <v>32857</v>
      </c>
      <c r="I1448" s="264" t="s">
        <v>32858</v>
      </c>
      <c r="M1448" s="258"/>
      <c r="N1448" s="148"/>
      <c r="O1448" s="148"/>
      <c r="P1448" s="148"/>
    </row>
    <row r="1449" spans="1:16" ht="158.4">
      <c r="A1449" s="258" t="s">
        <v>32860</v>
      </c>
      <c r="B1449" s="252" t="s">
        <v>32861</v>
      </c>
      <c r="C1449" s="252" t="s">
        <v>32862</v>
      </c>
      <c r="D1449" s="148" t="s">
        <v>32863</v>
      </c>
      <c r="E1449" s="252" t="s">
        <v>32864</v>
      </c>
      <c r="F1449" s="252" t="s">
        <v>32865</v>
      </c>
      <c r="G1449" s="252" t="s">
        <v>32866</v>
      </c>
      <c r="H1449" s="262" t="s">
        <v>32867</v>
      </c>
      <c r="I1449" s="264" t="s">
        <v>32868</v>
      </c>
      <c r="M1449" s="258"/>
      <c r="N1449" s="148"/>
      <c r="O1449" s="148"/>
      <c r="P1449" s="148"/>
    </row>
    <row r="1450" spans="1:16" ht="158.4">
      <c r="A1450" s="258" t="s">
        <v>32869</v>
      </c>
      <c r="B1450" s="252" t="s">
        <v>32861</v>
      </c>
      <c r="C1450" s="252" t="s">
        <v>32862</v>
      </c>
      <c r="D1450" s="148" t="s">
        <v>32863</v>
      </c>
      <c r="E1450" s="252" t="s">
        <v>32864</v>
      </c>
      <c r="F1450" s="252" t="s">
        <v>32865</v>
      </c>
      <c r="G1450" s="252" t="s">
        <v>32866</v>
      </c>
      <c r="H1450" s="262" t="s">
        <v>32867</v>
      </c>
      <c r="I1450" s="264" t="s">
        <v>32870</v>
      </c>
      <c r="M1450" s="258"/>
      <c r="N1450" s="148"/>
      <c r="O1450" s="148"/>
      <c r="P1450" s="148"/>
    </row>
    <row r="1451" spans="1:16" ht="198">
      <c r="A1451" s="258" t="s">
        <v>32871</v>
      </c>
      <c r="B1451" s="252" t="s">
        <v>32872</v>
      </c>
      <c r="C1451" s="252" t="s">
        <v>32873</v>
      </c>
      <c r="D1451" s="148" t="s">
        <v>32874</v>
      </c>
      <c r="E1451" s="252" t="s">
        <v>32875</v>
      </c>
      <c r="F1451" s="252" t="s">
        <v>32876</v>
      </c>
      <c r="G1451" s="252" t="s">
        <v>32877</v>
      </c>
      <c r="H1451" s="262" t="s">
        <v>32878</v>
      </c>
      <c r="I1451" s="264" t="s">
        <v>32879</v>
      </c>
      <c r="M1451" s="258"/>
      <c r="N1451" s="148"/>
      <c r="O1451" s="148"/>
      <c r="P1451" s="148"/>
    </row>
    <row r="1452" spans="1:16" ht="198">
      <c r="A1452" s="258" t="s">
        <v>32880</v>
      </c>
      <c r="B1452" s="252" t="s">
        <v>32872</v>
      </c>
      <c r="C1452" s="252" t="s">
        <v>32873</v>
      </c>
      <c r="D1452" s="148" t="s">
        <v>32874</v>
      </c>
      <c r="E1452" s="252" t="s">
        <v>32875</v>
      </c>
      <c r="F1452" s="252" t="s">
        <v>32876</v>
      </c>
      <c r="G1452" s="252" t="s">
        <v>32877</v>
      </c>
      <c r="H1452" s="262" t="s">
        <v>32878</v>
      </c>
      <c r="I1452" s="264" t="s">
        <v>32879</v>
      </c>
      <c r="M1452" s="258"/>
      <c r="N1452" s="148"/>
      <c r="O1452" s="148"/>
      <c r="P1452" s="148"/>
    </row>
    <row r="1453" spans="1:16" ht="158.4">
      <c r="A1453" s="258" t="s">
        <v>32881</v>
      </c>
      <c r="B1453" s="252" t="s">
        <v>32882</v>
      </c>
      <c r="C1453" s="252" t="s">
        <v>32883</v>
      </c>
      <c r="D1453" s="148" t="s">
        <v>32884</v>
      </c>
      <c r="E1453" s="252" t="s">
        <v>32885</v>
      </c>
      <c r="F1453" s="252" t="s">
        <v>32886</v>
      </c>
      <c r="G1453" s="252" t="s">
        <v>32887</v>
      </c>
      <c r="H1453" s="262" t="s">
        <v>32888</v>
      </c>
      <c r="I1453" s="264" t="s">
        <v>32889</v>
      </c>
      <c r="M1453" s="258"/>
      <c r="N1453" s="252"/>
      <c r="O1453" s="148"/>
      <c r="P1453" s="148"/>
    </row>
    <row r="1454" spans="1:16" ht="158.4">
      <c r="A1454" s="258" t="s">
        <v>32890</v>
      </c>
      <c r="B1454" s="252" t="s">
        <v>32882</v>
      </c>
      <c r="C1454" s="252" t="s">
        <v>32883</v>
      </c>
      <c r="D1454" s="148" t="s">
        <v>32884</v>
      </c>
      <c r="E1454" s="252" t="s">
        <v>32885</v>
      </c>
      <c r="F1454" s="252" t="s">
        <v>32886</v>
      </c>
      <c r="G1454" s="252" t="s">
        <v>32887</v>
      </c>
      <c r="H1454" s="262" t="s">
        <v>32888</v>
      </c>
      <c r="I1454" s="264" t="s">
        <v>32889</v>
      </c>
      <c r="J1454" s="273"/>
      <c r="K1454" s="273"/>
      <c r="L1454" s="273"/>
      <c r="M1454" s="258"/>
      <c r="N1454" s="252"/>
      <c r="O1454" s="148"/>
      <c r="P1454" s="148"/>
    </row>
    <row r="1455" spans="1:16" ht="145.19999999999999">
      <c r="A1455" s="251" t="s">
        <v>32891</v>
      </c>
      <c r="B1455" s="254" t="s">
        <v>32892</v>
      </c>
      <c r="C1455" s="148" t="s">
        <v>26246</v>
      </c>
      <c r="D1455" s="148" t="s">
        <v>32893</v>
      </c>
      <c r="E1455" s="253" t="s">
        <v>32894</v>
      </c>
      <c r="F1455" s="254" t="s">
        <v>32895</v>
      </c>
      <c r="G1455" s="254" t="s">
        <v>32896</v>
      </c>
      <c r="H1455" s="262" t="s">
        <v>32897</v>
      </c>
      <c r="I1455" s="264" t="s">
        <v>32898</v>
      </c>
      <c r="M1455" s="258"/>
      <c r="N1455" s="252"/>
      <c r="O1455" s="148"/>
      <c r="P1455" s="148"/>
    </row>
    <row r="1456" spans="1:16" ht="41.4">
      <c r="A1456" s="272" t="s">
        <v>32899</v>
      </c>
      <c r="B1456" s="253"/>
      <c r="C1456" s="252" t="s">
        <v>32900</v>
      </c>
      <c r="D1456" s="148"/>
      <c r="E1456" s="253"/>
      <c r="F1456" s="254"/>
      <c r="G1456" s="254"/>
      <c r="H1456" s="262"/>
      <c r="M1456" s="258"/>
      <c r="N1456" s="252"/>
      <c r="O1456" s="148"/>
      <c r="P1456" s="148"/>
    </row>
    <row r="1457" spans="1:16" ht="39.6">
      <c r="A1457" s="272" t="s">
        <v>32901</v>
      </c>
      <c r="B1457" s="253"/>
      <c r="C1457" s="148" t="s">
        <v>32902</v>
      </c>
      <c r="D1457" s="148"/>
      <c r="E1457" s="253"/>
      <c r="F1457" s="254"/>
      <c r="G1457" s="254"/>
      <c r="H1457" s="262"/>
      <c r="M1457" s="258"/>
      <c r="N1457" s="252"/>
      <c r="O1457" s="148"/>
      <c r="P1457" s="148"/>
    </row>
    <row r="1458" spans="1:16" ht="39.6">
      <c r="A1458" s="272" t="s">
        <v>32903</v>
      </c>
      <c r="B1458" s="253"/>
      <c r="C1458" s="148" t="s">
        <v>32904</v>
      </c>
      <c r="D1458" s="148"/>
      <c r="E1458" s="253"/>
      <c r="F1458" s="254"/>
      <c r="G1458" s="254"/>
      <c r="H1458" s="262"/>
      <c r="M1458" s="258"/>
      <c r="N1458" s="252"/>
      <c r="O1458" s="148"/>
      <c r="P1458" s="148"/>
    </row>
    <row r="1459" spans="1:16" ht="145.19999999999999">
      <c r="A1459" s="251" t="s">
        <v>32905</v>
      </c>
      <c r="B1459" s="253" t="s">
        <v>32906</v>
      </c>
      <c r="C1459" s="148" t="s">
        <v>26246</v>
      </c>
      <c r="D1459" s="148" t="s">
        <v>32907</v>
      </c>
      <c r="E1459" s="253" t="s">
        <v>32908</v>
      </c>
      <c r="F1459" s="254" t="s">
        <v>32909</v>
      </c>
      <c r="G1459" s="254" t="s">
        <v>32910</v>
      </c>
      <c r="H1459" s="262" t="s">
        <v>32911</v>
      </c>
      <c r="I1459" s="264" t="s">
        <v>32912</v>
      </c>
      <c r="M1459" s="258"/>
      <c r="N1459" s="252"/>
      <c r="O1459" s="148"/>
      <c r="P1459" s="148"/>
    </row>
    <row r="1460" spans="1:16" ht="39.6">
      <c r="A1460" s="272" t="s">
        <v>32913</v>
      </c>
      <c r="B1460" s="252"/>
      <c r="C1460" s="148" t="s">
        <v>32914</v>
      </c>
      <c r="D1460" s="148"/>
      <c r="E1460" s="252"/>
      <c r="F1460" s="252"/>
      <c r="G1460" s="252"/>
      <c r="H1460" s="262"/>
      <c r="M1460" s="258"/>
      <c r="N1460" s="252"/>
      <c r="O1460" s="148"/>
      <c r="P1460" s="148"/>
    </row>
    <row r="1461" spans="1:16" ht="27.6">
      <c r="A1461" s="272" t="s">
        <v>32915</v>
      </c>
      <c r="B1461" s="252"/>
      <c r="C1461" s="252" t="s">
        <v>32916</v>
      </c>
      <c r="D1461" s="148"/>
      <c r="E1461" s="252"/>
      <c r="F1461" s="252"/>
      <c r="G1461" s="252"/>
      <c r="H1461" s="262"/>
      <c r="M1461" s="258"/>
      <c r="N1461" s="252"/>
      <c r="O1461" s="148"/>
      <c r="P1461" s="148"/>
    </row>
    <row r="1462" spans="1:16" ht="39.6">
      <c r="A1462" s="272" t="s">
        <v>32917</v>
      </c>
      <c r="B1462" s="252"/>
      <c r="C1462" s="148" t="s">
        <v>32918</v>
      </c>
      <c r="D1462" s="148"/>
      <c r="E1462" s="252"/>
      <c r="F1462" s="252"/>
      <c r="G1462" s="252"/>
      <c r="H1462" s="262"/>
      <c r="M1462" s="258"/>
      <c r="N1462" s="252"/>
      <c r="O1462" s="148"/>
      <c r="P1462" s="148"/>
    </row>
    <row r="1463" spans="1:16" ht="132">
      <c r="A1463" s="258" t="s">
        <v>32919</v>
      </c>
      <c r="B1463" s="252" t="s">
        <v>32920</v>
      </c>
      <c r="C1463" s="252" t="s">
        <v>32921</v>
      </c>
      <c r="D1463" s="148" t="s">
        <v>32922</v>
      </c>
      <c r="E1463" s="252" t="s">
        <v>32923</v>
      </c>
      <c r="F1463" s="252" t="s">
        <v>32924</v>
      </c>
      <c r="G1463" s="252" t="s">
        <v>32925</v>
      </c>
      <c r="H1463" s="262" t="s">
        <v>32926</v>
      </c>
      <c r="I1463" s="264" t="s">
        <v>32927</v>
      </c>
      <c r="M1463" s="258"/>
      <c r="N1463" s="252"/>
      <c r="O1463" s="148"/>
      <c r="P1463" s="148"/>
    </row>
    <row r="1464" spans="1:16" ht="132">
      <c r="A1464" s="258" t="s">
        <v>32928</v>
      </c>
      <c r="B1464" s="252" t="s">
        <v>32929</v>
      </c>
      <c r="C1464" s="252" t="s">
        <v>32930</v>
      </c>
      <c r="D1464" s="148" t="s">
        <v>32931</v>
      </c>
      <c r="E1464" s="252" t="s">
        <v>32932</v>
      </c>
      <c r="F1464" s="252" t="s">
        <v>32933</v>
      </c>
      <c r="G1464" s="252" t="s">
        <v>32934</v>
      </c>
      <c r="H1464" s="262" t="s">
        <v>32935</v>
      </c>
      <c r="I1464" s="264" t="s">
        <v>32936</v>
      </c>
      <c r="M1464" s="258"/>
      <c r="N1464" s="252"/>
      <c r="O1464" s="148"/>
      <c r="P1464" s="148"/>
    </row>
    <row r="1465" spans="1:16" ht="132">
      <c r="A1465" s="258" t="s">
        <v>32937</v>
      </c>
      <c r="B1465" s="252" t="s">
        <v>32938</v>
      </c>
      <c r="C1465" s="252" t="s">
        <v>32939</v>
      </c>
      <c r="D1465" s="148" t="s">
        <v>32940</v>
      </c>
      <c r="E1465" s="252" t="s">
        <v>32941</v>
      </c>
      <c r="F1465" s="252" t="s">
        <v>32942</v>
      </c>
      <c r="G1465" s="252" t="s">
        <v>32943</v>
      </c>
      <c r="H1465" s="262" t="s">
        <v>32944</v>
      </c>
      <c r="I1465" s="264" t="s">
        <v>32945</v>
      </c>
      <c r="M1465" s="251"/>
      <c r="N1465" s="213"/>
      <c r="O1465" s="148"/>
      <c r="P1465" s="148"/>
    </row>
    <row r="1466" spans="1:16" ht="132">
      <c r="A1466" s="258" t="s">
        <v>32946</v>
      </c>
      <c r="B1466" s="252" t="s">
        <v>32947</v>
      </c>
      <c r="C1466" s="252" t="s">
        <v>32939</v>
      </c>
      <c r="D1466" s="148" t="s">
        <v>32948</v>
      </c>
      <c r="E1466" s="252" t="s">
        <v>32941</v>
      </c>
      <c r="F1466" s="252" t="s">
        <v>32942</v>
      </c>
      <c r="G1466" s="252" t="s">
        <v>32949</v>
      </c>
      <c r="H1466" s="262" t="s">
        <v>32950</v>
      </c>
      <c r="I1466" s="264" t="s">
        <v>32951</v>
      </c>
      <c r="M1466" s="251"/>
      <c r="N1466" s="213"/>
      <c r="O1466" s="148"/>
      <c r="P1466" s="148"/>
    </row>
    <row r="1467" spans="1:16" ht="132">
      <c r="A1467" s="258" t="s">
        <v>32952</v>
      </c>
      <c r="B1467" s="252" t="s">
        <v>32953</v>
      </c>
      <c r="C1467" s="252" t="s">
        <v>32954</v>
      </c>
      <c r="D1467" s="148" t="s">
        <v>32955</v>
      </c>
      <c r="E1467" s="252" t="s">
        <v>32956</v>
      </c>
      <c r="F1467" s="252" t="s">
        <v>32957</v>
      </c>
      <c r="G1467" s="252" t="s">
        <v>32958</v>
      </c>
      <c r="H1467" s="262" t="s">
        <v>32959</v>
      </c>
      <c r="I1467" s="264" t="s">
        <v>32960</v>
      </c>
      <c r="M1467" s="258"/>
      <c r="N1467" s="148"/>
      <c r="O1467" s="148"/>
      <c r="P1467" s="148"/>
    </row>
    <row r="1468" spans="1:16" ht="132">
      <c r="A1468" s="258" t="s">
        <v>32961</v>
      </c>
      <c r="B1468" s="252" t="s">
        <v>32962</v>
      </c>
      <c r="C1468" s="252" t="s">
        <v>32963</v>
      </c>
      <c r="D1468" s="148" t="s">
        <v>32964</v>
      </c>
      <c r="E1468" s="252" t="s">
        <v>32965</v>
      </c>
      <c r="F1468" s="252" t="s">
        <v>32966</v>
      </c>
      <c r="G1468" s="252" t="s">
        <v>32967</v>
      </c>
      <c r="H1468" s="262" t="s">
        <v>32968</v>
      </c>
      <c r="I1468" s="264" t="s">
        <v>32969</v>
      </c>
      <c r="M1468" s="258"/>
      <c r="N1468" s="148"/>
      <c r="O1468" s="148"/>
      <c r="P1468" s="148"/>
    </row>
    <row r="1469" spans="1:16" ht="92.4">
      <c r="A1469" s="258" t="s">
        <v>32970</v>
      </c>
      <c r="B1469" s="252" t="s">
        <v>32971</v>
      </c>
      <c r="C1469" s="252" t="s">
        <v>32972</v>
      </c>
      <c r="D1469" s="148" t="s">
        <v>32973</v>
      </c>
      <c r="E1469" s="252" t="s">
        <v>32974</v>
      </c>
      <c r="F1469" s="252" t="s">
        <v>32975</v>
      </c>
      <c r="G1469" s="252" t="s">
        <v>32976</v>
      </c>
      <c r="H1469" s="262" t="s">
        <v>32977</v>
      </c>
      <c r="I1469" s="264" t="s">
        <v>32978</v>
      </c>
      <c r="M1469" s="258"/>
      <c r="N1469" s="148"/>
      <c r="O1469" s="148"/>
      <c r="P1469" s="148"/>
    </row>
    <row r="1470" spans="1:16" ht="92.4">
      <c r="A1470" s="258" t="s">
        <v>32979</v>
      </c>
      <c r="B1470" s="252" t="s">
        <v>32971</v>
      </c>
      <c r="C1470" s="252" t="s">
        <v>32972</v>
      </c>
      <c r="D1470" s="148" t="s">
        <v>32973</v>
      </c>
      <c r="E1470" s="252" t="s">
        <v>32974</v>
      </c>
      <c r="F1470" s="252" t="s">
        <v>32975</v>
      </c>
      <c r="G1470" s="252" t="s">
        <v>32976</v>
      </c>
      <c r="H1470" s="262" t="s">
        <v>32977</v>
      </c>
      <c r="I1470" s="264" t="s">
        <v>32980</v>
      </c>
      <c r="M1470" s="258"/>
      <c r="N1470" s="148"/>
      <c r="O1470" s="148"/>
      <c r="P1470" s="148"/>
    </row>
    <row r="1471" spans="1:16" ht="132">
      <c r="A1471" s="258" t="s">
        <v>32981</v>
      </c>
      <c r="B1471" s="252" t="s">
        <v>32982</v>
      </c>
      <c r="C1471" s="252" t="s">
        <v>32983</v>
      </c>
      <c r="D1471" s="148" t="s">
        <v>32984</v>
      </c>
      <c r="E1471" s="252" t="s">
        <v>32985</v>
      </c>
      <c r="F1471" s="252" t="s">
        <v>32986</v>
      </c>
      <c r="G1471" s="252" t="s">
        <v>32987</v>
      </c>
      <c r="H1471" s="262" t="s">
        <v>32988</v>
      </c>
      <c r="I1471" s="264" t="s">
        <v>32989</v>
      </c>
      <c r="M1471" s="258"/>
      <c r="N1471" s="148"/>
      <c r="O1471" s="148"/>
      <c r="P1471" s="148"/>
    </row>
    <row r="1472" spans="1:16" ht="132">
      <c r="A1472" s="258" t="s">
        <v>32990</v>
      </c>
      <c r="B1472" s="252" t="s">
        <v>32982</v>
      </c>
      <c r="C1472" s="252" t="s">
        <v>32983</v>
      </c>
      <c r="D1472" s="148" t="s">
        <v>32984</v>
      </c>
      <c r="E1472" s="252" t="s">
        <v>32985</v>
      </c>
      <c r="F1472" s="252" t="s">
        <v>32986</v>
      </c>
      <c r="G1472" s="252" t="s">
        <v>32987</v>
      </c>
      <c r="H1472" s="262" t="s">
        <v>32988</v>
      </c>
      <c r="I1472" s="264" t="s">
        <v>32991</v>
      </c>
      <c r="M1472" s="258"/>
      <c r="N1472" s="148"/>
      <c r="O1472" s="148"/>
      <c r="P1472" s="148"/>
    </row>
    <row r="1473" spans="1:16" ht="105.6">
      <c r="A1473" s="258" t="s">
        <v>32992</v>
      </c>
      <c r="B1473" s="252" t="s">
        <v>32993</v>
      </c>
      <c r="C1473" s="252" t="s">
        <v>32994</v>
      </c>
      <c r="D1473" s="148" t="s">
        <v>32995</v>
      </c>
      <c r="E1473" s="252" t="s">
        <v>32996</v>
      </c>
      <c r="F1473" s="252" t="s">
        <v>32997</v>
      </c>
      <c r="G1473" s="252" t="s">
        <v>32998</v>
      </c>
      <c r="H1473" s="262" t="s">
        <v>32999</v>
      </c>
      <c r="I1473" s="264" t="s">
        <v>33000</v>
      </c>
      <c r="M1473" s="258"/>
      <c r="N1473" s="148"/>
      <c r="O1473" s="148"/>
      <c r="P1473" s="148"/>
    </row>
    <row r="1474" spans="1:16" ht="105.6">
      <c r="A1474" s="258" t="s">
        <v>33001</v>
      </c>
      <c r="B1474" s="252" t="s">
        <v>32993</v>
      </c>
      <c r="C1474" s="252" t="s">
        <v>32994</v>
      </c>
      <c r="D1474" s="148" t="s">
        <v>32995</v>
      </c>
      <c r="E1474" s="252" t="s">
        <v>32996</v>
      </c>
      <c r="F1474" s="252" t="s">
        <v>32997</v>
      </c>
      <c r="G1474" s="252" t="s">
        <v>32998</v>
      </c>
      <c r="H1474" s="262" t="s">
        <v>32999</v>
      </c>
      <c r="I1474" s="264" t="s">
        <v>33000</v>
      </c>
      <c r="M1474" s="258"/>
      <c r="N1474" s="148"/>
      <c r="O1474" s="148"/>
      <c r="P1474" s="148"/>
    </row>
    <row r="1475" spans="1:16" ht="118.8">
      <c r="A1475" s="258" t="s">
        <v>33002</v>
      </c>
      <c r="B1475" s="252" t="s">
        <v>33003</v>
      </c>
      <c r="C1475" s="252" t="s">
        <v>33004</v>
      </c>
      <c r="D1475" s="148" t="s">
        <v>33005</v>
      </c>
      <c r="E1475" s="252" t="s">
        <v>33006</v>
      </c>
      <c r="F1475" s="252" t="s">
        <v>33007</v>
      </c>
      <c r="G1475" s="252" t="s">
        <v>33008</v>
      </c>
      <c r="H1475" s="262" t="s">
        <v>33009</v>
      </c>
      <c r="I1475" s="264" t="s">
        <v>33010</v>
      </c>
      <c r="M1475" s="258"/>
      <c r="N1475" s="148"/>
      <c r="O1475" s="148"/>
      <c r="P1475" s="148"/>
    </row>
    <row r="1476" spans="1:16" ht="118.8">
      <c r="A1476" s="258" t="s">
        <v>33011</v>
      </c>
      <c r="B1476" s="252" t="s">
        <v>33003</v>
      </c>
      <c r="C1476" s="252" t="s">
        <v>33004</v>
      </c>
      <c r="D1476" s="148" t="s">
        <v>33005</v>
      </c>
      <c r="E1476" s="252" t="s">
        <v>33006</v>
      </c>
      <c r="F1476" s="252" t="s">
        <v>33007</v>
      </c>
      <c r="G1476" s="252" t="s">
        <v>33008</v>
      </c>
      <c r="H1476" s="262" t="s">
        <v>33009</v>
      </c>
      <c r="I1476" s="264" t="s">
        <v>33012</v>
      </c>
      <c r="M1476" s="258"/>
      <c r="N1476" s="148"/>
      <c r="O1476" s="148"/>
      <c r="P1476" s="148"/>
    </row>
    <row r="1477" spans="1:16" ht="92.4">
      <c r="A1477" s="258" t="s">
        <v>33013</v>
      </c>
      <c r="B1477" s="252" t="s">
        <v>33014</v>
      </c>
      <c r="C1477" s="252" t="s">
        <v>33015</v>
      </c>
      <c r="D1477" s="148" t="s">
        <v>33016</v>
      </c>
      <c r="E1477" s="252" t="s">
        <v>33017</v>
      </c>
      <c r="F1477" s="252" t="s">
        <v>33018</v>
      </c>
      <c r="G1477" s="252" t="s">
        <v>33019</v>
      </c>
      <c r="H1477" s="262" t="s">
        <v>33020</v>
      </c>
      <c r="I1477" s="264" t="s">
        <v>33021</v>
      </c>
      <c r="M1477" s="258"/>
      <c r="N1477" s="148"/>
      <c r="O1477" s="148"/>
      <c r="P1477" s="148"/>
    </row>
    <row r="1478" spans="1:16" ht="92.4">
      <c r="A1478" s="258" t="s">
        <v>33022</v>
      </c>
      <c r="B1478" s="252" t="s">
        <v>33023</v>
      </c>
      <c r="C1478" s="252" t="s">
        <v>33024</v>
      </c>
      <c r="D1478" s="148" t="s">
        <v>33025</v>
      </c>
      <c r="E1478" s="252" t="s">
        <v>33026</v>
      </c>
      <c r="F1478" s="252" t="s">
        <v>33027</v>
      </c>
      <c r="G1478" s="252" t="s">
        <v>33028</v>
      </c>
      <c r="H1478" s="262" t="s">
        <v>33029</v>
      </c>
      <c r="I1478" s="264" t="s">
        <v>33030</v>
      </c>
      <c r="M1478" s="258"/>
      <c r="N1478" s="148"/>
      <c r="O1478" s="148"/>
      <c r="P1478" s="148"/>
    </row>
    <row r="1479" spans="1:16" ht="132">
      <c r="A1479" s="258" t="s">
        <v>33031</v>
      </c>
      <c r="B1479" s="252" t="s">
        <v>33032</v>
      </c>
      <c r="C1479" s="252" t="s">
        <v>33033</v>
      </c>
      <c r="D1479" s="148" t="s">
        <v>33034</v>
      </c>
      <c r="E1479" s="252" t="s">
        <v>33035</v>
      </c>
      <c r="F1479" s="252" t="s">
        <v>33036</v>
      </c>
      <c r="G1479" s="252" t="s">
        <v>33037</v>
      </c>
      <c r="H1479" s="262" t="s">
        <v>33038</v>
      </c>
      <c r="I1479" s="264" t="s">
        <v>33039</v>
      </c>
      <c r="M1479" s="258"/>
      <c r="N1479" s="252"/>
      <c r="O1479" s="148"/>
      <c r="P1479" s="148"/>
    </row>
    <row r="1480" spans="1:16" ht="132">
      <c r="A1480" s="258" t="s">
        <v>33040</v>
      </c>
      <c r="B1480" s="252" t="s">
        <v>33041</v>
      </c>
      <c r="C1480" s="252" t="s">
        <v>33033</v>
      </c>
      <c r="D1480" s="148" t="s">
        <v>33042</v>
      </c>
      <c r="E1480" s="252" t="s">
        <v>33043</v>
      </c>
      <c r="F1480" s="252" t="s">
        <v>33044</v>
      </c>
      <c r="G1480" s="252" t="s">
        <v>33045</v>
      </c>
      <c r="H1480" s="262" t="s">
        <v>33046</v>
      </c>
      <c r="I1480" s="264" t="s">
        <v>33047</v>
      </c>
      <c r="M1480" s="258"/>
      <c r="N1480" s="252"/>
      <c r="O1480" s="148"/>
      <c r="P1480" s="148"/>
    </row>
    <row r="1481" spans="1:16" ht="158.4">
      <c r="A1481" s="258" t="s">
        <v>33048</v>
      </c>
      <c r="B1481" s="252" t="s">
        <v>33049</v>
      </c>
      <c r="C1481" s="252" t="s">
        <v>33050</v>
      </c>
      <c r="D1481" s="148" t="s">
        <v>33051</v>
      </c>
      <c r="E1481" s="252" t="s">
        <v>33052</v>
      </c>
      <c r="F1481" s="252" t="s">
        <v>33053</v>
      </c>
      <c r="G1481" s="252" t="s">
        <v>33054</v>
      </c>
      <c r="H1481" s="262" t="s">
        <v>33055</v>
      </c>
      <c r="I1481" s="264" t="s">
        <v>33056</v>
      </c>
      <c r="M1481" s="258"/>
      <c r="N1481" s="148"/>
      <c r="O1481" s="148"/>
      <c r="P1481" s="148"/>
    </row>
    <row r="1482" spans="1:16" ht="145.19999999999999">
      <c r="A1482" s="258" t="s">
        <v>33057</v>
      </c>
      <c r="B1482" s="252" t="s">
        <v>33058</v>
      </c>
      <c r="C1482" s="252" t="s">
        <v>33050</v>
      </c>
      <c r="D1482" s="148" t="s">
        <v>33059</v>
      </c>
      <c r="E1482" s="252" t="s">
        <v>33052</v>
      </c>
      <c r="F1482" s="252" t="s">
        <v>33053</v>
      </c>
      <c r="G1482" s="252" t="s">
        <v>33060</v>
      </c>
      <c r="H1482" s="262" t="s">
        <v>33061</v>
      </c>
      <c r="I1482" s="264" t="s">
        <v>33062</v>
      </c>
      <c r="M1482" s="258"/>
      <c r="N1482" s="148"/>
      <c r="O1482" s="148"/>
      <c r="P1482" s="148"/>
    </row>
    <row r="1483" spans="1:16" ht="184.8">
      <c r="A1483" s="258" t="s">
        <v>33063</v>
      </c>
      <c r="B1483" s="252" t="s">
        <v>33064</v>
      </c>
      <c r="C1483" s="252" t="s">
        <v>33065</v>
      </c>
      <c r="D1483" s="148" t="s">
        <v>33066</v>
      </c>
      <c r="E1483" s="252" t="s">
        <v>33067</v>
      </c>
      <c r="F1483" s="252" t="s">
        <v>33068</v>
      </c>
      <c r="G1483" s="252" t="s">
        <v>33069</v>
      </c>
      <c r="H1483" s="262" t="s">
        <v>33070</v>
      </c>
      <c r="I1483" s="264" t="s">
        <v>33071</v>
      </c>
      <c r="J1483" s="273"/>
      <c r="K1483" s="273"/>
      <c r="L1483" s="273"/>
      <c r="M1483" s="251"/>
      <c r="N1483" s="213"/>
      <c r="O1483" s="148"/>
      <c r="P1483" s="148"/>
    </row>
    <row r="1484" spans="1:16" ht="184.8">
      <c r="A1484" s="258" t="s">
        <v>33072</v>
      </c>
      <c r="B1484" s="252" t="s">
        <v>33073</v>
      </c>
      <c r="C1484" s="252" t="s">
        <v>33074</v>
      </c>
      <c r="D1484" s="148" t="s">
        <v>33075</v>
      </c>
      <c r="E1484" s="252" t="s">
        <v>33076</v>
      </c>
      <c r="F1484" s="252" t="s">
        <v>33077</v>
      </c>
      <c r="G1484" s="252" t="s">
        <v>33078</v>
      </c>
      <c r="H1484" s="262" t="s">
        <v>33079</v>
      </c>
      <c r="I1484" s="264" t="s">
        <v>33080</v>
      </c>
      <c r="M1484" s="251"/>
      <c r="N1484" s="213"/>
      <c r="O1484" s="148"/>
      <c r="P1484" s="148"/>
    </row>
    <row r="1485" spans="1:16" ht="92.4">
      <c r="A1485" s="251" t="s">
        <v>33081</v>
      </c>
      <c r="B1485" s="253" t="s">
        <v>33082</v>
      </c>
      <c r="C1485" s="148" t="s">
        <v>26246</v>
      </c>
      <c r="D1485" s="148" t="s">
        <v>33083</v>
      </c>
      <c r="E1485" s="253" t="s">
        <v>33084</v>
      </c>
      <c r="F1485" s="253" t="s">
        <v>33085</v>
      </c>
      <c r="G1485" s="253" t="s">
        <v>33086</v>
      </c>
      <c r="H1485" s="262" t="s">
        <v>33087</v>
      </c>
      <c r="I1485" s="264" t="s">
        <v>33088</v>
      </c>
      <c r="M1485" s="258"/>
      <c r="N1485" s="148"/>
      <c r="O1485" s="148"/>
      <c r="P1485" s="148"/>
    </row>
    <row r="1486" spans="1:16" ht="27.6">
      <c r="A1486" s="272" t="s">
        <v>33089</v>
      </c>
      <c r="B1486" s="253"/>
      <c r="C1486" s="252" t="s">
        <v>33090</v>
      </c>
      <c r="D1486" s="148"/>
      <c r="E1486" s="253"/>
      <c r="F1486" s="253"/>
      <c r="G1486" s="253"/>
      <c r="H1486" s="262"/>
      <c r="M1486" s="258"/>
      <c r="N1486" s="148"/>
      <c r="O1486" s="148"/>
      <c r="P1486" s="148"/>
    </row>
    <row r="1487" spans="1:16" ht="27.6">
      <c r="A1487" s="272" t="s">
        <v>33091</v>
      </c>
      <c r="B1487" s="253"/>
      <c r="C1487" s="252" t="s">
        <v>33092</v>
      </c>
      <c r="D1487" s="148"/>
      <c r="E1487" s="253"/>
      <c r="F1487" s="253"/>
      <c r="G1487" s="253"/>
      <c r="H1487" s="262"/>
      <c r="M1487" s="258"/>
      <c r="N1487" s="148"/>
      <c r="O1487" s="148"/>
      <c r="P1487" s="148"/>
    </row>
    <row r="1488" spans="1:16" ht="27.6">
      <c r="A1488" s="272" t="s">
        <v>33093</v>
      </c>
      <c r="B1488" s="253"/>
      <c r="C1488" s="252" t="s">
        <v>33094</v>
      </c>
      <c r="D1488" s="148"/>
      <c r="E1488" s="253"/>
      <c r="F1488" s="253"/>
      <c r="G1488" s="253"/>
      <c r="H1488" s="262"/>
      <c r="M1488" s="258"/>
      <c r="N1488" s="148"/>
      <c r="O1488" s="148"/>
      <c r="P1488" s="148"/>
    </row>
    <row r="1489" spans="1:16" ht="92.4">
      <c r="A1489" s="251" t="s">
        <v>33095</v>
      </c>
      <c r="B1489" s="253" t="s">
        <v>33082</v>
      </c>
      <c r="C1489" s="148" t="s">
        <v>26246</v>
      </c>
      <c r="D1489" s="148" t="s">
        <v>33083</v>
      </c>
      <c r="E1489" s="253" t="s">
        <v>33084</v>
      </c>
      <c r="F1489" s="253" t="s">
        <v>33096</v>
      </c>
      <c r="G1489" s="253" t="s">
        <v>33086</v>
      </c>
      <c r="H1489" s="262" t="s">
        <v>33087</v>
      </c>
      <c r="I1489" s="264" t="s">
        <v>33088</v>
      </c>
      <c r="M1489" s="258"/>
      <c r="N1489" s="148"/>
      <c r="O1489" s="148"/>
      <c r="P1489" s="148"/>
    </row>
    <row r="1490" spans="1:16" ht="27.6">
      <c r="A1490" s="272" t="s">
        <v>33097</v>
      </c>
      <c r="B1490" s="252"/>
      <c r="C1490" s="252" t="s">
        <v>33090</v>
      </c>
      <c r="D1490" s="148"/>
      <c r="E1490" s="252"/>
      <c r="F1490" s="252"/>
      <c r="G1490" s="252"/>
      <c r="H1490" s="262"/>
      <c r="M1490" s="258"/>
      <c r="N1490" s="148"/>
      <c r="O1490" s="148"/>
      <c r="P1490" s="148"/>
    </row>
    <row r="1491" spans="1:16" ht="27.6">
      <c r="A1491" s="272" t="s">
        <v>33098</v>
      </c>
      <c r="B1491" s="252"/>
      <c r="C1491" s="252" t="s">
        <v>33092</v>
      </c>
      <c r="D1491" s="148"/>
      <c r="E1491" s="252"/>
      <c r="F1491" s="252"/>
      <c r="G1491" s="252"/>
      <c r="H1491" s="262"/>
      <c r="M1491" s="258"/>
      <c r="N1491" s="148"/>
      <c r="O1491" s="148"/>
      <c r="P1491" s="148"/>
    </row>
    <row r="1492" spans="1:16" ht="27.6">
      <c r="A1492" s="272" t="s">
        <v>33099</v>
      </c>
      <c r="B1492" s="252"/>
      <c r="C1492" s="252" t="s">
        <v>33094</v>
      </c>
      <c r="D1492" s="148"/>
      <c r="E1492" s="252"/>
      <c r="F1492" s="252"/>
      <c r="G1492" s="252"/>
      <c r="H1492" s="262"/>
      <c r="M1492" s="258"/>
      <c r="N1492" s="148"/>
      <c r="O1492" s="148"/>
      <c r="P1492" s="148"/>
    </row>
    <row r="1493" spans="1:16" ht="105.6">
      <c r="A1493" s="258" t="s">
        <v>33100</v>
      </c>
      <c r="B1493" s="252" t="s">
        <v>33101</v>
      </c>
      <c r="C1493" s="252" t="s">
        <v>33102</v>
      </c>
      <c r="D1493" s="148" t="s">
        <v>33103</v>
      </c>
      <c r="E1493" s="252" t="s">
        <v>33104</v>
      </c>
      <c r="F1493" s="252" t="s">
        <v>33105</v>
      </c>
      <c r="G1493" s="252" t="s">
        <v>33106</v>
      </c>
      <c r="H1493" s="262" t="s">
        <v>33107</v>
      </c>
      <c r="I1493" s="264" t="s">
        <v>33108</v>
      </c>
      <c r="M1493" s="258"/>
      <c r="N1493" s="148"/>
      <c r="O1493" s="148"/>
      <c r="P1493" s="148"/>
    </row>
    <row r="1494" spans="1:16" ht="105.6">
      <c r="A1494" s="258" t="s">
        <v>33109</v>
      </c>
      <c r="B1494" s="252" t="s">
        <v>33110</v>
      </c>
      <c r="C1494" s="252" t="s">
        <v>33111</v>
      </c>
      <c r="D1494" s="148" t="s">
        <v>33112</v>
      </c>
      <c r="E1494" s="252" t="s">
        <v>33113</v>
      </c>
      <c r="F1494" s="252" t="s">
        <v>33114</v>
      </c>
      <c r="G1494" s="252" t="s">
        <v>33115</v>
      </c>
      <c r="H1494" s="262" t="s">
        <v>33116</v>
      </c>
      <c r="I1494" s="264" t="s">
        <v>33117</v>
      </c>
      <c r="M1494" s="258"/>
      <c r="N1494" s="148"/>
      <c r="O1494" s="148"/>
      <c r="P1494" s="148"/>
    </row>
    <row r="1495" spans="1:16" ht="224.4">
      <c r="A1495" s="258" t="s">
        <v>33118</v>
      </c>
      <c r="B1495" s="252" t="s">
        <v>33119</v>
      </c>
      <c r="C1495" s="252" t="s">
        <v>33120</v>
      </c>
      <c r="D1495" s="148" t="s">
        <v>33121</v>
      </c>
      <c r="E1495" s="252" t="s">
        <v>33122</v>
      </c>
      <c r="F1495" s="252" t="s">
        <v>33123</v>
      </c>
      <c r="G1495" s="252" t="s">
        <v>33124</v>
      </c>
      <c r="H1495" s="262" t="s">
        <v>33125</v>
      </c>
      <c r="I1495" s="264" t="s">
        <v>33126</v>
      </c>
      <c r="M1495" s="258"/>
      <c r="N1495" s="148"/>
      <c r="O1495" s="148"/>
      <c r="P1495" s="148"/>
    </row>
    <row r="1496" spans="1:16" ht="224.4">
      <c r="A1496" s="258" t="s">
        <v>33127</v>
      </c>
      <c r="B1496" s="252" t="s">
        <v>33119</v>
      </c>
      <c r="C1496" s="252" t="s">
        <v>33128</v>
      </c>
      <c r="D1496" s="148" t="s">
        <v>33129</v>
      </c>
      <c r="E1496" s="252" t="s">
        <v>33130</v>
      </c>
      <c r="F1496" s="252" t="s">
        <v>33131</v>
      </c>
      <c r="G1496" s="252" t="s">
        <v>33132</v>
      </c>
      <c r="H1496" s="262" t="s">
        <v>33133</v>
      </c>
      <c r="I1496" s="264" t="s">
        <v>33134</v>
      </c>
      <c r="M1496" s="258"/>
      <c r="N1496" s="148"/>
      <c r="O1496" s="148"/>
      <c r="P1496" s="148"/>
    </row>
    <row r="1497" spans="1:16" ht="132">
      <c r="A1497" s="258" t="s">
        <v>33135</v>
      </c>
      <c r="B1497" s="252" t="s">
        <v>33136</v>
      </c>
      <c r="C1497" s="252" t="s">
        <v>33137</v>
      </c>
      <c r="D1497" s="148" t="s">
        <v>33138</v>
      </c>
      <c r="E1497" s="252" t="s">
        <v>33139</v>
      </c>
      <c r="F1497" s="252" t="s">
        <v>33140</v>
      </c>
      <c r="G1497" s="252" t="s">
        <v>33141</v>
      </c>
      <c r="H1497" s="262" t="s">
        <v>33142</v>
      </c>
      <c r="I1497" s="264" t="s">
        <v>33143</v>
      </c>
      <c r="M1497" s="258"/>
      <c r="N1497" s="148"/>
      <c r="O1497" s="148"/>
      <c r="P1497" s="148"/>
    </row>
    <row r="1498" spans="1:16" ht="132">
      <c r="A1498" s="258" t="s">
        <v>33144</v>
      </c>
      <c r="B1498" s="252" t="s">
        <v>33145</v>
      </c>
      <c r="C1498" s="252" t="s">
        <v>33146</v>
      </c>
      <c r="D1498" s="148" t="s">
        <v>33147</v>
      </c>
      <c r="E1498" s="252" t="s">
        <v>33148</v>
      </c>
      <c r="F1498" s="252" t="s">
        <v>33149</v>
      </c>
      <c r="G1498" s="252" t="s">
        <v>33150</v>
      </c>
      <c r="H1498" s="262" t="s">
        <v>33151</v>
      </c>
      <c r="I1498" s="264" t="s">
        <v>33152</v>
      </c>
      <c r="M1498" s="258"/>
      <c r="N1498" s="148"/>
      <c r="O1498" s="148"/>
      <c r="P1498" s="148"/>
    </row>
    <row r="1499" spans="1:16" ht="198">
      <c r="A1499" s="258" t="s">
        <v>33153</v>
      </c>
      <c r="B1499" s="252" t="s">
        <v>33154</v>
      </c>
      <c r="C1499" s="252" t="s">
        <v>33155</v>
      </c>
      <c r="D1499" s="148" t="s">
        <v>33156</v>
      </c>
      <c r="E1499" s="252" t="s">
        <v>33157</v>
      </c>
      <c r="F1499" s="252" t="s">
        <v>33158</v>
      </c>
      <c r="G1499" s="252" t="s">
        <v>33159</v>
      </c>
      <c r="H1499" s="262" t="s">
        <v>33160</v>
      </c>
      <c r="I1499" s="264" t="s">
        <v>33161</v>
      </c>
      <c r="M1499" s="258"/>
      <c r="N1499" s="148"/>
      <c r="O1499" s="148"/>
      <c r="P1499" s="148"/>
    </row>
    <row r="1500" spans="1:16" ht="198">
      <c r="A1500" s="258" t="s">
        <v>33162</v>
      </c>
      <c r="B1500" s="252" t="s">
        <v>33163</v>
      </c>
      <c r="C1500" s="252" t="s">
        <v>33164</v>
      </c>
      <c r="D1500" s="148" t="s">
        <v>33165</v>
      </c>
      <c r="E1500" s="252" t="s">
        <v>33166</v>
      </c>
      <c r="F1500" s="252" t="s">
        <v>33167</v>
      </c>
      <c r="G1500" s="252" t="s">
        <v>33168</v>
      </c>
      <c r="H1500" s="262" t="s">
        <v>33169</v>
      </c>
      <c r="I1500" s="264" t="s">
        <v>33170</v>
      </c>
      <c r="M1500" s="258"/>
      <c r="N1500" s="148"/>
      <c r="O1500" s="148"/>
      <c r="P1500" s="148"/>
    </row>
    <row r="1501" spans="1:16" ht="237.6">
      <c r="A1501" s="258" t="s">
        <v>33171</v>
      </c>
      <c r="B1501" s="252" t="s">
        <v>33172</v>
      </c>
      <c r="C1501" s="252" t="s">
        <v>33173</v>
      </c>
      <c r="D1501" s="148" t="s">
        <v>33174</v>
      </c>
      <c r="E1501" s="252" t="s">
        <v>33175</v>
      </c>
      <c r="F1501" s="252" t="s">
        <v>33176</v>
      </c>
      <c r="G1501" s="252" t="s">
        <v>33177</v>
      </c>
      <c r="H1501" s="262" t="s">
        <v>33178</v>
      </c>
      <c r="I1501" s="264" t="s">
        <v>33179</v>
      </c>
      <c r="M1501" s="258"/>
      <c r="N1501" s="148"/>
      <c r="O1501" s="148"/>
      <c r="P1501" s="148"/>
    </row>
    <row r="1502" spans="1:16" ht="237.6">
      <c r="A1502" s="258" t="s">
        <v>33180</v>
      </c>
      <c r="B1502" s="252" t="s">
        <v>33181</v>
      </c>
      <c r="C1502" s="252" t="s">
        <v>33182</v>
      </c>
      <c r="D1502" s="148" t="s">
        <v>33183</v>
      </c>
      <c r="E1502" s="252" t="s">
        <v>33184</v>
      </c>
      <c r="F1502" s="252" t="s">
        <v>33185</v>
      </c>
      <c r="G1502" s="252" t="s">
        <v>33186</v>
      </c>
      <c r="H1502" s="262" t="s">
        <v>33187</v>
      </c>
      <c r="I1502" s="264" t="s">
        <v>33188</v>
      </c>
      <c r="M1502" s="258"/>
      <c r="N1502" s="148"/>
      <c r="O1502" s="148"/>
      <c r="P1502" s="148"/>
    </row>
    <row r="1503" spans="1:16" ht="198">
      <c r="A1503" s="258" t="s">
        <v>33189</v>
      </c>
      <c r="B1503" s="252" t="s">
        <v>33190</v>
      </c>
      <c r="C1503" s="252" t="s">
        <v>33191</v>
      </c>
      <c r="D1503" s="148" t="s">
        <v>33192</v>
      </c>
      <c r="E1503" s="252" t="s">
        <v>33193</v>
      </c>
      <c r="F1503" s="252" t="s">
        <v>33194</v>
      </c>
      <c r="G1503" s="252" t="s">
        <v>33195</v>
      </c>
      <c r="H1503" s="262" t="s">
        <v>33196</v>
      </c>
      <c r="I1503" s="264" t="s">
        <v>33197</v>
      </c>
      <c r="M1503" s="258"/>
      <c r="N1503" s="148"/>
      <c r="O1503" s="148"/>
      <c r="P1503" s="148"/>
    </row>
    <row r="1504" spans="1:16" ht="198">
      <c r="A1504" s="258" t="s">
        <v>33198</v>
      </c>
      <c r="B1504" s="252" t="s">
        <v>33199</v>
      </c>
      <c r="C1504" s="252" t="s">
        <v>33200</v>
      </c>
      <c r="D1504" s="148" t="s">
        <v>33201</v>
      </c>
      <c r="E1504" s="252" t="s">
        <v>33202</v>
      </c>
      <c r="F1504" s="252" t="s">
        <v>33194</v>
      </c>
      <c r="G1504" s="252" t="s">
        <v>33203</v>
      </c>
      <c r="H1504" s="262" t="s">
        <v>33204</v>
      </c>
      <c r="I1504" s="264" t="s">
        <v>33205</v>
      </c>
      <c r="M1504" s="258"/>
      <c r="N1504" s="148"/>
      <c r="O1504" s="148"/>
      <c r="P1504" s="148"/>
    </row>
    <row r="1505" spans="1:16" ht="145.19999999999999">
      <c r="A1505" s="258" t="s">
        <v>33206</v>
      </c>
      <c r="B1505" s="252" t="s">
        <v>33207</v>
      </c>
      <c r="C1505" s="252" t="s">
        <v>33208</v>
      </c>
      <c r="D1505" s="148" t="s">
        <v>33209</v>
      </c>
      <c r="E1505" s="252" t="s">
        <v>33210</v>
      </c>
      <c r="F1505" s="252" t="s">
        <v>33211</v>
      </c>
      <c r="G1505" s="252" t="s">
        <v>33212</v>
      </c>
      <c r="H1505" s="262" t="s">
        <v>33213</v>
      </c>
      <c r="I1505" s="264" t="s">
        <v>33214</v>
      </c>
      <c r="M1505" s="258"/>
      <c r="N1505" s="148"/>
      <c r="O1505" s="148"/>
      <c r="P1505" s="148"/>
    </row>
    <row r="1506" spans="1:16" ht="132">
      <c r="A1506" s="258" t="s">
        <v>33215</v>
      </c>
      <c r="B1506" s="252" t="s">
        <v>33216</v>
      </c>
      <c r="C1506" s="252" t="s">
        <v>33217</v>
      </c>
      <c r="D1506" s="148" t="s">
        <v>33218</v>
      </c>
      <c r="E1506" s="252" t="s">
        <v>33219</v>
      </c>
      <c r="F1506" s="252" t="s">
        <v>33220</v>
      </c>
      <c r="G1506" s="252" t="s">
        <v>33221</v>
      </c>
      <c r="H1506" s="262" t="s">
        <v>33222</v>
      </c>
      <c r="I1506" s="264" t="s">
        <v>33223</v>
      </c>
      <c r="M1506" s="258"/>
      <c r="N1506" s="148"/>
      <c r="O1506" s="148"/>
      <c r="P1506" s="148"/>
    </row>
    <row r="1507" spans="1:16" ht="184.8">
      <c r="A1507" s="258" t="s">
        <v>33224</v>
      </c>
      <c r="B1507" s="252" t="s">
        <v>33225</v>
      </c>
      <c r="C1507" s="252" t="s">
        <v>33226</v>
      </c>
      <c r="D1507" s="148" t="s">
        <v>33227</v>
      </c>
      <c r="E1507" s="252" t="s">
        <v>33228</v>
      </c>
      <c r="F1507" s="252" t="s">
        <v>33229</v>
      </c>
      <c r="G1507" s="252" t="s">
        <v>33230</v>
      </c>
      <c r="H1507" s="262" t="s">
        <v>33231</v>
      </c>
      <c r="I1507" s="264" t="s">
        <v>33232</v>
      </c>
      <c r="M1507" s="258"/>
      <c r="N1507" s="148"/>
      <c r="O1507" s="148"/>
      <c r="P1507" s="148"/>
    </row>
    <row r="1508" spans="1:16" ht="184.8">
      <c r="A1508" s="258" t="s">
        <v>33233</v>
      </c>
      <c r="B1508" s="252" t="s">
        <v>33234</v>
      </c>
      <c r="C1508" s="252" t="s">
        <v>33235</v>
      </c>
      <c r="D1508" s="148" t="s">
        <v>33236</v>
      </c>
      <c r="E1508" s="252" t="s">
        <v>33237</v>
      </c>
      <c r="F1508" s="252" t="s">
        <v>33238</v>
      </c>
      <c r="G1508" s="252" t="s">
        <v>33239</v>
      </c>
      <c r="H1508" s="262" t="s">
        <v>33240</v>
      </c>
      <c r="I1508" s="264" t="s">
        <v>33241</v>
      </c>
      <c r="M1508" s="258"/>
      <c r="N1508" s="148"/>
      <c r="O1508" s="148"/>
      <c r="P1508" s="148"/>
    </row>
    <row r="1509" spans="1:16" ht="39.6">
      <c r="A1509" s="251" t="s">
        <v>33242</v>
      </c>
      <c r="B1509" s="253" t="s">
        <v>33243</v>
      </c>
      <c r="C1509" s="148" t="s">
        <v>26246</v>
      </c>
      <c r="D1509" s="148" t="s">
        <v>33244</v>
      </c>
      <c r="E1509" s="253" t="s">
        <v>33245</v>
      </c>
      <c r="F1509" s="253" t="s">
        <v>33246</v>
      </c>
      <c r="G1509" s="253" t="s">
        <v>33247</v>
      </c>
      <c r="H1509" s="262" t="s">
        <v>33248</v>
      </c>
      <c r="I1509" s="264" t="s">
        <v>33249</v>
      </c>
      <c r="M1509" s="258"/>
      <c r="N1509" s="148"/>
      <c r="O1509" s="148"/>
      <c r="P1509" s="148"/>
    </row>
    <row r="1510" spans="1:16" ht="14.4">
      <c r="A1510" s="272" t="s">
        <v>33250</v>
      </c>
      <c r="B1510" s="253"/>
      <c r="C1510" s="252" t="s">
        <v>33251</v>
      </c>
      <c r="D1510" s="148"/>
      <c r="E1510" s="253"/>
      <c r="F1510" s="253"/>
      <c r="G1510" s="253"/>
      <c r="H1510" s="262"/>
      <c r="M1510" s="258"/>
      <c r="N1510" s="148"/>
      <c r="O1510" s="148"/>
      <c r="P1510" s="148"/>
    </row>
    <row r="1511" spans="1:16" ht="27.6">
      <c r="A1511" s="272" t="s">
        <v>33252</v>
      </c>
      <c r="B1511" s="253"/>
      <c r="C1511" s="252" t="s">
        <v>33253</v>
      </c>
      <c r="D1511" s="148"/>
      <c r="E1511" s="253"/>
      <c r="F1511" s="253"/>
      <c r="G1511" s="253"/>
      <c r="H1511" s="262"/>
      <c r="M1511" s="258"/>
      <c r="N1511" s="148"/>
      <c r="O1511" s="148"/>
      <c r="P1511" s="148"/>
    </row>
    <row r="1512" spans="1:16" ht="27.6">
      <c r="A1512" s="272" t="s">
        <v>33254</v>
      </c>
      <c r="B1512" s="253"/>
      <c r="C1512" s="252" t="s">
        <v>33255</v>
      </c>
      <c r="D1512" s="148"/>
      <c r="E1512" s="253"/>
      <c r="F1512" s="253"/>
      <c r="G1512" s="253"/>
      <c r="H1512" s="262"/>
      <c r="M1512" s="258"/>
      <c r="N1512" s="148"/>
      <c r="O1512" s="148"/>
      <c r="P1512" s="148"/>
    </row>
    <row r="1513" spans="1:16" ht="39.6">
      <c r="A1513" s="251" t="s">
        <v>33256</v>
      </c>
      <c r="B1513" s="253" t="s">
        <v>33243</v>
      </c>
      <c r="C1513" s="148" t="s">
        <v>26246</v>
      </c>
      <c r="D1513" s="148" t="s">
        <v>33244</v>
      </c>
      <c r="E1513" s="253" t="s">
        <v>33245</v>
      </c>
      <c r="F1513" s="253" t="s">
        <v>33246</v>
      </c>
      <c r="G1513" s="253" t="s">
        <v>33247</v>
      </c>
      <c r="H1513" s="262" t="s">
        <v>33248</v>
      </c>
      <c r="I1513" s="264" t="s">
        <v>33249</v>
      </c>
      <c r="M1513" s="258"/>
      <c r="N1513" s="148"/>
      <c r="O1513" s="148"/>
      <c r="P1513" s="148"/>
    </row>
    <row r="1514" spans="1:16" ht="14.4">
      <c r="A1514" s="272" t="s">
        <v>33257</v>
      </c>
      <c r="B1514" s="252"/>
      <c r="C1514" s="252" t="s">
        <v>33251</v>
      </c>
      <c r="D1514" s="148"/>
      <c r="E1514" s="252"/>
      <c r="F1514" s="252"/>
      <c r="G1514" s="252"/>
      <c r="H1514" s="262"/>
      <c r="M1514" s="251"/>
      <c r="N1514" s="213"/>
      <c r="O1514" s="148"/>
      <c r="P1514" s="148"/>
    </row>
    <row r="1515" spans="1:16" ht="27.6">
      <c r="A1515" s="272" t="s">
        <v>33258</v>
      </c>
      <c r="B1515" s="252"/>
      <c r="C1515" s="252" t="s">
        <v>33253</v>
      </c>
      <c r="D1515" s="148"/>
      <c r="E1515" s="252"/>
      <c r="F1515" s="252"/>
      <c r="G1515" s="252"/>
      <c r="H1515" s="262"/>
      <c r="M1515" s="251"/>
      <c r="N1515" s="213"/>
      <c r="O1515" s="148"/>
      <c r="P1515" s="148"/>
    </row>
    <row r="1516" spans="1:16" ht="27.6">
      <c r="A1516" s="272" t="s">
        <v>33259</v>
      </c>
      <c r="B1516" s="252"/>
      <c r="C1516" s="252" t="s">
        <v>33255</v>
      </c>
      <c r="D1516" s="148"/>
      <c r="E1516" s="252"/>
      <c r="F1516" s="252"/>
      <c r="G1516" s="252"/>
      <c r="H1516" s="262"/>
      <c r="M1516" s="251"/>
      <c r="N1516" s="213"/>
      <c r="O1516" s="148"/>
      <c r="P1516" s="148"/>
    </row>
    <row r="1517" spans="1:16" ht="290.39999999999998">
      <c r="A1517" s="258" t="s">
        <v>33260</v>
      </c>
      <c r="B1517" s="252" t="s">
        <v>33261</v>
      </c>
      <c r="C1517" s="252" t="s">
        <v>33262</v>
      </c>
      <c r="D1517" s="148" t="s">
        <v>33263</v>
      </c>
      <c r="E1517" s="252" t="s">
        <v>33264</v>
      </c>
      <c r="F1517" s="252" t="s">
        <v>33265</v>
      </c>
      <c r="G1517" s="252" t="s">
        <v>33266</v>
      </c>
      <c r="H1517" s="262" t="s">
        <v>33267</v>
      </c>
      <c r="I1517" s="264" t="s">
        <v>33268</v>
      </c>
      <c r="M1517" s="251"/>
      <c r="N1517" s="213"/>
      <c r="O1517" s="148"/>
      <c r="P1517" s="148"/>
    </row>
    <row r="1518" spans="1:16" ht="290.39999999999998">
      <c r="A1518" s="258" t="s">
        <v>33269</v>
      </c>
      <c r="B1518" s="252" t="s">
        <v>33261</v>
      </c>
      <c r="C1518" s="252" t="s">
        <v>33262</v>
      </c>
      <c r="D1518" s="148" t="s">
        <v>33263</v>
      </c>
      <c r="E1518" s="252" t="s">
        <v>33264</v>
      </c>
      <c r="F1518" s="252" t="s">
        <v>33265</v>
      </c>
      <c r="G1518" s="252" t="s">
        <v>33266</v>
      </c>
      <c r="H1518" s="262" t="s">
        <v>33267</v>
      </c>
      <c r="I1518" s="264" t="s">
        <v>33270</v>
      </c>
      <c r="M1518" s="251"/>
      <c r="N1518" s="213"/>
      <c r="O1518" s="148"/>
      <c r="P1518" s="148"/>
    </row>
    <row r="1519" spans="1:16" ht="158.4">
      <c r="A1519" s="258" t="s">
        <v>33271</v>
      </c>
      <c r="B1519" s="252" t="s">
        <v>33272</v>
      </c>
      <c r="C1519" s="252" t="s">
        <v>33273</v>
      </c>
      <c r="D1519" s="148" t="s">
        <v>33274</v>
      </c>
      <c r="E1519" s="252" t="s">
        <v>33275</v>
      </c>
      <c r="F1519" s="252" t="s">
        <v>33276</v>
      </c>
      <c r="G1519" s="252" t="s">
        <v>33277</v>
      </c>
      <c r="H1519" s="262" t="s">
        <v>33278</v>
      </c>
      <c r="I1519" s="264" t="s">
        <v>33279</v>
      </c>
      <c r="M1519" s="258"/>
      <c r="N1519" s="148"/>
      <c r="O1519" s="148"/>
      <c r="P1519" s="148"/>
    </row>
    <row r="1520" spans="1:16" ht="158.4">
      <c r="A1520" s="258" t="s">
        <v>33280</v>
      </c>
      <c r="B1520" s="252" t="s">
        <v>33272</v>
      </c>
      <c r="C1520" s="252" t="s">
        <v>33273</v>
      </c>
      <c r="D1520" s="148" t="s">
        <v>33274</v>
      </c>
      <c r="E1520" s="252" t="s">
        <v>33275</v>
      </c>
      <c r="F1520" s="252" t="s">
        <v>33276</v>
      </c>
      <c r="G1520" s="252" t="s">
        <v>33277</v>
      </c>
      <c r="H1520" s="262" t="s">
        <v>33278</v>
      </c>
      <c r="I1520" s="264" t="s">
        <v>33281</v>
      </c>
      <c r="M1520" s="258"/>
      <c r="N1520" s="148"/>
      <c r="O1520" s="148"/>
      <c r="P1520" s="148"/>
    </row>
    <row r="1521" spans="1:16" ht="237.6">
      <c r="A1521" s="258" t="s">
        <v>33282</v>
      </c>
      <c r="B1521" s="252" t="s">
        <v>33283</v>
      </c>
      <c r="C1521" s="252" t="s">
        <v>33284</v>
      </c>
      <c r="D1521" s="148" t="s">
        <v>33285</v>
      </c>
      <c r="E1521" s="252" t="s">
        <v>33286</v>
      </c>
      <c r="F1521" s="252" t="s">
        <v>33287</v>
      </c>
      <c r="G1521" s="252" t="s">
        <v>33288</v>
      </c>
      <c r="H1521" s="262" t="s">
        <v>33289</v>
      </c>
      <c r="I1521" s="264" t="s">
        <v>33290</v>
      </c>
      <c r="M1521" s="258"/>
      <c r="N1521" s="148"/>
      <c r="O1521" s="148"/>
      <c r="P1521" s="148"/>
    </row>
    <row r="1522" spans="1:16" ht="237.6">
      <c r="A1522" s="258" t="s">
        <v>33291</v>
      </c>
      <c r="B1522" s="252" t="s">
        <v>33283</v>
      </c>
      <c r="C1522" s="252" t="s">
        <v>33284</v>
      </c>
      <c r="D1522" s="148" t="s">
        <v>33285</v>
      </c>
      <c r="E1522" s="252" t="s">
        <v>33286</v>
      </c>
      <c r="F1522" s="252" t="s">
        <v>33287</v>
      </c>
      <c r="G1522" s="252" t="s">
        <v>33288</v>
      </c>
      <c r="H1522" s="262" t="s">
        <v>33289</v>
      </c>
      <c r="I1522" s="264" t="s">
        <v>33292</v>
      </c>
      <c r="M1522" s="258"/>
      <c r="N1522" s="148"/>
      <c r="O1522" s="148"/>
      <c r="P1522" s="148"/>
    </row>
    <row r="1523" spans="1:16" ht="250.8">
      <c r="A1523" s="258" t="s">
        <v>33293</v>
      </c>
      <c r="B1523" s="252" t="s">
        <v>33294</v>
      </c>
      <c r="C1523" s="252" t="s">
        <v>33295</v>
      </c>
      <c r="D1523" s="148" t="s">
        <v>33296</v>
      </c>
      <c r="E1523" s="252" t="s">
        <v>33297</v>
      </c>
      <c r="F1523" s="252" t="s">
        <v>33298</v>
      </c>
      <c r="G1523" s="252" t="s">
        <v>33299</v>
      </c>
      <c r="H1523" s="262" t="s">
        <v>33300</v>
      </c>
      <c r="I1523" s="264" t="s">
        <v>33301</v>
      </c>
      <c r="M1523" s="258"/>
      <c r="N1523" s="148"/>
      <c r="O1523" s="148"/>
      <c r="P1523" s="148"/>
    </row>
    <row r="1524" spans="1:16" ht="250.8">
      <c r="A1524" s="258" t="s">
        <v>33302</v>
      </c>
      <c r="B1524" s="252" t="s">
        <v>33294</v>
      </c>
      <c r="C1524" s="252" t="s">
        <v>33303</v>
      </c>
      <c r="D1524" s="148" t="s">
        <v>33296</v>
      </c>
      <c r="E1524" s="252" t="s">
        <v>33297</v>
      </c>
      <c r="F1524" s="252" t="s">
        <v>33298</v>
      </c>
      <c r="G1524" s="252" t="s">
        <v>33299</v>
      </c>
      <c r="H1524" s="262" t="s">
        <v>33300</v>
      </c>
      <c r="I1524" s="264" t="s">
        <v>33304</v>
      </c>
      <c r="M1524" s="258"/>
      <c r="N1524" s="148"/>
      <c r="O1524" s="148"/>
      <c r="P1524" s="148"/>
    </row>
    <row r="1525" spans="1:16" ht="145.19999999999999">
      <c r="A1525" s="258" t="s">
        <v>33305</v>
      </c>
      <c r="B1525" s="252" t="s">
        <v>33306</v>
      </c>
      <c r="C1525" s="252" t="s">
        <v>33307</v>
      </c>
      <c r="D1525" s="148" t="s">
        <v>33308</v>
      </c>
      <c r="E1525" s="252" t="s">
        <v>33309</v>
      </c>
      <c r="F1525" s="252" t="s">
        <v>33310</v>
      </c>
      <c r="G1525" s="252" t="s">
        <v>33311</v>
      </c>
      <c r="H1525" s="262" t="s">
        <v>33312</v>
      </c>
      <c r="I1525" s="264" t="s">
        <v>33313</v>
      </c>
      <c r="M1525" s="258"/>
      <c r="N1525" s="148"/>
      <c r="O1525" s="148"/>
      <c r="P1525" s="148"/>
    </row>
    <row r="1526" spans="1:16" ht="145.19999999999999">
      <c r="A1526" s="258" t="s">
        <v>33314</v>
      </c>
      <c r="B1526" s="252" t="s">
        <v>33306</v>
      </c>
      <c r="C1526" s="252" t="s">
        <v>33307</v>
      </c>
      <c r="D1526" s="148" t="s">
        <v>33308</v>
      </c>
      <c r="E1526" s="252" t="s">
        <v>33309</v>
      </c>
      <c r="F1526" s="252" t="s">
        <v>33310</v>
      </c>
      <c r="G1526" s="252" t="s">
        <v>33311</v>
      </c>
      <c r="H1526" s="262" t="s">
        <v>33312</v>
      </c>
      <c r="I1526" s="264" t="s">
        <v>33313</v>
      </c>
      <c r="M1526" s="258"/>
      <c r="N1526" s="148"/>
      <c r="O1526" s="148"/>
      <c r="P1526" s="148"/>
    </row>
    <row r="1527" spans="1:16" ht="224.4">
      <c r="A1527" s="258" t="s">
        <v>33315</v>
      </c>
      <c r="B1527" s="252" t="s">
        <v>33316</v>
      </c>
      <c r="C1527" s="252" t="s">
        <v>33317</v>
      </c>
      <c r="D1527" s="148" t="s">
        <v>33318</v>
      </c>
      <c r="E1527" s="252" t="s">
        <v>33319</v>
      </c>
      <c r="F1527" s="252" t="s">
        <v>33320</v>
      </c>
      <c r="G1527" s="252" t="s">
        <v>33321</v>
      </c>
      <c r="H1527" s="262" t="s">
        <v>33322</v>
      </c>
      <c r="I1527" s="264" t="s">
        <v>33323</v>
      </c>
      <c r="M1527" s="258"/>
      <c r="N1527" s="148"/>
      <c r="O1527" s="148"/>
      <c r="P1527" s="148"/>
    </row>
    <row r="1528" spans="1:16" ht="224.4">
      <c r="A1528" s="258" t="s">
        <v>33324</v>
      </c>
      <c r="B1528" s="252" t="s">
        <v>33316</v>
      </c>
      <c r="C1528" s="252" t="s">
        <v>33317</v>
      </c>
      <c r="D1528" s="148" t="s">
        <v>33318</v>
      </c>
      <c r="E1528" s="252" t="s">
        <v>33319</v>
      </c>
      <c r="F1528" s="252" t="s">
        <v>33320</v>
      </c>
      <c r="G1528" s="252" t="s">
        <v>33321</v>
      </c>
      <c r="H1528" s="262" t="s">
        <v>33322</v>
      </c>
      <c r="I1528" s="264" t="s">
        <v>33325</v>
      </c>
      <c r="M1528" s="258"/>
      <c r="N1528" s="148"/>
      <c r="O1528" s="148"/>
      <c r="P1528" s="148"/>
    </row>
    <row r="1529" spans="1:16" ht="171.6">
      <c r="A1529" s="258" t="s">
        <v>33326</v>
      </c>
      <c r="B1529" s="252" t="s">
        <v>33327</v>
      </c>
      <c r="C1529" s="252" t="s">
        <v>33328</v>
      </c>
      <c r="D1529" s="148" t="s">
        <v>33329</v>
      </c>
      <c r="E1529" s="252" t="s">
        <v>33330</v>
      </c>
      <c r="F1529" s="252" t="s">
        <v>33331</v>
      </c>
      <c r="G1529" s="252" t="s">
        <v>33332</v>
      </c>
      <c r="H1529" s="262" t="s">
        <v>33333</v>
      </c>
      <c r="I1529" s="264" t="s">
        <v>33334</v>
      </c>
      <c r="M1529" s="258"/>
      <c r="N1529" s="148"/>
      <c r="O1529" s="148"/>
      <c r="P1529" s="148"/>
    </row>
    <row r="1530" spans="1:16" ht="171.6">
      <c r="A1530" s="258" t="s">
        <v>33335</v>
      </c>
      <c r="B1530" s="252" t="s">
        <v>33327</v>
      </c>
      <c r="C1530" s="252" t="s">
        <v>33328</v>
      </c>
      <c r="D1530" s="148" t="s">
        <v>33329</v>
      </c>
      <c r="E1530" s="252" t="s">
        <v>33330</v>
      </c>
      <c r="F1530" s="252" t="s">
        <v>33331</v>
      </c>
      <c r="G1530" s="252" t="s">
        <v>33332</v>
      </c>
      <c r="H1530" s="262" t="s">
        <v>33333</v>
      </c>
      <c r="I1530" s="264" t="s">
        <v>33334</v>
      </c>
      <c r="M1530" s="258"/>
      <c r="N1530" s="148"/>
      <c r="O1530" s="148"/>
      <c r="P1530" s="148"/>
    </row>
    <row r="1531" spans="1:16" ht="118.8">
      <c r="A1531" s="258" t="s">
        <v>33336</v>
      </c>
      <c r="B1531" s="252" t="s">
        <v>33337</v>
      </c>
      <c r="C1531" s="252" t="s">
        <v>33338</v>
      </c>
      <c r="D1531" s="148" t="s">
        <v>33339</v>
      </c>
      <c r="E1531" s="252" t="s">
        <v>33340</v>
      </c>
      <c r="F1531" s="252" t="s">
        <v>33341</v>
      </c>
      <c r="G1531" s="252" t="s">
        <v>33342</v>
      </c>
      <c r="H1531" s="262" t="s">
        <v>33343</v>
      </c>
      <c r="I1531" s="264" t="s">
        <v>33344</v>
      </c>
      <c r="M1531" s="258"/>
      <c r="N1531" s="148"/>
      <c r="O1531" s="148"/>
      <c r="P1531" s="148"/>
    </row>
    <row r="1532" spans="1:16" ht="118.8">
      <c r="A1532" s="258" t="s">
        <v>33345</v>
      </c>
      <c r="B1532" s="252" t="s">
        <v>33337</v>
      </c>
      <c r="C1532" s="252" t="s">
        <v>33338</v>
      </c>
      <c r="D1532" s="148" t="s">
        <v>33339</v>
      </c>
      <c r="E1532" s="252" t="s">
        <v>33340</v>
      </c>
      <c r="F1532" s="252" t="s">
        <v>33341</v>
      </c>
      <c r="G1532" s="252" t="s">
        <v>33342</v>
      </c>
      <c r="H1532" s="262" t="s">
        <v>33343</v>
      </c>
      <c r="I1532" s="264" t="s">
        <v>33346</v>
      </c>
      <c r="M1532" s="258"/>
      <c r="N1532" s="148"/>
      <c r="O1532" s="148"/>
      <c r="P1532" s="148"/>
    </row>
    <row r="1533" spans="1:16" ht="171.6">
      <c r="A1533" s="258" t="s">
        <v>33347</v>
      </c>
      <c r="B1533" s="252" t="s">
        <v>33348</v>
      </c>
      <c r="C1533" s="252" t="s">
        <v>33349</v>
      </c>
      <c r="D1533" s="148" t="s">
        <v>33350</v>
      </c>
      <c r="E1533" s="252" t="s">
        <v>33351</v>
      </c>
      <c r="F1533" s="252" t="s">
        <v>33352</v>
      </c>
      <c r="G1533" s="252" t="s">
        <v>33353</v>
      </c>
      <c r="H1533" s="262" t="s">
        <v>33354</v>
      </c>
      <c r="I1533" s="264" t="s">
        <v>33355</v>
      </c>
      <c r="M1533" s="258"/>
      <c r="N1533" s="148"/>
      <c r="O1533" s="148"/>
      <c r="P1533" s="148"/>
    </row>
    <row r="1534" spans="1:16" ht="171.6">
      <c r="A1534" s="258" t="s">
        <v>33356</v>
      </c>
      <c r="B1534" s="252" t="s">
        <v>33348</v>
      </c>
      <c r="C1534" s="252" t="s">
        <v>33349</v>
      </c>
      <c r="D1534" s="148" t="s">
        <v>33350</v>
      </c>
      <c r="E1534" s="252" t="s">
        <v>33351</v>
      </c>
      <c r="F1534" s="252" t="s">
        <v>33352</v>
      </c>
      <c r="G1534" s="252" t="s">
        <v>33353</v>
      </c>
      <c r="H1534" s="262" t="s">
        <v>33354</v>
      </c>
      <c r="I1534" s="264" t="s">
        <v>33357</v>
      </c>
      <c r="M1534" s="258"/>
      <c r="N1534" s="252"/>
      <c r="O1534" s="148"/>
      <c r="P1534" s="148"/>
    </row>
    <row r="1535" spans="1:16" ht="211.2">
      <c r="A1535" s="258" t="s">
        <v>33358</v>
      </c>
      <c r="B1535" s="252" t="s">
        <v>33359</v>
      </c>
      <c r="C1535" s="252" t="s">
        <v>33360</v>
      </c>
      <c r="D1535" s="148" t="s">
        <v>33361</v>
      </c>
      <c r="E1535" s="252" t="s">
        <v>33362</v>
      </c>
      <c r="F1535" s="252" t="s">
        <v>33363</v>
      </c>
      <c r="G1535" s="252" t="s">
        <v>33364</v>
      </c>
      <c r="H1535" s="262" t="s">
        <v>33365</v>
      </c>
      <c r="I1535" s="264" t="s">
        <v>33366</v>
      </c>
      <c r="J1535" s="273"/>
      <c r="K1535" s="273"/>
      <c r="L1535" s="273"/>
      <c r="M1535" s="258"/>
      <c r="N1535" s="148"/>
      <c r="O1535" s="148"/>
      <c r="P1535" s="148"/>
    </row>
    <row r="1536" spans="1:16" ht="198">
      <c r="A1536" s="258" t="s">
        <v>33367</v>
      </c>
      <c r="B1536" s="252" t="s">
        <v>33359</v>
      </c>
      <c r="C1536" s="252" t="s">
        <v>33360</v>
      </c>
      <c r="D1536" s="148" t="s">
        <v>33361</v>
      </c>
      <c r="E1536" s="252" t="s">
        <v>33362</v>
      </c>
      <c r="F1536" s="252" t="s">
        <v>33363</v>
      </c>
      <c r="G1536" s="252" t="s">
        <v>33364</v>
      </c>
      <c r="H1536" s="262" t="s">
        <v>33368</v>
      </c>
      <c r="I1536" s="264" t="s">
        <v>33369</v>
      </c>
      <c r="M1536" s="258"/>
      <c r="N1536" s="148"/>
      <c r="O1536" s="148"/>
      <c r="P1536" s="148"/>
    </row>
    <row r="1537" spans="1:16" ht="92.4">
      <c r="A1537" s="251" t="s">
        <v>33370</v>
      </c>
      <c r="B1537" s="253" t="s">
        <v>33371</v>
      </c>
      <c r="C1537" s="148" t="s">
        <v>26246</v>
      </c>
      <c r="D1537" s="148" t="s">
        <v>33372</v>
      </c>
      <c r="E1537" s="253" t="s">
        <v>33373</v>
      </c>
      <c r="F1537" s="253" t="s">
        <v>33374</v>
      </c>
      <c r="G1537" s="253" t="s">
        <v>33375</v>
      </c>
      <c r="H1537" s="262" t="s">
        <v>33376</v>
      </c>
      <c r="I1537" s="264" t="s">
        <v>33377</v>
      </c>
      <c r="M1537" s="258"/>
      <c r="N1537" s="148"/>
      <c r="O1537" s="148"/>
      <c r="P1537" s="148"/>
    </row>
    <row r="1538" spans="1:16" ht="27.6">
      <c r="A1538" s="272" t="s">
        <v>33378</v>
      </c>
      <c r="B1538" s="253"/>
      <c r="C1538" s="252" t="s">
        <v>33379</v>
      </c>
      <c r="D1538" s="148"/>
      <c r="E1538" s="253"/>
      <c r="F1538" s="253"/>
      <c r="G1538" s="253"/>
      <c r="H1538" s="262"/>
      <c r="M1538" s="258"/>
      <c r="N1538" s="148"/>
      <c r="O1538" s="148"/>
      <c r="P1538" s="148"/>
    </row>
    <row r="1539" spans="1:16" ht="27.6">
      <c r="A1539" s="272" t="s">
        <v>33380</v>
      </c>
      <c r="B1539" s="253"/>
      <c r="C1539" s="252" t="s">
        <v>33381</v>
      </c>
      <c r="D1539" s="148"/>
      <c r="E1539" s="253"/>
      <c r="F1539" s="253"/>
      <c r="G1539" s="253"/>
      <c r="H1539" s="262"/>
      <c r="M1539" s="258"/>
      <c r="N1539" s="148"/>
      <c r="O1539" s="148"/>
      <c r="P1539" s="148"/>
    </row>
    <row r="1540" spans="1:16" ht="27.6">
      <c r="A1540" s="272" t="s">
        <v>33382</v>
      </c>
      <c r="B1540" s="253"/>
      <c r="C1540" s="252" t="s">
        <v>33383</v>
      </c>
      <c r="D1540" s="148"/>
      <c r="E1540" s="253"/>
      <c r="F1540" s="253"/>
      <c r="G1540" s="253"/>
      <c r="H1540" s="262"/>
      <c r="M1540" s="258"/>
      <c r="N1540" s="148"/>
      <c r="O1540" s="148"/>
      <c r="P1540" s="148"/>
    </row>
    <row r="1541" spans="1:16" ht="92.4">
      <c r="A1541" s="251" t="s">
        <v>33384</v>
      </c>
      <c r="B1541" s="253" t="s">
        <v>33371</v>
      </c>
      <c r="C1541" s="148" t="s">
        <v>26246</v>
      </c>
      <c r="D1541" s="148" t="s">
        <v>33372</v>
      </c>
      <c r="E1541" s="253" t="s">
        <v>33373</v>
      </c>
      <c r="F1541" s="253" t="s">
        <v>33374</v>
      </c>
      <c r="G1541" s="253" t="s">
        <v>33375</v>
      </c>
      <c r="H1541" s="262" t="s">
        <v>33376</v>
      </c>
      <c r="I1541" s="264" t="s">
        <v>33385</v>
      </c>
      <c r="M1541" s="258"/>
      <c r="N1541" s="148"/>
      <c r="O1541" s="148"/>
      <c r="P1541" s="148"/>
    </row>
    <row r="1542" spans="1:16" ht="27.6">
      <c r="A1542" s="272" t="s">
        <v>33386</v>
      </c>
      <c r="B1542" s="252"/>
      <c r="C1542" s="252" t="s">
        <v>33379</v>
      </c>
      <c r="D1542" s="148"/>
      <c r="E1542" s="252"/>
      <c r="F1542" s="252"/>
      <c r="G1542" s="252"/>
      <c r="H1542" s="262"/>
      <c r="M1542" s="258"/>
      <c r="N1542" s="252"/>
      <c r="O1542" s="148"/>
      <c r="P1542" s="148"/>
    </row>
    <row r="1543" spans="1:16" ht="27.6">
      <c r="A1543" s="272" t="s">
        <v>33387</v>
      </c>
      <c r="B1543" s="252"/>
      <c r="C1543" s="252" t="s">
        <v>33381</v>
      </c>
      <c r="D1543" s="148"/>
      <c r="E1543" s="252"/>
      <c r="F1543" s="252"/>
      <c r="G1543" s="252"/>
      <c r="H1543" s="262"/>
      <c r="M1543" s="258"/>
      <c r="N1543" s="252"/>
      <c r="O1543" s="148"/>
      <c r="P1543" s="148"/>
    </row>
    <row r="1544" spans="1:16" ht="27.6">
      <c r="A1544" s="272" t="s">
        <v>33388</v>
      </c>
      <c r="B1544" s="252"/>
      <c r="C1544" s="252" t="s">
        <v>33383</v>
      </c>
      <c r="D1544" s="148"/>
      <c r="E1544" s="252"/>
      <c r="F1544" s="252"/>
      <c r="G1544" s="252"/>
      <c r="H1544" s="262"/>
      <c r="M1544" s="258"/>
      <c r="N1544" s="252"/>
      <c r="O1544" s="148"/>
      <c r="P1544" s="148"/>
    </row>
    <row r="1545" spans="1:16" ht="92.4">
      <c r="A1545" s="258" t="s">
        <v>33389</v>
      </c>
      <c r="B1545" s="252" t="s">
        <v>33390</v>
      </c>
      <c r="C1545" s="252" t="s">
        <v>33391</v>
      </c>
      <c r="D1545" s="148" t="s">
        <v>33392</v>
      </c>
      <c r="E1545" s="252" t="s">
        <v>33393</v>
      </c>
      <c r="F1545" s="252" t="s">
        <v>33394</v>
      </c>
      <c r="G1545" s="252" t="s">
        <v>33395</v>
      </c>
      <c r="H1545" s="262" t="s">
        <v>33396</v>
      </c>
      <c r="I1545" s="264" t="s">
        <v>33397</v>
      </c>
      <c r="M1545" s="258"/>
      <c r="N1545" s="252"/>
      <c r="O1545" s="148"/>
      <c r="P1545" s="148"/>
    </row>
    <row r="1546" spans="1:16" ht="92.4">
      <c r="A1546" s="258" t="s">
        <v>33398</v>
      </c>
      <c r="B1546" s="252" t="s">
        <v>33390</v>
      </c>
      <c r="C1546" s="252" t="s">
        <v>33391</v>
      </c>
      <c r="D1546" s="148" t="s">
        <v>33392</v>
      </c>
      <c r="E1546" s="252" t="s">
        <v>33393</v>
      </c>
      <c r="F1546" s="252" t="s">
        <v>33394</v>
      </c>
      <c r="G1546" s="252" t="s">
        <v>33395</v>
      </c>
      <c r="H1546" s="262" t="s">
        <v>33396</v>
      </c>
      <c r="I1546" s="264" t="s">
        <v>33397</v>
      </c>
      <c r="M1546" s="258"/>
      <c r="N1546" s="252"/>
      <c r="O1546" s="148"/>
      <c r="P1546" s="148"/>
    </row>
    <row r="1547" spans="1:16" ht="52.8">
      <c r="A1547" s="258" t="s">
        <v>33399</v>
      </c>
      <c r="B1547" s="252" t="s">
        <v>33400</v>
      </c>
      <c r="C1547" s="252" t="s">
        <v>33401</v>
      </c>
      <c r="D1547" s="148" t="s">
        <v>33402</v>
      </c>
      <c r="E1547" s="252" t="s">
        <v>33403</v>
      </c>
      <c r="F1547" s="252" t="s">
        <v>33404</v>
      </c>
      <c r="G1547" s="252" t="s">
        <v>33405</v>
      </c>
      <c r="H1547" s="262" t="s">
        <v>33406</v>
      </c>
      <c r="I1547" s="264" t="s">
        <v>33407</v>
      </c>
      <c r="M1547" s="258"/>
      <c r="N1547" s="148"/>
      <c r="O1547" s="148"/>
      <c r="P1547" s="148"/>
    </row>
    <row r="1548" spans="1:16" ht="52.8">
      <c r="A1548" s="258" t="s">
        <v>33408</v>
      </c>
      <c r="B1548" s="252" t="s">
        <v>33400</v>
      </c>
      <c r="C1548" s="252" t="s">
        <v>33401</v>
      </c>
      <c r="D1548" s="148" t="s">
        <v>33402</v>
      </c>
      <c r="E1548" s="252" t="s">
        <v>33403</v>
      </c>
      <c r="F1548" s="252" t="s">
        <v>33404</v>
      </c>
      <c r="G1548" s="252" t="s">
        <v>33405</v>
      </c>
      <c r="H1548" s="262" t="s">
        <v>33406</v>
      </c>
      <c r="I1548" s="264" t="s">
        <v>33407</v>
      </c>
      <c r="M1548" s="258"/>
      <c r="N1548" s="148"/>
      <c r="O1548" s="148"/>
      <c r="P1548" s="148"/>
    </row>
    <row r="1549" spans="1:16" ht="92.4">
      <c r="A1549" s="258" t="s">
        <v>33409</v>
      </c>
      <c r="B1549" s="252" t="s">
        <v>33410</v>
      </c>
      <c r="C1549" s="252" t="s">
        <v>33411</v>
      </c>
      <c r="D1549" s="148" t="s">
        <v>33412</v>
      </c>
      <c r="E1549" s="252" t="s">
        <v>33413</v>
      </c>
      <c r="F1549" s="252" t="s">
        <v>33414</v>
      </c>
      <c r="G1549" s="252" t="s">
        <v>33415</v>
      </c>
      <c r="H1549" s="262" t="s">
        <v>33416</v>
      </c>
      <c r="I1549" s="264" t="s">
        <v>33417</v>
      </c>
      <c r="M1549" s="258"/>
      <c r="N1549" s="252"/>
      <c r="O1549" s="148"/>
      <c r="P1549" s="148"/>
    </row>
    <row r="1550" spans="1:16" ht="92.4">
      <c r="A1550" s="258" t="s">
        <v>33418</v>
      </c>
      <c r="B1550" s="252" t="s">
        <v>33410</v>
      </c>
      <c r="C1550" s="252" t="s">
        <v>33411</v>
      </c>
      <c r="D1550" s="148" t="s">
        <v>33412</v>
      </c>
      <c r="E1550" s="252" t="s">
        <v>33413</v>
      </c>
      <c r="F1550" s="252" t="s">
        <v>33414</v>
      </c>
      <c r="G1550" s="252" t="s">
        <v>33415</v>
      </c>
      <c r="H1550" s="262" t="s">
        <v>33416</v>
      </c>
      <c r="I1550" s="264" t="s">
        <v>33417</v>
      </c>
      <c r="M1550" s="258"/>
      <c r="N1550" s="252"/>
      <c r="O1550" s="148"/>
      <c r="P1550" s="148"/>
    </row>
    <row r="1551" spans="1:16" ht="66">
      <c r="A1551" s="258" t="s">
        <v>33419</v>
      </c>
      <c r="B1551" s="252" t="s">
        <v>33420</v>
      </c>
      <c r="C1551" s="252" t="s">
        <v>33421</v>
      </c>
      <c r="D1551" s="148" t="s">
        <v>33422</v>
      </c>
      <c r="E1551" s="252" t="s">
        <v>33423</v>
      </c>
      <c r="F1551" s="252" t="s">
        <v>33424</v>
      </c>
      <c r="G1551" s="252" t="s">
        <v>33425</v>
      </c>
      <c r="H1551" s="262" t="s">
        <v>33426</v>
      </c>
      <c r="I1551" s="264" t="s">
        <v>33427</v>
      </c>
      <c r="M1551" s="258"/>
      <c r="N1551" s="148"/>
      <c r="O1551" s="148"/>
      <c r="P1551" s="148"/>
    </row>
    <row r="1552" spans="1:16" ht="66">
      <c r="A1552" s="258" t="s">
        <v>33428</v>
      </c>
      <c r="B1552" s="252" t="s">
        <v>33420</v>
      </c>
      <c r="C1552" s="252" t="s">
        <v>33421</v>
      </c>
      <c r="D1552" s="148" t="s">
        <v>33422</v>
      </c>
      <c r="E1552" s="252" t="s">
        <v>33423</v>
      </c>
      <c r="F1552" s="252" t="s">
        <v>33424</v>
      </c>
      <c r="G1552" s="252" t="s">
        <v>33425</v>
      </c>
      <c r="H1552" s="262" t="s">
        <v>33426</v>
      </c>
      <c r="I1552" s="264" t="s">
        <v>33429</v>
      </c>
      <c r="M1552" s="258"/>
      <c r="N1552" s="148"/>
      <c r="O1552" s="148"/>
      <c r="P1552" s="148"/>
    </row>
    <row r="1553" spans="1:16" ht="92.4">
      <c r="A1553" s="258" t="s">
        <v>33430</v>
      </c>
      <c r="B1553" s="252" t="s">
        <v>33431</v>
      </c>
      <c r="C1553" s="252" t="s">
        <v>33432</v>
      </c>
      <c r="D1553" s="148" t="s">
        <v>33433</v>
      </c>
      <c r="E1553" s="252" t="s">
        <v>33434</v>
      </c>
      <c r="F1553" s="252" t="s">
        <v>33435</v>
      </c>
      <c r="G1553" s="252" t="s">
        <v>33436</v>
      </c>
      <c r="H1553" s="262" t="s">
        <v>33437</v>
      </c>
      <c r="I1553" s="264" t="s">
        <v>33438</v>
      </c>
      <c r="M1553" s="258"/>
      <c r="N1553" s="148"/>
      <c r="O1553" s="148"/>
      <c r="P1553" s="148"/>
    </row>
    <row r="1554" spans="1:16" ht="92.4">
      <c r="A1554" s="258" t="s">
        <v>33439</v>
      </c>
      <c r="B1554" s="252" t="s">
        <v>33431</v>
      </c>
      <c r="C1554" s="252" t="s">
        <v>33432</v>
      </c>
      <c r="D1554" s="148" t="s">
        <v>33433</v>
      </c>
      <c r="E1554" s="252" t="s">
        <v>33434</v>
      </c>
      <c r="F1554" s="252" t="s">
        <v>33435</v>
      </c>
      <c r="G1554" s="252" t="s">
        <v>33436</v>
      </c>
      <c r="H1554" s="262" t="s">
        <v>33440</v>
      </c>
      <c r="I1554" s="264" t="s">
        <v>33441</v>
      </c>
      <c r="M1554" s="258"/>
      <c r="N1554" s="148"/>
      <c r="O1554" s="148"/>
      <c r="P1554" s="148"/>
    </row>
    <row r="1555" spans="1:16" ht="132">
      <c r="A1555" s="258" t="s">
        <v>33442</v>
      </c>
      <c r="B1555" s="252" t="s">
        <v>33443</v>
      </c>
      <c r="C1555" s="252" t="s">
        <v>33444</v>
      </c>
      <c r="D1555" s="148" t="s">
        <v>33445</v>
      </c>
      <c r="E1555" s="252" t="s">
        <v>33446</v>
      </c>
      <c r="F1555" s="252" t="s">
        <v>33447</v>
      </c>
      <c r="G1555" s="252" t="s">
        <v>33448</v>
      </c>
      <c r="H1555" s="262" t="s">
        <v>33449</v>
      </c>
      <c r="I1555" s="264" t="s">
        <v>33450</v>
      </c>
      <c r="M1555" s="258"/>
      <c r="N1555" s="148"/>
      <c r="O1555" s="148"/>
      <c r="P1555" s="148"/>
    </row>
    <row r="1556" spans="1:16" ht="132">
      <c r="A1556" s="258" t="s">
        <v>33451</v>
      </c>
      <c r="B1556" s="252" t="s">
        <v>33443</v>
      </c>
      <c r="C1556" s="252" t="s">
        <v>33444</v>
      </c>
      <c r="D1556" s="148" t="s">
        <v>33445</v>
      </c>
      <c r="E1556" s="252" t="s">
        <v>33446</v>
      </c>
      <c r="F1556" s="252" t="s">
        <v>33447</v>
      </c>
      <c r="G1556" s="252" t="s">
        <v>33448</v>
      </c>
      <c r="H1556" s="262" t="s">
        <v>33449</v>
      </c>
      <c r="I1556" s="264" t="s">
        <v>33452</v>
      </c>
      <c r="M1556" s="258"/>
      <c r="N1556" s="148"/>
      <c r="O1556" s="148"/>
      <c r="P1556" s="148"/>
    </row>
    <row r="1557" spans="1:16" ht="132">
      <c r="A1557" s="258" t="s">
        <v>33453</v>
      </c>
      <c r="B1557" s="252" t="s">
        <v>33454</v>
      </c>
      <c r="C1557" s="252" t="s">
        <v>33455</v>
      </c>
      <c r="D1557" s="148" t="s">
        <v>33456</v>
      </c>
      <c r="E1557" s="252" t="s">
        <v>33457</v>
      </c>
      <c r="F1557" s="252" t="s">
        <v>33458</v>
      </c>
      <c r="G1557" s="252" t="s">
        <v>33459</v>
      </c>
      <c r="H1557" s="262" t="s">
        <v>33460</v>
      </c>
      <c r="I1557" s="264" t="s">
        <v>33461</v>
      </c>
      <c r="M1557" s="251"/>
      <c r="N1557" s="213"/>
      <c r="O1557" s="148"/>
      <c r="P1557" s="148"/>
    </row>
    <row r="1558" spans="1:16" ht="132">
      <c r="A1558" s="258" t="s">
        <v>33462</v>
      </c>
      <c r="B1558" s="252" t="s">
        <v>33454</v>
      </c>
      <c r="C1558" s="252" t="s">
        <v>33455</v>
      </c>
      <c r="D1558" s="148" t="s">
        <v>33456</v>
      </c>
      <c r="E1558" s="252" t="s">
        <v>33457</v>
      </c>
      <c r="F1558" s="252" t="s">
        <v>33458</v>
      </c>
      <c r="G1558" s="252" t="s">
        <v>33459</v>
      </c>
      <c r="H1558" s="262" t="s">
        <v>33460</v>
      </c>
      <c r="I1558" s="264" t="s">
        <v>33461</v>
      </c>
      <c r="M1558" s="251"/>
      <c r="N1558" s="213"/>
      <c r="O1558" s="148"/>
      <c r="P1558" s="148"/>
    </row>
    <row r="1559" spans="1:16" ht="118.8">
      <c r="A1559" s="258" t="s">
        <v>33463</v>
      </c>
      <c r="B1559" s="252" t="s">
        <v>33464</v>
      </c>
      <c r="C1559" s="252" t="s">
        <v>33465</v>
      </c>
      <c r="D1559" s="148" t="s">
        <v>33466</v>
      </c>
      <c r="E1559" s="252" t="s">
        <v>33467</v>
      </c>
      <c r="F1559" s="252" t="s">
        <v>33468</v>
      </c>
      <c r="G1559" s="252" t="s">
        <v>33469</v>
      </c>
      <c r="H1559" s="262" t="s">
        <v>33470</v>
      </c>
      <c r="I1559" s="264" t="s">
        <v>33471</v>
      </c>
      <c r="M1559" s="258"/>
      <c r="N1559" s="148"/>
      <c r="O1559" s="148"/>
      <c r="P1559" s="148"/>
    </row>
    <row r="1560" spans="1:16" ht="118.8">
      <c r="A1560" s="258" t="s">
        <v>33472</v>
      </c>
      <c r="B1560" s="252" t="s">
        <v>33464</v>
      </c>
      <c r="C1560" s="252" t="s">
        <v>33465</v>
      </c>
      <c r="D1560" s="148" t="s">
        <v>33466</v>
      </c>
      <c r="E1560" s="252" t="s">
        <v>33467</v>
      </c>
      <c r="F1560" s="252" t="s">
        <v>33468</v>
      </c>
      <c r="G1560" s="252" t="s">
        <v>33469</v>
      </c>
      <c r="H1560" s="262" t="s">
        <v>33470</v>
      </c>
      <c r="I1560" s="264" t="s">
        <v>33473</v>
      </c>
      <c r="M1560" s="258"/>
      <c r="N1560" s="148"/>
      <c r="O1560" s="148"/>
      <c r="P1560" s="148"/>
    </row>
    <row r="1561" spans="1:16" ht="118.8">
      <c r="A1561" s="258" t="s">
        <v>33474</v>
      </c>
      <c r="B1561" s="252" t="s">
        <v>33475</v>
      </c>
      <c r="C1561" s="252" t="s">
        <v>33476</v>
      </c>
      <c r="D1561" s="148" t="s">
        <v>33477</v>
      </c>
      <c r="E1561" s="252" t="s">
        <v>33478</v>
      </c>
      <c r="F1561" s="252" t="s">
        <v>33479</v>
      </c>
      <c r="G1561" s="252" t="s">
        <v>33480</v>
      </c>
      <c r="H1561" s="262" t="s">
        <v>33481</v>
      </c>
      <c r="I1561" s="264" t="s">
        <v>33482</v>
      </c>
      <c r="M1561" s="258"/>
      <c r="N1561" s="148"/>
      <c r="O1561" s="148"/>
      <c r="P1561" s="148"/>
    </row>
    <row r="1562" spans="1:16" ht="118.8">
      <c r="A1562" s="258" t="s">
        <v>33483</v>
      </c>
      <c r="B1562" s="252" t="s">
        <v>33475</v>
      </c>
      <c r="C1562" s="252" t="s">
        <v>33476</v>
      </c>
      <c r="D1562" s="148" t="s">
        <v>33477</v>
      </c>
      <c r="E1562" s="252" t="s">
        <v>33478</v>
      </c>
      <c r="F1562" s="252" t="s">
        <v>33479</v>
      </c>
      <c r="G1562" s="252" t="s">
        <v>33480</v>
      </c>
      <c r="H1562" s="262" t="s">
        <v>33481</v>
      </c>
      <c r="I1562" s="264" t="s">
        <v>33482</v>
      </c>
      <c r="M1562" s="258"/>
      <c r="N1562" s="148"/>
      <c r="O1562" s="148"/>
      <c r="P1562" s="148"/>
    </row>
    <row r="1563" spans="1:16" ht="224.4">
      <c r="A1563" s="258" t="s">
        <v>33484</v>
      </c>
      <c r="B1563" s="252" t="s">
        <v>33485</v>
      </c>
      <c r="C1563" s="252" t="s">
        <v>33486</v>
      </c>
      <c r="D1563" s="148" t="s">
        <v>33487</v>
      </c>
      <c r="E1563" s="252" t="s">
        <v>33488</v>
      </c>
      <c r="F1563" s="252" t="s">
        <v>33489</v>
      </c>
      <c r="G1563" s="252" t="s">
        <v>33490</v>
      </c>
      <c r="H1563" s="262" t="s">
        <v>33491</v>
      </c>
      <c r="I1563" s="264" t="s">
        <v>33492</v>
      </c>
      <c r="M1563" s="258"/>
      <c r="N1563" s="148"/>
      <c r="O1563" s="148"/>
      <c r="P1563" s="148"/>
    </row>
    <row r="1564" spans="1:16" ht="224.4">
      <c r="A1564" s="258" t="s">
        <v>33493</v>
      </c>
      <c r="B1564" s="252" t="s">
        <v>33485</v>
      </c>
      <c r="C1564" s="252" t="s">
        <v>33486</v>
      </c>
      <c r="D1564" s="148" t="s">
        <v>33487</v>
      </c>
      <c r="E1564" s="252" t="s">
        <v>33488</v>
      </c>
      <c r="F1564" s="252" t="s">
        <v>33489</v>
      </c>
      <c r="G1564" s="252" t="s">
        <v>33490</v>
      </c>
      <c r="H1564" s="262" t="s">
        <v>33491</v>
      </c>
      <c r="I1564" s="264" t="s">
        <v>33492</v>
      </c>
      <c r="M1564" s="258"/>
      <c r="N1564" s="148"/>
      <c r="O1564" s="148"/>
      <c r="P1564" s="148"/>
    </row>
    <row r="1565" spans="1:16" ht="105.6">
      <c r="A1565" s="258" t="s">
        <v>33494</v>
      </c>
      <c r="B1565" s="252" t="s">
        <v>33495</v>
      </c>
      <c r="C1565" s="252" t="s">
        <v>33496</v>
      </c>
      <c r="D1565" s="148" t="s">
        <v>33497</v>
      </c>
      <c r="E1565" s="252" t="s">
        <v>33498</v>
      </c>
      <c r="F1565" s="252" t="s">
        <v>33499</v>
      </c>
      <c r="G1565" s="252" t="s">
        <v>33500</v>
      </c>
      <c r="H1565" s="262" t="s">
        <v>33501</v>
      </c>
      <c r="I1565" s="264" t="s">
        <v>33502</v>
      </c>
      <c r="M1565" s="258"/>
      <c r="N1565" s="148"/>
      <c r="O1565" s="148"/>
      <c r="P1565" s="148"/>
    </row>
    <row r="1566" spans="1:16" ht="105.6">
      <c r="A1566" s="258" t="s">
        <v>33503</v>
      </c>
      <c r="B1566" s="252" t="s">
        <v>33495</v>
      </c>
      <c r="C1566" s="252" t="s">
        <v>33496</v>
      </c>
      <c r="D1566" s="148" t="s">
        <v>33497</v>
      </c>
      <c r="E1566" s="252" t="s">
        <v>33498</v>
      </c>
      <c r="F1566" s="252" t="s">
        <v>33499</v>
      </c>
      <c r="G1566" s="252" t="s">
        <v>33500</v>
      </c>
      <c r="H1566" s="262" t="s">
        <v>33501</v>
      </c>
      <c r="I1566" s="264" t="s">
        <v>33502</v>
      </c>
      <c r="M1566" s="258"/>
      <c r="N1566" s="148"/>
      <c r="O1566" s="148"/>
      <c r="P1566" s="148"/>
    </row>
    <row r="1567" spans="1:16" ht="171.6">
      <c r="A1567" s="258" t="s">
        <v>33504</v>
      </c>
      <c r="B1567" s="252" t="s">
        <v>33505</v>
      </c>
      <c r="C1567" s="252" t="s">
        <v>33506</v>
      </c>
      <c r="D1567" s="148" t="s">
        <v>33507</v>
      </c>
      <c r="E1567" s="252" t="s">
        <v>33508</v>
      </c>
      <c r="F1567" s="252" t="s">
        <v>33509</v>
      </c>
      <c r="G1567" s="252" t="s">
        <v>33510</v>
      </c>
      <c r="H1567" s="262" t="s">
        <v>33511</v>
      </c>
      <c r="I1567" s="264" t="s">
        <v>33512</v>
      </c>
      <c r="M1567" s="258"/>
      <c r="N1567" s="148"/>
      <c r="O1567" s="148"/>
      <c r="P1567" s="148"/>
    </row>
    <row r="1568" spans="1:16" ht="171.6">
      <c r="A1568" s="258" t="s">
        <v>33513</v>
      </c>
      <c r="B1568" s="252" t="s">
        <v>33505</v>
      </c>
      <c r="C1568" s="252" t="s">
        <v>33506</v>
      </c>
      <c r="D1568" s="148" t="s">
        <v>33507</v>
      </c>
      <c r="E1568" s="252" t="s">
        <v>33508</v>
      </c>
      <c r="F1568" s="252" t="s">
        <v>33509</v>
      </c>
      <c r="G1568" s="252" t="s">
        <v>33510</v>
      </c>
      <c r="H1568" s="262" t="s">
        <v>33511</v>
      </c>
      <c r="I1568" s="264" t="s">
        <v>33512</v>
      </c>
      <c r="M1568" s="258"/>
      <c r="N1568" s="148"/>
      <c r="O1568" s="148"/>
      <c r="P1568" s="148"/>
    </row>
    <row r="1569" spans="1:16" ht="66">
      <c r="A1569" s="258" t="s">
        <v>33514</v>
      </c>
      <c r="B1569" s="252" t="s">
        <v>33515</v>
      </c>
      <c r="C1569" s="252" t="s">
        <v>33516</v>
      </c>
      <c r="D1569" s="148" t="s">
        <v>33517</v>
      </c>
      <c r="E1569" s="252" t="s">
        <v>33518</v>
      </c>
      <c r="F1569" s="252" t="s">
        <v>33519</v>
      </c>
      <c r="G1569" s="252" t="s">
        <v>33520</v>
      </c>
      <c r="H1569" s="262" t="s">
        <v>33521</v>
      </c>
      <c r="I1569" s="264" t="s">
        <v>33522</v>
      </c>
      <c r="M1569" s="258"/>
      <c r="N1569" s="148"/>
      <c r="O1569" s="148"/>
      <c r="P1569" s="148"/>
    </row>
    <row r="1570" spans="1:16" ht="66">
      <c r="A1570" s="258" t="s">
        <v>33523</v>
      </c>
      <c r="B1570" s="252" t="s">
        <v>33515</v>
      </c>
      <c r="C1570" s="252" t="s">
        <v>33516</v>
      </c>
      <c r="D1570" s="148" t="s">
        <v>33517</v>
      </c>
      <c r="E1570" s="252" t="s">
        <v>33518</v>
      </c>
      <c r="F1570" s="252" t="s">
        <v>33519</v>
      </c>
      <c r="G1570" s="252" t="s">
        <v>33520</v>
      </c>
      <c r="H1570" s="262" t="s">
        <v>33521</v>
      </c>
      <c r="I1570" s="264" t="s">
        <v>33522</v>
      </c>
      <c r="M1570" s="258"/>
      <c r="N1570" s="148"/>
      <c r="O1570" s="148"/>
      <c r="P1570" s="148"/>
    </row>
    <row r="1571" spans="1:16" ht="118.8">
      <c r="A1571" s="258" t="s">
        <v>33524</v>
      </c>
      <c r="B1571" s="252" t="s">
        <v>33525</v>
      </c>
      <c r="C1571" s="252" t="s">
        <v>33526</v>
      </c>
      <c r="D1571" s="148" t="s">
        <v>33527</v>
      </c>
      <c r="E1571" s="252" t="s">
        <v>33528</v>
      </c>
      <c r="F1571" s="252" t="s">
        <v>33529</v>
      </c>
      <c r="G1571" s="252" t="s">
        <v>33530</v>
      </c>
      <c r="H1571" s="262" t="s">
        <v>33531</v>
      </c>
      <c r="I1571" s="264" t="s">
        <v>33532</v>
      </c>
      <c r="M1571" s="258"/>
      <c r="N1571" s="148"/>
      <c r="O1571" s="148"/>
      <c r="P1571" s="148"/>
    </row>
    <row r="1572" spans="1:16" ht="118.8">
      <c r="A1572" s="258" t="s">
        <v>33533</v>
      </c>
      <c r="B1572" s="252" t="s">
        <v>33525</v>
      </c>
      <c r="C1572" s="252" t="s">
        <v>33526</v>
      </c>
      <c r="D1572" s="148" t="s">
        <v>33527</v>
      </c>
      <c r="E1572" s="252" t="s">
        <v>33528</v>
      </c>
      <c r="F1572" s="252" t="s">
        <v>33529</v>
      </c>
      <c r="G1572" s="252" t="s">
        <v>33530</v>
      </c>
      <c r="H1572" s="262" t="s">
        <v>33531</v>
      </c>
      <c r="I1572" s="264" t="s">
        <v>33532</v>
      </c>
      <c r="M1572" s="258"/>
      <c r="N1572" s="148"/>
      <c r="O1572" s="148"/>
      <c r="P1572" s="148"/>
    </row>
    <row r="1573" spans="1:16" ht="105.6">
      <c r="A1573" s="258" t="s">
        <v>33534</v>
      </c>
      <c r="B1573" s="252" t="s">
        <v>33535</v>
      </c>
      <c r="C1573" s="252" t="s">
        <v>33536</v>
      </c>
      <c r="D1573" s="148" t="s">
        <v>33537</v>
      </c>
      <c r="E1573" s="252" t="s">
        <v>33538</v>
      </c>
      <c r="F1573" s="252" t="s">
        <v>33539</v>
      </c>
      <c r="G1573" s="252" t="s">
        <v>33540</v>
      </c>
      <c r="H1573" s="262" t="s">
        <v>33541</v>
      </c>
      <c r="I1573" s="264" t="s">
        <v>33542</v>
      </c>
      <c r="M1573" s="258"/>
      <c r="N1573" s="148"/>
      <c r="O1573" s="148"/>
      <c r="P1573" s="148"/>
    </row>
    <row r="1574" spans="1:16" ht="105.6">
      <c r="A1574" s="258" t="s">
        <v>33543</v>
      </c>
      <c r="B1574" s="252" t="s">
        <v>33535</v>
      </c>
      <c r="C1574" s="252" t="s">
        <v>33536</v>
      </c>
      <c r="D1574" s="148" t="s">
        <v>33537</v>
      </c>
      <c r="E1574" s="252" t="s">
        <v>33538</v>
      </c>
      <c r="F1574" s="252" t="s">
        <v>33539</v>
      </c>
      <c r="G1574" s="252" t="s">
        <v>33540</v>
      </c>
      <c r="H1574" s="262" t="s">
        <v>33541</v>
      </c>
      <c r="I1574" s="264" t="s">
        <v>33542</v>
      </c>
      <c r="M1574" s="258"/>
      <c r="N1574" s="148"/>
      <c r="O1574" s="148"/>
      <c r="P1574" s="148"/>
    </row>
    <row r="1575" spans="1:16" ht="184.8">
      <c r="A1575" s="258" t="s">
        <v>33544</v>
      </c>
      <c r="B1575" s="252" t="s">
        <v>33545</v>
      </c>
      <c r="C1575" s="252" t="s">
        <v>33546</v>
      </c>
      <c r="D1575" s="148" t="s">
        <v>33547</v>
      </c>
      <c r="E1575" s="252" t="s">
        <v>33548</v>
      </c>
      <c r="F1575" s="252" t="s">
        <v>33549</v>
      </c>
      <c r="G1575" s="252" t="s">
        <v>33550</v>
      </c>
      <c r="H1575" s="262" t="s">
        <v>33551</v>
      </c>
      <c r="I1575" s="264" t="s">
        <v>33552</v>
      </c>
      <c r="M1575" s="258"/>
      <c r="N1575" s="148"/>
      <c r="O1575" s="148"/>
      <c r="P1575" s="148"/>
    </row>
    <row r="1576" spans="1:16" ht="184.8">
      <c r="A1576" s="258" t="s">
        <v>33553</v>
      </c>
      <c r="B1576" s="252" t="s">
        <v>33545</v>
      </c>
      <c r="C1576" s="252" t="s">
        <v>33546</v>
      </c>
      <c r="D1576" s="148" t="s">
        <v>33547</v>
      </c>
      <c r="E1576" s="252" t="s">
        <v>33548</v>
      </c>
      <c r="F1576" s="252" t="s">
        <v>33549</v>
      </c>
      <c r="G1576" s="252" t="s">
        <v>33550</v>
      </c>
      <c r="H1576" s="262" t="s">
        <v>33551</v>
      </c>
      <c r="I1576" s="264" t="s">
        <v>33552</v>
      </c>
      <c r="M1576" s="258"/>
      <c r="N1576" s="148"/>
      <c r="O1576" s="148"/>
      <c r="P1576" s="148"/>
    </row>
    <row r="1577" spans="1:16" ht="92.4">
      <c r="A1577" s="251" t="s">
        <v>33554</v>
      </c>
      <c r="B1577" s="253" t="s">
        <v>33555</v>
      </c>
      <c r="C1577" s="148" t="s">
        <v>26246</v>
      </c>
      <c r="D1577" s="148" t="s">
        <v>33556</v>
      </c>
      <c r="E1577" s="253" t="s">
        <v>33557</v>
      </c>
      <c r="F1577" s="253" t="s">
        <v>33558</v>
      </c>
      <c r="G1577" s="253" t="s">
        <v>33559</v>
      </c>
      <c r="H1577" s="262" t="s">
        <v>33560</v>
      </c>
      <c r="I1577" s="264" t="s">
        <v>33561</v>
      </c>
      <c r="M1577" s="251"/>
      <c r="N1577" s="213"/>
      <c r="O1577" s="148"/>
      <c r="P1577" s="148"/>
    </row>
    <row r="1578" spans="1:16" ht="27.6">
      <c r="A1578" s="272" t="s">
        <v>33562</v>
      </c>
      <c r="B1578" s="253"/>
      <c r="C1578" s="252" t="s">
        <v>33563</v>
      </c>
      <c r="D1578" s="148"/>
      <c r="E1578" s="253"/>
      <c r="F1578" s="253"/>
      <c r="G1578" s="253"/>
      <c r="H1578" s="262"/>
      <c r="M1578" s="251"/>
      <c r="N1578" s="213"/>
      <c r="O1578" s="148"/>
      <c r="P1578" s="148"/>
    </row>
    <row r="1579" spans="1:16" ht="14.4">
      <c r="A1579" s="272" t="s">
        <v>33564</v>
      </c>
      <c r="B1579" s="253"/>
      <c r="C1579" s="252" t="s">
        <v>33565</v>
      </c>
      <c r="D1579" s="148"/>
      <c r="E1579" s="253"/>
      <c r="F1579" s="253"/>
      <c r="G1579" s="253"/>
      <c r="H1579" s="262"/>
      <c r="M1579" s="251"/>
      <c r="N1579" s="213"/>
      <c r="O1579" s="148"/>
      <c r="P1579" s="148"/>
    </row>
    <row r="1580" spans="1:16" ht="27.6">
      <c r="A1580" s="272" t="s">
        <v>33566</v>
      </c>
      <c r="B1580" s="253"/>
      <c r="C1580" s="252" t="s">
        <v>33567</v>
      </c>
      <c r="D1580" s="148"/>
      <c r="E1580" s="253"/>
      <c r="F1580" s="253"/>
      <c r="G1580" s="253"/>
      <c r="H1580" s="262"/>
      <c r="M1580" s="251"/>
      <c r="N1580" s="213"/>
      <c r="O1580" s="148"/>
      <c r="P1580" s="148"/>
    </row>
    <row r="1581" spans="1:16" ht="92.4">
      <c r="A1581" s="251" t="s">
        <v>33568</v>
      </c>
      <c r="B1581" s="253" t="s">
        <v>33555</v>
      </c>
      <c r="C1581" s="148" t="s">
        <v>26246</v>
      </c>
      <c r="D1581" s="148" t="s">
        <v>33556</v>
      </c>
      <c r="E1581" s="253" t="s">
        <v>33557</v>
      </c>
      <c r="F1581" s="253" t="s">
        <v>33558</v>
      </c>
      <c r="G1581" s="253" t="s">
        <v>33559</v>
      </c>
      <c r="H1581" s="262" t="s">
        <v>33560</v>
      </c>
      <c r="I1581" s="264" t="s">
        <v>33561</v>
      </c>
      <c r="M1581" s="251"/>
      <c r="N1581" s="213"/>
      <c r="O1581" s="148"/>
      <c r="P1581" s="148"/>
    </row>
    <row r="1582" spans="1:16" ht="27.6">
      <c r="A1582" s="272" t="s">
        <v>33569</v>
      </c>
      <c r="B1582" s="252"/>
      <c r="C1582" s="252" t="s">
        <v>33563</v>
      </c>
      <c r="D1582" s="148"/>
      <c r="E1582" s="252"/>
      <c r="F1582" s="252"/>
      <c r="G1582" s="252"/>
      <c r="H1582" s="262"/>
      <c r="M1582" s="258"/>
      <c r="N1582" s="148"/>
      <c r="O1582" s="148"/>
      <c r="P1582" s="148"/>
    </row>
    <row r="1583" spans="1:16" ht="14.4">
      <c r="A1583" s="272" t="s">
        <v>33570</v>
      </c>
      <c r="B1583" s="252"/>
      <c r="C1583" s="252" t="s">
        <v>33565</v>
      </c>
      <c r="D1583" s="148"/>
      <c r="E1583" s="252"/>
      <c r="F1583" s="252"/>
      <c r="G1583" s="252"/>
      <c r="H1583" s="262"/>
      <c r="M1583" s="258"/>
      <c r="N1583" s="148"/>
      <c r="O1583" s="148"/>
      <c r="P1583" s="148"/>
    </row>
    <row r="1584" spans="1:16" ht="27.6">
      <c r="A1584" s="272" t="s">
        <v>33571</v>
      </c>
      <c r="B1584" s="252"/>
      <c r="C1584" s="252" t="s">
        <v>33567</v>
      </c>
      <c r="D1584" s="148"/>
      <c r="E1584" s="252"/>
      <c r="F1584" s="252"/>
      <c r="G1584" s="252"/>
      <c r="H1584" s="262"/>
      <c r="M1584" s="258"/>
      <c r="N1584" s="148"/>
      <c r="O1584" s="148"/>
      <c r="P1584" s="148"/>
    </row>
    <row r="1585" spans="1:16" ht="79.2">
      <c r="A1585" s="258" t="s">
        <v>33572</v>
      </c>
      <c r="B1585" s="252" t="s">
        <v>33573</v>
      </c>
      <c r="C1585" s="252" t="s">
        <v>33574</v>
      </c>
      <c r="D1585" s="148" t="s">
        <v>33575</v>
      </c>
      <c r="E1585" s="252" t="s">
        <v>33576</v>
      </c>
      <c r="F1585" s="252" t="s">
        <v>33577</v>
      </c>
      <c r="G1585" s="252" t="s">
        <v>33578</v>
      </c>
      <c r="H1585" s="262" t="s">
        <v>33579</v>
      </c>
      <c r="I1585" s="264" t="s">
        <v>33580</v>
      </c>
      <c r="M1585" s="258"/>
      <c r="N1585" s="148"/>
      <c r="O1585" s="148"/>
      <c r="P1585" s="148"/>
    </row>
    <row r="1586" spans="1:16" ht="79.2">
      <c r="A1586" s="258" t="s">
        <v>33581</v>
      </c>
      <c r="B1586" s="252" t="s">
        <v>33573</v>
      </c>
      <c r="C1586" s="252" t="s">
        <v>33582</v>
      </c>
      <c r="D1586" s="148" t="s">
        <v>33575</v>
      </c>
      <c r="E1586" s="252" t="s">
        <v>33576</v>
      </c>
      <c r="F1586" s="252" t="s">
        <v>33577</v>
      </c>
      <c r="G1586" s="252" t="s">
        <v>33578</v>
      </c>
      <c r="H1586" s="262" t="s">
        <v>33579</v>
      </c>
      <c r="I1586" s="264" t="s">
        <v>33580</v>
      </c>
      <c r="J1586" s="273"/>
      <c r="K1586" s="273"/>
      <c r="L1586" s="273"/>
      <c r="M1586" s="258"/>
      <c r="N1586" s="148"/>
      <c r="O1586" s="148"/>
      <c r="P1586" s="148"/>
    </row>
    <row r="1587" spans="1:16" ht="105.6">
      <c r="A1587" s="258" t="s">
        <v>33583</v>
      </c>
      <c r="B1587" s="252" t="s">
        <v>33584</v>
      </c>
      <c r="C1587" s="252" t="s">
        <v>33585</v>
      </c>
      <c r="D1587" s="148" t="s">
        <v>33586</v>
      </c>
      <c r="E1587" s="252" t="s">
        <v>33587</v>
      </c>
      <c r="F1587" s="252" t="s">
        <v>33588</v>
      </c>
      <c r="G1587" s="252" t="s">
        <v>33589</v>
      </c>
      <c r="H1587" s="262" t="s">
        <v>33590</v>
      </c>
      <c r="I1587" s="264" t="s">
        <v>33591</v>
      </c>
      <c r="M1587" s="258"/>
      <c r="N1587" s="148"/>
      <c r="O1587" s="148"/>
      <c r="P1587" s="148"/>
    </row>
    <row r="1588" spans="1:16" ht="105.6">
      <c r="A1588" s="258" t="s">
        <v>33592</v>
      </c>
      <c r="B1588" s="252" t="s">
        <v>33584</v>
      </c>
      <c r="C1588" s="252" t="s">
        <v>33585</v>
      </c>
      <c r="D1588" s="148" t="s">
        <v>33586</v>
      </c>
      <c r="E1588" s="252" t="s">
        <v>33587</v>
      </c>
      <c r="F1588" s="252" t="s">
        <v>33588</v>
      </c>
      <c r="G1588" s="252" t="s">
        <v>33589</v>
      </c>
      <c r="H1588" s="262" t="s">
        <v>33590</v>
      </c>
      <c r="I1588" s="264" t="s">
        <v>33591</v>
      </c>
      <c r="M1588" s="258"/>
      <c r="N1588" s="148"/>
      <c r="O1588" s="148"/>
      <c r="P1588" s="148"/>
    </row>
    <row r="1589" spans="1:16" ht="132">
      <c r="A1589" s="258" t="s">
        <v>33593</v>
      </c>
      <c r="B1589" s="252" t="s">
        <v>33594</v>
      </c>
      <c r="C1589" s="252" t="s">
        <v>33595</v>
      </c>
      <c r="D1589" s="148" t="s">
        <v>33596</v>
      </c>
      <c r="E1589" s="252" t="s">
        <v>33597</v>
      </c>
      <c r="F1589" s="252" t="s">
        <v>33598</v>
      </c>
      <c r="G1589" s="252" t="s">
        <v>33599</v>
      </c>
      <c r="H1589" s="262" t="s">
        <v>33600</v>
      </c>
      <c r="I1589" s="264" t="s">
        <v>33601</v>
      </c>
      <c r="M1589" s="258"/>
      <c r="N1589" s="148"/>
      <c r="O1589" s="148"/>
      <c r="P1589" s="148"/>
    </row>
    <row r="1590" spans="1:16" ht="132">
      <c r="A1590" s="258" t="s">
        <v>33602</v>
      </c>
      <c r="B1590" s="252" t="s">
        <v>33594</v>
      </c>
      <c r="C1590" s="252" t="s">
        <v>33595</v>
      </c>
      <c r="D1590" s="148" t="s">
        <v>33596</v>
      </c>
      <c r="E1590" s="252" t="s">
        <v>33597</v>
      </c>
      <c r="F1590" s="252" t="s">
        <v>33598</v>
      </c>
      <c r="G1590" s="252" t="s">
        <v>33599</v>
      </c>
      <c r="H1590" s="262" t="s">
        <v>33600</v>
      </c>
      <c r="I1590" s="264" t="s">
        <v>33603</v>
      </c>
      <c r="M1590" s="258"/>
      <c r="N1590" s="148"/>
      <c r="O1590" s="148"/>
      <c r="P1590" s="148"/>
    </row>
    <row r="1591" spans="1:16" ht="66">
      <c r="A1591" s="258" t="s">
        <v>33604</v>
      </c>
      <c r="B1591" s="252" t="s">
        <v>33605</v>
      </c>
      <c r="C1591" s="252" t="s">
        <v>33606</v>
      </c>
      <c r="D1591" s="148" t="s">
        <v>33607</v>
      </c>
      <c r="E1591" s="252" t="s">
        <v>33608</v>
      </c>
      <c r="F1591" s="252" t="s">
        <v>33609</v>
      </c>
      <c r="G1591" s="252" t="s">
        <v>33610</v>
      </c>
      <c r="H1591" s="262" t="s">
        <v>33611</v>
      </c>
      <c r="I1591" s="264" t="s">
        <v>33612</v>
      </c>
      <c r="M1591" s="258"/>
      <c r="N1591" s="148"/>
      <c r="O1591" s="148"/>
      <c r="P1591" s="148"/>
    </row>
    <row r="1592" spans="1:16" ht="66">
      <c r="A1592" s="258" t="s">
        <v>33613</v>
      </c>
      <c r="B1592" s="252" t="s">
        <v>33605</v>
      </c>
      <c r="C1592" s="252" t="s">
        <v>33606</v>
      </c>
      <c r="D1592" s="148" t="s">
        <v>33607</v>
      </c>
      <c r="E1592" s="252" t="s">
        <v>33608</v>
      </c>
      <c r="F1592" s="252" t="s">
        <v>33609</v>
      </c>
      <c r="G1592" s="252" t="s">
        <v>33610</v>
      </c>
      <c r="H1592" s="262" t="s">
        <v>33611</v>
      </c>
      <c r="I1592" s="264" t="s">
        <v>33612</v>
      </c>
      <c r="M1592" s="258"/>
      <c r="N1592" s="148"/>
      <c r="O1592" s="148"/>
      <c r="P1592" s="148"/>
    </row>
    <row r="1593" spans="1:16" ht="92.4">
      <c r="A1593" s="258" t="s">
        <v>33614</v>
      </c>
      <c r="B1593" s="252" t="s">
        <v>33615</v>
      </c>
      <c r="C1593" s="252" t="s">
        <v>33616</v>
      </c>
      <c r="D1593" s="148" t="s">
        <v>33617</v>
      </c>
      <c r="E1593" s="252" t="s">
        <v>33618</v>
      </c>
      <c r="F1593" s="252" t="s">
        <v>33619</v>
      </c>
      <c r="G1593" s="252" t="s">
        <v>33620</v>
      </c>
      <c r="H1593" s="262" t="s">
        <v>33621</v>
      </c>
      <c r="I1593" s="264" t="s">
        <v>33622</v>
      </c>
      <c r="M1593" s="258"/>
      <c r="N1593" s="148"/>
      <c r="O1593" s="148"/>
      <c r="P1593" s="148"/>
    </row>
    <row r="1594" spans="1:16" ht="92.4">
      <c r="A1594" s="258" t="s">
        <v>33623</v>
      </c>
      <c r="B1594" s="252" t="s">
        <v>33615</v>
      </c>
      <c r="C1594" s="252" t="s">
        <v>33616</v>
      </c>
      <c r="D1594" s="148" t="s">
        <v>33617</v>
      </c>
      <c r="E1594" s="252" t="s">
        <v>33618</v>
      </c>
      <c r="F1594" s="252" t="s">
        <v>33619</v>
      </c>
      <c r="G1594" s="252" t="s">
        <v>33620</v>
      </c>
      <c r="H1594" s="262" t="s">
        <v>33624</v>
      </c>
      <c r="I1594" s="264" t="s">
        <v>33625</v>
      </c>
      <c r="M1594" s="258"/>
      <c r="N1594" s="148"/>
      <c r="O1594" s="148"/>
      <c r="P1594" s="148"/>
    </row>
    <row r="1595" spans="1:16" ht="171.6">
      <c r="A1595" s="258" t="s">
        <v>33626</v>
      </c>
      <c r="B1595" s="252" t="s">
        <v>33627</v>
      </c>
      <c r="C1595" s="252" t="s">
        <v>33628</v>
      </c>
      <c r="D1595" s="148" t="s">
        <v>33629</v>
      </c>
      <c r="E1595" s="252" t="s">
        <v>33630</v>
      </c>
      <c r="F1595" s="252" t="s">
        <v>33631</v>
      </c>
      <c r="G1595" s="252" t="s">
        <v>33632</v>
      </c>
      <c r="H1595" s="262" t="s">
        <v>33633</v>
      </c>
      <c r="I1595" s="264" t="s">
        <v>33634</v>
      </c>
      <c r="M1595" s="258"/>
      <c r="N1595" s="148"/>
      <c r="O1595" s="148"/>
      <c r="P1595" s="148"/>
    </row>
    <row r="1596" spans="1:16" ht="171.6">
      <c r="A1596" s="258" t="s">
        <v>33635</v>
      </c>
      <c r="B1596" s="252" t="s">
        <v>33627</v>
      </c>
      <c r="C1596" s="252" t="s">
        <v>33628</v>
      </c>
      <c r="D1596" s="148" t="s">
        <v>33629</v>
      </c>
      <c r="E1596" s="252" t="s">
        <v>33630</v>
      </c>
      <c r="F1596" s="252" t="s">
        <v>33631</v>
      </c>
      <c r="G1596" s="252" t="s">
        <v>33632</v>
      </c>
      <c r="H1596" s="262" t="s">
        <v>33633</v>
      </c>
      <c r="I1596" s="264" t="s">
        <v>33634</v>
      </c>
      <c r="M1596" s="258"/>
      <c r="N1596" s="148"/>
      <c r="O1596" s="148"/>
      <c r="P1596" s="148"/>
    </row>
    <row r="1597" spans="1:16" ht="250.8">
      <c r="A1597" s="258" t="s">
        <v>33636</v>
      </c>
      <c r="B1597" s="252" t="s">
        <v>33637</v>
      </c>
      <c r="C1597" s="252" t="s">
        <v>33638</v>
      </c>
      <c r="D1597" s="148" t="s">
        <v>33639</v>
      </c>
      <c r="E1597" s="252" t="s">
        <v>33640</v>
      </c>
      <c r="F1597" s="252" t="s">
        <v>33641</v>
      </c>
      <c r="G1597" s="252" t="s">
        <v>33642</v>
      </c>
      <c r="H1597" s="262" t="s">
        <v>33643</v>
      </c>
      <c r="I1597" s="264" t="s">
        <v>33644</v>
      </c>
      <c r="M1597" s="258"/>
      <c r="N1597" s="148"/>
      <c r="O1597" s="148"/>
      <c r="P1597" s="148"/>
    </row>
    <row r="1598" spans="1:16" ht="250.8">
      <c r="A1598" s="258" t="s">
        <v>33645</v>
      </c>
      <c r="B1598" s="252" t="s">
        <v>33637</v>
      </c>
      <c r="C1598" s="252" t="s">
        <v>33638</v>
      </c>
      <c r="D1598" s="148" t="s">
        <v>33639</v>
      </c>
      <c r="E1598" s="252" t="s">
        <v>33640</v>
      </c>
      <c r="F1598" s="252" t="s">
        <v>33641</v>
      </c>
      <c r="G1598" s="252" t="s">
        <v>33642</v>
      </c>
      <c r="H1598" s="262" t="s">
        <v>33643</v>
      </c>
      <c r="I1598" s="264" t="s">
        <v>33644</v>
      </c>
      <c r="M1598" s="258"/>
      <c r="N1598" s="148"/>
      <c r="O1598" s="148"/>
      <c r="P1598" s="148"/>
    </row>
    <row r="1599" spans="1:16" ht="27.6">
      <c r="A1599" s="258" t="s">
        <v>33646</v>
      </c>
      <c r="B1599" s="252" t="s">
        <v>33647</v>
      </c>
      <c r="C1599" s="252" t="s">
        <v>33648</v>
      </c>
      <c r="D1599" s="148" t="s">
        <v>33649</v>
      </c>
      <c r="E1599" s="252" t="s">
        <v>33650</v>
      </c>
      <c r="F1599" s="252" t="s">
        <v>33651</v>
      </c>
      <c r="G1599" s="252" t="s">
        <v>33652</v>
      </c>
      <c r="H1599" s="262" t="s">
        <v>33653</v>
      </c>
      <c r="I1599" s="264" t="s">
        <v>33654</v>
      </c>
      <c r="M1599" s="258"/>
      <c r="N1599" s="148"/>
      <c r="O1599" s="148"/>
      <c r="P1599" s="148"/>
    </row>
    <row r="1600" spans="1:16" ht="27.6">
      <c r="A1600" s="258" t="s">
        <v>33655</v>
      </c>
      <c r="B1600" s="252" t="s">
        <v>33647</v>
      </c>
      <c r="C1600" s="252" t="s">
        <v>33648</v>
      </c>
      <c r="D1600" s="148" t="s">
        <v>33649</v>
      </c>
      <c r="E1600" s="252" t="s">
        <v>33650</v>
      </c>
      <c r="F1600" s="252" t="s">
        <v>33651</v>
      </c>
      <c r="G1600" s="252" t="s">
        <v>33652</v>
      </c>
      <c r="H1600" s="262" t="s">
        <v>33653</v>
      </c>
      <c r="I1600" s="264" t="s">
        <v>33654</v>
      </c>
      <c r="M1600" s="258"/>
      <c r="N1600" s="148"/>
      <c r="O1600" s="148"/>
      <c r="P1600" s="148"/>
    </row>
    <row r="1601" spans="1:16" ht="92.4">
      <c r="A1601" s="258" t="s">
        <v>33656</v>
      </c>
      <c r="B1601" s="252" t="s">
        <v>33657</v>
      </c>
      <c r="C1601" s="252" t="s">
        <v>33658</v>
      </c>
      <c r="D1601" s="148" t="s">
        <v>33659</v>
      </c>
      <c r="E1601" s="252" t="s">
        <v>33660</v>
      </c>
      <c r="F1601" s="252" t="s">
        <v>33661</v>
      </c>
      <c r="G1601" s="252" t="s">
        <v>33662</v>
      </c>
      <c r="H1601" s="262" t="s">
        <v>33663</v>
      </c>
      <c r="I1601" s="264" t="s">
        <v>33664</v>
      </c>
      <c r="M1601" s="251"/>
      <c r="N1601" s="213"/>
      <c r="O1601" s="148"/>
      <c r="P1601" s="148"/>
    </row>
    <row r="1602" spans="1:16" ht="92.4">
      <c r="A1602" s="258" t="s">
        <v>33665</v>
      </c>
      <c r="B1602" s="252" t="s">
        <v>33657</v>
      </c>
      <c r="C1602" s="252" t="s">
        <v>33658</v>
      </c>
      <c r="D1602" s="148" t="s">
        <v>33659</v>
      </c>
      <c r="E1602" s="252" t="s">
        <v>33660</v>
      </c>
      <c r="F1602" s="252" t="s">
        <v>33661</v>
      </c>
      <c r="G1602" s="252" t="s">
        <v>33662</v>
      </c>
      <c r="H1602" s="262" t="s">
        <v>33663</v>
      </c>
      <c r="I1602" s="264" t="s">
        <v>33664</v>
      </c>
      <c r="M1602" s="251"/>
      <c r="N1602" s="213"/>
      <c r="O1602" s="148"/>
      <c r="P1602" s="148"/>
    </row>
    <row r="1603" spans="1:16" ht="66">
      <c r="A1603" s="251" t="s">
        <v>33666</v>
      </c>
      <c r="B1603" s="253" t="s">
        <v>33667</v>
      </c>
      <c r="C1603" s="148" t="s">
        <v>26246</v>
      </c>
      <c r="D1603" s="148" t="s">
        <v>33668</v>
      </c>
      <c r="E1603" s="253" t="s">
        <v>33669</v>
      </c>
      <c r="F1603" s="253" t="s">
        <v>33670</v>
      </c>
      <c r="G1603" s="253" t="s">
        <v>33671</v>
      </c>
      <c r="H1603" s="262" t="s">
        <v>33672</v>
      </c>
      <c r="I1603" s="264" t="s">
        <v>33673</v>
      </c>
      <c r="M1603" s="258"/>
      <c r="N1603" s="148"/>
      <c r="O1603" s="148"/>
      <c r="P1603" s="148"/>
    </row>
    <row r="1604" spans="1:16" ht="14.4">
      <c r="A1604" s="272" t="s">
        <v>33674</v>
      </c>
      <c r="B1604" s="253"/>
      <c r="C1604" s="252" t="s">
        <v>33675</v>
      </c>
      <c r="D1604" s="148"/>
      <c r="E1604" s="253"/>
      <c r="F1604" s="253"/>
      <c r="G1604" s="253"/>
      <c r="H1604" s="262"/>
      <c r="M1604" s="258"/>
      <c r="N1604" s="148"/>
      <c r="O1604" s="148"/>
      <c r="P1604" s="148"/>
    </row>
    <row r="1605" spans="1:16" ht="27.6">
      <c r="A1605" s="272" t="s">
        <v>33676</v>
      </c>
      <c r="B1605" s="253"/>
      <c r="C1605" s="252" t="s">
        <v>33677</v>
      </c>
      <c r="D1605" s="148"/>
      <c r="E1605" s="253"/>
      <c r="F1605" s="253"/>
      <c r="G1605" s="253"/>
      <c r="H1605" s="262"/>
      <c r="M1605" s="258"/>
      <c r="N1605" s="148"/>
      <c r="O1605" s="148"/>
      <c r="P1605" s="148"/>
    </row>
    <row r="1606" spans="1:16" ht="14.4">
      <c r="A1606" s="272" t="s">
        <v>33678</v>
      </c>
      <c r="B1606" s="253"/>
      <c r="C1606" s="252" t="s">
        <v>33679</v>
      </c>
      <c r="D1606" s="148"/>
      <c r="E1606" s="253"/>
      <c r="F1606" s="253"/>
      <c r="G1606" s="253"/>
      <c r="H1606" s="262"/>
      <c r="M1606" s="258"/>
      <c r="N1606" s="148"/>
      <c r="O1606" s="148"/>
      <c r="P1606" s="148"/>
    </row>
    <row r="1607" spans="1:16" ht="66">
      <c r="A1607" s="251" t="s">
        <v>33680</v>
      </c>
      <c r="B1607" s="253" t="s">
        <v>33667</v>
      </c>
      <c r="C1607" s="148" t="s">
        <v>26246</v>
      </c>
      <c r="D1607" s="148" t="s">
        <v>33668</v>
      </c>
      <c r="E1607" s="253" t="s">
        <v>33669</v>
      </c>
      <c r="F1607" s="253" t="s">
        <v>33670</v>
      </c>
      <c r="G1607" s="253" t="s">
        <v>33671</v>
      </c>
      <c r="H1607" s="262" t="s">
        <v>33672</v>
      </c>
      <c r="I1607" s="264" t="s">
        <v>33673</v>
      </c>
      <c r="M1607" s="258"/>
      <c r="N1607" s="148"/>
      <c r="O1607" s="148"/>
      <c r="P1607" s="148"/>
    </row>
    <row r="1608" spans="1:16" ht="14.4">
      <c r="A1608" s="272" t="s">
        <v>33681</v>
      </c>
      <c r="B1608" s="252"/>
      <c r="C1608" s="252" t="s">
        <v>33675</v>
      </c>
      <c r="D1608" s="148"/>
      <c r="E1608" s="252"/>
      <c r="F1608" s="252"/>
      <c r="G1608" s="252"/>
      <c r="H1608" s="262"/>
      <c r="M1608" s="258"/>
      <c r="N1608" s="148"/>
      <c r="O1608" s="148"/>
      <c r="P1608" s="148"/>
    </row>
    <row r="1609" spans="1:16" ht="27.6">
      <c r="A1609" s="272" t="s">
        <v>33682</v>
      </c>
      <c r="B1609" s="252"/>
      <c r="C1609" s="252" t="s">
        <v>33677</v>
      </c>
      <c r="D1609" s="148"/>
      <c r="E1609" s="252"/>
      <c r="F1609" s="252"/>
      <c r="G1609" s="252"/>
      <c r="H1609" s="262"/>
      <c r="M1609" s="258"/>
      <c r="N1609" s="148"/>
      <c r="O1609" s="148"/>
      <c r="P1609" s="148"/>
    </row>
    <row r="1610" spans="1:16" ht="14.4">
      <c r="A1610" s="272" t="s">
        <v>33683</v>
      </c>
      <c r="B1610" s="252"/>
      <c r="C1610" s="252" t="s">
        <v>33679</v>
      </c>
      <c r="D1610" s="148"/>
      <c r="E1610" s="252"/>
      <c r="F1610" s="252"/>
      <c r="G1610" s="252"/>
      <c r="H1610" s="262"/>
      <c r="M1610" s="258"/>
      <c r="N1610" s="148"/>
      <c r="O1610" s="148"/>
      <c r="P1610" s="148"/>
    </row>
    <row r="1611" spans="1:16" ht="145.19999999999999">
      <c r="A1611" s="258" t="s">
        <v>33684</v>
      </c>
      <c r="B1611" s="252" t="s">
        <v>33685</v>
      </c>
      <c r="C1611" s="252" t="s">
        <v>33686</v>
      </c>
      <c r="D1611" s="148" t="s">
        <v>33687</v>
      </c>
      <c r="E1611" s="252" t="s">
        <v>33688</v>
      </c>
      <c r="F1611" s="252" t="s">
        <v>33689</v>
      </c>
      <c r="G1611" s="252" t="s">
        <v>33690</v>
      </c>
      <c r="H1611" s="262" t="s">
        <v>33691</v>
      </c>
      <c r="I1611" s="264" t="s">
        <v>33692</v>
      </c>
      <c r="M1611" s="258"/>
      <c r="N1611" s="148"/>
      <c r="O1611" s="148"/>
      <c r="P1611" s="148"/>
    </row>
    <row r="1612" spans="1:16" ht="145.19999999999999">
      <c r="A1612" s="258" t="s">
        <v>33693</v>
      </c>
      <c r="B1612" s="252" t="s">
        <v>33685</v>
      </c>
      <c r="C1612" s="252" t="s">
        <v>33686</v>
      </c>
      <c r="D1612" s="148" t="s">
        <v>33687</v>
      </c>
      <c r="E1612" s="252" t="s">
        <v>33688</v>
      </c>
      <c r="F1612" s="252" t="s">
        <v>33689</v>
      </c>
      <c r="G1612" s="252" t="s">
        <v>33690</v>
      </c>
      <c r="H1612" s="262" t="s">
        <v>33691</v>
      </c>
      <c r="I1612" s="264" t="s">
        <v>33692</v>
      </c>
      <c r="M1612" s="258"/>
      <c r="N1612" s="148"/>
      <c r="O1612" s="148"/>
      <c r="P1612" s="148"/>
    </row>
    <row r="1613" spans="1:16" ht="145.19999999999999">
      <c r="A1613" s="258" t="s">
        <v>33694</v>
      </c>
      <c r="B1613" s="252" t="s">
        <v>33695</v>
      </c>
      <c r="C1613" s="252" t="s">
        <v>33696</v>
      </c>
      <c r="D1613" s="148" t="s">
        <v>33697</v>
      </c>
      <c r="E1613" s="252" t="s">
        <v>33698</v>
      </c>
      <c r="F1613" s="252" t="s">
        <v>33699</v>
      </c>
      <c r="G1613" s="252" t="s">
        <v>33700</v>
      </c>
      <c r="H1613" s="262" t="s">
        <v>33701</v>
      </c>
      <c r="I1613" s="264" t="s">
        <v>33702</v>
      </c>
      <c r="M1613" s="258"/>
      <c r="N1613" s="148"/>
      <c r="O1613" s="148"/>
      <c r="P1613" s="148"/>
    </row>
    <row r="1614" spans="1:16" ht="145.19999999999999">
      <c r="A1614" s="258" t="s">
        <v>33703</v>
      </c>
      <c r="B1614" s="252" t="s">
        <v>33695</v>
      </c>
      <c r="C1614" s="252" t="s">
        <v>33696</v>
      </c>
      <c r="D1614" s="148" t="s">
        <v>33697</v>
      </c>
      <c r="E1614" s="252" t="s">
        <v>33698</v>
      </c>
      <c r="F1614" s="252" t="s">
        <v>33699</v>
      </c>
      <c r="G1614" s="252" t="s">
        <v>33700</v>
      </c>
      <c r="H1614" s="262" t="s">
        <v>33701</v>
      </c>
      <c r="I1614" s="264" t="s">
        <v>33702</v>
      </c>
      <c r="M1614" s="258"/>
      <c r="N1614" s="148"/>
      <c r="O1614" s="148"/>
      <c r="P1614" s="148"/>
    </row>
    <row r="1615" spans="1:16" ht="39.6">
      <c r="A1615" s="258" t="s">
        <v>33704</v>
      </c>
      <c r="B1615" s="252" t="s">
        <v>33705</v>
      </c>
      <c r="C1615" s="252" t="s">
        <v>33706</v>
      </c>
      <c r="D1615" s="148" t="s">
        <v>33707</v>
      </c>
      <c r="E1615" s="252" t="s">
        <v>33708</v>
      </c>
      <c r="F1615" s="252" t="s">
        <v>33709</v>
      </c>
      <c r="G1615" s="252" t="s">
        <v>33710</v>
      </c>
      <c r="H1615" s="262" t="s">
        <v>33711</v>
      </c>
      <c r="I1615" s="264" t="s">
        <v>33712</v>
      </c>
      <c r="M1615" s="258"/>
      <c r="N1615" s="148"/>
      <c r="O1615" s="148"/>
      <c r="P1615" s="148"/>
    </row>
    <row r="1616" spans="1:16" ht="39.6">
      <c r="A1616" s="258" t="s">
        <v>33713</v>
      </c>
      <c r="B1616" s="252" t="s">
        <v>33705</v>
      </c>
      <c r="C1616" s="252" t="s">
        <v>33706</v>
      </c>
      <c r="D1616" s="148" t="s">
        <v>33707</v>
      </c>
      <c r="E1616" s="252" t="s">
        <v>33708</v>
      </c>
      <c r="F1616" s="252" t="s">
        <v>33709</v>
      </c>
      <c r="G1616" s="252" t="s">
        <v>33710</v>
      </c>
      <c r="H1616" s="262" t="s">
        <v>33711</v>
      </c>
      <c r="I1616" s="264" t="s">
        <v>33712</v>
      </c>
      <c r="M1616" s="258"/>
      <c r="N1616" s="148"/>
      <c r="O1616" s="148"/>
      <c r="P1616" s="148"/>
    </row>
    <row r="1617" spans="1:16" ht="118.8">
      <c r="A1617" s="258" t="s">
        <v>33714</v>
      </c>
      <c r="B1617" s="252" t="s">
        <v>33715</v>
      </c>
      <c r="C1617" s="252" t="s">
        <v>33716</v>
      </c>
      <c r="D1617" s="148" t="s">
        <v>33717</v>
      </c>
      <c r="E1617" s="252" t="s">
        <v>33718</v>
      </c>
      <c r="F1617" s="252" t="s">
        <v>33719</v>
      </c>
      <c r="G1617" s="252" t="s">
        <v>33720</v>
      </c>
      <c r="H1617" s="262" t="s">
        <v>33721</v>
      </c>
      <c r="I1617" s="264" t="s">
        <v>33722</v>
      </c>
      <c r="M1617" s="258"/>
      <c r="N1617" s="148"/>
      <c r="O1617" s="148"/>
      <c r="P1617" s="148"/>
    </row>
    <row r="1618" spans="1:16" ht="105.6">
      <c r="A1618" s="258" t="s">
        <v>33723</v>
      </c>
      <c r="B1618" s="252" t="s">
        <v>33715</v>
      </c>
      <c r="C1618" s="252" t="s">
        <v>33716</v>
      </c>
      <c r="D1618" s="148" t="s">
        <v>33717</v>
      </c>
      <c r="E1618" s="252" t="s">
        <v>33718</v>
      </c>
      <c r="F1618" s="252" t="s">
        <v>33719</v>
      </c>
      <c r="G1618" s="252" t="s">
        <v>33720</v>
      </c>
      <c r="H1618" s="262" t="s">
        <v>33721</v>
      </c>
      <c r="I1618" s="264" t="s">
        <v>33724</v>
      </c>
      <c r="M1618" s="258"/>
      <c r="N1618" s="148"/>
      <c r="O1618" s="148"/>
      <c r="P1618" s="148"/>
    </row>
    <row r="1619" spans="1:16" ht="105.6">
      <c r="A1619" s="258" t="s">
        <v>33725</v>
      </c>
      <c r="B1619" s="252" t="s">
        <v>33726</v>
      </c>
      <c r="C1619" s="252" t="s">
        <v>33727</v>
      </c>
      <c r="D1619" s="148" t="s">
        <v>33728</v>
      </c>
      <c r="E1619" s="252" t="s">
        <v>33729</v>
      </c>
      <c r="F1619" s="252" t="s">
        <v>33730</v>
      </c>
      <c r="G1619" s="252" t="s">
        <v>33731</v>
      </c>
      <c r="H1619" s="262" t="s">
        <v>33732</v>
      </c>
      <c r="I1619" s="264" t="s">
        <v>33733</v>
      </c>
      <c r="M1619" s="258"/>
      <c r="N1619" s="148"/>
      <c r="O1619" s="148"/>
      <c r="P1619" s="148"/>
    </row>
    <row r="1620" spans="1:16" ht="105.6">
      <c r="A1620" s="258" t="s">
        <v>33734</v>
      </c>
      <c r="B1620" s="252" t="s">
        <v>33726</v>
      </c>
      <c r="C1620" s="252" t="s">
        <v>33727</v>
      </c>
      <c r="D1620" s="148" t="s">
        <v>33728</v>
      </c>
      <c r="E1620" s="252" t="s">
        <v>33729</v>
      </c>
      <c r="F1620" s="252" t="s">
        <v>33730</v>
      </c>
      <c r="G1620" s="252" t="s">
        <v>33731</v>
      </c>
      <c r="H1620" s="262" t="s">
        <v>33732</v>
      </c>
      <c r="I1620" s="264" t="s">
        <v>33733</v>
      </c>
      <c r="M1620" s="258"/>
      <c r="N1620" s="148"/>
      <c r="O1620" s="148"/>
      <c r="P1620" s="148"/>
    </row>
    <row r="1621" spans="1:16" ht="145.19999999999999">
      <c r="A1621" s="258" t="s">
        <v>33735</v>
      </c>
      <c r="B1621" s="252" t="s">
        <v>33736</v>
      </c>
      <c r="C1621" s="252" t="s">
        <v>33737</v>
      </c>
      <c r="D1621" s="148" t="s">
        <v>33738</v>
      </c>
      <c r="E1621" s="252" t="s">
        <v>33739</v>
      </c>
      <c r="F1621" s="252" t="s">
        <v>33740</v>
      </c>
      <c r="G1621" s="252" t="s">
        <v>33741</v>
      </c>
      <c r="H1621" s="262" t="s">
        <v>33742</v>
      </c>
      <c r="I1621" s="264" t="s">
        <v>33743</v>
      </c>
      <c r="M1621" s="258"/>
      <c r="N1621" s="148"/>
      <c r="O1621" s="148"/>
      <c r="P1621" s="148"/>
    </row>
    <row r="1622" spans="1:16" ht="132">
      <c r="A1622" s="258" t="s">
        <v>33744</v>
      </c>
      <c r="B1622" s="252" t="s">
        <v>33736</v>
      </c>
      <c r="C1622" s="252" t="s">
        <v>33737</v>
      </c>
      <c r="D1622" s="148" t="s">
        <v>33738</v>
      </c>
      <c r="E1622" s="252" t="s">
        <v>33739</v>
      </c>
      <c r="F1622" s="252" t="s">
        <v>33740</v>
      </c>
      <c r="G1622" s="252" t="s">
        <v>33741</v>
      </c>
      <c r="H1622" s="262" t="s">
        <v>33742</v>
      </c>
      <c r="I1622" s="264" t="s">
        <v>33745</v>
      </c>
      <c r="M1622" s="258"/>
      <c r="N1622" s="148"/>
      <c r="O1622" s="148"/>
      <c r="P1622" s="148"/>
    </row>
    <row r="1623" spans="1:16" ht="211.2">
      <c r="A1623" s="258" t="s">
        <v>33746</v>
      </c>
      <c r="B1623" s="252" t="s">
        <v>33747</v>
      </c>
      <c r="C1623" s="252" t="s">
        <v>33748</v>
      </c>
      <c r="D1623" s="148" t="s">
        <v>33749</v>
      </c>
      <c r="E1623" s="252" t="s">
        <v>33750</v>
      </c>
      <c r="F1623" s="252" t="s">
        <v>33751</v>
      </c>
      <c r="G1623" s="252" t="s">
        <v>33752</v>
      </c>
      <c r="H1623" s="262" t="s">
        <v>33753</v>
      </c>
      <c r="I1623" s="264" t="s">
        <v>33754</v>
      </c>
      <c r="M1623" s="258"/>
      <c r="N1623" s="148"/>
      <c r="O1623" s="148"/>
      <c r="P1623" s="148"/>
    </row>
    <row r="1624" spans="1:16" ht="211.2">
      <c r="A1624" s="258" t="s">
        <v>33755</v>
      </c>
      <c r="B1624" s="252" t="s">
        <v>33747</v>
      </c>
      <c r="C1624" s="252" t="s">
        <v>33748</v>
      </c>
      <c r="D1624" s="148" t="s">
        <v>33749</v>
      </c>
      <c r="E1624" s="252" t="s">
        <v>33750</v>
      </c>
      <c r="F1624" s="252" t="s">
        <v>33751</v>
      </c>
      <c r="G1624" s="252" t="s">
        <v>33752</v>
      </c>
      <c r="H1624" s="262" t="s">
        <v>33753</v>
      </c>
      <c r="I1624" s="264" t="s">
        <v>33756</v>
      </c>
      <c r="M1624" s="258"/>
      <c r="N1624" s="148"/>
      <c r="O1624" s="148"/>
      <c r="P1624" s="148"/>
    </row>
    <row r="1625" spans="1:16" ht="224.4">
      <c r="A1625" s="258" t="s">
        <v>33757</v>
      </c>
      <c r="B1625" s="252" t="s">
        <v>33758</v>
      </c>
      <c r="C1625" s="252" t="s">
        <v>33759</v>
      </c>
      <c r="D1625" s="148" t="s">
        <v>33760</v>
      </c>
      <c r="E1625" s="252" t="s">
        <v>33761</v>
      </c>
      <c r="F1625" s="252" t="s">
        <v>33762</v>
      </c>
      <c r="G1625" s="252" t="s">
        <v>33763</v>
      </c>
      <c r="H1625" s="262" t="s">
        <v>33764</v>
      </c>
      <c r="I1625" s="264" t="s">
        <v>33765</v>
      </c>
      <c r="M1625" s="258"/>
      <c r="N1625" s="148"/>
      <c r="O1625" s="148"/>
      <c r="P1625" s="148"/>
    </row>
    <row r="1626" spans="1:16" ht="224.4">
      <c r="A1626" s="258" t="s">
        <v>33766</v>
      </c>
      <c r="B1626" s="252" t="s">
        <v>33758</v>
      </c>
      <c r="C1626" s="252" t="s">
        <v>33759</v>
      </c>
      <c r="D1626" s="148" t="s">
        <v>33760</v>
      </c>
      <c r="E1626" s="252" t="s">
        <v>33761</v>
      </c>
      <c r="F1626" s="252" t="s">
        <v>33762</v>
      </c>
      <c r="G1626" s="252" t="s">
        <v>33763</v>
      </c>
      <c r="H1626" s="262" t="s">
        <v>33764</v>
      </c>
      <c r="I1626" s="264" t="s">
        <v>33767</v>
      </c>
      <c r="J1626" s="273"/>
      <c r="K1626" s="273"/>
      <c r="L1626" s="273"/>
      <c r="M1626" s="258"/>
      <c r="N1626" s="148"/>
      <c r="O1626" s="148"/>
      <c r="P1626" s="148"/>
    </row>
    <row r="1627" spans="1:16" ht="52.8">
      <c r="A1627" s="251" t="s">
        <v>33768</v>
      </c>
      <c r="B1627" s="253" t="s">
        <v>33769</v>
      </c>
      <c r="C1627" s="148" t="s">
        <v>26246</v>
      </c>
      <c r="D1627" s="148" t="s">
        <v>33770</v>
      </c>
      <c r="E1627" s="253" t="s">
        <v>33771</v>
      </c>
      <c r="F1627" s="253" t="s">
        <v>33772</v>
      </c>
      <c r="G1627" s="253" t="s">
        <v>33773</v>
      </c>
      <c r="H1627" s="262" t="s">
        <v>33774</v>
      </c>
      <c r="I1627" s="264" t="s">
        <v>33775</v>
      </c>
      <c r="M1627" s="258"/>
      <c r="N1627" s="148"/>
      <c r="O1627" s="148"/>
      <c r="P1627" s="148"/>
    </row>
    <row r="1628" spans="1:16" ht="14.4">
      <c r="A1628" s="272" t="s">
        <v>33776</v>
      </c>
      <c r="B1628" s="253"/>
      <c r="C1628" s="252" t="s">
        <v>33777</v>
      </c>
      <c r="D1628" s="148"/>
      <c r="E1628" s="253"/>
      <c r="F1628" s="253"/>
      <c r="G1628" s="253"/>
      <c r="H1628" s="262"/>
      <c r="M1628" s="258"/>
      <c r="N1628" s="148"/>
      <c r="O1628" s="148"/>
      <c r="P1628" s="148"/>
    </row>
    <row r="1629" spans="1:16" ht="14.4">
      <c r="A1629" s="272" t="s">
        <v>33778</v>
      </c>
      <c r="B1629" s="253"/>
      <c r="C1629" s="252" t="s">
        <v>33779</v>
      </c>
      <c r="D1629" s="148"/>
      <c r="E1629" s="253"/>
      <c r="F1629" s="253"/>
      <c r="G1629" s="253"/>
      <c r="H1629" s="262"/>
      <c r="M1629" s="258"/>
      <c r="N1629" s="148"/>
      <c r="O1629" s="148"/>
      <c r="P1629" s="148"/>
    </row>
    <row r="1630" spans="1:16" ht="14.4">
      <c r="A1630" s="272" t="s">
        <v>33780</v>
      </c>
      <c r="B1630" s="253"/>
      <c r="C1630" s="252" t="s">
        <v>33781</v>
      </c>
      <c r="D1630" s="148"/>
      <c r="E1630" s="253"/>
      <c r="F1630" s="253"/>
      <c r="G1630" s="253"/>
      <c r="H1630" s="262"/>
      <c r="M1630" s="258"/>
      <c r="N1630" s="148"/>
      <c r="O1630" s="148"/>
      <c r="P1630" s="148"/>
    </row>
    <row r="1631" spans="1:16" ht="52.8">
      <c r="A1631" s="251" t="s">
        <v>33782</v>
      </c>
      <c r="B1631" s="253" t="s">
        <v>33769</v>
      </c>
      <c r="C1631" s="148" t="s">
        <v>26246</v>
      </c>
      <c r="D1631" s="148" t="s">
        <v>33770</v>
      </c>
      <c r="E1631" s="253" t="s">
        <v>33771</v>
      </c>
      <c r="F1631" s="253" t="s">
        <v>33772</v>
      </c>
      <c r="G1631" s="253" t="s">
        <v>33773</v>
      </c>
      <c r="H1631" s="262" t="s">
        <v>33783</v>
      </c>
      <c r="I1631" s="264" t="s">
        <v>33775</v>
      </c>
      <c r="M1631" s="258"/>
      <c r="N1631" s="148"/>
      <c r="O1631" s="148"/>
      <c r="P1631" s="148"/>
    </row>
    <row r="1632" spans="1:16" ht="14.4">
      <c r="A1632" s="272" t="s">
        <v>33784</v>
      </c>
      <c r="B1632" s="252"/>
      <c r="C1632" s="252" t="s">
        <v>33777</v>
      </c>
      <c r="D1632" s="148"/>
      <c r="E1632" s="252"/>
      <c r="F1632" s="252"/>
      <c r="G1632" s="252"/>
      <c r="H1632" s="262"/>
      <c r="M1632" s="251"/>
      <c r="N1632" s="213"/>
      <c r="O1632" s="148"/>
      <c r="P1632" s="148"/>
    </row>
    <row r="1633" spans="1:16" ht="14.4">
      <c r="A1633" s="272" t="s">
        <v>33785</v>
      </c>
      <c r="B1633" s="252"/>
      <c r="C1633" s="252" t="s">
        <v>33779</v>
      </c>
      <c r="D1633" s="148"/>
      <c r="E1633" s="252"/>
      <c r="F1633" s="252"/>
      <c r="G1633" s="252"/>
      <c r="H1633" s="262"/>
      <c r="M1633" s="251"/>
      <c r="N1633" s="213"/>
      <c r="O1633" s="148"/>
      <c r="P1633" s="148"/>
    </row>
    <row r="1634" spans="1:16" ht="14.4">
      <c r="A1634" s="272" t="s">
        <v>33786</v>
      </c>
      <c r="B1634" s="252"/>
      <c r="C1634" s="252" t="s">
        <v>33781</v>
      </c>
      <c r="D1634" s="148"/>
      <c r="E1634" s="252"/>
      <c r="F1634" s="252"/>
      <c r="G1634" s="252"/>
      <c r="H1634" s="262"/>
      <c r="M1634" s="251"/>
      <c r="N1634" s="213"/>
      <c r="O1634" s="148"/>
      <c r="P1634" s="148"/>
    </row>
    <row r="1635" spans="1:16" ht="52.8">
      <c r="A1635" s="258" t="s">
        <v>33787</v>
      </c>
      <c r="B1635" s="252" t="s">
        <v>33788</v>
      </c>
      <c r="C1635" s="148" t="s">
        <v>26246</v>
      </c>
      <c r="D1635" s="148" t="s">
        <v>33789</v>
      </c>
      <c r="E1635" s="252" t="s">
        <v>33790</v>
      </c>
      <c r="F1635" s="252" t="s">
        <v>33791</v>
      </c>
      <c r="G1635" s="252" t="s">
        <v>33792</v>
      </c>
      <c r="H1635" s="262" t="s">
        <v>33783</v>
      </c>
      <c r="I1635" s="264" t="s">
        <v>33793</v>
      </c>
      <c r="M1635" s="251"/>
      <c r="N1635" s="213"/>
      <c r="O1635" s="148"/>
      <c r="P1635" s="148"/>
    </row>
    <row r="1636" spans="1:16" ht="14.4">
      <c r="A1636" s="260" t="s">
        <v>33794</v>
      </c>
      <c r="B1636" s="252"/>
      <c r="C1636" s="252" t="s">
        <v>33795</v>
      </c>
      <c r="D1636" s="148"/>
      <c r="E1636" s="252"/>
      <c r="F1636" s="252"/>
      <c r="G1636" s="252"/>
      <c r="H1636" s="262"/>
      <c r="M1636" s="251"/>
      <c r="N1636" s="213"/>
      <c r="O1636" s="148"/>
      <c r="P1636" s="148"/>
    </row>
    <row r="1637" spans="1:16" ht="27.6">
      <c r="A1637" s="260" t="s">
        <v>33796</v>
      </c>
      <c r="B1637" s="252"/>
      <c r="C1637" s="252" t="s">
        <v>33797</v>
      </c>
      <c r="D1637" s="148"/>
      <c r="E1637" s="252"/>
      <c r="F1637" s="252"/>
      <c r="G1637" s="252"/>
      <c r="H1637" s="262"/>
      <c r="M1637" s="251"/>
      <c r="N1637" s="213"/>
      <c r="O1637" s="148"/>
      <c r="P1637" s="148"/>
    </row>
    <row r="1638" spans="1:16" ht="14.4">
      <c r="A1638" s="260" t="s">
        <v>33798</v>
      </c>
      <c r="B1638" s="252"/>
      <c r="C1638" s="252" t="s">
        <v>33799</v>
      </c>
      <c r="D1638" s="148"/>
      <c r="E1638" s="252"/>
      <c r="F1638" s="252"/>
      <c r="G1638" s="252"/>
      <c r="H1638" s="262"/>
      <c r="M1638" s="251"/>
      <c r="N1638" s="213"/>
      <c r="O1638" s="148"/>
      <c r="P1638" s="148"/>
    </row>
    <row r="1639" spans="1:16" ht="66">
      <c r="A1639" s="258" t="s">
        <v>33800</v>
      </c>
      <c r="B1639" s="252" t="s">
        <v>33788</v>
      </c>
      <c r="C1639" s="148" t="s">
        <v>26246</v>
      </c>
      <c r="D1639" s="148" t="s">
        <v>33789</v>
      </c>
      <c r="E1639" s="252" t="s">
        <v>33790</v>
      </c>
      <c r="F1639" s="252" t="s">
        <v>33791</v>
      </c>
      <c r="G1639" s="252" t="s">
        <v>33792</v>
      </c>
      <c r="H1639" s="262" t="s">
        <v>33801</v>
      </c>
      <c r="I1639" s="264" t="s">
        <v>33793</v>
      </c>
      <c r="M1639" s="251"/>
      <c r="N1639" s="213"/>
      <c r="O1639" s="148"/>
      <c r="P1639" s="148"/>
    </row>
    <row r="1640" spans="1:16" ht="13.8">
      <c r="A1640" s="260" t="s">
        <v>33802</v>
      </c>
      <c r="B1640" s="252"/>
      <c r="C1640" s="252" t="s">
        <v>33795</v>
      </c>
      <c r="D1640" s="148"/>
      <c r="E1640" s="252"/>
      <c r="F1640" s="252"/>
      <c r="G1640" s="252"/>
      <c r="H1640" s="262"/>
      <c r="M1640" s="258"/>
      <c r="N1640" s="148"/>
      <c r="O1640" s="148"/>
      <c r="P1640" s="148"/>
    </row>
    <row r="1641" spans="1:16" ht="27.6">
      <c r="A1641" s="260" t="s">
        <v>33803</v>
      </c>
      <c r="B1641" s="252"/>
      <c r="C1641" s="252" t="s">
        <v>33797</v>
      </c>
      <c r="D1641" s="148"/>
      <c r="E1641" s="252"/>
      <c r="F1641" s="252"/>
      <c r="G1641" s="252"/>
      <c r="H1641" s="262"/>
      <c r="M1641" s="258"/>
      <c r="N1641" s="148"/>
      <c r="O1641" s="148"/>
      <c r="P1641" s="148"/>
    </row>
    <row r="1642" spans="1:16" ht="13.8">
      <c r="A1642" s="260" t="s">
        <v>33804</v>
      </c>
      <c r="B1642" s="252"/>
      <c r="C1642" s="252" t="s">
        <v>33799</v>
      </c>
      <c r="D1642" s="148"/>
      <c r="E1642" s="252"/>
      <c r="F1642" s="252"/>
      <c r="G1642" s="252"/>
      <c r="H1642" s="262"/>
      <c r="M1642" s="258"/>
      <c r="N1642" s="148"/>
      <c r="O1642" s="148"/>
      <c r="P1642" s="148"/>
    </row>
    <row r="1643" spans="1:16" ht="211.2">
      <c r="A1643" s="258" t="s">
        <v>33805</v>
      </c>
      <c r="B1643" s="252" t="s">
        <v>33806</v>
      </c>
      <c r="C1643" s="252" t="s">
        <v>33807</v>
      </c>
      <c r="D1643" s="148" t="s">
        <v>33808</v>
      </c>
      <c r="E1643" s="252" t="s">
        <v>33809</v>
      </c>
      <c r="F1643" s="252" t="s">
        <v>33810</v>
      </c>
      <c r="G1643" s="252" t="s">
        <v>33811</v>
      </c>
      <c r="H1643" s="262" t="s">
        <v>33801</v>
      </c>
      <c r="I1643" s="264" t="s">
        <v>33812</v>
      </c>
      <c r="M1643" s="258"/>
      <c r="N1643" s="148"/>
      <c r="O1643" s="148"/>
      <c r="P1643" s="148"/>
    </row>
    <row r="1644" spans="1:16" ht="211.2">
      <c r="A1644" s="258" t="s">
        <v>33813</v>
      </c>
      <c r="B1644" s="252" t="s">
        <v>33806</v>
      </c>
      <c r="C1644" s="252" t="s">
        <v>33807</v>
      </c>
      <c r="D1644" s="148" t="s">
        <v>33808</v>
      </c>
      <c r="E1644" s="252" t="s">
        <v>33809</v>
      </c>
      <c r="F1644" s="252" t="s">
        <v>33810</v>
      </c>
      <c r="G1644" s="252" t="s">
        <v>33811</v>
      </c>
      <c r="H1644" s="262" t="s">
        <v>33814</v>
      </c>
      <c r="I1644" s="264" t="s">
        <v>33812</v>
      </c>
      <c r="M1644" s="258"/>
      <c r="N1644" s="148"/>
      <c r="O1644" s="148"/>
      <c r="P1644" s="148"/>
    </row>
    <row r="1645" spans="1:16" ht="92.4">
      <c r="A1645" s="258" t="s">
        <v>33815</v>
      </c>
      <c r="B1645" s="252" t="s">
        <v>33816</v>
      </c>
      <c r="C1645" s="252" t="s">
        <v>33817</v>
      </c>
      <c r="D1645" s="148" t="s">
        <v>33818</v>
      </c>
      <c r="E1645" s="252" t="s">
        <v>33819</v>
      </c>
      <c r="F1645" s="252" t="s">
        <v>33820</v>
      </c>
      <c r="G1645" s="252" t="s">
        <v>33821</v>
      </c>
      <c r="H1645" s="262" t="s">
        <v>33814</v>
      </c>
      <c r="I1645" s="264" t="s">
        <v>33822</v>
      </c>
      <c r="M1645" s="258"/>
      <c r="N1645" s="252"/>
      <c r="O1645" s="148"/>
      <c r="P1645" s="148"/>
    </row>
    <row r="1646" spans="1:16" ht="92.4">
      <c r="A1646" s="258" t="s">
        <v>33823</v>
      </c>
      <c r="B1646" s="252" t="s">
        <v>33816</v>
      </c>
      <c r="C1646" s="252" t="s">
        <v>33817</v>
      </c>
      <c r="D1646" s="148" t="s">
        <v>33818</v>
      </c>
      <c r="E1646" s="252" t="s">
        <v>33819</v>
      </c>
      <c r="F1646" s="252" t="s">
        <v>33820</v>
      </c>
      <c r="G1646" s="252" t="s">
        <v>33821</v>
      </c>
      <c r="H1646" s="262" t="s">
        <v>33824</v>
      </c>
      <c r="I1646" s="264" t="s">
        <v>33825</v>
      </c>
      <c r="M1646" s="258"/>
      <c r="N1646" s="252"/>
      <c r="O1646" s="148"/>
      <c r="P1646" s="148"/>
    </row>
    <row r="1647" spans="1:16" ht="198">
      <c r="A1647" s="258" t="s">
        <v>33826</v>
      </c>
      <c r="B1647" s="252" t="s">
        <v>33827</v>
      </c>
      <c r="C1647" s="252" t="s">
        <v>33828</v>
      </c>
      <c r="D1647" s="148" t="s">
        <v>33829</v>
      </c>
      <c r="E1647" s="252" t="s">
        <v>33830</v>
      </c>
      <c r="F1647" s="252" t="s">
        <v>33831</v>
      </c>
      <c r="G1647" s="252" t="s">
        <v>33832</v>
      </c>
      <c r="H1647" s="262" t="s">
        <v>33824</v>
      </c>
      <c r="I1647" s="264" t="s">
        <v>33833</v>
      </c>
      <c r="M1647" s="258"/>
      <c r="N1647" s="148"/>
      <c r="O1647" s="148"/>
      <c r="P1647" s="148"/>
    </row>
    <row r="1648" spans="1:16" ht="198">
      <c r="A1648" s="258" t="s">
        <v>33834</v>
      </c>
      <c r="B1648" s="252" t="s">
        <v>33827</v>
      </c>
      <c r="C1648" s="252" t="s">
        <v>33828</v>
      </c>
      <c r="D1648" s="148" t="s">
        <v>33829</v>
      </c>
      <c r="E1648" s="252" t="s">
        <v>33830</v>
      </c>
      <c r="F1648" s="252" t="s">
        <v>33831</v>
      </c>
      <c r="G1648" s="252" t="s">
        <v>33832</v>
      </c>
      <c r="H1648" s="262" t="s">
        <v>33835</v>
      </c>
      <c r="I1648" s="264" t="s">
        <v>33833</v>
      </c>
      <c r="M1648" s="258"/>
      <c r="N1648" s="148"/>
      <c r="O1648" s="148"/>
      <c r="P1648" s="148"/>
    </row>
    <row r="1649" spans="1:16" ht="118.8">
      <c r="A1649" s="258" t="s">
        <v>33836</v>
      </c>
      <c r="B1649" s="252" t="s">
        <v>33837</v>
      </c>
      <c r="C1649" s="252" t="s">
        <v>33838</v>
      </c>
      <c r="D1649" s="148" t="s">
        <v>33839</v>
      </c>
      <c r="E1649" s="252" t="s">
        <v>33840</v>
      </c>
      <c r="F1649" s="252" t="s">
        <v>33841</v>
      </c>
      <c r="G1649" s="252" t="s">
        <v>33842</v>
      </c>
      <c r="H1649" s="262" t="s">
        <v>33835</v>
      </c>
      <c r="I1649" s="264" t="s">
        <v>33843</v>
      </c>
      <c r="M1649" s="258"/>
      <c r="N1649" s="148"/>
      <c r="O1649" s="148"/>
      <c r="P1649" s="148"/>
    </row>
    <row r="1650" spans="1:16" ht="118.8">
      <c r="A1650" s="258" t="s">
        <v>33844</v>
      </c>
      <c r="B1650" s="252" t="s">
        <v>33837</v>
      </c>
      <c r="C1650" s="252" t="s">
        <v>33838</v>
      </c>
      <c r="D1650" s="148" t="s">
        <v>33839</v>
      </c>
      <c r="E1650" s="252" t="s">
        <v>33840</v>
      </c>
      <c r="F1650" s="252" t="s">
        <v>33841</v>
      </c>
      <c r="G1650" s="252" t="s">
        <v>33842</v>
      </c>
      <c r="H1650" s="262" t="s">
        <v>33845</v>
      </c>
      <c r="I1650" s="264" t="s">
        <v>33843</v>
      </c>
      <c r="M1650" s="258"/>
      <c r="N1650" s="148"/>
      <c r="O1650" s="148"/>
      <c r="P1650" s="148"/>
    </row>
    <row r="1651" spans="1:16" ht="198">
      <c r="A1651" s="258" t="s">
        <v>33846</v>
      </c>
      <c r="B1651" s="252" t="s">
        <v>33847</v>
      </c>
      <c r="C1651" s="252" t="s">
        <v>33848</v>
      </c>
      <c r="D1651" s="148" t="s">
        <v>33849</v>
      </c>
      <c r="E1651" s="252" t="s">
        <v>33850</v>
      </c>
      <c r="F1651" s="252" t="s">
        <v>33851</v>
      </c>
      <c r="G1651" s="252" t="s">
        <v>33852</v>
      </c>
      <c r="H1651" s="262" t="s">
        <v>33845</v>
      </c>
      <c r="I1651" s="264" t="s">
        <v>33853</v>
      </c>
      <c r="M1651" s="258"/>
      <c r="N1651" s="148"/>
      <c r="O1651" s="148"/>
      <c r="P1651" s="148"/>
    </row>
    <row r="1652" spans="1:16" ht="198">
      <c r="A1652" s="258" t="s">
        <v>33854</v>
      </c>
      <c r="B1652" s="252" t="s">
        <v>33847</v>
      </c>
      <c r="C1652" s="252" t="s">
        <v>33848</v>
      </c>
      <c r="D1652" s="148" t="s">
        <v>33849</v>
      </c>
      <c r="E1652" s="252" t="s">
        <v>33850</v>
      </c>
      <c r="F1652" s="252" t="s">
        <v>33851</v>
      </c>
      <c r="G1652" s="252" t="s">
        <v>33852</v>
      </c>
      <c r="H1652" s="262" t="s">
        <v>33855</v>
      </c>
      <c r="I1652" s="264" t="s">
        <v>33853</v>
      </c>
      <c r="M1652" s="258"/>
      <c r="N1652" s="148"/>
      <c r="O1652" s="148"/>
      <c r="P1652" s="148"/>
    </row>
    <row r="1653" spans="1:16" ht="92.4">
      <c r="A1653" s="258" t="s">
        <v>33856</v>
      </c>
      <c r="B1653" s="252" t="s">
        <v>33857</v>
      </c>
      <c r="C1653" s="252" t="s">
        <v>33858</v>
      </c>
      <c r="D1653" s="148" t="s">
        <v>33859</v>
      </c>
      <c r="E1653" s="252" t="s">
        <v>33860</v>
      </c>
      <c r="F1653" s="252" t="s">
        <v>33861</v>
      </c>
      <c r="G1653" s="252" t="s">
        <v>33862</v>
      </c>
      <c r="H1653" s="262" t="s">
        <v>33855</v>
      </c>
      <c r="I1653" s="264" t="s">
        <v>33863</v>
      </c>
      <c r="M1653" s="258"/>
      <c r="N1653" s="148"/>
      <c r="O1653" s="148"/>
      <c r="P1653" s="148"/>
    </row>
    <row r="1654" spans="1:16" ht="92.4">
      <c r="A1654" s="258" t="s">
        <v>33864</v>
      </c>
      <c r="B1654" s="252" t="s">
        <v>33857</v>
      </c>
      <c r="C1654" s="252" t="s">
        <v>33858</v>
      </c>
      <c r="D1654" s="148" t="s">
        <v>33859</v>
      </c>
      <c r="E1654" s="252" t="s">
        <v>33860</v>
      </c>
      <c r="F1654" s="252" t="s">
        <v>33861</v>
      </c>
      <c r="G1654" s="252" t="s">
        <v>33862</v>
      </c>
      <c r="H1654" s="262" t="s">
        <v>33865</v>
      </c>
      <c r="I1654" s="264" t="s">
        <v>33863</v>
      </c>
      <c r="M1654" s="258"/>
      <c r="N1654" s="148"/>
      <c r="O1654" s="148"/>
      <c r="P1654" s="148"/>
    </row>
    <row r="1655" spans="1:16" ht="105.6">
      <c r="A1655" s="258" t="s">
        <v>33866</v>
      </c>
      <c r="B1655" s="252" t="s">
        <v>33867</v>
      </c>
      <c r="C1655" s="252" t="s">
        <v>33868</v>
      </c>
      <c r="D1655" s="148" t="s">
        <v>33869</v>
      </c>
      <c r="E1655" s="252" t="s">
        <v>33870</v>
      </c>
      <c r="F1655" s="252" t="s">
        <v>33871</v>
      </c>
      <c r="G1655" s="252" t="s">
        <v>33872</v>
      </c>
      <c r="H1655" s="262" t="s">
        <v>33865</v>
      </c>
      <c r="I1655" s="264" t="s">
        <v>33873</v>
      </c>
      <c r="M1655" s="258"/>
      <c r="N1655" s="148"/>
      <c r="O1655" s="148"/>
      <c r="P1655" s="148"/>
    </row>
    <row r="1656" spans="1:16" ht="105.6">
      <c r="A1656" s="258" t="s">
        <v>33874</v>
      </c>
      <c r="B1656" s="252" t="s">
        <v>33867</v>
      </c>
      <c r="C1656" s="252" t="s">
        <v>33868</v>
      </c>
      <c r="D1656" s="148" t="s">
        <v>33869</v>
      </c>
      <c r="E1656" s="252" t="s">
        <v>33870</v>
      </c>
      <c r="F1656" s="252" t="s">
        <v>33871</v>
      </c>
      <c r="G1656" s="252" t="s">
        <v>33872</v>
      </c>
      <c r="H1656" s="262" t="s">
        <v>33875</v>
      </c>
      <c r="I1656" s="264" t="s">
        <v>33873</v>
      </c>
      <c r="M1656" s="258"/>
      <c r="N1656" s="148"/>
      <c r="O1656" s="148"/>
      <c r="P1656" s="148"/>
    </row>
    <row r="1657" spans="1:16" ht="118.8">
      <c r="A1657" s="258" t="s">
        <v>33876</v>
      </c>
      <c r="B1657" s="252" t="s">
        <v>33877</v>
      </c>
      <c r="C1657" s="252" t="s">
        <v>33878</v>
      </c>
      <c r="D1657" s="148" t="s">
        <v>33879</v>
      </c>
      <c r="E1657" s="252" t="s">
        <v>33880</v>
      </c>
      <c r="F1657" s="252" t="s">
        <v>33881</v>
      </c>
      <c r="G1657" s="252" t="s">
        <v>33882</v>
      </c>
      <c r="H1657" s="262" t="s">
        <v>33875</v>
      </c>
      <c r="I1657" s="264" t="s">
        <v>33883</v>
      </c>
      <c r="M1657" s="258"/>
      <c r="N1657" s="148"/>
      <c r="O1657" s="148"/>
      <c r="P1657" s="148"/>
    </row>
    <row r="1658" spans="1:16" ht="118.8">
      <c r="A1658" s="258" t="s">
        <v>33884</v>
      </c>
      <c r="B1658" s="252" t="s">
        <v>33877</v>
      </c>
      <c r="C1658" s="252" t="s">
        <v>33878</v>
      </c>
      <c r="D1658" s="148" t="s">
        <v>33879</v>
      </c>
      <c r="E1658" s="252" t="s">
        <v>33880</v>
      </c>
      <c r="F1658" s="252" t="s">
        <v>33881</v>
      </c>
      <c r="G1658" s="252" t="s">
        <v>33882</v>
      </c>
      <c r="H1658" s="262" t="s">
        <v>33885</v>
      </c>
      <c r="I1658" s="264" t="s">
        <v>33883</v>
      </c>
      <c r="M1658" s="258"/>
      <c r="N1658" s="148"/>
      <c r="O1658" s="148"/>
      <c r="P1658" s="148"/>
    </row>
    <row r="1659" spans="1:16" ht="105.6">
      <c r="A1659" s="258" t="s">
        <v>33886</v>
      </c>
      <c r="B1659" s="252" t="s">
        <v>33887</v>
      </c>
      <c r="C1659" s="252" t="s">
        <v>33888</v>
      </c>
      <c r="D1659" s="148" t="s">
        <v>33889</v>
      </c>
      <c r="E1659" s="252" t="s">
        <v>33890</v>
      </c>
      <c r="F1659" s="252" t="s">
        <v>33891</v>
      </c>
      <c r="G1659" s="252" t="s">
        <v>33892</v>
      </c>
      <c r="H1659" s="262" t="s">
        <v>33885</v>
      </c>
      <c r="I1659" s="264" t="s">
        <v>33893</v>
      </c>
      <c r="M1659" s="251"/>
      <c r="N1659" s="213"/>
      <c r="O1659" s="148"/>
      <c r="P1659" s="148"/>
    </row>
    <row r="1660" spans="1:16" ht="105.6">
      <c r="A1660" s="258" t="s">
        <v>33894</v>
      </c>
      <c r="B1660" s="252" t="s">
        <v>33887</v>
      </c>
      <c r="C1660" s="252" t="s">
        <v>33888</v>
      </c>
      <c r="D1660" s="148" t="s">
        <v>33889</v>
      </c>
      <c r="E1660" s="252" t="s">
        <v>33890</v>
      </c>
      <c r="F1660" s="252" t="s">
        <v>33891</v>
      </c>
      <c r="G1660" s="252" t="s">
        <v>33892</v>
      </c>
      <c r="H1660" s="262" t="s">
        <v>33895</v>
      </c>
      <c r="I1660" s="264" t="s">
        <v>33893</v>
      </c>
      <c r="M1660" s="251"/>
      <c r="N1660" s="213"/>
      <c r="O1660" s="148"/>
      <c r="P1660" s="148"/>
    </row>
    <row r="1661" spans="1:16" ht="132">
      <c r="A1661" s="251" t="s">
        <v>33896</v>
      </c>
      <c r="B1661" s="253" t="s">
        <v>33897</v>
      </c>
      <c r="C1661" s="148" t="s">
        <v>26246</v>
      </c>
      <c r="D1661" s="148" t="s">
        <v>33898</v>
      </c>
      <c r="E1661" s="253" t="s">
        <v>33899</v>
      </c>
      <c r="F1661" s="253" t="s">
        <v>33900</v>
      </c>
      <c r="G1661" s="253" t="s">
        <v>33901</v>
      </c>
      <c r="H1661" s="262" t="s">
        <v>33895</v>
      </c>
      <c r="I1661" s="264" t="s">
        <v>33902</v>
      </c>
      <c r="M1661" s="258"/>
      <c r="N1661" s="148"/>
      <c r="O1661" s="148"/>
      <c r="P1661" s="148"/>
    </row>
    <row r="1662" spans="1:16" ht="27.6">
      <c r="A1662" s="272" t="s">
        <v>33903</v>
      </c>
      <c r="B1662" s="253"/>
      <c r="C1662" s="252" t="s">
        <v>33904</v>
      </c>
      <c r="D1662" s="148"/>
      <c r="E1662" s="253"/>
      <c r="F1662" s="253"/>
      <c r="G1662" s="253"/>
      <c r="H1662" s="262"/>
      <c r="M1662" s="258"/>
      <c r="N1662" s="148"/>
      <c r="O1662" s="148"/>
      <c r="P1662" s="148"/>
    </row>
    <row r="1663" spans="1:16" ht="27.6">
      <c r="A1663" s="272" t="s">
        <v>33905</v>
      </c>
      <c r="B1663" s="253"/>
      <c r="C1663" s="252" t="s">
        <v>33906</v>
      </c>
      <c r="D1663" s="148"/>
      <c r="E1663" s="253"/>
      <c r="F1663" s="253"/>
      <c r="G1663" s="253"/>
      <c r="H1663" s="262"/>
      <c r="M1663" s="258"/>
      <c r="N1663" s="148"/>
      <c r="O1663" s="148"/>
      <c r="P1663" s="148"/>
    </row>
    <row r="1664" spans="1:16" ht="27.6">
      <c r="A1664" s="272" t="s">
        <v>33907</v>
      </c>
      <c r="B1664" s="253"/>
      <c r="C1664" s="252" t="s">
        <v>33908</v>
      </c>
      <c r="D1664" s="148"/>
      <c r="E1664" s="253"/>
      <c r="F1664" s="253"/>
      <c r="G1664" s="253"/>
      <c r="H1664" s="262"/>
      <c r="M1664" s="258"/>
      <c r="N1664" s="148"/>
      <c r="O1664" s="148"/>
      <c r="P1664" s="148"/>
    </row>
    <row r="1665" spans="1:16" ht="132">
      <c r="A1665" s="251" t="s">
        <v>33909</v>
      </c>
      <c r="B1665" s="253" t="s">
        <v>33897</v>
      </c>
      <c r="C1665" s="148" t="s">
        <v>26246</v>
      </c>
      <c r="D1665" s="148" t="s">
        <v>33898</v>
      </c>
      <c r="E1665" s="253" t="s">
        <v>33899</v>
      </c>
      <c r="F1665" s="253" t="s">
        <v>33900</v>
      </c>
      <c r="G1665" s="253" t="s">
        <v>33901</v>
      </c>
      <c r="H1665" s="262" t="s">
        <v>33910</v>
      </c>
      <c r="I1665" s="264" t="s">
        <v>33902</v>
      </c>
      <c r="M1665" s="258"/>
      <c r="N1665" s="148"/>
      <c r="O1665" s="148"/>
      <c r="P1665" s="148"/>
    </row>
    <row r="1666" spans="1:16" ht="27.6">
      <c r="A1666" s="272" t="s">
        <v>33911</v>
      </c>
      <c r="B1666" s="252"/>
      <c r="C1666" s="252" t="s">
        <v>33904</v>
      </c>
      <c r="D1666" s="148"/>
      <c r="E1666" s="252"/>
      <c r="F1666" s="252"/>
      <c r="G1666" s="252"/>
      <c r="H1666" s="262"/>
      <c r="M1666" s="258"/>
      <c r="N1666" s="252"/>
      <c r="O1666" s="148"/>
      <c r="P1666" s="148"/>
    </row>
    <row r="1667" spans="1:16" ht="27.6">
      <c r="A1667" s="272" t="s">
        <v>33912</v>
      </c>
      <c r="B1667" s="252"/>
      <c r="C1667" s="252" t="s">
        <v>33906</v>
      </c>
      <c r="D1667" s="148"/>
      <c r="E1667" s="252"/>
      <c r="F1667" s="252"/>
      <c r="G1667" s="252"/>
      <c r="H1667" s="262"/>
      <c r="M1667" s="258"/>
      <c r="N1667" s="252"/>
      <c r="O1667" s="148"/>
      <c r="P1667" s="148"/>
    </row>
    <row r="1668" spans="1:16" ht="27.6">
      <c r="A1668" s="272" t="s">
        <v>33913</v>
      </c>
      <c r="B1668" s="252"/>
      <c r="C1668" s="252" t="s">
        <v>33908</v>
      </c>
      <c r="D1668" s="148"/>
      <c r="E1668" s="252"/>
      <c r="F1668" s="252"/>
      <c r="G1668" s="252"/>
      <c r="H1668" s="262"/>
      <c r="M1668" s="258"/>
      <c r="N1668" s="252"/>
      <c r="O1668" s="148"/>
      <c r="P1668" s="148"/>
    </row>
    <row r="1669" spans="1:16" ht="171.6">
      <c r="A1669" s="258" t="s">
        <v>33914</v>
      </c>
      <c r="B1669" s="252" t="s">
        <v>33915</v>
      </c>
      <c r="C1669" s="252" t="s">
        <v>33916</v>
      </c>
      <c r="D1669" s="148" t="s">
        <v>33917</v>
      </c>
      <c r="E1669" s="252" t="s">
        <v>33918</v>
      </c>
      <c r="F1669" s="252" t="s">
        <v>33919</v>
      </c>
      <c r="G1669" s="252" t="s">
        <v>33920</v>
      </c>
      <c r="H1669" s="262" t="s">
        <v>33921</v>
      </c>
      <c r="I1669" s="264" t="s">
        <v>33922</v>
      </c>
      <c r="M1669" s="258"/>
      <c r="N1669" s="252"/>
      <c r="O1669" s="148"/>
      <c r="P1669" s="148"/>
    </row>
    <row r="1670" spans="1:16" ht="171.6">
      <c r="A1670" s="258" t="s">
        <v>33923</v>
      </c>
      <c r="B1670" s="252" t="s">
        <v>33924</v>
      </c>
      <c r="C1670" s="252" t="s">
        <v>33925</v>
      </c>
      <c r="D1670" s="148" t="s">
        <v>33926</v>
      </c>
      <c r="E1670" s="252" t="s">
        <v>33927</v>
      </c>
      <c r="F1670" s="252" t="s">
        <v>33928</v>
      </c>
      <c r="G1670" s="252" t="s">
        <v>33929</v>
      </c>
      <c r="H1670" s="262" t="s">
        <v>33930</v>
      </c>
      <c r="I1670" s="264" t="s">
        <v>33931</v>
      </c>
      <c r="M1670" s="258"/>
      <c r="N1670" s="252"/>
      <c r="O1670" s="148"/>
      <c r="P1670" s="148"/>
    </row>
    <row r="1671" spans="1:16" ht="158.4">
      <c r="A1671" s="258" t="s">
        <v>33932</v>
      </c>
      <c r="B1671" s="252" t="s">
        <v>33933</v>
      </c>
      <c r="C1671" s="252" t="s">
        <v>33934</v>
      </c>
      <c r="D1671" s="148" t="s">
        <v>33935</v>
      </c>
      <c r="E1671" s="252" t="s">
        <v>33936</v>
      </c>
      <c r="F1671" s="252" t="s">
        <v>33937</v>
      </c>
      <c r="G1671" s="252" t="s">
        <v>33938</v>
      </c>
      <c r="H1671" s="262" t="s">
        <v>33939</v>
      </c>
      <c r="I1671" s="264" t="s">
        <v>33940</v>
      </c>
      <c r="M1671" s="258"/>
      <c r="N1671" s="148"/>
      <c r="O1671" s="148"/>
      <c r="P1671" s="148"/>
    </row>
    <row r="1672" spans="1:16" ht="158.4">
      <c r="A1672" s="258" t="s">
        <v>33941</v>
      </c>
      <c r="B1672" s="252" t="s">
        <v>33942</v>
      </c>
      <c r="C1672" s="252" t="s">
        <v>33943</v>
      </c>
      <c r="D1672" s="148" t="s">
        <v>33944</v>
      </c>
      <c r="E1672" s="252" t="s">
        <v>33945</v>
      </c>
      <c r="F1672" s="252" t="s">
        <v>33946</v>
      </c>
      <c r="G1672" s="252" t="s">
        <v>33947</v>
      </c>
      <c r="H1672" s="262" t="s">
        <v>33948</v>
      </c>
      <c r="I1672" s="264" t="s">
        <v>33949</v>
      </c>
      <c r="M1672" s="258"/>
      <c r="N1672" s="148"/>
      <c r="O1672" s="148"/>
      <c r="P1672" s="148"/>
    </row>
    <row r="1673" spans="1:16" ht="198">
      <c r="A1673" s="258" t="s">
        <v>33950</v>
      </c>
      <c r="B1673" s="252" t="s">
        <v>33951</v>
      </c>
      <c r="C1673" s="252" t="s">
        <v>33952</v>
      </c>
      <c r="D1673" s="148" t="s">
        <v>33953</v>
      </c>
      <c r="E1673" s="252" t="s">
        <v>33954</v>
      </c>
      <c r="F1673" s="252" t="s">
        <v>33955</v>
      </c>
      <c r="G1673" s="252" t="s">
        <v>33956</v>
      </c>
      <c r="H1673" s="262" t="s">
        <v>33957</v>
      </c>
      <c r="I1673" s="264" t="s">
        <v>33958</v>
      </c>
      <c r="M1673" s="258"/>
      <c r="N1673" s="252"/>
      <c r="O1673" s="148"/>
      <c r="P1673" s="148"/>
    </row>
    <row r="1674" spans="1:16" ht="198">
      <c r="A1674" s="258" t="s">
        <v>33959</v>
      </c>
      <c r="B1674" s="252" t="s">
        <v>33960</v>
      </c>
      <c r="C1674" s="252" t="s">
        <v>33952</v>
      </c>
      <c r="D1674" s="148" t="s">
        <v>33961</v>
      </c>
      <c r="E1674" s="252" t="s">
        <v>33962</v>
      </c>
      <c r="F1674" s="252" t="s">
        <v>33963</v>
      </c>
      <c r="G1674" s="252" t="s">
        <v>33956</v>
      </c>
      <c r="H1674" s="262" t="s">
        <v>33964</v>
      </c>
      <c r="I1674" s="264" t="s">
        <v>33965</v>
      </c>
      <c r="M1674" s="258"/>
      <c r="N1674" s="252"/>
      <c r="O1674" s="148"/>
      <c r="P1674" s="148"/>
    </row>
    <row r="1675" spans="1:16" ht="224.4">
      <c r="A1675" s="258" t="s">
        <v>33966</v>
      </c>
      <c r="B1675" s="252" t="s">
        <v>33967</v>
      </c>
      <c r="C1675" s="252" t="s">
        <v>33968</v>
      </c>
      <c r="D1675" s="148" t="s">
        <v>33969</v>
      </c>
      <c r="E1675" s="252" t="s">
        <v>33970</v>
      </c>
      <c r="F1675" s="252" t="s">
        <v>33971</v>
      </c>
      <c r="G1675" s="252" t="s">
        <v>33972</v>
      </c>
      <c r="H1675" s="262" t="s">
        <v>33973</v>
      </c>
      <c r="I1675" s="264" t="s">
        <v>33974</v>
      </c>
      <c r="M1675" s="258"/>
      <c r="N1675" s="148"/>
      <c r="O1675" s="148"/>
      <c r="P1675" s="148"/>
    </row>
    <row r="1676" spans="1:16" ht="224.4">
      <c r="A1676" s="258" t="s">
        <v>33975</v>
      </c>
      <c r="B1676" s="252" t="s">
        <v>33967</v>
      </c>
      <c r="C1676" s="252" t="s">
        <v>33968</v>
      </c>
      <c r="D1676" s="148" t="s">
        <v>33969</v>
      </c>
      <c r="E1676" s="252" t="s">
        <v>33970</v>
      </c>
      <c r="F1676" s="252" t="s">
        <v>33971</v>
      </c>
      <c r="G1676" s="252" t="s">
        <v>33972</v>
      </c>
      <c r="H1676" s="262" t="s">
        <v>33976</v>
      </c>
      <c r="I1676" s="264" t="s">
        <v>33974</v>
      </c>
      <c r="M1676" s="258"/>
      <c r="N1676" s="148"/>
      <c r="O1676" s="148"/>
      <c r="P1676" s="148"/>
    </row>
    <row r="1677" spans="1:16" ht="211.2">
      <c r="A1677" s="258" t="s">
        <v>33977</v>
      </c>
      <c r="B1677" s="252" t="s">
        <v>33978</v>
      </c>
      <c r="C1677" s="252" t="s">
        <v>33979</v>
      </c>
      <c r="D1677" s="148" t="s">
        <v>33980</v>
      </c>
      <c r="E1677" s="252" t="s">
        <v>33981</v>
      </c>
      <c r="F1677" s="252" t="s">
        <v>33982</v>
      </c>
      <c r="G1677" s="252" t="s">
        <v>33983</v>
      </c>
      <c r="H1677" s="262" t="s">
        <v>33976</v>
      </c>
      <c r="I1677" s="264" t="s">
        <v>33984</v>
      </c>
      <c r="M1677" s="258"/>
      <c r="N1677" s="148"/>
      <c r="O1677" s="148"/>
      <c r="P1677" s="148"/>
    </row>
    <row r="1678" spans="1:16" ht="198">
      <c r="A1678" s="258" t="s">
        <v>33985</v>
      </c>
      <c r="B1678" s="252" t="s">
        <v>33978</v>
      </c>
      <c r="C1678" s="252" t="s">
        <v>33979</v>
      </c>
      <c r="D1678" s="148" t="s">
        <v>33980</v>
      </c>
      <c r="E1678" s="252" t="s">
        <v>33981</v>
      </c>
      <c r="F1678" s="252" t="s">
        <v>33982</v>
      </c>
      <c r="G1678" s="252" t="s">
        <v>33983</v>
      </c>
      <c r="H1678" s="262" t="s">
        <v>33986</v>
      </c>
      <c r="I1678" s="264" t="s">
        <v>33987</v>
      </c>
      <c r="M1678" s="258"/>
      <c r="N1678" s="148"/>
      <c r="O1678" s="148"/>
      <c r="P1678" s="148"/>
    </row>
    <row r="1679" spans="1:16" ht="158.4">
      <c r="A1679" s="258" t="s">
        <v>33988</v>
      </c>
      <c r="B1679" s="252" t="s">
        <v>33989</v>
      </c>
      <c r="C1679" s="252" t="s">
        <v>33990</v>
      </c>
      <c r="D1679" s="148" t="s">
        <v>33991</v>
      </c>
      <c r="E1679" s="252" t="s">
        <v>33992</v>
      </c>
      <c r="F1679" s="252" t="s">
        <v>33993</v>
      </c>
      <c r="G1679" s="252" t="s">
        <v>33994</v>
      </c>
      <c r="H1679" s="262" t="s">
        <v>33986</v>
      </c>
      <c r="I1679" s="264" t="s">
        <v>33995</v>
      </c>
      <c r="M1679" s="258"/>
      <c r="N1679" s="148"/>
      <c r="O1679" s="148"/>
      <c r="P1679" s="148"/>
    </row>
    <row r="1680" spans="1:16" ht="158.4">
      <c r="A1680" s="258" t="s">
        <v>33996</v>
      </c>
      <c r="B1680" s="252" t="s">
        <v>33989</v>
      </c>
      <c r="C1680" s="252" t="s">
        <v>33990</v>
      </c>
      <c r="D1680" s="148" t="s">
        <v>33991</v>
      </c>
      <c r="E1680" s="252" t="s">
        <v>33992</v>
      </c>
      <c r="F1680" s="252" t="s">
        <v>33993</v>
      </c>
      <c r="G1680" s="252" t="s">
        <v>33994</v>
      </c>
      <c r="H1680" s="262" t="s">
        <v>33997</v>
      </c>
      <c r="I1680" s="264" t="s">
        <v>33998</v>
      </c>
      <c r="M1680" s="258"/>
      <c r="N1680" s="148"/>
      <c r="O1680" s="148"/>
      <c r="P1680" s="148"/>
    </row>
    <row r="1681" spans="1:16" ht="211.2">
      <c r="A1681" s="258" t="s">
        <v>33999</v>
      </c>
      <c r="B1681" s="252" t="s">
        <v>34000</v>
      </c>
      <c r="C1681" s="252" t="s">
        <v>34001</v>
      </c>
      <c r="D1681" s="148" t="s">
        <v>34002</v>
      </c>
      <c r="E1681" s="252" t="s">
        <v>34003</v>
      </c>
      <c r="F1681" s="252" t="s">
        <v>34004</v>
      </c>
      <c r="G1681" s="252" t="s">
        <v>34005</v>
      </c>
      <c r="H1681" s="262" t="s">
        <v>33997</v>
      </c>
      <c r="I1681" s="264" t="s">
        <v>34006</v>
      </c>
      <c r="M1681" s="258"/>
      <c r="N1681" s="252"/>
      <c r="O1681" s="148"/>
      <c r="P1681" s="148"/>
    </row>
    <row r="1682" spans="1:16" ht="211.2">
      <c r="A1682" s="258" t="s">
        <v>34007</v>
      </c>
      <c r="B1682" s="252" t="s">
        <v>34000</v>
      </c>
      <c r="C1682" s="252" t="s">
        <v>34001</v>
      </c>
      <c r="D1682" s="148" t="s">
        <v>34002</v>
      </c>
      <c r="E1682" s="252" t="s">
        <v>34003</v>
      </c>
      <c r="F1682" s="252" t="s">
        <v>34004</v>
      </c>
      <c r="G1682" s="252" t="s">
        <v>34005</v>
      </c>
      <c r="H1682" s="262" t="s">
        <v>34008</v>
      </c>
      <c r="I1682" s="264" t="s">
        <v>34009</v>
      </c>
      <c r="M1682" s="258"/>
      <c r="N1682" s="252"/>
      <c r="O1682" s="148"/>
      <c r="P1682" s="148"/>
    </row>
    <row r="1683" spans="1:16" ht="171.6">
      <c r="A1683" s="258" t="s">
        <v>34010</v>
      </c>
      <c r="B1683" s="252" t="s">
        <v>34011</v>
      </c>
      <c r="C1683" s="252" t="s">
        <v>34012</v>
      </c>
      <c r="D1683" s="148" t="s">
        <v>34013</v>
      </c>
      <c r="E1683" s="252" t="s">
        <v>34014</v>
      </c>
      <c r="F1683" s="252" t="s">
        <v>34015</v>
      </c>
      <c r="G1683" s="252" t="s">
        <v>34016</v>
      </c>
      <c r="H1683" s="262" t="s">
        <v>34008</v>
      </c>
      <c r="I1683" s="264" t="s">
        <v>34017</v>
      </c>
      <c r="M1683" s="251"/>
      <c r="N1683" s="213"/>
      <c r="O1683" s="148"/>
      <c r="P1683" s="148"/>
    </row>
    <row r="1684" spans="1:16" ht="158.4">
      <c r="A1684" s="258" t="s">
        <v>34018</v>
      </c>
      <c r="B1684" s="252" t="s">
        <v>34011</v>
      </c>
      <c r="C1684" s="252" t="s">
        <v>34012</v>
      </c>
      <c r="D1684" s="148" t="s">
        <v>34013</v>
      </c>
      <c r="E1684" s="252" t="s">
        <v>34014</v>
      </c>
      <c r="F1684" s="252" t="s">
        <v>34015</v>
      </c>
      <c r="G1684" s="252" t="s">
        <v>34016</v>
      </c>
      <c r="H1684" s="262" t="s">
        <v>34019</v>
      </c>
      <c r="I1684" s="264" t="s">
        <v>34020</v>
      </c>
      <c r="M1684" s="251"/>
      <c r="N1684" s="213"/>
      <c r="O1684" s="148"/>
      <c r="P1684" s="148"/>
    </row>
    <row r="1685" spans="1:16" ht="132">
      <c r="A1685" s="251" t="s">
        <v>34021</v>
      </c>
      <c r="B1685" s="253" t="s">
        <v>34022</v>
      </c>
      <c r="C1685" s="148" t="s">
        <v>26246</v>
      </c>
      <c r="D1685" s="148" t="s">
        <v>34023</v>
      </c>
      <c r="E1685" s="253" t="s">
        <v>34024</v>
      </c>
      <c r="F1685" s="253" t="s">
        <v>34025</v>
      </c>
      <c r="G1685" s="253" t="s">
        <v>34026</v>
      </c>
      <c r="H1685" s="262" t="s">
        <v>34019</v>
      </c>
      <c r="I1685" s="264" t="s">
        <v>34027</v>
      </c>
      <c r="M1685" s="258"/>
      <c r="N1685" s="252"/>
      <c r="O1685" s="148"/>
      <c r="P1685" s="148"/>
    </row>
    <row r="1686" spans="1:16" ht="41.4">
      <c r="A1686" s="272" t="s">
        <v>34028</v>
      </c>
      <c r="B1686" s="253"/>
      <c r="C1686" s="252" t="s">
        <v>34029</v>
      </c>
      <c r="D1686" s="148"/>
      <c r="E1686" s="253"/>
      <c r="F1686" s="253"/>
      <c r="G1686" s="253"/>
      <c r="H1686" s="262"/>
      <c r="M1686" s="258"/>
      <c r="N1686" s="252"/>
      <c r="O1686" s="148"/>
      <c r="P1686" s="148"/>
    </row>
    <row r="1687" spans="1:16" ht="27.6">
      <c r="A1687" s="272" t="s">
        <v>34030</v>
      </c>
      <c r="B1687" s="253"/>
      <c r="C1687" s="252" t="s">
        <v>34031</v>
      </c>
      <c r="D1687" s="148"/>
      <c r="E1687" s="253"/>
      <c r="F1687" s="253"/>
      <c r="G1687" s="253"/>
      <c r="H1687" s="262"/>
      <c r="M1687" s="258"/>
      <c r="N1687" s="252"/>
      <c r="O1687" s="148"/>
      <c r="P1687" s="148"/>
    </row>
    <row r="1688" spans="1:16" ht="27.6">
      <c r="A1688" s="272" t="s">
        <v>34032</v>
      </c>
      <c r="B1688" s="253"/>
      <c r="C1688" s="252" t="s">
        <v>34033</v>
      </c>
      <c r="D1688" s="148"/>
      <c r="E1688" s="253"/>
      <c r="F1688" s="253"/>
      <c r="G1688" s="253"/>
      <c r="H1688" s="262"/>
      <c r="M1688" s="258"/>
      <c r="N1688" s="252"/>
      <c r="O1688" s="148"/>
      <c r="P1688" s="148"/>
    </row>
    <row r="1689" spans="1:16" ht="132">
      <c r="A1689" s="251" t="s">
        <v>34034</v>
      </c>
      <c r="B1689" s="253" t="s">
        <v>34022</v>
      </c>
      <c r="C1689" s="148" t="s">
        <v>26246</v>
      </c>
      <c r="D1689" s="148" t="s">
        <v>34023</v>
      </c>
      <c r="E1689" s="253" t="s">
        <v>34024</v>
      </c>
      <c r="F1689" s="253" t="s">
        <v>34025</v>
      </c>
      <c r="G1689" s="253" t="s">
        <v>34026</v>
      </c>
      <c r="H1689" s="262" t="s">
        <v>34035</v>
      </c>
      <c r="I1689" s="264" t="s">
        <v>34027</v>
      </c>
      <c r="M1689" s="258"/>
      <c r="N1689" s="252"/>
      <c r="O1689" s="148"/>
      <c r="P1689" s="148"/>
    </row>
    <row r="1690" spans="1:16" ht="41.4">
      <c r="A1690" s="272" t="s">
        <v>34036</v>
      </c>
      <c r="B1690" s="252"/>
      <c r="C1690" s="252" t="s">
        <v>34029</v>
      </c>
      <c r="D1690" s="148"/>
      <c r="E1690" s="252"/>
      <c r="F1690" s="252"/>
      <c r="G1690" s="252"/>
      <c r="H1690" s="262"/>
      <c r="M1690" s="258"/>
      <c r="N1690" s="252"/>
      <c r="O1690" s="148"/>
      <c r="P1690" s="148"/>
    </row>
    <row r="1691" spans="1:16" ht="27.6">
      <c r="A1691" s="272" t="s">
        <v>34037</v>
      </c>
      <c r="B1691" s="252"/>
      <c r="C1691" s="252" t="s">
        <v>34031</v>
      </c>
      <c r="D1691" s="148"/>
      <c r="E1691" s="252"/>
      <c r="F1691" s="252"/>
      <c r="G1691" s="252"/>
      <c r="H1691" s="262"/>
      <c r="M1691" s="258"/>
      <c r="N1691" s="252"/>
      <c r="O1691" s="148"/>
      <c r="P1691" s="148"/>
    </row>
    <row r="1692" spans="1:16" ht="27.6">
      <c r="A1692" s="272" t="s">
        <v>34038</v>
      </c>
      <c r="B1692" s="252"/>
      <c r="C1692" s="252" t="s">
        <v>34033</v>
      </c>
      <c r="D1692" s="148"/>
      <c r="E1692" s="252"/>
      <c r="F1692" s="252"/>
      <c r="G1692" s="252"/>
      <c r="H1692" s="262"/>
      <c r="M1692" s="258"/>
      <c r="N1692" s="252"/>
      <c r="O1692" s="148"/>
      <c r="P1692" s="148"/>
    </row>
    <row r="1693" spans="1:16" ht="158.4">
      <c r="A1693" s="258" t="s">
        <v>34039</v>
      </c>
      <c r="B1693" s="252" t="s">
        <v>34040</v>
      </c>
      <c r="C1693" s="252" t="s">
        <v>34041</v>
      </c>
      <c r="D1693" s="148" t="s">
        <v>34042</v>
      </c>
      <c r="E1693" s="252" t="s">
        <v>34043</v>
      </c>
      <c r="F1693" s="252" t="s">
        <v>34044</v>
      </c>
      <c r="G1693" s="252" t="s">
        <v>34045</v>
      </c>
      <c r="H1693" s="262" t="s">
        <v>34035</v>
      </c>
      <c r="I1693" s="264" t="s">
        <v>34046</v>
      </c>
      <c r="M1693" s="258"/>
      <c r="N1693" s="252"/>
      <c r="O1693" s="148"/>
      <c r="P1693" s="148"/>
    </row>
    <row r="1694" spans="1:16" ht="158.4">
      <c r="A1694" s="258" t="s">
        <v>34047</v>
      </c>
      <c r="B1694" s="252" t="s">
        <v>34040</v>
      </c>
      <c r="C1694" s="252" t="s">
        <v>34041</v>
      </c>
      <c r="D1694" s="148" t="s">
        <v>34042</v>
      </c>
      <c r="E1694" s="252" t="s">
        <v>34043</v>
      </c>
      <c r="F1694" s="252" t="s">
        <v>34044</v>
      </c>
      <c r="G1694" s="252" t="s">
        <v>34045</v>
      </c>
      <c r="H1694" s="262" t="s">
        <v>34048</v>
      </c>
      <c r="I1694" s="264" t="s">
        <v>34046</v>
      </c>
      <c r="M1694" s="258"/>
      <c r="N1694" s="252"/>
      <c r="O1694" s="148"/>
      <c r="P1694" s="148"/>
    </row>
    <row r="1695" spans="1:16" ht="158.4">
      <c r="A1695" s="258" t="s">
        <v>34049</v>
      </c>
      <c r="B1695" s="252" t="s">
        <v>34050</v>
      </c>
      <c r="C1695" s="252" t="s">
        <v>34051</v>
      </c>
      <c r="D1695" s="148" t="s">
        <v>34052</v>
      </c>
      <c r="E1695" s="252" t="s">
        <v>34053</v>
      </c>
      <c r="F1695" s="252" t="s">
        <v>34054</v>
      </c>
      <c r="G1695" s="252" t="s">
        <v>34055</v>
      </c>
      <c r="H1695" s="262" t="s">
        <v>34056</v>
      </c>
      <c r="I1695" s="264" t="s">
        <v>34057</v>
      </c>
      <c r="M1695" s="258"/>
      <c r="N1695" s="252"/>
      <c r="O1695" s="148"/>
      <c r="P1695" s="148"/>
    </row>
    <row r="1696" spans="1:16" ht="158.4">
      <c r="A1696" s="258" t="s">
        <v>34058</v>
      </c>
      <c r="B1696" s="252" t="s">
        <v>34050</v>
      </c>
      <c r="C1696" s="252" t="s">
        <v>34051</v>
      </c>
      <c r="D1696" s="148" t="s">
        <v>34052</v>
      </c>
      <c r="E1696" s="252" t="s">
        <v>34053</v>
      </c>
      <c r="F1696" s="252" t="s">
        <v>34054</v>
      </c>
      <c r="G1696" s="252" t="s">
        <v>34055</v>
      </c>
      <c r="H1696" s="262" t="s">
        <v>34059</v>
      </c>
      <c r="I1696" s="264" t="s">
        <v>34060</v>
      </c>
      <c r="M1696" s="258"/>
      <c r="N1696" s="252"/>
      <c r="O1696" s="148"/>
      <c r="P1696" s="148"/>
    </row>
    <row r="1697" spans="1:16" ht="198">
      <c r="A1697" s="258" t="s">
        <v>34061</v>
      </c>
      <c r="B1697" s="252" t="s">
        <v>34062</v>
      </c>
      <c r="C1697" s="252" t="s">
        <v>34063</v>
      </c>
      <c r="D1697" s="148" t="s">
        <v>34064</v>
      </c>
      <c r="E1697" s="252" t="s">
        <v>34065</v>
      </c>
      <c r="F1697" s="252" t="s">
        <v>34066</v>
      </c>
      <c r="G1697" s="252" t="s">
        <v>34067</v>
      </c>
      <c r="H1697" s="262" t="s">
        <v>34059</v>
      </c>
      <c r="I1697" s="264" t="s">
        <v>34068</v>
      </c>
      <c r="M1697" s="258"/>
      <c r="N1697" s="148"/>
      <c r="O1697" s="148"/>
      <c r="P1697" s="148"/>
    </row>
    <row r="1698" spans="1:16" ht="198">
      <c r="A1698" s="258" t="s">
        <v>34069</v>
      </c>
      <c r="B1698" s="252" t="s">
        <v>34062</v>
      </c>
      <c r="C1698" s="252" t="s">
        <v>34063</v>
      </c>
      <c r="D1698" s="148" t="s">
        <v>34064</v>
      </c>
      <c r="E1698" s="252" t="s">
        <v>34065</v>
      </c>
      <c r="F1698" s="252" t="s">
        <v>34066</v>
      </c>
      <c r="G1698" s="252" t="s">
        <v>34067</v>
      </c>
      <c r="H1698" s="262" t="s">
        <v>34070</v>
      </c>
      <c r="I1698" s="264" t="s">
        <v>34068</v>
      </c>
      <c r="M1698" s="258"/>
      <c r="N1698" s="148"/>
      <c r="O1698" s="148"/>
      <c r="P1698" s="148"/>
    </row>
    <row r="1699" spans="1:16" ht="224.4">
      <c r="A1699" s="258" t="s">
        <v>34071</v>
      </c>
      <c r="B1699" s="252" t="s">
        <v>34072</v>
      </c>
      <c r="C1699" s="252" t="s">
        <v>34073</v>
      </c>
      <c r="D1699" s="148" t="s">
        <v>34074</v>
      </c>
      <c r="E1699" s="252" t="s">
        <v>34075</v>
      </c>
      <c r="F1699" s="252" t="s">
        <v>34076</v>
      </c>
      <c r="G1699" s="252" t="s">
        <v>34077</v>
      </c>
      <c r="H1699" s="262" t="s">
        <v>34078</v>
      </c>
      <c r="I1699" s="264" t="s">
        <v>34079</v>
      </c>
      <c r="M1699" s="258"/>
      <c r="N1699" s="252"/>
      <c r="O1699" s="148"/>
      <c r="P1699" s="148"/>
    </row>
    <row r="1700" spans="1:16" ht="224.4">
      <c r="A1700" s="258" t="s">
        <v>34080</v>
      </c>
      <c r="B1700" s="252" t="s">
        <v>34081</v>
      </c>
      <c r="C1700" s="252" t="s">
        <v>34073</v>
      </c>
      <c r="D1700" s="148" t="s">
        <v>34082</v>
      </c>
      <c r="E1700" s="252" t="s">
        <v>34075</v>
      </c>
      <c r="F1700" s="252" t="s">
        <v>34076</v>
      </c>
      <c r="G1700" s="252" t="s">
        <v>34083</v>
      </c>
      <c r="H1700" s="262" t="s">
        <v>34084</v>
      </c>
      <c r="I1700" s="264" t="s">
        <v>34085</v>
      </c>
      <c r="M1700" s="258"/>
      <c r="N1700" s="252"/>
      <c r="O1700" s="148"/>
      <c r="P1700" s="148"/>
    </row>
    <row r="1701" spans="1:16" ht="184.8">
      <c r="A1701" s="258" t="s">
        <v>34086</v>
      </c>
      <c r="B1701" s="252" t="s">
        <v>34087</v>
      </c>
      <c r="C1701" s="252" t="s">
        <v>34088</v>
      </c>
      <c r="D1701" s="148" t="s">
        <v>34089</v>
      </c>
      <c r="E1701" s="252" t="s">
        <v>34090</v>
      </c>
      <c r="F1701" s="252" t="s">
        <v>34091</v>
      </c>
      <c r="G1701" s="252" t="s">
        <v>34092</v>
      </c>
      <c r="H1701" s="262" t="s">
        <v>34084</v>
      </c>
      <c r="I1701" s="264" t="s">
        <v>34093</v>
      </c>
      <c r="M1701" s="258"/>
      <c r="N1701" s="148"/>
      <c r="O1701" s="148"/>
      <c r="P1701" s="148"/>
    </row>
    <row r="1702" spans="1:16" ht="184.8">
      <c r="A1702" s="258" t="s">
        <v>34094</v>
      </c>
      <c r="B1702" s="252" t="s">
        <v>34087</v>
      </c>
      <c r="C1702" s="252" t="s">
        <v>34088</v>
      </c>
      <c r="D1702" s="148" t="s">
        <v>34089</v>
      </c>
      <c r="E1702" s="252" t="s">
        <v>34090</v>
      </c>
      <c r="F1702" s="252" t="s">
        <v>34091</v>
      </c>
      <c r="G1702" s="252" t="s">
        <v>34092</v>
      </c>
      <c r="H1702" s="262" t="s">
        <v>34095</v>
      </c>
      <c r="I1702" s="264" t="s">
        <v>34093</v>
      </c>
      <c r="M1702" s="258"/>
      <c r="N1702" s="148"/>
      <c r="O1702" s="148"/>
      <c r="P1702" s="148"/>
    </row>
    <row r="1703" spans="1:16" ht="118.8">
      <c r="A1703" s="258" t="s">
        <v>34096</v>
      </c>
      <c r="B1703" s="252" t="s">
        <v>34097</v>
      </c>
      <c r="C1703" s="252" t="s">
        <v>34098</v>
      </c>
      <c r="D1703" s="148" t="s">
        <v>34099</v>
      </c>
      <c r="E1703" s="252" t="s">
        <v>34100</v>
      </c>
      <c r="F1703" s="252" t="s">
        <v>34101</v>
      </c>
      <c r="G1703" s="252" t="s">
        <v>34102</v>
      </c>
      <c r="H1703" s="262" t="s">
        <v>34103</v>
      </c>
      <c r="I1703" s="264" t="s">
        <v>34104</v>
      </c>
      <c r="M1703" s="258"/>
      <c r="N1703" s="148"/>
      <c r="O1703" s="148"/>
      <c r="P1703" s="148"/>
    </row>
    <row r="1704" spans="1:16" ht="118.8">
      <c r="A1704" s="258" t="s">
        <v>34105</v>
      </c>
      <c r="B1704" s="252" t="s">
        <v>34097</v>
      </c>
      <c r="C1704" s="252" t="s">
        <v>34098</v>
      </c>
      <c r="D1704" s="148" t="s">
        <v>34099</v>
      </c>
      <c r="E1704" s="252" t="s">
        <v>34100</v>
      </c>
      <c r="F1704" s="252" t="s">
        <v>34101</v>
      </c>
      <c r="G1704" s="252" t="s">
        <v>34102</v>
      </c>
      <c r="H1704" s="262" t="s">
        <v>34106</v>
      </c>
      <c r="I1704" s="264" t="s">
        <v>34104</v>
      </c>
      <c r="M1704" s="258"/>
      <c r="N1704" s="148"/>
      <c r="O1704" s="148"/>
      <c r="P1704" s="148"/>
    </row>
    <row r="1705" spans="1:16" ht="184.8">
      <c r="A1705" s="258" t="s">
        <v>34107</v>
      </c>
      <c r="B1705" s="252" t="s">
        <v>34108</v>
      </c>
      <c r="C1705" s="252" t="s">
        <v>34109</v>
      </c>
      <c r="D1705" s="148" t="s">
        <v>34110</v>
      </c>
      <c r="E1705" s="252" t="s">
        <v>34111</v>
      </c>
      <c r="F1705" s="252" t="s">
        <v>34112</v>
      </c>
      <c r="G1705" s="252" t="s">
        <v>34113</v>
      </c>
      <c r="H1705" s="262" t="s">
        <v>34106</v>
      </c>
      <c r="I1705" s="264" t="s">
        <v>34114</v>
      </c>
      <c r="M1705" s="258"/>
      <c r="N1705" s="148"/>
      <c r="O1705" s="148"/>
      <c r="P1705" s="148"/>
    </row>
    <row r="1706" spans="1:16" ht="184.8">
      <c r="A1706" s="258" t="s">
        <v>34115</v>
      </c>
      <c r="B1706" s="252" t="s">
        <v>34108</v>
      </c>
      <c r="C1706" s="252" t="s">
        <v>34109</v>
      </c>
      <c r="D1706" s="148" t="s">
        <v>34110</v>
      </c>
      <c r="E1706" s="252" t="s">
        <v>34111</v>
      </c>
      <c r="F1706" s="252" t="s">
        <v>34112</v>
      </c>
      <c r="G1706" s="252" t="s">
        <v>34113</v>
      </c>
      <c r="H1706" s="262" t="s">
        <v>34116</v>
      </c>
      <c r="I1706" s="264" t="s">
        <v>34114</v>
      </c>
      <c r="M1706" s="258"/>
      <c r="N1706" s="148"/>
      <c r="O1706" s="148"/>
      <c r="P1706" s="148"/>
    </row>
    <row r="1707" spans="1:16" ht="158.4">
      <c r="A1707" s="258" t="s">
        <v>34117</v>
      </c>
      <c r="B1707" s="252" t="s">
        <v>34118</v>
      </c>
      <c r="C1707" s="252" t="s">
        <v>34119</v>
      </c>
      <c r="D1707" s="148" t="s">
        <v>34120</v>
      </c>
      <c r="E1707" s="252" t="s">
        <v>34121</v>
      </c>
      <c r="F1707" s="252" t="s">
        <v>34122</v>
      </c>
      <c r="G1707" s="252" t="s">
        <v>34123</v>
      </c>
      <c r="H1707" s="262" t="s">
        <v>34116</v>
      </c>
      <c r="I1707" s="264" t="s">
        <v>34124</v>
      </c>
      <c r="M1707" s="258"/>
      <c r="N1707" s="148"/>
      <c r="O1707" s="148"/>
      <c r="P1707" s="148"/>
    </row>
    <row r="1708" spans="1:16" ht="158.4">
      <c r="A1708" s="258" t="s">
        <v>34125</v>
      </c>
      <c r="B1708" s="252" t="s">
        <v>34118</v>
      </c>
      <c r="C1708" s="252" t="s">
        <v>34119</v>
      </c>
      <c r="D1708" s="148" t="s">
        <v>34120</v>
      </c>
      <c r="E1708" s="252" t="s">
        <v>34121</v>
      </c>
      <c r="F1708" s="252" t="s">
        <v>34122</v>
      </c>
      <c r="G1708" s="252" t="s">
        <v>34123</v>
      </c>
      <c r="H1708" s="262" t="s">
        <v>34126</v>
      </c>
      <c r="I1708" s="264" t="s">
        <v>34124</v>
      </c>
      <c r="M1708" s="258"/>
      <c r="N1708" s="148"/>
      <c r="O1708" s="148"/>
      <c r="P1708" s="148"/>
    </row>
    <row r="1709" spans="1:16" ht="105.6">
      <c r="A1709" s="251" t="s">
        <v>34127</v>
      </c>
      <c r="B1709" s="253" t="s">
        <v>34128</v>
      </c>
      <c r="C1709" s="148" t="s">
        <v>26246</v>
      </c>
      <c r="D1709" s="148" t="s">
        <v>34129</v>
      </c>
      <c r="E1709" s="253" t="s">
        <v>34130</v>
      </c>
      <c r="F1709" s="253" t="s">
        <v>34131</v>
      </c>
      <c r="G1709" s="253" t="s">
        <v>34132</v>
      </c>
      <c r="H1709" s="262" t="s">
        <v>34126</v>
      </c>
      <c r="I1709" s="264" t="s">
        <v>34133</v>
      </c>
      <c r="M1709" s="258"/>
      <c r="N1709" s="252"/>
      <c r="O1709" s="148"/>
      <c r="P1709" s="148"/>
    </row>
    <row r="1710" spans="1:16" ht="27.6">
      <c r="A1710" s="272" t="s">
        <v>34134</v>
      </c>
      <c r="B1710" s="253"/>
      <c r="C1710" s="252" t="s">
        <v>34135</v>
      </c>
      <c r="D1710" s="148"/>
      <c r="E1710" s="253"/>
      <c r="F1710" s="253"/>
      <c r="G1710" s="253"/>
      <c r="H1710" s="262"/>
      <c r="M1710" s="258"/>
      <c r="N1710" s="252"/>
      <c r="O1710" s="148"/>
      <c r="P1710" s="148"/>
    </row>
    <row r="1711" spans="1:16" ht="27.6">
      <c r="A1711" s="272" t="s">
        <v>34136</v>
      </c>
      <c r="B1711" s="253"/>
      <c r="C1711" s="252" t="s">
        <v>34137</v>
      </c>
      <c r="D1711" s="148"/>
      <c r="E1711" s="253"/>
      <c r="F1711" s="253"/>
      <c r="G1711" s="253"/>
      <c r="H1711" s="262"/>
      <c r="M1711" s="258"/>
      <c r="N1711" s="252"/>
      <c r="O1711" s="148"/>
      <c r="P1711" s="148"/>
    </row>
    <row r="1712" spans="1:16" ht="26.4">
      <c r="A1712" s="272" t="s">
        <v>34138</v>
      </c>
      <c r="B1712" s="253"/>
      <c r="C1712" s="262" t="s">
        <v>34139</v>
      </c>
      <c r="D1712" s="148"/>
      <c r="E1712" s="253"/>
      <c r="F1712" s="253"/>
      <c r="G1712" s="253"/>
      <c r="H1712" s="262"/>
      <c r="M1712" s="258"/>
      <c r="N1712" s="252"/>
      <c r="O1712" s="148"/>
      <c r="P1712" s="148"/>
    </row>
    <row r="1713" spans="1:16" ht="105.6">
      <c r="A1713" s="251" t="s">
        <v>34140</v>
      </c>
      <c r="B1713" s="253" t="s">
        <v>34128</v>
      </c>
      <c r="C1713" s="148" t="s">
        <v>26246</v>
      </c>
      <c r="D1713" s="148" t="s">
        <v>34129</v>
      </c>
      <c r="E1713" s="253" t="s">
        <v>34130</v>
      </c>
      <c r="F1713" s="253" t="s">
        <v>34131</v>
      </c>
      <c r="G1713" s="253" t="s">
        <v>34132</v>
      </c>
      <c r="H1713" s="262" t="s">
        <v>34141</v>
      </c>
      <c r="I1713" s="264" t="s">
        <v>34133</v>
      </c>
      <c r="M1713" s="258"/>
      <c r="N1713" s="252"/>
      <c r="O1713" s="148"/>
      <c r="P1713" s="148"/>
    </row>
    <row r="1714" spans="1:16" ht="27.6">
      <c r="A1714" s="272" t="s">
        <v>34142</v>
      </c>
      <c r="B1714" s="252"/>
      <c r="C1714" s="252" t="s">
        <v>34135</v>
      </c>
      <c r="D1714" s="148"/>
      <c r="E1714" s="252"/>
      <c r="F1714" s="252"/>
      <c r="G1714" s="252"/>
      <c r="H1714" s="262"/>
      <c r="M1714" s="258"/>
      <c r="N1714" s="148"/>
      <c r="O1714" s="148"/>
      <c r="P1714" s="148"/>
    </row>
    <row r="1715" spans="1:16" ht="27.6">
      <c r="A1715" s="272" t="s">
        <v>34143</v>
      </c>
      <c r="B1715" s="252"/>
      <c r="C1715" s="252" t="s">
        <v>34137</v>
      </c>
      <c r="D1715" s="148"/>
      <c r="E1715" s="252"/>
      <c r="F1715" s="252"/>
      <c r="G1715" s="252"/>
      <c r="H1715" s="262"/>
      <c r="M1715" s="258"/>
      <c r="N1715" s="148"/>
      <c r="O1715" s="148"/>
      <c r="P1715" s="148"/>
    </row>
    <row r="1716" spans="1:16" ht="26.4">
      <c r="A1716" s="272" t="s">
        <v>34144</v>
      </c>
      <c r="B1716" s="252"/>
      <c r="C1716" s="262" t="s">
        <v>34139</v>
      </c>
      <c r="D1716" s="148"/>
      <c r="E1716" s="252"/>
      <c r="F1716" s="252"/>
      <c r="G1716" s="252"/>
      <c r="H1716" s="262"/>
      <c r="M1716" s="258"/>
      <c r="N1716" s="148"/>
      <c r="O1716" s="148"/>
      <c r="P1716" s="148"/>
    </row>
    <row r="1717" spans="1:16" ht="79.2">
      <c r="A1717" s="258" t="s">
        <v>34145</v>
      </c>
      <c r="B1717" s="252" t="s">
        <v>34146</v>
      </c>
      <c r="C1717" s="252" t="s">
        <v>34147</v>
      </c>
      <c r="D1717" s="148" t="s">
        <v>34148</v>
      </c>
      <c r="E1717" s="252" t="s">
        <v>34149</v>
      </c>
      <c r="F1717" s="252" t="s">
        <v>34150</v>
      </c>
      <c r="G1717" s="252" t="s">
        <v>34151</v>
      </c>
      <c r="H1717" s="262" t="s">
        <v>34141</v>
      </c>
      <c r="I1717" s="264" t="s">
        <v>34152</v>
      </c>
      <c r="M1717" s="258"/>
      <c r="N1717" s="148"/>
      <c r="O1717" s="148"/>
      <c r="P1717" s="148"/>
    </row>
    <row r="1718" spans="1:16" ht="79.2">
      <c r="A1718" s="258" t="s">
        <v>34153</v>
      </c>
      <c r="B1718" s="252" t="s">
        <v>34146</v>
      </c>
      <c r="C1718" s="252" t="s">
        <v>34147</v>
      </c>
      <c r="D1718" s="148" t="s">
        <v>34148</v>
      </c>
      <c r="E1718" s="252" t="s">
        <v>34149</v>
      </c>
      <c r="F1718" s="252" t="s">
        <v>34150</v>
      </c>
      <c r="G1718" s="252" t="s">
        <v>34151</v>
      </c>
      <c r="H1718" s="262" t="s">
        <v>34154</v>
      </c>
      <c r="I1718" s="264" t="s">
        <v>34152</v>
      </c>
      <c r="M1718" s="258"/>
      <c r="N1718" s="252"/>
      <c r="O1718" s="148"/>
      <c r="P1718" s="148"/>
    </row>
    <row r="1719" spans="1:16" ht="92.4">
      <c r="A1719" s="258" t="s">
        <v>34155</v>
      </c>
      <c r="B1719" s="252" t="s">
        <v>34156</v>
      </c>
      <c r="C1719" s="252" t="s">
        <v>34157</v>
      </c>
      <c r="D1719" s="148" t="s">
        <v>34158</v>
      </c>
      <c r="E1719" s="252" t="s">
        <v>34159</v>
      </c>
      <c r="F1719" s="252" t="s">
        <v>34160</v>
      </c>
      <c r="G1719" s="252" t="s">
        <v>34161</v>
      </c>
      <c r="H1719" s="262" t="s">
        <v>34154</v>
      </c>
      <c r="I1719" s="264" t="s">
        <v>34162</v>
      </c>
      <c r="M1719" s="258"/>
      <c r="N1719" s="148"/>
      <c r="O1719" s="148"/>
      <c r="P1719" s="148"/>
    </row>
    <row r="1720" spans="1:16" ht="92.4">
      <c r="A1720" s="258" t="s">
        <v>34163</v>
      </c>
      <c r="B1720" s="252" t="s">
        <v>34156</v>
      </c>
      <c r="C1720" s="252" t="s">
        <v>34157</v>
      </c>
      <c r="D1720" s="148" t="s">
        <v>34158</v>
      </c>
      <c r="E1720" s="252" t="s">
        <v>34159</v>
      </c>
      <c r="F1720" s="252" t="s">
        <v>34160</v>
      </c>
      <c r="G1720" s="252" t="s">
        <v>34161</v>
      </c>
      <c r="H1720" s="262" t="s">
        <v>34164</v>
      </c>
      <c r="I1720" s="264" t="s">
        <v>34162</v>
      </c>
      <c r="M1720" s="258"/>
      <c r="N1720" s="148"/>
      <c r="O1720" s="148"/>
      <c r="P1720" s="148"/>
    </row>
    <row r="1721" spans="1:16" ht="132">
      <c r="A1721" s="258" t="s">
        <v>34165</v>
      </c>
      <c r="B1721" s="252" t="s">
        <v>34166</v>
      </c>
      <c r="C1721" s="252" t="s">
        <v>34167</v>
      </c>
      <c r="D1721" s="148" t="s">
        <v>34168</v>
      </c>
      <c r="E1721" s="252" t="s">
        <v>34169</v>
      </c>
      <c r="F1721" s="252" t="s">
        <v>34170</v>
      </c>
      <c r="G1721" s="252" t="s">
        <v>34171</v>
      </c>
      <c r="H1721" s="262" t="s">
        <v>34164</v>
      </c>
      <c r="I1721" s="264" t="s">
        <v>34172</v>
      </c>
      <c r="M1721" s="251"/>
      <c r="N1721" s="253"/>
      <c r="O1721" s="148"/>
      <c r="P1721" s="148"/>
    </row>
    <row r="1722" spans="1:16" ht="132">
      <c r="A1722" s="258" t="s">
        <v>34173</v>
      </c>
      <c r="B1722" s="252" t="s">
        <v>34166</v>
      </c>
      <c r="C1722" s="252" t="s">
        <v>34167</v>
      </c>
      <c r="D1722" s="148" t="s">
        <v>34168</v>
      </c>
      <c r="E1722" s="252" t="s">
        <v>34169</v>
      </c>
      <c r="F1722" s="252" t="s">
        <v>34170</v>
      </c>
      <c r="G1722" s="252" t="s">
        <v>34171</v>
      </c>
      <c r="H1722" s="262" t="s">
        <v>34174</v>
      </c>
      <c r="I1722" s="264" t="s">
        <v>34172</v>
      </c>
      <c r="M1722" s="251"/>
      <c r="N1722" s="253"/>
      <c r="O1722" s="148"/>
      <c r="P1722" s="148"/>
    </row>
    <row r="1723" spans="1:16" ht="184.8">
      <c r="A1723" s="258" t="s">
        <v>34175</v>
      </c>
      <c r="B1723" s="252" t="s">
        <v>34176</v>
      </c>
      <c r="C1723" s="252" t="s">
        <v>34177</v>
      </c>
      <c r="D1723" s="148" t="s">
        <v>34178</v>
      </c>
      <c r="E1723" s="252" t="s">
        <v>34179</v>
      </c>
      <c r="F1723" s="252" t="s">
        <v>34180</v>
      </c>
      <c r="G1723" s="252" t="s">
        <v>34181</v>
      </c>
      <c r="H1723" s="262" t="s">
        <v>34174</v>
      </c>
      <c r="I1723" s="264" t="s">
        <v>34182</v>
      </c>
      <c r="M1723" s="258"/>
      <c r="N1723" s="148"/>
      <c r="O1723" s="148"/>
      <c r="P1723" s="148"/>
    </row>
    <row r="1724" spans="1:16" ht="184.8">
      <c r="A1724" s="258" t="s">
        <v>34183</v>
      </c>
      <c r="B1724" s="252" t="s">
        <v>34176</v>
      </c>
      <c r="C1724" s="252" t="s">
        <v>34177</v>
      </c>
      <c r="D1724" s="148" t="s">
        <v>34178</v>
      </c>
      <c r="E1724" s="252" t="s">
        <v>34179</v>
      </c>
      <c r="F1724" s="252" t="s">
        <v>34180</v>
      </c>
      <c r="G1724" s="252" t="s">
        <v>34181</v>
      </c>
      <c r="H1724" s="262" t="s">
        <v>34184</v>
      </c>
      <c r="I1724" s="264" t="s">
        <v>34182</v>
      </c>
      <c r="M1724" s="258"/>
      <c r="N1724" s="148"/>
      <c r="O1724" s="148"/>
      <c r="P1724" s="148"/>
    </row>
    <row r="1725" spans="1:16" ht="237.6">
      <c r="A1725" s="258" t="s">
        <v>34185</v>
      </c>
      <c r="B1725" s="252" t="s">
        <v>34186</v>
      </c>
      <c r="C1725" s="252" t="s">
        <v>34187</v>
      </c>
      <c r="D1725" s="148" t="s">
        <v>34188</v>
      </c>
      <c r="E1725" s="252" t="s">
        <v>34189</v>
      </c>
      <c r="F1725" s="252" t="s">
        <v>34190</v>
      </c>
      <c r="G1725" s="252" t="s">
        <v>34191</v>
      </c>
      <c r="H1725" s="262" t="s">
        <v>34184</v>
      </c>
      <c r="I1725" s="264" t="s">
        <v>34192</v>
      </c>
      <c r="M1725" s="258"/>
      <c r="N1725" s="148"/>
      <c r="O1725" s="148"/>
      <c r="P1725" s="148"/>
    </row>
    <row r="1726" spans="1:16" ht="237.6">
      <c r="A1726" s="258" t="s">
        <v>34193</v>
      </c>
      <c r="B1726" s="252" t="s">
        <v>34186</v>
      </c>
      <c r="C1726" s="252" t="s">
        <v>34187</v>
      </c>
      <c r="D1726" s="148" t="s">
        <v>34188</v>
      </c>
      <c r="E1726" s="252" t="s">
        <v>34189</v>
      </c>
      <c r="F1726" s="252" t="s">
        <v>34190</v>
      </c>
      <c r="G1726" s="252" t="s">
        <v>34191</v>
      </c>
      <c r="H1726" s="262" t="s">
        <v>34194</v>
      </c>
      <c r="I1726" s="264" t="s">
        <v>34192</v>
      </c>
      <c r="M1726" s="258"/>
      <c r="N1726" s="148"/>
      <c r="O1726" s="148"/>
      <c r="P1726" s="148"/>
    </row>
    <row r="1727" spans="1:16" ht="118.8">
      <c r="A1727" s="258" t="s">
        <v>34195</v>
      </c>
      <c r="B1727" s="252" t="s">
        <v>34196</v>
      </c>
      <c r="C1727" s="252" t="s">
        <v>34197</v>
      </c>
      <c r="D1727" s="148" t="s">
        <v>34198</v>
      </c>
      <c r="E1727" s="252" t="s">
        <v>34199</v>
      </c>
      <c r="F1727" s="252" t="s">
        <v>34200</v>
      </c>
      <c r="G1727" s="252" t="s">
        <v>34201</v>
      </c>
      <c r="H1727" s="262" t="s">
        <v>34194</v>
      </c>
      <c r="I1727" s="264" t="s">
        <v>34202</v>
      </c>
      <c r="M1727" s="258"/>
      <c r="N1727" s="148"/>
      <c r="O1727" s="148"/>
      <c r="P1727" s="148"/>
    </row>
    <row r="1728" spans="1:16" ht="118.8">
      <c r="A1728" s="258" t="s">
        <v>34203</v>
      </c>
      <c r="B1728" s="252" t="s">
        <v>34196</v>
      </c>
      <c r="C1728" s="252" t="s">
        <v>34197</v>
      </c>
      <c r="D1728" s="148" t="s">
        <v>34198</v>
      </c>
      <c r="E1728" s="252" t="s">
        <v>34199</v>
      </c>
      <c r="F1728" s="252" t="s">
        <v>34200</v>
      </c>
      <c r="G1728" s="252" t="s">
        <v>34201</v>
      </c>
      <c r="H1728" s="262" t="s">
        <v>34204</v>
      </c>
      <c r="I1728" s="264" t="s">
        <v>34202</v>
      </c>
      <c r="M1728" s="258"/>
      <c r="N1728" s="148"/>
      <c r="O1728" s="148"/>
      <c r="P1728" s="148"/>
    </row>
    <row r="1729" spans="1:16" ht="132">
      <c r="A1729" s="258" t="s">
        <v>34205</v>
      </c>
      <c r="B1729" s="252" t="s">
        <v>34206</v>
      </c>
      <c r="C1729" s="252" t="s">
        <v>34207</v>
      </c>
      <c r="D1729" s="148" t="s">
        <v>34208</v>
      </c>
      <c r="E1729" s="252" t="s">
        <v>34209</v>
      </c>
      <c r="F1729" s="252" t="s">
        <v>34210</v>
      </c>
      <c r="G1729" s="252" t="s">
        <v>34211</v>
      </c>
      <c r="H1729" s="262" t="s">
        <v>34204</v>
      </c>
      <c r="I1729" s="264" t="s">
        <v>34212</v>
      </c>
      <c r="M1729" s="258"/>
      <c r="N1729" s="148"/>
      <c r="O1729" s="148"/>
      <c r="P1729" s="148"/>
    </row>
    <row r="1730" spans="1:16" ht="132">
      <c r="A1730" s="258" t="s">
        <v>34213</v>
      </c>
      <c r="B1730" s="252" t="s">
        <v>34206</v>
      </c>
      <c r="C1730" s="252" t="s">
        <v>34207</v>
      </c>
      <c r="D1730" s="148" t="s">
        <v>34208</v>
      </c>
      <c r="E1730" s="252" t="s">
        <v>34209</v>
      </c>
      <c r="F1730" s="252" t="s">
        <v>34210</v>
      </c>
      <c r="G1730" s="252" t="s">
        <v>34211</v>
      </c>
      <c r="H1730" s="262" t="s">
        <v>34214</v>
      </c>
      <c r="I1730" s="264" t="s">
        <v>34212</v>
      </c>
      <c r="M1730" s="258"/>
      <c r="N1730" s="148"/>
      <c r="O1730" s="148"/>
      <c r="P1730" s="148"/>
    </row>
    <row r="1731" spans="1:16" ht="158.4">
      <c r="A1731" s="258" t="s">
        <v>34215</v>
      </c>
      <c r="B1731" s="252" t="s">
        <v>34216</v>
      </c>
      <c r="C1731" s="252" t="s">
        <v>34217</v>
      </c>
      <c r="D1731" s="148" t="s">
        <v>34218</v>
      </c>
      <c r="E1731" s="252" t="s">
        <v>34219</v>
      </c>
      <c r="F1731" s="252" t="s">
        <v>34220</v>
      </c>
      <c r="G1731" s="252" t="s">
        <v>34221</v>
      </c>
      <c r="H1731" s="262" t="s">
        <v>34214</v>
      </c>
      <c r="I1731" s="264" t="s">
        <v>34222</v>
      </c>
      <c r="M1731" s="258"/>
      <c r="N1731" s="148"/>
      <c r="O1731" s="148"/>
      <c r="P1731" s="148"/>
    </row>
    <row r="1732" spans="1:16" ht="158.4">
      <c r="A1732" s="258" t="s">
        <v>34223</v>
      </c>
      <c r="B1732" s="252" t="s">
        <v>34216</v>
      </c>
      <c r="C1732" s="252" t="s">
        <v>34217</v>
      </c>
      <c r="D1732" s="148" t="s">
        <v>34218</v>
      </c>
      <c r="E1732" s="252" t="s">
        <v>34219</v>
      </c>
      <c r="F1732" s="252" t="s">
        <v>34220</v>
      </c>
      <c r="G1732" s="252" t="s">
        <v>34221</v>
      </c>
      <c r="H1732" s="262" t="s">
        <v>34224</v>
      </c>
      <c r="I1732" s="264" t="s">
        <v>34222</v>
      </c>
      <c r="M1732" s="258"/>
      <c r="N1732" s="148"/>
      <c r="O1732" s="148"/>
      <c r="P1732" s="148"/>
    </row>
    <row r="1733" spans="1:16" ht="171.6">
      <c r="A1733" s="258" t="s">
        <v>34225</v>
      </c>
      <c r="B1733" s="252" t="s">
        <v>34226</v>
      </c>
      <c r="C1733" s="252" t="s">
        <v>34227</v>
      </c>
      <c r="D1733" s="148" t="s">
        <v>34228</v>
      </c>
      <c r="E1733" s="252" t="s">
        <v>34229</v>
      </c>
      <c r="F1733" s="252" t="s">
        <v>34230</v>
      </c>
      <c r="G1733" s="252" t="s">
        <v>34231</v>
      </c>
      <c r="H1733" s="262" t="s">
        <v>34224</v>
      </c>
      <c r="I1733" s="264" t="s">
        <v>34232</v>
      </c>
      <c r="M1733" s="258"/>
      <c r="N1733" s="148"/>
      <c r="O1733" s="148"/>
      <c r="P1733" s="148"/>
    </row>
    <row r="1734" spans="1:16" ht="171.6">
      <c r="A1734" s="258" t="s">
        <v>34233</v>
      </c>
      <c r="B1734" s="252" t="s">
        <v>34226</v>
      </c>
      <c r="C1734" s="252" t="s">
        <v>34227</v>
      </c>
      <c r="D1734" s="148" t="s">
        <v>34228</v>
      </c>
      <c r="E1734" s="252" t="s">
        <v>34229</v>
      </c>
      <c r="F1734" s="252" t="s">
        <v>34230</v>
      </c>
      <c r="G1734" s="252" t="s">
        <v>34231</v>
      </c>
      <c r="H1734" s="262" t="s">
        <v>34234</v>
      </c>
      <c r="I1734" s="264" t="s">
        <v>34232</v>
      </c>
      <c r="M1734" s="258"/>
      <c r="N1734" s="148"/>
      <c r="O1734" s="148"/>
      <c r="P1734" s="148"/>
    </row>
    <row r="1735" spans="1:16" ht="145.19999999999999">
      <c r="A1735" s="258" t="s">
        <v>34235</v>
      </c>
      <c r="B1735" s="252" t="s">
        <v>34236</v>
      </c>
      <c r="C1735" s="252" t="s">
        <v>34237</v>
      </c>
      <c r="D1735" s="148" t="s">
        <v>34238</v>
      </c>
      <c r="E1735" s="252" t="s">
        <v>34239</v>
      </c>
      <c r="F1735" s="252" t="s">
        <v>34240</v>
      </c>
      <c r="G1735" s="252" t="s">
        <v>34241</v>
      </c>
      <c r="H1735" s="262" t="s">
        <v>34234</v>
      </c>
      <c r="I1735" s="264" t="s">
        <v>34242</v>
      </c>
      <c r="M1735" s="258"/>
      <c r="N1735" s="148"/>
      <c r="O1735" s="148"/>
      <c r="P1735" s="148"/>
    </row>
    <row r="1736" spans="1:16" ht="145.19999999999999">
      <c r="A1736" s="258" t="s">
        <v>34243</v>
      </c>
      <c r="B1736" s="252" t="s">
        <v>34236</v>
      </c>
      <c r="C1736" s="252" t="s">
        <v>34237</v>
      </c>
      <c r="D1736" s="148" t="s">
        <v>34238</v>
      </c>
      <c r="E1736" s="252" t="s">
        <v>34239</v>
      </c>
      <c r="F1736" s="252" t="s">
        <v>34240</v>
      </c>
      <c r="G1736" s="252" t="s">
        <v>34241</v>
      </c>
      <c r="H1736" s="262" t="s">
        <v>34244</v>
      </c>
      <c r="I1736" s="264" t="s">
        <v>34242</v>
      </c>
      <c r="M1736" s="258"/>
      <c r="N1736" s="148"/>
      <c r="O1736" s="148"/>
      <c r="P1736" s="148"/>
    </row>
    <row r="1737" spans="1:16" ht="184.8">
      <c r="A1737" s="258" t="s">
        <v>34245</v>
      </c>
      <c r="B1737" s="252" t="s">
        <v>34246</v>
      </c>
      <c r="C1737" s="252" t="s">
        <v>34247</v>
      </c>
      <c r="D1737" s="148" t="s">
        <v>34248</v>
      </c>
      <c r="E1737" s="252" t="s">
        <v>34249</v>
      </c>
      <c r="F1737" s="252" t="s">
        <v>34250</v>
      </c>
      <c r="G1737" s="252" t="s">
        <v>34251</v>
      </c>
      <c r="H1737" s="262" t="s">
        <v>34244</v>
      </c>
      <c r="I1737" s="264" t="s">
        <v>34252</v>
      </c>
      <c r="M1737" s="258"/>
      <c r="N1737" s="148"/>
      <c r="O1737" s="148"/>
      <c r="P1737" s="148"/>
    </row>
    <row r="1738" spans="1:16" ht="184.8">
      <c r="A1738" s="258" t="s">
        <v>34253</v>
      </c>
      <c r="B1738" s="252" t="s">
        <v>34246</v>
      </c>
      <c r="C1738" s="252" t="s">
        <v>34247</v>
      </c>
      <c r="D1738" s="148" t="s">
        <v>34248</v>
      </c>
      <c r="E1738" s="252" t="s">
        <v>34249</v>
      </c>
      <c r="F1738" s="252" t="s">
        <v>34250</v>
      </c>
      <c r="G1738" s="252" t="s">
        <v>34254</v>
      </c>
      <c r="H1738" s="262" t="s">
        <v>34255</v>
      </c>
      <c r="I1738" s="264" t="s">
        <v>34256</v>
      </c>
      <c r="M1738" s="258"/>
      <c r="N1738" s="148"/>
      <c r="O1738" s="148"/>
      <c r="P1738" s="148"/>
    </row>
    <row r="1739" spans="1:16" ht="198">
      <c r="A1739" s="258" t="s">
        <v>34257</v>
      </c>
      <c r="B1739" s="252" t="s">
        <v>34258</v>
      </c>
      <c r="C1739" s="252" t="s">
        <v>34259</v>
      </c>
      <c r="D1739" s="148" t="s">
        <v>34260</v>
      </c>
      <c r="E1739" s="252" t="s">
        <v>34261</v>
      </c>
      <c r="F1739" s="252" t="s">
        <v>34262</v>
      </c>
      <c r="G1739" s="252" t="s">
        <v>34263</v>
      </c>
      <c r="H1739" s="262" t="s">
        <v>34255</v>
      </c>
      <c r="I1739" s="264" t="s">
        <v>34264</v>
      </c>
      <c r="J1739" s="273"/>
      <c r="K1739" s="273"/>
      <c r="L1739" s="273"/>
      <c r="M1739" s="258"/>
      <c r="N1739" s="148"/>
      <c r="O1739" s="148"/>
      <c r="P1739" s="148"/>
    </row>
    <row r="1740" spans="1:16" ht="198">
      <c r="A1740" s="258" t="s">
        <v>34265</v>
      </c>
      <c r="B1740" s="252" t="s">
        <v>34258</v>
      </c>
      <c r="C1740" s="252" t="s">
        <v>34259</v>
      </c>
      <c r="D1740" s="148" t="s">
        <v>34260</v>
      </c>
      <c r="E1740" s="252" t="s">
        <v>34261</v>
      </c>
      <c r="F1740" s="252" t="s">
        <v>34262</v>
      </c>
      <c r="G1740" s="252" t="s">
        <v>34263</v>
      </c>
      <c r="H1740" s="262" t="s">
        <v>34266</v>
      </c>
      <c r="I1740" s="264" t="s">
        <v>34264</v>
      </c>
      <c r="M1740" s="258"/>
      <c r="N1740" s="148"/>
      <c r="O1740" s="148"/>
      <c r="P1740" s="148"/>
    </row>
    <row r="1741" spans="1:16" ht="158.4">
      <c r="A1741" s="251" t="s">
        <v>34267</v>
      </c>
      <c r="B1741" s="253" t="s">
        <v>34268</v>
      </c>
      <c r="C1741" s="252" t="s">
        <v>34269</v>
      </c>
      <c r="D1741" s="148" t="s">
        <v>34270</v>
      </c>
      <c r="E1741" s="253" t="s">
        <v>34271</v>
      </c>
      <c r="F1741" s="253" t="s">
        <v>34272</v>
      </c>
      <c r="G1741" s="253" t="s">
        <v>34273</v>
      </c>
      <c r="H1741" s="262" t="s">
        <v>34274</v>
      </c>
      <c r="I1741" s="264" t="s">
        <v>34275</v>
      </c>
      <c r="M1741" s="258"/>
      <c r="N1741" s="252"/>
      <c r="O1741" s="148"/>
      <c r="P1741" s="148"/>
    </row>
    <row r="1742" spans="1:16" ht="158.4">
      <c r="A1742" s="251" t="s">
        <v>34276</v>
      </c>
      <c r="B1742" s="253" t="s">
        <v>34268</v>
      </c>
      <c r="C1742" s="252" t="s">
        <v>34277</v>
      </c>
      <c r="D1742" s="148" t="s">
        <v>34270</v>
      </c>
      <c r="E1742" s="253" t="s">
        <v>34271</v>
      </c>
      <c r="F1742" s="253" t="s">
        <v>34272</v>
      </c>
      <c r="G1742" s="253" t="s">
        <v>34273</v>
      </c>
      <c r="H1742" s="262" t="s">
        <v>34278</v>
      </c>
      <c r="I1742" s="264" t="s">
        <v>34279</v>
      </c>
      <c r="M1742" s="258"/>
      <c r="N1742" s="252"/>
      <c r="O1742" s="148"/>
      <c r="P1742" s="148"/>
    </row>
    <row r="1743" spans="1:16" ht="158.4">
      <c r="A1743" s="258" t="s">
        <v>34280</v>
      </c>
      <c r="B1743" s="252" t="s">
        <v>34281</v>
      </c>
      <c r="C1743" s="252" t="s">
        <v>34282</v>
      </c>
      <c r="D1743" s="148" t="s">
        <v>34283</v>
      </c>
      <c r="E1743" s="252" t="s">
        <v>34284</v>
      </c>
      <c r="F1743" s="252" t="s">
        <v>34285</v>
      </c>
      <c r="G1743" s="252" t="s">
        <v>34286</v>
      </c>
      <c r="H1743" s="262" t="s">
        <v>34287</v>
      </c>
      <c r="I1743" s="264" t="s">
        <v>34288</v>
      </c>
      <c r="M1743" s="258"/>
      <c r="N1743" s="148"/>
      <c r="O1743" s="148"/>
      <c r="P1743" s="148"/>
    </row>
    <row r="1744" spans="1:16" ht="158.4">
      <c r="A1744" s="258" t="s">
        <v>34289</v>
      </c>
      <c r="B1744" s="252" t="s">
        <v>34290</v>
      </c>
      <c r="C1744" s="252" t="s">
        <v>34291</v>
      </c>
      <c r="D1744" s="148" t="s">
        <v>34292</v>
      </c>
      <c r="E1744" s="252" t="s">
        <v>34293</v>
      </c>
      <c r="F1744" s="252" t="s">
        <v>34294</v>
      </c>
      <c r="G1744" s="252" t="s">
        <v>34295</v>
      </c>
      <c r="H1744" s="262" t="s">
        <v>34296</v>
      </c>
      <c r="I1744" s="264" t="s">
        <v>34297</v>
      </c>
      <c r="M1744" s="258"/>
      <c r="N1744" s="148"/>
      <c r="O1744" s="148"/>
      <c r="P1744" s="148"/>
    </row>
    <row r="1745" spans="1:16" ht="211.2">
      <c r="A1745" s="258" t="s">
        <v>34298</v>
      </c>
      <c r="B1745" s="252" t="s">
        <v>34299</v>
      </c>
      <c r="C1745" s="252" t="s">
        <v>34300</v>
      </c>
      <c r="D1745" s="148" t="s">
        <v>34301</v>
      </c>
      <c r="E1745" s="252" t="s">
        <v>34302</v>
      </c>
      <c r="F1745" s="252" t="s">
        <v>34303</v>
      </c>
      <c r="G1745" s="252" t="s">
        <v>34304</v>
      </c>
      <c r="H1745" s="262" t="s">
        <v>34305</v>
      </c>
      <c r="I1745" s="264" t="s">
        <v>34306</v>
      </c>
      <c r="M1745" s="258"/>
      <c r="N1745" s="252"/>
      <c r="O1745" s="148"/>
      <c r="P1745" s="148"/>
    </row>
    <row r="1746" spans="1:16" ht="211.2">
      <c r="A1746" s="258" t="s">
        <v>34307</v>
      </c>
      <c r="B1746" s="252" t="s">
        <v>34308</v>
      </c>
      <c r="C1746" s="252" t="s">
        <v>34300</v>
      </c>
      <c r="D1746" s="148" t="s">
        <v>34309</v>
      </c>
      <c r="E1746" s="252" t="s">
        <v>34310</v>
      </c>
      <c r="F1746" s="252" t="s">
        <v>34311</v>
      </c>
      <c r="G1746" s="252" t="s">
        <v>34304</v>
      </c>
      <c r="H1746" s="262" t="s">
        <v>34312</v>
      </c>
      <c r="I1746" s="264" t="s">
        <v>34313</v>
      </c>
      <c r="M1746" s="258"/>
      <c r="N1746" s="252"/>
      <c r="O1746" s="148"/>
      <c r="P1746" s="148"/>
    </row>
    <row r="1747" spans="1:16" ht="92.4">
      <c r="A1747" s="258" t="s">
        <v>34314</v>
      </c>
      <c r="B1747" s="252" t="s">
        <v>34315</v>
      </c>
      <c r="C1747" s="252" t="s">
        <v>34316</v>
      </c>
      <c r="D1747" s="148" t="s">
        <v>34317</v>
      </c>
      <c r="E1747" s="252" t="s">
        <v>34318</v>
      </c>
      <c r="F1747" s="252" t="s">
        <v>34319</v>
      </c>
      <c r="G1747" s="252" t="s">
        <v>34320</v>
      </c>
      <c r="H1747" s="262" t="s">
        <v>34321</v>
      </c>
      <c r="I1747" s="264" t="s">
        <v>34322</v>
      </c>
      <c r="M1747" s="251"/>
      <c r="N1747" s="213"/>
      <c r="O1747" s="148"/>
      <c r="P1747" s="148"/>
    </row>
    <row r="1748" spans="1:16" ht="92.4">
      <c r="A1748" s="258" t="s">
        <v>34323</v>
      </c>
      <c r="B1748" s="252" t="s">
        <v>34324</v>
      </c>
      <c r="C1748" s="252" t="s">
        <v>34325</v>
      </c>
      <c r="D1748" s="148" t="s">
        <v>34326</v>
      </c>
      <c r="E1748" s="252" t="s">
        <v>34327</v>
      </c>
      <c r="F1748" s="252" t="s">
        <v>34328</v>
      </c>
      <c r="G1748" s="252" t="s">
        <v>34329</v>
      </c>
      <c r="H1748" s="262" t="s">
        <v>34330</v>
      </c>
      <c r="I1748" s="264" t="s">
        <v>34331</v>
      </c>
      <c r="M1748" s="251"/>
      <c r="N1748" s="213"/>
      <c r="O1748" s="148"/>
      <c r="P1748" s="148"/>
    </row>
    <row r="1749" spans="1:16" ht="79.2">
      <c r="A1749" s="258" t="s">
        <v>34332</v>
      </c>
      <c r="B1749" s="252" t="s">
        <v>34333</v>
      </c>
      <c r="C1749" s="252" t="s">
        <v>34334</v>
      </c>
      <c r="D1749" s="148" t="s">
        <v>34335</v>
      </c>
      <c r="E1749" s="252" t="s">
        <v>34336</v>
      </c>
      <c r="F1749" s="252" t="s">
        <v>34337</v>
      </c>
      <c r="G1749" s="252" t="s">
        <v>34338</v>
      </c>
      <c r="H1749" s="262" t="s">
        <v>34339</v>
      </c>
      <c r="I1749" s="264" t="s">
        <v>34340</v>
      </c>
      <c r="M1749" s="258"/>
      <c r="N1749" s="148"/>
      <c r="O1749" s="148"/>
      <c r="P1749" s="148"/>
    </row>
    <row r="1750" spans="1:16" ht="79.2">
      <c r="A1750" s="258" t="s">
        <v>34341</v>
      </c>
      <c r="B1750" s="252" t="s">
        <v>34342</v>
      </c>
      <c r="C1750" s="252" t="s">
        <v>34343</v>
      </c>
      <c r="D1750" s="148" t="s">
        <v>34344</v>
      </c>
      <c r="E1750" s="252" t="s">
        <v>34345</v>
      </c>
      <c r="F1750" s="252" t="s">
        <v>34346</v>
      </c>
      <c r="G1750" s="252" t="s">
        <v>34347</v>
      </c>
      <c r="H1750" s="262" t="s">
        <v>34348</v>
      </c>
      <c r="I1750" s="264" t="s">
        <v>34349</v>
      </c>
      <c r="M1750" s="258"/>
      <c r="N1750" s="148"/>
      <c r="O1750" s="148"/>
      <c r="P1750" s="148"/>
    </row>
    <row r="1751" spans="1:16" ht="79.2">
      <c r="A1751" s="258" t="s">
        <v>34350</v>
      </c>
      <c r="B1751" s="252" t="s">
        <v>34351</v>
      </c>
      <c r="C1751" s="252" t="s">
        <v>34352</v>
      </c>
      <c r="D1751" s="148" t="s">
        <v>34353</v>
      </c>
      <c r="E1751" s="252" t="s">
        <v>34354</v>
      </c>
      <c r="F1751" s="252" t="s">
        <v>34355</v>
      </c>
      <c r="G1751" s="252" t="s">
        <v>34356</v>
      </c>
      <c r="H1751" s="262" t="s">
        <v>34357</v>
      </c>
      <c r="I1751" s="264" t="s">
        <v>34358</v>
      </c>
      <c r="M1751" s="258"/>
      <c r="N1751" s="252"/>
      <c r="O1751" s="148"/>
      <c r="P1751" s="148"/>
    </row>
    <row r="1752" spans="1:16" ht="79.2">
      <c r="A1752" s="258" t="s">
        <v>34359</v>
      </c>
      <c r="B1752" s="252" t="s">
        <v>34351</v>
      </c>
      <c r="C1752" s="252" t="s">
        <v>34360</v>
      </c>
      <c r="D1752" s="148" t="s">
        <v>34353</v>
      </c>
      <c r="E1752" s="252" t="s">
        <v>34361</v>
      </c>
      <c r="F1752" s="252" t="s">
        <v>34362</v>
      </c>
      <c r="G1752" s="252" t="s">
        <v>34363</v>
      </c>
      <c r="H1752" s="262" t="s">
        <v>34364</v>
      </c>
      <c r="I1752" s="264" t="s">
        <v>34365</v>
      </c>
      <c r="M1752" s="258"/>
      <c r="N1752" s="252"/>
      <c r="O1752" s="148"/>
      <c r="P1752" s="148"/>
    </row>
    <row r="1753" spans="1:16" ht="92.4">
      <c r="A1753" s="258" t="s">
        <v>34366</v>
      </c>
      <c r="B1753" s="252" t="s">
        <v>34367</v>
      </c>
      <c r="C1753" s="252" t="s">
        <v>34368</v>
      </c>
      <c r="D1753" s="148" t="s">
        <v>34369</v>
      </c>
      <c r="E1753" s="252" t="s">
        <v>34370</v>
      </c>
      <c r="F1753" s="252" t="s">
        <v>34371</v>
      </c>
      <c r="G1753" s="252" t="s">
        <v>34372</v>
      </c>
      <c r="H1753" s="262" t="s">
        <v>34373</v>
      </c>
      <c r="I1753" s="264" t="s">
        <v>34374</v>
      </c>
      <c r="M1753" s="258"/>
      <c r="N1753" s="148"/>
      <c r="O1753" s="148"/>
      <c r="P1753" s="148"/>
    </row>
    <row r="1754" spans="1:16" ht="92.4">
      <c r="A1754" s="258" t="s">
        <v>34375</v>
      </c>
      <c r="B1754" s="252" t="s">
        <v>34367</v>
      </c>
      <c r="C1754" s="252" t="s">
        <v>34368</v>
      </c>
      <c r="D1754" s="148" t="s">
        <v>34369</v>
      </c>
      <c r="E1754" s="252" t="s">
        <v>34370</v>
      </c>
      <c r="F1754" s="252" t="s">
        <v>34371</v>
      </c>
      <c r="G1754" s="252" t="s">
        <v>34372</v>
      </c>
      <c r="H1754" s="262" t="s">
        <v>34373</v>
      </c>
      <c r="I1754" s="264" t="s">
        <v>34374</v>
      </c>
      <c r="M1754" s="258"/>
      <c r="N1754" s="148"/>
      <c r="O1754" s="148"/>
      <c r="P1754" s="148"/>
    </row>
    <row r="1755" spans="1:16" ht="184.8">
      <c r="A1755" s="258" t="s">
        <v>34376</v>
      </c>
      <c r="B1755" s="252" t="s">
        <v>34377</v>
      </c>
      <c r="C1755" s="252" t="s">
        <v>34378</v>
      </c>
      <c r="D1755" s="148" t="s">
        <v>34379</v>
      </c>
      <c r="E1755" s="252" t="s">
        <v>34380</v>
      </c>
      <c r="F1755" s="252" t="s">
        <v>34381</v>
      </c>
      <c r="G1755" s="252" t="s">
        <v>34382</v>
      </c>
      <c r="H1755" s="262" t="s">
        <v>34383</v>
      </c>
      <c r="I1755" s="264" t="s">
        <v>34384</v>
      </c>
      <c r="M1755" s="258"/>
      <c r="N1755" s="148"/>
      <c r="O1755" s="148"/>
      <c r="P1755" s="148"/>
    </row>
    <row r="1756" spans="1:16" ht="184.8">
      <c r="A1756" s="258" t="s">
        <v>34385</v>
      </c>
      <c r="B1756" s="252" t="s">
        <v>34377</v>
      </c>
      <c r="C1756" s="252" t="s">
        <v>34378</v>
      </c>
      <c r="D1756" s="148" t="s">
        <v>34379</v>
      </c>
      <c r="E1756" s="252" t="s">
        <v>34380</v>
      </c>
      <c r="F1756" s="252" t="s">
        <v>34381</v>
      </c>
      <c r="G1756" s="252" t="s">
        <v>34382</v>
      </c>
      <c r="H1756" s="262" t="s">
        <v>34383</v>
      </c>
      <c r="I1756" s="264" t="s">
        <v>34384</v>
      </c>
      <c r="M1756" s="258"/>
      <c r="N1756" s="148"/>
      <c r="O1756" s="148"/>
      <c r="P1756" s="148"/>
    </row>
    <row r="1757" spans="1:16" ht="66">
      <c r="A1757" s="258" t="s">
        <v>34386</v>
      </c>
      <c r="B1757" s="252" t="s">
        <v>34387</v>
      </c>
      <c r="C1757" s="252" t="s">
        <v>34388</v>
      </c>
      <c r="D1757" s="148" t="s">
        <v>34389</v>
      </c>
      <c r="E1757" s="252" t="s">
        <v>34390</v>
      </c>
      <c r="F1757" s="252" t="s">
        <v>34391</v>
      </c>
      <c r="G1757" s="252" t="s">
        <v>34392</v>
      </c>
      <c r="H1757" s="262" t="s">
        <v>34393</v>
      </c>
      <c r="I1757" s="264" t="s">
        <v>34394</v>
      </c>
      <c r="M1757" s="258"/>
      <c r="N1757" s="148"/>
      <c r="O1757" s="148"/>
      <c r="P1757" s="148"/>
    </row>
    <row r="1758" spans="1:16" ht="66">
      <c r="A1758" s="258" t="s">
        <v>34395</v>
      </c>
      <c r="B1758" s="252" t="s">
        <v>34387</v>
      </c>
      <c r="C1758" s="252" t="s">
        <v>34388</v>
      </c>
      <c r="D1758" s="148" t="s">
        <v>34389</v>
      </c>
      <c r="E1758" s="252" t="s">
        <v>34390</v>
      </c>
      <c r="F1758" s="252" t="s">
        <v>34391</v>
      </c>
      <c r="G1758" s="252" t="s">
        <v>34392</v>
      </c>
      <c r="H1758" s="262" t="s">
        <v>34393</v>
      </c>
      <c r="I1758" s="264" t="s">
        <v>34394</v>
      </c>
      <c r="M1758" s="258"/>
      <c r="N1758" s="148"/>
      <c r="O1758" s="148"/>
      <c r="P1758" s="148"/>
    </row>
    <row r="1759" spans="1:16" ht="145.19999999999999">
      <c r="A1759" s="258" t="s">
        <v>34396</v>
      </c>
      <c r="B1759" s="252" t="s">
        <v>34397</v>
      </c>
      <c r="C1759" s="252" t="s">
        <v>34398</v>
      </c>
      <c r="D1759" s="148" t="s">
        <v>34399</v>
      </c>
      <c r="E1759" s="252" t="s">
        <v>34400</v>
      </c>
      <c r="F1759" s="252" t="s">
        <v>34401</v>
      </c>
      <c r="G1759" s="252" t="s">
        <v>34402</v>
      </c>
      <c r="H1759" s="262" t="s">
        <v>34403</v>
      </c>
      <c r="I1759" s="264" t="s">
        <v>34404</v>
      </c>
      <c r="M1759" s="258"/>
      <c r="N1759" s="252"/>
      <c r="O1759" s="148"/>
      <c r="P1759" s="148"/>
    </row>
    <row r="1760" spans="1:16" ht="145.19999999999999">
      <c r="A1760" s="258" t="s">
        <v>34405</v>
      </c>
      <c r="B1760" s="252" t="s">
        <v>34406</v>
      </c>
      <c r="C1760" s="252" t="s">
        <v>34407</v>
      </c>
      <c r="D1760" s="148" t="s">
        <v>34408</v>
      </c>
      <c r="E1760" s="252" t="s">
        <v>34409</v>
      </c>
      <c r="F1760" s="252" t="s">
        <v>34401</v>
      </c>
      <c r="G1760" s="252" t="s">
        <v>34410</v>
      </c>
      <c r="H1760" s="262" t="s">
        <v>34411</v>
      </c>
      <c r="I1760" s="264" t="s">
        <v>34412</v>
      </c>
      <c r="M1760" s="258"/>
      <c r="N1760" s="252"/>
      <c r="O1760" s="148"/>
      <c r="P1760" s="148"/>
    </row>
    <row r="1761" spans="1:16" ht="158.4">
      <c r="A1761" s="258" t="s">
        <v>34413</v>
      </c>
      <c r="B1761" s="252" t="s">
        <v>34414</v>
      </c>
      <c r="C1761" s="252" t="s">
        <v>34415</v>
      </c>
      <c r="D1761" s="148" t="s">
        <v>34416</v>
      </c>
      <c r="E1761" s="252" t="s">
        <v>34417</v>
      </c>
      <c r="F1761" s="252" t="s">
        <v>34418</v>
      </c>
      <c r="G1761" s="252" t="s">
        <v>34419</v>
      </c>
      <c r="H1761" s="262" t="s">
        <v>34420</v>
      </c>
      <c r="I1761" s="264" t="s">
        <v>34421</v>
      </c>
      <c r="M1761" s="258"/>
      <c r="N1761" s="148"/>
      <c r="O1761" s="148"/>
      <c r="P1761" s="148"/>
    </row>
    <row r="1762" spans="1:16" ht="158.4">
      <c r="A1762" s="258" t="s">
        <v>34422</v>
      </c>
      <c r="B1762" s="252" t="s">
        <v>34414</v>
      </c>
      <c r="C1762" s="252" t="s">
        <v>34415</v>
      </c>
      <c r="D1762" s="148" t="s">
        <v>34416</v>
      </c>
      <c r="E1762" s="252" t="s">
        <v>34417</v>
      </c>
      <c r="F1762" s="252" t="s">
        <v>34418</v>
      </c>
      <c r="G1762" s="252" t="s">
        <v>34419</v>
      </c>
      <c r="H1762" s="262" t="s">
        <v>34420</v>
      </c>
      <c r="I1762" s="264" t="s">
        <v>34421</v>
      </c>
      <c r="M1762" s="258"/>
      <c r="N1762" s="148"/>
      <c r="O1762" s="148"/>
      <c r="P1762" s="148"/>
    </row>
    <row r="1763" spans="1:16" ht="198">
      <c r="A1763" s="258" t="s">
        <v>34423</v>
      </c>
      <c r="B1763" s="252" t="s">
        <v>34424</v>
      </c>
      <c r="C1763" s="252" t="s">
        <v>34425</v>
      </c>
      <c r="D1763" s="148" t="s">
        <v>34426</v>
      </c>
      <c r="E1763" s="252" t="s">
        <v>34427</v>
      </c>
      <c r="F1763" s="252" t="s">
        <v>34428</v>
      </c>
      <c r="G1763" s="252" t="s">
        <v>34429</v>
      </c>
      <c r="H1763" s="262" t="s">
        <v>34430</v>
      </c>
      <c r="I1763" s="264" t="s">
        <v>34431</v>
      </c>
      <c r="M1763" s="258"/>
      <c r="N1763" s="148"/>
      <c r="O1763" s="148"/>
      <c r="P1763" s="148"/>
    </row>
    <row r="1764" spans="1:16" ht="198">
      <c r="A1764" s="258" t="s">
        <v>34432</v>
      </c>
      <c r="B1764" s="252" t="s">
        <v>34424</v>
      </c>
      <c r="C1764" s="252" t="s">
        <v>34433</v>
      </c>
      <c r="D1764" s="148" t="s">
        <v>34426</v>
      </c>
      <c r="E1764" s="252" t="s">
        <v>34427</v>
      </c>
      <c r="F1764" s="252" t="s">
        <v>34428</v>
      </c>
      <c r="G1764" s="252" t="s">
        <v>34429</v>
      </c>
      <c r="H1764" s="262" t="s">
        <v>34434</v>
      </c>
      <c r="I1764" s="264" t="s">
        <v>34435</v>
      </c>
      <c r="M1764" s="258"/>
      <c r="N1764" s="148"/>
      <c r="O1764" s="148"/>
      <c r="P1764" s="148"/>
    </row>
    <row r="1765" spans="1:16" ht="198">
      <c r="A1765" s="258" t="s">
        <v>34436</v>
      </c>
      <c r="B1765" s="252" t="s">
        <v>34437</v>
      </c>
      <c r="C1765" s="252" t="s">
        <v>34438</v>
      </c>
      <c r="D1765" s="148" t="s">
        <v>34439</v>
      </c>
      <c r="E1765" s="252" t="s">
        <v>34440</v>
      </c>
      <c r="F1765" s="252" t="s">
        <v>34441</v>
      </c>
      <c r="G1765" s="252" t="s">
        <v>34442</v>
      </c>
      <c r="H1765" s="262" t="s">
        <v>34443</v>
      </c>
      <c r="I1765" s="264" t="s">
        <v>34444</v>
      </c>
      <c r="M1765" s="251"/>
      <c r="N1765" s="253"/>
      <c r="O1765" s="148"/>
      <c r="P1765" s="148"/>
    </row>
    <row r="1766" spans="1:16" ht="198">
      <c r="A1766" s="258" t="s">
        <v>34445</v>
      </c>
      <c r="B1766" s="252" t="s">
        <v>34446</v>
      </c>
      <c r="C1766" s="252" t="s">
        <v>34447</v>
      </c>
      <c r="D1766" s="148" t="s">
        <v>34448</v>
      </c>
      <c r="E1766" s="252" t="s">
        <v>34440</v>
      </c>
      <c r="F1766" s="252" t="s">
        <v>34441</v>
      </c>
      <c r="G1766" s="252" t="s">
        <v>34449</v>
      </c>
      <c r="H1766" s="262" t="s">
        <v>34450</v>
      </c>
      <c r="I1766" s="264" t="s">
        <v>34451</v>
      </c>
      <c r="M1766" s="251"/>
      <c r="N1766" s="253"/>
      <c r="O1766" s="148"/>
      <c r="P1766" s="148"/>
    </row>
    <row r="1767" spans="1:16" ht="66">
      <c r="A1767" s="251" t="s">
        <v>34452</v>
      </c>
      <c r="B1767" s="253" t="s">
        <v>34453</v>
      </c>
      <c r="C1767" s="252" t="s">
        <v>34454</v>
      </c>
      <c r="D1767" s="148" t="s">
        <v>34455</v>
      </c>
      <c r="E1767" s="253" t="s">
        <v>34456</v>
      </c>
      <c r="F1767" s="253" t="s">
        <v>34457</v>
      </c>
      <c r="G1767" s="253" t="s">
        <v>34458</v>
      </c>
      <c r="H1767" s="262" t="s">
        <v>34459</v>
      </c>
      <c r="I1767" s="264" t="s">
        <v>34460</v>
      </c>
      <c r="M1767" s="258"/>
      <c r="N1767" s="148"/>
      <c r="O1767" s="148"/>
      <c r="P1767" s="148"/>
    </row>
    <row r="1768" spans="1:16" ht="66">
      <c r="A1768" s="251" t="s">
        <v>34461</v>
      </c>
      <c r="B1768" s="253" t="s">
        <v>34453</v>
      </c>
      <c r="C1768" s="252" t="s">
        <v>34454</v>
      </c>
      <c r="D1768" s="148" t="s">
        <v>34455</v>
      </c>
      <c r="E1768" s="253" t="s">
        <v>34456</v>
      </c>
      <c r="F1768" s="253" t="s">
        <v>34457</v>
      </c>
      <c r="G1768" s="253" t="s">
        <v>34458</v>
      </c>
      <c r="H1768" s="262" t="s">
        <v>34459</v>
      </c>
      <c r="I1768" s="264" t="s">
        <v>34460</v>
      </c>
      <c r="M1768" s="258"/>
      <c r="N1768" s="148"/>
      <c r="O1768" s="148"/>
      <c r="P1768" s="148"/>
    </row>
    <row r="1769" spans="1:16" ht="145.19999999999999">
      <c r="A1769" s="258" t="s">
        <v>34462</v>
      </c>
      <c r="B1769" s="252" t="s">
        <v>34463</v>
      </c>
      <c r="C1769" s="252" t="s">
        <v>34464</v>
      </c>
      <c r="D1769" s="148" t="s">
        <v>34465</v>
      </c>
      <c r="E1769" s="252" t="s">
        <v>34466</v>
      </c>
      <c r="F1769" s="252" t="s">
        <v>34467</v>
      </c>
      <c r="G1769" s="252" t="s">
        <v>34468</v>
      </c>
      <c r="H1769" s="262" t="s">
        <v>34469</v>
      </c>
      <c r="I1769" s="264" t="s">
        <v>34470</v>
      </c>
      <c r="M1769" s="258"/>
      <c r="N1769" s="252"/>
      <c r="O1769" s="148"/>
      <c r="P1769" s="148"/>
    </row>
    <row r="1770" spans="1:16" ht="145.19999999999999">
      <c r="A1770" s="258" t="s">
        <v>34471</v>
      </c>
      <c r="B1770" s="252" t="s">
        <v>34472</v>
      </c>
      <c r="C1770" s="252" t="s">
        <v>34473</v>
      </c>
      <c r="D1770" s="148" t="s">
        <v>34474</v>
      </c>
      <c r="E1770" s="252" t="s">
        <v>34466</v>
      </c>
      <c r="F1770" s="252" t="s">
        <v>34467</v>
      </c>
      <c r="G1770" s="252" t="s">
        <v>34475</v>
      </c>
      <c r="H1770" s="262" t="s">
        <v>34476</v>
      </c>
      <c r="I1770" s="264" t="s">
        <v>34477</v>
      </c>
      <c r="M1770" s="258"/>
      <c r="N1770" s="252"/>
      <c r="O1770" s="148"/>
      <c r="P1770" s="148"/>
    </row>
    <row r="1771" spans="1:16" ht="118.8">
      <c r="A1771" s="258" t="s">
        <v>34478</v>
      </c>
      <c r="B1771" s="252" t="s">
        <v>34479</v>
      </c>
      <c r="C1771" s="252" t="s">
        <v>34480</v>
      </c>
      <c r="D1771" s="148" t="s">
        <v>34481</v>
      </c>
      <c r="E1771" s="252" t="s">
        <v>34482</v>
      </c>
      <c r="F1771" s="252" t="s">
        <v>34483</v>
      </c>
      <c r="G1771" s="252" t="s">
        <v>34484</v>
      </c>
      <c r="H1771" s="262" t="s">
        <v>34485</v>
      </c>
      <c r="I1771" s="264" t="s">
        <v>34486</v>
      </c>
      <c r="M1771" s="258"/>
      <c r="N1771" s="252"/>
      <c r="O1771" s="148"/>
      <c r="P1771" s="148"/>
    </row>
    <row r="1772" spans="1:16" ht="118.8">
      <c r="A1772" s="258" t="s">
        <v>34487</v>
      </c>
      <c r="B1772" s="252" t="s">
        <v>34488</v>
      </c>
      <c r="C1772" s="252" t="s">
        <v>34489</v>
      </c>
      <c r="D1772" s="148" t="s">
        <v>34490</v>
      </c>
      <c r="E1772" s="252" t="s">
        <v>34491</v>
      </c>
      <c r="F1772" s="252" t="s">
        <v>34492</v>
      </c>
      <c r="G1772" s="252" t="s">
        <v>34493</v>
      </c>
      <c r="H1772" s="262" t="s">
        <v>34494</v>
      </c>
      <c r="I1772" s="264" t="s">
        <v>34495</v>
      </c>
      <c r="M1772" s="258"/>
      <c r="N1772" s="252"/>
      <c r="O1772" s="148"/>
      <c r="P1772" s="148"/>
    </row>
    <row r="1773" spans="1:16" ht="132">
      <c r="A1773" s="258" t="s">
        <v>34496</v>
      </c>
      <c r="B1773" s="252" t="s">
        <v>34497</v>
      </c>
      <c r="C1773" s="252" t="s">
        <v>34498</v>
      </c>
      <c r="D1773" s="148" t="s">
        <v>34499</v>
      </c>
      <c r="E1773" s="252" t="s">
        <v>34500</v>
      </c>
      <c r="F1773" s="252" t="s">
        <v>34501</v>
      </c>
      <c r="G1773" s="252" t="s">
        <v>34502</v>
      </c>
      <c r="H1773" s="262" t="s">
        <v>34503</v>
      </c>
      <c r="I1773" s="264" t="s">
        <v>34504</v>
      </c>
      <c r="M1773" s="258"/>
      <c r="N1773" s="148"/>
      <c r="O1773" s="148"/>
      <c r="P1773" s="148"/>
    </row>
    <row r="1774" spans="1:16" ht="132">
      <c r="A1774" s="258" t="s">
        <v>34505</v>
      </c>
      <c r="B1774" s="252" t="s">
        <v>34506</v>
      </c>
      <c r="C1774" s="252" t="s">
        <v>34507</v>
      </c>
      <c r="D1774" s="148" t="s">
        <v>34508</v>
      </c>
      <c r="E1774" s="252" t="s">
        <v>34509</v>
      </c>
      <c r="F1774" s="252" t="s">
        <v>34510</v>
      </c>
      <c r="G1774" s="252" t="s">
        <v>34511</v>
      </c>
      <c r="H1774" s="262" t="s">
        <v>34512</v>
      </c>
      <c r="I1774" s="264" t="s">
        <v>34513</v>
      </c>
      <c r="M1774" s="258"/>
      <c r="N1774" s="148"/>
      <c r="O1774" s="148"/>
      <c r="P1774" s="148"/>
    </row>
    <row r="1775" spans="1:16" ht="132">
      <c r="A1775" s="258" t="s">
        <v>34514</v>
      </c>
      <c r="B1775" s="252" t="s">
        <v>34515</v>
      </c>
      <c r="C1775" s="252" t="s">
        <v>34516</v>
      </c>
      <c r="D1775" s="148" t="s">
        <v>34517</v>
      </c>
      <c r="E1775" s="252" t="s">
        <v>34518</v>
      </c>
      <c r="F1775" s="252" t="s">
        <v>34519</v>
      </c>
      <c r="G1775" s="252" t="s">
        <v>34520</v>
      </c>
      <c r="H1775" s="262" t="s">
        <v>34521</v>
      </c>
      <c r="I1775" s="264" t="s">
        <v>34522</v>
      </c>
      <c r="M1775" s="258"/>
      <c r="N1775" s="252"/>
      <c r="O1775" s="148"/>
      <c r="P1775" s="148"/>
    </row>
    <row r="1776" spans="1:16" ht="132">
      <c r="A1776" s="258" t="s">
        <v>34523</v>
      </c>
      <c r="B1776" s="252" t="s">
        <v>34515</v>
      </c>
      <c r="C1776" s="252" t="s">
        <v>34524</v>
      </c>
      <c r="D1776" s="148" t="s">
        <v>34517</v>
      </c>
      <c r="E1776" s="252" t="s">
        <v>34518</v>
      </c>
      <c r="F1776" s="252" t="s">
        <v>34525</v>
      </c>
      <c r="G1776" s="252" t="s">
        <v>34520</v>
      </c>
      <c r="H1776" s="262" t="s">
        <v>34521</v>
      </c>
      <c r="I1776" s="264" t="s">
        <v>34522</v>
      </c>
      <c r="M1776" s="258"/>
      <c r="N1776" s="252"/>
      <c r="O1776" s="148"/>
      <c r="P1776" s="148"/>
    </row>
    <row r="1777" spans="1:16" ht="118.8">
      <c r="A1777" s="258" t="s">
        <v>34526</v>
      </c>
      <c r="B1777" s="252" t="s">
        <v>34527</v>
      </c>
      <c r="C1777" s="252" t="s">
        <v>34528</v>
      </c>
      <c r="D1777" s="148" t="s">
        <v>34529</v>
      </c>
      <c r="E1777" s="252" t="s">
        <v>34530</v>
      </c>
      <c r="F1777" s="252" t="s">
        <v>34531</v>
      </c>
      <c r="G1777" s="252" t="s">
        <v>34532</v>
      </c>
      <c r="H1777" s="262" t="s">
        <v>34533</v>
      </c>
      <c r="I1777" s="264" t="s">
        <v>34534</v>
      </c>
      <c r="M1777" s="258"/>
      <c r="N1777" s="148"/>
      <c r="O1777" s="148"/>
      <c r="P1777" s="148"/>
    </row>
    <row r="1778" spans="1:16" ht="105.6">
      <c r="A1778" s="258" t="s">
        <v>34535</v>
      </c>
      <c r="B1778" s="252" t="s">
        <v>34536</v>
      </c>
      <c r="C1778" s="252" t="s">
        <v>34537</v>
      </c>
      <c r="D1778" s="148" t="s">
        <v>34538</v>
      </c>
      <c r="E1778" s="252" t="s">
        <v>34539</v>
      </c>
      <c r="F1778" s="252" t="s">
        <v>34540</v>
      </c>
      <c r="G1778" s="252" t="s">
        <v>34541</v>
      </c>
      <c r="H1778" s="262" t="s">
        <v>34542</v>
      </c>
      <c r="I1778" s="264" t="s">
        <v>34543</v>
      </c>
      <c r="M1778" s="258"/>
      <c r="N1778" s="148"/>
      <c r="O1778" s="148"/>
      <c r="P1778" s="148"/>
    </row>
    <row r="1779" spans="1:16" ht="158.4">
      <c r="A1779" s="258" t="s">
        <v>34544</v>
      </c>
      <c r="B1779" s="252" t="s">
        <v>34545</v>
      </c>
      <c r="C1779" s="252" t="s">
        <v>34546</v>
      </c>
      <c r="D1779" s="148" t="s">
        <v>34547</v>
      </c>
      <c r="E1779" s="252" t="s">
        <v>34548</v>
      </c>
      <c r="F1779" s="252" t="s">
        <v>34549</v>
      </c>
      <c r="G1779" s="252" t="s">
        <v>34550</v>
      </c>
      <c r="H1779" s="262" t="s">
        <v>34551</v>
      </c>
      <c r="I1779" s="264" t="s">
        <v>34552</v>
      </c>
      <c r="M1779" s="258"/>
      <c r="N1779" s="148"/>
      <c r="O1779" s="148"/>
      <c r="P1779" s="148"/>
    </row>
    <row r="1780" spans="1:16" ht="158.4">
      <c r="A1780" s="258" t="s">
        <v>34553</v>
      </c>
      <c r="B1780" s="252" t="s">
        <v>34545</v>
      </c>
      <c r="C1780" s="252" t="s">
        <v>34554</v>
      </c>
      <c r="D1780" s="148" t="s">
        <v>34547</v>
      </c>
      <c r="E1780" s="252" t="s">
        <v>34548</v>
      </c>
      <c r="F1780" s="252" t="s">
        <v>34555</v>
      </c>
      <c r="G1780" s="252" t="s">
        <v>34556</v>
      </c>
      <c r="H1780" s="262" t="s">
        <v>34557</v>
      </c>
      <c r="I1780" s="264" t="s">
        <v>34558</v>
      </c>
      <c r="M1780" s="258"/>
      <c r="N1780" s="148"/>
      <c r="O1780" s="148"/>
      <c r="P1780" s="148"/>
    </row>
    <row r="1781" spans="1:16" ht="145.19999999999999">
      <c r="A1781" s="258" t="s">
        <v>34559</v>
      </c>
      <c r="B1781" s="252" t="s">
        <v>34560</v>
      </c>
      <c r="C1781" s="252" t="s">
        <v>34561</v>
      </c>
      <c r="D1781" s="148" t="s">
        <v>34562</v>
      </c>
      <c r="E1781" s="252" t="s">
        <v>34563</v>
      </c>
      <c r="F1781" s="252" t="s">
        <v>34564</v>
      </c>
      <c r="G1781" s="252" t="s">
        <v>34565</v>
      </c>
      <c r="H1781" s="262" t="s">
        <v>34566</v>
      </c>
      <c r="I1781" s="264" t="s">
        <v>34567</v>
      </c>
      <c r="M1781" s="258"/>
      <c r="N1781" s="252"/>
      <c r="O1781" s="148"/>
      <c r="P1781" s="148"/>
    </row>
    <row r="1782" spans="1:16" ht="145.19999999999999">
      <c r="A1782" s="258" t="s">
        <v>34568</v>
      </c>
      <c r="B1782" s="252" t="s">
        <v>34569</v>
      </c>
      <c r="C1782" s="252" t="s">
        <v>34570</v>
      </c>
      <c r="D1782" s="148" t="s">
        <v>34571</v>
      </c>
      <c r="E1782" s="252" t="s">
        <v>34563</v>
      </c>
      <c r="F1782" s="252" t="s">
        <v>34572</v>
      </c>
      <c r="G1782" s="252" t="s">
        <v>34573</v>
      </c>
      <c r="H1782" s="262" t="s">
        <v>34574</v>
      </c>
      <c r="I1782" s="264" t="s">
        <v>34575</v>
      </c>
      <c r="M1782" s="258"/>
      <c r="N1782" s="252"/>
      <c r="O1782" s="148"/>
      <c r="P1782" s="148"/>
    </row>
    <row r="1783" spans="1:16" ht="198">
      <c r="A1783" s="258" t="s">
        <v>34576</v>
      </c>
      <c r="B1783" s="252" t="s">
        <v>34577</v>
      </c>
      <c r="C1783" s="252" t="s">
        <v>34578</v>
      </c>
      <c r="D1783" s="148" t="s">
        <v>34579</v>
      </c>
      <c r="E1783" s="252" t="s">
        <v>34580</v>
      </c>
      <c r="F1783" s="252" t="s">
        <v>34581</v>
      </c>
      <c r="G1783" s="252" t="s">
        <v>34582</v>
      </c>
      <c r="H1783" s="262" t="s">
        <v>34583</v>
      </c>
      <c r="I1783" s="264" t="s">
        <v>34584</v>
      </c>
      <c r="M1783" s="251"/>
      <c r="N1783" s="213"/>
      <c r="O1783" s="148"/>
      <c r="P1783" s="148"/>
    </row>
    <row r="1784" spans="1:16" ht="198">
      <c r="A1784" s="258" t="s">
        <v>34585</v>
      </c>
      <c r="B1784" s="252" t="s">
        <v>34586</v>
      </c>
      <c r="C1784" s="252" t="s">
        <v>34587</v>
      </c>
      <c r="D1784" s="148" t="s">
        <v>34588</v>
      </c>
      <c r="E1784" s="252" t="s">
        <v>34589</v>
      </c>
      <c r="F1784" s="252" t="s">
        <v>34590</v>
      </c>
      <c r="G1784" s="252" t="s">
        <v>34591</v>
      </c>
      <c r="H1784" s="262" t="s">
        <v>34592</v>
      </c>
      <c r="I1784" s="264" t="s">
        <v>34593</v>
      </c>
      <c r="M1784" s="251"/>
      <c r="N1784" s="213"/>
      <c r="O1784" s="148"/>
      <c r="P1784" s="148"/>
    </row>
    <row r="1785" spans="1:16" ht="118.8">
      <c r="A1785" s="251" t="s">
        <v>34594</v>
      </c>
      <c r="B1785" s="253" t="s">
        <v>34595</v>
      </c>
      <c r="C1785" s="252" t="s">
        <v>34596</v>
      </c>
      <c r="D1785" s="148" t="s">
        <v>34597</v>
      </c>
      <c r="E1785" s="253" t="s">
        <v>34598</v>
      </c>
      <c r="F1785" s="253" t="s">
        <v>34599</v>
      </c>
      <c r="G1785" s="253" t="s">
        <v>34600</v>
      </c>
      <c r="H1785" s="262" t="s">
        <v>34601</v>
      </c>
      <c r="I1785" s="264" t="s">
        <v>34602</v>
      </c>
      <c r="M1785" s="258"/>
      <c r="N1785" s="148"/>
      <c r="O1785" s="148"/>
      <c r="P1785" s="148"/>
    </row>
    <row r="1786" spans="1:16" ht="118.8">
      <c r="A1786" s="251" t="s">
        <v>34603</v>
      </c>
      <c r="B1786" s="253" t="s">
        <v>34595</v>
      </c>
      <c r="C1786" s="252" t="s">
        <v>34604</v>
      </c>
      <c r="D1786" s="148" t="s">
        <v>34597</v>
      </c>
      <c r="E1786" s="253" t="s">
        <v>34598</v>
      </c>
      <c r="F1786" s="253" t="s">
        <v>34599</v>
      </c>
      <c r="G1786" s="253" t="s">
        <v>34605</v>
      </c>
      <c r="H1786" s="262" t="s">
        <v>34606</v>
      </c>
      <c r="I1786" s="264" t="s">
        <v>34602</v>
      </c>
      <c r="M1786" s="258"/>
      <c r="N1786" s="148"/>
      <c r="O1786" s="148"/>
      <c r="P1786" s="148"/>
    </row>
    <row r="1787" spans="1:16" ht="92.4">
      <c r="A1787" s="258" t="s">
        <v>34607</v>
      </c>
      <c r="B1787" s="252" t="s">
        <v>34608</v>
      </c>
      <c r="C1787" s="252" t="s">
        <v>34609</v>
      </c>
      <c r="D1787" s="148" t="s">
        <v>34610</v>
      </c>
      <c r="E1787" s="252" t="s">
        <v>34611</v>
      </c>
      <c r="F1787" s="252" t="s">
        <v>34612</v>
      </c>
      <c r="G1787" s="252" t="s">
        <v>34613</v>
      </c>
      <c r="H1787" s="262" t="s">
        <v>34614</v>
      </c>
      <c r="I1787" s="264" t="s">
        <v>34615</v>
      </c>
      <c r="M1787" s="258"/>
      <c r="N1787" s="252"/>
      <c r="O1787" s="148"/>
      <c r="P1787" s="148"/>
    </row>
    <row r="1788" spans="1:16" ht="92.4">
      <c r="A1788" s="258" t="s">
        <v>34616</v>
      </c>
      <c r="B1788" s="252" t="s">
        <v>34608</v>
      </c>
      <c r="C1788" s="252" t="s">
        <v>34609</v>
      </c>
      <c r="D1788" s="148" t="s">
        <v>34610</v>
      </c>
      <c r="E1788" s="252" t="s">
        <v>34611</v>
      </c>
      <c r="F1788" s="252" t="s">
        <v>34612</v>
      </c>
      <c r="G1788" s="252" t="s">
        <v>34613</v>
      </c>
      <c r="H1788" s="262" t="s">
        <v>34614</v>
      </c>
      <c r="I1788" s="264" t="s">
        <v>34615</v>
      </c>
      <c r="M1788" s="258"/>
      <c r="N1788" s="252"/>
      <c r="O1788" s="148"/>
      <c r="P1788" s="148"/>
    </row>
    <row r="1789" spans="1:16" ht="184.8">
      <c r="A1789" s="258" t="s">
        <v>34617</v>
      </c>
      <c r="B1789" s="252" t="s">
        <v>34618</v>
      </c>
      <c r="C1789" s="252" t="s">
        <v>34619</v>
      </c>
      <c r="D1789" s="148" t="s">
        <v>34620</v>
      </c>
      <c r="E1789" s="252" t="s">
        <v>34621</v>
      </c>
      <c r="F1789" s="252" t="s">
        <v>34622</v>
      </c>
      <c r="G1789" s="252" t="s">
        <v>34623</v>
      </c>
      <c r="H1789" s="262" t="s">
        <v>34624</v>
      </c>
      <c r="I1789" s="264" t="s">
        <v>34625</v>
      </c>
      <c r="M1789" s="258"/>
      <c r="N1789" s="148"/>
      <c r="O1789" s="148"/>
      <c r="P1789" s="148"/>
    </row>
    <row r="1790" spans="1:16" ht="171.6">
      <c r="A1790" s="258" t="s">
        <v>34626</v>
      </c>
      <c r="B1790" s="252" t="s">
        <v>34627</v>
      </c>
      <c r="C1790" s="252" t="s">
        <v>34628</v>
      </c>
      <c r="D1790" s="148" t="s">
        <v>34629</v>
      </c>
      <c r="E1790" s="252" t="s">
        <v>34630</v>
      </c>
      <c r="F1790" s="252" t="s">
        <v>34631</v>
      </c>
      <c r="G1790" s="252" t="s">
        <v>34632</v>
      </c>
      <c r="H1790" s="262" t="s">
        <v>34633</v>
      </c>
      <c r="I1790" s="264" t="s">
        <v>34634</v>
      </c>
      <c r="M1790" s="258"/>
      <c r="N1790" s="148"/>
      <c r="O1790" s="148"/>
      <c r="P1790" s="148"/>
    </row>
    <row r="1791" spans="1:16" ht="211.2">
      <c r="A1791" s="258" t="s">
        <v>34635</v>
      </c>
      <c r="B1791" s="252" t="s">
        <v>34636</v>
      </c>
      <c r="C1791" s="252" t="s">
        <v>34637</v>
      </c>
      <c r="D1791" s="148" t="s">
        <v>34638</v>
      </c>
      <c r="E1791" s="252" t="s">
        <v>34639</v>
      </c>
      <c r="F1791" s="252" t="s">
        <v>34640</v>
      </c>
      <c r="G1791" s="252" t="s">
        <v>34641</v>
      </c>
      <c r="H1791" s="262" t="s">
        <v>34642</v>
      </c>
      <c r="I1791" s="264" t="s">
        <v>34643</v>
      </c>
      <c r="M1791" s="258"/>
      <c r="N1791" s="252"/>
      <c r="O1791" s="148"/>
      <c r="P1791" s="148"/>
    </row>
    <row r="1792" spans="1:16" ht="211.2">
      <c r="A1792" s="258" t="s">
        <v>34644</v>
      </c>
      <c r="B1792" s="252" t="s">
        <v>34636</v>
      </c>
      <c r="C1792" s="252" t="s">
        <v>34645</v>
      </c>
      <c r="D1792" s="148" t="s">
        <v>34638</v>
      </c>
      <c r="E1792" s="252" t="s">
        <v>34639</v>
      </c>
      <c r="F1792" s="252" t="s">
        <v>34646</v>
      </c>
      <c r="G1792" s="252" t="s">
        <v>34641</v>
      </c>
      <c r="H1792" s="262" t="s">
        <v>34647</v>
      </c>
      <c r="I1792" s="264" t="s">
        <v>34648</v>
      </c>
      <c r="M1792" s="258"/>
      <c r="N1792" s="252"/>
      <c r="O1792" s="148"/>
      <c r="P1792" s="148"/>
    </row>
    <row r="1793" spans="1:16" ht="158.4">
      <c r="A1793" s="258" t="s">
        <v>34649</v>
      </c>
      <c r="B1793" s="252" t="s">
        <v>34650</v>
      </c>
      <c r="C1793" s="252" t="s">
        <v>34651</v>
      </c>
      <c r="D1793" s="148" t="s">
        <v>34652</v>
      </c>
      <c r="E1793" s="252" t="s">
        <v>34653</v>
      </c>
      <c r="F1793" s="252" t="s">
        <v>34654</v>
      </c>
      <c r="G1793" s="252" t="s">
        <v>34655</v>
      </c>
      <c r="H1793" s="262" t="s">
        <v>34656</v>
      </c>
      <c r="I1793" s="264" t="s">
        <v>34657</v>
      </c>
      <c r="M1793" s="258"/>
      <c r="N1793" s="252"/>
      <c r="O1793" s="148"/>
      <c r="P1793" s="148"/>
    </row>
    <row r="1794" spans="1:16" ht="158.4">
      <c r="A1794" s="258" t="s">
        <v>34658</v>
      </c>
      <c r="B1794" s="252" t="s">
        <v>34659</v>
      </c>
      <c r="C1794" s="252" t="s">
        <v>34651</v>
      </c>
      <c r="D1794" s="148" t="s">
        <v>34660</v>
      </c>
      <c r="E1794" s="252" t="s">
        <v>34661</v>
      </c>
      <c r="F1794" s="252" t="s">
        <v>34654</v>
      </c>
      <c r="G1794" s="252" t="s">
        <v>34655</v>
      </c>
      <c r="H1794" s="262" t="s">
        <v>34656</v>
      </c>
      <c r="I1794" s="264" t="s">
        <v>34662</v>
      </c>
      <c r="M1794" s="258"/>
      <c r="N1794" s="252"/>
      <c r="O1794" s="148"/>
      <c r="P1794" s="148"/>
    </row>
    <row r="1795" spans="1:16" ht="171.6">
      <c r="A1795" s="258" t="s">
        <v>34663</v>
      </c>
      <c r="B1795" s="252" t="s">
        <v>34664</v>
      </c>
      <c r="C1795" s="252" t="s">
        <v>34665</v>
      </c>
      <c r="D1795" s="148" t="s">
        <v>34666</v>
      </c>
      <c r="E1795" s="252" t="s">
        <v>34667</v>
      </c>
      <c r="F1795" s="252" t="s">
        <v>34668</v>
      </c>
      <c r="G1795" s="252" t="s">
        <v>34669</v>
      </c>
      <c r="H1795" s="262" t="s">
        <v>34670</v>
      </c>
      <c r="I1795" s="264" t="s">
        <v>34671</v>
      </c>
      <c r="M1795" s="258"/>
      <c r="N1795" s="148"/>
      <c r="O1795" s="148"/>
      <c r="P1795" s="148"/>
    </row>
    <row r="1796" spans="1:16" ht="171.6">
      <c r="A1796" s="258" t="s">
        <v>34672</v>
      </c>
      <c r="B1796" s="252" t="s">
        <v>34673</v>
      </c>
      <c r="C1796" s="252" t="s">
        <v>34674</v>
      </c>
      <c r="D1796" s="148" t="s">
        <v>34675</v>
      </c>
      <c r="E1796" s="252" t="s">
        <v>34667</v>
      </c>
      <c r="F1796" s="252" t="s">
        <v>34668</v>
      </c>
      <c r="G1796" s="252" t="s">
        <v>34676</v>
      </c>
      <c r="H1796" s="262" t="s">
        <v>34677</v>
      </c>
      <c r="I1796" s="264" t="s">
        <v>34678</v>
      </c>
      <c r="M1796" s="258"/>
      <c r="N1796" s="148"/>
      <c r="O1796" s="148"/>
      <c r="P1796" s="148"/>
    </row>
    <row r="1797" spans="1:16" ht="237.6">
      <c r="A1797" s="258" t="s">
        <v>34679</v>
      </c>
      <c r="B1797" s="252" t="s">
        <v>34680</v>
      </c>
      <c r="C1797" s="252" t="s">
        <v>34681</v>
      </c>
      <c r="D1797" s="148" t="s">
        <v>34682</v>
      </c>
      <c r="E1797" s="252" t="s">
        <v>34683</v>
      </c>
      <c r="F1797" s="252" t="s">
        <v>34684</v>
      </c>
      <c r="G1797" s="252" t="s">
        <v>34685</v>
      </c>
      <c r="H1797" s="262" t="s">
        <v>34686</v>
      </c>
      <c r="I1797" s="264" t="s">
        <v>34687</v>
      </c>
      <c r="M1797" s="258"/>
      <c r="N1797" s="148"/>
      <c r="O1797" s="148"/>
      <c r="P1797" s="148"/>
    </row>
    <row r="1798" spans="1:16" ht="237.6">
      <c r="A1798" s="258" t="s">
        <v>34688</v>
      </c>
      <c r="B1798" s="252" t="s">
        <v>34680</v>
      </c>
      <c r="C1798" s="252" t="s">
        <v>34681</v>
      </c>
      <c r="D1798" s="148" t="s">
        <v>34682</v>
      </c>
      <c r="E1798" s="252" t="s">
        <v>34683</v>
      </c>
      <c r="F1798" s="252" t="s">
        <v>34684</v>
      </c>
      <c r="G1798" s="252" t="s">
        <v>34685</v>
      </c>
      <c r="H1798" s="262" t="s">
        <v>34686</v>
      </c>
      <c r="I1798" s="264" t="s">
        <v>34687</v>
      </c>
      <c r="M1798" s="258"/>
      <c r="N1798" s="148"/>
      <c r="O1798" s="148"/>
      <c r="P1798" s="148"/>
    </row>
    <row r="1799" spans="1:16" ht="171.6">
      <c r="A1799" s="258" t="s">
        <v>34689</v>
      </c>
      <c r="B1799" s="252" t="s">
        <v>34690</v>
      </c>
      <c r="C1799" s="252" t="s">
        <v>34691</v>
      </c>
      <c r="D1799" s="148" t="s">
        <v>34692</v>
      </c>
      <c r="E1799" s="252" t="s">
        <v>34693</v>
      </c>
      <c r="F1799" s="252" t="s">
        <v>34694</v>
      </c>
      <c r="G1799" s="252" t="s">
        <v>34695</v>
      </c>
      <c r="H1799" s="262" t="s">
        <v>34696</v>
      </c>
      <c r="I1799" s="264" t="s">
        <v>34697</v>
      </c>
      <c r="M1799" s="258"/>
      <c r="N1799" s="148"/>
      <c r="O1799" s="148"/>
      <c r="P1799" s="148"/>
    </row>
    <row r="1800" spans="1:16" ht="171.6">
      <c r="A1800" s="258" t="s">
        <v>34698</v>
      </c>
      <c r="B1800" s="252" t="s">
        <v>34690</v>
      </c>
      <c r="C1800" s="252" t="s">
        <v>34691</v>
      </c>
      <c r="D1800" s="148" t="s">
        <v>34692</v>
      </c>
      <c r="E1800" s="252" t="s">
        <v>34693</v>
      </c>
      <c r="F1800" s="252" t="s">
        <v>34694</v>
      </c>
      <c r="G1800" s="252" t="s">
        <v>34695</v>
      </c>
      <c r="H1800" s="262" t="s">
        <v>34699</v>
      </c>
      <c r="I1800" s="264" t="s">
        <v>34700</v>
      </c>
      <c r="M1800" s="258"/>
      <c r="N1800" s="148"/>
      <c r="O1800" s="148"/>
      <c r="P1800" s="148"/>
    </row>
    <row r="1801" spans="1:16" ht="224.4">
      <c r="A1801" s="258" t="s">
        <v>34701</v>
      </c>
      <c r="B1801" s="252" t="s">
        <v>34702</v>
      </c>
      <c r="C1801" s="252" t="s">
        <v>34703</v>
      </c>
      <c r="D1801" s="148" t="s">
        <v>34704</v>
      </c>
      <c r="E1801" s="252" t="s">
        <v>34705</v>
      </c>
      <c r="F1801" s="252" t="s">
        <v>34706</v>
      </c>
      <c r="G1801" s="252" t="s">
        <v>34707</v>
      </c>
      <c r="H1801" s="262" t="s">
        <v>34708</v>
      </c>
      <c r="I1801" s="264" t="s">
        <v>34709</v>
      </c>
      <c r="M1801" s="251"/>
      <c r="N1801" s="213"/>
      <c r="O1801" s="148"/>
      <c r="P1801" s="148"/>
    </row>
    <row r="1802" spans="1:16" ht="211.2">
      <c r="A1802" s="258" t="s">
        <v>34710</v>
      </c>
      <c r="B1802" s="252" t="s">
        <v>34702</v>
      </c>
      <c r="C1802" s="252" t="s">
        <v>34703</v>
      </c>
      <c r="D1802" s="148" t="s">
        <v>34704</v>
      </c>
      <c r="E1802" s="252" t="s">
        <v>34705</v>
      </c>
      <c r="F1802" s="252" t="s">
        <v>34706</v>
      </c>
      <c r="G1802" s="252" t="s">
        <v>34711</v>
      </c>
      <c r="H1802" s="262" t="s">
        <v>34712</v>
      </c>
      <c r="I1802" s="264" t="s">
        <v>34713</v>
      </c>
      <c r="M1802" s="251"/>
      <c r="N1802" s="213"/>
      <c r="O1802" s="148"/>
      <c r="P1802" s="148"/>
    </row>
    <row r="1803" spans="1:16" ht="79.2">
      <c r="A1803" s="251" t="s">
        <v>34714</v>
      </c>
      <c r="B1803" s="253" t="s">
        <v>34715</v>
      </c>
      <c r="C1803" s="148" t="s">
        <v>34716</v>
      </c>
      <c r="D1803" s="148" t="s">
        <v>34717</v>
      </c>
      <c r="E1803" s="253" t="s">
        <v>34718</v>
      </c>
      <c r="F1803" s="253" t="s">
        <v>34719</v>
      </c>
      <c r="G1803" s="253" t="s">
        <v>34720</v>
      </c>
      <c r="H1803" s="262" t="s">
        <v>34721</v>
      </c>
      <c r="I1803" s="264" t="s">
        <v>34722</v>
      </c>
      <c r="M1803" s="258"/>
      <c r="N1803" s="252"/>
      <c r="O1803" s="148"/>
      <c r="P1803" s="148"/>
    </row>
    <row r="1804" spans="1:16" ht="79.2">
      <c r="A1804" s="251" t="s">
        <v>34723</v>
      </c>
      <c r="B1804" s="253" t="s">
        <v>34715</v>
      </c>
      <c r="C1804" s="148" t="s">
        <v>34716</v>
      </c>
      <c r="D1804" s="148" t="s">
        <v>34717</v>
      </c>
      <c r="E1804" s="253" t="s">
        <v>34718</v>
      </c>
      <c r="F1804" s="253" t="s">
        <v>34719</v>
      </c>
      <c r="G1804" s="253" t="s">
        <v>34720</v>
      </c>
      <c r="H1804" s="262" t="s">
        <v>34721</v>
      </c>
      <c r="I1804" s="264" t="s">
        <v>34722</v>
      </c>
      <c r="M1804" s="258"/>
      <c r="N1804" s="252"/>
      <c r="O1804" s="148"/>
      <c r="P1804" s="148"/>
    </row>
    <row r="1805" spans="1:16" ht="132">
      <c r="A1805" s="258" t="s">
        <v>34724</v>
      </c>
      <c r="B1805" s="252" t="s">
        <v>34725</v>
      </c>
      <c r="C1805" s="252" t="s">
        <v>34726</v>
      </c>
      <c r="D1805" s="148" t="s">
        <v>34727</v>
      </c>
      <c r="E1805" s="252" t="s">
        <v>34728</v>
      </c>
      <c r="F1805" s="252" t="s">
        <v>34729</v>
      </c>
      <c r="G1805" s="252" t="s">
        <v>34730</v>
      </c>
      <c r="H1805" s="262" t="s">
        <v>34731</v>
      </c>
      <c r="I1805" s="264" t="s">
        <v>34732</v>
      </c>
      <c r="M1805" s="258"/>
      <c r="N1805" s="252"/>
      <c r="O1805" s="148"/>
      <c r="P1805" s="148"/>
    </row>
    <row r="1806" spans="1:16" ht="132">
      <c r="A1806" s="258" t="s">
        <v>34733</v>
      </c>
      <c r="B1806" s="252" t="s">
        <v>34734</v>
      </c>
      <c r="C1806" s="252" t="s">
        <v>34735</v>
      </c>
      <c r="D1806" s="148" t="s">
        <v>34736</v>
      </c>
      <c r="E1806" s="252" t="s">
        <v>34737</v>
      </c>
      <c r="F1806" s="252" t="s">
        <v>34738</v>
      </c>
      <c r="G1806" s="252" t="s">
        <v>34739</v>
      </c>
      <c r="H1806" s="262" t="s">
        <v>34740</v>
      </c>
      <c r="I1806" s="264" t="s">
        <v>34741</v>
      </c>
      <c r="M1806" s="258"/>
      <c r="N1806" s="252"/>
      <c r="O1806" s="148"/>
      <c r="P1806" s="148"/>
    </row>
    <row r="1807" spans="1:16" ht="158.4">
      <c r="A1807" s="258" t="s">
        <v>34742</v>
      </c>
      <c r="B1807" s="252" t="s">
        <v>34743</v>
      </c>
      <c r="C1807" s="252" t="s">
        <v>34744</v>
      </c>
      <c r="D1807" s="148" t="s">
        <v>34745</v>
      </c>
      <c r="E1807" s="252" t="s">
        <v>34746</v>
      </c>
      <c r="F1807" s="252" t="s">
        <v>34747</v>
      </c>
      <c r="G1807" s="252" t="s">
        <v>34748</v>
      </c>
      <c r="H1807" s="262" t="s">
        <v>34749</v>
      </c>
      <c r="I1807" s="264" t="s">
        <v>34750</v>
      </c>
      <c r="M1807" s="258"/>
      <c r="N1807" s="252"/>
      <c r="O1807" s="148"/>
      <c r="P1807" s="148"/>
    </row>
    <row r="1808" spans="1:16" ht="158.4">
      <c r="A1808" s="258" t="s">
        <v>34751</v>
      </c>
      <c r="B1808" s="252" t="s">
        <v>34752</v>
      </c>
      <c r="C1808" s="252" t="s">
        <v>34753</v>
      </c>
      <c r="D1808" s="148" t="s">
        <v>34754</v>
      </c>
      <c r="E1808" s="252" t="s">
        <v>34746</v>
      </c>
      <c r="F1808" s="252" t="s">
        <v>34747</v>
      </c>
      <c r="G1808" s="252" t="s">
        <v>34755</v>
      </c>
      <c r="H1808" s="262" t="s">
        <v>34756</v>
      </c>
      <c r="I1808" s="264" t="s">
        <v>34757</v>
      </c>
      <c r="M1808" s="258"/>
      <c r="N1808" s="252"/>
      <c r="O1808" s="148"/>
      <c r="P1808" s="148"/>
    </row>
    <row r="1809" spans="1:16" ht="145.19999999999999">
      <c r="A1809" s="258" t="s">
        <v>34758</v>
      </c>
      <c r="B1809" s="252" t="s">
        <v>34759</v>
      </c>
      <c r="C1809" s="252" t="s">
        <v>34760</v>
      </c>
      <c r="D1809" s="148" t="s">
        <v>34761</v>
      </c>
      <c r="E1809" s="252" t="s">
        <v>34762</v>
      </c>
      <c r="F1809" s="252" t="s">
        <v>34763</v>
      </c>
      <c r="G1809" s="252" t="s">
        <v>34764</v>
      </c>
      <c r="H1809" s="262" t="s">
        <v>34765</v>
      </c>
      <c r="I1809" s="264" t="s">
        <v>34766</v>
      </c>
      <c r="M1809" s="258"/>
      <c r="N1809" s="252"/>
      <c r="O1809" s="148"/>
      <c r="P1809" s="148"/>
    </row>
    <row r="1810" spans="1:16" ht="145.19999999999999">
      <c r="A1810" s="258" t="s">
        <v>34767</v>
      </c>
      <c r="B1810" s="252" t="s">
        <v>34759</v>
      </c>
      <c r="C1810" s="252" t="s">
        <v>34760</v>
      </c>
      <c r="D1810" s="148" t="s">
        <v>34761</v>
      </c>
      <c r="E1810" s="252" t="s">
        <v>34762</v>
      </c>
      <c r="F1810" s="252" t="s">
        <v>34763</v>
      </c>
      <c r="G1810" s="252" t="s">
        <v>34768</v>
      </c>
      <c r="H1810" s="262" t="s">
        <v>34769</v>
      </c>
      <c r="I1810" s="264" t="s">
        <v>34766</v>
      </c>
      <c r="M1810" s="258"/>
      <c r="N1810" s="252"/>
      <c r="O1810" s="148"/>
      <c r="P1810" s="148"/>
    </row>
    <row r="1811" spans="1:16" ht="132">
      <c r="A1811" s="258" t="s">
        <v>34770</v>
      </c>
      <c r="B1811" s="252" t="s">
        <v>34771</v>
      </c>
      <c r="C1811" s="252" t="s">
        <v>34772</v>
      </c>
      <c r="D1811" s="148" t="s">
        <v>34773</v>
      </c>
      <c r="E1811" s="252" t="s">
        <v>34774</v>
      </c>
      <c r="F1811" s="252" t="s">
        <v>34775</v>
      </c>
      <c r="G1811" s="252" t="s">
        <v>34776</v>
      </c>
      <c r="H1811" s="262" t="s">
        <v>34777</v>
      </c>
      <c r="I1811" s="264" t="s">
        <v>34778</v>
      </c>
      <c r="M1811" s="258"/>
      <c r="N1811" s="148"/>
      <c r="O1811" s="148"/>
      <c r="P1811" s="148"/>
    </row>
    <row r="1812" spans="1:16" ht="132">
      <c r="A1812" s="258" t="s">
        <v>34779</v>
      </c>
      <c r="B1812" s="252" t="s">
        <v>34780</v>
      </c>
      <c r="C1812" s="252" t="s">
        <v>34781</v>
      </c>
      <c r="D1812" s="148" t="s">
        <v>34782</v>
      </c>
      <c r="E1812" s="252" t="s">
        <v>34774</v>
      </c>
      <c r="F1812" s="252" t="s">
        <v>34775</v>
      </c>
      <c r="G1812" s="252" t="s">
        <v>34783</v>
      </c>
      <c r="H1812" s="262" t="s">
        <v>34784</v>
      </c>
      <c r="I1812" s="264" t="s">
        <v>34785</v>
      </c>
      <c r="M1812" s="258"/>
      <c r="N1812" s="148"/>
      <c r="O1812" s="148"/>
      <c r="P1812" s="148"/>
    </row>
    <row r="1813" spans="1:16" ht="184.8">
      <c r="A1813" s="258" t="s">
        <v>34786</v>
      </c>
      <c r="B1813" s="252" t="s">
        <v>34787</v>
      </c>
      <c r="C1813" s="252" t="s">
        <v>34788</v>
      </c>
      <c r="D1813" s="148" t="s">
        <v>34789</v>
      </c>
      <c r="E1813" s="252" t="s">
        <v>34790</v>
      </c>
      <c r="F1813" s="252" t="s">
        <v>34791</v>
      </c>
      <c r="G1813" s="252" t="s">
        <v>34792</v>
      </c>
      <c r="H1813" s="262" t="s">
        <v>34793</v>
      </c>
      <c r="I1813" s="264" t="s">
        <v>34794</v>
      </c>
      <c r="M1813" s="258"/>
      <c r="N1813" s="148"/>
      <c r="O1813" s="148"/>
      <c r="P1813" s="148"/>
    </row>
    <row r="1814" spans="1:16" ht="184.8">
      <c r="A1814" s="258" t="s">
        <v>34795</v>
      </c>
      <c r="B1814" s="252" t="s">
        <v>34787</v>
      </c>
      <c r="C1814" s="252" t="s">
        <v>34788</v>
      </c>
      <c r="D1814" s="148" t="s">
        <v>34789</v>
      </c>
      <c r="E1814" s="252" t="s">
        <v>34790</v>
      </c>
      <c r="F1814" s="252" t="s">
        <v>34791</v>
      </c>
      <c r="G1814" s="252" t="s">
        <v>34792</v>
      </c>
      <c r="H1814" s="262" t="s">
        <v>34793</v>
      </c>
      <c r="I1814" s="264" t="s">
        <v>34794</v>
      </c>
      <c r="M1814" s="258"/>
      <c r="N1814" s="148"/>
      <c r="O1814" s="148"/>
      <c r="P1814" s="148"/>
    </row>
    <row r="1815" spans="1:16" ht="158.4">
      <c r="A1815" s="258" t="s">
        <v>34796</v>
      </c>
      <c r="B1815" s="252" t="s">
        <v>34797</v>
      </c>
      <c r="C1815" s="252" t="s">
        <v>34798</v>
      </c>
      <c r="D1815" s="148" t="s">
        <v>34799</v>
      </c>
      <c r="E1815" s="252" t="s">
        <v>34800</v>
      </c>
      <c r="F1815" s="252" t="s">
        <v>34801</v>
      </c>
      <c r="G1815" s="252" t="s">
        <v>34802</v>
      </c>
      <c r="H1815" s="262" t="s">
        <v>34803</v>
      </c>
      <c r="I1815" s="264" t="s">
        <v>34804</v>
      </c>
      <c r="M1815" s="258"/>
      <c r="N1815" s="148"/>
      <c r="O1815" s="148"/>
      <c r="P1815" s="148"/>
    </row>
    <row r="1816" spans="1:16" ht="158.4">
      <c r="A1816" s="258" t="s">
        <v>34805</v>
      </c>
      <c r="B1816" s="252" t="s">
        <v>34797</v>
      </c>
      <c r="C1816" s="252" t="s">
        <v>34798</v>
      </c>
      <c r="D1816" s="148" t="s">
        <v>34799</v>
      </c>
      <c r="E1816" s="252" t="s">
        <v>34800</v>
      </c>
      <c r="F1816" s="252" t="s">
        <v>34801</v>
      </c>
      <c r="G1816" s="252" t="s">
        <v>34802</v>
      </c>
      <c r="H1816" s="262" t="s">
        <v>34803</v>
      </c>
      <c r="I1816" s="264" t="s">
        <v>34804</v>
      </c>
      <c r="M1816" s="258"/>
      <c r="N1816" s="148"/>
      <c r="O1816" s="148"/>
      <c r="P1816" s="148"/>
    </row>
    <row r="1817" spans="1:16" ht="145.19999999999999">
      <c r="A1817" s="258" t="s">
        <v>34806</v>
      </c>
      <c r="B1817" s="252" t="s">
        <v>34807</v>
      </c>
      <c r="C1817" s="252" t="s">
        <v>34808</v>
      </c>
      <c r="D1817" s="148" t="s">
        <v>34809</v>
      </c>
      <c r="E1817" s="252" t="s">
        <v>34810</v>
      </c>
      <c r="F1817" s="252" t="s">
        <v>34811</v>
      </c>
      <c r="G1817" s="252" t="s">
        <v>34812</v>
      </c>
      <c r="H1817" s="262" t="s">
        <v>34813</v>
      </c>
      <c r="I1817" s="264" t="s">
        <v>34814</v>
      </c>
      <c r="M1817" s="258"/>
      <c r="N1817" s="252"/>
      <c r="O1817" s="148"/>
      <c r="P1817" s="148"/>
    </row>
    <row r="1818" spans="1:16" ht="145.19999999999999">
      <c r="A1818" s="258" t="s">
        <v>34815</v>
      </c>
      <c r="B1818" s="252" t="s">
        <v>34807</v>
      </c>
      <c r="C1818" s="252" t="s">
        <v>34808</v>
      </c>
      <c r="D1818" s="148" t="s">
        <v>34809</v>
      </c>
      <c r="E1818" s="252" t="s">
        <v>34810</v>
      </c>
      <c r="F1818" s="252" t="s">
        <v>34811</v>
      </c>
      <c r="G1818" s="252" t="s">
        <v>34812</v>
      </c>
      <c r="H1818" s="262" t="s">
        <v>34813</v>
      </c>
      <c r="I1818" s="264" t="s">
        <v>34814</v>
      </c>
      <c r="M1818" s="258"/>
      <c r="N1818" s="252"/>
      <c r="O1818" s="148"/>
      <c r="P1818" s="148"/>
    </row>
    <row r="1819" spans="1:16" ht="158.4">
      <c r="A1819" s="258" t="s">
        <v>34816</v>
      </c>
      <c r="B1819" s="252" t="s">
        <v>34817</v>
      </c>
      <c r="C1819" s="252" t="s">
        <v>34818</v>
      </c>
      <c r="D1819" s="148" t="s">
        <v>34819</v>
      </c>
      <c r="E1819" s="252" t="s">
        <v>34820</v>
      </c>
      <c r="F1819" s="252" t="s">
        <v>34821</v>
      </c>
      <c r="G1819" s="252" t="s">
        <v>34822</v>
      </c>
      <c r="H1819" s="262" t="s">
        <v>34823</v>
      </c>
      <c r="I1819" s="264" t="s">
        <v>34824</v>
      </c>
      <c r="M1819" s="258"/>
      <c r="N1819" s="148"/>
      <c r="O1819" s="148"/>
      <c r="P1819" s="148"/>
    </row>
    <row r="1820" spans="1:16" ht="158.4">
      <c r="A1820" s="258" t="s">
        <v>34825</v>
      </c>
      <c r="B1820" s="252" t="s">
        <v>34817</v>
      </c>
      <c r="C1820" s="252" t="s">
        <v>34818</v>
      </c>
      <c r="D1820" s="148" t="s">
        <v>34819</v>
      </c>
      <c r="E1820" s="252" t="s">
        <v>34820</v>
      </c>
      <c r="F1820" s="252" t="s">
        <v>34821</v>
      </c>
      <c r="G1820" s="252" t="s">
        <v>34822</v>
      </c>
      <c r="H1820" s="262" t="s">
        <v>34823</v>
      </c>
      <c r="I1820" s="264" t="s">
        <v>34824</v>
      </c>
      <c r="J1820" s="273"/>
      <c r="K1820" s="273"/>
      <c r="L1820" s="273"/>
      <c r="M1820" s="258"/>
      <c r="N1820" s="148"/>
      <c r="O1820" s="148"/>
      <c r="P1820" s="148"/>
    </row>
    <row r="1821" spans="1:16" ht="132">
      <c r="A1821" s="251" t="s">
        <v>34826</v>
      </c>
      <c r="B1821" s="253" t="s">
        <v>34827</v>
      </c>
      <c r="C1821" s="252" t="s">
        <v>34828</v>
      </c>
      <c r="D1821" s="148" t="s">
        <v>34829</v>
      </c>
      <c r="E1821" s="253" t="s">
        <v>34830</v>
      </c>
      <c r="F1821" s="253" t="s">
        <v>34831</v>
      </c>
      <c r="G1821" s="253" t="s">
        <v>34832</v>
      </c>
      <c r="H1821" s="262" t="s">
        <v>34833</v>
      </c>
      <c r="I1821" s="264" t="s">
        <v>34834</v>
      </c>
      <c r="M1821" s="258"/>
      <c r="N1821" s="148"/>
      <c r="O1821" s="148"/>
      <c r="P1821" s="148"/>
    </row>
    <row r="1822" spans="1:16" ht="132">
      <c r="A1822" s="251" t="s">
        <v>34835</v>
      </c>
      <c r="B1822" s="253" t="s">
        <v>34827</v>
      </c>
      <c r="C1822" s="252" t="s">
        <v>34828</v>
      </c>
      <c r="D1822" s="148" t="s">
        <v>34829</v>
      </c>
      <c r="E1822" s="253" t="s">
        <v>34830</v>
      </c>
      <c r="F1822" s="253" t="s">
        <v>34831</v>
      </c>
      <c r="G1822" s="253" t="s">
        <v>34832</v>
      </c>
      <c r="H1822" s="262" t="s">
        <v>34833</v>
      </c>
      <c r="I1822" s="264" t="s">
        <v>34834</v>
      </c>
      <c r="M1822" s="258"/>
      <c r="N1822" s="148"/>
      <c r="O1822" s="148"/>
      <c r="P1822" s="148"/>
    </row>
    <row r="1823" spans="1:16" ht="92.4">
      <c r="A1823" s="258" t="s">
        <v>34836</v>
      </c>
      <c r="B1823" s="252" t="s">
        <v>34837</v>
      </c>
      <c r="C1823" s="252" t="s">
        <v>34838</v>
      </c>
      <c r="D1823" s="148" t="s">
        <v>34839</v>
      </c>
      <c r="E1823" s="252" t="s">
        <v>34840</v>
      </c>
      <c r="F1823" s="252" t="s">
        <v>34841</v>
      </c>
      <c r="G1823" s="252" t="s">
        <v>34842</v>
      </c>
      <c r="H1823" s="262" t="s">
        <v>34843</v>
      </c>
      <c r="I1823" s="264" t="s">
        <v>34844</v>
      </c>
      <c r="M1823" s="258"/>
      <c r="N1823" s="252"/>
      <c r="O1823" s="148"/>
      <c r="P1823" s="148"/>
    </row>
    <row r="1824" spans="1:16" ht="92.4">
      <c r="A1824" s="258" t="s">
        <v>34845</v>
      </c>
      <c r="B1824" s="252" t="s">
        <v>34846</v>
      </c>
      <c r="C1824" s="252" t="s">
        <v>34847</v>
      </c>
      <c r="D1824" s="148" t="s">
        <v>34848</v>
      </c>
      <c r="E1824" s="252" t="s">
        <v>34840</v>
      </c>
      <c r="F1824" s="252" t="s">
        <v>34841</v>
      </c>
      <c r="G1824" s="252" t="s">
        <v>34849</v>
      </c>
      <c r="H1824" s="262" t="s">
        <v>34850</v>
      </c>
      <c r="I1824" s="264" t="s">
        <v>34851</v>
      </c>
      <c r="M1824" s="258"/>
      <c r="N1824" s="252"/>
      <c r="O1824" s="148"/>
      <c r="P1824" s="148"/>
    </row>
    <row r="1825" spans="1:16" ht="118.8">
      <c r="A1825" s="258" t="s">
        <v>34852</v>
      </c>
      <c r="B1825" s="252" t="s">
        <v>34853</v>
      </c>
      <c r="C1825" s="252" t="s">
        <v>34854</v>
      </c>
      <c r="D1825" s="148" t="s">
        <v>34855</v>
      </c>
      <c r="E1825" s="252" t="s">
        <v>34856</v>
      </c>
      <c r="F1825" s="252" t="s">
        <v>34857</v>
      </c>
      <c r="G1825" s="252" t="s">
        <v>34858</v>
      </c>
      <c r="H1825" s="262" t="s">
        <v>34859</v>
      </c>
      <c r="I1825" s="264" t="s">
        <v>34860</v>
      </c>
      <c r="M1825" s="258"/>
      <c r="N1825" s="148"/>
      <c r="O1825" s="148"/>
      <c r="P1825" s="148"/>
    </row>
    <row r="1826" spans="1:16" ht="118.8">
      <c r="A1826" s="258" t="s">
        <v>34861</v>
      </c>
      <c r="B1826" s="252" t="s">
        <v>34853</v>
      </c>
      <c r="C1826" s="252" t="s">
        <v>34854</v>
      </c>
      <c r="D1826" s="148" t="s">
        <v>34855</v>
      </c>
      <c r="E1826" s="252" t="s">
        <v>34856</v>
      </c>
      <c r="F1826" s="252" t="s">
        <v>34857</v>
      </c>
      <c r="G1826" s="252" t="s">
        <v>34858</v>
      </c>
      <c r="H1826" s="262" t="s">
        <v>34859</v>
      </c>
      <c r="I1826" s="264" t="s">
        <v>34860</v>
      </c>
      <c r="M1826" s="258"/>
      <c r="N1826" s="148"/>
      <c r="O1826" s="148"/>
      <c r="P1826" s="148"/>
    </row>
    <row r="1827" spans="1:16" ht="105.6">
      <c r="A1827" s="258" t="s">
        <v>34862</v>
      </c>
      <c r="B1827" s="252" t="s">
        <v>34863</v>
      </c>
      <c r="C1827" s="252" t="s">
        <v>34864</v>
      </c>
      <c r="D1827" s="148" t="s">
        <v>34865</v>
      </c>
      <c r="E1827" s="252" t="s">
        <v>34866</v>
      </c>
      <c r="F1827" s="252" t="s">
        <v>34867</v>
      </c>
      <c r="G1827" s="252" t="s">
        <v>34868</v>
      </c>
      <c r="H1827" s="262" t="s">
        <v>34869</v>
      </c>
      <c r="I1827" s="264" t="s">
        <v>34870</v>
      </c>
      <c r="M1827" s="251"/>
      <c r="N1827" s="213"/>
      <c r="O1827" s="148"/>
      <c r="P1827" s="148"/>
    </row>
    <row r="1828" spans="1:16" ht="105.6">
      <c r="A1828" s="258" t="s">
        <v>34871</v>
      </c>
      <c r="B1828" s="252" t="s">
        <v>34872</v>
      </c>
      <c r="C1828" s="252" t="s">
        <v>34873</v>
      </c>
      <c r="D1828" s="148" t="s">
        <v>34874</v>
      </c>
      <c r="E1828" s="252" t="s">
        <v>34866</v>
      </c>
      <c r="F1828" s="252" t="s">
        <v>34867</v>
      </c>
      <c r="G1828" s="252" t="s">
        <v>34875</v>
      </c>
      <c r="H1828" s="262" t="s">
        <v>34876</v>
      </c>
      <c r="I1828" s="264" t="s">
        <v>34877</v>
      </c>
      <c r="M1828" s="251"/>
      <c r="N1828" s="213"/>
      <c r="O1828" s="148"/>
      <c r="P1828" s="148"/>
    </row>
    <row r="1829" spans="1:16" ht="52.8">
      <c r="A1829" s="258" t="s">
        <v>34878</v>
      </c>
      <c r="B1829" s="252" t="s">
        <v>34879</v>
      </c>
      <c r="C1829" s="252" t="s">
        <v>34880</v>
      </c>
      <c r="D1829" s="148" t="s">
        <v>34881</v>
      </c>
      <c r="E1829" s="252" t="s">
        <v>34882</v>
      </c>
      <c r="F1829" s="252" t="s">
        <v>34883</v>
      </c>
      <c r="G1829" s="252" t="s">
        <v>34884</v>
      </c>
      <c r="H1829" s="262" t="s">
        <v>34885</v>
      </c>
      <c r="I1829" s="264" t="s">
        <v>34886</v>
      </c>
      <c r="M1829" s="258"/>
      <c r="N1829" s="148"/>
      <c r="O1829" s="148"/>
      <c r="P1829" s="148"/>
    </row>
    <row r="1830" spans="1:16" ht="52.8">
      <c r="A1830" s="258" t="s">
        <v>34887</v>
      </c>
      <c r="B1830" s="252" t="s">
        <v>34888</v>
      </c>
      <c r="C1830" s="252" t="s">
        <v>34880</v>
      </c>
      <c r="D1830" s="148" t="s">
        <v>34889</v>
      </c>
      <c r="E1830" s="252" t="s">
        <v>34882</v>
      </c>
      <c r="F1830" s="252" t="s">
        <v>34883</v>
      </c>
      <c r="G1830" s="252" t="s">
        <v>34890</v>
      </c>
      <c r="H1830" s="262" t="s">
        <v>34885</v>
      </c>
      <c r="I1830" s="264" t="s">
        <v>34891</v>
      </c>
      <c r="M1830" s="258"/>
      <c r="N1830" s="148"/>
      <c r="O1830" s="148"/>
      <c r="P1830" s="148"/>
    </row>
    <row r="1831" spans="1:16" ht="145.19999999999999">
      <c r="A1831" s="258" t="s">
        <v>34892</v>
      </c>
      <c r="B1831" s="252" t="s">
        <v>34893</v>
      </c>
      <c r="C1831" s="252" t="s">
        <v>34894</v>
      </c>
      <c r="D1831" s="148" t="s">
        <v>34895</v>
      </c>
      <c r="E1831" s="252" t="s">
        <v>34896</v>
      </c>
      <c r="F1831" s="252" t="s">
        <v>34897</v>
      </c>
      <c r="G1831" s="252" t="s">
        <v>34898</v>
      </c>
      <c r="H1831" s="262" t="s">
        <v>34899</v>
      </c>
      <c r="I1831" s="264" t="s">
        <v>34900</v>
      </c>
      <c r="M1831" s="258"/>
      <c r="N1831" s="148"/>
      <c r="O1831" s="148"/>
      <c r="P1831" s="148"/>
    </row>
    <row r="1832" spans="1:16" ht="145.19999999999999">
      <c r="A1832" s="258" t="s">
        <v>34901</v>
      </c>
      <c r="B1832" s="252" t="s">
        <v>34893</v>
      </c>
      <c r="C1832" s="252" t="s">
        <v>34894</v>
      </c>
      <c r="D1832" s="148" t="s">
        <v>34895</v>
      </c>
      <c r="E1832" s="252" t="s">
        <v>34896</v>
      </c>
      <c r="F1832" s="252" t="s">
        <v>34897</v>
      </c>
      <c r="G1832" s="252" t="s">
        <v>34898</v>
      </c>
      <c r="H1832" s="262" t="s">
        <v>34902</v>
      </c>
      <c r="I1832" s="264" t="s">
        <v>34900</v>
      </c>
      <c r="M1832" s="258"/>
      <c r="N1832" s="148"/>
      <c r="O1832" s="148"/>
      <c r="P1832" s="148"/>
    </row>
    <row r="1833" spans="1:16" ht="79.2">
      <c r="A1833" s="258" t="s">
        <v>34903</v>
      </c>
      <c r="B1833" s="252" t="s">
        <v>34904</v>
      </c>
      <c r="C1833" s="252" t="s">
        <v>34905</v>
      </c>
      <c r="D1833" s="148" t="s">
        <v>34906</v>
      </c>
      <c r="E1833" s="252" t="s">
        <v>34907</v>
      </c>
      <c r="F1833" s="252" t="s">
        <v>34908</v>
      </c>
      <c r="G1833" s="252" t="s">
        <v>34909</v>
      </c>
      <c r="H1833" s="262" t="s">
        <v>34910</v>
      </c>
      <c r="I1833" s="264" t="s">
        <v>34911</v>
      </c>
      <c r="M1833" s="258"/>
      <c r="N1833" s="148"/>
      <c r="O1833" s="148"/>
      <c r="P1833" s="148"/>
    </row>
    <row r="1834" spans="1:16" ht="79.2">
      <c r="A1834" s="258" t="s">
        <v>34912</v>
      </c>
      <c r="B1834" s="252" t="s">
        <v>34904</v>
      </c>
      <c r="C1834" s="252" t="s">
        <v>34913</v>
      </c>
      <c r="D1834" s="148" t="s">
        <v>34906</v>
      </c>
      <c r="E1834" s="252" t="s">
        <v>34907</v>
      </c>
      <c r="F1834" s="252" t="s">
        <v>34908</v>
      </c>
      <c r="G1834" s="252" t="s">
        <v>34914</v>
      </c>
      <c r="H1834" s="262" t="s">
        <v>34910</v>
      </c>
      <c r="I1834" s="264" t="s">
        <v>34911</v>
      </c>
      <c r="M1834" s="258"/>
      <c r="N1834" s="148"/>
      <c r="O1834" s="148"/>
      <c r="P1834" s="148"/>
    </row>
    <row r="1835" spans="1:16" ht="145.19999999999999">
      <c r="A1835" s="258" t="s">
        <v>34915</v>
      </c>
      <c r="B1835" s="252" t="s">
        <v>34916</v>
      </c>
      <c r="C1835" s="252" t="s">
        <v>34917</v>
      </c>
      <c r="D1835" s="148" t="s">
        <v>34918</v>
      </c>
      <c r="E1835" s="252" t="s">
        <v>34919</v>
      </c>
      <c r="F1835" s="252" t="s">
        <v>34920</v>
      </c>
      <c r="G1835" s="252" t="s">
        <v>34921</v>
      </c>
      <c r="H1835" s="262" t="s">
        <v>34922</v>
      </c>
      <c r="I1835" s="264" t="s">
        <v>34923</v>
      </c>
      <c r="M1835" s="258"/>
      <c r="N1835" s="148"/>
      <c r="O1835" s="148"/>
      <c r="P1835" s="148"/>
    </row>
    <row r="1836" spans="1:16" ht="145.19999999999999">
      <c r="A1836" s="258" t="s">
        <v>34924</v>
      </c>
      <c r="B1836" s="252" t="s">
        <v>34925</v>
      </c>
      <c r="C1836" s="252" t="s">
        <v>34926</v>
      </c>
      <c r="D1836" s="148" t="s">
        <v>34927</v>
      </c>
      <c r="E1836" s="252" t="s">
        <v>34919</v>
      </c>
      <c r="F1836" s="252" t="s">
        <v>34920</v>
      </c>
      <c r="G1836" s="252" t="s">
        <v>34928</v>
      </c>
      <c r="H1836" s="262" t="s">
        <v>34929</v>
      </c>
      <c r="I1836" s="264" t="s">
        <v>34930</v>
      </c>
      <c r="M1836" s="258"/>
      <c r="N1836" s="148"/>
      <c r="O1836" s="148"/>
      <c r="P1836" s="148"/>
    </row>
    <row r="1837" spans="1:16" ht="66">
      <c r="A1837" s="258" t="s">
        <v>34931</v>
      </c>
      <c r="B1837" s="252" t="s">
        <v>34932</v>
      </c>
      <c r="C1837" s="252" t="s">
        <v>34933</v>
      </c>
      <c r="D1837" s="148" t="s">
        <v>34934</v>
      </c>
      <c r="E1837" s="252" t="s">
        <v>34935</v>
      </c>
      <c r="F1837" s="252" t="s">
        <v>34936</v>
      </c>
      <c r="G1837" s="252" t="s">
        <v>34937</v>
      </c>
      <c r="H1837" s="262" t="s">
        <v>34938</v>
      </c>
      <c r="I1837" s="264" t="s">
        <v>34939</v>
      </c>
      <c r="M1837" s="258"/>
      <c r="N1837" s="148"/>
      <c r="O1837" s="148"/>
      <c r="P1837" s="148"/>
    </row>
    <row r="1838" spans="1:16" ht="66">
      <c r="A1838" s="258" t="s">
        <v>34940</v>
      </c>
      <c r="B1838" s="252" t="s">
        <v>34941</v>
      </c>
      <c r="C1838" s="252" t="s">
        <v>34933</v>
      </c>
      <c r="D1838" s="148" t="s">
        <v>34942</v>
      </c>
      <c r="E1838" s="252" t="s">
        <v>34935</v>
      </c>
      <c r="F1838" s="252" t="s">
        <v>34943</v>
      </c>
      <c r="G1838" s="252" t="s">
        <v>34944</v>
      </c>
      <c r="H1838" s="262" t="s">
        <v>34945</v>
      </c>
      <c r="I1838" s="264" t="s">
        <v>34946</v>
      </c>
      <c r="M1838" s="258"/>
      <c r="N1838" s="148"/>
      <c r="O1838" s="148"/>
      <c r="P1838" s="148"/>
    </row>
    <row r="1839" spans="1:16" ht="250.8">
      <c r="A1839" s="258" t="s">
        <v>34947</v>
      </c>
      <c r="B1839" s="252" t="s">
        <v>34948</v>
      </c>
      <c r="C1839" s="252" t="s">
        <v>34949</v>
      </c>
      <c r="D1839" s="148" t="s">
        <v>34950</v>
      </c>
      <c r="E1839" s="252" t="s">
        <v>34951</v>
      </c>
      <c r="F1839" s="252" t="s">
        <v>34952</v>
      </c>
      <c r="G1839" s="252" t="s">
        <v>34953</v>
      </c>
      <c r="H1839" s="262" t="s">
        <v>34954</v>
      </c>
      <c r="I1839" s="264" t="s">
        <v>34955</v>
      </c>
      <c r="M1839" s="258"/>
      <c r="N1839" s="148"/>
      <c r="O1839" s="148"/>
      <c r="P1839" s="148"/>
    </row>
    <row r="1840" spans="1:16" ht="237.6">
      <c r="A1840" s="258" t="s">
        <v>34956</v>
      </c>
      <c r="B1840" s="252" t="s">
        <v>34948</v>
      </c>
      <c r="C1840" s="252" t="s">
        <v>34957</v>
      </c>
      <c r="D1840" s="148" t="s">
        <v>34950</v>
      </c>
      <c r="E1840" s="252" t="s">
        <v>34951</v>
      </c>
      <c r="F1840" s="252" t="s">
        <v>34958</v>
      </c>
      <c r="G1840" s="252" t="s">
        <v>34953</v>
      </c>
      <c r="H1840" s="262" t="s">
        <v>34959</v>
      </c>
      <c r="I1840" s="264" t="s">
        <v>34960</v>
      </c>
      <c r="M1840" s="258"/>
      <c r="N1840" s="148"/>
      <c r="O1840" s="148"/>
      <c r="P1840" s="148"/>
    </row>
    <row r="1841" spans="1:16" ht="145.19999999999999">
      <c r="A1841" s="258" t="s">
        <v>34961</v>
      </c>
      <c r="B1841" s="252" t="s">
        <v>34962</v>
      </c>
      <c r="C1841" s="252" t="s">
        <v>34963</v>
      </c>
      <c r="D1841" s="148" t="s">
        <v>34964</v>
      </c>
      <c r="E1841" s="252" t="s">
        <v>34965</v>
      </c>
      <c r="F1841" s="252" t="s">
        <v>34966</v>
      </c>
      <c r="G1841" s="252" t="s">
        <v>34967</v>
      </c>
      <c r="H1841" s="262" t="s">
        <v>34968</v>
      </c>
      <c r="I1841" s="264" t="s">
        <v>34969</v>
      </c>
      <c r="M1841" s="258"/>
      <c r="N1841" s="148"/>
      <c r="O1841" s="148"/>
      <c r="P1841" s="148"/>
    </row>
    <row r="1842" spans="1:16" ht="145.19999999999999">
      <c r="A1842" s="258" t="s">
        <v>34970</v>
      </c>
      <c r="B1842" s="252" t="s">
        <v>34962</v>
      </c>
      <c r="C1842" s="252" t="s">
        <v>34963</v>
      </c>
      <c r="D1842" s="148" t="s">
        <v>34964</v>
      </c>
      <c r="E1842" s="252" t="s">
        <v>34965</v>
      </c>
      <c r="F1842" s="252" t="s">
        <v>34966</v>
      </c>
      <c r="G1842" s="252" t="s">
        <v>34967</v>
      </c>
      <c r="H1842" s="262" t="s">
        <v>34971</v>
      </c>
      <c r="I1842" s="264" t="s">
        <v>34969</v>
      </c>
      <c r="M1842" s="258"/>
      <c r="N1842" s="148"/>
      <c r="O1842" s="148"/>
      <c r="P1842" s="148"/>
    </row>
    <row r="1843" spans="1:16" ht="118.8">
      <c r="A1843" s="258" t="s">
        <v>34972</v>
      </c>
      <c r="B1843" s="252" t="s">
        <v>34973</v>
      </c>
      <c r="C1843" s="252" t="s">
        <v>34974</v>
      </c>
      <c r="D1843" s="148" t="s">
        <v>34975</v>
      </c>
      <c r="E1843" s="252" t="s">
        <v>34976</v>
      </c>
      <c r="F1843" s="252" t="s">
        <v>34977</v>
      </c>
      <c r="G1843" s="252" t="s">
        <v>34978</v>
      </c>
      <c r="H1843" s="262" t="s">
        <v>34979</v>
      </c>
      <c r="I1843" s="264" t="s">
        <v>34980</v>
      </c>
      <c r="M1843" s="258"/>
      <c r="N1843" s="148"/>
      <c r="O1843" s="148"/>
      <c r="P1843" s="148"/>
    </row>
    <row r="1844" spans="1:16" ht="118.8">
      <c r="A1844" s="258" t="s">
        <v>34981</v>
      </c>
      <c r="B1844" s="252" t="s">
        <v>34973</v>
      </c>
      <c r="C1844" s="252" t="s">
        <v>34982</v>
      </c>
      <c r="D1844" s="148" t="s">
        <v>34975</v>
      </c>
      <c r="E1844" s="252" t="s">
        <v>34976</v>
      </c>
      <c r="F1844" s="252" t="s">
        <v>34983</v>
      </c>
      <c r="G1844" s="252" t="s">
        <v>34978</v>
      </c>
      <c r="H1844" s="262" t="s">
        <v>34979</v>
      </c>
      <c r="I1844" s="264" t="s">
        <v>34984</v>
      </c>
      <c r="M1844" s="258"/>
      <c r="N1844" s="148"/>
      <c r="O1844" s="148"/>
      <c r="P1844" s="148"/>
    </row>
    <row r="1845" spans="1:16" ht="158.4">
      <c r="A1845" s="258" t="s">
        <v>34985</v>
      </c>
      <c r="B1845" s="252" t="s">
        <v>34986</v>
      </c>
      <c r="C1845" s="252" t="s">
        <v>34987</v>
      </c>
      <c r="D1845" s="148" t="s">
        <v>34988</v>
      </c>
      <c r="E1845" s="252" t="s">
        <v>34989</v>
      </c>
      <c r="F1845" s="252" t="s">
        <v>34990</v>
      </c>
      <c r="G1845" s="252" t="s">
        <v>34991</v>
      </c>
      <c r="H1845" s="262" t="s">
        <v>34992</v>
      </c>
      <c r="I1845" s="264" t="s">
        <v>34993</v>
      </c>
      <c r="M1845" s="258"/>
      <c r="N1845" s="148"/>
      <c r="O1845" s="148"/>
      <c r="P1845" s="148"/>
    </row>
    <row r="1846" spans="1:16" ht="158.4">
      <c r="A1846" s="258" t="s">
        <v>34994</v>
      </c>
      <c r="B1846" s="252" t="s">
        <v>34986</v>
      </c>
      <c r="C1846" s="252" t="s">
        <v>34987</v>
      </c>
      <c r="D1846" s="148" t="s">
        <v>34988</v>
      </c>
      <c r="E1846" s="252" t="s">
        <v>34989</v>
      </c>
      <c r="F1846" s="252" t="s">
        <v>34990</v>
      </c>
      <c r="G1846" s="252" t="s">
        <v>34991</v>
      </c>
      <c r="H1846" s="262" t="s">
        <v>34992</v>
      </c>
      <c r="I1846" s="264" t="s">
        <v>34993</v>
      </c>
      <c r="M1846" s="258"/>
      <c r="N1846" s="148"/>
      <c r="O1846" s="148"/>
      <c r="P1846" s="148"/>
    </row>
    <row r="1847" spans="1:16" ht="66">
      <c r="A1847" s="251" t="s">
        <v>34995</v>
      </c>
      <c r="B1847" s="253" t="s">
        <v>34996</v>
      </c>
      <c r="C1847" s="252" t="s">
        <v>34997</v>
      </c>
      <c r="D1847" s="148" t="s">
        <v>34998</v>
      </c>
      <c r="E1847" s="253" t="s">
        <v>34999</v>
      </c>
      <c r="F1847" s="253" t="s">
        <v>35000</v>
      </c>
      <c r="G1847" s="253" t="s">
        <v>35001</v>
      </c>
      <c r="H1847" s="262" t="s">
        <v>35002</v>
      </c>
      <c r="I1847" s="264" t="s">
        <v>35003</v>
      </c>
      <c r="M1847" s="258"/>
      <c r="N1847" s="148"/>
      <c r="O1847" s="148"/>
      <c r="P1847" s="148"/>
    </row>
    <row r="1848" spans="1:16" ht="66">
      <c r="A1848" s="251" t="s">
        <v>35004</v>
      </c>
      <c r="B1848" s="253" t="s">
        <v>34996</v>
      </c>
      <c r="C1848" s="148" t="s">
        <v>35005</v>
      </c>
      <c r="D1848" s="148" t="s">
        <v>34998</v>
      </c>
      <c r="E1848" s="253" t="s">
        <v>34999</v>
      </c>
      <c r="F1848" s="253" t="s">
        <v>35006</v>
      </c>
      <c r="G1848" s="253" t="s">
        <v>35001</v>
      </c>
      <c r="H1848" s="262" t="s">
        <v>35002</v>
      </c>
      <c r="I1848" s="264" t="s">
        <v>35007</v>
      </c>
      <c r="M1848" s="258"/>
      <c r="N1848" s="148"/>
      <c r="O1848" s="148"/>
      <c r="P1848" s="148"/>
    </row>
    <row r="1849" spans="1:16" ht="92.4">
      <c r="A1849" s="258" t="s">
        <v>35008</v>
      </c>
      <c r="B1849" s="252" t="s">
        <v>35009</v>
      </c>
      <c r="C1849" s="252" t="s">
        <v>35010</v>
      </c>
      <c r="D1849" s="148" t="s">
        <v>35011</v>
      </c>
      <c r="E1849" s="252" t="s">
        <v>35012</v>
      </c>
      <c r="F1849" s="252" t="s">
        <v>35013</v>
      </c>
      <c r="G1849" s="252" t="s">
        <v>35014</v>
      </c>
      <c r="H1849" s="262" t="s">
        <v>35015</v>
      </c>
      <c r="I1849" s="264" t="s">
        <v>35016</v>
      </c>
      <c r="M1849" s="251"/>
      <c r="N1849" s="148"/>
      <c r="O1849" s="148"/>
      <c r="P1849" s="148"/>
    </row>
    <row r="1850" spans="1:16" ht="92.4">
      <c r="A1850" s="258" t="s">
        <v>35017</v>
      </c>
      <c r="B1850" s="252" t="s">
        <v>35018</v>
      </c>
      <c r="C1850" s="252" t="s">
        <v>35019</v>
      </c>
      <c r="D1850" s="148" t="s">
        <v>35020</v>
      </c>
      <c r="E1850" s="252" t="s">
        <v>35021</v>
      </c>
      <c r="F1850" s="252" t="s">
        <v>35022</v>
      </c>
      <c r="G1850" s="252" t="s">
        <v>35023</v>
      </c>
      <c r="H1850" s="262" t="s">
        <v>35024</v>
      </c>
      <c r="I1850" s="264" t="s">
        <v>35025</v>
      </c>
      <c r="M1850" s="251"/>
      <c r="N1850" s="148"/>
      <c r="O1850" s="148"/>
      <c r="P1850" s="148"/>
    </row>
    <row r="1851" spans="1:16" ht="66">
      <c r="A1851" s="258" t="s">
        <v>35026</v>
      </c>
      <c r="B1851" s="252" t="s">
        <v>35027</v>
      </c>
      <c r="C1851" s="252" t="s">
        <v>35028</v>
      </c>
      <c r="D1851" s="148" t="s">
        <v>35029</v>
      </c>
      <c r="E1851" s="252" t="s">
        <v>35030</v>
      </c>
      <c r="F1851" s="252" t="s">
        <v>35031</v>
      </c>
      <c r="G1851" s="252" t="s">
        <v>35032</v>
      </c>
      <c r="H1851" s="262" t="s">
        <v>35033</v>
      </c>
      <c r="I1851" s="264" t="s">
        <v>35034</v>
      </c>
      <c r="M1851" s="258"/>
      <c r="N1851" s="148"/>
      <c r="O1851" s="148"/>
      <c r="P1851" s="148"/>
    </row>
    <row r="1852" spans="1:16" ht="79.2">
      <c r="A1852" s="258" t="s">
        <v>35035</v>
      </c>
      <c r="B1852" s="252" t="s">
        <v>35036</v>
      </c>
      <c r="C1852" s="252" t="s">
        <v>35037</v>
      </c>
      <c r="D1852" s="148" t="s">
        <v>35038</v>
      </c>
      <c r="E1852" s="252" t="s">
        <v>35030</v>
      </c>
      <c r="F1852" s="252" t="s">
        <v>35031</v>
      </c>
      <c r="G1852" s="252" t="s">
        <v>35039</v>
      </c>
      <c r="H1852" s="262" t="s">
        <v>35040</v>
      </c>
      <c r="I1852" s="264" t="s">
        <v>35041</v>
      </c>
      <c r="M1852" s="258"/>
      <c r="N1852" s="148"/>
      <c r="O1852" s="148"/>
      <c r="P1852" s="148"/>
    </row>
    <row r="1853" spans="1:16" ht="92.4">
      <c r="A1853" s="258" t="s">
        <v>35042</v>
      </c>
      <c r="B1853" s="252" t="s">
        <v>35043</v>
      </c>
      <c r="C1853" s="252" t="s">
        <v>35044</v>
      </c>
      <c r="D1853" s="148" t="s">
        <v>35045</v>
      </c>
      <c r="E1853" s="252" t="s">
        <v>35046</v>
      </c>
      <c r="F1853" s="252" t="s">
        <v>35047</v>
      </c>
      <c r="G1853" s="252" t="s">
        <v>35048</v>
      </c>
      <c r="H1853" s="262" t="s">
        <v>35049</v>
      </c>
      <c r="I1853" s="264" t="s">
        <v>35050</v>
      </c>
      <c r="M1853" s="258"/>
      <c r="N1853" s="148"/>
      <c r="O1853" s="148"/>
      <c r="P1853" s="148"/>
    </row>
    <row r="1854" spans="1:16" ht="92.4">
      <c r="A1854" s="258" t="s">
        <v>35051</v>
      </c>
      <c r="B1854" s="252" t="s">
        <v>35052</v>
      </c>
      <c r="C1854" s="252" t="s">
        <v>35053</v>
      </c>
      <c r="D1854" s="148" t="s">
        <v>35045</v>
      </c>
      <c r="E1854" s="252" t="s">
        <v>35046</v>
      </c>
      <c r="F1854" s="252" t="s">
        <v>35047</v>
      </c>
      <c r="G1854" s="252" t="s">
        <v>35054</v>
      </c>
      <c r="H1854" s="262" t="s">
        <v>35055</v>
      </c>
      <c r="I1854" s="264" t="s">
        <v>35056</v>
      </c>
      <c r="M1854" s="258"/>
      <c r="N1854" s="148"/>
      <c r="O1854" s="148"/>
      <c r="P1854" s="148"/>
    </row>
    <row r="1855" spans="1:16" ht="118.8">
      <c r="A1855" s="258" t="s">
        <v>35057</v>
      </c>
      <c r="B1855" s="252" t="s">
        <v>35058</v>
      </c>
      <c r="C1855" s="252" t="s">
        <v>35059</v>
      </c>
      <c r="D1855" s="148" t="s">
        <v>35060</v>
      </c>
      <c r="E1855" s="252" t="s">
        <v>35061</v>
      </c>
      <c r="F1855" s="252" t="s">
        <v>35062</v>
      </c>
      <c r="G1855" s="252" t="s">
        <v>35063</v>
      </c>
      <c r="H1855" s="262" t="s">
        <v>35064</v>
      </c>
      <c r="I1855" s="264" t="s">
        <v>35065</v>
      </c>
      <c r="M1855" s="258"/>
      <c r="N1855" s="148"/>
      <c r="O1855" s="148"/>
      <c r="P1855" s="148"/>
    </row>
    <row r="1856" spans="1:16" ht="118.8">
      <c r="A1856" s="258" t="s">
        <v>35066</v>
      </c>
      <c r="B1856" s="252" t="s">
        <v>35058</v>
      </c>
      <c r="C1856" s="252" t="s">
        <v>35059</v>
      </c>
      <c r="D1856" s="148" t="s">
        <v>35060</v>
      </c>
      <c r="E1856" s="252" t="s">
        <v>35061</v>
      </c>
      <c r="F1856" s="252" t="s">
        <v>35062</v>
      </c>
      <c r="G1856" s="252" t="s">
        <v>35063</v>
      </c>
      <c r="H1856" s="262" t="s">
        <v>35064</v>
      </c>
      <c r="I1856" s="264" t="s">
        <v>35065</v>
      </c>
      <c r="M1856" s="258"/>
      <c r="N1856" s="148"/>
      <c r="O1856" s="148"/>
      <c r="P1856" s="148"/>
    </row>
    <row r="1857" spans="1:16" ht="105.6">
      <c r="A1857" s="258" t="s">
        <v>35067</v>
      </c>
      <c r="B1857" s="252" t="s">
        <v>35068</v>
      </c>
      <c r="C1857" s="252" t="s">
        <v>35069</v>
      </c>
      <c r="D1857" s="148" t="s">
        <v>35070</v>
      </c>
      <c r="E1857" s="252" t="s">
        <v>35071</v>
      </c>
      <c r="F1857" s="252" t="s">
        <v>35072</v>
      </c>
      <c r="G1857" s="252" t="s">
        <v>35073</v>
      </c>
      <c r="H1857" s="262" t="s">
        <v>35074</v>
      </c>
      <c r="I1857" s="264" t="s">
        <v>35075</v>
      </c>
      <c r="M1857" s="258"/>
      <c r="N1857" s="148"/>
      <c r="O1857" s="148"/>
      <c r="P1857" s="148"/>
    </row>
    <row r="1858" spans="1:16" ht="105.6">
      <c r="A1858" s="258" t="s">
        <v>35076</v>
      </c>
      <c r="B1858" s="252" t="s">
        <v>35068</v>
      </c>
      <c r="C1858" s="252" t="s">
        <v>35069</v>
      </c>
      <c r="D1858" s="148" t="s">
        <v>35070</v>
      </c>
      <c r="E1858" s="252" t="s">
        <v>35071</v>
      </c>
      <c r="F1858" s="252" t="s">
        <v>35072</v>
      </c>
      <c r="G1858" s="252" t="s">
        <v>35073</v>
      </c>
      <c r="H1858" s="262" t="s">
        <v>35074</v>
      </c>
      <c r="I1858" s="264" t="s">
        <v>35075</v>
      </c>
      <c r="M1858" s="258"/>
      <c r="N1858" s="148"/>
      <c r="O1858" s="148"/>
      <c r="P1858" s="148"/>
    </row>
    <row r="1859" spans="1:16" ht="118.8">
      <c r="A1859" s="258" t="s">
        <v>35077</v>
      </c>
      <c r="B1859" s="252" t="s">
        <v>35078</v>
      </c>
      <c r="C1859" s="252" t="s">
        <v>35079</v>
      </c>
      <c r="D1859" s="148" t="s">
        <v>35080</v>
      </c>
      <c r="E1859" s="252" t="s">
        <v>35081</v>
      </c>
      <c r="F1859" s="252" t="s">
        <v>35082</v>
      </c>
      <c r="G1859" s="252" t="s">
        <v>35083</v>
      </c>
      <c r="H1859" s="262" t="s">
        <v>35084</v>
      </c>
      <c r="I1859" s="264" t="s">
        <v>35085</v>
      </c>
      <c r="M1859" s="258"/>
      <c r="N1859" s="148"/>
      <c r="O1859" s="148"/>
      <c r="P1859" s="148"/>
    </row>
    <row r="1860" spans="1:16" ht="118.8">
      <c r="A1860" s="258" t="s">
        <v>35086</v>
      </c>
      <c r="B1860" s="252" t="s">
        <v>35087</v>
      </c>
      <c r="C1860" s="252" t="s">
        <v>35088</v>
      </c>
      <c r="D1860" s="148" t="s">
        <v>35089</v>
      </c>
      <c r="E1860" s="252" t="s">
        <v>35081</v>
      </c>
      <c r="F1860" s="252" t="s">
        <v>35082</v>
      </c>
      <c r="G1860" s="252" t="s">
        <v>35090</v>
      </c>
      <c r="H1860" s="262" t="s">
        <v>35091</v>
      </c>
      <c r="I1860" s="264" t="s">
        <v>35092</v>
      </c>
      <c r="M1860" s="258"/>
      <c r="N1860" s="148"/>
      <c r="O1860" s="148"/>
      <c r="P1860" s="148"/>
    </row>
    <row r="1861" spans="1:16" ht="145.19999999999999">
      <c r="A1861" s="258" t="s">
        <v>35093</v>
      </c>
      <c r="B1861" s="252" t="s">
        <v>35094</v>
      </c>
      <c r="C1861" s="252" t="s">
        <v>35095</v>
      </c>
      <c r="D1861" s="148" t="s">
        <v>35096</v>
      </c>
      <c r="E1861" s="252" t="s">
        <v>35097</v>
      </c>
      <c r="F1861" s="252" t="s">
        <v>35098</v>
      </c>
      <c r="G1861" s="252" t="s">
        <v>35099</v>
      </c>
      <c r="H1861" s="262" t="s">
        <v>35100</v>
      </c>
      <c r="I1861" s="264" t="s">
        <v>35101</v>
      </c>
      <c r="M1861" s="258"/>
      <c r="N1861" s="148"/>
      <c r="O1861" s="148"/>
      <c r="P1861" s="148"/>
    </row>
    <row r="1862" spans="1:16" ht="145.19999999999999">
      <c r="A1862" s="258" t="s">
        <v>35102</v>
      </c>
      <c r="B1862" s="252" t="s">
        <v>35094</v>
      </c>
      <c r="C1862" s="252" t="s">
        <v>35095</v>
      </c>
      <c r="D1862" s="148" t="s">
        <v>35096</v>
      </c>
      <c r="E1862" s="252" t="s">
        <v>35097</v>
      </c>
      <c r="F1862" s="252" t="s">
        <v>35098</v>
      </c>
      <c r="G1862" s="252" t="s">
        <v>35103</v>
      </c>
      <c r="H1862" s="262" t="s">
        <v>35100</v>
      </c>
      <c r="I1862" s="264" t="s">
        <v>35101</v>
      </c>
      <c r="M1862" s="258"/>
      <c r="N1862" s="148"/>
      <c r="O1862" s="148"/>
      <c r="P1862" s="148"/>
    </row>
    <row r="1863" spans="1:16" ht="132">
      <c r="A1863" s="258" t="s">
        <v>35104</v>
      </c>
      <c r="B1863" s="252" t="s">
        <v>35105</v>
      </c>
      <c r="C1863" s="252" t="s">
        <v>35106</v>
      </c>
      <c r="D1863" s="148" t="s">
        <v>35107</v>
      </c>
      <c r="E1863" s="252" t="s">
        <v>35108</v>
      </c>
      <c r="F1863" s="252" t="s">
        <v>35109</v>
      </c>
      <c r="G1863" s="252" t="s">
        <v>35110</v>
      </c>
      <c r="H1863" s="262" t="s">
        <v>35111</v>
      </c>
      <c r="I1863" s="264" t="s">
        <v>35112</v>
      </c>
      <c r="M1863" s="258"/>
      <c r="N1863" s="148"/>
      <c r="O1863" s="148"/>
      <c r="P1863" s="148"/>
    </row>
    <row r="1864" spans="1:16" ht="132">
      <c r="A1864" s="258" t="s">
        <v>35113</v>
      </c>
      <c r="B1864" s="252" t="s">
        <v>35114</v>
      </c>
      <c r="C1864" s="252" t="s">
        <v>35115</v>
      </c>
      <c r="D1864" s="148" t="s">
        <v>35116</v>
      </c>
      <c r="E1864" s="252" t="s">
        <v>35108</v>
      </c>
      <c r="F1864" s="252" t="s">
        <v>35109</v>
      </c>
      <c r="G1864" s="252" t="s">
        <v>35117</v>
      </c>
      <c r="H1864" s="262" t="s">
        <v>35118</v>
      </c>
      <c r="I1864" s="264" t="s">
        <v>35119</v>
      </c>
      <c r="M1864" s="258"/>
      <c r="N1864" s="148"/>
      <c r="O1864" s="148"/>
      <c r="P1864" s="148"/>
    </row>
    <row r="1865" spans="1:16" ht="211.2">
      <c r="A1865" s="258" t="s">
        <v>35120</v>
      </c>
      <c r="B1865" s="252" t="s">
        <v>35121</v>
      </c>
      <c r="C1865" s="252" t="s">
        <v>35122</v>
      </c>
      <c r="D1865" s="148" t="s">
        <v>35123</v>
      </c>
      <c r="E1865" s="252" t="s">
        <v>35124</v>
      </c>
      <c r="F1865" s="252" t="s">
        <v>35125</v>
      </c>
      <c r="G1865" s="252" t="s">
        <v>35126</v>
      </c>
      <c r="H1865" s="262" t="s">
        <v>35127</v>
      </c>
      <c r="I1865" s="264" t="s">
        <v>35128</v>
      </c>
      <c r="M1865" s="258"/>
      <c r="N1865" s="148"/>
      <c r="O1865" s="148"/>
      <c r="P1865" s="148"/>
    </row>
    <row r="1866" spans="1:16" ht="211.2">
      <c r="A1866" s="258" t="s">
        <v>35129</v>
      </c>
      <c r="B1866" s="252" t="s">
        <v>35130</v>
      </c>
      <c r="C1866" s="252" t="s">
        <v>35122</v>
      </c>
      <c r="D1866" s="148" t="s">
        <v>35131</v>
      </c>
      <c r="E1866" s="252" t="s">
        <v>35132</v>
      </c>
      <c r="F1866" s="252" t="s">
        <v>35125</v>
      </c>
      <c r="G1866" s="252" t="s">
        <v>35133</v>
      </c>
      <c r="H1866" s="262" t="s">
        <v>35134</v>
      </c>
      <c r="I1866" s="264" t="s">
        <v>35135</v>
      </c>
      <c r="M1866" s="258"/>
      <c r="N1866" s="148"/>
      <c r="O1866" s="148"/>
      <c r="P1866" s="148"/>
    </row>
    <row r="1867" spans="1:16" ht="145.19999999999999">
      <c r="A1867" s="258" t="s">
        <v>35136</v>
      </c>
      <c r="B1867" s="252" t="s">
        <v>35137</v>
      </c>
      <c r="C1867" s="252" t="s">
        <v>35138</v>
      </c>
      <c r="D1867" s="148" t="s">
        <v>35139</v>
      </c>
      <c r="E1867" s="252" t="s">
        <v>35140</v>
      </c>
      <c r="F1867" s="252" t="s">
        <v>35141</v>
      </c>
      <c r="G1867" s="252" t="s">
        <v>35142</v>
      </c>
      <c r="H1867" s="262" t="s">
        <v>35143</v>
      </c>
      <c r="I1867" s="264" t="s">
        <v>35144</v>
      </c>
      <c r="M1867" s="258"/>
      <c r="N1867" s="148"/>
      <c r="O1867" s="148"/>
      <c r="P1867" s="148"/>
    </row>
    <row r="1868" spans="1:16" ht="145.19999999999999">
      <c r="A1868" s="258" t="s">
        <v>35145</v>
      </c>
      <c r="B1868" s="252" t="s">
        <v>35146</v>
      </c>
      <c r="C1868" s="252" t="s">
        <v>35147</v>
      </c>
      <c r="D1868" s="148" t="s">
        <v>35148</v>
      </c>
      <c r="E1868" s="252" t="s">
        <v>35149</v>
      </c>
      <c r="F1868" s="252" t="s">
        <v>35150</v>
      </c>
      <c r="G1868" s="252" t="s">
        <v>35151</v>
      </c>
      <c r="H1868" s="262" t="s">
        <v>35152</v>
      </c>
      <c r="I1868" s="264" t="s">
        <v>35153</v>
      </c>
      <c r="M1868" s="258"/>
      <c r="N1868" s="148"/>
      <c r="O1868" s="148"/>
      <c r="P1868" s="148"/>
    </row>
    <row r="1869" spans="1:16" ht="132">
      <c r="A1869" s="251" t="s">
        <v>35154</v>
      </c>
      <c r="B1869" s="148" t="s">
        <v>35155</v>
      </c>
      <c r="C1869" s="148" t="s">
        <v>35156</v>
      </c>
      <c r="D1869" s="148" t="s">
        <v>35157</v>
      </c>
      <c r="E1869" s="253" t="s">
        <v>35158</v>
      </c>
      <c r="F1869" s="253" t="s">
        <v>35159</v>
      </c>
      <c r="G1869" s="253" t="s">
        <v>35160</v>
      </c>
      <c r="H1869" s="262" t="s">
        <v>35161</v>
      </c>
      <c r="I1869" s="264" t="s">
        <v>35162</v>
      </c>
      <c r="M1869" s="251"/>
      <c r="N1869" s="213"/>
      <c r="O1869" s="148"/>
      <c r="P1869" s="148"/>
    </row>
    <row r="1870" spans="1:16" ht="132">
      <c r="A1870" s="251" t="s">
        <v>35163</v>
      </c>
      <c r="B1870" s="253" t="s">
        <v>35164</v>
      </c>
      <c r="C1870" s="148" t="s">
        <v>35165</v>
      </c>
      <c r="D1870" s="148" t="s">
        <v>35166</v>
      </c>
      <c r="E1870" s="253" t="s">
        <v>35158</v>
      </c>
      <c r="F1870" s="253" t="s">
        <v>35159</v>
      </c>
      <c r="G1870" s="253" t="s">
        <v>35167</v>
      </c>
      <c r="H1870" s="262" t="s">
        <v>35168</v>
      </c>
      <c r="I1870" s="264" t="s">
        <v>35169</v>
      </c>
      <c r="M1870" s="251"/>
      <c r="N1870" s="213"/>
      <c r="O1870" s="148"/>
      <c r="P1870" s="148"/>
    </row>
    <row r="1871" spans="1:16" ht="105.6">
      <c r="A1871" s="258" t="s">
        <v>35170</v>
      </c>
      <c r="B1871" s="252" t="s">
        <v>35171</v>
      </c>
      <c r="C1871" s="252" t="s">
        <v>35172</v>
      </c>
      <c r="D1871" s="148" t="s">
        <v>35173</v>
      </c>
      <c r="E1871" s="252" t="s">
        <v>35174</v>
      </c>
      <c r="F1871" s="252" t="s">
        <v>35175</v>
      </c>
      <c r="G1871" s="252" t="s">
        <v>35176</v>
      </c>
      <c r="H1871" s="262" t="s">
        <v>35177</v>
      </c>
      <c r="I1871" s="264" t="s">
        <v>35178</v>
      </c>
      <c r="M1871" s="258"/>
      <c r="N1871" s="148"/>
      <c r="O1871" s="148"/>
      <c r="P1871" s="148"/>
    </row>
    <row r="1872" spans="1:16" ht="105.6">
      <c r="A1872" s="258" t="s">
        <v>35179</v>
      </c>
      <c r="B1872" s="252" t="s">
        <v>35171</v>
      </c>
      <c r="C1872" s="252" t="s">
        <v>35172</v>
      </c>
      <c r="D1872" s="148" t="s">
        <v>35173</v>
      </c>
      <c r="E1872" s="252" t="s">
        <v>35174</v>
      </c>
      <c r="F1872" s="252" t="s">
        <v>35175</v>
      </c>
      <c r="G1872" s="252" t="s">
        <v>35176</v>
      </c>
      <c r="H1872" s="262" t="s">
        <v>35177</v>
      </c>
      <c r="I1872" s="264" t="s">
        <v>35178</v>
      </c>
      <c r="M1872" s="258"/>
      <c r="N1872" s="148"/>
      <c r="O1872" s="148"/>
      <c r="P1872" s="148"/>
    </row>
    <row r="1873" spans="1:16" ht="158.4">
      <c r="A1873" s="258" t="s">
        <v>35180</v>
      </c>
      <c r="B1873" s="252" t="s">
        <v>35181</v>
      </c>
      <c r="C1873" s="252" t="s">
        <v>35182</v>
      </c>
      <c r="D1873" s="148" t="s">
        <v>35183</v>
      </c>
      <c r="E1873" s="252" t="s">
        <v>35184</v>
      </c>
      <c r="F1873" s="252" t="s">
        <v>35185</v>
      </c>
      <c r="G1873" s="252" t="s">
        <v>35186</v>
      </c>
      <c r="H1873" s="262" t="s">
        <v>35187</v>
      </c>
      <c r="I1873" s="264" t="s">
        <v>35188</v>
      </c>
      <c r="M1873" s="258"/>
      <c r="N1873" s="148"/>
      <c r="O1873" s="148"/>
      <c r="P1873" s="148"/>
    </row>
    <row r="1874" spans="1:16" ht="158.4">
      <c r="A1874" s="258" t="s">
        <v>35189</v>
      </c>
      <c r="B1874" s="252" t="s">
        <v>35190</v>
      </c>
      <c r="C1874" s="252" t="s">
        <v>35182</v>
      </c>
      <c r="D1874" s="148" t="s">
        <v>35191</v>
      </c>
      <c r="E1874" s="252" t="s">
        <v>35184</v>
      </c>
      <c r="F1874" s="252" t="s">
        <v>35185</v>
      </c>
      <c r="G1874" s="252" t="s">
        <v>35192</v>
      </c>
      <c r="H1874" s="262" t="s">
        <v>35193</v>
      </c>
      <c r="I1874" s="264" t="s">
        <v>35194</v>
      </c>
      <c r="M1874" s="258"/>
      <c r="N1874" s="148"/>
      <c r="O1874" s="148"/>
      <c r="P1874" s="148"/>
    </row>
    <row r="1875" spans="1:16" ht="158.4">
      <c r="A1875" s="258" t="s">
        <v>35195</v>
      </c>
      <c r="B1875" s="252" t="s">
        <v>35196</v>
      </c>
      <c r="C1875" s="252" t="s">
        <v>35197</v>
      </c>
      <c r="D1875" s="148" t="s">
        <v>35198</v>
      </c>
      <c r="E1875" s="252" t="s">
        <v>35199</v>
      </c>
      <c r="F1875" s="252" t="s">
        <v>35200</v>
      </c>
      <c r="G1875" s="252" t="s">
        <v>35201</v>
      </c>
      <c r="H1875" s="262" t="s">
        <v>35202</v>
      </c>
      <c r="I1875" s="264" t="s">
        <v>35203</v>
      </c>
      <c r="M1875" s="258"/>
      <c r="N1875" s="148"/>
      <c r="O1875" s="148"/>
      <c r="P1875" s="148"/>
    </row>
    <row r="1876" spans="1:16" ht="158.4">
      <c r="A1876" s="258" t="s">
        <v>35204</v>
      </c>
      <c r="B1876" s="252" t="s">
        <v>35205</v>
      </c>
      <c r="C1876" s="252" t="s">
        <v>35206</v>
      </c>
      <c r="D1876" s="148" t="s">
        <v>35207</v>
      </c>
      <c r="E1876" s="252" t="s">
        <v>35199</v>
      </c>
      <c r="F1876" s="252" t="s">
        <v>35200</v>
      </c>
      <c r="G1876" s="252" t="s">
        <v>35208</v>
      </c>
      <c r="H1876" s="262" t="s">
        <v>35209</v>
      </c>
      <c r="I1876" s="264" t="s">
        <v>35210</v>
      </c>
      <c r="M1876" s="258"/>
      <c r="N1876" s="148"/>
      <c r="O1876" s="148"/>
      <c r="P1876" s="148"/>
    </row>
    <row r="1877" spans="1:16" ht="158.4">
      <c r="A1877" s="258" t="s">
        <v>35211</v>
      </c>
      <c r="B1877" s="252" t="s">
        <v>35212</v>
      </c>
      <c r="C1877" s="252" t="s">
        <v>35213</v>
      </c>
      <c r="D1877" s="148" t="s">
        <v>35214</v>
      </c>
      <c r="E1877" s="252" t="s">
        <v>35215</v>
      </c>
      <c r="F1877" s="252" t="s">
        <v>35216</v>
      </c>
      <c r="G1877" s="252" t="s">
        <v>35217</v>
      </c>
      <c r="H1877" s="262" t="s">
        <v>35218</v>
      </c>
      <c r="I1877" s="264" t="s">
        <v>35219</v>
      </c>
      <c r="M1877" s="258"/>
      <c r="N1877" s="148"/>
      <c r="O1877" s="148"/>
      <c r="P1877" s="148"/>
    </row>
    <row r="1878" spans="1:16" ht="158.4">
      <c r="A1878" s="258" t="s">
        <v>35220</v>
      </c>
      <c r="B1878" s="252" t="s">
        <v>35221</v>
      </c>
      <c r="C1878" s="252" t="s">
        <v>35213</v>
      </c>
      <c r="D1878" s="148" t="s">
        <v>35222</v>
      </c>
      <c r="E1878" s="252" t="s">
        <v>35215</v>
      </c>
      <c r="F1878" s="252" t="s">
        <v>35216</v>
      </c>
      <c r="G1878" s="252" t="s">
        <v>35223</v>
      </c>
      <c r="H1878" s="262" t="s">
        <v>35224</v>
      </c>
      <c r="I1878" s="264" t="s">
        <v>35225</v>
      </c>
      <c r="M1878" s="258"/>
      <c r="N1878" s="148"/>
      <c r="O1878" s="148"/>
      <c r="P1878" s="148"/>
    </row>
    <row r="1879" spans="1:16" ht="198">
      <c r="A1879" s="258" t="s">
        <v>35226</v>
      </c>
      <c r="B1879" s="252" t="s">
        <v>35227</v>
      </c>
      <c r="C1879" s="252" t="s">
        <v>35228</v>
      </c>
      <c r="D1879" s="148" t="s">
        <v>35229</v>
      </c>
      <c r="E1879" s="252" t="s">
        <v>35230</v>
      </c>
      <c r="F1879" s="252" t="s">
        <v>35231</v>
      </c>
      <c r="G1879" s="252" t="s">
        <v>35232</v>
      </c>
      <c r="H1879" s="262" t="s">
        <v>35233</v>
      </c>
      <c r="I1879" s="264" t="s">
        <v>35234</v>
      </c>
      <c r="M1879" s="258"/>
      <c r="N1879" s="148"/>
      <c r="O1879" s="148"/>
      <c r="P1879" s="148"/>
    </row>
    <row r="1880" spans="1:16" ht="198">
      <c r="A1880" s="258" t="s">
        <v>35235</v>
      </c>
      <c r="B1880" s="252" t="s">
        <v>35236</v>
      </c>
      <c r="C1880" s="252" t="s">
        <v>35237</v>
      </c>
      <c r="D1880" s="148" t="s">
        <v>35238</v>
      </c>
      <c r="E1880" s="252" t="s">
        <v>35239</v>
      </c>
      <c r="F1880" s="252" t="s">
        <v>35240</v>
      </c>
      <c r="G1880" s="252" t="s">
        <v>35241</v>
      </c>
      <c r="H1880" s="262" t="s">
        <v>35242</v>
      </c>
      <c r="I1880" s="264" t="s">
        <v>35243</v>
      </c>
      <c r="M1880" s="258"/>
      <c r="N1880" s="148"/>
      <c r="O1880" s="148"/>
      <c r="P1880" s="148"/>
    </row>
    <row r="1881" spans="1:16" ht="145.19999999999999">
      <c r="A1881" s="258" t="s">
        <v>35244</v>
      </c>
      <c r="B1881" s="252" t="s">
        <v>35245</v>
      </c>
      <c r="C1881" s="252" t="s">
        <v>35246</v>
      </c>
      <c r="D1881" s="148" t="s">
        <v>35247</v>
      </c>
      <c r="E1881" s="252" t="s">
        <v>35248</v>
      </c>
      <c r="F1881" s="252" t="s">
        <v>35249</v>
      </c>
      <c r="G1881" s="252" t="s">
        <v>35250</v>
      </c>
      <c r="H1881" s="262" t="s">
        <v>35251</v>
      </c>
      <c r="I1881" s="264" t="s">
        <v>35252</v>
      </c>
      <c r="M1881" s="258"/>
      <c r="N1881" s="148"/>
      <c r="O1881" s="148"/>
      <c r="P1881" s="148"/>
    </row>
    <row r="1882" spans="1:16" ht="145.19999999999999">
      <c r="A1882" s="258" t="s">
        <v>35253</v>
      </c>
      <c r="B1882" s="252" t="s">
        <v>35254</v>
      </c>
      <c r="C1882" s="252" t="s">
        <v>35255</v>
      </c>
      <c r="D1882" s="148" t="s">
        <v>35256</v>
      </c>
      <c r="E1882" s="252" t="s">
        <v>35257</v>
      </c>
      <c r="F1882" s="252" t="s">
        <v>35258</v>
      </c>
      <c r="G1882" s="252" t="s">
        <v>35259</v>
      </c>
      <c r="H1882" s="262" t="s">
        <v>35260</v>
      </c>
      <c r="I1882" s="264" t="s">
        <v>35261</v>
      </c>
      <c r="M1882" s="258"/>
      <c r="N1882" s="148"/>
      <c r="O1882" s="148"/>
      <c r="P1882" s="148"/>
    </row>
    <row r="1883" spans="1:16" ht="237.6">
      <c r="A1883" s="258" t="s">
        <v>35262</v>
      </c>
      <c r="B1883" s="252" t="s">
        <v>35263</v>
      </c>
      <c r="C1883" s="252" t="s">
        <v>35264</v>
      </c>
      <c r="D1883" s="148" t="s">
        <v>35265</v>
      </c>
      <c r="E1883" s="252" t="s">
        <v>35266</v>
      </c>
      <c r="F1883" s="252" t="s">
        <v>35267</v>
      </c>
      <c r="G1883" s="252" t="s">
        <v>35268</v>
      </c>
      <c r="H1883" s="262" t="s">
        <v>35269</v>
      </c>
      <c r="I1883" s="264" t="s">
        <v>35270</v>
      </c>
      <c r="M1883" s="258"/>
      <c r="N1883" s="148"/>
      <c r="O1883" s="148"/>
      <c r="P1883" s="148"/>
    </row>
    <row r="1884" spans="1:16" ht="237.6">
      <c r="A1884" s="258" t="s">
        <v>35271</v>
      </c>
      <c r="B1884" s="252" t="s">
        <v>35272</v>
      </c>
      <c r="C1884" s="252" t="s">
        <v>35264</v>
      </c>
      <c r="D1884" s="148" t="s">
        <v>35273</v>
      </c>
      <c r="E1884" s="252" t="s">
        <v>35266</v>
      </c>
      <c r="F1884" s="252" t="s">
        <v>35267</v>
      </c>
      <c r="G1884" s="252" t="s">
        <v>35268</v>
      </c>
      <c r="H1884" s="262" t="s">
        <v>35269</v>
      </c>
      <c r="I1884" s="264" t="s">
        <v>35274</v>
      </c>
      <c r="M1884" s="258"/>
      <c r="N1884" s="148"/>
      <c r="O1884" s="148"/>
      <c r="P1884" s="148"/>
    </row>
    <row r="1885" spans="1:16" ht="171.6">
      <c r="A1885" s="258" t="s">
        <v>35275</v>
      </c>
      <c r="B1885" s="252" t="s">
        <v>35276</v>
      </c>
      <c r="C1885" s="252" t="s">
        <v>35277</v>
      </c>
      <c r="D1885" s="148" t="s">
        <v>35278</v>
      </c>
      <c r="E1885" s="252" t="s">
        <v>35279</v>
      </c>
      <c r="F1885" s="252" t="s">
        <v>35280</v>
      </c>
      <c r="G1885" s="252" t="s">
        <v>35281</v>
      </c>
      <c r="H1885" s="262" t="s">
        <v>35282</v>
      </c>
      <c r="I1885" s="264" t="s">
        <v>35283</v>
      </c>
      <c r="M1885" s="258"/>
      <c r="N1885" s="148"/>
      <c r="O1885" s="148"/>
      <c r="P1885" s="148"/>
    </row>
    <row r="1886" spans="1:16" ht="171.6">
      <c r="A1886" s="258" t="s">
        <v>35284</v>
      </c>
      <c r="B1886" s="252" t="s">
        <v>35276</v>
      </c>
      <c r="C1886" s="252" t="s">
        <v>35277</v>
      </c>
      <c r="D1886" s="148" t="s">
        <v>35278</v>
      </c>
      <c r="E1886" s="252" t="s">
        <v>35279</v>
      </c>
      <c r="F1886" s="252" t="s">
        <v>35280</v>
      </c>
      <c r="G1886" s="252" t="s">
        <v>35281</v>
      </c>
      <c r="H1886" s="262" t="s">
        <v>35285</v>
      </c>
      <c r="I1886" s="264" t="s">
        <v>35283</v>
      </c>
      <c r="M1886" s="258"/>
      <c r="N1886" s="148"/>
      <c r="O1886" s="148"/>
      <c r="P1886" s="148"/>
    </row>
    <row r="1887" spans="1:16" ht="145.19999999999999">
      <c r="A1887" s="258" t="s">
        <v>35286</v>
      </c>
      <c r="B1887" s="252" t="s">
        <v>35287</v>
      </c>
      <c r="C1887" s="252" t="s">
        <v>35288</v>
      </c>
      <c r="D1887" s="148" t="s">
        <v>35289</v>
      </c>
      <c r="E1887" s="252" t="s">
        <v>35290</v>
      </c>
      <c r="F1887" s="252" t="s">
        <v>35291</v>
      </c>
      <c r="G1887" s="252" t="s">
        <v>35292</v>
      </c>
      <c r="H1887" s="262" t="s">
        <v>35293</v>
      </c>
      <c r="I1887" s="264" t="s">
        <v>35294</v>
      </c>
      <c r="M1887" s="251"/>
      <c r="N1887" s="213"/>
      <c r="O1887" s="148"/>
      <c r="P1887" s="148"/>
    </row>
    <row r="1888" spans="1:16" ht="145.19999999999999">
      <c r="A1888" s="258" t="s">
        <v>35295</v>
      </c>
      <c r="B1888" s="252" t="s">
        <v>35287</v>
      </c>
      <c r="C1888" s="252" t="s">
        <v>35288</v>
      </c>
      <c r="D1888" s="148" t="s">
        <v>35289</v>
      </c>
      <c r="E1888" s="252" t="s">
        <v>35290</v>
      </c>
      <c r="F1888" s="252" t="s">
        <v>35291</v>
      </c>
      <c r="G1888" s="252" t="s">
        <v>35292</v>
      </c>
      <c r="H1888" s="262" t="s">
        <v>35293</v>
      </c>
      <c r="I1888" s="264" t="s">
        <v>35294</v>
      </c>
      <c r="M1888" s="251"/>
      <c r="N1888" s="213"/>
      <c r="O1888" s="148"/>
      <c r="P1888" s="148"/>
    </row>
    <row r="1889" spans="1:16" ht="92.4">
      <c r="A1889" s="251" t="s">
        <v>35296</v>
      </c>
      <c r="B1889" s="253" t="s">
        <v>35297</v>
      </c>
      <c r="C1889" s="148" t="s">
        <v>35298</v>
      </c>
      <c r="D1889" s="148" t="s">
        <v>35299</v>
      </c>
      <c r="E1889" s="253" t="s">
        <v>35300</v>
      </c>
      <c r="F1889" s="253" t="s">
        <v>35301</v>
      </c>
      <c r="G1889" s="253" t="s">
        <v>35302</v>
      </c>
      <c r="H1889" s="262" t="s">
        <v>35303</v>
      </c>
      <c r="I1889" s="264" t="s">
        <v>35304</v>
      </c>
      <c r="M1889" s="258"/>
      <c r="N1889" s="148"/>
      <c r="O1889" s="148"/>
      <c r="P1889" s="148"/>
    </row>
    <row r="1890" spans="1:16" ht="92.4">
      <c r="A1890" s="251" t="s">
        <v>35305</v>
      </c>
      <c r="B1890" s="253" t="s">
        <v>35297</v>
      </c>
      <c r="C1890" s="148" t="s">
        <v>35298</v>
      </c>
      <c r="D1890" s="148" t="s">
        <v>35299</v>
      </c>
      <c r="E1890" s="253" t="s">
        <v>35300</v>
      </c>
      <c r="F1890" s="253" t="s">
        <v>35301</v>
      </c>
      <c r="G1890" s="253" t="s">
        <v>35302</v>
      </c>
      <c r="H1890" s="262" t="s">
        <v>35303</v>
      </c>
      <c r="I1890" s="264" t="s">
        <v>35304</v>
      </c>
      <c r="M1890" s="258"/>
      <c r="N1890" s="148"/>
      <c r="O1890" s="148"/>
      <c r="P1890" s="148"/>
    </row>
    <row r="1891" spans="1:16" ht="105.6">
      <c r="A1891" s="258" t="s">
        <v>35306</v>
      </c>
      <c r="B1891" s="252" t="s">
        <v>35171</v>
      </c>
      <c r="C1891" s="252" t="s">
        <v>35172</v>
      </c>
      <c r="D1891" s="148" t="s">
        <v>35173</v>
      </c>
      <c r="E1891" s="252" t="s">
        <v>35174</v>
      </c>
      <c r="F1891" s="252" t="s">
        <v>35175</v>
      </c>
      <c r="G1891" s="252" t="s">
        <v>35307</v>
      </c>
      <c r="H1891" s="262" t="s">
        <v>35177</v>
      </c>
      <c r="I1891" s="264" t="s">
        <v>35178</v>
      </c>
      <c r="M1891" s="258"/>
      <c r="N1891" s="148"/>
      <c r="O1891" s="148"/>
      <c r="P1891" s="148"/>
    </row>
    <row r="1892" spans="1:16" ht="105.6">
      <c r="A1892" s="258" t="s">
        <v>35308</v>
      </c>
      <c r="B1892" s="252" t="s">
        <v>35171</v>
      </c>
      <c r="C1892" s="252" t="s">
        <v>35172</v>
      </c>
      <c r="D1892" s="148" t="s">
        <v>35173</v>
      </c>
      <c r="E1892" s="252" t="s">
        <v>35174</v>
      </c>
      <c r="F1892" s="252" t="s">
        <v>35175</v>
      </c>
      <c r="G1892" s="252" t="s">
        <v>35307</v>
      </c>
      <c r="H1892" s="262" t="s">
        <v>35177</v>
      </c>
      <c r="I1892" s="264" t="s">
        <v>35178</v>
      </c>
      <c r="M1892" s="258"/>
      <c r="N1892" s="148"/>
      <c r="O1892" s="148"/>
      <c r="P1892" s="148"/>
    </row>
    <row r="1893" spans="1:16" ht="158.4">
      <c r="A1893" s="258" t="s">
        <v>35309</v>
      </c>
      <c r="B1893" s="252" t="s">
        <v>35181</v>
      </c>
      <c r="C1893" s="252" t="s">
        <v>35182</v>
      </c>
      <c r="D1893" s="148" t="s">
        <v>35183</v>
      </c>
      <c r="E1893" s="252" t="s">
        <v>35184</v>
      </c>
      <c r="F1893" s="252" t="s">
        <v>35185</v>
      </c>
      <c r="G1893" s="252" t="s">
        <v>35310</v>
      </c>
      <c r="H1893" s="262" t="s">
        <v>35187</v>
      </c>
      <c r="I1893" s="264" t="s">
        <v>35188</v>
      </c>
      <c r="M1893" s="258"/>
      <c r="N1893" s="148"/>
      <c r="O1893" s="148"/>
      <c r="P1893" s="148"/>
    </row>
    <row r="1894" spans="1:16" ht="158.4">
      <c r="A1894" s="258" t="s">
        <v>35311</v>
      </c>
      <c r="B1894" s="252" t="s">
        <v>35190</v>
      </c>
      <c r="C1894" s="252" t="s">
        <v>35182</v>
      </c>
      <c r="D1894" s="148" t="s">
        <v>35191</v>
      </c>
      <c r="E1894" s="252" t="s">
        <v>35184</v>
      </c>
      <c r="F1894" s="252" t="s">
        <v>35185</v>
      </c>
      <c r="G1894" s="252" t="s">
        <v>35312</v>
      </c>
      <c r="H1894" s="262" t="s">
        <v>35193</v>
      </c>
      <c r="I1894" s="264" t="s">
        <v>35194</v>
      </c>
      <c r="M1894" s="258"/>
      <c r="N1894" s="148"/>
      <c r="O1894" s="148"/>
      <c r="P1894" s="148"/>
    </row>
    <row r="1895" spans="1:16" ht="132">
      <c r="A1895" s="258" t="s">
        <v>35313</v>
      </c>
      <c r="B1895" s="252" t="s">
        <v>35314</v>
      </c>
      <c r="C1895" s="252" t="s">
        <v>35315</v>
      </c>
      <c r="D1895" s="148" t="s">
        <v>35316</v>
      </c>
      <c r="E1895" s="252" t="s">
        <v>35317</v>
      </c>
      <c r="F1895" s="252" t="s">
        <v>35318</v>
      </c>
      <c r="G1895" s="252" t="s">
        <v>35319</v>
      </c>
      <c r="H1895" s="262" t="s">
        <v>35320</v>
      </c>
      <c r="I1895" s="264" t="s">
        <v>35321</v>
      </c>
      <c r="M1895" s="258"/>
      <c r="N1895" s="148"/>
      <c r="O1895" s="148"/>
      <c r="P1895" s="148"/>
    </row>
    <row r="1896" spans="1:16" ht="132">
      <c r="A1896" s="258" t="s">
        <v>35322</v>
      </c>
      <c r="B1896" s="252" t="s">
        <v>35314</v>
      </c>
      <c r="C1896" s="252" t="s">
        <v>35315</v>
      </c>
      <c r="D1896" s="148" t="s">
        <v>35316</v>
      </c>
      <c r="E1896" s="252" t="s">
        <v>35317</v>
      </c>
      <c r="F1896" s="252" t="s">
        <v>35318</v>
      </c>
      <c r="G1896" s="252" t="s">
        <v>35319</v>
      </c>
      <c r="H1896" s="262" t="s">
        <v>35320</v>
      </c>
      <c r="I1896" s="264" t="s">
        <v>35321</v>
      </c>
      <c r="M1896" s="258"/>
      <c r="N1896" s="148"/>
      <c r="O1896" s="148"/>
      <c r="P1896" s="148"/>
    </row>
    <row r="1897" spans="1:16" ht="92.4">
      <c r="A1897" s="258" t="s">
        <v>35323</v>
      </c>
      <c r="B1897" s="252" t="s">
        <v>35324</v>
      </c>
      <c r="C1897" s="252" t="s">
        <v>35325</v>
      </c>
      <c r="D1897" s="148" t="s">
        <v>35326</v>
      </c>
      <c r="E1897" s="252" t="s">
        <v>35327</v>
      </c>
      <c r="F1897" s="252" t="s">
        <v>35328</v>
      </c>
      <c r="G1897" s="252" t="s">
        <v>35329</v>
      </c>
      <c r="H1897" s="262" t="s">
        <v>35330</v>
      </c>
      <c r="I1897" s="264" t="s">
        <v>35331</v>
      </c>
      <c r="M1897" s="258"/>
      <c r="N1897" s="148"/>
      <c r="O1897" s="148"/>
      <c r="P1897" s="148"/>
    </row>
    <row r="1898" spans="1:16" ht="92.4">
      <c r="A1898" s="258" t="s">
        <v>35332</v>
      </c>
      <c r="B1898" s="252" t="s">
        <v>35324</v>
      </c>
      <c r="C1898" s="252" t="s">
        <v>35325</v>
      </c>
      <c r="D1898" s="148" t="s">
        <v>35326</v>
      </c>
      <c r="E1898" s="252" t="s">
        <v>35327</v>
      </c>
      <c r="F1898" s="252" t="s">
        <v>35328</v>
      </c>
      <c r="G1898" s="252" t="s">
        <v>35329</v>
      </c>
      <c r="H1898" s="262" t="s">
        <v>35330</v>
      </c>
      <c r="I1898" s="264" t="s">
        <v>35331</v>
      </c>
      <c r="M1898" s="258"/>
      <c r="N1898" s="148"/>
      <c r="O1898" s="148"/>
      <c r="P1898" s="148"/>
    </row>
    <row r="1899" spans="1:16" ht="198">
      <c r="A1899" s="258" t="s">
        <v>35333</v>
      </c>
      <c r="B1899" s="252" t="s">
        <v>35227</v>
      </c>
      <c r="C1899" s="252" t="s">
        <v>35228</v>
      </c>
      <c r="D1899" s="148" t="s">
        <v>35229</v>
      </c>
      <c r="E1899" s="252" t="s">
        <v>35230</v>
      </c>
      <c r="F1899" s="252" t="s">
        <v>35231</v>
      </c>
      <c r="G1899" s="252" t="s">
        <v>35334</v>
      </c>
      <c r="H1899" s="262" t="s">
        <v>35233</v>
      </c>
      <c r="I1899" s="264" t="s">
        <v>35234</v>
      </c>
      <c r="M1899" s="258"/>
      <c r="N1899" s="148"/>
      <c r="O1899" s="148"/>
      <c r="P1899" s="148"/>
    </row>
    <row r="1900" spans="1:16" ht="198">
      <c r="A1900" s="258" t="s">
        <v>35335</v>
      </c>
      <c r="B1900" s="252" t="s">
        <v>35236</v>
      </c>
      <c r="C1900" s="252" t="s">
        <v>35237</v>
      </c>
      <c r="D1900" s="148" t="s">
        <v>35238</v>
      </c>
      <c r="E1900" s="252" t="s">
        <v>35239</v>
      </c>
      <c r="F1900" s="252" t="s">
        <v>35240</v>
      </c>
      <c r="G1900" s="252" t="s">
        <v>35336</v>
      </c>
      <c r="H1900" s="262" t="s">
        <v>35242</v>
      </c>
      <c r="I1900" s="264" t="s">
        <v>35243</v>
      </c>
      <c r="M1900" s="258"/>
      <c r="N1900" s="148"/>
      <c r="O1900" s="148"/>
      <c r="P1900" s="148"/>
    </row>
    <row r="1901" spans="1:16" ht="145.19999999999999">
      <c r="A1901" s="258" t="s">
        <v>35337</v>
      </c>
      <c r="B1901" s="252" t="s">
        <v>35245</v>
      </c>
      <c r="C1901" s="252" t="s">
        <v>35246</v>
      </c>
      <c r="D1901" s="148" t="s">
        <v>35247</v>
      </c>
      <c r="E1901" s="252" t="s">
        <v>35248</v>
      </c>
      <c r="F1901" s="252" t="s">
        <v>35249</v>
      </c>
      <c r="G1901" s="252" t="s">
        <v>35338</v>
      </c>
      <c r="H1901" s="262" t="s">
        <v>35251</v>
      </c>
      <c r="I1901" s="264" t="s">
        <v>35252</v>
      </c>
      <c r="M1901" s="258"/>
      <c r="N1901" s="148"/>
      <c r="O1901" s="148"/>
      <c r="P1901" s="148"/>
    </row>
    <row r="1902" spans="1:16" ht="145.19999999999999">
      <c r="A1902" s="258" t="s">
        <v>35339</v>
      </c>
      <c r="B1902" s="252" t="s">
        <v>35254</v>
      </c>
      <c r="C1902" s="252" t="s">
        <v>35255</v>
      </c>
      <c r="D1902" s="148" t="s">
        <v>35256</v>
      </c>
      <c r="E1902" s="252" t="s">
        <v>35257</v>
      </c>
      <c r="F1902" s="252" t="s">
        <v>35258</v>
      </c>
      <c r="G1902" s="252" t="s">
        <v>35340</v>
      </c>
      <c r="H1902" s="262" t="s">
        <v>35260</v>
      </c>
      <c r="I1902" s="264" t="s">
        <v>35341</v>
      </c>
      <c r="M1902" s="258"/>
      <c r="N1902" s="148"/>
      <c r="O1902" s="148"/>
      <c r="P1902" s="148"/>
    </row>
    <row r="1903" spans="1:16" ht="118.8">
      <c r="A1903" s="258" t="s">
        <v>35342</v>
      </c>
      <c r="B1903" s="252" t="s">
        <v>35343</v>
      </c>
      <c r="C1903" s="252" t="s">
        <v>35288</v>
      </c>
      <c r="D1903" s="148" t="s">
        <v>35344</v>
      </c>
      <c r="E1903" s="252" t="s">
        <v>35345</v>
      </c>
      <c r="F1903" s="252" t="s">
        <v>35346</v>
      </c>
      <c r="G1903" s="252" t="s">
        <v>35347</v>
      </c>
      <c r="H1903" s="262" t="s">
        <v>35348</v>
      </c>
      <c r="I1903" s="264" t="s">
        <v>35349</v>
      </c>
      <c r="M1903" s="258"/>
      <c r="N1903" s="148"/>
      <c r="O1903" s="148"/>
      <c r="P1903" s="148"/>
    </row>
    <row r="1904" spans="1:16" ht="118.8">
      <c r="A1904" s="258" t="s">
        <v>35350</v>
      </c>
      <c r="B1904" s="252" t="s">
        <v>35343</v>
      </c>
      <c r="C1904" s="252" t="s">
        <v>35288</v>
      </c>
      <c r="D1904" s="148" t="s">
        <v>35344</v>
      </c>
      <c r="E1904" s="252" t="s">
        <v>35345</v>
      </c>
      <c r="F1904" s="252" t="s">
        <v>35346</v>
      </c>
      <c r="G1904" s="252" t="s">
        <v>35347</v>
      </c>
      <c r="H1904" s="262" t="s">
        <v>35348</v>
      </c>
      <c r="I1904" s="264" t="s">
        <v>35349</v>
      </c>
      <c r="M1904" s="258"/>
      <c r="N1904" s="148"/>
      <c r="O1904" s="148"/>
      <c r="P1904" s="148"/>
    </row>
    <row r="1905" spans="1:16" ht="145.19999999999999">
      <c r="A1905" s="258" t="s">
        <v>35351</v>
      </c>
      <c r="B1905" s="252" t="s">
        <v>35352</v>
      </c>
      <c r="C1905" s="252" t="s">
        <v>35353</v>
      </c>
      <c r="D1905" s="148" t="s">
        <v>35354</v>
      </c>
      <c r="E1905" s="252" t="s">
        <v>35355</v>
      </c>
      <c r="F1905" s="252" t="s">
        <v>35356</v>
      </c>
      <c r="G1905" s="252" t="s">
        <v>35357</v>
      </c>
      <c r="H1905" s="262" t="s">
        <v>35358</v>
      </c>
      <c r="I1905" s="264" t="s">
        <v>35359</v>
      </c>
      <c r="M1905" s="258"/>
      <c r="N1905" s="148"/>
      <c r="O1905" s="148"/>
      <c r="P1905" s="148"/>
    </row>
    <row r="1906" spans="1:16" ht="145.19999999999999">
      <c r="A1906" s="258" t="s">
        <v>35360</v>
      </c>
      <c r="B1906" s="252" t="s">
        <v>35361</v>
      </c>
      <c r="C1906" s="252" t="s">
        <v>35362</v>
      </c>
      <c r="D1906" s="148" t="s">
        <v>35363</v>
      </c>
      <c r="E1906" s="252" t="s">
        <v>35364</v>
      </c>
      <c r="F1906" s="252" t="s">
        <v>35365</v>
      </c>
      <c r="G1906" s="252" t="s">
        <v>35357</v>
      </c>
      <c r="H1906" s="262" t="s">
        <v>35366</v>
      </c>
      <c r="I1906" s="264" t="s">
        <v>35367</v>
      </c>
      <c r="M1906" s="258"/>
      <c r="N1906" s="148"/>
      <c r="O1906" s="148"/>
      <c r="P1906" s="148"/>
    </row>
    <row r="1907" spans="1:16" ht="132">
      <c r="A1907" s="251" t="s">
        <v>35368</v>
      </c>
      <c r="B1907" s="253" t="s">
        <v>35369</v>
      </c>
      <c r="C1907" s="252" t="s">
        <v>35370</v>
      </c>
      <c r="D1907" s="148" t="s">
        <v>35371</v>
      </c>
      <c r="E1907" s="253" t="s">
        <v>35372</v>
      </c>
      <c r="F1907" s="253" t="s">
        <v>35373</v>
      </c>
      <c r="G1907" s="253" t="s">
        <v>35374</v>
      </c>
      <c r="H1907" s="262" t="s">
        <v>35375</v>
      </c>
      <c r="I1907" s="264" t="s">
        <v>35376</v>
      </c>
      <c r="M1907" s="258"/>
      <c r="N1907" s="148"/>
      <c r="O1907" s="148"/>
      <c r="P1907" s="148"/>
    </row>
    <row r="1908" spans="1:16" ht="132">
      <c r="A1908" s="251" t="s">
        <v>35377</v>
      </c>
      <c r="B1908" s="253" t="s">
        <v>35369</v>
      </c>
      <c r="C1908" s="252" t="s">
        <v>35370</v>
      </c>
      <c r="D1908" s="148" t="s">
        <v>35371</v>
      </c>
      <c r="E1908" s="253" t="s">
        <v>35372</v>
      </c>
      <c r="F1908" s="253" t="s">
        <v>35373</v>
      </c>
      <c r="G1908" s="253" t="s">
        <v>35374</v>
      </c>
      <c r="H1908" s="262" t="s">
        <v>35375</v>
      </c>
      <c r="I1908" s="264" t="s">
        <v>35376</v>
      </c>
      <c r="M1908" s="258"/>
      <c r="N1908" s="148"/>
      <c r="O1908" s="148"/>
      <c r="P1908" s="148"/>
    </row>
    <row r="1909" spans="1:16" ht="92.4">
      <c r="A1909" s="258" t="s">
        <v>35378</v>
      </c>
      <c r="B1909" s="252" t="s">
        <v>35379</v>
      </c>
      <c r="C1909" s="252" t="s">
        <v>35380</v>
      </c>
      <c r="D1909" s="148" t="s">
        <v>35381</v>
      </c>
      <c r="E1909" s="252" t="s">
        <v>35382</v>
      </c>
      <c r="F1909" s="252" t="s">
        <v>35383</v>
      </c>
      <c r="G1909" s="252" t="s">
        <v>35384</v>
      </c>
      <c r="H1909" s="262" t="s">
        <v>35385</v>
      </c>
      <c r="I1909" s="264" t="s">
        <v>35386</v>
      </c>
      <c r="M1909" s="258"/>
      <c r="N1909" s="148"/>
      <c r="O1909" s="148"/>
      <c r="P1909" s="148"/>
    </row>
    <row r="1910" spans="1:16" ht="92.4">
      <c r="A1910" s="258" t="s">
        <v>35387</v>
      </c>
      <c r="B1910" s="252" t="s">
        <v>35379</v>
      </c>
      <c r="C1910" s="252" t="s">
        <v>35380</v>
      </c>
      <c r="D1910" s="148" t="s">
        <v>35381</v>
      </c>
      <c r="E1910" s="252" t="s">
        <v>35382</v>
      </c>
      <c r="F1910" s="252" t="s">
        <v>35383</v>
      </c>
      <c r="G1910" s="252" t="s">
        <v>35384</v>
      </c>
      <c r="H1910" s="262" t="s">
        <v>35385</v>
      </c>
      <c r="I1910" s="264" t="s">
        <v>35386</v>
      </c>
      <c r="M1910" s="258"/>
      <c r="N1910" s="148"/>
      <c r="O1910" s="148"/>
      <c r="P1910" s="148"/>
    </row>
    <row r="1911" spans="1:16" ht="198">
      <c r="A1911" s="258" t="s">
        <v>35388</v>
      </c>
      <c r="B1911" s="252" t="s">
        <v>35389</v>
      </c>
      <c r="C1911" s="252" t="s">
        <v>35390</v>
      </c>
      <c r="D1911" s="148" t="s">
        <v>35391</v>
      </c>
      <c r="E1911" s="252" t="s">
        <v>35392</v>
      </c>
      <c r="F1911" s="252" t="s">
        <v>35393</v>
      </c>
      <c r="G1911" s="252" t="s">
        <v>35394</v>
      </c>
      <c r="H1911" s="262" t="s">
        <v>35395</v>
      </c>
      <c r="I1911" s="264" t="s">
        <v>35396</v>
      </c>
      <c r="M1911" s="251"/>
      <c r="N1911" s="213"/>
      <c r="O1911" s="148"/>
      <c r="P1911" s="148"/>
    </row>
    <row r="1912" spans="1:16" ht="198">
      <c r="A1912" s="258" t="s">
        <v>35397</v>
      </c>
      <c r="B1912" s="252" t="s">
        <v>35389</v>
      </c>
      <c r="C1912" s="252" t="s">
        <v>35390</v>
      </c>
      <c r="D1912" s="148" t="s">
        <v>35391</v>
      </c>
      <c r="E1912" s="252" t="s">
        <v>35392</v>
      </c>
      <c r="F1912" s="252" t="s">
        <v>35393</v>
      </c>
      <c r="G1912" s="252" t="s">
        <v>35394</v>
      </c>
      <c r="H1912" s="262" t="s">
        <v>35395</v>
      </c>
      <c r="I1912" s="264" t="s">
        <v>35396</v>
      </c>
      <c r="M1912" s="251"/>
      <c r="N1912" s="213"/>
      <c r="O1912" s="148"/>
      <c r="P1912" s="148"/>
    </row>
    <row r="1913" spans="1:16" ht="92.4">
      <c r="A1913" s="258" t="s">
        <v>35398</v>
      </c>
      <c r="B1913" s="252" t="s">
        <v>35399</v>
      </c>
      <c r="C1913" s="252" t="s">
        <v>35400</v>
      </c>
      <c r="D1913" s="148" t="s">
        <v>35401</v>
      </c>
      <c r="E1913" s="252" t="s">
        <v>35402</v>
      </c>
      <c r="F1913" s="252" t="s">
        <v>35403</v>
      </c>
      <c r="G1913" s="252" t="s">
        <v>35404</v>
      </c>
      <c r="H1913" s="262" t="s">
        <v>35405</v>
      </c>
      <c r="I1913" s="264" t="s">
        <v>35406</v>
      </c>
      <c r="M1913" s="258"/>
      <c r="N1913" s="148"/>
      <c r="O1913" s="148"/>
      <c r="P1913" s="148"/>
    </row>
    <row r="1914" spans="1:16" ht="92.4">
      <c r="A1914" s="258" t="s">
        <v>35407</v>
      </c>
      <c r="B1914" s="252" t="s">
        <v>35399</v>
      </c>
      <c r="C1914" s="252" t="s">
        <v>35400</v>
      </c>
      <c r="D1914" s="148" t="s">
        <v>35401</v>
      </c>
      <c r="E1914" s="252" t="s">
        <v>35402</v>
      </c>
      <c r="F1914" s="252" t="s">
        <v>35403</v>
      </c>
      <c r="G1914" s="252" t="s">
        <v>35404</v>
      </c>
      <c r="H1914" s="262" t="s">
        <v>35405</v>
      </c>
      <c r="I1914" s="264" t="s">
        <v>35406</v>
      </c>
      <c r="M1914" s="258"/>
      <c r="N1914" s="148"/>
      <c r="O1914" s="148"/>
      <c r="P1914" s="148"/>
    </row>
    <row r="1915" spans="1:16" ht="158.4">
      <c r="A1915" s="258" t="s">
        <v>35408</v>
      </c>
      <c r="B1915" s="252" t="s">
        <v>35409</v>
      </c>
      <c r="C1915" s="252" t="s">
        <v>35410</v>
      </c>
      <c r="D1915" s="148" t="s">
        <v>35411</v>
      </c>
      <c r="E1915" s="252" t="s">
        <v>35412</v>
      </c>
      <c r="F1915" s="252" t="s">
        <v>35413</v>
      </c>
      <c r="G1915" s="252" t="s">
        <v>35414</v>
      </c>
      <c r="H1915" s="262" t="s">
        <v>35415</v>
      </c>
      <c r="I1915" s="264" t="s">
        <v>35416</v>
      </c>
      <c r="M1915" s="258"/>
      <c r="N1915" s="148"/>
      <c r="O1915" s="148"/>
      <c r="P1915" s="148"/>
    </row>
    <row r="1916" spans="1:16" ht="158.4">
      <c r="A1916" s="258" t="s">
        <v>35417</v>
      </c>
      <c r="B1916" s="252" t="s">
        <v>35409</v>
      </c>
      <c r="C1916" s="252" t="s">
        <v>35410</v>
      </c>
      <c r="D1916" s="148" t="s">
        <v>35411</v>
      </c>
      <c r="E1916" s="252" t="s">
        <v>35412</v>
      </c>
      <c r="F1916" s="252" t="s">
        <v>35413</v>
      </c>
      <c r="G1916" s="252" t="s">
        <v>35414</v>
      </c>
      <c r="H1916" s="262" t="s">
        <v>35418</v>
      </c>
      <c r="I1916" s="264" t="s">
        <v>35416</v>
      </c>
      <c r="M1916" s="258"/>
      <c r="N1916" s="148"/>
      <c r="O1916" s="148"/>
      <c r="P1916" s="148"/>
    </row>
    <row r="1917" spans="1:16" ht="145.19999999999999">
      <c r="A1917" s="258" t="s">
        <v>35419</v>
      </c>
      <c r="B1917" s="252" t="s">
        <v>35420</v>
      </c>
      <c r="C1917" s="252" t="s">
        <v>35421</v>
      </c>
      <c r="D1917" s="148" t="s">
        <v>35422</v>
      </c>
      <c r="E1917" s="252" t="s">
        <v>35423</v>
      </c>
      <c r="F1917" s="252" t="s">
        <v>35424</v>
      </c>
      <c r="G1917" s="252" t="s">
        <v>35425</v>
      </c>
      <c r="H1917" s="262" t="s">
        <v>35426</v>
      </c>
      <c r="I1917" s="264" t="s">
        <v>35427</v>
      </c>
      <c r="M1917" s="258"/>
      <c r="N1917" s="148"/>
      <c r="O1917" s="148"/>
      <c r="P1917" s="148"/>
    </row>
    <row r="1918" spans="1:16" ht="145.19999999999999">
      <c r="A1918" s="258" t="s">
        <v>35428</v>
      </c>
      <c r="B1918" s="252" t="s">
        <v>35420</v>
      </c>
      <c r="C1918" s="252" t="s">
        <v>35421</v>
      </c>
      <c r="D1918" s="148" t="s">
        <v>35422</v>
      </c>
      <c r="E1918" s="252" t="s">
        <v>35423</v>
      </c>
      <c r="F1918" s="252" t="s">
        <v>35424</v>
      </c>
      <c r="G1918" s="252" t="s">
        <v>35425</v>
      </c>
      <c r="H1918" s="262" t="s">
        <v>35426</v>
      </c>
      <c r="I1918" s="264" t="s">
        <v>35427</v>
      </c>
      <c r="M1918" s="258"/>
      <c r="N1918" s="148"/>
      <c r="O1918" s="148"/>
      <c r="P1918" s="148"/>
    </row>
    <row r="1919" spans="1:16" ht="158.4">
      <c r="A1919" s="258" t="s">
        <v>35429</v>
      </c>
      <c r="B1919" s="252" t="s">
        <v>35430</v>
      </c>
      <c r="C1919" s="252" t="s">
        <v>35431</v>
      </c>
      <c r="D1919" s="148" t="s">
        <v>35432</v>
      </c>
      <c r="E1919" s="252" t="s">
        <v>35433</v>
      </c>
      <c r="F1919" s="252" t="s">
        <v>35434</v>
      </c>
      <c r="G1919" s="252" t="s">
        <v>35435</v>
      </c>
      <c r="H1919" s="262" t="s">
        <v>35436</v>
      </c>
      <c r="I1919" s="264" t="s">
        <v>35437</v>
      </c>
      <c r="M1919" s="258"/>
      <c r="N1919" s="252"/>
      <c r="O1919" s="148"/>
      <c r="P1919" s="148"/>
    </row>
    <row r="1920" spans="1:16" ht="158.4">
      <c r="A1920" s="258" t="s">
        <v>35438</v>
      </c>
      <c r="B1920" s="252" t="s">
        <v>35430</v>
      </c>
      <c r="C1920" s="252" t="s">
        <v>35431</v>
      </c>
      <c r="D1920" s="148" t="s">
        <v>35439</v>
      </c>
      <c r="E1920" s="252" t="s">
        <v>35433</v>
      </c>
      <c r="F1920" s="252" t="s">
        <v>35440</v>
      </c>
      <c r="G1920" s="252" t="s">
        <v>35435</v>
      </c>
      <c r="H1920" s="262" t="s">
        <v>35441</v>
      </c>
      <c r="I1920" s="264" t="s">
        <v>35442</v>
      </c>
      <c r="M1920" s="258"/>
      <c r="N1920" s="252"/>
      <c r="O1920" s="148"/>
      <c r="P1920" s="148"/>
    </row>
    <row r="1921" spans="1:16" ht="105.6">
      <c r="A1921" s="258" t="s">
        <v>35443</v>
      </c>
      <c r="B1921" s="252" t="s">
        <v>35444</v>
      </c>
      <c r="C1921" s="252" t="s">
        <v>35445</v>
      </c>
      <c r="D1921" s="148" t="s">
        <v>35446</v>
      </c>
      <c r="E1921" s="252" t="s">
        <v>35447</v>
      </c>
      <c r="F1921" s="252" t="s">
        <v>35448</v>
      </c>
      <c r="G1921" s="252" t="s">
        <v>35449</v>
      </c>
      <c r="H1921" s="262" t="s">
        <v>35450</v>
      </c>
      <c r="I1921" s="264" t="s">
        <v>35451</v>
      </c>
      <c r="M1921" s="258"/>
      <c r="N1921" s="148"/>
      <c r="O1921" s="148"/>
      <c r="P1921" s="148"/>
    </row>
    <row r="1922" spans="1:16" ht="105.6">
      <c r="A1922" s="258" t="s">
        <v>35452</v>
      </c>
      <c r="B1922" s="252" t="s">
        <v>35444</v>
      </c>
      <c r="C1922" s="252" t="s">
        <v>35445</v>
      </c>
      <c r="D1922" s="148" t="s">
        <v>35446</v>
      </c>
      <c r="E1922" s="252" t="s">
        <v>35447</v>
      </c>
      <c r="F1922" s="252" t="s">
        <v>35448</v>
      </c>
      <c r="G1922" s="252" t="s">
        <v>35449</v>
      </c>
      <c r="H1922" s="262" t="s">
        <v>35450</v>
      </c>
      <c r="I1922" s="264" t="s">
        <v>35451</v>
      </c>
      <c r="M1922" s="258"/>
      <c r="N1922" s="148"/>
      <c r="O1922" s="148"/>
      <c r="P1922" s="148"/>
    </row>
    <row r="1923" spans="1:16" ht="92.4">
      <c r="A1923" s="258" t="s">
        <v>35453</v>
      </c>
      <c r="B1923" s="252" t="s">
        <v>35454</v>
      </c>
      <c r="C1923" s="252" t="s">
        <v>35455</v>
      </c>
      <c r="D1923" s="148" t="s">
        <v>35456</v>
      </c>
      <c r="E1923" s="252" t="s">
        <v>35457</v>
      </c>
      <c r="F1923" s="252" t="s">
        <v>35458</v>
      </c>
      <c r="G1923" s="252" t="s">
        <v>35459</v>
      </c>
      <c r="H1923" s="262" t="s">
        <v>35460</v>
      </c>
      <c r="I1923" s="264" t="s">
        <v>35461</v>
      </c>
      <c r="M1923" s="258"/>
      <c r="N1923" s="148"/>
      <c r="O1923" s="148"/>
      <c r="P1923" s="148"/>
    </row>
    <row r="1924" spans="1:16" ht="92.4">
      <c r="A1924" s="258" t="s">
        <v>35462</v>
      </c>
      <c r="B1924" s="252" t="s">
        <v>35454</v>
      </c>
      <c r="C1924" s="252" t="s">
        <v>35455</v>
      </c>
      <c r="D1924" s="148" t="s">
        <v>35456</v>
      </c>
      <c r="E1924" s="252" t="s">
        <v>35457</v>
      </c>
      <c r="F1924" s="252" t="s">
        <v>35458</v>
      </c>
      <c r="G1924" s="252" t="s">
        <v>35459</v>
      </c>
      <c r="H1924" s="262" t="s">
        <v>35460</v>
      </c>
      <c r="I1924" s="264" t="s">
        <v>35461</v>
      </c>
      <c r="M1924" s="258"/>
      <c r="N1924" s="148"/>
      <c r="O1924" s="148"/>
      <c r="P1924" s="148"/>
    </row>
    <row r="1925" spans="1:16" ht="158.4">
      <c r="A1925" s="258" t="s">
        <v>35463</v>
      </c>
      <c r="B1925" s="252" t="s">
        <v>35464</v>
      </c>
      <c r="C1925" s="252" t="s">
        <v>35465</v>
      </c>
      <c r="D1925" s="148" t="s">
        <v>35466</v>
      </c>
      <c r="E1925" s="252" t="s">
        <v>35467</v>
      </c>
      <c r="F1925" s="252" t="s">
        <v>35468</v>
      </c>
      <c r="G1925" s="252" t="s">
        <v>35469</v>
      </c>
      <c r="H1925" s="262" t="s">
        <v>35470</v>
      </c>
      <c r="I1925" s="264" t="s">
        <v>35471</v>
      </c>
      <c r="M1925" s="258"/>
      <c r="N1925" s="148"/>
      <c r="O1925" s="148"/>
      <c r="P1925" s="148"/>
    </row>
    <row r="1926" spans="1:16" ht="158.4">
      <c r="A1926" s="258" t="s">
        <v>35472</v>
      </c>
      <c r="B1926" s="252" t="s">
        <v>35464</v>
      </c>
      <c r="C1926" s="252" t="s">
        <v>35465</v>
      </c>
      <c r="D1926" s="148" t="s">
        <v>35466</v>
      </c>
      <c r="E1926" s="252" t="s">
        <v>35467</v>
      </c>
      <c r="F1926" s="252" t="s">
        <v>35468</v>
      </c>
      <c r="G1926" s="252" t="s">
        <v>35469</v>
      </c>
      <c r="H1926" s="262" t="s">
        <v>35470</v>
      </c>
      <c r="I1926" s="264" t="s">
        <v>35471</v>
      </c>
      <c r="M1926" s="258"/>
      <c r="N1926" s="148"/>
      <c r="O1926" s="148"/>
      <c r="P1926" s="148"/>
    </row>
    <row r="1927" spans="1:16" ht="132">
      <c r="A1927" s="258" t="s">
        <v>35473</v>
      </c>
      <c r="B1927" s="252" t="s">
        <v>35474</v>
      </c>
      <c r="C1927" s="252" t="s">
        <v>35475</v>
      </c>
      <c r="D1927" s="148" t="s">
        <v>35476</v>
      </c>
      <c r="E1927" s="252" t="s">
        <v>35477</v>
      </c>
      <c r="F1927" s="252" t="s">
        <v>35478</v>
      </c>
      <c r="G1927" s="252" t="s">
        <v>35479</v>
      </c>
      <c r="H1927" s="262" t="s">
        <v>35480</v>
      </c>
      <c r="I1927" s="264" t="s">
        <v>35481</v>
      </c>
      <c r="M1927" s="258"/>
      <c r="N1927" s="148"/>
      <c r="O1927" s="148"/>
      <c r="P1927" s="148"/>
    </row>
    <row r="1928" spans="1:16" ht="132">
      <c r="A1928" s="258" t="s">
        <v>35482</v>
      </c>
      <c r="B1928" s="252" t="s">
        <v>35483</v>
      </c>
      <c r="C1928" s="252" t="s">
        <v>35484</v>
      </c>
      <c r="D1928" s="148" t="s">
        <v>35485</v>
      </c>
      <c r="E1928" s="252" t="s">
        <v>35477</v>
      </c>
      <c r="F1928" s="252" t="s">
        <v>35478</v>
      </c>
      <c r="G1928" s="252" t="s">
        <v>35486</v>
      </c>
      <c r="H1928" s="262" t="s">
        <v>35487</v>
      </c>
      <c r="I1928" s="264" t="s">
        <v>35488</v>
      </c>
      <c r="M1928" s="258"/>
      <c r="N1928" s="148"/>
      <c r="O1928" s="148"/>
      <c r="P1928" s="148"/>
    </row>
    <row r="1929" spans="1:16" ht="118.8">
      <c r="A1929" s="258" t="s">
        <v>35489</v>
      </c>
      <c r="B1929" s="252" t="s">
        <v>35490</v>
      </c>
      <c r="C1929" s="252" t="s">
        <v>35491</v>
      </c>
      <c r="D1929" s="148" t="s">
        <v>35492</v>
      </c>
      <c r="E1929" s="252" t="s">
        <v>35493</v>
      </c>
      <c r="F1929" s="252" t="s">
        <v>35494</v>
      </c>
      <c r="G1929" s="252" t="s">
        <v>35495</v>
      </c>
      <c r="H1929" s="262" t="s">
        <v>35496</v>
      </c>
      <c r="I1929" s="264" t="s">
        <v>35497</v>
      </c>
      <c r="M1929" s="251"/>
      <c r="N1929" s="252"/>
      <c r="O1929" s="148"/>
      <c r="P1929" s="148"/>
    </row>
    <row r="1930" spans="1:16" ht="118.8">
      <c r="A1930" s="258" t="s">
        <v>35498</v>
      </c>
      <c r="B1930" s="252" t="s">
        <v>35490</v>
      </c>
      <c r="C1930" s="252" t="s">
        <v>35491</v>
      </c>
      <c r="D1930" s="148" t="s">
        <v>35492</v>
      </c>
      <c r="E1930" s="252" t="s">
        <v>35493</v>
      </c>
      <c r="F1930" s="252" t="s">
        <v>35494</v>
      </c>
      <c r="G1930" s="252" t="s">
        <v>35495</v>
      </c>
      <c r="H1930" s="262" t="s">
        <v>35496</v>
      </c>
      <c r="I1930" s="264" t="s">
        <v>35499</v>
      </c>
      <c r="J1930" s="273"/>
      <c r="K1930" s="273"/>
      <c r="L1930" s="273"/>
      <c r="M1930" s="251"/>
      <c r="N1930" s="252"/>
      <c r="O1930" s="148"/>
      <c r="P1930" s="148"/>
    </row>
    <row r="1931" spans="1:16" ht="105.6">
      <c r="A1931" s="251" t="s">
        <v>35500</v>
      </c>
      <c r="B1931" s="253" t="s">
        <v>35501</v>
      </c>
      <c r="C1931" s="252" t="s">
        <v>35502</v>
      </c>
      <c r="D1931" s="148" t="s">
        <v>35503</v>
      </c>
      <c r="E1931" s="253" t="s">
        <v>35504</v>
      </c>
      <c r="F1931" s="253" t="s">
        <v>35505</v>
      </c>
      <c r="G1931" s="253" t="s">
        <v>35506</v>
      </c>
      <c r="H1931" s="262" t="s">
        <v>35507</v>
      </c>
      <c r="I1931" s="264" t="s">
        <v>35508</v>
      </c>
      <c r="M1931" s="258"/>
      <c r="N1931" s="252"/>
      <c r="O1931" s="148"/>
      <c r="P1931" s="148"/>
    </row>
    <row r="1932" spans="1:16" ht="105.6">
      <c r="A1932" s="251" t="s">
        <v>35509</v>
      </c>
      <c r="B1932" s="253" t="s">
        <v>35501</v>
      </c>
      <c r="C1932" s="252" t="s">
        <v>35502</v>
      </c>
      <c r="D1932" s="148" t="s">
        <v>35503</v>
      </c>
      <c r="E1932" s="253" t="s">
        <v>35504</v>
      </c>
      <c r="F1932" s="253" t="s">
        <v>35505</v>
      </c>
      <c r="G1932" s="253" t="s">
        <v>35506</v>
      </c>
      <c r="H1932" s="262" t="s">
        <v>35507</v>
      </c>
      <c r="I1932" s="264" t="s">
        <v>35508</v>
      </c>
      <c r="M1932" s="258"/>
      <c r="N1932" s="252"/>
      <c r="O1932" s="148"/>
      <c r="P1932" s="148"/>
    </row>
    <row r="1933" spans="1:16" ht="92.4">
      <c r="A1933" s="258" t="s">
        <v>35510</v>
      </c>
      <c r="B1933" s="252" t="s">
        <v>35511</v>
      </c>
      <c r="C1933" s="252" t="s">
        <v>35512</v>
      </c>
      <c r="D1933" s="148" t="s">
        <v>35513</v>
      </c>
      <c r="E1933" s="252" t="s">
        <v>35514</v>
      </c>
      <c r="F1933" s="252" t="s">
        <v>35515</v>
      </c>
      <c r="G1933" s="252" t="s">
        <v>35516</v>
      </c>
      <c r="H1933" s="262" t="s">
        <v>35517</v>
      </c>
      <c r="I1933" s="264" t="s">
        <v>35518</v>
      </c>
      <c r="M1933" s="258"/>
      <c r="N1933" s="148"/>
      <c r="O1933" s="148"/>
      <c r="P1933" s="148"/>
    </row>
    <row r="1934" spans="1:16" ht="92.4">
      <c r="A1934" s="258" t="s">
        <v>35519</v>
      </c>
      <c r="B1934" s="252" t="s">
        <v>35520</v>
      </c>
      <c r="C1934" s="252" t="s">
        <v>35521</v>
      </c>
      <c r="D1934" s="148" t="s">
        <v>35522</v>
      </c>
      <c r="E1934" s="252" t="s">
        <v>35514</v>
      </c>
      <c r="F1934" s="252" t="s">
        <v>35515</v>
      </c>
      <c r="G1934" s="252" t="s">
        <v>35523</v>
      </c>
      <c r="H1934" s="262" t="s">
        <v>35524</v>
      </c>
      <c r="I1934" s="264" t="s">
        <v>35525</v>
      </c>
      <c r="M1934" s="258"/>
      <c r="N1934" s="148"/>
      <c r="O1934" s="148"/>
      <c r="P1934" s="148"/>
    </row>
    <row r="1935" spans="1:16" ht="132">
      <c r="A1935" s="258" t="s">
        <v>35526</v>
      </c>
      <c r="B1935" s="252" t="s">
        <v>35527</v>
      </c>
      <c r="C1935" s="252" t="s">
        <v>35528</v>
      </c>
      <c r="D1935" s="148" t="s">
        <v>35529</v>
      </c>
      <c r="E1935" s="252" t="s">
        <v>35530</v>
      </c>
      <c r="F1935" s="252" t="s">
        <v>35531</v>
      </c>
      <c r="G1935" s="252" t="s">
        <v>35532</v>
      </c>
      <c r="H1935" s="262" t="s">
        <v>35533</v>
      </c>
      <c r="I1935" s="264" t="s">
        <v>35534</v>
      </c>
      <c r="M1935" s="258"/>
      <c r="N1935" s="148"/>
      <c r="O1935" s="148"/>
      <c r="P1935" s="148"/>
    </row>
    <row r="1936" spans="1:16" ht="132">
      <c r="A1936" s="258" t="s">
        <v>35535</v>
      </c>
      <c r="B1936" s="252" t="s">
        <v>35536</v>
      </c>
      <c r="C1936" s="252" t="s">
        <v>35537</v>
      </c>
      <c r="D1936" s="148" t="s">
        <v>35538</v>
      </c>
      <c r="E1936" s="252" t="s">
        <v>35539</v>
      </c>
      <c r="F1936" s="252" t="s">
        <v>35540</v>
      </c>
      <c r="G1936" s="252" t="s">
        <v>35541</v>
      </c>
      <c r="H1936" s="262" t="s">
        <v>35542</v>
      </c>
      <c r="I1936" s="264" t="s">
        <v>35543</v>
      </c>
      <c r="M1936" s="258"/>
      <c r="N1936" s="148"/>
      <c r="O1936" s="148"/>
      <c r="P1936" s="148"/>
    </row>
    <row r="1937" spans="1:16" ht="171.6">
      <c r="A1937" s="258" t="s">
        <v>35544</v>
      </c>
      <c r="B1937" s="252" t="s">
        <v>35545</v>
      </c>
      <c r="C1937" s="252" t="s">
        <v>35546</v>
      </c>
      <c r="D1937" s="148" t="s">
        <v>35547</v>
      </c>
      <c r="E1937" s="252" t="s">
        <v>35548</v>
      </c>
      <c r="F1937" s="252" t="s">
        <v>35549</v>
      </c>
      <c r="G1937" s="252" t="s">
        <v>35550</v>
      </c>
      <c r="H1937" s="262" t="s">
        <v>35551</v>
      </c>
      <c r="I1937" s="264" t="s">
        <v>35552</v>
      </c>
      <c r="M1937" s="258"/>
      <c r="N1937" s="148"/>
      <c r="O1937" s="148"/>
      <c r="P1937" s="148"/>
    </row>
    <row r="1938" spans="1:16" ht="171.6">
      <c r="A1938" s="258" t="s">
        <v>35553</v>
      </c>
      <c r="B1938" s="252" t="s">
        <v>35554</v>
      </c>
      <c r="C1938" s="252" t="s">
        <v>35555</v>
      </c>
      <c r="D1938" s="148" t="s">
        <v>35556</v>
      </c>
      <c r="E1938" s="252" t="s">
        <v>35548</v>
      </c>
      <c r="F1938" s="252" t="s">
        <v>35549</v>
      </c>
      <c r="G1938" s="252" t="s">
        <v>35557</v>
      </c>
      <c r="H1938" s="262" t="s">
        <v>35558</v>
      </c>
      <c r="I1938" s="264" t="s">
        <v>35559</v>
      </c>
      <c r="M1938" s="258"/>
      <c r="N1938" s="148"/>
      <c r="O1938" s="148"/>
      <c r="P1938" s="148"/>
    </row>
    <row r="1939" spans="1:16" ht="145.19999999999999">
      <c r="A1939" s="258" t="s">
        <v>35560</v>
      </c>
      <c r="B1939" s="252" t="s">
        <v>35561</v>
      </c>
      <c r="C1939" s="252" t="s">
        <v>35562</v>
      </c>
      <c r="D1939" s="148" t="s">
        <v>35563</v>
      </c>
      <c r="E1939" s="252" t="s">
        <v>35564</v>
      </c>
      <c r="F1939" s="252" t="s">
        <v>35565</v>
      </c>
      <c r="G1939" s="252" t="s">
        <v>35566</v>
      </c>
      <c r="H1939" s="262" t="s">
        <v>35567</v>
      </c>
      <c r="I1939" s="264" t="s">
        <v>35568</v>
      </c>
      <c r="M1939" s="258"/>
      <c r="N1939" s="148"/>
      <c r="O1939" s="148"/>
      <c r="P1939" s="148"/>
    </row>
    <row r="1940" spans="1:16" ht="145.19999999999999">
      <c r="A1940" s="258" t="s">
        <v>35569</v>
      </c>
      <c r="B1940" s="252" t="s">
        <v>35570</v>
      </c>
      <c r="C1940" s="252" t="s">
        <v>35571</v>
      </c>
      <c r="D1940" s="148" t="s">
        <v>35572</v>
      </c>
      <c r="E1940" s="252" t="s">
        <v>35573</v>
      </c>
      <c r="F1940" s="252" t="s">
        <v>35574</v>
      </c>
      <c r="G1940" s="252" t="s">
        <v>35575</v>
      </c>
      <c r="H1940" s="262" t="s">
        <v>35576</v>
      </c>
      <c r="I1940" s="264" t="s">
        <v>35577</v>
      </c>
      <c r="M1940" s="258"/>
      <c r="N1940" s="148"/>
      <c r="O1940" s="148"/>
      <c r="P1940" s="148"/>
    </row>
    <row r="1941" spans="1:16" ht="171.6">
      <c r="A1941" s="258" t="s">
        <v>35578</v>
      </c>
      <c r="B1941" s="252" t="s">
        <v>35579</v>
      </c>
      <c r="C1941" s="252" t="s">
        <v>35580</v>
      </c>
      <c r="D1941" s="148" t="s">
        <v>35581</v>
      </c>
      <c r="E1941" s="252" t="s">
        <v>35582</v>
      </c>
      <c r="F1941" s="252" t="s">
        <v>35583</v>
      </c>
      <c r="G1941" s="252" t="s">
        <v>35584</v>
      </c>
      <c r="H1941" s="262" t="s">
        <v>35585</v>
      </c>
      <c r="I1941" s="264" t="s">
        <v>35586</v>
      </c>
      <c r="M1941" s="258"/>
      <c r="N1941" s="252"/>
      <c r="O1941" s="148"/>
      <c r="P1941" s="148"/>
    </row>
    <row r="1942" spans="1:16" ht="171.6">
      <c r="A1942" s="258" t="s">
        <v>35587</v>
      </c>
      <c r="B1942" s="252" t="s">
        <v>35579</v>
      </c>
      <c r="C1942" s="252" t="s">
        <v>35588</v>
      </c>
      <c r="D1942" s="148" t="s">
        <v>35581</v>
      </c>
      <c r="E1942" s="252" t="s">
        <v>35582</v>
      </c>
      <c r="F1942" s="252" t="s">
        <v>35583</v>
      </c>
      <c r="G1942" s="252" t="s">
        <v>35584</v>
      </c>
      <c r="H1942" s="262" t="s">
        <v>35585</v>
      </c>
      <c r="I1942" s="264" t="s">
        <v>35586</v>
      </c>
      <c r="M1942" s="258"/>
      <c r="N1942" s="252"/>
      <c r="O1942" s="148"/>
      <c r="P1942" s="148"/>
    </row>
    <row r="1943" spans="1:16" ht="132">
      <c r="A1943" s="258" t="s">
        <v>35589</v>
      </c>
      <c r="B1943" s="252" t="s">
        <v>35590</v>
      </c>
      <c r="C1943" s="252" t="s">
        <v>35591</v>
      </c>
      <c r="D1943" s="148" t="s">
        <v>35592</v>
      </c>
      <c r="E1943" s="252" t="s">
        <v>35593</v>
      </c>
      <c r="F1943" s="252" t="s">
        <v>35594</v>
      </c>
      <c r="G1943" s="252" t="s">
        <v>35595</v>
      </c>
      <c r="H1943" s="262" t="s">
        <v>35596</v>
      </c>
      <c r="I1943" s="264" t="s">
        <v>35597</v>
      </c>
      <c r="M1943" s="258"/>
      <c r="N1943" s="148"/>
      <c r="O1943" s="148"/>
      <c r="P1943" s="148"/>
    </row>
    <row r="1944" spans="1:16" ht="132">
      <c r="A1944" s="258" t="s">
        <v>35598</v>
      </c>
      <c r="B1944" s="252" t="s">
        <v>35590</v>
      </c>
      <c r="C1944" s="252" t="s">
        <v>35591</v>
      </c>
      <c r="D1944" s="148" t="s">
        <v>35592</v>
      </c>
      <c r="E1944" s="252" t="s">
        <v>35593</v>
      </c>
      <c r="F1944" s="252" t="s">
        <v>35594</v>
      </c>
      <c r="G1944" s="252" t="s">
        <v>35595</v>
      </c>
      <c r="H1944" s="262" t="s">
        <v>35596</v>
      </c>
      <c r="I1944" s="264" t="s">
        <v>35597</v>
      </c>
      <c r="M1944" s="258"/>
      <c r="N1944" s="148"/>
      <c r="O1944" s="148"/>
      <c r="P1944" s="148"/>
    </row>
    <row r="1945" spans="1:16" ht="105.6">
      <c r="A1945" s="258" t="s">
        <v>35599</v>
      </c>
      <c r="B1945" s="252" t="s">
        <v>35600</v>
      </c>
      <c r="C1945" s="252" t="s">
        <v>35601</v>
      </c>
      <c r="D1945" s="148" t="s">
        <v>35602</v>
      </c>
      <c r="E1945" s="252" t="s">
        <v>35603</v>
      </c>
      <c r="F1945" s="252" t="s">
        <v>35604</v>
      </c>
      <c r="G1945" s="252" t="s">
        <v>35605</v>
      </c>
      <c r="H1945" s="262" t="s">
        <v>35606</v>
      </c>
      <c r="I1945" s="264" t="s">
        <v>35607</v>
      </c>
      <c r="M1945" s="258"/>
      <c r="N1945" s="148"/>
      <c r="O1945" s="148"/>
      <c r="P1945" s="148"/>
    </row>
    <row r="1946" spans="1:16" ht="105.6">
      <c r="A1946" s="258" t="s">
        <v>35608</v>
      </c>
      <c r="B1946" s="252" t="s">
        <v>35609</v>
      </c>
      <c r="C1946" s="252" t="s">
        <v>35610</v>
      </c>
      <c r="D1946" s="148" t="s">
        <v>35611</v>
      </c>
      <c r="E1946" s="252" t="s">
        <v>35612</v>
      </c>
      <c r="F1946" s="252" t="s">
        <v>35613</v>
      </c>
      <c r="G1946" s="252" t="s">
        <v>35614</v>
      </c>
      <c r="H1946" s="262" t="s">
        <v>35615</v>
      </c>
      <c r="I1946" s="264" t="s">
        <v>35616</v>
      </c>
      <c r="M1946" s="258"/>
      <c r="N1946" s="148"/>
      <c r="O1946" s="148"/>
      <c r="P1946" s="148"/>
    </row>
    <row r="1947" spans="1:16" ht="158.4">
      <c r="A1947" s="258" t="s">
        <v>35617</v>
      </c>
      <c r="B1947" s="252" t="s">
        <v>35618</v>
      </c>
      <c r="C1947" s="252" t="s">
        <v>35619</v>
      </c>
      <c r="D1947" s="148" t="s">
        <v>35620</v>
      </c>
      <c r="E1947" s="252" t="s">
        <v>35621</v>
      </c>
      <c r="F1947" s="252" t="s">
        <v>35622</v>
      </c>
      <c r="G1947" s="252" t="s">
        <v>35623</v>
      </c>
      <c r="H1947" s="262" t="s">
        <v>35624</v>
      </c>
      <c r="I1947" s="264" t="s">
        <v>35625</v>
      </c>
      <c r="M1947" s="251"/>
      <c r="N1947" s="253"/>
      <c r="O1947" s="148"/>
      <c r="P1947" s="148"/>
    </row>
    <row r="1948" spans="1:16" ht="158.4">
      <c r="A1948" s="258" t="s">
        <v>35626</v>
      </c>
      <c r="B1948" s="252" t="s">
        <v>35627</v>
      </c>
      <c r="C1948" s="252" t="s">
        <v>35628</v>
      </c>
      <c r="D1948" s="148" t="s">
        <v>35629</v>
      </c>
      <c r="E1948" s="252" t="s">
        <v>35630</v>
      </c>
      <c r="F1948" s="252" t="s">
        <v>35631</v>
      </c>
      <c r="G1948" s="252" t="s">
        <v>35623</v>
      </c>
      <c r="H1948" s="262" t="s">
        <v>35632</v>
      </c>
      <c r="I1948" s="264" t="s">
        <v>35633</v>
      </c>
      <c r="M1948" s="251"/>
      <c r="N1948" s="253"/>
      <c r="O1948" s="148"/>
      <c r="P1948" s="148"/>
    </row>
    <row r="1949" spans="1:16" ht="92.4">
      <c r="A1949" s="251" t="s">
        <v>35634</v>
      </c>
      <c r="B1949" s="252" t="s">
        <v>35635</v>
      </c>
      <c r="C1949" s="252" t="s">
        <v>35636</v>
      </c>
      <c r="D1949" s="148" t="s">
        <v>35637</v>
      </c>
      <c r="E1949" s="253" t="s">
        <v>35638</v>
      </c>
      <c r="F1949" s="253" t="s">
        <v>35639</v>
      </c>
      <c r="G1949" s="253" t="s">
        <v>35640</v>
      </c>
      <c r="H1949" s="262" t="s">
        <v>35641</v>
      </c>
      <c r="I1949" s="264" t="s">
        <v>35642</v>
      </c>
      <c r="M1949" s="258"/>
      <c r="N1949" s="252"/>
      <c r="O1949" s="148"/>
      <c r="P1949" s="148"/>
    </row>
    <row r="1950" spans="1:16" ht="92.4">
      <c r="A1950" s="251" t="s">
        <v>35643</v>
      </c>
      <c r="B1950" s="253" t="s">
        <v>35644</v>
      </c>
      <c r="C1950" s="252" t="s">
        <v>35636</v>
      </c>
      <c r="D1950" s="148" t="s">
        <v>35637</v>
      </c>
      <c r="E1950" s="253" t="s">
        <v>35638</v>
      </c>
      <c r="F1950" s="253" t="s">
        <v>35639</v>
      </c>
      <c r="G1950" s="253" t="s">
        <v>35645</v>
      </c>
      <c r="H1950" s="262" t="s">
        <v>35641</v>
      </c>
      <c r="I1950" s="264" t="s">
        <v>35642</v>
      </c>
      <c r="M1950" s="258"/>
      <c r="N1950" s="252"/>
      <c r="O1950" s="148"/>
      <c r="P1950" s="148"/>
    </row>
    <row r="1951" spans="1:16" ht="158.4">
      <c r="A1951" s="258" t="s">
        <v>35646</v>
      </c>
      <c r="B1951" s="252" t="s">
        <v>35647</v>
      </c>
      <c r="C1951" s="252" t="s">
        <v>35648</v>
      </c>
      <c r="D1951" s="148" t="s">
        <v>35649</v>
      </c>
      <c r="E1951" s="252" t="s">
        <v>35650</v>
      </c>
      <c r="F1951" s="252" t="s">
        <v>35651</v>
      </c>
      <c r="G1951" s="252" t="s">
        <v>35652</v>
      </c>
      <c r="H1951" s="262" t="s">
        <v>35653</v>
      </c>
      <c r="I1951" s="264" t="s">
        <v>35654</v>
      </c>
      <c r="M1951" s="258"/>
      <c r="N1951" s="148"/>
      <c r="O1951" s="148"/>
      <c r="P1951" s="148"/>
    </row>
    <row r="1952" spans="1:16" ht="132">
      <c r="A1952" s="258" t="s">
        <v>35655</v>
      </c>
      <c r="B1952" s="252" t="s">
        <v>35656</v>
      </c>
      <c r="C1952" s="252" t="s">
        <v>35657</v>
      </c>
      <c r="D1952" s="148" t="s">
        <v>35658</v>
      </c>
      <c r="E1952" s="252" t="s">
        <v>35650</v>
      </c>
      <c r="F1952" s="252" t="s">
        <v>35659</v>
      </c>
      <c r="G1952" s="252" t="s">
        <v>35660</v>
      </c>
      <c r="H1952" s="262" t="s">
        <v>35661</v>
      </c>
      <c r="I1952" s="264" t="s">
        <v>35662</v>
      </c>
      <c r="M1952" s="258"/>
      <c r="N1952" s="252"/>
      <c r="O1952" s="148"/>
      <c r="P1952" s="148"/>
    </row>
    <row r="1953" spans="1:16" ht="184.8">
      <c r="A1953" s="258" t="s">
        <v>35663</v>
      </c>
      <c r="B1953" s="252" t="s">
        <v>35664</v>
      </c>
      <c r="C1953" s="252" t="s">
        <v>35665</v>
      </c>
      <c r="D1953" s="148" t="s">
        <v>35666</v>
      </c>
      <c r="E1953" s="252" t="s">
        <v>35667</v>
      </c>
      <c r="F1953" s="252" t="s">
        <v>35668</v>
      </c>
      <c r="G1953" s="252" t="s">
        <v>35669</v>
      </c>
      <c r="H1953" s="262" t="s">
        <v>35670</v>
      </c>
      <c r="I1953" s="264" t="s">
        <v>35671</v>
      </c>
      <c r="M1953" s="258"/>
      <c r="N1953" s="252"/>
      <c r="O1953" s="148"/>
      <c r="P1953" s="148"/>
    </row>
    <row r="1954" spans="1:16" ht="184.8">
      <c r="A1954" s="258" t="s">
        <v>35672</v>
      </c>
      <c r="B1954" s="252" t="s">
        <v>35673</v>
      </c>
      <c r="C1954" s="252" t="s">
        <v>35674</v>
      </c>
      <c r="D1954" s="148" t="s">
        <v>35675</v>
      </c>
      <c r="E1954" s="252" t="s">
        <v>35676</v>
      </c>
      <c r="F1954" s="252" t="s">
        <v>35677</v>
      </c>
      <c r="G1954" s="252" t="s">
        <v>35678</v>
      </c>
      <c r="H1954" s="262" t="s">
        <v>35679</v>
      </c>
      <c r="I1954" s="264" t="s">
        <v>35680</v>
      </c>
      <c r="M1954" s="258"/>
      <c r="N1954" s="252"/>
      <c r="O1954" s="148"/>
      <c r="P1954" s="148"/>
    </row>
    <row r="1955" spans="1:16" ht="290.39999999999998">
      <c r="A1955" s="258" t="s">
        <v>35681</v>
      </c>
      <c r="B1955" s="252" t="s">
        <v>35682</v>
      </c>
      <c r="C1955" s="252" t="s">
        <v>35683</v>
      </c>
      <c r="D1955" s="148" t="s">
        <v>35684</v>
      </c>
      <c r="E1955" s="252" t="s">
        <v>35685</v>
      </c>
      <c r="F1955" s="252" t="s">
        <v>35686</v>
      </c>
      <c r="G1955" s="252" t="s">
        <v>35687</v>
      </c>
      <c r="H1955" s="262" t="s">
        <v>35688</v>
      </c>
      <c r="I1955" s="264" t="s">
        <v>35689</v>
      </c>
      <c r="M1955" s="258"/>
      <c r="N1955" s="252"/>
      <c r="O1955" s="148"/>
      <c r="P1955" s="148"/>
    </row>
    <row r="1956" spans="1:16" ht="290.39999999999998">
      <c r="A1956" s="258" t="s">
        <v>35690</v>
      </c>
      <c r="B1956" s="252" t="s">
        <v>35691</v>
      </c>
      <c r="C1956" s="252" t="s">
        <v>35692</v>
      </c>
      <c r="D1956" s="148" t="s">
        <v>35693</v>
      </c>
      <c r="E1956" s="252" t="s">
        <v>35685</v>
      </c>
      <c r="F1956" s="252" t="s">
        <v>35686</v>
      </c>
      <c r="G1956" s="252" t="s">
        <v>35694</v>
      </c>
      <c r="H1956" s="262" t="s">
        <v>35695</v>
      </c>
      <c r="I1956" s="264" t="s">
        <v>35696</v>
      </c>
      <c r="M1956" s="258"/>
      <c r="N1956" s="252"/>
      <c r="O1956" s="148"/>
      <c r="P1956" s="148"/>
    </row>
    <row r="1957" spans="1:16" ht="145.19999999999999">
      <c r="A1957" s="258" t="s">
        <v>35697</v>
      </c>
      <c r="B1957" s="252" t="s">
        <v>35698</v>
      </c>
      <c r="C1957" s="252" t="s">
        <v>35699</v>
      </c>
      <c r="D1957" s="148" t="s">
        <v>35700</v>
      </c>
      <c r="E1957" s="252" t="s">
        <v>35701</v>
      </c>
      <c r="F1957" s="252" t="s">
        <v>35702</v>
      </c>
      <c r="G1957" s="252" t="s">
        <v>35703</v>
      </c>
      <c r="H1957" s="262" t="s">
        <v>35704</v>
      </c>
      <c r="I1957" s="264" t="s">
        <v>35705</v>
      </c>
      <c r="M1957" s="258"/>
      <c r="N1957" s="252"/>
      <c r="O1957" s="148"/>
      <c r="P1957" s="148"/>
    </row>
    <row r="1958" spans="1:16" ht="145.19999999999999">
      <c r="A1958" s="258" t="s">
        <v>35706</v>
      </c>
      <c r="B1958" s="252" t="s">
        <v>35707</v>
      </c>
      <c r="C1958" s="252" t="s">
        <v>35708</v>
      </c>
      <c r="D1958" s="148" t="s">
        <v>35709</v>
      </c>
      <c r="E1958" s="252" t="s">
        <v>35701</v>
      </c>
      <c r="F1958" s="252" t="s">
        <v>35702</v>
      </c>
      <c r="G1958" s="252" t="s">
        <v>35710</v>
      </c>
      <c r="H1958" s="262" t="s">
        <v>35711</v>
      </c>
      <c r="I1958" s="264" t="s">
        <v>35712</v>
      </c>
      <c r="M1958" s="258"/>
      <c r="N1958" s="252"/>
      <c r="O1958" s="148"/>
      <c r="P1958" s="148"/>
    </row>
    <row r="1959" spans="1:16" ht="184.8">
      <c r="A1959" s="258" t="s">
        <v>35713</v>
      </c>
      <c r="B1959" s="252" t="s">
        <v>35714</v>
      </c>
      <c r="C1959" s="252" t="s">
        <v>35715</v>
      </c>
      <c r="D1959" s="148" t="s">
        <v>35716</v>
      </c>
      <c r="E1959" s="252" t="s">
        <v>35717</v>
      </c>
      <c r="F1959" s="252" t="s">
        <v>35718</v>
      </c>
      <c r="G1959" s="252" t="s">
        <v>35719</v>
      </c>
      <c r="H1959" s="262" t="s">
        <v>35720</v>
      </c>
      <c r="I1959" s="264" t="s">
        <v>35721</v>
      </c>
      <c r="M1959" s="258"/>
      <c r="N1959" s="148"/>
      <c r="O1959" s="148"/>
      <c r="P1959" s="148"/>
    </row>
    <row r="1960" spans="1:16" ht="184.8">
      <c r="A1960" s="258" t="s">
        <v>35722</v>
      </c>
      <c r="B1960" s="252" t="s">
        <v>35723</v>
      </c>
      <c r="C1960" s="252" t="s">
        <v>35724</v>
      </c>
      <c r="D1960" s="148" t="s">
        <v>35725</v>
      </c>
      <c r="E1960" s="252" t="s">
        <v>35726</v>
      </c>
      <c r="F1960" s="252" t="s">
        <v>35727</v>
      </c>
      <c r="G1960" s="252" t="s">
        <v>35728</v>
      </c>
      <c r="H1960" s="262" t="s">
        <v>35729</v>
      </c>
      <c r="I1960" s="264" t="s">
        <v>35730</v>
      </c>
      <c r="M1960" s="258"/>
      <c r="N1960" s="148"/>
      <c r="O1960" s="148"/>
      <c r="P1960" s="148"/>
    </row>
    <row r="1961" spans="1:16" ht="184.8">
      <c r="A1961" s="258" t="s">
        <v>35731</v>
      </c>
      <c r="B1961" s="252" t="s">
        <v>35732</v>
      </c>
      <c r="C1961" s="252" t="s">
        <v>35733</v>
      </c>
      <c r="D1961" s="148" t="s">
        <v>35734</v>
      </c>
      <c r="E1961" s="252" t="s">
        <v>35735</v>
      </c>
      <c r="F1961" s="252" t="s">
        <v>35736</v>
      </c>
      <c r="G1961" s="252" t="s">
        <v>35737</v>
      </c>
      <c r="H1961" s="262" t="s">
        <v>35738</v>
      </c>
      <c r="I1961" s="264" t="s">
        <v>35739</v>
      </c>
      <c r="M1961" s="251"/>
      <c r="N1961" s="148"/>
      <c r="O1961" s="148"/>
      <c r="P1961" s="148"/>
    </row>
    <row r="1962" spans="1:16" ht="184.8">
      <c r="A1962" s="258" t="s">
        <v>35740</v>
      </c>
      <c r="B1962" s="252" t="s">
        <v>35741</v>
      </c>
      <c r="C1962" s="252" t="s">
        <v>35742</v>
      </c>
      <c r="D1962" s="148" t="s">
        <v>35743</v>
      </c>
      <c r="E1962" s="252" t="s">
        <v>35735</v>
      </c>
      <c r="F1962" s="252" t="s">
        <v>35736</v>
      </c>
      <c r="G1962" s="252" t="s">
        <v>35744</v>
      </c>
      <c r="H1962" s="262" t="s">
        <v>35745</v>
      </c>
      <c r="I1962" s="264" t="s">
        <v>35746</v>
      </c>
      <c r="M1962" s="251"/>
      <c r="N1962" s="213"/>
      <c r="O1962" s="148"/>
      <c r="P1962" s="148"/>
    </row>
    <row r="1963" spans="1:16" ht="211.2">
      <c r="A1963" s="258" t="s">
        <v>35747</v>
      </c>
      <c r="B1963" s="252" t="s">
        <v>35748</v>
      </c>
      <c r="C1963" s="252" t="s">
        <v>35749</v>
      </c>
      <c r="D1963" s="148" t="s">
        <v>35750</v>
      </c>
      <c r="E1963" s="252" t="s">
        <v>35751</v>
      </c>
      <c r="F1963" s="252" t="s">
        <v>35752</v>
      </c>
      <c r="G1963" s="252" t="s">
        <v>35753</v>
      </c>
      <c r="H1963" s="262" t="s">
        <v>35754</v>
      </c>
      <c r="I1963" s="264" t="s">
        <v>35755</v>
      </c>
      <c r="M1963" s="258"/>
      <c r="N1963" s="148"/>
      <c r="O1963" s="148"/>
      <c r="P1963" s="148"/>
    </row>
    <row r="1964" spans="1:16" ht="211.2">
      <c r="A1964" s="258" t="s">
        <v>35756</v>
      </c>
      <c r="B1964" s="252" t="s">
        <v>35757</v>
      </c>
      <c r="C1964" s="252" t="s">
        <v>35749</v>
      </c>
      <c r="D1964" s="148" t="s">
        <v>35758</v>
      </c>
      <c r="E1964" s="252" t="s">
        <v>35751</v>
      </c>
      <c r="F1964" s="252" t="s">
        <v>35752</v>
      </c>
      <c r="G1964" s="252" t="s">
        <v>35759</v>
      </c>
      <c r="H1964" s="262" t="s">
        <v>35760</v>
      </c>
      <c r="I1964" s="264" t="s">
        <v>35761</v>
      </c>
      <c r="M1964" s="258"/>
      <c r="N1964" s="148"/>
      <c r="O1964" s="148"/>
      <c r="P1964" s="148"/>
    </row>
    <row r="1965" spans="1:16" ht="118.8">
      <c r="A1965" s="258" t="s">
        <v>35762</v>
      </c>
      <c r="B1965" s="252" t="s">
        <v>35763</v>
      </c>
      <c r="C1965" s="252" t="s">
        <v>35764</v>
      </c>
      <c r="D1965" s="148" t="s">
        <v>35765</v>
      </c>
      <c r="E1965" s="252" t="s">
        <v>35766</v>
      </c>
      <c r="F1965" s="252" t="s">
        <v>35767</v>
      </c>
      <c r="G1965" s="252" t="s">
        <v>35768</v>
      </c>
      <c r="H1965" s="262" t="s">
        <v>35769</v>
      </c>
      <c r="I1965" s="264" t="s">
        <v>35770</v>
      </c>
      <c r="M1965" s="258"/>
      <c r="N1965" s="148"/>
      <c r="O1965" s="148"/>
      <c r="P1965" s="148"/>
    </row>
    <row r="1966" spans="1:16" ht="118.8">
      <c r="A1966" s="258" t="s">
        <v>35771</v>
      </c>
      <c r="B1966" s="252" t="s">
        <v>35763</v>
      </c>
      <c r="C1966" s="252" t="s">
        <v>35764</v>
      </c>
      <c r="D1966" s="148" t="s">
        <v>35765</v>
      </c>
      <c r="E1966" s="252" t="s">
        <v>35766</v>
      </c>
      <c r="F1966" s="252" t="s">
        <v>35767</v>
      </c>
      <c r="G1966" s="252" t="s">
        <v>35768</v>
      </c>
      <c r="H1966" s="262" t="s">
        <v>35772</v>
      </c>
      <c r="I1966" s="264" t="s">
        <v>35770</v>
      </c>
      <c r="M1966" s="258"/>
      <c r="N1966" s="148"/>
      <c r="O1966" s="148"/>
      <c r="P1966" s="148"/>
    </row>
    <row r="1967" spans="1:16" ht="66">
      <c r="A1967" s="251" t="s">
        <v>35773</v>
      </c>
      <c r="B1967" s="253" t="s">
        <v>35774</v>
      </c>
      <c r="C1967" s="252" t="s">
        <v>35775</v>
      </c>
      <c r="D1967" s="148" t="s">
        <v>35776</v>
      </c>
      <c r="E1967" s="253" t="s">
        <v>35777</v>
      </c>
      <c r="F1967" s="253" t="s">
        <v>35778</v>
      </c>
      <c r="G1967" s="253" t="s">
        <v>35779</v>
      </c>
      <c r="H1967" s="262" t="s">
        <v>35780</v>
      </c>
      <c r="I1967" s="264" t="s">
        <v>35781</v>
      </c>
      <c r="M1967" s="258"/>
      <c r="N1967" s="148"/>
      <c r="O1967" s="148"/>
      <c r="P1967" s="148"/>
    </row>
    <row r="1968" spans="1:16" ht="66">
      <c r="A1968" s="251" t="s">
        <v>35782</v>
      </c>
      <c r="B1968" s="253" t="s">
        <v>35774</v>
      </c>
      <c r="C1968" s="252" t="s">
        <v>35775</v>
      </c>
      <c r="D1968" s="148" t="s">
        <v>35776</v>
      </c>
      <c r="E1968" s="253" t="s">
        <v>35777</v>
      </c>
      <c r="F1968" s="253" t="s">
        <v>35778</v>
      </c>
      <c r="G1968" s="253" t="s">
        <v>35779</v>
      </c>
      <c r="H1968" s="262" t="s">
        <v>35780</v>
      </c>
      <c r="I1968" s="264" t="s">
        <v>35781</v>
      </c>
      <c r="M1968" s="258"/>
      <c r="N1968" s="148"/>
      <c r="O1968" s="148"/>
      <c r="P1968" s="148"/>
    </row>
    <row r="1969" spans="1:16" ht="52.8">
      <c r="A1969" s="258" t="s">
        <v>35783</v>
      </c>
      <c r="B1969" s="252" t="s">
        <v>35784</v>
      </c>
      <c r="C1969" s="252" t="s">
        <v>35785</v>
      </c>
      <c r="D1969" s="148" t="s">
        <v>35786</v>
      </c>
      <c r="E1969" s="252" t="s">
        <v>35787</v>
      </c>
      <c r="F1969" s="252" t="s">
        <v>35788</v>
      </c>
      <c r="G1969" s="252" t="s">
        <v>35789</v>
      </c>
      <c r="H1969" s="262" t="s">
        <v>35790</v>
      </c>
      <c r="I1969" s="264" t="s">
        <v>35791</v>
      </c>
      <c r="M1969" s="258"/>
      <c r="N1969" s="148"/>
      <c r="O1969" s="148"/>
      <c r="P1969" s="148"/>
    </row>
    <row r="1970" spans="1:16" ht="52.8">
      <c r="A1970" s="258" t="s">
        <v>35792</v>
      </c>
      <c r="B1970" s="252" t="s">
        <v>35793</v>
      </c>
      <c r="C1970" s="252" t="s">
        <v>35794</v>
      </c>
      <c r="D1970" s="148" t="s">
        <v>35795</v>
      </c>
      <c r="E1970" s="252" t="s">
        <v>35796</v>
      </c>
      <c r="F1970" s="252" t="s">
        <v>35788</v>
      </c>
      <c r="G1970" s="252" t="s">
        <v>35797</v>
      </c>
      <c r="H1970" s="262" t="s">
        <v>35798</v>
      </c>
      <c r="I1970" s="264" t="s">
        <v>35799</v>
      </c>
      <c r="M1970" s="258"/>
      <c r="N1970" s="148"/>
      <c r="O1970" s="148"/>
      <c r="P1970" s="148"/>
    </row>
    <row r="1971" spans="1:16" ht="132">
      <c r="A1971" s="258" t="s">
        <v>35800</v>
      </c>
      <c r="B1971" s="252" t="s">
        <v>35801</v>
      </c>
      <c r="C1971" s="252" t="s">
        <v>35802</v>
      </c>
      <c r="D1971" s="148" t="s">
        <v>35803</v>
      </c>
      <c r="E1971" s="252" t="s">
        <v>35804</v>
      </c>
      <c r="F1971" s="252" t="s">
        <v>35805</v>
      </c>
      <c r="G1971" s="252" t="s">
        <v>35806</v>
      </c>
      <c r="H1971" s="262" t="s">
        <v>35807</v>
      </c>
      <c r="I1971" s="264" t="s">
        <v>35808</v>
      </c>
      <c r="M1971" s="258"/>
      <c r="N1971" s="252"/>
      <c r="O1971" s="148"/>
      <c r="P1971" s="148"/>
    </row>
    <row r="1972" spans="1:16" ht="132">
      <c r="A1972" s="258" t="s">
        <v>35809</v>
      </c>
      <c r="B1972" s="252" t="s">
        <v>35810</v>
      </c>
      <c r="C1972" s="252" t="s">
        <v>35811</v>
      </c>
      <c r="D1972" s="148" t="s">
        <v>35812</v>
      </c>
      <c r="E1972" s="252" t="s">
        <v>35813</v>
      </c>
      <c r="F1972" s="252" t="s">
        <v>35814</v>
      </c>
      <c r="G1972" s="252" t="s">
        <v>35815</v>
      </c>
      <c r="H1972" s="262" t="s">
        <v>35816</v>
      </c>
      <c r="I1972" s="264" t="s">
        <v>35817</v>
      </c>
      <c r="M1972" s="258"/>
      <c r="N1972" s="252"/>
      <c r="O1972" s="148"/>
      <c r="P1972" s="148"/>
    </row>
    <row r="1973" spans="1:16" ht="158.4">
      <c r="A1973" s="258" t="s">
        <v>35818</v>
      </c>
      <c r="B1973" s="252" t="s">
        <v>35819</v>
      </c>
      <c r="C1973" s="252" t="s">
        <v>35820</v>
      </c>
      <c r="D1973" s="148" t="s">
        <v>35821</v>
      </c>
      <c r="E1973" s="252" t="s">
        <v>35822</v>
      </c>
      <c r="F1973" s="252" t="s">
        <v>35823</v>
      </c>
      <c r="G1973" s="252" t="s">
        <v>35824</v>
      </c>
      <c r="H1973" s="262" t="s">
        <v>35825</v>
      </c>
      <c r="I1973" s="264" t="s">
        <v>35826</v>
      </c>
      <c r="M1973" s="258"/>
      <c r="N1973" s="252"/>
      <c r="O1973" s="148"/>
      <c r="P1973" s="148"/>
    </row>
    <row r="1974" spans="1:16" ht="158.4">
      <c r="A1974" s="258" t="s">
        <v>35827</v>
      </c>
      <c r="B1974" s="252" t="s">
        <v>35828</v>
      </c>
      <c r="C1974" s="252" t="s">
        <v>35829</v>
      </c>
      <c r="D1974" s="148" t="s">
        <v>35830</v>
      </c>
      <c r="E1974" s="252" t="s">
        <v>35831</v>
      </c>
      <c r="F1974" s="252" t="s">
        <v>35823</v>
      </c>
      <c r="G1974" s="252" t="s">
        <v>35832</v>
      </c>
      <c r="H1974" s="262" t="s">
        <v>35833</v>
      </c>
      <c r="I1974" s="264" t="s">
        <v>35834</v>
      </c>
      <c r="M1974" s="258"/>
      <c r="N1974" s="252"/>
      <c r="O1974" s="148"/>
      <c r="P1974" s="148"/>
    </row>
    <row r="1975" spans="1:16" ht="145.19999999999999">
      <c r="A1975" s="258" t="s">
        <v>35835</v>
      </c>
      <c r="B1975" s="252" t="s">
        <v>35836</v>
      </c>
      <c r="C1975" s="252" t="s">
        <v>35837</v>
      </c>
      <c r="D1975" s="148" t="s">
        <v>35838</v>
      </c>
      <c r="E1975" s="252" t="s">
        <v>35839</v>
      </c>
      <c r="F1975" s="252" t="s">
        <v>35840</v>
      </c>
      <c r="G1975" s="252" t="s">
        <v>35841</v>
      </c>
      <c r="H1975" s="262" t="s">
        <v>35842</v>
      </c>
      <c r="I1975" s="264" t="s">
        <v>35843</v>
      </c>
      <c r="M1975" s="258"/>
      <c r="N1975" s="148"/>
      <c r="O1975" s="148"/>
      <c r="P1975" s="148"/>
    </row>
    <row r="1976" spans="1:16" ht="145.19999999999999">
      <c r="A1976" s="258" t="s">
        <v>35844</v>
      </c>
      <c r="B1976" s="252" t="s">
        <v>35845</v>
      </c>
      <c r="C1976" s="252" t="s">
        <v>35846</v>
      </c>
      <c r="D1976" s="148" t="s">
        <v>35847</v>
      </c>
      <c r="E1976" s="252" t="s">
        <v>35848</v>
      </c>
      <c r="F1976" s="252" t="s">
        <v>35840</v>
      </c>
      <c r="G1976" s="252" t="s">
        <v>35849</v>
      </c>
      <c r="H1976" s="262" t="s">
        <v>35850</v>
      </c>
      <c r="I1976" s="264" t="s">
        <v>35851</v>
      </c>
      <c r="M1976" s="258"/>
      <c r="N1976" s="148"/>
      <c r="O1976" s="148"/>
      <c r="P1976" s="148"/>
    </row>
    <row r="1977" spans="1:16" ht="184.8">
      <c r="A1977" s="258" t="s">
        <v>35852</v>
      </c>
      <c r="B1977" s="252" t="s">
        <v>35853</v>
      </c>
      <c r="C1977" s="252" t="s">
        <v>35854</v>
      </c>
      <c r="D1977" s="148" t="s">
        <v>35855</v>
      </c>
      <c r="E1977" s="252" t="s">
        <v>35856</v>
      </c>
      <c r="F1977" s="252" t="s">
        <v>35857</v>
      </c>
      <c r="G1977" s="252" t="s">
        <v>35858</v>
      </c>
      <c r="H1977" s="262" t="s">
        <v>35859</v>
      </c>
      <c r="I1977" s="264" t="s">
        <v>35860</v>
      </c>
      <c r="M1977" s="258"/>
      <c r="N1977" s="252"/>
      <c r="O1977" s="148"/>
      <c r="P1977" s="148"/>
    </row>
    <row r="1978" spans="1:16" ht="184.8">
      <c r="A1978" s="258" t="s">
        <v>35861</v>
      </c>
      <c r="B1978" s="252" t="s">
        <v>35862</v>
      </c>
      <c r="C1978" s="252" t="s">
        <v>35863</v>
      </c>
      <c r="D1978" s="148" t="s">
        <v>35864</v>
      </c>
      <c r="E1978" s="252" t="s">
        <v>35865</v>
      </c>
      <c r="F1978" s="252" t="s">
        <v>35866</v>
      </c>
      <c r="G1978" s="252" t="s">
        <v>35867</v>
      </c>
      <c r="H1978" s="262" t="s">
        <v>35868</v>
      </c>
      <c r="I1978" s="264" t="s">
        <v>35869</v>
      </c>
      <c r="M1978" s="258"/>
      <c r="N1978" s="252"/>
      <c r="O1978" s="148"/>
      <c r="P1978" s="148"/>
    </row>
    <row r="1979" spans="1:16" ht="158.4">
      <c r="A1979" s="258" t="s">
        <v>35870</v>
      </c>
      <c r="B1979" s="252" t="s">
        <v>35871</v>
      </c>
      <c r="C1979" s="252" t="s">
        <v>35872</v>
      </c>
      <c r="D1979" s="148" t="s">
        <v>35873</v>
      </c>
      <c r="E1979" s="252" t="s">
        <v>35874</v>
      </c>
      <c r="F1979" s="252" t="s">
        <v>35875</v>
      </c>
      <c r="G1979" s="252" t="s">
        <v>35876</v>
      </c>
      <c r="H1979" s="262" t="s">
        <v>35877</v>
      </c>
      <c r="I1979" s="264" t="s">
        <v>35878</v>
      </c>
      <c r="M1979" s="251"/>
      <c r="N1979" s="213"/>
      <c r="O1979" s="148"/>
      <c r="P1979" s="148"/>
    </row>
    <row r="1980" spans="1:16" ht="158.4">
      <c r="A1980" s="258" t="s">
        <v>35879</v>
      </c>
      <c r="B1980" s="252" t="s">
        <v>35880</v>
      </c>
      <c r="C1980" s="252" t="s">
        <v>35881</v>
      </c>
      <c r="D1980" s="148" t="s">
        <v>35882</v>
      </c>
      <c r="E1980" s="252" t="s">
        <v>35883</v>
      </c>
      <c r="F1980" s="252" t="s">
        <v>35875</v>
      </c>
      <c r="G1980" s="252" t="s">
        <v>35884</v>
      </c>
      <c r="H1980" s="262" t="s">
        <v>35885</v>
      </c>
      <c r="I1980" s="264" t="s">
        <v>35886</v>
      </c>
      <c r="M1980" s="251"/>
      <c r="N1980" s="213"/>
      <c r="O1980" s="148"/>
      <c r="P1980" s="148"/>
    </row>
    <row r="1981" spans="1:16" ht="52.8">
      <c r="A1981" s="251" t="s">
        <v>35887</v>
      </c>
      <c r="B1981" s="252" t="s">
        <v>35888</v>
      </c>
      <c r="C1981" s="252" t="s">
        <v>35889</v>
      </c>
      <c r="D1981" s="148" t="s">
        <v>35890</v>
      </c>
      <c r="E1981" s="253" t="s">
        <v>35891</v>
      </c>
      <c r="F1981" s="252" t="s">
        <v>35892</v>
      </c>
      <c r="G1981" s="252" t="s">
        <v>35893</v>
      </c>
      <c r="H1981" s="262" t="s">
        <v>35894</v>
      </c>
      <c r="I1981" s="264" t="s">
        <v>35895</v>
      </c>
      <c r="M1981" s="258"/>
      <c r="N1981" s="252"/>
      <c r="O1981" s="148"/>
      <c r="P1981" s="148"/>
    </row>
    <row r="1982" spans="1:16" ht="52.8">
      <c r="A1982" s="251" t="s">
        <v>35896</v>
      </c>
      <c r="B1982" s="253" t="s">
        <v>35897</v>
      </c>
      <c r="C1982" s="252" t="s">
        <v>35889</v>
      </c>
      <c r="D1982" s="148" t="s">
        <v>35898</v>
      </c>
      <c r="E1982" s="253" t="s">
        <v>35891</v>
      </c>
      <c r="F1982" s="252" t="s">
        <v>35899</v>
      </c>
      <c r="G1982" s="252" t="s">
        <v>35900</v>
      </c>
      <c r="H1982" s="262" t="s">
        <v>35901</v>
      </c>
      <c r="I1982" s="264" t="s">
        <v>35902</v>
      </c>
      <c r="M1982" s="258"/>
      <c r="N1982" s="252"/>
      <c r="O1982" s="148"/>
      <c r="P1982" s="148"/>
    </row>
    <row r="1983" spans="1:16" ht="171.6">
      <c r="A1983" s="258" t="s">
        <v>35903</v>
      </c>
      <c r="B1983" s="252" t="s">
        <v>35904</v>
      </c>
      <c r="C1983" s="252" t="s">
        <v>35905</v>
      </c>
      <c r="D1983" s="148" t="s">
        <v>35906</v>
      </c>
      <c r="E1983" s="252" t="s">
        <v>35907</v>
      </c>
      <c r="F1983" s="252" t="s">
        <v>35908</v>
      </c>
      <c r="G1983" s="252" t="s">
        <v>35909</v>
      </c>
      <c r="H1983" s="262" t="s">
        <v>35910</v>
      </c>
      <c r="I1983" s="264" t="s">
        <v>35911</v>
      </c>
      <c r="M1983" s="258"/>
      <c r="N1983" s="252"/>
      <c r="O1983" s="148"/>
      <c r="P1983" s="148"/>
    </row>
    <row r="1984" spans="1:16" ht="171.6">
      <c r="A1984" s="258" t="s">
        <v>35912</v>
      </c>
      <c r="B1984" s="252" t="s">
        <v>35913</v>
      </c>
      <c r="C1984" s="252" t="s">
        <v>35914</v>
      </c>
      <c r="D1984" s="148" t="s">
        <v>35915</v>
      </c>
      <c r="E1984" s="252" t="s">
        <v>35916</v>
      </c>
      <c r="F1984" s="252" t="s">
        <v>35917</v>
      </c>
      <c r="G1984" s="252" t="s">
        <v>35909</v>
      </c>
      <c r="H1984" s="262" t="s">
        <v>35918</v>
      </c>
      <c r="I1984" s="264" t="s">
        <v>35919</v>
      </c>
      <c r="M1984" s="258"/>
      <c r="N1984" s="252"/>
      <c r="O1984" s="148"/>
      <c r="P1984" s="148"/>
    </row>
    <row r="1985" spans="1:16" ht="158.4">
      <c r="A1985" s="258" t="s">
        <v>35920</v>
      </c>
      <c r="B1985" s="252" t="s">
        <v>35921</v>
      </c>
      <c r="C1985" s="252" t="s">
        <v>35922</v>
      </c>
      <c r="D1985" s="148" t="s">
        <v>35923</v>
      </c>
      <c r="E1985" s="252" t="s">
        <v>35924</v>
      </c>
      <c r="F1985" s="252" t="s">
        <v>35925</v>
      </c>
      <c r="G1985" s="252" t="s">
        <v>35926</v>
      </c>
      <c r="H1985" s="262" t="s">
        <v>35927</v>
      </c>
      <c r="I1985" s="264" t="s">
        <v>35928</v>
      </c>
      <c r="M1985" s="258"/>
      <c r="N1985" s="148"/>
      <c r="O1985" s="148"/>
      <c r="P1985" s="148"/>
    </row>
    <row r="1986" spans="1:16" ht="158.4">
      <c r="A1986" s="258" t="s">
        <v>35929</v>
      </c>
      <c r="B1986" s="252" t="s">
        <v>35930</v>
      </c>
      <c r="C1986" s="252" t="s">
        <v>35931</v>
      </c>
      <c r="D1986" s="148" t="s">
        <v>35932</v>
      </c>
      <c r="E1986" s="252" t="s">
        <v>35924</v>
      </c>
      <c r="F1986" s="252" t="s">
        <v>35925</v>
      </c>
      <c r="G1986" s="252" t="s">
        <v>35933</v>
      </c>
      <c r="H1986" s="262" t="s">
        <v>35934</v>
      </c>
      <c r="I1986" s="264" t="s">
        <v>35935</v>
      </c>
      <c r="M1986" s="258"/>
      <c r="N1986" s="148"/>
      <c r="O1986" s="148"/>
      <c r="P1986" s="148"/>
    </row>
    <row r="1987" spans="1:16" ht="132">
      <c r="A1987" s="258" t="s">
        <v>35936</v>
      </c>
      <c r="B1987" s="252" t="s">
        <v>35937</v>
      </c>
      <c r="C1987" s="252" t="s">
        <v>35938</v>
      </c>
      <c r="D1987" s="148" t="s">
        <v>35939</v>
      </c>
      <c r="E1987" s="252" t="s">
        <v>35940</v>
      </c>
      <c r="F1987" s="252" t="s">
        <v>35941</v>
      </c>
      <c r="G1987" s="252" t="s">
        <v>35942</v>
      </c>
      <c r="H1987" s="262" t="s">
        <v>35943</v>
      </c>
      <c r="I1987" s="264" t="s">
        <v>35944</v>
      </c>
      <c r="M1987" s="258"/>
      <c r="N1987" s="148"/>
      <c r="O1987" s="148"/>
      <c r="P1987" s="148"/>
    </row>
    <row r="1988" spans="1:16" ht="132">
      <c r="A1988" s="258" t="s">
        <v>35945</v>
      </c>
      <c r="B1988" s="252" t="s">
        <v>35937</v>
      </c>
      <c r="C1988" s="252" t="s">
        <v>35938</v>
      </c>
      <c r="D1988" s="148" t="s">
        <v>35939</v>
      </c>
      <c r="E1988" s="252" t="s">
        <v>35940</v>
      </c>
      <c r="F1988" s="252" t="s">
        <v>35941</v>
      </c>
      <c r="G1988" s="252" t="s">
        <v>35942</v>
      </c>
      <c r="H1988" s="262" t="s">
        <v>35943</v>
      </c>
      <c r="I1988" s="264" t="s">
        <v>35944</v>
      </c>
      <c r="M1988" s="258"/>
      <c r="N1988" s="148"/>
      <c r="O1988" s="148"/>
      <c r="P1988" s="148"/>
    </row>
    <row r="1989" spans="1:16" ht="158.4">
      <c r="A1989" s="258" t="s">
        <v>35946</v>
      </c>
      <c r="B1989" s="252" t="s">
        <v>35947</v>
      </c>
      <c r="C1989" s="252" t="s">
        <v>35948</v>
      </c>
      <c r="D1989" s="148" t="s">
        <v>35949</v>
      </c>
      <c r="E1989" s="252" t="s">
        <v>35950</v>
      </c>
      <c r="F1989" s="252" t="s">
        <v>35951</v>
      </c>
      <c r="G1989" s="252" t="s">
        <v>35952</v>
      </c>
      <c r="H1989" s="262" t="s">
        <v>35953</v>
      </c>
      <c r="I1989" s="264" t="s">
        <v>35954</v>
      </c>
      <c r="M1989" s="258"/>
      <c r="N1989" s="148"/>
      <c r="O1989" s="148"/>
      <c r="P1989" s="148"/>
    </row>
    <row r="1990" spans="1:16" ht="158.4">
      <c r="A1990" s="258" t="s">
        <v>35955</v>
      </c>
      <c r="B1990" s="252" t="s">
        <v>35956</v>
      </c>
      <c r="C1990" s="252" t="s">
        <v>35948</v>
      </c>
      <c r="D1990" s="148" t="s">
        <v>35957</v>
      </c>
      <c r="E1990" s="252" t="s">
        <v>35950</v>
      </c>
      <c r="F1990" s="252" t="s">
        <v>35958</v>
      </c>
      <c r="G1990" s="252" t="s">
        <v>35959</v>
      </c>
      <c r="H1990" s="262" t="s">
        <v>35960</v>
      </c>
      <c r="I1990" s="264" t="s">
        <v>35961</v>
      </c>
      <c r="M1990" s="258"/>
      <c r="N1990" s="148"/>
      <c r="O1990" s="148"/>
      <c r="P1990" s="148"/>
    </row>
    <row r="1991" spans="1:16" ht="145.19999999999999">
      <c r="A1991" s="258" t="s">
        <v>35962</v>
      </c>
      <c r="B1991" s="252" t="s">
        <v>35963</v>
      </c>
      <c r="C1991" s="252" t="s">
        <v>35964</v>
      </c>
      <c r="D1991" s="148" t="s">
        <v>35965</v>
      </c>
      <c r="E1991" s="252" t="s">
        <v>35966</v>
      </c>
      <c r="F1991" s="252" t="s">
        <v>35967</v>
      </c>
      <c r="G1991" s="252" t="s">
        <v>35968</v>
      </c>
      <c r="H1991" s="262" t="s">
        <v>35969</v>
      </c>
      <c r="I1991" s="264" t="s">
        <v>35970</v>
      </c>
      <c r="M1991" s="258"/>
      <c r="N1991" s="148"/>
      <c r="O1991" s="148"/>
      <c r="P1991" s="148"/>
    </row>
    <row r="1992" spans="1:16" ht="145.19999999999999">
      <c r="A1992" s="258" t="s">
        <v>35971</v>
      </c>
      <c r="B1992" s="252" t="s">
        <v>35972</v>
      </c>
      <c r="C1992" s="252" t="s">
        <v>35973</v>
      </c>
      <c r="D1992" s="148" t="s">
        <v>35974</v>
      </c>
      <c r="E1992" s="252" t="s">
        <v>35975</v>
      </c>
      <c r="F1992" s="252" t="s">
        <v>35976</v>
      </c>
      <c r="G1992" s="252" t="s">
        <v>35977</v>
      </c>
      <c r="H1992" s="262" t="s">
        <v>35978</v>
      </c>
      <c r="I1992" s="264" t="s">
        <v>35979</v>
      </c>
      <c r="M1992" s="258"/>
      <c r="N1992" s="148"/>
      <c r="O1992" s="148"/>
      <c r="P1992" s="148"/>
    </row>
    <row r="1993" spans="1:16" ht="211.2">
      <c r="A1993" s="258" t="s">
        <v>35980</v>
      </c>
      <c r="B1993" s="252" t="s">
        <v>35981</v>
      </c>
      <c r="C1993" s="252" t="s">
        <v>35982</v>
      </c>
      <c r="D1993" s="148" t="s">
        <v>35983</v>
      </c>
      <c r="E1993" s="252" t="s">
        <v>35984</v>
      </c>
      <c r="F1993" s="252" t="s">
        <v>35985</v>
      </c>
      <c r="G1993" s="252" t="s">
        <v>35986</v>
      </c>
      <c r="H1993" s="262" t="s">
        <v>35987</v>
      </c>
      <c r="I1993" s="264" t="s">
        <v>35988</v>
      </c>
      <c r="M1993" s="258"/>
      <c r="N1993" s="148"/>
      <c r="O1993" s="148"/>
      <c r="P1993" s="148"/>
    </row>
    <row r="1994" spans="1:16" ht="211.2">
      <c r="A1994" s="258" t="s">
        <v>35989</v>
      </c>
      <c r="B1994" s="252" t="s">
        <v>35990</v>
      </c>
      <c r="C1994" s="252" t="s">
        <v>35991</v>
      </c>
      <c r="D1994" s="148" t="s">
        <v>35992</v>
      </c>
      <c r="E1994" s="252" t="s">
        <v>35993</v>
      </c>
      <c r="F1994" s="252" t="s">
        <v>35985</v>
      </c>
      <c r="G1994" s="252" t="s">
        <v>35994</v>
      </c>
      <c r="H1994" s="262" t="s">
        <v>35995</v>
      </c>
      <c r="I1994" s="264" t="s">
        <v>35996</v>
      </c>
      <c r="M1994" s="258"/>
      <c r="N1994" s="148"/>
      <c r="O1994" s="148"/>
      <c r="P1994" s="148"/>
    </row>
    <row r="1995" spans="1:16" ht="158.4">
      <c r="A1995" s="258" t="s">
        <v>35997</v>
      </c>
      <c r="B1995" s="252" t="s">
        <v>35998</v>
      </c>
      <c r="C1995" s="252" t="s">
        <v>35999</v>
      </c>
      <c r="D1995" s="148" t="s">
        <v>36000</v>
      </c>
      <c r="E1995" s="252" t="s">
        <v>36001</v>
      </c>
      <c r="F1995" s="252" t="s">
        <v>36002</v>
      </c>
      <c r="G1995" s="252" t="s">
        <v>36003</v>
      </c>
      <c r="H1995" s="262" t="s">
        <v>36004</v>
      </c>
      <c r="I1995" s="264" t="s">
        <v>36005</v>
      </c>
      <c r="M1995" s="258"/>
      <c r="N1995" s="252"/>
      <c r="O1995" s="148"/>
      <c r="P1995" s="148"/>
    </row>
    <row r="1996" spans="1:16" ht="158.4">
      <c r="A1996" s="258" t="s">
        <v>36006</v>
      </c>
      <c r="B1996" s="252" t="s">
        <v>36007</v>
      </c>
      <c r="C1996" s="252" t="s">
        <v>36008</v>
      </c>
      <c r="D1996" s="148" t="s">
        <v>36009</v>
      </c>
      <c r="E1996" s="252" t="s">
        <v>36010</v>
      </c>
      <c r="F1996" s="252" t="s">
        <v>36011</v>
      </c>
      <c r="G1996" s="252" t="s">
        <v>36012</v>
      </c>
      <c r="H1996" s="262" t="s">
        <v>36013</v>
      </c>
      <c r="I1996" s="264" t="s">
        <v>36014</v>
      </c>
      <c r="M1996" s="258"/>
      <c r="N1996" s="252"/>
      <c r="O1996" s="148"/>
      <c r="P1996" s="148"/>
    </row>
    <row r="1997" spans="1:16" ht="145.19999999999999">
      <c r="A1997" s="258" t="s">
        <v>36015</v>
      </c>
      <c r="B1997" s="252" t="s">
        <v>36016</v>
      </c>
      <c r="C1997" s="252" t="s">
        <v>36017</v>
      </c>
      <c r="D1997" s="148" t="s">
        <v>36018</v>
      </c>
      <c r="E1997" s="252" t="s">
        <v>36019</v>
      </c>
      <c r="F1997" s="252" t="s">
        <v>36020</v>
      </c>
      <c r="G1997" s="252" t="s">
        <v>36021</v>
      </c>
      <c r="H1997" s="262" t="s">
        <v>36022</v>
      </c>
      <c r="I1997" s="264" t="s">
        <v>36023</v>
      </c>
      <c r="M1997" s="251"/>
      <c r="N1997" s="253"/>
      <c r="O1997" s="148"/>
      <c r="P1997" s="148"/>
    </row>
    <row r="1998" spans="1:16" ht="145.19999999999999">
      <c r="A1998" s="258" t="s">
        <v>36024</v>
      </c>
      <c r="B1998" s="252" t="s">
        <v>36025</v>
      </c>
      <c r="C1998" s="252" t="s">
        <v>36026</v>
      </c>
      <c r="D1998" s="148" t="s">
        <v>36027</v>
      </c>
      <c r="E1998" s="252" t="s">
        <v>36028</v>
      </c>
      <c r="F1998" s="252" t="s">
        <v>36029</v>
      </c>
      <c r="G1998" s="252" t="s">
        <v>36030</v>
      </c>
      <c r="H1998" s="262" t="s">
        <v>36031</v>
      </c>
      <c r="I1998" s="264" t="s">
        <v>36032</v>
      </c>
      <c r="M1998" s="251"/>
      <c r="N1998" s="253"/>
      <c r="O1998" s="148"/>
      <c r="P1998" s="148"/>
    </row>
    <row r="1999" spans="1:16" ht="118.8">
      <c r="A1999" s="251" t="s">
        <v>36033</v>
      </c>
      <c r="B1999" s="253" t="s">
        <v>36034</v>
      </c>
      <c r="C1999" s="252" t="s">
        <v>36035</v>
      </c>
      <c r="D1999" s="148" t="s">
        <v>36036</v>
      </c>
      <c r="E1999" s="253" t="s">
        <v>36037</v>
      </c>
      <c r="F1999" s="253" t="s">
        <v>36038</v>
      </c>
      <c r="G1999" s="253" t="s">
        <v>36039</v>
      </c>
      <c r="H1999" s="262" t="s">
        <v>36040</v>
      </c>
      <c r="I1999" s="264" t="s">
        <v>36041</v>
      </c>
      <c r="M1999" s="258"/>
      <c r="N1999" s="252"/>
      <c r="O1999" s="148"/>
      <c r="P1999" s="148"/>
    </row>
    <row r="2000" spans="1:16" ht="118.8">
      <c r="A2000" s="251" t="s">
        <v>36042</v>
      </c>
      <c r="B2000" s="253" t="s">
        <v>36034</v>
      </c>
      <c r="C2000" s="252" t="s">
        <v>36035</v>
      </c>
      <c r="D2000" s="148" t="s">
        <v>36036</v>
      </c>
      <c r="E2000" s="253" t="s">
        <v>36037</v>
      </c>
      <c r="F2000" s="253" t="s">
        <v>36038</v>
      </c>
      <c r="G2000" s="253" t="s">
        <v>36039</v>
      </c>
      <c r="H2000" s="262" t="s">
        <v>36040</v>
      </c>
      <c r="I2000" s="264" t="s">
        <v>36041</v>
      </c>
      <c r="M2000" s="258"/>
      <c r="N2000" s="252"/>
      <c r="O2000" s="148"/>
      <c r="P2000" s="148"/>
    </row>
    <row r="2001" spans="1:16" ht="92.4">
      <c r="A2001" s="258" t="s">
        <v>36043</v>
      </c>
      <c r="B2001" s="252" t="s">
        <v>36044</v>
      </c>
      <c r="C2001" s="252" t="s">
        <v>36045</v>
      </c>
      <c r="D2001" s="148" t="s">
        <v>36046</v>
      </c>
      <c r="E2001" s="252" t="s">
        <v>36047</v>
      </c>
      <c r="F2001" s="252" t="s">
        <v>36048</v>
      </c>
      <c r="G2001" s="252" t="s">
        <v>36049</v>
      </c>
      <c r="H2001" s="262" t="s">
        <v>36050</v>
      </c>
      <c r="I2001" s="264" t="s">
        <v>36051</v>
      </c>
      <c r="M2001" s="258"/>
      <c r="N2001" s="252"/>
      <c r="O2001" s="148"/>
      <c r="P2001" s="148"/>
    </row>
    <row r="2002" spans="1:16" ht="92.4">
      <c r="A2002" s="258" t="s">
        <v>36052</v>
      </c>
      <c r="B2002" s="252" t="s">
        <v>36044</v>
      </c>
      <c r="C2002" s="252" t="s">
        <v>36045</v>
      </c>
      <c r="D2002" s="148" t="s">
        <v>36046</v>
      </c>
      <c r="E2002" s="252" t="s">
        <v>36047</v>
      </c>
      <c r="F2002" s="252" t="s">
        <v>36048</v>
      </c>
      <c r="G2002" s="252" t="s">
        <v>36049</v>
      </c>
      <c r="H2002" s="262" t="s">
        <v>36050</v>
      </c>
      <c r="I2002" s="264" t="s">
        <v>36051</v>
      </c>
      <c r="M2002" s="258"/>
      <c r="N2002" s="252"/>
      <c r="O2002" s="148"/>
      <c r="P2002" s="148"/>
    </row>
    <row r="2003" spans="1:16" ht="198">
      <c r="A2003" s="258" t="s">
        <v>36053</v>
      </c>
      <c r="B2003" s="252" t="s">
        <v>36054</v>
      </c>
      <c r="C2003" s="252" t="s">
        <v>36055</v>
      </c>
      <c r="D2003" s="148" t="s">
        <v>36056</v>
      </c>
      <c r="E2003" s="252" t="s">
        <v>36057</v>
      </c>
      <c r="F2003" s="252" t="s">
        <v>36058</v>
      </c>
      <c r="G2003" s="252" t="s">
        <v>36059</v>
      </c>
      <c r="H2003" s="262" t="s">
        <v>36060</v>
      </c>
      <c r="I2003" s="264" t="s">
        <v>36061</v>
      </c>
      <c r="M2003" s="258"/>
      <c r="N2003" s="252"/>
      <c r="O2003" s="148"/>
      <c r="P2003" s="148"/>
    </row>
    <row r="2004" spans="1:16" ht="198">
      <c r="A2004" s="258" t="s">
        <v>36062</v>
      </c>
      <c r="B2004" s="252" t="s">
        <v>36063</v>
      </c>
      <c r="C2004" s="252" t="s">
        <v>36064</v>
      </c>
      <c r="D2004" s="148" t="s">
        <v>36065</v>
      </c>
      <c r="E2004" s="252" t="s">
        <v>36066</v>
      </c>
      <c r="F2004" s="252" t="s">
        <v>36067</v>
      </c>
      <c r="G2004" s="252" t="s">
        <v>36068</v>
      </c>
      <c r="H2004" s="262" t="s">
        <v>36069</v>
      </c>
      <c r="I2004" s="264" t="s">
        <v>36070</v>
      </c>
      <c r="M2004" s="258"/>
      <c r="N2004" s="252"/>
      <c r="O2004" s="148"/>
      <c r="P2004" s="148"/>
    </row>
    <row r="2005" spans="1:16" ht="237.6">
      <c r="A2005" s="258" t="s">
        <v>36071</v>
      </c>
      <c r="B2005" s="252" t="s">
        <v>36072</v>
      </c>
      <c r="C2005" s="252" t="s">
        <v>36073</v>
      </c>
      <c r="D2005" s="148" t="s">
        <v>36074</v>
      </c>
      <c r="E2005" s="252" t="s">
        <v>36075</v>
      </c>
      <c r="F2005" s="252" t="s">
        <v>36076</v>
      </c>
      <c r="G2005" s="252" t="s">
        <v>36077</v>
      </c>
      <c r="H2005" s="262" t="s">
        <v>36078</v>
      </c>
      <c r="I2005" s="264" t="s">
        <v>36079</v>
      </c>
      <c r="M2005" s="258"/>
      <c r="N2005" s="252"/>
      <c r="O2005" s="148"/>
      <c r="P2005" s="148"/>
    </row>
    <row r="2006" spans="1:16" ht="237.6">
      <c r="A2006" s="258" t="s">
        <v>36080</v>
      </c>
      <c r="B2006" s="252" t="s">
        <v>36081</v>
      </c>
      <c r="C2006" s="252" t="s">
        <v>36073</v>
      </c>
      <c r="D2006" s="148" t="s">
        <v>36082</v>
      </c>
      <c r="E2006" s="252" t="s">
        <v>36083</v>
      </c>
      <c r="F2006" s="252" t="s">
        <v>36084</v>
      </c>
      <c r="G2006" s="252" t="s">
        <v>36085</v>
      </c>
      <c r="H2006" s="262" t="s">
        <v>36086</v>
      </c>
      <c r="I2006" s="264" t="s">
        <v>36087</v>
      </c>
      <c r="M2006" s="258"/>
      <c r="N2006" s="252"/>
      <c r="O2006" s="148"/>
      <c r="P2006" s="148"/>
    </row>
    <row r="2007" spans="1:16" ht="145.19999999999999">
      <c r="A2007" s="258" t="s">
        <v>36088</v>
      </c>
      <c r="B2007" s="252" t="s">
        <v>36089</v>
      </c>
      <c r="C2007" s="252" t="s">
        <v>36090</v>
      </c>
      <c r="D2007" s="148" t="s">
        <v>36091</v>
      </c>
      <c r="E2007" s="252" t="s">
        <v>36092</v>
      </c>
      <c r="F2007" s="252" t="s">
        <v>36093</v>
      </c>
      <c r="G2007" s="252" t="s">
        <v>36094</v>
      </c>
      <c r="H2007" s="262" t="s">
        <v>36095</v>
      </c>
      <c r="I2007" s="264" t="s">
        <v>36096</v>
      </c>
      <c r="M2007" s="258"/>
      <c r="N2007" s="252"/>
      <c r="O2007" s="148"/>
      <c r="P2007" s="148"/>
    </row>
    <row r="2008" spans="1:16" ht="145.19999999999999">
      <c r="A2008" s="258" t="s">
        <v>36097</v>
      </c>
      <c r="B2008" s="252" t="s">
        <v>36089</v>
      </c>
      <c r="C2008" s="252" t="s">
        <v>36090</v>
      </c>
      <c r="D2008" s="148" t="s">
        <v>36091</v>
      </c>
      <c r="E2008" s="252" t="s">
        <v>36092</v>
      </c>
      <c r="F2008" s="252" t="s">
        <v>36093</v>
      </c>
      <c r="G2008" s="252" t="s">
        <v>36094</v>
      </c>
      <c r="H2008" s="262" t="s">
        <v>36095</v>
      </c>
      <c r="I2008" s="264" t="s">
        <v>36096</v>
      </c>
      <c r="M2008" s="258"/>
      <c r="N2008" s="252"/>
      <c r="O2008" s="148"/>
      <c r="P2008" s="148"/>
    </row>
    <row r="2009" spans="1:16" ht="118.8">
      <c r="A2009" s="258" t="s">
        <v>36098</v>
      </c>
      <c r="B2009" s="252" t="s">
        <v>36099</v>
      </c>
      <c r="C2009" s="252" t="s">
        <v>36100</v>
      </c>
      <c r="D2009" s="148" t="s">
        <v>36101</v>
      </c>
      <c r="E2009" s="252" t="s">
        <v>36102</v>
      </c>
      <c r="F2009" s="252" t="s">
        <v>36103</v>
      </c>
      <c r="G2009" s="252" t="s">
        <v>36104</v>
      </c>
      <c r="H2009" s="262" t="s">
        <v>36105</v>
      </c>
      <c r="I2009" s="264" t="s">
        <v>36106</v>
      </c>
      <c r="M2009" s="258"/>
      <c r="N2009" s="252"/>
      <c r="O2009" s="148"/>
      <c r="P2009" s="148"/>
    </row>
    <row r="2010" spans="1:16" ht="118.8">
      <c r="A2010" s="258" t="s">
        <v>36107</v>
      </c>
      <c r="B2010" s="252" t="s">
        <v>36099</v>
      </c>
      <c r="C2010" s="252" t="s">
        <v>36100</v>
      </c>
      <c r="D2010" s="148" t="s">
        <v>36101</v>
      </c>
      <c r="E2010" s="252" t="s">
        <v>36102</v>
      </c>
      <c r="F2010" s="252" t="s">
        <v>36103</v>
      </c>
      <c r="G2010" s="252" t="s">
        <v>36104</v>
      </c>
      <c r="H2010" s="262" t="s">
        <v>36108</v>
      </c>
      <c r="I2010" s="264" t="s">
        <v>36106</v>
      </c>
      <c r="M2010" s="258"/>
      <c r="N2010" s="252"/>
      <c r="O2010" s="148"/>
      <c r="P2010" s="148"/>
    </row>
    <row r="2011" spans="1:16" ht="145.19999999999999">
      <c r="A2011" s="258" t="s">
        <v>36109</v>
      </c>
      <c r="B2011" s="252" t="s">
        <v>36110</v>
      </c>
      <c r="C2011" s="252" t="s">
        <v>36111</v>
      </c>
      <c r="D2011" s="148" t="s">
        <v>36112</v>
      </c>
      <c r="E2011" s="252" t="s">
        <v>36113</v>
      </c>
      <c r="F2011" s="252" t="s">
        <v>36114</v>
      </c>
      <c r="G2011" s="252" t="s">
        <v>36115</v>
      </c>
      <c r="H2011" s="262" t="s">
        <v>36116</v>
      </c>
      <c r="I2011" s="264" t="s">
        <v>36117</v>
      </c>
      <c r="M2011" s="258"/>
      <c r="N2011" s="252"/>
      <c r="O2011" s="148"/>
      <c r="P2011" s="148"/>
    </row>
    <row r="2012" spans="1:16" ht="145.19999999999999">
      <c r="A2012" s="258" t="s">
        <v>36118</v>
      </c>
      <c r="B2012" s="252" t="s">
        <v>36119</v>
      </c>
      <c r="C2012" s="252" t="s">
        <v>36120</v>
      </c>
      <c r="D2012" s="148" t="s">
        <v>36121</v>
      </c>
      <c r="E2012" s="252" t="s">
        <v>36122</v>
      </c>
      <c r="F2012" s="252" t="s">
        <v>36123</v>
      </c>
      <c r="G2012" s="252" t="s">
        <v>36124</v>
      </c>
      <c r="H2012" s="262" t="s">
        <v>36125</v>
      </c>
      <c r="I2012" s="264" t="s">
        <v>36126</v>
      </c>
      <c r="M2012" s="258"/>
      <c r="N2012" s="252"/>
      <c r="O2012" s="148"/>
      <c r="P2012" s="148"/>
    </row>
    <row r="2013" spans="1:16" ht="171.6">
      <c r="A2013" s="258" t="s">
        <v>36127</v>
      </c>
      <c r="B2013" s="252" t="s">
        <v>36128</v>
      </c>
      <c r="C2013" s="252" t="s">
        <v>36129</v>
      </c>
      <c r="D2013" s="148" t="s">
        <v>36130</v>
      </c>
      <c r="E2013" s="252" t="s">
        <v>36131</v>
      </c>
      <c r="F2013" s="252" t="s">
        <v>36132</v>
      </c>
      <c r="G2013" s="252" t="s">
        <v>36133</v>
      </c>
      <c r="H2013" s="262" t="s">
        <v>36134</v>
      </c>
      <c r="I2013" s="264" t="s">
        <v>36135</v>
      </c>
      <c r="M2013" s="258"/>
      <c r="N2013" s="252"/>
      <c r="O2013" s="148"/>
      <c r="P2013" s="148"/>
    </row>
    <row r="2014" spans="1:16" ht="171.6">
      <c r="A2014" s="258" t="s">
        <v>36136</v>
      </c>
      <c r="B2014" s="252" t="s">
        <v>36128</v>
      </c>
      <c r="C2014" s="252" t="s">
        <v>36129</v>
      </c>
      <c r="D2014" s="148" t="s">
        <v>36130</v>
      </c>
      <c r="E2014" s="252" t="s">
        <v>36131</v>
      </c>
      <c r="F2014" s="252" t="s">
        <v>36132</v>
      </c>
      <c r="G2014" s="252" t="s">
        <v>36133</v>
      </c>
      <c r="H2014" s="262" t="s">
        <v>36134</v>
      </c>
      <c r="I2014" s="264" t="s">
        <v>36135</v>
      </c>
      <c r="M2014" s="258"/>
      <c r="N2014" s="252"/>
      <c r="O2014" s="148"/>
      <c r="P2014" s="148"/>
    </row>
    <row r="2015" spans="1:16" ht="118.8">
      <c r="A2015" s="258" t="s">
        <v>36137</v>
      </c>
      <c r="B2015" s="252" t="s">
        <v>36138</v>
      </c>
      <c r="C2015" s="252" t="s">
        <v>36139</v>
      </c>
      <c r="D2015" s="148" t="s">
        <v>36140</v>
      </c>
      <c r="E2015" s="252" t="s">
        <v>36141</v>
      </c>
      <c r="F2015" s="252" t="s">
        <v>36142</v>
      </c>
      <c r="G2015" s="252" t="s">
        <v>36143</v>
      </c>
      <c r="H2015" s="262" t="s">
        <v>36144</v>
      </c>
      <c r="I2015" s="264" t="s">
        <v>36145</v>
      </c>
      <c r="M2015" s="251"/>
      <c r="N2015" s="253"/>
      <c r="O2015" s="148"/>
      <c r="P2015" s="148"/>
    </row>
    <row r="2016" spans="1:16" ht="118.8">
      <c r="A2016" s="258" t="s">
        <v>36146</v>
      </c>
      <c r="B2016" s="252" t="s">
        <v>36138</v>
      </c>
      <c r="C2016" s="252" t="s">
        <v>36139</v>
      </c>
      <c r="D2016" s="148" t="s">
        <v>36140</v>
      </c>
      <c r="E2016" s="252" t="s">
        <v>36141</v>
      </c>
      <c r="F2016" s="252" t="s">
        <v>36142</v>
      </c>
      <c r="G2016" s="252" t="s">
        <v>36143</v>
      </c>
      <c r="H2016" s="262" t="s">
        <v>36144</v>
      </c>
      <c r="I2016" s="264" t="s">
        <v>36147</v>
      </c>
      <c r="M2016" s="251"/>
      <c r="N2016" s="253"/>
      <c r="O2016" s="148"/>
      <c r="P2016" s="148"/>
    </row>
    <row r="2017" spans="1:16" ht="28.8">
      <c r="A2017" s="251" t="s">
        <v>36148</v>
      </c>
      <c r="B2017" s="253" t="s">
        <v>36149</v>
      </c>
      <c r="C2017" s="253" t="s">
        <v>36149</v>
      </c>
      <c r="D2017" s="148" t="s">
        <v>36149</v>
      </c>
      <c r="E2017" s="253" t="s">
        <v>36149</v>
      </c>
      <c r="F2017" s="253" t="s">
        <v>36149</v>
      </c>
      <c r="G2017" s="253" t="s">
        <v>36149</v>
      </c>
      <c r="H2017" s="262" t="s">
        <v>36149</v>
      </c>
      <c r="I2017" s="264" t="s">
        <v>36149</v>
      </c>
      <c r="M2017" s="258"/>
      <c r="N2017" s="252"/>
      <c r="O2017" s="148"/>
      <c r="P2017" s="148"/>
    </row>
    <row r="2018" spans="1:16" ht="28.8">
      <c r="A2018" s="251" t="s">
        <v>36150</v>
      </c>
      <c r="B2018" s="253" t="s">
        <v>36149</v>
      </c>
      <c r="C2018" s="253" t="s">
        <v>36149</v>
      </c>
      <c r="D2018" s="148" t="s">
        <v>36149</v>
      </c>
      <c r="E2018" s="253" t="s">
        <v>36149</v>
      </c>
      <c r="F2018" s="253" t="s">
        <v>36149</v>
      </c>
      <c r="G2018" s="253" t="s">
        <v>36149</v>
      </c>
      <c r="H2018" s="262" t="s">
        <v>36149</v>
      </c>
      <c r="I2018" s="264" t="s">
        <v>36149</v>
      </c>
      <c r="M2018" s="258"/>
      <c r="N2018" s="252"/>
      <c r="O2018" s="148"/>
      <c r="P2018" s="148"/>
    </row>
    <row r="2019" spans="1:16" ht="39.6">
      <c r="A2019" s="258" t="s">
        <v>36151</v>
      </c>
      <c r="B2019" s="252" t="s">
        <v>36152</v>
      </c>
      <c r="C2019" s="252" t="s">
        <v>36152</v>
      </c>
      <c r="D2019" s="148" t="s">
        <v>36152</v>
      </c>
      <c r="E2019" s="252" t="s">
        <v>36152</v>
      </c>
      <c r="F2019" s="252" t="s">
        <v>36152</v>
      </c>
      <c r="G2019" s="252" t="s">
        <v>36152</v>
      </c>
      <c r="H2019" s="262" t="s">
        <v>36152</v>
      </c>
      <c r="I2019" s="264" t="s">
        <v>36152</v>
      </c>
      <c r="M2019" s="258"/>
      <c r="N2019" s="252"/>
      <c r="O2019" s="148"/>
      <c r="P2019" s="148"/>
    </row>
    <row r="2020" spans="1:16" ht="39.6">
      <c r="A2020" s="258" t="s">
        <v>36153</v>
      </c>
      <c r="B2020" s="252" t="s">
        <v>36154</v>
      </c>
      <c r="C2020" s="252" t="s">
        <v>36154</v>
      </c>
      <c r="D2020" s="148" t="s">
        <v>36154</v>
      </c>
      <c r="E2020" s="252" t="s">
        <v>36154</v>
      </c>
      <c r="F2020" s="252" t="s">
        <v>36154</v>
      </c>
      <c r="G2020" s="252" t="s">
        <v>36154</v>
      </c>
      <c r="H2020" s="262" t="s">
        <v>36154</v>
      </c>
      <c r="I2020" s="264" t="s">
        <v>36154</v>
      </c>
      <c r="M2020" s="258"/>
      <c r="N2020" s="252"/>
      <c r="O2020" s="148"/>
      <c r="P2020" s="148"/>
    </row>
    <row r="2021" spans="1:16" ht="39.6">
      <c r="A2021" s="258" t="s">
        <v>36155</v>
      </c>
      <c r="B2021" s="252" t="s">
        <v>36156</v>
      </c>
      <c r="C2021" s="252" t="s">
        <v>36156</v>
      </c>
      <c r="D2021" s="148" t="s">
        <v>36156</v>
      </c>
      <c r="E2021" s="252" t="s">
        <v>36156</v>
      </c>
      <c r="F2021" s="252" t="s">
        <v>36156</v>
      </c>
      <c r="G2021" s="252" t="s">
        <v>36156</v>
      </c>
      <c r="H2021" s="262" t="s">
        <v>36156</v>
      </c>
      <c r="I2021" s="264" t="s">
        <v>36156</v>
      </c>
      <c r="M2021" s="258"/>
      <c r="N2021" s="252"/>
      <c r="O2021" s="148"/>
      <c r="P2021" s="148"/>
    </row>
    <row r="2022" spans="1:16" ht="39.6">
      <c r="A2022" s="258" t="s">
        <v>36157</v>
      </c>
      <c r="B2022" s="252" t="s">
        <v>36158</v>
      </c>
      <c r="C2022" s="252" t="s">
        <v>36158</v>
      </c>
      <c r="D2022" s="148" t="s">
        <v>36158</v>
      </c>
      <c r="E2022" s="252" t="s">
        <v>36158</v>
      </c>
      <c r="F2022" s="252" t="s">
        <v>36158</v>
      </c>
      <c r="G2022" s="252" t="s">
        <v>36158</v>
      </c>
      <c r="H2022" s="262" t="s">
        <v>36158</v>
      </c>
      <c r="I2022" s="264" t="s">
        <v>36158</v>
      </c>
      <c r="M2022" s="258"/>
      <c r="N2022" s="252"/>
      <c r="O2022" s="148"/>
      <c r="P2022" s="148"/>
    </row>
    <row r="2023" spans="1:16" ht="39.6">
      <c r="A2023" s="258" t="s">
        <v>36159</v>
      </c>
      <c r="B2023" s="252" t="s">
        <v>36160</v>
      </c>
      <c r="C2023" s="252" t="s">
        <v>36160</v>
      </c>
      <c r="D2023" s="148" t="s">
        <v>36160</v>
      </c>
      <c r="E2023" s="252" t="s">
        <v>36160</v>
      </c>
      <c r="F2023" s="252" t="s">
        <v>36160</v>
      </c>
      <c r="G2023" s="252" t="s">
        <v>36160</v>
      </c>
      <c r="H2023" s="262" t="s">
        <v>36160</v>
      </c>
      <c r="I2023" s="264" t="s">
        <v>36160</v>
      </c>
      <c r="M2023" s="258"/>
      <c r="N2023" s="252"/>
      <c r="O2023" s="148"/>
      <c r="P2023" s="148"/>
    </row>
    <row r="2024" spans="1:16" ht="39.6">
      <c r="A2024" s="258" t="s">
        <v>36161</v>
      </c>
      <c r="B2024" s="252" t="s">
        <v>36162</v>
      </c>
      <c r="C2024" s="252" t="s">
        <v>36162</v>
      </c>
      <c r="D2024" s="148" t="s">
        <v>36162</v>
      </c>
      <c r="E2024" s="252" t="s">
        <v>36162</v>
      </c>
      <c r="F2024" s="252" t="s">
        <v>36162</v>
      </c>
      <c r="G2024" s="252" t="s">
        <v>36162</v>
      </c>
      <c r="H2024" s="262" t="s">
        <v>36162</v>
      </c>
      <c r="I2024" s="264" t="s">
        <v>36162</v>
      </c>
      <c r="M2024" s="258"/>
      <c r="N2024" s="252"/>
      <c r="O2024" s="148"/>
      <c r="P2024" s="148"/>
    </row>
    <row r="2025" spans="1:16" ht="39.6">
      <c r="A2025" s="258" t="s">
        <v>36163</v>
      </c>
      <c r="B2025" s="252" t="s">
        <v>36164</v>
      </c>
      <c r="C2025" s="252" t="s">
        <v>36164</v>
      </c>
      <c r="D2025" s="148" t="s">
        <v>36164</v>
      </c>
      <c r="E2025" s="252" t="s">
        <v>36164</v>
      </c>
      <c r="F2025" s="252" t="s">
        <v>36164</v>
      </c>
      <c r="G2025" s="252" t="s">
        <v>36164</v>
      </c>
      <c r="H2025" s="262" t="s">
        <v>36164</v>
      </c>
      <c r="I2025" s="264" t="s">
        <v>36164</v>
      </c>
      <c r="M2025" s="258"/>
      <c r="N2025" s="252"/>
      <c r="O2025" s="148"/>
      <c r="P2025" s="148"/>
    </row>
    <row r="2026" spans="1:16" ht="39.6">
      <c r="A2026" s="258" t="s">
        <v>36165</v>
      </c>
      <c r="B2026" s="252" t="s">
        <v>36164</v>
      </c>
      <c r="C2026" s="252" t="s">
        <v>36164</v>
      </c>
      <c r="D2026" s="148" t="s">
        <v>36164</v>
      </c>
      <c r="E2026" s="252" t="s">
        <v>36164</v>
      </c>
      <c r="F2026" s="252" t="s">
        <v>36164</v>
      </c>
      <c r="G2026" s="252" t="s">
        <v>36164</v>
      </c>
      <c r="H2026" s="262" t="s">
        <v>36164</v>
      </c>
      <c r="I2026" s="264" t="s">
        <v>36164</v>
      </c>
      <c r="M2026" s="258"/>
      <c r="N2026" s="252"/>
      <c r="O2026" s="148"/>
      <c r="P2026" s="148"/>
    </row>
    <row r="2027" spans="1:16" ht="39.6">
      <c r="A2027" s="258" t="s">
        <v>36166</v>
      </c>
      <c r="B2027" s="252" t="s">
        <v>36167</v>
      </c>
      <c r="C2027" s="252" t="s">
        <v>36167</v>
      </c>
      <c r="D2027" s="148" t="s">
        <v>36167</v>
      </c>
      <c r="E2027" s="252" t="s">
        <v>36167</v>
      </c>
      <c r="F2027" s="252" t="s">
        <v>36167</v>
      </c>
      <c r="G2027" s="252" t="s">
        <v>36167</v>
      </c>
      <c r="H2027" s="262" t="s">
        <v>36167</v>
      </c>
      <c r="I2027" s="264" t="s">
        <v>36167</v>
      </c>
      <c r="M2027" s="258"/>
      <c r="N2027" s="252"/>
      <c r="O2027" s="148"/>
      <c r="P2027" s="148"/>
    </row>
    <row r="2028" spans="1:16" ht="39.6">
      <c r="A2028" s="258" t="s">
        <v>36168</v>
      </c>
      <c r="B2028" s="252" t="s">
        <v>36169</v>
      </c>
      <c r="C2028" s="252" t="s">
        <v>36169</v>
      </c>
      <c r="D2028" s="148" t="s">
        <v>36169</v>
      </c>
      <c r="E2028" s="252" t="s">
        <v>36169</v>
      </c>
      <c r="F2028" s="252" t="s">
        <v>36169</v>
      </c>
      <c r="G2028" s="252" t="s">
        <v>36169</v>
      </c>
      <c r="H2028" s="262" t="s">
        <v>36169</v>
      </c>
      <c r="I2028" s="264" t="s">
        <v>36169</v>
      </c>
      <c r="M2028" s="258"/>
      <c r="N2028" s="252"/>
      <c r="O2028" s="148"/>
      <c r="P2028" s="148"/>
    </row>
    <row r="2029" spans="1:16" ht="158.4">
      <c r="A2029" s="258" t="s">
        <v>36170</v>
      </c>
      <c r="B2029" s="252" t="s">
        <v>34545</v>
      </c>
      <c r="C2029" s="252" t="s">
        <v>34546</v>
      </c>
      <c r="D2029" s="148" t="s">
        <v>34547</v>
      </c>
      <c r="E2029" s="252" t="s">
        <v>34548</v>
      </c>
      <c r="F2029" s="252" t="s">
        <v>34549</v>
      </c>
      <c r="G2029" s="252" t="s">
        <v>36171</v>
      </c>
      <c r="H2029" s="262" t="s">
        <v>36172</v>
      </c>
      <c r="I2029" s="264" t="s">
        <v>34552</v>
      </c>
      <c r="M2029" s="258"/>
      <c r="N2029" s="252"/>
      <c r="O2029" s="148"/>
      <c r="P2029" s="148"/>
    </row>
    <row r="2030" spans="1:16" ht="158.4">
      <c r="A2030" s="258" t="s">
        <v>36173</v>
      </c>
      <c r="B2030" s="252" t="s">
        <v>34545</v>
      </c>
      <c r="C2030" s="252" t="s">
        <v>34554</v>
      </c>
      <c r="D2030" s="148" t="s">
        <v>34547</v>
      </c>
      <c r="E2030" s="252" t="s">
        <v>34548</v>
      </c>
      <c r="F2030" s="252" t="s">
        <v>34555</v>
      </c>
      <c r="G2030" s="252" t="s">
        <v>36174</v>
      </c>
      <c r="H2030" s="262" t="s">
        <v>36175</v>
      </c>
      <c r="I2030" s="264" t="s">
        <v>34558</v>
      </c>
      <c r="M2030" s="258"/>
      <c r="N2030" s="252"/>
      <c r="O2030" s="148"/>
      <c r="P2030" s="148"/>
    </row>
    <row r="2031" spans="1:16" ht="39.6">
      <c r="A2031" s="258" t="s">
        <v>36176</v>
      </c>
      <c r="B2031" s="252" t="s">
        <v>36177</v>
      </c>
      <c r="C2031" s="252" t="s">
        <v>36177</v>
      </c>
      <c r="D2031" s="148" t="s">
        <v>36177</v>
      </c>
      <c r="E2031" s="252" t="s">
        <v>36177</v>
      </c>
      <c r="F2031" s="252" t="s">
        <v>36177</v>
      </c>
      <c r="G2031" s="252" t="s">
        <v>36177</v>
      </c>
      <c r="H2031" s="252" t="s">
        <v>36177</v>
      </c>
      <c r="I2031" s="264" t="s">
        <v>36177</v>
      </c>
      <c r="J2031" s="148"/>
      <c r="K2031" s="148"/>
      <c r="L2031" s="148"/>
      <c r="M2031" s="258"/>
      <c r="N2031" s="252"/>
      <c r="O2031" s="148"/>
      <c r="P2031" s="148"/>
    </row>
    <row r="2032" spans="1:16" ht="39.6">
      <c r="A2032" s="258" t="s">
        <v>36178</v>
      </c>
      <c r="B2032" s="252" t="s">
        <v>36179</v>
      </c>
      <c r="C2032" s="252" t="s">
        <v>36179</v>
      </c>
      <c r="D2032" s="148" t="s">
        <v>36179</v>
      </c>
      <c r="E2032" s="252" t="s">
        <v>36179</v>
      </c>
      <c r="F2032" s="252" t="s">
        <v>36179</v>
      </c>
      <c r="G2032" s="252" t="s">
        <v>36179</v>
      </c>
      <c r="H2032" s="252" t="s">
        <v>36179</v>
      </c>
      <c r="I2032" s="264" t="s">
        <v>36179</v>
      </c>
      <c r="J2032" s="148"/>
      <c r="K2032" s="148"/>
      <c r="L2032" s="148"/>
      <c r="M2032" s="258"/>
      <c r="N2032" s="252"/>
      <c r="O2032" s="148"/>
      <c r="P2032" s="148"/>
    </row>
    <row r="2033" spans="1:16" ht="39.6">
      <c r="A2033" s="258" t="s">
        <v>36180</v>
      </c>
      <c r="B2033" s="252" t="s">
        <v>36181</v>
      </c>
      <c r="C2033" s="252" t="s">
        <v>36181</v>
      </c>
      <c r="D2033" s="148" t="s">
        <v>36181</v>
      </c>
      <c r="E2033" s="252" t="s">
        <v>36181</v>
      </c>
      <c r="F2033" s="252" t="s">
        <v>36181</v>
      </c>
      <c r="G2033" s="252" t="s">
        <v>36181</v>
      </c>
      <c r="H2033" s="252" t="s">
        <v>36181</v>
      </c>
      <c r="I2033" s="264" t="s">
        <v>36181</v>
      </c>
      <c r="J2033" s="148"/>
      <c r="K2033" s="148"/>
      <c r="L2033" s="148"/>
      <c r="M2033" s="251"/>
      <c r="N2033" s="253"/>
      <c r="O2033" s="148"/>
      <c r="P2033" s="148"/>
    </row>
    <row r="2034" spans="1:16" ht="39.6">
      <c r="A2034" s="258" t="s">
        <v>36182</v>
      </c>
      <c r="B2034" s="252" t="s">
        <v>36183</v>
      </c>
      <c r="C2034" s="252" t="s">
        <v>36183</v>
      </c>
      <c r="D2034" s="148" t="s">
        <v>36183</v>
      </c>
      <c r="E2034" s="252" t="s">
        <v>36183</v>
      </c>
      <c r="F2034" s="252" t="s">
        <v>36183</v>
      </c>
      <c r="G2034" s="252" t="s">
        <v>36183</v>
      </c>
      <c r="H2034" s="252" t="s">
        <v>36183</v>
      </c>
      <c r="I2034" s="264" t="s">
        <v>36183</v>
      </c>
      <c r="J2034" s="148"/>
      <c r="K2034" s="148"/>
      <c r="L2034" s="148"/>
      <c r="M2034" s="251"/>
      <c r="N2034" s="253"/>
      <c r="O2034" s="148"/>
      <c r="P2034" s="148"/>
    </row>
    <row r="2035" spans="1:16" ht="28.8">
      <c r="A2035" s="251" t="s">
        <v>36184</v>
      </c>
      <c r="B2035" s="253" t="s">
        <v>36185</v>
      </c>
      <c r="C2035" s="253" t="s">
        <v>36186</v>
      </c>
      <c r="D2035" s="148" t="s">
        <v>36185</v>
      </c>
      <c r="E2035" s="253" t="s">
        <v>36186</v>
      </c>
      <c r="F2035" s="253" t="s">
        <v>36186</v>
      </c>
      <c r="G2035" s="253" t="s">
        <v>36185</v>
      </c>
      <c r="H2035" s="253" t="s">
        <v>36186</v>
      </c>
      <c r="I2035" s="264" t="s">
        <v>36185</v>
      </c>
      <c r="J2035" s="148"/>
      <c r="K2035" s="148"/>
      <c r="L2035" s="148"/>
      <c r="M2035" s="258"/>
      <c r="N2035" s="252"/>
      <c r="O2035" s="148"/>
      <c r="P2035" s="148"/>
    </row>
    <row r="2036" spans="1:16" ht="28.8">
      <c r="A2036" s="251" t="s">
        <v>36187</v>
      </c>
      <c r="B2036" s="253" t="s">
        <v>36185</v>
      </c>
      <c r="C2036" s="253" t="s">
        <v>36185</v>
      </c>
      <c r="D2036" s="148" t="s">
        <v>36185</v>
      </c>
      <c r="E2036" s="253" t="s">
        <v>36185</v>
      </c>
      <c r="F2036" s="253" t="s">
        <v>36185</v>
      </c>
      <c r="G2036" s="253" t="s">
        <v>36185</v>
      </c>
      <c r="H2036" s="253" t="s">
        <v>36185</v>
      </c>
      <c r="I2036" s="264" t="s">
        <v>36185</v>
      </c>
      <c r="J2036" s="148"/>
      <c r="K2036" s="148"/>
      <c r="L2036" s="148"/>
      <c r="M2036" s="258"/>
      <c r="N2036" s="252"/>
      <c r="O2036" s="148"/>
      <c r="P2036" s="148"/>
    </row>
    <row r="2037" spans="1:16" ht="39.6">
      <c r="A2037" s="258" t="s">
        <v>36188</v>
      </c>
      <c r="B2037" s="252" t="s">
        <v>36189</v>
      </c>
      <c r="C2037" s="252" t="s">
        <v>36189</v>
      </c>
      <c r="D2037" s="148" t="s">
        <v>36189</v>
      </c>
      <c r="E2037" s="252" t="s">
        <v>36189</v>
      </c>
      <c r="F2037" s="252" t="s">
        <v>36189</v>
      </c>
      <c r="G2037" s="252" t="s">
        <v>36189</v>
      </c>
      <c r="H2037" s="252" t="s">
        <v>36189</v>
      </c>
      <c r="I2037" s="264" t="s">
        <v>36189</v>
      </c>
      <c r="J2037" s="148"/>
      <c r="K2037" s="148"/>
      <c r="L2037" s="148"/>
      <c r="M2037" s="258"/>
      <c r="N2037" s="252"/>
      <c r="O2037" s="148"/>
      <c r="P2037" s="148"/>
    </row>
    <row r="2038" spans="1:16" ht="39.6">
      <c r="A2038" s="258" t="s">
        <v>36190</v>
      </c>
      <c r="B2038" s="252" t="s">
        <v>36191</v>
      </c>
      <c r="C2038" s="252" t="s">
        <v>36191</v>
      </c>
      <c r="D2038" s="148" t="s">
        <v>36191</v>
      </c>
      <c r="E2038" s="252" t="s">
        <v>36191</v>
      </c>
      <c r="F2038" s="252" t="s">
        <v>36191</v>
      </c>
      <c r="G2038" s="252" t="s">
        <v>36191</v>
      </c>
      <c r="H2038" s="252" t="s">
        <v>36191</v>
      </c>
      <c r="I2038" s="264" t="s">
        <v>36191</v>
      </c>
      <c r="J2038" s="148"/>
      <c r="K2038" s="148"/>
      <c r="L2038" s="148"/>
      <c r="M2038" s="258"/>
      <c r="N2038" s="252"/>
      <c r="O2038" s="148"/>
      <c r="P2038" s="148"/>
    </row>
    <row r="2039" spans="1:16" ht="39.6">
      <c r="A2039" s="258" t="s">
        <v>36192</v>
      </c>
      <c r="B2039" s="252" t="s">
        <v>36193</v>
      </c>
      <c r="C2039" s="252" t="s">
        <v>36193</v>
      </c>
      <c r="D2039" s="148" t="s">
        <v>36193</v>
      </c>
      <c r="E2039" s="252" t="s">
        <v>36193</v>
      </c>
      <c r="F2039" s="252" t="s">
        <v>36193</v>
      </c>
      <c r="G2039" s="252" t="s">
        <v>36193</v>
      </c>
      <c r="H2039" s="252" t="s">
        <v>36193</v>
      </c>
      <c r="I2039" s="264" t="s">
        <v>36193</v>
      </c>
      <c r="J2039" s="148"/>
      <c r="K2039" s="148"/>
      <c r="L2039" s="148"/>
      <c r="M2039" s="258"/>
      <c r="N2039" s="252"/>
      <c r="O2039" s="148"/>
      <c r="P2039" s="148"/>
    </row>
    <row r="2040" spans="1:16" ht="39.6">
      <c r="A2040" s="258" t="s">
        <v>36194</v>
      </c>
      <c r="B2040" s="252" t="s">
        <v>36195</v>
      </c>
      <c r="C2040" s="252" t="s">
        <v>36195</v>
      </c>
      <c r="D2040" s="148" t="s">
        <v>36195</v>
      </c>
      <c r="E2040" s="252" t="s">
        <v>36195</v>
      </c>
      <c r="F2040" s="252" t="s">
        <v>36195</v>
      </c>
      <c r="G2040" s="252" t="s">
        <v>36195</v>
      </c>
      <c r="H2040" s="252" t="s">
        <v>36195</v>
      </c>
      <c r="I2040" s="264" t="s">
        <v>36195</v>
      </c>
      <c r="J2040" s="148"/>
      <c r="K2040" s="148"/>
      <c r="L2040" s="148"/>
      <c r="M2040" s="258"/>
      <c r="N2040" s="252"/>
      <c r="O2040" s="148"/>
      <c r="P2040" s="148"/>
    </row>
    <row r="2041" spans="1:16" ht="39.6">
      <c r="A2041" s="258" t="s">
        <v>36196</v>
      </c>
      <c r="B2041" s="252" t="s">
        <v>36197</v>
      </c>
      <c r="C2041" s="252" t="s">
        <v>36197</v>
      </c>
      <c r="D2041" s="148" t="s">
        <v>36197</v>
      </c>
      <c r="E2041" s="252" t="s">
        <v>36197</v>
      </c>
      <c r="F2041" s="252" t="s">
        <v>36197</v>
      </c>
      <c r="G2041" s="252" t="s">
        <v>36197</v>
      </c>
      <c r="H2041" s="252" t="s">
        <v>36197</v>
      </c>
      <c r="I2041" s="264" t="s">
        <v>36197</v>
      </c>
      <c r="J2041" s="148"/>
      <c r="K2041" s="148"/>
      <c r="L2041" s="148"/>
      <c r="M2041" s="258"/>
      <c r="N2041" s="252"/>
      <c r="O2041" s="148"/>
      <c r="P2041" s="148"/>
    </row>
    <row r="2042" spans="1:16" ht="39.6">
      <c r="A2042" s="258" t="s">
        <v>36198</v>
      </c>
      <c r="B2042" s="252" t="s">
        <v>36199</v>
      </c>
      <c r="C2042" s="252" t="s">
        <v>36199</v>
      </c>
      <c r="D2042" s="148" t="s">
        <v>36199</v>
      </c>
      <c r="E2042" s="252" t="s">
        <v>36199</v>
      </c>
      <c r="F2042" s="252" t="s">
        <v>36199</v>
      </c>
      <c r="G2042" s="252" t="s">
        <v>36199</v>
      </c>
      <c r="H2042" s="252" t="s">
        <v>36199</v>
      </c>
      <c r="I2042" s="264" t="s">
        <v>36199</v>
      </c>
      <c r="J2042" s="148"/>
      <c r="K2042" s="148"/>
      <c r="L2042" s="148"/>
      <c r="M2042" s="258"/>
      <c r="N2042" s="252"/>
      <c r="O2042" s="148"/>
      <c r="P2042" s="148"/>
    </row>
    <row r="2043" spans="1:16" ht="39.6">
      <c r="A2043" s="258" t="s">
        <v>36200</v>
      </c>
      <c r="B2043" s="252" t="s">
        <v>36201</v>
      </c>
      <c r="C2043" s="252" t="s">
        <v>36201</v>
      </c>
      <c r="D2043" s="148" t="s">
        <v>36201</v>
      </c>
      <c r="E2043" s="252" t="s">
        <v>36201</v>
      </c>
      <c r="F2043" s="252" t="s">
        <v>36201</v>
      </c>
      <c r="G2043" s="252" t="s">
        <v>36201</v>
      </c>
      <c r="H2043" s="252" t="s">
        <v>36201</v>
      </c>
      <c r="I2043" s="264" t="s">
        <v>36201</v>
      </c>
      <c r="J2043" s="148"/>
      <c r="K2043" s="148"/>
      <c r="L2043" s="148"/>
      <c r="M2043" s="258"/>
      <c r="N2043" s="252"/>
      <c r="O2043" s="148"/>
      <c r="P2043" s="148"/>
    </row>
    <row r="2044" spans="1:16" ht="39.6">
      <c r="A2044" s="258" t="s">
        <v>36202</v>
      </c>
      <c r="B2044" s="252" t="s">
        <v>36201</v>
      </c>
      <c r="C2044" s="252" t="s">
        <v>36201</v>
      </c>
      <c r="D2044" s="148" t="s">
        <v>36201</v>
      </c>
      <c r="E2044" s="252" t="s">
        <v>36201</v>
      </c>
      <c r="F2044" s="252" t="s">
        <v>36201</v>
      </c>
      <c r="G2044" s="252" t="s">
        <v>36201</v>
      </c>
      <c r="H2044" s="252" t="s">
        <v>36201</v>
      </c>
      <c r="I2044" s="264" t="s">
        <v>36201</v>
      </c>
      <c r="J2044" s="148"/>
      <c r="K2044" s="148"/>
      <c r="L2044" s="148"/>
      <c r="M2044" s="258"/>
      <c r="N2044" s="252"/>
      <c r="O2044" s="148"/>
      <c r="P2044" s="148"/>
    </row>
    <row r="2045" spans="1:16" ht="39.6">
      <c r="A2045" s="258" t="s">
        <v>36203</v>
      </c>
      <c r="B2045" s="252" t="s">
        <v>36204</v>
      </c>
      <c r="C2045" s="252" t="s">
        <v>36204</v>
      </c>
      <c r="D2045" s="148" t="s">
        <v>36204</v>
      </c>
      <c r="E2045" s="252" t="s">
        <v>36204</v>
      </c>
      <c r="F2045" s="252" t="s">
        <v>36204</v>
      </c>
      <c r="G2045" s="252" t="s">
        <v>36204</v>
      </c>
      <c r="H2045" s="252" t="s">
        <v>36204</v>
      </c>
      <c r="I2045" s="264" t="s">
        <v>36204</v>
      </c>
      <c r="J2045" s="148"/>
      <c r="K2045" s="148"/>
      <c r="L2045" s="148"/>
      <c r="M2045" s="258"/>
      <c r="N2045" s="252"/>
      <c r="O2045" s="148"/>
      <c r="P2045" s="148"/>
    </row>
    <row r="2046" spans="1:16" ht="39.6">
      <c r="A2046" s="258" t="s">
        <v>36205</v>
      </c>
      <c r="B2046" s="252" t="s">
        <v>36206</v>
      </c>
      <c r="C2046" s="252" t="s">
        <v>36206</v>
      </c>
      <c r="D2046" s="148" t="s">
        <v>36206</v>
      </c>
      <c r="E2046" s="252" t="s">
        <v>36206</v>
      </c>
      <c r="F2046" s="252" t="s">
        <v>36206</v>
      </c>
      <c r="G2046" s="252" t="s">
        <v>36206</v>
      </c>
      <c r="H2046" s="252" t="s">
        <v>36206</v>
      </c>
      <c r="I2046" s="264" t="s">
        <v>36206</v>
      </c>
      <c r="J2046" s="148"/>
      <c r="K2046" s="148"/>
      <c r="L2046" s="148"/>
      <c r="M2046" s="258"/>
      <c r="N2046" s="252"/>
      <c r="O2046" s="148"/>
      <c r="P2046" s="148"/>
    </row>
    <row r="2047" spans="1:16" ht="39.6">
      <c r="A2047" s="258" t="s">
        <v>36207</v>
      </c>
      <c r="B2047" s="252" t="s">
        <v>36208</v>
      </c>
      <c r="C2047" s="252" t="s">
        <v>36208</v>
      </c>
      <c r="D2047" s="148" t="s">
        <v>36208</v>
      </c>
      <c r="E2047" s="252" t="s">
        <v>36208</v>
      </c>
      <c r="F2047" s="252" t="s">
        <v>36208</v>
      </c>
      <c r="G2047" s="252" t="s">
        <v>36208</v>
      </c>
      <c r="H2047" s="252" t="s">
        <v>36208</v>
      </c>
      <c r="I2047" s="264" t="s">
        <v>36208</v>
      </c>
      <c r="J2047" s="148"/>
      <c r="K2047" s="148"/>
      <c r="L2047" s="148"/>
      <c r="M2047" s="258"/>
      <c r="N2047" s="252"/>
      <c r="O2047" s="148"/>
      <c r="P2047" s="148"/>
    </row>
    <row r="2048" spans="1:16" ht="39.6">
      <c r="A2048" s="258" t="s">
        <v>36209</v>
      </c>
      <c r="B2048" s="252" t="s">
        <v>36208</v>
      </c>
      <c r="C2048" s="252" t="s">
        <v>36208</v>
      </c>
      <c r="D2048" s="148" t="s">
        <v>36208</v>
      </c>
      <c r="E2048" s="252" t="s">
        <v>36208</v>
      </c>
      <c r="F2048" s="252" t="s">
        <v>36208</v>
      </c>
      <c r="G2048" s="252" t="s">
        <v>36208</v>
      </c>
      <c r="H2048" s="252" t="s">
        <v>36208</v>
      </c>
      <c r="I2048" s="264" t="s">
        <v>36208</v>
      </c>
      <c r="J2048" s="148"/>
      <c r="K2048" s="148"/>
      <c r="L2048" s="148"/>
      <c r="M2048" s="258"/>
      <c r="N2048" s="252"/>
      <c r="O2048" s="148"/>
      <c r="P2048" s="148"/>
    </row>
    <row r="2049" spans="1:16" ht="39.6">
      <c r="A2049" s="258" t="s">
        <v>36210</v>
      </c>
      <c r="B2049" s="252" t="s">
        <v>36211</v>
      </c>
      <c r="C2049" s="252" t="s">
        <v>36211</v>
      </c>
      <c r="D2049" s="148" t="s">
        <v>36211</v>
      </c>
      <c r="E2049" s="252" t="s">
        <v>36211</v>
      </c>
      <c r="F2049" s="252" t="s">
        <v>36211</v>
      </c>
      <c r="G2049" s="252" t="s">
        <v>36211</v>
      </c>
      <c r="H2049" s="252" t="s">
        <v>36211</v>
      </c>
      <c r="I2049" s="264" t="s">
        <v>36211</v>
      </c>
      <c r="J2049" s="148"/>
      <c r="K2049" s="148"/>
      <c r="L2049" s="148"/>
      <c r="M2049" s="258"/>
      <c r="N2049" s="252"/>
      <c r="O2049" s="148"/>
      <c r="P2049" s="148"/>
    </row>
    <row r="2050" spans="1:16" ht="39.6">
      <c r="A2050" s="258" t="s">
        <v>36212</v>
      </c>
      <c r="B2050" s="252" t="s">
        <v>36213</v>
      </c>
      <c r="C2050" s="252" t="s">
        <v>36213</v>
      </c>
      <c r="D2050" s="148" t="s">
        <v>36213</v>
      </c>
      <c r="E2050" s="252" t="s">
        <v>36213</v>
      </c>
      <c r="F2050" s="252" t="s">
        <v>36213</v>
      </c>
      <c r="G2050" s="252" t="s">
        <v>36213</v>
      </c>
      <c r="H2050" s="252" t="s">
        <v>36213</v>
      </c>
      <c r="I2050" s="264" t="s">
        <v>36213</v>
      </c>
      <c r="J2050" s="148"/>
      <c r="K2050" s="148"/>
      <c r="L2050" s="148"/>
      <c r="M2050" s="258"/>
      <c r="N2050" s="252"/>
      <c r="O2050" s="148"/>
      <c r="P2050" s="148"/>
    </row>
    <row r="2051" spans="1:16" ht="39.6">
      <c r="A2051" s="258" t="s">
        <v>36214</v>
      </c>
      <c r="B2051" s="252" t="s">
        <v>36215</v>
      </c>
      <c r="C2051" s="252" t="s">
        <v>36215</v>
      </c>
      <c r="D2051" s="148" t="s">
        <v>36215</v>
      </c>
      <c r="E2051" s="252" t="s">
        <v>36215</v>
      </c>
      <c r="F2051" s="252" t="s">
        <v>36215</v>
      </c>
      <c r="G2051" s="252" t="s">
        <v>36215</v>
      </c>
      <c r="H2051" s="252" t="s">
        <v>36215</v>
      </c>
      <c r="I2051" s="264" t="s">
        <v>36215</v>
      </c>
      <c r="J2051" s="148"/>
      <c r="K2051" s="148"/>
      <c r="L2051" s="148"/>
      <c r="M2051" s="251"/>
      <c r="N2051" s="213"/>
      <c r="O2051" s="148"/>
      <c r="P2051" s="148"/>
    </row>
    <row r="2052" spans="1:16" ht="39.6">
      <c r="A2052" s="258" t="s">
        <v>36216</v>
      </c>
      <c r="B2052" s="252" t="s">
        <v>36215</v>
      </c>
      <c r="C2052" s="252" t="s">
        <v>36215</v>
      </c>
      <c r="D2052" s="148" t="s">
        <v>36215</v>
      </c>
      <c r="E2052" s="252" t="s">
        <v>36215</v>
      </c>
      <c r="F2052" s="252" t="s">
        <v>36215</v>
      </c>
      <c r="G2052" s="252" t="s">
        <v>36215</v>
      </c>
      <c r="H2052" s="252" t="s">
        <v>36215</v>
      </c>
      <c r="I2052" s="264" t="s">
        <v>36215</v>
      </c>
      <c r="J2052" s="148"/>
      <c r="K2052" s="148"/>
      <c r="L2052" s="148"/>
      <c r="M2052" s="251"/>
      <c r="N2052" s="213"/>
      <c r="O2052" s="148"/>
      <c r="P2052" s="148"/>
    </row>
    <row r="2053" spans="1:16" ht="28.8">
      <c r="A2053" s="251" t="s">
        <v>36217</v>
      </c>
      <c r="B2053" s="253" t="s">
        <v>36218</v>
      </c>
      <c r="C2053" s="253" t="s">
        <v>36218</v>
      </c>
      <c r="D2053" s="148" t="s">
        <v>36218</v>
      </c>
      <c r="E2053" s="253" t="s">
        <v>36218</v>
      </c>
      <c r="F2053" s="253" t="s">
        <v>36218</v>
      </c>
      <c r="G2053" s="253" t="s">
        <v>36218</v>
      </c>
      <c r="H2053" s="253" t="s">
        <v>36218</v>
      </c>
      <c r="I2053" s="264" t="s">
        <v>36218</v>
      </c>
      <c r="J2053" s="148"/>
      <c r="K2053" s="148"/>
      <c r="L2053" s="148"/>
      <c r="M2053" s="258"/>
      <c r="N2053" s="148"/>
      <c r="O2053" s="148"/>
      <c r="P2053" s="148"/>
    </row>
    <row r="2054" spans="1:16" ht="28.8">
      <c r="A2054" s="251" t="s">
        <v>36219</v>
      </c>
      <c r="B2054" s="253" t="s">
        <v>36218</v>
      </c>
      <c r="C2054" s="253" t="s">
        <v>36218</v>
      </c>
      <c r="D2054" s="148" t="s">
        <v>36218</v>
      </c>
      <c r="E2054" s="253" t="s">
        <v>36218</v>
      </c>
      <c r="F2054" s="253" t="s">
        <v>36218</v>
      </c>
      <c r="G2054" s="253" t="s">
        <v>36218</v>
      </c>
      <c r="H2054" s="253" t="s">
        <v>36218</v>
      </c>
      <c r="I2054" s="264" t="s">
        <v>36218</v>
      </c>
      <c r="J2054" s="148"/>
      <c r="K2054" s="148"/>
      <c r="L2054" s="148"/>
      <c r="M2054" s="258"/>
      <c r="N2054" s="148"/>
      <c r="O2054" s="148"/>
      <c r="P2054" s="148"/>
    </row>
    <row r="2055" spans="1:16" ht="39.6">
      <c r="A2055" s="258" t="s">
        <v>36220</v>
      </c>
      <c r="B2055" s="252" t="s">
        <v>36221</v>
      </c>
      <c r="C2055" s="252" t="s">
        <v>36221</v>
      </c>
      <c r="D2055" s="148" t="s">
        <v>36221</v>
      </c>
      <c r="E2055" s="252" t="s">
        <v>36221</v>
      </c>
      <c r="F2055" s="252" t="s">
        <v>36221</v>
      </c>
      <c r="G2055" s="252" t="s">
        <v>36221</v>
      </c>
      <c r="H2055" s="252" t="s">
        <v>36221</v>
      </c>
      <c r="I2055" s="264" t="s">
        <v>36221</v>
      </c>
      <c r="J2055" s="148"/>
      <c r="K2055" s="148"/>
      <c r="L2055" s="148"/>
      <c r="M2055" s="258"/>
      <c r="N2055" s="148"/>
      <c r="O2055" s="148"/>
      <c r="P2055" s="148"/>
    </row>
    <row r="2056" spans="1:16" ht="39.6">
      <c r="A2056" s="258" t="s">
        <v>36222</v>
      </c>
      <c r="B2056" s="252" t="s">
        <v>36223</v>
      </c>
      <c r="C2056" s="252" t="s">
        <v>36223</v>
      </c>
      <c r="D2056" s="148" t="s">
        <v>36223</v>
      </c>
      <c r="E2056" s="252" t="s">
        <v>36223</v>
      </c>
      <c r="F2056" s="252" t="s">
        <v>36223</v>
      </c>
      <c r="G2056" s="252" t="s">
        <v>36223</v>
      </c>
      <c r="H2056" s="252" t="s">
        <v>36223</v>
      </c>
      <c r="I2056" s="264" t="s">
        <v>36223</v>
      </c>
      <c r="J2056" s="148"/>
      <c r="K2056" s="148"/>
      <c r="L2056" s="148"/>
      <c r="M2056" s="258"/>
      <c r="N2056" s="148"/>
      <c r="O2056" s="148"/>
      <c r="P2056" s="148"/>
    </row>
    <row r="2057" spans="1:16" ht="39.6">
      <c r="A2057" s="258" t="s">
        <v>36224</v>
      </c>
      <c r="B2057" s="252" t="s">
        <v>36225</v>
      </c>
      <c r="C2057" s="252" t="s">
        <v>36225</v>
      </c>
      <c r="D2057" s="148" t="s">
        <v>36225</v>
      </c>
      <c r="E2057" s="252" t="s">
        <v>36225</v>
      </c>
      <c r="F2057" s="252" t="s">
        <v>36225</v>
      </c>
      <c r="G2057" s="252" t="s">
        <v>36225</v>
      </c>
      <c r="H2057" s="252" t="s">
        <v>36225</v>
      </c>
      <c r="I2057" s="264" t="s">
        <v>36225</v>
      </c>
      <c r="J2057" s="148"/>
      <c r="K2057" s="148"/>
      <c r="L2057" s="148"/>
      <c r="M2057" s="258"/>
      <c r="N2057" s="148"/>
      <c r="O2057" s="148"/>
      <c r="P2057" s="148"/>
    </row>
    <row r="2058" spans="1:16" ht="39.6">
      <c r="A2058" s="258" t="s">
        <v>36226</v>
      </c>
      <c r="B2058" s="252" t="s">
        <v>36227</v>
      </c>
      <c r="C2058" s="252" t="s">
        <v>36227</v>
      </c>
      <c r="D2058" s="148" t="s">
        <v>36227</v>
      </c>
      <c r="E2058" s="252" t="s">
        <v>36227</v>
      </c>
      <c r="F2058" s="252" t="s">
        <v>36227</v>
      </c>
      <c r="G2058" s="252" t="s">
        <v>36227</v>
      </c>
      <c r="H2058" s="252" t="s">
        <v>36227</v>
      </c>
      <c r="I2058" s="264" t="s">
        <v>36227</v>
      </c>
      <c r="J2058" s="148"/>
      <c r="K2058" s="148"/>
      <c r="L2058" s="148"/>
      <c r="M2058" s="258"/>
      <c r="N2058" s="148"/>
      <c r="O2058" s="148"/>
      <c r="P2058" s="148"/>
    </row>
    <row r="2059" spans="1:16" ht="39.6">
      <c r="A2059" s="258" t="s">
        <v>36228</v>
      </c>
      <c r="B2059" s="252" t="s">
        <v>36229</v>
      </c>
      <c r="C2059" s="252" t="s">
        <v>36229</v>
      </c>
      <c r="D2059" s="148" t="s">
        <v>36229</v>
      </c>
      <c r="E2059" s="252" t="s">
        <v>36229</v>
      </c>
      <c r="F2059" s="252" t="s">
        <v>36229</v>
      </c>
      <c r="G2059" s="252" t="s">
        <v>36229</v>
      </c>
      <c r="H2059" s="252" t="s">
        <v>36229</v>
      </c>
      <c r="I2059" s="264" t="s">
        <v>36229</v>
      </c>
      <c r="J2059" s="148"/>
      <c r="K2059" s="148"/>
      <c r="L2059" s="148"/>
      <c r="M2059" s="258"/>
      <c r="N2059" s="252"/>
      <c r="O2059" s="148"/>
      <c r="P2059" s="148"/>
    </row>
    <row r="2060" spans="1:16" ht="39.6">
      <c r="A2060" s="258" t="s">
        <v>36230</v>
      </c>
      <c r="B2060" s="252" t="s">
        <v>36231</v>
      </c>
      <c r="C2060" s="252" t="s">
        <v>36231</v>
      </c>
      <c r="D2060" s="148" t="s">
        <v>36231</v>
      </c>
      <c r="E2060" s="252" t="s">
        <v>36231</v>
      </c>
      <c r="F2060" s="252" t="s">
        <v>36231</v>
      </c>
      <c r="G2060" s="252" t="s">
        <v>36231</v>
      </c>
      <c r="H2060" s="252" t="s">
        <v>36231</v>
      </c>
      <c r="I2060" s="264" t="s">
        <v>36231</v>
      </c>
      <c r="J2060" s="148"/>
      <c r="K2060" s="148"/>
      <c r="L2060" s="148"/>
      <c r="M2060" s="258"/>
      <c r="N2060" s="252"/>
      <c r="O2060" s="148"/>
      <c r="P2060" s="148"/>
    </row>
    <row r="2061" spans="1:16" ht="39.6">
      <c r="A2061" s="258" t="s">
        <v>36232</v>
      </c>
      <c r="B2061" s="252" t="s">
        <v>36233</v>
      </c>
      <c r="C2061" s="252" t="s">
        <v>36233</v>
      </c>
      <c r="D2061" s="148" t="s">
        <v>36233</v>
      </c>
      <c r="E2061" s="252" t="s">
        <v>36233</v>
      </c>
      <c r="F2061" s="252" t="s">
        <v>36233</v>
      </c>
      <c r="G2061" s="252" t="s">
        <v>36233</v>
      </c>
      <c r="H2061" s="252" t="s">
        <v>36233</v>
      </c>
      <c r="I2061" s="264" t="s">
        <v>36233</v>
      </c>
      <c r="J2061" s="148"/>
      <c r="K2061" s="148"/>
      <c r="L2061" s="148"/>
      <c r="M2061" s="258"/>
      <c r="N2061" s="252"/>
      <c r="O2061" s="148"/>
      <c r="P2061" s="148"/>
    </row>
    <row r="2062" spans="1:16" ht="39.6">
      <c r="A2062" s="258" t="s">
        <v>36234</v>
      </c>
      <c r="B2062" s="252" t="s">
        <v>36235</v>
      </c>
      <c r="C2062" s="252" t="s">
        <v>36235</v>
      </c>
      <c r="D2062" s="148" t="s">
        <v>36235</v>
      </c>
      <c r="E2062" s="252" t="s">
        <v>36235</v>
      </c>
      <c r="F2062" s="252" t="s">
        <v>36235</v>
      </c>
      <c r="G2062" s="252" t="s">
        <v>36235</v>
      </c>
      <c r="H2062" s="252" t="s">
        <v>36235</v>
      </c>
      <c r="I2062" s="264" t="s">
        <v>36235</v>
      </c>
      <c r="J2062" s="148"/>
      <c r="K2062" s="148"/>
      <c r="L2062" s="148"/>
      <c r="M2062" s="258"/>
      <c r="N2062" s="252"/>
      <c r="O2062" s="148"/>
      <c r="P2062" s="148"/>
    </row>
    <row r="2063" spans="1:16" ht="39.6">
      <c r="A2063" s="258" t="s">
        <v>36236</v>
      </c>
      <c r="B2063" s="252" t="s">
        <v>36237</v>
      </c>
      <c r="C2063" s="252" t="s">
        <v>36237</v>
      </c>
      <c r="D2063" s="148" t="s">
        <v>36237</v>
      </c>
      <c r="E2063" s="252" t="s">
        <v>36237</v>
      </c>
      <c r="F2063" s="252" t="s">
        <v>36237</v>
      </c>
      <c r="G2063" s="252" t="s">
        <v>36237</v>
      </c>
      <c r="H2063" s="252" t="s">
        <v>36237</v>
      </c>
      <c r="I2063" s="264" t="s">
        <v>36237</v>
      </c>
      <c r="J2063" s="148"/>
      <c r="K2063" s="148"/>
      <c r="L2063" s="148"/>
      <c r="M2063" s="258"/>
      <c r="N2063" s="252"/>
      <c r="O2063" s="148"/>
      <c r="P2063" s="148"/>
    </row>
    <row r="2064" spans="1:16" ht="39.6">
      <c r="A2064" s="258" t="s">
        <v>36238</v>
      </c>
      <c r="B2064" s="252" t="s">
        <v>36239</v>
      </c>
      <c r="C2064" s="252" t="s">
        <v>36239</v>
      </c>
      <c r="D2064" s="148" t="s">
        <v>36239</v>
      </c>
      <c r="E2064" s="252" t="s">
        <v>36239</v>
      </c>
      <c r="F2064" s="252" t="s">
        <v>36239</v>
      </c>
      <c r="G2064" s="252" t="s">
        <v>36239</v>
      </c>
      <c r="H2064" s="252" t="s">
        <v>36239</v>
      </c>
      <c r="I2064" s="264" t="s">
        <v>36239</v>
      </c>
      <c r="J2064" s="148"/>
      <c r="K2064" s="148"/>
      <c r="L2064" s="148"/>
      <c r="M2064" s="258"/>
      <c r="N2064" s="252"/>
      <c r="O2064" s="148"/>
      <c r="P2064" s="148"/>
    </row>
    <row r="2065" spans="1:16" ht="39.6">
      <c r="A2065" s="258" t="s">
        <v>36240</v>
      </c>
      <c r="B2065" s="252" t="s">
        <v>36241</v>
      </c>
      <c r="C2065" s="252" t="s">
        <v>36241</v>
      </c>
      <c r="D2065" s="148" t="s">
        <v>36241</v>
      </c>
      <c r="E2065" s="252" t="s">
        <v>36241</v>
      </c>
      <c r="F2065" s="252" t="s">
        <v>36241</v>
      </c>
      <c r="G2065" s="252" t="s">
        <v>36241</v>
      </c>
      <c r="H2065" s="252" t="s">
        <v>36241</v>
      </c>
      <c r="I2065" s="264" t="s">
        <v>36241</v>
      </c>
      <c r="J2065" s="148"/>
      <c r="K2065" s="148"/>
      <c r="L2065" s="148"/>
      <c r="M2065" s="258"/>
      <c r="N2065" s="148"/>
      <c r="O2065" s="148"/>
      <c r="P2065" s="148"/>
    </row>
    <row r="2066" spans="1:16" ht="39.6">
      <c r="A2066" s="258" t="s">
        <v>36242</v>
      </c>
      <c r="B2066" s="252" t="s">
        <v>36241</v>
      </c>
      <c r="C2066" s="252" t="s">
        <v>36241</v>
      </c>
      <c r="D2066" s="148" t="s">
        <v>36241</v>
      </c>
      <c r="E2066" s="252" t="s">
        <v>36241</v>
      </c>
      <c r="F2066" s="252" t="s">
        <v>36241</v>
      </c>
      <c r="G2066" s="252" t="s">
        <v>36241</v>
      </c>
      <c r="H2066" s="252" t="s">
        <v>36241</v>
      </c>
      <c r="I2066" s="264" t="s">
        <v>36241</v>
      </c>
      <c r="J2066" s="148"/>
      <c r="K2066" s="148"/>
      <c r="L2066" s="148"/>
      <c r="M2066" s="258"/>
      <c r="N2066" s="148"/>
      <c r="O2066" s="148"/>
      <c r="P2066" s="148"/>
    </row>
    <row r="2067" spans="1:16" ht="39.6">
      <c r="A2067" s="258" t="s">
        <v>36243</v>
      </c>
      <c r="B2067" s="252" t="s">
        <v>36244</v>
      </c>
      <c r="C2067" s="252" t="s">
        <v>36244</v>
      </c>
      <c r="D2067" s="148" t="s">
        <v>36244</v>
      </c>
      <c r="E2067" s="252" t="s">
        <v>36244</v>
      </c>
      <c r="F2067" s="252" t="s">
        <v>36244</v>
      </c>
      <c r="G2067" s="252" t="s">
        <v>36244</v>
      </c>
      <c r="H2067" s="252" t="s">
        <v>36244</v>
      </c>
      <c r="I2067" s="264" t="s">
        <v>36244</v>
      </c>
      <c r="J2067" s="148"/>
      <c r="K2067" s="148"/>
      <c r="L2067" s="148"/>
      <c r="M2067" s="258"/>
      <c r="N2067" s="252"/>
      <c r="O2067" s="148"/>
      <c r="P2067" s="148"/>
    </row>
    <row r="2068" spans="1:16" ht="39.6">
      <c r="A2068" s="258" t="s">
        <v>36245</v>
      </c>
      <c r="B2068" s="252" t="s">
        <v>36246</v>
      </c>
      <c r="C2068" s="252" t="s">
        <v>36246</v>
      </c>
      <c r="D2068" s="148" t="s">
        <v>36246</v>
      </c>
      <c r="E2068" s="252" t="s">
        <v>36246</v>
      </c>
      <c r="F2068" s="252" t="s">
        <v>36246</v>
      </c>
      <c r="G2068" s="252" t="s">
        <v>36246</v>
      </c>
      <c r="H2068" s="252" t="s">
        <v>36246</v>
      </c>
      <c r="I2068" s="264" t="s">
        <v>36246</v>
      </c>
      <c r="J2068" s="148"/>
      <c r="K2068" s="148"/>
      <c r="L2068" s="148"/>
      <c r="M2068" s="258"/>
      <c r="N2068" s="252"/>
      <c r="O2068" s="148"/>
      <c r="P2068" s="148"/>
    </row>
    <row r="2069" spans="1:16" ht="39.6">
      <c r="A2069" s="258" t="s">
        <v>36247</v>
      </c>
      <c r="B2069" s="252" t="s">
        <v>36248</v>
      </c>
      <c r="C2069" s="252" t="s">
        <v>36248</v>
      </c>
      <c r="D2069" s="148" t="s">
        <v>36248</v>
      </c>
      <c r="E2069" s="252" t="s">
        <v>36248</v>
      </c>
      <c r="F2069" s="252" t="s">
        <v>36248</v>
      </c>
      <c r="G2069" s="252" t="s">
        <v>36248</v>
      </c>
      <c r="H2069" s="252" t="s">
        <v>36248</v>
      </c>
      <c r="I2069" s="264" t="s">
        <v>36248</v>
      </c>
      <c r="J2069" s="148"/>
      <c r="K2069" s="148"/>
      <c r="L2069" s="148"/>
      <c r="M2069" s="251"/>
      <c r="N2069" s="253"/>
      <c r="O2069" s="148"/>
      <c r="P2069" s="148"/>
    </row>
    <row r="2070" spans="1:16" ht="39.6">
      <c r="A2070" s="258" t="s">
        <v>36249</v>
      </c>
      <c r="B2070" s="252" t="s">
        <v>36248</v>
      </c>
      <c r="C2070" s="252" t="s">
        <v>36248</v>
      </c>
      <c r="D2070" s="148" t="s">
        <v>36248</v>
      </c>
      <c r="E2070" s="252" t="s">
        <v>36248</v>
      </c>
      <c r="F2070" s="252" t="s">
        <v>36248</v>
      </c>
      <c r="G2070" s="252" t="s">
        <v>36248</v>
      </c>
      <c r="H2070" s="252" t="s">
        <v>36248</v>
      </c>
      <c r="I2070" s="264" t="s">
        <v>36248</v>
      </c>
      <c r="J2070" s="273"/>
      <c r="K2070" s="273"/>
      <c r="L2070" s="273"/>
      <c r="M2070" s="251"/>
      <c r="N2070" s="253"/>
      <c r="O2070" s="148"/>
      <c r="P2070" s="148"/>
    </row>
    <row r="2071" spans="1:16" ht="92.4">
      <c r="A2071" s="251" t="s">
        <v>36250</v>
      </c>
      <c r="B2071" s="253" t="s">
        <v>36251</v>
      </c>
      <c r="C2071" s="252" t="s">
        <v>36252</v>
      </c>
      <c r="D2071" s="148" t="s">
        <v>36253</v>
      </c>
      <c r="E2071" s="253" t="s">
        <v>36254</v>
      </c>
      <c r="F2071" s="253" t="s">
        <v>36255</v>
      </c>
      <c r="G2071" s="253" t="s">
        <v>36256</v>
      </c>
      <c r="H2071" s="262" t="s">
        <v>36257</v>
      </c>
      <c r="I2071" s="264" t="s">
        <v>36258</v>
      </c>
      <c r="M2071" s="258"/>
      <c r="N2071" s="148"/>
      <c r="O2071" s="148"/>
      <c r="P2071" s="148"/>
    </row>
    <row r="2072" spans="1:16" ht="92.4">
      <c r="A2072" s="251" t="s">
        <v>36259</v>
      </c>
      <c r="B2072" s="253" t="s">
        <v>36251</v>
      </c>
      <c r="C2072" s="252" t="s">
        <v>36252</v>
      </c>
      <c r="D2072" s="148" t="s">
        <v>36253</v>
      </c>
      <c r="E2072" s="253" t="s">
        <v>36254</v>
      </c>
      <c r="F2072" s="253" t="s">
        <v>36255</v>
      </c>
      <c r="G2072" s="253" t="s">
        <v>36256</v>
      </c>
      <c r="H2072" s="262" t="s">
        <v>36257</v>
      </c>
      <c r="I2072" s="264" t="s">
        <v>36258</v>
      </c>
      <c r="M2072" s="258"/>
      <c r="N2072" s="148"/>
      <c r="O2072" s="148"/>
      <c r="P2072" s="148"/>
    </row>
    <row r="2073" spans="1:16" ht="132">
      <c r="A2073" s="258" t="s">
        <v>36260</v>
      </c>
      <c r="B2073" s="252" t="s">
        <v>36261</v>
      </c>
      <c r="C2073" s="252" t="s">
        <v>36262</v>
      </c>
      <c r="D2073" s="148" t="s">
        <v>36263</v>
      </c>
      <c r="E2073" s="252" t="s">
        <v>36264</v>
      </c>
      <c r="F2073" s="252" t="s">
        <v>36265</v>
      </c>
      <c r="G2073" s="252" t="s">
        <v>36266</v>
      </c>
      <c r="H2073" s="262" t="s">
        <v>36267</v>
      </c>
      <c r="I2073" s="264" t="s">
        <v>36268</v>
      </c>
      <c r="M2073" s="258"/>
      <c r="N2073" s="252"/>
      <c r="O2073" s="148"/>
      <c r="P2073" s="148"/>
    </row>
    <row r="2074" spans="1:16" ht="132">
      <c r="A2074" s="258" t="s">
        <v>36269</v>
      </c>
      <c r="B2074" s="252" t="s">
        <v>36261</v>
      </c>
      <c r="C2074" s="252" t="s">
        <v>36262</v>
      </c>
      <c r="D2074" s="148" t="s">
        <v>36263</v>
      </c>
      <c r="E2074" s="252" t="s">
        <v>36264</v>
      </c>
      <c r="F2074" s="252" t="s">
        <v>36265</v>
      </c>
      <c r="G2074" s="252" t="s">
        <v>36266</v>
      </c>
      <c r="H2074" s="262" t="s">
        <v>36270</v>
      </c>
      <c r="I2074" s="264" t="s">
        <v>36268</v>
      </c>
      <c r="M2074" s="258"/>
      <c r="N2074" s="252"/>
      <c r="O2074" s="148"/>
      <c r="P2074" s="148"/>
    </row>
    <row r="2075" spans="1:16" ht="158.4">
      <c r="A2075" s="258" t="s">
        <v>36271</v>
      </c>
      <c r="B2075" s="252" t="s">
        <v>36272</v>
      </c>
      <c r="C2075" s="252" t="s">
        <v>36273</v>
      </c>
      <c r="D2075" s="148" t="s">
        <v>36274</v>
      </c>
      <c r="E2075" s="252" t="s">
        <v>36275</v>
      </c>
      <c r="F2075" s="252" t="s">
        <v>36276</v>
      </c>
      <c r="G2075" s="252" t="s">
        <v>36277</v>
      </c>
      <c r="H2075" s="262" t="s">
        <v>36278</v>
      </c>
      <c r="I2075" s="264" t="s">
        <v>36279</v>
      </c>
      <c r="M2075" s="258"/>
      <c r="N2075" s="252"/>
      <c r="O2075" s="148"/>
      <c r="P2075" s="148"/>
    </row>
    <row r="2076" spans="1:16" ht="158.4">
      <c r="A2076" s="258" t="s">
        <v>36280</v>
      </c>
      <c r="B2076" s="252" t="s">
        <v>36281</v>
      </c>
      <c r="C2076" s="252" t="s">
        <v>36273</v>
      </c>
      <c r="D2076" s="148" t="s">
        <v>36282</v>
      </c>
      <c r="E2076" s="252" t="s">
        <v>36275</v>
      </c>
      <c r="F2076" s="252" t="s">
        <v>36276</v>
      </c>
      <c r="G2076" s="252" t="s">
        <v>36283</v>
      </c>
      <c r="H2076" s="262" t="s">
        <v>36284</v>
      </c>
      <c r="I2076" s="264" t="s">
        <v>36285</v>
      </c>
      <c r="M2076" s="258"/>
      <c r="N2076" s="252"/>
      <c r="O2076" s="148"/>
      <c r="P2076" s="148"/>
    </row>
    <row r="2077" spans="1:16" ht="105.6">
      <c r="A2077" s="258" t="s">
        <v>36286</v>
      </c>
      <c r="B2077" s="252" t="s">
        <v>36287</v>
      </c>
      <c r="C2077" s="252" t="s">
        <v>36288</v>
      </c>
      <c r="D2077" s="148" t="s">
        <v>36289</v>
      </c>
      <c r="E2077" s="252" t="s">
        <v>36290</v>
      </c>
      <c r="F2077" s="252" t="s">
        <v>36291</v>
      </c>
      <c r="G2077" s="252" t="s">
        <v>36292</v>
      </c>
      <c r="H2077" s="262" t="s">
        <v>36293</v>
      </c>
      <c r="I2077" s="264" t="s">
        <v>36294</v>
      </c>
      <c r="M2077" s="258"/>
      <c r="N2077" s="252"/>
      <c r="O2077" s="148"/>
      <c r="P2077" s="148"/>
    </row>
    <row r="2078" spans="1:16" ht="105.6">
      <c r="A2078" s="258" t="s">
        <v>36295</v>
      </c>
      <c r="B2078" s="252" t="s">
        <v>36287</v>
      </c>
      <c r="C2078" s="252" t="s">
        <v>36288</v>
      </c>
      <c r="D2078" s="148" t="s">
        <v>36289</v>
      </c>
      <c r="E2078" s="252" t="s">
        <v>36290</v>
      </c>
      <c r="F2078" s="252" t="s">
        <v>36291</v>
      </c>
      <c r="G2078" s="252" t="s">
        <v>36296</v>
      </c>
      <c r="H2078" s="262" t="s">
        <v>36293</v>
      </c>
      <c r="I2078" s="264" t="s">
        <v>36294</v>
      </c>
      <c r="M2078" s="258"/>
      <c r="N2078" s="252"/>
      <c r="O2078" s="148"/>
      <c r="P2078" s="148"/>
    </row>
    <row r="2079" spans="1:16" ht="158.4">
      <c r="A2079" s="258" t="s">
        <v>36297</v>
      </c>
      <c r="B2079" s="252" t="s">
        <v>36298</v>
      </c>
      <c r="C2079" s="252" t="s">
        <v>36299</v>
      </c>
      <c r="D2079" s="148" t="s">
        <v>36300</v>
      </c>
      <c r="E2079" s="252" t="s">
        <v>36301</v>
      </c>
      <c r="F2079" s="252" t="s">
        <v>36302</v>
      </c>
      <c r="G2079" s="252" t="s">
        <v>36303</v>
      </c>
      <c r="H2079" s="262" t="s">
        <v>36304</v>
      </c>
      <c r="I2079" s="264" t="s">
        <v>36305</v>
      </c>
      <c r="M2079" s="258"/>
      <c r="N2079" s="252"/>
      <c r="O2079" s="148"/>
      <c r="P2079" s="148"/>
    </row>
    <row r="2080" spans="1:16" ht="158.4">
      <c r="A2080" s="258" t="s">
        <v>36306</v>
      </c>
      <c r="B2080" s="252" t="s">
        <v>36307</v>
      </c>
      <c r="C2080" s="252" t="s">
        <v>36308</v>
      </c>
      <c r="D2080" s="148" t="s">
        <v>36309</v>
      </c>
      <c r="E2080" s="252" t="s">
        <v>36301</v>
      </c>
      <c r="F2080" s="252" t="s">
        <v>36302</v>
      </c>
      <c r="G2080" s="252" t="s">
        <v>36310</v>
      </c>
      <c r="H2080" s="262" t="s">
        <v>36311</v>
      </c>
      <c r="I2080" s="264" t="s">
        <v>36312</v>
      </c>
      <c r="M2080" s="258"/>
      <c r="N2080" s="252"/>
      <c r="O2080" s="148"/>
      <c r="P2080" s="148"/>
    </row>
    <row r="2081" spans="1:16" ht="79.2">
      <c r="A2081" s="258" t="s">
        <v>36313</v>
      </c>
      <c r="B2081" s="252" t="s">
        <v>36314</v>
      </c>
      <c r="C2081" s="252" t="s">
        <v>36315</v>
      </c>
      <c r="D2081" s="148" t="s">
        <v>36316</v>
      </c>
      <c r="E2081" s="252" t="s">
        <v>36317</v>
      </c>
      <c r="F2081" s="252" t="s">
        <v>36318</v>
      </c>
      <c r="G2081" s="252" t="s">
        <v>36319</v>
      </c>
      <c r="H2081" s="262" t="s">
        <v>36320</v>
      </c>
      <c r="I2081" s="264" t="s">
        <v>36321</v>
      </c>
      <c r="M2081" s="258"/>
      <c r="N2081" s="252"/>
      <c r="O2081" s="148"/>
      <c r="P2081" s="148"/>
    </row>
    <row r="2082" spans="1:16" ht="79.2">
      <c r="A2082" s="258" t="s">
        <v>36322</v>
      </c>
      <c r="B2082" s="252" t="s">
        <v>36314</v>
      </c>
      <c r="C2082" s="252" t="s">
        <v>36315</v>
      </c>
      <c r="D2082" s="148" t="s">
        <v>36316</v>
      </c>
      <c r="E2082" s="252" t="s">
        <v>36317</v>
      </c>
      <c r="F2082" s="252" t="s">
        <v>36318</v>
      </c>
      <c r="G2082" s="252" t="s">
        <v>36319</v>
      </c>
      <c r="H2082" s="262" t="s">
        <v>36320</v>
      </c>
      <c r="I2082" s="264" t="s">
        <v>36321</v>
      </c>
      <c r="M2082" s="258"/>
      <c r="N2082" s="252"/>
      <c r="O2082" s="148"/>
      <c r="P2082" s="148"/>
    </row>
    <row r="2083" spans="1:16" ht="158.4">
      <c r="A2083" s="258" t="s">
        <v>36323</v>
      </c>
      <c r="B2083" s="252" t="s">
        <v>36324</v>
      </c>
      <c r="C2083" s="252" t="s">
        <v>36325</v>
      </c>
      <c r="D2083" s="148" t="s">
        <v>36326</v>
      </c>
      <c r="E2083" s="252" t="s">
        <v>36327</v>
      </c>
      <c r="F2083" s="252" t="s">
        <v>36328</v>
      </c>
      <c r="G2083" s="252" t="s">
        <v>36329</v>
      </c>
      <c r="H2083" s="262" t="s">
        <v>36330</v>
      </c>
      <c r="I2083" s="264" t="s">
        <v>36331</v>
      </c>
      <c r="M2083" s="258"/>
      <c r="N2083" s="252"/>
      <c r="O2083" s="148"/>
      <c r="P2083" s="148"/>
    </row>
    <row r="2084" spans="1:16" ht="158.4">
      <c r="A2084" s="258" t="s">
        <v>36332</v>
      </c>
      <c r="B2084" s="252" t="s">
        <v>36333</v>
      </c>
      <c r="C2084" s="252" t="s">
        <v>36325</v>
      </c>
      <c r="D2084" s="148" t="s">
        <v>36334</v>
      </c>
      <c r="E2084" s="252" t="s">
        <v>36327</v>
      </c>
      <c r="F2084" s="252" t="s">
        <v>36328</v>
      </c>
      <c r="G2084" s="252" t="s">
        <v>36335</v>
      </c>
      <c r="H2084" s="262" t="s">
        <v>36336</v>
      </c>
      <c r="I2084" s="264" t="s">
        <v>36337</v>
      </c>
      <c r="M2084" s="258"/>
      <c r="N2084" s="252"/>
      <c r="O2084" s="148"/>
      <c r="P2084" s="148"/>
    </row>
    <row r="2085" spans="1:16" ht="145.19999999999999">
      <c r="A2085" s="258" t="s">
        <v>36338</v>
      </c>
      <c r="B2085" s="252" t="s">
        <v>36339</v>
      </c>
      <c r="C2085" s="252" t="s">
        <v>36340</v>
      </c>
      <c r="D2085" s="148" t="s">
        <v>36341</v>
      </c>
      <c r="E2085" s="252" t="s">
        <v>36342</v>
      </c>
      <c r="F2085" s="252" t="s">
        <v>36343</v>
      </c>
      <c r="G2085" s="252" t="s">
        <v>36344</v>
      </c>
      <c r="H2085" s="262" t="s">
        <v>36345</v>
      </c>
      <c r="I2085" s="264" t="s">
        <v>36346</v>
      </c>
      <c r="M2085" s="258"/>
      <c r="N2085" s="252"/>
      <c r="O2085" s="148"/>
      <c r="P2085" s="148"/>
    </row>
    <row r="2086" spans="1:16" ht="145.19999999999999">
      <c r="A2086" s="258" t="s">
        <v>36347</v>
      </c>
      <c r="B2086" s="252" t="s">
        <v>36339</v>
      </c>
      <c r="C2086" s="252" t="s">
        <v>36340</v>
      </c>
      <c r="D2086" s="148" t="s">
        <v>36341</v>
      </c>
      <c r="E2086" s="252" t="s">
        <v>36342</v>
      </c>
      <c r="F2086" s="252" t="s">
        <v>36343</v>
      </c>
      <c r="G2086" s="252" t="s">
        <v>36344</v>
      </c>
      <c r="H2086" s="262" t="s">
        <v>36345</v>
      </c>
      <c r="I2086" s="264" t="s">
        <v>36348</v>
      </c>
      <c r="M2086" s="258"/>
      <c r="N2086" s="252"/>
      <c r="O2086" s="148"/>
      <c r="P2086" s="148"/>
    </row>
    <row r="2087" spans="1:16" ht="79.2">
      <c r="A2087" s="258" t="s">
        <v>36349</v>
      </c>
      <c r="B2087" s="252" t="s">
        <v>36350</v>
      </c>
      <c r="C2087" s="252" t="s">
        <v>36351</v>
      </c>
      <c r="D2087" s="148" t="s">
        <v>36352</v>
      </c>
      <c r="E2087" s="252" t="s">
        <v>36353</v>
      </c>
      <c r="F2087" s="252" t="s">
        <v>36354</v>
      </c>
      <c r="G2087" s="252" t="s">
        <v>36355</v>
      </c>
      <c r="H2087" s="262" t="s">
        <v>36356</v>
      </c>
      <c r="I2087" s="264" t="s">
        <v>36357</v>
      </c>
      <c r="M2087" s="251"/>
      <c r="N2087" s="254"/>
      <c r="O2087" s="148"/>
      <c r="P2087" s="148"/>
    </row>
    <row r="2088" spans="1:16" ht="79.2">
      <c r="A2088" s="258" t="s">
        <v>36358</v>
      </c>
      <c r="B2088" s="252" t="s">
        <v>36350</v>
      </c>
      <c r="C2088" s="252" t="s">
        <v>36351</v>
      </c>
      <c r="D2088" s="148" t="s">
        <v>36352</v>
      </c>
      <c r="E2088" s="252" t="s">
        <v>36353</v>
      </c>
      <c r="F2088" s="252" t="s">
        <v>36354</v>
      </c>
      <c r="G2088" s="252" t="s">
        <v>36355</v>
      </c>
      <c r="H2088" s="262" t="s">
        <v>36356</v>
      </c>
      <c r="I2088" s="264" t="s">
        <v>36357</v>
      </c>
      <c r="M2088" s="251"/>
      <c r="N2088" s="254"/>
      <c r="O2088" s="148"/>
      <c r="P2088" s="148"/>
    </row>
    <row r="2089" spans="1:16" ht="28.8">
      <c r="A2089" s="251" t="s">
        <v>36359</v>
      </c>
      <c r="B2089" s="253" t="s">
        <v>36360</v>
      </c>
      <c r="C2089" s="253" t="s">
        <v>36361</v>
      </c>
      <c r="D2089" s="148" t="s">
        <v>36360</v>
      </c>
      <c r="E2089" s="253" t="s">
        <v>36361</v>
      </c>
      <c r="F2089" s="253" t="s">
        <v>36361</v>
      </c>
      <c r="G2089" s="253" t="s">
        <v>36360</v>
      </c>
      <c r="H2089" s="262" t="s">
        <v>36360</v>
      </c>
      <c r="I2089" s="264" t="s">
        <v>36360</v>
      </c>
      <c r="M2089" s="258"/>
      <c r="N2089" s="252"/>
      <c r="O2089" s="148"/>
      <c r="P2089" s="148"/>
    </row>
    <row r="2090" spans="1:16" ht="28.8">
      <c r="A2090" s="251" t="s">
        <v>36362</v>
      </c>
      <c r="B2090" s="253" t="s">
        <v>36360</v>
      </c>
      <c r="C2090" s="253" t="s">
        <v>36360</v>
      </c>
      <c r="D2090" s="148" t="s">
        <v>36360</v>
      </c>
      <c r="E2090" s="253" t="s">
        <v>36360</v>
      </c>
      <c r="F2090" s="253" t="s">
        <v>36360</v>
      </c>
      <c r="G2090" s="253" t="s">
        <v>36360</v>
      </c>
      <c r="H2090" s="262" t="s">
        <v>36360</v>
      </c>
      <c r="I2090" s="264" t="s">
        <v>36360</v>
      </c>
      <c r="M2090" s="258"/>
      <c r="N2090" s="252"/>
      <c r="O2090" s="148"/>
      <c r="P2090" s="148"/>
    </row>
    <row r="2091" spans="1:16" ht="132">
      <c r="A2091" s="258" t="s">
        <v>36363</v>
      </c>
      <c r="B2091" s="252" t="s">
        <v>36364</v>
      </c>
      <c r="C2091" s="252" t="s">
        <v>36365</v>
      </c>
      <c r="D2091" s="148" t="s">
        <v>36366</v>
      </c>
      <c r="E2091" s="252" t="s">
        <v>36367</v>
      </c>
      <c r="F2091" s="252" t="s">
        <v>36368</v>
      </c>
      <c r="G2091" s="252" t="s">
        <v>36369</v>
      </c>
      <c r="H2091" s="262" t="s">
        <v>36370</v>
      </c>
      <c r="I2091" s="264" t="s">
        <v>36371</v>
      </c>
      <c r="M2091" s="258"/>
      <c r="N2091" s="148"/>
      <c r="O2091" s="148"/>
      <c r="P2091" s="148"/>
    </row>
    <row r="2092" spans="1:16" ht="132">
      <c r="A2092" s="258" t="s">
        <v>36372</v>
      </c>
      <c r="B2092" s="252" t="s">
        <v>36364</v>
      </c>
      <c r="C2092" s="252" t="s">
        <v>36365</v>
      </c>
      <c r="D2092" s="148" t="s">
        <v>36366</v>
      </c>
      <c r="E2092" s="252" t="s">
        <v>36367</v>
      </c>
      <c r="F2092" s="252" t="s">
        <v>36368</v>
      </c>
      <c r="G2092" s="252" t="s">
        <v>36369</v>
      </c>
      <c r="H2092" s="262" t="s">
        <v>36370</v>
      </c>
      <c r="I2092" s="264" t="s">
        <v>36371</v>
      </c>
      <c r="M2092" s="258"/>
      <c r="N2092" s="148"/>
      <c r="O2092" s="148"/>
      <c r="P2092" s="148"/>
    </row>
    <row r="2093" spans="1:16" ht="39.6">
      <c r="A2093" s="258" t="s">
        <v>36373</v>
      </c>
      <c r="B2093" s="252" t="s">
        <v>36374</v>
      </c>
      <c r="C2093" s="252" t="s">
        <v>36374</v>
      </c>
      <c r="D2093" s="148" t="s">
        <v>36374</v>
      </c>
      <c r="E2093" s="252" t="s">
        <v>36374</v>
      </c>
      <c r="F2093" s="252" t="s">
        <v>36374</v>
      </c>
      <c r="G2093" s="252" t="s">
        <v>36374</v>
      </c>
      <c r="H2093" s="262" t="s">
        <v>36374</v>
      </c>
      <c r="I2093" s="264" t="s">
        <v>36374</v>
      </c>
      <c r="M2093" s="258"/>
      <c r="N2093" s="252"/>
      <c r="O2093" s="148"/>
      <c r="P2093" s="148"/>
    </row>
    <row r="2094" spans="1:16" ht="39.6">
      <c r="A2094" s="258" t="s">
        <v>36375</v>
      </c>
      <c r="B2094" s="252" t="s">
        <v>36374</v>
      </c>
      <c r="C2094" s="252" t="s">
        <v>36374</v>
      </c>
      <c r="D2094" s="148" t="s">
        <v>36374</v>
      </c>
      <c r="E2094" s="252" t="s">
        <v>36374</v>
      </c>
      <c r="F2094" s="252" t="s">
        <v>36374</v>
      </c>
      <c r="G2094" s="252" t="s">
        <v>36374</v>
      </c>
      <c r="H2094" s="262" t="s">
        <v>36374</v>
      </c>
      <c r="I2094" s="264" t="s">
        <v>36374</v>
      </c>
      <c r="M2094" s="258"/>
      <c r="N2094" s="252"/>
      <c r="O2094" s="148"/>
      <c r="P2094" s="148"/>
    </row>
    <row r="2095" spans="1:16" ht="105.6">
      <c r="A2095" s="258" t="s">
        <v>36376</v>
      </c>
      <c r="B2095" s="252" t="s">
        <v>36377</v>
      </c>
      <c r="C2095" s="252" t="s">
        <v>35059</v>
      </c>
      <c r="D2095" s="148" t="s">
        <v>36378</v>
      </c>
      <c r="E2095" s="252" t="s">
        <v>36379</v>
      </c>
      <c r="F2095" s="252" t="s">
        <v>36380</v>
      </c>
      <c r="G2095" s="252" t="s">
        <v>36381</v>
      </c>
      <c r="H2095" s="262" t="s">
        <v>36382</v>
      </c>
      <c r="I2095" s="264" t="s">
        <v>36383</v>
      </c>
      <c r="M2095" s="258"/>
      <c r="N2095" s="252"/>
      <c r="O2095" s="148"/>
      <c r="P2095" s="148"/>
    </row>
    <row r="2096" spans="1:16" ht="105.6">
      <c r="A2096" s="258" t="s">
        <v>36384</v>
      </c>
      <c r="B2096" s="252" t="s">
        <v>36377</v>
      </c>
      <c r="C2096" s="252" t="s">
        <v>35059</v>
      </c>
      <c r="D2096" s="148" t="s">
        <v>36378</v>
      </c>
      <c r="E2096" s="252" t="s">
        <v>36379</v>
      </c>
      <c r="F2096" s="252" t="s">
        <v>36380</v>
      </c>
      <c r="G2096" s="252" t="s">
        <v>36381</v>
      </c>
      <c r="H2096" s="262" t="s">
        <v>36382</v>
      </c>
      <c r="I2096" s="264" t="s">
        <v>36383</v>
      </c>
      <c r="M2096" s="258"/>
      <c r="N2096" s="252"/>
      <c r="O2096" s="148"/>
      <c r="P2096" s="148"/>
    </row>
    <row r="2097" spans="1:16" ht="39.6">
      <c r="A2097" s="258" t="s">
        <v>36385</v>
      </c>
      <c r="B2097" s="252" t="s">
        <v>36386</v>
      </c>
      <c r="C2097" s="252" t="s">
        <v>36386</v>
      </c>
      <c r="D2097" s="148" t="s">
        <v>36386</v>
      </c>
      <c r="E2097" s="252" t="s">
        <v>36386</v>
      </c>
      <c r="F2097" s="252" t="s">
        <v>36386</v>
      </c>
      <c r="G2097" s="252" t="s">
        <v>36386</v>
      </c>
      <c r="H2097" s="262" t="s">
        <v>36386</v>
      </c>
      <c r="I2097" s="264" t="s">
        <v>36386</v>
      </c>
      <c r="M2097" s="258"/>
      <c r="N2097" s="148"/>
      <c r="O2097" s="148"/>
      <c r="P2097" s="148"/>
    </row>
    <row r="2098" spans="1:16" ht="39.6">
      <c r="A2098" s="258" t="s">
        <v>36387</v>
      </c>
      <c r="B2098" s="252" t="s">
        <v>36386</v>
      </c>
      <c r="C2098" s="252" t="s">
        <v>36386</v>
      </c>
      <c r="D2098" s="148" t="s">
        <v>36386</v>
      </c>
      <c r="E2098" s="252" t="s">
        <v>36386</v>
      </c>
      <c r="F2098" s="252" t="s">
        <v>36386</v>
      </c>
      <c r="G2098" s="252" t="s">
        <v>36386</v>
      </c>
      <c r="H2098" s="262" t="s">
        <v>36386</v>
      </c>
      <c r="I2098" s="264" t="s">
        <v>36386</v>
      </c>
      <c r="M2098" s="258"/>
      <c r="N2098" s="148"/>
      <c r="O2098" s="148"/>
      <c r="P2098" s="148"/>
    </row>
    <row r="2099" spans="1:16" ht="132">
      <c r="A2099" s="258" t="s">
        <v>36388</v>
      </c>
      <c r="B2099" s="252" t="s">
        <v>36389</v>
      </c>
      <c r="C2099" s="252" t="s">
        <v>36390</v>
      </c>
      <c r="D2099" s="148" t="s">
        <v>36391</v>
      </c>
      <c r="E2099" s="252" t="s">
        <v>36392</v>
      </c>
      <c r="F2099" s="252" t="s">
        <v>36393</v>
      </c>
      <c r="G2099" s="252" t="s">
        <v>36394</v>
      </c>
      <c r="H2099" s="262" t="s">
        <v>36395</v>
      </c>
      <c r="I2099" s="264" t="s">
        <v>36396</v>
      </c>
      <c r="M2099" s="258"/>
      <c r="N2099" s="148"/>
      <c r="O2099" s="148"/>
      <c r="P2099" s="148"/>
    </row>
    <row r="2100" spans="1:16" ht="132">
      <c r="A2100" s="258" t="s">
        <v>36397</v>
      </c>
      <c r="B2100" s="252" t="s">
        <v>36398</v>
      </c>
      <c r="C2100" s="252" t="s">
        <v>36399</v>
      </c>
      <c r="D2100" s="148" t="s">
        <v>36400</v>
      </c>
      <c r="E2100" s="252" t="s">
        <v>36392</v>
      </c>
      <c r="F2100" s="252" t="s">
        <v>36393</v>
      </c>
      <c r="G2100" s="252" t="s">
        <v>36401</v>
      </c>
      <c r="H2100" s="262" t="s">
        <v>36402</v>
      </c>
      <c r="I2100" s="264" t="s">
        <v>36403</v>
      </c>
      <c r="M2100" s="258"/>
      <c r="N2100" s="148"/>
      <c r="O2100" s="148"/>
      <c r="P2100" s="148"/>
    </row>
    <row r="2101" spans="1:16" ht="39.6">
      <c r="A2101" s="258" t="s">
        <v>36404</v>
      </c>
      <c r="B2101" s="252" t="s">
        <v>36405</v>
      </c>
      <c r="C2101" s="252" t="s">
        <v>36405</v>
      </c>
      <c r="D2101" s="148" t="s">
        <v>36405</v>
      </c>
      <c r="E2101" s="252" t="s">
        <v>36405</v>
      </c>
      <c r="F2101" s="252" t="s">
        <v>36405</v>
      </c>
      <c r="G2101" s="252" t="s">
        <v>36405</v>
      </c>
      <c r="H2101" s="262" t="s">
        <v>36405</v>
      </c>
      <c r="I2101" s="264" t="s">
        <v>36405</v>
      </c>
      <c r="M2101" s="251"/>
      <c r="N2101" s="148"/>
      <c r="O2101" s="148"/>
      <c r="P2101" s="148"/>
    </row>
    <row r="2102" spans="1:16" ht="39.6">
      <c r="A2102" s="258" t="s">
        <v>36406</v>
      </c>
      <c r="B2102" s="252" t="s">
        <v>36405</v>
      </c>
      <c r="C2102" s="252" t="s">
        <v>36405</v>
      </c>
      <c r="D2102" s="148" t="s">
        <v>36405</v>
      </c>
      <c r="E2102" s="252" t="s">
        <v>36405</v>
      </c>
      <c r="F2102" s="252" t="s">
        <v>36405</v>
      </c>
      <c r="G2102" s="252" t="s">
        <v>36405</v>
      </c>
      <c r="H2102" s="262" t="s">
        <v>36405</v>
      </c>
      <c r="I2102" s="264" t="s">
        <v>36405</v>
      </c>
      <c r="M2102" s="251"/>
      <c r="N2102" s="148"/>
      <c r="O2102" s="148"/>
      <c r="P2102" s="148"/>
    </row>
    <row r="2103" spans="1:16" ht="184.8">
      <c r="A2103" s="258" t="s">
        <v>36407</v>
      </c>
      <c r="B2103" s="252" t="s">
        <v>36408</v>
      </c>
      <c r="C2103" s="252" t="s">
        <v>36409</v>
      </c>
      <c r="D2103" s="148" t="s">
        <v>36410</v>
      </c>
      <c r="E2103" s="252" t="s">
        <v>36411</v>
      </c>
      <c r="F2103" s="252" t="s">
        <v>36412</v>
      </c>
      <c r="G2103" s="252" t="s">
        <v>36413</v>
      </c>
      <c r="H2103" s="262" t="s">
        <v>36414</v>
      </c>
      <c r="I2103" s="264" t="s">
        <v>36415</v>
      </c>
      <c r="M2103" s="258"/>
      <c r="N2103" s="252"/>
      <c r="O2103" s="148"/>
      <c r="P2103" s="148"/>
    </row>
    <row r="2104" spans="1:16" ht="184.8">
      <c r="A2104" s="258" t="s">
        <v>36416</v>
      </c>
      <c r="B2104" s="252" t="s">
        <v>36417</v>
      </c>
      <c r="C2104" s="252" t="s">
        <v>36409</v>
      </c>
      <c r="D2104" s="148" t="s">
        <v>36418</v>
      </c>
      <c r="E2104" s="252" t="s">
        <v>36419</v>
      </c>
      <c r="F2104" s="252" t="s">
        <v>36412</v>
      </c>
      <c r="G2104" s="252" t="s">
        <v>36420</v>
      </c>
      <c r="H2104" s="262" t="s">
        <v>36414</v>
      </c>
      <c r="I2104" s="264" t="s">
        <v>36421</v>
      </c>
      <c r="M2104" s="258"/>
      <c r="N2104" s="252"/>
      <c r="O2104" s="148"/>
      <c r="P2104" s="148"/>
    </row>
    <row r="2105" spans="1:16" ht="39.6">
      <c r="A2105" s="258" t="s">
        <v>36422</v>
      </c>
      <c r="B2105" s="252" t="s">
        <v>36423</v>
      </c>
      <c r="C2105" s="252" t="s">
        <v>36423</v>
      </c>
      <c r="D2105" s="148" t="s">
        <v>36423</v>
      </c>
      <c r="E2105" s="252" t="s">
        <v>36423</v>
      </c>
      <c r="F2105" s="252" t="s">
        <v>36423</v>
      </c>
      <c r="G2105" s="252" t="s">
        <v>36423</v>
      </c>
      <c r="H2105" s="262" t="s">
        <v>36423</v>
      </c>
      <c r="I2105" s="264" t="s">
        <v>36423</v>
      </c>
      <c r="M2105" s="258"/>
      <c r="N2105" s="252"/>
      <c r="O2105" s="148"/>
      <c r="P2105" s="148"/>
    </row>
    <row r="2106" spans="1:16" ht="39.6">
      <c r="A2106" s="258" t="s">
        <v>36424</v>
      </c>
      <c r="B2106" s="252" t="s">
        <v>36425</v>
      </c>
      <c r="C2106" s="252" t="s">
        <v>36425</v>
      </c>
      <c r="D2106" s="148" t="s">
        <v>36425</v>
      </c>
      <c r="E2106" s="252" t="s">
        <v>36425</v>
      </c>
      <c r="F2106" s="252" t="s">
        <v>36425</v>
      </c>
      <c r="G2106" s="252" t="s">
        <v>36425</v>
      </c>
      <c r="H2106" s="262" t="s">
        <v>36425</v>
      </c>
      <c r="I2106" s="264" t="s">
        <v>36425</v>
      </c>
      <c r="M2106" s="258"/>
      <c r="N2106" s="252"/>
      <c r="O2106" s="148"/>
      <c r="P2106" s="148"/>
    </row>
    <row r="2107" spans="1:16" ht="171.6">
      <c r="A2107" s="251" t="s">
        <v>36426</v>
      </c>
      <c r="B2107" s="254" t="s">
        <v>36427</v>
      </c>
      <c r="C2107" s="252" t="s">
        <v>36428</v>
      </c>
      <c r="D2107" s="148" t="s">
        <v>36429</v>
      </c>
      <c r="E2107" s="253" t="s">
        <v>36430</v>
      </c>
      <c r="F2107" s="253" t="s">
        <v>36431</v>
      </c>
      <c r="G2107" s="253" t="s">
        <v>36432</v>
      </c>
      <c r="H2107" s="262" t="s">
        <v>36433</v>
      </c>
      <c r="I2107" s="264" t="s">
        <v>36434</v>
      </c>
      <c r="M2107" s="258"/>
      <c r="N2107" s="252"/>
      <c r="O2107" s="148"/>
      <c r="P2107" s="148"/>
    </row>
    <row r="2108" spans="1:16" ht="171.6">
      <c r="A2108" s="251" t="s">
        <v>36435</v>
      </c>
      <c r="B2108" s="253" t="s">
        <v>36436</v>
      </c>
      <c r="C2108" s="252" t="s">
        <v>36437</v>
      </c>
      <c r="D2108" s="148" t="s">
        <v>36438</v>
      </c>
      <c r="E2108" s="253" t="s">
        <v>36430</v>
      </c>
      <c r="F2108" s="253" t="s">
        <v>36431</v>
      </c>
      <c r="G2108" s="253" t="s">
        <v>36432</v>
      </c>
      <c r="H2108" s="262" t="s">
        <v>36439</v>
      </c>
      <c r="I2108" s="264" t="s">
        <v>36440</v>
      </c>
      <c r="M2108" s="258"/>
      <c r="N2108" s="252"/>
      <c r="O2108" s="148"/>
      <c r="P2108" s="148"/>
    </row>
    <row r="2109" spans="1:16" ht="132">
      <c r="A2109" s="258" t="s">
        <v>36441</v>
      </c>
      <c r="B2109" s="252" t="s">
        <v>36442</v>
      </c>
      <c r="C2109" s="252" t="s">
        <v>36443</v>
      </c>
      <c r="D2109" s="148" t="s">
        <v>36444</v>
      </c>
      <c r="E2109" s="252" t="s">
        <v>36445</v>
      </c>
      <c r="F2109" s="252" t="s">
        <v>36446</v>
      </c>
      <c r="G2109" s="252" t="s">
        <v>36447</v>
      </c>
      <c r="H2109" s="262" t="s">
        <v>36448</v>
      </c>
      <c r="I2109" s="264" t="s">
        <v>36449</v>
      </c>
      <c r="M2109" s="258"/>
      <c r="N2109" s="252"/>
      <c r="O2109" s="148"/>
      <c r="P2109" s="148"/>
    </row>
    <row r="2110" spans="1:16" ht="132">
      <c r="A2110" s="258" t="s">
        <v>36450</v>
      </c>
      <c r="B2110" s="252" t="s">
        <v>36442</v>
      </c>
      <c r="C2110" s="252" t="s">
        <v>36443</v>
      </c>
      <c r="D2110" s="148" t="s">
        <v>36444</v>
      </c>
      <c r="E2110" s="252" t="s">
        <v>36445</v>
      </c>
      <c r="F2110" s="252" t="s">
        <v>36451</v>
      </c>
      <c r="G2110" s="252" t="s">
        <v>36447</v>
      </c>
      <c r="H2110" s="262" t="s">
        <v>36448</v>
      </c>
      <c r="I2110" s="264" t="s">
        <v>36452</v>
      </c>
      <c r="M2110" s="258"/>
      <c r="N2110" s="252"/>
      <c r="O2110" s="148"/>
      <c r="P2110" s="148"/>
    </row>
    <row r="2111" spans="1:16" ht="224.4">
      <c r="A2111" s="258" t="s">
        <v>36453</v>
      </c>
      <c r="B2111" s="252" t="s">
        <v>36454</v>
      </c>
      <c r="C2111" s="252" t="s">
        <v>36455</v>
      </c>
      <c r="D2111" s="148" t="s">
        <v>36456</v>
      </c>
      <c r="E2111" s="252" t="s">
        <v>36457</v>
      </c>
      <c r="F2111" s="252" t="s">
        <v>36458</v>
      </c>
      <c r="G2111" s="252" t="s">
        <v>36459</v>
      </c>
      <c r="H2111" s="262" t="s">
        <v>36460</v>
      </c>
      <c r="I2111" s="264" t="s">
        <v>36461</v>
      </c>
      <c r="M2111" s="258"/>
      <c r="N2111" s="252"/>
      <c r="O2111" s="148"/>
      <c r="P2111" s="148"/>
    </row>
    <row r="2112" spans="1:16" ht="224.4">
      <c r="A2112" s="258" t="s">
        <v>36462</v>
      </c>
      <c r="B2112" s="252" t="s">
        <v>36463</v>
      </c>
      <c r="C2112" s="252" t="s">
        <v>36464</v>
      </c>
      <c r="D2112" s="148" t="s">
        <v>36465</v>
      </c>
      <c r="E2112" s="252" t="s">
        <v>36466</v>
      </c>
      <c r="F2112" s="252" t="s">
        <v>36467</v>
      </c>
      <c r="G2112" s="252" t="s">
        <v>36468</v>
      </c>
      <c r="H2112" s="262" t="s">
        <v>36469</v>
      </c>
      <c r="I2112" s="264" t="s">
        <v>36470</v>
      </c>
      <c r="M2112" s="258"/>
      <c r="N2112" s="252"/>
      <c r="O2112" s="148"/>
      <c r="P2112" s="148"/>
    </row>
    <row r="2113" spans="1:16" ht="171.6">
      <c r="A2113" s="258" t="s">
        <v>36471</v>
      </c>
      <c r="B2113" s="252" t="s">
        <v>36472</v>
      </c>
      <c r="C2113" s="252" t="s">
        <v>36473</v>
      </c>
      <c r="D2113" s="148" t="s">
        <v>36474</v>
      </c>
      <c r="E2113" s="252" t="s">
        <v>36475</v>
      </c>
      <c r="F2113" s="252" t="s">
        <v>36476</v>
      </c>
      <c r="G2113" s="252" t="s">
        <v>36477</v>
      </c>
      <c r="H2113" s="262" t="s">
        <v>36478</v>
      </c>
      <c r="I2113" s="264" t="s">
        <v>36479</v>
      </c>
      <c r="M2113" s="258"/>
      <c r="N2113" s="252"/>
      <c r="O2113" s="148"/>
      <c r="P2113" s="148"/>
    </row>
    <row r="2114" spans="1:16" ht="171.6">
      <c r="A2114" s="258" t="s">
        <v>36480</v>
      </c>
      <c r="B2114" s="252" t="s">
        <v>36481</v>
      </c>
      <c r="C2114" s="252" t="s">
        <v>36473</v>
      </c>
      <c r="D2114" s="148" t="s">
        <v>36482</v>
      </c>
      <c r="E2114" s="252" t="s">
        <v>36475</v>
      </c>
      <c r="F2114" s="252" t="s">
        <v>36476</v>
      </c>
      <c r="G2114" s="252" t="s">
        <v>36483</v>
      </c>
      <c r="H2114" s="262" t="s">
        <v>36484</v>
      </c>
      <c r="I2114" s="264" t="s">
        <v>36485</v>
      </c>
      <c r="M2114" s="258"/>
      <c r="N2114" s="252"/>
      <c r="O2114" s="148"/>
      <c r="P2114" s="148"/>
    </row>
    <row r="2115" spans="1:16" ht="171.6">
      <c r="A2115" s="258" t="s">
        <v>36486</v>
      </c>
      <c r="B2115" s="252" t="s">
        <v>36487</v>
      </c>
      <c r="C2115" s="252" t="s">
        <v>36488</v>
      </c>
      <c r="D2115" s="148" t="s">
        <v>36489</v>
      </c>
      <c r="E2115" s="252" t="s">
        <v>36490</v>
      </c>
      <c r="F2115" s="252" t="s">
        <v>36491</v>
      </c>
      <c r="G2115" s="252" t="s">
        <v>36492</v>
      </c>
      <c r="H2115" s="262" t="s">
        <v>36493</v>
      </c>
      <c r="I2115" s="264" t="s">
        <v>36494</v>
      </c>
      <c r="M2115" s="258"/>
      <c r="N2115" s="252"/>
      <c r="O2115" s="148"/>
      <c r="P2115" s="148"/>
    </row>
    <row r="2116" spans="1:16" ht="171.6">
      <c r="A2116" s="258" t="s">
        <v>36495</v>
      </c>
      <c r="B2116" s="252" t="s">
        <v>36487</v>
      </c>
      <c r="C2116" s="252" t="s">
        <v>36488</v>
      </c>
      <c r="D2116" s="148" t="s">
        <v>36489</v>
      </c>
      <c r="E2116" s="252" t="s">
        <v>36490</v>
      </c>
      <c r="F2116" s="252" t="s">
        <v>36491</v>
      </c>
      <c r="G2116" s="252" t="s">
        <v>36492</v>
      </c>
      <c r="H2116" s="262" t="s">
        <v>36493</v>
      </c>
      <c r="I2116" s="264" t="s">
        <v>36494</v>
      </c>
      <c r="M2116" s="258"/>
      <c r="N2116" s="252"/>
      <c r="O2116" s="148"/>
      <c r="P2116" s="148"/>
    </row>
    <row r="2117" spans="1:16" ht="184.8">
      <c r="A2117" s="258" t="s">
        <v>36496</v>
      </c>
      <c r="B2117" s="252" t="s">
        <v>36497</v>
      </c>
      <c r="C2117" s="252" t="s">
        <v>36498</v>
      </c>
      <c r="D2117" s="148" t="s">
        <v>36499</v>
      </c>
      <c r="E2117" s="252" t="s">
        <v>36500</v>
      </c>
      <c r="F2117" s="252" t="s">
        <v>36501</v>
      </c>
      <c r="G2117" s="252" t="s">
        <v>36502</v>
      </c>
      <c r="H2117" s="262" t="s">
        <v>36503</v>
      </c>
      <c r="I2117" s="264" t="s">
        <v>36504</v>
      </c>
      <c r="M2117" s="258"/>
      <c r="N2117" s="252"/>
      <c r="O2117" s="148"/>
      <c r="P2117" s="148"/>
    </row>
    <row r="2118" spans="1:16" ht="184.8">
      <c r="A2118" s="258" t="s">
        <v>36505</v>
      </c>
      <c r="B2118" s="252" t="s">
        <v>36497</v>
      </c>
      <c r="C2118" s="252" t="s">
        <v>36498</v>
      </c>
      <c r="D2118" s="148" t="s">
        <v>36499</v>
      </c>
      <c r="E2118" s="252" t="s">
        <v>36500</v>
      </c>
      <c r="F2118" s="252" t="s">
        <v>36501</v>
      </c>
      <c r="G2118" s="252" t="s">
        <v>36502</v>
      </c>
      <c r="H2118" s="262" t="s">
        <v>36503</v>
      </c>
      <c r="I2118" s="264" t="s">
        <v>36504</v>
      </c>
      <c r="M2118" s="258"/>
      <c r="N2118" s="252"/>
      <c r="O2118" s="148"/>
      <c r="P2118" s="148"/>
    </row>
    <row r="2119" spans="1:16" ht="184.8">
      <c r="A2119" s="258" t="s">
        <v>36506</v>
      </c>
      <c r="B2119" s="252" t="s">
        <v>36507</v>
      </c>
      <c r="C2119" s="252" t="s">
        <v>36508</v>
      </c>
      <c r="D2119" s="148" t="s">
        <v>36509</v>
      </c>
      <c r="E2119" s="252" t="s">
        <v>36510</v>
      </c>
      <c r="F2119" s="252" t="s">
        <v>36511</v>
      </c>
      <c r="G2119" s="252" t="s">
        <v>36512</v>
      </c>
      <c r="H2119" s="262" t="s">
        <v>36513</v>
      </c>
      <c r="I2119" s="264" t="s">
        <v>36514</v>
      </c>
      <c r="M2119" s="251"/>
      <c r="N2119" s="253"/>
      <c r="O2119" s="148"/>
      <c r="P2119" s="148"/>
    </row>
    <row r="2120" spans="1:16" ht="184.8">
      <c r="A2120" s="258" t="s">
        <v>36515</v>
      </c>
      <c r="B2120" s="252" t="s">
        <v>36507</v>
      </c>
      <c r="C2120" s="252" t="s">
        <v>36508</v>
      </c>
      <c r="D2120" s="148" t="s">
        <v>36509</v>
      </c>
      <c r="E2120" s="252" t="s">
        <v>36510</v>
      </c>
      <c r="F2120" s="252" t="s">
        <v>36511</v>
      </c>
      <c r="G2120" s="252" t="s">
        <v>36512</v>
      </c>
      <c r="H2120" s="262" t="s">
        <v>36513</v>
      </c>
      <c r="I2120" s="264" t="s">
        <v>36514</v>
      </c>
      <c r="M2120" s="251"/>
      <c r="N2120" s="253"/>
      <c r="O2120" s="148"/>
      <c r="P2120" s="148"/>
    </row>
    <row r="2121" spans="1:16" ht="145.19999999999999">
      <c r="A2121" s="251" t="s">
        <v>36516</v>
      </c>
      <c r="B2121" s="148" t="s">
        <v>36517</v>
      </c>
      <c r="C2121" s="252" t="s">
        <v>36518</v>
      </c>
      <c r="D2121" s="148" t="s">
        <v>36519</v>
      </c>
      <c r="E2121" s="148" t="s">
        <v>36520</v>
      </c>
      <c r="F2121" s="148" t="s">
        <v>36521</v>
      </c>
      <c r="G2121" s="148" t="s">
        <v>36522</v>
      </c>
      <c r="H2121" s="262" t="s">
        <v>36523</v>
      </c>
      <c r="I2121" s="264" t="s">
        <v>36524</v>
      </c>
      <c r="M2121" s="258"/>
      <c r="N2121" s="252"/>
      <c r="O2121" s="148"/>
      <c r="P2121" s="148"/>
    </row>
    <row r="2122" spans="1:16" ht="145.19999999999999">
      <c r="A2122" s="251" t="s">
        <v>36525</v>
      </c>
      <c r="B2122" s="148" t="s">
        <v>36517</v>
      </c>
      <c r="C2122" s="252" t="s">
        <v>36518</v>
      </c>
      <c r="D2122" s="148" t="s">
        <v>36519</v>
      </c>
      <c r="E2122" s="148" t="s">
        <v>36520</v>
      </c>
      <c r="F2122" s="148" t="s">
        <v>36521</v>
      </c>
      <c r="G2122" s="148" t="s">
        <v>36522</v>
      </c>
      <c r="H2122" s="262" t="s">
        <v>36523</v>
      </c>
      <c r="I2122" s="264" t="s">
        <v>36524</v>
      </c>
      <c r="M2122" s="258"/>
      <c r="N2122" s="252"/>
      <c r="O2122" s="148"/>
      <c r="P2122" s="148"/>
    </row>
    <row r="2123" spans="1:16" ht="39.6">
      <c r="A2123" s="258" t="s">
        <v>36526</v>
      </c>
      <c r="B2123" s="252" t="s">
        <v>36527</v>
      </c>
      <c r="C2123" s="252" t="s">
        <v>36527</v>
      </c>
      <c r="D2123" s="148" t="s">
        <v>36527</v>
      </c>
      <c r="E2123" s="252" t="s">
        <v>36527</v>
      </c>
      <c r="F2123" s="252" t="s">
        <v>36527</v>
      </c>
      <c r="G2123" s="252" t="s">
        <v>36527</v>
      </c>
      <c r="H2123" s="252" t="s">
        <v>36527</v>
      </c>
      <c r="I2123" s="264" t="s">
        <v>36527</v>
      </c>
      <c r="J2123" s="148"/>
      <c r="K2123" s="148"/>
      <c r="L2123" s="148"/>
      <c r="M2123" s="258"/>
      <c r="N2123" s="252"/>
      <c r="O2123" s="148"/>
      <c r="P2123" s="148"/>
    </row>
    <row r="2124" spans="1:16" ht="39.6">
      <c r="A2124" s="258" t="s">
        <v>36528</v>
      </c>
      <c r="B2124" s="252" t="s">
        <v>36527</v>
      </c>
      <c r="C2124" s="252" t="s">
        <v>36527</v>
      </c>
      <c r="D2124" s="148" t="s">
        <v>36527</v>
      </c>
      <c r="E2124" s="252" t="s">
        <v>36527</v>
      </c>
      <c r="F2124" s="252" t="s">
        <v>36527</v>
      </c>
      <c r="G2124" s="252" t="s">
        <v>36527</v>
      </c>
      <c r="H2124" s="252" t="s">
        <v>36527</v>
      </c>
      <c r="I2124" s="264" t="s">
        <v>36527</v>
      </c>
      <c r="J2124" s="148"/>
      <c r="K2124" s="148"/>
      <c r="L2124" s="148"/>
      <c r="M2124" s="258"/>
      <c r="N2124" s="252"/>
      <c r="O2124" s="148"/>
      <c r="P2124" s="148"/>
    </row>
    <row r="2125" spans="1:16" ht="39.6">
      <c r="A2125" s="258" t="s">
        <v>36529</v>
      </c>
      <c r="B2125" s="252" t="s">
        <v>36530</v>
      </c>
      <c r="C2125" s="252" t="s">
        <v>36530</v>
      </c>
      <c r="D2125" s="148" t="s">
        <v>36530</v>
      </c>
      <c r="E2125" s="252" t="s">
        <v>36530</v>
      </c>
      <c r="F2125" s="252" t="s">
        <v>36530</v>
      </c>
      <c r="G2125" s="252" t="s">
        <v>36530</v>
      </c>
      <c r="H2125" s="252" t="s">
        <v>36530</v>
      </c>
      <c r="I2125" s="264" t="s">
        <v>36530</v>
      </c>
      <c r="J2125" s="148"/>
      <c r="K2125" s="148"/>
      <c r="L2125" s="148"/>
      <c r="M2125" s="258"/>
      <c r="N2125" s="252"/>
      <c r="O2125" s="148"/>
      <c r="P2125" s="148"/>
    </row>
    <row r="2126" spans="1:16" ht="39.6">
      <c r="A2126" s="258" t="s">
        <v>36531</v>
      </c>
      <c r="B2126" s="252" t="s">
        <v>36530</v>
      </c>
      <c r="C2126" s="252" t="s">
        <v>36530</v>
      </c>
      <c r="D2126" s="148" t="s">
        <v>36530</v>
      </c>
      <c r="E2126" s="252" t="s">
        <v>36530</v>
      </c>
      <c r="F2126" s="252" t="s">
        <v>36530</v>
      </c>
      <c r="G2126" s="252" t="s">
        <v>36530</v>
      </c>
      <c r="H2126" s="252" t="s">
        <v>36530</v>
      </c>
      <c r="I2126" s="264" t="s">
        <v>36530</v>
      </c>
      <c r="J2126" s="148"/>
      <c r="K2126" s="148"/>
      <c r="L2126" s="148"/>
      <c r="M2126" s="258"/>
      <c r="N2126" s="252"/>
      <c r="O2126" s="148"/>
      <c r="P2126" s="148"/>
    </row>
    <row r="2127" spans="1:16" ht="39.6">
      <c r="A2127" s="258" t="s">
        <v>36532</v>
      </c>
      <c r="B2127" s="252" t="s">
        <v>36533</v>
      </c>
      <c r="C2127" s="252" t="s">
        <v>36533</v>
      </c>
      <c r="D2127" s="148" t="s">
        <v>36533</v>
      </c>
      <c r="E2127" s="252" t="s">
        <v>36533</v>
      </c>
      <c r="F2127" s="252" t="s">
        <v>36533</v>
      </c>
      <c r="G2127" s="252" t="s">
        <v>36533</v>
      </c>
      <c r="H2127" s="252" t="s">
        <v>36533</v>
      </c>
      <c r="I2127" s="264" t="s">
        <v>36533</v>
      </c>
      <c r="J2127" s="148"/>
      <c r="K2127" s="148"/>
      <c r="L2127" s="148"/>
      <c r="M2127" s="258"/>
      <c r="N2127" s="252"/>
      <c r="O2127" s="148"/>
      <c r="P2127" s="148"/>
    </row>
    <row r="2128" spans="1:16" ht="39.6">
      <c r="A2128" s="258" t="s">
        <v>36534</v>
      </c>
      <c r="B2128" s="252" t="s">
        <v>36533</v>
      </c>
      <c r="C2128" s="252" t="s">
        <v>36533</v>
      </c>
      <c r="D2128" s="148" t="s">
        <v>36533</v>
      </c>
      <c r="E2128" s="252" t="s">
        <v>36533</v>
      </c>
      <c r="F2128" s="252" t="s">
        <v>36533</v>
      </c>
      <c r="G2128" s="252" t="s">
        <v>36533</v>
      </c>
      <c r="H2128" s="252" t="s">
        <v>36533</v>
      </c>
      <c r="I2128" s="264" t="s">
        <v>36533</v>
      </c>
      <c r="J2128" s="148"/>
      <c r="K2128" s="148"/>
      <c r="L2128" s="148"/>
      <c r="M2128" s="258"/>
      <c r="N2128" s="252"/>
      <c r="O2128" s="148"/>
      <c r="P2128" s="148"/>
    </row>
    <row r="2129" spans="1:16" ht="39.6">
      <c r="A2129" s="258" t="s">
        <v>36535</v>
      </c>
      <c r="B2129" s="252" t="s">
        <v>36536</v>
      </c>
      <c r="C2129" s="252" t="s">
        <v>36536</v>
      </c>
      <c r="D2129" s="148" t="s">
        <v>36536</v>
      </c>
      <c r="E2129" s="252" t="s">
        <v>36536</v>
      </c>
      <c r="F2129" s="252" t="s">
        <v>36536</v>
      </c>
      <c r="G2129" s="252" t="s">
        <v>36536</v>
      </c>
      <c r="H2129" s="252" t="s">
        <v>36536</v>
      </c>
      <c r="I2129" s="264" t="s">
        <v>36536</v>
      </c>
      <c r="J2129" s="148"/>
      <c r="K2129" s="148"/>
      <c r="L2129" s="148"/>
      <c r="M2129" s="258"/>
      <c r="N2129" s="252"/>
      <c r="O2129" s="148"/>
      <c r="P2129" s="148"/>
    </row>
    <row r="2130" spans="1:16" ht="39.6">
      <c r="A2130" s="258" t="s">
        <v>36537</v>
      </c>
      <c r="B2130" s="252" t="s">
        <v>36536</v>
      </c>
      <c r="C2130" s="252" t="s">
        <v>36536</v>
      </c>
      <c r="D2130" s="148" t="s">
        <v>36536</v>
      </c>
      <c r="E2130" s="252" t="s">
        <v>36536</v>
      </c>
      <c r="F2130" s="252" t="s">
        <v>36536</v>
      </c>
      <c r="G2130" s="252" t="s">
        <v>36536</v>
      </c>
      <c r="H2130" s="252" t="s">
        <v>36536</v>
      </c>
      <c r="I2130" s="264" t="s">
        <v>36536</v>
      </c>
      <c r="J2130" s="148"/>
      <c r="K2130" s="148"/>
      <c r="L2130" s="148"/>
      <c r="M2130" s="258"/>
      <c r="N2130" s="252"/>
      <c r="O2130" s="148"/>
      <c r="P2130" s="148"/>
    </row>
    <row r="2131" spans="1:16" ht="39.6">
      <c r="A2131" s="258" t="s">
        <v>36538</v>
      </c>
      <c r="B2131" s="252" t="s">
        <v>36539</v>
      </c>
      <c r="C2131" s="252" t="s">
        <v>36539</v>
      </c>
      <c r="D2131" s="148" t="s">
        <v>36539</v>
      </c>
      <c r="E2131" s="252" t="s">
        <v>36539</v>
      </c>
      <c r="F2131" s="252" t="s">
        <v>36539</v>
      </c>
      <c r="G2131" s="252" t="s">
        <v>36539</v>
      </c>
      <c r="H2131" s="252" t="s">
        <v>36539</v>
      </c>
      <c r="I2131" s="264" t="s">
        <v>36539</v>
      </c>
      <c r="J2131" s="148"/>
      <c r="K2131" s="148"/>
      <c r="L2131" s="148"/>
      <c r="M2131" s="258"/>
      <c r="N2131" s="252"/>
      <c r="O2131" s="148"/>
      <c r="P2131" s="148"/>
    </row>
    <row r="2132" spans="1:16" ht="39.6">
      <c r="A2132" s="258" t="s">
        <v>36540</v>
      </c>
      <c r="B2132" s="252" t="s">
        <v>36539</v>
      </c>
      <c r="C2132" s="252" t="s">
        <v>36539</v>
      </c>
      <c r="D2132" s="148" t="s">
        <v>36539</v>
      </c>
      <c r="E2132" s="252" t="s">
        <v>36539</v>
      </c>
      <c r="F2132" s="252" t="s">
        <v>36539</v>
      </c>
      <c r="G2132" s="252" t="s">
        <v>36539</v>
      </c>
      <c r="H2132" s="252" t="s">
        <v>36539</v>
      </c>
      <c r="I2132" s="264" t="s">
        <v>36539</v>
      </c>
      <c r="J2132" s="148"/>
      <c r="K2132" s="148"/>
      <c r="L2132" s="148"/>
      <c r="M2132" s="258"/>
      <c r="N2132" s="252"/>
      <c r="O2132" s="148"/>
      <c r="P2132" s="148"/>
    </row>
    <row r="2133" spans="1:16" ht="39.6">
      <c r="A2133" s="258" t="s">
        <v>36541</v>
      </c>
      <c r="B2133" s="252" t="s">
        <v>36542</v>
      </c>
      <c r="C2133" s="252" t="s">
        <v>36542</v>
      </c>
      <c r="D2133" s="148" t="s">
        <v>36542</v>
      </c>
      <c r="E2133" s="252" t="s">
        <v>36542</v>
      </c>
      <c r="F2133" s="252" t="s">
        <v>36542</v>
      </c>
      <c r="G2133" s="252" t="s">
        <v>36542</v>
      </c>
      <c r="H2133" s="252" t="s">
        <v>36542</v>
      </c>
      <c r="I2133" s="264" t="s">
        <v>36542</v>
      </c>
      <c r="J2133" s="148"/>
      <c r="K2133" s="148"/>
      <c r="L2133" s="148"/>
      <c r="M2133" s="258"/>
      <c r="N2133" s="252"/>
      <c r="O2133" s="148"/>
      <c r="P2133" s="148"/>
    </row>
    <row r="2134" spans="1:16" ht="39.6">
      <c r="A2134" s="258" t="s">
        <v>36543</v>
      </c>
      <c r="B2134" s="252" t="s">
        <v>36542</v>
      </c>
      <c r="C2134" s="252" t="s">
        <v>36542</v>
      </c>
      <c r="D2134" s="148" t="s">
        <v>36542</v>
      </c>
      <c r="E2134" s="252" t="s">
        <v>36542</v>
      </c>
      <c r="F2134" s="252" t="s">
        <v>36542</v>
      </c>
      <c r="G2134" s="252" t="s">
        <v>36542</v>
      </c>
      <c r="H2134" s="252" t="s">
        <v>36542</v>
      </c>
      <c r="I2134" s="264" t="s">
        <v>36542</v>
      </c>
      <c r="J2134" s="148"/>
      <c r="K2134" s="148"/>
      <c r="L2134" s="148"/>
      <c r="M2134" s="258"/>
      <c r="N2134" s="252"/>
      <c r="O2134" s="148"/>
      <c r="P2134" s="148"/>
    </row>
    <row r="2135" spans="1:16" ht="39.6">
      <c r="A2135" s="258" t="s">
        <v>36544</v>
      </c>
      <c r="B2135" s="252" t="s">
        <v>36545</v>
      </c>
      <c r="C2135" s="252" t="s">
        <v>36545</v>
      </c>
      <c r="D2135" s="148" t="s">
        <v>36545</v>
      </c>
      <c r="E2135" s="252" t="s">
        <v>36545</v>
      </c>
      <c r="F2135" s="252" t="s">
        <v>36545</v>
      </c>
      <c r="G2135" s="252" t="s">
        <v>36545</v>
      </c>
      <c r="H2135" s="252" t="s">
        <v>36545</v>
      </c>
      <c r="I2135" s="264" t="s">
        <v>36545</v>
      </c>
      <c r="J2135" s="148"/>
      <c r="K2135" s="148"/>
      <c r="L2135" s="148"/>
      <c r="M2135" s="258"/>
      <c r="N2135" s="252"/>
      <c r="O2135" s="148"/>
      <c r="P2135" s="148"/>
    </row>
    <row r="2136" spans="1:16" ht="39.6">
      <c r="A2136" s="258" t="s">
        <v>36546</v>
      </c>
      <c r="B2136" s="252" t="s">
        <v>36547</v>
      </c>
      <c r="C2136" s="252" t="s">
        <v>36547</v>
      </c>
      <c r="D2136" s="148" t="s">
        <v>36547</v>
      </c>
      <c r="E2136" s="252" t="s">
        <v>36547</v>
      </c>
      <c r="F2136" s="252" t="s">
        <v>36547</v>
      </c>
      <c r="G2136" s="252" t="s">
        <v>36547</v>
      </c>
      <c r="H2136" s="252" t="s">
        <v>36547</v>
      </c>
      <c r="I2136" s="264" t="s">
        <v>36547</v>
      </c>
      <c r="J2136" s="148"/>
      <c r="K2136" s="148"/>
      <c r="L2136" s="148"/>
      <c r="M2136" s="258"/>
      <c r="N2136" s="252"/>
      <c r="O2136" s="148"/>
      <c r="P2136" s="148"/>
    </row>
    <row r="2137" spans="1:16" ht="39.6">
      <c r="A2137" s="258" t="s">
        <v>36548</v>
      </c>
      <c r="B2137" s="252" t="s">
        <v>36549</v>
      </c>
      <c r="C2137" s="252" t="s">
        <v>36549</v>
      </c>
      <c r="D2137" s="148" t="s">
        <v>36549</v>
      </c>
      <c r="E2137" s="252" t="s">
        <v>36549</v>
      </c>
      <c r="F2137" s="252" t="s">
        <v>36549</v>
      </c>
      <c r="G2137" s="252" t="s">
        <v>36549</v>
      </c>
      <c r="H2137" s="252" t="s">
        <v>36549</v>
      </c>
      <c r="I2137" s="264" t="s">
        <v>36549</v>
      </c>
      <c r="J2137" s="148"/>
      <c r="K2137" s="148"/>
      <c r="L2137" s="148"/>
      <c r="M2137" s="251"/>
      <c r="N2137" s="253"/>
      <c r="O2137" s="148"/>
      <c r="P2137" s="148"/>
    </row>
    <row r="2138" spans="1:16" ht="39.6">
      <c r="A2138" s="258" t="s">
        <v>36550</v>
      </c>
      <c r="B2138" s="252" t="s">
        <v>36549</v>
      </c>
      <c r="C2138" s="252" t="s">
        <v>36549</v>
      </c>
      <c r="D2138" s="148" t="s">
        <v>36549</v>
      </c>
      <c r="E2138" s="252" t="s">
        <v>36549</v>
      </c>
      <c r="F2138" s="252" t="s">
        <v>36549</v>
      </c>
      <c r="G2138" s="252" t="s">
        <v>36549</v>
      </c>
      <c r="H2138" s="252" t="s">
        <v>36549</v>
      </c>
      <c r="I2138" s="264" t="s">
        <v>36549</v>
      </c>
      <c r="J2138" s="148"/>
      <c r="K2138" s="148"/>
      <c r="L2138" s="148"/>
      <c r="M2138" s="251"/>
      <c r="N2138" s="253"/>
      <c r="O2138" s="148"/>
      <c r="P2138" s="148"/>
    </row>
    <row r="2139" spans="1:16" ht="28.8">
      <c r="A2139" s="251" t="s">
        <v>36551</v>
      </c>
      <c r="B2139" s="253" t="s">
        <v>36552</v>
      </c>
      <c r="C2139" s="253" t="s">
        <v>36552</v>
      </c>
      <c r="D2139" s="148" t="s">
        <v>36552</v>
      </c>
      <c r="E2139" s="253" t="s">
        <v>36552</v>
      </c>
      <c r="F2139" s="253" t="s">
        <v>36552</v>
      </c>
      <c r="G2139" s="253" t="s">
        <v>36552</v>
      </c>
      <c r="H2139" s="253" t="s">
        <v>36552</v>
      </c>
      <c r="I2139" s="264" t="s">
        <v>36552</v>
      </c>
      <c r="J2139" s="148"/>
      <c r="K2139" s="148"/>
      <c r="L2139" s="148"/>
      <c r="M2139" s="258"/>
      <c r="N2139" s="252"/>
      <c r="O2139" s="148"/>
      <c r="P2139" s="148"/>
    </row>
    <row r="2140" spans="1:16" ht="28.8">
      <c r="A2140" s="251" t="s">
        <v>36553</v>
      </c>
      <c r="B2140" s="253" t="s">
        <v>36552</v>
      </c>
      <c r="C2140" s="253" t="s">
        <v>36552</v>
      </c>
      <c r="D2140" s="148" t="s">
        <v>36552</v>
      </c>
      <c r="E2140" s="253" t="s">
        <v>36552</v>
      </c>
      <c r="F2140" s="253" t="s">
        <v>36552</v>
      </c>
      <c r="G2140" s="253" t="s">
        <v>36552</v>
      </c>
      <c r="H2140" s="253" t="s">
        <v>36552</v>
      </c>
      <c r="I2140" s="264" t="s">
        <v>36552</v>
      </c>
      <c r="J2140" s="273"/>
      <c r="K2140" s="273"/>
      <c r="L2140" s="273"/>
      <c r="M2140" s="258"/>
      <c r="N2140" s="252"/>
      <c r="O2140" s="148"/>
      <c r="P2140" s="148"/>
    </row>
    <row r="2141" spans="1:16" ht="224.4">
      <c r="A2141" s="258" t="s">
        <v>36554</v>
      </c>
      <c r="B2141" s="252" t="s">
        <v>36555</v>
      </c>
      <c r="C2141" s="252" t="s">
        <v>36556</v>
      </c>
      <c r="D2141" s="148" t="s">
        <v>36557</v>
      </c>
      <c r="E2141" s="252" t="s">
        <v>36558</v>
      </c>
      <c r="F2141" s="252" t="s">
        <v>36559</v>
      </c>
      <c r="G2141" s="252" t="s">
        <v>36560</v>
      </c>
      <c r="H2141" s="262" t="s">
        <v>36561</v>
      </c>
      <c r="I2141" s="264" t="s">
        <v>36562</v>
      </c>
      <c r="M2141" s="258"/>
      <c r="N2141" s="252"/>
      <c r="O2141" s="148"/>
      <c r="P2141" s="148"/>
    </row>
    <row r="2142" spans="1:16" ht="224.4">
      <c r="A2142" s="258" t="s">
        <v>36563</v>
      </c>
      <c r="B2142" s="252" t="s">
        <v>36555</v>
      </c>
      <c r="C2142" s="252" t="s">
        <v>36556</v>
      </c>
      <c r="D2142" s="148" t="s">
        <v>36557</v>
      </c>
      <c r="E2142" s="252" t="s">
        <v>36558</v>
      </c>
      <c r="F2142" s="252" t="s">
        <v>36564</v>
      </c>
      <c r="G2142" s="252" t="s">
        <v>36565</v>
      </c>
      <c r="H2142" s="262" t="s">
        <v>36566</v>
      </c>
      <c r="I2142" s="264" t="s">
        <v>36562</v>
      </c>
      <c r="M2142" s="258"/>
      <c r="N2142" s="252"/>
      <c r="O2142" s="148"/>
      <c r="P2142" s="148"/>
    </row>
    <row r="2143" spans="1:16" ht="39.6">
      <c r="A2143" s="258" t="s">
        <v>36567</v>
      </c>
      <c r="B2143" s="252" t="s">
        <v>36568</v>
      </c>
      <c r="C2143" s="252" t="s">
        <v>35528</v>
      </c>
      <c r="D2143" s="148" t="s">
        <v>36568</v>
      </c>
      <c r="E2143" s="252" t="s">
        <v>36568</v>
      </c>
      <c r="F2143" s="252" t="s">
        <v>36568</v>
      </c>
      <c r="G2143" s="252" t="s">
        <v>36568</v>
      </c>
      <c r="H2143" s="252" t="s">
        <v>36568</v>
      </c>
      <c r="I2143" s="264" t="s">
        <v>36568</v>
      </c>
      <c r="J2143" s="148"/>
      <c r="K2143" s="148"/>
      <c r="L2143" s="148"/>
      <c r="M2143" s="258"/>
      <c r="N2143" s="252"/>
      <c r="O2143" s="148"/>
      <c r="P2143" s="148"/>
    </row>
    <row r="2144" spans="1:16" ht="39.6">
      <c r="A2144" s="258" t="s">
        <v>36569</v>
      </c>
      <c r="B2144" s="252" t="s">
        <v>36568</v>
      </c>
      <c r="C2144" s="252" t="s">
        <v>35537</v>
      </c>
      <c r="D2144" s="148" t="s">
        <v>36568</v>
      </c>
      <c r="E2144" s="252" t="s">
        <v>36568</v>
      </c>
      <c r="F2144" s="252" t="s">
        <v>36568</v>
      </c>
      <c r="G2144" s="252" t="s">
        <v>36568</v>
      </c>
      <c r="H2144" s="252" t="s">
        <v>36568</v>
      </c>
      <c r="I2144" s="264" t="s">
        <v>36568</v>
      </c>
      <c r="J2144" s="148"/>
      <c r="K2144" s="148"/>
      <c r="L2144" s="148"/>
      <c r="M2144" s="258"/>
      <c r="N2144" s="252"/>
      <c r="O2144" s="148"/>
      <c r="P2144" s="148"/>
    </row>
    <row r="2145" spans="1:16" ht="39.6">
      <c r="A2145" s="258" t="s">
        <v>36570</v>
      </c>
      <c r="B2145" s="252" t="s">
        <v>36571</v>
      </c>
      <c r="C2145" s="252" t="s">
        <v>36571</v>
      </c>
      <c r="D2145" s="148" t="s">
        <v>36571</v>
      </c>
      <c r="E2145" s="252" t="s">
        <v>36571</v>
      </c>
      <c r="F2145" s="252" t="s">
        <v>36571</v>
      </c>
      <c r="G2145" s="252" t="s">
        <v>36571</v>
      </c>
      <c r="H2145" s="252" t="s">
        <v>36571</v>
      </c>
      <c r="I2145" s="264" t="s">
        <v>36571</v>
      </c>
      <c r="J2145" s="148"/>
      <c r="K2145" s="148"/>
      <c r="L2145" s="148"/>
      <c r="M2145" s="258"/>
      <c r="N2145" s="252"/>
      <c r="O2145" s="148"/>
      <c r="P2145" s="148"/>
    </row>
    <row r="2146" spans="1:16" ht="39.6">
      <c r="A2146" s="258" t="s">
        <v>36572</v>
      </c>
      <c r="B2146" s="252" t="s">
        <v>36573</v>
      </c>
      <c r="C2146" s="252" t="s">
        <v>36573</v>
      </c>
      <c r="D2146" s="148" t="s">
        <v>36573</v>
      </c>
      <c r="E2146" s="252" t="s">
        <v>36573</v>
      </c>
      <c r="F2146" s="252" t="s">
        <v>36573</v>
      </c>
      <c r="G2146" s="252" t="s">
        <v>36573</v>
      </c>
      <c r="H2146" s="252" t="s">
        <v>36573</v>
      </c>
      <c r="I2146" s="264" t="s">
        <v>36573</v>
      </c>
      <c r="J2146" s="148"/>
      <c r="K2146" s="148"/>
      <c r="L2146" s="148"/>
      <c r="M2146" s="258"/>
      <c r="N2146" s="252"/>
      <c r="O2146" s="148"/>
      <c r="P2146" s="148"/>
    </row>
    <row r="2147" spans="1:16" ht="39.6">
      <c r="A2147" s="258" t="s">
        <v>36574</v>
      </c>
      <c r="B2147" s="252" t="s">
        <v>36575</v>
      </c>
      <c r="C2147" s="252" t="s">
        <v>36576</v>
      </c>
      <c r="D2147" s="148" t="s">
        <v>36575</v>
      </c>
      <c r="E2147" s="252" t="s">
        <v>36575</v>
      </c>
      <c r="F2147" s="252" t="s">
        <v>36575</v>
      </c>
      <c r="G2147" s="252" t="s">
        <v>36575</v>
      </c>
      <c r="H2147" s="252" t="s">
        <v>36575</v>
      </c>
      <c r="I2147" s="264" t="s">
        <v>36575</v>
      </c>
      <c r="J2147" s="148"/>
      <c r="K2147" s="148"/>
      <c r="L2147" s="148"/>
      <c r="M2147" s="258"/>
      <c r="N2147" s="252"/>
      <c r="O2147" s="148"/>
      <c r="P2147" s="148"/>
    </row>
    <row r="2148" spans="1:16" ht="39.6">
      <c r="A2148" s="258" t="s">
        <v>36577</v>
      </c>
      <c r="B2148" s="252" t="s">
        <v>36575</v>
      </c>
      <c r="C2148" s="252" t="s">
        <v>36578</v>
      </c>
      <c r="D2148" s="148" t="s">
        <v>36575</v>
      </c>
      <c r="E2148" s="252" t="s">
        <v>36575</v>
      </c>
      <c r="F2148" s="252" t="s">
        <v>36575</v>
      </c>
      <c r="G2148" s="252" t="s">
        <v>36575</v>
      </c>
      <c r="H2148" s="252" t="s">
        <v>36575</v>
      </c>
      <c r="I2148" s="264" t="s">
        <v>36575</v>
      </c>
      <c r="J2148" s="148"/>
      <c r="K2148" s="148"/>
      <c r="L2148" s="148"/>
      <c r="M2148" s="258"/>
      <c r="N2148" s="252"/>
      <c r="O2148" s="148"/>
      <c r="P2148" s="148"/>
    </row>
    <row r="2149" spans="1:16" ht="39.6">
      <c r="A2149" s="258" t="s">
        <v>36579</v>
      </c>
      <c r="B2149" s="252" t="s">
        <v>36580</v>
      </c>
      <c r="C2149" s="252" t="s">
        <v>36580</v>
      </c>
      <c r="D2149" s="148" t="s">
        <v>36580</v>
      </c>
      <c r="E2149" s="252" t="s">
        <v>36580</v>
      </c>
      <c r="F2149" s="252" t="s">
        <v>36580</v>
      </c>
      <c r="G2149" s="252" t="s">
        <v>36580</v>
      </c>
      <c r="H2149" s="252" t="s">
        <v>36580</v>
      </c>
      <c r="I2149" s="264" t="s">
        <v>36580</v>
      </c>
      <c r="J2149" s="148"/>
      <c r="K2149" s="148"/>
      <c r="L2149" s="148"/>
      <c r="M2149" s="258"/>
      <c r="N2149" s="252"/>
      <c r="O2149" s="148"/>
      <c r="P2149" s="148"/>
    </row>
    <row r="2150" spans="1:16" ht="39.6">
      <c r="A2150" s="258" t="s">
        <v>36581</v>
      </c>
      <c r="B2150" s="252" t="s">
        <v>36582</v>
      </c>
      <c r="C2150" s="252" t="s">
        <v>36582</v>
      </c>
      <c r="D2150" s="148" t="s">
        <v>36582</v>
      </c>
      <c r="E2150" s="252" t="s">
        <v>36582</v>
      </c>
      <c r="F2150" s="252" t="s">
        <v>36582</v>
      </c>
      <c r="G2150" s="252" t="s">
        <v>36582</v>
      </c>
      <c r="H2150" s="252" t="s">
        <v>36582</v>
      </c>
      <c r="I2150" s="264" t="s">
        <v>36582</v>
      </c>
      <c r="J2150" s="148"/>
      <c r="K2150" s="148"/>
      <c r="L2150" s="148"/>
      <c r="M2150" s="258"/>
      <c r="N2150" s="252"/>
      <c r="O2150" s="148"/>
      <c r="P2150" s="148"/>
    </row>
    <row r="2151" spans="1:16" ht="39.6">
      <c r="A2151" s="258" t="s">
        <v>36583</v>
      </c>
      <c r="B2151" s="252" t="s">
        <v>36584</v>
      </c>
      <c r="C2151" s="252" t="s">
        <v>36584</v>
      </c>
      <c r="D2151" s="148" t="s">
        <v>36584</v>
      </c>
      <c r="E2151" s="252" t="s">
        <v>36584</v>
      </c>
      <c r="F2151" s="252" t="s">
        <v>36584</v>
      </c>
      <c r="G2151" s="252" t="s">
        <v>36584</v>
      </c>
      <c r="H2151" s="252" t="s">
        <v>36584</v>
      </c>
      <c r="I2151" s="264" t="s">
        <v>36584</v>
      </c>
      <c r="J2151" s="148"/>
      <c r="K2151" s="148"/>
      <c r="L2151" s="148"/>
      <c r="M2151" s="258"/>
      <c r="N2151" s="252"/>
      <c r="O2151" s="148"/>
      <c r="P2151" s="148"/>
    </row>
    <row r="2152" spans="1:16" ht="39.6">
      <c r="A2152" s="258" t="s">
        <v>36585</v>
      </c>
      <c r="B2152" s="252" t="s">
        <v>36584</v>
      </c>
      <c r="C2152" s="252" t="s">
        <v>36584</v>
      </c>
      <c r="D2152" s="148" t="s">
        <v>36584</v>
      </c>
      <c r="E2152" s="252" t="s">
        <v>36584</v>
      </c>
      <c r="F2152" s="252" t="s">
        <v>36584</v>
      </c>
      <c r="G2152" s="252" t="s">
        <v>36584</v>
      </c>
      <c r="H2152" s="252" t="s">
        <v>36584</v>
      </c>
      <c r="I2152" s="264" t="s">
        <v>36584</v>
      </c>
      <c r="J2152" s="148"/>
      <c r="K2152" s="148"/>
      <c r="L2152" s="148"/>
      <c r="M2152" s="258"/>
      <c r="N2152" s="252"/>
      <c r="O2152" s="148"/>
      <c r="P2152" s="148"/>
    </row>
    <row r="2153" spans="1:16" ht="39.6">
      <c r="A2153" s="258" t="s">
        <v>36586</v>
      </c>
      <c r="B2153" s="252" t="s">
        <v>36587</v>
      </c>
      <c r="C2153" s="252" t="s">
        <v>36587</v>
      </c>
      <c r="D2153" s="148" t="s">
        <v>36587</v>
      </c>
      <c r="E2153" s="252" t="s">
        <v>36587</v>
      </c>
      <c r="F2153" s="252" t="s">
        <v>36587</v>
      </c>
      <c r="G2153" s="252" t="s">
        <v>36587</v>
      </c>
      <c r="H2153" s="252" t="s">
        <v>36587</v>
      </c>
      <c r="I2153" s="264" t="s">
        <v>36587</v>
      </c>
      <c r="J2153" s="148"/>
      <c r="K2153" s="148"/>
      <c r="L2153" s="148"/>
      <c r="M2153" s="258"/>
      <c r="N2153" s="252"/>
      <c r="O2153" s="148"/>
      <c r="P2153" s="148"/>
    </row>
    <row r="2154" spans="1:16" ht="39.6">
      <c r="A2154" s="258" t="s">
        <v>36588</v>
      </c>
      <c r="B2154" s="252" t="s">
        <v>36589</v>
      </c>
      <c r="C2154" s="252" t="s">
        <v>36589</v>
      </c>
      <c r="D2154" s="148" t="s">
        <v>36589</v>
      </c>
      <c r="E2154" s="252" t="s">
        <v>36589</v>
      </c>
      <c r="F2154" s="252" t="s">
        <v>36589</v>
      </c>
      <c r="G2154" s="252" t="s">
        <v>36589</v>
      </c>
      <c r="H2154" s="252" t="s">
        <v>36589</v>
      </c>
      <c r="I2154" s="264" t="s">
        <v>36589</v>
      </c>
      <c r="J2154" s="148"/>
      <c r="K2154" s="148"/>
      <c r="L2154" s="148"/>
      <c r="M2154" s="258"/>
      <c r="N2154" s="252"/>
      <c r="O2154" s="148"/>
      <c r="P2154" s="148"/>
    </row>
    <row r="2155" spans="1:16" ht="39.6">
      <c r="A2155" s="258" t="s">
        <v>36590</v>
      </c>
      <c r="B2155" s="252" t="s">
        <v>36591</v>
      </c>
      <c r="C2155" s="252" t="s">
        <v>36591</v>
      </c>
      <c r="D2155" s="148" t="s">
        <v>36591</v>
      </c>
      <c r="E2155" s="252" t="s">
        <v>36591</v>
      </c>
      <c r="F2155" s="252" t="s">
        <v>36591</v>
      </c>
      <c r="G2155" s="252" t="s">
        <v>36591</v>
      </c>
      <c r="H2155" s="252" t="s">
        <v>36591</v>
      </c>
      <c r="I2155" s="264" t="s">
        <v>36591</v>
      </c>
      <c r="J2155" s="148"/>
      <c r="K2155" s="148"/>
      <c r="L2155" s="148"/>
      <c r="M2155" s="251"/>
      <c r="N2155" s="253"/>
      <c r="O2155" s="148"/>
      <c r="P2155" s="148"/>
    </row>
    <row r="2156" spans="1:16" ht="39.6">
      <c r="A2156" s="258" t="s">
        <v>36592</v>
      </c>
      <c r="B2156" s="252" t="s">
        <v>36591</v>
      </c>
      <c r="C2156" s="252" t="s">
        <v>36591</v>
      </c>
      <c r="D2156" s="148" t="s">
        <v>36591</v>
      </c>
      <c r="E2156" s="252" t="s">
        <v>36591</v>
      </c>
      <c r="F2156" s="252" t="s">
        <v>36591</v>
      </c>
      <c r="G2156" s="252" t="s">
        <v>36591</v>
      </c>
      <c r="H2156" s="252" t="s">
        <v>36591</v>
      </c>
      <c r="I2156" s="264" t="s">
        <v>36591</v>
      </c>
      <c r="J2156" s="148"/>
      <c r="K2156" s="148"/>
      <c r="L2156" s="148"/>
      <c r="M2156" s="251"/>
      <c r="N2156" s="253"/>
      <c r="O2156" s="148"/>
      <c r="P2156" s="148"/>
    </row>
    <row r="2157" spans="1:16" ht="28.8">
      <c r="A2157" s="251" t="s">
        <v>36593</v>
      </c>
      <c r="B2157" s="253" t="s">
        <v>36594</v>
      </c>
      <c r="C2157" s="253" t="s">
        <v>36595</v>
      </c>
      <c r="D2157" s="148" t="s">
        <v>36595</v>
      </c>
      <c r="E2157" s="253" t="s">
        <v>36595</v>
      </c>
      <c r="F2157" s="253" t="s">
        <v>36595</v>
      </c>
      <c r="G2157" s="253" t="s">
        <v>36594</v>
      </c>
      <c r="H2157" s="253" t="s">
        <v>36594</v>
      </c>
      <c r="I2157" s="264" t="s">
        <v>36594</v>
      </c>
      <c r="J2157" s="148"/>
      <c r="K2157" s="148"/>
      <c r="L2157" s="148"/>
      <c r="M2157" s="258"/>
      <c r="N2157" s="252"/>
      <c r="O2157" s="148"/>
      <c r="P2157" s="148"/>
    </row>
    <row r="2158" spans="1:16" ht="28.8">
      <c r="A2158" s="251" t="s">
        <v>36596</v>
      </c>
      <c r="B2158" s="253" t="s">
        <v>36595</v>
      </c>
      <c r="C2158" s="253" t="s">
        <v>36595</v>
      </c>
      <c r="D2158" s="148" t="s">
        <v>36595</v>
      </c>
      <c r="E2158" s="253" t="s">
        <v>36595</v>
      </c>
      <c r="F2158" s="253" t="s">
        <v>36595</v>
      </c>
      <c r="G2158" s="253" t="s">
        <v>36595</v>
      </c>
      <c r="H2158" s="253" t="s">
        <v>36595</v>
      </c>
      <c r="I2158" s="264" t="s">
        <v>36595</v>
      </c>
      <c r="J2158" s="148"/>
      <c r="K2158" s="148"/>
      <c r="L2158" s="148"/>
      <c r="M2158" s="258"/>
      <c r="N2158" s="252"/>
      <c r="O2158" s="148"/>
      <c r="P2158" s="148"/>
    </row>
    <row r="2159" spans="1:16" ht="39.6">
      <c r="A2159" s="258" t="s">
        <v>36597</v>
      </c>
      <c r="B2159" s="252" t="s">
        <v>36598</v>
      </c>
      <c r="C2159" s="252" t="s">
        <v>36598</v>
      </c>
      <c r="D2159" s="148" t="s">
        <v>36598</v>
      </c>
      <c r="E2159" s="252" t="s">
        <v>36598</v>
      </c>
      <c r="F2159" s="252" t="s">
        <v>36598</v>
      </c>
      <c r="G2159" s="252" t="s">
        <v>36598</v>
      </c>
      <c r="H2159" s="252" t="s">
        <v>36598</v>
      </c>
      <c r="I2159" s="264" t="s">
        <v>36598</v>
      </c>
      <c r="J2159" s="148"/>
      <c r="K2159" s="148"/>
      <c r="L2159" s="148"/>
      <c r="M2159" s="258"/>
      <c r="N2159" s="252"/>
      <c r="O2159" s="148"/>
      <c r="P2159" s="148"/>
    </row>
    <row r="2160" spans="1:16" ht="39.6">
      <c r="A2160" s="258" t="s">
        <v>36599</v>
      </c>
      <c r="B2160" s="252" t="s">
        <v>36600</v>
      </c>
      <c r="C2160" s="252" t="s">
        <v>36600</v>
      </c>
      <c r="D2160" s="148" t="s">
        <v>36600</v>
      </c>
      <c r="E2160" s="252" t="s">
        <v>36600</v>
      </c>
      <c r="F2160" s="252" t="s">
        <v>36600</v>
      </c>
      <c r="G2160" s="252" t="s">
        <v>36600</v>
      </c>
      <c r="H2160" s="252" t="s">
        <v>36600</v>
      </c>
      <c r="I2160" s="264" t="s">
        <v>36600</v>
      </c>
      <c r="J2160" s="148"/>
      <c r="K2160" s="148"/>
      <c r="L2160" s="148"/>
      <c r="M2160" s="258"/>
      <c r="N2160" s="252"/>
      <c r="O2160" s="148"/>
      <c r="P2160" s="148"/>
    </row>
    <row r="2161" spans="1:16" ht="39.6">
      <c r="A2161" s="258" t="s">
        <v>36601</v>
      </c>
      <c r="B2161" s="252" t="s">
        <v>36602</v>
      </c>
      <c r="C2161" s="252" t="s">
        <v>36602</v>
      </c>
      <c r="D2161" s="148" t="s">
        <v>36602</v>
      </c>
      <c r="E2161" s="252" t="s">
        <v>36602</v>
      </c>
      <c r="F2161" s="252" t="s">
        <v>36602</v>
      </c>
      <c r="G2161" s="252" t="s">
        <v>36602</v>
      </c>
      <c r="H2161" s="252" t="s">
        <v>36602</v>
      </c>
      <c r="I2161" s="264" t="s">
        <v>36602</v>
      </c>
      <c r="J2161" s="148"/>
      <c r="K2161" s="148"/>
      <c r="L2161" s="148"/>
      <c r="M2161" s="258"/>
      <c r="N2161" s="252"/>
      <c r="O2161" s="148"/>
      <c r="P2161" s="148"/>
    </row>
    <row r="2162" spans="1:16" ht="39.6">
      <c r="A2162" s="258" t="s">
        <v>36603</v>
      </c>
      <c r="B2162" s="252" t="s">
        <v>36604</v>
      </c>
      <c r="C2162" s="252" t="s">
        <v>36604</v>
      </c>
      <c r="D2162" s="148" t="s">
        <v>36604</v>
      </c>
      <c r="E2162" s="252" t="s">
        <v>36604</v>
      </c>
      <c r="F2162" s="252" t="s">
        <v>36604</v>
      </c>
      <c r="G2162" s="252" t="s">
        <v>36604</v>
      </c>
      <c r="H2162" s="252" t="s">
        <v>36604</v>
      </c>
      <c r="I2162" s="264" t="s">
        <v>36604</v>
      </c>
      <c r="J2162" s="148"/>
      <c r="K2162" s="148"/>
      <c r="L2162" s="148"/>
      <c r="M2162" s="258"/>
      <c r="N2162" s="252"/>
      <c r="O2162" s="148"/>
      <c r="P2162" s="148"/>
    </row>
    <row r="2163" spans="1:16" ht="39.6">
      <c r="A2163" s="258" t="s">
        <v>36605</v>
      </c>
      <c r="B2163" s="252" t="s">
        <v>36606</v>
      </c>
      <c r="C2163" s="252" t="s">
        <v>36606</v>
      </c>
      <c r="D2163" s="148" t="s">
        <v>36606</v>
      </c>
      <c r="E2163" s="252" t="s">
        <v>36606</v>
      </c>
      <c r="F2163" s="252" t="s">
        <v>36606</v>
      </c>
      <c r="G2163" s="252" t="s">
        <v>36606</v>
      </c>
      <c r="H2163" s="252" t="s">
        <v>36606</v>
      </c>
      <c r="I2163" s="264" t="s">
        <v>36606</v>
      </c>
      <c r="J2163" s="148"/>
      <c r="K2163" s="148"/>
      <c r="L2163" s="148"/>
      <c r="M2163" s="258"/>
      <c r="N2163" s="252"/>
      <c r="O2163" s="148"/>
      <c r="P2163" s="148"/>
    </row>
    <row r="2164" spans="1:16" ht="39.6">
      <c r="A2164" s="258" t="s">
        <v>36607</v>
      </c>
      <c r="B2164" s="252" t="s">
        <v>36608</v>
      </c>
      <c r="C2164" s="252" t="s">
        <v>36608</v>
      </c>
      <c r="D2164" s="148" t="s">
        <v>36608</v>
      </c>
      <c r="E2164" s="252" t="s">
        <v>36608</v>
      </c>
      <c r="F2164" s="252" t="s">
        <v>36608</v>
      </c>
      <c r="G2164" s="252" t="s">
        <v>36608</v>
      </c>
      <c r="H2164" s="252" t="s">
        <v>36608</v>
      </c>
      <c r="I2164" s="264" t="s">
        <v>36608</v>
      </c>
      <c r="J2164" s="148"/>
      <c r="K2164" s="148"/>
      <c r="L2164" s="148"/>
      <c r="M2164" s="258"/>
      <c r="N2164" s="252"/>
      <c r="O2164" s="148"/>
      <c r="P2164" s="148"/>
    </row>
    <row r="2165" spans="1:16" ht="39.6">
      <c r="A2165" s="258" t="s">
        <v>36609</v>
      </c>
      <c r="B2165" s="252" t="s">
        <v>36610</v>
      </c>
      <c r="C2165" s="252" t="s">
        <v>36610</v>
      </c>
      <c r="D2165" s="148" t="s">
        <v>36610</v>
      </c>
      <c r="E2165" s="252" t="s">
        <v>36610</v>
      </c>
      <c r="F2165" s="252" t="s">
        <v>36610</v>
      </c>
      <c r="G2165" s="252" t="s">
        <v>36610</v>
      </c>
      <c r="H2165" s="252" t="s">
        <v>36610</v>
      </c>
      <c r="I2165" s="264" t="s">
        <v>36610</v>
      </c>
      <c r="J2165" s="148"/>
      <c r="K2165" s="148"/>
      <c r="L2165" s="148"/>
      <c r="M2165" s="258"/>
      <c r="N2165" s="252"/>
      <c r="O2165" s="148"/>
      <c r="P2165" s="148"/>
    </row>
    <row r="2166" spans="1:16" ht="39.6">
      <c r="A2166" s="258" t="s">
        <v>36611</v>
      </c>
      <c r="B2166" s="252" t="s">
        <v>36610</v>
      </c>
      <c r="C2166" s="252" t="s">
        <v>36610</v>
      </c>
      <c r="D2166" s="148" t="s">
        <v>36610</v>
      </c>
      <c r="E2166" s="252" t="s">
        <v>36610</v>
      </c>
      <c r="F2166" s="252" t="s">
        <v>36610</v>
      </c>
      <c r="G2166" s="252" t="s">
        <v>36610</v>
      </c>
      <c r="H2166" s="252" t="s">
        <v>36610</v>
      </c>
      <c r="I2166" s="264" t="s">
        <v>36610</v>
      </c>
      <c r="J2166" s="148"/>
      <c r="K2166" s="148"/>
      <c r="L2166" s="148"/>
      <c r="M2166" s="258"/>
      <c r="N2166" s="252"/>
      <c r="O2166" s="148"/>
      <c r="P2166" s="148"/>
    </row>
    <row r="2167" spans="1:16" ht="39.6">
      <c r="A2167" s="258" t="s">
        <v>36612</v>
      </c>
      <c r="B2167" s="252" t="s">
        <v>36613</v>
      </c>
      <c r="C2167" s="252" t="s">
        <v>36613</v>
      </c>
      <c r="D2167" s="148" t="s">
        <v>36613</v>
      </c>
      <c r="E2167" s="252" t="s">
        <v>36613</v>
      </c>
      <c r="F2167" s="252" t="s">
        <v>36613</v>
      </c>
      <c r="G2167" s="252" t="s">
        <v>36613</v>
      </c>
      <c r="H2167" s="252" t="s">
        <v>36613</v>
      </c>
      <c r="I2167" s="264" t="s">
        <v>36613</v>
      </c>
      <c r="J2167" s="148"/>
      <c r="K2167" s="148"/>
      <c r="L2167" s="148"/>
      <c r="M2167" s="258"/>
      <c r="N2167" s="252"/>
      <c r="O2167" s="148"/>
      <c r="P2167" s="148"/>
    </row>
    <row r="2168" spans="1:16" ht="39.6">
      <c r="A2168" s="258" t="s">
        <v>36614</v>
      </c>
      <c r="B2168" s="252" t="s">
        <v>36615</v>
      </c>
      <c r="C2168" s="252" t="s">
        <v>36615</v>
      </c>
      <c r="D2168" s="148" t="s">
        <v>36615</v>
      </c>
      <c r="E2168" s="252" t="s">
        <v>36615</v>
      </c>
      <c r="F2168" s="252" t="s">
        <v>36615</v>
      </c>
      <c r="G2168" s="252" t="s">
        <v>36615</v>
      </c>
      <c r="H2168" s="252" t="s">
        <v>36615</v>
      </c>
      <c r="I2168" s="264" t="s">
        <v>36615</v>
      </c>
      <c r="J2168" s="148"/>
      <c r="K2168" s="148"/>
      <c r="L2168" s="148"/>
      <c r="M2168" s="258"/>
      <c r="N2168" s="252"/>
      <c r="O2168" s="148"/>
      <c r="P2168" s="148"/>
    </row>
    <row r="2169" spans="1:16" ht="39.6">
      <c r="A2169" s="258" t="s">
        <v>36616</v>
      </c>
      <c r="B2169" s="252" t="s">
        <v>36617</v>
      </c>
      <c r="C2169" s="252" t="s">
        <v>36617</v>
      </c>
      <c r="D2169" s="148" t="s">
        <v>36617</v>
      </c>
      <c r="E2169" s="252" t="s">
        <v>36617</v>
      </c>
      <c r="F2169" s="252" t="s">
        <v>36617</v>
      </c>
      <c r="G2169" s="252" t="s">
        <v>36617</v>
      </c>
      <c r="H2169" s="252" t="s">
        <v>36617</v>
      </c>
      <c r="I2169" s="264" t="s">
        <v>36617</v>
      </c>
      <c r="J2169" s="148"/>
      <c r="K2169" s="148"/>
      <c r="L2169" s="148"/>
      <c r="M2169" s="251"/>
      <c r="N2169" s="213"/>
      <c r="O2169" s="148"/>
      <c r="P2169" s="148"/>
    </row>
    <row r="2170" spans="1:16" ht="39.6">
      <c r="A2170" s="258" t="s">
        <v>36618</v>
      </c>
      <c r="B2170" s="252" t="s">
        <v>36619</v>
      </c>
      <c r="C2170" s="252" t="s">
        <v>36619</v>
      </c>
      <c r="D2170" s="148" t="s">
        <v>36619</v>
      </c>
      <c r="E2170" s="252" t="s">
        <v>36619</v>
      </c>
      <c r="F2170" s="252" t="s">
        <v>36619</v>
      </c>
      <c r="G2170" s="252" t="s">
        <v>36619</v>
      </c>
      <c r="H2170" s="252" t="s">
        <v>36619</v>
      </c>
      <c r="I2170" s="264" t="s">
        <v>36619</v>
      </c>
      <c r="J2170" s="148"/>
      <c r="K2170" s="148"/>
      <c r="L2170" s="148"/>
      <c r="M2170" s="251"/>
      <c r="N2170" s="213"/>
      <c r="O2170" s="148"/>
      <c r="P2170" s="148"/>
    </row>
    <row r="2171" spans="1:16" ht="39.6">
      <c r="A2171" s="258" t="s">
        <v>36620</v>
      </c>
      <c r="B2171" s="252" t="s">
        <v>36621</v>
      </c>
      <c r="C2171" s="252" t="s">
        <v>36621</v>
      </c>
      <c r="D2171" s="252" t="s">
        <v>36621</v>
      </c>
      <c r="E2171" s="252" t="s">
        <v>36621</v>
      </c>
      <c r="F2171" s="252" t="s">
        <v>36621</v>
      </c>
      <c r="G2171" s="252" t="s">
        <v>36621</v>
      </c>
      <c r="H2171" s="252" t="s">
        <v>36621</v>
      </c>
      <c r="I2171" s="264" t="s">
        <v>36621</v>
      </c>
      <c r="J2171" s="148"/>
      <c r="K2171" s="148"/>
      <c r="L2171" s="148"/>
      <c r="M2171" s="258"/>
      <c r="N2171" s="252"/>
      <c r="O2171" s="148"/>
      <c r="P2171" s="148"/>
    </row>
    <row r="2172" spans="1:16" ht="39.6">
      <c r="A2172" s="258" t="s">
        <v>36622</v>
      </c>
      <c r="B2172" s="252" t="s">
        <v>36621</v>
      </c>
      <c r="C2172" s="252" t="s">
        <v>36621</v>
      </c>
      <c r="D2172" s="148" t="s">
        <v>36621</v>
      </c>
      <c r="E2172" s="252" t="s">
        <v>36621</v>
      </c>
      <c r="F2172" s="252" t="s">
        <v>36621</v>
      </c>
      <c r="G2172" s="252" t="s">
        <v>36621</v>
      </c>
      <c r="H2172" s="252" t="s">
        <v>36621</v>
      </c>
      <c r="I2172" s="264" t="s">
        <v>36621</v>
      </c>
      <c r="J2172" s="148"/>
      <c r="K2172" s="148"/>
      <c r="L2172" s="148"/>
      <c r="M2172" s="258"/>
      <c r="N2172" s="252"/>
      <c r="O2172" s="148"/>
      <c r="P2172" s="148"/>
    </row>
    <row r="2173" spans="1:16" ht="39.6">
      <c r="A2173" s="258" t="s">
        <v>36623</v>
      </c>
      <c r="B2173" s="252" t="s">
        <v>36624</v>
      </c>
      <c r="C2173" s="252" t="s">
        <v>36624</v>
      </c>
      <c r="D2173" s="148" t="s">
        <v>36624</v>
      </c>
      <c r="E2173" s="252" t="s">
        <v>36624</v>
      </c>
      <c r="F2173" s="252" t="s">
        <v>36624</v>
      </c>
      <c r="G2173" s="252" t="s">
        <v>36624</v>
      </c>
      <c r="H2173" s="252" t="s">
        <v>36624</v>
      </c>
      <c r="I2173" s="264" t="s">
        <v>36624</v>
      </c>
      <c r="J2173" s="148"/>
      <c r="K2173" s="148"/>
      <c r="L2173" s="148"/>
      <c r="M2173" s="258"/>
      <c r="N2173" s="252"/>
      <c r="O2173" s="148"/>
      <c r="P2173" s="148"/>
    </row>
    <row r="2174" spans="1:16" ht="39.6">
      <c r="A2174" s="258" t="s">
        <v>36625</v>
      </c>
      <c r="B2174" s="252" t="s">
        <v>36626</v>
      </c>
      <c r="C2174" s="252" t="s">
        <v>36626</v>
      </c>
      <c r="D2174" s="148" t="s">
        <v>36626</v>
      </c>
      <c r="E2174" s="252" t="s">
        <v>36626</v>
      </c>
      <c r="F2174" s="252" t="s">
        <v>36626</v>
      </c>
      <c r="G2174" s="252" t="s">
        <v>36626</v>
      </c>
      <c r="H2174" s="252" t="s">
        <v>36626</v>
      </c>
      <c r="I2174" s="264" t="s">
        <v>36626</v>
      </c>
      <c r="J2174" s="148"/>
      <c r="K2174" s="148"/>
      <c r="L2174" s="148"/>
      <c r="M2174" s="258"/>
      <c r="N2174" s="252"/>
      <c r="O2174" s="148"/>
      <c r="P2174" s="148"/>
    </row>
    <row r="2175" spans="1:16" ht="28.8">
      <c r="A2175" s="251" t="s">
        <v>36627</v>
      </c>
      <c r="B2175" s="253" t="s">
        <v>36628</v>
      </c>
      <c r="C2175" s="253" t="s">
        <v>36628</v>
      </c>
      <c r="D2175" s="148" t="s">
        <v>36628</v>
      </c>
      <c r="E2175" s="253" t="s">
        <v>36628</v>
      </c>
      <c r="F2175" s="253" t="s">
        <v>36628</v>
      </c>
      <c r="G2175" s="253" t="s">
        <v>36628</v>
      </c>
      <c r="H2175" s="253" t="s">
        <v>36628</v>
      </c>
      <c r="I2175" s="264" t="s">
        <v>36628</v>
      </c>
      <c r="J2175" s="148"/>
      <c r="K2175" s="148"/>
      <c r="L2175" s="148"/>
      <c r="M2175" s="258"/>
      <c r="N2175" s="252"/>
      <c r="O2175" s="148"/>
      <c r="P2175" s="148"/>
    </row>
    <row r="2176" spans="1:16" ht="28.8">
      <c r="A2176" s="251" t="s">
        <v>36629</v>
      </c>
      <c r="B2176" s="253" t="s">
        <v>36628</v>
      </c>
      <c r="C2176" s="253" t="s">
        <v>36628</v>
      </c>
      <c r="D2176" s="148" t="s">
        <v>36628</v>
      </c>
      <c r="E2176" s="253" t="s">
        <v>36628</v>
      </c>
      <c r="F2176" s="253" t="s">
        <v>36628</v>
      </c>
      <c r="G2176" s="253" t="s">
        <v>36628</v>
      </c>
      <c r="H2176" s="253" t="s">
        <v>36628</v>
      </c>
      <c r="I2176" s="264" t="s">
        <v>36628</v>
      </c>
      <c r="J2176" s="148"/>
      <c r="K2176" s="148"/>
      <c r="L2176" s="148"/>
      <c r="M2176" s="258"/>
      <c r="N2176" s="252"/>
      <c r="O2176" s="148"/>
      <c r="P2176" s="148"/>
    </row>
    <row r="2177" spans="1:16" ht="39.6">
      <c r="A2177" s="258" t="s">
        <v>36630</v>
      </c>
      <c r="B2177" s="252" t="s">
        <v>36631</v>
      </c>
      <c r="C2177" s="252" t="s">
        <v>36631</v>
      </c>
      <c r="D2177" s="148" t="s">
        <v>36631</v>
      </c>
      <c r="E2177" s="252" t="s">
        <v>36631</v>
      </c>
      <c r="F2177" s="252" t="s">
        <v>36631</v>
      </c>
      <c r="G2177" s="252" t="s">
        <v>36631</v>
      </c>
      <c r="H2177" s="252" t="s">
        <v>36631</v>
      </c>
      <c r="I2177" s="264" t="s">
        <v>36631</v>
      </c>
      <c r="J2177" s="148"/>
      <c r="K2177" s="148"/>
      <c r="L2177" s="148"/>
      <c r="M2177" s="258"/>
      <c r="N2177" s="252"/>
      <c r="O2177" s="148"/>
      <c r="P2177" s="148"/>
    </row>
    <row r="2178" spans="1:16" ht="39.6">
      <c r="A2178" s="258" t="s">
        <v>36632</v>
      </c>
      <c r="B2178" s="252" t="s">
        <v>36633</v>
      </c>
      <c r="C2178" s="252" t="s">
        <v>36633</v>
      </c>
      <c r="D2178" s="148" t="s">
        <v>36633</v>
      </c>
      <c r="E2178" s="252" t="s">
        <v>36633</v>
      </c>
      <c r="F2178" s="252" t="s">
        <v>36633</v>
      </c>
      <c r="G2178" s="252" t="s">
        <v>36633</v>
      </c>
      <c r="H2178" s="252" t="s">
        <v>36633</v>
      </c>
      <c r="I2178" s="264" t="s">
        <v>36633</v>
      </c>
      <c r="J2178" s="148"/>
      <c r="K2178" s="148"/>
      <c r="L2178" s="148"/>
      <c r="M2178" s="258"/>
      <c r="N2178" s="252"/>
      <c r="O2178" s="148"/>
      <c r="P2178" s="148"/>
    </row>
    <row r="2179" spans="1:16" ht="39.6">
      <c r="A2179" s="258" t="s">
        <v>36634</v>
      </c>
      <c r="B2179" s="252" t="s">
        <v>36635</v>
      </c>
      <c r="C2179" s="252" t="s">
        <v>36635</v>
      </c>
      <c r="D2179" s="148" t="s">
        <v>36635</v>
      </c>
      <c r="E2179" s="252" t="s">
        <v>36635</v>
      </c>
      <c r="F2179" s="252" t="s">
        <v>36635</v>
      </c>
      <c r="G2179" s="252" t="s">
        <v>36635</v>
      </c>
      <c r="H2179" s="252" t="s">
        <v>36635</v>
      </c>
      <c r="I2179" s="264" t="s">
        <v>36635</v>
      </c>
      <c r="J2179" s="148"/>
      <c r="K2179" s="148"/>
      <c r="L2179" s="148"/>
      <c r="M2179" s="258"/>
      <c r="N2179" s="252"/>
      <c r="O2179" s="148"/>
      <c r="P2179" s="148"/>
    </row>
    <row r="2180" spans="1:16" ht="39.6">
      <c r="A2180" s="258" t="s">
        <v>36636</v>
      </c>
      <c r="B2180" s="252" t="s">
        <v>36637</v>
      </c>
      <c r="C2180" s="252" t="s">
        <v>36637</v>
      </c>
      <c r="D2180" s="148" t="s">
        <v>36637</v>
      </c>
      <c r="E2180" s="252" t="s">
        <v>36637</v>
      </c>
      <c r="F2180" s="252" t="s">
        <v>36637</v>
      </c>
      <c r="G2180" s="252" t="s">
        <v>36637</v>
      </c>
      <c r="H2180" s="252" t="s">
        <v>36637</v>
      </c>
      <c r="I2180" s="264" t="s">
        <v>36637</v>
      </c>
      <c r="J2180" s="148"/>
      <c r="K2180" s="148"/>
      <c r="L2180" s="148"/>
      <c r="M2180" s="258"/>
      <c r="N2180" s="252"/>
      <c r="O2180" s="148"/>
      <c r="P2180" s="148"/>
    </row>
    <row r="2181" spans="1:16" ht="39.6">
      <c r="A2181" s="258" t="s">
        <v>36638</v>
      </c>
      <c r="B2181" s="252" t="s">
        <v>36639</v>
      </c>
      <c r="C2181" s="252" t="s">
        <v>36639</v>
      </c>
      <c r="D2181" s="148" t="s">
        <v>36639</v>
      </c>
      <c r="E2181" s="252" t="s">
        <v>36639</v>
      </c>
      <c r="F2181" s="252" t="s">
        <v>36639</v>
      </c>
      <c r="G2181" s="252" t="s">
        <v>36639</v>
      </c>
      <c r="H2181" s="252" t="s">
        <v>36639</v>
      </c>
      <c r="I2181" s="264" t="s">
        <v>36639</v>
      </c>
      <c r="J2181" s="148"/>
      <c r="K2181" s="148"/>
      <c r="L2181" s="148"/>
      <c r="M2181" s="258"/>
      <c r="N2181" s="252"/>
      <c r="O2181" s="148"/>
      <c r="P2181" s="148"/>
    </row>
    <row r="2182" spans="1:16" ht="39.6">
      <c r="A2182" s="258" t="s">
        <v>36640</v>
      </c>
      <c r="B2182" s="252" t="s">
        <v>36641</v>
      </c>
      <c r="C2182" s="252" t="s">
        <v>36641</v>
      </c>
      <c r="D2182" s="148" t="s">
        <v>36641</v>
      </c>
      <c r="E2182" s="252" t="s">
        <v>36641</v>
      </c>
      <c r="F2182" s="252" t="s">
        <v>36641</v>
      </c>
      <c r="G2182" s="252" t="s">
        <v>36641</v>
      </c>
      <c r="H2182" s="252" t="s">
        <v>36641</v>
      </c>
      <c r="I2182" s="264" t="s">
        <v>36641</v>
      </c>
      <c r="J2182" s="148"/>
      <c r="K2182" s="148"/>
      <c r="L2182" s="148"/>
      <c r="M2182" s="258"/>
      <c r="N2182" s="252"/>
      <c r="O2182" s="148"/>
      <c r="P2182" s="148"/>
    </row>
    <row r="2183" spans="1:16" ht="39.6">
      <c r="A2183" s="258" t="s">
        <v>36642</v>
      </c>
      <c r="B2183" s="252" t="s">
        <v>36643</v>
      </c>
      <c r="C2183" s="252" t="s">
        <v>36643</v>
      </c>
      <c r="D2183" s="148" t="s">
        <v>36643</v>
      </c>
      <c r="E2183" s="252" t="s">
        <v>36643</v>
      </c>
      <c r="F2183" s="252" t="s">
        <v>36643</v>
      </c>
      <c r="G2183" s="252" t="s">
        <v>36643</v>
      </c>
      <c r="H2183" s="252" t="s">
        <v>36643</v>
      </c>
      <c r="I2183" s="264" t="s">
        <v>36643</v>
      </c>
      <c r="J2183" s="148"/>
      <c r="K2183" s="148"/>
      <c r="L2183" s="148"/>
      <c r="M2183" s="258"/>
      <c r="N2183" s="252"/>
      <c r="O2183" s="148"/>
      <c r="P2183" s="148"/>
    </row>
    <row r="2184" spans="1:16" ht="39.6">
      <c r="A2184" s="258" t="s">
        <v>36644</v>
      </c>
      <c r="B2184" s="252" t="s">
        <v>36645</v>
      </c>
      <c r="C2184" s="252" t="s">
        <v>36645</v>
      </c>
      <c r="D2184" s="148" t="s">
        <v>36645</v>
      </c>
      <c r="E2184" s="252" t="s">
        <v>36645</v>
      </c>
      <c r="F2184" s="252" t="s">
        <v>36645</v>
      </c>
      <c r="G2184" s="252" t="s">
        <v>36645</v>
      </c>
      <c r="H2184" s="252" t="s">
        <v>36645</v>
      </c>
      <c r="I2184" s="264" t="s">
        <v>36645</v>
      </c>
      <c r="J2184" s="148"/>
      <c r="K2184" s="148"/>
      <c r="L2184" s="148"/>
      <c r="M2184" s="258"/>
      <c r="N2184" s="252"/>
      <c r="O2184" s="148"/>
      <c r="P2184" s="148"/>
    </row>
    <row r="2185" spans="1:16" ht="39.6">
      <c r="A2185" s="258" t="s">
        <v>36646</v>
      </c>
      <c r="B2185" s="252" t="s">
        <v>36647</v>
      </c>
      <c r="C2185" s="252" t="s">
        <v>36647</v>
      </c>
      <c r="D2185" s="148" t="s">
        <v>36647</v>
      </c>
      <c r="E2185" s="252" t="s">
        <v>36647</v>
      </c>
      <c r="F2185" s="252" t="s">
        <v>36647</v>
      </c>
      <c r="G2185" s="252" t="s">
        <v>36647</v>
      </c>
      <c r="H2185" s="252" t="s">
        <v>36647</v>
      </c>
      <c r="I2185" s="264" t="s">
        <v>36647</v>
      </c>
      <c r="J2185" s="148"/>
      <c r="K2185" s="148"/>
      <c r="L2185" s="148"/>
      <c r="M2185" s="258"/>
      <c r="N2185" s="252"/>
      <c r="O2185" s="148"/>
      <c r="P2185" s="148"/>
    </row>
    <row r="2186" spans="1:16" ht="39.6">
      <c r="A2186" s="258" t="s">
        <v>36648</v>
      </c>
      <c r="B2186" s="252" t="s">
        <v>36649</v>
      </c>
      <c r="C2186" s="252" t="s">
        <v>36649</v>
      </c>
      <c r="D2186" s="148" t="s">
        <v>36649</v>
      </c>
      <c r="E2186" s="252" t="s">
        <v>36649</v>
      </c>
      <c r="F2186" s="252" t="s">
        <v>36649</v>
      </c>
      <c r="G2186" s="252" t="s">
        <v>36649</v>
      </c>
      <c r="H2186" s="252" t="s">
        <v>36649</v>
      </c>
      <c r="I2186" s="264" t="s">
        <v>36649</v>
      </c>
      <c r="J2186" s="148"/>
      <c r="K2186" s="148"/>
      <c r="L2186" s="148"/>
      <c r="M2186" s="258"/>
      <c r="N2186" s="252"/>
      <c r="O2186" s="148"/>
      <c r="P2186" s="148"/>
    </row>
    <row r="2187" spans="1:16" ht="39.6">
      <c r="A2187" s="258" t="s">
        <v>36650</v>
      </c>
      <c r="B2187" s="252" t="s">
        <v>36651</v>
      </c>
      <c r="C2187" s="252" t="s">
        <v>36651</v>
      </c>
      <c r="D2187" s="148" t="s">
        <v>36651</v>
      </c>
      <c r="E2187" s="252" t="s">
        <v>36651</v>
      </c>
      <c r="F2187" s="252" t="s">
        <v>36651</v>
      </c>
      <c r="G2187" s="252" t="s">
        <v>36651</v>
      </c>
      <c r="H2187" s="252" t="s">
        <v>36651</v>
      </c>
      <c r="I2187" s="264" t="s">
        <v>36651</v>
      </c>
      <c r="J2187" s="148"/>
      <c r="K2187" s="148"/>
      <c r="L2187" s="148"/>
      <c r="M2187" s="251"/>
      <c r="N2187" s="213"/>
      <c r="O2187" s="148"/>
      <c r="P2187" s="148"/>
    </row>
    <row r="2188" spans="1:16" ht="39.6">
      <c r="A2188" s="258" t="s">
        <v>36652</v>
      </c>
      <c r="B2188" s="252" t="s">
        <v>36653</v>
      </c>
      <c r="C2188" s="252" t="s">
        <v>36653</v>
      </c>
      <c r="D2188" s="148" t="s">
        <v>36653</v>
      </c>
      <c r="E2188" s="252" t="s">
        <v>36653</v>
      </c>
      <c r="F2188" s="252" t="s">
        <v>36653</v>
      </c>
      <c r="G2188" s="252" t="s">
        <v>36653</v>
      </c>
      <c r="H2188" s="252" t="s">
        <v>36653</v>
      </c>
      <c r="I2188" s="264" t="s">
        <v>36653</v>
      </c>
      <c r="J2188" s="148"/>
      <c r="K2188" s="273"/>
      <c r="L2188" s="273"/>
      <c r="M2188" s="251"/>
      <c r="N2188" s="213"/>
      <c r="O2188" s="148"/>
      <c r="P2188" s="148"/>
    </row>
    <row r="2189" spans="1:16" ht="118.8">
      <c r="A2189" s="251" t="s">
        <v>36654</v>
      </c>
      <c r="B2189" s="253" t="s">
        <v>36655</v>
      </c>
      <c r="C2189" s="252" t="s">
        <v>36656</v>
      </c>
      <c r="D2189" s="148" t="s">
        <v>36657</v>
      </c>
      <c r="E2189" s="253" t="s">
        <v>36658</v>
      </c>
      <c r="F2189" s="253" t="s">
        <v>36659</v>
      </c>
      <c r="G2189" s="253" t="s">
        <v>36660</v>
      </c>
      <c r="H2189" s="262" t="s">
        <v>36661</v>
      </c>
      <c r="I2189" s="264" t="s">
        <v>36662</v>
      </c>
      <c r="J2189" s="148"/>
      <c r="M2189" s="258"/>
      <c r="N2189" s="148"/>
      <c r="O2189" s="148"/>
      <c r="P2189" s="148"/>
    </row>
    <row r="2190" spans="1:16" ht="118.8">
      <c r="A2190" s="251" t="s">
        <v>36663</v>
      </c>
      <c r="B2190" s="253" t="s">
        <v>36655</v>
      </c>
      <c r="C2190" s="252" t="s">
        <v>36664</v>
      </c>
      <c r="D2190" s="148" t="s">
        <v>36665</v>
      </c>
      <c r="E2190" s="253" t="s">
        <v>36658</v>
      </c>
      <c r="F2190" s="253" t="s">
        <v>36666</v>
      </c>
      <c r="G2190" s="253" t="s">
        <v>36660</v>
      </c>
      <c r="H2190" s="262" t="s">
        <v>36661</v>
      </c>
      <c r="I2190" s="264" t="s">
        <v>36667</v>
      </c>
      <c r="J2190" s="148"/>
      <c r="M2190" s="258"/>
      <c r="N2190" s="148"/>
      <c r="O2190" s="148"/>
      <c r="P2190" s="148"/>
    </row>
    <row r="2191" spans="1:16" ht="39.6">
      <c r="A2191" s="258" t="s">
        <v>36668</v>
      </c>
      <c r="B2191" s="252" t="s">
        <v>36669</v>
      </c>
      <c r="C2191" s="252" t="s">
        <v>36669</v>
      </c>
      <c r="D2191" s="148" t="s">
        <v>36669</v>
      </c>
      <c r="E2191" s="252" t="s">
        <v>36669</v>
      </c>
      <c r="F2191" s="252" t="s">
        <v>36669</v>
      </c>
      <c r="G2191" s="252" t="s">
        <v>36669</v>
      </c>
      <c r="H2191" s="252" t="s">
        <v>36669</v>
      </c>
      <c r="I2191" s="264" t="s">
        <v>36669</v>
      </c>
      <c r="J2191" s="148"/>
      <c r="K2191" s="148"/>
      <c r="L2191" s="148"/>
      <c r="M2191" s="258"/>
      <c r="N2191" s="148"/>
      <c r="O2191" s="148"/>
      <c r="P2191" s="148"/>
    </row>
    <row r="2192" spans="1:16" ht="39.6">
      <c r="A2192" s="258" t="s">
        <v>36670</v>
      </c>
      <c r="B2192" s="252" t="s">
        <v>36671</v>
      </c>
      <c r="C2192" s="252" t="s">
        <v>36671</v>
      </c>
      <c r="D2192" s="148" t="s">
        <v>36671</v>
      </c>
      <c r="E2192" s="252" t="s">
        <v>36671</v>
      </c>
      <c r="F2192" s="252" t="s">
        <v>36671</v>
      </c>
      <c r="G2192" s="252" t="s">
        <v>36671</v>
      </c>
      <c r="H2192" s="252" t="s">
        <v>36671</v>
      </c>
      <c r="I2192" s="264" t="s">
        <v>36671</v>
      </c>
      <c r="J2192" s="148"/>
      <c r="K2192" s="148"/>
      <c r="L2192" s="148"/>
      <c r="M2192" s="258"/>
      <c r="N2192" s="148"/>
      <c r="O2192" s="148"/>
      <c r="P2192" s="148"/>
    </row>
    <row r="2193" spans="1:16" ht="39.6">
      <c r="A2193" s="258" t="s">
        <v>36672</v>
      </c>
      <c r="B2193" s="252" t="s">
        <v>36673</v>
      </c>
      <c r="C2193" s="252" t="s">
        <v>36673</v>
      </c>
      <c r="D2193" s="148" t="s">
        <v>36673</v>
      </c>
      <c r="E2193" s="252" t="s">
        <v>36673</v>
      </c>
      <c r="F2193" s="252" t="s">
        <v>36673</v>
      </c>
      <c r="G2193" s="252" t="s">
        <v>36673</v>
      </c>
      <c r="H2193" s="252" t="s">
        <v>36673</v>
      </c>
      <c r="I2193" s="264" t="s">
        <v>36673</v>
      </c>
      <c r="J2193" s="148"/>
      <c r="K2193" s="148"/>
      <c r="L2193" s="148"/>
      <c r="M2193" s="258"/>
      <c r="N2193" s="148"/>
      <c r="O2193" s="148"/>
      <c r="P2193" s="148"/>
    </row>
    <row r="2194" spans="1:16" ht="39.6">
      <c r="A2194" s="258" t="s">
        <v>36674</v>
      </c>
      <c r="B2194" s="252" t="s">
        <v>36673</v>
      </c>
      <c r="C2194" s="252" t="s">
        <v>36673</v>
      </c>
      <c r="D2194" s="148" t="s">
        <v>36673</v>
      </c>
      <c r="E2194" s="252" t="s">
        <v>36673</v>
      </c>
      <c r="F2194" s="252" t="s">
        <v>36673</v>
      </c>
      <c r="G2194" s="252" t="s">
        <v>36673</v>
      </c>
      <c r="H2194" s="252" t="s">
        <v>36673</v>
      </c>
      <c r="I2194" s="264" t="s">
        <v>36673</v>
      </c>
      <c r="J2194" s="148"/>
      <c r="K2194" s="148"/>
      <c r="L2194" s="148"/>
      <c r="M2194" s="258"/>
      <c r="N2194" s="148"/>
      <c r="O2194" s="148"/>
      <c r="P2194" s="148"/>
    </row>
    <row r="2195" spans="1:16" ht="39.6">
      <c r="A2195" s="258" t="s">
        <v>36675</v>
      </c>
      <c r="B2195" s="252" t="s">
        <v>36676</v>
      </c>
      <c r="C2195" s="252" t="s">
        <v>36676</v>
      </c>
      <c r="D2195" s="148" t="s">
        <v>36676</v>
      </c>
      <c r="E2195" s="252" t="s">
        <v>36676</v>
      </c>
      <c r="F2195" s="252" t="s">
        <v>36676</v>
      </c>
      <c r="G2195" s="252" t="s">
        <v>36676</v>
      </c>
      <c r="H2195" s="252" t="s">
        <v>36676</v>
      </c>
      <c r="I2195" s="264" t="s">
        <v>36676</v>
      </c>
      <c r="J2195" s="148"/>
      <c r="K2195" s="148"/>
      <c r="L2195" s="148"/>
      <c r="M2195" s="258"/>
      <c r="N2195" s="252"/>
      <c r="O2195" s="148"/>
      <c r="P2195" s="148"/>
    </row>
    <row r="2196" spans="1:16" ht="39.6">
      <c r="A2196" s="258" t="s">
        <v>36677</v>
      </c>
      <c r="B2196" s="252" t="s">
        <v>36676</v>
      </c>
      <c r="C2196" s="252" t="s">
        <v>36676</v>
      </c>
      <c r="D2196" s="148" t="s">
        <v>36676</v>
      </c>
      <c r="E2196" s="252" t="s">
        <v>36676</v>
      </c>
      <c r="F2196" s="252" t="s">
        <v>36676</v>
      </c>
      <c r="G2196" s="252" t="s">
        <v>36676</v>
      </c>
      <c r="H2196" s="252" t="s">
        <v>36676</v>
      </c>
      <c r="I2196" s="264" t="s">
        <v>36676</v>
      </c>
      <c r="J2196" s="148"/>
      <c r="K2196" s="148"/>
      <c r="L2196" s="148"/>
      <c r="M2196" s="258"/>
      <c r="N2196" s="252"/>
      <c r="O2196" s="148"/>
      <c r="P2196" s="148"/>
    </row>
    <row r="2197" spans="1:16" ht="39.6">
      <c r="A2197" s="258" t="s">
        <v>36678</v>
      </c>
      <c r="B2197" s="252" t="s">
        <v>36679</v>
      </c>
      <c r="C2197" s="252" t="s">
        <v>36679</v>
      </c>
      <c r="D2197" s="148" t="s">
        <v>36679</v>
      </c>
      <c r="E2197" s="252" t="s">
        <v>36679</v>
      </c>
      <c r="F2197" s="252" t="s">
        <v>36679</v>
      </c>
      <c r="G2197" s="252" t="s">
        <v>36679</v>
      </c>
      <c r="H2197" s="252" t="s">
        <v>36679</v>
      </c>
      <c r="I2197" s="264" t="s">
        <v>36679</v>
      </c>
      <c r="J2197" s="148"/>
      <c r="K2197" s="148"/>
      <c r="L2197" s="148"/>
      <c r="M2197" s="258"/>
      <c r="N2197" s="252"/>
      <c r="O2197" s="148"/>
      <c r="P2197" s="148"/>
    </row>
    <row r="2198" spans="1:16" ht="39.6">
      <c r="A2198" s="258" t="s">
        <v>36680</v>
      </c>
      <c r="B2198" s="252" t="s">
        <v>36679</v>
      </c>
      <c r="C2198" s="252" t="s">
        <v>36679</v>
      </c>
      <c r="D2198" s="148" t="s">
        <v>36679</v>
      </c>
      <c r="E2198" s="252" t="s">
        <v>36679</v>
      </c>
      <c r="F2198" s="252" t="s">
        <v>36679</v>
      </c>
      <c r="G2198" s="252" t="s">
        <v>36679</v>
      </c>
      <c r="H2198" s="252" t="s">
        <v>36679</v>
      </c>
      <c r="I2198" s="264" t="s">
        <v>36679</v>
      </c>
      <c r="J2198" s="148"/>
      <c r="K2198" s="148"/>
      <c r="L2198" s="148"/>
      <c r="M2198" s="258"/>
      <c r="N2198" s="252"/>
      <c r="O2198" s="148"/>
      <c r="P2198" s="148"/>
    </row>
    <row r="2199" spans="1:16" ht="39.6">
      <c r="A2199" s="258" t="s">
        <v>36681</v>
      </c>
      <c r="B2199" s="252" t="s">
        <v>36682</v>
      </c>
      <c r="C2199" s="252" t="s">
        <v>36682</v>
      </c>
      <c r="D2199" s="148" t="s">
        <v>36682</v>
      </c>
      <c r="E2199" s="252" t="s">
        <v>36682</v>
      </c>
      <c r="F2199" s="252" t="s">
        <v>36682</v>
      </c>
      <c r="G2199" s="252" t="s">
        <v>36682</v>
      </c>
      <c r="H2199" s="252" t="s">
        <v>36682</v>
      </c>
      <c r="I2199" s="264" t="s">
        <v>36682</v>
      </c>
      <c r="J2199" s="148"/>
      <c r="K2199" s="148"/>
      <c r="L2199" s="148"/>
      <c r="M2199" s="258"/>
      <c r="N2199" s="252"/>
      <c r="O2199" s="148"/>
      <c r="P2199" s="148"/>
    </row>
    <row r="2200" spans="1:16" ht="39.6">
      <c r="A2200" s="258" t="s">
        <v>36683</v>
      </c>
      <c r="B2200" s="252" t="s">
        <v>36684</v>
      </c>
      <c r="C2200" s="252" t="s">
        <v>36684</v>
      </c>
      <c r="D2200" s="148" t="s">
        <v>36684</v>
      </c>
      <c r="E2200" s="252" t="s">
        <v>36684</v>
      </c>
      <c r="F2200" s="252" t="s">
        <v>36684</v>
      </c>
      <c r="G2200" s="252" t="s">
        <v>36684</v>
      </c>
      <c r="H2200" s="252" t="s">
        <v>36684</v>
      </c>
      <c r="I2200" s="264" t="s">
        <v>36684</v>
      </c>
      <c r="J2200" s="148"/>
      <c r="K2200" s="148"/>
      <c r="L2200" s="148"/>
      <c r="M2200" s="258"/>
      <c r="N2200" s="148"/>
      <c r="O2200" s="148"/>
      <c r="P2200" s="148"/>
    </row>
    <row r="2201" spans="1:16" ht="39.6">
      <c r="A2201" s="258" t="s">
        <v>36685</v>
      </c>
      <c r="B2201" s="252" t="s">
        <v>36686</v>
      </c>
      <c r="C2201" s="252" t="s">
        <v>36686</v>
      </c>
      <c r="D2201" s="148" t="s">
        <v>36686</v>
      </c>
      <c r="E2201" s="252" t="s">
        <v>36686</v>
      </c>
      <c r="F2201" s="252" t="s">
        <v>36686</v>
      </c>
      <c r="G2201" s="252" t="s">
        <v>36686</v>
      </c>
      <c r="H2201" s="252" t="s">
        <v>36686</v>
      </c>
      <c r="I2201" s="264" t="s">
        <v>36686</v>
      </c>
      <c r="J2201" s="148"/>
      <c r="K2201" s="148"/>
      <c r="L2201" s="148"/>
      <c r="M2201" s="258"/>
      <c r="N2201" s="148"/>
      <c r="O2201" s="148"/>
      <c r="P2201" s="148"/>
    </row>
    <row r="2202" spans="1:16" ht="39.6">
      <c r="A2202" s="258" t="s">
        <v>36687</v>
      </c>
      <c r="B2202" s="252" t="s">
        <v>36688</v>
      </c>
      <c r="C2202" s="252" t="s">
        <v>36688</v>
      </c>
      <c r="D2202" s="148" t="s">
        <v>36688</v>
      </c>
      <c r="E2202" s="252" t="s">
        <v>36688</v>
      </c>
      <c r="F2202" s="252" t="s">
        <v>36688</v>
      </c>
      <c r="G2202" s="252" t="s">
        <v>36688</v>
      </c>
      <c r="H2202" s="252" t="s">
        <v>36688</v>
      </c>
      <c r="I2202" s="264" t="s">
        <v>36688</v>
      </c>
      <c r="J2202" s="148"/>
      <c r="K2202" s="148"/>
      <c r="L2202" s="148"/>
      <c r="M2202" s="258"/>
      <c r="N2202" s="148"/>
      <c r="O2202" s="148"/>
      <c r="P2202" s="148"/>
    </row>
    <row r="2203" spans="1:16" ht="39.6">
      <c r="A2203" s="258" t="s">
        <v>36689</v>
      </c>
      <c r="B2203" s="252" t="s">
        <v>36690</v>
      </c>
      <c r="C2203" s="252" t="s">
        <v>36690</v>
      </c>
      <c r="D2203" s="148" t="s">
        <v>36690</v>
      </c>
      <c r="E2203" s="252" t="s">
        <v>36690</v>
      </c>
      <c r="F2203" s="252" t="s">
        <v>36690</v>
      </c>
      <c r="G2203" s="252" t="s">
        <v>36690</v>
      </c>
      <c r="H2203" s="252" t="s">
        <v>36690</v>
      </c>
      <c r="I2203" s="264" t="s">
        <v>36690</v>
      </c>
      <c r="J2203" s="148"/>
      <c r="K2203" s="148"/>
      <c r="L2203" s="148"/>
      <c r="M2203" s="258"/>
      <c r="N2203" s="148"/>
      <c r="O2203" s="148"/>
      <c r="P2203" s="148"/>
    </row>
    <row r="2204" spans="1:16" ht="39.6">
      <c r="A2204" s="258" t="s">
        <v>36691</v>
      </c>
      <c r="B2204" s="252" t="s">
        <v>36692</v>
      </c>
      <c r="C2204" s="252" t="s">
        <v>36692</v>
      </c>
      <c r="D2204" s="148" t="s">
        <v>36692</v>
      </c>
      <c r="E2204" s="252" t="s">
        <v>36692</v>
      </c>
      <c r="F2204" s="252" t="s">
        <v>36692</v>
      </c>
      <c r="G2204" s="252" t="s">
        <v>36692</v>
      </c>
      <c r="H2204" s="252" t="s">
        <v>36692</v>
      </c>
      <c r="I2204" s="264" t="s">
        <v>36692</v>
      </c>
      <c r="J2204" s="148"/>
      <c r="K2204" s="148"/>
      <c r="L2204" s="148"/>
      <c r="M2204" s="258"/>
      <c r="N2204" s="148"/>
      <c r="O2204" s="148"/>
      <c r="P2204" s="148"/>
    </row>
    <row r="2205" spans="1:16" ht="39.6">
      <c r="A2205" s="258" t="s">
        <v>36693</v>
      </c>
      <c r="B2205" s="252" t="s">
        <v>36694</v>
      </c>
      <c r="C2205" s="252" t="s">
        <v>36694</v>
      </c>
      <c r="D2205" s="148" t="s">
        <v>36694</v>
      </c>
      <c r="E2205" s="252" t="s">
        <v>36694</v>
      </c>
      <c r="F2205" s="252" t="s">
        <v>36694</v>
      </c>
      <c r="G2205" s="252" t="s">
        <v>36694</v>
      </c>
      <c r="H2205" s="252" t="s">
        <v>36694</v>
      </c>
      <c r="I2205" s="264" t="s">
        <v>36694</v>
      </c>
      <c r="J2205" s="148"/>
      <c r="K2205" s="148"/>
      <c r="L2205" s="148"/>
      <c r="M2205" s="251"/>
      <c r="N2205" s="213"/>
      <c r="O2205" s="148"/>
      <c r="P2205" s="148"/>
    </row>
    <row r="2206" spans="1:16" ht="39.6">
      <c r="A2206" s="258" t="s">
        <v>36695</v>
      </c>
      <c r="B2206" s="252" t="s">
        <v>36696</v>
      </c>
      <c r="C2206" s="252" t="s">
        <v>36696</v>
      </c>
      <c r="D2206" s="148" t="s">
        <v>36696</v>
      </c>
      <c r="E2206" s="252" t="s">
        <v>36696</v>
      </c>
      <c r="F2206" s="252" t="s">
        <v>36696</v>
      </c>
      <c r="G2206" s="252" t="s">
        <v>36696</v>
      </c>
      <c r="H2206" s="252" t="s">
        <v>36696</v>
      </c>
      <c r="I2206" s="264" t="s">
        <v>36696</v>
      </c>
      <c r="J2206" s="273"/>
      <c r="K2206" s="273"/>
      <c r="L2206" s="273"/>
      <c r="M2206" s="251"/>
      <c r="N2206" s="213"/>
      <c r="O2206" s="148"/>
      <c r="P2206" s="148"/>
    </row>
    <row r="2207" spans="1:16" ht="92.4">
      <c r="A2207" s="251" t="s">
        <v>36697</v>
      </c>
      <c r="B2207" s="253" t="s">
        <v>36698</v>
      </c>
      <c r="C2207" s="252" t="s">
        <v>36699</v>
      </c>
      <c r="D2207" s="148" t="s">
        <v>36700</v>
      </c>
      <c r="E2207" s="253" t="s">
        <v>36701</v>
      </c>
      <c r="F2207" s="253" t="s">
        <v>36702</v>
      </c>
      <c r="G2207" s="253" t="s">
        <v>36703</v>
      </c>
      <c r="H2207" s="262" t="s">
        <v>36704</v>
      </c>
      <c r="I2207" s="264" t="s">
        <v>36705</v>
      </c>
      <c r="M2207" s="258"/>
      <c r="N2207" s="252"/>
      <c r="O2207" s="148"/>
      <c r="P2207" s="148"/>
    </row>
    <row r="2208" spans="1:16" ht="92.4">
      <c r="A2208" s="251" t="s">
        <v>36706</v>
      </c>
      <c r="B2208" s="253" t="s">
        <v>36698</v>
      </c>
      <c r="C2208" s="252" t="s">
        <v>36699</v>
      </c>
      <c r="D2208" s="148" t="s">
        <v>36700</v>
      </c>
      <c r="E2208" s="253" t="s">
        <v>36701</v>
      </c>
      <c r="F2208" s="253" t="s">
        <v>36702</v>
      </c>
      <c r="G2208" s="253" t="s">
        <v>36703</v>
      </c>
      <c r="H2208" s="262" t="s">
        <v>36704</v>
      </c>
      <c r="I2208" s="264" t="s">
        <v>36705</v>
      </c>
      <c r="M2208" s="258"/>
      <c r="N2208" s="252"/>
      <c r="O2208" s="148"/>
      <c r="P2208" s="148"/>
    </row>
    <row r="2209" spans="1:16" ht="92.4">
      <c r="A2209" s="258" t="s">
        <v>36707</v>
      </c>
      <c r="B2209" s="252" t="s">
        <v>36044</v>
      </c>
      <c r="C2209" s="252" t="s">
        <v>36045</v>
      </c>
      <c r="D2209" s="148" t="s">
        <v>36046</v>
      </c>
      <c r="E2209" s="252" t="s">
        <v>36047</v>
      </c>
      <c r="F2209" s="252" t="s">
        <v>36048</v>
      </c>
      <c r="G2209" s="252" t="s">
        <v>36708</v>
      </c>
      <c r="H2209" s="262" t="s">
        <v>36050</v>
      </c>
      <c r="I2209" s="264" t="s">
        <v>36709</v>
      </c>
      <c r="M2209" s="258"/>
      <c r="N2209" s="252"/>
      <c r="O2209" s="148"/>
      <c r="P2209" s="148"/>
    </row>
    <row r="2210" spans="1:16" ht="92.4">
      <c r="A2210" s="258" t="s">
        <v>36710</v>
      </c>
      <c r="B2210" s="252" t="s">
        <v>36044</v>
      </c>
      <c r="C2210" s="252" t="s">
        <v>36045</v>
      </c>
      <c r="D2210" s="148" t="s">
        <v>36046</v>
      </c>
      <c r="E2210" s="252" t="s">
        <v>36047</v>
      </c>
      <c r="F2210" s="252" t="s">
        <v>36048</v>
      </c>
      <c r="G2210" s="252" t="s">
        <v>36708</v>
      </c>
      <c r="H2210" s="262" t="s">
        <v>36050</v>
      </c>
      <c r="I2210" s="264" t="s">
        <v>36709</v>
      </c>
      <c r="M2210" s="258"/>
      <c r="N2210" s="252"/>
      <c r="O2210" s="148"/>
      <c r="P2210" s="148"/>
    </row>
    <row r="2211" spans="1:16" ht="198">
      <c r="A2211" s="258" t="s">
        <v>36711</v>
      </c>
      <c r="B2211" s="252" t="s">
        <v>36054</v>
      </c>
      <c r="C2211" s="252" t="s">
        <v>36055</v>
      </c>
      <c r="D2211" s="148" t="s">
        <v>36056</v>
      </c>
      <c r="E2211" s="252" t="s">
        <v>36057</v>
      </c>
      <c r="F2211" s="252" t="s">
        <v>36058</v>
      </c>
      <c r="G2211" s="252" t="s">
        <v>36712</v>
      </c>
      <c r="H2211" s="262" t="s">
        <v>36713</v>
      </c>
      <c r="I2211" s="264" t="s">
        <v>36061</v>
      </c>
      <c r="M2211" s="258"/>
      <c r="N2211" s="252"/>
      <c r="O2211" s="148"/>
      <c r="P2211" s="148"/>
    </row>
    <row r="2212" spans="1:16" ht="198">
      <c r="A2212" s="258" t="s">
        <v>36714</v>
      </c>
      <c r="B2212" s="252" t="s">
        <v>36063</v>
      </c>
      <c r="C2212" s="252" t="s">
        <v>36064</v>
      </c>
      <c r="D2212" s="148" t="s">
        <v>36065</v>
      </c>
      <c r="E2212" s="252" t="s">
        <v>36066</v>
      </c>
      <c r="F2212" s="252" t="s">
        <v>36067</v>
      </c>
      <c r="G2212" s="252" t="s">
        <v>36715</v>
      </c>
      <c r="H2212" s="262" t="s">
        <v>36716</v>
      </c>
      <c r="I2212" s="264" t="s">
        <v>36070</v>
      </c>
      <c r="M2212" s="258"/>
      <c r="N2212" s="252"/>
      <c r="O2212" s="148"/>
      <c r="P2212" s="148"/>
    </row>
    <row r="2213" spans="1:16" ht="237.6">
      <c r="A2213" s="258" t="s">
        <v>36717</v>
      </c>
      <c r="B2213" s="252" t="s">
        <v>36718</v>
      </c>
      <c r="C2213" s="252" t="s">
        <v>36719</v>
      </c>
      <c r="D2213" s="148" t="s">
        <v>36720</v>
      </c>
      <c r="E2213" s="252" t="s">
        <v>36721</v>
      </c>
      <c r="F2213" s="252" t="s">
        <v>36722</v>
      </c>
      <c r="G2213" s="252" t="s">
        <v>36723</v>
      </c>
      <c r="H2213" s="262"/>
      <c r="I2213" s="264" t="s">
        <v>36724</v>
      </c>
      <c r="M2213" s="258"/>
      <c r="N2213" s="252"/>
      <c r="O2213" s="148"/>
      <c r="P2213" s="148"/>
    </row>
    <row r="2214" spans="1:16" ht="237.6">
      <c r="A2214" s="258" t="s">
        <v>36725</v>
      </c>
      <c r="B2214" s="252" t="s">
        <v>36726</v>
      </c>
      <c r="C2214" s="252" t="s">
        <v>36727</v>
      </c>
      <c r="D2214" s="148" t="s">
        <v>36728</v>
      </c>
      <c r="E2214" s="252" t="s">
        <v>36729</v>
      </c>
      <c r="F2214" s="252" t="s">
        <v>36730</v>
      </c>
      <c r="G2214" s="252" t="s">
        <v>36731</v>
      </c>
      <c r="H2214" s="262"/>
      <c r="I2214" s="264" t="s">
        <v>36732</v>
      </c>
      <c r="M2214" s="258"/>
      <c r="N2214" s="252"/>
      <c r="O2214" s="148"/>
      <c r="P2214" s="148"/>
    </row>
    <row r="2215" spans="1:16" ht="39.6">
      <c r="A2215" s="258" t="s">
        <v>36733</v>
      </c>
      <c r="B2215" s="252" t="s">
        <v>36734</v>
      </c>
      <c r="C2215" s="252" t="s">
        <v>36734</v>
      </c>
      <c r="D2215" s="148" t="s">
        <v>36734</v>
      </c>
      <c r="E2215" s="252" t="s">
        <v>36734</v>
      </c>
      <c r="F2215" s="252" t="s">
        <v>36734</v>
      </c>
      <c r="G2215" s="252" t="s">
        <v>36734</v>
      </c>
      <c r="H2215" s="262" t="s">
        <v>36734</v>
      </c>
      <c r="I2215" s="264" t="s">
        <v>36734</v>
      </c>
      <c r="M2215" s="258"/>
      <c r="N2215" s="252"/>
      <c r="O2215" s="148"/>
      <c r="P2215" s="148"/>
    </row>
    <row r="2216" spans="1:16" ht="39.6">
      <c r="A2216" s="258" t="s">
        <v>36735</v>
      </c>
      <c r="B2216" s="252" t="s">
        <v>36734</v>
      </c>
      <c r="C2216" s="252" t="s">
        <v>36734</v>
      </c>
      <c r="D2216" s="148" t="s">
        <v>36734</v>
      </c>
      <c r="E2216" s="252" t="s">
        <v>36734</v>
      </c>
      <c r="F2216" s="252" t="s">
        <v>36734</v>
      </c>
      <c r="G2216" s="252" t="s">
        <v>36734</v>
      </c>
      <c r="H2216" s="262" t="s">
        <v>36734</v>
      </c>
      <c r="I2216" s="264" t="s">
        <v>36734</v>
      </c>
      <c r="M2216" s="258"/>
      <c r="N2216" s="252"/>
      <c r="O2216" s="148"/>
      <c r="P2216" s="148"/>
    </row>
    <row r="2217" spans="1:16" ht="39.6">
      <c r="A2217" s="258" t="s">
        <v>36736</v>
      </c>
      <c r="B2217" s="252" t="s">
        <v>36737</v>
      </c>
      <c r="C2217" s="252" t="s">
        <v>36738</v>
      </c>
      <c r="D2217" s="148" t="s">
        <v>36737</v>
      </c>
      <c r="E2217" s="252" t="s">
        <v>36738</v>
      </c>
      <c r="F2217" s="252" t="s">
        <v>36738</v>
      </c>
      <c r="G2217" s="252" t="s">
        <v>36737</v>
      </c>
      <c r="H2217" s="262" t="s">
        <v>36737</v>
      </c>
      <c r="I2217" s="264" t="s">
        <v>36737</v>
      </c>
      <c r="M2217" s="258"/>
      <c r="N2217" s="252"/>
      <c r="O2217" s="148"/>
      <c r="P2217" s="148"/>
    </row>
    <row r="2218" spans="1:16" ht="39.6">
      <c r="A2218" s="258" t="s">
        <v>36739</v>
      </c>
      <c r="B2218" s="252" t="s">
        <v>36737</v>
      </c>
      <c r="C2218" s="252" t="s">
        <v>36737</v>
      </c>
      <c r="D2218" s="148" t="s">
        <v>36737</v>
      </c>
      <c r="E2218" s="252" t="s">
        <v>36737</v>
      </c>
      <c r="F2218" s="252" t="s">
        <v>36737</v>
      </c>
      <c r="G2218" s="252" t="s">
        <v>36737</v>
      </c>
      <c r="H2218" s="262" t="s">
        <v>36737</v>
      </c>
      <c r="I2218" s="264" t="s">
        <v>36737</v>
      </c>
      <c r="M2218" s="258"/>
      <c r="N2218" s="252"/>
      <c r="O2218" s="148"/>
      <c r="P2218" s="148"/>
    </row>
    <row r="2219" spans="1:16" ht="39.6">
      <c r="A2219" s="258" t="s">
        <v>36740</v>
      </c>
      <c r="B2219" s="252" t="s">
        <v>36741</v>
      </c>
      <c r="C2219" s="252" t="s">
        <v>36741</v>
      </c>
      <c r="D2219" s="148" t="s">
        <v>36741</v>
      </c>
      <c r="E2219" s="252" t="s">
        <v>36741</v>
      </c>
      <c r="F2219" s="252" t="s">
        <v>36741</v>
      </c>
      <c r="G2219" s="252" t="s">
        <v>36741</v>
      </c>
      <c r="H2219" s="262" t="s">
        <v>36741</v>
      </c>
      <c r="I2219" s="264" t="s">
        <v>36741</v>
      </c>
      <c r="M2219" s="258"/>
      <c r="N2219" s="252"/>
      <c r="O2219" s="148"/>
      <c r="P2219" s="148"/>
    </row>
    <row r="2220" spans="1:16" ht="171.6">
      <c r="A2220" s="258" t="s">
        <v>36742</v>
      </c>
      <c r="B2220" s="252" t="s">
        <v>36743</v>
      </c>
      <c r="C2220" s="252" t="s">
        <v>36744</v>
      </c>
      <c r="D2220" s="148" t="s">
        <v>36745</v>
      </c>
      <c r="E2220" s="252" t="s">
        <v>36746</v>
      </c>
      <c r="F2220" s="252" t="s">
        <v>36747</v>
      </c>
      <c r="G2220" s="252" t="s">
        <v>36748</v>
      </c>
      <c r="H2220" s="262" t="s">
        <v>36749</v>
      </c>
      <c r="I2220" s="264" t="s">
        <v>36750</v>
      </c>
      <c r="M2220" s="258"/>
      <c r="N2220" s="252"/>
      <c r="O2220" s="148"/>
      <c r="P2220" s="148"/>
    </row>
    <row r="2221" spans="1:16" ht="171.6">
      <c r="A2221" s="258" t="s">
        <v>36751</v>
      </c>
      <c r="B2221" s="252" t="s">
        <v>36743</v>
      </c>
      <c r="C2221" s="252" t="s">
        <v>36744</v>
      </c>
      <c r="D2221" s="148" t="s">
        <v>36745</v>
      </c>
      <c r="E2221" s="252" t="s">
        <v>36746</v>
      </c>
      <c r="F2221" s="252" t="s">
        <v>36747</v>
      </c>
      <c r="G2221" s="252" t="s">
        <v>36748</v>
      </c>
      <c r="H2221" s="262" t="s">
        <v>36749</v>
      </c>
      <c r="I2221" s="264" t="s">
        <v>36752</v>
      </c>
      <c r="M2221" s="258"/>
      <c r="N2221" s="252"/>
      <c r="O2221" s="148"/>
      <c r="P2221" s="148"/>
    </row>
    <row r="2222" spans="1:16" ht="171.6">
      <c r="A2222" s="258" t="s">
        <v>36753</v>
      </c>
      <c r="B2222" s="252" t="s">
        <v>36754</v>
      </c>
      <c r="C2222" s="252" t="s">
        <v>36755</v>
      </c>
      <c r="D2222" s="148" t="s">
        <v>36756</v>
      </c>
      <c r="E2222" s="252" t="s">
        <v>36757</v>
      </c>
      <c r="F2222" s="252" t="s">
        <v>36758</v>
      </c>
      <c r="G2222" s="252" t="s">
        <v>36759</v>
      </c>
      <c r="H2222" s="262" t="s">
        <v>36760</v>
      </c>
      <c r="I2222" s="264" t="s">
        <v>36750</v>
      </c>
      <c r="M2222" s="258"/>
      <c r="N2222" s="252"/>
      <c r="O2222" s="148"/>
      <c r="P2222" s="148"/>
    </row>
    <row r="2223" spans="1:16" ht="132">
      <c r="A2223" s="258" t="s">
        <v>36761</v>
      </c>
      <c r="B2223" s="252" t="s">
        <v>36762</v>
      </c>
      <c r="C2223" s="252" t="s">
        <v>36763</v>
      </c>
      <c r="D2223" s="148" t="s">
        <v>36764</v>
      </c>
      <c r="E2223" s="252" t="s">
        <v>36765</v>
      </c>
      <c r="F2223" s="252" t="s">
        <v>36766</v>
      </c>
      <c r="G2223" s="252" t="s">
        <v>36767</v>
      </c>
      <c r="H2223" s="262" t="s">
        <v>36768</v>
      </c>
      <c r="I2223" s="264" t="s">
        <v>36769</v>
      </c>
      <c r="M2223" s="251"/>
      <c r="N2223" s="253"/>
      <c r="O2223" s="148"/>
      <c r="P2223" s="148"/>
    </row>
    <row r="2224" spans="1:16" ht="132">
      <c r="A2224" s="258" t="s">
        <v>36770</v>
      </c>
      <c r="B2224" s="252" t="s">
        <v>36762</v>
      </c>
      <c r="C2224" s="252" t="s">
        <v>36763</v>
      </c>
      <c r="D2224" s="148" t="s">
        <v>36764</v>
      </c>
      <c r="E2224" s="252" t="s">
        <v>36765</v>
      </c>
      <c r="F2224" s="252" t="s">
        <v>36766</v>
      </c>
      <c r="G2224" s="252" t="s">
        <v>36767</v>
      </c>
      <c r="H2224" s="262" t="s">
        <v>36768</v>
      </c>
      <c r="I2224" s="264" t="s">
        <v>36769</v>
      </c>
      <c r="M2224" s="251"/>
      <c r="N2224" s="253"/>
      <c r="O2224" s="148"/>
      <c r="P2224" s="148"/>
    </row>
    <row r="2225" spans="1:16" ht="118.8">
      <c r="A2225" s="251" t="s">
        <v>36771</v>
      </c>
      <c r="B2225" s="253" t="s">
        <v>36772</v>
      </c>
      <c r="C2225" s="252" t="s">
        <v>36773</v>
      </c>
      <c r="D2225" s="148" t="s">
        <v>36774</v>
      </c>
      <c r="E2225" s="253" t="s">
        <v>36775</v>
      </c>
      <c r="F2225" s="253" t="s">
        <v>36776</v>
      </c>
      <c r="G2225" s="253" t="s">
        <v>36777</v>
      </c>
      <c r="H2225" s="262" t="s">
        <v>36778</v>
      </c>
      <c r="I2225" s="264" t="s">
        <v>36779</v>
      </c>
      <c r="M2225" s="258"/>
      <c r="N2225" s="252"/>
      <c r="O2225" s="148"/>
      <c r="P2225" s="148"/>
    </row>
    <row r="2226" spans="1:16" ht="118.8">
      <c r="A2226" s="251" t="s">
        <v>36780</v>
      </c>
      <c r="B2226" s="253" t="s">
        <v>36781</v>
      </c>
      <c r="C2226" s="252" t="s">
        <v>36773</v>
      </c>
      <c r="D2226" s="148" t="s">
        <v>36782</v>
      </c>
      <c r="E2226" s="253" t="s">
        <v>36775</v>
      </c>
      <c r="F2226" s="253" t="s">
        <v>36783</v>
      </c>
      <c r="G2226" s="253" t="s">
        <v>36784</v>
      </c>
      <c r="H2226" s="262" t="s">
        <v>36785</v>
      </c>
      <c r="I2226" s="264" t="s">
        <v>36786</v>
      </c>
      <c r="M2226" s="258"/>
      <c r="N2226" s="252"/>
      <c r="O2226" s="148"/>
      <c r="P2226" s="148"/>
    </row>
    <row r="2227" spans="1:16" ht="39.6">
      <c r="A2227" s="258" t="s">
        <v>36787</v>
      </c>
      <c r="B2227" s="252" t="s">
        <v>36152</v>
      </c>
      <c r="C2227" s="252" t="s">
        <v>36152</v>
      </c>
      <c r="D2227" s="148" t="s">
        <v>36152</v>
      </c>
      <c r="E2227" s="252" t="s">
        <v>36152</v>
      </c>
      <c r="F2227" s="252" t="s">
        <v>36152</v>
      </c>
      <c r="G2227" s="252" t="s">
        <v>36152</v>
      </c>
      <c r="H2227" s="252" t="s">
        <v>36152</v>
      </c>
      <c r="I2227" s="264" t="s">
        <v>36152</v>
      </c>
      <c r="J2227" s="148"/>
      <c r="K2227" s="148"/>
      <c r="L2227" s="148"/>
      <c r="M2227" s="258"/>
      <c r="N2227" s="252"/>
      <c r="O2227" s="148"/>
      <c r="P2227" s="148"/>
    </row>
    <row r="2228" spans="1:16" ht="39.6">
      <c r="A2228" s="258" t="s">
        <v>36788</v>
      </c>
      <c r="B2228" s="252" t="s">
        <v>36154</v>
      </c>
      <c r="C2228" s="252" t="s">
        <v>36154</v>
      </c>
      <c r="D2228" s="148" t="s">
        <v>36154</v>
      </c>
      <c r="E2228" s="252" t="s">
        <v>36154</v>
      </c>
      <c r="F2228" s="252" t="s">
        <v>36154</v>
      </c>
      <c r="G2228" s="252" t="s">
        <v>36154</v>
      </c>
      <c r="H2228" s="252" t="s">
        <v>36154</v>
      </c>
      <c r="I2228" s="264" t="s">
        <v>36154</v>
      </c>
      <c r="J2228" s="148"/>
      <c r="K2228" s="148"/>
      <c r="L2228" s="148"/>
      <c r="M2228" s="258"/>
      <c r="N2228" s="252"/>
      <c r="O2228" s="148"/>
      <c r="P2228" s="148"/>
    </row>
    <row r="2229" spans="1:16" ht="39.6">
      <c r="A2229" s="258" t="s">
        <v>36789</v>
      </c>
      <c r="B2229" s="252" t="s">
        <v>36156</v>
      </c>
      <c r="C2229" s="252" t="s">
        <v>36156</v>
      </c>
      <c r="D2229" s="148" t="s">
        <v>36156</v>
      </c>
      <c r="E2229" s="252" t="s">
        <v>36156</v>
      </c>
      <c r="F2229" s="252" t="s">
        <v>36156</v>
      </c>
      <c r="G2229" s="252" t="s">
        <v>36156</v>
      </c>
      <c r="H2229" s="252" t="s">
        <v>36156</v>
      </c>
      <c r="I2229" s="264" t="s">
        <v>36156</v>
      </c>
      <c r="J2229" s="148"/>
      <c r="K2229" s="148"/>
      <c r="L2229" s="148"/>
      <c r="M2229" s="258"/>
      <c r="N2229" s="252"/>
      <c r="O2229" s="148"/>
      <c r="P2229" s="148"/>
    </row>
    <row r="2230" spans="1:16" ht="39.6">
      <c r="A2230" s="258" t="s">
        <v>36790</v>
      </c>
      <c r="B2230" s="252" t="s">
        <v>36158</v>
      </c>
      <c r="C2230" s="252" t="s">
        <v>36158</v>
      </c>
      <c r="D2230" s="148" t="s">
        <v>36158</v>
      </c>
      <c r="E2230" s="252" t="s">
        <v>36158</v>
      </c>
      <c r="F2230" s="252" t="s">
        <v>36158</v>
      </c>
      <c r="G2230" s="252" t="s">
        <v>36158</v>
      </c>
      <c r="H2230" s="252" t="s">
        <v>36158</v>
      </c>
      <c r="I2230" s="264" t="s">
        <v>36158</v>
      </c>
      <c r="J2230" s="148"/>
      <c r="K2230" s="148"/>
      <c r="L2230" s="148"/>
      <c r="M2230" s="258"/>
      <c r="N2230" s="252"/>
      <c r="O2230" s="148"/>
      <c r="P2230" s="148"/>
    </row>
    <row r="2231" spans="1:16" ht="39.6">
      <c r="A2231" s="258" t="s">
        <v>36791</v>
      </c>
      <c r="B2231" s="252" t="s">
        <v>36160</v>
      </c>
      <c r="C2231" s="252" t="s">
        <v>36160</v>
      </c>
      <c r="D2231" s="148" t="s">
        <v>36160</v>
      </c>
      <c r="E2231" s="252" t="s">
        <v>36160</v>
      </c>
      <c r="F2231" s="252" t="s">
        <v>36160</v>
      </c>
      <c r="G2231" s="252" t="s">
        <v>36160</v>
      </c>
      <c r="H2231" s="252" t="s">
        <v>36160</v>
      </c>
      <c r="I2231" s="264" t="s">
        <v>36160</v>
      </c>
      <c r="J2231" s="148"/>
      <c r="K2231" s="148"/>
      <c r="L2231" s="148"/>
      <c r="M2231" s="258"/>
      <c r="N2231" s="252"/>
      <c r="O2231" s="148"/>
      <c r="P2231" s="148"/>
    </row>
    <row r="2232" spans="1:16" ht="39.6">
      <c r="A2232" s="258" t="s">
        <v>36792</v>
      </c>
      <c r="B2232" s="252" t="s">
        <v>36162</v>
      </c>
      <c r="C2232" s="252" t="s">
        <v>36162</v>
      </c>
      <c r="D2232" s="148" t="s">
        <v>36162</v>
      </c>
      <c r="E2232" s="252" t="s">
        <v>36162</v>
      </c>
      <c r="F2232" s="252" t="s">
        <v>36162</v>
      </c>
      <c r="G2232" s="252" t="s">
        <v>36162</v>
      </c>
      <c r="H2232" s="252" t="s">
        <v>36162</v>
      </c>
      <c r="I2232" s="264" t="s">
        <v>36162</v>
      </c>
      <c r="J2232" s="148"/>
      <c r="K2232" s="148"/>
      <c r="L2232" s="148"/>
      <c r="M2232" s="258"/>
      <c r="N2232" s="252"/>
      <c r="O2232" s="148"/>
      <c r="P2232" s="148"/>
    </row>
    <row r="2233" spans="1:16" ht="39.6">
      <c r="A2233" s="258" t="s">
        <v>36793</v>
      </c>
      <c r="B2233" s="252" t="s">
        <v>36164</v>
      </c>
      <c r="C2233" s="252" t="s">
        <v>36164</v>
      </c>
      <c r="D2233" s="148" t="s">
        <v>36164</v>
      </c>
      <c r="E2233" s="252" t="s">
        <v>36164</v>
      </c>
      <c r="F2233" s="252" t="s">
        <v>36164</v>
      </c>
      <c r="G2233" s="252" t="s">
        <v>36164</v>
      </c>
      <c r="H2233" s="252" t="s">
        <v>36164</v>
      </c>
      <c r="I2233" s="264" t="s">
        <v>36164</v>
      </c>
      <c r="J2233" s="148"/>
      <c r="K2233" s="148"/>
      <c r="L2233" s="148"/>
      <c r="M2233" s="258"/>
      <c r="N2233" s="252"/>
      <c r="O2233" s="148"/>
      <c r="P2233" s="148"/>
    </row>
    <row r="2234" spans="1:16" ht="39.6">
      <c r="A2234" s="258" t="s">
        <v>36794</v>
      </c>
      <c r="B2234" s="252" t="s">
        <v>36164</v>
      </c>
      <c r="C2234" s="252" t="s">
        <v>36164</v>
      </c>
      <c r="D2234" s="148" t="s">
        <v>36164</v>
      </c>
      <c r="E2234" s="252" t="s">
        <v>36164</v>
      </c>
      <c r="F2234" s="252" t="s">
        <v>36164</v>
      </c>
      <c r="G2234" s="252" t="s">
        <v>36164</v>
      </c>
      <c r="H2234" s="252" t="s">
        <v>36164</v>
      </c>
      <c r="I2234" s="264" t="s">
        <v>36164</v>
      </c>
      <c r="J2234" s="148"/>
      <c r="K2234" s="148"/>
      <c r="L2234" s="148"/>
      <c r="M2234" s="258"/>
      <c r="N2234" s="252"/>
      <c r="O2234" s="148"/>
      <c r="P2234" s="148"/>
    </row>
    <row r="2235" spans="1:16" ht="39.6">
      <c r="A2235" s="258" t="s">
        <v>36795</v>
      </c>
      <c r="B2235" s="252" t="s">
        <v>36167</v>
      </c>
      <c r="C2235" s="252" t="s">
        <v>36167</v>
      </c>
      <c r="D2235" s="148" t="s">
        <v>36167</v>
      </c>
      <c r="E2235" s="252" t="s">
        <v>36167</v>
      </c>
      <c r="F2235" s="252" t="s">
        <v>36167</v>
      </c>
      <c r="G2235" s="252" t="s">
        <v>36167</v>
      </c>
      <c r="H2235" s="252" t="s">
        <v>36167</v>
      </c>
      <c r="I2235" s="264" t="s">
        <v>36167</v>
      </c>
      <c r="J2235" s="148"/>
      <c r="K2235" s="148"/>
      <c r="L2235" s="148"/>
      <c r="M2235" s="258"/>
      <c r="N2235" s="252"/>
      <c r="O2235" s="148"/>
      <c r="P2235" s="148"/>
    </row>
    <row r="2236" spans="1:16" ht="39.6">
      <c r="A2236" s="258" t="s">
        <v>36796</v>
      </c>
      <c r="B2236" s="252" t="s">
        <v>36169</v>
      </c>
      <c r="C2236" s="252" t="s">
        <v>36169</v>
      </c>
      <c r="D2236" s="148" t="s">
        <v>36169</v>
      </c>
      <c r="E2236" s="252" t="s">
        <v>36169</v>
      </c>
      <c r="F2236" s="252" t="s">
        <v>36169</v>
      </c>
      <c r="G2236" s="252" t="s">
        <v>36169</v>
      </c>
      <c r="H2236" s="252" t="s">
        <v>36169</v>
      </c>
      <c r="I2236" s="264" t="s">
        <v>36169</v>
      </c>
      <c r="J2236" s="148"/>
      <c r="K2236" s="148"/>
      <c r="L2236" s="148"/>
      <c r="M2236" s="258"/>
      <c r="N2236" s="252"/>
      <c r="O2236" s="148"/>
      <c r="P2236" s="148"/>
    </row>
    <row r="2237" spans="1:16" ht="39.6">
      <c r="A2237" s="258" t="s">
        <v>36797</v>
      </c>
      <c r="B2237" s="252" t="s">
        <v>36798</v>
      </c>
      <c r="C2237" s="252" t="s">
        <v>36799</v>
      </c>
      <c r="D2237" s="148" t="s">
        <v>36798</v>
      </c>
      <c r="E2237" s="252" t="s">
        <v>36798</v>
      </c>
      <c r="F2237" s="252" t="s">
        <v>36799</v>
      </c>
      <c r="G2237" s="252" t="s">
        <v>36798</v>
      </c>
      <c r="H2237" s="252" t="s">
        <v>36798</v>
      </c>
      <c r="I2237" s="264" t="s">
        <v>36798</v>
      </c>
      <c r="J2237" s="148"/>
      <c r="K2237" s="148"/>
      <c r="L2237" s="148"/>
      <c r="M2237" s="258"/>
      <c r="N2237" s="252"/>
      <c r="O2237" s="148"/>
      <c r="P2237" s="148"/>
    </row>
    <row r="2238" spans="1:16" ht="39.6">
      <c r="A2238" s="258" t="s">
        <v>36800</v>
      </c>
      <c r="B2238" s="252" t="s">
        <v>36798</v>
      </c>
      <c r="C2238" s="252" t="s">
        <v>36798</v>
      </c>
      <c r="D2238" s="148" t="s">
        <v>36798</v>
      </c>
      <c r="E2238" s="252" t="s">
        <v>36798</v>
      </c>
      <c r="F2238" s="252" t="s">
        <v>36798</v>
      </c>
      <c r="G2238" s="252" t="s">
        <v>36798</v>
      </c>
      <c r="H2238" s="252" t="s">
        <v>36798</v>
      </c>
      <c r="I2238" s="264" t="s">
        <v>36798</v>
      </c>
      <c r="J2238" s="148"/>
      <c r="K2238" s="148"/>
      <c r="L2238" s="148"/>
      <c r="M2238" s="258"/>
      <c r="N2238" s="252"/>
      <c r="O2238" s="148"/>
      <c r="P2238" s="148"/>
    </row>
    <row r="2239" spans="1:16" ht="39.6">
      <c r="A2239" s="258" t="s">
        <v>36801</v>
      </c>
      <c r="B2239" s="252" t="s">
        <v>36177</v>
      </c>
      <c r="C2239" s="252" t="s">
        <v>36177</v>
      </c>
      <c r="D2239" s="148" t="s">
        <v>36177</v>
      </c>
      <c r="E2239" s="252" t="s">
        <v>36177</v>
      </c>
      <c r="F2239" s="252" t="s">
        <v>36177</v>
      </c>
      <c r="G2239" s="252" t="s">
        <v>36177</v>
      </c>
      <c r="H2239" s="252" t="s">
        <v>36177</v>
      </c>
      <c r="I2239" s="264" t="s">
        <v>36177</v>
      </c>
      <c r="J2239" s="148"/>
      <c r="K2239" s="148"/>
      <c r="L2239" s="148"/>
      <c r="M2239" s="258"/>
      <c r="N2239" s="252"/>
      <c r="O2239" s="148"/>
      <c r="P2239" s="148"/>
    </row>
    <row r="2240" spans="1:16" ht="39.6">
      <c r="A2240" s="258" t="s">
        <v>36802</v>
      </c>
      <c r="B2240" s="252" t="s">
        <v>36179</v>
      </c>
      <c r="C2240" s="252" t="s">
        <v>36179</v>
      </c>
      <c r="D2240" s="148" t="s">
        <v>36179</v>
      </c>
      <c r="E2240" s="252" t="s">
        <v>36179</v>
      </c>
      <c r="F2240" s="252" t="s">
        <v>36179</v>
      </c>
      <c r="G2240" s="252" t="s">
        <v>36179</v>
      </c>
      <c r="H2240" s="252" t="s">
        <v>36179</v>
      </c>
      <c r="I2240" s="264" t="s">
        <v>36179</v>
      </c>
      <c r="J2240" s="148"/>
      <c r="K2240" s="148"/>
      <c r="L2240" s="148"/>
      <c r="M2240" s="258"/>
      <c r="N2240" s="252"/>
      <c r="O2240" s="148"/>
      <c r="P2240" s="148"/>
    </row>
    <row r="2241" spans="1:16" ht="39.6">
      <c r="A2241" s="258" t="s">
        <v>36803</v>
      </c>
      <c r="B2241" s="252" t="s">
        <v>36181</v>
      </c>
      <c r="C2241" s="252" t="s">
        <v>36181</v>
      </c>
      <c r="D2241" s="148" t="s">
        <v>36181</v>
      </c>
      <c r="E2241" s="252" t="s">
        <v>36181</v>
      </c>
      <c r="F2241" s="252" t="s">
        <v>36181</v>
      </c>
      <c r="G2241" s="252" t="s">
        <v>36181</v>
      </c>
      <c r="H2241" s="252" t="s">
        <v>36181</v>
      </c>
      <c r="I2241" s="264" t="s">
        <v>36181</v>
      </c>
      <c r="J2241" s="148"/>
      <c r="K2241" s="148"/>
      <c r="L2241" s="148"/>
      <c r="M2241" s="251"/>
      <c r="N2241" s="253"/>
      <c r="O2241" s="148"/>
      <c r="P2241" s="148"/>
    </row>
    <row r="2242" spans="1:16" ht="39.6">
      <c r="A2242" s="258" t="s">
        <v>36804</v>
      </c>
      <c r="B2242" s="252" t="s">
        <v>36183</v>
      </c>
      <c r="C2242" s="252" t="s">
        <v>36183</v>
      </c>
      <c r="D2242" s="148" t="s">
        <v>36183</v>
      </c>
      <c r="E2242" s="252" t="s">
        <v>36183</v>
      </c>
      <c r="F2242" s="252" t="s">
        <v>36183</v>
      </c>
      <c r="G2242" s="252" t="s">
        <v>36183</v>
      </c>
      <c r="H2242" s="252" t="s">
        <v>36183</v>
      </c>
      <c r="I2242" s="264" t="s">
        <v>36183</v>
      </c>
      <c r="J2242" s="148"/>
      <c r="K2242" s="148"/>
      <c r="L2242" s="148"/>
      <c r="M2242" s="251"/>
      <c r="N2242" s="253"/>
      <c r="O2242" s="148"/>
      <c r="P2242" s="148"/>
    </row>
    <row r="2243" spans="1:16" ht="28.8">
      <c r="A2243" s="251" t="s">
        <v>36805</v>
      </c>
      <c r="B2243" s="253" t="s">
        <v>36185</v>
      </c>
      <c r="C2243" s="253" t="s">
        <v>36186</v>
      </c>
      <c r="D2243" s="148" t="s">
        <v>36185</v>
      </c>
      <c r="E2243" s="253" t="s">
        <v>36186</v>
      </c>
      <c r="F2243" s="253" t="s">
        <v>36186</v>
      </c>
      <c r="G2243" s="253" t="s">
        <v>36185</v>
      </c>
      <c r="H2243" s="253" t="s">
        <v>36185</v>
      </c>
      <c r="I2243" s="264" t="s">
        <v>36185</v>
      </c>
      <c r="J2243" s="148"/>
      <c r="K2243" s="148"/>
      <c r="L2243" s="148"/>
      <c r="M2243" s="258"/>
      <c r="N2243" s="252"/>
      <c r="O2243" s="148"/>
      <c r="P2243" s="148"/>
    </row>
    <row r="2244" spans="1:16" ht="28.8">
      <c r="A2244" s="251" t="s">
        <v>36806</v>
      </c>
      <c r="B2244" s="253" t="s">
        <v>36185</v>
      </c>
      <c r="C2244" s="253" t="s">
        <v>36185</v>
      </c>
      <c r="D2244" s="148" t="s">
        <v>36185</v>
      </c>
      <c r="E2244" s="253" t="s">
        <v>36185</v>
      </c>
      <c r="F2244" s="253" t="s">
        <v>36185</v>
      </c>
      <c r="G2244" s="253" t="s">
        <v>36185</v>
      </c>
      <c r="H2244" s="253" t="s">
        <v>36185</v>
      </c>
      <c r="I2244" s="264" t="s">
        <v>36185</v>
      </c>
      <c r="J2244" s="148"/>
      <c r="K2244" s="148"/>
      <c r="L2244" s="148"/>
      <c r="M2244" s="258"/>
      <c r="N2244" s="252"/>
      <c r="O2244" s="148"/>
      <c r="P2244" s="148"/>
    </row>
    <row r="2245" spans="1:16" ht="39.6">
      <c r="A2245" s="258" t="s">
        <v>36807</v>
      </c>
      <c r="B2245" s="252" t="s">
        <v>36189</v>
      </c>
      <c r="C2245" s="252" t="s">
        <v>36189</v>
      </c>
      <c r="D2245" s="148" t="s">
        <v>36189</v>
      </c>
      <c r="E2245" s="252" t="s">
        <v>36189</v>
      </c>
      <c r="F2245" s="252" t="s">
        <v>36189</v>
      </c>
      <c r="G2245" s="252" t="s">
        <v>36189</v>
      </c>
      <c r="H2245" s="252" t="s">
        <v>36189</v>
      </c>
      <c r="I2245" s="264" t="s">
        <v>36189</v>
      </c>
      <c r="J2245" s="148"/>
      <c r="K2245" s="148"/>
      <c r="L2245" s="148"/>
      <c r="M2245" s="258"/>
      <c r="N2245" s="252"/>
      <c r="O2245" s="148"/>
      <c r="P2245" s="148"/>
    </row>
    <row r="2246" spans="1:16" ht="39.6">
      <c r="A2246" s="258" t="s">
        <v>36808</v>
      </c>
      <c r="B2246" s="252" t="s">
        <v>36191</v>
      </c>
      <c r="C2246" s="252" t="s">
        <v>36191</v>
      </c>
      <c r="D2246" s="148" t="s">
        <v>36191</v>
      </c>
      <c r="E2246" s="252" t="s">
        <v>36191</v>
      </c>
      <c r="F2246" s="252" t="s">
        <v>36191</v>
      </c>
      <c r="G2246" s="252" t="s">
        <v>36191</v>
      </c>
      <c r="H2246" s="252" t="s">
        <v>36191</v>
      </c>
      <c r="I2246" s="264" t="s">
        <v>36191</v>
      </c>
      <c r="J2246" s="148"/>
      <c r="K2246" s="148"/>
      <c r="L2246" s="148"/>
      <c r="M2246" s="258"/>
      <c r="N2246" s="252"/>
      <c r="O2246" s="148"/>
      <c r="P2246" s="148"/>
    </row>
    <row r="2247" spans="1:16" ht="39.6">
      <c r="A2247" s="258" t="s">
        <v>36809</v>
      </c>
      <c r="B2247" s="252" t="s">
        <v>36193</v>
      </c>
      <c r="C2247" s="252" t="s">
        <v>36193</v>
      </c>
      <c r="D2247" s="148" t="s">
        <v>36193</v>
      </c>
      <c r="E2247" s="252" t="s">
        <v>36193</v>
      </c>
      <c r="F2247" s="252" t="s">
        <v>36193</v>
      </c>
      <c r="G2247" s="252" t="s">
        <v>36193</v>
      </c>
      <c r="H2247" s="252" t="s">
        <v>36193</v>
      </c>
      <c r="I2247" s="264" t="s">
        <v>36193</v>
      </c>
      <c r="J2247" s="148"/>
      <c r="K2247" s="148"/>
      <c r="L2247" s="148"/>
      <c r="M2247" s="258"/>
      <c r="N2247" s="252"/>
      <c r="O2247" s="148"/>
      <c r="P2247" s="148"/>
    </row>
    <row r="2248" spans="1:16" ht="39.6">
      <c r="A2248" s="258" t="s">
        <v>36810</v>
      </c>
      <c r="B2248" s="252" t="s">
        <v>36195</v>
      </c>
      <c r="C2248" s="252" t="s">
        <v>36195</v>
      </c>
      <c r="D2248" s="148" t="s">
        <v>36195</v>
      </c>
      <c r="E2248" s="252" t="s">
        <v>36195</v>
      </c>
      <c r="F2248" s="252" t="s">
        <v>36195</v>
      </c>
      <c r="G2248" s="252" t="s">
        <v>36195</v>
      </c>
      <c r="H2248" s="252" t="s">
        <v>36195</v>
      </c>
      <c r="I2248" s="264" t="s">
        <v>36195</v>
      </c>
      <c r="J2248" s="148"/>
      <c r="K2248" s="148"/>
      <c r="L2248" s="148"/>
      <c r="M2248" s="258"/>
      <c r="N2248" s="252"/>
      <c r="O2248" s="148"/>
      <c r="P2248" s="148"/>
    </row>
    <row r="2249" spans="1:16" ht="39.6">
      <c r="A2249" s="258" t="s">
        <v>36811</v>
      </c>
      <c r="B2249" s="252" t="s">
        <v>36197</v>
      </c>
      <c r="C2249" s="252" t="s">
        <v>36197</v>
      </c>
      <c r="D2249" s="148" t="s">
        <v>36197</v>
      </c>
      <c r="E2249" s="252" t="s">
        <v>36197</v>
      </c>
      <c r="F2249" s="252" t="s">
        <v>36197</v>
      </c>
      <c r="G2249" s="252" t="s">
        <v>36197</v>
      </c>
      <c r="H2249" s="252" t="s">
        <v>36197</v>
      </c>
      <c r="I2249" s="264" t="s">
        <v>36197</v>
      </c>
      <c r="J2249" s="148"/>
      <c r="K2249" s="148"/>
      <c r="L2249" s="148"/>
      <c r="M2249" s="258"/>
      <c r="N2249" s="252"/>
      <c r="O2249" s="148"/>
      <c r="P2249" s="148"/>
    </row>
    <row r="2250" spans="1:16" ht="39.6">
      <c r="A2250" s="258" t="s">
        <v>36812</v>
      </c>
      <c r="B2250" s="252" t="s">
        <v>36199</v>
      </c>
      <c r="C2250" s="252" t="s">
        <v>36199</v>
      </c>
      <c r="D2250" s="148" t="s">
        <v>36199</v>
      </c>
      <c r="E2250" s="252" t="s">
        <v>36199</v>
      </c>
      <c r="F2250" s="252" t="s">
        <v>36199</v>
      </c>
      <c r="G2250" s="252" t="s">
        <v>36199</v>
      </c>
      <c r="H2250" s="252" t="s">
        <v>36199</v>
      </c>
      <c r="I2250" s="264" t="s">
        <v>36199</v>
      </c>
      <c r="J2250" s="148"/>
      <c r="K2250" s="148"/>
      <c r="L2250" s="148"/>
      <c r="M2250" s="258"/>
      <c r="N2250" s="252"/>
      <c r="O2250" s="148"/>
      <c r="P2250" s="148"/>
    </row>
    <row r="2251" spans="1:16" ht="39.6">
      <c r="A2251" s="258" t="s">
        <v>36813</v>
      </c>
      <c r="B2251" s="252" t="s">
        <v>36201</v>
      </c>
      <c r="C2251" s="252" t="s">
        <v>36201</v>
      </c>
      <c r="D2251" s="148" t="s">
        <v>36201</v>
      </c>
      <c r="E2251" s="252" t="s">
        <v>36201</v>
      </c>
      <c r="F2251" s="252" t="s">
        <v>36201</v>
      </c>
      <c r="G2251" s="252" t="s">
        <v>36201</v>
      </c>
      <c r="H2251" s="252" t="s">
        <v>36201</v>
      </c>
      <c r="I2251" s="264" t="s">
        <v>36201</v>
      </c>
      <c r="J2251" s="148"/>
      <c r="K2251" s="148"/>
      <c r="L2251" s="148"/>
      <c r="M2251" s="258"/>
      <c r="N2251" s="252"/>
      <c r="O2251" s="148"/>
      <c r="P2251" s="148"/>
    </row>
    <row r="2252" spans="1:16" ht="39.6">
      <c r="A2252" s="258" t="s">
        <v>36814</v>
      </c>
      <c r="B2252" s="252" t="s">
        <v>36201</v>
      </c>
      <c r="C2252" s="252" t="s">
        <v>36201</v>
      </c>
      <c r="D2252" s="148" t="s">
        <v>36201</v>
      </c>
      <c r="E2252" s="252" t="s">
        <v>36201</v>
      </c>
      <c r="F2252" s="252" t="s">
        <v>36201</v>
      </c>
      <c r="G2252" s="252" t="s">
        <v>36201</v>
      </c>
      <c r="H2252" s="252" t="s">
        <v>36201</v>
      </c>
      <c r="I2252" s="264" t="s">
        <v>36201</v>
      </c>
      <c r="J2252" s="148"/>
      <c r="K2252" s="148"/>
      <c r="L2252" s="148"/>
      <c r="M2252" s="258"/>
      <c r="N2252" s="252"/>
      <c r="O2252" s="148"/>
      <c r="P2252" s="148"/>
    </row>
    <row r="2253" spans="1:16" ht="39.6">
      <c r="A2253" s="258" t="s">
        <v>36815</v>
      </c>
      <c r="B2253" s="252" t="s">
        <v>36204</v>
      </c>
      <c r="C2253" s="252" t="s">
        <v>36204</v>
      </c>
      <c r="D2253" s="148" t="s">
        <v>36204</v>
      </c>
      <c r="E2253" s="252" t="s">
        <v>36204</v>
      </c>
      <c r="F2253" s="252" t="s">
        <v>36204</v>
      </c>
      <c r="G2253" s="252" t="s">
        <v>36204</v>
      </c>
      <c r="H2253" s="252" t="s">
        <v>36204</v>
      </c>
      <c r="I2253" s="264" t="s">
        <v>36204</v>
      </c>
      <c r="J2253" s="148"/>
      <c r="K2253" s="148"/>
      <c r="L2253" s="148"/>
      <c r="M2253" s="258"/>
      <c r="N2253" s="252"/>
      <c r="O2253" s="148"/>
      <c r="P2253" s="148"/>
    </row>
    <row r="2254" spans="1:16" ht="39.6">
      <c r="A2254" s="258" t="s">
        <v>36816</v>
      </c>
      <c r="B2254" s="252" t="s">
        <v>36206</v>
      </c>
      <c r="C2254" s="252" t="s">
        <v>36206</v>
      </c>
      <c r="D2254" s="148" t="s">
        <v>36206</v>
      </c>
      <c r="E2254" s="252" t="s">
        <v>36206</v>
      </c>
      <c r="F2254" s="252" t="s">
        <v>36206</v>
      </c>
      <c r="G2254" s="252" t="s">
        <v>36206</v>
      </c>
      <c r="H2254" s="252" t="s">
        <v>36206</v>
      </c>
      <c r="I2254" s="264" t="s">
        <v>36206</v>
      </c>
      <c r="J2254" s="148"/>
      <c r="K2254" s="148"/>
      <c r="L2254" s="148"/>
      <c r="M2254" s="258"/>
      <c r="N2254" s="252"/>
      <c r="O2254" s="148"/>
      <c r="P2254" s="148"/>
    </row>
    <row r="2255" spans="1:16" ht="39.6">
      <c r="A2255" s="258" t="s">
        <v>36817</v>
      </c>
      <c r="B2255" s="252" t="s">
        <v>36208</v>
      </c>
      <c r="C2255" s="252" t="s">
        <v>36208</v>
      </c>
      <c r="D2255" s="148" t="s">
        <v>36208</v>
      </c>
      <c r="E2255" s="252" t="s">
        <v>36208</v>
      </c>
      <c r="F2255" s="252" t="s">
        <v>36208</v>
      </c>
      <c r="G2255" s="252" t="s">
        <v>36208</v>
      </c>
      <c r="H2255" s="252" t="s">
        <v>36208</v>
      </c>
      <c r="I2255" s="264" t="s">
        <v>36208</v>
      </c>
      <c r="J2255" s="148"/>
      <c r="K2255" s="148"/>
      <c r="L2255" s="148"/>
      <c r="M2255" s="258"/>
      <c r="N2255" s="252"/>
      <c r="O2255" s="148"/>
      <c r="P2255" s="148"/>
    </row>
    <row r="2256" spans="1:16" ht="39.6">
      <c r="A2256" s="258" t="s">
        <v>36818</v>
      </c>
      <c r="B2256" s="252" t="s">
        <v>36208</v>
      </c>
      <c r="C2256" s="252" t="s">
        <v>36208</v>
      </c>
      <c r="D2256" s="148" t="s">
        <v>36208</v>
      </c>
      <c r="E2256" s="252" t="s">
        <v>36208</v>
      </c>
      <c r="F2256" s="252" t="s">
        <v>36208</v>
      </c>
      <c r="G2256" s="252" t="s">
        <v>36208</v>
      </c>
      <c r="H2256" s="252" t="s">
        <v>36208</v>
      </c>
      <c r="I2256" s="264" t="s">
        <v>36208</v>
      </c>
      <c r="J2256" s="148"/>
      <c r="K2256" s="148"/>
      <c r="L2256" s="148"/>
      <c r="M2256" s="258"/>
      <c r="N2256" s="252"/>
      <c r="O2256" s="148"/>
      <c r="P2256" s="148"/>
    </row>
    <row r="2257" spans="1:16" ht="39.6">
      <c r="A2257" s="258" t="s">
        <v>36819</v>
      </c>
      <c r="B2257" s="252" t="s">
        <v>36211</v>
      </c>
      <c r="C2257" s="252" t="s">
        <v>36211</v>
      </c>
      <c r="D2257" s="148" t="s">
        <v>36211</v>
      </c>
      <c r="E2257" s="252" t="s">
        <v>36211</v>
      </c>
      <c r="F2257" s="252" t="s">
        <v>36211</v>
      </c>
      <c r="G2257" s="252" t="s">
        <v>36211</v>
      </c>
      <c r="H2257" s="252" t="s">
        <v>36211</v>
      </c>
      <c r="I2257" s="264" t="s">
        <v>36211</v>
      </c>
      <c r="J2257" s="148"/>
      <c r="K2257" s="148"/>
      <c r="L2257" s="148"/>
      <c r="M2257" s="258"/>
      <c r="N2257" s="252"/>
      <c r="O2257" s="148"/>
      <c r="P2257" s="148"/>
    </row>
    <row r="2258" spans="1:16" ht="39.6">
      <c r="A2258" s="258" t="s">
        <v>36820</v>
      </c>
      <c r="B2258" s="252" t="s">
        <v>36213</v>
      </c>
      <c r="C2258" s="252" t="s">
        <v>36213</v>
      </c>
      <c r="D2258" s="148" t="s">
        <v>36213</v>
      </c>
      <c r="E2258" s="252" t="s">
        <v>36213</v>
      </c>
      <c r="F2258" s="252" t="s">
        <v>36213</v>
      </c>
      <c r="G2258" s="252" t="s">
        <v>36213</v>
      </c>
      <c r="H2258" s="252" t="s">
        <v>36213</v>
      </c>
      <c r="I2258" s="264" t="s">
        <v>36213</v>
      </c>
      <c r="J2258" s="148"/>
      <c r="K2258" s="148"/>
      <c r="L2258" s="148"/>
      <c r="M2258" s="258"/>
      <c r="N2258" s="252"/>
      <c r="O2258" s="148"/>
      <c r="P2258" s="148"/>
    </row>
    <row r="2259" spans="1:16" ht="39.6">
      <c r="A2259" s="258" t="s">
        <v>36821</v>
      </c>
      <c r="B2259" s="252" t="s">
        <v>36215</v>
      </c>
      <c r="C2259" s="252" t="s">
        <v>36215</v>
      </c>
      <c r="D2259" s="148" t="s">
        <v>36215</v>
      </c>
      <c r="E2259" s="252" t="s">
        <v>36215</v>
      </c>
      <c r="F2259" s="252" t="s">
        <v>36215</v>
      </c>
      <c r="G2259" s="252" t="s">
        <v>36215</v>
      </c>
      <c r="H2259" s="252" t="s">
        <v>36215</v>
      </c>
      <c r="I2259" s="264" t="s">
        <v>36215</v>
      </c>
      <c r="J2259" s="148"/>
      <c r="K2259" s="148"/>
      <c r="L2259" s="148"/>
      <c r="M2259" s="251"/>
      <c r="N2259" s="253"/>
      <c r="O2259" s="148"/>
      <c r="P2259" s="148"/>
    </row>
    <row r="2260" spans="1:16" ht="39.6">
      <c r="A2260" s="258" t="s">
        <v>36822</v>
      </c>
      <c r="B2260" s="252" t="s">
        <v>36215</v>
      </c>
      <c r="C2260" s="252" t="s">
        <v>36215</v>
      </c>
      <c r="D2260" s="148" t="s">
        <v>36215</v>
      </c>
      <c r="E2260" s="252" t="s">
        <v>36215</v>
      </c>
      <c r="F2260" s="252" t="s">
        <v>36215</v>
      </c>
      <c r="G2260" s="252" t="s">
        <v>36215</v>
      </c>
      <c r="H2260" s="252" t="s">
        <v>36215</v>
      </c>
      <c r="I2260" s="264" t="s">
        <v>36215</v>
      </c>
      <c r="J2260" s="148"/>
      <c r="K2260" s="148"/>
      <c r="L2260" s="148"/>
      <c r="M2260" s="251"/>
      <c r="N2260" s="253"/>
      <c r="O2260" s="148"/>
      <c r="P2260" s="148"/>
    </row>
    <row r="2261" spans="1:16" ht="28.8">
      <c r="A2261" s="251" t="s">
        <v>36823</v>
      </c>
      <c r="B2261" s="253" t="s">
        <v>36218</v>
      </c>
      <c r="C2261" s="253" t="s">
        <v>36218</v>
      </c>
      <c r="D2261" s="148" t="s">
        <v>36218</v>
      </c>
      <c r="E2261" s="253" t="s">
        <v>36218</v>
      </c>
      <c r="F2261" s="253" t="s">
        <v>36218</v>
      </c>
      <c r="G2261" s="253" t="s">
        <v>36218</v>
      </c>
      <c r="H2261" s="253" t="s">
        <v>36218</v>
      </c>
      <c r="I2261" s="264" t="s">
        <v>36218</v>
      </c>
      <c r="J2261" s="148"/>
      <c r="K2261" s="148"/>
      <c r="L2261" s="148"/>
      <c r="M2261" s="258"/>
      <c r="N2261" s="252"/>
      <c r="O2261" s="148"/>
      <c r="P2261" s="148"/>
    </row>
    <row r="2262" spans="1:16" ht="28.8">
      <c r="A2262" s="251" t="s">
        <v>36824</v>
      </c>
      <c r="B2262" s="253" t="s">
        <v>36218</v>
      </c>
      <c r="C2262" s="253" t="s">
        <v>36218</v>
      </c>
      <c r="D2262" s="148" t="s">
        <v>36218</v>
      </c>
      <c r="E2262" s="253" t="s">
        <v>36218</v>
      </c>
      <c r="F2262" s="253" t="s">
        <v>36218</v>
      </c>
      <c r="G2262" s="253" t="s">
        <v>36218</v>
      </c>
      <c r="H2262" s="253" t="s">
        <v>36218</v>
      </c>
      <c r="I2262" s="264" t="s">
        <v>36218</v>
      </c>
      <c r="J2262" s="148"/>
      <c r="K2262" s="148"/>
      <c r="L2262" s="148"/>
      <c r="M2262" s="258"/>
      <c r="N2262" s="252"/>
      <c r="O2262" s="148"/>
      <c r="P2262" s="148"/>
    </row>
    <row r="2263" spans="1:16" ht="39.6">
      <c r="A2263" s="258" t="s">
        <v>36825</v>
      </c>
      <c r="B2263" s="252" t="s">
        <v>36221</v>
      </c>
      <c r="C2263" s="252" t="s">
        <v>36221</v>
      </c>
      <c r="D2263" s="148" t="s">
        <v>36221</v>
      </c>
      <c r="E2263" s="252" t="s">
        <v>36221</v>
      </c>
      <c r="F2263" s="252" t="s">
        <v>36221</v>
      </c>
      <c r="G2263" s="252" t="s">
        <v>36221</v>
      </c>
      <c r="H2263" s="252" t="s">
        <v>36221</v>
      </c>
      <c r="I2263" s="264" t="s">
        <v>36221</v>
      </c>
      <c r="J2263" s="148"/>
      <c r="K2263" s="148"/>
      <c r="L2263" s="148"/>
      <c r="M2263" s="258"/>
      <c r="N2263" s="252"/>
      <c r="O2263" s="148"/>
      <c r="P2263" s="148"/>
    </row>
    <row r="2264" spans="1:16" ht="39.6">
      <c r="A2264" s="258" t="s">
        <v>36826</v>
      </c>
      <c r="B2264" s="252" t="s">
        <v>36223</v>
      </c>
      <c r="C2264" s="252" t="s">
        <v>36223</v>
      </c>
      <c r="D2264" s="148" t="s">
        <v>36223</v>
      </c>
      <c r="E2264" s="252" t="s">
        <v>36223</v>
      </c>
      <c r="F2264" s="252" t="s">
        <v>36223</v>
      </c>
      <c r="G2264" s="252" t="s">
        <v>36223</v>
      </c>
      <c r="H2264" s="252" t="s">
        <v>36223</v>
      </c>
      <c r="I2264" s="264" t="s">
        <v>36223</v>
      </c>
      <c r="J2264" s="148"/>
      <c r="K2264" s="148"/>
      <c r="L2264" s="148"/>
      <c r="M2264" s="258"/>
      <c r="N2264" s="252"/>
      <c r="O2264" s="148"/>
      <c r="P2264" s="148"/>
    </row>
    <row r="2265" spans="1:16" ht="39.6">
      <c r="A2265" s="258" t="s">
        <v>36827</v>
      </c>
      <c r="B2265" s="252" t="s">
        <v>36225</v>
      </c>
      <c r="C2265" s="252" t="s">
        <v>36225</v>
      </c>
      <c r="D2265" s="148" t="s">
        <v>36225</v>
      </c>
      <c r="E2265" s="252" t="s">
        <v>36225</v>
      </c>
      <c r="F2265" s="252" t="s">
        <v>36225</v>
      </c>
      <c r="G2265" s="252" t="s">
        <v>36225</v>
      </c>
      <c r="H2265" s="252" t="s">
        <v>36225</v>
      </c>
      <c r="I2265" s="264" t="s">
        <v>36225</v>
      </c>
      <c r="J2265" s="148"/>
      <c r="K2265" s="148"/>
      <c r="L2265" s="148"/>
      <c r="M2265" s="258"/>
      <c r="N2265" s="252"/>
      <c r="O2265" s="148"/>
      <c r="P2265" s="148"/>
    </row>
    <row r="2266" spans="1:16" ht="39.6">
      <c r="A2266" s="258" t="s">
        <v>36828</v>
      </c>
      <c r="B2266" s="252" t="s">
        <v>36227</v>
      </c>
      <c r="C2266" s="252" t="s">
        <v>36227</v>
      </c>
      <c r="D2266" s="148" t="s">
        <v>36227</v>
      </c>
      <c r="E2266" s="252" t="s">
        <v>36227</v>
      </c>
      <c r="F2266" s="252" t="s">
        <v>36227</v>
      </c>
      <c r="G2266" s="252" t="s">
        <v>36227</v>
      </c>
      <c r="H2266" s="252" t="s">
        <v>36227</v>
      </c>
      <c r="I2266" s="264" t="s">
        <v>36227</v>
      </c>
      <c r="J2266" s="148"/>
      <c r="K2266" s="148"/>
      <c r="L2266" s="148"/>
      <c r="M2266" s="258"/>
      <c r="N2266" s="252"/>
      <c r="O2266" s="148"/>
      <c r="P2266" s="148"/>
    </row>
    <row r="2267" spans="1:16" ht="39.6">
      <c r="A2267" s="258" t="s">
        <v>36829</v>
      </c>
      <c r="B2267" s="252" t="s">
        <v>36229</v>
      </c>
      <c r="C2267" s="252" t="s">
        <v>36229</v>
      </c>
      <c r="D2267" s="148" t="s">
        <v>36229</v>
      </c>
      <c r="E2267" s="252" t="s">
        <v>36229</v>
      </c>
      <c r="F2267" s="252" t="s">
        <v>36229</v>
      </c>
      <c r="G2267" s="252" t="s">
        <v>36229</v>
      </c>
      <c r="H2267" s="252" t="s">
        <v>36229</v>
      </c>
      <c r="I2267" s="264" t="s">
        <v>36229</v>
      </c>
      <c r="J2267" s="148"/>
      <c r="K2267" s="148"/>
      <c r="L2267" s="148"/>
      <c r="M2267" s="258"/>
      <c r="N2267" s="252"/>
      <c r="O2267" s="148"/>
      <c r="P2267" s="148"/>
    </row>
    <row r="2268" spans="1:16" ht="39.6">
      <c r="A2268" s="258" t="s">
        <v>36830</v>
      </c>
      <c r="B2268" s="252" t="s">
        <v>36231</v>
      </c>
      <c r="C2268" s="252" t="s">
        <v>36231</v>
      </c>
      <c r="D2268" s="148" t="s">
        <v>36231</v>
      </c>
      <c r="E2268" s="252" t="s">
        <v>36231</v>
      </c>
      <c r="F2268" s="252" t="s">
        <v>36231</v>
      </c>
      <c r="G2268" s="252" t="s">
        <v>36231</v>
      </c>
      <c r="H2268" s="252" t="s">
        <v>36231</v>
      </c>
      <c r="I2268" s="264" t="s">
        <v>36231</v>
      </c>
      <c r="J2268" s="148"/>
      <c r="K2268" s="148"/>
      <c r="L2268" s="148"/>
      <c r="M2268" s="258"/>
      <c r="N2268" s="252"/>
      <c r="O2268" s="148"/>
      <c r="P2268" s="148"/>
    </row>
    <row r="2269" spans="1:16" ht="39.6">
      <c r="A2269" s="258" t="s">
        <v>36831</v>
      </c>
      <c r="B2269" s="252" t="s">
        <v>36233</v>
      </c>
      <c r="C2269" s="252" t="s">
        <v>36233</v>
      </c>
      <c r="D2269" s="148" t="s">
        <v>36233</v>
      </c>
      <c r="E2269" s="252" t="s">
        <v>36233</v>
      </c>
      <c r="F2269" s="252" t="s">
        <v>36233</v>
      </c>
      <c r="G2269" s="252" t="s">
        <v>36233</v>
      </c>
      <c r="H2269" s="252" t="s">
        <v>36233</v>
      </c>
      <c r="I2269" s="264" t="s">
        <v>36233</v>
      </c>
      <c r="J2269" s="148"/>
      <c r="K2269" s="148"/>
      <c r="L2269" s="148"/>
      <c r="M2269" s="258"/>
      <c r="N2269" s="252"/>
      <c r="O2269" s="148"/>
      <c r="P2269" s="148"/>
    </row>
    <row r="2270" spans="1:16" ht="39.6">
      <c r="A2270" s="258" t="s">
        <v>36832</v>
      </c>
      <c r="B2270" s="252" t="s">
        <v>36235</v>
      </c>
      <c r="C2270" s="252" t="s">
        <v>36235</v>
      </c>
      <c r="D2270" s="148" t="s">
        <v>36235</v>
      </c>
      <c r="E2270" s="252" t="s">
        <v>36235</v>
      </c>
      <c r="F2270" s="252" t="s">
        <v>36235</v>
      </c>
      <c r="G2270" s="252" t="s">
        <v>36235</v>
      </c>
      <c r="H2270" s="252" t="s">
        <v>36235</v>
      </c>
      <c r="I2270" s="264" t="s">
        <v>36235</v>
      </c>
      <c r="J2270" s="148"/>
      <c r="K2270" s="148"/>
      <c r="L2270" s="148"/>
      <c r="M2270" s="258"/>
      <c r="N2270" s="252"/>
      <c r="O2270" s="148"/>
      <c r="P2270" s="148"/>
    </row>
    <row r="2271" spans="1:16" ht="39.6">
      <c r="A2271" s="258" t="s">
        <v>36833</v>
      </c>
      <c r="B2271" s="252" t="s">
        <v>36237</v>
      </c>
      <c r="C2271" s="252" t="s">
        <v>36237</v>
      </c>
      <c r="D2271" s="148" t="s">
        <v>36237</v>
      </c>
      <c r="E2271" s="252" t="s">
        <v>36237</v>
      </c>
      <c r="F2271" s="252" t="s">
        <v>36237</v>
      </c>
      <c r="G2271" s="252" t="s">
        <v>36237</v>
      </c>
      <c r="H2271" s="252" t="s">
        <v>36237</v>
      </c>
      <c r="I2271" s="264" t="s">
        <v>36237</v>
      </c>
      <c r="J2271" s="148"/>
      <c r="K2271" s="148"/>
      <c r="L2271" s="148"/>
      <c r="M2271" s="258"/>
      <c r="N2271" s="252"/>
      <c r="O2271" s="148"/>
      <c r="P2271" s="148"/>
    </row>
    <row r="2272" spans="1:16" ht="39.6">
      <c r="A2272" s="258" t="s">
        <v>36834</v>
      </c>
      <c r="B2272" s="252" t="s">
        <v>36239</v>
      </c>
      <c r="C2272" s="252" t="s">
        <v>36239</v>
      </c>
      <c r="D2272" s="148" t="s">
        <v>36239</v>
      </c>
      <c r="E2272" s="252" t="s">
        <v>36239</v>
      </c>
      <c r="F2272" s="252" t="s">
        <v>36239</v>
      </c>
      <c r="G2272" s="252" t="s">
        <v>36239</v>
      </c>
      <c r="H2272" s="252" t="s">
        <v>36239</v>
      </c>
      <c r="I2272" s="264" t="s">
        <v>36239</v>
      </c>
      <c r="J2272" s="148"/>
      <c r="K2272" s="148"/>
      <c r="L2272" s="148"/>
      <c r="M2272" s="258"/>
      <c r="N2272" s="252"/>
      <c r="O2272" s="148"/>
      <c r="P2272" s="148"/>
    </row>
    <row r="2273" spans="1:16" ht="39.6">
      <c r="A2273" s="258" t="s">
        <v>36835</v>
      </c>
      <c r="B2273" s="252" t="s">
        <v>36241</v>
      </c>
      <c r="C2273" s="252" t="s">
        <v>36241</v>
      </c>
      <c r="D2273" s="148" t="s">
        <v>36241</v>
      </c>
      <c r="E2273" s="252" t="s">
        <v>36241</v>
      </c>
      <c r="F2273" s="252" t="s">
        <v>36241</v>
      </c>
      <c r="G2273" s="252" t="s">
        <v>36241</v>
      </c>
      <c r="H2273" s="252" t="s">
        <v>36241</v>
      </c>
      <c r="I2273" s="264" t="s">
        <v>36241</v>
      </c>
      <c r="J2273" s="148"/>
      <c r="K2273" s="148"/>
      <c r="L2273" s="148"/>
      <c r="M2273" s="258"/>
      <c r="N2273" s="148"/>
      <c r="O2273" s="148"/>
      <c r="P2273" s="148"/>
    </row>
    <row r="2274" spans="1:16" ht="39.6">
      <c r="A2274" s="258" t="s">
        <v>36836</v>
      </c>
      <c r="B2274" s="252" t="s">
        <v>36241</v>
      </c>
      <c r="C2274" s="252" t="s">
        <v>36241</v>
      </c>
      <c r="D2274" s="148" t="s">
        <v>36241</v>
      </c>
      <c r="E2274" s="252" t="s">
        <v>36241</v>
      </c>
      <c r="F2274" s="252" t="s">
        <v>36241</v>
      </c>
      <c r="G2274" s="252" t="s">
        <v>36241</v>
      </c>
      <c r="H2274" s="252" t="s">
        <v>36241</v>
      </c>
      <c r="I2274" s="264" t="s">
        <v>36241</v>
      </c>
      <c r="J2274" s="148"/>
      <c r="K2274" s="148"/>
      <c r="L2274" s="148"/>
      <c r="M2274" s="258"/>
      <c r="N2274" s="148"/>
      <c r="O2274" s="148"/>
      <c r="P2274" s="148"/>
    </row>
    <row r="2275" spans="1:16" ht="39.6">
      <c r="A2275" s="258" t="s">
        <v>36837</v>
      </c>
      <c r="B2275" s="252" t="s">
        <v>36244</v>
      </c>
      <c r="C2275" s="252" t="s">
        <v>36244</v>
      </c>
      <c r="D2275" s="148" t="s">
        <v>36244</v>
      </c>
      <c r="E2275" s="252" t="s">
        <v>36244</v>
      </c>
      <c r="F2275" s="252" t="s">
        <v>36244</v>
      </c>
      <c r="G2275" s="252" t="s">
        <v>36244</v>
      </c>
      <c r="H2275" s="252" t="s">
        <v>36244</v>
      </c>
      <c r="I2275" s="264" t="s">
        <v>36244</v>
      </c>
      <c r="J2275" s="148"/>
      <c r="K2275" s="148"/>
      <c r="L2275" s="148"/>
      <c r="M2275" s="258"/>
      <c r="N2275" s="252"/>
      <c r="O2275" s="148"/>
      <c r="P2275" s="148"/>
    </row>
    <row r="2276" spans="1:16" ht="39.6">
      <c r="A2276" s="258" t="s">
        <v>36838</v>
      </c>
      <c r="B2276" s="252" t="s">
        <v>36246</v>
      </c>
      <c r="C2276" s="252" t="s">
        <v>36246</v>
      </c>
      <c r="D2276" s="148" t="s">
        <v>36246</v>
      </c>
      <c r="E2276" s="252" t="s">
        <v>36246</v>
      </c>
      <c r="F2276" s="252" t="s">
        <v>36246</v>
      </c>
      <c r="G2276" s="252" t="s">
        <v>36246</v>
      </c>
      <c r="H2276" s="252" t="s">
        <v>36246</v>
      </c>
      <c r="I2276" s="264" t="s">
        <v>36246</v>
      </c>
      <c r="J2276" s="148"/>
      <c r="K2276" s="148"/>
      <c r="L2276" s="148"/>
      <c r="M2276" s="258"/>
      <c r="N2276" s="252"/>
      <c r="O2276" s="148"/>
      <c r="P2276" s="148"/>
    </row>
    <row r="2277" spans="1:16" ht="39.6">
      <c r="A2277" s="258" t="s">
        <v>36839</v>
      </c>
      <c r="B2277" s="252" t="s">
        <v>36248</v>
      </c>
      <c r="C2277" s="252" t="s">
        <v>36248</v>
      </c>
      <c r="D2277" s="148" t="s">
        <v>36248</v>
      </c>
      <c r="E2277" s="252" t="s">
        <v>36248</v>
      </c>
      <c r="F2277" s="252" t="s">
        <v>36248</v>
      </c>
      <c r="G2277" s="252" t="s">
        <v>36248</v>
      </c>
      <c r="H2277" s="252" t="s">
        <v>36248</v>
      </c>
      <c r="I2277" s="264" t="s">
        <v>36248</v>
      </c>
      <c r="J2277" s="148"/>
      <c r="K2277" s="148"/>
      <c r="L2277" s="148"/>
      <c r="M2277" s="251"/>
      <c r="N2277" s="213"/>
      <c r="O2277" s="148"/>
      <c r="P2277" s="148"/>
    </row>
    <row r="2278" spans="1:16" ht="39.6">
      <c r="A2278" s="258" t="s">
        <v>36840</v>
      </c>
      <c r="B2278" s="252" t="s">
        <v>36248</v>
      </c>
      <c r="C2278" s="252" t="s">
        <v>36248</v>
      </c>
      <c r="D2278" s="148" t="s">
        <v>36248</v>
      </c>
      <c r="E2278" s="252" t="s">
        <v>36248</v>
      </c>
      <c r="F2278" s="252" t="s">
        <v>36248</v>
      </c>
      <c r="G2278" s="252" t="s">
        <v>36248</v>
      </c>
      <c r="H2278" s="252" t="s">
        <v>36248</v>
      </c>
      <c r="I2278" s="264" t="s">
        <v>36248</v>
      </c>
      <c r="J2278" s="148"/>
      <c r="K2278" s="148"/>
      <c r="L2278" s="148"/>
      <c r="M2278" s="251"/>
      <c r="N2278" s="213"/>
      <c r="O2278" s="148"/>
      <c r="P2278" s="148"/>
    </row>
    <row r="2279" spans="1:16" ht="28.8">
      <c r="A2279" s="251" t="s">
        <v>36841</v>
      </c>
      <c r="B2279" s="253" t="s">
        <v>36842</v>
      </c>
      <c r="C2279" s="253" t="s">
        <v>36842</v>
      </c>
      <c r="D2279" s="148" t="s">
        <v>36842</v>
      </c>
      <c r="E2279" s="253" t="s">
        <v>36842</v>
      </c>
      <c r="F2279" s="253" t="s">
        <v>36842</v>
      </c>
      <c r="G2279" s="253" t="s">
        <v>36842</v>
      </c>
      <c r="H2279" s="253" t="s">
        <v>36842</v>
      </c>
      <c r="I2279" s="264" t="s">
        <v>36842</v>
      </c>
      <c r="J2279" s="148"/>
      <c r="K2279" s="148"/>
      <c r="L2279" s="148"/>
      <c r="M2279" s="258"/>
      <c r="N2279" s="148"/>
      <c r="O2279" s="148"/>
      <c r="P2279" s="148"/>
    </row>
    <row r="2280" spans="1:16" ht="28.8">
      <c r="A2280" s="251" t="s">
        <v>36843</v>
      </c>
      <c r="B2280" s="253" t="s">
        <v>36842</v>
      </c>
      <c r="C2280" s="253" t="s">
        <v>36842</v>
      </c>
      <c r="D2280" s="148" t="s">
        <v>36842</v>
      </c>
      <c r="E2280" s="253" t="s">
        <v>36842</v>
      </c>
      <c r="F2280" s="253" t="s">
        <v>36842</v>
      </c>
      <c r="G2280" s="253" t="s">
        <v>36842</v>
      </c>
      <c r="H2280" s="253" t="s">
        <v>36842</v>
      </c>
      <c r="I2280" s="264" t="s">
        <v>36842</v>
      </c>
      <c r="J2280" s="148"/>
      <c r="K2280" s="148"/>
      <c r="L2280" s="148"/>
      <c r="M2280" s="258"/>
      <c r="N2280" s="148"/>
      <c r="O2280" s="148"/>
      <c r="P2280" s="148"/>
    </row>
    <row r="2281" spans="1:16" ht="39.6">
      <c r="A2281" s="258" t="s">
        <v>36844</v>
      </c>
      <c r="B2281" s="252" t="s">
        <v>36845</v>
      </c>
      <c r="C2281" s="252" t="s">
        <v>36845</v>
      </c>
      <c r="D2281" s="148" t="s">
        <v>36845</v>
      </c>
      <c r="E2281" s="252" t="s">
        <v>36845</v>
      </c>
      <c r="F2281" s="252" t="s">
        <v>36845</v>
      </c>
      <c r="G2281" s="252" t="s">
        <v>36845</v>
      </c>
      <c r="H2281" s="252" t="s">
        <v>36845</v>
      </c>
      <c r="I2281" s="264" t="s">
        <v>36845</v>
      </c>
      <c r="J2281" s="148"/>
      <c r="K2281" s="148"/>
      <c r="L2281" s="148"/>
      <c r="M2281" s="258"/>
      <c r="N2281" s="148"/>
      <c r="O2281" s="148"/>
      <c r="P2281" s="148"/>
    </row>
    <row r="2282" spans="1:16" ht="39.6">
      <c r="A2282" s="258" t="s">
        <v>36846</v>
      </c>
      <c r="B2282" s="252" t="s">
        <v>36847</v>
      </c>
      <c r="C2282" s="252" t="s">
        <v>36847</v>
      </c>
      <c r="D2282" s="148" t="s">
        <v>36847</v>
      </c>
      <c r="E2282" s="252" t="s">
        <v>36847</v>
      </c>
      <c r="F2282" s="252" t="s">
        <v>36847</v>
      </c>
      <c r="G2282" s="252" t="s">
        <v>36847</v>
      </c>
      <c r="H2282" s="252" t="s">
        <v>36847</v>
      </c>
      <c r="I2282" s="264" t="s">
        <v>36847</v>
      </c>
      <c r="J2282" s="148"/>
      <c r="K2282" s="148"/>
      <c r="L2282" s="148"/>
      <c r="M2282" s="258"/>
      <c r="N2282" s="148"/>
      <c r="O2282" s="148"/>
      <c r="P2282" s="148"/>
    </row>
    <row r="2283" spans="1:16" ht="39.6">
      <c r="A2283" s="258" t="s">
        <v>36848</v>
      </c>
      <c r="B2283" s="252" t="s">
        <v>36849</v>
      </c>
      <c r="C2283" s="252" t="s">
        <v>36849</v>
      </c>
      <c r="D2283" s="148" t="s">
        <v>36849</v>
      </c>
      <c r="E2283" s="252" t="s">
        <v>36849</v>
      </c>
      <c r="F2283" s="252" t="s">
        <v>36849</v>
      </c>
      <c r="G2283" s="252" t="s">
        <v>36849</v>
      </c>
      <c r="H2283" s="252" t="s">
        <v>36849</v>
      </c>
      <c r="I2283" s="264" t="s">
        <v>36849</v>
      </c>
      <c r="J2283" s="148"/>
      <c r="K2283" s="148"/>
      <c r="L2283" s="148"/>
      <c r="M2283" s="258"/>
      <c r="N2283" s="148"/>
      <c r="O2283" s="148"/>
      <c r="P2283" s="148"/>
    </row>
    <row r="2284" spans="1:16" ht="39.6">
      <c r="A2284" s="258" t="s">
        <v>36850</v>
      </c>
      <c r="B2284" s="252" t="s">
        <v>36849</v>
      </c>
      <c r="C2284" s="252" t="s">
        <v>36849</v>
      </c>
      <c r="D2284" s="148" t="s">
        <v>36849</v>
      </c>
      <c r="E2284" s="252" t="s">
        <v>36849</v>
      </c>
      <c r="F2284" s="252" t="s">
        <v>36849</v>
      </c>
      <c r="G2284" s="252" t="s">
        <v>36849</v>
      </c>
      <c r="H2284" s="252" t="s">
        <v>36849</v>
      </c>
      <c r="I2284" s="264" t="s">
        <v>36849</v>
      </c>
      <c r="J2284" s="148"/>
      <c r="K2284" s="148"/>
      <c r="L2284" s="148"/>
      <c r="M2284" s="258"/>
      <c r="N2284" s="148"/>
      <c r="O2284" s="148"/>
      <c r="P2284" s="148"/>
    </row>
    <row r="2285" spans="1:16" ht="39.6">
      <c r="A2285" s="258" t="s">
        <v>36851</v>
      </c>
      <c r="B2285" s="252" t="s">
        <v>36852</v>
      </c>
      <c r="C2285" s="252" t="s">
        <v>36852</v>
      </c>
      <c r="D2285" s="148" t="s">
        <v>36852</v>
      </c>
      <c r="E2285" s="252" t="s">
        <v>36852</v>
      </c>
      <c r="F2285" s="252" t="s">
        <v>36852</v>
      </c>
      <c r="G2285" s="252" t="s">
        <v>36852</v>
      </c>
      <c r="H2285" s="252" t="s">
        <v>36852</v>
      </c>
      <c r="I2285" s="264" t="s">
        <v>36852</v>
      </c>
      <c r="J2285" s="148"/>
      <c r="K2285" s="148"/>
      <c r="L2285" s="148"/>
      <c r="M2285" s="258"/>
      <c r="N2285" s="148"/>
      <c r="O2285" s="148"/>
      <c r="P2285" s="148"/>
    </row>
    <row r="2286" spans="1:16" ht="39.6">
      <c r="A2286" s="258" t="s">
        <v>36853</v>
      </c>
      <c r="B2286" s="252" t="s">
        <v>36852</v>
      </c>
      <c r="C2286" s="252" t="s">
        <v>36852</v>
      </c>
      <c r="D2286" s="148" t="s">
        <v>36852</v>
      </c>
      <c r="E2286" s="252" t="s">
        <v>36852</v>
      </c>
      <c r="F2286" s="252" t="s">
        <v>36852</v>
      </c>
      <c r="G2286" s="252" t="s">
        <v>36852</v>
      </c>
      <c r="H2286" s="252" t="s">
        <v>36852</v>
      </c>
      <c r="I2286" s="264" t="s">
        <v>36852</v>
      </c>
      <c r="J2286" s="148"/>
      <c r="K2286" s="148"/>
      <c r="L2286" s="148"/>
      <c r="M2286" s="258"/>
      <c r="N2286" s="148"/>
      <c r="O2286" s="148"/>
      <c r="P2286" s="148"/>
    </row>
    <row r="2287" spans="1:16" ht="39.6">
      <c r="A2287" s="258" t="s">
        <v>36854</v>
      </c>
      <c r="B2287" s="252" t="s">
        <v>36855</v>
      </c>
      <c r="C2287" s="252" t="s">
        <v>36855</v>
      </c>
      <c r="D2287" s="148" t="s">
        <v>36855</v>
      </c>
      <c r="E2287" s="252" t="s">
        <v>36855</v>
      </c>
      <c r="F2287" s="252" t="s">
        <v>36855</v>
      </c>
      <c r="G2287" s="252" t="s">
        <v>36855</v>
      </c>
      <c r="H2287" s="252" t="s">
        <v>36855</v>
      </c>
      <c r="I2287" s="264" t="s">
        <v>36855</v>
      </c>
      <c r="J2287" s="148"/>
      <c r="K2287" s="148"/>
      <c r="L2287" s="148"/>
      <c r="M2287" s="258"/>
      <c r="N2287" s="148"/>
      <c r="O2287" s="148"/>
      <c r="P2287" s="148"/>
    </row>
    <row r="2288" spans="1:16" ht="39.6">
      <c r="A2288" s="258" t="s">
        <v>36856</v>
      </c>
      <c r="B2288" s="252" t="s">
        <v>36855</v>
      </c>
      <c r="C2288" s="252" t="s">
        <v>36855</v>
      </c>
      <c r="D2288" s="148" t="s">
        <v>36855</v>
      </c>
      <c r="E2288" s="252" t="s">
        <v>36855</v>
      </c>
      <c r="F2288" s="252" t="s">
        <v>36855</v>
      </c>
      <c r="G2288" s="252" t="s">
        <v>36855</v>
      </c>
      <c r="H2288" s="252" t="s">
        <v>36855</v>
      </c>
      <c r="I2288" s="264" t="s">
        <v>36855</v>
      </c>
      <c r="J2288" s="148"/>
      <c r="K2288" s="148"/>
      <c r="L2288" s="148"/>
      <c r="M2288" s="258"/>
      <c r="N2288" s="148"/>
      <c r="O2288" s="148"/>
      <c r="P2288" s="148"/>
    </row>
    <row r="2289" spans="1:16" ht="39.6">
      <c r="A2289" s="258" t="s">
        <v>36857</v>
      </c>
      <c r="B2289" s="252" t="s">
        <v>36858</v>
      </c>
      <c r="C2289" s="252" t="s">
        <v>36858</v>
      </c>
      <c r="D2289" s="148" t="s">
        <v>36858</v>
      </c>
      <c r="E2289" s="252" t="s">
        <v>36858</v>
      </c>
      <c r="F2289" s="252" t="s">
        <v>36858</v>
      </c>
      <c r="G2289" s="252" t="s">
        <v>36858</v>
      </c>
      <c r="H2289" s="252" t="s">
        <v>36858</v>
      </c>
      <c r="I2289" s="264" t="s">
        <v>36858</v>
      </c>
      <c r="J2289" s="148"/>
      <c r="K2289" s="148"/>
      <c r="L2289" s="148"/>
      <c r="M2289" s="258"/>
      <c r="N2289" s="148"/>
      <c r="O2289" s="148"/>
      <c r="P2289" s="148"/>
    </row>
    <row r="2290" spans="1:16" ht="39.6">
      <c r="A2290" s="258" t="s">
        <v>36859</v>
      </c>
      <c r="B2290" s="252" t="s">
        <v>36860</v>
      </c>
      <c r="C2290" s="252" t="s">
        <v>36860</v>
      </c>
      <c r="D2290" s="148" t="s">
        <v>36860</v>
      </c>
      <c r="E2290" s="252" t="s">
        <v>36860</v>
      </c>
      <c r="F2290" s="252" t="s">
        <v>36860</v>
      </c>
      <c r="G2290" s="252" t="s">
        <v>36860</v>
      </c>
      <c r="H2290" s="252" t="s">
        <v>36860</v>
      </c>
      <c r="I2290" s="264" t="s">
        <v>36860</v>
      </c>
      <c r="J2290" s="148"/>
      <c r="K2290" s="148"/>
      <c r="L2290" s="148"/>
      <c r="M2290" s="258"/>
      <c r="N2290" s="148"/>
      <c r="O2290" s="148"/>
      <c r="P2290" s="148"/>
    </row>
    <row r="2291" spans="1:16" ht="39.6">
      <c r="A2291" s="258" t="s">
        <v>36861</v>
      </c>
      <c r="B2291" s="252" t="s">
        <v>36862</v>
      </c>
      <c r="C2291" s="252" t="s">
        <v>36862</v>
      </c>
      <c r="D2291" s="148" t="s">
        <v>36862</v>
      </c>
      <c r="E2291" s="252" t="s">
        <v>36862</v>
      </c>
      <c r="F2291" s="252" t="s">
        <v>36862</v>
      </c>
      <c r="G2291" s="252" t="s">
        <v>36862</v>
      </c>
      <c r="H2291" s="252" t="s">
        <v>36862</v>
      </c>
      <c r="I2291" s="264" t="s">
        <v>36862</v>
      </c>
      <c r="J2291" s="148"/>
      <c r="K2291" s="148"/>
      <c r="L2291" s="148"/>
      <c r="M2291" s="251"/>
      <c r="N2291" s="213"/>
      <c r="O2291" s="148"/>
      <c r="P2291" s="148"/>
    </row>
    <row r="2292" spans="1:16" ht="39.6">
      <c r="A2292" s="258" t="s">
        <v>36863</v>
      </c>
      <c r="B2292" s="252" t="s">
        <v>36862</v>
      </c>
      <c r="C2292" s="252" t="s">
        <v>36862</v>
      </c>
      <c r="D2292" s="148" t="s">
        <v>36862</v>
      </c>
      <c r="E2292" s="252" t="s">
        <v>36862</v>
      </c>
      <c r="F2292" s="252" t="s">
        <v>36862</v>
      </c>
      <c r="G2292" s="252" t="s">
        <v>36862</v>
      </c>
      <c r="H2292" s="252" t="s">
        <v>36862</v>
      </c>
      <c r="I2292" s="264" t="s">
        <v>36862</v>
      </c>
      <c r="J2292" s="148"/>
      <c r="K2292" s="273"/>
      <c r="L2292" s="273"/>
      <c r="M2292" s="251"/>
      <c r="N2292" s="213"/>
      <c r="O2292" s="148"/>
      <c r="P2292" s="148"/>
    </row>
    <row r="2293" spans="1:16" ht="145.19999999999999">
      <c r="A2293" s="258" t="s">
        <v>36864</v>
      </c>
      <c r="B2293" s="252" t="s">
        <v>36865</v>
      </c>
      <c r="C2293" s="252" t="s">
        <v>36866</v>
      </c>
      <c r="D2293" s="148" t="s">
        <v>36867</v>
      </c>
      <c r="E2293" s="252" t="s">
        <v>36868</v>
      </c>
      <c r="F2293" s="252" t="s">
        <v>36869</v>
      </c>
      <c r="G2293" s="252" t="s">
        <v>36870</v>
      </c>
      <c r="H2293" s="262" t="s">
        <v>36871</v>
      </c>
      <c r="I2293" s="264" t="s">
        <v>36872</v>
      </c>
      <c r="J2293" s="148"/>
      <c r="M2293" s="258"/>
      <c r="N2293" s="148"/>
      <c r="O2293" s="148"/>
      <c r="P2293" s="148"/>
    </row>
    <row r="2294" spans="1:16" ht="145.19999999999999">
      <c r="A2294" s="258" t="s">
        <v>36873</v>
      </c>
      <c r="B2294" s="252" t="s">
        <v>36865</v>
      </c>
      <c r="C2294" s="252" t="s">
        <v>36866</v>
      </c>
      <c r="D2294" s="148" t="s">
        <v>36867</v>
      </c>
      <c r="E2294" s="252" t="s">
        <v>36868</v>
      </c>
      <c r="F2294" s="252" t="s">
        <v>36869</v>
      </c>
      <c r="G2294" s="252" t="s">
        <v>36870</v>
      </c>
      <c r="H2294" s="262" t="s">
        <v>36871</v>
      </c>
      <c r="I2294" s="264" t="s">
        <v>36872</v>
      </c>
      <c r="J2294" s="148"/>
      <c r="M2294" s="258"/>
      <c r="N2294" s="148"/>
      <c r="O2294" s="148"/>
      <c r="P2294" s="148"/>
    </row>
    <row r="2295" spans="1:16" ht="39.6">
      <c r="A2295" s="258" t="s">
        <v>36874</v>
      </c>
      <c r="B2295" s="252" t="s">
        <v>36875</v>
      </c>
      <c r="C2295" s="252" t="s">
        <v>36875</v>
      </c>
      <c r="D2295" s="148" t="s">
        <v>36875</v>
      </c>
      <c r="E2295" s="252" t="s">
        <v>36875</v>
      </c>
      <c r="F2295" s="252" t="s">
        <v>36875</v>
      </c>
      <c r="G2295" s="252" t="s">
        <v>36875</v>
      </c>
      <c r="H2295" s="262" t="s">
        <v>36875</v>
      </c>
      <c r="I2295" s="264" t="s">
        <v>36875</v>
      </c>
      <c r="J2295" s="148"/>
      <c r="M2295" s="258"/>
      <c r="N2295" s="252"/>
      <c r="O2295" s="148"/>
      <c r="P2295" s="148"/>
    </row>
    <row r="2296" spans="1:16" ht="39.6">
      <c r="A2296" s="258" t="s">
        <v>36876</v>
      </c>
      <c r="B2296" s="252" t="s">
        <v>36875</v>
      </c>
      <c r="C2296" s="252" t="s">
        <v>36875</v>
      </c>
      <c r="D2296" s="148" t="s">
        <v>36875</v>
      </c>
      <c r="E2296" s="252" t="s">
        <v>36875</v>
      </c>
      <c r="F2296" s="252" t="s">
        <v>36875</v>
      </c>
      <c r="G2296" s="252" t="s">
        <v>36875</v>
      </c>
      <c r="H2296" s="262" t="s">
        <v>36875</v>
      </c>
      <c r="I2296" s="264" t="s">
        <v>36875</v>
      </c>
      <c r="J2296" s="148"/>
      <c r="M2296" s="258"/>
      <c r="N2296" s="252"/>
      <c r="O2296" s="148"/>
      <c r="P2296" s="148"/>
    </row>
    <row r="2297" spans="1:16" ht="92.4">
      <c r="A2297" s="251" t="s">
        <v>36877</v>
      </c>
      <c r="B2297" s="253" t="s">
        <v>36878</v>
      </c>
      <c r="C2297" s="252" t="s">
        <v>36879</v>
      </c>
      <c r="D2297" s="148" t="s">
        <v>36880</v>
      </c>
      <c r="E2297" s="253" t="s">
        <v>36881</v>
      </c>
      <c r="F2297" s="253" t="s">
        <v>36882</v>
      </c>
      <c r="G2297" s="253" t="s">
        <v>36883</v>
      </c>
      <c r="H2297" s="262" t="s">
        <v>36884</v>
      </c>
      <c r="I2297" s="264" t="s">
        <v>36885</v>
      </c>
      <c r="J2297" s="148"/>
      <c r="M2297" s="258"/>
      <c r="N2297" s="148"/>
      <c r="O2297" s="148"/>
      <c r="P2297" s="148"/>
    </row>
    <row r="2298" spans="1:16" ht="92.4">
      <c r="A2298" s="251" t="s">
        <v>36886</v>
      </c>
      <c r="B2298" s="253" t="s">
        <v>36878</v>
      </c>
      <c r="C2298" s="252" t="s">
        <v>36879</v>
      </c>
      <c r="D2298" s="148" t="s">
        <v>36880</v>
      </c>
      <c r="E2298" s="253" t="s">
        <v>36881</v>
      </c>
      <c r="F2298" s="253" t="s">
        <v>36882</v>
      </c>
      <c r="G2298" s="253" t="s">
        <v>36883</v>
      </c>
      <c r="H2298" s="262" t="s">
        <v>36884</v>
      </c>
      <c r="I2298" s="264" t="s">
        <v>36885</v>
      </c>
      <c r="J2298" s="148"/>
      <c r="M2298" s="258"/>
      <c r="N2298" s="148"/>
      <c r="O2298" s="148"/>
      <c r="P2298" s="148"/>
    </row>
    <row r="2299" spans="1:16" ht="158.4">
      <c r="A2299" s="258" t="s">
        <v>36887</v>
      </c>
      <c r="B2299" s="252" t="s">
        <v>36888</v>
      </c>
      <c r="C2299" s="252" t="s">
        <v>36889</v>
      </c>
      <c r="D2299" s="148" t="s">
        <v>36890</v>
      </c>
      <c r="E2299" s="252" t="s">
        <v>36891</v>
      </c>
      <c r="F2299" s="252" t="s">
        <v>36892</v>
      </c>
      <c r="G2299" s="252" t="s">
        <v>36893</v>
      </c>
      <c r="H2299" s="262" t="s">
        <v>36894</v>
      </c>
      <c r="I2299" s="264" t="s">
        <v>36895</v>
      </c>
      <c r="J2299" s="148"/>
      <c r="M2299" s="258"/>
      <c r="N2299" s="148"/>
      <c r="O2299" s="148"/>
      <c r="P2299" s="148"/>
    </row>
    <row r="2300" spans="1:16" ht="158.4">
      <c r="A2300" s="258" t="s">
        <v>36896</v>
      </c>
      <c r="B2300" s="252" t="s">
        <v>36897</v>
      </c>
      <c r="C2300" s="252" t="s">
        <v>36898</v>
      </c>
      <c r="D2300" s="148" t="s">
        <v>36899</v>
      </c>
      <c r="E2300" s="252" t="s">
        <v>36900</v>
      </c>
      <c r="F2300" s="252" t="s">
        <v>36892</v>
      </c>
      <c r="G2300" s="252" t="s">
        <v>36901</v>
      </c>
      <c r="H2300" s="262" t="s">
        <v>36902</v>
      </c>
      <c r="I2300" s="264" t="s">
        <v>36903</v>
      </c>
      <c r="J2300" s="148"/>
      <c r="M2300" s="258"/>
      <c r="N2300" s="148"/>
      <c r="O2300" s="148"/>
      <c r="P2300" s="148"/>
    </row>
    <row r="2301" spans="1:16" ht="237.6">
      <c r="A2301" s="258" t="s">
        <v>36904</v>
      </c>
      <c r="B2301" s="252" t="s">
        <v>36905</v>
      </c>
      <c r="C2301" s="252" t="s">
        <v>36906</v>
      </c>
      <c r="D2301" s="148" t="s">
        <v>36907</v>
      </c>
      <c r="E2301" s="252" t="s">
        <v>36908</v>
      </c>
      <c r="F2301" s="252" t="s">
        <v>36909</v>
      </c>
      <c r="G2301" s="252" t="s">
        <v>36910</v>
      </c>
      <c r="H2301" s="262" t="s">
        <v>36911</v>
      </c>
      <c r="I2301" s="264" t="s">
        <v>36912</v>
      </c>
      <c r="J2301" s="148"/>
      <c r="M2301" s="258"/>
      <c r="N2301" s="148"/>
      <c r="O2301" s="148"/>
      <c r="P2301" s="148"/>
    </row>
    <row r="2302" spans="1:16" ht="224.4">
      <c r="A2302" s="258" t="s">
        <v>36913</v>
      </c>
      <c r="B2302" s="252" t="s">
        <v>36905</v>
      </c>
      <c r="C2302" s="252" t="s">
        <v>36914</v>
      </c>
      <c r="D2302" s="148" t="s">
        <v>36907</v>
      </c>
      <c r="E2302" s="252" t="s">
        <v>36908</v>
      </c>
      <c r="F2302" s="252" t="s">
        <v>36915</v>
      </c>
      <c r="G2302" s="252" t="s">
        <v>36916</v>
      </c>
      <c r="H2302" s="262" t="s">
        <v>36917</v>
      </c>
      <c r="I2302" s="264" t="s">
        <v>36918</v>
      </c>
      <c r="J2302" s="148"/>
      <c r="M2302" s="258"/>
      <c r="N2302" s="148"/>
      <c r="O2302" s="148"/>
      <c r="P2302" s="148"/>
    </row>
    <row r="2303" spans="1:16" ht="105.6">
      <c r="A2303" s="258" t="s">
        <v>36919</v>
      </c>
      <c r="B2303" s="252" t="s">
        <v>36920</v>
      </c>
      <c r="C2303" s="252" t="s">
        <v>36921</v>
      </c>
      <c r="D2303" s="148" t="s">
        <v>36922</v>
      </c>
      <c r="E2303" s="252" t="s">
        <v>36923</v>
      </c>
      <c r="F2303" s="252" t="s">
        <v>36924</v>
      </c>
      <c r="G2303" s="252" t="s">
        <v>36925</v>
      </c>
      <c r="H2303" s="262" t="s">
        <v>36926</v>
      </c>
      <c r="I2303" s="264" t="s">
        <v>36927</v>
      </c>
      <c r="J2303" s="148"/>
      <c r="M2303" s="258"/>
      <c r="N2303" s="252"/>
      <c r="O2303" s="148"/>
      <c r="P2303" s="148"/>
    </row>
    <row r="2304" spans="1:16" ht="105.6">
      <c r="A2304" s="258" t="s">
        <v>36928</v>
      </c>
      <c r="B2304" s="252" t="s">
        <v>36929</v>
      </c>
      <c r="C2304" s="252" t="s">
        <v>36930</v>
      </c>
      <c r="D2304" s="148" t="s">
        <v>36931</v>
      </c>
      <c r="E2304" s="252" t="s">
        <v>36923</v>
      </c>
      <c r="F2304" s="252" t="s">
        <v>36932</v>
      </c>
      <c r="G2304" s="252" t="s">
        <v>36933</v>
      </c>
      <c r="H2304" s="262" t="s">
        <v>36934</v>
      </c>
      <c r="I2304" s="264" t="s">
        <v>36935</v>
      </c>
      <c r="J2304" s="148"/>
      <c r="M2304" s="258"/>
      <c r="N2304" s="252"/>
      <c r="O2304" s="148"/>
      <c r="P2304" s="148"/>
    </row>
    <row r="2305" spans="1:16" ht="132">
      <c r="A2305" s="258" t="s">
        <v>36936</v>
      </c>
      <c r="B2305" s="252" t="s">
        <v>36937</v>
      </c>
      <c r="C2305" s="252" t="s">
        <v>36938</v>
      </c>
      <c r="D2305" s="148" t="s">
        <v>36939</v>
      </c>
      <c r="E2305" s="252" t="s">
        <v>36940</v>
      </c>
      <c r="F2305" s="252" t="s">
        <v>36941</v>
      </c>
      <c r="G2305" s="252" t="s">
        <v>36942</v>
      </c>
      <c r="H2305" s="262" t="s">
        <v>36943</v>
      </c>
      <c r="I2305" s="264" t="s">
        <v>36944</v>
      </c>
      <c r="J2305" s="148"/>
      <c r="M2305" s="258"/>
      <c r="N2305" s="148"/>
      <c r="O2305" s="148"/>
      <c r="P2305" s="148"/>
    </row>
    <row r="2306" spans="1:16" ht="132">
      <c r="A2306" s="258" t="s">
        <v>36945</v>
      </c>
      <c r="B2306" s="252" t="s">
        <v>36946</v>
      </c>
      <c r="C2306" s="252" t="s">
        <v>36947</v>
      </c>
      <c r="D2306" s="148" t="s">
        <v>36948</v>
      </c>
      <c r="E2306" s="252" t="s">
        <v>36949</v>
      </c>
      <c r="F2306" s="252" t="s">
        <v>36950</v>
      </c>
      <c r="G2306" s="252" t="s">
        <v>36951</v>
      </c>
      <c r="H2306" s="262" t="s">
        <v>36952</v>
      </c>
      <c r="I2306" s="264" t="s">
        <v>36953</v>
      </c>
      <c r="J2306" s="148"/>
      <c r="M2306" s="258"/>
      <c r="N2306" s="148"/>
      <c r="O2306" s="148"/>
      <c r="P2306" s="148"/>
    </row>
    <row r="2307" spans="1:16" ht="132">
      <c r="A2307" s="258" t="s">
        <v>36954</v>
      </c>
      <c r="B2307" s="252" t="s">
        <v>36955</v>
      </c>
      <c r="C2307" s="252" t="s">
        <v>36956</v>
      </c>
      <c r="D2307" s="148" t="s">
        <v>36957</v>
      </c>
      <c r="E2307" s="252" t="s">
        <v>36958</v>
      </c>
      <c r="F2307" s="252" t="s">
        <v>36959</v>
      </c>
      <c r="G2307" s="252" t="s">
        <v>36960</v>
      </c>
      <c r="H2307" s="262" t="s">
        <v>36961</v>
      </c>
      <c r="I2307" s="264" t="s">
        <v>36962</v>
      </c>
      <c r="J2307" s="148"/>
      <c r="M2307" s="258"/>
      <c r="N2307" s="148"/>
      <c r="O2307" s="148"/>
      <c r="P2307" s="148"/>
    </row>
    <row r="2308" spans="1:16" ht="132">
      <c r="A2308" s="258" t="s">
        <v>36963</v>
      </c>
      <c r="B2308" s="252" t="s">
        <v>36964</v>
      </c>
      <c r="C2308" s="252" t="s">
        <v>36965</v>
      </c>
      <c r="D2308" s="148" t="s">
        <v>36966</v>
      </c>
      <c r="E2308" s="252" t="s">
        <v>36958</v>
      </c>
      <c r="F2308" s="252" t="s">
        <v>36959</v>
      </c>
      <c r="G2308" s="252" t="s">
        <v>36967</v>
      </c>
      <c r="H2308" s="262" t="s">
        <v>36968</v>
      </c>
      <c r="I2308" s="264" t="s">
        <v>36969</v>
      </c>
      <c r="J2308" s="148"/>
      <c r="M2308" s="258"/>
      <c r="N2308" s="148"/>
      <c r="O2308" s="148"/>
      <c r="P2308" s="148"/>
    </row>
    <row r="2309" spans="1:16" ht="145.19999999999999">
      <c r="A2309" s="258" t="s">
        <v>36970</v>
      </c>
      <c r="B2309" s="252" t="s">
        <v>36971</v>
      </c>
      <c r="C2309" s="252" t="s">
        <v>36972</v>
      </c>
      <c r="D2309" s="148" t="s">
        <v>36973</v>
      </c>
      <c r="E2309" s="252" t="s">
        <v>36974</v>
      </c>
      <c r="F2309" s="252" t="s">
        <v>36975</v>
      </c>
      <c r="G2309" s="252" t="s">
        <v>36976</v>
      </c>
      <c r="H2309" s="262" t="s">
        <v>36977</v>
      </c>
      <c r="I2309" s="264" t="s">
        <v>36978</v>
      </c>
      <c r="J2309" s="148"/>
      <c r="M2309" s="251"/>
      <c r="N2309" s="213"/>
      <c r="O2309" s="148"/>
      <c r="P2309" s="148"/>
    </row>
    <row r="2310" spans="1:16" ht="132">
      <c r="A2310" s="258" t="s">
        <v>36979</v>
      </c>
      <c r="B2310" s="252" t="s">
        <v>36980</v>
      </c>
      <c r="C2310" s="252" t="s">
        <v>36981</v>
      </c>
      <c r="D2310" s="148" t="s">
        <v>36982</v>
      </c>
      <c r="E2310" s="252" t="s">
        <v>36983</v>
      </c>
      <c r="F2310" s="252" t="s">
        <v>36984</v>
      </c>
      <c r="G2310" s="252" t="s">
        <v>36985</v>
      </c>
      <c r="H2310" s="262" t="s">
        <v>36986</v>
      </c>
      <c r="I2310" s="264" t="s">
        <v>36987</v>
      </c>
      <c r="J2310" s="148"/>
      <c r="M2310" s="251"/>
      <c r="N2310" s="213"/>
      <c r="O2310" s="148"/>
      <c r="P2310" s="148"/>
    </row>
    <row r="2311" spans="1:16" ht="132">
      <c r="A2311" s="251" t="s">
        <v>36988</v>
      </c>
      <c r="B2311" s="253" t="s">
        <v>36989</v>
      </c>
      <c r="C2311" s="252" t="s">
        <v>36990</v>
      </c>
      <c r="D2311" s="148" t="s">
        <v>36991</v>
      </c>
      <c r="E2311" s="253" t="s">
        <v>36992</v>
      </c>
      <c r="F2311" s="253" t="s">
        <v>36993</v>
      </c>
      <c r="G2311" s="253" t="s">
        <v>36994</v>
      </c>
      <c r="H2311" s="262" t="s">
        <v>36995</v>
      </c>
      <c r="I2311" s="264" t="s">
        <v>36996</v>
      </c>
      <c r="J2311" s="148"/>
      <c r="M2311" s="258"/>
      <c r="N2311" s="148"/>
      <c r="O2311" s="148"/>
      <c r="P2311" s="148"/>
    </row>
    <row r="2312" spans="1:16" ht="132">
      <c r="A2312" s="251" t="s">
        <v>36997</v>
      </c>
      <c r="B2312" s="253" t="s">
        <v>36998</v>
      </c>
      <c r="C2312" s="252" t="s">
        <v>36999</v>
      </c>
      <c r="D2312" s="148" t="s">
        <v>37000</v>
      </c>
      <c r="E2312" s="253" t="s">
        <v>36992</v>
      </c>
      <c r="F2312" s="253" t="s">
        <v>36993</v>
      </c>
      <c r="G2312" s="253" t="s">
        <v>37001</v>
      </c>
      <c r="H2312" s="262" t="s">
        <v>37002</v>
      </c>
      <c r="I2312" s="264" t="s">
        <v>37003</v>
      </c>
      <c r="J2312" s="148"/>
      <c r="M2312" s="258"/>
      <c r="N2312" s="148"/>
      <c r="O2312" s="148"/>
      <c r="P2312" s="148"/>
    </row>
    <row r="2313" spans="1:16" ht="158.4">
      <c r="A2313" s="258" t="s">
        <v>37004</v>
      </c>
      <c r="B2313" s="252" t="s">
        <v>37005</v>
      </c>
      <c r="C2313" s="252" t="s">
        <v>37006</v>
      </c>
      <c r="D2313" s="148" t="s">
        <v>37007</v>
      </c>
      <c r="E2313" s="252" t="s">
        <v>37008</v>
      </c>
      <c r="F2313" s="252" t="s">
        <v>37009</v>
      </c>
      <c r="G2313" s="252" t="s">
        <v>37010</v>
      </c>
      <c r="H2313" s="262" t="s">
        <v>37011</v>
      </c>
      <c r="I2313" s="264" t="s">
        <v>37012</v>
      </c>
      <c r="J2313" s="148"/>
      <c r="M2313" s="258"/>
      <c r="N2313" s="148"/>
      <c r="O2313" s="148"/>
      <c r="P2313" s="148"/>
    </row>
    <row r="2314" spans="1:16" ht="158.4">
      <c r="A2314" s="258" t="s">
        <v>37013</v>
      </c>
      <c r="B2314" s="252" t="s">
        <v>37014</v>
      </c>
      <c r="C2314" s="252" t="s">
        <v>37006</v>
      </c>
      <c r="D2314" s="148" t="s">
        <v>37015</v>
      </c>
      <c r="E2314" s="252" t="s">
        <v>37008</v>
      </c>
      <c r="F2314" s="252" t="s">
        <v>37009</v>
      </c>
      <c r="G2314" s="252" t="s">
        <v>37016</v>
      </c>
      <c r="H2314" s="262" t="s">
        <v>37017</v>
      </c>
      <c r="I2314" s="264" t="s">
        <v>37018</v>
      </c>
      <c r="J2314" s="148"/>
      <c r="M2314" s="258"/>
      <c r="N2314" s="148"/>
      <c r="O2314" s="148"/>
      <c r="P2314" s="148"/>
    </row>
    <row r="2315" spans="1:16" ht="132">
      <c r="A2315" s="258" t="s">
        <v>37019</v>
      </c>
      <c r="B2315" s="252" t="s">
        <v>37020</v>
      </c>
      <c r="C2315" s="252" t="s">
        <v>37021</v>
      </c>
      <c r="D2315" s="148" t="s">
        <v>37022</v>
      </c>
      <c r="E2315" s="252" t="s">
        <v>37023</v>
      </c>
      <c r="F2315" s="252" t="s">
        <v>37024</v>
      </c>
      <c r="G2315" s="252" t="s">
        <v>37025</v>
      </c>
      <c r="H2315" s="262" t="s">
        <v>37026</v>
      </c>
      <c r="I2315" s="264" t="s">
        <v>37027</v>
      </c>
      <c r="J2315" s="148"/>
      <c r="M2315" s="258"/>
      <c r="N2315" s="148"/>
      <c r="O2315" s="148"/>
      <c r="P2315" s="148"/>
    </row>
    <row r="2316" spans="1:16" ht="132">
      <c r="A2316" s="258" t="s">
        <v>37028</v>
      </c>
      <c r="B2316" s="252" t="s">
        <v>37029</v>
      </c>
      <c r="C2316" s="252" t="s">
        <v>37030</v>
      </c>
      <c r="D2316" s="148" t="s">
        <v>37031</v>
      </c>
      <c r="E2316" s="252" t="s">
        <v>37023</v>
      </c>
      <c r="F2316" s="252" t="s">
        <v>37024</v>
      </c>
      <c r="G2316" s="252" t="s">
        <v>37032</v>
      </c>
      <c r="H2316" s="262" t="s">
        <v>37033</v>
      </c>
      <c r="I2316" s="264" t="s">
        <v>37034</v>
      </c>
      <c r="J2316" s="148"/>
      <c r="M2316" s="258"/>
      <c r="N2316" s="148"/>
      <c r="O2316" s="148"/>
      <c r="P2316" s="148"/>
    </row>
    <row r="2317" spans="1:16" ht="105.6">
      <c r="A2317" s="258" t="s">
        <v>37035</v>
      </c>
      <c r="B2317" s="252" t="s">
        <v>37036</v>
      </c>
      <c r="C2317" s="252" t="s">
        <v>37037</v>
      </c>
      <c r="D2317" s="148" t="s">
        <v>37038</v>
      </c>
      <c r="E2317" s="252" t="s">
        <v>37039</v>
      </c>
      <c r="F2317" s="252" t="s">
        <v>37040</v>
      </c>
      <c r="G2317" s="252" t="s">
        <v>37041</v>
      </c>
      <c r="H2317" s="262" t="s">
        <v>37042</v>
      </c>
      <c r="I2317" s="264" t="s">
        <v>37043</v>
      </c>
      <c r="J2317" s="148"/>
      <c r="M2317" s="258"/>
      <c r="N2317" s="148"/>
      <c r="O2317" s="148"/>
      <c r="P2317" s="148"/>
    </row>
    <row r="2318" spans="1:16" ht="105.6">
      <c r="A2318" s="258" t="s">
        <v>37044</v>
      </c>
      <c r="B2318" s="252" t="s">
        <v>37045</v>
      </c>
      <c r="C2318" s="252" t="s">
        <v>37046</v>
      </c>
      <c r="D2318" s="148" t="s">
        <v>37047</v>
      </c>
      <c r="E2318" s="252" t="s">
        <v>37039</v>
      </c>
      <c r="F2318" s="252" t="s">
        <v>37040</v>
      </c>
      <c r="G2318" s="252" t="s">
        <v>37048</v>
      </c>
      <c r="H2318" s="262" t="s">
        <v>37049</v>
      </c>
      <c r="I2318" s="264" t="s">
        <v>37050</v>
      </c>
      <c r="J2318" s="148"/>
      <c r="M2318" s="258"/>
      <c r="N2318" s="148"/>
      <c r="O2318" s="148"/>
      <c r="P2318" s="148"/>
    </row>
    <row r="2319" spans="1:16" ht="92.4">
      <c r="A2319" s="258" t="s">
        <v>37051</v>
      </c>
      <c r="B2319" s="252" t="s">
        <v>37052</v>
      </c>
      <c r="C2319" s="252" t="s">
        <v>37053</v>
      </c>
      <c r="D2319" s="148" t="s">
        <v>37054</v>
      </c>
      <c r="E2319" s="252" t="s">
        <v>37055</v>
      </c>
      <c r="F2319" s="252" t="s">
        <v>37056</v>
      </c>
      <c r="G2319" s="252" t="s">
        <v>37057</v>
      </c>
      <c r="H2319" s="262" t="s">
        <v>37058</v>
      </c>
      <c r="I2319" s="264" t="s">
        <v>37059</v>
      </c>
      <c r="J2319" s="148"/>
      <c r="M2319" s="258"/>
      <c r="N2319" s="148"/>
      <c r="O2319" s="148"/>
      <c r="P2319" s="148"/>
    </row>
    <row r="2320" spans="1:16" ht="92.4">
      <c r="A2320" s="258" t="s">
        <v>37060</v>
      </c>
      <c r="B2320" s="252" t="s">
        <v>37061</v>
      </c>
      <c r="C2320" s="252" t="s">
        <v>37062</v>
      </c>
      <c r="D2320" s="148" t="s">
        <v>37063</v>
      </c>
      <c r="E2320" s="252" t="s">
        <v>37064</v>
      </c>
      <c r="F2320" s="252" t="s">
        <v>37056</v>
      </c>
      <c r="G2320" s="252" t="s">
        <v>37065</v>
      </c>
      <c r="H2320" s="262" t="s">
        <v>37066</v>
      </c>
      <c r="I2320" s="264" t="s">
        <v>37067</v>
      </c>
      <c r="J2320" s="148"/>
      <c r="M2320" s="258"/>
      <c r="N2320" s="148"/>
      <c r="O2320" s="148"/>
      <c r="P2320" s="148"/>
    </row>
    <row r="2321" spans="1:16" ht="145.19999999999999">
      <c r="A2321" s="258" t="s">
        <v>37068</v>
      </c>
      <c r="B2321" s="252" t="s">
        <v>37069</v>
      </c>
      <c r="C2321" s="252" t="s">
        <v>37070</v>
      </c>
      <c r="D2321" s="148" t="s">
        <v>37071</v>
      </c>
      <c r="E2321" s="252" t="s">
        <v>37072</v>
      </c>
      <c r="F2321" s="252" t="s">
        <v>37073</v>
      </c>
      <c r="G2321" s="252" t="s">
        <v>37074</v>
      </c>
      <c r="H2321" s="262" t="s">
        <v>37075</v>
      </c>
      <c r="I2321" s="264" t="s">
        <v>37076</v>
      </c>
      <c r="J2321" s="148"/>
      <c r="M2321" s="258"/>
      <c r="N2321" s="148"/>
      <c r="O2321" s="148"/>
      <c r="P2321" s="148"/>
    </row>
    <row r="2322" spans="1:16" ht="145.19999999999999">
      <c r="A2322" s="258" t="s">
        <v>37077</v>
      </c>
      <c r="B2322" s="252" t="s">
        <v>37078</v>
      </c>
      <c r="C2322" s="252" t="s">
        <v>37079</v>
      </c>
      <c r="D2322" s="148" t="s">
        <v>37080</v>
      </c>
      <c r="E2322" s="252" t="s">
        <v>37081</v>
      </c>
      <c r="F2322" s="252" t="s">
        <v>37082</v>
      </c>
      <c r="G2322" s="252" t="s">
        <v>37083</v>
      </c>
      <c r="H2322" s="262" t="s">
        <v>37084</v>
      </c>
      <c r="I2322" s="264" t="s">
        <v>37085</v>
      </c>
      <c r="J2322" s="148"/>
      <c r="M2322" s="258"/>
      <c r="N2322" s="148"/>
      <c r="O2322" s="148"/>
      <c r="P2322" s="148"/>
    </row>
    <row r="2323" spans="1:16" ht="224.4">
      <c r="A2323" s="258" t="s">
        <v>37086</v>
      </c>
      <c r="B2323" s="252" t="s">
        <v>37087</v>
      </c>
      <c r="C2323" s="252" t="s">
        <v>37088</v>
      </c>
      <c r="D2323" s="148" t="s">
        <v>37089</v>
      </c>
      <c r="E2323" s="252" t="s">
        <v>37090</v>
      </c>
      <c r="F2323" s="252" t="s">
        <v>37091</v>
      </c>
      <c r="G2323" s="252" t="s">
        <v>37092</v>
      </c>
      <c r="H2323" s="262" t="s">
        <v>37093</v>
      </c>
      <c r="I2323" s="264" t="s">
        <v>37094</v>
      </c>
      <c r="J2323" s="148"/>
      <c r="M2323" s="251"/>
      <c r="N2323" s="253"/>
      <c r="O2323" s="148"/>
      <c r="P2323" s="148"/>
    </row>
    <row r="2324" spans="1:16" ht="224.4">
      <c r="A2324" s="258" t="s">
        <v>37095</v>
      </c>
      <c r="B2324" s="252" t="s">
        <v>37096</v>
      </c>
      <c r="C2324" s="252" t="s">
        <v>37097</v>
      </c>
      <c r="D2324" s="148" t="s">
        <v>37098</v>
      </c>
      <c r="E2324" s="252" t="s">
        <v>37099</v>
      </c>
      <c r="F2324" s="252" t="s">
        <v>37100</v>
      </c>
      <c r="G2324" s="252" t="s">
        <v>37101</v>
      </c>
      <c r="H2324" s="262" t="s">
        <v>37102</v>
      </c>
      <c r="I2324" s="264" t="s">
        <v>37103</v>
      </c>
      <c r="J2324" s="148"/>
      <c r="M2324" s="251"/>
      <c r="N2324" s="253"/>
      <c r="O2324" s="148"/>
      <c r="P2324" s="148"/>
    </row>
    <row r="2325" spans="1:16" ht="92.4">
      <c r="A2325" s="258" t="s">
        <v>37104</v>
      </c>
      <c r="B2325" s="252" t="s">
        <v>37105</v>
      </c>
      <c r="C2325" s="252" t="s">
        <v>37106</v>
      </c>
      <c r="D2325" s="148" t="s">
        <v>37107</v>
      </c>
      <c r="E2325" s="252" t="s">
        <v>37108</v>
      </c>
      <c r="F2325" s="252" t="s">
        <v>37109</v>
      </c>
      <c r="G2325" s="252" t="s">
        <v>37110</v>
      </c>
      <c r="H2325" s="262" t="s">
        <v>37111</v>
      </c>
      <c r="I2325" s="264" t="s">
        <v>37112</v>
      </c>
      <c r="J2325" s="148"/>
      <c r="M2325" s="258"/>
      <c r="N2325" s="252"/>
      <c r="O2325" s="148"/>
      <c r="P2325" s="148"/>
    </row>
    <row r="2326" spans="1:16" ht="92.4">
      <c r="A2326" s="258" t="s">
        <v>37113</v>
      </c>
      <c r="B2326" s="252" t="s">
        <v>37114</v>
      </c>
      <c r="C2326" s="252" t="s">
        <v>37115</v>
      </c>
      <c r="D2326" s="148" t="s">
        <v>37116</v>
      </c>
      <c r="E2326" s="252" t="s">
        <v>37108</v>
      </c>
      <c r="F2326" s="252" t="s">
        <v>37109</v>
      </c>
      <c r="G2326" s="252" t="s">
        <v>37117</v>
      </c>
      <c r="H2326" s="262" t="s">
        <v>37118</v>
      </c>
      <c r="I2326" s="264" t="s">
        <v>37119</v>
      </c>
      <c r="J2326" s="148"/>
      <c r="M2326" s="258"/>
      <c r="N2326" s="252"/>
      <c r="O2326" s="148"/>
      <c r="P2326" s="148"/>
    </row>
    <row r="2327" spans="1:16" ht="145.19999999999999">
      <c r="A2327" s="258" t="s">
        <v>37120</v>
      </c>
      <c r="B2327" s="252" t="s">
        <v>37121</v>
      </c>
      <c r="C2327" s="252" t="s">
        <v>37122</v>
      </c>
      <c r="D2327" s="148" t="s">
        <v>37123</v>
      </c>
      <c r="E2327" s="252" t="s">
        <v>37124</v>
      </c>
      <c r="F2327" s="252" t="s">
        <v>37125</v>
      </c>
      <c r="G2327" s="252" t="s">
        <v>37126</v>
      </c>
      <c r="H2327" s="262" t="s">
        <v>37127</v>
      </c>
      <c r="I2327" s="264" t="s">
        <v>37128</v>
      </c>
      <c r="J2327" s="148"/>
      <c r="M2327" s="258"/>
      <c r="N2327" s="148"/>
      <c r="O2327" s="148"/>
      <c r="P2327" s="148"/>
    </row>
    <row r="2328" spans="1:16" ht="145.19999999999999">
      <c r="A2328" s="258" t="s">
        <v>37129</v>
      </c>
      <c r="B2328" s="252" t="s">
        <v>37130</v>
      </c>
      <c r="C2328" s="252" t="s">
        <v>37131</v>
      </c>
      <c r="D2328" s="148" t="s">
        <v>37132</v>
      </c>
      <c r="E2328" s="252" t="s">
        <v>37133</v>
      </c>
      <c r="F2328" s="252" t="s">
        <v>37125</v>
      </c>
      <c r="G2328" s="252" t="s">
        <v>37134</v>
      </c>
      <c r="H2328" s="262" t="s">
        <v>37135</v>
      </c>
      <c r="I2328" s="264" t="s">
        <v>37136</v>
      </c>
      <c r="J2328" s="148"/>
      <c r="M2328" s="258"/>
      <c r="N2328" s="148"/>
      <c r="O2328" s="148"/>
      <c r="P2328" s="148"/>
    </row>
    <row r="2329" spans="1:16" ht="158.4">
      <c r="A2329" s="251" t="s">
        <v>37137</v>
      </c>
      <c r="B2329" s="253" t="s">
        <v>37138</v>
      </c>
      <c r="C2329" s="252" t="s">
        <v>37139</v>
      </c>
      <c r="D2329" s="148" t="s">
        <v>37140</v>
      </c>
      <c r="E2329" s="253" t="s">
        <v>37141</v>
      </c>
      <c r="F2329" s="253" t="s">
        <v>37142</v>
      </c>
      <c r="G2329" s="253" t="s">
        <v>37143</v>
      </c>
      <c r="H2329" s="262" t="s">
        <v>37144</v>
      </c>
      <c r="I2329" s="264" t="s">
        <v>37145</v>
      </c>
      <c r="J2329" s="148"/>
      <c r="M2329" s="258"/>
      <c r="N2329" s="148"/>
      <c r="O2329" s="148"/>
      <c r="P2329" s="148"/>
    </row>
    <row r="2330" spans="1:16" ht="158.4">
      <c r="A2330" s="251" t="s">
        <v>37146</v>
      </c>
      <c r="B2330" s="253" t="s">
        <v>37147</v>
      </c>
      <c r="C2330" s="252" t="s">
        <v>37139</v>
      </c>
      <c r="D2330" s="148" t="s">
        <v>37148</v>
      </c>
      <c r="E2330" s="253" t="s">
        <v>37149</v>
      </c>
      <c r="F2330" s="253" t="s">
        <v>37142</v>
      </c>
      <c r="G2330" s="253" t="s">
        <v>37150</v>
      </c>
      <c r="H2330" s="262" t="s">
        <v>37151</v>
      </c>
      <c r="I2330" s="264" t="s">
        <v>37152</v>
      </c>
      <c r="J2330" s="148"/>
      <c r="M2330" s="258"/>
      <c r="N2330" s="148"/>
      <c r="O2330" s="148"/>
      <c r="P2330" s="148"/>
    </row>
    <row r="2331" spans="1:16" ht="118.8">
      <c r="A2331" s="258" t="s">
        <v>37153</v>
      </c>
      <c r="B2331" s="252" t="s">
        <v>37154</v>
      </c>
      <c r="C2331" s="252" t="s">
        <v>37155</v>
      </c>
      <c r="D2331" s="148" t="s">
        <v>37156</v>
      </c>
      <c r="E2331" s="252" t="s">
        <v>37157</v>
      </c>
      <c r="F2331" s="252" t="s">
        <v>37158</v>
      </c>
      <c r="G2331" s="252" t="s">
        <v>37159</v>
      </c>
      <c r="H2331" s="262" t="s">
        <v>37160</v>
      </c>
      <c r="I2331" s="264" t="s">
        <v>37161</v>
      </c>
      <c r="J2331" s="148"/>
      <c r="M2331" s="258"/>
      <c r="N2331" s="252"/>
      <c r="O2331" s="148"/>
      <c r="P2331" s="148"/>
    </row>
    <row r="2332" spans="1:16" ht="118.8">
      <c r="A2332" s="258" t="s">
        <v>37162</v>
      </c>
      <c r="B2332" s="252" t="s">
        <v>37163</v>
      </c>
      <c r="C2332" s="252" t="s">
        <v>37155</v>
      </c>
      <c r="D2332" s="148" t="s">
        <v>37164</v>
      </c>
      <c r="E2332" s="252" t="s">
        <v>37157</v>
      </c>
      <c r="F2332" s="252" t="s">
        <v>37158</v>
      </c>
      <c r="G2332" s="252" t="s">
        <v>37165</v>
      </c>
      <c r="H2332" s="262" t="s">
        <v>37166</v>
      </c>
      <c r="I2332" s="264" t="s">
        <v>37167</v>
      </c>
      <c r="J2332" s="148"/>
      <c r="M2332" s="258"/>
      <c r="N2332" s="252"/>
      <c r="O2332" s="148"/>
      <c r="P2332" s="148"/>
    </row>
    <row r="2333" spans="1:16" ht="132">
      <c r="A2333" s="258" t="s">
        <v>37168</v>
      </c>
      <c r="B2333" s="252" t="s">
        <v>37169</v>
      </c>
      <c r="C2333" s="252" t="s">
        <v>37170</v>
      </c>
      <c r="D2333" s="148" t="s">
        <v>37171</v>
      </c>
      <c r="E2333" s="252" t="s">
        <v>37172</v>
      </c>
      <c r="F2333" s="252" t="s">
        <v>37173</v>
      </c>
      <c r="G2333" s="252" t="s">
        <v>37174</v>
      </c>
      <c r="H2333" s="262" t="s">
        <v>37175</v>
      </c>
      <c r="I2333" s="264" t="s">
        <v>37176</v>
      </c>
      <c r="J2333" s="148"/>
      <c r="M2333" s="258"/>
      <c r="N2333" s="148"/>
      <c r="O2333" s="148"/>
      <c r="P2333" s="148"/>
    </row>
    <row r="2334" spans="1:16" ht="132">
      <c r="A2334" s="258" t="s">
        <v>37177</v>
      </c>
      <c r="B2334" s="252" t="s">
        <v>37169</v>
      </c>
      <c r="C2334" s="252" t="s">
        <v>37170</v>
      </c>
      <c r="D2334" s="148" t="s">
        <v>37171</v>
      </c>
      <c r="E2334" s="252" t="s">
        <v>37172</v>
      </c>
      <c r="F2334" s="252" t="s">
        <v>37173</v>
      </c>
      <c r="G2334" s="252" t="s">
        <v>37174</v>
      </c>
      <c r="H2334" s="262" t="s">
        <v>37175</v>
      </c>
      <c r="I2334" s="264" t="s">
        <v>37176</v>
      </c>
      <c r="J2334" s="148"/>
      <c r="M2334" s="258"/>
      <c r="N2334" s="148"/>
      <c r="O2334" s="148"/>
      <c r="P2334" s="148"/>
    </row>
    <row r="2335" spans="1:16" ht="184.8">
      <c r="A2335" s="258" t="s">
        <v>37178</v>
      </c>
      <c r="B2335" s="252" t="s">
        <v>37179</v>
      </c>
      <c r="C2335" s="252" t="s">
        <v>37180</v>
      </c>
      <c r="D2335" s="148" t="s">
        <v>37181</v>
      </c>
      <c r="E2335" s="252" t="s">
        <v>37182</v>
      </c>
      <c r="F2335" s="252" t="s">
        <v>37183</v>
      </c>
      <c r="G2335" s="252" t="s">
        <v>37184</v>
      </c>
      <c r="H2335" s="262" t="s">
        <v>37185</v>
      </c>
      <c r="I2335" s="264" t="s">
        <v>37186</v>
      </c>
      <c r="J2335" s="148"/>
      <c r="M2335" s="258"/>
      <c r="N2335" s="148"/>
      <c r="O2335" s="148"/>
      <c r="P2335" s="148"/>
    </row>
    <row r="2336" spans="1:16" ht="184.8">
      <c r="A2336" s="258" t="s">
        <v>37187</v>
      </c>
      <c r="B2336" s="252" t="s">
        <v>37179</v>
      </c>
      <c r="C2336" s="252" t="s">
        <v>37180</v>
      </c>
      <c r="D2336" s="148" t="s">
        <v>37181</v>
      </c>
      <c r="E2336" s="252" t="s">
        <v>37182</v>
      </c>
      <c r="F2336" s="252" t="s">
        <v>37183</v>
      </c>
      <c r="G2336" s="252" t="s">
        <v>37184</v>
      </c>
      <c r="H2336" s="262" t="s">
        <v>37185</v>
      </c>
      <c r="I2336" s="264" t="s">
        <v>37186</v>
      </c>
      <c r="J2336" s="148"/>
      <c r="M2336" s="258"/>
      <c r="N2336" s="148"/>
      <c r="O2336" s="148"/>
      <c r="P2336" s="148"/>
    </row>
    <row r="2337" spans="1:16" ht="224.4">
      <c r="A2337" s="258" t="s">
        <v>37188</v>
      </c>
      <c r="B2337" s="252" t="s">
        <v>37189</v>
      </c>
      <c r="C2337" s="252" t="s">
        <v>37190</v>
      </c>
      <c r="D2337" s="148" t="s">
        <v>37191</v>
      </c>
      <c r="E2337" s="252" t="s">
        <v>37192</v>
      </c>
      <c r="F2337" s="252" t="s">
        <v>37193</v>
      </c>
      <c r="G2337" s="252" t="s">
        <v>37194</v>
      </c>
      <c r="H2337" s="262" t="s">
        <v>37195</v>
      </c>
      <c r="I2337" s="264" t="s">
        <v>37196</v>
      </c>
      <c r="J2337" s="148"/>
      <c r="M2337" s="258"/>
      <c r="N2337" s="148"/>
      <c r="O2337" s="148"/>
      <c r="P2337" s="148"/>
    </row>
    <row r="2338" spans="1:16" ht="224.4">
      <c r="A2338" s="258" t="s">
        <v>37197</v>
      </c>
      <c r="B2338" s="252" t="s">
        <v>37189</v>
      </c>
      <c r="C2338" s="252" t="s">
        <v>37190</v>
      </c>
      <c r="D2338" s="148" t="s">
        <v>37191</v>
      </c>
      <c r="E2338" s="252" t="s">
        <v>37192</v>
      </c>
      <c r="F2338" s="252" t="s">
        <v>37193</v>
      </c>
      <c r="G2338" s="252" t="s">
        <v>37194</v>
      </c>
      <c r="H2338" s="262" t="s">
        <v>37195</v>
      </c>
      <c r="I2338" s="264" t="s">
        <v>37196</v>
      </c>
      <c r="J2338" s="148"/>
      <c r="M2338" s="258"/>
      <c r="N2338" s="148"/>
      <c r="O2338" s="148"/>
      <c r="P2338" s="148"/>
    </row>
    <row r="2339" spans="1:16" ht="132">
      <c r="A2339" s="258" t="s">
        <v>37198</v>
      </c>
      <c r="B2339" s="252" t="s">
        <v>37199</v>
      </c>
      <c r="C2339" s="252" t="s">
        <v>37200</v>
      </c>
      <c r="D2339" s="148" t="s">
        <v>37201</v>
      </c>
      <c r="E2339" s="252" t="s">
        <v>37202</v>
      </c>
      <c r="F2339" s="252" t="s">
        <v>37203</v>
      </c>
      <c r="G2339" s="252" t="s">
        <v>37204</v>
      </c>
      <c r="H2339" s="262" t="s">
        <v>37205</v>
      </c>
      <c r="I2339" s="264" t="s">
        <v>37206</v>
      </c>
      <c r="J2339" s="148"/>
      <c r="M2339" s="258"/>
      <c r="N2339" s="252"/>
      <c r="O2339" s="148"/>
      <c r="P2339" s="148"/>
    </row>
    <row r="2340" spans="1:16" ht="132">
      <c r="A2340" s="258" t="s">
        <v>37207</v>
      </c>
      <c r="B2340" s="252" t="s">
        <v>37199</v>
      </c>
      <c r="C2340" s="252" t="s">
        <v>37200</v>
      </c>
      <c r="D2340" s="148" t="s">
        <v>37201</v>
      </c>
      <c r="E2340" s="252" t="s">
        <v>37202</v>
      </c>
      <c r="F2340" s="252" t="s">
        <v>37203</v>
      </c>
      <c r="G2340" s="252" t="s">
        <v>37204</v>
      </c>
      <c r="H2340" s="262" t="s">
        <v>37205</v>
      </c>
      <c r="I2340" s="264" t="s">
        <v>37208</v>
      </c>
      <c r="J2340" s="148"/>
      <c r="M2340" s="258"/>
      <c r="N2340" s="252"/>
      <c r="O2340" s="148"/>
      <c r="P2340" s="148"/>
    </row>
    <row r="2341" spans="1:16" ht="184.8">
      <c r="A2341" s="258" t="s">
        <v>37209</v>
      </c>
      <c r="B2341" s="252" t="s">
        <v>37210</v>
      </c>
      <c r="C2341" s="252" t="s">
        <v>37211</v>
      </c>
      <c r="D2341" s="148" t="s">
        <v>37212</v>
      </c>
      <c r="E2341" s="252" t="s">
        <v>37213</v>
      </c>
      <c r="F2341" s="252" t="s">
        <v>37214</v>
      </c>
      <c r="G2341" s="252" t="s">
        <v>37215</v>
      </c>
      <c r="H2341" s="262" t="s">
        <v>37216</v>
      </c>
      <c r="I2341" s="264" t="s">
        <v>37217</v>
      </c>
      <c r="J2341" s="148"/>
      <c r="M2341" s="251"/>
      <c r="N2341" s="253"/>
      <c r="O2341" s="148"/>
      <c r="P2341" s="148"/>
    </row>
    <row r="2342" spans="1:16" ht="184.8">
      <c r="A2342" s="258" t="s">
        <v>37218</v>
      </c>
      <c r="B2342" s="252" t="s">
        <v>37210</v>
      </c>
      <c r="C2342" s="252" t="s">
        <v>37211</v>
      </c>
      <c r="D2342" s="148" t="s">
        <v>37212</v>
      </c>
      <c r="E2342" s="252" t="s">
        <v>37213</v>
      </c>
      <c r="F2342" s="252" t="s">
        <v>37214</v>
      </c>
      <c r="G2342" s="252" t="s">
        <v>37215</v>
      </c>
      <c r="H2342" s="262" t="s">
        <v>37216</v>
      </c>
      <c r="I2342" s="264" t="s">
        <v>37217</v>
      </c>
      <c r="J2342" s="148"/>
      <c r="M2342" s="251"/>
      <c r="N2342" s="253"/>
      <c r="O2342" s="148"/>
      <c r="P2342" s="148"/>
    </row>
    <row r="2343" spans="1:16" ht="118.8">
      <c r="A2343" s="251" t="s">
        <v>37219</v>
      </c>
      <c r="B2343" s="253" t="s">
        <v>37220</v>
      </c>
      <c r="C2343" s="252" t="s">
        <v>37221</v>
      </c>
      <c r="D2343" s="148" t="s">
        <v>37222</v>
      </c>
      <c r="E2343" s="253" t="s">
        <v>37223</v>
      </c>
      <c r="F2343" s="253" t="s">
        <v>37224</v>
      </c>
      <c r="G2343" s="253" t="s">
        <v>37225</v>
      </c>
      <c r="H2343" s="262" t="s">
        <v>37226</v>
      </c>
      <c r="I2343" s="264" t="s">
        <v>37227</v>
      </c>
      <c r="J2343" s="148"/>
      <c r="M2343" s="258"/>
      <c r="N2343" s="252"/>
      <c r="O2343" s="148"/>
      <c r="P2343" s="148"/>
    </row>
    <row r="2344" spans="1:16" ht="118.8">
      <c r="A2344" s="251" t="s">
        <v>37228</v>
      </c>
      <c r="B2344" s="253" t="s">
        <v>37229</v>
      </c>
      <c r="C2344" s="252" t="s">
        <v>37230</v>
      </c>
      <c r="D2344" s="148" t="s">
        <v>37231</v>
      </c>
      <c r="E2344" s="253" t="s">
        <v>37223</v>
      </c>
      <c r="F2344" s="253" t="s">
        <v>37224</v>
      </c>
      <c r="G2344" s="253" t="s">
        <v>37232</v>
      </c>
      <c r="H2344" s="262" t="s">
        <v>37233</v>
      </c>
      <c r="I2344" s="264" t="s">
        <v>37234</v>
      </c>
      <c r="J2344" s="148"/>
      <c r="M2344" s="258"/>
      <c r="N2344" s="252"/>
      <c r="O2344" s="148"/>
      <c r="P2344" s="148"/>
    </row>
    <row r="2345" spans="1:16" ht="92.4">
      <c r="A2345" s="258" t="s">
        <v>37235</v>
      </c>
      <c r="B2345" s="252" t="s">
        <v>37236</v>
      </c>
      <c r="C2345" s="252" t="s">
        <v>37237</v>
      </c>
      <c r="D2345" s="148" t="s">
        <v>37238</v>
      </c>
      <c r="E2345" s="252" t="s">
        <v>37239</v>
      </c>
      <c r="F2345" s="252" t="s">
        <v>37240</v>
      </c>
      <c r="G2345" s="252" t="s">
        <v>37241</v>
      </c>
      <c r="H2345" s="262" t="s">
        <v>37242</v>
      </c>
      <c r="I2345" s="264" t="s">
        <v>37243</v>
      </c>
      <c r="J2345" s="148"/>
      <c r="M2345" s="258"/>
      <c r="N2345" s="252"/>
      <c r="O2345" s="148"/>
      <c r="P2345" s="148"/>
    </row>
    <row r="2346" spans="1:16" ht="92.4">
      <c r="A2346" s="258" t="s">
        <v>37244</v>
      </c>
      <c r="B2346" s="252" t="s">
        <v>37245</v>
      </c>
      <c r="C2346" s="252" t="s">
        <v>37246</v>
      </c>
      <c r="D2346" s="148" t="s">
        <v>37247</v>
      </c>
      <c r="E2346" s="252" t="s">
        <v>37248</v>
      </c>
      <c r="F2346" s="252" t="s">
        <v>37249</v>
      </c>
      <c r="G2346" s="252" t="s">
        <v>37250</v>
      </c>
      <c r="H2346" s="262" t="s">
        <v>37251</v>
      </c>
      <c r="I2346" s="264" t="s">
        <v>37252</v>
      </c>
      <c r="J2346" s="148"/>
      <c r="M2346" s="258"/>
      <c r="N2346" s="252"/>
      <c r="O2346" s="148"/>
      <c r="P2346" s="148"/>
    </row>
    <row r="2347" spans="1:16" ht="132">
      <c r="A2347" s="258" t="s">
        <v>37253</v>
      </c>
      <c r="B2347" s="252" t="s">
        <v>37254</v>
      </c>
      <c r="C2347" s="252" t="s">
        <v>37255</v>
      </c>
      <c r="D2347" s="148" t="s">
        <v>37256</v>
      </c>
      <c r="E2347" s="252" t="s">
        <v>37257</v>
      </c>
      <c r="F2347" s="252" t="s">
        <v>37258</v>
      </c>
      <c r="G2347" s="252" t="s">
        <v>37259</v>
      </c>
      <c r="H2347" s="262" t="s">
        <v>37260</v>
      </c>
      <c r="I2347" s="264" t="s">
        <v>37261</v>
      </c>
      <c r="J2347" s="148"/>
      <c r="M2347" s="258"/>
      <c r="N2347" s="148"/>
      <c r="O2347" s="148"/>
      <c r="P2347" s="148"/>
    </row>
    <row r="2348" spans="1:16" ht="132">
      <c r="A2348" s="258" t="s">
        <v>37262</v>
      </c>
      <c r="B2348" s="252" t="s">
        <v>37263</v>
      </c>
      <c r="C2348" s="252" t="s">
        <v>37264</v>
      </c>
      <c r="D2348" s="148" t="s">
        <v>37265</v>
      </c>
      <c r="E2348" s="252" t="s">
        <v>37257</v>
      </c>
      <c r="F2348" s="252" t="s">
        <v>37258</v>
      </c>
      <c r="G2348" s="252" t="s">
        <v>37266</v>
      </c>
      <c r="H2348" s="262" t="s">
        <v>37267</v>
      </c>
      <c r="I2348" s="264" t="s">
        <v>37268</v>
      </c>
      <c r="J2348" s="148"/>
      <c r="M2348" s="258"/>
      <c r="N2348" s="148"/>
      <c r="O2348" s="148"/>
      <c r="P2348" s="148"/>
    </row>
    <row r="2349" spans="1:16" ht="79.2">
      <c r="A2349" s="258" t="s">
        <v>37269</v>
      </c>
      <c r="B2349" s="252" t="s">
        <v>37270</v>
      </c>
      <c r="C2349" s="252" t="s">
        <v>37271</v>
      </c>
      <c r="D2349" s="148" t="s">
        <v>37272</v>
      </c>
      <c r="E2349" s="252" t="s">
        <v>37273</v>
      </c>
      <c r="F2349" s="252" t="s">
        <v>37274</v>
      </c>
      <c r="G2349" s="252" t="s">
        <v>37275</v>
      </c>
      <c r="H2349" s="262" t="s">
        <v>37276</v>
      </c>
      <c r="I2349" s="264" t="s">
        <v>37277</v>
      </c>
      <c r="J2349" s="148"/>
      <c r="M2349" s="258"/>
      <c r="N2349" s="148"/>
      <c r="O2349" s="148"/>
      <c r="P2349" s="148"/>
    </row>
    <row r="2350" spans="1:16" ht="79.2">
      <c r="A2350" s="258" t="s">
        <v>37278</v>
      </c>
      <c r="B2350" s="252" t="s">
        <v>37279</v>
      </c>
      <c r="C2350" s="252" t="s">
        <v>37280</v>
      </c>
      <c r="D2350" s="148" t="s">
        <v>37281</v>
      </c>
      <c r="E2350" s="252" t="s">
        <v>37282</v>
      </c>
      <c r="F2350" s="252" t="s">
        <v>37283</v>
      </c>
      <c r="G2350" s="252" t="s">
        <v>37284</v>
      </c>
      <c r="H2350" s="262" t="s">
        <v>37285</v>
      </c>
      <c r="I2350" s="264" t="s">
        <v>37286</v>
      </c>
      <c r="J2350" s="148"/>
      <c r="M2350" s="258"/>
      <c r="N2350" s="148"/>
      <c r="O2350" s="148"/>
      <c r="P2350" s="148"/>
    </row>
    <row r="2351" spans="1:16" ht="198">
      <c r="A2351" s="258" t="s">
        <v>37287</v>
      </c>
      <c r="B2351" s="252" t="s">
        <v>37288</v>
      </c>
      <c r="C2351" s="252" t="s">
        <v>37289</v>
      </c>
      <c r="D2351" s="148" t="s">
        <v>37290</v>
      </c>
      <c r="E2351" s="252" t="s">
        <v>37291</v>
      </c>
      <c r="F2351" s="252" t="s">
        <v>37292</v>
      </c>
      <c r="G2351" s="252" t="s">
        <v>37293</v>
      </c>
      <c r="H2351" s="262" t="s">
        <v>37294</v>
      </c>
      <c r="I2351" s="264" t="s">
        <v>37295</v>
      </c>
      <c r="J2351" s="148"/>
      <c r="M2351" s="258"/>
      <c r="N2351" s="252"/>
      <c r="O2351" s="148"/>
      <c r="P2351" s="148"/>
    </row>
    <row r="2352" spans="1:16" ht="184.8">
      <c r="A2352" s="258" t="s">
        <v>37296</v>
      </c>
      <c r="B2352" s="252" t="s">
        <v>37297</v>
      </c>
      <c r="C2352" s="252" t="s">
        <v>37289</v>
      </c>
      <c r="D2352" s="148" t="s">
        <v>37298</v>
      </c>
      <c r="E2352" s="252" t="s">
        <v>37299</v>
      </c>
      <c r="F2352" s="252" t="s">
        <v>37292</v>
      </c>
      <c r="G2352" s="252" t="s">
        <v>37300</v>
      </c>
      <c r="H2352" s="262" t="s">
        <v>37301</v>
      </c>
      <c r="I2352" s="264" t="s">
        <v>37302</v>
      </c>
      <c r="J2352" s="148"/>
      <c r="M2352" s="258"/>
      <c r="N2352" s="252"/>
      <c r="O2352" s="148"/>
      <c r="P2352" s="148"/>
    </row>
    <row r="2353" spans="1:16" ht="198">
      <c r="A2353" s="258" t="s">
        <v>37303</v>
      </c>
      <c r="B2353" s="252" t="s">
        <v>37304</v>
      </c>
      <c r="C2353" s="252" t="s">
        <v>37305</v>
      </c>
      <c r="D2353" s="148" t="s">
        <v>37306</v>
      </c>
      <c r="E2353" s="252" t="s">
        <v>37307</v>
      </c>
      <c r="F2353" s="252" t="s">
        <v>37308</v>
      </c>
      <c r="G2353" s="252" t="s">
        <v>37309</v>
      </c>
      <c r="H2353" s="262" t="s">
        <v>37310</v>
      </c>
      <c r="I2353" s="264" t="s">
        <v>37311</v>
      </c>
      <c r="J2353" s="148"/>
      <c r="M2353" s="258"/>
      <c r="N2353" s="148"/>
      <c r="O2353" s="148"/>
      <c r="P2353" s="148"/>
    </row>
    <row r="2354" spans="1:16" ht="198">
      <c r="A2354" s="258" t="s">
        <v>37312</v>
      </c>
      <c r="B2354" s="252" t="s">
        <v>37313</v>
      </c>
      <c r="C2354" s="252" t="s">
        <v>37314</v>
      </c>
      <c r="D2354" s="148" t="s">
        <v>37315</v>
      </c>
      <c r="E2354" s="252" t="s">
        <v>37307</v>
      </c>
      <c r="F2354" s="252" t="s">
        <v>37308</v>
      </c>
      <c r="G2354" s="252" t="s">
        <v>37316</v>
      </c>
      <c r="H2354" s="262" t="s">
        <v>37317</v>
      </c>
      <c r="I2354" s="264" t="s">
        <v>37318</v>
      </c>
      <c r="J2354" s="148"/>
      <c r="M2354" s="258"/>
      <c r="N2354" s="148"/>
      <c r="O2354" s="148"/>
      <c r="P2354" s="148"/>
    </row>
    <row r="2355" spans="1:16" ht="224.4">
      <c r="A2355" s="258" t="s">
        <v>37319</v>
      </c>
      <c r="B2355" s="252" t="s">
        <v>37320</v>
      </c>
      <c r="C2355" s="252" t="s">
        <v>37321</v>
      </c>
      <c r="D2355" s="148" t="s">
        <v>37322</v>
      </c>
      <c r="E2355" s="252" t="s">
        <v>37323</v>
      </c>
      <c r="F2355" s="252" t="s">
        <v>37324</v>
      </c>
      <c r="G2355" s="252" t="s">
        <v>37325</v>
      </c>
      <c r="H2355" s="262" t="s">
        <v>37326</v>
      </c>
      <c r="I2355" s="264" t="s">
        <v>37327</v>
      </c>
      <c r="J2355" s="148"/>
      <c r="M2355" s="258"/>
      <c r="N2355" s="252"/>
      <c r="O2355" s="148"/>
      <c r="P2355" s="148"/>
    </row>
    <row r="2356" spans="1:16" ht="224.4">
      <c r="A2356" s="258" t="s">
        <v>37328</v>
      </c>
      <c r="B2356" s="252" t="s">
        <v>37320</v>
      </c>
      <c r="C2356" s="252" t="s">
        <v>37321</v>
      </c>
      <c r="D2356" s="148" t="s">
        <v>37322</v>
      </c>
      <c r="E2356" s="252" t="s">
        <v>37323</v>
      </c>
      <c r="F2356" s="252" t="s">
        <v>37324</v>
      </c>
      <c r="G2356" s="252" t="s">
        <v>37325</v>
      </c>
      <c r="H2356" s="262" t="s">
        <v>37329</v>
      </c>
      <c r="I2356" s="264" t="s">
        <v>37327</v>
      </c>
      <c r="J2356" s="148"/>
      <c r="M2356" s="258"/>
      <c r="N2356" s="252"/>
      <c r="O2356" s="148"/>
      <c r="P2356" s="148"/>
    </row>
    <row r="2357" spans="1:16" ht="158.4">
      <c r="A2357" s="258" t="s">
        <v>37330</v>
      </c>
      <c r="B2357" s="252" t="s">
        <v>37331</v>
      </c>
      <c r="C2357" s="252" t="s">
        <v>37332</v>
      </c>
      <c r="D2357" s="148" t="s">
        <v>37333</v>
      </c>
      <c r="E2357" s="252" t="s">
        <v>37334</v>
      </c>
      <c r="F2357" s="252" t="s">
        <v>37335</v>
      </c>
      <c r="G2357" s="252" t="s">
        <v>37336</v>
      </c>
      <c r="H2357" s="262" t="s">
        <v>37337</v>
      </c>
      <c r="I2357" s="264" t="s">
        <v>37338</v>
      </c>
      <c r="J2357" s="148"/>
      <c r="M2357" s="258"/>
      <c r="N2357" s="148"/>
      <c r="O2357" s="148"/>
      <c r="P2357" s="148"/>
    </row>
    <row r="2358" spans="1:16" ht="158.4">
      <c r="A2358" s="258" t="s">
        <v>37339</v>
      </c>
      <c r="B2358" s="252" t="s">
        <v>37340</v>
      </c>
      <c r="C2358" s="252" t="s">
        <v>37341</v>
      </c>
      <c r="D2358" s="148" t="s">
        <v>37342</v>
      </c>
      <c r="E2358" s="252" t="s">
        <v>37343</v>
      </c>
      <c r="F2358" s="252" t="s">
        <v>37344</v>
      </c>
      <c r="G2358" s="252" t="s">
        <v>37345</v>
      </c>
      <c r="H2358" s="262" t="s">
        <v>37346</v>
      </c>
      <c r="I2358" s="264" t="s">
        <v>37347</v>
      </c>
      <c r="J2358" s="148"/>
      <c r="M2358" s="258"/>
      <c r="N2358" s="148"/>
      <c r="O2358" s="148"/>
      <c r="P2358" s="148"/>
    </row>
    <row r="2359" spans="1:16" ht="171.6">
      <c r="A2359" s="258" t="s">
        <v>37348</v>
      </c>
      <c r="B2359" s="252" t="s">
        <v>37349</v>
      </c>
      <c r="C2359" s="252" t="s">
        <v>37350</v>
      </c>
      <c r="D2359" s="148" t="s">
        <v>37351</v>
      </c>
      <c r="E2359" s="252" t="s">
        <v>37352</v>
      </c>
      <c r="F2359" s="252" t="s">
        <v>37353</v>
      </c>
      <c r="G2359" s="252" t="s">
        <v>37354</v>
      </c>
      <c r="H2359" s="262" t="s">
        <v>37355</v>
      </c>
      <c r="I2359" s="264" t="s">
        <v>37356</v>
      </c>
      <c r="J2359" s="148"/>
      <c r="M2359" s="251"/>
      <c r="N2359" s="253"/>
      <c r="O2359" s="148"/>
      <c r="P2359" s="148"/>
    </row>
    <row r="2360" spans="1:16" ht="171.6">
      <c r="A2360" s="258" t="s">
        <v>37357</v>
      </c>
      <c r="B2360" s="252" t="s">
        <v>37358</v>
      </c>
      <c r="C2360" s="252" t="s">
        <v>37359</v>
      </c>
      <c r="D2360" s="148" t="s">
        <v>37360</v>
      </c>
      <c r="E2360" s="252" t="s">
        <v>37361</v>
      </c>
      <c r="F2360" s="252" t="s">
        <v>37362</v>
      </c>
      <c r="G2360" s="252" t="s">
        <v>37363</v>
      </c>
      <c r="H2360" s="262" t="s">
        <v>37364</v>
      </c>
      <c r="I2360" s="264" t="s">
        <v>37365</v>
      </c>
      <c r="J2360" s="148"/>
      <c r="M2360" s="251"/>
      <c r="N2360" s="253"/>
      <c r="O2360" s="148"/>
      <c r="P2360" s="148"/>
    </row>
    <row r="2361" spans="1:16" ht="28.8">
      <c r="A2361" s="251" t="s">
        <v>37366</v>
      </c>
      <c r="B2361" s="253" t="s">
        <v>36594</v>
      </c>
      <c r="C2361" s="253" t="s">
        <v>36595</v>
      </c>
      <c r="D2361" s="148" t="s">
        <v>36595</v>
      </c>
      <c r="E2361" s="253" t="s">
        <v>36595</v>
      </c>
      <c r="F2361" s="253" t="s">
        <v>36595</v>
      </c>
      <c r="G2361" s="253" t="s">
        <v>36594</v>
      </c>
      <c r="H2361" s="262" t="s">
        <v>36594</v>
      </c>
      <c r="I2361" s="264" t="s">
        <v>36594</v>
      </c>
      <c r="J2361" s="148"/>
      <c r="M2361" s="258"/>
      <c r="N2361" s="252"/>
      <c r="O2361" s="148"/>
      <c r="P2361" s="148"/>
    </row>
    <row r="2362" spans="1:16" ht="28.8">
      <c r="A2362" s="251" t="s">
        <v>37367</v>
      </c>
      <c r="B2362" s="253" t="s">
        <v>36595</v>
      </c>
      <c r="C2362" s="253" t="s">
        <v>36595</v>
      </c>
      <c r="D2362" s="148" t="s">
        <v>36595</v>
      </c>
      <c r="E2362" s="253" t="s">
        <v>36595</v>
      </c>
      <c r="F2362" s="253" t="s">
        <v>36595</v>
      </c>
      <c r="G2362" s="253" t="s">
        <v>36595</v>
      </c>
      <c r="H2362" s="262" t="s">
        <v>36595</v>
      </c>
      <c r="I2362" s="264" t="s">
        <v>36595</v>
      </c>
      <c r="J2362" s="148"/>
      <c r="M2362" s="258"/>
      <c r="N2362" s="252"/>
      <c r="O2362" s="148"/>
      <c r="P2362" s="148"/>
    </row>
    <row r="2363" spans="1:16" ht="39.6">
      <c r="A2363" s="258" t="s">
        <v>37368</v>
      </c>
      <c r="B2363" s="252" t="s">
        <v>36598</v>
      </c>
      <c r="C2363" s="252" t="s">
        <v>36598</v>
      </c>
      <c r="D2363" s="148" t="s">
        <v>36598</v>
      </c>
      <c r="E2363" s="252" t="s">
        <v>36598</v>
      </c>
      <c r="F2363" s="252" t="s">
        <v>36598</v>
      </c>
      <c r="G2363" s="252" t="s">
        <v>36598</v>
      </c>
      <c r="H2363" s="262" t="s">
        <v>36598</v>
      </c>
      <c r="I2363" s="264" t="s">
        <v>36598</v>
      </c>
      <c r="J2363" s="148"/>
      <c r="M2363" s="258"/>
      <c r="N2363" s="252"/>
      <c r="O2363" s="148"/>
      <c r="P2363" s="148"/>
    </row>
    <row r="2364" spans="1:16" ht="39.6">
      <c r="A2364" s="258" t="s">
        <v>37369</v>
      </c>
      <c r="B2364" s="252" t="s">
        <v>36600</v>
      </c>
      <c r="C2364" s="252" t="s">
        <v>36600</v>
      </c>
      <c r="D2364" s="148" t="s">
        <v>36600</v>
      </c>
      <c r="E2364" s="252" t="s">
        <v>36600</v>
      </c>
      <c r="F2364" s="252" t="s">
        <v>36600</v>
      </c>
      <c r="G2364" s="252" t="s">
        <v>36600</v>
      </c>
      <c r="H2364" s="262" t="s">
        <v>36600</v>
      </c>
      <c r="I2364" s="264" t="s">
        <v>36600</v>
      </c>
      <c r="J2364" s="148"/>
      <c r="M2364" s="258"/>
      <c r="N2364" s="252"/>
      <c r="O2364" s="148"/>
      <c r="P2364" s="148"/>
    </row>
    <row r="2365" spans="1:16" ht="39.6">
      <c r="A2365" s="258" t="s">
        <v>37370</v>
      </c>
      <c r="B2365" s="252" t="s">
        <v>36602</v>
      </c>
      <c r="C2365" s="252" t="s">
        <v>36602</v>
      </c>
      <c r="D2365" s="148" t="s">
        <v>36602</v>
      </c>
      <c r="E2365" s="252" t="s">
        <v>36602</v>
      </c>
      <c r="F2365" s="252" t="s">
        <v>36602</v>
      </c>
      <c r="G2365" s="252" t="s">
        <v>36602</v>
      </c>
      <c r="H2365" s="262" t="s">
        <v>36602</v>
      </c>
      <c r="I2365" s="264" t="s">
        <v>36602</v>
      </c>
      <c r="J2365" s="148"/>
      <c r="M2365" s="258"/>
      <c r="N2365" s="252"/>
      <c r="O2365" s="148"/>
      <c r="P2365" s="148"/>
    </row>
    <row r="2366" spans="1:16" ht="39.6">
      <c r="A2366" s="258" t="s">
        <v>37371</v>
      </c>
      <c r="B2366" s="252" t="s">
        <v>36604</v>
      </c>
      <c r="C2366" s="252" t="s">
        <v>36604</v>
      </c>
      <c r="D2366" s="148" t="s">
        <v>36604</v>
      </c>
      <c r="E2366" s="252" t="s">
        <v>36604</v>
      </c>
      <c r="F2366" s="252" t="s">
        <v>36604</v>
      </c>
      <c r="G2366" s="252" t="s">
        <v>36604</v>
      </c>
      <c r="H2366" s="262" t="s">
        <v>36604</v>
      </c>
      <c r="I2366" s="264" t="s">
        <v>36604</v>
      </c>
      <c r="J2366" s="148"/>
      <c r="M2366" s="258"/>
      <c r="N2366" s="252"/>
      <c r="O2366" s="148"/>
      <c r="P2366" s="148"/>
    </row>
    <row r="2367" spans="1:16" ht="184.8">
      <c r="A2367" s="258" t="s">
        <v>37372</v>
      </c>
      <c r="B2367" s="252" t="s">
        <v>37373</v>
      </c>
      <c r="C2367" s="252" t="s">
        <v>37374</v>
      </c>
      <c r="D2367" s="148" t="s">
        <v>37375</v>
      </c>
      <c r="E2367" s="252" t="s">
        <v>37376</v>
      </c>
      <c r="F2367" s="252" t="s">
        <v>37377</v>
      </c>
      <c r="G2367" s="252" t="s">
        <v>37378</v>
      </c>
      <c r="H2367" s="262" t="s">
        <v>37379</v>
      </c>
      <c r="I2367" s="264" t="s">
        <v>37380</v>
      </c>
      <c r="J2367" s="148"/>
      <c r="M2367" s="258"/>
      <c r="N2367" s="252"/>
      <c r="O2367" s="148"/>
      <c r="P2367" s="148"/>
    </row>
    <row r="2368" spans="1:16" ht="184.8">
      <c r="A2368" s="258" t="s">
        <v>37381</v>
      </c>
      <c r="B2368" s="252" t="s">
        <v>37382</v>
      </c>
      <c r="C2368" s="252" t="s">
        <v>37383</v>
      </c>
      <c r="D2368" s="148" t="s">
        <v>37384</v>
      </c>
      <c r="E2368" s="252" t="s">
        <v>37376</v>
      </c>
      <c r="F2368" s="252" t="s">
        <v>37377</v>
      </c>
      <c r="G2368" s="252" t="s">
        <v>37385</v>
      </c>
      <c r="H2368" s="262" t="s">
        <v>37386</v>
      </c>
      <c r="I2368" s="264" t="s">
        <v>37387</v>
      </c>
      <c r="J2368" s="148"/>
      <c r="M2368" s="258"/>
      <c r="N2368" s="252"/>
      <c r="O2368" s="148"/>
      <c r="P2368" s="148"/>
    </row>
    <row r="2369" spans="1:16" ht="158.4">
      <c r="A2369" s="258" t="s">
        <v>37388</v>
      </c>
      <c r="B2369" s="252" t="s">
        <v>37389</v>
      </c>
      <c r="C2369" s="252" t="s">
        <v>37390</v>
      </c>
      <c r="D2369" s="148" t="s">
        <v>37391</v>
      </c>
      <c r="E2369" s="252" t="s">
        <v>37392</v>
      </c>
      <c r="F2369" s="252" t="s">
        <v>37393</v>
      </c>
      <c r="G2369" s="252" t="s">
        <v>37394</v>
      </c>
      <c r="H2369" s="262" t="s">
        <v>37395</v>
      </c>
      <c r="I2369" s="264" t="s">
        <v>37396</v>
      </c>
      <c r="J2369" s="148"/>
      <c r="M2369" s="258"/>
      <c r="N2369" s="148"/>
      <c r="O2369" s="148"/>
      <c r="P2369" s="148"/>
    </row>
    <row r="2370" spans="1:16" ht="158.4">
      <c r="A2370" s="258" t="s">
        <v>37397</v>
      </c>
      <c r="B2370" s="252" t="s">
        <v>37398</v>
      </c>
      <c r="C2370" s="252" t="s">
        <v>37399</v>
      </c>
      <c r="D2370" s="148" t="s">
        <v>37400</v>
      </c>
      <c r="E2370" s="252" t="s">
        <v>37392</v>
      </c>
      <c r="F2370" s="252" t="s">
        <v>37401</v>
      </c>
      <c r="G2370" s="252" t="s">
        <v>37402</v>
      </c>
      <c r="H2370" s="262" t="s">
        <v>37403</v>
      </c>
      <c r="I2370" s="264" t="s">
        <v>37404</v>
      </c>
      <c r="J2370" s="148"/>
      <c r="M2370" s="258"/>
      <c r="N2370" s="148"/>
      <c r="O2370" s="148"/>
      <c r="P2370" s="148"/>
    </row>
    <row r="2371" spans="1:16" ht="211.2">
      <c r="A2371" s="258" t="s">
        <v>37405</v>
      </c>
      <c r="B2371" s="252" t="s">
        <v>37406</v>
      </c>
      <c r="C2371" s="252" t="s">
        <v>37407</v>
      </c>
      <c r="D2371" s="148" t="s">
        <v>37408</v>
      </c>
      <c r="E2371" s="252" t="s">
        <v>37409</v>
      </c>
      <c r="F2371" s="252" t="s">
        <v>37410</v>
      </c>
      <c r="G2371" s="252" t="s">
        <v>37411</v>
      </c>
      <c r="H2371" s="262" t="s">
        <v>37412</v>
      </c>
      <c r="I2371" s="264" t="s">
        <v>37413</v>
      </c>
      <c r="J2371" s="148"/>
      <c r="M2371" s="258"/>
      <c r="N2371" s="252"/>
      <c r="O2371" s="148"/>
      <c r="P2371" s="148"/>
    </row>
    <row r="2372" spans="1:16" ht="211.2">
      <c r="A2372" s="258" t="s">
        <v>37414</v>
      </c>
      <c r="B2372" s="252" t="s">
        <v>37415</v>
      </c>
      <c r="C2372" s="252" t="s">
        <v>37416</v>
      </c>
      <c r="D2372" s="148" t="s">
        <v>37417</v>
      </c>
      <c r="E2372" s="252" t="s">
        <v>37409</v>
      </c>
      <c r="F2372" s="252" t="s">
        <v>37418</v>
      </c>
      <c r="G2372" s="252" t="s">
        <v>37419</v>
      </c>
      <c r="H2372" s="262" t="s">
        <v>37420</v>
      </c>
      <c r="I2372" s="264" t="s">
        <v>37421</v>
      </c>
      <c r="J2372" s="148"/>
      <c r="M2372" s="258"/>
      <c r="N2372" s="252"/>
      <c r="O2372" s="148"/>
      <c r="P2372" s="148"/>
    </row>
    <row r="2373" spans="1:16" ht="171.6">
      <c r="A2373" s="258" t="s">
        <v>37422</v>
      </c>
      <c r="B2373" s="252" t="s">
        <v>37423</v>
      </c>
      <c r="C2373" s="252" t="s">
        <v>37424</v>
      </c>
      <c r="D2373" s="148" t="s">
        <v>37425</v>
      </c>
      <c r="E2373" s="252" t="s">
        <v>37426</v>
      </c>
      <c r="F2373" s="252" t="s">
        <v>37427</v>
      </c>
      <c r="G2373" s="252" t="s">
        <v>37428</v>
      </c>
      <c r="H2373" s="262" t="s">
        <v>37429</v>
      </c>
      <c r="I2373" s="264" t="s">
        <v>37430</v>
      </c>
      <c r="J2373" s="148"/>
      <c r="M2373" s="251"/>
      <c r="N2373" s="213"/>
      <c r="O2373" s="148"/>
      <c r="P2373" s="148"/>
    </row>
    <row r="2374" spans="1:16" ht="171.6">
      <c r="A2374" s="258" t="s">
        <v>37431</v>
      </c>
      <c r="B2374" s="252" t="s">
        <v>37432</v>
      </c>
      <c r="C2374" s="252" t="s">
        <v>37433</v>
      </c>
      <c r="D2374" s="148" t="s">
        <v>37434</v>
      </c>
      <c r="E2374" s="252" t="s">
        <v>37435</v>
      </c>
      <c r="F2374" s="252" t="s">
        <v>37436</v>
      </c>
      <c r="G2374" s="252" t="s">
        <v>37437</v>
      </c>
      <c r="H2374" s="262" t="s">
        <v>37438</v>
      </c>
      <c r="I2374" s="264" t="s">
        <v>37439</v>
      </c>
      <c r="J2374" s="148"/>
      <c r="M2374" s="251"/>
      <c r="N2374" s="213"/>
      <c r="O2374" s="148"/>
      <c r="P2374" s="148"/>
    </row>
    <row r="2375" spans="1:16" ht="158.4">
      <c r="A2375" s="258" t="s">
        <v>37440</v>
      </c>
      <c r="B2375" s="252" t="s">
        <v>37441</v>
      </c>
      <c r="C2375" s="252" t="s">
        <v>37442</v>
      </c>
      <c r="D2375" s="148" t="s">
        <v>37443</v>
      </c>
      <c r="E2375" s="252" t="s">
        <v>37444</v>
      </c>
      <c r="F2375" s="252" t="s">
        <v>37445</v>
      </c>
      <c r="G2375" s="252" t="s">
        <v>37446</v>
      </c>
      <c r="H2375" s="262" t="s">
        <v>37447</v>
      </c>
      <c r="I2375" s="264" t="s">
        <v>37448</v>
      </c>
      <c r="J2375" s="148"/>
      <c r="M2375" s="258"/>
      <c r="N2375" s="252"/>
      <c r="O2375" s="148"/>
      <c r="P2375" s="148"/>
    </row>
    <row r="2376" spans="1:16" ht="158.4">
      <c r="A2376" s="258" t="s">
        <v>37449</v>
      </c>
      <c r="B2376" s="252" t="s">
        <v>37450</v>
      </c>
      <c r="C2376" s="252" t="s">
        <v>37451</v>
      </c>
      <c r="D2376" s="148" t="s">
        <v>37452</v>
      </c>
      <c r="E2376" s="252" t="s">
        <v>37453</v>
      </c>
      <c r="F2376" s="252" t="s">
        <v>37454</v>
      </c>
      <c r="G2376" s="252" t="s">
        <v>37455</v>
      </c>
      <c r="H2376" s="262" t="s">
        <v>37456</v>
      </c>
      <c r="I2376" s="264" t="s">
        <v>37457</v>
      </c>
      <c r="J2376" s="148"/>
      <c r="M2376" s="258"/>
      <c r="N2376" s="252"/>
      <c r="O2376" s="148"/>
      <c r="P2376" s="148"/>
    </row>
    <row r="2377" spans="1:16" ht="92.4">
      <c r="A2377" s="258" t="s">
        <v>37458</v>
      </c>
      <c r="B2377" s="252" t="s">
        <v>37459</v>
      </c>
      <c r="C2377" s="252" t="s">
        <v>37460</v>
      </c>
      <c r="D2377" s="148" t="s">
        <v>37461</v>
      </c>
      <c r="E2377" s="252" t="s">
        <v>37462</v>
      </c>
      <c r="F2377" s="252" t="s">
        <v>37463</v>
      </c>
      <c r="G2377" s="252" t="s">
        <v>37464</v>
      </c>
      <c r="H2377" s="262" t="s">
        <v>37465</v>
      </c>
      <c r="I2377" s="264" t="s">
        <v>37466</v>
      </c>
      <c r="J2377" s="148"/>
      <c r="M2377" s="258"/>
      <c r="N2377" s="148"/>
      <c r="O2377" s="148"/>
      <c r="P2377" s="148"/>
    </row>
    <row r="2378" spans="1:16" ht="92.4">
      <c r="A2378" s="258" t="s">
        <v>37467</v>
      </c>
      <c r="B2378" s="252" t="s">
        <v>37468</v>
      </c>
      <c r="C2378" s="252" t="s">
        <v>37469</v>
      </c>
      <c r="D2378" s="148" t="s">
        <v>37470</v>
      </c>
      <c r="E2378" s="252" t="s">
        <v>37462</v>
      </c>
      <c r="F2378" s="252" t="s">
        <v>37463</v>
      </c>
      <c r="G2378" s="252" t="s">
        <v>37471</v>
      </c>
      <c r="H2378" s="262" t="s">
        <v>37472</v>
      </c>
      <c r="I2378" s="264" t="s">
        <v>37473</v>
      </c>
      <c r="J2378" s="148"/>
      <c r="M2378" s="258"/>
      <c r="N2378" s="148"/>
      <c r="O2378" s="148"/>
      <c r="P2378" s="148"/>
    </row>
    <row r="2379" spans="1:16" ht="28.8">
      <c r="A2379" s="251" t="s">
        <v>37474</v>
      </c>
      <c r="B2379" s="253" t="s">
        <v>36628</v>
      </c>
      <c r="C2379" s="253" t="s">
        <v>36628</v>
      </c>
      <c r="D2379" s="148" t="s">
        <v>36628</v>
      </c>
      <c r="E2379" s="253" t="s">
        <v>36628</v>
      </c>
      <c r="F2379" s="253" t="s">
        <v>36628</v>
      </c>
      <c r="G2379" s="253" t="s">
        <v>36628</v>
      </c>
      <c r="H2379" s="253" t="s">
        <v>36628</v>
      </c>
      <c r="I2379" s="264" t="s">
        <v>36628</v>
      </c>
      <c r="J2379" s="148"/>
      <c r="K2379" s="148"/>
      <c r="L2379" s="148"/>
      <c r="M2379" s="258"/>
      <c r="N2379" s="252"/>
      <c r="O2379" s="148"/>
      <c r="P2379" s="148"/>
    </row>
    <row r="2380" spans="1:16" ht="28.8">
      <c r="A2380" s="251" t="s">
        <v>37475</v>
      </c>
      <c r="B2380" s="253" t="s">
        <v>36628</v>
      </c>
      <c r="C2380" s="253" t="s">
        <v>36628</v>
      </c>
      <c r="D2380" s="148" t="s">
        <v>36628</v>
      </c>
      <c r="E2380" s="253" t="s">
        <v>36628</v>
      </c>
      <c r="F2380" s="253" t="s">
        <v>36628</v>
      </c>
      <c r="G2380" s="253" t="s">
        <v>36628</v>
      </c>
      <c r="H2380" s="253" t="s">
        <v>36628</v>
      </c>
      <c r="I2380" s="264" t="s">
        <v>36628</v>
      </c>
      <c r="J2380" s="148"/>
      <c r="K2380" s="148"/>
      <c r="L2380" s="148"/>
      <c r="M2380" s="258"/>
      <c r="N2380" s="252"/>
      <c r="O2380" s="148"/>
      <c r="P2380" s="148"/>
    </row>
    <row r="2381" spans="1:16" ht="39.6">
      <c r="A2381" s="258" t="s">
        <v>37476</v>
      </c>
      <c r="B2381" s="252" t="s">
        <v>36631</v>
      </c>
      <c r="C2381" s="252" t="s">
        <v>36631</v>
      </c>
      <c r="D2381" s="148" t="s">
        <v>36631</v>
      </c>
      <c r="E2381" s="252" t="s">
        <v>36631</v>
      </c>
      <c r="F2381" s="252" t="s">
        <v>36631</v>
      </c>
      <c r="G2381" s="252" t="s">
        <v>36631</v>
      </c>
      <c r="H2381" s="252" t="s">
        <v>36631</v>
      </c>
      <c r="I2381" s="264" t="s">
        <v>36631</v>
      </c>
      <c r="J2381" s="148"/>
      <c r="K2381" s="148"/>
      <c r="L2381" s="148"/>
      <c r="M2381" s="258"/>
      <c r="N2381" s="252"/>
      <c r="O2381" s="148"/>
      <c r="P2381" s="148"/>
    </row>
    <row r="2382" spans="1:16" ht="39.6">
      <c r="A2382" s="258" t="s">
        <v>37477</v>
      </c>
      <c r="B2382" s="252" t="s">
        <v>36633</v>
      </c>
      <c r="C2382" s="252" t="s">
        <v>36633</v>
      </c>
      <c r="D2382" s="148" t="s">
        <v>36633</v>
      </c>
      <c r="E2382" s="252" t="s">
        <v>36633</v>
      </c>
      <c r="F2382" s="252" t="s">
        <v>36633</v>
      </c>
      <c r="G2382" s="252" t="s">
        <v>36633</v>
      </c>
      <c r="H2382" s="252" t="s">
        <v>36633</v>
      </c>
      <c r="I2382" s="264" t="s">
        <v>36633</v>
      </c>
      <c r="J2382" s="148"/>
      <c r="K2382" s="148"/>
      <c r="L2382" s="148"/>
      <c r="M2382" s="258"/>
      <c r="N2382" s="252"/>
      <c r="O2382" s="148"/>
      <c r="P2382" s="148"/>
    </row>
    <row r="2383" spans="1:16" ht="39.6">
      <c r="A2383" s="258" t="s">
        <v>37478</v>
      </c>
      <c r="B2383" s="252" t="s">
        <v>36637</v>
      </c>
      <c r="C2383" s="252" t="s">
        <v>36637</v>
      </c>
      <c r="D2383" s="148" t="s">
        <v>36637</v>
      </c>
      <c r="E2383" s="252" t="s">
        <v>36637</v>
      </c>
      <c r="F2383" s="252" t="s">
        <v>36637</v>
      </c>
      <c r="G2383" s="252" t="s">
        <v>36637</v>
      </c>
      <c r="H2383" s="252" t="s">
        <v>36637</v>
      </c>
      <c r="I2383" s="264" t="s">
        <v>36637</v>
      </c>
      <c r="J2383" s="148"/>
      <c r="K2383" s="148"/>
      <c r="L2383" s="148"/>
      <c r="M2383" s="258"/>
      <c r="N2383" s="252"/>
      <c r="O2383" s="148"/>
      <c r="P2383" s="148"/>
    </row>
    <row r="2384" spans="1:16" ht="39.6">
      <c r="A2384" s="258" t="s">
        <v>37479</v>
      </c>
      <c r="B2384" s="252" t="s">
        <v>36637</v>
      </c>
      <c r="C2384" s="252" t="s">
        <v>36637</v>
      </c>
      <c r="D2384" s="148" t="s">
        <v>36637</v>
      </c>
      <c r="E2384" s="252" t="s">
        <v>36637</v>
      </c>
      <c r="F2384" s="252" t="s">
        <v>36637</v>
      </c>
      <c r="G2384" s="252" t="s">
        <v>36637</v>
      </c>
      <c r="H2384" s="252" t="s">
        <v>36637</v>
      </c>
      <c r="I2384" s="264" t="s">
        <v>36637</v>
      </c>
      <c r="J2384" s="148"/>
      <c r="K2384" s="148"/>
      <c r="L2384" s="148"/>
      <c r="M2384" s="258"/>
      <c r="N2384" s="252"/>
      <c r="O2384" s="148"/>
      <c r="P2384" s="148"/>
    </row>
    <row r="2385" spans="1:16" ht="39.6">
      <c r="A2385" s="258" t="s">
        <v>37480</v>
      </c>
      <c r="B2385" s="252" t="s">
        <v>36639</v>
      </c>
      <c r="C2385" s="252" t="s">
        <v>36639</v>
      </c>
      <c r="D2385" s="148" t="s">
        <v>36639</v>
      </c>
      <c r="E2385" s="252" t="s">
        <v>36639</v>
      </c>
      <c r="F2385" s="252" t="s">
        <v>36639</v>
      </c>
      <c r="G2385" s="252" t="s">
        <v>36639</v>
      </c>
      <c r="H2385" s="252" t="s">
        <v>36639</v>
      </c>
      <c r="I2385" s="264" t="s">
        <v>36639</v>
      </c>
      <c r="J2385" s="148"/>
      <c r="K2385" s="148"/>
      <c r="L2385" s="148"/>
      <c r="M2385" s="258"/>
      <c r="N2385" s="252"/>
      <c r="O2385" s="148"/>
      <c r="P2385" s="148"/>
    </row>
    <row r="2386" spans="1:16" ht="39.6">
      <c r="A2386" s="258" t="s">
        <v>37481</v>
      </c>
      <c r="B2386" s="252" t="s">
        <v>36641</v>
      </c>
      <c r="C2386" s="252" t="s">
        <v>36641</v>
      </c>
      <c r="D2386" s="148" t="s">
        <v>36641</v>
      </c>
      <c r="E2386" s="252" t="s">
        <v>36641</v>
      </c>
      <c r="F2386" s="252" t="s">
        <v>36641</v>
      </c>
      <c r="G2386" s="252" t="s">
        <v>36641</v>
      </c>
      <c r="H2386" s="252" t="s">
        <v>36641</v>
      </c>
      <c r="I2386" s="264" t="s">
        <v>36641</v>
      </c>
      <c r="J2386" s="148"/>
      <c r="K2386" s="148"/>
      <c r="L2386" s="148"/>
      <c r="M2386" s="258"/>
      <c r="N2386" s="252"/>
      <c r="O2386" s="148"/>
      <c r="P2386" s="148"/>
    </row>
    <row r="2387" spans="1:16" ht="39.6">
      <c r="A2387" s="258" t="s">
        <v>37482</v>
      </c>
      <c r="B2387" s="252" t="s">
        <v>36643</v>
      </c>
      <c r="C2387" s="252" t="s">
        <v>36643</v>
      </c>
      <c r="D2387" s="148" t="s">
        <v>36643</v>
      </c>
      <c r="E2387" s="252" t="s">
        <v>36643</v>
      </c>
      <c r="F2387" s="252" t="s">
        <v>36643</v>
      </c>
      <c r="G2387" s="252" t="s">
        <v>36643</v>
      </c>
      <c r="H2387" s="252" t="s">
        <v>36643</v>
      </c>
      <c r="I2387" s="264" t="s">
        <v>36643</v>
      </c>
      <c r="J2387" s="148"/>
      <c r="K2387" s="148"/>
      <c r="L2387" s="148"/>
      <c r="M2387" s="258"/>
      <c r="N2387" s="252"/>
      <c r="O2387" s="148"/>
      <c r="P2387" s="148"/>
    </row>
    <row r="2388" spans="1:16" ht="39.6">
      <c r="A2388" s="258" t="s">
        <v>37483</v>
      </c>
      <c r="B2388" s="252" t="s">
        <v>36645</v>
      </c>
      <c r="C2388" s="252" t="s">
        <v>36645</v>
      </c>
      <c r="D2388" s="148" t="s">
        <v>36645</v>
      </c>
      <c r="E2388" s="252" t="s">
        <v>36645</v>
      </c>
      <c r="F2388" s="252" t="s">
        <v>36645</v>
      </c>
      <c r="G2388" s="252" t="s">
        <v>36645</v>
      </c>
      <c r="H2388" s="252" t="s">
        <v>36645</v>
      </c>
      <c r="I2388" s="264" t="s">
        <v>36645</v>
      </c>
      <c r="J2388" s="148"/>
      <c r="K2388" s="273"/>
      <c r="L2388" s="273"/>
      <c r="M2388" s="258"/>
      <c r="N2388" s="252"/>
      <c r="O2388" s="148"/>
      <c r="P2388" s="148"/>
    </row>
    <row r="2389" spans="1:16" ht="184.8">
      <c r="A2389" s="258" t="s">
        <v>37484</v>
      </c>
      <c r="B2389" s="252" t="s">
        <v>37485</v>
      </c>
      <c r="C2389" s="252" t="s">
        <v>37486</v>
      </c>
      <c r="D2389" s="148" t="s">
        <v>37487</v>
      </c>
      <c r="E2389" s="252" t="s">
        <v>37488</v>
      </c>
      <c r="F2389" s="252" t="s">
        <v>37489</v>
      </c>
      <c r="G2389" s="252" t="s">
        <v>37490</v>
      </c>
      <c r="H2389" s="262" t="s">
        <v>37491</v>
      </c>
      <c r="I2389" s="264" t="s">
        <v>37492</v>
      </c>
      <c r="J2389" s="148"/>
      <c r="M2389" s="258"/>
      <c r="N2389" s="252"/>
      <c r="O2389" s="148"/>
      <c r="P2389" s="148"/>
    </row>
    <row r="2390" spans="1:16" ht="184.8">
      <c r="A2390" s="258" t="s">
        <v>37493</v>
      </c>
      <c r="B2390" s="252" t="s">
        <v>37494</v>
      </c>
      <c r="C2390" s="252" t="s">
        <v>37495</v>
      </c>
      <c r="D2390" s="148" t="s">
        <v>37496</v>
      </c>
      <c r="E2390" s="252" t="s">
        <v>37497</v>
      </c>
      <c r="F2390" s="252" t="s">
        <v>37498</v>
      </c>
      <c r="G2390" s="252" t="s">
        <v>37499</v>
      </c>
      <c r="H2390" s="262" t="s">
        <v>37500</v>
      </c>
      <c r="I2390" s="264" t="s">
        <v>37501</v>
      </c>
      <c r="J2390" s="148"/>
      <c r="M2390" s="258"/>
      <c r="N2390" s="252"/>
      <c r="O2390" s="148"/>
      <c r="P2390" s="148"/>
    </row>
    <row r="2391" spans="1:16" ht="39.6">
      <c r="A2391" s="258" t="s">
        <v>37502</v>
      </c>
      <c r="B2391" s="252" t="s">
        <v>36651</v>
      </c>
      <c r="C2391" s="252" t="s">
        <v>36651</v>
      </c>
      <c r="D2391" s="148" t="s">
        <v>36651</v>
      </c>
      <c r="E2391" s="252" t="s">
        <v>36651</v>
      </c>
      <c r="F2391" s="252" t="s">
        <v>36651</v>
      </c>
      <c r="G2391" s="252" t="s">
        <v>36651</v>
      </c>
      <c r="H2391" s="262" t="s">
        <v>36651</v>
      </c>
      <c r="I2391" s="264" t="s">
        <v>36651</v>
      </c>
      <c r="J2391" s="148"/>
      <c r="M2391" s="251"/>
      <c r="N2391" s="253"/>
      <c r="O2391" s="148"/>
      <c r="P2391" s="148"/>
    </row>
    <row r="2392" spans="1:16" ht="39.6">
      <c r="A2392" s="258" t="s">
        <v>37503</v>
      </c>
      <c r="B2392" s="252" t="s">
        <v>36653</v>
      </c>
      <c r="C2392" s="252" t="s">
        <v>36653</v>
      </c>
      <c r="D2392" s="148" t="s">
        <v>36653</v>
      </c>
      <c r="E2392" s="252" t="s">
        <v>36653</v>
      </c>
      <c r="F2392" s="252" t="s">
        <v>36653</v>
      </c>
      <c r="G2392" s="252" t="s">
        <v>36653</v>
      </c>
      <c r="H2392" s="262" t="s">
        <v>36653</v>
      </c>
      <c r="I2392" s="264" t="s">
        <v>36653</v>
      </c>
      <c r="J2392" s="148"/>
      <c r="M2392" s="251"/>
      <c r="N2392" s="253"/>
      <c r="O2392" s="148"/>
      <c r="P2392" s="148"/>
    </row>
    <row r="2393" spans="1:16" ht="145.19999999999999">
      <c r="A2393" s="251" t="s">
        <v>37504</v>
      </c>
      <c r="B2393" s="253" t="s">
        <v>37505</v>
      </c>
      <c r="C2393" s="252" t="s">
        <v>37506</v>
      </c>
      <c r="D2393" s="148" t="s">
        <v>37507</v>
      </c>
      <c r="E2393" s="253" t="s">
        <v>37508</v>
      </c>
      <c r="F2393" s="253" t="s">
        <v>37509</v>
      </c>
      <c r="G2393" s="253" t="s">
        <v>37510</v>
      </c>
      <c r="H2393" s="262" t="s">
        <v>37511</v>
      </c>
      <c r="I2393" s="264" t="s">
        <v>37512</v>
      </c>
      <c r="J2393" s="148"/>
      <c r="M2393" s="258"/>
      <c r="N2393" s="252"/>
      <c r="O2393" s="148"/>
      <c r="P2393" s="148"/>
    </row>
    <row r="2394" spans="1:16" ht="145.19999999999999">
      <c r="A2394" s="251" t="s">
        <v>37513</v>
      </c>
      <c r="B2394" s="253" t="s">
        <v>37514</v>
      </c>
      <c r="C2394" s="252" t="s">
        <v>37515</v>
      </c>
      <c r="D2394" s="148" t="s">
        <v>37516</v>
      </c>
      <c r="E2394" s="253" t="s">
        <v>37508</v>
      </c>
      <c r="F2394" s="253" t="s">
        <v>37509</v>
      </c>
      <c r="G2394" s="253" t="s">
        <v>37517</v>
      </c>
      <c r="H2394" s="262" t="s">
        <v>37518</v>
      </c>
      <c r="I2394" s="264" t="s">
        <v>37519</v>
      </c>
      <c r="J2394" s="148"/>
      <c r="M2394" s="258"/>
      <c r="N2394" s="252"/>
      <c r="O2394" s="148"/>
      <c r="P2394" s="148"/>
    </row>
    <row r="2395" spans="1:16" ht="39.6">
      <c r="A2395" s="258" t="s">
        <v>37520</v>
      </c>
      <c r="B2395" s="252" t="s">
        <v>36669</v>
      </c>
      <c r="C2395" s="252" t="s">
        <v>36669</v>
      </c>
      <c r="D2395" s="148" t="s">
        <v>36669</v>
      </c>
      <c r="E2395" s="252" t="s">
        <v>36669</v>
      </c>
      <c r="F2395" s="252" t="s">
        <v>36669</v>
      </c>
      <c r="G2395" s="252" t="s">
        <v>36669</v>
      </c>
      <c r="H2395" s="262" t="s">
        <v>36669</v>
      </c>
      <c r="I2395" s="264" t="s">
        <v>36669</v>
      </c>
      <c r="J2395" s="148"/>
      <c r="M2395" s="258"/>
      <c r="N2395" s="148"/>
      <c r="O2395" s="148"/>
      <c r="P2395" s="148"/>
    </row>
    <row r="2396" spans="1:16" ht="39.6">
      <c r="A2396" s="258" t="s">
        <v>37521</v>
      </c>
      <c r="B2396" s="252" t="s">
        <v>36671</v>
      </c>
      <c r="C2396" s="252" t="s">
        <v>36671</v>
      </c>
      <c r="D2396" s="148" t="s">
        <v>36671</v>
      </c>
      <c r="E2396" s="252" t="s">
        <v>36671</v>
      </c>
      <c r="F2396" s="252" t="s">
        <v>36671</v>
      </c>
      <c r="G2396" s="252" t="s">
        <v>36671</v>
      </c>
      <c r="H2396" s="262" t="s">
        <v>36671</v>
      </c>
      <c r="I2396" s="264" t="s">
        <v>36671</v>
      </c>
      <c r="J2396" s="148"/>
      <c r="M2396" s="258"/>
      <c r="N2396" s="148"/>
      <c r="O2396" s="148"/>
      <c r="P2396" s="148"/>
    </row>
    <row r="2397" spans="1:16" ht="171.6">
      <c r="A2397" s="258" t="s">
        <v>37522</v>
      </c>
      <c r="B2397" s="252" t="s">
        <v>37523</v>
      </c>
      <c r="C2397" s="252" t="s">
        <v>37524</v>
      </c>
      <c r="D2397" s="148" t="s">
        <v>37525</v>
      </c>
      <c r="E2397" s="252" t="s">
        <v>37526</v>
      </c>
      <c r="F2397" s="252" t="s">
        <v>37527</v>
      </c>
      <c r="G2397" s="252" t="s">
        <v>37528</v>
      </c>
      <c r="H2397" s="262" t="s">
        <v>37529</v>
      </c>
      <c r="I2397" s="264" t="s">
        <v>37530</v>
      </c>
      <c r="J2397" s="148"/>
      <c r="M2397" s="258"/>
      <c r="N2397" s="252"/>
      <c r="O2397" s="148"/>
      <c r="P2397" s="148"/>
    </row>
    <row r="2398" spans="1:16" ht="171.6">
      <c r="A2398" s="258" t="s">
        <v>37531</v>
      </c>
      <c r="B2398" s="252" t="s">
        <v>37532</v>
      </c>
      <c r="C2398" s="252" t="s">
        <v>37533</v>
      </c>
      <c r="D2398" s="148" t="s">
        <v>37534</v>
      </c>
      <c r="E2398" s="252" t="s">
        <v>37535</v>
      </c>
      <c r="F2398" s="252" t="s">
        <v>37527</v>
      </c>
      <c r="G2398" s="252" t="s">
        <v>37536</v>
      </c>
      <c r="H2398" s="262" t="s">
        <v>37537</v>
      </c>
      <c r="I2398" s="264" t="s">
        <v>37538</v>
      </c>
      <c r="J2398" s="148"/>
      <c r="M2398" s="258"/>
      <c r="N2398" s="252"/>
      <c r="O2398" s="148"/>
      <c r="P2398" s="148"/>
    </row>
    <row r="2399" spans="1:16" ht="39.6">
      <c r="A2399" s="258" t="s">
        <v>37539</v>
      </c>
      <c r="B2399" s="252" t="s">
        <v>36676</v>
      </c>
      <c r="C2399" s="252" t="s">
        <v>36676</v>
      </c>
      <c r="D2399" s="148" t="s">
        <v>36676</v>
      </c>
      <c r="E2399" s="252" t="s">
        <v>36676</v>
      </c>
      <c r="F2399" s="252" t="s">
        <v>36676</v>
      </c>
      <c r="G2399" s="252" t="s">
        <v>36676</v>
      </c>
      <c r="H2399" s="252" t="s">
        <v>36676</v>
      </c>
      <c r="I2399" s="264" t="s">
        <v>36676</v>
      </c>
      <c r="J2399" s="148"/>
      <c r="K2399" s="148"/>
      <c r="L2399" s="148"/>
      <c r="M2399" s="258"/>
      <c r="N2399" s="252"/>
      <c r="O2399" s="148"/>
      <c r="P2399" s="148"/>
    </row>
    <row r="2400" spans="1:16" ht="39.6">
      <c r="A2400" s="258" t="s">
        <v>37540</v>
      </c>
      <c r="B2400" s="252" t="s">
        <v>36676</v>
      </c>
      <c r="C2400" s="252" t="s">
        <v>36676</v>
      </c>
      <c r="D2400" s="148" t="s">
        <v>36676</v>
      </c>
      <c r="E2400" s="252" t="s">
        <v>36676</v>
      </c>
      <c r="F2400" s="252" t="s">
        <v>36676</v>
      </c>
      <c r="G2400" s="252" t="s">
        <v>36676</v>
      </c>
      <c r="H2400" s="252" t="s">
        <v>36676</v>
      </c>
      <c r="I2400" s="264" t="s">
        <v>36676</v>
      </c>
      <c r="J2400" s="148"/>
      <c r="K2400" s="148"/>
      <c r="L2400" s="148"/>
      <c r="M2400" s="258"/>
      <c r="N2400" s="252"/>
      <c r="O2400" s="148"/>
      <c r="P2400" s="148"/>
    </row>
    <row r="2401" spans="1:16" ht="39.6">
      <c r="A2401" s="258" t="s">
        <v>37541</v>
      </c>
      <c r="B2401" s="252" t="s">
        <v>36679</v>
      </c>
      <c r="C2401" s="252" t="s">
        <v>36679</v>
      </c>
      <c r="D2401" s="148" t="s">
        <v>36679</v>
      </c>
      <c r="E2401" s="252" t="s">
        <v>36679</v>
      </c>
      <c r="F2401" s="252" t="s">
        <v>36679</v>
      </c>
      <c r="G2401" s="252" t="s">
        <v>36679</v>
      </c>
      <c r="H2401" s="252" t="s">
        <v>36679</v>
      </c>
      <c r="I2401" s="264" t="s">
        <v>36679</v>
      </c>
      <c r="J2401" s="148"/>
      <c r="K2401" s="148"/>
      <c r="L2401" s="148"/>
      <c r="M2401" s="258"/>
      <c r="N2401" s="252"/>
      <c r="O2401" s="148"/>
      <c r="P2401" s="148"/>
    </row>
    <row r="2402" spans="1:16" ht="39.6">
      <c r="A2402" s="258" t="s">
        <v>37542</v>
      </c>
      <c r="B2402" s="252" t="s">
        <v>36679</v>
      </c>
      <c r="C2402" s="252" t="s">
        <v>36679</v>
      </c>
      <c r="D2402" s="148" t="s">
        <v>36679</v>
      </c>
      <c r="E2402" s="252" t="s">
        <v>36679</v>
      </c>
      <c r="F2402" s="252" t="s">
        <v>36679</v>
      </c>
      <c r="G2402" s="252" t="s">
        <v>36679</v>
      </c>
      <c r="H2402" s="252" t="s">
        <v>36679</v>
      </c>
      <c r="I2402" s="264" t="s">
        <v>36679</v>
      </c>
      <c r="J2402" s="148"/>
      <c r="K2402" s="148"/>
      <c r="L2402" s="148"/>
      <c r="M2402" s="258"/>
      <c r="N2402" s="252"/>
      <c r="O2402" s="148"/>
      <c r="P2402" s="148"/>
    </row>
    <row r="2403" spans="1:16" ht="39.6">
      <c r="A2403" s="258" t="s">
        <v>37543</v>
      </c>
      <c r="B2403" s="252" t="s">
        <v>36682</v>
      </c>
      <c r="C2403" s="252" t="s">
        <v>36682</v>
      </c>
      <c r="D2403" s="148" t="s">
        <v>36682</v>
      </c>
      <c r="E2403" s="252" t="s">
        <v>36682</v>
      </c>
      <c r="F2403" s="252" t="s">
        <v>36682</v>
      </c>
      <c r="G2403" s="252" t="s">
        <v>36682</v>
      </c>
      <c r="H2403" s="252" t="s">
        <v>36682</v>
      </c>
      <c r="I2403" s="264" t="s">
        <v>36682</v>
      </c>
      <c r="J2403" s="148"/>
      <c r="K2403" s="148"/>
      <c r="L2403" s="148"/>
      <c r="M2403" s="258"/>
      <c r="N2403" s="252"/>
      <c r="O2403" s="148"/>
      <c r="P2403" s="148"/>
    </row>
    <row r="2404" spans="1:16" ht="39.6">
      <c r="A2404" s="258" t="s">
        <v>37544</v>
      </c>
      <c r="B2404" s="252" t="s">
        <v>36684</v>
      </c>
      <c r="C2404" s="252" t="s">
        <v>36684</v>
      </c>
      <c r="D2404" s="148" t="s">
        <v>36684</v>
      </c>
      <c r="E2404" s="252" t="s">
        <v>36684</v>
      </c>
      <c r="F2404" s="252" t="s">
        <v>36684</v>
      </c>
      <c r="G2404" s="252" t="s">
        <v>36684</v>
      </c>
      <c r="H2404" s="252" t="s">
        <v>36684</v>
      </c>
      <c r="I2404" s="264" t="s">
        <v>36684</v>
      </c>
      <c r="J2404" s="148"/>
      <c r="K2404" s="148"/>
      <c r="L2404" s="148"/>
      <c r="M2404" s="258"/>
      <c r="N2404" s="252"/>
      <c r="O2404" s="148"/>
      <c r="P2404" s="148"/>
    </row>
    <row r="2405" spans="1:16" ht="39.6">
      <c r="A2405" s="258" t="s">
        <v>37545</v>
      </c>
      <c r="B2405" s="252" t="s">
        <v>36686</v>
      </c>
      <c r="C2405" s="252" t="s">
        <v>36686</v>
      </c>
      <c r="D2405" s="148" t="s">
        <v>36686</v>
      </c>
      <c r="E2405" s="252" t="s">
        <v>36686</v>
      </c>
      <c r="F2405" s="252" t="s">
        <v>36686</v>
      </c>
      <c r="G2405" s="252" t="s">
        <v>36686</v>
      </c>
      <c r="H2405" s="252" t="s">
        <v>36686</v>
      </c>
      <c r="I2405" s="264" t="s">
        <v>36686</v>
      </c>
      <c r="J2405" s="148"/>
      <c r="K2405" s="148"/>
      <c r="L2405" s="148"/>
      <c r="M2405" s="258"/>
      <c r="N2405" s="252"/>
      <c r="O2405" s="148"/>
      <c r="P2405" s="148"/>
    </row>
    <row r="2406" spans="1:16" ht="39.6">
      <c r="A2406" s="258" t="s">
        <v>37546</v>
      </c>
      <c r="B2406" s="252" t="s">
        <v>36688</v>
      </c>
      <c r="C2406" s="252" t="s">
        <v>36688</v>
      </c>
      <c r="D2406" s="148" t="s">
        <v>36688</v>
      </c>
      <c r="E2406" s="252" t="s">
        <v>36688</v>
      </c>
      <c r="F2406" s="252" t="s">
        <v>36688</v>
      </c>
      <c r="G2406" s="252" t="s">
        <v>36688</v>
      </c>
      <c r="H2406" s="252" t="s">
        <v>36688</v>
      </c>
      <c r="I2406" s="264" t="s">
        <v>36688</v>
      </c>
      <c r="J2406" s="148"/>
      <c r="K2406" s="148"/>
      <c r="L2406" s="148"/>
      <c r="M2406" s="258"/>
      <c r="N2406" s="252"/>
      <c r="O2406" s="148"/>
      <c r="P2406" s="148"/>
    </row>
    <row r="2407" spans="1:16" ht="39.6">
      <c r="A2407" s="258" t="s">
        <v>37547</v>
      </c>
      <c r="B2407" s="252" t="s">
        <v>36690</v>
      </c>
      <c r="C2407" s="252" t="s">
        <v>36690</v>
      </c>
      <c r="D2407" s="148" t="s">
        <v>36690</v>
      </c>
      <c r="E2407" s="252" t="s">
        <v>36690</v>
      </c>
      <c r="F2407" s="252" t="s">
        <v>36690</v>
      </c>
      <c r="G2407" s="252" t="s">
        <v>36690</v>
      </c>
      <c r="H2407" s="252" t="s">
        <v>36690</v>
      </c>
      <c r="I2407" s="264" t="s">
        <v>36690</v>
      </c>
      <c r="J2407" s="148"/>
      <c r="K2407" s="148"/>
      <c r="L2407" s="148"/>
      <c r="M2407" s="258"/>
      <c r="N2407" s="252"/>
      <c r="O2407" s="148"/>
      <c r="P2407" s="148"/>
    </row>
    <row r="2408" spans="1:16" ht="39.6">
      <c r="A2408" s="258" t="s">
        <v>37548</v>
      </c>
      <c r="B2408" s="252" t="s">
        <v>36692</v>
      </c>
      <c r="C2408" s="252" t="s">
        <v>36692</v>
      </c>
      <c r="D2408" s="148" t="s">
        <v>36692</v>
      </c>
      <c r="E2408" s="252" t="s">
        <v>36692</v>
      </c>
      <c r="F2408" s="252" t="s">
        <v>36692</v>
      </c>
      <c r="G2408" s="252" t="s">
        <v>36692</v>
      </c>
      <c r="H2408" s="252" t="s">
        <v>36692</v>
      </c>
      <c r="I2408" s="264" t="s">
        <v>36692</v>
      </c>
      <c r="J2408" s="148"/>
      <c r="K2408" s="148"/>
      <c r="L2408" s="148"/>
      <c r="M2408" s="258"/>
      <c r="N2408" s="252"/>
      <c r="O2408" s="148"/>
      <c r="P2408" s="148"/>
    </row>
    <row r="2409" spans="1:16" ht="39.6">
      <c r="A2409" s="258" t="s">
        <v>37549</v>
      </c>
      <c r="B2409" s="252" t="s">
        <v>36694</v>
      </c>
      <c r="C2409" s="252" t="s">
        <v>36694</v>
      </c>
      <c r="D2409" s="148" t="s">
        <v>36694</v>
      </c>
      <c r="E2409" s="252" t="s">
        <v>36694</v>
      </c>
      <c r="F2409" s="252" t="s">
        <v>36694</v>
      </c>
      <c r="G2409" s="252" t="s">
        <v>36694</v>
      </c>
      <c r="H2409" s="252" t="s">
        <v>36694</v>
      </c>
      <c r="I2409" s="264" t="s">
        <v>36694</v>
      </c>
      <c r="J2409" s="148"/>
      <c r="K2409" s="148"/>
      <c r="L2409" s="148"/>
      <c r="M2409" s="258"/>
      <c r="N2409" s="252"/>
      <c r="O2409" s="148"/>
      <c r="P2409" s="148"/>
    </row>
    <row r="2410" spans="1:16" ht="39.6">
      <c r="A2410" s="258" t="s">
        <v>37550</v>
      </c>
      <c r="B2410" s="252" t="s">
        <v>36696</v>
      </c>
      <c r="C2410" s="252" t="s">
        <v>36696</v>
      </c>
      <c r="D2410" s="148" t="s">
        <v>36696</v>
      </c>
      <c r="E2410" s="252" t="s">
        <v>36696</v>
      </c>
      <c r="F2410" s="252" t="s">
        <v>36696</v>
      </c>
      <c r="G2410" s="252" t="s">
        <v>36696</v>
      </c>
      <c r="H2410" s="252" t="s">
        <v>36696</v>
      </c>
      <c r="I2410" s="264" t="s">
        <v>36696</v>
      </c>
      <c r="J2410" s="148"/>
      <c r="K2410" s="148"/>
      <c r="L2410" s="148"/>
      <c r="M2410" s="258"/>
      <c r="N2410" s="252"/>
      <c r="O2410" s="148"/>
      <c r="P2410" s="148"/>
    </row>
    <row r="2411" spans="1:16" ht="28.8">
      <c r="A2411" s="251" t="s">
        <v>37551</v>
      </c>
      <c r="B2411" s="253" t="s">
        <v>37552</v>
      </c>
      <c r="C2411" s="253" t="s">
        <v>37553</v>
      </c>
      <c r="D2411" s="148" t="s">
        <v>37552</v>
      </c>
      <c r="E2411" s="253" t="s">
        <v>37553</v>
      </c>
      <c r="F2411" s="253" t="s">
        <v>37553</v>
      </c>
      <c r="G2411" s="253" t="s">
        <v>37552</v>
      </c>
      <c r="H2411" s="253" t="s">
        <v>37552</v>
      </c>
      <c r="I2411" s="264" t="s">
        <v>37552</v>
      </c>
      <c r="J2411" s="148"/>
      <c r="K2411" s="148"/>
      <c r="L2411" s="148"/>
      <c r="M2411" s="258"/>
      <c r="N2411" s="252"/>
      <c r="O2411" s="148"/>
      <c r="P2411" s="148"/>
    </row>
    <row r="2412" spans="1:16" ht="28.8">
      <c r="A2412" s="251" t="s">
        <v>37554</v>
      </c>
      <c r="B2412" s="253" t="s">
        <v>37552</v>
      </c>
      <c r="C2412" s="253" t="s">
        <v>37552</v>
      </c>
      <c r="D2412" s="148" t="s">
        <v>37552</v>
      </c>
      <c r="E2412" s="253" t="s">
        <v>37552</v>
      </c>
      <c r="F2412" s="253" t="s">
        <v>37552</v>
      </c>
      <c r="G2412" s="253" t="s">
        <v>37552</v>
      </c>
      <c r="H2412" s="253" t="s">
        <v>37552</v>
      </c>
      <c r="I2412" s="264" t="s">
        <v>37552</v>
      </c>
      <c r="J2412" s="148"/>
      <c r="K2412" s="148"/>
      <c r="L2412" s="148"/>
      <c r="M2412" s="258"/>
      <c r="N2412" s="252"/>
      <c r="O2412" s="148"/>
      <c r="P2412" s="148"/>
    </row>
    <row r="2413" spans="1:16" ht="39.6">
      <c r="A2413" s="258" t="s">
        <v>37555</v>
      </c>
      <c r="B2413" s="252" t="s">
        <v>37556</v>
      </c>
      <c r="C2413" s="252" t="s">
        <v>37556</v>
      </c>
      <c r="D2413" s="148" t="s">
        <v>37556</v>
      </c>
      <c r="E2413" s="252" t="s">
        <v>37556</v>
      </c>
      <c r="F2413" s="252" t="s">
        <v>37556</v>
      </c>
      <c r="G2413" s="252" t="s">
        <v>37556</v>
      </c>
      <c r="H2413" s="252" t="s">
        <v>37556</v>
      </c>
      <c r="I2413" s="264" t="s">
        <v>37556</v>
      </c>
      <c r="J2413" s="148"/>
      <c r="K2413" s="148"/>
      <c r="L2413" s="148"/>
      <c r="M2413" s="258"/>
      <c r="N2413" s="252"/>
      <c r="O2413" s="148"/>
      <c r="P2413" s="148"/>
    </row>
    <row r="2414" spans="1:16" ht="39.6">
      <c r="A2414" s="258" t="s">
        <v>37557</v>
      </c>
      <c r="B2414" s="252" t="s">
        <v>37558</v>
      </c>
      <c r="C2414" s="252" t="s">
        <v>37558</v>
      </c>
      <c r="D2414" s="148" t="s">
        <v>37558</v>
      </c>
      <c r="E2414" s="252" t="s">
        <v>37558</v>
      </c>
      <c r="F2414" s="252" t="s">
        <v>37558</v>
      </c>
      <c r="G2414" s="252" t="s">
        <v>37558</v>
      </c>
      <c r="H2414" s="252" t="s">
        <v>37558</v>
      </c>
      <c r="I2414" s="264" t="s">
        <v>37558</v>
      </c>
      <c r="J2414" s="148"/>
      <c r="K2414" s="273"/>
      <c r="L2414" s="273"/>
      <c r="M2414" s="258"/>
      <c r="N2414" s="252"/>
      <c r="O2414" s="148"/>
      <c r="P2414" s="148"/>
    </row>
    <row r="2415" spans="1:16" ht="198">
      <c r="A2415" s="258" t="s">
        <v>37559</v>
      </c>
      <c r="B2415" s="252" t="s">
        <v>34299</v>
      </c>
      <c r="C2415" s="252" t="s">
        <v>34300</v>
      </c>
      <c r="D2415" s="148" t="s">
        <v>34301</v>
      </c>
      <c r="E2415" s="252" t="s">
        <v>34302</v>
      </c>
      <c r="F2415" s="252" t="s">
        <v>34303</v>
      </c>
      <c r="G2415" s="252" t="s">
        <v>37560</v>
      </c>
      <c r="H2415" s="262" t="s">
        <v>37561</v>
      </c>
      <c r="I2415" s="264" t="s">
        <v>37562</v>
      </c>
      <c r="J2415" s="148"/>
      <c r="M2415" s="258"/>
      <c r="N2415" s="252"/>
      <c r="O2415" s="148"/>
      <c r="P2415" s="148"/>
    </row>
    <row r="2416" spans="1:16" ht="198">
      <c r="A2416" s="258" t="s">
        <v>37563</v>
      </c>
      <c r="B2416" s="252" t="s">
        <v>34308</v>
      </c>
      <c r="C2416" s="252" t="s">
        <v>34300</v>
      </c>
      <c r="D2416" s="148" t="s">
        <v>34309</v>
      </c>
      <c r="E2416" s="252" t="s">
        <v>34310</v>
      </c>
      <c r="F2416" s="252" t="s">
        <v>34311</v>
      </c>
      <c r="G2416" s="252" t="s">
        <v>37564</v>
      </c>
      <c r="H2416" s="262" t="s">
        <v>37565</v>
      </c>
      <c r="I2416" s="264" t="s">
        <v>37566</v>
      </c>
      <c r="J2416" s="148"/>
      <c r="M2416" s="258"/>
      <c r="N2416" s="252"/>
      <c r="O2416" s="148"/>
      <c r="P2416" s="148"/>
    </row>
    <row r="2417" spans="1:16" ht="39.6">
      <c r="A2417" s="258" t="s">
        <v>37567</v>
      </c>
      <c r="B2417" s="252" t="s">
        <v>37568</v>
      </c>
      <c r="C2417" s="252" t="s">
        <v>37568</v>
      </c>
      <c r="D2417" s="148" t="s">
        <v>37568</v>
      </c>
      <c r="E2417" s="252" t="s">
        <v>37568</v>
      </c>
      <c r="F2417" s="252" t="s">
        <v>37568</v>
      </c>
      <c r="G2417" s="252" t="s">
        <v>37568</v>
      </c>
      <c r="H2417" s="252" t="s">
        <v>37568</v>
      </c>
      <c r="I2417" s="264" t="s">
        <v>37568</v>
      </c>
      <c r="J2417" s="148"/>
      <c r="K2417" s="148"/>
      <c r="L2417" s="148"/>
      <c r="M2417" s="251"/>
      <c r="N2417" s="253"/>
      <c r="O2417" s="148"/>
      <c r="P2417" s="148"/>
    </row>
    <row r="2418" spans="1:16" ht="39.6">
      <c r="A2418" s="258" t="s">
        <v>37569</v>
      </c>
      <c r="B2418" s="252" t="s">
        <v>37570</v>
      </c>
      <c r="C2418" s="252" t="s">
        <v>37570</v>
      </c>
      <c r="D2418" s="148" t="s">
        <v>37570</v>
      </c>
      <c r="E2418" s="252" t="s">
        <v>37570</v>
      </c>
      <c r="F2418" s="252" t="s">
        <v>37570</v>
      </c>
      <c r="G2418" s="252" t="s">
        <v>37570</v>
      </c>
      <c r="H2418" s="252" t="s">
        <v>37570</v>
      </c>
      <c r="I2418" s="264" t="s">
        <v>37570</v>
      </c>
      <c r="J2418" s="148"/>
      <c r="K2418" s="148"/>
      <c r="L2418" s="148"/>
      <c r="M2418" s="251"/>
      <c r="N2418" s="253"/>
      <c r="O2418" s="148"/>
      <c r="P2418" s="148"/>
    </row>
    <row r="2419" spans="1:16" ht="39.6">
      <c r="A2419" s="258" t="s">
        <v>37571</v>
      </c>
      <c r="B2419" s="252" t="s">
        <v>37572</v>
      </c>
      <c r="C2419" s="252" t="s">
        <v>37572</v>
      </c>
      <c r="D2419" s="148" t="s">
        <v>37572</v>
      </c>
      <c r="E2419" s="252" t="s">
        <v>37572</v>
      </c>
      <c r="F2419" s="252" t="s">
        <v>37572</v>
      </c>
      <c r="G2419" s="252" t="s">
        <v>37572</v>
      </c>
      <c r="H2419" s="252" t="s">
        <v>37572</v>
      </c>
      <c r="I2419" s="264" t="s">
        <v>37572</v>
      </c>
      <c r="J2419" s="148"/>
      <c r="K2419" s="148"/>
      <c r="L2419" s="148"/>
      <c r="M2419" s="258"/>
      <c r="N2419" s="252"/>
      <c r="O2419" s="148"/>
      <c r="P2419" s="148"/>
    </row>
    <row r="2420" spans="1:16" ht="39.6">
      <c r="A2420" s="258" t="s">
        <v>37573</v>
      </c>
      <c r="B2420" s="252" t="s">
        <v>37574</v>
      </c>
      <c r="C2420" s="252" t="s">
        <v>37574</v>
      </c>
      <c r="D2420" s="148" t="s">
        <v>37574</v>
      </c>
      <c r="E2420" s="252" t="s">
        <v>37574</v>
      </c>
      <c r="F2420" s="252" t="s">
        <v>37574</v>
      </c>
      <c r="G2420" s="252" t="s">
        <v>37574</v>
      </c>
      <c r="H2420" s="252" t="s">
        <v>37574</v>
      </c>
      <c r="I2420" s="264" t="s">
        <v>37574</v>
      </c>
      <c r="J2420" s="148"/>
      <c r="K2420" s="148"/>
      <c r="L2420" s="148"/>
      <c r="M2420" s="258"/>
      <c r="N2420" s="252"/>
      <c r="O2420" s="148"/>
      <c r="P2420" s="148"/>
    </row>
    <row r="2421" spans="1:16" ht="39.6">
      <c r="A2421" s="258" t="s">
        <v>37575</v>
      </c>
      <c r="B2421" s="252" t="s">
        <v>37576</v>
      </c>
      <c r="C2421" s="252" t="s">
        <v>37576</v>
      </c>
      <c r="D2421" s="148" t="s">
        <v>37576</v>
      </c>
      <c r="E2421" s="252" t="s">
        <v>37576</v>
      </c>
      <c r="F2421" s="252" t="s">
        <v>37576</v>
      </c>
      <c r="G2421" s="252" t="s">
        <v>37576</v>
      </c>
      <c r="H2421" s="252" t="s">
        <v>37576</v>
      </c>
      <c r="I2421" s="264" t="s">
        <v>37576</v>
      </c>
      <c r="J2421" s="148"/>
      <c r="K2421" s="148"/>
      <c r="L2421" s="148"/>
      <c r="M2421" s="258"/>
      <c r="N2421" s="252"/>
      <c r="O2421" s="148"/>
      <c r="P2421" s="148"/>
    </row>
    <row r="2422" spans="1:16" ht="39.6">
      <c r="A2422" s="258" t="s">
        <v>37577</v>
      </c>
      <c r="B2422" s="252" t="s">
        <v>37578</v>
      </c>
      <c r="C2422" s="252" t="s">
        <v>37578</v>
      </c>
      <c r="D2422" s="148" t="s">
        <v>37578</v>
      </c>
      <c r="E2422" s="252" t="s">
        <v>37578</v>
      </c>
      <c r="F2422" s="252" t="s">
        <v>37578</v>
      </c>
      <c r="G2422" s="252" t="s">
        <v>37578</v>
      </c>
      <c r="H2422" s="252" t="s">
        <v>37578</v>
      </c>
      <c r="I2422" s="264" t="s">
        <v>37578</v>
      </c>
      <c r="J2422" s="148"/>
      <c r="K2422" s="148"/>
      <c r="L2422" s="148"/>
      <c r="M2422" s="258"/>
      <c r="N2422" s="252"/>
      <c r="O2422" s="148"/>
      <c r="P2422" s="148"/>
    </row>
    <row r="2423" spans="1:16" ht="39.6">
      <c r="A2423" s="258" t="s">
        <v>37579</v>
      </c>
      <c r="B2423" s="252" t="s">
        <v>37580</v>
      </c>
      <c r="C2423" s="252" t="s">
        <v>37580</v>
      </c>
      <c r="D2423" s="148" t="s">
        <v>37580</v>
      </c>
      <c r="E2423" s="252" t="s">
        <v>37580</v>
      </c>
      <c r="F2423" s="252" t="s">
        <v>37580</v>
      </c>
      <c r="G2423" s="252" t="s">
        <v>37580</v>
      </c>
      <c r="H2423" s="252" t="s">
        <v>37580</v>
      </c>
      <c r="I2423" s="264" t="s">
        <v>37580</v>
      </c>
      <c r="J2423" s="148"/>
      <c r="K2423" s="148"/>
      <c r="L2423" s="148"/>
      <c r="M2423" s="258"/>
      <c r="N2423" s="252"/>
      <c r="O2423" s="148"/>
      <c r="P2423" s="148"/>
    </row>
    <row r="2424" spans="1:16" ht="39.6">
      <c r="A2424" s="258" t="s">
        <v>37581</v>
      </c>
      <c r="B2424" s="252" t="s">
        <v>37582</v>
      </c>
      <c r="C2424" s="252" t="s">
        <v>37582</v>
      </c>
      <c r="D2424" s="148" t="s">
        <v>37582</v>
      </c>
      <c r="E2424" s="252" t="s">
        <v>37582</v>
      </c>
      <c r="F2424" s="252" t="s">
        <v>37582</v>
      </c>
      <c r="G2424" s="252" t="s">
        <v>37582</v>
      </c>
      <c r="H2424" s="252" t="s">
        <v>37582</v>
      </c>
      <c r="I2424" s="264" t="s">
        <v>37582</v>
      </c>
      <c r="J2424" s="148"/>
      <c r="K2424" s="148"/>
      <c r="L2424" s="148"/>
      <c r="M2424" s="258"/>
      <c r="N2424" s="252"/>
      <c r="O2424" s="148"/>
      <c r="P2424" s="148"/>
    </row>
    <row r="2425" spans="1:16" ht="39.6">
      <c r="A2425" s="258" t="s">
        <v>37583</v>
      </c>
      <c r="B2425" s="252" t="s">
        <v>37584</v>
      </c>
      <c r="C2425" s="252" t="s">
        <v>37584</v>
      </c>
      <c r="D2425" s="148" t="s">
        <v>37584</v>
      </c>
      <c r="E2425" s="252" t="s">
        <v>37584</v>
      </c>
      <c r="F2425" s="252" t="s">
        <v>37584</v>
      </c>
      <c r="G2425" s="252" t="s">
        <v>37584</v>
      </c>
      <c r="H2425" s="252" t="s">
        <v>37584</v>
      </c>
      <c r="I2425" s="264" t="s">
        <v>37584</v>
      </c>
      <c r="J2425" s="148"/>
      <c r="K2425" s="148"/>
      <c r="L2425" s="148"/>
      <c r="M2425" s="258"/>
      <c r="N2425" s="252"/>
      <c r="O2425" s="148"/>
      <c r="P2425" s="148"/>
    </row>
    <row r="2426" spans="1:16" ht="39.6">
      <c r="A2426" s="258" t="s">
        <v>37585</v>
      </c>
      <c r="B2426" s="252" t="s">
        <v>37584</v>
      </c>
      <c r="C2426" s="252" t="s">
        <v>37584</v>
      </c>
      <c r="D2426" s="148" t="s">
        <v>37584</v>
      </c>
      <c r="E2426" s="252" t="s">
        <v>37584</v>
      </c>
      <c r="F2426" s="252" t="s">
        <v>37584</v>
      </c>
      <c r="G2426" s="252" t="s">
        <v>37584</v>
      </c>
      <c r="H2426" s="252" t="s">
        <v>37584</v>
      </c>
      <c r="I2426" s="264" t="s">
        <v>37584</v>
      </c>
      <c r="J2426" s="148"/>
      <c r="K2426" s="148"/>
      <c r="L2426" s="148"/>
      <c r="M2426" s="258"/>
      <c r="N2426" s="252"/>
      <c r="O2426" s="148"/>
      <c r="P2426" s="148"/>
    </row>
    <row r="2427" spans="1:16" ht="39.6">
      <c r="A2427" s="258" t="s">
        <v>37586</v>
      </c>
      <c r="B2427" s="252" t="s">
        <v>37587</v>
      </c>
      <c r="C2427" s="252" t="s">
        <v>37587</v>
      </c>
      <c r="D2427" s="148" t="s">
        <v>37587</v>
      </c>
      <c r="E2427" s="252" t="s">
        <v>37587</v>
      </c>
      <c r="F2427" s="252" t="s">
        <v>37587</v>
      </c>
      <c r="G2427" s="252" t="s">
        <v>37587</v>
      </c>
      <c r="H2427" s="252" t="s">
        <v>37587</v>
      </c>
      <c r="I2427" s="264" t="s">
        <v>37587</v>
      </c>
      <c r="J2427" s="148"/>
      <c r="K2427" s="148"/>
      <c r="L2427" s="148"/>
      <c r="M2427" s="258"/>
      <c r="N2427" s="252"/>
      <c r="O2427" s="148"/>
      <c r="P2427" s="148"/>
    </row>
    <row r="2428" spans="1:16" ht="39.6">
      <c r="A2428" s="258" t="s">
        <v>37588</v>
      </c>
      <c r="B2428" s="252" t="s">
        <v>37587</v>
      </c>
      <c r="C2428" s="252" t="s">
        <v>37587</v>
      </c>
      <c r="D2428" s="148" t="s">
        <v>37587</v>
      </c>
      <c r="E2428" s="252" t="s">
        <v>37587</v>
      </c>
      <c r="F2428" s="252" t="s">
        <v>37587</v>
      </c>
      <c r="G2428" s="252" t="s">
        <v>37587</v>
      </c>
      <c r="H2428" s="252" t="s">
        <v>37587</v>
      </c>
      <c r="I2428" s="264" t="s">
        <v>37587</v>
      </c>
      <c r="J2428" s="148"/>
      <c r="K2428" s="148"/>
      <c r="L2428" s="148"/>
      <c r="M2428" s="258"/>
      <c r="N2428" s="252"/>
      <c r="O2428" s="148"/>
      <c r="P2428" s="148"/>
    </row>
    <row r="2429" spans="1:16" ht="39.6">
      <c r="A2429" s="258" t="s">
        <v>37589</v>
      </c>
      <c r="B2429" s="252" t="s">
        <v>37590</v>
      </c>
      <c r="C2429" s="252" t="s">
        <v>37590</v>
      </c>
      <c r="D2429" s="148" t="s">
        <v>37590</v>
      </c>
      <c r="E2429" s="252" t="s">
        <v>37590</v>
      </c>
      <c r="F2429" s="252" t="s">
        <v>37590</v>
      </c>
      <c r="G2429" s="252" t="s">
        <v>37590</v>
      </c>
      <c r="H2429" s="252" t="s">
        <v>37590</v>
      </c>
      <c r="I2429" s="264" t="s">
        <v>37590</v>
      </c>
      <c r="J2429" s="148"/>
      <c r="K2429" s="148"/>
      <c r="L2429" s="148"/>
      <c r="M2429" s="258"/>
      <c r="N2429" s="252"/>
      <c r="O2429" s="148"/>
      <c r="P2429" s="148"/>
    </row>
    <row r="2430" spans="1:16" ht="39.6">
      <c r="A2430" s="258" t="s">
        <v>37591</v>
      </c>
      <c r="B2430" s="252" t="s">
        <v>37592</v>
      </c>
      <c r="C2430" s="252" t="s">
        <v>37592</v>
      </c>
      <c r="D2430" s="148" t="s">
        <v>37592</v>
      </c>
      <c r="E2430" s="252" t="s">
        <v>37592</v>
      </c>
      <c r="F2430" s="252" t="s">
        <v>37592</v>
      </c>
      <c r="G2430" s="252" t="s">
        <v>37592</v>
      </c>
      <c r="H2430" s="252" t="s">
        <v>37592</v>
      </c>
      <c r="I2430" s="264" t="s">
        <v>37592</v>
      </c>
      <c r="J2430" s="148"/>
      <c r="K2430" s="148"/>
      <c r="L2430" s="148"/>
      <c r="M2430" s="258"/>
      <c r="N2430" s="252"/>
      <c r="O2430" s="148"/>
      <c r="P2430" s="148"/>
    </row>
    <row r="2431" spans="1:16" ht="39.6">
      <c r="A2431" s="258" t="s">
        <v>37593</v>
      </c>
      <c r="B2431" s="252" t="s">
        <v>37594</v>
      </c>
      <c r="C2431" s="252" t="s">
        <v>37594</v>
      </c>
      <c r="D2431" s="148" t="s">
        <v>37594</v>
      </c>
      <c r="E2431" s="252" t="s">
        <v>37594</v>
      </c>
      <c r="F2431" s="252" t="s">
        <v>37594</v>
      </c>
      <c r="G2431" s="252" t="s">
        <v>37594</v>
      </c>
      <c r="H2431" s="252" t="s">
        <v>37594</v>
      </c>
      <c r="I2431" s="264" t="s">
        <v>37594</v>
      </c>
      <c r="J2431" s="148"/>
      <c r="K2431" s="148"/>
      <c r="L2431" s="148"/>
      <c r="M2431" s="258"/>
      <c r="N2431" s="252"/>
      <c r="O2431" s="148"/>
      <c r="P2431" s="148"/>
    </row>
    <row r="2432" spans="1:16" ht="39.6">
      <c r="A2432" s="258" t="s">
        <v>37595</v>
      </c>
      <c r="B2432" s="252" t="s">
        <v>37594</v>
      </c>
      <c r="C2432" s="252" t="s">
        <v>37594</v>
      </c>
      <c r="D2432" s="148" t="s">
        <v>37594</v>
      </c>
      <c r="E2432" s="252" t="s">
        <v>37594</v>
      </c>
      <c r="F2432" s="252" t="s">
        <v>37594</v>
      </c>
      <c r="G2432" s="252" t="s">
        <v>37594</v>
      </c>
      <c r="H2432" s="252" t="s">
        <v>37594</v>
      </c>
      <c r="I2432" s="264" t="s">
        <v>37594</v>
      </c>
      <c r="J2432" s="148"/>
      <c r="K2432" s="148"/>
      <c r="L2432" s="148"/>
      <c r="M2432" s="258"/>
      <c r="N2432" s="252"/>
      <c r="O2432" s="148"/>
      <c r="P2432" s="148"/>
    </row>
    <row r="2433" spans="1:16" ht="39.6">
      <c r="A2433" s="258" t="s">
        <v>37596</v>
      </c>
      <c r="B2433" s="252" t="s">
        <v>37597</v>
      </c>
      <c r="C2433" s="252" t="s">
        <v>37597</v>
      </c>
      <c r="D2433" s="148" t="s">
        <v>37597</v>
      </c>
      <c r="E2433" s="252" t="s">
        <v>37597</v>
      </c>
      <c r="F2433" s="252" t="s">
        <v>37597</v>
      </c>
      <c r="G2433" s="252" t="s">
        <v>37597</v>
      </c>
      <c r="H2433" s="252" t="s">
        <v>37597</v>
      </c>
      <c r="I2433" s="264" t="s">
        <v>37597</v>
      </c>
      <c r="J2433" s="148"/>
      <c r="K2433" s="148"/>
      <c r="L2433" s="148"/>
      <c r="M2433" s="258"/>
      <c r="N2433" s="252"/>
      <c r="O2433" s="148"/>
      <c r="P2433" s="148"/>
    </row>
    <row r="2434" spans="1:16" ht="39.6">
      <c r="A2434" s="258" t="s">
        <v>37598</v>
      </c>
      <c r="B2434" s="252" t="s">
        <v>37597</v>
      </c>
      <c r="C2434" s="252" t="s">
        <v>37597</v>
      </c>
      <c r="D2434" s="148" t="s">
        <v>37597</v>
      </c>
      <c r="E2434" s="252" t="s">
        <v>37597</v>
      </c>
      <c r="F2434" s="252" t="s">
        <v>37597</v>
      </c>
      <c r="G2434" s="252" t="s">
        <v>37597</v>
      </c>
      <c r="H2434" s="252" t="s">
        <v>37597</v>
      </c>
      <c r="I2434" s="264" t="s">
        <v>37597</v>
      </c>
      <c r="J2434" s="148"/>
      <c r="K2434" s="148"/>
      <c r="L2434" s="148"/>
      <c r="M2434" s="258"/>
      <c r="N2434" s="252"/>
      <c r="O2434" s="148"/>
      <c r="P2434" s="148"/>
    </row>
    <row r="2435" spans="1:16" ht="39.6">
      <c r="A2435" s="258" t="s">
        <v>37599</v>
      </c>
      <c r="B2435" s="252" t="s">
        <v>37600</v>
      </c>
      <c r="C2435" s="252" t="s">
        <v>37600</v>
      </c>
      <c r="D2435" s="148" t="s">
        <v>37600</v>
      </c>
      <c r="E2435" s="252" t="s">
        <v>37600</v>
      </c>
      <c r="F2435" s="252" t="s">
        <v>37600</v>
      </c>
      <c r="G2435" s="252" t="s">
        <v>37600</v>
      </c>
      <c r="H2435" s="252" t="s">
        <v>37600</v>
      </c>
      <c r="I2435" s="264" t="s">
        <v>37600</v>
      </c>
      <c r="J2435" s="148"/>
      <c r="K2435" s="148"/>
      <c r="L2435" s="148"/>
      <c r="M2435" s="251"/>
      <c r="N2435" s="253"/>
      <c r="O2435" s="148"/>
      <c r="P2435" s="148"/>
    </row>
    <row r="2436" spans="1:16" ht="39.6">
      <c r="A2436" s="258" t="s">
        <v>37601</v>
      </c>
      <c r="B2436" s="252" t="s">
        <v>37602</v>
      </c>
      <c r="C2436" s="252" t="s">
        <v>37602</v>
      </c>
      <c r="D2436" s="148" t="s">
        <v>37602</v>
      </c>
      <c r="E2436" s="252" t="s">
        <v>37602</v>
      </c>
      <c r="F2436" s="252" t="s">
        <v>37602</v>
      </c>
      <c r="G2436" s="252" t="s">
        <v>37602</v>
      </c>
      <c r="H2436" s="252" t="s">
        <v>37602</v>
      </c>
      <c r="I2436" s="264" t="s">
        <v>37602</v>
      </c>
      <c r="J2436" s="148"/>
      <c r="K2436" s="148"/>
      <c r="L2436" s="148"/>
      <c r="M2436" s="251"/>
      <c r="N2436" s="253"/>
      <c r="O2436" s="148"/>
      <c r="P2436" s="148"/>
    </row>
    <row r="2437" spans="1:16" ht="28.8">
      <c r="A2437" s="251" t="s">
        <v>37603</v>
      </c>
      <c r="B2437" s="253" t="s">
        <v>36149</v>
      </c>
      <c r="C2437" s="253" t="s">
        <v>36149</v>
      </c>
      <c r="D2437" s="148" t="s">
        <v>36149</v>
      </c>
      <c r="E2437" s="253" t="s">
        <v>36149</v>
      </c>
      <c r="F2437" s="253" t="s">
        <v>36149</v>
      </c>
      <c r="G2437" s="253" t="s">
        <v>36149</v>
      </c>
      <c r="H2437" s="253" t="s">
        <v>36149</v>
      </c>
      <c r="I2437" s="264" t="s">
        <v>36149</v>
      </c>
      <c r="J2437" s="148"/>
      <c r="K2437" s="148"/>
      <c r="L2437" s="148"/>
      <c r="M2437" s="258"/>
      <c r="N2437" s="252"/>
      <c r="O2437" s="148"/>
      <c r="P2437" s="148"/>
    </row>
    <row r="2438" spans="1:16" ht="28.8">
      <c r="A2438" s="251" t="s">
        <v>37604</v>
      </c>
      <c r="B2438" s="253" t="s">
        <v>36149</v>
      </c>
      <c r="C2438" s="253" t="s">
        <v>36149</v>
      </c>
      <c r="D2438" s="148" t="s">
        <v>36149</v>
      </c>
      <c r="E2438" s="253" t="s">
        <v>36149</v>
      </c>
      <c r="F2438" s="253" t="s">
        <v>36149</v>
      </c>
      <c r="G2438" s="253" t="s">
        <v>36149</v>
      </c>
      <c r="H2438" s="253" t="s">
        <v>36149</v>
      </c>
      <c r="I2438" s="264" t="s">
        <v>36149</v>
      </c>
      <c r="J2438" s="148"/>
      <c r="K2438" s="148"/>
      <c r="L2438" s="148"/>
      <c r="M2438" s="258"/>
      <c r="N2438" s="252"/>
      <c r="O2438" s="148"/>
      <c r="P2438" s="148"/>
    </row>
    <row r="2439" spans="1:16" ht="39.6">
      <c r="A2439" s="258" t="s">
        <v>37605</v>
      </c>
      <c r="B2439" s="252" t="s">
        <v>36152</v>
      </c>
      <c r="C2439" s="252" t="s">
        <v>36152</v>
      </c>
      <c r="D2439" s="148" t="s">
        <v>36152</v>
      </c>
      <c r="E2439" s="252" t="s">
        <v>36152</v>
      </c>
      <c r="F2439" s="252" t="s">
        <v>36152</v>
      </c>
      <c r="G2439" s="252" t="s">
        <v>36152</v>
      </c>
      <c r="H2439" s="252" t="s">
        <v>36152</v>
      </c>
      <c r="I2439" s="264" t="s">
        <v>36152</v>
      </c>
      <c r="J2439" s="148"/>
      <c r="K2439" s="148"/>
      <c r="L2439" s="148"/>
      <c r="M2439" s="258"/>
      <c r="N2439" s="252"/>
      <c r="O2439" s="148"/>
      <c r="P2439" s="148"/>
    </row>
    <row r="2440" spans="1:16" ht="39.6">
      <c r="A2440" s="258" t="s">
        <v>37606</v>
      </c>
      <c r="B2440" s="252" t="s">
        <v>36154</v>
      </c>
      <c r="C2440" s="252" t="s">
        <v>36154</v>
      </c>
      <c r="D2440" s="148" t="s">
        <v>36154</v>
      </c>
      <c r="E2440" s="252" t="s">
        <v>36154</v>
      </c>
      <c r="F2440" s="252" t="s">
        <v>36154</v>
      </c>
      <c r="G2440" s="252" t="s">
        <v>36154</v>
      </c>
      <c r="H2440" s="252" t="s">
        <v>36154</v>
      </c>
      <c r="I2440" s="264" t="s">
        <v>36154</v>
      </c>
      <c r="J2440" s="148"/>
      <c r="K2440" s="148"/>
      <c r="L2440" s="148"/>
      <c r="M2440" s="258"/>
      <c r="N2440" s="252"/>
      <c r="O2440" s="148"/>
      <c r="P2440" s="148"/>
    </row>
    <row r="2441" spans="1:16" ht="39.6">
      <c r="A2441" s="258" t="s">
        <v>37607</v>
      </c>
      <c r="B2441" s="252" t="s">
        <v>36156</v>
      </c>
      <c r="C2441" s="252" t="s">
        <v>36156</v>
      </c>
      <c r="D2441" s="148" t="s">
        <v>36156</v>
      </c>
      <c r="E2441" s="252" t="s">
        <v>36156</v>
      </c>
      <c r="F2441" s="252" t="s">
        <v>36156</v>
      </c>
      <c r="G2441" s="252" t="s">
        <v>36156</v>
      </c>
      <c r="H2441" s="252" t="s">
        <v>36156</v>
      </c>
      <c r="I2441" s="264" t="s">
        <v>36156</v>
      </c>
      <c r="J2441" s="148"/>
      <c r="K2441" s="148"/>
      <c r="L2441" s="148"/>
      <c r="M2441" s="258"/>
      <c r="N2441" s="252"/>
      <c r="O2441" s="148"/>
      <c r="P2441" s="148"/>
    </row>
    <row r="2442" spans="1:16" ht="39.6">
      <c r="A2442" s="258" t="s">
        <v>37608</v>
      </c>
      <c r="B2442" s="252" t="s">
        <v>36158</v>
      </c>
      <c r="C2442" s="252" t="s">
        <v>36158</v>
      </c>
      <c r="D2442" s="148" t="s">
        <v>36158</v>
      </c>
      <c r="E2442" s="252" t="s">
        <v>36158</v>
      </c>
      <c r="F2442" s="252" t="s">
        <v>36158</v>
      </c>
      <c r="G2442" s="252" t="s">
        <v>36158</v>
      </c>
      <c r="H2442" s="252" t="s">
        <v>36158</v>
      </c>
      <c r="I2442" s="264" t="s">
        <v>36158</v>
      </c>
      <c r="J2442" s="148"/>
      <c r="K2442" s="148"/>
      <c r="L2442" s="148"/>
      <c r="M2442" s="258"/>
      <c r="N2442" s="252"/>
      <c r="O2442" s="148"/>
      <c r="P2442" s="148"/>
    </row>
    <row r="2443" spans="1:16" ht="39.6">
      <c r="A2443" s="258" t="s">
        <v>37609</v>
      </c>
      <c r="B2443" s="252" t="s">
        <v>36160</v>
      </c>
      <c r="C2443" s="252" t="s">
        <v>36160</v>
      </c>
      <c r="D2443" s="148" t="s">
        <v>36160</v>
      </c>
      <c r="E2443" s="252" t="s">
        <v>36160</v>
      </c>
      <c r="F2443" s="252" t="s">
        <v>36160</v>
      </c>
      <c r="G2443" s="252" t="s">
        <v>36160</v>
      </c>
      <c r="H2443" s="252" t="s">
        <v>36160</v>
      </c>
      <c r="I2443" s="264" t="s">
        <v>36160</v>
      </c>
      <c r="J2443" s="148"/>
      <c r="K2443" s="148"/>
      <c r="L2443" s="148"/>
      <c r="M2443" s="258"/>
      <c r="N2443" s="252"/>
      <c r="O2443" s="148"/>
      <c r="P2443" s="148"/>
    </row>
    <row r="2444" spans="1:16" ht="39.6">
      <c r="A2444" s="258" t="s">
        <v>37610</v>
      </c>
      <c r="B2444" s="252" t="s">
        <v>36162</v>
      </c>
      <c r="C2444" s="252" t="s">
        <v>36162</v>
      </c>
      <c r="D2444" s="148" t="s">
        <v>36162</v>
      </c>
      <c r="E2444" s="252" t="s">
        <v>36162</v>
      </c>
      <c r="F2444" s="252" t="s">
        <v>36162</v>
      </c>
      <c r="G2444" s="252" t="s">
        <v>36162</v>
      </c>
      <c r="H2444" s="252" t="s">
        <v>36162</v>
      </c>
      <c r="I2444" s="264" t="s">
        <v>36162</v>
      </c>
      <c r="J2444" s="148"/>
      <c r="K2444" s="148"/>
      <c r="L2444" s="148"/>
      <c r="M2444" s="258"/>
      <c r="N2444" s="252"/>
      <c r="O2444" s="148"/>
      <c r="P2444" s="148"/>
    </row>
    <row r="2445" spans="1:16" ht="39.6">
      <c r="A2445" s="258" t="s">
        <v>37611</v>
      </c>
      <c r="B2445" s="252" t="s">
        <v>36164</v>
      </c>
      <c r="C2445" s="252" t="s">
        <v>36164</v>
      </c>
      <c r="D2445" s="148" t="s">
        <v>36164</v>
      </c>
      <c r="E2445" s="252" t="s">
        <v>36164</v>
      </c>
      <c r="F2445" s="252" t="s">
        <v>36164</v>
      </c>
      <c r="G2445" s="252" t="s">
        <v>36164</v>
      </c>
      <c r="H2445" s="252" t="s">
        <v>36164</v>
      </c>
      <c r="I2445" s="264" t="s">
        <v>36164</v>
      </c>
      <c r="J2445" s="148"/>
      <c r="K2445" s="148"/>
      <c r="L2445" s="148"/>
      <c r="M2445" s="258"/>
      <c r="N2445" s="252"/>
      <c r="O2445" s="148"/>
      <c r="P2445" s="148"/>
    </row>
    <row r="2446" spans="1:16" ht="39.6">
      <c r="A2446" s="258" t="s">
        <v>37612</v>
      </c>
      <c r="B2446" s="252" t="s">
        <v>36164</v>
      </c>
      <c r="C2446" s="252" t="s">
        <v>36164</v>
      </c>
      <c r="D2446" s="148" t="s">
        <v>36164</v>
      </c>
      <c r="E2446" s="252" t="s">
        <v>36164</v>
      </c>
      <c r="F2446" s="252" t="s">
        <v>36164</v>
      </c>
      <c r="G2446" s="252" t="s">
        <v>36164</v>
      </c>
      <c r="H2446" s="252" t="s">
        <v>36164</v>
      </c>
      <c r="I2446" s="264" t="s">
        <v>36164</v>
      </c>
      <c r="J2446" s="148"/>
      <c r="K2446" s="148"/>
      <c r="L2446" s="148"/>
      <c r="M2446" s="258"/>
      <c r="N2446" s="252"/>
      <c r="O2446" s="148"/>
      <c r="P2446" s="148"/>
    </row>
    <row r="2447" spans="1:16" ht="39.6">
      <c r="A2447" s="258" t="s">
        <v>37613</v>
      </c>
      <c r="B2447" s="252" t="s">
        <v>36167</v>
      </c>
      <c r="C2447" s="252" t="s">
        <v>36167</v>
      </c>
      <c r="D2447" s="148" t="s">
        <v>36167</v>
      </c>
      <c r="E2447" s="252" t="s">
        <v>36167</v>
      </c>
      <c r="F2447" s="252" t="s">
        <v>36167</v>
      </c>
      <c r="G2447" s="252" t="s">
        <v>36167</v>
      </c>
      <c r="H2447" s="252" t="s">
        <v>36167</v>
      </c>
      <c r="I2447" s="264" t="s">
        <v>36167</v>
      </c>
      <c r="J2447" s="148"/>
      <c r="K2447" s="148"/>
      <c r="L2447" s="148"/>
      <c r="M2447" s="258"/>
      <c r="N2447" s="252"/>
      <c r="O2447" s="148"/>
      <c r="P2447" s="148"/>
    </row>
    <row r="2448" spans="1:16" ht="39.6">
      <c r="A2448" s="258" t="s">
        <v>37614</v>
      </c>
      <c r="B2448" s="252" t="s">
        <v>36169</v>
      </c>
      <c r="C2448" s="252" t="s">
        <v>36169</v>
      </c>
      <c r="D2448" s="148" t="s">
        <v>36169</v>
      </c>
      <c r="E2448" s="252" t="s">
        <v>36169</v>
      </c>
      <c r="F2448" s="252" t="s">
        <v>36169</v>
      </c>
      <c r="G2448" s="252" t="s">
        <v>36169</v>
      </c>
      <c r="H2448" s="252" t="s">
        <v>36169</v>
      </c>
      <c r="I2448" s="264" t="s">
        <v>36169</v>
      </c>
      <c r="J2448" s="148"/>
      <c r="K2448" s="148"/>
      <c r="L2448" s="148"/>
      <c r="M2448" s="258"/>
      <c r="N2448" s="252"/>
      <c r="O2448" s="148"/>
      <c r="P2448" s="148"/>
    </row>
    <row r="2449" spans="1:16" ht="39.6">
      <c r="A2449" s="258" t="s">
        <v>37615</v>
      </c>
      <c r="B2449" s="252" t="s">
        <v>36798</v>
      </c>
      <c r="C2449" s="252" t="s">
        <v>36799</v>
      </c>
      <c r="D2449" s="148" t="s">
        <v>36798</v>
      </c>
      <c r="E2449" s="252" t="s">
        <v>36798</v>
      </c>
      <c r="F2449" s="252" t="s">
        <v>36799</v>
      </c>
      <c r="G2449" s="252" t="s">
        <v>36798</v>
      </c>
      <c r="H2449" s="252" t="s">
        <v>36798</v>
      </c>
      <c r="I2449" s="264" t="s">
        <v>36798</v>
      </c>
      <c r="J2449" s="148"/>
      <c r="K2449" s="148"/>
      <c r="L2449" s="148"/>
      <c r="M2449" s="258"/>
      <c r="N2449" s="252"/>
      <c r="O2449" s="148"/>
      <c r="P2449" s="148"/>
    </row>
    <row r="2450" spans="1:16" ht="39.6">
      <c r="A2450" s="258" t="s">
        <v>37616</v>
      </c>
      <c r="B2450" s="252" t="s">
        <v>36798</v>
      </c>
      <c r="C2450" s="252" t="s">
        <v>36798</v>
      </c>
      <c r="D2450" s="148" t="s">
        <v>36798</v>
      </c>
      <c r="E2450" s="252" t="s">
        <v>36798</v>
      </c>
      <c r="F2450" s="252" t="s">
        <v>36798</v>
      </c>
      <c r="G2450" s="252" t="s">
        <v>36798</v>
      </c>
      <c r="H2450" s="252" t="s">
        <v>36798</v>
      </c>
      <c r="I2450" s="264" t="s">
        <v>36798</v>
      </c>
      <c r="J2450" s="148"/>
      <c r="K2450" s="148"/>
      <c r="L2450" s="148"/>
      <c r="M2450" s="258"/>
      <c r="N2450" s="252"/>
      <c r="O2450" s="148"/>
      <c r="P2450" s="148"/>
    </row>
    <row r="2451" spans="1:16" ht="39.6">
      <c r="A2451" s="258" t="s">
        <v>37617</v>
      </c>
      <c r="B2451" s="252" t="s">
        <v>36177</v>
      </c>
      <c r="C2451" s="252" t="s">
        <v>36177</v>
      </c>
      <c r="D2451" s="148" t="s">
        <v>36177</v>
      </c>
      <c r="E2451" s="252" t="s">
        <v>36177</v>
      </c>
      <c r="F2451" s="252" t="s">
        <v>36177</v>
      </c>
      <c r="G2451" s="252" t="s">
        <v>36177</v>
      </c>
      <c r="H2451" s="252" t="s">
        <v>36177</v>
      </c>
      <c r="I2451" s="264" t="s">
        <v>36177</v>
      </c>
      <c r="J2451" s="148"/>
      <c r="K2451" s="148"/>
      <c r="L2451" s="148"/>
      <c r="M2451" s="258"/>
      <c r="N2451" s="252"/>
      <c r="O2451" s="148"/>
      <c r="P2451" s="148"/>
    </row>
    <row r="2452" spans="1:16" ht="39.6">
      <c r="A2452" s="258" t="s">
        <v>37618</v>
      </c>
      <c r="B2452" s="252" t="s">
        <v>36179</v>
      </c>
      <c r="C2452" s="252" t="s">
        <v>36179</v>
      </c>
      <c r="D2452" s="148" t="s">
        <v>36179</v>
      </c>
      <c r="E2452" s="252" t="s">
        <v>36179</v>
      </c>
      <c r="F2452" s="252" t="s">
        <v>36179</v>
      </c>
      <c r="G2452" s="252" t="s">
        <v>36179</v>
      </c>
      <c r="H2452" s="252" t="s">
        <v>36179</v>
      </c>
      <c r="I2452" s="264" t="s">
        <v>36179</v>
      </c>
      <c r="J2452" s="148"/>
      <c r="K2452" s="148"/>
      <c r="L2452" s="148"/>
      <c r="M2452" s="258"/>
      <c r="N2452" s="252"/>
      <c r="O2452" s="148"/>
      <c r="P2452" s="148"/>
    </row>
    <row r="2453" spans="1:16" ht="39.6">
      <c r="A2453" s="258" t="s">
        <v>37619</v>
      </c>
      <c r="B2453" s="252" t="s">
        <v>36181</v>
      </c>
      <c r="C2453" s="252" t="s">
        <v>36181</v>
      </c>
      <c r="D2453" s="148" t="s">
        <v>36181</v>
      </c>
      <c r="E2453" s="252" t="s">
        <v>36181</v>
      </c>
      <c r="F2453" s="252" t="s">
        <v>36181</v>
      </c>
      <c r="G2453" s="252" t="s">
        <v>36181</v>
      </c>
      <c r="H2453" s="252" t="s">
        <v>36181</v>
      </c>
      <c r="I2453" s="264" t="s">
        <v>36181</v>
      </c>
      <c r="J2453" s="148"/>
      <c r="K2453" s="148"/>
      <c r="L2453" s="148"/>
      <c r="M2453" s="251"/>
      <c r="N2453" s="213"/>
      <c r="O2453" s="148"/>
      <c r="P2453" s="148"/>
    </row>
    <row r="2454" spans="1:16" ht="39.6">
      <c r="A2454" s="258" t="s">
        <v>37620</v>
      </c>
      <c r="B2454" s="252" t="s">
        <v>36183</v>
      </c>
      <c r="C2454" s="252" t="s">
        <v>36183</v>
      </c>
      <c r="D2454" s="148" t="s">
        <v>36183</v>
      </c>
      <c r="E2454" s="252" t="s">
        <v>36183</v>
      </c>
      <c r="F2454" s="252" t="s">
        <v>36183</v>
      </c>
      <c r="G2454" s="252" t="s">
        <v>36183</v>
      </c>
      <c r="H2454" s="252" t="s">
        <v>36183</v>
      </c>
      <c r="I2454" s="264" t="s">
        <v>36183</v>
      </c>
      <c r="J2454" s="148"/>
      <c r="K2454" s="148"/>
      <c r="L2454" s="148"/>
      <c r="M2454" s="251"/>
      <c r="N2454" s="213"/>
      <c r="O2454" s="148"/>
      <c r="P2454" s="148"/>
    </row>
    <row r="2455" spans="1:16" ht="28.8">
      <c r="A2455" s="251" t="s">
        <v>37621</v>
      </c>
      <c r="B2455" s="253" t="s">
        <v>36185</v>
      </c>
      <c r="C2455" s="253" t="s">
        <v>36186</v>
      </c>
      <c r="D2455" s="148" t="s">
        <v>36185</v>
      </c>
      <c r="E2455" s="253" t="s">
        <v>36186</v>
      </c>
      <c r="F2455" s="253" t="s">
        <v>36186</v>
      </c>
      <c r="G2455" s="253" t="s">
        <v>36185</v>
      </c>
      <c r="H2455" s="253" t="s">
        <v>36185</v>
      </c>
      <c r="I2455" s="264" t="s">
        <v>36185</v>
      </c>
      <c r="J2455" s="148"/>
      <c r="K2455" s="148"/>
      <c r="L2455" s="148"/>
      <c r="M2455" s="258"/>
      <c r="N2455" s="252"/>
      <c r="O2455" s="148"/>
      <c r="P2455" s="148"/>
    </row>
    <row r="2456" spans="1:16" ht="28.8">
      <c r="A2456" s="251" t="s">
        <v>37622</v>
      </c>
      <c r="B2456" s="253" t="s">
        <v>36185</v>
      </c>
      <c r="C2456" s="253" t="s">
        <v>36185</v>
      </c>
      <c r="D2456" s="148" t="s">
        <v>36185</v>
      </c>
      <c r="E2456" s="253" t="s">
        <v>36185</v>
      </c>
      <c r="F2456" s="253" t="s">
        <v>36185</v>
      </c>
      <c r="G2456" s="253" t="s">
        <v>36185</v>
      </c>
      <c r="H2456" s="253" t="s">
        <v>36185</v>
      </c>
      <c r="I2456" s="264" t="s">
        <v>36185</v>
      </c>
      <c r="J2456" s="148"/>
      <c r="K2456" s="148"/>
      <c r="L2456" s="148"/>
      <c r="M2456" s="258"/>
      <c r="N2456" s="252"/>
      <c r="O2456" s="148"/>
      <c r="P2456" s="148"/>
    </row>
    <row r="2457" spans="1:16" ht="39.6">
      <c r="A2457" s="258" t="s">
        <v>37623</v>
      </c>
      <c r="B2457" s="252" t="s">
        <v>36189</v>
      </c>
      <c r="C2457" s="252" t="s">
        <v>36189</v>
      </c>
      <c r="D2457" s="148" t="s">
        <v>36189</v>
      </c>
      <c r="E2457" s="252" t="s">
        <v>36189</v>
      </c>
      <c r="F2457" s="252" t="s">
        <v>36189</v>
      </c>
      <c r="G2457" s="252" t="s">
        <v>36189</v>
      </c>
      <c r="H2457" s="252" t="s">
        <v>36189</v>
      </c>
      <c r="I2457" s="264" t="s">
        <v>36189</v>
      </c>
      <c r="J2457" s="148"/>
      <c r="K2457" s="148"/>
      <c r="L2457" s="148"/>
      <c r="M2457" s="258"/>
      <c r="N2457" s="252"/>
      <c r="O2457" s="148"/>
      <c r="P2457" s="148"/>
    </row>
    <row r="2458" spans="1:16" ht="39.6">
      <c r="A2458" s="258" t="s">
        <v>37624</v>
      </c>
      <c r="B2458" s="252" t="s">
        <v>36191</v>
      </c>
      <c r="C2458" s="252" t="s">
        <v>36191</v>
      </c>
      <c r="D2458" s="148" t="s">
        <v>36191</v>
      </c>
      <c r="E2458" s="252" t="s">
        <v>36191</v>
      </c>
      <c r="F2458" s="252" t="s">
        <v>36191</v>
      </c>
      <c r="G2458" s="252" t="s">
        <v>36191</v>
      </c>
      <c r="H2458" s="252" t="s">
        <v>36191</v>
      </c>
      <c r="I2458" s="264" t="s">
        <v>36191</v>
      </c>
      <c r="J2458" s="148"/>
      <c r="K2458" s="148"/>
      <c r="L2458" s="148"/>
      <c r="M2458" s="258"/>
      <c r="N2458" s="252"/>
      <c r="O2458" s="148"/>
      <c r="P2458" s="148"/>
    </row>
    <row r="2459" spans="1:16" ht="39.6">
      <c r="A2459" s="258" t="s">
        <v>37625</v>
      </c>
      <c r="B2459" s="252" t="s">
        <v>36193</v>
      </c>
      <c r="C2459" s="252" t="s">
        <v>36193</v>
      </c>
      <c r="D2459" s="148" t="s">
        <v>36193</v>
      </c>
      <c r="E2459" s="252" t="s">
        <v>36193</v>
      </c>
      <c r="F2459" s="252" t="s">
        <v>36193</v>
      </c>
      <c r="G2459" s="252" t="s">
        <v>36193</v>
      </c>
      <c r="H2459" s="252" t="s">
        <v>36193</v>
      </c>
      <c r="I2459" s="264" t="s">
        <v>36193</v>
      </c>
      <c r="J2459" s="148"/>
      <c r="K2459" s="148"/>
      <c r="L2459" s="148"/>
      <c r="M2459" s="258"/>
      <c r="N2459" s="252"/>
      <c r="O2459" s="148"/>
      <c r="P2459" s="148"/>
    </row>
    <row r="2460" spans="1:16" ht="39.6">
      <c r="A2460" s="258" t="s">
        <v>37626</v>
      </c>
      <c r="B2460" s="252" t="s">
        <v>36195</v>
      </c>
      <c r="C2460" s="252" t="s">
        <v>36195</v>
      </c>
      <c r="D2460" s="148" t="s">
        <v>36195</v>
      </c>
      <c r="E2460" s="252" t="s">
        <v>36195</v>
      </c>
      <c r="F2460" s="252" t="s">
        <v>36195</v>
      </c>
      <c r="G2460" s="252" t="s">
        <v>36195</v>
      </c>
      <c r="H2460" s="252" t="s">
        <v>36195</v>
      </c>
      <c r="I2460" s="264" t="s">
        <v>36195</v>
      </c>
      <c r="J2460" s="148"/>
      <c r="K2460" s="148"/>
      <c r="L2460" s="148"/>
      <c r="M2460" s="258"/>
      <c r="N2460" s="252"/>
      <c r="O2460" s="148"/>
      <c r="P2460" s="148"/>
    </row>
    <row r="2461" spans="1:16" ht="39.6">
      <c r="A2461" s="258" t="s">
        <v>37627</v>
      </c>
      <c r="B2461" s="252" t="s">
        <v>36197</v>
      </c>
      <c r="C2461" s="252" t="s">
        <v>36197</v>
      </c>
      <c r="D2461" s="148" t="s">
        <v>36197</v>
      </c>
      <c r="E2461" s="252" t="s">
        <v>36197</v>
      </c>
      <c r="F2461" s="252" t="s">
        <v>36197</v>
      </c>
      <c r="G2461" s="252" t="s">
        <v>36197</v>
      </c>
      <c r="H2461" s="252" t="s">
        <v>36197</v>
      </c>
      <c r="I2461" s="264" t="s">
        <v>36197</v>
      </c>
      <c r="J2461" s="148"/>
      <c r="K2461" s="148"/>
      <c r="L2461" s="148"/>
      <c r="M2461" s="258"/>
      <c r="N2461" s="148"/>
      <c r="O2461" s="148"/>
      <c r="P2461" s="148"/>
    </row>
    <row r="2462" spans="1:16" ht="39.6">
      <c r="A2462" s="258" t="s">
        <v>37628</v>
      </c>
      <c r="B2462" s="252" t="s">
        <v>36199</v>
      </c>
      <c r="C2462" s="252" t="s">
        <v>36199</v>
      </c>
      <c r="D2462" s="148" t="s">
        <v>36199</v>
      </c>
      <c r="E2462" s="252" t="s">
        <v>36199</v>
      </c>
      <c r="F2462" s="252" t="s">
        <v>36199</v>
      </c>
      <c r="G2462" s="252" t="s">
        <v>36199</v>
      </c>
      <c r="H2462" s="252" t="s">
        <v>36199</v>
      </c>
      <c r="I2462" s="264" t="s">
        <v>36199</v>
      </c>
      <c r="J2462" s="148"/>
      <c r="K2462" s="148"/>
      <c r="L2462" s="148"/>
      <c r="M2462" s="258"/>
      <c r="N2462" s="148"/>
      <c r="O2462" s="148"/>
      <c r="P2462" s="148"/>
    </row>
    <row r="2463" spans="1:16" ht="39.6">
      <c r="A2463" s="258" t="s">
        <v>37629</v>
      </c>
      <c r="B2463" s="252" t="s">
        <v>36201</v>
      </c>
      <c r="C2463" s="252" t="s">
        <v>36201</v>
      </c>
      <c r="D2463" s="148" t="s">
        <v>36201</v>
      </c>
      <c r="E2463" s="252" t="s">
        <v>36201</v>
      </c>
      <c r="F2463" s="252" t="s">
        <v>36201</v>
      </c>
      <c r="G2463" s="252" t="s">
        <v>36201</v>
      </c>
      <c r="H2463" s="252" t="s">
        <v>36201</v>
      </c>
      <c r="I2463" s="264" t="s">
        <v>36201</v>
      </c>
      <c r="J2463" s="148"/>
      <c r="K2463" s="148"/>
      <c r="L2463" s="148"/>
      <c r="M2463" s="258"/>
      <c r="N2463" s="148"/>
      <c r="O2463" s="148"/>
      <c r="P2463" s="148"/>
    </row>
    <row r="2464" spans="1:16" ht="39.6">
      <c r="A2464" s="258" t="s">
        <v>37630</v>
      </c>
      <c r="B2464" s="252" t="s">
        <v>36201</v>
      </c>
      <c r="C2464" s="252" t="s">
        <v>36201</v>
      </c>
      <c r="D2464" s="148" t="s">
        <v>36201</v>
      </c>
      <c r="E2464" s="252" t="s">
        <v>36201</v>
      </c>
      <c r="F2464" s="252" t="s">
        <v>36201</v>
      </c>
      <c r="G2464" s="252" t="s">
        <v>36201</v>
      </c>
      <c r="H2464" s="252" t="s">
        <v>36201</v>
      </c>
      <c r="I2464" s="264" t="s">
        <v>36201</v>
      </c>
      <c r="J2464" s="148"/>
      <c r="K2464" s="148"/>
      <c r="L2464" s="148"/>
      <c r="M2464" s="258"/>
      <c r="N2464" s="148"/>
      <c r="O2464" s="148"/>
      <c r="P2464" s="148"/>
    </row>
    <row r="2465" spans="1:16" ht="39.6">
      <c r="A2465" s="258" t="s">
        <v>37631</v>
      </c>
      <c r="B2465" s="252" t="s">
        <v>36204</v>
      </c>
      <c r="C2465" s="252" t="s">
        <v>36204</v>
      </c>
      <c r="D2465" s="148" t="s">
        <v>36204</v>
      </c>
      <c r="E2465" s="252" t="s">
        <v>36204</v>
      </c>
      <c r="F2465" s="252" t="s">
        <v>36204</v>
      </c>
      <c r="G2465" s="252" t="s">
        <v>36204</v>
      </c>
      <c r="H2465" s="252" t="s">
        <v>36204</v>
      </c>
      <c r="I2465" s="264" t="s">
        <v>36204</v>
      </c>
      <c r="J2465" s="148"/>
      <c r="K2465" s="148"/>
      <c r="L2465" s="148"/>
      <c r="M2465" s="258"/>
      <c r="N2465" s="252"/>
      <c r="O2465" s="148"/>
      <c r="P2465" s="148"/>
    </row>
    <row r="2466" spans="1:16" ht="39.6">
      <c r="A2466" s="258" t="s">
        <v>37632</v>
      </c>
      <c r="B2466" s="252" t="s">
        <v>36206</v>
      </c>
      <c r="C2466" s="252" t="s">
        <v>36206</v>
      </c>
      <c r="D2466" s="148" t="s">
        <v>36206</v>
      </c>
      <c r="E2466" s="252" t="s">
        <v>36206</v>
      </c>
      <c r="F2466" s="252" t="s">
        <v>36206</v>
      </c>
      <c r="G2466" s="252" t="s">
        <v>36206</v>
      </c>
      <c r="H2466" s="252" t="s">
        <v>36206</v>
      </c>
      <c r="I2466" s="264" t="s">
        <v>36206</v>
      </c>
      <c r="J2466" s="148"/>
      <c r="K2466" s="148"/>
      <c r="L2466" s="148"/>
      <c r="M2466" s="258"/>
      <c r="N2466" s="252"/>
      <c r="O2466" s="148"/>
      <c r="P2466" s="148"/>
    </row>
    <row r="2467" spans="1:16" ht="39.6">
      <c r="A2467" s="258" t="s">
        <v>37633</v>
      </c>
      <c r="B2467" s="252" t="s">
        <v>36208</v>
      </c>
      <c r="C2467" s="252" t="s">
        <v>36208</v>
      </c>
      <c r="D2467" s="148" t="s">
        <v>36208</v>
      </c>
      <c r="E2467" s="252" t="s">
        <v>36208</v>
      </c>
      <c r="F2467" s="252" t="s">
        <v>36208</v>
      </c>
      <c r="G2467" s="252" t="s">
        <v>36208</v>
      </c>
      <c r="H2467" s="252" t="s">
        <v>36208</v>
      </c>
      <c r="I2467" s="264" t="s">
        <v>36208</v>
      </c>
      <c r="J2467" s="148"/>
      <c r="K2467" s="148"/>
      <c r="L2467" s="148"/>
      <c r="M2467" s="258"/>
      <c r="N2467" s="148"/>
      <c r="O2467" s="148"/>
      <c r="P2467" s="148"/>
    </row>
    <row r="2468" spans="1:16" ht="39.6">
      <c r="A2468" s="258" t="s">
        <v>37634</v>
      </c>
      <c r="B2468" s="252" t="s">
        <v>36208</v>
      </c>
      <c r="C2468" s="252" t="s">
        <v>36208</v>
      </c>
      <c r="D2468" s="148" t="s">
        <v>36208</v>
      </c>
      <c r="E2468" s="252" t="s">
        <v>36208</v>
      </c>
      <c r="F2468" s="252" t="s">
        <v>36208</v>
      </c>
      <c r="G2468" s="252" t="s">
        <v>36208</v>
      </c>
      <c r="H2468" s="252" t="s">
        <v>36208</v>
      </c>
      <c r="I2468" s="264" t="s">
        <v>36208</v>
      </c>
      <c r="J2468" s="148"/>
      <c r="K2468" s="148"/>
      <c r="L2468" s="148"/>
      <c r="M2468" s="258"/>
      <c r="N2468" s="148"/>
      <c r="O2468" s="148"/>
      <c r="P2468" s="148"/>
    </row>
    <row r="2469" spans="1:16" ht="39.6">
      <c r="A2469" s="258" t="s">
        <v>37635</v>
      </c>
      <c r="B2469" s="252" t="s">
        <v>36211</v>
      </c>
      <c r="C2469" s="252" t="s">
        <v>36211</v>
      </c>
      <c r="D2469" s="148" t="s">
        <v>36211</v>
      </c>
      <c r="E2469" s="252" t="s">
        <v>36211</v>
      </c>
      <c r="F2469" s="252" t="s">
        <v>36211</v>
      </c>
      <c r="G2469" s="252" t="s">
        <v>36211</v>
      </c>
      <c r="H2469" s="252" t="s">
        <v>36211</v>
      </c>
      <c r="I2469" s="264" t="s">
        <v>36211</v>
      </c>
      <c r="J2469" s="148"/>
      <c r="K2469" s="148"/>
      <c r="L2469" s="148"/>
      <c r="M2469" s="258"/>
      <c r="N2469" s="252"/>
      <c r="O2469" s="148"/>
      <c r="P2469" s="148"/>
    </row>
    <row r="2470" spans="1:16" ht="39.6">
      <c r="A2470" s="258" t="s">
        <v>37636</v>
      </c>
      <c r="B2470" s="252" t="s">
        <v>36213</v>
      </c>
      <c r="C2470" s="252" t="s">
        <v>36213</v>
      </c>
      <c r="D2470" s="148" t="s">
        <v>36213</v>
      </c>
      <c r="E2470" s="252" t="s">
        <v>36213</v>
      </c>
      <c r="F2470" s="252" t="s">
        <v>36213</v>
      </c>
      <c r="G2470" s="252" t="s">
        <v>36213</v>
      </c>
      <c r="H2470" s="252" t="s">
        <v>36213</v>
      </c>
      <c r="I2470" s="264" t="s">
        <v>36213</v>
      </c>
      <c r="J2470" s="148"/>
      <c r="K2470" s="148"/>
      <c r="L2470" s="148"/>
      <c r="M2470" s="258"/>
      <c r="N2470" s="252"/>
      <c r="O2470" s="148"/>
      <c r="P2470" s="148"/>
    </row>
    <row r="2471" spans="1:16" ht="39.6">
      <c r="A2471" s="258" t="s">
        <v>37637</v>
      </c>
      <c r="B2471" s="252" t="s">
        <v>36215</v>
      </c>
      <c r="C2471" s="252" t="s">
        <v>36215</v>
      </c>
      <c r="D2471" s="148" t="s">
        <v>36215</v>
      </c>
      <c r="E2471" s="252" t="s">
        <v>36215</v>
      </c>
      <c r="F2471" s="252" t="s">
        <v>36215</v>
      </c>
      <c r="G2471" s="252" t="s">
        <v>36215</v>
      </c>
      <c r="H2471" s="252" t="s">
        <v>36215</v>
      </c>
      <c r="I2471" s="264" t="s">
        <v>36215</v>
      </c>
      <c r="J2471" s="148"/>
      <c r="K2471" s="148"/>
      <c r="L2471" s="148"/>
      <c r="M2471" s="251"/>
      <c r="N2471" s="253"/>
      <c r="O2471" s="148"/>
      <c r="P2471" s="148"/>
    </row>
    <row r="2472" spans="1:16" ht="39.6">
      <c r="A2472" s="258" t="s">
        <v>37638</v>
      </c>
      <c r="B2472" s="252" t="s">
        <v>36215</v>
      </c>
      <c r="C2472" s="252" t="s">
        <v>36215</v>
      </c>
      <c r="D2472" s="148" t="s">
        <v>36215</v>
      </c>
      <c r="E2472" s="252" t="s">
        <v>36215</v>
      </c>
      <c r="F2472" s="252" t="s">
        <v>36215</v>
      </c>
      <c r="G2472" s="252" t="s">
        <v>36215</v>
      </c>
      <c r="H2472" s="252" t="s">
        <v>36215</v>
      </c>
      <c r="I2472" s="264" t="s">
        <v>36215</v>
      </c>
      <c r="J2472" s="148"/>
      <c r="K2472" s="273"/>
      <c r="L2472" s="273"/>
      <c r="M2472" s="251"/>
      <c r="N2472" s="253"/>
      <c r="O2472" s="148"/>
      <c r="P2472" s="148"/>
    </row>
    <row r="2473" spans="1:16" ht="52.8">
      <c r="A2473" s="251" t="s">
        <v>37639</v>
      </c>
      <c r="B2473" s="253" t="s">
        <v>37640</v>
      </c>
      <c r="C2473" s="252" t="s">
        <v>37641</v>
      </c>
      <c r="D2473" s="148" t="s">
        <v>37642</v>
      </c>
      <c r="E2473" s="253" t="s">
        <v>37643</v>
      </c>
      <c r="F2473" s="253" t="s">
        <v>37644</v>
      </c>
      <c r="G2473" s="253" t="s">
        <v>37645</v>
      </c>
      <c r="H2473" s="262" t="s">
        <v>37646</v>
      </c>
      <c r="I2473" s="264" t="s">
        <v>37647</v>
      </c>
      <c r="J2473" s="148"/>
      <c r="M2473" s="258"/>
      <c r="N2473" s="252"/>
      <c r="O2473" s="148"/>
      <c r="P2473" s="148"/>
    </row>
    <row r="2474" spans="1:16" ht="52.8">
      <c r="A2474" s="251" t="s">
        <v>37648</v>
      </c>
      <c r="B2474" s="253" t="s">
        <v>37640</v>
      </c>
      <c r="C2474" s="252" t="s">
        <v>37641</v>
      </c>
      <c r="D2474" s="148" t="s">
        <v>37642</v>
      </c>
      <c r="E2474" s="253" t="s">
        <v>37643</v>
      </c>
      <c r="F2474" s="253" t="s">
        <v>37644</v>
      </c>
      <c r="G2474" s="253" t="s">
        <v>37645</v>
      </c>
      <c r="H2474" s="262" t="s">
        <v>37646</v>
      </c>
      <c r="I2474" s="264" t="s">
        <v>37647</v>
      </c>
      <c r="J2474" s="148"/>
      <c r="M2474" s="258"/>
      <c r="N2474" s="252"/>
      <c r="O2474" s="148"/>
      <c r="P2474" s="148"/>
    </row>
    <row r="2475" spans="1:16" ht="132">
      <c r="A2475" s="258" t="s">
        <v>37649</v>
      </c>
      <c r="B2475" s="252" t="s">
        <v>37650</v>
      </c>
      <c r="C2475" s="252" t="s">
        <v>37651</v>
      </c>
      <c r="D2475" s="148" t="s">
        <v>37652</v>
      </c>
      <c r="E2475" s="252" t="s">
        <v>37653</v>
      </c>
      <c r="F2475" s="252" t="s">
        <v>37654</v>
      </c>
      <c r="G2475" s="252" t="s">
        <v>37655</v>
      </c>
      <c r="H2475" s="262" t="s">
        <v>37656</v>
      </c>
      <c r="I2475" s="264" t="s">
        <v>37657</v>
      </c>
      <c r="J2475" s="148"/>
      <c r="M2475" s="258"/>
      <c r="N2475" s="252"/>
      <c r="O2475" s="148"/>
      <c r="P2475" s="148"/>
    </row>
    <row r="2476" spans="1:16" ht="132">
      <c r="A2476" s="258" t="s">
        <v>37658</v>
      </c>
      <c r="B2476" s="252" t="s">
        <v>37650</v>
      </c>
      <c r="C2476" s="252" t="s">
        <v>37651</v>
      </c>
      <c r="D2476" s="148" t="s">
        <v>37652</v>
      </c>
      <c r="E2476" s="252" t="s">
        <v>37653</v>
      </c>
      <c r="F2476" s="252" t="s">
        <v>37654</v>
      </c>
      <c r="G2476" s="252" t="s">
        <v>37655</v>
      </c>
      <c r="H2476" s="262" t="s">
        <v>37656</v>
      </c>
      <c r="I2476" s="264" t="s">
        <v>37657</v>
      </c>
      <c r="J2476" s="148"/>
      <c r="M2476" s="258"/>
      <c r="N2476" s="252"/>
      <c r="O2476" s="148"/>
      <c r="P2476" s="148"/>
    </row>
    <row r="2477" spans="1:16" ht="105.6">
      <c r="A2477" s="258" t="s">
        <v>37659</v>
      </c>
      <c r="B2477" s="252" t="s">
        <v>37660</v>
      </c>
      <c r="C2477" s="252" t="s">
        <v>37661</v>
      </c>
      <c r="D2477" s="148" t="s">
        <v>37662</v>
      </c>
      <c r="E2477" s="252" t="s">
        <v>37663</v>
      </c>
      <c r="F2477" s="252" t="s">
        <v>37664</v>
      </c>
      <c r="G2477" s="252" t="s">
        <v>37665</v>
      </c>
      <c r="H2477" s="262" t="s">
        <v>37666</v>
      </c>
      <c r="I2477" s="264" t="s">
        <v>37667</v>
      </c>
      <c r="J2477" s="148"/>
      <c r="M2477" s="258"/>
      <c r="N2477" s="252"/>
      <c r="O2477" s="148"/>
      <c r="P2477" s="148"/>
    </row>
    <row r="2478" spans="1:16" ht="105.6">
      <c r="A2478" s="258" t="s">
        <v>37668</v>
      </c>
      <c r="B2478" s="252" t="s">
        <v>37660</v>
      </c>
      <c r="C2478" s="252" t="s">
        <v>37661</v>
      </c>
      <c r="D2478" s="148" t="s">
        <v>37662</v>
      </c>
      <c r="E2478" s="252" t="s">
        <v>37663</v>
      </c>
      <c r="F2478" s="252" t="s">
        <v>37664</v>
      </c>
      <c r="G2478" s="252" t="s">
        <v>37665</v>
      </c>
      <c r="H2478" s="262" t="s">
        <v>37666</v>
      </c>
      <c r="I2478" s="264" t="s">
        <v>37667</v>
      </c>
      <c r="J2478" s="148"/>
      <c r="M2478" s="258"/>
      <c r="N2478" s="252"/>
      <c r="O2478" s="148"/>
      <c r="P2478" s="148"/>
    </row>
    <row r="2479" spans="1:16" ht="224.4">
      <c r="A2479" s="258" t="s">
        <v>37669</v>
      </c>
      <c r="B2479" s="252" t="s">
        <v>37670</v>
      </c>
      <c r="C2479" s="252" t="s">
        <v>37671</v>
      </c>
      <c r="D2479" s="148" t="s">
        <v>37672</v>
      </c>
      <c r="E2479" s="252" t="s">
        <v>37673</v>
      </c>
      <c r="F2479" s="252" t="s">
        <v>37674</v>
      </c>
      <c r="G2479" s="252" t="s">
        <v>37675</v>
      </c>
      <c r="H2479" s="262" t="s">
        <v>37676</v>
      </c>
      <c r="I2479" s="264" t="s">
        <v>37677</v>
      </c>
      <c r="J2479" s="148"/>
      <c r="M2479" s="258"/>
      <c r="N2479" s="252"/>
      <c r="O2479" s="148"/>
      <c r="P2479" s="148"/>
    </row>
    <row r="2480" spans="1:16" ht="224.4">
      <c r="A2480" s="258" t="s">
        <v>37678</v>
      </c>
      <c r="B2480" s="252" t="s">
        <v>37670</v>
      </c>
      <c r="C2480" s="252" t="s">
        <v>37671</v>
      </c>
      <c r="D2480" s="148" t="s">
        <v>37672</v>
      </c>
      <c r="E2480" s="252" t="s">
        <v>37673</v>
      </c>
      <c r="F2480" s="252" t="s">
        <v>37674</v>
      </c>
      <c r="G2480" s="252" t="s">
        <v>37675</v>
      </c>
      <c r="H2480" s="262" t="s">
        <v>37679</v>
      </c>
      <c r="I2480" s="264" t="s">
        <v>37677</v>
      </c>
      <c r="J2480" s="148"/>
      <c r="M2480" s="258"/>
      <c r="N2480" s="252"/>
      <c r="O2480" s="148"/>
      <c r="P2480" s="148"/>
    </row>
    <row r="2481" spans="1:16" ht="198">
      <c r="A2481" s="258" t="s">
        <v>37680</v>
      </c>
      <c r="B2481" s="252" t="s">
        <v>37681</v>
      </c>
      <c r="C2481" s="252" t="s">
        <v>37682</v>
      </c>
      <c r="D2481" s="148" t="s">
        <v>37683</v>
      </c>
      <c r="E2481" s="252" t="s">
        <v>37684</v>
      </c>
      <c r="F2481" s="252" t="s">
        <v>37685</v>
      </c>
      <c r="G2481" s="252" t="s">
        <v>37686</v>
      </c>
      <c r="H2481" s="262" t="s">
        <v>37687</v>
      </c>
      <c r="I2481" s="264" t="s">
        <v>37688</v>
      </c>
      <c r="J2481" s="148"/>
      <c r="M2481" s="258"/>
      <c r="N2481" s="252"/>
      <c r="O2481" s="148"/>
      <c r="P2481" s="148"/>
    </row>
    <row r="2482" spans="1:16" ht="198">
      <c r="A2482" s="258" t="s">
        <v>37689</v>
      </c>
      <c r="B2482" s="252" t="s">
        <v>37681</v>
      </c>
      <c r="C2482" s="252" t="s">
        <v>37682</v>
      </c>
      <c r="D2482" s="148" t="s">
        <v>37683</v>
      </c>
      <c r="E2482" s="252" t="s">
        <v>37684</v>
      </c>
      <c r="F2482" s="252" t="s">
        <v>37685</v>
      </c>
      <c r="G2482" s="252" t="s">
        <v>37686</v>
      </c>
      <c r="H2482" s="262" t="s">
        <v>37690</v>
      </c>
      <c r="I2482" s="264" t="s">
        <v>37688</v>
      </c>
      <c r="J2482" s="148"/>
      <c r="M2482" s="258"/>
      <c r="N2482" s="252"/>
      <c r="O2482" s="148"/>
      <c r="P2482" s="148"/>
    </row>
    <row r="2483" spans="1:16" ht="171.6">
      <c r="A2483" s="258" t="s">
        <v>37691</v>
      </c>
      <c r="B2483" s="252" t="s">
        <v>37692</v>
      </c>
      <c r="C2483" s="252" t="s">
        <v>37693</v>
      </c>
      <c r="D2483" s="148" t="s">
        <v>37694</v>
      </c>
      <c r="E2483" s="252" t="s">
        <v>37695</v>
      </c>
      <c r="F2483" s="252" t="s">
        <v>37696</v>
      </c>
      <c r="G2483" s="252" t="s">
        <v>37697</v>
      </c>
      <c r="H2483" s="262" t="s">
        <v>37698</v>
      </c>
      <c r="I2483" s="264" t="s">
        <v>37699</v>
      </c>
      <c r="J2483" s="148"/>
      <c r="M2483" s="258"/>
      <c r="N2483" s="252"/>
      <c r="O2483" s="148"/>
      <c r="P2483" s="148"/>
    </row>
    <row r="2484" spans="1:16" ht="171.6">
      <c r="A2484" s="258" t="s">
        <v>37700</v>
      </c>
      <c r="B2484" s="252" t="s">
        <v>37692</v>
      </c>
      <c r="C2484" s="252" t="s">
        <v>37693</v>
      </c>
      <c r="D2484" s="148" t="s">
        <v>37694</v>
      </c>
      <c r="E2484" s="252" t="s">
        <v>37695</v>
      </c>
      <c r="F2484" s="252" t="s">
        <v>37696</v>
      </c>
      <c r="G2484" s="252" t="s">
        <v>37697</v>
      </c>
      <c r="H2484" s="262" t="s">
        <v>37698</v>
      </c>
      <c r="I2484" s="264" t="s">
        <v>37699</v>
      </c>
      <c r="J2484" s="148"/>
      <c r="M2484" s="258"/>
      <c r="N2484" s="252"/>
      <c r="O2484" s="148"/>
      <c r="P2484" s="148"/>
    </row>
    <row r="2485" spans="1:16" ht="184.8">
      <c r="A2485" s="258" t="s">
        <v>37701</v>
      </c>
      <c r="B2485" s="252" t="s">
        <v>37702</v>
      </c>
      <c r="C2485" s="252" t="s">
        <v>37703</v>
      </c>
      <c r="D2485" s="148" t="s">
        <v>37704</v>
      </c>
      <c r="E2485" s="252" t="s">
        <v>37705</v>
      </c>
      <c r="F2485" s="252" t="s">
        <v>37706</v>
      </c>
      <c r="G2485" s="252" t="s">
        <v>37707</v>
      </c>
      <c r="H2485" s="262" t="s">
        <v>37708</v>
      </c>
      <c r="I2485" s="264" t="s">
        <v>37709</v>
      </c>
      <c r="J2485" s="148"/>
      <c r="M2485" s="258"/>
      <c r="N2485" s="252"/>
      <c r="O2485" s="148"/>
      <c r="P2485" s="148"/>
    </row>
    <row r="2486" spans="1:16" ht="184.8">
      <c r="A2486" s="258" t="s">
        <v>37710</v>
      </c>
      <c r="B2486" s="252" t="s">
        <v>37702</v>
      </c>
      <c r="C2486" s="252" t="s">
        <v>37703</v>
      </c>
      <c r="D2486" s="148" t="s">
        <v>37704</v>
      </c>
      <c r="E2486" s="252" t="s">
        <v>37705</v>
      </c>
      <c r="F2486" s="252" t="s">
        <v>37706</v>
      </c>
      <c r="G2486" s="252" t="s">
        <v>37707</v>
      </c>
      <c r="H2486" s="262" t="s">
        <v>37708</v>
      </c>
      <c r="I2486" s="264" t="s">
        <v>37709</v>
      </c>
      <c r="J2486" s="148"/>
      <c r="M2486" s="258"/>
      <c r="N2486" s="252"/>
      <c r="O2486" s="148"/>
      <c r="P2486" s="148"/>
    </row>
    <row r="2487" spans="1:16" ht="250.8">
      <c r="A2487" s="258" t="s">
        <v>37711</v>
      </c>
      <c r="B2487" s="252" t="s">
        <v>37712</v>
      </c>
      <c r="C2487" s="252" t="s">
        <v>37713</v>
      </c>
      <c r="D2487" s="148" t="s">
        <v>37714</v>
      </c>
      <c r="E2487" s="252" t="s">
        <v>37715</v>
      </c>
      <c r="F2487" s="252" t="s">
        <v>37716</v>
      </c>
      <c r="G2487" s="252" t="s">
        <v>37717</v>
      </c>
      <c r="H2487" s="262" t="s">
        <v>37718</v>
      </c>
      <c r="I2487" s="264" t="s">
        <v>37719</v>
      </c>
      <c r="J2487" s="148"/>
      <c r="M2487" s="258"/>
      <c r="N2487" s="252"/>
      <c r="O2487" s="148"/>
      <c r="P2487" s="148"/>
    </row>
    <row r="2488" spans="1:16" ht="250.8">
      <c r="A2488" s="258" t="s">
        <v>37720</v>
      </c>
      <c r="B2488" s="252" t="s">
        <v>37712</v>
      </c>
      <c r="C2488" s="252" t="s">
        <v>37713</v>
      </c>
      <c r="D2488" s="148" t="s">
        <v>37714</v>
      </c>
      <c r="E2488" s="252" t="s">
        <v>37715</v>
      </c>
      <c r="F2488" s="252" t="s">
        <v>37716</v>
      </c>
      <c r="G2488" s="252" t="s">
        <v>37717</v>
      </c>
      <c r="H2488" s="262" t="s">
        <v>37718</v>
      </c>
      <c r="I2488" s="264" t="s">
        <v>37719</v>
      </c>
      <c r="J2488" s="148"/>
      <c r="M2488" s="258"/>
      <c r="N2488" s="252"/>
      <c r="O2488" s="148"/>
      <c r="P2488" s="148"/>
    </row>
    <row r="2489" spans="1:16" ht="237.6">
      <c r="A2489" s="258" t="s">
        <v>37721</v>
      </c>
      <c r="B2489" s="252" t="s">
        <v>37722</v>
      </c>
      <c r="C2489" s="252" t="s">
        <v>37723</v>
      </c>
      <c r="D2489" s="148" t="s">
        <v>37724</v>
      </c>
      <c r="E2489" s="252" t="s">
        <v>37725</v>
      </c>
      <c r="F2489" s="252" t="s">
        <v>37726</v>
      </c>
      <c r="G2489" s="252" t="s">
        <v>37727</v>
      </c>
      <c r="H2489" s="262" t="s">
        <v>37728</v>
      </c>
      <c r="I2489" s="264" t="s">
        <v>37729</v>
      </c>
      <c r="J2489" s="148"/>
      <c r="M2489" s="258"/>
      <c r="N2489" s="252"/>
      <c r="O2489" s="148"/>
      <c r="P2489" s="148"/>
    </row>
    <row r="2490" spans="1:16" ht="237.6">
      <c r="A2490" s="258" t="s">
        <v>37730</v>
      </c>
      <c r="B2490" s="252" t="s">
        <v>37731</v>
      </c>
      <c r="C2490" s="252" t="s">
        <v>37723</v>
      </c>
      <c r="D2490" s="148" t="s">
        <v>37732</v>
      </c>
      <c r="E2490" s="252" t="s">
        <v>37725</v>
      </c>
      <c r="F2490" s="252" t="s">
        <v>37726</v>
      </c>
      <c r="G2490" s="252" t="s">
        <v>37727</v>
      </c>
      <c r="H2490" s="262" t="s">
        <v>37733</v>
      </c>
      <c r="I2490" s="264" t="s">
        <v>37734</v>
      </c>
      <c r="J2490" s="148"/>
      <c r="M2490" s="258"/>
      <c r="N2490" s="252"/>
      <c r="O2490" s="148"/>
      <c r="P2490" s="148"/>
    </row>
    <row r="2491" spans="1:16" ht="28.8">
      <c r="A2491" s="251" t="s">
        <v>37735</v>
      </c>
      <c r="B2491" s="253" t="s">
        <v>37736</v>
      </c>
      <c r="C2491" s="253" t="s">
        <v>37736</v>
      </c>
      <c r="D2491" s="148" t="s">
        <v>37736</v>
      </c>
      <c r="E2491" s="253" t="s">
        <v>37736</v>
      </c>
      <c r="F2491" s="253" t="s">
        <v>37736</v>
      </c>
      <c r="G2491" s="253" t="s">
        <v>37736</v>
      </c>
      <c r="H2491" s="253" t="s">
        <v>37736</v>
      </c>
      <c r="I2491" s="264" t="s">
        <v>37736</v>
      </c>
      <c r="J2491" s="148"/>
      <c r="K2491" s="148"/>
      <c r="L2491" s="148"/>
      <c r="M2491" s="258"/>
      <c r="N2491" s="252"/>
      <c r="O2491" s="148"/>
      <c r="P2491" s="148"/>
    </row>
    <row r="2492" spans="1:16" ht="28.8">
      <c r="A2492" s="251" t="s">
        <v>37737</v>
      </c>
      <c r="B2492" s="253" t="s">
        <v>37736</v>
      </c>
      <c r="C2492" s="253" t="s">
        <v>37736</v>
      </c>
      <c r="D2492" s="148" t="s">
        <v>37736</v>
      </c>
      <c r="E2492" s="253" t="s">
        <v>37736</v>
      </c>
      <c r="F2492" s="253" t="s">
        <v>37736</v>
      </c>
      <c r="G2492" s="253" t="s">
        <v>37736</v>
      </c>
      <c r="H2492" s="253" t="s">
        <v>37736</v>
      </c>
      <c r="I2492" s="264" t="s">
        <v>37736</v>
      </c>
      <c r="J2492" s="148"/>
      <c r="K2492" s="148"/>
      <c r="L2492" s="148"/>
      <c r="M2492" s="258"/>
      <c r="N2492" s="252"/>
      <c r="O2492" s="148"/>
      <c r="P2492" s="148"/>
    </row>
    <row r="2493" spans="1:16" ht="39.6">
      <c r="A2493" s="258" t="s">
        <v>37738</v>
      </c>
      <c r="B2493" s="252" t="s">
        <v>37739</v>
      </c>
      <c r="C2493" s="252" t="s">
        <v>37739</v>
      </c>
      <c r="D2493" s="148" t="s">
        <v>37739</v>
      </c>
      <c r="E2493" s="252" t="s">
        <v>37739</v>
      </c>
      <c r="F2493" s="252" t="s">
        <v>37739</v>
      </c>
      <c r="G2493" s="252" t="s">
        <v>37739</v>
      </c>
      <c r="H2493" s="252" t="s">
        <v>37739</v>
      </c>
      <c r="I2493" s="264" t="s">
        <v>37739</v>
      </c>
      <c r="J2493" s="148"/>
      <c r="K2493" s="148"/>
      <c r="L2493" s="148"/>
      <c r="M2493" s="258"/>
      <c r="N2493" s="252"/>
      <c r="O2493" s="148"/>
      <c r="P2493" s="148"/>
    </row>
    <row r="2494" spans="1:16" ht="39.6">
      <c r="A2494" s="258" t="s">
        <v>37740</v>
      </c>
      <c r="B2494" s="252" t="s">
        <v>37741</v>
      </c>
      <c r="C2494" s="252" t="s">
        <v>37741</v>
      </c>
      <c r="D2494" s="148" t="s">
        <v>37741</v>
      </c>
      <c r="E2494" s="252" t="s">
        <v>37741</v>
      </c>
      <c r="F2494" s="252" t="s">
        <v>37741</v>
      </c>
      <c r="G2494" s="252" t="s">
        <v>37741</v>
      </c>
      <c r="H2494" s="252" t="s">
        <v>37741</v>
      </c>
      <c r="I2494" s="264" t="s">
        <v>37741</v>
      </c>
      <c r="J2494" s="148"/>
      <c r="K2494" s="148"/>
      <c r="L2494" s="148"/>
      <c r="M2494" s="258"/>
      <c r="N2494" s="252"/>
      <c r="O2494" s="148"/>
      <c r="P2494" s="148"/>
    </row>
    <row r="2495" spans="1:16" ht="39.6">
      <c r="A2495" s="258" t="s">
        <v>37742</v>
      </c>
      <c r="B2495" s="252" t="s">
        <v>37743</v>
      </c>
      <c r="C2495" s="252" t="s">
        <v>37743</v>
      </c>
      <c r="D2495" s="148" t="s">
        <v>37743</v>
      </c>
      <c r="E2495" s="252" t="s">
        <v>37743</v>
      </c>
      <c r="F2495" s="252" t="s">
        <v>37743</v>
      </c>
      <c r="G2495" s="252" t="s">
        <v>37743</v>
      </c>
      <c r="H2495" s="252" t="s">
        <v>37743</v>
      </c>
      <c r="I2495" s="264" t="s">
        <v>37743</v>
      </c>
      <c r="J2495" s="148"/>
      <c r="K2495" s="148"/>
      <c r="L2495" s="148"/>
      <c r="M2495" s="258"/>
      <c r="N2495" s="252"/>
      <c r="O2495" s="148"/>
      <c r="P2495" s="148"/>
    </row>
    <row r="2496" spans="1:16" ht="39.6">
      <c r="A2496" s="258" t="s">
        <v>37744</v>
      </c>
      <c r="B2496" s="252" t="s">
        <v>37743</v>
      </c>
      <c r="C2496" s="252" t="s">
        <v>37743</v>
      </c>
      <c r="D2496" s="148" t="s">
        <v>37743</v>
      </c>
      <c r="E2496" s="252" t="s">
        <v>37743</v>
      </c>
      <c r="F2496" s="252" t="s">
        <v>37743</v>
      </c>
      <c r="G2496" s="252" t="s">
        <v>37743</v>
      </c>
      <c r="H2496" s="252" t="s">
        <v>37743</v>
      </c>
      <c r="I2496" s="264" t="s">
        <v>37743</v>
      </c>
      <c r="J2496" s="148"/>
      <c r="K2496" s="148"/>
      <c r="L2496" s="148"/>
      <c r="M2496" s="258"/>
      <c r="N2496" s="252"/>
      <c r="O2496" s="148"/>
      <c r="P2496" s="148"/>
    </row>
    <row r="2497" spans="1:16" ht="39.6">
      <c r="A2497" s="258" t="s">
        <v>37745</v>
      </c>
      <c r="B2497" s="252" t="s">
        <v>37746</v>
      </c>
      <c r="C2497" s="252" t="s">
        <v>37746</v>
      </c>
      <c r="D2497" s="148" t="s">
        <v>37746</v>
      </c>
      <c r="E2497" s="252" t="s">
        <v>37746</v>
      </c>
      <c r="F2497" s="252" t="s">
        <v>37746</v>
      </c>
      <c r="G2497" s="252" t="s">
        <v>37746</v>
      </c>
      <c r="H2497" s="252" t="s">
        <v>37746</v>
      </c>
      <c r="I2497" s="264" t="s">
        <v>37746</v>
      </c>
      <c r="J2497" s="148"/>
      <c r="K2497" s="148"/>
      <c r="L2497" s="148"/>
      <c r="M2497" s="251"/>
      <c r="N2497" s="253"/>
      <c r="O2497" s="148"/>
      <c r="P2497" s="148"/>
    </row>
    <row r="2498" spans="1:16" ht="39.6">
      <c r="A2498" s="258" t="s">
        <v>37747</v>
      </c>
      <c r="B2498" s="252" t="s">
        <v>37746</v>
      </c>
      <c r="C2498" s="252" t="s">
        <v>37746</v>
      </c>
      <c r="D2498" s="148" t="s">
        <v>37746</v>
      </c>
      <c r="E2498" s="252" t="s">
        <v>37746</v>
      </c>
      <c r="F2498" s="252" t="s">
        <v>37746</v>
      </c>
      <c r="G2498" s="252" t="s">
        <v>37746</v>
      </c>
      <c r="H2498" s="252" t="s">
        <v>37746</v>
      </c>
      <c r="I2498" s="264" t="s">
        <v>37746</v>
      </c>
      <c r="J2498" s="148"/>
      <c r="K2498" s="148"/>
      <c r="L2498" s="148"/>
      <c r="M2498" s="251"/>
      <c r="N2498" s="253"/>
      <c r="O2498" s="148"/>
      <c r="P2498" s="148"/>
    </row>
    <row r="2499" spans="1:16" ht="39.6">
      <c r="A2499" s="258" t="s">
        <v>37748</v>
      </c>
      <c r="B2499" s="252" t="s">
        <v>37749</v>
      </c>
      <c r="C2499" s="252" t="s">
        <v>37749</v>
      </c>
      <c r="D2499" s="148" t="s">
        <v>37749</v>
      </c>
      <c r="E2499" s="252" t="s">
        <v>37749</v>
      </c>
      <c r="F2499" s="252" t="s">
        <v>37749</v>
      </c>
      <c r="G2499" s="252" t="s">
        <v>37749</v>
      </c>
      <c r="H2499" s="252" t="s">
        <v>37749</v>
      </c>
      <c r="I2499" s="264" t="s">
        <v>37749</v>
      </c>
      <c r="J2499" s="148"/>
      <c r="K2499" s="148"/>
      <c r="L2499" s="148"/>
      <c r="M2499" s="258"/>
      <c r="N2499" s="252"/>
      <c r="O2499" s="148"/>
      <c r="P2499" s="148"/>
    </row>
    <row r="2500" spans="1:16" ht="39.6">
      <c r="A2500" s="258" t="s">
        <v>37750</v>
      </c>
      <c r="B2500" s="252" t="s">
        <v>37751</v>
      </c>
      <c r="C2500" s="252" t="s">
        <v>37751</v>
      </c>
      <c r="D2500" s="148" t="s">
        <v>37751</v>
      </c>
      <c r="E2500" s="252" t="s">
        <v>37751</v>
      </c>
      <c r="F2500" s="252" t="s">
        <v>37751</v>
      </c>
      <c r="G2500" s="252" t="s">
        <v>37751</v>
      </c>
      <c r="H2500" s="252" t="s">
        <v>37751</v>
      </c>
      <c r="I2500" s="264" t="s">
        <v>37751</v>
      </c>
      <c r="J2500" s="148"/>
      <c r="K2500" s="148"/>
      <c r="L2500" s="148"/>
      <c r="M2500" s="258"/>
      <c r="N2500" s="252"/>
      <c r="O2500" s="148"/>
      <c r="P2500" s="148"/>
    </row>
    <row r="2501" spans="1:16" ht="39.6">
      <c r="A2501" s="258" t="s">
        <v>37752</v>
      </c>
      <c r="B2501" s="252" t="s">
        <v>37753</v>
      </c>
      <c r="C2501" s="252" t="s">
        <v>37753</v>
      </c>
      <c r="D2501" s="148" t="s">
        <v>37753</v>
      </c>
      <c r="E2501" s="252" t="s">
        <v>37753</v>
      </c>
      <c r="F2501" s="252" t="s">
        <v>37753</v>
      </c>
      <c r="G2501" s="252" t="s">
        <v>37753</v>
      </c>
      <c r="H2501" s="252" t="s">
        <v>37753</v>
      </c>
      <c r="I2501" s="264" t="s">
        <v>37753</v>
      </c>
      <c r="J2501" s="148"/>
      <c r="K2501" s="148"/>
      <c r="L2501" s="148"/>
      <c r="M2501" s="258"/>
      <c r="N2501" s="252"/>
      <c r="O2501" s="148"/>
      <c r="P2501" s="148"/>
    </row>
    <row r="2502" spans="1:16" ht="39.6">
      <c r="A2502" s="258" t="s">
        <v>37754</v>
      </c>
      <c r="B2502" s="252" t="s">
        <v>37755</v>
      </c>
      <c r="C2502" s="252" t="s">
        <v>37755</v>
      </c>
      <c r="D2502" s="148" t="s">
        <v>37755</v>
      </c>
      <c r="E2502" s="252" t="s">
        <v>37755</v>
      </c>
      <c r="F2502" s="252" t="s">
        <v>37755</v>
      </c>
      <c r="G2502" s="252" t="s">
        <v>37755</v>
      </c>
      <c r="H2502" s="252" t="s">
        <v>37755</v>
      </c>
      <c r="I2502" s="264" t="s">
        <v>37755</v>
      </c>
      <c r="J2502" s="148"/>
      <c r="K2502" s="148"/>
      <c r="L2502" s="148"/>
      <c r="M2502" s="258"/>
      <c r="N2502" s="252"/>
      <c r="O2502" s="148"/>
      <c r="P2502" s="148"/>
    </row>
    <row r="2503" spans="1:16" ht="39.6">
      <c r="A2503" s="258" t="s">
        <v>37756</v>
      </c>
      <c r="B2503" s="252" t="s">
        <v>37757</v>
      </c>
      <c r="C2503" s="252" t="s">
        <v>37757</v>
      </c>
      <c r="D2503" s="148" t="s">
        <v>37757</v>
      </c>
      <c r="E2503" s="252" t="s">
        <v>37757</v>
      </c>
      <c r="F2503" s="252" t="s">
        <v>37757</v>
      </c>
      <c r="G2503" s="252" t="s">
        <v>37757</v>
      </c>
      <c r="H2503" s="252" t="s">
        <v>37757</v>
      </c>
      <c r="I2503" s="264" t="s">
        <v>37757</v>
      </c>
      <c r="J2503" s="148"/>
      <c r="K2503" s="148"/>
      <c r="L2503" s="148"/>
      <c r="M2503" s="258"/>
      <c r="N2503" s="252"/>
      <c r="O2503" s="148"/>
      <c r="P2503" s="148"/>
    </row>
    <row r="2504" spans="1:16" ht="39.6">
      <c r="A2504" s="258" t="s">
        <v>37758</v>
      </c>
      <c r="B2504" s="252" t="s">
        <v>37757</v>
      </c>
      <c r="C2504" s="252" t="s">
        <v>37757</v>
      </c>
      <c r="D2504" s="148" t="s">
        <v>37757</v>
      </c>
      <c r="E2504" s="252" t="s">
        <v>37757</v>
      </c>
      <c r="F2504" s="252" t="s">
        <v>37757</v>
      </c>
      <c r="G2504" s="252" t="s">
        <v>37757</v>
      </c>
      <c r="H2504" s="252" t="s">
        <v>37757</v>
      </c>
      <c r="I2504" s="264" t="s">
        <v>37757</v>
      </c>
      <c r="J2504" s="148"/>
      <c r="K2504" s="148"/>
      <c r="L2504" s="148"/>
      <c r="M2504" s="258"/>
      <c r="N2504" s="252"/>
      <c r="O2504" s="148"/>
      <c r="P2504" s="148"/>
    </row>
    <row r="2505" spans="1:16" ht="39.6">
      <c r="A2505" s="258" t="s">
        <v>37759</v>
      </c>
      <c r="B2505" s="252" t="s">
        <v>37760</v>
      </c>
      <c r="C2505" s="252" t="s">
        <v>37760</v>
      </c>
      <c r="D2505" s="148" t="s">
        <v>37760</v>
      </c>
      <c r="E2505" s="252" t="s">
        <v>37760</v>
      </c>
      <c r="F2505" s="252" t="s">
        <v>37760</v>
      </c>
      <c r="G2505" s="252" t="s">
        <v>37760</v>
      </c>
      <c r="H2505" s="252" t="s">
        <v>37760</v>
      </c>
      <c r="I2505" s="264" t="s">
        <v>37760</v>
      </c>
      <c r="J2505" s="148"/>
      <c r="K2505" s="148"/>
      <c r="L2505" s="148"/>
      <c r="M2505" s="258"/>
      <c r="N2505" s="252"/>
      <c r="O2505" s="148"/>
      <c r="P2505" s="148"/>
    </row>
    <row r="2506" spans="1:16" ht="39.6">
      <c r="A2506" s="258" t="s">
        <v>37761</v>
      </c>
      <c r="B2506" s="252" t="s">
        <v>37762</v>
      </c>
      <c r="C2506" s="252" t="s">
        <v>37762</v>
      </c>
      <c r="D2506" s="148" t="s">
        <v>37762</v>
      </c>
      <c r="E2506" s="252" t="s">
        <v>37762</v>
      </c>
      <c r="F2506" s="252" t="s">
        <v>37762</v>
      </c>
      <c r="G2506" s="252" t="s">
        <v>37762</v>
      </c>
      <c r="H2506" s="252" t="s">
        <v>37762</v>
      </c>
      <c r="I2506" s="264" t="s">
        <v>37762</v>
      </c>
      <c r="J2506" s="148"/>
      <c r="K2506" s="148"/>
      <c r="L2506" s="148"/>
      <c r="M2506" s="258"/>
      <c r="N2506" s="252"/>
      <c r="O2506" s="148"/>
      <c r="P2506" s="148"/>
    </row>
    <row r="2507" spans="1:16" ht="39.6">
      <c r="A2507" s="258" t="s">
        <v>37763</v>
      </c>
      <c r="B2507" s="252" t="s">
        <v>37764</v>
      </c>
      <c r="C2507" s="252" t="s">
        <v>37764</v>
      </c>
      <c r="D2507" s="148" t="s">
        <v>37764</v>
      </c>
      <c r="E2507" s="252" t="s">
        <v>37764</v>
      </c>
      <c r="F2507" s="252" t="s">
        <v>37764</v>
      </c>
      <c r="G2507" s="252" t="s">
        <v>37764</v>
      </c>
      <c r="H2507" s="252" t="s">
        <v>37764</v>
      </c>
      <c r="I2507" s="264" t="s">
        <v>37764</v>
      </c>
      <c r="J2507" s="148"/>
      <c r="K2507" s="148"/>
      <c r="L2507" s="148"/>
      <c r="M2507" s="258"/>
      <c r="N2507" s="252"/>
      <c r="O2507" s="148"/>
      <c r="P2507" s="148"/>
    </row>
    <row r="2508" spans="1:16" ht="39.6">
      <c r="A2508" s="258" t="s">
        <v>37765</v>
      </c>
      <c r="B2508" s="252" t="s">
        <v>37764</v>
      </c>
      <c r="C2508" s="252" t="s">
        <v>37764</v>
      </c>
      <c r="D2508" s="148" t="s">
        <v>37764</v>
      </c>
      <c r="E2508" s="252" t="s">
        <v>37764</v>
      </c>
      <c r="F2508" s="252" t="s">
        <v>37764</v>
      </c>
      <c r="G2508" s="252" t="s">
        <v>37764</v>
      </c>
      <c r="H2508" s="252" t="s">
        <v>37764</v>
      </c>
      <c r="I2508" s="264" t="s">
        <v>37764</v>
      </c>
      <c r="J2508" s="148"/>
      <c r="K2508" s="148"/>
      <c r="L2508" s="148"/>
      <c r="M2508" s="258"/>
      <c r="N2508" s="252"/>
      <c r="O2508" s="148"/>
      <c r="P2508" s="148"/>
    </row>
    <row r="2509" spans="1:16" ht="39.6">
      <c r="A2509" s="258" t="s">
        <v>37766</v>
      </c>
      <c r="B2509" s="252" t="s">
        <v>37767</v>
      </c>
      <c r="C2509" s="252" t="s">
        <v>37767</v>
      </c>
      <c r="D2509" s="148" t="s">
        <v>37767</v>
      </c>
      <c r="E2509" s="252" t="s">
        <v>37767</v>
      </c>
      <c r="F2509" s="252" t="s">
        <v>37767</v>
      </c>
      <c r="G2509" s="252" t="s">
        <v>37767</v>
      </c>
      <c r="H2509" s="252" t="s">
        <v>37767</v>
      </c>
      <c r="I2509" s="264" t="s">
        <v>37767</v>
      </c>
      <c r="J2509" s="148"/>
      <c r="K2509" s="148"/>
      <c r="L2509" s="148"/>
      <c r="M2509" s="258"/>
      <c r="N2509" s="252"/>
      <c r="O2509" s="148"/>
      <c r="P2509" s="148"/>
    </row>
    <row r="2510" spans="1:16" ht="39.6">
      <c r="A2510" s="258" t="s">
        <v>37768</v>
      </c>
      <c r="B2510" s="252" t="s">
        <v>37769</v>
      </c>
      <c r="C2510" s="252" t="s">
        <v>37769</v>
      </c>
      <c r="D2510" s="148" t="s">
        <v>37769</v>
      </c>
      <c r="E2510" s="252" t="s">
        <v>37769</v>
      </c>
      <c r="F2510" s="252" t="s">
        <v>37769</v>
      </c>
      <c r="G2510" s="252" t="s">
        <v>37769</v>
      </c>
      <c r="H2510" s="252" t="s">
        <v>37769</v>
      </c>
      <c r="I2510" s="264" t="s">
        <v>37769</v>
      </c>
      <c r="J2510" s="148"/>
      <c r="K2510" s="148"/>
      <c r="L2510" s="148"/>
      <c r="M2510" s="258"/>
      <c r="N2510" s="252"/>
      <c r="O2510" s="148"/>
      <c r="P2510" s="148"/>
    </row>
    <row r="2511" spans="1:16" ht="39.6">
      <c r="A2511" s="258" t="s">
        <v>37770</v>
      </c>
      <c r="B2511" s="252" t="s">
        <v>37771</v>
      </c>
      <c r="C2511" s="252" t="s">
        <v>37771</v>
      </c>
      <c r="D2511" s="148" t="s">
        <v>37771</v>
      </c>
      <c r="E2511" s="252" t="s">
        <v>37771</v>
      </c>
      <c r="F2511" s="252" t="s">
        <v>37771</v>
      </c>
      <c r="G2511" s="252" t="s">
        <v>37771</v>
      </c>
      <c r="H2511" s="252" t="s">
        <v>37771</v>
      </c>
      <c r="I2511" s="264" t="s">
        <v>37771</v>
      </c>
      <c r="J2511" s="148"/>
      <c r="K2511" s="148"/>
      <c r="L2511" s="148"/>
      <c r="M2511" s="258"/>
      <c r="N2511" s="252"/>
      <c r="O2511" s="148"/>
      <c r="P2511" s="148"/>
    </row>
    <row r="2512" spans="1:16" ht="39.6">
      <c r="A2512" s="258" t="s">
        <v>37772</v>
      </c>
      <c r="B2512" s="252" t="s">
        <v>37771</v>
      </c>
      <c r="C2512" s="252" t="s">
        <v>37771</v>
      </c>
      <c r="D2512" s="148" t="s">
        <v>37771</v>
      </c>
      <c r="E2512" s="252" t="s">
        <v>37771</v>
      </c>
      <c r="F2512" s="252" t="s">
        <v>37771</v>
      </c>
      <c r="G2512" s="252" t="s">
        <v>37771</v>
      </c>
      <c r="H2512" s="252" t="s">
        <v>37771</v>
      </c>
      <c r="I2512" s="264" t="s">
        <v>37771</v>
      </c>
      <c r="J2512" s="148"/>
      <c r="K2512" s="148"/>
      <c r="L2512" s="148"/>
      <c r="M2512" s="258"/>
      <c r="N2512" s="252"/>
      <c r="O2512" s="148"/>
      <c r="P2512" s="148"/>
    </row>
    <row r="2513" spans="1:16" ht="39.6">
      <c r="A2513" s="258" t="s">
        <v>37773</v>
      </c>
      <c r="B2513" s="252" t="s">
        <v>37774</v>
      </c>
      <c r="C2513" s="252" t="s">
        <v>37774</v>
      </c>
      <c r="D2513" s="148" t="s">
        <v>37774</v>
      </c>
      <c r="E2513" s="252" t="s">
        <v>37774</v>
      </c>
      <c r="F2513" s="252" t="s">
        <v>37774</v>
      </c>
      <c r="G2513" s="252" t="s">
        <v>37774</v>
      </c>
      <c r="H2513" s="252" t="s">
        <v>37774</v>
      </c>
      <c r="I2513" s="264" t="s">
        <v>37774</v>
      </c>
      <c r="J2513" s="148"/>
      <c r="K2513" s="148"/>
      <c r="L2513" s="148"/>
      <c r="M2513" s="258"/>
      <c r="N2513" s="252"/>
      <c r="O2513" s="148"/>
      <c r="P2513" s="148"/>
    </row>
    <row r="2514" spans="1:16" ht="39.6">
      <c r="A2514" s="258" t="s">
        <v>37775</v>
      </c>
      <c r="B2514" s="252" t="s">
        <v>37776</v>
      </c>
      <c r="C2514" s="252" t="s">
        <v>37776</v>
      </c>
      <c r="D2514" s="148" t="s">
        <v>37776</v>
      </c>
      <c r="E2514" s="252" t="s">
        <v>37776</v>
      </c>
      <c r="F2514" s="252" t="s">
        <v>37776</v>
      </c>
      <c r="G2514" s="252" t="s">
        <v>37776</v>
      </c>
      <c r="H2514" s="252" t="s">
        <v>37776</v>
      </c>
      <c r="I2514" s="264" t="s">
        <v>37776</v>
      </c>
      <c r="J2514" s="148"/>
      <c r="K2514" s="148"/>
      <c r="L2514" s="148"/>
      <c r="M2514" s="258"/>
      <c r="N2514" s="252"/>
      <c r="O2514" s="148"/>
      <c r="P2514" s="148"/>
    </row>
    <row r="2515" spans="1:16" ht="39.6">
      <c r="A2515" s="258" t="s">
        <v>37777</v>
      </c>
      <c r="B2515" s="252" t="s">
        <v>37778</v>
      </c>
      <c r="C2515" s="252" t="s">
        <v>37778</v>
      </c>
      <c r="D2515" s="148" t="s">
        <v>37778</v>
      </c>
      <c r="E2515" s="252" t="s">
        <v>37778</v>
      </c>
      <c r="F2515" s="252" t="s">
        <v>37778</v>
      </c>
      <c r="G2515" s="252" t="s">
        <v>37778</v>
      </c>
      <c r="H2515" s="252" t="s">
        <v>37778</v>
      </c>
      <c r="I2515" s="264" t="s">
        <v>37778</v>
      </c>
      <c r="J2515" s="148"/>
      <c r="K2515" s="148"/>
      <c r="L2515" s="148"/>
      <c r="M2515" s="258"/>
      <c r="N2515" s="252"/>
      <c r="O2515" s="148"/>
      <c r="P2515" s="148"/>
    </row>
    <row r="2516" spans="1:16" ht="39.6">
      <c r="A2516" s="258" t="s">
        <v>37779</v>
      </c>
      <c r="B2516" s="252" t="s">
        <v>37778</v>
      </c>
      <c r="C2516" s="252" t="s">
        <v>37778</v>
      </c>
      <c r="D2516" s="148" t="s">
        <v>37778</v>
      </c>
      <c r="E2516" s="252" t="s">
        <v>37778</v>
      </c>
      <c r="F2516" s="252" t="s">
        <v>37778</v>
      </c>
      <c r="G2516" s="252" t="s">
        <v>37778</v>
      </c>
      <c r="H2516" s="252" t="s">
        <v>37778</v>
      </c>
      <c r="I2516" s="264" t="s">
        <v>37778</v>
      </c>
      <c r="J2516" s="148"/>
      <c r="K2516" s="148"/>
      <c r="L2516" s="148"/>
      <c r="M2516" s="258"/>
      <c r="N2516" s="252"/>
      <c r="O2516" s="148"/>
      <c r="P2516" s="148"/>
    </row>
    <row r="2517" spans="1:16" ht="28.8">
      <c r="A2517" s="251" t="s">
        <v>37780</v>
      </c>
      <c r="B2517" s="253" t="s">
        <v>36360</v>
      </c>
      <c r="C2517" s="253" t="s">
        <v>36361</v>
      </c>
      <c r="D2517" s="148" t="s">
        <v>36360</v>
      </c>
      <c r="E2517" s="253" t="s">
        <v>36361</v>
      </c>
      <c r="F2517" s="253" t="s">
        <v>36361</v>
      </c>
      <c r="G2517" s="253" t="s">
        <v>36360</v>
      </c>
      <c r="H2517" s="253" t="s">
        <v>36360</v>
      </c>
      <c r="I2517" s="264" t="s">
        <v>36360</v>
      </c>
      <c r="J2517" s="148"/>
      <c r="K2517" s="148"/>
      <c r="L2517" s="148"/>
      <c r="M2517" s="258"/>
      <c r="N2517" s="252"/>
      <c r="O2517" s="148"/>
      <c r="P2517" s="148"/>
    </row>
    <row r="2518" spans="1:16" ht="28.8">
      <c r="A2518" s="251" t="s">
        <v>37781</v>
      </c>
      <c r="B2518" s="253" t="s">
        <v>36360</v>
      </c>
      <c r="C2518" s="253" t="s">
        <v>36360</v>
      </c>
      <c r="D2518" s="148" t="s">
        <v>36360</v>
      </c>
      <c r="E2518" s="253" t="s">
        <v>36360</v>
      </c>
      <c r="F2518" s="253" t="s">
        <v>36360</v>
      </c>
      <c r="G2518" s="253" t="s">
        <v>36360</v>
      </c>
      <c r="H2518" s="253" t="s">
        <v>36360</v>
      </c>
      <c r="I2518" s="264" t="s">
        <v>36360</v>
      </c>
      <c r="J2518" s="148"/>
      <c r="K2518" s="148"/>
      <c r="L2518" s="148"/>
      <c r="M2518" s="258"/>
      <c r="N2518" s="252"/>
      <c r="O2518" s="148"/>
      <c r="P2518" s="148"/>
    </row>
    <row r="2519" spans="1:16" ht="39.6">
      <c r="A2519" s="258" t="s">
        <v>37782</v>
      </c>
      <c r="B2519" s="252" t="s">
        <v>37783</v>
      </c>
      <c r="C2519" s="252" t="s">
        <v>37783</v>
      </c>
      <c r="D2519" s="148" t="s">
        <v>37783</v>
      </c>
      <c r="E2519" s="252" t="s">
        <v>37783</v>
      </c>
      <c r="F2519" s="252" t="s">
        <v>37783</v>
      </c>
      <c r="G2519" s="252" t="s">
        <v>37783</v>
      </c>
      <c r="H2519" s="252" t="s">
        <v>37783</v>
      </c>
      <c r="I2519" s="264" t="s">
        <v>37783</v>
      </c>
      <c r="J2519" s="148"/>
      <c r="K2519" s="148"/>
      <c r="L2519" s="148"/>
      <c r="M2519" s="251"/>
      <c r="N2519" s="213"/>
      <c r="O2519" s="148"/>
      <c r="P2519" s="148"/>
    </row>
    <row r="2520" spans="1:16" ht="39.6">
      <c r="A2520" s="258" t="s">
        <v>37784</v>
      </c>
      <c r="B2520" s="252" t="s">
        <v>37785</v>
      </c>
      <c r="C2520" s="252" t="s">
        <v>37785</v>
      </c>
      <c r="D2520" s="148" t="s">
        <v>37785</v>
      </c>
      <c r="E2520" s="252" t="s">
        <v>37785</v>
      </c>
      <c r="F2520" s="252" t="s">
        <v>37785</v>
      </c>
      <c r="G2520" s="252" t="s">
        <v>37785</v>
      </c>
      <c r="H2520" s="252" t="s">
        <v>37785</v>
      </c>
      <c r="I2520" s="264" t="s">
        <v>37785</v>
      </c>
      <c r="J2520" s="148"/>
      <c r="K2520" s="148"/>
      <c r="L2520" s="148"/>
      <c r="M2520" s="251"/>
      <c r="N2520" s="213"/>
      <c r="O2520" s="148"/>
      <c r="P2520" s="148"/>
    </row>
    <row r="2521" spans="1:16" ht="39.6">
      <c r="A2521" s="258" t="s">
        <v>37786</v>
      </c>
      <c r="B2521" s="252" t="s">
        <v>37787</v>
      </c>
      <c r="C2521" s="252" t="s">
        <v>37787</v>
      </c>
      <c r="D2521" s="148" t="s">
        <v>37787</v>
      </c>
      <c r="E2521" s="252" t="s">
        <v>37787</v>
      </c>
      <c r="F2521" s="252" t="s">
        <v>37787</v>
      </c>
      <c r="G2521" s="252" t="s">
        <v>37787</v>
      </c>
      <c r="H2521" s="252" t="s">
        <v>37787</v>
      </c>
      <c r="I2521" s="264" t="s">
        <v>37787</v>
      </c>
      <c r="J2521" s="148"/>
      <c r="K2521" s="148"/>
      <c r="L2521" s="148"/>
      <c r="M2521" s="258"/>
      <c r="N2521" s="148"/>
      <c r="O2521" s="148"/>
      <c r="P2521" s="148"/>
    </row>
    <row r="2522" spans="1:16" ht="39.6">
      <c r="A2522" s="258" t="s">
        <v>37788</v>
      </c>
      <c r="B2522" s="252" t="s">
        <v>36374</v>
      </c>
      <c r="C2522" s="252" t="s">
        <v>36374</v>
      </c>
      <c r="D2522" s="148" t="s">
        <v>36374</v>
      </c>
      <c r="E2522" s="252" t="s">
        <v>36374</v>
      </c>
      <c r="F2522" s="252" t="s">
        <v>36374</v>
      </c>
      <c r="G2522" s="252" t="s">
        <v>36374</v>
      </c>
      <c r="H2522" s="252" t="s">
        <v>36374</v>
      </c>
      <c r="I2522" s="264" t="s">
        <v>36374</v>
      </c>
      <c r="J2522" s="148"/>
      <c r="K2522" s="148"/>
      <c r="L2522" s="148"/>
      <c r="M2522" s="258"/>
      <c r="N2522" s="148"/>
      <c r="O2522" s="148"/>
      <c r="P2522" s="148"/>
    </row>
    <row r="2523" spans="1:16" ht="39.6">
      <c r="A2523" s="258" t="s">
        <v>37789</v>
      </c>
      <c r="B2523" s="252" t="s">
        <v>37790</v>
      </c>
      <c r="C2523" s="252" t="s">
        <v>37790</v>
      </c>
      <c r="D2523" s="148" t="s">
        <v>37790</v>
      </c>
      <c r="E2523" s="252" t="s">
        <v>37790</v>
      </c>
      <c r="F2523" s="252" t="s">
        <v>37790</v>
      </c>
      <c r="G2523" s="252" t="s">
        <v>37790</v>
      </c>
      <c r="H2523" s="252" t="s">
        <v>37790</v>
      </c>
      <c r="I2523" s="264" t="s">
        <v>37790</v>
      </c>
      <c r="J2523" s="148"/>
      <c r="K2523" s="148"/>
      <c r="L2523" s="148"/>
      <c r="M2523" s="258"/>
      <c r="N2523" s="148"/>
      <c r="O2523" s="148"/>
      <c r="P2523" s="148"/>
    </row>
    <row r="2524" spans="1:16" ht="39.6">
      <c r="A2524" s="258" t="s">
        <v>37791</v>
      </c>
      <c r="B2524" s="252" t="s">
        <v>37792</v>
      </c>
      <c r="C2524" s="252" t="s">
        <v>37792</v>
      </c>
      <c r="D2524" s="148" t="s">
        <v>37792</v>
      </c>
      <c r="E2524" s="252" t="s">
        <v>37792</v>
      </c>
      <c r="F2524" s="252" t="s">
        <v>37792</v>
      </c>
      <c r="G2524" s="252" t="s">
        <v>37792</v>
      </c>
      <c r="H2524" s="252" t="s">
        <v>37792</v>
      </c>
      <c r="I2524" s="264" t="s">
        <v>37792</v>
      </c>
      <c r="J2524" s="148"/>
      <c r="K2524" s="148"/>
      <c r="L2524" s="148"/>
      <c r="M2524" s="258"/>
      <c r="N2524" s="148"/>
      <c r="O2524" s="148"/>
      <c r="P2524" s="148"/>
    </row>
    <row r="2525" spans="1:16" ht="39.6">
      <c r="A2525" s="258" t="s">
        <v>37793</v>
      </c>
      <c r="B2525" s="252" t="s">
        <v>37794</v>
      </c>
      <c r="C2525" s="252" t="s">
        <v>37794</v>
      </c>
      <c r="D2525" s="148" t="s">
        <v>37794</v>
      </c>
      <c r="E2525" s="252" t="s">
        <v>37794</v>
      </c>
      <c r="F2525" s="252" t="s">
        <v>37794</v>
      </c>
      <c r="G2525" s="252" t="s">
        <v>37794</v>
      </c>
      <c r="H2525" s="252" t="s">
        <v>37794</v>
      </c>
      <c r="I2525" s="264" t="s">
        <v>37794</v>
      </c>
      <c r="J2525" s="148"/>
      <c r="K2525" s="148"/>
      <c r="L2525" s="148"/>
      <c r="M2525" s="258"/>
      <c r="N2525" s="148"/>
      <c r="O2525" s="148"/>
      <c r="P2525" s="148"/>
    </row>
    <row r="2526" spans="1:16" ht="39.6">
      <c r="A2526" s="258" t="s">
        <v>37795</v>
      </c>
      <c r="B2526" s="252" t="s">
        <v>37794</v>
      </c>
      <c r="C2526" s="252" t="s">
        <v>37794</v>
      </c>
      <c r="D2526" s="148" t="s">
        <v>37794</v>
      </c>
      <c r="E2526" s="252" t="s">
        <v>37794</v>
      </c>
      <c r="F2526" s="252" t="s">
        <v>37794</v>
      </c>
      <c r="G2526" s="252" t="s">
        <v>37794</v>
      </c>
      <c r="H2526" s="252" t="s">
        <v>37794</v>
      </c>
      <c r="I2526" s="264" t="s">
        <v>37794</v>
      </c>
      <c r="J2526" s="148"/>
      <c r="K2526" s="148"/>
      <c r="L2526" s="148"/>
      <c r="M2526" s="258"/>
      <c r="N2526" s="148"/>
      <c r="O2526" s="148"/>
      <c r="P2526" s="148"/>
    </row>
    <row r="2527" spans="1:16" ht="39.6">
      <c r="A2527" s="258" t="s">
        <v>37796</v>
      </c>
      <c r="B2527" s="252" t="s">
        <v>36386</v>
      </c>
      <c r="C2527" s="252" t="s">
        <v>36386</v>
      </c>
      <c r="D2527" s="148" t="s">
        <v>36386</v>
      </c>
      <c r="E2527" s="252" t="s">
        <v>36386</v>
      </c>
      <c r="F2527" s="252" t="s">
        <v>36386</v>
      </c>
      <c r="G2527" s="252" t="s">
        <v>36386</v>
      </c>
      <c r="H2527" s="252" t="s">
        <v>36386</v>
      </c>
      <c r="I2527" s="264" t="s">
        <v>36386</v>
      </c>
      <c r="J2527" s="148"/>
      <c r="K2527" s="148"/>
      <c r="L2527" s="148"/>
      <c r="M2527" s="258"/>
      <c r="N2527" s="148"/>
      <c r="O2527" s="148"/>
      <c r="P2527" s="148"/>
    </row>
    <row r="2528" spans="1:16" ht="39.6">
      <c r="A2528" s="258" t="s">
        <v>37797</v>
      </c>
      <c r="B2528" s="252" t="s">
        <v>36386</v>
      </c>
      <c r="C2528" s="252" t="s">
        <v>36386</v>
      </c>
      <c r="D2528" s="148" t="s">
        <v>36386</v>
      </c>
      <c r="E2528" s="252" t="s">
        <v>36386</v>
      </c>
      <c r="F2528" s="252" t="s">
        <v>36386</v>
      </c>
      <c r="G2528" s="252" t="s">
        <v>36386</v>
      </c>
      <c r="H2528" s="252" t="s">
        <v>36386</v>
      </c>
      <c r="I2528" s="264" t="s">
        <v>36386</v>
      </c>
      <c r="J2528" s="148"/>
      <c r="K2528" s="148"/>
      <c r="L2528" s="148"/>
      <c r="M2528" s="258"/>
      <c r="N2528" s="148"/>
      <c r="O2528" s="148"/>
      <c r="P2528" s="148"/>
    </row>
    <row r="2529" spans="1:16" ht="39.6">
      <c r="A2529" s="258" t="s">
        <v>37798</v>
      </c>
      <c r="B2529" s="252" t="s">
        <v>37799</v>
      </c>
      <c r="C2529" s="252" t="s">
        <v>37799</v>
      </c>
      <c r="D2529" s="148" t="s">
        <v>37799</v>
      </c>
      <c r="E2529" s="252" t="s">
        <v>37799</v>
      </c>
      <c r="F2529" s="252" t="s">
        <v>37799</v>
      </c>
      <c r="G2529" s="252" t="s">
        <v>37799</v>
      </c>
      <c r="H2529" s="252" t="s">
        <v>37799</v>
      </c>
      <c r="I2529" s="264" t="s">
        <v>37799</v>
      </c>
      <c r="J2529" s="148"/>
      <c r="K2529" s="148"/>
      <c r="L2529" s="148"/>
      <c r="M2529" s="258"/>
      <c r="N2529" s="148"/>
      <c r="O2529" s="148"/>
      <c r="P2529" s="148"/>
    </row>
    <row r="2530" spans="1:16" ht="39.6">
      <c r="A2530" s="258" t="s">
        <v>37800</v>
      </c>
      <c r="B2530" s="252" t="s">
        <v>37801</v>
      </c>
      <c r="C2530" s="252" t="s">
        <v>37801</v>
      </c>
      <c r="D2530" s="148" t="s">
        <v>37801</v>
      </c>
      <c r="E2530" s="252" t="s">
        <v>37801</v>
      </c>
      <c r="F2530" s="252" t="s">
        <v>37801</v>
      </c>
      <c r="G2530" s="252" t="s">
        <v>37801</v>
      </c>
      <c r="H2530" s="252" t="s">
        <v>37801</v>
      </c>
      <c r="I2530" s="264" t="s">
        <v>37801</v>
      </c>
      <c r="J2530" s="148"/>
      <c r="K2530" s="148"/>
      <c r="L2530" s="148"/>
      <c r="M2530" s="258"/>
      <c r="N2530" s="148"/>
      <c r="O2530" s="148"/>
      <c r="P2530" s="148"/>
    </row>
    <row r="2531" spans="1:16" ht="39.6">
      <c r="A2531" s="258" t="s">
        <v>37802</v>
      </c>
      <c r="B2531" s="252" t="s">
        <v>36405</v>
      </c>
      <c r="C2531" s="252" t="s">
        <v>36405</v>
      </c>
      <c r="D2531" s="148" t="s">
        <v>36405</v>
      </c>
      <c r="E2531" s="252" t="s">
        <v>36405</v>
      </c>
      <c r="F2531" s="252" t="s">
        <v>36405</v>
      </c>
      <c r="G2531" s="252" t="s">
        <v>36405</v>
      </c>
      <c r="H2531" s="252" t="s">
        <v>36405</v>
      </c>
      <c r="I2531" s="264" t="s">
        <v>36405</v>
      </c>
      <c r="J2531" s="148"/>
      <c r="K2531" s="148"/>
      <c r="L2531" s="148"/>
      <c r="M2531" s="258"/>
      <c r="N2531" s="148"/>
      <c r="O2531" s="148"/>
      <c r="P2531" s="148"/>
    </row>
    <row r="2532" spans="1:16" ht="39.6">
      <c r="A2532" s="258" t="s">
        <v>37803</v>
      </c>
      <c r="B2532" s="252" t="s">
        <v>36405</v>
      </c>
      <c r="C2532" s="252" t="s">
        <v>36405</v>
      </c>
      <c r="D2532" s="148" t="s">
        <v>36405</v>
      </c>
      <c r="E2532" s="252" t="s">
        <v>36405</v>
      </c>
      <c r="F2532" s="252" t="s">
        <v>36405</v>
      </c>
      <c r="G2532" s="252" t="s">
        <v>36405</v>
      </c>
      <c r="H2532" s="252" t="s">
        <v>36405</v>
      </c>
      <c r="I2532" s="264" t="s">
        <v>36405</v>
      </c>
      <c r="J2532" s="148"/>
      <c r="K2532" s="148"/>
      <c r="L2532" s="148"/>
      <c r="M2532" s="258"/>
      <c r="N2532" s="148"/>
      <c r="O2532" s="148"/>
      <c r="P2532" s="148"/>
    </row>
    <row r="2533" spans="1:16" ht="39.6">
      <c r="A2533" s="258" t="s">
        <v>37804</v>
      </c>
      <c r="B2533" s="252" t="s">
        <v>37805</v>
      </c>
      <c r="C2533" s="252" t="s">
        <v>37805</v>
      </c>
      <c r="D2533" s="148" t="s">
        <v>37805</v>
      </c>
      <c r="E2533" s="252" t="s">
        <v>37805</v>
      </c>
      <c r="F2533" s="252" t="s">
        <v>37805</v>
      </c>
      <c r="G2533" s="252" t="s">
        <v>37805</v>
      </c>
      <c r="H2533" s="252" t="s">
        <v>37805</v>
      </c>
      <c r="I2533" s="264" t="s">
        <v>37805</v>
      </c>
      <c r="J2533" s="148"/>
      <c r="K2533" s="148"/>
      <c r="L2533" s="148"/>
      <c r="M2533" s="258"/>
      <c r="N2533" s="148"/>
      <c r="O2533" s="148"/>
      <c r="P2533" s="148"/>
    </row>
    <row r="2534" spans="1:16" ht="39.6">
      <c r="A2534" s="258" t="s">
        <v>37806</v>
      </c>
      <c r="B2534" s="252" t="s">
        <v>37807</v>
      </c>
      <c r="C2534" s="252" t="s">
        <v>37807</v>
      </c>
      <c r="D2534" s="148" t="s">
        <v>37807</v>
      </c>
      <c r="E2534" s="252" t="s">
        <v>37807</v>
      </c>
      <c r="F2534" s="252" t="s">
        <v>37807</v>
      </c>
      <c r="G2534" s="252" t="s">
        <v>37807</v>
      </c>
      <c r="H2534" s="252" t="s">
        <v>37807</v>
      </c>
      <c r="I2534" s="264" t="s">
        <v>37807</v>
      </c>
      <c r="J2534" s="148"/>
      <c r="K2534" s="148"/>
      <c r="L2534" s="148"/>
      <c r="M2534" s="258"/>
      <c r="N2534" s="148"/>
      <c r="O2534" s="148"/>
      <c r="P2534" s="148"/>
    </row>
    <row r="2535" spans="1:16" ht="39.6">
      <c r="A2535" s="258" t="s">
        <v>37808</v>
      </c>
      <c r="B2535" s="252" t="s">
        <v>37809</v>
      </c>
      <c r="C2535" s="252" t="s">
        <v>37809</v>
      </c>
      <c r="D2535" s="148" t="s">
        <v>37809</v>
      </c>
      <c r="E2535" s="252" t="s">
        <v>37809</v>
      </c>
      <c r="F2535" s="252" t="s">
        <v>37809</v>
      </c>
      <c r="G2535" s="252" t="s">
        <v>37809</v>
      </c>
      <c r="H2535" s="252" t="s">
        <v>37809</v>
      </c>
      <c r="I2535" s="264" t="s">
        <v>37809</v>
      </c>
      <c r="J2535" s="148"/>
      <c r="K2535" s="148"/>
      <c r="L2535" s="148"/>
      <c r="M2535" s="258"/>
      <c r="N2535" s="148"/>
      <c r="O2535" s="148"/>
      <c r="P2535" s="148"/>
    </row>
    <row r="2536" spans="1:16" ht="39.6">
      <c r="A2536" s="258" t="s">
        <v>37810</v>
      </c>
      <c r="B2536" s="252" t="s">
        <v>37809</v>
      </c>
      <c r="C2536" s="252" t="s">
        <v>37809</v>
      </c>
      <c r="D2536" s="148" t="s">
        <v>37809</v>
      </c>
      <c r="E2536" s="252" t="s">
        <v>37809</v>
      </c>
      <c r="F2536" s="252" t="s">
        <v>37809</v>
      </c>
      <c r="G2536" s="252" t="s">
        <v>37809</v>
      </c>
      <c r="H2536" s="252" t="s">
        <v>37809</v>
      </c>
      <c r="I2536" s="264" t="s">
        <v>37809</v>
      </c>
      <c r="J2536" s="148"/>
      <c r="K2536" s="148"/>
      <c r="L2536" s="148"/>
      <c r="M2536" s="258"/>
      <c r="N2536" s="148"/>
      <c r="O2536" s="148"/>
      <c r="P2536" s="148"/>
    </row>
    <row r="2537" spans="1:16" ht="39.6">
      <c r="A2537" s="258" t="s">
        <v>37811</v>
      </c>
      <c r="B2537" s="252" t="s">
        <v>36423</v>
      </c>
      <c r="C2537" s="252" t="s">
        <v>36423</v>
      </c>
      <c r="D2537" s="148" t="s">
        <v>36423</v>
      </c>
      <c r="E2537" s="252" t="s">
        <v>36423</v>
      </c>
      <c r="F2537" s="252" t="s">
        <v>36423</v>
      </c>
      <c r="G2537" s="252" t="s">
        <v>36423</v>
      </c>
      <c r="H2537" s="252" t="s">
        <v>36423</v>
      </c>
      <c r="I2537" s="264" t="s">
        <v>36423</v>
      </c>
      <c r="J2537" s="148"/>
      <c r="K2537" s="148"/>
      <c r="L2537" s="148"/>
      <c r="M2537" s="251"/>
      <c r="N2537" s="253"/>
      <c r="O2537" s="148"/>
      <c r="P2537" s="148"/>
    </row>
    <row r="2538" spans="1:16" ht="39.6">
      <c r="A2538" s="258" t="s">
        <v>37812</v>
      </c>
      <c r="B2538" s="252" t="s">
        <v>36425</v>
      </c>
      <c r="C2538" s="252" t="s">
        <v>36425</v>
      </c>
      <c r="D2538" s="148" t="s">
        <v>36425</v>
      </c>
      <c r="E2538" s="252" t="s">
        <v>36425</v>
      </c>
      <c r="F2538" s="252" t="s">
        <v>36425</v>
      </c>
      <c r="G2538" s="252" t="s">
        <v>36425</v>
      </c>
      <c r="H2538" s="252" t="s">
        <v>36425</v>
      </c>
      <c r="I2538" s="264" t="s">
        <v>36425</v>
      </c>
      <c r="J2538" s="148"/>
      <c r="K2538" s="273"/>
      <c r="L2538" s="273"/>
      <c r="M2538" s="251"/>
      <c r="N2538" s="253"/>
      <c r="O2538" s="148"/>
      <c r="P2538" s="148"/>
    </row>
    <row r="2539" spans="1:16" ht="132">
      <c r="A2539" s="251" t="s">
        <v>37813</v>
      </c>
      <c r="B2539" s="253" t="s">
        <v>37814</v>
      </c>
      <c r="C2539" s="252" t="s">
        <v>37815</v>
      </c>
      <c r="D2539" s="148" t="s">
        <v>37816</v>
      </c>
      <c r="E2539" s="253" t="s">
        <v>37817</v>
      </c>
      <c r="F2539" s="253" t="s">
        <v>37818</v>
      </c>
      <c r="G2539" s="253" t="s">
        <v>37819</v>
      </c>
      <c r="H2539" s="262" t="s">
        <v>37820</v>
      </c>
      <c r="I2539" s="264" t="s">
        <v>37821</v>
      </c>
      <c r="J2539" s="148"/>
      <c r="M2539" s="258"/>
      <c r="N2539" s="252"/>
      <c r="O2539" s="148"/>
      <c r="P2539" s="148"/>
    </row>
    <row r="2540" spans="1:16" ht="132">
      <c r="A2540" s="251" t="s">
        <v>37822</v>
      </c>
      <c r="B2540" s="253" t="s">
        <v>37823</v>
      </c>
      <c r="C2540" s="252" t="s">
        <v>37824</v>
      </c>
      <c r="D2540" s="148" t="s">
        <v>37825</v>
      </c>
      <c r="E2540" s="253" t="s">
        <v>37817</v>
      </c>
      <c r="F2540" s="253" t="s">
        <v>37818</v>
      </c>
      <c r="G2540" s="253" t="s">
        <v>37826</v>
      </c>
      <c r="H2540" s="262" t="s">
        <v>37827</v>
      </c>
      <c r="I2540" s="264" t="s">
        <v>37828</v>
      </c>
      <c r="J2540" s="148"/>
      <c r="M2540" s="258"/>
      <c r="N2540" s="252"/>
      <c r="O2540" s="148"/>
      <c r="P2540" s="148"/>
    </row>
    <row r="2541" spans="1:16" ht="118.8">
      <c r="A2541" s="258" t="s">
        <v>37829</v>
      </c>
      <c r="B2541" s="252" t="s">
        <v>37830</v>
      </c>
      <c r="C2541" s="252" t="s">
        <v>37831</v>
      </c>
      <c r="D2541" s="148" t="s">
        <v>37832</v>
      </c>
      <c r="E2541" s="252" t="s">
        <v>37833</v>
      </c>
      <c r="F2541" s="252" t="s">
        <v>37834</v>
      </c>
      <c r="G2541" s="252" t="s">
        <v>37835</v>
      </c>
      <c r="H2541" s="262" t="s">
        <v>37836</v>
      </c>
      <c r="I2541" s="264" t="s">
        <v>37837</v>
      </c>
      <c r="J2541" s="148"/>
      <c r="M2541" s="258"/>
      <c r="N2541" s="252"/>
      <c r="O2541" s="148"/>
      <c r="P2541" s="148"/>
    </row>
    <row r="2542" spans="1:16" ht="118.8">
      <c r="A2542" s="258" t="s">
        <v>37838</v>
      </c>
      <c r="B2542" s="252" t="s">
        <v>37830</v>
      </c>
      <c r="C2542" s="252" t="s">
        <v>37831</v>
      </c>
      <c r="D2542" s="148" t="s">
        <v>37832</v>
      </c>
      <c r="E2542" s="252" t="s">
        <v>37833</v>
      </c>
      <c r="F2542" s="252" t="s">
        <v>37834</v>
      </c>
      <c r="G2542" s="252" t="s">
        <v>37835</v>
      </c>
      <c r="H2542" s="262" t="s">
        <v>37836</v>
      </c>
      <c r="I2542" s="264" t="s">
        <v>37837</v>
      </c>
      <c r="J2542" s="148"/>
      <c r="M2542" s="258"/>
      <c r="N2542" s="252"/>
      <c r="O2542" s="148"/>
      <c r="P2542" s="148"/>
    </row>
    <row r="2543" spans="1:16" ht="184.8">
      <c r="A2543" s="258" t="s">
        <v>37839</v>
      </c>
      <c r="B2543" s="252" t="s">
        <v>37840</v>
      </c>
      <c r="C2543" s="252" t="s">
        <v>37841</v>
      </c>
      <c r="D2543" s="148" t="s">
        <v>37842</v>
      </c>
      <c r="E2543" s="252" t="s">
        <v>37843</v>
      </c>
      <c r="F2543" s="252" t="s">
        <v>37844</v>
      </c>
      <c r="G2543" s="252" t="s">
        <v>37845</v>
      </c>
      <c r="H2543" s="262" t="s">
        <v>37846</v>
      </c>
      <c r="I2543" s="264" t="s">
        <v>37847</v>
      </c>
      <c r="J2543" s="148"/>
      <c r="M2543" s="258"/>
      <c r="N2543" s="148"/>
      <c r="O2543" s="148"/>
      <c r="P2543" s="148"/>
    </row>
    <row r="2544" spans="1:16" ht="184.8">
      <c r="A2544" s="258" t="s">
        <v>37848</v>
      </c>
      <c r="B2544" s="252" t="s">
        <v>37840</v>
      </c>
      <c r="C2544" s="252" t="s">
        <v>37841</v>
      </c>
      <c r="D2544" s="148" t="s">
        <v>37842</v>
      </c>
      <c r="E2544" s="252" t="s">
        <v>37843</v>
      </c>
      <c r="F2544" s="252" t="s">
        <v>37844</v>
      </c>
      <c r="G2544" s="252" t="s">
        <v>37849</v>
      </c>
      <c r="H2544" s="262" t="s">
        <v>37846</v>
      </c>
      <c r="I2544" s="264" t="s">
        <v>37847</v>
      </c>
      <c r="J2544" s="148"/>
      <c r="M2544" s="258"/>
      <c r="N2544" s="148"/>
      <c r="O2544" s="148"/>
      <c r="P2544" s="148"/>
    </row>
    <row r="2545" spans="1:16" ht="118.8">
      <c r="A2545" s="258" t="s">
        <v>37850</v>
      </c>
      <c r="B2545" s="252" t="s">
        <v>37851</v>
      </c>
      <c r="C2545" s="252" t="s">
        <v>37852</v>
      </c>
      <c r="D2545" s="148" t="s">
        <v>37853</v>
      </c>
      <c r="E2545" s="252" t="s">
        <v>37854</v>
      </c>
      <c r="F2545" s="252" t="s">
        <v>37855</v>
      </c>
      <c r="G2545" s="252" t="s">
        <v>37856</v>
      </c>
      <c r="H2545" s="262" t="s">
        <v>37857</v>
      </c>
      <c r="I2545" s="264" t="s">
        <v>37858</v>
      </c>
      <c r="J2545" s="148"/>
      <c r="M2545" s="258"/>
      <c r="N2545" s="252"/>
      <c r="O2545" s="148"/>
      <c r="P2545" s="148"/>
    </row>
    <row r="2546" spans="1:16" ht="118.8">
      <c r="A2546" s="258" t="s">
        <v>37859</v>
      </c>
      <c r="B2546" s="252" t="s">
        <v>37851</v>
      </c>
      <c r="C2546" s="252" t="s">
        <v>37852</v>
      </c>
      <c r="D2546" s="148" t="s">
        <v>37853</v>
      </c>
      <c r="E2546" s="252" t="s">
        <v>37854</v>
      </c>
      <c r="F2546" s="252" t="s">
        <v>37855</v>
      </c>
      <c r="G2546" s="252" t="s">
        <v>37856</v>
      </c>
      <c r="H2546" s="262" t="s">
        <v>37857</v>
      </c>
      <c r="I2546" s="264" t="s">
        <v>37858</v>
      </c>
      <c r="J2546" s="148"/>
      <c r="M2546" s="258"/>
      <c r="N2546" s="252"/>
      <c r="O2546" s="148"/>
      <c r="P2546" s="148"/>
    </row>
    <row r="2547" spans="1:16" ht="184.8">
      <c r="A2547" s="258" t="s">
        <v>37860</v>
      </c>
      <c r="B2547" s="252" t="s">
        <v>37861</v>
      </c>
      <c r="C2547" s="252" t="s">
        <v>37862</v>
      </c>
      <c r="D2547" s="148" t="s">
        <v>37863</v>
      </c>
      <c r="E2547" s="252" t="s">
        <v>37864</v>
      </c>
      <c r="F2547" s="252" t="s">
        <v>37865</v>
      </c>
      <c r="G2547" s="252" t="s">
        <v>37866</v>
      </c>
      <c r="H2547" s="262" t="s">
        <v>37867</v>
      </c>
      <c r="I2547" s="264" t="s">
        <v>37868</v>
      </c>
      <c r="J2547" s="148"/>
      <c r="M2547" s="258"/>
      <c r="N2547" s="252"/>
      <c r="O2547" s="148"/>
      <c r="P2547" s="148"/>
    </row>
    <row r="2548" spans="1:16" ht="184.8">
      <c r="A2548" s="258" t="s">
        <v>37869</v>
      </c>
      <c r="B2548" s="252" t="s">
        <v>37870</v>
      </c>
      <c r="C2548" s="252" t="s">
        <v>37871</v>
      </c>
      <c r="D2548" s="148" t="s">
        <v>37872</v>
      </c>
      <c r="E2548" s="252" t="s">
        <v>37864</v>
      </c>
      <c r="F2548" s="252" t="s">
        <v>37865</v>
      </c>
      <c r="G2548" s="252" t="s">
        <v>37873</v>
      </c>
      <c r="H2548" s="262" t="s">
        <v>37874</v>
      </c>
      <c r="I2548" s="264" t="s">
        <v>37875</v>
      </c>
      <c r="J2548" s="148"/>
      <c r="M2548" s="258"/>
      <c r="N2548" s="252"/>
      <c r="O2548" s="148"/>
      <c r="P2548" s="148"/>
    </row>
    <row r="2549" spans="1:16" ht="92.4">
      <c r="A2549" s="258" t="s">
        <v>37876</v>
      </c>
      <c r="B2549" s="252" t="s">
        <v>37877</v>
      </c>
      <c r="C2549" s="252" t="s">
        <v>37878</v>
      </c>
      <c r="D2549" s="148" t="s">
        <v>37879</v>
      </c>
      <c r="E2549" s="252" t="s">
        <v>37880</v>
      </c>
      <c r="F2549" s="252" t="s">
        <v>37881</v>
      </c>
      <c r="G2549" s="252" t="s">
        <v>37882</v>
      </c>
      <c r="H2549" s="262" t="s">
        <v>37883</v>
      </c>
      <c r="I2549" s="264" t="s">
        <v>37884</v>
      </c>
      <c r="J2549" s="148"/>
      <c r="M2549" s="258"/>
      <c r="N2549" s="252"/>
      <c r="O2549" s="148"/>
      <c r="P2549" s="148"/>
    </row>
    <row r="2550" spans="1:16" ht="92.4">
      <c r="A2550" s="258" t="s">
        <v>37885</v>
      </c>
      <c r="B2550" s="252" t="s">
        <v>37886</v>
      </c>
      <c r="C2550" s="252" t="s">
        <v>37887</v>
      </c>
      <c r="D2550" s="148" t="s">
        <v>37888</v>
      </c>
      <c r="E2550" s="252" t="s">
        <v>37880</v>
      </c>
      <c r="F2550" s="252" t="s">
        <v>37889</v>
      </c>
      <c r="G2550" s="252" t="s">
        <v>37890</v>
      </c>
      <c r="H2550" s="262" t="s">
        <v>37891</v>
      </c>
      <c r="I2550" s="264" t="s">
        <v>37892</v>
      </c>
      <c r="J2550" s="148"/>
      <c r="M2550" s="258"/>
      <c r="N2550" s="252"/>
      <c r="O2550" s="148"/>
      <c r="P2550" s="148"/>
    </row>
    <row r="2551" spans="1:16" ht="158.4">
      <c r="A2551" s="258" t="s">
        <v>37893</v>
      </c>
      <c r="B2551" s="252" t="s">
        <v>37894</v>
      </c>
      <c r="C2551" s="252" t="s">
        <v>37895</v>
      </c>
      <c r="D2551" s="148" t="s">
        <v>37896</v>
      </c>
      <c r="E2551" s="252" t="s">
        <v>37897</v>
      </c>
      <c r="F2551" s="252" t="s">
        <v>37898</v>
      </c>
      <c r="G2551" s="252" t="s">
        <v>37899</v>
      </c>
      <c r="H2551" s="262" t="s">
        <v>37900</v>
      </c>
      <c r="I2551" s="264" t="s">
        <v>37901</v>
      </c>
      <c r="J2551" s="148"/>
      <c r="M2551" s="258"/>
      <c r="N2551" s="252"/>
      <c r="O2551" s="148"/>
      <c r="P2551" s="148"/>
    </row>
    <row r="2552" spans="1:16" ht="158.4">
      <c r="A2552" s="258" t="s">
        <v>37902</v>
      </c>
      <c r="B2552" s="252" t="s">
        <v>37903</v>
      </c>
      <c r="C2552" s="252" t="s">
        <v>37904</v>
      </c>
      <c r="D2552" s="148" t="s">
        <v>37905</v>
      </c>
      <c r="E2552" s="252" t="s">
        <v>37897</v>
      </c>
      <c r="F2552" s="252" t="s">
        <v>37898</v>
      </c>
      <c r="G2552" s="252" t="s">
        <v>37906</v>
      </c>
      <c r="H2552" s="262" t="s">
        <v>37907</v>
      </c>
      <c r="I2552" s="264" t="s">
        <v>37908</v>
      </c>
      <c r="J2552" s="148"/>
      <c r="M2552" s="258"/>
      <c r="N2552" s="252"/>
      <c r="O2552" s="148"/>
      <c r="P2552" s="148"/>
    </row>
    <row r="2553" spans="1:16" ht="264">
      <c r="A2553" s="258" t="s">
        <v>37909</v>
      </c>
      <c r="B2553" s="252" t="s">
        <v>37910</v>
      </c>
      <c r="C2553" s="252" t="s">
        <v>37911</v>
      </c>
      <c r="D2553" s="148" t="s">
        <v>37912</v>
      </c>
      <c r="E2553" s="252" t="s">
        <v>37913</v>
      </c>
      <c r="F2553" s="252" t="s">
        <v>37914</v>
      </c>
      <c r="G2553" s="252" t="s">
        <v>37915</v>
      </c>
      <c r="H2553" s="262" t="s">
        <v>37916</v>
      </c>
      <c r="I2553" s="264" t="s">
        <v>37917</v>
      </c>
      <c r="J2553" s="148"/>
      <c r="M2553" s="258"/>
      <c r="N2553" s="252"/>
      <c r="O2553" s="148"/>
      <c r="P2553" s="148"/>
    </row>
    <row r="2554" spans="1:16" ht="264">
      <c r="A2554" s="258" t="s">
        <v>37918</v>
      </c>
      <c r="B2554" s="252" t="s">
        <v>37919</v>
      </c>
      <c r="C2554" s="252" t="s">
        <v>37911</v>
      </c>
      <c r="D2554" s="148" t="s">
        <v>37920</v>
      </c>
      <c r="E2554" s="252" t="s">
        <v>37921</v>
      </c>
      <c r="F2554" s="252" t="s">
        <v>37914</v>
      </c>
      <c r="G2554" s="252" t="s">
        <v>37922</v>
      </c>
      <c r="H2554" s="262" t="s">
        <v>37923</v>
      </c>
      <c r="I2554" s="264" t="s">
        <v>37917</v>
      </c>
      <c r="J2554" s="148"/>
      <c r="M2554" s="258"/>
      <c r="N2554" s="252"/>
      <c r="O2554" s="148"/>
      <c r="P2554" s="148"/>
    </row>
    <row r="2555" spans="1:16" ht="198">
      <c r="A2555" s="258" t="s">
        <v>37924</v>
      </c>
      <c r="B2555" s="252" t="s">
        <v>37925</v>
      </c>
      <c r="C2555" s="252" t="s">
        <v>37926</v>
      </c>
      <c r="D2555" s="148" t="s">
        <v>37927</v>
      </c>
      <c r="E2555" s="252" t="s">
        <v>37928</v>
      </c>
      <c r="F2555" s="252" t="s">
        <v>37929</v>
      </c>
      <c r="G2555" s="252" t="s">
        <v>37930</v>
      </c>
      <c r="H2555" s="262" t="s">
        <v>37931</v>
      </c>
      <c r="I2555" s="264" t="s">
        <v>37932</v>
      </c>
      <c r="J2555" s="148"/>
      <c r="M2555" s="251"/>
      <c r="N2555" s="253"/>
      <c r="O2555" s="148"/>
      <c r="P2555" s="148"/>
    </row>
    <row r="2556" spans="1:16" ht="198">
      <c r="A2556" s="258" t="s">
        <v>37933</v>
      </c>
      <c r="B2556" s="252" t="s">
        <v>37934</v>
      </c>
      <c r="C2556" s="252" t="s">
        <v>37926</v>
      </c>
      <c r="D2556" s="148" t="s">
        <v>37935</v>
      </c>
      <c r="E2556" s="252" t="s">
        <v>37928</v>
      </c>
      <c r="F2556" s="252" t="s">
        <v>37929</v>
      </c>
      <c r="G2556" s="252" t="s">
        <v>37936</v>
      </c>
      <c r="H2556" s="262" t="s">
        <v>37937</v>
      </c>
      <c r="I2556" s="264" t="s">
        <v>37938</v>
      </c>
      <c r="J2556" s="148"/>
      <c r="M2556" s="251"/>
      <c r="N2556" s="253"/>
      <c r="O2556" s="148"/>
      <c r="P2556" s="148"/>
    </row>
    <row r="2557" spans="1:16" ht="28.8">
      <c r="A2557" s="251" t="s">
        <v>37939</v>
      </c>
      <c r="B2557" s="253" t="s">
        <v>37940</v>
      </c>
      <c r="C2557" s="253" t="s">
        <v>37940</v>
      </c>
      <c r="D2557" s="148" t="s">
        <v>37940</v>
      </c>
      <c r="E2557" s="253" t="s">
        <v>37940</v>
      </c>
      <c r="F2557" s="253" t="s">
        <v>37940</v>
      </c>
      <c r="G2557" s="253" t="s">
        <v>37940</v>
      </c>
      <c r="H2557" s="253" t="s">
        <v>37940</v>
      </c>
      <c r="I2557" s="264" t="s">
        <v>37940</v>
      </c>
      <c r="J2557" s="148"/>
      <c r="K2557" s="148"/>
      <c r="L2557" s="148"/>
      <c r="M2557" s="258"/>
      <c r="N2557" s="148"/>
      <c r="O2557" s="148"/>
      <c r="P2557" s="148"/>
    </row>
    <row r="2558" spans="1:16" ht="28.8">
      <c r="A2558" s="251" t="s">
        <v>37941</v>
      </c>
      <c r="B2558" s="253" t="s">
        <v>37940</v>
      </c>
      <c r="C2558" s="253" t="s">
        <v>37940</v>
      </c>
      <c r="D2558" s="148" t="s">
        <v>37940</v>
      </c>
      <c r="E2558" s="253" t="s">
        <v>37940</v>
      </c>
      <c r="F2558" s="253" t="s">
        <v>37940</v>
      </c>
      <c r="G2558" s="253" t="s">
        <v>37940</v>
      </c>
      <c r="H2558" s="253" t="s">
        <v>37940</v>
      </c>
      <c r="I2558" s="264" t="s">
        <v>37940</v>
      </c>
      <c r="J2558" s="148"/>
      <c r="K2558" s="148"/>
      <c r="L2558" s="148"/>
      <c r="M2558" s="258"/>
      <c r="N2558" s="148"/>
      <c r="O2558" s="148"/>
      <c r="P2558" s="148"/>
    </row>
    <row r="2559" spans="1:16" ht="39.6">
      <c r="A2559" s="258" t="s">
        <v>37942</v>
      </c>
      <c r="B2559" s="252" t="s">
        <v>36527</v>
      </c>
      <c r="C2559" s="252" t="s">
        <v>36527</v>
      </c>
      <c r="D2559" s="148" t="s">
        <v>36527</v>
      </c>
      <c r="E2559" s="252" t="s">
        <v>36527</v>
      </c>
      <c r="F2559" s="252" t="s">
        <v>36527</v>
      </c>
      <c r="G2559" s="252" t="s">
        <v>36527</v>
      </c>
      <c r="H2559" s="252" t="s">
        <v>36527</v>
      </c>
      <c r="I2559" s="264" t="s">
        <v>36527</v>
      </c>
      <c r="J2559" s="148"/>
      <c r="K2559" s="148"/>
      <c r="L2559" s="148"/>
      <c r="M2559" s="258"/>
      <c r="N2559" s="148"/>
      <c r="O2559" s="148"/>
      <c r="P2559" s="148"/>
    </row>
    <row r="2560" spans="1:16" ht="39.6">
      <c r="A2560" s="258" t="s">
        <v>37943</v>
      </c>
      <c r="B2560" s="252" t="s">
        <v>36527</v>
      </c>
      <c r="C2560" s="252" t="s">
        <v>36527</v>
      </c>
      <c r="D2560" s="148" t="s">
        <v>36527</v>
      </c>
      <c r="E2560" s="252" t="s">
        <v>36527</v>
      </c>
      <c r="F2560" s="252" t="s">
        <v>36527</v>
      </c>
      <c r="G2560" s="252" t="s">
        <v>36527</v>
      </c>
      <c r="H2560" s="252" t="s">
        <v>36527</v>
      </c>
      <c r="I2560" s="264" t="s">
        <v>36527</v>
      </c>
      <c r="J2560" s="148"/>
      <c r="K2560" s="148"/>
      <c r="L2560" s="148"/>
      <c r="M2560" s="258"/>
      <c r="N2560" s="148"/>
      <c r="O2560" s="148"/>
      <c r="P2560" s="148"/>
    </row>
    <row r="2561" spans="1:16" ht="39.6">
      <c r="A2561" s="258" t="s">
        <v>37944</v>
      </c>
      <c r="B2561" s="252" t="s">
        <v>36530</v>
      </c>
      <c r="C2561" s="252" t="s">
        <v>36530</v>
      </c>
      <c r="D2561" s="148" t="s">
        <v>36530</v>
      </c>
      <c r="E2561" s="252" t="s">
        <v>36530</v>
      </c>
      <c r="F2561" s="252" t="s">
        <v>36530</v>
      </c>
      <c r="G2561" s="252" t="s">
        <v>36530</v>
      </c>
      <c r="H2561" s="252" t="s">
        <v>36530</v>
      </c>
      <c r="I2561" s="264" t="s">
        <v>36530</v>
      </c>
      <c r="J2561" s="148"/>
      <c r="K2561" s="148"/>
      <c r="L2561" s="148"/>
      <c r="M2561" s="258"/>
      <c r="N2561" s="148"/>
      <c r="O2561" s="148"/>
      <c r="P2561" s="148"/>
    </row>
    <row r="2562" spans="1:16" ht="39.6">
      <c r="A2562" s="258" t="s">
        <v>37945</v>
      </c>
      <c r="B2562" s="252" t="s">
        <v>36530</v>
      </c>
      <c r="C2562" s="252" t="s">
        <v>36530</v>
      </c>
      <c r="D2562" s="148" t="s">
        <v>36530</v>
      </c>
      <c r="E2562" s="252" t="s">
        <v>36530</v>
      </c>
      <c r="F2562" s="252" t="s">
        <v>36530</v>
      </c>
      <c r="G2562" s="252" t="s">
        <v>36530</v>
      </c>
      <c r="H2562" s="252" t="s">
        <v>36530</v>
      </c>
      <c r="I2562" s="264" t="s">
        <v>36530</v>
      </c>
      <c r="J2562" s="148"/>
      <c r="K2562" s="273"/>
      <c r="L2562" s="273"/>
      <c r="M2562" s="258"/>
      <c r="N2562" s="148"/>
      <c r="O2562" s="148"/>
      <c r="P2562" s="148"/>
    </row>
    <row r="2563" spans="1:16" ht="132">
      <c r="A2563" s="258" t="s">
        <v>37946</v>
      </c>
      <c r="B2563" s="252" t="s">
        <v>37947</v>
      </c>
      <c r="C2563" s="252" t="s">
        <v>37948</v>
      </c>
      <c r="D2563" s="148" t="s">
        <v>37949</v>
      </c>
      <c r="E2563" s="252" t="s">
        <v>37950</v>
      </c>
      <c r="F2563" s="252" t="s">
        <v>37951</v>
      </c>
      <c r="G2563" s="252" t="s">
        <v>37952</v>
      </c>
      <c r="H2563" s="262" t="s">
        <v>37953</v>
      </c>
      <c r="I2563" s="264" t="s">
        <v>37954</v>
      </c>
      <c r="J2563" s="148"/>
      <c r="M2563" s="258"/>
      <c r="N2563" s="252"/>
      <c r="O2563" s="148"/>
      <c r="P2563" s="148"/>
    </row>
    <row r="2564" spans="1:16" ht="132">
      <c r="A2564" s="258" t="s">
        <v>37955</v>
      </c>
      <c r="B2564" s="252" t="s">
        <v>37947</v>
      </c>
      <c r="C2564" s="252" t="s">
        <v>35431</v>
      </c>
      <c r="D2564" s="148" t="s">
        <v>37949</v>
      </c>
      <c r="E2564" s="252" t="s">
        <v>37956</v>
      </c>
      <c r="F2564" s="252" t="s">
        <v>37957</v>
      </c>
      <c r="G2564" s="252" t="s">
        <v>37952</v>
      </c>
      <c r="H2564" s="262" t="s">
        <v>37953</v>
      </c>
      <c r="I2564" s="264" t="s">
        <v>37958</v>
      </c>
      <c r="J2564" s="148"/>
      <c r="M2564" s="258"/>
      <c r="N2564" s="252"/>
      <c r="O2564" s="148"/>
      <c r="P2564" s="148"/>
    </row>
    <row r="2565" spans="1:16" ht="39.6">
      <c r="A2565" s="258" t="s">
        <v>37959</v>
      </c>
      <c r="B2565" s="252" t="s">
        <v>36536</v>
      </c>
      <c r="C2565" s="252" t="s">
        <v>36536</v>
      </c>
      <c r="D2565" s="148" t="s">
        <v>36536</v>
      </c>
      <c r="E2565" s="252" t="s">
        <v>36536</v>
      </c>
      <c r="F2565" s="252" t="s">
        <v>36536</v>
      </c>
      <c r="G2565" s="252" t="s">
        <v>36536</v>
      </c>
      <c r="H2565" s="252" t="s">
        <v>36536</v>
      </c>
      <c r="I2565" s="264" t="s">
        <v>36536</v>
      </c>
      <c r="J2565" s="148"/>
      <c r="K2565" s="148"/>
      <c r="L2565" s="148"/>
      <c r="M2565" s="258"/>
      <c r="N2565" s="148"/>
      <c r="O2565" s="148"/>
      <c r="P2565" s="148"/>
    </row>
    <row r="2566" spans="1:16" ht="39.6">
      <c r="A2566" s="258" t="s">
        <v>37960</v>
      </c>
      <c r="B2566" s="252" t="s">
        <v>36536</v>
      </c>
      <c r="C2566" s="252" t="s">
        <v>36536</v>
      </c>
      <c r="D2566" s="148" t="s">
        <v>36536</v>
      </c>
      <c r="E2566" s="252" t="s">
        <v>36536</v>
      </c>
      <c r="F2566" s="252" t="s">
        <v>36536</v>
      </c>
      <c r="G2566" s="252" t="s">
        <v>36536</v>
      </c>
      <c r="H2566" s="252" t="s">
        <v>36536</v>
      </c>
      <c r="I2566" s="264" t="s">
        <v>36536</v>
      </c>
      <c r="J2566" s="148"/>
      <c r="K2566" s="148"/>
      <c r="L2566" s="148"/>
      <c r="M2566" s="258"/>
      <c r="N2566" s="148"/>
      <c r="O2566" s="148"/>
      <c r="P2566" s="148"/>
    </row>
    <row r="2567" spans="1:16" ht="39.6">
      <c r="A2567" s="258" t="s">
        <v>37961</v>
      </c>
      <c r="B2567" s="252" t="s">
        <v>36539</v>
      </c>
      <c r="C2567" s="252" t="s">
        <v>36539</v>
      </c>
      <c r="D2567" s="148" t="s">
        <v>36539</v>
      </c>
      <c r="E2567" s="252" t="s">
        <v>36539</v>
      </c>
      <c r="F2567" s="252" t="s">
        <v>36539</v>
      </c>
      <c r="G2567" s="252" t="s">
        <v>36539</v>
      </c>
      <c r="H2567" s="252" t="s">
        <v>36539</v>
      </c>
      <c r="I2567" s="264" t="s">
        <v>36539</v>
      </c>
      <c r="J2567" s="148"/>
      <c r="K2567" s="148"/>
      <c r="L2567" s="148"/>
      <c r="M2567" s="258"/>
      <c r="N2567" s="252"/>
      <c r="O2567" s="148"/>
      <c r="P2567" s="148"/>
    </row>
    <row r="2568" spans="1:16" ht="39.6">
      <c r="A2568" s="258" t="s">
        <v>37962</v>
      </c>
      <c r="B2568" s="252" t="s">
        <v>36539</v>
      </c>
      <c r="C2568" s="252" t="s">
        <v>36539</v>
      </c>
      <c r="D2568" s="148" t="s">
        <v>36539</v>
      </c>
      <c r="E2568" s="252" t="s">
        <v>36539</v>
      </c>
      <c r="F2568" s="252" t="s">
        <v>36539</v>
      </c>
      <c r="G2568" s="252" t="s">
        <v>36539</v>
      </c>
      <c r="H2568" s="252" t="s">
        <v>36539</v>
      </c>
      <c r="I2568" s="264" t="s">
        <v>36539</v>
      </c>
      <c r="J2568" s="148"/>
      <c r="K2568" s="148"/>
      <c r="L2568" s="148"/>
      <c r="M2568" s="258"/>
      <c r="N2568" s="252"/>
      <c r="O2568" s="148"/>
      <c r="P2568" s="148"/>
    </row>
    <row r="2569" spans="1:16" ht="39.6">
      <c r="A2569" s="258" t="s">
        <v>37963</v>
      </c>
      <c r="B2569" s="252" t="s">
        <v>36542</v>
      </c>
      <c r="C2569" s="252" t="s">
        <v>36542</v>
      </c>
      <c r="D2569" s="148" t="s">
        <v>36542</v>
      </c>
      <c r="E2569" s="252" t="s">
        <v>36542</v>
      </c>
      <c r="F2569" s="252" t="s">
        <v>36542</v>
      </c>
      <c r="G2569" s="252" t="s">
        <v>36542</v>
      </c>
      <c r="H2569" s="252" t="s">
        <v>36542</v>
      </c>
      <c r="I2569" s="264" t="s">
        <v>36542</v>
      </c>
      <c r="J2569" s="148"/>
      <c r="K2569" s="148"/>
      <c r="L2569" s="148"/>
      <c r="M2569" s="258"/>
      <c r="N2569" s="148"/>
      <c r="O2569" s="148"/>
      <c r="P2569" s="148"/>
    </row>
    <row r="2570" spans="1:16" ht="39.6">
      <c r="A2570" s="258" t="s">
        <v>37964</v>
      </c>
      <c r="B2570" s="252" t="s">
        <v>36542</v>
      </c>
      <c r="C2570" s="252" t="s">
        <v>36542</v>
      </c>
      <c r="D2570" s="148" t="s">
        <v>36542</v>
      </c>
      <c r="E2570" s="252" t="s">
        <v>36542</v>
      </c>
      <c r="F2570" s="252" t="s">
        <v>36542</v>
      </c>
      <c r="G2570" s="252" t="s">
        <v>36542</v>
      </c>
      <c r="H2570" s="252" t="s">
        <v>36542</v>
      </c>
      <c r="I2570" s="264" t="s">
        <v>36542</v>
      </c>
      <c r="J2570" s="148"/>
      <c r="K2570" s="148"/>
      <c r="L2570" s="148"/>
      <c r="M2570" s="258"/>
      <c r="N2570" s="148"/>
      <c r="O2570" s="148"/>
      <c r="P2570" s="148"/>
    </row>
    <row r="2571" spans="1:16" ht="39.6">
      <c r="A2571" s="258" t="s">
        <v>37965</v>
      </c>
      <c r="B2571" s="252" t="s">
        <v>36545</v>
      </c>
      <c r="C2571" s="252" t="s">
        <v>36545</v>
      </c>
      <c r="D2571" s="148" t="s">
        <v>36545</v>
      </c>
      <c r="E2571" s="252" t="s">
        <v>36545</v>
      </c>
      <c r="F2571" s="252" t="s">
        <v>36545</v>
      </c>
      <c r="G2571" s="252" t="s">
        <v>36545</v>
      </c>
      <c r="H2571" s="252" t="s">
        <v>36545</v>
      </c>
      <c r="I2571" s="264" t="s">
        <v>36545</v>
      </c>
      <c r="J2571" s="148"/>
      <c r="K2571" s="148"/>
      <c r="L2571" s="148"/>
      <c r="M2571" s="258"/>
      <c r="N2571" s="148"/>
      <c r="O2571" s="148"/>
      <c r="P2571" s="148"/>
    </row>
    <row r="2572" spans="1:16" ht="39.6">
      <c r="A2572" s="258" t="s">
        <v>37966</v>
      </c>
      <c r="B2572" s="252" t="s">
        <v>36547</v>
      </c>
      <c r="C2572" s="252" t="s">
        <v>36547</v>
      </c>
      <c r="D2572" s="148" t="s">
        <v>36547</v>
      </c>
      <c r="E2572" s="252" t="s">
        <v>36547</v>
      </c>
      <c r="F2572" s="252" t="s">
        <v>36547</v>
      </c>
      <c r="G2572" s="252" t="s">
        <v>36547</v>
      </c>
      <c r="H2572" s="252" t="s">
        <v>36547</v>
      </c>
      <c r="I2572" s="264" t="s">
        <v>36547</v>
      </c>
      <c r="J2572" s="148"/>
      <c r="K2572" s="148"/>
      <c r="L2572" s="148"/>
      <c r="M2572" s="258"/>
      <c r="N2572" s="148"/>
      <c r="O2572" s="148"/>
      <c r="P2572" s="148"/>
    </row>
    <row r="2573" spans="1:16" ht="39.6">
      <c r="A2573" s="258" t="s">
        <v>37967</v>
      </c>
      <c r="B2573" s="252" t="s">
        <v>36549</v>
      </c>
      <c r="C2573" s="252" t="s">
        <v>36549</v>
      </c>
      <c r="D2573" s="148" t="s">
        <v>36549</v>
      </c>
      <c r="E2573" s="252" t="s">
        <v>36549</v>
      </c>
      <c r="F2573" s="252" t="s">
        <v>36549</v>
      </c>
      <c r="G2573" s="252" t="s">
        <v>36549</v>
      </c>
      <c r="H2573" s="252" t="s">
        <v>36549</v>
      </c>
      <c r="I2573" s="264" t="s">
        <v>36549</v>
      </c>
      <c r="J2573" s="148"/>
      <c r="K2573" s="148"/>
      <c r="L2573" s="148"/>
      <c r="M2573" s="251"/>
      <c r="N2573" s="253"/>
      <c r="O2573" s="148"/>
      <c r="P2573" s="148"/>
    </row>
    <row r="2574" spans="1:16" ht="39.6">
      <c r="A2574" s="258" t="s">
        <v>37968</v>
      </c>
      <c r="B2574" s="252" t="s">
        <v>36549</v>
      </c>
      <c r="C2574" s="252" t="s">
        <v>36549</v>
      </c>
      <c r="D2574" s="148" t="s">
        <v>36549</v>
      </c>
      <c r="E2574" s="252" t="s">
        <v>36549</v>
      </c>
      <c r="F2574" s="252" t="s">
        <v>36549</v>
      </c>
      <c r="G2574" s="252" t="s">
        <v>36549</v>
      </c>
      <c r="H2574" s="252" t="s">
        <v>36549</v>
      </c>
      <c r="I2574" s="264" t="s">
        <v>36549</v>
      </c>
      <c r="J2574" s="148"/>
      <c r="K2574" s="273"/>
      <c r="L2574" s="273"/>
      <c r="M2574" s="251"/>
      <c r="N2574" s="253"/>
      <c r="O2574" s="148"/>
      <c r="P2574" s="148"/>
    </row>
    <row r="2575" spans="1:16" ht="92.4">
      <c r="A2575" s="251" t="s">
        <v>37969</v>
      </c>
      <c r="B2575" s="253" t="s">
        <v>37970</v>
      </c>
      <c r="C2575" s="252" t="s">
        <v>37971</v>
      </c>
      <c r="D2575" s="148" t="s">
        <v>37972</v>
      </c>
      <c r="E2575" s="253" t="s">
        <v>37973</v>
      </c>
      <c r="F2575" s="253" t="s">
        <v>37974</v>
      </c>
      <c r="G2575" s="253" t="s">
        <v>37975</v>
      </c>
      <c r="H2575" s="262" t="s">
        <v>37976</v>
      </c>
      <c r="I2575" s="264" t="s">
        <v>37977</v>
      </c>
      <c r="J2575" s="148"/>
      <c r="M2575" s="258"/>
      <c r="N2575" s="252"/>
      <c r="O2575" s="148"/>
      <c r="P2575" s="148"/>
    </row>
    <row r="2576" spans="1:16" ht="92.4">
      <c r="A2576" s="251" t="s">
        <v>37978</v>
      </c>
      <c r="B2576" s="253" t="s">
        <v>37979</v>
      </c>
      <c r="C2576" s="252" t="s">
        <v>37971</v>
      </c>
      <c r="D2576" s="148" t="s">
        <v>37980</v>
      </c>
      <c r="E2576" s="253" t="s">
        <v>37973</v>
      </c>
      <c r="F2576" s="253" t="s">
        <v>37974</v>
      </c>
      <c r="G2576" s="253" t="s">
        <v>37981</v>
      </c>
      <c r="H2576" s="262" t="s">
        <v>37982</v>
      </c>
      <c r="I2576" s="264" t="s">
        <v>37983</v>
      </c>
      <c r="J2576" s="148"/>
      <c r="M2576" s="258"/>
      <c r="N2576" s="252"/>
      <c r="O2576" s="148"/>
      <c r="P2576" s="148"/>
    </row>
    <row r="2577" spans="1:16" ht="118.8">
      <c r="A2577" s="258" t="s">
        <v>37984</v>
      </c>
      <c r="B2577" s="252" t="s">
        <v>37985</v>
      </c>
      <c r="C2577" s="252" t="s">
        <v>37986</v>
      </c>
      <c r="D2577" s="148" t="s">
        <v>37987</v>
      </c>
      <c r="E2577" s="252" t="s">
        <v>37988</v>
      </c>
      <c r="F2577" s="252" t="s">
        <v>37989</v>
      </c>
      <c r="G2577" s="252" t="s">
        <v>37990</v>
      </c>
      <c r="H2577" s="262" t="s">
        <v>37991</v>
      </c>
      <c r="I2577" s="264" t="s">
        <v>37992</v>
      </c>
      <c r="J2577" s="148"/>
      <c r="M2577" s="258"/>
      <c r="N2577" s="252"/>
      <c r="O2577" s="148"/>
      <c r="P2577" s="148"/>
    </row>
    <row r="2578" spans="1:16" ht="118.8">
      <c r="A2578" s="258" t="s">
        <v>37993</v>
      </c>
      <c r="B2578" s="252" t="s">
        <v>37994</v>
      </c>
      <c r="C2578" s="252" t="s">
        <v>37995</v>
      </c>
      <c r="D2578" s="148" t="s">
        <v>37996</v>
      </c>
      <c r="E2578" s="252" t="s">
        <v>37997</v>
      </c>
      <c r="F2578" s="252" t="s">
        <v>37989</v>
      </c>
      <c r="G2578" s="252" t="s">
        <v>37998</v>
      </c>
      <c r="H2578" s="262" t="s">
        <v>37999</v>
      </c>
      <c r="I2578" s="264" t="s">
        <v>38000</v>
      </c>
      <c r="J2578" s="148"/>
      <c r="M2578" s="258"/>
      <c r="N2578" s="252"/>
      <c r="O2578" s="148"/>
      <c r="P2578" s="148"/>
    </row>
    <row r="2579" spans="1:16" ht="118.8">
      <c r="A2579" s="258" t="s">
        <v>38001</v>
      </c>
      <c r="B2579" s="252" t="s">
        <v>38002</v>
      </c>
      <c r="C2579" s="252" t="s">
        <v>38003</v>
      </c>
      <c r="D2579" s="148" t="s">
        <v>38004</v>
      </c>
      <c r="E2579" s="252" t="s">
        <v>38005</v>
      </c>
      <c r="F2579" s="252" t="s">
        <v>38006</v>
      </c>
      <c r="G2579" s="252" t="s">
        <v>38007</v>
      </c>
      <c r="H2579" s="262" t="s">
        <v>38008</v>
      </c>
      <c r="I2579" s="264" t="s">
        <v>38009</v>
      </c>
      <c r="J2579" s="148"/>
      <c r="M2579" s="258"/>
      <c r="N2579" s="252"/>
      <c r="O2579" s="148"/>
      <c r="P2579" s="148"/>
    </row>
    <row r="2580" spans="1:16" ht="118.8">
      <c r="A2580" s="258" t="s">
        <v>38010</v>
      </c>
      <c r="B2580" s="252" t="s">
        <v>38011</v>
      </c>
      <c r="C2580" s="252" t="s">
        <v>38012</v>
      </c>
      <c r="D2580" s="148" t="s">
        <v>38013</v>
      </c>
      <c r="E2580" s="252" t="s">
        <v>38014</v>
      </c>
      <c r="F2580" s="252" t="s">
        <v>38006</v>
      </c>
      <c r="G2580" s="252" t="s">
        <v>38015</v>
      </c>
      <c r="H2580" s="262" t="s">
        <v>38016</v>
      </c>
      <c r="I2580" s="264" t="s">
        <v>38017</v>
      </c>
      <c r="J2580" s="148"/>
      <c r="M2580" s="258"/>
      <c r="N2580" s="252"/>
      <c r="O2580" s="148"/>
      <c r="P2580" s="148"/>
    </row>
    <row r="2581" spans="1:16" ht="79.2">
      <c r="A2581" s="258" t="s">
        <v>38018</v>
      </c>
      <c r="B2581" s="252" t="s">
        <v>38019</v>
      </c>
      <c r="C2581" s="252" t="s">
        <v>38020</v>
      </c>
      <c r="D2581" s="148" t="s">
        <v>38021</v>
      </c>
      <c r="E2581" s="252" t="s">
        <v>38022</v>
      </c>
      <c r="F2581" s="252" t="s">
        <v>38023</v>
      </c>
      <c r="G2581" s="252" t="s">
        <v>38024</v>
      </c>
      <c r="H2581" s="262" t="s">
        <v>38025</v>
      </c>
      <c r="I2581" s="264" t="s">
        <v>38026</v>
      </c>
      <c r="J2581" s="148"/>
      <c r="M2581" s="258"/>
      <c r="N2581" s="252"/>
      <c r="O2581" s="148"/>
      <c r="P2581" s="148"/>
    </row>
    <row r="2582" spans="1:16" ht="79.2">
      <c r="A2582" s="258" t="s">
        <v>38027</v>
      </c>
      <c r="B2582" s="252" t="s">
        <v>38028</v>
      </c>
      <c r="C2582" s="252" t="s">
        <v>38029</v>
      </c>
      <c r="D2582" s="148" t="s">
        <v>38030</v>
      </c>
      <c r="E2582" s="252" t="s">
        <v>38031</v>
      </c>
      <c r="F2582" s="252" t="s">
        <v>38023</v>
      </c>
      <c r="G2582" s="252" t="s">
        <v>38032</v>
      </c>
      <c r="H2582" s="262" t="s">
        <v>38033</v>
      </c>
      <c r="I2582" s="264" t="s">
        <v>38034</v>
      </c>
      <c r="J2582" s="148"/>
      <c r="M2582" s="258"/>
      <c r="N2582" s="252"/>
      <c r="O2582" s="148"/>
      <c r="P2582" s="148"/>
    </row>
    <row r="2583" spans="1:16" ht="118.8">
      <c r="A2583" s="258" t="s">
        <v>38035</v>
      </c>
      <c r="B2583" s="252" t="s">
        <v>38036</v>
      </c>
      <c r="C2583" s="252" t="s">
        <v>38037</v>
      </c>
      <c r="D2583" s="148" t="s">
        <v>38038</v>
      </c>
      <c r="E2583" s="252" t="s">
        <v>38039</v>
      </c>
      <c r="F2583" s="252" t="s">
        <v>38040</v>
      </c>
      <c r="G2583" s="252" t="s">
        <v>38041</v>
      </c>
      <c r="H2583" s="262" t="s">
        <v>38042</v>
      </c>
      <c r="I2583" s="264" t="s">
        <v>38043</v>
      </c>
      <c r="J2583" s="148"/>
      <c r="M2583" s="258"/>
      <c r="N2583" s="252"/>
      <c r="O2583" s="148"/>
      <c r="P2583" s="148"/>
    </row>
    <row r="2584" spans="1:16" ht="118.8">
      <c r="A2584" s="258" t="s">
        <v>38044</v>
      </c>
      <c r="B2584" s="252" t="s">
        <v>38045</v>
      </c>
      <c r="C2584" s="252" t="s">
        <v>38046</v>
      </c>
      <c r="D2584" s="148" t="s">
        <v>38047</v>
      </c>
      <c r="E2584" s="252" t="s">
        <v>38048</v>
      </c>
      <c r="F2584" s="252" t="s">
        <v>38049</v>
      </c>
      <c r="G2584" s="252" t="s">
        <v>38050</v>
      </c>
      <c r="H2584" s="262" t="s">
        <v>38051</v>
      </c>
      <c r="I2584" s="264" t="s">
        <v>38052</v>
      </c>
      <c r="J2584" s="148"/>
      <c r="M2584" s="258"/>
      <c r="N2584" s="252"/>
      <c r="O2584" s="148"/>
      <c r="P2584" s="148"/>
    </row>
    <row r="2585" spans="1:16" ht="158.4">
      <c r="A2585" s="258" t="s">
        <v>38053</v>
      </c>
      <c r="B2585" s="252" t="s">
        <v>38054</v>
      </c>
      <c r="C2585" s="252" t="s">
        <v>38055</v>
      </c>
      <c r="D2585" s="148" t="s">
        <v>38056</v>
      </c>
      <c r="E2585" s="252" t="s">
        <v>38057</v>
      </c>
      <c r="F2585" s="252" t="s">
        <v>38058</v>
      </c>
      <c r="G2585" s="252" t="s">
        <v>38059</v>
      </c>
      <c r="H2585" s="262" t="s">
        <v>38060</v>
      </c>
      <c r="I2585" s="264" t="s">
        <v>38061</v>
      </c>
      <c r="J2585" s="148"/>
      <c r="M2585" s="258"/>
      <c r="N2585" s="252"/>
      <c r="O2585" s="148"/>
      <c r="P2585" s="148"/>
    </row>
    <row r="2586" spans="1:16" ht="158.4">
      <c r="A2586" s="258" t="s">
        <v>38062</v>
      </c>
      <c r="B2586" s="252" t="s">
        <v>38063</v>
      </c>
      <c r="C2586" s="252" t="s">
        <v>38064</v>
      </c>
      <c r="D2586" s="148" t="s">
        <v>38065</v>
      </c>
      <c r="E2586" s="252" t="s">
        <v>38057</v>
      </c>
      <c r="F2586" s="252" t="s">
        <v>38058</v>
      </c>
      <c r="G2586" s="252" t="s">
        <v>38066</v>
      </c>
      <c r="H2586" s="262" t="s">
        <v>38067</v>
      </c>
      <c r="I2586" s="264" t="s">
        <v>38068</v>
      </c>
      <c r="J2586" s="148"/>
      <c r="M2586" s="258"/>
      <c r="N2586" s="252"/>
      <c r="O2586" s="148"/>
      <c r="P2586" s="148"/>
    </row>
    <row r="2587" spans="1:16" ht="158.4">
      <c r="A2587" s="258" t="s">
        <v>38069</v>
      </c>
      <c r="B2587" s="252" t="s">
        <v>38070</v>
      </c>
      <c r="C2587" s="252" t="s">
        <v>38071</v>
      </c>
      <c r="D2587" s="148" t="s">
        <v>38072</v>
      </c>
      <c r="E2587" s="252" t="s">
        <v>38073</v>
      </c>
      <c r="F2587" s="252" t="s">
        <v>38074</v>
      </c>
      <c r="G2587" s="252" t="s">
        <v>38075</v>
      </c>
      <c r="H2587" s="262" t="s">
        <v>38076</v>
      </c>
      <c r="I2587" s="264" t="s">
        <v>38077</v>
      </c>
      <c r="J2587" s="148"/>
      <c r="M2587" s="258"/>
      <c r="N2587" s="252"/>
      <c r="O2587" s="148"/>
      <c r="P2587" s="148"/>
    </row>
    <row r="2588" spans="1:16" ht="158.4">
      <c r="A2588" s="258" t="s">
        <v>38078</v>
      </c>
      <c r="B2588" s="252" t="s">
        <v>38079</v>
      </c>
      <c r="C2588" s="252" t="s">
        <v>38071</v>
      </c>
      <c r="D2588" s="148" t="s">
        <v>38080</v>
      </c>
      <c r="E2588" s="252" t="s">
        <v>38081</v>
      </c>
      <c r="F2588" s="252" t="s">
        <v>38074</v>
      </c>
      <c r="G2588" s="252" t="s">
        <v>38082</v>
      </c>
      <c r="H2588" s="262" t="s">
        <v>38083</v>
      </c>
      <c r="I2588" s="264" t="s">
        <v>38084</v>
      </c>
      <c r="J2588" s="148"/>
      <c r="M2588" s="258"/>
      <c r="N2588" s="252"/>
      <c r="O2588" s="148"/>
      <c r="P2588" s="148"/>
    </row>
    <row r="2589" spans="1:16" ht="118.8">
      <c r="A2589" s="258" t="s">
        <v>38085</v>
      </c>
      <c r="B2589" s="252" t="s">
        <v>38086</v>
      </c>
      <c r="C2589" s="252" t="s">
        <v>38087</v>
      </c>
      <c r="D2589" s="148" t="s">
        <v>38088</v>
      </c>
      <c r="E2589" s="252" t="s">
        <v>38089</v>
      </c>
      <c r="F2589" s="252" t="s">
        <v>38090</v>
      </c>
      <c r="G2589" s="252" t="s">
        <v>38091</v>
      </c>
      <c r="H2589" s="262" t="s">
        <v>38092</v>
      </c>
      <c r="I2589" s="264" t="s">
        <v>38093</v>
      </c>
      <c r="J2589" s="148"/>
      <c r="M2589" s="258"/>
      <c r="N2589" s="252"/>
      <c r="O2589" s="148"/>
      <c r="P2589" s="148"/>
    </row>
    <row r="2590" spans="1:16" ht="118.8">
      <c r="A2590" s="258" t="s">
        <v>38094</v>
      </c>
      <c r="B2590" s="252" t="s">
        <v>38095</v>
      </c>
      <c r="C2590" s="252" t="s">
        <v>38096</v>
      </c>
      <c r="D2590" s="148" t="s">
        <v>38097</v>
      </c>
      <c r="E2590" s="252" t="s">
        <v>38098</v>
      </c>
      <c r="F2590" s="252" t="s">
        <v>38099</v>
      </c>
      <c r="G2590" s="252" t="s">
        <v>38100</v>
      </c>
      <c r="H2590" s="262" t="s">
        <v>38101</v>
      </c>
      <c r="I2590" s="264" t="s">
        <v>38102</v>
      </c>
      <c r="J2590" s="148"/>
      <c r="M2590" s="258"/>
      <c r="N2590" s="252"/>
      <c r="O2590" s="148"/>
      <c r="P2590" s="148"/>
    </row>
    <row r="2591" spans="1:16" ht="158.4">
      <c r="A2591" s="258" t="s">
        <v>38103</v>
      </c>
      <c r="B2591" s="252" t="s">
        <v>38104</v>
      </c>
      <c r="C2591" s="252" t="s">
        <v>38105</v>
      </c>
      <c r="D2591" s="148" t="s">
        <v>38106</v>
      </c>
      <c r="E2591" s="252" t="s">
        <v>38107</v>
      </c>
      <c r="F2591" s="252" t="s">
        <v>38108</v>
      </c>
      <c r="G2591" s="252" t="s">
        <v>38109</v>
      </c>
      <c r="H2591" s="262" t="s">
        <v>38110</v>
      </c>
      <c r="I2591" s="264" t="s">
        <v>38111</v>
      </c>
      <c r="J2591" s="148"/>
      <c r="M2591" s="251"/>
      <c r="N2591" s="253"/>
      <c r="O2591" s="148"/>
      <c r="P2591" s="148"/>
    </row>
    <row r="2592" spans="1:16" ht="158.4">
      <c r="A2592" s="258" t="s">
        <v>38112</v>
      </c>
      <c r="B2592" s="252" t="s">
        <v>38113</v>
      </c>
      <c r="C2592" s="252" t="s">
        <v>38114</v>
      </c>
      <c r="D2592" s="148" t="s">
        <v>38115</v>
      </c>
      <c r="E2592" s="252" t="s">
        <v>38116</v>
      </c>
      <c r="F2592" s="252" t="s">
        <v>38108</v>
      </c>
      <c r="G2592" s="252" t="s">
        <v>38117</v>
      </c>
      <c r="H2592" s="262" t="s">
        <v>38118</v>
      </c>
      <c r="I2592" s="264" t="s">
        <v>38119</v>
      </c>
      <c r="J2592" s="148"/>
      <c r="M2592" s="251"/>
      <c r="N2592" s="253"/>
      <c r="O2592" s="148"/>
      <c r="P2592" s="148"/>
    </row>
    <row r="2593" spans="1:16" ht="28.8">
      <c r="A2593" s="251" t="s">
        <v>38120</v>
      </c>
      <c r="B2593" s="253" t="s">
        <v>36594</v>
      </c>
      <c r="C2593" s="253" t="s">
        <v>36595</v>
      </c>
      <c r="D2593" s="148" t="s">
        <v>36595</v>
      </c>
      <c r="E2593" s="253" t="s">
        <v>36595</v>
      </c>
      <c r="F2593" s="253" t="s">
        <v>36595</v>
      </c>
      <c r="G2593" s="253" t="s">
        <v>36594</v>
      </c>
      <c r="H2593" s="253" t="s">
        <v>36594</v>
      </c>
      <c r="I2593" s="264" t="s">
        <v>36594</v>
      </c>
      <c r="J2593" s="148"/>
      <c r="K2593" s="148"/>
      <c r="L2593" s="148"/>
      <c r="M2593" s="258"/>
      <c r="N2593" s="252"/>
      <c r="O2593" s="148"/>
      <c r="P2593" s="148"/>
    </row>
    <row r="2594" spans="1:16" ht="28.8">
      <c r="A2594" s="251" t="s">
        <v>38121</v>
      </c>
      <c r="B2594" s="253" t="s">
        <v>36595</v>
      </c>
      <c r="C2594" s="253" t="s">
        <v>36595</v>
      </c>
      <c r="D2594" s="148" t="s">
        <v>36595</v>
      </c>
      <c r="E2594" s="253" t="s">
        <v>36595</v>
      </c>
      <c r="F2594" s="253" t="s">
        <v>36595</v>
      </c>
      <c r="G2594" s="253" t="s">
        <v>36595</v>
      </c>
      <c r="H2594" s="253" t="s">
        <v>36595</v>
      </c>
      <c r="I2594" s="264" t="s">
        <v>36595</v>
      </c>
      <c r="J2594" s="148"/>
      <c r="K2594" s="148"/>
      <c r="L2594" s="148"/>
      <c r="M2594" s="258"/>
      <c r="N2594" s="252"/>
      <c r="O2594" s="148"/>
      <c r="P2594" s="148"/>
    </row>
    <row r="2595" spans="1:16" ht="39.6">
      <c r="A2595" s="258" t="s">
        <v>38122</v>
      </c>
      <c r="B2595" s="252" t="s">
        <v>36598</v>
      </c>
      <c r="C2595" s="252" t="s">
        <v>36598</v>
      </c>
      <c r="D2595" s="148" t="s">
        <v>36598</v>
      </c>
      <c r="E2595" s="252" t="s">
        <v>36598</v>
      </c>
      <c r="F2595" s="252" t="s">
        <v>36598</v>
      </c>
      <c r="G2595" s="252" t="s">
        <v>36598</v>
      </c>
      <c r="H2595" s="252" t="s">
        <v>36598</v>
      </c>
      <c r="I2595" s="264" t="s">
        <v>36598</v>
      </c>
      <c r="J2595" s="148"/>
      <c r="K2595" s="148"/>
      <c r="L2595" s="148"/>
      <c r="M2595" s="258"/>
      <c r="N2595" s="252"/>
      <c r="O2595" s="148"/>
      <c r="P2595" s="148"/>
    </row>
    <row r="2596" spans="1:16" ht="39.6">
      <c r="A2596" s="258" t="s">
        <v>38123</v>
      </c>
      <c r="B2596" s="252" t="s">
        <v>36600</v>
      </c>
      <c r="C2596" s="252" t="s">
        <v>36600</v>
      </c>
      <c r="D2596" s="148" t="s">
        <v>36600</v>
      </c>
      <c r="E2596" s="252" t="s">
        <v>36600</v>
      </c>
      <c r="F2596" s="252" t="s">
        <v>36600</v>
      </c>
      <c r="G2596" s="252" t="s">
        <v>36600</v>
      </c>
      <c r="H2596" s="252" t="s">
        <v>36600</v>
      </c>
      <c r="I2596" s="264" t="s">
        <v>36600</v>
      </c>
      <c r="J2596" s="148"/>
      <c r="K2596" s="148"/>
      <c r="L2596" s="148"/>
      <c r="M2596" s="258"/>
      <c r="N2596" s="252"/>
      <c r="O2596" s="148"/>
      <c r="P2596" s="148"/>
    </row>
    <row r="2597" spans="1:16" ht="39.6">
      <c r="A2597" s="258" t="s">
        <v>38124</v>
      </c>
      <c r="B2597" s="252" t="s">
        <v>36602</v>
      </c>
      <c r="C2597" s="252" t="s">
        <v>36602</v>
      </c>
      <c r="D2597" s="148" t="s">
        <v>36602</v>
      </c>
      <c r="E2597" s="252" t="s">
        <v>36602</v>
      </c>
      <c r="F2597" s="252" t="s">
        <v>36602</v>
      </c>
      <c r="G2597" s="252" t="s">
        <v>36602</v>
      </c>
      <c r="H2597" s="252" t="s">
        <v>36602</v>
      </c>
      <c r="I2597" s="264" t="s">
        <v>36602</v>
      </c>
      <c r="J2597" s="148"/>
      <c r="K2597" s="148"/>
      <c r="L2597" s="148"/>
      <c r="M2597" s="258"/>
      <c r="N2597" s="252"/>
      <c r="O2597" s="148"/>
      <c r="P2597" s="148"/>
    </row>
    <row r="2598" spans="1:16" ht="39.6">
      <c r="A2598" s="258" t="s">
        <v>38125</v>
      </c>
      <c r="B2598" s="252" t="s">
        <v>36604</v>
      </c>
      <c r="C2598" s="252" t="s">
        <v>36604</v>
      </c>
      <c r="D2598" s="148" t="s">
        <v>36604</v>
      </c>
      <c r="E2598" s="252" t="s">
        <v>36604</v>
      </c>
      <c r="F2598" s="252" t="s">
        <v>36604</v>
      </c>
      <c r="G2598" s="252" t="s">
        <v>36604</v>
      </c>
      <c r="H2598" s="252" t="s">
        <v>36604</v>
      </c>
      <c r="I2598" s="264" t="s">
        <v>36604</v>
      </c>
      <c r="J2598" s="148"/>
      <c r="K2598" s="148"/>
      <c r="L2598" s="148"/>
      <c r="M2598" s="258"/>
      <c r="N2598" s="252"/>
      <c r="O2598" s="148"/>
      <c r="P2598" s="148"/>
    </row>
    <row r="2599" spans="1:16" ht="39.6">
      <c r="A2599" s="258" t="s">
        <v>38126</v>
      </c>
      <c r="B2599" s="252" t="s">
        <v>36606</v>
      </c>
      <c r="C2599" s="252" t="s">
        <v>36606</v>
      </c>
      <c r="D2599" s="148" t="s">
        <v>36606</v>
      </c>
      <c r="E2599" s="252" t="s">
        <v>36606</v>
      </c>
      <c r="F2599" s="252" t="s">
        <v>36606</v>
      </c>
      <c r="G2599" s="252" t="s">
        <v>36606</v>
      </c>
      <c r="H2599" s="252" t="s">
        <v>36606</v>
      </c>
      <c r="I2599" s="264" t="s">
        <v>36606</v>
      </c>
      <c r="J2599" s="148"/>
      <c r="K2599" s="148"/>
      <c r="L2599" s="148"/>
      <c r="M2599" s="258"/>
      <c r="N2599" s="252"/>
      <c r="O2599" s="148"/>
      <c r="P2599" s="148"/>
    </row>
    <row r="2600" spans="1:16" ht="39.6">
      <c r="A2600" s="258" t="s">
        <v>38127</v>
      </c>
      <c r="B2600" s="252" t="s">
        <v>36608</v>
      </c>
      <c r="C2600" s="252" t="s">
        <v>36608</v>
      </c>
      <c r="D2600" s="148" t="s">
        <v>36608</v>
      </c>
      <c r="E2600" s="252" t="s">
        <v>36608</v>
      </c>
      <c r="F2600" s="252" t="s">
        <v>36608</v>
      </c>
      <c r="G2600" s="252" t="s">
        <v>36608</v>
      </c>
      <c r="H2600" s="252" t="s">
        <v>36608</v>
      </c>
      <c r="I2600" s="264" t="s">
        <v>36608</v>
      </c>
      <c r="J2600" s="148"/>
      <c r="K2600" s="148"/>
      <c r="L2600" s="148"/>
      <c r="M2600" s="258"/>
      <c r="N2600" s="252"/>
      <c r="O2600" s="148"/>
      <c r="P2600" s="148"/>
    </row>
    <row r="2601" spans="1:16" ht="39.6">
      <c r="A2601" s="258" t="s">
        <v>38128</v>
      </c>
      <c r="B2601" s="252" t="s">
        <v>36610</v>
      </c>
      <c r="C2601" s="252" t="s">
        <v>36610</v>
      </c>
      <c r="D2601" s="148" t="s">
        <v>36610</v>
      </c>
      <c r="E2601" s="252" t="s">
        <v>36610</v>
      </c>
      <c r="F2601" s="252" t="s">
        <v>36610</v>
      </c>
      <c r="G2601" s="252" t="s">
        <v>36610</v>
      </c>
      <c r="H2601" s="252" t="s">
        <v>36610</v>
      </c>
      <c r="I2601" s="264" t="s">
        <v>36610</v>
      </c>
      <c r="J2601" s="148"/>
      <c r="K2601" s="148"/>
      <c r="L2601" s="148"/>
      <c r="M2601" s="258"/>
      <c r="N2601" s="252"/>
      <c r="O2601" s="148"/>
      <c r="P2601" s="148"/>
    </row>
    <row r="2602" spans="1:16" ht="39.6">
      <c r="A2602" s="258" t="s">
        <v>38129</v>
      </c>
      <c r="B2602" s="252" t="s">
        <v>36610</v>
      </c>
      <c r="C2602" s="252" t="s">
        <v>36610</v>
      </c>
      <c r="D2602" s="148" t="s">
        <v>36610</v>
      </c>
      <c r="E2602" s="252" t="s">
        <v>36610</v>
      </c>
      <c r="F2602" s="252" t="s">
        <v>36610</v>
      </c>
      <c r="G2602" s="252" t="s">
        <v>36610</v>
      </c>
      <c r="H2602" s="252" t="s">
        <v>36610</v>
      </c>
      <c r="I2602" s="264" t="s">
        <v>36610</v>
      </c>
      <c r="J2602" s="148"/>
      <c r="K2602" s="148"/>
      <c r="L2602" s="148"/>
      <c r="M2602" s="258"/>
      <c r="N2602" s="252"/>
      <c r="O2602" s="148"/>
      <c r="P2602" s="148"/>
    </row>
    <row r="2603" spans="1:16" ht="39.6">
      <c r="A2603" s="258" t="s">
        <v>38130</v>
      </c>
      <c r="B2603" s="252" t="s">
        <v>36613</v>
      </c>
      <c r="C2603" s="252" t="s">
        <v>36613</v>
      </c>
      <c r="D2603" s="148" t="s">
        <v>36613</v>
      </c>
      <c r="E2603" s="252" t="s">
        <v>36613</v>
      </c>
      <c r="F2603" s="252" t="s">
        <v>36613</v>
      </c>
      <c r="G2603" s="252" t="s">
        <v>36613</v>
      </c>
      <c r="H2603" s="252" t="s">
        <v>36613</v>
      </c>
      <c r="I2603" s="264" t="s">
        <v>36613</v>
      </c>
      <c r="J2603" s="148"/>
      <c r="K2603" s="148"/>
      <c r="L2603" s="148"/>
      <c r="M2603" s="258"/>
      <c r="N2603" s="252"/>
      <c r="O2603" s="148"/>
      <c r="P2603" s="148"/>
    </row>
    <row r="2604" spans="1:16" ht="39.6">
      <c r="A2604" s="258" t="s">
        <v>38131</v>
      </c>
      <c r="B2604" s="252" t="s">
        <v>36615</v>
      </c>
      <c r="C2604" s="252" t="s">
        <v>36615</v>
      </c>
      <c r="D2604" s="148" t="s">
        <v>36615</v>
      </c>
      <c r="E2604" s="252" t="s">
        <v>36615</v>
      </c>
      <c r="F2604" s="252" t="s">
        <v>36615</v>
      </c>
      <c r="G2604" s="252" t="s">
        <v>36615</v>
      </c>
      <c r="H2604" s="252" t="s">
        <v>36615</v>
      </c>
      <c r="I2604" s="264" t="s">
        <v>36615</v>
      </c>
      <c r="J2604" s="148"/>
      <c r="K2604" s="148"/>
      <c r="L2604" s="148"/>
      <c r="M2604" s="258"/>
      <c r="N2604" s="252"/>
      <c r="O2604" s="148"/>
      <c r="P2604" s="148"/>
    </row>
    <row r="2605" spans="1:16" ht="39.6">
      <c r="A2605" s="258" t="s">
        <v>38132</v>
      </c>
      <c r="B2605" s="252" t="s">
        <v>36617</v>
      </c>
      <c r="C2605" s="252" t="s">
        <v>36617</v>
      </c>
      <c r="D2605" s="148" t="s">
        <v>36617</v>
      </c>
      <c r="E2605" s="252" t="s">
        <v>36617</v>
      </c>
      <c r="F2605" s="252" t="s">
        <v>36617</v>
      </c>
      <c r="G2605" s="252" t="s">
        <v>36617</v>
      </c>
      <c r="H2605" s="252" t="s">
        <v>36617</v>
      </c>
      <c r="I2605" s="264" t="s">
        <v>36617</v>
      </c>
      <c r="J2605" s="148"/>
      <c r="K2605" s="148"/>
      <c r="L2605" s="148"/>
      <c r="M2605" s="251"/>
      <c r="N2605" s="253"/>
      <c r="O2605" s="148"/>
      <c r="P2605" s="148"/>
    </row>
    <row r="2606" spans="1:16" ht="39.6">
      <c r="A2606" s="258" t="s">
        <v>38133</v>
      </c>
      <c r="B2606" s="252" t="s">
        <v>36619</v>
      </c>
      <c r="C2606" s="252" t="s">
        <v>36619</v>
      </c>
      <c r="D2606" s="148" t="s">
        <v>36619</v>
      </c>
      <c r="E2606" s="252" t="s">
        <v>36619</v>
      </c>
      <c r="F2606" s="252" t="s">
        <v>36619</v>
      </c>
      <c r="G2606" s="252" t="s">
        <v>36619</v>
      </c>
      <c r="H2606" s="252" t="s">
        <v>36619</v>
      </c>
      <c r="I2606" s="264" t="s">
        <v>36619</v>
      </c>
      <c r="J2606" s="148"/>
      <c r="K2606" s="148"/>
      <c r="L2606" s="148"/>
      <c r="M2606" s="251"/>
      <c r="N2606" s="253"/>
      <c r="O2606" s="148"/>
      <c r="P2606" s="148"/>
    </row>
    <row r="2607" spans="1:16" ht="39.6">
      <c r="A2607" s="258" t="s">
        <v>38134</v>
      </c>
      <c r="B2607" s="252" t="s">
        <v>36621</v>
      </c>
      <c r="C2607" s="252" t="s">
        <v>36621</v>
      </c>
      <c r="D2607" s="252" t="s">
        <v>36621</v>
      </c>
      <c r="E2607" s="252" t="s">
        <v>36621</v>
      </c>
      <c r="F2607" s="252" t="s">
        <v>36621</v>
      </c>
      <c r="G2607" s="252" t="s">
        <v>36621</v>
      </c>
      <c r="H2607" s="252" t="s">
        <v>36621</v>
      </c>
      <c r="I2607" s="264" t="s">
        <v>36621</v>
      </c>
      <c r="J2607" s="148"/>
      <c r="K2607" s="148"/>
      <c r="L2607" s="148"/>
      <c r="M2607" s="258"/>
      <c r="N2607" s="252"/>
      <c r="O2607" s="148"/>
      <c r="P2607" s="148"/>
    </row>
    <row r="2608" spans="1:16" ht="39.6">
      <c r="A2608" s="258" t="s">
        <v>38135</v>
      </c>
      <c r="B2608" s="252" t="s">
        <v>36621</v>
      </c>
      <c r="C2608" s="252" t="s">
        <v>36621</v>
      </c>
      <c r="D2608" s="148" t="s">
        <v>36621</v>
      </c>
      <c r="E2608" s="252" t="s">
        <v>36621</v>
      </c>
      <c r="F2608" s="252" t="s">
        <v>36621</v>
      </c>
      <c r="G2608" s="252" t="s">
        <v>36621</v>
      </c>
      <c r="H2608" s="252" t="s">
        <v>36621</v>
      </c>
      <c r="I2608" s="264" t="s">
        <v>36621</v>
      </c>
      <c r="J2608" s="148"/>
      <c r="K2608" s="148"/>
      <c r="L2608" s="148"/>
      <c r="M2608" s="258"/>
      <c r="N2608" s="252"/>
      <c r="O2608" s="148"/>
      <c r="P2608" s="148"/>
    </row>
    <row r="2609" spans="1:16" ht="39.6">
      <c r="A2609" s="258" t="s">
        <v>38136</v>
      </c>
      <c r="B2609" s="252" t="s">
        <v>36624</v>
      </c>
      <c r="C2609" s="252" t="s">
        <v>36624</v>
      </c>
      <c r="D2609" s="148" t="s">
        <v>36624</v>
      </c>
      <c r="E2609" s="252" t="s">
        <v>36624</v>
      </c>
      <c r="F2609" s="252" t="s">
        <v>36624</v>
      </c>
      <c r="G2609" s="252" t="s">
        <v>36624</v>
      </c>
      <c r="H2609" s="252" t="s">
        <v>36624</v>
      </c>
      <c r="I2609" s="264" t="s">
        <v>36624</v>
      </c>
      <c r="J2609" s="148"/>
      <c r="K2609" s="148"/>
      <c r="L2609" s="148"/>
      <c r="M2609" s="258"/>
      <c r="N2609" s="148"/>
      <c r="O2609" s="148"/>
      <c r="P2609" s="148"/>
    </row>
    <row r="2610" spans="1:16" ht="39.6">
      <c r="A2610" s="258" t="s">
        <v>38137</v>
      </c>
      <c r="B2610" s="252" t="s">
        <v>36626</v>
      </c>
      <c r="C2610" s="252" t="s">
        <v>36626</v>
      </c>
      <c r="D2610" s="148" t="s">
        <v>36626</v>
      </c>
      <c r="E2610" s="252" t="s">
        <v>36626</v>
      </c>
      <c r="F2610" s="252" t="s">
        <v>36626</v>
      </c>
      <c r="G2610" s="252" t="s">
        <v>36626</v>
      </c>
      <c r="H2610" s="252" t="s">
        <v>36626</v>
      </c>
      <c r="I2610" s="264" t="s">
        <v>36626</v>
      </c>
      <c r="J2610" s="148"/>
      <c r="K2610" s="148"/>
      <c r="L2610" s="148"/>
      <c r="M2610" s="258"/>
      <c r="N2610" s="148"/>
      <c r="O2610" s="148"/>
      <c r="P2610" s="148"/>
    </row>
    <row r="2611" spans="1:16" ht="28.8">
      <c r="A2611" s="251" t="s">
        <v>38138</v>
      </c>
      <c r="B2611" s="253" t="s">
        <v>36628</v>
      </c>
      <c r="C2611" s="253" t="s">
        <v>36628</v>
      </c>
      <c r="D2611" s="148" t="s">
        <v>36628</v>
      </c>
      <c r="E2611" s="253" t="s">
        <v>36628</v>
      </c>
      <c r="F2611" s="253" t="s">
        <v>36628</v>
      </c>
      <c r="G2611" s="253" t="s">
        <v>36628</v>
      </c>
      <c r="H2611" s="253" t="s">
        <v>36628</v>
      </c>
      <c r="I2611" s="264" t="s">
        <v>36628</v>
      </c>
      <c r="J2611" s="148"/>
      <c r="K2611" s="148"/>
      <c r="L2611" s="148"/>
      <c r="M2611" s="258"/>
      <c r="N2611" s="252"/>
      <c r="O2611" s="148"/>
      <c r="P2611" s="148"/>
    </row>
    <row r="2612" spans="1:16" ht="28.8">
      <c r="A2612" s="251" t="s">
        <v>38139</v>
      </c>
      <c r="B2612" s="253" t="s">
        <v>36628</v>
      </c>
      <c r="C2612" s="253" t="s">
        <v>36628</v>
      </c>
      <c r="D2612" s="148" t="s">
        <v>36628</v>
      </c>
      <c r="E2612" s="253" t="s">
        <v>36628</v>
      </c>
      <c r="F2612" s="253" t="s">
        <v>36628</v>
      </c>
      <c r="G2612" s="253" t="s">
        <v>36628</v>
      </c>
      <c r="H2612" s="253" t="s">
        <v>36628</v>
      </c>
      <c r="I2612" s="264" t="s">
        <v>36628</v>
      </c>
      <c r="J2612" s="148"/>
      <c r="K2612" s="148"/>
      <c r="L2612" s="148"/>
      <c r="M2612" s="258"/>
      <c r="N2612" s="252"/>
      <c r="O2612" s="148"/>
      <c r="P2612" s="148"/>
    </row>
    <row r="2613" spans="1:16" ht="39.6">
      <c r="A2613" s="258" t="s">
        <v>38140</v>
      </c>
      <c r="B2613" s="252" t="s">
        <v>36631</v>
      </c>
      <c r="C2613" s="252" t="s">
        <v>36631</v>
      </c>
      <c r="D2613" s="148" t="s">
        <v>36631</v>
      </c>
      <c r="E2613" s="252" t="s">
        <v>36631</v>
      </c>
      <c r="F2613" s="252" t="s">
        <v>36631</v>
      </c>
      <c r="G2613" s="252" t="s">
        <v>36631</v>
      </c>
      <c r="H2613" s="252" t="s">
        <v>36631</v>
      </c>
      <c r="I2613" s="264" t="s">
        <v>36631</v>
      </c>
      <c r="J2613" s="148"/>
      <c r="K2613" s="148"/>
      <c r="L2613" s="148"/>
      <c r="M2613" s="258"/>
      <c r="N2613" s="252"/>
      <c r="O2613" s="148"/>
      <c r="P2613" s="148"/>
    </row>
    <row r="2614" spans="1:16" ht="39.6">
      <c r="A2614" s="258" t="s">
        <v>38141</v>
      </c>
      <c r="B2614" s="252" t="s">
        <v>36633</v>
      </c>
      <c r="C2614" s="252" t="s">
        <v>36633</v>
      </c>
      <c r="D2614" s="148" t="s">
        <v>36633</v>
      </c>
      <c r="E2614" s="252" t="s">
        <v>36633</v>
      </c>
      <c r="F2614" s="252" t="s">
        <v>36633</v>
      </c>
      <c r="G2614" s="252" t="s">
        <v>36633</v>
      </c>
      <c r="H2614" s="252" t="s">
        <v>36633</v>
      </c>
      <c r="I2614" s="264" t="s">
        <v>36633</v>
      </c>
      <c r="J2614" s="148"/>
      <c r="K2614" s="148"/>
      <c r="L2614" s="148"/>
      <c r="M2614" s="258"/>
      <c r="N2614" s="252"/>
      <c r="O2614" s="148"/>
      <c r="P2614" s="148"/>
    </row>
    <row r="2615" spans="1:16" ht="39.6">
      <c r="A2615" s="258" t="s">
        <v>38142</v>
      </c>
      <c r="B2615" s="252" t="s">
        <v>36637</v>
      </c>
      <c r="C2615" s="252" t="s">
        <v>36637</v>
      </c>
      <c r="D2615" s="148" t="s">
        <v>36637</v>
      </c>
      <c r="E2615" s="252" t="s">
        <v>36637</v>
      </c>
      <c r="F2615" s="252" t="s">
        <v>36637</v>
      </c>
      <c r="G2615" s="252" t="s">
        <v>36637</v>
      </c>
      <c r="H2615" s="252" t="s">
        <v>36637</v>
      </c>
      <c r="I2615" s="264" t="s">
        <v>36637</v>
      </c>
      <c r="J2615" s="148"/>
      <c r="K2615" s="148"/>
      <c r="L2615" s="148"/>
      <c r="M2615" s="258"/>
      <c r="N2615" s="252"/>
      <c r="O2615" s="148"/>
      <c r="P2615" s="148"/>
    </row>
    <row r="2616" spans="1:16" ht="39.6">
      <c r="A2616" s="258" t="s">
        <v>38143</v>
      </c>
      <c r="B2616" s="252" t="s">
        <v>36637</v>
      </c>
      <c r="C2616" s="252" t="s">
        <v>36637</v>
      </c>
      <c r="D2616" s="148" t="s">
        <v>36637</v>
      </c>
      <c r="E2616" s="252" t="s">
        <v>36637</v>
      </c>
      <c r="F2616" s="252" t="s">
        <v>36637</v>
      </c>
      <c r="G2616" s="252" t="s">
        <v>36637</v>
      </c>
      <c r="H2616" s="252" t="s">
        <v>36637</v>
      </c>
      <c r="I2616" s="264" t="s">
        <v>36637</v>
      </c>
      <c r="J2616" s="148"/>
      <c r="K2616" s="148"/>
      <c r="L2616" s="148"/>
      <c r="M2616" s="258"/>
      <c r="N2616" s="252"/>
      <c r="O2616" s="148"/>
      <c r="P2616" s="148"/>
    </row>
    <row r="2617" spans="1:16" ht="39.6">
      <c r="A2617" s="258" t="s">
        <v>38144</v>
      </c>
      <c r="B2617" s="252" t="s">
        <v>36639</v>
      </c>
      <c r="C2617" s="252" t="s">
        <v>36639</v>
      </c>
      <c r="D2617" s="148" t="s">
        <v>36639</v>
      </c>
      <c r="E2617" s="252" t="s">
        <v>36639</v>
      </c>
      <c r="F2617" s="252" t="s">
        <v>36639</v>
      </c>
      <c r="G2617" s="252" t="s">
        <v>36639</v>
      </c>
      <c r="H2617" s="252" t="s">
        <v>36639</v>
      </c>
      <c r="I2617" s="264" t="s">
        <v>36639</v>
      </c>
      <c r="J2617" s="148"/>
      <c r="K2617" s="148"/>
      <c r="L2617" s="148"/>
      <c r="M2617" s="258"/>
      <c r="N2617" s="252"/>
      <c r="O2617" s="148"/>
      <c r="P2617" s="148"/>
    </row>
    <row r="2618" spans="1:16" ht="39.6">
      <c r="A2618" s="258" t="s">
        <v>38145</v>
      </c>
      <c r="B2618" s="252" t="s">
        <v>36641</v>
      </c>
      <c r="C2618" s="252" t="s">
        <v>36641</v>
      </c>
      <c r="D2618" s="148" t="s">
        <v>36641</v>
      </c>
      <c r="E2618" s="252" t="s">
        <v>36641</v>
      </c>
      <c r="F2618" s="252" t="s">
        <v>36641</v>
      </c>
      <c r="G2618" s="252" t="s">
        <v>36641</v>
      </c>
      <c r="H2618" s="252" t="s">
        <v>36641</v>
      </c>
      <c r="I2618" s="264" t="s">
        <v>36641</v>
      </c>
      <c r="J2618" s="148"/>
      <c r="K2618" s="148"/>
      <c r="L2618" s="148"/>
      <c r="M2618" s="258"/>
      <c r="N2618" s="252"/>
      <c r="O2618" s="148"/>
      <c r="P2618" s="148"/>
    </row>
    <row r="2619" spans="1:16" ht="39.6">
      <c r="A2619" s="258" t="s">
        <v>38146</v>
      </c>
      <c r="B2619" s="252" t="s">
        <v>36643</v>
      </c>
      <c r="C2619" s="252" t="s">
        <v>36643</v>
      </c>
      <c r="D2619" s="148" t="s">
        <v>36643</v>
      </c>
      <c r="E2619" s="252" t="s">
        <v>36643</v>
      </c>
      <c r="F2619" s="252" t="s">
        <v>36643</v>
      </c>
      <c r="G2619" s="252" t="s">
        <v>36643</v>
      </c>
      <c r="H2619" s="252" t="s">
        <v>36643</v>
      </c>
      <c r="I2619" s="264" t="s">
        <v>36643</v>
      </c>
      <c r="J2619" s="148"/>
      <c r="K2619" s="148"/>
      <c r="L2619" s="148"/>
      <c r="M2619" s="258"/>
      <c r="N2619" s="252"/>
      <c r="O2619" s="148"/>
      <c r="P2619" s="148"/>
    </row>
    <row r="2620" spans="1:16" ht="39.6">
      <c r="A2620" s="258" t="s">
        <v>38147</v>
      </c>
      <c r="B2620" s="252" t="s">
        <v>36645</v>
      </c>
      <c r="C2620" s="252" t="s">
        <v>36645</v>
      </c>
      <c r="D2620" s="148" t="s">
        <v>36645</v>
      </c>
      <c r="E2620" s="252" t="s">
        <v>36645</v>
      </c>
      <c r="F2620" s="252" t="s">
        <v>36645</v>
      </c>
      <c r="G2620" s="252" t="s">
        <v>36645</v>
      </c>
      <c r="H2620" s="252" t="s">
        <v>36645</v>
      </c>
      <c r="I2620" s="264" t="s">
        <v>36645</v>
      </c>
      <c r="J2620" s="148"/>
      <c r="K2620" s="148"/>
      <c r="L2620" s="148"/>
      <c r="M2620" s="258"/>
      <c r="N2620" s="252"/>
      <c r="O2620" s="148"/>
      <c r="P2620" s="148"/>
    </row>
    <row r="2621" spans="1:16" ht="39.6">
      <c r="A2621" s="258" t="s">
        <v>38148</v>
      </c>
      <c r="B2621" s="252" t="s">
        <v>36647</v>
      </c>
      <c r="C2621" s="252" t="s">
        <v>36647</v>
      </c>
      <c r="D2621" s="148" t="s">
        <v>36647</v>
      </c>
      <c r="E2621" s="252" t="s">
        <v>36647</v>
      </c>
      <c r="F2621" s="252" t="s">
        <v>36647</v>
      </c>
      <c r="G2621" s="252" t="s">
        <v>36647</v>
      </c>
      <c r="H2621" s="252" t="s">
        <v>36647</v>
      </c>
      <c r="I2621" s="264" t="s">
        <v>36647</v>
      </c>
      <c r="J2621" s="148"/>
      <c r="K2621" s="148"/>
      <c r="L2621" s="148"/>
      <c r="M2621" s="258"/>
      <c r="N2621" s="252"/>
      <c r="O2621" s="148"/>
      <c r="P2621" s="148"/>
    </row>
    <row r="2622" spans="1:16" ht="39.6">
      <c r="A2622" s="258" t="s">
        <v>38149</v>
      </c>
      <c r="B2622" s="252" t="s">
        <v>36649</v>
      </c>
      <c r="C2622" s="252" t="s">
        <v>36649</v>
      </c>
      <c r="D2622" s="148" t="s">
        <v>36649</v>
      </c>
      <c r="E2622" s="252" t="s">
        <v>36649</v>
      </c>
      <c r="F2622" s="252" t="s">
        <v>36649</v>
      </c>
      <c r="G2622" s="252" t="s">
        <v>36649</v>
      </c>
      <c r="H2622" s="252" t="s">
        <v>36649</v>
      </c>
      <c r="I2622" s="264" t="s">
        <v>36649</v>
      </c>
      <c r="J2622" s="148"/>
      <c r="K2622" s="148"/>
      <c r="L2622" s="148"/>
      <c r="M2622" s="258"/>
      <c r="N2622" s="252"/>
      <c r="O2622" s="148"/>
      <c r="P2622" s="148"/>
    </row>
    <row r="2623" spans="1:16" ht="39.6">
      <c r="A2623" s="258" t="s">
        <v>38150</v>
      </c>
      <c r="B2623" s="252" t="s">
        <v>36651</v>
      </c>
      <c r="C2623" s="252" t="s">
        <v>36651</v>
      </c>
      <c r="D2623" s="148" t="s">
        <v>36651</v>
      </c>
      <c r="E2623" s="252" t="s">
        <v>36651</v>
      </c>
      <c r="F2623" s="252" t="s">
        <v>36651</v>
      </c>
      <c r="G2623" s="252" t="s">
        <v>36651</v>
      </c>
      <c r="H2623" s="252" t="s">
        <v>36651</v>
      </c>
      <c r="I2623" s="264" t="s">
        <v>36651</v>
      </c>
      <c r="J2623" s="148"/>
      <c r="K2623" s="148"/>
      <c r="L2623" s="148"/>
      <c r="M2623" s="251"/>
      <c r="N2623" s="253"/>
      <c r="O2623" s="148"/>
      <c r="P2623" s="148"/>
    </row>
    <row r="2624" spans="1:16" ht="39.6">
      <c r="A2624" s="258" t="s">
        <v>38151</v>
      </c>
      <c r="B2624" s="252" t="s">
        <v>36653</v>
      </c>
      <c r="C2624" s="252" t="s">
        <v>36653</v>
      </c>
      <c r="D2624" s="148" t="s">
        <v>36653</v>
      </c>
      <c r="E2624" s="252" t="s">
        <v>36653</v>
      </c>
      <c r="F2624" s="252" t="s">
        <v>36653</v>
      </c>
      <c r="G2624" s="252" t="s">
        <v>36653</v>
      </c>
      <c r="H2624" s="252" t="s">
        <v>36653</v>
      </c>
      <c r="I2624" s="264" t="s">
        <v>36653</v>
      </c>
      <c r="J2624" s="148"/>
      <c r="K2624" s="148"/>
      <c r="L2624" s="148"/>
      <c r="M2624" s="251"/>
      <c r="N2624" s="253"/>
      <c r="O2624" s="148"/>
      <c r="P2624" s="148"/>
    </row>
    <row r="2625" spans="1:16" ht="28.8">
      <c r="A2625" s="251" t="s">
        <v>38152</v>
      </c>
      <c r="B2625" s="253" t="s">
        <v>38153</v>
      </c>
      <c r="C2625" s="253" t="s">
        <v>38154</v>
      </c>
      <c r="D2625" s="148" t="s">
        <v>38154</v>
      </c>
      <c r="E2625" s="253" t="s">
        <v>38154</v>
      </c>
      <c r="F2625" s="253" t="s">
        <v>38154</v>
      </c>
      <c r="G2625" s="253" t="s">
        <v>38153</v>
      </c>
      <c r="H2625" s="253" t="s">
        <v>38153</v>
      </c>
      <c r="I2625" s="264" t="s">
        <v>38153</v>
      </c>
      <c r="J2625" s="148"/>
      <c r="K2625" s="148"/>
      <c r="L2625" s="148"/>
      <c r="M2625" s="258"/>
      <c r="N2625" s="252"/>
      <c r="O2625" s="148"/>
      <c r="P2625" s="148"/>
    </row>
    <row r="2626" spans="1:16" ht="28.8">
      <c r="A2626" s="251" t="s">
        <v>38155</v>
      </c>
      <c r="B2626" s="253" t="s">
        <v>38154</v>
      </c>
      <c r="C2626" s="253" t="s">
        <v>38154</v>
      </c>
      <c r="D2626" s="148" t="s">
        <v>38154</v>
      </c>
      <c r="E2626" s="253" t="s">
        <v>38154</v>
      </c>
      <c r="F2626" s="253" t="s">
        <v>38154</v>
      </c>
      <c r="G2626" s="253" t="s">
        <v>38154</v>
      </c>
      <c r="H2626" s="253" t="s">
        <v>38154</v>
      </c>
      <c r="I2626" s="264" t="s">
        <v>38154</v>
      </c>
      <c r="J2626" s="148"/>
      <c r="K2626" s="148"/>
      <c r="L2626" s="148"/>
      <c r="M2626" s="258"/>
      <c r="N2626" s="252"/>
      <c r="O2626" s="148"/>
      <c r="P2626" s="148"/>
    </row>
    <row r="2627" spans="1:16" ht="39.6">
      <c r="A2627" s="258" t="s">
        <v>38156</v>
      </c>
      <c r="B2627" s="252" t="s">
        <v>36669</v>
      </c>
      <c r="C2627" s="252" t="s">
        <v>36669</v>
      </c>
      <c r="D2627" s="148" t="s">
        <v>36669</v>
      </c>
      <c r="E2627" s="252" t="s">
        <v>36669</v>
      </c>
      <c r="F2627" s="252" t="s">
        <v>36669</v>
      </c>
      <c r="G2627" s="252" t="s">
        <v>36669</v>
      </c>
      <c r="H2627" s="252" t="s">
        <v>36669</v>
      </c>
      <c r="I2627" s="264" t="s">
        <v>36669</v>
      </c>
      <c r="J2627" s="148"/>
      <c r="K2627" s="148"/>
      <c r="L2627" s="148"/>
      <c r="M2627" s="258"/>
      <c r="N2627" s="252"/>
      <c r="O2627" s="148"/>
      <c r="P2627" s="148"/>
    </row>
    <row r="2628" spans="1:16" ht="39.6">
      <c r="A2628" s="258" t="s">
        <v>38157</v>
      </c>
      <c r="B2628" s="252" t="s">
        <v>36671</v>
      </c>
      <c r="C2628" s="252" t="s">
        <v>36671</v>
      </c>
      <c r="D2628" s="148" t="s">
        <v>36671</v>
      </c>
      <c r="E2628" s="252" t="s">
        <v>36671</v>
      </c>
      <c r="F2628" s="252" t="s">
        <v>36671</v>
      </c>
      <c r="G2628" s="252" t="s">
        <v>36671</v>
      </c>
      <c r="H2628" s="252" t="s">
        <v>36671</v>
      </c>
      <c r="I2628" s="264" t="s">
        <v>36671</v>
      </c>
      <c r="J2628" s="148"/>
      <c r="K2628" s="273"/>
      <c r="L2628" s="273"/>
      <c r="M2628" s="258"/>
      <c r="N2628" s="252"/>
      <c r="O2628" s="148"/>
      <c r="P2628" s="148"/>
    </row>
    <row r="2629" spans="1:16" ht="224.4">
      <c r="A2629" s="258" t="s">
        <v>38158</v>
      </c>
      <c r="B2629" s="252" t="s">
        <v>38159</v>
      </c>
      <c r="C2629" s="252" t="s">
        <v>38160</v>
      </c>
      <c r="D2629" s="148" t="s">
        <v>38161</v>
      </c>
      <c r="E2629" s="252" t="s">
        <v>38162</v>
      </c>
      <c r="F2629" s="252" t="s">
        <v>38163</v>
      </c>
      <c r="G2629" s="252" t="s">
        <v>38164</v>
      </c>
      <c r="H2629" s="262" t="s">
        <v>38165</v>
      </c>
      <c r="I2629" s="264" t="s">
        <v>38166</v>
      </c>
      <c r="J2629" s="148"/>
      <c r="M2629" s="258"/>
      <c r="N2629" s="252"/>
      <c r="O2629" s="148"/>
      <c r="P2629" s="148"/>
    </row>
    <row r="2630" spans="1:16" ht="224.4">
      <c r="A2630" s="258" t="s">
        <v>38167</v>
      </c>
      <c r="B2630" s="252" t="s">
        <v>38168</v>
      </c>
      <c r="C2630" s="252" t="s">
        <v>38160</v>
      </c>
      <c r="D2630" s="148" t="s">
        <v>38169</v>
      </c>
      <c r="E2630" s="252" t="s">
        <v>38170</v>
      </c>
      <c r="F2630" s="252" t="s">
        <v>38171</v>
      </c>
      <c r="G2630" s="252" t="s">
        <v>38172</v>
      </c>
      <c r="H2630" s="262" t="s">
        <v>38173</v>
      </c>
      <c r="I2630" s="264" t="s">
        <v>38174</v>
      </c>
      <c r="J2630" s="148"/>
      <c r="M2630" s="258"/>
      <c r="N2630" s="252"/>
      <c r="O2630" s="148"/>
      <c r="P2630" s="148"/>
    </row>
    <row r="2631" spans="1:16" ht="39.6">
      <c r="A2631" s="258" t="s">
        <v>38175</v>
      </c>
      <c r="B2631" s="252" t="s">
        <v>36676</v>
      </c>
      <c r="C2631" s="252" t="s">
        <v>36676</v>
      </c>
      <c r="D2631" s="148" t="s">
        <v>36676</v>
      </c>
      <c r="E2631" s="252" t="s">
        <v>36676</v>
      </c>
      <c r="F2631" s="252" t="s">
        <v>36676</v>
      </c>
      <c r="G2631" s="252" t="s">
        <v>36676</v>
      </c>
      <c r="H2631" s="252" t="s">
        <v>36676</v>
      </c>
      <c r="I2631" s="264" t="s">
        <v>36676</v>
      </c>
      <c r="J2631" s="148"/>
      <c r="K2631" s="148"/>
      <c r="L2631" s="148"/>
      <c r="M2631" s="258"/>
      <c r="N2631" s="252"/>
      <c r="O2631" s="148"/>
      <c r="P2631" s="148"/>
    </row>
    <row r="2632" spans="1:16" ht="39.6">
      <c r="A2632" s="258" t="s">
        <v>38176</v>
      </c>
      <c r="B2632" s="252" t="s">
        <v>36676</v>
      </c>
      <c r="C2632" s="252" t="s">
        <v>36676</v>
      </c>
      <c r="D2632" s="148" t="s">
        <v>36676</v>
      </c>
      <c r="E2632" s="252" t="s">
        <v>36676</v>
      </c>
      <c r="F2632" s="252" t="s">
        <v>36676</v>
      </c>
      <c r="G2632" s="252" t="s">
        <v>36676</v>
      </c>
      <c r="H2632" s="252" t="s">
        <v>36676</v>
      </c>
      <c r="I2632" s="264" t="s">
        <v>36676</v>
      </c>
      <c r="J2632" s="148"/>
      <c r="K2632" s="148"/>
      <c r="L2632" s="148"/>
      <c r="M2632" s="258"/>
      <c r="N2632" s="252"/>
      <c r="O2632" s="148"/>
      <c r="P2632" s="148"/>
    </row>
    <row r="2633" spans="1:16" ht="39.6">
      <c r="A2633" s="258" t="s">
        <v>38177</v>
      </c>
      <c r="B2633" s="252" t="s">
        <v>36679</v>
      </c>
      <c r="C2633" s="252" t="s">
        <v>36679</v>
      </c>
      <c r="D2633" s="148" t="s">
        <v>36679</v>
      </c>
      <c r="E2633" s="252" t="s">
        <v>36679</v>
      </c>
      <c r="F2633" s="252" t="s">
        <v>36679</v>
      </c>
      <c r="G2633" s="252" t="s">
        <v>36679</v>
      </c>
      <c r="H2633" s="252" t="s">
        <v>36679</v>
      </c>
      <c r="I2633" s="264" t="s">
        <v>36679</v>
      </c>
      <c r="J2633" s="148"/>
      <c r="K2633" s="148"/>
      <c r="L2633" s="148"/>
      <c r="M2633" s="258"/>
      <c r="N2633" s="252"/>
      <c r="O2633" s="148"/>
      <c r="P2633" s="148"/>
    </row>
    <row r="2634" spans="1:16" ht="39.6">
      <c r="A2634" s="258" t="s">
        <v>38178</v>
      </c>
      <c r="B2634" s="252" t="s">
        <v>36679</v>
      </c>
      <c r="C2634" s="252" t="s">
        <v>36679</v>
      </c>
      <c r="D2634" s="148" t="s">
        <v>36679</v>
      </c>
      <c r="E2634" s="252" t="s">
        <v>36679</v>
      </c>
      <c r="F2634" s="252" t="s">
        <v>36679</v>
      </c>
      <c r="G2634" s="252" t="s">
        <v>36679</v>
      </c>
      <c r="H2634" s="252" t="s">
        <v>36679</v>
      </c>
      <c r="I2634" s="264" t="s">
        <v>36679</v>
      </c>
      <c r="J2634" s="148"/>
      <c r="K2634" s="148"/>
      <c r="L2634" s="148"/>
      <c r="M2634" s="258"/>
      <c r="N2634" s="252"/>
      <c r="O2634" s="148"/>
      <c r="P2634" s="148"/>
    </row>
    <row r="2635" spans="1:16" ht="39.6">
      <c r="A2635" s="258" t="s">
        <v>38179</v>
      </c>
      <c r="B2635" s="252" t="s">
        <v>36682</v>
      </c>
      <c r="C2635" s="252" t="s">
        <v>36682</v>
      </c>
      <c r="D2635" s="148" t="s">
        <v>36682</v>
      </c>
      <c r="E2635" s="252" t="s">
        <v>36682</v>
      </c>
      <c r="F2635" s="252" t="s">
        <v>36682</v>
      </c>
      <c r="G2635" s="252" t="s">
        <v>36682</v>
      </c>
      <c r="H2635" s="252" t="s">
        <v>36682</v>
      </c>
      <c r="I2635" s="264" t="s">
        <v>36682</v>
      </c>
      <c r="J2635" s="148"/>
      <c r="K2635" s="148"/>
      <c r="L2635" s="148"/>
      <c r="M2635" s="258"/>
      <c r="N2635" s="252"/>
      <c r="O2635" s="148"/>
      <c r="P2635" s="148"/>
    </row>
    <row r="2636" spans="1:16" ht="39.6">
      <c r="A2636" s="258" t="s">
        <v>38180</v>
      </c>
      <c r="B2636" s="252" t="s">
        <v>36684</v>
      </c>
      <c r="C2636" s="252" t="s">
        <v>36684</v>
      </c>
      <c r="D2636" s="148" t="s">
        <v>36684</v>
      </c>
      <c r="E2636" s="252" t="s">
        <v>36684</v>
      </c>
      <c r="F2636" s="252" t="s">
        <v>36684</v>
      </c>
      <c r="G2636" s="252" t="s">
        <v>36684</v>
      </c>
      <c r="H2636" s="252" t="s">
        <v>36684</v>
      </c>
      <c r="I2636" s="264" t="s">
        <v>36684</v>
      </c>
      <c r="J2636" s="148"/>
      <c r="K2636" s="148"/>
      <c r="L2636" s="148"/>
      <c r="M2636" s="258"/>
      <c r="N2636" s="252"/>
      <c r="O2636" s="148"/>
      <c r="P2636" s="148"/>
    </row>
    <row r="2637" spans="1:16" ht="39.6">
      <c r="A2637" s="258" t="s">
        <v>38181</v>
      </c>
      <c r="B2637" s="252" t="s">
        <v>36686</v>
      </c>
      <c r="C2637" s="252" t="s">
        <v>36686</v>
      </c>
      <c r="D2637" s="148" t="s">
        <v>36686</v>
      </c>
      <c r="E2637" s="252" t="s">
        <v>36686</v>
      </c>
      <c r="F2637" s="252" t="s">
        <v>36686</v>
      </c>
      <c r="G2637" s="252" t="s">
        <v>36686</v>
      </c>
      <c r="H2637" s="252" t="s">
        <v>36686</v>
      </c>
      <c r="I2637" s="264" t="s">
        <v>36686</v>
      </c>
      <c r="J2637" s="148"/>
      <c r="K2637" s="148"/>
      <c r="L2637" s="148"/>
      <c r="M2637" s="258"/>
      <c r="N2637" s="252"/>
      <c r="O2637" s="148"/>
      <c r="P2637" s="148"/>
    </row>
    <row r="2638" spans="1:16" ht="39.6">
      <c r="A2638" s="258" t="s">
        <v>38182</v>
      </c>
      <c r="B2638" s="252" t="s">
        <v>36688</v>
      </c>
      <c r="C2638" s="252" t="s">
        <v>36688</v>
      </c>
      <c r="D2638" s="148" t="s">
        <v>36688</v>
      </c>
      <c r="E2638" s="252" t="s">
        <v>36688</v>
      </c>
      <c r="F2638" s="252" t="s">
        <v>36688</v>
      </c>
      <c r="G2638" s="252" t="s">
        <v>36688</v>
      </c>
      <c r="H2638" s="252" t="s">
        <v>36688</v>
      </c>
      <c r="I2638" s="264" t="s">
        <v>36688</v>
      </c>
      <c r="J2638" s="148"/>
      <c r="K2638" s="148"/>
      <c r="L2638" s="148"/>
      <c r="M2638" s="258"/>
      <c r="N2638" s="252"/>
      <c r="O2638" s="148"/>
      <c r="P2638" s="148"/>
    </row>
    <row r="2639" spans="1:16" ht="39.6">
      <c r="A2639" s="258" t="s">
        <v>38183</v>
      </c>
      <c r="B2639" s="252" t="s">
        <v>36690</v>
      </c>
      <c r="C2639" s="252" t="s">
        <v>36690</v>
      </c>
      <c r="D2639" s="148" t="s">
        <v>36690</v>
      </c>
      <c r="E2639" s="252" t="s">
        <v>36690</v>
      </c>
      <c r="F2639" s="252" t="s">
        <v>36690</v>
      </c>
      <c r="G2639" s="252" t="s">
        <v>36690</v>
      </c>
      <c r="H2639" s="252" t="s">
        <v>36690</v>
      </c>
      <c r="I2639" s="264" t="s">
        <v>36690</v>
      </c>
      <c r="J2639" s="148"/>
      <c r="K2639" s="148"/>
      <c r="L2639" s="148"/>
      <c r="M2639" s="258"/>
      <c r="N2639" s="252"/>
      <c r="O2639" s="148"/>
      <c r="P2639" s="148"/>
    </row>
    <row r="2640" spans="1:16" ht="39.6">
      <c r="A2640" s="258" t="s">
        <v>38184</v>
      </c>
      <c r="B2640" s="252" t="s">
        <v>36692</v>
      </c>
      <c r="C2640" s="252" t="s">
        <v>36692</v>
      </c>
      <c r="D2640" s="148" t="s">
        <v>36692</v>
      </c>
      <c r="E2640" s="252" t="s">
        <v>36692</v>
      </c>
      <c r="F2640" s="252" t="s">
        <v>36692</v>
      </c>
      <c r="G2640" s="252" t="s">
        <v>36692</v>
      </c>
      <c r="H2640" s="252" t="s">
        <v>36692</v>
      </c>
      <c r="I2640" s="264" t="s">
        <v>36692</v>
      </c>
      <c r="J2640" s="148"/>
      <c r="K2640" s="148"/>
      <c r="L2640" s="148"/>
      <c r="M2640" s="258"/>
      <c r="N2640" s="252"/>
      <c r="O2640" s="148"/>
      <c r="P2640" s="148"/>
    </row>
    <row r="2641" spans="1:16" ht="39.6">
      <c r="A2641" s="258" t="s">
        <v>38185</v>
      </c>
      <c r="B2641" s="252" t="s">
        <v>36694</v>
      </c>
      <c r="C2641" s="252" t="s">
        <v>36694</v>
      </c>
      <c r="D2641" s="148" t="s">
        <v>36694</v>
      </c>
      <c r="E2641" s="252" t="s">
        <v>36694</v>
      </c>
      <c r="F2641" s="252" t="s">
        <v>36694</v>
      </c>
      <c r="G2641" s="252" t="s">
        <v>36694</v>
      </c>
      <c r="H2641" s="252" t="s">
        <v>36694</v>
      </c>
      <c r="I2641" s="264" t="s">
        <v>36694</v>
      </c>
      <c r="J2641" s="148"/>
      <c r="K2641" s="148"/>
      <c r="L2641" s="148"/>
      <c r="M2641" s="258"/>
      <c r="N2641" s="252"/>
      <c r="O2641" s="148"/>
      <c r="P2641" s="148"/>
    </row>
    <row r="2642" spans="1:16" ht="39.6">
      <c r="A2642" s="258" t="s">
        <v>38186</v>
      </c>
      <c r="B2642" s="252" t="s">
        <v>36696</v>
      </c>
      <c r="C2642" s="252" t="s">
        <v>36696</v>
      </c>
      <c r="D2642" s="148" t="s">
        <v>36696</v>
      </c>
      <c r="E2642" s="252" t="s">
        <v>36696</v>
      </c>
      <c r="F2642" s="252" t="s">
        <v>36696</v>
      </c>
      <c r="G2642" s="252" t="s">
        <v>36696</v>
      </c>
      <c r="H2642" s="252" t="s">
        <v>36696</v>
      </c>
      <c r="I2642" s="264" t="s">
        <v>36696</v>
      </c>
      <c r="J2642" s="148"/>
      <c r="K2642" s="148"/>
      <c r="L2642" s="148"/>
      <c r="M2642" s="258"/>
      <c r="N2642" s="252"/>
      <c r="O2642" s="148"/>
      <c r="P2642" s="148"/>
    </row>
    <row r="2643" spans="1:16" ht="28.8">
      <c r="A2643" s="251" t="s">
        <v>38187</v>
      </c>
      <c r="B2643" s="253" t="s">
        <v>37552</v>
      </c>
      <c r="C2643" s="253" t="s">
        <v>37553</v>
      </c>
      <c r="D2643" s="148" t="s">
        <v>37552</v>
      </c>
      <c r="E2643" s="253" t="s">
        <v>37553</v>
      </c>
      <c r="F2643" s="253" t="s">
        <v>37553</v>
      </c>
      <c r="G2643" s="253" t="s">
        <v>37552</v>
      </c>
      <c r="H2643" s="253" t="s">
        <v>37552</v>
      </c>
      <c r="I2643" s="264" t="s">
        <v>37552</v>
      </c>
      <c r="J2643" s="148"/>
      <c r="K2643" s="148"/>
      <c r="L2643" s="148"/>
      <c r="M2643" s="258"/>
      <c r="N2643" s="252"/>
      <c r="O2643" s="148"/>
      <c r="P2643" s="148"/>
    </row>
    <row r="2644" spans="1:16" ht="28.8">
      <c r="A2644" s="251" t="s">
        <v>38188</v>
      </c>
      <c r="B2644" s="253" t="s">
        <v>37552</v>
      </c>
      <c r="C2644" s="253" t="s">
        <v>37552</v>
      </c>
      <c r="D2644" s="148" t="s">
        <v>37552</v>
      </c>
      <c r="E2644" s="253" t="s">
        <v>37552</v>
      </c>
      <c r="F2644" s="253" t="s">
        <v>37552</v>
      </c>
      <c r="G2644" s="253" t="s">
        <v>37552</v>
      </c>
      <c r="H2644" s="253" t="s">
        <v>37552</v>
      </c>
      <c r="I2644" s="264" t="s">
        <v>37552</v>
      </c>
      <c r="J2644" s="148"/>
      <c r="K2644" s="148"/>
      <c r="L2644" s="148"/>
      <c r="M2644" s="258"/>
      <c r="N2644" s="252"/>
      <c r="O2644" s="148"/>
      <c r="P2644" s="148"/>
    </row>
    <row r="2645" spans="1:16" ht="39.6">
      <c r="A2645" s="258" t="s">
        <v>38189</v>
      </c>
      <c r="B2645" s="252" t="s">
        <v>37556</v>
      </c>
      <c r="C2645" s="252" t="s">
        <v>37556</v>
      </c>
      <c r="D2645" s="148" t="s">
        <v>37556</v>
      </c>
      <c r="E2645" s="252" t="s">
        <v>37556</v>
      </c>
      <c r="F2645" s="252" t="s">
        <v>37556</v>
      </c>
      <c r="G2645" s="252" t="s">
        <v>37556</v>
      </c>
      <c r="H2645" s="252" t="s">
        <v>37556</v>
      </c>
      <c r="I2645" s="264" t="s">
        <v>37556</v>
      </c>
      <c r="J2645" s="148"/>
      <c r="K2645" s="148"/>
      <c r="L2645" s="148"/>
      <c r="M2645" s="258"/>
      <c r="N2645" s="252"/>
      <c r="O2645" s="148"/>
      <c r="P2645" s="148"/>
    </row>
    <row r="2646" spans="1:16" ht="39.6">
      <c r="A2646" s="258" t="s">
        <v>38190</v>
      </c>
      <c r="B2646" s="252" t="s">
        <v>37558</v>
      </c>
      <c r="C2646" s="252" t="s">
        <v>37558</v>
      </c>
      <c r="D2646" s="148" t="s">
        <v>37558</v>
      </c>
      <c r="E2646" s="252" t="s">
        <v>37558</v>
      </c>
      <c r="F2646" s="252" t="s">
        <v>37558</v>
      </c>
      <c r="G2646" s="252" t="s">
        <v>37558</v>
      </c>
      <c r="H2646" s="252" t="s">
        <v>37558</v>
      </c>
      <c r="I2646" s="264" t="s">
        <v>37558</v>
      </c>
      <c r="J2646" s="148"/>
      <c r="K2646" s="148"/>
      <c r="L2646" s="148"/>
      <c r="M2646" s="258"/>
      <c r="N2646" s="252"/>
      <c r="O2646" s="148"/>
      <c r="P2646" s="148"/>
    </row>
    <row r="2647" spans="1:16" ht="39.6">
      <c r="A2647" s="258" t="s">
        <v>38191</v>
      </c>
      <c r="B2647" s="252" t="s">
        <v>38192</v>
      </c>
      <c r="C2647" s="252" t="s">
        <v>38192</v>
      </c>
      <c r="D2647" s="148" t="s">
        <v>38192</v>
      </c>
      <c r="E2647" s="252" t="s">
        <v>38192</v>
      </c>
      <c r="F2647" s="252" t="s">
        <v>38192</v>
      </c>
      <c r="G2647" s="252" t="s">
        <v>38192</v>
      </c>
      <c r="H2647" s="252" t="s">
        <v>38192</v>
      </c>
      <c r="I2647" s="264" t="s">
        <v>38192</v>
      </c>
      <c r="J2647" s="148"/>
      <c r="K2647" s="148"/>
      <c r="L2647" s="148"/>
      <c r="M2647" s="258"/>
      <c r="N2647" s="252"/>
      <c r="O2647" s="148"/>
      <c r="P2647" s="148"/>
    </row>
    <row r="2648" spans="1:16" ht="39.6">
      <c r="A2648" s="258" t="s">
        <v>38193</v>
      </c>
      <c r="B2648" s="252" t="s">
        <v>38192</v>
      </c>
      <c r="C2648" s="252" t="s">
        <v>38192</v>
      </c>
      <c r="D2648" s="148" t="s">
        <v>38192</v>
      </c>
      <c r="E2648" s="252" t="s">
        <v>38192</v>
      </c>
      <c r="F2648" s="252" t="s">
        <v>38192</v>
      </c>
      <c r="G2648" s="252" t="s">
        <v>38192</v>
      </c>
      <c r="H2648" s="252" t="s">
        <v>38192</v>
      </c>
      <c r="I2648" s="264" t="s">
        <v>38192</v>
      </c>
      <c r="J2648" s="148"/>
      <c r="K2648" s="148"/>
      <c r="L2648" s="148"/>
      <c r="M2648" s="258"/>
      <c r="N2648" s="252"/>
      <c r="O2648" s="148"/>
      <c r="P2648" s="148"/>
    </row>
    <row r="2649" spans="1:16" ht="39.6">
      <c r="A2649" s="258" t="s">
        <v>38194</v>
      </c>
      <c r="B2649" s="252" t="s">
        <v>37568</v>
      </c>
      <c r="C2649" s="252" t="s">
        <v>37568</v>
      </c>
      <c r="D2649" s="148" t="s">
        <v>37568</v>
      </c>
      <c r="E2649" s="252" t="s">
        <v>37568</v>
      </c>
      <c r="F2649" s="252" t="s">
        <v>37568</v>
      </c>
      <c r="G2649" s="252" t="s">
        <v>37568</v>
      </c>
      <c r="H2649" s="252" t="s">
        <v>37568</v>
      </c>
      <c r="I2649" s="264" t="s">
        <v>37568</v>
      </c>
      <c r="J2649" s="148"/>
      <c r="K2649" s="148"/>
      <c r="L2649" s="148"/>
      <c r="M2649" s="251"/>
      <c r="N2649" s="253"/>
      <c r="O2649" s="148"/>
      <c r="P2649" s="148"/>
    </row>
    <row r="2650" spans="1:16" ht="39.6">
      <c r="A2650" s="258" t="s">
        <v>38195</v>
      </c>
      <c r="B2650" s="252" t="s">
        <v>37570</v>
      </c>
      <c r="C2650" s="252" t="s">
        <v>37570</v>
      </c>
      <c r="D2650" s="148" t="s">
        <v>37570</v>
      </c>
      <c r="E2650" s="252" t="s">
        <v>37570</v>
      </c>
      <c r="F2650" s="252" t="s">
        <v>37570</v>
      </c>
      <c r="G2650" s="252" t="s">
        <v>37570</v>
      </c>
      <c r="H2650" s="252" t="s">
        <v>37570</v>
      </c>
      <c r="I2650" s="264" t="s">
        <v>37570</v>
      </c>
      <c r="J2650" s="148"/>
      <c r="K2650" s="148"/>
      <c r="L2650" s="148"/>
      <c r="M2650" s="251"/>
      <c r="N2650" s="253"/>
      <c r="O2650" s="148"/>
      <c r="P2650" s="148"/>
    </row>
    <row r="2651" spans="1:16" ht="39.6">
      <c r="A2651" s="258" t="s">
        <v>38196</v>
      </c>
      <c r="B2651" s="252" t="s">
        <v>37572</v>
      </c>
      <c r="C2651" s="252" t="s">
        <v>37572</v>
      </c>
      <c r="D2651" s="148" t="s">
        <v>37572</v>
      </c>
      <c r="E2651" s="252" t="s">
        <v>37572</v>
      </c>
      <c r="F2651" s="252" t="s">
        <v>37572</v>
      </c>
      <c r="G2651" s="252" t="s">
        <v>37572</v>
      </c>
      <c r="H2651" s="252" t="s">
        <v>37572</v>
      </c>
      <c r="I2651" s="264" t="s">
        <v>37572</v>
      </c>
      <c r="J2651" s="148"/>
      <c r="K2651" s="148"/>
      <c r="L2651" s="148"/>
      <c r="M2651" s="258"/>
      <c r="N2651" s="252"/>
      <c r="O2651" s="148"/>
      <c r="P2651" s="148"/>
    </row>
    <row r="2652" spans="1:16" ht="39.6">
      <c r="A2652" s="258" t="s">
        <v>38197</v>
      </c>
      <c r="B2652" s="252" t="s">
        <v>37574</v>
      </c>
      <c r="C2652" s="252" t="s">
        <v>37574</v>
      </c>
      <c r="D2652" s="148" t="s">
        <v>37574</v>
      </c>
      <c r="E2652" s="252" t="s">
        <v>37574</v>
      </c>
      <c r="F2652" s="252" t="s">
        <v>37574</v>
      </c>
      <c r="G2652" s="252" t="s">
        <v>37574</v>
      </c>
      <c r="H2652" s="252" t="s">
        <v>37574</v>
      </c>
      <c r="I2652" s="264" t="s">
        <v>37574</v>
      </c>
      <c r="J2652" s="148"/>
      <c r="K2652" s="148"/>
      <c r="L2652" s="148"/>
      <c r="M2652" s="258"/>
      <c r="N2652" s="252"/>
      <c r="O2652" s="148"/>
      <c r="P2652" s="148"/>
    </row>
    <row r="2653" spans="1:16" ht="39.6">
      <c r="A2653" s="258" t="s">
        <v>38198</v>
      </c>
      <c r="B2653" s="252" t="s">
        <v>37576</v>
      </c>
      <c r="C2653" s="252" t="s">
        <v>37576</v>
      </c>
      <c r="D2653" s="148" t="s">
        <v>37576</v>
      </c>
      <c r="E2653" s="252" t="s">
        <v>37576</v>
      </c>
      <c r="F2653" s="252" t="s">
        <v>37576</v>
      </c>
      <c r="G2653" s="252" t="s">
        <v>37576</v>
      </c>
      <c r="H2653" s="252" t="s">
        <v>37576</v>
      </c>
      <c r="I2653" s="264" t="s">
        <v>37576</v>
      </c>
      <c r="J2653" s="148"/>
      <c r="K2653" s="148"/>
      <c r="L2653" s="148"/>
      <c r="M2653" s="258"/>
      <c r="N2653" s="252"/>
      <c r="O2653" s="148"/>
      <c r="P2653" s="148"/>
    </row>
    <row r="2654" spans="1:16" ht="39.6">
      <c r="A2654" s="258" t="s">
        <v>38199</v>
      </c>
      <c r="B2654" s="252" t="s">
        <v>37578</v>
      </c>
      <c r="C2654" s="252" t="s">
        <v>37578</v>
      </c>
      <c r="D2654" s="148" t="s">
        <v>37578</v>
      </c>
      <c r="E2654" s="252" t="s">
        <v>37578</v>
      </c>
      <c r="F2654" s="252" t="s">
        <v>37578</v>
      </c>
      <c r="G2654" s="252" t="s">
        <v>37578</v>
      </c>
      <c r="H2654" s="252" t="s">
        <v>37578</v>
      </c>
      <c r="I2654" s="264" t="s">
        <v>37578</v>
      </c>
      <c r="J2654" s="148"/>
      <c r="K2654" s="148"/>
      <c r="L2654" s="148"/>
      <c r="M2654" s="258"/>
      <c r="N2654" s="252"/>
      <c r="O2654" s="148"/>
      <c r="P2654" s="148"/>
    </row>
    <row r="2655" spans="1:16" ht="39.6">
      <c r="A2655" s="258" t="s">
        <v>38200</v>
      </c>
      <c r="B2655" s="252" t="s">
        <v>37580</v>
      </c>
      <c r="C2655" s="252" t="s">
        <v>37580</v>
      </c>
      <c r="D2655" s="148" t="s">
        <v>37580</v>
      </c>
      <c r="E2655" s="252" t="s">
        <v>37580</v>
      </c>
      <c r="F2655" s="252" t="s">
        <v>37580</v>
      </c>
      <c r="G2655" s="252" t="s">
        <v>37580</v>
      </c>
      <c r="H2655" s="252" t="s">
        <v>37580</v>
      </c>
      <c r="I2655" s="264" t="s">
        <v>37580</v>
      </c>
      <c r="J2655" s="148"/>
      <c r="K2655" s="148"/>
      <c r="L2655" s="148"/>
      <c r="M2655" s="258"/>
      <c r="N2655" s="252"/>
      <c r="O2655" s="148"/>
      <c r="P2655" s="148"/>
    </row>
    <row r="2656" spans="1:16" ht="39.6">
      <c r="A2656" s="258" t="s">
        <v>38201</v>
      </c>
      <c r="B2656" s="252" t="s">
        <v>37582</v>
      </c>
      <c r="C2656" s="252" t="s">
        <v>37582</v>
      </c>
      <c r="D2656" s="148" t="s">
        <v>37582</v>
      </c>
      <c r="E2656" s="252" t="s">
        <v>37582</v>
      </c>
      <c r="F2656" s="252" t="s">
        <v>37582</v>
      </c>
      <c r="G2656" s="252" t="s">
        <v>37582</v>
      </c>
      <c r="H2656" s="252" t="s">
        <v>37582</v>
      </c>
      <c r="I2656" s="264" t="s">
        <v>37582</v>
      </c>
      <c r="J2656" s="148"/>
      <c r="K2656" s="148"/>
      <c r="L2656" s="148"/>
      <c r="M2656" s="258"/>
      <c r="N2656" s="252"/>
      <c r="O2656" s="148"/>
      <c r="P2656" s="148"/>
    </row>
    <row r="2657" spans="1:16" ht="39.6">
      <c r="A2657" s="258" t="s">
        <v>38202</v>
      </c>
      <c r="B2657" s="252" t="s">
        <v>37584</v>
      </c>
      <c r="C2657" s="252" t="s">
        <v>37584</v>
      </c>
      <c r="D2657" s="148" t="s">
        <v>37584</v>
      </c>
      <c r="E2657" s="252" t="s">
        <v>37584</v>
      </c>
      <c r="F2657" s="252" t="s">
        <v>37584</v>
      </c>
      <c r="G2657" s="252" t="s">
        <v>37584</v>
      </c>
      <c r="H2657" s="252" t="s">
        <v>37584</v>
      </c>
      <c r="I2657" s="264" t="s">
        <v>37584</v>
      </c>
      <c r="J2657" s="148"/>
      <c r="K2657" s="148"/>
      <c r="L2657" s="148"/>
      <c r="M2657" s="258"/>
      <c r="N2657" s="252"/>
      <c r="O2657" s="148"/>
      <c r="P2657" s="148"/>
    </row>
    <row r="2658" spans="1:16" ht="39.6">
      <c r="A2658" s="258" t="s">
        <v>38203</v>
      </c>
      <c r="B2658" s="252" t="s">
        <v>37584</v>
      </c>
      <c r="C2658" s="252" t="s">
        <v>37584</v>
      </c>
      <c r="D2658" s="148" t="s">
        <v>37584</v>
      </c>
      <c r="E2658" s="252" t="s">
        <v>37584</v>
      </c>
      <c r="F2658" s="252" t="s">
        <v>37584</v>
      </c>
      <c r="G2658" s="252" t="s">
        <v>37584</v>
      </c>
      <c r="H2658" s="252" t="s">
        <v>37584</v>
      </c>
      <c r="I2658" s="264" t="s">
        <v>37584</v>
      </c>
      <c r="J2658" s="148"/>
      <c r="K2658" s="148"/>
      <c r="L2658" s="148"/>
      <c r="M2658" s="258"/>
      <c r="N2658" s="252"/>
      <c r="O2658" s="148"/>
      <c r="P2658" s="148"/>
    </row>
    <row r="2659" spans="1:16" ht="39.6">
      <c r="A2659" s="258" t="s">
        <v>38204</v>
      </c>
      <c r="B2659" s="252" t="s">
        <v>37587</v>
      </c>
      <c r="C2659" s="252" t="s">
        <v>37587</v>
      </c>
      <c r="D2659" s="148" t="s">
        <v>37587</v>
      </c>
      <c r="E2659" s="252" t="s">
        <v>37587</v>
      </c>
      <c r="F2659" s="252" t="s">
        <v>37587</v>
      </c>
      <c r="G2659" s="252" t="s">
        <v>37587</v>
      </c>
      <c r="H2659" s="252" t="s">
        <v>37587</v>
      </c>
      <c r="I2659" s="264" t="s">
        <v>37587</v>
      </c>
      <c r="J2659" s="148"/>
      <c r="K2659" s="148"/>
      <c r="L2659" s="148"/>
      <c r="M2659" s="258"/>
      <c r="N2659" s="252"/>
      <c r="O2659" s="148"/>
      <c r="P2659" s="148"/>
    </row>
    <row r="2660" spans="1:16" ht="39.6">
      <c r="A2660" s="258" t="s">
        <v>38205</v>
      </c>
      <c r="B2660" s="252" t="s">
        <v>37587</v>
      </c>
      <c r="C2660" s="252" t="s">
        <v>37587</v>
      </c>
      <c r="D2660" s="148" t="s">
        <v>37587</v>
      </c>
      <c r="E2660" s="252" t="s">
        <v>37587</v>
      </c>
      <c r="F2660" s="252" t="s">
        <v>37587</v>
      </c>
      <c r="G2660" s="252" t="s">
        <v>37587</v>
      </c>
      <c r="H2660" s="252" t="s">
        <v>37587</v>
      </c>
      <c r="I2660" s="264" t="s">
        <v>37587</v>
      </c>
      <c r="J2660" s="148"/>
      <c r="K2660" s="148"/>
      <c r="L2660" s="148"/>
      <c r="M2660" s="258"/>
      <c r="N2660" s="252"/>
      <c r="O2660" s="148"/>
      <c r="P2660" s="148"/>
    </row>
    <row r="2661" spans="1:16" ht="39.6">
      <c r="A2661" s="258" t="s">
        <v>38206</v>
      </c>
      <c r="B2661" s="252" t="s">
        <v>37590</v>
      </c>
      <c r="C2661" s="252" t="s">
        <v>37590</v>
      </c>
      <c r="D2661" s="148" t="s">
        <v>37590</v>
      </c>
      <c r="E2661" s="252" t="s">
        <v>37590</v>
      </c>
      <c r="F2661" s="252" t="s">
        <v>37590</v>
      </c>
      <c r="G2661" s="252" t="s">
        <v>37590</v>
      </c>
      <c r="H2661" s="252" t="s">
        <v>37590</v>
      </c>
      <c r="I2661" s="264" t="s">
        <v>37590</v>
      </c>
      <c r="J2661" s="148"/>
      <c r="K2661" s="148"/>
      <c r="L2661" s="148"/>
      <c r="M2661" s="258"/>
      <c r="N2661" s="252"/>
      <c r="O2661" s="148"/>
      <c r="P2661" s="148"/>
    </row>
    <row r="2662" spans="1:16" ht="39.6">
      <c r="A2662" s="258" t="s">
        <v>38207</v>
      </c>
      <c r="B2662" s="252" t="s">
        <v>37592</v>
      </c>
      <c r="C2662" s="252" t="s">
        <v>37592</v>
      </c>
      <c r="D2662" s="148" t="s">
        <v>37592</v>
      </c>
      <c r="E2662" s="252" t="s">
        <v>37592</v>
      </c>
      <c r="F2662" s="252" t="s">
        <v>37592</v>
      </c>
      <c r="G2662" s="252" t="s">
        <v>37592</v>
      </c>
      <c r="H2662" s="252" t="s">
        <v>37592</v>
      </c>
      <c r="I2662" s="264" t="s">
        <v>37592</v>
      </c>
      <c r="J2662" s="148"/>
      <c r="K2662" s="148"/>
      <c r="L2662" s="148"/>
      <c r="M2662" s="258"/>
      <c r="N2662" s="252"/>
      <c r="O2662" s="148"/>
      <c r="P2662" s="148"/>
    </row>
    <row r="2663" spans="1:16" ht="39.6">
      <c r="A2663" s="258" t="s">
        <v>38208</v>
      </c>
      <c r="B2663" s="252" t="s">
        <v>37594</v>
      </c>
      <c r="C2663" s="252" t="s">
        <v>37594</v>
      </c>
      <c r="D2663" s="148" t="s">
        <v>37594</v>
      </c>
      <c r="E2663" s="252" t="s">
        <v>37594</v>
      </c>
      <c r="F2663" s="252" t="s">
        <v>37594</v>
      </c>
      <c r="G2663" s="252" t="s">
        <v>37594</v>
      </c>
      <c r="H2663" s="252" t="s">
        <v>37594</v>
      </c>
      <c r="I2663" s="264" t="s">
        <v>37594</v>
      </c>
      <c r="J2663" s="148"/>
      <c r="K2663" s="148"/>
      <c r="L2663" s="148"/>
      <c r="M2663" s="258"/>
      <c r="N2663" s="252"/>
      <c r="O2663" s="148"/>
      <c r="P2663" s="148"/>
    </row>
    <row r="2664" spans="1:16" ht="39.6">
      <c r="A2664" s="258" t="s">
        <v>38209</v>
      </c>
      <c r="B2664" s="252" t="s">
        <v>37594</v>
      </c>
      <c r="C2664" s="252" t="s">
        <v>37594</v>
      </c>
      <c r="D2664" s="148" t="s">
        <v>37594</v>
      </c>
      <c r="E2664" s="252" t="s">
        <v>37594</v>
      </c>
      <c r="F2664" s="252" t="s">
        <v>37594</v>
      </c>
      <c r="G2664" s="252" t="s">
        <v>37594</v>
      </c>
      <c r="H2664" s="252" t="s">
        <v>37594</v>
      </c>
      <c r="I2664" s="264" t="s">
        <v>37594</v>
      </c>
      <c r="J2664" s="148"/>
      <c r="K2664" s="148"/>
      <c r="L2664" s="148"/>
      <c r="M2664" s="258"/>
      <c r="N2664" s="252"/>
      <c r="O2664" s="148"/>
      <c r="P2664" s="148"/>
    </row>
    <row r="2665" spans="1:16" ht="39.6">
      <c r="A2665" s="258" t="s">
        <v>38210</v>
      </c>
      <c r="B2665" s="252" t="s">
        <v>37597</v>
      </c>
      <c r="C2665" s="252" t="s">
        <v>37597</v>
      </c>
      <c r="D2665" s="148" t="s">
        <v>37597</v>
      </c>
      <c r="E2665" s="252" t="s">
        <v>37597</v>
      </c>
      <c r="F2665" s="252" t="s">
        <v>37597</v>
      </c>
      <c r="G2665" s="252" t="s">
        <v>37597</v>
      </c>
      <c r="H2665" s="252" t="s">
        <v>37597</v>
      </c>
      <c r="I2665" s="264" t="s">
        <v>37597</v>
      </c>
      <c r="J2665" s="148"/>
      <c r="K2665" s="148"/>
      <c r="L2665" s="148"/>
      <c r="M2665" s="258"/>
      <c r="N2665" s="252"/>
      <c r="O2665" s="148"/>
      <c r="P2665" s="148"/>
    </row>
    <row r="2666" spans="1:16" ht="39.6">
      <c r="A2666" s="258" t="s">
        <v>38211</v>
      </c>
      <c r="B2666" s="252" t="s">
        <v>37597</v>
      </c>
      <c r="C2666" s="252" t="s">
        <v>37597</v>
      </c>
      <c r="D2666" s="148" t="s">
        <v>37597</v>
      </c>
      <c r="E2666" s="252" t="s">
        <v>37597</v>
      </c>
      <c r="F2666" s="252" t="s">
        <v>37597</v>
      </c>
      <c r="G2666" s="252" t="s">
        <v>37597</v>
      </c>
      <c r="H2666" s="252" t="s">
        <v>37597</v>
      </c>
      <c r="I2666" s="264" t="s">
        <v>37597</v>
      </c>
      <c r="J2666" s="148"/>
      <c r="K2666" s="148"/>
      <c r="L2666" s="148"/>
      <c r="M2666" s="258"/>
      <c r="N2666" s="252"/>
      <c r="O2666" s="148"/>
      <c r="P2666" s="148"/>
    </row>
    <row r="2667" spans="1:16" ht="39.6">
      <c r="A2667" s="258" t="s">
        <v>38212</v>
      </c>
      <c r="B2667" s="252" t="s">
        <v>37600</v>
      </c>
      <c r="C2667" s="252" t="s">
        <v>37600</v>
      </c>
      <c r="D2667" s="148" t="s">
        <v>37600</v>
      </c>
      <c r="E2667" s="252" t="s">
        <v>37600</v>
      </c>
      <c r="F2667" s="252" t="s">
        <v>37600</v>
      </c>
      <c r="G2667" s="252" t="s">
        <v>37600</v>
      </c>
      <c r="H2667" s="252" t="s">
        <v>37600</v>
      </c>
      <c r="I2667" s="264" t="s">
        <v>37600</v>
      </c>
      <c r="J2667" s="148"/>
      <c r="K2667" s="148"/>
      <c r="L2667" s="148"/>
      <c r="M2667" s="251"/>
      <c r="N2667" s="253"/>
      <c r="O2667" s="148"/>
      <c r="P2667" s="148"/>
    </row>
    <row r="2668" spans="1:16" ht="39.6">
      <c r="A2668" s="258" t="s">
        <v>38213</v>
      </c>
      <c r="B2668" s="252" t="s">
        <v>37602</v>
      </c>
      <c r="C2668" s="252" t="s">
        <v>37602</v>
      </c>
      <c r="D2668" s="148" t="s">
        <v>37602</v>
      </c>
      <c r="E2668" s="252" t="s">
        <v>37602</v>
      </c>
      <c r="F2668" s="252" t="s">
        <v>37602</v>
      </c>
      <c r="G2668" s="252" t="s">
        <v>37602</v>
      </c>
      <c r="H2668" s="252" t="s">
        <v>37602</v>
      </c>
      <c r="I2668" s="264" t="s">
        <v>37602</v>
      </c>
      <c r="J2668" s="148"/>
      <c r="K2668" s="148"/>
      <c r="L2668" s="148"/>
      <c r="M2668" s="251"/>
      <c r="N2668" s="253"/>
      <c r="O2668" s="148"/>
      <c r="P2668" s="148"/>
    </row>
    <row r="2669" spans="1:16" ht="28.8">
      <c r="A2669" s="251" t="s">
        <v>38214</v>
      </c>
      <c r="B2669" s="253" t="s">
        <v>36149</v>
      </c>
      <c r="C2669" s="253" t="s">
        <v>36149</v>
      </c>
      <c r="D2669" s="148" t="s">
        <v>36149</v>
      </c>
      <c r="E2669" s="253" t="s">
        <v>36149</v>
      </c>
      <c r="F2669" s="253" t="s">
        <v>36149</v>
      </c>
      <c r="G2669" s="253" t="s">
        <v>36149</v>
      </c>
      <c r="H2669" s="253" t="s">
        <v>36149</v>
      </c>
      <c r="I2669" s="264" t="s">
        <v>36149</v>
      </c>
      <c r="J2669" s="148"/>
      <c r="K2669" s="148"/>
      <c r="L2669" s="148"/>
      <c r="M2669" s="258"/>
      <c r="N2669" s="148"/>
      <c r="O2669" s="148"/>
      <c r="P2669" s="148"/>
    </row>
    <row r="2670" spans="1:16" ht="28.8">
      <c r="A2670" s="251" t="s">
        <v>38215</v>
      </c>
      <c r="B2670" s="253" t="s">
        <v>36149</v>
      </c>
      <c r="C2670" s="253" t="s">
        <v>36149</v>
      </c>
      <c r="D2670" s="148" t="s">
        <v>36149</v>
      </c>
      <c r="E2670" s="253" t="s">
        <v>36149</v>
      </c>
      <c r="F2670" s="253" t="s">
        <v>36149</v>
      </c>
      <c r="G2670" s="253" t="s">
        <v>36149</v>
      </c>
      <c r="H2670" s="253" t="s">
        <v>36149</v>
      </c>
      <c r="I2670" s="264" t="s">
        <v>36149</v>
      </c>
      <c r="J2670" s="148"/>
      <c r="K2670" s="148"/>
      <c r="L2670" s="148"/>
      <c r="M2670" s="258"/>
      <c r="N2670" s="148"/>
      <c r="O2670" s="148"/>
      <c r="P2670" s="148"/>
    </row>
    <row r="2671" spans="1:16" ht="39.6">
      <c r="A2671" s="258" t="s">
        <v>38216</v>
      </c>
      <c r="B2671" s="252" t="s">
        <v>36152</v>
      </c>
      <c r="C2671" s="252" t="s">
        <v>36152</v>
      </c>
      <c r="D2671" s="148" t="s">
        <v>36152</v>
      </c>
      <c r="E2671" s="252" t="s">
        <v>36152</v>
      </c>
      <c r="F2671" s="252" t="s">
        <v>36152</v>
      </c>
      <c r="G2671" s="252" t="s">
        <v>36152</v>
      </c>
      <c r="H2671" s="252" t="s">
        <v>36152</v>
      </c>
      <c r="I2671" s="264" t="s">
        <v>36152</v>
      </c>
      <c r="J2671" s="148"/>
      <c r="K2671" s="148"/>
      <c r="L2671" s="148"/>
      <c r="M2671" s="258"/>
      <c r="N2671" s="252"/>
      <c r="O2671" s="148"/>
      <c r="P2671" s="148"/>
    </row>
    <row r="2672" spans="1:16" ht="39.6">
      <c r="A2672" s="258" t="s">
        <v>38217</v>
      </c>
      <c r="B2672" s="252" t="s">
        <v>36154</v>
      </c>
      <c r="C2672" s="252" t="s">
        <v>36154</v>
      </c>
      <c r="D2672" s="148" t="s">
        <v>36154</v>
      </c>
      <c r="E2672" s="252" t="s">
        <v>36154</v>
      </c>
      <c r="F2672" s="252" t="s">
        <v>36154</v>
      </c>
      <c r="G2672" s="252" t="s">
        <v>36154</v>
      </c>
      <c r="H2672" s="252" t="s">
        <v>36154</v>
      </c>
      <c r="I2672" s="264" t="s">
        <v>36154</v>
      </c>
      <c r="J2672" s="148"/>
      <c r="K2672" s="148"/>
      <c r="L2672" s="148"/>
      <c r="M2672" s="258"/>
      <c r="N2672" s="252"/>
      <c r="O2672" s="148"/>
      <c r="P2672" s="148"/>
    </row>
    <row r="2673" spans="1:16" ht="39.6">
      <c r="A2673" s="258" t="s">
        <v>38218</v>
      </c>
      <c r="B2673" s="252" t="s">
        <v>36156</v>
      </c>
      <c r="C2673" s="252" t="s">
        <v>36156</v>
      </c>
      <c r="D2673" s="148" t="s">
        <v>36156</v>
      </c>
      <c r="E2673" s="252" t="s">
        <v>36156</v>
      </c>
      <c r="F2673" s="252" t="s">
        <v>36156</v>
      </c>
      <c r="G2673" s="252" t="s">
        <v>36156</v>
      </c>
      <c r="H2673" s="252" t="s">
        <v>36156</v>
      </c>
      <c r="I2673" s="264" t="s">
        <v>36156</v>
      </c>
      <c r="J2673" s="148"/>
      <c r="K2673" s="148"/>
      <c r="L2673" s="148"/>
      <c r="M2673" s="258"/>
      <c r="N2673" s="148"/>
      <c r="O2673" s="148"/>
      <c r="P2673" s="148"/>
    </row>
    <row r="2674" spans="1:16" ht="39.6">
      <c r="A2674" s="258" t="s">
        <v>38219</v>
      </c>
      <c r="B2674" s="252" t="s">
        <v>36158</v>
      </c>
      <c r="C2674" s="252" t="s">
        <v>36158</v>
      </c>
      <c r="D2674" s="148" t="s">
        <v>36158</v>
      </c>
      <c r="E2674" s="252" t="s">
        <v>36158</v>
      </c>
      <c r="F2674" s="252" t="s">
        <v>36158</v>
      </c>
      <c r="G2674" s="252" t="s">
        <v>36158</v>
      </c>
      <c r="H2674" s="252" t="s">
        <v>36158</v>
      </c>
      <c r="I2674" s="264" t="s">
        <v>36158</v>
      </c>
      <c r="J2674" s="148"/>
      <c r="K2674" s="148"/>
      <c r="L2674" s="148"/>
      <c r="M2674" s="258"/>
      <c r="N2674" s="148"/>
      <c r="O2674" s="148"/>
      <c r="P2674" s="148"/>
    </row>
    <row r="2675" spans="1:16" ht="39.6">
      <c r="A2675" s="258" t="s">
        <v>38220</v>
      </c>
      <c r="B2675" s="252" t="s">
        <v>36160</v>
      </c>
      <c r="C2675" s="252" t="s">
        <v>36160</v>
      </c>
      <c r="D2675" s="148" t="s">
        <v>36160</v>
      </c>
      <c r="E2675" s="252" t="s">
        <v>36160</v>
      </c>
      <c r="F2675" s="252" t="s">
        <v>36160</v>
      </c>
      <c r="G2675" s="252" t="s">
        <v>36160</v>
      </c>
      <c r="H2675" s="252" t="s">
        <v>36160</v>
      </c>
      <c r="I2675" s="264" t="s">
        <v>36160</v>
      </c>
      <c r="J2675" s="148"/>
      <c r="K2675" s="148"/>
      <c r="L2675" s="148"/>
      <c r="M2675" s="258"/>
      <c r="N2675" s="148"/>
      <c r="O2675" s="148"/>
      <c r="P2675" s="148"/>
    </row>
    <row r="2676" spans="1:16" ht="39.6">
      <c r="A2676" s="258" t="s">
        <v>38221</v>
      </c>
      <c r="B2676" s="252" t="s">
        <v>36162</v>
      </c>
      <c r="C2676" s="252" t="s">
        <v>36162</v>
      </c>
      <c r="D2676" s="148" t="s">
        <v>36162</v>
      </c>
      <c r="E2676" s="252" t="s">
        <v>36162</v>
      </c>
      <c r="F2676" s="252" t="s">
        <v>36162</v>
      </c>
      <c r="G2676" s="252" t="s">
        <v>36162</v>
      </c>
      <c r="H2676" s="252" t="s">
        <v>36162</v>
      </c>
      <c r="I2676" s="264" t="s">
        <v>36162</v>
      </c>
      <c r="J2676" s="148"/>
      <c r="K2676" s="148"/>
      <c r="L2676" s="148"/>
      <c r="M2676" s="258"/>
      <c r="N2676" s="148"/>
      <c r="O2676" s="148"/>
      <c r="P2676" s="148"/>
    </row>
    <row r="2677" spans="1:16" ht="39.6">
      <c r="A2677" s="258" t="s">
        <v>38222</v>
      </c>
      <c r="B2677" s="252" t="s">
        <v>36164</v>
      </c>
      <c r="C2677" s="252" t="s">
        <v>36164</v>
      </c>
      <c r="D2677" s="148" t="s">
        <v>36164</v>
      </c>
      <c r="E2677" s="252" t="s">
        <v>36164</v>
      </c>
      <c r="F2677" s="252" t="s">
        <v>36164</v>
      </c>
      <c r="G2677" s="252" t="s">
        <v>36164</v>
      </c>
      <c r="H2677" s="252" t="s">
        <v>36164</v>
      </c>
      <c r="I2677" s="264" t="s">
        <v>36164</v>
      </c>
      <c r="J2677" s="148"/>
      <c r="K2677" s="148"/>
      <c r="L2677" s="148"/>
      <c r="M2677" s="258"/>
      <c r="N2677" s="148"/>
      <c r="O2677" s="148"/>
      <c r="P2677" s="148"/>
    </row>
    <row r="2678" spans="1:16" ht="39.6">
      <c r="A2678" s="258" t="s">
        <v>38223</v>
      </c>
      <c r="B2678" s="252" t="s">
        <v>36164</v>
      </c>
      <c r="C2678" s="252" t="s">
        <v>36164</v>
      </c>
      <c r="D2678" s="148" t="s">
        <v>36164</v>
      </c>
      <c r="E2678" s="252" t="s">
        <v>36164</v>
      </c>
      <c r="F2678" s="252" t="s">
        <v>36164</v>
      </c>
      <c r="G2678" s="252" t="s">
        <v>36164</v>
      </c>
      <c r="H2678" s="252" t="s">
        <v>36164</v>
      </c>
      <c r="I2678" s="264" t="s">
        <v>36164</v>
      </c>
      <c r="J2678" s="148"/>
      <c r="K2678" s="148"/>
      <c r="L2678" s="148"/>
      <c r="M2678" s="258"/>
      <c r="N2678" s="148"/>
      <c r="O2678" s="148"/>
      <c r="P2678" s="148"/>
    </row>
    <row r="2679" spans="1:16" ht="39.6">
      <c r="A2679" s="258" t="s">
        <v>38224</v>
      </c>
      <c r="B2679" s="252" t="s">
        <v>36167</v>
      </c>
      <c r="C2679" s="252" t="s">
        <v>36167</v>
      </c>
      <c r="D2679" s="148" t="s">
        <v>36167</v>
      </c>
      <c r="E2679" s="252" t="s">
        <v>36167</v>
      </c>
      <c r="F2679" s="252" t="s">
        <v>36167</v>
      </c>
      <c r="G2679" s="252" t="s">
        <v>36167</v>
      </c>
      <c r="H2679" s="252" t="s">
        <v>36167</v>
      </c>
      <c r="I2679" s="264" t="s">
        <v>36167</v>
      </c>
      <c r="J2679" s="148"/>
      <c r="K2679" s="148"/>
      <c r="L2679" s="148"/>
      <c r="M2679" s="258"/>
      <c r="N2679" s="148"/>
      <c r="O2679" s="148"/>
      <c r="P2679" s="148"/>
    </row>
    <row r="2680" spans="1:16" ht="39.6">
      <c r="A2680" s="258" t="s">
        <v>38225</v>
      </c>
      <c r="B2680" s="252" t="s">
        <v>36169</v>
      </c>
      <c r="C2680" s="252" t="s">
        <v>36169</v>
      </c>
      <c r="D2680" s="148" t="s">
        <v>36169</v>
      </c>
      <c r="E2680" s="252" t="s">
        <v>36169</v>
      </c>
      <c r="F2680" s="252" t="s">
        <v>36169</v>
      </c>
      <c r="G2680" s="252" t="s">
        <v>36169</v>
      </c>
      <c r="H2680" s="252" t="s">
        <v>36169</v>
      </c>
      <c r="I2680" s="264" t="s">
        <v>36169</v>
      </c>
      <c r="J2680" s="148"/>
      <c r="K2680" s="148"/>
      <c r="L2680" s="148"/>
      <c r="M2680" s="258"/>
      <c r="N2680" s="148"/>
      <c r="O2680" s="148"/>
      <c r="P2680" s="148"/>
    </row>
    <row r="2681" spans="1:16" ht="39.6">
      <c r="A2681" s="258" t="s">
        <v>38226</v>
      </c>
      <c r="B2681" s="252" t="s">
        <v>38227</v>
      </c>
      <c r="C2681" s="252" t="s">
        <v>38227</v>
      </c>
      <c r="D2681" s="148" t="s">
        <v>38227</v>
      </c>
      <c r="E2681" s="252" t="s">
        <v>38227</v>
      </c>
      <c r="F2681" s="252" t="s">
        <v>38227</v>
      </c>
      <c r="G2681" s="252" t="s">
        <v>38227</v>
      </c>
      <c r="H2681" s="252" t="s">
        <v>38227</v>
      </c>
      <c r="I2681" s="264" t="s">
        <v>38227</v>
      </c>
      <c r="J2681" s="148"/>
      <c r="K2681" s="148"/>
      <c r="L2681" s="148"/>
      <c r="M2681" s="258"/>
      <c r="N2681" s="148"/>
      <c r="O2681" s="148"/>
      <c r="P2681" s="148"/>
    </row>
    <row r="2682" spans="1:16" ht="39.6">
      <c r="A2682" s="258" t="s">
        <v>38228</v>
      </c>
      <c r="B2682" s="252" t="s">
        <v>38229</v>
      </c>
      <c r="C2682" s="252" t="s">
        <v>38229</v>
      </c>
      <c r="D2682" s="148" t="s">
        <v>38229</v>
      </c>
      <c r="E2682" s="252" t="s">
        <v>38229</v>
      </c>
      <c r="F2682" s="252" t="s">
        <v>38229</v>
      </c>
      <c r="G2682" s="252" t="s">
        <v>38229</v>
      </c>
      <c r="H2682" s="252" t="s">
        <v>38229</v>
      </c>
      <c r="I2682" s="264" t="s">
        <v>38229</v>
      </c>
      <c r="J2682" s="148"/>
      <c r="K2682" s="148"/>
      <c r="L2682" s="148"/>
      <c r="M2682" s="258"/>
      <c r="N2682" s="148"/>
      <c r="O2682" s="148"/>
      <c r="P2682" s="148"/>
    </row>
    <row r="2683" spans="1:16" ht="39.6">
      <c r="A2683" s="258" t="s">
        <v>38230</v>
      </c>
      <c r="B2683" s="252" t="s">
        <v>36177</v>
      </c>
      <c r="C2683" s="252" t="s">
        <v>36177</v>
      </c>
      <c r="D2683" s="148" t="s">
        <v>36177</v>
      </c>
      <c r="E2683" s="252" t="s">
        <v>36177</v>
      </c>
      <c r="F2683" s="252" t="s">
        <v>36177</v>
      </c>
      <c r="G2683" s="252" t="s">
        <v>36177</v>
      </c>
      <c r="H2683" s="252" t="s">
        <v>36177</v>
      </c>
      <c r="I2683" s="264" t="s">
        <v>36177</v>
      </c>
      <c r="J2683" s="148"/>
      <c r="K2683" s="148"/>
      <c r="L2683" s="148"/>
      <c r="M2683" s="258"/>
      <c r="N2683" s="252"/>
      <c r="O2683" s="148"/>
      <c r="P2683" s="148"/>
    </row>
    <row r="2684" spans="1:16" ht="39.6">
      <c r="A2684" s="258" t="s">
        <v>38231</v>
      </c>
      <c r="B2684" s="252" t="s">
        <v>36179</v>
      </c>
      <c r="C2684" s="252" t="s">
        <v>36179</v>
      </c>
      <c r="D2684" s="148" t="s">
        <v>36179</v>
      </c>
      <c r="E2684" s="252" t="s">
        <v>36179</v>
      </c>
      <c r="F2684" s="252" t="s">
        <v>36179</v>
      </c>
      <c r="G2684" s="252" t="s">
        <v>36179</v>
      </c>
      <c r="H2684" s="252" t="s">
        <v>36179</v>
      </c>
      <c r="I2684" s="264" t="s">
        <v>36179</v>
      </c>
      <c r="J2684" s="148"/>
      <c r="K2684" s="148"/>
      <c r="L2684" s="148"/>
      <c r="M2684" s="258"/>
      <c r="N2684" s="252"/>
      <c r="O2684" s="148"/>
      <c r="P2684" s="148"/>
    </row>
    <row r="2685" spans="1:16" ht="39.6">
      <c r="A2685" s="258" t="s">
        <v>38232</v>
      </c>
      <c r="B2685" s="252" t="s">
        <v>36181</v>
      </c>
      <c r="C2685" s="252" t="s">
        <v>36181</v>
      </c>
      <c r="D2685" s="148" t="s">
        <v>36181</v>
      </c>
      <c r="E2685" s="252" t="s">
        <v>36181</v>
      </c>
      <c r="F2685" s="252" t="s">
        <v>36181</v>
      </c>
      <c r="G2685" s="252" t="s">
        <v>36181</v>
      </c>
      <c r="H2685" s="252" t="s">
        <v>36181</v>
      </c>
      <c r="I2685" s="264" t="s">
        <v>36181</v>
      </c>
      <c r="J2685" s="148"/>
      <c r="K2685" s="148"/>
      <c r="L2685" s="148"/>
      <c r="M2685" s="251"/>
      <c r="N2685" s="253"/>
      <c r="O2685" s="148"/>
      <c r="P2685" s="148"/>
    </row>
    <row r="2686" spans="1:16" ht="39.6">
      <c r="A2686" s="258" t="s">
        <v>38233</v>
      </c>
      <c r="B2686" s="252" t="s">
        <v>36183</v>
      </c>
      <c r="C2686" s="252" t="s">
        <v>36183</v>
      </c>
      <c r="D2686" s="148" t="s">
        <v>36183</v>
      </c>
      <c r="E2686" s="252" t="s">
        <v>36183</v>
      </c>
      <c r="F2686" s="252" t="s">
        <v>36183</v>
      </c>
      <c r="G2686" s="252" t="s">
        <v>36183</v>
      </c>
      <c r="H2686" s="252" t="s">
        <v>36183</v>
      </c>
      <c r="I2686" s="264" t="s">
        <v>36183</v>
      </c>
      <c r="J2686" s="148"/>
      <c r="K2686" s="273"/>
      <c r="L2686" s="273"/>
      <c r="M2686" s="251"/>
      <c r="N2686" s="253"/>
      <c r="O2686" s="148"/>
      <c r="P2686" s="148"/>
    </row>
    <row r="2687" spans="1:16" ht="118.8">
      <c r="A2687" s="251" t="s">
        <v>38234</v>
      </c>
      <c r="B2687" s="253" t="s">
        <v>38235</v>
      </c>
      <c r="C2687" s="252" t="s">
        <v>38236</v>
      </c>
      <c r="D2687" s="148" t="s">
        <v>38237</v>
      </c>
      <c r="E2687" s="253" t="s">
        <v>38238</v>
      </c>
      <c r="F2687" s="253" t="s">
        <v>38239</v>
      </c>
      <c r="G2687" s="253" t="s">
        <v>38240</v>
      </c>
      <c r="H2687" s="262" t="s">
        <v>38241</v>
      </c>
      <c r="I2687" s="264" t="s">
        <v>38242</v>
      </c>
      <c r="J2687" s="148"/>
      <c r="M2687" s="258"/>
      <c r="N2687" s="252"/>
      <c r="O2687" s="148"/>
      <c r="P2687" s="148"/>
    </row>
    <row r="2688" spans="1:16" ht="118.8">
      <c r="A2688" s="251" t="s">
        <v>38243</v>
      </c>
      <c r="B2688" s="253" t="s">
        <v>38235</v>
      </c>
      <c r="C2688" s="252" t="s">
        <v>38244</v>
      </c>
      <c r="D2688" s="148" t="s">
        <v>38237</v>
      </c>
      <c r="E2688" s="253" t="s">
        <v>38238</v>
      </c>
      <c r="F2688" s="253" t="s">
        <v>38239</v>
      </c>
      <c r="G2688" s="253" t="s">
        <v>38240</v>
      </c>
      <c r="H2688" s="262" t="s">
        <v>38241</v>
      </c>
      <c r="I2688" s="264" t="s">
        <v>38242</v>
      </c>
      <c r="J2688" s="148"/>
      <c r="M2688" s="258"/>
      <c r="N2688" s="252"/>
      <c r="O2688" s="148"/>
      <c r="P2688" s="148"/>
    </row>
    <row r="2689" spans="1:16" ht="132">
      <c r="A2689" s="258" t="s">
        <v>38245</v>
      </c>
      <c r="B2689" s="252" t="s">
        <v>38246</v>
      </c>
      <c r="C2689" s="252" t="s">
        <v>38247</v>
      </c>
      <c r="D2689" s="148" t="s">
        <v>38248</v>
      </c>
      <c r="E2689" s="252" t="s">
        <v>38249</v>
      </c>
      <c r="F2689" s="252" t="s">
        <v>38250</v>
      </c>
      <c r="G2689" s="252" t="s">
        <v>38251</v>
      </c>
      <c r="H2689" s="262" t="s">
        <v>38252</v>
      </c>
      <c r="I2689" s="264" t="s">
        <v>38253</v>
      </c>
      <c r="J2689" s="148"/>
      <c r="M2689" s="258"/>
      <c r="N2689" s="252"/>
      <c r="O2689" s="148"/>
      <c r="P2689" s="148"/>
    </row>
    <row r="2690" spans="1:16" ht="132">
      <c r="A2690" s="258" t="s">
        <v>38254</v>
      </c>
      <c r="B2690" s="252" t="s">
        <v>38255</v>
      </c>
      <c r="C2690" s="252" t="s">
        <v>38256</v>
      </c>
      <c r="D2690" s="148" t="s">
        <v>38257</v>
      </c>
      <c r="E2690" s="252" t="s">
        <v>38249</v>
      </c>
      <c r="F2690" s="252" t="s">
        <v>38250</v>
      </c>
      <c r="G2690" s="252" t="s">
        <v>38258</v>
      </c>
      <c r="H2690" s="262" t="s">
        <v>38259</v>
      </c>
      <c r="I2690" s="264" t="s">
        <v>38260</v>
      </c>
      <c r="J2690" s="148"/>
      <c r="M2690" s="258"/>
      <c r="N2690" s="252"/>
      <c r="O2690" s="148"/>
      <c r="P2690" s="148"/>
    </row>
    <row r="2691" spans="1:16" ht="145.19999999999999">
      <c r="A2691" s="258" t="s">
        <v>38261</v>
      </c>
      <c r="B2691" s="252" t="s">
        <v>38262</v>
      </c>
      <c r="C2691" s="252" t="s">
        <v>38263</v>
      </c>
      <c r="D2691" s="148" t="s">
        <v>38264</v>
      </c>
      <c r="E2691" s="252" t="s">
        <v>38265</v>
      </c>
      <c r="F2691" s="252" t="s">
        <v>38266</v>
      </c>
      <c r="G2691" s="252" t="s">
        <v>38267</v>
      </c>
      <c r="H2691" s="262" t="s">
        <v>38268</v>
      </c>
      <c r="I2691" s="264" t="s">
        <v>38269</v>
      </c>
      <c r="J2691" s="148"/>
      <c r="M2691" s="258"/>
      <c r="N2691" s="252"/>
      <c r="O2691" s="148"/>
      <c r="P2691" s="148"/>
    </row>
    <row r="2692" spans="1:16" ht="145.19999999999999">
      <c r="A2692" s="258" t="s">
        <v>38270</v>
      </c>
      <c r="B2692" s="252" t="s">
        <v>38271</v>
      </c>
      <c r="C2692" s="252" t="s">
        <v>38272</v>
      </c>
      <c r="D2692" s="148" t="s">
        <v>38273</v>
      </c>
      <c r="E2692" s="252" t="s">
        <v>38265</v>
      </c>
      <c r="F2692" s="252" t="s">
        <v>38266</v>
      </c>
      <c r="G2692" s="252" t="s">
        <v>38274</v>
      </c>
      <c r="H2692" s="262" t="s">
        <v>38275</v>
      </c>
      <c r="I2692" s="264" t="s">
        <v>38276</v>
      </c>
      <c r="J2692" s="148"/>
      <c r="M2692" s="258"/>
      <c r="N2692" s="252"/>
      <c r="O2692" s="148"/>
      <c r="P2692" s="148"/>
    </row>
    <row r="2693" spans="1:16" ht="132">
      <c r="A2693" s="258" t="s">
        <v>38277</v>
      </c>
      <c r="B2693" s="252" t="s">
        <v>38278</v>
      </c>
      <c r="C2693" s="252" t="s">
        <v>38279</v>
      </c>
      <c r="D2693" s="148" t="s">
        <v>38280</v>
      </c>
      <c r="E2693" s="252" t="s">
        <v>38281</v>
      </c>
      <c r="F2693" s="252" t="s">
        <v>38282</v>
      </c>
      <c r="G2693" s="252" t="s">
        <v>38283</v>
      </c>
      <c r="H2693" s="262" t="s">
        <v>38284</v>
      </c>
      <c r="I2693" s="264" t="s">
        <v>38285</v>
      </c>
      <c r="J2693" s="148"/>
      <c r="M2693" s="258"/>
      <c r="N2693" s="148"/>
      <c r="O2693" s="148"/>
      <c r="P2693" s="148"/>
    </row>
    <row r="2694" spans="1:16" ht="132">
      <c r="A2694" s="258" t="s">
        <v>38286</v>
      </c>
      <c r="B2694" s="252" t="s">
        <v>38287</v>
      </c>
      <c r="C2694" s="252" t="s">
        <v>38288</v>
      </c>
      <c r="D2694" s="148" t="s">
        <v>38289</v>
      </c>
      <c r="E2694" s="252" t="s">
        <v>38290</v>
      </c>
      <c r="F2694" s="252" t="s">
        <v>38282</v>
      </c>
      <c r="G2694" s="252" t="s">
        <v>38291</v>
      </c>
      <c r="H2694" s="262" t="s">
        <v>38292</v>
      </c>
      <c r="I2694" s="264" t="s">
        <v>38293</v>
      </c>
      <c r="J2694" s="148"/>
      <c r="M2694" s="258"/>
      <c r="N2694" s="148"/>
      <c r="O2694" s="148"/>
      <c r="P2694" s="148"/>
    </row>
    <row r="2695" spans="1:16" ht="184.8">
      <c r="A2695" s="258" t="s">
        <v>38294</v>
      </c>
      <c r="B2695" s="252" t="s">
        <v>38295</v>
      </c>
      <c r="C2695" s="252" t="s">
        <v>38296</v>
      </c>
      <c r="D2695" s="148" t="s">
        <v>38297</v>
      </c>
      <c r="E2695" s="252" t="s">
        <v>38298</v>
      </c>
      <c r="F2695" s="252" t="s">
        <v>38299</v>
      </c>
      <c r="G2695" s="252" t="s">
        <v>38300</v>
      </c>
      <c r="H2695" s="262" t="s">
        <v>38301</v>
      </c>
      <c r="I2695" s="264" t="s">
        <v>38302</v>
      </c>
      <c r="J2695" s="148"/>
      <c r="M2695" s="258"/>
      <c r="N2695" s="252"/>
      <c r="O2695" s="148"/>
      <c r="P2695" s="148"/>
    </row>
    <row r="2696" spans="1:16" ht="184.8">
      <c r="A2696" s="258" t="s">
        <v>38303</v>
      </c>
      <c r="B2696" s="252" t="s">
        <v>38304</v>
      </c>
      <c r="C2696" s="252" t="s">
        <v>38296</v>
      </c>
      <c r="D2696" s="148" t="s">
        <v>38297</v>
      </c>
      <c r="E2696" s="252" t="s">
        <v>38305</v>
      </c>
      <c r="F2696" s="252" t="s">
        <v>38299</v>
      </c>
      <c r="G2696" s="252" t="s">
        <v>38300</v>
      </c>
      <c r="H2696" s="262" t="s">
        <v>38301</v>
      </c>
      <c r="I2696" s="264" t="s">
        <v>38302</v>
      </c>
      <c r="J2696" s="148"/>
      <c r="M2696" s="258"/>
      <c r="N2696" s="252"/>
      <c r="O2696" s="148"/>
      <c r="P2696" s="148"/>
    </row>
    <row r="2697" spans="1:16" ht="92.4">
      <c r="A2697" s="258" t="s">
        <v>38306</v>
      </c>
      <c r="B2697" s="252" t="s">
        <v>38307</v>
      </c>
      <c r="C2697" s="252" t="s">
        <v>38308</v>
      </c>
      <c r="D2697" s="148" t="s">
        <v>38309</v>
      </c>
      <c r="E2697" s="252" t="s">
        <v>38310</v>
      </c>
      <c r="F2697" s="252" t="s">
        <v>38311</v>
      </c>
      <c r="G2697" s="252" t="s">
        <v>38312</v>
      </c>
      <c r="H2697" s="262" t="s">
        <v>38313</v>
      </c>
      <c r="I2697" s="264" t="s">
        <v>38314</v>
      </c>
      <c r="J2697" s="148"/>
      <c r="M2697" s="258"/>
      <c r="N2697" s="252"/>
      <c r="O2697" s="148"/>
      <c r="P2697" s="148"/>
    </row>
    <row r="2698" spans="1:16" ht="92.4">
      <c r="A2698" s="258" t="s">
        <v>38315</v>
      </c>
      <c r="B2698" s="252" t="s">
        <v>38316</v>
      </c>
      <c r="C2698" s="252" t="s">
        <v>38317</v>
      </c>
      <c r="D2698" s="148" t="s">
        <v>38318</v>
      </c>
      <c r="E2698" s="252" t="s">
        <v>38310</v>
      </c>
      <c r="F2698" s="252" t="s">
        <v>38311</v>
      </c>
      <c r="G2698" s="252" t="s">
        <v>38319</v>
      </c>
      <c r="H2698" s="262" t="s">
        <v>38320</v>
      </c>
      <c r="I2698" s="264" t="s">
        <v>38321</v>
      </c>
      <c r="J2698" s="148"/>
      <c r="M2698" s="258"/>
      <c r="N2698" s="252"/>
      <c r="O2698" s="148"/>
      <c r="P2698" s="148"/>
    </row>
    <row r="2699" spans="1:16" ht="316.8">
      <c r="A2699" s="258" t="s">
        <v>38322</v>
      </c>
      <c r="B2699" s="252" t="s">
        <v>38323</v>
      </c>
      <c r="C2699" s="252" t="s">
        <v>38324</v>
      </c>
      <c r="D2699" s="148" t="s">
        <v>38325</v>
      </c>
      <c r="E2699" s="252" t="s">
        <v>38326</v>
      </c>
      <c r="F2699" s="252" t="s">
        <v>38327</v>
      </c>
      <c r="G2699" s="252" t="s">
        <v>38328</v>
      </c>
      <c r="H2699" s="262" t="s">
        <v>38329</v>
      </c>
      <c r="I2699" s="264" t="s">
        <v>38330</v>
      </c>
      <c r="J2699" s="148"/>
      <c r="M2699" s="258"/>
      <c r="N2699" s="252"/>
      <c r="O2699" s="148"/>
      <c r="P2699" s="148"/>
    </row>
    <row r="2700" spans="1:16" ht="316.8">
      <c r="A2700" s="258" t="s">
        <v>38331</v>
      </c>
      <c r="B2700" s="252" t="s">
        <v>38323</v>
      </c>
      <c r="C2700" s="252" t="s">
        <v>38324</v>
      </c>
      <c r="D2700" s="148" t="s">
        <v>38325</v>
      </c>
      <c r="E2700" s="252" t="s">
        <v>38326</v>
      </c>
      <c r="F2700" s="252" t="s">
        <v>38327</v>
      </c>
      <c r="G2700" s="252" t="s">
        <v>38328</v>
      </c>
      <c r="H2700" s="262" t="s">
        <v>38329</v>
      </c>
      <c r="I2700" s="264" t="s">
        <v>38330</v>
      </c>
      <c r="J2700" s="148"/>
      <c r="M2700" s="258"/>
      <c r="N2700" s="252"/>
      <c r="O2700" s="148"/>
      <c r="P2700" s="148"/>
    </row>
    <row r="2701" spans="1:16" ht="145.19999999999999">
      <c r="A2701" s="258" t="s">
        <v>38332</v>
      </c>
      <c r="B2701" s="252" t="s">
        <v>38333</v>
      </c>
      <c r="C2701" s="252" t="s">
        <v>38334</v>
      </c>
      <c r="D2701" s="148" t="s">
        <v>38335</v>
      </c>
      <c r="E2701" s="252" t="s">
        <v>38336</v>
      </c>
      <c r="F2701" s="252" t="s">
        <v>38337</v>
      </c>
      <c r="G2701" s="252" t="s">
        <v>38338</v>
      </c>
      <c r="H2701" s="262" t="s">
        <v>38339</v>
      </c>
      <c r="I2701" s="264" t="s">
        <v>38340</v>
      </c>
      <c r="J2701" s="148"/>
      <c r="M2701" s="258"/>
      <c r="N2701" s="252"/>
      <c r="O2701" s="148"/>
      <c r="P2701" s="148"/>
    </row>
    <row r="2702" spans="1:16" ht="132">
      <c r="A2702" s="258" t="s">
        <v>38341</v>
      </c>
      <c r="B2702" s="252" t="s">
        <v>38333</v>
      </c>
      <c r="C2702" s="252" t="s">
        <v>38334</v>
      </c>
      <c r="D2702" s="148" t="s">
        <v>38335</v>
      </c>
      <c r="E2702" s="252" t="s">
        <v>38336</v>
      </c>
      <c r="F2702" s="252" t="s">
        <v>38337</v>
      </c>
      <c r="G2702" s="252" t="s">
        <v>38338</v>
      </c>
      <c r="H2702" s="262" t="s">
        <v>38339</v>
      </c>
      <c r="I2702" s="264" t="s">
        <v>38342</v>
      </c>
      <c r="J2702" s="148"/>
      <c r="M2702" s="258"/>
      <c r="N2702" s="252"/>
      <c r="O2702" s="148"/>
      <c r="P2702" s="148"/>
    </row>
    <row r="2703" spans="1:16" ht="184.8">
      <c r="A2703" s="258" t="s">
        <v>38343</v>
      </c>
      <c r="B2703" s="252" t="s">
        <v>38344</v>
      </c>
      <c r="C2703" s="252" t="s">
        <v>38345</v>
      </c>
      <c r="D2703" s="148" t="s">
        <v>38346</v>
      </c>
      <c r="E2703" s="252" t="s">
        <v>38347</v>
      </c>
      <c r="F2703" s="252" t="s">
        <v>38348</v>
      </c>
      <c r="G2703" s="252" t="s">
        <v>38349</v>
      </c>
      <c r="H2703" s="262" t="s">
        <v>38350</v>
      </c>
      <c r="I2703" s="264" t="s">
        <v>38351</v>
      </c>
      <c r="J2703" s="148"/>
      <c r="M2703" s="251"/>
      <c r="N2703" s="253"/>
      <c r="O2703" s="148"/>
      <c r="P2703" s="148"/>
    </row>
    <row r="2704" spans="1:16" ht="184.8">
      <c r="A2704" s="258" t="s">
        <v>38352</v>
      </c>
      <c r="B2704" s="252" t="s">
        <v>38344</v>
      </c>
      <c r="C2704" s="252" t="s">
        <v>38345</v>
      </c>
      <c r="D2704" s="148" t="s">
        <v>38346</v>
      </c>
      <c r="E2704" s="252" t="s">
        <v>38347</v>
      </c>
      <c r="F2704" s="252" t="s">
        <v>38348</v>
      </c>
      <c r="G2704" s="252" t="s">
        <v>38349</v>
      </c>
      <c r="H2704" s="262" t="s">
        <v>38350</v>
      </c>
      <c r="I2704" s="264" t="s">
        <v>38351</v>
      </c>
      <c r="J2704" s="148"/>
      <c r="M2704" s="251"/>
      <c r="N2704" s="253"/>
      <c r="O2704" s="148"/>
      <c r="P2704" s="148"/>
    </row>
    <row r="2705" spans="1:16" ht="28.8">
      <c r="A2705" s="251" t="s">
        <v>38353</v>
      </c>
      <c r="B2705" s="253" t="s">
        <v>38354</v>
      </c>
      <c r="C2705" s="253" t="s">
        <v>38354</v>
      </c>
      <c r="D2705" s="148" t="s">
        <v>38354</v>
      </c>
      <c r="E2705" s="253" t="s">
        <v>38354</v>
      </c>
      <c r="F2705" s="253" t="s">
        <v>38354</v>
      </c>
      <c r="G2705" s="253" t="s">
        <v>38354</v>
      </c>
      <c r="H2705" s="262" t="s">
        <v>38354</v>
      </c>
      <c r="I2705" s="264" t="s">
        <v>38354</v>
      </c>
      <c r="J2705" s="148"/>
      <c r="M2705" s="258"/>
      <c r="N2705" s="252"/>
      <c r="O2705" s="148"/>
      <c r="P2705" s="148"/>
    </row>
    <row r="2706" spans="1:16" ht="28.8">
      <c r="A2706" s="251" t="s">
        <v>38355</v>
      </c>
      <c r="B2706" s="253" t="s">
        <v>38354</v>
      </c>
      <c r="C2706" s="253" t="s">
        <v>38354</v>
      </c>
      <c r="D2706" s="148" t="s">
        <v>38354</v>
      </c>
      <c r="E2706" s="253" t="s">
        <v>38354</v>
      </c>
      <c r="F2706" s="253" t="s">
        <v>38354</v>
      </c>
      <c r="G2706" s="253" t="s">
        <v>38354</v>
      </c>
      <c r="H2706" s="262" t="s">
        <v>38354</v>
      </c>
      <c r="I2706" s="264" t="s">
        <v>38354</v>
      </c>
      <c r="J2706" s="148"/>
      <c r="M2706" s="258"/>
      <c r="N2706" s="252"/>
      <c r="O2706" s="148"/>
      <c r="P2706" s="148"/>
    </row>
    <row r="2707" spans="1:16" ht="39.6">
      <c r="A2707" s="258" t="s">
        <v>38356</v>
      </c>
      <c r="B2707" s="252" t="s">
        <v>38357</v>
      </c>
      <c r="C2707" s="252" t="s">
        <v>38357</v>
      </c>
      <c r="D2707" s="148" t="s">
        <v>38357</v>
      </c>
      <c r="E2707" s="252" t="s">
        <v>38357</v>
      </c>
      <c r="F2707" s="252" t="s">
        <v>38357</v>
      </c>
      <c r="G2707" s="252" t="s">
        <v>38357</v>
      </c>
      <c r="H2707" s="262" t="s">
        <v>38357</v>
      </c>
      <c r="I2707" s="264" t="s">
        <v>38357</v>
      </c>
      <c r="J2707" s="148"/>
      <c r="M2707" s="258"/>
      <c r="N2707" s="252"/>
      <c r="O2707" s="148"/>
      <c r="P2707" s="148"/>
    </row>
    <row r="2708" spans="1:16" ht="39.6">
      <c r="A2708" s="258" t="s">
        <v>38358</v>
      </c>
      <c r="B2708" s="252" t="s">
        <v>38359</v>
      </c>
      <c r="C2708" s="252" t="s">
        <v>38359</v>
      </c>
      <c r="D2708" s="148" t="s">
        <v>38359</v>
      </c>
      <c r="E2708" s="252" t="s">
        <v>38359</v>
      </c>
      <c r="F2708" s="252" t="s">
        <v>38359</v>
      </c>
      <c r="G2708" s="252" t="s">
        <v>38359</v>
      </c>
      <c r="H2708" s="262" t="s">
        <v>38359</v>
      </c>
      <c r="I2708" s="264" t="s">
        <v>38359</v>
      </c>
      <c r="J2708" s="148"/>
      <c r="M2708" s="258"/>
      <c r="N2708" s="252"/>
      <c r="O2708" s="148"/>
      <c r="P2708" s="148"/>
    </row>
    <row r="2709" spans="1:16" ht="39.6">
      <c r="A2709" s="258" t="s">
        <v>38360</v>
      </c>
      <c r="B2709" s="252" t="s">
        <v>38361</v>
      </c>
      <c r="C2709" s="252" t="s">
        <v>38361</v>
      </c>
      <c r="D2709" s="148" t="s">
        <v>38361</v>
      </c>
      <c r="E2709" s="252" t="s">
        <v>38361</v>
      </c>
      <c r="F2709" s="252" t="s">
        <v>38361</v>
      </c>
      <c r="G2709" s="252" t="s">
        <v>38361</v>
      </c>
      <c r="H2709" s="262" t="s">
        <v>38361</v>
      </c>
      <c r="I2709" s="264" t="s">
        <v>38361</v>
      </c>
      <c r="J2709" s="148"/>
      <c r="M2709" s="258"/>
      <c r="N2709" s="252"/>
      <c r="O2709" s="148"/>
      <c r="P2709" s="148"/>
    </row>
    <row r="2710" spans="1:16" ht="118.8">
      <c r="A2710" s="258" t="s">
        <v>38362</v>
      </c>
      <c r="B2710" s="252" t="s">
        <v>38363</v>
      </c>
      <c r="C2710" s="252" t="s">
        <v>37661</v>
      </c>
      <c r="D2710" s="148" t="s">
        <v>38364</v>
      </c>
      <c r="E2710" s="252" t="s">
        <v>38365</v>
      </c>
      <c r="F2710" s="252" t="s">
        <v>38366</v>
      </c>
      <c r="G2710" s="252" t="s">
        <v>38367</v>
      </c>
      <c r="H2710" s="262" t="s">
        <v>38368</v>
      </c>
      <c r="I2710" s="264" t="s">
        <v>38369</v>
      </c>
      <c r="J2710" s="148"/>
      <c r="M2710" s="258"/>
      <c r="N2710" s="252"/>
      <c r="O2710" s="148"/>
      <c r="P2710" s="148"/>
    </row>
    <row r="2711" spans="1:16" ht="184.8">
      <c r="A2711" s="258" t="s">
        <v>38370</v>
      </c>
      <c r="B2711" s="252" t="s">
        <v>38371</v>
      </c>
      <c r="C2711" s="252" t="s">
        <v>38372</v>
      </c>
      <c r="D2711" s="148" t="s">
        <v>38373</v>
      </c>
      <c r="E2711" s="252" t="s">
        <v>38374</v>
      </c>
      <c r="F2711" s="252" t="s">
        <v>38375</v>
      </c>
      <c r="G2711" s="252" t="s">
        <v>38376</v>
      </c>
      <c r="H2711" s="262" t="s">
        <v>38377</v>
      </c>
      <c r="I2711" s="264" t="s">
        <v>38378</v>
      </c>
      <c r="J2711" s="148"/>
      <c r="M2711" s="258"/>
      <c r="N2711" s="252"/>
      <c r="O2711" s="148"/>
      <c r="P2711" s="148"/>
    </row>
    <row r="2712" spans="1:16" ht="184.8">
      <c r="A2712" s="258" t="s">
        <v>38379</v>
      </c>
      <c r="B2712" s="252" t="s">
        <v>38371</v>
      </c>
      <c r="C2712" s="252" t="s">
        <v>38372</v>
      </c>
      <c r="D2712" s="148" t="s">
        <v>38373</v>
      </c>
      <c r="E2712" s="252" t="s">
        <v>38374</v>
      </c>
      <c r="F2712" s="252" t="s">
        <v>38380</v>
      </c>
      <c r="G2712" s="252" t="s">
        <v>38381</v>
      </c>
      <c r="H2712" s="262" t="s">
        <v>38382</v>
      </c>
      <c r="I2712" s="264" t="s">
        <v>38378</v>
      </c>
      <c r="J2712" s="148"/>
      <c r="M2712" s="258"/>
      <c r="N2712" s="252"/>
      <c r="O2712" s="148"/>
      <c r="P2712" s="148"/>
    </row>
    <row r="2713" spans="1:16" ht="158.4">
      <c r="A2713" s="258" t="s">
        <v>38383</v>
      </c>
      <c r="B2713" s="252" t="s">
        <v>38384</v>
      </c>
      <c r="C2713" s="252" t="s">
        <v>38385</v>
      </c>
      <c r="D2713" s="148" t="s">
        <v>38386</v>
      </c>
      <c r="E2713" s="252" t="s">
        <v>38387</v>
      </c>
      <c r="F2713" s="252" t="s">
        <v>38388</v>
      </c>
      <c r="G2713" s="252" t="s">
        <v>38389</v>
      </c>
      <c r="H2713" s="262" t="s">
        <v>38390</v>
      </c>
      <c r="I2713" s="264" t="s">
        <v>38391</v>
      </c>
      <c r="J2713" s="148"/>
      <c r="M2713" s="258"/>
      <c r="N2713" s="252"/>
      <c r="O2713" s="148"/>
      <c r="P2713" s="148"/>
    </row>
    <row r="2714" spans="1:16" ht="158.4">
      <c r="A2714" s="258" t="s">
        <v>38392</v>
      </c>
      <c r="B2714" s="252" t="s">
        <v>38384</v>
      </c>
      <c r="C2714" s="252" t="s">
        <v>38385</v>
      </c>
      <c r="D2714" s="148" t="s">
        <v>38386</v>
      </c>
      <c r="E2714" s="252" t="s">
        <v>38387</v>
      </c>
      <c r="F2714" s="252" t="s">
        <v>38388</v>
      </c>
      <c r="G2714" s="252" t="s">
        <v>38389</v>
      </c>
      <c r="H2714" s="262" t="s">
        <v>38393</v>
      </c>
      <c r="I2714" s="264" t="s">
        <v>38391</v>
      </c>
      <c r="J2714" s="148"/>
      <c r="M2714" s="258"/>
      <c r="N2714" s="252"/>
      <c r="O2714" s="148"/>
      <c r="P2714" s="148"/>
    </row>
    <row r="2715" spans="1:16" ht="39.6">
      <c r="A2715" s="258" t="s">
        <v>38394</v>
      </c>
      <c r="B2715" s="252" t="s">
        <v>38395</v>
      </c>
      <c r="C2715" s="252" t="s">
        <v>38395</v>
      </c>
      <c r="D2715" s="148" t="s">
        <v>38395</v>
      </c>
      <c r="E2715" s="252" t="s">
        <v>38395</v>
      </c>
      <c r="F2715" s="252" t="s">
        <v>38395</v>
      </c>
      <c r="G2715" s="252" t="s">
        <v>38395</v>
      </c>
      <c r="H2715" s="252" t="s">
        <v>38395</v>
      </c>
      <c r="I2715" s="264" t="s">
        <v>38395</v>
      </c>
      <c r="J2715" s="148"/>
      <c r="K2715" s="148"/>
      <c r="L2715" s="148"/>
      <c r="M2715" s="258"/>
      <c r="N2715" s="252"/>
      <c r="O2715" s="148"/>
      <c r="P2715" s="148"/>
    </row>
    <row r="2716" spans="1:16" ht="39.6">
      <c r="A2716" s="258" t="s">
        <v>38396</v>
      </c>
      <c r="B2716" s="252" t="s">
        <v>38397</v>
      </c>
      <c r="C2716" s="252" t="s">
        <v>38397</v>
      </c>
      <c r="D2716" s="148" t="s">
        <v>38397</v>
      </c>
      <c r="E2716" s="252" t="s">
        <v>38397</v>
      </c>
      <c r="F2716" s="252" t="s">
        <v>38397</v>
      </c>
      <c r="G2716" s="252" t="s">
        <v>38397</v>
      </c>
      <c r="H2716" s="252" t="s">
        <v>38397</v>
      </c>
      <c r="I2716" s="264" t="s">
        <v>38397</v>
      </c>
      <c r="J2716" s="148"/>
      <c r="K2716" s="148"/>
      <c r="L2716" s="148"/>
      <c r="M2716" s="258"/>
      <c r="N2716" s="252"/>
      <c r="O2716" s="148"/>
      <c r="P2716" s="148"/>
    </row>
    <row r="2717" spans="1:16" ht="39.6">
      <c r="A2717" s="258" t="s">
        <v>38398</v>
      </c>
      <c r="B2717" s="252" t="s">
        <v>38399</v>
      </c>
      <c r="C2717" s="252" t="s">
        <v>38399</v>
      </c>
      <c r="D2717" s="148" t="s">
        <v>38399</v>
      </c>
      <c r="E2717" s="252" t="s">
        <v>38399</v>
      </c>
      <c r="F2717" s="252" t="s">
        <v>38399</v>
      </c>
      <c r="G2717" s="252" t="s">
        <v>38399</v>
      </c>
      <c r="H2717" s="252" t="s">
        <v>38399</v>
      </c>
      <c r="I2717" s="264" t="s">
        <v>38399</v>
      </c>
      <c r="J2717" s="148"/>
      <c r="K2717" s="148"/>
      <c r="L2717" s="148"/>
      <c r="M2717" s="258"/>
      <c r="N2717" s="252"/>
      <c r="O2717" s="148"/>
      <c r="P2717" s="148"/>
    </row>
    <row r="2718" spans="1:16" ht="39.6">
      <c r="A2718" s="258" t="s">
        <v>38400</v>
      </c>
      <c r="B2718" s="252" t="s">
        <v>38399</v>
      </c>
      <c r="C2718" s="252" t="s">
        <v>38399</v>
      </c>
      <c r="D2718" s="148" t="s">
        <v>38399</v>
      </c>
      <c r="E2718" s="252" t="s">
        <v>38399</v>
      </c>
      <c r="F2718" s="252" t="s">
        <v>38399</v>
      </c>
      <c r="G2718" s="252" t="s">
        <v>38399</v>
      </c>
      <c r="H2718" s="252" t="s">
        <v>38399</v>
      </c>
      <c r="I2718" s="264" t="s">
        <v>38399</v>
      </c>
      <c r="J2718" s="148"/>
      <c r="K2718" s="148"/>
      <c r="L2718" s="148"/>
      <c r="M2718" s="258"/>
      <c r="N2718" s="252"/>
      <c r="O2718" s="148"/>
      <c r="P2718" s="148"/>
    </row>
    <row r="2719" spans="1:16" ht="39.6">
      <c r="A2719" s="258" t="s">
        <v>38401</v>
      </c>
      <c r="B2719" s="252" t="s">
        <v>38402</v>
      </c>
      <c r="C2719" s="252" t="s">
        <v>38402</v>
      </c>
      <c r="D2719" s="148" t="s">
        <v>38402</v>
      </c>
      <c r="E2719" s="252" t="s">
        <v>38402</v>
      </c>
      <c r="F2719" s="252" t="s">
        <v>38402</v>
      </c>
      <c r="G2719" s="252" t="s">
        <v>38402</v>
      </c>
      <c r="H2719" s="252" t="s">
        <v>38402</v>
      </c>
      <c r="I2719" s="264" t="s">
        <v>38402</v>
      </c>
      <c r="J2719" s="148"/>
      <c r="K2719" s="148"/>
      <c r="L2719" s="148"/>
      <c r="M2719" s="258"/>
      <c r="N2719" s="252"/>
      <c r="O2719" s="148"/>
      <c r="P2719" s="148"/>
    </row>
    <row r="2720" spans="1:16" ht="39.6">
      <c r="A2720" s="258" t="s">
        <v>38403</v>
      </c>
      <c r="B2720" s="252" t="s">
        <v>38404</v>
      </c>
      <c r="C2720" s="252" t="s">
        <v>38404</v>
      </c>
      <c r="D2720" s="148" t="s">
        <v>38404</v>
      </c>
      <c r="E2720" s="252" t="s">
        <v>38404</v>
      </c>
      <c r="F2720" s="252" t="s">
        <v>38404</v>
      </c>
      <c r="G2720" s="252" t="s">
        <v>38404</v>
      </c>
      <c r="H2720" s="252" t="s">
        <v>38404</v>
      </c>
      <c r="I2720" s="264" t="s">
        <v>38404</v>
      </c>
      <c r="J2720" s="148"/>
      <c r="K2720" s="148"/>
      <c r="L2720" s="148"/>
      <c r="M2720" s="258"/>
      <c r="N2720" s="252"/>
      <c r="O2720" s="148"/>
      <c r="P2720" s="148"/>
    </row>
    <row r="2721" spans="1:16" ht="39.6">
      <c r="A2721" s="258" t="s">
        <v>38405</v>
      </c>
      <c r="B2721" s="252" t="s">
        <v>38406</v>
      </c>
      <c r="C2721" s="252" t="s">
        <v>38406</v>
      </c>
      <c r="D2721" s="148" t="s">
        <v>38406</v>
      </c>
      <c r="E2721" s="252" t="s">
        <v>38406</v>
      </c>
      <c r="F2721" s="252" t="s">
        <v>38406</v>
      </c>
      <c r="G2721" s="252" t="s">
        <v>38406</v>
      </c>
      <c r="H2721" s="252" t="s">
        <v>38406</v>
      </c>
      <c r="I2721" s="264" t="s">
        <v>38406</v>
      </c>
      <c r="J2721" s="148"/>
      <c r="K2721" s="148"/>
      <c r="L2721" s="148"/>
      <c r="M2721" s="258"/>
      <c r="N2721" s="252"/>
      <c r="O2721" s="148"/>
      <c r="P2721" s="148"/>
    </row>
    <row r="2722" spans="1:16" ht="39.6">
      <c r="A2722" s="258" t="s">
        <v>38407</v>
      </c>
      <c r="B2722" s="252" t="s">
        <v>38406</v>
      </c>
      <c r="C2722" s="252" t="s">
        <v>38406</v>
      </c>
      <c r="D2722" s="148" t="s">
        <v>38406</v>
      </c>
      <c r="E2722" s="252" t="s">
        <v>38406</v>
      </c>
      <c r="F2722" s="252" t="s">
        <v>38406</v>
      </c>
      <c r="G2722" s="252" t="s">
        <v>38406</v>
      </c>
      <c r="H2722" s="252" t="s">
        <v>38406</v>
      </c>
      <c r="I2722" s="264" t="s">
        <v>38406</v>
      </c>
      <c r="J2722" s="148"/>
      <c r="K2722" s="148"/>
      <c r="L2722" s="148"/>
      <c r="M2722" s="258"/>
      <c r="N2722" s="252"/>
      <c r="O2722" s="148"/>
      <c r="P2722" s="148"/>
    </row>
    <row r="2723" spans="1:16" ht="28.8">
      <c r="A2723" s="251" t="s">
        <v>38408</v>
      </c>
      <c r="B2723" s="253" t="s">
        <v>37736</v>
      </c>
      <c r="C2723" s="253" t="s">
        <v>37736</v>
      </c>
      <c r="D2723" s="148" t="s">
        <v>37736</v>
      </c>
      <c r="E2723" s="253" t="s">
        <v>37736</v>
      </c>
      <c r="F2723" s="253" t="s">
        <v>37736</v>
      </c>
      <c r="G2723" s="253" t="s">
        <v>37736</v>
      </c>
      <c r="H2723" s="253" t="s">
        <v>37736</v>
      </c>
      <c r="I2723" s="264" t="s">
        <v>37736</v>
      </c>
      <c r="J2723" s="148"/>
      <c r="K2723" s="148"/>
      <c r="L2723" s="148"/>
      <c r="M2723" s="258"/>
      <c r="N2723" s="252"/>
      <c r="O2723" s="148"/>
      <c r="P2723" s="148"/>
    </row>
    <row r="2724" spans="1:16" ht="28.8">
      <c r="A2724" s="251" t="s">
        <v>38409</v>
      </c>
      <c r="B2724" s="253" t="s">
        <v>37736</v>
      </c>
      <c r="C2724" s="253" t="s">
        <v>37736</v>
      </c>
      <c r="D2724" s="148" t="s">
        <v>37736</v>
      </c>
      <c r="E2724" s="253" t="s">
        <v>37736</v>
      </c>
      <c r="F2724" s="253" t="s">
        <v>37736</v>
      </c>
      <c r="G2724" s="253" t="s">
        <v>37736</v>
      </c>
      <c r="H2724" s="253" t="s">
        <v>37736</v>
      </c>
      <c r="I2724" s="264" t="s">
        <v>37736</v>
      </c>
      <c r="J2724" s="148"/>
      <c r="K2724" s="148"/>
      <c r="L2724" s="148"/>
      <c r="M2724" s="258"/>
      <c r="N2724" s="252"/>
      <c r="O2724" s="148"/>
      <c r="P2724" s="148"/>
    </row>
    <row r="2725" spans="1:16" ht="39.6">
      <c r="A2725" s="258" t="s">
        <v>38410</v>
      </c>
      <c r="B2725" s="252" t="s">
        <v>37739</v>
      </c>
      <c r="C2725" s="252" t="s">
        <v>37739</v>
      </c>
      <c r="D2725" s="148" t="s">
        <v>37739</v>
      </c>
      <c r="E2725" s="252" t="s">
        <v>37739</v>
      </c>
      <c r="F2725" s="252" t="s">
        <v>37739</v>
      </c>
      <c r="G2725" s="252" t="s">
        <v>37739</v>
      </c>
      <c r="H2725" s="252" t="s">
        <v>37739</v>
      </c>
      <c r="I2725" s="264" t="s">
        <v>37739</v>
      </c>
      <c r="J2725" s="148"/>
      <c r="K2725" s="148"/>
      <c r="L2725" s="148"/>
      <c r="M2725" s="258"/>
      <c r="N2725" s="252"/>
      <c r="O2725" s="148"/>
      <c r="P2725" s="148"/>
    </row>
    <row r="2726" spans="1:16" ht="39.6">
      <c r="A2726" s="258" t="s">
        <v>38411</v>
      </c>
      <c r="B2726" s="252" t="s">
        <v>37741</v>
      </c>
      <c r="C2726" s="252" t="s">
        <v>37741</v>
      </c>
      <c r="D2726" s="148" t="s">
        <v>37741</v>
      </c>
      <c r="E2726" s="252" t="s">
        <v>37741</v>
      </c>
      <c r="F2726" s="252" t="s">
        <v>37741</v>
      </c>
      <c r="G2726" s="252" t="s">
        <v>37741</v>
      </c>
      <c r="H2726" s="252" t="s">
        <v>37741</v>
      </c>
      <c r="I2726" s="264" t="s">
        <v>37741</v>
      </c>
      <c r="J2726" s="148"/>
      <c r="K2726" s="148"/>
      <c r="L2726" s="148"/>
      <c r="M2726" s="258"/>
      <c r="N2726" s="252"/>
      <c r="O2726" s="148"/>
      <c r="P2726" s="148"/>
    </row>
    <row r="2727" spans="1:16" ht="39.6">
      <c r="A2727" s="258" t="s">
        <v>38412</v>
      </c>
      <c r="B2727" s="252" t="s">
        <v>37743</v>
      </c>
      <c r="C2727" s="252" t="s">
        <v>37743</v>
      </c>
      <c r="D2727" s="148" t="s">
        <v>37743</v>
      </c>
      <c r="E2727" s="252" t="s">
        <v>37743</v>
      </c>
      <c r="F2727" s="252" t="s">
        <v>37743</v>
      </c>
      <c r="G2727" s="252" t="s">
        <v>37743</v>
      </c>
      <c r="H2727" s="252" t="s">
        <v>37743</v>
      </c>
      <c r="I2727" s="264" t="s">
        <v>37743</v>
      </c>
      <c r="J2727" s="148"/>
      <c r="K2727" s="148"/>
      <c r="L2727" s="148"/>
      <c r="M2727" s="258"/>
      <c r="N2727" s="252"/>
      <c r="O2727" s="148"/>
      <c r="P2727" s="148"/>
    </row>
    <row r="2728" spans="1:16" ht="39.6">
      <c r="A2728" s="258" t="s">
        <v>38413</v>
      </c>
      <c r="B2728" s="252" t="s">
        <v>37743</v>
      </c>
      <c r="C2728" s="252" t="s">
        <v>37743</v>
      </c>
      <c r="D2728" s="148" t="s">
        <v>37743</v>
      </c>
      <c r="E2728" s="252" t="s">
        <v>37743</v>
      </c>
      <c r="F2728" s="252" t="s">
        <v>37743</v>
      </c>
      <c r="G2728" s="252" t="s">
        <v>37743</v>
      </c>
      <c r="H2728" s="252" t="s">
        <v>37743</v>
      </c>
      <c r="I2728" s="264" t="s">
        <v>37743</v>
      </c>
      <c r="J2728" s="148"/>
      <c r="K2728" s="148"/>
      <c r="L2728" s="148"/>
      <c r="M2728" s="258"/>
      <c r="N2728" s="252"/>
      <c r="O2728" s="148"/>
      <c r="P2728" s="148"/>
    </row>
    <row r="2729" spans="1:16" ht="39.6">
      <c r="A2729" s="258" t="s">
        <v>38414</v>
      </c>
      <c r="B2729" s="252" t="s">
        <v>37746</v>
      </c>
      <c r="C2729" s="252" t="s">
        <v>37746</v>
      </c>
      <c r="D2729" s="148" t="s">
        <v>37746</v>
      </c>
      <c r="E2729" s="252" t="s">
        <v>37746</v>
      </c>
      <c r="F2729" s="252" t="s">
        <v>37746</v>
      </c>
      <c r="G2729" s="252" t="s">
        <v>37746</v>
      </c>
      <c r="H2729" s="252" t="s">
        <v>37746</v>
      </c>
      <c r="I2729" s="264" t="s">
        <v>37746</v>
      </c>
      <c r="J2729" s="148"/>
      <c r="K2729" s="148"/>
      <c r="L2729" s="148"/>
      <c r="M2729" s="251"/>
      <c r="N2729" s="253"/>
      <c r="O2729" s="148"/>
      <c r="P2729" s="148"/>
    </row>
    <row r="2730" spans="1:16" ht="39.6">
      <c r="A2730" s="258" t="s">
        <v>38415</v>
      </c>
      <c r="B2730" s="252" t="s">
        <v>37746</v>
      </c>
      <c r="C2730" s="252" t="s">
        <v>37746</v>
      </c>
      <c r="D2730" s="148" t="s">
        <v>37746</v>
      </c>
      <c r="E2730" s="252" t="s">
        <v>37746</v>
      </c>
      <c r="F2730" s="252" t="s">
        <v>37746</v>
      </c>
      <c r="G2730" s="252" t="s">
        <v>37746</v>
      </c>
      <c r="H2730" s="252" t="s">
        <v>37746</v>
      </c>
      <c r="I2730" s="264" t="s">
        <v>37746</v>
      </c>
      <c r="J2730" s="148"/>
      <c r="K2730" s="148"/>
      <c r="L2730" s="148"/>
      <c r="M2730" s="251"/>
      <c r="N2730" s="253"/>
      <c r="O2730" s="148"/>
      <c r="P2730" s="148"/>
    </row>
    <row r="2731" spans="1:16" ht="39.6">
      <c r="A2731" s="258" t="s">
        <v>38416</v>
      </c>
      <c r="B2731" s="252" t="s">
        <v>37749</v>
      </c>
      <c r="C2731" s="252" t="s">
        <v>37749</v>
      </c>
      <c r="D2731" s="148" t="s">
        <v>37749</v>
      </c>
      <c r="E2731" s="252" t="s">
        <v>37749</v>
      </c>
      <c r="F2731" s="252" t="s">
        <v>37749</v>
      </c>
      <c r="G2731" s="252" t="s">
        <v>37749</v>
      </c>
      <c r="H2731" s="252" t="s">
        <v>37749</v>
      </c>
      <c r="I2731" s="264" t="s">
        <v>37749</v>
      </c>
      <c r="J2731" s="148"/>
      <c r="K2731" s="148"/>
      <c r="L2731" s="148"/>
      <c r="M2731" s="258"/>
      <c r="N2731" s="252"/>
      <c r="O2731" s="148"/>
      <c r="P2731" s="148"/>
    </row>
    <row r="2732" spans="1:16" ht="39.6">
      <c r="A2732" s="258" t="s">
        <v>38417</v>
      </c>
      <c r="B2732" s="252" t="s">
        <v>37751</v>
      </c>
      <c r="C2732" s="252" t="s">
        <v>37751</v>
      </c>
      <c r="D2732" s="148" t="s">
        <v>37751</v>
      </c>
      <c r="E2732" s="252" t="s">
        <v>37751</v>
      </c>
      <c r="F2732" s="252" t="s">
        <v>37751</v>
      </c>
      <c r="G2732" s="252" t="s">
        <v>37751</v>
      </c>
      <c r="H2732" s="252" t="s">
        <v>37751</v>
      </c>
      <c r="I2732" s="264" t="s">
        <v>37751</v>
      </c>
      <c r="J2732" s="148"/>
      <c r="K2732" s="148"/>
      <c r="L2732" s="148"/>
      <c r="M2732" s="258"/>
      <c r="N2732" s="252"/>
      <c r="O2732" s="148"/>
      <c r="P2732" s="148"/>
    </row>
    <row r="2733" spans="1:16" ht="39.6">
      <c r="A2733" s="258" t="s">
        <v>38418</v>
      </c>
      <c r="B2733" s="252" t="s">
        <v>37753</v>
      </c>
      <c r="C2733" s="252" t="s">
        <v>37753</v>
      </c>
      <c r="D2733" s="148" t="s">
        <v>37753</v>
      </c>
      <c r="E2733" s="252" t="s">
        <v>37753</v>
      </c>
      <c r="F2733" s="252" t="s">
        <v>37753</v>
      </c>
      <c r="G2733" s="252" t="s">
        <v>37753</v>
      </c>
      <c r="H2733" s="252" t="s">
        <v>37753</v>
      </c>
      <c r="I2733" s="264" t="s">
        <v>37753</v>
      </c>
      <c r="J2733" s="148"/>
      <c r="K2733" s="148"/>
      <c r="L2733" s="148"/>
      <c r="M2733" s="258"/>
      <c r="N2733" s="252"/>
      <c r="O2733" s="148"/>
      <c r="P2733" s="148"/>
    </row>
    <row r="2734" spans="1:16" ht="39.6">
      <c r="A2734" s="258" t="s">
        <v>38419</v>
      </c>
      <c r="B2734" s="252" t="s">
        <v>37755</v>
      </c>
      <c r="C2734" s="252" t="s">
        <v>37755</v>
      </c>
      <c r="D2734" s="148" t="s">
        <v>37755</v>
      </c>
      <c r="E2734" s="252" t="s">
        <v>37755</v>
      </c>
      <c r="F2734" s="252" t="s">
        <v>37755</v>
      </c>
      <c r="G2734" s="252" t="s">
        <v>37755</v>
      </c>
      <c r="H2734" s="252" t="s">
        <v>37755</v>
      </c>
      <c r="I2734" s="264" t="s">
        <v>37755</v>
      </c>
      <c r="J2734" s="148"/>
      <c r="K2734" s="148"/>
      <c r="L2734" s="148"/>
      <c r="M2734" s="258"/>
      <c r="N2734" s="252"/>
      <c r="O2734" s="148"/>
      <c r="P2734" s="148"/>
    </row>
    <row r="2735" spans="1:16" ht="39.6">
      <c r="A2735" s="258" t="s">
        <v>38420</v>
      </c>
      <c r="B2735" s="252" t="s">
        <v>37757</v>
      </c>
      <c r="C2735" s="252" t="s">
        <v>37757</v>
      </c>
      <c r="D2735" s="148" t="s">
        <v>37757</v>
      </c>
      <c r="E2735" s="252" t="s">
        <v>37757</v>
      </c>
      <c r="F2735" s="252" t="s">
        <v>37757</v>
      </c>
      <c r="G2735" s="252" t="s">
        <v>37757</v>
      </c>
      <c r="H2735" s="252" t="s">
        <v>37757</v>
      </c>
      <c r="I2735" s="264" t="s">
        <v>37757</v>
      </c>
      <c r="J2735" s="148"/>
      <c r="K2735" s="148"/>
      <c r="L2735" s="148"/>
      <c r="M2735" s="258"/>
      <c r="N2735" s="252"/>
      <c r="O2735" s="148"/>
      <c r="P2735" s="148"/>
    </row>
    <row r="2736" spans="1:16" ht="39.6">
      <c r="A2736" s="258" t="s">
        <v>38421</v>
      </c>
      <c r="B2736" s="252" t="s">
        <v>37757</v>
      </c>
      <c r="C2736" s="252" t="s">
        <v>37757</v>
      </c>
      <c r="D2736" s="148" t="s">
        <v>37757</v>
      </c>
      <c r="E2736" s="252" t="s">
        <v>37757</v>
      </c>
      <c r="F2736" s="252" t="s">
        <v>37757</v>
      </c>
      <c r="G2736" s="252" t="s">
        <v>37757</v>
      </c>
      <c r="H2736" s="252" t="s">
        <v>37757</v>
      </c>
      <c r="I2736" s="264" t="s">
        <v>37757</v>
      </c>
      <c r="J2736" s="148"/>
      <c r="K2736" s="148"/>
      <c r="L2736" s="148"/>
      <c r="M2736" s="258"/>
      <c r="N2736" s="252"/>
      <c r="O2736" s="148"/>
      <c r="P2736" s="148"/>
    </row>
    <row r="2737" spans="1:16" ht="39.6">
      <c r="A2737" s="258" t="s">
        <v>38422</v>
      </c>
      <c r="B2737" s="252" t="s">
        <v>37760</v>
      </c>
      <c r="C2737" s="252" t="s">
        <v>37760</v>
      </c>
      <c r="D2737" s="148" t="s">
        <v>37760</v>
      </c>
      <c r="E2737" s="252" t="s">
        <v>37760</v>
      </c>
      <c r="F2737" s="252" t="s">
        <v>37760</v>
      </c>
      <c r="G2737" s="252" t="s">
        <v>37760</v>
      </c>
      <c r="H2737" s="252" t="s">
        <v>37760</v>
      </c>
      <c r="I2737" s="264" t="s">
        <v>37760</v>
      </c>
      <c r="J2737" s="148"/>
      <c r="K2737" s="148"/>
      <c r="L2737" s="148"/>
      <c r="M2737" s="258"/>
      <c r="N2737" s="252"/>
      <c r="O2737" s="148"/>
      <c r="P2737" s="148"/>
    </row>
    <row r="2738" spans="1:16" ht="39.6">
      <c r="A2738" s="258" t="s">
        <v>38423</v>
      </c>
      <c r="B2738" s="252" t="s">
        <v>37762</v>
      </c>
      <c r="C2738" s="252" t="s">
        <v>37762</v>
      </c>
      <c r="D2738" s="148" t="s">
        <v>37762</v>
      </c>
      <c r="E2738" s="252" t="s">
        <v>37762</v>
      </c>
      <c r="F2738" s="252" t="s">
        <v>37762</v>
      </c>
      <c r="G2738" s="252" t="s">
        <v>37762</v>
      </c>
      <c r="H2738" s="252" t="s">
        <v>37762</v>
      </c>
      <c r="I2738" s="264" t="s">
        <v>37762</v>
      </c>
      <c r="J2738" s="148"/>
      <c r="K2738" s="148"/>
      <c r="L2738" s="148"/>
      <c r="M2738" s="258"/>
      <c r="N2738" s="252"/>
      <c r="O2738" s="148"/>
      <c r="P2738" s="148"/>
    </row>
    <row r="2739" spans="1:16" ht="39.6">
      <c r="A2739" s="258" t="s">
        <v>38424</v>
      </c>
      <c r="B2739" s="252" t="s">
        <v>37764</v>
      </c>
      <c r="C2739" s="252" t="s">
        <v>37764</v>
      </c>
      <c r="D2739" s="148" t="s">
        <v>37764</v>
      </c>
      <c r="E2739" s="252" t="s">
        <v>37764</v>
      </c>
      <c r="F2739" s="252" t="s">
        <v>37764</v>
      </c>
      <c r="G2739" s="252" t="s">
        <v>37764</v>
      </c>
      <c r="H2739" s="252" t="s">
        <v>37764</v>
      </c>
      <c r="I2739" s="264" t="s">
        <v>37764</v>
      </c>
      <c r="J2739" s="148"/>
      <c r="K2739" s="148"/>
      <c r="L2739" s="148"/>
      <c r="M2739" s="258"/>
      <c r="N2739" s="252"/>
      <c r="O2739" s="148"/>
      <c r="P2739" s="148"/>
    </row>
    <row r="2740" spans="1:16" ht="39.6">
      <c r="A2740" s="258" t="s">
        <v>38425</v>
      </c>
      <c r="B2740" s="252" t="s">
        <v>37764</v>
      </c>
      <c r="C2740" s="252" t="s">
        <v>37764</v>
      </c>
      <c r="D2740" s="148" t="s">
        <v>37764</v>
      </c>
      <c r="E2740" s="252" t="s">
        <v>37764</v>
      </c>
      <c r="F2740" s="252" t="s">
        <v>37764</v>
      </c>
      <c r="G2740" s="252" t="s">
        <v>37764</v>
      </c>
      <c r="H2740" s="252" t="s">
        <v>37764</v>
      </c>
      <c r="I2740" s="264" t="s">
        <v>37764</v>
      </c>
      <c r="J2740" s="148"/>
      <c r="K2740" s="148"/>
      <c r="L2740" s="148"/>
      <c r="M2740" s="258"/>
      <c r="N2740" s="252"/>
      <c r="O2740" s="148"/>
      <c r="P2740" s="148"/>
    </row>
    <row r="2741" spans="1:16" ht="39.6">
      <c r="A2741" s="258" t="s">
        <v>38426</v>
      </c>
      <c r="B2741" s="252" t="s">
        <v>37767</v>
      </c>
      <c r="C2741" s="252" t="s">
        <v>37767</v>
      </c>
      <c r="D2741" s="148" t="s">
        <v>37767</v>
      </c>
      <c r="E2741" s="252" t="s">
        <v>37767</v>
      </c>
      <c r="F2741" s="252" t="s">
        <v>37767</v>
      </c>
      <c r="G2741" s="252" t="s">
        <v>37767</v>
      </c>
      <c r="H2741" s="252" t="s">
        <v>37767</v>
      </c>
      <c r="I2741" s="264" t="s">
        <v>37767</v>
      </c>
      <c r="J2741" s="148"/>
      <c r="K2741" s="148"/>
      <c r="L2741" s="148"/>
      <c r="M2741" s="258"/>
      <c r="N2741" s="252"/>
      <c r="O2741" s="148"/>
      <c r="P2741" s="148"/>
    </row>
    <row r="2742" spans="1:16" ht="39.6">
      <c r="A2742" s="258" t="s">
        <v>38427</v>
      </c>
      <c r="B2742" s="252" t="s">
        <v>37769</v>
      </c>
      <c r="C2742" s="252" t="s">
        <v>37769</v>
      </c>
      <c r="D2742" s="148" t="s">
        <v>37769</v>
      </c>
      <c r="E2742" s="252" t="s">
        <v>37769</v>
      </c>
      <c r="F2742" s="252" t="s">
        <v>37769</v>
      </c>
      <c r="G2742" s="252" t="s">
        <v>37769</v>
      </c>
      <c r="H2742" s="252" t="s">
        <v>37769</v>
      </c>
      <c r="I2742" s="264" t="s">
        <v>37769</v>
      </c>
      <c r="J2742" s="148"/>
      <c r="K2742" s="148"/>
      <c r="L2742" s="148"/>
      <c r="M2742" s="258"/>
      <c r="N2742" s="252"/>
      <c r="O2742" s="148"/>
      <c r="P2742" s="148"/>
    </row>
    <row r="2743" spans="1:16" ht="39.6">
      <c r="A2743" s="258" t="s">
        <v>38428</v>
      </c>
      <c r="B2743" s="252" t="s">
        <v>37771</v>
      </c>
      <c r="C2743" s="252" t="s">
        <v>37771</v>
      </c>
      <c r="D2743" s="148" t="s">
        <v>37771</v>
      </c>
      <c r="E2743" s="252" t="s">
        <v>37771</v>
      </c>
      <c r="F2743" s="252" t="s">
        <v>37771</v>
      </c>
      <c r="G2743" s="252" t="s">
        <v>37771</v>
      </c>
      <c r="H2743" s="252" t="s">
        <v>37771</v>
      </c>
      <c r="I2743" s="264" t="s">
        <v>37771</v>
      </c>
      <c r="J2743" s="148"/>
      <c r="K2743" s="148"/>
      <c r="L2743" s="148"/>
      <c r="M2743" s="258"/>
      <c r="N2743" s="252"/>
      <c r="O2743" s="148"/>
      <c r="P2743" s="148"/>
    </row>
    <row r="2744" spans="1:16" ht="39.6">
      <c r="A2744" s="258" t="s">
        <v>38429</v>
      </c>
      <c r="B2744" s="252" t="s">
        <v>37771</v>
      </c>
      <c r="C2744" s="252" t="s">
        <v>37771</v>
      </c>
      <c r="D2744" s="148" t="s">
        <v>37771</v>
      </c>
      <c r="E2744" s="252" t="s">
        <v>37771</v>
      </c>
      <c r="F2744" s="252" t="s">
        <v>37771</v>
      </c>
      <c r="G2744" s="252" t="s">
        <v>37771</v>
      </c>
      <c r="H2744" s="252" t="s">
        <v>37771</v>
      </c>
      <c r="I2744" s="264" t="s">
        <v>37771</v>
      </c>
      <c r="J2744" s="148"/>
      <c r="K2744" s="148"/>
      <c r="L2744" s="148"/>
      <c r="M2744" s="258"/>
      <c r="N2744" s="252"/>
      <c r="O2744" s="148"/>
      <c r="P2744" s="148"/>
    </row>
    <row r="2745" spans="1:16" ht="39.6">
      <c r="A2745" s="258" t="s">
        <v>38430</v>
      </c>
      <c r="B2745" s="252" t="s">
        <v>37774</v>
      </c>
      <c r="C2745" s="252" t="s">
        <v>37774</v>
      </c>
      <c r="D2745" s="148" t="s">
        <v>37774</v>
      </c>
      <c r="E2745" s="252" t="s">
        <v>37774</v>
      </c>
      <c r="F2745" s="252" t="s">
        <v>37774</v>
      </c>
      <c r="G2745" s="252" t="s">
        <v>37774</v>
      </c>
      <c r="H2745" s="252" t="s">
        <v>37774</v>
      </c>
      <c r="I2745" s="264" t="s">
        <v>37774</v>
      </c>
      <c r="J2745" s="148"/>
      <c r="K2745" s="148"/>
      <c r="L2745" s="148"/>
      <c r="M2745" s="258"/>
      <c r="N2745" s="252"/>
      <c r="O2745" s="148"/>
      <c r="P2745" s="148"/>
    </row>
    <row r="2746" spans="1:16" ht="39.6">
      <c r="A2746" s="258" t="s">
        <v>38431</v>
      </c>
      <c r="B2746" s="252" t="s">
        <v>37776</v>
      </c>
      <c r="C2746" s="252" t="s">
        <v>37776</v>
      </c>
      <c r="D2746" s="148" t="s">
        <v>37776</v>
      </c>
      <c r="E2746" s="252" t="s">
        <v>37776</v>
      </c>
      <c r="F2746" s="252" t="s">
        <v>37776</v>
      </c>
      <c r="G2746" s="252" t="s">
        <v>37776</v>
      </c>
      <c r="H2746" s="252" t="s">
        <v>37776</v>
      </c>
      <c r="I2746" s="264" t="s">
        <v>37776</v>
      </c>
      <c r="J2746" s="148"/>
      <c r="K2746" s="148"/>
      <c r="L2746" s="148"/>
      <c r="M2746" s="258"/>
      <c r="N2746" s="252"/>
      <c r="O2746" s="148"/>
      <c r="P2746" s="148"/>
    </row>
    <row r="2747" spans="1:16" ht="39.6">
      <c r="A2747" s="258" t="s">
        <v>38432</v>
      </c>
      <c r="B2747" s="252" t="s">
        <v>37778</v>
      </c>
      <c r="C2747" s="252" t="s">
        <v>37778</v>
      </c>
      <c r="D2747" s="148" t="s">
        <v>37778</v>
      </c>
      <c r="E2747" s="252" t="s">
        <v>37778</v>
      </c>
      <c r="F2747" s="252" t="s">
        <v>37778</v>
      </c>
      <c r="G2747" s="252" t="s">
        <v>37778</v>
      </c>
      <c r="H2747" s="252" t="s">
        <v>37778</v>
      </c>
      <c r="I2747" s="264" t="s">
        <v>37778</v>
      </c>
      <c r="J2747" s="148"/>
      <c r="K2747" s="148"/>
      <c r="L2747" s="148"/>
      <c r="M2747" s="258"/>
      <c r="N2747" s="252"/>
      <c r="O2747" s="148"/>
      <c r="P2747" s="148"/>
    </row>
    <row r="2748" spans="1:16" ht="39.6">
      <c r="A2748" s="258" t="s">
        <v>38433</v>
      </c>
      <c r="B2748" s="252" t="s">
        <v>37778</v>
      </c>
      <c r="C2748" s="252" t="s">
        <v>37778</v>
      </c>
      <c r="D2748" s="148" t="s">
        <v>37778</v>
      </c>
      <c r="E2748" s="252" t="s">
        <v>37778</v>
      </c>
      <c r="F2748" s="252" t="s">
        <v>37778</v>
      </c>
      <c r="G2748" s="252" t="s">
        <v>37778</v>
      </c>
      <c r="H2748" s="252" t="s">
        <v>37778</v>
      </c>
      <c r="I2748" s="264" t="s">
        <v>37778</v>
      </c>
      <c r="J2748" s="148"/>
      <c r="K2748" s="148"/>
      <c r="L2748" s="148"/>
      <c r="M2748" s="258"/>
      <c r="N2748" s="252"/>
      <c r="O2748" s="148"/>
      <c r="P2748" s="148"/>
    </row>
    <row r="2749" spans="1:16" ht="28.8">
      <c r="A2749" s="251" t="s">
        <v>38434</v>
      </c>
      <c r="B2749" s="253" t="s">
        <v>36360</v>
      </c>
      <c r="C2749" s="253" t="s">
        <v>36361</v>
      </c>
      <c r="D2749" s="148" t="s">
        <v>36360</v>
      </c>
      <c r="E2749" s="253" t="s">
        <v>36361</v>
      </c>
      <c r="F2749" s="253" t="s">
        <v>36361</v>
      </c>
      <c r="G2749" s="253" t="s">
        <v>36360</v>
      </c>
      <c r="H2749" s="253" t="s">
        <v>36360</v>
      </c>
      <c r="I2749" s="264" t="s">
        <v>36360</v>
      </c>
      <c r="J2749" s="148"/>
      <c r="K2749" s="148"/>
      <c r="L2749" s="148"/>
      <c r="M2749" s="258"/>
      <c r="N2749" s="252"/>
      <c r="O2749" s="148"/>
      <c r="P2749" s="148"/>
    </row>
    <row r="2750" spans="1:16" ht="28.8">
      <c r="A2750" s="251" t="s">
        <v>38435</v>
      </c>
      <c r="B2750" s="253" t="s">
        <v>36360</v>
      </c>
      <c r="C2750" s="253" t="s">
        <v>36360</v>
      </c>
      <c r="D2750" s="148" t="s">
        <v>36360</v>
      </c>
      <c r="E2750" s="253" t="s">
        <v>36360</v>
      </c>
      <c r="F2750" s="253" t="s">
        <v>36360</v>
      </c>
      <c r="G2750" s="253" t="s">
        <v>36360</v>
      </c>
      <c r="H2750" s="253" t="s">
        <v>36360</v>
      </c>
      <c r="I2750" s="264" t="s">
        <v>36360</v>
      </c>
      <c r="J2750" s="148"/>
      <c r="K2750" s="148"/>
      <c r="L2750" s="148"/>
      <c r="M2750" s="258"/>
      <c r="N2750" s="252"/>
      <c r="O2750" s="148"/>
      <c r="P2750" s="148"/>
    </row>
    <row r="2751" spans="1:16" ht="39.6">
      <c r="A2751" s="258" t="s">
        <v>38436</v>
      </c>
      <c r="B2751" s="252" t="s">
        <v>37783</v>
      </c>
      <c r="C2751" s="252" t="s">
        <v>37783</v>
      </c>
      <c r="D2751" s="148" t="s">
        <v>37783</v>
      </c>
      <c r="E2751" s="252" t="s">
        <v>37783</v>
      </c>
      <c r="F2751" s="252" t="s">
        <v>37783</v>
      </c>
      <c r="G2751" s="252" t="s">
        <v>37783</v>
      </c>
      <c r="H2751" s="252" t="s">
        <v>37783</v>
      </c>
      <c r="I2751" s="264" t="s">
        <v>37783</v>
      </c>
      <c r="J2751" s="148"/>
      <c r="K2751" s="148"/>
      <c r="L2751" s="148"/>
      <c r="M2751" s="251"/>
      <c r="N2751" s="253"/>
      <c r="O2751" s="148"/>
      <c r="P2751" s="148"/>
    </row>
    <row r="2752" spans="1:16" ht="39.6">
      <c r="A2752" s="258" t="s">
        <v>38437</v>
      </c>
      <c r="B2752" s="252" t="s">
        <v>37785</v>
      </c>
      <c r="C2752" s="252" t="s">
        <v>37785</v>
      </c>
      <c r="D2752" s="148" t="s">
        <v>37785</v>
      </c>
      <c r="E2752" s="252" t="s">
        <v>37785</v>
      </c>
      <c r="F2752" s="252" t="s">
        <v>37785</v>
      </c>
      <c r="G2752" s="252" t="s">
        <v>37785</v>
      </c>
      <c r="H2752" s="252" t="s">
        <v>37785</v>
      </c>
      <c r="I2752" s="264" t="s">
        <v>37785</v>
      </c>
      <c r="J2752" s="148"/>
      <c r="K2752" s="148"/>
      <c r="L2752" s="148"/>
      <c r="M2752" s="251"/>
      <c r="N2752" s="253"/>
      <c r="O2752" s="148"/>
      <c r="P2752" s="148"/>
    </row>
    <row r="2753" spans="1:16" ht="39.6">
      <c r="A2753" s="258" t="s">
        <v>38438</v>
      </c>
      <c r="B2753" s="252" t="s">
        <v>37787</v>
      </c>
      <c r="C2753" s="252" t="s">
        <v>37787</v>
      </c>
      <c r="D2753" s="148" t="s">
        <v>37787</v>
      </c>
      <c r="E2753" s="252" t="s">
        <v>37787</v>
      </c>
      <c r="F2753" s="252" t="s">
        <v>37787</v>
      </c>
      <c r="G2753" s="252" t="s">
        <v>37787</v>
      </c>
      <c r="H2753" s="252" t="s">
        <v>37787</v>
      </c>
      <c r="I2753" s="264" t="s">
        <v>37787</v>
      </c>
      <c r="J2753" s="148"/>
      <c r="K2753" s="148"/>
      <c r="L2753" s="148"/>
      <c r="M2753" s="258"/>
      <c r="N2753" s="148"/>
      <c r="O2753" s="148"/>
      <c r="P2753" s="148"/>
    </row>
    <row r="2754" spans="1:16" ht="39.6">
      <c r="A2754" s="258" t="s">
        <v>38439</v>
      </c>
      <c r="B2754" s="252" t="s">
        <v>36374</v>
      </c>
      <c r="C2754" s="252" t="s">
        <v>36374</v>
      </c>
      <c r="D2754" s="148" t="s">
        <v>36374</v>
      </c>
      <c r="E2754" s="252" t="s">
        <v>36374</v>
      </c>
      <c r="F2754" s="252" t="s">
        <v>36374</v>
      </c>
      <c r="G2754" s="252" t="s">
        <v>36374</v>
      </c>
      <c r="H2754" s="252" t="s">
        <v>36374</v>
      </c>
      <c r="I2754" s="264" t="s">
        <v>36374</v>
      </c>
      <c r="J2754" s="148"/>
      <c r="K2754" s="148"/>
      <c r="L2754" s="148"/>
      <c r="M2754" s="258"/>
      <c r="N2754" s="148"/>
      <c r="O2754" s="148"/>
      <c r="P2754" s="148"/>
    </row>
    <row r="2755" spans="1:16" ht="39.6">
      <c r="A2755" s="258" t="s">
        <v>38440</v>
      </c>
      <c r="B2755" s="252" t="s">
        <v>37790</v>
      </c>
      <c r="C2755" s="252" t="s">
        <v>37790</v>
      </c>
      <c r="D2755" s="148" t="s">
        <v>37790</v>
      </c>
      <c r="E2755" s="252" t="s">
        <v>37790</v>
      </c>
      <c r="F2755" s="252" t="s">
        <v>37790</v>
      </c>
      <c r="G2755" s="252" t="s">
        <v>37790</v>
      </c>
      <c r="H2755" s="252" t="s">
        <v>37790</v>
      </c>
      <c r="I2755" s="264" t="s">
        <v>37790</v>
      </c>
      <c r="J2755" s="148"/>
      <c r="K2755" s="148"/>
      <c r="L2755" s="148"/>
      <c r="M2755" s="258"/>
      <c r="N2755" s="148"/>
      <c r="O2755" s="148"/>
      <c r="P2755" s="148"/>
    </row>
    <row r="2756" spans="1:16" ht="39.6">
      <c r="A2756" s="258" t="s">
        <v>38441</v>
      </c>
      <c r="B2756" s="252" t="s">
        <v>37792</v>
      </c>
      <c r="C2756" s="252" t="s">
        <v>37792</v>
      </c>
      <c r="D2756" s="148" t="s">
        <v>37792</v>
      </c>
      <c r="E2756" s="252" t="s">
        <v>37792</v>
      </c>
      <c r="F2756" s="252" t="s">
        <v>37792</v>
      </c>
      <c r="G2756" s="252" t="s">
        <v>37792</v>
      </c>
      <c r="H2756" s="252" t="s">
        <v>37792</v>
      </c>
      <c r="I2756" s="264" t="s">
        <v>37792</v>
      </c>
      <c r="J2756" s="148"/>
      <c r="K2756" s="148"/>
      <c r="L2756" s="148"/>
      <c r="M2756" s="258"/>
      <c r="N2756" s="148"/>
      <c r="O2756" s="148"/>
      <c r="P2756" s="148"/>
    </row>
    <row r="2757" spans="1:16" ht="39.6">
      <c r="A2757" s="258" t="s">
        <v>38442</v>
      </c>
      <c r="B2757" s="252" t="s">
        <v>37794</v>
      </c>
      <c r="C2757" s="252" t="s">
        <v>37794</v>
      </c>
      <c r="D2757" s="148" t="s">
        <v>37794</v>
      </c>
      <c r="E2757" s="252" t="s">
        <v>37794</v>
      </c>
      <c r="F2757" s="252" t="s">
        <v>37794</v>
      </c>
      <c r="G2757" s="252" t="s">
        <v>37794</v>
      </c>
      <c r="H2757" s="252" t="s">
        <v>37794</v>
      </c>
      <c r="I2757" s="264" t="s">
        <v>37794</v>
      </c>
      <c r="J2757" s="148"/>
      <c r="K2757" s="148"/>
      <c r="L2757" s="148"/>
      <c r="M2757" s="258"/>
      <c r="N2757" s="252"/>
      <c r="O2757" s="148"/>
      <c r="P2757" s="148"/>
    </row>
    <row r="2758" spans="1:16" ht="39.6">
      <c r="A2758" s="258" t="s">
        <v>38443</v>
      </c>
      <c r="B2758" s="252" t="s">
        <v>37794</v>
      </c>
      <c r="C2758" s="252" t="s">
        <v>37794</v>
      </c>
      <c r="D2758" s="148" t="s">
        <v>37794</v>
      </c>
      <c r="E2758" s="252" t="s">
        <v>37794</v>
      </c>
      <c r="F2758" s="252" t="s">
        <v>37794</v>
      </c>
      <c r="G2758" s="252" t="s">
        <v>37794</v>
      </c>
      <c r="H2758" s="252" t="s">
        <v>37794</v>
      </c>
      <c r="I2758" s="264" t="s">
        <v>37794</v>
      </c>
      <c r="J2758" s="148"/>
      <c r="K2758" s="148"/>
      <c r="L2758" s="148"/>
      <c r="M2758" s="258"/>
      <c r="N2758" s="252"/>
      <c r="O2758" s="148"/>
      <c r="P2758" s="148"/>
    </row>
    <row r="2759" spans="1:16" ht="39.6">
      <c r="A2759" s="258" t="s">
        <v>38444</v>
      </c>
      <c r="B2759" s="252" t="s">
        <v>36386</v>
      </c>
      <c r="C2759" s="252" t="s">
        <v>36386</v>
      </c>
      <c r="D2759" s="148" t="s">
        <v>36386</v>
      </c>
      <c r="E2759" s="252" t="s">
        <v>36386</v>
      </c>
      <c r="F2759" s="252" t="s">
        <v>36386</v>
      </c>
      <c r="G2759" s="252" t="s">
        <v>36386</v>
      </c>
      <c r="H2759" s="252" t="s">
        <v>36386</v>
      </c>
      <c r="I2759" s="264" t="s">
        <v>36386</v>
      </c>
      <c r="J2759" s="148"/>
      <c r="K2759" s="148"/>
      <c r="L2759" s="148"/>
      <c r="M2759" s="258"/>
      <c r="N2759" s="252"/>
      <c r="O2759" s="148"/>
      <c r="P2759" s="148"/>
    </row>
    <row r="2760" spans="1:16" ht="39.6">
      <c r="A2760" s="258" t="s">
        <v>38445</v>
      </c>
      <c r="B2760" s="252" t="s">
        <v>36386</v>
      </c>
      <c r="C2760" s="252" t="s">
        <v>36386</v>
      </c>
      <c r="D2760" s="148" t="s">
        <v>36386</v>
      </c>
      <c r="E2760" s="252" t="s">
        <v>36386</v>
      </c>
      <c r="F2760" s="252" t="s">
        <v>36386</v>
      </c>
      <c r="G2760" s="252" t="s">
        <v>36386</v>
      </c>
      <c r="H2760" s="252" t="s">
        <v>36386</v>
      </c>
      <c r="I2760" s="264" t="s">
        <v>36386</v>
      </c>
      <c r="J2760" s="148"/>
      <c r="K2760" s="148"/>
      <c r="L2760" s="148"/>
      <c r="M2760" s="258"/>
      <c r="N2760" s="252"/>
      <c r="O2760" s="148"/>
      <c r="P2760" s="148"/>
    </row>
    <row r="2761" spans="1:16" ht="39.6">
      <c r="A2761" s="258" t="s">
        <v>38446</v>
      </c>
      <c r="B2761" s="252" t="s">
        <v>37799</v>
      </c>
      <c r="C2761" s="252" t="s">
        <v>37799</v>
      </c>
      <c r="D2761" s="148" t="s">
        <v>37799</v>
      </c>
      <c r="E2761" s="252" t="s">
        <v>37799</v>
      </c>
      <c r="F2761" s="252" t="s">
        <v>37799</v>
      </c>
      <c r="G2761" s="252" t="s">
        <v>37799</v>
      </c>
      <c r="H2761" s="252" t="s">
        <v>37799</v>
      </c>
      <c r="I2761" s="264" t="s">
        <v>37799</v>
      </c>
      <c r="J2761" s="148"/>
      <c r="K2761" s="148"/>
      <c r="L2761" s="148"/>
      <c r="M2761" s="258"/>
      <c r="N2761" s="252"/>
      <c r="O2761" s="148"/>
      <c r="P2761" s="148"/>
    </row>
    <row r="2762" spans="1:16" ht="39.6">
      <c r="A2762" s="258" t="s">
        <v>38447</v>
      </c>
      <c r="B2762" s="252" t="s">
        <v>37801</v>
      </c>
      <c r="C2762" s="252" t="s">
        <v>37801</v>
      </c>
      <c r="D2762" s="148" t="s">
        <v>37801</v>
      </c>
      <c r="E2762" s="252" t="s">
        <v>37801</v>
      </c>
      <c r="F2762" s="252" t="s">
        <v>37801</v>
      </c>
      <c r="G2762" s="252" t="s">
        <v>37801</v>
      </c>
      <c r="H2762" s="252" t="s">
        <v>37801</v>
      </c>
      <c r="I2762" s="264" t="s">
        <v>37801</v>
      </c>
      <c r="J2762" s="148"/>
      <c r="K2762" s="148"/>
      <c r="L2762" s="148"/>
      <c r="M2762" s="258"/>
      <c r="N2762" s="252"/>
      <c r="O2762" s="148"/>
      <c r="P2762" s="148"/>
    </row>
    <row r="2763" spans="1:16" ht="39.6">
      <c r="A2763" s="258" t="s">
        <v>38448</v>
      </c>
      <c r="B2763" s="252" t="s">
        <v>36405</v>
      </c>
      <c r="C2763" s="252" t="s">
        <v>36405</v>
      </c>
      <c r="D2763" s="148" t="s">
        <v>36405</v>
      </c>
      <c r="E2763" s="252" t="s">
        <v>36405</v>
      </c>
      <c r="F2763" s="252" t="s">
        <v>36405</v>
      </c>
      <c r="G2763" s="252" t="s">
        <v>36405</v>
      </c>
      <c r="H2763" s="252" t="s">
        <v>36405</v>
      </c>
      <c r="I2763" s="264" t="s">
        <v>36405</v>
      </c>
      <c r="J2763" s="148"/>
      <c r="K2763" s="148"/>
      <c r="L2763" s="148"/>
      <c r="M2763" s="258"/>
      <c r="N2763" s="252"/>
      <c r="O2763" s="148"/>
      <c r="P2763" s="148"/>
    </row>
    <row r="2764" spans="1:16" ht="39.6">
      <c r="A2764" s="258" t="s">
        <v>38449</v>
      </c>
      <c r="B2764" s="252" t="s">
        <v>36405</v>
      </c>
      <c r="C2764" s="252" t="s">
        <v>36405</v>
      </c>
      <c r="D2764" s="148" t="s">
        <v>36405</v>
      </c>
      <c r="E2764" s="252" t="s">
        <v>36405</v>
      </c>
      <c r="F2764" s="252" t="s">
        <v>36405</v>
      </c>
      <c r="G2764" s="252" t="s">
        <v>36405</v>
      </c>
      <c r="H2764" s="252" t="s">
        <v>36405</v>
      </c>
      <c r="I2764" s="264" t="s">
        <v>36405</v>
      </c>
      <c r="J2764" s="148"/>
      <c r="K2764" s="148"/>
      <c r="L2764" s="148"/>
      <c r="M2764" s="258"/>
      <c r="N2764" s="252"/>
      <c r="O2764" s="148"/>
      <c r="P2764" s="148"/>
    </row>
    <row r="2765" spans="1:16" ht="39.6">
      <c r="A2765" s="258" t="s">
        <v>38450</v>
      </c>
      <c r="B2765" s="252" t="s">
        <v>37805</v>
      </c>
      <c r="C2765" s="252" t="s">
        <v>37805</v>
      </c>
      <c r="D2765" s="148" t="s">
        <v>37805</v>
      </c>
      <c r="E2765" s="252" t="s">
        <v>37805</v>
      </c>
      <c r="F2765" s="252" t="s">
        <v>37805</v>
      </c>
      <c r="G2765" s="252" t="s">
        <v>37805</v>
      </c>
      <c r="H2765" s="252" t="s">
        <v>37805</v>
      </c>
      <c r="I2765" s="264" t="s">
        <v>37805</v>
      </c>
      <c r="J2765" s="148"/>
      <c r="K2765" s="148"/>
      <c r="L2765" s="148"/>
      <c r="M2765" s="258"/>
      <c r="N2765" s="252"/>
      <c r="O2765" s="148"/>
      <c r="P2765" s="148"/>
    </row>
    <row r="2766" spans="1:16" ht="39.6">
      <c r="A2766" s="258" t="s">
        <v>38451</v>
      </c>
      <c r="B2766" s="252" t="s">
        <v>37807</v>
      </c>
      <c r="C2766" s="252" t="s">
        <v>37807</v>
      </c>
      <c r="D2766" s="148" t="s">
        <v>37807</v>
      </c>
      <c r="E2766" s="252" t="s">
        <v>37807</v>
      </c>
      <c r="F2766" s="252" t="s">
        <v>37807</v>
      </c>
      <c r="G2766" s="252" t="s">
        <v>37807</v>
      </c>
      <c r="H2766" s="252" t="s">
        <v>37807</v>
      </c>
      <c r="I2766" s="264" t="s">
        <v>37807</v>
      </c>
      <c r="J2766" s="148"/>
      <c r="K2766" s="148"/>
      <c r="L2766" s="148"/>
      <c r="M2766" s="258"/>
      <c r="N2766" s="252"/>
      <c r="O2766" s="148"/>
      <c r="P2766" s="148"/>
    </row>
    <row r="2767" spans="1:16" ht="39.6">
      <c r="A2767" s="258" t="s">
        <v>38452</v>
      </c>
      <c r="B2767" s="252" t="s">
        <v>37809</v>
      </c>
      <c r="C2767" s="252" t="s">
        <v>37809</v>
      </c>
      <c r="D2767" s="148" t="s">
        <v>37809</v>
      </c>
      <c r="E2767" s="252" t="s">
        <v>37809</v>
      </c>
      <c r="F2767" s="252" t="s">
        <v>37809</v>
      </c>
      <c r="G2767" s="252" t="s">
        <v>37809</v>
      </c>
      <c r="H2767" s="252" t="s">
        <v>37809</v>
      </c>
      <c r="I2767" s="264" t="s">
        <v>37809</v>
      </c>
      <c r="J2767" s="148"/>
      <c r="K2767" s="148"/>
      <c r="L2767" s="148"/>
      <c r="M2767" s="258"/>
      <c r="N2767" s="252"/>
      <c r="O2767" s="148"/>
      <c r="P2767" s="148"/>
    </row>
    <row r="2768" spans="1:16" ht="39.6">
      <c r="A2768" s="258" t="s">
        <v>38453</v>
      </c>
      <c r="B2768" s="252" t="s">
        <v>37809</v>
      </c>
      <c r="C2768" s="252" t="s">
        <v>37809</v>
      </c>
      <c r="D2768" s="148" t="s">
        <v>37809</v>
      </c>
      <c r="E2768" s="252" t="s">
        <v>37809</v>
      </c>
      <c r="F2768" s="252" t="s">
        <v>37809</v>
      </c>
      <c r="G2768" s="252" t="s">
        <v>37809</v>
      </c>
      <c r="H2768" s="252" t="s">
        <v>37809</v>
      </c>
      <c r="I2768" s="264" t="s">
        <v>37809</v>
      </c>
      <c r="J2768" s="148"/>
      <c r="K2768" s="148"/>
      <c r="L2768" s="148"/>
      <c r="M2768" s="258"/>
      <c r="N2768" s="252"/>
      <c r="O2768" s="148"/>
      <c r="P2768" s="148"/>
    </row>
    <row r="2769" spans="1:16" ht="39.6">
      <c r="A2769" s="258" t="s">
        <v>38454</v>
      </c>
      <c r="B2769" s="252" t="s">
        <v>36423</v>
      </c>
      <c r="C2769" s="252" t="s">
        <v>36423</v>
      </c>
      <c r="D2769" s="148" t="s">
        <v>36423</v>
      </c>
      <c r="E2769" s="252" t="s">
        <v>36423</v>
      </c>
      <c r="F2769" s="252" t="s">
        <v>36423</v>
      </c>
      <c r="G2769" s="252" t="s">
        <v>36423</v>
      </c>
      <c r="H2769" s="252" t="s">
        <v>36423</v>
      </c>
      <c r="I2769" s="264" t="s">
        <v>36423</v>
      </c>
      <c r="J2769" s="148"/>
      <c r="K2769" s="148"/>
      <c r="L2769" s="148"/>
      <c r="M2769" s="251"/>
      <c r="N2769" s="253"/>
      <c r="O2769" s="148"/>
      <c r="P2769" s="148"/>
    </row>
    <row r="2770" spans="1:16" ht="39.6">
      <c r="A2770" s="258" t="s">
        <v>38455</v>
      </c>
      <c r="B2770" s="252" t="s">
        <v>36425</v>
      </c>
      <c r="C2770" s="252" t="s">
        <v>36425</v>
      </c>
      <c r="D2770" s="148" t="s">
        <v>36425</v>
      </c>
      <c r="E2770" s="252" t="s">
        <v>36425</v>
      </c>
      <c r="F2770" s="252" t="s">
        <v>36425</v>
      </c>
      <c r="G2770" s="252" t="s">
        <v>36425</v>
      </c>
      <c r="H2770" s="252" t="s">
        <v>36425</v>
      </c>
      <c r="I2770" s="264" t="s">
        <v>36425</v>
      </c>
      <c r="J2770" s="148"/>
      <c r="K2770" s="148"/>
      <c r="L2770" s="148"/>
      <c r="M2770" s="251"/>
      <c r="N2770" s="253"/>
      <c r="O2770" s="148"/>
      <c r="P2770" s="148"/>
    </row>
    <row r="2771" spans="1:16" ht="28.8">
      <c r="A2771" s="251" t="s">
        <v>38456</v>
      </c>
      <c r="B2771" s="253" t="s">
        <v>38457</v>
      </c>
      <c r="C2771" s="253" t="s">
        <v>38457</v>
      </c>
      <c r="D2771" s="148" t="s">
        <v>38457</v>
      </c>
      <c r="E2771" s="253" t="s">
        <v>38457</v>
      </c>
      <c r="F2771" s="253" t="s">
        <v>38457</v>
      </c>
      <c r="G2771" s="253" t="s">
        <v>38457</v>
      </c>
      <c r="H2771" s="253" t="s">
        <v>38457</v>
      </c>
      <c r="I2771" s="264" t="s">
        <v>38457</v>
      </c>
      <c r="J2771" s="148"/>
      <c r="K2771" s="148"/>
      <c r="L2771" s="148"/>
      <c r="M2771" s="258"/>
      <c r="N2771" s="252"/>
      <c r="O2771" s="148"/>
      <c r="P2771" s="148"/>
    </row>
    <row r="2772" spans="1:16" ht="28.8">
      <c r="A2772" s="251" t="s">
        <v>38458</v>
      </c>
      <c r="B2772" s="253" t="s">
        <v>38459</v>
      </c>
      <c r="C2772" s="253" t="s">
        <v>38459</v>
      </c>
      <c r="D2772" s="148" t="s">
        <v>38459</v>
      </c>
      <c r="E2772" s="253" t="s">
        <v>38459</v>
      </c>
      <c r="F2772" s="253" t="s">
        <v>38459</v>
      </c>
      <c r="G2772" s="253" t="s">
        <v>38459</v>
      </c>
      <c r="H2772" s="253" t="s">
        <v>38459</v>
      </c>
      <c r="I2772" s="264" t="s">
        <v>38459</v>
      </c>
      <c r="J2772" s="148"/>
      <c r="K2772" s="273"/>
      <c r="L2772" s="273"/>
      <c r="M2772" s="258"/>
      <c r="N2772" s="252"/>
      <c r="O2772" s="148"/>
      <c r="P2772" s="148"/>
    </row>
    <row r="2773" spans="1:16" ht="158.4">
      <c r="A2773" s="258" t="s">
        <v>38460</v>
      </c>
      <c r="B2773" s="252" t="s">
        <v>38461</v>
      </c>
      <c r="C2773" s="252" t="s">
        <v>38462</v>
      </c>
      <c r="D2773" s="148" t="s">
        <v>38463</v>
      </c>
      <c r="E2773" s="252" t="s">
        <v>38464</v>
      </c>
      <c r="F2773" s="252" t="s">
        <v>38465</v>
      </c>
      <c r="G2773" s="252" t="s">
        <v>38466</v>
      </c>
      <c r="H2773" s="262" t="s">
        <v>38467</v>
      </c>
      <c r="I2773" s="264" t="s">
        <v>38468</v>
      </c>
      <c r="J2773" s="148"/>
      <c r="M2773" s="258"/>
      <c r="N2773" s="252"/>
      <c r="O2773" s="148"/>
      <c r="P2773" s="148"/>
    </row>
    <row r="2774" spans="1:16" ht="158.4">
      <c r="A2774" s="258" t="s">
        <v>38469</v>
      </c>
      <c r="B2774" s="252" t="s">
        <v>38461</v>
      </c>
      <c r="C2774" s="252" t="s">
        <v>38462</v>
      </c>
      <c r="D2774" s="148" t="s">
        <v>38463</v>
      </c>
      <c r="E2774" s="252" t="s">
        <v>38464</v>
      </c>
      <c r="F2774" s="252" t="s">
        <v>38465</v>
      </c>
      <c r="G2774" s="252" t="s">
        <v>38466</v>
      </c>
      <c r="H2774" s="262" t="s">
        <v>38467</v>
      </c>
      <c r="I2774" s="264" t="s">
        <v>38468</v>
      </c>
      <c r="J2774" s="148"/>
      <c r="M2774" s="258"/>
      <c r="N2774" s="252"/>
      <c r="O2774" s="148"/>
      <c r="P2774" s="148"/>
    </row>
    <row r="2775" spans="1:16" ht="198">
      <c r="A2775" s="258" t="s">
        <v>38470</v>
      </c>
      <c r="B2775" s="252" t="s">
        <v>38471</v>
      </c>
      <c r="C2775" s="252" t="s">
        <v>38472</v>
      </c>
      <c r="D2775" s="148" t="s">
        <v>38473</v>
      </c>
      <c r="E2775" s="252" t="s">
        <v>38474</v>
      </c>
      <c r="F2775" s="252" t="s">
        <v>38475</v>
      </c>
      <c r="G2775" s="252" t="s">
        <v>38476</v>
      </c>
      <c r="H2775" s="262" t="s">
        <v>38477</v>
      </c>
      <c r="I2775" s="264" t="s">
        <v>38478</v>
      </c>
      <c r="J2775" s="148"/>
      <c r="M2775" s="258"/>
      <c r="N2775" s="252"/>
      <c r="O2775" s="148"/>
      <c r="P2775" s="148"/>
    </row>
    <row r="2776" spans="1:16" ht="198">
      <c r="A2776" s="258" t="s">
        <v>38479</v>
      </c>
      <c r="B2776" s="252" t="s">
        <v>38480</v>
      </c>
      <c r="C2776" s="252" t="s">
        <v>38472</v>
      </c>
      <c r="D2776" s="148" t="s">
        <v>38481</v>
      </c>
      <c r="E2776" s="252" t="s">
        <v>38474</v>
      </c>
      <c r="F2776" s="252" t="s">
        <v>38475</v>
      </c>
      <c r="G2776" s="252" t="s">
        <v>38482</v>
      </c>
      <c r="H2776" s="262" t="s">
        <v>38483</v>
      </c>
      <c r="I2776" s="264" t="s">
        <v>38484</v>
      </c>
      <c r="J2776" s="148"/>
      <c r="M2776" s="258"/>
      <c r="N2776" s="252"/>
      <c r="O2776" s="148"/>
      <c r="P2776" s="148"/>
    </row>
    <row r="2777" spans="1:16" ht="39.6">
      <c r="A2777" s="258" t="s">
        <v>38485</v>
      </c>
      <c r="B2777" s="252" t="s">
        <v>38486</v>
      </c>
      <c r="C2777" s="252" t="s">
        <v>38486</v>
      </c>
      <c r="D2777" s="148" t="s">
        <v>38486</v>
      </c>
      <c r="E2777" s="252" t="s">
        <v>38486</v>
      </c>
      <c r="F2777" s="252" t="s">
        <v>38486</v>
      </c>
      <c r="G2777" s="252" t="s">
        <v>38486</v>
      </c>
      <c r="H2777" s="252" t="s">
        <v>38486</v>
      </c>
      <c r="I2777" s="264" t="s">
        <v>38486</v>
      </c>
      <c r="J2777" s="148"/>
      <c r="K2777" s="148"/>
      <c r="L2777" s="148"/>
      <c r="M2777" s="258"/>
      <c r="N2777" s="252"/>
      <c r="O2777" s="148"/>
      <c r="P2777" s="148"/>
    </row>
    <row r="2778" spans="1:16" ht="39.6">
      <c r="A2778" s="258" t="s">
        <v>38487</v>
      </c>
      <c r="B2778" s="252" t="s">
        <v>38488</v>
      </c>
      <c r="C2778" s="252" t="s">
        <v>38488</v>
      </c>
      <c r="D2778" s="148" t="s">
        <v>38488</v>
      </c>
      <c r="E2778" s="252" t="s">
        <v>38488</v>
      </c>
      <c r="F2778" s="252" t="s">
        <v>38488</v>
      </c>
      <c r="G2778" s="252" t="s">
        <v>38488</v>
      </c>
      <c r="H2778" s="252" t="s">
        <v>38488</v>
      </c>
      <c r="I2778" s="264" t="s">
        <v>38488</v>
      </c>
      <c r="J2778" s="148"/>
      <c r="K2778" s="148"/>
      <c r="L2778" s="148"/>
      <c r="M2778" s="258"/>
      <c r="N2778" s="252"/>
      <c r="O2778" s="148"/>
      <c r="P2778" s="148"/>
    </row>
    <row r="2779" spans="1:16" ht="39.6">
      <c r="A2779" s="258" t="s">
        <v>38489</v>
      </c>
      <c r="B2779" s="252" t="s">
        <v>38490</v>
      </c>
      <c r="C2779" s="252" t="s">
        <v>38490</v>
      </c>
      <c r="D2779" s="148" t="s">
        <v>38490</v>
      </c>
      <c r="E2779" s="252" t="s">
        <v>38490</v>
      </c>
      <c r="F2779" s="252" t="s">
        <v>38490</v>
      </c>
      <c r="G2779" s="252" t="s">
        <v>38490</v>
      </c>
      <c r="H2779" s="252" t="s">
        <v>38490</v>
      </c>
      <c r="I2779" s="264" t="s">
        <v>38490</v>
      </c>
      <c r="J2779" s="148"/>
      <c r="K2779" s="148"/>
      <c r="L2779" s="148"/>
      <c r="M2779" s="258"/>
      <c r="N2779" s="252"/>
      <c r="O2779" s="148"/>
      <c r="P2779" s="148"/>
    </row>
    <row r="2780" spans="1:16" ht="39.6">
      <c r="A2780" s="258" t="s">
        <v>38491</v>
      </c>
      <c r="B2780" s="252" t="s">
        <v>38492</v>
      </c>
      <c r="C2780" s="252" t="s">
        <v>38492</v>
      </c>
      <c r="D2780" s="148" t="s">
        <v>38492</v>
      </c>
      <c r="E2780" s="252" t="s">
        <v>38492</v>
      </c>
      <c r="F2780" s="252" t="s">
        <v>38492</v>
      </c>
      <c r="G2780" s="252" t="s">
        <v>38492</v>
      </c>
      <c r="H2780" s="252" t="s">
        <v>38492</v>
      </c>
      <c r="I2780" s="264" t="s">
        <v>38492</v>
      </c>
      <c r="J2780" s="148"/>
      <c r="K2780" s="148"/>
      <c r="L2780" s="148"/>
      <c r="M2780" s="258"/>
      <c r="N2780" s="252"/>
      <c r="O2780" s="148"/>
      <c r="P2780" s="148"/>
    </row>
    <row r="2781" spans="1:16" ht="39.6">
      <c r="A2781" s="258" t="s">
        <v>38493</v>
      </c>
      <c r="B2781" s="252" t="s">
        <v>38494</v>
      </c>
      <c r="C2781" s="252" t="s">
        <v>38494</v>
      </c>
      <c r="D2781" s="148" t="s">
        <v>38494</v>
      </c>
      <c r="E2781" s="252" t="s">
        <v>38494</v>
      </c>
      <c r="F2781" s="252" t="s">
        <v>38494</v>
      </c>
      <c r="G2781" s="252" t="s">
        <v>38494</v>
      </c>
      <c r="H2781" s="252" t="s">
        <v>38494</v>
      </c>
      <c r="I2781" s="264" t="s">
        <v>38494</v>
      </c>
      <c r="J2781" s="148"/>
      <c r="K2781" s="148"/>
      <c r="L2781" s="148"/>
      <c r="M2781" s="258"/>
      <c r="N2781" s="252"/>
      <c r="O2781" s="148"/>
      <c r="P2781" s="148"/>
    </row>
    <row r="2782" spans="1:16" ht="39.6">
      <c r="A2782" s="258" t="s">
        <v>38495</v>
      </c>
      <c r="B2782" s="252" t="s">
        <v>38496</v>
      </c>
      <c r="C2782" s="252" t="s">
        <v>38496</v>
      </c>
      <c r="D2782" s="148" t="s">
        <v>38496</v>
      </c>
      <c r="E2782" s="252" t="s">
        <v>38496</v>
      </c>
      <c r="F2782" s="252" t="s">
        <v>38496</v>
      </c>
      <c r="G2782" s="252" t="s">
        <v>38496</v>
      </c>
      <c r="H2782" s="252" t="s">
        <v>38496</v>
      </c>
      <c r="I2782" s="264" t="s">
        <v>38496</v>
      </c>
      <c r="J2782" s="148"/>
      <c r="K2782" s="148"/>
      <c r="L2782" s="148"/>
      <c r="M2782" s="258"/>
      <c r="N2782" s="252"/>
      <c r="O2782" s="148"/>
      <c r="P2782" s="148"/>
    </row>
    <row r="2783" spans="1:16" ht="39.6">
      <c r="A2783" s="258" t="s">
        <v>38497</v>
      </c>
      <c r="B2783" s="252" t="s">
        <v>38498</v>
      </c>
      <c r="C2783" s="252" t="s">
        <v>38498</v>
      </c>
      <c r="D2783" s="148" t="s">
        <v>38498</v>
      </c>
      <c r="E2783" s="252" t="s">
        <v>38498</v>
      </c>
      <c r="F2783" s="252" t="s">
        <v>38498</v>
      </c>
      <c r="G2783" s="252" t="s">
        <v>38498</v>
      </c>
      <c r="H2783" s="252" t="s">
        <v>38498</v>
      </c>
      <c r="I2783" s="264" t="s">
        <v>38498</v>
      </c>
      <c r="J2783" s="148"/>
      <c r="K2783" s="148"/>
      <c r="L2783" s="148"/>
      <c r="M2783" s="258"/>
      <c r="N2783" s="252"/>
      <c r="O2783" s="148"/>
      <c r="P2783" s="148"/>
    </row>
    <row r="2784" spans="1:16" ht="39.6">
      <c r="A2784" s="258" t="s">
        <v>38499</v>
      </c>
      <c r="B2784" s="252" t="s">
        <v>38498</v>
      </c>
      <c r="C2784" s="252" t="s">
        <v>38498</v>
      </c>
      <c r="D2784" s="148" t="s">
        <v>38498</v>
      </c>
      <c r="E2784" s="252" t="s">
        <v>38498</v>
      </c>
      <c r="F2784" s="252" t="s">
        <v>38498</v>
      </c>
      <c r="G2784" s="252" t="s">
        <v>38498</v>
      </c>
      <c r="H2784" s="252" t="s">
        <v>38498</v>
      </c>
      <c r="I2784" s="264" t="s">
        <v>38498</v>
      </c>
      <c r="J2784" s="148"/>
      <c r="K2784" s="148"/>
      <c r="L2784" s="148"/>
      <c r="M2784" s="258"/>
      <c r="N2784" s="252"/>
      <c r="O2784" s="148"/>
      <c r="P2784" s="148"/>
    </row>
    <row r="2785" spans="1:16" ht="39.6">
      <c r="A2785" s="258" t="s">
        <v>38500</v>
      </c>
      <c r="B2785" s="252" t="s">
        <v>38501</v>
      </c>
      <c r="C2785" s="252" t="s">
        <v>38501</v>
      </c>
      <c r="D2785" s="148" t="s">
        <v>38501</v>
      </c>
      <c r="E2785" s="252" t="s">
        <v>38501</v>
      </c>
      <c r="F2785" s="252" t="s">
        <v>38501</v>
      </c>
      <c r="G2785" s="252" t="s">
        <v>38501</v>
      </c>
      <c r="H2785" s="252" t="s">
        <v>38501</v>
      </c>
      <c r="I2785" s="264" t="s">
        <v>38501</v>
      </c>
      <c r="J2785" s="148"/>
      <c r="K2785" s="148"/>
      <c r="L2785" s="148"/>
      <c r="M2785" s="258"/>
      <c r="N2785" s="252"/>
      <c r="O2785" s="148"/>
      <c r="P2785" s="148"/>
    </row>
    <row r="2786" spans="1:16" ht="39.6">
      <c r="A2786" s="258" t="s">
        <v>38502</v>
      </c>
      <c r="B2786" s="252" t="s">
        <v>38503</v>
      </c>
      <c r="C2786" s="252" t="s">
        <v>38503</v>
      </c>
      <c r="D2786" s="148" t="s">
        <v>38503</v>
      </c>
      <c r="E2786" s="252" t="s">
        <v>38503</v>
      </c>
      <c r="F2786" s="252" t="s">
        <v>38503</v>
      </c>
      <c r="G2786" s="252" t="s">
        <v>38503</v>
      </c>
      <c r="H2786" s="252" t="s">
        <v>38503</v>
      </c>
      <c r="I2786" s="264" t="s">
        <v>38503</v>
      </c>
      <c r="J2786" s="148"/>
      <c r="K2786" s="148"/>
      <c r="L2786" s="148"/>
      <c r="M2786" s="258"/>
      <c r="N2786" s="252"/>
      <c r="O2786" s="148"/>
      <c r="P2786" s="148"/>
    </row>
    <row r="2787" spans="1:16" ht="39.6">
      <c r="A2787" s="258" t="s">
        <v>38504</v>
      </c>
      <c r="B2787" s="252" t="s">
        <v>38505</v>
      </c>
      <c r="C2787" s="252" t="s">
        <v>38505</v>
      </c>
      <c r="D2787" s="148" t="s">
        <v>38505</v>
      </c>
      <c r="E2787" s="252" t="s">
        <v>38505</v>
      </c>
      <c r="F2787" s="252" t="s">
        <v>38505</v>
      </c>
      <c r="G2787" s="252" t="s">
        <v>38505</v>
      </c>
      <c r="H2787" s="252" t="s">
        <v>38505</v>
      </c>
      <c r="I2787" s="264" t="s">
        <v>38505</v>
      </c>
      <c r="J2787" s="148"/>
      <c r="K2787" s="148"/>
      <c r="L2787" s="148"/>
      <c r="M2787" s="251"/>
      <c r="N2787" s="253"/>
      <c r="O2787" s="148"/>
      <c r="P2787" s="148"/>
    </row>
    <row r="2788" spans="1:16" ht="39.6">
      <c r="A2788" s="258" t="s">
        <v>38506</v>
      </c>
      <c r="B2788" s="252" t="s">
        <v>38505</v>
      </c>
      <c r="C2788" s="252" t="s">
        <v>38505</v>
      </c>
      <c r="D2788" s="148" t="s">
        <v>38505</v>
      </c>
      <c r="E2788" s="252" t="s">
        <v>38505</v>
      </c>
      <c r="F2788" s="252" t="s">
        <v>38505</v>
      </c>
      <c r="G2788" s="252" t="s">
        <v>38505</v>
      </c>
      <c r="H2788" s="252" t="s">
        <v>38505</v>
      </c>
      <c r="I2788" s="264" t="s">
        <v>38505</v>
      </c>
      <c r="J2788" s="148"/>
      <c r="K2788" s="148"/>
      <c r="L2788" s="148"/>
      <c r="M2788" s="251"/>
      <c r="N2788" s="253"/>
      <c r="O2788" s="148"/>
      <c r="P2788" s="148"/>
    </row>
    <row r="2789" spans="1:16" ht="28.8">
      <c r="A2789" s="251" t="s">
        <v>38507</v>
      </c>
      <c r="B2789" s="253" t="s">
        <v>37940</v>
      </c>
      <c r="C2789" s="253" t="s">
        <v>37940</v>
      </c>
      <c r="D2789" s="148" t="s">
        <v>37940</v>
      </c>
      <c r="E2789" s="253" t="s">
        <v>37940</v>
      </c>
      <c r="F2789" s="253" t="s">
        <v>37940</v>
      </c>
      <c r="G2789" s="253" t="s">
        <v>37940</v>
      </c>
      <c r="H2789" s="253" t="s">
        <v>37940</v>
      </c>
      <c r="I2789" s="264" t="s">
        <v>37940</v>
      </c>
      <c r="J2789" s="148"/>
      <c r="K2789" s="148"/>
      <c r="L2789" s="148"/>
      <c r="M2789" s="258"/>
      <c r="N2789" s="252"/>
      <c r="O2789" s="148"/>
      <c r="P2789" s="148"/>
    </row>
    <row r="2790" spans="1:16" ht="28.8">
      <c r="A2790" s="251" t="s">
        <v>38508</v>
      </c>
      <c r="B2790" s="253" t="s">
        <v>37940</v>
      </c>
      <c r="C2790" s="253" t="s">
        <v>37940</v>
      </c>
      <c r="D2790" s="148" t="s">
        <v>37940</v>
      </c>
      <c r="E2790" s="253" t="s">
        <v>37940</v>
      </c>
      <c r="F2790" s="253" t="s">
        <v>37940</v>
      </c>
      <c r="G2790" s="253" t="s">
        <v>37940</v>
      </c>
      <c r="H2790" s="253" t="s">
        <v>37940</v>
      </c>
      <c r="I2790" s="264" t="s">
        <v>37940</v>
      </c>
      <c r="J2790" s="148"/>
      <c r="K2790" s="148"/>
      <c r="L2790" s="148"/>
      <c r="M2790" s="258"/>
      <c r="N2790" s="252"/>
      <c r="O2790" s="148"/>
      <c r="P2790" s="148"/>
    </row>
    <row r="2791" spans="1:16" ht="39.6">
      <c r="A2791" s="258" t="s">
        <v>38509</v>
      </c>
      <c r="B2791" s="252" t="s">
        <v>36527</v>
      </c>
      <c r="C2791" s="252" t="s">
        <v>36527</v>
      </c>
      <c r="D2791" s="148" t="s">
        <v>36527</v>
      </c>
      <c r="E2791" s="252" t="s">
        <v>36527</v>
      </c>
      <c r="F2791" s="252" t="s">
        <v>36527</v>
      </c>
      <c r="G2791" s="252" t="s">
        <v>36527</v>
      </c>
      <c r="H2791" s="252" t="s">
        <v>36527</v>
      </c>
      <c r="I2791" s="264" t="s">
        <v>36527</v>
      </c>
      <c r="J2791" s="148"/>
      <c r="K2791" s="148"/>
      <c r="L2791" s="148"/>
      <c r="M2791" s="258"/>
      <c r="N2791" s="252"/>
      <c r="O2791" s="148"/>
      <c r="P2791" s="148"/>
    </row>
    <row r="2792" spans="1:16" ht="39.6">
      <c r="A2792" s="258" t="s">
        <v>38510</v>
      </c>
      <c r="B2792" s="252" t="s">
        <v>36527</v>
      </c>
      <c r="C2792" s="252" t="s">
        <v>36527</v>
      </c>
      <c r="D2792" s="148" t="s">
        <v>36527</v>
      </c>
      <c r="E2792" s="252" t="s">
        <v>36527</v>
      </c>
      <c r="F2792" s="252" t="s">
        <v>36527</v>
      </c>
      <c r="G2792" s="252" t="s">
        <v>36527</v>
      </c>
      <c r="H2792" s="252" t="s">
        <v>36527</v>
      </c>
      <c r="I2792" s="264" t="s">
        <v>36527</v>
      </c>
      <c r="J2792" s="148"/>
      <c r="K2792" s="148"/>
      <c r="L2792" s="148"/>
      <c r="M2792" s="258"/>
      <c r="N2792" s="252"/>
      <c r="O2792" s="148"/>
      <c r="P2792" s="148"/>
    </row>
    <row r="2793" spans="1:16" ht="39.6">
      <c r="A2793" s="258" t="s">
        <v>38511</v>
      </c>
      <c r="B2793" s="252" t="s">
        <v>36530</v>
      </c>
      <c r="C2793" s="252" t="s">
        <v>36530</v>
      </c>
      <c r="D2793" s="148" t="s">
        <v>36530</v>
      </c>
      <c r="E2793" s="252" t="s">
        <v>36530</v>
      </c>
      <c r="F2793" s="252" t="s">
        <v>36530</v>
      </c>
      <c r="G2793" s="252" t="s">
        <v>36530</v>
      </c>
      <c r="H2793" s="252" t="s">
        <v>36530</v>
      </c>
      <c r="I2793" s="264" t="s">
        <v>36530</v>
      </c>
      <c r="J2793" s="148"/>
      <c r="K2793" s="148"/>
      <c r="L2793" s="148"/>
      <c r="M2793" s="258"/>
      <c r="N2793" s="252"/>
      <c r="O2793" s="148"/>
      <c r="P2793" s="148"/>
    </row>
    <row r="2794" spans="1:16" ht="39.6">
      <c r="A2794" s="258" t="s">
        <v>38512</v>
      </c>
      <c r="B2794" s="252" t="s">
        <v>36530</v>
      </c>
      <c r="C2794" s="252" t="s">
        <v>36530</v>
      </c>
      <c r="D2794" s="148" t="s">
        <v>36530</v>
      </c>
      <c r="E2794" s="252" t="s">
        <v>36530</v>
      </c>
      <c r="F2794" s="252" t="s">
        <v>36530</v>
      </c>
      <c r="G2794" s="252" t="s">
        <v>36530</v>
      </c>
      <c r="H2794" s="252" t="s">
        <v>36530</v>
      </c>
      <c r="I2794" s="264" t="s">
        <v>36530</v>
      </c>
      <c r="J2794" s="148"/>
      <c r="K2794" s="148"/>
      <c r="L2794" s="148"/>
      <c r="M2794" s="258"/>
      <c r="N2794" s="252"/>
      <c r="O2794" s="148"/>
      <c r="P2794" s="148"/>
    </row>
    <row r="2795" spans="1:16" ht="39.6">
      <c r="A2795" s="258" t="s">
        <v>38513</v>
      </c>
      <c r="B2795" s="252" t="s">
        <v>36533</v>
      </c>
      <c r="C2795" s="252" t="s">
        <v>36533</v>
      </c>
      <c r="D2795" s="148" t="s">
        <v>36533</v>
      </c>
      <c r="E2795" s="252" t="s">
        <v>36533</v>
      </c>
      <c r="F2795" s="252" t="s">
        <v>36533</v>
      </c>
      <c r="G2795" s="252" t="s">
        <v>36533</v>
      </c>
      <c r="H2795" s="252" t="s">
        <v>36533</v>
      </c>
      <c r="I2795" s="264" t="s">
        <v>36533</v>
      </c>
      <c r="J2795" s="148"/>
      <c r="K2795" s="148"/>
      <c r="L2795" s="148"/>
      <c r="M2795" s="258"/>
      <c r="N2795" s="252"/>
      <c r="O2795" s="148"/>
      <c r="P2795" s="148"/>
    </row>
    <row r="2796" spans="1:16" ht="39.6">
      <c r="A2796" s="258" t="s">
        <v>38514</v>
      </c>
      <c r="B2796" s="252" t="s">
        <v>36533</v>
      </c>
      <c r="C2796" s="252" t="s">
        <v>36533</v>
      </c>
      <c r="D2796" s="148" t="s">
        <v>36533</v>
      </c>
      <c r="E2796" s="252" t="s">
        <v>36533</v>
      </c>
      <c r="F2796" s="252" t="s">
        <v>36533</v>
      </c>
      <c r="G2796" s="252" t="s">
        <v>36533</v>
      </c>
      <c r="H2796" s="252" t="s">
        <v>36533</v>
      </c>
      <c r="I2796" s="264" t="s">
        <v>36533</v>
      </c>
      <c r="J2796" s="148"/>
      <c r="K2796" s="148"/>
      <c r="L2796" s="148"/>
      <c r="M2796" s="258"/>
      <c r="N2796" s="252"/>
      <c r="O2796" s="148"/>
      <c r="P2796" s="148"/>
    </row>
    <row r="2797" spans="1:16" ht="39.6">
      <c r="A2797" s="258" t="s">
        <v>38515</v>
      </c>
      <c r="B2797" s="252" t="s">
        <v>36536</v>
      </c>
      <c r="C2797" s="252" t="s">
        <v>36536</v>
      </c>
      <c r="D2797" s="148" t="s">
        <v>36536</v>
      </c>
      <c r="E2797" s="252" t="s">
        <v>36536</v>
      </c>
      <c r="F2797" s="252" t="s">
        <v>36536</v>
      </c>
      <c r="G2797" s="252" t="s">
        <v>36536</v>
      </c>
      <c r="H2797" s="252" t="s">
        <v>36536</v>
      </c>
      <c r="I2797" s="264" t="s">
        <v>36536</v>
      </c>
      <c r="J2797" s="148"/>
      <c r="K2797" s="148"/>
      <c r="L2797" s="148"/>
      <c r="M2797" s="258"/>
      <c r="N2797" s="252"/>
      <c r="O2797" s="148"/>
      <c r="P2797" s="148"/>
    </row>
    <row r="2798" spans="1:16" ht="39.6">
      <c r="A2798" s="258" t="s">
        <v>38516</v>
      </c>
      <c r="B2798" s="252" t="s">
        <v>36536</v>
      </c>
      <c r="C2798" s="252" t="s">
        <v>36536</v>
      </c>
      <c r="D2798" s="148" t="s">
        <v>36536</v>
      </c>
      <c r="E2798" s="252" t="s">
        <v>36536</v>
      </c>
      <c r="F2798" s="252" t="s">
        <v>36536</v>
      </c>
      <c r="G2798" s="252" t="s">
        <v>36536</v>
      </c>
      <c r="H2798" s="252" t="s">
        <v>36536</v>
      </c>
      <c r="I2798" s="264" t="s">
        <v>36536</v>
      </c>
      <c r="J2798" s="148"/>
      <c r="K2798" s="148"/>
      <c r="L2798" s="148"/>
      <c r="M2798" s="258"/>
      <c r="N2798" s="252"/>
      <c r="O2798" s="148"/>
      <c r="P2798" s="148"/>
    </row>
    <row r="2799" spans="1:16" ht="39.6">
      <c r="A2799" s="258" t="s">
        <v>38517</v>
      </c>
      <c r="B2799" s="252" t="s">
        <v>36539</v>
      </c>
      <c r="C2799" s="252" t="s">
        <v>36539</v>
      </c>
      <c r="D2799" s="148" t="s">
        <v>36539</v>
      </c>
      <c r="E2799" s="252" t="s">
        <v>36539</v>
      </c>
      <c r="F2799" s="252" t="s">
        <v>36539</v>
      </c>
      <c r="G2799" s="252" t="s">
        <v>36539</v>
      </c>
      <c r="H2799" s="252" t="s">
        <v>36539</v>
      </c>
      <c r="I2799" s="264" t="s">
        <v>36539</v>
      </c>
      <c r="J2799" s="148"/>
      <c r="K2799" s="148"/>
      <c r="L2799" s="148"/>
      <c r="M2799" s="258"/>
      <c r="N2799" s="252"/>
      <c r="O2799" s="148"/>
      <c r="P2799" s="148"/>
    </row>
    <row r="2800" spans="1:16" ht="39.6">
      <c r="A2800" s="258" t="s">
        <v>38518</v>
      </c>
      <c r="B2800" s="252" t="s">
        <v>36539</v>
      </c>
      <c r="C2800" s="252" t="s">
        <v>36539</v>
      </c>
      <c r="D2800" s="148" t="s">
        <v>36539</v>
      </c>
      <c r="E2800" s="252" t="s">
        <v>36539</v>
      </c>
      <c r="F2800" s="252" t="s">
        <v>36539</v>
      </c>
      <c r="G2800" s="252" t="s">
        <v>36539</v>
      </c>
      <c r="H2800" s="252" t="s">
        <v>36539</v>
      </c>
      <c r="I2800" s="264" t="s">
        <v>36539</v>
      </c>
      <c r="J2800" s="148"/>
      <c r="K2800" s="148"/>
      <c r="L2800" s="148"/>
      <c r="M2800" s="258"/>
      <c r="N2800" s="252"/>
      <c r="O2800" s="148"/>
      <c r="P2800" s="148"/>
    </row>
    <row r="2801" spans="1:16" ht="39.6">
      <c r="A2801" s="258" t="s">
        <v>38519</v>
      </c>
      <c r="B2801" s="252" t="s">
        <v>36542</v>
      </c>
      <c r="C2801" s="252" t="s">
        <v>36542</v>
      </c>
      <c r="D2801" s="148" t="s">
        <v>36542</v>
      </c>
      <c r="E2801" s="252" t="s">
        <v>36542</v>
      </c>
      <c r="F2801" s="252" t="s">
        <v>36542</v>
      </c>
      <c r="G2801" s="252" t="s">
        <v>36542</v>
      </c>
      <c r="H2801" s="252" t="s">
        <v>36542</v>
      </c>
      <c r="I2801" s="264" t="s">
        <v>36542</v>
      </c>
      <c r="J2801" s="148"/>
      <c r="K2801" s="148"/>
      <c r="L2801" s="148"/>
      <c r="M2801" s="258"/>
      <c r="N2801" s="148"/>
      <c r="O2801" s="148"/>
      <c r="P2801" s="148"/>
    </row>
    <row r="2802" spans="1:16" ht="39.6">
      <c r="A2802" s="258" t="s">
        <v>38520</v>
      </c>
      <c r="B2802" s="252" t="s">
        <v>36542</v>
      </c>
      <c r="C2802" s="252" t="s">
        <v>36542</v>
      </c>
      <c r="D2802" s="148" t="s">
        <v>36542</v>
      </c>
      <c r="E2802" s="252" t="s">
        <v>36542</v>
      </c>
      <c r="F2802" s="252" t="s">
        <v>36542</v>
      </c>
      <c r="G2802" s="252" t="s">
        <v>36542</v>
      </c>
      <c r="H2802" s="252" t="s">
        <v>36542</v>
      </c>
      <c r="I2802" s="264" t="s">
        <v>36542</v>
      </c>
      <c r="J2802" s="148"/>
      <c r="K2802" s="148"/>
      <c r="L2802" s="148"/>
      <c r="M2802" s="258"/>
      <c r="N2802" s="148"/>
      <c r="O2802" s="148"/>
      <c r="P2802" s="148"/>
    </row>
    <row r="2803" spans="1:16" ht="39.6">
      <c r="A2803" s="258" t="s">
        <v>38521</v>
      </c>
      <c r="B2803" s="252" t="s">
        <v>36545</v>
      </c>
      <c r="C2803" s="252" t="s">
        <v>36545</v>
      </c>
      <c r="D2803" s="148" t="s">
        <v>36545</v>
      </c>
      <c r="E2803" s="252" t="s">
        <v>36545</v>
      </c>
      <c r="F2803" s="252" t="s">
        <v>36545</v>
      </c>
      <c r="G2803" s="252" t="s">
        <v>36545</v>
      </c>
      <c r="H2803" s="252" t="s">
        <v>36545</v>
      </c>
      <c r="I2803" s="264" t="s">
        <v>36545</v>
      </c>
      <c r="J2803" s="148"/>
      <c r="K2803" s="148"/>
      <c r="L2803" s="148"/>
      <c r="M2803" s="258"/>
      <c r="N2803" s="148"/>
      <c r="O2803" s="148"/>
      <c r="P2803" s="148"/>
    </row>
    <row r="2804" spans="1:16" ht="39.6">
      <c r="A2804" s="258" t="s">
        <v>38522</v>
      </c>
      <c r="B2804" s="252" t="s">
        <v>36547</v>
      </c>
      <c r="C2804" s="252" t="s">
        <v>36547</v>
      </c>
      <c r="D2804" s="148" t="s">
        <v>36547</v>
      </c>
      <c r="E2804" s="252" t="s">
        <v>36547</v>
      </c>
      <c r="F2804" s="252" t="s">
        <v>36547</v>
      </c>
      <c r="G2804" s="252" t="s">
        <v>36547</v>
      </c>
      <c r="H2804" s="252" t="s">
        <v>36547</v>
      </c>
      <c r="I2804" s="264" t="s">
        <v>36547</v>
      </c>
      <c r="J2804" s="148"/>
      <c r="K2804" s="148"/>
      <c r="L2804" s="148"/>
      <c r="M2804" s="258"/>
      <c r="N2804" s="148"/>
      <c r="O2804" s="148"/>
      <c r="P2804" s="148"/>
    </row>
    <row r="2805" spans="1:16" ht="39.6">
      <c r="A2805" s="258" t="s">
        <v>38523</v>
      </c>
      <c r="B2805" s="252" t="s">
        <v>36549</v>
      </c>
      <c r="C2805" s="252" t="s">
        <v>36549</v>
      </c>
      <c r="D2805" s="148" t="s">
        <v>36549</v>
      </c>
      <c r="E2805" s="252" t="s">
        <v>36549</v>
      </c>
      <c r="F2805" s="252" t="s">
        <v>36549</v>
      </c>
      <c r="G2805" s="252" t="s">
        <v>36549</v>
      </c>
      <c r="H2805" s="252" t="s">
        <v>36549</v>
      </c>
      <c r="I2805" s="264" t="s">
        <v>36549</v>
      </c>
      <c r="J2805" s="148"/>
      <c r="K2805" s="148"/>
      <c r="L2805" s="148"/>
      <c r="M2805" s="251"/>
      <c r="N2805" s="253"/>
      <c r="O2805" s="148"/>
      <c r="P2805" s="148"/>
    </row>
    <row r="2806" spans="1:16" ht="39.6">
      <c r="A2806" s="258" t="s">
        <v>38524</v>
      </c>
      <c r="B2806" s="252" t="s">
        <v>36549</v>
      </c>
      <c r="C2806" s="252" t="s">
        <v>36549</v>
      </c>
      <c r="D2806" s="148" t="s">
        <v>36549</v>
      </c>
      <c r="E2806" s="252" t="s">
        <v>36549</v>
      </c>
      <c r="F2806" s="252" t="s">
        <v>36549</v>
      </c>
      <c r="G2806" s="252" t="s">
        <v>36549</v>
      </c>
      <c r="H2806" s="252" t="s">
        <v>36549</v>
      </c>
      <c r="I2806" s="264" t="s">
        <v>36549</v>
      </c>
      <c r="J2806" s="148"/>
      <c r="K2806" s="148"/>
      <c r="L2806" s="148"/>
      <c r="M2806" s="251"/>
      <c r="N2806" s="253"/>
      <c r="O2806" s="148"/>
      <c r="P2806" s="148"/>
    </row>
    <row r="2807" spans="1:16" ht="28.8">
      <c r="A2807" s="251" t="s">
        <v>38525</v>
      </c>
      <c r="B2807" s="253" t="s">
        <v>36552</v>
      </c>
      <c r="C2807" s="253" t="s">
        <v>36552</v>
      </c>
      <c r="D2807" s="148" t="s">
        <v>36552</v>
      </c>
      <c r="E2807" s="253" t="s">
        <v>36552</v>
      </c>
      <c r="F2807" s="253" t="s">
        <v>36552</v>
      </c>
      <c r="G2807" s="253" t="s">
        <v>36552</v>
      </c>
      <c r="H2807" s="253" t="s">
        <v>36552</v>
      </c>
      <c r="I2807" s="264" t="s">
        <v>36552</v>
      </c>
      <c r="J2807" s="148"/>
      <c r="K2807" s="148"/>
      <c r="L2807" s="148"/>
      <c r="M2807" s="258"/>
      <c r="N2807" s="148"/>
      <c r="O2807" s="148"/>
      <c r="P2807" s="148"/>
    </row>
    <row r="2808" spans="1:16" ht="28.8">
      <c r="A2808" s="251" t="s">
        <v>38526</v>
      </c>
      <c r="B2808" s="253" t="s">
        <v>36552</v>
      </c>
      <c r="C2808" s="253" t="s">
        <v>36552</v>
      </c>
      <c r="D2808" s="148" t="s">
        <v>36552</v>
      </c>
      <c r="E2808" s="253" t="s">
        <v>36552</v>
      </c>
      <c r="F2808" s="253" t="s">
        <v>36552</v>
      </c>
      <c r="G2808" s="253" t="s">
        <v>36552</v>
      </c>
      <c r="H2808" s="253" t="s">
        <v>36552</v>
      </c>
      <c r="I2808" s="264" t="s">
        <v>36552</v>
      </c>
      <c r="J2808" s="148"/>
      <c r="K2808" s="148"/>
      <c r="L2808" s="148"/>
      <c r="M2808" s="258"/>
      <c r="N2808" s="148"/>
      <c r="O2808" s="148"/>
      <c r="P2808" s="148"/>
    </row>
    <row r="2809" spans="1:16" ht="39.6">
      <c r="A2809" s="258" t="s">
        <v>38527</v>
      </c>
      <c r="B2809" s="252" t="s">
        <v>38528</v>
      </c>
      <c r="C2809" s="252" t="s">
        <v>38528</v>
      </c>
      <c r="D2809" s="148" t="s">
        <v>38528</v>
      </c>
      <c r="E2809" s="252" t="s">
        <v>38528</v>
      </c>
      <c r="F2809" s="252" t="s">
        <v>38528</v>
      </c>
      <c r="G2809" s="252" t="s">
        <v>38528</v>
      </c>
      <c r="H2809" s="252" t="s">
        <v>38528</v>
      </c>
      <c r="I2809" s="264" t="s">
        <v>38528</v>
      </c>
      <c r="J2809" s="148"/>
      <c r="K2809" s="148"/>
      <c r="L2809" s="148"/>
      <c r="M2809" s="258"/>
      <c r="N2809" s="252"/>
      <c r="O2809" s="148"/>
      <c r="P2809" s="148"/>
    </row>
    <row r="2810" spans="1:16" ht="39.6">
      <c r="A2810" s="258" t="s">
        <v>38529</v>
      </c>
      <c r="B2810" s="252" t="s">
        <v>38530</v>
      </c>
      <c r="C2810" s="252" t="s">
        <v>38530</v>
      </c>
      <c r="D2810" s="148" t="s">
        <v>38530</v>
      </c>
      <c r="E2810" s="252" t="s">
        <v>38530</v>
      </c>
      <c r="F2810" s="252" t="s">
        <v>38530</v>
      </c>
      <c r="G2810" s="252" t="s">
        <v>38530</v>
      </c>
      <c r="H2810" s="252" t="s">
        <v>38530</v>
      </c>
      <c r="I2810" s="264" t="s">
        <v>38530</v>
      </c>
      <c r="J2810" s="148"/>
      <c r="K2810" s="148"/>
      <c r="L2810" s="148"/>
      <c r="M2810" s="258"/>
      <c r="N2810" s="252"/>
      <c r="O2810" s="148"/>
      <c r="P2810" s="148"/>
    </row>
    <row r="2811" spans="1:16" ht="39.6">
      <c r="A2811" s="258" t="s">
        <v>38531</v>
      </c>
      <c r="B2811" s="252" t="s">
        <v>38532</v>
      </c>
      <c r="C2811" s="252" t="s">
        <v>38532</v>
      </c>
      <c r="D2811" s="148" t="s">
        <v>38532</v>
      </c>
      <c r="E2811" s="252" t="s">
        <v>38532</v>
      </c>
      <c r="F2811" s="252" t="s">
        <v>38532</v>
      </c>
      <c r="G2811" s="252" t="s">
        <v>38532</v>
      </c>
      <c r="H2811" s="252" t="s">
        <v>38532</v>
      </c>
      <c r="I2811" s="264" t="s">
        <v>38532</v>
      </c>
      <c r="J2811" s="148"/>
      <c r="K2811" s="148"/>
      <c r="L2811" s="148"/>
      <c r="M2811" s="258"/>
      <c r="N2811" s="252"/>
      <c r="O2811" s="148"/>
      <c r="P2811" s="148"/>
    </row>
    <row r="2812" spans="1:16" ht="39.6">
      <c r="A2812" s="258" t="s">
        <v>38533</v>
      </c>
      <c r="B2812" s="252" t="s">
        <v>38534</v>
      </c>
      <c r="C2812" s="252" t="s">
        <v>38534</v>
      </c>
      <c r="D2812" s="148" t="s">
        <v>38534</v>
      </c>
      <c r="E2812" s="252" t="s">
        <v>38534</v>
      </c>
      <c r="F2812" s="252" t="s">
        <v>38534</v>
      </c>
      <c r="G2812" s="252" t="s">
        <v>38534</v>
      </c>
      <c r="H2812" s="252" t="s">
        <v>38534</v>
      </c>
      <c r="I2812" s="264" t="s">
        <v>38534</v>
      </c>
      <c r="J2812" s="148"/>
      <c r="K2812" s="148"/>
      <c r="L2812" s="148"/>
      <c r="M2812" s="258"/>
      <c r="N2812" s="252"/>
      <c r="O2812" s="148"/>
      <c r="P2812" s="148"/>
    </row>
    <row r="2813" spans="1:16" ht="39.6">
      <c r="A2813" s="258" t="s">
        <v>38535</v>
      </c>
      <c r="B2813" s="252" t="s">
        <v>38536</v>
      </c>
      <c r="C2813" s="252" t="s">
        <v>38536</v>
      </c>
      <c r="D2813" s="148" t="s">
        <v>38536</v>
      </c>
      <c r="E2813" s="252" t="s">
        <v>38536</v>
      </c>
      <c r="F2813" s="252" t="s">
        <v>38536</v>
      </c>
      <c r="G2813" s="252" t="s">
        <v>38536</v>
      </c>
      <c r="H2813" s="252" t="s">
        <v>38536</v>
      </c>
      <c r="I2813" s="264" t="s">
        <v>38536</v>
      </c>
      <c r="J2813" s="148"/>
      <c r="K2813" s="148"/>
      <c r="L2813" s="148"/>
      <c r="M2813" s="258"/>
      <c r="N2813" s="252"/>
      <c r="O2813" s="148"/>
      <c r="P2813" s="148"/>
    </row>
    <row r="2814" spans="1:16" ht="39.6">
      <c r="A2814" s="258" t="s">
        <v>38537</v>
      </c>
      <c r="B2814" s="252" t="s">
        <v>38538</v>
      </c>
      <c r="C2814" s="252" t="s">
        <v>38538</v>
      </c>
      <c r="D2814" s="148" t="s">
        <v>38538</v>
      </c>
      <c r="E2814" s="252" t="s">
        <v>38538</v>
      </c>
      <c r="F2814" s="252" t="s">
        <v>38538</v>
      </c>
      <c r="G2814" s="252" t="s">
        <v>38538</v>
      </c>
      <c r="H2814" s="252" t="s">
        <v>38538</v>
      </c>
      <c r="I2814" s="264" t="s">
        <v>38538</v>
      </c>
      <c r="J2814" s="148"/>
      <c r="K2814" s="148"/>
      <c r="L2814" s="148"/>
      <c r="M2814" s="258"/>
      <c r="N2814" s="252"/>
      <c r="O2814" s="148"/>
      <c r="P2814" s="148"/>
    </row>
    <row r="2815" spans="1:16" ht="39.6">
      <c r="A2815" s="258" t="s">
        <v>38539</v>
      </c>
      <c r="B2815" s="252" t="s">
        <v>38540</v>
      </c>
      <c r="C2815" s="252" t="s">
        <v>38540</v>
      </c>
      <c r="D2815" s="148" t="s">
        <v>38540</v>
      </c>
      <c r="E2815" s="252" t="s">
        <v>38540</v>
      </c>
      <c r="F2815" s="252" t="s">
        <v>38540</v>
      </c>
      <c r="G2815" s="252" t="s">
        <v>38540</v>
      </c>
      <c r="H2815" s="252" t="s">
        <v>38540</v>
      </c>
      <c r="I2815" s="264" t="s">
        <v>38540</v>
      </c>
      <c r="J2815" s="148"/>
      <c r="K2815" s="148"/>
      <c r="L2815" s="148"/>
      <c r="M2815" s="258"/>
      <c r="N2815" s="252"/>
      <c r="O2815" s="148"/>
      <c r="P2815" s="148"/>
    </row>
    <row r="2816" spans="1:16" ht="39.6">
      <c r="A2816" s="258" t="s">
        <v>38541</v>
      </c>
      <c r="B2816" s="252" t="s">
        <v>38542</v>
      </c>
      <c r="C2816" s="252" t="s">
        <v>38542</v>
      </c>
      <c r="D2816" s="148" t="s">
        <v>38542</v>
      </c>
      <c r="E2816" s="252" t="s">
        <v>38542</v>
      </c>
      <c r="F2816" s="252" t="s">
        <v>38542</v>
      </c>
      <c r="G2816" s="252" t="s">
        <v>38542</v>
      </c>
      <c r="H2816" s="252" t="s">
        <v>38542</v>
      </c>
      <c r="I2816" s="264" t="s">
        <v>38542</v>
      </c>
      <c r="J2816" s="148"/>
      <c r="K2816" s="148"/>
      <c r="L2816" s="148"/>
      <c r="M2816" s="258"/>
      <c r="N2816" s="252"/>
      <c r="O2816" s="148"/>
      <c r="P2816" s="148"/>
    </row>
    <row r="2817" spans="1:16" ht="39.6">
      <c r="A2817" s="258" t="s">
        <v>38543</v>
      </c>
      <c r="B2817" s="252" t="s">
        <v>38544</v>
      </c>
      <c r="C2817" s="252" t="s">
        <v>38544</v>
      </c>
      <c r="D2817" s="148" t="s">
        <v>38544</v>
      </c>
      <c r="E2817" s="252" t="s">
        <v>38544</v>
      </c>
      <c r="F2817" s="252" t="s">
        <v>38544</v>
      </c>
      <c r="G2817" s="252" t="s">
        <v>38544</v>
      </c>
      <c r="H2817" s="252" t="s">
        <v>38544</v>
      </c>
      <c r="I2817" s="264" t="s">
        <v>38544</v>
      </c>
      <c r="J2817" s="148"/>
      <c r="K2817" s="148"/>
      <c r="L2817" s="148"/>
      <c r="M2817" s="258"/>
      <c r="N2817" s="252"/>
      <c r="O2817" s="148"/>
      <c r="P2817" s="148"/>
    </row>
    <row r="2818" spans="1:16" ht="39.6">
      <c r="A2818" s="258" t="s">
        <v>38545</v>
      </c>
      <c r="B2818" s="252" t="s">
        <v>38546</v>
      </c>
      <c r="C2818" s="252" t="s">
        <v>38546</v>
      </c>
      <c r="D2818" s="148" t="s">
        <v>38546</v>
      </c>
      <c r="E2818" s="252" t="s">
        <v>38546</v>
      </c>
      <c r="F2818" s="252" t="s">
        <v>38546</v>
      </c>
      <c r="G2818" s="252" t="s">
        <v>38546</v>
      </c>
      <c r="H2818" s="252" t="s">
        <v>38546</v>
      </c>
      <c r="I2818" s="264" t="s">
        <v>38546</v>
      </c>
      <c r="J2818" s="148"/>
      <c r="K2818" s="148"/>
      <c r="L2818" s="148"/>
      <c r="M2818" s="258"/>
      <c r="N2818" s="252"/>
      <c r="O2818" s="148"/>
      <c r="P2818" s="148"/>
    </row>
    <row r="2819" spans="1:16" ht="39.6">
      <c r="A2819" s="258" t="s">
        <v>38547</v>
      </c>
      <c r="B2819" s="252" t="s">
        <v>38548</v>
      </c>
      <c r="C2819" s="252" t="s">
        <v>38548</v>
      </c>
      <c r="D2819" s="148" t="s">
        <v>38548</v>
      </c>
      <c r="E2819" s="252" t="s">
        <v>38548</v>
      </c>
      <c r="F2819" s="252" t="s">
        <v>38548</v>
      </c>
      <c r="G2819" s="252" t="s">
        <v>38548</v>
      </c>
      <c r="H2819" s="252" t="s">
        <v>38548</v>
      </c>
      <c r="I2819" s="264" t="s">
        <v>38548</v>
      </c>
      <c r="J2819" s="148"/>
      <c r="K2819" s="148"/>
      <c r="L2819" s="148"/>
      <c r="M2819" s="258"/>
      <c r="N2819" s="252"/>
      <c r="O2819" s="148"/>
      <c r="P2819" s="148"/>
    </row>
    <row r="2820" spans="1:16" ht="39.6">
      <c r="A2820" s="258" t="s">
        <v>38549</v>
      </c>
      <c r="B2820" s="252" t="s">
        <v>38548</v>
      </c>
      <c r="C2820" s="252" t="s">
        <v>38548</v>
      </c>
      <c r="D2820" s="148" t="s">
        <v>38548</v>
      </c>
      <c r="E2820" s="252" t="s">
        <v>38548</v>
      </c>
      <c r="F2820" s="252" t="s">
        <v>38548</v>
      </c>
      <c r="G2820" s="252" t="s">
        <v>38548</v>
      </c>
      <c r="H2820" s="252" t="s">
        <v>38548</v>
      </c>
      <c r="I2820" s="264" t="s">
        <v>38548</v>
      </c>
      <c r="J2820" s="148"/>
      <c r="K2820" s="148"/>
      <c r="L2820" s="148"/>
      <c r="M2820" s="258"/>
      <c r="N2820" s="252"/>
      <c r="O2820" s="148"/>
      <c r="P2820" s="148"/>
    </row>
    <row r="2821" spans="1:16" ht="118.8">
      <c r="A2821" s="258" t="s">
        <v>38550</v>
      </c>
      <c r="B2821" s="252" t="s">
        <v>38551</v>
      </c>
      <c r="C2821" s="252" t="s">
        <v>38552</v>
      </c>
      <c r="D2821" s="148" t="s">
        <v>38553</v>
      </c>
      <c r="E2821" s="252" t="s">
        <v>38554</v>
      </c>
      <c r="F2821" s="252" t="s">
        <v>38555</v>
      </c>
      <c r="G2821" s="252" t="s">
        <v>38556</v>
      </c>
      <c r="H2821" s="148"/>
      <c r="I2821" s="264" t="s">
        <v>38557</v>
      </c>
      <c r="J2821" s="148"/>
      <c r="K2821" s="148"/>
      <c r="L2821" s="148"/>
      <c r="M2821" s="258"/>
      <c r="N2821" s="252"/>
      <c r="O2821" s="148"/>
      <c r="P2821" s="148"/>
    </row>
    <row r="2822" spans="1:16" ht="118.8">
      <c r="A2822" s="258" t="s">
        <v>38558</v>
      </c>
      <c r="B2822" s="252" t="s">
        <v>38559</v>
      </c>
      <c r="C2822" s="252" t="s">
        <v>38560</v>
      </c>
      <c r="D2822" s="148" t="s">
        <v>38561</v>
      </c>
      <c r="E2822" s="252" t="s">
        <v>38562</v>
      </c>
      <c r="F2822" s="252" t="s">
        <v>38563</v>
      </c>
      <c r="G2822" s="252" t="s">
        <v>38564</v>
      </c>
      <c r="H2822" s="148"/>
      <c r="I2822" s="264" t="s">
        <v>38565</v>
      </c>
      <c r="J2822" s="148"/>
      <c r="K2822" s="148"/>
      <c r="L2822" s="148"/>
      <c r="M2822" s="258"/>
      <c r="N2822" s="252"/>
      <c r="O2822" s="148"/>
      <c r="P2822" s="148"/>
    </row>
    <row r="2823" spans="1:16" ht="171.6">
      <c r="A2823" s="258" t="s">
        <v>38566</v>
      </c>
      <c r="B2823" s="252" t="s">
        <v>38567</v>
      </c>
      <c r="C2823" s="252" t="s">
        <v>38568</v>
      </c>
      <c r="D2823" s="148" t="s">
        <v>38569</v>
      </c>
      <c r="E2823" s="252" t="s">
        <v>38570</v>
      </c>
      <c r="F2823" s="252" t="s">
        <v>38571</v>
      </c>
      <c r="G2823" s="252" t="s">
        <v>38572</v>
      </c>
      <c r="H2823" s="148"/>
      <c r="I2823" s="264" t="s">
        <v>38573</v>
      </c>
      <c r="J2823" s="148"/>
      <c r="K2823" s="148"/>
      <c r="L2823" s="148"/>
      <c r="M2823" s="251"/>
      <c r="N2823" s="253"/>
      <c r="O2823" s="148"/>
      <c r="P2823" s="148"/>
    </row>
    <row r="2824" spans="1:16" ht="158.4">
      <c r="A2824" s="258" t="s">
        <v>38574</v>
      </c>
      <c r="B2824" s="252" t="s">
        <v>38575</v>
      </c>
      <c r="C2824" s="252" t="s">
        <v>38576</v>
      </c>
      <c r="D2824" s="148" t="s">
        <v>38577</v>
      </c>
      <c r="E2824" s="252" t="s">
        <v>38578</v>
      </c>
      <c r="F2824" s="252" t="s">
        <v>38579</v>
      </c>
      <c r="G2824" s="252" t="s">
        <v>38580</v>
      </c>
      <c r="H2824" s="148"/>
      <c r="I2824" s="264" t="s">
        <v>38581</v>
      </c>
      <c r="J2824" s="148"/>
      <c r="K2824" s="148"/>
      <c r="L2824" s="148"/>
      <c r="M2824" s="251"/>
      <c r="N2824" s="253"/>
      <c r="O2824" s="148"/>
      <c r="P2824" s="148"/>
    </row>
    <row r="2825" spans="1:16" ht="28.8">
      <c r="A2825" s="251" t="s">
        <v>38582</v>
      </c>
      <c r="B2825" s="253" t="s">
        <v>36594</v>
      </c>
      <c r="C2825" s="253" t="s">
        <v>36595</v>
      </c>
      <c r="D2825" s="148" t="s">
        <v>36595</v>
      </c>
      <c r="E2825" s="253" t="s">
        <v>36595</v>
      </c>
      <c r="F2825" s="253" t="s">
        <v>36595</v>
      </c>
      <c r="G2825" s="253" t="s">
        <v>36594</v>
      </c>
      <c r="H2825" s="148"/>
      <c r="I2825" s="264" t="s">
        <v>36594</v>
      </c>
      <c r="J2825" s="148"/>
      <c r="K2825" s="148"/>
      <c r="L2825" s="148"/>
      <c r="M2825" s="258"/>
      <c r="N2825" s="252"/>
      <c r="O2825" s="148"/>
      <c r="P2825" s="148"/>
    </row>
    <row r="2826" spans="1:16" ht="28.8">
      <c r="A2826" s="251" t="s">
        <v>38583</v>
      </c>
      <c r="B2826" s="253" t="s">
        <v>36595</v>
      </c>
      <c r="C2826" s="253" t="s">
        <v>36595</v>
      </c>
      <c r="D2826" s="148" t="s">
        <v>36595</v>
      </c>
      <c r="E2826" s="253" t="s">
        <v>36595</v>
      </c>
      <c r="F2826" s="253" t="s">
        <v>36595</v>
      </c>
      <c r="G2826" s="253" t="s">
        <v>36595</v>
      </c>
      <c r="H2826" s="148"/>
      <c r="I2826" s="264" t="s">
        <v>36595</v>
      </c>
      <c r="J2826" s="148"/>
      <c r="K2826" s="148"/>
      <c r="L2826" s="148"/>
      <c r="M2826" s="258"/>
      <c r="N2826" s="252"/>
      <c r="O2826" s="148"/>
      <c r="P2826" s="148"/>
    </row>
    <row r="2827" spans="1:16" ht="171.6">
      <c r="A2827" s="258" t="s">
        <v>38584</v>
      </c>
      <c r="B2827" s="252" t="s">
        <v>38585</v>
      </c>
      <c r="C2827" s="252" t="s">
        <v>38586</v>
      </c>
      <c r="D2827" s="148" t="s">
        <v>38587</v>
      </c>
      <c r="E2827" s="252" t="s">
        <v>38588</v>
      </c>
      <c r="F2827" s="252" t="s">
        <v>38589</v>
      </c>
      <c r="G2827" s="252" t="s">
        <v>38590</v>
      </c>
      <c r="H2827" s="148"/>
      <c r="I2827" s="264" t="s">
        <v>38591</v>
      </c>
      <c r="J2827" s="148"/>
      <c r="K2827" s="148"/>
      <c r="L2827" s="148"/>
      <c r="M2827" s="258"/>
      <c r="N2827" s="148"/>
      <c r="O2827" s="148"/>
      <c r="P2827" s="148"/>
    </row>
    <row r="2828" spans="1:16" ht="171.6">
      <c r="A2828" s="258" t="s">
        <v>38592</v>
      </c>
      <c r="B2828" s="252" t="s">
        <v>38593</v>
      </c>
      <c r="C2828" s="252" t="s">
        <v>38594</v>
      </c>
      <c r="D2828" s="148" t="s">
        <v>38595</v>
      </c>
      <c r="E2828" s="252" t="s">
        <v>38596</v>
      </c>
      <c r="F2828" s="252" t="s">
        <v>38589</v>
      </c>
      <c r="G2828" s="252" t="s">
        <v>38597</v>
      </c>
      <c r="H2828" s="148"/>
      <c r="I2828" s="264" t="s">
        <v>38598</v>
      </c>
      <c r="J2828" s="148"/>
      <c r="K2828" s="148"/>
      <c r="L2828" s="148"/>
      <c r="M2828" s="258"/>
      <c r="N2828" s="148"/>
      <c r="O2828" s="148"/>
      <c r="P2828" s="148"/>
    </row>
    <row r="2829" spans="1:16" ht="158.4">
      <c r="A2829" s="258" t="s">
        <v>38599</v>
      </c>
      <c r="B2829" s="252" t="s">
        <v>38600</v>
      </c>
      <c r="C2829" s="252" t="s">
        <v>38601</v>
      </c>
      <c r="D2829" s="148" t="s">
        <v>38602</v>
      </c>
      <c r="E2829" s="252" t="s">
        <v>38603</v>
      </c>
      <c r="F2829" s="252" t="s">
        <v>38604</v>
      </c>
      <c r="G2829" s="252" t="s">
        <v>38605</v>
      </c>
      <c r="H2829" s="148"/>
      <c r="I2829" s="264" t="s">
        <v>38606</v>
      </c>
      <c r="J2829" s="148"/>
      <c r="K2829" s="148"/>
      <c r="L2829" s="148"/>
      <c r="M2829" s="258"/>
      <c r="N2829" s="252"/>
      <c r="O2829" s="148"/>
      <c r="P2829" s="148"/>
    </row>
    <row r="2830" spans="1:16" ht="158.4">
      <c r="A2830" s="258" t="s">
        <v>38607</v>
      </c>
      <c r="B2830" s="252" t="s">
        <v>38608</v>
      </c>
      <c r="C2830" s="252" t="s">
        <v>38609</v>
      </c>
      <c r="D2830" s="148" t="s">
        <v>38610</v>
      </c>
      <c r="E2830" s="252" t="s">
        <v>38603</v>
      </c>
      <c r="F2830" s="252" t="s">
        <v>38604</v>
      </c>
      <c r="G2830" s="252" t="s">
        <v>38611</v>
      </c>
      <c r="H2830" s="148"/>
      <c r="I2830" s="264" t="s">
        <v>38606</v>
      </c>
      <c r="J2830" s="148"/>
      <c r="K2830" s="148"/>
      <c r="L2830" s="148"/>
      <c r="M2830" s="258"/>
      <c r="N2830" s="252"/>
      <c r="O2830" s="148"/>
      <c r="P2830" s="148"/>
    </row>
    <row r="2831" spans="1:16" ht="39.6">
      <c r="A2831" s="258" t="s">
        <v>38612</v>
      </c>
      <c r="B2831" s="252" t="s">
        <v>36606</v>
      </c>
      <c r="C2831" s="252" t="s">
        <v>36606</v>
      </c>
      <c r="D2831" s="148" t="s">
        <v>36606</v>
      </c>
      <c r="E2831" s="252" t="s">
        <v>36606</v>
      </c>
      <c r="F2831" s="252" t="s">
        <v>36606</v>
      </c>
      <c r="G2831" s="252" t="s">
        <v>36606</v>
      </c>
      <c r="H2831" s="148"/>
      <c r="I2831" s="264" t="s">
        <v>36606</v>
      </c>
      <c r="J2831" s="148"/>
      <c r="K2831" s="148"/>
      <c r="L2831" s="148"/>
      <c r="M2831" s="258"/>
      <c r="N2831" s="252"/>
      <c r="O2831" s="148"/>
      <c r="P2831" s="148"/>
    </row>
    <row r="2832" spans="1:16" ht="39.6">
      <c r="A2832" s="258" t="s">
        <v>38613</v>
      </c>
      <c r="B2832" s="252" t="s">
        <v>36608</v>
      </c>
      <c r="C2832" s="252" t="s">
        <v>36608</v>
      </c>
      <c r="D2832" s="148" t="s">
        <v>36608</v>
      </c>
      <c r="E2832" s="252" t="s">
        <v>36608</v>
      </c>
      <c r="F2832" s="252" t="s">
        <v>36608</v>
      </c>
      <c r="G2832" s="252" t="s">
        <v>36608</v>
      </c>
      <c r="H2832" s="148"/>
      <c r="I2832" s="264" t="s">
        <v>36608</v>
      </c>
      <c r="J2832" s="148"/>
      <c r="K2832" s="148"/>
      <c r="L2832" s="148"/>
      <c r="M2832" s="258"/>
      <c r="N2832" s="252"/>
      <c r="O2832" s="148"/>
      <c r="P2832" s="148"/>
    </row>
    <row r="2833" spans="1:16" ht="224.4">
      <c r="A2833" s="258" t="s">
        <v>38614</v>
      </c>
      <c r="B2833" s="252" t="s">
        <v>38615</v>
      </c>
      <c r="C2833" s="252" t="s">
        <v>38616</v>
      </c>
      <c r="D2833" s="148" t="s">
        <v>38617</v>
      </c>
      <c r="E2833" s="252" t="s">
        <v>38618</v>
      </c>
      <c r="F2833" s="252" t="s">
        <v>38619</v>
      </c>
      <c r="G2833" s="252" t="s">
        <v>38620</v>
      </c>
      <c r="H2833" s="148"/>
      <c r="I2833" s="264" t="s">
        <v>38621</v>
      </c>
      <c r="J2833" s="148"/>
      <c r="K2833" s="148"/>
      <c r="L2833" s="148"/>
      <c r="M2833" s="258"/>
      <c r="N2833" s="252"/>
      <c r="O2833" s="148"/>
      <c r="P2833" s="148"/>
    </row>
    <row r="2834" spans="1:16" ht="224.4">
      <c r="A2834" s="258" t="s">
        <v>38622</v>
      </c>
      <c r="B2834" s="252" t="s">
        <v>38623</v>
      </c>
      <c r="C2834" s="252" t="s">
        <v>38624</v>
      </c>
      <c r="D2834" s="148" t="s">
        <v>38625</v>
      </c>
      <c r="E2834" s="252" t="s">
        <v>38626</v>
      </c>
      <c r="F2834" s="252" t="s">
        <v>38627</v>
      </c>
      <c r="G2834" s="252" t="s">
        <v>38628</v>
      </c>
      <c r="H2834" s="148"/>
      <c r="I2834" s="264" t="s">
        <v>38629</v>
      </c>
      <c r="J2834" s="273"/>
      <c r="K2834" s="273"/>
      <c r="L2834" s="273"/>
      <c r="M2834" s="258"/>
      <c r="N2834" s="252"/>
      <c r="O2834" s="148"/>
      <c r="P2834" s="148"/>
    </row>
    <row r="2835" spans="1:16" ht="39.6">
      <c r="A2835" s="258" t="s">
        <v>38630</v>
      </c>
      <c r="B2835" s="252" t="s">
        <v>36613</v>
      </c>
      <c r="C2835" s="252" t="s">
        <v>36613</v>
      </c>
      <c r="D2835" s="148" t="s">
        <v>36613</v>
      </c>
      <c r="E2835" s="252" t="s">
        <v>36613</v>
      </c>
      <c r="F2835" s="252" t="s">
        <v>36613</v>
      </c>
      <c r="G2835" s="252" t="s">
        <v>36613</v>
      </c>
      <c r="H2835" s="262" t="s">
        <v>38631</v>
      </c>
      <c r="I2835" s="264" t="s">
        <v>36613</v>
      </c>
      <c r="M2835" s="258"/>
      <c r="N2835" s="252"/>
      <c r="O2835" s="148"/>
      <c r="P2835" s="148"/>
    </row>
    <row r="2836" spans="1:16" ht="39.6">
      <c r="A2836" s="258" t="s">
        <v>38632</v>
      </c>
      <c r="B2836" s="252" t="s">
        <v>36615</v>
      </c>
      <c r="C2836" s="252" t="s">
        <v>36615</v>
      </c>
      <c r="D2836" s="148" t="s">
        <v>36615</v>
      </c>
      <c r="E2836" s="252" t="s">
        <v>36615</v>
      </c>
      <c r="F2836" s="252" t="s">
        <v>36615</v>
      </c>
      <c r="G2836" s="252" t="s">
        <v>36615</v>
      </c>
      <c r="H2836" s="262" t="s">
        <v>38633</v>
      </c>
      <c r="I2836" s="264" t="s">
        <v>36615</v>
      </c>
      <c r="M2836" s="258"/>
      <c r="N2836" s="252"/>
      <c r="O2836" s="148"/>
      <c r="P2836" s="148"/>
    </row>
    <row r="2837" spans="1:16" ht="39.6">
      <c r="A2837" s="258" t="s">
        <v>38634</v>
      </c>
      <c r="B2837" s="252" t="s">
        <v>36617</v>
      </c>
      <c r="C2837" s="252" t="s">
        <v>36617</v>
      </c>
      <c r="D2837" s="148" t="s">
        <v>36617</v>
      </c>
      <c r="E2837" s="252" t="s">
        <v>36617</v>
      </c>
      <c r="F2837" s="252" t="s">
        <v>36617</v>
      </c>
      <c r="G2837" s="252" t="s">
        <v>36617</v>
      </c>
      <c r="H2837" s="262" t="s">
        <v>38635</v>
      </c>
      <c r="I2837" s="264" t="s">
        <v>36617</v>
      </c>
      <c r="M2837" s="251"/>
      <c r="N2837" s="253"/>
      <c r="O2837" s="148"/>
      <c r="P2837" s="148"/>
    </row>
    <row r="2838" spans="1:16" ht="39.6">
      <c r="A2838" s="258" t="s">
        <v>38636</v>
      </c>
      <c r="B2838" s="252" t="s">
        <v>36619</v>
      </c>
      <c r="C2838" s="252" t="s">
        <v>36619</v>
      </c>
      <c r="D2838" s="148" t="s">
        <v>36619</v>
      </c>
      <c r="E2838" s="252" t="s">
        <v>36619</v>
      </c>
      <c r="F2838" s="252" t="s">
        <v>36619</v>
      </c>
      <c r="G2838" s="252" t="s">
        <v>36619</v>
      </c>
      <c r="H2838" s="262" t="s">
        <v>38637</v>
      </c>
      <c r="I2838" s="264" t="s">
        <v>36619</v>
      </c>
      <c r="M2838" s="251"/>
      <c r="N2838" s="253"/>
      <c r="O2838" s="148"/>
      <c r="P2838" s="148"/>
    </row>
    <row r="2839" spans="1:16" ht="39.6">
      <c r="A2839" s="258" t="s">
        <v>38638</v>
      </c>
      <c r="B2839" s="252" t="s">
        <v>36621</v>
      </c>
      <c r="C2839" s="252" t="s">
        <v>36621</v>
      </c>
      <c r="D2839" s="252" t="s">
        <v>36621</v>
      </c>
      <c r="E2839" s="252" t="s">
        <v>36621</v>
      </c>
      <c r="F2839" s="252" t="s">
        <v>36621</v>
      </c>
      <c r="G2839" s="252" t="s">
        <v>36621</v>
      </c>
      <c r="H2839" s="262" t="s">
        <v>36594</v>
      </c>
      <c r="I2839" s="264" t="s">
        <v>36621</v>
      </c>
      <c r="M2839" s="258"/>
      <c r="N2839" s="252"/>
      <c r="O2839" s="148"/>
      <c r="P2839" s="148"/>
    </row>
    <row r="2840" spans="1:16" ht="39.6">
      <c r="A2840" s="258" t="s">
        <v>38639</v>
      </c>
      <c r="B2840" s="252" t="s">
        <v>36621</v>
      </c>
      <c r="C2840" s="252" t="s">
        <v>36621</v>
      </c>
      <c r="D2840" s="148" t="s">
        <v>36621</v>
      </c>
      <c r="E2840" s="252" t="s">
        <v>36621</v>
      </c>
      <c r="F2840" s="252" t="s">
        <v>36621</v>
      </c>
      <c r="G2840" s="252" t="s">
        <v>36621</v>
      </c>
      <c r="H2840" s="262" t="s">
        <v>36595</v>
      </c>
      <c r="I2840" s="264" t="s">
        <v>36621</v>
      </c>
      <c r="M2840" s="258"/>
      <c r="N2840" s="252"/>
      <c r="O2840" s="148"/>
      <c r="P2840" s="148"/>
    </row>
    <row r="2841" spans="1:16" ht="39.6">
      <c r="A2841" s="258" t="s">
        <v>38640</v>
      </c>
      <c r="B2841" s="252" t="s">
        <v>36624</v>
      </c>
      <c r="C2841" s="252" t="s">
        <v>36624</v>
      </c>
      <c r="D2841" s="148" t="s">
        <v>36624</v>
      </c>
      <c r="E2841" s="252" t="s">
        <v>36624</v>
      </c>
      <c r="F2841" s="252" t="s">
        <v>36624</v>
      </c>
      <c r="G2841" s="252" t="s">
        <v>36624</v>
      </c>
      <c r="H2841" s="262" t="s">
        <v>38641</v>
      </c>
      <c r="I2841" s="264" t="s">
        <v>36624</v>
      </c>
      <c r="M2841" s="258"/>
      <c r="N2841" s="148"/>
      <c r="O2841" s="148"/>
      <c r="P2841" s="148"/>
    </row>
    <row r="2842" spans="1:16" ht="39.6">
      <c r="A2842" s="258" t="s">
        <v>38642</v>
      </c>
      <c r="B2842" s="252" t="s">
        <v>36626</v>
      </c>
      <c r="C2842" s="252" t="s">
        <v>36626</v>
      </c>
      <c r="D2842" s="148" t="s">
        <v>36626</v>
      </c>
      <c r="E2842" s="252" t="s">
        <v>36626</v>
      </c>
      <c r="F2842" s="252" t="s">
        <v>36626</v>
      </c>
      <c r="G2842" s="252" t="s">
        <v>36626</v>
      </c>
      <c r="H2842" s="262" t="s">
        <v>38643</v>
      </c>
      <c r="I2842" s="264" t="s">
        <v>36626</v>
      </c>
      <c r="M2842" s="258"/>
      <c r="N2842" s="148"/>
      <c r="O2842" s="148"/>
      <c r="P2842" s="148"/>
    </row>
    <row r="2843" spans="1:16" ht="39.6">
      <c r="A2843" s="251" t="s">
        <v>38644</v>
      </c>
      <c r="B2843" s="253" t="s">
        <v>36628</v>
      </c>
      <c r="C2843" s="253" t="s">
        <v>36628</v>
      </c>
      <c r="D2843" s="148" t="s">
        <v>36628</v>
      </c>
      <c r="E2843" s="253" t="s">
        <v>36628</v>
      </c>
      <c r="F2843" s="253" t="s">
        <v>36628</v>
      </c>
      <c r="G2843" s="253" t="s">
        <v>36628</v>
      </c>
      <c r="H2843" s="262" t="s">
        <v>38645</v>
      </c>
      <c r="I2843" s="264" t="s">
        <v>36628</v>
      </c>
      <c r="M2843" s="258"/>
      <c r="N2843" s="252"/>
      <c r="O2843" s="148"/>
      <c r="P2843" s="148"/>
    </row>
    <row r="2844" spans="1:16" ht="39.6">
      <c r="A2844" s="251" t="s">
        <v>38646</v>
      </c>
      <c r="B2844" s="253" t="s">
        <v>36628</v>
      </c>
      <c r="C2844" s="253" t="s">
        <v>36628</v>
      </c>
      <c r="D2844" s="148" t="s">
        <v>36628</v>
      </c>
      <c r="E2844" s="253" t="s">
        <v>36628</v>
      </c>
      <c r="F2844" s="253" t="s">
        <v>36628</v>
      </c>
      <c r="G2844" s="253" t="s">
        <v>36628</v>
      </c>
      <c r="H2844" s="262" t="s">
        <v>38647</v>
      </c>
      <c r="I2844" s="264" t="s">
        <v>36628</v>
      </c>
      <c r="M2844" s="258"/>
      <c r="N2844" s="252"/>
      <c r="O2844" s="148"/>
      <c r="P2844" s="148"/>
    </row>
    <row r="2845" spans="1:16" ht="39.6">
      <c r="A2845" s="258" t="s">
        <v>38648</v>
      </c>
      <c r="B2845" s="252" t="s">
        <v>36631</v>
      </c>
      <c r="C2845" s="252" t="s">
        <v>36631</v>
      </c>
      <c r="D2845" s="148" t="s">
        <v>36631</v>
      </c>
      <c r="E2845" s="252" t="s">
        <v>36631</v>
      </c>
      <c r="F2845" s="252" t="s">
        <v>36631</v>
      </c>
      <c r="G2845" s="252" t="s">
        <v>36631</v>
      </c>
      <c r="H2845" s="262" t="s">
        <v>36606</v>
      </c>
      <c r="I2845" s="264" t="s">
        <v>36631</v>
      </c>
      <c r="M2845" s="258"/>
      <c r="N2845" s="252"/>
      <c r="O2845" s="148"/>
      <c r="P2845" s="148"/>
    </row>
    <row r="2846" spans="1:16" ht="39.6">
      <c r="A2846" s="258" t="s">
        <v>38649</v>
      </c>
      <c r="B2846" s="252" t="s">
        <v>36633</v>
      </c>
      <c r="C2846" s="252" t="s">
        <v>36633</v>
      </c>
      <c r="D2846" s="148" t="s">
        <v>36633</v>
      </c>
      <c r="E2846" s="252" t="s">
        <v>36633</v>
      </c>
      <c r="F2846" s="252" t="s">
        <v>36633</v>
      </c>
      <c r="G2846" s="252" t="s">
        <v>36633</v>
      </c>
      <c r="H2846" s="262" t="s">
        <v>36608</v>
      </c>
      <c r="I2846" s="264" t="s">
        <v>36633</v>
      </c>
      <c r="M2846" s="258"/>
      <c r="N2846" s="252"/>
      <c r="O2846" s="148"/>
      <c r="P2846" s="148"/>
    </row>
    <row r="2847" spans="1:16" ht="171.6">
      <c r="A2847" s="258" t="s">
        <v>38650</v>
      </c>
      <c r="B2847" s="252" t="s">
        <v>38651</v>
      </c>
      <c r="C2847" s="252" t="s">
        <v>38652</v>
      </c>
      <c r="D2847" s="148" t="s">
        <v>38653</v>
      </c>
      <c r="E2847" s="252" t="s">
        <v>38654</v>
      </c>
      <c r="F2847" s="252" t="s">
        <v>38655</v>
      </c>
      <c r="G2847" s="252" t="s">
        <v>38656</v>
      </c>
      <c r="H2847" s="262" t="s">
        <v>38657</v>
      </c>
      <c r="I2847" s="264" t="s">
        <v>38658</v>
      </c>
      <c r="M2847" s="258"/>
      <c r="N2847" s="252"/>
      <c r="O2847" s="148"/>
      <c r="P2847" s="148"/>
    </row>
    <row r="2848" spans="1:16" ht="171.6">
      <c r="A2848" s="258" t="s">
        <v>38659</v>
      </c>
      <c r="B2848" s="252" t="s">
        <v>38660</v>
      </c>
      <c r="C2848" s="252" t="s">
        <v>38661</v>
      </c>
      <c r="D2848" s="148" t="s">
        <v>38662</v>
      </c>
      <c r="E2848" s="252" t="s">
        <v>38663</v>
      </c>
      <c r="F2848" s="252" t="s">
        <v>38655</v>
      </c>
      <c r="G2848" s="252" t="s">
        <v>38656</v>
      </c>
      <c r="H2848" s="262" t="s">
        <v>38664</v>
      </c>
      <c r="I2848" s="264" t="s">
        <v>38665</v>
      </c>
      <c r="M2848" s="258"/>
      <c r="N2848" s="252"/>
      <c r="O2848" s="148"/>
      <c r="P2848" s="148"/>
    </row>
    <row r="2849" spans="1:16" ht="39.6">
      <c r="A2849" s="258" t="s">
        <v>38666</v>
      </c>
      <c r="B2849" s="252" t="s">
        <v>36639</v>
      </c>
      <c r="C2849" s="252" t="s">
        <v>36639</v>
      </c>
      <c r="D2849" s="148" t="s">
        <v>36639</v>
      </c>
      <c r="E2849" s="252" t="s">
        <v>36639</v>
      </c>
      <c r="F2849" s="252" t="s">
        <v>36639</v>
      </c>
      <c r="G2849" s="252" t="s">
        <v>36639</v>
      </c>
      <c r="H2849" s="252" t="s">
        <v>36639</v>
      </c>
      <c r="I2849" s="264" t="s">
        <v>36639</v>
      </c>
      <c r="J2849" s="148"/>
      <c r="K2849" s="148"/>
      <c r="L2849" s="148"/>
      <c r="M2849" s="258"/>
      <c r="N2849" s="252"/>
      <c r="O2849" s="148"/>
      <c r="P2849" s="148"/>
    </row>
    <row r="2850" spans="1:16" ht="39.6">
      <c r="A2850" s="258" t="s">
        <v>38667</v>
      </c>
      <c r="B2850" s="252" t="s">
        <v>36641</v>
      </c>
      <c r="C2850" s="252" t="s">
        <v>36641</v>
      </c>
      <c r="D2850" s="148" t="s">
        <v>36641</v>
      </c>
      <c r="E2850" s="252" t="s">
        <v>36641</v>
      </c>
      <c r="F2850" s="252" t="s">
        <v>36641</v>
      </c>
      <c r="G2850" s="252" t="s">
        <v>36641</v>
      </c>
      <c r="H2850" s="252" t="s">
        <v>36641</v>
      </c>
      <c r="I2850" s="264" t="s">
        <v>36641</v>
      </c>
      <c r="J2850" s="148"/>
      <c r="K2850" s="148"/>
      <c r="L2850" s="148"/>
      <c r="M2850" s="258"/>
      <c r="N2850" s="252"/>
      <c r="O2850" s="148"/>
      <c r="P2850" s="148"/>
    </row>
    <row r="2851" spans="1:16" ht="39.6">
      <c r="A2851" s="258" t="s">
        <v>38668</v>
      </c>
      <c r="B2851" s="252" t="s">
        <v>36643</v>
      </c>
      <c r="C2851" s="252" t="s">
        <v>36643</v>
      </c>
      <c r="D2851" s="148" t="s">
        <v>36643</v>
      </c>
      <c r="E2851" s="252" t="s">
        <v>36643</v>
      </c>
      <c r="F2851" s="252" t="s">
        <v>36643</v>
      </c>
      <c r="G2851" s="252" t="s">
        <v>36643</v>
      </c>
      <c r="H2851" s="252" t="s">
        <v>36643</v>
      </c>
      <c r="I2851" s="264" t="s">
        <v>36643</v>
      </c>
      <c r="J2851" s="148"/>
      <c r="K2851" s="148"/>
      <c r="L2851" s="148"/>
      <c r="M2851" s="258"/>
      <c r="N2851" s="252"/>
      <c r="O2851" s="148"/>
      <c r="P2851" s="148"/>
    </row>
    <row r="2852" spans="1:16" ht="39.6">
      <c r="A2852" s="258" t="s">
        <v>38669</v>
      </c>
      <c r="B2852" s="252" t="s">
        <v>36645</v>
      </c>
      <c r="C2852" s="252" t="s">
        <v>36645</v>
      </c>
      <c r="D2852" s="148" t="s">
        <v>36645</v>
      </c>
      <c r="E2852" s="252" t="s">
        <v>36645</v>
      </c>
      <c r="F2852" s="252" t="s">
        <v>36645</v>
      </c>
      <c r="G2852" s="252" t="s">
        <v>36645</v>
      </c>
      <c r="H2852" s="252" t="s">
        <v>36645</v>
      </c>
      <c r="I2852" s="264" t="s">
        <v>36645</v>
      </c>
      <c r="J2852" s="148"/>
      <c r="K2852" s="148"/>
      <c r="L2852" s="148"/>
      <c r="M2852" s="258"/>
      <c r="N2852" s="252"/>
      <c r="O2852" s="148"/>
      <c r="P2852" s="148"/>
    </row>
    <row r="2853" spans="1:16" ht="39.6">
      <c r="A2853" s="258" t="s">
        <v>38670</v>
      </c>
      <c r="B2853" s="252" t="s">
        <v>36647</v>
      </c>
      <c r="C2853" s="252" t="s">
        <v>36647</v>
      </c>
      <c r="D2853" s="148" t="s">
        <v>36647</v>
      </c>
      <c r="E2853" s="252" t="s">
        <v>36647</v>
      </c>
      <c r="F2853" s="252" t="s">
        <v>36647</v>
      </c>
      <c r="G2853" s="252" t="s">
        <v>36647</v>
      </c>
      <c r="H2853" s="252" t="s">
        <v>36647</v>
      </c>
      <c r="I2853" s="264" t="s">
        <v>36647</v>
      </c>
      <c r="J2853" s="148"/>
      <c r="K2853" s="148"/>
      <c r="L2853" s="148"/>
      <c r="M2853" s="258"/>
      <c r="N2853" s="252"/>
      <c r="O2853" s="148"/>
      <c r="P2853" s="148"/>
    </row>
    <row r="2854" spans="1:16" ht="39.6">
      <c r="A2854" s="258" t="s">
        <v>38671</v>
      </c>
      <c r="B2854" s="252" t="s">
        <v>36649</v>
      </c>
      <c r="C2854" s="252" t="s">
        <v>36649</v>
      </c>
      <c r="D2854" s="148" t="s">
        <v>36649</v>
      </c>
      <c r="E2854" s="252" t="s">
        <v>36649</v>
      </c>
      <c r="F2854" s="252" t="s">
        <v>36649</v>
      </c>
      <c r="G2854" s="252" t="s">
        <v>36649</v>
      </c>
      <c r="H2854" s="252" t="s">
        <v>36649</v>
      </c>
      <c r="I2854" s="264" t="s">
        <v>36649</v>
      </c>
      <c r="J2854" s="148"/>
      <c r="K2854" s="148"/>
      <c r="L2854" s="148"/>
      <c r="M2854" s="258"/>
      <c r="N2854" s="252"/>
      <c r="O2854" s="148"/>
      <c r="P2854" s="148"/>
    </row>
    <row r="2855" spans="1:16" ht="39.6">
      <c r="A2855" s="258" t="s">
        <v>38672</v>
      </c>
      <c r="B2855" s="252" t="s">
        <v>36651</v>
      </c>
      <c r="C2855" s="252" t="s">
        <v>36651</v>
      </c>
      <c r="D2855" s="148" t="s">
        <v>36651</v>
      </c>
      <c r="E2855" s="252" t="s">
        <v>36651</v>
      </c>
      <c r="F2855" s="252" t="s">
        <v>36651</v>
      </c>
      <c r="G2855" s="252" t="s">
        <v>36651</v>
      </c>
      <c r="H2855" s="252" t="s">
        <v>36651</v>
      </c>
      <c r="I2855" s="264" t="s">
        <v>36651</v>
      </c>
      <c r="J2855" s="148"/>
      <c r="K2855" s="148"/>
      <c r="L2855" s="148"/>
      <c r="M2855" s="251"/>
      <c r="N2855" s="253"/>
      <c r="O2855" s="148"/>
      <c r="P2855" s="148"/>
    </row>
    <row r="2856" spans="1:16" ht="39.6">
      <c r="A2856" s="258" t="s">
        <v>38673</v>
      </c>
      <c r="B2856" s="252" t="s">
        <v>36653</v>
      </c>
      <c r="C2856" s="252" t="s">
        <v>36653</v>
      </c>
      <c r="D2856" s="148" t="s">
        <v>36653</v>
      </c>
      <c r="E2856" s="252" t="s">
        <v>36653</v>
      </c>
      <c r="F2856" s="252" t="s">
        <v>36653</v>
      </c>
      <c r="G2856" s="252" t="s">
        <v>36653</v>
      </c>
      <c r="H2856" s="252" t="s">
        <v>36653</v>
      </c>
      <c r="I2856" s="264" t="s">
        <v>36653</v>
      </c>
      <c r="J2856" s="148"/>
      <c r="K2856" s="148"/>
      <c r="L2856" s="148"/>
      <c r="M2856" s="251"/>
      <c r="N2856" s="253"/>
      <c r="O2856" s="148"/>
      <c r="P2856" s="148"/>
    </row>
    <row r="2857" spans="1:16" ht="28.8">
      <c r="A2857" s="251" t="s">
        <v>38674</v>
      </c>
      <c r="B2857" s="253" t="s">
        <v>38153</v>
      </c>
      <c r="C2857" s="253" t="s">
        <v>38154</v>
      </c>
      <c r="D2857" s="148" t="s">
        <v>38154</v>
      </c>
      <c r="E2857" s="253" t="s">
        <v>38154</v>
      </c>
      <c r="F2857" s="253" t="s">
        <v>38154</v>
      </c>
      <c r="G2857" s="253" t="s">
        <v>38153</v>
      </c>
      <c r="H2857" s="253" t="s">
        <v>38153</v>
      </c>
      <c r="I2857" s="264" t="s">
        <v>38153</v>
      </c>
      <c r="J2857" s="148"/>
      <c r="K2857" s="148"/>
      <c r="L2857" s="148"/>
      <c r="M2857" s="258"/>
      <c r="N2857" s="252"/>
      <c r="O2857" s="148"/>
      <c r="P2857" s="148"/>
    </row>
    <row r="2858" spans="1:16" ht="28.8">
      <c r="A2858" s="251" t="s">
        <v>38675</v>
      </c>
      <c r="B2858" s="253" t="s">
        <v>38154</v>
      </c>
      <c r="C2858" s="253" t="s">
        <v>38154</v>
      </c>
      <c r="D2858" s="148" t="s">
        <v>38154</v>
      </c>
      <c r="E2858" s="253" t="s">
        <v>38154</v>
      </c>
      <c r="F2858" s="253" t="s">
        <v>38154</v>
      </c>
      <c r="G2858" s="253" t="s">
        <v>38154</v>
      </c>
      <c r="H2858" s="253" t="s">
        <v>38154</v>
      </c>
      <c r="I2858" s="264" t="s">
        <v>38154</v>
      </c>
      <c r="J2858" s="148"/>
      <c r="K2858" s="148"/>
      <c r="L2858" s="148"/>
      <c r="M2858" s="258"/>
      <c r="N2858" s="252"/>
      <c r="O2858" s="148"/>
      <c r="P2858" s="148"/>
    </row>
    <row r="2859" spans="1:16" ht="39.6">
      <c r="A2859" s="258" t="s">
        <v>38676</v>
      </c>
      <c r="B2859" s="252" t="s">
        <v>36669</v>
      </c>
      <c r="C2859" s="252" t="s">
        <v>36669</v>
      </c>
      <c r="D2859" s="148" t="s">
        <v>36669</v>
      </c>
      <c r="E2859" s="252" t="s">
        <v>36669</v>
      </c>
      <c r="F2859" s="252" t="s">
        <v>36669</v>
      </c>
      <c r="G2859" s="252" t="s">
        <v>36669</v>
      </c>
      <c r="H2859" s="252" t="s">
        <v>36669</v>
      </c>
      <c r="I2859" s="264" t="s">
        <v>36669</v>
      </c>
      <c r="J2859" s="148"/>
      <c r="K2859" s="148"/>
      <c r="L2859" s="148"/>
      <c r="M2859" s="258"/>
      <c r="N2859" s="252"/>
      <c r="O2859" s="148"/>
      <c r="P2859" s="148"/>
    </row>
    <row r="2860" spans="1:16" ht="39.6">
      <c r="A2860" s="258" t="s">
        <v>38677</v>
      </c>
      <c r="B2860" s="252" t="s">
        <v>36671</v>
      </c>
      <c r="C2860" s="252" t="s">
        <v>36671</v>
      </c>
      <c r="D2860" s="148" t="s">
        <v>36671</v>
      </c>
      <c r="E2860" s="252" t="s">
        <v>36671</v>
      </c>
      <c r="F2860" s="252" t="s">
        <v>36671</v>
      </c>
      <c r="G2860" s="252" t="s">
        <v>36671</v>
      </c>
      <c r="H2860" s="252" t="s">
        <v>36671</v>
      </c>
      <c r="I2860" s="264" t="s">
        <v>36671</v>
      </c>
      <c r="J2860" s="273"/>
      <c r="K2860" s="273"/>
      <c r="L2860" s="273"/>
      <c r="M2860" s="258"/>
      <c r="N2860" s="252"/>
      <c r="O2860" s="148"/>
      <c r="P2860" s="148"/>
    </row>
    <row r="2861" spans="1:16" ht="118.8">
      <c r="A2861" s="258" t="s">
        <v>38678</v>
      </c>
      <c r="B2861" s="252" t="s">
        <v>38679</v>
      </c>
      <c r="C2861" s="252" t="s">
        <v>38680</v>
      </c>
      <c r="D2861" s="148" t="s">
        <v>38681</v>
      </c>
      <c r="E2861" s="252" t="s">
        <v>38682</v>
      </c>
      <c r="F2861" s="252" t="s">
        <v>38683</v>
      </c>
      <c r="G2861" s="252" t="s">
        <v>38684</v>
      </c>
      <c r="H2861" s="262" t="s">
        <v>38685</v>
      </c>
      <c r="I2861" s="264" t="s">
        <v>38686</v>
      </c>
      <c r="M2861" s="258"/>
      <c r="N2861" s="252"/>
      <c r="O2861" s="148"/>
      <c r="P2861" s="148"/>
    </row>
    <row r="2862" spans="1:16" ht="118.8">
      <c r="A2862" s="258" t="s">
        <v>38687</v>
      </c>
      <c r="B2862" s="252" t="s">
        <v>38688</v>
      </c>
      <c r="C2862" s="252" t="s">
        <v>38689</v>
      </c>
      <c r="D2862" s="148" t="s">
        <v>38690</v>
      </c>
      <c r="E2862" s="252" t="s">
        <v>38682</v>
      </c>
      <c r="F2862" s="252" t="s">
        <v>38683</v>
      </c>
      <c r="G2862" s="252" t="s">
        <v>38691</v>
      </c>
      <c r="H2862" s="262" t="s">
        <v>38692</v>
      </c>
      <c r="I2862" s="264" t="s">
        <v>38693</v>
      </c>
      <c r="M2862" s="258"/>
      <c r="N2862" s="252"/>
      <c r="O2862" s="148"/>
      <c r="P2862" s="148"/>
    </row>
    <row r="2863" spans="1:16" ht="39.6">
      <c r="A2863" s="258" t="s">
        <v>38694</v>
      </c>
      <c r="B2863" s="252" t="s">
        <v>38695</v>
      </c>
      <c r="C2863" s="252" t="s">
        <v>38695</v>
      </c>
      <c r="D2863" s="252" t="s">
        <v>38695</v>
      </c>
      <c r="E2863" s="252" t="s">
        <v>38695</v>
      </c>
      <c r="F2863" s="252" t="s">
        <v>38695</v>
      </c>
      <c r="G2863" s="252" t="s">
        <v>38695</v>
      </c>
      <c r="H2863" s="262" t="s">
        <v>38695</v>
      </c>
      <c r="I2863" s="264" t="s">
        <v>38695</v>
      </c>
      <c r="M2863" s="258"/>
      <c r="N2863" s="252"/>
      <c r="O2863" s="148"/>
      <c r="P2863" s="148"/>
    </row>
    <row r="2864" spans="1:16" ht="39.6">
      <c r="A2864" s="258" t="s">
        <v>38696</v>
      </c>
      <c r="B2864" s="252" t="s">
        <v>36676</v>
      </c>
      <c r="C2864" s="252" t="s">
        <v>36676</v>
      </c>
      <c r="D2864" s="148" t="s">
        <v>36676</v>
      </c>
      <c r="E2864" s="252" t="s">
        <v>36676</v>
      </c>
      <c r="F2864" s="252" t="s">
        <v>36676</v>
      </c>
      <c r="G2864" s="252" t="s">
        <v>36676</v>
      </c>
      <c r="H2864" s="262" t="s">
        <v>36676</v>
      </c>
      <c r="I2864" s="264" t="s">
        <v>36676</v>
      </c>
      <c r="M2864" s="258"/>
      <c r="N2864" s="252"/>
      <c r="O2864" s="148"/>
      <c r="P2864" s="148"/>
    </row>
    <row r="2865" spans="1:16" ht="39.6">
      <c r="A2865" s="258" t="s">
        <v>38697</v>
      </c>
      <c r="B2865" s="252" t="s">
        <v>38698</v>
      </c>
      <c r="C2865" s="252" t="s">
        <v>38698</v>
      </c>
      <c r="D2865" s="252" t="s">
        <v>38698</v>
      </c>
      <c r="E2865" s="252" t="s">
        <v>38698</v>
      </c>
      <c r="F2865" s="252" t="s">
        <v>38698</v>
      </c>
      <c r="G2865" s="252" t="s">
        <v>38698</v>
      </c>
      <c r="H2865" s="262" t="s">
        <v>38698</v>
      </c>
      <c r="I2865" s="264" t="s">
        <v>38698</v>
      </c>
      <c r="M2865" s="258"/>
      <c r="N2865" s="252"/>
      <c r="O2865" s="148"/>
      <c r="P2865" s="148"/>
    </row>
    <row r="2866" spans="1:16" ht="39.6">
      <c r="A2866" s="258" t="s">
        <v>38699</v>
      </c>
      <c r="B2866" s="252" t="s">
        <v>36679</v>
      </c>
      <c r="C2866" s="252" t="s">
        <v>36679</v>
      </c>
      <c r="D2866" s="148" t="s">
        <v>36679</v>
      </c>
      <c r="E2866" s="252" t="s">
        <v>36679</v>
      </c>
      <c r="F2866" s="252" t="s">
        <v>36679</v>
      </c>
      <c r="G2866" s="252" t="s">
        <v>36679</v>
      </c>
      <c r="H2866" s="262" t="s">
        <v>36679</v>
      </c>
      <c r="I2866" s="264" t="s">
        <v>36679</v>
      </c>
      <c r="M2866" s="258"/>
      <c r="N2866" s="252"/>
      <c r="O2866" s="148"/>
      <c r="P2866" s="148"/>
    </row>
    <row r="2867" spans="1:16" ht="224.4">
      <c r="A2867" s="258" t="s">
        <v>38700</v>
      </c>
      <c r="B2867" s="252" t="s">
        <v>38701</v>
      </c>
      <c r="C2867" s="252" t="s">
        <v>38702</v>
      </c>
      <c r="D2867" s="148" t="s">
        <v>38703</v>
      </c>
      <c r="E2867" s="252" t="s">
        <v>38704</v>
      </c>
      <c r="F2867" s="252" t="s">
        <v>38705</v>
      </c>
      <c r="G2867" s="252" t="s">
        <v>38706</v>
      </c>
      <c r="H2867" s="262" t="s">
        <v>38707</v>
      </c>
      <c r="I2867" s="264" t="s">
        <v>38708</v>
      </c>
      <c r="M2867" s="258"/>
      <c r="N2867" s="252"/>
      <c r="O2867" s="148"/>
      <c r="P2867" s="148"/>
    </row>
    <row r="2868" spans="1:16" ht="224.4">
      <c r="A2868" s="258" t="s">
        <v>38709</v>
      </c>
      <c r="B2868" s="252" t="s">
        <v>38710</v>
      </c>
      <c r="C2868" s="252" t="s">
        <v>38711</v>
      </c>
      <c r="D2868" s="148" t="s">
        <v>38712</v>
      </c>
      <c r="E2868" s="252" t="s">
        <v>38713</v>
      </c>
      <c r="F2868" s="252" t="s">
        <v>38714</v>
      </c>
      <c r="G2868" s="252" t="s">
        <v>38715</v>
      </c>
      <c r="H2868" s="262" t="s">
        <v>38716</v>
      </c>
      <c r="I2868" s="264" t="s">
        <v>38717</v>
      </c>
      <c r="M2868" s="258"/>
      <c r="N2868" s="252"/>
      <c r="O2868" s="148"/>
      <c r="P2868" s="148"/>
    </row>
    <row r="2869" spans="1:16" ht="39.6">
      <c r="A2869" s="258" t="s">
        <v>38718</v>
      </c>
      <c r="B2869" s="252" t="s">
        <v>36686</v>
      </c>
      <c r="C2869" s="252" t="s">
        <v>36686</v>
      </c>
      <c r="D2869" s="148" t="s">
        <v>36686</v>
      </c>
      <c r="E2869" s="252" t="s">
        <v>36686</v>
      </c>
      <c r="F2869" s="252" t="s">
        <v>36686</v>
      </c>
      <c r="G2869" s="252" t="s">
        <v>36686</v>
      </c>
      <c r="H2869" s="252" t="s">
        <v>36686</v>
      </c>
      <c r="I2869" s="264" t="s">
        <v>36686</v>
      </c>
      <c r="J2869" s="148"/>
      <c r="K2869" s="148"/>
      <c r="L2869" s="148"/>
      <c r="M2869" s="258"/>
      <c r="N2869" s="252"/>
      <c r="O2869" s="148"/>
      <c r="P2869" s="148"/>
    </row>
    <row r="2870" spans="1:16" ht="39.6">
      <c r="A2870" s="258" t="s">
        <v>38719</v>
      </c>
      <c r="B2870" s="252" t="s">
        <v>36688</v>
      </c>
      <c r="C2870" s="252" t="s">
        <v>36688</v>
      </c>
      <c r="D2870" s="148" t="s">
        <v>36688</v>
      </c>
      <c r="E2870" s="252" t="s">
        <v>36688</v>
      </c>
      <c r="F2870" s="252" t="s">
        <v>36688</v>
      </c>
      <c r="G2870" s="252" t="s">
        <v>36688</v>
      </c>
      <c r="H2870" s="252" t="s">
        <v>36688</v>
      </c>
      <c r="I2870" s="264" t="s">
        <v>36688</v>
      </c>
      <c r="J2870" s="148"/>
      <c r="K2870" s="148"/>
      <c r="L2870" s="148"/>
      <c r="M2870" s="258"/>
      <c r="N2870" s="252"/>
      <c r="O2870" s="148"/>
      <c r="P2870" s="148"/>
    </row>
    <row r="2871" spans="1:16" ht="39.6">
      <c r="A2871" s="258" t="s">
        <v>38720</v>
      </c>
      <c r="B2871" s="252" t="s">
        <v>36690</v>
      </c>
      <c r="C2871" s="252" t="s">
        <v>36690</v>
      </c>
      <c r="D2871" s="148" t="s">
        <v>36690</v>
      </c>
      <c r="E2871" s="252" t="s">
        <v>36690</v>
      </c>
      <c r="F2871" s="252" t="s">
        <v>36690</v>
      </c>
      <c r="G2871" s="252" t="s">
        <v>36690</v>
      </c>
      <c r="H2871" s="252" t="s">
        <v>36690</v>
      </c>
      <c r="I2871" s="264" t="s">
        <v>36690</v>
      </c>
      <c r="J2871" s="148"/>
      <c r="K2871" s="148"/>
      <c r="L2871" s="148"/>
      <c r="M2871" s="258"/>
      <c r="N2871" s="252"/>
      <c r="O2871" s="148"/>
      <c r="P2871" s="148"/>
    </row>
    <row r="2872" spans="1:16" ht="39.6">
      <c r="A2872" s="258" t="s">
        <v>38721</v>
      </c>
      <c r="B2872" s="252" t="s">
        <v>36692</v>
      </c>
      <c r="C2872" s="252" t="s">
        <v>36692</v>
      </c>
      <c r="D2872" s="148" t="s">
        <v>36692</v>
      </c>
      <c r="E2872" s="252" t="s">
        <v>36692</v>
      </c>
      <c r="F2872" s="252" t="s">
        <v>36692</v>
      </c>
      <c r="G2872" s="252" t="s">
        <v>36692</v>
      </c>
      <c r="H2872" s="252" t="s">
        <v>36692</v>
      </c>
      <c r="I2872" s="264" t="s">
        <v>36692</v>
      </c>
      <c r="J2872" s="148"/>
      <c r="K2872" s="148"/>
      <c r="L2872" s="148"/>
      <c r="M2872" s="258"/>
      <c r="N2872" s="252"/>
      <c r="O2872" s="148"/>
      <c r="P2872" s="148"/>
    </row>
    <row r="2873" spans="1:16" ht="39.6">
      <c r="A2873" s="258" t="s">
        <v>38722</v>
      </c>
      <c r="B2873" s="252" t="s">
        <v>36694</v>
      </c>
      <c r="C2873" s="252" t="s">
        <v>36694</v>
      </c>
      <c r="D2873" s="148" t="s">
        <v>36694</v>
      </c>
      <c r="E2873" s="252" t="s">
        <v>36694</v>
      </c>
      <c r="F2873" s="252" t="s">
        <v>36694</v>
      </c>
      <c r="G2873" s="252" t="s">
        <v>36694</v>
      </c>
      <c r="H2873" s="252" t="s">
        <v>36694</v>
      </c>
      <c r="I2873" s="264" t="s">
        <v>36694</v>
      </c>
      <c r="J2873" s="148"/>
      <c r="K2873" s="148"/>
      <c r="L2873" s="148"/>
      <c r="M2873" s="258"/>
      <c r="N2873" s="252"/>
      <c r="O2873" s="148"/>
      <c r="P2873" s="148"/>
    </row>
    <row r="2874" spans="1:16" ht="39.6">
      <c r="A2874" s="258" t="s">
        <v>38723</v>
      </c>
      <c r="B2874" s="252" t="s">
        <v>36696</v>
      </c>
      <c r="C2874" s="252" t="s">
        <v>36696</v>
      </c>
      <c r="D2874" s="148" t="s">
        <v>36696</v>
      </c>
      <c r="E2874" s="252" t="s">
        <v>36696</v>
      </c>
      <c r="F2874" s="252" t="s">
        <v>36696</v>
      </c>
      <c r="G2874" s="252" t="s">
        <v>36696</v>
      </c>
      <c r="H2874" s="252" t="s">
        <v>36696</v>
      </c>
      <c r="I2874" s="264" t="s">
        <v>36696</v>
      </c>
      <c r="J2874" s="148"/>
      <c r="K2874" s="148"/>
      <c r="L2874" s="148"/>
      <c r="M2874" s="258"/>
      <c r="N2874" s="252"/>
      <c r="O2874" s="148"/>
      <c r="P2874" s="148"/>
    </row>
    <row r="2875" spans="1:16" ht="28.8">
      <c r="A2875" s="251" t="s">
        <v>38724</v>
      </c>
      <c r="B2875" s="253" t="s">
        <v>37552</v>
      </c>
      <c r="C2875" s="253" t="s">
        <v>37553</v>
      </c>
      <c r="D2875" s="148" t="s">
        <v>37552</v>
      </c>
      <c r="E2875" s="253" t="s">
        <v>37553</v>
      </c>
      <c r="F2875" s="253" t="s">
        <v>37553</v>
      </c>
      <c r="G2875" s="253" t="s">
        <v>37552</v>
      </c>
      <c r="H2875" s="253" t="s">
        <v>37552</v>
      </c>
      <c r="I2875" s="264" t="s">
        <v>37552</v>
      </c>
      <c r="J2875" s="148"/>
      <c r="K2875" s="148"/>
      <c r="L2875" s="148"/>
      <c r="M2875" s="258"/>
      <c r="N2875" s="252"/>
      <c r="O2875" s="148"/>
      <c r="P2875" s="148"/>
    </row>
    <row r="2876" spans="1:16" ht="28.8">
      <c r="A2876" s="251" t="s">
        <v>38725</v>
      </c>
      <c r="B2876" s="253" t="s">
        <v>37552</v>
      </c>
      <c r="C2876" s="253" t="s">
        <v>37552</v>
      </c>
      <c r="D2876" s="148" t="s">
        <v>37552</v>
      </c>
      <c r="E2876" s="253" t="s">
        <v>37552</v>
      </c>
      <c r="F2876" s="253" t="s">
        <v>37552</v>
      </c>
      <c r="G2876" s="253" t="s">
        <v>37552</v>
      </c>
      <c r="H2876" s="253" t="s">
        <v>37552</v>
      </c>
      <c r="I2876" s="264" t="s">
        <v>37552</v>
      </c>
      <c r="J2876" s="148"/>
      <c r="K2876" s="148"/>
      <c r="L2876" s="148"/>
      <c r="M2876" s="258"/>
      <c r="N2876" s="252"/>
      <c r="O2876" s="148"/>
      <c r="P2876" s="148"/>
    </row>
    <row r="2877" spans="1:16" ht="39.6">
      <c r="A2877" s="258" t="s">
        <v>38726</v>
      </c>
      <c r="B2877" s="252" t="s">
        <v>37556</v>
      </c>
      <c r="C2877" s="252" t="s">
        <v>37556</v>
      </c>
      <c r="D2877" s="148" t="s">
        <v>37556</v>
      </c>
      <c r="E2877" s="252" t="s">
        <v>37556</v>
      </c>
      <c r="F2877" s="252" t="s">
        <v>37556</v>
      </c>
      <c r="G2877" s="252" t="s">
        <v>37556</v>
      </c>
      <c r="H2877" s="252" t="s">
        <v>37556</v>
      </c>
      <c r="I2877" s="264" t="s">
        <v>37556</v>
      </c>
      <c r="J2877" s="148"/>
      <c r="K2877" s="148"/>
      <c r="L2877" s="148"/>
      <c r="M2877" s="258"/>
      <c r="N2877" s="252"/>
      <c r="O2877" s="148"/>
      <c r="P2877" s="148"/>
    </row>
    <row r="2878" spans="1:16" ht="39.6">
      <c r="A2878" s="258" t="s">
        <v>38727</v>
      </c>
      <c r="B2878" s="252" t="s">
        <v>37558</v>
      </c>
      <c r="C2878" s="252" t="s">
        <v>37558</v>
      </c>
      <c r="D2878" s="148" t="s">
        <v>37558</v>
      </c>
      <c r="E2878" s="252" t="s">
        <v>37558</v>
      </c>
      <c r="F2878" s="252" t="s">
        <v>37558</v>
      </c>
      <c r="G2878" s="252" t="s">
        <v>37558</v>
      </c>
      <c r="H2878" s="252" t="s">
        <v>37558</v>
      </c>
      <c r="I2878" s="264" t="s">
        <v>37558</v>
      </c>
      <c r="J2878" s="148"/>
      <c r="K2878" s="148"/>
      <c r="L2878" s="148"/>
      <c r="M2878" s="258"/>
      <c r="N2878" s="252"/>
      <c r="O2878" s="148"/>
      <c r="P2878" s="148"/>
    </row>
    <row r="2879" spans="1:16" ht="39.6">
      <c r="A2879" s="258" t="s">
        <v>38728</v>
      </c>
      <c r="B2879" s="252" t="s">
        <v>38192</v>
      </c>
      <c r="C2879" s="252" t="s">
        <v>38192</v>
      </c>
      <c r="D2879" s="148" t="s">
        <v>38192</v>
      </c>
      <c r="E2879" s="252" t="s">
        <v>38192</v>
      </c>
      <c r="F2879" s="252" t="s">
        <v>38192</v>
      </c>
      <c r="G2879" s="252" t="s">
        <v>38192</v>
      </c>
      <c r="H2879" s="252" t="s">
        <v>38192</v>
      </c>
      <c r="I2879" s="264" t="s">
        <v>38192</v>
      </c>
      <c r="J2879" s="148"/>
      <c r="K2879" s="148"/>
      <c r="L2879" s="148"/>
      <c r="M2879" s="258"/>
      <c r="N2879" s="252"/>
      <c r="O2879" s="148"/>
      <c r="P2879" s="148"/>
    </row>
    <row r="2880" spans="1:16" ht="39.6">
      <c r="A2880" s="258" t="s">
        <v>38729</v>
      </c>
      <c r="B2880" s="252" t="s">
        <v>38192</v>
      </c>
      <c r="C2880" s="252" t="s">
        <v>38192</v>
      </c>
      <c r="D2880" s="148" t="s">
        <v>38192</v>
      </c>
      <c r="E2880" s="252" t="s">
        <v>38192</v>
      </c>
      <c r="F2880" s="252" t="s">
        <v>38192</v>
      </c>
      <c r="G2880" s="252" t="s">
        <v>38192</v>
      </c>
      <c r="H2880" s="252" t="s">
        <v>38192</v>
      </c>
      <c r="I2880" s="264" t="s">
        <v>38192</v>
      </c>
      <c r="J2880" s="148"/>
      <c r="K2880" s="148"/>
      <c r="L2880" s="148"/>
      <c r="M2880" s="258"/>
      <c r="N2880" s="252"/>
      <c r="O2880" s="148"/>
      <c r="P2880" s="148"/>
    </row>
    <row r="2881" spans="1:16" ht="39.6">
      <c r="A2881" s="258" t="s">
        <v>38730</v>
      </c>
      <c r="B2881" s="252" t="s">
        <v>37568</v>
      </c>
      <c r="C2881" s="252" t="s">
        <v>37568</v>
      </c>
      <c r="D2881" s="148" t="s">
        <v>37568</v>
      </c>
      <c r="E2881" s="252" t="s">
        <v>37568</v>
      </c>
      <c r="F2881" s="252" t="s">
        <v>37568</v>
      </c>
      <c r="G2881" s="252" t="s">
        <v>37568</v>
      </c>
      <c r="H2881" s="252" t="s">
        <v>37568</v>
      </c>
      <c r="I2881" s="264" t="s">
        <v>37568</v>
      </c>
      <c r="J2881" s="148"/>
      <c r="K2881" s="148"/>
      <c r="L2881" s="148"/>
      <c r="M2881" s="251"/>
      <c r="N2881" s="253"/>
      <c r="O2881" s="148"/>
      <c r="P2881" s="148"/>
    </row>
    <row r="2882" spans="1:16" ht="39.6">
      <c r="A2882" s="258" t="s">
        <v>38731</v>
      </c>
      <c r="B2882" s="252" t="s">
        <v>37570</v>
      </c>
      <c r="C2882" s="252" t="s">
        <v>37570</v>
      </c>
      <c r="D2882" s="148" t="s">
        <v>37570</v>
      </c>
      <c r="E2882" s="252" t="s">
        <v>37570</v>
      </c>
      <c r="F2882" s="252" t="s">
        <v>37570</v>
      </c>
      <c r="G2882" s="252" t="s">
        <v>37570</v>
      </c>
      <c r="H2882" s="252" t="s">
        <v>37570</v>
      </c>
      <c r="I2882" s="264" t="s">
        <v>37570</v>
      </c>
      <c r="J2882" s="148"/>
      <c r="K2882" s="148"/>
      <c r="L2882" s="148"/>
      <c r="M2882" s="251"/>
      <c r="N2882" s="253"/>
      <c r="O2882" s="148"/>
      <c r="P2882" s="148"/>
    </row>
    <row r="2883" spans="1:16" ht="39.6">
      <c r="A2883" s="258" t="s">
        <v>38732</v>
      </c>
      <c r="B2883" s="252" t="s">
        <v>37572</v>
      </c>
      <c r="C2883" s="252" t="s">
        <v>37572</v>
      </c>
      <c r="D2883" s="148" t="s">
        <v>37572</v>
      </c>
      <c r="E2883" s="252" t="s">
        <v>37572</v>
      </c>
      <c r="F2883" s="252" t="s">
        <v>37572</v>
      </c>
      <c r="G2883" s="252" t="s">
        <v>37572</v>
      </c>
      <c r="H2883" s="252" t="s">
        <v>37572</v>
      </c>
      <c r="I2883" s="264" t="s">
        <v>37572</v>
      </c>
      <c r="J2883" s="148"/>
      <c r="K2883" s="148"/>
      <c r="L2883" s="148"/>
      <c r="M2883" s="258"/>
      <c r="N2883" s="252"/>
      <c r="O2883" s="148"/>
      <c r="P2883" s="148"/>
    </row>
    <row r="2884" spans="1:16" ht="39.6">
      <c r="A2884" s="258" t="s">
        <v>38733</v>
      </c>
      <c r="B2884" s="252" t="s">
        <v>37574</v>
      </c>
      <c r="C2884" s="252" t="s">
        <v>37574</v>
      </c>
      <c r="D2884" s="148" t="s">
        <v>37574</v>
      </c>
      <c r="E2884" s="252" t="s">
        <v>37574</v>
      </c>
      <c r="F2884" s="252" t="s">
        <v>37574</v>
      </c>
      <c r="G2884" s="252" t="s">
        <v>37574</v>
      </c>
      <c r="H2884" s="252" t="s">
        <v>37574</v>
      </c>
      <c r="I2884" s="264" t="s">
        <v>37574</v>
      </c>
      <c r="J2884" s="148"/>
      <c r="K2884" s="148"/>
      <c r="L2884" s="148"/>
      <c r="M2884" s="258"/>
      <c r="N2884" s="252"/>
      <c r="O2884" s="148"/>
      <c r="P2884" s="148"/>
    </row>
    <row r="2885" spans="1:16" ht="39.6">
      <c r="A2885" s="258" t="s">
        <v>38734</v>
      </c>
      <c r="B2885" s="252" t="s">
        <v>37576</v>
      </c>
      <c r="C2885" s="252" t="s">
        <v>37576</v>
      </c>
      <c r="D2885" s="148" t="s">
        <v>37576</v>
      </c>
      <c r="E2885" s="252" t="s">
        <v>37576</v>
      </c>
      <c r="F2885" s="252" t="s">
        <v>37576</v>
      </c>
      <c r="G2885" s="252" t="s">
        <v>37576</v>
      </c>
      <c r="H2885" s="252" t="s">
        <v>37576</v>
      </c>
      <c r="I2885" s="264" t="s">
        <v>37576</v>
      </c>
      <c r="J2885" s="148"/>
      <c r="K2885" s="148"/>
      <c r="L2885" s="148"/>
      <c r="M2885" s="258"/>
      <c r="N2885" s="252"/>
      <c r="O2885" s="148"/>
      <c r="P2885" s="148"/>
    </row>
    <row r="2886" spans="1:16" ht="39.6">
      <c r="A2886" s="258" t="s">
        <v>38735</v>
      </c>
      <c r="B2886" s="252" t="s">
        <v>37578</v>
      </c>
      <c r="C2886" s="252" t="s">
        <v>37578</v>
      </c>
      <c r="D2886" s="148" t="s">
        <v>37578</v>
      </c>
      <c r="E2886" s="252" t="s">
        <v>37578</v>
      </c>
      <c r="F2886" s="252" t="s">
        <v>37578</v>
      </c>
      <c r="G2886" s="252" t="s">
        <v>37578</v>
      </c>
      <c r="H2886" s="252" t="s">
        <v>37578</v>
      </c>
      <c r="I2886" s="264" t="s">
        <v>37578</v>
      </c>
      <c r="J2886" s="148"/>
      <c r="K2886" s="148"/>
      <c r="L2886" s="148"/>
      <c r="M2886" s="258"/>
      <c r="N2886" s="252"/>
      <c r="O2886" s="148"/>
      <c r="P2886" s="148"/>
    </row>
    <row r="2887" spans="1:16" ht="39.6">
      <c r="A2887" s="258" t="s">
        <v>38736</v>
      </c>
      <c r="B2887" s="252" t="s">
        <v>37580</v>
      </c>
      <c r="C2887" s="252" t="s">
        <v>37580</v>
      </c>
      <c r="D2887" s="148" t="s">
        <v>37580</v>
      </c>
      <c r="E2887" s="252" t="s">
        <v>37580</v>
      </c>
      <c r="F2887" s="252" t="s">
        <v>37580</v>
      </c>
      <c r="G2887" s="252" t="s">
        <v>37580</v>
      </c>
      <c r="H2887" s="252" t="s">
        <v>37580</v>
      </c>
      <c r="I2887" s="264" t="s">
        <v>37580</v>
      </c>
      <c r="J2887" s="148"/>
      <c r="K2887" s="148"/>
      <c r="L2887" s="148"/>
      <c r="M2887" s="258"/>
      <c r="N2887" s="252"/>
      <c r="O2887" s="148"/>
      <c r="P2887" s="148"/>
    </row>
    <row r="2888" spans="1:16" ht="39.6">
      <c r="A2888" s="258" t="s">
        <v>38737</v>
      </c>
      <c r="B2888" s="252" t="s">
        <v>37582</v>
      </c>
      <c r="C2888" s="252" t="s">
        <v>37582</v>
      </c>
      <c r="D2888" s="148" t="s">
        <v>37582</v>
      </c>
      <c r="E2888" s="252" t="s">
        <v>37582</v>
      </c>
      <c r="F2888" s="252" t="s">
        <v>37582</v>
      </c>
      <c r="G2888" s="252" t="s">
        <v>37582</v>
      </c>
      <c r="H2888" s="252" t="s">
        <v>37582</v>
      </c>
      <c r="I2888" s="264" t="s">
        <v>37582</v>
      </c>
      <c r="J2888" s="148"/>
      <c r="K2888" s="148"/>
      <c r="L2888" s="148"/>
      <c r="M2888" s="258"/>
      <c r="N2888" s="252"/>
      <c r="O2888" s="148"/>
      <c r="P2888" s="148"/>
    </row>
    <row r="2889" spans="1:16" ht="39.6">
      <c r="A2889" s="258" t="s">
        <v>38738</v>
      </c>
      <c r="B2889" s="252" t="s">
        <v>37584</v>
      </c>
      <c r="C2889" s="252" t="s">
        <v>37584</v>
      </c>
      <c r="D2889" s="148" t="s">
        <v>37584</v>
      </c>
      <c r="E2889" s="252" t="s">
        <v>37584</v>
      </c>
      <c r="F2889" s="252" t="s">
        <v>37584</v>
      </c>
      <c r="G2889" s="252" t="s">
        <v>37584</v>
      </c>
      <c r="H2889" s="252" t="s">
        <v>37584</v>
      </c>
      <c r="I2889" s="264" t="s">
        <v>37584</v>
      </c>
      <c r="J2889" s="148"/>
      <c r="K2889" s="148"/>
      <c r="L2889" s="148"/>
      <c r="M2889" s="258"/>
      <c r="N2889" s="252"/>
      <c r="O2889" s="148"/>
      <c r="P2889" s="148"/>
    </row>
    <row r="2890" spans="1:16" ht="39.6">
      <c r="A2890" s="258" t="s">
        <v>38739</v>
      </c>
      <c r="B2890" s="252" t="s">
        <v>37584</v>
      </c>
      <c r="C2890" s="252" t="s">
        <v>37584</v>
      </c>
      <c r="D2890" s="148" t="s">
        <v>37584</v>
      </c>
      <c r="E2890" s="252" t="s">
        <v>37584</v>
      </c>
      <c r="F2890" s="252" t="s">
        <v>37584</v>
      </c>
      <c r="G2890" s="252" t="s">
        <v>37584</v>
      </c>
      <c r="H2890" s="252" t="s">
        <v>37584</v>
      </c>
      <c r="I2890" s="264" t="s">
        <v>37584</v>
      </c>
      <c r="J2890" s="148"/>
      <c r="K2890" s="148"/>
      <c r="L2890" s="148"/>
      <c r="M2890" s="258"/>
      <c r="N2890" s="252"/>
      <c r="O2890" s="148"/>
      <c r="P2890" s="148"/>
    </row>
    <row r="2891" spans="1:16" ht="39.6">
      <c r="A2891" s="258" t="s">
        <v>38740</v>
      </c>
      <c r="B2891" s="252" t="s">
        <v>37587</v>
      </c>
      <c r="C2891" s="252" t="s">
        <v>37587</v>
      </c>
      <c r="D2891" s="148" t="s">
        <v>37587</v>
      </c>
      <c r="E2891" s="252" t="s">
        <v>37587</v>
      </c>
      <c r="F2891" s="252" t="s">
        <v>37587</v>
      </c>
      <c r="G2891" s="252" t="s">
        <v>37587</v>
      </c>
      <c r="H2891" s="252" t="s">
        <v>37587</v>
      </c>
      <c r="I2891" s="264" t="s">
        <v>37587</v>
      </c>
      <c r="J2891" s="148"/>
      <c r="K2891" s="148"/>
      <c r="L2891" s="148"/>
      <c r="M2891" s="258"/>
      <c r="N2891" s="252"/>
      <c r="O2891" s="148"/>
      <c r="P2891" s="148"/>
    </row>
    <row r="2892" spans="1:16" ht="39.6">
      <c r="A2892" s="258" t="s">
        <v>38741</v>
      </c>
      <c r="B2892" s="252" t="s">
        <v>37587</v>
      </c>
      <c r="C2892" s="252" t="s">
        <v>37587</v>
      </c>
      <c r="D2892" s="148" t="s">
        <v>37587</v>
      </c>
      <c r="E2892" s="252" t="s">
        <v>37587</v>
      </c>
      <c r="F2892" s="252" t="s">
        <v>37587</v>
      </c>
      <c r="G2892" s="252" t="s">
        <v>37587</v>
      </c>
      <c r="H2892" s="252" t="s">
        <v>37587</v>
      </c>
      <c r="I2892" s="264" t="s">
        <v>37587</v>
      </c>
      <c r="J2892" s="148"/>
      <c r="K2892" s="148"/>
      <c r="L2892" s="148"/>
      <c r="M2892" s="258"/>
      <c r="N2892" s="252"/>
      <c r="O2892" s="148"/>
      <c r="P2892" s="148"/>
    </row>
    <row r="2893" spans="1:16" ht="39.6">
      <c r="A2893" s="258" t="s">
        <v>38742</v>
      </c>
      <c r="B2893" s="252" t="s">
        <v>37590</v>
      </c>
      <c r="C2893" s="252" t="s">
        <v>37590</v>
      </c>
      <c r="D2893" s="148" t="s">
        <v>37590</v>
      </c>
      <c r="E2893" s="252" t="s">
        <v>37590</v>
      </c>
      <c r="F2893" s="252" t="s">
        <v>37590</v>
      </c>
      <c r="G2893" s="252" t="s">
        <v>37590</v>
      </c>
      <c r="H2893" s="252" t="s">
        <v>37590</v>
      </c>
      <c r="I2893" s="264" t="s">
        <v>37590</v>
      </c>
      <c r="J2893" s="148"/>
      <c r="K2893" s="148"/>
      <c r="L2893" s="148"/>
      <c r="M2893" s="258"/>
      <c r="N2893" s="252"/>
      <c r="O2893" s="148"/>
      <c r="P2893" s="148"/>
    </row>
    <row r="2894" spans="1:16" ht="39.6">
      <c r="A2894" s="258" t="s">
        <v>38743</v>
      </c>
      <c r="B2894" s="252" t="s">
        <v>37592</v>
      </c>
      <c r="C2894" s="252" t="s">
        <v>37592</v>
      </c>
      <c r="D2894" s="148" t="s">
        <v>37592</v>
      </c>
      <c r="E2894" s="252" t="s">
        <v>37592</v>
      </c>
      <c r="F2894" s="252" t="s">
        <v>37592</v>
      </c>
      <c r="G2894" s="252" t="s">
        <v>37592</v>
      </c>
      <c r="H2894" s="252" t="s">
        <v>37592</v>
      </c>
      <c r="I2894" s="264" t="s">
        <v>37592</v>
      </c>
      <c r="J2894" s="148"/>
      <c r="K2894" s="148"/>
      <c r="L2894" s="148"/>
      <c r="M2894" s="258"/>
      <c r="N2894" s="252"/>
      <c r="O2894" s="148"/>
      <c r="P2894" s="148"/>
    </row>
    <row r="2895" spans="1:16" ht="39.6">
      <c r="A2895" s="258" t="s">
        <v>38744</v>
      </c>
      <c r="B2895" s="252" t="s">
        <v>37594</v>
      </c>
      <c r="C2895" s="252" t="s">
        <v>37594</v>
      </c>
      <c r="D2895" s="148" t="s">
        <v>37594</v>
      </c>
      <c r="E2895" s="252" t="s">
        <v>37594</v>
      </c>
      <c r="F2895" s="252" t="s">
        <v>37594</v>
      </c>
      <c r="G2895" s="252" t="s">
        <v>37594</v>
      </c>
      <c r="H2895" s="252" t="s">
        <v>37594</v>
      </c>
      <c r="I2895" s="264" t="s">
        <v>37594</v>
      </c>
      <c r="J2895" s="148"/>
      <c r="K2895" s="148"/>
      <c r="L2895" s="148"/>
      <c r="M2895" s="258"/>
      <c r="N2895" s="252"/>
      <c r="O2895" s="148"/>
      <c r="P2895" s="148"/>
    </row>
    <row r="2896" spans="1:16" ht="39.6">
      <c r="A2896" s="258" t="s">
        <v>38745</v>
      </c>
      <c r="B2896" s="252" t="s">
        <v>37594</v>
      </c>
      <c r="C2896" s="252" t="s">
        <v>37594</v>
      </c>
      <c r="D2896" s="148" t="s">
        <v>37594</v>
      </c>
      <c r="E2896" s="252" t="s">
        <v>37594</v>
      </c>
      <c r="F2896" s="252" t="s">
        <v>37594</v>
      </c>
      <c r="G2896" s="252" t="s">
        <v>37594</v>
      </c>
      <c r="H2896" s="252" t="s">
        <v>37594</v>
      </c>
      <c r="I2896" s="264" t="s">
        <v>37594</v>
      </c>
      <c r="J2896" s="148"/>
      <c r="K2896" s="148"/>
      <c r="L2896" s="148"/>
      <c r="M2896" s="258"/>
      <c r="N2896" s="252"/>
      <c r="O2896" s="148"/>
      <c r="P2896" s="148"/>
    </row>
    <row r="2897" spans="1:16" ht="39.6">
      <c r="A2897" s="258" t="s">
        <v>38746</v>
      </c>
      <c r="B2897" s="252" t="s">
        <v>37597</v>
      </c>
      <c r="C2897" s="252" t="s">
        <v>37597</v>
      </c>
      <c r="D2897" s="148" t="s">
        <v>37597</v>
      </c>
      <c r="E2897" s="252" t="s">
        <v>37597</v>
      </c>
      <c r="F2897" s="252" t="s">
        <v>37597</v>
      </c>
      <c r="G2897" s="252" t="s">
        <v>37597</v>
      </c>
      <c r="H2897" s="252" t="s">
        <v>37597</v>
      </c>
      <c r="I2897" s="264" t="s">
        <v>37597</v>
      </c>
      <c r="J2897" s="148"/>
      <c r="K2897" s="148"/>
      <c r="L2897" s="148"/>
      <c r="M2897" s="258"/>
      <c r="N2897" s="252"/>
      <c r="O2897" s="148"/>
      <c r="P2897" s="148"/>
    </row>
    <row r="2898" spans="1:16" ht="39.6">
      <c r="A2898" s="258" t="s">
        <v>38747</v>
      </c>
      <c r="B2898" s="252" t="s">
        <v>37597</v>
      </c>
      <c r="C2898" s="252" t="s">
        <v>37597</v>
      </c>
      <c r="D2898" s="148" t="s">
        <v>37597</v>
      </c>
      <c r="E2898" s="252" t="s">
        <v>37597</v>
      </c>
      <c r="F2898" s="252" t="s">
        <v>37597</v>
      </c>
      <c r="G2898" s="252" t="s">
        <v>37597</v>
      </c>
      <c r="H2898" s="252" t="s">
        <v>37597</v>
      </c>
      <c r="I2898" s="264" t="s">
        <v>37597</v>
      </c>
      <c r="J2898" s="148"/>
      <c r="K2898" s="148"/>
      <c r="L2898" s="148"/>
      <c r="M2898" s="258"/>
      <c r="N2898" s="252"/>
      <c r="O2898" s="148"/>
      <c r="P2898" s="148"/>
    </row>
    <row r="2899" spans="1:16" ht="39.6">
      <c r="A2899" s="258" t="s">
        <v>38748</v>
      </c>
      <c r="B2899" s="252" t="s">
        <v>37600</v>
      </c>
      <c r="C2899" s="252" t="s">
        <v>37600</v>
      </c>
      <c r="D2899" s="148" t="s">
        <v>37600</v>
      </c>
      <c r="E2899" s="252" t="s">
        <v>37600</v>
      </c>
      <c r="F2899" s="252" t="s">
        <v>37600</v>
      </c>
      <c r="G2899" s="252" t="s">
        <v>37600</v>
      </c>
      <c r="H2899" s="252" t="s">
        <v>37600</v>
      </c>
      <c r="I2899" s="264" t="s">
        <v>37600</v>
      </c>
      <c r="J2899" s="148"/>
      <c r="K2899" s="148"/>
      <c r="L2899" s="148"/>
      <c r="M2899" s="251"/>
      <c r="N2899" s="253"/>
      <c r="O2899" s="148"/>
      <c r="P2899" s="148"/>
    </row>
    <row r="2900" spans="1:16" ht="39.6">
      <c r="A2900" s="258" t="s">
        <v>38749</v>
      </c>
      <c r="B2900" s="252" t="s">
        <v>37602</v>
      </c>
      <c r="C2900" s="252" t="s">
        <v>37602</v>
      </c>
      <c r="D2900" s="148" t="s">
        <v>37602</v>
      </c>
      <c r="E2900" s="252" t="s">
        <v>37602</v>
      </c>
      <c r="F2900" s="252" t="s">
        <v>37602</v>
      </c>
      <c r="G2900" s="252" t="s">
        <v>37602</v>
      </c>
      <c r="H2900" s="252" t="s">
        <v>37602</v>
      </c>
      <c r="I2900" s="264" t="s">
        <v>37602</v>
      </c>
      <c r="J2900" s="148"/>
      <c r="K2900" s="148"/>
      <c r="L2900" s="148"/>
      <c r="M2900" s="251"/>
      <c r="N2900" s="253"/>
      <c r="O2900" s="148"/>
      <c r="P2900" s="148"/>
    </row>
    <row r="2901" spans="1:16" ht="28.8">
      <c r="A2901" s="251" t="s">
        <v>38750</v>
      </c>
      <c r="B2901" s="253" t="s">
        <v>36149</v>
      </c>
      <c r="C2901" s="253" t="s">
        <v>36149</v>
      </c>
      <c r="D2901" s="148" t="s">
        <v>36149</v>
      </c>
      <c r="E2901" s="253" t="s">
        <v>36149</v>
      </c>
      <c r="F2901" s="253" t="s">
        <v>36149</v>
      </c>
      <c r="G2901" s="253" t="s">
        <v>36149</v>
      </c>
      <c r="H2901" s="253" t="s">
        <v>36149</v>
      </c>
      <c r="I2901" s="264" t="s">
        <v>36149</v>
      </c>
      <c r="J2901" s="148"/>
      <c r="K2901" s="148"/>
      <c r="L2901" s="148"/>
      <c r="M2901" s="258"/>
      <c r="N2901" s="252"/>
      <c r="O2901" s="148"/>
      <c r="P2901" s="148"/>
    </row>
    <row r="2902" spans="1:16" ht="28.8">
      <c r="A2902" s="251" t="s">
        <v>38751</v>
      </c>
      <c r="B2902" s="253" t="s">
        <v>36149</v>
      </c>
      <c r="C2902" s="253" t="s">
        <v>36149</v>
      </c>
      <c r="D2902" s="148" t="s">
        <v>36149</v>
      </c>
      <c r="E2902" s="253" t="s">
        <v>36149</v>
      </c>
      <c r="F2902" s="253" t="s">
        <v>36149</v>
      </c>
      <c r="G2902" s="253" t="s">
        <v>36149</v>
      </c>
      <c r="H2902" s="253" t="s">
        <v>36149</v>
      </c>
      <c r="I2902" s="264" t="s">
        <v>36149</v>
      </c>
      <c r="J2902" s="148"/>
      <c r="K2902" s="148"/>
      <c r="L2902" s="148"/>
      <c r="M2902" s="258"/>
      <c r="N2902" s="252"/>
      <c r="O2902" s="148"/>
      <c r="P2902" s="148"/>
    </row>
    <row r="2903" spans="1:16" ht="39.6">
      <c r="A2903" s="258" t="s">
        <v>38752</v>
      </c>
      <c r="B2903" s="252" t="s">
        <v>36152</v>
      </c>
      <c r="C2903" s="252" t="s">
        <v>36152</v>
      </c>
      <c r="D2903" s="148" t="s">
        <v>36152</v>
      </c>
      <c r="E2903" s="252" t="s">
        <v>36152</v>
      </c>
      <c r="F2903" s="252" t="s">
        <v>36152</v>
      </c>
      <c r="G2903" s="252" t="s">
        <v>36152</v>
      </c>
      <c r="H2903" s="252" t="s">
        <v>36152</v>
      </c>
      <c r="I2903" s="264" t="s">
        <v>36152</v>
      </c>
      <c r="J2903" s="148"/>
      <c r="K2903" s="148"/>
      <c r="L2903" s="148"/>
      <c r="M2903" s="258"/>
      <c r="N2903" s="252"/>
      <c r="O2903" s="148"/>
      <c r="P2903" s="148"/>
    </row>
    <row r="2904" spans="1:16" ht="39.6">
      <c r="A2904" s="258" t="s">
        <v>38753</v>
      </c>
      <c r="B2904" s="252" t="s">
        <v>36154</v>
      </c>
      <c r="C2904" s="252" t="s">
        <v>36154</v>
      </c>
      <c r="D2904" s="148" t="s">
        <v>36154</v>
      </c>
      <c r="E2904" s="252" t="s">
        <v>36154</v>
      </c>
      <c r="F2904" s="252" t="s">
        <v>36154</v>
      </c>
      <c r="G2904" s="252" t="s">
        <v>36154</v>
      </c>
      <c r="H2904" s="252" t="s">
        <v>36154</v>
      </c>
      <c r="I2904" s="264" t="s">
        <v>36154</v>
      </c>
      <c r="J2904" s="148"/>
      <c r="K2904" s="148"/>
      <c r="L2904" s="148"/>
      <c r="M2904" s="258"/>
      <c r="N2904" s="252"/>
      <c r="O2904" s="148"/>
      <c r="P2904" s="148"/>
    </row>
    <row r="2905" spans="1:16" ht="39.6">
      <c r="A2905" s="258" t="s">
        <v>38754</v>
      </c>
      <c r="B2905" s="252" t="s">
        <v>36156</v>
      </c>
      <c r="C2905" s="252" t="s">
        <v>36156</v>
      </c>
      <c r="D2905" s="148" t="s">
        <v>36156</v>
      </c>
      <c r="E2905" s="252" t="s">
        <v>36156</v>
      </c>
      <c r="F2905" s="252" t="s">
        <v>36156</v>
      </c>
      <c r="G2905" s="252" t="s">
        <v>36156</v>
      </c>
      <c r="H2905" s="252" t="s">
        <v>36156</v>
      </c>
      <c r="I2905" s="264" t="s">
        <v>36156</v>
      </c>
      <c r="J2905" s="148"/>
      <c r="K2905" s="148"/>
      <c r="L2905" s="148"/>
      <c r="M2905" s="258"/>
      <c r="N2905" s="148"/>
      <c r="O2905" s="148"/>
      <c r="P2905" s="148"/>
    </row>
    <row r="2906" spans="1:16" ht="39.6">
      <c r="A2906" s="258" t="s">
        <v>38755</v>
      </c>
      <c r="B2906" s="252" t="s">
        <v>36158</v>
      </c>
      <c r="C2906" s="252" t="s">
        <v>36158</v>
      </c>
      <c r="D2906" s="148" t="s">
        <v>36158</v>
      </c>
      <c r="E2906" s="252" t="s">
        <v>36158</v>
      </c>
      <c r="F2906" s="252" t="s">
        <v>36158</v>
      </c>
      <c r="G2906" s="252" t="s">
        <v>36158</v>
      </c>
      <c r="H2906" s="252" t="s">
        <v>36158</v>
      </c>
      <c r="I2906" s="264" t="s">
        <v>36158</v>
      </c>
      <c r="J2906" s="148"/>
      <c r="K2906" s="148"/>
      <c r="L2906" s="148"/>
      <c r="M2906" s="258"/>
      <c r="N2906" s="148"/>
      <c r="O2906" s="148"/>
      <c r="P2906" s="148"/>
    </row>
    <row r="2907" spans="1:16" ht="39.6">
      <c r="A2907" s="258" t="s">
        <v>38756</v>
      </c>
      <c r="B2907" s="252" t="s">
        <v>36160</v>
      </c>
      <c r="C2907" s="252" t="s">
        <v>36160</v>
      </c>
      <c r="D2907" s="148" t="s">
        <v>36160</v>
      </c>
      <c r="E2907" s="252" t="s">
        <v>36160</v>
      </c>
      <c r="F2907" s="252" t="s">
        <v>36160</v>
      </c>
      <c r="G2907" s="252" t="s">
        <v>36160</v>
      </c>
      <c r="H2907" s="252" t="s">
        <v>36160</v>
      </c>
      <c r="I2907" s="264" t="s">
        <v>36160</v>
      </c>
      <c r="J2907" s="148"/>
      <c r="K2907" s="148"/>
      <c r="L2907" s="148"/>
      <c r="M2907" s="258"/>
      <c r="N2907" s="252"/>
      <c r="O2907" s="148"/>
      <c r="P2907" s="148"/>
    </row>
    <row r="2908" spans="1:16" ht="39.6">
      <c r="A2908" s="258" t="s">
        <v>38757</v>
      </c>
      <c r="B2908" s="252" t="s">
        <v>36162</v>
      </c>
      <c r="C2908" s="252" t="s">
        <v>36162</v>
      </c>
      <c r="D2908" s="148" t="s">
        <v>36162</v>
      </c>
      <c r="E2908" s="252" t="s">
        <v>36162</v>
      </c>
      <c r="F2908" s="252" t="s">
        <v>36162</v>
      </c>
      <c r="G2908" s="252" t="s">
        <v>36162</v>
      </c>
      <c r="H2908" s="252" t="s">
        <v>36162</v>
      </c>
      <c r="I2908" s="264" t="s">
        <v>36162</v>
      </c>
      <c r="J2908" s="148"/>
      <c r="K2908" s="148"/>
      <c r="L2908" s="148"/>
      <c r="M2908" s="258"/>
      <c r="N2908" s="252"/>
      <c r="O2908" s="148"/>
      <c r="P2908" s="148"/>
    </row>
    <row r="2909" spans="1:16" ht="39.6">
      <c r="A2909" s="258" t="s">
        <v>38758</v>
      </c>
      <c r="B2909" s="252" t="s">
        <v>36164</v>
      </c>
      <c r="C2909" s="252" t="s">
        <v>36164</v>
      </c>
      <c r="D2909" s="148" t="s">
        <v>36164</v>
      </c>
      <c r="E2909" s="252" t="s">
        <v>36164</v>
      </c>
      <c r="F2909" s="252" t="s">
        <v>36164</v>
      </c>
      <c r="G2909" s="252" t="s">
        <v>36164</v>
      </c>
      <c r="H2909" s="252" t="s">
        <v>36164</v>
      </c>
      <c r="I2909" s="264" t="s">
        <v>36164</v>
      </c>
      <c r="J2909" s="148"/>
      <c r="K2909" s="148"/>
      <c r="L2909" s="148"/>
      <c r="M2909" s="258"/>
      <c r="N2909" s="252"/>
      <c r="O2909" s="148"/>
      <c r="P2909" s="148"/>
    </row>
    <row r="2910" spans="1:16" ht="39.6">
      <c r="A2910" s="258" t="s">
        <v>38759</v>
      </c>
      <c r="B2910" s="252" t="s">
        <v>36164</v>
      </c>
      <c r="C2910" s="252" t="s">
        <v>36164</v>
      </c>
      <c r="D2910" s="148" t="s">
        <v>36164</v>
      </c>
      <c r="E2910" s="252" t="s">
        <v>36164</v>
      </c>
      <c r="F2910" s="252" t="s">
        <v>36164</v>
      </c>
      <c r="G2910" s="252" t="s">
        <v>36164</v>
      </c>
      <c r="H2910" s="252" t="s">
        <v>36164</v>
      </c>
      <c r="I2910" s="264" t="s">
        <v>36164</v>
      </c>
      <c r="J2910" s="148"/>
      <c r="K2910" s="148"/>
      <c r="L2910" s="148"/>
      <c r="M2910" s="258"/>
      <c r="N2910" s="252"/>
      <c r="O2910" s="148"/>
      <c r="P2910" s="148"/>
    </row>
    <row r="2911" spans="1:16" ht="39.6">
      <c r="A2911" s="258" t="s">
        <v>38760</v>
      </c>
      <c r="B2911" s="252" t="s">
        <v>36167</v>
      </c>
      <c r="C2911" s="252" t="s">
        <v>36167</v>
      </c>
      <c r="D2911" s="148" t="s">
        <v>36167</v>
      </c>
      <c r="E2911" s="252" t="s">
        <v>36167</v>
      </c>
      <c r="F2911" s="252" t="s">
        <v>36167</v>
      </c>
      <c r="G2911" s="252" t="s">
        <v>36167</v>
      </c>
      <c r="H2911" s="252" t="s">
        <v>36167</v>
      </c>
      <c r="I2911" s="264" t="s">
        <v>36167</v>
      </c>
      <c r="J2911" s="148"/>
      <c r="K2911" s="148"/>
      <c r="L2911" s="148"/>
      <c r="M2911" s="258"/>
      <c r="N2911" s="148"/>
      <c r="O2911" s="148"/>
      <c r="P2911" s="148"/>
    </row>
    <row r="2912" spans="1:16" ht="39.6">
      <c r="A2912" s="258" t="s">
        <v>38761</v>
      </c>
      <c r="B2912" s="252" t="s">
        <v>36169</v>
      </c>
      <c r="C2912" s="252" t="s">
        <v>36169</v>
      </c>
      <c r="D2912" s="148" t="s">
        <v>36169</v>
      </c>
      <c r="E2912" s="252" t="s">
        <v>36169</v>
      </c>
      <c r="F2912" s="252" t="s">
        <v>36169</v>
      </c>
      <c r="G2912" s="252" t="s">
        <v>36169</v>
      </c>
      <c r="H2912" s="252" t="s">
        <v>36169</v>
      </c>
      <c r="I2912" s="264" t="s">
        <v>36169</v>
      </c>
      <c r="J2912" s="148"/>
      <c r="K2912" s="148"/>
      <c r="L2912" s="148"/>
      <c r="M2912" s="258"/>
      <c r="N2912" s="148"/>
      <c r="O2912" s="148"/>
      <c r="P2912" s="148"/>
    </row>
    <row r="2913" spans="1:16" ht="39.6">
      <c r="A2913" s="258" t="s">
        <v>38762</v>
      </c>
      <c r="B2913" s="252" t="s">
        <v>38227</v>
      </c>
      <c r="C2913" s="252" t="s">
        <v>38227</v>
      </c>
      <c r="D2913" s="148" t="s">
        <v>38227</v>
      </c>
      <c r="E2913" s="252" t="s">
        <v>38227</v>
      </c>
      <c r="F2913" s="252" t="s">
        <v>38227</v>
      </c>
      <c r="G2913" s="252" t="s">
        <v>38227</v>
      </c>
      <c r="H2913" s="252" t="s">
        <v>38227</v>
      </c>
      <c r="I2913" s="264" t="s">
        <v>38227</v>
      </c>
      <c r="J2913" s="148"/>
      <c r="K2913" s="148"/>
      <c r="L2913" s="148"/>
      <c r="M2913" s="258"/>
      <c r="N2913" s="252"/>
      <c r="O2913" s="148"/>
      <c r="P2913" s="148"/>
    </row>
    <row r="2914" spans="1:16" ht="39.6">
      <c r="A2914" s="258" t="s">
        <v>38763</v>
      </c>
      <c r="B2914" s="252" t="s">
        <v>38229</v>
      </c>
      <c r="C2914" s="252" t="s">
        <v>38229</v>
      </c>
      <c r="D2914" s="148" t="s">
        <v>38229</v>
      </c>
      <c r="E2914" s="252" t="s">
        <v>38229</v>
      </c>
      <c r="F2914" s="252" t="s">
        <v>38229</v>
      </c>
      <c r="G2914" s="252" t="s">
        <v>38229</v>
      </c>
      <c r="H2914" s="252" t="s">
        <v>38229</v>
      </c>
      <c r="I2914" s="264" t="s">
        <v>38229</v>
      </c>
      <c r="J2914" s="148"/>
      <c r="K2914" s="148"/>
      <c r="L2914" s="148"/>
      <c r="M2914" s="258"/>
      <c r="N2914" s="252"/>
      <c r="O2914" s="148"/>
      <c r="P2914" s="148"/>
    </row>
    <row r="2915" spans="1:16" ht="39.6">
      <c r="A2915" s="258" t="s">
        <v>38764</v>
      </c>
      <c r="B2915" s="252" t="s">
        <v>36177</v>
      </c>
      <c r="C2915" s="252" t="s">
        <v>36177</v>
      </c>
      <c r="D2915" s="148" t="s">
        <v>36177</v>
      </c>
      <c r="E2915" s="252" t="s">
        <v>36177</v>
      </c>
      <c r="F2915" s="252" t="s">
        <v>36177</v>
      </c>
      <c r="G2915" s="252" t="s">
        <v>36177</v>
      </c>
      <c r="H2915" s="252" t="s">
        <v>36177</v>
      </c>
      <c r="I2915" s="264" t="s">
        <v>36177</v>
      </c>
      <c r="J2915" s="148"/>
      <c r="K2915" s="148"/>
      <c r="L2915" s="148"/>
      <c r="M2915" s="258"/>
      <c r="N2915" s="252"/>
      <c r="O2915" s="148"/>
      <c r="P2915" s="148"/>
    </row>
    <row r="2916" spans="1:16" ht="39.6">
      <c r="A2916" s="258" t="s">
        <v>38765</v>
      </c>
      <c r="B2916" s="252" t="s">
        <v>36179</v>
      </c>
      <c r="C2916" s="252" t="s">
        <v>36179</v>
      </c>
      <c r="D2916" s="148" t="s">
        <v>36179</v>
      </c>
      <c r="E2916" s="252" t="s">
        <v>36179</v>
      </c>
      <c r="F2916" s="252" t="s">
        <v>36179</v>
      </c>
      <c r="G2916" s="252" t="s">
        <v>36179</v>
      </c>
      <c r="H2916" s="252" t="s">
        <v>36179</v>
      </c>
      <c r="I2916" s="264" t="s">
        <v>36179</v>
      </c>
      <c r="J2916" s="148"/>
      <c r="K2916" s="148"/>
      <c r="L2916" s="148"/>
      <c r="M2916" s="258"/>
      <c r="N2916" s="252"/>
      <c r="O2916" s="148"/>
      <c r="P2916" s="148"/>
    </row>
    <row r="2917" spans="1:16" ht="39.6">
      <c r="A2917" s="258" t="s">
        <v>38766</v>
      </c>
      <c r="B2917" s="252" t="s">
        <v>36181</v>
      </c>
      <c r="C2917" s="252" t="s">
        <v>36181</v>
      </c>
      <c r="D2917" s="148" t="s">
        <v>36181</v>
      </c>
      <c r="E2917" s="252" t="s">
        <v>36181</v>
      </c>
      <c r="F2917" s="252" t="s">
        <v>36181</v>
      </c>
      <c r="G2917" s="252" t="s">
        <v>36181</v>
      </c>
      <c r="H2917" s="252" t="s">
        <v>36181</v>
      </c>
      <c r="I2917" s="264" t="s">
        <v>36181</v>
      </c>
      <c r="J2917" s="148"/>
      <c r="K2917" s="148"/>
      <c r="L2917" s="148"/>
      <c r="M2917" s="251"/>
      <c r="N2917" s="253"/>
      <c r="O2917" s="148"/>
      <c r="P2917" s="148"/>
    </row>
    <row r="2918" spans="1:16" ht="39.6">
      <c r="A2918" s="258" t="s">
        <v>38767</v>
      </c>
      <c r="B2918" s="252" t="s">
        <v>36183</v>
      </c>
      <c r="C2918" s="252" t="s">
        <v>36183</v>
      </c>
      <c r="D2918" s="148" t="s">
        <v>36183</v>
      </c>
      <c r="E2918" s="252" t="s">
        <v>36183</v>
      </c>
      <c r="F2918" s="252" t="s">
        <v>36183</v>
      </c>
      <c r="G2918" s="252" t="s">
        <v>36183</v>
      </c>
      <c r="H2918" s="252" t="s">
        <v>36183</v>
      </c>
      <c r="I2918" s="264" t="s">
        <v>36183</v>
      </c>
      <c r="J2918" s="148"/>
      <c r="K2918" s="148"/>
      <c r="L2918" s="148"/>
      <c r="M2918" s="251"/>
      <c r="N2918" s="253"/>
      <c r="O2918" s="148"/>
      <c r="P2918" s="148"/>
    </row>
    <row r="2919" spans="1:16" ht="28.8">
      <c r="A2919" s="251" t="s">
        <v>38768</v>
      </c>
      <c r="B2919" s="253" t="s">
        <v>36185</v>
      </c>
      <c r="C2919" s="253" t="s">
        <v>36186</v>
      </c>
      <c r="D2919" s="148" t="s">
        <v>36185</v>
      </c>
      <c r="E2919" s="253" t="s">
        <v>36186</v>
      </c>
      <c r="F2919" s="253" t="s">
        <v>36186</v>
      </c>
      <c r="G2919" s="253" t="s">
        <v>36185</v>
      </c>
      <c r="H2919" s="253" t="s">
        <v>36185</v>
      </c>
      <c r="I2919" s="264" t="s">
        <v>36185</v>
      </c>
      <c r="J2919" s="148"/>
      <c r="K2919" s="148"/>
      <c r="L2919" s="148"/>
      <c r="M2919" s="258"/>
      <c r="N2919" s="252"/>
      <c r="O2919" s="148"/>
      <c r="P2919" s="148"/>
    </row>
    <row r="2920" spans="1:16" ht="28.8">
      <c r="A2920" s="251" t="s">
        <v>38769</v>
      </c>
      <c r="B2920" s="253" t="s">
        <v>36185</v>
      </c>
      <c r="C2920" s="253" t="s">
        <v>36185</v>
      </c>
      <c r="D2920" s="148" t="s">
        <v>36185</v>
      </c>
      <c r="E2920" s="253" t="s">
        <v>36185</v>
      </c>
      <c r="F2920" s="253" t="s">
        <v>36185</v>
      </c>
      <c r="G2920" s="253" t="s">
        <v>36185</v>
      </c>
      <c r="H2920" s="253" t="s">
        <v>36185</v>
      </c>
      <c r="I2920" s="264" t="s">
        <v>36185</v>
      </c>
      <c r="J2920" s="148"/>
      <c r="K2920" s="148"/>
      <c r="L2920" s="148"/>
      <c r="M2920" s="258"/>
      <c r="N2920" s="252"/>
      <c r="O2920" s="148"/>
      <c r="P2920" s="148"/>
    </row>
    <row r="2921" spans="1:16" ht="39.6">
      <c r="A2921" s="258" t="s">
        <v>38770</v>
      </c>
      <c r="B2921" s="252" t="s">
        <v>38771</v>
      </c>
      <c r="C2921" s="252" t="s">
        <v>38771</v>
      </c>
      <c r="D2921" s="148" t="s">
        <v>38771</v>
      </c>
      <c r="E2921" s="252" t="s">
        <v>38771</v>
      </c>
      <c r="F2921" s="252" t="s">
        <v>38771</v>
      </c>
      <c r="G2921" s="252" t="s">
        <v>38771</v>
      </c>
      <c r="H2921" s="252" t="s">
        <v>38771</v>
      </c>
      <c r="I2921" s="264" t="s">
        <v>38771</v>
      </c>
      <c r="J2921" s="148"/>
      <c r="K2921" s="148"/>
      <c r="L2921" s="148"/>
      <c r="M2921" s="258"/>
      <c r="N2921" s="252"/>
      <c r="O2921" s="148"/>
      <c r="P2921" s="148"/>
    </row>
    <row r="2922" spans="1:16" ht="39.6">
      <c r="A2922" s="258" t="s">
        <v>38772</v>
      </c>
      <c r="B2922" s="252" t="s">
        <v>38773</v>
      </c>
      <c r="C2922" s="252" t="s">
        <v>38773</v>
      </c>
      <c r="D2922" s="148" t="s">
        <v>38773</v>
      </c>
      <c r="E2922" s="252" t="s">
        <v>38773</v>
      </c>
      <c r="F2922" s="252" t="s">
        <v>38773</v>
      </c>
      <c r="G2922" s="252" t="s">
        <v>38773</v>
      </c>
      <c r="H2922" s="252" t="s">
        <v>38773</v>
      </c>
      <c r="I2922" s="264" t="s">
        <v>38773</v>
      </c>
      <c r="J2922" s="273"/>
      <c r="K2922" s="273"/>
      <c r="L2922" s="273"/>
      <c r="M2922" s="258"/>
      <c r="N2922" s="252"/>
      <c r="O2922" s="148"/>
      <c r="P2922" s="148"/>
    </row>
    <row r="2923" spans="1:16" ht="132">
      <c r="A2923" s="258" t="s">
        <v>38774</v>
      </c>
      <c r="B2923" s="252" t="s">
        <v>38775</v>
      </c>
      <c r="C2923" s="252" t="s">
        <v>38776</v>
      </c>
      <c r="D2923" s="148" t="s">
        <v>38777</v>
      </c>
      <c r="E2923" s="252" t="s">
        <v>38778</v>
      </c>
      <c r="F2923" s="252" t="s">
        <v>38779</v>
      </c>
      <c r="G2923" s="252" t="s">
        <v>38780</v>
      </c>
      <c r="H2923" s="262" t="s">
        <v>38781</v>
      </c>
      <c r="I2923" s="264" t="s">
        <v>38782</v>
      </c>
      <c r="M2923" s="258"/>
      <c r="N2923" s="252"/>
      <c r="O2923" s="148"/>
      <c r="P2923" s="148"/>
    </row>
    <row r="2924" spans="1:16" ht="132">
      <c r="A2924" s="258" t="s">
        <v>38783</v>
      </c>
      <c r="B2924" s="252" t="s">
        <v>38775</v>
      </c>
      <c r="C2924" s="252" t="s">
        <v>38784</v>
      </c>
      <c r="D2924" s="148" t="s">
        <v>38777</v>
      </c>
      <c r="E2924" s="252" t="s">
        <v>38778</v>
      </c>
      <c r="F2924" s="252" t="s">
        <v>38779</v>
      </c>
      <c r="G2924" s="252" t="s">
        <v>38785</v>
      </c>
      <c r="H2924" s="262" t="s">
        <v>38781</v>
      </c>
      <c r="I2924" s="264" t="s">
        <v>38782</v>
      </c>
      <c r="M2924" s="258"/>
      <c r="N2924" s="252"/>
      <c r="O2924" s="148"/>
      <c r="P2924" s="148"/>
    </row>
    <row r="2925" spans="1:16" ht="132">
      <c r="A2925" s="258" t="s">
        <v>38786</v>
      </c>
      <c r="B2925" s="252" t="s">
        <v>38787</v>
      </c>
      <c r="C2925" s="252" t="s">
        <v>38788</v>
      </c>
      <c r="D2925" s="148" t="s">
        <v>38789</v>
      </c>
      <c r="E2925" s="252" t="s">
        <v>38790</v>
      </c>
      <c r="F2925" s="252" t="s">
        <v>38791</v>
      </c>
      <c r="G2925" s="252" t="s">
        <v>38792</v>
      </c>
      <c r="H2925" s="262" t="s">
        <v>38793</v>
      </c>
      <c r="I2925" s="264" t="s">
        <v>38794</v>
      </c>
      <c r="M2925" s="258"/>
      <c r="N2925" s="148"/>
      <c r="O2925" s="148"/>
      <c r="P2925" s="148"/>
    </row>
    <row r="2926" spans="1:16" ht="132">
      <c r="A2926" s="258" t="s">
        <v>38795</v>
      </c>
      <c r="B2926" s="252" t="s">
        <v>38796</v>
      </c>
      <c r="C2926" s="252" t="s">
        <v>38797</v>
      </c>
      <c r="D2926" s="148" t="s">
        <v>38798</v>
      </c>
      <c r="E2926" s="252" t="s">
        <v>38799</v>
      </c>
      <c r="F2926" s="252" t="s">
        <v>38800</v>
      </c>
      <c r="G2926" s="252" t="s">
        <v>38801</v>
      </c>
      <c r="H2926" s="262" t="s">
        <v>38802</v>
      </c>
      <c r="I2926" s="264" t="s">
        <v>38803</v>
      </c>
      <c r="M2926" s="258"/>
      <c r="N2926" s="148"/>
      <c r="O2926" s="148"/>
      <c r="P2926" s="148"/>
    </row>
    <row r="2927" spans="1:16" ht="145.19999999999999">
      <c r="A2927" s="258" t="s">
        <v>38804</v>
      </c>
      <c r="B2927" s="252" t="s">
        <v>38805</v>
      </c>
      <c r="C2927" s="252" t="s">
        <v>38806</v>
      </c>
      <c r="D2927" s="148" t="s">
        <v>38807</v>
      </c>
      <c r="E2927" s="252" t="s">
        <v>38808</v>
      </c>
      <c r="F2927" s="252" t="s">
        <v>38809</v>
      </c>
      <c r="G2927" s="252" t="s">
        <v>38810</v>
      </c>
      <c r="H2927" s="262" t="s">
        <v>38811</v>
      </c>
      <c r="I2927" s="264" t="s">
        <v>38812</v>
      </c>
      <c r="M2927" s="258"/>
      <c r="N2927" s="252"/>
      <c r="O2927" s="148"/>
      <c r="P2927" s="148"/>
    </row>
    <row r="2928" spans="1:16" ht="145.19999999999999">
      <c r="A2928" s="258" t="s">
        <v>38813</v>
      </c>
      <c r="B2928" s="252" t="s">
        <v>38805</v>
      </c>
      <c r="C2928" s="252" t="s">
        <v>38806</v>
      </c>
      <c r="D2928" s="148" t="s">
        <v>38807</v>
      </c>
      <c r="E2928" s="252" t="s">
        <v>38808</v>
      </c>
      <c r="F2928" s="252" t="s">
        <v>38809</v>
      </c>
      <c r="G2928" s="252" t="s">
        <v>38810</v>
      </c>
      <c r="H2928" s="262" t="s">
        <v>38811</v>
      </c>
      <c r="I2928" s="264" t="s">
        <v>38814</v>
      </c>
      <c r="M2928" s="258"/>
      <c r="N2928" s="252"/>
      <c r="O2928" s="148"/>
      <c r="P2928" s="148"/>
    </row>
    <row r="2929" spans="1:16" ht="39.6">
      <c r="A2929" s="258" t="s">
        <v>38815</v>
      </c>
      <c r="B2929" s="252" t="s">
        <v>38816</v>
      </c>
      <c r="C2929" s="252" t="s">
        <v>38816</v>
      </c>
      <c r="D2929" s="148" t="s">
        <v>38816</v>
      </c>
      <c r="E2929" s="252" t="s">
        <v>38816</v>
      </c>
      <c r="F2929" s="252" t="s">
        <v>38816</v>
      </c>
      <c r="G2929" s="252" t="s">
        <v>38816</v>
      </c>
      <c r="H2929" s="262" t="s">
        <v>38816</v>
      </c>
      <c r="I2929" s="264" t="s">
        <v>38816</v>
      </c>
      <c r="M2929" s="258"/>
      <c r="N2929" s="252"/>
      <c r="O2929" s="148"/>
      <c r="P2929" s="148"/>
    </row>
    <row r="2930" spans="1:16" ht="39.6">
      <c r="A2930" s="258" t="s">
        <v>38817</v>
      </c>
      <c r="B2930" s="252" t="s">
        <v>38818</v>
      </c>
      <c r="C2930" s="252" t="s">
        <v>38818</v>
      </c>
      <c r="D2930" s="148" t="s">
        <v>38818</v>
      </c>
      <c r="E2930" s="252" t="s">
        <v>38818</v>
      </c>
      <c r="F2930" s="252" t="s">
        <v>38818</v>
      </c>
      <c r="G2930" s="252" t="s">
        <v>38818</v>
      </c>
      <c r="H2930" s="262" t="s">
        <v>38818</v>
      </c>
      <c r="I2930" s="264" t="s">
        <v>38818</v>
      </c>
      <c r="M2930" s="258"/>
      <c r="N2930" s="252"/>
      <c r="O2930" s="148"/>
      <c r="P2930" s="148"/>
    </row>
    <row r="2931" spans="1:16" ht="277.2">
      <c r="A2931" s="258" t="s">
        <v>38819</v>
      </c>
      <c r="B2931" s="252" t="s">
        <v>38820</v>
      </c>
      <c r="C2931" s="252" t="s">
        <v>38821</v>
      </c>
      <c r="D2931" s="148" t="s">
        <v>38822</v>
      </c>
      <c r="E2931" s="252" t="s">
        <v>38823</v>
      </c>
      <c r="F2931" s="252" t="s">
        <v>38824</v>
      </c>
      <c r="G2931" s="252" t="s">
        <v>38825</v>
      </c>
      <c r="H2931" s="262" t="s">
        <v>38826</v>
      </c>
      <c r="I2931" s="264" t="s">
        <v>38827</v>
      </c>
      <c r="M2931" s="258"/>
      <c r="N2931" s="252"/>
      <c r="O2931" s="148"/>
      <c r="P2931" s="148"/>
    </row>
    <row r="2932" spans="1:16" ht="277.2">
      <c r="A2932" s="258" t="s">
        <v>38828</v>
      </c>
      <c r="B2932" s="252" t="s">
        <v>38820</v>
      </c>
      <c r="C2932" s="252" t="s">
        <v>38821</v>
      </c>
      <c r="D2932" s="148" t="s">
        <v>38822</v>
      </c>
      <c r="E2932" s="252" t="s">
        <v>38823</v>
      </c>
      <c r="F2932" s="252" t="s">
        <v>38824</v>
      </c>
      <c r="G2932" s="252" t="s">
        <v>38825</v>
      </c>
      <c r="H2932" s="262" t="s">
        <v>38826</v>
      </c>
      <c r="I2932" s="264" t="s">
        <v>38827</v>
      </c>
      <c r="M2932" s="258"/>
      <c r="N2932" s="252"/>
      <c r="O2932" s="148"/>
      <c r="P2932" s="148"/>
    </row>
    <row r="2933" spans="1:16" ht="39.6">
      <c r="A2933" s="258" t="s">
        <v>38829</v>
      </c>
      <c r="B2933" s="252" t="s">
        <v>38830</v>
      </c>
      <c r="C2933" s="252" t="s">
        <v>38830</v>
      </c>
      <c r="D2933" s="148" t="s">
        <v>38830</v>
      </c>
      <c r="E2933" s="252" t="s">
        <v>38830</v>
      </c>
      <c r="F2933" s="252" t="s">
        <v>38830</v>
      </c>
      <c r="G2933" s="252" t="s">
        <v>38830</v>
      </c>
      <c r="H2933" s="252" t="s">
        <v>38830</v>
      </c>
      <c r="I2933" s="264" t="s">
        <v>38830</v>
      </c>
      <c r="J2933" s="148"/>
      <c r="K2933" s="148"/>
      <c r="L2933" s="148"/>
      <c r="M2933" s="258"/>
      <c r="N2933" s="252"/>
      <c r="O2933" s="148"/>
      <c r="P2933" s="148"/>
    </row>
    <row r="2934" spans="1:16" ht="39.6">
      <c r="A2934" s="258" t="s">
        <v>38831</v>
      </c>
      <c r="B2934" s="252" t="s">
        <v>38830</v>
      </c>
      <c r="C2934" s="252" t="s">
        <v>38830</v>
      </c>
      <c r="D2934" s="148" t="s">
        <v>38830</v>
      </c>
      <c r="E2934" s="252" t="s">
        <v>38830</v>
      </c>
      <c r="F2934" s="252" t="s">
        <v>38830</v>
      </c>
      <c r="G2934" s="252" t="s">
        <v>38830</v>
      </c>
      <c r="H2934" s="252" t="s">
        <v>38830</v>
      </c>
      <c r="I2934" s="264" t="s">
        <v>38830</v>
      </c>
      <c r="J2934" s="148"/>
      <c r="K2934" s="148"/>
      <c r="L2934" s="148"/>
      <c r="M2934" s="258"/>
      <c r="N2934" s="252"/>
      <c r="O2934" s="148"/>
      <c r="P2934" s="148"/>
    </row>
    <row r="2935" spans="1:16" ht="39.6">
      <c r="A2935" s="258" t="s">
        <v>38832</v>
      </c>
      <c r="B2935" s="252" t="s">
        <v>38833</v>
      </c>
      <c r="C2935" s="252" t="s">
        <v>38833</v>
      </c>
      <c r="D2935" s="148" t="s">
        <v>38833</v>
      </c>
      <c r="E2935" s="252" t="s">
        <v>38833</v>
      </c>
      <c r="F2935" s="252" t="s">
        <v>38833</v>
      </c>
      <c r="G2935" s="252" t="s">
        <v>38833</v>
      </c>
      <c r="H2935" s="252" t="s">
        <v>38833</v>
      </c>
      <c r="I2935" s="264" t="s">
        <v>38833</v>
      </c>
      <c r="J2935" s="148"/>
      <c r="K2935" s="148"/>
      <c r="L2935" s="148"/>
      <c r="M2935" s="251"/>
      <c r="N2935" s="253"/>
      <c r="O2935" s="148"/>
      <c r="P2935" s="148"/>
    </row>
    <row r="2936" spans="1:16" ht="39.6">
      <c r="A2936" s="258" t="s">
        <v>38834</v>
      </c>
      <c r="B2936" s="252" t="s">
        <v>38833</v>
      </c>
      <c r="C2936" s="252" t="s">
        <v>38833</v>
      </c>
      <c r="D2936" s="148" t="s">
        <v>38833</v>
      </c>
      <c r="E2936" s="252" t="s">
        <v>38833</v>
      </c>
      <c r="F2936" s="252" t="s">
        <v>38833</v>
      </c>
      <c r="G2936" s="252" t="s">
        <v>38833</v>
      </c>
      <c r="H2936" s="252" t="s">
        <v>38833</v>
      </c>
      <c r="I2936" s="264" t="s">
        <v>38833</v>
      </c>
      <c r="J2936" s="148"/>
      <c r="K2936" s="148"/>
      <c r="L2936" s="148"/>
      <c r="M2936" s="251"/>
      <c r="N2936" s="253"/>
      <c r="O2936" s="148"/>
      <c r="P2936" s="148"/>
    </row>
    <row r="2937" spans="1:16" ht="28.8">
      <c r="A2937" s="251" t="s">
        <v>38835</v>
      </c>
      <c r="B2937" s="253" t="s">
        <v>38354</v>
      </c>
      <c r="C2937" s="253" t="s">
        <v>38354</v>
      </c>
      <c r="D2937" s="148" t="s">
        <v>38354</v>
      </c>
      <c r="E2937" s="253" t="s">
        <v>38354</v>
      </c>
      <c r="F2937" s="253" t="s">
        <v>38354</v>
      </c>
      <c r="G2937" s="253" t="s">
        <v>38354</v>
      </c>
      <c r="H2937" s="253" t="s">
        <v>38354</v>
      </c>
      <c r="I2937" s="264" t="s">
        <v>38354</v>
      </c>
      <c r="J2937" s="148"/>
      <c r="K2937" s="148"/>
      <c r="L2937" s="148"/>
      <c r="M2937" s="258"/>
      <c r="N2937" s="252"/>
      <c r="O2937" s="148"/>
      <c r="P2937" s="148"/>
    </row>
    <row r="2938" spans="1:16" ht="28.8">
      <c r="A2938" s="251" t="s">
        <v>38836</v>
      </c>
      <c r="B2938" s="253" t="s">
        <v>38354</v>
      </c>
      <c r="C2938" s="253" t="s">
        <v>38354</v>
      </c>
      <c r="D2938" s="148" t="s">
        <v>38354</v>
      </c>
      <c r="E2938" s="253" t="s">
        <v>38354</v>
      </c>
      <c r="F2938" s="253" t="s">
        <v>38354</v>
      </c>
      <c r="G2938" s="253" t="s">
        <v>38354</v>
      </c>
      <c r="H2938" s="253" t="s">
        <v>38354</v>
      </c>
      <c r="I2938" s="264" t="s">
        <v>38354</v>
      </c>
      <c r="J2938" s="148"/>
      <c r="K2938" s="148"/>
      <c r="L2938" s="148"/>
      <c r="M2938" s="258"/>
      <c r="N2938" s="252"/>
      <c r="O2938" s="148"/>
      <c r="P2938" s="148"/>
    </row>
    <row r="2939" spans="1:16" ht="39.6">
      <c r="A2939" s="258" t="s">
        <v>38837</v>
      </c>
      <c r="B2939" s="252" t="s">
        <v>38357</v>
      </c>
      <c r="C2939" s="252" t="s">
        <v>38357</v>
      </c>
      <c r="D2939" s="148" t="s">
        <v>38357</v>
      </c>
      <c r="E2939" s="252" t="s">
        <v>38357</v>
      </c>
      <c r="F2939" s="252" t="s">
        <v>38357</v>
      </c>
      <c r="G2939" s="252" t="s">
        <v>38357</v>
      </c>
      <c r="H2939" s="252" t="s">
        <v>38357</v>
      </c>
      <c r="I2939" s="264" t="s">
        <v>38357</v>
      </c>
      <c r="J2939" s="148"/>
      <c r="K2939" s="148"/>
      <c r="L2939" s="148"/>
      <c r="M2939" s="258"/>
      <c r="N2939" s="252"/>
      <c r="O2939" s="148"/>
      <c r="P2939" s="148"/>
    </row>
    <row r="2940" spans="1:16" ht="39.6">
      <c r="A2940" s="258" t="s">
        <v>38838</v>
      </c>
      <c r="B2940" s="252" t="s">
        <v>38359</v>
      </c>
      <c r="C2940" s="252" t="s">
        <v>38359</v>
      </c>
      <c r="D2940" s="148" t="s">
        <v>38359</v>
      </c>
      <c r="E2940" s="252" t="s">
        <v>38359</v>
      </c>
      <c r="F2940" s="252" t="s">
        <v>38359</v>
      </c>
      <c r="G2940" s="252" t="s">
        <v>38359</v>
      </c>
      <c r="H2940" s="252" t="s">
        <v>38359</v>
      </c>
      <c r="I2940" s="264" t="s">
        <v>38359</v>
      </c>
      <c r="J2940" s="273"/>
      <c r="K2940" s="273"/>
      <c r="L2940" s="273"/>
      <c r="M2940" s="258"/>
      <c r="N2940" s="252"/>
      <c r="O2940" s="148"/>
      <c r="P2940" s="148"/>
    </row>
    <row r="2941" spans="1:16" ht="118.8">
      <c r="A2941" s="258" t="s">
        <v>38839</v>
      </c>
      <c r="B2941" s="252" t="s">
        <v>38363</v>
      </c>
      <c r="C2941" s="252" t="s">
        <v>37661</v>
      </c>
      <c r="D2941" s="148" t="s">
        <v>38364</v>
      </c>
      <c r="E2941" s="252" t="s">
        <v>38365</v>
      </c>
      <c r="F2941" s="252" t="s">
        <v>38366</v>
      </c>
      <c r="G2941" s="252" t="s">
        <v>38840</v>
      </c>
      <c r="H2941" s="262" t="s">
        <v>38841</v>
      </c>
      <c r="I2941" s="264" t="s">
        <v>38842</v>
      </c>
      <c r="M2941" s="258"/>
      <c r="N2941" s="252"/>
      <c r="O2941" s="148"/>
      <c r="P2941" s="148"/>
    </row>
    <row r="2942" spans="1:16" ht="118.8">
      <c r="A2942" s="258" t="s">
        <v>38843</v>
      </c>
      <c r="B2942" s="252" t="s">
        <v>38363</v>
      </c>
      <c r="C2942" s="252" t="s">
        <v>37661</v>
      </c>
      <c r="D2942" s="148" t="s">
        <v>38364</v>
      </c>
      <c r="E2942" s="252" t="s">
        <v>38365</v>
      </c>
      <c r="F2942" s="252" t="s">
        <v>38366</v>
      </c>
      <c r="G2942" s="252" t="s">
        <v>38840</v>
      </c>
      <c r="H2942" s="262" t="s">
        <v>38844</v>
      </c>
      <c r="I2942" s="264" t="s">
        <v>38842</v>
      </c>
      <c r="M2942" s="258"/>
      <c r="N2942" s="252"/>
      <c r="O2942" s="148"/>
      <c r="P2942" s="148"/>
    </row>
    <row r="2943" spans="1:16" ht="39.6">
      <c r="A2943" s="258" t="s">
        <v>38845</v>
      </c>
      <c r="B2943" s="252" t="s">
        <v>38846</v>
      </c>
      <c r="C2943" s="252" t="s">
        <v>38846</v>
      </c>
      <c r="D2943" s="148" t="s">
        <v>38846</v>
      </c>
      <c r="E2943" s="252" t="s">
        <v>38846</v>
      </c>
      <c r="F2943" s="252" t="s">
        <v>38846</v>
      </c>
      <c r="G2943" s="252" t="s">
        <v>38846</v>
      </c>
      <c r="H2943" s="262" t="s">
        <v>38846</v>
      </c>
      <c r="I2943" s="264" t="s">
        <v>38846</v>
      </c>
      <c r="M2943" s="258"/>
      <c r="N2943" s="252"/>
      <c r="O2943" s="148"/>
      <c r="P2943" s="148"/>
    </row>
    <row r="2944" spans="1:16" ht="39.6">
      <c r="A2944" s="258" t="s">
        <v>38847</v>
      </c>
      <c r="B2944" s="252" t="s">
        <v>38848</v>
      </c>
      <c r="C2944" s="252" t="s">
        <v>38848</v>
      </c>
      <c r="D2944" s="148" t="s">
        <v>38848</v>
      </c>
      <c r="E2944" s="252" t="s">
        <v>38848</v>
      </c>
      <c r="F2944" s="252" t="s">
        <v>38848</v>
      </c>
      <c r="G2944" s="252" t="s">
        <v>38848</v>
      </c>
      <c r="H2944" s="262" t="s">
        <v>38848</v>
      </c>
      <c r="I2944" s="264" t="s">
        <v>38848</v>
      </c>
      <c r="M2944" s="258"/>
      <c r="N2944" s="252"/>
      <c r="O2944" s="148"/>
      <c r="P2944" s="148"/>
    </row>
    <row r="2945" spans="1:16" ht="132">
      <c r="A2945" s="258" t="s">
        <v>38849</v>
      </c>
      <c r="B2945" s="252" t="s">
        <v>38850</v>
      </c>
      <c r="C2945" s="252" t="s">
        <v>38851</v>
      </c>
      <c r="D2945" s="148" t="s">
        <v>38852</v>
      </c>
      <c r="E2945" s="252" t="s">
        <v>38853</v>
      </c>
      <c r="F2945" s="252" t="s">
        <v>38854</v>
      </c>
      <c r="G2945" s="252" t="s">
        <v>38855</v>
      </c>
      <c r="H2945" s="262" t="s">
        <v>38856</v>
      </c>
      <c r="I2945" s="264" t="s">
        <v>38857</v>
      </c>
      <c r="M2945" s="258"/>
      <c r="N2945" s="252"/>
      <c r="O2945" s="148"/>
      <c r="P2945" s="148"/>
    </row>
    <row r="2946" spans="1:16" ht="132">
      <c r="A2946" s="258" t="s">
        <v>38858</v>
      </c>
      <c r="B2946" s="252" t="s">
        <v>38850</v>
      </c>
      <c r="C2946" s="252" t="s">
        <v>38851</v>
      </c>
      <c r="D2946" s="148" t="s">
        <v>38852</v>
      </c>
      <c r="E2946" s="252" t="s">
        <v>38853</v>
      </c>
      <c r="F2946" s="252" t="s">
        <v>38854</v>
      </c>
      <c r="G2946" s="252" t="s">
        <v>38855</v>
      </c>
      <c r="H2946" s="262" t="s">
        <v>38859</v>
      </c>
      <c r="I2946" s="264" t="s">
        <v>38857</v>
      </c>
      <c r="M2946" s="258"/>
      <c r="N2946" s="252"/>
      <c r="O2946" s="148"/>
      <c r="P2946" s="148"/>
    </row>
    <row r="2947" spans="1:16" ht="39.6">
      <c r="A2947" s="258" t="s">
        <v>38860</v>
      </c>
      <c r="B2947" s="252" t="s">
        <v>38395</v>
      </c>
      <c r="C2947" s="252" t="s">
        <v>38395</v>
      </c>
      <c r="D2947" s="148" t="s">
        <v>38395</v>
      </c>
      <c r="E2947" s="252" t="s">
        <v>38395</v>
      </c>
      <c r="F2947" s="252" t="s">
        <v>38395</v>
      </c>
      <c r="G2947" s="252" t="s">
        <v>38395</v>
      </c>
      <c r="H2947" s="252" t="s">
        <v>38395</v>
      </c>
      <c r="I2947" s="264" t="s">
        <v>38395</v>
      </c>
      <c r="J2947" s="148"/>
      <c r="K2947" s="148"/>
      <c r="L2947" s="148"/>
      <c r="M2947" s="258"/>
      <c r="N2947" s="252"/>
      <c r="O2947" s="148"/>
      <c r="P2947" s="148"/>
    </row>
    <row r="2948" spans="1:16" ht="39.6">
      <c r="A2948" s="258" t="s">
        <v>38861</v>
      </c>
      <c r="B2948" s="252" t="s">
        <v>38397</v>
      </c>
      <c r="C2948" s="252" t="s">
        <v>38397</v>
      </c>
      <c r="D2948" s="148" t="s">
        <v>38397</v>
      </c>
      <c r="E2948" s="252" t="s">
        <v>38397</v>
      </c>
      <c r="F2948" s="252" t="s">
        <v>38397</v>
      </c>
      <c r="G2948" s="252" t="s">
        <v>38397</v>
      </c>
      <c r="H2948" s="252" t="s">
        <v>38397</v>
      </c>
      <c r="I2948" s="264" t="s">
        <v>38397</v>
      </c>
      <c r="J2948" s="148"/>
      <c r="K2948" s="148"/>
      <c r="L2948" s="148"/>
      <c r="M2948" s="258"/>
      <c r="N2948" s="252"/>
      <c r="O2948" s="148"/>
      <c r="P2948" s="148"/>
    </row>
    <row r="2949" spans="1:16" ht="39.6">
      <c r="A2949" s="258" t="s">
        <v>38862</v>
      </c>
      <c r="B2949" s="252" t="s">
        <v>38863</v>
      </c>
      <c r="C2949" s="252" t="s">
        <v>38863</v>
      </c>
      <c r="D2949" s="148" t="s">
        <v>38863</v>
      </c>
      <c r="E2949" s="252" t="s">
        <v>38863</v>
      </c>
      <c r="F2949" s="252" t="s">
        <v>38863</v>
      </c>
      <c r="G2949" s="252" t="s">
        <v>38863</v>
      </c>
      <c r="H2949" s="252" t="s">
        <v>38863</v>
      </c>
      <c r="I2949" s="264" t="s">
        <v>38863</v>
      </c>
      <c r="J2949" s="148"/>
      <c r="K2949" s="148"/>
      <c r="L2949" s="148"/>
      <c r="M2949" s="258"/>
      <c r="N2949" s="252"/>
      <c r="O2949" s="148"/>
      <c r="P2949" s="148"/>
    </row>
    <row r="2950" spans="1:16" ht="39.6">
      <c r="A2950" s="258" t="s">
        <v>38864</v>
      </c>
      <c r="B2950" s="252" t="s">
        <v>38863</v>
      </c>
      <c r="C2950" s="252" t="s">
        <v>38863</v>
      </c>
      <c r="D2950" s="148" t="s">
        <v>38863</v>
      </c>
      <c r="E2950" s="252" t="s">
        <v>38863</v>
      </c>
      <c r="F2950" s="252" t="s">
        <v>38863</v>
      </c>
      <c r="G2950" s="252" t="s">
        <v>38863</v>
      </c>
      <c r="H2950" s="252" t="s">
        <v>38863</v>
      </c>
      <c r="I2950" s="264" t="s">
        <v>38863</v>
      </c>
      <c r="J2950" s="148"/>
      <c r="K2950" s="148"/>
      <c r="L2950" s="148"/>
      <c r="M2950" s="258"/>
      <c r="N2950" s="252"/>
      <c r="O2950" s="148"/>
      <c r="P2950" s="148"/>
    </row>
    <row r="2951" spans="1:16" ht="39.6">
      <c r="A2951" s="258" t="s">
        <v>38865</v>
      </c>
      <c r="B2951" s="252" t="s">
        <v>38402</v>
      </c>
      <c r="C2951" s="252" t="s">
        <v>38402</v>
      </c>
      <c r="D2951" s="148" t="s">
        <v>38402</v>
      </c>
      <c r="E2951" s="252" t="s">
        <v>38402</v>
      </c>
      <c r="F2951" s="252" t="s">
        <v>38402</v>
      </c>
      <c r="G2951" s="252" t="s">
        <v>38402</v>
      </c>
      <c r="H2951" s="252" t="s">
        <v>38402</v>
      </c>
      <c r="I2951" s="264" t="s">
        <v>38402</v>
      </c>
      <c r="J2951" s="148"/>
      <c r="K2951" s="148"/>
      <c r="L2951" s="148"/>
      <c r="M2951" s="258"/>
      <c r="N2951" s="252"/>
      <c r="O2951" s="148"/>
      <c r="P2951" s="148"/>
    </row>
    <row r="2952" spans="1:16" ht="39.6">
      <c r="A2952" s="258" t="s">
        <v>38866</v>
      </c>
      <c r="B2952" s="252" t="s">
        <v>38404</v>
      </c>
      <c r="C2952" s="252" t="s">
        <v>38404</v>
      </c>
      <c r="D2952" s="148" t="s">
        <v>38404</v>
      </c>
      <c r="E2952" s="252" t="s">
        <v>38404</v>
      </c>
      <c r="F2952" s="252" t="s">
        <v>38404</v>
      </c>
      <c r="G2952" s="252" t="s">
        <v>38404</v>
      </c>
      <c r="H2952" s="252" t="s">
        <v>38404</v>
      </c>
      <c r="I2952" s="264" t="s">
        <v>38404</v>
      </c>
      <c r="J2952" s="148"/>
      <c r="K2952" s="148"/>
      <c r="L2952" s="148"/>
      <c r="M2952" s="258"/>
      <c r="N2952" s="252"/>
      <c r="O2952" s="148"/>
      <c r="P2952" s="148"/>
    </row>
    <row r="2953" spans="1:16" ht="39.6">
      <c r="A2953" s="258" t="s">
        <v>38867</v>
      </c>
      <c r="B2953" s="252" t="s">
        <v>38406</v>
      </c>
      <c r="C2953" s="252" t="s">
        <v>38406</v>
      </c>
      <c r="D2953" s="148" t="s">
        <v>38406</v>
      </c>
      <c r="E2953" s="252" t="s">
        <v>38406</v>
      </c>
      <c r="F2953" s="252" t="s">
        <v>38406</v>
      </c>
      <c r="G2953" s="252" t="s">
        <v>38406</v>
      </c>
      <c r="H2953" s="252" t="s">
        <v>38406</v>
      </c>
      <c r="I2953" s="264" t="s">
        <v>38406</v>
      </c>
      <c r="J2953" s="148"/>
      <c r="K2953" s="148"/>
      <c r="L2953" s="148"/>
      <c r="M2953" s="258"/>
      <c r="N2953" s="252"/>
      <c r="O2953" s="148"/>
      <c r="P2953" s="148"/>
    </row>
    <row r="2954" spans="1:16" ht="39.6">
      <c r="A2954" s="258" t="s">
        <v>38868</v>
      </c>
      <c r="B2954" s="252" t="s">
        <v>38406</v>
      </c>
      <c r="C2954" s="252" t="s">
        <v>38406</v>
      </c>
      <c r="D2954" s="148" t="s">
        <v>38406</v>
      </c>
      <c r="E2954" s="252" t="s">
        <v>38406</v>
      </c>
      <c r="F2954" s="252" t="s">
        <v>38406</v>
      </c>
      <c r="G2954" s="252" t="s">
        <v>38406</v>
      </c>
      <c r="H2954" s="252" t="s">
        <v>38406</v>
      </c>
      <c r="I2954" s="264" t="s">
        <v>38406</v>
      </c>
      <c r="J2954" s="148"/>
      <c r="K2954" s="148"/>
      <c r="L2954" s="148"/>
      <c r="M2954" s="258"/>
      <c r="N2954" s="252"/>
      <c r="O2954" s="148"/>
      <c r="P2954" s="148"/>
    </row>
    <row r="2955" spans="1:16" ht="28.8">
      <c r="A2955" s="251" t="s">
        <v>38869</v>
      </c>
      <c r="B2955" s="253" t="s">
        <v>37736</v>
      </c>
      <c r="C2955" s="253" t="s">
        <v>37736</v>
      </c>
      <c r="D2955" s="148" t="s">
        <v>37736</v>
      </c>
      <c r="E2955" s="253" t="s">
        <v>37736</v>
      </c>
      <c r="F2955" s="253" t="s">
        <v>37736</v>
      </c>
      <c r="G2955" s="253" t="s">
        <v>37736</v>
      </c>
      <c r="H2955" s="253" t="s">
        <v>37736</v>
      </c>
      <c r="I2955" s="264" t="s">
        <v>37736</v>
      </c>
      <c r="J2955" s="148"/>
      <c r="K2955" s="148"/>
      <c r="L2955" s="148"/>
      <c r="M2955" s="258"/>
      <c r="N2955" s="252"/>
      <c r="O2955" s="148"/>
      <c r="P2955" s="148"/>
    </row>
    <row r="2956" spans="1:16" ht="28.8">
      <c r="A2956" s="251" t="s">
        <v>38870</v>
      </c>
      <c r="B2956" s="253" t="s">
        <v>37736</v>
      </c>
      <c r="C2956" s="253" t="s">
        <v>37736</v>
      </c>
      <c r="D2956" s="148" t="s">
        <v>37736</v>
      </c>
      <c r="E2956" s="253" t="s">
        <v>37736</v>
      </c>
      <c r="F2956" s="253" t="s">
        <v>37736</v>
      </c>
      <c r="G2956" s="253" t="s">
        <v>37736</v>
      </c>
      <c r="H2956" s="253" t="s">
        <v>37736</v>
      </c>
      <c r="I2956" s="264" t="s">
        <v>37736</v>
      </c>
      <c r="J2956" s="148"/>
      <c r="K2956" s="148"/>
      <c r="L2956" s="148"/>
      <c r="M2956" s="258"/>
      <c r="N2956" s="252"/>
      <c r="O2956" s="148"/>
      <c r="P2956" s="148"/>
    </row>
    <row r="2957" spans="1:16" ht="39.6">
      <c r="A2957" s="258" t="s">
        <v>38871</v>
      </c>
      <c r="B2957" s="252" t="s">
        <v>37739</v>
      </c>
      <c r="C2957" s="252" t="s">
        <v>37739</v>
      </c>
      <c r="D2957" s="148" t="s">
        <v>37739</v>
      </c>
      <c r="E2957" s="252" t="s">
        <v>37739</v>
      </c>
      <c r="F2957" s="252" t="s">
        <v>37739</v>
      </c>
      <c r="G2957" s="252" t="s">
        <v>37739</v>
      </c>
      <c r="H2957" s="252" t="s">
        <v>37739</v>
      </c>
      <c r="I2957" s="264" t="s">
        <v>37739</v>
      </c>
      <c r="J2957" s="148"/>
      <c r="K2957" s="148"/>
      <c r="L2957" s="148"/>
      <c r="M2957" s="258"/>
      <c r="N2957" s="252"/>
      <c r="O2957" s="148"/>
      <c r="P2957" s="148"/>
    </row>
    <row r="2958" spans="1:16" ht="39.6">
      <c r="A2958" s="258" t="s">
        <v>38872</v>
      </c>
      <c r="B2958" s="252" t="s">
        <v>37741</v>
      </c>
      <c r="C2958" s="252" t="s">
        <v>37741</v>
      </c>
      <c r="D2958" s="148" t="s">
        <v>37741</v>
      </c>
      <c r="E2958" s="252" t="s">
        <v>37741</v>
      </c>
      <c r="F2958" s="252" t="s">
        <v>37741</v>
      </c>
      <c r="G2958" s="252" t="s">
        <v>37741</v>
      </c>
      <c r="H2958" s="252" t="s">
        <v>37741</v>
      </c>
      <c r="I2958" s="264" t="s">
        <v>37741</v>
      </c>
      <c r="J2958" s="148"/>
      <c r="K2958" s="148"/>
      <c r="L2958" s="148"/>
      <c r="M2958" s="258"/>
      <c r="N2958" s="252"/>
      <c r="O2958" s="148"/>
      <c r="P2958" s="148"/>
    </row>
    <row r="2959" spans="1:16" ht="39.6">
      <c r="A2959" s="258" t="s">
        <v>38873</v>
      </c>
      <c r="B2959" s="252" t="s">
        <v>37743</v>
      </c>
      <c r="C2959" s="252" t="s">
        <v>37743</v>
      </c>
      <c r="D2959" s="148" t="s">
        <v>37743</v>
      </c>
      <c r="E2959" s="252" t="s">
        <v>37743</v>
      </c>
      <c r="F2959" s="252" t="s">
        <v>37743</v>
      </c>
      <c r="G2959" s="252" t="s">
        <v>37743</v>
      </c>
      <c r="H2959" s="252" t="s">
        <v>37743</v>
      </c>
      <c r="I2959" s="264" t="s">
        <v>37743</v>
      </c>
      <c r="J2959" s="148"/>
      <c r="K2959" s="148"/>
      <c r="L2959" s="148"/>
      <c r="M2959" s="258"/>
      <c r="N2959" s="252"/>
      <c r="O2959" s="148"/>
      <c r="P2959" s="148"/>
    </row>
    <row r="2960" spans="1:16" ht="39.6">
      <c r="A2960" s="258" t="s">
        <v>38874</v>
      </c>
      <c r="B2960" s="252" t="s">
        <v>37743</v>
      </c>
      <c r="C2960" s="252" t="s">
        <v>37743</v>
      </c>
      <c r="D2960" s="148" t="s">
        <v>37743</v>
      </c>
      <c r="E2960" s="252" t="s">
        <v>37743</v>
      </c>
      <c r="F2960" s="252" t="s">
        <v>37743</v>
      </c>
      <c r="G2960" s="252" t="s">
        <v>37743</v>
      </c>
      <c r="H2960" s="252" t="s">
        <v>37743</v>
      </c>
      <c r="I2960" s="264" t="s">
        <v>37743</v>
      </c>
      <c r="J2960" s="148"/>
      <c r="K2960" s="148"/>
      <c r="L2960" s="148"/>
      <c r="M2960" s="258"/>
      <c r="N2960" s="252"/>
      <c r="O2960" s="148"/>
      <c r="P2960" s="148"/>
    </row>
    <row r="2961" spans="1:16" ht="39.6">
      <c r="A2961" s="258" t="s">
        <v>38875</v>
      </c>
      <c r="B2961" s="252" t="s">
        <v>37746</v>
      </c>
      <c r="C2961" s="252" t="s">
        <v>37746</v>
      </c>
      <c r="D2961" s="148" t="s">
        <v>37746</v>
      </c>
      <c r="E2961" s="252" t="s">
        <v>37746</v>
      </c>
      <c r="F2961" s="252" t="s">
        <v>37746</v>
      </c>
      <c r="G2961" s="252" t="s">
        <v>37746</v>
      </c>
      <c r="H2961" s="252" t="s">
        <v>37746</v>
      </c>
      <c r="I2961" s="264" t="s">
        <v>37746</v>
      </c>
      <c r="J2961" s="148"/>
      <c r="K2961" s="148"/>
      <c r="L2961" s="148"/>
      <c r="M2961" s="251"/>
      <c r="N2961" s="253"/>
      <c r="O2961" s="148"/>
      <c r="P2961" s="148"/>
    </row>
    <row r="2962" spans="1:16" ht="39.6">
      <c r="A2962" s="258" t="s">
        <v>38876</v>
      </c>
      <c r="B2962" s="252" t="s">
        <v>37746</v>
      </c>
      <c r="C2962" s="252" t="s">
        <v>37746</v>
      </c>
      <c r="D2962" s="148" t="s">
        <v>37746</v>
      </c>
      <c r="E2962" s="252" t="s">
        <v>37746</v>
      </c>
      <c r="F2962" s="252" t="s">
        <v>37746</v>
      </c>
      <c r="G2962" s="252" t="s">
        <v>37746</v>
      </c>
      <c r="H2962" s="252" t="s">
        <v>37746</v>
      </c>
      <c r="I2962" s="264" t="s">
        <v>37746</v>
      </c>
      <c r="J2962" s="148"/>
      <c r="K2962" s="148"/>
      <c r="L2962" s="148"/>
      <c r="M2962" s="251"/>
      <c r="N2962" s="253"/>
      <c r="O2962" s="148"/>
      <c r="P2962" s="148"/>
    </row>
    <row r="2963" spans="1:16" ht="39.6">
      <c r="A2963" s="258" t="s">
        <v>38877</v>
      </c>
      <c r="B2963" s="252" t="s">
        <v>37749</v>
      </c>
      <c r="C2963" s="252" t="s">
        <v>37749</v>
      </c>
      <c r="D2963" s="148" t="s">
        <v>37749</v>
      </c>
      <c r="E2963" s="252" t="s">
        <v>37749</v>
      </c>
      <c r="F2963" s="252" t="s">
        <v>37749</v>
      </c>
      <c r="G2963" s="252" t="s">
        <v>37749</v>
      </c>
      <c r="H2963" s="252" t="s">
        <v>37749</v>
      </c>
      <c r="I2963" s="264" t="s">
        <v>37749</v>
      </c>
      <c r="J2963" s="148"/>
      <c r="K2963" s="148"/>
      <c r="L2963" s="148"/>
      <c r="M2963" s="258"/>
      <c r="N2963" s="252"/>
      <c r="O2963" s="148"/>
      <c r="P2963" s="148"/>
    </row>
    <row r="2964" spans="1:16" ht="39.6">
      <c r="A2964" s="258" t="s">
        <v>38878</v>
      </c>
      <c r="B2964" s="252" t="s">
        <v>37751</v>
      </c>
      <c r="C2964" s="252" t="s">
        <v>37751</v>
      </c>
      <c r="D2964" s="148" t="s">
        <v>37751</v>
      </c>
      <c r="E2964" s="252" t="s">
        <v>37751</v>
      </c>
      <c r="F2964" s="252" t="s">
        <v>37751</v>
      </c>
      <c r="G2964" s="252" t="s">
        <v>37751</v>
      </c>
      <c r="H2964" s="252" t="s">
        <v>37751</v>
      </c>
      <c r="I2964" s="264" t="s">
        <v>37751</v>
      </c>
      <c r="J2964" s="148"/>
      <c r="K2964" s="148"/>
      <c r="L2964" s="148"/>
      <c r="M2964" s="258"/>
      <c r="N2964" s="252"/>
      <c r="O2964" s="148"/>
      <c r="P2964" s="148"/>
    </row>
    <row r="2965" spans="1:16" ht="39.6">
      <c r="A2965" s="258" t="s">
        <v>38879</v>
      </c>
      <c r="B2965" s="252" t="s">
        <v>37753</v>
      </c>
      <c r="C2965" s="252" t="s">
        <v>37753</v>
      </c>
      <c r="D2965" s="148" t="s">
        <v>37753</v>
      </c>
      <c r="E2965" s="252" t="s">
        <v>37753</v>
      </c>
      <c r="F2965" s="252" t="s">
        <v>37753</v>
      </c>
      <c r="G2965" s="252" t="s">
        <v>37753</v>
      </c>
      <c r="H2965" s="252" t="s">
        <v>37753</v>
      </c>
      <c r="I2965" s="264" t="s">
        <v>37753</v>
      </c>
      <c r="J2965" s="148"/>
      <c r="K2965" s="148"/>
      <c r="L2965" s="148"/>
      <c r="M2965" s="258"/>
      <c r="N2965" s="252"/>
      <c r="O2965" s="148"/>
      <c r="P2965" s="148"/>
    </row>
    <row r="2966" spans="1:16" ht="39.6">
      <c r="A2966" s="258" t="s">
        <v>38880</v>
      </c>
      <c r="B2966" s="252" t="s">
        <v>37755</v>
      </c>
      <c r="C2966" s="252" t="s">
        <v>37755</v>
      </c>
      <c r="D2966" s="148" t="s">
        <v>37755</v>
      </c>
      <c r="E2966" s="252" t="s">
        <v>37755</v>
      </c>
      <c r="F2966" s="252" t="s">
        <v>37755</v>
      </c>
      <c r="G2966" s="252" t="s">
        <v>37755</v>
      </c>
      <c r="H2966" s="252" t="s">
        <v>37755</v>
      </c>
      <c r="I2966" s="264" t="s">
        <v>37755</v>
      </c>
      <c r="J2966" s="148"/>
      <c r="K2966" s="148"/>
      <c r="L2966" s="148"/>
      <c r="M2966" s="258"/>
      <c r="N2966" s="252"/>
      <c r="O2966" s="148"/>
      <c r="P2966" s="148"/>
    </row>
    <row r="2967" spans="1:16" ht="39.6">
      <c r="A2967" s="258" t="s">
        <v>38881</v>
      </c>
      <c r="B2967" s="252" t="s">
        <v>37757</v>
      </c>
      <c r="C2967" s="252" t="s">
        <v>37757</v>
      </c>
      <c r="D2967" s="148" t="s">
        <v>37757</v>
      </c>
      <c r="E2967" s="252" t="s">
        <v>37757</v>
      </c>
      <c r="F2967" s="252" t="s">
        <v>37757</v>
      </c>
      <c r="G2967" s="252" t="s">
        <v>37757</v>
      </c>
      <c r="H2967" s="252" t="s">
        <v>37757</v>
      </c>
      <c r="I2967" s="264" t="s">
        <v>37757</v>
      </c>
      <c r="J2967" s="148"/>
      <c r="K2967" s="148"/>
      <c r="L2967" s="148"/>
      <c r="M2967" s="258"/>
      <c r="N2967" s="252"/>
      <c r="O2967" s="148"/>
      <c r="P2967" s="148"/>
    </row>
    <row r="2968" spans="1:16" ht="39.6">
      <c r="A2968" s="258" t="s">
        <v>38882</v>
      </c>
      <c r="B2968" s="252" t="s">
        <v>37757</v>
      </c>
      <c r="C2968" s="252" t="s">
        <v>37757</v>
      </c>
      <c r="D2968" s="148" t="s">
        <v>37757</v>
      </c>
      <c r="E2968" s="252" t="s">
        <v>37757</v>
      </c>
      <c r="F2968" s="252" t="s">
        <v>37757</v>
      </c>
      <c r="G2968" s="252" t="s">
        <v>37757</v>
      </c>
      <c r="H2968" s="252" t="s">
        <v>37757</v>
      </c>
      <c r="I2968" s="264" t="s">
        <v>37757</v>
      </c>
      <c r="J2968" s="148"/>
      <c r="K2968" s="148"/>
      <c r="L2968" s="148"/>
      <c r="M2968" s="258"/>
      <c r="N2968" s="252"/>
      <c r="O2968" s="148"/>
      <c r="P2968" s="148"/>
    </row>
    <row r="2969" spans="1:16" ht="39.6">
      <c r="A2969" s="258" t="s">
        <v>38883</v>
      </c>
      <c r="B2969" s="252" t="s">
        <v>37760</v>
      </c>
      <c r="C2969" s="252" t="s">
        <v>37760</v>
      </c>
      <c r="D2969" s="148" t="s">
        <v>37760</v>
      </c>
      <c r="E2969" s="252" t="s">
        <v>37760</v>
      </c>
      <c r="F2969" s="252" t="s">
        <v>37760</v>
      </c>
      <c r="G2969" s="252" t="s">
        <v>37760</v>
      </c>
      <c r="H2969" s="252" t="s">
        <v>37760</v>
      </c>
      <c r="I2969" s="264" t="s">
        <v>37760</v>
      </c>
      <c r="J2969" s="148"/>
      <c r="K2969" s="148"/>
      <c r="L2969" s="148"/>
      <c r="M2969" s="258"/>
      <c r="N2969" s="252"/>
      <c r="O2969" s="148"/>
      <c r="P2969" s="148"/>
    </row>
    <row r="2970" spans="1:16" ht="39.6">
      <c r="A2970" s="258" t="s">
        <v>38884</v>
      </c>
      <c r="B2970" s="252" t="s">
        <v>37762</v>
      </c>
      <c r="C2970" s="252" t="s">
        <v>37762</v>
      </c>
      <c r="D2970" s="148" t="s">
        <v>37762</v>
      </c>
      <c r="E2970" s="252" t="s">
        <v>37762</v>
      </c>
      <c r="F2970" s="252" t="s">
        <v>37762</v>
      </c>
      <c r="G2970" s="252" t="s">
        <v>37762</v>
      </c>
      <c r="H2970" s="252" t="s">
        <v>37762</v>
      </c>
      <c r="I2970" s="264" t="s">
        <v>37762</v>
      </c>
      <c r="J2970" s="148"/>
      <c r="K2970" s="148"/>
      <c r="L2970" s="148"/>
      <c r="M2970" s="258"/>
      <c r="N2970" s="252"/>
      <c r="O2970" s="148"/>
      <c r="P2970" s="148"/>
    </row>
    <row r="2971" spans="1:16" ht="39.6">
      <c r="A2971" s="258" t="s">
        <v>38885</v>
      </c>
      <c r="B2971" s="252" t="s">
        <v>37764</v>
      </c>
      <c r="C2971" s="252" t="s">
        <v>37764</v>
      </c>
      <c r="D2971" s="148" t="s">
        <v>37764</v>
      </c>
      <c r="E2971" s="252" t="s">
        <v>37764</v>
      </c>
      <c r="F2971" s="252" t="s">
        <v>37764</v>
      </c>
      <c r="G2971" s="252" t="s">
        <v>37764</v>
      </c>
      <c r="H2971" s="252" t="s">
        <v>37764</v>
      </c>
      <c r="I2971" s="264" t="s">
        <v>37764</v>
      </c>
      <c r="J2971" s="148"/>
      <c r="K2971" s="148"/>
      <c r="L2971" s="148"/>
      <c r="M2971" s="258"/>
      <c r="N2971" s="252"/>
      <c r="O2971" s="148"/>
      <c r="P2971" s="148"/>
    </row>
    <row r="2972" spans="1:16" ht="39.6">
      <c r="A2972" s="258" t="s">
        <v>38886</v>
      </c>
      <c r="B2972" s="252" t="s">
        <v>37764</v>
      </c>
      <c r="C2972" s="252" t="s">
        <v>37764</v>
      </c>
      <c r="D2972" s="148" t="s">
        <v>37764</v>
      </c>
      <c r="E2972" s="252" t="s">
        <v>37764</v>
      </c>
      <c r="F2972" s="252" t="s">
        <v>37764</v>
      </c>
      <c r="G2972" s="252" t="s">
        <v>37764</v>
      </c>
      <c r="H2972" s="252" t="s">
        <v>37764</v>
      </c>
      <c r="I2972" s="264" t="s">
        <v>37764</v>
      </c>
      <c r="J2972" s="148"/>
      <c r="K2972" s="148"/>
      <c r="L2972" s="148"/>
      <c r="M2972" s="258"/>
      <c r="N2972" s="252"/>
      <c r="O2972" s="148"/>
      <c r="P2972" s="148"/>
    </row>
    <row r="2973" spans="1:16" ht="39.6">
      <c r="A2973" s="258" t="s">
        <v>38887</v>
      </c>
      <c r="B2973" s="252" t="s">
        <v>37767</v>
      </c>
      <c r="C2973" s="252" t="s">
        <v>37767</v>
      </c>
      <c r="D2973" s="148" t="s">
        <v>37767</v>
      </c>
      <c r="E2973" s="252" t="s">
        <v>37767</v>
      </c>
      <c r="F2973" s="252" t="s">
        <v>37767</v>
      </c>
      <c r="G2973" s="252" t="s">
        <v>37767</v>
      </c>
      <c r="H2973" s="252" t="s">
        <v>37767</v>
      </c>
      <c r="I2973" s="264" t="s">
        <v>37767</v>
      </c>
      <c r="J2973" s="148"/>
      <c r="K2973" s="148"/>
      <c r="L2973" s="148"/>
      <c r="M2973" s="258"/>
      <c r="N2973" s="252"/>
      <c r="O2973" s="148"/>
      <c r="P2973" s="148"/>
    </row>
    <row r="2974" spans="1:16" ht="39.6">
      <c r="A2974" s="258" t="s">
        <v>38888</v>
      </c>
      <c r="B2974" s="252" t="s">
        <v>37769</v>
      </c>
      <c r="C2974" s="252" t="s">
        <v>37769</v>
      </c>
      <c r="D2974" s="148" t="s">
        <v>37769</v>
      </c>
      <c r="E2974" s="252" t="s">
        <v>37769</v>
      </c>
      <c r="F2974" s="252" t="s">
        <v>37769</v>
      </c>
      <c r="G2974" s="252" t="s">
        <v>37769</v>
      </c>
      <c r="H2974" s="252" t="s">
        <v>37769</v>
      </c>
      <c r="I2974" s="264" t="s">
        <v>37769</v>
      </c>
      <c r="J2974" s="148"/>
      <c r="K2974" s="148"/>
      <c r="L2974" s="148"/>
      <c r="M2974" s="258"/>
      <c r="N2974" s="252"/>
      <c r="O2974" s="148"/>
      <c r="P2974" s="148"/>
    </row>
    <row r="2975" spans="1:16" ht="39.6">
      <c r="A2975" s="258" t="s">
        <v>38889</v>
      </c>
      <c r="B2975" s="252" t="s">
        <v>37771</v>
      </c>
      <c r="C2975" s="252" t="s">
        <v>37771</v>
      </c>
      <c r="D2975" s="148" t="s">
        <v>37771</v>
      </c>
      <c r="E2975" s="252" t="s">
        <v>37771</v>
      </c>
      <c r="F2975" s="252" t="s">
        <v>37771</v>
      </c>
      <c r="G2975" s="252" t="s">
        <v>37771</v>
      </c>
      <c r="H2975" s="252" t="s">
        <v>37771</v>
      </c>
      <c r="I2975" s="264" t="s">
        <v>37771</v>
      </c>
      <c r="J2975" s="148"/>
      <c r="K2975" s="148"/>
      <c r="L2975" s="148"/>
      <c r="M2975" s="258"/>
      <c r="N2975" s="252"/>
      <c r="O2975" s="148"/>
      <c r="P2975" s="148"/>
    </row>
    <row r="2976" spans="1:16" ht="39.6">
      <c r="A2976" s="258" t="s">
        <v>38890</v>
      </c>
      <c r="B2976" s="252" t="s">
        <v>37771</v>
      </c>
      <c r="C2976" s="252" t="s">
        <v>37771</v>
      </c>
      <c r="D2976" s="148" t="s">
        <v>37771</v>
      </c>
      <c r="E2976" s="252" t="s">
        <v>37771</v>
      </c>
      <c r="F2976" s="252" t="s">
        <v>37771</v>
      </c>
      <c r="G2976" s="252" t="s">
        <v>37771</v>
      </c>
      <c r="H2976" s="252" t="s">
        <v>37771</v>
      </c>
      <c r="I2976" s="264" t="s">
        <v>37771</v>
      </c>
      <c r="J2976" s="148"/>
      <c r="K2976" s="148"/>
      <c r="L2976" s="148"/>
      <c r="M2976" s="258"/>
      <c r="N2976" s="252"/>
      <c r="O2976" s="148"/>
      <c r="P2976" s="148"/>
    </row>
    <row r="2977" spans="1:16" ht="39.6">
      <c r="A2977" s="258" t="s">
        <v>38891</v>
      </c>
      <c r="B2977" s="252" t="s">
        <v>37774</v>
      </c>
      <c r="C2977" s="252" t="s">
        <v>37774</v>
      </c>
      <c r="D2977" s="148" t="s">
        <v>37774</v>
      </c>
      <c r="E2977" s="252" t="s">
        <v>37774</v>
      </c>
      <c r="F2977" s="252" t="s">
        <v>37774</v>
      </c>
      <c r="G2977" s="252" t="s">
        <v>37774</v>
      </c>
      <c r="H2977" s="252" t="s">
        <v>37774</v>
      </c>
      <c r="I2977" s="264" t="s">
        <v>37774</v>
      </c>
      <c r="J2977" s="148"/>
      <c r="K2977" s="148"/>
      <c r="L2977" s="148"/>
      <c r="M2977" s="258"/>
      <c r="N2977" s="252"/>
      <c r="O2977" s="148"/>
      <c r="P2977" s="148"/>
    </row>
    <row r="2978" spans="1:16" ht="39.6">
      <c r="A2978" s="258" t="s">
        <v>38892</v>
      </c>
      <c r="B2978" s="252" t="s">
        <v>37776</v>
      </c>
      <c r="C2978" s="252" t="s">
        <v>37776</v>
      </c>
      <c r="D2978" s="148" t="s">
        <v>37776</v>
      </c>
      <c r="E2978" s="252" t="s">
        <v>37776</v>
      </c>
      <c r="F2978" s="252" t="s">
        <v>37776</v>
      </c>
      <c r="G2978" s="252" t="s">
        <v>37776</v>
      </c>
      <c r="H2978" s="252" t="s">
        <v>37776</v>
      </c>
      <c r="I2978" s="264" t="s">
        <v>37776</v>
      </c>
      <c r="J2978" s="148"/>
      <c r="K2978" s="148"/>
      <c r="L2978" s="148"/>
      <c r="M2978" s="258"/>
      <c r="N2978" s="252"/>
      <c r="O2978" s="148"/>
      <c r="P2978" s="148"/>
    </row>
    <row r="2979" spans="1:16" ht="39.6">
      <c r="A2979" s="258" t="s">
        <v>38893</v>
      </c>
      <c r="B2979" s="252" t="s">
        <v>37778</v>
      </c>
      <c r="C2979" s="252" t="s">
        <v>37778</v>
      </c>
      <c r="D2979" s="148" t="s">
        <v>37778</v>
      </c>
      <c r="E2979" s="252" t="s">
        <v>37778</v>
      </c>
      <c r="F2979" s="252" t="s">
        <v>37778</v>
      </c>
      <c r="G2979" s="252" t="s">
        <v>37778</v>
      </c>
      <c r="H2979" s="252" t="s">
        <v>37778</v>
      </c>
      <c r="I2979" s="264" t="s">
        <v>37778</v>
      </c>
      <c r="J2979" s="148"/>
      <c r="K2979" s="148"/>
      <c r="L2979" s="148"/>
      <c r="M2979" s="258"/>
      <c r="N2979" s="252"/>
      <c r="O2979" s="148"/>
      <c r="P2979" s="148"/>
    </row>
    <row r="2980" spans="1:16" ht="39.6">
      <c r="A2980" s="258" t="s">
        <v>38894</v>
      </c>
      <c r="B2980" s="252" t="s">
        <v>37778</v>
      </c>
      <c r="C2980" s="252" t="s">
        <v>37778</v>
      </c>
      <c r="D2980" s="148" t="s">
        <v>37778</v>
      </c>
      <c r="E2980" s="252" t="s">
        <v>37778</v>
      </c>
      <c r="F2980" s="252" t="s">
        <v>37778</v>
      </c>
      <c r="G2980" s="252" t="s">
        <v>37778</v>
      </c>
      <c r="H2980" s="252" t="s">
        <v>37778</v>
      </c>
      <c r="I2980" s="264" t="s">
        <v>37778</v>
      </c>
      <c r="J2980" s="148"/>
      <c r="K2980" s="148"/>
      <c r="L2980" s="148"/>
      <c r="M2980" s="258"/>
      <c r="N2980" s="252"/>
      <c r="O2980" s="148"/>
      <c r="P2980" s="148"/>
    </row>
    <row r="2981" spans="1:16" ht="28.8">
      <c r="A2981" s="251" t="s">
        <v>38895</v>
      </c>
      <c r="B2981" s="253" t="s">
        <v>36360</v>
      </c>
      <c r="C2981" s="253" t="s">
        <v>36361</v>
      </c>
      <c r="D2981" s="148" t="s">
        <v>36360</v>
      </c>
      <c r="E2981" s="253" t="s">
        <v>36361</v>
      </c>
      <c r="F2981" s="253" t="s">
        <v>36361</v>
      </c>
      <c r="G2981" s="253" t="s">
        <v>36360</v>
      </c>
      <c r="H2981" s="253" t="s">
        <v>36360</v>
      </c>
      <c r="I2981" s="264" t="s">
        <v>36360</v>
      </c>
      <c r="J2981" s="148"/>
      <c r="K2981" s="148"/>
      <c r="L2981" s="148"/>
      <c r="M2981" s="258"/>
      <c r="N2981" s="252"/>
      <c r="O2981" s="148"/>
      <c r="P2981" s="148"/>
    </row>
    <row r="2982" spans="1:16" ht="28.8">
      <c r="A2982" s="251" t="s">
        <v>38896</v>
      </c>
      <c r="B2982" s="253" t="s">
        <v>36360</v>
      </c>
      <c r="C2982" s="253" t="s">
        <v>36360</v>
      </c>
      <c r="D2982" s="148" t="s">
        <v>36360</v>
      </c>
      <c r="E2982" s="253" t="s">
        <v>36360</v>
      </c>
      <c r="F2982" s="253" t="s">
        <v>36360</v>
      </c>
      <c r="G2982" s="253" t="s">
        <v>36360</v>
      </c>
      <c r="H2982" s="253" t="s">
        <v>36360</v>
      </c>
      <c r="I2982" s="264" t="s">
        <v>36360</v>
      </c>
      <c r="J2982" s="148"/>
      <c r="K2982" s="148"/>
      <c r="L2982" s="148"/>
      <c r="M2982" s="258"/>
      <c r="N2982" s="252"/>
      <c r="O2982" s="148"/>
      <c r="P2982" s="148"/>
    </row>
    <row r="2983" spans="1:16" ht="39.6">
      <c r="A2983" s="258" t="s">
        <v>38897</v>
      </c>
      <c r="B2983" s="252" t="s">
        <v>37783</v>
      </c>
      <c r="C2983" s="252" t="s">
        <v>37783</v>
      </c>
      <c r="D2983" s="148" t="s">
        <v>37783</v>
      </c>
      <c r="E2983" s="252" t="s">
        <v>37783</v>
      </c>
      <c r="F2983" s="252" t="s">
        <v>37783</v>
      </c>
      <c r="G2983" s="252" t="s">
        <v>37783</v>
      </c>
      <c r="H2983" s="252" t="s">
        <v>37783</v>
      </c>
      <c r="I2983" s="264" t="s">
        <v>37783</v>
      </c>
      <c r="J2983" s="148"/>
      <c r="K2983" s="148"/>
      <c r="L2983" s="148"/>
      <c r="M2983" s="251"/>
      <c r="N2983" s="253"/>
      <c r="O2983" s="148"/>
      <c r="P2983" s="148"/>
    </row>
    <row r="2984" spans="1:16" ht="39.6">
      <c r="A2984" s="258" t="s">
        <v>38898</v>
      </c>
      <c r="B2984" s="252" t="s">
        <v>37785</v>
      </c>
      <c r="C2984" s="252" t="s">
        <v>37785</v>
      </c>
      <c r="D2984" s="148" t="s">
        <v>37785</v>
      </c>
      <c r="E2984" s="252" t="s">
        <v>37785</v>
      </c>
      <c r="F2984" s="252" t="s">
        <v>37785</v>
      </c>
      <c r="G2984" s="252" t="s">
        <v>37785</v>
      </c>
      <c r="H2984" s="252" t="s">
        <v>37785</v>
      </c>
      <c r="I2984" s="264" t="s">
        <v>37785</v>
      </c>
      <c r="J2984" s="148"/>
      <c r="K2984" s="148"/>
      <c r="L2984" s="148"/>
      <c r="M2984" s="251"/>
      <c r="N2984" s="253"/>
      <c r="O2984" s="148"/>
      <c r="P2984" s="148"/>
    </row>
    <row r="2985" spans="1:16" ht="39.6">
      <c r="A2985" s="258" t="s">
        <v>38899</v>
      </c>
      <c r="B2985" s="252" t="s">
        <v>37787</v>
      </c>
      <c r="C2985" s="252" t="s">
        <v>37787</v>
      </c>
      <c r="D2985" s="148" t="s">
        <v>37787</v>
      </c>
      <c r="E2985" s="252" t="s">
        <v>37787</v>
      </c>
      <c r="F2985" s="252" t="s">
        <v>37787</v>
      </c>
      <c r="G2985" s="252" t="s">
        <v>37787</v>
      </c>
      <c r="H2985" s="252" t="s">
        <v>37787</v>
      </c>
      <c r="I2985" s="264" t="s">
        <v>37787</v>
      </c>
      <c r="J2985" s="148"/>
      <c r="K2985" s="148"/>
      <c r="L2985" s="148"/>
      <c r="M2985" s="258"/>
      <c r="N2985" s="252"/>
      <c r="O2985" s="148"/>
      <c r="P2985" s="148"/>
    </row>
    <row r="2986" spans="1:16" ht="39.6">
      <c r="A2986" s="258" t="s">
        <v>38900</v>
      </c>
      <c r="B2986" s="252" t="s">
        <v>36374</v>
      </c>
      <c r="C2986" s="252" t="s">
        <v>36374</v>
      </c>
      <c r="D2986" s="148" t="s">
        <v>36374</v>
      </c>
      <c r="E2986" s="252" t="s">
        <v>36374</v>
      </c>
      <c r="F2986" s="252" t="s">
        <v>36374</v>
      </c>
      <c r="G2986" s="252" t="s">
        <v>36374</v>
      </c>
      <c r="H2986" s="252" t="s">
        <v>36374</v>
      </c>
      <c r="I2986" s="264" t="s">
        <v>36374</v>
      </c>
      <c r="J2986" s="148"/>
      <c r="K2986" s="148"/>
      <c r="L2986" s="148"/>
      <c r="M2986" s="258"/>
      <c r="N2986" s="252"/>
      <c r="O2986" s="148"/>
      <c r="P2986" s="148"/>
    </row>
    <row r="2987" spans="1:16" ht="39.6">
      <c r="A2987" s="258" t="s">
        <v>38901</v>
      </c>
      <c r="B2987" s="252" t="s">
        <v>37790</v>
      </c>
      <c r="C2987" s="252" t="s">
        <v>37790</v>
      </c>
      <c r="D2987" s="148" t="s">
        <v>37790</v>
      </c>
      <c r="E2987" s="252" t="s">
        <v>37790</v>
      </c>
      <c r="F2987" s="252" t="s">
        <v>37790</v>
      </c>
      <c r="G2987" s="252" t="s">
        <v>37790</v>
      </c>
      <c r="H2987" s="252" t="s">
        <v>37790</v>
      </c>
      <c r="I2987" s="264" t="s">
        <v>37790</v>
      </c>
      <c r="J2987" s="148"/>
      <c r="K2987" s="148"/>
      <c r="L2987" s="148"/>
      <c r="M2987" s="258"/>
      <c r="N2987" s="252"/>
      <c r="O2987" s="148"/>
      <c r="P2987" s="148"/>
    </row>
    <row r="2988" spans="1:16" ht="39.6">
      <c r="A2988" s="258" t="s">
        <v>38902</v>
      </c>
      <c r="B2988" s="252" t="s">
        <v>37792</v>
      </c>
      <c r="C2988" s="252" t="s">
        <v>37792</v>
      </c>
      <c r="D2988" s="148" t="s">
        <v>37792</v>
      </c>
      <c r="E2988" s="252" t="s">
        <v>37792</v>
      </c>
      <c r="F2988" s="252" t="s">
        <v>37792</v>
      </c>
      <c r="G2988" s="252" t="s">
        <v>37792</v>
      </c>
      <c r="H2988" s="252" t="s">
        <v>37792</v>
      </c>
      <c r="I2988" s="264" t="s">
        <v>37792</v>
      </c>
      <c r="J2988" s="148"/>
      <c r="K2988" s="148"/>
      <c r="L2988" s="148"/>
      <c r="M2988" s="258"/>
      <c r="N2988" s="252"/>
      <c r="O2988" s="148"/>
      <c r="P2988" s="148"/>
    </row>
    <row r="2989" spans="1:16" ht="39.6">
      <c r="A2989" s="258" t="s">
        <v>38903</v>
      </c>
      <c r="B2989" s="252" t="s">
        <v>37794</v>
      </c>
      <c r="C2989" s="252" t="s">
        <v>37794</v>
      </c>
      <c r="D2989" s="148" t="s">
        <v>37794</v>
      </c>
      <c r="E2989" s="252" t="s">
        <v>37794</v>
      </c>
      <c r="F2989" s="252" t="s">
        <v>37794</v>
      </c>
      <c r="G2989" s="252" t="s">
        <v>37794</v>
      </c>
      <c r="H2989" s="252" t="s">
        <v>37794</v>
      </c>
      <c r="I2989" s="264" t="s">
        <v>37794</v>
      </c>
      <c r="J2989" s="148"/>
      <c r="K2989" s="148"/>
      <c r="L2989" s="148"/>
      <c r="M2989" s="258"/>
      <c r="N2989" s="252"/>
      <c r="O2989" s="148"/>
      <c r="P2989" s="148"/>
    </row>
    <row r="2990" spans="1:16" ht="39.6">
      <c r="A2990" s="258" t="s">
        <v>38904</v>
      </c>
      <c r="B2990" s="252" t="s">
        <v>37794</v>
      </c>
      <c r="C2990" s="252" t="s">
        <v>37794</v>
      </c>
      <c r="D2990" s="148" t="s">
        <v>37794</v>
      </c>
      <c r="E2990" s="252" t="s">
        <v>37794</v>
      </c>
      <c r="F2990" s="252" t="s">
        <v>37794</v>
      </c>
      <c r="G2990" s="252" t="s">
        <v>37794</v>
      </c>
      <c r="H2990" s="252" t="s">
        <v>37794</v>
      </c>
      <c r="I2990" s="264" t="s">
        <v>37794</v>
      </c>
      <c r="J2990" s="148"/>
      <c r="K2990" s="148"/>
      <c r="L2990" s="148"/>
      <c r="M2990" s="258"/>
      <c r="N2990" s="252"/>
      <c r="O2990" s="148"/>
      <c r="P2990" s="148"/>
    </row>
    <row r="2991" spans="1:16" ht="39.6">
      <c r="A2991" s="258" t="s">
        <v>38905</v>
      </c>
      <c r="B2991" s="252" t="s">
        <v>36386</v>
      </c>
      <c r="C2991" s="252" t="s">
        <v>36386</v>
      </c>
      <c r="D2991" s="148" t="s">
        <v>36386</v>
      </c>
      <c r="E2991" s="252" t="s">
        <v>36386</v>
      </c>
      <c r="F2991" s="252" t="s">
        <v>36386</v>
      </c>
      <c r="G2991" s="252" t="s">
        <v>36386</v>
      </c>
      <c r="H2991" s="252" t="s">
        <v>36386</v>
      </c>
      <c r="I2991" s="264" t="s">
        <v>36386</v>
      </c>
      <c r="J2991" s="148"/>
      <c r="K2991" s="148"/>
      <c r="L2991" s="148"/>
      <c r="M2991" s="258"/>
      <c r="N2991" s="252"/>
      <c r="O2991" s="148"/>
      <c r="P2991" s="148"/>
    </row>
    <row r="2992" spans="1:16" ht="39.6">
      <c r="A2992" s="258" t="s">
        <v>38906</v>
      </c>
      <c r="B2992" s="252" t="s">
        <v>36386</v>
      </c>
      <c r="C2992" s="252" t="s">
        <v>36386</v>
      </c>
      <c r="D2992" s="148" t="s">
        <v>36386</v>
      </c>
      <c r="E2992" s="252" t="s">
        <v>36386</v>
      </c>
      <c r="F2992" s="252" t="s">
        <v>36386</v>
      </c>
      <c r="G2992" s="252" t="s">
        <v>36386</v>
      </c>
      <c r="H2992" s="252" t="s">
        <v>36386</v>
      </c>
      <c r="I2992" s="264" t="s">
        <v>36386</v>
      </c>
      <c r="J2992" s="148"/>
      <c r="K2992" s="148"/>
      <c r="L2992" s="148"/>
      <c r="M2992" s="258"/>
      <c r="N2992" s="252"/>
      <c r="O2992" s="148"/>
      <c r="P2992" s="148"/>
    </row>
    <row r="2993" spans="1:16" ht="39.6">
      <c r="A2993" s="258" t="s">
        <v>38907</v>
      </c>
      <c r="B2993" s="252" t="s">
        <v>37799</v>
      </c>
      <c r="C2993" s="252" t="s">
        <v>37799</v>
      </c>
      <c r="D2993" s="148" t="s">
        <v>37799</v>
      </c>
      <c r="E2993" s="252" t="s">
        <v>37799</v>
      </c>
      <c r="F2993" s="252" t="s">
        <v>37799</v>
      </c>
      <c r="G2993" s="252" t="s">
        <v>37799</v>
      </c>
      <c r="H2993" s="252" t="s">
        <v>37799</v>
      </c>
      <c r="I2993" s="264" t="s">
        <v>37799</v>
      </c>
      <c r="J2993" s="148"/>
      <c r="K2993" s="148"/>
      <c r="L2993" s="148"/>
      <c r="M2993" s="258"/>
      <c r="N2993" s="252"/>
      <c r="O2993" s="148"/>
      <c r="P2993" s="148"/>
    </row>
    <row r="2994" spans="1:16" ht="39.6">
      <c r="A2994" s="258" t="s">
        <v>38908</v>
      </c>
      <c r="B2994" s="252" t="s">
        <v>37801</v>
      </c>
      <c r="C2994" s="252" t="s">
        <v>37801</v>
      </c>
      <c r="D2994" s="148" t="s">
        <v>37801</v>
      </c>
      <c r="E2994" s="252" t="s">
        <v>37801</v>
      </c>
      <c r="F2994" s="252" t="s">
        <v>37801</v>
      </c>
      <c r="G2994" s="252" t="s">
        <v>37801</v>
      </c>
      <c r="H2994" s="252" t="s">
        <v>37801</v>
      </c>
      <c r="I2994" s="264" t="s">
        <v>37801</v>
      </c>
      <c r="J2994" s="148"/>
      <c r="K2994" s="148"/>
      <c r="L2994" s="148"/>
      <c r="M2994" s="258"/>
      <c r="N2994" s="252"/>
      <c r="O2994" s="148"/>
      <c r="P2994" s="148"/>
    </row>
    <row r="2995" spans="1:16" ht="39.6">
      <c r="A2995" s="258" t="s">
        <v>38909</v>
      </c>
      <c r="B2995" s="252" t="s">
        <v>36405</v>
      </c>
      <c r="C2995" s="252" t="s">
        <v>36405</v>
      </c>
      <c r="D2995" s="148" t="s">
        <v>36405</v>
      </c>
      <c r="E2995" s="252" t="s">
        <v>36405</v>
      </c>
      <c r="F2995" s="252" t="s">
        <v>36405</v>
      </c>
      <c r="G2995" s="252" t="s">
        <v>36405</v>
      </c>
      <c r="H2995" s="252" t="s">
        <v>36405</v>
      </c>
      <c r="I2995" s="264" t="s">
        <v>36405</v>
      </c>
      <c r="J2995" s="148"/>
      <c r="K2995" s="148"/>
      <c r="L2995" s="148"/>
      <c r="M2995" s="258"/>
      <c r="N2995" s="252"/>
      <c r="O2995" s="148"/>
      <c r="P2995" s="148"/>
    </row>
    <row r="2996" spans="1:16" ht="39.6">
      <c r="A2996" s="258" t="s">
        <v>38910</v>
      </c>
      <c r="B2996" s="252" t="s">
        <v>36405</v>
      </c>
      <c r="C2996" s="252" t="s">
        <v>36405</v>
      </c>
      <c r="D2996" s="148" t="s">
        <v>36405</v>
      </c>
      <c r="E2996" s="252" t="s">
        <v>36405</v>
      </c>
      <c r="F2996" s="252" t="s">
        <v>36405</v>
      </c>
      <c r="G2996" s="252" t="s">
        <v>36405</v>
      </c>
      <c r="H2996" s="252" t="s">
        <v>36405</v>
      </c>
      <c r="I2996" s="264" t="s">
        <v>36405</v>
      </c>
      <c r="J2996" s="148"/>
      <c r="K2996" s="148"/>
      <c r="L2996" s="148"/>
      <c r="M2996" s="258"/>
      <c r="N2996" s="252"/>
      <c r="O2996" s="148"/>
      <c r="P2996" s="148"/>
    </row>
    <row r="2997" spans="1:16" ht="39.6">
      <c r="A2997" s="258" t="s">
        <v>38911</v>
      </c>
      <c r="B2997" s="252" t="s">
        <v>37805</v>
      </c>
      <c r="C2997" s="252" t="s">
        <v>37805</v>
      </c>
      <c r="D2997" s="148" t="s">
        <v>37805</v>
      </c>
      <c r="E2997" s="252" t="s">
        <v>37805</v>
      </c>
      <c r="F2997" s="252" t="s">
        <v>37805</v>
      </c>
      <c r="G2997" s="252" t="s">
        <v>37805</v>
      </c>
      <c r="H2997" s="252" t="s">
        <v>37805</v>
      </c>
      <c r="I2997" s="264" t="s">
        <v>37805</v>
      </c>
      <c r="J2997" s="148"/>
      <c r="K2997" s="148"/>
      <c r="L2997" s="148"/>
      <c r="M2997" s="258"/>
      <c r="N2997" s="252"/>
      <c r="O2997" s="148"/>
      <c r="P2997" s="148"/>
    </row>
    <row r="2998" spans="1:16" ht="39.6">
      <c r="A2998" s="258" t="s">
        <v>38912</v>
      </c>
      <c r="B2998" s="252" t="s">
        <v>37807</v>
      </c>
      <c r="C2998" s="252" t="s">
        <v>37807</v>
      </c>
      <c r="D2998" s="148" t="s">
        <v>37807</v>
      </c>
      <c r="E2998" s="252" t="s">
        <v>37807</v>
      </c>
      <c r="F2998" s="252" t="s">
        <v>37807</v>
      </c>
      <c r="G2998" s="252" t="s">
        <v>37807</v>
      </c>
      <c r="H2998" s="252" t="s">
        <v>37807</v>
      </c>
      <c r="I2998" s="264" t="s">
        <v>37807</v>
      </c>
      <c r="J2998" s="148"/>
      <c r="K2998" s="148"/>
      <c r="L2998" s="148"/>
      <c r="M2998" s="258"/>
      <c r="N2998" s="252"/>
      <c r="O2998" s="148"/>
      <c r="P2998" s="148"/>
    </row>
    <row r="2999" spans="1:16" ht="39.6">
      <c r="A2999" s="258" t="s">
        <v>38913</v>
      </c>
      <c r="B2999" s="252" t="s">
        <v>37809</v>
      </c>
      <c r="C2999" s="252" t="s">
        <v>37809</v>
      </c>
      <c r="D2999" s="148" t="s">
        <v>37809</v>
      </c>
      <c r="E2999" s="252" t="s">
        <v>37809</v>
      </c>
      <c r="F2999" s="252" t="s">
        <v>37809</v>
      </c>
      <c r="G2999" s="252" t="s">
        <v>37809</v>
      </c>
      <c r="H2999" s="252" t="s">
        <v>37809</v>
      </c>
      <c r="I2999" s="264" t="s">
        <v>37809</v>
      </c>
      <c r="J2999" s="148"/>
      <c r="K2999" s="148"/>
      <c r="L2999" s="148"/>
      <c r="M2999" s="258"/>
      <c r="N2999" s="252"/>
      <c r="O2999" s="148"/>
      <c r="P2999" s="148"/>
    </row>
    <row r="3000" spans="1:16" ht="39.6">
      <c r="A3000" s="258" t="s">
        <v>38914</v>
      </c>
      <c r="B3000" s="252" t="s">
        <v>37809</v>
      </c>
      <c r="C3000" s="252" t="s">
        <v>37809</v>
      </c>
      <c r="D3000" s="148" t="s">
        <v>37809</v>
      </c>
      <c r="E3000" s="252" t="s">
        <v>37809</v>
      </c>
      <c r="F3000" s="252" t="s">
        <v>37809</v>
      </c>
      <c r="G3000" s="252" t="s">
        <v>37809</v>
      </c>
      <c r="H3000" s="252" t="s">
        <v>37809</v>
      </c>
      <c r="I3000" s="264" t="s">
        <v>37809</v>
      </c>
      <c r="J3000" s="148"/>
      <c r="K3000" s="148"/>
      <c r="L3000" s="148"/>
      <c r="M3000" s="258"/>
      <c r="N3000" s="252"/>
      <c r="O3000" s="148"/>
      <c r="P3000" s="148"/>
    </row>
    <row r="3001" spans="1:16" ht="39.6">
      <c r="A3001" s="258" t="s">
        <v>38915</v>
      </c>
      <c r="B3001" s="252" t="s">
        <v>36423</v>
      </c>
      <c r="C3001" s="252" t="s">
        <v>36423</v>
      </c>
      <c r="D3001" s="148" t="s">
        <v>36423</v>
      </c>
      <c r="E3001" s="252" t="s">
        <v>36423</v>
      </c>
      <c r="F3001" s="252" t="s">
        <v>36423</v>
      </c>
      <c r="G3001" s="252" t="s">
        <v>36423</v>
      </c>
      <c r="H3001" s="252" t="s">
        <v>36423</v>
      </c>
      <c r="I3001" s="264" t="s">
        <v>36423</v>
      </c>
      <c r="J3001" s="148"/>
      <c r="K3001" s="148"/>
      <c r="L3001" s="148"/>
      <c r="M3001" s="251"/>
      <c r="N3001" s="253"/>
      <c r="O3001" s="148"/>
      <c r="P3001" s="148"/>
    </row>
    <row r="3002" spans="1:16" ht="39.6">
      <c r="A3002" s="258" t="s">
        <v>38916</v>
      </c>
      <c r="B3002" s="252" t="s">
        <v>36425</v>
      </c>
      <c r="C3002" s="252" t="s">
        <v>36425</v>
      </c>
      <c r="D3002" s="148" t="s">
        <v>36425</v>
      </c>
      <c r="E3002" s="252" t="s">
        <v>36425</v>
      </c>
      <c r="F3002" s="252" t="s">
        <v>36425</v>
      </c>
      <c r="G3002" s="252" t="s">
        <v>36425</v>
      </c>
      <c r="H3002" s="252" t="s">
        <v>36425</v>
      </c>
      <c r="I3002" s="264" t="s">
        <v>36425</v>
      </c>
      <c r="J3002" s="148"/>
      <c r="K3002" s="148"/>
      <c r="L3002" s="148"/>
      <c r="M3002" s="251"/>
      <c r="N3002" s="253"/>
      <c r="O3002" s="148"/>
      <c r="P3002" s="148"/>
    </row>
    <row r="3003" spans="1:16" ht="28.8">
      <c r="A3003" s="251" t="s">
        <v>38917</v>
      </c>
      <c r="B3003" s="253" t="s">
        <v>38457</v>
      </c>
      <c r="C3003" s="253" t="s">
        <v>38457</v>
      </c>
      <c r="D3003" s="148" t="s">
        <v>38457</v>
      </c>
      <c r="E3003" s="253" t="s">
        <v>38457</v>
      </c>
      <c r="F3003" s="253" t="s">
        <v>38457</v>
      </c>
      <c r="G3003" s="253" t="s">
        <v>38457</v>
      </c>
      <c r="H3003" s="253" t="s">
        <v>38457</v>
      </c>
      <c r="I3003" s="264" t="s">
        <v>38457</v>
      </c>
      <c r="J3003" s="148"/>
      <c r="K3003" s="148"/>
      <c r="L3003" s="148"/>
      <c r="M3003" s="258"/>
      <c r="N3003" s="252"/>
      <c r="O3003" s="148"/>
      <c r="P3003" s="148"/>
    </row>
    <row r="3004" spans="1:16" ht="28.8">
      <c r="A3004" s="251" t="s">
        <v>38918</v>
      </c>
      <c r="B3004" s="253" t="s">
        <v>38459</v>
      </c>
      <c r="C3004" s="253" t="s">
        <v>38459</v>
      </c>
      <c r="D3004" s="148" t="s">
        <v>38459</v>
      </c>
      <c r="E3004" s="253" t="s">
        <v>38459</v>
      </c>
      <c r="F3004" s="253" t="s">
        <v>38459</v>
      </c>
      <c r="G3004" s="253" t="s">
        <v>38459</v>
      </c>
      <c r="H3004" s="253" t="s">
        <v>38459</v>
      </c>
      <c r="I3004" s="264" t="s">
        <v>38459</v>
      </c>
      <c r="J3004" s="148"/>
      <c r="K3004" s="148"/>
      <c r="L3004" s="148"/>
      <c r="M3004" s="258"/>
      <c r="N3004" s="252"/>
      <c r="O3004" s="148"/>
      <c r="P3004" s="148"/>
    </row>
    <row r="3005" spans="1:16" ht="39.6">
      <c r="A3005" s="258" t="s">
        <v>38919</v>
      </c>
      <c r="B3005" s="252" t="s">
        <v>38920</v>
      </c>
      <c r="C3005" s="252" t="s">
        <v>38920</v>
      </c>
      <c r="D3005" s="148" t="s">
        <v>38920</v>
      </c>
      <c r="E3005" s="252" t="s">
        <v>38920</v>
      </c>
      <c r="F3005" s="252" t="s">
        <v>38920</v>
      </c>
      <c r="G3005" s="252" t="s">
        <v>38920</v>
      </c>
      <c r="H3005" s="252" t="s">
        <v>38920</v>
      </c>
      <c r="I3005" s="264" t="s">
        <v>38920</v>
      </c>
      <c r="J3005" s="148"/>
      <c r="K3005" s="148"/>
      <c r="L3005" s="148"/>
      <c r="M3005" s="258"/>
      <c r="N3005" s="252"/>
      <c r="O3005" s="148"/>
      <c r="P3005" s="148"/>
    </row>
    <row r="3006" spans="1:16" ht="39.6">
      <c r="A3006" s="258" t="s">
        <v>38921</v>
      </c>
      <c r="B3006" s="252" t="s">
        <v>38920</v>
      </c>
      <c r="C3006" s="252" t="s">
        <v>38920</v>
      </c>
      <c r="D3006" s="148" t="s">
        <v>38920</v>
      </c>
      <c r="E3006" s="252" t="s">
        <v>38920</v>
      </c>
      <c r="F3006" s="252" t="s">
        <v>38920</v>
      </c>
      <c r="G3006" s="252" t="s">
        <v>38920</v>
      </c>
      <c r="H3006" s="252" t="s">
        <v>38920</v>
      </c>
      <c r="I3006" s="264" t="s">
        <v>38920</v>
      </c>
      <c r="J3006" s="148"/>
      <c r="K3006" s="148"/>
      <c r="L3006" s="148"/>
      <c r="M3006" s="258"/>
      <c r="N3006" s="252"/>
      <c r="O3006" s="148"/>
      <c r="P3006" s="148"/>
    </row>
    <row r="3007" spans="1:16" ht="39.6">
      <c r="A3007" s="258" t="s">
        <v>38922</v>
      </c>
      <c r="B3007" s="252" t="s">
        <v>38923</v>
      </c>
      <c r="C3007" s="252" t="s">
        <v>38923</v>
      </c>
      <c r="D3007" s="148" t="s">
        <v>38923</v>
      </c>
      <c r="E3007" s="252" t="s">
        <v>38923</v>
      </c>
      <c r="F3007" s="252" t="s">
        <v>38923</v>
      </c>
      <c r="G3007" s="252" t="s">
        <v>38923</v>
      </c>
      <c r="H3007" s="252" t="s">
        <v>38923</v>
      </c>
      <c r="I3007" s="264" t="s">
        <v>38923</v>
      </c>
      <c r="J3007" s="148"/>
      <c r="K3007" s="148"/>
      <c r="L3007" s="148"/>
      <c r="M3007" s="258"/>
      <c r="N3007" s="252"/>
      <c r="O3007" s="148"/>
      <c r="P3007" s="148"/>
    </row>
    <row r="3008" spans="1:16" ht="39.6">
      <c r="A3008" s="258" t="s">
        <v>38924</v>
      </c>
      <c r="B3008" s="252" t="s">
        <v>38923</v>
      </c>
      <c r="C3008" s="252" t="s">
        <v>38923</v>
      </c>
      <c r="D3008" s="148" t="s">
        <v>38923</v>
      </c>
      <c r="E3008" s="252" t="s">
        <v>38923</v>
      </c>
      <c r="F3008" s="252" t="s">
        <v>38923</v>
      </c>
      <c r="G3008" s="252" t="s">
        <v>38923</v>
      </c>
      <c r="H3008" s="252" t="s">
        <v>38923</v>
      </c>
      <c r="I3008" s="264" t="s">
        <v>38923</v>
      </c>
      <c r="J3008" s="148"/>
      <c r="K3008" s="148"/>
      <c r="L3008" s="148"/>
      <c r="M3008" s="258"/>
      <c r="N3008" s="252"/>
      <c r="O3008" s="148"/>
      <c r="P3008" s="148"/>
    </row>
    <row r="3009" spans="1:16" ht="39.6">
      <c r="A3009" s="258" t="s">
        <v>38925</v>
      </c>
      <c r="B3009" s="252" t="s">
        <v>38486</v>
      </c>
      <c r="C3009" s="252" t="s">
        <v>38486</v>
      </c>
      <c r="D3009" s="148" t="s">
        <v>38486</v>
      </c>
      <c r="E3009" s="252" t="s">
        <v>38486</v>
      </c>
      <c r="F3009" s="252" t="s">
        <v>38486</v>
      </c>
      <c r="G3009" s="252" t="s">
        <v>38486</v>
      </c>
      <c r="H3009" s="252" t="s">
        <v>38486</v>
      </c>
      <c r="I3009" s="264" t="s">
        <v>38486</v>
      </c>
      <c r="J3009" s="148"/>
      <c r="K3009" s="148"/>
      <c r="L3009" s="148"/>
      <c r="M3009" s="258"/>
      <c r="N3009" s="252"/>
      <c r="O3009" s="148"/>
      <c r="P3009" s="148"/>
    </row>
    <row r="3010" spans="1:16" ht="39.6">
      <c r="A3010" s="258" t="s">
        <v>38926</v>
      </c>
      <c r="B3010" s="252" t="s">
        <v>38488</v>
      </c>
      <c r="C3010" s="252" t="s">
        <v>38488</v>
      </c>
      <c r="D3010" s="148" t="s">
        <v>38488</v>
      </c>
      <c r="E3010" s="252" t="s">
        <v>38488</v>
      </c>
      <c r="F3010" s="252" t="s">
        <v>38488</v>
      </c>
      <c r="G3010" s="252" t="s">
        <v>38488</v>
      </c>
      <c r="H3010" s="252" t="s">
        <v>38488</v>
      </c>
      <c r="I3010" s="264" t="s">
        <v>38488</v>
      </c>
      <c r="J3010" s="148"/>
      <c r="K3010" s="148"/>
      <c r="L3010" s="148"/>
      <c r="M3010" s="258"/>
      <c r="N3010" s="252"/>
      <c r="O3010" s="148"/>
      <c r="P3010" s="148"/>
    </row>
    <row r="3011" spans="1:16" ht="39.6">
      <c r="A3011" s="258" t="s">
        <v>38927</v>
      </c>
      <c r="B3011" s="252" t="s">
        <v>38490</v>
      </c>
      <c r="C3011" s="252" t="s">
        <v>38490</v>
      </c>
      <c r="D3011" s="148" t="s">
        <v>38490</v>
      </c>
      <c r="E3011" s="252" t="s">
        <v>38490</v>
      </c>
      <c r="F3011" s="252" t="s">
        <v>38490</v>
      </c>
      <c r="G3011" s="252" t="s">
        <v>38490</v>
      </c>
      <c r="H3011" s="252" t="s">
        <v>38490</v>
      </c>
      <c r="I3011" s="264" t="s">
        <v>38490</v>
      </c>
      <c r="J3011" s="148"/>
      <c r="K3011" s="148"/>
      <c r="L3011" s="148"/>
      <c r="M3011" s="258"/>
      <c r="N3011" s="252"/>
      <c r="O3011" s="148"/>
      <c r="P3011" s="148"/>
    </row>
    <row r="3012" spans="1:16" ht="39.6">
      <c r="A3012" s="258" t="s">
        <v>38928</v>
      </c>
      <c r="B3012" s="252" t="s">
        <v>38492</v>
      </c>
      <c r="C3012" s="252" t="s">
        <v>38492</v>
      </c>
      <c r="D3012" s="148" t="s">
        <v>38492</v>
      </c>
      <c r="E3012" s="252" t="s">
        <v>38492</v>
      </c>
      <c r="F3012" s="252" t="s">
        <v>38492</v>
      </c>
      <c r="G3012" s="252" t="s">
        <v>38492</v>
      </c>
      <c r="H3012" s="252" t="s">
        <v>38492</v>
      </c>
      <c r="I3012" s="264" t="s">
        <v>38492</v>
      </c>
      <c r="J3012" s="148"/>
      <c r="K3012" s="148"/>
      <c r="L3012" s="148"/>
      <c r="M3012" s="258"/>
      <c r="N3012" s="252"/>
      <c r="O3012" s="148"/>
      <c r="P3012" s="148"/>
    </row>
    <row r="3013" spans="1:16" ht="39.6">
      <c r="A3013" s="258" t="s">
        <v>38929</v>
      </c>
      <c r="B3013" s="252" t="s">
        <v>38494</v>
      </c>
      <c r="C3013" s="252" t="s">
        <v>38494</v>
      </c>
      <c r="D3013" s="148" t="s">
        <v>38494</v>
      </c>
      <c r="E3013" s="252" t="s">
        <v>38494</v>
      </c>
      <c r="F3013" s="252" t="s">
        <v>38494</v>
      </c>
      <c r="G3013" s="252" t="s">
        <v>38494</v>
      </c>
      <c r="H3013" s="252" t="s">
        <v>38494</v>
      </c>
      <c r="I3013" s="264" t="s">
        <v>38494</v>
      </c>
      <c r="J3013" s="148"/>
      <c r="K3013" s="148"/>
      <c r="L3013" s="148"/>
      <c r="M3013" s="258"/>
      <c r="N3013" s="252"/>
      <c r="O3013" s="148"/>
      <c r="P3013" s="148"/>
    </row>
    <row r="3014" spans="1:16" ht="39.6">
      <c r="A3014" s="258" t="s">
        <v>38930</v>
      </c>
      <c r="B3014" s="252" t="s">
        <v>38496</v>
      </c>
      <c r="C3014" s="252" t="s">
        <v>38496</v>
      </c>
      <c r="D3014" s="148" t="s">
        <v>38496</v>
      </c>
      <c r="E3014" s="252" t="s">
        <v>38496</v>
      </c>
      <c r="F3014" s="252" t="s">
        <v>38496</v>
      </c>
      <c r="G3014" s="252" t="s">
        <v>38496</v>
      </c>
      <c r="H3014" s="252" t="s">
        <v>38496</v>
      </c>
      <c r="I3014" s="264" t="s">
        <v>38496</v>
      </c>
      <c r="J3014" s="148"/>
      <c r="K3014" s="148"/>
      <c r="L3014" s="148"/>
      <c r="M3014" s="258"/>
      <c r="N3014" s="252"/>
      <c r="O3014" s="148"/>
      <c r="P3014" s="148"/>
    </row>
    <row r="3015" spans="1:16" ht="39.6">
      <c r="A3015" s="258" t="s">
        <v>38931</v>
      </c>
      <c r="B3015" s="252" t="s">
        <v>38498</v>
      </c>
      <c r="C3015" s="252" t="s">
        <v>38498</v>
      </c>
      <c r="D3015" s="148" t="s">
        <v>38498</v>
      </c>
      <c r="E3015" s="252" t="s">
        <v>38498</v>
      </c>
      <c r="F3015" s="252" t="s">
        <v>38498</v>
      </c>
      <c r="G3015" s="252" t="s">
        <v>38498</v>
      </c>
      <c r="H3015" s="252" t="s">
        <v>38498</v>
      </c>
      <c r="I3015" s="264" t="s">
        <v>38498</v>
      </c>
      <c r="J3015" s="148"/>
      <c r="K3015" s="148"/>
      <c r="L3015" s="148"/>
      <c r="M3015" s="258"/>
      <c r="N3015" s="252"/>
      <c r="O3015" s="148"/>
      <c r="P3015" s="148"/>
    </row>
    <row r="3016" spans="1:16" ht="39.6">
      <c r="A3016" s="258" t="s">
        <v>38932</v>
      </c>
      <c r="B3016" s="252" t="s">
        <v>38498</v>
      </c>
      <c r="C3016" s="252" t="s">
        <v>38498</v>
      </c>
      <c r="D3016" s="148" t="s">
        <v>38498</v>
      </c>
      <c r="E3016" s="252" t="s">
        <v>38498</v>
      </c>
      <c r="F3016" s="252" t="s">
        <v>38498</v>
      </c>
      <c r="G3016" s="252" t="s">
        <v>38498</v>
      </c>
      <c r="H3016" s="252" t="s">
        <v>38498</v>
      </c>
      <c r="I3016" s="264" t="s">
        <v>38498</v>
      </c>
      <c r="J3016" s="148"/>
      <c r="K3016" s="148"/>
      <c r="L3016" s="148"/>
      <c r="M3016" s="258"/>
      <c r="N3016" s="252"/>
      <c r="O3016" s="148"/>
      <c r="P3016" s="148"/>
    </row>
    <row r="3017" spans="1:16" ht="39.6">
      <c r="A3017" s="258" t="s">
        <v>38933</v>
      </c>
      <c r="B3017" s="252" t="s">
        <v>38501</v>
      </c>
      <c r="C3017" s="252" t="s">
        <v>38501</v>
      </c>
      <c r="D3017" s="148" t="s">
        <v>38501</v>
      </c>
      <c r="E3017" s="252" t="s">
        <v>38501</v>
      </c>
      <c r="F3017" s="252" t="s">
        <v>38501</v>
      </c>
      <c r="G3017" s="252" t="s">
        <v>38501</v>
      </c>
      <c r="H3017" s="252" t="s">
        <v>38501</v>
      </c>
      <c r="I3017" s="264" t="s">
        <v>38501</v>
      </c>
      <c r="J3017" s="148"/>
      <c r="K3017" s="148"/>
      <c r="L3017" s="148"/>
      <c r="M3017" s="258"/>
      <c r="N3017" s="252"/>
      <c r="O3017" s="148"/>
      <c r="P3017" s="148"/>
    </row>
    <row r="3018" spans="1:16" ht="39.6">
      <c r="A3018" s="258" t="s">
        <v>38934</v>
      </c>
      <c r="B3018" s="252" t="s">
        <v>38503</v>
      </c>
      <c r="C3018" s="252" t="s">
        <v>38503</v>
      </c>
      <c r="D3018" s="148" t="s">
        <v>38503</v>
      </c>
      <c r="E3018" s="252" t="s">
        <v>38503</v>
      </c>
      <c r="F3018" s="252" t="s">
        <v>38503</v>
      </c>
      <c r="G3018" s="252" t="s">
        <v>38503</v>
      </c>
      <c r="H3018" s="252" t="s">
        <v>38503</v>
      </c>
      <c r="I3018" s="264" t="s">
        <v>38503</v>
      </c>
      <c r="J3018" s="148"/>
      <c r="K3018" s="148"/>
      <c r="L3018" s="148"/>
      <c r="M3018" s="258"/>
      <c r="N3018" s="252"/>
      <c r="O3018" s="148"/>
      <c r="P3018" s="148"/>
    </row>
    <row r="3019" spans="1:16" ht="39.6">
      <c r="A3019" s="258" t="s">
        <v>38935</v>
      </c>
      <c r="B3019" s="252" t="s">
        <v>38505</v>
      </c>
      <c r="C3019" s="252" t="s">
        <v>38505</v>
      </c>
      <c r="D3019" s="148" t="s">
        <v>38505</v>
      </c>
      <c r="E3019" s="252" t="s">
        <v>38505</v>
      </c>
      <c r="F3019" s="252" t="s">
        <v>38505</v>
      </c>
      <c r="G3019" s="252" t="s">
        <v>38505</v>
      </c>
      <c r="H3019" s="252" t="s">
        <v>38505</v>
      </c>
      <c r="I3019" s="264" t="s">
        <v>38505</v>
      </c>
      <c r="J3019" s="148"/>
      <c r="K3019" s="148"/>
      <c r="L3019" s="148"/>
      <c r="M3019" s="251"/>
      <c r="N3019" s="253"/>
      <c r="O3019" s="148"/>
      <c r="P3019" s="148"/>
    </row>
    <row r="3020" spans="1:16" ht="39.6">
      <c r="A3020" s="258" t="s">
        <v>38936</v>
      </c>
      <c r="B3020" s="252" t="s">
        <v>38505</v>
      </c>
      <c r="C3020" s="252" t="s">
        <v>38505</v>
      </c>
      <c r="D3020" s="148" t="s">
        <v>38505</v>
      </c>
      <c r="E3020" s="252" t="s">
        <v>38505</v>
      </c>
      <c r="F3020" s="252" t="s">
        <v>38505</v>
      </c>
      <c r="G3020" s="252" t="s">
        <v>38505</v>
      </c>
      <c r="H3020" s="252" t="s">
        <v>38505</v>
      </c>
      <c r="I3020" s="264" t="s">
        <v>38505</v>
      </c>
      <c r="J3020" s="148"/>
      <c r="K3020" s="148"/>
      <c r="L3020" s="148"/>
      <c r="M3020" s="251"/>
      <c r="N3020" s="253"/>
      <c r="O3020" s="148"/>
      <c r="P3020" s="148"/>
    </row>
    <row r="3021" spans="1:16" ht="28.8">
      <c r="A3021" s="251" t="s">
        <v>38937</v>
      </c>
      <c r="B3021" s="253" t="s">
        <v>37940</v>
      </c>
      <c r="C3021" s="253" t="s">
        <v>37940</v>
      </c>
      <c r="D3021" s="148" t="s">
        <v>37940</v>
      </c>
      <c r="E3021" s="253" t="s">
        <v>37940</v>
      </c>
      <c r="F3021" s="253" t="s">
        <v>37940</v>
      </c>
      <c r="G3021" s="253" t="s">
        <v>37940</v>
      </c>
      <c r="H3021" s="253" t="s">
        <v>37940</v>
      </c>
      <c r="I3021" s="264" t="s">
        <v>37940</v>
      </c>
      <c r="J3021" s="148"/>
      <c r="K3021" s="148"/>
      <c r="L3021" s="148"/>
      <c r="M3021" s="258"/>
      <c r="N3021" s="252"/>
      <c r="O3021" s="148"/>
      <c r="P3021" s="148"/>
    </row>
    <row r="3022" spans="1:16" ht="28.8">
      <c r="A3022" s="251" t="s">
        <v>38938</v>
      </c>
      <c r="B3022" s="253" t="s">
        <v>37940</v>
      </c>
      <c r="C3022" s="253" t="s">
        <v>37940</v>
      </c>
      <c r="D3022" s="148" t="s">
        <v>37940</v>
      </c>
      <c r="E3022" s="253" t="s">
        <v>37940</v>
      </c>
      <c r="F3022" s="253" t="s">
        <v>37940</v>
      </c>
      <c r="G3022" s="253" t="s">
        <v>37940</v>
      </c>
      <c r="H3022" s="253" t="s">
        <v>37940</v>
      </c>
      <c r="I3022" s="264" t="s">
        <v>37940</v>
      </c>
      <c r="J3022" s="148"/>
      <c r="K3022" s="148"/>
      <c r="L3022" s="148"/>
      <c r="M3022" s="258"/>
      <c r="N3022" s="252"/>
      <c r="O3022" s="148"/>
      <c r="P3022" s="148"/>
    </row>
    <row r="3023" spans="1:16" ht="39.6">
      <c r="A3023" s="258" t="s">
        <v>38939</v>
      </c>
      <c r="B3023" s="252" t="s">
        <v>36527</v>
      </c>
      <c r="C3023" s="252" t="s">
        <v>36527</v>
      </c>
      <c r="D3023" s="148" t="s">
        <v>36527</v>
      </c>
      <c r="E3023" s="252" t="s">
        <v>36527</v>
      </c>
      <c r="F3023" s="252" t="s">
        <v>36527</v>
      </c>
      <c r="G3023" s="252" t="s">
        <v>36527</v>
      </c>
      <c r="H3023" s="252" t="s">
        <v>36527</v>
      </c>
      <c r="I3023" s="264" t="s">
        <v>36527</v>
      </c>
      <c r="J3023" s="148"/>
      <c r="K3023" s="148"/>
      <c r="L3023" s="148"/>
      <c r="M3023" s="258"/>
      <c r="N3023" s="148"/>
      <c r="O3023" s="148"/>
      <c r="P3023" s="148"/>
    </row>
    <row r="3024" spans="1:16" ht="39.6">
      <c r="A3024" s="258" t="s">
        <v>38940</v>
      </c>
      <c r="B3024" s="252" t="s">
        <v>36527</v>
      </c>
      <c r="C3024" s="252" t="s">
        <v>36527</v>
      </c>
      <c r="D3024" s="148" t="s">
        <v>36527</v>
      </c>
      <c r="E3024" s="252" t="s">
        <v>36527</v>
      </c>
      <c r="F3024" s="252" t="s">
        <v>36527</v>
      </c>
      <c r="G3024" s="252" t="s">
        <v>36527</v>
      </c>
      <c r="H3024" s="252" t="s">
        <v>36527</v>
      </c>
      <c r="I3024" s="264" t="s">
        <v>36527</v>
      </c>
      <c r="J3024" s="148"/>
      <c r="K3024" s="148"/>
      <c r="L3024" s="148"/>
      <c r="M3024" s="258"/>
      <c r="N3024" s="148"/>
      <c r="O3024" s="148"/>
      <c r="P3024" s="148"/>
    </row>
    <row r="3025" spans="1:16" ht="39.6">
      <c r="A3025" s="258" t="s">
        <v>38941</v>
      </c>
      <c r="B3025" s="252" t="s">
        <v>36530</v>
      </c>
      <c r="C3025" s="252" t="s">
        <v>36530</v>
      </c>
      <c r="D3025" s="148" t="s">
        <v>36530</v>
      </c>
      <c r="E3025" s="252" t="s">
        <v>36530</v>
      </c>
      <c r="F3025" s="252" t="s">
        <v>36530</v>
      </c>
      <c r="G3025" s="252" t="s">
        <v>36530</v>
      </c>
      <c r="H3025" s="252" t="s">
        <v>36530</v>
      </c>
      <c r="I3025" s="264" t="s">
        <v>36530</v>
      </c>
      <c r="J3025" s="148"/>
      <c r="K3025" s="148"/>
      <c r="L3025" s="148"/>
      <c r="M3025" s="258"/>
      <c r="N3025" s="252"/>
      <c r="O3025" s="148"/>
      <c r="P3025" s="148"/>
    </row>
    <row r="3026" spans="1:16" ht="39.6">
      <c r="A3026" s="258" t="s">
        <v>38942</v>
      </c>
      <c r="B3026" s="252" t="s">
        <v>36530</v>
      </c>
      <c r="C3026" s="252" t="s">
        <v>36530</v>
      </c>
      <c r="D3026" s="148" t="s">
        <v>36530</v>
      </c>
      <c r="E3026" s="252" t="s">
        <v>36530</v>
      </c>
      <c r="F3026" s="252" t="s">
        <v>36530</v>
      </c>
      <c r="G3026" s="252" t="s">
        <v>36530</v>
      </c>
      <c r="H3026" s="252" t="s">
        <v>36530</v>
      </c>
      <c r="I3026" s="264" t="s">
        <v>36530</v>
      </c>
      <c r="J3026" s="148"/>
      <c r="K3026" s="148"/>
      <c r="L3026" s="148"/>
      <c r="M3026" s="258"/>
      <c r="N3026" s="252"/>
      <c r="O3026" s="148"/>
      <c r="P3026" s="148"/>
    </row>
    <row r="3027" spans="1:16" ht="39.6">
      <c r="A3027" s="258" t="s">
        <v>38943</v>
      </c>
      <c r="B3027" s="252" t="s">
        <v>38944</v>
      </c>
      <c r="C3027" s="252" t="s">
        <v>38944</v>
      </c>
      <c r="D3027" s="148" t="s">
        <v>38944</v>
      </c>
      <c r="E3027" s="252" t="s">
        <v>38944</v>
      </c>
      <c r="F3027" s="252" t="s">
        <v>38944</v>
      </c>
      <c r="G3027" s="252" t="s">
        <v>38944</v>
      </c>
      <c r="H3027" s="252" t="s">
        <v>38944</v>
      </c>
      <c r="I3027" s="264" t="s">
        <v>38944</v>
      </c>
      <c r="J3027" s="148"/>
      <c r="K3027" s="148"/>
      <c r="L3027" s="148"/>
      <c r="M3027" s="258"/>
      <c r="N3027" s="252"/>
      <c r="O3027" s="148"/>
      <c r="P3027" s="148"/>
    </row>
    <row r="3028" spans="1:16" ht="39.6">
      <c r="A3028" s="258" t="s">
        <v>38945</v>
      </c>
      <c r="B3028" s="252" t="s">
        <v>38946</v>
      </c>
      <c r="C3028" s="252" t="s">
        <v>38946</v>
      </c>
      <c r="D3028" s="148" t="s">
        <v>38946</v>
      </c>
      <c r="E3028" s="252" t="s">
        <v>38946</v>
      </c>
      <c r="F3028" s="252" t="s">
        <v>38946</v>
      </c>
      <c r="G3028" s="252" t="s">
        <v>38946</v>
      </c>
      <c r="H3028" s="252" t="s">
        <v>38946</v>
      </c>
      <c r="I3028" s="264" t="s">
        <v>38946</v>
      </c>
      <c r="J3028" s="148"/>
      <c r="K3028" s="148"/>
      <c r="L3028" s="148"/>
      <c r="M3028" s="258"/>
      <c r="N3028" s="252"/>
      <c r="O3028" s="148"/>
      <c r="P3028" s="148"/>
    </row>
    <row r="3029" spans="1:16" ht="39.6">
      <c r="A3029" s="258" t="s">
        <v>38947</v>
      </c>
      <c r="B3029" s="252" t="s">
        <v>36536</v>
      </c>
      <c r="C3029" s="252" t="s">
        <v>36536</v>
      </c>
      <c r="D3029" s="148" t="s">
        <v>36536</v>
      </c>
      <c r="E3029" s="252" t="s">
        <v>36536</v>
      </c>
      <c r="F3029" s="252" t="s">
        <v>36536</v>
      </c>
      <c r="G3029" s="252" t="s">
        <v>36536</v>
      </c>
      <c r="H3029" s="252" t="s">
        <v>36536</v>
      </c>
      <c r="I3029" s="264" t="s">
        <v>36536</v>
      </c>
      <c r="J3029" s="148"/>
      <c r="K3029" s="148"/>
      <c r="L3029" s="148"/>
      <c r="M3029" s="258"/>
      <c r="N3029" s="252"/>
      <c r="O3029" s="148"/>
      <c r="P3029" s="148"/>
    </row>
    <row r="3030" spans="1:16" ht="39.6">
      <c r="A3030" s="258" t="s">
        <v>38948</v>
      </c>
      <c r="B3030" s="252" t="s">
        <v>36536</v>
      </c>
      <c r="C3030" s="252" t="s">
        <v>36536</v>
      </c>
      <c r="D3030" s="148" t="s">
        <v>36536</v>
      </c>
      <c r="E3030" s="252" t="s">
        <v>36536</v>
      </c>
      <c r="F3030" s="252" t="s">
        <v>36536</v>
      </c>
      <c r="G3030" s="252" t="s">
        <v>36536</v>
      </c>
      <c r="H3030" s="252" t="s">
        <v>36536</v>
      </c>
      <c r="I3030" s="264" t="s">
        <v>36536</v>
      </c>
      <c r="J3030" s="148"/>
      <c r="K3030" s="148"/>
      <c r="L3030" s="148"/>
      <c r="M3030" s="258"/>
      <c r="N3030" s="252"/>
      <c r="O3030" s="148"/>
      <c r="P3030" s="148"/>
    </row>
    <row r="3031" spans="1:16" ht="39.6">
      <c r="A3031" s="258" t="s">
        <v>38949</v>
      </c>
      <c r="B3031" s="252" t="s">
        <v>36539</v>
      </c>
      <c r="C3031" s="252" t="s">
        <v>36539</v>
      </c>
      <c r="D3031" s="148" t="s">
        <v>36539</v>
      </c>
      <c r="E3031" s="252" t="s">
        <v>36539</v>
      </c>
      <c r="F3031" s="252" t="s">
        <v>36539</v>
      </c>
      <c r="G3031" s="252" t="s">
        <v>36539</v>
      </c>
      <c r="H3031" s="252" t="s">
        <v>36539</v>
      </c>
      <c r="I3031" s="264" t="s">
        <v>36539</v>
      </c>
      <c r="J3031" s="148"/>
      <c r="K3031" s="148"/>
      <c r="L3031" s="148"/>
      <c r="M3031" s="258"/>
      <c r="N3031" s="252"/>
      <c r="O3031" s="148"/>
      <c r="P3031" s="148"/>
    </row>
    <row r="3032" spans="1:16" ht="39.6">
      <c r="A3032" s="258" t="s">
        <v>38950</v>
      </c>
      <c r="B3032" s="252" t="s">
        <v>36539</v>
      </c>
      <c r="C3032" s="252" t="s">
        <v>36539</v>
      </c>
      <c r="D3032" s="148" t="s">
        <v>36539</v>
      </c>
      <c r="E3032" s="252" t="s">
        <v>36539</v>
      </c>
      <c r="F3032" s="252" t="s">
        <v>36539</v>
      </c>
      <c r="G3032" s="252" t="s">
        <v>36539</v>
      </c>
      <c r="H3032" s="252" t="s">
        <v>36539</v>
      </c>
      <c r="I3032" s="264" t="s">
        <v>36539</v>
      </c>
      <c r="J3032" s="148"/>
      <c r="K3032" s="148"/>
      <c r="L3032" s="148"/>
      <c r="M3032" s="258"/>
      <c r="N3032" s="252"/>
      <c r="O3032" s="148"/>
      <c r="P3032" s="148"/>
    </row>
    <row r="3033" spans="1:16" ht="39.6">
      <c r="A3033" s="258" t="s">
        <v>38951</v>
      </c>
      <c r="B3033" s="252" t="s">
        <v>36542</v>
      </c>
      <c r="C3033" s="252" t="s">
        <v>36542</v>
      </c>
      <c r="D3033" s="148" t="s">
        <v>36542</v>
      </c>
      <c r="E3033" s="252" t="s">
        <v>36542</v>
      </c>
      <c r="F3033" s="252" t="s">
        <v>36542</v>
      </c>
      <c r="G3033" s="252" t="s">
        <v>36542</v>
      </c>
      <c r="H3033" s="252" t="s">
        <v>36542</v>
      </c>
      <c r="I3033" s="264" t="s">
        <v>36542</v>
      </c>
      <c r="J3033" s="148"/>
      <c r="K3033" s="148"/>
      <c r="L3033" s="148"/>
      <c r="M3033" s="258"/>
      <c r="N3033" s="252"/>
      <c r="O3033" s="148"/>
      <c r="P3033" s="148"/>
    </row>
    <row r="3034" spans="1:16" ht="39.6">
      <c r="A3034" s="258" t="s">
        <v>38952</v>
      </c>
      <c r="B3034" s="252" t="s">
        <v>36542</v>
      </c>
      <c r="C3034" s="252" t="s">
        <v>36542</v>
      </c>
      <c r="D3034" s="148" t="s">
        <v>36542</v>
      </c>
      <c r="E3034" s="252" t="s">
        <v>36542</v>
      </c>
      <c r="F3034" s="252" t="s">
        <v>36542</v>
      </c>
      <c r="G3034" s="252" t="s">
        <v>36542</v>
      </c>
      <c r="H3034" s="252" t="s">
        <v>36542</v>
      </c>
      <c r="I3034" s="264" t="s">
        <v>36542</v>
      </c>
      <c r="J3034" s="148"/>
      <c r="K3034" s="148"/>
      <c r="L3034" s="148"/>
      <c r="M3034" s="258"/>
      <c r="N3034" s="252"/>
      <c r="O3034" s="148"/>
      <c r="P3034" s="148"/>
    </row>
    <row r="3035" spans="1:16" ht="39.6">
      <c r="A3035" s="258" t="s">
        <v>38953</v>
      </c>
      <c r="B3035" s="252" t="s">
        <v>36545</v>
      </c>
      <c r="C3035" s="252" t="s">
        <v>36545</v>
      </c>
      <c r="D3035" s="148" t="s">
        <v>36545</v>
      </c>
      <c r="E3035" s="252" t="s">
        <v>36545</v>
      </c>
      <c r="F3035" s="252" t="s">
        <v>36545</v>
      </c>
      <c r="G3035" s="252" t="s">
        <v>36545</v>
      </c>
      <c r="H3035" s="252" t="s">
        <v>36545</v>
      </c>
      <c r="I3035" s="264" t="s">
        <v>36545</v>
      </c>
      <c r="J3035" s="148"/>
      <c r="K3035" s="148"/>
      <c r="L3035" s="148"/>
      <c r="M3035" s="258"/>
      <c r="N3035" s="252"/>
      <c r="O3035" s="148"/>
      <c r="P3035" s="148"/>
    </row>
    <row r="3036" spans="1:16" ht="39.6">
      <c r="A3036" s="258" t="s">
        <v>38954</v>
      </c>
      <c r="B3036" s="252" t="s">
        <v>36547</v>
      </c>
      <c r="C3036" s="252" t="s">
        <v>36547</v>
      </c>
      <c r="D3036" s="148" t="s">
        <v>36547</v>
      </c>
      <c r="E3036" s="252" t="s">
        <v>36547</v>
      </c>
      <c r="F3036" s="252" t="s">
        <v>36547</v>
      </c>
      <c r="G3036" s="252" t="s">
        <v>36547</v>
      </c>
      <c r="H3036" s="252" t="s">
        <v>36547</v>
      </c>
      <c r="I3036" s="264" t="s">
        <v>36547</v>
      </c>
      <c r="J3036" s="148"/>
      <c r="K3036" s="148"/>
      <c r="L3036" s="148"/>
      <c r="M3036" s="258"/>
      <c r="N3036" s="252"/>
      <c r="O3036" s="148"/>
      <c r="P3036" s="148"/>
    </row>
    <row r="3037" spans="1:16" ht="39.6">
      <c r="A3037" s="258" t="s">
        <v>38955</v>
      </c>
      <c r="B3037" s="252" t="s">
        <v>36549</v>
      </c>
      <c r="C3037" s="252" t="s">
        <v>36549</v>
      </c>
      <c r="D3037" s="148" t="s">
        <v>36549</v>
      </c>
      <c r="E3037" s="252" t="s">
        <v>36549</v>
      </c>
      <c r="F3037" s="252" t="s">
        <v>36549</v>
      </c>
      <c r="G3037" s="252" t="s">
        <v>36549</v>
      </c>
      <c r="H3037" s="252" t="s">
        <v>36549</v>
      </c>
      <c r="I3037" s="264" t="s">
        <v>36549</v>
      </c>
      <c r="J3037" s="148"/>
      <c r="K3037" s="148"/>
      <c r="L3037" s="148"/>
      <c r="M3037" s="251"/>
      <c r="N3037" s="253"/>
      <c r="O3037" s="148"/>
      <c r="P3037" s="148"/>
    </row>
    <row r="3038" spans="1:16" ht="39.6">
      <c r="A3038" s="258" t="s">
        <v>38956</v>
      </c>
      <c r="B3038" s="252" t="s">
        <v>36549</v>
      </c>
      <c r="C3038" s="252" t="s">
        <v>36549</v>
      </c>
      <c r="D3038" s="148" t="s">
        <v>36549</v>
      </c>
      <c r="E3038" s="252" t="s">
        <v>36549</v>
      </c>
      <c r="F3038" s="252" t="s">
        <v>36549</v>
      </c>
      <c r="G3038" s="252" t="s">
        <v>36549</v>
      </c>
      <c r="H3038" s="252" t="s">
        <v>36549</v>
      </c>
      <c r="I3038" s="264" t="s">
        <v>36549</v>
      </c>
      <c r="J3038" s="148"/>
      <c r="K3038" s="148"/>
      <c r="L3038" s="148"/>
      <c r="M3038" s="251"/>
      <c r="N3038" s="253"/>
      <c r="O3038" s="148"/>
      <c r="P3038" s="148"/>
    </row>
    <row r="3039" spans="1:16" ht="28.8">
      <c r="A3039" s="251" t="s">
        <v>38957</v>
      </c>
      <c r="B3039" s="253" t="s">
        <v>36552</v>
      </c>
      <c r="C3039" s="253" t="s">
        <v>36552</v>
      </c>
      <c r="D3039" s="148" t="s">
        <v>36552</v>
      </c>
      <c r="E3039" s="253" t="s">
        <v>36552</v>
      </c>
      <c r="F3039" s="253" t="s">
        <v>36552</v>
      </c>
      <c r="G3039" s="253" t="s">
        <v>36552</v>
      </c>
      <c r="H3039" s="253" t="s">
        <v>36552</v>
      </c>
      <c r="I3039" s="264" t="s">
        <v>36552</v>
      </c>
      <c r="J3039" s="148"/>
      <c r="K3039" s="148"/>
      <c r="L3039" s="148"/>
      <c r="M3039" s="258"/>
      <c r="N3039" s="148"/>
      <c r="O3039" s="148"/>
      <c r="P3039" s="148"/>
    </row>
    <row r="3040" spans="1:16" ht="28.8">
      <c r="A3040" s="251" t="s">
        <v>38958</v>
      </c>
      <c r="B3040" s="253" t="s">
        <v>36552</v>
      </c>
      <c r="C3040" s="253" t="s">
        <v>36552</v>
      </c>
      <c r="D3040" s="148" t="s">
        <v>36552</v>
      </c>
      <c r="E3040" s="253" t="s">
        <v>36552</v>
      </c>
      <c r="F3040" s="253" t="s">
        <v>36552</v>
      </c>
      <c r="G3040" s="253" t="s">
        <v>36552</v>
      </c>
      <c r="H3040" s="253" t="s">
        <v>36552</v>
      </c>
      <c r="I3040" s="264" t="s">
        <v>36552</v>
      </c>
      <c r="J3040" s="273"/>
      <c r="K3040" s="273"/>
      <c r="L3040" s="273"/>
      <c r="M3040" s="258"/>
      <c r="N3040" s="148"/>
      <c r="O3040" s="148"/>
      <c r="P3040" s="148"/>
    </row>
    <row r="3041" spans="1:16" ht="118.8">
      <c r="A3041" s="258" t="s">
        <v>38959</v>
      </c>
      <c r="B3041" s="252" t="s">
        <v>38960</v>
      </c>
      <c r="C3041" s="252" t="s">
        <v>38961</v>
      </c>
      <c r="D3041" s="148" t="s">
        <v>38962</v>
      </c>
      <c r="E3041" s="252" t="s">
        <v>38963</v>
      </c>
      <c r="F3041" s="252" t="s">
        <v>38964</v>
      </c>
      <c r="G3041" s="252" t="s">
        <v>38965</v>
      </c>
      <c r="H3041" s="262" t="s">
        <v>38966</v>
      </c>
      <c r="I3041" s="264" t="s">
        <v>38967</v>
      </c>
      <c r="M3041" s="258"/>
      <c r="N3041" s="252"/>
      <c r="O3041" s="148"/>
      <c r="P3041" s="148"/>
    </row>
    <row r="3042" spans="1:16" ht="118.8">
      <c r="A3042" s="258" t="s">
        <v>38968</v>
      </c>
      <c r="B3042" s="252" t="s">
        <v>38969</v>
      </c>
      <c r="C3042" s="252" t="s">
        <v>38970</v>
      </c>
      <c r="D3042" s="148" t="s">
        <v>38971</v>
      </c>
      <c r="E3042" s="252" t="s">
        <v>38972</v>
      </c>
      <c r="F3042" s="252" t="s">
        <v>38964</v>
      </c>
      <c r="G3042" s="252" t="s">
        <v>38973</v>
      </c>
      <c r="H3042" s="262" t="s">
        <v>38974</v>
      </c>
      <c r="I3042" s="264" t="s">
        <v>38975</v>
      </c>
      <c r="M3042" s="258"/>
      <c r="N3042" s="252"/>
      <c r="O3042" s="148"/>
      <c r="P3042" s="148"/>
    </row>
    <row r="3043" spans="1:16" ht="118.8">
      <c r="A3043" s="258" t="s">
        <v>38976</v>
      </c>
      <c r="B3043" s="252" t="s">
        <v>38977</v>
      </c>
      <c r="C3043" s="252" t="s">
        <v>38978</v>
      </c>
      <c r="D3043" s="148" t="s">
        <v>38979</v>
      </c>
      <c r="E3043" s="252" t="s">
        <v>38980</v>
      </c>
      <c r="F3043" s="252" t="s">
        <v>38981</v>
      </c>
      <c r="G3043" s="252" t="s">
        <v>38982</v>
      </c>
      <c r="H3043" s="262" t="s">
        <v>38983</v>
      </c>
      <c r="I3043" s="264" t="s">
        <v>38984</v>
      </c>
      <c r="M3043" s="258"/>
      <c r="N3043" s="252"/>
      <c r="O3043" s="148"/>
      <c r="P3043" s="148"/>
    </row>
    <row r="3044" spans="1:16" ht="118.8">
      <c r="A3044" s="258" t="s">
        <v>38985</v>
      </c>
      <c r="B3044" s="252" t="s">
        <v>38986</v>
      </c>
      <c r="C3044" s="252" t="s">
        <v>38987</v>
      </c>
      <c r="D3044" s="148" t="s">
        <v>38988</v>
      </c>
      <c r="E3044" s="252" t="s">
        <v>38989</v>
      </c>
      <c r="F3044" s="252" t="s">
        <v>38981</v>
      </c>
      <c r="G3044" s="252" t="s">
        <v>38990</v>
      </c>
      <c r="H3044" s="262" t="s">
        <v>38991</v>
      </c>
      <c r="I3044" s="264" t="s">
        <v>38992</v>
      </c>
      <c r="M3044" s="258"/>
      <c r="N3044" s="252"/>
      <c r="O3044" s="148"/>
      <c r="P3044" s="148"/>
    </row>
    <row r="3045" spans="1:16" ht="39.6">
      <c r="A3045" s="258" t="s">
        <v>38993</v>
      </c>
      <c r="B3045" s="252" t="s">
        <v>38536</v>
      </c>
      <c r="C3045" s="252" t="s">
        <v>38536</v>
      </c>
      <c r="D3045" s="148" t="s">
        <v>38536</v>
      </c>
      <c r="E3045" s="252" t="s">
        <v>38536</v>
      </c>
      <c r="F3045" s="252" t="s">
        <v>38536</v>
      </c>
      <c r="G3045" s="252" t="s">
        <v>38536</v>
      </c>
      <c r="H3045" s="252" t="s">
        <v>38536</v>
      </c>
      <c r="I3045" s="264" t="s">
        <v>38536</v>
      </c>
      <c r="J3045" s="148"/>
      <c r="K3045" s="148"/>
      <c r="L3045" s="148"/>
      <c r="M3045" s="258"/>
      <c r="N3045" s="148"/>
      <c r="O3045" s="148"/>
      <c r="P3045" s="148"/>
    </row>
    <row r="3046" spans="1:16" ht="39.6">
      <c r="A3046" s="258" t="s">
        <v>38994</v>
      </c>
      <c r="B3046" s="252" t="s">
        <v>38538</v>
      </c>
      <c r="C3046" s="252" t="s">
        <v>38538</v>
      </c>
      <c r="D3046" s="148" t="s">
        <v>38538</v>
      </c>
      <c r="E3046" s="252" t="s">
        <v>38538</v>
      </c>
      <c r="F3046" s="252" t="s">
        <v>38538</v>
      </c>
      <c r="G3046" s="252" t="s">
        <v>38538</v>
      </c>
      <c r="H3046" s="252" t="s">
        <v>38538</v>
      </c>
      <c r="I3046" s="264" t="s">
        <v>38538</v>
      </c>
      <c r="J3046" s="148"/>
      <c r="K3046" s="148"/>
      <c r="L3046" s="148"/>
      <c r="M3046" s="258"/>
      <c r="N3046" s="148"/>
      <c r="O3046" s="148"/>
      <c r="P3046" s="148"/>
    </row>
    <row r="3047" spans="1:16" ht="39.6">
      <c r="A3047" s="258" t="s">
        <v>38995</v>
      </c>
      <c r="B3047" s="252" t="s">
        <v>38540</v>
      </c>
      <c r="C3047" s="252" t="s">
        <v>38540</v>
      </c>
      <c r="D3047" s="148" t="s">
        <v>38540</v>
      </c>
      <c r="E3047" s="252" t="s">
        <v>38540</v>
      </c>
      <c r="F3047" s="252" t="s">
        <v>38540</v>
      </c>
      <c r="G3047" s="252" t="s">
        <v>38540</v>
      </c>
      <c r="H3047" s="252" t="s">
        <v>38540</v>
      </c>
      <c r="I3047" s="264" t="s">
        <v>38540</v>
      </c>
      <c r="J3047" s="148"/>
      <c r="K3047" s="148"/>
      <c r="L3047" s="148"/>
      <c r="M3047" s="258"/>
      <c r="N3047" s="252"/>
      <c r="O3047" s="148"/>
      <c r="P3047" s="148"/>
    </row>
    <row r="3048" spans="1:16" ht="39.6">
      <c r="A3048" s="258" t="s">
        <v>38996</v>
      </c>
      <c r="B3048" s="252" t="s">
        <v>38542</v>
      </c>
      <c r="C3048" s="252" t="s">
        <v>38542</v>
      </c>
      <c r="D3048" s="148" t="s">
        <v>38542</v>
      </c>
      <c r="E3048" s="252" t="s">
        <v>38542</v>
      </c>
      <c r="F3048" s="252" t="s">
        <v>38542</v>
      </c>
      <c r="G3048" s="252" t="s">
        <v>38542</v>
      </c>
      <c r="H3048" s="252" t="s">
        <v>38542</v>
      </c>
      <c r="I3048" s="264" t="s">
        <v>38542</v>
      </c>
      <c r="J3048" s="148"/>
      <c r="K3048" s="148"/>
      <c r="L3048" s="148"/>
      <c r="M3048" s="258"/>
      <c r="N3048" s="252"/>
      <c r="O3048" s="148"/>
      <c r="P3048" s="148"/>
    </row>
    <row r="3049" spans="1:16" ht="39.6">
      <c r="A3049" s="258" t="s">
        <v>38997</v>
      </c>
      <c r="B3049" s="252" t="s">
        <v>38544</v>
      </c>
      <c r="C3049" s="252" t="s">
        <v>38544</v>
      </c>
      <c r="D3049" s="148" t="s">
        <v>38544</v>
      </c>
      <c r="E3049" s="252" t="s">
        <v>38544</v>
      </c>
      <c r="F3049" s="252" t="s">
        <v>38544</v>
      </c>
      <c r="G3049" s="252" t="s">
        <v>38544</v>
      </c>
      <c r="H3049" s="252" t="s">
        <v>38544</v>
      </c>
      <c r="I3049" s="264" t="s">
        <v>38544</v>
      </c>
      <c r="J3049" s="148"/>
      <c r="K3049" s="148"/>
      <c r="L3049" s="148"/>
      <c r="M3049" s="258"/>
      <c r="N3049" s="252"/>
      <c r="O3049" s="148"/>
      <c r="P3049" s="148"/>
    </row>
    <row r="3050" spans="1:16" ht="39.6">
      <c r="A3050" s="258" t="s">
        <v>38998</v>
      </c>
      <c r="B3050" s="252" t="s">
        <v>38546</v>
      </c>
      <c r="C3050" s="252" t="s">
        <v>38546</v>
      </c>
      <c r="D3050" s="148" t="s">
        <v>38546</v>
      </c>
      <c r="E3050" s="252" t="s">
        <v>38546</v>
      </c>
      <c r="F3050" s="252" t="s">
        <v>38546</v>
      </c>
      <c r="G3050" s="252" t="s">
        <v>38546</v>
      </c>
      <c r="H3050" s="252" t="s">
        <v>38546</v>
      </c>
      <c r="I3050" s="264" t="s">
        <v>38546</v>
      </c>
      <c r="J3050" s="148"/>
      <c r="K3050" s="148"/>
      <c r="L3050" s="148"/>
      <c r="M3050" s="258"/>
      <c r="N3050" s="252"/>
      <c r="O3050" s="148"/>
      <c r="P3050" s="148"/>
    </row>
    <row r="3051" spans="1:16" ht="39.6">
      <c r="A3051" s="258" t="s">
        <v>38999</v>
      </c>
      <c r="B3051" s="252" t="s">
        <v>38548</v>
      </c>
      <c r="C3051" s="252" t="s">
        <v>38548</v>
      </c>
      <c r="D3051" s="148" t="s">
        <v>38548</v>
      </c>
      <c r="E3051" s="252" t="s">
        <v>38548</v>
      </c>
      <c r="F3051" s="252" t="s">
        <v>38548</v>
      </c>
      <c r="G3051" s="252" t="s">
        <v>38548</v>
      </c>
      <c r="H3051" s="252" t="s">
        <v>38548</v>
      </c>
      <c r="I3051" s="264" t="s">
        <v>38548</v>
      </c>
      <c r="J3051" s="148"/>
      <c r="K3051" s="148"/>
      <c r="L3051" s="148"/>
      <c r="M3051" s="258"/>
      <c r="N3051" s="252"/>
      <c r="O3051" s="148"/>
      <c r="P3051" s="148"/>
    </row>
    <row r="3052" spans="1:16" ht="39.6">
      <c r="A3052" s="258" t="s">
        <v>39000</v>
      </c>
      <c r="B3052" s="252" t="s">
        <v>38548</v>
      </c>
      <c r="C3052" s="252" t="s">
        <v>38548</v>
      </c>
      <c r="D3052" s="148" t="s">
        <v>38548</v>
      </c>
      <c r="E3052" s="252" t="s">
        <v>38548</v>
      </c>
      <c r="F3052" s="252" t="s">
        <v>38548</v>
      </c>
      <c r="G3052" s="252" t="s">
        <v>38548</v>
      </c>
      <c r="H3052" s="252" t="s">
        <v>38548</v>
      </c>
      <c r="I3052" s="264" t="s">
        <v>38548</v>
      </c>
      <c r="J3052" s="148"/>
      <c r="K3052" s="148"/>
      <c r="L3052" s="148"/>
      <c r="M3052" s="258"/>
      <c r="N3052" s="252"/>
      <c r="O3052" s="148"/>
      <c r="P3052" s="148"/>
    </row>
    <row r="3053" spans="1:16" ht="39.6">
      <c r="A3053" s="258" t="s">
        <v>39001</v>
      </c>
      <c r="B3053" s="252" t="s">
        <v>39002</v>
      </c>
      <c r="C3053" s="252" t="s">
        <v>39002</v>
      </c>
      <c r="D3053" s="148" t="s">
        <v>39002</v>
      </c>
      <c r="E3053" s="252" t="s">
        <v>39002</v>
      </c>
      <c r="F3053" s="252" t="s">
        <v>39002</v>
      </c>
      <c r="G3053" s="252" t="s">
        <v>39002</v>
      </c>
      <c r="H3053" s="252" t="s">
        <v>39002</v>
      </c>
      <c r="I3053" s="264" t="s">
        <v>39002</v>
      </c>
      <c r="J3053" s="148"/>
      <c r="K3053" s="148"/>
      <c r="L3053" s="148"/>
      <c r="M3053" s="258"/>
      <c r="N3053" s="252"/>
      <c r="O3053" s="148"/>
      <c r="P3053" s="148"/>
    </row>
    <row r="3054" spans="1:16" ht="39.6">
      <c r="A3054" s="258" t="s">
        <v>39003</v>
      </c>
      <c r="B3054" s="252" t="s">
        <v>39004</v>
      </c>
      <c r="C3054" s="252" t="s">
        <v>39004</v>
      </c>
      <c r="D3054" s="148" t="s">
        <v>39004</v>
      </c>
      <c r="E3054" s="252" t="s">
        <v>39004</v>
      </c>
      <c r="F3054" s="252" t="s">
        <v>39004</v>
      </c>
      <c r="G3054" s="252" t="s">
        <v>39004</v>
      </c>
      <c r="H3054" s="252" t="s">
        <v>39004</v>
      </c>
      <c r="I3054" s="264" t="s">
        <v>39004</v>
      </c>
      <c r="J3054" s="148"/>
      <c r="K3054" s="148"/>
      <c r="L3054" s="148"/>
      <c r="M3054" s="258"/>
      <c r="N3054" s="252"/>
      <c r="O3054" s="148"/>
      <c r="P3054" s="148"/>
    </row>
    <row r="3055" spans="1:16" ht="39.6">
      <c r="A3055" s="258" t="s">
        <v>39005</v>
      </c>
      <c r="B3055" s="252" t="s">
        <v>39006</v>
      </c>
      <c r="C3055" s="252" t="s">
        <v>39006</v>
      </c>
      <c r="D3055" s="148" t="s">
        <v>39006</v>
      </c>
      <c r="E3055" s="252" t="s">
        <v>39006</v>
      </c>
      <c r="F3055" s="252" t="s">
        <v>39006</v>
      </c>
      <c r="G3055" s="252" t="s">
        <v>39006</v>
      </c>
      <c r="H3055" s="252" t="s">
        <v>39006</v>
      </c>
      <c r="I3055" s="264" t="s">
        <v>39006</v>
      </c>
      <c r="J3055" s="148"/>
      <c r="K3055" s="148"/>
      <c r="L3055" s="148"/>
      <c r="M3055" s="251"/>
      <c r="N3055" s="253"/>
      <c r="O3055" s="148"/>
      <c r="P3055" s="148"/>
    </row>
    <row r="3056" spans="1:16" ht="39.6">
      <c r="A3056" s="258" t="s">
        <v>39007</v>
      </c>
      <c r="B3056" s="252" t="s">
        <v>39006</v>
      </c>
      <c r="C3056" s="252" t="s">
        <v>39006</v>
      </c>
      <c r="D3056" s="148" t="s">
        <v>39006</v>
      </c>
      <c r="E3056" s="252" t="s">
        <v>39006</v>
      </c>
      <c r="F3056" s="252" t="s">
        <v>39006</v>
      </c>
      <c r="G3056" s="252" t="s">
        <v>39006</v>
      </c>
      <c r="H3056" s="252" t="s">
        <v>39006</v>
      </c>
      <c r="I3056" s="264" t="s">
        <v>39006</v>
      </c>
      <c r="J3056" s="148"/>
      <c r="K3056" s="148"/>
      <c r="L3056" s="148"/>
      <c r="M3056" s="251"/>
      <c r="N3056" s="253"/>
      <c r="O3056" s="148"/>
      <c r="P3056" s="148"/>
    </row>
    <row r="3057" spans="1:16" ht="28.8">
      <c r="A3057" s="251" t="s">
        <v>39008</v>
      </c>
      <c r="B3057" s="253" t="s">
        <v>36594</v>
      </c>
      <c r="C3057" s="253" t="s">
        <v>36595</v>
      </c>
      <c r="D3057" s="148" t="s">
        <v>36595</v>
      </c>
      <c r="E3057" s="253" t="s">
        <v>36595</v>
      </c>
      <c r="F3057" s="253" t="s">
        <v>36595</v>
      </c>
      <c r="G3057" s="253" t="s">
        <v>36594</v>
      </c>
      <c r="H3057" s="253" t="s">
        <v>36594</v>
      </c>
      <c r="I3057" s="264" t="s">
        <v>36594</v>
      </c>
      <c r="J3057" s="148"/>
      <c r="K3057" s="148"/>
      <c r="L3057" s="148"/>
      <c r="M3057" s="258"/>
      <c r="N3057" s="252"/>
      <c r="O3057" s="148"/>
      <c r="P3057" s="148"/>
    </row>
    <row r="3058" spans="1:16" ht="28.8">
      <c r="A3058" s="251" t="s">
        <v>39009</v>
      </c>
      <c r="B3058" s="253" t="s">
        <v>36595</v>
      </c>
      <c r="C3058" s="253" t="s">
        <v>36595</v>
      </c>
      <c r="D3058" s="148" t="s">
        <v>36595</v>
      </c>
      <c r="E3058" s="253" t="s">
        <v>36595</v>
      </c>
      <c r="F3058" s="253" t="s">
        <v>36595</v>
      </c>
      <c r="G3058" s="253" t="s">
        <v>36595</v>
      </c>
      <c r="H3058" s="253" t="s">
        <v>36595</v>
      </c>
      <c r="I3058" s="264" t="s">
        <v>36595</v>
      </c>
      <c r="J3058" s="273"/>
      <c r="K3058" s="273"/>
      <c r="L3058" s="273"/>
      <c r="M3058" s="258"/>
      <c r="N3058" s="252"/>
      <c r="O3058" s="148"/>
      <c r="P3058" s="148"/>
    </row>
    <row r="3059" spans="1:16" ht="171.6">
      <c r="A3059" s="258" t="s">
        <v>39010</v>
      </c>
      <c r="B3059" s="252" t="s">
        <v>39011</v>
      </c>
      <c r="C3059" s="252" t="s">
        <v>39012</v>
      </c>
      <c r="D3059" s="148" t="s">
        <v>39013</v>
      </c>
      <c r="E3059" s="252" t="s">
        <v>39014</v>
      </c>
      <c r="F3059" s="252" t="s">
        <v>39015</v>
      </c>
      <c r="G3059" s="252" t="s">
        <v>39016</v>
      </c>
      <c r="H3059" s="262" t="s">
        <v>39017</v>
      </c>
      <c r="I3059" s="264" t="s">
        <v>39018</v>
      </c>
      <c r="M3059" s="258"/>
      <c r="N3059" s="252"/>
      <c r="O3059" s="148"/>
      <c r="P3059" s="148"/>
    </row>
    <row r="3060" spans="1:16" ht="171.6">
      <c r="A3060" s="258" t="s">
        <v>39019</v>
      </c>
      <c r="B3060" s="252" t="s">
        <v>39020</v>
      </c>
      <c r="C3060" s="252" t="s">
        <v>39021</v>
      </c>
      <c r="D3060" s="148" t="s">
        <v>39022</v>
      </c>
      <c r="E3060" s="252" t="s">
        <v>39023</v>
      </c>
      <c r="F3060" s="252" t="s">
        <v>39015</v>
      </c>
      <c r="G3060" s="252" t="s">
        <v>39024</v>
      </c>
      <c r="H3060" s="262" t="s">
        <v>39025</v>
      </c>
      <c r="I3060" s="264" t="s">
        <v>39026</v>
      </c>
      <c r="M3060" s="258"/>
      <c r="N3060" s="252"/>
      <c r="O3060" s="148"/>
      <c r="P3060" s="148"/>
    </row>
    <row r="3061" spans="1:16" ht="39.6">
      <c r="A3061" s="258" t="s">
        <v>39027</v>
      </c>
      <c r="B3061" s="252" t="s">
        <v>39028</v>
      </c>
      <c r="C3061" s="252" t="s">
        <v>39028</v>
      </c>
      <c r="D3061" s="148" t="s">
        <v>39028</v>
      </c>
      <c r="E3061" s="252" t="s">
        <v>39028</v>
      </c>
      <c r="F3061" s="252" t="s">
        <v>39028</v>
      </c>
      <c r="G3061" s="252" t="s">
        <v>39028</v>
      </c>
      <c r="H3061" s="252" t="s">
        <v>39028</v>
      </c>
      <c r="I3061" s="264" t="s">
        <v>39028</v>
      </c>
      <c r="M3061" s="258"/>
      <c r="N3061" s="252"/>
      <c r="O3061" s="148"/>
      <c r="P3061" s="148"/>
    </row>
    <row r="3062" spans="1:16" ht="39.6">
      <c r="A3062" s="258" t="s">
        <v>39029</v>
      </c>
      <c r="B3062" s="252" t="s">
        <v>39030</v>
      </c>
      <c r="C3062" s="252" t="s">
        <v>39030</v>
      </c>
      <c r="D3062" s="148" t="s">
        <v>39030</v>
      </c>
      <c r="E3062" s="252" t="s">
        <v>39030</v>
      </c>
      <c r="F3062" s="252" t="s">
        <v>39030</v>
      </c>
      <c r="G3062" s="252" t="s">
        <v>39030</v>
      </c>
      <c r="H3062" s="252" t="s">
        <v>39030</v>
      </c>
      <c r="I3062" s="264" t="s">
        <v>39030</v>
      </c>
      <c r="M3062" s="258"/>
      <c r="N3062" s="252"/>
      <c r="O3062" s="148"/>
      <c r="P3062" s="148"/>
    </row>
    <row r="3063" spans="1:16" ht="39.6">
      <c r="A3063" s="258" t="s">
        <v>39031</v>
      </c>
      <c r="B3063" s="252" t="s">
        <v>36606</v>
      </c>
      <c r="C3063" s="252" t="s">
        <v>36606</v>
      </c>
      <c r="D3063" s="148" t="s">
        <v>36606</v>
      </c>
      <c r="E3063" s="252" t="s">
        <v>36606</v>
      </c>
      <c r="F3063" s="252" t="s">
        <v>36606</v>
      </c>
      <c r="G3063" s="252" t="s">
        <v>36606</v>
      </c>
      <c r="H3063" s="252" t="s">
        <v>36606</v>
      </c>
      <c r="I3063" s="264" t="s">
        <v>36606</v>
      </c>
      <c r="M3063" s="258"/>
      <c r="N3063" s="252"/>
      <c r="O3063" s="148"/>
      <c r="P3063" s="148"/>
    </row>
    <row r="3064" spans="1:16" ht="39.6">
      <c r="A3064" s="258" t="s">
        <v>39032</v>
      </c>
      <c r="B3064" s="252" t="s">
        <v>36608</v>
      </c>
      <c r="C3064" s="252" t="s">
        <v>36608</v>
      </c>
      <c r="D3064" s="148" t="s">
        <v>36608</v>
      </c>
      <c r="E3064" s="252" t="s">
        <v>36608</v>
      </c>
      <c r="F3064" s="252" t="s">
        <v>36608</v>
      </c>
      <c r="G3064" s="252" t="s">
        <v>36608</v>
      </c>
      <c r="H3064" s="252" t="s">
        <v>36608</v>
      </c>
      <c r="I3064" s="264" t="s">
        <v>36608</v>
      </c>
      <c r="M3064" s="258"/>
      <c r="N3064" s="252"/>
      <c r="O3064" s="148"/>
      <c r="P3064" s="148"/>
    </row>
    <row r="3065" spans="1:16" ht="224.4">
      <c r="A3065" s="258" t="s">
        <v>39033</v>
      </c>
      <c r="B3065" s="252" t="s">
        <v>39034</v>
      </c>
      <c r="C3065" s="252" t="s">
        <v>39035</v>
      </c>
      <c r="D3065" s="148" t="s">
        <v>39036</v>
      </c>
      <c r="E3065" s="252" t="s">
        <v>39037</v>
      </c>
      <c r="F3065" s="252" t="s">
        <v>39038</v>
      </c>
      <c r="G3065" s="252" t="s">
        <v>39039</v>
      </c>
      <c r="H3065" s="262" t="s">
        <v>39040</v>
      </c>
      <c r="I3065" s="264" t="s">
        <v>39041</v>
      </c>
      <c r="M3065" s="258"/>
      <c r="N3065" s="252"/>
      <c r="O3065" s="148"/>
      <c r="P3065" s="148"/>
    </row>
    <row r="3066" spans="1:16" ht="224.4">
      <c r="A3066" s="258" t="s">
        <v>39042</v>
      </c>
      <c r="B3066" s="252" t="s">
        <v>39043</v>
      </c>
      <c r="C3066" s="252" t="s">
        <v>39044</v>
      </c>
      <c r="D3066" s="148" t="s">
        <v>39045</v>
      </c>
      <c r="E3066" s="252" t="s">
        <v>39046</v>
      </c>
      <c r="F3066" s="252" t="s">
        <v>39047</v>
      </c>
      <c r="G3066" s="252" t="s">
        <v>39048</v>
      </c>
      <c r="H3066" s="262" t="s">
        <v>39049</v>
      </c>
      <c r="I3066" s="264" t="s">
        <v>39050</v>
      </c>
      <c r="M3066" s="258"/>
      <c r="N3066" s="252"/>
      <c r="O3066" s="148"/>
      <c r="P3066" s="148"/>
    </row>
    <row r="3067" spans="1:16" ht="39.6">
      <c r="A3067" s="258" t="s">
        <v>39051</v>
      </c>
      <c r="B3067" s="252" t="s">
        <v>36613</v>
      </c>
      <c r="C3067" s="252" t="s">
        <v>36613</v>
      </c>
      <c r="D3067" s="148" t="s">
        <v>36613</v>
      </c>
      <c r="E3067" s="252" t="s">
        <v>36613</v>
      </c>
      <c r="F3067" s="252" t="s">
        <v>36613</v>
      </c>
      <c r="G3067" s="252" t="s">
        <v>36613</v>
      </c>
      <c r="H3067" s="252" t="s">
        <v>36613</v>
      </c>
      <c r="I3067" s="264" t="s">
        <v>36613</v>
      </c>
      <c r="J3067" s="148"/>
      <c r="K3067" s="148"/>
      <c r="L3067" s="148"/>
      <c r="M3067" s="258"/>
      <c r="N3067" s="252"/>
      <c r="O3067" s="148"/>
      <c r="P3067" s="148"/>
    </row>
    <row r="3068" spans="1:16" ht="39.6">
      <c r="A3068" s="258" t="s">
        <v>39052</v>
      </c>
      <c r="B3068" s="252" t="s">
        <v>36615</v>
      </c>
      <c r="C3068" s="252" t="s">
        <v>36615</v>
      </c>
      <c r="D3068" s="148" t="s">
        <v>36615</v>
      </c>
      <c r="E3068" s="252" t="s">
        <v>36615</v>
      </c>
      <c r="F3068" s="252" t="s">
        <v>36615</v>
      </c>
      <c r="G3068" s="252" t="s">
        <v>36615</v>
      </c>
      <c r="H3068" s="252" t="s">
        <v>36615</v>
      </c>
      <c r="I3068" s="264" t="s">
        <v>36615</v>
      </c>
      <c r="J3068" s="148"/>
      <c r="K3068" s="148"/>
      <c r="L3068" s="148"/>
      <c r="M3068" s="258"/>
      <c r="N3068" s="252"/>
      <c r="O3068" s="148"/>
      <c r="P3068" s="148"/>
    </row>
    <row r="3069" spans="1:16" ht="39.6">
      <c r="A3069" s="258" t="s">
        <v>39053</v>
      </c>
      <c r="B3069" s="252" t="s">
        <v>36617</v>
      </c>
      <c r="C3069" s="252" t="s">
        <v>36617</v>
      </c>
      <c r="D3069" s="148" t="s">
        <v>36617</v>
      </c>
      <c r="E3069" s="252" t="s">
        <v>36617</v>
      </c>
      <c r="F3069" s="252" t="s">
        <v>36617</v>
      </c>
      <c r="G3069" s="252" t="s">
        <v>36617</v>
      </c>
      <c r="H3069" s="252" t="s">
        <v>36617</v>
      </c>
      <c r="I3069" s="264" t="s">
        <v>36617</v>
      </c>
      <c r="J3069" s="148"/>
      <c r="K3069" s="148"/>
      <c r="L3069" s="148"/>
      <c r="M3069" s="251"/>
      <c r="N3069" s="253"/>
      <c r="O3069" s="148"/>
      <c r="P3069" s="148"/>
    </row>
    <row r="3070" spans="1:16" ht="39.6">
      <c r="A3070" s="258" t="s">
        <v>39054</v>
      </c>
      <c r="B3070" s="252" t="s">
        <v>36619</v>
      </c>
      <c r="C3070" s="252" t="s">
        <v>36619</v>
      </c>
      <c r="D3070" s="148" t="s">
        <v>36619</v>
      </c>
      <c r="E3070" s="252" t="s">
        <v>36619</v>
      </c>
      <c r="F3070" s="252" t="s">
        <v>36619</v>
      </c>
      <c r="G3070" s="252" t="s">
        <v>36619</v>
      </c>
      <c r="H3070" s="252" t="s">
        <v>36619</v>
      </c>
      <c r="I3070" s="264" t="s">
        <v>36619</v>
      </c>
      <c r="J3070" s="148"/>
      <c r="K3070" s="148"/>
      <c r="L3070" s="148"/>
      <c r="M3070" s="251"/>
      <c r="N3070" s="253"/>
      <c r="O3070" s="148"/>
      <c r="P3070" s="148"/>
    </row>
    <row r="3071" spans="1:16" ht="39.6">
      <c r="A3071" s="258" t="s">
        <v>39055</v>
      </c>
      <c r="B3071" s="252" t="s">
        <v>36621</v>
      </c>
      <c r="C3071" s="252" t="s">
        <v>36621</v>
      </c>
      <c r="D3071" s="252" t="s">
        <v>36621</v>
      </c>
      <c r="E3071" s="252" t="s">
        <v>36621</v>
      </c>
      <c r="F3071" s="252" t="s">
        <v>36621</v>
      </c>
      <c r="G3071" s="252" t="s">
        <v>36621</v>
      </c>
      <c r="H3071" s="252" t="s">
        <v>36621</v>
      </c>
      <c r="I3071" s="264" t="s">
        <v>36621</v>
      </c>
      <c r="J3071" s="148"/>
      <c r="K3071" s="148"/>
      <c r="L3071" s="148"/>
      <c r="M3071" s="258"/>
      <c r="N3071" s="252"/>
      <c r="O3071" s="148"/>
      <c r="P3071" s="148"/>
    </row>
    <row r="3072" spans="1:16" ht="39.6">
      <c r="A3072" s="258" t="s">
        <v>39056</v>
      </c>
      <c r="B3072" s="252" t="s">
        <v>36621</v>
      </c>
      <c r="C3072" s="252" t="s">
        <v>36621</v>
      </c>
      <c r="D3072" s="148" t="s">
        <v>36621</v>
      </c>
      <c r="E3072" s="252" t="s">
        <v>36621</v>
      </c>
      <c r="F3072" s="252" t="s">
        <v>36621</v>
      </c>
      <c r="G3072" s="252" t="s">
        <v>36621</v>
      </c>
      <c r="H3072" s="252" t="s">
        <v>36621</v>
      </c>
      <c r="I3072" s="264" t="s">
        <v>36621</v>
      </c>
      <c r="J3072" s="148"/>
      <c r="K3072" s="148"/>
      <c r="L3072" s="148"/>
      <c r="M3072" s="258"/>
      <c r="N3072" s="252"/>
      <c r="O3072" s="148"/>
      <c r="P3072" s="148"/>
    </row>
    <row r="3073" spans="1:16" ht="39.6">
      <c r="A3073" s="258" t="s">
        <v>39057</v>
      </c>
      <c r="B3073" s="252" t="s">
        <v>36624</v>
      </c>
      <c r="C3073" s="252" t="s">
        <v>36624</v>
      </c>
      <c r="D3073" s="148" t="s">
        <v>36624</v>
      </c>
      <c r="E3073" s="252" t="s">
        <v>36624</v>
      </c>
      <c r="F3073" s="252" t="s">
        <v>36624</v>
      </c>
      <c r="G3073" s="252" t="s">
        <v>36624</v>
      </c>
      <c r="H3073" s="252" t="s">
        <v>36624</v>
      </c>
      <c r="I3073" s="264" t="s">
        <v>36624</v>
      </c>
      <c r="J3073" s="148"/>
      <c r="K3073" s="148"/>
      <c r="L3073" s="148"/>
      <c r="M3073" s="258"/>
      <c r="N3073" s="252"/>
      <c r="O3073" s="148"/>
      <c r="P3073" s="148"/>
    </row>
    <row r="3074" spans="1:16" ht="39.6">
      <c r="A3074" s="258" t="s">
        <v>39058</v>
      </c>
      <c r="B3074" s="252" t="s">
        <v>36626</v>
      </c>
      <c r="C3074" s="252" t="s">
        <v>36626</v>
      </c>
      <c r="D3074" s="148" t="s">
        <v>36626</v>
      </c>
      <c r="E3074" s="252" t="s">
        <v>36626</v>
      </c>
      <c r="F3074" s="252" t="s">
        <v>36626</v>
      </c>
      <c r="G3074" s="252" t="s">
        <v>36626</v>
      </c>
      <c r="H3074" s="252" t="s">
        <v>36626</v>
      </c>
      <c r="I3074" s="264" t="s">
        <v>36626</v>
      </c>
      <c r="J3074" s="148"/>
      <c r="K3074" s="148"/>
      <c r="L3074" s="148"/>
      <c r="M3074" s="258"/>
      <c r="N3074" s="252"/>
      <c r="O3074" s="148"/>
      <c r="P3074" s="148"/>
    </row>
    <row r="3075" spans="1:16" ht="28.8">
      <c r="A3075" s="251" t="s">
        <v>39059</v>
      </c>
      <c r="B3075" s="253" t="s">
        <v>36628</v>
      </c>
      <c r="C3075" s="253" t="s">
        <v>36628</v>
      </c>
      <c r="D3075" s="148" t="s">
        <v>36628</v>
      </c>
      <c r="E3075" s="253" t="s">
        <v>36628</v>
      </c>
      <c r="F3075" s="253" t="s">
        <v>36628</v>
      </c>
      <c r="G3075" s="253" t="s">
        <v>36628</v>
      </c>
      <c r="H3075" s="253" t="s">
        <v>36628</v>
      </c>
      <c r="I3075" s="264" t="s">
        <v>36628</v>
      </c>
      <c r="J3075" s="148"/>
      <c r="K3075" s="148"/>
      <c r="L3075" s="148"/>
      <c r="M3075" s="258"/>
      <c r="N3075" s="252"/>
      <c r="O3075" s="148"/>
      <c r="P3075" s="148"/>
    </row>
    <row r="3076" spans="1:16" ht="28.8">
      <c r="A3076" s="251" t="s">
        <v>39060</v>
      </c>
      <c r="B3076" s="253" t="s">
        <v>36628</v>
      </c>
      <c r="C3076" s="253" t="s">
        <v>36628</v>
      </c>
      <c r="D3076" s="148" t="s">
        <v>36628</v>
      </c>
      <c r="E3076" s="253" t="s">
        <v>36628</v>
      </c>
      <c r="F3076" s="253" t="s">
        <v>36628</v>
      </c>
      <c r="G3076" s="253" t="s">
        <v>36628</v>
      </c>
      <c r="H3076" s="253" t="s">
        <v>36628</v>
      </c>
      <c r="I3076" s="264" t="s">
        <v>36628</v>
      </c>
      <c r="J3076" s="148"/>
      <c r="K3076" s="148"/>
      <c r="L3076" s="148"/>
      <c r="M3076" s="258"/>
      <c r="N3076" s="252"/>
      <c r="O3076" s="148"/>
      <c r="P3076" s="148"/>
    </row>
    <row r="3077" spans="1:16" ht="39.6">
      <c r="A3077" s="258" t="s">
        <v>39061</v>
      </c>
      <c r="B3077" s="252" t="s">
        <v>36631</v>
      </c>
      <c r="C3077" s="252" t="s">
        <v>36631</v>
      </c>
      <c r="D3077" s="148" t="s">
        <v>36631</v>
      </c>
      <c r="E3077" s="252" t="s">
        <v>36631</v>
      </c>
      <c r="F3077" s="252" t="s">
        <v>36631</v>
      </c>
      <c r="G3077" s="252" t="s">
        <v>36631</v>
      </c>
      <c r="H3077" s="252" t="s">
        <v>36631</v>
      </c>
      <c r="I3077" s="264" t="s">
        <v>36631</v>
      </c>
      <c r="J3077" s="148"/>
      <c r="K3077" s="148"/>
      <c r="L3077" s="148"/>
      <c r="M3077" s="258"/>
      <c r="N3077" s="252"/>
      <c r="O3077" s="148"/>
      <c r="P3077" s="148"/>
    </row>
    <row r="3078" spans="1:16" ht="39.6">
      <c r="A3078" s="258" t="s">
        <v>39062</v>
      </c>
      <c r="B3078" s="252" t="s">
        <v>36633</v>
      </c>
      <c r="C3078" s="252" t="s">
        <v>36633</v>
      </c>
      <c r="D3078" s="148" t="s">
        <v>36633</v>
      </c>
      <c r="E3078" s="252" t="s">
        <v>36633</v>
      </c>
      <c r="F3078" s="252" t="s">
        <v>36633</v>
      </c>
      <c r="G3078" s="252" t="s">
        <v>36633</v>
      </c>
      <c r="H3078" s="252" t="s">
        <v>36633</v>
      </c>
      <c r="I3078" s="264" t="s">
        <v>36633</v>
      </c>
      <c r="J3078" s="148"/>
      <c r="K3078" s="148"/>
      <c r="L3078" s="148"/>
      <c r="M3078" s="258"/>
      <c r="N3078" s="252"/>
      <c r="O3078" s="148"/>
      <c r="P3078" s="148"/>
    </row>
    <row r="3079" spans="1:16" ht="39.6">
      <c r="A3079" s="258" t="s">
        <v>39063</v>
      </c>
      <c r="B3079" s="252" t="s">
        <v>39064</v>
      </c>
      <c r="C3079" s="252" t="s">
        <v>39064</v>
      </c>
      <c r="D3079" s="148" t="s">
        <v>39064</v>
      </c>
      <c r="E3079" s="252" t="s">
        <v>39064</v>
      </c>
      <c r="F3079" s="252" t="s">
        <v>39064</v>
      </c>
      <c r="G3079" s="252" t="s">
        <v>39064</v>
      </c>
      <c r="H3079" s="252" t="s">
        <v>39064</v>
      </c>
      <c r="I3079" s="264" t="s">
        <v>39064</v>
      </c>
      <c r="J3079" s="148"/>
      <c r="K3079" s="148"/>
      <c r="L3079" s="148"/>
      <c r="M3079" s="258"/>
      <c r="N3079" s="252"/>
      <c r="O3079" s="148"/>
      <c r="P3079" s="148"/>
    </row>
    <row r="3080" spans="1:16" ht="39.6">
      <c r="A3080" s="258" t="s">
        <v>39065</v>
      </c>
      <c r="B3080" s="252" t="s">
        <v>39066</v>
      </c>
      <c r="C3080" s="252" t="s">
        <v>39066</v>
      </c>
      <c r="D3080" s="148" t="s">
        <v>39066</v>
      </c>
      <c r="E3080" s="252" t="s">
        <v>39066</v>
      </c>
      <c r="F3080" s="252" t="s">
        <v>39066</v>
      </c>
      <c r="G3080" s="252" t="s">
        <v>39066</v>
      </c>
      <c r="H3080" s="252" t="s">
        <v>39066</v>
      </c>
      <c r="I3080" s="264" t="s">
        <v>39066</v>
      </c>
      <c r="J3080" s="148"/>
      <c r="K3080" s="148"/>
      <c r="L3080" s="148"/>
      <c r="M3080" s="258"/>
      <c r="N3080" s="252"/>
      <c r="O3080" s="148"/>
      <c r="P3080" s="148"/>
    </row>
    <row r="3081" spans="1:16" ht="39.6">
      <c r="A3081" s="258" t="s">
        <v>39067</v>
      </c>
      <c r="B3081" s="252" t="s">
        <v>36639</v>
      </c>
      <c r="C3081" s="252" t="s">
        <v>36639</v>
      </c>
      <c r="D3081" s="148" t="s">
        <v>36639</v>
      </c>
      <c r="E3081" s="252" t="s">
        <v>36639</v>
      </c>
      <c r="F3081" s="252" t="s">
        <v>36639</v>
      </c>
      <c r="G3081" s="252" t="s">
        <v>36639</v>
      </c>
      <c r="H3081" s="252" t="s">
        <v>36639</v>
      </c>
      <c r="I3081" s="264" t="s">
        <v>36639</v>
      </c>
      <c r="J3081" s="148"/>
      <c r="K3081" s="148"/>
      <c r="L3081" s="148"/>
      <c r="M3081" s="258"/>
      <c r="N3081" s="252"/>
      <c r="O3081" s="148"/>
      <c r="P3081" s="148"/>
    </row>
    <row r="3082" spans="1:16" ht="39.6">
      <c r="A3082" s="258" t="s">
        <v>39068</v>
      </c>
      <c r="B3082" s="252" t="s">
        <v>36641</v>
      </c>
      <c r="C3082" s="252" t="s">
        <v>36641</v>
      </c>
      <c r="D3082" s="148" t="s">
        <v>36641</v>
      </c>
      <c r="E3082" s="252" t="s">
        <v>36641</v>
      </c>
      <c r="F3082" s="252" t="s">
        <v>36641</v>
      </c>
      <c r="G3082" s="252" t="s">
        <v>36641</v>
      </c>
      <c r="H3082" s="252" t="s">
        <v>36641</v>
      </c>
      <c r="I3082" s="264" t="s">
        <v>36641</v>
      </c>
      <c r="J3082" s="148"/>
      <c r="K3082" s="148"/>
      <c r="L3082" s="148"/>
      <c r="M3082" s="258"/>
      <c r="N3082" s="252"/>
      <c r="O3082" s="148"/>
      <c r="P3082" s="148"/>
    </row>
    <row r="3083" spans="1:16" ht="39.6">
      <c r="A3083" s="258" t="s">
        <v>39069</v>
      </c>
      <c r="B3083" s="252" t="s">
        <v>36643</v>
      </c>
      <c r="C3083" s="252" t="s">
        <v>36643</v>
      </c>
      <c r="D3083" s="148" t="s">
        <v>36643</v>
      </c>
      <c r="E3083" s="252" t="s">
        <v>36643</v>
      </c>
      <c r="F3083" s="252" t="s">
        <v>36643</v>
      </c>
      <c r="G3083" s="252" t="s">
        <v>36643</v>
      </c>
      <c r="H3083" s="252" t="s">
        <v>36643</v>
      </c>
      <c r="I3083" s="264" t="s">
        <v>36643</v>
      </c>
      <c r="J3083" s="148"/>
      <c r="K3083" s="148"/>
      <c r="L3083" s="148"/>
      <c r="M3083" s="258"/>
      <c r="N3083" s="252"/>
      <c r="O3083" s="148"/>
      <c r="P3083" s="148"/>
    </row>
    <row r="3084" spans="1:16" ht="39.6">
      <c r="A3084" s="258" t="s">
        <v>39070</v>
      </c>
      <c r="B3084" s="252" t="s">
        <v>36645</v>
      </c>
      <c r="C3084" s="252" t="s">
        <v>36645</v>
      </c>
      <c r="D3084" s="148" t="s">
        <v>36645</v>
      </c>
      <c r="E3084" s="252" t="s">
        <v>36645</v>
      </c>
      <c r="F3084" s="252" t="s">
        <v>36645</v>
      </c>
      <c r="G3084" s="252" t="s">
        <v>36645</v>
      </c>
      <c r="H3084" s="252" t="s">
        <v>36645</v>
      </c>
      <c r="I3084" s="264" t="s">
        <v>36645</v>
      </c>
      <c r="J3084" s="148"/>
      <c r="K3084" s="148"/>
      <c r="L3084" s="148"/>
      <c r="M3084" s="258"/>
      <c r="N3084" s="252"/>
      <c r="O3084" s="148"/>
      <c r="P3084" s="148"/>
    </row>
    <row r="3085" spans="1:16" ht="39.6">
      <c r="A3085" s="258" t="s">
        <v>39071</v>
      </c>
      <c r="B3085" s="252" t="s">
        <v>36647</v>
      </c>
      <c r="C3085" s="252" t="s">
        <v>36647</v>
      </c>
      <c r="D3085" s="148" t="s">
        <v>36647</v>
      </c>
      <c r="E3085" s="252" t="s">
        <v>36647</v>
      </c>
      <c r="F3085" s="252" t="s">
        <v>36647</v>
      </c>
      <c r="G3085" s="252" t="s">
        <v>36647</v>
      </c>
      <c r="H3085" s="252" t="s">
        <v>36647</v>
      </c>
      <c r="I3085" s="264" t="s">
        <v>36647</v>
      </c>
      <c r="J3085" s="148"/>
      <c r="K3085" s="148"/>
      <c r="L3085" s="148"/>
      <c r="M3085" s="258"/>
      <c r="N3085" s="252"/>
      <c r="O3085" s="148"/>
      <c r="P3085" s="148"/>
    </row>
    <row r="3086" spans="1:16" ht="39.6">
      <c r="A3086" s="258" t="s">
        <v>39072</v>
      </c>
      <c r="B3086" s="252" t="s">
        <v>36649</v>
      </c>
      <c r="C3086" s="252" t="s">
        <v>36649</v>
      </c>
      <c r="D3086" s="148" t="s">
        <v>36649</v>
      </c>
      <c r="E3086" s="252" t="s">
        <v>36649</v>
      </c>
      <c r="F3086" s="252" t="s">
        <v>36649</v>
      </c>
      <c r="G3086" s="252" t="s">
        <v>36649</v>
      </c>
      <c r="H3086" s="252" t="s">
        <v>36649</v>
      </c>
      <c r="I3086" s="264" t="s">
        <v>36649</v>
      </c>
      <c r="J3086" s="148"/>
      <c r="K3086" s="148"/>
      <c r="L3086" s="148"/>
      <c r="M3086" s="258"/>
      <c r="N3086" s="252"/>
      <c r="O3086" s="148"/>
      <c r="P3086" s="148"/>
    </row>
    <row r="3087" spans="1:16" ht="39.6">
      <c r="A3087" s="258" t="s">
        <v>39073</v>
      </c>
      <c r="B3087" s="252" t="s">
        <v>36651</v>
      </c>
      <c r="C3087" s="252" t="s">
        <v>36651</v>
      </c>
      <c r="D3087" s="148" t="s">
        <v>36651</v>
      </c>
      <c r="E3087" s="252" t="s">
        <v>36651</v>
      </c>
      <c r="F3087" s="252" t="s">
        <v>36651</v>
      </c>
      <c r="G3087" s="252" t="s">
        <v>36651</v>
      </c>
      <c r="H3087" s="252" t="s">
        <v>36651</v>
      </c>
      <c r="I3087" s="264" t="s">
        <v>36651</v>
      </c>
      <c r="J3087" s="148"/>
      <c r="K3087" s="148"/>
      <c r="L3087" s="148"/>
      <c r="M3087" s="251"/>
      <c r="N3087" s="253"/>
      <c r="O3087" s="148"/>
      <c r="P3087" s="148"/>
    </row>
    <row r="3088" spans="1:16" ht="39.6">
      <c r="A3088" s="258" t="s">
        <v>39074</v>
      </c>
      <c r="B3088" s="252" t="s">
        <v>36653</v>
      </c>
      <c r="C3088" s="252" t="s">
        <v>36653</v>
      </c>
      <c r="D3088" s="148" t="s">
        <v>36653</v>
      </c>
      <c r="E3088" s="252" t="s">
        <v>36653</v>
      </c>
      <c r="F3088" s="252" t="s">
        <v>36653</v>
      </c>
      <c r="G3088" s="252" t="s">
        <v>36653</v>
      </c>
      <c r="H3088" s="252" t="s">
        <v>36653</v>
      </c>
      <c r="I3088" s="264" t="s">
        <v>36653</v>
      </c>
      <c r="J3088" s="148"/>
      <c r="K3088" s="148"/>
      <c r="L3088" s="148"/>
      <c r="M3088" s="251"/>
      <c r="N3088" s="253"/>
      <c r="O3088" s="148"/>
      <c r="P3088" s="148"/>
    </row>
    <row r="3089" spans="1:16" ht="28.8">
      <c r="A3089" s="251" t="s">
        <v>39075</v>
      </c>
      <c r="B3089" s="253" t="s">
        <v>38153</v>
      </c>
      <c r="C3089" s="253" t="s">
        <v>38154</v>
      </c>
      <c r="D3089" s="148" t="s">
        <v>38154</v>
      </c>
      <c r="E3089" s="253" t="s">
        <v>38154</v>
      </c>
      <c r="F3089" s="253" t="s">
        <v>38154</v>
      </c>
      <c r="G3089" s="253" t="s">
        <v>38153</v>
      </c>
      <c r="H3089" s="253" t="s">
        <v>38153</v>
      </c>
      <c r="I3089" s="264" t="s">
        <v>38153</v>
      </c>
      <c r="J3089" s="148"/>
      <c r="K3089" s="148"/>
      <c r="L3089" s="148"/>
      <c r="M3089" s="258"/>
      <c r="N3089" s="252"/>
      <c r="O3089" s="148"/>
      <c r="P3089" s="148"/>
    </row>
    <row r="3090" spans="1:16" ht="28.8">
      <c r="A3090" s="251" t="s">
        <v>39076</v>
      </c>
      <c r="B3090" s="253" t="s">
        <v>38154</v>
      </c>
      <c r="C3090" s="253" t="s">
        <v>38154</v>
      </c>
      <c r="D3090" s="148" t="s">
        <v>38154</v>
      </c>
      <c r="E3090" s="253" t="s">
        <v>38154</v>
      </c>
      <c r="F3090" s="253" t="s">
        <v>38154</v>
      </c>
      <c r="G3090" s="253" t="s">
        <v>38154</v>
      </c>
      <c r="H3090" s="253" t="s">
        <v>38154</v>
      </c>
      <c r="I3090" s="264" t="s">
        <v>38154</v>
      </c>
      <c r="J3090" s="148"/>
      <c r="K3090" s="148"/>
      <c r="L3090" s="148"/>
      <c r="M3090" s="258"/>
      <c r="N3090" s="252"/>
      <c r="O3090" s="148"/>
      <c r="P3090" s="148"/>
    </row>
    <row r="3091" spans="1:16" ht="39.6">
      <c r="A3091" s="258" t="s">
        <v>39077</v>
      </c>
      <c r="B3091" s="252" t="s">
        <v>36669</v>
      </c>
      <c r="C3091" s="252" t="s">
        <v>36669</v>
      </c>
      <c r="D3091" s="148" t="s">
        <v>36669</v>
      </c>
      <c r="E3091" s="252" t="s">
        <v>36669</v>
      </c>
      <c r="F3091" s="252" t="s">
        <v>36669</v>
      </c>
      <c r="G3091" s="252" t="s">
        <v>36669</v>
      </c>
      <c r="H3091" s="252" t="s">
        <v>36669</v>
      </c>
      <c r="I3091" s="264" t="s">
        <v>36669</v>
      </c>
      <c r="J3091" s="148"/>
      <c r="K3091" s="148"/>
      <c r="L3091" s="148"/>
      <c r="M3091" s="258"/>
      <c r="N3091" s="252"/>
      <c r="O3091" s="148"/>
      <c r="P3091" s="148"/>
    </row>
    <row r="3092" spans="1:16" ht="39.6">
      <c r="A3092" s="258" t="s">
        <v>39078</v>
      </c>
      <c r="B3092" s="252" t="s">
        <v>36671</v>
      </c>
      <c r="C3092" s="252" t="s">
        <v>36671</v>
      </c>
      <c r="D3092" s="148" t="s">
        <v>36671</v>
      </c>
      <c r="E3092" s="252" t="s">
        <v>36671</v>
      </c>
      <c r="F3092" s="252" t="s">
        <v>36671</v>
      </c>
      <c r="G3092" s="252" t="s">
        <v>36671</v>
      </c>
      <c r="H3092" s="252" t="s">
        <v>36671</v>
      </c>
      <c r="I3092" s="264" t="s">
        <v>36671</v>
      </c>
      <c r="J3092" s="148"/>
      <c r="K3092" s="148"/>
      <c r="L3092" s="148"/>
      <c r="M3092" s="258"/>
      <c r="N3092" s="252"/>
      <c r="O3092" s="148"/>
      <c r="P3092" s="148"/>
    </row>
    <row r="3093" spans="1:16" ht="39.6">
      <c r="A3093" s="258" t="s">
        <v>39079</v>
      </c>
      <c r="B3093" s="252" t="s">
        <v>39080</v>
      </c>
      <c r="C3093" s="252" t="s">
        <v>39080</v>
      </c>
      <c r="D3093" s="148" t="s">
        <v>39080</v>
      </c>
      <c r="E3093" s="252" t="s">
        <v>39080</v>
      </c>
      <c r="F3093" s="252" t="s">
        <v>39080</v>
      </c>
      <c r="G3093" s="252" t="s">
        <v>39080</v>
      </c>
      <c r="H3093" s="252" t="s">
        <v>39080</v>
      </c>
      <c r="I3093" s="264" t="s">
        <v>39080</v>
      </c>
      <c r="J3093" s="148"/>
      <c r="K3093" s="148"/>
      <c r="L3093" s="148"/>
      <c r="M3093" s="258"/>
      <c r="N3093" s="252"/>
      <c r="O3093" s="148"/>
      <c r="P3093" s="148"/>
    </row>
    <row r="3094" spans="1:16" ht="39.6">
      <c r="A3094" s="258" t="s">
        <v>39081</v>
      </c>
      <c r="B3094" s="252" t="s">
        <v>39080</v>
      </c>
      <c r="C3094" s="252" t="s">
        <v>39080</v>
      </c>
      <c r="D3094" s="148" t="s">
        <v>39080</v>
      </c>
      <c r="E3094" s="252" t="s">
        <v>39080</v>
      </c>
      <c r="F3094" s="252" t="s">
        <v>39080</v>
      </c>
      <c r="G3094" s="252" t="s">
        <v>39080</v>
      </c>
      <c r="H3094" s="252" t="s">
        <v>39080</v>
      </c>
      <c r="I3094" s="264" t="s">
        <v>39080</v>
      </c>
      <c r="J3094" s="148"/>
      <c r="K3094" s="148"/>
      <c r="L3094" s="148"/>
      <c r="M3094" s="258"/>
      <c r="N3094" s="252"/>
      <c r="O3094" s="148"/>
      <c r="P3094" s="148"/>
    </row>
    <row r="3095" spans="1:16" ht="39.6">
      <c r="A3095" s="258" t="s">
        <v>39082</v>
      </c>
      <c r="B3095" s="252" t="s">
        <v>36676</v>
      </c>
      <c r="C3095" s="252" t="s">
        <v>36676</v>
      </c>
      <c r="D3095" s="148" t="s">
        <v>36676</v>
      </c>
      <c r="E3095" s="252" t="s">
        <v>36676</v>
      </c>
      <c r="F3095" s="252" t="s">
        <v>36676</v>
      </c>
      <c r="G3095" s="252" t="s">
        <v>36676</v>
      </c>
      <c r="H3095" s="252" t="s">
        <v>36676</v>
      </c>
      <c r="I3095" s="264" t="s">
        <v>36676</v>
      </c>
      <c r="J3095" s="148"/>
      <c r="K3095" s="148"/>
      <c r="L3095" s="148"/>
      <c r="M3095" s="258"/>
      <c r="N3095" s="252"/>
      <c r="O3095" s="148"/>
      <c r="P3095" s="148"/>
    </row>
    <row r="3096" spans="1:16" ht="39.6">
      <c r="A3096" s="258" t="s">
        <v>39083</v>
      </c>
      <c r="B3096" s="252" t="s">
        <v>36676</v>
      </c>
      <c r="C3096" s="252" t="s">
        <v>36676</v>
      </c>
      <c r="D3096" s="148" t="s">
        <v>36676</v>
      </c>
      <c r="E3096" s="252" t="s">
        <v>36676</v>
      </c>
      <c r="F3096" s="252" t="s">
        <v>36676</v>
      </c>
      <c r="G3096" s="252" t="s">
        <v>36676</v>
      </c>
      <c r="H3096" s="252" t="s">
        <v>36676</v>
      </c>
      <c r="I3096" s="264" t="s">
        <v>36676</v>
      </c>
      <c r="J3096" s="148"/>
      <c r="K3096" s="148"/>
      <c r="L3096" s="148"/>
      <c r="M3096" s="258"/>
      <c r="N3096" s="252"/>
      <c r="O3096" s="148"/>
      <c r="P3096" s="148"/>
    </row>
    <row r="3097" spans="1:16" ht="39.6">
      <c r="A3097" s="258" t="s">
        <v>39084</v>
      </c>
      <c r="B3097" s="252" t="s">
        <v>36679</v>
      </c>
      <c r="C3097" s="252" t="s">
        <v>36679</v>
      </c>
      <c r="D3097" s="148" t="s">
        <v>36679</v>
      </c>
      <c r="E3097" s="252" t="s">
        <v>36679</v>
      </c>
      <c r="F3097" s="252" t="s">
        <v>36679</v>
      </c>
      <c r="G3097" s="252" t="s">
        <v>36679</v>
      </c>
      <c r="H3097" s="252" t="s">
        <v>36679</v>
      </c>
      <c r="I3097" s="264" t="s">
        <v>36679</v>
      </c>
      <c r="J3097" s="148"/>
      <c r="K3097" s="148"/>
      <c r="L3097" s="148"/>
      <c r="M3097" s="258"/>
      <c r="N3097" s="252"/>
      <c r="O3097" s="148"/>
      <c r="P3097" s="148"/>
    </row>
    <row r="3098" spans="1:16" ht="39.6">
      <c r="A3098" s="258" t="s">
        <v>39085</v>
      </c>
      <c r="B3098" s="252" t="s">
        <v>36679</v>
      </c>
      <c r="C3098" s="252" t="s">
        <v>36679</v>
      </c>
      <c r="D3098" s="148" t="s">
        <v>36679</v>
      </c>
      <c r="E3098" s="252" t="s">
        <v>36679</v>
      </c>
      <c r="F3098" s="252" t="s">
        <v>36679</v>
      </c>
      <c r="G3098" s="252" t="s">
        <v>36679</v>
      </c>
      <c r="H3098" s="252" t="s">
        <v>36679</v>
      </c>
      <c r="I3098" s="264" t="s">
        <v>36679</v>
      </c>
      <c r="J3098" s="148"/>
      <c r="K3098" s="148"/>
      <c r="L3098" s="148"/>
      <c r="M3098" s="258"/>
      <c r="N3098" s="252"/>
      <c r="O3098" s="148"/>
      <c r="P3098" s="148"/>
    </row>
    <row r="3099" spans="1:16" ht="39.6">
      <c r="A3099" s="258" t="s">
        <v>39086</v>
      </c>
      <c r="B3099" s="252" t="s">
        <v>39087</v>
      </c>
      <c r="C3099" s="252" t="s">
        <v>39087</v>
      </c>
      <c r="D3099" s="148" t="s">
        <v>39087</v>
      </c>
      <c r="E3099" s="252" t="s">
        <v>39087</v>
      </c>
      <c r="F3099" s="252" t="s">
        <v>39087</v>
      </c>
      <c r="G3099" s="252" t="s">
        <v>39087</v>
      </c>
      <c r="H3099" s="252" t="s">
        <v>39087</v>
      </c>
      <c r="I3099" s="264" t="s">
        <v>39087</v>
      </c>
      <c r="J3099" s="148"/>
      <c r="K3099" s="148"/>
      <c r="L3099" s="148"/>
      <c r="M3099" s="258"/>
      <c r="N3099" s="252"/>
      <c r="O3099" s="148"/>
      <c r="P3099" s="148"/>
    </row>
    <row r="3100" spans="1:16" ht="39.6">
      <c r="A3100" s="258" t="s">
        <v>39088</v>
      </c>
      <c r="B3100" s="252" t="s">
        <v>39089</v>
      </c>
      <c r="C3100" s="252" t="s">
        <v>39089</v>
      </c>
      <c r="D3100" s="148" t="s">
        <v>39089</v>
      </c>
      <c r="E3100" s="252" t="s">
        <v>39089</v>
      </c>
      <c r="F3100" s="252" t="s">
        <v>39089</v>
      </c>
      <c r="G3100" s="252" t="s">
        <v>39089</v>
      </c>
      <c r="H3100" s="252" t="s">
        <v>39089</v>
      </c>
      <c r="I3100" s="264" t="s">
        <v>39089</v>
      </c>
      <c r="J3100" s="148"/>
      <c r="K3100" s="148"/>
      <c r="L3100" s="148"/>
      <c r="M3100" s="258"/>
      <c r="N3100" s="252"/>
      <c r="O3100" s="148"/>
      <c r="P3100" s="148"/>
    </row>
    <row r="3101" spans="1:16" ht="39.6">
      <c r="A3101" s="258" t="s">
        <v>39090</v>
      </c>
      <c r="B3101" s="252" t="s">
        <v>36686</v>
      </c>
      <c r="C3101" s="252" t="s">
        <v>36686</v>
      </c>
      <c r="D3101" s="148" t="s">
        <v>36686</v>
      </c>
      <c r="E3101" s="252" t="s">
        <v>36686</v>
      </c>
      <c r="F3101" s="252" t="s">
        <v>36686</v>
      </c>
      <c r="G3101" s="252" t="s">
        <v>36686</v>
      </c>
      <c r="H3101" s="252" t="s">
        <v>36686</v>
      </c>
      <c r="I3101" s="264" t="s">
        <v>36686</v>
      </c>
      <c r="J3101" s="148"/>
      <c r="K3101" s="148"/>
      <c r="L3101" s="148"/>
      <c r="M3101" s="258"/>
      <c r="N3101" s="252"/>
      <c r="O3101" s="148"/>
      <c r="P3101" s="148"/>
    </row>
    <row r="3102" spans="1:16" ht="39.6">
      <c r="A3102" s="258" t="s">
        <v>39091</v>
      </c>
      <c r="B3102" s="252" t="s">
        <v>36688</v>
      </c>
      <c r="C3102" s="252" t="s">
        <v>36688</v>
      </c>
      <c r="D3102" s="148" t="s">
        <v>36688</v>
      </c>
      <c r="E3102" s="252" t="s">
        <v>36688</v>
      </c>
      <c r="F3102" s="252" t="s">
        <v>36688</v>
      </c>
      <c r="G3102" s="252" t="s">
        <v>36688</v>
      </c>
      <c r="H3102" s="252" t="s">
        <v>36688</v>
      </c>
      <c r="I3102" s="264" t="s">
        <v>36688</v>
      </c>
      <c r="J3102" s="148"/>
      <c r="K3102" s="148"/>
      <c r="L3102" s="148"/>
      <c r="M3102" s="258"/>
      <c r="N3102" s="252"/>
      <c r="O3102" s="148"/>
      <c r="P3102" s="148"/>
    </row>
    <row r="3103" spans="1:16" ht="39.6">
      <c r="A3103" s="258" t="s">
        <v>39092</v>
      </c>
      <c r="B3103" s="252" t="s">
        <v>36690</v>
      </c>
      <c r="C3103" s="252" t="s">
        <v>36690</v>
      </c>
      <c r="D3103" s="148" t="s">
        <v>36690</v>
      </c>
      <c r="E3103" s="252" t="s">
        <v>36690</v>
      </c>
      <c r="F3103" s="252" t="s">
        <v>36690</v>
      </c>
      <c r="G3103" s="252" t="s">
        <v>36690</v>
      </c>
      <c r="H3103" s="252" t="s">
        <v>36690</v>
      </c>
      <c r="I3103" s="264" t="s">
        <v>36690</v>
      </c>
      <c r="J3103" s="148"/>
      <c r="K3103" s="148"/>
      <c r="L3103" s="148"/>
      <c r="M3103" s="258"/>
      <c r="N3103" s="252"/>
      <c r="O3103" s="148"/>
      <c r="P3103" s="148"/>
    </row>
    <row r="3104" spans="1:16" ht="39.6">
      <c r="A3104" s="258" t="s">
        <v>39093</v>
      </c>
      <c r="B3104" s="252" t="s">
        <v>36692</v>
      </c>
      <c r="C3104" s="252" t="s">
        <v>36692</v>
      </c>
      <c r="D3104" s="148" t="s">
        <v>36692</v>
      </c>
      <c r="E3104" s="252" t="s">
        <v>36692</v>
      </c>
      <c r="F3104" s="252" t="s">
        <v>36692</v>
      </c>
      <c r="G3104" s="252" t="s">
        <v>36692</v>
      </c>
      <c r="H3104" s="252" t="s">
        <v>36692</v>
      </c>
      <c r="I3104" s="264" t="s">
        <v>36692</v>
      </c>
      <c r="J3104" s="148"/>
      <c r="K3104" s="148"/>
      <c r="L3104" s="148"/>
      <c r="M3104" s="258"/>
      <c r="N3104" s="252"/>
      <c r="O3104" s="148"/>
      <c r="P3104" s="148"/>
    </row>
    <row r="3105" spans="1:16" ht="39.6">
      <c r="A3105" s="258" t="s">
        <v>39094</v>
      </c>
      <c r="B3105" s="252" t="s">
        <v>36694</v>
      </c>
      <c r="C3105" s="252" t="s">
        <v>36694</v>
      </c>
      <c r="D3105" s="148" t="s">
        <v>36694</v>
      </c>
      <c r="E3105" s="252" t="s">
        <v>36694</v>
      </c>
      <c r="F3105" s="252" t="s">
        <v>36694</v>
      </c>
      <c r="G3105" s="252" t="s">
        <v>36694</v>
      </c>
      <c r="H3105" s="252" t="s">
        <v>36694</v>
      </c>
      <c r="I3105" s="264" t="s">
        <v>36694</v>
      </c>
      <c r="J3105" s="148"/>
      <c r="K3105" s="148"/>
      <c r="L3105" s="148"/>
      <c r="M3105" s="258"/>
      <c r="N3105" s="252"/>
      <c r="O3105" s="148"/>
      <c r="P3105" s="148"/>
    </row>
    <row r="3106" spans="1:16" ht="39.6">
      <c r="A3106" s="258" t="s">
        <v>39095</v>
      </c>
      <c r="B3106" s="252" t="s">
        <v>36696</v>
      </c>
      <c r="C3106" s="252" t="s">
        <v>36696</v>
      </c>
      <c r="D3106" s="148" t="s">
        <v>36696</v>
      </c>
      <c r="E3106" s="252" t="s">
        <v>36696</v>
      </c>
      <c r="F3106" s="252" t="s">
        <v>36696</v>
      </c>
      <c r="G3106" s="252" t="s">
        <v>36696</v>
      </c>
      <c r="H3106" s="252" t="s">
        <v>36696</v>
      </c>
      <c r="I3106" s="264" t="s">
        <v>36696</v>
      </c>
      <c r="J3106" s="148"/>
      <c r="K3106" s="148"/>
      <c r="L3106" s="148"/>
      <c r="M3106" s="258"/>
      <c r="N3106" s="252"/>
      <c r="O3106" s="148"/>
      <c r="P3106" s="148"/>
    </row>
    <row r="3107" spans="1:16" ht="28.8">
      <c r="A3107" s="251" t="s">
        <v>39096</v>
      </c>
      <c r="B3107" s="253" t="s">
        <v>37552</v>
      </c>
      <c r="C3107" s="253" t="s">
        <v>37553</v>
      </c>
      <c r="D3107" s="148" t="s">
        <v>37552</v>
      </c>
      <c r="E3107" s="253" t="s">
        <v>37553</v>
      </c>
      <c r="F3107" s="253" t="s">
        <v>37553</v>
      </c>
      <c r="G3107" s="253" t="s">
        <v>37552</v>
      </c>
      <c r="H3107" s="253" t="s">
        <v>37552</v>
      </c>
      <c r="I3107" s="264" t="s">
        <v>37552</v>
      </c>
      <c r="J3107" s="148"/>
      <c r="K3107" s="148"/>
      <c r="L3107" s="148"/>
      <c r="M3107" s="258"/>
      <c r="N3107" s="252"/>
      <c r="O3107" s="148"/>
      <c r="P3107" s="148"/>
    </row>
    <row r="3108" spans="1:16" ht="28.8">
      <c r="A3108" s="251" t="s">
        <v>39097</v>
      </c>
      <c r="B3108" s="253" t="s">
        <v>37552</v>
      </c>
      <c r="C3108" s="253" t="s">
        <v>37552</v>
      </c>
      <c r="D3108" s="148" t="s">
        <v>37552</v>
      </c>
      <c r="E3108" s="253" t="s">
        <v>37552</v>
      </c>
      <c r="F3108" s="253" t="s">
        <v>37552</v>
      </c>
      <c r="G3108" s="253" t="s">
        <v>37552</v>
      </c>
      <c r="H3108" s="253" t="s">
        <v>37552</v>
      </c>
      <c r="I3108" s="264" t="s">
        <v>37552</v>
      </c>
      <c r="J3108" s="148"/>
      <c r="K3108" s="148"/>
      <c r="L3108" s="148"/>
      <c r="M3108" s="258"/>
      <c r="N3108" s="252"/>
      <c r="O3108" s="148"/>
      <c r="P3108" s="148"/>
    </row>
    <row r="3109" spans="1:16" ht="39.6">
      <c r="A3109" s="258" t="s">
        <v>39098</v>
      </c>
      <c r="B3109" s="252" t="s">
        <v>37556</v>
      </c>
      <c r="C3109" s="252" t="s">
        <v>37556</v>
      </c>
      <c r="D3109" s="148" t="s">
        <v>37556</v>
      </c>
      <c r="E3109" s="252" t="s">
        <v>37556</v>
      </c>
      <c r="F3109" s="252" t="s">
        <v>37556</v>
      </c>
      <c r="G3109" s="252" t="s">
        <v>37556</v>
      </c>
      <c r="H3109" s="252" t="s">
        <v>37556</v>
      </c>
      <c r="I3109" s="264" t="s">
        <v>37556</v>
      </c>
      <c r="J3109" s="148"/>
      <c r="K3109" s="148"/>
      <c r="L3109" s="148"/>
      <c r="M3109" s="258"/>
      <c r="N3109" s="252"/>
      <c r="O3109" s="148"/>
      <c r="P3109" s="148"/>
    </row>
    <row r="3110" spans="1:16" ht="39.6">
      <c r="A3110" s="258" t="s">
        <v>39099</v>
      </c>
      <c r="B3110" s="252" t="s">
        <v>37558</v>
      </c>
      <c r="C3110" s="252" t="s">
        <v>37558</v>
      </c>
      <c r="D3110" s="148" t="s">
        <v>37558</v>
      </c>
      <c r="E3110" s="252" t="s">
        <v>37558</v>
      </c>
      <c r="F3110" s="252" t="s">
        <v>37558</v>
      </c>
      <c r="G3110" s="252" t="s">
        <v>37558</v>
      </c>
      <c r="H3110" s="252" t="s">
        <v>37558</v>
      </c>
      <c r="I3110" s="264" t="s">
        <v>37558</v>
      </c>
      <c r="J3110" s="148"/>
      <c r="K3110" s="148"/>
      <c r="L3110" s="148"/>
      <c r="M3110" s="258"/>
      <c r="N3110" s="252"/>
      <c r="O3110" s="148"/>
      <c r="P3110" s="148"/>
    </row>
    <row r="3111" spans="1:16" ht="39.6">
      <c r="A3111" s="258" t="s">
        <v>39100</v>
      </c>
      <c r="B3111" s="252" t="s">
        <v>38192</v>
      </c>
      <c r="C3111" s="252" t="s">
        <v>38192</v>
      </c>
      <c r="D3111" s="148" t="s">
        <v>38192</v>
      </c>
      <c r="E3111" s="252" t="s">
        <v>38192</v>
      </c>
      <c r="F3111" s="252" t="s">
        <v>38192</v>
      </c>
      <c r="G3111" s="252" t="s">
        <v>38192</v>
      </c>
      <c r="H3111" s="252" t="s">
        <v>38192</v>
      </c>
      <c r="I3111" s="264" t="s">
        <v>38192</v>
      </c>
      <c r="J3111" s="148"/>
      <c r="K3111" s="148"/>
      <c r="L3111" s="148"/>
      <c r="M3111" s="258"/>
      <c r="N3111" s="252"/>
      <c r="O3111" s="148"/>
      <c r="P3111" s="148"/>
    </row>
    <row r="3112" spans="1:16" ht="39.6">
      <c r="A3112" s="258" t="s">
        <v>39101</v>
      </c>
      <c r="B3112" s="252" t="s">
        <v>38192</v>
      </c>
      <c r="C3112" s="252" t="s">
        <v>38192</v>
      </c>
      <c r="D3112" s="148" t="s">
        <v>38192</v>
      </c>
      <c r="E3112" s="252" t="s">
        <v>38192</v>
      </c>
      <c r="F3112" s="252" t="s">
        <v>38192</v>
      </c>
      <c r="G3112" s="252" t="s">
        <v>38192</v>
      </c>
      <c r="H3112" s="252" t="s">
        <v>38192</v>
      </c>
      <c r="I3112" s="264" t="s">
        <v>38192</v>
      </c>
      <c r="J3112" s="148"/>
      <c r="K3112" s="148"/>
      <c r="L3112" s="148"/>
      <c r="M3112" s="258"/>
      <c r="N3112" s="252"/>
      <c r="O3112" s="148"/>
      <c r="P3112" s="148"/>
    </row>
    <row r="3113" spans="1:16" ht="39.6">
      <c r="A3113" s="258" t="s">
        <v>39102</v>
      </c>
      <c r="B3113" s="252" t="s">
        <v>37568</v>
      </c>
      <c r="C3113" s="252" t="s">
        <v>37568</v>
      </c>
      <c r="D3113" s="148" t="s">
        <v>37568</v>
      </c>
      <c r="E3113" s="252" t="s">
        <v>37568</v>
      </c>
      <c r="F3113" s="252" t="s">
        <v>37568</v>
      </c>
      <c r="G3113" s="252" t="s">
        <v>37568</v>
      </c>
      <c r="H3113" s="252" t="s">
        <v>37568</v>
      </c>
      <c r="I3113" s="264" t="s">
        <v>37568</v>
      </c>
      <c r="J3113" s="148"/>
      <c r="K3113" s="148"/>
      <c r="L3113" s="148"/>
      <c r="M3113" s="251"/>
      <c r="N3113" s="253"/>
      <c r="O3113" s="148"/>
      <c r="P3113" s="148"/>
    </row>
    <row r="3114" spans="1:16" ht="39.6">
      <c r="A3114" s="258" t="s">
        <v>39103</v>
      </c>
      <c r="B3114" s="252" t="s">
        <v>37570</v>
      </c>
      <c r="C3114" s="252" t="s">
        <v>37570</v>
      </c>
      <c r="D3114" s="148" t="s">
        <v>37570</v>
      </c>
      <c r="E3114" s="252" t="s">
        <v>37570</v>
      </c>
      <c r="F3114" s="252" t="s">
        <v>37570</v>
      </c>
      <c r="G3114" s="252" t="s">
        <v>37570</v>
      </c>
      <c r="H3114" s="252" t="s">
        <v>37570</v>
      </c>
      <c r="I3114" s="264" t="s">
        <v>37570</v>
      </c>
      <c r="J3114" s="148"/>
      <c r="K3114" s="148"/>
      <c r="L3114" s="148"/>
      <c r="M3114" s="251"/>
      <c r="N3114" s="253"/>
      <c r="O3114" s="148"/>
      <c r="P3114" s="148"/>
    </row>
    <row r="3115" spans="1:16" ht="39.6">
      <c r="A3115" s="258" t="s">
        <v>39104</v>
      </c>
      <c r="B3115" s="252" t="s">
        <v>37572</v>
      </c>
      <c r="C3115" s="252" t="s">
        <v>37572</v>
      </c>
      <c r="D3115" s="148" t="s">
        <v>37572</v>
      </c>
      <c r="E3115" s="252" t="s">
        <v>37572</v>
      </c>
      <c r="F3115" s="252" t="s">
        <v>37572</v>
      </c>
      <c r="G3115" s="252" t="s">
        <v>37572</v>
      </c>
      <c r="H3115" s="252" t="s">
        <v>37572</v>
      </c>
      <c r="I3115" s="264" t="s">
        <v>37572</v>
      </c>
      <c r="J3115" s="148"/>
      <c r="K3115" s="148"/>
      <c r="L3115" s="148"/>
      <c r="M3115" s="258"/>
      <c r="N3115" s="252"/>
      <c r="O3115" s="148"/>
      <c r="P3115" s="148"/>
    </row>
    <row r="3116" spans="1:16" ht="39.6">
      <c r="A3116" s="258" t="s">
        <v>39105</v>
      </c>
      <c r="B3116" s="252" t="s">
        <v>37574</v>
      </c>
      <c r="C3116" s="252" t="s">
        <v>37574</v>
      </c>
      <c r="D3116" s="148" t="s">
        <v>37574</v>
      </c>
      <c r="E3116" s="252" t="s">
        <v>37574</v>
      </c>
      <c r="F3116" s="252" t="s">
        <v>37574</v>
      </c>
      <c r="G3116" s="252" t="s">
        <v>37574</v>
      </c>
      <c r="H3116" s="252" t="s">
        <v>37574</v>
      </c>
      <c r="I3116" s="264" t="s">
        <v>37574</v>
      </c>
      <c r="J3116" s="148"/>
      <c r="K3116" s="148"/>
      <c r="L3116" s="148"/>
      <c r="M3116" s="258"/>
      <c r="N3116" s="252"/>
      <c r="O3116" s="148"/>
      <c r="P3116" s="148"/>
    </row>
    <row r="3117" spans="1:16" ht="39.6">
      <c r="A3117" s="258" t="s">
        <v>39106</v>
      </c>
      <c r="B3117" s="252" t="s">
        <v>37576</v>
      </c>
      <c r="C3117" s="252" t="s">
        <v>37576</v>
      </c>
      <c r="D3117" s="148" t="s">
        <v>37576</v>
      </c>
      <c r="E3117" s="252" t="s">
        <v>37576</v>
      </c>
      <c r="F3117" s="252" t="s">
        <v>37576</v>
      </c>
      <c r="G3117" s="252" t="s">
        <v>37576</v>
      </c>
      <c r="H3117" s="252" t="s">
        <v>37576</v>
      </c>
      <c r="I3117" s="264" t="s">
        <v>37576</v>
      </c>
      <c r="J3117" s="148"/>
      <c r="K3117" s="148"/>
      <c r="L3117" s="148"/>
      <c r="M3117" s="258"/>
      <c r="N3117" s="252"/>
      <c r="O3117" s="148"/>
      <c r="P3117" s="148"/>
    </row>
    <row r="3118" spans="1:16" ht="39.6">
      <c r="A3118" s="258" t="s">
        <v>39107</v>
      </c>
      <c r="B3118" s="252" t="s">
        <v>37578</v>
      </c>
      <c r="C3118" s="252" t="s">
        <v>37578</v>
      </c>
      <c r="D3118" s="148" t="s">
        <v>37578</v>
      </c>
      <c r="E3118" s="252" t="s">
        <v>37578</v>
      </c>
      <c r="F3118" s="252" t="s">
        <v>37578</v>
      </c>
      <c r="G3118" s="252" t="s">
        <v>37578</v>
      </c>
      <c r="H3118" s="252" t="s">
        <v>37578</v>
      </c>
      <c r="I3118" s="264" t="s">
        <v>37578</v>
      </c>
      <c r="J3118" s="148"/>
      <c r="K3118" s="148"/>
      <c r="L3118" s="148"/>
      <c r="M3118" s="258"/>
      <c r="N3118" s="252"/>
      <c r="O3118" s="148"/>
      <c r="P3118" s="148"/>
    </row>
    <row r="3119" spans="1:16" ht="39.6">
      <c r="A3119" s="258" t="s">
        <v>39108</v>
      </c>
      <c r="B3119" s="252" t="s">
        <v>37580</v>
      </c>
      <c r="C3119" s="252" t="s">
        <v>37580</v>
      </c>
      <c r="D3119" s="148" t="s">
        <v>37580</v>
      </c>
      <c r="E3119" s="252" t="s">
        <v>37580</v>
      </c>
      <c r="F3119" s="252" t="s">
        <v>37580</v>
      </c>
      <c r="G3119" s="252" t="s">
        <v>37580</v>
      </c>
      <c r="H3119" s="252" t="s">
        <v>37580</v>
      </c>
      <c r="I3119" s="264" t="s">
        <v>37580</v>
      </c>
      <c r="J3119" s="148"/>
      <c r="K3119" s="148"/>
      <c r="L3119" s="148"/>
      <c r="M3119" s="258"/>
      <c r="N3119" s="148"/>
      <c r="O3119" s="148"/>
      <c r="P3119" s="148"/>
    </row>
    <row r="3120" spans="1:16" ht="39.6">
      <c r="A3120" s="258" t="s">
        <v>39109</v>
      </c>
      <c r="B3120" s="252" t="s">
        <v>37582</v>
      </c>
      <c r="C3120" s="252" t="s">
        <v>37582</v>
      </c>
      <c r="D3120" s="148" t="s">
        <v>37582</v>
      </c>
      <c r="E3120" s="252" t="s">
        <v>37582</v>
      </c>
      <c r="F3120" s="252" t="s">
        <v>37582</v>
      </c>
      <c r="G3120" s="252" t="s">
        <v>37582</v>
      </c>
      <c r="H3120" s="252" t="s">
        <v>37582</v>
      </c>
      <c r="I3120" s="264" t="s">
        <v>37582</v>
      </c>
      <c r="J3120" s="148"/>
      <c r="K3120" s="148"/>
      <c r="L3120" s="148"/>
      <c r="M3120" s="258"/>
      <c r="N3120" s="148"/>
      <c r="O3120" s="148"/>
      <c r="P3120" s="148"/>
    </row>
    <row r="3121" spans="1:16" ht="39.6">
      <c r="A3121" s="258" t="s">
        <v>39110</v>
      </c>
      <c r="B3121" s="252" t="s">
        <v>37584</v>
      </c>
      <c r="C3121" s="252" t="s">
        <v>37584</v>
      </c>
      <c r="D3121" s="148" t="s">
        <v>37584</v>
      </c>
      <c r="E3121" s="252" t="s">
        <v>37584</v>
      </c>
      <c r="F3121" s="252" t="s">
        <v>37584</v>
      </c>
      <c r="G3121" s="252" t="s">
        <v>37584</v>
      </c>
      <c r="H3121" s="252" t="s">
        <v>37584</v>
      </c>
      <c r="I3121" s="264" t="s">
        <v>37584</v>
      </c>
      <c r="J3121" s="148"/>
      <c r="K3121" s="148"/>
      <c r="L3121" s="148"/>
      <c r="M3121" s="258"/>
      <c r="N3121" s="252"/>
      <c r="O3121" s="148"/>
      <c r="P3121" s="148"/>
    </row>
    <row r="3122" spans="1:16" ht="39.6">
      <c r="A3122" s="258" t="s">
        <v>39111</v>
      </c>
      <c r="B3122" s="252" t="s">
        <v>37584</v>
      </c>
      <c r="C3122" s="252" t="s">
        <v>37584</v>
      </c>
      <c r="D3122" s="148" t="s">
        <v>37584</v>
      </c>
      <c r="E3122" s="252" t="s">
        <v>37584</v>
      </c>
      <c r="F3122" s="252" t="s">
        <v>37584</v>
      </c>
      <c r="G3122" s="252" t="s">
        <v>37584</v>
      </c>
      <c r="H3122" s="252" t="s">
        <v>37584</v>
      </c>
      <c r="I3122" s="264" t="s">
        <v>37584</v>
      </c>
      <c r="J3122" s="148"/>
      <c r="K3122" s="148"/>
      <c r="L3122" s="148"/>
      <c r="M3122" s="258"/>
      <c r="N3122" s="252"/>
      <c r="O3122" s="148"/>
      <c r="P3122" s="148"/>
    </row>
    <row r="3123" spans="1:16" ht="39.6">
      <c r="A3123" s="258" t="s">
        <v>39112</v>
      </c>
      <c r="B3123" s="252" t="s">
        <v>37587</v>
      </c>
      <c r="C3123" s="252" t="s">
        <v>37587</v>
      </c>
      <c r="D3123" s="148" t="s">
        <v>37587</v>
      </c>
      <c r="E3123" s="252" t="s">
        <v>37587</v>
      </c>
      <c r="F3123" s="252" t="s">
        <v>37587</v>
      </c>
      <c r="G3123" s="252" t="s">
        <v>37587</v>
      </c>
      <c r="H3123" s="252" t="s">
        <v>37587</v>
      </c>
      <c r="I3123" s="264" t="s">
        <v>37587</v>
      </c>
      <c r="J3123" s="148"/>
      <c r="K3123" s="148"/>
      <c r="L3123" s="148"/>
      <c r="M3123" s="258"/>
      <c r="N3123" s="252"/>
      <c r="O3123" s="148"/>
      <c r="P3123" s="148"/>
    </row>
    <row r="3124" spans="1:16" ht="39.6">
      <c r="A3124" s="258" t="s">
        <v>39113</v>
      </c>
      <c r="B3124" s="252" t="s">
        <v>37587</v>
      </c>
      <c r="C3124" s="252" t="s">
        <v>37587</v>
      </c>
      <c r="D3124" s="148" t="s">
        <v>37587</v>
      </c>
      <c r="E3124" s="252" t="s">
        <v>37587</v>
      </c>
      <c r="F3124" s="252" t="s">
        <v>37587</v>
      </c>
      <c r="G3124" s="252" t="s">
        <v>37587</v>
      </c>
      <c r="H3124" s="252" t="s">
        <v>37587</v>
      </c>
      <c r="I3124" s="264" t="s">
        <v>37587</v>
      </c>
      <c r="J3124" s="148"/>
      <c r="K3124" s="148"/>
      <c r="L3124" s="148"/>
      <c r="M3124" s="258"/>
      <c r="N3124" s="252"/>
      <c r="O3124" s="148"/>
      <c r="P3124" s="148"/>
    </row>
    <row r="3125" spans="1:16" ht="39.6">
      <c r="A3125" s="258" t="s">
        <v>39114</v>
      </c>
      <c r="B3125" s="252" t="s">
        <v>37590</v>
      </c>
      <c r="C3125" s="252" t="s">
        <v>37590</v>
      </c>
      <c r="D3125" s="148" t="s">
        <v>37590</v>
      </c>
      <c r="E3125" s="252" t="s">
        <v>37590</v>
      </c>
      <c r="F3125" s="252" t="s">
        <v>37590</v>
      </c>
      <c r="G3125" s="252" t="s">
        <v>37590</v>
      </c>
      <c r="H3125" s="252" t="s">
        <v>37590</v>
      </c>
      <c r="I3125" s="264" t="s">
        <v>37590</v>
      </c>
      <c r="J3125" s="148"/>
      <c r="K3125" s="148"/>
      <c r="L3125" s="148"/>
      <c r="M3125" s="258"/>
      <c r="N3125" s="252"/>
      <c r="O3125" s="148"/>
      <c r="P3125" s="148"/>
    </row>
    <row r="3126" spans="1:16" ht="39.6">
      <c r="A3126" s="258" t="s">
        <v>39115</v>
      </c>
      <c r="B3126" s="252" t="s">
        <v>37592</v>
      </c>
      <c r="C3126" s="252" t="s">
        <v>37592</v>
      </c>
      <c r="D3126" s="148" t="s">
        <v>37592</v>
      </c>
      <c r="E3126" s="252" t="s">
        <v>37592</v>
      </c>
      <c r="F3126" s="252" t="s">
        <v>37592</v>
      </c>
      <c r="G3126" s="252" t="s">
        <v>37592</v>
      </c>
      <c r="H3126" s="252" t="s">
        <v>37592</v>
      </c>
      <c r="I3126" s="264" t="s">
        <v>37592</v>
      </c>
      <c r="J3126" s="148"/>
      <c r="K3126" s="148"/>
      <c r="L3126" s="148"/>
      <c r="M3126" s="258"/>
      <c r="N3126" s="252"/>
      <c r="O3126" s="148"/>
      <c r="P3126" s="148"/>
    </row>
    <row r="3127" spans="1:16" ht="39.6">
      <c r="A3127" s="258" t="s">
        <v>39116</v>
      </c>
      <c r="B3127" s="252" t="s">
        <v>37594</v>
      </c>
      <c r="C3127" s="252" t="s">
        <v>37594</v>
      </c>
      <c r="D3127" s="148" t="s">
        <v>37594</v>
      </c>
      <c r="E3127" s="252" t="s">
        <v>37594</v>
      </c>
      <c r="F3127" s="252" t="s">
        <v>37594</v>
      </c>
      <c r="G3127" s="252" t="s">
        <v>37594</v>
      </c>
      <c r="H3127" s="252" t="s">
        <v>37594</v>
      </c>
      <c r="I3127" s="264" t="s">
        <v>37594</v>
      </c>
      <c r="J3127" s="148"/>
      <c r="K3127" s="148"/>
      <c r="L3127" s="148"/>
      <c r="M3127" s="258"/>
      <c r="N3127" s="252"/>
      <c r="O3127" s="148"/>
      <c r="P3127" s="148"/>
    </row>
    <row r="3128" spans="1:16" ht="39.6">
      <c r="A3128" s="258" t="s">
        <v>39117</v>
      </c>
      <c r="B3128" s="252" t="s">
        <v>37594</v>
      </c>
      <c r="C3128" s="252" t="s">
        <v>37594</v>
      </c>
      <c r="D3128" s="148" t="s">
        <v>37594</v>
      </c>
      <c r="E3128" s="252" t="s">
        <v>37594</v>
      </c>
      <c r="F3128" s="252" t="s">
        <v>37594</v>
      </c>
      <c r="G3128" s="252" t="s">
        <v>37594</v>
      </c>
      <c r="H3128" s="252" t="s">
        <v>37594</v>
      </c>
      <c r="I3128" s="264" t="s">
        <v>37594</v>
      </c>
      <c r="J3128" s="148"/>
      <c r="K3128" s="148"/>
      <c r="L3128" s="148"/>
      <c r="M3128" s="258"/>
      <c r="N3128" s="252"/>
      <c r="O3128" s="148"/>
      <c r="P3128" s="148"/>
    </row>
    <row r="3129" spans="1:16" ht="39.6">
      <c r="A3129" s="258" t="s">
        <v>39118</v>
      </c>
      <c r="B3129" s="252" t="s">
        <v>37597</v>
      </c>
      <c r="C3129" s="252" t="s">
        <v>37597</v>
      </c>
      <c r="D3129" s="148" t="s">
        <v>37597</v>
      </c>
      <c r="E3129" s="252" t="s">
        <v>37597</v>
      </c>
      <c r="F3129" s="252" t="s">
        <v>37597</v>
      </c>
      <c r="G3129" s="252" t="s">
        <v>37597</v>
      </c>
      <c r="H3129" s="252" t="s">
        <v>37597</v>
      </c>
      <c r="I3129" s="264" t="s">
        <v>37597</v>
      </c>
      <c r="J3129" s="148"/>
      <c r="K3129" s="148"/>
      <c r="L3129" s="148"/>
      <c r="M3129" s="258"/>
      <c r="N3129" s="252"/>
      <c r="O3129" s="148"/>
      <c r="P3129" s="148"/>
    </row>
    <row r="3130" spans="1:16" ht="39.6">
      <c r="A3130" s="258" t="s">
        <v>39119</v>
      </c>
      <c r="B3130" s="252" t="s">
        <v>37597</v>
      </c>
      <c r="C3130" s="252" t="s">
        <v>37597</v>
      </c>
      <c r="D3130" s="148" t="s">
        <v>37597</v>
      </c>
      <c r="E3130" s="252" t="s">
        <v>37597</v>
      </c>
      <c r="F3130" s="252" t="s">
        <v>37597</v>
      </c>
      <c r="G3130" s="252" t="s">
        <v>37597</v>
      </c>
      <c r="H3130" s="252" t="s">
        <v>37597</v>
      </c>
      <c r="I3130" s="264" t="s">
        <v>37597</v>
      </c>
      <c r="J3130" s="148"/>
      <c r="K3130" s="148"/>
      <c r="L3130" s="148"/>
      <c r="M3130" s="258"/>
      <c r="N3130" s="252"/>
      <c r="O3130" s="148"/>
      <c r="P3130" s="148"/>
    </row>
    <row r="3131" spans="1:16" ht="39.6">
      <c r="A3131" s="258" t="s">
        <v>39120</v>
      </c>
      <c r="B3131" s="252" t="s">
        <v>37600</v>
      </c>
      <c r="C3131" s="252" t="s">
        <v>37600</v>
      </c>
      <c r="D3131" s="148" t="s">
        <v>37600</v>
      </c>
      <c r="E3131" s="252" t="s">
        <v>37600</v>
      </c>
      <c r="F3131" s="252" t="s">
        <v>37600</v>
      </c>
      <c r="G3131" s="252" t="s">
        <v>37600</v>
      </c>
      <c r="H3131" s="252" t="s">
        <v>37600</v>
      </c>
      <c r="I3131" s="264" t="s">
        <v>37600</v>
      </c>
      <c r="J3131" s="148"/>
      <c r="K3131" s="148"/>
      <c r="L3131" s="148"/>
      <c r="M3131" s="251"/>
      <c r="N3131" s="253"/>
      <c r="O3131" s="148"/>
      <c r="P3131" s="148"/>
    </row>
    <row r="3132" spans="1:16" ht="39.6">
      <c r="A3132" s="258" t="s">
        <v>39121</v>
      </c>
      <c r="B3132" s="252" t="s">
        <v>37602</v>
      </c>
      <c r="C3132" s="252" t="s">
        <v>37602</v>
      </c>
      <c r="D3132" s="148" t="s">
        <v>37602</v>
      </c>
      <c r="E3132" s="252" t="s">
        <v>37602</v>
      </c>
      <c r="F3132" s="252" t="s">
        <v>37602</v>
      </c>
      <c r="G3132" s="252" t="s">
        <v>37602</v>
      </c>
      <c r="H3132" s="252" t="s">
        <v>37602</v>
      </c>
      <c r="I3132" s="264" t="s">
        <v>37602</v>
      </c>
      <c r="J3132" s="148"/>
      <c r="K3132" s="148"/>
      <c r="L3132" s="148"/>
      <c r="M3132" s="251"/>
      <c r="N3132" s="253"/>
      <c r="O3132" s="148"/>
      <c r="P3132" s="148"/>
    </row>
    <row r="3133" spans="1:16" ht="28.8">
      <c r="A3133" s="251" t="s">
        <v>39122</v>
      </c>
      <c r="B3133" s="253" t="s">
        <v>36149</v>
      </c>
      <c r="C3133" s="253" t="s">
        <v>36149</v>
      </c>
      <c r="D3133" s="148" t="s">
        <v>36149</v>
      </c>
      <c r="E3133" s="253" t="s">
        <v>36149</v>
      </c>
      <c r="F3133" s="253" t="s">
        <v>36149</v>
      </c>
      <c r="G3133" s="253" t="s">
        <v>36149</v>
      </c>
      <c r="H3133" s="253" t="s">
        <v>36149</v>
      </c>
      <c r="I3133" s="264" t="s">
        <v>36149</v>
      </c>
      <c r="J3133" s="148"/>
      <c r="K3133" s="148"/>
      <c r="L3133" s="148"/>
      <c r="M3133" s="258"/>
      <c r="N3133" s="252"/>
      <c r="O3133" s="148"/>
      <c r="P3133" s="148"/>
    </row>
    <row r="3134" spans="1:16" ht="28.8">
      <c r="A3134" s="251" t="s">
        <v>39123</v>
      </c>
      <c r="B3134" s="253" t="s">
        <v>36149</v>
      </c>
      <c r="C3134" s="253" t="s">
        <v>36149</v>
      </c>
      <c r="D3134" s="148" t="s">
        <v>36149</v>
      </c>
      <c r="E3134" s="253" t="s">
        <v>36149</v>
      </c>
      <c r="F3134" s="253" t="s">
        <v>36149</v>
      </c>
      <c r="G3134" s="253" t="s">
        <v>36149</v>
      </c>
      <c r="H3134" s="253" t="s">
        <v>36149</v>
      </c>
      <c r="I3134" s="264" t="s">
        <v>36149</v>
      </c>
      <c r="J3134" s="148"/>
      <c r="K3134" s="148"/>
      <c r="L3134" s="148"/>
      <c r="M3134" s="258"/>
      <c r="N3134" s="252"/>
      <c r="O3134" s="148"/>
      <c r="P3134" s="148"/>
    </row>
    <row r="3135" spans="1:16" ht="39.6">
      <c r="A3135" s="258" t="s">
        <v>39124</v>
      </c>
      <c r="B3135" s="252" t="s">
        <v>36152</v>
      </c>
      <c r="C3135" s="252" t="s">
        <v>36152</v>
      </c>
      <c r="D3135" s="148" t="s">
        <v>36152</v>
      </c>
      <c r="E3135" s="252" t="s">
        <v>36152</v>
      </c>
      <c r="F3135" s="252" t="s">
        <v>36152</v>
      </c>
      <c r="G3135" s="252" t="s">
        <v>36152</v>
      </c>
      <c r="H3135" s="252" t="s">
        <v>36152</v>
      </c>
      <c r="I3135" s="264" t="s">
        <v>36152</v>
      </c>
      <c r="J3135" s="148"/>
      <c r="K3135" s="148"/>
      <c r="L3135" s="148"/>
      <c r="M3135" s="258"/>
      <c r="N3135" s="252"/>
      <c r="O3135" s="148"/>
      <c r="P3135" s="148"/>
    </row>
    <row r="3136" spans="1:16" ht="39.6">
      <c r="A3136" s="258" t="s">
        <v>39125</v>
      </c>
      <c r="B3136" s="252" t="s">
        <v>36154</v>
      </c>
      <c r="C3136" s="252" t="s">
        <v>36154</v>
      </c>
      <c r="D3136" s="148" t="s">
        <v>36154</v>
      </c>
      <c r="E3136" s="252" t="s">
        <v>36154</v>
      </c>
      <c r="F3136" s="252" t="s">
        <v>36154</v>
      </c>
      <c r="G3136" s="252" t="s">
        <v>36154</v>
      </c>
      <c r="H3136" s="252" t="s">
        <v>36154</v>
      </c>
      <c r="I3136" s="264" t="s">
        <v>36154</v>
      </c>
      <c r="J3136" s="148"/>
      <c r="K3136" s="148"/>
      <c r="L3136" s="148"/>
      <c r="M3136" s="258"/>
      <c r="N3136" s="252"/>
      <c r="O3136" s="148"/>
      <c r="P3136" s="148"/>
    </row>
    <row r="3137" spans="1:16" ht="39.6">
      <c r="A3137" s="258" t="s">
        <v>39126</v>
      </c>
      <c r="B3137" s="252" t="s">
        <v>36156</v>
      </c>
      <c r="C3137" s="252" t="s">
        <v>36156</v>
      </c>
      <c r="D3137" s="148" t="s">
        <v>36156</v>
      </c>
      <c r="E3137" s="252" t="s">
        <v>36156</v>
      </c>
      <c r="F3137" s="252" t="s">
        <v>36156</v>
      </c>
      <c r="G3137" s="252" t="s">
        <v>36156</v>
      </c>
      <c r="H3137" s="252" t="s">
        <v>36156</v>
      </c>
      <c r="I3137" s="264" t="s">
        <v>36156</v>
      </c>
      <c r="J3137" s="148"/>
      <c r="K3137" s="148"/>
      <c r="L3137" s="148"/>
      <c r="M3137" s="258"/>
      <c r="N3137" s="252"/>
      <c r="O3137" s="148"/>
      <c r="P3137" s="148"/>
    </row>
    <row r="3138" spans="1:16" ht="39.6">
      <c r="A3138" s="258" t="s">
        <v>39127</v>
      </c>
      <c r="B3138" s="252" t="s">
        <v>36158</v>
      </c>
      <c r="C3138" s="252" t="s">
        <v>36158</v>
      </c>
      <c r="D3138" s="148" t="s">
        <v>36158</v>
      </c>
      <c r="E3138" s="252" t="s">
        <v>36158</v>
      </c>
      <c r="F3138" s="252" t="s">
        <v>36158</v>
      </c>
      <c r="G3138" s="252" t="s">
        <v>36158</v>
      </c>
      <c r="H3138" s="252" t="s">
        <v>36158</v>
      </c>
      <c r="I3138" s="264" t="s">
        <v>36158</v>
      </c>
      <c r="J3138" s="148"/>
      <c r="K3138" s="273"/>
      <c r="L3138" s="273"/>
      <c r="M3138" s="258"/>
      <c r="N3138" s="252"/>
      <c r="O3138" s="148"/>
      <c r="P3138" s="148"/>
    </row>
    <row r="3139" spans="1:16" ht="132">
      <c r="A3139" s="258" t="s">
        <v>39128</v>
      </c>
      <c r="B3139" s="252" t="s">
        <v>39129</v>
      </c>
      <c r="C3139" s="252" t="s">
        <v>39130</v>
      </c>
      <c r="D3139" s="148" t="s">
        <v>39131</v>
      </c>
      <c r="E3139" s="252" t="s">
        <v>39132</v>
      </c>
      <c r="F3139" s="252" t="s">
        <v>39133</v>
      </c>
      <c r="G3139" s="252" t="s">
        <v>39134</v>
      </c>
      <c r="H3139" s="262" t="s">
        <v>39135</v>
      </c>
      <c r="I3139" s="264" t="s">
        <v>39136</v>
      </c>
      <c r="J3139" s="148"/>
      <c r="M3139" s="258"/>
      <c r="N3139" s="252"/>
      <c r="O3139" s="148"/>
      <c r="P3139" s="148"/>
    </row>
    <row r="3140" spans="1:16" ht="132">
      <c r="A3140" s="258" t="s">
        <v>39137</v>
      </c>
      <c r="B3140" s="252" t="s">
        <v>39138</v>
      </c>
      <c r="C3140" s="252" t="s">
        <v>39139</v>
      </c>
      <c r="D3140" s="148" t="s">
        <v>39140</v>
      </c>
      <c r="E3140" s="252" t="s">
        <v>39141</v>
      </c>
      <c r="F3140" s="252" t="s">
        <v>39133</v>
      </c>
      <c r="G3140" s="252" t="s">
        <v>39142</v>
      </c>
      <c r="H3140" s="262" t="s">
        <v>39143</v>
      </c>
      <c r="I3140" s="264" t="s">
        <v>39144</v>
      </c>
      <c r="J3140" s="148"/>
      <c r="M3140" s="258"/>
      <c r="N3140" s="252"/>
      <c r="O3140" s="148"/>
      <c r="P3140" s="148"/>
    </row>
    <row r="3141" spans="1:16" ht="39.6">
      <c r="A3141" s="258" t="s">
        <v>39145</v>
      </c>
      <c r="B3141" s="252" t="s">
        <v>36164</v>
      </c>
      <c r="C3141" s="252" t="s">
        <v>36164</v>
      </c>
      <c r="D3141" s="148" t="s">
        <v>36164</v>
      </c>
      <c r="E3141" s="252" t="s">
        <v>36164</v>
      </c>
      <c r="F3141" s="252" t="s">
        <v>36164</v>
      </c>
      <c r="G3141" s="252" t="s">
        <v>36164</v>
      </c>
      <c r="H3141" s="252" t="s">
        <v>36164</v>
      </c>
      <c r="I3141" s="264" t="s">
        <v>36164</v>
      </c>
      <c r="J3141" s="148"/>
      <c r="K3141" s="148"/>
      <c r="L3141" s="148"/>
      <c r="M3141" s="258"/>
      <c r="N3141" s="252"/>
      <c r="O3141" s="148"/>
      <c r="P3141" s="148"/>
    </row>
    <row r="3142" spans="1:16" ht="39.6">
      <c r="A3142" s="258" t="s">
        <v>39146</v>
      </c>
      <c r="B3142" s="252" t="s">
        <v>36164</v>
      </c>
      <c r="C3142" s="252" t="s">
        <v>36164</v>
      </c>
      <c r="D3142" s="148" t="s">
        <v>36164</v>
      </c>
      <c r="E3142" s="252" t="s">
        <v>36164</v>
      </c>
      <c r="F3142" s="252" t="s">
        <v>36164</v>
      </c>
      <c r="G3142" s="252" t="s">
        <v>36164</v>
      </c>
      <c r="H3142" s="252" t="s">
        <v>36164</v>
      </c>
      <c r="I3142" s="264" t="s">
        <v>36164</v>
      </c>
      <c r="J3142" s="148"/>
      <c r="K3142" s="148"/>
      <c r="L3142" s="148"/>
      <c r="M3142" s="258"/>
      <c r="N3142" s="252"/>
      <c r="O3142" s="148"/>
      <c r="P3142" s="148"/>
    </row>
    <row r="3143" spans="1:16" ht="39.6">
      <c r="A3143" s="258" t="s">
        <v>39147</v>
      </c>
      <c r="B3143" s="252" t="s">
        <v>36167</v>
      </c>
      <c r="C3143" s="252" t="s">
        <v>36167</v>
      </c>
      <c r="D3143" s="148" t="s">
        <v>36167</v>
      </c>
      <c r="E3143" s="252" t="s">
        <v>36167</v>
      </c>
      <c r="F3143" s="252" t="s">
        <v>36167</v>
      </c>
      <c r="G3143" s="252" t="s">
        <v>36167</v>
      </c>
      <c r="H3143" s="252" t="s">
        <v>36167</v>
      </c>
      <c r="I3143" s="264" t="s">
        <v>36167</v>
      </c>
      <c r="J3143" s="148"/>
      <c r="K3143" s="148"/>
      <c r="L3143" s="148"/>
      <c r="M3143" s="258"/>
      <c r="N3143" s="252"/>
      <c r="O3143" s="148"/>
      <c r="P3143" s="148"/>
    </row>
    <row r="3144" spans="1:16" ht="39.6">
      <c r="A3144" s="258" t="s">
        <v>39148</v>
      </c>
      <c r="B3144" s="252" t="s">
        <v>36169</v>
      </c>
      <c r="C3144" s="252" t="s">
        <v>36169</v>
      </c>
      <c r="D3144" s="148" t="s">
        <v>36169</v>
      </c>
      <c r="E3144" s="252" t="s">
        <v>36169</v>
      </c>
      <c r="F3144" s="252" t="s">
        <v>36169</v>
      </c>
      <c r="G3144" s="252" t="s">
        <v>36169</v>
      </c>
      <c r="H3144" s="252" t="s">
        <v>36169</v>
      </c>
      <c r="I3144" s="264" t="s">
        <v>36169</v>
      </c>
      <c r="J3144" s="148"/>
      <c r="K3144" s="148"/>
      <c r="L3144" s="148"/>
      <c r="M3144" s="258"/>
      <c r="N3144" s="252"/>
      <c r="O3144" s="148"/>
      <c r="P3144" s="148"/>
    </row>
    <row r="3145" spans="1:16" ht="39.6">
      <c r="A3145" s="258" t="s">
        <v>39149</v>
      </c>
      <c r="B3145" s="252" t="s">
        <v>38227</v>
      </c>
      <c r="C3145" s="252" t="s">
        <v>38227</v>
      </c>
      <c r="D3145" s="148" t="s">
        <v>38227</v>
      </c>
      <c r="E3145" s="252" t="s">
        <v>38227</v>
      </c>
      <c r="F3145" s="252" t="s">
        <v>38227</v>
      </c>
      <c r="G3145" s="252" t="s">
        <v>38227</v>
      </c>
      <c r="H3145" s="252" t="s">
        <v>38227</v>
      </c>
      <c r="I3145" s="264" t="s">
        <v>38227</v>
      </c>
      <c r="J3145" s="148"/>
      <c r="K3145" s="148"/>
      <c r="L3145" s="148"/>
      <c r="M3145" s="258"/>
      <c r="N3145" s="252"/>
      <c r="O3145" s="148"/>
      <c r="P3145" s="148"/>
    </row>
    <row r="3146" spans="1:16" ht="39.6">
      <c r="A3146" s="258" t="s">
        <v>39150</v>
      </c>
      <c r="B3146" s="252" t="s">
        <v>38229</v>
      </c>
      <c r="C3146" s="252" t="s">
        <v>38229</v>
      </c>
      <c r="D3146" s="148" t="s">
        <v>38229</v>
      </c>
      <c r="E3146" s="252" t="s">
        <v>38229</v>
      </c>
      <c r="F3146" s="252" t="s">
        <v>38229</v>
      </c>
      <c r="G3146" s="252" t="s">
        <v>38229</v>
      </c>
      <c r="H3146" s="252" t="s">
        <v>38229</v>
      </c>
      <c r="I3146" s="264" t="s">
        <v>38229</v>
      </c>
      <c r="J3146" s="148"/>
      <c r="K3146" s="148"/>
      <c r="L3146" s="148"/>
      <c r="M3146" s="258"/>
      <c r="N3146" s="252"/>
      <c r="O3146" s="148"/>
      <c r="P3146" s="148"/>
    </row>
    <row r="3147" spans="1:16" ht="39.6">
      <c r="A3147" s="258" t="s">
        <v>39151</v>
      </c>
      <c r="B3147" s="252" t="s">
        <v>36177</v>
      </c>
      <c r="C3147" s="252" t="s">
        <v>36177</v>
      </c>
      <c r="D3147" s="148" t="s">
        <v>36177</v>
      </c>
      <c r="E3147" s="252" t="s">
        <v>36177</v>
      </c>
      <c r="F3147" s="252" t="s">
        <v>36177</v>
      </c>
      <c r="G3147" s="252" t="s">
        <v>36177</v>
      </c>
      <c r="H3147" s="252" t="s">
        <v>36177</v>
      </c>
      <c r="I3147" s="264" t="s">
        <v>36177</v>
      </c>
      <c r="J3147" s="148"/>
      <c r="K3147" s="148"/>
      <c r="L3147" s="148"/>
      <c r="M3147" s="258"/>
      <c r="N3147" s="252"/>
      <c r="O3147" s="148"/>
      <c r="P3147" s="148"/>
    </row>
    <row r="3148" spans="1:16" ht="39.6">
      <c r="A3148" s="258" t="s">
        <v>39152</v>
      </c>
      <c r="B3148" s="252" t="s">
        <v>36179</v>
      </c>
      <c r="C3148" s="252" t="s">
        <v>36179</v>
      </c>
      <c r="D3148" s="148" t="s">
        <v>36179</v>
      </c>
      <c r="E3148" s="252" t="s">
        <v>36179</v>
      </c>
      <c r="F3148" s="252" t="s">
        <v>36179</v>
      </c>
      <c r="G3148" s="252" t="s">
        <v>36179</v>
      </c>
      <c r="H3148" s="252" t="s">
        <v>36179</v>
      </c>
      <c r="I3148" s="264" t="s">
        <v>36179</v>
      </c>
      <c r="J3148" s="148"/>
      <c r="K3148" s="148"/>
      <c r="L3148" s="148"/>
      <c r="M3148" s="258"/>
      <c r="N3148" s="252"/>
      <c r="O3148" s="148"/>
      <c r="P3148" s="148"/>
    </row>
    <row r="3149" spans="1:16" ht="39.6">
      <c r="A3149" s="258" t="s">
        <v>39153</v>
      </c>
      <c r="B3149" s="252" t="s">
        <v>36181</v>
      </c>
      <c r="C3149" s="252" t="s">
        <v>36181</v>
      </c>
      <c r="D3149" s="148" t="s">
        <v>36181</v>
      </c>
      <c r="E3149" s="252" t="s">
        <v>36181</v>
      </c>
      <c r="F3149" s="252" t="s">
        <v>36181</v>
      </c>
      <c r="G3149" s="252" t="s">
        <v>36181</v>
      </c>
      <c r="H3149" s="252" t="s">
        <v>36181</v>
      </c>
      <c r="I3149" s="264" t="s">
        <v>36181</v>
      </c>
      <c r="J3149" s="148"/>
      <c r="K3149" s="148"/>
      <c r="L3149" s="148"/>
      <c r="M3149" s="251"/>
      <c r="N3149" s="253"/>
      <c r="O3149" s="148"/>
      <c r="P3149" s="148"/>
    </row>
    <row r="3150" spans="1:16" ht="39.6">
      <c r="A3150" s="258" t="s">
        <v>39154</v>
      </c>
      <c r="B3150" s="252" t="s">
        <v>36183</v>
      </c>
      <c r="C3150" s="252" t="s">
        <v>36183</v>
      </c>
      <c r="D3150" s="148" t="s">
        <v>36183</v>
      </c>
      <c r="E3150" s="252" t="s">
        <v>36183</v>
      </c>
      <c r="F3150" s="252" t="s">
        <v>36183</v>
      </c>
      <c r="G3150" s="252" t="s">
        <v>36183</v>
      </c>
      <c r="H3150" s="252" t="s">
        <v>36183</v>
      </c>
      <c r="I3150" s="264" t="s">
        <v>36183</v>
      </c>
      <c r="J3150" s="148"/>
      <c r="K3150" s="148"/>
      <c r="L3150" s="148"/>
      <c r="M3150" s="251"/>
      <c r="N3150" s="253"/>
      <c r="O3150" s="148"/>
      <c r="P3150" s="148"/>
    </row>
    <row r="3151" spans="1:16" ht="28.8">
      <c r="A3151" s="251" t="s">
        <v>39155</v>
      </c>
      <c r="B3151" s="253" t="s">
        <v>36185</v>
      </c>
      <c r="C3151" s="253" t="s">
        <v>36186</v>
      </c>
      <c r="D3151" s="148" t="s">
        <v>36185</v>
      </c>
      <c r="E3151" s="253" t="s">
        <v>36186</v>
      </c>
      <c r="F3151" s="253" t="s">
        <v>36186</v>
      </c>
      <c r="G3151" s="253" t="s">
        <v>36185</v>
      </c>
      <c r="H3151" s="253" t="s">
        <v>36185</v>
      </c>
      <c r="I3151" s="264" t="s">
        <v>36185</v>
      </c>
      <c r="J3151" s="148"/>
      <c r="K3151" s="148"/>
      <c r="L3151" s="148"/>
      <c r="M3151" s="258"/>
      <c r="N3151" s="252"/>
      <c r="O3151" s="148"/>
      <c r="P3151" s="148"/>
    </row>
    <row r="3152" spans="1:16" ht="28.8">
      <c r="A3152" s="251" t="s">
        <v>39156</v>
      </c>
      <c r="B3152" s="253" t="s">
        <v>36185</v>
      </c>
      <c r="C3152" s="253" t="s">
        <v>36185</v>
      </c>
      <c r="D3152" s="148" t="s">
        <v>36185</v>
      </c>
      <c r="E3152" s="253" t="s">
        <v>36185</v>
      </c>
      <c r="F3152" s="253" t="s">
        <v>36185</v>
      </c>
      <c r="G3152" s="253" t="s">
        <v>36185</v>
      </c>
      <c r="H3152" s="253" t="s">
        <v>36185</v>
      </c>
      <c r="I3152" s="264" t="s">
        <v>36185</v>
      </c>
      <c r="J3152" s="148"/>
      <c r="K3152" s="148"/>
      <c r="L3152" s="148"/>
      <c r="M3152" s="258"/>
      <c r="N3152" s="252"/>
      <c r="O3152" s="148"/>
      <c r="P3152" s="148"/>
    </row>
    <row r="3153" spans="1:16" ht="39.6">
      <c r="A3153" s="258" t="s">
        <v>39157</v>
      </c>
      <c r="B3153" s="252" t="s">
        <v>38771</v>
      </c>
      <c r="C3153" s="252" t="s">
        <v>38771</v>
      </c>
      <c r="D3153" s="148" t="s">
        <v>38771</v>
      </c>
      <c r="E3153" s="252" t="s">
        <v>38771</v>
      </c>
      <c r="F3153" s="252" t="s">
        <v>38771</v>
      </c>
      <c r="G3153" s="252" t="s">
        <v>38771</v>
      </c>
      <c r="H3153" s="252" t="s">
        <v>38771</v>
      </c>
      <c r="I3153" s="264" t="s">
        <v>38771</v>
      </c>
      <c r="J3153" s="148"/>
      <c r="K3153" s="148"/>
      <c r="L3153" s="148"/>
      <c r="M3153" s="258"/>
      <c r="N3153" s="252"/>
      <c r="O3153" s="148"/>
      <c r="P3153" s="148"/>
    </row>
    <row r="3154" spans="1:16" ht="39.6">
      <c r="A3154" s="258" t="s">
        <v>39158</v>
      </c>
      <c r="B3154" s="252" t="s">
        <v>38773</v>
      </c>
      <c r="C3154" s="252" t="s">
        <v>38773</v>
      </c>
      <c r="D3154" s="148" t="s">
        <v>38773</v>
      </c>
      <c r="E3154" s="252" t="s">
        <v>38773</v>
      </c>
      <c r="F3154" s="252" t="s">
        <v>38773</v>
      </c>
      <c r="G3154" s="252" t="s">
        <v>38773</v>
      </c>
      <c r="H3154" s="252" t="s">
        <v>38773</v>
      </c>
      <c r="I3154" s="264" t="s">
        <v>38773</v>
      </c>
      <c r="J3154" s="148"/>
      <c r="K3154" s="148"/>
      <c r="L3154" s="148"/>
      <c r="M3154" s="258"/>
      <c r="N3154" s="252"/>
      <c r="O3154" s="148"/>
      <c r="P3154" s="148"/>
    </row>
    <row r="3155" spans="1:16" ht="39.6">
      <c r="A3155" s="258" t="s">
        <v>39159</v>
      </c>
      <c r="B3155" s="252" t="s">
        <v>39160</v>
      </c>
      <c r="C3155" s="252" t="s">
        <v>39160</v>
      </c>
      <c r="D3155" s="148" t="s">
        <v>39160</v>
      </c>
      <c r="E3155" s="252" t="s">
        <v>39160</v>
      </c>
      <c r="F3155" s="252" t="s">
        <v>39160</v>
      </c>
      <c r="G3155" s="252" t="s">
        <v>39160</v>
      </c>
      <c r="H3155" s="252" t="s">
        <v>39160</v>
      </c>
      <c r="I3155" s="264" t="s">
        <v>39160</v>
      </c>
      <c r="J3155" s="148"/>
      <c r="K3155" s="148"/>
      <c r="L3155" s="148"/>
      <c r="M3155" s="258"/>
      <c r="N3155" s="252"/>
      <c r="O3155" s="148"/>
      <c r="P3155" s="148"/>
    </row>
    <row r="3156" spans="1:16" ht="39.6">
      <c r="A3156" s="258" t="s">
        <v>39161</v>
      </c>
      <c r="B3156" s="252" t="s">
        <v>39160</v>
      </c>
      <c r="C3156" s="252" t="s">
        <v>39160</v>
      </c>
      <c r="D3156" s="148" t="s">
        <v>39160</v>
      </c>
      <c r="E3156" s="252" t="s">
        <v>39160</v>
      </c>
      <c r="F3156" s="252" t="s">
        <v>39160</v>
      </c>
      <c r="G3156" s="252" t="s">
        <v>39160</v>
      </c>
      <c r="H3156" s="252" t="s">
        <v>39160</v>
      </c>
      <c r="I3156" s="264" t="s">
        <v>39160</v>
      </c>
      <c r="J3156" s="148"/>
      <c r="K3156" s="148"/>
      <c r="L3156" s="148"/>
      <c r="M3156" s="258"/>
      <c r="N3156" s="252"/>
      <c r="O3156" s="148"/>
      <c r="P3156" s="148"/>
    </row>
    <row r="3157" spans="1:16" ht="39.6">
      <c r="A3157" s="258" t="s">
        <v>39162</v>
      </c>
      <c r="B3157" s="252" t="s">
        <v>39163</v>
      </c>
      <c r="C3157" s="252" t="s">
        <v>39163</v>
      </c>
      <c r="D3157" s="148" t="s">
        <v>39163</v>
      </c>
      <c r="E3157" s="252" t="s">
        <v>39163</v>
      </c>
      <c r="F3157" s="252" t="s">
        <v>39163</v>
      </c>
      <c r="G3157" s="252" t="s">
        <v>39163</v>
      </c>
      <c r="H3157" s="252" t="s">
        <v>39163</v>
      </c>
      <c r="I3157" s="264" t="s">
        <v>39163</v>
      </c>
      <c r="J3157" s="148"/>
      <c r="K3157" s="148"/>
      <c r="L3157" s="148"/>
      <c r="M3157" s="258"/>
      <c r="N3157" s="252"/>
      <c r="O3157" s="148"/>
      <c r="P3157" s="148"/>
    </row>
    <row r="3158" spans="1:16" ht="39.6">
      <c r="A3158" s="258" t="s">
        <v>39164</v>
      </c>
      <c r="B3158" s="252" t="s">
        <v>39165</v>
      </c>
      <c r="C3158" s="252" t="s">
        <v>39165</v>
      </c>
      <c r="D3158" s="148" t="s">
        <v>39165</v>
      </c>
      <c r="E3158" s="252" t="s">
        <v>39165</v>
      </c>
      <c r="F3158" s="252" t="s">
        <v>39165</v>
      </c>
      <c r="G3158" s="252" t="s">
        <v>39165</v>
      </c>
      <c r="H3158" s="252" t="s">
        <v>39165</v>
      </c>
      <c r="I3158" s="264" t="s">
        <v>39165</v>
      </c>
      <c r="J3158" s="148"/>
      <c r="K3158" s="148"/>
      <c r="L3158" s="148"/>
      <c r="M3158" s="258"/>
      <c r="N3158" s="252"/>
      <c r="O3158" s="148"/>
      <c r="P3158" s="148"/>
    </row>
    <row r="3159" spans="1:16" ht="39.6">
      <c r="A3159" s="258" t="s">
        <v>39166</v>
      </c>
      <c r="B3159" s="252" t="s">
        <v>39167</v>
      </c>
      <c r="C3159" s="252" t="s">
        <v>39167</v>
      </c>
      <c r="D3159" s="148" t="s">
        <v>39167</v>
      </c>
      <c r="E3159" s="252" t="s">
        <v>39167</v>
      </c>
      <c r="F3159" s="252" t="s">
        <v>39167</v>
      </c>
      <c r="G3159" s="252" t="s">
        <v>39167</v>
      </c>
      <c r="H3159" s="252" t="s">
        <v>39167</v>
      </c>
      <c r="I3159" s="264" t="s">
        <v>39167</v>
      </c>
      <c r="J3159" s="148"/>
      <c r="K3159" s="148"/>
      <c r="L3159" s="148"/>
      <c r="M3159" s="258"/>
      <c r="N3159" s="252"/>
      <c r="O3159" s="148"/>
      <c r="P3159" s="148"/>
    </row>
    <row r="3160" spans="1:16" ht="39.6">
      <c r="A3160" s="258" t="s">
        <v>39168</v>
      </c>
      <c r="B3160" s="252" t="s">
        <v>39167</v>
      </c>
      <c r="C3160" s="252" t="s">
        <v>39167</v>
      </c>
      <c r="D3160" s="148" t="s">
        <v>39167</v>
      </c>
      <c r="E3160" s="252" t="s">
        <v>39167</v>
      </c>
      <c r="F3160" s="252" t="s">
        <v>39167</v>
      </c>
      <c r="G3160" s="252" t="s">
        <v>39167</v>
      </c>
      <c r="H3160" s="252" t="s">
        <v>39167</v>
      </c>
      <c r="I3160" s="264" t="s">
        <v>39167</v>
      </c>
      <c r="J3160" s="148"/>
      <c r="K3160" s="148"/>
      <c r="L3160" s="148"/>
      <c r="M3160" s="258"/>
      <c r="N3160" s="252"/>
      <c r="O3160" s="148"/>
      <c r="P3160" s="148"/>
    </row>
    <row r="3161" spans="1:16" ht="39.6">
      <c r="A3161" s="258" t="s">
        <v>39169</v>
      </c>
      <c r="B3161" s="252" t="s">
        <v>38816</v>
      </c>
      <c r="C3161" s="252" t="s">
        <v>38816</v>
      </c>
      <c r="D3161" s="148" t="s">
        <v>38816</v>
      </c>
      <c r="E3161" s="252" t="s">
        <v>38816</v>
      </c>
      <c r="F3161" s="252" t="s">
        <v>38816</v>
      </c>
      <c r="G3161" s="252" t="s">
        <v>38816</v>
      </c>
      <c r="H3161" s="252" t="s">
        <v>38816</v>
      </c>
      <c r="I3161" s="264" t="s">
        <v>38816</v>
      </c>
      <c r="J3161" s="148"/>
      <c r="K3161" s="148"/>
      <c r="L3161" s="148"/>
      <c r="M3161" s="258"/>
      <c r="N3161" s="252"/>
      <c r="O3161" s="148"/>
      <c r="P3161" s="148"/>
    </row>
    <row r="3162" spans="1:16" ht="39.6">
      <c r="A3162" s="258" t="s">
        <v>39170</v>
      </c>
      <c r="B3162" s="252" t="s">
        <v>38818</v>
      </c>
      <c r="C3162" s="252" t="s">
        <v>38818</v>
      </c>
      <c r="D3162" s="148" t="s">
        <v>38818</v>
      </c>
      <c r="E3162" s="252" t="s">
        <v>38818</v>
      </c>
      <c r="F3162" s="252" t="s">
        <v>38818</v>
      </c>
      <c r="G3162" s="252" t="s">
        <v>38818</v>
      </c>
      <c r="H3162" s="252" t="s">
        <v>38818</v>
      </c>
      <c r="I3162" s="264" t="s">
        <v>38818</v>
      </c>
      <c r="J3162" s="148"/>
      <c r="K3162" s="148"/>
      <c r="L3162" s="148"/>
      <c r="M3162" s="258"/>
      <c r="N3162" s="252"/>
      <c r="O3162" s="148"/>
      <c r="P3162" s="148"/>
    </row>
    <row r="3163" spans="1:16" ht="69">
      <c r="A3163" s="258" t="s">
        <v>39171</v>
      </c>
      <c r="B3163" s="252" t="s">
        <v>39172</v>
      </c>
      <c r="C3163" s="252" t="s">
        <v>38821</v>
      </c>
      <c r="D3163" s="148" t="s">
        <v>39172</v>
      </c>
      <c r="E3163" s="252" t="s">
        <v>39172</v>
      </c>
      <c r="F3163" s="252" t="s">
        <v>39172</v>
      </c>
      <c r="G3163" s="252" t="s">
        <v>39172</v>
      </c>
      <c r="H3163" s="252" t="s">
        <v>39172</v>
      </c>
      <c r="I3163" s="264" t="s">
        <v>39172</v>
      </c>
      <c r="J3163" s="148"/>
      <c r="K3163" s="148"/>
      <c r="L3163" s="148"/>
      <c r="M3163" s="258"/>
      <c r="N3163" s="252"/>
      <c r="O3163" s="148"/>
      <c r="P3163" s="148"/>
    </row>
    <row r="3164" spans="1:16" ht="69">
      <c r="A3164" s="258" t="s">
        <v>39173</v>
      </c>
      <c r="B3164" s="252" t="s">
        <v>39172</v>
      </c>
      <c r="C3164" s="252" t="s">
        <v>38821</v>
      </c>
      <c r="D3164" s="148" t="s">
        <v>39172</v>
      </c>
      <c r="E3164" s="252" t="s">
        <v>39172</v>
      </c>
      <c r="F3164" s="252" t="s">
        <v>39172</v>
      </c>
      <c r="G3164" s="252" t="s">
        <v>39172</v>
      </c>
      <c r="H3164" s="252" t="s">
        <v>39172</v>
      </c>
      <c r="I3164" s="264" t="s">
        <v>39172</v>
      </c>
      <c r="J3164" s="148"/>
      <c r="K3164" s="148"/>
      <c r="L3164" s="148"/>
      <c r="M3164" s="258"/>
      <c r="N3164" s="252"/>
      <c r="O3164" s="148"/>
      <c r="P3164" s="148"/>
    </row>
    <row r="3165" spans="1:16" ht="39.6">
      <c r="A3165" s="258" t="s">
        <v>39174</v>
      </c>
      <c r="B3165" s="252" t="s">
        <v>38830</v>
      </c>
      <c r="C3165" s="252" t="s">
        <v>38830</v>
      </c>
      <c r="D3165" s="148" t="s">
        <v>38830</v>
      </c>
      <c r="E3165" s="252" t="s">
        <v>38830</v>
      </c>
      <c r="F3165" s="252" t="s">
        <v>38830</v>
      </c>
      <c r="G3165" s="252" t="s">
        <v>38830</v>
      </c>
      <c r="H3165" s="252" t="s">
        <v>38830</v>
      </c>
      <c r="I3165" s="264" t="s">
        <v>38830</v>
      </c>
      <c r="J3165" s="148"/>
      <c r="K3165" s="148"/>
      <c r="L3165" s="148"/>
      <c r="M3165" s="258"/>
      <c r="N3165" s="252"/>
      <c r="O3165" s="148"/>
      <c r="P3165" s="148"/>
    </row>
    <row r="3166" spans="1:16" ht="39.6">
      <c r="A3166" s="258" t="s">
        <v>39175</v>
      </c>
      <c r="B3166" s="252" t="s">
        <v>38830</v>
      </c>
      <c r="C3166" s="252" t="s">
        <v>38830</v>
      </c>
      <c r="D3166" s="148" t="s">
        <v>38830</v>
      </c>
      <c r="E3166" s="252" t="s">
        <v>38830</v>
      </c>
      <c r="F3166" s="252" t="s">
        <v>38830</v>
      </c>
      <c r="G3166" s="252" t="s">
        <v>38830</v>
      </c>
      <c r="H3166" s="252" t="s">
        <v>38830</v>
      </c>
      <c r="I3166" s="264" t="s">
        <v>38830</v>
      </c>
      <c r="J3166" s="148"/>
      <c r="K3166" s="148"/>
      <c r="L3166" s="148"/>
      <c r="M3166" s="258"/>
      <c r="N3166" s="252"/>
      <c r="O3166" s="148"/>
      <c r="P3166" s="148"/>
    </row>
    <row r="3167" spans="1:16" ht="39.6">
      <c r="A3167" s="258" t="s">
        <v>39176</v>
      </c>
      <c r="B3167" s="252" t="s">
        <v>38833</v>
      </c>
      <c r="C3167" s="252" t="s">
        <v>38833</v>
      </c>
      <c r="D3167" s="148" t="s">
        <v>38833</v>
      </c>
      <c r="E3167" s="252" t="s">
        <v>38833</v>
      </c>
      <c r="F3167" s="252" t="s">
        <v>38833</v>
      </c>
      <c r="G3167" s="252" t="s">
        <v>38833</v>
      </c>
      <c r="H3167" s="252" t="s">
        <v>38833</v>
      </c>
      <c r="I3167" s="264" t="s">
        <v>38833</v>
      </c>
      <c r="J3167" s="148"/>
      <c r="K3167" s="148"/>
      <c r="L3167" s="148"/>
      <c r="M3167" s="251"/>
      <c r="N3167" s="253"/>
      <c r="O3167" s="148"/>
      <c r="P3167" s="148"/>
    </row>
    <row r="3168" spans="1:16" ht="39.6">
      <c r="A3168" s="258" t="s">
        <v>39177</v>
      </c>
      <c r="B3168" s="252" t="s">
        <v>38833</v>
      </c>
      <c r="C3168" s="252" t="s">
        <v>38833</v>
      </c>
      <c r="D3168" s="148" t="s">
        <v>38833</v>
      </c>
      <c r="E3168" s="252" t="s">
        <v>38833</v>
      </c>
      <c r="F3168" s="252" t="s">
        <v>38833</v>
      </c>
      <c r="G3168" s="252" t="s">
        <v>38833</v>
      </c>
      <c r="H3168" s="252" t="s">
        <v>38833</v>
      </c>
      <c r="I3168" s="264" t="s">
        <v>38833</v>
      </c>
      <c r="J3168" s="148"/>
      <c r="K3168" s="148"/>
      <c r="L3168" s="148"/>
      <c r="M3168" s="251"/>
      <c r="N3168" s="253"/>
      <c r="O3168" s="148"/>
      <c r="P3168" s="148"/>
    </row>
    <row r="3169" spans="1:16" ht="28.8">
      <c r="A3169" s="251" t="s">
        <v>39178</v>
      </c>
      <c r="B3169" s="253" t="s">
        <v>38354</v>
      </c>
      <c r="C3169" s="253" t="s">
        <v>38354</v>
      </c>
      <c r="D3169" s="148" t="s">
        <v>38354</v>
      </c>
      <c r="E3169" s="253" t="s">
        <v>38354</v>
      </c>
      <c r="F3169" s="253" t="s">
        <v>38354</v>
      </c>
      <c r="G3169" s="253" t="s">
        <v>38354</v>
      </c>
      <c r="H3169" s="253" t="s">
        <v>38354</v>
      </c>
      <c r="I3169" s="264" t="s">
        <v>38354</v>
      </c>
      <c r="J3169" s="148"/>
      <c r="K3169" s="148"/>
      <c r="L3169" s="148"/>
      <c r="M3169" s="258"/>
      <c r="N3169" s="252"/>
      <c r="O3169" s="148"/>
      <c r="P3169" s="148"/>
    </row>
    <row r="3170" spans="1:16" ht="28.8">
      <c r="A3170" s="251" t="s">
        <v>39179</v>
      </c>
      <c r="B3170" s="253" t="s">
        <v>38354</v>
      </c>
      <c r="C3170" s="253" t="s">
        <v>38354</v>
      </c>
      <c r="D3170" s="148" t="s">
        <v>38354</v>
      </c>
      <c r="E3170" s="253" t="s">
        <v>38354</v>
      </c>
      <c r="F3170" s="253" t="s">
        <v>38354</v>
      </c>
      <c r="G3170" s="253" t="s">
        <v>38354</v>
      </c>
      <c r="H3170" s="253" t="s">
        <v>38354</v>
      </c>
      <c r="I3170" s="264" t="s">
        <v>38354</v>
      </c>
      <c r="J3170" s="148"/>
      <c r="K3170" s="148"/>
      <c r="L3170" s="148"/>
      <c r="M3170" s="258"/>
      <c r="N3170" s="252"/>
      <c r="O3170" s="148"/>
      <c r="P3170" s="148"/>
    </row>
    <row r="3171" spans="1:16" ht="39.6">
      <c r="A3171" s="258" t="s">
        <v>39180</v>
      </c>
      <c r="B3171" s="252" t="s">
        <v>38357</v>
      </c>
      <c r="C3171" s="252" t="s">
        <v>38357</v>
      </c>
      <c r="D3171" s="148" t="s">
        <v>38357</v>
      </c>
      <c r="E3171" s="252" t="s">
        <v>38357</v>
      </c>
      <c r="F3171" s="252" t="s">
        <v>38357</v>
      </c>
      <c r="G3171" s="252" t="s">
        <v>38357</v>
      </c>
      <c r="H3171" s="252" t="s">
        <v>38357</v>
      </c>
      <c r="I3171" s="264" t="s">
        <v>38357</v>
      </c>
      <c r="J3171" s="148"/>
      <c r="K3171" s="148"/>
      <c r="L3171" s="148"/>
      <c r="M3171" s="258"/>
      <c r="N3171" s="252"/>
      <c r="O3171" s="148"/>
      <c r="P3171" s="148"/>
    </row>
    <row r="3172" spans="1:16" ht="39.6">
      <c r="A3172" s="258" t="s">
        <v>39181</v>
      </c>
      <c r="B3172" s="252" t="s">
        <v>38359</v>
      </c>
      <c r="C3172" s="252" t="s">
        <v>38359</v>
      </c>
      <c r="D3172" s="148" t="s">
        <v>38359</v>
      </c>
      <c r="E3172" s="252" t="s">
        <v>38359</v>
      </c>
      <c r="F3172" s="252" t="s">
        <v>38359</v>
      </c>
      <c r="G3172" s="252" t="s">
        <v>38359</v>
      </c>
      <c r="H3172" s="252" t="s">
        <v>38359</v>
      </c>
      <c r="I3172" s="264" t="s">
        <v>38359</v>
      </c>
      <c r="J3172" s="148"/>
      <c r="K3172" s="148"/>
      <c r="L3172" s="148"/>
      <c r="M3172" s="258"/>
      <c r="N3172" s="252"/>
      <c r="O3172" s="148"/>
      <c r="P3172" s="148"/>
    </row>
    <row r="3173" spans="1:16" ht="39.6">
      <c r="A3173" s="258" t="s">
        <v>39182</v>
      </c>
      <c r="B3173" s="252" t="s">
        <v>39183</v>
      </c>
      <c r="C3173" s="252" t="s">
        <v>39183</v>
      </c>
      <c r="D3173" s="148" t="s">
        <v>39183</v>
      </c>
      <c r="E3173" s="252" t="s">
        <v>39183</v>
      </c>
      <c r="F3173" s="252" t="s">
        <v>39183</v>
      </c>
      <c r="G3173" s="252" t="s">
        <v>39183</v>
      </c>
      <c r="H3173" s="252" t="s">
        <v>39183</v>
      </c>
      <c r="I3173" s="264" t="s">
        <v>39183</v>
      </c>
      <c r="J3173" s="148"/>
      <c r="K3173" s="148"/>
      <c r="L3173" s="148"/>
      <c r="M3173" s="258"/>
      <c r="N3173" s="252"/>
      <c r="O3173" s="148"/>
      <c r="P3173" s="148"/>
    </row>
    <row r="3174" spans="1:16" ht="39.6">
      <c r="A3174" s="258" t="s">
        <v>39184</v>
      </c>
      <c r="B3174" s="252" t="s">
        <v>39183</v>
      </c>
      <c r="C3174" s="252" t="s">
        <v>39183</v>
      </c>
      <c r="D3174" s="148" t="s">
        <v>39183</v>
      </c>
      <c r="E3174" s="252" t="s">
        <v>39183</v>
      </c>
      <c r="F3174" s="252" t="s">
        <v>39183</v>
      </c>
      <c r="G3174" s="252" t="s">
        <v>39183</v>
      </c>
      <c r="H3174" s="252" t="s">
        <v>39183</v>
      </c>
      <c r="I3174" s="264" t="s">
        <v>39183</v>
      </c>
      <c r="J3174" s="148"/>
      <c r="K3174" s="148"/>
      <c r="L3174" s="148"/>
      <c r="M3174" s="258"/>
      <c r="N3174" s="252"/>
      <c r="O3174" s="148"/>
      <c r="P3174" s="148"/>
    </row>
    <row r="3175" spans="1:16" ht="39.6">
      <c r="A3175" s="258" t="s">
        <v>39185</v>
      </c>
      <c r="B3175" s="252" t="s">
        <v>38846</v>
      </c>
      <c r="C3175" s="252" t="s">
        <v>38846</v>
      </c>
      <c r="D3175" s="148" t="s">
        <v>38846</v>
      </c>
      <c r="E3175" s="252" t="s">
        <v>38846</v>
      </c>
      <c r="F3175" s="252" t="s">
        <v>38846</v>
      </c>
      <c r="G3175" s="252" t="s">
        <v>38846</v>
      </c>
      <c r="H3175" s="252" t="s">
        <v>38846</v>
      </c>
      <c r="I3175" s="264" t="s">
        <v>38846</v>
      </c>
      <c r="J3175" s="148"/>
      <c r="K3175" s="148"/>
      <c r="L3175" s="148"/>
      <c r="M3175" s="258"/>
      <c r="N3175" s="252"/>
      <c r="O3175" s="148"/>
      <c r="P3175" s="148"/>
    </row>
    <row r="3176" spans="1:16" ht="39.6">
      <c r="A3176" s="258" t="s">
        <v>39186</v>
      </c>
      <c r="B3176" s="252" t="s">
        <v>38848</v>
      </c>
      <c r="C3176" s="252" t="s">
        <v>38848</v>
      </c>
      <c r="D3176" s="148" t="s">
        <v>38848</v>
      </c>
      <c r="E3176" s="252" t="s">
        <v>38848</v>
      </c>
      <c r="F3176" s="252" t="s">
        <v>38848</v>
      </c>
      <c r="G3176" s="252" t="s">
        <v>38848</v>
      </c>
      <c r="H3176" s="252" t="s">
        <v>38848</v>
      </c>
      <c r="I3176" s="264" t="s">
        <v>38848</v>
      </c>
      <c r="J3176" s="148"/>
      <c r="K3176" s="148"/>
      <c r="L3176" s="148"/>
      <c r="M3176" s="258"/>
      <c r="N3176" s="252"/>
      <c r="O3176" s="148"/>
      <c r="P3176" s="148"/>
    </row>
    <row r="3177" spans="1:16" ht="39.6">
      <c r="A3177" s="258" t="s">
        <v>39187</v>
      </c>
      <c r="B3177" s="252" t="s">
        <v>39188</v>
      </c>
      <c r="C3177" s="252" t="s">
        <v>39188</v>
      </c>
      <c r="D3177" s="148" t="s">
        <v>39188</v>
      </c>
      <c r="E3177" s="252" t="s">
        <v>39188</v>
      </c>
      <c r="F3177" s="252" t="s">
        <v>39188</v>
      </c>
      <c r="G3177" s="252" t="s">
        <v>39188</v>
      </c>
      <c r="H3177" s="252" t="s">
        <v>39188</v>
      </c>
      <c r="I3177" s="264" t="s">
        <v>39188</v>
      </c>
      <c r="J3177" s="148"/>
      <c r="K3177" s="148"/>
      <c r="L3177" s="148"/>
      <c r="M3177" s="258"/>
      <c r="N3177" s="252"/>
      <c r="O3177" s="148"/>
      <c r="P3177" s="148"/>
    </row>
    <row r="3178" spans="1:16" ht="39.6">
      <c r="A3178" s="258" t="s">
        <v>39189</v>
      </c>
      <c r="B3178" s="252" t="s">
        <v>39188</v>
      </c>
      <c r="C3178" s="252" t="s">
        <v>39188</v>
      </c>
      <c r="D3178" s="148" t="s">
        <v>39188</v>
      </c>
      <c r="E3178" s="252" t="s">
        <v>39188</v>
      </c>
      <c r="F3178" s="252" t="s">
        <v>39188</v>
      </c>
      <c r="G3178" s="252" t="s">
        <v>39188</v>
      </c>
      <c r="H3178" s="252" t="s">
        <v>39188</v>
      </c>
      <c r="I3178" s="264" t="s">
        <v>39188</v>
      </c>
      <c r="J3178" s="148"/>
      <c r="K3178" s="148"/>
      <c r="L3178" s="148"/>
      <c r="M3178" s="258"/>
      <c r="N3178" s="252"/>
      <c r="O3178" s="148"/>
      <c r="P3178" s="148"/>
    </row>
    <row r="3179" spans="1:16" ht="39.6">
      <c r="A3179" s="258" t="s">
        <v>39190</v>
      </c>
      <c r="B3179" s="252" t="s">
        <v>38395</v>
      </c>
      <c r="C3179" s="252" t="s">
        <v>38395</v>
      </c>
      <c r="D3179" s="148" t="s">
        <v>38395</v>
      </c>
      <c r="E3179" s="252" t="s">
        <v>38395</v>
      </c>
      <c r="F3179" s="252" t="s">
        <v>38395</v>
      </c>
      <c r="G3179" s="252" t="s">
        <v>38395</v>
      </c>
      <c r="H3179" s="252" t="s">
        <v>38395</v>
      </c>
      <c r="I3179" s="264" t="s">
        <v>38395</v>
      </c>
      <c r="J3179" s="148"/>
      <c r="K3179" s="148"/>
      <c r="L3179" s="148"/>
      <c r="M3179" s="258"/>
      <c r="N3179" s="252"/>
      <c r="O3179" s="148"/>
      <c r="P3179" s="148"/>
    </row>
    <row r="3180" spans="1:16" ht="39.6">
      <c r="A3180" s="258" t="s">
        <v>39191</v>
      </c>
      <c r="B3180" s="252" t="s">
        <v>38397</v>
      </c>
      <c r="C3180" s="252" t="s">
        <v>38397</v>
      </c>
      <c r="D3180" s="148" t="s">
        <v>38397</v>
      </c>
      <c r="E3180" s="252" t="s">
        <v>38397</v>
      </c>
      <c r="F3180" s="252" t="s">
        <v>38397</v>
      </c>
      <c r="G3180" s="252" t="s">
        <v>38397</v>
      </c>
      <c r="H3180" s="252" t="s">
        <v>38397</v>
      </c>
      <c r="I3180" s="264" t="s">
        <v>38397</v>
      </c>
      <c r="J3180" s="148"/>
      <c r="K3180" s="148"/>
      <c r="L3180" s="148"/>
      <c r="M3180" s="258"/>
      <c r="N3180" s="252"/>
      <c r="O3180" s="148"/>
      <c r="P3180" s="148"/>
    </row>
    <row r="3181" spans="1:16" ht="39.6">
      <c r="A3181" s="258" t="s">
        <v>39192</v>
      </c>
      <c r="B3181" s="252" t="s">
        <v>38863</v>
      </c>
      <c r="C3181" s="252" t="s">
        <v>38863</v>
      </c>
      <c r="D3181" s="148" t="s">
        <v>38863</v>
      </c>
      <c r="E3181" s="252" t="s">
        <v>38863</v>
      </c>
      <c r="F3181" s="252" t="s">
        <v>38863</v>
      </c>
      <c r="G3181" s="252" t="s">
        <v>38863</v>
      </c>
      <c r="H3181" s="252" t="s">
        <v>38863</v>
      </c>
      <c r="I3181" s="264" t="s">
        <v>38863</v>
      </c>
      <c r="J3181" s="148"/>
      <c r="K3181" s="148"/>
      <c r="L3181" s="148"/>
      <c r="M3181" s="258"/>
      <c r="N3181" s="252"/>
      <c r="O3181" s="148"/>
      <c r="P3181" s="148"/>
    </row>
    <row r="3182" spans="1:16" ht="39.6">
      <c r="A3182" s="258" t="s">
        <v>39193</v>
      </c>
      <c r="B3182" s="252" t="s">
        <v>38863</v>
      </c>
      <c r="C3182" s="252" t="s">
        <v>38863</v>
      </c>
      <c r="D3182" s="148" t="s">
        <v>38863</v>
      </c>
      <c r="E3182" s="252" t="s">
        <v>38863</v>
      </c>
      <c r="F3182" s="252" t="s">
        <v>38863</v>
      </c>
      <c r="G3182" s="252" t="s">
        <v>38863</v>
      </c>
      <c r="H3182" s="252" t="s">
        <v>38863</v>
      </c>
      <c r="I3182" s="264" t="s">
        <v>38863</v>
      </c>
      <c r="J3182" s="148"/>
      <c r="K3182" s="148"/>
      <c r="L3182" s="148"/>
      <c r="M3182" s="258"/>
      <c r="N3182" s="252"/>
      <c r="O3182" s="148"/>
      <c r="P3182" s="148"/>
    </row>
    <row r="3183" spans="1:16" ht="39.6">
      <c r="A3183" s="258" t="s">
        <v>39194</v>
      </c>
      <c r="B3183" s="252" t="s">
        <v>38402</v>
      </c>
      <c r="C3183" s="252" t="s">
        <v>38402</v>
      </c>
      <c r="D3183" s="148" t="s">
        <v>38402</v>
      </c>
      <c r="E3183" s="252" t="s">
        <v>38402</v>
      </c>
      <c r="F3183" s="252" t="s">
        <v>38402</v>
      </c>
      <c r="G3183" s="252" t="s">
        <v>38402</v>
      </c>
      <c r="H3183" s="252" t="s">
        <v>38402</v>
      </c>
      <c r="I3183" s="264" t="s">
        <v>38402</v>
      </c>
      <c r="J3183" s="148"/>
      <c r="K3183" s="148"/>
      <c r="L3183" s="148"/>
      <c r="M3183" s="258"/>
      <c r="N3183" s="252"/>
      <c r="O3183" s="148"/>
      <c r="P3183" s="148"/>
    </row>
    <row r="3184" spans="1:16" ht="39.6">
      <c r="A3184" s="258" t="s">
        <v>39195</v>
      </c>
      <c r="B3184" s="252" t="s">
        <v>38404</v>
      </c>
      <c r="C3184" s="252" t="s">
        <v>38404</v>
      </c>
      <c r="D3184" s="148" t="s">
        <v>38404</v>
      </c>
      <c r="E3184" s="252" t="s">
        <v>38404</v>
      </c>
      <c r="F3184" s="252" t="s">
        <v>38404</v>
      </c>
      <c r="G3184" s="252" t="s">
        <v>38404</v>
      </c>
      <c r="H3184" s="252" t="s">
        <v>38404</v>
      </c>
      <c r="I3184" s="264" t="s">
        <v>38404</v>
      </c>
      <c r="J3184" s="148"/>
      <c r="K3184" s="148"/>
      <c r="L3184" s="148"/>
      <c r="M3184" s="258"/>
      <c r="N3184" s="252"/>
      <c r="O3184" s="148"/>
      <c r="P3184" s="148"/>
    </row>
    <row r="3185" spans="1:16" ht="39.6">
      <c r="A3185" s="258" t="s">
        <v>39196</v>
      </c>
      <c r="B3185" s="252" t="s">
        <v>38406</v>
      </c>
      <c r="C3185" s="252" t="s">
        <v>38406</v>
      </c>
      <c r="D3185" s="148" t="s">
        <v>38406</v>
      </c>
      <c r="E3185" s="252" t="s">
        <v>38406</v>
      </c>
      <c r="F3185" s="252" t="s">
        <v>38406</v>
      </c>
      <c r="G3185" s="252" t="s">
        <v>38406</v>
      </c>
      <c r="H3185" s="252" t="s">
        <v>38406</v>
      </c>
      <c r="I3185" s="264" t="s">
        <v>38406</v>
      </c>
      <c r="J3185" s="148"/>
      <c r="K3185" s="148"/>
      <c r="L3185" s="148"/>
      <c r="M3185" s="258"/>
      <c r="N3185" s="252"/>
      <c r="O3185" s="148"/>
      <c r="P3185" s="148"/>
    </row>
    <row r="3186" spans="1:16" ht="39.6">
      <c r="A3186" s="258" t="s">
        <v>39197</v>
      </c>
      <c r="B3186" s="252" t="s">
        <v>38406</v>
      </c>
      <c r="C3186" s="252" t="s">
        <v>38406</v>
      </c>
      <c r="D3186" s="148" t="s">
        <v>38406</v>
      </c>
      <c r="E3186" s="252" t="s">
        <v>38406</v>
      </c>
      <c r="F3186" s="252" t="s">
        <v>38406</v>
      </c>
      <c r="G3186" s="252" t="s">
        <v>38406</v>
      </c>
      <c r="H3186" s="252" t="s">
        <v>38406</v>
      </c>
      <c r="I3186" s="264" t="s">
        <v>38406</v>
      </c>
      <c r="J3186" s="148"/>
      <c r="K3186" s="273"/>
      <c r="L3186" s="273"/>
      <c r="M3186" s="258"/>
      <c r="N3186" s="252"/>
      <c r="O3186" s="148"/>
      <c r="P3186" s="148"/>
    </row>
    <row r="3187" spans="1:16" ht="145.19999999999999">
      <c r="A3187" s="251" t="s">
        <v>39198</v>
      </c>
      <c r="B3187" s="253" t="s">
        <v>39199</v>
      </c>
      <c r="C3187" s="252" t="s">
        <v>39200</v>
      </c>
      <c r="D3187" s="148" t="s">
        <v>39201</v>
      </c>
      <c r="E3187" s="253" t="s">
        <v>39202</v>
      </c>
      <c r="F3187" s="253" t="s">
        <v>39203</v>
      </c>
      <c r="G3187" s="253" t="s">
        <v>39204</v>
      </c>
      <c r="H3187" s="262" t="s">
        <v>39205</v>
      </c>
      <c r="I3187" s="264" t="s">
        <v>39206</v>
      </c>
      <c r="J3187" s="148"/>
      <c r="M3187" s="258"/>
      <c r="N3187" s="252"/>
      <c r="O3187" s="148"/>
      <c r="P3187" s="148"/>
    </row>
    <row r="3188" spans="1:16" ht="145.19999999999999">
      <c r="A3188" s="251" t="s">
        <v>39207</v>
      </c>
      <c r="B3188" s="253" t="s">
        <v>39208</v>
      </c>
      <c r="C3188" s="252" t="s">
        <v>39209</v>
      </c>
      <c r="D3188" s="148" t="s">
        <v>39210</v>
      </c>
      <c r="E3188" s="253" t="s">
        <v>39211</v>
      </c>
      <c r="F3188" s="253" t="s">
        <v>39203</v>
      </c>
      <c r="G3188" s="253" t="s">
        <v>39212</v>
      </c>
      <c r="H3188" s="262" t="s">
        <v>39213</v>
      </c>
      <c r="I3188" s="264" t="s">
        <v>39214</v>
      </c>
      <c r="J3188" s="148"/>
      <c r="M3188" s="258"/>
      <c r="N3188" s="252"/>
      <c r="O3188" s="148"/>
      <c r="P3188" s="148"/>
    </row>
    <row r="3189" spans="1:16" ht="39.6">
      <c r="A3189" s="258" t="s">
        <v>39215</v>
      </c>
      <c r="B3189" s="252" t="s">
        <v>37739</v>
      </c>
      <c r="C3189" s="252" t="s">
        <v>37739</v>
      </c>
      <c r="D3189" s="148" t="s">
        <v>37739</v>
      </c>
      <c r="E3189" s="252" t="s">
        <v>37739</v>
      </c>
      <c r="F3189" s="252" t="s">
        <v>37739</v>
      </c>
      <c r="G3189" s="252" t="s">
        <v>37739</v>
      </c>
      <c r="H3189" s="252" t="s">
        <v>37739</v>
      </c>
      <c r="I3189" s="264" t="s">
        <v>37739</v>
      </c>
      <c r="J3189" s="148"/>
      <c r="K3189" s="148"/>
      <c r="L3189" s="148"/>
      <c r="M3189" s="258"/>
      <c r="N3189" s="252"/>
      <c r="O3189" s="148"/>
      <c r="P3189" s="148"/>
    </row>
    <row r="3190" spans="1:16" ht="39.6">
      <c r="A3190" s="258" t="s">
        <v>39216</v>
      </c>
      <c r="B3190" s="252" t="s">
        <v>37741</v>
      </c>
      <c r="C3190" s="252" t="s">
        <v>37741</v>
      </c>
      <c r="D3190" s="148" t="s">
        <v>37741</v>
      </c>
      <c r="E3190" s="252" t="s">
        <v>37741</v>
      </c>
      <c r="F3190" s="252" t="s">
        <v>37741</v>
      </c>
      <c r="G3190" s="252" t="s">
        <v>37741</v>
      </c>
      <c r="H3190" s="252" t="s">
        <v>37741</v>
      </c>
      <c r="I3190" s="264" t="s">
        <v>37741</v>
      </c>
      <c r="J3190" s="148"/>
      <c r="K3190" s="148"/>
      <c r="L3190" s="148"/>
      <c r="M3190" s="258"/>
      <c r="N3190" s="252"/>
      <c r="O3190" s="148"/>
      <c r="P3190" s="148"/>
    </row>
    <row r="3191" spans="1:16" ht="39.6">
      <c r="A3191" s="258" t="s">
        <v>39217</v>
      </c>
      <c r="B3191" s="252" t="s">
        <v>37743</v>
      </c>
      <c r="C3191" s="252" t="s">
        <v>37743</v>
      </c>
      <c r="D3191" s="148" t="s">
        <v>37743</v>
      </c>
      <c r="E3191" s="252" t="s">
        <v>37743</v>
      </c>
      <c r="F3191" s="252" t="s">
        <v>37743</v>
      </c>
      <c r="G3191" s="252" t="s">
        <v>37743</v>
      </c>
      <c r="H3191" s="252" t="s">
        <v>37743</v>
      </c>
      <c r="I3191" s="264" t="s">
        <v>37743</v>
      </c>
      <c r="J3191" s="148"/>
      <c r="K3191" s="148"/>
      <c r="L3191" s="148"/>
      <c r="M3191" s="258"/>
      <c r="N3191" s="252"/>
      <c r="O3191" s="148"/>
      <c r="P3191" s="148"/>
    </row>
    <row r="3192" spans="1:16" ht="39.6">
      <c r="A3192" s="258" t="s">
        <v>39218</v>
      </c>
      <c r="B3192" s="252" t="s">
        <v>37743</v>
      </c>
      <c r="C3192" s="252" t="s">
        <v>37743</v>
      </c>
      <c r="D3192" s="148" t="s">
        <v>37743</v>
      </c>
      <c r="E3192" s="252" t="s">
        <v>37743</v>
      </c>
      <c r="F3192" s="252" t="s">
        <v>37743</v>
      </c>
      <c r="G3192" s="252" t="s">
        <v>37743</v>
      </c>
      <c r="H3192" s="252" t="s">
        <v>37743</v>
      </c>
      <c r="I3192" s="264" t="s">
        <v>37743</v>
      </c>
      <c r="J3192" s="148"/>
      <c r="K3192" s="148"/>
      <c r="L3192" s="148"/>
      <c r="M3192" s="258"/>
      <c r="N3192" s="252"/>
      <c r="O3192" s="148"/>
      <c r="P3192" s="148"/>
    </row>
    <row r="3193" spans="1:16" ht="39.6">
      <c r="A3193" s="258" t="s">
        <v>39219</v>
      </c>
      <c r="B3193" s="252" t="s">
        <v>37746</v>
      </c>
      <c r="C3193" s="252" t="s">
        <v>37746</v>
      </c>
      <c r="D3193" s="148" t="s">
        <v>37746</v>
      </c>
      <c r="E3193" s="252" t="s">
        <v>37746</v>
      </c>
      <c r="F3193" s="252" t="s">
        <v>37746</v>
      </c>
      <c r="G3193" s="252" t="s">
        <v>37746</v>
      </c>
      <c r="H3193" s="252" t="s">
        <v>37746</v>
      </c>
      <c r="I3193" s="264" t="s">
        <v>37746</v>
      </c>
      <c r="J3193" s="148"/>
      <c r="K3193" s="148"/>
      <c r="L3193" s="148"/>
      <c r="M3193" s="251"/>
      <c r="N3193" s="253"/>
      <c r="O3193" s="148"/>
      <c r="P3193" s="148"/>
    </row>
    <row r="3194" spans="1:16" ht="39.6">
      <c r="A3194" s="258" t="s">
        <v>39220</v>
      </c>
      <c r="B3194" s="252" t="s">
        <v>37746</v>
      </c>
      <c r="C3194" s="252" t="s">
        <v>37746</v>
      </c>
      <c r="D3194" s="148" t="s">
        <v>37746</v>
      </c>
      <c r="E3194" s="252" t="s">
        <v>37746</v>
      </c>
      <c r="F3194" s="252" t="s">
        <v>37746</v>
      </c>
      <c r="G3194" s="252" t="s">
        <v>37746</v>
      </c>
      <c r="H3194" s="252" t="s">
        <v>37746</v>
      </c>
      <c r="I3194" s="264" t="s">
        <v>37746</v>
      </c>
      <c r="J3194" s="148"/>
      <c r="K3194" s="148"/>
      <c r="L3194" s="273"/>
      <c r="M3194" s="251"/>
      <c r="N3194" s="253"/>
      <c r="O3194" s="148"/>
      <c r="P3194" s="148"/>
    </row>
    <row r="3195" spans="1:16" ht="92.4">
      <c r="A3195" s="258" t="s">
        <v>39221</v>
      </c>
      <c r="B3195" s="252" t="s">
        <v>39222</v>
      </c>
      <c r="C3195" s="252" t="s">
        <v>39223</v>
      </c>
      <c r="D3195" s="148" t="s">
        <v>39224</v>
      </c>
      <c r="E3195" s="252" t="s">
        <v>39225</v>
      </c>
      <c r="F3195" s="252" t="s">
        <v>39226</v>
      </c>
      <c r="G3195" s="252" t="s">
        <v>39227</v>
      </c>
      <c r="H3195" s="262" t="s">
        <v>39228</v>
      </c>
      <c r="I3195" s="264" t="s">
        <v>39229</v>
      </c>
      <c r="J3195" s="148"/>
      <c r="K3195" s="148"/>
      <c r="M3195" s="258"/>
      <c r="N3195" s="252"/>
      <c r="O3195" s="148"/>
      <c r="P3195" s="148"/>
    </row>
    <row r="3196" spans="1:16" ht="92.4">
      <c r="A3196" s="258" t="s">
        <v>39230</v>
      </c>
      <c r="B3196" s="252" t="s">
        <v>39231</v>
      </c>
      <c r="C3196" s="252" t="s">
        <v>39223</v>
      </c>
      <c r="D3196" s="148" t="s">
        <v>39232</v>
      </c>
      <c r="E3196" s="252" t="s">
        <v>39225</v>
      </c>
      <c r="F3196" s="252" t="s">
        <v>39226</v>
      </c>
      <c r="G3196" s="252" t="s">
        <v>39233</v>
      </c>
      <c r="H3196" s="262" t="s">
        <v>39234</v>
      </c>
      <c r="I3196" s="264" t="s">
        <v>39235</v>
      </c>
      <c r="J3196" s="148"/>
      <c r="K3196" s="148"/>
      <c r="M3196" s="258"/>
      <c r="N3196" s="252"/>
      <c r="O3196" s="148"/>
      <c r="P3196" s="148"/>
    </row>
    <row r="3197" spans="1:16" ht="39.6">
      <c r="A3197" s="258" t="s">
        <v>39236</v>
      </c>
      <c r="B3197" s="252" t="s">
        <v>37753</v>
      </c>
      <c r="C3197" s="252" t="s">
        <v>37753</v>
      </c>
      <c r="D3197" s="148" t="s">
        <v>37753</v>
      </c>
      <c r="E3197" s="252" t="s">
        <v>37753</v>
      </c>
      <c r="F3197" s="252" t="s">
        <v>37753</v>
      </c>
      <c r="G3197" s="252" t="s">
        <v>37753</v>
      </c>
      <c r="H3197" s="252" t="s">
        <v>37753</v>
      </c>
      <c r="I3197" s="264" t="s">
        <v>37753</v>
      </c>
      <c r="J3197" s="148"/>
      <c r="K3197" s="148"/>
      <c r="L3197" s="148"/>
      <c r="M3197" s="258"/>
      <c r="N3197" s="252"/>
      <c r="O3197" s="148"/>
      <c r="P3197" s="148"/>
    </row>
    <row r="3198" spans="1:16" ht="39.6">
      <c r="A3198" s="258" t="s">
        <v>39237</v>
      </c>
      <c r="B3198" s="252" t="s">
        <v>37755</v>
      </c>
      <c r="C3198" s="252" t="s">
        <v>37755</v>
      </c>
      <c r="D3198" s="148" t="s">
        <v>37755</v>
      </c>
      <c r="E3198" s="252" t="s">
        <v>37755</v>
      </c>
      <c r="F3198" s="252" t="s">
        <v>37755</v>
      </c>
      <c r="G3198" s="252" t="s">
        <v>37755</v>
      </c>
      <c r="H3198" s="252" t="s">
        <v>37755</v>
      </c>
      <c r="I3198" s="264" t="s">
        <v>37755</v>
      </c>
      <c r="J3198" s="148"/>
      <c r="K3198" s="148"/>
      <c r="L3198" s="148"/>
      <c r="M3198" s="258"/>
      <c r="N3198" s="252"/>
      <c r="O3198" s="148"/>
      <c r="P3198" s="148"/>
    </row>
    <row r="3199" spans="1:16" ht="39.6">
      <c r="A3199" s="258" t="s">
        <v>39238</v>
      </c>
      <c r="B3199" s="252" t="s">
        <v>37757</v>
      </c>
      <c r="C3199" s="252" t="s">
        <v>37757</v>
      </c>
      <c r="D3199" s="148" t="s">
        <v>37757</v>
      </c>
      <c r="E3199" s="252" t="s">
        <v>37757</v>
      </c>
      <c r="F3199" s="252" t="s">
        <v>37757</v>
      </c>
      <c r="G3199" s="252" t="s">
        <v>37757</v>
      </c>
      <c r="H3199" s="252" t="s">
        <v>37757</v>
      </c>
      <c r="I3199" s="264" t="s">
        <v>37757</v>
      </c>
      <c r="J3199" s="148"/>
      <c r="K3199" s="148"/>
      <c r="L3199" s="148"/>
      <c r="M3199" s="258"/>
      <c r="N3199" s="252"/>
      <c r="O3199" s="148"/>
      <c r="P3199" s="148"/>
    </row>
    <row r="3200" spans="1:16" ht="39.6">
      <c r="A3200" s="258" t="s">
        <v>39239</v>
      </c>
      <c r="B3200" s="252" t="s">
        <v>37757</v>
      </c>
      <c r="C3200" s="252" t="s">
        <v>37757</v>
      </c>
      <c r="D3200" s="148" t="s">
        <v>37757</v>
      </c>
      <c r="E3200" s="252" t="s">
        <v>37757</v>
      </c>
      <c r="F3200" s="252" t="s">
        <v>37757</v>
      </c>
      <c r="G3200" s="252" t="s">
        <v>37757</v>
      </c>
      <c r="H3200" s="252" t="s">
        <v>37757</v>
      </c>
      <c r="I3200" s="264" t="s">
        <v>37757</v>
      </c>
      <c r="J3200" s="148"/>
      <c r="K3200" s="148"/>
      <c r="L3200" s="148"/>
      <c r="M3200" s="258"/>
      <c r="N3200" s="252"/>
      <c r="O3200" s="148"/>
      <c r="P3200" s="148"/>
    </row>
    <row r="3201" spans="1:16" ht="39.6">
      <c r="A3201" s="258" t="s">
        <v>39240</v>
      </c>
      <c r="B3201" s="252" t="s">
        <v>37760</v>
      </c>
      <c r="C3201" s="252" t="s">
        <v>37760</v>
      </c>
      <c r="D3201" s="148" t="s">
        <v>37760</v>
      </c>
      <c r="E3201" s="252" t="s">
        <v>37760</v>
      </c>
      <c r="F3201" s="252" t="s">
        <v>37760</v>
      </c>
      <c r="G3201" s="252" t="s">
        <v>37760</v>
      </c>
      <c r="H3201" s="252" t="s">
        <v>37760</v>
      </c>
      <c r="I3201" s="264" t="s">
        <v>37760</v>
      </c>
      <c r="J3201" s="148"/>
      <c r="K3201" s="148"/>
      <c r="L3201" s="148"/>
      <c r="M3201" s="258"/>
      <c r="N3201" s="252"/>
      <c r="O3201" s="148"/>
      <c r="P3201" s="148"/>
    </row>
    <row r="3202" spans="1:16" ht="39.6">
      <c r="A3202" s="258" t="s">
        <v>39241</v>
      </c>
      <c r="B3202" s="252" t="s">
        <v>37762</v>
      </c>
      <c r="C3202" s="252" t="s">
        <v>37762</v>
      </c>
      <c r="D3202" s="148" t="s">
        <v>37762</v>
      </c>
      <c r="E3202" s="252" t="s">
        <v>37762</v>
      </c>
      <c r="F3202" s="252" t="s">
        <v>37762</v>
      </c>
      <c r="G3202" s="252" t="s">
        <v>37762</v>
      </c>
      <c r="H3202" s="252" t="s">
        <v>37762</v>
      </c>
      <c r="I3202" s="264" t="s">
        <v>37762</v>
      </c>
      <c r="J3202" s="148"/>
      <c r="K3202" s="148"/>
      <c r="L3202" s="148"/>
      <c r="M3202" s="258"/>
      <c r="N3202" s="252"/>
      <c r="O3202" s="148"/>
      <c r="P3202" s="148"/>
    </row>
    <row r="3203" spans="1:16" ht="39.6">
      <c r="A3203" s="258" t="s">
        <v>39242</v>
      </c>
      <c r="B3203" s="252" t="s">
        <v>37764</v>
      </c>
      <c r="C3203" s="252" t="s">
        <v>37764</v>
      </c>
      <c r="D3203" s="148" t="s">
        <v>37764</v>
      </c>
      <c r="E3203" s="252" t="s">
        <v>37764</v>
      </c>
      <c r="F3203" s="252" t="s">
        <v>37764</v>
      </c>
      <c r="G3203" s="252" t="s">
        <v>37764</v>
      </c>
      <c r="H3203" s="252" t="s">
        <v>37764</v>
      </c>
      <c r="I3203" s="264" t="s">
        <v>37764</v>
      </c>
      <c r="J3203" s="148"/>
      <c r="K3203" s="148"/>
      <c r="L3203" s="148"/>
      <c r="M3203" s="258"/>
      <c r="N3203" s="252"/>
      <c r="O3203" s="148"/>
      <c r="P3203" s="148"/>
    </row>
    <row r="3204" spans="1:16" ht="39.6">
      <c r="A3204" s="258" t="s">
        <v>39243</v>
      </c>
      <c r="B3204" s="252" t="s">
        <v>37764</v>
      </c>
      <c r="C3204" s="252" t="s">
        <v>37764</v>
      </c>
      <c r="D3204" s="148" t="s">
        <v>37764</v>
      </c>
      <c r="E3204" s="252" t="s">
        <v>37764</v>
      </c>
      <c r="F3204" s="252" t="s">
        <v>37764</v>
      </c>
      <c r="G3204" s="252" t="s">
        <v>37764</v>
      </c>
      <c r="H3204" s="252" t="s">
        <v>37764</v>
      </c>
      <c r="I3204" s="264" t="s">
        <v>37764</v>
      </c>
      <c r="J3204" s="148"/>
      <c r="K3204" s="148"/>
      <c r="L3204" s="148"/>
      <c r="M3204" s="258"/>
      <c r="N3204" s="252"/>
      <c r="O3204" s="148"/>
      <c r="P3204" s="148"/>
    </row>
    <row r="3205" spans="1:16" ht="39.6">
      <c r="A3205" s="258" t="s">
        <v>39244</v>
      </c>
      <c r="B3205" s="252" t="s">
        <v>37767</v>
      </c>
      <c r="C3205" s="252" t="s">
        <v>37767</v>
      </c>
      <c r="D3205" s="148" t="s">
        <v>37767</v>
      </c>
      <c r="E3205" s="252" t="s">
        <v>37767</v>
      </c>
      <c r="F3205" s="252" t="s">
        <v>37767</v>
      </c>
      <c r="G3205" s="252" t="s">
        <v>37767</v>
      </c>
      <c r="H3205" s="252" t="s">
        <v>37767</v>
      </c>
      <c r="I3205" s="264" t="s">
        <v>37767</v>
      </c>
      <c r="J3205" s="148"/>
      <c r="K3205" s="148"/>
      <c r="L3205" s="148"/>
      <c r="M3205" s="258"/>
      <c r="N3205" s="252"/>
      <c r="O3205" s="148"/>
      <c r="P3205" s="148"/>
    </row>
    <row r="3206" spans="1:16" ht="39.6">
      <c r="A3206" s="258" t="s">
        <v>39245</v>
      </c>
      <c r="B3206" s="252" t="s">
        <v>37769</v>
      </c>
      <c r="C3206" s="252" t="s">
        <v>37769</v>
      </c>
      <c r="D3206" s="148" t="s">
        <v>37769</v>
      </c>
      <c r="E3206" s="252" t="s">
        <v>37769</v>
      </c>
      <c r="F3206" s="252" t="s">
        <v>37769</v>
      </c>
      <c r="G3206" s="252" t="s">
        <v>37769</v>
      </c>
      <c r="H3206" s="252" t="s">
        <v>37769</v>
      </c>
      <c r="I3206" s="264" t="s">
        <v>37769</v>
      </c>
      <c r="J3206" s="148"/>
      <c r="K3206" s="148"/>
      <c r="L3206" s="148"/>
      <c r="M3206" s="258"/>
      <c r="N3206" s="252"/>
      <c r="O3206" s="148"/>
      <c r="P3206" s="148"/>
    </row>
    <row r="3207" spans="1:16" ht="39.6">
      <c r="A3207" s="258" t="s">
        <v>39246</v>
      </c>
      <c r="B3207" s="252" t="s">
        <v>37771</v>
      </c>
      <c r="C3207" s="252" t="s">
        <v>37771</v>
      </c>
      <c r="D3207" s="148" t="s">
        <v>37771</v>
      </c>
      <c r="E3207" s="252" t="s">
        <v>37771</v>
      </c>
      <c r="F3207" s="252" t="s">
        <v>37771</v>
      </c>
      <c r="G3207" s="252" t="s">
        <v>37771</v>
      </c>
      <c r="H3207" s="252" t="s">
        <v>37771</v>
      </c>
      <c r="I3207" s="264" t="s">
        <v>37771</v>
      </c>
      <c r="J3207" s="148"/>
      <c r="K3207" s="148"/>
      <c r="L3207" s="148"/>
      <c r="M3207" s="258"/>
      <c r="N3207" s="252"/>
      <c r="O3207" s="148"/>
      <c r="P3207" s="148"/>
    </row>
    <row r="3208" spans="1:16" ht="39.6">
      <c r="A3208" s="258" t="s">
        <v>39247</v>
      </c>
      <c r="B3208" s="252" t="s">
        <v>37771</v>
      </c>
      <c r="C3208" s="252" t="s">
        <v>37771</v>
      </c>
      <c r="D3208" s="148" t="s">
        <v>37771</v>
      </c>
      <c r="E3208" s="252" t="s">
        <v>37771</v>
      </c>
      <c r="F3208" s="252" t="s">
        <v>37771</v>
      </c>
      <c r="G3208" s="252" t="s">
        <v>37771</v>
      </c>
      <c r="H3208" s="252" t="s">
        <v>37771</v>
      </c>
      <c r="I3208" s="264" t="s">
        <v>37771</v>
      </c>
      <c r="J3208" s="148"/>
      <c r="K3208" s="148"/>
      <c r="L3208" s="148"/>
      <c r="M3208" s="258"/>
      <c r="N3208" s="252"/>
      <c r="O3208" s="148"/>
      <c r="P3208" s="148"/>
    </row>
    <row r="3209" spans="1:16" ht="39.6">
      <c r="A3209" s="258" t="s">
        <v>39248</v>
      </c>
      <c r="B3209" s="252" t="s">
        <v>37774</v>
      </c>
      <c r="C3209" s="252" t="s">
        <v>37774</v>
      </c>
      <c r="D3209" s="148" t="s">
        <v>37774</v>
      </c>
      <c r="E3209" s="252" t="s">
        <v>37774</v>
      </c>
      <c r="F3209" s="252" t="s">
        <v>37774</v>
      </c>
      <c r="G3209" s="252" t="s">
        <v>37774</v>
      </c>
      <c r="H3209" s="252" t="s">
        <v>37774</v>
      </c>
      <c r="I3209" s="264" t="s">
        <v>37774</v>
      </c>
      <c r="J3209" s="148"/>
      <c r="K3209" s="148"/>
      <c r="L3209" s="148"/>
      <c r="M3209" s="258"/>
      <c r="N3209" s="252"/>
      <c r="O3209" s="148"/>
      <c r="P3209" s="148"/>
    </row>
    <row r="3210" spans="1:16" ht="39.6">
      <c r="A3210" s="258" t="s">
        <v>39249</v>
      </c>
      <c r="B3210" s="252" t="s">
        <v>37776</v>
      </c>
      <c r="C3210" s="252" t="s">
        <v>37776</v>
      </c>
      <c r="D3210" s="148" t="s">
        <v>37776</v>
      </c>
      <c r="E3210" s="252" t="s">
        <v>37776</v>
      </c>
      <c r="F3210" s="252" t="s">
        <v>37776</v>
      </c>
      <c r="G3210" s="252" t="s">
        <v>37776</v>
      </c>
      <c r="H3210" s="252" t="s">
        <v>37776</v>
      </c>
      <c r="I3210" s="264" t="s">
        <v>37776</v>
      </c>
      <c r="J3210" s="148"/>
      <c r="K3210" s="148"/>
      <c r="L3210" s="148"/>
      <c r="M3210" s="258"/>
      <c r="N3210" s="252"/>
      <c r="O3210" s="148"/>
      <c r="P3210" s="148"/>
    </row>
    <row r="3211" spans="1:16" ht="39.6">
      <c r="A3211" s="258" t="s">
        <v>39250</v>
      </c>
      <c r="B3211" s="252" t="s">
        <v>37778</v>
      </c>
      <c r="C3211" s="252" t="s">
        <v>37778</v>
      </c>
      <c r="D3211" s="148" t="s">
        <v>37778</v>
      </c>
      <c r="E3211" s="252" t="s">
        <v>37778</v>
      </c>
      <c r="F3211" s="252" t="s">
        <v>37778</v>
      </c>
      <c r="G3211" s="252" t="s">
        <v>37778</v>
      </c>
      <c r="H3211" s="252" t="s">
        <v>37778</v>
      </c>
      <c r="I3211" s="264" t="s">
        <v>37778</v>
      </c>
      <c r="J3211" s="148"/>
      <c r="K3211" s="148"/>
      <c r="L3211" s="148"/>
      <c r="M3211" s="258"/>
      <c r="N3211" s="252"/>
      <c r="O3211" s="148"/>
      <c r="P3211" s="148"/>
    </row>
    <row r="3212" spans="1:16" ht="39.6">
      <c r="A3212" s="258" t="s">
        <v>39251</v>
      </c>
      <c r="B3212" s="252" t="s">
        <v>37778</v>
      </c>
      <c r="C3212" s="252" t="s">
        <v>37778</v>
      </c>
      <c r="D3212" s="148" t="s">
        <v>37778</v>
      </c>
      <c r="E3212" s="252" t="s">
        <v>37778</v>
      </c>
      <c r="F3212" s="252" t="s">
        <v>37778</v>
      </c>
      <c r="G3212" s="252" t="s">
        <v>37778</v>
      </c>
      <c r="H3212" s="252" t="s">
        <v>37778</v>
      </c>
      <c r="I3212" s="264" t="s">
        <v>37778</v>
      </c>
      <c r="J3212" s="148"/>
      <c r="K3212" s="148"/>
      <c r="L3212" s="148"/>
      <c r="M3212" s="258"/>
      <c r="N3212" s="252"/>
      <c r="O3212" s="148"/>
      <c r="P3212" s="148"/>
    </row>
    <row r="3213" spans="1:16" ht="28.8">
      <c r="A3213" s="251" t="s">
        <v>39252</v>
      </c>
      <c r="B3213" s="253" t="s">
        <v>36360</v>
      </c>
      <c r="C3213" s="253" t="s">
        <v>36361</v>
      </c>
      <c r="D3213" s="148" t="s">
        <v>36360</v>
      </c>
      <c r="E3213" s="253" t="s">
        <v>36361</v>
      </c>
      <c r="F3213" s="253" t="s">
        <v>36361</v>
      </c>
      <c r="G3213" s="253" t="s">
        <v>36360</v>
      </c>
      <c r="H3213" s="253" t="s">
        <v>36360</v>
      </c>
      <c r="I3213" s="264" t="s">
        <v>36360</v>
      </c>
      <c r="J3213" s="148"/>
      <c r="K3213" s="148"/>
      <c r="L3213" s="148"/>
      <c r="M3213" s="258"/>
      <c r="N3213" s="252"/>
      <c r="O3213" s="148"/>
      <c r="P3213" s="148"/>
    </row>
    <row r="3214" spans="1:16" ht="28.8">
      <c r="A3214" s="251" t="s">
        <v>39253</v>
      </c>
      <c r="B3214" s="253" t="s">
        <v>36360</v>
      </c>
      <c r="C3214" s="253" t="s">
        <v>36360</v>
      </c>
      <c r="D3214" s="148" t="s">
        <v>36360</v>
      </c>
      <c r="E3214" s="253" t="s">
        <v>36360</v>
      </c>
      <c r="F3214" s="253" t="s">
        <v>36360</v>
      </c>
      <c r="G3214" s="253" t="s">
        <v>36360</v>
      </c>
      <c r="H3214" s="253" t="s">
        <v>36360</v>
      </c>
      <c r="I3214" s="264" t="s">
        <v>36360</v>
      </c>
      <c r="J3214" s="148"/>
      <c r="K3214" s="148"/>
      <c r="L3214" s="148"/>
      <c r="M3214" s="258"/>
      <c r="N3214" s="252"/>
      <c r="O3214" s="148"/>
      <c r="P3214" s="148"/>
    </row>
    <row r="3215" spans="1:16" ht="39.6">
      <c r="A3215" s="258" t="s">
        <v>39254</v>
      </c>
      <c r="B3215" s="252" t="s">
        <v>37783</v>
      </c>
      <c r="C3215" s="252" t="s">
        <v>37783</v>
      </c>
      <c r="D3215" s="148" t="s">
        <v>37783</v>
      </c>
      <c r="E3215" s="252" t="s">
        <v>37783</v>
      </c>
      <c r="F3215" s="252" t="s">
        <v>37783</v>
      </c>
      <c r="G3215" s="252" t="s">
        <v>37783</v>
      </c>
      <c r="H3215" s="252" t="s">
        <v>37783</v>
      </c>
      <c r="I3215" s="264" t="s">
        <v>37783</v>
      </c>
      <c r="J3215" s="148"/>
      <c r="K3215" s="148"/>
      <c r="L3215" s="148"/>
      <c r="M3215" s="251"/>
      <c r="N3215" s="213"/>
      <c r="O3215" s="148"/>
      <c r="P3215" s="148"/>
    </row>
    <row r="3216" spans="1:16" ht="39.6">
      <c r="A3216" s="258" t="s">
        <v>39255</v>
      </c>
      <c r="B3216" s="252" t="s">
        <v>37785</v>
      </c>
      <c r="C3216" s="252" t="s">
        <v>37785</v>
      </c>
      <c r="D3216" s="148" t="s">
        <v>37785</v>
      </c>
      <c r="E3216" s="252" t="s">
        <v>37785</v>
      </c>
      <c r="F3216" s="252" t="s">
        <v>37785</v>
      </c>
      <c r="G3216" s="252" t="s">
        <v>37785</v>
      </c>
      <c r="H3216" s="252" t="s">
        <v>37785</v>
      </c>
      <c r="I3216" s="264" t="s">
        <v>37785</v>
      </c>
      <c r="J3216" s="148"/>
      <c r="K3216" s="148"/>
      <c r="L3216" s="148"/>
      <c r="M3216" s="251"/>
      <c r="N3216" s="213"/>
      <c r="O3216" s="148"/>
      <c r="P3216" s="148"/>
    </row>
    <row r="3217" spans="1:16" ht="39.6">
      <c r="A3217" s="258" t="s">
        <v>39256</v>
      </c>
      <c r="B3217" s="252" t="s">
        <v>37787</v>
      </c>
      <c r="C3217" s="252" t="s">
        <v>37787</v>
      </c>
      <c r="D3217" s="148" t="s">
        <v>37787</v>
      </c>
      <c r="E3217" s="252" t="s">
        <v>37787</v>
      </c>
      <c r="F3217" s="252" t="s">
        <v>37787</v>
      </c>
      <c r="G3217" s="252" t="s">
        <v>37787</v>
      </c>
      <c r="H3217" s="252" t="s">
        <v>37787</v>
      </c>
      <c r="I3217" s="264" t="s">
        <v>37787</v>
      </c>
      <c r="J3217" s="148"/>
      <c r="K3217" s="148"/>
      <c r="L3217" s="148"/>
      <c r="M3217" s="258"/>
      <c r="N3217" s="252"/>
      <c r="O3217" s="148"/>
      <c r="P3217" s="148"/>
    </row>
    <row r="3218" spans="1:16" ht="39.6">
      <c r="A3218" s="258" t="s">
        <v>39257</v>
      </c>
      <c r="B3218" s="252" t="s">
        <v>36374</v>
      </c>
      <c r="C3218" s="252" t="s">
        <v>36374</v>
      </c>
      <c r="D3218" s="148" t="s">
        <v>36374</v>
      </c>
      <c r="E3218" s="252" t="s">
        <v>36374</v>
      </c>
      <c r="F3218" s="252" t="s">
        <v>36374</v>
      </c>
      <c r="G3218" s="252" t="s">
        <v>36374</v>
      </c>
      <c r="H3218" s="252" t="s">
        <v>36374</v>
      </c>
      <c r="I3218" s="264" t="s">
        <v>36374</v>
      </c>
      <c r="J3218" s="148"/>
      <c r="K3218" s="148"/>
      <c r="L3218" s="148"/>
      <c r="M3218" s="258"/>
      <c r="N3218" s="252"/>
      <c r="O3218" s="148"/>
      <c r="P3218" s="148"/>
    </row>
    <row r="3219" spans="1:16" ht="39.6">
      <c r="A3219" s="258" t="s">
        <v>39258</v>
      </c>
      <c r="B3219" s="252" t="s">
        <v>37790</v>
      </c>
      <c r="C3219" s="252" t="s">
        <v>37790</v>
      </c>
      <c r="D3219" s="148" t="s">
        <v>37790</v>
      </c>
      <c r="E3219" s="252" t="s">
        <v>37790</v>
      </c>
      <c r="F3219" s="252" t="s">
        <v>37790</v>
      </c>
      <c r="G3219" s="252" t="s">
        <v>37790</v>
      </c>
      <c r="H3219" s="252" t="s">
        <v>37790</v>
      </c>
      <c r="I3219" s="264" t="s">
        <v>37790</v>
      </c>
      <c r="J3219" s="148"/>
      <c r="K3219" s="148"/>
      <c r="L3219" s="148"/>
      <c r="M3219" s="258"/>
      <c r="N3219" s="252"/>
      <c r="O3219" s="148"/>
      <c r="P3219" s="148"/>
    </row>
    <row r="3220" spans="1:16" ht="39.6">
      <c r="A3220" s="258" t="s">
        <v>39259</v>
      </c>
      <c r="B3220" s="252" t="s">
        <v>37792</v>
      </c>
      <c r="C3220" s="252" t="s">
        <v>37792</v>
      </c>
      <c r="D3220" s="148" t="s">
        <v>37792</v>
      </c>
      <c r="E3220" s="252" t="s">
        <v>37792</v>
      </c>
      <c r="F3220" s="252" t="s">
        <v>37792</v>
      </c>
      <c r="G3220" s="252" t="s">
        <v>37792</v>
      </c>
      <c r="H3220" s="252" t="s">
        <v>37792</v>
      </c>
      <c r="I3220" s="264" t="s">
        <v>37792</v>
      </c>
      <c r="J3220" s="148"/>
      <c r="K3220" s="148"/>
      <c r="L3220" s="148"/>
      <c r="M3220" s="258"/>
      <c r="N3220" s="252"/>
      <c r="O3220" s="148"/>
      <c r="P3220" s="148"/>
    </row>
    <row r="3221" spans="1:16" ht="39.6">
      <c r="A3221" s="258" t="s">
        <v>39260</v>
      </c>
      <c r="B3221" s="252" t="s">
        <v>37794</v>
      </c>
      <c r="C3221" s="252" t="s">
        <v>37794</v>
      </c>
      <c r="D3221" s="148" t="s">
        <v>37794</v>
      </c>
      <c r="E3221" s="252" t="s">
        <v>37794</v>
      </c>
      <c r="F3221" s="252" t="s">
        <v>37794</v>
      </c>
      <c r="G3221" s="252" t="s">
        <v>37794</v>
      </c>
      <c r="H3221" s="252" t="s">
        <v>37794</v>
      </c>
      <c r="I3221" s="264" t="s">
        <v>37794</v>
      </c>
      <c r="J3221" s="148"/>
      <c r="K3221" s="148"/>
      <c r="L3221" s="148"/>
      <c r="M3221" s="258"/>
      <c r="N3221" s="252"/>
      <c r="O3221" s="148"/>
      <c r="P3221" s="148"/>
    </row>
    <row r="3222" spans="1:16" ht="39.6">
      <c r="A3222" s="258" t="s">
        <v>39261</v>
      </c>
      <c r="B3222" s="252" t="s">
        <v>37794</v>
      </c>
      <c r="C3222" s="252" t="s">
        <v>37794</v>
      </c>
      <c r="D3222" s="148" t="s">
        <v>37794</v>
      </c>
      <c r="E3222" s="252" t="s">
        <v>37794</v>
      </c>
      <c r="F3222" s="252" t="s">
        <v>37794</v>
      </c>
      <c r="G3222" s="252" t="s">
        <v>37794</v>
      </c>
      <c r="H3222" s="252" t="s">
        <v>37794</v>
      </c>
      <c r="I3222" s="264" t="s">
        <v>37794</v>
      </c>
      <c r="J3222" s="148"/>
      <c r="K3222" s="148"/>
      <c r="L3222" s="148"/>
      <c r="M3222" s="258"/>
      <c r="N3222" s="252"/>
      <c r="O3222" s="148"/>
      <c r="P3222" s="148"/>
    </row>
    <row r="3223" spans="1:16" ht="39.6">
      <c r="A3223" s="258" t="s">
        <v>39262</v>
      </c>
      <c r="B3223" s="252" t="s">
        <v>36386</v>
      </c>
      <c r="C3223" s="252" t="s">
        <v>36386</v>
      </c>
      <c r="D3223" s="148" t="s">
        <v>36386</v>
      </c>
      <c r="E3223" s="252" t="s">
        <v>36386</v>
      </c>
      <c r="F3223" s="252" t="s">
        <v>36386</v>
      </c>
      <c r="G3223" s="252" t="s">
        <v>36386</v>
      </c>
      <c r="H3223" s="252" t="s">
        <v>36386</v>
      </c>
      <c r="I3223" s="264" t="s">
        <v>36386</v>
      </c>
      <c r="J3223" s="148"/>
      <c r="K3223" s="148"/>
      <c r="L3223" s="148"/>
      <c r="M3223" s="258"/>
      <c r="N3223" s="252"/>
      <c r="O3223" s="148"/>
      <c r="P3223" s="148"/>
    </row>
    <row r="3224" spans="1:16" ht="39.6">
      <c r="A3224" s="258" t="s">
        <v>39263</v>
      </c>
      <c r="B3224" s="252" t="s">
        <v>36386</v>
      </c>
      <c r="C3224" s="252" t="s">
        <v>36386</v>
      </c>
      <c r="D3224" s="148" t="s">
        <v>36386</v>
      </c>
      <c r="E3224" s="252" t="s">
        <v>36386</v>
      </c>
      <c r="F3224" s="252" t="s">
        <v>36386</v>
      </c>
      <c r="G3224" s="252" t="s">
        <v>36386</v>
      </c>
      <c r="H3224" s="252" t="s">
        <v>36386</v>
      </c>
      <c r="I3224" s="264" t="s">
        <v>36386</v>
      </c>
      <c r="J3224" s="148"/>
      <c r="K3224" s="148"/>
      <c r="L3224" s="148"/>
      <c r="M3224" s="258"/>
      <c r="N3224" s="252"/>
      <c r="O3224" s="148"/>
      <c r="P3224" s="148"/>
    </row>
    <row r="3225" spans="1:16" ht="39.6">
      <c r="A3225" s="258" t="s">
        <v>39264</v>
      </c>
      <c r="B3225" s="252" t="s">
        <v>37799</v>
      </c>
      <c r="C3225" s="252" t="s">
        <v>37799</v>
      </c>
      <c r="D3225" s="148" t="s">
        <v>37799</v>
      </c>
      <c r="E3225" s="252" t="s">
        <v>37799</v>
      </c>
      <c r="F3225" s="252" t="s">
        <v>37799</v>
      </c>
      <c r="G3225" s="252" t="s">
        <v>37799</v>
      </c>
      <c r="H3225" s="252" t="s">
        <v>37799</v>
      </c>
      <c r="I3225" s="264" t="s">
        <v>37799</v>
      </c>
      <c r="J3225" s="148"/>
      <c r="K3225" s="148"/>
      <c r="L3225" s="148"/>
      <c r="M3225" s="258"/>
      <c r="N3225" s="148"/>
      <c r="O3225" s="148"/>
      <c r="P3225" s="148"/>
    </row>
    <row r="3226" spans="1:16" ht="39.6">
      <c r="A3226" s="258" t="s">
        <v>39265</v>
      </c>
      <c r="B3226" s="252" t="s">
        <v>37801</v>
      </c>
      <c r="C3226" s="252" t="s">
        <v>37801</v>
      </c>
      <c r="D3226" s="148" t="s">
        <v>37801</v>
      </c>
      <c r="E3226" s="252" t="s">
        <v>37801</v>
      </c>
      <c r="F3226" s="252" t="s">
        <v>37801</v>
      </c>
      <c r="G3226" s="252" t="s">
        <v>37801</v>
      </c>
      <c r="H3226" s="252" t="s">
        <v>37801</v>
      </c>
      <c r="I3226" s="264" t="s">
        <v>37801</v>
      </c>
      <c r="J3226" s="148"/>
      <c r="K3226" s="148"/>
      <c r="L3226" s="148"/>
      <c r="M3226" s="258"/>
      <c r="N3226" s="148"/>
      <c r="O3226" s="148"/>
      <c r="P3226" s="148"/>
    </row>
    <row r="3227" spans="1:16" ht="39.6">
      <c r="A3227" s="258" t="s">
        <v>39266</v>
      </c>
      <c r="B3227" s="252" t="s">
        <v>36405</v>
      </c>
      <c r="C3227" s="252" t="s">
        <v>36405</v>
      </c>
      <c r="D3227" s="148" t="s">
        <v>36405</v>
      </c>
      <c r="E3227" s="252" t="s">
        <v>36405</v>
      </c>
      <c r="F3227" s="252" t="s">
        <v>36405</v>
      </c>
      <c r="G3227" s="252" t="s">
        <v>36405</v>
      </c>
      <c r="H3227" s="252" t="s">
        <v>36405</v>
      </c>
      <c r="I3227" s="264" t="s">
        <v>36405</v>
      </c>
      <c r="J3227" s="148"/>
      <c r="K3227" s="148"/>
      <c r="L3227" s="148"/>
      <c r="M3227" s="258"/>
      <c r="N3227" s="148"/>
      <c r="O3227" s="148"/>
      <c r="P3227" s="148"/>
    </row>
    <row r="3228" spans="1:16" ht="39.6">
      <c r="A3228" s="258" t="s">
        <v>39267</v>
      </c>
      <c r="B3228" s="252" t="s">
        <v>36405</v>
      </c>
      <c r="C3228" s="252" t="s">
        <v>36405</v>
      </c>
      <c r="D3228" s="148" t="s">
        <v>36405</v>
      </c>
      <c r="E3228" s="252" t="s">
        <v>36405</v>
      </c>
      <c r="F3228" s="252" t="s">
        <v>36405</v>
      </c>
      <c r="G3228" s="252" t="s">
        <v>36405</v>
      </c>
      <c r="H3228" s="252" t="s">
        <v>36405</v>
      </c>
      <c r="I3228" s="264" t="s">
        <v>36405</v>
      </c>
      <c r="J3228" s="148"/>
      <c r="K3228" s="148"/>
      <c r="L3228" s="148"/>
      <c r="M3228" s="258"/>
      <c r="N3228" s="148"/>
      <c r="O3228" s="148"/>
      <c r="P3228" s="148"/>
    </row>
    <row r="3229" spans="1:16" ht="39.6">
      <c r="A3229" s="258" t="s">
        <v>39268</v>
      </c>
      <c r="B3229" s="252" t="s">
        <v>37805</v>
      </c>
      <c r="C3229" s="252" t="s">
        <v>37805</v>
      </c>
      <c r="D3229" s="148" t="s">
        <v>37805</v>
      </c>
      <c r="E3229" s="252" t="s">
        <v>37805</v>
      </c>
      <c r="F3229" s="252" t="s">
        <v>37805</v>
      </c>
      <c r="G3229" s="252" t="s">
        <v>37805</v>
      </c>
      <c r="H3229" s="252" t="s">
        <v>37805</v>
      </c>
      <c r="I3229" s="264" t="s">
        <v>37805</v>
      </c>
      <c r="J3229" s="148"/>
      <c r="K3229" s="148"/>
      <c r="L3229" s="148"/>
      <c r="M3229" s="258"/>
      <c r="N3229" s="252"/>
      <c r="O3229" s="148"/>
      <c r="P3229" s="148"/>
    </row>
    <row r="3230" spans="1:16" ht="39.6">
      <c r="A3230" s="258" t="s">
        <v>39269</v>
      </c>
      <c r="B3230" s="252" t="s">
        <v>37807</v>
      </c>
      <c r="C3230" s="252" t="s">
        <v>37807</v>
      </c>
      <c r="D3230" s="148" t="s">
        <v>37807</v>
      </c>
      <c r="E3230" s="252" t="s">
        <v>37807</v>
      </c>
      <c r="F3230" s="252" t="s">
        <v>37807</v>
      </c>
      <c r="G3230" s="252" t="s">
        <v>37807</v>
      </c>
      <c r="H3230" s="252" t="s">
        <v>37807</v>
      </c>
      <c r="I3230" s="264" t="s">
        <v>37807</v>
      </c>
      <c r="J3230" s="148"/>
      <c r="K3230" s="148"/>
      <c r="L3230" s="148"/>
      <c r="M3230" s="258"/>
      <c r="N3230" s="252"/>
      <c r="O3230" s="148"/>
      <c r="P3230" s="148"/>
    </row>
    <row r="3231" spans="1:16" ht="39.6">
      <c r="A3231" s="258" t="s">
        <v>39270</v>
      </c>
      <c r="B3231" s="252" t="s">
        <v>37809</v>
      </c>
      <c r="C3231" s="252" t="s">
        <v>37809</v>
      </c>
      <c r="D3231" s="148" t="s">
        <v>37809</v>
      </c>
      <c r="E3231" s="252" t="s">
        <v>37809</v>
      </c>
      <c r="F3231" s="252" t="s">
        <v>37809</v>
      </c>
      <c r="G3231" s="252" t="s">
        <v>37809</v>
      </c>
      <c r="H3231" s="252" t="s">
        <v>37809</v>
      </c>
      <c r="I3231" s="264" t="s">
        <v>37809</v>
      </c>
      <c r="J3231" s="148"/>
      <c r="K3231" s="148"/>
      <c r="L3231" s="148"/>
      <c r="M3231" s="258"/>
      <c r="N3231" s="252"/>
      <c r="O3231" s="148"/>
      <c r="P3231" s="148"/>
    </row>
    <row r="3232" spans="1:16" ht="39.6">
      <c r="A3232" s="258" t="s">
        <v>39271</v>
      </c>
      <c r="B3232" s="252" t="s">
        <v>37809</v>
      </c>
      <c r="C3232" s="252" t="s">
        <v>37809</v>
      </c>
      <c r="D3232" s="148" t="s">
        <v>37809</v>
      </c>
      <c r="E3232" s="252" t="s">
        <v>37809</v>
      </c>
      <c r="F3232" s="252" t="s">
        <v>37809</v>
      </c>
      <c r="G3232" s="252" t="s">
        <v>37809</v>
      </c>
      <c r="H3232" s="252" t="s">
        <v>37809</v>
      </c>
      <c r="I3232" s="264" t="s">
        <v>37809</v>
      </c>
      <c r="J3232" s="148"/>
      <c r="K3232" s="148"/>
      <c r="L3232" s="148"/>
      <c r="M3232" s="258"/>
      <c r="N3232" s="252"/>
      <c r="O3232" s="148"/>
      <c r="P3232" s="148"/>
    </row>
    <row r="3233" spans="1:16" ht="39.6">
      <c r="A3233" s="258" t="s">
        <v>39272</v>
      </c>
      <c r="B3233" s="252" t="s">
        <v>36423</v>
      </c>
      <c r="C3233" s="252" t="s">
        <v>36423</v>
      </c>
      <c r="D3233" s="148" t="s">
        <v>36423</v>
      </c>
      <c r="E3233" s="252" t="s">
        <v>36423</v>
      </c>
      <c r="F3233" s="252" t="s">
        <v>36423</v>
      </c>
      <c r="G3233" s="252" t="s">
        <v>36423</v>
      </c>
      <c r="H3233" s="252" t="s">
        <v>36423</v>
      </c>
      <c r="I3233" s="264" t="s">
        <v>36423</v>
      </c>
      <c r="J3233" s="148"/>
      <c r="K3233" s="148"/>
      <c r="L3233" s="148"/>
      <c r="M3233" s="251"/>
      <c r="N3233" s="213"/>
      <c r="O3233" s="148"/>
      <c r="P3233" s="148"/>
    </row>
    <row r="3234" spans="1:16" ht="39.6">
      <c r="A3234" s="258" t="s">
        <v>39273</v>
      </c>
      <c r="B3234" s="252" t="s">
        <v>36425</v>
      </c>
      <c r="C3234" s="252" t="s">
        <v>36425</v>
      </c>
      <c r="D3234" s="148" t="s">
        <v>36425</v>
      </c>
      <c r="E3234" s="252" t="s">
        <v>36425</v>
      </c>
      <c r="F3234" s="252" t="s">
        <v>36425</v>
      </c>
      <c r="G3234" s="252" t="s">
        <v>36425</v>
      </c>
      <c r="H3234" s="252" t="s">
        <v>36425</v>
      </c>
      <c r="I3234" s="264" t="s">
        <v>36425</v>
      </c>
      <c r="J3234" s="273"/>
      <c r="K3234" s="273"/>
      <c r="L3234" s="273"/>
      <c r="M3234" s="251"/>
      <c r="N3234" s="213"/>
      <c r="O3234" s="148"/>
      <c r="P3234" s="148"/>
    </row>
    <row r="3235" spans="1:16" ht="158.4">
      <c r="A3235" s="251" t="s">
        <v>39274</v>
      </c>
      <c r="B3235" s="253" t="s">
        <v>39275</v>
      </c>
      <c r="C3235" s="252" t="s">
        <v>39276</v>
      </c>
      <c r="D3235" s="148" t="s">
        <v>39277</v>
      </c>
      <c r="E3235" s="253" t="s">
        <v>39278</v>
      </c>
      <c r="F3235" s="253" t="s">
        <v>39279</v>
      </c>
      <c r="G3235" s="253" t="s">
        <v>39280</v>
      </c>
      <c r="H3235" s="262" t="s">
        <v>39281</v>
      </c>
      <c r="I3235" s="264" t="s">
        <v>39282</v>
      </c>
      <c r="M3235" s="258"/>
      <c r="N3235" s="252"/>
      <c r="O3235" s="148"/>
      <c r="P3235" s="148"/>
    </row>
    <row r="3236" spans="1:16" ht="158.4">
      <c r="A3236" s="251" t="s">
        <v>39283</v>
      </c>
      <c r="B3236" s="253" t="s">
        <v>39284</v>
      </c>
      <c r="C3236" s="252" t="s">
        <v>39285</v>
      </c>
      <c r="D3236" s="148" t="s">
        <v>39286</v>
      </c>
      <c r="E3236" s="253" t="s">
        <v>39278</v>
      </c>
      <c r="F3236" s="253" t="s">
        <v>39279</v>
      </c>
      <c r="G3236" s="253" t="s">
        <v>39287</v>
      </c>
      <c r="H3236" s="262" t="s">
        <v>39288</v>
      </c>
      <c r="I3236" s="264" t="s">
        <v>39289</v>
      </c>
      <c r="M3236" s="258"/>
      <c r="N3236" s="252"/>
      <c r="O3236" s="148"/>
      <c r="P3236" s="148"/>
    </row>
    <row r="3237" spans="1:16" ht="39.6">
      <c r="A3237" s="258" t="s">
        <v>39290</v>
      </c>
      <c r="B3237" s="252" t="s">
        <v>38920</v>
      </c>
      <c r="C3237" s="252" t="s">
        <v>38920</v>
      </c>
      <c r="D3237" s="148" t="s">
        <v>38920</v>
      </c>
      <c r="E3237" s="252" t="s">
        <v>38920</v>
      </c>
      <c r="F3237" s="252" t="s">
        <v>38920</v>
      </c>
      <c r="G3237" s="252" t="s">
        <v>38920</v>
      </c>
      <c r="H3237" s="252" t="s">
        <v>38920</v>
      </c>
      <c r="I3237" s="264" t="s">
        <v>38920</v>
      </c>
      <c r="J3237" s="148"/>
      <c r="K3237" s="148"/>
      <c r="L3237" s="148"/>
      <c r="M3237" s="258"/>
      <c r="N3237" s="252"/>
      <c r="O3237" s="148"/>
      <c r="P3237" s="148"/>
    </row>
    <row r="3238" spans="1:16" ht="39.6">
      <c r="A3238" s="258" t="s">
        <v>39291</v>
      </c>
      <c r="B3238" s="252" t="s">
        <v>38920</v>
      </c>
      <c r="C3238" s="252" t="s">
        <v>38920</v>
      </c>
      <c r="D3238" s="148" t="s">
        <v>38920</v>
      </c>
      <c r="E3238" s="252" t="s">
        <v>38920</v>
      </c>
      <c r="F3238" s="252" t="s">
        <v>38920</v>
      </c>
      <c r="G3238" s="252" t="s">
        <v>38920</v>
      </c>
      <c r="H3238" s="252" t="s">
        <v>38920</v>
      </c>
      <c r="I3238" s="264" t="s">
        <v>38920</v>
      </c>
      <c r="J3238" s="148"/>
      <c r="K3238" s="148"/>
      <c r="L3238" s="148"/>
      <c r="M3238" s="258"/>
      <c r="N3238" s="252"/>
      <c r="O3238" s="148"/>
      <c r="P3238" s="148"/>
    </row>
    <row r="3239" spans="1:16" ht="39.6">
      <c r="A3239" s="258" t="s">
        <v>39292</v>
      </c>
      <c r="B3239" s="252" t="s">
        <v>38923</v>
      </c>
      <c r="C3239" s="252" t="s">
        <v>38923</v>
      </c>
      <c r="D3239" s="148" t="s">
        <v>38923</v>
      </c>
      <c r="E3239" s="252" t="s">
        <v>38923</v>
      </c>
      <c r="F3239" s="252" t="s">
        <v>38923</v>
      </c>
      <c r="G3239" s="252" t="s">
        <v>38923</v>
      </c>
      <c r="H3239" s="252" t="s">
        <v>38923</v>
      </c>
      <c r="I3239" s="264" t="s">
        <v>38923</v>
      </c>
      <c r="J3239" s="148"/>
      <c r="K3239" s="148"/>
      <c r="L3239" s="148"/>
      <c r="M3239" s="258"/>
      <c r="N3239" s="252"/>
      <c r="O3239" s="148"/>
      <c r="P3239" s="148"/>
    </row>
    <row r="3240" spans="1:16" ht="39.6">
      <c r="A3240" s="258" t="s">
        <v>39293</v>
      </c>
      <c r="B3240" s="252" t="s">
        <v>38923</v>
      </c>
      <c r="C3240" s="252" t="s">
        <v>38923</v>
      </c>
      <c r="D3240" s="148" t="s">
        <v>38923</v>
      </c>
      <c r="E3240" s="252" t="s">
        <v>38923</v>
      </c>
      <c r="F3240" s="252" t="s">
        <v>38923</v>
      </c>
      <c r="G3240" s="252" t="s">
        <v>38923</v>
      </c>
      <c r="H3240" s="252" t="s">
        <v>38923</v>
      </c>
      <c r="I3240" s="264" t="s">
        <v>38923</v>
      </c>
      <c r="J3240" s="148"/>
      <c r="K3240" s="148"/>
      <c r="L3240" s="148"/>
      <c r="M3240" s="258"/>
      <c r="N3240" s="252"/>
      <c r="O3240" s="148"/>
      <c r="P3240" s="148"/>
    </row>
    <row r="3241" spans="1:16" ht="39.6">
      <c r="A3241" s="258" t="s">
        <v>39294</v>
      </c>
      <c r="B3241" s="252" t="s">
        <v>38486</v>
      </c>
      <c r="C3241" s="252" t="s">
        <v>38486</v>
      </c>
      <c r="D3241" s="148" t="s">
        <v>38486</v>
      </c>
      <c r="E3241" s="252" t="s">
        <v>38486</v>
      </c>
      <c r="F3241" s="252" t="s">
        <v>38486</v>
      </c>
      <c r="G3241" s="252" t="s">
        <v>38486</v>
      </c>
      <c r="H3241" s="252" t="s">
        <v>38486</v>
      </c>
      <c r="I3241" s="264" t="s">
        <v>38486</v>
      </c>
      <c r="J3241" s="148"/>
      <c r="K3241" s="148"/>
      <c r="L3241" s="148"/>
      <c r="M3241" s="258"/>
      <c r="N3241" s="252"/>
      <c r="O3241" s="148"/>
      <c r="P3241" s="148"/>
    </row>
    <row r="3242" spans="1:16" ht="39.6">
      <c r="A3242" s="258" t="s">
        <v>39295</v>
      </c>
      <c r="B3242" s="252" t="s">
        <v>38488</v>
      </c>
      <c r="C3242" s="252" t="s">
        <v>38488</v>
      </c>
      <c r="D3242" s="148" t="s">
        <v>38488</v>
      </c>
      <c r="E3242" s="252" t="s">
        <v>38488</v>
      </c>
      <c r="F3242" s="252" t="s">
        <v>38488</v>
      </c>
      <c r="G3242" s="252" t="s">
        <v>38488</v>
      </c>
      <c r="H3242" s="252" t="s">
        <v>38488</v>
      </c>
      <c r="I3242" s="264" t="s">
        <v>38488</v>
      </c>
      <c r="J3242" s="148"/>
      <c r="K3242" s="148"/>
      <c r="L3242" s="148"/>
      <c r="M3242" s="258"/>
      <c r="N3242" s="252"/>
      <c r="O3242" s="148"/>
      <c r="P3242" s="148"/>
    </row>
    <row r="3243" spans="1:16" ht="39.6">
      <c r="A3243" s="258" t="s">
        <v>39296</v>
      </c>
      <c r="B3243" s="252" t="s">
        <v>38490</v>
      </c>
      <c r="C3243" s="252" t="s">
        <v>38490</v>
      </c>
      <c r="D3243" s="148" t="s">
        <v>38490</v>
      </c>
      <c r="E3243" s="252" t="s">
        <v>38490</v>
      </c>
      <c r="F3243" s="252" t="s">
        <v>38490</v>
      </c>
      <c r="G3243" s="252" t="s">
        <v>38490</v>
      </c>
      <c r="H3243" s="252" t="s">
        <v>38490</v>
      </c>
      <c r="I3243" s="264" t="s">
        <v>38490</v>
      </c>
      <c r="J3243" s="148"/>
      <c r="K3243" s="148"/>
      <c r="L3243" s="148"/>
      <c r="M3243" s="258"/>
      <c r="N3243" s="252"/>
      <c r="O3243" s="148"/>
      <c r="P3243" s="148"/>
    </row>
    <row r="3244" spans="1:16" ht="39.6">
      <c r="A3244" s="258" t="s">
        <v>39297</v>
      </c>
      <c r="B3244" s="252" t="s">
        <v>38492</v>
      </c>
      <c r="C3244" s="252" t="s">
        <v>38492</v>
      </c>
      <c r="D3244" s="148" t="s">
        <v>38492</v>
      </c>
      <c r="E3244" s="252" t="s">
        <v>38492</v>
      </c>
      <c r="F3244" s="252" t="s">
        <v>38492</v>
      </c>
      <c r="G3244" s="252" t="s">
        <v>38492</v>
      </c>
      <c r="H3244" s="252" t="s">
        <v>38492</v>
      </c>
      <c r="I3244" s="264" t="s">
        <v>38492</v>
      </c>
      <c r="J3244" s="148"/>
      <c r="K3244" s="273"/>
      <c r="L3244" s="273"/>
      <c r="M3244" s="258"/>
      <c r="N3244" s="148"/>
      <c r="O3244" s="148"/>
      <c r="P3244" s="148"/>
    </row>
    <row r="3245" spans="1:16" ht="92.4">
      <c r="A3245" s="258" t="s">
        <v>39298</v>
      </c>
      <c r="B3245" s="252" t="s">
        <v>39299</v>
      </c>
      <c r="C3245" s="252" t="s">
        <v>39300</v>
      </c>
      <c r="D3245" s="148" t="s">
        <v>39301</v>
      </c>
      <c r="E3245" s="252" t="s">
        <v>39302</v>
      </c>
      <c r="F3245" s="252" t="s">
        <v>39303</v>
      </c>
      <c r="G3245" s="252" t="s">
        <v>39304</v>
      </c>
      <c r="H3245" s="262" t="s">
        <v>39305</v>
      </c>
      <c r="I3245" s="264" t="s">
        <v>39306</v>
      </c>
      <c r="J3245" s="148"/>
      <c r="M3245" s="258"/>
      <c r="N3245" s="252"/>
      <c r="O3245" s="148"/>
      <c r="P3245" s="148"/>
    </row>
    <row r="3246" spans="1:16" ht="92.4">
      <c r="A3246" s="258" t="s">
        <v>39307</v>
      </c>
      <c r="B3246" s="252" t="s">
        <v>39308</v>
      </c>
      <c r="C3246" s="252" t="s">
        <v>39309</v>
      </c>
      <c r="D3246" s="148" t="s">
        <v>39310</v>
      </c>
      <c r="E3246" s="252" t="s">
        <v>39302</v>
      </c>
      <c r="F3246" s="252" t="s">
        <v>39303</v>
      </c>
      <c r="G3246" s="252" t="s">
        <v>39311</v>
      </c>
      <c r="H3246" s="262" t="s">
        <v>39312</v>
      </c>
      <c r="I3246" s="264" t="s">
        <v>39313</v>
      </c>
      <c r="J3246" s="148"/>
      <c r="M3246" s="258"/>
      <c r="N3246" s="252"/>
      <c r="O3246" s="148"/>
      <c r="P3246" s="148"/>
    </row>
    <row r="3247" spans="1:16" ht="171.6">
      <c r="A3247" s="258" t="s">
        <v>39314</v>
      </c>
      <c r="B3247" s="252" t="s">
        <v>39315</v>
      </c>
      <c r="C3247" s="252" t="s">
        <v>39316</v>
      </c>
      <c r="D3247" s="148" t="s">
        <v>39317</v>
      </c>
      <c r="E3247" s="252" t="s">
        <v>39318</v>
      </c>
      <c r="F3247" s="252" t="s">
        <v>39319</v>
      </c>
      <c r="G3247" s="252" t="s">
        <v>39320</v>
      </c>
      <c r="H3247" s="262" t="s">
        <v>39321</v>
      </c>
      <c r="I3247" s="264" t="s">
        <v>39322</v>
      </c>
      <c r="J3247" s="148"/>
      <c r="M3247" s="258"/>
      <c r="N3247" s="252"/>
      <c r="O3247" s="148"/>
      <c r="P3247" s="148"/>
    </row>
    <row r="3248" spans="1:16" ht="171.6">
      <c r="A3248" s="258" t="s">
        <v>39323</v>
      </c>
      <c r="B3248" s="252" t="s">
        <v>39324</v>
      </c>
      <c r="C3248" s="252" t="s">
        <v>39325</v>
      </c>
      <c r="D3248" s="148" t="s">
        <v>39326</v>
      </c>
      <c r="E3248" s="252" t="s">
        <v>39318</v>
      </c>
      <c r="F3248" s="252" t="s">
        <v>39319</v>
      </c>
      <c r="G3248" s="252" t="s">
        <v>39327</v>
      </c>
      <c r="H3248" s="262" t="s">
        <v>39328</v>
      </c>
      <c r="I3248" s="264" t="s">
        <v>39329</v>
      </c>
      <c r="J3248" s="148"/>
      <c r="M3248" s="258"/>
      <c r="N3248" s="252"/>
      <c r="O3248" s="148"/>
      <c r="P3248" s="148"/>
    </row>
    <row r="3249" spans="1:16" ht="39.6">
      <c r="A3249" s="258" t="s">
        <v>39330</v>
      </c>
      <c r="B3249" s="252" t="s">
        <v>38501</v>
      </c>
      <c r="C3249" s="252" t="s">
        <v>38501</v>
      </c>
      <c r="D3249" s="148" t="s">
        <v>38501</v>
      </c>
      <c r="E3249" s="252" t="s">
        <v>38501</v>
      </c>
      <c r="F3249" s="252" t="s">
        <v>38501</v>
      </c>
      <c r="G3249" s="252" t="s">
        <v>38501</v>
      </c>
      <c r="H3249" s="252" t="s">
        <v>38501</v>
      </c>
      <c r="I3249" s="264" t="s">
        <v>38501</v>
      </c>
      <c r="J3249" s="148"/>
      <c r="K3249" s="148"/>
      <c r="L3249" s="148"/>
      <c r="M3249" s="258"/>
      <c r="N3249" s="148"/>
      <c r="O3249" s="148"/>
      <c r="P3249" s="148"/>
    </row>
    <row r="3250" spans="1:16" ht="39.6">
      <c r="A3250" s="258" t="s">
        <v>39331</v>
      </c>
      <c r="B3250" s="252" t="s">
        <v>38503</v>
      </c>
      <c r="C3250" s="252" t="s">
        <v>38503</v>
      </c>
      <c r="D3250" s="148" t="s">
        <v>38503</v>
      </c>
      <c r="E3250" s="252" t="s">
        <v>38503</v>
      </c>
      <c r="F3250" s="252" t="s">
        <v>38503</v>
      </c>
      <c r="G3250" s="252" t="s">
        <v>38503</v>
      </c>
      <c r="H3250" s="252" t="s">
        <v>38503</v>
      </c>
      <c r="I3250" s="264" t="s">
        <v>38503</v>
      </c>
      <c r="J3250" s="148"/>
      <c r="K3250" s="148"/>
      <c r="L3250" s="148"/>
      <c r="M3250" s="258"/>
      <c r="N3250" s="148"/>
      <c r="O3250" s="148"/>
      <c r="P3250" s="148"/>
    </row>
    <row r="3251" spans="1:16" ht="39.6">
      <c r="A3251" s="258" t="s">
        <v>39332</v>
      </c>
      <c r="B3251" s="252" t="s">
        <v>38505</v>
      </c>
      <c r="C3251" s="252" t="s">
        <v>38505</v>
      </c>
      <c r="D3251" s="148" t="s">
        <v>38505</v>
      </c>
      <c r="E3251" s="252" t="s">
        <v>38505</v>
      </c>
      <c r="F3251" s="252" t="s">
        <v>38505</v>
      </c>
      <c r="G3251" s="252" t="s">
        <v>38505</v>
      </c>
      <c r="H3251" s="252" t="s">
        <v>38505</v>
      </c>
      <c r="I3251" s="264" t="s">
        <v>38505</v>
      </c>
      <c r="J3251" s="148"/>
      <c r="K3251" s="148"/>
      <c r="L3251" s="148"/>
      <c r="M3251" s="251"/>
      <c r="N3251" s="253"/>
      <c r="O3251" s="148"/>
      <c r="P3251" s="148"/>
    </row>
    <row r="3252" spans="1:16" ht="39.6">
      <c r="A3252" s="258" t="s">
        <v>39333</v>
      </c>
      <c r="B3252" s="252" t="s">
        <v>38505</v>
      </c>
      <c r="C3252" s="252" t="s">
        <v>38505</v>
      </c>
      <c r="D3252" s="148" t="s">
        <v>38505</v>
      </c>
      <c r="E3252" s="252" t="s">
        <v>38505</v>
      </c>
      <c r="F3252" s="252" t="s">
        <v>38505</v>
      </c>
      <c r="G3252" s="252" t="s">
        <v>38505</v>
      </c>
      <c r="H3252" s="252" t="s">
        <v>38505</v>
      </c>
      <c r="I3252" s="264" t="s">
        <v>38505</v>
      </c>
      <c r="J3252" s="148"/>
      <c r="K3252" s="273"/>
      <c r="L3252" s="273"/>
      <c r="M3252" s="251"/>
      <c r="N3252" s="253"/>
      <c r="O3252" s="148"/>
      <c r="P3252" s="148"/>
    </row>
    <row r="3253" spans="1:16" ht="171.6">
      <c r="A3253" s="251" t="s">
        <v>39334</v>
      </c>
      <c r="B3253" s="253" t="s">
        <v>39335</v>
      </c>
      <c r="C3253" s="252" t="s">
        <v>39336</v>
      </c>
      <c r="D3253" s="148" t="s">
        <v>39337</v>
      </c>
      <c r="E3253" s="253" t="s">
        <v>39338</v>
      </c>
      <c r="F3253" s="253" t="s">
        <v>39339</v>
      </c>
      <c r="G3253" s="253" t="s">
        <v>39340</v>
      </c>
      <c r="H3253" s="262" t="s">
        <v>39341</v>
      </c>
      <c r="I3253" s="264" t="s">
        <v>39342</v>
      </c>
      <c r="J3253" s="148"/>
      <c r="M3253" s="258"/>
      <c r="N3253" s="148"/>
      <c r="O3253" s="148"/>
      <c r="P3253" s="148"/>
    </row>
    <row r="3254" spans="1:16" ht="171.6">
      <c r="A3254" s="251" t="s">
        <v>39343</v>
      </c>
      <c r="B3254" s="253" t="s">
        <v>39344</v>
      </c>
      <c r="C3254" s="252" t="s">
        <v>39336</v>
      </c>
      <c r="D3254" s="148" t="s">
        <v>39345</v>
      </c>
      <c r="E3254" s="253" t="s">
        <v>39338</v>
      </c>
      <c r="F3254" s="253" t="s">
        <v>39339</v>
      </c>
      <c r="G3254" s="253" t="s">
        <v>39346</v>
      </c>
      <c r="H3254" s="262" t="s">
        <v>39347</v>
      </c>
      <c r="I3254" s="264" t="s">
        <v>39348</v>
      </c>
      <c r="J3254" s="148"/>
      <c r="M3254" s="258"/>
      <c r="N3254" s="148"/>
      <c r="O3254" s="148"/>
      <c r="P3254" s="148"/>
    </row>
    <row r="3255" spans="1:16" ht="39.6">
      <c r="A3255" s="258" t="s">
        <v>39349</v>
      </c>
      <c r="B3255" s="252" t="s">
        <v>36527</v>
      </c>
      <c r="C3255" s="252" t="s">
        <v>36527</v>
      </c>
      <c r="D3255" s="148" t="s">
        <v>36527</v>
      </c>
      <c r="E3255" s="252" t="s">
        <v>36527</v>
      </c>
      <c r="F3255" s="252" t="s">
        <v>36527</v>
      </c>
      <c r="G3255" s="252" t="s">
        <v>36527</v>
      </c>
      <c r="H3255" s="252" t="s">
        <v>36527</v>
      </c>
      <c r="I3255" s="264" t="s">
        <v>36527</v>
      </c>
      <c r="J3255" s="148"/>
      <c r="M3255" s="258"/>
      <c r="N3255" s="252"/>
      <c r="O3255" s="148"/>
      <c r="P3255" s="148"/>
    </row>
    <row r="3256" spans="1:16" ht="39.6">
      <c r="A3256" s="258" t="s">
        <v>39350</v>
      </c>
      <c r="B3256" s="252" t="s">
        <v>36527</v>
      </c>
      <c r="C3256" s="252" t="s">
        <v>36527</v>
      </c>
      <c r="D3256" s="148" t="s">
        <v>36527</v>
      </c>
      <c r="E3256" s="252" t="s">
        <v>36527</v>
      </c>
      <c r="F3256" s="252" t="s">
        <v>36527</v>
      </c>
      <c r="G3256" s="252" t="s">
        <v>36527</v>
      </c>
      <c r="H3256" s="252" t="s">
        <v>36527</v>
      </c>
      <c r="I3256" s="264" t="s">
        <v>36527</v>
      </c>
      <c r="J3256" s="148"/>
      <c r="M3256" s="258"/>
      <c r="N3256" s="252"/>
      <c r="O3256" s="148"/>
      <c r="P3256" s="148"/>
    </row>
    <row r="3257" spans="1:16" ht="39.6">
      <c r="A3257" s="258" t="s">
        <v>39351</v>
      </c>
      <c r="B3257" s="252" t="s">
        <v>36530</v>
      </c>
      <c r="C3257" s="252" t="s">
        <v>36530</v>
      </c>
      <c r="D3257" s="148" t="s">
        <v>36530</v>
      </c>
      <c r="E3257" s="252" t="s">
        <v>36530</v>
      </c>
      <c r="F3257" s="252" t="s">
        <v>36530</v>
      </c>
      <c r="G3257" s="252" t="s">
        <v>36530</v>
      </c>
      <c r="H3257" s="252" t="s">
        <v>36530</v>
      </c>
      <c r="I3257" s="264" t="s">
        <v>36530</v>
      </c>
      <c r="J3257" s="148"/>
      <c r="M3257" s="258"/>
      <c r="N3257" s="252"/>
      <c r="O3257" s="148"/>
      <c r="P3257" s="148"/>
    </row>
    <row r="3258" spans="1:16" ht="39.6">
      <c r="A3258" s="258" t="s">
        <v>39352</v>
      </c>
      <c r="B3258" s="252" t="s">
        <v>36530</v>
      </c>
      <c r="C3258" s="252" t="s">
        <v>36530</v>
      </c>
      <c r="D3258" s="148" t="s">
        <v>36530</v>
      </c>
      <c r="E3258" s="252" t="s">
        <v>36530</v>
      </c>
      <c r="F3258" s="252" t="s">
        <v>36530</v>
      </c>
      <c r="G3258" s="252" t="s">
        <v>36530</v>
      </c>
      <c r="H3258" s="252" t="s">
        <v>36530</v>
      </c>
      <c r="I3258" s="264" t="s">
        <v>36530</v>
      </c>
      <c r="J3258" s="148"/>
      <c r="M3258" s="258"/>
      <c r="N3258" s="252"/>
      <c r="O3258" s="148"/>
      <c r="P3258" s="148"/>
    </row>
    <row r="3259" spans="1:16" ht="39.6">
      <c r="A3259" s="258" t="s">
        <v>39353</v>
      </c>
      <c r="B3259" s="252" t="s">
        <v>38944</v>
      </c>
      <c r="C3259" s="252" t="s">
        <v>38944</v>
      </c>
      <c r="D3259" s="148" t="s">
        <v>38944</v>
      </c>
      <c r="E3259" s="252" t="s">
        <v>38944</v>
      </c>
      <c r="F3259" s="252" t="s">
        <v>38944</v>
      </c>
      <c r="G3259" s="252" t="s">
        <v>38944</v>
      </c>
      <c r="H3259" s="252" t="s">
        <v>38944</v>
      </c>
      <c r="I3259" s="264" t="s">
        <v>38944</v>
      </c>
      <c r="J3259" s="148"/>
      <c r="M3259" s="258"/>
      <c r="N3259" s="252"/>
      <c r="O3259" s="148"/>
      <c r="P3259" s="148"/>
    </row>
    <row r="3260" spans="1:16" ht="39.6">
      <c r="A3260" s="258" t="s">
        <v>39354</v>
      </c>
      <c r="B3260" s="252" t="s">
        <v>38946</v>
      </c>
      <c r="C3260" s="252" t="s">
        <v>38946</v>
      </c>
      <c r="D3260" s="148" t="s">
        <v>38946</v>
      </c>
      <c r="E3260" s="252" t="s">
        <v>38946</v>
      </c>
      <c r="F3260" s="252" t="s">
        <v>38946</v>
      </c>
      <c r="G3260" s="252" t="s">
        <v>38946</v>
      </c>
      <c r="H3260" s="252" t="s">
        <v>38946</v>
      </c>
      <c r="I3260" s="264" t="s">
        <v>38946</v>
      </c>
      <c r="J3260" s="148"/>
      <c r="M3260" s="258"/>
      <c r="N3260" s="252"/>
      <c r="O3260" s="148"/>
      <c r="P3260" s="148"/>
    </row>
    <row r="3261" spans="1:16" ht="39.6">
      <c r="A3261" s="258" t="s">
        <v>39355</v>
      </c>
      <c r="B3261" s="252" t="s">
        <v>36536</v>
      </c>
      <c r="C3261" s="252" t="s">
        <v>36536</v>
      </c>
      <c r="D3261" s="148" t="s">
        <v>36536</v>
      </c>
      <c r="E3261" s="252" t="s">
        <v>36536</v>
      </c>
      <c r="F3261" s="252" t="s">
        <v>36536</v>
      </c>
      <c r="G3261" s="252" t="s">
        <v>36536</v>
      </c>
      <c r="H3261" s="252" t="s">
        <v>36536</v>
      </c>
      <c r="I3261" s="264" t="s">
        <v>36536</v>
      </c>
      <c r="J3261" s="148"/>
      <c r="M3261" s="258"/>
      <c r="N3261" s="252"/>
      <c r="O3261" s="148"/>
      <c r="P3261" s="148"/>
    </row>
    <row r="3262" spans="1:16" ht="39.6">
      <c r="A3262" s="258" t="s">
        <v>39356</v>
      </c>
      <c r="B3262" s="252" t="s">
        <v>36536</v>
      </c>
      <c r="C3262" s="252" t="s">
        <v>36536</v>
      </c>
      <c r="D3262" s="148" t="s">
        <v>36536</v>
      </c>
      <c r="E3262" s="252" t="s">
        <v>36536</v>
      </c>
      <c r="F3262" s="252" t="s">
        <v>36536</v>
      </c>
      <c r="G3262" s="252" t="s">
        <v>36536</v>
      </c>
      <c r="H3262" s="252" t="s">
        <v>36536</v>
      </c>
      <c r="I3262" s="264" t="s">
        <v>36536</v>
      </c>
      <c r="J3262" s="148"/>
      <c r="M3262" s="258"/>
      <c r="N3262" s="252"/>
      <c r="O3262" s="148"/>
      <c r="P3262" s="148"/>
    </row>
    <row r="3263" spans="1:16" ht="39.6">
      <c r="A3263" s="258" t="s">
        <v>39357</v>
      </c>
      <c r="B3263" s="252" t="s">
        <v>39358</v>
      </c>
      <c r="C3263" s="252" t="s">
        <v>39358</v>
      </c>
      <c r="D3263" s="148" t="s">
        <v>39358</v>
      </c>
      <c r="E3263" s="252" t="s">
        <v>39358</v>
      </c>
      <c r="F3263" s="252" t="s">
        <v>39358</v>
      </c>
      <c r="G3263" s="252" t="s">
        <v>39358</v>
      </c>
      <c r="H3263" s="252" t="s">
        <v>39358</v>
      </c>
      <c r="I3263" s="264" t="s">
        <v>39358</v>
      </c>
      <c r="J3263" s="148"/>
      <c r="M3263" s="258"/>
      <c r="N3263" s="252"/>
      <c r="O3263" s="148"/>
      <c r="P3263" s="148"/>
    </row>
    <row r="3264" spans="1:16" ht="118.8">
      <c r="A3264" s="258" t="s">
        <v>39359</v>
      </c>
      <c r="B3264" s="252" t="s">
        <v>39360</v>
      </c>
      <c r="C3264" s="252" t="s">
        <v>39361</v>
      </c>
      <c r="D3264" s="148" t="s">
        <v>39362</v>
      </c>
      <c r="E3264" s="252" t="s">
        <v>39363</v>
      </c>
      <c r="F3264" s="252" t="s">
        <v>39364</v>
      </c>
      <c r="G3264" s="252" t="s">
        <v>39365</v>
      </c>
      <c r="H3264" s="262" t="s">
        <v>39366</v>
      </c>
      <c r="I3264" s="264" t="s">
        <v>39367</v>
      </c>
      <c r="J3264" s="148"/>
      <c r="M3264" s="258"/>
      <c r="N3264" s="252"/>
      <c r="O3264" s="148"/>
      <c r="P3264" s="148"/>
    </row>
    <row r="3265" spans="1:16" ht="39.6">
      <c r="A3265" s="258" t="s">
        <v>39368</v>
      </c>
      <c r="B3265" s="252" t="s">
        <v>36542</v>
      </c>
      <c r="C3265" s="252" t="s">
        <v>36542</v>
      </c>
      <c r="D3265" s="148" t="s">
        <v>36542</v>
      </c>
      <c r="E3265" s="252" t="s">
        <v>36542</v>
      </c>
      <c r="F3265" s="252" t="s">
        <v>36542</v>
      </c>
      <c r="G3265" s="252" t="s">
        <v>36542</v>
      </c>
      <c r="H3265" s="252" t="s">
        <v>36542</v>
      </c>
      <c r="I3265" s="264" t="s">
        <v>36542</v>
      </c>
      <c r="J3265" s="148"/>
      <c r="M3265" s="258"/>
      <c r="N3265" s="213"/>
      <c r="O3265" s="148"/>
      <c r="P3265" s="148"/>
    </row>
    <row r="3266" spans="1:16" ht="39.6">
      <c r="A3266" s="258" t="s">
        <v>39369</v>
      </c>
      <c r="B3266" s="252" t="s">
        <v>36542</v>
      </c>
      <c r="C3266" s="252" t="s">
        <v>36542</v>
      </c>
      <c r="D3266" s="148" t="s">
        <v>36542</v>
      </c>
      <c r="E3266" s="252" t="s">
        <v>36542</v>
      </c>
      <c r="F3266" s="252" t="s">
        <v>36542</v>
      </c>
      <c r="G3266" s="252" t="s">
        <v>36542</v>
      </c>
      <c r="H3266" s="252" t="s">
        <v>36542</v>
      </c>
      <c r="I3266" s="264" t="s">
        <v>36542</v>
      </c>
      <c r="J3266" s="148"/>
      <c r="M3266" s="258"/>
      <c r="N3266" s="213"/>
      <c r="O3266" s="148"/>
      <c r="P3266" s="148"/>
    </row>
    <row r="3267" spans="1:16" ht="39.6">
      <c r="A3267" s="258" t="s">
        <v>39370</v>
      </c>
      <c r="B3267" s="252" t="s">
        <v>36545</v>
      </c>
      <c r="C3267" s="252" t="s">
        <v>36545</v>
      </c>
      <c r="D3267" s="148" t="s">
        <v>36545</v>
      </c>
      <c r="E3267" s="252" t="s">
        <v>36545</v>
      </c>
      <c r="F3267" s="252" t="s">
        <v>36545</v>
      </c>
      <c r="G3267" s="252" t="s">
        <v>36545</v>
      </c>
      <c r="H3267" s="252" t="s">
        <v>36545</v>
      </c>
      <c r="I3267" s="264" t="s">
        <v>36545</v>
      </c>
      <c r="J3267" s="148"/>
      <c r="M3267" s="258"/>
      <c r="N3267" s="148"/>
      <c r="O3267" s="148"/>
      <c r="P3267" s="148"/>
    </row>
    <row r="3268" spans="1:16" ht="39.6">
      <c r="A3268" s="258" t="s">
        <v>39371</v>
      </c>
      <c r="B3268" s="252" t="s">
        <v>36547</v>
      </c>
      <c r="C3268" s="252" t="s">
        <v>36547</v>
      </c>
      <c r="D3268" s="148" t="s">
        <v>36547</v>
      </c>
      <c r="E3268" s="252" t="s">
        <v>36547</v>
      </c>
      <c r="F3268" s="252" t="s">
        <v>36547</v>
      </c>
      <c r="G3268" s="252" t="s">
        <v>36547</v>
      </c>
      <c r="H3268" s="252" t="s">
        <v>36547</v>
      </c>
      <c r="I3268" s="264" t="s">
        <v>36547</v>
      </c>
      <c r="J3268" s="148"/>
      <c r="M3268" s="258"/>
      <c r="N3268" s="148"/>
      <c r="O3268" s="148"/>
      <c r="P3268" s="148"/>
    </row>
    <row r="3269" spans="1:16" ht="145.19999999999999">
      <c r="A3269" s="258" t="s">
        <v>39372</v>
      </c>
      <c r="B3269" s="252" t="s">
        <v>39373</v>
      </c>
      <c r="C3269" s="252" t="s">
        <v>39374</v>
      </c>
      <c r="D3269" s="148" t="s">
        <v>39375</v>
      </c>
      <c r="E3269" s="252" t="s">
        <v>39376</v>
      </c>
      <c r="F3269" s="252" t="s">
        <v>39377</v>
      </c>
      <c r="G3269" s="252" t="s">
        <v>39378</v>
      </c>
      <c r="H3269" s="262" t="s">
        <v>39379</v>
      </c>
      <c r="I3269" s="264" t="s">
        <v>39380</v>
      </c>
      <c r="J3269" s="148"/>
      <c r="M3269" s="251"/>
      <c r="N3269" s="253"/>
      <c r="O3269" s="148"/>
      <c r="P3269" s="148"/>
    </row>
    <row r="3270" spans="1:16" ht="145.19999999999999">
      <c r="A3270" s="258" t="s">
        <v>39381</v>
      </c>
      <c r="B3270" s="252" t="s">
        <v>39382</v>
      </c>
      <c r="C3270" s="252" t="s">
        <v>39374</v>
      </c>
      <c r="D3270" s="148" t="s">
        <v>39375</v>
      </c>
      <c r="E3270" s="252" t="s">
        <v>39376</v>
      </c>
      <c r="F3270" s="252" t="s">
        <v>39377</v>
      </c>
      <c r="G3270" s="252" t="s">
        <v>39378</v>
      </c>
      <c r="H3270" s="262" t="s">
        <v>39379</v>
      </c>
      <c r="I3270" s="264" t="s">
        <v>39380</v>
      </c>
      <c r="J3270" s="148"/>
      <c r="M3270" s="251"/>
      <c r="N3270" s="253"/>
      <c r="O3270" s="148"/>
      <c r="P3270" s="148"/>
    </row>
    <row r="3271" spans="1:16" ht="28.8">
      <c r="A3271" s="251" t="s">
        <v>39383</v>
      </c>
      <c r="B3271" s="253" t="s">
        <v>36552</v>
      </c>
      <c r="C3271" s="253" t="s">
        <v>36552</v>
      </c>
      <c r="D3271" s="148" t="s">
        <v>36552</v>
      </c>
      <c r="E3271" s="253" t="s">
        <v>36552</v>
      </c>
      <c r="F3271" s="253" t="s">
        <v>36552</v>
      </c>
      <c r="G3271" s="253" t="s">
        <v>36552</v>
      </c>
      <c r="H3271" s="253" t="s">
        <v>36552</v>
      </c>
      <c r="I3271" s="264" t="s">
        <v>36552</v>
      </c>
      <c r="J3271" s="148"/>
      <c r="M3271" s="258"/>
      <c r="N3271" s="252"/>
      <c r="O3271" s="148"/>
      <c r="P3271" s="148"/>
    </row>
    <row r="3272" spans="1:16" ht="28.8">
      <c r="A3272" s="251" t="s">
        <v>39384</v>
      </c>
      <c r="B3272" s="253" t="s">
        <v>36552</v>
      </c>
      <c r="C3272" s="253" t="s">
        <v>36552</v>
      </c>
      <c r="D3272" s="148" t="s">
        <v>36552</v>
      </c>
      <c r="E3272" s="253" t="s">
        <v>36552</v>
      </c>
      <c r="F3272" s="253" t="s">
        <v>36552</v>
      </c>
      <c r="G3272" s="253" t="s">
        <v>36552</v>
      </c>
      <c r="H3272" s="253" t="s">
        <v>36552</v>
      </c>
      <c r="I3272" s="264" t="s">
        <v>36552</v>
      </c>
      <c r="J3272" s="148"/>
      <c r="M3272" s="258"/>
      <c r="N3272" s="252"/>
      <c r="O3272" s="148"/>
      <c r="P3272" s="148"/>
    </row>
    <row r="3273" spans="1:16" ht="118.8">
      <c r="A3273" s="258" t="s">
        <v>39385</v>
      </c>
      <c r="B3273" s="252" t="s">
        <v>39386</v>
      </c>
      <c r="C3273" s="252" t="s">
        <v>39387</v>
      </c>
      <c r="D3273" s="148" t="s">
        <v>39388</v>
      </c>
      <c r="E3273" s="252" t="s">
        <v>39389</v>
      </c>
      <c r="F3273" s="252" t="s">
        <v>39390</v>
      </c>
      <c r="G3273" s="252" t="s">
        <v>39391</v>
      </c>
      <c r="H3273" s="262" t="s">
        <v>39392</v>
      </c>
      <c r="I3273" s="264" t="s">
        <v>39393</v>
      </c>
      <c r="J3273" s="148"/>
      <c r="M3273" s="258"/>
      <c r="N3273" s="252"/>
      <c r="O3273" s="148"/>
      <c r="P3273" s="148"/>
    </row>
    <row r="3274" spans="1:16" ht="118.8">
      <c r="A3274" s="258" t="s">
        <v>39394</v>
      </c>
      <c r="B3274" s="252" t="s">
        <v>39395</v>
      </c>
      <c r="C3274" s="252" t="s">
        <v>39396</v>
      </c>
      <c r="D3274" s="148" t="s">
        <v>39397</v>
      </c>
      <c r="E3274" s="252" t="s">
        <v>39398</v>
      </c>
      <c r="F3274" s="252" t="s">
        <v>39390</v>
      </c>
      <c r="G3274" s="252" t="s">
        <v>39399</v>
      </c>
      <c r="H3274" s="262" t="s">
        <v>39400</v>
      </c>
      <c r="I3274" s="264" t="s">
        <v>39401</v>
      </c>
      <c r="J3274" s="148"/>
      <c r="M3274" s="258"/>
      <c r="N3274" s="252"/>
      <c r="O3274" s="148"/>
      <c r="P3274" s="148"/>
    </row>
    <row r="3275" spans="1:16" ht="39.6">
      <c r="A3275" s="258" t="s">
        <v>39402</v>
      </c>
      <c r="B3275" s="252" t="s">
        <v>39403</v>
      </c>
      <c r="C3275" s="252" t="s">
        <v>39403</v>
      </c>
      <c r="D3275" s="148" t="s">
        <v>39403</v>
      </c>
      <c r="E3275" s="252" t="s">
        <v>39403</v>
      </c>
      <c r="F3275" s="252" t="s">
        <v>39403</v>
      </c>
      <c r="G3275" s="252" t="s">
        <v>39403</v>
      </c>
      <c r="H3275" s="252" t="s">
        <v>39403</v>
      </c>
      <c r="I3275" s="264" t="s">
        <v>39403</v>
      </c>
      <c r="J3275" s="148"/>
      <c r="M3275" s="258"/>
      <c r="N3275" s="252"/>
      <c r="O3275" s="148"/>
      <c r="P3275" s="148"/>
    </row>
    <row r="3276" spans="1:16" ht="39.6">
      <c r="A3276" s="258" t="s">
        <v>39404</v>
      </c>
      <c r="B3276" s="252" t="s">
        <v>39405</v>
      </c>
      <c r="C3276" s="252" t="s">
        <v>39405</v>
      </c>
      <c r="D3276" s="148" t="s">
        <v>39405</v>
      </c>
      <c r="E3276" s="252" t="s">
        <v>39405</v>
      </c>
      <c r="F3276" s="252" t="s">
        <v>39405</v>
      </c>
      <c r="G3276" s="252" t="s">
        <v>39405</v>
      </c>
      <c r="H3276" s="252" t="s">
        <v>39405</v>
      </c>
      <c r="I3276" s="264" t="s">
        <v>39405</v>
      </c>
      <c r="J3276" s="148"/>
      <c r="M3276" s="258"/>
      <c r="N3276" s="252"/>
      <c r="O3276" s="148"/>
      <c r="P3276" s="148"/>
    </row>
    <row r="3277" spans="1:16" ht="39.6">
      <c r="A3277" s="258" t="s">
        <v>39406</v>
      </c>
      <c r="B3277" s="252" t="s">
        <v>38536</v>
      </c>
      <c r="C3277" s="252" t="s">
        <v>38536</v>
      </c>
      <c r="D3277" s="148" t="s">
        <v>38536</v>
      </c>
      <c r="E3277" s="252" t="s">
        <v>38536</v>
      </c>
      <c r="F3277" s="252" t="s">
        <v>38536</v>
      </c>
      <c r="G3277" s="252" t="s">
        <v>38536</v>
      </c>
      <c r="H3277" s="252" t="s">
        <v>38536</v>
      </c>
      <c r="I3277" s="264" t="s">
        <v>38536</v>
      </c>
      <c r="J3277" s="148"/>
      <c r="M3277" s="258"/>
      <c r="N3277" s="148"/>
      <c r="O3277" s="148"/>
      <c r="P3277" s="148"/>
    </row>
    <row r="3278" spans="1:16" ht="39.6">
      <c r="A3278" s="258" t="s">
        <v>39407</v>
      </c>
      <c r="B3278" s="252" t="s">
        <v>38538</v>
      </c>
      <c r="C3278" s="252" t="s">
        <v>38538</v>
      </c>
      <c r="D3278" s="148" t="s">
        <v>38538</v>
      </c>
      <c r="E3278" s="252" t="s">
        <v>38538</v>
      </c>
      <c r="F3278" s="252" t="s">
        <v>38538</v>
      </c>
      <c r="G3278" s="252" t="s">
        <v>38538</v>
      </c>
      <c r="H3278" s="252" t="s">
        <v>38538</v>
      </c>
      <c r="I3278" s="264" t="s">
        <v>38538</v>
      </c>
      <c r="J3278" s="148"/>
      <c r="M3278" s="258"/>
      <c r="N3278" s="148"/>
      <c r="O3278" s="148"/>
      <c r="P3278" s="148"/>
    </row>
    <row r="3279" spans="1:16" ht="39.6">
      <c r="A3279" s="258" t="s">
        <v>39408</v>
      </c>
      <c r="B3279" s="252" t="s">
        <v>38540</v>
      </c>
      <c r="C3279" s="252" t="s">
        <v>38540</v>
      </c>
      <c r="D3279" s="148" t="s">
        <v>38540</v>
      </c>
      <c r="E3279" s="252" t="s">
        <v>38540</v>
      </c>
      <c r="F3279" s="252" t="s">
        <v>38540</v>
      </c>
      <c r="G3279" s="252" t="s">
        <v>38540</v>
      </c>
      <c r="H3279" s="252" t="s">
        <v>38540</v>
      </c>
      <c r="I3279" s="264" t="s">
        <v>38540</v>
      </c>
      <c r="J3279" s="148"/>
      <c r="M3279" s="258"/>
      <c r="N3279" s="252"/>
      <c r="O3279" s="148"/>
      <c r="P3279" s="148"/>
    </row>
    <row r="3280" spans="1:16" ht="39.6">
      <c r="A3280" s="258" t="s">
        <v>39409</v>
      </c>
      <c r="B3280" s="252" t="s">
        <v>38542</v>
      </c>
      <c r="C3280" s="252" t="s">
        <v>38542</v>
      </c>
      <c r="D3280" s="148" t="s">
        <v>38542</v>
      </c>
      <c r="E3280" s="252" t="s">
        <v>38542</v>
      </c>
      <c r="F3280" s="252" t="s">
        <v>38542</v>
      </c>
      <c r="G3280" s="252" t="s">
        <v>38542</v>
      </c>
      <c r="H3280" s="252" t="s">
        <v>38542</v>
      </c>
      <c r="I3280" s="264" t="s">
        <v>38542</v>
      </c>
      <c r="J3280" s="148"/>
      <c r="M3280" s="258"/>
      <c r="N3280" s="252"/>
      <c r="O3280" s="148"/>
      <c r="P3280" s="148"/>
    </row>
    <row r="3281" spans="1:16" ht="39.6">
      <c r="A3281" s="258" t="s">
        <v>39410</v>
      </c>
      <c r="B3281" s="252" t="s">
        <v>38544</v>
      </c>
      <c r="C3281" s="252" t="s">
        <v>38544</v>
      </c>
      <c r="D3281" s="148" t="s">
        <v>38544</v>
      </c>
      <c r="E3281" s="252" t="s">
        <v>38544</v>
      </c>
      <c r="F3281" s="252" t="s">
        <v>38544</v>
      </c>
      <c r="G3281" s="252" t="s">
        <v>38544</v>
      </c>
      <c r="H3281" s="252" t="s">
        <v>38544</v>
      </c>
      <c r="I3281" s="264" t="s">
        <v>38544</v>
      </c>
      <c r="J3281" s="148"/>
      <c r="M3281" s="258"/>
      <c r="N3281" s="252"/>
      <c r="O3281" s="148"/>
      <c r="P3281" s="148"/>
    </row>
    <row r="3282" spans="1:16" ht="39.6">
      <c r="A3282" s="258" t="s">
        <v>39411</v>
      </c>
      <c r="B3282" s="252" t="s">
        <v>38546</v>
      </c>
      <c r="C3282" s="252" t="s">
        <v>38546</v>
      </c>
      <c r="D3282" s="148" t="s">
        <v>38546</v>
      </c>
      <c r="E3282" s="252" t="s">
        <v>38546</v>
      </c>
      <c r="F3282" s="252" t="s">
        <v>38546</v>
      </c>
      <c r="G3282" s="252" t="s">
        <v>38546</v>
      </c>
      <c r="H3282" s="252" t="s">
        <v>38546</v>
      </c>
      <c r="I3282" s="264" t="s">
        <v>38546</v>
      </c>
      <c r="J3282" s="148"/>
      <c r="M3282" s="258"/>
      <c r="N3282" s="252"/>
      <c r="O3282" s="148"/>
      <c r="P3282" s="148"/>
    </row>
    <row r="3283" spans="1:16" ht="39.6">
      <c r="A3283" s="258" t="s">
        <v>39412</v>
      </c>
      <c r="B3283" s="252" t="s">
        <v>38548</v>
      </c>
      <c r="C3283" s="252" t="s">
        <v>38548</v>
      </c>
      <c r="D3283" s="148" t="s">
        <v>38548</v>
      </c>
      <c r="E3283" s="252" t="s">
        <v>38548</v>
      </c>
      <c r="F3283" s="252" t="s">
        <v>38548</v>
      </c>
      <c r="G3283" s="252" t="s">
        <v>38548</v>
      </c>
      <c r="H3283" s="252" t="s">
        <v>38548</v>
      </c>
      <c r="I3283" s="264" t="s">
        <v>38548</v>
      </c>
      <c r="J3283" s="148"/>
      <c r="M3283" s="258"/>
      <c r="N3283" s="252"/>
      <c r="O3283" s="148"/>
      <c r="P3283" s="148"/>
    </row>
    <row r="3284" spans="1:16" ht="39.6">
      <c r="A3284" s="258" t="s">
        <v>39413</v>
      </c>
      <c r="B3284" s="252" t="s">
        <v>38548</v>
      </c>
      <c r="C3284" s="252" t="s">
        <v>38548</v>
      </c>
      <c r="D3284" s="148" t="s">
        <v>38548</v>
      </c>
      <c r="E3284" s="252" t="s">
        <v>38548</v>
      </c>
      <c r="F3284" s="252" t="s">
        <v>38548</v>
      </c>
      <c r="G3284" s="252" t="s">
        <v>38548</v>
      </c>
      <c r="H3284" s="252" t="s">
        <v>38548</v>
      </c>
      <c r="I3284" s="264" t="s">
        <v>38548</v>
      </c>
      <c r="J3284" s="148"/>
      <c r="M3284" s="258"/>
      <c r="N3284" s="252"/>
      <c r="O3284" s="148"/>
      <c r="P3284" s="148"/>
    </row>
    <row r="3285" spans="1:16" ht="92.4">
      <c r="A3285" s="258" t="s">
        <v>39414</v>
      </c>
      <c r="B3285" s="213" t="s">
        <v>39415</v>
      </c>
      <c r="C3285" s="252" t="s">
        <v>39416</v>
      </c>
      <c r="D3285" s="148" t="s">
        <v>39417</v>
      </c>
      <c r="E3285" s="213" t="s">
        <v>39418</v>
      </c>
      <c r="F3285" s="213" t="s">
        <v>39419</v>
      </c>
      <c r="G3285" s="213" t="s">
        <v>39420</v>
      </c>
      <c r="H3285" s="262" t="s">
        <v>39421</v>
      </c>
      <c r="I3285" s="264" t="s">
        <v>39422</v>
      </c>
      <c r="J3285" s="148"/>
      <c r="M3285" s="258"/>
      <c r="N3285" s="252"/>
      <c r="O3285" s="148"/>
      <c r="P3285" s="148"/>
    </row>
    <row r="3286" spans="1:16" ht="92.4">
      <c r="A3286" s="258" t="s">
        <v>39423</v>
      </c>
      <c r="B3286" s="213" t="s">
        <v>39424</v>
      </c>
      <c r="C3286" s="252" t="s">
        <v>39425</v>
      </c>
      <c r="D3286" s="148" t="s">
        <v>39426</v>
      </c>
      <c r="E3286" s="213" t="s">
        <v>39418</v>
      </c>
      <c r="F3286" s="213" t="s">
        <v>39419</v>
      </c>
      <c r="G3286" s="213" t="s">
        <v>39427</v>
      </c>
      <c r="H3286" s="262" t="s">
        <v>39428</v>
      </c>
      <c r="I3286" s="264" t="s">
        <v>39429</v>
      </c>
      <c r="J3286" s="148"/>
      <c r="M3286" s="258"/>
      <c r="N3286" s="252"/>
      <c r="O3286" s="148"/>
      <c r="P3286" s="148"/>
    </row>
    <row r="3287" spans="1:16" ht="224.4">
      <c r="A3287" s="258" t="s">
        <v>39430</v>
      </c>
      <c r="B3287" s="252" t="s">
        <v>39431</v>
      </c>
      <c r="C3287" s="252" t="s">
        <v>39432</v>
      </c>
      <c r="D3287" s="148" t="s">
        <v>39433</v>
      </c>
      <c r="E3287" s="252" t="s">
        <v>39434</v>
      </c>
      <c r="F3287" s="252" t="s">
        <v>39435</v>
      </c>
      <c r="G3287" s="252" t="s">
        <v>39436</v>
      </c>
      <c r="H3287" s="262" t="s">
        <v>39437</v>
      </c>
      <c r="I3287" s="264" t="s">
        <v>39438</v>
      </c>
      <c r="J3287" s="148"/>
      <c r="M3287" s="251"/>
      <c r="N3287" s="253"/>
      <c r="O3287" s="148"/>
      <c r="P3287" s="148"/>
    </row>
    <row r="3288" spans="1:16" ht="224.4">
      <c r="A3288" s="258" t="s">
        <v>39439</v>
      </c>
      <c r="B3288" s="252" t="s">
        <v>39440</v>
      </c>
      <c r="C3288" s="252" t="s">
        <v>39441</v>
      </c>
      <c r="D3288" s="148" t="s">
        <v>39442</v>
      </c>
      <c r="E3288" s="252" t="s">
        <v>39434</v>
      </c>
      <c r="F3288" s="252" t="s">
        <v>39435</v>
      </c>
      <c r="G3288" s="252" t="s">
        <v>39443</v>
      </c>
      <c r="H3288" s="262" t="s">
        <v>39444</v>
      </c>
      <c r="I3288" s="264" t="s">
        <v>39445</v>
      </c>
      <c r="J3288" s="148"/>
      <c r="M3288" s="251"/>
      <c r="N3288" s="253"/>
      <c r="O3288" s="148"/>
      <c r="P3288" s="148"/>
    </row>
    <row r="3289" spans="1:16" ht="28.8">
      <c r="A3289" s="251" t="s">
        <v>39446</v>
      </c>
      <c r="B3289" s="253" t="s">
        <v>36594</v>
      </c>
      <c r="C3289" s="253" t="s">
        <v>36595</v>
      </c>
      <c r="D3289" s="148" t="s">
        <v>36595</v>
      </c>
      <c r="E3289" s="253" t="s">
        <v>36595</v>
      </c>
      <c r="F3289" s="253" t="s">
        <v>36595</v>
      </c>
      <c r="G3289" s="253" t="s">
        <v>36594</v>
      </c>
      <c r="H3289" s="253" t="s">
        <v>36595</v>
      </c>
      <c r="I3289" s="264" t="s">
        <v>36594</v>
      </c>
      <c r="J3289" s="148"/>
      <c r="M3289" s="258"/>
      <c r="N3289" s="252"/>
      <c r="O3289" s="148"/>
      <c r="P3289" s="148"/>
    </row>
    <row r="3290" spans="1:16" ht="28.8">
      <c r="A3290" s="251" t="s">
        <v>39447</v>
      </c>
      <c r="B3290" s="253" t="s">
        <v>36595</v>
      </c>
      <c r="C3290" s="253" t="s">
        <v>36595</v>
      </c>
      <c r="D3290" s="148" t="s">
        <v>36595</v>
      </c>
      <c r="E3290" s="253" t="s">
        <v>36595</v>
      </c>
      <c r="F3290" s="253" t="s">
        <v>36595</v>
      </c>
      <c r="G3290" s="253" t="s">
        <v>36595</v>
      </c>
      <c r="H3290" s="253" t="s">
        <v>36595</v>
      </c>
      <c r="I3290" s="264" t="s">
        <v>36595</v>
      </c>
      <c r="J3290" s="148"/>
      <c r="M3290" s="258"/>
      <c r="N3290" s="252"/>
      <c r="O3290" s="148"/>
      <c r="P3290" s="148"/>
    </row>
    <row r="3291" spans="1:16" ht="39.6">
      <c r="A3291" s="258" t="s">
        <v>39448</v>
      </c>
      <c r="B3291" s="252" t="s">
        <v>39449</v>
      </c>
      <c r="C3291" s="252" t="s">
        <v>39449</v>
      </c>
      <c r="D3291" s="148" t="s">
        <v>39449</v>
      </c>
      <c r="E3291" s="252" t="s">
        <v>39449</v>
      </c>
      <c r="F3291" s="252" t="s">
        <v>39449</v>
      </c>
      <c r="G3291" s="252" t="s">
        <v>39449</v>
      </c>
      <c r="H3291" s="252" t="s">
        <v>39449</v>
      </c>
      <c r="I3291" s="264" t="s">
        <v>39449</v>
      </c>
      <c r="J3291" s="148"/>
      <c r="M3291" s="258"/>
      <c r="N3291" s="252"/>
      <c r="O3291" s="148"/>
      <c r="P3291" s="148"/>
    </row>
    <row r="3292" spans="1:16" ht="39.6">
      <c r="A3292" s="258" t="s">
        <v>39450</v>
      </c>
      <c r="B3292" s="252" t="s">
        <v>39451</v>
      </c>
      <c r="C3292" s="252" t="s">
        <v>39451</v>
      </c>
      <c r="D3292" s="148" t="s">
        <v>39451</v>
      </c>
      <c r="E3292" s="252" t="s">
        <v>39451</v>
      </c>
      <c r="F3292" s="252" t="s">
        <v>39451</v>
      </c>
      <c r="G3292" s="252" t="s">
        <v>39451</v>
      </c>
      <c r="H3292" s="252" t="s">
        <v>39451</v>
      </c>
      <c r="I3292" s="264" t="s">
        <v>39451</v>
      </c>
      <c r="J3292" s="148"/>
      <c r="M3292" s="258"/>
      <c r="N3292" s="252"/>
      <c r="O3292" s="148"/>
      <c r="P3292" s="148"/>
    </row>
    <row r="3293" spans="1:16" ht="39.6">
      <c r="A3293" s="258" t="s">
        <v>39452</v>
      </c>
      <c r="B3293" s="252" t="s">
        <v>39028</v>
      </c>
      <c r="C3293" s="252" t="s">
        <v>39028</v>
      </c>
      <c r="D3293" s="148" t="s">
        <v>39028</v>
      </c>
      <c r="E3293" s="252" t="s">
        <v>39028</v>
      </c>
      <c r="F3293" s="252" t="s">
        <v>39028</v>
      </c>
      <c r="G3293" s="252" t="s">
        <v>39028</v>
      </c>
      <c r="H3293" s="252" t="s">
        <v>39028</v>
      </c>
      <c r="I3293" s="264" t="s">
        <v>39028</v>
      </c>
      <c r="J3293" s="148"/>
      <c r="M3293" s="258"/>
      <c r="N3293" s="252"/>
      <c r="O3293" s="148"/>
      <c r="P3293" s="148"/>
    </row>
    <row r="3294" spans="1:16" ht="39.6">
      <c r="A3294" s="258" t="s">
        <v>39453</v>
      </c>
      <c r="B3294" s="252" t="s">
        <v>39030</v>
      </c>
      <c r="C3294" s="252" t="s">
        <v>39030</v>
      </c>
      <c r="D3294" s="148" t="s">
        <v>39030</v>
      </c>
      <c r="E3294" s="252" t="s">
        <v>39030</v>
      </c>
      <c r="F3294" s="252" t="s">
        <v>39030</v>
      </c>
      <c r="G3294" s="252" t="s">
        <v>39030</v>
      </c>
      <c r="H3294" s="252" t="s">
        <v>39030</v>
      </c>
      <c r="I3294" s="264" t="s">
        <v>39030</v>
      </c>
      <c r="J3294" s="148"/>
      <c r="M3294" s="258"/>
      <c r="N3294" s="252"/>
      <c r="O3294" s="148"/>
      <c r="P3294" s="148"/>
    </row>
    <row r="3295" spans="1:16" ht="39.6">
      <c r="A3295" s="258" t="s">
        <v>39454</v>
      </c>
      <c r="B3295" s="252" t="s">
        <v>36606</v>
      </c>
      <c r="C3295" s="252" t="s">
        <v>36606</v>
      </c>
      <c r="D3295" s="148" t="s">
        <v>36606</v>
      </c>
      <c r="E3295" s="252" t="s">
        <v>36606</v>
      </c>
      <c r="F3295" s="252" t="s">
        <v>36606</v>
      </c>
      <c r="G3295" s="252" t="s">
        <v>36606</v>
      </c>
      <c r="H3295" s="252" t="s">
        <v>36606</v>
      </c>
      <c r="I3295" s="264" t="s">
        <v>36606</v>
      </c>
      <c r="J3295" s="148"/>
      <c r="M3295" s="258"/>
      <c r="N3295" s="252"/>
      <c r="O3295" s="148"/>
      <c r="P3295" s="148"/>
    </row>
    <row r="3296" spans="1:16" ht="39.6">
      <c r="A3296" s="258" t="s">
        <v>39455</v>
      </c>
      <c r="B3296" s="252" t="s">
        <v>36608</v>
      </c>
      <c r="C3296" s="252" t="s">
        <v>36608</v>
      </c>
      <c r="D3296" s="148" t="s">
        <v>36608</v>
      </c>
      <c r="E3296" s="252" t="s">
        <v>36608</v>
      </c>
      <c r="F3296" s="252" t="s">
        <v>36608</v>
      </c>
      <c r="G3296" s="252" t="s">
        <v>36608</v>
      </c>
      <c r="H3296" s="252" t="s">
        <v>36608</v>
      </c>
      <c r="I3296" s="264" t="s">
        <v>36608</v>
      </c>
      <c r="J3296" s="148"/>
      <c r="M3296" s="258"/>
      <c r="N3296" s="252"/>
      <c r="O3296" s="148"/>
      <c r="P3296" s="148"/>
    </row>
    <row r="3297" spans="1:16" ht="224.4">
      <c r="A3297" s="258" t="s">
        <v>39456</v>
      </c>
      <c r="B3297" s="252" t="s">
        <v>39457</v>
      </c>
      <c r="C3297" s="252" t="s">
        <v>39458</v>
      </c>
      <c r="D3297" s="148" t="s">
        <v>39459</v>
      </c>
      <c r="E3297" s="252" t="s">
        <v>39460</v>
      </c>
      <c r="F3297" s="252" t="s">
        <v>39461</v>
      </c>
      <c r="G3297" s="252" t="s">
        <v>39462</v>
      </c>
      <c r="H3297" s="262" t="s">
        <v>39463</v>
      </c>
      <c r="I3297" s="264" t="s">
        <v>39464</v>
      </c>
      <c r="J3297" s="148"/>
      <c r="M3297" s="258"/>
      <c r="N3297" s="252"/>
      <c r="O3297" s="148"/>
      <c r="P3297" s="148"/>
    </row>
    <row r="3298" spans="1:16" ht="224.4">
      <c r="A3298" s="258" t="s">
        <v>39465</v>
      </c>
      <c r="B3298" s="252" t="s">
        <v>39466</v>
      </c>
      <c r="C3298" s="252" t="s">
        <v>39467</v>
      </c>
      <c r="D3298" s="148" t="s">
        <v>39468</v>
      </c>
      <c r="E3298" s="252" t="s">
        <v>39469</v>
      </c>
      <c r="F3298" s="252" t="s">
        <v>39470</v>
      </c>
      <c r="G3298" s="252" t="s">
        <v>39471</v>
      </c>
      <c r="H3298" s="262" t="s">
        <v>39472</v>
      </c>
      <c r="I3298" s="264" t="s">
        <v>39473</v>
      </c>
      <c r="J3298" s="148"/>
      <c r="M3298" s="258"/>
      <c r="N3298" s="252"/>
      <c r="O3298" s="148"/>
      <c r="P3298" s="148"/>
    </row>
    <row r="3299" spans="1:16" ht="39.6">
      <c r="A3299" s="258" t="s">
        <v>39474</v>
      </c>
      <c r="B3299" s="252" t="s">
        <v>36613</v>
      </c>
      <c r="C3299" s="252" t="s">
        <v>36613</v>
      </c>
      <c r="D3299" s="148" t="s">
        <v>36613</v>
      </c>
      <c r="E3299" s="252" t="s">
        <v>36613</v>
      </c>
      <c r="F3299" s="252" t="s">
        <v>36613</v>
      </c>
      <c r="G3299" s="252" t="s">
        <v>36613</v>
      </c>
      <c r="H3299" s="252" t="s">
        <v>36613</v>
      </c>
      <c r="I3299" s="264" t="s">
        <v>36613</v>
      </c>
      <c r="J3299" s="148"/>
      <c r="K3299" s="148"/>
      <c r="L3299" s="148"/>
      <c r="M3299" s="258"/>
      <c r="N3299" s="252"/>
      <c r="O3299" s="148"/>
      <c r="P3299" s="148"/>
    </row>
    <row r="3300" spans="1:16" ht="39.6">
      <c r="A3300" s="258" t="s">
        <v>39475</v>
      </c>
      <c r="B3300" s="252" t="s">
        <v>36615</v>
      </c>
      <c r="C3300" s="252" t="s">
        <v>36615</v>
      </c>
      <c r="D3300" s="148" t="s">
        <v>36615</v>
      </c>
      <c r="E3300" s="252" t="s">
        <v>36615</v>
      </c>
      <c r="F3300" s="252" t="s">
        <v>36615</v>
      </c>
      <c r="G3300" s="252" t="s">
        <v>36615</v>
      </c>
      <c r="H3300" s="252" t="s">
        <v>36615</v>
      </c>
      <c r="I3300" s="264" t="s">
        <v>36615</v>
      </c>
      <c r="J3300" s="148"/>
      <c r="K3300" s="148"/>
      <c r="L3300" s="148"/>
      <c r="M3300" s="258"/>
      <c r="N3300" s="252"/>
      <c r="O3300" s="148"/>
      <c r="P3300" s="148"/>
    </row>
    <row r="3301" spans="1:16" ht="39.6">
      <c r="A3301" s="258" t="s">
        <v>39476</v>
      </c>
      <c r="B3301" s="252" t="s">
        <v>36617</v>
      </c>
      <c r="C3301" s="252" t="s">
        <v>36617</v>
      </c>
      <c r="D3301" s="148" t="s">
        <v>36617</v>
      </c>
      <c r="E3301" s="252" t="s">
        <v>36617</v>
      </c>
      <c r="F3301" s="252" t="s">
        <v>36617</v>
      </c>
      <c r="G3301" s="252" t="s">
        <v>36617</v>
      </c>
      <c r="H3301" s="252" t="s">
        <v>36617</v>
      </c>
      <c r="I3301" s="264" t="s">
        <v>36617</v>
      </c>
      <c r="J3301" s="148"/>
      <c r="K3301" s="148"/>
      <c r="L3301" s="148"/>
      <c r="M3301" s="251"/>
      <c r="N3301" s="253"/>
      <c r="O3301" s="148"/>
      <c r="P3301" s="148"/>
    </row>
    <row r="3302" spans="1:16" ht="39.6">
      <c r="A3302" s="258" t="s">
        <v>39477</v>
      </c>
      <c r="B3302" s="252" t="s">
        <v>36619</v>
      </c>
      <c r="C3302" s="252" t="s">
        <v>36619</v>
      </c>
      <c r="D3302" s="148" t="s">
        <v>36619</v>
      </c>
      <c r="E3302" s="252" t="s">
        <v>36619</v>
      </c>
      <c r="F3302" s="252" t="s">
        <v>36619</v>
      </c>
      <c r="G3302" s="252" t="s">
        <v>36619</v>
      </c>
      <c r="H3302" s="252" t="s">
        <v>36619</v>
      </c>
      <c r="I3302" s="264" t="s">
        <v>36619</v>
      </c>
      <c r="J3302" s="148"/>
      <c r="K3302" s="148"/>
      <c r="L3302" s="148"/>
      <c r="M3302" s="251"/>
      <c r="N3302" s="253"/>
      <c r="O3302" s="148"/>
      <c r="P3302" s="148"/>
    </row>
    <row r="3303" spans="1:16" ht="39.6">
      <c r="A3303" s="258" t="s">
        <v>39478</v>
      </c>
      <c r="B3303" s="252" t="s">
        <v>36621</v>
      </c>
      <c r="C3303" s="252" t="s">
        <v>36621</v>
      </c>
      <c r="D3303" s="252" t="s">
        <v>36621</v>
      </c>
      <c r="E3303" s="252" t="s">
        <v>36621</v>
      </c>
      <c r="F3303" s="252" t="s">
        <v>36621</v>
      </c>
      <c r="G3303" s="252" t="s">
        <v>36621</v>
      </c>
      <c r="H3303" s="252" t="s">
        <v>36621</v>
      </c>
      <c r="I3303" s="264" t="s">
        <v>36621</v>
      </c>
      <c r="J3303" s="148"/>
      <c r="K3303" s="148"/>
      <c r="L3303" s="148"/>
      <c r="M3303" s="258"/>
      <c r="N3303" s="252"/>
      <c r="O3303" s="148"/>
      <c r="P3303" s="148"/>
    </row>
    <row r="3304" spans="1:16" ht="39.6">
      <c r="A3304" s="258" t="s">
        <v>39479</v>
      </c>
      <c r="B3304" s="252" t="s">
        <v>36621</v>
      </c>
      <c r="C3304" s="252" t="s">
        <v>36621</v>
      </c>
      <c r="D3304" s="148" t="s">
        <v>36621</v>
      </c>
      <c r="E3304" s="252" t="s">
        <v>36621</v>
      </c>
      <c r="F3304" s="252" t="s">
        <v>36621</v>
      </c>
      <c r="G3304" s="252" t="s">
        <v>36621</v>
      </c>
      <c r="H3304" s="252" t="s">
        <v>36621</v>
      </c>
      <c r="I3304" s="264" t="s">
        <v>36621</v>
      </c>
      <c r="J3304" s="148"/>
      <c r="K3304" s="148"/>
      <c r="L3304" s="148"/>
      <c r="M3304" s="258"/>
      <c r="N3304" s="252"/>
      <c r="O3304" s="148"/>
      <c r="P3304" s="148"/>
    </row>
    <row r="3305" spans="1:16" ht="39.6">
      <c r="A3305" s="258" t="s">
        <v>39480</v>
      </c>
      <c r="B3305" s="252" t="s">
        <v>36624</v>
      </c>
      <c r="C3305" s="252" t="s">
        <v>36624</v>
      </c>
      <c r="D3305" s="148" t="s">
        <v>36624</v>
      </c>
      <c r="E3305" s="252" t="s">
        <v>36624</v>
      </c>
      <c r="F3305" s="252" t="s">
        <v>36624</v>
      </c>
      <c r="G3305" s="252" t="s">
        <v>36624</v>
      </c>
      <c r="H3305" s="252" t="s">
        <v>36624</v>
      </c>
      <c r="I3305" s="264" t="s">
        <v>36624</v>
      </c>
      <c r="J3305" s="148"/>
      <c r="K3305" s="148"/>
      <c r="L3305" s="148"/>
      <c r="M3305" s="258"/>
      <c r="N3305" s="148"/>
      <c r="O3305" s="148"/>
      <c r="P3305" s="148"/>
    </row>
    <row r="3306" spans="1:16" ht="39.6">
      <c r="A3306" s="258" t="s">
        <v>39481</v>
      </c>
      <c r="B3306" s="252" t="s">
        <v>36626</v>
      </c>
      <c r="C3306" s="252" t="s">
        <v>36626</v>
      </c>
      <c r="D3306" s="148" t="s">
        <v>36626</v>
      </c>
      <c r="E3306" s="252" t="s">
        <v>36626</v>
      </c>
      <c r="F3306" s="252" t="s">
        <v>36626</v>
      </c>
      <c r="G3306" s="252" t="s">
        <v>36626</v>
      </c>
      <c r="H3306" s="252" t="s">
        <v>36626</v>
      </c>
      <c r="I3306" s="264" t="s">
        <v>36626</v>
      </c>
      <c r="J3306" s="148"/>
      <c r="K3306" s="148"/>
      <c r="L3306" s="148"/>
      <c r="M3306" s="258"/>
      <c r="N3306" s="148"/>
      <c r="O3306" s="148"/>
      <c r="P3306" s="148"/>
    </row>
    <row r="3307" spans="1:16" ht="28.8">
      <c r="A3307" s="251" t="s">
        <v>39482</v>
      </c>
      <c r="B3307" s="253" t="s">
        <v>36628</v>
      </c>
      <c r="C3307" s="253" t="s">
        <v>36628</v>
      </c>
      <c r="D3307" s="148" t="s">
        <v>36628</v>
      </c>
      <c r="E3307" s="253" t="s">
        <v>36628</v>
      </c>
      <c r="F3307" s="253" t="s">
        <v>36628</v>
      </c>
      <c r="G3307" s="253" t="s">
        <v>36628</v>
      </c>
      <c r="H3307" s="253" t="s">
        <v>36628</v>
      </c>
      <c r="I3307" s="264" t="s">
        <v>36628</v>
      </c>
      <c r="J3307" s="148"/>
      <c r="K3307" s="148"/>
      <c r="L3307" s="148"/>
      <c r="M3307" s="258"/>
      <c r="N3307" s="252"/>
      <c r="O3307" s="148"/>
      <c r="P3307" s="148"/>
    </row>
    <row r="3308" spans="1:16" ht="28.8">
      <c r="A3308" s="251" t="s">
        <v>39483</v>
      </c>
      <c r="B3308" s="253" t="s">
        <v>36628</v>
      </c>
      <c r="C3308" s="253" t="s">
        <v>36628</v>
      </c>
      <c r="D3308" s="148" t="s">
        <v>36628</v>
      </c>
      <c r="E3308" s="253" t="s">
        <v>36628</v>
      </c>
      <c r="F3308" s="253" t="s">
        <v>36628</v>
      </c>
      <c r="G3308" s="253" t="s">
        <v>36628</v>
      </c>
      <c r="H3308" s="253" t="s">
        <v>36628</v>
      </c>
      <c r="I3308" s="264" t="s">
        <v>36628</v>
      </c>
      <c r="J3308" s="148"/>
      <c r="K3308" s="148"/>
      <c r="L3308" s="148"/>
      <c r="M3308" s="258"/>
      <c r="N3308" s="252"/>
      <c r="O3308" s="148"/>
      <c r="P3308" s="148"/>
    </row>
    <row r="3309" spans="1:16" ht="39.6">
      <c r="A3309" s="258" t="s">
        <v>39484</v>
      </c>
      <c r="B3309" s="252" t="s">
        <v>36631</v>
      </c>
      <c r="C3309" s="252" t="s">
        <v>36631</v>
      </c>
      <c r="D3309" s="148" t="s">
        <v>36631</v>
      </c>
      <c r="E3309" s="252" t="s">
        <v>36631</v>
      </c>
      <c r="F3309" s="252" t="s">
        <v>36631</v>
      </c>
      <c r="G3309" s="252" t="s">
        <v>36631</v>
      </c>
      <c r="H3309" s="252" t="s">
        <v>36631</v>
      </c>
      <c r="I3309" s="264" t="s">
        <v>36631</v>
      </c>
      <c r="J3309" s="148"/>
      <c r="K3309" s="148"/>
      <c r="L3309" s="148"/>
      <c r="M3309" s="258"/>
      <c r="N3309" s="252"/>
      <c r="O3309" s="148"/>
      <c r="P3309" s="148"/>
    </row>
    <row r="3310" spans="1:16" ht="39.6">
      <c r="A3310" s="258" t="s">
        <v>39485</v>
      </c>
      <c r="B3310" s="252" t="s">
        <v>36633</v>
      </c>
      <c r="C3310" s="252" t="s">
        <v>36633</v>
      </c>
      <c r="D3310" s="148" t="s">
        <v>36633</v>
      </c>
      <c r="E3310" s="252" t="s">
        <v>36633</v>
      </c>
      <c r="F3310" s="252" t="s">
        <v>36633</v>
      </c>
      <c r="G3310" s="252" t="s">
        <v>36633</v>
      </c>
      <c r="H3310" s="252" t="s">
        <v>36633</v>
      </c>
      <c r="I3310" s="264" t="s">
        <v>36633</v>
      </c>
      <c r="J3310" s="148"/>
      <c r="K3310" s="148"/>
      <c r="L3310" s="148"/>
      <c r="M3310" s="258"/>
      <c r="N3310" s="252"/>
      <c r="O3310" s="148"/>
      <c r="P3310" s="148"/>
    </row>
    <row r="3311" spans="1:16" ht="39.6">
      <c r="A3311" s="258" t="s">
        <v>39486</v>
      </c>
      <c r="B3311" s="252" t="s">
        <v>39064</v>
      </c>
      <c r="C3311" s="252" t="s">
        <v>39064</v>
      </c>
      <c r="D3311" s="148" t="s">
        <v>39064</v>
      </c>
      <c r="E3311" s="252" t="s">
        <v>39064</v>
      </c>
      <c r="F3311" s="252" t="s">
        <v>39064</v>
      </c>
      <c r="G3311" s="252" t="s">
        <v>39064</v>
      </c>
      <c r="H3311" s="252" t="s">
        <v>39064</v>
      </c>
      <c r="I3311" s="264" t="s">
        <v>39064</v>
      </c>
      <c r="J3311" s="148"/>
      <c r="K3311" s="148"/>
      <c r="L3311" s="148"/>
      <c r="M3311" s="258"/>
      <c r="N3311" s="252"/>
      <c r="O3311" s="148"/>
      <c r="P3311" s="148"/>
    </row>
    <row r="3312" spans="1:16" ht="39.6">
      <c r="A3312" s="258" t="s">
        <v>39487</v>
      </c>
      <c r="B3312" s="252" t="s">
        <v>39066</v>
      </c>
      <c r="C3312" s="252" t="s">
        <v>39066</v>
      </c>
      <c r="D3312" s="148" t="s">
        <v>39066</v>
      </c>
      <c r="E3312" s="252" t="s">
        <v>39066</v>
      </c>
      <c r="F3312" s="252" t="s">
        <v>39066</v>
      </c>
      <c r="G3312" s="252" t="s">
        <v>39066</v>
      </c>
      <c r="H3312" s="252" t="s">
        <v>39066</v>
      </c>
      <c r="I3312" s="264" t="s">
        <v>39066</v>
      </c>
      <c r="J3312" s="148"/>
      <c r="K3312" s="148"/>
      <c r="L3312" s="148"/>
      <c r="M3312" s="258"/>
      <c r="N3312" s="252"/>
      <c r="O3312" s="148"/>
      <c r="P3312" s="148"/>
    </row>
    <row r="3313" spans="1:16" ht="39.6">
      <c r="A3313" s="258" t="s">
        <v>39488</v>
      </c>
      <c r="B3313" s="252" t="s">
        <v>36639</v>
      </c>
      <c r="C3313" s="252" t="s">
        <v>36639</v>
      </c>
      <c r="D3313" s="148" t="s">
        <v>36639</v>
      </c>
      <c r="E3313" s="252" t="s">
        <v>36639</v>
      </c>
      <c r="F3313" s="252" t="s">
        <v>36639</v>
      </c>
      <c r="G3313" s="252" t="s">
        <v>36639</v>
      </c>
      <c r="H3313" s="252" t="s">
        <v>36639</v>
      </c>
      <c r="I3313" s="264" t="s">
        <v>36639</v>
      </c>
      <c r="J3313" s="148"/>
      <c r="K3313" s="148"/>
      <c r="L3313" s="148"/>
      <c r="M3313" s="258"/>
      <c r="N3313" s="252"/>
      <c r="O3313" s="148"/>
      <c r="P3313" s="148"/>
    </row>
    <row r="3314" spans="1:16" ht="39.6">
      <c r="A3314" s="258" t="s">
        <v>39489</v>
      </c>
      <c r="B3314" s="252" t="s">
        <v>36641</v>
      </c>
      <c r="C3314" s="252" t="s">
        <v>36641</v>
      </c>
      <c r="D3314" s="148" t="s">
        <v>36641</v>
      </c>
      <c r="E3314" s="252" t="s">
        <v>36641</v>
      </c>
      <c r="F3314" s="252" t="s">
        <v>36641</v>
      </c>
      <c r="G3314" s="252" t="s">
        <v>36641</v>
      </c>
      <c r="H3314" s="252" t="s">
        <v>36641</v>
      </c>
      <c r="I3314" s="264" t="s">
        <v>36641</v>
      </c>
      <c r="J3314" s="148"/>
      <c r="K3314" s="148"/>
      <c r="L3314" s="148"/>
      <c r="M3314" s="258"/>
      <c r="N3314" s="252"/>
      <c r="O3314" s="148"/>
      <c r="P3314" s="148"/>
    </row>
    <row r="3315" spans="1:16" ht="39.6">
      <c r="A3315" s="258" t="s">
        <v>39490</v>
      </c>
      <c r="B3315" s="252" t="s">
        <v>36643</v>
      </c>
      <c r="C3315" s="252" t="s">
        <v>36643</v>
      </c>
      <c r="D3315" s="148" t="s">
        <v>36643</v>
      </c>
      <c r="E3315" s="252" t="s">
        <v>36643</v>
      </c>
      <c r="F3315" s="252" t="s">
        <v>36643</v>
      </c>
      <c r="G3315" s="252" t="s">
        <v>36643</v>
      </c>
      <c r="H3315" s="252" t="s">
        <v>36643</v>
      </c>
      <c r="I3315" s="264" t="s">
        <v>36643</v>
      </c>
      <c r="J3315" s="148"/>
      <c r="K3315" s="148"/>
      <c r="L3315" s="148"/>
      <c r="M3315" s="258"/>
      <c r="N3315" s="252"/>
      <c r="O3315" s="148"/>
      <c r="P3315" s="148"/>
    </row>
    <row r="3316" spans="1:16" ht="39.6">
      <c r="A3316" s="258" t="s">
        <v>39491</v>
      </c>
      <c r="B3316" s="252" t="s">
        <v>36645</v>
      </c>
      <c r="C3316" s="252" t="s">
        <v>36645</v>
      </c>
      <c r="D3316" s="148" t="s">
        <v>36645</v>
      </c>
      <c r="E3316" s="252" t="s">
        <v>36645</v>
      </c>
      <c r="F3316" s="252" t="s">
        <v>36645</v>
      </c>
      <c r="G3316" s="252" t="s">
        <v>36645</v>
      </c>
      <c r="H3316" s="252" t="s">
        <v>36645</v>
      </c>
      <c r="I3316" s="264" t="s">
        <v>36645</v>
      </c>
      <c r="J3316" s="148"/>
      <c r="K3316" s="148"/>
      <c r="L3316" s="148"/>
      <c r="M3316" s="258"/>
      <c r="N3316" s="252"/>
      <c r="O3316" s="148"/>
      <c r="P3316" s="148"/>
    </row>
    <row r="3317" spans="1:16" ht="39.6">
      <c r="A3317" s="258" t="s">
        <v>39492</v>
      </c>
      <c r="B3317" s="252" t="s">
        <v>36647</v>
      </c>
      <c r="C3317" s="252" t="s">
        <v>36647</v>
      </c>
      <c r="D3317" s="148" t="s">
        <v>36647</v>
      </c>
      <c r="E3317" s="252" t="s">
        <v>36647</v>
      </c>
      <c r="F3317" s="252" t="s">
        <v>36647</v>
      </c>
      <c r="G3317" s="252" t="s">
        <v>36647</v>
      </c>
      <c r="H3317" s="252" t="s">
        <v>36647</v>
      </c>
      <c r="I3317" s="264" t="s">
        <v>36647</v>
      </c>
      <c r="J3317" s="148"/>
      <c r="K3317" s="148"/>
      <c r="L3317" s="148"/>
      <c r="M3317" s="258"/>
      <c r="N3317" s="252"/>
      <c r="O3317" s="148"/>
      <c r="P3317" s="148"/>
    </row>
    <row r="3318" spans="1:16" ht="39.6">
      <c r="A3318" s="258" t="s">
        <v>39493</v>
      </c>
      <c r="B3318" s="252" t="s">
        <v>36649</v>
      </c>
      <c r="C3318" s="252" t="s">
        <v>36649</v>
      </c>
      <c r="D3318" s="148" t="s">
        <v>36649</v>
      </c>
      <c r="E3318" s="252" t="s">
        <v>36649</v>
      </c>
      <c r="F3318" s="252" t="s">
        <v>36649</v>
      </c>
      <c r="G3318" s="252" t="s">
        <v>36649</v>
      </c>
      <c r="H3318" s="252" t="s">
        <v>36649</v>
      </c>
      <c r="I3318" s="264" t="s">
        <v>36649</v>
      </c>
      <c r="J3318" s="148"/>
      <c r="K3318" s="148"/>
      <c r="L3318" s="148"/>
      <c r="M3318" s="258"/>
      <c r="N3318" s="252"/>
      <c r="O3318" s="148"/>
      <c r="P3318" s="148"/>
    </row>
    <row r="3319" spans="1:16" ht="39.6">
      <c r="A3319" s="258" t="s">
        <v>39494</v>
      </c>
      <c r="B3319" s="252" t="s">
        <v>36651</v>
      </c>
      <c r="C3319" s="252" t="s">
        <v>36651</v>
      </c>
      <c r="D3319" s="148" t="s">
        <v>36651</v>
      </c>
      <c r="E3319" s="252" t="s">
        <v>36651</v>
      </c>
      <c r="F3319" s="252" t="s">
        <v>36651</v>
      </c>
      <c r="G3319" s="252" t="s">
        <v>36651</v>
      </c>
      <c r="H3319" s="252" t="s">
        <v>36651</v>
      </c>
      <c r="I3319" s="264" t="s">
        <v>36651</v>
      </c>
      <c r="J3319" s="148"/>
      <c r="K3319" s="148"/>
      <c r="L3319" s="148"/>
      <c r="M3319" s="251"/>
      <c r="N3319" s="253"/>
      <c r="O3319" s="148"/>
      <c r="P3319" s="148"/>
    </row>
    <row r="3320" spans="1:16" ht="39.6">
      <c r="A3320" s="258" t="s">
        <v>39495</v>
      </c>
      <c r="B3320" s="252" t="s">
        <v>36653</v>
      </c>
      <c r="C3320" s="252" t="s">
        <v>36653</v>
      </c>
      <c r="D3320" s="148" t="s">
        <v>36653</v>
      </c>
      <c r="E3320" s="252" t="s">
        <v>36653</v>
      </c>
      <c r="F3320" s="252" t="s">
        <v>36653</v>
      </c>
      <c r="G3320" s="252" t="s">
        <v>36653</v>
      </c>
      <c r="H3320" s="252" t="s">
        <v>36653</v>
      </c>
      <c r="I3320" s="264" t="s">
        <v>36653</v>
      </c>
      <c r="J3320" s="148"/>
      <c r="K3320" s="148"/>
      <c r="L3320" s="148"/>
      <c r="M3320" s="251"/>
      <c r="N3320" s="253"/>
      <c r="O3320" s="148"/>
      <c r="P3320" s="148"/>
    </row>
    <row r="3321" spans="1:16" ht="28.8">
      <c r="A3321" s="251" t="s">
        <v>39496</v>
      </c>
      <c r="B3321" s="253" t="s">
        <v>38153</v>
      </c>
      <c r="C3321" s="253" t="s">
        <v>38154</v>
      </c>
      <c r="D3321" s="148" t="s">
        <v>38154</v>
      </c>
      <c r="E3321" s="253" t="s">
        <v>38154</v>
      </c>
      <c r="F3321" s="253" t="s">
        <v>38154</v>
      </c>
      <c r="G3321" s="253" t="s">
        <v>38153</v>
      </c>
      <c r="H3321" s="253" t="s">
        <v>38154</v>
      </c>
      <c r="I3321" s="264" t="s">
        <v>38153</v>
      </c>
      <c r="J3321" s="148"/>
      <c r="K3321" s="148"/>
      <c r="L3321" s="148"/>
      <c r="M3321" s="258"/>
      <c r="N3321" s="252"/>
      <c r="O3321" s="148"/>
      <c r="P3321" s="148"/>
    </row>
    <row r="3322" spans="1:16" ht="28.8">
      <c r="A3322" s="251" t="s">
        <v>39497</v>
      </c>
      <c r="B3322" s="253" t="s">
        <v>38154</v>
      </c>
      <c r="C3322" s="253" t="s">
        <v>38154</v>
      </c>
      <c r="D3322" s="148" t="s">
        <v>38154</v>
      </c>
      <c r="E3322" s="253" t="s">
        <v>38154</v>
      </c>
      <c r="F3322" s="253" t="s">
        <v>38154</v>
      </c>
      <c r="G3322" s="253" t="s">
        <v>38154</v>
      </c>
      <c r="H3322" s="253" t="s">
        <v>38154</v>
      </c>
      <c r="I3322" s="264" t="s">
        <v>38154</v>
      </c>
      <c r="J3322" s="148"/>
      <c r="K3322" s="148"/>
      <c r="L3322" s="148"/>
      <c r="M3322" s="258"/>
      <c r="N3322" s="252"/>
      <c r="O3322" s="148"/>
      <c r="P3322" s="148"/>
    </row>
    <row r="3323" spans="1:16" ht="39.6">
      <c r="A3323" s="258" t="s">
        <v>39498</v>
      </c>
      <c r="B3323" s="252" t="s">
        <v>36669</v>
      </c>
      <c r="C3323" s="252" t="s">
        <v>36669</v>
      </c>
      <c r="D3323" s="148" t="s">
        <v>36669</v>
      </c>
      <c r="E3323" s="252" t="s">
        <v>36669</v>
      </c>
      <c r="F3323" s="252" t="s">
        <v>36669</v>
      </c>
      <c r="G3323" s="252" t="s">
        <v>36669</v>
      </c>
      <c r="H3323" s="252" t="s">
        <v>36669</v>
      </c>
      <c r="I3323" s="264" t="s">
        <v>36669</v>
      </c>
      <c r="J3323" s="148"/>
      <c r="K3323" s="148"/>
      <c r="L3323" s="148"/>
      <c r="M3323" s="258"/>
      <c r="N3323" s="252"/>
      <c r="O3323" s="148"/>
      <c r="P3323" s="148"/>
    </row>
    <row r="3324" spans="1:16" ht="39.6">
      <c r="A3324" s="258" t="s">
        <v>39499</v>
      </c>
      <c r="B3324" s="252" t="s">
        <v>36671</v>
      </c>
      <c r="C3324" s="252" t="s">
        <v>36671</v>
      </c>
      <c r="D3324" s="148" t="s">
        <v>36671</v>
      </c>
      <c r="E3324" s="252" t="s">
        <v>36671</v>
      </c>
      <c r="F3324" s="252" t="s">
        <v>36671</v>
      </c>
      <c r="G3324" s="252" t="s">
        <v>36671</v>
      </c>
      <c r="H3324" s="252" t="s">
        <v>36671</v>
      </c>
      <c r="I3324" s="264" t="s">
        <v>36671</v>
      </c>
      <c r="J3324" s="148"/>
      <c r="K3324" s="273"/>
      <c r="L3324" s="273"/>
      <c r="M3324" s="258"/>
      <c r="N3324" s="252"/>
      <c r="O3324" s="148"/>
      <c r="P3324" s="148"/>
    </row>
    <row r="3325" spans="1:16" ht="132">
      <c r="A3325" s="258" t="s">
        <v>39500</v>
      </c>
      <c r="B3325" s="252" t="s">
        <v>39501</v>
      </c>
      <c r="C3325" s="252" t="s">
        <v>39502</v>
      </c>
      <c r="D3325" s="148" t="s">
        <v>39503</v>
      </c>
      <c r="E3325" s="252" t="s">
        <v>39504</v>
      </c>
      <c r="F3325" s="252" t="s">
        <v>39505</v>
      </c>
      <c r="G3325" s="252" t="s">
        <v>39506</v>
      </c>
      <c r="H3325" s="262" t="s">
        <v>39507</v>
      </c>
      <c r="I3325" s="264" t="s">
        <v>39508</v>
      </c>
      <c r="J3325" s="148"/>
      <c r="M3325" s="258"/>
      <c r="N3325" s="252"/>
      <c r="O3325" s="148"/>
      <c r="P3325" s="148"/>
    </row>
    <row r="3326" spans="1:16" ht="132">
      <c r="A3326" s="258" t="s">
        <v>39509</v>
      </c>
      <c r="B3326" s="252" t="s">
        <v>39501</v>
      </c>
      <c r="C3326" s="252" t="s">
        <v>39510</v>
      </c>
      <c r="D3326" s="148" t="s">
        <v>39511</v>
      </c>
      <c r="E3326" s="252" t="s">
        <v>39504</v>
      </c>
      <c r="F3326" s="252" t="s">
        <v>39505</v>
      </c>
      <c r="G3326" s="252" t="s">
        <v>39512</v>
      </c>
      <c r="H3326" s="262" t="s">
        <v>39513</v>
      </c>
      <c r="I3326" s="264" t="s">
        <v>39508</v>
      </c>
      <c r="J3326" s="148"/>
      <c r="M3326" s="258"/>
      <c r="N3326" s="252"/>
      <c r="O3326" s="148"/>
      <c r="P3326" s="148"/>
    </row>
    <row r="3327" spans="1:16" ht="39.6">
      <c r="A3327" s="258" t="s">
        <v>39514</v>
      </c>
      <c r="B3327" s="252" t="s">
        <v>36676</v>
      </c>
      <c r="C3327" s="252" t="s">
        <v>36676</v>
      </c>
      <c r="D3327" s="148" t="s">
        <v>36676</v>
      </c>
      <c r="E3327" s="252" t="s">
        <v>36676</v>
      </c>
      <c r="F3327" s="252" t="s">
        <v>36676</v>
      </c>
      <c r="G3327" s="252" t="s">
        <v>36676</v>
      </c>
      <c r="H3327" s="252" t="s">
        <v>36676</v>
      </c>
      <c r="I3327" s="264" t="s">
        <v>36676</v>
      </c>
      <c r="J3327" s="148"/>
      <c r="K3327" s="148"/>
      <c r="L3327" s="148"/>
      <c r="M3327" s="258"/>
      <c r="N3327" s="252"/>
      <c r="O3327" s="148"/>
      <c r="P3327" s="148"/>
    </row>
    <row r="3328" spans="1:16" ht="39.6">
      <c r="A3328" s="258" t="s">
        <v>39515</v>
      </c>
      <c r="B3328" s="252" t="s">
        <v>36676</v>
      </c>
      <c r="C3328" s="252" t="s">
        <v>36676</v>
      </c>
      <c r="D3328" s="148" t="s">
        <v>36676</v>
      </c>
      <c r="E3328" s="252" t="s">
        <v>36676</v>
      </c>
      <c r="F3328" s="252" t="s">
        <v>36676</v>
      </c>
      <c r="G3328" s="252" t="s">
        <v>36676</v>
      </c>
      <c r="H3328" s="252" t="s">
        <v>36676</v>
      </c>
      <c r="I3328" s="264" t="s">
        <v>36676</v>
      </c>
      <c r="J3328" s="148"/>
      <c r="K3328" s="148"/>
      <c r="L3328" s="148"/>
      <c r="M3328" s="258"/>
      <c r="N3328" s="252"/>
      <c r="O3328" s="148"/>
      <c r="P3328" s="148"/>
    </row>
    <row r="3329" spans="1:16" ht="39.6">
      <c r="A3329" s="258" t="s">
        <v>39516</v>
      </c>
      <c r="B3329" s="252" t="s">
        <v>36679</v>
      </c>
      <c r="C3329" s="252" t="s">
        <v>36679</v>
      </c>
      <c r="D3329" s="148" t="s">
        <v>36679</v>
      </c>
      <c r="E3329" s="252" t="s">
        <v>36679</v>
      </c>
      <c r="F3329" s="252" t="s">
        <v>36679</v>
      </c>
      <c r="G3329" s="252" t="s">
        <v>36679</v>
      </c>
      <c r="H3329" s="252" t="s">
        <v>36679</v>
      </c>
      <c r="I3329" s="264" t="s">
        <v>36679</v>
      </c>
      <c r="J3329" s="148"/>
      <c r="K3329" s="148"/>
      <c r="L3329" s="148"/>
      <c r="M3329" s="258"/>
      <c r="N3329" s="252"/>
      <c r="O3329" s="148"/>
      <c r="P3329" s="148"/>
    </row>
    <row r="3330" spans="1:16" ht="39.6">
      <c r="A3330" s="258" t="s">
        <v>39517</v>
      </c>
      <c r="B3330" s="252" t="s">
        <v>36679</v>
      </c>
      <c r="C3330" s="252" t="s">
        <v>36679</v>
      </c>
      <c r="D3330" s="148" t="s">
        <v>36679</v>
      </c>
      <c r="E3330" s="252" t="s">
        <v>36679</v>
      </c>
      <c r="F3330" s="252" t="s">
        <v>36679</v>
      </c>
      <c r="G3330" s="252" t="s">
        <v>36679</v>
      </c>
      <c r="H3330" s="252" t="s">
        <v>36679</v>
      </c>
      <c r="I3330" s="264" t="s">
        <v>36679</v>
      </c>
      <c r="J3330" s="148"/>
      <c r="K3330" s="148"/>
      <c r="L3330" s="148"/>
      <c r="M3330" s="258"/>
      <c r="N3330" s="252"/>
      <c r="O3330" s="148"/>
      <c r="P3330" s="148"/>
    </row>
    <row r="3331" spans="1:16" ht="39.6">
      <c r="A3331" s="258" t="s">
        <v>39518</v>
      </c>
      <c r="B3331" s="252" t="s">
        <v>39087</v>
      </c>
      <c r="C3331" s="252" t="s">
        <v>39087</v>
      </c>
      <c r="D3331" s="148" t="s">
        <v>39087</v>
      </c>
      <c r="E3331" s="252" t="s">
        <v>39087</v>
      </c>
      <c r="F3331" s="252" t="s">
        <v>39087</v>
      </c>
      <c r="G3331" s="252" t="s">
        <v>39087</v>
      </c>
      <c r="H3331" s="252" t="s">
        <v>39087</v>
      </c>
      <c r="I3331" s="264" t="s">
        <v>39087</v>
      </c>
      <c r="J3331" s="148"/>
      <c r="K3331" s="148"/>
      <c r="L3331" s="148"/>
      <c r="M3331" s="258"/>
      <c r="N3331" s="252"/>
      <c r="O3331" s="148"/>
      <c r="P3331" s="148"/>
    </row>
    <row r="3332" spans="1:16" ht="39.6">
      <c r="A3332" s="258" t="s">
        <v>39519</v>
      </c>
      <c r="B3332" s="252" t="s">
        <v>39089</v>
      </c>
      <c r="C3332" s="252" t="s">
        <v>39089</v>
      </c>
      <c r="D3332" s="148" t="s">
        <v>39089</v>
      </c>
      <c r="E3332" s="252" t="s">
        <v>39089</v>
      </c>
      <c r="F3332" s="252" t="s">
        <v>39089</v>
      </c>
      <c r="G3332" s="252" t="s">
        <v>39089</v>
      </c>
      <c r="H3332" s="252" t="s">
        <v>39089</v>
      </c>
      <c r="I3332" s="264" t="s">
        <v>39089</v>
      </c>
      <c r="J3332" s="148"/>
      <c r="K3332" s="148"/>
      <c r="L3332" s="148"/>
      <c r="M3332" s="258"/>
      <c r="N3332" s="252"/>
      <c r="O3332" s="148"/>
      <c r="P3332" s="148"/>
    </row>
    <row r="3333" spans="1:16" ht="39.6">
      <c r="A3333" s="258" t="s">
        <v>39520</v>
      </c>
      <c r="B3333" s="252" t="s">
        <v>36686</v>
      </c>
      <c r="C3333" s="252" t="s">
        <v>36686</v>
      </c>
      <c r="D3333" s="148" t="s">
        <v>36686</v>
      </c>
      <c r="E3333" s="252" t="s">
        <v>36686</v>
      </c>
      <c r="F3333" s="252" t="s">
        <v>36686</v>
      </c>
      <c r="G3333" s="252" t="s">
        <v>36686</v>
      </c>
      <c r="H3333" s="252" t="s">
        <v>36686</v>
      </c>
      <c r="I3333" s="264" t="s">
        <v>36686</v>
      </c>
      <c r="J3333" s="148"/>
      <c r="K3333" s="148"/>
      <c r="L3333" s="148"/>
      <c r="M3333" s="258"/>
      <c r="N3333" s="252"/>
      <c r="O3333" s="148"/>
      <c r="P3333" s="148"/>
    </row>
    <row r="3334" spans="1:16" ht="39.6">
      <c r="A3334" s="258" t="s">
        <v>39521</v>
      </c>
      <c r="B3334" s="252" t="s">
        <v>36688</v>
      </c>
      <c r="C3334" s="252" t="s">
        <v>36688</v>
      </c>
      <c r="D3334" s="148" t="s">
        <v>36688</v>
      </c>
      <c r="E3334" s="252" t="s">
        <v>36688</v>
      </c>
      <c r="F3334" s="252" t="s">
        <v>36688</v>
      </c>
      <c r="G3334" s="252" t="s">
        <v>36688</v>
      </c>
      <c r="H3334" s="252" t="s">
        <v>36688</v>
      </c>
      <c r="I3334" s="264" t="s">
        <v>36688</v>
      </c>
      <c r="J3334" s="148"/>
      <c r="K3334" s="148"/>
      <c r="L3334" s="148"/>
      <c r="M3334" s="258"/>
      <c r="N3334" s="252"/>
      <c r="O3334" s="148"/>
      <c r="P3334" s="148"/>
    </row>
    <row r="3335" spans="1:16" ht="39.6">
      <c r="A3335" s="258" t="s">
        <v>39522</v>
      </c>
      <c r="B3335" s="252" t="s">
        <v>36690</v>
      </c>
      <c r="C3335" s="252" t="s">
        <v>36690</v>
      </c>
      <c r="D3335" s="148" t="s">
        <v>36690</v>
      </c>
      <c r="E3335" s="252" t="s">
        <v>36690</v>
      </c>
      <c r="F3335" s="252" t="s">
        <v>36690</v>
      </c>
      <c r="G3335" s="252" t="s">
        <v>36690</v>
      </c>
      <c r="H3335" s="252" t="s">
        <v>36690</v>
      </c>
      <c r="I3335" s="264" t="s">
        <v>36690</v>
      </c>
      <c r="J3335" s="148"/>
      <c r="K3335" s="148"/>
      <c r="L3335" s="148"/>
      <c r="M3335" s="258"/>
      <c r="N3335" s="252"/>
      <c r="O3335" s="148"/>
      <c r="P3335" s="148"/>
    </row>
    <row r="3336" spans="1:16" ht="39.6">
      <c r="A3336" s="258" t="s">
        <v>39523</v>
      </c>
      <c r="B3336" s="252" t="s">
        <v>36692</v>
      </c>
      <c r="C3336" s="252" t="s">
        <v>36692</v>
      </c>
      <c r="D3336" s="148" t="s">
        <v>36692</v>
      </c>
      <c r="E3336" s="252" t="s">
        <v>36692</v>
      </c>
      <c r="F3336" s="252" t="s">
        <v>36692</v>
      </c>
      <c r="G3336" s="252" t="s">
        <v>36692</v>
      </c>
      <c r="H3336" s="252" t="s">
        <v>36692</v>
      </c>
      <c r="I3336" s="264" t="s">
        <v>36692</v>
      </c>
      <c r="J3336" s="148"/>
      <c r="K3336" s="148"/>
      <c r="L3336" s="148"/>
      <c r="M3336" s="258"/>
      <c r="N3336" s="252"/>
      <c r="O3336" s="148"/>
      <c r="P3336" s="148"/>
    </row>
    <row r="3337" spans="1:16" ht="39.6">
      <c r="A3337" s="258" t="s">
        <v>39524</v>
      </c>
      <c r="B3337" s="252" t="s">
        <v>36694</v>
      </c>
      <c r="C3337" s="252" t="s">
        <v>36694</v>
      </c>
      <c r="D3337" s="148" t="s">
        <v>36694</v>
      </c>
      <c r="E3337" s="252" t="s">
        <v>36694</v>
      </c>
      <c r="F3337" s="252" t="s">
        <v>36694</v>
      </c>
      <c r="G3337" s="252" t="s">
        <v>36694</v>
      </c>
      <c r="H3337" s="252" t="s">
        <v>36694</v>
      </c>
      <c r="I3337" s="264" t="s">
        <v>36694</v>
      </c>
      <c r="J3337" s="148"/>
      <c r="K3337" s="148"/>
      <c r="L3337" s="148"/>
      <c r="M3337" s="258"/>
      <c r="N3337" s="252"/>
      <c r="O3337" s="148"/>
      <c r="P3337" s="148"/>
    </row>
    <row r="3338" spans="1:16" ht="39.6">
      <c r="A3338" s="258" t="s">
        <v>39525</v>
      </c>
      <c r="B3338" s="252" t="s">
        <v>36696</v>
      </c>
      <c r="C3338" s="252" t="s">
        <v>36696</v>
      </c>
      <c r="D3338" s="148" t="s">
        <v>36696</v>
      </c>
      <c r="E3338" s="252" t="s">
        <v>36696</v>
      </c>
      <c r="F3338" s="252" t="s">
        <v>36696</v>
      </c>
      <c r="G3338" s="252" t="s">
        <v>36696</v>
      </c>
      <c r="H3338" s="252" t="s">
        <v>36696</v>
      </c>
      <c r="I3338" s="264" t="s">
        <v>36696</v>
      </c>
      <c r="J3338" s="148"/>
      <c r="K3338" s="148"/>
      <c r="L3338" s="148"/>
      <c r="M3338" s="258"/>
      <c r="N3338" s="252"/>
      <c r="O3338" s="148"/>
      <c r="P3338" s="148"/>
    </row>
    <row r="3339" spans="1:16" ht="28.8">
      <c r="A3339" s="251" t="s">
        <v>39526</v>
      </c>
      <c r="B3339" s="253" t="s">
        <v>37552</v>
      </c>
      <c r="C3339" s="253" t="s">
        <v>37553</v>
      </c>
      <c r="D3339" s="148" t="s">
        <v>37552</v>
      </c>
      <c r="E3339" s="253" t="s">
        <v>37553</v>
      </c>
      <c r="F3339" s="253" t="s">
        <v>37553</v>
      </c>
      <c r="G3339" s="253" t="s">
        <v>37552</v>
      </c>
      <c r="H3339" s="253" t="s">
        <v>37553</v>
      </c>
      <c r="I3339" s="264" t="s">
        <v>37552</v>
      </c>
      <c r="J3339" s="148"/>
      <c r="K3339" s="148"/>
      <c r="L3339" s="148"/>
      <c r="M3339" s="258"/>
      <c r="N3339" s="252"/>
      <c r="O3339" s="148"/>
      <c r="P3339" s="148"/>
    </row>
    <row r="3340" spans="1:16" ht="28.8">
      <c r="A3340" s="251" t="s">
        <v>39527</v>
      </c>
      <c r="B3340" s="253" t="s">
        <v>37552</v>
      </c>
      <c r="C3340" s="253" t="s">
        <v>37552</v>
      </c>
      <c r="D3340" s="148" t="s">
        <v>37552</v>
      </c>
      <c r="E3340" s="253" t="s">
        <v>37552</v>
      </c>
      <c r="F3340" s="253" t="s">
        <v>37552</v>
      </c>
      <c r="G3340" s="253" t="s">
        <v>37552</v>
      </c>
      <c r="H3340" s="253" t="s">
        <v>37552</v>
      </c>
      <c r="I3340" s="264" t="s">
        <v>37552</v>
      </c>
      <c r="J3340" s="148"/>
      <c r="K3340" s="148"/>
      <c r="L3340" s="148"/>
      <c r="M3340" s="258"/>
      <c r="N3340" s="252"/>
      <c r="O3340" s="148"/>
      <c r="P3340" s="148"/>
    </row>
    <row r="3341" spans="1:16" ht="39.6">
      <c r="A3341" s="258" t="s">
        <v>39528</v>
      </c>
      <c r="B3341" s="252" t="s">
        <v>37556</v>
      </c>
      <c r="C3341" s="252" t="s">
        <v>37556</v>
      </c>
      <c r="D3341" s="148" t="s">
        <v>37556</v>
      </c>
      <c r="E3341" s="252" t="s">
        <v>37556</v>
      </c>
      <c r="F3341" s="252" t="s">
        <v>37556</v>
      </c>
      <c r="G3341" s="252" t="s">
        <v>37556</v>
      </c>
      <c r="H3341" s="252" t="s">
        <v>37556</v>
      </c>
      <c r="I3341" s="264" t="s">
        <v>37556</v>
      </c>
      <c r="J3341" s="148"/>
      <c r="K3341" s="148"/>
      <c r="L3341" s="148"/>
      <c r="M3341" s="258"/>
      <c r="N3341" s="252"/>
      <c r="O3341" s="148"/>
      <c r="P3341" s="148"/>
    </row>
    <row r="3342" spans="1:16" ht="39.6">
      <c r="A3342" s="258" t="s">
        <v>39529</v>
      </c>
      <c r="B3342" s="252" t="s">
        <v>37558</v>
      </c>
      <c r="C3342" s="252" t="s">
        <v>37558</v>
      </c>
      <c r="D3342" s="148" t="s">
        <v>37558</v>
      </c>
      <c r="E3342" s="252" t="s">
        <v>37558</v>
      </c>
      <c r="F3342" s="252" t="s">
        <v>37558</v>
      </c>
      <c r="G3342" s="252" t="s">
        <v>37558</v>
      </c>
      <c r="H3342" s="252" t="s">
        <v>37558</v>
      </c>
      <c r="I3342" s="264" t="s">
        <v>37558</v>
      </c>
      <c r="J3342" s="148"/>
      <c r="K3342" s="148"/>
      <c r="L3342" s="148"/>
      <c r="M3342" s="258"/>
      <c r="N3342" s="252"/>
      <c r="O3342" s="148"/>
      <c r="P3342" s="148"/>
    </row>
    <row r="3343" spans="1:16" ht="39.6">
      <c r="A3343" s="258" t="s">
        <v>39530</v>
      </c>
      <c r="B3343" s="252" t="s">
        <v>38192</v>
      </c>
      <c r="C3343" s="252" t="s">
        <v>38192</v>
      </c>
      <c r="D3343" s="148" t="s">
        <v>38192</v>
      </c>
      <c r="E3343" s="252" t="s">
        <v>38192</v>
      </c>
      <c r="F3343" s="252" t="s">
        <v>38192</v>
      </c>
      <c r="G3343" s="252" t="s">
        <v>38192</v>
      </c>
      <c r="H3343" s="252" t="s">
        <v>38192</v>
      </c>
      <c r="I3343" s="264" t="s">
        <v>38192</v>
      </c>
      <c r="J3343" s="148"/>
      <c r="K3343" s="148"/>
      <c r="L3343" s="148"/>
      <c r="M3343" s="258"/>
      <c r="N3343" s="252"/>
      <c r="O3343" s="148"/>
      <c r="P3343" s="148"/>
    </row>
    <row r="3344" spans="1:16" ht="39.6">
      <c r="A3344" s="258" t="s">
        <v>39531</v>
      </c>
      <c r="B3344" s="252" t="s">
        <v>38192</v>
      </c>
      <c r="C3344" s="252" t="s">
        <v>38192</v>
      </c>
      <c r="D3344" s="148" t="s">
        <v>38192</v>
      </c>
      <c r="E3344" s="252" t="s">
        <v>38192</v>
      </c>
      <c r="F3344" s="252" t="s">
        <v>38192</v>
      </c>
      <c r="G3344" s="252" t="s">
        <v>38192</v>
      </c>
      <c r="H3344" s="252" t="s">
        <v>38192</v>
      </c>
      <c r="I3344" s="264" t="s">
        <v>38192</v>
      </c>
      <c r="J3344" s="148"/>
      <c r="K3344" s="148"/>
      <c r="L3344" s="148"/>
      <c r="M3344" s="258"/>
      <c r="N3344" s="252"/>
      <c r="O3344" s="148"/>
      <c r="P3344" s="148"/>
    </row>
    <row r="3345" spans="1:16" ht="39.6">
      <c r="A3345" s="258" t="s">
        <v>39532</v>
      </c>
      <c r="B3345" s="252" t="s">
        <v>37568</v>
      </c>
      <c r="C3345" s="252" t="s">
        <v>37568</v>
      </c>
      <c r="D3345" s="148" t="s">
        <v>37568</v>
      </c>
      <c r="E3345" s="252" t="s">
        <v>37568</v>
      </c>
      <c r="F3345" s="252" t="s">
        <v>37568</v>
      </c>
      <c r="G3345" s="252" t="s">
        <v>37568</v>
      </c>
      <c r="H3345" s="252" t="s">
        <v>37568</v>
      </c>
      <c r="I3345" s="264" t="s">
        <v>37568</v>
      </c>
      <c r="J3345" s="148"/>
      <c r="K3345" s="148"/>
      <c r="L3345" s="148"/>
      <c r="M3345" s="251"/>
      <c r="N3345" s="253"/>
      <c r="O3345" s="148"/>
      <c r="P3345" s="148"/>
    </row>
    <row r="3346" spans="1:16" ht="39.6">
      <c r="A3346" s="258" t="s">
        <v>39533</v>
      </c>
      <c r="B3346" s="252" t="s">
        <v>37570</v>
      </c>
      <c r="C3346" s="252" t="s">
        <v>37570</v>
      </c>
      <c r="D3346" s="148" t="s">
        <v>37570</v>
      </c>
      <c r="E3346" s="252" t="s">
        <v>37570</v>
      </c>
      <c r="F3346" s="252" t="s">
        <v>37570</v>
      </c>
      <c r="G3346" s="252" t="s">
        <v>37570</v>
      </c>
      <c r="H3346" s="252" t="s">
        <v>37570</v>
      </c>
      <c r="I3346" s="264" t="s">
        <v>37570</v>
      </c>
      <c r="J3346" s="148"/>
      <c r="K3346" s="148"/>
      <c r="L3346" s="148"/>
      <c r="M3346" s="251"/>
      <c r="N3346" s="253"/>
      <c r="O3346" s="148"/>
      <c r="P3346" s="148"/>
    </row>
    <row r="3347" spans="1:16" ht="39.6">
      <c r="A3347" s="258" t="s">
        <v>39534</v>
      </c>
      <c r="B3347" s="252" t="s">
        <v>37572</v>
      </c>
      <c r="C3347" s="252" t="s">
        <v>37572</v>
      </c>
      <c r="D3347" s="148" t="s">
        <v>37572</v>
      </c>
      <c r="E3347" s="252" t="s">
        <v>37572</v>
      </c>
      <c r="F3347" s="252" t="s">
        <v>37572</v>
      </c>
      <c r="G3347" s="252" t="s">
        <v>37572</v>
      </c>
      <c r="H3347" s="252" t="s">
        <v>37572</v>
      </c>
      <c r="I3347" s="264" t="s">
        <v>37572</v>
      </c>
      <c r="J3347" s="148"/>
      <c r="K3347" s="148"/>
      <c r="L3347" s="148"/>
      <c r="M3347" s="258"/>
      <c r="N3347" s="252"/>
      <c r="O3347" s="148"/>
      <c r="P3347" s="148"/>
    </row>
    <row r="3348" spans="1:16" ht="39.6">
      <c r="A3348" s="258" t="s">
        <v>39535</v>
      </c>
      <c r="B3348" s="252" t="s">
        <v>37574</v>
      </c>
      <c r="C3348" s="252" t="s">
        <v>37574</v>
      </c>
      <c r="D3348" s="148" t="s">
        <v>37574</v>
      </c>
      <c r="E3348" s="252" t="s">
        <v>37574</v>
      </c>
      <c r="F3348" s="252" t="s">
        <v>37574</v>
      </c>
      <c r="G3348" s="252" t="s">
        <v>37574</v>
      </c>
      <c r="H3348" s="252" t="s">
        <v>37574</v>
      </c>
      <c r="I3348" s="264" t="s">
        <v>37574</v>
      </c>
      <c r="J3348" s="148"/>
      <c r="K3348" s="148"/>
      <c r="L3348" s="148"/>
      <c r="M3348" s="258"/>
      <c r="N3348" s="252"/>
      <c r="O3348" s="148"/>
      <c r="P3348" s="148"/>
    </row>
    <row r="3349" spans="1:16" ht="39.6">
      <c r="A3349" s="258" t="s">
        <v>39536</v>
      </c>
      <c r="B3349" s="252" t="s">
        <v>37576</v>
      </c>
      <c r="C3349" s="252" t="s">
        <v>37576</v>
      </c>
      <c r="D3349" s="148" t="s">
        <v>37576</v>
      </c>
      <c r="E3349" s="252" t="s">
        <v>37576</v>
      </c>
      <c r="F3349" s="252" t="s">
        <v>37576</v>
      </c>
      <c r="G3349" s="252" t="s">
        <v>37576</v>
      </c>
      <c r="H3349" s="252" t="s">
        <v>37576</v>
      </c>
      <c r="I3349" s="264" t="s">
        <v>37576</v>
      </c>
      <c r="J3349" s="148"/>
      <c r="K3349" s="148"/>
      <c r="L3349" s="148"/>
      <c r="M3349" s="258"/>
      <c r="N3349" s="252"/>
      <c r="O3349" s="148"/>
      <c r="P3349" s="148"/>
    </row>
    <row r="3350" spans="1:16" ht="39.6">
      <c r="A3350" s="258" t="s">
        <v>39537</v>
      </c>
      <c r="B3350" s="252" t="s">
        <v>37578</v>
      </c>
      <c r="C3350" s="252" t="s">
        <v>37578</v>
      </c>
      <c r="D3350" s="148" t="s">
        <v>37578</v>
      </c>
      <c r="E3350" s="252" t="s">
        <v>37578</v>
      </c>
      <c r="F3350" s="252" t="s">
        <v>37578</v>
      </c>
      <c r="G3350" s="252" t="s">
        <v>37578</v>
      </c>
      <c r="H3350" s="252" t="s">
        <v>37578</v>
      </c>
      <c r="I3350" s="264" t="s">
        <v>37578</v>
      </c>
      <c r="J3350" s="148"/>
      <c r="K3350" s="148"/>
      <c r="L3350" s="148"/>
      <c r="M3350" s="258"/>
      <c r="N3350" s="252"/>
      <c r="O3350" s="148"/>
      <c r="P3350" s="148"/>
    </row>
    <row r="3351" spans="1:16" ht="39.6">
      <c r="A3351" s="258" t="s">
        <v>39538</v>
      </c>
      <c r="B3351" s="252" t="s">
        <v>37580</v>
      </c>
      <c r="C3351" s="252" t="s">
        <v>37580</v>
      </c>
      <c r="D3351" s="148" t="s">
        <v>37580</v>
      </c>
      <c r="E3351" s="252" t="s">
        <v>37580</v>
      </c>
      <c r="F3351" s="252" t="s">
        <v>37580</v>
      </c>
      <c r="G3351" s="252" t="s">
        <v>37580</v>
      </c>
      <c r="H3351" s="252" t="s">
        <v>37580</v>
      </c>
      <c r="I3351" s="264" t="s">
        <v>37580</v>
      </c>
      <c r="J3351" s="148"/>
      <c r="K3351" s="148"/>
      <c r="L3351" s="148"/>
      <c r="M3351" s="258"/>
      <c r="N3351" s="148"/>
      <c r="O3351" s="148"/>
      <c r="P3351" s="148"/>
    </row>
    <row r="3352" spans="1:16" ht="39.6">
      <c r="A3352" s="258" t="s">
        <v>39539</v>
      </c>
      <c r="B3352" s="252" t="s">
        <v>37582</v>
      </c>
      <c r="C3352" s="252" t="s">
        <v>37582</v>
      </c>
      <c r="D3352" s="148" t="s">
        <v>37582</v>
      </c>
      <c r="E3352" s="252" t="s">
        <v>37582</v>
      </c>
      <c r="F3352" s="252" t="s">
        <v>37582</v>
      </c>
      <c r="G3352" s="252" t="s">
        <v>37582</v>
      </c>
      <c r="H3352" s="252" t="s">
        <v>37582</v>
      </c>
      <c r="I3352" s="264" t="s">
        <v>37582</v>
      </c>
      <c r="J3352" s="148"/>
      <c r="K3352" s="148"/>
      <c r="L3352" s="148"/>
      <c r="M3352" s="258"/>
      <c r="N3352" s="148"/>
      <c r="O3352" s="148"/>
      <c r="P3352" s="148"/>
    </row>
    <row r="3353" spans="1:16" ht="39.6">
      <c r="A3353" s="258" t="s">
        <v>39540</v>
      </c>
      <c r="B3353" s="252" t="s">
        <v>37584</v>
      </c>
      <c r="C3353" s="252" t="s">
        <v>37584</v>
      </c>
      <c r="D3353" s="148" t="s">
        <v>37584</v>
      </c>
      <c r="E3353" s="252" t="s">
        <v>37584</v>
      </c>
      <c r="F3353" s="252" t="s">
        <v>37584</v>
      </c>
      <c r="G3353" s="252" t="s">
        <v>37584</v>
      </c>
      <c r="H3353" s="252" t="s">
        <v>37584</v>
      </c>
      <c r="I3353" s="264" t="s">
        <v>37584</v>
      </c>
      <c r="J3353" s="148"/>
      <c r="K3353" s="148"/>
      <c r="L3353" s="148"/>
      <c r="M3353" s="258"/>
      <c r="N3353" s="148"/>
      <c r="O3353" s="148"/>
      <c r="P3353" s="148"/>
    </row>
    <row r="3354" spans="1:16" ht="39.6">
      <c r="A3354" s="258" t="s">
        <v>39541</v>
      </c>
      <c r="B3354" s="252" t="s">
        <v>37584</v>
      </c>
      <c r="C3354" s="252" t="s">
        <v>37584</v>
      </c>
      <c r="D3354" s="148" t="s">
        <v>37584</v>
      </c>
      <c r="E3354" s="252" t="s">
        <v>37584</v>
      </c>
      <c r="F3354" s="252" t="s">
        <v>37584</v>
      </c>
      <c r="G3354" s="252" t="s">
        <v>37584</v>
      </c>
      <c r="H3354" s="252" t="s">
        <v>37584</v>
      </c>
      <c r="I3354" s="264" t="s">
        <v>37584</v>
      </c>
      <c r="J3354" s="148"/>
      <c r="K3354" s="148"/>
      <c r="L3354" s="148"/>
      <c r="M3354" s="258"/>
      <c r="N3354" s="148"/>
      <c r="O3354" s="148"/>
      <c r="P3354" s="148"/>
    </row>
    <row r="3355" spans="1:16" ht="39.6">
      <c r="A3355" s="258" t="s">
        <v>39542</v>
      </c>
      <c r="B3355" s="252" t="s">
        <v>37587</v>
      </c>
      <c r="C3355" s="252" t="s">
        <v>37587</v>
      </c>
      <c r="D3355" s="148" t="s">
        <v>37587</v>
      </c>
      <c r="E3355" s="252" t="s">
        <v>37587</v>
      </c>
      <c r="F3355" s="252" t="s">
        <v>37587</v>
      </c>
      <c r="G3355" s="252" t="s">
        <v>37587</v>
      </c>
      <c r="H3355" s="252" t="s">
        <v>37587</v>
      </c>
      <c r="I3355" s="264" t="s">
        <v>37587</v>
      </c>
      <c r="J3355" s="148"/>
      <c r="K3355" s="148"/>
      <c r="L3355" s="148"/>
      <c r="M3355" s="258"/>
      <c r="N3355" s="252"/>
      <c r="O3355" s="148"/>
      <c r="P3355" s="148"/>
    </row>
    <row r="3356" spans="1:16" ht="39.6">
      <c r="A3356" s="258" t="s">
        <v>39543</v>
      </c>
      <c r="B3356" s="252" t="s">
        <v>37587</v>
      </c>
      <c r="C3356" s="252" t="s">
        <v>37587</v>
      </c>
      <c r="D3356" s="148" t="s">
        <v>37587</v>
      </c>
      <c r="E3356" s="252" t="s">
        <v>37587</v>
      </c>
      <c r="F3356" s="252" t="s">
        <v>37587</v>
      </c>
      <c r="G3356" s="252" t="s">
        <v>37587</v>
      </c>
      <c r="H3356" s="252" t="s">
        <v>37587</v>
      </c>
      <c r="I3356" s="264" t="s">
        <v>37587</v>
      </c>
      <c r="J3356" s="148"/>
      <c r="K3356" s="148"/>
      <c r="L3356" s="148"/>
      <c r="M3356" s="258"/>
      <c r="N3356" s="252"/>
      <c r="O3356" s="148"/>
      <c r="P3356" s="148"/>
    </row>
    <row r="3357" spans="1:16" ht="39.6">
      <c r="A3357" s="258" t="s">
        <v>39544</v>
      </c>
      <c r="B3357" s="252" t="s">
        <v>37590</v>
      </c>
      <c r="C3357" s="252" t="s">
        <v>37590</v>
      </c>
      <c r="D3357" s="148" t="s">
        <v>37590</v>
      </c>
      <c r="E3357" s="252" t="s">
        <v>37590</v>
      </c>
      <c r="F3357" s="252" t="s">
        <v>37590</v>
      </c>
      <c r="G3357" s="252" t="s">
        <v>37590</v>
      </c>
      <c r="H3357" s="252" t="s">
        <v>37590</v>
      </c>
      <c r="I3357" s="264" t="s">
        <v>37590</v>
      </c>
      <c r="J3357" s="148"/>
      <c r="K3357" s="148"/>
      <c r="L3357" s="148"/>
      <c r="M3357" s="258"/>
      <c r="N3357" s="252"/>
      <c r="O3357" s="148"/>
      <c r="P3357" s="148"/>
    </row>
    <row r="3358" spans="1:16" ht="39.6">
      <c r="A3358" s="258" t="s">
        <v>39545</v>
      </c>
      <c r="B3358" s="252" t="s">
        <v>37592</v>
      </c>
      <c r="C3358" s="252" t="s">
        <v>37592</v>
      </c>
      <c r="D3358" s="148" t="s">
        <v>37592</v>
      </c>
      <c r="E3358" s="252" t="s">
        <v>37592</v>
      </c>
      <c r="F3358" s="252" t="s">
        <v>37592</v>
      </c>
      <c r="G3358" s="252" t="s">
        <v>37592</v>
      </c>
      <c r="H3358" s="252" t="s">
        <v>37592</v>
      </c>
      <c r="I3358" s="264" t="s">
        <v>37592</v>
      </c>
      <c r="J3358" s="148"/>
      <c r="K3358" s="148"/>
      <c r="L3358" s="148"/>
      <c r="M3358" s="258"/>
      <c r="N3358" s="252"/>
      <c r="O3358" s="148"/>
      <c r="P3358" s="148"/>
    </row>
    <row r="3359" spans="1:16" ht="39.6">
      <c r="A3359" s="258" t="s">
        <v>39546</v>
      </c>
      <c r="B3359" s="252" t="s">
        <v>37594</v>
      </c>
      <c r="C3359" s="252" t="s">
        <v>37594</v>
      </c>
      <c r="D3359" s="148" t="s">
        <v>37594</v>
      </c>
      <c r="E3359" s="252" t="s">
        <v>37594</v>
      </c>
      <c r="F3359" s="252" t="s">
        <v>37594</v>
      </c>
      <c r="G3359" s="252" t="s">
        <v>37594</v>
      </c>
      <c r="H3359" s="252" t="s">
        <v>37594</v>
      </c>
      <c r="I3359" s="264" t="s">
        <v>37594</v>
      </c>
      <c r="J3359" s="148"/>
      <c r="K3359" s="148"/>
      <c r="L3359" s="148"/>
      <c r="M3359" s="258"/>
      <c r="N3359" s="252"/>
      <c r="O3359" s="148"/>
      <c r="P3359" s="148"/>
    </row>
    <row r="3360" spans="1:16" ht="39.6">
      <c r="A3360" s="258" t="s">
        <v>39547</v>
      </c>
      <c r="B3360" s="252" t="s">
        <v>37594</v>
      </c>
      <c r="C3360" s="252" t="s">
        <v>37594</v>
      </c>
      <c r="D3360" s="148" t="s">
        <v>37594</v>
      </c>
      <c r="E3360" s="252" t="s">
        <v>37594</v>
      </c>
      <c r="F3360" s="252" t="s">
        <v>37594</v>
      </c>
      <c r="G3360" s="252" t="s">
        <v>37594</v>
      </c>
      <c r="H3360" s="252" t="s">
        <v>37594</v>
      </c>
      <c r="I3360" s="264" t="s">
        <v>37594</v>
      </c>
      <c r="J3360" s="148"/>
      <c r="K3360" s="148"/>
      <c r="L3360" s="148"/>
      <c r="M3360" s="258"/>
      <c r="N3360" s="252"/>
      <c r="O3360" s="148"/>
      <c r="P3360" s="148"/>
    </row>
    <row r="3361" spans="1:16" ht="39.6">
      <c r="A3361" s="258" t="s">
        <v>39548</v>
      </c>
      <c r="B3361" s="252" t="s">
        <v>37597</v>
      </c>
      <c r="C3361" s="252" t="s">
        <v>37597</v>
      </c>
      <c r="D3361" s="148" t="s">
        <v>37597</v>
      </c>
      <c r="E3361" s="252" t="s">
        <v>37597</v>
      </c>
      <c r="F3361" s="252" t="s">
        <v>37597</v>
      </c>
      <c r="G3361" s="252" t="s">
        <v>37597</v>
      </c>
      <c r="H3361" s="252" t="s">
        <v>37597</v>
      </c>
      <c r="I3361" s="264" t="s">
        <v>37597</v>
      </c>
      <c r="J3361" s="148"/>
      <c r="K3361" s="148"/>
      <c r="L3361" s="148"/>
      <c r="M3361" s="258"/>
      <c r="N3361" s="252"/>
      <c r="O3361" s="148"/>
      <c r="P3361" s="148"/>
    </row>
    <row r="3362" spans="1:16" ht="39.6">
      <c r="A3362" s="258" t="s">
        <v>39549</v>
      </c>
      <c r="B3362" s="252" t="s">
        <v>37597</v>
      </c>
      <c r="C3362" s="252" t="s">
        <v>37597</v>
      </c>
      <c r="D3362" s="148" t="s">
        <v>37597</v>
      </c>
      <c r="E3362" s="252" t="s">
        <v>37597</v>
      </c>
      <c r="F3362" s="252" t="s">
        <v>37597</v>
      </c>
      <c r="G3362" s="252" t="s">
        <v>37597</v>
      </c>
      <c r="H3362" s="252" t="s">
        <v>37597</v>
      </c>
      <c r="I3362" s="264" t="s">
        <v>37597</v>
      </c>
      <c r="J3362" s="148"/>
      <c r="K3362" s="148"/>
      <c r="L3362" s="148"/>
      <c r="M3362" s="258"/>
      <c r="N3362" s="252"/>
      <c r="O3362" s="148"/>
      <c r="P3362" s="148"/>
    </row>
    <row r="3363" spans="1:16" ht="39.6">
      <c r="A3363" s="258" t="s">
        <v>39550</v>
      </c>
      <c r="B3363" s="252" t="s">
        <v>37600</v>
      </c>
      <c r="C3363" s="252" t="s">
        <v>37600</v>
      </c>
      <c r="D3363" s="148" t="s">
        <v>37600</v>
      </c>
      <c r="E3363" s="252" t="s">
        <v>37600</v>
      </c>
      <c r="F3363" s="252" t="s">
        <v>37600</v>
      </c>
      <c r="G3363" s="252" t="s">
        <v>37600</v>
      </c>
      <c r="H3363" s="252" t="s">
        <v>37600</v>
      </c>
      <c r="I3363" s="264" t="s">
        <v>37600</v>
      </c>
      <c r="J3363" s="148"/>
      <c r="K3363" s="148"/>
      <c r="L3363" s="148"/>
      <c r="M3363" s="251"/>
      <c r="N3363" s="148"/>
      <c r="O3363" s="148"/>
      <c r="P3363" s="148"/>
    </row>
    <row r="3364" spans="1:16" ht="39.6">
      <c r="A3364" s="258" t="s">
        <v>39551</v>
      </c>
      <c r="B3364" s="252" t="s">
        <v>37602</v>
      </c>
      <c r="C3364" s="252" t="s">
        <v>37602</v>
      </c>
      <c r="D3364" s="148" t="s">
        <v>37602</v>
      </c>
      <c r="E3364" s="252" t="s">
        <v>37602</v>
      </c>
      <c r="F3364" s="252" t="s">
        <v>37602</v>
      </c>
      <c r="G3364" s="252" t="s">
        <v>37602</v>
      </c>
      <c r="H3364" s="252" t="s">
        <v>37602</v>
      </c>
      <c r="I3364" s="264" t="s">
        <v>37602</v>
      </c>
      <c r="J3364" s="148"/>
      <c r="K3364" s="148"/>
      <c r="L3364" s="148"/>
      <c r="M3364" s="251"/>
      <c r="N3364" s="148"/>
      <c r="O3364" s="148"/>
      <c r="P3364" s="148"/>
    </row>
    <row r="3365" spans="1:16" ht="28.8">
      <c r="A3365" s="251" t="s">
        <v>39552</v>
      </c>
      <c r="B3365" s="253" t="s">
        <v>36149</v>
      </c>
      <c r="C3365" s="253" t="s">
        <v>36149</v>
      </c>
      <c r="D3365" s="148" t="s">
        <v>36149</v>
      </c>
      <c r="E3365" s="253" t="s">
        <v>36149</v>
      </c>
      <c r="F3365" s="253" t="s">
        <v>36149</v>
      </c>
      <c r="G3365" s="253" t="s">
        <v>36149</v>
      </c>
      <c r="H3365" s="253" t="s">
        <v>36149</v>
      </c>
      <c r="I3365" s="264" t="s">
        <v>36149</v>
      </c>
      <c r="J3365" s="148"/>
      <c r="K3365" s="148"/>
      <c r="L3365" s="148"/>
      <c r="M3365" s="258"/>
      <c r="N3365" s="148"/>
      <c r="O3365" s="148"/>
      <c r="P3365" s="148"/>
    </row>
    <row r="3366" spans="1:16" ht="28.8">
      <c r="A3366" s="251" t="s">
        <v>39553</v>
      </c>
      <c r="B3366" s="253" t="s">
        <v>36149</v>
      </c>
      <c r="C3366" s="253" t="s">
        <v>36149</v>
      </c>
      <c r="D3366" s="148" t="s">
        <v>36149</v>
      </c>
      <c r="E3366" s="253" t="s">
        <v>36149</v>
      </c>
      <c r="F3366" s="253" t="s">
        <v>36149</v>
      </c>
      <c r="G3366" s="253" t="s">
        <v>36149</v>
      </c>
      <c r="H3366" s="253" t="s">
        <v>36149</v>
      </c>
      <c r="I3366" s="264" t="s">
        <v>36149</v>
      </c>
      <c r="J3366" s="148"/>
      <c r="K3366" s="148"/>
      <c r="L3366" s="148"/>
      <c r="M3366" s="258"/>
      <c r="N3366" s="148"/>
      <c r="O3366" s="148"/>
      <c r="P3366" s="148"/>
    </row>
    <row r="3367" spans="1:16" ht="39.6">
      <c r="A3367" s="258" t="s">
        <v>39554</v>
      </c>
      <c r="B3367" s="252" t="s">
        <v>36152</v>
      </c>
      <c r="C3367" s="252" t="s">
        <v>36152</v>
      </c>
      <c r="D3367" s="148" t="s">
        <v>36152</v>
      </c>
      <c r="E3367" s="252" t="s">
        <v>36152</v>
      </c>
      <c r="F3367" s="252" t="s">
        <v>36152</v>
      </c>
      <c r="G3367" s="252" t="s">
        <v>36152</v>
      </c>
      <c r="H3367" s="252" t="s">
        <v>36152</v>
      </c>
      <c r="I3367" s="264" t="s">
        <v>36152</v>
      </c>
      <c r="J3367" s="148"/>
      <c r="K3367" s="148"/>
      <c r="L3367" s="148"/>
      <c r="M3367" s="258"/>
      <c r="N3367" s="252"/>
      <c r="O3367" s="148"/>
      <c r="P3367" s="148"/>
    </row>
    <row r="3368" spans="1:16" ht="39.6">
      <c r="A3368" s="258" t="s">
        <v>39555</v>
      </c>
      <c r="B3368" s="252" t="s">
        <v>36154</v>
      </c>
      <c r="C3368" s="252" t="s">
        <v>36154</v>
      </c>
      <c r="D3368" s="148" t="s">
        <v>36154</v>
      </c>
      <c r="E3368" s="252" t="s">
        <v>36154</v>
      </c>
      <c r="F3368" s="252" t="s">
        <v>36154</v>
      </c>
      <c r="G3368" s="252" t="s">
        <v>36154</v>
      </c>
      <c r="H3368" s="252" t="s">
        <v>36154</v>
      </c>
      <c r="I3368" s="264" t="s">
        <v>36154</v>
      </c>
      <c r="J3368" s="148"/>
      <c r="K3368" s="148"/>
      <c r="L3368" s="148"/>
      <c r="M3368" s="258"/>
      <c r="N3368" s="252"/>
      <c r="O3368" s="148"/>
      <c r="P3368" s="148"/>
    </row>
    <row r="3369" spans="1:16" ht="39.6">
      <c r="A3369" s="258" t="s">
        <v>39556</v>
      </c>
      <c r="B3369" s="252" t="s">
        <v>36156</v>
      </c>
      <c r="C3369" s="252" t="s">
        <v>36156</v>
      </c>
      <c r="D3369" s="148" t="s">
        <v>36156</v>
      </c>
      <c r="E3369" s="252" t="s">
        <v>36156</v>
      </c>
      <c r="F3369" s="252" t="s">
        <v>36156</v>
      </c>
      <c r="G3369" s="252" t="s">
        <v>36156</v>
      </c>
      <c r="H3369" s="252" t="s">
        <v>36156</v>
      </c>
      <c r="I3369" s="264" t="s">
        <v>36156</v>
      </c>
      <c r="J3369" s="148"/>
      <c r="K3369" s="148"/>
      <c r="L3369" s="148"/>
      <c r="M3369" s="258"/>
      <c r="N3369" s="252"/>
      <c r="O3369" s="148"/>
      <c r="P3369" s="148"/>
    </row>
    <row r="3370" spans="1:16" ht="39.6">
      <c r="A3370" s="258" t="s">
        <v>39557</v>
      </c>
      <c r="B3370" s="252" t="s">
        <v>36158</v>
      </c>
      <c r="C3370" s="252" t="s">
        <v>36158</v>
      </c>
      <c r="D3370" s="148" t="s">
        <v>36158</v>
      </c>
      <c r="E3370" s="252" t="s">
        <v>36158</v>
      </c>
      <c r="F3370" s="252" t="s">
        <v>36158</v>
      </c>
      <c r="G3370" s="252" t="s">
        <v>36158</v>
      </c>
      <c r="H3370" s="252" t="s">
        <v>36158</v>
      </c>
      <c r="I3370" s="264" t="s">
        <v>36158</v>
      </c>
      <c r="J3370" s="148"/>
      <c r="K3370" s="148"/>
      <c r="L3370" s="148"/>
      <c r="M3370" s="258"/>
      <c r="N3370" s="252"/>
      <c r="O3370" s="148"/>
      <c r="P3370" s="148"/>
    </row>
    <row r="3371" spans="1:16" ht="145.19999999999999">
      <c r="A3371" s="258" t="s">
        <v>39558</v>
      </c>
      <c r="B3371" s="252" t="s">
        <v>39559</v>
      </c>
      <c r="C3371" s="252" t="s">
        <v>39560</v>
      </c>
      <c r="D3371" s="148" t="s">
        <v>39561</v>
      </c>
      <c r="E3371" s="252" t="s">
        <v>39562</v>
      </c>
      <c r="F3371" s="252" t="s">
        <v>39563</v>
      </c>
      <c r="G3371" s="252" t="s">
        <v>39564</v>
      </c>
      <c r="H3371" s="262" t="s">
        <v>39565</v>
      </c>
      <c r="I3371" s="264" t="s">
        <v>39566</v>
      </c>
      <c r="J3371" s="148"/>
      <c r="K3371" s="148"/>
      <c r="L3371" s="148"/>
      <c r="M3371" s="258"/>
      <c r="N3371" s="148"/>
      <c r="O3371" s="148"/>
      <c r="P3371" s="148"/>
    </row>
    <row r="3372" spans="1:16" ht="145.19999999999999">
      <c r="A3372" s="258" t="s">
        <v>39567</v>
      </c>
      <c r="B3372" s="252" t="s">
        <v>39568</v>
      </c>
      <c r="C3372" s="252" t="s">
        <v>39569</v>
      </c>
      <c r="D3372" s="148" t="s">
        <v>39570</v>
      </c>
      <c r="E3372" s="252" t="s">
        <v>39562</v>
      </c>
      <c r="F3372" s="252" t="s">
        <v>39563</v>
      </c>
      <c r="G3372" s="252" t="s">
        <v>39571</v>
      </c>
      <c r="H3372" s="262" t="s">
        <v>39572</v>
      </c>
      <c r="I3372" s="264" t="s">
        <v>39573</v>
      </c>
      <c r="J3372" s="148"/>
      <c r="K3372" s="148"/>
      <c r="L3372" s="148"/>
      <c r="M3372" s="258"/>
      <c r="N3372" s="148"/>
      <c r="O3372" s="148"/>
      <c r="P3372" s="148"/>
    </row>
    <row r="3373" spans="1:16" ht="132">
      <c r="A3373" s="258" t="s">
        <v>39574</v>
      </c>
      <c r="B3373" s="252" t="s">
        <v>39575</v>
      </c>
      <c r="C3373" s="252" t="s">
        <v>39576</v>
      </c>
      <c r="D3373" s="148" t="s">
        <v>39577</v>
      </c>
      <c r="E3373" s="252" t="s">
        <v>39578</v>
      </c>
      <c r="F3373" s="252" t="s">
        <v>39579</v>
      </c>
      <c r="G3373" s="252" t="s">
        <v>39580</v>
      </c>
      <c r="H3373" s="262" t="s">
        <v>39581</v>
      </c>
      <c r="I3373" s="264" t="s">
        <v>39582</v>
      </c>
      <c r="J3373" s="148"/>
      <c r="K3373" s="148"/>
      <c r="L3373" s="148"/>
      <c r="M3373" s="258"/>
      <c r="N3373" s="148"/>
      <c r="O3373" s="148"/>
      <c r="P3373" s="148"/>
    </row>
    <row r="3374" spans="1:16" ht="132">
      <c r="A3374" s="258" t="s">
        <v>39583</v>
      </c>
      <c r="B3374" s="252" t="s">
        <v>39575</v>
      </c>
      <c r="C3374" s="252" t="s">
        <v>39576</v>
      </c>
      <c r="D3374" s="148" t="s">
        <v>39577</v>
      </c>
      <c r="E3374" s="252" t="s">
        <v>39578</v>
      </c>
      <c r="F3374" s="252" t="s">
        <v>39579</v>
      </c>
      <c r="G3374" s="252" t="s">
        <v>39580</v>
      </c>
      <c r="H3374" s="262" t="s">
        <v>39581</v>
      </c>
      <c r="I3374" s="264" t="s">
        <v>39584</v>
      </c>
      <c r="J3374" s="148"/>
      <c r="K3374" s="148"/>
      <c r="L3374" s="148"/>
      <c r="M3374" s="258"/>
      <c r="N3374" s="148"/>
      <c r="O3374" s="148"/>
      <c r="P3374" s="148"/>
    </row>
    <row r="3375" spans="1:16" ht="39.6">
      <c r="A3375" s="258" t="s">
        <v>39585</v>
      </c>
      <c r="B3375" s="252" t="s">
        <v>36167</v>
      </c>
      <c r="C3375" s="252" t="s">
        <v>36167</v>
      </c>
      <c r="D3375" s="148" t="s">
        <v>36167</v>
      </c>
      <c r="E3375" s="252" t="s">
        <v>36167</v>
      </c>
      <c r="F3375" s="252" t="s">
        <v>36167</v>
      </c>
      <c r="G3375" s="252" t="s">
        <v>36167</v>
      </c>
      <c r="H3375" s="252" t="s">
        <v>36167</v>
      </c>
      <c r="I3375" s="264" t="s">
        <v>36167</v>
      </c>
      <c r="J3375" s="148"/>
      <c r="K3375" s="148"/>
      <c r="L3375" s="148"/>
      <c r="M3375" s="258"/>
      <c r="N3375" s="252"/>
      <c r="O3375" s="148"/>
      <c r="P3375" s="148"/>
    </row>
    <row r="3376" spans="1:16" ht="39.6">
      <c r="A3376" s="258" t="s">
        <v>39586</v>
      </c>
      <c r="B3376" s="252" t="s">
        <v>36169</v>
      </c>
      <c r="C3376" s="252" t="s">
        <v>36169</v>
      </c>
      <c r="D3376" s="148" t="s">
        <v>36169</v>
      </c>
      <c r="E3376" s="252" t="s">
        <v>36169</v>
      </c>
      <c r="F3376" s="252" t="s">
        <v>36169</v>
      </c>
      <c r="G3376" s="252" t="s">
        <v>36169</v>
      </c>
      <c r="H3376" s="252" t="s">
        <v>36169</v>
      </c>
      <c r="I3376" s="264" t="s">
        <v>36169</v>
      </c>
      <c r="J3376" s="148"/>
      <c r="K3376" s="148"/>
      <c r="L3376" s="148"/>
      <c r="M3376" s="258"/>
      <c r="N3376" s="252"/>
      <c r="O3376" s="148"/>
      <c r="P3376" s="148"/>
    </row>
    <row r="3377" spans="1:16" ht="39.6">
      <c r="A3377" s="258" t="s">
        <v>39587</v>
      </c>
      <c r="B3377" s="252" t="s">
        <v>38227</v>
      </c>
      <c r="C3377" s="252" t="s">
        <v>38227</v>
      </c>
      <c r="D3377" s="148" t="s">
        <v>38227</v>
      </c>
      <c r="E3377" s="252" t="s">
        <v>38227</v>
      </c>
      <c r="F3377" s="252" t="s">
        <v>38227</v>
      </c>
      <c r="G3377" s="252" t="s">
        <v>38227</v>
      </c>
      <c r="H3377" s="252" t="s">
        <v>38227</v>
      </c>
      <c r="I3377" s="264" t="s">
        <v>38227</v>
      </c>
      <c r="J3377" s="148"/>
      <c r="K3377" s="148"/>
      <c r="L3377" s="148"/>
      <c r="M3377" s="251"/>
      <c r="N3377" s="253"/>
      <c r="O3377" s="148"/>
      <c r="P3377" s="148"/>
    </row>
    <row r="3378" spans="1:16" ht="39.6">
      <c r="A3378" s="258" t="s">
        <v>39588</v>
      </c>
      <c r="B3378" s="252" t="s">
        <v>38229</v>
      </c>
      <c r="C3378" s="252" t="s">
        <v>38229</v>
      </c>
      <c r="D3378" s="148" t="s">
        <v>38229</v>
      </c>
      <c r="E3378" s="252" t="s">
        <v>38229</v>
      </c>
      <c r="F3378" s="252" t="s">
        <v>38229</v>
      </c>
      <c r="G3378" s="252" t="s">
        <v>38229</v>
      </c>
      <c r="H3378" s="252" t="s">
        <v>38229</v>
      </c>
      <c r="I3378" s="264" t="s">
        <v>38229</v>
      </c>
      <c r="J3378" s="148"/>
      <c r="K3378" s="148"/>
      <c r="L3378" s="148"/>
      <c r="M3378" s="251"/>
      <c r="N3378" s="253"/>
      <c r="O3378" s="148"/>
      <c r="P3378" s="148"/>
    </row>
    <row r="3379" spans="1:16" ht="39.6">
      <c r="A3379" s="258" t="s">
        <v>39589</v>
      </c>
      <c r="B3379" s="252" t="s">
        <v>36177</v>
      </c>
      <c r="C3379" s="252" t="s">
        <v>36177</v>
      </c>
      <c r="D3379" s="148" t="s">
        <v>36177</v>
      </c>
      <c r="E3379" s="252" t="s">
        <v>36177</v>
      </c>
      <c r="F3379" s="252" t="s">
        <v>36177</v>
      </c>
      <c r="G3379" s="252" t="s">
        <v>36177</v>
      </c>
      <c r="H3379" s="252" t="s">
        <v>36177</v>
      </c>
      <c r="I3379" s="264" t="s">
        <v>36177</v>
      </c>
      <c r="J3379" s="148"/>
      <c r="K3379" s="148"/>
      <c r="L3379" s="148"/>
      <c r="M3379" s="258"/>
      <c r="N3379" s="252"/>
      <c r="O3379" s="148"/>
      <c r="P3379" s="148"/>
    </row>
    <row r="3380" spans="1:16" ht="39.6">
      <c r="A3380" s="258" t="s">
        <v>39590</v>
      </c>
      <c r="B3380" s="252" t="s">
        <v>36179</v>
      </c>
      <c r="C3380" s="252" t="s">
        <v>36179</v>
      </c>
      <c r="D3380" s="148" t="s">
        <v>36179</v>
      </c>
      <c r="E3380" s="252" t="s">
        <v>36179</v>
      </c>
      <c r="F3380" s="252" t="s">
        <v>36179</v>
      </c>
      <c r="G3380" s="252" t="s">
        <v>36179</v>
      </c>
      <c r="H3380" s="252" t="s">
        <v>36179</v>
      </c>
      <c r="I3380" s="264" t="s">
        <v>36179</v>
      </c>
      <c r="J3380" s="148"/>
      <c r="K3380" s="148"/>
      <c r="L3380" s="148"/>
      <c r="M3380" s="258"/>
      <c r="N3380" s="252"/>
      <c r="O3380" s="148"/>
      <c r="P3380" s="148"/>
    </row>
    <row r="3381" spans="1:16" ht="39.6">
      <c r="A3381" s="258" t="s">
        <v>39591</v>
      </c>
      <c r="B3381" s="252" t="s">
        <v>36181</v>
      </c>
      <c r="C3381" s="252" t="s">
        <v>36181</v>
      </c>
      <c r="D3381" s="148" t="s">
        <v>36181</v>
      </c>
      <c r="E3381" s="252" t="s">
        <v>36181</v>
      </c>
      <c r="F3381" s="252" t="s">
        <v>36181</v>
      </c>
      <c r="G3381" s="252" t="s">
        <v>36181</v>
      </c>
      <c r="H3381" s="252" t="s">
        <v>36181</v>
      </c>
      <c r="I3381" s="264" t="s">
        <v>36181</v>
      </c>
      <c r="J3381" s="148"/>
      <c r="K3381" s="148"/>
      <c r="L3381" s="148"/>
      <c r="M3381" s="258"/>
      <c r="N3381" s="252"/>
      <c r="O3381" s="148"/>
      <c r="P3381" s="148"/>
    </row>
    <row r="3382" spans="1:16" ht="39.6">
      <c r="A3382" s="258" t="s">
        <v>39592</v>
      </c>
      <c r="B3382" s="252" t="s">
        <v>36183</v>
      </c>
      <c r="C3382" s="252" t="s">
        <v>36183</v>
      </c>
      <c r="D3382" s="148" t="s">
        <v>36183</v>
      </c>
      <c r="E3382" s="252" t="s">
        <v>36183</v>
      </c>
      <c r="F3382" s="252" t="s">
        <v>36183</v>
      </c>
      <c r="G3382" s="252" t="s">
        <v>36183</v>
      </c>
      <c r="H3382" s="252" t="s">
        <v>36183</v>
      </c>
      <c r="I3382" s="264" t="s">
        <v>36183</v>
      </c>
      <c r="J3382" s="148"/>
      <c r="K3382" s="273"/>
      <c r="L3382" s="273"/>
      <c r="M3382" s="258"/>
      <c r="N3382" s="252"/>
      <c r="O3382" s="148"/>
      <c r="P3382" s="148"/>
    </row>
    <row r="3383" spans="1:16" ht="118.8">
      <c r="A3383" s="251" t="s">
        <v>39593</v>
      </c>
      <c r="B3383" s="253" t="s">
        <v>39594</v>
      </c>
      <c r="C3383" s="252" t="s">
        <v>39595</v>
      </c>
      <c r="D3383" s="148" t="s">
        <v>39596</v>
      </c>
      <c r="E3383" s="253" t="s">
        <v>39597</v>
      </c>
      <c r="F3383" s="253" t="s">
        <v>39598</v>
      </c>
      <c r="G3383" s="253" t="s">
        <v>39599</v>
      </c>
      <c r="H3383" s="262" t="s">
        <v>39600</v>
      </c>
      <c r="I3383" s="264" t="s">
        <v>39601</v>
      </c>
      <c r="J3383" s="148"/>
      <c r="M3383" s="258"/>
      <c r="N3383" s="252"/>
      <c r="O3383" s="148"/>
      <c r="P3383" s="148"/>
    </row>
    <row r="3384" spans="1:16" ht="118.8">
      <c r="A3384" s="251" t="s">
        <v>39602</v>
      </c>
      <c r="B3384" s="253" t="s">
        <v>39603</v>
      </c>
      <c r="C3384" s="252" t="s">
        <v>39604</v>
      </c>
      <c r="D3384" s="148" t="s">
        <v>39605</v>
      </c>
      <c r="E3384" s="253" t="s">
        <v>39606</v>
      </c>
      <c r="F3384" s="253" t="s">
        <v>39607</v>
      </c>
      <c r="G3384" s="253" t="s">
        <v>39608</v>
      </c>
      <c r="H3384" s="262" t="s">
        <v>39609</v>
      </c>
      <c r="I3384" s="264" t="s">
        <v>39610</v>
      </c>
      <c r="J3384" s="148"/>
      <c r="M3384" s="258"/>
      <c r="N3384" s="252"/>
      <c r="O3384" s="148"/>
      <c r="P3384" s="148"/>
    </row>
    <row r="3385" spans="1:16" ht="92.4">
      <c r="A3385" s="258" t="s">
        <v>39611</v>
      </c>
      <c r="B3385" s="252" t="s">
        <v>39612</v>
      </c>
      <c r="C3385" s="252" t="s">
        <v>39613</v>
      </c>
      <c r="D3385" s="148" t="s">
        <v>39614</v>
      </c>
      <c r="E3385" s="252" t="s">
        <v>39615</v>
      </c>
      <c r="F3385" s="252" t="s">
        <v>39616</v>
      </c>
      <c r="G3385" s="252" t="s">
        <v>39617</v>
      </c>
      <c r="H3385" s="262" t="s">
        <v>39618</v>
      </c>
      <c r="I3385" s="264" t="s">
        <v>39619</v>
      </c>
      <c r="J3385" s="148"/>
      <c r="M3385" s="258"/>
      <c r="N3385" s="252"/>
      <c r="O3385" s="148"/>
      <c r="P3385" s="148"/>
    </row>
    <row r="3386" spans="1:16" ht="92.4">
      <c r="A3386" s="258" t="s">
        <v>39620</v>
      </c>
      <c r="B3386" s="252" t="s">
        <v>39621</v>
      </c>
      <c r="C3386" s="252" t="s">
        <v>39622</v>
      </c>
      <c r="D3386" s="148" t="s">
        <v>39623</v>
      </c>
      <c r="E3386" s="252" t="s">
        <v>39624</v>
      </c>
      <c r="F3386" s="252" t="s">
        <v>39625</v>
      </c>
      <c r="G3386" s="252" t="s">
        <v>39626</v>
      </c>
      <c r="H3386" s="262" t="s">
        <v>39627</v>
      </c>
      <c r="I3386" s="264" t="s">
        <v>39628</v>
      </c>
      <c r="J3386" s="148"/>
      <c r="M3386" s="258"/>
      <c r="N3386" s="252"/>
      <c r="O3386" s="148"/>
      <c r="P3386" s="148"/>
    </row>
    <row r="3387" spans="1:16" ht="92.4">
      <c r="A3387" s="258" t="s">
        <v>39629</v>
      </c>
      <c r="B3387" s="252" t="s">
        <v>39630</v>
      </c>
      <c r="C3387" s="252" t="s">
        <v>39631</v>
      </c>
      <c r="D3387" s="148" t="s">
        <v>39632</v>
      </c>
      <c r="E3387" s="252" t="s">
        <v>39633</v>
      </c>
      <c r="F3387" s="252" t="s">
        <v>39634</v>
      </c>
      <c r="G3387" s="252" t="s">
        <v>39635</v>
      </c>
      <c r="H3387" s="262" t="s">
        <v>39636</v>
      </c>
      <c r="I3387" s="264" t="s">
        <v>39637</v>
      </c>
      <c r="J3387" s="148"/>
      <c r="M3387" s="258"/>
      <c r="N3387" s="252"/>
      <c r="O3387" s="148"/>
      <c r="P3387" s="148"/>
    </row>
    <row r="3388" spans="1:16" ht="92.4">
      <c r="A3388" s="258" t="s">
        <v>39638</v>
      </c>
      <c r="B3388" s="252" t="s">
        <v>39639</v>
      </c>
      <c r="C3388" s="252" t="s">
        <v>39640</v>
      </c>
      <c r="D3388" s="148" t="s">
        <v>39641</v>
      </c>
      <c r="E3388" s="252" t="s">
        <v>39642</v>
      </c>
      <c r="F3388" s="252" t="s">
        <v>39643</v>
      </c>
      <c r="G3388" s="252" t="s">
        <v>39635</v>
      </c>
      <c r="H3388" s="262" t="s">
        <v>39644</v>
      </c>
      <c r="I3388" s="264" t="s">
        <v>39645</v>
      </c>
      <c r="J3388" s="148"/>
      <c r="M3388" s="258"/>
      <c r="N3388" s="252"/>
      <c r="O3388" s="148"/>
      <c r="P3388" s="148"/>
    </row>
    <row r="3389" spans="1:16" ht="118.8">
      <c r="A3389" s="258" t="s">
        <v>39646</v>
      </c>
      <c r="B3389" s="252" t="s">
        <v>39647</v>
      </c>
      <c r="C3389" s="252" t="s">
        <v>39648</v>
      </c>
      <c r="D3389" s="148" t="s">
        <v>39649</v>
      </c>
      <c r="E3389" s="252" t="s">
        <v>39650</v>
      </c>
      <c r="F3389" s="252" t="s">
        <v>39651</v>
      </c>
      <c r="G3389" s="252" t="s">
        <v>39652</v>
      </c>
      <c r="H3389" s="262" t="s">
        <v>39653</v>
      </c>
      <c r="I3389" s="264" t="s">
        <v>39654</v>
      </c>
      <c r="J3389" s="148"/>
      <c r="M3389" s="258"/>
      <c r="N3389" s="252"/>
      <c r="O3389" s="148"/>
      <c r="P3389" s="148"/>
    </row>
    <row r="3390" spans="1:16" ht="118.8">
      <c r="A3390" s="258" t="s">
        <v>39655</v>
      </c>
      <c r="B3390" s="252" t="s">
        <v>39656</v>
      </c>
      <c r="C3390" s="252" t="s">
        <v>39657</v>
      </c>
      <c r="D3390" s="148" t="s">
        <v>39658</v>
      </c>
      <c r="E3390" s="252" t="s">
        <v>39650</v>
      </c>
      <c r="F3390" s="252" t="s">
        <v>39651</v>
      </c>
      <c r="G3390" s="252" t="s">
        <v>39659</v>
      </c>
      <c r="H3390" s="262" t="s">
        <v>39660</v>
      </c>
      <c r="I3390" s="264" t="s">
        <v>39661</v>
      </c>
      <c r="J3390" s="148"/>
      <c r="M3390" s="258"/>
      <c r="N3390" s="252"/>
      <c r="O3390" s="148"/>
      <c r="P3390" s="148"/>
    </row>
    <row r="3391" spans="1:16" ht="118.8">
      <c r="A3391" s="258" t="s">
        <v>39662</v>
      </c>
      <c r="B3391" s="252" t="s">
        <v>39663</v>
      </c>
      <c r="C3391" s="252" t="s">
        <v>39664</v>
      </c>
      <c r="D3391" s="148" t="s">
        <v>39665</v>
      </c>
      <c r="E3391" s="252" t="s">
        <v>39666</v>
      </c>
      <c r="F3391" s="252" t="s">
        <v>39667</v>
      </c>
      <c r="G3391" s="252" t="s">
        <v>39668</v>
      </c>
      <c r="H3391" s="262" t="s">
        <v>39669</v>
      </c>
      <c r="I3391" s="264" t="s">
        <v>39670</v>
      </c>
      <c r="J3391" s="148"/>
      <c r="M3391" s="258"/>
      <c r="N3391" s="252"/>
      <c r="O3391" s="148"/>
      <c r="P3391" s="148"/>
    </row>
    <row r="3392" spans="1:16" ht="118.8">
      <c r="A3392" s="258" t="s">
        <v>39671</v>
      </c>
      <c r="B3392" s="252" t="s">
        <v>39672</v>
      </c>
      <c r="C3392" s="252" t="s">
        <v>39673</v>
      </c>
      <c r="D3392" s="148" t="s">
        <v>39674</v>
      </c>
      <c r="E3392" s="252" t="s">
        <v>39675</v>
      </c>
      <c r="F3392" s="252" t="s">
        <v>39676</v>
      </c>
      <c r="G3392" s="252" t="s">
        <v>39677</v>
      </c>
      <c r="H3392" s="262" t="s">
        <v>39678</v>
      </c>
      <c r="I3392" s="264" t="s">
        <v>39679</v>
      </c>
      <c r="J3392" s="148"/>
      <c r="M3392" s="258"/>
      <c r="N3392" s="252"/>
      <c r="O3392" s="148"/>
      <c r="P3392" s="148"/>
    </row>
    <row r="3393" spans="1:16" ht="171.6">
      <c r="A3393" s="258" t="s">
        <v>39680</v>
      </c>
      <c r="B3393" s="252" t="s">
        <v>39681</v>
      </c>
      <c r="C3393" s="252" t="s">
        <v>39682</v>
      </c>
      <c r="D3393" s="148" t="s">
        <v>39683</v>
      </c>
      <c r="E3393" s="252" t="s">
        <v>39684</v>
      </c>
      <c r="F3393" s="252" t="s">
        <v>39685</v>
      </c>
      <c r="G3393" s="252" t="s">
        <v>39686</v>
      </c>
      <c r="H3393" s="262" t="s">
        <v>39687</v>
      </c>
      <c r="I3393" s="264" t="s">
        <v>39688</v>
      </c>
      <c r="J3393" s="148"/>
      <c r="M3393" s="258"/>
      <c r="N3393" s="252"/>
      <c r="O3393" s="148"/>
      <c r="P3393" s="148"/>
    </row>
    <row r="3394" spans="1:16" ht="171.6">
      <c r="A3394" s="258" t="s">
        <v>39689</v>
      </c>
      <c r="B3394" s="252" t="s">
        <v>39690</v>
      </c>
      <c r="C3394" s="252" t="s">
        <v>39682</v>
      </c>
      <c r="D3394" s="148" t="s">
        <v>39691</v>
      </c>
      <c r="E3394" s="252" t="s">
        <v>39684</v>
      </c>
      <c r="F3394" s="252" t="s">
        <v>39685</v>
      </c>
      <c r="G3394" s="252" t="s">
        <v>39692</v>
      </c>
      <c r="H3394" s="262" t="s">
        <v>39693</v>
      </c>
      <c r="I3394" s="264" t="s">
        <v>39694</v>
      </c>
      <c r="J3394" s="148"/>
      <c r="M3394" s="258"/>
      <c r="N3394" s="252"/>
      <c r="O3394" s="148"/>
      <c r="P3394" s="148"/>
    </row>
    <row r="3395" spans="1:16" ht="145.19999999999999">
      <c r="A3395" s="258" t="s">
        <v>39695</v>
      </c>
      <c r="B3395" s="252" t="s">
        <v>39696</v>
      </c>
      <c r="C3395" s="252" t="s">
        <v>39697</v>
      </c>
      <c r="D3395" s="148" t="s">
        <v>39698</v>
      </c>
      <c r="E3395" s="252" t="s">
        <v>39699</v>
      </c>
      <c r="F3395" s="252" t="s">
        <v>39700</v>
      </c>
      <c r="G3395" s="252" t="s">
        <v>39701</v>
      </c>
      <c r="H3395" s="262" t="s">
        <v>39702</v>
      </c>
      <c r="I3395" s="264" t="s">
        <v>39703</v>
      </c>
      <c r="J3395" s="148"/>
      <c r="M3395" s="251"/>
      <c r="N3395" s="253"/>
      <c r="O3395" s="148"/>
      <c r="P3395" s="148"/>
    </row>
    <row r="3396" spans="1:16" ht="145.19999999999999">
      <c r="A3396" s="258" t="s">
        <v>39704</v>
      </c>
      <c r="B3396" s="252" t="s">
        <v>39705</v>
      </c>
      <c r="C3396" s="252" t="s">
        <v>39706</v>
      </c>
      <c r="D3396" s="148" t="s">
        <v>39707</v>
      </c>
      <c r="E3396" s="252" t="s">
        <v>39699</v>
      </c>
      <c r="F3396" s="252" t="s">
        <v>39708</v>
      </c>
      <c r="G3396" s="252" t="s">
        <v>39709</v>
      </c>
      <c r="H3396" s="262" t="s">
        <v>39710</v>
      </c>
      <c r="I3396" s="264" t="s">
        <v>39711</v>
      </c>
      <c r="J3396" s="148"/>
      <c r="M3396" s="251"/>
      <c r="N3396" s="253"/>
      <c r="O3396" s="148"/>
      <c r="P3396" s="148"/>
    </row>
    <row r="3397" spans="1:16" ht="28.8">
      <c r="A3397" s="251" t="s">
        <v>39712</v>
      </c>
      <c r="B3397" s="253" t="s">
        <v>38354</v>
      </c>
      <c r="C3397" s="253" t="s">
        <v>38354</v>
      </c>
      <c r="D3397" s="148" t="s">
        <v>38354</v>
      </c>
      <c r="E3397" s="253" t="s">
        <v>38354</v>
      </c>
      <c r="F3397" s="253" t="s">
        <v>38354</v>
      </c>
      <c r="G3397" s="253" t="s">
        <v>38354</v>
      </c>
      <c r="H3397" s="253" t="s">
        <v>38354</v>
      </c>
      <c r="I3397" s="264" t="s">
        <v>38354</v>
      </c>
      <c r="J3397" s="148"/>
      <c r="K3397" s="148"/>
      <c r="L3397" s="148"/>
      <c r="M3397" s="258"/>
      <c r="N3397" s="252"/>
      <c r="O3397" s="148"/>
      <c r="P3397" s="148"/>
    </row>
    <row r="3398" spans="1:16" ht="28.8">
      <c r="A3398" s="251" t="s">
        <v>39713</v>
      </c>
      <c r="B3398" s="253" t="s">
        <v>38354</v>
      </c>
      <c r="C3398" s="253" t="s">
        <v>38354</v>
      </c>
      <c r="D3398" s="148" t="s">
        <v>38354</v>
      </c>
      <c r="E3398" s="253" t="s">
        <v>38354</v>
      </c>
      <c r="F3398" s="253" t="s">
        <v>38354</v>
      </c>
      <c r="G3398" s="253" t="s">
        <v>38354</v>
      </c>
      <c r="H3398" s="253" t="s">
        <v>38354</v>
      </c>
      <c r="I3398" s="264" t="s">
        <v>38354</v>
      </c>
      <c r="J3398" s="148"/>
      <c r="K3398" s="148"/>
      <c r="L3398" s="148"/>
      <c r="M3398" s="258"/>
      <c r="N3398" s="252"/>
      <c r="O3398" s="148"/>
      <c r="P3398" s="148"/>
    </row>
    <row r="3399" spans="1:16" ht="39.6">
      <c r="A3399" s="258" t="s">
        <v>39714</v>
      </c>
      <c r="B3399" s="252" t="s">
        <v>38357</v>
      </c>
      <c r="C3399" s="252" t="s">
        <v>38357</v>
      </c>
      <c r="D3399" s="148" t="s">
        <v>38357</v>
      </c>
      <c r="E3399" s="252" t="s">
        <v>38357</v>
      </c>
      <c r="F3399" s="252" t="s">
        <v>38357</v>
      </c>
      <c r="G3399" s="252" t="s">
        <v>38357</v>
      </c>
      <c r="H3399" s="252" t="s">
        <v>38357</v>
      </c>
      <c r="I3399" s="264" t="s">
        <v>38357</v>
      </c>
      <c r="J3399" s="148"/>
      <c r="K3399" s="148"/>
      <c r="L3399" s="148"/>
      <c r="M3399" s="258"/>
      <c r="N3399" s="252"/>
      <c r="O3399" s="148"/>
      <c r="P3399" s="148"/>
    </row>
    <row r="3400" spans="1:16" ht="39.6">
      <c r="A3400" s="258" t="s">
        <v>39715</v>
      </c>
      <c r="B3400" s="252" t="s">
        <v>38359</v>
      </c>
      <c r="C3400" s="252" t="s">
        <v>38359</v>
      </c>
      <c r="D3400" s="148" t="s">
        <v>38359</v>
      </c>
      <c r="E3400" s="252" t="s">
        <v>38359</v>
      </c>
      <c r="F3400" s="252" t="s">
        <v>38359</v>
      </c>
      <c r="G3400" s="252" t="s">
        <v>38359</v>
      </c>
      <c r="H3400" s="252" t="s">
        <v>38359</v>
      </c>
      <c r="I3400" s="264" t="s">
        <v>38359</v>
      </c>
      <c r="J3400" s="148"/>
      <c r="K3400" s="148"/>
      <c r="L3400" s="148"/>
      <c r="M3400" s="258"/>
      <c r="N3400" s="252"/>
      <c r="O3400" s="148"/>
      <c r="P3400" s="148"/>
    </row>
    <row r="3401" spans="1:16" ht="39.6">
      <c r="A3401" s="258" t="s">
        <v>39716</v>
      </c>
      <c r="B3401" s="252" t="s">
        <v>39183</v>
      </c>
      <c r="C3401" s="252" t="s">
        <v>39183</v>
      </c>
      <c r="D3401" s="148" t="s">
        <v>39183</v>
      </c>
      <c r="E3401" s="252" t="s">
        <v>39183</v>
      </c>
      <c r="F3401" s="252" t="s">
        <v>39183</v>
      </c>
      <c r="G3401" s="252" t="s">
        <v>39183</v>
      </c>
      <c r="H3401" s="252" t="s">
        <v>39183</v>
      </c>
      <c r="I3401" s="264" t="s">
        <v>39183</v>
      </c>
      <c r="J3401" s="148"/>
      <c r="K3401" s="148"/>
      <c r="L3401" s="148"/>
      <c r="M3401" s="258"/>
      <c r="N3401" s="148"/>
      <c r="O3401" s="148"/>
      <c r="P3401" s="148"/>
    </row>
    <row r="3402" spans="1:16" ht="39.6">
      <c r="A3402" s="258" t="s">
        <v>39717</v>
      </c>
      <c r="B3402" s="252" t="s">
        <v>39183</v>
      </c>
      <c r="C3402" s="252" t="s">
        <v>39183</v>
      </c>
      <c r="D3402" s="148" t="s">
        <v>39183</v>
      </c>
      <c r="E3402" s="252" t="s">
        <v>39183</v>
      </c>
      <c r="F3402" s="252" t="s">
        <v>39183</v>
      </c>
      <c r="G3402" s="252" t="s">
        <v>39183</v>
      </c>
      <c r="H3402" s="252" t="s">
        <v>39183</v>
      </c>
      <c r="I3402" s="264" t="s">
        <v>39183</v>
      </c>
      <c r="J3402" s="148"/>
      <c r="K3402" s="148"/>
      <c r="L3402" s="148"/>
      <c r="M3402" s="258"/>
      <c r="N3402" s="148"/>
      <c r="O3402" s="148"/>
      <c r="P3402" s="148"/>
    </row>
    <row r="3403" spans="1:16" ht="39.6">
      <c r="A3403" s="258" t="s">
        <v>39718</v>
      </c>
      <c r="B3403" s="252" t="s">
        <v>38846</v>
      </c>
      <c r="C3403" s="252" t="s">
        <v>38846</v>
      </c>
      <c r="D3403" s="148" t="s">
        <v>38846</v>
      </c>
      <c r="E3403" s="252" t="s">
        <v>38846</v>
      </c>
      <c r="F3403" s="252" t="s">
        <v>38846</v>
      </c>
      <c r="G3403" s="252" t="s">
        <v>38846</v>
      </c>
      <c r="H3403" s="252" t="s">
        <v>38846</v>
      </c>
      <c r="I3403" s="264" t="s">
        <v>38846</v>
      </c>
      <c r="J3403" s="148"/>
      <c r="K3403" s="148"/>
      <c r="L3403" s="148"/>
      <c r="M3403" s="258"/>
      <c r="N3403" s="148"/>
      <c r="O3403" s="148"/>
      <c r="P3403" s="148"/>
    </row>
    <row r="3404" spans="1:16" ht="39.6">
      <c r="A3404" s="258" t="s">
        <v>39719</v>
      </c>
      <c r="B3404" s="252" t="s">
        <v>38848</v>
      </c>
      <c r="C3404" s="252" t="s">
        <v>38848</v>
      </c>
      <c r="D3404" s="148" t="s">
        <v>38848</v>
      </c>
      <c r="E3404" s="252" t="s">
        <v>38848</v>
      </c>
      <c r="F3404" s="252" t="s">
        <v>38848</v>
      </c>
      <c r="G3404" s="252" t="s">
        <v>38848</v>
      </c>
      <c r="H3404" s="252" t="s">
        <v>38848</v>
      </c>
      <c r="I3404" s="264" t="s">
        <v>38848</v>
      </c>
      <c r="J3404" s="148"/>
      <c r="K3404" s="148"/>
      <c r="L3404" s="148"/>
      <c r="M3404" s="258"/>
      <c r="N3404" s="148"/>
      <c r="O3404" s="148"/>
      <c r="P3404" s="148"/>
    </row>
    <row r="3405" spans="1:16" ht="39.6">
      <c r="A3405" s="258" t="s">
        <v>39720</v>
      </c>
      <c r="B3405" s="252" t="s">
        <v>39188</v>
      </c>
      <c r="C3405" s="252" t="s">
        <v>39188</v>
      </c>
      <c r="D3405" s="148" t="s">
        <v>39188</v>
      </c>
      <c r="E3405" s="252" t="s">
        <v>39188</v>
      </c>
      <c r="F3405" s="252" t="s">
        <v>39188</v>
      </c>
      <c r="G3405" s="252" t="s">
        <v>39188</v>
      </c>
      <c r="H3405" s="252" t="s">
        <v>39188</v>
      </c>
      <c r="I3405" s="264" t="s">
        <v>39188</v>
      </c>
      <c r="J3405" s="148"/>
      <c r="K3405" s="148"/>
      <c r="L3405" s="148"/>
      <c r="M3405" s="258"/>
      <c r="N3405" s="148"/>
      <c r="O3405" s="148"/>
      <c r="P3405" s="148"/>
    </row>
    <row r="3406" spans="1:16" ht="39.6">
      <c r="A3406" s="258" t="s">
        <v>39721</v>
      </c>
      <c r="B3406" s="252" t="s">
        <v>39188</v>
      </c>
      <c r="C3406" s="252" t="s">
        <v>39188</v>
      </c>
      <c r="D3406" s="148" t="s">
        <v>39188</v>
      </c>
      <c r="E3406" s="252" t="s">
        <v>39188</v>
      </c>
      <c r="F3406" s="252" t="s">
        <v>39188</v>
      </c>
      <c r="G3406" s="252" t="s">
        <v>39188</v>
      </c>
      <c r="H3406" s="252" t="s">
        <v>39188</v>
      </c>
      <c r="I3406" s="264" t="s">
        <v>39188</v>
      </c>
      <c r="J3406" s="148"/>
      <c r="K3406" s="148"/>
      <c r="L3406" s="148"/>
      <c r="M3406" s="258"/>
      <c r="N3406" s="148"/>
      <c r="O3406" s="148"/>
      <c r="P3406" s="148"/>
    </row>
    <row r="3407" spans="1:16" ht="39.6">
      <c r="A3407" s="258" t="s">
        <v>39722</v>
      </c>
      <c r="B3407" s="252" t="s">
        <v>38395</v>
      </c>
      <c r="C3407" s="252" t="s">
        <v>38395</v>
      </c>
      <c r="D3407" s="148" t="s">
        <v>38395</v>
      </c>
      <c r="E3407" s="252" t="s">
        <v>38395</v>
      </c>
      <c r="F3407" s="252" t="s">
        <v>38395</v>
      </c>
      <c r="G3407" s="252" t="s">
        <v>38395</v>
      </c>
      <c r="H3407" s="252" t="s">
        <v>38395</v>
      </c>
      <c r="I3407" s="264" t="s">
        <v>38395</v>
      </c>
      <c r="J3407" s="148"/>
      <c r="K3407" s="148"/>
      <c r="L3407" s="148"/>
      <c r="M3407" s="258"/>
      <c r="N3407" s="252"/>
      <c r="O3407" s="148"/>
      <c r="P3407" s="148"/>
    </row>
    <row r="3408" spans="1:16" ht="39.6">
      <c r="A3408" s="258" t="s">
        <v>39723</v>
      </c>
      <c r="B3408" s="252" t="s">
        <v>38397</v>
      </c>
      <c r="C3408" s="252" t="s">
        <v>38397</v>
      </c>
      <c r="D3408" s="148" t="s">
        <v>38397</v>
      </c>
      <c r="E3408" s="252" t="s">
        <v>38397</v>
      </c>
      <c r="F3408" s="252" t="s">
        <v>38397</v>
      </c>
      <c r="G3408" s="252" t="s">
        <v>38397</v>
      </c>
      <c r="H3408" s="252" t="s">
        <v>38397</v>
      </c>
      <c r="I3408" s="264" t="s">
        <v>38397</v>
      </c>
      <c r="J3408" s="148"/>
      <c r="K3408" s="148"/>
      <c r="L3408" s="148"/>
      <c r="M3408" s="258"/>
      <c r="N3408" s="252"/>
      <c r="O3408" s="148"/>
      <c r="P3408" s="148"/>
    </row>
    <row r="3409" spans="1:16" ht="39.6">
      <c r="A3409" s="258" t="s">
        <v>39724</v>
      </c>
      <c r="B3409" s="252" t="s">
        <v>38863</v>
      </c>
      <c r="C3409" s="252" t="s">
        <v>38863</v>
      </c>
      <c r="D3409" s="148" t="s">
        <v>38863</v>
      </c>
      <c r="E3409" s="252" t="s">
        <v>38863</v>
      </c>
      <c r="F3409" s="252" t="s">
        <v>38863</v>
      </c>
      <c r="G3409" s="252" t="s">
        <v>38863</v>
      </c>
      <c r="H3409" s="252" t="s">
        <v>38863</v>
      </c>
      <c r="I3409" s="264" t="s">
        <v>38863</v>
      </c>
      <c r="J3409" s="148"/>
      <c r="K3409" s="148"/>
      <c r="L3409" s="148"/>
      <c r="M3409" s="258"/>
      <c r="N3409" s="148"/>
      <c r="O3409" s="148"/>
      <c r="P3409" s="148"/>
    </row>
    <row r="3410" spans="1:16" ht="39.6">
      <c r="A3410" s="258" t="s">
        <v>39725</v>
      </c>
      <c r="B3410" s="252" t="s">
        <v>38863</v>
      </c>
      <c r="C3410" s="252" t="s">
        <v>38863</v>
      </c>
      <c r="D3410" s="148" t="s">
        <v>38863</v>
      </c>
      <c r="E3410" s="252" t="s">
        <v>38863</v>
      </c>
      <c r="F3410" s="252" t="s">
        <v>38863</v>
      </c>
      <c r="G3410" s="252" t="s">
        <v>38863</v>
      </c>
      <c r="H3410" s="252" t="s">
        <v>38863</v>
      </c>
      <c r="I3410" s="264" t="s">
        <v>38863</v>
      </c>
      <c r="J3410" s="148"/>
      <c r="K3410" s="148"/>
      <c r="L3410" s="148"/>
      <c r="M3410" s="258"/>
      <c r="N3410" s="148"/>
      <c r="O3410" s="148"/>
      <c r="P3410" s="148"/>
    </row>
    <row r="3411" spans="1:16" ht="39.6">
      <c r="A3411" s="258" t="s">
        <v>39726</v>
      </c>
      <c r="B3411" s="252" t="s">
        <v>38402</v>
      </c>
      <c r="C3411" s="252" t="s">
        <v>38402</v>
      </c>
      <c r="D3411" s="148" t="s">
        <v>38402</v>
      </c>
      <c r="E3411" s="252" t="s">
        <v>38402</v>
      </c>
      <c r="F3411" s="252" t="s">
        <v>38402</v>
      </c>
      <c r="G3411" s="252" t="s">
        <v>38402</v>
      </c>
      <c r="H3411" s="252" t="s">
        <v>38402</v>
      </c>
      <c r="I3411" s="264" t="s">
        <v>38402</v>
      </c>
      <c r="J3411" s="148"/>
      <c r="K3411" s="148"/>
      <c r="L3411" s="148"/>
      <c r="M3411" s="258"/>
      <c r="N3411" s="252"/>
      <c r="O3411" s="148"/>
      <c r="P3411" s="148"/>
    </row>
    <row r="3412" spans="1:16" ht="39.6">
      <c r="A3412" s="258" t="s">
        <v>39727</v>
      </c>
      <c r="B3412" s="252" t="s">
        <v>38404</v>
      </c>
      <c r="C3412" s="252" t="s">
        <v>38404</v>
      </c>
      <c r="D3412" s="148" t="s">
        <v>38404</v>
      </c>
      <c r="E3412" s="252" t="s">
        <v>38404</v>
      </c>
      <c r="F3412" s="252" t="s">
        <v>38404</v>
      </c>
      <c r="G3412" s="252" t="s">
        <v>38404</v>
      </c>
      <c r="H3412" s="252" t="s">
        <v>38404</v>
      </c>
      <c r="I3412" s="264" t="s">
        <v>38404</v>
      </c>
      <c r="J3412" s="148"/>
      <c r="K3412" s="148"/>
      <c r="L3412" s="148"/>
      <c r="M3412" s="258"/>
      <c r="N3412" s="252"/>
      <c r="O3412" s="148"/>
      <c r="P3412" s="148"/>
    </row>
    <row r="3413" spans="1:16" ht="39.6">
      <c r="A3413" s="258" t="s">
        <v>39728</v>
      </c>
      <c r="B3413" s="252" t="s">
        <v>38406</v>
      </c>
      <c r="C3413" s="252" t="s">
        <v>38406</v>
      </c>
      <c r="D3413" s="148" t="s">
        <v>38406</v>
      </c>
      <c r="E3413" s="252" t="s">
        <v>38406</v>
      </c>
      <c r="F3413" s="252" t="s">
        <v>38406</v>
      </c>
      <c r="G3413" s="252" t="s">
        <v>38406</v>
      </c>
      <c r="H3413" s="252" t="s">
        <v>38406</v>
      </c>
      <c r="I3413" s="264" t="s">
        <v>38406</v>
      </c>
      <c r="J3413" s="148"/>
      <c r="K3413" s="148"/>
      <c r="L3413" s="148"/>
      <c r="M3413" s="251"/>
      <c r="N3413" s="253"/>
      <c r="O3413" s="148"/>
      <c r="P3413" s="148"/>
    </row>
    <row r="3414" spans="1:16" ht="39.6">
      <c r="A3414" s="258" t="s">
        <v>39729</v>
      </c>
      <c r="B3414" s="252" t="s">
        <v>38406</v>
      </c>
      <c r="C3414" s="252" t="s">
        <v>38406</v>
      </c>
      <c r="D3414" s="148" t="s">
        <v>38406</v>
      </c>
      <c r="E3414" s="252" t="s">
        <v>38406</v>
      </c>
      <c r="F3414" s="252" t="s">
        <v>38406</v>
      </c>
      <c r="G3414" s="252" t="s">
        <v>38406</v>
      </c>
      <c r="H3414" s="252" t="s">
        <v>38406</v>
      </c>
      <c r="I3414" s="264" t="s">
        <v>38406</v>
      </c>
      <c r="J3414" s="148"/>
      <c r="K3414" s="273"/>
      <c r="L3414" s="273"/>
      <c r="M3414" s="251"/>
      <c r="N3414" s="253"/>
      <c r="O3414" s="148"/>
      <c r="P3414" s="148"/>
    </row>
    <row r="3415" spans="1:16" ht="118.8">
      <c r="A3415" s="251" t="s">
        <v>39730</v>
      </c>
      <c r="B3415" s="253" t="s">
        <v>39731</v>
      </c>
      <c r="C3415" s="252" t="s">
        <v>39732</v>
      </c>
      <c r="D3415" s="148" t="s">
        <v>39733</v>
      </c>
      <c r="E3415" s="253" t="s">
        <v>39734</v>
      </c>
      <c r="F3415" s="253" t="s">
        <v>39735</v>
      </c>
      <c r="G3415" s="253" t="s">
        <v>39736</v>
      </c>
      <c r="H3415" s="262" t="s">
        <v>39737</v>
      </c>
      <c r="I3415" s="264" t="s">
        <v>39738</v>
      </c>
      <c r="J3415" s="148"/>
      <c r="M3415" s="258"/>
      <c r="N3415" s="252"/>
      <c r="O3415" s="148"/>
      <c r="P3415" s="148"/>
    </row>
    <row r="3416" spans="1:16" ht="118.8">
      <c r="A3416" s="251" t="s">
        <v>39739</v>
      </c>
      <c r="B3416" s="253" t="s">
        <v>39740</v>
      </c>
      <c r="C3416" s="252" t="s">
        <v>39732</v>
      </c>
      <c r="D3416" s="148" t="s">
        <v>39741</v>
      </c>
      <c r="E3416" s="253" t="s">
        <v>39734</v>
      </c>
      <c r="F3416" s="253" t="s">
        <v>39735</v>
      </c>
      <c r="G3416" s="253" t="s">
        <v>39742</v>
      </c>
      <c r="H3416" s="262" t="s">
        <v>39743</v>
      </c>
      <c r="I3416" s="264" t="s">
        <v>39744</v>
      </c>
      <c r="J3416" s="148"/>
      <c r="M3416" s="258"/>
      <c r="N3416" s="252"/>
      <c r="O3416" s="148"/>
      <c r="P3416" s="148"/>
    </row>
    <row r="3417" spans="1:16" ht="145.19999999999999">
      <c r="A3417" s="258" t="s">
        <v>39745</v>
      </c>
      <c r="B3417" s="252" t="s">
        <v>39746</v>
      </c>
      <c r="C3417" s="252" t="s">
        <v>39747</v>
      </c>
      <c r="D3417" s="148" t="s">
        <v>39748</v>
      </c>
      <c r="E3417" s="252" t="s">
        <v>39749</v>
      </c>
      <c r="F3417" s="252" t="s">
        <v>39750</v>
      </c>
      <c r="G3417" s="252" t="s">
        <v>39751</v>
      </c>
      <c r="H3417" s="262" t="s">
        <v>39752</v>
      </c>
      <c r="I3417" s="264" t="s">
        <v>39753</v>
      </c>
      <c r="J3417" s="148"/>
      <c r="M3417" s="258"/>
      <c r="N3417" s="252"/>
      <c r="O3417" s="148"/>
      <c r="P3417" s="148"/>
    </row>
    <row r="3418" spans="1:16" ht="145.19999999999999">
      <c r="A3418" s="258" t="s">
        <v>39754</v>
      </c>
      <c r="B3418" s="252" t="s">
        <v>39755</v>
      </c>
      <c r="C3418" s="252" t="s">
        <v>39756</v>
      </c>
      <c r="D3418" s="148" t="s">
        <v>39757</v>
      </c>
      <c r="E3418" s="252" t="s">
        <v>39749</v>
      </c>
      <c r="F3418" s="252" t="s">
        <v>39758</v>
      </c>
      <c r="G3418" s="252" t="s">
        <v>39759</v>
      </c>
      <c r="H3418" s="262" t="s">
        <v>39760</v>
      </c>
      <c r="I3418" s="264" t="s">
        <v>39761</v>
      </c>
      <c r="J3418" s="148"/>
      <c r="M3418" s="258"/>
      <c r="N3418" s="252"/>
      <c r="O3418" s="148"/>
      <c r="P3418" s="148"/>
    </row>
    <row r="3419" spans="1:16" ht="224.4">
      <c r="A3419" s="258" t="s">
        <v>39762</v>
      </c>
      <c r="B3419" s="252" t="s">
        <v>39763</v>
      </c>
      <c r="C3419" s="252" t="s">
        <v>39764</v>
      </c>
      <c r="D3419" s="148" t="s">
        <v>39765</v>
      </c>
      <c r="E3419" s="252" t="s">
        <v>39766</v>
      </c>
      <c r="F3419" s="252" t="s">
        <v>39767</v>
      </c>
      <c r="G3419" s="252" t="s">
        <v>39768</v>
      </c>
      <c r="H3419" s="262" t="s">
        <v>39769</v>
      </c>
      <c r="I3419" s="264" t="s">
        <v>39770</v>
      </c>
      <c r="J3419" s="148"/>
      <c r="M3419" s="258"/>
      <c r="N3419" s="252"/>
      <c r="O3419" s="148"/>
      <c r="P3419" s="148"/>
    </row>
    <row r="3420" spans="1:16" ht="224.4">
      <c r="A3420" s="258" t="s">
        <v>39771</v>
      </c>
      <c r="B3420" s="252" t="s">
        <v>39763</v>
      </c>
      <c r="C3420" s="252" t="s">
        <v>39764</v>
      </c>
      <c r="D3420" s="148" t="s">
        <v>39765</v>
      </c>
      <c r="E3420" s="252" t="s">
        <v>39766</v>
      </c>
      <c r="F3420" s="252" t="s">
        <v>39772</v>
      </c>
      <c r="G3420" s="252" t="s">
        <v>39768</v>
      </c>
      <c r="H3420" s="262" t="s">
        <v>39773</v>
      </c>
      <c r="I3420" s="264" t="s">
        <v>39770</v>
      </c>
      <c r="J3420" s="148"/>
      <c r="M3420" s="258"/>
      <c r="N3420" s="252"/>
      <c r="O3420" s="148"/>
      <c r="P3420" s="148"/>
    </row>
    <row r="3421" spans="1:16" ht="92.4">
      <c r="A3421" s="258" t="s">
        <v>39774</v>
      </c>
      <c r="B3421" s="252" t="s">
        <v>39775</v>
      </c>
      <c r="C3421" s="252" t="s">
        <v>39776</v>
      </c>
      <c r="D3421" s="148" t="s">
        <v>39777</v>
      </c>
      <c r="E3421" s="252" t="s">
        <v>39778</v>
      </c>
      <c r="F3421" s="252" t="s">
        <v>39779</v>
      </c>
      <c r="G3421" s="252" t="s">
        <v>39780</v>
      </c>
      <c r="H3421" s="262" t="s">
        <v>39781</v>
      </c>
      <c r="I3421" s="264" t="s">
        <v>39782</v>
      </c>
      <c r="J3421" s="148"/>
      <c r="M3421" s="258"/>
      <c r="N3421" s="252"/>
      <c r="O3421" s="148"/>
      <c r="P3421" s="148"/>
    </row>
    <row r="3422" spans="1:16" ht="92.4">
      <c r="A3422" s="258" t="s">
        <v>39783</v>
      </c>
      <c r="B3422" s="252" t="s">
        <v>39784</v>
      </c>
      <c r="C3422" s="252" t="s">
        <v>39785</v>
      </c>
      <c r="D3422" s="148" t="s">
        <v>39786</v>
      </c>
      <c r="E3422" s="252" t="s">
        <v>39787</v>
      </c>
      <c r="F3422" s="252" t="s">
        <v>39788</v>
      </c>
      <c r="G3422" s="252" t="s">
        <v>39789</v>
      </c>
      <c r="H3422" s="262" t="s">
        <v>39790</v>
      </c>
      <c r="I3422" s="264" t="s">
        <v>39791</v>
      </c>
      <c r="J3422" s="148"/>
      <c r="M3422" s="258"/>
      <c r="N3422" s="252"/>
      <c r="O3422" s="148"/>
      <c r="P3422" s="148"/>
    </row>
    <row r="3423" spans="1:16" ht="250.8">
      <c r="A3423" s="258" t="s">
        <v>39792</v>
      </c>
      <c r="B3423" s="252" t="s">
        <v>39793</v>
      </c>
      <c r="C3423" s="252" t="s">
        <v>39794</v>
      </c>
      <c r="D3423" s="148" t="s">
        <v>39795</v>
      </c>
      <c r="E3423" s="252" t="s">
        <v>39796</v>
      </c>
      <c r="F3423" s="252" t="s">
        <v>39797</v>
      </c>
      <c r="G3423" s="252" t="s">
        <v>39798</v>
      </c>
      <c r="H3423" s="262" t="s">
        <v>39799</v>
      </c>
      <c r="I3423" s="264" t="s">
        <v>39800</v>
      </c>
      <c r="J3423" s="148"/>
      <c r="M3423" s="258"/>
      <c r="N3423" s="252"/>
      <c r="O3423" s="148"/>
      <c r="P3423" s="148"/>
    </row>
    <row r="3424" spans="1:16" ht="250.8">
      <c r="A3424" s="258" t="s">
        <v>39801</v>
      </c>
      <c r="B3424" s="252" t="s">
        <v>39802</v>
      </c>
      <c r="C3424" s="252" t="s">
        <v>39803</v>
      </c>
      <c r="D3424" s="148" t="s">
        <v>39804</v>
      </c>
      <c r="E3424" s="252" t="s">
        <v>39805</v>
      </c>
      <c r="F3424" s="252" t="s">
        <v>39797</v>
      </c>
      <c r="G3424" s="252" t="s">
        <v>39806</v>
      </c>
      <c r="H3424" s="262" t="s">
        <v>39807</v>
      </c>
      <c r="I3424" s="264" t="s">
        <v>39808</v>
      </c>
      <c r="J3424" s="148"/>
      <c r="M3424" s="258"/>
      <c r="N3424" s="252"/>
      <c r="O3424" s="148"/>
      <c r="P3424" s="148"/>
    </row>
    <row r="3425" spans="1:16" ht="211.2">
      <c r="A3425" s="258" t="s">
        <v>39809</v>
      </c>
      <c r="B3425" s="252" t="s">
        <v>39810</v>
      </c>
      <c r="C3425" s="252" t="s">
        <v>39811</v>
      </c>
      <c r="D3425" s="148" t="s">
        <v>39812</v>
      </c>
      <c r="E3425" s="252" t="s">
        <v>39813</v>
      </c>
      <c r="F3425" s="252" t="s">
        <v>39814</v>
      </c>
      <c r="G3425" s="252" t="s">
        <v>39815</v>
      </c>
      <c r="H3425" s="262" t="s">
        <v>39816</v>
      </c>
      <c r="I3425" s="264" t="s">
        <v>39817</v>
      </c>
      <c r="J3425" s="148"/>
      <c r="M3425" s="258"/>
      <c r="N3425" s="252"/>
      <c r="O3425" s="148"/>
      <c r="P3425" s="148"/>
    </row>
    <row r="3426" spans="1:16" ht="211.2">
      <c r="A3426" s="258" t="s">
        <v>39818</v>
      </c>
      <c r="B3426" s="252" t="s">
        <v>39819</v>
      </c>
      <c r="C3426" s="252" t="s">
        <v>39820</v>
      </c>
      <c r="D3426" s="148" t="s">
        <v>39821</v>
      </c>
      <c r="E3426" s="252" t="s">
        <v>39813</v>
      </c>
      <c r="F3426" s="252" t="s">
        <v>39814</v>
      </c>
      <c r="G3426" s="252" t="s">
        <v>39822</v>
      </c>
      <c r="H3426" s="262" t="s">
        <v>39823</v>
      </c>
      <c r="I3426" s="264" t="s">
        <v>39824</v>
      </c>
      <c r="J3426" s="148"/>
      <c r="M3426" s="258"/>
      <c r="N3426" s="252"/>
      <c r="O3426" s="148"/>
      <c r="P3426" s="148"/>
    </row>
    <row r="3427" spans="1:16" ht="184.8">
      <c r="A3427" s="258" t="s">
        <v>39825</v>
      </c>
      <c r="B3427" s="252" t="s">
        <v>39826</v>
      </c>
      <c r="C3427" s="252" t="s">
        <v>39827</v>
      </c>
      <c r="D3427" s="148" t="s">
        <v>39828</v>
      </c>
      <c r="E3427" s="252" t="s">
        <v>39829</v>
      </c>
      <c r="F3427" s="252" t="s">
        <v>39830</v>
      </c>
      <c r="G3427" s="252" t="s">
        <v>39831</v>
      </c>
      <c r="H3427" s="262" t="s">
        <v>39832</v>
      </c>
      <c r="I3427" s="264" t="s">
        <v>39833</v>
      </c>
      <c r="J3427" s="148"/>
      <c r="M3427" s="258"/>
      <c r="N3427" s="252"/>
      <c r="O3427" s="148"/>
      <c r="P3427" s="148"/>
    </row>
    <row r="3428" spans="1:16" ht="184.8">
      <c r="A3428" s="258" t="s">
        <v>39834</v>
      </c>
      <c r="B3428" s="252" t="s">
        <v>39835</v>
      </c>
      <c r="C3428" s="252" t="s">
        <v>39836</v>
      </c>
      <c r="D3428" s="148" t="s">
        <v>39837</v>
      </c>
      <c r="E3428" s="252" t="s">
        <v>39838</v>
      </c>
      <c r="F3428" s="252" t="s">
        <v>39830</v>
      </c>
      <c r="G3428" s="252" t="s">
        <v>39839</v>
      </c>
      <c r="H3428" s="262" t="s">
        <v>39840</v>
      </c>
      <c r="I3428" s="264" t="s">
        <v>39841</v>
      </c>
      <c r="J3428" s="148"/>
      <c r="M3428" s="258"/>
      <c r="N3428" s="252"/>
      <c r="O3428" s="148"/>
      <c r="P3428" s="148"/>
    </row>
    <row r="3429" spans="1:16" ht="92.4">
      <c r="A3429" s="258" t="s">
        <v>39842</v>
      </c>
      <c r="B3429" s="252" t="s">
        <v>39843</v>
      </c>
      <c r="C3429" s="252" t="s">
        <v>39844</v>
      </c>
      <c r="D3429" s="148" t="s">
        <v>39845</v>
      </c>
      <c r="E3429" s="252" t="s">
        <v>39846</v>
      </c>
      <c r="F3429" s="252" t="s">
        <v>39847</v>
      </c>
      <c r="G3429" s="252" t="s">
        <v>39848</v>
      </c>
      <c r="H3429" s="262" t="s">
        <v>39849</v>
      </c>
      <c r="I3429" s="264" t="s">
        <v>39850</v>
      </c>
      <c r="J3429" s="148"/>
      <c r="M3429" s="258"/>
      <c r="N3429" s="252"/>
      <c r="O3429" s="148"/>
      <c r="P3429" s="148"/>
    </row>
    <row r="3430" spans="1:16" ht="92.4">
      <c r="A3430" s="258" t="s">
        <v>39851</v>
      </c>
      <c r="B3430" s="252" t="s">
        <v>39852</v>
      </c>
      <c r="C3430" s="252" t="s">
        <v>39844</v>
      </c>
      <c r="D3430" s="148" t="s">
        <v>39853</v>
      </c>
      <c r="E3430" s="252" t="s">
        <v>39846</v>
      </c>
      <c r="F3430" s="252" t="s">
        <v>39847</v>
      </c>
      <c r="G3430" s="252" t="s">
        <v>39854</v>
      </c>
      <c r="H3430" s="262" t="s">
        <v>39849</v>
      </c>
      <c r="I3430" s="264" t="s">
        <v>39850</v>
      </c>
      <c r="J3430" s="148"/>
      <c r="M3430" s="258"/>
      <c r="N3430" s="252"/>
      <c r="O3430" s="148"/>
      <c r="P3430" s="148"/>
    </row>
    <row r="3431" spans="1:16" ht="118.8">
      <c r="A3431" s="258" t="s">
        <v>39855</v>
      </c>
      <c r="B3431" s="252" t="s">
        <v>39856</v>
      </c>
      <c r="C3431" s="252" t="s">
        <v>39857</v>
      </c>
      <c r="D3431" s="148" t="s">
        <v>39858</v>
      </c>
      <c r="E3431" s="252" t="s">
        <v>39859</v>
      </c>
      <c r="F3431" s="252" t="s">
        <v>39860</v>
      </c>
      <c r="G3431" s="252" t="s">
        <v>39861</v>
      </c>
      <c r="H3431" s="262" t="s">
        <v>39862</v>
      </c>
      <c r="I3431" s="264" t="s">
        <v>39863</v>
      </c>
      <c r="J3431" s="148"/>
      <c r="M3431" s="258"/>
      <c r="N3431" s="252"/>
      <c r="O3431" s="148"/>
      <c r="P3431" s="148"/>
    </row>
    <row r="3432" spans="1:16" ht="118.8">
      <c r="A3432" s="258" t="s">
        <v>39864</v>
      </c>
      <c r="B3432" s="252" t="s">
        <v>39856</v>
      </c>
      <c r="C3432" s="252" t="s">
        <v>39857</v>
      </c>
      <c r="D3432" s="148" t="s">
        <v>39858</v>
      </c>
      <c r="E3432" s="252" t="s">
        <v>39859</v>
      </c>
      <c r="F3432" s="252" t="s">
        <v>39860</v>
      </c>
      <c r="G3432" s="252" t="s">
        <v>39861</v>
      </c>
      <c r="H3432" s="262" t="s">
        <v>39862</v>
      </c>
      <c r="I3432" s="264" t="s">
        <v>39863</v>
      </c>
      <c r="J3432" s="148"/>
      <c r="M3432" s="258"/>
      <c r="N3432" s="252"/>
      <c r="O3432" s="148"/>
      <c r="P3432" s="148"/>
    </row>
    <row r="3433" spans="1:16" ht="28.8">
      <c r="A3433" s="251" t="s">
        <v>39865</v>
      </c>
      <c r="B3433" s="253" t="s">
        <v>39866</v>
      </c>
      <c r="C3433" s="253" t="s">
        <v>39866</v>
      </c>
      <c r="D3433" s="148" t="s">
        <v>39866</v>
      </c>
      <c r="E3433" s="253" t="s">
        <v>39866</v>
      </c>
      <c r="F3433" s="253" t="s">
        <v>39866</v>
      </c>
      <c r="G3433" s="253" t="s">
        <v>39866</v>
      </c>
      <c r="H3433" s="253" t="s">
        <v>39866</v>
      </c>
      <c r="I3433" s="264" t="s">
        <v>39866</v>
      </c>
      <c r="J3433" s="148"/>
      <c r="K3433" s="148"/>
      <c r="L3433" s="148"/>
      <c r="M3433" s="258"/>
      <c r="N3433" s="252"/>
      <c r="O3433" s="148"/>
      <c r="P3433" s="148"/>
    </row>
    <row r="3434" spans="1:16" ht="28.8">
      <c r="A3434" s="251" t="s">
        <v>39867</v>
      </c>
      <c r="B3434" s="253" t="s">
        <v>39866</v>
      </c>
      <c r="C3434" s="253" t="s">
        <v>39866</v>
      </c>
      <c r="D3434" s="148" t="s">
        <v>39866</v>
      </c>
      <c r="E3434" s="253" t="s">
        <v>39866</v>
      </c>
      <c r="F3434" s="253" t="s">
        <v>39866</v>
      </c>
      <c r="G3434" s="253" t="s">
        <v>39866</v>
      </c>
      <c r="H3434" s="253" t="s">
        <v>39866</v>
      </c>
      <c r="I3434" s="264" t="s">
        <v>39866</v>
      </c>
      <c r="J3434" s="148"/>
      <c r="K3434" s="148"/>
      <c r="L3434" s="148"/>
      <c r="M3434" s="258"/>
      <c r="N3434" s="252"/>
      <c r="O3434" s="148"/>
      <c r="P3434" s="148"/>
    </row>
    <row r="3435" spans="1:16" ht="39.6">
      <c r="A3435" s="258" t="s">
        <v>39868</v>
      </c>
      <c r="B3435" s="252" t="s">
        <v>37783</v>
      </c>
      <c r="C3435" s="252" t="s">
        <v>37783</v>
      </c>
      <c r="D3435" s="148" t="s">
        <v>37783</v>
      </c>
      <c r="E3435" s="252" t="s">
        <v>37783</v>
      </c>
      <c r="F3435" s="252" t="s">
        <v>37783</v>
      </c>
      <c r="G3435" s="252" t="s">
        <v>37783</v>
      </c>
      <c r="H3435" s="252" t="s">
        <v>37783</v>
      </c>
      <c r="I3435" s="264" t="s">
        <v>37783</v>
      </c>
      <c r="J3435" s="148"/>
      <c r="K3435" s="148"/>
      <c r="L3435" s="148"/>
      <c r="M3435" s="251"/>
      <c r="N3435" s="213"/>
      <c r="O3435" s="148"/>
      <c r="P3435" s="148"/>
    </row>
    <row r="3436" spans="1:16" ht="39.6">
      <c r="A3436" s="258" t="s">
        <v>39869</v>
      </c>
      <c r="B3436" s="252" t="s">
        <v>37785</v>
      </c>
      <c r="C3436" s="252" t="s">
        <v>37785</v>
      </c>
      <c r="D3436" s="148" t="s">
        <v>37785</v>
      </c>
      <c r="E3436" s="252" t="s">
        <v>37785</v>
      </c>
      <c r="F3436" s="252" t="s">
        <v>37785</v>
      </c>
      <c r="G3436" s="252" t="s">
        <v>37785</v>
      </c>
      <c r="H3436" s="252" t="s">
        <v>37785</v>
      </c>
      <c r="I3436" s="264" t="s">
        <v>37785</v>
      </c>
      <c r="J3436" s="148"/>
      <c r="K3436" s="148"/>
      <c r="L3436" s="148"/>
      <c r="M3436" s="251"/>
      <c r="N3436" s="213"/>
      <c r="O3436" s="148"/>
      <c r="P3436" s="148"/>
    </row>
    <row r="3437" spans="1:16" ht="39.6">
      <c r="A3437" s="258" t="s">
        <v>39870</v>
      </c>
      <c r="B3437" s="252" t="s">
        <v>37787</v>
      </c>
      <c r="C3437" s="252" t="s">
        <v>37787</v>
      </c>
      <c r="D3437" s="148" t="s">
        <v>37787</v>
      </c>
      <c r="E3437" s="252" t="s">
        <v>37787</v>
      </c>
      <c r="F3437" s="252" t="s">
        <v>37787</v>
      </c>
      <c r="G3437" s="252" t="s">
        <v>37787</v>
      </c>
      <c r="H3437" s="252" t="s">
        <v>37787</v>
      </c>
      <c r="I3437" s="264" t="s">
        <v>37787</v>
      </c>
      <c r="J3437" s="148"/>
      <c r="K3437" s="148"/>
      <c r="L3437" s="148"/>
      <c r="M3437" s="258"/>
      <c r="N3437" s="148"/>
      <c r="O3437" s="148"/>
      <c r="P3437" s="148"/>
    </row>
    <row r="3438" spans="1:16" ht="39.6">
      <c r="A3438" s="258" t="s">
        <v>39871</v>
      </c>
      <c r="B3438" s="252" t="s">
        <v>36374</v>
      </c>
      <c r="C3438" s="252" t="s">
        <v>36374</v>
      </c>
      <c r="D3438" s="148" t="s">
        <v>36374</v>
      </c>
      <c r="E3438" s="252" t="s">
        <v>36374</v>
      </c>
      <c r="F3438" s="252" t="s">
        <v>36374</v>
      </c>
      <c r="G3438" s="252" t="s">
        <v>36374</v>
      </c>
      <c r="H3438" s="252" t="s">
        <v>36374</v>
      </c>
      <c r="I3438" s="264" t="s">
        <v>36374</v>
      </c>
      <c r="J3438" s="148"/>
      <c r="K3438" s="148"/>
      <c r="L3438" s="148"/>
      <c r="M3438" s="258"/>
      <c r="N3438" s="148"/>
      <c r="O3438" s="148"/>
      <c r="P3438" s="148"/>
    </row>
    <row r="3439" spans="1:16" ht="39.6">
      <c r="A3439" s="258" t="s">
        <v>39872</v>
      </c>
      <c r="B3439" s="252" t="s">
        <v>37790</v>
      </c>
      <c r="C3439" s="252" t="s">
        <v>37790</v>
      </c>
      <c r="D3439" s="148" t="s">
        <v>37790</v>
      </c>
      <c r="E3439" s="252" t="s">
        <v>37790</v>
      </c>
      <c r="F3439" s="252" t="s">
        <v>37790</v>
      </c>
      <c r="G3439" s="252" t="s">
        <v>37790</v>
      </c>
      <c r="H3439" s="252" t="s">
        <v>37790</v>
      </c>
      <c r="I3439" s="264" t="s">
        <v>37790</v>
      </c>
      <c r="J3439" s="148"/>
      <c r="K3439" s="148"/>
      <c r="L3439" s="148"/>
      <c r="M3439" s="258"/>
      <c r="N3439" s="148"/>
      <c r="O3439" s="148"/>
      <c r="P3439" s="148"/>
    </row>
    <row r="3440" spans="1:16" ht="39.6">
      <c r="A3440" s="258" t="s">
        <v>39873</v>
      </c>
      <c r="B3440" s="252" t="s">
        <v>37792</v>
      </c>
      <c r="C3440" s="252" t="s">
        <v>37792</v>
      </c>
      <c r="D3440" s="148" t="s">
        <v>37792</v>
      </c>
      <c r="E3440" s="252" t="s">
        <v>37792</v>
      </c>
      <c r="F3440" s="252" t="s">
        <v>37792</v>
      </c>
      <c r="G3440" s="252" t="s">
        <v>37792</v>
      </c>
      <c r="H3440" s="252" t="s">
        <v>37792</v>
      </c>
      <c r="I3440" s="264" t="s">
        <v>37792</v>
      </c>
      <c r="J3440" s="148"/>
      <c r="K3440" s="148"/>
      <c r="L3440" s="148"/>
      <c r="M3440" s="258"/>
      <c r="N3440" s="148"/>
      <c r="O3440" s="148"/>
      <c r="P3440" s="148"/>
    </row>
    <row r="3441" spans="1:16" ht="39.6">
      <c r="A3441" s="258" t="s">
        <v>39874</v>
      </c>
      <c r="B3441" s="252" t="s">
        <v>37794</v>
      </c>
      <c r="C3441" s="252" t="s">
        <v>37794</v>
      </c>
      <c r="D3441" s="148" t="s">
        <v>37794</v>
      </c>
      <c r="E3441" s="252" t="s">
        <v>37794</v>
      </c>
      <c r="F3441" s="252" t="s">
        <v>37794</v>
      </c>
      <c r="G3441" s="252" t="s">
        <v>37794</v>
      </c>
      <c r="H3441" s="252" t="s">
        <v>37794</v>
      </c>
      <c r="I3441" s="264" t="s">
        <v>37794</v>
      </c>
      <c r="J3441" s="148"/>
      <c r="K3441" s="148"/>
      <c r="L3441" s="148"/>
      <c r="M3441" s="258"/>
      <c r="N3441" s="148"/>
      <c r="O3441" s="148"/>
      <c r="P3441" s="148"/>
    </row>
    <row r="3442" spans="1:16" ht="39.6">
      <c r="A3442" s="258" t="s">
        <v>39875</v>
      </c>
      <c r="B3442" s="252" t="s">
        <v>37794</v>
      </c>
      <c r="C3442" s="252" t="s">
        <v>37794</v>
      </c>
      <c r="D3442" s="148" t="s">
        <v>37794</v>
      </c>
      <c r="E3442" s="252" t="s">
        <v>37794</v>
      </c>
      <c r="F3442" s="252" t="s">
        <v>37794</v>
      </c>
      <c r="G3442" s="252" t="s">
        <v>37794</v>
      </c>
      <c r="H3442" s="252" t="s">
        <v>37794</v>
      </c>
      <c r="I3442" s="264" t="s">
        <v>37794</v>
      </c>
      <c r="J3442" s="148"/>
      <c r="K3442" s="148"/>
      <c r="L3442" s="148"/>
      <c r="M3442" s="258"/>
      <c r="N3442" s="148"/>
      <c r="O3442" s="148"/>
      <c r="P3442" s="148"/>
    </row>
    <row r="3443" spans="1:16" ht="39.6">
      <c r="A3443" s="258" t="s">
        <v>39876</v>
      </c>
      <c r="B3443" s="252" t="s">
        <v>36386</v>
      </c>
      <c r="C3443" s="252" t="s">
        <v>36386</v>
      </c>
      <c r="D3443" s="148" t="s">
        <v>36386</v>
      </c>
      <c r="E3443" s="252" t="s">
        <v>36386</v>
      </c>
      <c r="F3443" s="252" t="s">
        <v>36386</v>
      </c>
      <c r="G3443" s="252" t="s">
        <v>36386</v>
      </c>
      <c r="H3443" s="252" t="s">
        <v>36386</v>
      </c>
      <c r="I3443" s="264" t="s">
        <v>36386</v>
      </c>
      <c r="J3443" s="148"/>
      <c r="K3443" s="148"/>
      <c r="L3443" s="148"/>
      <c r="M3443" s="258"/>
      <c r="N3443" s="148"/>
      <c r="O3443" s="148"/>
      <c r="P3443" s="148"/>
    </row>
    <row r="3444" spans="1:16" ht="39.6">
      <c r="A3444" s="258" t="s">
        <v>39877</v>
      </c>
      <c r="B3444" s="252" t="s">
        <v>36386</v>
      </c>
      <c r="C3444" s="252" t="s">
        <v>36386</v>
      </c>
      <c r="D3444" s="148" t="s">
        <v>36386</v>
      </c>
      <c r="E3444" s="252" t="s">
        <v>36386</v>
      </c>
      <c r="F3444" s="252" t="s">
        <v>36386</v>
      </c>
      <c r="G3444" s="252" t="s">
        <v>36386</v>
      </c>
      <c r="H3444" s="252" t="s">
        <v>36386</v>
      </c>
      <c r="I3444" s="264" t="s">
        <v>36386</v>
      </c>
      <c r="J3444" s="148"/>
      <c r="K3444" s="148"/>
      <c r="L3444" s="148"/>
      <c r="M3444" s="258"/>
      <c r="N3444" s="148"/>
      <c r="O3444" s="148"/>
      <c r="P3444" s="148"/>
    </row>
    <row r="3445" spans="1:16" ht="39.6">
      <c r="A3445" s="258" t="s">
        <v>39878</v>
      </c>
      <c r="B3445" s="252" t="s">
        <v>37799</v>
      </c>
      <c r="C3445" s="252" t="s">
        <v>37799</v>
      </c>
      <c r="D3445" s="148" t="s">
        <v>37799</v>
      </c>
      <c r="E3445" s="252" t="s">
        <v>37799</v>
      </c>
      <c r="F3445" s="252" t="s">
        <v>37799</v>
      </c>
      <c r="G3445" s="252" t="s">
        <v>37799</v>
      </c>
      <c r="H3445" s="252" t="s">
        <v>37799</v>
      </c>
      <c r="I3445" s="264" t="s">
        <v>37799</v>
      </c>
      <c r="J3445" s="148"/>
      <c r="K3445" s="148"/>
      <c r="L3445" s="148"/>
      <c r="M3445" s="258"/>
      <c r="N3445" s="148"/>
      <c r="O3445" s="148"/>
      <c r="P3445" s="148"/>
    </row>
    <row r="3446" spans="1:16" ht="39.6">
      <c r="A3446" s="258" t="s">
        <v>39879</v>
      </c>
      <c r="B3446" s="252" t="s">
        <v>37801</v>
      </c>
      <c r="C3446" s="252" t="s">
        <v>37801</v>
      </c>
      <c r="D3446" s="148" t="s">
        <v>37801</v>
      </c>
      <c r="E3446" s="252" t="s">
        <v>37801</v>
      </c>
      <c r="F3446" s="252" t="s">
        <v>37801</v>
      </c>
      <c r="G3446" s="252" t="s">
        <v>37801</v>
      </c>
      <c r="H3446" s="252" t="s">
        <v>37801</v>
      </c>
      <c r="I3446" s="264" t="s">
        <v>37801</v>
      </c>
      <c r="J3446" s="148"/>
      <c r="K3446" s="148"/>
      <c r="L3446" s="148"/>
      <c r="M3446" s="258"/>
      <c r="N3446" s="148"/>
      <c r="O3446" s="148"/>
      <c r="P3446" s="148"/>
    </row>
    <row r="3447" spans="1:16" ht="39.6">
      <c r="A3447" s="258" t="s">
        <v>39880</v>
      </c>
      <c r="B3447" s="252" t="s">
        <v>36405</v>
      </c>
      <c r="C3447" s="252" t="s">
        <v>36405</v>
      </c>
      <c r="D3447" s="148" t="s">
        <v>36405</v>
      </c>
      <c r="E3447" s="252" t="s">
        <v>36405</v>
      </c>
      <c r="F3447" s="252" t="s">
        <v>36405</v>
      </c>
      <c r="G3447" s="252" t="s">
        <v>36405</v>
      </c>
      <c r="H3447" s="252" t="s">
        <v>36405</v>
      </c>
      <c r="I3447" s="264" t="s">
        <v>36405</v>
      </c>
      <c r="J3447" s="148"/>
      <c r="K3447" s="148"/>
      <c r="L3447" s="148"/>
      <c r="M3447" s="258"/>
      <c r="N3447" s="148"/>
      <c r="O3447" s="148"/>
      <c r="P3447" s="148"/>
    </row>
    <row r="3448" spans="1:16" ht="39.6">
      <c r="A3448" s="258" t="s">
        <v>39881</v>
      </c>
      <c r="B3448" s="252" t="s">
        <v>36405</v>
      </c>
      <c r="C3448" s="252" t="s">
        <v>36405</v>
      </c>
      <c r="D3448" s="148" t="s">
        <v>36405</v>
      </c>
      <c r="E3448" s="252" t="s">
        <v>36405</v>
      </c>
      <c r="F3448" s="252" t="s">
        <v>36405</v>
      </c>
      <c r="G3448" s="252" t="s">
        <v>36405</v>
      </c>
      <c r="H3448" s="252" t="s">
        <v>36405</v>
      </c>
      <c r="I3448" s="264" t="s">
        <v>36405</v>
      </c>
      <c r="J3448" s="148"/>
      <c r="K3448" s="148"/>
      <c r="L3448" s="148"/>
      <c r="M3448" s="258"/>
      <c r="N3448" s="148"/>
      <c r="O3448" s="148"/>
      <c r="P3448" s="148"/>
    </row>
    <row r="3449" spans="1:16" ht="39.6">
      <c r="A3449" s="258" t="s">
        <v>39882</v>
      </c>
      <c r="B3449" s="252" t="s">
        <v>37805</v>
      </c>
      <c r="C3449" s="252" t="s">
        <v>37805</v>
      </c>
      <c r="D3449" s="148" t="s">
        <v>37805</v>
      </c>
      <c r="E3449" s="252" t="s">
        <v>37805</v>
      </c>
      <c r="F3449" s="252" t="s">
        <v>37805</v>
      </c>
      <c r="G3449" s="252" t="s">
        <v>37805</v>
      </c>
      <c r="H3449" s="252" t="s">
        <v>37805</v>
      </c>
      <c r="I3449" s="264" t="s">
        <v>37805</v>
      </c>
      <c r="J3449" s="148"/>
      <c r="K3449" s="148"/>
      <c r="L3449" s="148"/>
      <c r="M3449" s="251"/>
      <c r="N3449" s="253"/>
      <c r="O3449" s="148"/>
      <c r="P3449" s="148"/>
    </row>
    <row r="3450" spans="1:16" ht="39.6">
      <c r="A3450" s="258" t="s">
        <v>39883</v>
      </c>
      <c r="B3450" s="252" t="s">
        <v>37807</v>
      </c>
      <c r="C3450" s="252" t="s">
        <v>37807</v>
      </c>
      <c r="D3450" s="148" t="s">
        <v>37807</v>
      </c>
      <c r="E3450" s="252" t="s">
        <v>37807</v>
      </c>
      <c r="F3450" s="252" t="s">
        <v>37807</v>
      </c>
      <c r="G3450" s="252" t="s">
        <v>37807</v>
      </c>
      <c r="H3450" s="252" t="s">
        <v>37807</v>
      </c>
      <c r="I3450" s="264" t="s">
        <v>37807</v>
      </c>
      <c r="J3450" s="148"/>
      <c r="K3450" s="148"/>
      <c r="L3450" s="148"/>
      <c r="M3450" s="251"/>
      <c r="N3450" s="253"/>
      <c r="O3450" s="148"/>
      <c r="P3450" s="148"/>
    </row>
    <row r="3451" spans="1:16" ht="39.6">
      <c r="A3451" s="258" t="s">
        <v>39884</v>
      </c>
      <c r="B3451" s="252" t="s">
        <v>37809</v>
      </c>
      <c r="C3451" s="252" t="s">
        <v>37809</v>
      </c>
      <c r="D3451" s="148" t="s">
        <v>37809</v>
      </c>
      <c r="E3451" s="252" t="s">
        <v>37809</v>
      </c>
      <c r="F3451" s="252" t="s">
        <v>37809</v>
      </c>
      <c r="G3451" s="252" t="s">
        <v>37809</v>
      </c>
      <c r="H3451" s="252" t="s">
        <v>37809</v>
      </c>
      <c r="I3451" s="264" t="s">
        <v>37809</v>
      </c>
      <c r="J3451" s="148"/>
      <c r="K3451" s="148"/>
      <c r="L3451" s="148"/>
      <c r="M3451" s="258"/>
      <c r="N3451" s="148"/>
      <c r="O3451" s="148"/>
      <c r="P3451" s="148"/>
    </row>
    <row r="3452" spans="1:16" ht="39.6">
      <c r="A3452" s="258" t="s">
        <v>39885</v>
      </c>
      <c r="B3452" s="252" t="s">
        <v>37809</v>
      </c>
      <c r="C3452" s="252" t="s">
        <v>37809</v>
      </c>
      <c r="D3452" s="148" t="s">
        <v>37809</v>
      </c>
      <c r="E3452" s="252" t="s">
        <v>37809</v>
      </c>
      <c r="F3452" s="252" t="s">
        <v>37809</v>
      </c>
      <c r="G3452" s="252" t="s">
        <v>37809</v>
      </c>
      <c r="H3452" s="252" t="s">
        <v>37809</v>
      </c>
      <c r="I3452" s="264" t="s">
        <v>37809</v>
      </c>
      <c r="J3452" s="148"/>
      <c r="K3452" s="148"/>
      <c r="L3452" s="148"/>
      <c r="M3452" s="258"/>
      <c r="N3452" s="148"/>
      <c r="O3452" s="148"/>
      <c r="P3452" s="148"/>
    </row>
    <row r="3453" spans="1:16" ht="39.6">
      <c r="A3453" s="258" t="s">
        <v>39886</v>
      </c>
      <c r="B3453" s="252" t="s">
        <v>36423</v>
      </c>
      <c r="C3453" s="252" t="s">
        <v>36423</v>
      </c>
      <c r="D3453" s="148" t="s">
        <v>36423</v>
      </c>
      <c r="E3453" s="252" t="s">
        <v>36423</v>
      </c>
      <c r="F3453" s="252" t="s">
        <v>36423</v>
      </c>
      <c r="G3453" s="252" t="s">
        <v>36423</v>
      </c>
      <c r="H3453" s="252" t="s">
        <v>36423</v>
      </c>
      <c r="I3453" s="264" t="s">
        <v>36423</v>
      </c>
      <c r="J3453" s="148"/>
      <c r="K3453" s="148"/>
      <c r="L3453" s="148"/>
      <c r="M3453" s="258"/>
      <c r="N3453" s="252"/>
      <c r="O3453" s="148"/>
      <c r="P3453" s="148"/>
    </row>
    <row r="3454" spans="1:16" ht="39.6">
      <c r="A3454" s="258" t="s">
        <v>39887</v>
      </c>
      <c r="B3454" s="252" t="s">
        <v>36425</v>
      </c>
      <c r="C3454" s="252" t="s">
        <v>36425</v>
      </c>
      <c r="D3454" s="148" t="s">
        <v>36425</v>
      </c>
      <c r="E3454" s="252" t="s">
        <v>36425</v>
      </c>
      <c r="F3454" s="252" t="s">
        <v>36425</v>
      </c>
      <c r="G3454" s="252" t="s">
        <v>36425</v>
      </c>
      <c r="H3454" s="252" t="s">
        <v>36425</v>
      </c>
      <c r="I3454" s="264" t="s">
        <v>36425</v>
      </c>
      <c r="J3454" s="148"/>
      <c r="K3454" s="148"/>
      <c r="L3454" s="148"/>
      <c r="M3454" s="258"/>
      <c r="N3454" s="252"/>
      <c r="O3454" s="148"/>
      <c r="P3454" s="148"/>
    </row>
    <row r="3455" spans="1:16" ht="52.8">
      <c r="A3455" s="251" t="s">
        <v>39888</v>
      </c>
      <c r="B3455" s="253" t="s">
        <v>39889</v>
      </c>
      <c r="C3455" s="252" t="s">
        <v>39890</v>
      </c>
      <c r="D3455" s="148" t="s">
        <v>39891</v>
      </c>
      <c r="E3455" s="253" t="s">
        <v>39892</v>
      </c>
      <c r="F3455" s="253" t="s">
        <v>39893</v>
      </c>
      <c r="G3455" s="253" t="s">
        <v>39894</v>
      </c>
      <c r="H3455" s="148" t="s">
        <v>39895</v>
      </c>
      <c r="I3455" s="264" t="s">
        <v>39896</v>
      </c>
      <c r="J3455" s="148"/>
      <c r="K3455" s="148"/>
      <c r="L3455" s="148"/>
      <c r="M3455" s="258"/>
      <c r="N3455" s="252"/>
      <c r="O3455" s="148"/>
      <c r="P3455" s="148"/>
    </row>
    <row r="3456" spans="1:16" ht="52.8">
      <c r="A3456" s="251" t="s">
        <v>39897</v>
      </c>
      <c r="B3456" s="253" t="s">
        <v>39889</v>
      </c>
      <c r="C3456" s="252" t="s">
        <v>39890</v>
      </c>
      <c r="D3456" s="148" t="s">
        <v>39891</v>
      </c>
      <c r="E3456" s="253" t="s">
        <v>39892</v>
      </c>
      <c r="F3456" s="253" t="s">
        <v>39893</v>
      </c>
      <c r="G3456" s="253" t="s">
        <v>39894</v>
      </c>
      <c r="H3456" s="148" t="s">
        <v>39895</v>
      </c>
      <c r="I3456" s="264" t="s">
        <v>39896</v>
      </c>
      <c r="J3456" s="148"/>
      <c r="K3456" s="273"/>
      <c r="L3456" s="273"/>
      <c r="M3456" s="258"/>
      <c r="N3456" s="252"/>
      <c r="O3456" s="148"/>
      <c r="P3456" s="148"/>
    </row>
    <row r="3457" spans="1:16" ht="118.8">
      <c r="A3457" s="258" t="s">
        <v>39898</v>
      </c>
      <c r="B3457" s="252" t="s">
        <v>39899</v>
      </c>
      <c r="C3457" s="252" t="s">
        <v>39900</v>
      </c>
      <c r="D3457" s="148" t="s">
        <v>39901</v>
      </c>
      <c r="E3457" s="252" t="s">
        <v>39902</v>
      </c>
      <c r="F3457" s="252" t="s">
        <v>39903</v>
      </c>
      <c r="G3457" s="252" t="s">
        <v>39904</v>
      </c>
      <c r="H3457" s="262" t="s">
        <v>39905</v>
      </c>
      <c r="I3457" s="264" t="s">
        <v>39906</v>
      </c>
      <c r="J3457" s="148"/>
      <c r="M3457" s="258"/>
      <c r="N3457" s="252"/>
      <c r="O3457" s="148"/>
      <c r="P3457" s="148"/>
    </row>
    <row r="3458" spans="1:16" ht="118.8">
      <c r="A3458" s="258" t="s">
        <v>39907</v>
      </c>
      <c r="B3458" s="252" t="s">
        <v>39899</v>
      </c>
      <c r="C3458" s="252" t="s">
        <v>39900</v>
      </c>
      <c r="D3458" s="148" t="s">
        <v>39901</v>
      </c>
      <c r="E3458" s="252" t="s">
        <v>39902</v>
      </c>
      <c r="F3458" s="252" t="s">
        <v>39903</v>
      </c>
      <c r="G3458" s="252" t="s">
        <v>39908</v>
      </c>
      <c r="H3458" s="262" t="s">
        <v>39905</v>
      </c>
      <c r="I3458" s="264" t="s">
        <v>39906</v>
      </c>
      <c r="J3458" s="148"/>
      <c r="M3458" s="258"/>
      <c r="N3458" s="252"/>
      <c r="O3458" s="148"/>
      <c r="P3458" s="148"/>
    </row>
    <row r="3459" spans="1:16" ht="184.8">
      <c r="A3459" s="258" t="s">
        <v>39909</v>
      </c>
      <c r="B3459" s="252" t="s">
        <v>39910</v>
      </c>
      <c r="C3459" s="252" t="s">
        <v>39911</v>
      </c>
      <c r="D3459" s="148" t="s">
        <v>39912</v>
      </c>
      <c r="E3459" s="252" t="s">
        <v>39913</v>
      </c>
      <c r="F3459" s="252" t="s">
        <v>39914</v>
      </c>
      <c r="G3459" s="252" t="s">
        <v>39915</v>
      </c>
      <c r="H3459" s="262" t="s">
        <v>39916</v>
      </c>
      <c r="I3459" s="264" t="s">
        <v>39917</v>
      </c>
      <c r="J3459" s="148"/>
      <c r="M3459" s="258"/>
      <c r="N3459" s="252"/>
      <c r="O3459" s="148"/>
      <c r="P3459" s="148"/>
    </row>
    <row r="3460" spans="1:16" ht="184.8">
      <c r="A3460" s="258" t="s">
        <v>39918</v>
      </c>
      <c r="B3460" s="252" t="s">
        <v>39919</v>
      </c>
      <c r="C3460" s="252" t="s">
        <v>39911</v>
      </c>
      <c r="D3460" s="148" t="s">
        <v>39920</v>
      </c>
      <c r="E3460" s="252" t="s">
        <v>39913</v>
      </c>
      <c r="F3460" s="252" t="s">
        <v>39914</v>
      </c>
      <c r="G3460" s="252" t="s">
        <v>39915</v>
      </c>
      <c r="H3460" s="262" t="s">
        <v>39921</v>
      </c>
      <c r="I3460" s="264" t="s">
        <v>39917</v>
      </c>
      <c r="J3460" s="148"/>
      <c r="M3460" s="258"/>
      <c r="N3460" s="252"/>
      <c r="O3460" s="148"/>
      <c r="P3460" s="148"/>
    </row>
    <row r="3461" spans="1:16" ht="158.4">
      <c r="A3461" s="258" t="s">
        <v>39922</v>
      </c>
      <c r="B3461" s="252" t="s">
        <v>39923</v>
      </c>
      <c r="C3461" s="252" t="s">
        <v>39924</v>
      </c>
      <c r="D3461" s="148" t="s">
        <v>39925</v>
      </c>
      <c r="E3461" s="252" t="s">
        <v>39926</v>
      </c>
      <c r="F3461" s="252" t="s">
        <v>39927</v>
      </c>
      <c r="G3461" s="252" t="s">
        <v>39928</v>
      </c>
      <c r="H3461" s="262" t="s">
        <v>39929</v>
      </c>
      <c r="I3461" s="264" t="s">
        <v>39930</v>
      </c>
      <c r="J3461" s="148"/>
      <c r="M3461" s="258"/>
      <c r="N3461" s="252"/>
      <c r="O3461" s="148"/>
      <c r="P3461" s="148"/>
    </row>
    <row r="3462" spans="1:16" ht="158.4">
      <c r="A3462" s="258" t="s">
        <v>39931</v>
      </c>
      <c r="B3462" s="252" t="s">
        <v>39932</v>
      </c>
      <c r="C3462" s="252" t="s">
        <v>39933</v>
      </c>
      <c r="D3462" s="148" t="s">
        <v>39934</v>
      </c>
      <c r="E3462" s="252" t="s">
        <v>39926</v>
      </c>
      <c r="F3462" s="252" t="s">
        <v>39927</v>
      </c>
      <c r="G3462" s="252" t="s">
        <v>39935</v>
      </c>
      <c r="H3462" s="262" t="s">
        <v>39936</v>
      </c>
      <c r="I3462" s="264" t="s">
        <v>39937</v>
      </c>
      <c r="J3462" s="148"/>
      <c r="M3462" s="258"/>
      <c r="N3462" s="252"/>
      <c r="O3462" s="148"/>
      <c r="P3462" s="148"/>
    </row>
    <row r="3463" spans="1:16" ht="158.4">
      <c r="A3463" s="258" t="s">
        <v>39938</v>
      </c>
      <c r="B3463" s="252" t="s">
        <v>39939</v>
      </c>
      <c r="C3463" s="252" t="s">
        <v>39940</v>
      </c>
      <c r="D3463" s="148" t="s">
        <v>39941</v>
      </c>
      <c r="E3463" s="252" t="s">
        <v>39942</v>
      </c>
      <c r="F3463" s="252" t="s">
        <v>39943</v>
      </c>
      <c r="G3463" s="252" t="s">
        <v>39944</v>
      </c>
      <c r="H3463" s="262" t="s">
        <v>39945</v>
      </c>
      <c r="I3463" s="264" t="s">
        <v>39946</v>
      </c>
      <c r="J3463" s="148"/>
      <c r="M3463" s="258"/>
      <c r="N3463" s="213"/>
      <c r="O3463" s="148"/>
      <c r="P3463" s="148"/>
    </row>
    <row r="3464" spans="1:16" ht="158.4">
      <c r="A3464" s="258" t="s">
        <v>39947</v>
      </c>
      <c r="B3464" s="252" t="s">
        <v>39948</v>
      </c>
      <c r="C3464" s="252" t="s">
        <v>39940</v>
      </c>
      <c r="D3464" s="148" t="s">
        <v>39949</v>
      </c>
      <c r="E3464" s="252" t="s">
        <v>39942</v>
      </c>
      <c r="F3464" s="252" t="s">
        <v>39950</v>
      </c>
      <c r="G3464" s="252" t="s">
        <v>39944</v>
      </c>
      <c r="H3464" s="262" t="s">
        <v>39951</v>
      </c>
      <c r="I3464" s="264" t="s">
        <v>39952</v>
      </c>
      <c r="J3464" s="148"/>
      <c r="M3464" s="258"/>
      <c r="N3464" s="213"/>
      <c r="O3464" s="148"/>
      <c r="P3464" s="148"/>
    </row>
    <row r="3465" spans="1:16" ht="145.19999999999999">
      <c r="A3465" s="258" t="s">
        <v>39953</v>
      </c>
      <c r="B3465" s="252" t="s">
        <v>39954</v>
      </c>
      <c r="C3465" s="252" t="s">
        <v>39955</v>
      </c>
      <c r="D3465" s="148" t="s">
        <v>39956</v>
      </c>
      <c r="E3465" s="252" t="s">
        <v>39957</v>
      </c>
      <c r="F3465" s="252" t="s">
        <v>39958</v>
      </c>
      <c r="G3465" s="252" t="s">
        <v>39959</v>
      </c>
      <c r="H3465" s="262" t="s">
        <v>39960</v>
      </c>
      <c r="I3465" s="264" t="s">
        <v>39961</v>
      </c>
      <c r="J3465" s="148"/>
      <c r="M3465" s="258"/>
      <c r="N3465" s="252"/>
      <c r="O3465" s="148"/>
      <c r="P3465" s="148"/>
    </row>
    <row r="3466" spans="1:16" ht="145.19999999999999">
      <c r="A3466" s="258" t="s">
        <v>39962</v>
      </c>
      <c r="B3466" s="252" t="s">
        <v>39954</v>
      </c>
      <c r="C3466" s="252" t="s">
        <v>39955</v>
      </c>
      <c r="D3466" s="148" t="s">
        <v>39956</v>
      </c>
      <c r="E3466" s="252" t="s">
        <v>39957</v>
      </c>
      <c r="F3466" s="252" t="s">
        <v>39958</v>
      </c>
      <c r="G3466" s="252" t="s">
        <v>39959</v>
      </c>
      <c r="H3466" s="262" t="s">
        <v>39960</v>
      </c>
      <c r="I3466" s="264" t="s">
        <v>39961</v>
      </c>
      <c r="J3466" s="148"/>
      <c r="M3466" s="258"/>
      <c r="N3466" s="252"/>
      <c r="O3466" s="148"/>
      <c r="P3466" s="148"/>
    </row>
    <row r="3467" spans="1:16" ht="158.4">
      <c r="A3467" s="258" t="s">
        <v>39963</v>
      </c>
      <c r="B3467" s="252" t="s">
        <v>39964</v>
      </c>
      <c r="C3467" s="252" t="s">
        <v>39965</v>
      </c>
      <c r="D3467" s="148" t="s">
        <v>39966</v>
      </c>
      <c r="E3467" s="252" t="s">
        <v>39967</v>
      </c>
      <c r="F3467" s="252" t="s">
        <v>39968</v>
      </c>
      <c r="G3467" s="252" t="s">
        <v>39969</v>
      </c>
      <c r="H3467" s="262" t="s">
        <v>39970</v>
      </c>
      <c r="I3467" s="264" t="s">
        <v>39971</v>
      </c>
      <c r="J3467" s="148"/>
      <c r="M3467" s="251"/>
      <c r="N3467" s="253"/>
      <c r="O3467" s="148"/>
      <c r="P3467" s="148"/>
    </row>
    <row r="3468" spans="1:16" ht="158.4">
      <c r="A3468" s="258" t="s">
        <v>39972</v>
      </c>
      <c r="B3468" s="252" t="s">
        <v>39964</v>
      </c>
      <c r="C3468" s="252" t="s">
        <v>39965</v>
      </c>
      <c r="D3468" s="148" t="s">
        <v>39966</v>
      </c>
      <c r="E3468" s="252" t="s">
        <v>39967</v>
      </c>
      <c r="F3468" s="252" t="s">
        <v>39968</v>
      </c>
      <c r="G3468" s="252" t="s">
        <v>39969</v>
      </c>
      <c r="H3468" s="262" t="s">
        <v>39970</v>
      </c>
      <c r="I3468" s="264" t="s">
        <v>39971</v>
      </c>
      <c r="J3468" s="148"/>
      <c r="M3468" s="251"/>
      <c r="N3468" s="253"/>
      <c r="O3468" s="148"/>
      <c r="P3468" s="148"/>
    </row>
    <row r="3469" spans="1:16" ht="28.8">
      <c r="A3469" s="251" t="s">
        <v>39973</v>
      </c>
      <c r="B3469" s="253" t="s">
        <v>39974</v>
      </c>
      <c r="C3469" s="253" t="s">
        <v>39974</v>
      </c>
      <c r="D3469" s="148" t="s">
        <v>39974</v>
      </c>
      <c r="E3469" s="253" t="s">
        <v>39974</v>
      </c>
      <c r="F3469" s="253" t="s">
        <v>39974</v>
      </c>
      <c r="G3469" s="253" t="s">
        <v>39974</v>
      </c>
      <c r="H3469" s="262"/>
      <c r="I3469" s="264" t="s">
        <v>39974</v>
      </c>
      <c r="J3469" s="148"/>
      <c r="M3469" s="258"/>
      <c r="N3469" s="148"/>
      <c r="O3469" s="148"/>
      <c r="P3469" s="148"/>
    </row>
    <row r="3470" spans="1:16" ht="28.8">
      <c r="A3470" s="251" t="s">
        <v>39975</v>
      </c>
      <c r="B3470" s="253" t="s">
        <v>39974</v>
      </c>
      <c r="C3470" s="253" t="s">
        <v>39974</v>
      </c>
      <c r="D3470" s="148" t="s">
        <v>39974</v>
      </c>
      <c r="E3470" s="253" t="s">
        <v>39974</v>
      </c>
      <c r="F3470" s="253" t="s">
        <v>39974</v>
      </c>
      <c r="G3470" s="253" t="s">
        <v>39974</v>
      </c>
      <c r="H3470" s="262"/>
      <c r="I3470" s="264" t="s">
        <v>39974</v>
      </c>
      <c r="J3470" s="148"/>
      <c r="M3470" s="258"/>
      <c r="N3470" s="148"/>
      <c r="O3470" s="148"/>
      <c r="P3470" s="148"/>
    </row>
    <row r="3471" spans="1:16" ht="198">
      <c r="A3471" s="258" t="s">
        <v>39976</v>
      </c>
      <c r="B3471" s="252" t="s">
        <v>39977</v>
      </c>
      <c r="C3471" s="252" t="s">
        <v>39978</v>
      </c>
      <c r="D3471" s="148" t="s">
        <v>39979</v>
      </c>
      <c r="E3471" s="252" t="s">
        <v>39980</v>
      </c>
      <c r="F3471" s="252" t="s">
        <v>39981</v>
      </c>
      <c r="G3471" s="252" t="s">
        <v>39982</v>
      </c>
      <c r="H3471" s="262" t="s">
        <v>39983</v>
      </c>
      <c r="I3471" s="264" t="s">
        <v>39984</v>
      </c>
      <c r="J3471" s="148"/>
      <c r="M3471" s="258"/>
      <c r="N3471" s="148"/>
      <c r="O3471" s="148"/>
      <c r="P3471" s="148"/>
    </row>
    <row r="3472" spans="1:16" ht="198">
      <c r="A3472" s="258" t="s">
        <v>39985</v>
      </c>
      <c r="B3472" s="252" t="s">
        <v>39977</v>
      </c>
      <c r="C3472" s="252" t="s">
        <v>39978</v>
      </c>
      <c r="D3472" s="148" t="s">
        <v>39979</v>
      </c>
      <c r="E3472" s="252" t="s">
        <v>39980</v>
      </c>
      <c r="F3472" s="252" t="s">
        <v>39981</v>
      </c>
      <c r="G3472" s="252" t="s">
        <v>39982</v>
      </c>
      <c r="H3472" s="262" t="s">
        <v>39983</v>
      </c>
      <c r="I3472" s="264" t="s">
        <v>39984</v>
      </c>
      <c r="J3472" s="148"/>
      <c r="M3472" s="258"/>
      <c r="N3472" s="148"/>
      <c r="O3472" s="148"/>
      <c r="P3472" s="148"/>
    </row>
    <row r="3473" spans="1:16" ht="39.6">
      <c r="A3473" s="258" t="s">
        <v>39986</v>
      </c>
      <c r="B3473" s="252" t="s">
        <v>36530</v>
      </c>
      <c r="C3473" s="252" t="s">
        <v>36530</v>
      </c>
      <c r="D3473" s="148" t="s">
        <v>36530</v>
      </c>
      <c r="E3473" s="252" t="s">
        <v>36530</v>
      </c>
      <c r="F3473" s="252" t="s">
        <v>36530</v>
      </c>
      <c r="G3473" s="252" t="s">
        <v>36530</v>
      </c>
      <c r="H3473" s="252" t="s">
        <v>36530</v>
      </c>
      <c r="I3473" s="264" t="s">
        <v>36530</v>
      </c>
      <c r="J3473" s="148"/>
      <c r="K3473" s="148"/>
      <c r="L3473" s="148"/>
      <c r="M3473" s="258"/>
      <c r="N3473" s="148"/>
      <c r="O3473" s="148"/>
      <c r="P3473" s="148"/>
    </row>
    <row r="3474" spans="1:16" ht="39.6">
      <c r="A3474" s="258" t="s">
        <v>39987</v>
      </c>
      <c r="B3474" s="252" t="s">
        <v>36530</v>
      </c>
      <c r="C3474" s="252" t="s">
        <v>36530</v>
      </c>
      <c r="D3474" s="148" t="s">
        <v>36530</v>
      </c>
      <c r="E3474" s="252" t="s">
        <v>36530</v>
      </c>
      <c r="F3474" s="252" t="s">
        <v>36530</v>
      </c>
      <c r="G3474" s="252" t="s">
        <v>36530</v>
      </c>
      <c r="H3474" s="252" t="s">
        <v>36530</v>
      </c>
      <c r="I3474" s="264" t="s">
        <v>36530</v>
      </c>
      <c r="J3474" s="148"/>
      <c r="K3474" s="148"/>
      <c r="L3474" s="148"/>
      <c r="M3474" s="258"/>
      <c r="N3474" s="148"/>
      <c r="O3474" s="148"/>
      <c r="P3474" s="148"/>
    </row>
    <row r="3475" spans="1:16" ht="39.6">
      <c r="A3475" s="258" t="s">
        <v>39988</v>
      </c>
      <c r="B3475" s="252" t="s">
        <v>38944</v>
      </c>
      <c r="C3475" s="252" t="s">
        <v>38944</v>
      </c>
      <c r="D3475" s="148" t="s">
        <v>38944</v>
      </c>
      <c r="E3475" s="252" t="s">
        <v>38944</v>
      </c>
      <c r="F3475" s="252" t="s">
        <v>38944</v>
      </c>
      <c r="G3475" s="252" t="s">
        <v>38944</v>
      </c>
      <c r="H3475" s="252" t="s">
        <v>38944</v>
      </c>
      <c r="I3475" s="264" t="s">
        <v>38944</v>
      </c>
      <c r="J3475" s="148"/>
      <c r="K3475" s="148"/>
      <c r="L3475" s="148"/>
      <c r="M3475" s="258"/>
      <c r="N3475" s="252"/>
      <c r="O3475" s="148"/>
      <c r="P3475" s="148"/>
    </row>
    <row r="3476" spans="1:16" ht="39.6">
      <c r="A3476" s="258" t="s">
        <v>39989</v>
      </c>
      <c r="B3476" s="252" t="s">
        <v>38946</v>
      </c>
      <c r="C3476" s="252" t="s">
        <v>38946</v>
      </c>
      <c r="D3476" s="148" t="s">
        <v>38946</v>
      </c>
      <c r="E3476" s="252" t="s">
        <v>38946</v>
      </c>
      <c r="F3476" s="252" t="s">
        <v>38946</v>
      </c>
      <c r="G3476" s="252" t="s">
        <v>38946</v>
      </c>
      <c r="H3476" s="252" t="s">
        <v>38946</v>
      </c>
      <c r="I3476" s="264" t="s">
        <v>38946</v>
      </c>
      <c r="J3476" s="148"/>
      <c r="K3476" s="148"/>
      <c r="L3476" s="148"/>
      <c r="M3476" s="258"/>
      <c r="N3476" s="252"/>
      <c r="O3476" s="148"/>
      <c r="P3476" s="148"/>
    </row>
    <row r="3477" spans="1:16" ht="39.6">
      <c r="A3477" s="258" t="s">
        <v>39990</v>
      </c>
      <c r="B3477" s="252" t="s">
        <v>36536</v>
      </c>
      <c r="C3477" s="252" t="s">
        <v>36536</v>
      </c>
      <c r="D3477" s="148" t="s">
        <v>36536</v>
      </c>
      <c r="E3477" s="252" t="s">
        <v>36536</v>
      </c>
      <c r="F3477" s="252" t="s">
        <v>36536</v>
      </c>
      <c r="G3477" s="252" t="s">
        <v>36536</v>
      </c>
      <c r="H3477" s="252" t="s">
        <v>36536</v>
      </c>
      <c r="I3477" s="264" t="s">
        <v>36536</v>
      </c>
      <c r="J3477" s="148"/>
      <c r="K3477" s="148"/>
      <c r="L3477" s="148"/>
      <c r="M3477" s="258"/>
      <c r="N3477" s="148"/>
      <c r="O3477" s="148"/>
      <c r="P3477" s="148"/>
    </row>
    <row r="3478" spans="1:16" ht="39.6">
      <c r="A3478" s="258" t="s">
        <v>39991</v>
      </c>
      <c r="B3478" s="252" t="s">
        <v>36536</v>
      </c>
      <c r="C3478" s="252" t="s">
        <v>36536</v>
      </c>
      <c r="D3478" s="148" t="s">
        <v>36536</v>
      </c>
      <c r="E3478" s="252" t="s">
        <v>36536</v>
      </c>
      <c r="F3478" s="252" t="s">
        <v>36536</v>
      </c>
      <c r="G3478" s="252" t="s">
        <v>36536</v>
      </c>
      <c r="H3478" s="252" t="s">
        <v>36536</v>
      </c>
      <c r="I3478" s="264" t="s">
        <v>36536</v>
      </c>
      <c r="J3478" s="148"/>
      <c r="K3478" s="148"/>
      <c r="L3478" s="148"/>
      <c r="M3478" s="258"/>
      <c r="N3478" s="148"/>
      <c r="O3478" s="148"/>
      <c r="P3478" s="148"/>
    </row>
    <row r="3479" spans="1:16" ht="39.6">
      <c r="A3479" s="258" t="s">
        <v>39992</v>
      </c>
      <c r="B3479" s="252" t="s">
        <v>39993</v>
      </c>
      <c r="C3479" s="252" t="s">
        <v>39993</v>
      </c>
      <c r="D3479" s="148" t="s">
        <v>39993</v>
      </c>
      <c r="E3479" s="252" t="s">
        <v>39993</v>
      </c>
      <c r="F3479" s="252" t="s">
        <v>39993</v>
      </c>
      <c r="G3479" s="252" t="s">
        <v>39993</v>
      </c>
      <c r="H3479" s="252" t="s">
        <v>39993</v>
      </c>
      <c r="I3479" s="264" t="s">
        <v>39993</v>
      </c>
      <c r="J3479" s="148"/>
      <c r="K3479" s="148"/>
      <c r="L3479" s="148"/>
      <c r="M3479" s="258"/>
      <c r="N3479" s="148"/>
      <c r="O3479" s="148"/>
      <c r="P3479" s="148"/>
    </row>
    <row r="3480" spans="1:16" ht="39.6">
      <c r="A3480" s="258" t="s">
        <v>39994</v>
      </c>
      <c r="B3480" s="252" t="s">
        <v>39358</v>
      </c>
      <c r="C3480" s="252" t="s">
        <v>39358</v>
      </c>
      <c r="D3480" s="148" t="s">
        <v>39358</v>
      </c>
      <c r="E3480" s="252" t="s">
        <v>39358</v>
      </c>
      <c r="F3480" s="252" t="s">
        <v>39358</v>
      </c>
      <c r="G3480" s="252" t="s">
        <v>39358</v>
      </c>
      <c r="H3480" s="252" t="s">
        <v>39358</v>
      </c>
      <c r="I3480" s="264" t="s">
        <v>39358</v>
      </c>
      <c r="J3480" s="148"/>
      <c r="K3480" s="148"/>
      <c r="L3480" s="148"/>
      <c r="M3480" s="258"/>
      <c r="N3480" s="148"/>
      <c r="O3480" s="148"/>
      <c r="P3480" s="148"/>
    </row>
    <row r="3481" spans="1:16" ht="39.6">
      <c r="A3481" s="258" t="s">
        <v>39995</v>
      </c>
      <c r="B3481" s="252" t="s">
        <v>36542</v>
      </c>
      <c r="C3481" s="252" t="s">
        <v>36542</v>
      </c>
      <c r="D3481" s="148" t="s">
        <v>36542</v>
      </c>
      <c r="E3481" s="252" t="s">
        <v>36542</v>
      </c>
      <c r="F3481" s="252" t="s">
        <v>36542</v>
      </c>
      <c r="G3481" s="252" t="s">
        <v>36542</v>
      </c>
      <c r="H3481" s="252" t="s">
        <v>36542</v>
      </c>
      <c r="I3481" s="264" t="s">
        <v>36542</v>
      </c>
      <c r="J3481" s="148"/>
      <c r="K3481" s="148"/>
      <c r="L3481" s="148"/>
      <c r="M3481" s="251"/>
      <c r="N3481" s="253"/>
      <c r="O3481" s="148"/>
      <c r="P3481" s="148"/>
    </row>
    <row r="3482" spans="1:16" ht="39.6">
      <c r="A3482" s="258" t="s">
        <v>39996</v>
      </c>
      <c r="B3482" s="252" t="s">
        <v>36542</v>
      </c>
      <c r="C3482" s="252" t="s">
        <v>36542</v>
      </c>
      <c r="D3482" s="148" t="s">
        <v>36542</v>
      </c>
      <c r="E3482" s="252" t="s">
        <v>36542</v>
      </c>
      <c r="F3482" s="252" t="s">
        <v>36542</v>
      </c>
      <c r="G3482" s="252" t="s">
        <v>36542</v>
      </c>
      <c r="H3482" s="252" t="s">
        <v>36542</v>
      </c>
      <c r="I3482" s="264" t="s">
        <v>36542</v>
      </c>
      <c r="J3482" s="273"/>
      <c r="K3482" s="273"/>
      <c r="L3482" s="273"/>
      <c r="M3482" s="251"/>
      <c r="N3482" s="253"/>
      <c r="O3482" s="148"/>
      <c r="P3482" s="148"/>
    </row>
    <row r="3483" spans="1:16" ht="211.2">
      <c r="A3483" s="258" t="s">
        <v>39997</v>
      </c>
      <c r="B3483" s="213" t="s">
        <v>39998</v>
      </c>
      <c r="C3483" s="252" t="s">
        <v>39999</v>
      </c>
      <c r="D3483" s="148" t="s">
        <v>40000</v>
      </c>
      <c r="E3483" s="213" t="s">
        <v>40001</v>
      </c>
      <c r="F3483" s="213" t="s">
        <v>40002</v>
      </c>
      <c r="G3483" s="213" t="s">
        <v>40003</v>
      </c>
      <c r="H3483" s="262" t="s">
        <v>40004</v>
      </c>
      <c r="I3483" s="264" t="s">
        <v>40005</v>
      </c>
      <c r="M3483" s="258"/>
      <c r="N3483" s="252"/>
      <c r="O3483" s="148"/>
      <c r="P3483" s="148"/>
    </row>
    <row r="3484" spans="1:16" ht="211.2">
      <c r="A3484" s="258" t="s">
        <v>40006</v>
      </c>
      <c r="B3484" s="213" t="s">
        <v>40007</v>
      </c>
      <c r="C3484" s="252" t="s">
        <v>40008</v>
      </c>
      <c r="D3484" s="148" t="s">
        <v>40009</v>
      </c>
      <c r="E3484" s="213" t="s">
        <v>40001</v>
      </c>
      <c r="F3484" s="213" t="s">
        <v>40002</v>
      </c>
      <c r="G3484" s="213" t="s">
        <v>40010</v>
      </c>
      <c r="H3484" s="262" t="s">
        <v>40011</v>
      </c>
      <c r="I3484" s="264" t="s">
        <v>40012</v>
      </c>
      <c r="M3484" s="258"/>
      <c r="N3484" s="252"/>
      <c r="O3484" s="148"/>
      <c r="P3484" s="148"/>
    </row>
    <row r="3485" spans="1:16" ht="39.6">
      <c r="A3485" s="258" t="s">
        <v>40013</v>
      </c>
      <c r="B3485" s="252" t="s">
        <v>40014</v>
      </c>
      <c r="C3485" s="252" t="s">
        <v>40014</v>
      </c>
      <c r="D3485" s="148" t="s">
        <v>40014</v>
      </c>
      <c r="E3485" s="252" t="s">
        <v>40014</v>
      </c>
      <c r="F3485" s="252" t="s">
        <v>40014</v>
      </c>
      <c r="G3485" s="252" t="s">
        <v>40014</v>
      </c>
      <c r="H3485" s="252" t="s">
        <v>40014</v>
      </c>
      <c r="I3485" s="264" t="s">
        <v>40014</v>
      </c>
      <c r="L3485" s="262"/>
      <c r="M3485" s="258"/>
      <c r="N3485" s="252"/>
      <c r="O3485" s="148"/>
      <c r="P3485" s="148"/>
    </row>
    <row r="3486" spans="1:16" ht="39.6">
      <c r="A3486" s="258" t="s">
        <v>40015</v>
      </c>
      <c r="B3486" s="252" t="s">
        <v>40014</v>
      </c>
      <c r="C3486" s="252" t="s">
        <v>40014</v>
      </c>
      <c r="D3486" s="148" t="s">
        <v>40014</v>
      </c>
      <c r="E3486" s="252" t="s">
        <v>40014</v>
      </c>
      <c r="F3486" s="252" t="s">
        <v>40014</v>
      </c>
      <c r="G3486" s="252" t="s">
        <v>40014</v>
      </c>
      <c r="H3486" s="252" t="s">
        <v>40014</v>
      </c>
      <c r="I3486" s="264" t="s">
        <v>40014</v>
      </c>
      <c r="L3486" s="262"/>
      <c r="M3486" s="258"/>
      <c r="N3486" s="252"/>
      <c r="O3486" s="148"/>
      <c r="P3486" s="148"/>
    </row>
    <row r="3487" spans="1:16" ht="28.8">
      <c r="A3487" s="251" t="s">
        <v>40016</v>
      </c>
      <c r="B3487" s="253" t="s">
        <v>36552</v>
      </c>
      <c r="C3487" s="253" t="s">
        <v>36552</v>
      </c>
      <c r="D3487" s="148" t="s">
        <v>36552</v>
      </c>
      <c r="E3487" s="253" t="s">
        <v>36552</v>
      </c>
      <c r="F3487" s="253" t="s">
        <v>36552</v>
      </c>
      <c r="G3487" s="253" t="s">
        <v>36552</v>
      </c>
      <c r="H3487" s="253" t="s">
        <v>36552</v>
      </c>
      <c r="I3487" s="264" t="s">
        <v>36552</v>
      </c>
      <c r="L3487" s="262"/>
      <c r="M3487" s="258"/>
      <c r="N3487" s="252"/>
      <c r="O3487" s="148"/>
      <c r="P3487" s="148"/>
    </row>
    <row r="3488" spans="1:16" ht="28.8">
      <c r="A3488" s="251" t="s">
        <v>40017</v>
      </c>
      <c r="B3488" s="253" t="s">
        <v>36552</v>
      </c>
      <c r="C3488" s="253" t="s">
        <v>36552</v>
      </c>
      <c r="D3488" s="148" t="s">
        <v>36552</v>
      </c>
      <c r="E3488" s="253" t="s">
        <v>36552</v>
      </c>
      <c r="F3488" s="253" t="s">
        <v>36552</v>
      </c>
      <c r="G3488" s="253" t="s">
        <v>36552</v>
      </c>
      <c r="H3488" s="253" t="s">
        <v>36552</v>
      </c>
      <c r="I3488" s="264" t="s">
        <v>36552</v>
      </c>
      <c r="L3488" s="262"/>
      <c r="M3488" s="258"/>
      <c r="N3488" s="252"/>
      <c r="O3488" s="148"/>
      <c r="P3488" s="148"/>
    </row>
    <row r="3489" spans="1:16" ht="184.8">
      <c r="A3489" s="258" t="s">
        <v>40018</v>
      </c>
      <c r="B3489" s="252" t="s">
        <v>40019</v>
      </c>
      <c r="C3489" s="252" t="s">
        <v>40020</v>
      </c>
      <c r="D3489" s="148" t="s">
        <v>40021</v>
      </c>
      <c r="E3489" s="252" t="s">
        <v>40022</v>
      </c>
      <c r="F3489" s="252" t="s">
        <v>40023</v>
      </c>
      <c r="G3489" s="252" t="s">
        <v>40024</v>
      </c>
      <c r="H3489" s="262" t="s">
        <v>40025</v>
      </c>
      <c r="I3489" s="264" t="s">
        <v>40026</v>
      </c>
      <c r="M3489" s="258"/>
      <c r="N3489" s="148"/>
      <c r="O3489" s="148"/>
      <c r="P3489" s="148"/>
    </row>
    <row r="3490" spans="1:16" ht="184.8">
      <c r="A3490" s="258" t="s">
        <v>40027</v>
      </c>
      <c r="B3490" s="252" t="s">
        <v>40028</v>
      </c>
      <c r="C3490" s="252" t="s">
        <v>40029</v>
      </c>
      <c r="D3490" s="148" t="s">
        <v>40030</v>
      </c>
      <c r="E3490" s="252" t="s">
        <v>40031</v>
      </c>
      <c r="F3490" s="252" t="s">
        <v>40023</v>
      </c>
      <c r="G3490" s="252" t="s">
        <v>40032</v>
      </c>
      <c r="H3490" s="262" t="s">
        <v>40033</v>
      </c>
      <c r="I3490" s="264" t="s">
        <v>40034</v>
      </c>
      <c r="M3490" s="258"/>
      <c r="N3490" s="148"/>
      <c r="O3490" s="148"/>
      <c r="P3490" s="148"/>
    </row>
    <row r="3491" spans="1:16" ht="145.19999999999999">
      <c r="A3491" s="258" t="s">
        <v>40035</v>
      </c>
      <c r="B3491" s="252" t="s">
        <v>40036</v>
      </c>
      <c r="C3491" s="252" t="s">
        <v>40037</v>
      </c>
      <c r="D3491" s="148" t="s">
        <v>40038</v>
      </c>
      <c r="E3491" s="252" t="s">
        <v>40039</v>
      </c>
      <c r="F3491" s="252" t="s">
        <v>40040</v>
      </c>
      <c r="G3491" s="252" t="s">
        <v>40041</v>
      </c>
      <c r="H3491" s="262" t="s">
        <v>40042</v>
      </c>
      <c r="I3491" s="264" t="s">
        <v>40043</v>
      </c>
      <c r="M3491" s="258"/>
      <c r="N3491" s="252"/>
      <c r="O3491" s="148"/>
      <c r="P3491" s="148"/>
    </row>
    <row r="3492" spans="1:16" ht="145.19999999999999">
      <c r="A3492" s="258" t="s">
        <v>40044</v>
      </c>
      <c r="B3492" s="252" t="s">
        <v>40045</v>
      </c>
      <c r="C3492" s="252" t="s">
        <v>40046</v>
      </c>
      <c r="D3492" s="148" t="s">
        <v>40047</v>
      </c>
      <c r="E3492" s="252" t="s">
        <v>40048</v>
      </c>
      <c r="F3492" s="252" t="s">
        <v>40040</v>
      </c>
      <c r="G3492" s="252" t="s">
        <v>40049</v>
      </c>
      <c r="H3492" s="262" t="s">
        <v>40050</v>
      </c>
      <c r="I3492" s="264" t="s">
        <v>40051</v>
      </c>
      <c r="M3492" s="258"/>
      <c r="N3492" s="252"/>
      <c r="O3492" s="148"/>
      <c r="P3492" s="148"/>
    </row>
    <row r="3493" spans="1:16" ht="158.4">
      <c r="A3493" s="258" t="s">
        <v>40052</v>
      </c>
      <c r="B3493" s="252" t="s">
        <v>40053</v>
      </c>
      <c r="C3493" s="252" t="s">
        <v>40054</v>
      </c>
      <c r="D3493" s="148" t="s">
        <v>40055</v>
      </c>
      <c r="E3493" s="252" t="s">
        <v>40056</v>
      </c>
      <c r="F3493" s="252" t="s">
        <v>40057</v>
      </c>
      <c r="G3493" s="252" t="s">
        <v>40058</v>
      </c>
      <c r="H3493" s="262" t="s">
        <v>40059</v>
      </c>
      <c r="I3493" s="264" t="s">
        <v>40060</v>
      </c>
      <c r="M3493" s="258"/>
      <c r="N3493" s="252"/>
      <c r="O3493" s="148"/>
      <c r="P3493" s="148"/>
    </row>
    <row r="3494" spans="1:16" ht="158.4">
      <c r="A3494" s="258" t="s">
        <v>40061</v>
      </c>
      <c r="B3494" s="252" t="s">
        <v>40062</v>
      </c>
      <c r="C3494" s="252" t="s">
        <v>40063</v>
      </c>
      <c r="D3494" s="148" t="s">
        <v>40064</v>
      </c>
      <c r="E3494" s="252" t="s">
        <v>40065</v>
      </c>
      <c r="F3494" s="252" t="s">
        <v>40057</v>
      </c>
      <c r="G3494" s="252" t="s">
        <v>40066</v>
      </c>
      <c r="H3494" s="262" t="s">
        <v>40067</v>
      </c>
      <c r="I3494" s="264" t="s">
        <v>40068</v>
      </c>
      <c r="M3494" s="258"/>
      <c r="N3494" s="252"/>
      <c r="O3494" s="148"/>
      <c r="P3494" s="148"/>
    </row>
    <row r="3495" spans="1:16" ht="39.6">
      <c r="A3495" s="258" t="s">
        <v>40069</v>
      </c>
      <c r="B3495" s="252" t="s">
        <v>38540</v>
      </c>
      <c r="C3495" s="252" t="s">
        <v>38540</v>
      </c>
      <c r="D3495" s="148" t="s">
        <v>38540</v>
      </c>
      <c r="E3495" s="252" t="s">
        <v>38540</v>
      </c>
      <c r="F3495" s="252" t="s">
        <v>38540</v>
      </c>
      <c r="G3495" s="252" t="s">
        <v>38540</v>
      </c>
      <c r="H3495" s="252" t="s">
        <v>38540</v>
      </c>
      <c r="I3495" s="264" t="s">
        <v>38540</v>
      </c>
      <c r="L3495" s="262"/>
      <c r="M3495" s="258"/>
      <c r="N3495" s="252"/>
      <c r="O3495" s="148"/>
      <c r="P3495" s="148"/>
    </row>
    <row r="3496" spans="1:16" ht="39.6">
      <c r="A3496" s="258" t="s">
        <v>40070</v>
      </c>
      <c r="B3496" s="252" t="s">
        <v>38542</v>
      </c>
      <c r="C3496" s="252" t="s">
        <v>38542</v>
      </c>
      <c r="D3496" s="148" t="s">
        <v>38542</v>
      </c>
      <c r="E3496" s="252" t="s">
        <v>38542</v>
      </c>
      <c r="F3496" s="252" t="s">
        <v>38542</v>
      </c>
      <c r="G3496" s="252" t="s">
        <v>38542</v>
      </c>
      <c r="H3496" s="252" t="s">
        <v>38542</v>
      </c>
      <c r="I3496" s="264" t="s">
        <v>38542</v>
      </c>
      <c r="L3496" s="262"/>
      <c r="M3496" s="258"/>
      <c r="N3496" s="252"/>
      <c r="O3496" s="148"/>
      <c r="P3496" s="148"/>
    </row>
    <row r="3497" spans="1:16" ht="184.8">
      <c r="A3497" s="258" t="s">
        <v>40071</v>
      </c>
      <c r="B3497" s="252" t="s">
        <v>40072</v>
      </c>
      <c r="C3497" s="252" t="s">
        <v>40073</v>
      </c>
      <c r="D3497" s="148" t="s">
        <v>40074</v>
      </c>
      <c r="E3497" s="252" t="s">
        <v>40075</v>
      </c>
      <c r="F3497" s="252" t="s">
        <v>40076</v>
      </c>
      <c r="G3497" s="252" t="s">
        <v>40077</v>
      </c>
      <c r="H3497" s="262" t="s">
        <v>40078</v>
      </c>
      <c r="I3497" s="264" t="s">
        <v>40079</v>
      </c>
      <c r="M3497" s="258"/>
      <c r="N3497" s="252"/>
      <c r="O3497" s="148"/>
      <c r="P3497" s="148"/>
    </row>
    <row r="3498" spans="1:16" ht="184.8">
      <c r="A3498" s="258" t="s">
        <v>40080</v>
      </c>
      <c r="B3498" s="252" t="s">
        <v>40081</v>
      </c>
      <c r="C3498" s="252" t="s">
        <v>40082</v>
      </c>
      <c r="D3498" s="148" t="s">
        <v>40083</v>
      </c>
      <c r="E3498" s="252" t="s">
        <v>40084</v>
      </c>
      <c r="F3498" s="252" t="s">
        <v>40076</v>
      </c>
      <c r="G3498" s="252" t="s">
        <v>40085</v>
      </c>
      <c r="H3498" s="262" t="s">
        <v>40086</v>
      </c>
      <c r="I3498" s="264" t="s">
        <v>40087</v>
      </c>
      <c r="M3498" s="258"/>
      <c r="N3498" s="252"/>
      <c r="O3498" s="148"/>
      <c r="P3498" s="148"/>
    </row>
    <row r="3499" spans="1:16" ht="237.6">
      <c r="A3499" s="258" t="s">
        <v>40088</v>
      </c>
      <c r="B3499" s="252" t="s">
        <v>40089</v>
      </c>
      <c r="C3499" s="252" t="s">
        <v>40090</v>
      </c>
      <c r="D3499" s="148" t="s">
        <v>40091</v>
      </c>
      <c r="E3499" s="252" t="s">
        <v>40092</v>
      </c>
      <c r="F3499" s="252" t="s">
        <v>40093</v>
      </c>
      <c r="G3499" s="252" t="s">
        <v>40094</v>
      </c>
      <c r="H3499" s="262" t="s">
        <v>40095</v>
      </c>
      <c r="I3499" s="264" t="s">
        <v>40096</v>
      </c>
      <c r="M3499" s="251"/>
      <c r="N3499" s="253"/>
      <c r="O3499" s="148"/>
      <c r="P3499" s="148"/>
    </row>
    <row r="3500" spans="1:16" ht="237.6">
      <c r="A3500" s="258" t="s">
        <v>40097</v>
      </c>
      <c r="B3500" s="252" t="s">
        <v>40089</v>
      </c>
      <c r="C3500" s="252" t="s">
        <v>40098</v>
      </c>
      <c r="D3500" s="148" t="s">
        <v>40099</v>
      </c>
      <c r="E3500" s="252" t="s">
        <v>40092</v>
      </c>
      <c r="F3500" s="252" t="s">
        <v>40100</v>
      </c>
      <c r="G3500" s="252" t="s">
        <v>40101</v>
      </c>
      <c r="H3500" s="262" t="s">
        <v>40102</v>
      </c>
      <c r="I3500" s="264" t="s">
        <v>40096</v>
      </c>
      <c r="M3500" s="251"/>
      <c r="N3500" s="253"/>
      <c r="O3500" s="148"/>
      <c r="P3500" s="148"/>
    </row>
    <row r="3501" spans="1:16" ht="28.8">
      <c r="A3501" s="251" t="s">
        <v>40103</v>
      </c>
      <c r="B3501" s="253" t="s">
        <v>36594</v>
      </c>
      <c r="C3501" s="253" t="s">
        <v>36595</v>
      </c>
      <c r="D3501" s="148" t="s">
        <v>36595</v>
      </c>
      <c r="E3501" s="253" t="s">
        <v>36595</v>
      </c>
      <c r="F3501" s="253" t="s">
        <v>36595</v>
      </c>
      <c r="G3501" s="253" t="s">
        <v>36594</v>
      </c>
      <c r="H3501" s="253" t="s">
        <v>36595</v>
      </c>
      <c r="I3501" s="264" t="s">
        <v>36594</v>
      </c>
      <c r="L3501" s="262"/>
      <c r="M3501" s="258"/>
      <c r="N3501" s="252"/>
      <c r="O3501" s="148"/>
      <c r="P3501" s="148"/>
    </row>
    <row r="3502" spans="1:16" ht="28.8">
      <c r="A3502" s="251" t="s">
        <v>40104</v>
      </c>
      <c r="B3502" s="253" t="s">
        <v>36595</v>
      </c>
      <c r="C3502" s="253" t="s">
        <v>36595</v>
      </c>
      <c r="D3502" s="148" t="s">
        <v>36595</v>
      </c>
      <c r="E3502" s="253" t="s">
        <v>36595</v>
      </c>
      <c r="F3502" s="253" t="s">
        <v>36595</v>
      </c>
      <c r="G3502" s="253" t="s">
        <v>36595</v>
      </c>
      <c r="H3502" s="253" t="s">
        <v>36595</v>
      </c>
      <c r="I3502" s="264" t="s">
        <v>36595</v>
      </c>
      <c r="L3502" s="262"/>
      <c r="M3502" s="258"/>
      <c r="N3502" s="252"/>
      <c r="O3502" s="148"/>
      <c r="P3502" s="148"/>
    </row>
    <row r="3503" spans="1:16" ht="39.6">
      <c r="A3503" s="258" t="s">
        <v>40105</v>
      </c>
      <c r="B3503" s="252" t="s">
        <v>39449</v>
      </c>
      <c r="C3503" s="252" t="s">
        <v>39449</v>
      </c>
      <c r="D3503" s="148" t="s">
        <v>39449</v>
      </c>
      <c r="E3503" s="252" t="s">
        <v>39449</v>
      </c>
      <c r="F3503" s="252" t="s">
        <v>39449</v>
      </c>
      <c r="G3503" s="252" t="s">
        <v>39449</v>
      </c>
      <c r="H3503" s="252" t="s">
        <v>39449</v>
      </c>
      <c r="I3503" s="264" t="s">
        <v>39449</v>
      </c>
      <c r="L3503" s="262"/>
      <c r="M3503" s="258"/>
      <c r="N3503" s="148"/>
      <c r="O3503" s="148"/>
      <c r="P3503" s="148"/>
    </row>
    <row r="3504" spans="1:16" ht="39.6">
      <c r="A3504" s="258" t="s">
        <v>40106</v>
      </c>
      <c r="B3504" s="252" t="s">
        <v>39451</v>
      </c>
      <c r="C3504" s="252" t="s">
        <v>39451</v>
      </c>
      <c r="D3504" s="148" t="s">
        <v>39451</v>
      </c>
      <c r="E3504" s="252" t="s">
        <v>39451</v>
      </c>
      <c r="F3504" s="252" t="s">
        <v>39451</v>
      </c>
      <c r="G3504" s="252" t="s">
        <v>39451</v>
      </c>
      <c r="H3504" s="252" t="s">
        <v>39451</v>
      </c>
      <c r="I3504" s="264" t="s">
        <v>39451</v>
      </c>
      <c r="L3504" s="262"/>
      <c r="M3504" s="258"/>
      <c r="N3504" s="148"/>
      <c r="O3504" s="148"/>
      <c r="P3504" s="148"/>
    </row>
    <row r="3505" spans="1:16" ht="39.6">
      <c r="A3505" s="258" t="s">
        <v>40107</v>
      </c>
      <c r="B3505" s="252" t="s">
        <v>39028</v>
      </c>
      <c r="C3505" s="252" t="s">
        <v>39028</v>
      </c>
      <c r="D3505" s="148" t="s">
        <v>39028</v>
      </c>
      <c r="E3505" s="252" t="s">
        <v>39028</v>
      </c>
      <c r="F3505" s="252" t="s">
        <v>39028</v>
      </c>
      <c r="G3505" s="252" t="s">
        <v>39028</v>
      </c>
      <c r="H3505" s="252" t="s">
        <v>39028</v>
      </c>
      <c r="I3505" s="264" t="s">
        <v>39028</v>
      </c>
      <c r="L3505" s="262"/>
      <c r="M3505" s="258"/>
      <c r="N3505" s="252"/>
      <c r="O3505" s="148"/>
      <c r="P3505" s="148"/>
    </row>
    <row r="3506" spans="1:16" ht="39.6">
      <c r="A3506" s="258" t="s">
        <v>40108</v>
      </c>
      <c r="B3506" s="252" t="s">
        <v>39030</v>
      </c>
      <c r="C3506" s="252" t="s">
        <v>39030</v>
      </c>
      <c r="D3506" s="148" t="s">
        <v>39030</v>
      </c>
      <c r="E3506" s="252" t="s">
        <v>39030</v>
      </c>
      <c r="F3506" s="252" t="s">
        <v>39030</v>
      </c>
      <c r="G3506" s="252" t="s">
        <v>39030</v>
      </c>
      <c r="H3506" s="252" t="s">
        <v>39030</v>
      </c>
      <c r="I3506" s="264" t="s">
        <v>39030</v>
      </c>
      <c r="L3506" s="262"/>
      <c r="M3506" s="258"/>
      <c r="N3506" s="252"/>
      <c r="O3506" s="148"/>
      <c r="P3506" s="148"/>
    </row>
    <row r="3507" spans="1:16" ht="39.6">
      <c r="A3507" s="258" t="s">
        <v>40109</v>
      </c>
      <c r="B3507" s="252" t="s">
        <v>36606</v>
      </c>
      <c r="C3507" s="252" t="s">
        <v>36606</v>
      </c>
      <c r="D3507" s="148" t="s">
        <v>36606</v>
      </c>
      <c r="E3507" s="252" t="s">
        <v>36606</v>
      </c>
      <c r="F3507" s="252" t="s">
        <v>36606</v>
      </c>
      <c r="G3507" s="252" t="s">
        <v>36606</v>
      </c>
      <c r="H3507" s="252" t="s">
        <v>36606</v>
      </c>
      <c r="I3507" s="264" t="s">
        <v>36606</v>
      </c>
      <c r="L3507" s="262"/>
      <c r="M3507" s="258"/>
      <c r="N3507" s="252"/>
      <c r="O3507" s="148"/>
      <c r="P3507" s="148"/>
    </row>
    <row r="3508" spans="1:16" ht="39.6">
      <c r="A3508" s="258" t="s">
        <v>40110</v>
      </c>
      <c r="B3508" s="252" t="s">
        <v>36608</v>
      </c>
      <c r="C3508" s="252" t="s">
        <v>36608</v>
      </c>
      <c r="D3508" s="148" t="s">
        <v>36608</v>
      </c>
      <c r="E3508" s="252" t="s">
        <v>36608</v>
      </c>
      <c r="F3508" s="252" t="s">
        <v>36608</v>
      </c>
      <c r="G3508" s="252" t="s">
        <v>36608</v>
      </c>
      <c r="H3508" s="252" t="s">
        <v>36608</v>
      </c>
      <c r="I3508" s="264" t="s">
        <v>36608</v>
      </c>
      <c r="L3508" s="262"/>
      <c r="M3508" s="258"/>
      <c r="N3508" s="252"/>
      <c r="O3508" s="148"/>
      <c r="P3508" s="148"/>
    </row>
    <row r="3509" spans="1:16" ht="224.4">
      <c r="A3509" s="258" t="s">
        <v>40111</v>
      </c>
      <c r="B3509" s="252" t="s">
        <v>40112</v>
      </c>
      <c r="C3509" s="252" t="s">
        <v>40113</v>
      </c>
      <c r="D3509" s="148" t="s">
        <v>40114</v>
      </c>
      <c r="E3509" s="252" t="s">
        <v>40115</v>
      </c>
      <c r="F3509" s="252" t="s">
        <v>40116</v>
      </c>
      <c r="G3509" s="252" t="s">
        <v>40117</v>
      </c>
      <c r="H3509" s="262" t="s">
        <v>40118</v>
      </c>
      <c r="I3509" s="264" t="s">
        <v>40119</v>
      </c>
      <c r="M3509" s="258"/>
      <c r="N3509" s="252"/>
      <c r="O3509" s="148"/>
      <c r="P3509" s="148"/>
    </row>
    <row r="3510" spans="1:16" ht="224.4">
      <c r="A3510" s="258" t="s">
        <v>40120</v>
      </c>
      <c r="B3510" s="252" t="s">
        <v>40121</v>
      </c>
      <c r="C3510" s="252" t="s">
        <v>40122</v>
      </c>
      <c r="D3510" s="148" t="s">
        <v>40123</v>
      </c>
      <c r="E3510" s="252" t="s">
        <v>40124</v>
      </c>
      <c r="F3510" s="252" t="s">
        <v>40125</v>
      </c>
      <c r="G3510" s="252" t="s">
        <v>40126</v>
      </c>
      <c r="H3510" s="262" t="s">
        <v>40127</v>
      </c>
      <c r="I3510" s="264" t="s">
        <v>40128</v>
      </c>
      <c r="M3510" s="258"/>
      <c r="N3510" s="252"/>
      <c r="O3510" s="148"/>
      <c r="P3510" s="148"/>
    </row>
    <row r="3511" spans="1:16" ht="39.6">
      <c r="A3511" s="258" t="s">
        <v>40129</v>
      </c>
      <c r="B3511" s="252" t="s">
        <v>36613</v>
      </c>
      <c r="C3511" s="252" t="s">
        <v>36613</v>
      </c>
      <c r="D3511" s="148" t="s">
        <v>36613</v>
      </c>
      <c r="E3511" s="252" t="s">
        <v>36613</v>
      </c>
      <c r="F3511" s="252" t="s">
        <v>36613</v>
      </c>
      <c r="G3511" s="252" t="s">
        <v>36613</v>
      </c>
      <c r="H3511" s="252" t="s">
        <v>36613</v>
      </c>
      <c r="I3511" s="264" t="s">
        <v>36613</v>
      </c>
      <c r="L3511" s="262"/>
      <c r="M3511" s="258"/>
      <c r="N3511" s="148"/>
      <c r="O3511" s="148"/>
      <c r="P3511" s="148"/>
    </row>
    <row r="3512" spans="1:16" ht="39.6">
      <c r="A3512" s="258" t="s">
        <v>40130</v>
      </c>
      <c r="B3512" s="252" t="s">
        <v>36615</v>
      </c>
      <c r="C3512" s="252" t="s">
        <v>36615</v>
      </c>
      <c r="D3512" s="148" t="s">
        <v>36615</v>
      </c>
      <c r="E3512" s="252" t="s">
        <v>36615</v>
      </c>
      <c r="F3512" s="252" t="s">
        <v>36615</v>
      </c>
      <c r="G3512" s="252" t="s">
        <v>36615</v>
      </c>
      <c r="H3512" s="252" t="s">
        <v>36615</v>
      </c>
      <c r="I3512" s="264" t="s">
        <v>36615</v>
      </c>
      <c r="L3512" s="262"/>
      <c r="M3512" s="258"/>
      <c r="N3512" s="148"/>
      <c r="O3512" s="148"/>
      <c r="P3512" s="148"/>
    </row>
    <row r="3513" spans="1:16" ht="39.6">
      <c r="A3513" s="258" t="s">
        <v>40131</v>
      </c>
      <c r="B3513" s="252" t="s">
        <v>36617</v>
      </c>
      <c r="C3513" s="252" t="s">
        <v>36617</v>
      </c>
      <c r="D3513" s="148" t="s">
        <v>36617</v>
      </c>
      <c r="E3513" s="252" t="s">
        <v>36617</v>
      </c>
      <c r="F3513" s="252" t="s">
        <v>36617</v>
      </c>
      <c r="G3513" s="252" t="s">
        <v>36617</v>
      </c>
      <c r="H3513" s="252" t="s">
        <v>36617</v>
      </c>
      <c r="I3513" s="264" t="s">
        <v>36617</v>
      </c>
      <c r="L3513" s="262"/>
      <c r="M3513" s="251"/>
      <c r="N3513" s="253"/>
      <c r="O3513" s="148"/>
      <c r="P3513" s="148"/>
    </row>
    <row r="3514" spans="1:16" ht="39.6">
      <c r="A3514" s="258" t="s">
        <v>40132</v>
      </c>
      <c r="B3514" s="252" t="s">
        <v>36619</v>
      </c>
      <c r="C3514" s="252" t="s">
        <v>36619</v>
      </c>
      <c r="D3514" s="148" t="s">
        <v>36619</v>
      </c>
      <c r="E3514" s="252" t="s">
        <v>36619</v>
      </c>
      <c r="F3514" s="252" t="s">
        <v>36619</v>
      </c>
      <c r="G3514" s="252" t="s">
        <v>36619</v>
      </c>
      <c r="H3514" s="252" t="s">
        <v>36619</v>
      </c>
      <c r="I3514" s="264" t="s">
        <v>36619</v>
      </c>
      <c r="L3514" s="262"/>
      <c r="M3514" s="251"/>
      <c r="N3514" s="253"/>
      <c r="O3514" s="148"/>
      <c r="P3514" s="148"/>
    </row>
    <row r="3515" spans="1:16" ht="39.6">
      <c r="A3515" s="258" t="s">
        <v>40133</v>
      </c>
      <c r="B3515" s="252" t="s">
        <v>36621</v>
      </c>
      <c r="C3515" s="252" t="s">
        <v>36621</v>
      </c>
      <c r="D3515" s="252" t="s">
        <v>36621</v>
      </c>
      <c r="E3515" s="252" t="s">
        <v>36621</v>
      </c>
      <c r="F3515" s="252" t="s">
        <v>36621</v>
      </c>
      <c r="G3515" s="252" t="s">
        <v>36621</v>
      </c>
      <c r="H3515" s="252" t="s">
        <v>36621</v>
      </c>
      <c r="I3515" s="264" t="s">
        <v>36621</v>
      </c>
      <c r="L3515" s="262"/>
      <c r="M3515" s="258"/>
      <c r="N3515" s="252"/>
      <c r="O3515" s="148"/>
      <c r="P3515" s="148"/>
    </row>
    <row r="3516" spans="1:16" ht="39.6">
      <c r="A3516" s="258" t="s">
        <v>40134</v>
      </c>
      <c r="B3516" s="252" t="s">
        <v>36621</v>
      </c>
      <c r="C3516" s="252" t="s">
        <v>36621</v>
      </c>
      <c r="D3516" s="148" t="s">
        <v>36621</v>
      </c>
      <c r="E3516" s="252" t="s">
        <v>36621</v>
      </c>
      <c r="F3516" s="252" t="s">
        <v>36621</v>
      </c>
      <c r="G3516" s="252" t="s">
        <v>36621</v>
      </c>
      <c r="H3516" s="252" t="s">
        <v>36621</v>
      </c>
      <c r="I3516" s="264" t="s">
        <v>36621</v>
      </c>
      <c r="L3516" s="262"/>
      <c r="M3516" s="258"/>
      <c r="N3516" s="252"/>
      <c r="O3516" s="148"/>
      <c r="P3516" s="148"/>
    </row>
    <row r="3517" spans="1:16" ht="39.6">
      <c r="A3517" s="258" t="s">
        <v>40135</v>
      </c>
      <c r="B3517" s="252" t="s">
        <v>36624</v>
      </c>
      <c r="C3517" s="252" t="s">
        <v>36624</v>
      </c>
      <c r="D3517" s="148" t="s">
        <v>36624</v>
      </c>
      <c r="E3517" s="252" t="s">
        <v>36624</v>
      </c>
      <c r="F3517" s="252" t="s">
        <v>36624</v>
      </c>
      <c r="G3517" s="252" t="s">
        <v>36624</v>
      </c>
      <c r="H3517" s="252" t="s">
        <v>36624</v>
      </c>
      <c r="I3517" s="264" t="s">
        <v>36624</v>
      </c>
      <c r="L3517" s="262"/>
      <c r="M3517" s="258"/>
      <c r="N3517" s="148"/>
      <c r="O3517" s="148"/>
      <c r="P3517" s="148"/>
    </row>
    <row r="3518" spans="1:16" ht="39.6">
      <c r="A3518" s="258" t="s">
        <v>40136</v>
      </c>
      <c r="B3518" s="252" t="s">
        <v>36626</v>
      </c>
      <c r="C3518" s="252" t="s">
        <v>36626</v>
      </c>
      <c r="D3518" s="148" t="s">
        <v>36626</v>
      </c>
      <c r="E3518" s="252" t="s">
        <v>36626</v>
      </c>
      <c r="F3518" s="252" t="s">
        <v>36626</v>
      </c>
      <c r="G3518" s="252" t="s">
        <v>36626</v>
      </c>
      <c r="H3518" s="252" t="s">
        <v>36626</v>
      </c>
      <c r="I3518" s="264" t="s">
        <v>36626</v>
      </c>
      <c r="L3518" s="262"/>
      <c r="M3518" s="258"/>
      <c r="N3518" s="148"/>
      <c r="O3518" s="148"/>
      <c r="P3518" s="148"/>
    </row>
    <row r="3519" spans="1:16" ht="28.8">
      <c r="A3519" s="251" t="s">
        <v>40137</v>
      </c>
      <c r="B3519" s="253" t="s">
        <v>36628</v>
      </c>
      <c r="C3519" s="253" t="s">
        <v>36628</v>
      </c>
      <c r="D3519" s="148" t="s">
        <v>36628</v>
      </c>
      <c r="E3519" s="253" t="s">
        <v>36628</v>
      </c>
      <c r="F3519" s="253" t="s">
        <v>36628</v>
      </c>
      <c r="G3519" s="253" t="s">
        <v>36628</v>
      </c>
      <c r="H3519" s="253" t="s">
        <v>36628</v>
      </c>
      <c r="I3519" s="264" t="s">
        <v>36628</v>
      </c>
      <c r="L3519" s="262"/>
      <c r="M3519" s="258"/>
      <c r="N3519" s="252"/>
      <c r="O3519" s="148"/>
      <c r="P3519" s="148"/>
    </row>
    <row r="3520" spans="1:16" ht="28.8">
      <c r="A3520" s="251" t="s">
        <v>40138</v>
      </c>
      <c r="B3520" s="253" t="s">
        <v>36628</v>
      </c>
      <c r="C3520" s="253" t="s">
        <v>36628</v>
      </c>
      <c r="D3520" s="148" t="s">
        <v>36628</v>
      </c>
      <c r="E3520" s="253" t="s">
        <v>36628</v>
      </c>
      <c r="F3520" s="253" t="s">
        <v>36628</v>
      </c>
      <c r="G3520" s="253" t="s">
        <v>36628</v>
      </c>
      <c r="H3520" s="253" t="s">
        <v>36628</v>
      </c>
      <c r="I3520" s="264" t="s">
        <v>36628</v>
      </c>
      <c r="L3520" s="262"/>
      <c r="M3520" s="258"/>
      <c r="N3520" s="252"/>
      <c r="O3520" s="148"/>
      <c r="P3520" s="148"/>
    </row>
    <row r="3521" spans="1:16" ht="39.6">
      <c r="A3521" s="258" t="s">
        <v>40139</v>
      </c>
      <c r="B3521" s="252" t="s">
        <v>36631</v>
      </c>
      <c r="C3521" s="252" t="s">
        <v>36631</v>
      </c>
      <c r="D3521" s="148" t="s">
        <v>36631</v>
      </c>
      <c r="E3521" s="252" t="s">
        <v>36631</v>
      </c>
      <c r="F3521" s="252" t="s">
        <v>36631</v>
      </c>
      <c r="G3521" s="252" t="s">
        <v>36631</v>
      </c>
      <c r="H3521" s="252" t="s">
        <v>36631</v>
      </c>
      <c r="I3521" s="264" t="s">
        <v>36631</v>
      </c>
      <c r="L3521" s="262"/>
      <c r="M3521" s="258"/>
      <c r="N3521" s="252"/>
      <c r="O3521" s="148"/>
      <c r="P3521" s="148"/>
    </row>
    <row r="3522" spans="1:16" ht="39.6">
      <c r="A3522" s="258" t="s">
        <v>40140</v>
      </c>
      <c r="B3522" s="252" t="s">
        <v>36633</v>
      </c>
      <c r="C3522" s="252" t="s">
        <v>36633</v>
      </c>
      <c r="D3522" s="148" t="s">
        <v>36633</v>
      </c>
      <c r="E3522" s="252" t="s">
        <v>36633</v>
      </c>
      <c r="F3522" s="252" t="s">
        <v>36633</v>
      </c>
      <c r="G3522" s="252" t="s">
        <v>36633</v>
      </c>
      <c r="H3522" s="252" t="s">
        <v>36633</v>
      </c>
      <c r="I3522" s="264" t="s">
        <v>36633</v>
      </c>
      <c r="L3522" s="262"/>
      <c r="M3522" s="258"/>
      <c r="N3522" s="252"/>
      <c r="O3522" s="148"/>
      <c r="P3522" s="148"/>
    </row>
    <row r="3523" spans="1:16" ht="171.6">
      <c r="A3523" s="258" t="s">
        <v>40141</v>
      </c>
      <c r="B3523" s="252" t="s">
        <v>40142</v>
      </c>
      <c r="C3523" s="252" t="s">
        <v>40143</v>
      </c>
      <c r="D3523" s="148" t="s">
        <v>40144</v>
      </c>
      <c r="E3523" s="252" t="s">
        <v>40145</v>
      </c>
      <c r="F3523" s="252" t="s">
        <v>40146</v>
      </c>
      <c r="G3523" s="252" t="s">
        <v>40147</v>
      </c>
      <c r="H3523" s="262" t="s">
        <v>40148</v>
      </c>
      <c r="I3523" s="264" t="s">
        <v>40149</v>
      </c>
      <c r="M3523" s="258"/>
      <c r="N3523" s="252"/>
      <c r="O3523" s="148"/>
      <c r="P3523" s="148"/>
    </row>
    <row r="3524" spans="1:16" ht="171.6">
      <c r="A3524" s="258" t="s">
        <v>40150</v>
      </c>
      <c r="B3524" s="252" t="s">
        <v>40151</v>
      </c>
      <c r="C3524" s="252" t="s">
        <v>40152</v>
      </c>
      <c r="D3524" s="148" t="s">
        <v>40153</v>
      </c>
      <c r="E3524" s="252" t="s">
        <v>40145</v>
      </c>
      <c r="F3524" s="252" t="s">
        <v>40146</v>
      </c>
      <c r="G3524" s="252" t="s">
        <v>40154</v>
      </c>
      <c r="H3524" s="262" t="s">
        <v>40155</v>
      </c>
      <c r="I3524" s="264" t="s">
        <v>40156</v>
      </c>
      <c r="M3524" s="258"/>
      <c r="N3524" s="252"/>
      <c r="O3524" s="148"/>
      <c r="P3524" s="148"/>
    </row>
    <row r="3525" spans="1:16" ht="39.6">
      <c r="A3525" s="258" t="s">
        <v>40157</v>
      </c>
      <c r="B3525" s="252" t="s">
        <v>36639</v>
      </c>
      <c r="C3525" s="252" t="s">
        <v>36639</v>
      </c>
      <c r="D3525" s="148" t="s">
        <v>36639</v>
      </c>
      <c r="E3525" s="252" t="s">
        <v>36639</v>
      </c>
      <c r="F3525" s="252" t="s">
        <v>36639</v>
      </c>
      <c r="G3525" s="252" t="s">
        <v>36639</v>
      </c>
      <c r="H3525" s="252" t="s">
        <v>36639</v>
      </c>
      <c r="I3525" s="264" t="s">
        <v>36639</v>
      </c>
      <c r="L3525" s="262"/>
      <c r="M3525" s="258"/>
      <c r="N3525" s="252"/>
      <c r="O3525" s="148"/>
      <c r="P3525" s="148"/>
    </row>
    <row r="3526" spans="1:16" ht="39.6">
      <c r="A3526" s="258" t="s">
        <v>40158</v>
      </c>
      <c r="B3526" s="252" t="s">
        <v>36641</v>
      </c>
      <c r="C3526" s="252" t="s">
        <v>36641</v>
      </c>
      <c r="D3526" s="148" t="s">
        <v>36641</v>
      </c>
      <c r="E3526" s="252" t="s">
        <v>36641</v>
      </c>
      <c r="F3526" s="252" t="s">
        <v>36641</v>
      </c>
      <c r="G3526" s="252" t="s">
        <v>36641</v>
      </c>
      <c r="H3526" s="252" t="s">
        <v>36641</v>
      </c>
      <c r="I3526" s="264" t="s">
        <v>36641</v>
      </c>
      <c r="L3526" s="262"/>
      <c r="M3526" s="258"/>
      <c r="N3526" s="252"/>
      <c r="O3526" s="148"/>
      <c r="P3526" s="148"/>
    </row>
    <row r="3527" spans="1:16" ht="39.6">
      <c r="A3527" s="258" t="s">
        <v>40159</v>
      </c>
      <c r="B3527" s="252" t="s">
        <v>36643</v>
      </c>
      <c r="C3527" s="252" t="s">
        <v>36643</v>
      </c>
      <c r="D3527" s="148" t="s">
        <v>36643</v>
      </c>
      <c r="E3527" s="252" t="s">
        <v>36643</v>
      </c>
      <c r="F3527" s="252" t="s">
        <v>36643</v>
      </c>
      <c r="G3527" s="252" t="s">
        <v>36643</v>
      </c>
      <c r="H3527" s="252" t="s">
        <v>36643</v>
      </c>
      <c r="I3527" s="264" t="s">
        <v>36643</v>
      </c>
      <c r="L3527" s="262"/>
      <c r="M3527" s="258"/>
      <c r="N3527" s="252"/>
      <c r="O3527" s="148"/>
      <c r="P3527" s="148"/>
    </row>
    <row r="3528" spans="1:16" ht="39.6">
      <c r="A3528" s="258" t="s">
        <v>40160</v>
      </c>
      <c r="B3528" s="252" t="s">
        <v>36645</v>
      </c>
      <c r="C3528" s="252" t="s">
        <v>36645</v>
      </c>
      <c r="D3528" s="148" t="s">
        <v>36645</v>
      </c>
      <c r="E3528" s="252" t="s">
        <v>36645</v>
      </c>
      <c r="F3528" s="252" t="s">
        <v>36645</v>
      </c>
      <c r="G3528" s="252" t="s">
        <v>36645</v>
      </c>
      <c r="H3528" s="252" t="s">
        <v>36645</v>
      </c>
      <c r="I3528" s="264" t="s">
        <v>36645</v>
      </c>
      <c r="L3528" s="262"/>
      <c r="M3528" s="258"/>
      <c r="N3528" s="252"/>
      <c r="O3528" s="148"/>
      <c r="P3528" s="148"/>
    </row>
    <row r="3529" spans="1:16" ht="39.6">
      <c r="A3529" s="258" t="s">
        <v>40161</v>
      </c>
      <c r="B3529" s="252" t="s">
        <v>36647</v>
      </c>
      <c r="C3529" s="252" t="s">
        <v>36647</v>
      </c>
      <c r="D3529" s="148" t="s">
        <v>36647</v>
      </c>
      <c r="E3529" s="252" t="s">
        <v>36647</v>
      </c>
      <c r="F3529" s="252" t="s">
        <v>36647</v>
      </c>
      <c r="G3529" s="252" t="s">
        <v>36647</v>
      </c>
      <c r="H3529" s="252" t="s">
        <v>36647</v>
      </c>
      <c r="I3529" s="264" t="s">
        <v>36647</v>
      </c>
      <c r="L3529" s="262"/>
      <c r="M3529" s="258"/>
      <c r="N3529" s="252"/>
      <c r="O3529" s="148"/>
      <c r="P3529" s="148"/>
    </row>
    <row r="3530" spans="1:16" ht="39.6">
      <c r="A3530" s="258" t="s">
        <v>40162</v>
      </c>
      <c r="B3530" s="252" t="s">
        <v>36649</v>
      </c>
      <c r="C3530" s="252" t="s">
        <v>36649</v>
      </c>
      <c r="D3530" s="148" t="s">
        <v>36649</v>
      </c>
      <c r="E3530" s="252" t="s">
        <v>36649</v>
      </c>
      <c r="F3530" s="252" t="s">
        <v>36649</v>
      </c>
      <c r="G3530" s="252" t="s">
        <v>36649</v>
      </c>
      <c r="H3530" s="252" t="s">
        <v>36649</v>
      </c>
      <c r="I3530" s="264" t="s">
        <v>36649</v>
      </c>
      <c r="L3530" s="262"/>
      <c r="M3530" s="258"/>
      <c r="N3530" s="252"/>
      <c r="O3530" s="148"/>
      <c r="P3530" s="148"/>
    </row>
    <row r="3531" spans="1:16" ht="224.4">
      <c r="A3531" s="258" t="s">
        <v>40163</v>
      </c>
      <c r="B3531" s="252" t="s">
        <v>40164</v>
      </c>
      <c r="C3531" s="252" t="s">
        <v>40165</v>
      </c>
      <c r="D3531" s="148" t="s">
        <v>40166</v>
      </c>
      <c r="E3531" s="252" t="s">
        <v>40167</v>
      </c>
      <c r="F3531" s="252" t="s">
        <v>40168</v>
      </c>
      <c r="G3531" s="252" t="s">
        <v>40169</v>
      </c>
      <c r="H3531" s="262" t="s">
        <v>40170</v>
      </c>
      <c r="I3531" s="264" t="s">
        <v>40171</v>
      </c>
      <c r="M3531" s="251"/>
      <c r="N3531" s="253"/>
      <c r="O3531" s="148"/>
      <c r="P3531" s="148"/>
    </row>
    <row r="3532" spans="1:16" ht="224.4">
      <c r="A3532" s="258" t="s">
        <v>40172</v>
      </c>
      <c r="B3532" s="252" t="s">
        <v>40173</v>
      </c>
      <c r="C3532" s="252" t="s">
        <v>40174</v>
      </c>
      <c r="D3532" s="148" t="s">
        <v>40175</v>
      </c>
      <c r="E3532" s="252" t="s">
        <v>40176</v>
      </c>
      <c r="F3532" s="252" t="s">
        <v>40177</v>
      </c>
      <c r="G3532" s="252" t="s">
        <v>40178</v>
      </c>
      <c r="H3532" s="262" t="s">
        <v>40179</v>
      </c>
      <c r="I3532" s="264" t="s">
        <v>40180</v>
      </c>
      <c r="M3532" s="251"/>
      <c r="N3532" s="253"/>
      <c r="O3532" s="148"/>
      <c r="P3532" s="148"/>
    </row>
    <row r="3533" spans="1:16" ht="28.8">
      <c r="A3533" s="251" t="s">
        <v>40181</v>
      </c>
      <c r="B3533" s="253" t="s">
        <v>38153</v>
      </c>
      <c r="C3533" s="253" t="s">
        <v>38154</v>
      </c>
      <c r="D3533" s="148" t="s">
        <v>38154</v>
      </c>
      <c r="E3533" s="253" t="s">
        <v>38154</v>
      </c>
      <c r="F3533" s="253" t="s">
        <v>38154</v>
      </c>
      <c r="G3533" s="253" t="s">
        <v>38153</v>
      </c>
      <c r="H3533" s="253" t="s">
        <v>38154</v>
      </c>
      <c r="I3533" s="264" t="s">
        <v>38153</v>
      </c>
      <c r="L3533" s="262"/>
      <c r="M3533" s="258"/>
      <c r="N3533" s="252"/>
      <c r="O3533" s="148"/>
      <c r="P3533" s="148"/>
    </row>
    <row r="3534" spans="1:16" ht="28.8">
      <c r="A3534" s="251" t="s">
        <v>40182</v>
      </c>
      <c r="B3534" s="253" t="s">
        <v>38154</v>
      </c>
      <c r="C3534" s="253" t="s">
        <v>38154</v>
      </c>
      <c r="D3534" s="148" t="s">
        <v>38154</v>
      </c>
      <c r="E3534" s="253" t="s">
        <v>38154</v>
      </c>
      <c r="F3534" s="253" t="s">
        <v>38154</v>
      </c>
      <c r="G3534" s="253" t="s">
        <v>38154</v>
      </c>
      <c r="H3534" s="253" t="s">
        <v>38154</v>
      </c>
      <c r="I3534" s="264" t="s">
        <v>38154</v>
      </c>
      <c r="L3534" s="262"/>
      <c r="M3534" s="258"/>
      <c r="N3534" s="252"/>
      <c r="O3534" s="148"/>
      <c r="P3534" s="148"/>
    </row>
    <row r="3535" spans="1:16" ht="39.6">
      <c r="A3535" s="258" t="s">
        <v>40183</v>
      </c>
      <c r="B3535" s="252" t="s">
        <v>36669</v>
      </c>
      <c r="C3535" s="252" t="s">
        <v>36669</v>
      </c>
      <c r="D3535" s="148" t="s">
        <v>36669</v>
      </c>
      <c r="E3535" s="252" t="s">
        <v>36669</v>
      </c>
      <c r="F3535" s="252" t="s">
        <v>36669</v>
      </c>
      <c r="G3535" s="252" t="s">
        <v>36669</v>
      </c>
      <c r="H3535" s="252" t="s">
        <v>36669</v>
      </c>
      <c r="I3535" s="264" t="s">
        <v>36669</v>
      </c>
      <c r="L3535" s="262"/>
      <c r="M3535" s="258"/>
      <c r="N3535" s="148"/>
      <c r="O3535" s="148"/>
      <c r="P3535" s="148"/>
    </row>
    <row r="3536" spans="1:16" ht="39.6">
      <c r="A3536" s="258" t="s">
        <v>40184</v>
      </c>
      <c r="B3536" s="252" t="s">
        <v>36671</v>
      </c>
      <c r="C3536" s="252" t="s">
        <v>36671</v>
      </c>
      <c r="D3536" s="148" t="s">
        <v>36671</v>
      </c>
      <c r="E3536" s="252" t="s">
        <v>36671</v>
      </c>
      <c r="F3536" s="252" t="s">
        <v>36671</v>
      </c>
      <c r="G3536" s="252" t="s">
        <v>36671</v>
      </c>
      <c r="H3536" s="252" t="s">
        <v>36671</v>
      </c>
      <c r="I3536" s="264" t="s">
        <v>36671</v>
      </c>
      <c r="L3536" s="262"/>
      <c r="M3536" s="258"/>
      <c r="N3536" s="148"/>
      <c r="O3536" s="148"/>
      <c r="P3536" s="148"/>
    </row>
    <row r="3537" spans="1:16" ht="132">
      <c r="A3537" s="258" t="s">
        <v>40185</v>
      </c>
      <c r="B3537" s="252" t="s">
        <v>40186</v>
      </c>
      <c r="C3537" s="252" t="s">
        <v>40187</v>
      </c>
      <c r="D3537" s="148" t="s">
        <v>40188</v>
      </c>
      <c r="E3537" s="252" t="s">
        <v>40189</v>
      </c>
      <c r="F3537" s="252" t="s">
        <v>40190</v>
      </c>
      <c r="G3537" s="252" t="s">
        <v>40191</v>
      </c>
      <c r="H3537" s="262" t="s">
        <v>40192</v>
      </c>
      <c r="I3537" s="264" t="s">
        <v>40193</v>
      </c>
      <c r="M3537" s="258"/>
      <c r="N3537" s="252"/>
      <c r="O3537" s="148"/>
      <c r="P3537" s="148"/>
    </row>
    <row r="3538" spans="1:16" ht="132">
      <c r="A3538" s="258" t="s">
        <v>40194</v>
      </c>
      <c r="B3538" s="252" t="s">
        <v>40195</v>
      </c>
      <c r="C3538" s="252" t="s">
        <v>40196</v>
      </c>
      <c r="D3538" s="148" t="s">
        <v>40197</v>
      </c>
      <c r="E3538" s="252" t="s">
        <v>40189</v>
      </c>
      <c r="F3538" s="252" t="s">
        <v>40190</v>
      </c>
      <c r="G3538" s="252" t="s">
        <v>40198</v>
      </c>
      <c r="H3538" s="262" t="s">
        <v>40199</v>
      </c>
      <c r="I3538" s="264" t="s">
        <v>40200</v>
      </c>
      <c r="M3538" s="258"/>
      <c r="N3538" s="252"/>
      <c r="O3538" s="148"/>
      <c r="P3538" s="148"/>
    </row>
    <row r="3539" spans="1:16" ht="39.6">
      <c r="A3539" s="258" t="s">
        <v>40201</v>
      </c>
      <c r="B3539" s="252" t="s">
        <v>36676</v>
      </c>
      <c r="C3539" s="252" t="s">
        <v>36676</v>
      </c>
      <c r="D3539" s="148" t="s">
        <v>36676</v>
      </c>
      <c r="E3539" s="252" t="s">
        <v>36676</v>
      </c>
      <c r="F3539" s="252" t="s">
        <v>36676</v>
      </c>
      <c r="G3539" s="252" t="s">
        <v>36676</v>
      </c>
      <c r="H3539" s="252" t="s">
        <v>36676</v>
      </c>
      <c r="I3539" s="264" t="s">
        <v>36676</v>
      </c>
      <c r="J3539" s="148"/>
      <c r="K3539" s="148"/>
      <c r="L3539" s="148"/>
      <c r="M3539" s="258"/>
      <c r="N3539" s="252"/>
      <c r="O3539" s="148"/>
      <c r="P3539" s="148"/>
    </row>
    <row r="3540" spans="1:16" ht="39.6">
      <c r="A3540" s="258" t="s">
        <v>40202</v>
      </c>
      <c r="B3540" s="252" t="s">
        <v>36676</v>
      </c>
      <c r="C3540" s="252" t="s">
        <v>36676</v>
      </c>
      <c r="D3540" s="148" t="s">
        <v>36676</v>
      </c>
      <c r="E3540" s="252" t="s">
        <v>36676</v>
      </c>
      <c r="F3540" s="252" t="s">
        <v>36676</v>
      </c>
      <c r="G3540" s="252" t="s">
        <v>36676</v>
      </c>
      <c r="H3540" s="252" t="s">
        <v>36676</v>
      </c>
      <c r="I3540" s="264" t="s">
        <v>36676</v>
      </c>
      <c r="J3540" s="148"/>
      <c r="K3540" s="148"/>
      <c r="L3540" s="148"/>
      <c r="M3540" s="258"/>
      <c r="N3540" s="252"/>
      <c r="O3540" s="148"/>
      <c r="P3540" s="148"/>
    </row>
    <row r="3541" spans="1:16" ht="39.6">
      <c r="A3541" s="258" t="s">
        <v>40203</v>
      </c>
      <c r="B3541" s="252" t="s">
        <v>36679</v>
      </c>
      <c r="C3541" s="252" t="s">
        <v>36679</v>
      </c>
      <c r="D3541" s="148" t="s">
        <v>36679</v>
      </c>
      <c r="E3541" s="252" t="s">
        <v>36679</v>
      </c>
      <c r="F3541" s="252" t="s">
        <v>36679</v>
      </c>
      <c r="G3541" s="252" t="s">
        <v>36679</v>
      </c>
      <c r="H3541" s="252" t="s">
        <v>36679</v>
      </c>
      <c r="I3541" s="264" t="s">
        <v>36679</v>
      </c>
      <c r="J3541" s="148"/>
      <c r="K3541" s="148"/>
      <c r="L3541" s="148"/>
      <c r="M3541" s="258"/>
      <c r="N3541" s="252"/>
      <c r="O3541" s="148"/>
      <c r="P3541" s="148"/>
    </row>
    <row r="3542" spans="1:16" ht="39.6">
      <c r="A3542" s="258" t="s">
        <v>40204</v>
      </c>
      <c r="B3542" s="252" t="s">
        <v>36679</v>
      </c>
      <c r="C3542" s="252" t="s">
        <v>36679</v>
      </c>
      <c r="D3542" s="148" t="s">
        <v>36679</v>
      </c>
      <c r="E3542" s="252" t="s">
        <v>36679</v>
      </c>
      <c r="F3542" s="252" t="s">
        <v>36679</v>
      </c>
      <c r="G3542" s="252" t="s">
        <v>36679</v>
      </c>
      <c r="H3542" s="252" t="s">
        <v>36679</v>
      </c>
      <c r="I3542" s="264" t="s">
        <v>36679</v>
      </c>
      <c r="J3542" s="148"/>
      <c r="K3542" s="148"/>
      <c r="L3542" s="148"/>
      <c r="M3542" s="258"/>
      <c r="N3542" s="252"/>
      <c r="O3542" s="148"/>
      <c r="P3542" s="148"/>
    </row>
    <row r="3543" spans="1:16" ht="39.6">
      <c r="A3543" s="258" t="s">
        <v>40205</v>
      </c>
      <c r="B3543" s="252" t="s">
        <v>39087</v>
      </c>
      <c r="C3543" s="252" t="s">
        <v>39087</v>
      </c>
      <c r="D3543" s="148" t="s">
        <v>39087</v>
      </c>
      <c r="E3543" s="252" t="s">
        <v>39087</v>
      </c>
      <c r="F3543" s="252" t="s">
        <v>39087</v>
      </c>
      <c r="G3543" s="252" t="s">
        <v>39087</v>
      </c>
      <c r="H3543" s="252" t="s">
        <v>39087</v>
      </c>
      <c r="I3543" s="264" t="s">
        <v>39087</v>
      </c>
      <c r="J3543" s="148"/>
      <c r="K3543" s="148"/>
      <c r="L3543" s="148"/>
      <c r="M3543" s="258"/>
      <c r="N3543" s="148"/>
      <c r="O3543" s="148"/>
      <c r="P3543" s="148"/>
    </row>
    <row r="3544" spans="1:16" ht="39.6">
      <c r="A3544" s="258" t="s">
        <v>40206</v>
      </c>
      <c r="B3544" s="252" t="s">
        <v>39089</v>
      </c>
      <c r="C3544" s="252" t="s">
        <v>39089</v>
      </c>
      <c r="D3544" s="148" t="s">
        <v>39089</v>
      </c>
      <c r="E3544" s="252" t="s">
        <v>39089</v>
      </c>
      <c r="F3544" s="252" t="s">
        <v>39089</v>
      </c>
      <c r="G3544" s="252" t="s">
        <v>39089</v>
      </c>
      <c r="H3544" s="252" t="s">
        <v>39089</v>
      </c>
      <c r="I3544" s="264" t="s">
        <v>39089</v>
      </c>
      <c r="J3544" s="148"/>
      <c r="K3544" s="148"/>
      <c r="L3544" s="148"/>
      <c r="M3544" s="258"/>
      <c r="N3544" s="148"/>
      <c r="O3544" s="148"/>
      <c r="P3544" s="148"/>
    </row>
    <row r="3545" spans="1:16" ht="39.6">
      <c r="A3545" s="258" t="s">
        <v>40207</v>
      </c>
      <c r="B3545" s="252" t="s">
        <v>36686</v>
      </c>
      <c r="C3545" s="252" t="s">
        <v>36686</v>
      </c>
      <c r="D3545" s="148" t="s">
        <v>36686</v>
      </c>
      <c r="E3545" s="252" t="s">
        <v>36686</v>
      </c>
      <c r="F3545" s="252" t="s">
        <v>36686</v>
      </c>
      <c r="G3545" s="252" t="s">
        <v>36686</v>
      </c>
      <c r="H3545" s="252" t="s">
        <v>36686</v>
      </c>
      <c r="I3545" s="264" t="s">
        <v>36686</v>
      </c>
      <c r="J3545" s="148"/>
      <c r="K3545" s="148"/>
      <c r="L3545" s="148"/>
      <c r="M3545" s="258"/>
      <c r="N3545" s="148"/>
      <c r="O3545" s="148"/>
      <c r="P3545" s="148"/>
    </row>
    <row r="3546" spans="1:16" ht="39.6">
      <c r="A3546" s="258" t="s">
        <v>40208</v>
      </c>
      <c r="B3546" s="252" t="s">
        <v>36688</v>
      </c>
      <c r="C3546" s="252" t="s">
        <v>36688</v>
      </c>
      <c r="D3546" s="148" t="s">
        <v>36688</v>
      </c>
      <c r="E3546" s="252" t="s">
        <v>36688</v>
      </c>
      <c r="F3546" s="252" t="s">
        <v>36688</v>
      </c>
      <c r="G3546" s="252" t="s">
        <v>36688</v>
      </c>
      <c r="H3546" s="252" t="s">
        <v>36688</v>
      </c>
      <c r="I3546" s="264" t="s">
        <v>36688</v>
      </c>
      <c r="J3546" s="148"/>
      <c r="K3546" s="148"/>
      <c r="L3546" s="148"/>
      <c r="M3546" s="258"/>
      <c r="N3546" s="148"/>
      <c r="O3546" s="148"/>
      <c r="P3546" s="148"/>
    </row>
    <row r="3547" spans="1:16" ht="39.6">
      <c r="A3547" s="258" t="s">
        <v>40209</v>
      </c>
      <c r="B3547" s="252" t="s">
        <v>36690</v>
      </c>
      <c r="C3547" s="252" t="s">
        <v>36690</v>
      </c>
      <c r="D3547" s="148" t="s">
        <v>36690</v>
      </c>
      <c r="E3547" s="252" t="s">
        <v>36690</v>
      </c>
      <c r="F3547" s="252" t="s">
        <v>36690</v>
      </c>
      <c r="G3547" s="252" t="s">
        <v>36690</v>
      </c>
      <c r="H3547" s="252" t="s">
        <v>36690</v>
      </c>
      <c r="I3547" s="264" t="s">
        <v>36690</v>
      </c>
      <c r="J3547" s="148"/>
      <c r="K3547" s="148"/>
      <c r="L3547" s="148"/>
      <c r="M3547" s="258"/>
      <c r="N3547" s="148"/>
      <c r="O3547" s="148"/>
      <c r="P3547" s="148"/>
    </row>
    <row r="3548" spans="1:16" ht="39.6">
      <c r="A3548" s="258" t="s">
        <v>40210</v>
      </c>
      <c r="B3548" s="252" t="s">
        <v>36692</v>
      </c>
      <c r="C3548" s="252" t="s">
        <v>36692</v>
      </c>
      <c r="D3548" s="148" t="s">
        <v>36692</v>
      </c>
      <c r="E3548" s="252" t="s">
        <v>36692</v>
      </c>
      <c r="F3548" s="252" t="s">
        <v>36692</v>
      </c>
      <c r="G3548" s="252" t="s">
        <v>36692</v>
      </c>
      <c r="H3548" s="252" t="s">
        <v>36692</v>
      </c>
      <c r="I3548" s="264" t="s">
        <v>36692</v>
      </c>
      <c r="J3548" s="148"/>
      <c r="K3548" s="148"/>
      <c r="L3548" s="148"/>
      <c r="M3548" s="258"/>
      <c r="N3548" s="148"/>
      <c r="O3548" s="148"/>
      <c r="P3548" s="148"/>
    </row>
    <row r="3549" spans="1:16" ht="39.6">
      <c r="A3549" s="258" t="s">
        <v>40211</v>
      </c>
      <c r="B3549" s="252" t="s">
        <v>36694</v>
      </c>
      <c r="C3549" s="252" t="s">
        <v>36694</v>
      </c>
      <c r="D3549" s="148" t="s">
        <v>36694</v>
      </c>
      <c r="E3549" s="252" t="s">
        <v>36694</v>
      </c>
      <c r="F3549" s="252" t="s">
        <v>36694</v>
      </c>
      <c r="G3549" s="252" t="s">
        <v>36694</v>
      </c>
      <c r="H3549" s="252" t="s">
        <v>36694</v>
      </c>
      <c r="I3549" s="264" t="s">
        <v>36694</v>
      </c>
      <c r="J3549" s="148"/>
      <c r="K3549" s="148"/>
      <c r="L3549" s="148"/>
      <c r="M3549" s="251"/>
      <c r="N3549" s="253"/>
      <c r="O3549" s="148"/>
      <c r="P3549" s="148"/>
    </row>
    <row r="3550" spans="1:16" ht="39.6">
      <c r="A3550" s="258" t="s">
        <v>40212</v>
      </c>
      <c r="B3550" s="252" t="s">
        <v>36696</v>
      </c>
      <c r="C3550" s="252" t="s">
        <v>36696</v>
      </c>
      <c r="D3550" s="148" t="s">
        <v>36696</v>
      </c>
      <c r="E3550" s="252" t="s">
        <v>36696</v>
      </c>
      <c r="F3550" s="252" t="s">
        <v>36696</v>
      </c>
      <c r="G3550" s="252" t="s">
        <v>36696</v>
      </c>
      <c r="H3550" s="252" t="s">
        <v>36696</v>
      </c>
      <c r="I3550" s="264" t="s">
        <v>36696</v>
      </c>
      <c r="J3550" s="148"/>
      <c r="K3550" s="273"/>
      <c r="L3550" s="273"/>
      <c r="M3550" s="251"/>
      <c r="N3550" s="253"/>
      <c r="O3550" s="148"/>
      <c r="P3550" s="148"/>
    </row>
    <row r="3551" spans="1:16" ht="79.2">
      <c r="A3551" s="251" t="s">
        <v>40213</v>
      </c>
      <c r="B3551" s="253" t="s">
        <v>40214</v>
      </c>
      <c r="C3551" s="252" t="s">
        <v>40215</v>
      </c>
      <c r="D3551" s="148" t="s">
        <v>40216</v>
      </c>
      <c r="E3551" s="253" t="s">
        <v>40217</v>
      </c>
      <c r="F3551" s="253" t="s">
        <v>40218</v>
      </c>
      <c r="G3551" s="253" t="s">
        <v>40219</v>
      </c>
      <c r="H3551" s="262" t="s">
        <v>40220</v>
      </c>
      <c r="I3551" s="264" t="s">
        <v>40221</v>
      </c>
      <c r="J3551" s="148"/>
      <c r="M3551" s="258"/>
      <c r="N3551" s="148"/>
      <c r="O3551" s="148"/>
      <c r="P3551" s="148"/>
    </row>
    <row r="3552" spans="1:16" ht="79.2">
      <c r="A3552" s="251" t="s">
        <v>40222</v>
      </c>
      <c r="B3552" s="253" t="s">
        <v>40214</v>
      </c>
      <c r="C3552" s="252" t="s">
        <v>40215</v>
      </c>
      <c r="D3552" s="148" t="s">
        <v>40216</v>
      </c>
      <c r="E3552" s="253" t="s">
        <v>40217</v>
      </c>
      <c r="F3552" s="253" t="s">
        <v>40218</v>
      </c>
      <c r="G3552" s="253" t="s">
        <v>40219</v>
      </c>
      <c r="H3552" s="262" t="s">
        <v>40220</v>
      </c>
      <c r="I3552" s="264" t="s">
        <v>40221</v>
      </c>
      <c r="J3552" s="148"/>
      <c r="M3552" s="258"/>
      <c r="N3552" s="148"/>
      <c r="O3552" s="148"/>
      <c r="P3552" s="148"/>
    </row>
    <row r="3553" spans="1:16" ht="92.4">
      <c r="A3553" s="258" t="s">
        <v>40223</v>
      </c>
      <c r="B3553" s="252" t="s">
        <v>40224</v>
      </c>
      <c r="C3553" s="252" t="s">
        <v>40225</v>
      </c>
      <c r="D3553" s="148" t="s">
        <v>40226</v>
      </c>
      <c r="E3553" s="252" t="s">
        <v>40227</v>
      </c>
      <c r="F3553" s="252" t="s">
        <v>40228</v>
      </c>
      <c r="G3553" s="252" t="s">
        <v>40229</v>
      </c>
      <c r="H3553" s="262" t="s">
        <v>40230</v>
      </c>
      <c r="I3553" s="264" t="s">
        <v>40231</v>
      </c>
      <c r="J3553" s="148"/>
      <c r="M3553" s="258"/>
      <c r="N3553" s="148"/>
      <c r="O3553" s="148"/>
      <c r="P3553" s="148"/>
    </row>
    <row r="3554" spans="1:16" ht="92.4">
      <c r="A3554" s="258" t="s">
        <v>40232</v>
      </c>
      <c r="B3554" s="252" t="s">
        <v>40233</v>
      </c>
      <c r="C3554" s="252" t="s">
        <v>40234</v>
      </c>
      <c r="D3554" s="148" t="s">
        <v>40235</v>
      </c>
      <c r="E3554" s="252" t="s">
        <v>40236</v>
      </c>
      <c r="F3554" s="252" t="s">
        <v>40237</v>
      </c>
      <c r="G3554" s="252" t="s">
        <v>40238</v>
      </c>
      <c r="H3554" s="262" t="s">
        <v>40239</v>
      </c>
      <c r="I3554" s="264" t="s">
        <v>40240</v>
      </c>
      <c r="J3554" s="148"/>
      <c r="M3554" s="258"/>
      <c r="N3554" s="148"/>
      <c r="O3554" s="148"/>
      <c r="P3554" s="148"/>
    </row>
    <row r="3555" spans="1:16" ht="132">
      <c r="A3555" s="258" t="s">
        <v>40241</v>
      </c>
      <c r="B3555" s="252" t="s">
        <v>40242</v>
      </c>
      <c r="C3555" s="252" t="s">
        <v>40243</v>
      </c>
      <c r="D3555" s="148" t="s">
        <v>40244</v>
      </c>
      <c r="E3555" s="252" t="s">
        <v>40245</v>
      </c>
      <c r="F3555" s="252" t="s">
        <v>40246</v>
      </c>
      <c r="G3555" s="252" t="s">
        <v>40247</v>
      </c>
      <c r="H3555" s="262" t="s">
        <v>40248</v>
      </c>
      <c r="I3555" s="264" t="s">
        <v>40249</v>
      </c>
      <c r="J3555" s="148"/>
      <c r="M3555" s="258"/>
      <c r="N3555" s="148"/>
      <c r="O3555" s="148"/>
      <c r="P3555" s="148"/>
    </row>
    <row r="3556" spans="1:16" ht="132">
      <c r="A3556" s="258" t="s">
        <v>40250</v>
      </c>
      <c r="B3556" s="252" t="s">
        <v>40242</v>
      </c>
      <c r="C3556" s="252" t="s">
        <v>40251</v>
      </c>
      <c r="D3556" s="148" t="s">
        <v>40244</v>
      </c>
      <c r="E3556" s="252" t="s">
        <v>40245</v>
      </c>
      <c r="F3556" s="252" t="s">
        <v>40252</v>
      </c>
      <c r="G3556" s="252" t="s">
        <v>40247</v>
      </c>
      <c r="H3556" s="262" t="s">
        <v>40248</v>
      </c>
      <c r="I3556" s="264" t="s">
        <v>40249</v>
      </c>
      <c r="J3556" s="148"/>
      <c r="M3556" s="258"/>
      <c r="N3556" s="148"/>
      <c r="O3556" s="148"/>
      <c r="P3556" s="148"/>
    </row>
    <row r="3557" spans="1:16" ht="145.19999999999999">
      <c r="A3557" s="258" t="s">
        <v>40253</v>
      </c>
      <c r="B3557" s="252" t="s">
        <v>40254</v>
      </c>
      <c r="C3557" s="252" t="s">
        <v>40255</v>
      </c>
      <c r="D3557" s="148" t="s">
        <v>40256</v>
      </c>
      <c r="E3557" s="252" t="s">
        <v>40257</v>
      </c>
      <c r="F3557" s="252" t="s">
        <v>40258</v>
      </c>
      <c r="G3557" s="252" t="s">
        <v>40259</v>
      </c>
      <c r="H3557" s="262" t="s">
        <v>40260</v>
      </c>
      <c r="I3557" s="264" t="s">
        <v>40261</v>
      </c>
      <c r="J3557" s="148"/>
      <c r="M3557" s="258"/>
      <c r="N3557" s="148"/>
      <c r="O3557" s="148"/>
      <c r="P3557" s="148"/>
    </row>
    <row r="3558" spans="1:16" ht="145.19999999999999">
      <c r="A3558" s="258" t="s">
        <v>40262</v>
      </c>
      <c r="B3558" s="252" t="s">
        <v>40263</v>
      </c>
      <c r="C3558" s="252" t="s">
        <v>40264</v>
      </c>
      <c r="D3558" s="148" t="s">
        <v>40265</v>
      </c>
      <c r="E3558" s="252" t="s">
        <v>40266</v>
      </c>
      <c r="F3558" s="252" t="s">
        <v>40267</v>
      </c>
      <c r="G3558" s="252" t="s">
        <v>40268</v>
      </c>
      <c r="H3558" s="262" t="s">
        <v>40269</v>
      </c>
      <c r="I3558" s="264" t="s">
        <v>40270</v>
      </c>
      <c r="J3558" s="148"/>
      <c r="M3558" s="258"/>
      <c r="N3558" s="148"/>
      <c r="O3558" s="148"/>
      <c r="P3558" s="148"/>
    </row>
    <row r="3559" spans="1:16" ht="198">
      <c r="A3559" s="258" t="s">
        <v>40271</v>
      </c>
      <c r="B3559" s="252" t="s">
        <v>40272</v>
      </c>
      <c r="C3559" s="252" t="s">
        <v>40273</v>
      </c>
      <c r="D3559" s="148" t="s">
        <v>40274</v>
      </c>
      <c r="E3559" s="252" t="s">
        <v>40275</v>
      </c>
      <c r="F3559" s="252" t="s">
        <v>40276</v>
      </c>
      <c r="G3559" s="252" t="s">
        <v>40277</v>
      </c>
      <c r="H3559" s="262" t="s">
        <v>40278</v>
      </c>
      <c r="I3559" s="264" t="s">
        <v>40279</v>
      </c>
      <c r="J3559" s="148"/>
      <c r="M3559" s="258"/>
      <c r="N3559" s="148"/>
      <c r="O3559" s="148"/>
      <c r="P3559" s="148"/>
    </row>
    <row r="3560" spans="1:16" ht="198">
      <c r="A3560" s="258" t="s">
        <v>40280</v>
      </c>
      <c r="B3560" s="252" t="s">
        <v>40281</v>
      </c>
      <c r="C3560" s="252" t="s">
        <v>40282</v>
      </c>
      <c r="D3560" s="148" t="s">
        <v>40283</v>
      </c>
      <c r="E3560" s="252" t="s">
        <v>40275</v>
      </c>
      <c r="F3560" s="252" t="s">
        <v>40276</v>
      </c>
      <c r="G3560" s="252" t="s">
        <v>40284</v>
      </c>
      <c r="H3560" s="262" t="s">
        <v>40285</v>
      </c>
      <c r="I3560" s="264" t="s">
        <v>40286</v>
      </c>
      <c r="J3560" s="148"/>
      <c r="M3560" s="258"/>
      <c r="N3560" s="148"/>
      <c r="O3560" s="148"/>
      <c r="P3560" s="148"/>
    </row>
    <row r="3561" spans="1:16" ht="132">
      <c r="A3561" s="258" t="s">
        <v>40287</v>
      </c>
      <c r="B3561" s="252" t="s">
        <v>40288</v>
      </c>
      <c r="C3561" s="252" t="s">
        <v>40289</v>
      </c>
      <c r="D3561" s="148" t="s">
        <v>40290</v>
      </c>
      <c r="E3561" s="252" t="s">
        <v>40291</v>
      </c>
      <c r="F3561" s="252" t="s">
        <v>40292</v>
      </c>
      <c r="G3561" s="252" t="s">
        <v>40293</v>
      </c>
      <c r="H3561" s="262" t="s">
        <v>40294</v>
      </c>
      <c r="I3561" s="264" t="s">
        <v>40295</v>
      </c>
      <c r="J3561" s="148"/>
      <c r="M3561" s="258"/>
      <c r="N3561" s="148"/>
      <c r="O3561" s="148"/>
      <c r="P3561" s="148"/>
    </row>
    <row r="3562" spans="1:16" ht="132">
      <c r="A3562" s="258" t="s">
        <v>40296</v>
      </c>
      <c r="B3562" s="252" t="s">
        <v>40288</v>
      </c>
      <c r="C3562" s="252" t="s">
        <v>40289</v>
      </c>
      <c r="D3562" s="148" t="s">
        <v>40290</v>
      </c>
      <c r="E3562" s="252" t="s">
        <v>40291</v>
      </c>
      <c r="F3562" s="252" t="s">
        <v>40292</v>
      </c>
      <c r="G3562" s="252" t="s">
        <v>40293</v>
      </c>
      <c r="H3562" s="262" t="s">
        <v>40294</v>
      </c>
      <c r="I3562" s="264" t="s">
        <v>40297</v>
      </c>
      <c r="J3562" s="148"/>
      <c r="M3562" s="258"/>
      <c r="N3562" s="148"/>
      <c r="O3562" s="148"/>
      <c r="P3562" s="148"/>
    </row>
    <row r="3563" spans="1:16" ht="184.8">
      <c r="A3563" s="258" t="s">
        <v>40298</v>
      </c>
      <c r="B3563" s="252" t="s">
        <v>40299</v>
      </c>
      <c r="C3563" s="252" t="s">
        <v>40300</v>
      </c>
      <c r="D3563" s="148" t="s">
        <v>40301</v>
      </c>
      <c r="E3563" s="252" t="s">
        <v>40302</v>
      </c>
      <c r="F3563" s="252" t="s">
        <v>40303</v>
      </c>
      <c r="G3563" s="252" t="s">
        <v>40304</v>
      </c>
      <c r="H3563" s="262" t="s">
        <v>40305</v>
      </c>
      <c r="I3563" s="264" t="s">
        <v>40306</v>
      </c>
      <c r="J3563" s="148"/>
      <c r="M3563" s="258"/>
      <c r="N3563" s="148"/>
      <c r="O3563" s="148"/>
      <c r="P3563" s="148"/>
    </row>
    <row r="3564" spans="1:16" ht="184.8">
      <c r="A3564" s="258" t="s">
        <v>40307</v>
      </c>
      <c r="B3564" s="252" t="s">
        <v>40308</v>
      </c>
      <c r="C3564" s="252" t="s">
        <v>40309</v>
      </c>
      <c r="D3564" s="148" t="s">
        <v>40310</v>
      </c>
      <c r="E3564" s="252" t="s">
        <v>40311</v>
      </c>
      <c r="F3564" s="252" t="s">
        <v>40312</v>
      </c>
      <c r="G3564" s="252" t="s">
        <v>40313</v>
      </c>
      <c r="H3564" s="262" t="s">
        <v>40314</v>
      </c>
      <c r="I3564" s="264" t="s">
        <v>40315</v>
      </c>
      <c r="J3564" s="148"/>
      <c r="M3564" s="258"/>
      <c r="N3564" s="148"/>
      <c r="O3564" s="148"/>
      <c r="P3564" s="148"/>
    </row>
    <row r="3565" spans="1:16" ht="92.4">
      <c r="A3565" s="258" t="s">
        <v>40316</v>
      </c>
      <c r="B3565" s="252" t="s">
        <v>40317</v>
      </c>
      <c r="C3565" s="252" t="s">
        <v>40318</v>
      </c>
      <c r="D3565" s="148" t="s">
        <v>40319</v>
      </c>
      <c r="E3565" s="252" t="s">
        <v>40320</v>
      </c>
      <c r="F3565" s="252" t="s">
        <v>40321</v>
      </c>
      <c r="G3565" s="252" t="s">
        <v>40322</v>
      </c>
      <c r="H3565" s="262" t="s">
        <v>40323</v>
      </c>
      <c r="I3565" s="264" t="s">
        <v>40324</v>
      </c>
      <c r="J3565" s="148"/>
      <c r="M3565" s="258"/>
      <c r="N3565" s="148"/>
      <c r="O3565" s="148"/>
      <c r="P3565" s="148"/>
    </row>
    <row r="3566" spans="1:16" ht="92.4">
      <c r="A3566" s="258" t="s">
        <v>40325</v>
      </c>
      <c r="B3566" s="252" t="s">
        <v>40326</v>
      </c>
      <c r="C3566" s="252" t="s">
        <v>40327</v>
      </c>
      <c r="D3566" s="148" t="s">
        <v>40328</v>
      </c>
      <c r="E3566" s="252" t="s">
        <v>40320</v>
      </c>
      <c r="F3566" s="252" t="s">
        <v>40329</v>
      </c>
      <c r="G3566" s="252" t="s">
        <v>40330</v>
      </c>
      <c r="H3566" s="262" t="s">
        <v>40331</v>
      </c>
      <c r="I3566" s="264" t="s">
        <v>40332</v>
      </c>
      <c r="J3566" s="148"/>
      <c r="M3566" s="258"/>
      <c r="N3566" s="148"/>
      <c r="O3566" s="148"/>
      <c r="P3566" s="148"/>
    </row>
    <row r="3567" spans="1:16" ht="79.2">
      <c r="A3567" s="258" t="s">
        <v>40333</v>
      </c>
      <c r="B3567" s="252" t="s">
        <v>40334</v>
      </c>
      <c r="C3567" s="252" t="s">
        <v>40335</v>
      </c>
      <c r="D3567" s="148" t="s">
        <v>40336</v>
      </c>
      <c r="E3567" s="252" t="s">
        <v>40337</v>
      </c>
      <c r="F3567" s="252" t="s">
        <v>40338</v>
      </c>
      <c r="G3567" s="252" t="s">
        <v>40339</v>
      </c>
      <c r="H3567" s="262" t="s">
        <v>40340</v>
      </c>
      <c r="I3567" s="264" t="s">
        <v>40341</v>
      </c>
      <c r="J3567" s="148"/>
      <c r="M3567" s="251"/>
      <c r="N3567" s="253"/>
      <c r="O3567" s="148"/>
      <c r="P3567" s="148"/>
    </row>
    <row r="3568" spans="1:16" ht="79.2">
      <c r="A3568" s="258" t="s">
        <v>40342</v>
      </c>
      <c r="B3568" s="252" t="s">
        <v>40343</v>
      </c>
      <c r="C3568" s="252" t="s">
        <v>40344</v>
      </c>
      <c r="D3568" s="148" t="s">
        <v>40345</v>
      </c>
      <c r="E3568" s="252" t="s">
        <v>40337</v>
      </c>
      <c r="F3568" s="252" t="s">
        <v>40346</v>
      </c>
      <c r="G3568" s="252" t="s">
        <v>40347</v>
      </c>
      <c r="H3568" s="262" t="s">
        <v>40348</v>
      </c>
      <c r="I3568" s="264" t="s">
        <v>40349</v>
      </c>
      <c r="J3568" s="148"/>
      <c r="M3568" s="251"/>
      <c r="N3568" s="253"/>
      <c r="O3568" s="148"/>
      <c r="P3568" s="148"/>
    </row>
    <row r="3569" spans="1:16" ht="118.8">
      <c r="A3569" s="251" t="s">
        <v>40350</v>
      </c>
      <c r="B3569" s="253" t="s">
        <v>40351</v>
      </c>
      <c r="C3569" s="252" t="s">
        <v>40352</v>
      </c>
      <c r="D3569" s="148" t="s">
        <v>40353</v>
      </c>
      <c r="E3569" s="253" t="s">
        <v>40354</v>
      </c>
      <c r="F3569" s="253" t="s">
        <v>40355</v>
      </c>
      <c r="G3569" s="253" t="s">
        <v>40356</v>
      </c>
      <c r="H3569" s="262" t="s">
        <v>40357</v>
      </c>
      <c r="I3569" s="264" t="s">
        <v>40358</v>
      </c>
      <c r="J3569" s="148"/>
      <c r="M3569" s="258"/>
      <c r="N3569" s="148"/>
      <c r="O3569" s="148"/>
      <c r="P3569" s="148"/>
    </row>
    <row r="3570" spans="1:16" ht="118.8">
      <c r="A3570" s="251" t="s">
        <v>40359</v>
      </c>
      <c r="B3570" s="253" t="s">
        <v>40360</v>
      </c>
      <c r="C3570" s="252" t="s">
        <v>40352</v>
      </c>
      <c r="D3570" s="148" t="s">
        <v>40361</v>
      </c>
      <c r="E3570" s="253" t="s">
        <v>40362</v>
      </c>
      <c r="F3570" s="253" t="s">
        <v>40355</v>
      </c>
      <c r="G3570" s="253" t="s">
        <v>40363</v>
      </c>
      <c r="H3570" s="262" t="s">
        <v>40364</v>
      </c>
      <c r="I3570" s="264" t="s">
        <v>40365</v>
      </c>
      <c r="J3570" s="148"/>
      <c r="M3570" s="258"/>
      <c r="N3570" s="148"/>
      <c r="O3570" s="148"/>
      <c r="P3570" s="148"/>
    </row>
    <row r="3571" spans="1:16" ht="118.8">
      <c r="A3571" s="258" t="s">
        <v>40366</v>
      </c>
      <c r="B3571" s="252" t="s">
        <v>40367</v>
      </c>
      <c r="C3571" s="252" t="s">
        <v>40368</v>
      </c>
      <c r="D3571" s="148" t="s">
        <v>40369</v>
      </c>
      <c r="E3571" s="252" t="s">
        <v>40370</v>
      </c>
      <c r="F3571" s="252" t="s">
        <v>40371</v>
      </c>
      <c r="G3571" s="252" t="s">
        <v>40372</v>
      </c>
      <c r="H3571" s="262" t="s">
        <v>40373</v>
      </c>
      <c r="I3571" s="264" t="s">
        <v>40374</v>
      </c>
      <c r="J3571" s="148"/>
      <c r="M3571" s="258"/>
      <c r="N3571" s="252"/>
      <c r="O3571" s="148"/>
      <c r="P3571" s="148"/>
    </row>
    <row r="3572" spans="1:16" ht="118.8">
      <c r="A3572" s="258" t="s">
        <v>40375</v>
      </c>
      <c r="B3572" s="252" t="s">
        <v>40367</v>
      </c>
      <c r="C3572" s="252" t="s">
        <v>40368</v>
      </c>
      <c r="D3572" s="148" t="s">
        <v>40369</v>
      </c>
      <c r="E3572" s="252" t="s">
        <v>40370</v>
      </c>
      <c r="F3572" s="252" t="s">
        <v>40371</v>
      </c>
      <c r="G3572" s="252" t="s">
        <v>40372</v>
      </c>
      <c r="H3572" s="262" t="s">
        <v>40373</v>
      </c>
      <c r="I3572" s="264" t="s">
        <v>40374</v>
      </c>
      <c r="J3572" s="148"/>
      <c r="M3572" s="258"/>
      <c r="N3572" s="252"/>
      <c r="O3572" s="148"/>
      <c r="P3572" s="148"/>
    </row>
    <row r="3573" spans="1:16" ht="145.19999999999999">
      <c r="A3573" s="258" t="s">
        <v>40376</v>
      </c>
      <c r="B3573" s="252" t="s">
        <v>40377</v>
      </c>
      <c r="C3573" s="252" t="s">
        <v>40378</v>
      </c>
      <c r="D3573" s="148" t="s">
        <v>40379</v>
      </c>
      <c r="E3573" s="252" t="s">
        <v>40380</v>
      </c>
      <c r="F3573" s="252" t="s">
        <v>40381</v>
      </c>
      <c r="G3573" s="252" t="s">
        <v>40382</v>
      </c>
      <c r="H3573" s="262" t="s">
        <v>40383</v>
      </c>
      <c r="I3573" s="264" t="s">
        <v>40384</v>
      </c>
      <c r="J3573" s="148"/>
      <c r="M3573" s="258"/>
      <c r="N3573" s="148"/>
      <c r="O3573" s="148"/>
      <c r="P3573" s="148"/>
    </row>
    <row r="3574" spans="1:16" ht="145.19999999999999">
      <c r="A3574" s="258" t="s">
        <v>40385</v>
      </c>
      <c r="B3574" s="252" t="s">
        <v>40377</v>
      </c>
      <c r="C3574" s="252" t="s">
        <v>40378</v>
      </c>
      <c r="D3574" s="148" t="s">
        <v>40379</v>
      </c>
      <c r="E3574" s="252" t="s">
        <v>40380</v>
      </c>
      <c r="F3574" s="252" t="s">
        <v>40381</v>
      </c>
      <c r="G3574" s="252" t="s">
        <v>40382</v>
      </c>
      <c r="H3574" s="262" t="s">
        <v>40383</v>
      </c>
      <c r="I3574" s="264" t="s">
        <v>40384</v>
      </c>
      <c r="J3574" s="148"/>
      <c r="M3574" s="258"/>
      <c r="N3574" s="148"/>
      <c r="O3574" s="148"/>
      <c r="P3574" s="148"/>
    </row>
    <row r="3575" spans="1:16" ht="132">
      <c r="A3575" s="258" t="s">
        <v>40386</v>
      </c>
      <c r="B3575" s="252" t="s">
        <v>40387</v>
      </c>
      <c r="C3575" s="252" t="s">
        <v>40388</v>
      </c>
      <c r="D3575" s="148" t="s">
        <v>40389</v>
      </c>
      <c r="E3575" s="252" t="s">
        <v>40390</v>
      </c>
      <c r="F3575" s="252" t="s">
        <v>40391</v>
      </c>
      <c r="G3575" s="252" t="s">
        <v>40392</v>
      </c>
      <c r="H3575" s="262" t="s">
        <v>40393</v>
      </c>
      <c r="I3575" s="264" t="s">
        <v>40394</v>
      </c>
      <c r="J3575" s="148"/>
      <c r="M3575" s="258"/>
      <c r="N3575" s="148"/>
      <c r="O3575" s="148"/>
      <c r="P3575" s="148"/>
    </row>
    <row r="3576" spans="1:16" ht="132">
      <c r="A3576" s="258" t="s">
        <v>40395</v>
      </c>
      <c r="B3576" s="252" t="s">
        <v>40396</v>
      </c>
      <c r="C3576" s="252" t="s">
        <v>40388</v>
      </c>
      <c r="D3576" s="148" t="s">
        <v>40389</v>
      </c>
      <c r="E3576" s="252" t="s">
        <v>40390</v>
      </c>
      <c r="F3576" s="252" t="s">
        <v>40391</v>
      </c>
      <c r="G3576" s="252" t="s">
        <v>40397</v>
      </c>
      <c r="H3576" s="262" t="s">
        <v>40398</v>
      </c>
      <c r="I3576" s="264" t="s">
        <v>40399</v>
      </c>
      <c r="J3576" s="148"/>
      <c r="M3576" s="258"/>
      <c r="N3576" s="148"/>
      <c r="O3576" s="148"/>
      <c r="P3576" s="148"/>
    </row>
    <row r="3577" spans="1:16" ht="132">
      <c r="A3577" s="258" t="s">
        <v>40400</v>
      </c>
      <c r="B3577" s="252" t="s">
        <v>40401</v>
      </c>
      <c r="C3577" s="252" t="s">
        <v>40402</v>
      </c>
      <c r="D3577" s="148" t="s">
        <v>40403</v>
      </c>
      <c r="E3577" s="252" t="s">
        <v>40404</v>
      </c>
      <c r="F3577" s="252" t="s">
        <v>40405</v>
      </c>
      <c r="G3577" s="252" t="s">
        <v>40406</v>
      </c>
      <c r="H3577" s="262" t="s">
        <v>40407</v>
      </c>
      <c r="I3577" s="264" t="s">
        <v>40408</v>
      </c>
      <c r="J3577" s="148"/>
      <c r="M3577" s="258"/>
      <c r="N3577" s="252"/>
      <c r="O3577" s="148"/>
      <c r="P3577" s="148"/>
    </row>
    <row r="3578" spans="1:16" ht="132">
      <c r="A3578" s="258" t="s">
        <v>40409</v>
      </c>
      <c r="B3578" s="252" t="s">
        <v>40410</v>
      </c>
      <c r="C3578" s="252" t="s">
        <v>40411</v>
      </c>
      <c r="D3578" s="148" t="s">
        <v>40412</v>
      </c>
      <c r="E3578" s="252" t="s">
        <v>40413</v>
      </c>
      <c r="F3578" s="252" t="s">
        <v>40414</v>
      </c>
      <c r="G3578" s="252" t="s">
        <v>40415</v>
      </c>
      <c r="H3578" s="262" t="s">
        <v>40416</v>
      </c>
      <c r="I3578" s="264" t="s">
        <v>40417</v>
      </c>
      <c r="J3578" s="148"/>
      <c r="M3578" s="258"/>
      <c r="N3578" s="252"/>
      <c r="O3578" s="148"/>
      <c r="P3578" s="148"/>
    </row>
    <row r="3579" spans="1:16" ht="171.6">
      <c r="A3579" s="258" t="s">
        <v>40418</v>
      </c>
      <c r="B3579" s="252" t="s">
        <v>40419</v>
      </c>
      <c r="C3579" s="252" t="s">
        <v>40420</v>
      </c>
      <c r="D3579" s="148" t="s">
        <v>40421</v>
      </c>
      <c r="E3579" s="252" t="s">
        <v>40422</v>
      </c>
      <c r="F3579" s="252" t="s">
        <v>40423</v>
      </c>
      <c r="G3579" s="252" t="s">
        <v>40424</v>
      </c>
      <c r="H3579" s="262" t="s">
        <v>40425</v>
      </c>
      <c r="I3579" s="264" t="s">
        <v>40426</v>
      </c>
      <c r="J3579" s="148"/>
      <c r="M3579" s="258"/>
      <c r="N3579" s="148"/>
      <c r="O3579" s="148"/>
      <c r="P3579" s="148"/>
    </row>
    <row r="3580" spans="1:16" ht="171.6">
      <c r="A3580" s="258" t="s">
        <v>40427</v>
      </c>
      <c r="B3580" s="252" t="s">
        <v>40428</v>
      </c>
      <c r="C3580" s="252" t="s">
        <v>40429</v>
      </c>
      <c r="D3580" s="148" t="s">
        <v>40430</v>
      </c>
      <c r="E3580" s="252" t="s">
        <v>40431</v>
      </c>
      <c r="F3580" s="252" t="s">
        <v>40432</v>
      </c>
      <c r="G3580" s="252" t="s">
        <v>40433</v>
      </c>
      <c r="H3580" s="262" t="s">
        <v>40434</v>
      </c>
      <c r="I3580" s="264" t="s">
        <v>40435</v>
      </c>
      <c r="J3580" s="148"/>
      <c r="M3580" s="258"/>
      <c r="N3580" s="148"/>
      <c r="O3580" s="148"/>
      <c r="P3580" s="148"/>
    </row>
    <row r="3581" spans="1:16" ht="105.6">
      <c r="A3581" s="258" t="s">
        <v>40436</v>
      </c>
      <c r="B3581" s="252" t="s">
        <v>40437</v>
      </c>
      <c r="C3581" s="252" t="s">
        <v>40438</v>
      </c>
      <c r="D3581" s="148" t="s">
        <v>40439</v>
      </c>
      <c r="E3581" s="252" t="s">
        <v>40440</v>
      </c>
      <c r="F3581" s="252" t="s">
        <v>40441</v>
      </c>
      <c r="G3581" s="252" t="s">
        <v>40442</v>
      </c>
      <c r="H3581" s="262" t="s">
        <v>40443</v>
      </c>
      <c r="I3581" s="264" t="s">
        <v>40444</v>
      </c>
      <c r="J3581" s="148"/>
      <c r="M3581" s="251"/>
      <c r="N3581" s="253"/>
      <c r="O3581" s="148"/>
      <c r="P3581" s="148"/>
    </row>
    <row r="3582" spans="1:16" ht="105.6">
      <c r="A3582" s="258" t="s">
        <v>40445</v>
      </c>
      <c r="B3582" s="252" t="s">
        <v>40446</v>
      </c>
      <c r="C3582" s="252" t="s">
        <v>40447</v>
      </c>
      <c r="D3582" s="148" t="s">
        <v>40448</v>
      </c>
      <c r="E3582" s="252" t="s">
        <v>40440</v>
      </c>
      <c r="F3582" s="252" t="s">
        <v>40441</v>
      </c>
      <c r="G3582" s="252" t="s">
        <v>40449</v>
      </c>
      <c r="H3582" s="262" t="s">
        <v>40450</v>
      </c>
      <c r="I3582" s="264" t="s">
        <v>40451</v>
      </c>
      <c r="J3582" s="148"/>
      <c r="M3582" s="251"/>
      <c r="N3582" s="253"/>
      <c r="O3582" s="148"/>
      <c r="P3582" s="148"/>
    </row>
    <row r="3583" spans="1:16" ht="158.4">
      <c r="A3583" s="258" t="s">
        <v>40452</v>
      </c>
      <c r="B3583" s="252" t="s">
        <v>40453</v>
      </c>
      <c r="C3583" s="252" t="s">
        <v>40454</v>
      </c>
      <c r="D3583" s="148" t="s">
        <v>40455</v>
      </c>
      <c r="E3583" s="252" t="s">
        <v>40456</v>
      </c>
      <c r="F3583" s="252" t="s">
        <v>40457</v>
      </c>
      <c r="G3583" s="252" t="s">
        <v>40458</v>
      </c>
      <c r="H3583" s="262" t="s">
        <v>40459</v>
      </c>
      <c r="I3583" s="264" t="s">
        <v>40460</v>
      </c>
      <c r="J3583" s="148"/>
      <c r="M3583" s="258"/>
      <c r="N3583" s="148"/>
      <c r="O3583" s="148"/>
      <c r="P3583" s="148"/>
    </row>
    <row r="3584" spans="1:16" ht="158.4">
      <c r="A3584" s="258" t="s">
        <v>40461</v>
      </c>
      <c r="B3584" s="252" t="s">
        <v>40453</v>
      </c>
      <c r="C3584" s="252" t="s">
        <v>40454</v>
      </c>
      <c r="D3584" s="148" t="s">
        <v>40455</v>
      </c>
      <c r="E3584" s="252" t="s">
        <v>40456</v>
      </c>
      <c r="F3584" s="252" t="s">
        <v>40457</v>
      </c>
      <c r="G3584" s="252" t="s">
        <v>40458</v>
      </c>
      <c r="H3584" s="262" t="s">
        <v>40459</v>
      </c>
      <c r="I3584" s="264" t="s">
        <v>40460</v>
      </c>
      <c r="J3584" s="148"/>
      <c r="M3584" s="258"/>
      <c r="N3584" s="148"/>
      <c r="O3584" s="148"/>
      <c r="P3584" s="148"/>
    </row>
    <row r="3585" spans="1:16" ht="132">
      <c r="A3585" s="258" t="s">
        <v>40462</v>
      </c>
      <c r="B3585" s="252" t="s">
        <v>40463</v>
      </c>
      <c r="C3585" s="252" t="s">
        <v>40464</v>
      </c>
      <c r="D3585" s="148" t="s">
        <v>40465</v>
      </c>
      <c r="E3585" s="252" t="s">
        <v>40466</v>
      </c>
      <c r="F3585" s="252" t="s">
        <v>40467</v>
      </c>
      <c r="G3585" s="252" t="s">
        <v>40468</v>
      </c>
      <c r="H3585" s="262" t="s">
        <v>40469</v>
      </c>
      <c r="I3585" s="264" t="s">
        <v>40470</v>
      </c>
      <c r="J3585" s="148"/>
      <c r="M3585" s="258"/>
      <c r="N3585" s="252"/>
      <c r="O3585" s="148"/>
      <c r="P3585" s="148"/>
    </row>
    <row r="3586" spans="1:16" ht="132">
      <c r="A3586" s="258" t="s">
        <v>40471</v>
      </c>
      <c r="B3586" s="252" t="s">
        <v>40463</v>
      </c>
      <c r="C3586" s="252" t="s">
        <v>40464</v>
      </c>
      <c r="D3586" s="148" t="s">
        <v>40465</v>
      </c>
      <c r="E3586" s="252" t="s">
        <v>40466</v>
      </c>
      <c r="F3586" s="252" t="s">
        <v>40467</v>
      </c>
      <c r="G3586" s="252" t="s">
        <v>40468</v>
      </c>
      <c r="H3586" s="262" t="s">
        <v>40469</v>
      </c>
      <c r="I3586" s="264" t="s">
        <v>40470</v>
      </c>
      <c r="J3586" s="148"/>
      <c r="M3586" s="258"/>
      <c r="N3586" s="252"/>
      <c r="O3586" s="148"/>
      <c r="P3586" s="148"/>
    </row>
    <row r="3587" spans="1:16" ht="79.2">
      <c r="A3587" s="251" t="s">
        <v>40472</v>
      </c>
      <c r="B3587" s="253" t="s">
        <v>40473</v>
      </c>
      <c r="C3587" s="252" t="s">
        <v>40474</v>
      </c>
      <c r="D3587" s="148" t="s">
        <v>40475</v>
      </c>
      <c r="E3587" s="253" t="s">
        <v>40476</v>
      </c>
      <c r="F3587" s="253" t="s">
        <v>40477</v>
      </c>
      <c r="G3587" s="253" t="s">
        <v>40478</v>
      </c>
      <c r="H3587" s="262" t="s">
        <v>40479</v>
      </c>
      <c r="I3587" s="264" t="s">
        <v>40480</v>
      </c>
      <c r="J3587" s="148"/>
      <c r="M3587" s="258"/>
      <c r="N3587" s="148"/>
      <c r="O3587" s="148"/>
      <c r="P3587" s="148"/>
    </row>
    <row r="3588" spans="1:16" ht="79.2">
      <c r="A3588" s="251" t="s">
        <v>40481</v>
      </c>
      <c r="B3588" s="253" t="s">
        <v>40473</v>
      </c>
      <c r="C3588" s="252" t="s">
        <v>40474</v>
      </c>
      <c r="D3588" s="148" t="s">
        <v>40475</v>
      </c>
      <c r="E3588" s="253" t="s">
        <v>40476</v>
      </c>
      <c r="F3588" s="253" t="s">
        <v>40477</v>
      </c>
      <c r="G3588" s="253" t="s">
        <v>40478</v>
      </c>
      <c r="H3588" s="262" t="s">
        <v>40479</v>
      </c>
      <c r="I3588" s="264" t="s">
        <v>40480</v>
      </c>
      <c r="J3588" s="148"/>
      <c r="M3588" s="258"/>
      <c r="N3588" s="148"/>
      <c r="O3588" s="148"/>
      <c r="P3588" s="148"/>
    </row>
    <row r="3589" spans="1:16" ht="171.6">
      <c r="A3589" s="258" t="s">
        <v>40482</v>
      </c>
      <c r="B3589" s="252" t="s">
        <v>40483</v>
      </c>
      <c r="C3589" s="252" t="s">
        <v>40484</v>
      </c>
      <c r="D3589" s="148" t="s">
        <v>40485</v>
      </c>
      <c r="E3589" s="252" t="s">
        <v>40486</v>
      </c>
      <c r="F3589" s="252" t="s">
        <v>40487</v>
      </c>
      <c r="G3589" s="252" t="s">
        <v>40488</v>
      </c>
      <c r="H3589" s="262" t="s">
        <v>40489</v>
      </c>
      <c r="I3589" s="264" t="s">
        <v>40490</v>
      </c>
      <c r="J3589" s="148"/>
      <c r="M3589" s="258"/>
      <c r="N3589" s="252"/>
      <c r="O3589" s="148"/>
      <c r="P3589" s="148"/>
    </row>
    <row r="3590" spans="1:16" ht="171.6">
      <c r="A3590" s="258" t="s">
        <v>40491</v>
      </c>
      <c r="B3590" s="252" t="s">
        <v>40492</v>
      </c>
      <c r="C3590" s="252" t="s">
        <v>40484</v>
      </c>
      <c r="D3590" s="148" t="s">
        <v>40493</v>
      </c>
      <c r="E3590" s="252" t="s">
        <v>40494</v>
      </c>
      <c r="F3590" s="252" t="s">
        <v>40495</v>
      </c>
      <c r="G3590" s="252" t="s">
        <v>40496</v>
      </c>
      <c r="H3590" s="262" t="s">
        <v>40497</v>
      </c>
      <c r="I3590" s="264" t="s">
        <v>40498</v>
      </c>
      <c r="J3590" s="148"/>
      <c r="M3590" s="258"/>
      <c r="N3590" s="252"/>
      <c r="O3590" s="148"/>
      <c r="P3590" s="148"/>
    </row>
    <row r="3591" spans="1:16" ht="92.4">
      <c r="A3591" s="258" t="s">
        <v>40499</v>
      </c>
      <c r="B3591" s="252" t="s">
        <v>40500</v>
      </c>
      <c r="C3591" s="252" t="s">
        <v>40501</v>
      </c>
      <c r="D3591" s="148" t="s">
        <v>40502</v>
      </c>
      <c r="E3591" s="252" t="s">
        <v>40503</v>
      </c>
      <c r="F3591" s="252" t="s">
        <v>40504</v>
      </c>
      <c r="G3591" s="252" t="s">
        <v>40505</v>
      </c>
      <c r="H3591" s="262" t="s">
        <v>40506</v>
      </c>
      <c r="I3591" s="264" t="s">
        <v>40507</v>
      </c>
      <c r="J3591" s="148"/>
      <c r="M3591" s="258"/>
      <c r="N3591" s="148"/>
      <c r="O3591" s="148"/>
      <c r="P3591" s="148"/>
    </row>
    <row r="3592" spans="1:16" ht="92.4">
      <c r="A3592" s="258" t="s">
        <v>40508</v>
      </c>
      <c r="B3592" s="252" t="s">
        <v>40509</v>
      </c>
      <c r="C3592" s="252" t="s">
        <v>40510</v>
      </c>
      <c r="D3592" s="148" t="s">
        <v>40511</v>
      </c>
      <c r="E3592" s="252" t="s">
        <v>40503</v>
      </c>
      <c r="F3592" s="252" t="s">
        <v>40512</v>
      </c>
      <c r="G3592" s="252" t="s">
        <v>40513</v>
      </c>
      <c r="H3592" s="262" t="s">
        <v>40514</v>
      </c>
      <c r="I3592" s="264" t="s">
        <v>40515</v>
      </c>
      <c r="J3592" s="148"/>
      <c r="M3592" s="258"/>
      <c r="N3592" s="148"/>
      <c r="O3592" s="148"/>
      <c r="P3592" s="148"/>
    </row>
    <row r="3593" spans="1:16" ht="145.19999999999999">
      <c r="A3593" s="258" t="s">
        <v>40516</v>
      </c>
      <c r="B3593" s="252" t="s">
        <v>40517</v>
      </c>
      <c r="C3593" s="252" t="s">
        <v>40518</v>
      </c>
      <c r="D3593" s="148" t="s">
        <v>40519</v>
      </c>
      <c r="E3593" s="252" t="s">
        <v>40520</v>
      </c>
      <c r="F3593" s="252" t="s">
        <v>40521</v>
      </c>
      <c r="G3593" s="252" t="s">
        <v>40522</v>
      </c>
      <c r="H3593" s="262" t="s">
        <v>40523</v>
      </c>
      <c r="I3593" s="264" t="s">
        <v>40524</v>
      </c>
      <c r="J3593" s="148"/>
      <c r="M3593" s="258"/>
      <c r="N3593" s="148"/>
      <c r="O3593" s="148"/>
      <c r="P3593" s="148"/>
    </row>
    <row r="3594" spans="1:16" ht="145.19999999999999">
      <c r="A3594" s="258" t="s">
        <v>40525</v>
      </c>
      <c r="B3594" s="252" t="s">
        <v>40517</v>
      </c>
      <c r="C3594" s="252" t="s">
        <v>40526</v>
      </c>
      <c r="D3594" s="148" t="s">
        <v>40527</v>
      </c>
      <c r="E3594" s="252" t="s">
        <v>40520</v>
      </c>
      <c r="F3594" s="252" t="s">
        <v>40528</v>
      </c>
      <c r="G3594" s="252" t="s">
        <v>40522</v>
      </c>
      <c r="H3594" s="262" t="s">
        <v>40529</v>
      </c>
      <c r="I3594" s="264" t="s">
        <v>40530</v>
      </c>
      <c r="J3594" s="148"/>
      <c r="M3594" s="258"/>
      <c r="N3594" s="148"/>
      <c r="O3594" s="148"/>
      <c r="P3594" s="148"/>
    </row>
    <row r="3595" spans="1:16" ht="145.19999999999999">
      <c r="A3595" s="258" t="s">
        <v>40531</v>
      </c>
      <c r="B3595" s="252" t="s">
        <v>40532</v>
      </c>
      <c r="C3595" s="252" t="s">
        <v>40533</v>
      </c>
      <c r="D3595" s="148" t="s">
        <v>40534</v>
      </c>
      <c r="E3595" s="252" t="s">
        <v>40535</v>
      </c>
      <c r="F3595" s="252" t="s">
        <v>40536</v>
      </c>
      <c r="G3595" s="252" t="s">
        <v>40537</v>
      </c>
      <c r="H3595" s="262" t="s">
        <v>40538</v>
      </c>
      <c r="I3595" s="264" t="s">
        <v>40539</v>
      </c>
      <c r="J3595" s="148"/>
      <c r="M3595" s="251"/>
      <c r="N3595" s="253"/>
      <c r="O3595" s="148"/>
      <c r="P3595" s="148"/>
    </row>
    <row r="3596" spans="1:16" ht="145.19999999999999">
      <c r="A3596" s="258" t="s">
        <v>40540</v>
      </c>
      <c r="B3596" s="252" t="s">
        <v>40532</v>
      </c>
      <c r="C3596" s="252" t="s">
        <v>40533</v>
      </c>
      <c r="D3596" s="148" t="s">
        <v>40534</v>
      </c>
      <c r="E3596" s="252" t="s">
        <v>40535</v>
      </c>
      <c r="F3596" s="252" t="s">
        <v>40536</v>
      </c>
      <c r="G3596" s="252" t="s">
        <v>40537</v>
      </c>
      <c r="H3596" s="262" t="s">
        <v>40538</v>
      </c>
      <c r="I3596" s="264" t="s">
        <v>40539</v>
      </c>
      <c r="J3596" s="148"/>
      <c r="K3596" s="273"/>
      <c r="L3596" s="273"/>
      <c r="M3596" s="251"/>
      <c r="N3596" s="253"/>
      <c r="O3596" s="148"/>
      <c r="P3596" s="148"/>
    </row>
    <row r="3597" spans="1:16" ht="158.4">
      <c r="A3597" s="258" t="s">
        <v>40541</v>
      </c>
      <c r="B3597" s="252" t="s">
        <v>40542</v>
      </c>
      <c r="C3597" s="252" t="s">
        <v>40543</v>
      </c>
      <c r="D3597" s="148" t="s">
        <v>40544</v>
      </c>
      <c r="E3597" s="252" t="s">
        <v>40545</v>
      </c>
      <c r="F3597" s="252" t="s">
        <v>40546</v>
      </c>
      <c r="G3597" s="252" t="s">
        <v>40547</v>
      </c>
      <c r="H3597" s="262" t="s">
        <v>40548</v>
      </c>
      <c r="I3597" s="264" t="s">
        <v>40549</v>
      </c>
      <c r="J3597" s="148"/>
      <c r="M3597" s="258"/>
      <c r="N3597" s="148"/>
      <c r="O3597" s="148"/>
      <c r="P3597" s="148"/>
    </row>
    <row r="3598" spans="1:16" ht="158.4">
      <c r="A3598" s="258" t="s">
        <v>40550</v>
      </c>
      <c r="B3598" s="252" t="s">
        <v>40551</v>
      </c>
      <c r="C3598" s="252" t="s">
        <v>40552</v>
      </c>
      <c r="D3598" s="148" t="s">
        <v>40553</v>
      </c>
      <c r="E3598" s="252" t="s">
        <v>40554</v>
      </c>
      <c r="F3598" s="252" t="s">
        <v>40546</v>
      </c>
      <c r="G3598" s="252" t="s">
        <v>40547</v>
      </c>
      <c r="H3598" s="262" t="s">
        <v>40555</v>
      </c>
      <c r="I3598" s="264" t="s">
        <v>40556</v>
      </c>
      <c r="J3598" s="148"/>
      <c r="M3598" s="258"/>
      <c r="N3598" s="148"/>
      <c r="O3598" s="148"/>
      <c r="P3598" s="148"/>
    </row>
    <row r="3599" spans="1:16" ht="171.6">
      <c r="A3599" s="258" t="s">
        <v>40557</v>
      </c>
      <c r="B3599" s="252" t="s">
        <v>40558</v>
      </c>
      <c r="C3599" s="252" t="s">
        <v>40559</v>
      </c>
      <c r="D3599" s="148" t="s">
        <v>40560</v>
      </c>
      <c r="E3599" s="252" t="s">
        <v>40561</v>
      </c>
      <c r="F3599" s="252" t="s">
        <v>40562</v>
      </c>
      <c r="G3599" s="252" t="s">
        <v>40563</v>
      </c>
      <c r="H3599" s="262" t="s">
        <v>40564</v>
      </c>
      <c r="I3599" s="264" t="s">
        <v>40565</v>
      </c>
      <c r="J3599" s="148"/>
      <c r="M3599" s="258"/>
      <c r="N3599" s="148"/>
      <c r="O3599" s="148"/>
      <c r="P3599" s="148"/>
    </row>
    <row r="3600" spans="1:16" ht="171.6">
      <c r="A3600" s="258" t="s">
        <v>40566</v>
      </c>
      <c r="B3600" s="252" t="s">
        <v>40567</v>
      </c>
      <c r="C3600" s="252" t="s">
        <v>40559</v>
      </c>
      <c r="D3600" s="148" t="s">
        <v>40568</v>
      </c>
      <c r="E3600" s="252" t="s">
        <v>40569</v>
      </c>
      <c r="F3600" s="252" t="s">
        <v>40570</v>
      </c>
      <c r="G3600" s="252" t="s">
        <v>40563</v>
      </c>
      <c r="H3600" s="262" t="s">
        <v>40571</v>
      </c>
      <c r="I3600" s="264" t="s">
        <v>40572</v>
      </c>
      <c r="J3600" s="148"/>
      <c r="M3600" s="258"/>
      <c r="N3600" s="148"/>
      <c r="O3600" s="148"/>
      <c r="P3600" s="148"/>
    </row>
    <row r="3601" spans="1:16" ht="28.8">
      <c r="A3601" s="251" t="s">
        <v>40573</v>
      </c>
      <c r="B3601" s="253" t="s">
        <v>40574</v>
      </c>
      <c r="C3601" s="253" t="s">
        <v>40574</v>
      </c>
      <c r="D3601" s="148" t="s">
        <v>40574</v>
      </c>
      <c r="E3601" s="253" t="s">
        <v>40574</v>
      </c>
      <c r="F3601" s="253" t="s">
        <v>40574</v>
      </c>
      <c r="G3601" s="253" t="s">
        <v>40574</v>
      </c>
      <c r="H3601" s="262" t="s">
        <v>40574</v>
      </c>
      <c r="I3601" s="264" t="s">
        <v>40574</v>
      </c>
      <c r="J3601" s="148"/>
      <c r="M3601" s="258"/>
      <c r="N3601" s="148"/>
      <c r="O3601" s="148"/>
      <c r="P3601" s="148"/>
    </row>
    <row r="3602" spans="1:16" ht="28.8">
      <c r="A3602" s="251" t="s">
        <v>40575</v>
      </c>
      <c r="B3602" s="253" t="s">
        <v>40574</v>
      </c>
      <c r="C3602" s="253" t="s">
        <v>40574</v>
      </c>
      <c r="D3602" s="148" t="s">
        <v>40574</v>
      </c>
      <c r="E3602" s="253" t="s">
        <v>40574</v>
      </c>
      <c r="F3602" s="253" t="s">
        <v>40574</v>
      </c>
      <c r="G3602" s="253" t="s">
        <v>40574</v>
      </c>
      <c r="H3602" s="262" t="s">
        <v>40574</v>
      </c>
      <c r="I3602" s="264" t="s">
        <v>40574</v>
      </c>
      <c r="J3602" s="148"/>
      <c r="M3602" s="258"/>
      <c r="N3602" s="148"/>
      <c r="O3602" s="148"/>
      <c r="P3602" s="148"/>
    </row>
    <row r="3603" spans="1:16" ht="66">
      <c r="A3603" s="258" t="s">
        <v>40576</v>
      </c>
      <c r="B3603" s="252" t="s">
        <v>40577</v>
      </c>
      <c r="C3603" s="252" t="s">
        <v>40578</v>
      </c>
      <c r="D3603" s="148" t="s">
        <v>40579</v>
      </c>
      <c r="E3603" s="252" t="s">
        <v>40580</v>
      </c>
      <c r="F3603" s="252" t="s">
        <v>40581</v>
      </c>
      <c r="G3603" s="252" t="s">
        <v>40582</v>
      </c>
      <c r="H3603" s="262" t="s">
        <v>40583</v>
      </c>
      <c r="I3603" s="264" t="s">
        <v>40584</v>
      </c>
      <c r="J3603" s="148"/>
      <c r="M3603" s="258"/>
      <c r="N3603" s="148"/>
      <c r="O3603" s="148"/>
      <c r="P3603" s="148"/>
    </row>
    <row r="3604" spans="1:16" ht="66">
      <c r="A3604" s="258" t="s">
        <v>40585</v>
      </c>
      <c r="B3604" s="252" t="s">
        <v>40577</v>
      </c>
      <c r="C3604" s="252" t="s">
        <v>40578</v>
      </c>
      <c r="D3604" s="148" t="s">
        <v>40579</v>
      </c>
      <c r="E3604" s="252" t="s">
        <v>40580</v>
      </c>
      <c r="F3604" s="252" t="s">
        <v>40581</v>
      </c>
      <c r="G3604" s="252" t="s">
        <v>40582</v>
      </c>
      <c r="H3604" s="262" t="s">
        <v>40583</v>
      </c>
      <c r="I3604" s="264" t="s">
        <v>40584</v>
      </c>
      <c r="J3604" s="148"/>
      <c r="M3604" s="258"/>
      <c r="N3604" s="148"/>
      <c r="O3604" s="148"/>
      <c r="P3604" s="148"/>
    </row>
    <row r="3605" spans="1:16" ht="105.6">
      <c r="A3605" s="258" t="s">
        <v>40586</v>
      </c>
      <c r="B3605" s="252" t="s">
        <v>40587</v>
      </c>
      <c r="C3605" s="252" t="s">
        <v>40588</v>
      </c>
      <c r="D3605" s="148" t="s">
        <v>40589</v>
      </c>
      <c r="E3605" s="252" t="s">
        <v>40590</v>
      </c>
      <c r="F3605" s="252" t="s">
        <v>40591</v>
      </c>
      <c r="G3605" s="252" t="s">
        <v>40592</v>
      </c>
      <c r="H3605" s="262" t="s">
        <v>40593</v>
      </c>
      <c r="I3605" s="264" t="s">
        <v>40594</v>
      </c>
      <c r="J3605" s="148"/>
      <c r="M3605" s="258"/>
      <c r="N3605" s="148"/>
      <c r="O3605" s="148"/>
      <c r="P3605" s="148"/>
    </row>
    <row r="3606" spans="1:16" ht="105.6">
      <c r="A3606" s="258" t="s">
        <v>40595</v>
      </c>
      <c r="B3606" s="252" t="s">
        <v>40596</v>
      </c>
      <c r="C3606" s="252" t="s">
        <v>40597</v>
      </c>
      <c r="D3606" s="148" t="s">
        <v>40598</v>
      </c>
      <c r="E3606" s="252" t="s">
        <v>40590</v>
      </c>
      <c r="F3606" s="252" t="s">
        <v>40591</v>
      </c>
      <c r="G3606" s="252" t="s">
        <v>40599</v>
      </c>
      <c r="H3606" s="262" t="s">
        <v>40600</v>
      </c>
      <c r="I3606" s="264" t="s">
        <v>40601</v>
      </c>
      <c r="J3606" s="148"/>
      <c r="M3606" s="258"/>
      <c r="N3606" s="148"/>
      <c r="O3606" s="148"/>
      <c r="P3606" s="148"/>
    </row>
    <row r="3607" spans="1:16" ht="171.6">
      <c r="A3607" s="258" t="s">
        <v>40602</v>
      </c>
      <c r="B3607" s="252" t="s">
        <v>40603</v>
      </c>
      <c r="C3607" s="252" t="s">
        <v>40604</v>
      </c>
      <c r="D3607" s="148" t="s">
        <v>40605</v>
      </c>
      <c r="E3607" s="252" t="s">
        <v>40606</v>
      </c>
      <c r="F3607" s="252" t="s">
        <v>40607</v>
      </c>
      <c r="G3607" s="252" t="s">
        <v>40608</v>
      </c>
      <c r="H3607" s="262" t="s">
        <v>40609</v>
      </c>
      <c r="I3607" s="264" t="s">
        <v>40610</v>
      </c>
      <c r="J3607" s="148"/>
      <c r="M3607" s="258"/>
      <c r="N3607" s="252"/>
      <c r="O3607" s="148"/>
      <c r="P3607" s="148"/>
    </row>
    <row r="3608" spans="1:16" ht="171.6">
      <c r="A3608" s="258" t="s">
        <v>40611</v>
      </c>
      <c r="B3608" s="252" t="s">
        <v>40612</v>
      </c>
      <c r="C3608" s="252" t="s">
        <v>40613</v>
      </c>
      <c r="D3608" s="148" t="s">
        <v>40614</v>
      </c>
      <c r="E3608" s="252" t="s">
        <v>40606</v>
      </c>
      <c r="F3608" s="252" t="s">
        <v>40615</v>
      </c>
      <c r="G3608" s="252" t="s">
        <v>40616</v>
      </c>
      <c r="H3608" s="262" t="s">
        <v>40617</v>
      </c>
      <c r="I3608" s="264" t="s">
        <v>40618</v>
      </c>
      <c r="J3608" s="148"/>
      <c r="M3608" s="258"/>
      <c r="N3608" s="252"/>
      <c r="O3608" s="148"/>
      <c r="P3608" s="148"/>
    </row>
    <row r="3609" spans="1:16" ht="132">
      <c r="A3609" s="258" t="s">
        <v>40619</v>
      </c>
      <c r="B3609" s="252" t="s">
        <v>40620</v>
      </c>
      <c r="C3609" s="252" t="s">
        <v>40621</v>
      </c>
      <c r="D3609" s="148" t="s">
        <v>40622</v>
      </c>
      <c r="E3609" s="252" t="s">
        <v>40623</v>
      </c>
      <c r="F3609" s="252" t="s">
        <v>40624</v>
      </c>
      <c r="G3609" s="252" t="s">
        <v>40625</v>
      </c>
      <c r="H3609" s="262" t="s">
        <v>40626</v>
      </c>
      <c r="I3609" s="264" t="s">
        <v>40627</v>
      </c>
      <c r="J3609" s="148"/>
      <c r="M3609" s="258"/>
      <c r="N3609" s="148"/>
      <c r="O3609" s="148"/>
      <c r="P3609" s="148"/>
    </row>
    <row r="3610" spans="1:16" ht="132">
      <c r="A3610" s="258" t="s">
        <v>40628</v>
      </c>
      <c r="B3610" s="252" t="s">
        <v>40629</v>
      </c>
      <c r="C3610" s="252" t="s">
        <v>40630</v>
      </c>
      <c r="D3610" s="148" t="s">
        <v>40631</v>
      </c>
      <c r="E3610" s="252" t="s">
        <v>40623</v>
      </c>
      <c r="F3610" s="252" t="s">
        <v>40624</v>
      </c>
      <c r="G3610" s="252" t="s">
        <v>40625</v>
      </c>
      <c r="H3610" s="262" t="s">
        <v>40632</v>
      </c>
      <c r="I3610" s="264" t="s">
        <v>40627</v>
      </c>
      <c r="J3610" s="148"/>
      <c r="M3610" s="258"/>
      <c r="N3610" s="148"/>
      <c r="O3610" s="148"/>
      <c r="P3610" s="148"/>
    </row>
    <row r="3611" spans="1:16" ht="171.6">
      <c r="A3611" s="258" t="s">
        <v>40633</v>
      </c>
      <c r="B3611" s="252" t="s">
        <v>40634</v>
      </c>
      <c r="C3611" s="252" t="s">
        <v>40635</v>
      </c>
      <c r="D3611" s="148" t="s">
        <v>40636</v>
      </c>
      <c r="E3611" s="252" t="s">
        <v>40637</v>
      </c>
      <c r="F3611" s="252" t="s">
        <v>40638</v>
      </c>
      <c r="G3611" s="252" t="s">
        <v>40639</v>
      </c>
      <c r="H3611" s="262" t="s">
        <v>40640</v>
      </c>
      <c r="I3611" s="264" t="s">
        <v>40641</v>
      </c>
      <c r="J3611" s="148"/>
      <c r="M3611" s="258"/>
      <c r="N3611" s="252"/>
      <c r="O3611" s="148"/>
      <c r="P3611" s="148"/>
    </row>
    <row r="3612" spans="1:16" ht="171.6">
      <c r="A3612" s="258" t="s">
        <v>40642</v>
      </c>
      <c r="B3612" s="252" t="s">
        <v>40643</v>
      </c>
      <c r="C3612" s="252" t="s">
        <v>40644</v>
      </c>
      <c r="D3612" s="148" t="s">
        <v>40645</v>
      </c>
      <c r="E3612" s="252" t="s">
        <v>40637</v>
      </c>
      <c r="F3612" s="252" t="s">
        <v>40638</v>
      </c>
      <c r="G3612" s="252" t="s">
        <v>40639</v>
      </c>
      <c r="H3612" s="262" t="s">
        <v>40646</v>
      </c>
      <c r="I3612" s="264" t="s">
        <v>40647</v>
      </c>
      <c r="J3612" s="148"/>
      <c r="M3612" s="258"/>
      <c r="N3612" s="252"/>
      <c r="O3612" s="148"/>
      <c r="P3612" s="148"/>
    </row>
    <row r="3613" spans="1:16" ht="145.19999999999999">
      <c r="A3613" s="258" t="s">
        <v>40648</v>
      </c>
      <c r="B3613" s="252" t="s">
        <v>40649</v>
      </c>
      <c r="C3613" s="252" t="s">
        <v>40650</v>
      </c>
      <c r="D3613" s="148" t="s">
        <v>40651</v>
      </c>
      <c r="E3613" s="252" t="s">
        <v>40652</v>
      </c>
      <c r="F3613" s="252" t="s">
        <v>40653</v>
      </c>
      <c r="G3613" s="252" t="s">
        <v>40654</v>
      </c>
      <c r="H3613" s="262" t="s">
        <v>40655</v>
      </c>
      <c r="I3613" s="264" t="s">
        <v>40656</v>
      </c>
      <c r="J3613" s="148"/>
      <c r="M3613" s="258"/>
      <c r="N3613" s="148"/>
      <c r="O3613" s="148"/>
      <c r="P3613" s="148"/>
    </row>
    <row r="3614" spans="1:16" ht="145.19999999999999">
      <c r="A3614" s="258" t="s">
        <v>40657</v>
      </c>
      <c r="B3614" s="252" t="s">
        <v>40658</v>
      </c>
      <c r="C3614" s="252" t="s">
        <v>40659</v>
      </c>
      <c r="D3614" s="148" t="s">
        <v>40651</v>
      </c>
      <c r="E3614" s="252" t="s">
        <v>40652</v>
      </c>
      <c r="F3614" s="252" t="s">
        <v>40653</v>
      </c>
      <c r="G3614" s="252" t="s">
        <v>40654</v>
      </c>
      <c r="H3614" s="262" t="s">
        <v>40660</v>
      </c>
      <c r="I3614" s="264" t="s">
        <v>40661</v>
      </c>
      <c r="J3614" s="148"/>
      <c r="M3614" s="258"/>
      <c r="N3614" s="148"/>
      <c r="O3614" s="148"/>
      <c r="P3614" s="148"/>
    </row>
    <row r="3615" spans="1:16" ht="79.2">
      <c r="A3615" s="251" t="s">
        <v>40662</v>
      </c>
      <c r="B3615" s="253" t="s">
        <v>40663</v>
      </c>
      <c r="C3615" s="252" t="s">
        <v>40664</v>
      </c>
      <c r="D3615" s="148" t="s">
        <v>40665</v>
      </c>
      <c r="E3615" s="253" t="s">
        <v>40666</v>
      </c>
      <c r="F3615" s="253" t="s">
        <v>40667</v>
      </c>
      <c r="G3615" s="253" t="s">
        <v>40668</v>
      </c>
      <c r="H3615" s="262" t="s">
        <v>40669</v>
      </c>
      <c r="I3615" s="264" t="s">
        <v>40670</v>
      </c>
      <c r="J3615" s="148"/>
      <c r="M3615" s="258"/>
      <c r="N3615" s="148"/>
      <c r="O3615" s="148"/>
      <c r="P3615" s="148"/>
    </row>
    <row r="3616" spans="1:16" ht="79.2">
      <c r="A3616" s="251" t="s">
        <v>40671</v>
      </c>
      <c r="B3616" s="253" t="s">
        <v>40663</v>
      </c>
      <c r="C3616" s="252" t="s">
        <v>40664</v>
      </c>
      <c r="D3616" s="148" t="s">
        <v>40665</v>
      </c>
      <c r="E3616" s="253" t="s">
        <v>40666</v>
      </c>
      <c r="F3616" s="253" t="s">
        <v>40667</v>
      </c>
      <c r="G3616" s="253" t="s">
        <v>40668</v>
      </c>
      <c r="H3616" s="262" t="s">
        <v>40669</v>
      </c>
      <c r="I3616" s="264" t="s">
        <v>40670</v>
      </c>
      <c r="J3616" s="148"/>
      <c r="M3616" s="258"/>
      <c r="N3616" s="148"/>
      <c r="O3616" s="148"/>
      <c r="P3616" s="148"/>
    </row>
    <row r="3617" spans="1:16" ht="184.8">
      <c r="A3617" s="258" t="s">
        <v>40672</v>
      </c>
      <c r="B3617" s="252" t="s">
        <v>40673</v>
      </c>
      <c r="C3617" s="252" t="s">
        <v>40674</v>
      </c>
      <c r="D3617" s="148" t="s">
        <v>40675</v>
      </c>
      <c r="E3617" s="252" t="s">
        <v>40676</v>
      </c>
      <c r="F3617" s="252" t="s">
        <v>40677</v>
      </c>
      <c r="G3617" s="252" t="s">
        <v>40678</v>
      </c>
      <c r="H3617" s="262" t="s">
        <v>40679</v>
      </c>
      <c r="I3617" s="264" t="s">
        <v>40680</v>
      </c>
      <c r="J3617" s="148"/>
      <c r="M3617" s="251"/>
      <c r="N3617" s="253"/>
      <c r="O3617" s="148"/>
      <c r="P3617" s="148"/>
    </row>
    <row r="3618" spans="1:16" ht="184.8">
      <c r="A3618" s="258" t="s">
        <v>40681</v>
      </c>
      <c r="B3618" s="252" t="s">
        <v>40682</v>
      </c>
      <c r="C3618" s="252" t="s">
        <v>40683</v>
      </c>
      <c r="D3618" s="148" t="s">
        <v>40684</v>
      </c>
      <c r="E3618" s="252" t="s">
        <v>40685</v>
      </c>
      <c r="F3618" s="252" t="s">
        <v>40686</v>
      </c>
      <c r="G3618" s="252" t="s">
        <v>40687</v>
      </c>
      <c r="H3618" s="262" t="s">
        <v>40688</v>
      </c>
      <c r="I3618" s="264" t="s">
        <v>40689</v>
      </c>
      <c r="J3618" s="148"/>
      <c r="M3618" s="251"/>
      <c r="N3618" s="253"/>
      <c r="O3618" s="148"/>
      <c r="P3618" s="148"/>
    </row>
    <row r="3619" spans="1:16" ht="145.19999999999999">
      <c r="A3619" s="258" t="s">
        <v>40690</v>
      </c>
      <c r="B3619" s="252" t="s">
        <v>40691</v>
      </c>
      <c r="C3619" s="252" t="s">
        <v>40692</v>
      </c>
      <c r="D3619" s="148" t="s">
        <v>40693</v>
      </c>
      <c r="E3619" s="252" t="s">
        <v>40694</v>
      </c>
      <c r="F3619" s="252" t="s">
        <v>40695</v>
      </c>
      <c r="G3619" s="252" t="s">
        <v>40696</v>
      </c>
      <c r="H3619" s="262" t="s">
        <v>40697</v>
      </c>
      <c r="I3619" s="264" t="s">
        <v>40698</v>
      </c>
      <c r="J3619" s="148"/>
      <c r="M3619" s="258"/>
      <c r="N3619" s="252"/>
      <c r="O3619" s="148"/>
      <c r="P3619" s="148"/>
    </row>
    <row r="3620" spans="1:16" ht="145.19999999999999">
      <c r="A3620" s="258" t="s">
        <v>40699</v>
      </c>
      <c r="B3620" s="252" t="s">
        <v>40700</v>
      </c>
      <c r="C3620" s="252" t="s">
        <v>40701</v>
      </c>
      <c r="D3620" s="148" t="s">
        <v>40702</v>
      </c>
      <c r="E3620" s="252" t="s">
        <v>40694</v>
      </c>
      <c r="F3620" s="252" t="s">
        <v>40695</v>
      </c>
      <c r="G3620" s="252" t="s">
        <v>40703</v>
      </c>
      <c r="H3620" s="262" t="s">
        <v>40704</v>
      </c>
      <c r="I3620" s="264" t="s">
        <v>40705</v>
      </c>
      <c r="J3620" s="148"/>
      <c r="M3620" s="258"/>
      <c r="N3620" s="252"/>
      <c r="O3620" s="148"/>
      <c r="P3620" s="148"/>
    </row>
    <row r="3621" spans="1:16" ht="132">
      <c r="A3621" s="258" t="s">
        <v>40706</v>
      </c>
      <c r="B3621" s="252" t="s">
        <v>40707</v>
      </c>
      <c r="C3621" s="252" t="s">
        <v>40708</v>
      </c>
      <c r="D3621" s="148" t="s">
        <v>40709</v>
      </c>
      <c r="E3621" s="252" t="s">
        <v>40710</v>
      </c>
      <c r="F3621" s="252" t="s">
        <v>40711</v>
      </c>
      <c r="G3621" s="252" t="s">
        <v>40712</v>
      </c>
      <c r="H3621" s="262" t="s">
        <v>40713</v>
      </c>
      <c r="I3621" s="264" t="s">
        <v>40714</v>
      </c>
      <c r="J3621" s="148"/>
      <c r="M3621" s="258"/>
      <c r="N3621" s="148"/>
      <c r="O3621" s="148"/>
      <c r="P3621" s="148"/>
    </row>
    <row r="3622" spans="1:16" ht="132">
      <c r="A3622" s="258" t="s">
        <v>40715</v>
      </c>
      <c r="B3622" s="252" t="s">
        <v>40707</v>
      </c>
      <c r="C3622" s="252" t="s">
        <v>40708</v>
      </c>
      <c r="D3622" s="148" t="s">
        <v>40709</v>
      </c>
      <c r="E3622" s="252" t="s">
        <v>40710</v>
      </c>
      <c r="F3622" s="252" t="s">
        <v>40711</v>
      </c>
      <c r="G3622" s="252" t="s">
        <v>40712</v>
      </c>
      <c r="H3622" s="262" t="s">
        <v>40716</v>
      </c>
      <c r="I3622" s="264" t="s">
        <v>40714</v>
      </c>
      <c r="J3622" s="148"/>
      <c r="M3622" s="258"/>
      <c r="N3622" s="148"/>
      <c r="O3622" s="148"/>
      <c r="P3622" s="148"/>
    </row>
    <row r="3623" spans="1:16" ht="105.6">
      <c r="A3623" s="258" t="s">
        <v>40717</v>
      </c>
      <c r="B3623" s="252" t="s">
        <v>40718</v>
      </c>
      <c r="C3623" s="252" t="s">
        <v>40719</v>
      </c>
      <c r="D3623" s="148" t="s">
        <v>40720</v>
      </c>
      <c r="E3623" s="252" t="s">
        <v>40721</v>
      </c>
      <c r="F3623" s="252" t="s">
        <v>40722</v>
      </c>
      <c r="G3623" s="252" t="s">
        <v>40723</v>
      </c>
      <c r="H3623" s="262" t="s">
        <v>40724</v>
      </c>
      <c r="I3623" s="264" t="s">
        <v>40725</v>
      </c>
      <c r="J3623" s="148"/>
      <c r="M3623" s="258"/>
      <c r="N3623" s="252"/>
      <c r="O3623" s="148"/>
      <c r="P3623" s="148"/>
    </row>
    <row r="3624" spans="1:16" ht="105.6">
      <c r="A3624" s="258" t="s">
        <v>40726</v>
      </c>
      <c r="B3624" s="252" t="s">
        <v>40718</v>
      </c>
      <c r="C3624" s="252" t="s">
        <v>40719</v>
      </c>
      <c r="D3624" s="148" t="s">
        <v>40720</v>
      </c>
      <c r="E3624" s="252" t="s">
        <v>40721</v>
      </c>
      <c r="F3624" s="252" t="s">
        <v>40722</v>
      </c>
      <c r="G3624" s="252" t="s">
        <v>40723</v>
      </c>
      <c r="H3624" s="262" t="s">
        <v>40724</v>
      </c>
      <c r="I3624" s="264" t="s">
        <v>40725</v>
      </c>
      <c r="J3624" s="148"/>
      <c r="M3624" s="258"/>
      <c r="N3624" s="252"/>
      <c r="O3624" s="148"/>
      <c r="P3624" s="148"/>
    </row>
    <row r="3625" spans="1:16" ht="118.8">
      <c r="A3625" s="258" t="s">
        <v>40727</v>
      </c>
      <c r="B3625" s="252" t="s">
        <v>40728</v>
      </c>
      <c r="C3625" s="252" t="s">
        <v>40729</v>
      </c>
      <c r="D3625" s="148" t="s">
        <v>40730</v>
      </c>
      <c r="E3625" s="252" t="s">
        <v>40731</v>
      </c>
      <c r="F3625" s="252" t="s">
        <v>40732</v>
      </c>
      <c r="G3625" s="252" t="s">
        <v>40733</v>
      </c>
      <c r="H3625" s="262" t="s">
        <v>40734</v>
      </c>
      <c r="I3625" s="264" t="s">
        <v>40735</v>
      </c>
      <c r="J3625" s="148"/>
      <c r="M3625" s="258"/>
      <c r="N3625" s="252"/>
      <c r="O3625" s="148"/>
      <c r="P3625" s="148"/>
    </row>
    <row r="3626" spans="1:16" ht="118.8">
      <c r="A3626" s="258" t="s">
        <v>40736</v>
      </c>
      <c r="B3626" s="252" t="s">
        <v>40728</v>
      </c>
      <c r="C3626" s="252" t="s">
        <v>40729</v>
      </c>
      <c r="D3626" s="148" t="s">
        <v>40730</v>
      </c>
      <c r="E3626" s="252" t="s">
        <v>40731</v>
      </c>
      <c r="F3626" s="252" t="s">
        <v>40732</v>
      </c>
      <c r="G3626" s="252" t="s">
        <v>40733</v>
      </c>
      <c r="H3626" s="262" t="s">
        <v>40734</v>
      </c>
      <c r="I3626" s="264" t="s">
        <v>40735</v>
      </c>
      <c r="J3626" s="148"/>
      <c r="M3626" s="258"/>
      <c r="N3626" s="252"/>
      <c r="O3626" s="148"/>
      <c r="P3626" s="148"/>
    </row>
    <row r="3627" spans="1:16" ht="92.4">
      <c r="A3627" s="258" t="s">
        <v>40737</v>
      </c>
      <c r="B3627" s="252" t="s">
        <v>40738</v>
      </c>
      <c r="C3627" s="252" t="s">
        <v>40739</v>
      </c>
      <c r="D3627" s="148" t="s">
        <v>40740</v>
      </c>
      <c r="E3627" s="252" t="s">
        <v>40741</v>
      </c>
      <c r="F3627" s="252" t="s">
        <v>40742</v>
      </c>
      <c r="G3627" s="252" t="s">
        <v>40743</v>
      </c>
      <c r="H3627" s="262" t="s">
        <v>40744</v>
      </c>
      <c r="I3627" s="264" t="s">
        <v>40745</v>
      </c>
      <c r="J3627" s="148"/>
      <c r="M3627" s="258"/>
      <c r="N3627" s="148"/>
      <c r="O3627" s="148"/>
      <c r="P3627" s="148"/>
    </row>
    <row r="3628" spans="1:16" ht="92.4">
      <c r="A3628" s="258" t="s">
        <v>40746</v>
      </c>
      <c r="B3628" s="252" t="s">
        <v>40747</v>
      </c>
      <c r="C3628" s="252" t="s">
        <v>40739</v>
      </c>
      <c r="D3628" s="148" t="s">
        <v>40748</v>
      </c>
      <c r="E3628" s="252" t="s">
        <v>40749</v>
      </c>
      <c r="F3628" s="252" t="s">
        <v>40742</v>
      </c>
      <c r="G3628" s="252" t="s">
        <v>40750</v>
      </c>
      <c r="H3628" s="262" t="s">
        <v>40751</v>
      </c>
      <c r="I3628" s="264" t="s">
        <v>40752</v>
      </c>
      <c r="J3628" s="148"/>
      <c r="M3628" s="258"/>
      <c r="N3628" s="148"/>
      <c r="O3628" s="148"/>
      <c r="P3628" s="148"/>
    </row>
    <row r="3629" spans="1:16" ht="118.8">
      <c r="A3629" s="258" t="s">
        <v>40753</v>
      </c>
      <c r="B3629" s="252" t="s">
        <v>40754</v>
      </c>
      <c r="C3629" s="252" t="s">
        <v>40755</v>
      </c>
      <c r="D3629" s="148" t="s">
        <v>40756</v>
      </c>
      <c r="E3629" s="252" t="s">
        <v>40757</v>
      </c>
      <c r="F3629" s="252" t="s">
        <v>40758</v>
      </c>
      <c r="G3629" s="252" t="s">
        <v>40759</v>
      </c>
      <c r="H3629" s="262" t="s">
        <v>40760</v>
      </c>
      <c r="I3629" s="264" t="s">
        <v>40761</v>
      </c>
      <c r="J3629" s="148"/>
      <c r="M3629" s="258"/>
      <c r="N3629" s="148"/>
      <c r="O3629" s="148"/>
      <c r="P3629" s="148"/>
    </row>
    <row r="3630" spans="1:16" ht="118.8">
      <c r="A3630" s="258" t="s">
        <v>40762</v>
      </c>
      <c r="B3630" s="252" t="s">
        <v>40763</v>
      </c>
      <c r="C3630" s="252" t="s">
        <v>40755</v>
      </c>
      <c r="D3630" s="148" t="s">
        <v>40764</v>
      </c>
      <c r="E3630" s="252" t="s">
        <v>40757</v>
      </c>
      <c r="F3630" s="252" t="s">
        <v>40758</v>
      </c>
      <c r="G3630" s="252" t="s">
        <v>40759</v>
      </c>
      <c r="H3630" s="262" t="s">
        <v>40765</v>
      </c>
      <c r="I3630" s="264" t="s">
        <v>40761</v>
      </c>
      <c r="J3630" s="148"/>
      <c r="M3630" s="258"/>
      <c r="N3630" s="148"/>
      <c r="O3630" s="148"/>
      <c r="P3630" s="148"/>
    </row>
    <row r="3631" spans="1:16" ht="92.4">
      <c r="A3631" s="258" t="s">
        <v>40766</v>
      </c>
      <c r="B3631" s="252" t="s">
        <v>40767</v>
      </c>
      <c r="C3631" s="252" t="s">
        <v>40768</v>
      </c>
      <c r="D3631" s="148" t="s">
        <v>40769</v>
      </c>
      <c r="E3631" s="252" t="s">
        <v>40770</v>
      </c>
      <c r="F3631" s="252" t="s">
        <v>40771</v>
      </c>
      <c r="G3631" s="252" t="s">
        <v>40772</v>
      </c>
      <c r="H3631" s="262" t="s">
        <v>40773</v>
      </c>
      <c r="I3631" s="264" t="s">
        <v>40774</v>
      </c>
      <c r="J3631" s="148"/>
      <c r="M3631" s="258"/>
      <c r="N3631" s="252"/>
      <c r="O3631" s="148"/>
      <c r="P3631" s="148"/>
    </row>
    <row r="3632" spans="1:16" ht="92.4">
      <c r="A3632" s="258" t="s">
        <v>40775</v>
      </c>
      <c r="B3632" s="252" t="s">
        <v>40776</v>
      </c>
      <c r="C3632" s="252" t="s">
        <v>40777</v>
      </c>
      <c r="D3632" s="148" t="s">
        <v>40778</v>
      </c>
      <c r="E3632" s="252" t="s">
        <v>40779</v>
      </c>
      <c r="F3632" s="252" t="s">
        <v>40780</v>
      </c>
      <c r="G3632" s="252" t="s">
        <v>40781</v>
      </c>
      <c r="H3632" s="262" t="s">
        <v>40782</v>
      </c>
      <c r="I3632" s="264" t="s">
        <v>40783</v>
      </c>
      <c r="J3632" s="148"/>
      <c r="M3632" s="258"/>
      <c r="N3632" s="252"/>
      <c r="O3632" s="148"/>
      <c r="P3632" s="148"/>
    </row>
    <row r="3633" spans="1:16" ht="171.6">
      <c r="A3633" s="258" t="s">
        <v>40784</v>
      </c>
      <c r="B3633" s="252" t="s">
        <v>40785</v>
      </c>
      <c r="C3633" s="252" t="s">
        <v>40786</v>
      </c>
      <c r="D3633" s="148" t="s">
        <v>40787</v>
      </c>
      <c r="E3633" s="252" t="s">
        <v>40788</v>
      </c>
      <c r="F3633" s="252" t="s">
        <v>40789</v>
      </c>
      <c r="G3633" s="252" t="s">
        <v>40790</v>
      </c>
      <c r="H3633" s="262" t="s">
        <v>40791</v>
      </c>
      <c r="I3633" s="264" t="s">
        <v>40792</v>
      </c>
      <c r="J3633" s="148"/>
      <c r="M3633" s="258"/>
      <c r="N3633" s="252"/>
      <c r="O3633" s="148"/>
      <c r="P3633" s="148"/>
    </row>
    <row r="3634" spans="1:16" ht="171.6">
      <c r="A3634" s="258" t="s">
        <v>40793</v>
      </c>
      <c r="B3634" s="252" t="s">
        <v>40794</v>
      </c>
      <c r="C3634" s="252" t="s">
        <v>40786</v>
      </c>
      <c r="D3634" s="148" t="s">
        <v>40795</v>
      </c>
      <c r="E3634" s="252" t="s">
        <v>40796</v>
      </c>
      <c r="F3634" s="252" t="s">
        <v>40797</v>
      </c>
      <c r="G3634" s="252" t="s">
        <v>40798</v>
      </c>
      <c r="H3634" s="262" t="s">
        <v>40799</v>
      </c>
      <c r="I3634" s="264" t="s">
        <v>40800</v>
      </c>
      <c r="J3634" s="148"/>
      <c r="M3634" s="258"/>
      <c r="N3634" s="252"/>
      <c r="O3634" s="148"/>
      <c r="P3634" s="148"/>
    </row>
    <row r="3635" spans="1:16" ht="171.6">
      <c r="A3635" s="258" t="s">
        <v>40801</v>
      </c>
      <c r="B3635" s="252" t="s">
        <v>40802</v>
      </c>
      <c r="C3635" s="252" t="s">
        <v>40803</v>
      </c>
      <c r="D3635" s="148" t="s">
        <v>40804</v>
      </c>
      <c r="E3635" s="252" t="s">
        <v>40805</v>
      </c>
      <c r="F3635" s="252" t="s">
        <v>40806</v>
      </c>
      <c r="G3635" s="252" t="s">
        <v>40807</v>
      </c>
      <c r="H3635" s="262" t="s">
        <v>40808</v>
      </c>
      <c r="I3635" s="264" t="s">
        <v>40809</v>
      </c>
      <c r="J3635" s="148"/>
      <c r="M3635" s="251"/>
      <c r="N3635" s="213"/>
      <c r="O3635" s="148"/>
      <c r="P3635" s="148"/>
    </row>
    <row r="3636" spans="1:16" ht="171.6">
      <c r="A3636" s="258" t="s">
        <v>40810</v>
      </c>
      <c r="B3636" s="252" t="s">
        <v>40811</v>
      </c>
      <c r="C3636" s="252" t="s">
        <v>40812</v>
      </c>
      <c r="D3636" s="148" t="s">
        <v>40813</v>
      </c>
      <c r="E3636" s="252" t="s">
        <v>40814</v>
      </c>
      <c r="F3636" s="252" t="s">
        <v>40815</v>
      </c>
      <c r="G3636" s="252" t="s">
        <v>40816</v>
      </c>
      <c r="H3636" s="262" t="s">
        <v>40808</v>
      </c>
      <c r="I3636" s="264" t="s">
        <v>40817</v>
      </c>
      <c r="J3636" s="148"/>
      <c r="M3636" s="251"/>
      <c r="N3636" s="213"/>
      <c r="O3636" s="148"/>
      <c r="P3636" s="148"/>
    </row>
    <row r="3637" spans="1:16" ht="132">
      <c r="A3637" s="251" t="s">
        <v>40818</v>
      </c>
      <c r="B3637" s="253" t="s">
        <v>40819</v>
      </c>
      <c r="C3637" s="252" t="s">
        <v>40820</v>
      </c>
      <c r="D3637" s="148" t="s">
        <v>40821</v>
      </c>
      <c r="E3637" s="253" t="s">
        <v>40822</v>
      </c>
      <c r="F3637" s="253" t="s">
        <v>40823</v>
      </c>
      <c r="G3637" s="253" t="s">
        <v>40824</v>
      </c>
      <c r="H3637" s="262" t="s">
        <v>40825</v>
      </c>
      <c r="I3637" s="264" t="s">
        <v>40826</v>
      </c>
      <c r="J3637" s="148"/>
      <c r="M3637" s="258"/>
      <c r="N3637" s="148"/>
      <c r="O3637" s="148"/>
      <c r="P3637" s="148"/>
    </row>
    <row r="3638" spans="1:16" ht="132">
      <c r="A3638" s="251" t="s">
        <v>40827</v>
      </c>
      <c r="B3638" s="253" t="s">
        <v>40828</v>
      </c>
      <c r="C3638" s="252" t="s">
        <v>40829</v>
      </c>
      <c r="D3638" s="148" t="s">
        <v>40830</v>
      </c>
      <c r="E3638" s="253" t="s">
        <v>40831</v>
      </c>
      <c r="F3638" s="253" t="s">
        <v>40832</v>
      </c>
      <c r="G3638" s="253" t="s">
        <v>40833</v>
      </c>
      <c r="H3638" s="262" t="s">
        <v>40834</v>
      </c>
      <c r="I3638" s="264" t="s">
        <v>40835</v>
      </c>
      <c r="J3638" s="148"/>
      <c r="M3638" s="258"/>
      <c r="N3638" s="148"/>
      <c r="O3638" s="148"/>
      <c r="P3638" s="148"/>
    </row>
    <row r="3639" spans="1:16" ht="145.19999999999999">
      <c r="A3639" s="258" t="s">
        <v>40836</v>
      </c>
      <c r="B3639" s="252" t="s">
        <v>40837</v>
      </c>
      <c r="C3639" s="252" t="s">
        <v>40838</v>
      </c>
      <c r="D3639" s="148" t="s">
        <v>40839</v>
      </c>
      <c r="E3639" s="252" t="s">
        <v>40840</v>
      </c>
      <c r="F3639" s="252" t="s">
        <v>40841</v>
      </c>
      <c r="G3639" s="252" t="s">
        <v>40842</v>
      </c>
      <c r="H3639" s="262" t="s">
        <v>40843</v>
      </c>
      <c r="I3639" s="264" t="s">
        <v>40844</v>
      </c>
      <c r="J3639" s="148"/>
      <c r="M3639" s="258"/>
      <c r="N3639" s="252"/>
      <c r="O3639" s="148"/>
      <c r="P3639" s="148"/>
    </row>
    <row r="3640" spans="1:16" ht="145.19999999999999">
      <c r="A3640" s="258" t="s">
        <v>40845</v>
      </c>
      <c r="B3640" s="252" t="s">
        <v>40846</v>
      </c>
      <c r="C3640" s="252" t="s">
        <v>40847</v>
      </c>
      <c r="D3640" s="148" t="s">
        <v>40848</v>
      </c>
      <c r="E3640" s="252" t="s">
        <v>40849</v>
      </c>
      <c r="F3640" s="252" t="s">
        <v>40850</v>
      </c>
      <c r="G3640" s="252" t="s">
        <v>40851</v>
      </c>
      <c r="H3640" s="262" t="s">
        <v>40852</v>
      </c>
      <c r="I3640" s="264" t="s">
        <v>40853</v>
      </c>
      <c r="J3640" s="148"/>
      <c r="M3640" s="258"/>
      <c r="N3640" s="252"/>
      <c r="O3640" s="148"/>
      <c r="P3640" s="148"/>
    </row>
    <row r="3641" spans="1:16" ht="132">
      <c r="A3641" s="258" t="s">
        <v>40854</v>
      </c>
      <c r="B3641" s="252" t="s">
        <v>40855</v>
      </c>
      <c r="C3641" s="252" t="s">
        <v>40856</v>
      </c>
      <c r="D3641" s="148" t="s">
        <v>40857</v>
      </c>
      <c r="E3641" s="252" t="s">
        <v>40858</v>
      </c>
      <c r="F3641" s="252" t="s">
        <v>40859</v>
      </c>
      <c r="G3641" s="252" t="s">
        <v>40860</v>
      </c>
      <c r="H3641" s="262" t="s">
        <v>40861</v>
      </c>
      <c r="I3641" s="264" t="s">
        <v>40862</v>
      </c>
      <c r="J3641" s="148"/>
      <c r="M3641" s="258"/>
      <c r="N3641" s="252"/>
      <c r="O3641" s="148"/>
      <c r="P3641" s="148"/>
    </row>
    <row r="3642" spans="1:16" ht="132">
      <c r="A3642" s="258" t="s">
        <v>40863</v>
      </c>
      <c r="B3642" s="252" t="s">
        <v>40864</v>
      </c>
      <c r="C3642" s="252" t="s">
        <v>40865</v>
      </c>
      <c r="D3642" s="148" t="s">
        <v>40866</v>
      </c>
      <c r="E3642" s="252" t="s">
        <v>40858</v>
      </c>
      <c r="F3642" s="252" t="s">
        <v>40859</v>
      </c>
      <c r="G3642" s="252" t="s">
        <v>40867</v>
      </c>
      <c r="H3642" s="262" t="s">
        <v>40868</v>
      </c>
      <c r="I3642" s="264" t="s">
        <v>40869</v>
      </c>
      <c r="J3642" s="148"/>
      <c r="M3642" s="258"/>
      <c r="N3642" s="252"/>
      <c r="O3642" s="148"/>
      <c r="P3642" s="148"/>
    </row>
    <row r="3643" spans="1:16" ht="211.2">
      <c r="A3643" s="258" t="s">
        <v>40870</v>
      </c>
      <c r="B3643" s="252" t="s">
        <v>40871</v>
      </c>
      <c r="C3643" s="252" t="s">
        <v>40872</v>
      </c>
      <c r="D3643" s="148" t="s">
        <v>40873</v>
      </c>
      <c r="E3643" s="252" t="s">
        <v>40874</v>
      </c>
      <c r="F3643" s="252" t="s">
        <v>40875</v>
      </c>
      <c r="G3643" s="252" t="s">
        <v>40876</v>
      </c>
      <c r="H3643" s="262" t="s">
        <v>40877</v>
      </c>
      <c r="I3643" s="264" t="s">
        <v>40878</v>
      </c>
      <c r="J3643" s="148"/>
      <c r="M3643" s="258"/>
      <c r="N3643" s="252"/>
      <c r="O3643" s="148"/>
      <c r="P3643" s="148"/>
    </row>
    <row r="3644" spans="1:16" ht="211.2">
      <c r="A3644" s="258" t="s">
        <v>40879</v>
      </c>
      <c r="B3644" s="252" t="s">
        <v>40880</v>
      </c>
      <c r="C3644" s="252" t="s">
        <v>40881</v>
      </c>
      <c r="D3644" s="148" t="s">
        <v>40882</v>
      </c>
      <c r="E3644" s="252" t="s">
        <v>40883</v>
      </c>
      <c r="F3644" s="252" t="s">
        <v>40875</v>
      </c>
      <c r="G3644" s="252" t="s">
        <v>40884</v>
      </c>
      <c r="H3644" s="262" t="s">
        <v>40885</v>
      </c>
      <c r="I3644" s="264" t="s">
        <v>40886</v>
      </c>
      <c r="J3644" s="148"/>
      <c r="M3644" s="258"/>
      <c r="N3644" s="252"/>
      <c r="O3644" s="148"/>
      <c r="P3644" s="148"/>
    </row>
    <row r="3645" spans="1:16" ht="145.19999999999999">
      <c r="A3645" s="258" t="s">
        <v>40887</v>
      </c>
      <c r="B3645" s="252" t="s">
        <v>40888</v>
      </c>
      <c r="C3645" s="252" t="s">
        <v>40889</v>
      </c>
      <c r="D3645" s="148" t="s">
        <v>40890</v>
      </c>
      <c r="E3645" s="252" t="s">
        <v>40891</v>
      </c>
      <c r="F3645" s="252" t="s">
        <v>40892</v>
      </c>
      <c r="G3645" s="252" t="s">
        <v>40893</v>
      </c>
      <c r="H3645" s="262" t="s">
        <v>40894</v>
      </c>
      <c r="I3645" s="264" t="s">
        <v>40895</v>
      </c>
      <c r="J3645" s="148"/>
      <c r="M3645" s="258"/>
      <c r="N3645" s="252"/>
      <c r="O3645" s="148"/>
      <c r="P3645" s="148"/>
    </row>
    <row r="3646" spans="1:16" ht="145.19999999999999">
      <c r="A3646" s="258" t="s">
        <v>40896</v>
      </c>
      <c r="B3646" s="252" t="s">
        <v>40897</v>
      </c>
      <c r="C3646" s="252" t="s">
        <v>40889</v>
      </c>
      <c r="D3646" s="148" t="s">
        <v>40898</v>
      </c>
      <c r="E3646" s="252" t="s">
        <v>40899</v>
      </c>
      <c r="F3646" s="252" t="s">
        <v>40900</v>
      </c>
      <c r="G3646" s="252" t="s">
        <v>40901</v>
      </c>
      <c r="H3646" s="262" t="s">
        <v>40902</v>
      </c>
      <c r="I3646" s="264" t="s">
        <v>40903</v>
      </c>
      <c r="J3646" s="148"/>
      <c r="M3646" s="258"/>
      <c r="N3646" s="252"/>
      <c r="O3646" s="148"/>
      <c r="P3646" s="148"/>
    </row>
    <row r="3647" spans="1:16" ht="237.6">
      <c r="A3647" s="258" t="s">
        <v>40904</v>
      </c>
      <c r="B3647" s="252" t="s">
        <v>40905</v>
      </c>
      <c r="C3647" s="252" t="s">
        <v>40906</v>
      </c>
      <c r="D3647" s="148" t="s">
        <v>40907</v>
      </c>
      <c r="E3647" s="252" t="s">
        <v>40908</v>
      </c>
      <c r="F3647" s="252" t="s">
        <v>40909</v>
      </c>
      <c r="G3647" s="252" t="s">
        <v>40910</v>
      </c>
      <c r="H3647" s="262" t="s">
        <v>40911</v>
      </c>
      <c r="I3647" s="264" t="s">
        <v>40912</v>
      </c>
      <c r="J3647" s="148"/>
      <c r="M3647" s="258"/>
      <c r="N3647" s="252"/>
      <c r="O3647" s="148"/>
      <c r="P3647" s="148"/>
    </row>
    <row r="3648" spans="1:16" ht="237.6">
      <c r="A3648" s="258" t="s">
        <v>40913</v>
      </c>
      <c r="B3648" s="252" t="s">
        <v>40914</v>
      </c>
      <c r="C3648" s="252" t="s">
        <v>40915</v>
      </c>
      <c r="D3648" s="148" t="s">
        <v>40916</v>
      </c>
      <c r="E3648" s="252" t="s">
        <v>40917</v>
      </c>
      <c r="F3648" s="252" t="s">
        <v>40918</v>
      </c>
      <c r="G3648" s="252" t="s">
        <v>40919</v>
      </c>
      <c r="H3648" s="262" t="s">
        <v>40920</v>
      </c>
      <c r="I3648" s="264" t="s">
        <v>40921</v>
      </c>
      <c r="J3648" s="148"/>
      <c r="M3648" s="258"/>
      <c r="N3648" s="252"/>
      <c r="O3648" s="148"/>
      <c r="P3648" s="148"/>
    </row>
    <row r="3649" spans="1:16" ht="224.4">
      <c r="A3649" s="258" t="s">
        <v>40922</v>
      </c>
      <c r="B3649" s="252" t="s">
        <v>40923</v>
      </c>
      <c r="C3649" s="252" t="s">
        <v>40924</v>
      </c>
      <c r="D3649" s="148" t="s">
        <v>40925</v>
      </c>
      <c r="E3649" s="252" t="s">
        <v>40926</v>
      </c>
      <c r="F3649" s="252" t="s">
        <v>40927</v>
      </c>
      <c r="G3649" s="252" t="s">
        <v>40928</v>
      </c>
      <c r="H3649" s="262" t="s">
        <v>40929</v>
      </c>
      <c r="I3649" s="264" t="s">
        <v>40930</v>
      </c>
      <c r="J3649" s="148"/>
      <c r="M3649" s="258"/>
      <c r="N3649" s="148"/>
      <c r="O3649" s="148"/>
      <c r="P3649" s="148"/>
    </row>
    <row r="3650" spans="1:16" ht="224.4">
      <c r="A3650" s="258" t="s">
        <v>40931</v>
      </c>
      <c r="B3650" s="252" t="s">
        <v>40923</v>
      </c>
      <c r="C3650" s="252" t="s">
        <v>40924</v>
      </c>
      <c r="D3650" s="148" t="s">
        <v>40925</v>
      </c>
      <c r="E3650" s="252" t="s">
        <v>40926</v>
      </c>
      <c r="F3650" s="252" t="s">
        <v>40927</v>
      </c>
      <c r="G3650" s="252" t="s">
        <v>40928</v>
      </c>
      <c r="H3650" s="262" t="s">
        <v>40932</v>
      </c>
      <c r="I3650" s="264" t="s">
        <v>40930</v>
      </c>
      <c r="J3650" s="148"/>
      <c r="M3650" s="258"/>
      <c r="N3650" s="148"/>
      <c r="O3650" s="148"/>
      <c r="P3650" s="148"/>
    </row>
    <row r="3651" spans="1:16" ht="171.6">
      <c r="A3651" s="258" t="s">
        <v>40933</v>
      </c>
      <c r="B3651" s="252" t="s">
        <v>40934</v>
      </c>
      <c r="C3651" s="252" t="s">
        <v>40935</v>
      </c>
      <c r="D3651" s="148" t="s">
        <v>40936</v>
      </c>
      <c r="E3651" s="252" t="s">
        <v>40937</v>
      </c>
      <c r="F3651" s="252" t="s">
        <v>40938</v>
      </c>
      <c r="G3651" s="252" t="s">
        <v>40939</v>
      </c>
      <c r="H3651" s="262" t="s">
        <v>40940</v>
      </c>
      <c r="I3651" s="264" t="s">
        <v>40941</v>
      </c>
      <c r="J3651" s="148"/>
      <c r="M3651" s="258"/>
      <c r="N3651" s="252"/>
      <c r="O3651" s="148"/>
      <c r="P3651" s="148"/>
    </row>
    <row r="3652" spans="1:16" ht="171.6">
      <c r="A3652" s="258" t="s">
        <v>40942</v>
      </c>
      <c r="B3652" s="252" t="s">
        <v>40943</v>
      </c>
      <c r="C3652" s="252" t="s">
        <v>40944</v>
      </c>
      <c r="D3652" s="148" t="s">
        <v>40945</v>
      </c>
      <c r="E3652" s="252" t="s">
        <v>40946</v>
      </c>
      <c r="F3652" s="252" t="s">
        <v>40938</v>
      </c>
      <c r="G3652" s="252" t="s">
        <v>40947</v>
      </c>
      <c r="H3652" s="262" t="s">
        <v>40948</v>
      </c>
      <c r="I3652" s="264" t="s">
        <v>40949</v>
      </c>
      <c r="J3652" s="148"/>
      <c r="M3652" s="258"/>
      <c r="N3652" s="252"/>
      <c r="O3652" s="148"/>
      <c r="P3652" s="148"/>
    </row>
    <row r="3653" spans="1:16" ht="264">
      <c r="A3653" s="258" t="s">
        <v>40950</v>
      </c>
      <c r="B3653" s="252" t="s">
        <v>40951</v>
      </c>
      <c r="C3653" s="252" t="s">
        <v>40952</v>
      </c>
      <c r="D3653" s="148" t="s">
        <v>40953</v>
      </c>
      <c r="E3653" s="252" t="s">
        <v>40954</v>
      </c>
      <c r="F3653" s="252" t="s">
        <v>40955</v>
      </c>
      <c r="G3653" s="252" t="s">
        <v>40956</v>
      </c>
      <c r="H3653" s="262" t="s">
        <v>40957</v>
      </c>
      <c r="I3653" s="264" t="s">
        <v>40958</v>
      </c>
      <c r="J3653" s="148"/>
      <c r="M3653" s="251"/>
      <c r="N3653" s="213"/>
      <c r="O3653" s="148"/>
      <c r="P3653" s="148"/>
    </row>
    <row r="3654" spans="1:16" ht="264">
      <c r="A3654" s="258" t="s">
        <v>40959</v>
      </c>
      <c r="B3654" s="252" t="s">
        <v>40960</v>
      </c>
      <c r="C3654" s="252" t="s">
        <v>40952</v>
      </c>
      <c r="D3654" s="148" t="s">
        <v>40961</v>
      </c>
      <c r="E3654" s="252" t="s">
        <v>40962</v>
      </c>
      <c r="F3654" s="252" t="s">
        <v>40955</v>
      </c>
      <c r="G3654" s="252" t="s">
        <v>40956</v>
      </c>
      <c r="H3654" s="262" t="s">
        <v>40963</v>
      </c>
      <c r="I3654" s="264" t="s">
        <v>40964</v>
      </c>
      <c r="J3654" s="148"/>
      <c r="K3654" s="273"/>
      <c r="L3654" s="273"/>
      <c r="M3654" s="251"/>
      <c r="N3654" s="213"/>
      <c r="O3654" s="148"/>
      <c r="P3654" s="148"/>
    </row>
    <row r="3655" spans="1:16" ht="92.4">
      <c r="A3655" s="251" t="s">
        <v>40965</v>
      </c>
      <c r="B3655" s="253" t="s">
        <v>40966</v>
      </c>
      <c r="C3655" s="252" t="s">
        <v>40967</v>
      </c>
      <c r="D3655" s="148" t="s">
        <v>40968</v>
      </c>
      <c r="E3655" s="253" t="s">
        <v>40969</v>
      </c>
      <c r="F3655" s="253" t="s">
        <v>40970</v>
      </c>
      <c r="G3655" s="253" t="s">
        <v>40971</v>
      </c>
      <c r="H3655" s="262" t="s">
        <v>40972</v>
      </c>
      <c r="I3655" s="264" t="s">
        <v>40973</v>
      </c>
      <c r="J3655" s="148"/>
      <c r="M3655" s="258"/>
      <c r="N3655" s="148"/>
      <c r="O3655" s="148"/>
      <c r="P3655" s="148"/>
    </row>
    <row r="3656" spans="1:16" ht="92.4">
      <c r="A3656" s="251" t="s">
        <v>40974</v>
      </c>
      <c r="B3656" s="253" t="s">
        <v>40966</v>
      </c>
      <c r="C3656" s="252" t="s">
        <v>40967</v>
      </c>
      <c r="D3656" s="148" t="s">
        <v>40968</v>
      </c>
      <c r="E3656" s="253" t="s">
        <v>40969</v>
      </c>
      <c r="F3656" s="253" t="s">
        <v>40970</v>
      </c>
      <c r="G3656" s="253" t="s">
        <v>40971</v>
      </c>
      <c r="H3656" s="262" t="s">
        <v>40972</v>
      </c>
      <c r="I3656" s="264" t="s">
        <v>40973</v>
      </c>
      <c r="J3656" s="148"/>
      <c r="M3656" s="258"/>
      <c r="N3656" s="148"/>
      <c r="O3656" s="148"/>
      <c r="P3656" s="148"/>
    </row>
    <row r="3657" spans="1:16" ht="158.4">
      <c r="A3657" s="258" t="s">
        <v>40975</v>
      </c>
      <c r="B3657" s="252" t="s">
        <v>40976</v>
      </c>
      <c r="C3657" s="252" t="s">
        <v>40977</v>
      </c>
      <c r="D3657" s="148" t="s">
        <v>40978</v>
      </c>
      <c r="E3657" s="252" t="s">
        <v>40979</v>
      </c>
      <c r="F3657" s="252" t="s">
        <v>40980</v>
      </c>
      <c r="G3657" s="252" t="s">
        <v>40981</v>
      </c>
      <c r="H3657" s="262" t="s">
        <v>40982</v>
      </c>
      <c r="I3657" s="264" t="s">
        <v>40983</v>
      </c>
      <c r="J3657" s="148"/>
      <c r="M3657" s="258"/>
      <c r="N3657" s="148"/>
      <c r="O3657" s="148"/>
      <c r="P3657" s="148"/>
    </row>
    <row r="3658" spans="1:16" ht="158.4">
      <c r="A3658" s="258" t="s">
        <v>40984</v>
      </c>
      <c r="B3658" s="252" t="s">
        <v>40985</v>
      </c>
      <c r="C3658" s="252" t="s">
        <v>40986</v>
      </c>
      <c r="D3658" s="148" t="s">
        <v>40987</v>
      </c>
      <c r="E3658" s="252" t="s">
        <v>40988</v>
      </c>
      <c r="F3658" s="252" t="s">
        <v>40989</v>
      </c>
      <c r="G3658" s="252" t="s">
        <v>40990</v>
      </c>
      <c r="H3658" s="262" t="s">
        <v>40991</v>
      </c>
      <c r="I3658" s="264" t="s">
        <v>40992</v>
      </c>
      <c r="J3658" s="148"/>
      <c r="M3658" s="258"/>
      <c r="N3658" s="148"/>
      <c r="O3658" s="148"/>
      <c r="P3658" s="148"/>
    </row>
    <row r="3659" spans="1:16" ht="118.8">
      <c r="A3659" s="258" t="s">
        <v>40993</v>
      </c>
      <c r="B3659" s="252" t="s">
        <v>40994</v>
      </c>
      <c r="C3659" s="252" t="s">
        <v>40995</v>
      </c>
      <c r="D3659" s="148" t="s">
        <v>40996</v>
      </c>
      <c r="E3659" s="252" t="s">
        <v>40997</v>
      </c>
      <c r="F3659" s="252" t="s">
        <v>40998</v>
      </c>
      <c r="G3659" s="252" t="s">
        <v>40999</v>
      </c>
      <c r="H3659" s="262" t="s">
        <v>41000</v>
      </c>
      <c r="I3659" s="264" t="s">
        <v>41001</v>
      </c>
      <c r="J3659" s="148"/>
      <c r="M3659" s="258"/>
      <c r="N3659" s="148"/>
      <c r="O3659" s="148"/>
      <c r="P3659" s="148"/>
    </row>
    <row r="3660" spans="1:16" ht="105.6">
      <c r="A3660" s="258" t="s">
        <v>41002</v>
      </c>
      <c r="B3660" s="252" t="s">
        <v>41003</v>
      </c>
      <c r="C3660" s="252" t="s">
        <v>41004</v>
      </c>
      <c r="D3660" s="148" t="s">
        <v>41005</v>
      </c>
      <c r="E3660" s="252" t="s">
        <v>40997</v>
      </c>
      <c r="F3660" s="252" t="s">
        <v>41006</v>
      </c>
      <c r="G3660" s="252" t="s">
        <v>41007</v>
      </c>
      <c r="H3660" s="262" t="s">
        <v>41008</v>
      </c>
      <c r="I3660" s="264" t="s">
        <v>41009</v>
      </c>
      <c r="J3660" s="148"/>
      <c r="M3660" s="258"/>
      <c r="N3660" s="148"/>
      <c r="O3660" s="148"/>
      <c r="P3660" s="148"/>
    </row>
    <row r="3661" spans="1:16" ht="118.8">
      <c r="A3661" s="258" t="s">
        <v>41010</v>
      </c>
      <c r="B3661" s="252" t="s">
        <v>41011</v>
      </c>
      <c r="C3661" s="252" t="s">
        <v>41012</v>
      </c>
      <c r="D3661" s="148" t="s">
        <v>41013</v>
      </c>
      <c r="E3661" s="252" t="s">
        <v>41014</v>
      </c>
      <c r="F3661" s="252" t="s">
        <v>41015</v>
      </c>
      <c r="G3661" s="252" t="s">
        <v>41016</v>
      </c>
      <c r="H3661" s="262" t="s">
        <v>41017</v>
      </c>
      <c r="I3661" s="264" t="s">
        <v>41018</v>
      </c>
      <c r="J3661" s="148"/>
      <c r="M3661" s="258"/>
      <c r="N3661" s="148"/>
      <c r="O3661" s="148"/>
      <c r="P3661" s="148"/>
    </row>
    <row r="3662" spans="1:16" ht="118.8">
      <c r="A3662" s="258" t="s">
        <v>41019</v>
      </c>
      <c r="B3662" s="252" t="s">
        <v>41011</v>
      </c>
      <c r="C3662" s="252" t="s">
        <v>41012</v>
      </c>
      <c r="D3662" s="148" t="s">
        <v>41013</v>
      </c>
      <c r="E3662" s="252" t="s">
        <v>41014</v>
      </c>
      <c r="F3662" s="252" t="s">
        <v>41015</v>
      </c>
      <c r="G3662" s="252" t="s">
        <v>41016</v>
      </c>
      <c r="H3662" s="262" t="s">
        <v>41020</v>
      </c>
      <c r="I3662" s="264" t="s">
        <v>41018</v>
      </c>
      <c r="J3662" s="148"/>
      <c r="M3662" s="258"/>
      <c r="N3662" s="148"/>
      <c r="O3662" s="148"/>
      <c r="P3662" s="148"/>
    </row>
    <row r="3663" spans="1:16" ht="145.19999999999999">
      <c r="A3663" s="258" t="s">
        <v>41021</v>
      </c>
      <c r="B3663" s="252" t="s">
        <v>41022</v>
      </c>
      <c r="C3663" s="252" t="s">
        <v>41023</v>
      </c>
      <c r="D3663" s="148" t="s">
        <v>41024</v>
      </c>
      <c r="E3663" s="252" t="s">
        <v>41025</v>
      </c>
      <c r="F3663" s="252" t="s">
        <v>41026</v>
      </c>
      <c r="G3663" s="252" t="s">
        <v>41027</v>
      </c>
      <c r="H3663" s="262" t="s">
        <v>41028</v>
      </c>
      <c r="I3663" s="264" t="s">
        <v>41029</v>
      </c>
      <c r="J3663" s="148"/>
      <c r="M3663" s="258"/>
      <c r="N3663" s="148"/>
      <c r="O3663" s="148"/>
      <c r="P3663" s="148"/>
    </row>
    <row r="3664" spans="1:16" ht="145.19999999999999">
      <c r="A3664" s="258" t="s">
        <v>41030</v>
      </c>
      <c r="B3664" s="252" t="s">
        <v>41031</v>
      </c>
      <c r="C3664" s="252" t="s">
        <v>41032</v>
      </c>
      <c r="D3664" s="148" t="s">
        <v>41033</v>
      </c>
      <c r="E3664" s="252" t="s">
        <v>41025</v>
      </c>
      <c r="F3664" s="252" t="s">
        <v>41026</v>
      </c>
      <c r="G3664" s="252" t="s">
        <v>41034</v>
      </c>
      <c r="H3664" s="262" t="s">
        <v>41035</v>
      </c>
      <c r="I3664" s="264" t="s">
        <v>41036</v>
      </c>
      <c r="J3664" s="148"/>
      <c r="M3664" s="258"/>
      <c r="N3664" s="148"/>
      <c r="O3664" s="148"/>
      <c r="P3664" s="148"/>
    </row>
    <row r="3665" spans="1:16" ht="118.8">
      <c r="A3665" s="258" t="s">
        <v>41037</v>
      </c>
      <c r="B3665" s="252" t="s">
        <v>41038</v>
      </c>
      <c r="C3665" s="252" t="s">
        <v>41039</v>
      </c>
      <c r="D3665" s="148" t="s">
        <v>41040</v>
      </c>
      <c r="E3665" s="252" t="s">
        <v>41041</v>
      </c>
      <c r="F3665" s="252" t="s">
        <v>41042</v>
      </c>
      <c r="G3665" s="252" t="s">
        <v>41043</v>
      </c>
      <c r="H3665" s="262" t="s">
        <v>41044</v>
      </c>
      <c r="I3665" s="264" t="s">
        <v>41045</v>
      </c>
      <c r="J3665" s="148"/>
      <c r="M3665" s="258"/>
      <c r="N3665" s="252"/>
      <c r="O3665" s="148"/>
      <c r="P3665" s="148"/>
    </row>
    <row r="3666" spans="1:16" ht="118.8">
      <c r="A3666" s="258" t="s">
        <v>41046</v>
      </c>
      <c r="B3666" s="252" t="s">
        <v>41038</v>
      </c>
      <c r="C3666" s="252" t="s">
        <v>41039</v>
      </c>
      <c r="D3666" s="148" t="s">
        <v>41040</v>
      </c>
      <c r="E3666" s="252" t="s">
        <v>41041</v>
      </c>
      <c r="F3666" s="252" t="s">
        <v>41042</v>
      </c>
      <c r="G3666" s="252" t="s">
        <v>41043</v>
      </c>
      <c r="H3666" s="262" t="s">
        <v>41044</v>
      </c>
      <c r="I3666" s="264" t="s">
        <v>41045</v>
      </c>
      <c r="J3666" s="148"/>
      <c r="M3666" s="258"/>
      <c r="N3666" s="252"/>
      <c r="O3666" s="148"/>
      <c r="P3666" s="148"/>
    </row>
    <row r="3667" spans="1:16" ht="132">
      <c r="A3667" s="258" t="s">
        <v>41047</v>
      </c>
      <c r="B3667" s="252" t="s">
        <v>41048</v>
      </c>
      <c r="C3667" s="252" t="s">
        <v>41049</v>
      </c>
      <c r="D3667" s="148" t="s">
        <v>41050</v>
      </c>
      <c r="E3667" s="252" t="s">
        <v>41051</v>
      </c>
      <c r="F3667" s="252" t="s">
        <v>41052</v>
      </c>
      <c r="G3667" s="252" t="s">
        <v>41053</v>
      </c>
      <c r="H3667" s="262" t="s">
        <v>41054</v>
      </c>
      <c r="I3667" s="264" t="s">
        <v>41055</v>
      </c>
      <c r="J3667" s="148"/>
      <c r="M3667" s="258"/>
      <c r="N3667" s="148"/>
      <c r="O3667" s="148"/>
      <c r="P3667" s="148"/>
    </row>
    <row r="3668" spans="1:16" ht="132">
      <c r="A3668" s="258" t="s">
        <v>41056</v>
      </c>
      <c r="B3668" s="252" t="s">
        <v>41048</v>
      </c>
      <c r="C3668" s="252" t="s">
        <v>41049</v>
      </c>
      <c r="D3668" s="148" t="s">
        <v>41050</v>
      </c>
      <c r="E3668" s="252" t="s">
        <v>41051</v>
      </c>
      <c r="F3668" s="252" t="s">
        <v>41052</v>
      </c>
      <c r="G3668" s="252" t="s">
        <v>41057</v>
      </c>
      <c r="H3668" s="262" t="s">
        <v>41058</v>
      </c>
      <c r="I3668" s="264" t="s">
        <v>41055</v>
      </c>
      <c r="J3668" s="148"/>
      <c r="M3668" s="258"/>
      <c r="N3668" s="148"/>
      <c r="O3668" s="148"/>
      <c r="P3668" s="148"/>
    </row>
    <row r="3669" spans="1:16" ht="184.8">
      <c r="A3669" s="258" t="s">
        <v>41059</v>
      </c>
      <c r="B3669" s="252" t="s">
        <v>41060</v>
      </c>
      <c r="C3669" s="252" t="s">
        <v>41061</v>
      </c>
      <c r="D3669" s="148" t="s">
        <v>41062</v>
      </c>
      <c r="E3669" s="252" t="s">
        <v>41063</v>
      </c>
      <c r="F3669" s="252" t="s">
        <v>41064</v>
      </c>
      <c r="G3669" s="252" t="s">
        <v>41065</v>
      </c>
      <c r="H3669" s="262" t="s">
        <v>41066</v>
      </c>
      <c r="I3669" s="264" t="s">
        <v>41067</v>
      </c>
      <c r="J3669" s="148"/>
      <c r="M3669" s="258"/>
      <c r="N3669" s="252"/>
      <c r="O3669" s="148"/>
      <c r="P3669" s="148"/>
    </row>
    <row r="3670" spans="1:16" ht="184.8">
      <c r="A3670" s="258" t="s">
        <v>41068</v>
      </c>
      <c r="B3670" s="252" t="s">
        <v>41069</v>
      </c>
      <c r="C3670" s="252" t="s">
        <v>41070</v>
      </c>
      <c r="D3670" s="148" t="s">
        <v>41071</v>
      </c>
      <c r="E3670" s="252" t="s">
        <v>41063</v>
      </c>
      <c r="F3670" s="252" t="s">
        <v>41072</v>
      </c>
      <c r="G3670" s="252" t="s">
        <v>41073</v>
      </c>
      <c r="H3670" s="262" t="s">
        <v>41074</v>
      </c>
      <c r="I3670" s="264" t="s">
        <v>41075</v>
      </c>
      <c r="J3670" s="148"/>
      <c r="M3670" s="258"/>
      <c r="N3670" s="252"/>
      <c r="O3670" s="148"/>
      <c r="P3670" s="148"/>
    </row>
    <row r="3671" spans="1:16" ht="145.19999999999999">
      <c r="A3671" s="258" t="s">
        <v>41076</v>
      </c>
      <c r="B3671" s="252" t="s">
        <v>41077</v>
      </c>
      <c r="C3671" s="252" t="s">
        <v>41078</v>
      </c>
      <c r="D3671" s="148" t="s">
        <v>41079</v>
      </c>
      <c r="E3671" s="252" t="s">
        <v>41080</v>
      </c>
      <c r="F3671" s="252" t="s">
        <v>41081</v>
      </c>
      <c r="G3671" s="252" t="s">
        <v>41082</v>
      </c>
      <c r="H3671" s="262" t="s">
        <v>41083</v>
      </c>
      <c r="I3671" s="264" t="s">
        <v>41084</v>
      </c>
      <c r="J3671" s="148"/>
      <c r="M3671" s="251"/>
      <c r="N3671" s="253"/>
      <c r="O3671" s="148"/>
      <c r="P3671" s="148"/>
    </row>
    <row r="3672" spans="1:16" ht="145.19999999999999">
      <c r="A3672" s="258" t="s">
        <v>41085</v>
      </c>
      <c r="B3672" s="252" t="s">
        <v>41086</v>
      </c>
      <c r="C3672" s="252" t="s">
        <v>41087</v>
      </c>
      <c r="D3672" s="148" t="s">
        <v>41088</v>
      </c>
      <c r="E3672" s="252" t="s">
        <v>41089</v>
      </c>
      <c r="F3672" s="252" t="s">
        <v>41081</v>
      </c>
      <c r="G3672" s="252" t="s">
        <v>41090</v>
      </c>
      <c r="H3672" s="262" t="s">
        <v>41091</v>
      </c>
      <c r="I3672" s="264" t="s">
        <v>41092</v>
      </c>
      <c r="J3672" s="148"/>
      <c r="M3672" s="251"/>
      <c r="N3672" s="253"/>
      <c r="O3672" s="148"/>
      <c r="P3672" s="148"/>
    </row>
    <row r="3673" spans="1:16" ht="66">
      <c r="A3673" s="251" t="s">
        <v>41093</v>
      </c>
      <c r="B3673" s="253" t="s">
        <v>41094</v>
      </c>
      <c r="C3673" s="252" t="s">
        <v>41095</v>
      </c>
      <c r="D3673" s="148" t="s">
        <v>41096</v>
      </c>
      <c r="E3673" s="253" t="s">
        <v>41097</v>
      </c>
      <c r="F3673" s="253" t="s">
        <v>41098</v>
      </c>
      <c r="G3673" s="253" t="s">
        <v>41099</v>
      </c>
      <c r="H3673" s="262" t="s">
        <v>41100</v>
      </c>
      <c r="I3673" s="264" t="s">
        <v>41101</v>
      </c>
      <c r="J3673" s="148"/>
      <c r="M3673" s="258"/>
      <c r="N3673" s="148"/>
      <c r="O3673" s="148"/>
      <c r="P3673" s="148"/>
    </row>
    <row r="3674" spans="1:16" ht="66">
      <c r="A3674" s="251" t="s">
        <v>41102</v>
      </c>
      <c r="B3674" s="253" t="s">
        <v>41094</v>
      </c>
      <c r="C3674" s="252" t="s">
        <v>41095</v>
      </c>
      <c r="D3674" s="148" t="s">
        <v>41096</v>
      </c>
      <c r="E3674" s="253" t="s">
        <v>41097</v>
      </c>
      <c r="F3674" s="253" t="s">
        <v>41098</v>
      </c>
      <c r="G3674" s="253" t="s">
        <v>41099</v>
      </c>
      <c r="H3674" s="262" t="s">
        <v>41100</v>
      </c>
      <c r="I3674" s="264" t="s">
        <v>41101</v>
      </c>
      <c r="J3674" s="148"/>
      <c r="M3674" s="258"/>
      <c r="N3674" s="148"/>
      <c r="O3674" s="148"/>
      <c r="P3674" s="148"/>
    </row>
    <row r="3675" spans="1:16" ht="171.6">
      <c r="A3675" s="258" t="s">
        <v>41103</v>
      </c>
      <c r="B3675" s="252" t="s">
        <v>41104</v>
      </c>
      <c r="C3675" s="252" t="s">
        <v>41105</v>
      </c>
      <c r="D3675" s="148" t="s">
        <v>41106</v>
      </c>
      <c r="E3675" s="252" t="s">
        <v>41107</v>
      </c>
      <c r="F3675" s="252" t="s">
        <v>41108</v>
      </c>
      <c r="G3675" s="252" t="s">
        <v>41109</v>
      </c>
      <c r="H3675" s="262" t="s">
        <v>41110</v>
      </c>
      <c r="I3675" s="264" t="s">
        <v>41111</v>
      </c>
      <c r="J3675" s="148"/>
      <c r="M3675" s="258"/>
      <c r="N3675" s="148"/>
      <c r="O3675" s="148"/>
      <c r="P3675" s="148"/>
    </row>
    <row r="3676" spans="1:16" ht="171.6">
      <c r="A3676" s="258" t="s">
        <v>41112</v>
      </c>
      <c r="B3676" s="252" t="s">
        <v>41113</v>
      </c>
      <c r="C3676" s="252" t="s">
        <v>41114</v>
      </c>
      <c r="D3676" s="148" t="s">
        <v>41115</v>
      </c>
      <c r="E3676" s="252" t="s">
        <v>41116</v>
      </c>
      <c r="F3676" s="252" t="s">
        <v>41117</v>
      </c>
      <c r="G3676" s="252" t="s">
        <v>41118</v>
      </c>
      <c r="H3676" s="262" t="s">
        <v>41119</v>
      </c>
      <c r="I3676" s="264" t="s">
        <v>41120</v>
      </c>
      <c r="J3676" s="148"/>
      <c r="M3676" s="258"/>
      <c r="N3676" s="148"/>
      <c r="O3676" s="148"/>
      <c r="P3676" s="148"/>
    </row>
    <row r="3677" spans="1:16" ht="145.19999999999999">
      <c r="A3677" s="258" t="s">
        <v>41121</v>
      </c>
      <c r="B3677" s="252" t="s">
        <v>41122</v>
      </c>
      <c r="C3677" s="252" t="s">
        <v>41123</v>
      </c>
      <c r="D3677" s="148" t="s">
        <v>41124</v>
      </c>
      <c r="E3677" s="252" t="s">
        <v>41125</v>
      </c>
      <c r="F3677" s="252" t="s">
        <v>41126</v>
      </c>
      <c r="G3677" s="252" t="s">
        <v>41127</v>
      </c>
      <c r="H3677" s="262" t="s">
        <v>41128</v>
      </c>
      <c r="I3677" s="264" t="s">
        <v>41129</v>
      </c>
      <c r="J3677" s="148"/>
      <c r="M3677" s="258"/>
      <c r="N3677" s="148"/>
      <c r="O3677" s="148"/>
      <c r="P3677" s="148"/>
    </row>
    <row r="3678" spans="1:16" ht="145.19999999999999">
      <c r="A3678" s="258" t="s">
        <v>41130</v>
      </c>
      <c r="B3678" s="252" t="s">
        <v>41122</v>
      </c>
      <c r="C3678" s="252" t="s">
        <v>41131</v>
      </c>
      <c r="D3678" s="148" t="s">
        <v>41124</v>
      </c>
      <c r="E3678" s="252" t="s">
        <v>41125</v>
      </c>
      <c r="F3678" s="252" t="s">
        <v>41126</v>
      </c>
      <c r="G3678" s="252" t="s">
        <v>41127</v>
      </c>
      <c r="H3678" s="262" t="s">
        <v>41132</v>
      </c>
      <c r="I3678" s="264" t="s">
        <v>41129</v>
      </c>
      <c r="J3678" s="148"/>
      <c r="M3678" s="258"/>
      <c r="N3678" s="148"/>
      <c r="O3678" s="148"/>
      <c r="P3678" s="148"/>
    </row>
    <row r="3679" spans="1:16" ht="211.2">
      <c r="A3679" s="258" t="s">
        <v>41133</v>
      </c>
      <c r="B3679" s="252" t="s">
        <v>41134</v>
      </c>
      <c r="C3679" s="252" t="s">
        <v>41135</v>
      </c>
      <c r="D3679" s="148" t="s">
        <v>41136</v>
      </c>
      <c r="E3679" s="252" t="s">
        <v>41137</v>
      </c>
      <c r="F3679" s="252" t="s">
        <v>41138</v>
      </c>
      <c r="G3679" s="252" t="s">
        <v>41139</v>
      </c>
      <c r="H3679" s="262" t="s">
        <v>41140</v>
      </c>
      <c r="I3679" s="264" t="s">
        <v>41141</v>
      </c>
      <c r="J3679" s="148"/>
      <c r="M3679" s="258"/>
      <c r="N3679" s="148"/>
      <c r="O3679" s="148"/>
      <c r="P3679" s="148"/>
    </row>
    <row r="3680" spans="1:16" ht="211.2">
      <c r="A3680" s="258" t="s">
        <v>41142</v>
      </c>
      <c r="B3680" s="252" t="s">
        <v>41134</v>
      </c>
      <c r="C3680" s="252" t="s">
        <v>41135</v>
      </c>
      <c r="D3680" s="148" t="s">
        <v>41136</v>
      </c>
      <c r="E3680" s="252" t="s">
        <v>41137</v>
      </c>
      <c r="F3680" s="252" t="s">
        <v>41138</v>
      </c>
      <c r="G3680" s="252" t="s">
        <v>41139</v>
      </c>
      <c r="H3680" s="262" t="s">
        <v>41140</v>
      </c>
      <c r="I3680" s="264" t="s">
        <v>41141</v>
      </c>
      <c r="J3680" s="148"/>
      <c r="M3680" s="258"/>
      <c r="N3680" s="148"/>
      <c r="O3680" s="148"/>
      <c r="P3680" s="148"/>
    </row>
    <row r="3681" spans="1:16" ht="132">
      <c r="A3681" s="258" t="s">
        <v>41143</v>
      </c>
      <c r="B3681" s="252" t="s">
        <v>41144</v>
      </c>
      <c r="C3681" s="252" t="s">
        <v>41145</v>
      </c>
      <c r="D3681" s="148" t="s">
        <v>41146</v>
      </c>
      <c r="E3681" s="252" t="s">
        <v>41147</v>
      </c>
      <c r="F3681" s="252" t="s">
        <v>41148</v>
      </c>
      <c r="G3681" s="252" t="s">
        <v>41149</v>
      </c>
      <c r="H3681" s="262" t="s">
        <v>41150</v>
      </c>
      <c r="I3681" s="264" t="s">
        <v>41151</v>
      </c>
      <c r="J3681" s="148"/>
      <c r="M3681" s="258"/>
      <c r="N3681" s="148"/>
      <c r="O3681" s="148"/>
      <c r="P3681" s="148"/>
    </row>
    <row r="3682" spans="1:16" ht="132">
      <c r="A3682" s="258" t="s">
        <v>41152</v>
      </c>
      <c r="B3682" s="252" t="s">
        <v>41153</v>
      </c>
      <c r="C3682" s="252" t="s">
        <v>41145</v>
      </c>
      <c r="D3682" s="148" t="s">
        <v>41146</v>
      </c>
      <c r="E3682" s="252" t="s">
        <v>41147</v>
      </c>
      <c r="F3682" s="252" t="s">
        <v>41148</v>
      </c>
      <c r="G3682" s="252" t="s">
        <v>41149</v>
      </c>
      <c r="H3682" s="262" t="s">
        <v>41150</v>
      </c>
      <c r="I3682" s="264" t="s">
        <v>41151</v>
      </c>
      <c r="J3682" s="148"/>
      <c r="M3682" s="258"/>
      <c r="N3682" s="148"/>
      <c r="O3682" s="148"/>
      <c r="P3682" s="148"/>
    </row>
    <row r="3683" spans="1:16" ht="264">
      <c r="A3683" s="258" t="s">
        <v>41154</v>
      </c>
      <c r="B3683" s="252" t="s">
        <v>41155</v>
      </c>
      <c r="C3683" s="252" t="s">
        <v>41156</v>
      </c>
      <c r="D3683" s="148" t="s">
        <v>41157</v>
      </c>
      <c r="E3683" s="252" t="s">
        <v>41158</v>
      </c>
      <c r="F3683" s="252" t="s">
        <v>41159</v>
      </c>
      <c r="G3683" s="252" t="s">
        <v>41160</v>
      </c>
      <c r="H3683" s="262" t="s">
        <v>41161</v>
      </c>
      <c r="I3683" s="264" t="s">
        <v>41162</v>
      </c>
      <c r="J3683" s="148"/>
      <c r="M3683" s="258"/>
      <c r="N3683" s="148"/>
      <c r="O3683" s="148"/>
      <c r="P3683" s="148"/>
    </row>
    <row r="3684" spans="1:16" ht="264">
      <c r="A3684" s="258" t="s">
        <v>41163</v>
      </c>
      <c r="B3684" s="252" t="s">
        <v>41164</v>
      </c>
      <c r="C3684" s="252" t="s">
        <v>41165</v>
      </c>
      <c r="D3684" s="148" t="s">
        <v>41166</v>
      </c>
      <c r="E3684" s="252" t="s">
        <v>41167</v>
      </c>
      <c r="F3684" s="252" t="s">
        <v>41168</v>
      </c>
      <c r="G3684" s="252" t="s">
        <v>41169</v>
      </c>
      <c r="H3684" s="262" t="s">
        <v>41170</v>
      </c>
      <c r="I3684" s="264" t="s">
        <v>41171</v>
      </c>
      <c r="J3684" s="148"/>
      <c r="M3684" s="258"/>
      <c r="N3684" s="148"/>
      <c r="O3684" s="148"/>
      <c r="P3684" s="148"/>
    </row>
    <row r="3685" spans="1:16" ht="184.8">
      <c r="A3685" s="258" t="s">
        <v>41172</v>
      </c>
      <c r="B3685" s="252" t="s">
        <v>41173</v>
      </c>
      <c r="C3685" s="252" t="s">
        <v>41174</v>
      </c>
      <c r="D3685" s="148" t="s">
        <v>41175</v>
      </c>
      <c r="E3685" s="252" t="s">
        <v>41176</v>
      </c>
      <c r="F3685" s="252" t="s">
        <v>41177</v>
      </c>
      <c r="G3685" s="252" t="s">
        <v>41178</v>
      </c>
      <c r="H3685" s="262" t="s">
        <v>41179</v>
      </c>
      <c r="I3685" s="264" t="s">
        <v>41180</v>
      </c>
      <c r="J3685" s="148"/>
      <c r="M3685" s="258"/>
      <c r="N3685" s="148"/>
      <c r="O3685" s="148"/>
      <c r="P3685" s="148"/>
    </row>
    <row r="3686" spans="1:16" ht="184.8">
      <c r="A3686" s="258" t="s">
        <v>41181</v>
      </c>
      <c r="B3686" s="252" t="s">
        <v>41182</v>
      </c>
      <c r="C3686" s="252" t="s">
        <v>41183</v>
      </c>
      <c r="D3686" s="148" t="s">
        <v>41184</v>
      </c>
      <c r="E3686" s="252" t="s">
        <v>41176</v>
      </c>
      <c r="F3686" s="252" t="s">
        <v>41185</v>
      </c>
      <c r="G3686" s="252" t="s">
        <v>41186</v>
      </c>
      <c r="H3686" s="262" t="s">
        <v>41187</v>
      </c>
      <c r="I3686" s="264" t="s">
        <v>41188</v>
      </c>
      <c r="J3686" s="148"/>
      <c r="M3686" s="258"/>
      <c r="N3686" s="148"/>
      <c r="O3686" s="148"/>
      <c r="P3686" s="148"/>
    </row>
    <row r="3687" spans="1:16" ht="184.8">
      <c r="A3687" s="258" t="s">
        <v>41189</v>
      </c>
      <c r="B3687" s="252" t="s">
        <v>41190</v>
      </c>
      <c r="C3687" s="252" t="s">
        <v>41191</v>
      </c>
      <c r="D3687" s="148" t="s">
        <v>41192</v>
      </c>
      <c r="E3687" s="252" t="s">
        <v>41193</v>
      </c>
      <c r="F3687" s="252" t="s">
        <v>41194</v>
      </c>
      <c r="G3687" s="252" t="s">
        <v>41195</v>
      </c>
      <c r="H3687" s="262" t="s">
        <v>41196</v>
      </c>
      <c r="I3687" s="264" t="s">
        <v>41197</v>
      </c>
      <c r="J3687" s="148"/>
      <c r="M3687" s="258"/>
      <c r="N3687" s="148"/>
      <c r="O3687" s="148"/>
      <c r="P3687" s="148"/>
    </row>
    <row r="3688" spans="1:16" ht="184.8">
      <c r="A3688" s="258" t="s">
        <v>41198</v>
      </c>
      <c r="B3688" s="252" t="s">
        <v>41199</v>
      </c>
      <c r="C3688" s="252" t="s">
        <v>41200</v>
      </c>
      <c r="D3688" s="148" t="s">
        <v>41201</v>
      </c>
      <c r="E3688" s="252" t="s">
        <v>41202</v>
      </c>
      <c r="F3688" s="252" t="s">
        <v>41203</v>
      </c>
      <c r="G3688" s="252" t="s">
        <v>41204</v>
      </c>
      <c r="H3688" s="262" t="s">
        <v>41205</v>
      </c>
      <c r="I3688" s="264" t="s">
        <v>41206</v>
      </c>
      <c r="J3688" s="148"/>
      <c r="M3688" s="258"/>
      <c r="N3688" s="148"/>
      <c r="O3688" s="148"/>
      <c r="P3688" s="148"/>
    </row>
    <row r="3689" spans="1:16" ht="211.2">
      <c r="A3689" s="258" t="s">
        <v>41207</v>
      </c>
      <c r="B3689" s="252" t="s">
        <v>41208</v>
      </c>
      <c r="C3689" s="252" t="s">
        <v>41209</v>
      </c>
      <c r="D3689" s="148" t="s">
        <v>41210</v>
      </c>
      <c r="E3689" s="252" t="s">
        <v>41211</v>
      </c>
      <c r="F3689" s="252" t="s">
        <v>41212</v>
      </c>
      <c r="G3689" s="252" t="s">
        <v>41213</v>
      </c>
      <c r="H3689" s="262" t="s">
        <v>41214</v>
      </c>
      <c r="I3689" s="264" t="s">
        <v>41215</v>
      </c>
      <c r="J3689" s="148"/>
      <c r="M3689" s="251"/>
      <c r="N3689" s="213"/>
      <c r="O3689" s="148"/>
      <c r="P3689" s="148"/>
    </row>
    <row r="3690" spans="1:16" ht="211.2">
      <c r="A3690" s="258" t="s">
        <v>41216</v>
      </c>
      <c r="B3690" s="252" t="s">
        <v>41217</v>
      </c>
      <c r="C3690" s="252" t="s">
        <v>41218</v>
      </c>
      <c r="D3690" s="148" t="s">
        <v>41219</v>
      </c>
      <c r="E3690" s="252" t="s">
        <v>41211</v>
      </c>
      <c r="F3690" s="252" t="s">
        <v>41212</v>
      </c>
      <c r="G3690" s="252" t="s">
        <v>41220</v>
      </c>
      <c r="H3690" s="262" t="s">
        <v>41221</v>
      </c>
      <c r="I3690" s="264" t="s">
        <v>41222</v>
      </c>
      <c r="J3690" s="148"/>
      <c r="M3690" s="251"/>
      <c r="N3690" s="213"/>
      <c r="O3690" s="148"/>
      <c r="P3690" s="148"/>
    </row>
    <row r="3691" spans="1:16" ht="105.6">
      <c r="A3691" s="251" t="s">
        <v>41223</v>
      </c>
      <c r="B3691" s="253" t="s">
        <v>41224</v>
      </c>
      <c r="C3691" s="252" t="s">
        <v>41225</v>
      </c>
      <c r="D3691" s="148" t="s">
        <v>41226</v>
      </c>
      <c r="E3691" s="253" t="s">
        <v>41227</v>
      </c>
      <c r="F3691" s="253" t="s">
        <v>41228</v>
      </c>
      <c r="G3691" s="253" t="s">
        <v>41229</v>
      </c>
      <c r="H3691" s="262" t="s">
        <v>41230</v>
      </c>
      <c r="I3691" s="264" t="s">
        <v>41231</v>
      </c>
      <c r="J3691" s="148"/>
      <c r="M3691" s="258"/>
      <c r="N3691" s="148"/>
      <c r="O3691" s="148"/>
      <c r="P3691" s="148"/>
    </row>
    <row r="3692" spans="1:16" ht="105.6">
      <c r="A3692" s="251" t="s">
        <v>41232</v>
      </c>
      <c r="B3692" s="253" t="s">
        <v>41233</v>
      </c>
      <c r="C3692" s="252" t="s">
        <v>41225</v>
      </c>
      <c r="D3692" s="148" t="s">
        <v>41234</v>
      </c>
      <c r="E3692" s="253" t="s">
        <v>41235</v>
      </c>
      <c r="F3692" s="253" t="s">
        <v>41228</v>
      </c>
      <c r="G3692" s="253" t="s">
        <v>41236</v>
      </c>
      <c r="H3692" s="262" t="s">
        <v>41237</v>
      </c>
      <c r="I3692" s="264" t="s">
        <v>41238</v>
      </c>
      <c r="J3692" s="148"/>
      <c r="M3692" s="258"/>
      <c r="N3692" s="148"/>
      <c r="O3692" s="148"/>
      <c r="P3692" s="148"/>
    </row>
    <row r="3693" spans="1:16" ht="237.6">
      <c r="A3693" s="258" t="s">
        <v>41239</v>
      </c>
      <c r="B3693" s="252" t="s">
        <v>41240</v>
      </c>
      <c r="C3693" s="252" t="s">
        <v>41241</v>
      </c>
      <c r="D3693" s="148" t="s">
        <v>41242</v>
      </c>
      <c r="E3693" s="252" t="s">
        <v>41243</v>
      </c>
      <c r="F3693" s="252" t="s">
        <v>41244</v>
      </c>
      <c r="G3693" s="252" t="s">
        <v>41245</v>
      </c>
      <c r="H3693" s="262" t="s">
        <v>41246</v>
      </c>
      <c r="I3693" s="264" t="s">
        <v>41247</v>
      </c>
      <c r="J3693" s="148"/>
      <c r="M3693" s="258"/>
      <c r="N3693" s="252"/>
      <c r="O3693" s="148"/>
      <c r="P3693" s="148"/>
    </row>
    <row r="3694" spans="1:16" ht="237.6">
      <c r="A3694" s="258" t="s">
        <v>41248</v>
      </c>
      <c r="B3694" s="252" t="s">
        <v>41249</v>
      </c>
      <c r="C3694" s="252" t="s">
        <v>41250</v>
      </c>
      <c r="D3694" s="148" t="s">
        <v>41251</v>
      </c>
      <c r="E3694" s="252" t="s">
        <v>41252</v>
      </c>
      <c r="F3694" s="252" t="s">
        <v>41253</v>
      </c>
      <c r="G3694" s="252" t="s">
        <v>41254</v>
      </c>
      <c r="H3694" s="262" t="s">
        <v>41255</v>
      </c>
      <c r="I3694" s="264" t="s">
        <v>41256</v>
      </c>
      <c r="J3694" s="148"/>
      <c r="M3694" s="258"/>
      <c r="N3694" s="252"/>
      <c r="O3694" s="148"/>
      <c r="P3694" s="148"/>
    </row>
    <row r="3695" spans="1:16" ht="145.19999999999999">
      <c r="A3695" s="258" t="s">
        <v>41257</v>
      </c>
      <c r="B3695" s="252" t="s">
        <v>41258</v>
      </c>
      <c r="C3695" s="252" t="s">
        <v>41259</v>
      </c>
      <c r="D3695" s="148" t="s">
        <v>41260</v>
      </c>
      <c r="E3695" s="252" t="s">
        <v>41261</v>
      </c>
      <c r="F3695" s="252" t="s">
        <v>41262</v>
      </c>
      <c r="G3695" s="252" t="s">
        <v>41263</v>
      </c>
      <c r="H3695" s="262" t="s">
        <v>41264</v>
      </c>
      <c r="I3695" s="264" t="s">
        <v>41265</v>
      </c>
      <c r="J3695" s="148"/>
      <c r="M3695" s="258"/>
      <c r="N3695" s="252"/>
      <c r="O3695" s="148"/>
      <c r="P3695" s="148"/>
    </row>
    <row r="3696" spans="1:16" ht="145.19999999999999">
      <c r="A3696" s="258" t="s">
        <v>41266</v>
      </c>
      <c r="B3696" s="252" t="s">
        <v>41267</v>
      </c>
      <c r="C3696" s="252" t="s">
        <v>41268</v>
      </c>
      <c r="D3696" s="148" t="s">
        <v>41269</v>
      </c>
      <c r="E3696" s="252" t="s">
        <v>41261</v>
      </c>
      <c r="F3696" s="252" t="s">
        <v>41262</v>
      </c>
      <c r="G3696" s="252" t="s">
        <v>41270</v>
      </c>
      <c r="H3696" s="262" t="s">
        <v>41271</v>
      </c>
      <c r="I3696" s="264" t="s">
        <v>41272</v>
      </c>
      <c r="J3696" s="148"/>
      <c r="M3696" s="258"/>
      <c r="N3696" s="252"/>
      <c r="O3696" s="148"/>
      <c r="P3696" s="148"/>
    </row>
    <row r="3697" spans="1:16" ht="145.19999999999999">
      <c r="A3697" s="258" t="s">
        <v>41273</v>
      </c>
      <c r="B3697" s="252" t="s">
        <v>41274</v>
      </c>
      <c r="C3697" s="252" t="s">
        <v>41275</v>
      </c>
      <c r="D3697" s="148" t="s">
        <v>41276</v>
      </c>
      <c r="E3697" s="252" t="s">
        <v>41277</v>
      </c>
      <c r="F3697" s="252" t="s">
        <v>41278</v>
      </c>
      <c r="G3697" s="252" t="s">
        <v>41279</v>
      </c>
      <c r="H3697" s="262" t="s">
        <v>41280</v>
      </c>
      <c r="I3697" s="264" t="s">
        <v>41281</v>
      </c>
      <c r="J3697" s="148"/>
      <c r="M3697" s="258"/>
      <c r="N3697" s="252"/>
      <c r="O3697" s="148"/>
      <c r="P3697" s="148"/>
    </row>
    <row r="3698" spans="1:16" ht="145.19999999999999">
      <c r="A3698" s="258" t="s">
        <v>41282</v>
      </c>
      <c r="B3698" s="252" t="s">
        <v>41283</v>
      </c>
      <c r="C3698" s="252" t="s">
        <v>41275</v>
      </c>
      <c r="D3698" s="148" t="s">
        <v>41276</v>
      </c>
      <c r="E3698" s="252" t="s">
        <v>41277</v>
      </c>
      <c r="F3698" s="252" t="s">
        <v>41278</v>
      </c>
      <c r="G3698" s="252" t="s">
        <v>41284</v>
      </c>
      <c r="H3698" s="262" t="s">
        <v>41285</v>
      </c>
      <c r="I3698" s="264" t="s">
        <v>41286</v>
      </c>
      <c r="J3698" s="148"/>
      <c r="M3698" s="258"/>
      <c r="N3698" s="252"/>
      <c r="O3698" s="148"/>
      <c r="P3698" s="148"/>
    </row>
    <row r="3699" spans="1:16" ht="132">
      <c r="A3699" s="258" t="s">
        <v>41287</v>
      </c>
      <c r="B3699" s="252" t="s">
        <v>41288</v>
      </c>
      <c r="C3699" s="252" t="s">
        <v>41289</v>
      </c>
      <c r="D3699" s="148" t="s">
        <v>41290</v>
      </c>
      <c r="E3699" s="252" t="s">
        <v>41291</v>
      </c>
      <c r="F3699" s="252" t="s">
        <v>41292</v>
      </c>
      <c r="G3699" s="252" t="s">
        <v>41293</v>
      </c>
      <c r="H3699" s="262" t="s">
        <v>41294</v>
      </c>
      <c r="I3699" s="264" t="s">
        <v>41295</v>
      </c>
      <c r="J3699" s="148"/>
      <c r="M3699" s="258"/>
      <c r="N3699" s="148"/>
      <c r="O3699" s="148"/>
      <c r="P3699" s="148"/>
    </row>
    <row r="3700" spans="1:16" ht="132">
      <c r="A3700" s="258" t="s">
        <v>41296</v>
      </c>
      <c r="B3700" s="252" t="s">
        <v>41297</v>
      </c>
      <c r="C3700" s="252" t="s">
        <v>41289</v>
      </c>
      <c r="D3700" s="148" t="s">
        <v>41298</v>
      </c>
      <c r="E3700" s="252" t="s">
        <v>41291</v>
      </c>
      <c r="F3700" s="252" t="s">
        <v>41292</v>
      </c>
      <c r="G3700" s="252" t="s">
        <v>41293</v>
      </c>
      <c r="H3700" s="262" t="s">
        <v>41299</v>
      </c>
      <c r="I3700" s="264" t="s">
        <v>41295</v>
      </c>
      <c r="J3700" s="148"/>
      <c r="M3700" s="258"/>
      <c r="N3700" s="148"/>
      <c r="O3700" s="148"/>
      <c r="P3700" s="148"/>
    </row>
    <row r="3701" spans="1:16" ht="224.4">
      <c r="A3701" s="258" t="s">
        <v>41300</v>
      </c>
      <c r="B3701" s="252" t="s">
        <v>41301</v>
      </c>
      <c r="C3701" s="252" t="s">
        <v>41302</v>
      </c>
      <c r="D3701" s="148" t="s">
        <v>41303</v>
      </c>
      <c r="E3701" s="252" t="s">
        <v>41304</v>
      </c>
      <c r="F3701" s="252" t="s">
        <v>41305</v>
      </c>
      <c r="G3701" s="252" t="s">
        <v>41306</v>
      </c>
      <c r="H3701" s="262" t="s">
        <v>41307</v>
      </c>
      <c r="I3701" s="264" t="s">
        <v>41308</v>
      </c>
      <c r="J3701" s="148"/>
      <c r="M3701" s="258"/>
      <c r="N3701" s="252"/>
      <c r="O3701" s="148"/>
      <c r="P3701" s="148"/>
    </row>
    <row r="3702" spans="1:16" ht="224.4">
      <c r="A3702" s="258" t="s">
        <v>41309</v>
      </c>
      <c r="B3702" s="252" t="s">
        <v>41310</v>
      </c>
      <c r="C3702" s="252" t="s">
        <v>41302</v>
      </c>
      <c r="D3702" s="148" t="s">
        <v>41311</v>
      </c>
      <c r="E3702" s="252" t="s">
        <v>41304</v>
      </c>
      <c r="F3702" s="252" t="s">
        <v>41305</v>
      </c>
      <c r="G3702" s="252" t="s">
        <v>41306</v>
      </c>
      <c r="H3702" s="262" t="s">
        <v>41312</v>
      </c>
      <c r="I3702" s="264" t="s">
        <v>41313</v>
      </c>
      <c r="J3702" s="148"/>
      <c r="M3702" s="258"/>
      <c r="N3702" s="252"/>
      <c r="O3702" s="148"/>
      <c r="P3702" s="148"/>
    </row>
    <row r="3703" spans="1:16" ht="211.2">
      <c r="A3703" s="258" t="s">
        <v>41314</v>
      </c>
      <c r="B3703" s="252" t="s">
        <v>41315</v>
      </c>
      <c r="C3703" s="252" t="s">
        <v>41316</v>
      </c>
      <c r="D3703" s="148" t="s">
        <v>41317</v>
      </c>
      <c r="E3703" s="252" t="s">
        <v>41318</v>
      </c>
      <c r="F3703" s="252" t="s">
        <v>41319</v>
      </c>
      <c r="G3703" s="252" t="s">
        <v>41320</v>
      </c>
      <c r="H3703" s="262" t="s">
        <v>41321</v>
      </c>
      <c r="I3703" s="264" t="s">
        <v>41322</v>
      </c>
      <c r="J3703" s="148"/>
      <c r="M3703" s="258"/>
      <c r="N3703" s="252"/>
      <c r="O3703" s="148"/>
      <c r="P3703" s="148"/>
    </row>
    <row r="3704" spans="1:16" ht="211.2">
      <c r="A3704" s="258" t="s">
        <v>41323</v>
      </c>
      <c r="B3704" s="252" t="s">
        <v>41324</v>
      </c>
      <c r="C3704" s="252" t="s">
        <v>41325</v>
      </c>
      <c r="D3704" s="148" t="s">
        <v>41326</v>
      </c>
      <c r="E3704" s="252" t="s">
        <v>41318</v>
      </c>
      <c r="F3704" s="252" t="s">
        <v>41319</v>
      </c>
      <c r="G3704" s="252" t="s">
        <v>41327</v>
      </c>
      <c r="H3704" s="262" t="s">
        <v>41328</v>
      </c>
      <c r="I3704" s="264" t="s">
        <v>41329</v>
      </c>
      <c r="J3704" s="148"/>
      <c r="M3704" s="258"/>
      <c r="N3704" s="252"/>
      <c r="O3704" s="148"/>
      <c r="P3704" s="148"/>
    </row>
    <row r="3705" spans="1:16" ht="184.8">
      <c r="A3705" s="258" t="s">
        <v>41330</v>
      </c>
      <c r="B3705" s="252" t="s">
        <v>41331</v>
      </c>
      <c r="C3705" s="252" t="s">
        <v>41332</v>
      </c>
      <c r="D3705" s="148" t="s">
        <v>41333</v>
      </c>
      <c r="E3705" s="252" t="s">
        <v>41334</v>
      </c>
      <c r="F3705" s="252" t="s">
        <v>41335</v>
      </c>
      <c r="G3705" s="252" t="s">
        <v>41336</v>
      </c>
      <c r="H3705" s="262" t="s">
        <v>41337</v>
      </c>
      <c r="I3705" s="264" t="s">
        <v>41338</v>
      </c>
      <c r="J3705" s="148"/>
      <c r="M3705" s="258"/>
      <c r="N3705" s="148"/>
      <c r="O3705" s="148"/>
      <c r="P3705" s="148"/>
    </row>
    <row r="3706" spans="1:16" ht="184.8">
      <c r="A3706" s="258" t="s">
        <v>41339</v>
      </c>
      <c r="B3706" s="252" t="s">
        <v>41331</v>
      </c>
      <c r="C3706" s="252" t="s">
        <v>41332</v>
      </c>
      <c r="D3706" s="148" t="s">
        <v>41333</v>
      </c>
      <c r="E3706" s="252" t="s">
        <v>41334</v>
      </c>
      <c r="F3706" s="252" t="s">
        <v>41335</v>
      </c>
      <c r="G3706" s="252" t="s">
        <v>41336</v>
      </c>
      <c r="H3706" s="262" t="s">
        <v>41337</v>
      </c>
      <c r="I3706" s="264" t="s">
        <v>41340</v>
      </c>
      <c r="J3706" s="148"/>
      <c r="M3706" s="258"/>
      <c r="N3706" s="148"/>
      <c r="O3706" s="148"/>
      <c r="P3706" s="148"/>
    </row>
    <row r="3707" spans="1:16" ht="184.8">
      <c r="A3707" s="258" t="s">
        <v>41341</v>
      </c>
      <c r="B3707" s="252" t="s">
        <v>41342</v>
      </c>
      <c r="C3707" s="252" t="s">
        <v>41343</v>
      </c>
      <c r="D3707" s="148" t="s">
        <v>41344</v>
      </c>
      <c r="E3707" s="252" t="s">
        <v>41345</v>
      </c>
      <c r="F3707" s="252" t="s">
        <v>41346</v>
      </c>
      <c r="G3707" s="252" t="s">
        <v>41347</v>
      </c>
      <c r="H3707" s="262" t="s">
        <v>41348</v>
      </c>
      <c r="I3707" s="264" t="s">
        <v>41349</v>
      </c>
      <c r="J3707" s="148"/>
      <c r="M3707" s="251"/>
      <c r="N3707" s="253"/>
      <c r="O3707" s="148"/>
      <c r="P3707" s="148"/>
    </row>
    <row r="3708" spans="1:16" ht="171.6">
      <c r="A3708" s="258" t="s">
        <v>41350</v>
      </c>
      <c r="B3708" s="252" t="s">
        <v>41351</v>
      </c>
      <c r="C3708" s="252" t="s">
        <v>41352</v>
      </c>
      <c r="D3708" s="148" t="s">
        <v>41353</v>
      </c>
      <c r="E3708" s="252" t="s">
        <v>41354</v>
      </c>
      <c r="F3708" s="252" t="s">
        <v>41346</v>
      </c>
      <c r="G3708" s="252" t="s">
        <v>41347</v>
      </c>
      <c r="H3708" s="262" t="s">
        <v>41355</v>
      </c>
      <c r="I3708" s="264" t="s">
        <v>41356</v>
      </c>
      <c r="J3708" s="148"/>
      <c r="M3708" s="251"/>
      <c r="N3708" s="253"/>
      <c r="O3708" s="148"/>
      <c r="P3708" s="148"/>
    </row>
    <row r="3709" spans="1:16" ht="132">
      <c r="A3709" s="251" t="s">
        <v>41357</v>
      </c>
      <c r="B3709" s="253" t="s">
        <v>41358</v>
      </c>
      <c r="C3709" s="252" t="s">
        <v>41359</v>
      </c>
      <c r="D3709" s="148" t="s">
        <v>41360</v>
      </c>
      <c r="E3709" s="253" t="s">
        <v>41361</v>
      </c>
      <c r="F3709" s="253" t="s">
        <v>41362</v>
      </c>
      <c r="G3709" s="253" t="s">
        <v>41363</v>
      </c>
      <c r="H3709" s="262" t="s">
        <v>41364</v>
      </c>
      <c r="I3709" s="264" t="s">
        <v>41365</v>
      </c>
      <c r="J3709" s="148"/>
      <c r="M3709" s="258"/>
      <c r="N3709" s="148"/>
      <c r="O3709" s="148"/>
      <c r="P3709" s="148"/>
    </row>
    <row r="3710" spans="1:16" ht="132">
      <c r="A3710" s="251" t="s">
        <v>41366</v>
      </c>
      <c r="B3710" s="253" t="s">
        <v>41358</v>
      </c>
      <c r="C3710" s="252" t="s">
        <v>41359</v>
      </c>
      <c r="D3710" s="148" t="s">
        <v>41367</v>
      </c>
      <c r="E3710" s="253" t="s">
        <v>41361</v>
      </c>
      <c r="F3710" s="253" t="s">
        <v>41362</v>
      </c>
      <c r="G3710" s="253" t="s">
        <v>41363</v>
      </c>
      <c r="H3710" s="262" t="s">
        <v>41364</v>
      </c>
      <c r="I3710" s="264" t="s">
        <v>41368</v>
      </c>
      <c r="J3710" s="148"/>
      <c r="M3710" s="258"/>
      <c r="N3710" s="148"/>
      <c r="O3710" s="148"/>
      <c r="P3710" s="148"/>
    </row>
    <row r="3711" spans="1:16" ht="237.6">
      <c r="A3711" s="258" t="s">
        <v>41369</v>
      </c>
      <c r="B3711" s="252" t="s">
        <v>41370</v>
      </c>
      <c r="C3711" s="252" t="s">
        <v>41371</v>
      </c>
      <c r="D3711" s="148" t="s">
        <v>41372</v>
      </c>
      <c r="E3711" s="252" t="s">
        <v>41373</v>
      </c>
      <c r="F3711" s="252" t="s">
        <v>41374</v>
      </c>
      <c r="G3711" s="252" t="s">
        <v>41375</v>
      </c>
      <c r="H3711" s="262" t="s">
        <v>41376</v>
      </c>
      <c r="I3711" s="264" t="s">
        <v>41377</v>
      </c>
      <c r="J3711" s="148"/>
      <c r="M3711" s="258"/>
      <c r="N3711" s="148"/>
      <c r="O3711" s="148"/>
      <c r="P3711" s="148"/>
    </row>
    <row r="3712" spans="1:16" ht="237.6">
      <c r="A3712" s="258" t="s">
        <v>41378</v>
      </c>
      <c r="B3712" s="252" t="s">
        <v>41379</v>
      </c>
      <c r="C3712" s="252" t="s">
        <v>41380</v>
      </c>
      <c r="D3712" s="148" t="s">
        <v>41381</v>
      </c>
      <c r="E3712" s="252" t="s">
        <v>41382</v>
      </c>
      <c r="F3712" s="252" t="s">
        <v>41374</v>
      </c>
      <c r="G3712" s="252" t="s">
        <v>41375</v>
      </c>
      <c r="H3712" s="262" t="s">
        <v>41383</v>
      </c>
      <c r="I3712" s="264" t="s">
        <v>41384</v>
      </c>
      <c r="J3712" s="148"/>
      <c r="M3712" s="258"/>
      <c r="N3712" s="148"/>
      <c r="O3712" s="148"/>
      <c r="P3712" s="148"/>
    </row>
    <row r="3713" spans="1:16" ht="184.8">
      <c r="A3713" s="258" t="s">
        <v>41385</v>
      </c>
      <c r="B3713" s="252" t="s">
        <v>41386</v>
      </c>
      <c r="C3713" s="252" t="s">
        <v>41387</v>
      </c>
      <c r="D3713" s="148" t="s">
        <v>41388</v>
      </c>
      <c r="E3713" s="252" t="s">
        <v>41389</v>
      </c>
      <c r="F3713" s="252" t="s">
        <v>41390</v>
      </c>
      <c r="G3713" s="252" t="s">
        <v>41391</v>
      </c>
      <c r="H3713" s="262" t="s">
        <v>41392</v>
      </c>
      <c r="I3713" s="264" t="s">
        <v>41393</v>
      </c>
      <c r="J3713" s="148"/>
      <c r="M3713" s="258"/>
      <c r="N3713" s="148"/>
      <c r="O3713" s="148"/>
      <c r="P3713" s="148"/>
    </row>
    <row r="3714" spans="1:16" ht="184.8">
      <c r="A3714" s="258" t="s">
        <v>41394</v>
      </c>
      <c r="B3714" s="252" t="s">
        <v>41395</v>
      </c>
      <c r="C3714" s="252" t="s">
        <v>41387</v>
      </c>
      <c r="D3714" s="148" t="s">
        <v>41388</v>
      </c>
      <c r="E3714" s="252" t="s">
        <v>41389</v>
      </c>
      <c r="F3714" s="252" t="s">
        <v>41390</v>
      </c>
      <c r="G3714" s="252" t="s">
        <v>41391</v>
      </c>
      <c r="H3714" s="262" t="s">
        <v>41396</v>
      </c>
      <c r="I3714" s="264" t="s">
        <v>41393</v>
      </c>
      <c r="J3714" s="148"/>
      <c r="M3714" s="258"/>
      <c r="N3714" s="148"/>
      <c r="O3714" s="148"/>
      <c r="P3714" s="148"/>
    </row>
    <row r="3715" spans="1:16" ht="171.6">
      <c r="A3715" s="258" t="s">
        <v>41397</v>
      </c>
      <c r="B3715" s="252" t="s">
        <v>41398</v>
      </c>
      <c r="C3715" s="252" t="s">
        <v>41399</v>
      </c>
      <c r="D3715" s="148" t="s">
        <v>41400</v>
      </c>
      <c r="E3715" s="252" t="s">
        <v>41401</v>
      </c>
      <c r="F3715" s="252" t="s">
        <v>41402</v>
      </c>
      <c r="G3715" s="252" t="s">
        <v>41403</v>
      </c>
      <c r="H3715" s="262" t="s">
        <v>41404</v>
      </c>
      <c r="I3715" s="264" t="s">
        <v>41405</v>
      </c>
      <c r="J3715" s="148"/>
      <c r="M3715" s="258"/>
      <c r="N3715" s="148"/>
      <c r="O3715" s="148"/>
      <c r="P3715" s="148"/>
    </row>
    <row r="3716" spans="1:16" ht="171.6">
      <c r="A3716" s="258" t="s">
        <v>41406</v>
      </c>
      <c r="B3716" s="252" t="s">
        <v>41407</v>
      </c>
      <c r="C3716" s="252" t="s">
        <v>41408</v>
      </c>
      <c r="D3716" s="148" t="s">
        <v>41409</v>
      </c>
      <c r="E3716" s="252" t="s">
        <v>41410</v>
      </c>
      <c r="F3716" s="252" t="s">
        <v>41411</v>
      </c>
      <c r="G3716" s="252" t="s">
        <v>41412</v>
      </c>
      <c r="H3716" s="262" t="s">
        <v>41413</v>
      </c>
      <c r="I3716" s="264" t="s">
        <v>41414</v>
      </c>
      <c r="J3716" s="148"/>
      <c r="M3716" s="258"/>
      <c r="N3716" s="148"/>
      <c r="O3716" s="148"/>
      <c r="P3716" s="148"/>
    </row>
    <row r="3717" spans="1:16" ht="184.8">
      <c r="A3717" s="258" t="s">
        <v>41415</v>
      </c>
      <c r="B3717" s="252" t="s">
        <v>41416</v>
      </c>
      <c r="C3717" s="252" t="s">
        <v>41417</v>
      </c>
      <c r="D3717" s="148" t="s">
        <v>41418</v>
      </c>
      <c r="E3717" s="252" t="s">
        <v>41419</v>
      </c>
      <c r="F3717" s="252" t="s">
        <v>41420</v>
      </c>
      <c r="G3717" s="252" t="s">
        <v>41421</v>
      </c>
      <c r="H3717" s="262" t="s">
        <v>41422</v>
      </c>
      <c r="I3717" s="264" t="s">
        <v>41423</v>
      </c>
      <c r="J3717" s="148"/>
      <c r="M3717" s="258"/>
      <c r="N3717" s="148"/>
      <c r="O3717" s="148"/>
      <c r="P3717" s="148"/>
    </row>
    <row r="3718" spans="1:16" ht="184.8">
      <c r="A3718" s="258" t="s">
        <v>41424</v>
      </c>
      <c r="B3718" s="252" t="s">
        <v>41425</v>
      </c>
      <c r="C3718" s="252" t="s">
        <v>41426</v>
      </c>
      <c r="D3718" s="148" t="s">
        <v>41427</v>
      </c>
      <c r="E3718" s="252" t="s">
        <v>41428</v>
      </c>
      <c r="F3718" s="252" t="s">
        <v>41429</v>
      </c>
      <c r="G3718" s="252" t="s">
        <v>41430</v>
      </c>
      <c r="H3718" s="262" t="s">
        <v>41431</v>
      </c>
      <c r="I3718" s="264" t="s">
        <v>41432</v>
      </c>
      <c r="J3718" s="148"/>
      <c r="M3718" s="258"/>
      <c r="N3718" s="148"/>
      <c r="O3718" s="148"/>
      <c r="P3718" s="148"/>
    </row>
    <row r="3719" spans="1:16" ht="198">
      <c r="A3719" s="258" t="s">
        <v>41433</v>
      </c>
      <c r="B3719" s="252" t="s">
        <v>41434</v>
      </c>
      <c r="C3719" s="252" t="s">
        <v>41435</v>
      </c>
      <c r="D3719" s="148" t="s">
        <v>41436</v>
      </c>
      <c r="E3719" s="252" t="s">
        <v>41437</v>
      </c>
      <c r="F3719" s="252" t="s">
        <v>41438</v>
      </c>
      <c r="G3719" s="252" t="s">
        <v>41439</v>
      </c>
      <c r="H3719" s="262" t="s">
        <v>41440</v>
      </c>
      <c r="I3719" s="264" t="s">
        <v>41441</v>
      </c>
      <c r="J3719" s="148"/>
      <c r="M3719" s="258"/>
      <c r="N3719" s="252"/>
      <c r="O3719" s="148"/>
      <c r="P3719" s="148"/>
    </row>
    <row r="3720" spans="1:16" ht="198">
      <c r="A3720" s="258" t="s">
        <v>41442</v>
      </c>
      <c r="B3720" s="252" t="s">
        <v>41443</v>
      </c>
      <c r="C3720" s="252" t="s">
        <v>41444</v>
      </c>
      <c r="D3720" s="148" t="s">
        <v>41445</v>
      </c>
      <c r="E3720" s="252" t="s">
        <v>41446</v>
      </c>
      <c r="F3720" s="252" t="s">
        <v>41447</v>
      </c>
      <c r="G3720" s="252" t="s">
        <v>41448</v>
      </c>
      <c r="H3720" s="262" t="s">
        <v>41449</v>
      </c>
      <c r="I3720" s="264" t="s">
        <v>41450</v>
      </c>
      <c r="J3720" s="148"/>
      <c r="M3720" s="258"/>
      <c r="N3720" s="252"/>
      <c r="O3720" s="148"/>
      <c r="P3720" s="148"/>
    </row>
    <row r="3721" spans="1:16" ht="224.4">
      <c r="A3721" s="258" t="s">
        <v>41451</v>
      </c>
      <c r="B3721" s="252" t="s">
        <v>41452</v>
      </c>
      <c r="C3721" s="252" t="s">
        <v>41453</v>
      </c>
      <c r="D3721" s="148" t="s">
        <v>41454</v>
      </c>
      <c r="E3721" s="252" t="s">
        <v>41455</v>
      </c>
      <c r="F3721" s="252" t="s">
        <v>41456</v>
      </c>
      <c r="G3721" s="252" t="s">
        <v>41457</v>
      </c>
      <c r="H3721" s="262" t="s">
        <v>41458</v>
      </c>
      <c r="I3721" s="264" t="s">
        <v>41459</v>
      </c>
      <c r="J3721" s="148"/>
      <c r="M3721" s="258"/>
      <c r="N3721" s="252"/>
      <c r="O3721" s="148"/>
      <c r="P3721" s="148"/>
    </row>
    <row r="3722" spans="1:16" ht="224.4">
      <c r="A3722" s="258" t="s">
        <v>41460</v>
      </c>
      <c r="B3722" s="252" t="s">
        <v>41452</v>
      </c>
      <c r="C3722" s="252" t="s">
        <v>41453</v>
      </c>
      <c r="D3722" s="148" t="s">
        <v>41454</v>
      </c>
      <c r="E3722" s="252" t="s">
        <v>41461</v>
      </c>
      <c r="F3722" s="252" t="s">
        <v>41456</v>
      </c>
      <c r="G3722" s="252" t="s">
        <v>41457</v>
      </c>
      <c r="H3722" s="262" t="s">
        <v>41458</v>
      </c>
      <c r="I3722" s="264" t="s">
        <v>41459</v>
      </c>
      <c r="J3722" s="148"/>
      <c r="M3722" s="258"/>
      <c r="N3722" s="252"/>
      <c r="O3722" s="148"/>
      <c r="P3722" s="148"/>
    </row>
    <row r="3723" spans="1:16" ht="158.4">
      <c r="A3723" s="258" t="s">
        <v>41462</v>
      </c>
      <c r="B3723" s="252" t="s">
        <v>41463</v>
      </c>
      <c r="C3723" s="252" t="s">
        <v>41464</v>
      </c>
      <c r="D3723" s="148" t="s">
        <v>41465</v>
      </c>
      <c r="E3723" s="252" t="s">
        <v>41466</v>
      </c>
      <c r="F3723" s="252" t="s">
        <v>41467</v>
      </c>
      <c r="G3723" s="252" t="s">
        <v>41468</v>
      </c>
      <c r="H3723" s="262" t="s">
        <v>41469</v>
      </c>
      <c r="I3723" s="264" t="s">
        <v>41470</v>
      </c>
      <c r="J3723" s="148"/>
      <c r="M3723" s="258"/>
      <c r="N3723" s="148"/>
      <c r="O3723" s="148"/>
      <c r="P3723" s="148"/>
    </row>
    <row r="3724" spans="1:16" ht="158.4">
      <c r="A3724" s="258" t="s">
        <v>41471</v>
      </c>
      <c r="B3724" s="252" t="s">
        <v>41472</v>
      </c>
      <c r="C3724" s="252" t="s">
        <v>41464</v>
      </c>
      <c r="D3724" s="148" t="s">
        <v>41473</v>
      </c>
      <c r="E3724" s="252" t="s">
        <v>41466</v>
      </c>
      <c r="F3724" s="252" t="s">
        <v>41474</v>
      </c>
      <c r="G3724" s="252" t="s">
        <v>41475</v>
      </c>
      <c r="H3724" s="262" t="s">
        <v>41476</v>
      </c>
      <c r="I3724" s="264" t="s">
        <v>41477</v>
      </c>
      <c r="J3724" s="148"/>
      <c r="M3724" s="258"/>
      <c r="N3724" s="148"/>
      <c r="O3724" s="148"/>
      <c r="P3724" s="148"/>
    </row>
    <row r="3725" spans="1:16" ht="158.4">
      <c r="A3725" s="258" t="s">
        <v>41478</v>
      </c>
      <c r="B3725" s="252" t="s">
        <v>41479</v>
      </c>
      <c r="C3725" s="252" t="s">
        <v>41480</v>
      </c>
      <c r="D3725" s="148" t="s">
        <v>41481</v>
      </c>
      <c r="E3725" s="252" t="s">
        <v>41482</v>
      </c>
      <c r="F3725" s="252" t="s">
        <v>41483</v>
      </c>
      <c r="G3725" s="252" t="s">
        <v>41484</v>
      </c>
      <c r="H3725" s="262" t="s">
        <v>41485</v>
      </c>
      <c r="I3725" s="264" t="s">
        <v>41486</v>
      </c>
      <c r="J3725" s="148"/>
      <c r="M3725" s="251"/>
      <c r="N3725" s="253"/>
      <c r="O3725" s="148"/>
      <c r="P3725" s="148"/>
    </row>
    <row r="3726" spans="1:16" ht="158.4">
      <c r="A3726" s="258" t="s">
        <v>41487</v>
      </c>
      <c r="B3726" s="252" t="s">
        <v>41488</v>
      </c>
      <c r="C3726" s="252" t="s">
        <v>41480</v>
      </c>
      <c r="D3726" s="148" t="s">
        <v>41489</v>
      </c>
      <c r="E3726" s="252" t="s">
        <v>41482</v>
      </c>
      <c r="F3726" s="252" t="s">
        <v>41483</v>
      </c>
      <c r="G3726" s="252" t="s">
        <v>41490</v>
      </c>
      <c r="H3726" s="262" t="s">
        <v>41491</v>
      </c>
      <c r="I3726" s="264" t="s">
        <v>41492</v>
      </c>
      <c r="J3726" s="148"/>
      <c r="M3726" s="251"/>
      <c r="N3726" s="253"/>
      <c r="O3726" s="148"/>
      <c r="P3726" s="148"/>
    </row>
    <row r="3727" spans="1:16" ht="105.6">
      <c r="A3727" s="251" t="s">
        <v>41493</v>
      </c>
      <c r="B3727" s="253" t="s">
        <v>41494</v>
      </c>
      <c r="C3727" s="252" t="s">
        <v>41495</v>
      </c>
      <c r="D3727" s="148" t="s">
        <v>41496</v>
      </c>
      <c r="E3727" s="253" t="s">
        <v>41497</v>
      </c>
      <c r="F3727" s="253" t="s">
        <v>41498</v>
      </c>
      <c r="G3727" s="253" t="s">
        <v>41499</v>
      </c>
      <c r="H3727" s="262" t="s">
        <v>41500</v>
      </c>
      <c r="I3727" s="264" t="s">
        <v>41501</v>
      </c>
      <c r="J3727" s="148"/>
      <c r="M3727" s="258"/>
      <c r="N3727" s="252"/>
      <c r="O3727" s="148"/>
      <c r="P3727" s="148"/>
    </row>
    <row r="3728" spans="1:16" ht="105.6">
      <c r="A3728" s="251" t="s">
        <v>41502</v>
      </c>
      <c r="B3728" s="253" t="s">
        <v>41494</v>
      </c>
      <c r="C3728" s="252" t="s">
        <v>41495</v>
      </c>
      <c r="D3728" s="148" t="s">
        <v>41496</v>
      </c>
      <c r="E3728" s="253" t="s">
        <v>41497</v>
      </c>
      <c r="F3728" s="253" t="s">
        <v>41498</v>
      </c>
      <c r="G3728" s="253" t="s">
        <v>41499</v>
      </c>
      <c r="H3728" s="262" t="s">
        <v>41500</v>
      </c>
      <c r="I3728" s="264" t="s">
        <v>41501</v>
      </c>
      <c r="J3728" s="148"/>
      <c r="M3728" s="258"/>
      <c r="N3728" s="252"/>
      <c r="O3728" s="148"/>
      <c r="P3728" s="148"/>
    </row>
    <row r="3729" spans="1:16" ht="132">
      <c r="A3729" s="258" t="s">
        <v>41503</v>
      </c>
      <c r="B3729" s="252" t="s">
        <v>41504</v>
      </c>
      <c r="C3729" s="252" t="s">
        <v>41505</v>
      </c>
      <c r="D3729" s="148" t="s">
        <v>41506</v>
      </c>
      <c r="E3729" s="252" t="s">
        <v>41507</v>
      </c>
      <c r="F3729" s="252" t="s">
        <v>41508</v>
      </c>
      <c r="G3729" s="252" t="s">
        <v>41509</v>
      </c>
      <c r="H3729" s="262" t="s">
        <v>41510</v>
      </c>
      <c r="I3729" s="264" t="s">
        <v>41511</v>
      </c>
      <c r="J3729" s="148"/>
      <c r="M3729" s="258"/>
      <c r="N3729" s="252"/>
      <c r="O3729" s="148"/>
      <c r="P3729" s="148"/>
    </row>
    <row r="3730" spans="1:16" ht="132">
      <c r="A3730" s="258" t="s">
        <v>41512</v>
      </c>
      <c r="B3730" s="252" t="s">
        <v>41504</v>
      </c>
      <c r="C3730" s="252" t="s">
        <v>41505</v>
      </c>
      <c r="D3730" s="148" t="s">
        <v>41506</v>
      </c>
      <c r="E3730" s="252" t="s">
        <v>41507</v>
      </c>
      <c r="F3730" s="252" t="s">
        <v>41508</v>
      </c>
      <c r="G3730" s="252" t="s">
        <v>41509</v>
      </c>
      <c r="H3730" s="262" t="s">
        <v>41510</v>
      </c>
      <c r="I3730" s="264" t="s">
        <v>41513</v>
      </c>
      <c r="J3730" s="148"/>
      <c r="M3730" s="258"/>
      <c r="N3730" s="252"/>
      <c r="O3730" s="148"/>
      <c r="P3730" s="148"/>
    </row>
    <row r="3731" spans="1:16" ht="79.2">
      <c r="A3731" s="258" t="s">
        <v>41514</v>
      </c>
      <c r="B3731" s="252" t="s">
        <v>41515</v>
      </c>
      <c r="C3731" s="252" t="s">
        <v>41516</v>
      </c>
      <c r="D3731" s="148" t="s">
        <v>41517</v>
      </c>
      <c r="E3731" s="252" t="s">
        <v>41518</v>
      </c>
      <c r="F3731" s="252" t="s">
        <v>41519</v>
      </c>
      <c r="G3731" s="252" t="s">
        <v>41520</v>
      </c>
      <c r="H3731" s="262" t="s">
        <v>41521</v>
      </c>
      <c r="I3731" s="264" t="s">
        <v>41522</v>
      </c>
      <c r="J3731" s="148"/>
      <c r="M3731" s="258"/>
      <c r="N3731" s="252"/>
      <c r="O3731" s="148"/>
      <c r="P3731" s="148"/>
    </row>
    <row r="3732" spans="1:16" ht="79.2">
      <c r="A3732" s="258" t="s">
        <v>41523</v>
      </c>
      <c r="B3732" s="252" t="s">
        <v>41515</v>
      </c>
      <c r="C3732" s="252" t="s">
        <v>41516</v>
      </c>
      <c r="D3732" s="148" t="s">
        <v>41524</v>
      </c>
      <c r="E3732" s="252" t="s">
        <v>41518</v>
      </c>
      <c r="F3732" s="252" t="s">
        <v>41519</v>
      </c>
      <c r="G3732" s="252" t="s">
        <v>41520</v>
      </c>
      <c r="H3732" s="262" t="s">
        <v>41521</v>
      </c>
      <c r="I3732" s="264" t="s">
        <v>41522</v>
      </c>
      <c r="J3732" s="148"/>
      <c r="M3732" s="258"/>
      <c r="N3732" s="252"/>
      <c r="O3732" s="148"/>
      <c r="P3732" s="148"/>
    </row>
    <row r="3733" spans="1:16" ht="118.8">
      <c r="A3733" s="258" t="s">
        <v>41525</v>
      </c>
      <c r="B3733" s="252" t="s">
        <v>41526</v>
      </c>
      <c r="C3733" s="252" t="s">
        <v>41527</v>
      </c>
      <c r="D3733" s="148" t="s">
        <v>41528</v>
      </c>
      <c r="E3733" s="252" t="s">
        <v>41529</v>
      </c>
      <c r="F3733" s="252" t="s">
        <v>41530</v>
      </c>
      <c r="G3733" s="252" t="s">
        <v>41531</v>
      </c>
      <c r="H3733" s="262" t="s">
        <v>41532</v>
      </c>
      <c r="I3733" s="264" t="s">
        <v>41533</v>
      </c>
      <c r="J3733" s="148"/>
      <c r="M3733" s="258"/>
      <c r="N3733" s="252"/>
      <c r="O3733" s="148"/>
      <c r="P3733" s="148"/>
    </row>
    <row r="3734" spans="1:16" ht="118.8">
      <c r="A3734" s="258" t="s">
        <v>41534</v>
      </c>
      <c r="B3734" s="252" t="s">
        <v>41526</v>
      </c>
      <c r="C3734" s="252" t="s">
        <v>41527</v>
      </c>
      <c r="D3734" s="148" t="s">
        <v>41528</v>
      </c>
      <c r="E3734" s="252" t="s">
        <v>41529</v>
      </c>
      <c r="F3734" s="252" t="s">
        <v>41530</v>
      </c>
      <c r="G3734" s="252" t="s">
        <v>41531</v>
      </c>
      <c r="H3734" s="262" t="s">
        <v>41532</v>
      </c>
      <c r="I3734" s="264" t="s">
        <v>41533</v>
      </c>
      <c r="J3734" s="148"/>
      <c r="M3734" s="258"/>
      <c r="N3734" s="252"/>
      <c r="O3734" s="148"/>
      <c r="P3734" s="148"/>
    </row>
    <row r="3735" spans="1:16" ht="92.4">
      <c r="A3735" s="258" t="s">
        <v>41535</v>
      </c>
      <c r="B3735" s="252" t="s">
        <v>41536</v>
      </c>
      <c r="C3735" s="252" t="s">
        <v>41537</v>
      </c>
      <c r="D3735" s="148" t="s">
        <v>41538</v>
      </c>
      <c r="E3735" s="252" t="s">
        <v>41539</v>
      </c>
      <c r="F3735" s="252" t="s">
        <v>41540</v>
      </c>
      <c r="G3735" s="252" t="s">
        <v>41541</v>
      </c>
      <c r="H3735" s="262" t="s">
        <v>41542</v>
      </c>
      <c r="I3735" s="264" t="s">
        <v>41543</v>
      </c>
      <c r="J3735" s="148"/>
      <c r="M3735" s="258"/>
      <c r="N3735" s="252"/>
      <c r="O3735" s="148"/>
      <c r="P3735" s="148"/>
    </row>
    <row r="3736" spans="1:16" ht="92.4">
      <c r="A3736" s="258" t="s">
        <v>41544</v>
      </c>
      <c r="B3736" s="252" t="s">
        <v>41536</v>
      </c>
      <c r="C3736" s="252" t="s">
        <v>41537</v>
      </c>
      <c r="D3736" s="148" t="s">
        <v>41538</v>
      </c>
      <c r="E3736" s="252" t="s">
        <v>41539</v>
      </c>
      <c r="F3736" s="252" t="s">
        <v>41540</v>
      </c>
      <c r="G3736" s="252" t="s">
        <v>41541</v>
      </c>
      <c r="H3736" s="262" t="s">
        <v>41542</v>
      </c>
      <c r="I3736" s="264" t="s">
        <v>41543</v>
      </c>
      <c r="J3736" s="148"/>
      <c r="M3736" s="258"/>
      <c r="N3736" s="252"/>
      <c r="O3736" s="148"/>
      <c r="P3736" s="148"/>
    </row>
    <row r="3737" spans="1:16" ht="145.19999999999999">
      <c r="A3737" s="258" t="s">
        <v>41545</v>
      </c>
      <c r="B3737" s="252" t="s">
        <v>41546</v>
      </c>
      <c r="C3737" s="252" t="s">
        <v>41547</v>
      </c>
      <c r="D3737" s="148" t="s">
        <v>41548</v>
      </c>
      <c r="E3737" s="252" t="s">
        <v>41549</v>
      </c>
      <c r="F3737" s="252" t="s">
        <v>41550</v>
      </c>
      <c r="G3737" s="252" t="s">
        <v>41551</v>
      </c>
      <c r="H3737" s="262" t="s">
        <v>41552</v>
      </c>
      <c r="I3737" s="264" t="s">
        <v>41553</v>
      </c>
      <c r="J3737" s="148"/>
      <c r="M3737" s="258"/>
      <c r="N3737" s="252"/>
      <c r="O3737" s="148"/>
      <c r="P3737" s="148"/>
    </row>
    <row r="3738" spans="1:16" ht="145.19999999999999">
      <c r="A3738" s="258" t="s">
        <v>41554</v>
      </c>
      <c r="B3738" s="252" t="s">
        <v>41555</v>
      </c>
      <c r="C3738" s="252" t="s">
        <v>41547</v>
      </c>
      <c r="D3738" s="148" t="s">
        <v>41556</v>
      </c>
      <c r="E3738" s="252" t="s">
        <v>41557</v>
      </c>
      <c r="F3738" s="252" t="s">
        <v>41550</v>
      </c>
      <c r="G3738" s="252" t="s">
        <v>41558</v>
      </c>
      <c r="H3738" s="262" t="s">
        <v>41559</v>
      </c>
      <c r="I3738" s="264" t="s">
        <v>41560</v>
      </c>
      <c r="J3738" s="148"/>
      <c r="M3738" s="258"/>
      <c r="N3738" s="252"/>
      <c r="O3738" s="148"/>
      <c r="P3738" s="148"/>
    </row>
    <row r="3739" spans="1:16" ht="118.8">
      <c r="A3739" s="258" t="s">
        <v>41561</v>
      </c>
      <c r="B3739" s="252" t="s">
        <v>41562</v>
      </c>
      <c r="C3739" s="252" t="s">
        <v>41563</v>
      </c>
      <c r="D3739" s="148" t="s">
        <v>41564</v>
      </c>
      <c r="E3739" s="252" t="s">
        <v>41565</v>
      </c>
      <c r="F3739" s="252" t="s">
        <v>41566</v>
      </c>
      <c r="G3739" s="252" t="s">
        <v>41567</v>
      </c>
      <c r="H3739" s="262" t="s">
        <v>41568</v>
      </c>
      <c r="I3739" s="264" t="s">
        <v>41569</v>
      </c>
      <c r="J3739" s="148"/>
      <c r="M3739" s="258"/>
      <c r="N3739" s="252"/>
      <c r="O3739" s="148"/>
      <c r="P3739" s="148"/>
    </row>
    <row r="3740" spans="1:16" ht="118.8">
      <c r="A3740" s="258" t="s">
        <v>41570</v>
      </c>
      <c r="B3740" s="252" t="s">
        <v>41571</v>
      </c>
      <c r="C3740" s="252" t="s">
        <v>41563</v>
      </c>
      <c r="D3740" s="148" t="s">
        <v>41564</v>
      </c>
      <c r="E3740" s="252" t="s">
        <v>41565</v>
      </c>
      <c r="F3740" s="252" t="s">
        <v>41572</v>
      </c>
      <c r="G3740" s="252" t="s">
        <v>41567</v>
      </c>
      <c r="H3740" s="262" t="s">
        <v>41568</v>
      </c>
      <c r="I3740" s="264" t="s">
        <v>41569</v>
      </c>
      <c r="J3740" s="148"/>
      <c r="M3740" s="258"/>
      <c r="N3740" s="252"/>
      <c r="O3740" s="148"/>
      <c r="P3740" s="148"/>
    </row>
    <row r="3741" spans="1:16" ht="79.2">
      <c r="A3741" s="258" t="s">
        <v>41573</v>
      </c>
      <c r="B3741" s="252" t="s">
        <v>41574</v>
      </c>
      <c r="C3741" s="252" t="s">
        <v>41575</v>
      </c>
      <c r="D3741" s="148" t="s">
        <v>41576</v>
      </c>
      <c r="E3741" s="252" t="s">
        <v>41577</v>
      </c>
      <c r="F3741" s="252" t="s">
        <v>41578</v>
      </c>
      <c r="G3741" s="252" t="s">
        <v>41579</v>
      </c>
      <c r="H3741" s="262" t="s">
        <v>41580</v>
      </c>
      <c r="I3741" s="264" t="s">
        <v>41581</v>
      </c>
      <c r="J3741" s="148"/>
      <c r="M3741" s="258"/>
      <c r="N3741" s="252"/>
      <c r="O3741" s="148"/>
      <c r="P3741" s="148"/>
    </row>
    <row r="3742" spans="1:16" ht="79.2">
      <c r="A3742" s="258" t="s">
        <v>41582</v>
      </c>
      <c r="B3742" s="252" t="s">
        <v>41583</v>
      </c>
      <c r="C3742" s="252" t="s">
        <v>41575</v>
      </c>
      <c r="D3742" s="148" t="s">
        <v>41584</v>
      </c>
      <c r="E3742" s="252" t="s">
        <v>41577</v>
      </c>
      <c r="F3742" s="252" t="s">
        <v>41578</v>
      </c>
      <c r="G3742" s="252" t="s">
        <v>41585</v>
      </c>
      <c r="H3742" s="262" t="s">
        <v>41586</v>
      </c>
      <c r="I3742" s="264" t="s">
        <v>41587</v>
      </c>
      <c r="J3742" s="148"/>
      <c r="M3742" s="258"/>
      <c r="N3742" s="252"/>
      <c r="O3742" s="148"/>
      <c r="P3742" s="148"/>
    </row>
    <row r="3743" spans="1:16" ht="92.4">
      <c r="A3743" s="258" t="s">
        <v>41588</v>
      </c>
      <c r="B3743" s="252" t="s">
        <v>41589</v>
      </c>
      <c r="C3743" s="252" t="s">
        <v>41590</v>
      </c>
      <c r="D3743" s="148" t="s">
        <v>41591</v>
      </c>
      <c r="E3743" s="252" t="s">
        <v>41592</v>
      </c>
      <c r="F3743" s="252" t="s">
        <v>41593</v>
      </c>
      <c r="G3743" s="252" t="s">
        <v>41594</v>
      </c>
      <c r="H3743" s="262" t="s">
        <v>41595</v>
      </c>
      <c r="I3743" s="264" t="s">
        <v>41596</v>
      </c>
      <c r="J3743" s="148"/>
      <c r="M3743" s="251"/>
      <c r="N3743" s="213"/>
      <c r="O3743" s="148"/>
      <c r="P3743" s="148"/>
    </row>
    <row r="3744" spans="1:16" ht="92.4">
      <c r="A3744" s="258" t="s">
        <v>41597</v>
      </c>
      <c r="B3744" s="252" t="s">
        <v>41589</v>
      </c>
      <c r="C3744" s="252" t="s">
        <v>41590</v>
      </c>
      <c r="D3744" s="148" t="s">
        <v>41591</v>
      </c>
      <c r="E3744" s="252" t="s">
        <v>41592</v>
      </c>
      <c r="F3744" s="252" t="s">
        <v>41593</v>
      </c>
      <c r="G3744" s="252" t="s">
        <v>41594</v>
      </c>
      <c r="H3744" s="262" t="s">
        <v>41595</v>
      </c>
      <c r="I3744" s="264" t="s">
        <v>41596</v>
      </c>
      <c r="J3744" s="148"/>
      <c r="K3744" s="273"/>
      <c r="L3744" s="273"/>
      <c r="M3744" s="251"/>
      <c r="N3744" s="213"/>
      <c r="O3744" s="148"/>
      <c r="P3744" s="148"/>
    </row>
    <row r="3745" spans="1:16" ht="79.2">
      <c r="A3745" s="251" t="s">
        <v>41598</v>
      </c>
      <c r="B3745" s="253" t="s">
        <v>41599</v>
      </c>
      <c r="C3745" s="252" t="s">
        <v>41600</v>
      </c>
      <c r="D3745" s="148" t="s">
        <v>41601</v>
      </c>
      <c r="E3745" s="253" t="s">
        <v>41602</v>
      </c>
      <c r="F3745" s="253" t="s">
        <v>41603</v>
      </c>
      <c r="G3745" s="253" t="s">
        <v>41604</v>
      </c>
      <c r="H3745" s="262" t="s">
        <v>41605</v>
      </c>
      <c r="I3745" s="264" t="s">
        <v>41606</v>
      </c>
      <c r="J3745" s="148"/>
      <c r="M3745" s="258"/>
      <c r="N3745" s="148"/>
      <c r="O3745" s="148"/>
      <c r="P3745" s="148"/>
    </row>
    <row r="3746" spans="1:16" ht="79.2">
      <c r="A3746" s="251" t="s">
        <v>41607</v>
      </c>
      <c r="B3746" s="253" t="s">
        <v>41599</v>
      </c>
      <c r="C3746" s="252" t="s">
        <v>41600</v>
      </c>
      <c r="D3746" s="148" t="s">
        <v>41601</v>
      </c>
      <c r="E3746" s="253" t="s">
        <v>41602</v>
      </c>
      <c r="F3746" s="253" t="s">
        <v>41603</v>
      </c>
      <c r="G3746" s="253" t="s">
        <v>41604</v>
      </c>
      <c r="H3746" s="262" t="s">
        <v>41605</v>
      </c>
      <c r="I3746" s="264" t="s">
        <v>41606</v>
      </c>
      <c r="J3746" s="148"/>
      <c r="M3746" s="258"/>
      <c r="N3746" s="148"/>
      <c r="O3746" s="148"/>
      <c r="P3746" s="148"/>
    </row>
    <row r="3747" spans="1:16" ht="39.6">
      <c r="A3747" s="258" t="s">
        <v>41608</v>
      </c>
      <c r="B3747" s="252" t="s">
        <v>41609</v>
      </c>
      <c r="C3747" s="252" t="s">
        <v>41609</v>
      </c>
      <c r="D3747" s="148" t="s">
        <v>41609</v>
      </c>
      <c r="E3747" s="252" t="s">
        <v>41609</v>
      </c>
      <c r="F3747" s="252" t="s">
        <v>41609</v>
      </c>
      <c r="G3747" s="252" t="s">
        <v>41609</v>
      </c>
      <c r="H3747" s="252" t="s">
        <v>41609</v>
      </c>
      <c r="I3747" s="264" t="s">
        <v>41609</v>
      </c>
      <c r="J3747" s="148"/>
      <c r="K3747" s="148"/>
      <c r="L3747" s="148"/>
      <c r="M3747" s="258"/>
      <c r="N3747" s="252"/>
      <c r="O3747" s="148"/>
      <c r="P3747" s="148"/>
    </row>
    <row r="3748" spans="1:16" ht="39.6">
      <c r="A3748" s="258" t="s">
        <v>41610</v>
      </c>
      <c r="B3748" s="252" t="s">
        <v>41611</v>
      </c>
      <c r="C3748" s="252" t="s">
        <v>41611</v>
      </c>
      <c r="D3748" s="148" t="s">
        <v>41611</v>
      </c>
      <c r="E3748" s="252" t="s">
        <v>41611</v>
      </c>
      <c r="F3748" s="252" t="s">
        <v>41611</v>
      </c>
      <c r="G3748" s="252" t="s">
        <v>41611</v>
      </c>
      <c r="H3748" s="252" t="s">
        <v>41611</v>
      </c>
      <c r="I3748" s="264" t="s">
        <v>41611</v>
      </c>
      <c r="J3748" s="148"/>
      <c r="K3748" s="148"/>
      <c r="L3748" s="148"/>
      <c r="M3748" s="258"/>
      <c r="N3748" s="252"/>
      <c r="O3748" s="148"/>
      <c r="P3748" s="148"/>
    </row>
    <row r="3749" spans="1:16" ht="39.6">
      <c r="A3749" s="258" t="s">
        <v>41612</v>
      </c>
      <c r="B3749" s="252" t="s">
        <v>41613</v>
      </c>
      <c r="C3749" s="252" t="s">
        <v>41614</v>
      </c>
      <c r="D3749" s="148" t="s">
        <v>41613</v>
      </c>
      <c r="E3749" s="252" t="s">
        <v>41613</v>
      </c>
      <c r="F3749" s="252" t="s">
        <v>41614</v>
      </c>
      <c r="G3749" s="252" t="s">
        <v>41613</v>
      </c>
      <c r="H3749" s="252" t="s">
        <v>41613</v>
      </c>
      <c r="I3749" s="264" t="s">
        <v>41613</v>
      </c>
      <c r="J3749" s="148"/>
      <c r="K3749" s="148"/>
      <c r="L3749" s="148"/>
      <c r="M3749" s="258"/>
      <c r="N3749" s="148"/>
      <c r="O3749" s="148"/>
      <c r="P3749" s="148"/>
    </row>
    <row r="3750" spans="1:16" ht="39.6">
      <c r="A3750" s="258" t="s">
        <v>41615</v>
      </c>
      <c r="B3750" s="252" t="s">
        <v>41613</v>
      </c>
      <c r="C3750" s="252" t="s">
        <v>41613</v>
      </c>
      <c r="D3750" s="148" t="s">
        <v>41613</v>
      </c>
      <c r="E3750" s="252" t="s">
        <v>41613</v>
      </c>
      <c r="F3750" s="252" t="s">
        <v>41613</v>
      </c>
      <c r="G3750" s="252" t="s">
        <v>41613</v>
      </c>
      <c r="H3750" s="252" t="s">
        <v>41613</v>
      </c>
      <c r="I3750" s="264" t="s">
        <v>41613</v>
      </c>
      <c r="J3750" s="148"/>
      <c r="K3750" s="148"/>
      <c r="L3750" s="148"/>
      <c r="M3750" s="258"/>
      <c r="N3750" s="148"/>
      <c r="O3750" s="148"/>
      <c r="P3750" s="148"/>
    </row>
    <row r="3751" spans="1:16" ht="39.6">
      <c r="A3751" s="258" t="s">
        <v>41616</v>
      </c>
      <c r="B3751" s="252" t="s">
        <v>41617</v>
      </c>
      <c r="C3751" s="252" t="s">
        <v>41617</v>
      </c>
      <c r="D3751" s="148" t="s">
        <v>41617</v>
      </c>
      <c r="E3751" s="252" t="s">
        <v>41617</v>
      </c>
      <c r="F3751" s="252" t="s">
        <v>41617</v>
      </c>
      <c r="G3751" s="252" t="s">
        <v>41617</v>
      </c>
      <c r="H3751" s="252" t="s">
        <v>41617</v>
      </c>
      <c r="I3751" s="264" t="s">
        <v>41617</v>
      </c>
      <c r="J3751" s="148"/>
      <c r="K3751" s="148"/>
      <c r="L3751" s="148"/>
      <c r="M3751" s="258"/>
      <c r="N3751" s="148"/>
      <c r="O3751" s="148"/>
      <c r="P3751" s="148"/>
    </row>
    <row r="3752" spans="1:16" ht="39.6">
      <c r="A3752" s="258" t="s">
        <v>41618</v>
      </c>
      <c r="B3752" s="252" t="s">
        <v>41619</v>
      </c>
      <c r="C3752" s="252" t="s">
        <v>41619</v>
      </c>
      <c r="D3752" s="148" t="s">
        <v>41619</v>
      </c>
      <c r="E3752" s="252" t="s">
        <v>41619</v>
      </c>
      <c r="F3752" s="252" t="s">
        <v>41619</v>
      </c>
      <c r="G3752" s="252" t="s">
        <v>41619</v>
      </c>
      <c r="H3752" s="252" t="s">
        <v>41619</v>
      </c>
      <c r="I3752" s="264" t="s">
        <v>41619</v>
      </c>
      <c r="J3752" s="148"/>
      <c r="K3752" s="148"/>
      <c r="L3752" s="148"/>
      <c r="M3752" s="258"/>
      <c r="N3752" s="148"/>
      <c r="O3752" s="148"/>
      <c r="P3752" s="148"/>
    </row>
    <row r="3753" spans="1:16" ht="39.6">
      <c r="A3753" s="258" t="s">
        <v>41620</v>
      </c>
      <c r="B3753" s="252" t="s">
        <v>41621</v>
      </c>
      <c r="C3753" s="252" t="s">
        <v>41621</v>
      </c>
      <c r="D3753" s="148" t="s">
        <v>41621</v>
      </c>
      <c r="E3753" s="252" t="s">
        <v>41621</v>
      </c>
      <c r="F3753" s="252" t="s">
        <v>41621</v>
      </c>
      <c r="G3753" s="252" t="s">
        <v>41621</v>
      </c>
      <c r="H3753" s="252" t="s">
        <v>41621</v>
      </c>
      <c r="I3753" s="264" t="s">
        <v>41621</v>
      </c>
      <c r="J3753" s="148"/>
      <c r="K3753" s="148"/>
      <c r="L3753" s="148"/>
      <c r="M3753" s="258"/>
      <c r="N3753" s="252"/>
      <c r="O3753" s="148"/>
      <c r="P3753" s="148"/>
    </row>
    <row r="3754" spans="1:16" ht="39.6">
      <c r="A3754" s="258" t="s">
        <v>41622</v>
      </c>
      <c r="B3754" s="252" t="s">
        <v>41623</v>
      </c>
      <c r="C3754" s="252" t="s">
        <v>41623</v>
      </c>
      <c r="D3754" s="148" t="s">
        <v>41623</v>
      </c>
      <c r="E3754" s="252" t="s">
        <v>41623</v>
      </c>
      <c r="F3754" s="252" t="s">
        <v>41623</v>
      </c>
      <c r="G3754" s="252" t="s">
        <v>41623</v>
      </c>
      <c r="H3754" s="252" t="s">
        <v>41623</v>
      </c>
      <c r="I3754" s="264" t="s">
        <v>41623</v>
      </c>
      <c r="J3754" s="148"/>
      <c r="K3754" s="148"/>
      <c r="L3754" s="148"/>
      <c r="M3754" s="258"/>
      <c r="N3754" s="252"/>
      <c r="O3754" s="148"/>
      <c r="P3754" s="148"/>
    </row>
    <row r="3755" spans="1:16" ht="39.6">
      <c r="A3755" s="258" t="s">
        <v>41624</v>
      </c>
      <c r="B3755" s="252" t="s">
        <v>41625</v>
      </c>
      <c r="C3755" s="252" t="s">
        <v>41625</v>
      </c>
      <c r="D3755" s="148" t="s">
        <v>41625</v>
      </c>
      <c r="E3755" s="252" t="s">
        <v>41625</v>
      </c>
      <c r="F3755" s="252" t="s">
        <v>41625</v>
      </c>
      <c r="G3755" s="252" t="s">
        <v>41625</v>
      </c>
      <c r="H3755" s="252" t="s">
        <v>41625</v>
      </c>
      <c r="I3755" s="264" t="s">
        <v>41625</v>
      </c>
      <c r="J3755" s="148"/>
      <c r="K3755" s="148"/>
      <c r="L3755" s="148"/>
      <c r="M3755" s="258"/>
      <c r="N3755" s="148"/>
      <c r="O3755" s="148"/>
      <c r="P3755" s="148"/>
    </row>
    <row r="3756" spans="1:16" ht="39.6">
      <c r="A3756" s="258" t="s">
        <v>41626</v>
      </c>
      <c r="B3756" s="252" t="s">
        <v>41625</v>
      </c>
      <c r="C3756" s="252" t="s">
        <v>41625</v>
      </c>
      <c r="D3756" s="148" t="s">
        <v>41625</v>
      </c>
      <c r="E3756" s="252" t="s">
        <v>41625</v>
      </c>
      <c r="F3756" s="252" t="s">
        <v>41625</v>
      </c>
      <c r="G3756" s="252" t="s">
        <v>41625</v>
      </c>
      <c r="H3756" s="252" t="s">
        <v>41625</v>
      </c>
      <c r="I3756" s="264" t="s">
        <v>41625</v>
      </c>
      <c r="J3756" s="148"/>
      <c r="K3756" s="148"/>
      <c r="L3756" s="148"/>
      <c r="M3756" s="258"/>
      <c r="N3756" s="148"/>
      <c r="O3756" s="148"/>
      <c r="P3756" s="148"/>
    </row>
    <row r="3757" spans="1:16" ht="39.6">
      <c r="A3757" s="258" t="s">
        <v>41627</v>
      </c>
      <c r="B3757" s="252" t="s">
        <v>41628</v>
      </c>
      <c r="C3757" s="252" t="s">
        <v>41628</v>
      </c>
      <c r="D3757" s="148" t="s">
        <v>41628</v>
      </c>
      <c r="E3757" s="252" t="s">
        <v>41628</v>
      </c>
      <c r="F3757" s="252" t="s">
        <v>41628</v>
      </c>
      <c r="G3757" s="252" t="s">
        <v>41628</v>
      </c>
      <c r="H3757" s="252" t="s">
        <v>41628</v>
      </c>
      <c r="I3757" s="264" t="s">
        <v>41628</v>
      </c>
      <c r="J3757" s="148"/>
      <c r="K3757" s="148"/>
      <c r="L3757" s="148"/>
      <c r="M3757" s="258"/>
      <c r="N3757" s="252"/>
      <c r="O3757" s="148"/>
      <c r="P3757" s="148"/>
    </row>
    <row r="3758" spans="1:16" ht="39.6">
      <c r="A3758" s="258" t="s">
        <v>41629</v>
      </c>
      <c r="B3758" s="252" t="s">
        <v>41630</v>
      </c>
      <c r="C3758" s="252" t="s">
        <v>41630</v>
      </c>
      <c r="D3758" s="148" t="s">
        <v>41630</v>
      </c>
      <c r="E3758" s="252" t="s">
        <v>41630</v>
      </c>
      <c r="F3758" s="252" t="s">
        <v>41630</v>
      </c>
      <c r="G3758" s="252" t="s">
        <v>41630</v>
      </c>
      <c r="H3758" s="252" t="s">
        <v>41630</v>
      </c>
      <c r="I3758" s="264" t="s">
        <v>41630</v>
      </c>
      <c r="J3758" s="148"/>
      <c r="K3758" s="148"/>
      <c r="L3758" s="148"/>
      <c r="M3758" s="258"/>
      <c r="N3758" s="252"/>
      <c r="O3758" s="148"/>
      <c r="P3758" s="148"/>
    </row>
    <row r="3759" spans="1:16" ht="39.6">
      <c r="A3759" s="258" t="s">
        <v>41631</v>
      </c>
      <c r="B3759" s="252" t="s">
        <v>41632</v>
      </c>
      <c r="C3759" s="252" t="s">
        <v>41632</v>
      </c>
      <c r="D3759" s="148" t="s">
        <v>41632</v>
      </c>
      <c r="E3759" s="252" t="s">
        <v>41632</v>
      </c>
      <c r="F3759" s="252" t="s">
        <v>41632</v>
      </c>
      <c r="G3759" s="252" t="s">
        <v>41632</v>
      </c>
      <c r="H3759" s="252" t="s">
        <v>41632</v>
      </c>
      <c r="I3759" s="264" t="s">
        <v>41632</v>
      </c>
      <c r="J3759" s="148"/>
      <c r="K3759" s="148"/>
      <c r="L3759" s="148"/>
      <c r="M3759" s="258"/>
      <c r="N3759" s="148"/>
      <c r="O3759" s="148"/>
      <c r="P3759" s="148"/>
    </row>
    <row r="3760" spans="1:16" ht="39.6">
      <c r="A3760" s="258" t="s">
        <v>41633</v>
      </c>
      <c r="B3760" s="252" t="s">
        <v>41634</v>
      </c>
      <c r="C3760" s="252" t="s">
        <v>41634</v>
      </c>
      <c r="D3760" s="148" t="s">
        <v>41634</v>
      </c>
      <c r="E3760" s="252" t="s">
        <v>41634</v>
      </c>
      <c r="F3760" s="252" t="s">
        <v>41634</v>
      </c>
      <c r="G3760" s="252" t="s">
        <v>41634</v>
      </c>
      <c r="H3760" s="252" t="s">
        <v>41634</v>
      </c>
      <c r="I3760" s="264" t="s">
        <v>41634</v>
      </c>
      <c r="J3760" s="148"/>
      <c r="K3760" s="273"/>
      <c r="L3760" s="273"/>
      <c r="M3760" s="258"/>
      <c r="N3760" s="148"/>
      <c r="O3760" s="148"/>
      <c r="P3760" s="148"/>
    </row>
    <row r="3761" spans="1:16" ht="92.4">
      <c r="A3761" s="258" t="s">
        <v>41635</v>
      </c>
      <c r="B3761" s="252" t="s">
        <v>40334</v>
      </c>
      <c r="C3761" s="252" t="s">
        <v>40335</v>
      </c>
      <c r="D3761" s="148" t="s">
        <v>40336</v>
      </c>
      <c r="E3761" s="252" t="s">
        <v>40337</v>
      </c>
      <c r="F3761" s="252" t="s">
        <v>41636</v>
      </c>
      <c r="G3761" s="252" t="s">
        <v>41637</v>
      </c>
      <c r="H3761" s="262" t="s">
        <v>41638</v>
      </c>
      <c r="I3761" s="264" t="s">
        <v>41639</v>
      </c>
      <c r="J3761" s="148"/>
      <c r="M3761" s="251"/>
      <c r="N3761" s="253"/>
      <c r="O3761" s="148"/>
      <c r="P3761" s="148"/>
    </row>
    <row r="3762" spans="1:16" ht="92.4">
      <c r="A3762" s="258" t="s">
        <v>41640</v>
      </c>
      <c r="B3762" s="252" t="s">
        <v>40343</v>
      </c>
      <c r="C3762" s="252" t="s">
        <v>40344</v>
      </c>
      <c r="D3762" s="148" t="s">
        <v>40345</v>
      </c>
      <c r="E3762" s="252" t="s">
        <v>40337</v>
      </c>
      <c r="F3762" s="252" t="s">
        <v>41641</v>
      </c>
      <c r="G3762" s="252" t="s">
        <v>41642</v>
      </c>
      <c r="H3762" s="262" t="s">
        <v>41643</v>
      </c>
      <c r="I3762" s="264" t="s">
        <v>41644</v>
      </c>
      <c r="J3762" s="148"/>
      <c r="K3762" s="273"/>
      <c r="L3762" s="273"/>
      <c r="M3762" s="251"/>
      <c r="N3762" s="253"/>
      <c r="O3762" s="148"/>
      <c r="P3762" s="148"/>
    </row>
    <row r="3763" spans="1:16" ht="92.4">
      <c r="A3763" s="251" t="s">
        <v>41645</v>
      </c>
      <c r="B3763" s="253" t="s">
        <v>41646</v>
      </c>
      <c r="C3763" s="252" t="s">
        <v>41647</v>
      </c>
      <c r="D3763" s="148" t="s">
        <v>41648</v>
      </c>
      <c r="E3763" s="253" t="s">
        <v>41649</v>
      </c>
      <c r="F3763" s="253" t="s">
        <v>41650</v>
      </c>
      <c r="G3763" s="253" t="s">
        <v>41651</v>
      </c>
      <c r="H3763" s="262" t="s">
        <v>41652</v>
      </c>
      <c r="I3763" s="264" t="s">
        <v>41653</v>
      </c>
      <c r="J3763" s="148"/>
      <c r="M3763" s="258"/>
      <c r="N3763" s="148"/>
      <c r="O3763" s="148"/>
      <c r="P3763" s="148"/>
    </row>
    <row r="3764" spans="1:16" ht="92.4">
      <c r="A3764" s="251" t="s">
        <v>41654</v>
      </c>
      <c r="B3764" s="253" t="s">
        <v>41646</v>
      </c>
      <c r="C3764" s="252" t="s">
        <v>41655</v>
      </c>
      <c r="D3764" s="148" t="s">
        <v>41648</v>
      </c>
      <c r="E3764" s="253" t="s">
        <v>41649</v>
      </c>
      <c r="F3764" s="253" t="s">
        <v>41650</v>
      </c>
      <c r="G3764" s="253" t="s">
        <v>41651</v>
      </c>
      <c r="H3764" s="262" t="s">
        <v>41656</v>
      </c>
      <c r="I3764" s="264" t="s">
        <v>41653</v>
      </c>
      <c r="J3764" s="148"/>
      <c r="K3764" s="273"/>
      <c r="L3764" s="273"/>
      <c r="M3764" s="258"/>
      <c r="N3764" s="148"/>
      <c r="O3764" s="148"/>
      <c r="P3764" s="148"/>
    </row>
    <row r="3765" spans="1:16" ht="145.19999999999999">
      <c r="A3765" s="258" t="s">
        <v>41657</v>
      </c>
      <c r="B3765" s="252" t="s">
        <v>41658</v>
      </c>
      <c r="C3765" s="252" t="s">
        <v>41659</v>
      </c>
      <c r="D3765" s="148" t="s">
        <v>41660</v>
      </c>
      <c r="E3765" s="252" t="s">
        <v>41661</v>
      </c>
      <c r="F3765" s="252" t="s">
        <v>41662</v>
      </c>
      <c r="G3765" s="252" t="s">
        <v>41663</v>
      </c>
      <c r="H3765" s="262" t="s">
        <v>41664</v>
      </c>
      <c r="I3765" s="264" t="s">
        <v>41665</v>
      </c>
      <c r="J3765" s="148"/>
      <c r="M3765" s="258"/>
      <c r="N3765" s="148"/>
      <c r="O3765" s="148"/>
      <c r="P3765" s="148"/>
    </row>
    <row r="3766" spans="1:16" ht="145.19999999999999">
      <c r="A3766" s="258" t="s">
        <v>41666</v>
      </c>
      <c r="B3766" s="252" t="s">
        <v>41667</v>
      </c>
      <c r="C3766" s="252" t="s">
        <v>41659</v>
      </c>
      <c r="D3766" s="148" t="s">
        <v>41668</v>
      </c>
      <c r="E3766" s="252" t="s">
        <v>41669</v>
      </c>
      <c r="F3766" s="252" t="s">
        <v>41670</v>
      </c>
      <c r="G3766" s="252" t="s">
        <v>41671</v>
      </c>
      <c r="H3766" s="262" t="s">
        <v>41672</v>
      </c>
      <c r="I3766" s="264" t="s">
        <v>41673</v>
      </c>
      <c r="J3766" s="148"/>
      <c r="M3766" s="258"/>
      <c r="N3766" s="148"/>
      <c r="O3766" s="148"/>
      <c r="P3766" s="148"/>
    </row>
    <row r="3767" spans="1:16" ht="105.6">
      <c r="A3767" s="258" t="s">
        <v>41674</v>
      </c>
      <c r="B3767" s="252" t="s">
        <v>41675</v>
      </c>
      <c r="C3767" s="252" t="s">
        <v>41676</v>
      </c>
      <c r="D3767" s="148" t="s">
        <v>41677</v>
      </c>
      <c r="E3767" s="252" t="s">
        <v>41678</v>
      </c>
      <c r="F3767" s="252" t="s">
        <v>41679</v>
      </c>
      <c r="G3767" s="252" t="s">
        <v>41680</v>
      </c>
      <c r="H3767" s="262" t="s">
        <v>41681</v>
      </c>
      <c r="I3767" s="264" t="s">
        <v>41682</v>
      </c>
      <c r="J3767" s="148"/>
      <c r="M3767" s="258"/>
      <c r="N3767" s="252"/>
      <c r="O3767" s="148"/>
      <c r="P3767" s="148"/>
    </row>
    <row r="3768" spans="1:16" ht="105.6">
      <c r="A3768" s="258" t="s">
        <v>41683</v>
      </c>
      <c r="B3768" s="252" t="s">
        <v>41684</v>
      </c>
      <c r="C3768" s="252" t="s">
        <v>41685</v>
      </c>
      <c r="D3768" s="148" t="s">
        <v>41686</v>
      </c>
      <c r="E3768" s="252" t="s">
        <v>41687</v>
      </c>
      <c r="F3768" s="252" t="s">
        <v>41688</v>
      </c>
      <c r="G3768" s="252" t="s">
        <v>41689</v>
      </c>
      <c r="H3768" s="262" t="s">
        <v>41690</v>
      </c>
      <c r="I3768" s="264" t="s">
        <v>41691</v>
      </c>
      <c r="J3768" s="148"/>
      <c r="M3768" s="258"/>
      <c r="N3768" s="252"/>
      <c r="O3768" s="148"/>
      <c r="P3768" s="148"/>
    </row>
    <row r="3769" spans="1:16" ht="198">
      <c r="A3769" s="258" t="s">
        <v>41692</v>
      </c>
      <c r="B3769" s="252" t="s">
        <v>41693</v>
      </c>
      <c r="C3769" s="252" t="s">
        <v>41694</v>
      </c>
      <c r="D3769" s="148" t="s">
        <v>41695</v>
      </c>
      <c r="E3769" s="252" t="s">
        <v>41696</v>
      </c>
      <c r="F3769" s="252" t="s">
        <v>41697</v>
      </c>
      <c r="G3769" s="252" t="s">
        <v>41698</v>
      </c>
      <c r="H3769" s="262" t="s">
        <v>41699</v>
      </c>
      <c r="I3769" s="264" t="s">
        <v>41700</v>
      </c>
      <c r="J3769" s="148"/>
      <c r="M3769" s="258"/>
      <c r="N3769" s="148"/>
      <c r="O3769" s="148"/>
      <c r="P3769" s="148"/>
    </row>
    <row r="3770" spans="1:16" ht="198">
      <c r="A3770" s="258" t="s">
        <v>41701</v>
      </c>
      <c r="B3770" s="252" t="s">
        <v>41702</v>
      </c>
      <c r="C3770" s="252" t="s">
        <v>41694</v>
      </c>
      <c r="D3770" s="148" t="s">
        <v>41703</v>
      </c>
      <c r="E3770" s="252" t="s">
        <v>41704</v>
      </c>
      <c r="F3770" s="252" t="s">
        <v>41705</v>
      </c>
      <c r="G3770" s="252" t="s">
        <v>41706</v>
      </c>
      <c r="H3770" s="262" t="s">
        <v>41707</v>
      </c>
      <c r="I3770" s="264" t="s">
        <v>41708</v>
      </c>
      <c r="J3770" s="148"/>
      <c r="M3770" s="258"/>
      <c r="N3770" s="148"/>
      <c r="O3770" s="148"/>
      <c r="P3770" s="148"/>
    </row>
    <row r="3771" spans="1:16" ht="224.4">
      <c r="A3771" s="258" t="s">
        <v>41709</v>
      </c>
      <c r="B3771" s="252" t="s">
        <v>41710</v>
      </c>
      <c r="C3771" s="252" t="s">
        <v>41711</v>
      </c>
      <c r="D3771" s="148" t="s">
        <v>41712</v>
      </c>
      <c r="E3771" s="252" t="s">
        <v>41713</v>
      </c>
      <c r="F3771" s="252" t="s">
        <v>41714</v>
      </c>
      <c r="G3771" s="252" t="s">
        <v>41715</v>
      </c>
      <c r="H3771" s="262" t="s">
        <v>41716</v>
      </c>
      <c r="I3771" s="264" t="s">
        <v>41717</v>
      </c>
      <c r="J3771" s="148"/>
      <c r="M3771" s="258"/>
      <c r="N3771" s="252"/>
      <c r="O3771" s="148"/>
      <c r="P3771" s="148"/>
    </row>
    <row r="3772" spans="1:16" ht="224.4">
      <c r="A3772" s="258" t="s">
        <v>41718</v>
      </c>
      <c r="B3772" s="252" t="s">
        <v>41710</v>
      </c>
      <c r="C3772" s="252" t="s">
        <v>41711</v>
      </c>
      <c r="D3772" s="148" t="s">
        <v>41712</v>
      </c>
      <c r="E3772" s="252" t="s">
        <v>41713</v>
      </c>
      <c r="F3772" s="252" t="s">
        <v>41714</v>
      </c>
      <c r="G3772" s="252" t="s">
        <v>41715</v>
      </c>
      <c r="H3772" s="262" t="s">
        <v>41719</v>
      </c>
      <c r="I3772" s="264" t="s">
        <v>41717</v>
      </c>
      <c r="J3772" s="148"/>
      <c r="M3772" s="258"/>
      <c r="N3772" s="252"/>
      <c r="O3772" s="148"/>
      <c r="P3772" s="148"/>
    </row>
    <row r="3773" spans="1:16" ht="105.6">
      <c r="A3773" s="258" t="s">
        <v>41720</v>
      </c>
      <c r="B3773" s="252" t="s">
        <v>41721</v>
      </c>
      <c r="C3773" s="252" t="s">
        <v>41722</v>
      </c>
      <c r="D3773" s="148" t="s">
        <v>41723</v>
      </c>
      <c r="E3773" s="252" t="s">
        <v>41724</v>
      </c>
      <c r="F3773" s="252" t="s">
        <v>41725</v>
      </c>
      <c r="G3773" s="252" t="s">
        <v>41726</v>
      </c>
      <c r="H3773" s="262" t="s">
        <v>41727</v>
      </c>
      <c r="I3773" s="264" t="s">
        <v>41728</v>
      </c>
      <c r="J3773" s="148"/>
      <c r="M3773" s="258"/>
      <c r="N3773" s="148"/>
      <c r="O3773" s="148"/>
      <c r="P3773" s="148"/>
    </row>
    <row r="3774" spans="1:16" ht="105.6">
      <c r="A3774" s="258" t="s">
        <v>41729</v>
      </c>
      <c r="B3774" s="252" t="s">
        <v>41730</v>
      </c>
      <c r="C3774" s="252" t="s">
        <v>41731</v>
      </c>
      <c r="D3774" s="148" t="s">
        <v>41732</v>
      </c>
      <c r="E3774" s="252" t="s">
        <v>41724</v>
      </c>
      <c r="F3774" s="252" t="s">
        <v>41725</v>
      </c>
      <c r="G3774" s="252" t="s">
        <v>41733</v>
      </c>
      <c r="H3774" s="262" t="s">
        <v>41734</v>
      </c>
      <c r="I3774" s="264" t="s">
        <v>41735</v>
      </c>
      <c r="J3774" s="148"/>
      <c r="M3774" s="258"/>
      <c r="N3774" s="148"/>
      <c r="O3774" s="148"/>
      <c r="P3774" s="148"/>
    </row>
    <row r="3775" spans="1:16" ht="171.6">
      <c r="A3775" s="258" t="s">
        <v>41736</v>
      </c>
      <c r="B3775" s="252" t="s">
        <v>41737</v>
      </c>
      <c r="C3775" s="252" t="s">
        <v>41738</v>
      </c>
      <c r="D3775" s="148" t="s">
        <v>41739</v>
      </c>
      <c r="E3775" s="252" t="s">
        <v>41740</v>
      </c>
      <c r="F3775" s="252" t="s">
        <v>41741</v>
      </c>
      <c r="G3775" s="252" t="s">
        <v>41742</v>
      </c>
      <c r="H3775" s="262" t="s">
        <v>41743</v>
      </c>
      <c r="I3775" s="264" t="s">
        <v>41744</v>
      </c>
      <c r="J3775" s="148"/>
      <c r="M3775" s="258"/>
      <c r="N3775" s="252"/>
      <c r="O3775" s="148"/>
      <c r="P3775" s="148"/>
    </row>
    <row r="3776" spans="1:16" ht="171.6">
      <c r="A3776" s="258" t="s">
        <v>41745</v>
      </c>
      <c r="B3776" s="252" t="s">
        <v>41746</v>
      </c>
      <c r="C3776" s="252" t="s">
        <v>41747</v>
      </c>
      <c r="D3776" s="148" t="s">
        <v>41748</v>
      </c>
      <c r="E3776" s="252" t="s">
        <v>41740</v>
      </c>
      <c r="F3776" s="252" t="s">
        <v>41749</v>
      </c>
      <c r="G3776" s="252" t="s">
        <v>41750</v>
      </c>
      <c r="H3776" s="262" t="s">
        <v>41751</v>
      </c>
      <c r="I3776" s="264" t="s">
        <v>41752</v>
      </c>
      <c r="J3776" s="148"/>
      <c r="M3776" s="258"/>
      <c r="N3776" s="252"/>
      <c r="O3776" s="148"/>
      <c r="P3776" s="148"/>
    </row>
    <row r="3777" spans="1:16" ht="145.19999999999999">
      <c r="A3777" s="258" t="s">
        <v>41753</v>
      </c>
      <c r="B3777" s="252" t="s">
        <v>41754</v>
      </c>
      <c r="C3777" s="252" t="s">
        <v>41755</v>
      </c>
      <c r="D3777" s="148" t="s">
        <v>41756</v>
      </c>
      <c r="E3777" s="252" t="s">
        <v>41757</v>
      </c>
      <c r="F3777" s="252" t="s">
        <v>41758</v>
      </c>
      <c r="G3777" s="252" t="s">
        <v>41759</v>
      </c>
      <c r="H3777" s="262" t="s">
        <v>41760</v>
      </c>
      <c r="I3777" s="264" t="s">
        <v>41761</v>
      </c>
      <c r="J3777" s="148"/>
      <c r="M3777" s="258"/>
      <c r="N3777" s="148"/>
      <c r="O3777" s="148"/>
      <c r="P3777" s="148"/>
    </row>
    <row r="3778" spans="1:16" ht="145.19999999999999">
      <c r="A3778" s="258" t="s">
        <v>41762</v>
      </c>
      <c r="B3778" s="252" t="s">
        <v>41763</v>
      </c>
      <c r="C3778" s="252" t="s">
        <v>41755</v>
      </c>
      <c r="D3778" s="148" t="s">
        <v>41764</v>
      </c>
      <c r="E3778" s="252" t="s">
        <v>41765</v>
      </c>
      <c r="F3778" s="252" t="s">
        <v>41758</v>
      </c>
      <c r="G3778" s="252" t="s">
        <v>41766</v>
      </c>
      <c r="H3778" s="262" t="s">
        <v>41767</v>
      </c>
      <c r="I3778" s="264" t="s">
        <v>41768</v>
      </c>
      <c r="J3778" s="148"/>
      <c r="M3778" s="258"/>
      <c r="N3778" s="148"/>
      <c r="O3778" s="148"/>
      <c r="P3778" s="148"/>
    </row>
    <row r="3779" spans="1:16" ht="224.4">
      <c r="A3779" s="258" t="s">
        <v>41769</v>
      </c>
      <c r="B3779" s="252" t="s">
        <v>41770</v>
      </c>
      <c r="C3779" s="252" t="s">
        <v>41771</v>
      </c>
      <c r="D3779" s="148" t="s">
        <v>41772</v>
      </c>
      <c r="E3779" s="252" t="s">
        <v>41773</v>
      </c>
      <c r="F3779" s="252" t="s">
        <v>41774</v>
      </c>
      <c r="G3779" s="252" t="s">
        <v>41775</v>
      </c>
      <c r="H3779" s="262" t="s">
        <v>41776</v>
      </c>
      <c r="I3779" s="264" t="s">
        <v>41777</v>
      </c>
      <c r="J3779" s="148"/>
      <c r="M3779" s="251"/>
      <c r="N3779" s="253"/>
      <c r="O3779" s="148"/>
      <c r="P3779" s="148"/>
    </row>
    <row r="3780" spans="1:16" ht="224.4">
      <c r="A3780" s="258" t="s">
        <v>41778</v>
      </c>
      <c r="B3780" s="252" t="s">
        <v>41770</v>
      </c>
      <c r="C3780" s="252" t="s">
        <v>41771</v>
      </c>
      <c r="D3780" s="148" t="s">
        <v>41772</v>
      </c>
      <c r="E3780" s="252" t="s">
        <v>41773</v>
      </c>
      <c r="F3780" s="252" t="s">
        <v>41779</v>
      </c>
      <c r="G3780" s="252" t="s">
        <v>41775</v>
      </c>
      <c r="H3780" s="262" t="s">
        <v>41776</v>
      </c>
      <c r="I3780" s="264" t="s">
        <v>41777</v>
      </c>
      <c r="J3780" s="148"/>
      <c r="M3780" s="251"/>
      <c r="N3780" s="253"/>
      <c r="O3780" s="148"/>
      <c r="P3780" s="148"/>
    </row>
    <row r="3781" spans="1:16" ht="79.2">
      <c r="A3781" s="251" t="s">
        <v>41780</v>
      </c>
      <c r="B3781" s="253" t="s">
        <v>41781</v>
      </c>
      <c r="C3781" s="252" t="s">
        <v>41782</v>
      </c>
      <c r="D3781" s="148" t="s">
        <v>41783</v>
      </c>
      <c r="E3781" s="253" t="s">
        <v>41784</v>
      </c>
      <c r="F3781" s="253" t="s">
        <v>41785</v>
      </c>
      <c r="G3781" s="253" t="s">
        <v>41786</v>
      </c>
      <c r="H3781" s="262" t="s">
        <v>41787</v>
      </c>
      <c r="I3781" s="264" t="s">
        <v>41788</v>
      </c>
      <c r="J3781" s="148"/>
      <c r="K3781" s="148"/>
      <c r="L3781" s="148"/>
      <c r="M3781" s="258"/>
      <c r="N3781" s="252"/>
      <c r="O3781" s="148"/>
      <c r="P3781" s="148"/>
    </row>
    <row r="3782" spans="1:16" ht="79.2">
      <c r="A3782" s="251" t="s">
        <v>41789</v>
      </c>
      <c r="B3782" s="253" t="s">
        <v>41781</v>
      </c>
      <c r="C3782" s="252" t="s">
        <v>41782</v>
      </c>
      <c r="D3782" s="148" t="s">
        <v>41783</v>
      </c>
      <c r="E3782" s="253" t="s">
        <v>41784</v>
      </c>
      <c r="F3782" s="253" t="s">
        <v>41785</v>
      </c>
      <c r="G3782" s="253" t="s">
        <v>41786</v>
      </c>
      <c r="H3782" s="262" t="s">
        <v>41787</v>
      </c>
      <c r="I3782" s="264" t="s">
        <v>41788</v>
      </c>
      <c r="J3782" s="148"/>
      <c r="K3782" s="148"/>
      <c r="L3782" s="148"/>
      <c r="M3782" s="258"/>
      <c r="N3782" s="252"/>
      <c r="O3782" s="148"/>
      <c r="P3782" s="148"/>
    </row>
    <row r="3783" spans="1:16" ht="92.4">
      <c r="A3783" s="258" t="s">
        <v>41790</v>
      </c>
      <c r="B3783" s="252" t="s">
        <v>41791</v>
      </c>
      <c r="C3783" s="252" t="s">
        <v>41792</v>
      </c>
      <c r="D3783" s="148" t="s">
        <v>41793</v>
      </c>
      <c r="E3783" s="252" t="s">
        <v>41794</v>
      </c>
      <c r="F3783" s="252" t="s">
        <v>41795</v>
      </c>
      <c r="G3783" s="252" t="s">
        <v>41796</v>
      </c>
      <c r="H3783" s="262" t="s">
        <v>41797</v>
      </c>
      <c r="I3783" s="264" t="s">
        <v>41798</v>
      </c>
      <c r="J3783" s="148"/>
      <c r="K3783" s="273"/>
      <c r="L3783" s="273"/>
      <c r="M3783" s="258"/>
      <c r="N3783" s="148"/>
      <c r="O3783" s="148"/>
      <c r="P3783" s="148"/>
    </row>
    <row r="3784" spans="1:16" ht="92.4">
      <c r="A3784" s="258" t="s">
        <v>41799</v>
      </c>
      <c r="B3784" s="252" t="s">
        <v>41791</v>
      </c>
      <c r="C3784" s="252" t="s">
        <v>41800</v>
      </c>
      <c r="D3784" s="148" t="s">
        <v>41793</v>
      </c>
      <c r="E3784" s="252" t="s">
        <v>41794</v>
      </c>
      <c r="F3784" s="252" t="s">
        <v>41801</v>
      </c>
      <c r="G3784" s="252" t="s">
        <v>41796</v>
      </c>
      <c r="H3784" s="262" t="s">
        <v>41802</v>
      </c>
      <c r="I3784" s="264" t="s">
        <v>41803</v>
      </c>
      <c r="J3784" s="148"/>
      <c r="M3784" s="258"/>
      <c r="N3784" s="148"/>
      <c r="O3784" s="148"/>
      <c r="P3784" s="148"/>
    </row>
    <row r="3785" spans="1:16" ht="118.8">
      <c r="A3785" s="258" t="s">
        <v>41804</v>
      </c>
      <c r="B3785" s="252" t="s">
        <v>41805</v>
      </c>
      <c r="C3785" s="252" t="s">
        <v>41806</v>
      </c>
      <c r="D3785" s="148" t="s">
        <v>41807</v>
      </c>
      <c r="E3785" s="252" t="s">
        <v>41808</v>
      </c>
      <c r="F3785" s="252" t="s">
        <v>41809</v>
      </c>
      <c r="G3785" s="252" t="s">
        <v>41810</v>
      </c>
      <c r="H3785" s="262" t="s">
        <v>41811</v>
      </c>
      <c r="I3785" s="264" t="s">
        <v>41812</v>
      </c>
      <c r="J3785" s="148"/>
      <c r="M3785" s="258"/>
      <c r="N3785" s="148"/>
      <c r="O3785" s="148"/>
      <c r="P3785" s="148"/>
    </row>
    <row r="3786" spans="1:16" ht="118.8">
      <c r="A3786" s="258" t="s">
        <v>41813</v>
      </c>
      <c r="B3786" s="252" t="s">
        <v>41805</v>
      </c>
      <c r="C3786" s="252" t="s">
        <v>41814</v>
      </c>
      <c r="D3786" s="148" t="s">
        <v>41807</v>
      </c>
      <c r="E3786" s="252" t="s">
        <v>41808</v>
      </c>
      <c r="F3786" s="252" t="s">
        <v>41815</v>
      </c>
      <c r="G3786" s="252" t="s">
        <v>41810</v>
      </c>
      <c r="H3786" s="262" t="s">
        <v>41816</v>
      </c>
      <c r="I3786" s="264" t="s">
        <v>41817</v>
      </c>
      <c r="J3786" s="148"/>
      <c r="M3786" s="258"/>
      <c r="N3786" s="148"/>
      <c r="O3786" s="148"/>
      <c r="P3786" s="148"/>
    </row>
    <row r="3787" spans="1:16" ht="105.6">
      <c r="A3787" s="258" t="s">
        <v>41818</v>
      </c>
      <c r="B3787" s="252" t="s">
        <v>41819</v>
      </c>
      <c r="C3787" s="252" t="s">
        <v>41820</v>
      </c>
      <c r="D3787" s="148" t="s">
        <v>41821</v>
      </c>
      <c r="E3787" s="252" t="s">
        <v>41822</v>
      </c>
      <c r="F3787" s="252" t="s">
        <v>41823</v>
      </c>
      <c r="G3787" s="252" t="s">
        <v>41824</v>
      </c>
      <c r="H3787" s="262" t="s">
        <v>41825</v>
      </c>
      <c r="I3787" s="264" t="s">
        <v>41826</v>
      </c>
      <c r="J3787" s="148"/>
      <c r="M3787" s="258"/>
      <c r="N3787" s="148"/>
      <c r="O3787" s="148"/>
      <c r="P3787" s="148"/>
    </row>
    <row r="3788" spans="1:16" ht="105.6">
      <c r="A3788" s="258" t="s">
        <v>41827</v>
      </c>
      <c r="B3788" s="252" t="s">
        <v>41828</v>
      </c>
      <c r="C3788" s="252" t="s">
        <v>41820</v>
      </c>
      <c r="D3788" s="148" t="s">
        <v>41821</v>
      </c>
      <c r="E3788" s="252" t="s">
        <v>41822</v>
      </c>
      <c r="F3788" s="252" t="s">
        <v>41829</v>
      </c>
      <c r="G3788" s="252" t="s">
        <v>41824</v>
      </c>
      <c r="H3788" s="262" t="s">
        <v>41830</v>
      </c>
      <c r="I3788" s="264" t="s">
        <v>41826</v>
      </c>
      <c r="J3788" s="148"/>
      <c r="M3788" s="258"/>
      <c r="N3788" s="148"/>
      <c r="O3788" s="148"/>
      <c r="P3788" s="148"/>
    </row>
    <row r="3789" spans="1:16" ht="118.8">
      <c r="A3789" s="258" t="s">
        <v>41831</v>
      </c>
      <c r="B3789" s="252" t="s">
        <v>41832</v>
      </c>
      <c r="C3789" s="252" t="s">
        <v>41833</v>
      </c>
      <c r="D3789" s="148" t="s">
        <v>41834</v>
      </c>
      <c r="E3789" s="252" t="s">
        <v>41835</v>
      </c>
      <c r="F3789" s="252" t="s">
        <v>41836</v>
      </c>
      <c r="G3789" s="252" t="s">
        <v>41837</v>
      </c>
      <c r="H3789" s="262" t="s">
        <v>41838</v>
      </c>
      <c r="I3789" s="264" t="s">
        <v>41839</v>
      </c>
      <c r="J3789" s="148"/>
      <c r="M3789" s="258"/>
      <c r="N3789" s="148"/>
      <c r="O3789" s="148"/>
      <c r="P3789" s="148"/>
    </row>
    <row r="3790" spans="1:16" ht="118.8">
      <c r="A3790" s="258" t="s">
        <v>41840</v>
      </c>
      <c r="B3790" s="252" t="s">
        <v>41832</v>
      </c>
      <c r="C3790" s="252" t="s">
        <v>41833</v>
      </c>
      <c r="D3790" s="148" t="s">
        <v>41834</v>
      </c>
      <c r="E3790" s="252" t="s">
        <v>41835</v>
      </c>
      <c r="F3790" s="252" t="s">
        <v>41836</v>
      </c>
      <c r="G3790" s="252" t="s">
        <v>41837</v>
      </c>
      <c r="H3790" s="262" t="s">
        <v>41841</v>
      </c>
      <c r="I3790" s="264" t="s">
        <v>41839</v>
      </c>
      <c r="J3790" s="148"/>
      <c r="M3790" s="258"/>
      <c r="N3790" s="148"/>
      <c r="O3790" s="148"/>
      <c r="P3790" s="148"/>
    </row>
    <row r="3791" spans="1:16" ht="118.8">
      <c r="A3791" s="258" t="s">
        <v>41842</v>
      </c>
      <c r="B3791" s="252" t="s">
        <v>41843</v>
      </c>
      <c r="C3791" s="252" t="s">
        <v>41844</v>
      </c>
      <c r="D3791" s="148" t="s">
        <v>41845</v>
      </c>
      <c r="E3791" s="252" t="s">
        <v>41846</v>
      </c>
      <c r="F3791" s="252" t="s">
        <v>41847</v>
      </c>
      <c r="G3791" s="252" t="s">
        <v>41848</v>
      </c>
      <c r="H3791" s="262" t="s">
        <v>41849</v>
      </c>
      <c r="I3791" s="264" t="s">
        <v>41850</v>
      </c>
      <c r="J3791" s="148"/>
      <c r="M3791" s="258"/>
      <c r="N3791" s="148"/>
      <c r="O3791" s="148"/>
      <c r="P3791" s="148"/>
    </row>
    <row r="3792" spans="1:16" ht="118.8">
      <c r="A3792" s="258" t="s">
        <v>41851</v>
      </c>
      <c r="B3792" s="252" t="s">
        <v>41843</v>
      </c>
      <c r="C3792" s="252" t="s">
        <v>41844</v>
      </c>
      <c r="D3792" s="148" t="s">
        <v>41845</v>
      </c>
      <c r="E3792" s="252" t="s">
        <v>41846</v>
      </c>
      <c r="F3792" s="252" t="s">
        <v>41847</v>
      </c>
      <c r="G3792" s="252" t="s">
        <v>41848</v>
      </c>
      <c r="H3792" s="262" t="s">
        <v>41849</v>
      </c>
      <c r="I3792" s="264" t="s">
        <v>41850</v>
      </c>
      <c r="J3792" s="148"/>
      <c r="M3792" s="258"/>
      <c r="N3792" s="148"/>
      <c r="O3792" s="148"/>
      <c r="P3792" s="148"/>
    </row>
    <row r="3793" spans="1:16" ht="132">
      <c r="A3793" s="258" t="s">
        <v>41852</v>
      </c>
      <c r="B3793" s="252" t="s">
        <v>41853</v>
      </c>
      <c r="C3793" s="252" t="s">
        <v>41854</v>
      </c>
      <c r="D3793" s="148" t="s">
        <v>41855</v>
      </c>
      <c r="E3793" s="252" t="s">
        <v>41856</v>
      </c>
      <c r="F3793" s="252" t="s">
        <v>41857</v>
      </c>
      <c r="G3793" s="252" t="s">
        <v>41858</v>
      </c>
      <c r="H3793" s="262" t="s">
        <v>41859</v>
      </c>
      <c r="I3793" s="264" t="s">
        <v>41860</v>
      </c>
      <c r="J3793" s="148"/>
      <c r="M3793" s="258"/>
      <c r="N3793" s="252"/>
      <c r="O3793" s="148"/>
      <c r="P3793" s="148"/>
    </row>
    <row r="3794" spans="1:16" ht="132">
      <c r="A3794" s="258" t="s">
        <v>41861</v>
      </c>
      <c r="B3794" s="252" t="s">
        <v>41862</v>
      </c>
      <c r="C3794" s="252" t="s">
        <v>41854</v>
      </c>
      <c r="D3794" s="148" t="s">
        <v>41863</v>
      </c>
      <c r="E3794" s="252" t="s">
        <v>41856</v>
      </c>
      <c r="F3794" s="252" t="s">
        <v>41864</v>
      </c>
      <c r="G3794" s="252" t="s">
        <v>41865</v>
      </c>
      <c r="H3794" s="262" t="s">
        <v>41866</v>
      </c>
      <c r="I3794" s="264" t="s">
        <v>41867</v>
      </c>
      <c r="J3794" s="148"/>
      <c r="M3794" s="258"/>
      <c r="N3794" s="252"/>
      <c r="O3794" s="148"/>
      <c r="P3794" s="148"/>
    </row>
    <row r="3795" spans="1:16" ht="158.4">
      <c r="A3795" s="258" t="s">
        <v>41868</v>
      </c>
      <c r="B3795" s="252" t="s">
        <v>41869</v>
      </c>
      <c r="C3795" s="252" t="s">
        <v>41870</v>
      </c>
      <c r="D3795" s="148" t="s">
        <v>41871</v>
      </c>
      <c r="E3795" s="252" t="s">
        <v>41872</v>
      </c>
      <c r="F3795" s="252" t="s">
        <v>41873</v>
      </c>
      <c r="G3795" s="252" t="s">
        <v>41874</v>
      </c>
      <c r="H3795" s="262" t="s">
        <v>41875</v>
      </c>
      <c r="I3795" s="264" t="s">
        <v>41876</v>
      </c>
      <c r="J3795" s="148"/>
      <c r="M3795" s="258"/>
      <c r="N3795" s="148"/>
      <c r="O3795" s="148"/>
      <c r="P3795" s="148"/>
    </row>
    <row r="3796" spans="1:16" ht="158.4">
      <c r="A3796" s="258" t="s">
        <v>41877</v>
      </c>
      <c r="B3796" s="252" t="s">
        <v>41878</v>
      </c>
      <c r="C3796" s="252" t="s">
        <v>41870</v>
      </c>
      <c r="D3796" s="148" t="s">
        <v>41879</v>
      </c>
      <c r="E3796" s="252" t="s">
        <v>41880</v>
      </c>
      <c r="F3796" s="252" t="s">
        <v>41881</v>
      </c>
      <c r="G3796" s="252" t="s">
        <v>41882</v>
      </c>
      <c r="H3796" s="262" t="s">
        <v>41883</v>
      </c>
      <c r="I3796" s="264" t="s">
        <v>41884</v>
      </c>
      <c r="J3796" s="148"/>
      <c r="M3796" s="258"/>
      <c r="N3796" s="148"/>
      <c r="O3796" s="148"/>
      <c r="P3796" s="148"/>
    </row>
    <row r="3797" spans="1:16" ht="145.19999999999999">
      <c r="A3797" s="258" t="s">
        <v>41885</v>
      </c>
      <c r="B3797" s="252" t="s">
        <v>41886</v>
      </c>
      <c r="C3797" s="252" t="s">
        <v>41887</v>
      </c>
      <c r="D3797" s="148" t="s">
        <v>41888</v>
      </c>
      <c r="E3797" s="252" t="s">
        <v>41889</v>
      </c>
      <c r="F3797" s="252" t="s">
        <v>41890</v>
      </c>
      <c r="G3797" s="252" t="s">
        <v>41891</v>
      </c>
      <c r="H3797" s="262" t="s">
        <v>41892</v>
      </c>
      <c r="I3797" s="264" t="s">
        <v>41893</v>
      </c>
      <c r="J3797" s="148"/>
      <c r="M3797" s="258"/>
      <c r="N3797" s="148"/>
      <c r="O3797" s="148"/>
      <c r="P3797" s="148"/>
    </row>
    <row r="3798" spans="1:16" ht="145.19999999999999">
      <c r="A3798" s="258" t="s">
        <v>41894</v>
      </c>
      <c r="B3798" s="252" t="s">
        <v>41886</v>
      </c>
      <c r="C3798" s="252" t="s">
        <v>41887</v>
      </c>
      <c r="D3798" s="148" t="s">
        <v>41888</v>
      </c>
      <c r="E3798" s="252" t="s">
        <v>41889</v>
      </c>
      <c r="F3798" s="252" t="s">
        <v>41890</v>
      </c>
      <c r="G3798" s="252" t="s">
        <v>41891</v>
      </c>
      <c r="H3798" s="262" t="s">
        <v>41892</v>
      </c>
      <c r="I3798" s="264" t="s">
        <v>41893</v>
      </c>
      <c r="J3798" s="148"/>
      <c r="L3798" s="273"/>
      <c r="M3798" s="258"/>
      <c r="N3798" s="148"/>
      <c r="O3798" s="148"/>
      <c r="P3798" s="148"/>
    </row>
    <row r="3799" spans="1:16" ht="105.6">
      <c r="A3799" s="251" t="s">
        <v>41895</v>
      </c>
      <c r="B3799" s="253" t="s">
        <v>41896</v>
      </c>
      <c r="C3799" s="148" t="s">
        <v>41897</v>
      </c>
      <c r="D3799" s="148" t="s">
        <v>41898</v>
      </c>
      <c r="E3799" s="253" t="s">
        <v>41899</v>
      </c>
      <c r="F3799" s="253" t="s">
        <v>41900</v>
      </c>
      <c r="G3799" s="253" t="s">
        <v>41901</v>
      </c>
      <c r="H3799" s="262" t="s">
        <v>41902</v>
      </c>
      <c r="I3799" s="264" t="s">
        <v>41903</v>
      </c>
      <c r="J3799" s="148"/>
      <c r="M3799" s="258"/>
      <c r="N3799" s="252"/>
      <c r="O3799" s="148"/>
      <c r="P3799" s="148"/>
    </row>
    <row r="3800" spans="1:16" ht="105.6">
      <c r="A3800" s="251" t="s">
        <v>41904</v>
      </c>
      <c r="B3800" s="253" t="s">
        <v>41905</v>
      </c>
      <c r="C3800" s="252" t="s">
        <v>41906</v>
      </c>
      <c r="D3800" s="148" t="s">
        <v>41907</v>
      </c>
      <c r="E3800" s="253" t="s">
        <v>41908</v>
      </c>
      <c r="F3800" s="253" t="s">
        <v>41909</v>
      </c>
      <c r="G3800" s="253" t="s">
        <v>41910</v>
      </c>
      <c r="H3800" s="262" t="s">
        <v>41911</v>
      </c>
      <c r="I3800" s="264" t="s">
        <v>41912</v>
      </c>
      <c r="J3800" s="148"/>
      <c r="K3800" s="148"/>
      <c r="L3800" s="273"/>
      <c r="M3800" s="258"/>
      <c r="N3800" s="252"/>
      <c r="O3800" s="148"/>
      <c r="P3800" s="148"/>
    </row>
    <row r="3801" spans="1:16" ht="224.4">
      <c r="A3801" s="258" t="s">
        <v>41913</v>
      </c>
      <c r="B3801" s="252" t="s">
        <v>41914</v>
      </c>
      <c r="C3801" s="252" t="s">
        <v>41915</v>
      </c>
      <c r="D3801" s="148" t="s">
        <v>41916</v>
      </c>
      <c r="E3801" s="252" t="s">
        <v>41917</v>
      </c>
      <c r="F3801" s="252" t="s">
        <v>41918</v>
      </c>
      <c r="G3801" s="252" t="s">
        <v>41919</v>
      </c>
      <c r="H3801" s="262" t="s">
        <v>41920</v>
      </c>
      <c r="I3801" s="264" t="s">
        <v>41921</v>
      </c>
      <c r="J3801" s="148"/>
      <c r="K3801" s="148"/>
      <c r="M3801" s="251"/>
      <c r="N3801" s="213"/>
      <c r="O3801" s="148"/>
      <c r="P3801" s="148"/>
    </row>
    <row r="3802" spans="1:16" ht="211.2">
      <c r="A3802" s="258" t="s">
        <v>41922</v>
      </c>
      <c r="B3802" s="252" t="s">
        <v>41914</v>
      </c>
      <c r="C3802" s="252" t="s">
        <v>41923</v>
      </c>
      <c r="D3802" s="148" t="s">
        <v>41924</v>
      </c>
      <c r="E3802" s="252" t="s">
        <v>41917</v>
      </c>
      <c r="F3802" s="252" t="s">
        <v>41925</v>
      </c>
      <c r="G3802" s="252" t="s">
        <v>41919</v>
      </c>
      <c r="H3802" s="262" t="s">
        <v>41926</v>
      </c>
      <c r="I3802" s="264" t="s">
        <v>41927</v>
      </c>
      <c r="J3802" s="148"/>
      <c r="K3802" s="148"/>
      <c r="M3802" s="251"/>
      <c r="N3802" s="213"/>
      <c r="O3802" s="148"/>
      <c r="P3802" s="148"/>
    </row>
    <row r="3803" spans="1:16" ht="132">
      <c r="A3803" s="258" t="s">
        <v>41928</v>
      </c>
      <c r="B3803" s="252" t="s">
        <v>41929</v>
      </c>
      <c r="C3803" s="252" t="s">
        <v>41930</v>
      </c>
      <c r="D3803" s="148" t="s">
        <v>41931</v>
      </c>
      <c r="E3803" s="252" t="s">
        <v>41932</v>
      </c>
      <c r="F3803" s="252" t="s">
        <v>41933</v>
      </c>
      <c r="G3803" s="252" t="s">
        <v>41934</v>
      </c>
      <c r="H3803" s="262" t="s">
        <v>41935</v>
      </c>
      <c r="I3803" s="264" t="s">
        <v>41936</v>
      </c>
      <c r="J3803" s="148"/>
      <c r="K3803" s="148"/>
      <c r="M3803" s="258"/>
      <c r="N3803" s="148"/>
      <c r="O3803" s="148"/>
      <c r="P3803" s="148"/>
    </row>
    <row r="3804" spans="1:16" ht="132">
      <c r="A3804" s="258" t="s">
        <v>41937</v>
      </c>
      <c r="B3804" s="252" t="s">
        <v>41938</v>
      </c>
      <c r="C3804" s="252" t="s">
        <v>41939</v>
      </c>
      <c r="D3804" s="148" t="s">
        <v>41931</v>
      </c>
      <c r="E3804" s="252" t="s">
        <v>41940</v>
      </c>
      <c r="F3804" s="252" t="s">
        <v>41941</v>
      </c>
      <c r="G3804" s="252" t="s">
        <v>41942</v>
      </c>
      <c r="H3804" s="262" t="s">
        <v>41943</v>
      </c>
      <c r="I3804" s="264" t="s">
        <v>41944</v>
      </c>
      <c r="J3804" s="148"/>
      <c r="K3804" s="148"/>
      <c r="L3804" s="273"/>
      <c r="M3804" s="258"/>
      <c r="N3804" s="148"/>
      <c r="O3804" s="148"/>
      <c r="P3804" s="148"/>
    </row>
    <row r="3805" spans="1:16" ht="198">
      <c r="A3805" s="258" t="s">
        <v>41945</v>
      </c>
      <c r="B3805" s="252" t="s">
        <v>41946</v>
      </c>
      <c r="C3805" s="252" t="s">
        <v>41947</v>
      </c>
      <c r="D3805" s="148" t="s">
        <v>41948</v>
      </c>
      <c r="E3805" s="252" t="s">
        <v>41949</v>
      </c>
      <c r="F3805" s="252" t="s">
        <v>41950</v>
      </c>
      <c r="G3805" s="252" t="s">
        <v>41951</v>
      </c>
      <c r="H3805" s="262" t="s">
        <v>41952</v>
      </c>
      <c r="I3805" s="264" t="s">
        <v>41953</v>
      </c>
      <c r="J3805" s="148"/>
      <c r="K3805" s="148"/>
      <c r="M3805" s="258"/>
      <c r="N3805" s="252"/>
      <c r="O3805" s="148"/>
      <c r="P3805" s="148"/>
    </row>
    <row r="3806" spans="1:16" ht="198">
      <c r="A3806" s="258" t="s">
        <v>41954</v>
      </c>
      <c r="B3806" s="252" t="s">
        <v>41955</v>
      </c>
      <c r="C3806" s="252" t="s">
        <v>41947</v>
      </c>
      <c r="D3806" s="148" t="s">
        <v>41956</v>
      </c>
      <c r="E3806" s="252" t="s">
        <v>41949</v>
      </c>
      <c r="F3806" s="252" t="s">
        <v>41957</v>
      </c>
      <c r="G3806" s="252" t="s">
        <v>41951</v>
      </c>
      <c r="H3806" s="262" t="s">
        <v>41958</v>
      </c>
      <c r="I3806" s="264" t="s">
        <v>41953</v>
      </c>
      <c r="J3806" s="148"/>
      <c r="K3806" s="148"/>
      <c r="M3806" s="258"/>
      <c r="N3806" s="252"/>
      <c r="O3806" s="148"/>
      <c r="P3806" s="148"/>
    </row>
    <row r="3807" spans="1:16" ht="158.4">
      <c r="A3807" s="258" t="s">
        <v>41959</v>
      </c>
      <c r="B3807" s="252" t="s">
        <v>41960</v>
      </c>
      <c r="C3807" s="252" t="s">
        <v>41961</v>
      </c>
      <c r="D3807" s="148" t="s">
        <v>41962</v>
      </c>
      <c r="E3807" s="252" t="s">
        <v>41963</v>
      </c>
      <c r="F3807" s="252" t="s">
        <v>41964</v>
      </c>
      <c r="G3807" s="252" t="s">
        <v>41965</v>
      </c>
      <c r="H3807" s="262" t="s">
        <v>41966</v>
      </c>
      <c r="I3807" s="264" t="s">
        <v>41967</v>
      </c>
      <c r="J3807" s="148"/>
      <c r="K3807" s="148"/>
      <c r="M3807" s="258"/>
      <c r="N3807" s="252"/>
      <c r="O3807" s="148"/>
      <c r="P3807" s="148"/>
    </row>
    <row r="3808" spans="1:16" ht="158.4">
      <c r="A3808" s="258" t="s">
        <v>41968</v>
      </c>
      <c r="B3808" s="252" t="s">
        <v>41969</v>
      </c>
      <c r="C3808" s="252" t="s">
        <v>41961</v>
      </c>
      <c r="D3808" s="148" t="s">
        <v>41970</v>
      </c>
      <c r="E3808" s="252" t="s">
        <v>41963</v>
      </c>
      <c r="F3808" s="252" t="s">
        <v>41964</v>
      </c>
      <c r="G3808" s="252" t="s">
        <v>41971</v>
      </c>
      <c r="H3808" s="262" t="s">
        <v>41966</v>
      </c>
      <c r="I3808" s="264" t="s">
        <v>41967</v>
      </c>
      <c r="J3808" s="148"/>
      <c r="K3808" s="148"/>
      <c r="L3808" s="273"/>
      <c r="M3808" s="258"/>
      <c r="N3808" s="252"/>
      <c r="O3808" s="148"/>
      <c r="P3808" s="148"/>
    </row>
    <row r="3809" spans="1:16" ht="118.8">
      <c r="A3809" s="258" t="s">
        <v>41972</v>
      </c>
      <c r="B3809" s="252" t="s">
        <v>41973</v>
      </c>
      <c r="C3809" s="252" t="s">
        <v>41974</v>
      </c>
      <c r="D3809" s="148" t="s">
        <v>41975</v>
      </c>
      <c r="E3809" s="252" t="s">
        <v>41976</v>
      </c>
      <c r="F3809" s="252" t="s">
        <v>41977</v>
      </c>
      <c r="G3809" s="252" t="s">
        <v>41978</v>
      </c>
      <c r="H3809" s="262" t="s">
        <v>41979</v>
      </c>
      <c r="I3809" s="264" t="s">
        <v>41980</v>
      </c>
      <c r="J3809" s="148"/>
      <c r="K3809" s="148"/>
      <c r="M3809" s="258"/>
      <c r="N3809" s="148"/>
      <c r="O3809" s="148"/>
      <c r="P3809" s="148"/>
    </row>
    <row r="3810" spans="1:16" ht="118.8">
      <c r="A3810" s="258" t="s">
        <v>41981</v>
      </c>
      <c r="B3810" s="252" t="s">
        <v>41973</v>
      </c>
      <c r="C3810" s="252" t="s">
        <v>41982</v>
      </c>
      <c r="D3810" s="148" t="s">
        <v>41975</v>
      </c>
      <c r="E3810" s="252" t="s">
        <v>41976</v>
      </c>
      <c r="F3810" s="252" t="s">
        <v>41977</v>
      </c>
      <c r="G3810" s="252" t="s">
        <v>41978</v>
      </c>
      <c r="H3810" s="262" t="s">
        <v>41983</v>
      </c>
      <c r="I3810" s="264" t="s">
        <v>41980</v>
      </c>
      <c r="J3810" s="148"/>
      <c r="K3810" s="148"/>
      <c r="M3810" s="258"/>
      <c r="N3810" s="148"/>
      <c r="O3810" s="148"/>
      <c r="P3810" s="148"/>
    </row>
    <row r="3811" spans="1:16" ht="158.4">
      <c r="A3811" s="258" t="s">
        <v>41984</v>
      </c>
      <c r="B3811" s="252" t="s">
        <v>41985</v>
      </c>
      <c r="C3811" s="252" t="s">
        <v>41986</v>
      </c>
      <c r="D3811" s="148" t="s">
        <v>41987</v>
      </c>
      <c r="E3811" s="252" t="s">
        <v>41988</v>
      </c>
      <c r="F3811" s="252" t="s">
        <v>41989</v>
      </c>
      <c r="G3811" s="252" t="s">
        <v>41990</v>
      </c>
      <c r="H3811" s="262" t="s">
        <v>41991</v>
      </c>
      <c r="I3811" s="264" t="s">
        <v>41992</v>
      </c>
      <c r="J3811" s="148"/>
      <c r="K3811" s="148"/>
      <c r="M3811" s="258"/>
      <c r="N3811" s="148"/>
      <c r="O3811" s="148"/>
      <c r="P3811" s="148"/>
    </row>
    <row r="3812" spans="1:16" ht="158.4">
      <c r="A3812" s="258" t="s">
        <v>41993</v>
      </c>
      <c r="B3812" s="252" t="s">
        <v>41994</v>
      </c>
      <c r="C3812" s="252" t="s">
        <v>41986</v>
      </c>
      <c r="D3812" s="148" t="s">
        <v>41995</v>
      </c>
      <c r="E3812" s="252" t="s">
        <v>41988</v>
      </c>
      <c r="F3812" s="252" t="s">
        <v>41996</v>
      </c>
      <c r="G3812" s="252" t="s">
        <v>41997</v>
      </c>
      <c r="H3812" s="262" t="s">
        <v>41998</v>
      </c>
      <c r="I3812" s="264" t="s">
        <v>41999</v>
      </c>
      <c r="J3812" s="148"/>
      <c r="K3812" s="148"/>
      <c r="L3812" s="273"/>
      <c r="M3812" s="258"/>
      <c r="N3812" s="148"/>
      <c r="O3812" s="148"/>
      <c r="P3812" s="148"/>
    </row>
    <row r="3813" spans="1:16" ht="198">
      <c r="A3813" s="258" t="s">
        <v>42000</v>
      </c>
      <c r="B3813" s="252" t="s">
        <v>42001</v>
      </c>
      <c r="C3813" s="252" t="s">
        <v>42002</v>
      </c>
      <c r="D3813" s="148" t="s">
        <v>42003</v>
      </c>
      <c r="E3813" s="252" t="s">
        <v>42004</v>
      </c>
      <c r="F3813" s="252" t="s">
        <v>42005</v>
      </c>
      <c r="G3813" s="252" t="s">
        <v>42006</v>
      </c>
      <c r="H3813" s="262" t="s">
        <v>42007</v>
      </c>
      <c r="I3813" s="264" t="s">
        <v>42008</v>
      </c>
      <c r="J3813" s="148"/>
      <c r="K3813" s="148"/>
      <c r="M3813" s="258"/>
      <c r="N3813" s="148"/>
      <c r="O3813" s="148"/>
      <c r="P3813" s="148"/>
    </row>
    <row r="3814" spans="1:16" ht="198">
      <c r="A3814" s="258" t="s">
        <v>42009</v>
      </c>
      <c r="B3814" s="252" t="s">
        <v>42010</v>
      </c>
      <c r="C3814" s="252" t="s">
        <v>42011</v>
      </c>
      <c r="D3814" s="148" t="s">
        <v>42012</v>
      </c>
      <c r="E3814" s="252" t="s">
        <v>42004</v>
      </c>
      <c r="F3814" s="252" t="s">
        <v>42013</v>
      </c>
      <c r="G3814" s="252" t="s">
        <v>42014</v>
      </c>
      <c r="H3814" s="262" t="s">
        <v>42015</v>
      </c>
      <c r="I3814" s="264" t="s">
        <v>42016</v>
      </c>
      <c r="J3814" s="148"/>
      <c r="K3814" s="148"/>
      <c r="M3814" s="258"/>
      <c r="N3814" s="148"/>
      <c r="O3814" s="148"/>
      <c r="P3814" s="148"/>
    </row>
    <row r="3815" spans="1:16" ht="171.6">
      <c r="A3815" s="258" t="s">
        <v>42017</v>
      </c>
      <c r="B3815" s="252" t="s">
        <v>42018</v>
      </c>
      <c r="C3815" s="252" t="s">
        <v>42019</v>
      </c>
      <c r="D3815" s="148" t="s">
        <v>42020</v>
      </c>
      <c r="E3815" s="252" t="s">
        <v>42021</v>
      </c>
      <c r="F3815" s="252" t="s">
        <v>42022</v>
      </c>
      <c r="G3815" s="252" t="s">
        <v>42023</v>
      </c>
      <c r="H3815" s="262" t="s">
        <v>42024</v>
      </c>
      <c r="I3815" s="264" t="s">
        <v>42025</v>
      </c>
      <c r="J3815" s="148"/>
      <c r="K3815" s="148"/>
      <c r="M3815" s="258"/>
      <c r="N3815" s="148"/>
      <c r="O3815" s="148"/>
      <c r="P3815" s="148"/>
    </row>
    <row r="3816" spans="1:16" ht="171.6">
      <c r="A3816" s="258" t="s">
        <v>42026</v>
      </c>
      <c r="B3816" s="252" t="s">
        <v>42027</v>
      </c>
      <c r="C3816" s="252" t="s">
        <v>42028</v>
      </c>
      <c r="D3816" s="148" t="s">
        <v>42029</v>
      </c>
      <c r="E3816" s="252" t="s">
        <v>42021</v>
      </c>
      <c r="F3816" s="252" t="s">
        <v>42022</v>
      </c>
      <c r="G3816" s="252" t="s">
        <v>42030</v>
      </c>
      <c r="H3816" s="262" t="s">
        <v>42031</v>
      </c>
      <c r="I3816" s="264" t="s">
        <v>42032</v>
      </c>
      <c r="J3816" s="148"/>
      <c r="K3816" s="148"/>
      <c r="L3816" s="273"/>
      <c r="M3816" s="258"/>
      <c r="N3816" s="148"/>
      <c r="O3816" s="148"/>
      <c r="P3816" s="148"/>
    </row>
    <row r="3817" spans="1:16" ht="171.6">
      <c r="A3817" s="258" t="s">
        <v>42033</v>
      </c>
      <c r="B3817" s="252" t="s">
        <v>42034</v>
      </c>
      <c r="C3817" s="252" t="s">
        <v>42035</v>
      </c>
      <c r="D3817" s="148" t="s">
        <v>42036</v>
      </c>
      <c r="E3817" s="252" t="s">
        <v>42037</v>
      </c>
      <c r="F3817" s="252" t="s">
        <v>42038</v>
      </c>
      <c r="G3817" s="252" t="s">
        <v>42039</v>
      </c>
      <c r="H3817" s="262" t="s">
        <v>42040</v>
      </c>
      <c r="I3817" s="264" t="s">
        <v>42041</v>
      </c>
      <c r="J3817" s="148"/>
      <c r="K3817" s="148"/>
      <c r="M3817" s="258"/>
      <c r="N3817" s="252"/>
      <c r="O3817" s="148"/>
      <c r="P3817" s="148"/>
    </row>
    <row r="3818" spans="1:16" ht="171.6">
      <c r="A3818" s="258" t="s">
        <v>42042</v>
      </c>
      <c r="B3818" s="252" t="s">
        <v>42043</v>
      </c>
      <c r="C3818" s="252" t="s">
        <v>42044</v>
      </c>
      <c r="D3818" s="148" t="s">
        <v>42045</v>
      </c>
      <c r="E3818" s="252" t="s">
        <v>42037</v>
      </c>
      <c r="F3818" s="252" t="s">
        <v>42046</v>
      </c>
      <c r="G3818" s="252" t="s">
        <v>42047</v>
      </c>
      <c r="H3818" s="262" t="s">
        <v>42048</v>
      </c>
      <c r="I3818" s="264" t="s">
        <v>42049</v>
      </c>
      <c r="J3818" s="148"/>
      <c r="K3818" s="148"/>
      <c r="M3818" s="258"/>
      <c r="N3818" s="252"/>
      <c r="O3818" s="148"/>
      <c r="P3818" s="148"/>
    </row>
    <row r="3819" spans="1:16" ht="118.8">
      <c r="A3819" s="258" t="s">
        <v>42050</v>
      </c>
      <c r="B3819" s="252" t="s">
        <v>42051</v>
      </c>
      <c r="C3819" s="252" t="s">
        <v>42052</v>
      </c>
      <c r="D3819" s="148" t="s">
        <v>42053</v>
      </c>
      <c r="E3819" s="252" t="s">
        <v>42054</v>
      </c>
      <c r="F3819" s="252" t="s">
        <v>42055</v>
      </c>
      <c r="G3819" s="252" t="s">
        <v>42056</v>
      </c>
      <c r="H3819" s="262" t="s">
        <v>42057</v>
      </c>
      <c r="I3819" s="264" t="s">
        <v>42058</v>
      </c>
      <c r="J3819" s="148"/>
      <c r="K3819" s="148"/>
      <c r="M3819" s="258"/>
      <c r="N3819" s="148"/>
      <c r="O3819" s="148"/>
      <c r="P3819" s="148"/>
    </row>
    <row r="3820" spans="1:16" ht="118.8">
      <c r="A3820" s="258" t="s">
        <v>42059</v>
      </c>
      <c r="B3820" s="252" t="s">
        <v>42051</v>
      </c>
      <c r="C3820" s="252" t="s">
        <v>42052</v>
      </c>
      <c r="D3820" s="148" t="s">
        <v>42053</v>
      </c>
      <c r="E3820" s="252" t="s">
        <v>42054</v>
      </c>
      <c r="F3820" s="252" t="s">
        <v>42055</v>
      </c>
      <c r="G3820" s="252" t="s">
        <v>42056</v>
      </c>
      <c r="H3820" s="262" t="s">
        <v>42057</v>
      </c>
      <c r="I3820" s="264" t="s">
        <v>42058</v>
      </c>
      <c r="J3820" s="148"/>
      <c r="K3820" s="148"/>
      <c r="L3820" s="273"/>
      <c r="M3820" s="258"/>
      <c r="N3820" s="148"/>
      <c r="O3820" s="148"/>
      <c r="P3820" s="148"/>
    </row>
    <row r="3821" spans="1:16" ht="79.2">
      <c r="A3821" s="251" t="s">
        <v>42060</v>
      </c>
      <c r="B3821" s="253" t="s">
        <v>42061</v>
      </c>
      <c r="C3821" s="252" t="s">
        <v>42062</v>
      </c>
      <c r="D3821" s="148" t="s">
        <v>42063</v>
      </c>
      <c r="E3821" s="253" t="s">
        <v>42064</v>
      </c>
      <c r="F3821" s="253" t="s">
        <v>42065</v>
      </c>
      <c r="G3821" s="253" t="s">
        <v>42066</v>
      </c>
      <c r="H3821" s="262" t="s">
        <v>42067</v>
      </c>
      <c r="I3821" s="264" t="s">
        <v>42068</v>
      </c>
      <c r="J3821" s="148"/>
      <c r="K3821" s="148"/>
      <c r="M3821" s="258"/>
      <c r="N3821" s="252"/>
      <c r="O3821" s="148"/>
      <c r="P3821" s="148"/>
    </row>
    <row r="3822" spans="1:16" ht="79.2">
      <c r="A3822" s="251" t="s">
        <v>42069</v>
      </c>
      <c r="B3822" s="253" t="s">
        <v>42061</v>
      </c>
      <c r="C3822" s="252" t="s">
        <v>42062</v>
      </c>
      <c r="D3822" s="148" t="s">
        <v>42063</v>
      </c>
      <c r="E3822" s="253" t="s">
        <v>42064</v>
      </c>
      <c r="F3822" s="253" t="s">
        <v>42065</v>
      </c>
      <c r="G3822" s="253" t="s">
        <v>42066</v>
      </c>
      <c r="H3822" s="262" t="s">
        <v>42067</v>
      </c>
      <c r="I3822" s="264" t="s">
        <v>42068</v>
      </c>
      <c r="J3822" s="148"/>
      <c r="K3822" s="148"/>
      <c r="L3822" s="273"/>
      <c r="M3822" s="258"/>
      <c r="N3822" s="252"/>
      <c r="O3822" s="148"/>
      <c r="P3822" s="148"/>
    </row>
    <row r="3823" spans="1:16" ht="224.4">
      <c r="A3823" s="258" t="s">
        <v>42070</v>
      </c>
      <c r="B3823" s="252" t="s">
        <v>42071</v>
      </c>
      <c r="C3823" s="252" t="s">
        <v>42072</v>
      </c>
      <c r="D3823" s="148" t="s">
        <v>42073</v>
      </c>
      <c r="E3823" s="252" t="s">
        <v>42074</v>
      </c>
      <c r="F3823" s="252" t="s">
        <v>42075</v>
      </c>
      <c r="G3823" s="252" t="s">
        <v>42076</v>
      </c>
      <c r="H3823" s="262" t="s">
        <v>42077</v>
      </c>
      <c r="I3823" s="264" t="s">
        <v>42078</v>
      </c>
      <c r="J3823" s="148"/>
      <c r="K3823" s="148"/>
      <c r="M3823" s="251"/>
      <c r="N3823" s="213"/>
      <c r="O3823" s="148"/>
      <c r="P3823" s="148"/>
    </row>
    <row r="3824" spans="1:16" ht="224.4">
      <c r="A3824" s="258" t="s">
        <v>42079</v>
      </c>
      <c r="B3824" s="252" t="s">
        <v>42080</v>
      </c>
      <c r="C3824" s="252" t="s">
        <v>42081</v>
      </c>
      <c r="D3824" s="148" t="s">
        <v>42082</v>
      </c>
      <c r="E3824" s="252" t="s">
        <v>42074</v>
      </c>
      <c r="F3824" s="252" t="s">
        <v>42083</v>
      </c>
      <c r="G3824" s="252" t="s">
        <v>42084</v>
      </c>
      <c r="H3824" s="262" t="s">
        <v>42085</v>
      </c>
      <c r="I3824" s="264" t="s">
        <v>42086</v>
      </c>
      <c r="J3824" s="148"/>
      <c r="K3824" s="148"/>
      <c r="M3824" s="251"/>
      <c r="N3824" s="213"/>
      <c r="O3824" s="148"/>
      <c r="P3824" s="148"/>
    </row>
    <row r="3825" spans="1:16" ht="132">
      <c r="A3825" s="258" t="s">
        <v>42087</v>
      </c>
      <c r="B3825" s="252" t="s">
        <v>42088</v>
      </c>
      <c r="C3825" s="252" t="s">
        <v>42089</v>
      </c>
      <c r="D3825" s="148" t="s">
        <v>42090</v>
      </c>
      <c r="E3825" s="252" t="s">
        <v>42091</v>
      </c>
      <c r="F3825" s="252" t="s">
        <v>42092</v>
      </c>
      <c r="G3825" s="252" t="s">
        <v>42093</v>
      </c>
      <c r="H3825" s="262" t="s">
        <v>42094</v>
      </c>
      <c r="I3825" s="264" t="s">
        <v>42095</v>
      </c>
      <c r="J3825" s="148"/>
      <c r="K3825" s="148"/>
      <c r="M3825" s="258"/>
      <c r="N3825" s="252"/>
      <c r="O3825" s="148"/>
      <c r="P3825" s="148"/>
    </row>
    <row r="3826" spans="1:16" ht="132">
      <c r="A3826" s="258" t="s">
        <v>42096</v>
      </c>
      <c r="B3826" s="252" t="s">
        <v>42097</v>
      </c>
      <c r="C3826" s="252" t="s">
        <v>42098</v>
      </c>
      <c r="D3826" s="148" t="s">
        <v>42099</v>
      </c>
      <c r="E3826" s="252" t="s">
        <v>42091</v>
      </c>
      <c r="F3826" s="252" t="s">
        <v>42092</v>
      </c>
      <c r="G3826" s="252" t="s">
        <v>42093</v>
      </c>
      <c r="H3826" s="262" t="s">
        <v>42094</v>
      </c>
      <c r="I3826" s="264" t="s">
        <v>42095</v>
      </c>
      <c r="J3826" s="148"/>
      <c r="K3826" s="148"/>
      <c r="L3826" s="273"/>
      <c r="M3826" s="258"/>
      <c r="N3826" s="252"/>
      <c r="O3826" s="148"/>
      <c r="P3826" s="148"/>
    </row>
    <row r="3827" spans="1:16" ht="145.19999999999999">
      <c r="A3827" s="258" t="s">
        <v>42100</v>
      </c>
      <c r="B3827" s="252" t="s">
        <v>42101</v>
      </c>
      <c r="C3827" s="252" t="s">
        <v>42102</v>
      </c>
      <c r="D3827" s="148" t="s">
        <v>42103</v>
      </c>
      <c r="E3827" s="252" t="s">
        <v>42104</v>
      </c>
      <c r="F3827" s="252" t="s">
        <v>42105</v>
      </c>
      <c r="G3827" s="252" t="s">
        <v>42106</v>
      </c>
      <c r="H3827" s="262" t="s">
        <v>42107</v>
      </c>
      <c r="I3827" s="264" t="s">
        <v>42108</v>
      </c>
      <c r="J3827" s="148"/>
      <c r="K3827" s="148"/>
      <c r="M3827" s="258"/>
      <c r="N3827" s="148"/>
      <c r="O3827" s="148"/>
      <c r="P3827" s="148"/>
    </row>
    <row r="3828" spans="1:16" ht="145.19999999999999">
      <c r="A3828" s="258" t="s">
        <v>42109</v>
      </c>
      <c r="B3828" s="252" t="s">
        <v>42110</v>
      </c>
      <c r="C3828" s="252" t="s">
        <v>42111</v>
      </c>
      <c r="D3828" s="148" t="s">
        <v>42112</v>
      </c>
      <c r="E3828" s="252" t="s">
        <v>42113</v>
      </c>
      <c r="F3828" s="252" t="s">
        <v>42105</v>
      </c>
      <c r="G3828" s="252" t="s">
        <v>42114</v>
      </c>
      <c r="H3828" s="262" t="s">
        <v>42115</v>
      </c>
      <c r="I3828" s="264" t="s">
        <v>42116</v>
      </c>
      <c r="J3828" s="148"/>
      <c r="K3828" s="148"/>
      <c r="M3828" s="258"/>
      <c r="N3828" s="148"/>
      <c r="O3828" s="148"/>
      <c r="P3828" s="148"/>
    </row>
    <row r="3829" spans="1:16" ht="184.8">
      <c r="A3829" s="258" t="s">
        <v>42117</v>
      </c>
      <c r="B3829" s="252" t="s">
        <v>42118</v>
      </c>
      <c r="C3829" s="252" t="s">
        <v>42119</v>
      </c>
      <c r="D3829" s="148" t="s">
        <v>42120</v>
      </c>
      <c r="E3829" s="252" t="s">
        <v>42121</v>
      </c>
      <c r="F3829" s="252" t="s">
        <v>42122</v>
      </c>
      <c r="G3829" s="252" t="s">
        <v>42123</v>
      </c>
      <c r="H3829" s="262" t="s">
        <v>42124</v>
      </c>
      <c r="I3829" s="264" t="s">
        <v>42125</v>
      </c>
      <c r="J3829" s="148"/>
      <c r="K3829" s="148"/>
      <c r="M3829" s="258"/>
      <c r="N3829" s="148"/>
      <c r="O3829" s="148"/>
      <c r="P3829" s="148"/>
    </row>
    <row r="3830" spans="1:16" ht="184.8">
      <c r="A3830" s="258" t="s">
        <v>42126</v>
      </c>
      <c r="B3830" s="252" t="s">
        <v>42127</v>
      </c>
      <c r="C3830" s="252" t="s">
        <v>42128</v>
      </c>
      <c r="D3830" s="148" t="s">
        <v>42129</v>
      </c>
      <c r="E3830" s="252" t="s">
        <v>42130</v>
      </c>
      <c r="F3830" s="252" t="s">
        <v>42122</v>
      </c>
      <c r="G3830" s="252" t="s">
        <v>42131</v>
      </c>
      <c r="H3830" s="262" t="s">
        <v>42132</v>
      </c>
      <c r="I3830" s="264" t="s">
        <v>42133</v>
      </c>
      <c r="J3830" s="148"/>
      <c r="K3830" s="148"/>
      <c r="L3830" s="273"/>
      <c r="M3830" s="258"/>
      <c r="N3830" s="148"/>
      <c r="O3830" s="148"/>
      <c r="P3830" s="148"/>
    </row>
    <row r="3831" spans="1:16" ht="171.6">
      <c r="A3831" s="258" t="s">
        <v>42134</v>
      </c>
      <c r="B3831" s="252" t="s">
        <v>42135</v>
      </c>
      <c r="C3831" s="252" t="s">
        <v>42136</v>
      </c>
      <c r="D3831" s="148" t="s">
        <v>42137</v>
      </c>
      <c r="E3831" s="252" t="s">
        <v>42138</v>
      </c>
      <c r="F3831" s="252" t="s">
        <v>42139</v>
      </c>
      <c r="G3831" s="252" t="s">
        <v>42140</v>
      </c>
      <c r="H3831" s="262" t="s">
        <v>42141</v>
      </c>
      <c r="I3831" s="264" t="s">
        <v>42142</v>
      </c>
      <c r="J3831" s="148"/>
      <c r="K3831" s="148"/>
      <c r="M3831" s="258"/>
      <c r="N3831" s="148"/>
      <c r="O3831" s="148"/>
      <c r="P3831" s="148"/>
    </row>
    <row r="3832" spans="1:16" ht="171.6">
      <c r="A3832" s="258" t="s">
        <v>42143</v>
      </c>
      <c r="B3832" s="252" t="s">
        <v>42144</v>
      </c>
      <c r="C3832" s="252" t="s">
        <v>42136</v>
      </c>
      <c r="D3832" s="148" t="s">
        <v>42145</v>
      </c>
      <c r="E3832" s="252" t="s">
        <v>42138</v>
      </c>
      <c r="F3832" s="252" t="s">
        <v>42139</v>
      </c>
      <c r="G3832" s="252" t="s">
        <v>42140</v>
      </c>
      <c r="H3832" s="262" t="s">
        <v>42146</v>
      </c>
      <c r="I3832" s="264" t="s">
        <v>42147</v>
      </c>
      <c r="J3832" s="148"/>
      <c r="K3832" s="148"/>
      <c r="M3832" s="258"/>
      <c r="N3832" s="148"/>
      <c r="O3832" s="148"/>
      <c r="P3832" s="148"/>
    </row>
    <row r="3833" spans="1:16" ht="158.4">
      <c r="A3833" s="258" t="s">
        <v>42148</v>
      </c>
      <c r="B3833" s="252" t="s">
        <v>42149</v>
      </c>
      <c r="C3833" s="252" t="s">
        <v>42150</v>
      </c>
      <c r="D3833" s="148" t="s">
        <v>42151</v>
      </c>
      <c r="E3833" s="252" t="s">
        <v>42152</v>
      </c>
      <c r="F3833" s="252" t="s">
        <v>42153</v>
      </c>
      <c r="G3833" s="252" t="s">
        <v>42154</v>
      </c>
      <c r="H3833" s="262" t="s">
        <v>42155</v>
      </c>
      <c r="I3833" s="264" t="s">
        <v>42156</v>
      </c>
      <c r="J3833" s="148"/>
      <c r="K3833" s="148"/>
      <c r="M3833" s="258"/>
      <c r="N3833" s="148"/>
      <c r="O3833" s="148"/>
      <c r="P3833" s="148"/>
    </row>
    <row r="3834" spans="1:16" ht="158.4">
      <c r="A3834" s="258" t="s">
        <v>42157</v>
      </c>
      <c r="B3834" s="252" t="s">
        <v>42149</v>
      </c>
      <c r="C3834" s="252" t="s">
        <v>42150</v>
      </c>
      <c r="D3834" s="148" t="s">
        <v>42151</v>
      </c>
      <c r="E3834" s="252" t="s">
        <v>42152</v>
      </c>
      <c r="F3834" s="252" t="s">
        <v>42153</v>
      </c>
      <c r="G3834" s="252" t="s">
        <v>42154</v>
      </c>
      <c r="H3834" s="262" t="s">
        <v>42155</v>
      </c>
      <c r="I3834" s="264" t="s">
        <v>42156</v>
      </c>
      <c r="J3834" s="148"/>
      <c r="K3834" s="148"/>
      <c r="L3834" s="273"/>
      <c r="M3834" s="258"/>
      <c r="N3834" s="148"/>
      <c r="O3834" s="148"/>
      <c r="P3834" s="148"/>
    </row>
    <row r="3835" spans="1:16" ht="198">
      <c r="A3835" s="258" t="s">
        <v>42158</v>
      </c>
      <c r="B3835" s="252" t="s">
        <v>42159</v>
      </c>
      <c r="C3835" s="252" t="s">
        <v>42160</v>
      </c>
      <c r="D3835" s="148" t="s">
        <v>42161</v>
      </c>
      <c r="E3835" s="252" t="s">
        <v>42162</v>
      </c>
      <c r="F3835" s="252" t="s">
        <v>42163</v>
      </c>
      <c r="G3835" s="252" t="s">
        <v>42164</v>
      </c>
      <c r="H3835" s="262" t="s">
        <v>42165</v>
      </c>
      <c r="I3835" s="264" t="s">
        <v>42166</v>
      </c>
      <c r="J3835" s="148"/>
      <c r="K3835" s="148"/>
      <c r="M3835" s="258"/>
      <c r="N3835" s="148"/>
      <c r="O3835" s="148"/>
      <c r="P3835" s="148"/>
    </row>
    <row r="3836" spans="1:16" ht="198">
      <c r="A3836" s="258" t="s">
        <v>42167</v>
      </c>
      <c r="B3836" s="252" t="s">
        <v>42168</v>
      </c>
      <c r="C3836" s="252" t="s">
        <v>42169</v>
      </c>
      <c r="D3836" s="148" t="s">
        <v>42170</v>
      </c>
      <c r="E3836" s="252" t="s">
        <v>42162</v>
      </c>
      <c r="F3836" s="252" t="s">
        <v>42171</v>
      </c>
      <c r="G3836" s="252" t="s">
        <v>42172</v>
      </c>
      <c r="H3836" s="262" t="s">
        <v>42173</v>
      </c>
      <c r="I3836" s="264" t="s">
        <v>42174</v>
      </c>
      <c r="J3836" s="148"/>
      <c r="K3836" s="148"/>
      <c r="M3836" s="258"/>
      <c r="N3836" s="148"/>
      <c r="O3836" s="148"/>
      <c r="P3836" s="148"/>
    </row>
    <row r="3837" spans="1:16" ht="132">
      <c r="A3837" s="258" t="s">
        <v>42175</v>
      </c>
      <c r="B3837" s="252" t="s">
        <v>42176</v>
      </c>
      <c r="C3837" s="252" t="s">
        <v>42177</v>
      </c>
      <c r="D3837" s="148" t="s">
        <v>42178</v>
      </c>
      <c r="E3837" s="252" t="s">
        <v>42179</v>
      </c>
      <c r="F3837" s="252" t="s">
        <v>42180</v>
      </c>
      <c r="G3837" s="252" t="s">
        <v>42181</v>
      </c>
      <c r="H3837" s="262" t="s">
        <v>42182</v>
      </c>
      <c r="I3837" s="264" t="s">
        <v>42183</v>
      </c>
      <c r="J3837" s="148"/>
      <c r="K3837" s="148"/>
      <c r="M3837" s="258"/>
      <c r="N3837" s="252"/>
      <c r="O3837" s="148"/>
      <c r="P3837" s="148"/>
    </row>
    <row r="3838" spans="1:16" ht="132">
      <c r="A3838" s="258" t="s">
        <v>42184</v>
      </c>
      <c r="B3838" s="252" t="s">
        <v>42185</v>
      </c>
      <c r="C3838" s="252" t="s">
        <v>42186</v>
      </c>
      <c r="D3838" s="148" t="s">
        <v>42187</v>
      </c>
      <c r="E3838" s="252" t="s">
        <v>42188</v>
      </c>
      <c r="F3838" s="252" t="s">
        <v>42189</v>
      </c>
      <c r="G3838" s="252" t="s">
        <v>42190</v>
      </c>
      <c r="H3838" s="262" t="s">
        <v>42191</v>
      </c>
      <c r="I3838" s="264" t="s">
        <v>42192</v>
      </c>
      <c r="J3838" s="148"/>
      <c r="K3838" s="148"/>
      <c r="L3838" s="273"/>
      <c r="M3838" s="258"/>
      <c r="N3838" s="252"/>
      <c r="O3838" s="148"/>
      <c r="P3838" s="148"/>
    </row>
    <row r="3839" spans="1:16" ht="145.19999999999999">
      <c r="A3839" s="258" t="s">
        <v>42193</v>
      </c>
      <c r="B3839" s="252" t="s">
        <v>42194</v>
      </c>
      <c r="C3839" s="252" t="s">
        <v>42195</v>
      </c>
      <c r="D3839" s="148" t="s">
        <v>42196</v>
      </c>
      <c r="E3839" s="252" t="s">
        <v>42197</v>
      </c>
      <c r="F3839" s="252" t="s">
        <v>42198</v>
      </c>
      <c r="G3839" s="252" t="s">
        <v>42199</v>
      </c>
      <c r="H3839" s="262" t="s">
        <v>42200</v>
      </c>
      <c r="I3839" s="264" t="s">
        <v>42201</v>
      </c>
      <c r="J3839" s="148"/>
      <c r="K3839" s="148"/>
      <c r="M3839" s="258"/>
      <c r="N3839" s="252"/>
      <c r="O3839" s="148"/>
      <c r="P3839" s="148"/>
    </row>
    <row r="3840" spans="1:16" ht="145.19999999999999">
      <c r="A3840" s="258" t="s">
        <v>42202</v>
      </c>
      <c r="B3840" s="252" t="s">
        <v>42203</v>
      </c>
      <c r="C3840" s="252" t="s">
        <v>42204</v>
      </c>
      <c r="D3840" s="148" t="s">
        <v>42205</v>
      </c>
      <c r="E3840" s="252" t="s">
        <v>42197</v>
      </c>
      <c r="F3840" s="252" t="s">
        <v>42198</v>
      </c>
      <c r="G3840" s="252" t="s">
        <v>42206</v>
      </c>
      <c r="H3840" s="262" t="s">
        <v>42207</v>
      </c>
      <c r="I3840" s="264" t="s">
        <v>42208</v>
      </c>
      <c r="J3840" s="148"/>
      <c r="K3840" s="148"/>
      <c r="M3840" s="258"/>
      <c r="N3840" s="252"/>
      <c r="O3840" s="148"/>
      <c r="P3840" s="148"/>
    </row>
    <row r="3841" spans="1:16" ht="92.4">
      <c r="A3841" s="258" t="s">
        <v>42209</v>
      </c>
      <c r="B3841" s="252" t="s">
        <v>42210</v>
      </c>
      <c r="C3841" s="252" t="s">
        <v>42211</v>
      </c>
      <c r="D3841" s="148" t="s">
        <v>42212</v>
      </c>
      <c r="E3841" s="252" t="s">
        <v>42213</v>
      </c>
      <c r="F3841" s="252" t="s">
        <v>42214</v>
      </c>
      <c r="G3841" s="252" t="s">
        <v>42215</v>
      </c>
      <c r="H3841" s="262" t="s">
        <v>42216</v>
      </c>
      <c r="I3841" s="264" t="s">
        <v>42217</v>
      </c>
      <c r="J3841" s="148"/>
      <c r="K3841" s="148"/>
      <c r="M3841" s="258"/>
      <c r="N3841" s="148"/>
      <c r="O3841" s="148"/>
      <c r="P3841" s="148"/>
    </row>
    <row r="3842" spans="1:16" ht="92.4">
      <c r="A3842" s="258" t="s">
        <v>42218</v>
      </c>
      <c r="B3842" s="252" t="s">
        <v>42219</v>
      </c>
      <c r="C3842" s="252" t="s">
        <v>42220</v>
      </c>
      <c r="D3842" s="148" t="s">
        <v>42221</v>
      </c>
      <c r="E3842" s="252" t="s">
        <v>42213</v>
      </c>
      <c r="F3842" s="252" t="s">
        <v>42214</v>
      </c>
      <c r="G3842" s="252" t="s">
        <v>42222</v>
      </c>
      <c r="H3842" s="262" t="s">
        <v>42223</v>
      </c>
      <c r="I3842" s="264" t="s">
        <v>42224</v>
      </c>
      <c r="J3842" s="148"/>
      <c r="K3842" s="148"/>
      <c r="L3842" s="273"/>
      <c r="M3842" s="258"/>
      <c r="N3842" s="148"/>
      <c r="O3842" s="148"/>
      <c r="P3842" s="148"/>
    </row>
    <row r="3843" spans="1:16" ht="132">
      <c r="A3843" s="251" t="s">
        <v>42225</v>
      </c>
      <c r="B3843" s="253" t="s">
        <v>42226</v>
      </c>
      <c r="C3843" s="252" t="s">
        <v>42227</v>
      </c>
      <c r="D3843" s="148" t="s">
        <v>42228</v>
      </c>
      <c r="E3843" s="253" t="s">
        <v>42229</v>
      </c>
      <c r="F3843" s="253" t="s">
        <v>42230</v>
      </c>
      <c r="G3843" s="253" t="s">
        <v>42231</v>
      </c>
      <c r="H3843" s="262" t="s">
        <v>42232</v>
      </c>
      <c r="I3843" s="264" t="s">
        <v>42233</v>
      </c>
      <c r="J3843" s="148"/>
      <c r="K3843" s="148"/>
      <c r="M3843" s="258"/>
      <c r="N3843" s="148"/>
      <c r="O3843" s="148"/>
      <c r="P3843" s="148"/>
    </row>
    <row r="3844" spans="1:16" ht="132">
      <c r="A3844" s="251" t="s">
        <v>42234</v>
      </c>
      <c r="B3844" s="253" t="s">
        <v>42235</v>
      </c>
      <c r="C3844" s="252" t="s">
        <v>42236</v>
      </c>
      <c r="D3844" s="148" t="s">
        <v>42237</v>
      </c>
      <c r="E3844" s="253" t="s">
        <v>42238</v>
      </c>
      <c r="F3844" s="253" t="s">
        <v>42239</v>
      </c>
      <c r="G3844" s="253" t="s">
        <v>42240</v>
      </c>
      <c r="H3844" s="262" t="s">
        <v>42241</v>
      </c>
      <c r="I3844" s="264" t="s">
        <v>42242</v>
      </c>
      <c r="J3844" s="273"/>
      <c r="K3844" s="273"/>
      <c r="L3844" s="273"/>
      <c r="M3844" s="258"/>
      <c r="N3844" s="148"/>
      <c r="O3844" s="148"/>
      <c r="P3844" s="148"/>
    </row>
    <row r="3845" spans="1:16" ht="118.8">
      <c r="A3845" s="258" t="s">
        <v>42243</v>
      </c>
      <c r="B3845" s="252" t="s">
        <v>42244</v>
      </c>
      <c r="C3845" s="252" t="s">
        <v>42245</v>
      </c>
      <c r="D3845" s="148" t="s">
        <v>42246</v>
      </c>
      <c r="E3845" s="252" t="s">
        <v>42247</v>
      </c>
      <c r="F3845" s="252" t="s">
        <v>42248</v>
      </c>
      <c r="G3845" s="252" t="s">
        <v>42249</v>
      </c>
      <c r="H3845" s="262" t="s">
        <v>42250</v>
      </c>
      <c r="I3845" s="264" t="s">
        <v>42251</v>
      </c>
      <c r="M3845" s="251"/>
      <c r="N3845" s="213"/>
      <c r="O3845" s="148"/>
      <c r="P3845" s="148"/>
    </row>
    <row r="3846" spans="1:16" ht="118.8">
      <c r="A3846" s="258" t="s">
        <v>42252</v>
      </c>
      <c r="B3846" s="252" t="s">
        <v>42253</v>
      </c>
      <c r="C3846" s="252" t="s">
        <v>42245</v>
      </c>
      <c r="D3846" s="148" t="s">
        <v>42254</v>
      </c>
      <c r="E3846" s="252" t="s">
        <v>42247</v>
      </c>
      <c r="F3846" s="252" t="s">
        <v>42255</v>
      </c>
      <c r="G3846" s="252" t="s">
        <v>42256</v>
      </c>
      <c r="H3846" s="262" t="s">
        <v>42257</v>
      </c>
      <c r="I3846" s="264" t="s">
        <v>42258</v>
      </c>
      <c r="M3846" s="251"/>
      <c r="N3846" s="213"/>
      <c r="O3846" s="148"/>
      <c r="P3846" s="148"/>
    </row>
    <row r="3847" spans="1:16" ht="105.6">
      <c r="A3847" s="258" t="s">
        <v>42259</v>
      </c>
      <c r="B3847" s="252" t="s">
        <v>42260</v>
      </c>
      <c r="C3847" s="252" t="s">
        <v>42261</v>
      </c>
      <c r="D3847" s="148" t="s">
        <v>42262</v>
      </c>
      <c r="E3847" s="252" t="s">
        <v>42263</v>
      </c>
      <c r="F3847" s="252" t="s">
        <v>42264</v>
      </c>
      <c r="G3847" s="252" t="s">
        <v>42265</v>
      </c>
      <c r="H3847" s="262" t="s">
        <v>42266</v>
      </c>
      <c r="I3847" s="264" t="s">
        <v>42267</v>
      </c>
      <c r="M3847" s="258"/>
      <c r="N3847" s="148"/>
      <c r="O3847" s="148"/>
      <c r="P3847" s="148"/>
    </row>
    <row r="3848" spans="1:16" ht="105.6">
      <c r="A3848" s="258" t="s">
        <v>42268</v>
      </c>
      <c r="B3848" s="252" t="s">
        <v>42260</v>
      </c>
      <c r="C3848" s="252" t="s">
        <v>42269</v>
      </c>
      <c r="D3848" s="148" t="s">
        <v>42262</v>
      </c>
      <c r="E3848" s="252" t="s">
        <v>42263</v>
      </c>
      <c r="F3848" s="252" t="s">
        <v>42270</v>
      </c>
      <c r="G3848" s="252" t="s">
        <v>42265</v>
      </c>
      <c r="H3848" s="262" t="s">
        <v>42271</v>
      </c>
      <c r="I3848" s="264" t="s">
        <v>42272</v>
      </c>
      <c r="M3848" s="258"/>
      <c r="N3848" s="148"/>
      <c r="O3848" s="148"/>
      <c r="P3848" s="148"/>
    </row>
    <row r="3849" spans="1:16" ht="158.4">
      <c r="A3849" s="258" t="s">
        <v>42273</v>
      </c>
      <c r="B3849" s="252" t="s">
        <v>42274</v>
      </c>
      <c r="C3849" s="252" t="s">
        <v>42275</v>
      </c>
      <c r="D3849" s="148" t="s">
        <v>42276</v>
      </c>
      <c r="E3849" s="252" t="s">
        <v>42277</v>
      </c>
      <c r="F3849" s="252" t="s">
        <v>42278</v>
      </c>
      <c r="G3849" s="252" t="s">
        <v>42279</v>
      </c>
      <c r="H3849" s="262" t="s">
        <v>42280</v>
      </c>
      <c r="I3849" s="264" t="s">
        <v>42281</v>
      </c>
      <c r="M3849" s="258"/>
      <c r="N3849" s="148"/>
      <c r="O3849" s="148"/>
      <c r="P3849" s="148"/>
    </row>
    <row r="3850" spans="1:16" ht="158.4">
      <c r="A3850" s="258" t="s">
        <v>42282</v>
      </c>
      <c r="B3850" s="252" t="s">
        <v>42283</v>
      </c>
      <c r="C3850" s="252" t="s">
        <v>42275</v>
      </c>
      <c r="D3850" s="148" t="s">
        <v>42284</v>
      </c>
      <c r="E3850" s="252" t="s">
        <v>42277</v>
      </c>
      <c r="F3850" s="252" t="s">
        <v>42285</v>
      </c>
      <c r="G3850" s="252" t="s">
        <v>42286</v>
      </c>
      <c r="H3850" s="262" t="s">
        <v>42287</v>
      </c>
      <c r="I3850" s="264" t="s">
        <v>42288</v>
      </c>
      <c r="M3850" s="258"/>
      <c r="N3850" s="148"/>
      <c r="O3850" s="148"/>
      <c r="P3850" s="148"/>
    </row>
    <row r="3851" spans="1:16" ht="92.4">
      <c r="A3851" s="258" t="s">
        <v>42289</v>
      </c>
      <c r="B3851" s="252" t="s">
        <v>42290</v>
      </c>
      <c r="C3851" s="252" t="s">
        <v>42291</v>
      </c>
      <c r="D3851" s="148" t="s">
        <v>42292</v>
      </c>
      <c r="E3851" s="252" t="s">
        <v>42293</v>
      </c>
      <c r="F3851" s="252" t="s">
        <v>42294</v>
      </c>
      <c r="G3851" s="252" t="s">
        <v>42295</v>
      </c>
      <c r="H3851" s="262" t="s">
        <v>42296</v>
      </c>
      <c r="I3851" s="264" t="s">
        <v>42297</v>
      </c>
      <c r="M3851" s="258"/>
      <c r="N3851" s="252"/>
      <c r="O3851" s="148"/>
      <c r="P3851" s="148"/>
    </row>
    <row r="3852" spans="1:16" ht="79.2">
      <c r="A3852" s="258" t="s">
        <v>42298</v>
      </c>
      <c r="B3852" s="252" t="s">
        <v>42299</v>
      </c>
      <c r="C3852" s="252" t="s">
        <v>42300</v>
      </c>
      <c r="D3852" s="148" t="s">
        <v>42301</v>
      </c>
      <c r="E3852" s="252" t="s">
        <v>42293</v>
      </c>
      <c r="F3852" s="252" t="s">
        <v>42294</v>
      </c>
      <c r="G3852" s="252" t="s">
        <v>42302</v>
      </c>
      <c r="H3852" s="262" t="s">
        <v>42303</v>
      </c>
      <c r="I3852" s="264" t="s">
        <v>42304</v>
      </c>
      <c r="M3852" s="258"/>
      <c r="N3852" s="252"/>
      <c r="O3852" s="148"/>
      <c r="P3852" s="148"/>
    </row>
    <row r="3853" spans="1:16" ht="198">
      <c r="A3853" s="258" t="s">
        <v>42305</v>
      </c>
      <c r="B3853" s="252" t="s">
        <v>42306</v>
      </c>
      <c r="C3853" s="252" t="s">
        <v>42307</v>
      </c>
      <c r="D3853" s="148" t="s">
        <v>42308</v>
      </c>
      <c r="E3853" s="252" t="s">
        <v>42309</v>
      </c>
      <c r="F3853" s="252" t="s">
        <v>42310</v>
      </c>
      <c r="G3853" s="252" t="s">
        <v>42311</v>
      </c>
      <c r="H3853" s="262" t="s">
        <v>42312</v>
      </c>
      <c r="I3853" s="264" t="s">
        <v>42313</v>
      </c>
      <c r="M3853" s="258"/>
      <c r="N3853" s="148"/>
      <c r="O3853" s="148"/>
      <c r="P3853" s="148"/>
    </row>
    <row r="3854" spans="1:16" ht="198">
      <c r="A3854" s="258" t="s">
        <v>42314</v>
      </c>
      <c r="B3854" s="252" t="s">
        <v>42315</v>
      </c>
      <c r="C3854" s="252" t="s">
        <v>42307</v>
      </c>
      <c r="D3854" s="148" t="s">
        <v>42316</v>
      </c>
      <c r="E3854" s="252" t="s">
        <v>42309</v>
      </c>
      <c r="F3854" s="252" t="s">
        <v>42310</v>
      </c>
      <c r="G3854" s="252" t="s">
        <v>42317</v>
      </c>
      <c r="H3854" s="262" t="s">
        <v>42318</v>
      </c>
      <c r="I3854" s="264" t="s">
        <v>42319</v>
      </c>
      <c r="M3854" s="258"/>
      <c r="N3854" s="148"/>
      <c r="O3854" s="148"/>
      <c r="P3854" s="148"/>
    </row>
    <row r="3855" spans="1:16" ht="145.19999999999999">
      <c r="A3855" s="258" t="s">
        <v>42320</v>
      </c>
      <c r="B3855" s="252" t="s">
        <v>42321</v>
      </c>
      <c r="C3855" s="252" t="s">
        <v>42322</v>
      </c>
      <c r="D3855" s="148" t="s">
        <v>42323</v>
      </c>
      <c r="E3855" s="252" t="s">
        <v>42324</v>
      </c>
      <c r="F3855" s="252" t="s">
        <v>42325</v>
      </c>
      <c r="G3855" s="252" t="s">
        <v>42326</v>
      </c>
      <c r="H3855" s="262" t="s">
        <v>42327</v>
      </c>
      <c r="I3855" s="264" t="s">
        <v>42328</v>
      </c>
      <c r="M3855" s="258"/>
      <c r="N3855" s="148"/>
      <c r="O3855" s="148"/>
      <c r="P3855" s="148"/>
    </row>
    <row r="3856" spans="1:16" ht="145.19999999999999">
      <c r="A3856" s="258" t="s">
        <v>42329</v>
      </c>
      <c r="B3856" s="252" t="s">
        <v>42321</v>
      </c>
      <c r="C3856" s="252" t="s">
        <v>42322</v>
      </c>
      <c r="D3856" s="148" t="s">
        <v>42323</v>
      </c>
      <c r="E3856" s="252" t="s">
        <v>42324</v>
      </c>
      <c r="F3856" s="252" t="s">
        <v>42325</v>
      </c>
      <c r="G3856" s="252" t="s">
        <v>42326</v>
      </c>
      <c r="H3856" s="262" t="s">
        <v>42327</v>
      </c>
      <c r="I3856" s="264" t="s">
        <v>42328</v>
      </c>
      <c r="M3856" s="258"/>
      <c r="N3856" s="148"/>
      <c r="O3856" s="148"/>
      <c r="P3856" s="148"/>
    </row>
    <row r="3857" spans="1:16" ht="132">
      <c r="A3857" s="258" t="s">
        <v>42330</v>
      </c>
      <c r="B3857" s="252" t="s">
        <v>42331</v>
      </c>
      <c r="C3857" s="252" t="s">
        <v>42332</v>
      </c>
      <c r="D3857" s="148" t="s">
        <v>42333</v>
      </c>
      <c r="E3857" s="252" t="s">
        <v>42334</v>
      </c>
      <c r="F3857" s="252" t="s">
        <v>42335</v>
      </c>
      <c r="G3857" s="252" t="s">
        <v>42336</v>
      </c>
      <c r="H3857" s="262" t="s">
        <v>42337</v>
      </c>
      <c r="I3857" s="264" t="s">
        <v>42338</v>
      </c>
      <c r="M3857" s="258"/>
      <c r="N3857" s="148"/>
      <c r="O3857" s="148"/>
      <c r="P3857" s="148"/>
    </row>
    <row r="3858" spans="1:16" ht="132">
      <c r="A3858" s="258" t="s">
        <v>42339</v>
      </c>
      <c r="B3858" s="252" t="s">
        <v>42331</v>
      </c>
      <c r="C3858" s="252" t="s">
        <v>42332</v>
      </c>
      <c r="D3858" s="148" t="s">
        <v>42333</v>
      </c>
      <c r="E3858" s="252" t="s">
        <v>42334</v>
      </c>
      <c r="F3858" s="252" t="s">
        <v>42335</v>
      </c>
      <c r="G3858" s="252" t="s">
        <v>42336</v>
      </c>
      <c r="H3858" s="262" t="s">
        <v>42337</v>
      </c>
      <c r="I3858" s="264" t="s">
        <v>42338</v>
      </c>
      <c r="M3858" s="258"/>
      <c r="N3858" s="148"/>
      <c r="O3858" s="148"/>
      <c r="P3858" s="148"/>
    </row>
    <row r="3859" spans="1:16" ht="52.8">
      <c r="A3859" s="258" t="s">
        <v>42340</v>
      </c>
      <c r="B3859" s="252" t="s">
        <v>42341</v>
      </c>
      <c r="C3859" s="252" t="s">
        <v>42342</v>
      </c>
      <c r="D3859" s="148" t="s">
        <v>42343</v>
      </c>
      <c r="E3859" s="252" t="s">
        <v>42344</v>
      </c>
      <c r="F3859" s="252" t="s">
        <v>42345</v>
      </c>
      <c r="G3859" s="252" t="s">
        <v>42346</v>
      </c>
      <c r="H3859" s="262" t="s">
        <v>42347</v>
      </c>
      <c r="I3859" s="264" t="s">
        <v>42348</v>
      </c>
      <c r="M3859" s="258"/>
      <c r="N3859" s="252"/>
      <c r="O3859" s="148"/>
      <c r="P3859" s="148"/>
    </row>
    <row r="3860" spans="1:16" ht="52.8">
      <c r="A3860" s="258" t="s">
        <v>42349</v>
      </c>
      <c r="B3860" s="252" t="s">
        <v>42341</v>
      </c>
      <c r="C3860" s="252" t="s">
        <v>42342</v>
      </c>
      <c r="D3860" s="148" t="s">
        <v>42343</v>
      </c>
      <c r="E3860" s="252" t="s">
        <v>42344</v>
      </c>
      <c r="F3860" s="252" t="s">
        <v>42345</v>
      </c>
      <c r="G3860" s="252" t="s">
        <v>42346</v>
      </c>
      <c r="H3860" s="262" t="s">
        <v>42347</v>
      </c>
      <c r="I3860" s="264" t="s">
        <v>42348</v>
      </c>
      <c r="M3860" s="258"/>
      <c r="N3860" s="252"/>
      <c r="O3860" s="148"/>
      <c r="P3860" s="148"/>
    </row>
    <row r="3861" spans="1:16" ht="132">
      <c r="A3861" s="258" t="s">
        <v>42350</v>
      </c>
      <c r="B3861" s="252" t="s">
        <v>42351</v>
      </c>
      <c r="C3861" s="252" t="s">
        <v>42352</v>
      </c>
      <c r="D3861" s="148" t="s">
        <v>42353</v>
      </c>
      <c r="E3861" s="252" t="s">
        <v>42354</v>
      </c>
      <c r="F3861" s="252" t="s">
        <v>42355</v>
      </c>
      <c r="G3861" s="252" t="s">
        <v>42356</v>
      </c>
      <c r="H3861" s="262" t="s">
        <v>42357</v>
      </c>
      <c r="I3861" s="264" t="s">
        <v>42358</v>
      </c>
      <c r="M3861" s="258"/>
      <c r="N3861" s="148"/>
      <c r="O3861" s="148"/>
      <c r="P3861" s="148"/>
    </row>
    <row r="3862" spans="1:16" ht="132">
      <c r="A3862" s="258" t="s">
        <v>42359</v>
      </c>
      <c r="B3862" s="252" t="s">
        <v>42351</v>
      </c>
      <c r="C3862" s="252" t="s">
        <v>42352</v>
      </c>
      <c r="D3862" s="148" t="s">
        <v>42353</v>
      </c>
      <c r="E3862" s="252" t="s">
        <v>42354</v>
      </c>
      <c r="F3862" s="252" t="s">
        <v>42355</v>
      </c>
      <c r="G3862" s="252" t="s">
        <v>42356</v>
      </c>
      <c r="H3862" s="262" t="s">
        <v>42357</v>
      </c>
      <c r="I3862" s="264" t="s">
        <v>42358</v>
      </c>
      <c r="M3862" s="258"/>
      <c r="N3862" s="148"/>
      <c r="O3862" s="148"/>
      <c r="P3862" s="148"/>
    </row>
    <row r="3863" spans="1:16" ht="158.4">
      <c r="A3863" s="258" t="s">
        <v>42360</v>
      </c>
      <c r="B3863" s="252" t="s">
        <v>42361</v>
      </c>
      <c r="C3863" s="252" t="s">
        <v>42362</v>
      </c>
      <c r="D3863" s="148" t="s">
        <v>42363</v>
      </c>
      <c r="E3863" s="252" t="s">
        <v>42364</v>
      </c>
      <c r="F3863" s="252" t="s">
        <v>42365</v>
      </c>
      <c r="G3863" s="252" t="s">
        <v>42366</v>
      </c>
      <c r="H3863" s="262" t="s">
        <v>42367</v>
      </c>
      <c r="I3863" s="264" t="s">
        <v>42368</v>
      </c>
      <c r="M3863" s="251"/>
      <c r="N3863" s="213"/>
      <c r="O3863" s="148"/>
      <c r="P3863" s="148"/>
    </row>
    <row r="3864" spans="1:16" ht="158.4">
      <c r="A3864" s="258" t="s">
        <v>42369</v>
      </c>
      <c r="B3864" s="252" t="s">
        <v>42370</v>
      </c>
      <c r="C3864" s="252" t="s">
        <v>42362</v>
      </c>
      <c r="D3864" s="148" t="s">
        <v>42371</v>
      </c>
      <c r="E3864" s="252" t="s">
        <v>42364</v>
      </c>
      <c r="F3864" s="252" t="s">
        <v>42365</v>
      </c>
      <c r="G3864" s="252" t="s">
        <v>42366</v>
      </c>
      <c r="H3864" s="262" t="s">
        <v>42372</v>
      </c>
      <c r="I3864" s="264" t="s">
        <v>42373</v>
      </c>
      <c r="M3864" s="251"/>
      <c r="N3864" s="213"/>
      <c r="O3864" s="148"/>
      <c r="P3864" s="148"/>
    </row>
    <row r="3865" spans="1:16" ht="158.4">
      <c r="A3865" s="251" t="s">
        <v>42374</v>
      </c>
      <c r="B3865" s="253" t="s">
        <v>42375</v>
      </c>
      <c r="C3865" s="252" t="s">
        <v>42376</v>
      </c>
      <c r="D3865" s="148" t="s">
        <v>42377</v>
      </c>
      <c r="E3865" s="253" t="s">
        <v>42378</v>
      </c>
      <c r="F3865" s="253" t="s">
        <v>42379</v>
      </c>
      <c r="G3865" s="253" t="s">
        <v>42380</v>
      </c>
      <c r="H3865" s="262" t="s">
        <v>42381</v>
      </c>
      <c r="I3865" s="264" t="s">
        <v>42382</v>
      </c>
      <c r="M3865" s="258"/>
      <c r="N3865" s="148"/>
      <c r="O3865" s="148"/>
      <c r="P3865" s="148"/>
    </row>
    <row r="3866" spans="1:16" ht="158.4">
      <c r="A3866" s="251" t="s">
        <v>42383</v>
      </c>
      <c r="B3866" s="253" t="s">
        <v>42384</v>
      </c>
      <c r="C3866" s="252" t="s">
        <v>42376</v>
      </c>
      <c r="D3866" s="148" t="s">
        <v>42385</v>
      </c>
      <c r="E3866" s="253" t="s">
        <v>42386</v>
      </c>
      <c r="F3866" s="253" t="s">
        <v>42387</v>
      </c>
      <c r="G3866" s="253" t="s">
        <v>42388</v>
      </c>
      <c r="H3866" s="262" t="s">
        <v>42389</v>
      </c>
      <c r="I3866" s="264" t="s">
        <v>42390</v>
      </c>
      <c r="M3866" s="258"/>
      <c r="N3866" s="148"/>
      <c r="O3866" s="148"/>
      <c r="P3866" s="148"/>
    </row>
    <row r="3867" spans="1:16" ht="158.4">
      <c r="A3867" s="258" t="s">
        <v>42391</v>
      </c>
      <c r="B3867" s="252" t="s">
        <v>42392</v>
      </c>
      <c r="C3867" s="252" t="s">
        <v>42393</v>
      </c>
      <c r="D3867" s="148" t="s">
        <v>42394</v>
      </c>
      <c r="E3867" s="252" t="s">
        <v>42395</v>
      </c>
      <c r="F3867" s="252" t="s">
        <v>42396</v>
      </c>
      <c r="G3867" s="252" t="s">
        <v>42397</v>
      </c>
      <c r="H3867" s="262" t="s">
        <v>42398</v>
      </c>
      <c r="I3867" s="264" t="s">
        <v>42399</v>
      </c>
      <c r="M3867" s="258"/>
      <c r="N3867" s="252"/>
      <c r="O3867" s="148"/>
      <c r="P3867" s="148"/>
    </row>
    <row r="3868" spans="1:16" ht="158.4">
      <c r="A3868" s="258" t="s">
        <v>42400</v>
      </c>
      <c r="B3868" s="252" t="s">
        <v>42401</v>
      </c>
      <c r="C3868" s="252" t="s">
        <v>42402</v>
      </c>
      <c r="D3868" s="148" t="s">
        <v>42403</v>
      </c>
      <c r="E3868" s="252" t="s">
        <v>42404</v>
      </c>
      <c r="F3868" s="252" t="s">
        <v>42405</v>
      </c>
      <c r="G3868" s="252" t="s">
        <v>42406</v>
      </c>
      <c r="H3868" s="262" t="s">
        <v>42407</v>
      </c>
      <c r="I3868" s="264" t="s">
        <v>42408</v>
      </c>
      <c r="M3868" s="258"/>
      <c r="N3868" s="252"/>
      <c r="O3868" s="148"/>
      <c r="P3868" s="148"/>
    </row>
    <row r="3869" spans="1:16" ht="118.8">
      <c r="A3869" s="258" t="s">
        <v>42409</v>
      </c>
      <c r="B3869" s="252" t="s">
        <v>42410</v>
      </c>
      <c r="C3869" s="252" t="s">
        <v>42411</v>
      </c>
      <c r="D3869" s="148" t="s">
        <v>42412</v>
      </c>
      <c r="E3869" s="252" t="s">
        <v>42413</v>
      </c>
      <c r="F3869" s="252" t="s">
        <v>42414</v>
      </c>
      <c r="G3869" s="252" t="s">
        <v>42415</v>
      </c>
      <c r="H3869" s="262" t="s">
        <v>42416</v>
      </c>
      <c r="I3869" s="264" t="s">
        <v>42417</v>
      </c>
      <c r="M3869" s="258"/>
      <c r="N3869" s="148"/>
      <c r="O3869" s="148"/>
      <c r="P3869" s="148"/>
    </row>
    <row r="3870" spans="1:16" ht="118.8">
      <c r="A3870" s="258" t="s">
        <v>42418</v>
      </c>
      <c r="B3870" s="252" t="s">
        <v>42410</v>
      </c>
      <c r="C3870" s="252" t="s">
        <v>42411</v>
      </c>
      <c r="D3870" s="148" t="s">
        <v>42412</v>
      </c>
      <c r="E3870" s="252" t="s">
        <v>42413</v>
      </c>
      <c r="F3870" s="252" t="s">
        <v>42419</v>
      </c>
      <c r="G3870" s="252" t="s">
        <v>42415</v>
      </c>
      <c r="H3870" s="262" t="s">
        <v>42420</v>
      </c>
      <c r="I3870" s="264" t="s">
        <v>42421</v>
      </c>
      <c r="M3870" s="258"/>
      <c r="N3870" s="148"/>
      <c r="O3870" s="148"/>
      <c r="P3870" s="148"/>
    </row>
    <row r="3871" spans="1:16" ht="158.4">
      <c r="A3871" s="258" t="s">
        <v>42422</v>
      </c>
      <c r="B3871" s="252" t="s">
        <v>42423</v>
      </c>
      <c r="C3871" s="252" t="s">
        <v>42424</v>
      </c>
      <c r="D3871" s="148" t="s">
        <v>42425</v>
      </c>
      <c r="E3871" s="252" t="s">
        <v>42426</v>
      </c>
      <c r="F3871" s="252" t="s">
        <v>42427</v>
      </c>
      <c r="G3871" s="252" t="s">
        <v>42428</v>
      </c>
      <c r="H3871" s="262" t="s">
        <v>42429</v>
      </c>
      <c r="I3871" s="264" t="s">
        <v>42430</v>
      </c>
      <c r="M3871" s="258"/>
      <c r="N3871" s="148"/>
      <c r="O3871" s="148"/>
      <c r="P3871" s="148"/>
    </row>
    <row r="3872" spans="1:16" ht="158.4">
      <c r="A3872" s="258" t="s">
        <v>42431</v>
      </c>
      <c r="B3872" s="252" t="s">
        <v>42432</v>
      </c>
      <c r="C3872" s="252" t="s">
        <v>42424</v>
      </c>
      <c r="D3872" s="148" t="s">
        <v>42433</v>
      </c>
      <c r="E3872" s="252" t="s">
        <v>42426</v>
      </c>
      <c r="F3872" s="252" t="s">
        <v>42427</v>
      </c>
      <c r="G3872" s="252" t="s">
        <v>42428</v>
      </c>
      <c r="H3872" s="262" t="s">
        <v>42434</v>
      </c>
      <c r="I3872" s="264" t="s">
        <v>42430</v>
      </c>
      <c r="M3872" s="258"/>
      <c r="N3872" s="148"/>
      <c r="O3872" s="148"/>
      <c r="P3872" s="148"/>
    </row>
    <row r="3873" spans="1:16" ht="118.8">
      <c r="A3873" s="258" t="s">
        <v>42435</v>
      </c>
      <c r="B3873" s="252" t="s">
        <v>42436</v>
      </c>
      <c r="C3873" s="252" t="s">
        <v>42437</v>
      </c>
      <c r="D3873" s="148" t="s">
        <v>42438</v>
      </c>
      <c r="E3873" s="252" t="s">
        <v>42439</v>
      </c>
      <c r="F3873" s="252" t="s">
        <v>42440</v>
      </c>
      <c r="G3873" s="252" t="s">
        <v>42441</v>
      </c>
      <c r="H3873" s="262" t="s">
        <v>42442</v>
      </c>
      <c r="I3873" s="264" t="s">
        <v>42443</v>
      </c>
      <c r="M3873" s="258"/>
      <c r="N3873" s="252"/>
      <c r="O3873" s="148"/>
      <c r="P3873" s="148"/>
    </row>
    <row r="3874" spans="1:16" ht="118.8">
      <c r="A3874" s="258" t="s">
        <v>42444</v>
      </c>
      <c r="B3874" s="252" t="s">
        <v>42445</v>
      </c>
      <c r="C3874" s="252" t="s">
        <v>42446</v>
      </c>
      <c r="D3874" s="148" t="s">
        <v>42447</v>
      </c>
      <c r="E3874" s="252" t="s">
        <v>42439</v>
      </c>
      <c r="F3874" s="252" t="s">
        <v>42440</v>
      </c>
      <c r="G3874" s="252" t="s">
        <v>42448</v>
      </c>
      <c r="H3874" s="262" t="s">
        <v>42449</v>
      </c>
      <c r="I3874" s="264" t="s">
        <v>42450</v>
      </c>
      <c r="M3874" s="258"/>
      <c r="N3874" s="252"/>
      <c r="O3874" s="148"/>
      <c r="P3874" s="148"/>
    </row>
    <row r="3875" spans="1:16" ht="118.8">
      <c r="A3875" s="258" t="s">
        <v>42451</v>
      </c>
      <c r="B3875" s="252" t="s">
        <v>42452</v>
      </c>
      <c r="C3875" s="252" t="s">
        <v>42453</v>
      </c>
      <c r="D3875" s="148" t="s">
        <v>42454</v>
      </c>
      <c r="E3875" s="252" t="s">
        <v>42455</v>
      </c>
      <c r="F3875" s="252" t="s">
        <v>42456</v>
      </c>
      <c r="G3875" s="252" t="s">
        <v>42457</v>
      </c>
      <c r="H3875" s="262" t="s">
        <v>42458</v>
      </c>
      <c r="I3875" s="264" t="s">
        <v>42459</v>
      </c>
      <c r="M3875" s="258"/>
      <c r="N3875" s="148"/>
      <c r="O3875" s="148"/>
      <c r="P3875" s="148"/>
    </row>
    <row r="3876" spans="1:16" ht="118.8">
      <c r="A3876" s="258" t="s">
        <v>42460</v>
      </c>
      <c r="B3876" s="252" t="s">
        <v>42452</v>
      </c>
      <c r="C3876" s="252" t="s">
        <v>42453</v>
      </c>
      <c r="D3876" s="148" t="s">
        <v>42454</v>
      </c>
      <c r="E3876" s="252" t="s">
        <v>42455</v>
      </c>
      <c r="F3876" s="252" t="s">
        <v>42461</v>
      </c>
      <c r="G3876" s="252" t="s">
        <v>42462</v>
      </c>
      <c r="H3876" s="262" t="s">
        <v>42463</v>
      </c>
      <c r="I3876" s="264" t="s">
        <v>42459</v>
      </c>
      <c r="M3876" s="258"/>
      <c r="N3876" s="148"/>
      <c r="O3876" s="148"/>
      <c r="P3876" s="148"/>
    </row>
    <row r="3877" spans="1:16" ht="118.8">
      <c r="A3877" s="258" t="s">
        <v>42464</v>
      </c>
      <c r="B3877" s="252" t="s">
        <v>42465</v>
      </c>
      <c r="C3877" s="252" t="s">
        <v>42466</v>
      </c>
      <c r="D3877" s="148" t="s">
        <v>42467</v>
      </c>
      <c r="E3877" s="252" t="s">
        <v>42468</v>
      </c>
      <c r="F3877" s="252" t="s">
        <v>42469</v>
      </c>
      <c r="G3877" s="252" t="s">
        <v>42470</v>
      </c>
      <c r="H3877" s="262" t="s">
        <v>42471</v>
      </c>
      <c r="I3877" s="264" t="s">
        <v>42472</v>
      </c>
      <c r="M3877" s="258"/>
      <c r="N3877" s="148"/>
      <c r="O3877" s="148"/>
      <c r="P3877" s="148"/>
    </row>
    <row r="3878" spans="1:16" ht="118.8">
      <c r="A3878" s="258" t="s">
        <v>42473</v>
      </c>
      <c r="B3878" s="252" t="s">
        <v>42474</v>
      </c>
      <c r="C3878" s="252" t="s">
        <v>42475</v>
      </c>
      <c r="D3878" s="148" t="s">
        <v>42476</v>
      </c>
      <c r="E3878" s="252" t="s">
        <v>42477</v>
      </c>
      <c r="F3878" s="252" t="s">
        <v>42478</v>
      </c>
      <c r="G3878" s="252" t="s">
        <v>42479</v>
      </c>
      <c r="H3878" s="262" t="s">
        <v>42480</v>
      </c>
      <c r="I3878" s="264" t="s">
        <v>42481</v>
      </c>
      <c r="M3878" s="258"/>
      <c r="N3878" s="148"/>
      <c r="O3878" s="148"/>
      <c r="P3878" s="148"/>
    </row>
    <row r="3879" spans="1:16" ht="184.8">
      <c r="A3879" s="258" t="s">
        <v>42482</v>
      </c>
      <c r="B3879" s="252" t="s">
        <v>42483</v>
      </c>
      <c r="C3879" s="252" t="s">
        <v>42484</v>
      </c>
      <c r="D3879" s="148" t="s">
        <v>42485</v>
      </c>
      <c r="E3879" s="252" t="s">
        <v>42486</v>
      </c>
      <c r="F3879" s="252" t="s">
        <v>42487</v>
      </c>
      <c r="G3879" s="252" t="s">
        <v>42488</v>
      </c>
      <c r="H3879" s="262" t="s">
        <v>42489</v>
      </c>
      <c r="I3879" s="264" t="s">
        <v>42490</v>
      </c>
      <c r="M3879" s="258"/>
      <c r="N3879" s="148"/>
      <c r="O3879" s="148"/>
      <c r="P3879" s="148"/>
    </row>
    <row r="3880" spans="1:16" ht="184.8">
      <c r="A3880" s="258" t="s">
        <v>42491</v>
      </c>
      <c r="B3880" s="252" t="s">
        <v>42483</v>
      </c>
      <c r="C3880" s="252" t="s">
        <v>42484</v>
      </c>
      <c r="D3880" s="148" t="s">
        <v>42485</v>
      </c>
      <c r="E3880" s="252" t="s">
        <v>42486</v>
      </c>
      <c r="F3880" s="252" t="s">
        <v>42492</v>
      </c>
      <c r="G3880" s="252" t="s">
        <v>42488</v>
      </c>
      <c r="H3880" s="262" t="s">
        <v>42489</v>
      </c>
      <c r="I3880" s="264" t="s">
        <v>42493</v>
      </c>
      <c r="M3880" s="258"/>
      <c r="N3880" s="148"/>
      <c r="O3880" s="148"/>
      <c r="P3880" s="148"/>
    </row>
    <row r="3881" spans="1:16" ht="224.4">
      <c r="A3881" s="258" t="s">
        <v>42494</v>
      </c>
      <c r="B3881" s="252" t="s">
        <v>42495</v>
      </c>
      <c r="C3881" s="252" t="s">
        <v>42496</v>
      </c>
      <c r="D3881" s="148" t="s">
        <v>42497</v>
      </c>
      <c r="E3881" s="252" t="s">
        <v>42498</v>
      </c>
      <c r="F3881" s="252" t="s">
        <v>42499</v>
      </c>
      <c r="G3881" s="252" t="s">
        <v>42500</v>
      </c>
      <c r="H3881" s="262" t="s">
        <v>42501</v>
      </c>
      <c r="I3881" s="264" t="s">
        <v>42502</v>
      </c>
      <c r="M3881" s="251"/>
      <c r="N3881" s="213"/>
      <c r="O3881" s="148"/>
      <c r="P3881" s="148"/>
    </row>
    <row r="3882" spans="1:16" ht="224.4">
      <c r="A3882" s="258" t="s">
        <v>42503</v>
      </c>
      <c r="B3882" s="252" t="s">
        <v>42495</v>
      </c>
      <c r="C3882" s="252" t="s">
        <v>42496</v>
      </c>
      <c r="D3882" s="148" t="s">
        <v>42497</v>
      </c>
      <c r="E3882" s="252" t="s">
        <v>42498</v>
      </c>
      <c r="F3882" s="252" t="s">
        <v>42504</v>
      </c>
      <c r="G3882" s="252" t="s">
        <v>42500</v>
      </c>
      <c r="H3882" s="262" t="s">
        <v>42501</v>
      </c>
      <c r="I3882" s="264" t="s">
        <v>42505</v>
      </c>
      <c r="K3882" s="273"/>
      <c r="L3882" s="273"/>
      <c r="M3882" s="251"/>
      <c r="N3882" s="213"/>
      <c r="O3882" s="148"/>
      <c r="P3882" s="148"/>
    </row>
    <row r="3883" spans="1:16" ht="105.6">
      <c r="A3883" s="251" t="s">
        <v>42506</v>
      </c>
      <c r="B3883" s="253" t="s">
        <v>42507</v>
      </c>
      <c r="C3883" s="252" t="s">
        <v>42508</v>
      </c>
      <c r="D3883" s="148" t="s">
        <v>42509</v>
      </c>
      <c r="E3883" s="253" t="s">
        <v>42510</v>
      </c>
      <c r="F3883" s="253" t="s">
        <v>42511</v>
      </c>
      <c r="G3883" s="253" t="s">
        <v>42512</v>
      </c>
      <c r="H3883" s="262" t="s">
        <v>42513</v>
      </c>
      <c r="I3883" s="264" t="s">
        <v>42514</v>
      </c>
      <c r="J3883" s="148"/>
      <c r="M3883" s="258"/>
      <c r="N3883" s="148"/>
      <c r="O3883" s="148"/>
      <c r="P3883" s="148"/>
    </row>
    <row r="3884" spans="1:16" ht="105.6">
      <c r="A3884" s="251" t="s">
        <v>42515</v>
      </c>
      <c r="B3884" s="253" t="s">
        <v>42507</v>
      </c>
      <c r="C3884" s="252" t="s">
        <v>42508</v>
      </c>
      <c r="D3884" s="148" t="s">
        <v>42509</v>
      </c>
      <c r="E3884" s="253" t="s">
        <v>42510</v>
      </c>
      <c r="F3884" s="253" t="s">
        <v>42511</v>
      </c>
      <c r="G3884" s="253" t="s">
        <v>42512</v>
      </c>
      <c r="H3884" s="262" t="s">
        <v>42513</v>
      </c>
      <c r="I3884" s="264" t="s">
        <v>42514</v>
      </c>
      <c r="J3884" s="148"/>
      <c r="M3884" s="258"/>
      <c r="N3884" s="148"/>
      <c r="O3884" s="148"/>
      <c r="P3884" s="148"/>
    </row>
    <row r="3885" spans="1:16" ht="105.6">
      <c r="A3885" s="258" t="s">
        <v>42516</v>
      </c>
      <c r="B3885" s="252" t="s">
        <v>42517</v>
      </c>
      <c r="C3885" s="252" t="s">
        <v>42518</v>
      </c>
      <c r="D3885" s="148" t="s">
        <v>42519</v>
      </c>
      <c r="E3885" s="252" t="s">
        <v>42520</v>
      </c>
      <c r="F3885" s="252" t="s">
        <v>42521</v>
      </c>
      <c r="G3885" s="252" t="s">
        <v>42522</v>
      </c>
      <c r="H3885" s="262" t="s">
        <v>42523</v>
      </c>
      <c r="I3885" s="264" t="s">
        <v>42524</v>
      </c>
      <c r="J3885" s="148"/>
      <c r="M3885" s="258"/>
      <c r="N3885" s="252"/>
      <c r="O3885" s="148"/>
      <c r="P3885" s="148"/>
    </row>
    <row r="3886" spans="1:16" ht="105.6">
      <c r="A3886" s="258" t="s">
        <v>42525</v>
      </c>
      <c r="B3886" s="252" t="s">
        <v>42517</v>
      </c>
      <c r="C3886" s="252" t="s">
        <v>42518</v>
      </c>
      <c r="D3886" s="148" t="s">
        <v>42519</v>
      </c>
      <c r="E3886" s="252" t="s">
        <v>42520</v>
      </c>
      <c r="F3886" s="252" t="s">
        <v>42521</v>
      </c>
      <c r="G3886" s="252" t="s">
        <v>42522</v>
      </c>
      <c r="H3886" s="262" t="s">
        <v>42523</v>
      </c>
      <c r="I3886" s="264" t="s">
        <v>42524</v>
      </c>
      <c r="J3886" s="148"/>
      <c r="M3886" s="258"/>
      <c r="N3886" s="252"/>
      <c r="O3886" s="148"/>
      <c r="P3886" s="148"/>
    </row>
    <row r="3887" spans="1:16" ht="105.6">
      <c r="A3887" s="258" t="s">
        <v>42526</v>
      </c>
      <c r="B3887" s="252" t="s">
        <v>42527</v>
      </c>
      <c r="C3887" s="252" t="s">
        <v>42528</v>
      </c>
      <c r="D3887" s="148" t="s">
        <v>42529</v>
      </c>
      <c r="E3887" s="252" t="s">
        <v>42530</v>
      </c>
      <c r="F3887" s="252" t="s">
        <v>42531</v>
      </c>
      <c r="G3887" s="252" t="s">
        <v>42532</v>
      </c>
      <c r="H3887" s="262" t="s">
        <v>42533</v>
      </c>
      <c r="I3887" s="264" t="s">
        <v>42534</v>
      </c>
      <c r="J3887" s="148"/>
      <c r="M3887" s="258"/>
      <c r="N3887" s="148"/>
      <c r="O3887" s="148"/>
      <c r="P3887" s="148"/>
    </row>
    <row r="3888" spans="1:16" ht="105.6">
      <c r="A3888" s="258" t="s">
        <v>42535</v>
      </c>
      <c r="B3888" s="252" t="s">
        <v>42527</v>
      </c>
      <c r="C3888" s="252" t="s">
        <v>42528</v>
      </c>
      <c r="D3888" s="148" t="s">
        <v>42529</v>
      </c>
      <c r="E3888" s="252" t="s">
        <v>42530</v>
      </c>
      <c r="F3888" s="252" t="s">
        <v>42531</v>
      </c>
      <c r="G3888" s="252" t="s">
        <v>42532</v>
      </c>
      <c r="H3888" s="262" t="s">
        <v>42533</v>
      </c>
      <c r="I3888" s="264" t="s">
        <v>42534</v>
      </c>
      <c r="J3888" s="148"/>
      <c r="M3888" s="258"/>
      <c r="N3888" s="148"/>
      <c r="O3888" s="148"/>
      <c r="P3888" s="148"/>
    </row>
    <row r="3889" spans="1:16" ht="145.19999999999999">
      <c r="A3889" s="258" t="s">
        <v>42536</v>
      </c>
      <c r="B3889" s="252" t="s">
        <v>42537</v>
      </c>
      <c r="C3889" s="252" t="s">
        <v>42538</v>
      </c>
      <c r="D3889" s="148" t="s">
        <v>42539</v>
      </c>
      <c r="E3889" s="252" t="s">
        <v>42540</v>
      </c>
      <c r="F3889" s="252" t="s">
        <v>42541</v>
      </c>
      <c r="G3889" s="252" t="s">
        <v>42542</v>
      </c>
      <c r="H3889" s="262" t="s">
        <v>42543</v>
      </c>
      <c r="I3889" s="264" t="s">
        <v>42544</v>
      </c>
      <c r="J3889" s="148"/>
      <c r="M3889" s="258"/>
      <c r="N3889" s="148"/>
      <c r="O3889" s="148"/>
      <c r="P3889" s="148"/>
    </row>
    <row r="3890" spans="1:16" ht="145.19999999999999">
      <c r="A3890" s="258" t="s">
        <v>42545</v>
      </c>
      <c r="B3890" s="252" t="s">
        <v>42546</v>
      </c>
      <c r="C3890" s="252" t="s">
        <v>42547</v>
      </c>
      <c r="D3890" s="148" t="s">
        <v>42548</v>
      </c>
      <c r="E3890" s="252" t="s">
        <v>42540</v>
      </c>
      <c r="F3890" s="252" t="s">
        <v>42549</v>
      </c>
      <c r="G3890" s="252" t="s">
        <v>42550</v>
      </c>
      <c r="H3890" s="262" t="s">
        <v>42551</v>
      </c>
      <c r="I3890" s="264" t="s">
        <v>42552</v>
      </c>
      <c r="J3890" s="148"/>
      <c r="M3890" s="258"/>
      <c r="N3890" s="148"/>
      <c r="O3890" s="148"/>
      <c r="P3890" s="148"/>
    </row>
    <row r="3891" spans="1:16" ht="198">
      <c r="A3891" s="258" t="s">
        <v>42553</v>
      </c>
      <c r="B3891" s="252" t="s">
        <v>42554</v>
      </c>
      <c r="C3891" s="252" t="s">
        <v>42555</v>
      </c>
      <c r="D3891" s="148" t="s">
        <v>42556</v>
      </c>
      <c r="E3891" s="252" t="s">
        <v>42557</v>
      </c>
      <c r="F3891" s="252" t="s">
        <v>42558</v>
      </c>
      <c r="G3891" s="252" t="s">
        <v>42559</v>
      </c>
      <c r="H3891" s="262" t="s">
        <v>42560</v>
      </c>
      <c r="I3891" s="264" t="s">
        <v>42561</v>
      </c>
      <c r="J3891" s="148"/>
      <c r="M3891" s="258"/>
      <c r="N3891" s="252"/>
      <c r="O3891" s="148"/>
      <c r="P3891" s="148"/>
    </row>
    <row r="3892" spans="1:16" ht="198">
      <c r="A3892" s="258" t="s">
        <v>42562</v>
      </c>
      <c r="B3892" s="252" t="s">
        <v>42563</v>
      </c>
      <c r="C3892" s="252" t="s">
        <v>42564</v>
      </c>
      <c r="D3892" s="148" t="s">
        <v>42556</v>
      </c>
      <c r="E3892" s="252" t="s">
        <v>42565</v>
      </c>
      <c r="F3892" s="252" t="s">
        <v>42566</v>
      </c>
      <c r="G3892" s="252" t="s">
        <v>42559</v>
      </c>
      <c r="H3892" s="262" t="s">
        <v>42567</v>
      </c>
      <c r="I3892" s="264" t="s">
        <v>42568</v>
      </c>
      <c r="J3892" s="148"/>
      <c r="M3892" s="258"/>
      <c r="N3892" s="252"/>
      <c r="O3892" s="148"/>
      <c r="P3892" s="148"/>
    </row>
    <row r="3893" spans="1:16" ht="132">
      <c r="A3893" s="258" t="s">
        <v>42569</v>
      </c>
      <c r="B3893" s="252" t="s">
        <v>42570</v>
      </c>
      <c r="C3893" s="252" t="s">
        <v>42571</v>
      </c>
      <c r="D3893" s="148" t="s">
        <v>42572</v>
      </c>
      <c r="E3893" s="252" t="s">
        <v>42573</v>
      </c>
      <c r="F3893" s="252" t="s">
        <v>42574</v>
      </c>
      <c r="G3893" s="252" t="s">
        <v>42575</v>
      </c>
      <c r="H3893" s="262" t="s">
        <v>42576</v>
      </c>
      <c r="I3893" s="264" t="s">
        <v>42577</v>
      </c>
      <c r="J3893" s="148"/>
      <c r="M3893" s="258"/>
      <c r="N3893" s="148"/>
      <c r="O3893" s="148"/>
      <c r="P3893" s="148"/>
    </row>
    <row r="3894" spans="1:16" ht="132">
      <c r="A3894" s="258" t="s">
        <v>42578</v>
      </c>
      <c r="B3894" s="252" t="s">
        <v>42570</v>
      </c>
      <c r="C3894" s="252" t="s">
        <v>42571</v>
      </c>
      <c r="D3894" s="148" t="s">
        <v>42572</v>
      </c>
      <c r="E3894" s="252" t="s">
        <v>42573</v>
      </c>
      <c r="F3894" s="252" t="s">
        <v>42574</v>
      </c>
      <c r="G3894" s="252" t="s">
        <v>42575</v>
      </c>
      <c r="H3894" s="262" t="s">
        <v>42576</v>
      </c>
      <c r="I3894" s="264" t="s">
        <v>42579</v>
      </c>
      <c r="J3894" s="148"/>
      <c r="M3894" s="258"/>
      <c r="N3894" s="148"/>
      <c r="O3894" s="148"/>
      <c r="P3894" s="148"/>
    </row>
    <row r="3895" spans="1:16" ht="158.4">
      <c r="A3895" s="258" t="s">
        <v>42580</v>
      </c>
      <c r="B3895" s="252" t="s">
        <v>42581</v>
      </c>
      <c r="C3895" s="252" t="s">
        <v>42582</v>
      </c>
      <c r="D3895" s="148" t="s">
        <v>42583</v>
      </c>
      <c r="E3895" s="252" t="s">
        <v>42584</v>
      </c>
      <c r="F3895" s="252" t="s">
        <v>42585</v>
      </c>
      <c r="G3895" s="252" t="s">
        <v>42586</v>
      </c>
      <c r="H3895" s="262" t="s">
        <v>42587</v>
      </c>
      <c r="I3895" s="264" t="s">
        <v>42588</v>
      </c>
      <c r="J3895" s="148"/>
      <c r="M3895" s="258"/>
      <c r="N3895" s="148"/>
      <c r="O3895" s="148"/>
      <c r="P3895" s="148"/>
    </row>
    <row r="3896" spans="1:16" ht="158.4">
      <c r="A3896" s="258" t="s">
        <v>42589</v>
      </c>
      <c r="B3896" s="252" t="s">
        <v>42581</v>
      </c>
      <c r="C3896" s="252" t="s">
        <v>42582</v>
      </c>
      <c r="D3896" s="148" t="s">
        <v>42583</v>
      </c>
      <c r="E3896" s="252" t="s">
        <v>42584</v>
      </c>
      <c r="F3896" s="252" t="s">
        <v>42585</v>
      </c>
      <c r="G3896" s="252" t="s">
        <v>42586</v>
      </c>
      <c r="H3896" s="262" t="s">
        <v>42587</v>
      </c>
      <c r="I3896" s="264" t="s">
        <v>42590</v>
      </c>
      <c r="J3896" s="148"/>
      <c r="M3896" s="258"/>
      <c r="N3896" s="148"/>
      <c r="O3896" s="148"/>
      <c r="P3896" s="148"/>
    </row>
    <row r="3897" spans="1:16" ht="171.6">
      <c r="A3897" s="258" t="s">
        <v>42591</v>
      </c>
      <c r="B3897" s="252" t="s">
        <v>42592</v>
      </c>
      <c r="C3897" s="252" t="s">
        <v>42593</v>
      </c>
      <c r="D3897" s="148" t="s">
        <v>42594</v>
      </c>
      <c r="E3897" s="252" t="s">
        <v>42595</v>
      </c>
      <c r="F3897" s="252" t="s">
        <v>42596</v>
      </c>
      <c r="G3897" s="252" t="s">
        <v>42597</v>
      </c>
      <c r="H3897" s="262" t="s">
        <v>42598</v>
      </c>
      <c r="I3897" s="264" t="s">
        <v>42599</v>
      </c>
      <c r="J3897" s="148"/>
      <c r="M3897" s="258"/>
      <c r="N3897" s="252"/>
      <c r="O3897" s="148"/>
      <c r="P3897" s="148"/>
    </row>
    <row r="3898" spans="1:16" ht="171.6">
      <c r="A3898" s="258" t="s">
        <v>42600</v>
      </c>
      <c r="B3898" s="252" t="s">
        <v>42601</v>
      </c>
      <c r="C3898" s="252" t="s">
        <v>42602</v>
      </c>
      <c r="D3898" s="148" t="s">
        <v>42603</v>
      </c>
      <c r="E3898" s="252" t="s">
        <v>42595</v>
      </c>
      <c r="F3898" s="252" t="s">
        <v>42596</v>
      </c>
      <c r="G3898" s="252" t="s">
        <v>42604</v>
      </c>
      <c r="H3898" s="262" t="s">
        <v>42605</v>
      </c>
      <c r="I3898" s="264" t="s">
        <v>42606</v>
      </c>
      <c r="J3898" s="148"/>
      <c r="M3898" s="258"/>
      <c r="N3898" s="252"/>
      <c r="O3898" s="148"/>
      <c r="P3898" s="148"/>
    </row>
    <row r="3899" spans="1:16" ht="158.4">
      <c r="A3899" s="258" t="s">
        <v>42607</v>
      </c>
      <c r="B3899" s="252" t="s">
        <v>42608</v>
      </c>
      <c r="C3899" s="252" t="s">
        <v>42609</v>
      </c>
      <c r="D3899" s="148" t="s">
        <v>42610</v>
      </c>
      <c r="E3899" s="252" t="s">
        <v>42611</v>
      </c>
      <c r="F3899" s="252" t="s">
        <v>42612</v>
      </c>
      <c r="G3899" s="252" t="s">
        <v>42613</v>
      </c>
      <c r="H3899" s="262" t="s">
        <v>42614</v>
      </c>
      <c r="I3899" s="264" t="s">
        <v>42615</v>
      </c>
      <c r="J3899" s="148"/>
      <c r="M3899" s="251"/>
      <c r="N3899" s="213"/>
      <c r="O3899" s="148"/>
      <c r="P3899" s="148"/>
    </row>
    <row r="3900" spans="1:16" ht="158.4">
      <c r="A3900" s="258" t="s">
        <v>42616</v>
      </c>
      <c r="B3900" s="252" t="s">
        <v>42617</v>
      </c>
      <c r="C3900" s="252" t="s">
        <v>42609</v>
      </c>
      <c r="D3900" s="148" t="s">
        <v>42610</v>
      </c>
      <c r="E3900" s="252" t="s">
        <v>42611</v>
      </c>
      <c r="F3900" s="252" t="s">
        <v>42618</v>
      </c>
      <c r="G3900" s="252" t="s">
        <v>42613</v>
      </c>
      <c r="H3900" s="262" t="s">
        <v>42614</v>
      </c>
      <c r="I3900" s="264" t="s">
        <v>42619</v>
      </c>
      <c r="J3900" s="148"/>
      <c r="M3900" s="251"/>
      <c r="N3900" s="213"/>
      <c r="O3900" s="148"/>
      <c r="P3900" s="148"/>
    </row>
    <row r="3901" spans="1:16" ht="158.4">
      <c r="A3901" s="251" t="s">
        <v>42620</v>
      </c>
      <c r="B3901" s="253" t="s">
        <v>42621</v>
      </c>
      <c r="C3901" s="252" t="s">
        <v>42622</v>
      </c>
      <c r="D3901" s="148" t="s">
        <v>42623</v>
      </c>
      <c r="E3901" s="253" t="s">
        <v>42624</v>
      </c>
      <c r="F3901" s="253" t="s">
        <v>42625</v>
      </c>
      <c r="G3901" s="253" t="s">
        <v>42626</v>
      </c>
      <c r="H3901" s="262" t="s">
        <v>42627</v>
      </c>
      <c r="I3901" s="264" t="s">
        <v>42628</v>
      </c>
      <c r="J3901" s="148"/>
      <c r="M3901" s="258"/>
      <c r="N3901" s="252"/>
      <c r="O3901" s="148"/>
      <c r="P3901" s="148"/>
    </row>
    <row r="3902" spans="1:16" ht="171.6">
      <c r="A3902" s="251" t="s">
        <v>42629</v>
      </c>
      <c r="B3902" s="253" t="s">
        <v>42621</v>
      </c>
      <c r="C3902" s="252" t="s">
        <v>42622</v>
      </c>
      <c r="D3902" s="148" t="s">
        <v>42623</v>
      </c>
      <c r="E3902" s="253" t="s">
        <v>42624</v>
      </c>
      <c r="F3902" s="253" t="s">
        <v>42625</v>
      </c>
      <c r="G3902" s="253" t="s">
        <v>42626</v>
      </c>
      <c r="H3902" s="262" t="s">
        <v>42627</v>
      </c>
      <c r="I3902" s="264" t="s">
        <v>42630</v>
      </c>
      <c r="J3902" s="148"/>
      <c r="M3902" s="258"/>
      <c r="N3902" s="252"/>
      <c r="O3902" s="148"/>
      <c r="P3902" s="148"/>
    </row>
    <row r="3903" spans="1:16" ht="171.6">
      <c r="A3903" s="258" t="s">
        <v>42631</v>
      </c>
      <c r="B3903" s="252" t="s">
        <v>42632</v>
      </c>
      <c r="C3903" s="252" t="s">
        <v>42633</v>
      </c>
      <c r="D3903" s="148" t="s">
        <v>42634</v>
      </c>
      <c r="E3903" s="252" t="s">
        <v>42635</v>
      </c>
      <c r="F3903" s="252" t="s">
        <v>42636</v>
      </c>
      <c r="G3903" s="252" t="s">
        <v>42637</v>
      </c>
      <c r="H3903" s="262" t="s">
        <v>42638</v>
      </c>
      <c r="I3903" s="264" t="s">
        <v>42639</v>
      </c>
      <c r="J3903" s="148"/>
      <c r="M3903" s="258"/>
      <c r="N3903" s="252"/>
      <c r="O3903" s="148"/>
      <c r="P3903" s="148"/>
    </row>
    <row r="3904" spans="1:16" ht="171.6">
      <c r="A3904" s="258" t="s">
        <v>42640</v>
      </c>
      <c r="B3904" s="252" t="s">
        <v>42632</v>
      </c>
      <c r="C3904" s="252" t="s">
        <v>42633</v>
      </c>
      <c r="D3904" s="148" t="s">
        <v>42634</v>
      </c>
      <c r="E3904" s="252" t="s">
        <v>42635</v>
      </c>
      <c r="F3904" s="252" t="s">
        <v>42636</v>
      </c>
      <c r="G3904" s="252" t="s">
        <v>42637</v>
      </c>
      <c r="H3904" s="262" t="s">
        <v>42638</v>
      </c>
      <c r="I3904" s="264" t="s">
        <v>42641</v>
      </c>
      <c r="J3904" s="148"/>
      <c r="M3904" s="258"/>
      <c r="N3904" s="252"/>
      <c r="O3904" s="148"/>
      <c r="P3904" s="148"/>
    </row>
    <row r="3905" spans="1:16" ht="92.4">
      <c r="A3905" s="258" t="s">
        <v>42642</v>
      </c>
      <c r="B3905" s="252" t="s">
        <v>42643</v>
      </c>
      <c r="C3905" s="252" t="s">
        <v>42644</v>
      </c>
      <c r="D3905" s="148" t="s">
        <v>42645</v>
      </c>
      <c r="E3905" s="252" t="s">
        <v>42646</v>
      </c>
      <c r="F3905" s="252" t="s">
        <v>42647</v>
      </c>
      <c r="G3905" s="252" t="s">
        <v>42648</v>
      </c>
      <c r="H3905" s="262" t="s">
        <v>42649</v>
      </c>
      <c r="I3905" s="264" t="s">
        <v>42650</v>
      </c>
      <c r="J3905" s="148"/>
      <c r="M3905" s="258"/>
      <c r="N3905" s="252"/>
      <c r="O3905" s="148"/>
      <c r="P3905" s="148"/>
    </row>
    <row r="3906" spans="1:16" ht="79.2">
      <c r="A3906" s="258" t="s">
        <v>42651</v>
      </c>
      <c r="B3906" s="252" t="s">
        <v>42643</v>
      </c>
      <c r="C3906" s="252" t="s">
        <v>42644</v>
      </c>
      <c r="D3906" s="148" t="s">
        <v>42645</v>
      </c>
      <c r="E3906" s="252" t="s">
        <v>42646</v>
      </c>
      <c r="F3906" s="252" t="s">
        <v>42647</v>
      </c>
      <c r="G3906" s="252" t="s">
        <v>42648</v>
      </c>
      <c r="H3906" s="262" t="s">
        <v>42649</v>
      </c>
      <c r="I3906" s="264" t="s">
        <v>42652</v>
      </c>
      <c r="J3906" s="148"/>
      <c r="M3906" s="258"/>
      <c r="N3906" s="252"/>
      <c r="O3906" s="148"/>
      <c r="P3906" s="148"/>
    </row>
    <row r="3907" spans="1:16" ht="132">
      <c r="A3907" s="258" t="s">
        <v>42653</v>
      </c>
      <c r="B3907" s="252" t="s">
        <v>42654</v>
      </c>
      <c r="C3907" s="252" t="s">
        <v>42655</v>
      </c>
      <c r="D3907" s="148" t="s">
        <v>42656</v>
      </c>
      <c r="E3907" s="252" t="s">
        <v>42657</v>
      </c>
      <c r="F3907" s="252" t="s">
        <v>42658</v>
      </c>
      <c r="G3907" s="252" t="s">
        <v>42659</v>
      </c>
      <c r="H3907" s="262" t="s">
        <v>42660</v>
      </c>
      <c r="I3907" s="264" t="s">
        <v>42661</v>
      </c>
      <c r="J3907" s="148"/>
      <c r="M3907" s="258"/>
      <c r="N3907" s="252"/>
      <c r="O3907" s="148"/>
      <c r="P3907" s="148"/>
    </row>
    <row r="3908" spans="1:16" ht="132">
      <c r="A3908" s="258" t="s">
        <v>42662</v>
      </c>
      <c r="B3908" s="252" t="s">
        <v>42654</v>
      </c>
      <c r="C3908" s="252" t="s">
        <v>42655</v>
      </c>
      <c r="D3908" s="148" t="s">
        <v>42656</v>
      </c>
      <c r="E3908" s="252" t="s">
        <v>42657</v>
      </c>
      <c r="F3908" s="252" t="s">
        <v>42658</v>
      </c>
      <c r="G3908" s="252" t="s">
        <v>42659</v>
      </c>
      <c r="H3908" s="262" t="s">
        <v>42660</v>
      </c>
      <c r="I3908" s="264" t="s">
        <v>42663</v>
      </c>
      <c r="J3908" s="148"/>
      <c r="M3908" s="258"/>
      <c r="N3908" s="252"/>
      <c r="O3908" s="148"/>
      <c r="P3908" s="148"/>
    </row>
    <row r="3909" spans="1:16" ht="171.6">
      <c r="A3909" s="258" t="s">
        <v>42664</v>
      </c>
      <c r="B3909" s="252" t="s">
        <v>42665</v>
      </c>
      <c r="C3909" s="252" t="s">
        <v>42666</v>
      </c>
      <c r="D3909" s="148" t="s">
        <v>42667</v>
      </c>
      <c r="E3909" s="252" t="s">
        <v>42668</v>
      </c>
      <c r="F3909" s="252" t="s">
        <v>42669</v>
      </c>
      <c r="G3909" s="252" t="s">
        <v>42670</v>
      </c>
      <c r="H3909" s="262" t="s">
        <v>42671</v>
      </c>
      <c r="I3909" s="264" t="s">
        <v>42672</v>
      </c>
      <c r="J3909" s="148"/>
      <c r="M3909" s="258"/>
      <c r="N3909" s="252"/>
      <c r="O3909" s="148"/>
      <c r="P3909" s="148"/>
    </row>
    <row r="3910" spans="1:16" ht="171.6">
      <c r="A3910" s="258" t="s">
        <v>42673</v>
      </c>
      <c r="B3910" s="252" t="s">
        <v>42665</v>
      </c>
      <c r="C3910" s="252" t="s">
        <v>42666</v>
      </c>
      <c r="D3910" s="148" t="s">
        <v>42667</v>
      </c>
      <c r="E3910" s="252" t="s">
        <v>42668</v>
      </c>
      <c r="F3910" s="252" t="s">
        <v>42669</v>
      </c>
      <c r="G3910" s="252" t="s">
        <v>42670</v>
      </c>
      <c r="H3910" s="262" t="s">
        <v>42671</v>
      </c>
      <c r="I3910" s="264" t="s">
        <v>42672</v>
      </c>
      <c r="J3910" s="148"/>
      <c r="M3910" s="258"/>
      <c r="N3910" s="252"/>
      <c r="O3910" s="148"/>
      <c r="P3910" s="148"/>
    </row>
    <row r="3911" spans="1:16" ht="158.4">
      <c r="A3911" s="258" t="s">
        <v>42674</v>
      </c>
      <c r="B3911" s="252" t="s">
        <v>42675</v>
      </c>
      <c r="C3911" s="252" t="s">
        <v>42676</v>
      </c>
      <c r="D3911" s="148" t="s">
        <v>42677</v>
      </c>
      <c r="E3911" s="252" t="s">
        <v>42678</v>
      </c>
      <c r="F3911" s="252" t="s">
        <v>42679</v>
      </c>
      <c r="G3911" s="252" t="s">
        <v>42680</v>
      </c>
      <c r="H3911" s="262" t="s">
        <v>42681</v>
      </c>
      <c r="I3911" s="264" t="s">
        <v>42682</v>
      </c>
      <c r="J3911" s="148"/>
      <c r="M3911" s="258"/>
      <c r="N3911" s="252"/>
      <c r="O3911" s="148"/>
      <c r="P3911" s="148"/>
    </row>
    <row r="3912" spans="1:16" ht="158.4">
      <c r="A3912" s="258" t="s">
        <v>42683</v>
      </c>
      <c r="B3912" s="252" t="s">
        <v>42675</v>
      </c>
      <c r="C3912" s="252" t="s">
        <v>42684</v>
      </c>
      <c r="D3912" s="148" t="s">
        <v>42677</v>
      </c>
      <c r="E3912" s="252" t="s">
        <v>42678</v>
      </c>
      <c r="F3912" s="252" t="s">
        <v>42685</v>
      </c>
      <c r="G3912" s="252" t="s">
        <v>42680</v>
      </c>
      <c r="H3912" s="262" t="s">
        <v>42681</v>
      </c>
      <c r="I3912" s="264" t="s">
        <v>42686</v>
      </c>
      <c r="J3912" s="148"/>
      <c r="M3912" s="258"/>
      <c r="N3912" s="252"/>
      <c r="O3912" s="148"/>
      <c r="P3912" s="148"/>
    </row>
    <row r="3913" spans="1:16" ht="158.4">
      <c r="A3913" s="258" t="s">
        <v>42687</v>
      </c>
      <c r="B3913" s="252" t="s">
        <v>42688</v>
      </c>
      <c r="C3913" s="252" t="s">
        <v>42689</v>
      </c>
      <c r="D3913" s="148" t="s">
        <v>42690</v>
      </c>
      <c r="E3913" s="252" t="s">
        <v>42691</v>
      </c>
      <c r="F3913" s="252" t="s">
        <v>42692</v>
      </c>
      <c r="G3913" s="252" t="s">
        <v>42693</v>
      </c>
      <c r="H3913" s="262" t="s">
        <v>42694</v>
      </c>
      <c r="I3913" s="264" t="s">
        <v>42695</v>
      </c>
      <c r="J3913" s="148"/>
      <c r="M3913" s="258"/>
      <c r="N3913" s="148"/>
      <c r="O3913" s="148"/>
      <c r="P3913" s="148"/>
    </row>
    <row r="3914" spans="1:16" ht="145.19999999999999">
      <c r="A3914" s="258" t="s">
        <v>42696</v>
      </c>
      <c r="B3914" s="252" t="s">
        <v>42688</v>
      </c>
      <c r="C3914" s="252" t="s">
        <v>42689</v>
      </c>
      <c r="D3914" s="148" t="s">
        <v>42690</v>
      </c>
      <c r="E3914" s="252" t="s">
        <v>42691</v>
      </c>
      <c r="F3914" s="252" t="s">
        <v>42692</v>
      </c>
      <c r="G3914" s="252" t="s">
        <v>42693</v>
      </c>
      <c r="H3914" s="262" t="s">
        <v>42694</v>
      </c>
      <c r="I3914" s="264" t="s">
        <v>42697</v>
      </c>
      <c r="J3914" s="148"/>
      <c r="M3914" s="258"/>
      <c r="N3914" s="148"/>
      <c r="O3914" s="148"/>
      <c r="P3914" s="148"/>
    </row>
    <row r="3915" spans="1:16" ht="198">
      <c r="A3915" s="258" t="s">
        <v>42698</v>
      </c>
      <c r="B3915" s="252" t="s">
        <v>42699</v>
      </c>
      <c r="C3915" s="252" t="s">
        <v>42700</v>
      </c>
      <c r="D3915" s="148" t="s">
        <v>42701</v>
      </c>
      <c r="E3915" s="252" t="s">
        <v>42702</v>
      </c>
      <c r="F3915" s="252" t="s">
        <v>42703</v>
      </c>
      <c r="G3915" s="252" t="s">
        <v>42704</v>
      </c>
      <c r="H3915" s="262" t="s">
        <v>42705</v>
      </c>
      <c r="I3915" s="264" t="s">
        <v>42706</v>
      </c>
      <c r="J3915" s="148"/>
      <c r="M3915" s="258"/>
      <c r="N3915" s="148"/>
      <c r="O3915" s="148"/>
      <c r="P3915" s="148"/>
    </row>
    <row r="3916" spans="1:16" ht="184.8">
      <c r="A3916" s="258" t="s">
        <v>42707</v>
      </c>
      <c r="B3916" s="252" t="s">
        <v>42699</v>
      </c>
      <c r="C3916" s="252" t="s">
        <v>42708</v>
      </c>
      <c r="D3916" s="148" t="s">
        <v>42701</v>
      </c>
      <c r="E3916" s="252" t="s">
        <v>42702</v>
      </c>
      <c r="F3916" s="252" t="s">
        <v>42709</v>
      </c>
      <c r="G3916" s="252" t="s">
        <v>42704</v>
      </c>
      <c r="H3916" s="262" t="s">
        <v>42710</v>
      </c>
      <c r="I3916" s="264" t="s">
        <v>42711</v>
      </c>
      <c r="J3916" s="148"/>
      <c r="M3916" s="258"/>
      <c r="N3916" s="148"/>
      <c r="O3916" s="148"/>
      <c r="P3916" s="148"/>
    </row>
    <row r="3917" spans="1:16" ht="105.6">
      <c r="A3917" s="258" t="s">
        <v>42712</v>
      </c>
      <c r="B3917" s="252" t="s">
        <v>42713</v>
      </c>
      <c r="C3917" s="252" t="s">
        <v>42714</v>
      </c>
      <c r="D3917" s="148" t="s">
        <v>42715</v>
      </c>
      <c r="E3917" s="252" t="s">
        <v>42716</v>
      </c>
      <c r="F3917" s="252" t="s">
        <v>42717</v>
      </c>
      <c r="G3917" s="252" t="s">
        <v>42718</v>
      </c>
      <c r="H3917" s="262" t="s">
        <v>42719</v>
      </c>
      <c r="I3917" s="264" t="s">
        <v>42720</v>
      </c>
      <c r="J3917" s="148"/>
      <c r="M3917" s="251"/>
      <c r="N3917" s="253"/>
      <c r="O3917" s="148"/>
      <c r="P3917" s="148"/>
    </row>
    <row r="3918" spans="1:16" ht="105.6">
      <c r="A3918" s="258" t="s">
        <v>42721</v>
      </c>
      <c r="B3918" s="252" t="s">
        <v>42713</v>
      </c>
      <c r="C3918" s="252" t="s">
        <v>42722</v>
      </c>
      <c r="D3918" s="148" t="s">
        <v>42715</v>
      </c>
      <c r="E3918" s="252" t="s">
        <v>42716</v>
      </c>
      <c r="F3918" s="252" t="s">
        <v>42723</v>
      </c>
      <c r="G3918" s="252" t="s">
        <v>42718</v>
      </c>
      <c r="H3918" s="262" t="s">
        <v>42719</v>
      </c>
      <c r="I3918" s="264" t="s">
        <v>42724</v>
      </c>
      <c r="J3918" s="148"/>
      <c r="M3918" s="251"/>
      <c r="N3918" s="253"/>
      <c r="O3918" s="148"/>
      <c r="P3918" s="148"/>
    </row>
    <row r="3919" spans="1:16" ht="105.6">
      <c r="A3919" s="251" t="s">
        <v>42725</v>
      </c>
      <c r="B3919" s="253" t="s">
        <v>42726</v>
      </c>
      <c r="C3919" s="252" t="s">
        <v>42727</v>
      </c>
      <c r="D3919" s="148" t="s">
        <v>42728</v>
      </c>
      <c r="E3919" s="253" t="s">
        <v>42729</v>
      </c>
      <c r="F3919" s="253" t="s">
        <v>42730</v>
      </c>
      <c r="G3919" s="253" t="s">
        <v>42731</v>
      </c>
      <c r="H3919" s="262" t="s">
        <v>42732</v>
      </c>
      <c r="I3919" s="264" t="s">
        <v>42733</v>
      </c>
      <c r="J3919" s="148"/>
      <c r="M3919" s="258"/>
      <c r="N3919" s="252"/>
      <c r="O3919" s="148"/>
      <c r="P3919" s="148"/>
    </row>
    <row r="3920" spans="1:16" ht="105.6">
      <c r="A3920" s="251" t="s">
        <v>42734</v>
      </c>
      <c r="B3920" s="253" t="s">
        <v>42726</v>
      </c>
      <c r="C3920" s="252" t="s">
        <v>42727</v>
      </c>
      <c r="D3920" s="148" t="s">
        <v>42728</v>
      </c>
      <c r="E3920" s="253" t="s">
        <v>42729</v>
      </c>
      <c r="F3920" s="253" t="s">
        <v>42730</v>
      </c>
      <c r="G3920" s="253" t="s">
        <v>42731</v>
      </c>
      <c r="H3920" s="262" t="s">
        <v>42732</v>
      </c>
      <c r="I3920" s="264" t="s">
        <v>42733</v>
      </c>
      <c r="J3920" s="148"/>
      <c r="M3920" s="258"/>
      <c r="N3920" s="252"/>
      <c r="O3920" s="148"/>
      <c r="P3920" s="148"/>
    </row>
    <row r="3921" spans="1:16" ht="92.4">
      <c r="A3921" s="258" t="s">
        <v>42735</v>
      </c>
      <c r="B3921" s="252" t="s">
        <v>42736</v>
      </c>
      <c r="C3921" s="252" t="s">
        <v>42737</v>
      </c>
      <c r="D3921" s="148" t="s">
        <v>42738</v>
      </c>
      <c r="E3921" s="252" t="s">
        <v>42739</v>
      </c>
      <c r="F3921" s="252" t="s">
        <v>42740</v>
      </c>
      <c r="G3921" s="252" t="s">
        <v>42741</v>
      </c>
      <c r="H3921" s="262" t="s">
        <v>42742</v>
      </c>
      <c r="I3921" s="264" t="s">
        <v>42743</v>
      </c>
      <c r="J3921" s="148"/>
      <c r="M3921" s="258"/>
      <c r="N3921" s="148"/>
      <c r="O3921" s="148"/>
      <c r="P3921" s="148"/>
    </row>
    <row r="3922" spans="1:16" ht="92.4">
      <c r="A3922" s="258" t="s">
        <v>42744</v>
      </c>
      <c r="B3922" s="252" t="s">
        <v>42736</v>
      </c>
      <c r="C3922" s="252" t="s">
        <v>42737</v>
      </c>
      <c r="D3922" s="148" t="s">
        <v>42738</v>
      </c>
      <c r="E3922" s="252" t="s">
        <v>42739</v>
      </c>
      <c r="F3922" s="252" t="s">
        <v>42740</v>
      </c>
      <c r="G3922" s="252" t="s">
        <v>42741</v>
      </c>
      <c r="H3922" s="262" t="s">
        <v>42742</v>
      </c>
      <c r="I3922" s="264" t="s">
        <v>42743</v>
      </c>
      <c r="J3922" s="148"/>
      <c r="M3922" s="258"/>
      <c r="N3922" s="148"/>
      <c r="O3922" s="148"/>
      <c r="P3922" s="148"/>
    </row>
    <row r="3923" spans="1:16" ht="118.8">
      <c r="A3923" s="258" t="s">
        <v>42745</v>
      </c>
      <c r="B3923" s="252" t="s">
        <v>42746</v>
      </c>
      <c r="C3923" s="252" t="s">
        <v>42747</v>
      </c>
      <c r="D3923" s="148" t="s">
        <v>42748</v>
      </c>
      <c r="E3923" s="252" t="s">
        <v>42749</v>
      </c>
      <c r="F3923" s="252" t="s">
        <v>42750</v>
      </c>
      <c r="G3923" s="252" t="s">
        <v>42751</v>
      </c>
      <c r="H3923" s="262" t="s">
        <v>42752</v>
      </c>
      <c r="I3923" s="264" t="s">
        <v>42753</v>
      </c>
      <c r="J3923" s="148"/>
      <c r="M3923" s="258"/>
      <c r="N3923" s="252"/>
      <c r="O3923" s="148"/>
      <c r="P3923" s="148"/>
    </row>
    <row r="3924" spans="1:16" ht="118.8">
      <c r="A3924" s="258" t="s">
        <v>42754</v>
      </c>
      <c r="B3924" s="252" t="s">
        <v>42755</v>
      </c>
      <c r="C3924" s="252" t="s">
        <v>42747</v>
      </c>
      <c r="D3924" s="148" t="s">
        <v>42756</v>
      </c>
      <c r="E3924" s="252" t="s">
        <v>42749</v>
      </c>
      <c r="F3924" s="252" t="s">
        <v>42750</v>
      </c>
      <c r="G3924" s="252" t="s">
        <v>42757</v>
      </c>
      <c r="H3924" s="262" t="s">
        <v>42758</v>
      </c>
      <c r="I3924" s="264" t="s">
        <v>42759</v>
      </c>
      <c r="J3924" s="148"/>
      <c r="M3924" s="258"/>
      <c r="N3924" s="252"/>
      <c r="O3924" s="148"/>
      <c r="P3924" s="148"/>
    </row>
    <row r="3925" spans="1:16" ht="105.6">
      <c r="A3925" s="258" t="s">
        <v>42760</v>
      </c>
      <c r="B3925" s="252" t="s">
        <v>42761</v>
      </c>
      <c r="C3925" s="252" t="s">
        <v>42762</v>
      </c>
      <c r="D3925" s="148" t="s">
        <v>42763</v>
      </c>
      <c r="E3925" s="252" t="s">
        <v>42764</v>
      </c>
      <c r="F3925" s="252" t="s">
        <v>42765</v>
      </c>
      <c r="G3925" s="252" t="s">
        <v>42766</v>
      </c>
      <c r="H3925" s="262" t="s">
        <v>42767</v>
      </c>
      <c r="I3925" s="264" t="s">
        <v>42768</v>
      </c>
      <c r="J3925" s="148"/>
      <c r="M3925" s="258"/>
      <c r="N3925" s="252"/>
      <c r="O3925" s="148"/>
      <c r="P3925" s="148"/>
    </row>
    <row r="3926" spans="1:16" ht="105.6">
      <c r="A3926" s="258" t="s">
        <v>42769</v>
      </c>
      <c r="B3926" s="252" t="s">
        <v>42761</v>
      </c>
      <c r="C3926" s="252" t="s">
        <v>42762</v>
      </c>
      <c r="D3926" s="148" t="s">
        <v>42763</v>
      </c>
      <c r="E3926" s="252" t="s">
        <v>42764</v>
      </c>
      <c r="F3926" s="252" t="s">
        <v>42765</v>
      </c>
      <c r="G3926" s="252" t="s">
        <v>42766</v>
      </c>
      <c r="H3926" s="262" t="s">
        <v>42767</v>
      </c>
      <c r="I3926" s="264" t="s">
        <v>42768</v>
      </c>
      <c r="J3926" s="148"/>
      <c r="M3926" s="258"/>
      <c r="N3926" s="252"/>
      <c r="O3926" s="148"/>
      <c r="P3926" s="148"/>
    </row>
    <row r="3927" spans="1:16" ht="158.4">
      <c r="A3927" s="258" t="s">
        <v>42770</v>
      </c>
      <c r="B3927" s="252" t="s">
        <v>42771</v>
      </c>
      <c r="C3927" s="252" t="s">
        <v>42772</v>
      </c>
      <c r="D3927" s="148" t="s">
        <v>42773</v>
      </c>
      <c r="E3927" s="252" t="s">
        <v>42774</v>
      </c>
      <c r="F3927" s="252" t="s">
        <v>42775</v>
      </c>
      <c r="G3927" s="252" t="s">
        <v>42776</v>
      </c>
      <c r="H3927" s="262" t="s">
        <v>42777</v>
      </c>
      <c r="I3927" s="264" t="s">
        <v>42778</v>
      </c>
      <c r="J3927" s="148"/>
      <c r="M3927" s="258"/>
      <c r="N3927" s="252"/>
      <c r="O3927" s="148"/>
      <c r="P3927" s="148"/>
    </row>
    <row r="3928" spans="1:16" ht="158.4">
      <c r="A3928" s="258" t="s">
        <v>42779</v>
      </c>
      <c r="B3928" s="252" t="s">
        <v>42780</v>
      </c>
      <c r="C3928" s="252" t="s">
        <v>42772</v>
      </c>
      <c r="D3928" s="148" t="s">
        <v>42781</v>
      </c>
      <c r="E3928" s="252" t="s">
        <v>42774</v>
      </c>
      <c r="F3928" s="252" t="s">
        <v>42782</v>
      </c>
      <c r="G3928" s="252" t="s">
        <v>42783</v>
      </c>
      <c r="H3928" s="262" t="s">
        <v>42784</v>
      </c>
      <c r="I3928" s="264" t="s">
        <v>42785</v>
      </c>
      <c r="J3928" s="148"/>
      <c r="M3928" s="258"/>
      <c r="N3928" s="252"/>
      <c r="O3928" s="148"/>
      <c r="P3928" s="148"/>
    </row>
    <row r="3929" spans="1:16" ht="132">
      <c r="A3929" s="258" t="s">
        <v>42786</v>
      </c>
      <c r="B3929" s="252" t="s">
        <v>42787</v>
      </c>
      <c r="C3929" s="252" t="s">
        <v>42788</v>
      </c>
      <c r="D3929" s="148" t="s">
        <v>42789</v>
      </c>
      <c r="E3929" s="252" t="s">
        <v>42790</v>
      </c>
      <c r="F3929" s="252" t="s">
        <v>42791</v>
      </c>
      <c r="G3929" s="252" t="s">
        <v>42792</v>
      </c>
      <c r="H3929" s="262" t="s">
        <v>42793</v>
      </c>
      <c r="I3929" s="264" t="s">
        <v>42794</v>
      </c>
      <c r="J3929" s="148"/>
      <c r="M3929" s="258"/>
      <c r="N3929" s="148"/>
      <c r="O3929" s="148"/>
      <c r="P3929" s="148"/>
    </row>
    <row r="3930" spans="1:16" ht="132">
      <c r="A3930" s="258" t="s">
        <v>42795</v>
      </c>
      <c r="B3930" s="252" t="s">
        <v>42787</v>
      </c>
      <c r="C3930" s="252" t="s">
        <v>42788</v>
      </c>
      <c r="D3930" s="148" t="s">
        <v>42789</v>
      </c>
      <c r="E3930" s="252" t="s">
        <v>42790</v>
      </c>
      <c r="F3930" s="252" t="s">
        <v>42791</v>
      </c>
      <c r="G3930" s="252" t="s">
        <v>42792</v>
      </c>
      <c r="H3930" s="262" t="s">
        <v>42793</v>
      </c>
      <c r="I3930" s="264" t="s">
        <v>42796</v>
      </c>
      <c r="J3930" s="148"/>
      <c r="M3930" s="258"/>
      <c r="N3930" s="148"/>
      <c r="O3930" s="148"/>
      <c r="P3930" s="148"/>
    </row>
    <row r="3931" spans="1:16" ht="118.8">
      <c r="A3931" s="258" t="s">
        <v>42797</v>
      </c>
      <c r="B3931" s="252" t="s">
        <v>42798</v>
      </c>
      <c r="C3931" s="252" t="s">
        <v>42799</v>
      </c>
      <c r="D3931" s="148" t="s">
        <v>42800</v>
      </c>
      <c r="E3931" s="252" t="s">
        <v>42801</v>
      </c>
      <c r="F3931" s="252" t="s">
        <v>42802</v>
      </c>
      <c r="G3931" s="252" t="s">
        <v>42803</v>
      </c>
      <c r="H3931" s="262" t="s">
        <v>42804</v>
      </c>
      <c r="I3931" s="264" t="s">
        <v>42805</v>
      </c>
      <c r="J3931" s="148"/>
      <c r="M3931" s="258"/>
      <c r="N3931" s="148"/>
      <c r="O3931" s="148"/>
      <c r="P3931" s="148"/>
    </row>
    <row r="3932" spans="1:16" ht="118.8">
      <c r="A3932" s="258" t="s">
        <v>42806</v>
      </c>
      <c r="B3932" s="252" t="s">
        <v>42798</v>
      </c>
      <c r="C3932" s="252" t="s">
        <v>42799</v>
      </c>
      <c r="D3932" s="148" t="s">
        <v>42800</v>
      </c>
      <c r="E3932" s="252" t="s">
        <v>42801</v>
      </c>
      <c r="F3932" s="252" t="s">
        <v>42802</v>
      </c>
      <c r="G3932" s="252" t="s">
        <v>42803</v>
      </c>
      <c r="H3932" s="262" t="s">
        <v>42804</v>
      </c>
      <c r="I3932" s="264" t="s">
        <v>42805</v>
      </c>
      <c r="J3932" s="148"/>
      <c r="M3932" s="258"/>
      <c r="N3932" s="148"/>
      <c r="O3932" s="148"/>
      <c r="P3932" s="148"/>
    </row>
    <row r="3933" spans="1:16" ht="118.8">
      <c r="A3933" s="258" t="s">
        <v>42807</v>
      </c>
      <c r="B3933" s="252" t="s">
        <v>42808</v>
      </c>
      <c r="C3933" s="252" t="s">
        <v>42809</v>
      </c>
      <c r="D3933" s="148" t="s">
        <v>42810</v>
      </c>
      <c r="E3933" s="252" t="s">
        <v>42811</v>
      </c>
      <c r="F3933" s="252" t="s">
        <v>42812</v>
      </c>
      <c r="G3933" s="252" t="s">
        <v>42813</v>
      </c>
      <c r="H3933" s="262" t="s">
        <v>42814</v>
      </c>
      <c r="I3933" s="264" t="s">
        <v>42815</v>
      </c>
      <c r="J3933" s="148"/>
      <c r="M3933" s="258"/>
      <c r="N3933" s="148"/>
      <c r="O3933" s="148"/>
      <c r="P3933" s="148"/>
    </row>
    <row r="3934" spans="1:16" ht="118.8">
      <c r="A3934" s="258" t="s">
        <v>42816</v>
      </c>
      <c r="B3934" s="252" t="s">
        <v>42817</v>
      </c>
      <c r="C3934" s="252" t="s">
        <v>42809</v>
      </c>
      <c r="D3934" s="148" t="s">
        <v>42810</v>
      </c>
      <c r="E3934" s="252" t="s">
        <v>42811</v>
      </c>
      <c r="F3934" s="252" t="s">
        <v>42812</v>
      </c>
      <c r="G3934" s="252" t="s">
        <v>42813</v>
      </c>
      <c r="H3934" s="262" t="s">
        <v>42814</v>
      </c>
      <c r="I3934" s="264" t="s">
        <v>42815</v>
      </c>
      <c r="J3934" s="148"/>
      <c r="M3934" s="258"/>
      <c r="N3934" s="148"/>
      <c r="O3934" s="148"/>
      <c r="P3934" s="148"/>
    </row>
    <row r="3935" spans="1:16" ht="171.6">
      <c r="A3935" s="258" t="s">
        <v>42818</v>
      </c>
      <c r="B3935" s="252" t="s">
        <v>42819</v>
      </c>
      <c r="C3935" s="252" t="s">
        <v>42820</v>
      </c>
      <c r="D3935" s="148" t="s">
        <v>42821</v>
      </c>
      <c r="E3935" s="252" t="s">
        <v>42822</v>
      </c>
      <c r="F3935" s="252" t="s">
        <v>42823</v>
      </c>
      <c r="G3935" s="252" t="s">
        <v>42824</v>
      </c>
      <c r="H3935" s="262" t="s">
        <v>42825</v>
      </c>
      <c r="I3935" s="264" t="s">
        <v>42826</v>
      </c>
      <c r="J3935" s="148"/>
      <c r="M3935" s="251"/>
      <c r="N3935" s="213"/>
      <c r="O3935" s="148"/>
      <c r="P3935" s="148"/>
    </row>
    <row r="3936" spans="1:16" ht="171.6">
      <c r="A3936" s="258" t="s">
        <v>42827</v>
      </c>
      <c r="B3936" s="252" t="s">
        <v>42828</v>
      </c>
      <c r="C3936" s="252" t="s">
        <v>42820</v>
      </c>
      <c r="D3936" s="148" t="s">
        <v>42821</v>
      </c>
      <c r="E3936" s="252" t="s">
        <v>42822</v>
      </c>
      <c r="F3936" s="252" t="s">
        <v>42829</v>
      </c>
      <c r="G3936" s="252" t="s">
        <v>42830</v>
      </c>
      <c r="H3936" s="262" t="s">
        <v>42825</v>
      </c>
      <c r="I3936" s="264" t="s">
        <v>42831</v>
      </c>
      <c r="J3936" s="273"/>
      <c r="K3936" s="273"/>
      <c r="L3936" s="273"/>
      <c r="M3936" s="251"/>
      <c r="N3936" s="213"/>
      <c r="O3936" s="148"/>
      <c r="P3936" s="148"/>
    </row>
    <row r="3937" spans="1:16" ht="118.8">
      <c r="A3937" s="251" t="s">
        <v>42832</v>
      </c>
      <c r="B3937" s="253" t="s">
        <v>42833</v>
      </c>
      <c r="C3937" s="252" t="s">
        <v>42834</v>
      </c>
      <c r="D3937" s="148" t="s">
        <v>42835</v>
      </c>
      <c r="E3937" s="253" t="s">
        <v>42836</v>
      </c>
      <c r="F3937" s="253" t="s">
        <v>42837</v>
      </c>
      <c r="G3937" s="253" t="s">
        <v>42838</v>
      </c>
      <c r="H3937" s="262" t="s">
        <v>42839</v>
      </c>
      <c r="I3937" s="264" t="s">
        <v>42840</v>
      </c>
      <c r="M3937" s="258"/>
      <c r="N3937" s="148"/>
      <c r="O3937" s="148"/>
      <c r="P3937" s="148"/>
    </row>
    <row r="3938" spans="1:16" ht="118.8">
      <c r="A3938" s="251" t="s">
        <v>42841</v>
      </c>
      <c r="B3938" s="253" t="s">
        <v>42833</v>
      </c>
      <c r="C3938" s="252" t="s">
        <v>42834</v>
      </c>
      <c r="D3938" s="148" t="s">
        <v>42835</v>
      </c>
      <c r="E3938" s="253" t="s">
        <v>42836</v>
      </c>
      <c r="F3938" s="253" t="s">
        <v>42837</v>
      </c>
      <c r="G3938" s="253" t="s">
        <v>42842</v>
      </c>
      <c r="H3938" s="262" t="s">
        <v>42839</v>
      </c>
      <c r="I3938" s="264" t="s">
        <v>42840</v>
      </c>
      <c r="M3938" s="258"/>
      <c r="N3938" s="148"/>
      <c r="O3938" s="148"/>
      <c r="P3938" s="148"/>
    </row>
    <row r="3939" spans="1:16" ht="79.2">
      <c r="A3939" s="258" t="s">
        <v>42843</v>
      </c>
      <c r="B3939" s="252" t="s">
        <v>42844</v>
      </c>
      <c r="C3939" s="252" t="s">
        <v>42845</v>
      </c>
      <c r="D3939" s="148" t="s">
        <v>42846</v>
      </c>
      <c r="E3939" s="252" t="s">
        <v>42847</v>
      </c>
      <c r="F3939" s="252" t="s">
        <v>42848</v>
      </c>
      <c r="G3939" s="252" t="s">
        <v>42849</v>
      </c>
      <c r="H3939" s="262" t="s">
        <v>42850</v>
      </c>
      <c r="I3939" s="264" t="s">
        <v>42851</v>
      </c>
      <c r="M3939" s="258"/>
      <c r="N3939" s="252"/>
      <c r="O3939" s="148"/>
      <c r="P3939" s="148"/>
    </row>
    <row r="3940" spans="1:16" ht="79.2">
      <c r="A3940" s="258" t="s">
        <v>42852</v>
      </c>
      <c r="B3940" s="252" t="s">
        <v>42853</v>
      </c>
      <c r="C3940" s="252" t="s">
        <v>42854</v>
      </c>
      <c r="D3940" s="148" t="s">
        <v>42855</v>
      </c>
      <c r="E3940" s="252" t="s">
        <v>42856</v>
      </c>
      <c r="F3940" s="252" t="s">
        <v>42857</v>
      </c>
      <c r="G3940" s="252" t="s">
        <v>42858</v>
      </c>
      <c r="H3940" s="262" t="s">
        <v>42859</v>
      </c>
      <c r="I3940" s="264" t="s">
        <v>42860</v>
      </c>
      <c r="M3940" s="258"/>
      <c r="N3940" s="252"/>
      <c r="O3940" s="148"/>
      <c r="P3940" s="148"/>
    </row>
    <row r="3941" spans="1:16" ht="92.4">
      <c r="A3941" s="258" t="s">
        <v>42861</v>
      </c>
      <c r="B3941" s="252" t="s">
        <v>42862</v>
      </c>
      <c r="C3941" s="252" t="s">
        <v>42863</v>
      </c>
      <c r="D3941" s="148" t="s">
        <v>42864</v>
      </c>
      <c r="E3941" s="252" t="s">
        <v>42865</v>
      </c>
      <c r="F3941" s="252" t="s">
        <v>42866</v>
      </c>
      <c r="G3941" s="252" t="s">
        <v>42867</v>
      </c>
      <c r="H3941" s="262" t="s">
        <v>42868</v>
      </c>
      <c r="I3941" s="264" t="s">
        <v>42869</v>
      </c>
      <c r="M3941" s="258"/>
      <c r="N3941" s="148"/>
      <c r="O3941" s="148"/>
      <c r="P3941" s="148"/>
    </row>
    <row r="3942" spans="1:16" ht="92.4">
      <c r="A3942" s="258" t="s">
        <v>42870</v>
      </c>
      <c r="B3942" s="252" t="s">
        <v>42871</v>
      </c>
      <c r="C3942" s="252" t="s">
        <v>42872</v>
      </c>
      <c r="D3942" s="148" t="s">
        <v>42873</v>
      </c>
      <c r="E3942" s="252" t="s">
        <v>42865</v>
      </c>
      <c r="F3942" s="252" t="s">
        <v>42874</v>
      </c>
      <c r="G3942" s="252" t="s">
        <v>42875</v>
      </c>
      <c r="H3942" s="262" t="s">
        <v>42876</v>
      </c>
      <c r="I3942" s="264" t="s">
        <v>42877</v>
      </c>
      <c r="M3942" s="258"/>
      <c r="N3942" s="148"/>
      <c r="O3942" s="148"/>
      <c r="P3942" s="148"/>
    </row>
    <row r="3943" spans="1:16" ht="118.8">
      <c r="A3943" s="258" t="s">
        <v>42878</v>
      </c>
      <c r="B3943" s="252" t="s">
        <v>42879</v>
      </c>
      <c r="C3943" s="252" t="s">
        <v>42880</v>
      </c>
      <c r="D3943" s="148" t="s">
        <v>42881</v>
      </c>
      <c r="E3943" s="252" t="s">
        <v>42882</v>
      </c>
      <c r="F3943" s="252" t="s">
        <v>42883</v>
      </c>
      <c r="G3943" s="252" t="s">
        <v>42884</v>
      </c>
      <c r="H3943" s="262" t="s">
        <v>42885</v>
      </c>
      <c r="I3943" s="264" t="s">
        <v>42886</v>
      </c>
      <c r="M3943" s="258"/>
      <c r="N3943" s="148"/>
      <c r="O3943" s="148"/>
      <c r="P3943" s="148"/>
    </row>
    <row r="3944" spans="1:16" ht="118.8">
      <c r="A3944" s="258" t="s">
        <v>42887</v>
      </c>
      <c r="B3944" s="252" t="s">
        <v>42888</v>
      </c>
      <c r="C3944" s="252" t="s">
        <v>42889</v>
      </c>
      <c r="D3944" s="148" t="s">
        <v>42890</v>
      </c>
      <c r="E3944" s="252" t="s">
        <v>42891</v>
      </c>
      <c r="F3944" s="252" t="s">
        <v>42892</v>
      </c>
      <c r="G3944" s="252" t="s">
        <v>42893</v>
      </c>
      <c r="H3944" s="262" t="s">
        <v>42894</v>
      </c>
      <c r="I3944" s="264" t="s">
        <v>42895</v>
      </c>
      <c r="M3944" s="258"/>
      <c r="N3944" s="148"/>
      <c r="O3944" s="148"/>
      <c r="P3944" s="148"/>
    </row>
    <row r="3945" spans="1:16" ht="132">
      <c r="A3945" s="258" t="s">
        <v>42896</v>
      </c>
      <c r="B3945" s="252" t="s">
        <v>42897</v>
      </c>
      <c r="C3945" s="252" t="s">
        <v>42898</v>
      </c>
      <c r="D3945" s="148" t="s">
        <v>42899</v>
      </c>
      <c r="E3945" s="252" t="s">
        <v>42900</v>
      </c>
      <c r="F3945" s="252" t="s">
        <v>42901</v>
      </c>
      <c r="G3945" s="252" t="s">
        <v>42902</v>
      </c>
      <c r="H3945" s="262" t="s">
        <v>42903</v>
      </c>
      <c r="I3945" s="264" t="s">
        <v>42904</v>
      </c>
      <c r="M3945" s="258"/>
      <c r="N3945" s="148"/>
      <c r="O3945" s="148"/>
      <c r="P3945" s="148"/>
    </row>
    <row r="3946" spans="1:16" ht="132">
      <c r="A3946" s="258" t="s">
        <v>42905</v>
      </c>
      <c r="B3946" s="252" t="s">
        <v>42906</v>
      </c>
      <c r="C3946" s="252" t="s">
        <v>42907</v>
      </c>
      <c r="D3946" s="148" t="s">
        <v>42908</v>
      </c>
      <c r="E3946" s="252" t="s">
        <v>42909</v>
      </c>
      <c r="F3946" s="252" t="s">
        <v>42910</v>
      </c>
      <c r="G3946" s="252" t="s">
        <v>42911</v>
      </c>
      <c r="H3946" s="262" t="s">
        <v>42912</v>
      </c>
      <c r="I3946" s="264" t="s">
        <v>42913</v>
      </c>
      <c r="M3946" s="258"/>
      <c r="N3946" s="148"/>
      <c r="O3946" s="148"/>
      <c r="P3946" s="148"/>
    </row>
    <row r="3947" spans="1:16" ht="211.2">
      <c r="A3947" s="258" t="s">
        <v>42914</v>
      </c>
      <c r="B3947" s="252" t="s">
        <v>42915</v>
      </c>
      <c r="C3947" s="252" t="s">
        <v>42916</v>
      </c>
      <c r="D3947" s="148" t="s">
        <v>42917</v>
      </c>
      <c r="E3947" s="252" t="s">
        <v>42918</v>
      </c>
      <c r="F3947" s="252" t="s">
        <v>42919</v>
      </c>
      <c r="G3947" s="252" t="s">
        <v>42920</v>
      </c>
      <c r="H3947" s="262" t="s">
        <v>42921</v>
      </c>
      <c r="I3947" s="264" t="s">
        <v>42922</v>
      </c>
      <c r="M3947" s="258"/>
      <c r="N3947" s="252"/>
      <c r="O3947" s="148"/>
      <c r="P3947" s="148"/>
    </row>
    <row r="3948" spans="1:16" ht="211.2">
      <c r="A3948" s="258" t="s">
        <v>42923</v>
      </c>
      <c r="B3948" s="252" t="s">
        <v>42924</v>
      </c>
      <c r="C3948" s="252" t="s">
        <v>42925</v>
      </c>
      <c r="D3948" s="148" t="s">
        <v>42926</v>
      </c>
      <c r="E3948" s="252" t="s">
        <v>42927</v>
      </c>
      <c r="F3948" s="252" t="s">
        <v>42928</v>
      </c>
      <c r="G3948" s="252" t="s">
        <v>42929</v>
      </c>
      <c r="H3948" s="262" t="s">
        <v>42930</v>
      </c>
      <c r="I3948" s="264" t="s">
        <v>42931</v>
      </c>
      <c r="M3948" s="258"/>
      <c r="N3948" s="252"/>
      <c r="O3948" s="148"/>
      <c r="P3948" s="148"/>
    </row>
    <row r="3949" spans="1:16" ht="198">
      <c r="A3949" s="258" t="s">
        <v>42932</v>
      </c>
      <c r="B3949" s="252" t="s">
        <v>42933</v>
      </c>
      <c r="C3949" s="252" t="s">
        <v>42934</v>
      </c>
      <c r="D3949" s="148" t="s">
        <v>42935</v>
      </c>
      <c r="E3949" s="252" t="s">
        <v>42936</v>
      </c>
      <c r="F3949" s="252" t="s">
        <v>42937</v>
      </c>
      <c r="G3949" s="252" t="s">
        <v>42938</v>
      </c>
      <c r="H3949" s="262" t="s">
        <v>42939</v>
      </c>
      <c r="I3949" s="264" t="s">
        <v>42940</v>
      </c>
      <c r="M3949" s="258"/>
      <c r="N3949" s="252"/>
      <c r="O3949" s="148"/>
      <c r="P3949" s="148"/>
    </row>
    <row r="3950" spans="1:16" ht="198">
      <c r="A3950" s="258" t="s">
        <v>42941</v>
      </c>
      <c r="B3950" s="252" t="s">
        <v>42942</v>
      </c>
      <c r="C3950" s="252" t="s">
        <v>42934</v>
      </c>
      <c r="D3950" s="148" t="s">
        <v>42935</v>
      </c>
      <c r="E3950" s="252" t="s">
        <v>42936</v>
      </c>
      <c r="F3950" s="252" t="s">
        <v>42943</v>
      </c>
      <c r="G3950" s="252" t="s">
        <v>42938</v>
      </c>
      <c r="H3950" s="262" t="s">
        <v>42944</v>
      </c>
      <c r="I3950" s="264" t="s">
        <v>42945</v>
      </c>
      <c r="M3950" s="258"/>
      <c r="N3950" s="252"/>
      <c r="O3950" s="148"/>
      <c r="P3950" s="148"/>
    </row>
    <row r="3951" spans="1:16" ht="92.4">
      <c r="A3951" s="258" t="s">
        <v>42946</v>
      </c>
      <c r="B3951" s="252" t="s">
        <v>42947</v>
      </c>
      <c r="C3951" s="252" t="s">
        <v>42948</v>
      </c>
      <c r="D3951" s="148" t="s">
        <v>42949</v>
      </c>
      <c r="E3951" s="252" t="s">
        <v>42950</v>
      </c>
      <c r="F3951" s="252" t="s">
        <v>42951</v>
      </c>
      <c r="G3951" s="252" t="s">
        <v>42952</v>
      </c>
      <c r="H3951" s="262" t="s">
        <v>42953</v>
      </c>
      <c r="I3951" s="264" t="s">
        <v>42954</v>
      </c>
      <c r="M3951" s="258"/>
      <c r="N3951" s="252"/>
      <c r="O3951" s="148"/>
      <c r="P3951" s="148"/>
    </row>
    <row r="3952" spans="1:16" ht="92.4">
      <c r="A3952" s="258" t="s">
        <v>42955</v>
      </c>
      <c r="B3952" s="252" t="s">
        <v>42956</v>
      </c>
      <c r="C3952" s="252" t="s">
        <v>42957</v>
      </c>
      <c r="D3952" s="148" t="s">
        <v>42958</v>
      </c>
      <c r="E3952" s="252" t="s">
        <v>42959</v>
      </c>
      <c r="F3952" s="252" t="s">
        <v>42960</v>
      </c>
      <c r="G3952" s="252" t="s">
        <v>42961</v>
      </c>
      <c r="H3952" s="262" t="s">
        <v>42962</v>
      </c>
      <c r="I3952" s="264" t="s">
        <v>42963</v>
      </c>
      <c r="M3952" s="258"/>
      <c r="N3952" s="252"/>
      <c r="O3952" s="148"/>
      <c r="P3952" s="148"/>
    </row>
    <row r="3953" spans="1:16" ht="237.6">
      <c r="A3953" s="258" t="s">
        <v>42964</v>
      </c>
      <c r="B3953" s="252" t="s">
        <v>42965</v>
      </c>
      <c r="C3953" s="252" t="s">
        <v>42966</v>
      </c>
      <c r="D3953" s="148" t="s">
        <v>42967</v>
      </c>
      <c r="E3953" s="252" t="s">
        <v>42968</v>
      </c>
      <c r="F3953" s="252" t="s">
        <v>42969</v>
      </c>
      <c r="G3953" s="252" t="s">
        <v>42970</v>
      </c>
      <c r="H3953" s="262" t="s">
        <v>42971</v>
      </c>
      <c r="I3953" s="264" t="s">
        <v>42972</v>
      </c>
      <c r="M3953" s="251"/>
      <c r="N3953" s="253"/>
      <c r="O3953" s="148"/>
      <c r="P3953" s="148"/>
    </row>
    <row r="3954" spans="1:16" ht="237.6">
      <c r="A3954" s="258" t="s">
        <v>42973</v>
      </c>
      <c r="B3954" s="252" t="s">
        <v>42974</v>
      </c>
      <c r="C3954" s="252" t="s">
        <v>42975</v>
      </c>
      <c r="D3954" s="148" t="s">
        <v>42976</v>
      </c>
      <c r="E3954" s="252" t="s">
        <v>42968</v>
      </c>
      <c r="F3954" s="252" t="s">
        <v>42969</v>
      </c>
      <c r="G3954" s="252" t="s">
        <v>42977</v>
      </c>
      <c r="H3954" s="262" t="s">
        <v>42978</v>
      </c>
      <c r="I3954" s="264" t="s">
        <v>42979</v>
      </c>
      <c r="K3954" s="273"/>
      <c r="L3954" s="273"/>
      <c r="M3954" s="251"/>
      <c r="N3954" s="253"/>
      <c r="O3954" s="148"/>
      <c r="P3954" s="148"/>
    </row>
    <row r="3955" spans="1:16" ht="118.8">
      <c r="A3955" s="251" t="s">
        <v>42980</v>
      </c>
      <c r="B3955" s="253" t="s">
        <v>42981</v>
      </c>
      <c r="C3955" s="252" t="s">
        <v>42982</v>
      </c>
      <c r="D3955" s="148" t="s">
        <v>42983</v>
      </c>
      <c r="E3955" s="253" t="s">
        <v>42984</v>
      </c>
      <c r="F3955" s="253" t="s">
        <v>42985</v>
      </c>
      <c r="G3955" s="253" t="s">
        <v>42986</v>
      </c>
      <c r="H3955" s="262" t="s">
        <v>42987</v>
      </c>
      <c r="I3955" s="264" t="s">
        <v>42988</v>
      </c>
      <c r="J3955" s="148"/>
      <c r="M3955" s="258"/>
      <c r="N3955" s="148"/>
      <c r="O3955" s="148"/>
      <c r="P3955" s="148"/>
    </row>
    <row r="3956" spans="1:16" ht="118.8">
      <c r="A3956" s="251" t="s">
        <v>42989</v>
      </c>
      <c r="B3956" s="253" t="s">
        <v>42981</v>
      </c>
      <c r="C3956" s="252" t="s">
        <v>42982</v>
      </c>
      <c r="D3956" s="148" t="s">
        <v>42983</v>
      </c>
      <c r="E3956" s="253" t="s">
        <v>42984</v>
      </c>
      <c r="F3956" s="253" t="s">
        <v>42985</v>
      </c>
      <c r="G3956" s="253" t="s">
        <v>42986</v>
      </c>
      <c r="H3956" s="262" t="s">
        <v>42987</v>
      </c>
      <c r="I3956" s="264" t="s">
        <v>42988</v>
      </c>
      <c r="J3956" s="148"/>
      <c r="M3956" s="258"/>
      <c r="N3956" s="148"/>
      <c r="O3956" s="148"/>
      <c r="P3956" s="148"/>
    </row>
    <row r="3957" spans="1:16" ht="158.4">
      <c r="A3957" s="258" t="s">
        <v>42990</v>
      </c>
      <c r="B3957" s="252" t="s">
        <v>42991</v>
      </c>
      <c r="C3957" s="252" t="s">
        <v>42992</v>
      </c>
      <c r="D3957" s="148" t="s">
        <v>42993</v>
      </c>
      <c r="E3957" s="252" t="s">
        <v>42994</v>
      </c>
      <c r="F3957" s="252" t="s">
        <v>42995</v>
      </c>
      <c r="G3957" s="252" t="s">
        <v>42996</v>
      </c>
      <c r="H3957" s="262" t="s">
        <v>42997</v>
      </c>
      <c r="I3957" s="264" t="s">
        <v>42998</v>
      </c>
      <c r="J3957" s="148"/>
      <c r="M3957" s="258"/>
      <c r="N3957" s="252"/>
      <c r="O3957" s="148"/>
      <c r="P3957" s="148"/>
    </row>
    <row r="3958" spans="1:16" ht="158.4">
      <c r="A3958" s="258" t="s">
        <v>42999</v>
      </c>
      <c r="B3958" s="252" t="s">
        <v>43000</v>
      </c>
      <c r="C3958" s="252" t="s">
        <v>42992</v>
      </c>
      <c r="D3958" s="148" t="s">
        <v>43001</v>
      </c>
      <c r="E3958" s="252" t="s">
        <v>43002</v>
      </c>
      <c r="F3958" s="252" t="s">
        <v>43003</v>
      </c>
      <c r="G3958" s="252" t="s">
        <v>42996</v>
      </c>
      <c r="H3958" s="262" t="s">
        <v>43004</v>
      </c>
      <c r="I3958" s="264" t="s">
        <v>43005</v>
      </c>
      <c r="J3958" s="148"/>
      <c r="M3958" s="258"/>
      <c r="N3958" s="252"/>
      <c r="O3958" s="148"/>
      <c r="P3958" s="148"/>
    </row>
    <row r="3959" spans="1:16" ht="105.6">
      <c r="A3959" s="258" t="s">
        <v>43006</v>
      </c>
      <c r="B3959" s="252" t="s">
        <v>43007</v>
      </c>
      <c r="C3959" s="252" t="s">
        <v>43008</v>
      </c>
      <c r="D3959" s="148" t="s">
        <v>43009</v>
      </c>
      <c r="E3959" s="252" t="s">
        <v>43010</v>
      </c>
      <c r="F3959" s="252" t="s">
        <v>43011</v>
      </c>
      <c r="G3959" s="252" t="s">
        <v>43012</v>
      </c>
      <c r="H3959" s="262" t="s">
        <v>43013</v>
      </c>
      <c r="I3959" s="264" t="s">
        <v>43014</v>
      </c>
      <c r="J3959" s="148"/>
      <c r="M3959" s="258"/>
      <c r="N3959" s="148"/>
      <c r="O3959" s="148"/>
      <c r="P3959" s="148"/>
    </row>
    <row r="3960" spans="1:16" ht="105.6">
      <c r="A3960" s="258" t="s">
        <v>43015</v>
      </c>
      <c r="B3960" s="252" t="s">
        <v>43016</v>
      </c>
      <c r="C3960" s="252" t="s">
        <v>43017</v>
      </c>
      <c r="D3960" s="148" t="s">
        <v>43018</v>
      </c>
      <c r="E3960" s="252" t="s">
        <v>43010</v>
      </c>
      <c r="F3960" s="252" t="s">
        <v>43011</v>
      </c>
      <c r="G3960" s="252" t="s">
        <v>43019</v>
      </c>
      <c r="H3960" s="262" t="s">
        <v>43020</v>
      </c>
      <c r="I3960" s="264" t="s">
        <v>43021</v>
      </c>
      <c r="J3960" s="148"/>
      <c r="M3960" s="258"/>
      <c r="N3960" s="148"/>
      <c r="O3960" s="148"/>
      <c r="P3960" s="148"/>
    </row>
    <row r="3961" spans="1:16" ht="92.4">
      <c r="A3961" s="258" t="s">
        <v>43022</v>
      </c>
      <c r="B3961" s="252" t="s">
        <v>43023</v>
      </c>
      <c r="C3961" s="252" t="s">
        <v>43024</v>
      </c>
      <c r="D3961" s="148" t="s">
        <v>43025</v>
      </c>
      <c r="E3961" s="252" t="s">
        <v>43026</v>
      </c>
      <c r="F3961" s="252" t="s">
        <v>43027</v>
      </c>
      <c r="G3961" s="252" t="s">
        <v>43028</v>
      </c>
      <c r="H3961" s="262" t="s">
        <v>43029</v>
      </c>
      <c r="I3961" s="264" t="s">
        <v>43030</v>
      </c>
      <c r="J3961" s="148"/>
      <c r="M3961" s="258"/>
      <c r="N3961" s="252"/>
      <c r="O3961" s="148"/>
      <c r="P3961" s="148"/>
    </row>
    <row r="3962" spans="1:16" ht="92.4">
      <c r="A3962" s="258" t="s">
        <v>43031</v>
      </c>
      <c r="B3962" s="252" t="s">
        <v>43032</v>
      </c>
      <c r="C3962" s="252" t="s">
        <v>43024</v>
      </c>
      <c r="D3962" s="148" t="s">
        <v>43025</v>
      </c>
      <c r="E3962" s="252" t="s">
        <v>43026</v>
      </c>
      <c r="F3962" s="252" t="s">
        <v>43027</v>
      </c>
      <c r="G3962" s="252" t="s">
        <v>43028</v>
      </c>
      <c r="H3962" s="262" t="s">
        <v>43033</v>
      </c>
      <c r="I3962" s="264" t="s">
        <v>43030</v>
      </c>
      <c r="J3962" s="148"/>
      <c r="M3962" s="258"/>
      <c r="N3962" s="252"/>
      <c r="O3962" s="148"/>
      <c r="P3962" s="148"/>
    </row>
    <row r="3963" spans="1:16" ht="105.6">
      <c r="A3963" s="258" t="s">
        <v>43034</v>
      </c>
      <c r="B3963" s="252" t="s">
        <v>43035</v>
      </c>
      <c r="C3963" s="252" t="s">
        <v>43036</v>
      </c>
      <c r="D3963" s="148" t="s">
        <v>43037</v>
      </c>
      <c r="E3963" s="252" t="s">
        <v>43038</v>
      </c>
      <c r="F3963" s="252" t="s">
        <v>43039</v>
      </c>
      <c r="G3963" s="252" t="s">
        <v>43040</v>
      </c>
      <c r="H3963" s="262" t="s">
        <v>43041</v>
      </c>
      <c r="I3963" s="264" t="s">
        <v>43042</v>
      </c>
      <c r="J3963" s="148"/>
      <c r="M3963" s="258"/>
      <c r="N3963" s="252"/>
      <c r="O3963" s="148"/>
      <c r="P3963" s="148"/>
    </row>
    <row r="3964" spans="1:16" ht="105.6">
      <c r="A3964" s="258" t="s">
        <v>43043</v>
      </c>
      <c r="B3964" s="252" t="s">
        <v>43035</v>
      </c>
      <c r="C3964" s="252" t="s">
        <v>43036</v>
      </c>
      <c r="D3964" s="148" t="s">
        <v>43037</v>
      </c>
      <c r="E3964" s="252" t="s">
        <v>43038</v>
      </c>
      <c r="F3964" s="252" t="s">
        <v>43044</v>
      </c>
      <c r="G3964" s="252" t="s">
        <v>43040</v>
      </c>
      <c r="H3964" s="262" t="s">
        <v>43041</v>
      </c>
      <c r="I3964" s="264" t="s">
        <v>43045</v>
      </c>
      <c r="J3964" s="148"/>
      <c r="M3964" s="258"/>
      <c r="N3964" s="252"/>
      <c r="O3964" s="148"/>
      <c r="P3964" s="148"/>
    </row>
    <row r="3965" spans="1:16" ht="224.4">
      <c r="A3965" s="258" t="s">
        <v>43046</v>
      </c>
      <c r="B3965" s="252" t="s">
        <v>43047</v>
      </c>
      <c r="C3965" s="252" t="s">
        <v>43048</v>
      </c>
      <c r="D3965" s="148" t="s">
        <v>43049</v>
      </c>
      <c r="E3965" s="252" t="s">
        <v>43050</v>
      </c>
      <c r="F3965" s="252" t="s">
        <v>43051</v>
      </c>
      <c r="G3965" s="252" t="s">
        <v>43052</v>
      </c>
      <c r="H3965" s="262" t="s">
        <v>43053</v>
      </c>
      <c r="I3965" s="264" t="s">
        <v>43054</v>
      </c>
      <c r="J3965" s="148"/>
      <c r="M3965" s="258"/>
      <c r="N3965" s="252"/>
      <c r="O3965" s="148"/>
      <c r="P3965" s="148"/>
    </row>
    <row r="3966" spans="1:16" ht="224.4">
      <c r="A3966" s="258" t="s">
        <v>43055</v>
      </c>
      <c r="B3966" s="252" t="s">
        <v>43056</v>
      </c>
      <c r="C3966" s="252" t="s">
        <v>43057</v>
      </c>
      <c r="D3966" s="148" t="s">
        <v>43058</v>
      </c>
      <c r="E3966" s="252" t="s">
        <v>43059</v>
      </c>
      <c r="F3966" s="252" t="s">
        <v>43060</v>
      </c>
      <c r="G3966" s="252" t="s">
        <v>43061</v>
      </c>
      <c r="H3966" s="262" t="s">
        <v>43062</v>
      </c>
      <c r="I3966" s="264" t="s">
        <v>43063</v>
      </c>
      <c r="J3966" s="148"/>
      <c r="M3966" s="258"/>
      <c r="N3966" s="252"/>
      <c r="O3966" s="148"/>
      <c r="P3966" s="148"/>
    </row>
    <row r="3967" spans="1:16" ht="145.19999999999999">
      <c r="A3967" s="258" t="s">
        <v>43064</v>
      </c>
      <c r="B3967" s="252" t="s">
        <v>43065</v>
      </c>
      <c r="C3967" s="252" t="s">
        <v>43066</v>
      </c>
      <c r="D3967" s="148" t="s">
        <v>43067</v>
      </c>
      <c r="E3967" s="252" t="s">
        <v>43068</v>
      </c>
      <c r="F3967" s="252" t="s">
        <v>43069</v>
      </c>
      <c r="G3967" s="252" t="s">
        <v>43070</v>
      </c>
      <c r="H3967" s="262" t="s">
        <v>43071</v>
      </c>
      <c r="I3967" s="264" t="s">
        <v>43072</v>
      </c>
      <c r="J3967" s="148"/>
      <c r="M3967" s="258"/>
      <c r="N3967" s="148"/>
      <c r="O3967" s="148"/>
      <c r="P3967" s="148"/>
    </row>
    <row r="3968" spans="1:16" ht="145.19999999999999">
      <c r="A3968" s="258" t="s">
        <v>43073</v>
      </c>
      <c r="B3968" s="252" t="s">
        <v>43074</v>
      </c>
      <c r="C3968" s="252" t="s">
        <v>43075</v>
      </c>
      <c r="D3968" s="148" t="s">
        <v>43076</v>
      </c>
      <c r="E3968" s="252" t="s">
        <v>43077</v>
      </c>
      <c r="F3968" s="252" t="s">
        <v>43078</v>
      </c>
      <c r="G3968" s="252" t="s">
        <v>43079</v>
      </c>
      <c r="H3968" s="262" t="s">
        <v>43080</v>
      </c>
      <c r="I3968" s="264" t="s">
        <v>43081</v>
      </c>
      <c r="J3968" s="148"/>
      <c r="M3968" s="258"/>
      <c r="N3968" s="148"/>
      <c r="O3968" s="148"/>
      <c r="P3968" s="148"/>
    </row>
    <row r="3969" spans="1:16" ht="92.4">
      <c r="A3969" s="258" t="s">
        <v>43082</v>
      </c>
      <c r="B3969" s="252" t="s">
        <v>43083</v>
      </c>
      <c r="C3969" s="252" t="s">
        <v>43084</v>
      </c>
      <c r="D3969" s="148" t="s">
        <v>43085</v>
      </c>
      <c r="E3969" s="252" t="s">
        <v>43086</v>
      </c>
      <c r="F3969" s="252" t="s">
        <v>43087</v>
      </c>
      <c r="G3969" s="252" t="s">
        <v>43088</v>
      </c>
      <c r="H3969" s="262" t="s">
        <v>43089</v>
      </c>
      <c r="I3969" s="264" t="s">
        <v>43090</v>
      </c>
      <c r="J3969" s="148"/>
      <c r="M3969" s="258"/>
      <c r="N3969" s="252"/>
      <c r="O3969" s="148"/>
      <c r="P3969" s="148"/>
    </row>
    <row r="3970" spans="1:16" ht="92.4">
      <c r="A3970" s="258" t="s">
        <v>43091</v>
      </c>
      <c r="B3970" s="252" t="s">
        <v>43092</v>
      </c>
      <c r="C3970" s="252" t="s">
        <v>43093</v>
      </c>
      <c r="D3970" s="148" t="s">
        <v>43094</v>
      </c>
      <c r="E3970" s="252" t="s">
        <v>43095</v>
      </c>
      <c r="F3970" s="252" t="s">
        <v>43096</v>
      </c>
      <c r="G3970" s="252" t="s">
        <v>43097</v>
      </c>
      <c r="H3970" s="262" t="s">
        <v>43098</v>
      </c>
      <c r="I3970" s="264" t="s">
        <v>43099</v>
      </c>
      <c r="J3970" s="148"/>
      <c r="M3970" s="258"/>
      <c r="N3970" s="252"/>
      <c r="O3970" s="148"/>
      <c r="P3970" s="148"/>
    </row>
    <row r="3971" spans="1:16" ht="132">
      <c r="A3971" s="258" t="s">
        <v>43100</v>
      </c>
      <c r="B3971" s="252" t="s">
        <v>43101</v>
      </c>
      <c r="C3971" s="252" t="s">
        <v>43102</v>
      </c>
      <c r="D3971" s="148" t="s">
        <v>43103</v>
      </c>
      <c r="E3971" s="252" t="s">
        <v>43104</v>
      </c>
      <c r="F3971" s="252" t="s">
        <v>43105</v>
      </c>
      <c r="G3971" s="252" t="s">
        <v>43106</v>
      </c>
      <c r="H3971" s="262" t="s">
        <v>43107</v>
      </c>
      <c r="I3971" s="264" t="s">
        <v>43108</v>
      </c>
      <c r="J3971" s="148"/>
      <c r="M3971" s="258"/>
      <c r="N3971" s="148"/>
      <c r="O3971" s="148"/>
      <c r="P3971" s="148"/>
    </row>
    <row r="3972" spans="1:16" ht="132">
      <c r="A3972" s="258" t="s">
        <v>43109</v>
      </c>
      <c r="B3972" s="252" t="s">
        <v>43110</v>
      </c>
      <c r="C3972" s="252" t="s">
        <v>43111</v>
      </c>
      <c r="D3972" s="148" t="s">
        <v>43112</v>
      </c>
      <c r="E3972" s="252" t="s">
        <v>43113</v>
      </c>
      <c r="F3972" s="252" t="s">
        <v>43114</v>
      </c>
      <c r="G3972" s="252" t="s">
        <v>43115</v>
      </c>
      <c r="H3972" s="262" t="s">
        <v>43116</v>
      </c>
      <c r="I3972" s="264" t="s">
        <v>43117</v>
      </c>
      <c r="J3972" s="148"/>
      <c r="K3972" s="273"/>
      <c r="L3972" s="273"/>
      <c r="M3972" s="258"/>
      <c r="N3972" s="148"/>
      <c r="O3972" s="148"/>
      <c r="P3972" s="148"/>
    </row>
    <row r="3973" spans="1:16" ht="52.8">
      <c r="A3973" s="251" t="s">
        <v>43118</v>
      </c>
      <c r="B3973" s="253" t="s">
        <v>43119</v>
      </c>
      <c r="C3973" s="252" t="s">
        <v>43120</v>
      </c>
      <c r="D3973" s="148" t="s">
        <v>43121</v>
      </c>
      <c r="E3973" s="253" t="s">
        <v>43122</v>
      </c>
      <c r="F3973" s="253" t="s">
        <v>43123</v>
      </c>
      <c r="G3973" s="253" t="s">
        <v>43124</v>
      </c>
      <c r="H3973" s="262" t="s">
        <v>43125</v>
      </c>
      <c r="I3973" s="264" t="s">
        <v>43126</v>
      </c>
      <c r="J3973" s="148"/>
      <c r="M3973" s="258"/>
      <c r="N3973" s="252"/>
      <c r="O3973" s="148"/>
      <c r="P3973" s="148"/>
    </row>
    <row r="3974" spans="1:16" ht="52.8">
      <c r="A3974" s="251" t="s">
        <v>43127</v>
      </c>
      <c r="B3974" s="253" t="s">
        <v>43119</v>
      </c>
      <c r="C3974" s="252" t="s">
        <v>43120</v>
      </c>
      <c r="D3974" s="148" t="s">
        <v>43121</v>
      </c>
      <c r="E3974" s="253" t="s">
        <v>43122</v>
      </c>
      <c r="F3974" s="253" t="s">
        <v>43123</v>
      </c>
      <c r="G3974" s="253" t="s">
        <v>43124</v>
      </c>
      <c r="H3974" s="262" t="s">
        <v>43125</v>
      </c>
      <c r="I3974" s="264" t="s">
        <v>43126</v>
      </c>
      <c r="J3974" s="148"/>
      <c r="M3974" s="258"/>
      <c r="N3974" s="252"/>
      <c r="O3974" s="148"/>
      <c r="P3974" s="148"/>
    </row>
    <row r="3975" spans="1:16" ht="145.19999999999999">
      <c r="A3975" s="258" t="s">
        <v>43128</v>
      </c>
      <c r="B3975" s="252" t="s">
        <v>43129</v>
      </c>
      <c r="C3975" s="252" t="s">
        <v>43130</v>
      </c>
      <c r="D3975" s="148" t="s">
        <v>43131</v>
      </c>
      <c r="E3975" s="252" t="s">
        <v>43132</v>
      </c>
      <c r="F3975" s="252" t="s">
        <v>43133</v>
      </c>
      <c r="G3975" s="252" t="s">
        <v>43134</v>
      </c>
      <c r="H3975" s="262" t="s">
        <v>43135</v>
      </c>
      <c r="I3975" s="264" t="s">
        <v>43136</v>
      </c>
      <c r="J3975" s="148"/>
      <c r="M3975" s="251"/>
      <c r="N3975" s="213"/>
      <c r="O3975" s="148"/>
      <c r="P3975" s="148"/>
    </row>
    <row r="3976" spans="1:16" ht="145.19999999999999">
      <c r="A3976" s="258" t="s">
        <v>43137</v>
      </c>
      <c r="B3976" s="252" t="s">
        <v>43129</v>
      </c>
      <c r="C3976" s="252" t="s">
        <v>43130</v>
      </c>
      <c r="D3976" s="148" t="s">
        <v>43131</v>
      </c>
      <c r="E3976" s="252" t="s">
        <v>43132</v>
      </c>
      <c r="F3976" s="252" t="s">
        <v>43133</v>
      </c>
      <c r="G3976" s="252" t="s">
        <v>43134</v>
      </c>
      <c r="H3976" s="262" t="s">
        <v>43135</v>
      </c>
      <c r="I3976" s="264" t="s">
        <v>43136</v>
      </c>
      <c r="J3976" s="148"/>
      <c r="M3976" s="251"/>
      <c r="N3976" s="213"/>
      <c r="O3976" s="148"/>
      <c r="P3976" s="148"/>
    </row>
    <row r="3977" spans="1:16" ht="211.2">
      <c r="A3977" s="258" t="s">
        <v>43138</v>
      </c>
      <c r="B3977" s="252" t="s">
        <v>43139</v>
      </c>
      <c r="C3977" s="252" t="s">
        <v>43140</v>
      </c>
      <c r="D3977" s="148" t="s">
        <v>43141</v>
      </c>
      <c r="E3977" s="252" t="s">
        <v>43142</v>
      </c>
      <c r="F3977" s="252" t="s">
        <v>43143</v>
      </c>
      <c r="G3977" s="252" t="s">
        <v>43144</v>
      </c>
      <c r="H3977" s="262" t="s">
        <v>43145</v>
      </c>
      <c r="I3977" s="264" t="s">
        <v>43146</v>
      </c>
      <c r="J3977" s="148"/>
      <c r="M3977" s="258"/>
      <c r="N3977" s="252"/>
      <c r="O3977" s="148"/>
      <c r="P3977" s="148"/>
    </row>
    <row r="3978" spans="1:16" ht="211.2">
      <c r="A3978" s="258" t="s">
        <v>43147</v>
      </c>
      <c r="B3978" s="252" t="s">
        <v>43148</v>
      </c>
      <c r="C3978" s="252" t="s">
        <v>43140</v>
      </c>
      <c r="D3978" s="148" t="s">
        <v>43149</v>
      </c>
      <c r="E3978" s="252" t="s">
        <v>43142</v>
      </c>
      <c r="F3978" s="252" t="s">
        <v>43150</v>
      </c>
      <c r="G3978" s="252" t="s">
        <v>43144</v>
      </c>
      <c r="H3978" s="262" t="s">
        <v>43151</v>
      </c>
      <c r="I3978" s="264" t="s">
        <v>43152</v>
      </c>
      <c r="J3978" s="148"/>
      <c r="M3978" s="258"/>
      <c r="N3978" s="252"/>
      <c r="O3978" s="148"/>
      <c r="P3978" s="148"/>
    </row>
    <row r="3979" spans="1:16" ht="118.8">
      <c r="A3979" s="258" t="s">
        <v>43153</v>
      </c>
      <c r="B3979" s="252" t="s">
        <v>43154</v>
      </c>
      <c r="C3979" s="252" t="s">
        <v>43155</v>
      </c>
      <c r="D3979" s="148" t="s">
        <v>43156</v>
      </c>
      <c r="E3979" s="252" t="s">
        <v>43157</v>
      </c>
      <c r="F3979" s="252" t="s">
        <v>43158</v>
      </c>
      <c r="G3979" s="252" t="s">
        <v>43159</v>
      </c>
      <c r="H3979" s="262" t="s">
        <v>43160</v>
      </c>
      <c r="I3979" s="264" t="s">
        <v>43161</v>
      </c>
      <c r="J3979" s="148"/>
      <c r="M3979" s="258"/>
      <c r="N3979" s="252"/>
      <c r="O3979" s="148"/>
      <c r="P3979" s="148"/>
    </row>
    <row r="3980" spans="1:16" ht="118.8">
      <c r="A3980" s="258" t="s">
        <v>43162</v>
      </c>
      <c r="B3980" s="252" t="s">
        <v>43154</v>
      </c>
      <c r="C3980" s="252" t="s">
        <v>43155</v>
      </c>
      <c r="D3980" s="148" t="s">
        <v>43156</v>
      </c>
      <c r="E3980" s="252" t="s">
        <v>43157</v>
      </c>
      <c r="F3980" s="252" t="s">
        <v>43158</v>
      </c>
      <c r="G3980" s="252" t="s">
        <v>43159</v>
      </c>
      <c r="H3980" s="262" t="s">
        <v>43160</v>
      </c>
      <c r="I3980" s="264" t="s">
        <v>43161</v>
      </c>
      <c r="J3980" s="148"/>
      <c r="M3980" s="258"/>
      <c r="N3980" s="252"/>
      <c r="O3980" s="148"/>
      <c r="P3980" s="148"/>
    </row>
    <row r="3981" spans="1:16" ht="158.4">
      <c r="A3981" s="258" t="s">
        <v>43163</v>
      </c>
      <c r="B3981" s="252" t="s">
        <v>43164</v>
      </c>
      <c r="C3981" s="252" t="s">
        <v>43165</v>
      </c>
      <c r="D3981" s="148" t="s">
        <v>43166</v>
      </c>
      <c r="E3981" s="252" t="s">
        <v>43167</v>
      </c>
      <c r="F3981" s="252" t="s">
        <v>43168</v>
      </c>
      <c r="G3981" s="252" t="s">
        <v>43169</v>
      </c>
      <c r="H3981" s="262" t="s">
        <v>43170</v>
      </c>
      <c r="I3981" s="264" t="s">
        <v>43171</v>
      </c>
      <c r="J3981" s="148"/>
      <c r="M3981" s="258"/>
      <c r="N3981" s="252"/>
      <c r="O3981" s="148"/>
      <c r="P3981" s="148"/>
    </row>
    <row r="3982" spans="1:16" ht="158.4">
      <c r="A3982" s="258" t="s">
        <v>43172</v>
      </c>
      <c r="B3982" s="252" t="s">
        <v>43173</v>
      </c>
      <c r="C3982" s="252" t="s">
        <v>43165</v>
      </c>
      <c r="D3982" s="148" t="s">
        <v>43174</v>
      </c>
      <c r="E3982" s="252" t="s">
        <v>43175</v>
      </c>
      <c r="F3982" s="252" t="s">
        <v>43176</v>
      </c>
      <c r="G3982" s="252" t="s">
        <v>43177</v>
      </c>
      <c r="H3982" s="262" t="s">
        <v>43178</v>
      </c>
      <c r="I3982" s="264" t="s">
        <v>43179</v>
      </c>
      <c r="J3982" s="148"/>
      <c r="M3982" s="258"/>
      <c r="N3982" s="252"/>
      <c r="O3982" s="148"/>
      <c r="P3982" s="148"/>
    </row>
    <row r="3983" spans="1:16" ht="132">
      <c r="A3983" s="258" t="s">
        <v>43180</v>
      </c>
      <c r="B3983" s="252" t="s">
        <v>43181</v>
      </c>
      <c r="C3983" s="252" t="s">
        <v>43182</v>
      </c>
      <c r="D3983" s="148" t="s">
        <v>43183</v>
      </c>
      <c r="E3983" s="252" t="s">
        <v>43184</v>
      </c>
      <c r="F3983" s="252" t="s">
        <v>43185</v>
      </c>
      <c r="G3983" s="252" t="s">
        <v>43186</v>
      </c>
      <c r="H3983" s="262" t="s">
        <v>43187</v>
      </c>
      <c r="I3983" s="264" t="s">
        <v>43188</v>
      </c>
      <c r="J3983" s="148"/>
      <c r="M3983" s="258"/>
      <c r="N3983" s="252"/>
      <c r="O3983" s="148"/>
      <c r="P3983" s="148"/>
    </row>
    <row r="3984" spans="1:16" ht="132">
      <c r="A3984" s="258" t="s">
        <v>43189</v>
      </c>
      <c r="B3984" s="252" t="s">
        <v>43181</v>
      </c>
      <c r="C3984" s="252" t="s">
        <v>43182</v>
      </c>
      <c r="D3984" s="148" t="s">
        <v>43183</v>
      </c>
      <c r="E3984" s="252" t="s">
        <v>43184</v>
      </c>
      <c r="F3984" s="252" t="s">
        <v>43185</v>
      </c>
      <c r="G3984" s="252" t="s">
        <v>43186</v>
      </c>
      <c r="H3984" s="262" t="s">
        <v>43187</v>
      </c>
      <c r="I3984" s="264" t="s">
        <v>43188</v>
      </c>
      <c r="J3984" s="148"/>
      <c r="M3984" s="258"/>
      <c r="N3984" s="252"/>
      <c r="O3984" s="148"/>
      <c r="P3984" s="148"/>
    </row>
    <row r="3985" spans="1:16" ht="145.19999999999999">
      <c r="A3985" s="258" t="s">
        <v>43190</v>
      </c>
      <c r="B3985" s="252" t="s">
        <v>43191</v>
      </c>
      <c r="C3985" s="252" t="s">
        <v>43192</v>
      </c>
      <c r="D3985" s="148" t="s">
        <v>43193</v>
      </c>
      <c r="E3985" s="252" t="s">
        <v>43194</v>
      </c>
      <c r="F3985" s="252" t="s">
        <v>43195</v>
      </c>
      <c r="G3985" s="252" t="s">
        <v>43196</v>
      </c>
      <c r="H3985" s="262" t="s">
        <v>43197</v>
      </c>
      <c r="I3985" s="264" t="s">
        <v>43198</v>
      </c>
      <c r="J3985" s="148"/>
      <c r="M3985" s="258"/>
      <c r="N3985" s="148"/>
      <c r="O3985" s="148"/>
      <c r="P3985" s="148"/>
    </row>
    <row r="3986" spans="1:16" ht="145.19999999999999">
      <c r="A3986" s="258" t="s">
        <v>43199</v>
      </c>
      <c r="B3986" s="252" t="s">
        <v>43191</v>
      </c>
      <c r="C3986" s="252" t="s">
        <v>43192</v>
      </c>
      <c r="D3986" s="148" t="s">
        <v>43193</v>
      </c>
      <c r="E3986" s="252" t="s">
        <v>43194</v>
      </c>
      <c r="F3986" s="252" t="s">
        <v>43195</v>
      </c>
      <c r="G3986" s="252" t="s">
        <v>43196</v>
      </c>
      <c r="H3986" s="262" t="s">
        <v>43197</v>
      </c>
      <c r="I3986" s="264" t="s">
        <v>43198</v>
      </c>
      <c r="J3986" s="148"/>
      <c r="M3986" s="258"/>
      <c r="N3986" s="148"/>
      <c r="O3986" s="148"/>
      <c r="P3986" s="148"/>
    </row>
    <row r="3987" spans="1:16" ht="118.8">
      <c r="A3987" s="258" t="s">
        <v>43200</v>
      </c>
      <c r="B3987" s="252" t="s">
        <v>43201</v>
      </c>
      <c r="C3987" s="252" t="s">
        <v>43202</v>
      </c>
      <c r="D3987" s="148" t="s">
        <v>43203</v>
      </c>
      <c r="E3987" s="252" t="s">
        <v>43204</v>
      </c>
      <c r="F3987" s="252" t="s">
        <v>43205</v>
      </c>
      <c r="G3987" s="252" t="s">
        <v>43206</v>
      </c>
      <c r="H3987" s="262" t="s">
        <v>43207</v>
      </c>
      <c r="I3987" s="264" t="s">
        <v>43208</v>
      </c>
      <c r="J3987" s="148"/>
      <c r="M3987" s="258"/>
      <c r="N3987" s="252"/>
      <c r="O3987" s="148"/>
      <c r="P3987" s="148"/>
    </row>
    <row r="3988" spans="1:16" ht="118.8">
      <c r="A3988" s="258" t="s">
        <v>43209</v>
      </c>
      <c r="B3988" s="252" t="s">
        <v>43201</v>
      </c>
      <c r="C3988" s="252" t="s">
        <v>43202</v>
      </c>
      <c r="D3988" s="148" t="s">
        <v>43203</v>
      </c>
      <c r="E3988" s="252" t="s">
        <v>43204</v>
      </c>
      <c r="F3988" s="252" t="s">
        <v>43205</v>
      </c>
      <c r="G3988" s="252" t="s">
        <v>43206</v>
      </c>
      <c r="H3988" s="262" t="s">
        <v>43207</v>
      </c>
      <c r="I3988" s="264" t="s">
        <v>43208</v>
      </c>
      <c r="J3988" s="148"/>
      <c r="M3988" s="258"/>
      <c r="N3988" s="252"/>
      <c r="O3988" s="148"/>
      <c r="P3988" s="148"/>
    </row>
    <row r="3989" spans="1:16" ht="145.19999999999999">
      <c r="A3989" s="258" t="s">
        <v>43210</v>
      </c>
      <c r="B3989" s="252" t="s">
        <v>43211</v>
      </c>
      <c r="C3989" s="252" t="s">
        <v>43212</v>
      </c>
      <c r="D3989" s="148" t="s">
        <v>43213</v>
      </c>
      <c r="E3989" s="252" t="s">
        <v>43214</v>
      </c>
      <c r="F3989" s="252" t="s">
        <v>43215</v>
      </c>
      <c r="G3989" s="252" t="s">
        <v>43216</v>
      </c>
      <c r="H3989" s="262" t="s">
        <v>43217</v>
      </c>
      <c r="I3989" s="264" t="s">
        <v>43218</v>
      </c>
      <c r="J3989" s="148"/>
      <c r="M3989" s="258"/>
      <c r="N3989" s="148"/>
      <c r="O3989" s="148"/>
      <c r="P3989" s="148"/>
    </row>
    <row r="3990" spans="1:16" ht="145.19999999999999">
      <c r="A3990" s="258" t="s">
        <v>43219</v>
      </c>
      <c r="B3990" s="252" t="s">
        <v>43211</v>
      </c>
      <c r="C3990" s="252" t="s">
        <v>43212</v>
      </c>
      <c r="D3990" s="148" t="s">
        <v>43213</v>
      </c>
      <c r="E3990" s="252" t="s">
        <v>43214</v>
      </c>
      <c r="F3990" s="252" t="s">
        <v>43215</v>
      </c>
      <c r="G3990" s="252" t="s">
        <v>43216</v>
      </c>
      <c r="H3990" s="262" t="s">
        <v>43220</v>
      </c>
      <c r="I3990" s="264" t="s">
        <v>43218</v>
      </c>
      <c r="J3990" s="148"/>
      <c r="M3990" s="258"/>
      <c r="N3990" s="148"/>
      <c r="O3990" s="148"/>
      <c r="P3990" s="148"/>
    </row>
    <row r="3991" spans="1:16" ht="158.4">
      <c r="A3991" s="258" t="s">
        <v>43221</v>
      </c>
      <c r="B3991" s="252" t="s">
        <v>43222</v>
      </c>
      <c r="C3991" s="252" t="s">
        <v>43223</v>
      </c>
      <c r="D3991" s="148" t="s">
        <v>43224</v>
      </c>
      <c r="E3991" s="252" t="s">
        <v>43225</v>
      </c>
      <c r="F3991" s="252" t="s">
        <v>43226</v>
      </c>
      <c r="G3991" s="252" t="s">
        <v>43227</v>
      </c>
      <c r="H3991" s="262" t="s">
        <v>43228</v>
      </c>
      <c r="I3991" s="264" t="s">
        <v>43229</v>
      </c>
      <c r="J3991" s="148"/>
      <c r="M3991" s="258"/>
      <c r="N3991" s="148"/>
      <c r="O3991" s="148"/>
      <c r="P3991" s="148"/>
    </row>
    <row r="3992" spans="1:16" ht="158.4">
      <c r="A3992" s="258" t="s">
        <v>43230</v>
      </c>
      <c r="B3992" s="252" t="s">
        <v>43231</v>
      </c>
      <c r="C3992" s="252" t="s">
        <v>43232</v>
      </c>
      <c r="D3992" s="148" t="s">
        <v>43233</v>
      </c>
      <c r="E3992" s="252" t="s">
        <v>43225</v>
      </c>
      <c r="F3992" s="252" t="s">
        <v>43226</v>
      </c>
      <c r="G3992" s="252" t="s">
        <v>43234</v>
      </c>
      <c r="H3992" s="262" t="s">
        <v>43235</v>
      </c>
      <c r="I3992" s="264" t="s">
        <v>43236</v>
      </c>
      <c r="J3992" s="148"/>
      <c r="M3992" s="258"/>
      <c r="N3992" s="148"/>
      <c r="O3992" s="148"/>
      <c r="P3992" s="148"/>
    </row>
    <row r="3993" spans="1:16" ht="132">
      <c r="A3993" s="258" t="s">
        <v>43237</v>
      </c>
      <c r="B3993" s="252" t="s">
        <v>43238</v>
      </c>
      <c r="C3993" s="252" t="s">
        <v>43239</v>
      </c>
      <c r="D3993" s="148" t="s">
        <v>43240</v>
      </c>
      <c r="E3993" s="252" t="s">
        <v>43241</v>
      </c>
      <c r="F3993" s="252" t="s">
        <v>43242</v>
      </c>
      <c r="G3993" s="252" t="s">
        <v>43243</v>
      </c>
      <c r="H3993" s="262" t="s">
        <v>43244</v>
      </c>
      <c r="I3993" s="264" t="s">
        <v>43245</v>
      </c>
      <c r="J3993" s="148"/>
      <c r="M3993" s="258"/>
      <c r="N3993" s="252"/>
      <c r="O3993" s="148"/>
      <c r="P3993" s="148"/>
    </row>
    <row r="3994" spans="1:16" ht="132">
      <c r="A3994" s="258" t="s">
        <v>43246</v>
      </c>
      <c r="B3994" s="252" t="s">
        <v>43238</v>
      </c>
      <c r="C3994" s="252" t="s">
        <v>43239</v>
      </c>
      <c r="D3994" s="148" t="s">
        <v>43240</v>
      </c>
      <c r="E3994" s="252" t="s">
        <v>43241</v>
      </c>
      <c r="F3994" s="252" t="s">
        <v>43242</v>
      </c>
      <c r="G3994" s="252" t="s">
        <v>43243</v>
      </c>
      <c r="H3994" s="262" t="s">
        <v>43247</v>
      </c>
      <c r="I3994" s="264" t="s">
        <v>43245</v>
      </c>
      <c r="J3994" s="273"/>
      <c r="K3994" s="273"/>
      <c r="L3994" s="273"/>
      <c r="M3994" s="258"/>
      <c r="N3994" s="252"/>
      <c r="O3994" s="148"/>
      <c r="P3994" s="148"/>
    </row>
    <row r="3995" spans="1:16" ht="145.19999999999999">
      <c r="A3995" s="251" t="s">
        <v>43248</v>
      </c>
      <c r="B3995" s="253" t="s">
        <v>43249</v>
      </c>
      <c r="C3995" s="252" t="s">
        <v>43250</v>
      </c>
      <c r="D3995" s="148" t="s">
        <v>43251</v>
      </c>
      <c r="E3995" s="253" t="s">
        <v>43252</v>
      </c>
      <c r="F3995" s="253" t="s">
        <v>43253</v>
      </c>
      <c r="G3995" s="253" t="s">
        <v>43254</v>
      </c>
      <c r="H3995" s="262" t="s">
        <v>43255</v>
      </c>
      <c r="I3995" s="264" t="s">
        <v>43256</v>
      </c>
      <c r="M3995" s="258"/>
      <c r="N3995" s="148"/>
      <c r="O3995" s="148"/>
      <c r="P3995" s="148"/>
    </row>
    <row r="3996" spans="1:16" ht="145.19999999999999">
      <c r="A3996" s="251" t="s">
        <v>43257</v>
      </c>
      <c r="B3996" s="253" t="s">
        <v>43258</v>
      </c>
      <c r="C3996" s="252" t="s">
        <v>43250</v>
      </c>
      <c r="D3996" s="148" t="s">
        <v>43259</v>
      </c>
      <c r="E3996" s="253" t="s">
        <v>43252</v>
      </c>
      <c r="F3996" s="253" t="s">
        <v>43260</v>
      </c>
      <c r="G3996" s="253" t="s">
        <v>43261</v>
      </c>
      <c r="H3996" s="262" t="s">
        <v>43262</v>
      </c>
      <c r="I3996" s="264" t="s">
        <v>43263</v>
      </c>
      <c r="M3996" s="258"/>
      <c r="N3996" s="148"/>
      <c r="O3996" s="148"/>
      <c r="P3996" s="148"/>
    </row>
    <row r="3997" spans="1:16" ht="158.4">
      <c r="A3997" s="258" t="s">
        <v>43264</v>
      </c>
      <c r="B3997" s="252" t="s">
        <v>43265</v>
      </c>
      <c r="C3997" s="252" t="s">
        <v>43266</v>
      </c>
      <c r="D3997" s="148" t="s">
        <v>43267</v>
      </c>
      <c r="E3997" s="252" t="s">
        <v>43268</v>
      </c>
      <c r="F3997" s="252" t="s">
        <v>43269</v>
      </c>
      <c r="G3997" s="252" t="s">
        <v>43270</v>
      </c>
      <c r="H3997" s="262" t="s">
        <v>43271</v>
      </c>
      <c r="I3997" s="264" t="s">
        <v>43272</v>
      </c>
      <c r="M3997" s="251"/>
      <c r="N3997" s="213"/>
      <c r="O3997" s="148"/>
      <c r="P3997" s="148"/>
    </row>
    <row r="3998" spans="1:16" ht="158.4">
      <c r="A3998" s="258" t="s">
        <v>43273</v>
      </c>
      <c r="B3998" s="252" t="s">
        <v>43274</v>
      </c>
      <c r="C3998" s="252" t="s">
        <v>43266</v>
      </c>
      <c r="D3998" s="148" t="s">
        <v>43275</v>
      </c>
      <c r="E3998" s="252" t="s">
        <v>43268</v>
      </c>
      <c r="F3998" s="252" t="s">
        <v>43269</v>
      </c>
      <c r="G3998" s="252" t="s">
        <v>43276</v>
      </c>
      <c r="H3998" s="262" t="s">
        <v>43277</v>
      </c>
      <c r="I3998" s="264" t="s">
        <v>43272</v>
      </c>
      <c r="M3998" s="251"/>
      <c r="N3998" s="213"/>
      <c r="O3998" s="148"/>
      <c r="P3998" s="148"/>
    </row>
    <row r="3999" spans="1:16" ht="132">
      <c r="A3999" s="258" t="s">
        <v>43278</v>
      </c>
      <c r="B3999" s="252" t="s">
        <v>43279</v>
      </c>
      <c r="C3999" s="252" t="s">
        <v>43280</v>
      </c>
      <c r="D3999" s="148" t="s">
        <v>43281</v>
      </c>
      <c r="E3999" s="252" t="s">
        <v>43282</v>
      </c>
      <c r="F3999" s="252" t="s">
        <v>43283</v>
      </c>
      <c r="G3999" s="252" t="s">
        <v>43284</v>
      </c>
      <c r="H3999" s="262" t="s">
        <v>43285</v>
      </c>
      <c r="I3999" s="264" t="s">
        <v>43286</v>
      </c>
      <c r="M3999" s="258"/>
      <c r="N3999" s="252"/>
      <c r="O3999" s="148"/>
      <c r="P3999" s="148"/>
    </row>
    <row r="4000" spans="1:16" ht="132">
      <c r="A4000" s="258" t="s">
        <v>43287</v>
      </c>
      <c r="B4000" s="252" t="s">
        <v>43288</v>
      </c>
      <c r="C4000" s="252" t="s">
        <v>43289</v>
      </c>
      <c r="D4000" s="148" t="s">
        <v>43290</v>
      </c>
      <c r="E4000" s="252" t="s">
        <v>43282</v>
      </c>
      <c r="F4000" s="252" t="s">
        <v>43283</v>
      </c>
      <c r="G4000" s="252" t="s">
        <v>43291</v>
      </c>
      <c r="H4000" s="262" t="s">
        <v>43292</v>
      </c>
      <c r="I4000" s="264" t="s">
        <v>43293</v>
      </c>
      <c r="M4000" s="258"/>
      <c r="N4000" s="252"/>
      <c r="O4000" s="148"/>
      <c r="P4000" s="148"/>
    </row>
    <row r="4001" spans="1:16" ht="145.19999999999999">
      <c r="A4001" s="258" t="s">
        <v>43294</v>
      </c>
      <c r="B4001" s="252" t="s">
        <v>43295</v>
      </c>
      <c r="C4001" s="252" t="s">
        <v>43296</v>
      </c>
      <c r="D4001" s="148" t="s">
        <v>43297</v>
      </c>
      <c r="E4001" s="252" t="s">
        <v>43298</v>
      </c>
      <c r="F4001" s="252" t="s">
        <v>43299</v>
      </c>
      <c r="G4001" s="252" t="s">
        <v>43300</v>
      </c>
      <c r="H4001" s="262" t="s">
        <v>43301</v>
      </c>
      <c r="I4001" s="264" t="s">
        <v>43302</v>
      </c>
      <c r="M4001" s="258"/>
      <c r="N4001" s="252"/>
      <c r="O4001" s="148"/>
      <c r="P4001" s="148"/>
    </row>
    <row r="4002" spans="1:16" ht="145.19999999999999">
      <c r="A4002" s="258" t="s">
        <v>43303</v>
      </c>
      <c r="B4002" s="252" t="s">
        <v>43304</v>
      </c>
      <c r="C4002" s="252" t="s">
        <v>43305</v>
      </c>
      <c r="D4002" s="148" t="s">
        <v>43306</v>
      </c>
      <c r="E4002" s="252" t="s">
        <v>43307</v>
      </c>
      <c r="F4002" s="252" t="s">
        <v>43308</v>
      </c>
      <c r="G4002" s="252" t="s">
        <v>43309</v>
      </c>
      <c r="H4002" s="262" t="s">
        <v>43310</v>
      </c>
      <c r="I4002" s="264" t="s">
        <v>43311</v>
      </c>
      <c r="M4002" s="258"/>
      <c r="N4002" s="252"/>
      <c r="O4002" s="148"/>
      <c r="P4002" s="148"/>
    </row>
    <row r="4003" spans="1:16" ht="158.4">
      <c r="A4003" s="258" t="s">
        <v>43312</v>
      </c>
      <c r="B4003" s="252" t="s">
        <v>43313</v>
      </c>
      <c r="C4003" s="252" t="s">
        <v>43314</v>
      </c>
      <c r="D4003" s="148" t="s">
        <v>43315</v>
      </c>
      <c r="E4003" s="252" t="s">
        <v>43316</v>
      </c>
      <c r="F4003" s="252" t="s">
        <v>43317</v>
      </c>
      <c r="G4003" s="252" t="s">
        <v>43318</v>
      </c>
      <c r="H4003" s="262" t="s">
        <v>43319</v>
      </c>
      <c r="I4003" s="264" t="s">
        <v>43320</v>
      </c>
      <c r="M4003" s="258"/>
      <c r="N4003" s="252"/>
      <c r="O4003" s="148"/>
      <c r="P4003" s="148"/>
    </row>
    <row r="4004" spans="1:16" ht="158.4">
      <c r="A4004" s="258" t="s">
        <v>43321</v>
      </c>
      <c r="B4004" s="252" t="s">
        <v>43322</v>
      </c>
      <c r="C4004" s="252" t="s">
        <v>43323</v>
      </c>
      <c r="D4004" s="148" t="s">
        <v>43324</v>
      </c>
      <c r="E4004" s="252" t="s">
        <v>43316</v>
      </c>
      <c r="F4004" s="252" t="s">
        <v>43317</v>
      </c>
      <c r="G4004" s="252" t="s">
        <v>43325</v>
      </c>
      <c r="H4004" s="262" t="s">
        <v>43326</v>
      </c>
      <c r="I4004" s="264" t="s">
        <v>43327</v>
      </c>
      <c r="M4004" s="258"/>
      <c r="N4004" s="252"/>
      <c r="O4004" s="148"/>
      <c r="P4004" s="148"/>
    </row>
    <row r="4005" spans="1:16" ht="118.8">
      <c r="A4005" s="258" t="s">
        <v>43328</v>
      </c>
      <c r="B4005" s="252" t="s">
        <v>43329</v>
      </c>
      <c r="C4005" s="252" t="s">
        <v>43330</v>
      </c>
      <c r="D4005" s="148" t="s">
        <v>43331</v>
      </c>
      <c r="E4005" s="252" t="s">
        <v>43332</v>
      </c>
      <c r="F4005" s="252" t="s">
        <v>43333</v>
      </c>
      <c r="G4005" s="252" t="s">
        <v>43334</v>
      </c>
      <c r="H4005" s="262" t="s">
        <v>43335</v>
      </c>
      <c r="I4005" s="264" t="s">
        <v>43336</v>
      </c>
      <c r="M4005" s="258"/>
      <c r="N4005" s="148"/>
      <c r="O4005" s="148"/>
      <c r="P4005" s="148"/>
    </row>
    <row r="4006" spans="1:16" ht="118.8">
      <c r="A4006" s="258" t="s">
        <v>43337</v>
      </c>
      <c r="B4006" s="252" t="s">
        <v>43338</v>
      </c>
      <c r="C4006" s="252" t="s">
        <v>43339</v>
      </c>
      <c r="D4006" s="148" t="s">
        <v>43340</v>
      </c>
      <c r="E4006" s="252" t="s">
        <v>43332</v>
      </c>
      <c r="F4006" s="252" t="s">
        <v>43341</v>
      </c>
      <c r="G4006" s="252" t="s">
        <v>43342</v>
      </c>
      <c r="H4006" s="262" t="s">
        <v>43343</v>
      </c>
      <c r="I4006" s="264" t="s">
        <v>43344</v>
      </c>
      <c r="M4006" s="258"/>
      <c r="N4006" s="148"/>
      <c r="O4006" s="148"/>
      <c r="P4006" s="148"/>
    </row>
    <row r="4007" spans="1:16" ht="92.4">
      <c r="A4007" s="258" t="s">
        <v>43345</v>
      </c>
      <c r="B4007" s="252" t="s">
        <v>43346</v>
      </c>
      <c r="C4007" s="252" t="s">
        <v>43347</v>
      </c>
      <c r="D4007" s="148" t="s">
        <v>43348</v>
      </c>
      <c r="E4007" s="252" t="s">
        <v>43349</v>
      </c>
      <c r="F4007" s="252" t="s">
        <v>43350</v>
      </c>
      <c r="G4007" s="252" t="s">
        <v>43351</v>
      </c>
      <c r="H4007" s="262" t="s">
        <v>43352</v>
      </c>
      <c r="I4007" s="264" t="s">
        <v>43353</v>
      </c>
      <c r="M4007" s="258"/>
      <c r="N4007" s="252"/>
      <c r="O4007" s="148"/>
      <c r="P4007" s="148"/>
    </row>
    <row r="4008" spans="1:16" ht="92.4">
      <c r="A4008" s="258" t="s">
        <v>43354</v>
      </c>
      <c r="B4008" s="252" t="s">
        <v>43346</v>
      </c>
      <c r="C4008" s="252" t="s">
        <v>43347</v>
      </c>
      <c r="D4008" s="148" t="s">
        <v>43348</v>
      </c>
      <c r="E4008" s="252" t="s">
        <v>43349</v>
      </c>
      <c r="F4008" s="252" t="s">
        <v>43350</v>
      </c>
      <c r="G4008" s="252" t="s">
        <v>43351</v>
      </c>
      <c r="H4008" s="262" t="s">
        <v>43352</v>
      </c>
      <c r="I4008" s="264" t="s">
        <v>43353</v>
      </c>
      <c r="M4008" s="258"/>
      <c r="N4008" s="252"/>
      <c r="O4008" s="148"/>
      <c r="P4008" s="148"/>
    </row>
    <row r="4009" spans="1:16" ht="171.6">
      <c r="A4009" s="258" t="s">
        <v>43355</v>
      </c>
      <c r="B4009" s="252" t="s">
        <v>43356</v>
      </c>
      <c r="C4009" s="252" t="s">
        <v>43357</v>
      </c>
      <c r="D4009" s="148" t="s">
        <v>43358</v>
      </c>
      <c r="E4009" s="252" t="s">
        <v>43359</v>
      </c>
      <c r="F4009" s="252" t="s">
        <v>43360</v>
      </c>
      <c r="G4009" s="252" t="s">
        <v>43361</v>
      </c>
      <c r="H4009" s="262" t="s">
        <v>43362</v>
      </c>
      <c r="I4009" s="264" t="s">
        <v>43363</v>
      </c>
      <c r="M4009" s="258"/>
      <c r="N4009" s="148"/>
      <c r="O4009" s="148"/>
      <c r="P4009" s="148"/>
    </row>
    <row r="4010" spans="1:16" ht="171.6">
      <c r="A4010" s="258" t="s">
        <v>43364</v>
      </c>
      <c r="B4010" s="252" t="s">
        <v>43365</v>
      </c>
      <c r="C4010" s="252" t="s">
        <v>43366</v>
      </c>
      <c r="D4010" s="148" t="s">
        <v>43367</v>
      </c>
      <c r="E4010" s="252" t="s">
        <v>43368</v>
      </c>
      <c r="F4010" s="252" t="s">
        <v>43360</v>
      </c>
      <c r="G4010" s="252" t="s">
        <v>43369</v>
      </c>
      <c r="H4010" s="262" t="s">
        <v>43370</v>
      </c>
      <c r="I4010" s="264" t="s">
        <v>43371</v>
      </c>
      <c r="M4010" s="258"/>
      <c r="N4010" s="148"/>
      <c r="O4010" s="148"/>
      <c r="P4010" s="148"/>
    </row>
    <row r="4011" spans="1:16" ht="132">
      <c r="A4011" s="258" t="s">
        <v>43372</v>
      </c>
      <c r="B4011" s="252" t="s">
        <v>43373</v>
      </c>
      <c r="C4011" s="252" t="s">
        <v>43374</v>
      </c>
      <c r="D4011" s="148" t="s">
        <v>43375</v>
      </c>
      <c r="E4011" s="252" t="s">
        <v>43376</v>
      </c>
      <c r="F4011" s="252" t="s">
        <v>43377</v>
      </c>
      <c r="G4011" s="252" t="s">
        <v>43378</v>
      </c>
      <c r="H4011" s="262" t="s">
        <v>43379</v>
      </c>
      <c r="I4011" s="264" t="s">
        <v>43380</v>
      </c>
      <c r="M4011" s="258"/>
      <c r="N4011" s="148"/>
      <c r="O4011" s="148"/>
      <c r="P4011" s="148"/>
    </row>
    <row r="4012" spans="1:16" ht="132">
      <c r="A4012" s="258" t="s">
        <v>43381</v>
      </c>
      <c r="B4012" s="252" t="s">
        <v>43373</v>
      </c>
      <c r="C4012" s="252" t="s">
        <v>43374</v>
      </c>
      <c r="D4012" s="148" t="s">
        <v>43375</v>
      </c>
      <c r="E4012" s="252" t="s">
        <v>43376</v>
      </c>
      <c r="F4012" s="252" t="s">
        <v>43377</v>
      </c>
      <c r="G4012" s="252" t="s">
        <v>43378</v>
      </c>
      <c r="H4012" s="262" t="s">
        <v>43379</v>
      </c>
      <c r="I4012" s="264" t="s">
        <v>43380</v>
      </c>
      <c r="M4012" s="258"/>
      <c r="N4012" s="148"/>
      <c r="O4012" s="148"/>
      <c r="P4012" s="148"/>
    </row>
    <row r="4013" spans="1:16" ht="132">
      <c r="A4013" s="258" t="s">
        <v>43382</v>
      </c>
      <c r="B4013" s="252" t="s">
        <v>43383</v>
      </c>
      <c r="C4013" s="252" t="s">
        <v>43384</v>
      </c>
      <c r="D4013" s="148" t="s">
        <v>43385</v>
      </c>
      <c r="E4013" s="252" t="s">
        <v>43386</v>
      </c>
      <c r="F4013" s="252" t="s">
        <v>43387</v>
      </c>
      <c r="G4013" s="252" t="s">
        <v>43388</v>
      </c>
      <c r="H4013" s="262" t="s">
        <v>43389</v>
      </c>
      <c r="I4013" s="264" t="s">
        <v>43390</v>
      </c>
      <c r="M4013" s="258"/>
      <c r="N4013" s="148"/>
      <c r="O4013" s="148"/>
      <c r="P4013" s="148"/>
    </row>
    <row r="4014" spans="1:16" ht="132">
      <c r="A4014" s="258" t="s">
        <v>43391</v>
      </c>
      <c r="B4014" s="252" t="s">
        <v>43383</v>
      </c>
      <c r="C4014" s="252" t="s">
        <v>43384</v>
      </c>
      <c r="D4014" s="148" t="s">
        <v>43385</v>
      </c>
      <c r="E4014" s="252" t="s">
        <v>43386</v>
      </c>
      <c r="F4014" s="252" t="s">
        <v>43387</v>
      </c>
      <c r="G4014" s="252" t="s">
        <v>43388</v>
      </c>
      <c r="H4014" s="262" t="s">
        <v>43389</v>
      </c>
      <c r="I4014" s="264" t="s">
        <v>43390</v>
      </c>
      <c r="M4014" s="258"/>
      <c r="N4014" s="148"/>
      <c r="O4014" s="148"/>
      <c r="P4014" s="148"/>
    </row>
    <row r="4015" spans="1:16" ht="132">
      <c r="A4015" s="258" t="s">
        <v>43392</v>
      </c>
      <c r="B4015" s="252" t="s">
        <v>43393</v>
      </c>
      <c r="C4015" s="252" t="s">
        <v>43394</v>
      </c>
      <c r="D4015" s="148" t="s">
        <v>43395</v>
      </c>
      <c r="E4015" s="252" t="s">
        <v>43396</v>
      </c>
      <c r="F4015" s="252" t="s">
        <v>43397</v>
      </c>
      <c r="G4015" s="252" t="s">
        <v>43398</v>
      </c>
      <c r="H4015" s="262" t="s">
        <v>43399</v>
      </c>
      <c r="I4015" s="264" t="s">
        <v>43400</v>
      </c>
      <c r="M4015" s="258"/>
      <c r="N4015" s="252"/>
      <c r="O4015" s="148"/>
      <c r="P4015" s="148"/>
    </row>
    <row r="4016" spans="1:16" ht="132">
      <c r="A4016" s="258" t="s">
        <v>43401</v>
      </c>
      <c r="B4016" s="252" t="s">
        <v>43402</v>
      </c>
      <c r="C4016" s="252" t="s">
        <v>43403</v>
      </c>
      <c r="D4016" s="148" t="s">
        <v>43404</v>
      </c>
      <c r="E4016" s="252" t="s">
        <v>43396</v>
      </c>
      <c r="F4016" s="252" t="s">
        <v>43397</v>
      </c>
      <c r="G4016" s="252" t="s">
        <v>43398</v>
      </c>
      <c r="H4016" s="262" t="s">
        <v>43405</v>
      </c>
      <c r="I4016" s="264" t="s">
        <v>43406</v>
      </c>
      <c r="M4016" s="258"/>
      <c r="N4016" s="252"/>
      <c r="O4016" s="148"/>
      <c r="P4016" s="148"/>
    </row>
    <row r="4017" spans="1:16" ht="118.8">
      <c r="A4017" s="251" t="s">
        <v>43407</v>
      </c>
      <c r="B4017" s="253" t="s">
        <v>43408</v>
      </c>
      <c r="C4017" s="252" t="s">
        <v>43409</v>
      </c>
      <c r="D4017" s="148" t="s">
        <v>43410</v>
      </c>
      <c r="E4017" s="253" t="s">
        <v>43411</v>
      </c>
      <c r="F4017" s="253" t="s">
        <v>43412</v>
      </c>
      <c r="G4017" s="253" t="s">
        <v>43413</v>
      </c>
      <c r="H4017" s="262" t="s">
        <v>43414</v>
      </c>
      <c r="I4017" s="264" t="s">
        <v>43415</v>
      </c>
      <c r="M4017" s="258"/>
      <c r="N4017" s="148"/>
      <c r="O4017" s="148"/>
      <c r="P4017" s="148"/>
    </row>
    <row r="4018" spans="1:16" ht="118.8">
      <c r="A4018" s="251" t="s">
        <v>43416</v>
      </c>
      <c r="B4018" s="253" t="s">
        <v>43408</v>
      </c>
      <c r="C4018" s="252" t="s">
        <v>43409</v>
      </c>
      <c r="D4018" s="148" t="s">
        <v>43410</v>
      </c>
      <c r="E4018" s="253" t="s">
        <v>43411</v>
      </c>
      <c r="F4018" s="253" t="s">
        <v>43412</v>
      </c>
      <c r="G4018" s="253" t="s">
        <v>43413</v>
      </c>
      <c r="H4018" s="262" t="s">
        <v>43414</v>
      </c>
      <c r="I4018" s="264" t="s">
        <v>43415</v>
      </c>
      <c r="M4018" s="258"/>
      <c r="N4018" s="148"/>
      <c r="O4018" s="148"/>
      <c r="P4018" s="148"/>
    </row>
    <row r="4019" spans="1:16" ht="132">
      <c r="A4019" s="258" t="s">
        <v>43417</v>
      </c>
      <c r="B4019" s="252" t="s">
        <v>43418</v>
      </c>
      <c r="C4019" s="252" t="s">
        <v>43419</v>
      </c>
      <c r="D4019" s="148" t="s">
        <v>43420</v>
      </c>
      <c r="E4019" s="252" t="s">
        <v>43421</v>
      </c>
      <c r="F4019" s="252" t="s">
        <v>43422</v>
      </c>
      <c r="G4019" s="252" t="s">
        <v>43423</v>
      </c>
      <c r="H4019" s="262" t="s">
        <v>43424</v>
      </c>
      <c r="I4019" s="264" t="s">
        <v>43425</v>
      </c>
      <c r="M4019" s="251"/>
      <c r="N4019" s="253"/>
      <c r="O4019" s="148"/>
      <c r="P4019" s="148"/>
    </row>
    <row r="4020" spans="1:16" ht="132">
      <c r="A4020" s="258" t="s">
        <v>43426</v>
      </c>
      <c r="B4020" s="252" t="s">
        <v>43427</v>
      </c>
      <c r="C4020" s="252" t="s">
        <v>43428</v>
      </c>
      <c r="D4020" s="148" t="s">
        <v>43429</v>
      </c>
      <c r="E4020" s="252" t="s">
        <v>43430</v>
      </c>
      <c r="F4020" s="252" t="s">
        <v>43431</v>
      </c>
      <c r="G4020" s="252" t="s">
        <v>43432</v>
      </c>
      <c r="H4020" s="262" t="s">
        <v>43433</v>
      </c>
      <c r="I4020" s="264" t="s">
        <v>43434</v>
      </c>
      <c r="M4020" s="251"/>
      <c r="N4020" s="253"/>
      <c r="O4020" s="148"/>
      <c r="P4020" s="148"/>
    </row>
    <row r="4021" spans="1:16" ht="105.6">
      <c r="A4021" s="258" t="s">
        <v>43435</v>
      </c>
      <c r="B4021" s="252" t="s">
        <v>43436</v>
      </c>
      <c r="C4021" s="252" t="s">
        <v>43437</v>
      </c>
      <c r="D4021" s="148" t="s">
        <v>43438</v>
      </c>
      <c r="E4021" s="252" t="s">
        <v>43439</v>
      </c>
      <c r="F4021" s="252" t="s">
        <v>43440</v>
      </c>
      <c r="G4021" s="252" t="s">
        <v>43441</v>
      </c>
      <c r="H4021" s="262" t="s">
        <v>43442</v>
      </c>
      <c r="I4021" s="264" t="s">
        <v>43443</v>
      </c>
      <c r="M4021" s="258"/>
      <c r="N4021" s="148"/>
      <c r="O4021" s="148"/>
      <c r="P4021" s="148"/>
    </row>
    <row r="4022" spans="1:16" ht="105.6">
      <c r="A4022" s="258" t="s">
        <v>43444</v>
      </c>
      <c r="B4022" s="252" t="s">
        <v>43445</v>
      </c>
      <c r="C4022" s="252" t="s">
        <v>43446</v>
      </c>
      <c r="D4022" s="148" t="s">
        <v>43447</v>
      </c>
      <c r="E4022" s="252" t="s">
        <v>43439</v>
      </c>
      <c r="F4022" s="252" t="s">
        <v>43440</v>
      </c>
      <c r="G4022" s="252" t="s">
        <v>43448</v>
      </c>
      <c r="H4022" s="262" t="s">
        <v>43449</v>
      </c>
      <c r="I4022" s="264" t="s">
        <v>43450</v>
      </c>
      <c r="M4022" s="258"/>
      <c r="N4022" s="148"/>
      <c r="O4022" s="148"/>
      <c r="P4022" s="148"/>
    </row>
    <row r="4023" spans="1:16" ht="92.4">
      <c r="A4023" s="258" t="s">
        <v>43451</v>
      </c>
      <c r="B4023" s="252" t="s">
        <v>43452</v>
      </c>
      <c r="C4023" s="252" t="s">
        <v>43453</v>
      </c>
      <c r="D4023" s="148" t="s">
        <v>43454</v>
      </c>
      <c r="E4023" s="252" t="s">
        <v>43455</v>
      </c>
      <c r="F4023" s="252" t="s">
        <v>43456</v>
      </c>
      <c r="G4023" s="252" t="s">
        <v>43457</v>
      </c>
      <c r="H4023" s="262" t="s">
        <v>43458</v>
      </c>
      <c r="I4023" s="264" t="s">
        <v>43459</v>
      </c>
      <c r="M4023" s="258"/>
      <c r="N4023" s="148"/>
      <c r="O4023" s="148"/>
      <c r="P4023" s="148"/>
    </row>
    <row r="4024" spans="1:16" ht="92.4">
      <c r="A4024" s="258" t="s">
        <v>43460</v>
      </c>
      <c r="B4024" s="252" t="s">
        <v>43461</v>
      </c>
      <c r="C4024" s="252" t="s">
        <v>43453</v>
      </c>
      <c r="D4024" s="148" t="s">
        <v>43462</v>
      </c>
      <c r="E4024" s="252" t="s">
        <v>43455</v>
      </c>
      <c r="F4024" s="252" t="s">
        <v>43463</v>
      </c>
      <c r="G4024" s="252" t="s">
        <v>43464</v>
      </c>
      <c r="H4024" s="262" t="s">
        <v>43465</v>
      </c>
      <c r="I4024" s="264" t="s">
        <v>43466</v>
      </c>
      <c r="M4024" s="258"/>
      <c r="N4024" s="148"/>
      <c r="O4024" s="148"/>
      <c r="P4024" s="148"/>
    </row>
    <row r="4025" spans="1:16" ht="158.4">
      <c r="A4025" s="258" t="s">
        <v>43467</v>
      </c>
      <c r="B4025" s="252" t="s">
        <v>43468</v>
      </c>
      <c r="C4025" s="252" t="s">
        <v>43469</v>
      </c>
      <c r="D4025" s="148" t="s">
        <v>43470</v>
      </c>
      <c r="E4025" s="252" t="s">
        <v>43471</v>
      </c>
      <c r="F4025" s="252" t="s">
        <v>43472</v>
      </c>
      <c r="G4025" s="252" t="s">
        <v>43473</v>
      </c>
      <c r="H4025" s="262" t="s">
        <v>43474</v>
      </c>
      <c r="I4025" s="264" t="s">
        <v>43475</v>
      </c>
      <c r="M4025" s="258"/>
      <c r="N4025" s="148"/>
      <c r="O4025" s="148"/>
      <c r="P4025" s="148"/>
    </row>
    <row r="4026" spans="1:16" ht="158.4">
      <c r="A4026" s="258" t="s">
        <v>43476</v>
      </c>
      <c r="B4026" s="252" t="s">
        <v>43477</v>
      </c>
      <c r="C4026" s="252" t="s">
        <v>43478</v>
      </c>
      <c r="D4026" s="148" t="s">
        <v>43479</v>
      </c>
      <c r="E4026" s="252" t="s">
        <v>43471</v>
      </c>
      <c r="F4026" s="252" t="s">
        <v>43472</v>
      </c>
      <c r="G4026" s="252" t="s">
        <v>43480</v>
      </c>
      <c r="H4026" s="262" t="s">
        <v>43481</v>
      </c>
      <c r="I4026" s="264" t="s">
        <v>43482</v>
      </c>
      <c r="M4026" s="258"/>
      <c r="N4026" s="148"/>
      <c r="O4026" s="148"/>
      <c r="P4026" s="148"/>
    </row>
    <row r="4027" spans="1:16" ht="118.8">
      <c r="A4027" s="258" t="s">
        <v>43483</v>
      </c>
      <c r="B4027" s="252" t="s">
        <v>43484</v>
      </c>
      <c r="C4027" s="252" t="s">
        <v>43485</v>
      </c>
      <c r="D4027" s="148" t="s">
        <v>43486</v>
      </c>
      <c r="E4027" s="252" t="s">
        <v>43487</v>
      </c>
      <c r="F4027" s="252" t="s">
        <v>43488</v>
      </c>
      <c r="G4027" s="252" t="s">
        <v>43489</v>
      </c>
      <c r="H4027" s="262" t="s">
        <v>43490</v>
      </c>
      <c r="I4027" s="264" t="s">
        <v>43491</v>
      </c>
      <c r="M4027" s="258"/>
      <c r="N4027" s="148"/>
      <c r="O4027" s="148"/>
      <c r="P4027" s="148"/>
    </row>
    <row r="4028" spans="1:16" ht="118.8">
      <c r="A4028" s="258" t="s">
        <v>43492</v>
      </c>
      <c r="B4028" s="252" t="s">
        <v>43493</v>
      </c>
      <c r="C4028" s="252" t="s">
        <v>43494</v>
      </c>
      <c r="D4028" s="148" t="s">
        <v>43495</v>
      </c>
      <c r="E4028" s="252" t="s">
        <v>43487</v>
      </c>
      <c r="F4028" s="252" t="s">
        <v>43488</v>
      </c>
      <c r="G4028" s="252" t="s">
        <v>43496</v>
      </c>
      <c r="H4028" s="262" t="s">
        <v>43497</v>
      </c>
      <c r="I4028" s="264" t="s">
        <v>43498</v>
      </c>
      <c r="M4028" s="258"/>
      <c r="N4028" s="148"/>
      <c r="O4028" s="148"/>
      <c r="P4028" s="148"/>
    </row>
    <row r="4029" spans="1:16" ht="118.8">
      <c r="A4029" s="258" t="s">
        <v>43499</v>
      </c>
      <c r="B4029" s="252" t="s">
        <v>43500</v>
      </c>
      <c r="C4029" s="252" t="s">
        <v>43501</v>
      </c>
      <c r="D4029" s="148" t="s">
        <v>43502</v>
      </c>
      <c r="E4029" s="252" t="s">
        <v>43503</v>
      </c>
      <c r="F4029" s="252" t="s">
        <v>43504</v>
      </c>
      <c r="G4029" s="252" t="s">
        <v>43505</v>
      </c>
      <c r="H4029" s="262" t="s">
        <v>43506</v>
      </c>
      <c r="I4029" s="264" t="s">
        <v>43507</v>
      </c>
      <c r="M4029" s="258"/>
      <c r="N4029" s="252"/>
      <c r="O4029" s="148"/>
      <c r="P4029" s="148"/>
    </row>
    <row r="4030" spans="1:16" ht="118.8">
      <c r="A4030" s="258" t="s">
        <v>43508</v>
      </c>
      <c r="B4030" s="252" t="s">
        <v>43509</v>
      </c>
      <c r="C4030" s="252" t="s">
        <v>43510</v>
      </c>
      <c r="D4030" s="148" t="s">
        <v>43511</v>
      </c>
      <c r="E4030" s="252" t="s">
        <v>43503</v>
      </c>
      <c r="F4030" s="252" t="s">
        <v>43504</v>
      </c>
      <c r="G4030" s="252" t="s">
        <v>43512</v>
      </c>
      <c r="H4030" s="262" t="s">
        <v>43513</v>
      </c>
      <c r="I4030" s="264" t="s">
        <v>43514</v>
      </c>
      <c r="M4030" s="258"/>
      <c r="N4030" s="252"/>
      <c r="O4030" s="148"/>
      <c r="P4030" s="148"/>
    </row>
    <row r="4031" spans="1:16" ht="145.19999999999999">
      <c r="A4031" s="258" t="s">
        <v>43515</v>
      </c>
      <c r="B4031" s="252" t="s">
        <v>43516</v>
      </c>
      <c r="C4031" s="252" t="s">
        <v>43517</v>
      </c>
      <c r="D4031" s="148" t="s">
        <v>43518</v>
      </c>
      <c r="E4031" s="252" t="s">
        <v>43519</v>
      </c>
      <c r="F4031" s="252" t="s">
        <v>43520</v>
      </c>
      <c r="G4031" s="252" t="s">
        <v>43521</v>
      </c>
      <c r="H4031" s="262" t="s">
        <v>43522</v>
      </c>
      <c r="I4031" s="264" t="s">
        <v>43523</v>
      </c>
      <c r="M4031" s="258"/>
      <c r="N4031" s="148"/>
      <c r="O4031" s="148"/>
      <c r="P4031" s="148"/>
    </row>
    <row r="4032" spans="1:16" ht="145.19999999999999">
      <c r="A4032" s="258" t="s">
        <v>43524</v>
      </c>
      <c r="B4032" s="252" t="s">
        <v>43516</v>
      </c>
      <c r="C4032" s="252" t="s">
        <v>43517</v>
      </c>
      <c r="D4032" s="148" t="s">
        <v>43518</v>
      </c>
      <c r="E4032" s="252" t="s">
        <v>43519</v>
      </c>
      <c r="F4032" s="252" t="s">
        <v>43520</v>
      </c>
      <c r="G4032" s="252" t="s">
        <v>43521</v>
      </c>
      <c r="H4032" s="262" t="s">
        <v>43522</v>
      </c>
      <c r="I4032" s="264" t="s">
        <v>43523</v>
      </c>
      <c r="M4032" s="258"/>
      <c r="N4032" s="148"/>
      <c r="O4032" s="148"/>
      <c r="P4032" s="148"/>
    </row>
    <row r="4033" spans="1:16" ht="158.4">
      <c r="A4033" s="258" t="s">
        <v>43525</v>
      </c>
      <c r="B4033" s="252" t="s">
        <v>43526</v>
      </c>
      <c r="C4033" s="252" t="s">
        <v>43527</v>
      </c>
      <c r="D4033" s="148" t="s">
        <v>43528</v>
      </c>
      <c r="E4033" s="252" t="s">
        <v>43529</v>
      </c>
      <c r="F4033" s="252" t="s">
        <v>43530</v>
      </c>
      <c r="G4033" s="252" t="s">
        <v>43531</v>
      </c>
      <c r="H4033" s="262" t="s">
        <v>43532</v>
      </c>
      <c r="I4033" s="264" t="s">
        <v>43533</v>
      </c>
      <c r="M4033" s="258"/>
      <c r="N4033" s="148"/>
      <c r="O4033" s="148"/>
      <c r="P4033" s="148"/>
    </row>
    <row r="4034" spans="1:16" ht="158.4">
      <c r="A4034" s="258" t="s">
        <v>43534</v>
      </c>
      <c r="B4034" s="252" t="s">
        <v>43526</v>
      </c>
      <c r="C4034" s="252" t="s">
        <v>43535</v>
      </c>
      <c r="D4034" s="148" t="s">
        <v>43528</v>
      </c>
      <c r="E4034" s="252" t="s">
        <v>43536</v>
      </c>
      <c r="F4034" s="252" t="s">
        <v>43530</v>
      </c>
      <c r="G4034" s="252" t="s">
        <v>43531</v>
      </c>
      <c r="H4034" s="262" t="s">
        <v>43537</v>
      </c>
      <c r="I4034" s="264" t="s">
        <v>43533</v>
      </c>
      <c r="M4034" s="258"/>
      <c r="N4034" s="148"/>
      <c r="O4034" s="148"/>
      <c r="P4034" s="148"/>
    </row>
    <row r="4035" spans="1:16" ht="79.2">
      <c r="A4035" s="258" t="s">
        <v>43538</v>
      </c>
      <c r="B4035" s="252" t="s">
        <v>43539</v>
      </c>
      <c r="C4035" s="252" t="s">
        <v>43540</v>
      </c>
      <c r="D4035" s="148" t="s">
        <v>43541</v>
      </c>
      <c r="E4035" s="252" t="s">
        <v>43542</v>
      </c>
      <c r="F4035" s="252" t="s">
        <v>43543</v>
      </c>
      <c r="G4035" s="252" t="s">
        <v>43544</v>
      </c>
      <c r="H4035" s="262" t="s">
        <v>43545</v>
      </c>
      <c r="I4035" s="264" t="s">
        <v>43546</v>
      </c>
      <c r="M4035" s="258"/>
      <c r="N4035" s="252"/>
      <c r="O4035" s="148"/>
      <c r="P4035" s="148"/>
    </row>
    <row r="4036" spans="1:16" ht="79.2">
      <c r="A4036" s="258" t="s">
        <v>43547</v>
      </c>
      <c r="B4036" s="252" t="s">
        <v>43539</v>
      </c>
      <c r="C4036" s="252" t="s">
        <v>43548</v>
      </c>
      <c r="D4036" s="148" t="s">
        <v>43541</v>
      </c>
      <c r="E4036" s="252" t="s">
        <v>43542</v>
      </c>
      <c r="F4036" s="252" t="s">
        <v>43543</v>
      </c>
      <c r="G4036" s="252" t="s">
        <v>43544</v>
      </c>
      <c r="H4036" s="262" t="s">
        <v>43545</v>
      </c>
      <c r="I4036" s="264" t="s">
        <v>43546</v>
      </c>
      <c r="M4036" s="258"/>
      <c r="N4036" s="252"/>
      <c r="O4036" s="148"/>
      <c r="P4036" s="148"/>
    </row>
    <row r="4037" spans="1:16" ht="158.4">
      <c r="A4037" s="258" t="s">
        <v>43549</v>
      </c>
      <c r="B4037" s="252" t="s">
        <v>43550</v>
      </c>
      <c r="C4037" s="252" t="s">
        <v>43551</v>
      </c>
      <c r="D4037" s="148" t="s">
        <v>43552</v>
      </c>
      <c r="E4037" s="252" t="s">
        <v>43553</v>
      </c>
      <c r="F4037" s="252" t="s">
        <v>43554</v>
      </c>
      <c r="G4037" s="252" t="s">
        <v>43555</v>
      </c>
      <c r="H4037" s="262" t="s">
        <v>43556</v>
      </c>
      <c r="I4037" s="264" t="s">
        <v>43557</v>
      </c>
      <c r="M4037" s="258"/>
      <c r="N4037" s="252"/>
      <c r="O4037" s="148"/>
      <c r="P4037" s="148"/>
    </row>
    <row r="4038" spans="1:16" ht="158.4">
      <c r="A4038" s="258" t="s">
        <v>43558</v>
      </c>
      <c r="B4038" s="252" t="s">
        <v>43559</v>
      </c>
      <c r="C4038" s="252" t="s">
        <v>43560</v>
      </c>
      <c r="D4038" s="148" t="s">
        <v>43552</v>
      </c>
      <c r="E4038" s="252" t="s">
        <v>43553</v>
      </c>
      <c r="F4038" s="252" t="s">
        <v>43554</v>
      </c>
      <c r="G4038" s="252" t="s">
        <v>43555</v>
      </c>
      <c r="H4038" s="262" t="s">
        <v>43556</v>
      </c>
      <c r="I4038" s="264" t="s">
        <v>43561</v>
      </c>
      <c r="M4038" s="258"/>
      <c r="N4038" s="252"/>
      <c r="O4038" s="148"/>
      <c r="P4038" s="148"/>
    </row>
    <row r="4039" spans="1:16" ht="118.8">
      <c r="A4039" s="251" t="s">
        <v>43562</v>
      </c>
      <c r="B4039" s="253" t="s">
        <v>43563</v>
      </c>
      <c r="C4039" s="252" t="s">
        <v>43564</v>
      </c>
      <c r="D4039" s="148" t="s">
        <v>43565</v>
      </c>
      <c r="E4039" s="253" t="s">
        <v>43566</v>
      </c>
      <c r="F4039" s="253" t="s">
        <v>43567</v>
      </c>
      <c r="G4039" s="253" t="s">
        <v>43568</v>
      </c>
      <c r="H4039" s="262" t="s">
        <v>43569</v>
      </c>
      <c r="I4039" s="264" t="s">
        <v>43570</v>
      </c>
      <c r="M4039" s="258"/>
      <c r="N4039" s="148"/>
      <c r="O4039" s="148"/>
      <c r="P4039" s="148"/>
    </row>
    <row r="4040" spans="1:16" ht="118.8">
      <c r="A4040" s="251" t="s">
        <v>43571</v>
      </c>
      <c r="B4040" s="253" t="s">
        <v>43563</v>
      </c>
      <c r="C4040" s="252" t="s">
        <v>43564</v>
      </c>
      <c r="D4040" s="148" t="s">
        <v>43565</v>
      </c>
      <c r="E4040" s="253" t="s">
        <v>43566</v>
      </c>
      <c r="F4040" s="253" t="s">
        <v>43567</v>
      </c>
      <c r="G4040" s="253" t="s">
        <v>43568</v>
      </c>
      <c r="H4040" s="262" t="s">
        <v>43569</v>
      </c>
      <c r="I4040" s="264" t="s">
        <v>43570</v>
      </c>
      <c r="M4040" s="258"/>
      <c r="N4040" s="148"/>
      <c r="O4040" s="148"/>
      <c r="P4040" s="148"/>
    </row>
    <row r="4041" spans="1:16" ht="132">
      <c r="A4041" s="258" t="s">
        <v>43572</v>
      </c>
      <c r="B4041" s="252" t="s">
        <v>43573</v>
      </c>
      <c r="C4041" s="252" t="s">
        <v>43574</v>
      </c>
      <c r="D4041" s="148" t="s">
        <v>43575</v>
      </c>
      <c r="E4041" s="252" t="s">
        <v>43576</v>
      </c>
      <c r="F4041" s="252" t="s">
        <v>43577</v>
      </c>
      <c r="G4041" s="252" t="s">
        <v>43578</v>
      </c>
      <c r="H4041" s="262" t="s">
        <v>43579</v>
      </c>
      <c r="I4041" s="264" t="s">
        <v>43580</v>
      </c>
      <c r="M4041" s="251"/>
      <c r="N4041" s="253"/>
      <c r="O4041" s="148"/>
      <c r="P4041" s="148"/>
    </row>
    <row r="4042" spans="1:16" ht="132">
      <c r="A4042" s="258" t="s">
        <v>43581</v>
      </c>
      <c r="B4042" s="252" t="s">
        <v>43582</v>
      </c>
      <c r="C4042" s="252" t="s">
        <v>43583</v>
      </c>
      <c r="D4042" s="148" t="s">
        <v>43575</v>
      </c>
      <c r="E4042" s="252" t="s">
        <v>43576</v>
      </c>
      <c r="F4042" s="252" t="s">
        <v>43584</v>
      </c>
      <c r="G4042" s="252" t="s">
        <v>43578</v>
      </c>
      <c r="H4042" s="262" t="s">
        <v>43585</v>
      </c>
      <c r="I4042" s="264" t="s">
        <v>43586</v>
      </c>
      <c r="M4042" s="251"/>
      <c r="N4042" s="253"/>
      <c r="O4042" s="148"/>
      <c r="P4042" s="148"/>
    </row>
    <row r="4043" spans="1:16" ht="184.8">
      <c r="A4043" s="258" t="s">
        <v>43587</v>
      </c>
      <c r="B4043" s="252" t="s">
        <v>43588</v>
      </c>
      <c r="C4043" s="252" t="s">
        <v>43589</v>
      </c>
      <c r="D4043" s="148" t="s">
        <v>43590</v>
      </c>
      <c r="E4043" s="252" t="s">
        <v>43591</v>
      </c>
      <c r="F4043" s="252" t="s">
        <v>43592</v>
      </c>
      <c r="G4043" s="252" t="s">
        <v>43593</v>
      </c>
      <c r="H4043" s="262" t="s">
        <v>43594</v>
      </c>
      <c r="I4043" s="264" t="s">
        <v>43595</v>
      </c>
      <c r="M4043" s="258"/>
      <c r="N4043" s="252"/>
      <c r="O4043" s="148"/>
      <c r="P4043" s="148"/>
    </row>
    <row r="4044" spans="1:16" ht="184.8">
      <c r="A4044" s="258" t="s">
        <v>43596</v>
      </c>
      <c r="B4044" s="252" t="s">
        <v>43597</v>
      </c>
      <c r="C4044" s="252" t="s">
        <v>43598</v>
      </c>
      <c r="D4044" s="148" t="s">
        <v>43599</v>
      </c>
      <c r="E4044" s="252" t="s">
        <v>43600</v>
      </c>
      <c r="F4044" s="252" t="s">
        <v>43601</v>
      </c>
      <c r="G4044" s="252" t="s">
        <v>43593</v>
      </c>
      <c r="H4044" s="262" t="s">
        <v>43602</v>
      </c>
      <c r="I4044" s="264" t="s">
        <v>43603</v>
      </c>
      <c r="M4044" s="258"/>
      <c r="N4044" s="252"/>
      <c r="O4044" s="148"/>
      <c r="P4044" s="148"/>
    </row>
    <row r="4045" spans="1:16" ht="158.4">
      <c r="A4045" s="258" t="s">
        <v>43604</v>
      </c>
      <c r="B4045" s="252" t="s">
        <v>43605</v>
      </c>
      <c r="C4045" s="252" t="s">
        <v>43606</v>
      </c>
      <c r="D4045" s="148" t="s">
        <v>43607</v>
      </c>
      <c r="E4045" s="252" t="s">
        <v>43608</v>
      </c>
      <c r="F4045" s="252" t="s">
        <v>43609</v>
      </c>
      <c r="G4045" s="252" t="s">
        <v>43610</v>
      </c>
      <c r="H4045" s="262" t="s">
        <v>43611</v>
      </c>
      <c r="I4045" s="264" t="s">
        <v>43612</v>
      </c>
      <c r="M4045" s="258"/>
      <c r="N4045" s="252"/>
      <c r="O4045" s="148"/>
      <c r="P4045" s="148"/>
    </row>
    <row r="4046" spans="1:16" ht="158.4">
      <c r="A4046" s="258" t="s">
        <v>43613</v>
      </c>
      <c r="B4046" s="252" t="s">
        <v>43614</v>
      </c>
      <c r="C4046" s="252" t="s">
        <v>43615</v>
      </c>
      <c r="D4046" s="148" t="s">
        <v>43616</v>
      </c>
      <c r="E4046" s="252" t="s">
        <v>43617</v>
      </c>
      <c r="F4046" s="252" t="s">
        <v>43618</v>
      </c>
      <c r="G4046" s="252" t="s">
        <v>43619</v>
      </c>
      <c r="H4046" s="262" t="s">
        <v>43620</v>
      </c>
      <c r="I4046" s="264" t="s">
        <v>43621</v>
      </c>
      <c r="M4046" s="258"/>
      <c r="N4046" s="252"/>
      <c r="O4046" s="148"/>
      <c r="P4046" s="148"/>
    </row>
    <row r="4047" spans="1:16" ht="118.8">
      <c r="A4047" s="258" t="s">
        <v>43622</v>
      </c>
      <c r="B4047" s="252" t="s">
        <v>43623</v>
      </c>
      <c r="C4047" s="252" t="s">
        <v>43624</v>
      </c>
      <c r="D4047" s="148" t="s">
        <v>43625</v>
      </c>
      <c r="E4047" s="252" t="s">
        <v>43626</v>
      </c>
      <c r="F4047" s="252" t="s">
        <v>43627</v>
      </c>
      <c r="G4047" s="252" t="s">
        <v>43628</v>
      </c>
      <c r="H4047" s="262" t="s">
        <v>43629</v>
      </c>
      <c r="I4047" s="264" t="s">
        <v>43630</v>
      </c>
      <c r="M4047" s="258"/>
      <c r="N4047" s="148"/>
      <c r="O4047" s="148"/>
      <c r="P4047" s="148"/>
    </row>
    <row r="4048" spans="1:16" ht="118.8">
      <c r="A4048" s="258" t="s">
        <v>43631</v>
      </c>
      <c r="B4048" s="252" t="s">
        <v>43632</v>
      </c>
      <c r="C4048" s="252" t="s">
        <v>43633</v>
      </c>
      <c r="D4048" s="148" t="s">
        <v>43634</v>
      </c>
      <c r="E4048" s="252" t="s">
        <v>43635</v>
      </c>
      <c r="F4048" s="252" t="s">
        <v>43636</v>
      </c>
      <c r="G4048" s="252" t="s">
        <v>43628</v>
      </c>
      <c r="H4048" s="262" t="s">
        <v>43637</v>
      </c>
      <c r="I4048" s="264" t="s">
        <v>43638</v>
      </c>
      <c r="M4048" s="258"/>
      <c r="N4048" s="148"/>
      <c r="O4048" s="148"/>
      <c r="P4048" s="148"/>
    </row>
    <row r="4049" spans="1:16" ht="105.6">
      <c r="A4049" s="258" t="s">
        <v>43639</v>
      </c>
      <c r="B4049" s="252" t="s">
        <v>43640</v>
      </c>
      <c r="C4049" s="252" t="s">
        <v>43641</v>
      </c>
      <c r="D4049" s="148" t="s">
        <v>43642</v>
      </c>
      <c r="E4049" s="252" t="s">
        <v>43643</v>
      </c>
      <c r="F4049" s="252" t="s">
        <v>43644</v>
      </c>
      <c r="G4049" s="252" t="s">
        <v>43645</v>
      </c>
      <c r="H4049" s="262" t="s">
        <v>43646</v>
      </c>
      <c r="I4049" s="264" t="s">
        <v>43647</v>
      </c>
      <c r="M4049" s="258"/>
      <c r="N4049" s="148"/>
      <c r="O4049" s="148"/>
      <c r="P4049" s="148"/>
    </row>
    <row r="4050" spans="1:16" ht="105.6">
      <c r="A4050" s="258" t="s">
        <v>43648</v>
      </c>
      <c r="B4050" s="252" t="s">
        <v>43649</v>
      </c>
      <c r="C4050" s="252" t="s">
        <v>43650</v>
      </c>
      <c r="D4050" s="148" t="s">
        <v>43651</v>
      </c>
      <c r="E4050" s="252" t="s">
        <v>43652</v>
      </c>
      <c r="F4050" s="252" t="s">
        <v>43653</v>
      </c>
      <c r="G4050" s="252" t="s">
        <v>43654</v>
      </c>
      <c r="H4050" s="262" t="s">
        <v>43655</v>
      </c>
      <c r="I4050" s="264" t="s">
        <v>43656</v>
      </c>
      <c r="M4050" s="258"/>
      <c r="N4050" s="148"/>
      <c r="O4050" s="148"/>
      <c r="P4050" s="148"/>
    </row>
    <row r="4051" spans="1:16" ht="118.8">
      <c r="A4051" s="258" t="s">
        <v>43657</v>
      </c>
      <c r="B4051" s="252" t="s">
        <v>43658</v>
      </c>
      <c r="C4051" s="252" t="s">
        <v>43659</v>
      </c>
      <c r="D4051" s="148" t="s">
        <v>43660</v>
      </c>
      <c r="E4051" s="252" t="s">
        <v>43661</v>
      </c>
      <c r="F4051" s="252" t="s">
        <v>43662</v>
      </c>
      <c r="G4051" s="252" t="s">
        <v>43663</v>
      </c>
      <c r="H4051" s="262" t="s">
        <v>43664</v>
      </c>
      <c r="I4051" s="264" t="s">
        <v>43665</v>
      </c>
      <c r="M4051" s="258"/>
      <c r="N4051" s="252"/>
      <c r="O4051" s="148"/>
      <c r="P4051" s="148"/>
    </row>
    <row r="4052" spans="1:16" ht="118.8">
      <c r="A4052" s="258" t="s">
        <v>43666</v>
      </c>
      <c r="B4052" s="252" t="s">
        <v>43667</v>
      </c>
      <c r="C4052" s="252" t="s">
        <v>43668</v>
      </c>
      <c r="D4052" s="148" t="s">
        <v>43669</v>
      </c>
      <c r="E4052" s="252" t="s">
        <v>43670</v>
      </c>
      <c r="F4052" s="252" t="s">
        <v>43671</v>
      </c>
      <c r="G4052" s="252" t="s">
        <v>43672</v>
      </c>
      <c r="H4052" s="262" t="s">
        <v>43673</v>
      </c>
      <c r="I4052" s="264" t="s">
        <v>43674</v>
      </c>
      <c r="M4052" s="258"/>
      <c r="N4052" s="252"/>
      <c r="O4052" s="148"/>
      <c r="P4052" s="148"/>
    </row>
    <row r="4053" spans="1:16" ht="118.8">
      <c r="A4053" s="258" t="s">
        <v>43675</v>
      </c>
      <c r="B4053" s="252" t="s">
        <v>43676</v>
      </c>
      <c r="C4053" s="252" t="s">
        <v>43677</v>
      </c>
      <c r="D4053" s="148" t="s">
        <v>43678</v>
      </c>
      <c r="E4053" s="252" t="s">
        <v>43679</v>
      </c>
      <c r="F4053" s="252" t="s">
        <v>43680</v>
      </c>
      <c r="G4053" s="252" t="s">
        <v>43681</v>
      </c>
      <c r="H4053" s="262" t="s">
        <v>43682</v>
      </c>
      <c r="I4053" s="264" t="s">
        <v>43683</v>
      </c>
      <c r="M4053" s="258"/>
      <c r="N4053" s="252"/>
      <c r="O4053" s="148"/>
      <c r="P4053" s="148"/>
    </row>
    <row r="4054" spans="1:16" ht="118.8">
      <c r="A4054" s="258" t="s">
        <v>43684</v>
      </c>
      <c r="B4054" s="252" t="s">
        <v>43685</v>
      </c>
      <c r="C4054" s="252" t="s">
        <v>43686</v>
      </c>
      <c r="D4054" s="148" t="s">
        <v>43687</v>
      </c>
      <c r="E4054" s="252" t="s">
        <v>43679</v>
      </c>
      <c r="F4054" s="252" t="s">
        <v>43680</v>
      </c>
      <c r="G4054" s="252" t="s">
        <v>43688</v>
      </c>
      <c r="H4054" s="262" t="s">
        <v>43689</v>
      </c>
      <c r="I4054" s="264" t="s">
        <v>43690</v>
      </c>
      <c r="M4054" s="258"/>
      <c r="N4054" s="252"/>
      <c r="O4054" s="148"/>
      <c r="P4054" s="148"/>
    </row>
    <row r="4055" spans="1:16" ht="105.6">
      <c r="A4055" s="258" t="s">
        <v>43691</v>
      </c>
      <c r="B4055" s="252" t="s">
        <v>43692</v>
      </c>
      <c r="C4055" s="252" t="s">
        <v>43693</v>
      </c>
      <c r="D4055" s="148" t="s">
        <v>43694</v>
      </c>
      <c r="E4055" s="252" t="s">
        <v>43695</v>
      </c>
      <c r="F4055" s="252" t="s">
        <v>43696</v>
      </c>
      <c r="G4055" s="252" t="s">
        <v>43697</v>
      </c>
      <c r="H4055" s="262" t="s">
        <v>43698</v>
      </c>
      <c r="I4055" s="264" t="s">
        <v>43699</v>
      </c>
      <c r="M4055" s="258"/>
      <c r="N4055" s="252"/>
      <c r="O4055" s="148"/>
      <c r="P4055" s="148"/>
    </row>
    <row r="4056" spans="1:16" ht="105.6">
      <c r="A4056" s="258" t="s">
        <v>43700</v>
      </c>
      <c r="B4056" s="252" t="s">
        <v>43701</v>
      </c>
      <c r="C4056" s="252" t="s">
        <v>43702</v>
      </c>
      <c r="D4056" s="148" t="s">
        <v>43703</v>
      </c>
      <c r="E4056" s="252" t="s">
        <v>43704</v>
      </c>
      <c r="F4056" s="252" t="s">
        <v>43705</v>
      </c>
      <c r="G4056" s="252" t="s">
        <v>43706</v>
      </c>
      <c r="H4056" s="262" t="s">
        <v>43707</v>
      </c>
      <c r="I4056" s="264" t="s">
        <v>43708</v>
      </c>
      <c r="M4056" s="258"/>
      <c r="N4056" s="252"/>
      <c r="O4056" s="148"/>
      <c r="P4056" s="148"/>
    </row>
    <row r="4057" spans="1:16" ht="132">
      <c r="A4057" s="258" t="s">
        <v>43709</v>
      </c>
      <c r="B4057" s="252" t="s">
        <v>43710</v>
      </c>
      <c r="C4057" s="252" t="s">
        <v>43711</v>
      </c>
      <c r="D4057" s="148" t="s">
        <v>43712</v>
      </c>
      <c r="E4057" s="252" t="s">
        <v>43713</v>
      </c>
      <c r="F4057" s="252" t="s">
        <v>43714</v>
      </c>
      <c r="G4057" s="252" t="s">
        <v>43715</v>
      </c>
      <c r="H4057" s="262" t="s">
        <v>43716</v>
      </c>
      <c r="I4057" s="264" t="s">
        <v>43717</v>
      </c>
      <c r="M4057" s="258"/>
      <c r="N4057" s="252"/>
      <c r="O4057" s="148"/>
      <c r="P4057" s="148"/>
    </row>
    <row r="4058" spans="1:16" ht="132">
      <c r="A4058" s="258" t="s">
        <v>43718</v>
      </c>
      <c r="B4058" s="252" t="s">
        <v>43719</v>
      </c>
      <c r="C4058" s="252" t="s">
        <v>43720</v>
      </c>
      <c r="D4058" s="148" t="s">
        <v>43721</v>
      </c>
      <c r="E4058" s="252" t="s">
        <v>43722</v>
      </c>
      <c r="F4058" s="252" t="s">
        <v>43723</v>
      </c>
      <c r="G4058" s="252" t="s">
        <v>43724</v>
      </c>
      <c r="H4058" s="262" t="s">
        <v>43725</v>
      </c>
      <c r="I4058" s="264" t="s">
        <v>43726</v>
      </c>
      <c r="M4058" s="258"/>
      <c r="N4058" s="252"/>
      <c r="O4058" s="148"/>
      <c r="P4058" s="148"/>
    </row>
    <row r="4059" spans="1:16" ht="145.19999999999999">
      <c r="A4059" s="258" t="s">
        <v>43727</v>
      </c>
      <c r="B4059" s="252" t="s">
        <v>43728</v>
      </c>
      <c r="C4059" s="252" t="s">
        <v>43729</v>
      </c>
      <c r="D4059" s="148" t="s">
        <v>43730</v>
      </c>
      <c r="E4059" s="252" t="s">
        <v>43731</v>
      </c>
      <c r="F4059" s="252" t="s">
        <v>43732</v>
      </c>
      <c r="G4059" s="252" t="s">
        <v>43733</v>
      </c>
      <c r="H4059" s="262" t="s">
        <v>43734</v>
      </c>
      <c r="I4059" s="264" t="s">
        <v>43735</v>
      </c>
      <c r="M4059" s="251"/>
      <c r="N4059" s="253"/>
      <c r="O4059" s="148"/>
      <c r="P4059" s="148"/>
    </row>
    <row r="4060" spans="1:16" ht="145.19999999999999">
      <c r="A4060" s="258" t="s">
        <v>43736</v>
      </c>
      <c r="B4060" s="252" t="s">
        <v>43728</v>
      </c>
      <c r="C4060" s="252" t="s">
        <v>43737</v>
      </c>
      <c r="D4060" s="148" t="s">
        <v>43730</v>
      </c>
      <c r="E4060" s="252" t="s">
        <v>43731</v>
      </c>
      <c r="F4060" s="252" t="s">
        <v>43738</v>
      </c>
      <c r="G4060" s="252" t="s">
        <v>43733</v>
      </c>
      <c r="H4060" s="262" t="s">
        <v>43739</v>
      </c>
      <c r="I4060" s="264" t="s">
        <v>43735</v>
      </c>
      <c r="M4060" s="251"/>
      <c r="N4060" s="253"/>
      <c r="O4060" s="148"/>
      <c r="P4060" s="148"/>
    </row>
    <row r="4061" spans="1:16" ht="145.19999999999999">
      <c r="A4061" s="251" t="s">
        <v>43740</v>
      </c>
      <c r="B4061" s="253" t="s">
        <v>43741</v>
      </c>
      <c r="C4061" s="252" t="s">
        <v>43742</v>
      </c>
      <c r="D4061" s="148" t="s">
        <v>43743</v>
      </c>
      <c r="E4061" s="253" t="s">
        <v>43744</v>
      </c>
      <c r="F4061" s="253" t="s">
        <v>43745</v>
      </c>
      <c r="G4061" s="253" t="s">
        <v>43746</v>
      </c>
      <c r="H4061" s="262" t="s">
        <v>43747</v>
      </c>
      <c r="I4061" s="264" t="s">
        <v>43748</v>
      </c>
      <c r="J4061" s="273"/>
      <c r="K4061" s="273"/>
      <c r="L4061" s="273"/>
      <c r="M4061" s="258"/>
      <c r="N4061" s="252"/>
      <c r="O4061" s="148"/>
      <c r="P4061" s="148"/>
    </row>
    <row r="4062" spans="1:16" ht="145.19999999999999">
      <c r="A4062" s="251" t="s">
        <v>43749</v>
      </c>
      <c r="B4062" s="253" t="s">
        <v>43750</v>
      </c>
      <c r="C4062" s="252" t="s">
        <v>43751</v>
      </c>
      <c r="D4062" s="148" t="s">
        <v>43752</v>
      </c>
      <c r="E4062" s="253" t="s">
        <v>43753</v>
      </c>
      <c r="F4062" s="253" t="s">
        <v>43754</v>
      </c>
      <c r="G4062" s="253" t="s">
        <v>43755</v>
      </c>
      <c r="H4062" s="262" t="s">
        <v>43756</v>
      </c>
      <c r="I4062" s="264" t="s">
        <v>43757</v>
      </c>
      <c r="M4062" s="258"/>
      <c r="N4062" s="252"/>
      <c r="O4062" s="148"/>
      <c r="P4062" s="148"/>
    </row>
    <row r="4063" spans="1:16" ht="171.6">
      <c r="A4063" s="258" t="s">
        <v>43758</v>
      </c>
      <c r="B4063" s="252" t="s">
        <v>43759</v>
      </c>
      <c r="C4063" s="252" t="s">
        <v>43760</v>
      </c>
      <c r="D4063" s="148" t="s">
        <v>43761</v>
      </c>
      <c r="E4063" s="252" t="s">
        <v>43762</v>
      </c>
      <c r="F4063" s="252" t="s">
        <v>43763</v>
      </c>
      <c r="G4063" s="252" t="s">
        <v>43764</v>
      </c>
      <c r="H4063" s="262" t="s">
        <v>43765</v>
      </c>
      <c r="I4063" s="264" t="s">
        <v>43766</v>
      </c>
      <c r="M4063" s="258"/>
      <c r="N4063" s="252"/>
      <c r="O4063" s="148"/>
      <c r="P4063" s="148"/>
    </row>
    <row r="4064" spans="1:16" ht="171.6">
      <c r="A4064" s="258" t="s">
        <v>43767</v>
      </c>
      <c r="B4064" s="252" t="s">
        <v>43759</v>
      </c>
      <c r="C4064" s="252" t="s">
        <v>43760</v>
      </c>
      <c r="D4064" s="148" t="s">
        <v>43761</v>
      </c>
      <c r="E4064" s="252" t="s">
        <v>43762</v>
      </c>
      <c r="F4064" s="252" t="s">
        <v>43768</v>
      </c>
      <c r="G4064" s="252" t="s">
        <v>43764</v>
      </c>
      <c r="H4064" s="262" t="s">
        <v>43765</v>
      </c>
      <c r="I4064" s="264" t="s">
        <v>43769</v>
      </c>
      <c r="M4064" s="258"/>
      <c r="N4064" s="252"/>
      <c r="O4064" s="148"/>
      <c r="P4064" s="148"/>
    </row>
    <row r="4065" spans="1:16" ht="171.6">
      <c r="A4065" s="258" t="s">
        <v>43770</v>
      </c>
      <c r="B4065" s="252" t="s">
        <v>43771</v>
      </c>
      <c r="C4065" s="252" t="s">
        <v>43772</v>
      </c>
      <c r="D4065" s="148" t="s">
        <v>43773</v>
      </c>
      <c r="E4065" s="252" t="s">
        <v>43774</v>
      </c>
      <c r="F4065" s="252" t="s">
        <v>43775</v>
      </c>
      <c r="G4065" s="252" t="s">
        <v>43776</v>
      </c>
      <c r="H4065" s="262" t="s">
        <v>43777</v>
      </c>
      <c r="I4065" s="264" t="s">
        <v>43778</v>
      </c>
      <c r="M4065" s="258"/>
      <c r="N4065" s="148"/>
      <c r="O4065" s="148"/>
      <c r="P4065" s="148"/>
    </row>
    <row r="4066" spans="1:16" ht="171.6">
      <c r="A4066" s="258" t="s">
        <v>43779</v>
      </c>
      <c r="B4066" s="252" t="s">
        <v>43780</v>
      </c>
      <c r="C4066" s="252" t="s">
        <v>43781</v>
      </c>
      <c r="D4066" s="148" t="s">
        <v>43782</v>
      </c>
      <c r="E4066" s="252" t="s">
        <v>43783</v>
      </c>
      <c r="F4066" s="252" t="s">
        <v>43784</v>
      </c>
      <c r="G4066" s="252" t="s">
        <v>43776</v>
      </c>
      <c r="H4066" s="262" t="s">
        <v>43785</v>
      </c>
      <c r="I4066" s="264" t="s">
        <v>43786</v>
      </c>
      <c r="M4066" s="258"/>
      <c r="N4066" s="148"/>
      <c r="O4066" s="148"/>
      <c r="P4066" s="148"/>
    </row>
    <row r="4067" spans="1:16" ht="132">
      <c r="A4067" s="258" t="s">
        <v>43787</v>
      </c>
      <c r="B4067" s="252" t="s">
        <v>43788</v>
      </c>
      <c r="C4067" s="252" t="s">
        <v>43789</v>
      </c>
      <c r="D4067" s="148" t="s">
        <v>43790</v>
      </c>
      <c r="E4067" s="252" t="s">
        <v>43791</v>
      </c>
      <c r="F4067" s="252" t="s">
        <v>43792</v>
      </c>
      <c r="G4067" s="252" t="s">
        <v>43793</v>
      </c>
      <c r="H4067" s="262" t="s">
        <v>43794</v>
      </c>
      <c r="I4067" s="264" t="s">
        <v>43795</v>
      </c>
      <c r="M4067" s="258"/>
      <c r="N4067" s="148"/>
      <c r="O4067" s="148"/>
      <c r="P4067" s="148"/>
    </row>
    <row r="4068" spans="1:16" ht="132">
      <c r="A4068" s="258" t="s">
        <v>43796</v>
      </c>
      <c r="B4068" s="252" t="s">
        <v>43797</v>
      </c>
      <c r="C4068" s="252" t="s">
        <v>43798</v>
      </c>
      <c r="D4068" s="148" t="s">
        <v>43799</v>
      </c>
      <c r="E4068" s="252" t="s">
        <v>43800</v>
      </c>
      <c r="F4068" s="252" t="s">
        <v>43801</v>
      </c>
      <c r="G4068" s="252" t="s">
        <v>43802</v>
      </c>
      <c r="H4068" s="262" t="s">
        <v>43803</v>
      </c>
      <c r="I4068" s="264" t="s">
        <v>43804</v>
      </c>
      <c r="M4068" s="258"/>
      <c r="N4068" s="148"/>
      <c r="O4068" s="148"/>
      <c r="P4068" s="148"/>
    </row>
    <row r="4069" spans="1:16" ht="171.6">
      <c r="A4069" s="258" t="s">
        <v>43805</v>
      </c>
      <c r="B4069" s="252" t="s">
        <v>43806</v>
      </c>
      <c r="C4069" s="252" t="s">
        <v>43807</v>
      </c>
      <c r="D4069" s="148" t="s">
        <v>43808</v>
      </c>
      <c r="E4069" s="252" t="s">
        <v>43809</v>
      </c>
      <c r="F4069" s="252" t="s">
        <v>43810</v>
      </c>
      <c r="G4069" s="252" t="s">
        <v>43811</v>
      </c>
      <c r="H4069" s="262" t="s">
        <v>43812</v>
      </c>
      <c r="I4069" s="264" t="s">
        <v>43813</v>
      </c>
      <c r="M4069" s="258"/>
      <c r="N4069" s="148"/>
      <c r="O4069" s="148"/>
      <c r="P4069" s="148"/>
    </row>
    <row r="4070" spans="1:16" ht="171.6">
      <c r="A4070" s="258" t="s">
        <v>43814</v>
      </c>
      <c r="B4070" s="252" t="s">
        <v>43815</v>
      </c>
      <c r="C4070" s="252" t="s">
        <v>43807</v>
      </c>
      <c r="D4070" s="148" t="s">
        <v>43816</v>
      </c>
      <c r="E4070" s="252" t="s">
        <v>43809</v>
      </c>
      <c r="F4070" s="252" t="s">
        <v>43810</v>
      </c>
      <c r="G4070" s="252" t="s">
        <v>43817</v>
      </c>
      <c r="H4070" s="262" t="s">
        <v>43818</v>
      </c>
      <c r="I4070" s="264" t="s">
        <v>43819</v>
      </c>
      <c r="M4070" s="258"/>
      <c r="N4070" s="148"/>
      <c r="O4070" s="148"/>
      <c r="P4070" s="148"/>
    </row>
    <row r="4071" spans="1:16" ht="171.6">
      <c r="A4071" s="258" t="s">
        <v>43820</v>
      </c>
      <c r="B4071" s="252" t="s">
        <v>43821</v>
      </c>
      <c r="C4071" s="252" t="s">
        <v>43822</v>
      </c>
      <c r="D4071" s="148" t="s">
        <v>43823</v>
      </c>
      <c r="E4071" s="252" t="s">
        <v>43824</v>
      </c>
      <c r="F4071" s="252" t="s">
        <v>43825</v>
      </c>
      <c r="G4071" s="252" t="s">
        <v>43826</v>
      </c>
      <c r="H4071" s="262" t="s">
        <v>43827</v>
      </c>
      <c r="I4071" s="264" t="s">
        <v>43828</v>
      </c>
      <c r="M4071" s="258"/>
      <c r="N4071" s="252"/>
      <c r="O4071" s="148"/>
      <c r="P4071" s="148"/>
    </row>
    <row r="4072" spans="1:16" ht="171.6">
      <c r="A4072" s="258" t="s">
        <v>43829</v>
      </c>
      <c r="B4072" s="252" t="s">
        <v>43830</v>
      </c>
      <c r="C4072" s="252" t="s">
        <v>43822</v>
      </c>
      <c r="D4072" s="148" t="s">
        <v>43831</v>
      </c>
      <c r="E4072" s="252" t="s">
        <v>43832</v>
      </c>
      <c r="F4072" s="252" t="s">
        <v>43833</v>
      </c>
      <c r="G4072" s="252" t="s">
        <v>43834</v>
      </c>
      <c r="H4072" s="262" t="s">
        <v>43835</v>
      </c>
      <c r="I4072" s="264" t="s">
        <v>43836</v>
      </c>
      <c r="M4072" s="258"/>
      <c r="N4072" s="252"/>
      <c r="O4072" s="148"/>
      <c r="P4072" s="148"/>
    </row>
    <row r="4073" spans="1:16" ht="92.4">
      <c r="A4073" s="258" t="s">
        <v>43837</v>
      </c>
      <c r="B4073" s="252" t="s">
        <v>43838</v>
      </c>
      <c r="C4073" s="252" t="s">
        <v>43839</v>
      </c>
      <c r="D4073" s="148" t="s">
        <v>43840</v>
      </c>
      <c r="E4073" s="252" t="s">
        <v>43841</v>
      </c>
      <c r="F4073" s="252" t="s">
        <v>43842</v>
      </c>
      <c r="G4073" s="252" t="s">
        <v>43843</v>
      </c>
      <c r="H4073" s="262" t="s">
        <v>43844</v>
      </c>
      <c r="I4073" s="264" t="s">
        <v>43845</v>
      </c>
      <c r="M4073" s="258"/>
      <c r="N4073" s="148"/>
      <c r="O4073" s="148"/>
      <c r="P4073" s="148"/>
    </row>
    <row r="4074" spans="1:16" ht="92.4">
      <c r="A4074" s="258" t="s">
        <v>43846</v>
      </c>
      <c r="B4074" s="252" t="s">
        <v>43847</v>
      </c>
      <c r="C4074" s="252" t="s">
        <v>43848</v>
      </c>
      <c r="D4074" s="148" t="s">
        <v>43849</v>
      </c>
      <c r="E4074" s="252" t="s">
        <v>43850</v>
      </c>
      <c r="F4074" s="252" t="s">
        <v>43851</v>
      </c>
      <c r="G4074" s="252" t="s">
        <v>43852</v>
      </c>
      <c r="H4074" s="262" t="s">
        <v>43853</v>
      </c>
      <c r="I4074" s="264" t="s">
        <v>43854</v>
      </c>
      <c r="M4074" s="258"/>
      <c r="N4074" s="148"/>
      <c r="O4074" s="148"/>
      <c r="P4074" s="148"/>
    </row>
    <row r="4075" spans="1:16" ht="132">
      <c r="A4075" s="258" t="s">
        <v>43855</v>
      </c>
      <c r="B4075" s="252" t="s">
        <v>43856</v>
      </c>
      <c r="C4075" s="252" t="s">
        <v>43857</v>
      </c>
      <c r="D4075" s="148" t="s">
        <v>43858</v>
      </c>
      <c r="E4075" s="252" t="s">
        <v>43859</v>
      </c>
      <c r="F4075" s="252" t="s">
        <v>43860</v>
      </c>
      <c r="G4075" s="252" t="s">
        <v>43861</v>
      </c>
      <c r="H4075" s="262" t="s">
        <v>43862</v>
      </c>
      <c r="I4075" s="264" t="s">
        <v>43863</v>
      </c>
      <c r="M4075" s="258"/>
      <c r="N4075" s="148"/>
      <c r="O4075" s="148"/>
      <c r="P4075" s="148"/>
    </row>
    <row r="4076" spans="1:16" ht="118.8">
      <c r="A4076" s="258" t="s">
        <v>43864</v>
      </c>
      <c r="B4076" s="252" t="s">
        <v>43865</v>
      </c>
      <c r="C4076" s="252" t="s">
        <v>43857</v>
      </c>
      <c r="D4076" s="148" t="s">
        <v>43866</v>
      </c>
      <c r="E4076" s="252" t="s">
        <v>43867</v>
      </c>
      <c r="F4076" s="252" t="s">
        <v>43868</v>
      </c>
      <c r="G4076" s="252" t="s">
        <v>43869</v>
      </c>
      <c r="H4076" s="262" t="s">
        <v>43870</v>
      </c>
      <c r="I4076" s="264" t="s">
        <v>43871</v>
      </c>
      <c r="M4076" s="258"/>
      <c r="N4076" s="148"/>
      <c r="O4076" s="148"/>
      <c r="P4076" s="148"/>
    </row>
    <row r="4077" spans="1:16" ht="171.6">
      <c r="A4077" s="258" t="s">
        <v>43872</v>
      </c>
      <c r="B4077" s="252" t="s">
        <v>43873</v>
      </c>
      <c r="C4077" s="252" t="s">
        <v>43874</v>
      </c>
      <c r="D4077" s="148" t="s">
        <v>43875</v>
      </c>
      <c r="E4077" s="252" t="s">
        <v>43876</v>
      </c>
      <c r="F4077" s="252" t="s">
        <v>43877</v>
      </c>
      <c r="G4077" s="252" t="s">
        <v>43878</v>
      </c>
      <c r="H4077" s="262" t="s">
        <v>43879</v>
      </c>
      <c r="I4077" s="264" t="s">
        <v>43880</v>
      </c>
      <c r="M4077" s="251"/>
      <c r="N4077" s="213"/>
      <c r="O4077" s="148"/>
      <c r="P4077" s="148"/>
    </row>
    <row r="4078" spans="1:16" ht="171.6">
      <c r="A4078" s="258" t="s">
        <v>43881</v>
      </c>
      <c r="B4078" s="252" t="s">
        <v>43873</v>
      </c>
      <c r="C4078" s="252" t="s">
        <v>43874</v>
      </c>
      <c r="D4078" s="148" t="s">
        <v>43875</v>
      </c>
      <c r="E4078" s="252" t="s">
        <v>43876</v>
      </c>
      <c r="F4078" s="252" t="s">
        <v>43877</v>
      </c>
      <c r="G4078" s="252" t="s">
        <v>43878</v>
      </c>
      <c r="H4078" s="262" t="s">
        <v>43882</v>
      </c>
      <c r="I4078" s="264" t="s">
        <v>43880</v>
      </c>
      <c r="M4078" s="251"/>
      <c r="N4078" s="213"/>
      <c r="O4078" s="148"/>
      <c r="P4078" s="148"/>
    </row>
    <row r="4079" spans="1:16" ht="92.4">
      <c r="A4079" s="251" t="s">
        <v>43883</v>
      </c>
      <c r="B4079" s="253" t="s">
        <v>43884</v>
      </c>
      <c r="C4079" s="252" t="s">
        <v>43885</v>
      </c>
      <c r="D4079" s="148" t="s">
        <v>43886</v>
      </c>
      <c r="E4079" s="253" t="s">
        <v>43887</v>
      </c>
      <c r="F4079" s="253" t="s">
        <v>43888</v>
      </c>
      <c r="G4079" s="253" t="s">
        <v>43889</v>
      </c>
      <c r="H4079" s="262" t="s">
        <v>43890</v>
      </c>
      <c r="I4079" s="264" t="s">
        <v>43891</v>
      </c>
      <c r="M4079" s="258"/>
      <c r="N4079" s="252"/>
      <c r="O4079" s="148"/>
      <c r="P4079" s="148"/>
    </row>
    <row r="4080" spans="1:16" ht="92.4">
      <c r="A4080" s="251" t="s">
        <v>43892</v>
      </c>
      <c r="B4080" s="253" t="s">
        <v>43884</v>
      </c>
      <c r="C4080" s="252" t="s">
        <v>43885</v>
      </c>
      <c r="D4080" s="148" t="s">
        <v>43886</v>
      </c>
      <c r="E4080" s="253" t="s">
        <v>43887</v>
      </c>
      <c r="F4080" s="253" t="s">
        <v>43888</v>
      </c>
      <c r="G4080" s="253" t="s">
        <v>43889</v>
      </c>
      <c r="H4080" s="262" t="s">
        <v>43890</v>
      </c>
      <c r="I4080" s="264" t="s">
        <v>43891</v>
      </c>
      <c r="M4080" s="258"/>
      <c r="N4080" s="252"/>
      <c r="O4080" s="148"/>
      <c r="P4080" s="148"/>
    </row>
    <row r="4081" spans="1:16" ht="158.4">
      <c r="A4081" s="258" t="s">
        <v>43893</v>
      </c>
      <c r="B4081" s="252" t="s">
        <v>43894</v>
      </c>
      <c r="C4081" s="252" t="s">
        <v>43895</v>
      </c>
      <c r="D4081" s="148" t="s">
        <v>43896</v>
      </c>
      <c r="E4081" s="252" t="s">
        <v>43897</v>
      </c>
      <c r="F4081" s="252" t="s">
        <v>43898</v>
      </c>
      <c r="G4081" s="252" t="s">
        <v>43899</v>
      </c>
      <c r="H4081" s="262" t="s">
        <v>43900</v>
      </c>
      <c r="I4081" s="264" t="s">
        <v>43901</v>
      </c>
      <c r="M4081" s="258"/>
      <c r="N4081" s="252"/>
      <c r="O4081" s="148"/>
      <c r="P4081" s="148"/>
    </row>
    <row r="4082" spans="1:16" ht="158.4">
      <c r="A4082" s="258" t="s">
        <v>43902</v>
      </c>
      <c r="B4082" s="252" t="s">
        <v>43894</v>
      </c>
      <c r="C4082" s="252" t="s">
        <v>43895</v>
      </c>
      <c r="D4082" s="148" t="s">
        <v>43896</v>
      </c>
      <c r="E4082" s="252" t="s">
        <v>43897</v>
      </c>
      <c r="F4082" s="252" t="s">
        <v>43898</v>
      </c>
      <c r="G4082" s="252" t="s">
        <v>43899</v>
      </c>
      <c r="H4082" s="262" t="s">
        <v>43900</v>
      </c>
      <c r="I4082" s="264" t="s">
        <v>43901</v>
      </c>
      <c r="M4082" s="258"/>
      <c r="N4082" s="252"/>
      <c r="O4082" s="148"/>
      <c r="P4082" s="148"/>
    </row>
    <row r="4083" spans="1:16" ht="118.8">
      <c r="A4083" s="258" t="s">
        <v>43903</v>
      </c>
      <c r="B4083" s="252" t="s">
        <v>43904</v>
      </c>
      <c r="C4083" s="252" t="s">
        <v>43905</v>
      </c>
      <c r="D4083" s="148" t="s">
        <v>43906</v>
      </c>
      <c r="E4083" s="252" t="s">
        <v>43907</v>
      </c>
      <c r="F4083" s="252" t="s">
        <v>43908</v>
      </c>
      <c r="G4083" s="252" t="s">
        <v>43909</v>
      </c>
      <c r="H4083" s="262" t="s">
        <v>43910</v>
      </c>
      <c r="I4083" s="264" t="s">
        <v>43911</v>
      </c>
      <c r="M4083" s="258"/>
      <c r="N4083" s="148"/>
      <c r="O4083" s="148"/>
      <c r="P4083" s="148"/>
    </row>
    <row r="4084" spans="1:16" ht="118.8">
      <c r="A4084" s="258" t="s">
        <v>43912</v>
      </c>
      <c r="B4084" s="252" t="s">
        <v>43904</v>
      </c>
      <c r="C4084" s="252" t="s">
        <v>43913</v>
      </c>
      <c r="D4084" s="148" t="s">
        <v>43906</v>
      </c>
      <c r="E4084" s="252" t="s">
        <v>43907</v>
      </c>
      <c r="F4084" s="252" t="s">
        <v>43914</v>
      </c>
      <c r="G4084" s="252" t="s">
        <v>43909</v>
      </c>
      <c r="H4084" s="262" t="s">
        <v>43915</v>
      </c>
      <c r="I4084" s="264" t="s">
        <v>43916</v>
      </c>
      <c r="M4084" s="258"/>
      <c r="N4084" s="148"/>
      <c r="O4084" s="148"/>
      <c r="P4084" s="148"/>
    </row>
    <row r="4085" spans="1:16" ht="237.6">
      <c r="A4085" s="258" t="s">
        <v>43917</v>
      </c>
      <c r="B4085" s="252" t="s">
        <v>43918</v>
      </c>
      <c r="C4085" s="252" t="s">
        <v>43919</v>
      </c>
      <c r="D4085" s="148" t="s">
        <v>43920</v>
      </c>
      <c r="E4085" s="252" t="s">
        <v>43921</v>
      </c>
      <c r="F4085" s="252" t="s">
        <v>43922</v>
      </c>
      <c r="G4085" s="252" t="s">
        <v>43923</v>
      </c>
      <c r="H4085" s="262" t="s">
        <v>43924</v>
      </c>
      <c r="I4085" s="264" t="s">
        <v>43925</v>
      </c>
      <c r="M4085" s="258"/>
      <c r="N4085" s="252"/>
      <c r="O4085" s="148"/>
      <c r="P4085" s="148"/>
    </row>
    <row r="4086" spans="1:16" ht="237.6">
      <c r="A4086" s="258" t="s">
        <v>43926</v>
      </c>
      <c r="B4086" s="252" t="s">
        <v>43918</v>
      </c>
      <c r="C4086" s="252" t="s">
        <v>43919</v>
      </c>
      <c r="D4086" s="148" t="s">
        <v>43920</v>
      </c>
      <c r="E4086" s="252" t="s">
        <v>43921</v>
      </c>
      <c r="F4086" s="252" t="s">
        <v>43922</v>
      </c>
      <c r="G4086" s="252" t="s">
        <v>43923</v>
      </c>
      <c r="H4086" s="262" t="s">
        <v>43924</v>
      </c>
      <c r="I4086" s="264" t="s">
        <v>43925</v>
      </c>
      <c r="M4086" s="258"/>
      <c r="N4086" s="252"/>
      <c r="O4086" s="148"/>
      <c r="P4086" s="148"/>
    </row>
    <row r="4087" spans="1:16" ht="132">
      <c r="A4087" s="258" t="s">
        <v>43927</v>
      </c>
      <c r="B4087" s="252" t="s">
        <v>43928</v>
      </c>
      <c r="C4087" s="252" t="s">
        <v>43929</v>
      </c>
      <c r="D4087" s="148" t="s">
        <v>43930</v>
      </c>
      <c r="E4087" s="252" t="s">
        <v>43931</v>
      </c>
      <c r="F4087" s="252" t="s">
        <v>43932</v>
      </c>
      <c r="G4087" s="252" t="s">
        <v>43933</v>
      </c>
      <c r="H4087" s="262" t="s">
        <v>43934</v>
      </c>
      <c r="I4087" s="264" t="s">
        <v>43935</v>
      </c>
      <c r="M4087" s="258"/>
      <c r="N4087" s="252"/>
      <c r="O4087" s="148"/>
      <c r="P4087" s="148"/>
    </row>
    <row r="4088" spans="1:16" ht="132">
      <c r="A4088" s="258" t="s">
        <v>43936</v>
      </c>
      <c r="B4088" s="252" t="s">
        <v>43937</v>
      </c>
      <c r="C4088" s="252" t="s">
        <v>43929</v>
      </c>
      <c r="D4088" s="148" t="s">
        <v>43938</v>
      </c>
      <c r="E4088" s="252" t="s">
        <v>43931</v>
      </c>
      <c r="F4088" s="252" t="s">
        <v>43932</v>
      </c>
      <c r="G4088" s="252" t="s">
        <v>43939</v>
      </c>
      <c r="H4088" s="262" t="s">
        <v>43934</v>
      </c>
      <c r="I4088" s="264" t="s">
        <v>43935</v>
      </c>
      <c r="M4088" s="258"/>
      <c r="N4088" s="252"/>
      <c r="O4088" s="148"/>
      <c r="P4088" s="148"/>
    </row>
    <row r="4089" spans="1:16" ht="118.8">
      <c r="A4089" s="258" t="s">
        <v>43940</v>
      </c>
      <c r="B4089" s="252" t="s">
        <v>43941</v>
      </c>
      <c r="C4089" s="252" t="s">
        <v>43942</v>
      </c>
      <c r="D4089" s="148" t="s">
        <v>43943</v>
      </c>
      <c r="E4089" s="252" t="s">
        <v>43944</v>
      </c>
      <c r="F4089" s="252" t="s">
        <v>43945</v>
      </c>
      <c r="G4089" s="252" t="s">
        <v>43946</v>
      </c>
      <c r="H4089" s="262" t="s">
        <v>43947</v>
      </c>
      <c r="I4089" s="264" t="s">
        <v>43948</v>
      </c>
      <c r="M4089" s="258"/>
      <c r="N4089" s="252"/>
      <c r="O4089" s="148"/>
      <c r="P4089" s="148"/>
    </row>
    <row r="4090" spans="1:16" ht="118.8">
      <c r="A4090" s="258" t="s">
        <v>43949</v>
      </c>
      <c r="B4090" s="252" t="s">
        <v>43941</v>
      </c>
      <c r="C4090" s="252" t="s">
        <v>43942</v>
      </c>
      <c r="D4090" s="148" t="s">
        <v>43943</v>
      </c>
      <c r="E4090" s="252" t="s">
        <v>43944</v>
      </c>
      <c r="F4090" s="252" t="s">
        <v>43945</v>
      </c>
      <c r="G4090" s="252" t="s">
        <v>43946</v>
      </c>
      <c r="H4090" s="262" t="s">
        <v>43947</v>
      </c>
      <c r="I4090" s="264" t="s">
        <v>43950</v>
      </c>
      <c r="M4090" s="258"/>
      <c r="N4090" s="252"/>
      <c r="O4090" s="148"/>
      <c r="P4090" s="148"/>
    </row>
    <row r="4091" spans="1:16" ht="105.6">
      <c r="A4091" s="258" t="s">
        <v>43951</v>
      </c>
      <c r="B4091" s="252" t="s">
        <v>43952</v>
      </c>
      <c r="C4091" s="252" t="s">
        <v>43953</v>
      </c>
      <c r="D4091" s="148" t="s">
        <v>43954</v>
      </c>
      <c r="E4091" s="252" t="s">
        <v>43955</v>
      </c>
      <c r="F4091" s="252" t="s">
        <v>43956</v>
      </c>
      <c r="G4091" s="252" t="s">
        <v>43957</v>
      </c>
      <c r="H4091" s="262" t="s">
        <v>43958</v>
      </c>
      <c r="I4091" s="264" t="s">
        <v>43959</v>
      </c>
      <c r="M4091" s="258"/>
      <c r="N4091" s="148"/>
      <c r="O4091" s="148"/>
      <c r="P4091" s="148"/>
    </row>
    <row r="4092" spans="1:16" ht="105.6">
      <c r="A4092" s="258" t="s">
        <v>43960</v>
      </c>
      <c r="B4092" s="252" t="s">
        <v>43952</v>
      </c>
      <c r="C4092" s="252" t="s">
        <v>43953</v>
      </c>
      <c r="D4092" s="148" t="s">
        <v>43954</v>
      </c>
      <c r="E4092" s="252" t="s">
        <v>43955</v>
      </c>
      <c r="F4092" s="252" t="s">
        <v>43956</v>
      </c>
      <c r="G4092" s="252" t="s">
        <v>43957</v>
      </c>
      <c r="H4092" s="262" t="s">
        <v>43958</v>
      </c>
      <c r="I4092" s="264" t="s">
        <v>43959</v>
      </c>
      <c r="M4092" s="258"/>
      <c r="N4092" s="148"/>
      <c r="O4092" s="148"/>
      <c r="P4092" s="148"/>
    </row>
    <row r="4093" spans="1:16" ht="145.19999999999999">
      <c r="A4093" s="258" t="s">
        <v>43961</v>
      </c>
      <c r="B4093" s="252" t="s">
        <v>43962</v>
      </c>
      <c r="C4093" s="252" t="s">
        <v>43963</v>
      </c>
      <c r="D4093" s="148" t="s">
        <v>43964</v>
      </c>
      <c r="E4093" s="252" t="s">
        <v>43965</v>
      </c>
      <c r="F4093" s="252" t="s">
        <v>43966</v>
      </c>
      <c r="G4093" s="252" t="s">
        <v>43967</v>
      </c>
      <c r="H4093" s="262" t="s">
        <v>43968</v>
      </c>
      <c r="I4093" s="264" t="s">
        <v>43969</v>
      </c>
      <c r="M4093" s="258"/>
      <c r="N4093" s="252"/>
      <c r="O4093" s="148"/>
      <c r="P4093" s="148"/>
    </row>
    <row r="4094" spans="1:16" ht="145.19999999999999">
      <c r="A4094" s="258" t="s">
        <v>43970</v>
      </c>
      <c r="B4094" s="252" t="s">
        <v>43962</v>
      </c>
      <c r="C4094" s="252" t="s">
        <v>43963</v>
      </c>
      <c r="D4094" s="148" t="s">
        <v>43964</v>
      </c>
      <c r="E4094" s="252" t="s">
        <v>43965</v>
      </c>
      <c r="F4094" s="252" t="s">
        <v>43966</v>
      </c>
      <c r="G4094" s="252" t="s">
        <v>43967</v>
      </c>
      <c r="H4094" s="262" t="s">
        <v>43968</v>
      </c>
      <c r="I4094" s="264" t="s">
        <v>43969</v>
      </c>
      <c r="M4094" s="258"/>
      <c r="N4094" s="252"/>
      <c r="O4094" s="148"/>
      <c r="P4094" s="148"/>
    </row>
    <row r="4095" spans="1:16" ht="132">
      <c r="A4095" s="258" t="s">
        <v>43971</v>
      </c>
      <c r="B4095" s="252" t="s">
        <v>43972</v>
      </c>
      <c r="C4095" s="252" t="s">
        <v>43973</v>
      </c>
      <c r="D4095" s="148" t="s">
        <v>43974</v>
      </c>
      <c r="E4095" s="252" t="s">
        <v>43975</v>
      </c>
      <c r="F4095" s="252" t="s">
        <v>43976</v>
      </c>
      <c r="G4095" s="252" t="s">
        <v>43977</v>
      </c>
      <c r="H4095" s="262" t="s">
        <v>43978</v>
      </c>
      <c r="I4095" s="264" t="s">
        <v>43979</v>
      </c>
      <c r="M4095" s="258"/>
      <c r="N4095" s="252"/>
      <c r="O4095" s="148"/>
      <c r="P4095" s="148"/>
    </row>
    <row r="4096" spans="1:16" ht="132">
      <c r="A4096" s="258" t="s">
        <v>43980</v>
      </c>
      <c r="B4096" s="252" t="s">
        <v>43972</v>
      </c>
      <c r="C4096" s="252" t="s">
        <v>43973</v>
      </c>
      <c r="D4096" s="148" t="s">
        <v>43974</v>
      </c>
      <c r="E4096" s="252" t="s">
        <v>43975</v>
      </c>
      <c r="F4096" s="252" t="s">
        <v>43976</v>
      </c>
      <c r="G4096" s="252" t="s">
        <v>43977</v>
      </c>
      <c r="H4096" s="262" t="s">
        <v>43978</v>
      </c>
      <c r="I4096" s="264" t="s">
        <v>43979</v>
      </c>
      <c r="K4096" s="273"/>
      <c r="L4096" s="273"/>
      <c r="M4096" s="258"/>
      <c r="N4096" s="252"/>
      <c r="O4096" s="148"/>
      <c r="P4096" s="148"/>
    </row>
    <row r="4097" spans="1:16" ht="171.6">
      <c r="A4097" s="251" t="s">
        <v>43981</v>
      </c>
      <c r="B4097" s="253" t="s">
        <v>43982</v>
      </c>
      <c r="C4097" s="252" t="s">
        <v>43983</v>
      </c>
      <c r="D4097" s="148" t="s">
        <v>43984</v>
      </c>
      <c r="E4097" s="253" t="s">
        <v>43985</v>
      </c>
      <c r="F4097" s="253" t="s">
        <v>43986</v>
      </c>
      <c r="G4097" s="253" t="s">
        <v>43987</v>
      </c>
      <c r="H4097" s="262" t="s">
        <v>43988</v>
      </c>
      <c r="I4097" s="264" t="s">
        <v>43989</v>
      </c>
      <c r="M4097" s="258"/>
      <c r="N4097" s="148"/>
      <c r="O4097" s="148"/>
      <c r="P4097" s="148"/>
    </row>
    <row r="4098" spans="1:16" ht="171.6">
      <c r="A4098" s="251" t="s">
        <v>43990</v>
      </c>
      <c r="B4098" s="253" t="s">
        <v>43982</v>
      </c>
      <c r="C4098" s="252" t="s">
        <v>43983</v>
      </c>
      <c r="D4098" s="148" t="s">
        <v>43984</v>
      </c>
      <c r="E4098" s="253" t="s">
        <v>43985</v>
      </c>
      <c r="F4098" s="253" t="s">
        <v>43986</v>
      </c>
      <c r="G4098" s="253" t="s">
        <v>43987</v>
      </c>
      <c r="H4098" s="262" t="s">
        <v>43988</v>
      </c>
      <c r="I4098" s="264" t="s">
        <v>43989</v>
      </c>
      <c r="J4098" s="148"/>
      <c r="M4098" s="258"/>
      <c r="N4098" s="148"/>
      <c r="O4098" s="148"/>
      <c r="P4098" s="148"/>
    </row>
    <row r="4099" spans="1:16" ht="79.2">
      <c r="A4099" s="258" t="s">
        <v>43991</v>
      </c>
      <c r="B4099" s="252" t="s">
        <v>43992</v>
      </c>
      <c r="C4099" s="252" t="s">
        <v>43993</v>
      </c>
      <c r="D4099" s="148" t="s">
        <v>43994</v>
      </c>
      <c r="E4099" s="252" t="s">
        <v>43995</v>
      </c>
      <c r="F4099" s="252" t="s">
        <v>43996</v>
      </c>
      <c r="G4099" s="252" t="s">
        <v>43997</v>
      </c>
      <c r="H4099" s="262" t="s">
        <v>43998</v>
      </c>
      <c r="I4099" s="264" t="s">
        <v>43999</v>
      </c>
      <c r="J4099" s="148"/>
      <c r="M4099" s="251"/>
      <c r="N4099" s="213"/>
      <c r="O4099" s="148"/>
      <c r="P4099" s="148"/>
    </row>
    <row r="4100" spans="1:16" ht="79.2">
      <c r="A4100" s="258" t="s">
        <v>44000</v>
      </c>
      <c r="B4100" s="252" t="s">
        <v>43992</v>
      </c>
      <c r="C4100" s="252" t="s">
        <v>44001</v>
      </c>
      <c r="D4100" s="148" t="s">
        <v>43994</v>
      </c>
      <c r="E4100" s="252" t="s">
        <v>43995</v>
      </c>
      <c r="F4100" s="252" t="s">
        <v>43996</v>
      </c>
      <c r="G4100" s="252" t="s">
        <v>43997</v>
      </c>
      <c r="H4100" s="262" t="s">
        <v>44002</v>
      </c>
      <c r="I4100" s="264" t="s">
        <v>43999</v>
      </c>
      <c r="J4100" s="148"/>
      <c r="M4100" s="251"/>
      <c r="N4100" s="213"/>
      <c r="O4100" s="148"/>
      <c r="P4100" s="148"/>
    </row>
    <row r="4101" spans="1:16" ht="79.2">
      <c r="A4101" s="258" t="s">
        <v>44003</v>
      </c>
      <c r="B4101" s="252" t="s">
        <v>44004</v>
      </c>
      <c r="C4101" s="252" t="s">
        <v>44005</v>
      </c>
      <c r="D4101" s="148" t="s">
        <v>44006</v>
      </c>
      <c r="E4101" s="252" t="s">
        <v>44007</v>
      </c>
      <c r="F4101" s="252" t="s">
        <v>44008</v>
      </c>
      <c r="G4101" s="252" t="s">
        <v>44009</v>
      </c>
      <c r="H4101" s="262" t="s">
        <v>44010</v>
      </c>
      <c r="I4101" s="264" t="s">
        <v>44011</v>
      </c>
      <c r="J4101" s="148"/>
      <c r="M4101" s="258"/>
      <c r="N4101" s="252"/>
      <c r="O4101" s="148"/>
      <c r="P4101" s="148"/>
    </row>
    <row r="4102" spans="1:16" ht="79.2">
      <c r="A4102" s="258" t="s">
        <v>44012</v>
      </c>
      <c r="B4102" s="252" t="s">
        <v>44004</v>
      </c>
      <c r="C4102" s="252" t="s">
        <v>44005</v>
      </c>
      <c r="D4102" s="148" t="s">
        <v>44006</v>
      </c>
      <c r="E4102" s="252" t="s">
        <v>44007</v>
      </c>
      <c r="F4102" s="252" t="s">
        <v>44008</v>
      </c>
      <c r="G4102" s="252" t="s">
        <v>44009</v>
      </c>
      <c r="H4102" s="262" t="s">
        <v>44013</v>
      </c>
      <c r="I4102" s="264" t="s">
        <v>44014</v>
      </c>
      <c r="J4102" s="148"/>
      <c r="M4102" s="258"/>
      <c r="N4102" s="252"/>
      <c r="O4102" s="148"/>
      <c r="P4102" s="148"/>
    </row>
    <row r="4103" spans="1:16" ht="92.4">
      <c r="A4103" s="258" t="s">
        <v>44015</v>
      </c>
      <c r="B4103" s="252" t="s">
        <v>44016</v>
      </c>
      <c r="C4103" s="252" t="s">
        <v>44017</v>
      </c>
      <c r="D4103" s="148" t="s">
        <v>44018</v>
      </c>
      <c r="E4103" s="252" t="s">
        <v>44019</v>
      </c>
      <c r="F4103" s="252" t="s">
        <v>44020</v>
      </c>
      <c r="G4103" s="252" t="s">
        <v>44021</v>
      </c>
      <c r="H4103" s="262" t="s">
        <v>44022</v>
      </c>
      <c r="I4103" s="264" t="s">
        <v>44023</v>
      </c>
      <c r="J4103" s="148"/>
      <c r="M4103" s="258"/>
      <c r="N4103" s="148"/>
      <c r="O4103" s="148"/>
      <c r="P4103" s="148"/>
    </row>
    <row r="4104" spans="1:16" ht="92.4">
      <c r="A4104" s="258" t="s">
        <v>44024</v>
      </c>
      <c r="B4104" s="252" t="s">
        <v>44016</v>
      </c>
      <c r="C4104" s="252" t="s">
        <v>44017</v>
      </c>
      <c r="D4104" s="148" t="s">
        <v>44018</v>
      </c>
      <c r="E4104" s="252" t="s">
        <v>44019</v>
      </c>
      <c r="F4104" s="252" t="s">
        <v>44020</v>
      </c>
      <c r="G4104" s="252" t="s">
        <v>44021</v>
      </c>
      <c r="H4104" s="262" t="s">
        <v>44022</v>
      </c>
      <c r="I4104" s="264" t="s">
        <v>44023</v>
      </c>
      <c r="J4104" s="148"/>
      <c r="M4104" s="258"/>
      <c r="N4104" s="148"/>
      <c r="O4104" s="148"/>
      <c r="P4104" s="148"/>
    </row>
    <row r="4105" spans="1:16" ht="92.4">
      <c r="A4105" s="258" t="s">
        <v>44025</v>
      </c>
      <c r="B4105" s="252" t="s">
        <v>44026</v>
      </c>
      <c r="C4105" s="252" t="s">
        <v>44027</v>
      </c>
      <c r="D4105" s="148" t="s">
        <v>44028</v>
      </c>
      <c r="E4105" s="252" t="s">
        <v>44029</v>
      </c>
      <c r="F4105" s="252" t="s">
        <v>44030</v>
      </c>
      <c r="G4105" s="252" t="s">
        <v>44031</v>
      </c>
      <c r="H4105" s="262" t="s">
        <v>44032</v>
      </c>
      <c r="I4105" s="264" t="s">
        <v>44033</v>
      </c>
      <c r="J4105" s="148"/>
      <c r="M4105" s="258"/>
      <c r="N4105" s="148"/>
      <c r="O4105" s="148"/>
      <c r="P4105" s="148"/>
    </row>
    <row r="4106" spans="1:16" ht="92.4">
      <c r="A4106" s="258" t="s">
        <v>44034</v>
      </c>
      <c r="B4106" s="252" t="s">
        <v>44026</v>
      </c>
      <c r="C4106" s="252" t="s">
        <v>44027</v>
      </c>
      <c r="D4106" s="148" t="s">
        <v>44028</v>
      </c>
      <c r="E4106" s="252" t="s">
        <v>44029</v>
      </c>
      <c r="F4106" s="252" t="s">
        <v>44030</v>
      </c>
      <c r="G4106" s="252" t="s">
        <v>44031</v>
      </c>
      <c r="H4106" s="262" t="s">
        <v>44032</v>
      </c>
      <c r="I4106" s="264" t="s">
        <v>44033</v>
      </c>
      <c r="J4106" s="148"/>
      <c r="M4106" s="258"/>
      <c r="N4106" s="148"/>
      <c r="O4106" s="148"/>
      <c r="P4106" s="148"/>
    </row>
    <row r="4107" spans="1:16" ht="158.4">
      <c r="A4107" s="258" t="s">
        <v>44035</v>
      </c>
      <c r="B4107" s="252" t="s">
        <v>44036</v>
      </c>
      <c r="C4107" s="252" t="s">
        <v>44037</v>
      </c>
      <c r="D4107" s="148" t="s">
        <v>44038</v>
      </c>
      <c r="E4107" s="252" t="s">
        <v>44039</v>
      </c>
      <c r="F4107" s="252" t="s">
        <v>44040</v>
      </c>
      <c r="G4107" s="252" t="s">
        <v>44041</v>
      </c>
      <c r="H4107" s="262" t="s">
        <v>44042</v>
      </c>
      <c r="I4107" s="264" t="s">
        <v>44043</v>
      </c>
      <c r="J4107" s="148"/>
      <c r="M4107" s="258"/>
      <c r="N4107" s="252"/>
      <c r="O4107" s="148"/>
      <c r="P4107" s="148"/>
    </row>
    <row r="4108" spans="1:16" ht="158.4">
      <c r="A4108" s="258" t="s">
        <v>44044</v>
      </c>
      <c r="B4108" s="252" t="s">
        <v>44036</v>
      </c>
      <c r="C4108" s="252" t="s">
        <v>44045</v>
      </c>
      <c r="D4108" s="148" t="s">
        <v>44038</v>
      </c>
      <c r="E4108" s="252" t="s">
        <v>44039</v>
      </c>
      <c r="F4108" s="252" t="s">
        <v>44040</v>
      </c>
      <c r="G4108" s="252" t="s">
        <v>44041</v>
      </c>
      <c r="H4108" s="262" t="s">
        <v>44046</v>
      </c>
      <c r="I4108" s="264" t="s">
        <v>44047</v>
      </c>
      <c r="J4108" s="148"/>
      <c r="M4108" s="258"/>
      <c r="N4108" s="252"/>
      <c r="O4108" s="148"/>
      <c r="P4108" s="148"/>
    </row>
    <row r="4109" spans="1:16" ht="105.6">
      <c r="A4109" s="258" t="s">
        <v>44048</v>
      </c>
      <c r="B4109" s="252" t="s">
        <v>44049</v>
      </c>
      <c r="C4109" s="252" t="s">
        <v>44050</v>
      </c>
      <c r="D4109" s="148" t="s">
        <v>44051</v>
      </c>
      <c r="E4109" s="252" t="s">
        <v>44052</v>
      </c>
      <c r="F4109" s="252" t="s">
        <v>44053</v>
      </c>
      <c r="G4109" s="252" t="s">
        <v>44054</v>
      </c>
      <c r="H4109" s="262" t="s">
        <v>44055</v>
      </c>
      <c r="I4109" s="264" t="s">
        <v>44056</v>
      </c>
      <c r="J4109" s="148"/>
      <c r="M4109" s="258"/>
      <c r="N4109" s="252"/>
      <c r="O4109" s="148"/>
      <c r="P4109" s="148"/>
    </row>
    <row r="4110" spans="1:16" ht="105.6">
      <c r="A4110" s="258" t="s">
        <v>44057</v>
      </c>
      <c r="B4110" s="252" t="s">
        <v>44049</v>
      </c>
      <c r="C4110" s="252" t="s">
        <v>44050</v>
      </c>
      <c r="D4110" s="148" t="s">
        <v>44051</v>
      </c>
      <c r="E4110" s="252" t="s">
        <v>44052</v>
      </c>
      <c r="F4110" s="252" t="s">
        <v>44053</v>
      </c>
      <c r="G4110" s="252" t="s">
        <v>44054</v>
      </c>
      <c r="H4110" s="262" t="s">
        <v>44055</v>
      </c>
      <c r="I4110" s="264" t="s">
        <v>44056</v>
      </c>
      <c r="J4110" s="148"/>
      <c r="M4110" s="258"/>
      <c r="N4110" s="252"/>
      <c r="O4110" s="148"/>
      <c r="P4110" s="148"/>
    </row>
    <row r="4111" spans="1:16" ht="171.6">
      <c r="A4111" s="258" t="s">
        <v>44058</v>
      </c>
      <c r="B4111" s="252" t="s">
        <v>44059</v>
      </c>
      <c r="C4111" s="252" t="s">
        <v>44060</v>
      </c>
      <c r="D4111" s="148" t="s">
        <v>44061</v>
      </c>
      <c r="E4111" s="252" t="s">
        <v>44062</v>
      </c>
      <c r="F4111" s="252" t="s">
        <v>44063</v>
      </c>
      <c r="G4111" s="252" t="s">
        <v>44064</v>
      </c>
      <c r="H4111" s="262" t="s">
        <v>44065</v>
      </c>
      <c r="I4111" s="264" t="s">
        <v>44066</v>
      </c>
      <c r="J4111" s="148"/>
      <c r="M4111" s="258"/>
      <c r="N4111" s="148"/>
      <c r="O4111" s="148"/>
      <c r="P4111" s="148"/>
    </row>
    <row r="4112" spans="1:16" ht="171.6">
      <c r="A4112" s="258" t="s">
        <v>44067</v>
      </c>
      <c r="B4112" s="252" t="s">
        <v>44059</v>
      </c>
      <c r="C4112" s="252" t="s">
        <v>44060</v>
      </c>
      <c r="D4112" s="148" t="s">
        <v>44061</v>
      </c>
      <c r="E4112" s="252" t="s">
        <v>44062</v>
      </c>
      <c r="F4112" s="252" t="s">
        <v>44063</v>
      </c>
      <c r="G4112" s="252" t="s">
        <v>44064</v>
      </c>
      <c r="H4112" s="262" t="s">
        <v>44065</v>
      </c>
      <c r="I4112" s="264" t="s">
        <v>44066</v>
      </c>
      <c r="J4112" s="148"/>
      <c r="M4112" s="258"/>
      <c r="N4112" s="148"/>
      <c r="O4112" s="148"/>
      <c r="P4112" s="148"/>
    </row>
    <row r="4113" spans="1:16" ht="105.6">
      <c r="A4113" s="258" t="s">
        <v>44068</v>
      </c>
      <c r="B4113" s="252" t="s">
        <v>44069</v>
      </c>
      <c r="C4113" s="252" t="s">
        <v>44070</v>
      </c>
      <c r="D4113" s="148" t="s">
        <v>44071</v>
      </c>
      <c r="E4113" s="252" t="s">
        <v>44072</v>
      </c>
      <c r="F4113" s="252" t="s">
        <v>44073</v>
      </c>
      <c r="G4113" s="252" t="s">
        <v>44074</v>
      </c>
      <c r="H4113" s="262" t="s">
        <v>44075</v>
      </c>
      <c r="I4113" s="264" t="s">
        <v>44076</v>
      </c>
      <c r="J4113" s="148"/>
      <c r="M4113" s="258"/>
      <c r="N4113" s="252"/>
      <c r="O4113" s="148"/>
      <c r="P4113" s="148"/>
    </row>
    <row r="4114" spans="1:16" ht="105.6">
      <c r="A4114" s="258" t="s">
        <v>44077</v>
      </c>
      <c r="B4114" s="252" t="s">
        <v>44069</v>
      </c>
      <c r="C4114" s="252" t="s">
        <v>44070</v>
      </c>
      <c r="D4114" s="148" t="s">
        <v>44071</v>
      </c>
      <c r="E4114" s="252" t="s">
        <v>44072</v>
      </c>
      <c r="F4114" s="252" t="s">
        <v>44073</v>
      </c>
      <c r="G4114" s="252" t="s">
        <v>44074</v>
      </c>
      <c r="H4114" s="262" t="s">
        <v>44075</v>
      </c>
      <c r="I4114" s="264" t="s">
        <v>44076</v>
      </c>
      <c r="J4114" s="148"/>
      <c r="M4114" s="258"/>
      <c r="N4114" s="252"/>
      <c r="O4114" s="148"/>
      <c r="P4114" s="148"/>
    </row>
    <row r="4115" spans="1:16" ht="92.4">
      <c r="A4115" s="258" t="s">
        <v>44078</v>
      </c>
      <c r="B4115" s="252" t="s">
        <v>44079</v>
      </c>
      <c r="C4115" s="252" t="s">
        <v>44080</v>
      </c>
      <c r="D4115" s="148" t="s">
        <v>44081</v>
      </c>
      <c r="E4115" s="252" t="s">
        <v>44082</v>
      </c>
      <c r="F4115" s="252" t="s">
        <v>44083</v>
      </c>
      <c r="G4115" s="252" t="s">
        <v>44084</v>
      </c>
      <c r="H4115" s="262" t="s">
        <v>44085</v>
      </c>
      <c r="I4115" s="264" t="s">
        <v>44086</v>
      </c>
      <c r="J4115" s="148"/>
      <c r="M4115" s="258"/>
      <c r="N4115" s="148"/>
      <c r="O4115" s="148"/>
      <c r="P4115" s="148"/>
    </row>
    <row r="4116" spans="1:16" ht="92.4">
      <c r="A4116" s="258" t="s">
        <v>44087</v>
      </c>
      <c r="B4116" s="252" t="s">
        <v>44079</v>
      </c>
      <c r="C4116" s="252" t="s">
        <v>44080</v>
      </c>
      <c r="D4116" s="148" t="s">
        <v>44081</v>
      </c>
      <c r="E4116" s="252" t="s">
        <v>44082</v>
      </c>
      <c r="F4116" s="252" t="s">
        <v>44083</v>
      </c>
      <c r="G4116" s="252" t="s">
        <v>44084</v>
      </c>
      <c r="H4116" s="262" t="s">
        <v>44085</v>
      </c>
      <c r="I4116" s="264" t="s">
        <v>44086</v>
      </c>
      <c r="J4116" s="148"/>
      <c r="M4116" s="258"/>
      <c r="N4116" s="148"/>
      <c r="O4116" s="148"/>
      <c r="P4116" s="148"/>
    </row>
    <row r="4117" spans="1:16" ht="66">
      <c r="A4117" s="258" t="s">
        <v>44088</v>
      </c>
      <c r="B4117" s="252" t="s">
        <v>44089</v>
      </c>
      <c r="C4117" s="252" t="s">
        <v>44090</v>
      </c>
      <c r="D4117" s="148" t="s">
        <v>44091</v>
      </c>
      <c r="E4117" s="252" t="s">
        <v>44092</v>
      </c>
      <c r="F4117" s="252" t="s">
        <v>44093</v>
      </c>
      <c r="G4117" s="252" t="s">
        <v>44094</v>
      </c>
      <c r="H4117" s="262" t="s">
        <v>44095</v>
      </c>
      <c r="I4117" s="264" t="s">
        <v>44096</v>
      </c>
      <c r="J4117" s="148"/>
      <c r="M4117" s="258"/>
      <c r="N4117" s="148"/>
      <c r="O4117" s="148"/>
      <c r="P4117" s="148"/>
    </row>
    <row r="4118" spans="1:16" ht="66">
      <c r="A4118" s="258" t="s">
        <v>44097</v>
      </c>
      <c r="B4118" s="252" t="s">
        <v>44089</v>
      </c>
      <c r="C4118" s="252" t="s">
        <v>44090</v>
      </c>
      <c r="D4118" s="148" t="s">
        <v>44091</v>
      </c>
      <c r="E4118" s="252" t="s">
        <v>44092</v>
      </c>
      <c r="F4118" s="252" t="s">
        <v>44093</v>
      </c>
      <c r="G4118" s="252" t="s">
        <v>44094</v>
      </c>
      <c r="H4118" s="262" t="s">
        <v>44095</v>
      </c>
      <c r="I4118" s="264" t="s">
        <v>44096</v>
      </c>
      <c r="J4118" s="148"/>
      <c r="K4118" s="273"/>
      <c r="L4118" s="273"/>
      <c r="M4118" s="258"/>
      <c r="N4118" s="148"/>
      <c r="O4118" s="148"/>
      <c r="P4118" s="148"/>
    </row>
    <row r="4119" spans="1:16" ht="92.4">
      <c r="A4119" s="251" t="s">
        <v>44098</v>
      </c>
      <c r="B4119" s="253" t="s">
        <v>44099</v>
      </c>
      <c r="C4119" s="252" t="s">
        <v>44100</v>
      </c>
      <c r="D4119" s="148" t="s">
        <v>44101</v>
      </c>
      <c r="E4119" s="253" t="s">
        <v>44102</v>
      </c>
      <c r="F4119" s="253" t="s">
        <v>44103</v>
      </c>
      <c r="G4119" s="253" t="s">
        <v>44104</v>
      </c>
      <c r="H4119" s="262" t="s">
        <v>44105</v>
      </c>
      <c r="I4119" s="264" t="s">
        <v>44106</v>
      </c>
      <c r="J4119" s="148"/>
      <c r="M4119" s="258"/>
      <c r="N4119" s="252"/>
      <c r="O4119" s="148"/>
      <c r="P4119" s="148"/>
    </row>
    <row r="4120" spans="1:16" ht="92.4">
      <c r="A4120" s="251" t="s">
        <v>44107</v>
      </c>
      <c r="B4120" s="253" t="s">
        <v>44099</v>
      </c>
      <c r="C4120" s="252" t="s">
        <v>44100</v>
      </c>
      <c r="D4120" s="148" t="s">
        <v>44101</v>
      </c>
      <c r="E4120" s="253" t="s">
        <v>44102</v>
      </c>
      <c r="F4120" s="253" t="s">
        <v>44103</v>
      </c>
      <c r="G4120" s="253" t="s">
        <v>44104</v>
      </c>
      <c r="H4120" s="262" t="s">
        <v>44105</v>
      </c>
      <c r="I4120" s="264" t="s">
        <v>44106</v>
      </c>
      <c r="J4120" s="148"/>
      <c r="M4120" s="258"/>
      <c r="N4120" s="252"/>
      <c r="O4120" s="148"/>
      <c r="P4120" s="148"/>
    </row>
    <row r="4121" spans="1:16" ht="158.4">
      <c r="A4121" s="258" t="s">
        <v>44108</v>
      </c>
      <c r="B4121" s="252" t="s">
        <v>44109</v>
      </c>
      <c r="C4121" s="252" t="s">
        <v>44110</v>
      </c>
      <c r="D4121" s="148" t="s">
        <v>44111</v>
      </c>
      <c r="E4121" s="252" t="s">
        <v>44112</v>
      </c>
      <c r="F4121" s="252" t="s">
        <v>44113</v>
      </c>
      <c r="G4121" s="252" t="s">
        <v>44114</v>
      </c>
      <c r="H4121" s="262" t="s">
        <v>44115</v>
      </c>
      <c r="I4121" s="264" t="s">
        <v>44116</v>
      </c>
      <c r="J4121" s="148"/>
      <c r="M4121" s="258"/>
      <c r="N4121" s="148"/>
      <c r="O4121" s="148"/>
      <c r="P4121" s="148"/>
    </row>
    <row r="4122" spans="1:16" ht="145.19999999999999">
      <c r="A4122" s="258" t="s">
        <v>44117</v>
      </c>
      <c r="B4122" s="252" t="s">
        <v>44109</v>
      </c>
      <c r="C4122" s="252" t="s">
        <v>44118</v>
      </c>
      <c r="D4122" s="148" t="s">
        <v>44119</v>
      </c>
      <c r="E4122" s="252" t="s">
        <v>44112</v>
      </c>
      <c r="F4122" s="252" t="s">
        <v>44120</v>
      </c>
      <c r="G4122" s="252" t="s">
        <v>44114</v>
      </c>
      <c r="H4122" s="262" t="s">
        <v>44121</v>
      </c>
      <c r="I4122" s="264" t="s">
        <v>44122</v>
      </c>
      <c r="J4122" s="148"/>
      <c r="M4122" s="258"/>
      <c r="N4122" s="148"/>
      <c r="O4122" s="148"/>
      <c r="P4122" s="148"/>
    </row>
    <row r="4123" spans="1:16" ht="105.6">
      <c r="A4123" s="258" t="s">
        <v>44123</v>
      </c>
      <c r="B4123" s="252" t="s">
        <v>44124</v>
      </c>
      <c r="C4123" s="252" t="s">
        <v>44125</v>
      </c>
      <c r="D4123" s="148" t="s">
        <v>44126</v>
      </c>
      <c r="E4123" s="252" t="s">
        <v>44127</v>
      </c>
      <c r="F4123" s="252" t="s">
        <v>44128</v>
      </c>
      <c r="G4123" s="252" t="s">
        <v>44129</v>
      </c>
      <c r="H4123" s="262" t="s">
        <v>44130</v>
      </c>
      <c r="I4123" s="264" t="s">
        <v>44131</v>
      </c>
      <c r="J4123" s="148"/>
      <c r="M4123" s="251"/>
      <c r="N4123" s="213"/>
      <c r="O4123" s="148"/>
      <c r="P4123" s="148"/>
    </row>
    <row r="4124" spans="1:16" ht="105.6">
      <c r="A4124" s="258" t="s">
        <v>44132</v>
      </c>
      <c r="B4124" s="252" t="s">
        <v>44124</v>
      </c>
      <c r="C4124" s="252" t="s">
        <v>44125</v>
      </c>
      <c r="D4124" s="148" t="s">
        <v>44126</v>
      </c>
      <c r="E4124" s="252" t="s">
        <v>44127</v>
      </c>
      <c r="F4124" s="252" t="s">
        <v>44128</v>
      </c>
      <c r="G4124" s="252" t="s">
        <v>44129</v>
      </c>
      <c r="H4124" s="262" t="s">
        <v>44130</v>
      </c>
      <c r="I4124" s="264" t="s">
        <v>44131</v>
      </c>
      <c r="J4124" s="148"/>
      <c r="M4124" s="251"/>
      <c r="N4124" s="213"/>
      <c r="O4124" s="148"/>
      <c r="P4124" s="148"/>
    </row>
    <row r="4125" spans="1:16" ht="145.19999999999999">
      <c r="A4125" s="258" t="s">
        <v>44133</v>
      </c>
      <c r="B4125" s="252" t="s">
        <v>44134</v>
      </c>
      <c r="C4125" s="252" t="s">
        <v>44135</v>
      </c>
      <c r="D4125" s="148" t="s">
        <v>44136</v>
      </c>
      <c r="E4125" s="252" t="s">
        <v>44137</v>
      </c>
      <c r="F4125" s="252" t="s">
        <v>44138</v>
      </c>
      <c r="G4125" s="252" t="s">
        <v>44139</v>
      </c>
      <c r="H4125" s="262" t="s">
        <v>44140</v>
      </c>
      <c r="I4125" s="264" t="s">
        <v>44141</v>
      </c>
      <c r="J4125" s="148"/>
      <c r="M4125" s="258"/>
      <c r="N4125" s="252"/>
      <c r="O4125" s="148"/>
      <c r="P4125" s="148"/>
    </row>
    <row r="4126" spans="1:16" ht="132">
      <c r="A4126" s="258" t="s">
        <v>44142</v>
      </c>
      <c r="B4126" s="252" t="s">
        <v>44134</v>
      </c>
      <c r="C4126" s="252" t="s">
        <v>44135</v>
      </c>
      <c r="D4126" s="148" t="s">
        <v>44143</v>
      </c>
      <c r="E4126" s="252" t="s">
        <v>44137</v>
      </c>
      <c r="F4126" s="252" t="s">
        <v>44144</v>
      </c>
      <c r="G4126" s="252" t="s">
        <v>44139</v>
      </c>
      <c r="H4126" s="262" t="s">
        <v>44145</v>
      </c>
      <c r="I4126" s="264" t="s">
        <v>44146</v>
      </c>
      <c r="J4126" s="148"/>
      <c r="M4126" s="258"/>
      <c r="N4126" s="252"/>
      <c r="O4126" s="148"/>
      <c r="P4126" s="148"/>
    </row>
    <row r="4127" spans="1:16" ht="79.2">
      <c r="A4127" s="258" t="s">
        <v>44147</v>
      </c>
      <c r="B4127" s="252" t="s">
        <v>44148</v>
      </c>
      <c r="C4127" s="252" t="s">
        <v>44149</v>
      </c>
      <c r="D4127" s="148" t="s">
        <v>44150</v>
      </c>
      <c r="E4127" s="252" t="s">
        <v>44151</v>
      </c>
      <c r="F4127" s="252" t="s">
        <v>44152</v>
      </c>
      <c r="G4127" s="252" t="s">
        <v>44153</v>
      </c>
      <c r="H4127" s="262" t="s">
        <v>44154</v>
      </c>
      <c r="I4127" s="264" t="s">
        <v>44155</v>
      </c>
      <c r="J4127" s="148"/>
      <c r="M4127" s="258"/>
      <c r="N4127" s="252"/>
      <c r="O4127" s="148"/>
      <c r="P4127" s="148"/>
    </row>
    <row r="4128" spans="1:16" ht="79.2">
      <c r="A4128" s="258" t="s">
        <v>44156</v>
      </c>
      <c r="B4128" s="252" t="s">
        <v>44148</v>
      </c>
      <c r="C4128" s="252" t="s">
        <v>44149</v>
      </c>
      <c r="D4128" s="148" t="s">
        <v>44150</v>
      </c>
      <c r="E4128" s="252" t="s">
        <v>44151</v>
      </c>
      <c r="F4128" s="252" t="s">
        <v>44152</v>
      </c>
      <c r="G4128" s="252" t="s">
        <v>44153</v>
      </c>
      <c r="H4128" s="262" t="s">
        <v>44154</v>
      </c>
      <c r="I4128" s="264" t="s">
        <v>44155</v>
      </c>
      <c r="J4128" s="148"/>
      <c r="M4128" s="258"/>
      <c r="N4128" s="252"/>
      <c r="O4128" s="148"/>
      <c r="P4128" s="148"/>
    </row>
    <row r="4129" spans="1:16" ht="118.8">
      <c r="A4129" s="258" t="s">
        <v>44157</v>
      </c>
      <c r="B4129" s="252" t="s">
        <v>44158</v>
      </c>
      <c r="C4129" s="252" t="s">
        <v>44159</v>
      </c>
      <c r="D4129" s="148" t="s">
        <v>44160</v>
      </c>
      <c r="E4129" s="252" t="s">
        <v>44161</v>
      </c>
      <c r="F4129" s="252" t="s">
        <v>44162</v>
      </c>
      <c r="G4129" s="252" t="s">
        <v>44163</v>
      </c>
      <c r="H4129" s="262" t="s">
        <v>44164</v>
      </c>
      <c r="I4129" s="264" t="s">
        <v>44165</v>
      </c>
      <c r="J4129" s="148"/>
      <c r="M4129" s="258"/>
      <c r="N4129" s="148"/>
      <c r="O4129" s="148"/>
      <c r="P4129" s="148"/>
    </row>
    <row r="4130" spans="1:16" ht="118.8">
      <c r="A4130" s="258" t="s">
        <v>44166</v>
      </c>
      <c r="B4130" s="252" t="s">
        <v>44158</v>
      </c>
      <c r="C4130" s="252" t="s">
        <v>44159</v>
      </c>
      <c r="D4130" s="148" t="s">
        <v>44160</v>
      </c>
      <c r="E4130" s="252" t="s">
        <v>44161</v>
      </c>
      <c r="F4130" s="252" t="s">
        <v>44162</v>
      </c>
      <c r="G4130" s="252" t="s">
        <v>44163</v>
      </c>
      <c r="H4130" s="262" t="s">
        <v>44164</v>
      </c>
      <c r="I4130" s="264" t="s">
        <v>44165</v>
      </c>
      <c r="J4130" s="148"/>
      <c r="M4130" s="258"/>
      <c r="N4130" s="148"/>
      <c r="O4130" s="148"/>
      <c r="P4130" s="148"/>
    </row>
    <row r="4131" spans="1:16" ht="132">
      <c r="A4131" s="258" t="s">
        <v>44167</v>
      </c>
      <c r="B4131" s="252" t="s">
        <v>44168</v>
      </c>
      <c r="C4131" s="252" t="s">
        <v>44169</v>
      </c>
      <c r="D4131" s="148" t="s">
        <v>44170</v>
      </c>
      <c r="E4131" s="252" t="s">
        <v>44171</v>
      </c>
      <c r="F4131" s="252" t="s">
        <v>44172</v>
      </c>
      <c r="G4131" s="252" t="s">
        <v>44173</v>
      </c>
      <c r="H4131" s="262" t="s">
        <v>44174</v>
      </c>
      <c r="I4131" s="264" t="s">
        <v>44175</v>
      </c>
      <c r="J4131" s="148"/>
      <c r="M4131" s="258"/>
      <c r="N4131" s="252"/>
      <c r="O4131" s="148"/>
      <c r="P4131" s="148"/>
    </row>
    <row r="4132" spans="1:16" ht="132">
      <c r="A4132" s="258" t="s">
        <v>44176</v>
      </c>
      <c r="B4132" s="252" t="s">
        <v>44168</v>
      </c>
      <c r="C4132" s="252" t="s">
        <v>44169</v>
      </c>
      <c r="D4132" s="148" t="s">
        <v>44170</v>
      </c>
      <c r="E4132" s="252" t="s">
        <v>44171</v>
      </c>
      <c r="F4132" s="252" t="s">
        <v>44172</v>
      </c>
      <c r="G4132" s="252" t="s">
        <v>44173</v>
      </c>
      <c r="H4132" s="262" t="s">
        <v>44177</v>
      </c>
      <c r="I4132" s="264" t="s">
        <v>44175</v>
      </c>
      <c r="J4132" s="148"/>
      <c r="M4132" s="258"/>
      <c r="N4132" s="252"/>
      <c r="O4132" s="148"/>
      <c r="P4132" s="148"/>
    </row>
    <row r="4133" spans="1:16" ht="118.8">
      <c r="A4133" s="258" t="s">
        <v>44178</v>
      </c>
      <c r="B4133" s="252" t="s">
        <v>44179</v>
      </c>
      <c r="C4133" s="252" t="s">
        <v>44180</v>
      </c>
      <c r="D4133" s="148" t="s">
        <v>44181</v>
      </c>
      <c r="E4133" s="252" t="s">
        <v>44182</v>
      </c>
      <c r="F4133" s="252" t="s">
        <v>44183</v>
      </c>
      <c r="G4133" s="252" t="s">
        <v>44184</v>
      </c>
      <c r="H4133" s="262" t="s">
        <v>44185</v>
      </c>
      <c r="I4133" s="264" t="s">
        <v>44186</v>
      </c>
      <c r="J4133" s="148"/>
      <c r="M4133" s="258"/>
      <c r="N4133" s="148"/>
      <c r="O4133" s="148"/>
      <c r="P4133" s="148"/>
    </row>
    <row r="4134" spans="1:16" ht="118.8">
      <c r="A4134" s="258" t="s">
        <v>44187</v>
      </c>
      <c r="B4134" s="252" t="s">
        <v>44179</v>
      </c>
      <c r="C4134" s="252" t="s">
        <v>44180</v>
      </c>
      <c r="D4134" s="148" t="s">
        <v>44181</v>
      </c>
      <c r="E4134" s="252" t="s">
        <v>44182</v>
      </c>
      <c r="F4134" s="252" t="s">
        <v>44183</v>
      </c>
      <c r="G4134" s="252" t="s">
        <v>44184</v>
      </c>
      <c r="H4134" s="262" t="s">
        <v>44185</v>
      </c>
      <c r="I4134" s="264" t="s">
        <v>44188</v>
      </c>
      <c r="J4134" s="148"/>
      <c r="M4134" s="258"/>
      <c r="N4134" s="148"/>
      <c r="O4134" s="148"/>
      <c r="P4134" s="148"/>
    </row>
    <row r="4135" spans="1:16" ht="105.6">
      <c r="A4135" s="258" t="s">
        <v>44189</v>
      </c>
      <c r="B4135" s="252" t="s">
        <v>44190</v>
      </c>
      <c r="C4135" s="252" t="s">
        <v>44191</v>
      </c>
      <c r="D4135" s="148" t="s">
        <v>44192</v>
      </c>
      <c r="E4135" s="252" t="s">
        <v>44193</v>
      </c>
      <c r="F4135" s="252" t="s">
        <v>44194</v>
      </c>
      <c r="G4135" s="252" t="s">
        <v>44195</v>
      </c>
      <c r="H4135" s="262" t="s">
        <v>44196</v>
      </c>
      <c r="I4135" s="264" t="s">
        <v>44197</v>
      </c>
      <c r="J4135" s="148"/>
      <c r="M4135" s="258"/>
      <c r="N4135" s="148"/>
      <c r="O4135" s="148"/>
      <c r="P4135" s="148"/>
    </row>
    <row r="4136" spans="1:16" ht="105.6">
      <c r="A4136" s="258" t="s">
        <v>44198</v>
      </c>
      <c r="B4136" s="252" t="s">
        <v>44190</v>
      </c>
      <c r="C4136" s="252" t="s">
        <v>44191</v>
      </c>
      <c r="D4136" s="148" t="s">
        <v>44192</v>
      </c>
      <c r="E4136" s="252" t="s">
        <v>44193</v>
      </c>
      <c r="F4136" s="252" t="s">
        <v>44194</v>
      </c>
      <c r="G4136" s="252" t="s">
        <v>44195</v>
      </c>
      <c r="H4136" s="262" t="s">
        <v>44196</v>
      </c>
      <c r="I4136" s="264" t="s">
        <v>44197</v>
      </c>
      <c r="J4136" s="148"/>
      <c r="M4136" s="258"/>
      <c r="N4136" s="148"/>
      <c r="O4136" s="148"/>
      <c r="P4136" s="148"/>
    </row>
    <row r="4137" spans="1:16" ht="145.19999999999999">
      <c r="A4137" s="258" t="s">
        <v>44199</v>
      </c>
      <c r="B4137" s="252" t="s">
        <v>44200</v>
      </c>
      <c r="C4137" s="252" t="s">
        <v>44201</v>
      </c>
      <c r="D4137" s="148" t="s">
        <v>44202</v>
      </c>
      <c r="E4137" s="252" t="s">
        <v>44203</v>
      </c>
      <c r="F4137" s="252" t="s">
        <v>44204</v>
      </c>
      <c r="G4137" s="252" t="s">
        <v>44205</v>
      </c>
      <c r="H4137" s="262" t="s">
        <v>44206</v>
      </c>
      <c r="I4137" s="264" t="s">
        <v>44207</v>
      </c>
      <c r="J4137" s="148"/>
      <c r="M4137" s="258"/>
      <c r="N4137" s="252"/>
      <c r="O4137" s="148"/>
      <c r="P4137" s="148"/>
    </row>
    <row r="4138" spans="1:16" ht="145.19999999999999">
      <c r="A4138" s="258" t="s">
        <v>44208</v>
      </c>
      <c r="B4138" s="252" t="s">
        <v>44200</v>
      </c>
      <c r="C4138" s="252" t="s">
        <v>44201</v>
      </c>
      <c r="D4138" s="148" t="s">
        <v>44202</v>
      </c>
      <c r="E4138" s="252" t="s">
        <v>44203</v>
      </c>
      <c r="F4138" s="252" t="s">
        <v>44204</v>
      </c>
      <c r="G4138" s="252" t="s">
        <v>44205</v>
      </c>
      <c r="H4138" s="262" t="s">
        <v>44206</v>
      </c>
      <c r="I4138" s="264" t="s">
        <v>44207</v>
      </c>
      <c r="J4138" s="148"/>
      <c r="M4138" s="258"/>
      <c r="N4138" s="252"/>
      <c r="O4138" s="148"/>
      <c r="P4138" s="148"/>
    </row>
    <row r="4139" spans="1:16" ht="145.19999999999999">
      <c r="A4139" s="258" t="s">
        <v>44209</v>
      </c>
      <c r="B4139" s="252" t="s">
        <v>44210</v>
      </c>
      <c r="C4139" s="252" t="s">
        <v>44211</v>
      </c>
      <c r="D4139" s="148" t="s">
        <v>44212</v>
      </c>
      <c r="E4139" s="252" t="s">
        <v>44213</v>
      </c>
      <c r="F4139" s="252" t="s">
        <v>44214</v>
      </c>
      <c r="G4139" s="252" t="s">
        <v>44215</v>
      </c>
      <c r="H4139" s="262" t="s">
        <v>44216</v>
      </c>
      <c r="I4139" s="264" t="s">
        <v>44217</v>
      </c>
      <c r="J4139" s="148"/>
      <c r="M4139" s="258"/>
      <c r="N4139" s="148"/>
      <c r="O4139" s="148"/>
      <c r="P4139" s="148"/>
    </row>
    <row r="4140" spans="1:16" ht="145.19999999999999">
      <c r="A4140" s="258" t="s">
        <v>44218</v>
      </c>
      <c r="B4140" s="252" t="s">
        <v>44210</v>
      </c>
      <c r="C4140" s="252" t="s">
        <v>44211</v>
      </c>
      <c r="D4140" s="148" t="s">
        <v>44212</v>
      </c>
      <c r="E4140" s="252" t="s">
        <v>44213</v>
      </c>
      <c r="F4140" s="252" t="s">
        <v>44214</v>
      </c>
      <c r="G4140" s="252" t="s">
        <v>44215</v>
      </c>
      <c r="H4140" s="262" t="s">
        <v>44219</v>
      </c>
      <c r="I4140" s="264" t="s">
        <v>44220</v>
      </c>
      <c r="J4140" s="148"/>
      <c r="M4140" s="258"/>
      <c r="N4140" s="148"/>
      <c r="O4140" s="148"/>
      <c r="P4140" s="148"/>
    </row>
    <row r="4141" spans="1:16" ht="184.8">
      <c r="A4141" s="258" t="s">
        <v>44221</v>
      </c>
      <c r="B4141" s="252" t="s">
        <v>44222</v>
      </c>
      <c r="C4141" s="252" t="s">
        <v>44223</v>
      </c>
      <c r="D4141" s="148" t="s">
        <v>44224</v>
      </c>
      <c r="E4141" s="252" t="s">
        <v>44225</v>
      </c>
      <c r="F4141" s="252" t="s">
        <v>44226</v>
      </c>
      <c r="G4141" s="252" t="s">
        <v>44227</v>
      </c>
      <c r="H4141" s="262" t="s">
        <v>44228</v>
      </c>
      <c r="I4141" s="264" t="s">
        <v>44229</v>
      </c>
      <c r="J4141" s="148"/>
      <c r="M4141" s="251"/>
      <c r="N4141" s="213"/>
      <c r="O4141" s="148"/>
      <c r="P4141" s="148"/>
    </row>
    <row r="4142" spans="1:16" ht="184.8">
      <c r="A4142" s="258" t="s">
        <v>44230</v>
      </c>
      <c r="B4142" s="252" t="s">
        <v>44222</v>
      </c>
      <c r="C4142" s="252" t="s">
        <v>44223</v>
      </c>
      <c r="D4142" s="148" t="s">
        <v>44224</v>
      </c>
      <c r="E4142" s="252" t="s">
        <v>44225</v>
      </c>
      <c r="F4142" s="252" t="s">
        <v>44226</v>
      </c>
      <c r="G4142" s="252" t="s">
        <v>44227</v>
      </c>
      <c r="H4142" s="262" t="s">
        <v>44231</v>
      </c>
      <c r="I4142" s="264" t="s">
        <v>44232</v>
      </c>
      <c r="J4142" s="148"/>
      <c r="K4142" s="273"/>
      <c r="L4142" s="273"/>
      <c r="M4142" s="251"/>
      <c r="N4142" s="213"/>
      <c r="O4142" s="148"/>
      <c r="P4142" s="148"/>
    </row>
    <row r="4143" spans="1:16" ht="118.8">
      <c r="A4143" s="251" t="s">
        <v>44233</v>
      </c>
      <c r="B4143" s="253" t="s">
        <v>44234</v>
      </c>
      <c r="C4143" s="252" t="s">
        <v>44235</v>
      </c>
      <c r="D4143" s="148" t="s">
        <v>44236</v>
      </c>
      <c r="E4143" s="253" t="s">
        <v>44237</v>
      </c>
      <c r="F4143" s="253" t="s">
        <v>44238</v>
      </c>
      <c r="G4143" s="253" t="s">
        <v>44239</v>
      </c>
      <c r="H4143" s="262" t="s">
        <v>44240</v>
      </c>
      <c r="I4143" s="264" t="s">
        <v>44241</v>
      </c>
      <c r="J4143" s="148"/>
      <c r="M4143" s="258"/>
      <c r="N4143" s="148"/>
      <c r="O4143" s="148"/>
      <c r="P4143" s="148"/>
    </row>
    <row r="4144" spans="1:16" ht="118.8">
      <c r="A4144" s="251" t="s">
        <v>44242</v>
      </c>
      <c r="B4144" s="253" t="s">
        <v>44234</v>
      </c>
      <c r="C4144" s="252" t="s">
        <v>44243</v>
      </c>
      <c r="D4144" s="148" t="s">
        <v>44244</v>
      </c>
      <c r="E4144" s="253" t="s">
        <v>44237</v>
      </c>
      <c r="F4144" s="253" t="s">
        <v>44245</v>
      </c>
      <c r="G4144" s="253" t="s">
        <v>44246</v>
      </c>
      <c r="H4144" s="262" t="s">
        <v>44240</v>
      </c>
      <c r="I4144" s="264" t="s">
        <v>44247</v>
      </c>
      <c r="J4144" s="148"/>
      <c r="M4144" s="258"/>
      <c r="N4144" s="148"/>
      <c r="O4144" s="148"/>
      <c r="P4144" s="148"/>
    </row>
    <row r="4145" spans="1:16" ht="118.8">
      <c r="A4145" s="258" t="s">
        <v>44248</v>
      </c>
      <c r="B4145" s="252" t="s">
        <v>44249</v>
      </c>
      <c r="C4145" s="252" t="s">
        <v>44250</v>
      </c>
      <c r="D4145" s="148" t="s">
        <v>44251</v>
      </c>
      <c r="E4145" s="252" t="s">
        <v>44252</v>
      </c>
      <c r="F4145" s="252" t="s">
        <v>44253</v>
      </c>
      <c r="G4145" s="252" t="s">
        <v>44254</v>
      </c>
      <c r="H4145" s="262" t="s">
        <v>44255</v>
      </c>
      <c r="I4145" s="264" t="s">
        <v>44256</v>
      </c>
      <c r="J4145" s="148"/>
      <c r="M4145" s="258"/>
      <c r="N4145" s="252"/>
      <c r="O4145" s="148"/>
      <c r="P4145" s="148"/>
    </row>
    <row r="4146" spans="1:16" ht="118.8">
      <c r="A4146" s="258" t="s">
        <v>44257</v>
      </c>
      <c r="B4146" s="252" t="s">
        <v>44258</v>
      </c>
      <c r="C4146" s="252" t="s">
        <v>44259</v>
      </c>
      <c r="D4146" s="148" t="s">
        <v>44260</v>
      </c>
      <c r="E4146" s="252" t="s">
        <v>44252</v>
      </c>
      <c r="F4146" s="252" t="s">
        <v>44261</v>
      </c>
      <c r="G4146" s="252" t="s">
        <v>44262</v>
      </c>
      <c r="H4146" s="262" t="s">
        <v>44263</v>
      </c>
      <c r="I4146" s="264" t="s">
        <v>44264</v>
      </c>
      <c r="J4146" s="148"/>
      <c r="M4146" s="258"/>
      <c r="N4146" s="252"/>
      <c r="O4146" s="148"/>
      <c r="P4146" s="148"/>
    </row>
    <row r="4147" spans="1:16" ht="158.4">
      <c r="A4147" s="258" t="s">
        <v>44265</v>
      </c>
      <c r="B4147" s="252" t="s">
        <v>44266</v>
      </c>
      <c r="C4147" s="252" t="s">
        <v>44267</v>
      </c>
      <c r="D4147" s="148" t="s">
        <v>44268</v>
      </c>
      <c r="E4147" s="252" t="s">
        <v>44269</v>
      </c>
      <c r="F4147" s="252" t="s">
        <v>44270</v>
      </c>
      <c r="G4147" s="252" t="s">
        <v>44271</v>
      </c>
      <c r="H4147" s="262" t="s">
        <v>44272</v>
      </c>
      <c r="I4147" s="264" t="s">
        <v>44273</v>
      </c>
      <c r="J4147" s="148"/>
      <c r="M4147" s="258"/>
      <c r="N4147" s="148"/>
      <c r="O4147" s="148"/>
      <c r="P4147" s="148"/>
    </row>
    <row r="4148" spans="1:16" ht="158.4">
      <c r="A4148" s="258" t="s">
        <v>44274</v>
      </c>
      <c r="B4148" s="252" t="s">
        <v>44275</v>
      </c>
      <c r="C4148" s="252" t="s">
        <v>44276</v>
      </c>
      <c r="D4148" s="148" t="s">
        <v>44277</v>
      </c>
      <c r="E4148" s="252" t="s">
        <v>44278</v>
      </c>
      <c r="F4148" s="252" t="s">
        <v>44279</v>
      </c>
      <c r="G4148" s="252" t="s">
        <v>44280</v>
      </c>
      <c r="H4148" s="262" t="s">
        <v>44281</v>
      </c>
      <c r="I4148" s="264" t="s">
        <v>44282</v>
      </c>
      <c r="J4148" s="148"/>
      <c r="M4148" s="258"/>
      <c r="N4148" s="148"/>
      <c r="O4148" s="148"/>
      <c r="P4148" s="148"/>
    </row>
    <row r="4149" spans="1:16" ht="92.4">
      <c r="A4149" s="258" t="s">
        <v>44283</v>
      </c>
      <c r="B4149" s="252" t="s">
        <v>44284</v>
      </c>
      <c r="C4149" s="252" t="s">
        <v>44285</v>
      </c>
      <c r="D4149" s="148" t="s">
        <v>44286</v>
      </c>
      <c r="E4149" s="252" t="s">
        <v>44287</v>
      </c>
      <c r="F4149" s="252" t="s">
        <v>44288</v>
      </c>
      <c r="G4149" s="252" t="s">
        <v>44289</v>
      </c>
      <c r="H4149" s="262" t="s">
        <v>44290</v>
      </c>
      <c r="I4149" s="264" t="s">
        <v>44291</v>
      </c>
      <c r="J4149" s="148"/>
      <c r="M4149" s="258"/>
      <c r="N4149" s="252"/>
      <c r="O4149" s="148"/>
      <c r="P4149" s="148"/>
    </row>
    <row r="4150" spans="1:16" ht="92.4">
      <c r="A4150" s="258" t="s">
        <v>44292</v>
      </c>
      <c r="B4150" s="252" t="s">
        <v>44293</v>
      </c>
      <c r="C4150" s="252" t="s">
        <v>44294</v>
      </c>
      <c r="D4150" s="148" t="s">
        <v>44295</v>
      </c>
      <c r="E4150" s="252" t="s">
        <v>44296</v>
      </c>
      <c r="F4150" s="252" t="s">
        <v>44297</v>
      </c>
      <c r="G4150" s="252" t="s">
        <v>44298</v>
      </c>
      <c r="H4150" s="262" t="s">
        <v>44299</v>
      </c>
      <c r="I4150" s="264" t="s">
        <v>44300</v>
      </c>
      <c r="J4150" s="148"/>
      <c r="M4150" s="258"/>
      <c r="N4150" s="252"/>
      <c r="O4150" s="148"/>
      <c r="P4150" s="148"/>
    </row>
    <row r="4151" spans="1:16" ht="145.19999999999999">
      <c r="A4151" s="258" t="s">
        <v>44301</v>
      </c>
      <c r="B4151" s="252" t="s">
        <v>44302</v>
      </c>
      <c r="C4151" s="252" t="s">
        <v>44303</v>
      </c>
      <c r="D4151" s="148" t="s">
        <v>44304</v>
      </c>
      <c r="E4151" s="252" t="s">
        <v>44305</v>
      </c>
      <c r="F4151" s="252" t="s">
        <v>44306</v>
      </c>
      <c r="G4151" s="252" t="s">
        <v>44307</v>
      </c>
      <c r="H4151" s="262" t="s">
        <v>44308</v>
      </c>
      <c r="I4151" s="264" t="s">
        <v>44309</v>
      </c>
      <c r="J4151" s="148"/>
      <c r="M4151" s="258"/>
      <c r="N4151" s="252"/>
      <c r="O4151" s="148"/>
      <c r="P4151" s="148"/>
    </row>
    <row r="4152" spans="1:16" ht="132">
      <c r="A4152" s="258" t="s">
        <v>44310</v>
      </c>
      <c r="B4152" s="252" t="s">
        <v>44311</v>
      </c>
      <c r="C4152" s="252" t="s">
        <v>44312</v>
      </c>
      <c r="D4152" s="148" t="s">
        <v>44313</v>
      </c>
      <c r="E4152" s="252" t="s">
        <v>44314</v>
      </c>
      <c r="F4152" s="252" t="s">
        <v>44315</v>
      </c>
      <c r="G4152" s="252" t="s">
        <v>44316</v>
      </c>
      <c r="H4152" s="262" t="s">
        <v>44317</v>
      </c>
      <c r="I4152" s="264" t="s">
        <v>44318</v>
      </c>
      <c r="J4152" s="148"/>
      <c r="M4152" s="258"/>
      <c r="N4152" s="252"/>
      <c r="O4152" s="148"/>
      <c r="P4152" s="148"/>
    </row>
    <row r="4153" spans="1:16" ht="105.6">
      <c r="A4153" s="258" t="s">
        <v>44319</v>
      </c>
      <c r="B4153" s="252" t="s">
        <v>44320</v>
      </c>
      <c r="C4153" s="252" t="s">
        <v>44321</v>
      </c>
      <c r="D4153" s="148" t="s">
        <v>44322</v>
      </c>
      <c r="E4153" s="252" t="s">
        <v>44323</v>
      </c>
      <c r="F4153" s="252" t="s">
        <v>44324</v>
      </c>
      <c r="G4153" s="252" t="s">
        <v>44325</v>
      </c>
      <c r="H4153" s="262" t="s">
        <v>44326</v>
      </c>
      <c r="I4153" s="264" t="s">
        <v>44327</v>
      </c>
      <c r="J4153" s="148"/>
      <c r="M4153" s="258"/>
      <c r="N4153" s="148"/>
      <c r="O4153" s="148"/>
      <c r="P4153" s="148"/>
    </row>
    <row r="4154" spans="1:16" ht="105.6">
      <c r="A4154" s="258" t="s">
        <v>44328</v>
      </c>
      <c r="B4154" s="252" t="s">
        <v>44329</v>
      </c>
      <c r="C4154" s="252" t="s">
        <v>44330</v>
      </c>
      <c r="D4154" s="148" t="s">
        <v>44331</v>
      </c>
      <c r="E4154" s="252" t="s">
        <v>44323</v>
      </c>
      <c r="F4154" s="252" t="s">
        <v>44324</v>
      </c>
      <c r="G4154" s="252" t="s">
        <v>44332</v>
      </c>
      <c r="H4154" s="262" t="s">
        <v>44333</v>
      </c>
      <c r="I4154" s="264" t="s">
        <v>44334</v>
      </c>
      <c r="J4154" s="148"/>
      <c r="M4154" s="258"/>
      <c r="N4154" s="148"/>
      <c r="O4154" s="148"/>
      <c r="P4154" s="148"/>
    </row>
    <row r="4155" spans="1:16" ht="79.2">
      <c r="A4155" s="258" t="s">
        <v>44335</v>
      </c>
      <c r="B4155" s="252" t="s">
        <v>44336</v>
      </c>
      <c r="C4155" s="252" t="s">
        <v>44337</v>
      </c>
      <c r="D4155" s="148" t="s">
        <v>44338</v>
      </c>
      <c r="E4155" s="252" t="s">
        <v>44339</v>
      </c>
      <c r="F4155" s="252" t="s">
        <v>44340</v>
      </c>
      <c r="G4155" s="252" t="s">
        <v>44341</v>
      </c>
      <c r="H4155" s="262" t="s">
        <v>44342</v>
      </c>
      <c r="I4155" s="264" t="s">
        <v>44343</v>
      </c>
      <c r="J4155" s="148"/>
      <c r="M4155" s="258"/>
      <c r="N4155" s="148"/>
      <c r="O4155" s="148"/>
      <c r="P4155" s="148"/>
    </row>
    <row r="4156" spans="1:16" ht="79.2">
      <c r="A4156" s="258" t="s">
        <v>44344</v>
      </c>
      <c r="B4156" s="252" t="s">
        <v>44345</v>
      </c>
      <c r="C4156" s="252" t="s">
        <v>44337</v>
      </c>
      <c r="D4156" s="148" t="s">
        <v>44346</v>
      </c>
      <c r="E4156" s="252" t="s">
        <v>44339</v>
      </c>
      <c r="F4156" s="252" t="s">
        <v>44340</v>
      </c>
      <c r="G4156" s="252" t="s">
        <v>44347</v>
      </c>
      <c r="H4156" s="262" t="s">
        <v>44348</v>
      </c>
      <c r="I4156" s="264" t="s">
        <v>44349</v>
      </c>
      <c r="J4156" s="148"/>
      <c r="M4156" s="258"/>
      <c r="N4156" s="148"/>
      <c r="O4156" s="148"/>
      <c r="P4156" s="148"/>
    </row>
    <row r="4157" spans="1:16" ht="158.4">
      <c r="A4157" s="258" t="s">
        <v>44350</v>
      </c>
      <c r="B4157" s="252" t="s">
        <v>44351</v>
      </c>
      <c r="C4157" s="252" t="s">
        <v>44352</v>
      </c>
      <c r="D4157" s="148" t="s">
        <v>44353</v>
      </c>
      <c r="E4157" s="252" t="s">
        <v>44354</v>
      </c>
      <c r="F4157" s="252" t="s">
        <v>44355</v>
      </c>
      <c r="G4157" s="252" t="s">
        <v>44356</v>
      </c>
      <c r="H4157" s="262" t="s">
        <v>44357</v>
      </c>
      <c r="I4157" s="264" t="s">
        <v>44358</v>
      </c>
      <c r="J4157" s="148"/>
      <c r="M4157" s="258"/>
      <c r="N4157" s="148"/>
      <c r="O4157" s="148"/>
      <c r="P4157" s="148"/>
    </row>
    <row r="4158" spans="1:16" ht="158.4">
      <c r="A4158" s="258" t="s">
        <v>44359</v>
      </c>
      <c r="B4158" s="252" t="s">
        <v>44351</v>
      </c>
      <c r="C4158" s="252" t="s">
        <v>44352</v>
      </c>
      <c r="D4158" s="148" t="s">
        <v>44353</v>
      </c>
      <c r="E4158" s="252" t="s">
        <v>44354</v>
      </c>
      <c r="F4158" s="252" t="s">
        <v>44355</v>
      </c>
      <c r="G4158" s="252" t="s">
        <v>44356</v>
      </c>
      <c r="H4158" s="262" t="s">
        <v>44357</v>
      </c>
      <c r="I4158" s="264" t="s">
        <v>44358</v>
      </c>
      <c r="J4158" s="148"/>
      <c r="M4158" s="258"/>
      <c r="N4158" s="148"/>
      <c r="O4158" s="148"/>
      <c r="P4158" s="148"/>
    </row>
    <row r="4159" spans="1:16" ht="26.4">
      <c r="A4159" s="258" t="s">
        <v>44360</v>
      </c>
      <c r="B4159" s="252" t="s">
        <v>44361</v>
      </c>
      <c r="C4159" s="252" t="s">
        <v>44362</v>
      </c>
      <c r="D4159" s="148" t="s">
        <v>44363</v>
      </c>
      <c r="E4159" s="252" t="s">
        <v>44364</v>
      </c>
      <c r="F4159" s="252" t="s">
        <v>44365</v>
      </c>
      <c r="G4159" s="252" t="s">
        <v>44366</v>
      </c>
      <c r="H4159" s="262" t="s">
        <v>44367</v>
      </c>
      <c r="I4159" s="264" t="s">
        <v>44368</v>
      </c>
      <c r="J4159" s="148"/>
      <c r="M4159" s="251"/>
      <c r="N4159" s="253"/>
      <c r="O4159" s="148"/>
      <c r="P4159" s="148"/>
    </row>
    <row r="4160" spans="1:16" ht="26.4">
      <c r="A4160" s="258" t="s">
        <v>44369</v>
      </c>
      <c r="B4160" s="252" t="s">
        <v>44361</v>
      </c>
      <c r="C4160" s="252" t="s">
        <v>44362</v>
      </c>
      <c r="D4160" s="148" t="s">
        <v>44363</v>
      </c>
      <c r="E4160" s="252" t="s">
        <v>44364</v>
      </c>
      <c r="F4160" s="252" t="s">
        <v>44365</v>
      </c>
      <c r="G4160" s="252" t="s">
        <v>44366</v>
      </c>
      <c r="H4160" s="262" t="s">
        <v>44367</v>
      </c>
      <c r="I4160" s="264" t="s">
        <v>44368</v>
      </c>
      <c r="J4160" s="148"/>
      <c r="K4160" s="273"/>
      <c r="L4160" s="273"/>
      <c r="M4160" s="251"/>
      <c r="N4160" s="253"/>
      <c r="O4160" s="148"/>
      <c r="P4160" s="148"/>
    </row>
    <row r="4161" spans="1:16" ht="145.19999999999999">
      <c r="A4161" s="251" t="s">
        <v>44370</v>
      </c>
      <c r="B4161" s="253" t="s">
        <v>44371</v>
      </c>
      <c r="C4161" s="252" t="s">
        <v>44372</v>
      </c>
      <c r="D4161" s="148" t="s">
        <v>44373</v>
      </c>
      <c r="E4161" s="253" t="s">
        <v>44374</v>
      </c>
      <c r="F4161" s="253" t="s">
        <v>44375</v>
      </c>
      <c r="G4161" s="253" t="s">
        <v>44376</v>
      </c>
      <c r="H4161" s="262" t="s">
        <v>44377</v>
      </c>
      <c r="I4161" s="264" t="s">
        <v>44378</v>
      </c>
      <c r="J4161" s="148"/>
      <c r="M4161" s="258"/>
      <c r="N4161" s="252"/>
      <c r="O4161" s="148"/>
      <c r="P4161" s="148"/>
    </row>
    <row r="4162" spans="1:16" ht="145.19999999999999">
      <c r="A4162" s="251" t="s">
        <v>44379</v>
      </c>
      <c r="B4162" s="253" t="s">
        <v>44371</v>
      </c>
      <c r="C4162" s="252" t="s">
        <v>44372</v>
      </c>
      <c r="D4162" s="148" t="s">
        <v>44373</v>
      </c>
      <c r="E4162" s="253" t="s">
        <v>44374</v>
      </c>
      <c r="F4162" s="253" t="s">
        <v>44375</v>
      </c>
      <c r="G4162" s="253" t="s">
        <v>44376</v>
      </c>
      <c r="H4162" s="262" t="s">
        <v>44377</v>
      </c>
      <c r="I4162" s="264" t="s">
        <v>44378</v>
      </c>
      <c r="J4162" s="148"/>
      <c r="M4162" s="258"/>
      <c r="N4162" s="252"/>
      <c r="O4162" s="148"/>
      <c r="P4162" s="148"/>
    </row>
    <row r="4163" spans="1:16" ht="264">
      <c r="A4163" s="258" t="s">
        <v>44380</v>
      </c>
      <c r="B4163" s="252" t="s">
        <v>44381</v>
      </c>
      <c r="C4163" s="252" t="s">
        <v>44382</v>
      </c>
      <c r="D4163" s="148" t="s">
        <v>44383</v>
      </c>
      <c r="E4163" s="252" t="s">
        <v>44384</v>
      </c>
      <c r="F4163" s="252" t="s">
        <v>44385</v>
      </c>
      <c r="G4163" s="252" t="s">
        <v>44386</v>
      </c>
      <c r="H4163" s="262" t="s">
        <v>44387</v>
      </c>
      <c r="I4163" s="264" t="s">
        <v>44388</v>
      </c>
      <c r="J4163" s="148"/>
      <c r="M4163" s="258"/>
      <c r="N4163" s="252"/>
      <c r="O4163" s="148"/>
      <c r="P4163" s="148"/>
    </row>
    <row r="4164" spans="1:16" ht="264">
      <c r="A4164" s="258" t="s">
        <v>44389</v>
      </c>
      <c r="B4164" s="252" t="s">
        <v>44390</v>
      </c>
      <c r="C4164" s="252" t="s">
        <v>44391</v>
      </c>
      <c r="D4164" s="148" t="s">
        <v>44392</v>
      </c>
      <c r="E4164" s="252" t="s">
        <v>44384</v>
      </c>
      <c r="F4164" s="252" t="s">
        <v>44393</v>
      </c>
      <c r="G4164" s="252" t="s">
        <v>44394</v>
      </c>
      <c r="H4164" s="262" t="s">
        <v>44395</v>
      </c>
      <c r="I4164" s="264" t="s">
        <v>44396</v>
      </c>
      <c r="J4164" s="148"/>
      <c r="M4164" s="258"/>
      <c r="N4164" s="252"/>
      <c r="O4164" s="148"/>
      <c r="P4164" s="148"/>
    </row>
    <row r="4165" spans="1:16" ht="171.6">
      <c r="A4165" s="258" t="s">
        <v>44397</v>
      </c>
      <c r="B4165" s="252" t="s">
        <v>44398</v>
      </c>
      <c r="C4165" s="252" t="s">
        <v>44399</v>
      </c>
      <c r="D4165" s="148" t="s">
        <v>44400</v>
      </c>
      <c r="E4165" s="252" t="s">
        <v>44401</v>
      </c>
      <c r="F4165" s="252" t="s">
        <v>44402</v>
      </c>
      <c r="G4165" s="252" t="s">
        <v>44403</v>
      </c>
      <c r="H4165" s="262" t="s">
        <v>44404</v>
      </c>
      <c r="I4165" s="264" t="s">
        <v>44405</v>
      </c>
      <c r="J4165" s="148"/>
      <c r="M4165" s="258"/>
      <c r="N4165" s="148"/>
      <c r="O4165" s="148"/>
      <c r="P4165" s="148"/>
    </row>
    <row r="4166" spans="1:16" ht="171.6">
      <c r="A4166" s="258" t="s">
        <v>44406</v>
      </c>
      <c r="B4166" s="252" t="s">
        <v>44398</v>
      </c>
      <c r="C4166" s="252" t="s">
        <v>44399</v>
      </c>
      <c r="D4166" s="148" t="s">
        <v>44400</v>
      </c>
      <c r="E4166" s="252" t="s">
        <v>44401</v>
      </c>
      <c r="F4166" s="252" t="s">
        <v>44402</v>
      </c>
      <c r="G4166" s="252" t="s">
        <v>44403</v>
      </c>
      <c r="H4166" s="262" t="s">
        <v>44404</v>
      </c>
      <c r="I4166" s="264" t="s">
        <v>44405</v>
      </c>
      <c r="J4166" s="148"/>
      <c r="M4166" s="258"/>
      <c r="N4166" s="148"/>
      <c r="O4166" s="148"/>
      <c r="P4166" s="148"/>
    </row>
    <row r="4167" spans="1:16" ht="158.4">
      <c r="A4167" s="258" t="s">
        <v>44407</v>
      </c>
      <c r="B4167" s="252" t="s">
        <v>44408</v>
      </c>
      <c r="C4167" s="252" t="s">
        <v>44409</v>
      </c>
      <c r="D4167" s="148" t="s">
        <v>44410</v>
      </c>
      <c r="E4167" s="252" t="s">
        <v>44411</v>
      </c>
      <c r="F4167" s="252" t="s">
        <v>44412</v>
      </c>
      <c r="G4167" s="252" t="s">
        <v>44413</v>
      </c>
      <c r="H4167" s="262" t="s">
        <v>44414</v>
      </c>
      <c r="I4167" s="264" t="s">
        <v>44415</v>
      </c>
      <c r="J4167" s="148"/>
      <c r="M4167" s="258"/>
      <c r="N4167" s="252"/>
      <c r="O4167" s="148"/>
      <c r="P4167" s="148"/>
    </row>
    <row r="4168" spans="1:16" ht="158.4">
      <c r="A4168" s="258" t="s">
        <v>44416</v>
      </c>
      <c r="B4168" s="252" t="s">
        <v>44417</v>
      </c>
      <c r="C4168" s="252" t="s">
        <v>44418</v>
      </c>
      <c r="D4168" s="148" t="s">
        <v>44419</v>
      </c>
      <c r="E4168" s="252" t="s">
        <v>44420</v>
      </c>
      <c r="F4168" s="252" t="s">
        <v>44421</v>
      </c>
      <c r="G4168" s="252" t="s">
        <v>44422</v>
      </c>
      <c r="H4168" s="262" t="s">
        <v>44423</v>
      </c>
      <c r="I4168" s="264" t="s">
        <v>44424</v>
      </c>
      <c r="J4168" s="148"/>
      <c r="M4168" s="258"/>
      <c r="N4168" s="252"/>
      <c r="O4168" s="148"/>
      <c r="P4168" s="148"/>
    </row>
    <row r="4169" spans="1:16" ht="158.4">
      <c r="A4169" s="258" t="s">
        <v>44425</v>
      </c>
      <c r="B4169" s="252" t="s">
        <v>44426</v>
      </c>
      <c r="C4169" s="252" t="s">
        <v>44427</v>
      </c>
      <c r="D4169" s="148" t="s">
        <v>44428</v>
      </c>
      <c r="E4169" s="252" t="s">
        <v>44429</v>
      </c>
      <c r="F4169" s="252" t="s">
        <v>44430</v>
      </c>
      <c r="G4169" s="252" t="s">
        <v>44431</v>
      </c>
      <c r="H4169" s="262" t="s">
        <v>44432</v>
      </c>
      <c r="I4169" s="264" t="s">
        <v>44433</v>
      </c>
      <c r="J4169" s="148"/>
      <c r="M4169" s="258"/>
      <c r="N4169" s="252"/>
      <c r="O4169" s="148"/>
      <c r="P4169" s="148"/>
    </row>
    <row r="4170" spans="1:16" ht="158.4">
      <c r="A4170" s="258" t="s">
        <v>44434</v>
      </c>
      <c r="B4170" s="252" t="s">
        <v>44435</v>
      </c>
      <c r="C4170" s="252" t="s">
        <v>44436</v>
      </c>
      <c r="D4170" s="148" t="s">
        <v>44437</v>
      </c>
      <c r="E4170" s="252" t="s">
        <v>44438</v>
      </c>
      <c r="F4170" s="252" t="s">
        <v>44439</v>
      </c>
      <c r="G4170" s="252" t="s">
        <v>44440</v>
      </c>
      <c r="H4170" s="262" t="s">
        <v>44441</v>
      </c>
      <c r="I4170" s="264" t="s">
        <v>44442</v>
      </c>
      <c r="J4170" s="148"/>
      <c r="M4170" s="258"/>
      <c r="N4170" s="252"/>
      <c r="O4170" s="148"/>
      <c r="P4170" s="148"/>
    </row>
    <row r="4171" spans="1:16" ht="66">
      <c r="A4171" s="258" t="s">
        <v>44443</v>
      </c>
      <c r="B4171" s="252" t="s">
        <v>44444</v>
      </c>
      <c r="C4171" s="252" t="s">
        <v>44445</v>
      </c>
      <c r="D4171" s="148" t="s">
        <v>44446</v>
      </c>
      <c r="E4171" s="252" t="s">
        <v>44447</v>
      </c>
      <c r="F4171" s="252" t="s">
        <v>44448</v>
      </c>
      <c r="G4171" s="252" t="s">
        <v>44449</v>
      </c>
      <c r="H4171" s="262" t="s">
        <v>44450</v>
      </c>
      <c r="I4171" s="264" t="s">
        <v>44451</v>
      </c>
      <c r="J4171" s="148"/>
      <c r="M4171" s="258"/>
      <c r="N4171" s="148"/>
      <c r="O4171" s="148"/>
      <c r="P4171" s="148"/>
    </row>
    <row r="4172" spans="1:16" ht="66">
      <c r="A4172" s="258" t="s">
        <v>44452</v>
      </c>
      <c r="B4172" s="252" t="s">
        <v>44453</v>
      </c>
      <c r="C4172" s="252" t="s">
        <v>44454</v>
      </c>
      <c r="D4172" s="148" t="s">
        <v>44455</v>
      </c>
      <c r="E4172" s="252" t="s">
        <v>44447</v>
      </c>
      <c r="F4172" s="252" t="s">
        <v>44448</v>
      </c>
      <c r="G4172" s="252" t="s">
        <v>44456</v>
      </c>
      <c r="H4172" s="262" t="s">
        <v>44457</v>
      </c>
      <c r="I4172" s="264" t="s">
        <v>44458</v>
      </c>
      <c r="J4172" s="148"/>
      <c r="M4172" s="258"/>
      <c r="N4172" s="148"/>
      <c r="O4172" s="148"/>
      <c r="P4172" s="148"/>
    </row>
    <row r="4173" spans="1:16" ht="79.2">
      <c r="A4173" s="258" t="s">
        <v>44459</v>
      </c>
      <c r="B4173" s="252" t="s">
        <v>44460</v>
      </c>
      <c r="C4173" s="252" t="s">
        <v>44461</v>
      </c>
      <c r="D4173" s="148" t="s">
        <v>44462</v>
      </c>
      <c r="E4173" s="252" t="s">
        <v>44463</v>
      </c>
      <c r="F4173" s="252" t="s">
        <v>44464</v>
      </c>
      <c r="G4173" s="252" t="s">
        <v>44465</v>
      </c>
      <c r="H4173" s="262" t="s">
        <v>44466</v>
      </c>
      <c r="I4173" s="264" t="s">
        <v>44467</v>
      </c>
      <c r="J4173" s="148"/>
      <c r="M4173" s="258"/>
      <c r="N4173" s="148"/>
      <c r="O4173" s="148"/>
      <c r="P4173" s="148"/>
    </row>
    <row r="4174" spans="1:16" ht="79.2">
      <c r="A4174" s="258" t="s">
        <v>44468</v>
      </c>
      <c r="B4174" s="252" t="s">
        <v>44469</v>
      </c>
      <c r="C4174" s="252" t="s">
        <v>44461</v>
      </c>
      <c r="D4174" s="148" t="s">
        <v>44470</v>
      </c>
      <c r="E4174" s="252" t="s">
        <v>44463</v>
      </c>
      <c r="F4174" s="252" t="s">
        <v>44464</v>
      </c>
      <c r="G4174" s="252" t="s">
        <v>44471</v>
      </c>
      <c r="H4174" s="262" t="s">
        <v>44472</v>
      </c>
      <c r="I4174" s="264" t="s">
        <v>44473</v>
      </c>
      <c r="J4174" s="148"/>
      <c r="M4174" s="258"/>
      <c r="N4174" s="148"/>
      <c r="O4174" s="148"/>
      <c r="P4174" s="148"/>
    </row>
    <row r="4175" spans="1:16" ht="158.4">
      <c r="A4175" s="258" t="s">
        <v>44474</v>
      </c>
      <c r="B4175" s="252" t="s">
        <v>44475</v>
      </c>
      <c r="C4175" s="252" t="s">
        <v>44476</v>
      </c>
      <c r="D4175" s="148" t="s">
        <v>44477</v>
      </c>
      <c r="E4175" s="252" t="s">
        <v>44478</v>
      </c>
      <c r="F4175" s="252" t="s">
        <v>44479</v>
      </c>
      <c r="G4175" s="252" t="s">
        <v>44480</v>
      </c>
      <c r="H4175" s="262" t="s">
        <v>44481</v>
      </c>
      <c r="I4175" s="264" t="s">
        <v>44482</v>
      </c>
      <c r="J4175" s="148"/>
      <c r="M4175" s="258"/>
      <c r="N4175" s="252"/>
      <c r="O4175" s="148"/>
      <c r="P4175" s="148"/>
    </row>
    <row r="4176" spans="1:16" ht="158.4">
      <c r="A4176" s="258" t="s">
        <v>44483</v>
      </c>
      <c r="B4176" s="252" t="s">
        <v>44484</v>
      </c>
      <c r="C4176" s="252" t="s">
        <v>44485</v>
      </c>
      <c r="D4176" s="148" t="s">
        <v>44486</v>
      </c>
      <c r="E4176" s="252" t="s">
        <v>44478</v>
      </c>
      <c r="F4176" s="252" t="s">
        <v>44479</v>
      </c>
      <c r="G4176" s="252" t="s">
        <v>44487</v>
      </c>
      <c r="H4176" s="262" t="s">
        <v>44488</v>
      </c>
      <c r="I4176" s="264" t="s">
        <v>44489</v>
      </c>
      <c r="J4176" s="148"/>
      <c r="M4176" s="258"/>
      <c r="N4176" s="252"/>
      <c r="O4176" s="148"/>
      <c r="P4176" s="148"/>
    </row>
    <row r="4177" spans="1:16" ht="145.19999999999999">
      <c r="A4177" s="258" t="s">
        <v>44490</v>
      </c>
      <c r="B4177" s="252" t="s">
        <v>44491</v>
      </c>
      <c r="C4177" s="252" t="s">
        <v>44492</v>
      </c>
      <c r="D4177" s="148" t="s">
        <v>44493</v>
      </c>
      <c r="E4177" s="252" t="s">
        <v>44494</v>
      </c>
      <c r="F4177" s="252" t="s">
        <v>44495</v>
      </c>
      <c r="G4177" s="252" t="s">
        <v>44496</v>
      </c>
      <c r="H4177" s="262" t="s">
        <v>44497</v>
      </c>
      <c r="I4177" s="264" t="s">
        <v>44498</v>
      </c>
      <c r="J4177" s="148"/>
      <c r="M4177" s="258"/>
      <c r="N4177" s="252"/>
      <c r="O4177" s="148"/>
      <c r="P4177" s="148"/>
    </row>
    <row r="4178" spans="1:16" ht="145.19999999999999">
      <c r="A4178" s="258" t="s">
        <v>44499</v>
      </c>
      <c r="B4178" s="252" t="s">
        <v>44491</v>
      </c>
      <c r="C4178" s="252" t="s">
        <v>44500</v>
      </c>
      <c r="D4178" s="148" t="s">
        <v>44493</v>
      </c>
      <c r="E4178" s="252" t="s">
        <v>44494</v>
      </c>
      <c r="F4178" s="252" t="s">
        <v>44501</v>
      </c>
      <c r="G4178" s="252" t="s">
        <v>44496</v>
      </c>
      <c r="H4178" s="262" t="s">
        <v>44497</v>
      </c>
      <c r="I4178" s="264" t="s">
        <v>44502</v>
      </c>
      <c r="J4178" s="148"/>
      <c r="K4178" s="273"/>
      <c r="L4178" s="273"/>
      <c r="M4178" s="258"/>
      <c r="N4178" s="252"/>
      <c r="O4178" s="148"/>
      <c r="P4178" s="148"/>
    </row>
    <row r="4179" spans="1:16" ht="28.8">
      <c r="A4179" s="251" t="s">
        <v>44503</v>
      </c>
      <c r="B4179" s="253" t="s">
        <v>44504</v>
      </c>
      <c r="C4179" s="253" t="s">
        <v>44504</v>
      </c>
      <c r="D4179" s="253" t="s">
        <v>44504</v>
      </c>
      <c r="E4179" s="253" t="s">
        <v>44504</v>
      </c>
      <c r="F4179" s="253" t="s">
        <v>44504</v>
      </c>
      <c r="G4179" s="253" t="s">
        <v>44504</v>
      </c>
      <c r="H4179" s="262" t="s">
        <v>44504</v>
      </c>
      <c r="I4179" s="264" t="s">
        <v>44504</v>
      </c>
      <c r="J4179" s="148"/>
      <c r="M4179" s="258"/>
      <c r="N4179" s="148"/>
      <c r="O4179" s="148"/>
      <c r="P4179" s="148"/>
    </row>
    <row r="4180" spans="1:16" ht="28.8">
      <c r="A4180" s="251" t="s">
        <v>44505</v>
      </c>
      <c r="B4180" s="253" t="s">
        <v>44506</v>
      </c>
      <c r="C4180" s="253" t="s">
        <v>44506</v>
      </c>
      <c r="D4180" s="148" t="s">
        <v>44506</v>
      </c>
      <c r="E4180" s="253" t="s">
        <v>44506</v>
      </c>
      <c r="F4180" s="253" t="s">
        <v>44506</v>
      </c>
      <c r="G4180" s="253" t="s">
        <v>44506</v>
      </c>
      <c r="H4180" s="262" t="s">
        <v>44506</v>
      </c>
      <c r="I4180" s="264" t="s">
        <v>44506</v>
      </c>
      <c r="J4180" s="148"/>
      <c r="M4180" s="258"/>
      <c r="N4180" s="148"/>
      <c r="O4180" s="148"/>
      <c r="P4180" s="148"/>
    </row>
    <row r="4181" spans="1:16" ht="171.6">
      <c r="A4181" s="258" t="s">
        <v>44507</v>
      </c>
      <c r="B4181" s="252" t="s">
        <v>44508</v>
      </c>
      <c r="C4181" s="252" t="s">
        <v>44509</v>
      </c>
      <c r="D4181" s="148" t="s">
        <v>44510</v>
      </c>
      <c r="E4181" s="252" t="s">
        <v>44511</v>
      </c>
      <c r="F4181" s="252" t="s">
        <v>44512</v>
      </c>
      <c r="G4181" s="252" t="s">
        <v>44513</v>
      </c>
      <c r="H4181" s="262" t="s">
        <v>44514</v>
      </c>
      <c r="I4181" s="264" t="s">
        <v>44515</v>
      </c>
      <c r="J4181" s="148"/>
      <c r="M4181" s="251"/>
      <c r="N4181" s="213"/>
      <c r="O4181" s="148"/>
      <c r="P4181" s="148"/>
    </row>
    <row r="4182" spans="1:16" ht="171.6">
      <c r="A4182" s="258" t="s">
        <v>44516</v>
      </c>
      <c r="B4182" s="252" t="s">
        <v>44508</v>
      </c>
      <c r="C4182" s="252" t="s">
        <v>44509</v>
      </c>
      <c r="D4182" s="148" t="s">
        <v>44510</v>
      </c>
      <c r="E4182" s="252" t="s">
        <v>44511</v>
      </c>
      <c r="F4182" s="252" t="s">
        <v>44512</v>
      </c>
      <c r="G4182" s="252" t="s">
        <v>44513</v>
      </c>
      <c r="H4182" s="262" t="s">
        <v>44514</v>
      </c>
      <c r="I4182" s="264" t="s">
        <v>44515</v>
      </c>
      <c r="J4182" s="148"/>
      <c r="M4182" s="251"/>
      <c r="N4182" s="213"/>
      <c r="O4182" s="148"/>
      <c r="P4182" s="148"/>
    </row>
    <row r="4183" spans="1:16" ht="118.8">
      <c r="A4183" s="258" t="s">
        <v>44517</v>
      </c>
      <c r="B4183" s="252" t="s">
        <v>44518</v>
      </c>
      <c r="C4183" s="252" t="s">
        <v>44519</v>
      </c>
      <c r="D4183" s="148" t="s">
        <v>44520</v>
      </c>
      <c r="E4183" s="252" t="s">
        <v>44521</v>
      </c>
      <c r="F4183" s="252" t="s">
        <v>44522</v>
      </c>
      <c r="G4183" s="252" t="s">
        <v>44523</v>
      </c>
      <c r="H4183" s="262" t="s">
        <v>44524</v>
      </c>
      <c r="I4183" s="264" t="s">
        <v>44525</v>
      </c>
      <c r="J4183" s="148"/>
      <c r="M4183" s="258"/>
      <c r="N4183" s="252"/>
      <c r="O4183" s="148"/>
      <c r="P4183" s="148"/>
    </row>
    <row r="4184" spans="1:16" ht="118.8">
      <c r="A4184" s="258" t="s">
        <v>44526</v>
      </c>
      <c r="B4184" s="252" t="s">
        <v>44518</v>
      </c>
      <c r="C4184" s="252" t="s">
        <v>44519</v>
      </c>
      <c r="D4184" s="148" t="s">
        <v>44520</v>
      </c>
      <c r="E4184" s="252" t="s">
        <v>44521</v>
      </c>
      <c r="F4184" s="252" t="s">
        <v>44522</v>
      </c>
      <c r="G4184" s="252" t="s">
        <v>44523</v>
      </c>
      <c r="H4184" s="262" t="s">
        <v>44524</v>
      </c>
      <c r="I4184" s="264" t="s">
        <v>44525</v>
      </c>
      <c r="J4184" s="148"/>
      <c r="M4184" s="258"/>
      <c r="N4184" s="252"/>
      <c r="O4184" s="148"/>
      <c r="P4184" s="148"/>
    </row>
    <row r="4185" spans="1:16" ht="198">
      <c r="A4185" s="258" t="s">
        <v>44527</v>
      </c>
      <c r="B4185" s="252" t="s">
        <v>44528</v>
      </c>
      <c r="C4185" s="252" t="s">
        <v>44529</v>
      </c>
      <c r="D4185" s="148" t="s">
        <v>44530</v>
      </c>
      <c r="E4185" s="252" t="s">
        <v>44531</v>
      </c>
      <c r="F4185" s="252" t="s">
        <v>44532</v>
      </c>
      <c r="G4185" s="252" t="s">
        <v>44533</v>
      </c>
      <c r="H4185" s="262" t="s">
        <v>44534</v>
      </c>
      <c r="I4185" s="264" t="s">
        <v>44535</v>
      </c>
      <c r="J4185" s="148"/>
      <c r="M4185" s="258"/>
      <c r="N4185" s="252"/>
      <c r="O4185" s="148"/>
      <c r="P4185" s="148"/>
    </row>
    <row r="4186" spans="1:16" ht="198">
      <c r="A4186" s="258" t="s">
        <v>44536</v>
      </c>
      <c r="B4186" s="252" t="s">
        <v>44537</v>
      </c>
      <c r="C4186" s="252" t="s">
        <v>44529</v>
      </c>
      <c r="D4186" s="148" t="s">
        <v>44538</v>
      </c>
      <c r="E4186" s="252" t="s">
        <v>44531</v>
      </c>
      <c r="F4186" s="252" t="s">
        <v>44532</v>
      </c>
      <c r="G4186" s="252" t="s">
        <v>44539</v>
      </c>
      <c r="H4186" s="262" t="s">
        <v>44540</v>
      </c>
      <c r="I4186" s="264" t="s">
        <v>44541</v>
      </c>
      <c r="J4186" s="148"/>
      <c r="M4186" s="258"/>
      <c r="N4186" s="252"/>
      <c r="O4186" s="148"/>
      <c r="P4186" s="148"/>
    </row>
    <row r="4187" spans="1:16" ht="184.8">
      <c r="A4187" s="258" t="s">
        <v>44542</v>
      </c>
      <c r="B4187" s="252" t="s">
        <v>44543</v>
      </c>
      <c r="C4187" s="252" t="s">
        <v>44544</v>
      </c>
      <c r="D4187" s="148" t="s">
        <v>44545</v>
      </c>
      <c r="E4187" s="252" t="s">
        <v>44546</v>
      </c>
      <c r="F4187" s="252" t="s">
        <v>44547</v>
      </c>
      <c r="G4187" s="252" t="s">
        <v>44548</v>
      </c>
      <c r="H4187" s="262" t="s">
        <v>44549</v>
      </c>
      <c r="I4187" s="264" t="s">
        <v>44550</v>
      </c>
      <c r="J4187" s="148"/>
      <c r="M4187" s="258"/>
      <c r="N4187" s="252"/>
      <c r="O4187" s="148"/>
      <c r="P4187" s="148"/>
    </row>
    <row r="4188" spans="1:16" ht="184.8">
      <c r="A4188" s="258" t="s">
        <v>44551</v>
      </c>
      <c r="B4188" s="252" t="s">
        <v>44552</v>
      </c>
      <c r="C4188" s="252" t="s">
        <v>44553</v>
      </c>
      <c r="D4188" s="148" t="s">
        <v>44554</v>
      </c>
      <c r="E4188" s="252" t="s">
        <v>44546</v>
      </c>
      <c r="F4188" s="252" t="s">
        <v>44555</v>
      </c>
      <c r="G4188" s="252" t="s">
        <v>44548</v>
      </c>
      <c r="H4188" s="262" t="s">
        <v>44556</v>
      </c>
      <c r="I4188" s="264" t="s">
        <v>44557</v>
      </c>
      <c r="J4188" s="148"/>
      <c r="M4188" s="258"/>
      <c r="N4188" s="252"/>
      <c r="O4188" s="148"/>
      <c r="P4188" s="148"/>
    </row>
    <row r="4189" spans="1:16" ht="237.6">
      <c r="A4189" s="258" t="s">
        <v>44558</v>
      </c>
      <c r="B4189" s="252" t="s">
        <v>44559</v>
      </c>
      <c r="C4189" s="252" t="s">
        <v>44560</v>
      </c>
      <c r="D4189" s="148" t="s">
        <v>44561</v>
      </c>
      <c r="E4189" s="252" t="s">
        <v>44562</v>
      </c>
      <c r="F4189" s="252" t="s">
        <v>44563</v>
      </c>
      <c r="G4189" s="252" t="s">
        <v>44564</v>
      </c>
      <c r="H4189" s="262" t="s">
        <v>44565</v>
      </c>
      <c r="I4189" s="264" t="s">
        <v>44566</v>
      </c>
      <c r="J4189" s="148"/>
      <c r="M4189" s="258"/>
      <c r="N4189" s="252"/>
      <c r="O4189" s="148"/>
      <c r="P4189" s="148"/>
    </row>
    <row r="4190" spans="1:16" ht="237.6">
      <c r="A4190" s="258" t="s">
        <v>44567</v>
      </c>
      <c r="B4190" s="252" t="s">
        <v>44568</v>
      </c>
      <c r="C4190" s="252" t="s">
        <v>44569</v>
      </c>
      <c r="D4190" s="148" t="s">
        <v>44570</v>
      </c>
      <c r="E4190" s="252" t="s">
        <v>44562</v>
      </c>
      <c r="F4190" s="252" t="s">
        <v>44563</v>
      </c>
      <c r="G4190" s="252" t="s">
        <v>44564</v>
      </c>
      <c r="H4190" s="262" t="s">
        <v>44571</v>
      </c>
      <c r="I4190" s="264" t="s">
        <v>44572</v>
      </c>
      <c r="J4190" s="148"/>
      <c r="M4190" s="258"/>
      <c r="N4190" s="252"/>
      <c r="O4190" s="148"/>
      <c r="P4190" s="148"/>
    </row>
    <row r="4191" spans="1:16" ht="118.8">
      <c r="A4191" s="258" t="s">
        <v>44573</v>
      </c>
      <c r="B4191" s="252" t="s">
        <v>44574</v>
      </c>
      <c r="C4191" s="252" t="s">
        <v>44575</v>
      </c>
      <c r="D4191" s="148" t="s">
        <v>44576</v>
      </c>
      <c r="E4191" s="252" t="s">
        <v>44577</v>
      </c>
      <c r="F4191" s="252" t="s">
        <v>44578</v>
      </c>
      <c r="G4191" s="252" t="s">
        <v>44579</v>
      </c>
      <c r="H4191" s="262" t="s">
        <v>44580</v>
      </c>
      <c r="I4191" s="264" t="s">
        <v>44581</v>
      </c>
      <c r="J4191" s="148"/>
      <c r="M4191" s="258"/>
      <c r="N4191" s="148"/>
      <c r="O4191" s="148"/>
      <c r="P4191" s="148"/>
    </row>
    <row r="4192" spans="1:16" ht="118.8">
      <c r="A4192" s="258" t="s">
        <v>44582</v>
      </c>
      <c r="B4192" s="252" t="s">
        <v>44574</v>
      </c>
      <c r="C4192" s="252" t="s">
        <v>44575</v>
      </c>
      <c r="D4192" s="148" t="s">
        <v>44576</v>
      </c>
      <c r="E4192" s="252" t="s">
        <v>44577</v>
      </c>
      <c r="F4192" s="252" t="s">
        <v>44578</v>
      </c>
      <c r="G4192" s="252" t="s">
        <v>44579</v>
      </c>
      <c r="H4192" s="262" t="s">
        <v>44580</v>
      </c>
      <c r="I4192" s="264" t="s">
        <v>44581</v>
      </c>
      <c r="J4192" s="148"/>
      <c r="M4192" s="258"/>
      <c r="N4192" s="148"/>
      <c r="O4192" s="148"/>
      <c r="P4192" s="148"/>
    </row>
    <row r="4193" spans="1:16" ht="145.19999999999999">
      <c r="A4193" s="258" t="s">
        <v>44583</v>
      </c>
      <c r="B4193" s="252" t="s">
        <v>44584</v>
      </c>
      <c r="C4193" s="252" t="s">
        <v>44585</v>
      </c>
      <c r="D4193" s="148" t="s">
        <v>44586</v>
      </c>
      <c r="E4193" s="252" t="s">
        <v>44587</v>
      </c>
      <c r="F4193" s="252" t="s">
        <v>44588</v>
      </c>
      <c r="G4193" s="252" t="s">
        <v>44589</v>
      </c>
      <c r="H4193" s="262" t="s">
        <v>44590</v>
      </c>
      <c r="I4193" s="264" t="s">
        <v>44591</v>
      </c>
      <c r="J4193" s="148"/>
      <c r="M4193" s="258"/>
      <c r="N4193" s="252"/>
      <c r="O4193" s="148"/>
      <c r="P4193" s="148"/>
    </row>
    <row r="4194" spans="1:16" ht="145.19999999999999">
      <c r="A4194" s="258" t="s">
        <v>44592</v>
      </c>
      <c r="B4194" s="252" t="s">
        <v>44584</v>
      </c>
      <c r="C4194" s="252" t="s">
        <v>44585</v>
      </c>
      <c r="D4194" s="148" t="s">
        <v>44586</v>
      </c>
      <c r="E4194" s="252" t="s">
        <v>44587</v>
      </c>
      <c r="F4194" s="252" t="s">
        <v>44588</v>
      </c>
      <c r="G4194" s="252" t="s">
        <v>44589</v>
      </c>
      <c r="H4194" s="262" t="s">
        <v>44590</v>
      </c>
      <c r="I4194" s="264" t="s">
        <v>44591</v>
      </c>
      <c r="J4194" s="148"/>
      <c r="M4194" s="258"/>
      <c r="N4194" s="252"/>
      <c r="O4194" s="148"/>
      <c r="P4194" s="148"/>
    </row>
    <row r="4195" spans="1:16" ht="79.2">
      <c r="A4195" s="258" t="s">
        <v>44593</v>
      </c>
      <c r="B4195" s="252" t="s">
        <v>44594</v>
      </c>
      <c r="C4195" s="252" t="s">
        <v>44595</v>
      </c>
      <c r="D4195" s="148" t="s">
        <v>44596</v>
      </c>
      <c r="E4195" s="252" t="s">
        <v>44597</v>
      </c>
      <c r="F4195" s="252" t="s">
        <v>44598</v>
      </c>
      <c r="G4195" s="252" t="s">
        <v>44599</v>
      </c>
      <c r="H4195" s="262" t="s">
        <v>44600</v>
      </c>
      <c r="I4195" s="264" t="s">
        <v>44601</v>
      </c>
      <c r="J4195" s="148"/>
      <c r="M4195" s="258"/>
      <c r="N4195" s="252"/>
      <c r="O4195" s="148"/>
      <c r="P4195" s="148"/>
    </row>
    <row r="4196" spans="1:16" ht="79.2">
      <c r="A4196" s="258" t="s">
        <v>44602</v>
      </c>
      <c r="B4196" s="252" t="s">
        <v>44594</v>
      </c>
      <c r="C4196" s="252" t="s">
        <v>44595</v>
      </c>
      <c r="D4196" s="148" t="s">
        <v>44596</v>
      </c>
      <c r="E4196" s="252" t="s">
        <v>44597</v>
      </c>
      <c r="F4196" s="252" t="s">
        <v>44598</v>
      </c>
      <c r="G4196" s="252" t="s">
        <v>44599</v>
      </c>
      <c r="H4196" s="262" t="s">
        <v>44600</v>
      </c>
      <c r="I4196" s="264" t="s">
        <v>44601</v>
      </c>
      <c r="J4196" s="148"/>
      <c r="M4196" s="258"/>
      <c r="N4196" s="252"/>
      <c r="O4196" s="148"/>
      <c r="P4196" s="148"/>
    </row>
    <row r="4197" spans="1:16" ht="92.4">
      <c r="A4197" s="258" t="s">
        <v>44603</v>
      </c>
      <c r="B4197" s="252" t="s">
        <v>44604</v>
      </c>
      <c r="C4197" s="252" t="s">
        <v>44605</v>
      </c>
      <c r="D4197" s="148" t="s">
        <v>44606</v>
      </c>
      <c r="E4197" s="252" t="s">
        <v>44607</v>
      </c>
      <c r="F4197" s="252" t="s">
        <v>44608</v>
      </c>
      <c r="G4197" s="252" t="s">
        <v>44609</v>
      </c>
      <c r="H4197" s="262" t="s">
        <v>44610</v>
      </c>
      <c r="I4197" s="264" t="s">
        <v>44611</v>
      </c>
      <c r="J4197" s="148"/>
      <c r="M4197" s="258"/>
      <c r="N4197" s="252"/>
      <c r="O4197" s="148"/>
      <c r="P4197" s="148"/>
    </row>
    <row r="4198" spans="1:16" ht="92.4">
      <c r="A4198" s="258" t="s">
        <v>44612</v>
      </c>
      <c r="B4198" s="252" t="s">
        <v>44604</v>
      </c>
      <c r="C4198" s="252" t="s">
        <v>44605</v>
      </c>
      <c r="D4198" s="148" t="s">
        <v>44606</v>
      </c>
      <c r="E4198" s="252" t="s">
        <v>44607</v>
      </c>
      <c r="F4198" s="252" t="s">
        <v>44608</v>
      </c>
      <c r="G4198" s="252" t="s">
        <v>44609</v>
      </c>
      <c r="H4198" s="262" t="s">
        <v>44610</v>
      </c>
      <c r="I4198" s="264" t="s">
        <v>44611</v>
      </c>
      <c r="J4198" s="148"/>
      <c r="M4198" s="258"/>
      <c r="N4198" s="252"/>
      <c r="O4198" s="148"/>
      <c r="P4198" s="148"/>
    </row>
    <row r="4199" spans="1:16" ht="145.19999999999999">
      <c r="A4199" s="258" t="s">
        <v>44613</v>
      </c>
      <c r="B4199" s="252" t="s">
        <v>44614</v>
      </c>
      <c r="C4199" s="252" t="s">
        <v>44615</v>
      </c>
      <c r="D4199" s="148" t="s">
        <v>44616</v>
      </c>
      <c r="E4199" s="252" t="s">
        <v>44617</v>
      </c>
      <c r="F4199" s="252" t="s">
        <v>44618</v>
      </c>
      <c r="G4199" s="252" t="s">
        <v>44619</v>
      </c>
      <c r="H4199" s="262" t="s">
        <v>44620</v>
      </c>
      <c r="I4199" s="264" t="s">
        <v>44621</v>
      </c>
      <c r="J4199" s="148"/>
      <c r="M4199" s="258"/>
      <c r="N4199" s="148"/>
      <c r="O4199" s="148"/>
      <c r="P4199" s="148"/>
    </row>
    <row r="4200" spans="1:16" ht="145.19999999999999">
      <c r="A4200" s="258" t="s">
        <v>44622</v>
      </c>
      <c r="B4200" s="252" t="s">
        <v>44614</v>
      </c>
      <c r="C4200" s="252" t="s">
        <v>44615</v>
      </c>
      <c r="D4200" s="148" t="s">
        <v>44616</v>
      </c>
      <c r="E4200" s="252" t="s">
        <v>44617</v>
      </c>
      <c r="F4200" s="252" t="s">
        <v>44618</v>
      </c>
      <c r="G4200" s="252" t="s">
        <v>44619</v>
      </c>
      <c r="H4200" s="262" t="s">
        <v>44620</v>
      </c>
      <c r="I4200" s="264" t="s">
        <v>44621</v>
      </c>
      <c r="J4200" s="148"/>
      <c r="K4200" s="273"/>
      <c r="L4200" s="273"/>
      <c r="M4200" s="258"/>
      <c r="N4200" s="148"/>
      <c r="O4200" s="148"/>
      <c r="P4200" s="148"/>
    </row>
    <row r="4201" spans="1:16" ht="79.2">
      <c r="A4201" s="251" t="s">
        <v>44623</v>
      </c>
      <c r="B4201" s="253" t="s">
        <v>44624</v>
      </c>
      <c r="C4201" s="252" t="s">
        <v>44625</v>
      </c>
      <c r="D4201" s="148" t="s">
        <v>44626</v>
      </c>
      <c r="E4201" s="253" t="s">
        <v>44627</v>
      </c>
      <c r="F4201" s="253" t="s">
        <v>44628</v>
      </c>
      <c r="G4201" s="253" t="s">
        <v>44629</v>
      </c>
      <c r="H4201" s="262" t="s">
        <v>44630</v>
      </c>
      <c r="I4201" s="264" t="s">
        <v>44631</v>
      </c>
      <c r="J4201" s="148"/>
      <c r="M4201" s="251"/>
      <c r="N4201" s="253"/>
      <c r="O4201" s="148"/>
      <c r="P4201" s="148"/>
    </row>
    <row r="4202" spans="1:16" ht="66">
      <c r="A4202" s="251" t="s">
        <v>44632</v>
      </c>
      <c r="B4202" s="253" t="s">
        <v>44624</v>
      </c>
      <c r="C4202" s="252" t="s">
        <v>44625</v>
      </c>
      <c r="D4202" s="148" t="s">
        <v>44626</v>
      </c>
      <c r="E4202" s="253" t="s">
        <v>44627</v>
      </c>
      <c r="F4202" s="253" t="s">
        <v>44628</v>
      </c>
      <c r="G4202" s="253" t="s">
        <v>44629</v>
      </c>
      <c r="H4202" s="262" t="s">
        <v>44630</v>
      </c>
      <c r="I4202" s="264" t="s">
        <v>44633</v>
      </c>
      <c r="J4202" s="148"/>
      <c r="M4202" s="251"/>
      <c r="N4202" s="253"/>
      <c r="O4202" s="148"/>
      <c r="P4202" s="148"/>
    </row>
    <row r="4203" spans="1:16" ht="105.6">
      <c r="A4203" s="258" t="s">
        <v>44634</v>
      </c>
      <c r="B4203" s="252" t="s">
        <v>44635</v>
      </c>
      <c r="C4203" s="252" t="s">
        <v>44636</v>
      </c>
      <c r="D4203" s="148" t="s">
        <v>44637</v>
      </c>
      <c r="E4203" s="252" t="s">
        <v>44638</v>
      </c>
      <c r="F4203" s="252" t="s">
        <v>44639</v>
      </c>
      <c r="G4203" s="252" t="s">
        <v>44640</v>
      </c>
      <c r="H4203" s="262" t="s">
        <v>44641</v>
      </c>
      <c r="I4203" s="264" t="s">
        <v>44642</v>
      </c>
      <c r="J4203" s="148"/>
      <c r="M4203" s="258"/>
      <c r="N4203" s="148"/>
      <c r="O4203" s="148"/>
      <c r="P4203" s="148"/>
    </row>
    <row r="4204" spans="1:16" ht="105.6">
      <c r="A4204" s="258" t="s">
        <v>44643</v>
      </c>
      <c r="B4204" s="252" t="s">
        <v>44635</v>
      </c>
      <c r="C4204" s="252" t="s">
        <v>44636</v>
      </c>
      <c r="D4204" s="148" t="s">
        <v>44637</v>
      </c>
      <c r="E4204" s="252" t="s">
        <v>44638</v>
      </c>
      <c r="F4204" s="252" t="s">
        <v>44639</v>
      </c>
      <c r="G4204" s="252" t="s">
        <v>44640</v>
      </c>
      <c r="H4204" s="262" t="s">
        <v>44641</v>
      </c>
      <c r="I4204" s="264" t="s">
        <v>44642</v>
      </c>
      <c r="J4204" s="148"/>
      <c r="M4204" s="258"/>
      <c r="N4204" s="148"/>
      <c r="O4204" s="148"/>
      <c r="P4204" s="148"/>
    </row>
    <row r="4205" spans="1:16" ht="118.8">
      <c r="A4205" s="258" t="s">
        <v>44644</v>
      </c>
      <c r="B4205" s="252" t="s">
        <v>44645</v>
      </c>
      <c r="C4205" s="252" t="s">
        <v>44646</v>
      </c>
      <c r="D4205" s="148" t="s">
        <v>44647</v>
      </c>
      <c r="E4205" s="252" t="s">
        <v>44648</v>
      </c>
      <c r="F4205" s="252" t="s">
        <v>44649</v>
      </c>
      <c r="G4205" s="252" t="s">
        <v>44650</v>
      </c>
      <c r="H4205" s="262" t="s">
        <v>44651</v>
      </c>
      <c r="I4205" s="264" t="s">
        <v>44652</v>
      </c>
      <c r="J4205" s="148"/>
      <c r="M4205" s="258"/>
      <c r="N4205" s="148"/>
      <c r="O4205" s="148"/>
      <c r="P4205" s="148"/>
    </row>
    <row r="4206" spans="1:16" ht="118.8">
      <c r="A4206" s="258" t="s">
        <v>44653</v>
      </c>
      <c r="B4206" s="252" t="s">
        <v>44645</v>
      </c>
      <c r="C4206" s="252" t="s">
        <v>44646</v>
      </c>
      <c r="D4206" s="148" t="s">
        <v>44647</v>
      </c>
      <c r="E4206" s="252" t="s">
        <v>44648</v>
      </c>
      <c r="F4206" s="252" t="s">
        <v>44649</v>
      </c>
      <c r="G4206" s="252" t="s">
        <v>44650</v>
      </c>
      <c r="H4206" s="262" t="s">
        <v>44651</v>
      </c>
      <c r="I4206" s="264" t="s">
        <v>44652</v>
      </c>
      <c r="J4206" s="148"/>
      <c r="M4206" s="258"/>
      <c r="N4206" s="148"/>
      <c r="O4206" s="148"/>
      <c r="P4206" s="148"/>
    </row>
    <row r="4207" spans="1:16" ht="79.2">
      <c r="A4207" s="258" t="s">
        <v>44654</v>
      </c>
      <c r="B4207" s="252" t="s">
        <v>44655</v>
      </c>
      <c r="C4207" s="252" t="s">
        <v>44656</v>
      </c>
      <c r="D4207" s="148" t="s">
        <v>44657</v>
      </c>
      <c r="E4207" s="252" t="s">
        <v>44658</v>
      </c>
      <c r="F4207" s="252" t="s">
        <v>44659</v>
      </c>
      <c r="G4207" s="252" t="s">
        <v>44660</v>
      </c>
      <c r="H4207" s="262" t="s">
        <v>44661</v>
      </c>
      <c r="I4207" s="264" t="s">
        <v>44662</v>
      </c>
      <c r="J4207" s="148"/>
      <c r="M4207" s="258"/>
      <c r="N4207" s="252"/>
      <c r="O4207" s="148"/>
      <c r="P4207" s="148"/>
    </row>
    <row r="4208" spans="1:16" ht="79.2">
      <c r="A4208" s="258" t="s">
        <v>44663</v>
      </c>
      <c r="B4208" s="252" t="s">
        <v>44655</v>
      </c>
      <c r="C4208" s="252" t="s">
        <v>44656</v>
      </c>
      <c r="D4208" s="148" t="s">
        <v>44657</v>
      </c>
      <c r="E4208" s="252" t="s">
        <v>44658</v>
      </c>
      <c r="F4208" s="252" t="s">
        <v>44659</v>
      </c>
      <c r="G4208" s="252" t="s">
        <v>44660</v>
      </c>
      <c r="H4208" s="262" t="s">
        <v>44661</v>
      </c>
      <c r="I4208" s="264" t="s">
        <v>44662</v>
      </c>
      <c r="J4208" s="148"/>
      <c r="M4208" s="258"/>
      <c r="N4208" s="252"/>
      <c r="O4208" s="148"/>
      <c r="P4208" s="148"/>
    </row>
    <row r="4209" spans="1:16" ht="52.8">
      <c r="A4209" s="258" t="s">
        <v>44664</v>
      </c>
      <c r="B4209" s="252" t="s">
        <v>44665</v>
      </c>
      <c r="C4209" s="252" t="s">
        <v>44666</v>
      </c>
      <c r="D4209" s="148" t="s">
        <v>44667</v>
      </c>
      <c r="E4209" s="252" t="s">
        <v>44668</v>
      </c>
      <c r="F4209" s="252" t="s">
        <v>44669</v>
      </c>
      <c r="G4209" s="252" t="s">
        <v>44670</v>
      </c>
      <c r="H4209" s="262" t="s">
        <v>44671</v>
      </c>
      <c r="I4209" s="264" t="s">
        <v>44672</v>
      </c>
      <c r="J4209" s="148"/>
      <c r="M4209" s="258"/>
      <c r="N4209" s="252"/>
      <c r="O4209" s="148"/>
      <c r="P4209" s="148"/>
    </row>
    <row r="4210" spans="1:16" ht="52.8">
      <c r="A4210" s="258" t="s">
        <v>44673</v>
      </c>
      <c r="B4210" s="252" t="s">
        <v>44665</v>
      </c>
      <c r="C4210" s="252" t="s">
        <v>44666</v>
      </c>
      <c r="D4210" s="148" t="s">
        <v>44667</v>
      </c>
      <c r="E4210" s="252" t="s">
        <v>44668</v>
      </c>
      <c r="F4210" s="252" t="s">
        <v>44669</v>
      </c>
      <c r="G4210" s="252" t="s">
        <v>44670</v>
      </c>
      <c r="H4210" s="262" t="s">
        <v>44671</v>
      </c>
      <c r="I4210" s="264" t="s">
        <v>44672</v>
      </c>
      <c r="J4210" s="148"/>
      <c r="M4210" s="258"/>
      <c r="N4210" s="252"/>
      <c r="O4210" s="148"/>
      <c r="P4210" s="148"/>
    </row>
    <row r="4211" spans="1:16" ht="118.8">
      <c r="A4211" s="258" t="s">
        <v>44674</v>
      </c>
      <c r="B4211" s="252" t="s">
        <v>44675</v>
      </c>
      <c r="C4211" s="252" t="s">
        <v>44676</v>
      </c>
      <c r="D4211" s="148" t="s">
        <v>44677</v>
      </c>
      <c r="E4211" s="252" t="s">
        <v>44678</v>
      </c>
      <c r="F4211" s="252" t="s">
        <v>44679</v>
      </c>
      <c r="G4211" s="252" t="s">
        <v>44680</v>
      </c>
      <c r="H4211" s="262" t="s">
        <v>44681</v>
      </c>
      <c r="I4211" s="264" t="s">
        <v>44682</v>
      </c>
      <c r="J4211" s="148"/>
      <c r="M4211" s="258"/>
      <c r="N4211" s="252"/>
      <c r="O4211" s="148"/>
      <c r="P4211" s="148"/>
    </row>
    <row r="4212" spans="1:16" ht="118.8">
      <c r="A4212" s="258" t="s">
        <v>44683</v>
      </c>
      <c r="B4212" s="252" t="s">
        <v>44675</v>
      </c>
      <c r="C4212" s="252" t="s">
        <v>44676</v>
      </c>
      <c r="D4212" s="148" t="s">
        <v>44677</v>
      </c>
      <c r="E4212" s="252" t="s">
        <v>44678</v>
      </c>
      <c r="F4212" s="252" t="s">
        <v>44679</v>
      </c>
      <c r="G4212" s="252" t="s">
        <v>44680</v>
      </c>
      <c r="H4212" s="262" t="s">
        <v>44681</v>
      </c>
      <c r="I4212" s="264" t="s">
        <v>44682</v>
      </c>
      <c r="J4212" s="148"/>
      <c r="M4212" s="258"/>
      <c r="N4212" s="252"/>
      <c r="O4212" s="148"/>
      <c r="P4212" s="148"/>
    </row>
    <row r="4213" spans="1:16" ht="92.4">
      <c r="A4213" s="258" t="s">
        <v>44684</v>
      </c>
      <c r="B4213" s="252" t="s">
        <v>44685</v>
      </c>
      <c r="C4213" s="252" t="s">
        <v>44686</v>
      </c>
      <c r="D4213" s="148" t="s">
        <v>44687</v>
      </c>
      <c r="E4213" s="252" t="s">
        <v>44688</v>
      </c>
      <c r="F4213" s="252" t="s">
        <v>44689</v>
      </c>
      <c r="G4213" s="252" t="s">
        <v>44690</v>
      </c>
      <c r="H4213" s="262" t="s">
        <v>44691</v>
      </c>
      <c r="I4213" s="264" t="s">
        <v>44692</v>
      </c>
      <c r="J4213" s="148"/>
      <c r="M4213" s="258"/>
      <c r="N4213" s="252"/>
      <c r="O4213" s="148"/>
      <c r="P4213" s="148"/>
    </row>
    <row r="4214" spans="1:16" ht="92.4">
      <c r="A4214" s="258" t="s">
        <v>44693</v>
      </c>
      <c r="B4214" s="252" t="s">
        <v>44685</v>
      </c>
      <c r="C4214" s="252" t="s">
        <v>44686</v>
      </c>
      <c r="D4214" s="148" t="s">
        <v>44687</v>
      </c>
      <c r="E4214" s="252" t="s">
        <v>44688</v>
      </c>
      <c r="F4214" s="252" t="s">
        <v>44689</v>
      </c>
      <c r="G4214" s="252" t="s">
        <v>44690</v>
      </c>
      <c r="H4214" s="262" t="s">
        <v>44691</v>
      </c>
      <c r="I4214" s="264" t="s">
        <v>44692</v>
      </c>
      <c r="J4214" s="148"/>
      <c r="M4214" s="258"/>
      <c r="N4214" s="252"/>
      <c r="O4214" s="148"/>
      <c r="P4214" s="148"/>
    </row>
    <row r="4215" spans="1:16" ht="132">
      <c r="A4215" s="258" t="s">
        <v>44694</v>
      </c>
      <c r="B4215" s="252" t="s">
        <v>44695</v>
      </c>
      <c r="C4215" s="252" t="s">
        <v>44696</v>
      </c>
      <c r="D4215" s="148" t="s">
        <v>44697</v>
      </c>
      <c r="E4215" s="252" t="s">
        <v>44698</v>
      </c>
      <c r="F4215" s="252" t="s">
        <v>44699</v>
      </c>
      <c r="G4215" s="252" t="s">
        <v>44700</v>
      </c>
      <c r="H4215" s="262" t="s">
        <v>44701</v>
      </c>
      <c r="I4215" s="264" t="s">
        <v>44702</v>
      </c>
      <c r="J4215" s="148"/>
      <c r="M4215" s="258"/>
      <c r="N4215" s="148"/>
      <c r="O4215" s="148"/>
      <c r="P4215" s="148"/>
    </row>
    <row r="4216" spans="1:16" ht="132">
      <c r="A4216" s="258" t="s">
        <v>44703</v>
      </c>
      <c r="B4216" s="252" t="s">
        <v>44695</v>
      </c>
      <c r="C4216" s="252" t="s">
        <v>44696</v>
      </c>
      <c r="D4216" s="148" t="s">
        <v>44697</v>
      </c>
      <c r="E4216" s="252" t="s">
        <v>44698</v>
      </c>
      <c r="F4216" s="252" t="s">
        <v>44699</v>
      </c>
      <c r="G4216" s="252" t="s">
        <v>44700</v>
      </c>
      <c r="H4216" s="262" t="s">
        <v>44701</v>
      </c>
      <c r="I4216" s="264" t="s">
        <v>44702</v>
      </c>
      <c r="J4216" s="148"/>
      <c r="M4216" s="258"/>
      <c r="N4216" s="148"/>
      <c r="O4216" s="148"/>
      <c r="P4216" s="148"/>
    </row>
    <row r="4217" spans="1:16" ht="105.6">
      <c r="A4217" s="258" t="s">
        <v>44704</v>
      </c>
      <c r="B4217" s="252" t="s">
        <v>44705</v>
      </c>
      <c r="C4217" s="252" t="s">
        <v>44706</v>
      </c>
      <c r="D4217" s="148" t="s">
        <v>44707</v>
      </c>
      <c r="E4217" s="252" t="s">
        <v>44708</v>
      </c>
      <c r="F4217" s="252" t="s">
        <v>44709</v>
      </c>
      <c r="G4217" s="252" t="s">
        <v>44710</v>
      </c>
      <c r="H4217" s="262" t="s">
        <v>44711</v>
      </c>
      <c r="I4217" s="264" t="s">
        <v>44712</v>
      </c>
      <c r="J4217" s="148"/>
      <c r="M4217" s="258"/>
      <c r="N4217" s="148"/>
      <c r="O4217" s="148"/>
      <c r="P4217" s="148"/>
    </row>
    <row r="4218" spans="1:16" ht="105.6">
      <c r="A4218" s="258" t="s">
        <v>44713</v>
      </c>
      <c r="B4218" s="252" t="s">
        <v>44705</v>
      </c>
      <c r="C4218" s="252" t="s">
        <v>44706</v>
      </c>
      <c r="D4218" s="148" t="s">
        <v>44707</v>
      </c>
      <c r="E4218" s="252" t="s">
        <v>44708</v>
      </c>
      <c r="F4218" s="252" t="s">
        <v>44709</v>
      </c>
      <c r="G4218" s="252" t="s">
        <v>44710</v>
      </c>
      <c r="H4218" s="262" t="s">
        <v>44711</v>
      </c>
      <c r="I4218" s="264" t="s">
        <v>44712</v>
      </c>
      <c r="J4218" s="148"/>
      <c r="M4218" s="258"/>
      <c r="N4218" s="148"/>
      <c r="O4218" s="148"/>
      <c r="P4218" s="148"/>
    </row>
    <row r="4219" spans="1:16" ht="79.2">
      <c r="A4219" s="258" t="s">
        <v>44714</v>
      </c>
      <c r="B4219" s="252" t="s">
        <v>44715</v>
      </c>
      <c r="C4219" s="252" t="s">
        <v>44716</v>
      </c>
      <c r="D4219" s="148" t="s">
        <v>44717</v>
      </c>
      <c r="E4219" s="252" t="s">
        <v>44718</v>
      </c>
      <c r="F4219" s="252" t="s">
        <v>44719</v>
      </c>
      <c r="G4219" s="252" t="s">
        <v>44720</v>
      </c>
      <c r="H4219" s="262" t="s">
        <v>44721</v>
      </c>
      <c r="I4219" s="264" t="s">
        <v>44722</v>
      </c>
      <c r="J4219" s="148"/>
      <c r="M4219" s="251"/>
      <c r="N4219" s="213"/>
      <c r="O4219" s="148"/>
      <c r="P4219" s="148"/>
    </row>
    <row r="4220" spans="1:16" ht="79.2">
      <c r="A4220" s="258" t="s">
        <v>44723</v>
      </c>
      <c r="B4220" s="252" t="s">
        <v>44715</v>
      </c>
      <c r="C4220" s="252" t="s">
        <v>44716</v>
      </c>
      <c r="D4220" s="148" t="s">
        <v>44717</v>
      </c>
      <c r="E4220" s="252" t="s">
        <v>44718</v>
      </c>
      <c r="F4220" s="252" t="s">
        <v>44719</v>
      </c>
      <c r="G4220" s="252" t="s">
        <v>44720</v>
      </c>
      <c r="H4220" s="262" t="s">
        <v>44721</v>
      </c>
      <c r="I4220" s="264" t="s">
        <v>44722</v>
      </c>
      <c r="J4220" s="148"/>
      <c r="M4220" s="251"/>
      <c r="N4220" s="213"/>
      <c r="O4220" s="148"/>
      <c r="P4220" s="148"/>
    </row>
    <row r="4221" spans="1:16" ht="28.8">
      <c r="A4221" s="251" t="s">
        <v>44724</v>
      </c>
      <c r="B4221" s="253" t="s">
        <v>44725</v>
      </c>
      <c r="C4221" s="253" t="s">
        <v>44725</v>
      </c>
      <c r="D4221" s="253" t="s">
        <v>44725</v>
      </c>
      <c r="E4221" s="253" t="s">
        <v>44725</v>
      </c>
      <c r="F4221" s="253" t="s">
        <v>44725</v>
      </c>
      <c r="G4221" s="253" t="s">
        <v>44725</v>
      </c>
      <c r="H4221" s="262" t="s">
        <v>44725</v>
      </c>
      <c r="I4221" s="264" t="s">
        <v>44725</v>
      </c>
      <c r="J4221" s="148"/>
      <c r="M4221" s="258"/>
      <c r="N4221" s="252"/>
      <c r="O4221" s="148"/>
      <c r="P4221" s="148"/>
    </row>
    <row r="4222" spans="1:16" ht="28.8">
      <c r="A4222" s="251" t="s">
        <v>44726</v>
      </c>
      <c r="B4222" s="253" t="s">
        <v>44727</v>
      </c>
      <c r="C4222" s="253" t="s">
        <v>44727</v>
      </c>
      <c r="D4222" s="148" t="s">
        <v>44727</v>
      </c>
      <c r="E4222" s="253" t="s">
        <v>44727</v>
      </c>
      <c r="F4222" s="253" t="s">
        <v>44727</v>
      </c>
      <c r="G4222" s="253" t="s">
        <v>44727</v>
      </c>
      <c r="H4222" s="262" t="s">
        <v>44727</v>
      </c>
      <c r="I4222" s="264" t="s">
        <v>44727</v>
      </c>
      <c r="J4222" s="148"/>
      <c r="M4222" s="258"/>
      <c r="N4222" s="252"/>
      <c r="O4222" s="148"/>
      <c r="P4222" s="148"/>
    </row>
    <row r="4223" spans="1:16" ht="211.2">
      <c r="A4223" s="258" t="s">
        <v>44728</v>
      </c>
      <c r="B4223" s="252" t="s">
        <v>44729</v>
      </c>
      <c r="C4223" s="252" t="s">
        <v>44730</v>
      </c>
      <c r="D4223" s="148" t="s">
        <v>44731</v>
      </c>
      <c r="E4223" s="252" t="s">
        <v>44732</v>
      </c>
      <c r="F4223" s="252" t="s">
        <v>44733</v>
      </c>
      <c r="G4223" s="252" t="s">
        <v>44734</v>
      </c>
      <c r="H4223" s="262" t="s">
        <v>44735</v>
      </c>
      <c r="I4223" s="264" t="s">
        <v>44736</v>
      </c>
      <c r="J4223" s="148"/>
      <c r="M4223" s="258"/>
      <c r="N4223" s="252"/>
      <c r="O4223" s="148"/>
      <c r="P4223" s="148"/>
    </row>
    <row r="4224" spans="1:16" ht="211.2">
      <c r="A4224" s="258" t="s">
        <v>44737</v>
      </c>
      <c r="B4224" s="252" t="s">
        <v>44729</v>
      </c>
      <c r="C4224" s="252" t="s">
        <v>44730</v>
      </c>
      <c r="D4224" s="148" t="s">
        <v>44731</v>
      </c>
      <c r="E4224" s="252" t="s">
        <v>44732</v>
      </c>
      <c r="F4224" s="252" t="s">
        <v>44733</v>
      </c>
      <c r="G4224" s="252" t="s">
        <v>44734</v>
      </c>
      <c r="H4224" s="262" t="s">
        <v>44735</v>
      </c>
      <c r="I4224" s="264" t="s">
        <v>44736</v>
      </c>
      <c r="J4224" s="148"/>
      <c r="M4224" s="258"/>
      <c r="N4224" s="252"/>
      <c r="O4224" s="148"/>
      <c r="P4224" s="148"/>
    </row>
    <row r="4225" spans="1:16" ht="132">
      <c r="A4225" s="258" t="s">
        <v>44738</v>
      </c>
      <c r="B4225" s="252" t="s">
        <v>44739</v>
      </c>
      <c r="C4225" s="252" t="s">
        <v>44740</v>
      </c>
      <c r="D4225" s="148" t="s">
        <v>44741</v>
      </c>
      <c r="E4225" s="252" t="s">
        <v>44742</v>
      </c>
      <c r="F4225" s="252" t="s">
        <v>44743</v>
      </c>
      <c r="G4225" s="252" t="s">
        <v>44744</v>
      </c>
      <c r="H4225" s="262" t="s">
        <v>44745</v>
      </c>
      <c r="I4225" s="264" t="s">
        <v>44746</v>
      </c>
      <c r="J4225" s="148"/>
      <c r="M4225" s="258"/>
      <c r="N4225" s="252"/>
      <c r="O4225" s="148"/>
      <c r="P4225" s="148"/>
    </row>
    <row r="4226" spans="1:16" ht="132">
      <c r="A4226" s="258" t="s">
        <v>44747</v>
      </c>
      <c r="B4226" s="252" t="s">
        <v>44739</v>
      </c>
      <c r="C4226" s="252" t="s">
        <v>44740</v>
      </c>
      <c r="D4226" s="148" t="s">
        <v>44741</v>
      </c>
      <c r="E4226" s="252" t="s">
        <v>44742</v>
      </c>
      <c r="F4226" s="252" t="s">
        <v>44743</v>
      </c>
      <c r="G4226" s="252" t="s">
        <v>44744</v>
      </c>
      <c r="H4226" s="262" t="s">
        <v>44745</v>
      </c>
      <c r="I4226" s="264" t="s">
        <v>44746</v>
      </c>
      <c r="J4226" s="148"/>
      <c r="M4226" s="258"/>
      <c r="N4226" s="252"/>
      <c r="O4226" s="148"/>
      <c r="P4226" s="148"/>
    </row>
    <row r="4227" spans="1:16" ht="224.4">
      <c r="A4227" s="258" t="s">
        <v>44748</v>
      </c>
      <c r="B4227" s="252" t="s">
        <v>44749</v>
      </c>
      <c r="C4227" s="252" t="s">
        <v>44750</v>
      </c>
      <c r="D4227" s="148" t="s">
        <v>44751</v>
      </c>
      <c r="E4227" s="252" t="s">
        <v>44752</v>
      </c>
      <c r="F4227" s="252" t="s">
        <v>44753</v>
      </c>
      <c r="G4227" s="252" t="s">
        <v>44754</v>
      </c>
      <c r="H4227" s="262" t="s">
        <v>44755</v>
      </c>
      <c r="I4227" s="264" t="s">
        <v>44756</v>
      </c>
      <c r="J4227" s="148"/>
      <c r="M4227" s="258"/>
      <c r="N4227" s="252"/>
      <c r="O4227" s="148"/>
      <c r="P4227" s="148"/>
    </row>
    <row r="4228" spans="1:16" ht="224.4">
      <c r="A4228" s="258" t="s">
        <v>44757</v>
      </c>
      <c r="B4228" s="252" t="s">
        <v>44749</v>
      </c>
      <c r="C4228" s="252" t="s">
        <v>44750</v>
      </c>
      <c r="D4228" s="148" t="s">
        <v>44751</v>
      </c>
      <c r="E4228" s="252" t="s">
        <v>44752</v>
      </c>
      <c r="F4228" s="252" t="s">
        <v>44753</v>
      </c>
      <c r="G4228" s="252" t="s">
        <v>44754</v>
      </c>
      <c r="H4228" s="262" t="s">
        <v>44755</v>
      </c>
      <c r="I4228" s="264" t="s">
        <v>44756</v>
      </c>
      <c r="J4228" s="148"/>
      <c r="M4228" s="258"/>
      <c r="N4228" s="252"/>
      <c r="O4228" s="148"/>
      <c r="P4228" s="148"/>
    </row>
    <row r="4229" spans="1:16" ht="145.19999999999999">
      <c r="A4229" s="258" t="s">
        <v>44758</v>
      </c>
      <c r="B4229" s="252" t="s">
        <v>44759</v>
      </c>
      <c r="C4229" s="252" t="s">
        <v>44760</v>
      </c>
      <c r="D4229" s="148" t="s">
        <v>44761</v>
      </c>
      <c r="E4229" s="252" t="s">
        <v>44762</v>
      </c>
      <c r="F4229" s="252" t="s">
        <v>44763</v>
      </c>
      <c r="G4229" s="252" t="s">
        <v>44764</v>
      </c>
      <c r="H4229" s="262" t="s">
        <v>44765</v>
      </c>
      <c r="I4229" s="264" t="s">
        <v>44766</v>
      </c>
      <c r="J4229" s="148"/>
      <c r="M4229" s="251"/>
      <c r="N4229" s="213"/>
      <c r="O4229" s="148"/>
      <c r="P4229" s="148"/>
    </row>
    <row r="4230" spans="1:16" ht="145.19999999999999">
      <c r="A4230" s="258" t="s">
        <v>44767</v>
      </c>
      <c r="B4230" s="252" t="s">
        <v>44759</v>
      </c>
      <c r="C4230" s="252" t="s">
        <v>44760</v>
      </c>
      <c r="D4230" s="148" t="s">
        <v>44761</v>
      </c>
      <c r="E4230" s="252" t="s">
        <v>44762</v>
      </c>
      <c r="F4230" s="252" t="s">
        <v>44763</v>
      </c>
      <c r="G4230" s="252" t="s">
        <v>44764</v>
      </c>
      <c r="H4230" s="262" t="s">
        <v>44765</v>
      </c>
      <c r="I4230" s="264" t="s">
        <v>44766</v>
      </c>
      <c r="J4230" s="148"/>
      <c r="M4230" s="251"/>
      <c r="N4230" s="213"/>
      <c r="O4230" s="148"/>
      <c r="P4230" s="148"/>
    </row>
    <row r="4231" spans="1:16" ht="158.4">
      <c r="A4231" s="258" t="s">
        <v>44768</v>
      </c>
      <c r="B4231" s="252" t="s">
        <v>44769</v>
      </c>
      <c r="C4231" s="252" t="s">
        <v>44770</v>
      </c>
      <c r="D4231" s="148" t="s">
        <v>44771</v>
      </c>
      <c r="E4231" s="252" t="s">
        <v>44772</v>
      </c>
      <c r="F4231" s="252" t="s">
        <v>44773</v>
      </c>
      <c r="G4231" s="252" t="s">
        <v>44774</v>
      </c>
      <c r="H4231" s="262" t="s">
        <v>44775</v>
      </c>
      <c r="I4231" s="264" t="s">
        <v>44776</v>
      </c>
      <c r="J4231" s="148"/>
      <c r="M4231" s="258"/>
      <c r="N4231" s="148"/>
      <c r="O4231" s="148"/>
      <c r="P4231" s="148"/>
    </row>
    <row r="4232" spans="1:16" ht="158.4">
      <c r="A4232" s="258" t="s">
        <v>44777</v>
      </c>
      <c r="B4232" s="252" t="s">
        <v>44769</v>
      </c>
      <c r="C4232" s="252" t="s">
        <v>44770</v>
      </c>
      <c r="D4232" s="148" t="s">
        <v>44771</v>
      </c>
      <c r="E4232" s="252" t="s">
        <v>44772</v>
      </c>
      <c r="F4232" s="252" t="s">
        <v>44773</v>
      </c>
      <c r="G4232" s="252" t="s">
        <v>44774</v>
      </c>
      <c r="H4232" s="262" t="s">
        <v>44775</v>
      </c>
      <c r="I4232" s="264" t="s">
        <v>44776</v>
      </c>
      <c r="J4232" s="148"/>
      <c r="M4232" s="258"/>
      <c r="N4232" s="148"/>
      <c r="O4232" s="148"/>
      <c r="P4232" s="148"/>
    </row>
    <row r="4233" spans="1:16" ht="118.8">
      <c r="A4233" s="258" t="s">
        <v>44778</v>
      </c>
      <c r="B4233" s="252" t="s">
        <v>44779</v>
      </c>
      <c r="C4233" s="252" t="s">
        <v>44780</v>
      </c>
      <c r="D4233" s="148" t="s">
        <v>44781</v>
      </c>
      <c r="E4233" s="252" t="s">
        <v>44782</v>
      </c>
      <c r="F4233" s="252" t="s">
        <v>44783</v>
      </c>
      <c r="G4233" s="252" t="s">
        <v>44784</v>
      </c>
      <c r="H4233" s="262" t="s">
        <v>44785</v>
      </c>
      <c r="I4233" s="264" t="s">
        <v>44786</v>
      </c>
      <c r="J4233" s="148"/>
      <c r="M4233" s="258"/>
      <c r="N4233" s="148"/>
      <c r="O4233" s="148"/>
      <c r="P4233" s="148"/>
    </row>
    <row r="4234" spans="1:16" ht="118.8">
      <c r="A4234" s="258" t="s">
        <v>44787</v>
      </c>
      <c r="B4234" s="252" t="s">
        <v>44779</v>
      </c>
      <c r="C4234" s="252" t="s">
        <v>44780</v>
      </c>
      <c r="D4234" s="148" t="s">
        <v>44781</v>
      </c>
      <c r="E4234" s="252" t="s">
        <v>44782</v>
      </c>
      <c r="F4234" s="252" t="s">
        <v>44783</v>
      </c>
      <c r="G4234" s="252" t="s">
        <v>44784</v>
      </c>
      <c r="H4234" s="262" t="s">
        <v>44785</v>
      </c>
      <c r="I4234" s="264" t="s">
        <v>44786</v>
      </c>
      <c r="J4234" s="148"/>
      <c r="M4234" s="258"/>
      <c r="N4234" s="148"/>
      <c r="O4234" s="148"/>
      <c r="P4234" s="148"/>
    </row>
    <row r="4235" spans="1:16" ht="198">
      <c r="A4235" s="258" t="s">
        <v>44788</v>
      </c>
      <c r="B4235" s="252" t="s">
        <v>44789</v>
      </c>
      <c r="C4235" s="252" t="s">
        <v>44790</v>
      </c>
      <c r="D4235" s="148" t="s">
        <v>44791</v>
      </c>
      <c r="E4235" s="252" t="s">
        <v>44792</v>
      </c>
      <c r="F4235" s="252" t="s">
        <v>44793</v>
      </c>
      <c r="G4235" s="252" t="s">
        <v>44794</v>
      </c>
      <c r="H4235" s="262" t="s">
        <v>44795</v>
      </c>
      <c r="I4235" s="264" t="s">
        <v>44796</v>
      </c>
      <c r="J4235" s="148"/>
      <c r="M4235" s="258"/>
      <c r="N4235" s="148"/>
      <c r="O4235" s="148"/>
      <c r="P4235" s="148"/>
    </row>
    <row r="4236" spans="1:16" ht="198">
      <c r="A4236" s="258" t="s">
        <v>44797</v>
      </c>
      <c r="B4236" s="252" t="s">
        <v>44789</v>
      </c>
      <c r="C4236" s="252" t="s">
        <v>44790</v>
      </c>
      <c r="D4236" s="148" t="s">
        <v>44791</v>
      </c>
      <c r="E4236" s="252" t="s">
        <v>44792</v>
      </c>
      <c r="F4236" s="252" t="s">
        <v>44793</v>
      </c>
      <c r="G4236" s="252" t="s">
        <v>44794</v>
      </c>
      <c r="H4236" s="262" t="s">
        <v>44795</v>
      </c>
      <c r="I4236" s="264" t="s">
        <v>44798</v>
      </c>
      <c r="J4236" s="148"/>
      <c r="M4236" s="258"/>
      <c r="N4236" s="148"/>
      <c r="O4236" s="148"/>
      <c r="P4236" s="148"/>
    </row>
    <row r="4237" spans="1:16" ht="171.6">
      <c r="A4237" s="258" t="s">
        <v>44799</v>
      </c>
      <c r="B4237" s="252" t="s">
        <v>44800</v>
      </c>
      <c r="C4237" s="252" t="s">
        <v>44801</v>
      </c>
      <c r="D4237" s="148" t="s">
        <v>44802</v>
      </c>
      <c r="E4237" s="252" t="s">
        <v>44803</v>
      </c>
      <c r="F4237" s="252" t="s">
        <v>44804</v>
      </c>
      <c r="G4237" s="252" t="s">
        <v>44805</v>
      </c>
      <c r="H4237" s="262" t="s">
        <v>44806</v>
      </c>
      <c r="I4237" s="264" t="s">
        <v>44807</v>
      </c>
      <c r="J4237" s="148"/>
      <c r="M4237" s="258"/>
      <c r="N4237" s="252"/>
      <c r="O4237" s="148"/>
      <c r="P4237" s="148"/>
    </row>
    <row r="4238" spans="1:16" ht="171.6">
      <c r="A4238" s="258" t="s">
        <v>44808</v>
      </c>
      <c r="B4238" s="252" t="s">
        <v>44800</v>
      </c>
      <c r="C4238" s="252" t="s">
        <v>44801</v>
      </c>
      <c r="D4238" s="148" t="s">
        <v>44802</v>
      </c>
      <c r="E4238" s="252" t="s">
        <v>44803</v>
      </c>
      <c r="F4238" s="252" t="s">
        <v>44804</v>
      </c>
      <c r="G4238" s="252" t="s">
        <v>44805</v>
      </c>
      <c r="H4238" s="262" t="s">
        <v>44806</v>
      </c>
      <c r="I4238" s="264" t="s">
        <v>44809</v>
      </c>
      <c r="J4238" s="148"/>
      <c r="M4238" s="258"/>
      <c r="N4238" s="252"/>
      <c r="O4238" s="148"/>
      <c r="P4238" s="148"/>
    </row>
    <row r="4239" spans="1:16" ht="105.6">
      <c r="A4239" s="251" t="s">
        <v>44810</v>
      </c>
      <c r="B4239" s="253" t="s">
        <v>44811</v>
      </c>
      <c r="C4239" s="252" t="s">
        <v>44812</v>
      </c>
      <c r="D4239" s="148" t="s">
        <v>44813</v>
      </c>
      <c r="E4239" s="253" t="s">
        <v>44814</v>
      </c>
      <c r="F4239" s="253" t="s">
        <v>44815</v>
      </c>
      <c r="G4239" s="253" t="s">
        <v>44816</v>
      </c>
      <c r="H4239" s="262" t="s">
        <v>44817</v>
      </c>
      <c r="I4239" s="264" t="s">
        <v>44818</v>
      </c>
      <c r="J4239" s="148"/>
      <c r="M4239" s="258"/>
      <c r="N4239" s="148"/>
      <c r="O4239" s="148"/>
      <c r="P4239" s="148"/>
    </row>
    <row r="4240" spans="1:16" ht="105.6">
      <c r="A4240" s="251" t="s">
        <v>44819</v>
      </c>
      <c r="B4240" s="253" t="s">
        <v>44811</v>
      </c>
      <c r="C4240" s="252" t="s">
        <v>44812</v>
      </c>
      <c r="D4240" s="148" t="s">
        <v>44813</v>
      </c>
      <c r="E4240" s="253" t="s">
        <v>44814</v>
      </c>
      <c r="F4240" s="253" t="s">
        <v>44815</v>
      </c>
      <c r="G4240" s="253" t="s">
        <v>44816</v>
      </c>
      <c r="H4240" s="262" t="s">
        <v>44817</v>
      </c>
      <c r="I4240" s="264" t="s">
        <v>44818</v>
      </c>
      <c r="J4240" s="148"/>
      <c r="M4240" s="258"/>
      <c r="N4240" s="148"/>
      <c r="O4240" s="148"/>
      <c r="P4240" s="148"/>
    </row>
    <row r="4241" spans="1:16" ht="132">
      <c r="A4241" s="258" t="s">
        <v>44820</v>
      </c>
      <c r="B4241" s="252" t="s">
        <v>44821</v>
      </c>
      <c r="C4241" s="252" t="s">
        <v>44822</v>
      </c>
      <c r="D4241" s="148" t="s">
        <v>44823</v>
      </c>
      <c r="E4241" s="252" t="s">
        <v>44824</v>
      </c>
      <c r="F4241" s="252" t="s">
        <v>44825</v>
      </c>
      <c r="G4241" s="252" t="s">
        <v>44826</v>
      </c>
      <c r="H4241" s="262" t="s">
        <v>44827</v>
      </c>
      <c r="I4241" s="264" t="s">
        <v>44828</v>
      </c>
      <c r="J4241" s="148"/>
      <c r="M4241" s="258"/>
      <c r="N4241" s="252"/>
      <c r="O4241" s="148"/>
      <c r="P4241" s="148"/>
    </row>
    <row r="4242" spans="1:16" ht="132">
      <c r="A4242" s="258" t="s">
        <v>44829</v>
      </c>
      <c r="B4242" s="252" t="s">
        <v>44821</v>
      </c>
      <c r="C4242" s="252" t="s">
        <v>44822</v>
      </c>
      <c r="D4242" s="148" t="s">
        <v>44823</v>
      </c>
      <c r="E4242" s="252" t="s">
        <v>44824</v>
      </c>
      <c r="F4242" s="252" t="s">
        <v>44825</v>
      </c>
      <c r="G4242" s="252" t="s">
        <v>44826</v>
      </c>
      <c r="H4242" s="262" t="s">
        <v>44827</v>
      </c>
      <c r="I4242" s="264" t="s">
        <v>44828</v>
      </c>
      <c r="J4242" s="148"/>
      <c r="M4242" s="258"/>
      <c r="N4242" s="252"/>
      <c r="O4242" s="148"/>
      <c r="P4242" s="148"/>
    </row>
    <row r="4243" spans="1:16" ht="92.4">
      <c r="A4243" s="258" t="s">
        <v>44830</v>
      </c>
      <c r="B4243" s="252" t="s">
        <v>44831</v>
      </c>
      <c r="C4243" s="252" t="s">
        <v>44832</v>
      </c>
      <c r="D4243" s="148" t="s">
        <v>44833</v>
      </c>
      <c r="E4243" s="252" t="s">
        <v>44834</v>
      </c>
      <c r="F4243" s="252" t="s">
        <v>44835</v>
      </c>
      <c r="G4243" s="252" t="s">
        <v>44836</v>
      </c>
      <c r="H4243" s="262" t="s">
        <v>44837</v>
      </c>
      <c r="I4243" s="264" t="s">
        <v>44838</v>
      </c>
      <c r="J4243" s="148"/>
      <c r="M4243" s="258"/>
      <c r="N4243" s="252"/>
      <c r="O4243" s="148"/>
      <c r="P4243" s="148"/>
    </row>
    <row r="4244" spans="1:16" ht="92.4">
      <c r="A4244" s="258" t="s">
        <v>44839</v>
      </c>
      <c r="B4244" s="252" t="s">
        <v>44831</v>
      </c>
      <c r="C4244" s="252" t="s">
        <v>44832</v>
      </c>
      <c r="D4244" s="148" t="s">
        <v>44833</v>
      </c>
      <c r="E4244" s="252" t="s">
        <v>44834</v>
      </c>
      <c r="F4244" s="252" t="s">
        <v>44835</v>
      </c>
      <c r="G4244" s="252" t="s">
        <v>44836</v>
      </c>
      <c r="H4244" s="262" t="s">
        <v>44837</v>
      </c>
      <c r="I4244" s="264" t="s">
        <v>44838</v>
      </c>
      <c r="J4244" s="148"/>
      <c r="M4244" s="258"/>
      <c r="N4244" s="252"/>
      <c r="O4244" s="148"/>
      <c r="P4244" s="148"/>
    </row>
    <row r="4245" spans="1:16" ht="303.60000000000002">
      <c r="A4245" s="258" t="s">
        <v>44840</v>
      </c>
      <c r="B4245" s="252" t="s">
        <v>44841</v>
      </c>
      <c r="C4245" s="252" t="s">
        <v>44842</v>
      </c>
      <c r="D4245" s="148" t="s">
        <v>44843</v>
      </c>
      <c r="E4245" s="252" t="s">
        <v>44844</v>
      </c>
      <c r="F4245" s="252" t="s">
        <v>44845</v>
      </c>
      <c r="G4245" s="252" t="s">
        <v>44846</v>
      </c>
      <c r="H4245" s="262" t="s">
        <v>44847</v>
      </c>
      <c r="I4245" s="264" t="s">
        <v>44848</v>
      </c>
      <c r="J4245" s="148"/>
      <c r="M4245" s="258"/>
      <c r="N4245" s="252"/>
      <c r="O4245" s="148"/>
      <c r="P4245" s="148"/>
    </row>
    <row r="4246" spans="1:16" ht="303.60000000000002">
      <c r="A4246" s="258" t="s">
        <v>44849</v>
      </c>
      <c r="B4246" s="252" t="s">
        <v>44841</v>
      </c>
      <c r="C4246" s="252" t="s">
        <v>44842</v>
      </c>
      <c r="D4246" s="148" t="s">
        <v>44843</v>
      </c>
      <c r="E4246" s="252" t="s">
        <v>44844</v>
      </c>
      <c r="F4246" s="252" t="s">
        <v>44845</v>
      </c>
      <c r="G4246" s="252" t="s">
        <v>44846</v>
      </c>
      <c r="H4246" s="262" t="s">
        <v>44847</v>
      </c>
      <c r="I4246" s="264" t="s">
        <v>44848</v>
      </c>
      <c r="J4246" s="148"/>
      <c r="M4246" s="258"/>
      <c r="N4246" s="252"/>
      <c r="O4246" s="148"/>
      <c r="P4246" s="148"/>
    </row>
    <row r="4247" spans="1:16" ht="171.6">
      <c r="A4247" s="258" t="s">
        <v>44850</v>
      </c>
      <c r="B4247" s="252" t="s">
        <v>44851</v>
      </c>
      <c r="C4247" s="252" t="s">
        <v>44852</v>
      </c>
      <c r="D4247" s="148" t="s">
        <v>44853</v>
      </c>
      <c r="E4247" s="252" t="s">
        <v>44854</v>
      </c>
      <c r="F4247" s="252" t="s">
        <v>44855</v>
      </c>
      <c r="G4247" s="252" t="s">
        <v>44856</v>
      </c>
      <c r="H4247" s="262" t="s">
        <v>44857</v>
      </c>
      <c r="I4247" s="264" t="s">
        <v>44858</v>
      </c>
      <c r="J4247" s="148"/>
      <c r="M4247" s="258"/>
      <c r="N4247" s="252"/>
      <c r="O4247" s="148"/>
      <c r="P4247" s="148"/>
    </row>
    <row r="4248" spans="1:16" ht="171.6">
      <c r="A4248" s="258" t="s">
        <v>44859</v>
      </c>
      <c r="B4248" s="252" t="s">
        <v>44851</v>
      </c>
      <c r="C4248" s="252" t="s">
        <v>44852</v>
      </c>
      <c r="D4248" s="148" t="s">
        <v>44853</v>
      </c>
      <c r="E4248" s="252" t="s">
        <v>44854</v>
      </c>
      <c r="F4248" s="252" t="s">
        <v>44855</v>
      </c>
      <c r="G4248" s="252" t="s">
        <v>44856</v>
      </c>
      <c r="H4248" s="262" t="s">
        <v>44857</v>
      </c>
      <c r="I4248" s="264" t="s">
        <v>44858</v>
      </c>
      <c r="J4248" s="148"/>
      <c r="K4248" s="273"/>
      <c r="L4248" s="273"/>
      <c r="M4248" s="258"/>
      <c r="N4248" s="252"/>
      <c r="O4248" s="148"/>
      <c r="P4248" s="148"/>
    </row>
    <row r="4249" spans="1:16" ht="158.4">
      <c r="A4249" s="251" t="s">
        <v>44860</v>
      </c>
      <c r="B4249" s="253" t="s">
        <v>44861</v>
      </c>
      <c r="C4249" s="252" t="s">
        <v>44862</v>
      </c>
      <c r="D4249" s="148" t="s">
        <v>44863</v>
      </c>
      <c r="E4249" s="253" t="s">
        <v>44864</v>
      </c>
      <c r="F4249" s="253" t="s">
        <v>44865</v>
      </c>
      <c r="G4249" s="253" t="s">
        <v>44866</v>
      </c>
      <c r="H4249" s="262" t="s">
        <v>44867</v>
      </c>
      <c r="I4249" s="264" t="s">
        <v>44868</v>
      </c>
      <c r="J4249" s="148"/>
      <c r="M4249" s="258"/>
      <c r="N4249" s="252"/>
      <c r="O4249" s="148"/>
      <c r="P4249" s="148"/>
    </row>
    <row r="4250" spans="1:16" ht="158.4">
      <c r="A4250" s="251" t="s">
        <v>44869</v>
      </c>
      <c r="B4250" s="253" t="s">
        <v>44870</v>
      </c>
      <c r="C4250" s="252" t="s">
        <v>44862</v>
      </c>
      <c r="D4250" s="148" t="s">
        <v>44863</v>
      </c>
      <c r="E4250" s="253" t="s">
        <v>44864</v>
      </c>
      <c r="F4250" s="253" t="s">
        <v>44865</v>
      </c>
      <c r="G4250" s="253" t="s">
        <v>44866</v>
      </c>
      <c r="H4250" s="262" t="s">
        <v>44871</v>
      </c>
      <c r="I4250" s="264" t="s">
        <v>44868</v>
      </c>
      <c r="J4250" s="148"/>
      <c r="M4250" s="258"/>
      <c r="N4250" s="252"/>
      <c r="O4250" s="148"/>
      <c r="P4250" s="148"/>
    </row>
    <row r="4251" spans="1:16" ht="105.6">
      <c r="A4251" s="258" t="s">
        <v>44872</v>
      </c>
      <c r="B4251" s="252" t="s">
        <v>44873</v>
      </c>
      <c r="C4251" s="252" t="s">
        <v>44874</v>
      </c>
      <c r="D4251" s="148" t="s">
        <v>44875</v>
      </c>
      <c r="E4251" s="252" t="s">
        <v>44876</v>
      </c>
      <c r="F4251" s="252" t="s">
        <v>44877</v>
      </c>
      <c r="G4251" s="252" t="s">
        <v>44878</v>
      </c>
      <c r="H4251" s="262" t="s">
        <v>44879</v>
      </c>
      <c r="I4251" s="264" t="s">
        <v>44880</v>
      </c>
      <c r="J4251" s="148"/>
      <c r="M4251" s="251"/>
      <c r="N4251" s="213"/>
      <c r="O4251" s="148"/>
      <c r="P4251" s="148"/>
    </row>
    <row r="4252" spans="1:16" ht="92.4">
      <c r="A4252" s="258" t="s">
        <v>44881</v>
      </c>
      <c r="B4252" s="252" t="s">
        <v>44882</v>
      </c>
      <c r="C4252" s="252" t="s">
        <v>44874</v>
      </c>
      <c r="D4252" s="148" t="s">
        <v>44875</v>
      </c>
      <c r="E4252" s="252" t="s">
        <v>44876</v>
      </c>
      <c r="F4252" s="252" t="s">
        <v>44883</v>
      </c>
      <c r="G4252" s="252" t="s">
        <v>44884</v>
      </c>
      <c r="H4252" s="262" t="s">
        <v>44879</v>
      </c>
      <c r="I4252" s="264" t="s">
        <v>44885</v>
      </c>
      <c r="J4252" s="148"/>
      <c r="M4252" s="251"/>
      <c r="N4252" s="213"/>
      <c r="O4252" s="148"/>
      <c r="P4252" s="148"/>
    </row>
    <row r="4253" spans="1:16" ht="132">
      <c r="A4253" s="258" t="s">
        <v>44886</v>
      </c>
      <c r="B4253" s="252" t="s">
        <v>44887</v>
      </c>
      <c r="C4253" s="252" t="s">
        <v>44888</v>
      </c>
      <c r="D4253" s="148" t="s">
        <v>44889</v>
      </c>
      <c r="E4253" s="252" t="s">
        <v>44890</v>
      </c>
      <c r="F4253" s="252" t="s">
        <v>44891</v>
      </c>
      <c r="G4253" s="252" t="s">
        <v>44892</v>
      </c>
      <c r="H4253" s="262" t="s">
        <v>44893</v>
      </c>
      <c r="I4253" s="264" t="s">
        <v>44894</v>
      </c>
      <c r="J4253" s="148"/>
      <c r="M4253" s="258"/>
      <c r="N4253" s="148"/>
      <c r="O4253" s="148"/>
      <c r="P4253" s="148"/>
    </row>
    <row r="4254" spans="1:16" ht="132">
      <c r="A4254" s="258" t="s">
        <v>44895</v>
      </c>
      <c r="B4254" s="252" t="s">
        <v>44896</v>
      </c>
      <c r="C4254" s="252" t="s">
        <v>44897</v>
      </c>
      <c r="D4254" s="148" t="s">
        <v>44898</v>
      </c>
      <c r="E4254" s="252" t="s">
        <v>44890</v>
      </c>
      <c r="F4254" s="252" t="s">
        <v>44899</v>
      </c>
      <c r="G4254" s="252" t="s">
        <v>44900</v>
      </c>
      <c r="H4254" s="262" t="s">
        <v>44901</v>
      </c>
      <c r="I4254" s="264" t="s">
        <v>44894</v>
      </c>
      <c r="J4254" s="148"/>
      <c r="M4254" s="258"/>
      <c r="N4254" s="148"/>
      <c r="O4254" s="148"/>
      <c r="P4254" s="148"/>
    </row>
    <row r="4255" spans="1:16" ht="145.19999999999999">
      <c r="A4255" s="258" t="s">
        <v>44902</v>
      </c>
      <c r="B4255" s="252" t="s">
        <v>44903</v>
      </c>
      <c r="C4255" s="252" t="s">
        <v>44904</v>
      </c>
      <c r="D4255" s="148" t="s">
        <v>44905</v>
      </c>
      <c r="E4255" s="252" t="s">
        <v>44906</v>
      </c>
      <c r="F4255" s="252" t="s">
        <v>44907</v>
      </c>
      <c r="G4255" s="252" t="s">
        <v>44908</v>
      </c>
      <c r="H4255" s="262" t="s">
        <v>44909</v>
      </c>
      <c r="I4255" s="264" t="s">
        <v>44910</v>
      </c>
      <c r="J4255" s="148"/>
      <c r="M4255" s="258"/>
      <c r="N4255" s="148"/>
      <c r="O4255" s="148"/>
      <c r="P4255" s="148"/>
    </row>
    <row r="4256" spans="1:16" ht="145.19999999999999">
      <c r="A4256" s="258" t="s">
        <v>44911</v>
      </c>
      <c r="B4256" s="252" t="s">
        <v>44903</v>
      </c>
      <c r="C4256" s="252" t="s">
        <v>44904</v>
      </c>
      <c r="D4256" s="148" t="s">
        <v>44905</v>
      </c>
      <c r="E4256" s="252" t="s">
        <v>44906</v>
      </c>
      <c r="F4256" s="252" t="s">
        <v>44907</v>
      </c>
      <c r="G4256" s="252" t="s">
        <v>44912</v>
      </c>
      <c r="H4256" s="262" t="s">
        <v>44909</v>
      </c>
      <c r="I4256" s="264" t="s">
        <v>44913</v>
      </c>
      <c r="J4256" s="148"/>
      <c r="M4256" s="258"/>
      <c r="N4256" s="148"/>
      <c r="O4256" s="148"/>
      <c r="P4256" s="148"/>
    </row>
    <row r="4257" spans="1:16" ht="145.19999999999999">
      <c r="A4257" s="258" t="s">
        <v>44914</v>
      </c>
      <c r="B4257" s="252" t="s">
        <v>44915</v>
      </c>
      <c r="C4257" s="252" t="s">
        <v>44916</v>
      </c>
      <c r="D4257" s="148" t="s">
        <v>44917</v>
      </c>
      <c r="E4257" s="252" t="s">
        <v>44918</v>
      </c>
      <c r="F4257" s="252" t="s">
        <v>44919</v>
      </c>
      <c r="G4257" s="252" t="s">
        <v>44920</v>
      </c>
      <c r="H4257" s="262" t="s">
        <v>44921</v>
      </c>
      <c r="I4257" s="264" t="s">
        <v>44922</v>
      </c>
      <c r="J4257" s="148"/>
      <c r="M4257" s="258"/>
      <c r="N4257" s="148"/>
      <c r="O4257" s="148"/>
      <c r="P4257" s="148"/>
    </row>
    <row r="4258" spans="1:16" ht="145.19999999999999">
      <c r="A4258" s="258" t="s">
        <v>44923</v>
      </c>
      <c r="B4258" s="252" t="s">
        <v>44924</v>
      </c>
      <c r="C4258" s="252" t="s">
        <v>44916</v>
      </c>
      <c r="D4258" s="148" t="s">
        <v>44925</v>
      </c>
      <c r="E4258" s="252" t="s">
        <v>44926</v>
      </c>
      <c r="F4258" s="252" t="s">
        <v>44927</v>
      </c>
      <c r="G4258" s="252" t="s">
        <v>44928</v>
      </c>
      <c r="H4258" s="262" t="s">
        <v>44929</v>
      </c>
      <c r="I4258" s="264" t="s">
        <v>44930</v>
      </c>
      <c r="J4258" s="148"/>
      <c r="M4258" s="258"/>
      <c r="N4258" s="148"/>
      <c r="O4258" s="148"/>
      <c r="P4258" s="148"/>
    </row>
    <row r="4259" spans="1:16" ht="184.8">
      <c r="A4259" s="258" t="s">
        <v>44931</v>
      </c>
      <c r="B4259" s="252" t="s">
        <v>44932</v>
      </c>
      <c r="C4259" s="252" t="s">
        <v>44933</v>
      </c>
      <c r="D4259" s="148" t="s">
        <v>44934</v>
      </c>
      <c r="E4259" s="252" t="s">
        <v>44935</v>
      </c>
      <c r="F4259" s="252" t="s">
        <v>44936</v>
      </c>
      <c r="G4259" s="252" t="s">
        <v>44937</v>
      </c>
      <c r="H4259" s="262" t="s">
        <v>44938</v>
      </c>
      <c r="I4259" s="264" t="s">
        <v>44939</v>
      </c>
      <c r="J4259" s="148"/>
      <c r="M4259" s="258"/>
      <c r="N4259" s="148"/>
      <c r="O4259" s="148"/>
      <c r="P4259" s="148"/>
    </row>
    <row r="4260" spans="1:16" ht="184.8">
      <c r="A4260" s="258" t="s">
        <v>44940</v>
      </c>
      <c r="B4260" s="252" t="s">
        <v>44932</v>
      </c>
      <c r="C4260" s="252" t="s">
        <v>44933</v>
      </c>
      <c r="D4260" s="148" t="s">
        <v>44934</v>
      </c>
      <c r="E4260" s="252" t="s">
        <v>44935</v>
      </c>
      <c r="F4260" s="252" t="s">
        <v>44941</v>
      </c>
      <c r="G4260" s="252" t="s">
        <v>44937</v>
      </c>
      <c r="H4260" s="262" t="s">
        <v>44938</v>
      </c>
      <c r="I4260" s="264" t="s">
        <v>44942</v>
      </c>
      <c r="J4260" s="148"/>
      <c r="M4260" s="258"/>
      <c r="N4260" s="148"/>
      <c r="O4260" s="148"/>
      <c r="P4260" s="148"/>
    </row>
    <row r="4261" spans="1:16" ht="145.19999999999999">
      <c r="A4261" s="258" t="s">
        <v>44943</v>
      </c>
      <c r="B4261" s="252" t="s">
        <v>44944</v>
      </c>
      <c r="C4261" s="252" t="s">
        <v>44945</v>
      </c>
      <c r="D4261" s="148" t="s">
        <v>44946</v>
      </c>
      <c r="E4261" s="252" t="s">
        <v>44947</v>
      </c>
      <c r="F4261" s="252" t="s">
        <v>44948</v>
      </c>
      <c r="G4261" s="252" t="s">
        <v>44949</v>
      </c>
      <c r="H4261" s="262" t="s">
        <v>44950</v>
      </c>
      <c r="I4261" s="264" t="s">
        <v>44951</v>
      </c>
      <c r="J4261" s="148"/>
      <c r="M4261" s="258"/>
      <c r="N4261" s="148"/>
      <c r="O4261" s="148"/>
      <c r="P4261" s="148"/>
    </row>
    <row r="4262" spans="1:16" ht="145.19999999999999">
      <c r="A4262" s="258" t="s">
        <v>44952</v>
      </c>
      <c r="B4262" s="252" t="s">
        <v>44953</v>
      </c>
      <c r="C4262" s="252" t="s">
        <v>44945</v>
      </c>
      <c r="D4262" s="148" t="s">
        <v>44954</v>
      </c>
      <c r="E4262" s="252" t="s">
        <v>44955</v>
      </c>
      <c r="F4262" s="252" t="s">
        <v>44956</v>
      </c>
      <c r="G4262" s="252" t="s">
        <v>44949</v>
      </c>
      <c r="H4262" s="262" t="s">
        <v>44957</v>
      </c>
      <c r="I4262" s="264" t="s">
        <v>44958</v>
      </c>
      <c r="J4262" s="148"/>
      <c r="M4262" s="258"/>
      <c r="N4262" s="148"/>
      <c r="O4262" s="148"/>
      <c r="P4262" s="148"/>
    </row>
    <row r="4263" spans="1:16" ht="158.4">
      <c r="A4263" s="258" t="s">
        <v>44959</v>
      </c>
      <c r="B4263" s="252" t="s">
        <v>44960</v>
      </c>
      <c r="C4263" s="252" t="s">
        <v>44961</v>
      </c>
      <c r="D4263" s="148" t="s">
        <v>44962</v>
      </c>
      <c r="E4263" s="252" t="s">
        <v>44963</v>
      </c>
      <c r="F4263" s="252" t="s">
        <v>44964</v>
      </c>
      <c r="G4263" s="252" t="s">
        <v>44965</v>
      </c>
      <c r="H4263" s="262" t="s">
        <v>44966</v>
      </c>
      <c r="I4263" s="264" t="s">
        <v>44967</v>
      </c>
      <c r="J4263" s="148"/>
      <c r="M4263" s="258"/>
      <c r="N4263" s="148"/>
      <c r="O4263" s="148"/>
      <c r="P4263" s="148"/>
    </row>
    <row r="4264" spans="1:16" ht="158.4">
      <c r="A4264" s="258" t="s">
        <v>44968</v>
      </c>
      <c r="B4264" s="252" t="s">
        <v>44969</v>
      </c>
      <c r="C4264" s="252" t="s">
        <v>44970</v>
      </c>
      <c r="D4264" s="148" t="s">
        <v>44971</v>
      </c>
      <c r="E4264" s="252" t="s">
        <v>44972</v>
      </c>
      <c r="F4264" s="252" t="s">
        <v>44973</v>
      </c>
      <c r="G4264" s="252" t="s">
        <v>44974</v>
      </c>
      <c r="H4264" s="262" t="s">
        <v>44975</v>
      </c>
      <c r="I4264" s="264" t="s">
        <v>44976</v>
      </c>
      <c r="J4264" s="148"/>
      <c r="M4264" s="258"/>
      <c r="N4264" s="148"/>
      <c r="O4264" s="148"/>
      <c r="P4264" s="148"/>
    </row>
    <row r="4265" spans="1:16" ht="132">
      <c r="A4265" s="258" t="s">
        <v>44977</v>
      </c>
      <c r="B4265" s="252" t="s">
        <v>44978</v>
      </c>
      <c r="C4265" s="252" t="s">
        <v>44979</v>
      </c>
      <c r="D4265" s="148" t="s">
        <v>44980</v>
      </c>
      <c r="E4265" s="252" t="s">
        <v>44981</v>
      </c>
      <c r="F4265" s="252" t="s">
        <v>44982</v>
      </c>
      <c r="G4265" s="252" t="s">
        <v>44983</v>
      </c>
      <c r="H4265" s="262" t="s">
        <v>44984</v>
      </c>
      <c r="I4265" s="264" t="s">
        <v>44985</v>
      </c>
      <c r="J4265" s="148"/>
      <c r="M4265" s="258"/>
      <c r="N4265" s="148"/>
      <c r="O4265" s="148"/>
      <c r="P4265" s="148"/>
    </row>
    <row r="4266" spans="1:16" ht="132">
      <c r="A4266" s="258" t="s">
        <v>44986</v>
      </c>
      <c r="B4266" s="252" t="s">
        <v>44978</v>
      </c>
      <c r="C4266" s="252" t="s">
        <v>44979</v>
      </c>
      <c r="D4266" s="148" t="s">
        <v>44980</v>
      </c>
      <c r="E4266" s="252" t="s">
        <v>44981</v>
      </c>
      <c r="F4266" s="252" t="s">
        <v>44982</v>
      </c>
      <c r="G4266" s="252" t="s">
        <v>44983</v>
      </c>
      <c r="H4266" s="262" t="s">
        <v>44984</v>
      </c>
      <c r="I4266" s="264" t="s">
        <v>44985</v>
      </c>
      <c r="J4266" s="148"/>
      <c r="M4266" s="258"/>
      <c r="N4266" s="148"/>
      <c r="O4266" s="148"/>
      <c r="P4266" s="148"/>
    </row>
    <row r="4267" spans="1:16" ht="158.4">
      <c r="A4267" s="258" t="s">
        <v>44987</v>
      </c>
      <c r="B4267" s="252" t="s">
        <v>44988</v>
      </c>
      <c r="C4267" s="252" t="s">
        <v>44989</v>
      </c>
      <c r="D4267" s="148" t="s">
        <v>44990</v>
      </c>
      <c r="E4267" s="252" t="s">
        <v>44991</v>
      </c>
      <c r="F4267" s="252" t="s">
        <v>44992</v>
      </c>
      <c r="G4267" s="252" t="s">
        <v>44993</v>
      </c>
      <c r="H4267" s="262" t="s">
        <v>44994</v>
      </c>
      <c r="I4267" s="264" t="s">
        <v>44995</v>
      </c>
      <c r="J4267" s="148"/>
      <c r="M4267" s="258"/>
      <c r="N4267" s="148"/>
      <c r="O4267" s="148"/>
      <c r="P4267" s="148"/>
    </row>
    <row r="4268" spans="1:16" ht="158.4">
      <c r="A4268" s="258" t="s">
        <v>44996</v>
      </c>
      <c r="B4268" s="252" t="s">
        <v>44988</v>
      </c>
      <c r="C4268" s="252" t="s">
        <v>44989</v>
      </c>
      <c r="D4268" s="148" t="s">
        <v>44990</v>
      </c>
      <c r="E4268" s="252" t="s">
        <v>44991</v>
      </c>
      <c r="F4268" s="252" t="s">
        <v>44992</v>
      </c>
      <c r="G4268" s="252" t="s">
        <v>44993</v>
      </c>
      <c r="H4268" s="262" t="s">
        <v>44994</v>
      </c>
      <c r="I4268" s="264" t="s">
        <v>44997</v>
      </c>
      <c r="J4268" s="148"/>
      <c r="M4268" s="258"/>
      <c r="N4268" s="148"/>
      <c r="O4268" s="148"/>
      <c r="P4268" s="148"/>
    </row>
    <row r="4269" spans="1:16" ht="158.4">
      <c r="A4269" s="258" t="s">
        <v>44998</v>
      </c>
      <c r="B4269" s="252" t="s">
        <v>44999</v>
      </c>
      <c r="C4269" s="252" t="s">
        <v>45000</v>
      </c>
      <c r="D4269" s="148" t="s">
        <v>45001</v>
      </c>
      <c r="E4269" s="252" t="s">
        <v>45002</v>
      </c>
      <c r="F4269" s="252" t="s">
        <v>45003</v>
      </c>
      <c r="G4269" s="252" t="s">
        <v>45004</v>
      </c>
      <c r="H4269" s="262" t="s">
        <v>45005</v>
      </c>
      <c r="I4269" s="264" t="s">
        <v>45006</v>
      </c>
      <c r="J4269" s="148"/>
      <c r="M4269" s="258"/>
      <c r="N4269" s="148"/>
      <c r="O4269" s="148"/>
      <c r="P4269" s="148"/>
    </row>
    <row r="4270" spans="1:16" ht="158.4">
      <c r="A4270" s="258" t="s">
        <v>45007</v>
      </c>
      <c r="B4270" s="252" t="s">
        <v>44999</v>
      </c>
      <c r="C4270" s="252" t="s">
        <v>45000</v>
      </c>
      <c r="D4270" s="148" t="s">
        <v>45001</v>
      </c>
      <c r="E4270" s="252" t="s">
        <v>45002</v>
      </c>
      <c r="F4270" s="252" t="s">
        <v>45003</v>
      </c>
      <c r="G4270" s="252" t="s">
        <v>45004</v>
      </c>
      <c r="H4270" s="262" t="s">
        <v>45005</v>
      </c>
      <c r="I4270" s="264" t="s">
        <v>45008</v>
      </c>
      <c r="J4270" s="148"/>
      <c r="K4270" s="273"/>
      <c r="L4270" s="273"/>
      <c r="M4270" s="258"/>
      <c r="N4270" s="148"/>
      <c r="O4270" s="148"/>
      <c r="P4270" s="148"/>
    </row>
    <row r="4271" spans="1:16" ht="132">
      <c r="A4271" s="251" t="s">
        <v>45009</v>
      </c>
      <c r="B4271" s="253" t="s">
        <v>45010</v>
      </c>
      <c r="C4271" s="252" t="s">
        <v>45011</v>
      </c>
      <c r="D4271" s="148" t="s">
        <v>45012</v>
      </c>
      <c r="E4271" s="253" t="s">
        <v>45013</v>
      </c>
      <c r="F4271" s="253" t="s">
        <v>45014</v>
      </c>
      <c r="G4271" s="253" t="s">
        <v>45015</v>
      </c>
      <c r="H4271" s="262" t="s">
        <v>45016</v>
      </c>
      <c r="I4271" s="264" t="s">
        <v>45017</v>
      </c>
      <c r="J4271" s="148"/>
      <c r="M4271" s="258"/>
      <c r="N4271" s="252"/>
      <c r="O4271" s="148"/>
      <c r="P4271" s="148"/>
    </row>
    <row r="4272" spans="1:16" ht="118.8">
      <c r="A4272" s="251" t="s">
        <v>45018</v>
      </c>
      <c r="B4272" s="253" t="s">
        <v>45010</v>
      </c>
      <c r="C4272" s="252" t="s">
        <v>45011</v>
      </c>
      <c r="D4272" s="148" t="s">
        <v>45012</v>
      </c>
      <c r="E4272" s="253" t="s">
        <v>45013</v>
      </c>
      <c r="F4272" s="253" t="s">
        <v>45014</v>
      </c>
      <c r="G4272" s="253" t="s">
        <v>45015</v>
      </c>
      <c r="H4272" s="262" t="s">
        <v>45016</v>
      </c>
      <c r="I4272" s="264" t="s">
        <v>45019</v>
      </c>
      <c r="J4272" s="148"/>
      <c r="M4272" s="258"/>
      <c r="N4272" s="252"/>
      <c r="O4272" s="148"/>
      <c r="P4272" s="148"/>
    </row>
    <row r="4273" spans="1:16" ht="211.2">
      <c r="A4273" s="258" t="s">
        <v>45020</v>
      </c>
      <c r="B4273" s="252" t="s">
        <v>45021</v>
      </c>
      <c r="C4273" s="252" t="s">
        <v>45022</v>
      </c>
      <c r="D4273" s="148" t="s">
        <v>45023</v>
      </c>
      <c r="E4273" s="252" t="s">
        <v>45024</v>
      </c>
      <c r="F4273" s="252" t="s">
        <v>45025</v>
      </c>
      <c r="G4273" s="252" t="s">
        <v>45026</v>
      </c>
      <c r="H4273" s="262" t="s">
        <v>45027</v>
      </c>
      <c r="I4273" s="264" t="s">
        <v>45028</v>
      </c>
      <c r="J4273" s="148"/>
      <c r="M4273" s="251"/>
      <c r="N4273" s="213"/>
      <c r="O4273" s="148"/>
      <c r="P4273" s="148"/>
    </row>
    <row r="4274" spans="1:16" ht="211.2">
      <c r="A4274" s="258" t="s">
        <v>45029</v>
      </c>
      <c r="B4274" s="252" t="s">
        <v>45021</v>
      </c>
      <c r="C4274" s="252" t="s">
        <v>45022</v>
      </c>
      <c r="D4274" s="148" t="s">
        <v>45023</v>
      </c>
      <c r="E4274" s="252" t="s">
        <v>45024</v>
      </c>
      <c r="F4274" s="252" t="s">
        <v>45025</v>
      </c>
      <c r="G4274" s="252" t="s">
        <v>45026</v>
      </c>
      <c r="H4274" s="262" t="s">
        <v>45027</v>
      </c>
      <c r="I4274" s="264" t="s">
        <v>45028</v>
      </c>
      <c r="J4274" s="148"/>
      <c r="M4274" s="251"/>
      <c r="N4274" s="213"/>
      <c r="O4274" s="148"/>
      <c r="P4274" s="148"/>
    </row>
    <row r="4275" spans="1:16" ht="118.8">
      <c r="A4275" s="258" t="s">
        <v>45030</v>
      </c>
      <c r="B4275" s="252" t="s">
        <v>45031</v>
      </c>
      <c r="C4275" s="252" t="s">
        <v>45032</v>
      </c>
      <c r="D4275" s="148" t="s">
        <v>45033</v>
      </c>
      <c r="E4275" s="252" t="s">
        <v>45034</v>
      </c>
      <c r="F4275" s="252" t="s">
        <v>45035</v>
      </c>
      <c r="G4275" s="252" t="s">
        <v>45036</v>
      </c>
      <c r="H4275" s="262" t="s">
        <v>45037</v>
      </c>
      <c r="I4275" s="264" t="s">
        <v>45038</v>
      </c>
      <c r="J4275" s="148"/>
      <c r="M4275" s="258"/>
      <c r="N4275" s="148"/>
      <c r="O4275" s="148"/>
      <c r="P4275" s="148"/>
    </row>
    <row r="4276" spans="1:16" ht="118.8">
      <c r="A4276" s="258" t="s">
        <v>45039</v>
      </c>
      <c r="B4276" s="252" t="s">
        <v>45031</v>
      </c>
      <c r="C4276" s="252" t="s">
        <v>45032</v>
      </c>
      <c r="D4276" s="148" t="s">
        <v>45033</v>
      </c>
      <c r="E4276" s="252" t="s">
        <v>45034</v>
      </c>
      <c r="F4276" s="252" t="s">
        <v>45035</v>
      </c>
      <c r="G4276" s="252" t="s">
        <v>45036</v>
      </c>
      <c r="H4276" s="262" t="s">
        <v>45037</v>
      </c>
      <c r="I4276" s="264" t="s">
        <v>45038</v>
      </c>
      <c r="J4276" s="148"/>
      <c r="M4276" s="258"/>
      <c r="N4276" s="148"/>
      <c r="O4276" s="148"/>
      <c r="P4276" s="148"/>
    </row>
    <row r="4277" spans="1:16" ht="198">
      <c r="A4277" s="258" t="s">
        <v>45040</v>
      </c>
      <c r="B4277" s="252" t="s">
        <v>45041</v>
      </c>
      <c r="C4277" s="252" t="s">
        <v>45042</v>
      </c>
      <c r="D4277" s="148" t="s">
        <v>45043</v>
      </c>
      <c r="E4277" s="252" t="s">
        <v>45044</v>
      </c>
      <c r="F4277" s="252" t="s">
        <v>45045</v>
      </c>
      <c r="G4277" s="252" t="s">
        <v>45046</v>
      </c>
      <c r="H4277" s="262" t="s">
        <v>45047</v>
      </c>
      <c r="I4277" s="264" t="s">
        <v>45048</v>
      </c>
      <c r="J4277" s="148"/>
      <c r="M4277" s="258"/>
      <c r="N4277" s="148"/>
      <c r="O4277" s="148"/>
      <c r="P4277" s="148"/>
    </row>
    <row r="4278" spans="1:16" ht="198">
      <c r="A4278" s="258" t="s">
        <v>45049</v>
      </c>
      <c r="B4278" s="252" t="s">
        <v>45041</v>
      </c>
      <c r="C4278" s="252" t="s">
        <v>45042</v>
      </c>
      <c r="D4278" s="148" t="s">
        <v>45043</v>
      </c>
      <c r="E4278" s="252" t="s">
        <v>45044</v>
      </c>
      <c r="F4278" s="252" t="s">
        <v>45045</v>
      </c>
      <c r="G4278" s="252" t="s">
        <v>45046</v>
      </c>
      <c r="H4278" s="262" t="s">
        <v>45047</v>
      </c>
      <c r="I4278" s="264" t="s">
        <v>45048</v>
      </c>
      <c r="J4278" s="148"/>
      <c r="M4278" s="258"/>
      <c r="N4278" s="148"/>
      <c r="O4278" s="148"/>
      <c r="P4278" s="148"/>
    </row>
    <row r="4279" spans="1:16" ht="92.4">
      <c r="A4279" s="258" t="s">
        <v>45050</v>
      </c>
      <c r="B4279" s="252" t="s">
        <v>45051</v>
      </c>
      <c r="C4279" s="252" t="s">
        <v>45052</v>
      </c>
      <c r="D4279" s="148" t="s">
        <v>45053</v>
      </c>
      <c r="E4279" s="252" t="s">
        <v>45054</v>
      </c>
      <c r="F4279" s="252" t="s">
        <v>45055</v>
      </c>
      <c r="G4279" s="252" t="s">
        <v>45056</v>
      </c>
      <c r="H4279" s="262" t="s">
        <v>45057</v>
      </c>
      <c r="I4279" s="264" t="s">
        <v>45058</v>
      </c>
      <c r="J4279" s="148"/>
      <c r="M4279" s="258"/>
      <c r="N4279" s="148"/>
      <c r="O4279" s="148"/>
      <c r="P4279" s="148"/>
    </row>
    <row r="4280" spans="1:16" ht="92.4">
      <c r="A4280" s="258" t="s">
        <v>45059</v>
      </c>
      <c r="B4280" s="252" t="s">
        <v>45051</v>
      </c>
      <c r="C4280" s="252" t="s">
        <v>45052</v>
      </c>
      <c r="D4280" s="148" t="s">
        <v>45053</v>
      </c>
      <c r="E4280" s="252" t="s">
        <v>45054</v>
      </c>
      <c r="F4280" s="252" t="s">
        <v>45055</v>
      </c>
      <c r="G4280" s="252" t="s">
        <v>45056</v>
      </c>
      <c r="H4280" s="262" t="s">
        <v>45057</v>
      </c>
      <c r="I4280" s="264" t="s">
        <v>45058</v>
      </c>
      <c r="J4280" s="148"/>
      <c r="M4280" s="258"/>
      <c r="N4280" s="148"/>
      <c r="O4280" s="148"/>
      <c r="P4280" s="148"/>
    </row>
    <row r="4281" spans="1:16" ht="105.6">
      <c r="A4281" s="258" t="s">
        <v>45060</v>
      </c>
      <c r="B4281" s="252" t="s">
        <v>45061</v>
      </c>
      <c r="C4281" s="252" t="s">
        <v>45062</v>
      </c>
      <c r="D4281" s="148" t="s">
        <v>45063</v>
      </c>
      <c r="E4281" s="252" t="s">
        <v>45064</v>
      </c>
      <c r="F4281" s="252" t="s">
        <v>45065</v>
      </c>
      <c r="G4281" s="252" t="s">
        <v>45066</v>
      </c>
      <c r="H4281" s="262" t="s">
        <v>45067</v>
      </c>
      <c r="I4281" s="264" t="s">
        <v>45068</v>
      </c>
      <c r="J4281" s="148"/>
      <c r="M4281" s="258"/>
      <c r="N4281" s="252"/>
      <c r="O4281" s="148"/>
      <c r="P4281" s="148"/>
    </row>
    <row r="4282" spans="1:16" ht="105.6">
      <c r="A4282" s="258" t="s">
        <v>45069</v>
      </c>
      <c r="B4282" s="252" t="s">
        <v>45061</v>
      </c>
      <c r="C4282" s="252" t="s">
        <v>45062</v>
      </c>
      <c r="D4282" s="148" t="s">
        <v>45063</v>
      </c>
      <c r="E4282" s="252" t="s">
        <v>45064</v>
      </c>
      <c r="F4282" s="252" t="s">
        <v>45065</v>
      </c>
      <c r="G4282" s="252" t="s">
        <v>45066</v>
      </c>
      <c r="H4282" s="262" t="s">
        <v>45067</v>
      </c>
      <c r="I4282" s="264" t="s">
        <v>45068</v>
      </c>
      <c r="J4282" s="148"/>
      <c r="M4282" s="258"/>
      <c r="N4282" s="252"/>
      <c r="O4282" s="148"/>
      <c r="P4282" s="148"/>
    </row>
    <row r="4283" spans="1:16" ht="92.4">
      <c r="A4283" s="258" t="s">
        <v>45070</v>
      </c>
      <c r="B4283" s="252" t="s">
        <v>45071</v>
      </c>
      <c r="C4283" s="252" t="s">
        <v>45072</v>
      </c>
      <c r="D4283" s="148" t="s">
        <v>45073</v>
      </c>
      <c r="E4283" s="252" t="s">
        <v>45074</v>
      </c>
      <c r="F4283" s="252" t="s">
        <v>45075</v>
      </c>
      <c r="G4283" s="252" t="s">
        <v>45076</v>
      </c>
      <c r="H4283" s="262" t="s">
        <v>45077</v>
      </c>
      <c r="I4283" s="264" t="s">
        <v>45078</v>
      </c>
      <c r="J4283" s="148"/>
      <c r="M4283" s="258"/>
      <c r="N4283" s="148"/>
      <c r="O4283" s="148"/>
      <c r="P4283" s="148"/>
    </row>
    <row r="4284" spans="1:16" ht="92.4">
      <c r="A4284" s="258" t="s">
        <v>45079</v>
      </c>
      <c r="B4284" s="252" t="s">
        <v>45071</v>
      </c>
      <c r="C4284" s="252" t="s">
        <v>45072</v>
      </c>
      <c r="D4284" s="148" t="s">
        <v>45073</v>
      </c>
      <c r="E4284" s="252" t="s">
        <v>45074</v>
      </c>
      <c r="F4284" s="252" t="s">
        <v>45075</v>
      </c>
      <c r="G4284" s="252" t="s">
        <v>45076</v>
      </c>
      <c r="H4284" s="262" t="s">
        <v>45077</v>
      </c>
      <c r="I4284" s="264" t="s">
        <v>45078</v>
      </c>
      <c r="J4284" s="148"/>
      <c r="M4284" s="258"/>
      <c r="N4284" s="148"/>
      <c r="O4284" s="148"/>
      <c r="P4284" s="148"/>
    </row>
    <row r="4285" spans="1:16" ht="171.6">
      <c r="A4285" s="258" t="s">
        <v>45080</v>
      </c>
      <c r="B4285" s="252" t="s">
        <v>45081</v>
      </c>
      <c r="C4285" s="252" t="s">
        <v>45082</v>
      </c>
      <c r="D4285" s="148" t="s">
        <v>45083</v>
      </c>
      <c r="E4285" s="252" t="s">
        <v>45084</v>
      </c>
      <c r="F4285" s="252" t="s">
        <v>45085</v>
      </c>
      <c r="G4285" s="252" t="s">
        <v>45086</v>
      </c>
      <c r="H4285" s="262" t="s">
        <v>45087</v>
      </c>
      <c r="I4285" s="264" t="s">
        <v>45088</v>
      </c>
      <c r="J4285" s="148"/>
      <c r="M4285" s="258"/>
      <c r="N4285" s="148"/>
      <c r="O4285" s="148"/>
      <c r="P4285" s="148"/>
    </row>
    <row r="4286" spans="1:16" ht="171.6">
      <c r="A4286" s="258" t="s">
        <v>45089</v>
      </c>
      <c r="B4286" s="252" t="s">
        <v>45081</v>
      </c>
      <c r="C4286" s="252" t="s">
        <v>45082</v>
      </c>
      <c r="D4286" s="148" t="s">
        <v>45083</v>
      </c>
      <c r="E4286" s="252" t="s">
        <v>45084</v>
      </c>
      <c r="F4286" s="252" t="s">
        <v>45085</v>
      </c>
      <c r="G4286" s="252" t="s">
        <v>45086</v>
      </c>
      <c r="H4286" s="262" t="s">
        <v>45087</v>
      </c>
      <c r="I4286" s="264" t="s">
        <v>45090</v>
      </c>
      <c r="J4286" s="148"/>
      <c r="M4286" s="258"/>
      <c r="N4286" s="148"/>
      <c r="O4286" s="148"/>
      <c r="P4286" s="148"/>
    </row>
    <row r="4287" spans="1:16" ht="105.6">
      <c r="A4287" s="258" t="s">
        <v>45091</v>
      </c>
      <c r="B4287" s="252" t="s">
        <v>45092</v>
      </c>
      <c r="C4287" s="252" t="s">
        <v>45093</v>
      </c>
      <c r="D4287" s="148" t="s">
        <v>45094</v>
      </c>
      <c r="E4287" s="252" t="s">
        <v>45095</v>
      </c>
      <c r="F4287" s="252" t="s">
        <v>45096</v>
      </c>
      <c r="G4287" s="252" t="s">
        <v>45097</v>
      </c>
      <c r="H4287" s="262" t="s">
        <v>45098</v>
      </c>
      <c r="I4287" s="264" t="s">
        <v>45099</v>
      </c>
      <c r="J4287" s="148"/>
      <c r="M4287" s="258"/>
      <c r="N4287" s="148"/>
      <c r="O4287" s="148"/>
      <c r="P4287" s="148"/>
    </row>
    <row r="4288" spans="1:16" ht="105.6">
      <c r="A4288" s="258" t="s">
        <v>45100</v>
      </c>
      <c r="B4288" s="252" t="s">
        <v>45092</v>
      </c>
      <c r="C4288" s="252" t="s">
        <v>45093</v>
      </c>
      <c r="D4288" s="148" t="s">
        <v>45094</v>
      </c>
      <c r="E4288" s="252" t="s">
        <v>45095</v>
      </c>
      <c r="F4288" s="252" t="s">
        <v>45096</v>
      </c>
      <c r="G4288" s="252" t="s">
        <v>45097</v>
      </c>
      <c r="H4288" s="262" t="s">
        <v>45098</v>
      </c>
      <c r="I4288" s="264" t="s">
        <v>45099</v>
      </c>
      <c r="J4288" s="148"/>
      <c r="M4288" s="258"/>
      <c r="N4288" s="148"/>
      <c r="O4288" s="148"/>
      <c r="P4288" s="148"/>
    </row>
    <row r="4289" spans="1:16" ht="211.2">
      <c r="A4289" s="258" t="s">
        <v>45101</v>
      </c>
      <c r="B4289" s="252" t="s">
        <v>45102</v>
      </c>
      <c r="C4289" s="252" t="s">
        <v>45103</v>
      </c>
      <c r="D4289" s="148" t="s">
        <v>45104</v>
      </c>
      <c r="E4289" s="252" t="s">
        <v>45105</v>
      </c>
      <c r="F4289" s="252" t="s">
        <v>45106</v>
      </c>
      <c r="G4289" s="252" t="s">
        <v>45107</v>
      </c>
      <c r="H4289" s="262" t="s">
        <v>45108</v>
      </c>
      <c r="I4289" s="264" t="s">
        <v>45109</v>
      </c>
      <c r="J4289" s="148"/>
      <c r="M4289" s="258"/>
      <c r="N4289" s="148"/>
      <c r="O4289" s="148"/>
      <c r="P4289" s="148"/>
    </row>
    <row r="4290" spans="1:16" ht="211.2">
      <c r="A4290" s="258" t="s">
        <v>45110</v>
      </c>
      <c r="B4290" s="252" t="s">
        <v>45102</v>
      </c>
      <c r="C4290" s="252" t="s">
        <v>45103</v>
      </c>
      <c r="D4290" s="148" t="s">
        <v>45104</v>
      </c>
      <c r="E4290" s="252" t="s">
        <v>45105</v>
      </c>
      <c r="F4290" s="252" t="s">
        <v>45106</v>
      </c>
      <c r="G4290" s="252" t="s">
        <v>45107</v>
      </c>
      <c r="H4290" s="262" t="s">
        <v>45108</v>
      </c>
      <c r="I4290" s="264" t="s">
        <v>45109</v>
      </c>
      <c r="J4290" s="148"/>
      <c r="M4290" s="258"/>
      <c r="N4290" s="148"/>
      <c r="O4290" s="148"/>
      <c r="P4290" s="148"/>
    </row>
    <row r="4291" spans="1:16" ht="145.19999999999999">
      <c r="A4291" s="258" t="s">
        <v>45111</v>
      </c>
      <c r="B4291" s="252" t="s">
        <v>45112</v>
      </c>
      <c r="C4291" s="252" t="s">
        <v>45113</v>
      </c>
      <c r="D4291" s="148" t="s">
        <v>45114</v>
      </c>
      <c r="E4291" s="252" t="s">
        <v>45115</v>
      </c>
      <c r="F4291" s="252" t="s">
        <v>45116</v>
      </c>
      <c r="G4291" s="252" t="s">
        <v>45117</v>
      </c>
      <c r="H4291" s="262" t="s">
        <v>45118</v>
      </c>
      <c r="I4291" s="264" t="s">
        <v>45119</v>
      </c>
      <c r="J4291" s="148"/>
      <c r="M4291" s="258"/>
      <c r="N4291" s="252"/>
      <c r="O4291" s="148"/>
      <c r="P4291" s="148"/>
    </row>
    <row r="4292" spans="1:16" ht="145.19999999999999">
      <c r="A4292" s="258" t="s">
        <v>45120</v>
      </c>
      <c r="B4292" s="252" t="s">
        <v>45112</v>
      </c>
      <c r="C4292" s="252" t="s">
        <v>45113</v>
      </c>
      <c r="D4292" s="148" t="s">
        <v>45114</v>
      </c>
      <c r="E4292" s="252" t="s">
        <v>45115</v>
      </c>
      <c r="F4292" s="252" t="s">
        <v>45121</v>
      </c>
      <c r="G4292" s="252" t="s">
        <v>45117</v>
      </c>
      <c r="H4292" s="262" t="s">
        <v>45118</v>
      </c>
      <c r="I4292" s="264" t="s">
        <v>45119</v>
      </c>
      <c r="J4292" s="148"/>
      <c r="K4292" s="273"/>
      <c r="L4292" s="273"/>
      <c r="M4292" s="258"/>
      <c r="N4292" s="252"/>
      <c r="O4292" s="148"/>
      <c r="P4292" s="148"/>
    </row>
    <row r="4293" spans="1:16" ht="118.8">
      <c r="A4293" s="251" t="s">
        <v>45122</v>
      </c>
      <c r="B4293" s="253" t="s">
        <v>45123</v>
      </c>
      <c r="C4293" s="148" t="s">
        <v>45124</v>
      </c>
      <c r="D4293" s="148" t="s">
        <v>45125</v>
      </c>
      <c r="E4293" s="253" t="s">
        <v>45126</v>
      </c>
      <c r="F4293" s="253" t="s">
        <v>45127</v>
      </c>
      <c r="G4293" s="253" t="s">
        <v>45128</v>
      </c>
      <c r="H4293" s="262" t="s">
        <v>45129</v>
      </c>
      <c r="I4293" s="264" t="s">
        <v>45130</v>
      </c>
      <c r="J4293" s="148"/>
      <c r="M4293" s="258"/>
      <c r="N4293" s="252"/>
      <c r="O4293" s="148"/>
      <c r="P4293" s="148"/>
    </row>
    <row r="4294" spans="1:16" ht="118.8">
      <c r="A4294" s="251" t="s">
        <v>45131</v>
      </c>
      <c r="B4294" s="253" t="s">
        <v>45123</v>
      </c>
      <c r="C4294" s="148" t="s">
        <v>45124</v>
      </c>
      <c r="D4294" s="148" t="s">
        <v>45125</v>
      </c>
      <c r="E4294" s="253" t="s">
        <v>45126</v>
      </c>
      <c r="F4294" s="253" t="s">
        <v>45127</v>
      </c>
      <c r="G4294" s="253" t="s">
        <v>45128</v>
      </c>
      <c r="H4294" s="262" t="s">
        <v>45129</v>
      </c>
      <c r="I4294" s="264" t="s">
        <v>45130</v>
      </c>
      <c r="J4294" s="148"/>
      <c r="M4294" s="258"/>
      <c r="N4294" s="252"/>
      <c r="O4294" s="148"/>
      <c r="P4294" s="148"/>
    </row>
    <row r="4295" spans="1:16" ht="145.19999999999999">
      <c r="A4295" s="258" t="s">
        <v>45132</v>
      </c>
      <c r="B4295" s="252" t="s">
        <v>45133</v>
      </c>
      <c r="C4295" s="252" t="s">
        <v>45134</v>
      </c>
      <c r="D4295" s="148" t="s">
        <v>45135</v>
      </c>
      <c r="E4295" s="252" t="s">
        <v>45136</v>
      </c>
      <c r="F4295" s="252" t="s">
        <v>45137</v>
      </c>
      <c r="G4295" s="252" t="s">
        <v>45138</v>
      </c>
      <c r="H4295" s="262" t="s">
        <v>45139</v>
      </c>
      <c r="I4295" s="264" t="s">
        <v>45140</v>
      </c>
      <c r="J4295" s="148"/>
      <c r="M4295" s="251"/>
      <c r="N4295" s="213"/>
      <c r="O4295" s="148"/>
      <c r="P4295" s="148"/>
    </row>
    <row r="4296" spans="1:16" ht="145.19999999999999">
      <c r="A4296" s="258" t="s">
        <v>45141</v>
      </c>
      <c r="B4296" s="252" t="s">
        <v>45133</v>
      </c>
      <c r="C4296" s="252" t="s">
        <v>45142</v>
      </c>
      <c r="D4296" s="148" t="s">
        <v>45135</v>
      </c>
      <c r="E4296" s="252" t="s">
        <v>45136</v>
      </c>
      <c r="F4296" s="252" t="s">
        <v>45137</v>
      </c>
      <c r="G4296" s="252" t="s">
        <v>45138</v>
      </c>
      <c r="H4296" s="262" t="s">
        <v>45139</v>
      </c>
      <c r="I4296" s="264" t="s">
        <v>45140</v>
      </c>
      <c r="J4296" s="148"/>
      <c r="M4296" s="251"/>
      <c r="N4296" s="213"/>
      <c r="O4296" s="148"/>
      <c r="P4296" s="148"/>
    </row>
    <row r="4297" spans="1:16" ht="92.4">
      <c r="A4297" s="258" t="s">
        <v>45143</v>
      </c>
      <c r="B4297" s="252" t="s">
        <v>45144</v>
      </c>
      <c r="C4297" s="252" t="s">
        <v>45145</v>
      </c>
      <c r="D4297" s="148" t="s">
        <v>45146</v>
      </c>
      <c r="E4297" s="252" t="s">
        <v>45147</v>
      </c>
      <c r="F4297" s="252" t="s">
        <v>45148</v>
      </c>
      <c r="G4297" s="252" t="s">
        <v>45149</v>
      </c>
      <c r="H4297" s="262" t="s">
        <v>45150</v>
      </c>
      <c r="I4297" s="264" t="s">
        <v>45151</v>
      </c>
      <c r="J4297" s="148"/>
      <c r="M4297" s="258"/>
      <c r="N4297" s="148"/>
      <c r="O4297" s="148"/>
      <c r="P4297" s="148"/>
    </row>
    <row r="4298" spans="1:16" ht="92.4">
      <c r="A4298" s="258" t="s">
        <v>45152</v>
      </c>
      <c r="B4298" s="252" t="s">
        <v>45144</v>
      </c>
      <c r="C4298" s="252" t="s">
        <v>45145</v>
      </c>
      <c r="D4298" s="148" t="s">
        <v>45146</v>
      </c>
      <c r="E4298" s="252" t="s">
        <v>45147</v>
      </c>
      <c r="F4298" s="252" t="s">
        <v>45148</v>
      </c>
      <c r="G4298" s="252" t="s">
        <v>45153</v>
      </c>
      <c r="H4298" s="262" t="s">
        <v>45154</v>
      </c>
      <c r="I4298" s="264" t="s">
        <v>45151</v>
      </c>
      <c r="J4298" s="148"/>
      <c r="M4298" s="258"/>
      <c r="N4298" s="148"/>
      <c r="O4298" s="148"/>
      <c r="P4298" s="148"/>
    </row>
    <row r="4299" spans="1:16" ht="158.4">
      <c r="A4299" s="258" t="s">
        <v>45155</v>
      </c>
      <c r="B4299" s="252" t="s">
        <v>45156</v>
      </c>
      <c r="C4299" s="252" t="s">
        <v>45157</v>
      </c>
      <c r="D4299" s="148" t="s">
        <v>45158</v>
      </c>
      <c r="E4299" s="252" t="s">
        <v>45159</v>
      </c>
      <c r="F4299" s="252" t="s">
        <v>45160</v>
      </c>
      <c r="G4299" s="252" t="s">
        <v>45161</v>
      </c>
      <c r="H4299" s="262" t="s">
        <v>45162</v>
      </c>
      <c r="I4299" s="264" t="s">
        <v>45163</v>
      </c>
      <c r="J4299" s="148"/>
      <c r="M4299" s="258"/>
      <c r="N4299" s="148"/>
      <c r="O4299" s="148"/>
      <c r="P4299" s="148"/>
    </row>
    <row r="4300" spans="1:16" ht="158.4">
      <c r="A4300" s="258" t="s">
        <v>45164</v>
      </c>
      <c r="B4300" s="252" t="s">
        <v>45156</v>
      </c>
      <c r="C4300" s="252" t="s">
        <v>45157</v>
      </c>
      <c r="D4300" s="148" t="s">
        <v>45165</v>
      </c>
      <c r="E4300" s="252" t="s">
        <v>45159</v>
      </c>
      <c r="F4300" s="252" t="s">
        <v>45166</v>
      </c>
      <c r="G4300" s="252" t="s">
        <v>45161</v>
      </c>
      <c r="H4300" s="262" t="s">
        <v>45167</v>
      </c>
      <c r="I4300" s="264" t="s">
        <v>45168</v>
      </c>
      <c r="J4300" s="148"/>
      <c r="M4300" s="258"/>
      <c r="N4300" s="148"/>
      <c r="O4300" s="148"/>
      <c r="P4300" s="148"/>
    </row>
    <row r="4301" spans="1:16" ht="118.8">
      <c r="A4301" s="258" t="s">
        <v>45169</v>
      </c>
      <c r="B4301" s="252" t="s">
        <v>45170</v>
      </c>
      <c r="C4301" s="252" t="s">
        <v>45171</v>
      </c>
      <c r="D4301" s="148" t="s">
        <v>45172</v>
      </c>
      <c r="E4301" s="252" t="s">
        <v>45173</v>
      </c>
      <c r="F4301" s="252" t="s">
        <v>45174</v>
      </c>
      <c r="G4301" s="252" t="s">
        <v>45175</v>
      </c>
      <c r="H4301" s="262" t="s">
        <v>45176</v>
      </c>
      <c r="I4301" s="264" t="s">
        <v>45177</v>
      </c>
      <c r="J4301" s="148"/>
      <c r="M4301" s="258"/>
      <c r="N4301" s="252"/>
      <c r="O4301" s="148"/>
      <c r="P4301" s="148"/>
    </row>
    <row r="4302" spans="1:16" ht="118.8">
      <c r="A4302" s="258" t="s">
        <v>45178</v>
      </c>
      <c r="B4302" s="252" t="s">
        <v>45170</v>
      </c>
      <c r="C4302" s="252" t="s">
        <v>45171</v>
      </c>
      <c r="D4302" s="148" t="s">
        <v>45179</v>
      </c>
      <c r="E4302" s="252" t="s">
        <v>45173</v>
      </c>
      <c r="F4302" s="252" t="s">
        <v>45174</v>
      </c>
      <c r="G4302" s="252" t="s">
        <v>45175</v>
      </c>
      <c r="H4302" s="262" t="s">
        <v>45176</v>
      </c>
      <c r="I4302" s="264" t="s">
        <v>45180</v>
      </c>
      <c r="J4302" s="148"/>
      <c r="M4302" s="258"/>
      <c r="N4302" s="252"/>
      <c r="O4302" s="148"/>
      <c r="P4302" s="148"/>
    </row>
    <row r="4303" spans="1:16" ht="132">
      <c r="A4303" s="258" t="s">
        <v>45181</v>
      </c>
      <c r="B4303" s="252" t="s">
        <v>45182</v>
      </c>
      <c r="C4303" s="252" t="s">
        <v>45183</v>
      </c>
      <c r="D4303" s="148" t="s">
        <v>45184</v>
      </c>
      <c r="E4303" s="252" t="s">
        <v>45185</v>
      </c>
      <c r="F4303" s="252" t="s">
        <v>45186</v>
      </c>
      <c r="G4303" s="252" t="s">
        <v>45187</v>
      </c>
      <c r="H4303" s="262" t="s">
        <v>45188</v>
      </c>
      <c r="I4303" s="264" t="s">
        <v>45189</v>
      </c>
      <c r="J4303" s="148"/>
      <c r="M4303" s="258"/>
      <c r="N4303" s="148"/>
      <c r="O4303" s="148"/>
      <c r="P4303" s="148"/>
    </row>
    <row r="4304" spans="1:16" ht="132">
      <c r="A4304" s="258" t="s">
        <v>45190</v>
      </c>
      <c r="B4304" s="252" t="s">
        <v>45191</v>
      </c>
      <c r="C4304" s="252" t="s">
        <v>45183</v>
      </c>
      <c r="D4304" s="148" t="s">
        <v>45192</v>
      </c>
      <c r="E4304" s="252" t="s">
        <v>45185</v>
      </c>
      <c r="F4304" s="252" t="s">
        <v>45186</v>
      </c>
      <c r="G4304" s="252" t="s">
        <v>45187</v>
      </c>
      <c r="H4304" s="262" t="s">
        <v>45193</v>
      </c>
      <c r="I4304" s="264" t="s">
        <v>45189</v>
      </c>
      <c r="J4304" s="148"/>
      <c r="M4304" s="258"/>
      <c r="N4304" s="148"/>
      <c r="O4304" s="148"/>
      <c r="P4304" s="148"/>
    </row>
    <row r="4305" spans="1:16" ht="118.8">
      <c r="A4305" s="258" t="s">
        <v>45194</v>
      </c>
      <c r="B4305" s="252" t="s">
        <v>45195</v>
      </c>
      <c r="C4305" s="252" t="s">
        <v>45196</v>
      </c>
      <c r="D4305" s="148" t="s">
        <v>45197</v>
      </c>
      <c r="E4305" s="252" t="s">
        <v>45198</v>
      </c>
      <c r="F4305" s="252" t="s">
        <v>45199</v>
      </c>
      <c r="G4305" s="252" t="s">
        <v>45200</v>
      </c>
      <c r="H4305" s="262" t="s">
        <v>45201</v>
      </c>
      <c r="I4305" s="264" t="s">
        <v>45202</v>
      </c>
      <c r="J4305" s="148"/>
      <c r="M4305" s="258"/>
      <c r="N4305" s="252"/>
      <c r="O4305" s="148"/>
      <c r="P4305" s="148"/>
    </row>
    <row r="4306" spans="1:16" ht="118.8">
      <c r="A4306" s="258" t="s">
        <v>45203</v>
      </c>
      <c r="B4306" s="252" t="s">
        <v>45195</v>
      </c>
      <c r="C4306" s="252" t="s">
        <v>45196</v>
      </c>
      <c r="D4306" s="148" t="s">
        <v>45197</v>
      </c>
      <c r="E4306" s="252" t="s">
        <v>45198</v>
      </c>
      <c r="F4306" s="252" t="s">
        <v>45199</v>
      </c>
      <c r="G4306" s="252" t="s">
        <v>45200</v>
      </c>
      <c r="H4306" s="262" t="s">
        <v>45201</v>
      </c>
      <c r="I4306" s="264" t="s">
        <v>45202</v>
      </c>
      <c r="J4306" s="148"/>
      <c r="M4306" s="258"/>
      <c r="N4306" s="252"/>
      <c r="O4306" s="148"/>
      <c r="P4306" s="148"/>
    </row>
    <row r="4307" spans="1:16" ht="132">
      <c r="A4307" s="258" t="s">
        <v>45204</v>
      </c>
      <c r="B4307" s="252" t="s">
        <v>45205</v>
      </c>
      <c r="C4307" s="252" t="s">
        <v>45206</v>
      </c>
      <c r="D4307" s="148" t="s">
        <v>45207</v>
      </c>
      <c r="E4307" s="252" t="s">
        <v>45208</v>
      </c>
      <c r="F4307" s="252" t="s">
        <v>45209</v>
      </c>
      <c r="G4307" s="252" t="s">
        <v>45210</v>
      </c>
      <c r="H4307" s="262" t="s">
        <v>45211</v>
      </c>
      <c r="I4307" s="264" t="s">
        <v>45212</v>
      </c>
      <c r="J4307" s="148"/>
      <c r="M4307" s="258"/>
      <c r="N4307" s="252"/>
      <c r="O4307" s="148"/>
      <c r="P4307" s="148"/>
    </row>
    <row r="4308" spans="1:16" ht="132">
      <c r="A4308" s="258" t="s">
        <v>45213</v>
      </c>
      <c r="B4308" s="252" t="s">
        <v>45214</v>
      </c>
      <c r="C4308" s="252" t="s">
        <v>45206</v>
      </c>
      <c r="D4308" s="148" t="s">
        <v>45215</v>
      </c>
      <c r="E4308" s="252" t="s">
        <v>45208</v>
      </c>
      <c r="F4308" s="252" t="s">
        <v>45216</v>
      </c>
      <c r="G4308" s="252" t="s">
        <v>45210</v>
      </c>
      <c r="H4308" s="262" t="s">
        <v>45217</v>
      </c>
      <c r="I4308" s="264" t="s">
        <v>45212</v>
      </c>
      <c r="J4308" s="148"/>
      <c r="M4308" s="258"/>
      <c r="N4308" s="252"/>
      <c r="O4308" s="148"/>
      <c r="P4308" s="148"/>
    </row>
    <row r="4309" spans="1:16" ht="118.8">
      <c r="A4309" s="258" t="s">
        <v>45218</v>
      </c>
      <c r="B4309" s="252" t="s">
        <v>45219</v>
      </c>
      <c r="C4309" s="252" t="s">
        <v>45220</v>
      </c>
      <c r="D4309" s="148" t="s">
        <v>45221</v>
      </c>
      <c r="E4309" s="252" t="s">
        <v>45222</v>
      </c>
      <c r="F4309" s="252" t="s">
        <v>45223</v>
      </c>
      <c r="G4309" s="252" t="s">
        <v>45224</v>
      </c>
      <c r="H4309" s="262" t="s">
        <v>45225</v>
      </c>
      <c r="I4309" s="264" t="s">
        <v>45226</v>
      </c>
      <c r="J4309" s="148"/>
      <c r="M4309" s="258"/>
      <c r="N4309" s="252"/>
      <c r="O4309" s="148"/>
      <c r="P4309" s="148"/>
    </row>
    <row r="4310" spans="1:16" ht="118.8">
      <c r="A4310" s="258" t="s">
        <v>45227</v>
      </c>
      <c r="B4310" s="252" t="s">
        <v>45228</v>
      </c>
      <c r="C4310" s="252" t="s">
        <v>45220</v>
      </c>
      <c r="D4310" s="148" t="s">
        <v>45229</v>
      </c>
      <c r="E4310" s="252" t="s">
        <v>45222</v>
      </c>
      <c r="F4310" s="252" t="s">
        <v>45223</v>
      </c>
      <c r="G4310" s="252" t="s">
        <v>45224</v>
      </c>
      <c r="H4310" s="262" t="s">
        <v>45225</v>
      </c>
      <c r="I4310" s="264" t="s">
        <v>45226</v>
      </c>
      <c r="J4310" s="148"/>
      <c r="M4310" s="258"/>
      <c r="N4310" s="252"/>
      <c r="O4310" s="148"/>
      <c r="P4310" s="148"/>
    </row>
    <row r="4311" spans="1:16" ht="39.6">
      <c r="A4311" s="258" t="s">
        <v>45230</v>
      </c>
      <c r="B4311" s="252" t="s">
        <v>45231</v>
      </c>
      <c r="C4311" s="252" t="s">
        <v>45231</v>
      </c>
      <c r="D4311" s="252" t="s">
        <v>45231</v>
      </c>
      <c r="E4311" s="252" t="s">
        <v>45231</v>
      </c>
      <c r="F4311" s="252" t="s">
        <v>45231</v>
      </c>
      <c r="G4311" s="252" t="s">
        <v>45231</v>
      </c>
      <c r="H4311" s="262" t="s">
        <v>45231</v>
      </c>
      <c r="I4311" s="264" t="s">
        <v>45231</v>
      </c>
      <c r="J4311" s="148"/>
      <c r="M4311" s="258"/>
      <c r="N4311" s="252"/>
      <c r="O4311" s="148"/>
      <c r="P4311" s="148"/>
    </row>
    <row r="4312" spans="1:16" ht="39.6">
      <c r="A4312" s="258" t="s">
        <v>45232</v>
      </c>
      <c r="B4312" s="252" t="s">
        <v>45233</v>
      </c>
      <c r="C4312" s="252" t="s">
        <v>45233</v>
      </c>
      <c r="D4312" s="148" t="s">
        <v>45233</v>
      </c>
      <c r="E4312" s="252" t="s">
        <v>45233</v>
      </c>
      <c r="F4312" s="252" t="s">
        <v>45233</v>
      </c>
      <c r="G4312" s="252" t="s">
        <v>45233</v>
      </c>
      <c r="H4312" s="262" t="s">
        <v>45233</v>
      </c>
      <c r="I4312" s="264" t="s">
        <v>45233</v>
      </c>
      <c r="J4312" s="148"/>
      <c r="M4312" s="258"/>
      <c r="N4312" s="252"/>
      <c r="O4312" s="148"/>
      <c r="P4312" s="148"/>
    </row>
    <row r="4313" spans="1:16" ht="145.19999999999999">
      <c r="A4313" s="258" t="s">
        <v>45234</v>
      </c>
      <c r="B4313" s="252" t="s">
        <v>45112</v>
      </c>
      <c r="C4313" s="252" t="s">
        <v>45113</v>
      </c>
      <c r="D4313" s="148" t="s">
        <v>45114</v>
      </c>
      <c r="E4313" s="252" t="s">
        <v>45115</v>
      </c>
      <c r="F4313" s="252" t="s">
        <v>45116</v>
      </c>
      <c r="G4313" s="252" t="s">
        <v>45117</v>
      </c>
      <c r="H4313" s="262" t="s">
        <v>45118</v>
      </c>
      <c r="I4313" s="264" t="s">
        <v>45119</v>
      </c>
      <c r="J4313" s="148"/>
      <c r="M4313" s="258"/>
      <c r="N4313" s="148"/>
      <c r="O4313" s="148"/>
      <c r="P4313" s="148"/>
    </row>
    <row r="4314" spans="1:16" ht="145.19999999999999">
      <c r="A4314" s="258" t="s">
        <v>45235</v>
      </c>
      <c r="B4314" s="252" t="s">
        <v>45112</v>
      </c>
      <c r="C4314" s="252" t="s">
        <v>45113</v>
      </c>
      <c r="D4314" s="148" t="s">
        <v>45114</v>
      </c>
      <c r="E4314" s="252" t="s">
        <v>45115</v>
      </c>
      <c r="F4314" s="252" t="s">
        <v>45121</v>
      </c>
      <c r="G4314" s="252" t="s">
        <v>45117</v>
      </c>
      <c r="H4314" s="262" t="s">
        <v>45118</v>
      </c>
      <c r="I4314" s="264" t="s">
        <v>45119</v>
      </c>
      <c r="J4314" s="148"/>
      <c r="M4314" s="258"/>
      <c r="N4314" s="148"/>
      <c r="O4314" s="148"/>
      <c r="P4314" s="148"/>
    </row>
    <row r="4315" spans="1:16" ht="118.8">
      <c r="A4315" s="251" t="s">
        <v>45236</v>
      </c>
      <c r="B4315" s="253" t="s">
        <v>45237</v>
      </c>
      <c r="C4315" s="252" t="s">
        <v>45238</v>
      </c>
      <c r="D4315" s="148" t="s">
        <v>45239</v>
      </c>
      <c r="E4315" s="253" t="s">
        <v>45240</v>
      </c>
      <c r="F4315" s="253" t="s">
        <v>45241</v>
      </c>
      <c r="G4315" s="253" t="s">
        <v>45242</v>
      </c>
      <c r="H4315" s="262" t="s">
        <v>45243</v>
      </c>
      <c r="I4315" s="264" t="s">
        <v>45244</v>
      </c>
      <c r="J4315" s="148"/>
      <c r="M4315" s="258"/>
      <c r="N4315" s="148"/>
      <c r="O4315" s="148"/>
      <c r="P4315" s="148"/>
    </row>
    <row r="4316" spans="1:16" ht="118.8">
      <c r="A4316" s="251" t="s">
        <v>45245</v>
      </c>
      <c r="B4316" s="253" t="s">
        <v>45246</v>
      </c>
      <c r="C4316" s="252" t="s">
        <v>45247</v>
      </c>
      <c r="D4316" s="148" t="s">
        <v>45248</v>
      </c>
      <c r="E4316" s="253" t="s">
        <v>45249</v>
      </c>
      <c r="F4316" s="253" t="s">
        <v>45250</v>
      </c>
      <c r="G4316" s="253" t="s">
        <v>45242</v>
      </c>
      <c r="H4316" s="262" t="s">
        <v>45251</v>
      </c>
      <c r="I4316" s="264" t="s">
        <v>45252</v>
      </c>
      <c r="J4316" s="148"/>
      <c r="M4316" s="258"/>
      <c r="N4316" s="148"/>
      <c r="O4316" s="148"/>
      <c r="P4316" s="148"/>
    </row>
    <row r="4317" spans="1:16" ht="184.8">
      <c r="A4317" s="258" t="s">
        <v>45253</v>
      </c>
      <c r="B4317" s="252" t="s">
        <v>45254</v>
      </c>
      <c r="C4317" s="252" t="s">
        <v>45255</v>
      </c>
      <c r="D4317" s="148" t="s">
        <v>45256</v>
      </c>
      <c r="E4317" s="252" t="s">
        <v>45257</v>
      </c>
      <c r="F4317" s="252" t="s">
        <v>45258</v>
      </c>
      <c r="G4317" s="252" t="s">
        <v>45259</v>
      </c>
      <c r="H4317" s="262" t="s">
        <v>45260</v>
      </c>
      <c r="I4317" s="264" t="s">
        <v>45261</v>
      </c>
      <c r="J4317" s="148"/>
      <c r="M4317" s="251"/>
      <c r="N4317" s="213"/>
      <c r="O4317" s="148"/>
      <c r="P4317" s="148"/>
    </row>
    <row r="4318" spans="1:16" ht="184.8">
      <c r="A4318" s="258" t="s">
        <v>45262</v>
      </c>
      <c r="B4318" s="252" t="s">
        <v>45263</v>
      </c>
      <c r="C4318" s="252" t="s">
        <v>45255</v>
      </c>
      <c r="D4318" s="148" t="s">
        <v>45264</v>
      </c>
      <c r="E4318" s="252" t="s">
        <v>45257</v>
      </c>
      <c r="F4318" s="252" t="s">
        <v>45265</v>
      </c>
      <c r="G4318" s="252" t="s">
        <v>45266</v>
      </c>
      <c r="H4318" s="262" t="s">
        <v>45267</v>
      </c>
      <c r="I4318" s="264" t="s">
        <v>45261</v>
      </c>
      <c r="J4318" s="148"/>
      <c r="M4318" s="251"/>
      <c r="N4318" s="213"/>
      <c r="O4318" s="148"/>
      <c r="P4318" s="148"/>
    </row>
    <row r="4319" spans="1:16" ht="145.19999999999999">
      <c r="A4319" s="258" t="s">
        <v>45268</v>
      </c>
      <c r="B4319" s="252" t="s">
        <v>45269</v>
      </c>
      <c r="C4319" s="252" t="s">
        <v>45270</v>
      </c>
      <c r="D4319" s="148" t="s">
        <v>45271</v>
      </c>
      <c r="E4319" s="252" t="s">
        <v>45272</v>
      </c>
      <c r="F4319" s="252" t="s">
        <v>45273</v>
      </c>
      <c r="G4319" s="252" t="s">
        <v>45274</v>
      </c>
      <c r="H4319" s="262" t="s">
        <v>45275</v>
      </c>
      <c r="I4319" s="264" t="s">
        <v>45276</v>
      </c>
      <c r="J4319" s="148"/>
      <c r="M4319" s="258"/>
      <c r="N4319" s="148"/>
      <c r="O4319" s="148"/>
      <c r="P4319" s="148"/>
    </row>
    <row r="4320" spans="1:16" ht="145.19999999999999">
      <c r="A4320" s="258" t="s">
        <v>45277</v>
      </c>
      <c r="B4320" s="252" t="s">
        <v>45278</v>
      </c>
      <c r="C4320" s="252" t="s">
        <v>45279</v>
      </c>
      <c r="D4320" s="148" t="s">
        <v>45280</v>
      </c>
      <c r="E4320" s="252" t="s">
        <v>45281</v>
      </c>
      <c r="F4320" s="252" t="s">
        <v>45282</v>
      </c>
      <c r="G4320" s="252" t="s">
        <v>45283</v>
      </c>
      <c r="H4320" s="262" t="s">
        <v>45284</v>
      </c>
      <c r="I4320" s="264" t="s">
        <v>45285</v>
      </c>
      <c r="J4320" s="148"/>
      <c r="M4320" s="258"/>
      <c r="N4320" s="148"/>
      <c r="O4320" s="148"/>
      <c r="P4320" s="148"/>
    </row>
    <row r="4321" spans="1:16" ht="132">
      <c r="A4321" s="258" t="s">
        <v>45286</v>
      </c>
      <c r="B4321" s="252" t="s">
        <v>45287</v>
      </c>
      <c r="C4321" s="252" t="s">
        <v>45288</v>
      </c>
      <c r="D4321" s="148" t="s">
        <v>45289</v>
      </c>
      <c r="E4321" s="252" t="s">
        <v>45290</v>
      </c>
      <c r="F4321" s="252" t="s">
        <v>45291</v>
      </c>
      <c r="G4321" s="252" t="s">
        <v>45292</v>
      </c>
      <c r="H4321" s="262" t="s">
        <v>45293</v>
      </c>
      <c r="I4321" s="264" t="s">
        <v>45294</v>
      </c>
      <c r="J4321" s="148"/>
      <c r="M4321" s="258"/>
      <c r="N4321" s="148"/>
      <c r="O4321" s="148"/>
      <c r="P4321" s="148"/>
    </row>
    <row r="4322" spans="1:16" ht="132">
      <c r="A4322" s="258" t="s">
        <v>45295</v>
      </c>
      <c r="B4322" s="252" t="s">
        <v>45296</v>
      </c>
      <c r="C4322" s="252" t="s">
        <v>45297</v>
      </c>
      <c r="D4322" s="148" t="s">
        <v>45298</v>
      </c>
      <c r="E4322" s="252" t="s">
        <v>45299</v>
      </c>
      <c r="F4322" s="252" t="s">
        <v>45300</v>
      </c>
      <c r="G4322" s="252" t="s">
        <v>45301</v>
      </c>
      <c r="H4322" s="262" t="s">
        <v>45302</v>
      </c>
      <c r="I4322" s="264" t="s">
        <v>45303</v>
      </c>
      <c r="J4322" s="148"/>
      <c r="M4322" s="258"/>
      <c r="N4322" s="148"/>
      <c r="O4322" s="148"/>
      <c r="P4322" s="148"/>
    </row>
    <row r="4323" spans="1:16" ht="79.2">
      <c r="A4323" s="258" t="s">
        <v>45304</v>
      </c>
      <c r="B4323" s="252" t="s">
        <v>45305</v>
      </c>
      <c r="C4323" s="252" t="s">
        <v>45306</v>
      </c>
      <c r="D4323" s="148" t="s">
        <v>45307</v>
      </c>
      <c r="E4323" s="252" t="s">
        <v>45308</v>
      </c>
      <c r="F4323" s="252" t="s">
        <v>45309</v>
      </c>
      <c r="G4323" s="252" t="s">
        <v>45310</v>
      </c>
      <c r="H4323" s="262" t="s">
        <v>45311</v>
      </c>
      <c r="I4323" s="264" t="s">
        <v>45312</v>
      </c>
      <c r="J4323" s="148"/>
      <c r="M4323" s="258"/>
      <c r="N4323" s="148"/>
      <c r="O4323" s="148"/>
      <c r="P4323" s="148"/>
    </row>
    <row r="4324" spans="1:16" ht="79.2">
      <c r="A4324" s="258" t="s">
        <v>45313</v>
      </c>
      <c r="B4324" s="252" t="s">
        <v>45305</v>
      </c>
      <c r="C4324" s="252" t="s">
        <v>45306</v>
      </c>
      <c r="D4324" s="148" t="s">
        <v>45307</v>
      </c>
      <c r="E4324" s="252" t="s">
        <v>45308</v>
      </c>
      <c r="F4324" s="252" t="s">
        <v>45309</v>
      </c>
      <c r="G4324" s="252" t="s">
        <v>45310</v>
      </c>
      <c r="H4324" s="262" t="s">
        <v>45311</v>
      </c>
      <c r="I4324" s="264" t="s">
        <v>45312</v>
      </c>
      <c r="J4324" s="148"/>
      <c r="K4324" s="273"/>
      <c r="L4324" s="273"/>
      <c r="M4324" s="258"/>
      <c r="N4324" s="148"/>
      <c r="O4324" s="148"/>
      <c r="P4324" s="148"/>
    </row>
    <row r="4325" spans="1:16" ht="118.8">
      <c r="A4325" s="258" t="s">
        <v>45314</v>
      </c>
      <c r="B4325" s="252" t="s">
        <v>45315</v>
      </c>
      <c r="C4325" s="252" t="s">
        <v>45316</v>
      </c>
      <c r="D4325" s="148" t="s">
        <v>45317</v>
      </c>
      <c r="E4325" s="252" t="s">
        <v>45318</v>
      </c>
      <c r="F4325" s="252" t="s">
        <v>45319</v>
      </c>
      <c r="G4325" s="252" t="s">
        <v>45320</v>
      </c>
      <c r="H4325" s="262" t="s">
        <v>45321</v>
      </c>
      <c r="I4325" s="264" t="s">
        <v>45322</v>
      </c>
      <c r="J4325" s="148"/>
      <c r="M4325" s="258"/>
      <c r="N4325" s="148"/>
      <c r="O4325" s="148"/>
      <c r="P4325" s="148"/>
    </row>
    <row r="4326" spans="1:16" ht="118.8">
      <c r="A4326" s="258" t="s">
        <v>45323</v>
      </c>
      <c r="B4326" s="252" t="s">
        <v>45324</v>
      </c>
      <c r="C4326" s="252" t="s">
        <v>45325</v>
      </c>
      <c r="D4326" s="148" t="s">
        <v>45326</v>
      </c>
      <c r="E4326" s="252" t="s">
        <v>45327</v>
      </c>
      <c r="F4326" s="252" t="s">
        <v>45328</v>
      </c>
      <c r="G4326" s="252" t="s">
        <v>45329</v>
      </c>
      <c r="H4326" s="262" t="s">
        <v>45330</v>
      </c>
      <c r="I4326" s="264" t="s">
        <v>45331</v>
      </c>
      <c r="J4326" s="148"/>
      <c r="M4326" s="258"/>
      <c r="N4326" s="148"/>
      <c r="O4326" s="148"/>
      <c r="P4326" s="148"/>
    </row>
    <row r="4327" spans="1:16" ht="184.8">
      <c r="A4327" s="258" t="s">
        <v>45332</v>
      </c>
      <c r="B4327" s="252" t="s">
        <v>45333</v>
      </c>
      <c r="C4327" s="252" t="s">
        <v>45334</v>
      </c>
      <c r="D4327" s="148" t="s">
        <v>45335</v>
      </c>
      <c r="E4327" s="252" t="s">
        <v>45336</v>
      </c>
      <c r="F4327" s="252" t="s">
        <v>45337</v>
      </c>
      <c r="G4327" s="252" t="s">
        <v>45338</v>
      </c>
      <c r="H4327" s="262" t="s">
        <v>45339</v>
      </c>
      <c r="I4327" s="264" t="s">
        <v>45340</v>
      </c>
      <c r="J4327" s="148"/>
      <c r="M4327" s="258"/>
      <c r="N4327" s="148"/>
      <c r="O4327" s="148"/>
      <c r="P4327" s="148"/>
    </row>
    <row r="4328" spans="1:16" ht="184.8">
      <c r="A4328" s="258" t="s">
        <v>45341</v>
      </c>
      <c r="B4328" s="252" t="s">
        <v>45342</v>
      </c>
      <c r="C4328" s="252" t="s">
        <v>45343</v>
      </c>
      <c r="D4328" s="148" t="s">
        <v>45344</v>
      </c>
      <c r="E4328" s="252" t="s">
        <v>45345</v>
      </c>
      <c r="F4328" s="252" t="s">
        <v>45346</v>
      </c>
      <c r="G4328" s="252" t="s">
        <v>45347</v>
      </c>
      <c r="H4328" s="262" t="s">
        <v>45348</v>
      </c>
      <c r="I4328" s="264" t="s">
        <v>45349</v>
      </c>
      <c r="J4328" s="148"/>
      <c r="M4328" s="258"/>
      <c r="N4328" s="148"/>
      <c r="O4328" s="148"/>
      <c r="P4328" s="148"/>
    </row>
    <row r="4329" spans="1:16" ht="118.8">
      <c r="A4329" s="258" t="s">
        <v>45350</v>
      </c>
      <c r="B4329" s="252" t="s">
        <v>45351</v>
      </c>
      <c r="C4329" s="252" t="s">
        <v>45352</v>
      </c>
      <c r="D4329" s="148" t="s">
        <v>45353</v>
      </c>
      <c r="E4329" s="252" t="s">
        <v>45354</v>
      </c>
      <c r="F4329" s="252" t="s">
        <v>45355</v>
      </c>
      <c r="G4329" s="252" t="s">
        <v>45356</v>
      </c>
      <c r="H4329" s="262" t="s">
        <v>45357</v>
      </c>
      <c r="I4329" s="264" t="s">
        <v>45358</v>
      </c>
      <c r="J4329" s="148"/>
      <c r="M4329" s="258"/>
      <c r="N4329" s="148"/>
      <c r="O4329" s="148"/>
      <c r="P4329" s="148"/>
    </row>
    <row r="4330" spans="1:16" ht="118.8">
      <c r="A4330" s="258" t="s">
        <v>45359</v>
      </c>
      <c r="B4330" s="252" t="s">
        <v>45360</v>
      </c>
      <c r="C4330" s="252" t="s">
        <v>45361</v>
      </c>
      <c r="D4330" s="148" t="s">
        <v>45362</v>
      </c>
      <c r="E4330" s="252" t="s">
        <v>45363</v>
      </c>
      <c r="F4330" s="252" t="s">
        <v>45364</v>
      </c>
      <c r="G4330" s="252" t="s">
        <v>45365</v>
      </c>
      <c r="H4330" s="262" t="s">
        <v>45366</v>
      </c>
      <c r="I4330" s="264" t="s">
        <v>45367</v>
      </c>
      <c r="J4330" s="148"/>
      <c r="M4330" s="258"/>
      <c r="N4330" s="148"/>
      <c r="O4330" s="148"/>
      <c r="P4330" s="148"/>
    </row>
    <row r="4331" spans="1:16" ht="158.4">
      <c r="A4331" s="258" t="s">
        <v>45368</v>
      </c>
      <c r="B4331" s="252" t="s">
        <v>45369</v>
      </c>
      <c r="C4331" s="252" t="s">
        <v>45370</v>
      </c>
      <c r="D4331" s="148" t="s">
        <v>45371</v>
      </c>
      <c r="E4331" s="252" t="s">
        <v>45372</v>
      </c>
      <c r="F4331" s="252" t="s">
        <v>45373</v>
      </c>
      <c r="G4331" s="252" t="s">
        <v>45374</v>
      </c>
      <c r="H4331" s="262" t="s">
        <v>45375</v>
      </c>
      <c r="I4331" s="264" t="s">
        <v>45376</v>
      </c>
      <c r="J4331" s="148"/>
      <c r="M4331" s="258"/>
      <c r="N4331" s="148"/>
      <c r="O4331" s="148"/>
      <c r="P4331" s="148"/>
    </row>
    <row r="4332" spans="1:16" ht="158.4">
      <c r="A4332" s="258" t="s">
        <v>45377</v>
      </c>
      <c r="B4332" s="252" t="s">
        <v>45378</v>
      </c>
      <c r="C4332" s="252" t="s">
        <v>45379</v>
      </c>
      <c r="D4332" s="148" t="s">
        <v>45380</v>
      </c>
      <c r="E4332" s="252" t="s">
        <v>45381</v>
      </c>
      <c r="F4332" s="252" t="s">
        <v>45382</v>
      </c>
      <c r="G4332" s="252" t="s">
        <v>45383</v>
      </c>
      <c r="H4332" s="262" t="s">
        <v>45384</v>
      </c>
      <c r="I4332" s="264" t="s">
        <v>45385</v>
      </c>
      <c r="J4332" s="148"/>
      <c r="M4332" s="258"/>
      <c r="N4332" s="148"/>
      <c r="O4332" s="148"/>
      <c r="P4332" s="148"/>
    </row>
    <row r="4333" spans="1:16" ht="118.8">
      <c r="A4333" s="258" t="s">
        <v>45386</v>
      </c>
      <c r="B4333" s="252" t="s">
        <v>45387</v>
      </c>
      <c r="C4333" s="252" t="s">
        <v>45388</v>
      </c>
      <c r="D4333" s="148" t="s">
        <v>45389</v>
      </c>
      <c r="E4333" s="252" t="s">
        <v>45390</v>
      </c>
      <c r="F4333" s="252" t="s">
        <v>45391</v>
      </c>
      <c r="G4333" s="252" t="s">
        <v>45392</v>
      </c>
      <c r="H4333" s="262" t="s">
        <v>45393</v>
      </c>
      <c r="I4333" s="264" t="s">
        <v>45394</v>
      </c>
      <c r="J4333" s="148"/>
      <c r="M4333" s="258"/>
      <c r="N4333" s="148"/>
      <c r="O4333" s="148"/>
      <c r="P4333" s="148"/>
    </row>
    <row r="4334" spans="1:16" ht="118.8">
      <c r="A4334" s="258" t="s">
        <v>45395</v>
      </c>
      <c r="B4334" s="252" t="s">
        <v>45396</v>
      </c>
      <c r="C4334" s="252" t="s">
        <v>45388</v>
      </c>
      <c r="D4334" s="148" t="s">
        <v>45397</v>
      </c>
      <c r="E4334" s="252" t="s">
        <v>45390</v>
      </c>
      <c r="F4334" s="252" t="s">
        <v>45391</v>
      </c>
      <c r="G4334" s="252" t="s">
        <v>45392</v>
      </c>
      <c r="H4334" s="262" t="s">
        <v>45398</v>
      </c>
      <c r="I4334" s="264" t="s">
        <v>45394</v>
      </c>
      <c r="J4334" s="148"/>
      <c r="M4334" s="258"/>
      <c r="N4334" s="148"/>
      <c r="O4334" s="148"/>
      <c r="P4334" s="148"/>
    </row>
    <row r="4335" spans="1:16" ht="105.6">
      <c r="A4335" s="258" t="s">
        <v>45399</v>
      </c>
      <c r="B4335" s="252" t="s">
        <v>45400</v>
      </c>
      <c r="C4335" s="252" t="s">
        <v>45401</v>
      </c>
      <c r="D4335" s="148" t="s">
        <v>45402</v>
      </c>
      <c r="E4335" s="252" t="s">
        <v>45403</v>
      </c>
      <c r="F4335" s="252" t="s">
        <v>45404</v>
      </c>
      <c r="G4335" s="252" t="s">
        <v>45405</v>
      </c>
      <c r="H4335" s="262" t="s">
        <v>45406</v>
      </c>
      <c r="I4335" s="264" t="s">
        <v>45407</v>
      </c>
      <c r="J4335" s="148"/>
      <c r="M4335" s="251"/>
      <c r="N4335" s="213"/>
      <c r="O4335" s="148"/>
      <c r="P4335" s="148"/>
    </row>
    <row r="4336" spans="1:16" ht="105.6">
      <c r="A4336" s="258" t="s">
        <v>45408</v>
      </c>
      <c r="B4336" s="252" t="s">
        <v>45409</v>
      </c>
      <c r="C4336" s="252" t="s">
        <v>45410</v>
      </c>
      <c r="D4336" s="148" t="s">
        <v>45411</v>
      </c>
      <c r="E4336" s="252" t="s">
        <v>45403</v>
      </c>
      <c r="F4336" s="252" t="s">
        <v>45404</v>
      </c>
      <c r="G4336" s="252" t="s">
        <v>45405</v>
      </c>
      <c r="H4336" s="262" t="s">
        <v>45406</v>
      </c>
      <c r="I4336" s="264" t="s">
        <v>45407</v>
      </c>
      <c r="J4336" s="148"/>
      <c r="M4336" s="251"/>
      <c r="N4336" s="213"/>
      <c r="O4336" s="148"/>
      <c r="P4336" s="148"/>
    </row>
    <row r="4337" spans="1:16" ht="158.4">
      <c r="A4337" s="251" t="s">
        <v>45412</v>
      </c>
      <c r="B4337" s="253" t="s">
        <v>45413</v>
      </c>
      <c r="C4337" s="252" t="s">
        <v>45414</v>
      </c>
      <c r="D4337" s="148" t="s">
        <v>45415</v>
      </c>
      <c r="E4337" s="253" t="s">
        <v>45416</v>
      </c>
      <c r="F4337" s="253" t="s">
        <v>45417</v>
      </c>
      <c r="G4337" s="253" t="s">
        <v>45418</v>
      </c>
      <c r="H4337" s="262" t="s">
        <v>45419</v>
      </c>
      <c r="I4337" s="264" t="s">
        <v>45420</v>
      </c>
      <c r="J4337" s="148"/>
      <c r="M4337" s="258"/>
      <c r="N4337" s="148"/>
      <c r="O4337" s="148"/>
      <c r="P4337" s="148"/>
    </row>
    <row r="4338" spans="1:16" ht="158.4">
      <c r="A4338" s="251" t="s">
        <v>45421</v>
      </c>
      <c r="B4338" s="253" t="s">
        <v>45413</v>
      </c>
      <c r="C4338" s="252" t="s">
        <v>45414</v>
      </c>
      <c r="D4338" s="148" t="s">
        <v>45415</v>
      </c>
      <c r="E4338" s="253" t="s">
        <v>45416</v>
      </c>
      <c r="F4338" s="253" t="s">
        <v>45417</v>
      </c>
      <c r="G4338" s="253" t="s">
        <v>45418</v>
      </c>
      <c r="H4338" s="262" t="s">
        <v>45419</v>
      </c>
      <c r="I4338" s="264" t="s">
        <v>45420</v>
      </c>
      <c r="J4338" s="148"/>
      <c r="M4338" s="258"/>
      <c r="N4338" s="148"/>
      <c r="O4338" s="148"/>
      <c r="P4338" s="148"/>
    </row>
    <row r="4339" spans="1:16" ht="145.19999999999999">
      <c r="A4339" s="258" t="s">
        <v>45422</v>
      </c>
      <c r="B4339" s="252" t="s">
        <v>45423</v>
      </c>
      <c r="C4339" s="252" t="s">
        <v>45424</v>
      </c>
      <c r="D4339" s="148" t="s">
        <v>45425</v>
      </c>
      <c r="E4339" s="252" t="s">
        <v>45426</v>
      </c>
      <c r="F4339" s="252" t="s">
        <v>45427</v>
      </c>
      <c r="G4339" s="252" t="s">
        <v>45428</v>
      </c>
      <c r="H4339" s="262" t="s">
        <v>45429</v>
      </c>
      <c r="I4339" s="264" t="s">
        <v>45430</v>
      </c>
      <c r="J4339" s="148"/>
      <c r="M4339" s="258"/>
      <c r="N4339" s="148"/>
      <c r="O4339" s="148"/>
      <c r="P4339" s="148"/>
    </row>
    <row r="4340" spans="1:16" ht="145.19999999999999">
      <c r="A4340" s="258" t="s">
        <v>45431</v>
      </c>
      <c r="B4340" s="252" t="s">
        <v>45423</v>
      </c>
      <c r="C4340" s="252" t="s">
        <v>45424</v>
      </c>
      <c r="D4340" s="148" t="s">
        <v>45425</v>
      </c>
      <c r="E4340" s="252" t="s">
        <v>45426</v>
      </c>
      <c r="F4340" s="252" t="s">
        <v>45427</v>
      </c>
      <c r="G4340" s="252" t="s">
        <v>45428</v>
      </c>
      <c r="H4340" s="262" t="s">
        <v>45429</v>
      </c>
      <c r="I4340" s="264" t="s">
        <v>45430</v>
      </c>
      <c r="J4340" s="148"/>
      <c r="M4340" s="258"/>
      <c r="N4340" s="148"/>
      <c r="O4340" s="148"/>
      <c r="P4340" s="148"/>
    </row>
    <row r="4341" spans="1:16" ht="145.19999999999999">
      <c r="A4341" s="258" t="s">
        <v>45432</v>
      </c>
      <c r="B4341" s="252" t="s">
        <v>45433</v>
      </c>
      <c r="C4341" s="252" t="s">
        <v>45434</v>
      </c>
      <c r="D4341" s="148" t="s">
        <v>45435</v>
      </c>
      <c r="E4341" s="252" t="s">
        <v>45436</v>
      </c>
      <c r="F4341" s="252" t="s">
        <v>45437</v>
      </c>
      <c r="G4341" s="252" t="s">
        <v>45438</v>
      </c>
      <c r="H4341" s="262" t="s">
        <v>45439</v>
      </c>
      <c r="I4341" s="264" t="s">
        <v>45440</v>
      </c>
      <c r="J4341" s="148"/>
      <c r="M4341" s="258"/>
      <c r="N4341" s="148"/>
      <c r="O4341" s="148"/>
      <c r="P4341" s="148"/>
    </row>
    <row r="4342" spans="1:16" ht="145.19999999999999">
      <c r="A4342" s="258" t="s">
        <v>45441</v>
      </c>
      <c r="B4342" s="252" t="s">
        <v>45433</v>
      </c>
      <c r="C4342" s="252" t="s">
        <v>45434</v>
      </c>
      <c r="D4342" s="148" t="s">
        <v>45435</v>
      </c>
      <c r="E4342" s="252" t="s">
        <v>45436</v>
      </c>
      <c r="F4342" s="252" t="s">
        <v>45437</v>
      </c>
      <c r="G4342" s="252" t="s">
        <v>45438</v>
      </c>
      <c r="H4342" s="262" t="s">
        <v>45442</v>
      </c>
      <c r="I4342" s="264" t="s">
        <v>45440</v>
      </c>
      <c r="J4342" s="148"/>
      <c r="M4342" s="258"/>
      <c r="N4342" s="148"/>
      <c r="O4342" s="148"/>
      <c r="P4342" s="148"/>
    </row>
    <row r="4343" spans="1:16" ht="158.4">
      <c r="A4343" s="258" t="s">
        <v>45443</v>
      </c>
      <c r="B4343" s="252" t="s">
        <v>45444</v>
      </c>
      <c r="C4343" s="252" t="s">
        <v>45445</v>
      </c>
      <c r="D4343" s="148" t="s">
        <v>45446</v>
      </c>
      <c r="E4343" s="252" t="s">
        <v>45447</v>
      </c>
      <c r="F4343" s="252" t="s">
        <v>45448</v>
      </c>
      <c r="G4343" s="252" t="s">
        <v>45449</v>
      </c>
      <c r="H4343" s="262" t="s">
        <v>45450</v>
      </c>
      <c r="I4343" s="264" t="s">
        <v>45451</v>
      </c>
      <c r="J4343" s="148"/>
      <c r="M4343" s="258"/>
      <c r="N4343" s="148"/>
      <c r="O4343" s="148"/>
      <c r="P4343" s="148"/>
    </row>
    <row r="4344" spans="1:16" ht="158.4">
      <c r="A4344" s="258" t="s">
        <v>45452</v>
      </c>
      <c r="B4344" s="252" t="s">
        <v>45444</v>
      </c>
      <c r="C4344" s="252" t="s">
        <v>45445</v>
      </c>
      <c r="D4344" s="148" t="s">
        <v>45446</v>
      </c>
      <c r="E4344" s="252" t="s">
        <v>45447</v>
      </c>
      <c r="F4344" s="252" t="s">
        <v>45448</v>
      </c>
      <c r="G4344" s="252" t="s">
        <v>45449</v>
      </c>
      <c r="H4344" s="262" t="s">
        <v>45450</v>
      </c>
      <c r="I4344" s="264" t="s">
        <v>45451</v>
      </c>
      <c r="J4344" s="148"/>
      <c r="M4344" s="258"/>
      <c r="N4344" s="148"/>
      <c r="O4344" s="148"/>
      <c r="P4344" s="148"/>
    </row>
    <row r="4345" spans="1:16" ht="198">
      <c r="A4345" s="258" t="s">
        <v>45453</v>
      </c>
      <c r="B4345" s="252" t="s">
        <v>45454</v>
      </c>
      <c r="C4345" s="252" t="s">
        <v>45455</v>
      </c>
      <c r="D4345" s="148" t="s">
        <v>45456</v>
      </c>
      <c r="E4345" s="252" t="s">
        <v>45457</v>
      </c>
      <c r="F4345" s="252" t="s">
        <v>45458</v>
      </c>
      <c r="G4345" s="252" t="s">
        <v>45459</v>
      </c>
      <c r="H4345" s="262" t="s">
        <v>45460</v>
      </c>
      <c r="I4345" s="264" t="s">
        <v>45461</v>
      </c>
      <c r="J4345" s="148"/>
      <c r="M4345" s="258"/>
      <c r="N4345" s="148"/>
      <c r="O4345" s="148"/>
      <c r="P4345" s="148"/>
    </row>
    <row r="4346" spans="1:16" ht="198">
      <c r="A4346" s="258" t="s">
        <v>45462</v>
      </c>
      <c r="B4346" s="252" t="s">
        <v>45454</v>
      </c>
      <c r="C4346" s="252" t="s">
        <v>45455</v>
      </c>
      <c r="D4346" s="148" t="s">
        <v>45456</v>
      </c>
      <c r="E4346" s="252" t="s">
        <v>45457</v>
      </c>
      <c r="F4346" s="252" t="s">
        <v>45458</v>
      </c>
      <c r="G4346" s="252" t="s">
        <v>45459</v>
      </c>
      <c r="H4346" s="262" t="s">
        <v>45460</v>
      </c>
      <c r="I4346" s="264" t="s">
        <v>45461</v>
      </c>
      <c r="J4346" s="148"/>
      <c r="M4346" s="258"/>
      <c r="N4346" s="148"/>
      <c r="O4346" s="148"/>
      <c r="P4346" s="148"/>
    </row>
    <row r="4347" spans="1:16" ht="118.8">
      <c r="A4347" s="258" t="s">
        <v>45463</v>
      </c>
      <c r="B4347" s="252" t="s">
        <v>45464</v>
      </c>
      <c r="C4347" s="252" t="s">
        <v>45465</v>
      </c>
      <c r="D4347" s="148" t="s">
        <v>45466</v>
      </c>
      <c r="E4347" s="252" t="s">
        <v>45467</v>
      </c>
      <c r="F4347" s="252" t="s">
        <v>45468</v>
      </c>
      <c r="G4347" s="252" t="s">
        <v>45469</v>
      </c>
      <c r="H4347" s="262" t="s">
        <v>45470</v>
      </c>
      <c r="I4347" s="264" t="s">
        <v>45471</v>
      </c>
      <c r="J4347" s="148"/>
      <c r="M4347" s="258"/>
      <c r="N4347" s="148"/>
      <c r="O4347" s="148"/>
      <c r="P4347" s="148"/>
    </row>
    <row r="4348" spans="1:16" ht="118.8">
      <c r="A4348" s="258" t="s">
        <v>45472</v>
      </c>
      <c r="B4348" s="252" t="s">
        <v>45464</v>
      </c>
      <c r="C4348" s="252" t="s">
        <v>45465</v>
      </c>
      <c r="D4348" s="148" t="s">
        <v>45466</v>
      </c>
      <c r="E4348" s="252" t="s">
        <v>45467</v>
      </c>
      <c r="F4348" s="252" t="s">
        <v>45468</v>
      </c>
      <c r="G4348" s="252" t="s">
        <v>45469</v>
      </c>
      <c r="H4348" s="262" t="s">
        <v>45470</v>
      </c>
      <c r="I4348" s="264" t="s">
        <v>45471</v>
      </c>
      <c r="J4348" s="148"/>
      <c r="M4348" s="258"/>
      <c r="N4348" s="148"/>
      <c r="O4348" s="148"/>
      <c r="P4348" s="148"/>
    </row>
    <row r="4349" spans="1:16" ht="145.19999999999999">
      <c r="A4349" s="258" t="s">
        <v>45473</v>
      </c>
      <c r="B4349" s="252" t="s">
        <v>45474</v>
      </c>
      <c r="C4349" s="252" t="s">
        <v>45475</v>
      </c>
      <c r="D4349" s="148" t="s">
        <v>45476</v>
      </c>
      <c r="E4349" s="252" t="s">
        <v>45477</v>
      </c>
      <c r="F4349" s="252" t="s">
        <v>45478</v>
      </c>
      <c r="G4349" s="252" t="s">
        <v>45479</v>
      </c>
      <c r="H4349" s="262" t="s">
        <v>45480</v>
      </c>
      <c r="I4349" s="264" t="s">
        <v>45481</v>
      </c>
      <c r="J4349" s="148"/>
      <c r="M4349" s="258"/>
      <c r="N4349" s="148"/>
      <c r="O4349" s="148"/>
      <c r="P4349" s="148"/>
    </row>
    <row r="4350" spans="1:16" ht="145.19999999999999">
      <c r="A4350" s="258" t="s">
        <v>45482</v>
      </c>
      <c r="B4350" s="252" t="s">
        <v>45474</v>
      </c>
      <c r="C4350" s="252" t="s">
        <v>45475</v>
      </c>
      <c r="D4350" s="148" t="s">
        <v>45476</v>
      </c>
      <c r="E4350" s="252" t="s">
        <v>45477</v>
      </c>
      <c r="F4350" s="252" t="s">
        <v>45478</v>
      </c>
      <c r="G4350" s="252" t="s">
        <v>45479</v>
      </c>
      <c r="H4350" s="262" t="s">
        <v>45480</v>
      </c>
      <c r="I4350" s="264" t="s">
        <v>45481</v>
      </c>
      <c r="J4350" s="148"/>
      <c r="M4350" s="258"/>
      <c r="N4350" s="148"/>
      <c r="O4350" s="148"/>
      <c r="P4350" s="148"/>
    </row>
    <row r="4351" spans="1:16" ht="145.19999999999999">
      <c r="A4351" s="258" t="s">
        <v>45483</v>
      </c>
      <c r="B4351" s="252" t="s">
        <v>45484</v>
      </c>
      <c r="C4351" s="252" t="s">
        <v>45485</v>
      </c>
      <c r="D4351" s="148" t="s">
        <v>45486</v>
      </c>
      <c r="E4351" s="252" t="s">
        <v>45487</v>
      </c>
      <c r="F4351" s="252" t="s">
        <v>45488</v>
      </c>
      <c r="G4351" s="252" t="s">
        <v>45489</v>
      </c>
      <c r="H4351" s="262" t="s">
        <v>45490</v>
      </c>
      <c r="I4351" s="264" t="s">
        <v>45491</v>
      </c>
      <c r="J4351" s="148"/>
      <c r="M4351" s="258"/>
      <c r="N4351" s="148"/>
      <c r="O4351" s="148"/>
      <c r="P4351" s="148"/>
    </row>
    <row r="4352" spans="1:16" ht="145.19999999999999">
      <c r="A4352" s="258" t="s">
        <v>45492</v>
      </c>
      <c r="B4352" s="252" t="s">
        <v>45484</v>
      </c>
      <c r="C4352" s="252" t="s">
        <v>45485</v>
      </c>
      <c r="D4352" s="148" t="s">
        <v>45486</v>
      </c>
      <c r="E4352" s="252" t="s">
        <v>45487</v>
      </c>
      <c r="F4352" s="252" t="s">
        <v>45488</v>
      </c>
      <c r="G4352" s="252" t="s">
        <v>45489</v>
      </c>
      <c r="H4352" s="262" t="s">
        <v>45490</v>
      </c>
      <c r="I4352" s="264" t="s">
        <v>45493</v>
      </c>
      <c r="J4352" s="148"/>
      <c r="M4352" s="258"/>
      <c r="N4352" s="148"/>
      <c r="O4352" s="148"/>
      <c r="P4352" s="148"/>
    </row>
    <row r="4353" spans="1:16" ht="105.6">
      <c r="A4353" s="258" t="s">
        <v>45494</v>
      </c>
      <c r="B4353" s="252" t="s">
        <v>45495</v>
      </c>
      <c r="C4353" s="252" t="s">
        <v>45496</v>
      </c>
      <c r="D4353" s="148" t="s">
        <v>45497</v>
      </c>
      <c r="E4353" s="252" t="s">
        <v>45498</v>
      </c>
      <c r="F4353" s="252" t="s">
        <v>45499</v>
      </c>
      <c r="G4353" s="252" t="s">
        <v>45500</v>
      </c>
      <c r="H4353" s="262" t="s">
        <v>45501</v>
      </c>
      <c r="I4353" s="264" t="s">
        <v>45502</v>
      </c>
      <c r="J4353" s="148"/>
      <c r="M4353" s="251"/>
      <c r="N4353" s="253"/>
      <c r="O4353" s="148"/>
      <c r="P4353" s="148"/>
    </row>
    <row r="4354" spans="1:16" ht="105.6">
      <c r="A4354" s="258" t="s">
        <v>45503</v>
      </c>
      <c r="B4354" s="252" t="s">
        <v>45495</v>
      </c>
      <c r="C4354" s="252" t="s">
        <v>45496</v>
      </c>
      <c r="D4354" s="148" t="s">
        <v>45497</v>
      </c>
      <c r="E4354" s="252" t="s">
        <v>45498</v>
      </c>
      <c r="F4354" s="252" t="s">
        <v>45499</v>
      </c>
      <c r="G4354" s="252" t="s">
        <v>45500</v>
      </c>
      <c r="H4354" s="262" t="s">
        <v>45501</v>
      </c>
      <c r="I4354" s="264" t="s">
        <v>45502</v>
      </c>
      <c r="J4354" s="148"/>
      <c r="M4354" s="251"/>
      <c r="N4354" s="253"/>
      <c r="O4354" s="148"/>
      <c r="P4354" s="148"/>
    </row>
    <row r="4355" spans="1:16" ht="39.6">
      <c r="A4355" s="251" t="s">
        <v>45504</v>
      </c>
      <c r="B4355" s="253" t="s">
        <v>45505</v>
      </c>
      <c r="C4355" s="252" t="s">
        <v>45506</v>
      </c>
      <c r="D4355" s="148" t="s">
        <v>45507</v>
      </c>
      <c r="E4355" s="253" t="s">
        <v>45508</v>
      </c>
      <c r="F4355" s="253" t="s">
        <v>45509</v>
      </c>
      <c r="G4355" s="253" t="s">
        <v>45510</v>
      </c>
      <c r="H4355" s="262" t="s">
        <v>45511</v>
      </c>
      <c r="I4355" s="264" t="s">
        <v>45512</v>
      </c>
      <c r="J4355" s="148"/>
      <c r="M4355" s="258"/>
      <c r="N4355" s="252"/>
      <c r="O4355" s="148"/>
      <c r="P4355" s="148"/>
    </row>
    <row r="4356" spans="1:16" ht="39.6">
      <c r="A4356" s="251" t="s">
        <v>45513</v>
      </c>
      <c r="B4356" s="253" t="s">
        <v>45505</v>
      </c>
      <c r="C4356" s="252" t="s">
        <v>45506</v>
      </c>
      <c r="D4356" s="148" t="s">
        <v>45507</v>
      </c>
      <c r="E4356" s="253" t="s">
        <v>45508</v>
      </c>
      <c r="F4356" s="253" t="s">
        <v>45509</v>
      </c>
      <c r="G4356" s="253" t="s">
        <v>45510</v>
      </c>
      <c r="H4356" s="262" t="s">
        <v>45511</v>
      </c>
      <c r="I4356" s="264" t="s">
        <v>45512</v>
      </c>
      <c r="J4356" s="148"/>
      <c r="M4356" s="258"/>
      <c r="N4356" s="252"/>
      <c r="O4356" s="148"/>
      <c r="P4356" s="148"/>
    </row>
    <row r="4357" spans="1:16" ht="105.6">
      <c r="A4357" s="258" t="s">
        <v>45514</v>
      </c>
      <c r="B4357" s="252" t="s">
        <v>45515</v>
      </c>
      <c r="C4357" s="252" t="s">
        <v>45516</v>
      </c>
      <c r="D4357" s="148" t="s">
        <v>45517</v>
      </c>
      <c r="E4357" s="252" t="s">
        <v>45518</v>
      </c>
      <c r="F4357" s="252" t="s">
        <v>45519</v>
      </c>
      <c r="G4357" s="252" t="s">
        <v>45520</v>
      </c>
      <c r="H4357" s="262" t="s">
        <v>45521</v>
      </c>
      <c r="I4357" s="264" t="s">
        <v>45522</v>
      </c>
      <c r="J4357" s="148"/>
      <c r="M4357" s="258"/>
      <c r="N4357" s="148"/>
      <c r="O4357" s="148"/>
      <c r="P4357" s="148"/>
    </row>
    <row r="4358" spans="1:16" ht="105.6">
      <c r="A4358" s="258" t="s">
        <v>45523</v>
      </c>
      <c r="B4358" s="252" t="s">
        <v>45524</v>
      </c>
      <c r="C4358" s="252" t="s">
        <v>45525</v>
      </c>
      <c r="D4358" s="148" t="s">
        <v>45526</v>
      </c>
      <c r="E4358" s="252" t="s">
        <v>45527</v>
      </c>
      <c r="F4358" s="252" t="s">
        <v>45528</v>
      </c>
      <c r="G4358" s="252" t="s">
        <v>45520</v>
      </c>
      <c r="H4358" s="262" t="s">
        <v>45521</v>
      </c>
      <c r="I4358" s="264" t="s">
        <v>45529</v>
      </c>
      <c r="J4358" s="148"/>
      <c r="M4358" s="258"/>
      <c r="N4358" s="148"/>
      <c r="O4358" s="148"/>
      <c r="P4358" s="148"/>
    </row>
    <row r="4359" spans="1:16" ht="105.6">
      <c r="A4359" s="258" t="s">
        <v>45530</v>
      </c>
      <c r="B4359" s="252" t="s">
        <v>45531</v>
      </c>
      <c r="C4359" s="252" t="s">
        <v>45532</v>
      </c>
      <c r="D4359" s="148" t="s">
        <v>45533</v>
      </c>
      <c r="E4359" s="252" t="s">
        <v>45534</v>
      </c>
      <c r="F4359" s="252" t="s">
        <v>45535</v>
      </c>
      <c r="G4359" s="252" t="s">
        <v>45536</v>
      </c>
      <c r="H4359" s="262" t="s">
        <v>45537</v>
      </c>
      <c r="I4359" s="264" t="s">
        <v>45538</v>
      </c>
      <c r="J4359" s="148"/>
      <c r="M4359" s="258"/>
      <c r="N4359" s="252"/>
      <c r="O4359" s="148"/>
      <c r="P4359" s="148"/>
    </row>
    <row r="4360" spans="1:16" ht="105.6">
      <c r="A4360" s="258" t="s">
        <v>45539</v>
      </c>
      <c r="B4360" s="252" t="s">
        <v>45531</v>
      </c>
      <c r="C4360" s="252" t="s">
        <v>45532</v>
      </c>
      <c r="D4360" s="148" t="s">
        <v>45540</v>
      </c>
      <c r="E4360" s="252" t="s">
        <v>45534</v>
      </c>
      <c r="F4360" s="252" t="s">
        <v>45535</v>
      </c>
      <c r="G4360" s="252" t="s">
        <v>45536</v>
      </c>
      <c r="H4360" s="262" t="s">
        <v>45537</v>
      </c>
      <c r="I4360" s="264" t="s">
        <v>45541</v>
      </c>
      <c r="J4360" s="148"/>
      <c r="K4360" s="273"/>
      <c r="L4360" s="273"/>
      <c r="M4360" s="258"/>
      <c r="N4360" s="252"/>
      <c r="O4360" s="148"/>
      <c r="P4360" s="148"/>
    </row>
    <row r="4361" spans="1:16" ht="118.8">
      <c r="A4361" s="258" t="s">
        <v>45542</v>
      </c>
      <c r="B4361" s="252" t="s">
        <v>45543</v>
      </c>
      <c r="C4361" s="252" t="s">
        <v>45544</v>
      </c>
      <c r="D4361" s="148" t="s">
        <v>45545</v>
      </c>
      <c r="E4361" s="252" t="s">
        <v>45546</v>
      </c>
      <c r="F4361" s="252" t="s">
        <v>45547</v>
      </c>
      <c r="G4361" s="252" t="s">
        <v>45548</v>
      </c>
      <c r="H4361" s="262" t="s">
        <v>45549</v>
      </c>
      <c r="I4361" s="264" t="s">
        <v>45550</v>
      </c>
      <c r="J4361" s="148"/>
      <c r="M4361" s="258"/>
      <c r="N4361" s="148"/>
      <c r="O4361" s="148"/>
      <c r="P4361" s="148"/>
    </row>
    <row r="4362" spans="1:16" ht="118.8">
      <c r="A4362" s="258" t="s">
        <v>45551</v>
      </c>
      <c r="B4362" s="252" t="s">
        <v>45543</v>
      </c>
      <c r="C4362" s="252" t="s">
        <v>45544</v>
      </c>
      <c r="D4362" s="148" t="s">
        <v>45545</v>
      </c>
      <c r="E4362" s="252" t="s">
        <v>45546</v>
      </c>
      <c r="F4362" s="252" t="s">
        <v>45547</v>
      </c>
      <c r="G4362" s="252" t="s">
        <v>45548</v>
      </c>
      <c r="H4362" s="262" t="s">
        <v>45549</v>
      </c>
      <c r="I4362" s="264" t="s">
        <v>45552</v>
      </c>
      <c r="J4362" s="148"/>
      <c r="M4362" s="258"/>
      <c r="N4362" s="148"/>
      <c r="O4362" s="148"/>
      <c r="P4362" s="148"/>
    </row>
    <row r="4363" spans="1:16" ht="145.19999999999999">
      <c r="A4363" s="258" t="s">
        <v>45553</v>
      </c>
      <c r="B4363" s="252" t="s">
        <v>45554</v>
      </c>
      <c r="C4363" s="252" t="s">
        <v>45555</v>
      </c>
      <c r="D4363" s="148" t="s">
        <v>45556</v>
      </c>
      <c r="E4363" s="252" t="s">
        <v>45557</v>
      </c>
      <c r="F4363" s="252" t="s">
        <v>45558</v>
      </c>
      <c r="G4363" s="252" t="s">
        <v>45559</v>
      </c>
      <c r="H4363" s="262" t="s">
        <v>45560</v>
      </c>
      <c r="I4363" s="264" t="s">
        <v>45561</v>
      </c>
      <c r="J4363" s="148"/>
      <c r="M4363" s="258"/>
      <c r="N4363" s="148"/>
      <c r="O4363" s="148"/>
      <c r="P4363" s="148"/>
    </row>
    <row r="4364" spans="1:16" ht="145.19999999999999">
      <c r="A4364" s="258" t="s">
        <v>45562</v>
      </c>
      <c r="B4364" s="252" t="s">
        <v>45554</v>
      </c>
      <c r="C4364" s="252" t="s">
        <v>45555</v>
      </c>
      <c r="D4364" s="148" t="s">
        <v>45563</v>
      </c>
      <c r="E4364" s="252" t="s">
        <v>45557</v>
      </c>
      <c r="F4364" s="252" t="s">
        <v>45558</v>
      </c>
      <c r="G4364" s="252" t="s">
        <v>45559</v>
      </c>
      <c r="H4364" s="262" t="s">
        <v>45560</v>
      </c>
      <c r="I4364" s="264" t="s">
        <v>45564</v>
      </c>
      <c r="J4364" s="148"/>
      <c r="M4364" s="258"/>
      <c r="N4364" s="148"/>
      <c r="O4364" s="148"/>
      <c r="P4364" s="148"/>
    </row>
    <row r="4365" spans="1:16" ht="118.8">
      <c r="A4365" s="258" t="s">
        <v>45565</v>
      </c>
      <c r="B4365" s="252" t="s">
        <v>45566</v>
      </c>
      <c r="C4365" s="252" t="s">
        <v>45567</v>
      </c>
      <c r="D4365" s="148" t="s">
        <v>45568</v>
      </c>
      <c r="E4365" s="252" t="s">
        <v>45569</v>
      </c>
      <c r="F4365" s="252" t="s">
        <v>45570</v>
      </c>
      <c r="G4365" s="252" t="s">
        <v>45571</v>
      </c>
      <c r="H4365" s="262" t="s">
        <v>45572</v>
      </c>
      <c r="I4365" s="264" t="s">
        <v>45573</v>
      </c>
      <c r="J4365" s="148"/>
      <c r="M4365" s="258"/>
      <c r="N4365" s="148"/>
      <c r="O4365" s="148"/>
      <c r="P4365" s="148"/>
    </row>
    <row r="4366" spans="1:16" ht="118.8">
      <c r="A4366" s="258" t="s">
        <v>45574</v>
      </c>
      <c r="B4366" s="252" t="s">
        <v>45575</v>
      </c>
      <c r="C4366" s="252" t="s">
        <v>45576</v>
      </c>
      <c r="D4366" s="148" t="s">
        <v>45577</v>
      </c>
      <c r="E4366" s="252" t="s">
        <v>45578</v>
      </c>
      <c r="F4366" s="252" t="s">
        <v>45579</v>
      </c>
      <c r="G4366" s="252" t="s">
        <v>45580</v>
      </c>
      <c r="H4366" s="262" t="s">
        <v>45581</v>
      </c>
      <c r="I4366" s="264" t="s">
        <v>45582</v>
      </c>
      <c r="J4366" s="148"/>
      <c r="M4366" s="258"/>
      <c r="N4366" s="148"/>
      <c r="O4366" s="148"/>
      <c r="P4366" s="148"/>
    </row>
    <row r="4367" spans="1:16" ht="145.19999999999999">
      <c r="A4367" s="258" t="s">
        <v>45583</v>
      </c>
      <c r="B4367" s="252" t="s">
        <v>45584</v>
      </c>
      <c r="C4367" s="252" t="s">
        <v>45585</v>
      </c>
      <c r="D4367" s="148" t="s">
        <v>45586</v>
      </c>
      <c r="E4367" s="252" t="s">
        <v>45587</v>
      </c>
      <c r="F4367" s="252" t="s">
        <v>45588</v>
      </c>
      <c r="G4367" s="252" t="s">
        <v>45589</v>
      </c>
      <c r="H4367" s="262" t="s">
        <v>45590</v>
      </c>
      <c r="I4367" s="264" t="s">
        <v>45591</v>
      </c>
      <c r="J4367" s="148"/>
      <c r="M4367" s="258"/>
      <c r="N4367" s="148"/>
      <c r="O4367" s="148"/>
      <c r="P4367" s="148"/>
    </row>
    <row r="4368" spans="1:16" ht="145.19999999999999">
      <c r="A4368" s="258" t="s">
        <v>45592</v>
      </c>
      <c r="B4368" s="252" t="s">
        <v>45584</v>
      </c>
      <c r="C4368" s="252" t="s">
        <v>45585</v>
      </c>
      <c r="D4368" s="148" t="s">
        <v>45593</v>
      </c>
      <c r="E4368" s="252" t="s">
        <v>45587</v>
      </c>
      <c r="F4368" s="252" t="s">
        <v>45588</v>
      </c>
      <c r="G4368" s="252" t="s">
        <v>45589</v>
      </c>
      <c r="H4368" s="262" t="s">
        <v>45590</v>
      </c>
      <c r="I4368" s="264" t="s">
        <v>45594</v>
      </c>
      <c r="J4368" s="148"/>
      <c r="M4368" s="258"/>
      <c r="N4368" s="148"/>
      <c r="O4368" s="148"/>
      <c r="P4368" s="148"/>
    </row>
    <row r="4369" spans="1:16" ht="158.4">
      <c r="A4369" s="258" t="s">
        <v>45595</v>
      </c>
      <c r="B4369" s="252" t="s">
        <v>45596</v>
      </c>
      <c r="C4369" s="252" t="s">
        <v>45597</v>
      </c>
      <c r="D4369" s="148" t="s">
        <v>45598</v>
      </c>
      <c r="E4369" s="252" t="s">
        <v>45599</v>
      </c>
      <c r="F4369" s="252" t="s">
        <v>45600</v>
      </c>
      <c r="G4369" s="252" t="s">
        <v>45601</v>
      </c>
      <c r="H4369" s="262" t="s">
        <v>45602</v>
      </c>
      <c r="I4369" s="264" t="s">
        <v>45603</v>
      </c>
      <c r="J4369" s="148"/>
      <c r="M4369" s="258"/>
      <c r="N4369" s="148"/>
      <c r="O4369" s="148"/>
      <c r="P4369" s="148"/>
    </row>
    <row r="4370" spans="1:16" ht="158.4">
      <c r="A4370" s="258" t="s">
        <v>45604</v>
      </c>
      <c r="B4370" s="252" t="s">
        <v>45605</v>
      </c>
      <c r="C4370" s="252" t="s">
        <v>45597</v>
      </c>
      <c r="D4370" s="148" t="s">
        <v>45606</v>
      </c>
      <c r="E4370" s="252" t="s">
        <v>45607</v>
      </c>
      <c r="F4370" s="252" t="s">
        <v>45600</v>
      </c>
      <c r="G4370" s="252" t="s">
        <v>45601</v>
      </c>
      <c r="H4370" s="262" t="s">
        <v>45608</v>
      </c>
      <c r="I4370" s="264" t="s">
        <v>45609</v>
      </c>
      <c r="J4370" s="148"/>
      <c r="M4370" s="258"/>
      <c r="N4370" s="148"/>
      <c r="O4370" s="148"/>
      <c r="P4370" s="148"/>
    </row>
    <row r="4371" spans="1:16" ht="211.2">
      <c r="A4371" s="258" t="s">
        <v>45610</v>
      </c>
      <c r="B4371" s="252" t="s">
        <v>45611</v>
      </c>
      <c r="C4371" s="252" t="s">
        <v>45612</v>
      </c>
      <c r="D4371" s="148" t="s">
        <v>45613</v>
      </c>
      <c r="E4371" s="252" t="s">
        <v>45614</v>
      </c>
      <c r="F4371" s="252" t="s">
        <v>45615</v>
      </c>
      <c r="G4371" s="252" t="s">
        <v>45616</v>
      </c>
      <c r="H4371" s="262" t="s">
        <v>45617</v>
      </c>
      <c r="I4371" s="264" t="s">
        <v>45618</v>
      </c>
      <c r="J4371" s="148"/>
      <c r="M4371" s="251"/>
      <c r="N4371" s="213"/>
      <c r="O4371" s="148"/>
      <c r="P4371" s="148"/>
    </row>
    <row r="4372" spans="1:16" ht="211.2">
      <c r="A4372" s="258" t="s">
        <v>45619</v>
      </c>
      <c r="B4372" s="252" t="s">
        <v>45611</v>
      </c>
      <c r="C4372" s="252" t="s">
        <v>45612</v>
      </c>
      <c r="D4372" s="148" t="s">
        <v>45620</v>
      </c>
      <c r="E4372" s="252" t="s">
        <v>45614</v>
      </c>
      <c r="F4372" s="252" t="s">
        <v>45621</v>
      </c>
      <c r="G4372" s="252" t="s">
        <v>45616</v>
      </c>
      <c r="H4372" s="262" t="s">
        <v>45617</v>
      </c>
      <c r="I4372" s="264" t="s">
        <v>45622</v>
      </c>
      <c r="J4372" s="148"/>
      <c r="M4372" s="251"/>
      <c r="N4372" s="213"/>
      <c r="O4372" s="148"/>
      <c r="P4372" s="148"/>
    </row>
    <row r="4373" spans="1:16" ht="158.4">
      <c r="A4373" s="251" t="s">
        <v>45623</v>
      </c>
      <c r="B4373" s="253" t="s">
        <v>45624</v>
      </c>
      <c r="C4373" s="252" t="s">
        <v>45625</v>
      </c>
      <c r="D4373" s="148" t="s">
        <v>45626</v>
      </c>
      <c r="E4373" s="253" t="s">
        <v>45627</v>
      </c>
      <c r="F4373" s="252" t="s">
        <v>45628</v>
      </c>
      <c r="G4373" s="252" t="s">
        <v>45629</v>
      </c>
      <c r="H4373" s="262" t="s">
        <v>45630</v>
      </c>
      <c r="I4373" s="264" t="s">
        <v>45631</v>
      </c>
      <c r="J4373" s="148"/>
      <c r="M4373" s="258"/>
      <c r="N4373" s="148"/>
      <c r="O4373" s="148"/>
      <c r="P4373" s="148"/>
    </row>
    <row r="4374" spans="1:16" ht="158.4">
      <c r="A4374" s="251" t="s">
        <v>45632</v>
      </c>
      <c r="B4374" s="253" t="s">
        <v>45633</v>
      </c>
      <c r="C4374" s="252" t="s">
        <v>45625</v>
      </c>
      <c r="D4374" s="148" t="s">
        <v>45634</v>
      </c>
      <c r="E4374" s="253" t="s">
        <v>45627</v>
      </c>
      <c r="F4374" s="253" t="s">
        <v>45628</v>
      </c>
      <c r="G4374" s="253" t="s">
        <v>45635</v>
      </c>
      <c r="H4374" s="262" t="s">
        <v>45636</v>
      </c>
      <c r="I4374" s="264" t="s">
        <v>45637</v>
      </c>
      <c r="J4374" s="148"/>
      <c r="M4374" s="258"/>
      <c r="N4374" s="148"/>
      <c r="O4374" s="148"/>
      <c r="P4374" s="148"/>
    </row>
    <row r="4375" spans="1:16" ht="105.6">
      <c r="A4375" s="258" t="s">
        <v>45638</v>
      </c>
      <c r="B4375" s="252" t="s">
        <v>45639</v>
      </c>
      <c r="C4375" s="252" t="s">
        <v>45640</v>
      </c>
      <c r="D4375" s="148" t="s">
        <v>45641</v>
      </c>
      <c r="E4375" s="252" t="s">
        <v>45642</v>
      </c>
      <c r="F4375" s="252" t="s">
        <v>45643</v>
      </c>
      <c r="G4375" s="252" t="s">
        <v>45644</v>
      </c>
      <c r="H4375" s="262" t="s">
        <v>45645</v>
      </c>
      <c r="I4375" s="264" t="s">
        <v>45646</v>
      </c>
      <c r="J4375" s="148"/>
      <c r="M4375" s="258"/>
      <c r="N4375" s="252"/>
      <c r="O4375" s="148"/>
      <c r="P4375" s="148"/>
    </row>
    <row r="4376" spans="1:16" ht="105.6">
      <c r="A4376" s="258" t="s">
        <v>45647</v>
      </c>
      <c r="B4376" s="252" t="s">
        <v>45648</v>
      </c>
      <c r="C4376" s="252" t="s">
        <v>45649</v>
      </c>
      <c r="D4376" s="148" t="s">
        <v>45650</v>
      </c>
      <c r="E4376" s="252" t="s">
        <v>45651</v>
      </c>
      <c r="F4376" s="252" t="s">
        <v>45652</v>
      </c>
      <c r="G4376" s="252" t="s">
        <v>45653</v>
      </c>
      <c r="H4376" s="262" t="s">
        <v>45654</v>
      </c>
      <c r="I4376" s="264" t="s">
        <v>45655</v>
      </c>
      <c r="J4376" s="148"/>
      <c r="M4376" s="258"/>
      <c r="N4376" s="252"/>
      <c r="O4376" s="148"/>
      <c r="P4376" s="148"/>
    </row>
    <row r="4377" spans="1:16" ht="145.19999999999999">
      <c r="A4377" s="258" t="s">
        <v>45656</v>
      </c>
      <c r="B4377" s="252" t="s">
        <v>45657</v>
      </c>
      <c r="C4377" s="252" t="s">
        <v>45658</v>
      </c>
      <c r="D4377" s="148" t="s">
        <v>45659</v>
      </c>
      <c r="E4377" s="252" t="s">
        <v>45660</v>
      </c>
      <c r="F4377" s="252" t="s">
        <v>45661</v>
      </c>
      <c r="G4377" s="252" t="s">
        <v>45662</v>
      </c>
      <c r="H4377" s="262" t="s">
        <v>45663</v>
      </c>
      <c r="I4377" s="264" t="s">
        <v>45664</v>
      </c>
      <c r="J4377" s="148"/>
      <c r="M4377" s="258"/>
      <c r="N4377" s="148"/>
      <c r="O4377" s="148"/>
      <c r="P4377" s="148"/>
    </row>
    <row r="4378" spans="1:16" ht="145.19999999999999">
      <c r="A4378" s="258" t="s">
        <v>45665</v>
      </c>
      <c r="B4378" s="252" t="s">
        <v>45657</v>
      </c>
      <c r="C4378" s="252" t="s">
        <v>45658</v>
      </c>
      <c r="D4378" s="148" t="s">
        <v>45659</v>
      </c>
      <c r="E4378" s="252" t="s">
        <v>45660</v>
      </c>
      <c r="F4378" s="252" t="s">
        <v>45661</v>
      </c>
      <c r="G4378" s="252" t="s">
        <v>45666</v>
      </c>
      <c r="H4378" s="262" t="s">
        <v>45667</v>
      </c>
      <c r="I4378" s="264" t="s">
        <v>45664</v>
      </c>
      <c r="J4378" s="148"/>
      <c r="M4378" s="258"/>
      <c r="N4378" s="148"/>
      <c r="O4378" s="148"/>
      <c r="P4378" s="148"/>
    </row>
    <row r="4379" spans="1:16" ht="158.4">
      <c r="A4379" s="258" t="s">
        <v>45668</v>
      </c>
      <c r="B4379" s="252" t="s">
        <v>45669</v>
      </c>
      <c r="C4379" s="252" t="s">
        <v>45670</v>
      </c>
      <c r="D4379" s="148" t="s">
        <v>45671</v>
      </c>
      <c r="E4379" s="252" t="s">
        <v>45672</v>
      </c>
      <c r="F4379" s="252" t="s">
        <v>45673</v>
      </c>
      <c r="G4379" s="252" t="s">
        <v>45674</v>
      </c>
      <c r="H4379" s="262" t="s">
        <v>45675</v>
      </c>
      <c r="I4379" s="264" t="s">
        <v>45676</v>
      </c>
      <c r="J4379" s="148"/>
      <c r="M4379" s="258"/>
      <c r="N4379" s="252"/>
      <c r="O4379" s="148"/>
      <c r="P4379" s="148"/>
    </row>
    <row r="4380" spans="1:16" ht="158.4">
      <c r="A4380" s="258" t="s">
        <v>45677</v>
      </c>
      <c r="B4380" s="252" t="s">
        <v>45669</v>
      </c>
      <c r="C4380" s="252" t="s">
        <v>45678</v>
      </c>
      <c r="D4380" s="148" t="s">
        <v>45679</v>
      </c>
      <c r="E4380" s="252" t="s">
        <v>45672</v>
      </c>
      <c r="F4380" s="252" t="s">
        <v>45673</v>
      </c>
      <c r="G4380" s="252" t="s">
        <v>45674</v>
      </c>
      <c r="H4380" s="262" t="s">
        <v>45680</v>
      </c>
      <c r="I4380" s="264" t="s">
        <v>45681</v>
      </c>
      <c r="J4380" s="148"/>
      <c r="M4380" s="258"/>
      <c r="N4380" s="252"/>
      <c r="O4380" s="148"/>
      <c r="P4380" s="148"/>
    </row>
    <row r="4381" spans="1:16" ht="171.6">
      <c r="A4381" s="258" t="s">
        <v>45682</v>
      </c>
      <c r="B4381" s="252" t="s">
        <v>45683</v>
      </c>
      <c r="C4381" s="252" t="s">
        <v>45684</v>
      </c>
      <c r="D4381" s="148" t="s">
        <v>45685</v>
      </c>
      <c r="E4381" s="252" t="s">
        <v>45686</v>
      </c>
      <c r="F4381" s="252" t="s">
        <v>45687</v>
      </c>
      <c r="G4381" s="252" t="s">
        <v>45688</v>
      </c>
      <c r="H4381" s="262" t="s">
        <v>45689</v>
      </c>
      <c r="I4381" s="264" t="s">
        <v>45690</v>
      </c>
      <c r="J4381" s="148"/>
      <c r="M4381" s="258"/>
      <c r="N4381" s="252"/>
      <c r="O4381" s="148"/>
      <c r="P4381" s="148"/>
    </row>
    <row r="4382" spans="1:16" ht="171.6">
      <c r="A4382" s="258" t="s">
        <v>45691</v>
      </c>
      <c r="B4382" s="252" t="s">
        <v>45692</v>
      </c>
      <c r="C4382" s="252" t="s">
        <v>45684</v>
      </c>
      <c r="D4382" s="148" t="s">
        <v>45693</v>
      </c>
      <c r="E4382" s="252" t="s">
        <v>45686</v>
      </c>
      <c r="F4382" s="252" t="s">
        <v>45687</v>
      </c>
      <c r="G4382" s="252" t="s">
        <v>45694</v>
      </c>
      <c r="H4382" s="262" t="s">
        <v>45695</v>
      </c>
      <c r="I4382" s="264" t="s">
        <v>45696</v>
      </c>
      <c r="J4382" s="148"/>
      <c r="M4382" s="258"/>
      <c r="N4382" s="252"/>
      <c r="O4382" s="148"/>
      <c r="P4382" s="148"/>
    </row>
    <row r="4383" spans="1:16" ht="237.6">
      <c r="A4383" s="258" t="s">
        <v>45697</v>
      </c>
      <c r="B4383" s="252" t="s">
        <v>45698</v>
      </c>
      <c r="C4383" s="252" t="s">
        <v>45699</v>
      </c>
      <c r="D4383" s="148" t="s">
        <v>45700</v>
      </c>
      <c r="E4383" s="252" t="s">
        <v>45701</v>
      </c>
      <c r="F4383" s="252" t="s">
        <v>45702</v>
      </c>
      <c r="G4383" s="252" t="s">
        <v>45703</v>
      </c>
      <c r="H4383" s="262" t="s">
        <v>45704</v>
      </c>
      <c r="I4383" s="264" t="s">
        <v>45705</v>
      </c>
      <c r="J4383" s="148"/>
      <c r="M4383" s="258"/>
      <c r="N4383" s="252"/>
      <c r="O4383" s="148"/>
      <c r="P4383" s="148"/>
    </row>
    <row r="4384" spans="1:16" ht="224.4">
      <c r="A4384" s="258" t="s">
        <v>45706</v>
      </c>
      <c r="B4384" s="252" t="s">
        <v>45698</v>
      </c>
      <c r="C4384" s="252" t="s">
        <v>45707</v>
      </c>
      <c r="D4384" s="148" t="s">
        <v>45700</v>
      </c>
      <c r="E4384" s="252" t="s">
        <v>45701</v>
      </c>
      <c r="F4384" s="252" t="s">
        <v>45702</v>
      </c>
      <c r="G4384" s="252" t="s">
        <v>45703</v>
      </c>
      <c r="H4384" s="262" t="s">
        <v>45708</v>
      </c>
      <c r="I4384" s="264" t="s">
        <v>45709</v>
      </c>
      <c r="J4384" s="148"/>
      <c r="M4384" s="258"/>
      <c r="N4384" s="252"/>
      <c r="O4384" s="148"/>
      <c r="P4384" s="148"/>
    </row>
    <row r="4385" spans="1:16" ht="145.19999999999999">
      <c r="A4385" s="258" t="s">
        <v>45710</v>
      </c>
      <c r="B4385" s="252" t="s">
        <v>45711</v>
      </c>
      <c r="C4385" s="252" t="s">
        <v>45712</v>
      </c>
      <c r="D4385" s="148" t="s">
        <v>45713</v>
      </c>
      <c r="E4385" s="252" t="s">
        <v>45714</v>
      </c>
      <c r="F4385" s="252" t="s">
        <v>45715</v>
      </c>
      <c r="G4385" s="252" t="s">
        <v>45716</v>
      </c>
      <c r="H4385" s="262" t="s">
        <v>45717</v>
      </c>
      <c r="I4385" s="264" t="s">
        <v>45718</v>
      </c>
      <c r="J4385" s="148"/>
      <c r="M4385" s="258"/>
      <c r="N4385" s="148"/>
      <c r="O4385" s="148"/>
      <c r="P4385" s="148"/>
    </row>
    <row r="4386" spans="1:16" ht="145.19999999999999">
      <c r="A4386" s="258" t="s">
        <v>45719</v>
      </c>
      <c r="B4386" s="252" t="s">
        <v>45711</v>
      </c>
      <c r="C4386" s="252" t="s">
        <v>45712</v>
      </c>
      <c r="D4386" s="148" t="s">
        <v>45720</v>
      </c>
      <c r="E4386" s="252" t="s">
        <v>45714</v>
      </c>
      <c r="F4386" s="252" t="s">
        <v>45715</v>
      </c>
      <c r="G4386" s="252" t="s">
        <v>45716</v>
      </c>
      <c r="H4386" s="262" t="s">
        <v>45721</v>
      </c>
      <c r="I4386" s="264" t="s">
        <v>45722</v>
      </c>
      <c r="J4386" s="148"/>
      <c r="M4386" s="258"/>
      <c r="N4386" s="148"/>
      <c r="O4386" s="148"/>
      <c r="P4386" s="148"/>
    </row>
    <row r="4387" spans="1:16" ht="55.2">
      <c r="A4387" s="258" t="s">
        <v>45723</v>
      </c>
      <c r="B4387" s="252" t="s">
        <v>45724</v>
      </c>
      <c r="C4387" s="252" t="s">
        <v>45725</v>
      </c>
      <c r="D4387" s="148" t="s">
        <v>45726</v>
      </c>
      <c r="E4387" s="252" t="s">
        <v>45727</v>
      </c>
      <c r="F4387" s="252" t="s">
        <v>45728</v>
      </c>
      <c r="G4387" s="252" t="s">
        <v>45729</v>
      </c>
      <c r="H4387" s="262" t="s">
        <v>45730</v>
      </c>
      <c r="I4387" s="264" t="s">
        <v>45731</v>
      </c>
      <c r="J4387" s="148"/>
      <c r="M4387" s="258"/>
      <c r="N4387" s="252"/>
      <c r="O4387" s="148"/>
      <c r="P4387" s="148"/>
    </row>
    <row r="4388" spans="1:16" ht="55.2">
      <c r="A4388" s="258" t="s">
        <v>45732</v>
      </c>
      <c r="B4388" s="252" t="s">
        <v>45724</v>
      </c>
      <c r="C4388" s="252" t="s">
        <v>45733</v>
      </c>
      <c r="D4388" s="148" t="s">
        <v>45734</v>
      </c>
      <c r="E4388" s="252" t="s">
        <v>45727</v>
      </c>
      <c r="F4388" s="252" t="s">
        <v>45735</v>
      </c>
      <c r="G4388" s="252" t="s">
        <v>45729</v>
      </c>
      <c r="H4388" s="262" t="s">
        <v>45736</v>
      </c>
      <c r="I4388" s="264" t="s">
        <v>45737</v>
      </c>
      <c r="J4388" s="148"/>
      <c r="M4388" s="258"/>
      <c r="N4388" s="252"/>
      <c r="O4388" s="148"/>
      <c r="P4388" s="148"/>
    </row>
    <row r="4389" spans="1:16" ht="66">
      <c r="A4389" s="258" t="s">
        <v>45738</v>
      </c>
      <c r="B4389" s="252" t="s">
        <v>45739</v>
      </c>
      <c r="C4389" s="252" t="s">
        <v>45740</v>
      </c>
      <c r="D4389" s="148" t="s">
        <v>45741</v>
      </c>
      <c r="E4389" s="252" t="s">
        <v>45742</v>
      </c>
      <c r="F4389" s="252" t="s">
        <v>45743</v>
      </c>
      <c r="G4389" s="252" t="s">
        <v>45744</v>
      </c>
      <c r="H4389" s="262" t="s">
        <v>45745</v>
      </c>
      <c r="I4389" s="264" t="s">
        <v>45746</v>
      </c>
      <c r="J4389" s="148"/>
      <c r="M4389" s="251"/>
      <c r="N4389" s="213"/>
      <c r="O4389" s="148"/>
      <c r="P4389" s="148"/>
    </row>
    <row r="4390" spans="1:16" ht="66">
      <c r="A4390" s="258" t="s">
        <v>45747</v>
      </c>
      <c r="B4390" s="252" t="s">
        <v>45748</v>
      </c>
      <c r="C4390" s="252" t="s">
        <v>45740</v>
      </c>
      <c r="D4390" s="148" t="s">
        <v>45749</v>
      </c>
      <c r="E4390" s="252" t="s">
        <v>45750</v>
      </c>
      <c r="F4390" s="252" t="s">
        <v>45751</v>
      </c>
      <c r="G4390" s="252" t="s">
        <v>45752</v>
      </c>
      <c r="H4390" s="262" t="s">
        <v>45753</v>
      </c>
      <c r="I4390" s="264" t="s">
        <v>45754</v>
      </c>
      <c r="J4390" s="148"/>
      <c r="M4390" s="251"/>
      <c r="N4390" s="213"/>
      <c r="O4390" s="148"/>
      <c r="P4390" s="148"/>
    </row>
    <row r="4391" spans="1:16" ht="92.4">
      <c r="A4391" s="251" t="s">
        <v>45755</v>
      </c>
      <c r="B4391" s="253" t="s">
        <v>45756</v>
      </c>
      <c r="C4391" s="252" t="s">
        <v>45757</v>
      </c>
      <c r="D4391" s="148" t="s">
        <v>45758</v>
      </c>
      <c r="E4391" s="253" t="s">
        <v>45759</v>
      </c>
      <c r="F4391" s="253" t="s">
        <v>45760</v>
      </c>
      <c r="G4391" s="253" t="s">
        <v>45761</v>
      </c>
      <c r="H4391" s="262" t="s">
        <v>45762</v>
      </c>
      <c r="I4391" s="264" t="s">
        <v>45763</v>
      </c>
      <c r="J4391" s="148"/>
      <c r="M4391" s="258"/>
      <c r="N4391" s="148"/>
      <c r="O4391" s="148"/>
      <c r="P4391" s="148"/>
    </row>
    <row r="4392" spans="1:16" ht="92.4">
      <c r="A4392" s="251" t="s">
        <v>45764</v>
      </c>
      <c r="B4392" s="253" t="s">
        <v>45756</v>
      </c>
      <c r="C4392" s="252" t="s">
        <v>45765</v>
      </c>
      <c r="D4392" s="148" t="s">
        <v>45758</v>
      </c>
      <c r="E4392" s="253" t="s">
        <v>45759</v>
      </c>
      <c r="F4392" s="253" t="s">
        <v>45760</v>
      </c>
      <c r="G4392" s="253" t="s">
        <v>45761</v>
      </c>
      <c r="H4392" s="262" t="s">
        <v>45762</v>
      </c>
      <c r="I4392" s="264" t="s">
        <v>45763</v>
      </c>
      <c r="J4392" s="148"/>
      <c r="M4392" s="258"/>
      <c r="N4392" s="148"/>
      <c r="O4392" s="148"/>
      <c r="P4392" s="148"/>
    </row>
    <row r="4393" spans="1:16" ht="158.4">
      <c r="A4393" s="258" t="s">
        <v>45766</v>
      </c>
      <c r="B4393" s="252" t="s">
        <v>45767</v>
      </c>
      <c r="C4393" s="252" t="s">
        <v>45768</v>
      </c>
      <c r="D4393" s="148" t="s">
        <v>45769</v>
      </c>
      <c r="E4393" s="252" t="s">
        <v>45770</v>
      </c>
      <c r="F4393" s="252" t="s">
        <v>45771</v>
      </c>
      <c r="G4393" s="252" t="s">
        <v>45772</v>
      </c>
      <c r="H4393" s="262" t="s">
        <v>45773</v>
      </c>
      <c r="I4393" s="264" t="s">
        <v>45774</v>
      </c>
      <c r="J4393" s="148"/>
      <c r="M4393" s="258"/>
      <c r="N4393" s="148"/>
      <c r="O4393" s="148"/>
      <c r="P4393" s="148"/>
    </row>
    <row r="4394" spans="1:16" ht="158.4">
      <c r="A4394" s="258" t="s">
        <v>45775</v>
      </c>
      <c r="B4394" s="252" t="s">
        <v>45776</v>
      </c>
      <c r="C4394" s="252" t="s">
        <v>45777</v>
      </c>
      <c r="D4394" s="148" t="s">
        <v>45778</v>
      </c>
      <c r="E4394" s="252" t="s">
        <v>45770</v>
      </c>
      <c r="F4394" s="252" t="s">
        <v>45779</v>
      </c>
      <c r="G4394" s="252" t="s">
        <v>45780</v>
      </c>
      <c r="H4394" s="262" t="s">
        <v>45781</v>
      </c>
      <c r="I4394" s="264" t="s">
        <v>45782</v>
      </c>
      <c r="J4394" s="148"/>
      <c r="M4394" s="258"/>
      <c r="N4394" s="148"/>
      <c r="O4394" s="148"/>
      <c r="P4394" s="148"/>
    </row>
    <row r="4395" spans="1:16" ht="158.4">
      <c r="A4395" s="258" t="s">
        <v>45783</v>
      </c>
      <c r="B4395" s="252" t="s">
        <v>45784</v>
      </c>
      <c r="C4395" s="252" t="s">
        <v>45785</v>
      </c>
      <c r="D4395" s="148" t="s">
        <v>45786</v>
      </c>
      <c r="E4395" s="252" t="s">
        <v>45787</v>
      </c>
      <c r="F4395" s="252" t="s">
        <v>45788</v>
      </c>
      <c r="G4395" s="252" t="s">
        <v>45789</v>
      </c>
      <c r="H4395" s="262" t="s">
        <v>45790</v>
      </c>
      <c r="I4395" s="264" t="s">
        <v>45791</v>
      </c>
      <c r="J4395" s="148"/>
      <c r="M4395" s="258"/>
      <c r="N4395" s="148"/>
      <c r="O4395" s="148"/>
      <c r="P4395" s="148"/>
    </row>
    <row r="4396" spans="1:16" ht="158.4">
      <c r="A4396" s="258" t="s">
        <v>45792</v>
      </c>
      <c r="B4396" s="252" t="s">
        <v>45793</v>
      </c>
      <c r="C4396" s="252" t="s">
        <v>45794</v>
      </c>
      <c r="D4396" s="148" t="s">
        <v>45795</v>
      </c>
      <c r="E4396" s="252" t="s">
        <v>45787</v>
      </c>
      <c r="F4396" s="252" t="s">
        <v>45796</v>
      </c>
      <c r="G4396" s="252" t="s">
        <v>45797</v>
      </c>
      <c r="H4396" s="262" t="s">
        <v>45798</v>
      </c>
      <c r="I4396" s="264" t="s">
        <v>45799</v>
      </c>
      <c r="J4396" s="148"/>
      <c r="M4396" s="258"/>
      <c r="N4396" s="148"/>
      <c r="O4396" s="148"/>
      <c r="P4396" s="148"/>
    </row>
    <row r="4397" spans="1:16" ht="171.6">
      <c r="A4397" s="258" t="s">
        <v>45800</v>
      </c>
      <c r="B4397" s="252" t="s">
        <v>45801</v>
      </c>
      <c r="C4397" s="252" t="s">
        <v>45802</v>
      </c>
      <c r="D4397" s="148" t="s">
        <v>45803</v>
      </c>
      <c r="E4397" s="252" t="s">
        <v>45804</v>
      </c>
      <c r="F4397" s="252" t="s">
        <v>45805</v>
      </c>
      <c r="G4397" s="252" t="s">
        <v>45806</v>
      </c>
      <c r="H4397" s="262" t="s">
        <v>45807</v>
      </c>
      <c r="I4397" s="264" t="s">
        <v>45808</v>
      </c>
      <c r="J4397" s="148"/>
      <c r="M4397" s="258"/>
      <c r="N4397" s="148"/>
      <c r="O4397" s="148"/>
      <c r="P4397" s="148"/>
    </row>
    <row r="4398" spans="1:16" ht="171.6">
      <c r="A4398" s="258" t="s">
        <v>45809</v>
      </c>
      <c r="B4398" s="252" t="s">
        <v>45810</v>
      </c>
      <c r="C4398" s="252" t="s">
        <v>45811</v>
      </c>
      <c r="D4398" s="148" t="s">
        <v>45812</v>
      </c>
      <c r="E4398" s="252" t="s">
        <v>45813</v>
      </c>
      <c r="F4398" s="252" t="s">
        <v>45814</v>
      </c>
      <c r="G4398" s="252" t="s">
        <v>45815</v>
      </c>
      <c r="H4398" s="262" t="s">
        <v>45816</v>
      </c>
      <c r="I4398" s="264" t="s">
        <v>45817</v>
      </c>
      <c r="J4398" s="148"/>
      <c r="M4398" s="258"/>
      <c r="N4398" s="148"/>
      <c r="O4398" s="148"/>
      <c r="P4398" s="148"/>
    </row>
    <row r="4399" spans="1:16" ht="118.8">
      <c r="A4399" s="258" t="s">
        <v>45818</v>
      </c>
      <c r="B4399" s="252" t="s">
        <v>45819</v>
      </c>
      <c r="C4399" s="252" t="s">
        <v>45820</v>
      </c>
      <c r="D4399" s="148" t="s">
        <v>45821</v>
      </c>
      <c r="E4399" s="252" t="s">
        <v>45822</v>
      </c>
      <c r="F4399" s="252" t="s">
        <v>45823</v>
      </c>
      <c r="G4399" s="252" t="s">
        <v>45824</v>
      </c>
      <c r="H4399" s="262" t="s">
        <v>45825</v>
      </c>
      <c r="I4399" s="264" t="s">
        <v>45826</v>
      </c>
      <c r="J4399" s="148"/>
      <c r="M4399" s="258"/>
      <c r="N4399" s="148"/>
      <c r="O4399" s="148"/>
      <c r="P4399" s="148"/>
    </row>
    <row r="4400" spans="1:16" ht="118.8">
      <c r="A4400" s="258" t="s">
        <v>45827</v>
      </c>
      <c r="B4400" s="252" t="s">
        <v>45828</v>
      </c>
      <c r="C4400" s="252" t="s">
        <v>45829</v>
      </c>
      <c r="D4400" s="148" t="s">
        <v>45830</v>
      </c>
      <c r="E4400" s="252" t="s">
        <v>45831</v>
      </c>
      <c r="F4400" s="252" t="s">
        <v>45832</v>
      </c>
      <c r="G4400" s="252" t="s">
        <v>45824</v>
      </c>
      <c r="H4400" s="262" t="s">
        <v>45833</v>
      </c>
      <c r="I4400" s="264" t="s">
        <v>45834</v>
      </c>
      <c r="J4400" s="148"/>
      <c r="M4400" s="258"/>
      <c r="N4400" s="148"/>
      <c r="O4400" s="148"/>
      <c r="P4400" s="148"/>
    </row>
    <row r="4401" spans="1:16" ht="105.6">
      <c r="A4401" s="258" t="s">
        <v>45835</v>
      </c>
      <c r="B4401" s="252" t="s">
        <v>45836</v>
      </c>
      <c r="C4401" s="252" t="s">
        <v>45837</v>
      </c>
      <c r="D4401" s="148" t="s">
        <v>45838</v>
      </c>
      <c r="E4401" s="252" t="s">
        <v>45839</v>
      </c>
      <c r="F4401" s="252" t="s">
        <v>45840</v>
      </c>
      <c r="G4401" s="252" t="s">
        <v>45841</v>
      </c>
      <c r="H4401" s="262" t="s">
        <v>45842</v>
      </c>
      <c r="I4401" s="264" t="s">
        <v>45843</v>
      </c>
      <c r="J4401" s="148"/>
      <c r="M4401" s="258"/>
      <c r="N4401" s="148"/>
      <c r="O4401" s="148"/>
      <c r="P4401" s="148"/>
    </row>
    <row r="4402" spans="1:16" ht="92.4">
      <c r="A4402" s="258" t="s">
        <v>45844</v>
      </c>
      <c r="B4402" s="252" t="s">
        <v>45845</v>
      </c>
      <c r="C4402" s="252" t="s">
        <v>45846</v>
      </c>
      <c r="D4402" s="148" t="s">
        <v>45847</v>
      </c>
      <c r="E4402" s="252" t="s">
        <v>45848</v>
      </c>
      <c r="F4402" s="252" t="s">
        <v>45849</v>
      </c>
      <c r="G4402" s="252" t="s">
        <v>45850</v>
      </c>
      <c r="H4402" s="262" t="s">
        <v>45851</v>
      </c>
      <c r="I4402" s="264" t="s">
        <v>45852</v>
      </c>
      <c r="J4402" s="148"/>
      <c r="M4402" s="258"/>
      <c r="N4402" s="148"/>
      <c r="O4402" s="148"/>
      <c r="P4402" s="148"/>
    </row>
    <row r="4403" spans="1:16" ht="132">
      <c r="A4403" s="258" t="s">
        <v>45853</v>
      </c>
      <c r="B4403" s="252" t="s">
        <v>45854</v>
      </c>
      <c r="C4403" s="252" t="s">
        <v>45855</v>
      </c>
      <c r="D4403" s="148" t="s">
        <v>45856</v>
      </c>
      <c r="E4403" s="252" t="s">
        <v>45857</v>
      </c>
      <c r="F4403" s="252" t="s">
        <v>45858</v>
      </c>
      <c r="G4403" s="252" t="s">
        <v>45859</v>
      </c>
      <c r="H4403" s="262" t="s">
        <v>45860</v>
      </c>
      <c r="I4403" s="264" t="s">
        <v>45861</v>
      </c>
      <c r="J4403" s="148"/>
      <c r="M4403" s="258"/>
      <c r="N4403" s="148"/>
      <c r="O4403" s="148"/>
      <c r="P4403" s="148"/>
    </row>
    <row r="4404" spans="1:16" ht="132">
      <c r="A4404" s="258" t="s">
        <v>45862</v>
      </c>
      <c r="B4404" s="252" t="s">
        <v>45863</v>
      </c>
      <c r="C4404" s="252" t="s">
        <v>45864</v>
      </c>
      <c r="D4404" s="148" t="s">
        <v>45865</v>
      </c>
      <c r="E4404" s="252" t="s">
        <v>45857</v>
      </c>
      <c r="F4404" s="252" t="s">
        <v>45858</v>
      </c>
      <c r="G4404" s="252" t="s">
        <v>45866</v>
      </c>
      <c r="H4404" s="262" t="s">
        <v>45867</v>
      </c>
      <c r="I4404" s="264" t="s">
        <v>45868</v>
      </c>
      <c r="J4404" s="148"/>
      <c r="M4404" s="258"/>
      <c r="N4404" s="148"/>
      <c r="O4404" s="148"/>
      <c r="P4404" s="148"/>
    </row>
    <row r="4405" spans="1:16" ht="105.6">
      <c r="A4405" s="258" t="s">
        <v>45869</v>
      </c>
      <c r="B4405" s="252" t="s">
        <v>45870</v>
      </c>
      <c r="C4405" s="252" t="s">
        <v>45871</v>
      </c>
      <c r="D4405" s="148" t="s">
        <v>45872</v>
      </c>
      <c r="E4405" s="252" t="s">
        <v>45873</v>
      </c>
      <c r="F4405" s="252" t="s">
        <v>45874</v>
      </c>
      <c r="G4405" s="252" t="s">
        <v>45875</v>
      </c>
      <c r="H4405" s="262" t="s">
        <v>45876</v>
      </c>
      <c r="I4405" s="264" t="s">
        <v>45877</v>
      </c>
      <c r="J4405" s="148"/>
      <c r="M4405" s="258"/>
      <c r="N4405" s="148"/>
      <c r="O4405" s="148"/>
      <c r="P4405" s="148"/>
    </row>
    <row r="4406" spans="1:16" ht="105.6">
      <c r="A4406" s="258" t="s">
        <v>45878</v>
      </c>
      <c r="B4406" s="252" t="s">
        <v>45870</v>
      </c>
      <c r="C4406" s="252" t="s">
        <v>45871</v>
      </c>
      <c r="D4406" s="148" t="s">
        <v>45872</v>
      </c>
      <c r="E4406" s="252" t="s">
        <v>45873</v>
      </c>
      <c r="F4406" s="252" t="s">
        <v>45874</v>
      </c>
      <c r="G4406" s="252" t="s">
        <v>45875</v>
      </c>
      <c r="H4406" s="262" t="s">
        <v>45876</v>
      </c>
      <c r="I4406" s="264" t="s">
        <v>45877</v>
      </c>
      <c r="J4406" s="148"/>
      <c r="M4406" s="258"/>
      <c r="N4406" s="148"/>
      <c r="O4406" s="148"/>
      <c r="P4406" s="148"/>
    </row>
    <row r="4407" spans="1:16" ht="105.6">
      <c r="A4407" s="258" t="s">
        <v>45879</v>
      </c>
      <c r="B4407" s="252" t="s">
        <v>45880</v>
      </c>
      <c r="C4407" s="252" t="s">
        <v>45881</v>
      </c>
      <c r="D4407" s="148" t="s">
        <v>45882</v>
      </c>
      <c r="E4407" s="252" t="s">
        <v>45883</v>
      </c>
      <c r="F4407" s="252" t="s">
        <v>45884</v>
      </c>
      <c r="G4407" s="252" t="s">
        <v>45885</v>
      </c>
      <c r="H4407" s="262" t="s">
        <v>45886</v>
      </c>
      <c r="I4407" s="264" t="s">
        <v>45887</v>
      </c>
      <c r="J4407" s="148"/>
      <c r="M4407" s="251"/>
      <c r="N4407" s="213"/>
      <c r="O4407" s="148"/>
      <c r="P4407" s="148"/>
    </row>
    <row r="4408" spans="1:16" ht="105.6">
      <c r="A4408" s="258" t="s">
        <v>45888</v>
      </c>
      <c r="B4408" s="252" t="s">
        <v>45889</v>
      </c>
      <c r="C4408" s="252" t="s">
        <v>45890</v>
      </c>
      <c r="D4408" s="148" t="s">
        <v>45891</v>
      </c>
      <c r="E4408" s="252" t="s">
        <v>45883</v>
      </c>
      <c r="F4408" s="252" t="s">
        <v>45884</v>
      </c>
      <c r="G4408" s="252" t="s">
        <v>45885</v>
      </c>
      <c r="H4408" s="262" t="s">
        <v>45892</v>
      </c>
      <c r="I4408" s="264" t="s">
        <v>45893</v>
      </c>
      <c r="J4408" s="148"/>
      <c r="M4408" s="251"/>
      <c r="N4408" s="213"/>
      <c r="O4408" s="148"/>
      <c r="P4408" s="148"/>
    </row>
    <row r="4409" spans="1:16" ht="79.2">
      <c r="A4409" s="251" t="s">
        <v>45894</v>
      </c>
      <c r="B4409" s="253" t="s">
        <v>45895</v>
      </c>
      <c r="C4409" s="253" t="s">
        <v>45896</v>
      </c>
      <c r="D4409" s="148" t="s">
        <v>45897</v>
      </c>
      <c r="E4409" s="253" t="s">
        <v>45898</v>
      </c>
      <c r="F4409" s="253" t="s">
        <v>45899</v>
      </c>
      <c r="G4409" s="253" t="s">
        <v>45900</v>
      </c>
      <c r="H4409" s="262" t="s">
        <v>45901</v>
      </c>
      <c r="I4409" s="264" t="s">
        <v>45902</v>
      </c>
      <c r="J4409" s="148"/>
      <c r="M4409" s="258"/>
      <c r="N4409" s="252"/>
      <c r="O4409" s="148"/>
      <c r="P4409" s="148"/>
    </row>
    <row r="4410" spans="1:16" ht="79.2">
      <c r="A4410" s="251" t="s">
        <v>45903</v>
      </c>
      <c r="B4410" s="253" t="s">
        <v>45895</v>
      </c>
      <c r="C4410" s="253" t="s">
        <v>45896</v>
      </c>
      <c r="D4410" s="148" t="s">
        <v>45897</v>
      </c>
      <c r="E4410" s="253" t="s">
        <v>45898</v>
      </c>
      <c r="F4410" s="253" t="s">
        <v>45899</v>
      </c>
      <c r="G4410" s="253" t="s">
        <v>45900</v>
      </c>
      <c r="H4410" s="262" t="s">
        <v>45901</v>
      </c>
      <c r="I4410" s="264" t="s">
        <v>45902</v>
      </c>
      <c r="J4410" s="148"/>
      <c r="M4410" s="258"/>
      <c r="N4410" s="252"/>
      <c r="O4410" s="148"/>
      <c r="P4410" s="148"/>
    </row>
    <row r="4411" spans="1:16" ht="171.6">
      <c r="A4411" s="258" t="s">
        <v>45904</v>
      </c>
      <c r="B4411" s="252" t="s">
        <v>45905</v>
      </c>
      <c r="C4411" s="252" t="s">
        <v>45906</v>
      </c>
      <c r="D4411" s="148" t="s">
        <v>45907</v>
      </c>
      <c r="E4411" s="252" t="s">
        <v>45908</v>
      </c>
      <c r="F4411" s="252" t="s">
        <v>45909</v>
      </c>
      <c r="G4411" s="252" t="s">
        <v>45910</v>
      </c>
      <c r="H4411" s="262" t="s">
        <v>45911</v>
      </c>
      <c r="I4411" s="264" t="s">
        <v>45912</v>
      </c>
      <c r="J4411" s="148"/>
      <c r="M4411" s="258"/>
      <c r="N4411" s="148"/>
      <c r="O4411" s="148"/>
      <c r="P4411" s="148"/>
    </row>
    <row r="4412" spans="1:16" ht="171.6">
      <c r="A4412" s="258" t="s">
        <v>45913</v>
      </c>
      <c r="B4412" s="252" t="s">
        <v>45905</v>
      </c>
      <c r="C4412" s="252" t="s">
        <v>45906</v>
      </c>
      <c r="D4412" s="148" t="s">
        <v>45907</v>
      </c>
      <c r="E4412" s="252" t="s">
        <v>45908</v>
      </c>
      <c r="F4412" s="252" t="s">
        <v>45909</v>
      </c>
      <c r="G4412" s="252" t="s">
        <v>45910</v>
      </c>
      <c r="H4412" s="262" t="s">
        <v>45911</v>
      </c>
      <c r="I4412" s="264" t="s">
        <v>45912</v>
      </c>
      <c r="J4412" s="148"/>
      <c r="M4412" s="258"/>
      <c r="N4412" s="148"/>
      <c r="O4412" s="148"/>
      <c r="P4412" s="148"/>
    </row>
    <row r="4413" spans="1:16" ht="171.6">
      <c r="A4413" s="258" t="s">
        <v>45914</v>
      </c>
      <c r="B4413" s="252" t="s">
        <v>45915</v>
      </c>
      <c r="C4413" s="252" t="s">
        <v>45916</v>
      </c>
      <c r="D4413" s="148" t="s">
        <v>45917</v>
      </c>
      <c r="E4413" s="252" t="s">
        <v>45918</v>
      </c>
      <c r="F4413" s="252" t="s">
        <v>45919</v>
      </c>
      <c r="G4413" s="252" t="s">
        <v>45920</v>
      </c>
      <c r="H4413" s="262" t="s">
        <v>45921</v>
      </c>
      <c r="I4413" s="264" t="s">
        <v>45922</v>
      </c>
      <c r="J4413" s="148"/>
      <c r="M4413" s="258"/>
      <c r="N4413" s="148"/>
      <c r="O4413" s="148"/>
      <c r="P4413" s="148"/>
    </row>
    <row r="4414" spans="1:16" ht="171.6">
      <c r="A4414" s="258" t="s">
        <v>45923</v>
      </c>
      <c r="B4414" s="252" t="s">
        <v>45915</v>
      </c>
      <c r="C4414" s="252" t="s">
        <v>45916</v>
      </c>
      <c r="D4414" s="148" t="s">
        <v>45917</v>
      </c>
      <c r="E4414" s="252" t="s">
        <v>45918</v>
      </c>
      <c r="F4414" s="252" t="s">
        <v>45919</v>
      </c>
      <c r="G4414" s="252" t="s">
        <v>45920</v>
      </c>
      <c r="H4414" s="262" t="s">
        <v>45921</v>
      </c>
      <c r="I4414" s="264" t="s">
        <v>45922</v>
      </c>
      <c r="J4414" s="148"/>
      <c r="M4414" s="258"/>
      <c r="N4414" s="148"/>
      <c r="O4414" s="148"/>
      <c r="P4414" s="148"/>
    </row>
    <row r="4415" spans="1:16" ht="184.8">
      <c r="A4415" s="258" t="s">
        <v>45924</v>
      </c>
      <c r="B4415" s="252" t="s">
        <v>45925</v>
      </c>
      <c r="C4415" s="252" t="s">
        <v>45926</v>
      </c>
      <c r="D4415" s="148" t="s">
        <v>45927</v>
      </c>
      <c r="E4415" s="252" t="s">
        <v>45928</v>
      </c>
      <c r="F4415" s="252" t="s">
        <v>45929</v>
      </c>
      <c r="G4415" s="252" t="s">
        <v>45930</v>
      </c>
      <c r="H4415" s="262" t="s">
        <v>45931</v>
      </c>
      <c r="I4415" s="264" t="s">
        <v>45932</v>
      </c>
      <c r="J4415" s="148"/>
      <c r="M4415" s="258"/>
      <c r="N4415" s="148"/>
      <c r="O4415" s="148"/>
      <c r="P4415" s="148"/>
    </row>
    <row r="4416" spans="1:16" ht="184.8">
      <c r="A4416" s="258" t="s">
        <v>45933</v>
      </c>
      <c r="B4416" s="252" t="s">
        <v>45925</v>
      </c>
      <c r="C4416" s="252" t="s">
        <v>45926</v>
      </c>
      <c r="D4416" s="148" t="s">
        <v>45927</v>
      </c>
      <c r="E4416" s="252" t="s">
        <v>45928</v>
      </c>
      <c r="F4416" s="252" t="s">
        <v>45929</v>
      </c>
      <c r="G4416" s="252" t="s">
        <v>45930</v>
      </c>
      <c r="H4416" s="262" t="s">
        <v>45931</v>
      </c>
      <c r="I4416" s="264" t="s">
        <v>45932</v>
      </c>
      <c r="J4416" s="148"/>
      <c r="M4416" s="258"/>
      <c r="N4416" s="148"/>
      <c r="O4416" s="148"/>
      <c r="P4416" s="148"/>
    </row>
    <row r="4417" spans="1:16" ht="158.4">
      <c r="A4417" s="258" t="s">
        <v>45934</v>
      </c>
      <c r="B4417" s="252" t="s">
        <v>45935</v>
      </c>
      <c r="C4417" s="252" t="s">
        <v>45936</v>
      </c>
      <c r="D4417" s="148" t="s">
        <v>45937</v>
      </c>
      <c r="E4417" s="252" t="s">
        <v>45938</v>
      </c>
      <c r="F4417" s="252" t="s">
        <v>45939</v>
      </c>
      <c r="G4417" s="252" t="s">
        <v>45940</v>
      </c>
      <c r="H4417" s="262" t="s">
        <v>45941</v>
      </c>
      <c r="I4417" s="264" t="s">
        <v>45942</v>
      </c>
      <c r="J4417" s="148"/>
      <c r="M4417" s="258"/>
      <c r="N4417" s="148"/>
      <c r="O4417" s="148"/>
      <c r="P4417" s="148"/>
    </row>
    <row r="4418" spans="1:16" ht="158.4">
      <c r="A4418" s="258" t="s">
        <v>45943</v>
      </c>
      <c r="B4418" s="252" t="s">
        <v>45935</v>
      </c>
      <c r="C4418" s="252" t="s">
        <v>45936</v>
      </c>
      <c r="D4418" s="148" t="s">
        <v>45937</v>
      </c>
      <c r="E4418" s="252" t="s">
        <v>45938</v>
      </c>
      <c r="F4418" s="252" t="s">
        <v>45939</v>
      </c>
      <c r="G4418" s="252" t="s">
        <v>45940</v>
      </c>
      <c r="H4418" s="262" t="s">
        <v>45941</v>
      </c>
      <c r="I4418" s="264" t="s">
        <v>45942</v>
      </c>
      <c r="J4418" s="148"/>
      <c r="M4418" s="258"/>
      <c r="N4418" s="148"/>
      <c r="O4418" s="148"/>
      <c r="P4418" s="148"/>
    </row>
    <row r="4419" spans="1:16" ht="118.8">
      <c r="A4419" s="258" t="s">
        <v>45944</v>
      </c>
      <c r="B4419" s="252" t="s">
        <v>45945</v>
      </c>
      <c r="C4419" s="252" t="s">
        <v>45946</v>
      </c>
      <c r="D4419" s="148" t="s">
        <v>45947</v>
      </c>
      <c r="E4419" s="252" t="s">
        <v>45948</v>
      </c>
      <c r="F4419" s="252" t="s">
        <v>45949</v>
      </c>
      <c r="G4419" s="252" t="s">
        <v>45950</v>
      </c>
      <c r="H4419" s="262" t="s">
        <v>45951</v>
      </c>
      <c r="I4419" s="264" t="s">
        <v>45952</v>
      </c>
      <c r="J4419" s="148"/>
      <c r="M4419" s="258"/>
      <c r="N4419" s="148"/>
      <c r="O4419" s="148"/>
      <c r="P4419" s="148"/>
    </row>
    <row r="4420" spans="1:16" ht="118.8">
      <c r="A4420" s="258" t="s">
        <v>45953</v>
      </c>
      <c r="B4420" s="252" t="s">
        <v>45945</v>
      </c>
      <c r="C4420" s="252" t="s">
        <v>45946</v>
      </c>
      <c r="D4420" s="148" t="s">
        <v>45947</v>
      </c>
      <c r="E4420" s="252" t="s">
        <v>45948</v>
      </c>
      <c r="F4420" s="252" t="s">
        <v>45949</v>
      </c>
      <c r="G4420" s="252" t="s">
        <v>45950</v>
      </c>
      <c r="H4420" s="262" t="s">
        <v>45951</v>
      </c>
      <c r="I4420" s="264" t="s">
        <v>45952</v>
      </c>
      <c r="J4420" s="148"/>
      <c r="M4420" s="258"/>
      <c r="N4420" s="148"/>
      <c r="O4420" s="148"/>
      <c r="P4420" s="148"/>
    </row>
    <row r="4421" spans="1:16" ht="118.8">
      <c r="A4421" s="258" t="s">
        <v>45954</v>
      </c>
      <c r="B4421" s="252" t="s">
        <v>45955</v>
      </c>
      <c r="C4421" s="252" t="s">
        <v>45956</v>
      </c>
      <c r="D4421" s="148" t="s">
        <v>45957</v>
      </c>
      <c r="E4421" s="252" t="s">
        <v>45958</v>
      </c>
      <c r="F4421" s="252" t="s">
        <v>45959</v>
      </c>
      <c r="G4421" s="252" t="s">
        <v>45960</v>
      </c>
      <c r="H4421" s="262" t="s">
        <v>45961</v>
      </c>
      <c r="I4421" s="264" t="s">
        <v>45962</v>
      </c>
      <c r="J4421" s="148"/>
      <c r="M4421" s="258"/>
      <c r="N4421" s="148"/>
      <c r="O4421" s="148"/>
      <c r="P4421" s="148"/>
    </row>
    <row r="4422" spans="1:16" ht="118.8">
      <c r="A4422" s="258" t="s">
        <v>45963</v>
      </c>
      <c r="B4422" s="252" t="s">
        <v>45955</v>
      </c>
      <c r="C4422" s="252" t="s">
        <v>45956</v>
      </c>
      <c r="D4422" s="148" t="s">
        <v>45957</v>
      </c>
      <c r="E4422" s="252" t="s">
        <v>45958</v>
      </c>
      <c r="F4422" s="252" t="s">
        <v>45959</v>
      </c>
      <c r="G4422" s="252" t="s">
        <v>45960</v>
      </c>
      <c r="H4422" s="262" t="s">
        <v>45961</v>
      </c>
      <c r="I4422" s="264" t="s">
        <v>45962</v>
      </c>
      <c r="J4422" s="148"/>
      <c r="M4422" s="258"/>
      <c r="N4422" s="148"/>
      <c r="O4422" s="148"/>
      <c r="P4422" s="148"/>
    </row>
    <row r="4423" spans="1:16" ht="118.8">
      <c r="A4423" s="258" t="s">
        <v>45964</v>
      </c>
      <c r="B4423" s="252" t="s">
        <v>45965</v>
      </c>
      <c r="C4423" s="252" t="s">
        <v>45966</v>
      </c>
      <c r="D4423" s="148" t="s">
        <v>45967</v>
      </c>
      <c r="E4423" s="252" t="s">
        <v>45968</v>
      </c>
      <c r="F4423" s="252" t="s">
        <v>45969</v>
      </c>
      <c r="G4423" s="252" t="s">
        <v>45970</v>
      </c>
      <c r="H4423" s="262" t="s">
        <v>45971</v>
      </c>
      <c r="I4423" s="264" t="s">
        <v>45972</v>
      </c>
      <c r="J4423" s="148"/>
      <c r="M4423" s="258"/>
      <c r="N4423" s="148"/>
      <c r="O4423" s="148"/>
      <c r="P4423" s="148"/>
    </row>
    <row r="4424" spans="1:16" ht="118.8">
      <c r="A4424" s="258" t="s">
        <v>45973</v>
      </c>
      <c r="B4424" s="252" t="s">
        <v>45974</v>
      </c>
      <c r="C4424" s="252" t="s">
        <v>45966</v>
      </c>
      <c r="D4424" s="148" t="s">
        <v>45975</v>
      </c>
      <c r="E4424" s="252" t="s">
        <v>45968</v>
      </c>
      <c r="F4424" s="252" t="s">
        <v>45969</v>
      </c>
      <c r="G4424" s="252" t="s">
        <v>45970</v>
      </c>
      <c r="H4424" s="262" t="s">
        <v>45971</v>
      </c>
      <c r="I4424" s="264" t="s">
        <v>45972</v>
      </c>
      <c r="J4424" s="148"/>
      <c r="M4424" s="258"/>
      <c r="N4424" s="148"/>
      <c r="O4424" s="148"/>
      <c r="P4424" s="148"/>
    </row>
    <row r="4425" spans="1:16" ht="105.6">
      <c r="A4425" s="258" t="s">
        <v>45976</v>
      </c>
      <c r="B4425" s="252" t="s">
        <v>45977</v>
      </c>
      <c r="C4425" s="252" t="s">
        <v>45978</v>
      </c>
      <c r="D4425" s="148" t="s">
        <v>45979</v>
      </c>
      <c r="E4425" s="252" t="s">
        <v>45980</v>
      </c>
      <c r="F4425" s="252" t="s">
        <v>45981</v>
      </c>
      <c r="G4425" s="252" t="s">
        <v>45982</v>
      </c>
      <c r="H4425" s="262" t="s">
        <v>45983</v>
      </c>
      <c r="I4425" s="264" t="s">
        <v>45984</v>
      </c>
      <c r="J4425" s="148"/>
      <c r="M4425" s="251"/>
      <c r="N4425" s="253"/>
      <c r="O4425" s="148"/>
      <c r="P4425" s="148"/>
    </row>
    <row r="4426" spans="1:16" ht="105.6">
      <c r="A4426" s="258" t="s">
        <v>45985</v>
      </c>
      <c r="B4426" s="252" t="s">
        <v>45977</v>
      </c>
      <c r="C4426" s="252" t="s">
        <v>45978</v>
      </c>
      <c r="D4426" s="148" t="s">
        <v>45979</v>
      </c>
      <c r="E4426" s="252" t="s">
        <v>45980</v>
      </c>
      <c r="F4426" s="252" t="s">
        <v>45981</v>
      </c>
      <c r="G4426" s="252" t="s">
        <v>45986</v>
      </c>
      <c r="H4426" s="262" t="s">
        <v>45983</v>
      </c>
      <c r="I4426" s="264" t="s">
        <v>45984</v>
      </c>
      <c r="J4426" s="273"/>
      <c r="K4426" s="273"/>
      <c r="L4426" s="273"/>
      <c r="M4426" s="251"/>
      <c r="N4426" s="253"/>
      <c r="O4426" s="148"/>
      <c r="P4426" s="148"/>
    </row>
    <row r="4427" spans="1:16" ht="132">
      <c r="A4427" s="251" t="s">
        <v>45987</v>
      </c>
      <c r="B4427" s="253" t="s">
        <v>45988</v>
      </c>
      <c r="C4427" s="252" t="s">
        <v>45989</v>
      </c>
      <c r="D4427" s="148" t="s">
        <v>45990</v>
      </c>
      <c r="E4427" s="253" t="s">
        <v>45991</v>
      </c>
      <c r="F4427" s="253" t="s">
        <v>45992</v>
      </c>
      <c r="G4427" s="253" t="s">
        <v>45993</v>
      </c>
      <c r="H4427" s="262" t="s">
        <v>45994</v>
      </c>
      <c r="I4427" s="264" t="s">
        <v>45995</v>
      </c>
      <c r="M4427" s="258"/>
      <c r="N4427" s="148"/>
      <c r="O4427" s="148"/>
      <c r="P4427" s="148"/>
    </row>
    <row r="4428" spans="1:16" ht="132">
      <c r="A4428" s="251" t="s">
        <v>45996</v>
      </c>
      <c r="B4428" s="253" t="s">
        <v>45988</v>
      </c>
      <c r="C4428" s="252" t="s">
        <v>45989</v>
      </c>
      <c r="D4428" s="148" t="s">
        <v>45990</v>
      </c>
      <c r="E4428" s="253" t="s">
        <v>45991</v>
      </c>
      <c r="F4428" s="253" t="s">
        <v>45992</v>
      </c>
      <c r="G4428" s="253" t="s">
        <v>45993</v>
      </c>
      <c r="H4428" s="262" t="s">
        <v>45994</v>
      </c>
      <c r="I4428" s="264" t="s">
        <v>45995</v>
      </c>
      <c r="M4428" s="258"/>
      <c r="N4428" s="148"/>
      <c r="O4428" s="148"/>
      <c r="P4428" s="148"/>
    </row>
    <row r="4429" spans="1:16" ht="132">
      <c r="A4429" s="258" t="s">
        <v>45997</v>
      </c>
      <c r="B4429" s="252" t="s">
        <v>45998</v>
      </c>
      <c r="C4429" s="252" t="s">
        <v>45999</v>
      </c>
      <c r="D4429" s="148" t="s">
        <v>46000</v>
      </c>
      <c r="E4429" s="252" t="s">
        <v>46001</v>
      </c>
      <c r="F4429" s="252" t="s">
        <v>46002</v>
      </c>
      <c r="G4429" s="252" t="s">
        <v>46003</v>
      </c>
      <c r="H4429" s="262" t="s">
        <v>46004</v>
      </c>
      <c r="I4429" s="264" t="s">
        <v>46005</v>
      </c>
      <c r="M4429" s="258"/>
      <c r="N4429" s="148"/>
      <c r="O4429" s="148"/>
      <c r="P4429" s="148"/>
    </row>
    <row r="4430" spans="1:16" ht="132">
      <c r="A4430" s="258" t="s">
        <v>46006</v>
      </c>
      <c r="B4430" s="252" t="s">
        <v>45998</v>
      </c>
      <c r="C4430" s="252" t="s">
        <v>45999</v>
      </c>
      <c r="D4430" s="148" t="s">
        <v>46000</v>
      </c>
      <c r="E4430" s="252" t="s">
        <v>46001</v>
      </c>
      <c r="F4430" s="252" t="s">
        <v>46002</v>
      </c>
      <c r="G4430" s="252" t="s">
        <v>46003</v>
      </c>
      <c r="H4430" s="262" t="s">
        <v>46004</v>
      </c>
      <c r="I4430" s="264" t="s">
        <v>46005</v>
      </c>
      <c r="M4430" s="258"/>
      <c r="N4430" s="148"/>
      <c r="O4430" s="148"/>
      <c r="P4430" s="148"/>
    </row>
    <row r="4431" spans="1:16" ht="118.8">
      <c r="A4431" s="258" t="s">
        <v>46007</v>
      </c>
      <c r="B4431" s="252" t="s">
        <v>46008</v>
      </c>
      <c r="C4431" s="252" t="s">
        <v>46009</v>
      </c>
      <c r="D4431" s="148" t="s">
        <v>46010</v>
      </c>
      <c r="E4431" s="252" t="s">
        <v>46011</v>
      </c>
      <c r="F4431" s="252" t="s">
        <v>46012</v>
      </c>
      <c r="G4431" s="252" t="s">
        <v>46013</v>
      </c>
      <c r="H4431" s="262" t="s">
        <v>46014</v>
      </c>
      <c r="I4431" s="264" t="s">
        <v>46015</v>
      </c>
      <c r="M4431" s="258"/>
      <c r="N4431" s="148"/>
      <c r="O4431" s="148"/>
      <c r="P4431" s="148"/>
    </row>
    <row r="4432" spans="1:16" ht="118.8">
      <c r="A4432" s="258" t="s">
        <v>46016</v>
      </c>
      <c r="B4432" s="252" t="s">
        <v>46008</v>
      </c>
      <c r="C4432" s="252" t="s">
        <v>46009</v>
      </c>
      <c r="D4432" s="148" t="s">
        <v>46010</v>
      </c>
      <c r="E4432" s="252" t="s">
        <v>46011</v>
      </c>
      <c r="F4432" s="252" t="s">
        <v>46012</v>
      </c>
      <c r="G4432" s="252" t="s">
        <v>46013</v>
      </c>
      <c r="H4432" s="262" t="s">
        <v>46014</v>
      </c>
      <c r="I4432" s="264" t="s">
        <v>46015</v>
      </c>
      <c r="M4432" s="258"/>
      <c r="N4432" s="148"/>
      <c r="O4432" s="148"/>
      <c r="P4432" s="148"/>
    </row>
    <row r="4433" spans="1:16" ht="132">
      <c r="A4433" s="258" t="s">
        <v>46017</v>
      </c>
      <c r="B4433" s="252" t="s">
        <v>46018</v>
      </c>
      <c r="C4433" s="252" t="s">
        <v>46019</v>
      </c>
      <c r="D4433" s="148" t="s">
        <v>46020</v>
      </c>
      <c r="E4433" s="252" t="s">
        <v>46021</v>
      </c>
      <c r="F4433" s="252" t="s">
        <v>46022</v>
      </c>
      <c r="G4433" s="252" t="s">
        <v>46023</v>
      </c>
      <c r="H4433" s="262" t="s">
        <v>46024</v>
      </c>
      <c r="I4433" s="264" t="s">
        <v>46025</v>
      </c>
      <c r="M4433" s="258"/>
      <c r="N4433" s="148"/>
      <c r="O4433" s="148"/>
      <c r="P4433" s="148"/>
    </row>
    <row r="4434" spans="1:16" ht="132">
      <c r="A4434" s="258" t="s">
        <v>46026</v>
      </c>
      <c r="B4434" s="252" t="s">
        <v>46018</v>
      </c>
      <c r="C4434" s="252" t="s">
        <v>46019</v>
      </c>
      <c r="D4434" s="148" t="s">
        <v>46020</v>
      </c>
      <c r="E4434" s="252" t="s">
        <v>46021</v>
      </c>
      <c r="F4434" s="252" t="s">
        <v>46022</v>
      </c>
      <c r="G4434" s="252" t="s">
        <v>46023</v>
      </c>
      <c r="H4434" s="262" t="s">
        <v>46024</v>
      </c>
      <c r="I4434" s="264" t="s">
        <v>46025</v>
      </c>
      <c r="M4434" s="258"/>
      <c r="N4434" s="148"/>
      <c r="O4434" s="148"/>
      <c r="P4434" s="148"/>
    </row>
    <row r="4435" spans="1:16" ht="171.6">
      <c r="A4435" s="258" t="s">
        <v>46027</v>
      </c>
      <c r="B4435" s="252" t="s">
        <v>46028</v>
      </c>
      <c r="C4435" s="252" t="s">
        <v>46029</v>
      </c>
      <c r="D4435" s="148" t="s">
        <v>46030</v>
      </c>
      <c r="E4435" s="252" t="s">
        <v>46031</v>
      </c>
      <c r="F4435" s="252" t="s">
        <v>46032</v>
      </c>
      <c r="G4435" s="252" t="s">
        <v>46033</v>
      </c>
      <c r="H4435" s="262" t="s">
        <v>46034</v>
      </c>
      <c r="I4435" s="264" t="s">
        <v>46035</v>
      </c>
      <c r="M4435" s="258"/>
      <c r="N4435" s="148"/>
      <c r="O4435" s="148"/>
      <c r="P4435" s="148"/>
    </row>
    <row r="4436" spans="1:16" ht="171.6">
      <c r="A4436" s="258" t="s">
        <v>46036</v>
      </c>
      <c r="B4436" s="252" t="s">
        <v>46028</v>
      </c>
      <c r="C4436" s="252" t="s">
        <v>46029</v>
      </c>
      <c r="D4436" s="148" t="s">
        <v>46030</v>
      </c>
      <c r="E4436" s="252" t="s">
        <v>46031</v>
      </c>
      <c r="F4436" s="252" t="s">
        <v>46032</v>
      </c>
      <c r="G4436" s="252" t="s">
        <v>46037</v>
      </c>
      <c r="H4436" s="262" t="s">
        <v>46038</v>
      </c>
      <c r="I4436" s="264" t="s">
        <v>46035</v>
      </c>
      <c r="M4436" s="258"/>
      <c r="N4436" s="148"/>
      <c r="O4436" s="148"/>
      <c r="P4436" s="148"/>
    </row>
    <row r="4437" spans="1:16" ht="132">
      <c r="A4437" s="258" t="s">
        <v>46039</v>
      </c>
      <c r="B4437" s="252" t="s">
        <v>46040</v>
      </c>
      <c r="C4437" s="252" t="s">
        <v>46041</v>
      </c>
      <c r="D4437" s="148" t="s">
        <v>46042</v>
      </c>
      <c r="E4437" s="252" t="s">
        <v>46043</v>
      </c>
      <c r="F4437" s="252" t="s">
        <v>46044</v>
      </c>
      <c r="G4437" s="252" t="s">
        <v>46045</v>
      </c>
      <c r="H4437" s="262" t="s">
        <v>46046</v>
      </c>
      <c r="I4437" s="264" t="s">
        <v>46047</v>
      </c>
      <c r="M4437" s="258"/>
      <c r="N4437" s="148"/>
      <c r="O4437" s="148"/>
      <c r="P4437" s="148"/>
    </row>
    <row r="4438" spans="1:16" ht="132">
      <c r="A4438" s="258" t="s">
        <v>46048</v>
      </c>
      <c r="B4438" s="252" t="s">
        <v>46040</v>
      </c>
      <c r="C4438" s="252" t="s">
        <v>46041</v>
      </c>
      <c r="D4438" s="148" t="s">
        <v>46042</v>
      </c>
      <c r="E4438" s="252" t="s">
        <v>46043</v>
      </c>
      <c r="F4438" s="252" t="s">
        <v>46044</v>
      </c>
      <c r="G4438" s="252" t="s">
        <v>46045</v>
      </c>
      <c r="H4438" s="262" t="s">
        <v>46046</v>
      </c>
      <c r="I4438" s="264" t="s">
        <v>46047</v>
      </c>
      <c r="M4438" s="258"/>
      <c r="N4438" s="148"/>
      <c r="O4438" s="148"/>
      <c r="P4438" s="148"/>
    </row>
    <row r="4439" spans="1:16" ht="105.6">
      <c r="A4439" s="258" t="s">
        <v>46049</v>
      </c>
      <c r="B4439" s="252" t="s">
        <v>46050</v>
      </c>
      <c r="C4439" s="252" t="s">
        <v>46051</v>
      </c>
      <c r="D4439" s="148" t="s">
        <v>46052</v>
      </c>
      <c r="E4439" s="252" t="s">
        <v>46053</v>
      </c>
      <c r="F4439" s="252" t="s">
        <v>46054</v>
      </c>
      <c r="G4439" s="252" t="s">
        <v>46055</v>
      </c>
      <c r="H4439" s="262" t="s">
        <v>46056</v>
      </c>
      <c r="I4439" s="264" t="s">
        <v>46057</v>
      </c>
      <c r="M4439" s="258"/>
      <c r="N4439" s="148"/>
      <c r="O4439" s="148"/>
      <c r="P4439" s="148"/>
    </row>
    <row r="4440" spans="1:16" ht="105.6">
      <c r="A4440" s="258" t="s">
        <v>46058</v>
      </c>
      <c r="B4440" s="252" t="s">
        <v>46050</v>
      </c>
      <c r="C4440" s="252" t="s">
        <v>46051</v>
      </c>
      <c r="D4440" s="148" t="s">
        <v>46052</v>
      </c>
      <c r="E4440" s="252" t="s">
        <v>46053</v>
      </c>
      <c r="F4440" s="252" t="s">
        <v>46054</v>
      </c>
      <c r="G4440" s="252" t="s">
        <v>46055</v>
      </c>
      <c r="H4440" s="262" t="s">
        <v>46056</v>
      </c>
      <c r="I4440" s="264" t="s">
        <v>46057</v>
      </c>
      <c r="M4440" s="258"/>
      <c r="N4440" s="148"/>
      <c r="O4440" s="148"/>
      <c r="P4440" s="148"/>
    </row>
    <row r="4441" spans="1:16" ht="145.19999999999999">
      <c r="A4441" s="258" t="s">
        <v>46059</v>
      </c>
      <c r="B4441" s="252" t="s">
        <v>46060</v>
      </c>
      <c r="C4441" s="252" t="s">
        <v>46061</v>
      </c>
      <c r="D4441" s="148" t="s">
        <v>46062</v>
      </c>
      <c r="E4441" s="252" t="s">
        <v>46063</v>
      </c>
      <c r="F4441" s="252" t="s">
        <v>46064</v>
      </c>
      <c r="G4441" s="252" t="s">
        <v>46065</v>
      </c>
      <c r="H4441" s="262" t="s">
        <v>46066</v>
      </c>
      <c r="I4441" s="264" t="s">
        <v>46067</v>
      </c>
      <c r="M4441" s="258"/>
      <c r="N4441" s="252"/>
      <c r="O4441" s="148"/>
      <c r="P4441" s="148"/>
    </row>
    <row r="4442" spans="1:16" ht="145.19999999999999">
      <c r="A4442" s="258" t="s">
        <v>46068</v>
      </c>
      <c r="B4442" s="252" t="s">
        <v>46069</v>
      </c>
      <c r="C4442" s="252" t="s">
        <v>46061</v>
      </c>
      <c r="D4442" s="148" t="s">
        <v>46070</v>
      </c>
      <c r="E4442" s="252" t="s">
        <v>46071</v>
      </c>
      <c r="F4442" s="252" t="s">
        <v>46072</v>
      </c>
      <c r="G4442" s="252" t="s">
        <v>46065</v>
      </c>
      <c r="H4442" s="262" t="s">
        <v>46066</v>
      </c>
      <c r="I4442" s="264" t="s">
        <v>46073</v>
      </c>
      <c r="M4442" s="258"/>
      <c r="N4442" s="252"/>
      <c r="O4442" s="148"/>
      <c r="P4442" s="148"/>
    </row>
    <row r="4443" spans="1:16" ht="145.19999999999999">
      <c r="A4443" s="258" t="s">
        <v>46074</v>
      </c>
      <c r="B4443" s="252" t="s">
        <v>46075</v>
      </c>
      <c r="C4443" s="252" t="s">
        <v>46076</v>
      </c>
      <c r="D4443" s="148" t="s">
        <v>46077</v>
      </c>
      <c r="E4443" s="252" t="s">
        <v>46078</v>
      </c>
      <c r="F4443" s="252" t="s">
        <v>46079</v>
      </c>
      <c r="G4443" s="252" t="s">
        <v>46080</v>
      </c>
      <c r="H4443" s="262" t="s">
        <v>46081</v>
      </c>
      <c r="I4443" s="264" t="s">
        <v>46082</v>
      </c>
      <c r="M4443" s="251"/>
      <c r="N4443" s="253"/>
      <c r="O4443" s="148"/>
      <c r="P4443" s="148"/>
    </row>
    <row r="4444" spans="1:16" ht="145.19999999999999">
      <c r="A4444" s="258" t="s">
        <v>46083</v>
      </c>
      <c r="B4444" s="252" t="s">
        <v>46075</v>
      </c>
      <c r="C4444" s="252" t="s">
        <v>46076</v>
      </c>
      <c r="D4444" s="148" t="s">
        <v>46077</v>
      </c>
      <c r="E4444" s="252" t="s">
        <v>46078</v>
      </c>
      <c r="F4444" s="252" t="s">
        <v>46079</v>
      </c>
      <c r="G4444" s="252" t="s">
        <v>46080</v>
      </c>
      <c r="H4444" s="262" t="s">
        <v>46081</v>
      </c>
      <c r="I4444" s="264" t="s">
        <v>46082</v>
      </c>
      <c r="K4444" s="273"/>
      <c r="L4444" s="273"/>
      <c r="M4444" s="251"/>
      <c r="N4444" s="253"/>
      <c r="O4444" s="148"/>
      <c r="P4444" s="148"/>
    </row>
    <row r="4445" spans="1:16" ht="52.8">
      <c r="A4445" s="251" t="s">
        <v>46084</v>
      </c>
      <c r="B4445" s="253" t="s">
        <v>46085</v>
      </c>
      <c r="C4445" s="148" t="s">
        <v>46086</v>
      </c>
      <c r="D4445" s="148" t="s">
        <v>46087</v>
      </c>
      <c r="E4445" s="253" t="s">
        <v>46088</v>
      </c>
      <c r="F4445" s="253" t="s">
        <v>46089</v>
      </c>
      <c r="G4445" s="253" t="s">
        <v>46090</v>
      </c>
      <c r="H4445" s="262" t="s">
        <v>46091</v>
      </c>
      <c r="I4445" s="264" t="s">
        <v>46092</v>
      </c>
      <c r="J4445" s="148"/>
      <c r="M4445" s="258"/>
      <c r="N4445" s="148"/>
      <c r="O4445" s="148"/>
      <c r="P4445" s="148"/>
    </row>
    <row r="4446" spans="1:16" ht="52.8">
      <c r="A4446" s="251" t="s">
        <v>46093</v>
      </c>
      <c r="B4446" s="253" t="s">
        <v>46094</v>
      </c>
      <c r="C4446" s="148" t="s">
        <v>46095</v>
      </c>
      <c r="D4446" s="148" t="s">
        <v>46096</v>
      </c>
      <c r="E4446" s="253" t="s">
        <v>46088</v>
      </c>
      <c r="F4446" s="253" t="s">
        <v>46089</v>
      </c>
      <c r="G4446" s="253" t="s">
        <v>46097</v>
      </c>
      <c r="H4446" s="262" t="s">
        <v>46098</v>
      </c>
      <c r="I4446" s="264" t="s">
        <v>46099</v>
      </c>
      <c r="J4446" s="148"/>
      <c r="M4446" s="258"/>
      <c r="N4446" s="148"/>
      <c r="O4446" s="148"/>
      <c r="P4446" s="148"/>
    </row>
    <row r="4447" spans="1:16" ht="105.6">
      <c r="A4447" s="258" t="s">
        <v>46100</v>
      </c>
      <c r="B4447" s="252" t="s">
        <v>46101</v>
      </c>
      <c r="C4447" s="252" t="s">
        <v>46102</v>
      </c>
      <c r="D4447" s="148" t="s">
        <v>46103</v>
      </c>
      <c r="E4447" s="252" t="s">
        <v>46104</v>
      </c>
      <c r="F4447" s="252" t="s">
        <v>46105</v>
      </c>
      <c r="G4447" s="252" t="s">
        <v>46106</v>
      </c>
      <c r="H4447" s="262" t="s">
        <v>46107</v>
      </c>
      <c r="I4447" s="264" t="s">
        <v>46108</v>
      </c>
      <c r="J4447" s="148"/>
      <c r="M4447" s="258"/>
      <c r="N4447" s="148"/>
      <c r="O4447" s="148"/>
      <c r="P4447" s="148"/>
    </row>
    <row r="4448" spans="1:16" ht="105.6">
      <c r="A4448" s="258" t="s">
        <v>46109</v>
      </c>
      <c r="B4448" s="252" t="s">
        <v>46101</v>
      </c>
      <c r="C4448" s="252" t="s">
        <v>46110</v>
      </c>
      <c r="D4448" s="148" t="s">
        <v>46111</v>
      </c>
      <c r="E4448" s="252" t="s">
        <v>46104</v>
      </c>
      <c r="F4448" s="252" t="s">
        <v>46112</v>
      </c>
      <c r="G4448" s="252" t="s">
        <v>46113</v>
      </c>
      <c r="H4448" s="262" t="s">
        <v>46114</v>
      </c>
      <c r="I4448" s="264" t="s">
        <v>46108</v>
      </c>
      <c r="J4448" s="148"/>
      <c r="M4448" s="258"/>
      <c r="N4448" s="148"/>
      <c r="O4448" s="148"/>
      <c r="P4448" s="148"/>
    </row>
    <row r="4449" spans="1:16" ht="118.8">
      <c r="A4449" s="258" t="s">
        <v>46115</v>
      </c>
      <c r="B4449" s="252" t="s">
        <v>46116</v>
      </c>
      <c r="C4449" s="252" t="s">
        <v>46117</v>
      </c>
      <c r="D4449" s="148" t="s">
        <v>46118</v>
      </c>
      <c r="E4449" s="252" t="s">
        <v>46119</v>
      </c>
      <c r="F4449" s="252" t="s">
        <v>46120</v>
      </c>
      <c r="G4449" s="252" t="s">
        <v>46121</v>
      </c>
      <c r="H4449" s="262" t="s">
        <v>46122</v>
      </c>
      <c r="I4449" s="264" t="s">
        <v>46123</v>
      </c>
      <c r="J4449" s="148"/>
      <c r="M4449" s="258"/>
      <c r="N4449" s="148"/>
      <c r="O4449" s="148"/>
      <c r="P4449" s="148"/>
    </row>
    <row r="4450" spans="1:16" ht="118.8">
      <c r="A4450" s="258" t="s">
        <v>46124</v>
      </c>
      <c r="B4450" s="252" t="s">
        <v>46125</v>
      </c>
      <c r="C4450" s="252" t="s">
        <v>46126</v>
      </c>
      <c r="D4450" s="148" t="s">
        <v>46127</v>
      </c>
      <c r="E4450" s="252" t="s">
        <v>46119</v>
      </c>
      <c r="F4450" s="252" t="s">
        <v>46120</v>
      </c>
      <c r="G4450" s="252" t="s">
        <v>46128</v>
      </c>
      <c r="H4450" s="262" t="s">
        <v>46129</v>
      </c>
      <c r="I4450" s="264" t="s">
        <v>46130</v>
      </c>
      <c r="J4450" s="148"/>
      <c r="M4450" s="258"/>
      <c r="N4450" s="148"/>
      <c r="O4450" s="148"/>
      <c r="P4450" s="148"/>
    </row>
    <row r="4451" spans="1:16" ht="145.19999999999999">
      <c r="A4451" s="258" t="s">
        <v>46131</v>
      </c>
      <c r="B4451" s="252" t="s">
        <v>46132</v>
      </c>
      <c r="C4451" s="252" t="s">
        <v>46133</v>
      </c>
      <c r="D4451" s="148" t="s">
        <v>46134</v>
      </c>
      <c r="E4451" s="252" t="s">
        <v>46135</v>
      </c>
      <c r="F4451" s="252" t="s">
        <v>46136</v>
      </c>
      <c r="G4451" s="252" t="s">
        <v>46137</v>
      </c>
      <c r="H4451" s="262" t="s">
        <v>46138</v>
      </c>
      <c r="I4451" s="264" t="s">
        <v>46139</v>
      </c>
      <c r="J4451" s="148"/>
      <c r="M4451" s="258"/>
      <c r="N4451" s="148"/>
      <c r="O4451" s="148"/>
      <c r="P4451" s="148"/>
    </row>
    <row r="4452" spans="1:16" ht="145.19999999999999">
      <c r="A4452" s="258" t="s">
        <v>46140</v>
      </c>
      <c r="B4452" s="252" t="s">
        <v>46132</v>
      </c>
      <c r="C4452" s="252" t="s">
        <v>46141</v>
      </c>
      <c r="D4452" s="148" t="s">
        <v>46142</v>
      </c>
      <c r="E4452" s="252" t="s">
        <v>46135</v>
      </c>
      <c r="F4452" s="252" t="s">
        <v>46136</v>
      </c>
      <c r="G4452" s="252" t="s">
        <v>46143</v>
      </c>
      <c r="H4452" s="262" t="s">
        <v>46144</v>
      </c>
      <c r="I4452" s="264" t="s">
        <v>46139</v>
      </c>
      <c r="J4452" s="148"/>
      <c r="M4452" s="258"/>
      <c r="N4452" s="148"/>
      <c r="O4452" s="148"/>
      <c r="P4452" s="148"/>
    </row>
    <row r="4453" spans="1:16" ht="184.8">
      <c r="A4453" s="258" t="s">
        <v>46145</v>
      </c>
      <c r="B4453" s="252" t="s">
        <v>46146</v>
      </c>
      <c r="C4453" s="252" t="s">
        <v>46147</v>
      </c>
      <c r="D4453" s="148" t="s">
        <v>46148</v>
      </c>
      <c r="E4453" s="252" t="s">
        <v>46149</v>
      </c>
      <c r="F4453" s="252" t="s">
        <v>46150</v>
      </c>
      <c r="G4453" s="252" t="s">
        <v>46151</v>
      </c>
      <c r="H4453" s="262" t="s">
        <v>46152</v>
      </c>
      <c r="I4453" s="264" t="s">
        <v>46153</v>
      </c>
      <c r="J4453" s="148"/>
      <c r="M4453" s="258"/>
      <c r="N4453" s="148"/>
      <c r="O4453" s="148"/>
      <c r="P4453" s="148"/>
    </row>
    <row r="4454" spans="1:16" ht="184.8">
      <c r="A4454" s="258" t="s">
        <v>46154</v>
      </c>
      <c r="B4454" s="252" t="s">
        <v>46155</v>
      </c>
      <c r="C4454" s="252" t="s">
        <v>46147</v>
      </c>
      <c r="D4454" s="148" t="s">
        <v>46156</v>
      </c>
      <c r="E4454" s="252" t="s">
        <v>46149</v>
      </c>
      <c r="F4454" s="252" t="s">
        <v>46157</v>
      </c>
      <c r="G4454" s="252" t="s">
        <v>46158</v>
      </c>
      <c r="H4454" s="262" t="s">
        <v>46159</v>
      </c>
      <c r="I4454" s="264" t="s">
        <v>46160</v>
      </c>
      <c r="J4454" s="148"/>
      <c r="M4454" s="258"/>
      <c r="N4454" s="148"/>
      <c r="O4454" s="148"/>
      <c r="P4454" s="148"/>
    </row>
    <row r="4455" spans="1:16" ht="171.6">
      <c r="A4455" s="258" t="s">
        <v>46161</v>
      </c>
      <c r="B4455" s="252" t="s">
        <v>46162</v>
      </c>
      <c r="C4455" s="252" t="s">
        <v>46163</v>
      </c>
      <c r="D4455" s="148" t="s">
        <v>46164</v>
      </c>
      <c r="E4455" s="252" t="s">
        <v>46165</v>
      </c>
      <c r="F4455" s="252" t="s">
        <v>46166</v>
      </c>
      <c r="G4455" s="252" t="s">
        <v>46167</v>
      </c>
      <c r="H4455" s="262" t="s">
        <v>46168</v>
      </c>
      <c r="I4455" s="264" t="s">
        <v>46169</v>
      </c>
      <c r="J4455" s="148"/>
      <c r="M4455" s="258"/>
      <c r="N4455" s="148"/>
      <c r="O4455" s="148"/>
      <c r="P4455" s="148"/>
    </row>
    <row r="4456" spans="1:16" ht="171.6">
      <c r="A4456" s="258" t="s">
        <v>46170</v>
      </c>
      <c r="B4456" s="252" t="s">
        <v>46162</v>
      </c>
      <c r="C4456" s="252" t="s">
        <v>46163</v>
      </c>
      <c r="D4456" s="148" t="s">
        <v>46164</v>
      </c>
      <c r="E4456" s="252" t="s">
        <v>46165</v>
      </c>
      <c r="F4456" s="252" t="s">
        <v>46166</v>
      </c>
      <c r="G4456" s="252" t="s">
        <v>46167</v>
      </c>
      <c r="H4456" s="262" t="s">
        <v>46168</v>
      </c>
      <c r="I4456" s="264" t="s">
        <v>46169</v>
      </c>
      <c r="J4456" s="148"/>
      <c r="M4456" s="258"/>
      <c r="N4456" s="148"/>
      <c r="O4456" s="148"/>
      <c r="P4456" s="148"/>
    </row>
    <row r="4457" spans="1:16" ht="198">
      <c r="A4457" s="258" t="s">
        <v>46171</v>
      </c>
      <c r="B4457" s="252" t="s">
        <v>46172</v>
      </c>
      <c r="C4457" s="252" t="s">
        <v>46173</v>
      </c>
      <c r="D4457" s="148" t="s">
        <v>46174</v>
      </c>
      <c r="E4457" s="252" t="s">
        <v>46175</v>
      </c>
      <c r="F4457" s="252" t="s">
        <v>46176</v>
      </c>
      <c r="G4457" s="252" t="s">
        <v>46177</v>
      </c>
      <c r="H4457" s="262" t="s">
        <v>46178</v>
      </c>
      <c r="I4457" s="264" t="s">
        <v>46179</v>
      </c>
      <c r="J4457" s="148"/>
      <c r="M4457" s="258"/>
      <c r="N4457" s="148"/>
      <c r="O4457" s="148"/>
      <c r="P4457" s="148"/>
    </row>
    <row r="4458" spans="1:16" ht="198">
      <c r="A4458" s="258" t="s">
        <v>46180</v>
      </c>
      <c r="B4458" s="252" t="s">
        <v>46181</v>
      </c>
      <c r="C4458" s="252" t="s">
        <v>46173</v>
      </c>
      <c r="D4458" s="148" t="s">
        <v>46182</v>
      </c>
      <c r="E4458" s="252" t="s">
        <v>46183</v>
      </c>
      <c r="F4458" s="252" t="s">
        <v>46184</v>
      </c>
      <c r="G4458" s="252" t="s">
        <v>46185</v>
      </c>
      <c r="H4458" s="262" t="s">
        <v>46186</v>
      </c>
      <c r="I4458" s="264" t="s">
        <v>46187</v>
      </c>
      <c r="J4458" s="148"/>
      <c r="M4458" s="258"/>
      <c r="N4458" s="148"/>
      <c r="O4458" s="148"/>
      <c r="P4458" s="148"/>
    </row>
    <row r="4459" spans="1:16" ht="132">
      <c r="A4459" s="258" t="s">
        <v>46188</v>
      </c>
      <c r="B4459" s="252" t="s">
        <v>46189</v>
      </c>
      <c r="C4459" s="252" t="s">
        <v>46190</v>
      </c>
      <c r="D4459" s="148" t="s">
        <v>46191</v>
      </c>
      <c r="E4459" s="252" t="s">
        <v>46192</v>
      </c>
      <c r="F4459" s="252" t="s">
        <v>46193</v>
      </c>
      <c r="G4459" s="252" t="s">
        <v>46194</v>
      </c>
      <c r="H4459" s="262" t="s">
        <v>46195</v>
      </c>
      <c r="I4459" s="264" t="s">
        <v>46196</v>
      </c>
      <c r="J4459" s="148"/>
      <c r="M4459" s="258"/>
      <c r="N4459" s="148"/>
      <c r="O4459" s="148"/>
      <c r="P4459" s="148"/>
    </row>
    <row r="4460" spans="1:16" ht="132">
      <c r="A4460" s="258" t="s">
        <v>46197</v>
      </c>
      <c r="B4460" s="252" t="s">
        <v>46189</v>
      </c>
      <c r="C4460" s="252" t="s">
        <v>46198</v>
      </c>
      <c r="D4460" s="148" t="s">
        <v>46199</v>
      </c>
      <c r="E4460" s="252" t="s">
        <v>46192</v>
      </c>
      <c r="F4460" s="252" t="s">
        <v>46200</v>
      </c>
      <c r="G4460" s="252" t="s">
        <v>46201</v>
      </c>
      <c r="H4460" s="262" t="s">
        <v>46202</v>
      </c>
      <c r="I4460" s="264" t="s">
        <v>46203</v>
      </c>
      <c r="J4460" s="148"/>
      <c r="M4460" s="258"/>
      <c r="N4460" s="148"/>
      <c r="O4460" s="148"/>
      <c r="P4460" s="148"/>
    </row>
    <row r="4461" spans="1:16" ht="145.19999999999999">
      <c r="A4461" s="258" t="s">
        <v>46204</v>
      </c>
      <c r="B4461" s="252" t="s">
        <v>46205</v>
      </c>
      <c r="C4461" s="252" t="s">
        <v>46206</v>
      </c>
      <c r="D4461" s="148" t="s">
        <v>46207</v>
      </c>
      <c r="E4461" s="252" t="s">
        <v>46208</v>
      </c>
      <c r="F4461" s="252" t="s">
        <v>46209</v>
      </c>
      <c r="G4461" s="252" t="s">
        <v>46210</v>
      </c>
      <c r="H4461" s="262" t="s">
        <v>46211</v>
      </c>
      <c r="I4461" s="264" t="s">
        <v>46212</v>
      </c>
      <c r="J4461" s="148"/>
      <c r="M4461" s="251"/>
      <c r="N4461" s="253"/>
      <c r="O4461" s="148"/>
      <c r="P4461" s="148"/>
    </row>
    <row r="4462" spans="1:16" ht="145.19999999999999">
      <c r="A4462" s="258" t="s">
        <v>46213</v>
      </c>
      <c r="B4462" s="252" t="s">
        <v>46214</v>
      </c>
      <c r="C4462" s="252" t="s">
        <v>46206</v>
      </c>
      <c r="D4462" s="148" t="s">
        <v>46215</v>
      </c>
      <c r="E4462" s="252" t="s">
        <v>46208</v>
      </c>
      <c r="F4462" s="252" t="s">
        <v>46209</v>
      </c>
      <c r="G4462" s="252" t="s">
        <v>46216</v>
      </c>
      <c r="H4462" s="262" t="s">
        <v>46217</v>
      </c>
      <c r="I4462" s="264" t="s">
        <v>46218</v>
      </c>
      <c r="J4462" s="273"/>
      <c r="K4462" s="273"/>
      <c r="L4462" s="273"/>
      <c r="M4462" s="251"/>
      <c r="N4462" s="253"/>
      <c r="O4462" s="148"/>
      <c r="P4462" s="148"/>
    </row>
    <row r="4463" spans="1:16" ht="52.8">
      <c r="A4463" s="251" t="s">
        <v>46219</v>
      </c>
      <c r="B4463" s="253" t="s">
        <v>46220</v>
      </c>
      <c r="C4463" s="148" t="s">
        <v>46221</v>
      </c>
      <c r="D4463" s="148" t="s">
        <v>46222</v>
      </c>
      <c r="E4463" s="253" t="s">
        <v>46223</v>
      </c>
      <c r="F4463" s="253" t="s">
        <v>46224</v>
      </c>
      <c r="G4463" s="253" t="s">
        <v>46225</v>
      </c>
      <c r="H4463" s="262" t="s">
        <v>46226</v>
      </c>
      <c r="I4463" s="264" t="s">
        <v>46227</v>
      </c>
      <c r="M4463" s="258"/>
      <c r="N4463" s="148"/>
      <c r="O4463" s="148"/>
      <c r="P4463" s="148"/>
    </row>
    <row r="4464" spans="1:16" ht="52.8">
      <c r="A4464" s="251" t="s">
        <v>46228</v>
      </c>
      <c r="B4464" s="253" t="s">
        <v>46229</v>
      </c>
      <c r="C4464" s="148" t="s">
        <v>46230</v>
      </c>
      <c r="D4464" s="148" t="s">
        <v>46231</v>
      </c>
      <c r="E4464" s="253" t="s">
        <v>46232</v>
      </c>
      <c r="F4464" s="253" t="s">
        <v>46224</v>
      </c>
      <c r="G4464" s="253" t="s">
        <v>46233</v>
      </c>
      <c r="H4464" s="262" t="s">
        <v>46234</v>
      </c>
      <c r="I4464" s="264" t="s">
        <v>46235</v>
      </c>
      <c r="M4464" s="258"/>
      <c r="N4464" s="148"/>
      <c r="O4464" s="148"/>
      <c r="P4464" s="148"/>
    </row>
    <row r="4465" spans="1:16" ht="184.8">
      <c r="A4465" s="258" t="s">
        <v>46236</v>
      </c>
      <c r="B4465" s="252" t="s">
        <v>46237</v>
      </c>
      <c r="C4465" s="252" t="s">
        <v>46238</v>
      </c>
      <c r="D4465" s="148" t="s">
        <v>46239</v>
      </c>
      <c r="E4465" s="252" t="s">
        <v>46240</v>
      </c>
      <c r="F4465" s="252" t="s">
        <v>46241</v>
      </c>
      <c r="G4465" s="252" t="s">
        <v>46242</v>
      </c>
      <c r="H4465" s="262" t="s">
        <v>46243</v>
      </c>
      <c r="I4465" s="264" t="s">
        <v>46244</v>
      </c>
      <c r="M4465" s="258"/>
      <c r="N4465" s="252"/>
      <c r="O4465" s="148"/>
      <c r="P4465" s="148"/>
    </row>
    <row r="4466" spans="1:16" ht="184.8">
      <c r="A4466" s="258" t="s">
        <v>46245</v>
      </c>
      <c r="B4466" s="252" t="s">
        <v>46237</v>
      </c>
      <c r="C4466" s="252" t="s">
        <v>46238</v>
      </c>
      <c r="D4466" s="148" t="s">
        <v>46239</v>
      </c>
      <c r="E4466" s="252" t="s">
        <v>46240</v>
      </c>
      <c r="F4466" s="252" t="s">
        <v>46241</v>
      </c>
      <c r="G4466" s="252" t="s">
        <v>46242</v>
      </c>
      <c r="H4466" s="262" t="s">
        <v>46243</v>
      </c>
      <c r="I4466" s="264" t="s">
        <v>46244</v>
      </c>
      <c r="M4466" s="258"/>
      <c r="N4466" s="252"/>
      <c r="O4466" s="148"/>
      <c r="P4466" s="148"/>
    </row>
    <row r="4467" spans="1:16" ht="118.8">
      <c r="A4467" s="258" t="s">
        <v>46246</v>
      </c>
      <c r="B4467" s="252" t="s">
        <v>46247</v>
      </c>
      <c r="C4467" s="252" t="s">
        <v>46248</v>
      </c>
      <c r="D4467" s="148" t="s">
        <v>46249</v>
      </c>
      <c r="E4467" s="252" t="s">
        <v>46250</v>
      </c>
      <c r="F4467" s="252" t="s">
        <v>46251</v>
      </c>
      <c r="G4467" s="252" t="s">
        <v>46252</v>
      </c>
      <c r="H4467" s="262" t="s">
        <v>46253</v>
      </c>
      <c r="I4467" s="264" t="s">
        <v>46254</v>
      </c>
      <c r="M4467" s="258"/>
      <c r="N4467" s="148"/>
      <c r="O4467" s="148"/>
      <c r="P4467" s="148"/>
    </row>
    <row r="4468" spans="1:16" ht="118.8">
      <c r="A4468" s="258" t="s">
        <v>46255</v>
      </c>
      <c r="B4468" s="252" t="s">
        <v>46256</v>
      </c>
      <c r="C4468" s="252" t="s">
        <v>46257</v>
      </c>
      <c r="D4468" s="148" t="s">
        <v>46258</v>
      </c>
      <c r="E4468" s="252" t="s">
        <v>46259</v>
      </c>
      <c r="F4468" s="252" t="s">
        <v>46251</v>
      </c>
      <c r="G4468" s="252" t="s">
        <v>46252</v>
      </c>
      <c r="H4468" s="262" t="s">
        <v>46253</v>
      </c>
      <c r="I4468" s="264" t="s">
        <v>46260</v>
      </c>
      <c r="M4468" s="258"/>
      <c r="N4468" s="148"/>
      <c r="O4468" s="148"/>
      <c r="P4468" s="148"/>
    </row>
    <row r="4469" spans="1:16" ht="92.4">
      <c r="A4469" s="258" t="s">
        <v>46261</v>
      </c>
      <c r="B4469" s="252" t="s">
        <v>46262</v>
      </c>
      <c r="C4469" s="252" t="s">
        <v>46263</v>
      </c>
      <c r="D4469" s="148" t="s">
        <v>46264</v>
      </c>
      <c r="E4469" s="252" t="s">
        <v>46265</v>
      </c>
      <c r="F4469" s="252" t="s">
        <v>46266</v>
      </c>
      <c r="G4469" s="252" t="s">
        <v>46267</v>
      </c>
      <c r="H4469" s="262" t="s">
        <v>46268</v>
      </c>
      <c r="I4469" s="264" t="s">
        <v>46269</v>
      </c>
      <c r="M4469" s="258"/>
      <c r="N4469" s="148"/>
      <c r="O4469" s="148"/>
      <c r="P4469" s="148"/>
    </row>
    <row r="4470" spans="1:16" ht="92.4">
      <c r="A4470" s="258" t="s">
        <v>46270</v>
      </c>
      <c r="B4470" s="252" t="s">
        <v>46262</v>
      </c>
      <c r="C4470" s="252" t="s">
        <v>46271</v>
      </c>
      <c r="D4470" s="148" t="s">
        <v>46272</v>
      </c>
      <c r="E4470" s="252" t="s">
        <v>46265</v>
      </c>
      <c r="F4470" s="252" t="s">
        <v>46266</v>
      </c>
      <c r="G4470" s="252" t="s">
        <v>46273</v>
      </c>
      <c r="H4470" s="262" t="s">
        <v>46274</v>
      </c>
      <c r="I4470" s="264" t="s">
        <v>46275</v>
      </c>
      <c r="M4470" s="258"/>
      <c r="N4470" s="148"/>
      <c r="O4470" s="148"/>
      <c r="P4470" s="148"/>
    </row>
    <row r="4471" spans="1:16" ht="79.2">
      <c r="A4471" s="258" t="s">
        <v>46276</v>
      </c>
      <c r="B4471" s="252" t="s">
        <v>46277</v>
      </c>
      <c r="C4471" s="252" t="s">
        <v>46278</v>
      </c>
      <c r="D4471" s="148" t="s">
        <v>46279</v>
      </c>
      <c r="E4471" s="252" t="s">
        <v>46280</v>
      </c>
      <c r="F4471" s="252" t="s">
        <v>46281</v>
      </c>
      <c r="G4471" s="252" t="s">
        <v>46282</v>
      </c>
      <c r="H4471" s="262" t="s">
        <v>46283</v>
      </c>
      <c r="I4471" s="264" t="s">
        <v>46284</v>
      </c>
      <c r="M4471" s="258"/>
      <c r="N4471" s="148"/>
      <c r="O4471" s="148"/>
      <c r="P4471" s="148"/>
    </row>
    <row r="4472" spans="1:16" ht="79.2">
      <c r="A4472" s="258" t="s">
        <v>46285</v>
      </c>
      <c r="B4472" s="252" t="s">
        <v>46277</v>
      </c>
      <c r="C4472" s="252" t="s">
        <v>46278</v>
      </c>
      <c r="D4472" s="148" t="s">
        <v>46279</v>
      </c>
      <c r="E4472" s="252" t="s">
        <v>46280</v>
      </c>
      <c r="F4472" s="252" t="s">
        <v>46281</v>
      </c>
      <c r="G4472" s="252" t="s">
        <v>46282</v>
      </c>
      <c r="H4472" s="262" t="s">
        <v>46283</v>
      </c>
      <c r="I4472" s="264" t="s">
        <v>46284</v>
      </c>
      <c r="M4472" s="258"/>
      <c r="N4472" s="148"/>
      <c r="O4472" s="148"/>
      <c r="P4472" s="148"/>
    </row>
    <row r="4473" spans="1:16" ht="132">
      <c r="A4473" s="258" t="s">
        <v>46286</v>
      </c>
      <c r="B4473" s="252" t="s">
        <v>46287</v>
      </c>
      <c r="C4473" s="252" t="s">
        <v>46288</v>
      </c>
      <c r="D4473" s="148" t="s">
        <v>46289</v>
      </c>
      <c r="E4473" s="252" t="s">
        <v>46290</v>
      </c>
      <c r="F4473" s="252" t="s">
        <v>46291</v>
      </c>
      <c r="G4473" s="252" t="s">
        <v>46292</v>
      </c>
      <c r="H4473" s="262" t="s">
        <v>46293</v>
      </c>
      <c r="I4473" s="264" t="s">
        <v>46294</v>
      </c>
      <c r="M4473" s="258"/>
      <c r="N4473" s="148"/>
      <c r="O4473" s="148"/>
      <c r="P4473" s="148"/>
    </row>
    <row r="4474" spans="1:16" ht="132">
      <c r="A4474" s="258" t="s">
        <v>46295</v>
      </c>
      <c r="B4474" s="252" t="s">
        <v>46287</v>
      </c>
      <c r="C4474" s="252" t="s">
        <v>46288</v>
      </c>
      <c r="D4474" s="148" t="s">
        <v>46296</v>
      </c>
      <c r="E4474" s="252" t="s">
        <v>46290</v>
      </c>
      <c r="F4474" s="252" t="s">
        <v>46291</v>
      </c>
      <c r="G4474" s="252" t="s">
        <v>46292</v>
      </c>
      <c r="H4474" s="262" t="s">
        <v>46293</v>
      </c>
      <c r="I4474" s="264" t="s">
        <v>46297</v>
      </c>
      <c r="M4474" s="258"/>
      <c r="N4474" s="148"/>
      <c r="O4474" s="148"/>
      <c r="P4474" s="148"/>
    </row>
    <row r="4475" spans="1:16" ht="132">
      <c r="A4475" s="258" t="s">
        <v>46298</v>
      </c>
      <c r="B4475" s="252" t="s">
        <v>46299</v>
      </c>
      <c r="C4475" s="252" t="s">
        <v>46300</v>
      </c>
      <c r="D4475" s="148" t="s">
        <v>46301</v>
      </c>
      <c r="E4475" s="252" t="s">
        <v>46302</v>
      </c>
      <c r="F4475" s="252" t="s">
        <v>46303</v>
      </c>
      <c r="G4475" s="252" t="s">
        <v>46304</v>
      </c>
      <c r="H4475" s="262" t="s">
        <v>46305</v>
      </c>
      <c r="I4475" s="264" t="s">
        <v>46306</v>
      </c>
      <c r="M4475" s="258"/>
      <c r="N4475" s="148"/>
      <c r="O4475" s="148"/>
      <c r="P4475" s="148"/>
    </row>
    <row r="4476" spans="1:16" ht="132">
      <c r="A4476" s="258" t="s">
        <v>46307</v>
      </c>
      <c r="B4476" s="252" t="s">
        <v>46299</v>
      </c>
      <c r="C4476" s="252" t="s">
        <v>46300</v>
      </c>
      <c r="D4476" s="148" t="s">
        <v>46301</v>
      </c>
      <c r="E4476" s="252" t="s">
        <v>46302</v>
      </c>
      <c r="F4476" s="252" t="s">
        <v>46303</v>
      </c>
      <c r="G4476" s="252" t="s">
        <v>46304</v>
      </c>
      <c r="H4476" s="262" t="s">
        <v>46305</v>
      </c>
      <c r="I4476" s="264" t="s">
        <v>46306</v>
      </c>
      <c r="M4476" s="258"/>
      <c r="N4476" s="148"/>
      <c r="O4476" s="148"/>
      <c r="P4476" s="148"/>
    </row>
    <row r="4477" spans="1:16" ht="211.2">
      <c r="A4477" s="258" t="s">
        <v>46308</v>
      </c>
      <c r="B4477" s="252" t="s">
        <v>46309</v>
      </c>
      <c r="C4477" s="252" t="s">
        <v>46310</v>
      </c>
      <c r="D4477" s="148" t="s">
        <v>46311</v>
      </c>
      <c r="E4477" s="252" t="s">
        <v>46312</v>
      </c>
      <c r="F4477" s="252" t="s">
        <v>46313</v>
      </c>
      <c r="G4477" s="252" t="s">
        <v>46314</v>
      </c>
      <c r="H4477" s="262" t="s">
        <v>46315</v>
      </c>
      <c r="I4477" s="264" t="s">
        <v>46316</v>
      </c>
      <c r="M4477" s="258"/>
      <c r="N4477" s="148"/>
      <c r="O4477" s="148"/>
      <c r="P4477" s="148"/>
    </row>
    <row r="4478" spans="1:16" ht="211.2">
      <c r="A4478" s="258" t="s">
        <v>46317</v>
      </c>
      <c r="B4478" s="252" t="s">
        <v>46309</v>
      </c>
      <c r="C4478" s="252" t="s">
        <v>46318</v>
      </c>
      <c r="D4478" s="148" t="s">
        <v>46319</v>
      </c>
      <c r="E4478" s="252" t="s">
        <v>46312</v>
      </c>
      <c r="F4478" s="252" t="s">
        <v>46320</v>
      </c>
      <c r="G4478" s="252" t="s">
        <v>46321</v>
      </c>
      <c r="H4478" s="262" t="s">
        <v>46322</v>
      </c>
      <c r="I4478" s="264" t="s">
        <v>46323</v>
      </c>
      <c r="M4478" s="258"/>
      <c r="N4478" s="148"/>
      <c r="O4478" s="148"/>
      <c r="P4478" s="148"/>
    </row>
    <row r="4479" spans="1:16" ht="171.6">
      <c r="A4479" s="258" t="s">
        <v>46324</v>
      </c>
      <c r="B4479" s="252" t="s">
        <v>46325</v>
      </c>
      <c r="C4479" s="252" t="s">
        <v>46326</v>
      </c>
      <c r="D4479" s="148" t="s">
        <v>46327</v>
      </c>
      <c r="E4479" s="252" t="s">
        <v>46328</v>
      </c>
      <c r="F4479" s="252" t="s">
        <v>46329</v>
      </c>
      <c r="G4479" s="252" t="s">
        <v>46330</v>
      </c>
      <c r="H4479" s="262" t="s">
        <v>46331</v>
      </c>
      <c r="I4479" s="264" t="s">
        <v>46332</v>
      </c>
      <c r="M4479" s="258"/>
      <c r="N4479" s="148"/>
      <c r="O4479" s="148"/>
      <c r="P4479" s="148"/>
    </row>
    <row r="4480" spans="1:16" ht="158.4">
      <c r="A4480" s="258" t="s">
        <v>46333</v>
      </c>
      <c r="B4480" s="252" t="s">
        <v>46334</v>
      </c>
      <c r="C4480" s="252" t="s">
        <v>46335</v>
      </c>
      <c r="D4480" s="148" t="s">
        <v>46336</v>
      </c>
      <c r="E4480" s="252" t="s">
        <v>46337</v>
      </c>
      <c r="F4480" s="252" t="s">
        <v>46338</v>
      </c>
      <c r="G4480" s="252" t="s">
        <v>46339</v>
      </c>
      <c r="H4480" s="262" t="s">
        <v>46340</v>
      </c>
      <c r="I4480" s="264" t="s">
        <v>46341</v>
      </c>
      <c r="K4480" s="273"/>
      <c r="L4480" s="273"/>
      <c r="M4480" s="258"/>
      <c r="N4480" s="148"/>
      <c r="O4480" s="148"/>
      <c r="P4480" s="148"/>
    </row>
    <row r="4481" spans="1:16" ht="132">
      <c r="A4481" s="251" t="s">
        <v>46342</v>
      </c>
      <c r="B4481" s="253" t="s">
        <v>46343</v>
      </c>
      <c r="C4481" s="148" t="s">
        <v>46344</v>
      </c>
      <c r="D4481" s="148" t="s">
        <v>46345</v>
      </c>
      <c r="E4481" s="253" t="s">
        <v>46346</v>
      </c>
      <c r="F4481" s="252" t="s">
        <v>46347</v>
      </c>
      <c r="G4481" s="252" t="s">
        <v>46348</v>
      </c>
      <c r="H4481" s="262" t="s">
        <v>46349</v>
      </c>
      <c r="I4481" s="264" t="s">
        <v>46350</v>
      </c>
      <c r="J4481" s="148"/>
      <c r="M4481" s="258"/>
      <c r="N4481" s="148"/>
      <c r="O4481" s="148"/>
      <c r="P4481" s="148"/>
    </row>
    <row r="4482" spans="1:16" ht="132">
      <c r="A4482" s="251" t="s">
        <v>46351</v>
      </c>
      <c r="B4482" s="253" t="s">
        <v>46352</v>
      </c>
      <c r="C4482" s="148" t="s">
        <v>46353</v>
      </c>
      <c r="D4482" s="148" t="s">
        <v>46354</v>
      </c>
      <c r="E4482" s="253" t="s">
        <v>46346</v>
      </c>
      <c r="F4482" s="253" t="s">
        <v>46355</v>
      </c>
      <c r="G4482" s="253" t="s">
        <v>46356</v>
      </c>
      <c r="H4482" s="262" t="s">
        <v>46357</v>
      </c>
      <c r="I4482" s="264" t="s">
        <v>46358</v>
      </c>
      <c r="J4482" s="148"/>
      <c r="M4482" s="258"/>
      <c r="N4482" s="148"/>
      <c r="O4482" s="148"/>
      <c r="P4482" s="148"/>
    </row>
    <row r="4483" spans="1:16" ht="105.6">
      <c r="A4483" s="258" t="s">
        <v>46359</v>
      </c>
      <c r="B4483" s="252" t="s">
        <v>46360</v>
      </c>
      <c r="C4483" s="252" t="s">
        <v>46361</v>
      </c>
      <c r="D4483" s="148" t="s">
        <v>46362</v>
      </c>
      <c r="E4483" s="252" t="s">
        <v>46363</v>
      </c>
      <c r="F4483" s="252" t="s">
        <v>46364</v>
      </c>
      <c r="G4483" s="252" t="s">
        <v>46365</v>
      </c>
      <c r="H4483" s="262" t="s">
        <v>46366</v>
      </c>
      <c r="I4483" s="264" t="s">
        <v>46367</v>
      </c>
      <c r="J4483" s="148"/>
      <c r="M4483" s="251"/>
      <c r="N4483" s="213"/>
      <c r="O4483" s="148"/>
      <c r="P4483" s="148"/>
    </row>
    <row r="4484" spans="1:16" ht="105.6">
      <c r="A4484" s="258" t="s">
        <v>46368</v>
      </c>
      <c r="B4484" s="252" t="s">
        <v>46360</v>
      </c>
      <c r="C4484" s="252" t="s">
        <v>46369</v>
      </c>
      <c r="D4484" s="148" t="s">
        <v>46370</v>
      </c>
      <c r="E4484" s="252" t="s">
        <v>46363</v>
      </c>
      <c r="F4484" s="252" t="s">
        <v>46364</v>
      </c>
      <c r="G4484" s="252" t="s">
        <v>46371</v>
      </c>
      <c r="H4484" s="262" t="s">
        <v>46372</v>
      </c>
      <c r="I4484" s="264" t="s">
        <v>46373</v>
      </c>
      <c r="J4484" s="148"/>
      <c r="M4484" s="251"/>
      <c r="N4484" s="213"/>
      <c r="O4484" s="148"/>
      <c r="P4484" s="148"/>
    </row>
    <row r="4485" spans="1:16" ht="79.2">
      <c r="A4485" s="258" t="s">
        <v>46374</v>
      </c>
      <c r="B4485" s="252" t="s">
        <v>46375</v>
      </c>
      <c r="C4485" s="252" t="s">
        <v>46376</v>
      </c>
      <c r="D4485" s="148" t="s">
        <v>46377</v>
      </c>
      <c r="E4485" s="252" t="s">
        <v>46378</v>
      </c>
      <c r="F4485" s="252" t="s">
        <v>46379</v>
      </c>
      <c r="G4485" s="252" t="s">
        <v>46380</v>
      </c>
      <c r="H4485" s="262" t="s">
        <v>46381</v>
      </c>
      <c r="I4485" s="264" t="s">
        <v>46382</v>
      </c>
      <c r="J4485" s="148"/>
      <c r="M4485" s="258"/>
      <c r="N4485" s="148"/>
      <c r="O4485" s="148"/>
      <c r="P4485" s="148"/>
    </row>
    <row r="4486" spans="1:16" ht="79.2">
      <c r="A4486" s="258" t="s">
        <v>46383</v>
      </c>
      <c r="B4486" s="252" t="s">
        <v>46384</v>
      </c>
      <c r="C4486" s="252" t="s">
        <v>46376</v>
      </c>
      <c r="D4486" s="148" t="s">
        <v>46385</v>
      </c>
      <c r="E4486" s="252" t="s">
        <v>46378</v>
      </c>
      <c r="F4486" s="252" t="s">
        <v>46379</v>
      </c>
      <c r="G4486" s="252" t="s">
        <v>46386</v>
      </c>
      <c r="H4486" s="262" t="s">
        <v>46387</v>
      </c>
      <c r="I4486" s="264" t="s">
        <v>46388</v>
      </c>
      <c r="J4486" s="148"/>
      <c r="M4486" s="258"/>
      <c r="N4486" s="148"/>
      <c r="O4486" s="148"/>
      <c r="P4486" s="148"/>
    </row>
    <row r="4487" spans="1:16" ht="105.6">
      <c r="A4487" s="258" t="s">
        <v>46389</v>
      </c>
      <c r="B4487" s="252" t="s">
        <v>46390</v>
      </c>
      <c r="C4487" s="252" t="s">
        <v>46391</v>
      </c>
      <c r="D4487" s="148" t="s">
        <v>46392</v>
      </c>
      <c r="E4487" s="252" t="s">
        <v>46393</v>
      </c>
      <c r="F4487" s="252" t="s">
        <v>46394</v>
      </c>
      <c r="G4487" s="252" t="s">
        <v>46395</v>
      </c>
      <c r="H4487" s="262" t="s">
        <v>46396</v>
      </c>
      <c r="I4487" s="264" t="s">
        <v>46397</v>
      </c>
      <c r="J4487" s="148"/>
      <c r="M4487" s="258"/>
      <c r="N4487" s="148"/>
      <c r="O4487" s="148"/>
      <c r="P4487" s="148"/>
    </row>
    <row r="4488" spans="1:16" ht="105.6">
      <c r="A4488" s="258" t="s">
        <v>46398</v>
      </c>
      <c r="B4488" s="252" t="s">
        <v>46390</v>
      </c>
      <c r="C4488" s="252" t="s">
        <v>46399</v>
      </c>
      <c r="D4488" s="148" t="s">
        <v>46400</v>
      </c>
      <c r="E4488" s="252" t="s">
        <v>46393</v>
      </c>
      <c r="F4488" s="252" t="s">
        <v>46394</v>
      </c>
      <c r="G4488" s="252" t="s">
        <v>46401</v>
      </c>
      <c r="H4488" s="262" t="s">
        <v>46402</v>
      </c>
      <c r="I4488" s="264" t="s">
        <v>46403</v>
      </c>
      <c r="J4488" s="148"/>
      <c r="M4488" s="258"/>
      <c r="N4488" s="148"/>
      <c r="O4488" s="148"/>
      <c r="P4488" s="148"/>
    </row>
    <row r="4489" spans="1:16" ht="92.4">
      <c r="A4489" s="258" t="s">
        <v>46404</v>
      </c>
      <c r="B4489" s="252" t="s">
        <v>46405</v>
      </c>
      <c r="C4489" s="252" t="s">
        <v>46406</v>
      </c>
      <c r="D4489" s="148" t="s">
        <v>46407</v>
      </c>
      <c r="E4489" s="252" t="s">
        <v>46408</v>
      </c>
      <c r="F4489" s="252" t="s">
        <v>46409</v>
      </c>
      <c r="G4489" s="252" t="s">
        <v>46410</v>
      </c>
      <c r="H4489" s="262" t="s">
        <v>46411</v>
      </c>
      <c r="I4489" s="264" t="s">
        <v>46412</v>
      </c>
      <c r="J4489" s="148"/>
      <c r="M4489" s="258"/>
      <c r="N4489" s="252"/>
      <c r="O4489" s="148"/>
      <c r="P4489" s="148"/>
    </row>
    <row r="4490" spans="1:16" ht="92.4">
      <c r="A4490" s="258" t="s">
        <v>46413</v>
      </c>
      <c r="B4490" s="252" t="s">
        <v>46414</v>
      </c>
      <c r="C4490" s="252" t="s">
        <v>46406</v>
      </c>
      <c r="D4490" s="148" t="s">
        <v>46415</v>
      </c>
      <c r="E4490" s="252" t="s">
        <v>46408</v>
      </c>
      <c r="F4490" s="252" t="s">
        <v>46409</v>
      </c>
      <c r="G4490" s="252" t="s">
        <v>46416</v>
      </c>
      <c r="H4490" s="262" t="s">
        <v>46417</v>
      </c>
      <c r="I4490" s="264" t="s">
        <v>46418</v>
      </c>
      <c r="J4490" s="148"/>
      <c r="M4490" s="258"/>
      <c r="N4490" s="252"/>
      <c r="O4490" s="148"/>
      <c r="P4490" s="148"/>
    </row>
    <row r="4491" spans="1:16" ht="145.19999999999999">
      <c r="A4491" s="258" t="s">
        <v>46419</v>
      </c>
      <c r="B4491" s="252" t="s">
        <v>46420</v>
      </c>
      <c r="C4491" s="252" t="s">
        <v>46421</v>
      </c>
      <c r="D4491" s="148" t="s">
        <v>46422</v>
      </c>
      <c r="E4491" s="252" t="s">
        <v>46423</v>
      </c>
      <c r="F4491" s="252" t="s">
        <v>46424</v>
      </c>
      <c r="G4491" s="252" t="s">
        <v>46425</v>
      </c>
      <c r="H4491" s="262" t="s">
        <v>46426</v>
      </c>
      <c r="I4491" s="264" t="s">
        <v>46427</v>
      </c>
      <c r="J4491" s="148"/>
      <c r="M4491" s="258"/>
      <c r="N4491" s="148"/>
      <c r="O4491" s="148"/>
      <c r="P4491" s="148"/>
    </row>
    <row r="4492" spans="1:16" ht="145.19999999999999">
      <c r="A4492" s="258" t="s">
        <v>46428</v>
      </c>
      <c r="B4492" s="252" t="s">
        <v>46420</v>
      </c>
      <c r="C4492" s="252" t="s">
        <v>46421</v>
      </c>
      <c r="D4492" s="148" t="s">
        <v>46422</v>
      </c>
      <c r="E4492" s="252" t="s">
        <v>46423</v>
      </c>
      <c r="F4492" s="252" t="s">
        <v>46424</v>
      </c>
      <c r="G4492" s="252" t="s">
        <v>46425</v>
      </c>
      <c r="H4492" s="262" t="s">
        <v>46426</v>
      </c>
      <c r="I4492" s="264" t="s">
        <v>46427</v>
      </c>
      <c r="J4492" s="148"/>
      <c r="M4492" s="258"/>
      <c r="N4492" s="148"/>
      <c r="O4492" s="148"/>
      <c r="P4492" s="148"/>
    </row>
    <row r="4493" spans="1:16" ht="132">
      <c r="A4493" s="258" t="s">
        <v>46429</v>
      </c>
      <c r="B4493" s="252" t="s">
        <v>46430</v>
      </c>
      <c r="C4493" s="252" t="s">
        <v>46431</v>
      </c>
      <c r="D4493" s="148" t="s">
        <v>46432</v>
      </c>
      <c r="E4493" s="252" t="s">
        <v>46433</v>
      </c>
      <c r="F4493" s="252" t="s">
        <v>46434</v>
      </c>
      <c r="G4493" s="252" t="s">
        <v>46435</v>
      </c>
      <c r="H4493" s="262" t="s">
        <v>46436</v>
      </c>
      <c r="I4493" s="264" t="s">
        <v>46437</v>
      </c>
      <c r="J4493" s="148"/>
      <c r="M4493" s="258"/>
      <c r="N4493" s="148"/>
      <c r="O4493" s="148"/>
      <c r="P4493" s="148"/>
    </row>
    <row r="4494" spans="1:16" ht="132">
      <c r="A4494" s="258" t="s">
        <v>46438</v>
      </c>
      <c r="B4494" s="252" t="s">
        <v>46430</v>
      </c>
      <c r="C4494" s="252" t="s">
        <v>46431</v>
      </c>
      <c r="D4494" s="148" t="s">
        <v>46432</v>
      </c>
      <c r="E4494" s="252" t="s">
        <v>46433</v>
      </c>
      <c r="F4494" s="252" t="s">
        <v>46434</v>
      </c>
      <c r="G4494" s="252" t="s">
        <v>46435</v>
      </c>
      <c r="H4494" s="262" t="s">
        <v>46436</v>
      </c>
      <c r="I4494" s="264" t="s">
        <v>46437</v>
      </c>
      <c r="J4494" s="148"/>
      <c r="M4494" s="258"/>
      <c r="N4494" s="148"/>
      <c r="O4494" s="148"/>
      <c r="P4494" s="148"/>
    </row>
    <row r="4495" spans="1:16" ht="184.8">
      <c r="A4495" s="258" t="s">
        <v>46439</v>
      </c>
      <c r="B4495" s="252" t="s">
        <v>46440</v>
      </c>
      <c r="C4495" s="252" t="s">
        <v>46441</v>
      </c>
      <c r="D4495" s="148" t="s">
        <v>46442</v>
      </c>
      <c r="E4495" s="252" t="s">
        <v>46443</v>
      </c>
      <c r="F4495" s="252" t="s">
        <v>46444</v>
      </c>
      <c r="G4495" s="252" t="s">
        <v>46445</v>
      </c>
      <c r="H4495" s="262" t="s">
        <v>46446</v>
      </c>
      <c r="I4495" s="264" t="s">
        <v>46447</v>
      </c>
      <c r="J4495" s="148"/>
      <c r="M4495" s="258"/>
      <c r="N4495" s="148"/>
      <c r="O4495" s="148"/>
      <c r="P4495" s="148"/>
    </row>
    <row r="4496" spans="1:16" ht="184.8">
      <c r="A4496" s="258" t="s">
        <v>46448</v>
      </c>
      <c r="B4496" s="252" t="s">
        <v>46440</v>
      </c>
      <c r="C4496" s="252" t="s">
        <v>46449</v>
      </c>
      <c r="D4496" s="148" t="s">
        <v>46450</v>
      </c>
      <c r="E4496" s="252" t="s">
        <v>46443</v>
      </c>
      <c r="F4496" s="252" t="s">
        <v>46444</v>
      </c>
      <c r="G4496" s="252" t="s">
        <v>46451</v>
      </c>
      <c r="H4496" s="262" t="s">
        <v>46452</v>
      </c>
      <c r="I4496" s="264" t="s">
        <v>46453</v>
      </c>
      <c r="J4496" s="148"/>
      <c r="M4496" s="258"/>
      <c r="N4496" s="148"/>
      <c r="O4496" s="148"/>
      <c r="P4496" s="148"/>
    </row>
    <row r="4497" spans="1:16" ht="118.8">
      <c r="A4497" s="258" t="s">
        <v>46454</v>
      </c>
      <c r="B4497" s="252" t="s">
        <v>46455</v>
      </c>
      <c r="C4497" s="252" t="s">
        <v>46456</v>
      </c>
      <c r="D4497" s="148" t="s">
        <v>46457</v>
      </c>
      <c r="E4497" s="252" t="s">
        <v>46458</v>
      </c>
      <c r="F4497" s="252" t="s">
        <v>46459</v>
      </c>
      <c r="G4497" s="252" t="s">
        <v>46460</v>
      </c>
      <c r="H4497" s="262" t="s">
        <v>46461</v>
      </c>
      <c r="I4497" s="264" t="s">
        <v>46462</v>
      </c>
      <c r="J4497" s="148"/>
      <c r="M4497" s="258"/>
      <c r="N4497" s="148"/>
      <c r="O4497" s="148"/>
      <c r="P4497" s="148"/>
    </row>
    <row r="4498" spans="1:16" ht="118.8">
      <c r="A4498" s="258" t="s">
        <v>46463</v>
      </c>
      <c r="B4498" s="252" t="s">
        <v>46464</v>
      </c>
      <c r="C4498" s="252" t="s">
        <v>46456</v>
      </c>
      <c r="D4498" s="148" t="s">
        <v>46465</v>
      </c>
      <c r="E4498" s="252" t="s">
        <v>46466</v>
      </c>
      <c r="F4498" s="252" t="s">
        <v>46459</v>
      </c>
      <c r="G4498" s="252" t="s">
        <v>46467</v>
      </c>
      <c r="H4498" s="262" t="s">
        <v>46468</v>
      </c>
      <c r="I4498" s="264" t="s">
        <v>46469</v>
      </c>
      <c r="J4498" s="148"/>
      <c r="M4498" s="258"/>
      <c r="N4498" s="148"/>
      <c r="O4498" s="148"/>
      <c r="P4498" s="148"/>
    </row>
    <row r="4499" spans="1:16" ht="369.6">
      <c r="A4499" s="258" t="s">
        <v>46470</v>
      </c>
      <c r="B4499" s="252" t="s">
        <v>46471</v>
      </c>
      <c r="C4499" s="252" t="s">
        <v>46472</v>
      </c>
      <c r="D4499" s="148" t="s">
        <v>46473</v>
      </c>
      <c r="E4499" s="252" t="s">
        <v>46474</v>
      </c>
      <c r="F4499" s="252" t="s">
        <v>46475</v>
      </c>
      <c r="G4499" s="252" t="s">
        <v>46476</v>
      </c>
      <c r="H4499" s="262" t="s">
        <v>46477</v>
      </c>
      <c r="I4499" s="264" t="s">
        <v>46478</v>
      </c>
      <c r="J4499" s="148"/>
      <c r="M4499" s="258"/>
      <c r="N4499" s="148"/>
      <c r="O4499" s="148"/>
      <c r="P4499" s="148"/>
    </row>
    <row r="4500" spans="1:16" ht="369.6">
      <c r="A4500" s="258" t="s">
        <v>46479</v>
      </c>
      <c r="B4500" s="252" t="s">
        <v>46471</v>
      </c>
      <c r="C4500" s="252" t="s">
        <v>46480</v>
      </c>
      <c r="D4500" s="148" t="s">
        <v>46481</v>
      </c>
      <c r="E4500" s="252" t="s">
        <v>46474</v>
      </c>
      <c r="F4500" s="252" t="s">
        <v>46475</v>
      </c>
      <c r="G4500" s="252" t="s">
        <v>46476</v>
      </c>
      <c r="H4500" s="262" t="s">
        <v>46477</v>
      </c>
      <c r="I4500" s="264" t="s">
        <v>46478</v>
      </c>
      <c r="J4500" s="148"/>
      <c r="M4500" s="258"/>
      <c r="N4500" s="148"/>
      <c r="O4500" s="148"/>
      <c r="P4500" s="148"/>
    </row>
    <row r="4501" spans="1:16" ht="171.6">
      <c r="A4501" s="258" t="s">
        <v>46482</v>
      </c>
      <c r="B4501" s="252" t="s">
        <v>46483</v>
      </c>
      <c r="C4501" s="252" t="s">
        <v>46484</v>
      </c>
      <c r="D4501" s="148" t="s">
        <v>46485</v>
      </c>
      <c r="E4501" s="252" t="s">
        <v>46486</v>
      </c>
      <c r="F4501" s="252" t="s">
        <v>46487</v>
      </c>
      <c r="G4501" s="252" t="s">
        <v>46488</v>
      </c>
      <c r="H4501" s="262" t="s">
        <v>46489</v>
      </c>
      <c r="I4501" s="264" t="s">
        <v>46490</v>
      </c>
      <c r="J4501" s="148"/>
      <c r="K4501" s="148"/>
      <c r="L4501" s="148"/>
      <c r="M4501" s="251"/>
      <c r="N4501" s="213"/>
      <c r="O4501" s="148"/>
      <c r="P4501" s="148"/>
    </row>
    <row r="4502" spans="1:16" ht="184.8">
      <c r="A4502" s="258" t="s">
        <v>46491</v>
      </c>
      <c r="B4502" s="252" t="s">
        <v>46483</v>
      </c>
      <c r="C4502" s="252" t="s">
        <v>46484</v>
      </c>
      <c r="D4502" s="148" t="s">
        <v>46492</v>
      </c>
      <c r="E4502" s="252" t="s">
        <v>46486</v>
      </c>
      <c r="F4502" s="252" t="s">
        <v>46487</v>
      </c>
      <c r="G4502" s="252" t="s">
        <v>46488</v>
      </c>
      <c r="H4502" s="262" t="s">
        <v>46489</v>
      </c>
      <c r="I4502" s="264" t="s">
        <v>46493</v>
      </c>
      <c r="J4502" s="148"/>
      <c r="K4502" s="273"/>
      <c r="L4502" s="273"/>
      <c r="M4502" s="251"/>
      <c r="N4502" s="213"/>
      <c r="O4502" s="148"/>
      <c r="P4502" s="148"/>
    </row>
    <row r="4503" spans="1:16" ht="72">
      <c r="A4503" s="251" t="s">
        <v>46494</v>
      </c>
      <c r="B4503" s="253" t="s">
        <v>46495</v>
      </c>
      <c r="C4503" s="252" t="s">
        <v>46496</v>
      </c>
      <c r="D4503" s="148" t="s">
        <v>46497</v>
      </c>
      <c r="E4503" s="253" t="s">
        <v>46498</v>
      </c>
      <c r="F4503" s="253" t="s">
        <v>46499</v>
      </c>
      <c r="G4503" s="253" t="s">
        <v>46500</v>
      </c>
      <c r="H4503" s="262" t="s">
        <v>46501</v>
      </c>
      <c r="I4503" s="264" t="s">
        <v>46502</v>
      </c>
      <c r="J4503" s="148"/>
      <c r="M4503" s="258"/>
      <c r="N4503" s="148"/>
      <c r="O4503" s="148"/>
      <c r="P4503" s="148"/>
    </row>
    <row r="4504" spans="1:16" ht="72">
      <c r="A4504" s="251" t="s">
        <v>46503</v>
      </c>
      <c r="B4504" s="253" t="s">
        <v>46495</v>
      </c>
      <c r="C4504" s="252" t="s">
        <v>46496</v>
      </c>
      <c r="D4504" s="148" t="s">
        <v>46497</v>
      </c>
      <c r="E4504" s="253" t="s">
        <v>46498</v>
      </c>
      <c r="F4504" s="253" t="s">
        <v>46499</v>
      </c>
      <c r="G4504" s="253" t="s">
        <v>46500</v>
      </c>
      <c r="H4504" s="262" t="s">
        <v>46501</v>
      </c>
      <c r="I4504" s="264" t="s">
        <v>46502</v>
      </c>
      <c r="J4504" s="148"/>
      <c r="M4504" s="258"/>
      <c r="N4504" s="148"/>
      <c r="O4504" s="148"/>
      <c r="P4504" s="148"/>
    </row>
    <row r="4505" spans="1:16" ht="118.8">
      <c r="A4505" s="258" t="s">
        <v>46504</v>
      </c>
      <c r="B4505" s="252" t="s">
        <v>46505</v>
      </c>
      <c r="C4505" s="252" t="s">
        <v>46506</v>
      </c>
      <c r="D4505" s="148" t="s">
        <v>46507</v>
      </c>
      <c r="E4505" s="252" t="s">
        <v>46508</v>
      </c>
      <c r="F4505" s="252" t="s">
        <v>46509</v>
      </c>
      <c r="G4505" s="252" t="s">
        <v>46510</v>
      </c>
      <c r="H4505" s="262" t="s">
        <v>46511</v>
      </c>
      <c r="I4505" s="264" t="s">
        <v>46512</v>
      </c>
      <c r="J4505" s="148"/>
      <c r="M4505" s="258"/>
      <c r="N4505" s="252"/>
      <c r="O4505" s="148"/>
      <c r="P4505" s="148"/>
    </row>
    <row r="4506" spans="1:16" ht="118.8">
      <c r="A4506" s="258" t="s">
        <v>46513</v>
      </c>
      <c r="B4506" s="252" t="s">
        <v>46505</v>
      </c>
      <c r="C4506" s="252" t="s">
        <v>46506</v>
      </c>
      <c r="D4506" s="148" t="s">
        <v>46507</v>
      </c>
      <c r="E4506" s="252" t="s">
        <v>46508</v>
      </c>
      <c r="F4506" s="252" t="s">
        <v>46509</v>
      </c>
      <c r="G4506" s="252" t="s">
        <v>46510</v>
      </c>
      <c r="H4506" s="262" t="s">
        <v>46511</v>
      </c>
      <c r="I4506" s="264" t="s">
        <v>46512</v>
      </c>
      <c r="J4506" s="148"/>
      <c r="M4506" s="258"/>
      <c r="N4506" s="252"/>
      <c r="O4506" s="148"/>
      <c r="P4506" s="148"/>
    </row>
    <row r="4507" spans="1:16" ht="132">
      <c r="A4507" s="258" t="s">
        <v>46514</v>
      </c>
      <c r="B4507" s="252" t="s">
        <v>46515</v>
      </c>
      <c r="C4507" s="252" t="s">
        <v>46516</v>
      </c>
      <c r="D4507" s="148" t="s">
        <v>46517</v>
      </c>
      <c r="E4507" s="252" t="s">
        <v>46518</v>
      </c>
      <c r="F4507" s="252" t="s">
        <v>46519</v>
      </c>
      <c r="G4507" s="252" t="s">
        <v>46520</v>
      </c>
      <c r="H4507" s="262" t="s">
        <v>46521</v>
      </c>
      <c r="I4507" s="264" t="s">
        <v>46522</v>
      </c>
      <c r="J4507" s="148"/>
      <c r="M4507" s="258"/>
      <c r="N4507" s="148"/>
      <c r="O4507" s="148"/>
      <c r="P4507" s="148"/>
    </row>
    <row r="4508" spans="1:16" ht="132">
      <c r="A4508" s="258" t="s">
        <v>46523</v>
      </c>
      <c r="B4508" s="252" t="s">
        <v>46524</v>
      </c>
      <c r="C4508" s="252" t="s">
        <v>46525</v>
      </c>
      <c r="D4508" s="148" t="s">
        <v>46526</v>
      </c>
      <c r="E4508" s="252" t="s">
        <v>46527</v>
      </c>
      <c r="F4508" s="252" t="s">
        <v>46528</v>
      </c>
      <c r="G4508" s="252" t="s">
        <v>46529</v>
      </c>
      <c r="H4508" s="262" t="s">
        <v>46530</v>
      </c>
      <c r="I4508" s="264" t="s">
        <v>46531</v>
      </c>
      <c r="J4508" s="148"/>
      <c r="M4508" s="258"/>
      <c r="N4508" s="148"/>
      <c r="O4508" s="148"/>
      <c r="P4508" s="148"/>
    </row>
    <row r="4509" spans="1:16" ht="145.19999999999999">
      <c r="A4509" s="258" t="s">
        <v>46532</v>
      </c>
      <c r="B4509" s="252" t="s">
        <v>46533</v>
      </c>
      <c r="C4509" s="252" t="s">
        <v>46534</v>
      </c>
      <c r="D4509" s="148" t="s">
        <v>46535</v>
      </c>
      <c r="E4509" s="252" t="s">
        <v>46536</v>
      </c>
      <c r="F4509" s="252" t="s">
        <v>46537</v>
      </c>
      <c r="G4509" s="252" t="s">
        <v>46538</v>
      </c>
      <c r="H4509" s="262" t="s">
        <v>46539</v>
      </c>
      <c r="I4509" s="264" t="s">
        <v>46540</v>
      </c>
      <c r="J4509" s="148"/>
      <c r="M4509" s="258"/>
      <c r="N4509" s="148"/>
      <c r="O4509" s="148"/>
      <c r="P4509" s="148"/>
    </row>
    <row r="4510" spans="1:16" ht="145.19999999999999">
      <c r="A4510" s="258" t="s">
        <v>46541</v>
      </c>
      <c r="B4510" s="252" t="s">
        <v>46533</v>
      </c>
      <c r="C4510" s="252" t="s">
        <v>46534</v>
      </c>
      <c r="D4510" s="148" t="s">
        <v>46535</v>
      </c>
      <c r="E4510" s="252" t="s">
        <v>46536</v>
      </c>
      <c r="F4510" s="252" t="s">
        <v>46537</v>
      </c>
      <c r="G4510" s="252" t="s">
        <v>46538</v>
      </c>
      <c r="H4510" s="262" t="s">
        <v>46539</v>
      </c>
      <c r="I4510" s="264" t="s">
        <v>46540</v>
      </c>
      <c r="J4510" s="148"/>
      <c r="M4510" s="258"/>
      <c r="N4510" s="148"/>
      <c r="O4510" s="148"/>
      <c r="P4510" s="148"/>
    </row>
    <row r="4511" spans="1:16" ht="145.19999999999999">
      <c r="A4511" s="258" t="s">
        <v>46542</v>
      </c>
      <c r="B4511" s="252" t="s">
        <v>46543</v>
      </c>
      <c r="C4511" s="252" t="s">
        <v>46544</v>
      </c>
      <c r="D4511" s="148" t="s">
        <v>46545</v>
      </c>
      <c r="E4511" s="252" t="s">
        <v>46546</v>
      </c>
      <c r="F4511" s="252" t="s">
        <v>46547</v>
      </c>
      <c r="G4511" s="252" t="s">
        <v>46548</v>
      </c>
      <c r="H4511" s="262" t="s">
        <v>46549</v>
      </c>
      <c r="I4511" s="264" t="s">
        <v>46550</v>
      </c>
      <c r="J4511" s="148"/>
      <c r="M4511" s="258"/>
      <c r="N4511" s="148"/>
      <c r="O4511" s="148"/>
      <c r="P4511" s="148"/>
    </row>
    <row r="4512" spans="1:16" ht="145.19999999999999">
      <c r="A4512" s="258" t="s">
        <v>46551</v>
      </c>
      <c r="B4512" s="252" t="s">
        <v>46543</v>
      </c>
      <c r="C4512" s="252" t="s">
        <v>46544</v>
      </c>
      <c r="D4512" s="148" t="s">
        <v>46545</v>
      </c>
      <c r="E4512" s="252" t="s">
        <v>46546</v>
      </c>
      <c r="F4512" s="252" t="s">
        <v>46547</v>
      </c>
      <c r="G4512" s="252" t="s">
        <v>46548</v>
      </c>
      <c r="H4512" s="262" t="s">
        <v>46549</v>
      </c>
      <c r="I4512" s="264" t="s">
        <v>46550</v>
      </c>
      <c r="J4512" s="148"/>
      <c r="M4512" s="258"/>
      <c r="N4512" s="148"/>
      <c r="O4512" s="148"/>
      <c r="P4512" s="148"/>
    </row>
    <row r="4513" spans="1:16" ht="105.6">
      <c r="A4513" s="258" t="s">
        <v>46552</v>
      </c>
      <c r="B4513" s="252" t="s">
        <v>46553</v>
      </c>
      <c r="C4513" s="252" t="s">
        <v>46554</v>
      </c>
      <c r="D4513" s="148" t="s">
        <v>46555</v>
      </c>
      <c r="E4513" s="252" t="s">
        <v>46556</v>
      </c>
      <c r="F4513" s="252" t="s">
        <v>46557</v>
      </c>
      <c r="G4513" s="252" t="s">
        <v>46558</v>
      </c>
      <c r="H4513" s="262" t="s">
        <v>46559</v>
      </c>
      <c r="I4513" s="264" t="s">
        <v>46560</v>
      </c>
      <c r="J4513" s="148"/>
      <c r="M4513" s="258"/>
      <c r="N4513" s="148"/>
      <c r="O4513" s="148"/>
      <c r="P4513" s="148"/>
    </row>
    <row r="4514" spans="1:16" ht="105.6">
      <c r="A4514" s="258" t="s">
        <v>46561</v>
      </c>
      <c r="B4514" s="252" t="s">
        <v>46553</v>
      </c>
      <c r="C4514" s="252" t="s">
        <v>46554</v>
      </c>
      <c r="D4514" s="148" t="s">
        <v>46555</v>
      </c>
      <c r="E4514" s="252" t="s">
        <v>46556</v>
      </c>
      <c r="F4514" s="252" t="s">
        <v>46557</v>
      </c>
      <c r="G4514" s="252" t="s">
        <v>46558</v>
      </c>
      <c r="H4514" s="262" t="s">
        <v>46559</v>
      </c>
      <c r="I4514" s="264" t="s">
        <v>46560</v>
      </c>
      <c r="J4514" s="148"/>
      <c r="M4514" s="258"/>
      <c r="N4514" s="148"/>
      <c r="O4514" s="148"/>
      <c r="P4514" s="148"/>
    </row>
    <row r="4515" spans="1:16" ht="158.4">
      <c r="A4515" s="258" t="s">
        <v>46562</v>
      </c>
      <c r="B4515" s="252" t="s">
        <v>46563</v>
      </c>
      <c r="C4515" s="252" t="s">
        <v>46564</v>
      </c>
      <c r="D4515" s="148" t="s">
        <v>46565</v>
      </c>
      <c r="E4515" s="252" t="s">
        <v>46566</v>
      </c>
      <c r="F4515" s="252" t="s">
        <v>46567</v>
      </c>
      <c r="G4515" s="252" t="s">
        <v>46568</v>
      </c>
      <c r="H4515" s="262" t="s">
        <v>46569</v>
      </c>
      <c r="I4515" s="264" t="s">
        <v>46570</v>
      </c>
      <c r="J4515" s="148"/>
      <c r="M4515" s="258"/>
      <c r="N4515" s="148"/>
      <c r="O4515" s="148"/>
      <c r="P4515" s="148"/>
    </row>
    <row r="4516" spans="1:16" ht="158.4">
      <c r="A4516" s="258" t="s">
        <v>46571</v>
      </c>
      <c r="B4516" s="252" t="s">
        <v>46563</v>
      </c>
      <c r="C4516" s="252" t="s">
        <v>46564</v>
      </c>
      <c r="D4516" s="148" t="s">
        <v>46565</v>
      </c>
      <c r="E4516" s="252" t="s">
        <v>46566</v>
      </c>
      <c r="F4516" s="252" t="s">
        <v>46567</v>
      </c>
      <c r="G4516" s="252" t="s">
        <v>46568</v>
      </c>
      <c r="H4516" s="262" t="s">
        <v>46569</v>
      </c>
      <c r="I4516" s="264" t="s">
        <v>46570</v>
      </c>
      <c r="J4516" s="148"/>
      <c r="M4516" s="258"/>
      <c r="N4516" s="148"/>
      <c r="O4516" s="148"/>
      <c r="P4516" s="148"/>
    </row>
    <row r="4517" spans="1:16" ht="118.8">
      <c r="A4517" s="258" t="s">
        <v>46572</v>
      </c>
      <c r="B4517" s="252" t="s">
        <v>46573</v>
      </c>
      <c r="C4517" s="252" t="s">
        <v>46574</v>
      </c>
      <c r="D4517" s="148" t="s">
        <v>46575</v>
      </c>
      <c r="E4517" s="252" t="s">
        <v>46576</v>
      </c>
      <c r="F4517" s="252" t="s">
        <v>46577</v>
      </c>
      <c r="G4517" s="252" t="s">
        <v>46578</v>
      </c>
      <c r="H4517" s="262" t="s">
        <v>46579</v>
      </c>
      <c r="I4517" s="264" t="s">
        <v>46580</v>
      </c>
      <c r="J4517" s="148"/>
      <c r="M4517" s="258"/>
      <c r="N4517" s="148"/>
      <c r="O4517" s="148"/>
      <c r="P4517" s="148"/>
    </row>
    <row r="4518" spans="1:16" ht="118.8">
      <c r="A4518" s="258" t="s">
        <v>46581</v>
      </c>
      <c r="B4518" s="252" t="s">
        <v>46573</v>
      </c>
      <c r="C4518" s="252" t="s">
        <v>46574</v>
      </c>
      <c r="D4518" s="148" t="s">
        <v>46575</v>
      </c>
      <c r="E4518" s="252" t="s">
        <v>46576</v>
      </c>
      <c r="F4518" s="252" t="s">
        <v>46577</v>
      </c>
      <c r="G4518" s="252" t="s">
        <v>46578</v>
      </c>
      <c r="H4518" s="262" t="s">
        <v>46579</v>
      </c>
      <c r="I4518" s="264" t="s">
        <v>46580</v>
      </c>
      <c r="J4518" s="148"/>
      <c r="M4518" s="258"/>
      <c r="N4518" s="148"/>
      <c r="O4518" s="148"/>
      <c r="P4518" s="148"/>
    </row>
    <row r="4519" spans="1:16" ht="79.2">
      <c r="A4519" s="258" t="s">
        <v>46582</v>
      </c>
      <c r="B4519" s="252" t="s">
        <v>46583</v>
      </c>
      <c r="C4519" s="252" t="s">
        <v>46584</v>
      </c>
      <c r="D4519" s="148" t="s">
        <v>46585</v>
      </c>
      <c r="E4519" s="252" t="s">
        <v>46586</v>
      </c>
      <c r="F4519" s="252" t="s">
        <v>46587</v>
      </c>
      <c r="G4519" s="252" t="s">
        <v>46588</v>
      </c>
      <c r="H4519" s="262" t="s">
        <v>46589</v>
      </c>
      <c r="I4519" s="264" t="s">
        <v>46590</v>
      </c>
      <c r="J4519" s="148"/>
      <c r="M4519" s="251"/>
      <c r="N4519" s="213"/>
      <c r="O4519" s="148"/>
      <c r="P4519" s="148"/>
    </row>
    <row r="4520" spans="1:16" ht="79.2">
      <c r="A4520" s="258" t="s">
        <v>46591</v>
      </c>
      <c r="B4520" s="252" t="s">
        <v>46583</v>
      </c>
      <c r="C4520" s="252" t="s">
        <v>46584</v>
      </c>
      <c r="D4520" s="148" t="s">
        <v>46585</v>
      </c>
      <c r="E4520" s="252" t="s">
        <v>46586</v>
      </c>
      <c r="F4520" s="252" t="s">
        <v>46587</v>
      </c>
      <c r="G4520" s="252" t="s">
        <v>46588</v>
      </c>
      <c r="H4520" s="262" t="s">
        <v>46589</v>
      </c>
      <c r="I4520" s="264" t="s">
        <v>46590</v>
      </c>
      <c r="J4520" s="148"/>
      <c r="K4520" s="273"/>
      <c r="L4520" s="273"/>
      <c r="M4520" s="251"/>
      <c r="N4520" s="213"/>
      <c r="O4520" s="148"/>
      <c r="P4520" s="148"/>
    </row>
    <row r="4521" spans="1:16" ht="79.2">
      <c r="A4521" s="251" t="s">
        <v>46592</v>
      </c>
      <c r="B4521" s="253" t="s">
        <v>46593</v>
      </c>
      <c r="C4521" s="252" t="s">
        <v>46594</v>
      </c>
      <c r="D4521" s="148" t="s">
        <v>46595</v>
      </c>
      <c r="E4521" s="253" t="s">
        <v>46596</v>
      </c>
      <c r="F4521" s="253" t="s">
        <v>46597</v>
      </c>
      <c r="G4521" s="253" t="s">
        <v>46598</v>
      </c>
      <c r="H4521" s="262" t="s">
        <v>46599</v>
      </c>
      <c r="I4521" s="264" t="s">
        <v>46600</v>
      </c>
      <c r="J4521" s="148"/>
      <c r="M4521" s="258"/>
      <c r="N4521" s="148"/>
      <c r="O4521" s="148"/>
      <c r="P4521" s="148"/>
    </row>
    <row r="4522" spans="1:16" ht="79.2">
      <c r="A4522" s="251" t="s">
        <v>46601</v>
      </c>
      <c r="B4522" s="253" t="s">
        <v>46593</v>
      </c>
      <c r="C4522" s="252" t="s">
        <v>46594</v>
      </c>
      <c r="D4522" s="148" t="s">
        <v>46595</v>
      </c>
      <c r="E4522" s="253" t="s">
        <v>46596</v>
      </c>
      <c r="F4522" s="253" t="s">
        <v>46597</v>
      </c>
      <c r="G4522" s="253" t="s">
        <v>46598</v>
      </c>
      <c r="H4522" s="262" t="s">
        <v>46599</v>
      </c>
      <c r="I4522" s="264" t="s">
        <v>46600</v>
      </c>
      <c r="J4522" s="148"/>
      <c r="M4522" s="258"/>
      <c r="N4522" s="148"/>
      <c r="O4522" s="148"/>
      <c r="P4522" s="148"/>
    </row>
    <row r="4523" spans="1:16" ht="145.19999999999999">
      <c r="A4523" s="258" t="s">
        <v>46602</v>
      </c>
      <c r="B4523" s="252" t="s">
        <v>46603</v>
      </c>
      <c r="C4523" s="252" t="s">
        <v>46604</v>
      </c>
      <c r="D4523" s="148" t="s">
        <v>46605</v>
      </c>
      <c r="E4523" s="252" t="s">
        <v>46606</v>
      </c>
      <c r="F4523" s="252" t="s">
        <v>46607</v>
      </c>
      <c r="G4523" s="252" t="s">
        <v>46608</v>
      </c>
      <c r="H4523" s="262" t="s">
        <v>46609</v>
      </c>
      <c r="I4523" s="264" t="s">
        <v>46610</v>
      </c>
      <c r="J4523" s="148"/>
      <c r="M4523" s="258"/>
      <c r="N4523" s="148"/>
      <c r="O4523" s="148"/>
      <c r="P4523" s="148"/>
    </row>
    <row r="4524" spans="1:16" ht="145.19999999999999">
      <c r="A4524" s="258" t="s">
        <v>46611</v>
      </c>
      <c r="B4524" s="252" t="s">
        <v>46603</v>
      </c>
      <c r="C4524" s="252" t="s">
        <v>46604</v>
      </c>
      <c r="D4524" s="148" t="s">
        <v>46605</v>
      </c>
      <c r="E4524" s="252" t="s">
        <v>46606</v>
      </c>
      <c r="F4524" s="252" t="s">
        <v>46607</v>
      </c>
      <c r="G4524" s="252" t="s">
        <v>46608</v>
      </c>
      <c r="H4524" s="262" t="s">
        <v>46609</v>
      </c>
      <c r="I4524" s="264" t="s">
        <v>46610</v>
      </c>
      <c r="J4524" s="148"/>
      <c r="M4524" s="258"/>
      <c r="N4524" s="148"/>
      <c r="O4524" s="148"/>
      <c r="P4524" s="148"/>
    </row>
    <row r="4525" spans="1:16" ht="158.4">
      <c r="A4525" s="258" t="s">
        <v>46612</v>
      </c>
      <c r="B4525" s="252" t="s">
        <v>46613</v>
      </c>
      <c r="C4525" s="252" t="s">
        <v>46614</v>
      </c>
      <c r="D4525" s="148" t="s">
        <v>46615</v>
      </c>
      <c r="E4525" s="252" t="s">
        <v>46616</v>
      </c>
      <c r="F4525" s="252" t="s">
        <v>46617</v>
      </c>
      <c r="G4525" s="252" t="s">
        <v>46618</v>
      </c>
      <c r="H4525" s="262" t="s">
        <v>46619</v>
      </c>
      <c r="I4525" s="264" t="s">
        <v>46620</v>
      </c>
      <c r="J4525" s="148"/>
      <c r="M4525" s="258"/>
      <c r="N4525" s="148"/>
      <c r="O4525" s="148"/>
      <c r="P4525" s="148"/>
    </row>
    <row r="4526" spans="1:16" ht="158.4">
      <c r="A4526" s="258" t="s">
        <v>46621</v>
      </c>
      <c r="B4526" s="252" t="s">
        <v>46613</v>
      </c>
      <c r="C4526" s="252" t="s">
        <v>46614</v>
      </c>
      <c r="D4526" s="148" t="s">
        <v>46615</v>
      </c>
      <c r="E4526" s="252" t="s">
        <v>46616</v>
      </c>
      <c r="F4526" s="252" t="s">
        <v>46617</v>
      </c>
      <c r="G4526" s="252" t="s">
        <v>46618</v>
      </c>
      <c r="H4526" s="262" t="s">
        <v>46619</v>
      </c>
      <c r="I4526" s="264" t="s">
        <v>46620</v>
      </c>
      <c r="J4526" s="148"/>
      <c r="M4526" s="258"/>
      <c r="N4526" s="148"/>
      <c r="O4526" s="148"/>
      <c r="P4526" s="148"/>
    </row>
    <row r="4527" spans="1:16" ht="158.4">
      <c r="A4527" s="258" t="s">
        <v>46622</v>
      </c>
      <c r="B4527" s="252" t="s">
        <v>46623</v>
      </c>
      <c r="C4527" s="252" t="s">
        <v>46624</v>
      </c>
      <c r="D4527" s="148" t="s">
        <v>46625</v>
      </c>
      <c r="E4527" s="252" t="s">
        <v>46626</v>
      </c>
      <c r="F4527" s="252" t="s">
        <v>46627</v>
      </c>
      <c r="G4527" s="252" t="s">
        <v>46628</v>
      </c>
      <c r="H4527" s="262" t="s">
        <v>46629</v>
      </c>
      <c r="I4527" s="264" t="s">
        <v>46630</v>
      </c>
      <c r="J4527" s="148"/>
      <c r="M4527" s="258"/>
      <c r="N4527" s="148"/>
      <c r="O4527" s="148"/>
      <c r="P4527" s="148"/>
    </row>
    <row r="4528" spans="1:16" ht="158.4">
      <c r="A4528" s="258" t="s">
        <v>46631</v>
      </c>
      <c r="B4528" s="252" t="s">
        <v>46623</v>
      </c>
      <c r="C4528" s="252" t="s">
        <v>46632</v>
      </c>
      <c r="D4528" s="148" t="s">
        <v>46633</v>
      </c>
      <c r="E4528" s="252" t="s">
        <v>46626</v>
      </c>
      <c r="F4528" s="252" t="s">
        <v>46634</v>
      </c>
      <c r="G4528" s="252" t="s">
        <v>46628</v>
      </c>
      <c r="H4528" s="262" t="s">
        <v>46629</v>
      </c>
      <c r="I4528" s="264" t="s">
        <v>46635</v>
      </c>
      <c r="J4528" s="148"/>
      <c r="M4528" s="258"/>
      <c r="N4528" s="148"/>
      <c r="O4528" s="148"/>
      <c r="P4528" s="148"/>
    </row>
    <row r="4529" spans="1:16" ht="145.19999999999999">
      <c r="A4529" s="258" t="s">
        <v>46636</v>
      </c>
      <c r="B4529" s="252" t="s">
        <v>46637</v>
      </c>
      <c r="C4529" s="252" t="s">
        <v>46638</v>
      </c>
      <c r="D4529" s="148" t="s">
        <v>46639</v>
      </c>
      <c r="E4529" s="252" t="s">
        <v>46640</v>
      </c>
      <c r="F4529" s="252" t="s">
        <v>46641</v>
      </c>
      <c r="G4529" s="252" t="s">
        <v>46642</v>
      </c>
      <c r="H4529" s="262" t="s">
        <v>46643</v>
      </c>
      <c r="I4529" s="264" t="s">
        <v>46644</v>
      </c>
      <c r="J4529" s="148"/>
      <c r="M4529" s="258"/>
      <c r="N4529" s="148"/>
      <c r="O4529" s="148"/>
      <c r="P4529" s="148"/>
    </row>
    <row r="4530" spans="1:16" ht="145.19999999999999">
      <c r="A4530" s="258" t="s">
        <v>46645</v>
      </c>
      <c r="B4530" s="252" t="s">
        <v>46637</v>
      </c>
      <c r="C4530" s="252" t="s">
        <v>46638</v>
      </c>
      <c r="D4530" s="148" t="s">
        <v>46639</v>
      </c>
      <c r="E4530" s="252" t="s">
        <v>46640</v>
      </c>
      <c r="F4530" s="252" t="s">
        <v>46641</v>
      </c>
      <c r="G4530" s="252" t="s">
        <v>46642</v>
      </c>
      <c r="H4530" s="262" t="s">
        <v>46643</v>
      </c>
      <c r="I4530" s="264" t="s">
        <v>46644</v>
      </c>
      <c r="J4530" s="148"/>
      <c r="M4530" s="258"/>
      <c r="N4530" s="148"/>
      <c r="O4530" s="148"/>
      <c r="P4530" s="148"/>
    </row>
    <row r="4531" spans="1:16" ht="184.8">
      <c r="A4531" s="258" t="s">
        <v>46646</v>
      </c>
      <c r="B4531" s="252" t="s">
        <v>46647</v>
      </c>
      <c r="C4531" s="252" t="s">
        <v>46648</v>
      </c>
      <c r="D4531" s="148" t="s">
        <v>46649</v>
      </c>
      <c r="E4531" s="252" t="s">
        <v>46650</v>
      </c>
      <c r="F4531" s="252" t="s">
        <v>46651</v>
      </c>
      <c r="G4531" s="252" t="s">
        <v>46652</v>
      </c>
      <c r="H4531" s="262" t="s">
        <v>46653</v>
      </c>
      <c r="I4531" s="264" t="s">
        <v>46654</v>
      </c>
      <c r="J4531" s="148"/>
      <c r="M4531" s="258"/>
      <c r="N4531" s="148"/>
      <c r="O4531" s="148"/>
      <c r="P4531" s="148"/>
    </row>
    <row r="4532" spans="1:16" ht="184.8">
      <c r="A4532" s="258" t="s">
        <v>46655</v>
      </c>
      <c r="B4532" s="252" t="s">
        <v>46647</v>
      </c>
      <c r="C4532" s="252" t="s">
        <v>46648</v>
      </c>
      <c r="D4532" s="148" t="s">
        <v>46649</v>
      </c>
      <c r="E4532" s="252" t="s">
        <v>46650</v>
      </c>
      <c r="F4532" s="252" t="s">
        <v>46651</v>
      </c>
      <c r="G4532" s="252" t="s">
        <v>46652</v>
      </c>
      <c r="H4532" s="262" t="s">
        <v>46653</v>
      </c>
      <c r="I4532" s="264" t="s">
        <v>46654</v>
      </c>
      <c r="J4532" s="148"/>
      <c r="M4532" s="258"/>
      <c r="N4532" s="148"/>
      <c r="O4532" s="148"/>
      <c r="P4532" s="148"/>
    </row>
    <row r="4533" spans="1:16" ht="118.8">
      <c r="A4533" s="258" t="s">
        <v>46656</v>
      </c>
      <c r="B4533" s="252" t="s">
        <v>46657</v>
      </c>
      <c r="C4533" s="252" t="s">
        <v>46658</v>
      </c>
      <c r="D4533" s="148" t="s">
        <v>46659</v>
      </c>
      <c r="E4533" s="252" t="s">
        <v>46660</v>
      </c>
      <c r="F4533" s="252" t="s">
        <v>46661</v>
      </c>
      <c r="G4533" s="252" t="s">
        <v>46662</v>
      </c>
      <c r="H4533" s="262" t="s">
        <v>46663</v>
      </c>
      <c r="I4533" s="264" t="s">
        <v>46664</v>
      </c>
      <c r="J4533" s="148"/>
      <c r="M4533" s="258"/>
      <c r="N4533" s="148"/>
      <c r="O4533" s="148"/>
      <c r="P4533" s="148"/>
    </row>
    <row r="4534" spans="1:16" ht="118.8">
      <c r="A4534" s="258" t="s">
        <v>46665</v>
      </c>
      <c r="B4534" s="252" t="s">
        <v>46657</v>
      </c>
      <c r="C4534" s="252" t="s">
        <v>46658</v>
      </c>
      <c r="D4534" s="148" t="s">
        <v>46659</v>
      </c>
      <c r="E4534" s="252" t="s">
        <v>46660</v>
      </c>
      <c r="F4534" s="252" t="s">
        <v>46661</v>
      </c>
      <c r="G4534" s="252" t="s">
        <v>46662</v>
      </c>
      <c r="H4534" s="262" t="s">
        <v>46663</v>
      </c>
      <c r="I4534" s="264" t="s">
        <v>46664</v>
      </c>
      <c r="J4534" s="148"/>
      <c r="M4534" s="258"/>
      <c r="N4534" s="148"/>
      <c r="O4534" s="148"/>
      <c r="P4534" s="148"/>
    </row>
    <row r="4535" spans="1:16" ht="118.8">
      <c r="A4535" s="258" t="s">
        <v>46666</v>
      </c>
      <c r="B4535" s="252" t="s">
        <v>46667</v>
      </c>
      <c r="C4535" s="252" t="s">
        <v>46668</v>
      </c>
      <c r="D4535" s="148" t="s">
        <v>46669</v>
      </c>
      <c r="E4535" s="252" t="s">
        <v>46670</v>
      </c>
      <c r="F4535" s="252" t="s">
        <v>46671</v>
      </c>
      <c r="G4535" s="252" t="s">
        <v>46672</v>
      </c>
      <c r="H4535" s="262" t="s">
        <v>46673</v>
      </c>
      <c r="I4535" s="264" t="s">
        <v>46674</v>
      </c>
      <c r="J4535" s="148"/>
      <c r="M4535" s="258"/>
      <c r="N4535" s="148"/>
      <c r="O4535" s="148"/>
      <c r="P4535" s="148"/>
    </row>
    <row r="4536" spans="1:16" ht="118.8">
      <c r="A4536" s="258" t="s">
        <v>46675</v>
      </c>
      <c r="B4536" s="252" t="s">
        <v>46667</v>
      </c>
      <c r="C4536" s="252" t="s">
        <v>46668</v>
      </c>
      <c r="D4536" s="148" t="s">
        <v>46669</v>
      </c>
      <c r="E4536" s="252" t="s">
        <v>46670</v>
      </c>
      <c r="F4536" s="252" t="s">
        <v>46671</v>
      </c>
      <c r="G4536" s="252" t="s">
        <v>46672</v>
      </c>
      <c r="H4536" s="262" t="s">
        <v>46673</v>
      </c>
      <c r="I4536" s="264" t="s">
        <v>46674</v>
      </c>
      <c r="J4536" s="148"/>
      <c r="M4536" s="258"/>
      <c r="N4536" s="148"/>
      <c r="O4536" s="148"/>
      <c r="P4536" s="148"/>
    </row>
    <row r="4537" spans="1:16" ht="184.8">
      <c r="A4537" s="258" t="s">
        <v>46676</v>
      </c>
      <c r="B4537" s="252" t="s">
        <v>46677</v>
      </c>
      <c r="C4537" s="252" t="s">
        <v>46678</v>
      </c>
      <c r="D4537" s="148" t="s">
        <v>46679</v>
      </c>
      <c r="E4537" s="252" t="s">
        <v>46680</v>
      </c>
      <c r="F4537" s="252" t="s">
        <v>46681</v>
      </c>
      <c r="G4537" s="252" t="s">
        <v>46682</v>
      </c>
      <c r="H4537" s="262" t="s">
        <v>46683</v>
      </c>
      <c r="I4537" s="264" t="s">
        <v>46684</v>
      </c>
      <c r="J4537" s="148"/>
      <c r="M4537" s="258"/>
      <c r="N4537" s="148"/>
      <c r="O4537" s="148"/>
      <c r="P4537" s="148"/>
    </row>
    <row r="4538" spans="1:16" ht="184.8">
      <c r="A4538" s="258" t="s">
        <v>46685</v>
      </c>
      <c r="B4538" s="252" t="s">
        <v>46677</v>
      </c>
      <c r="C4538" s="252" t="s">
        <v>46678</v>
      </c>
      <c r="D4538" s="148" t="s">
        <v>46679</v>
      </c>
      <c r="E4538" s="252" t="s">
        <v>46680</v>
      </c>
      <c r="F4538" s="252" t="s">
        <v>46681</v>
      </c>
      <c r="G4538" s="252" t="s">
        <v>46682</v>
      </c>
      <c r="H4538" s="262" t="s">
        <v>46683</v>
      </c>
      <c r="I4538" s="264" t="s">
        <v>46686</v>
      </c>
      <c r="J4538" s="148"/>
      <c r="M4538" s="258"/>
      <c r="N4538" s="148"/>
      <c r="O4538" s="148"/>
      <c r="P4538" s="148"/>
    </row>
    <row r="4539" spans="1:16" ht="79.2">
      <c r="A4539" s="251" t="s">
        <v>46687</v>
      </c>
      <c r="B4539" s="253" t="s">
        <v>46688</v>
      </c>
      <c r="C4539" s="252" t="s">
        <v>46689</v>
      </c>
      <c r="D4539" s="148" t="s">
        <v>46690</v>
      </c>
      <c r="E4539" s="253" t="s">
        <v>46691</v>
      </c>
      <c r="F4539" s="253" t="s">
        <v>46692</v>
      </c>
      <c r="G4539" s="253" t="s">
        <v>46693</v>
      </c>
      <c r="H4539" s="262" t="s">
        <v>46694</v>
      </c>
      <c r="I4539" s="264" t="s">
        <v>46695</v>
      </c>
      <c r="J4539" s="148"/>
      <c r="M4539" s="258"/>
      <c r="N4539" s="252"/>
      <c r="O4539" s="148"/>
      <c r="P4539" s="148"/>
    </row>
    <row r="4540" spans="1:16" ht="79.2">
      <c r="A4540" s="251" t="s">
        <v>46696</v>
      </c>
      <c r="B4540" s="253" t="s">
        <v>46688</v>
      </c>
      <c r="C4540" s="252" t="s">
        <v>46689</v>
      </c>
      <c r="D4540" s="148" t="s">
        <v>46690</v>
      </c>
      <c r="E4540" s="253" t="s">
        <v>46691</v>
      </c>
      <c r="F4540" s="253" t="s">
        <v>46692</v>
      </c>
      <c r="G4540" s="253" t="s">
        <v>46693</v>
      </c>
      <c r="H4540" s="262" t="s">
        <v>46694</v>
      </c>
      <c r="I4540" s="264" t="s">
        <v>46695</v>
      </c>
      <c r="J4540" s="148"/>
      <c r="M4540" s="258"/>
      <c r="N4540" s="252"/>
      <c r="O4540" s="148"/>
      <c r="P4540" s="148"/>
    </row>
    <row r="4541" spans="1:16" ht="92.4">
      <c r="A4541" s="258" t="s">
        <v>46697</v>
      </c>
      <c r="B4541" s="252" t="s">
        <v>46698</v>
      </c>
      <c r="C4541" s="252" t="s">
        <v>46699</v>
      </c>
      <c r="D4541" s="148" t="s">
        <v>46700</v>
      </c>
      <c r="E4541" s="252" t="s">
        <v>46701</v>
      </c>
      <c r="F4541" s="252" t="s">
        <v>46702</v>
      </c>
      <c r="G4541" s="252" t="s">
        <v>46703</v>
      </c>
      <c r="H4541" s="262" t="s">
        <v>46704</v>
      </c>
      <c r="I4541" s="264" t="s">
        <v>46705</v>
      </c>
      <c r="J4541" s="148"/>
      <c r="M4541" s="251"/>
      <c r="N4541" s="213"/>
      <c r="O4541" s="148"/>
      <c r="P4541" s="148"/>
    </row>
    <row r="4542" spans="1:16" ht="105.6">
      <c r="A4542" s="258" t="s">
        <v>46706</v>
      </c>
      <c r="B4542" s="252" t="s">
        <v>46698</v>
      </c>
      <c r="C4542" s="252" t="s">
        <v>46707</v>
      </c>
      <c r="D4542" s="148" t="s">
        <v>46700</v>
      </c>
      <c r="E4542" s="252" t="s">
        <v>46701</v>
      </c>
      <c r="F4542" s="252" t="s">
        <v>46708</v>
      </c>
      <c r="G4542" s="252" t="s">
        <v>46703</v>
      </c>
      <c r="H4542" s="262" t="s">
        <v>46709</v>
      </c>
      <c r="I4542" s="264" t="s">
        <v>46710</v>
      </c>
      <c r="J4542" s="148"/>
      <c r="M4542" s="251"/>
      <c r="N4542" s="213"/>
      <c r="O4542" s="148"/>
      <c r="P4542" s="148"/>
    </row>
    <row r="4543" spans="1:16" ht="171.6">
      <c r="A4543" s="258" t="s">
        <v>46711</v>
      </c>
      <c r="B4543" s="252" t="s">
        <v>46712</v>
      </c>
      <c r="C4543" s="252" t="s">
        <v>46713</v>
      </c>
      <c r="D4543" s="148" t="s">
        <v>46714</v>
      </c>
      <c r="E4543" s="252" t="s">
        <v>46715</v>
      </c>
      <c r="F4543" s="252" t="s">
        <v>46716</v>
      </c>
      <c r="G4543" s="252" t="s">
        <v>46717</v>
      </c>
      <c r="H4543" s="262" t="s">
        <v>46718</v>
      </c>
      <c r="I4543" s="264" t="s">
        <v>46719</v>
      </c>
      <c r="J4543" s="148"/>
      <c r="M4543" s="258"/>
      <c r="N4543" s="148"/>
      <c r="O4543" s="148"/>
      <c r="P4543" s="148"/>
    </row>
    <row r="4544" spans="1:16" ht="171.6">
      <c r="A4544" s="258" t="s">
        <v>46720</v>
      </c>
      <c r="B4544" s="252" t="s">
        <v>46721</v>
      </c>
      <c r="C4544" s="252" t="s">
        <v>46722</v>
      </c>
      <c r="D4544" s="148" t="s">
        <v>46723</v>
      </c>
      <c r="E4544" s="252" t="s">
        <v>46724</v>
      </c>
      <c r="F4544" s="252" t="s">
        <v>46725</v>
      </c>
      <c r="G4544" s="252" t="s">
        <v>46726</v>
      </c>
      <c r="H4544" s="262" t="s">
        <v>46727</v>
      </c>
      <c r="I4544" s="264" t="s">
        <v>46728</v>
      </c>
      <c r="J4544" s="148"/>
      <c r="M4544" s="258"/>
      <c r="N4544" s="148"/>
      <c r="O4544" s="148"/>
      <c r="P4544" s="148"/>
    </row>
    <row r="4545" spans="1:16" ht="184.8">
      <c r="A4545" s="258" t="s">
        <v>46729</v>
      </c>
      <c r="B4545" s="252" t="s">
        <v>46730</v>
      </c>
      <c r="C4545" s="252" t="s">
        <v>46731</v>
      </c>
      <c r="D4545" s="148" t="s">
        <v>46732</v>
      </c>
      <c r="E4545" s="252" t="s">
        <v>46733</v>
      </c>
      <c r="F4545" s="252" t="s">
        <v>46734</v>
      </c>
      <c r="G4545" s="252" t="s">
        <v>46735</v>
      </c>
      <c r="H4545" s="262" t="s">
        <v>46736</v>
      </c>
      <c r="I4545" s="264" t="s">
        <v>46737</v>
      </c>
      <c r="J4545" s="148"/>
      <c r="M4545" s="258"/>
      <c r="N4545" s="148"/>
      <c r="O4545" s="148"/>
      <c r="P4545" s="148"/>
    </row>
    <row r="4546" spans="1:16" ht="184.8">
      <c r="A4546" s="258" t="s">
        <v>46738</v>
      </c>
      <c r="B4546" s="252" t="s">
        <v>46730</v>
      </c>
      <c r="C4546" s="252" t="s">
        <v>46731</v>
      </c>
      <c r="D4546" s="148" t="s">
        <v>46732</v>
      </c>
      <c r="E4546" s="252" t="s">
        <v>46733</v>
      </c>
      <c r="F4546" s="252" t="s">
        <v>46734</v>
      </c>
      <c r="G4546" s="252" t="s">
        <v>46739</v>
      </c>
      <c r="H4546" s="262" t="s">
        <v>46740</v>
      </c>
      <c r="I4546" s="264" t="s">
        <v>46741</v>
      </c>
      <c r="J4546" s="148"/>
      <c r="M4546" s="258"/>
      <c r="N4546" s="148"/>
      <c r="O4546" s="148"/>
      <c r="P4546" s="148"/>
    </row>
    <row r="4547" spans="1:16" ht="145.19999999999999">
      <c r="A4547" s="258" t="s">
        <v>46742</v>
      </c>
      <c r="B4547" s="252" t="s">
        <v>46743</v>
      </c>
      <c r="C4547" s="252" t="s">
        <v>46744</v>
      </c>
      <c r="D4547" s="148" t="s">
        <v>46745</v>
      </c>
      <c r="E4547" s="252" t="s">
        <v>46746</v>
      </c>
      <c r="F4547" s="252" t="s">
        <v>46747</v>
      </c>
      <c r="G4547" s="252" t="s">
        <v>46748</v>
      </c>
      <c r="H4547" s="262" t="s">
        <v>46749</v>
      </c>
      <c r="I4547" s="264" t="s">
        <v>46750</v>
      </c>
      <c r="J4547" s="148"/>
      <c r="M4547" s="258"/>
      <c r="N4547" s="148"/>
      <c r="O4547" s="148"/>
      <c r="P4547" s="148"/>
    </row>
    <row r="4548" spans="1:16" ht="145.19999999999999">
      <c r="A4548" s="258" t="s">
        <v>46751</v>
      </c>
      <c r="B4548" s="252" t="s">
        <v>46752</v>
      </c>
      <c r="C4548" s="252" t="s">
        <v>46753</v>
      </c>
      <c r="D4548" s="148" t="s">
        <v>46754</v>
      </c>
      <c r="E4548" s="252" t="s">
        <v>46746</v>
      </c>
      <c r="F4548" s="252" t="s">
        <v>46747</v>
      </c>
      <c r="G4548" s="252" t="s">
        <v>46755</v>
      </c>
      <c r="H4548" s="262" t="s">
        <v>46756</v>
      </c>
      <c r="I4548" s="264" t="s">
        <v>46750</v>
      </c>
      <c r="J4548" s="148"/>
      <c r="M4548" s="258"/>
      <c r="N4548" s="148"/>
      <c r="O4548" s="148"/>
      <c r="P4548" s="148"/>
    </row>
    <row r="4549" spans="1:16" ht="132">
      <c r="A4549" s="258" t="s">
        <v>46757</v>
      </c>
      <c r="B4549" s="252" t="s">
        <v>46758</v>
      </c>
      <c r="C4549" s="252" t="s">
        <v>46759</v>
      </c>
      <c r="D4549" s="148" t="s">
        <v>46760</v>
      </c>
      <c r="E4549" s="252" t="s">
        <v>46761</v>
      </c>
      <c r="F4549" s="252" t="s">
        <v>46762</v>
      </c>
      <c r="G4549" s="252" t="s">
        <v>46763</v>
      </c>
      <c r="H4549" s="262" t="s">
        <v>46764</v>
      </c>
      <c r="I4549" s="264" t="s">
        <v>46765</v>
      </c>
      <c r="J4549" s="148"/>
      <c r="M4549" s="258"/>
      <c r="N4549" s="252"/>
      <c r="O4549" s="148"/>
      <c r="P4549" s="148"/>
    </row>
    <row r="4550" spans="1:16" ht="132">
      <c r="A4550" s="258" t="s">
        <v>46766</v>
      </c>
      <c r="B4550" s="252" t="s">
        <v>46758</v>
      </c>
      <c r="C4550" s="252" t="s">
        <v>46767</v>
      </c>
      <c r="D4550" s="148" t="s">
        <v>46760</v>
      </c>
      <c r="E4550" s="252" t="s">
        <v>46761</v>
      </c>
      <c r="F4550" s="252" t="s">
        <v>46768</v>
      </c>
      <c r="G4550" s="252" t="s">
        <v>46763</v>
      </c>
      <c r="H4550" s="262" t="s">
        <v>46769</v>
      </c>
      <c r="I4550" s="264" t="s">
        <v>46770</v>
      </c>
      <c r="J4550" s="148"/>
      <c r="M4550" s="258"/>
      <c r="N4550" s="252"/>
      <c r="O4550" s="148"/>
      <c r="P4550" s="148"/>
    </row>
    <row r="4551" spans="1:16" ht="79.2">
      <c r="A4551" s="258" t="s">
        <v>46771</v>
      </c>
      <c r="B4551" s="252" t="s">
        <v>46772</v>
      </c>
      <c r="C4551" s="252" t="s">
        <v>46773</v>
      </c>
      <c r="D4551" s="148" t="s">
        <v>46774</v>
      </c>
      <c r="E4551" s="252" t="s">
        <v>46775</v>
      </c>
      <c r="F4551" s="252" t="s">
        <v>46776</v>
      </c>
      <c r="G4551" s="252" t="s">
        <v>46777</v>
      </c>
      <c r="H4551" s="262" t="s">
        <v>46778</v>
      </c>
      <c r="I4551" s="264" t="s">
        <v>46779</v>
      </c>
      <c r="J4551" s="148"/>
      <c r="M4551" s="258"/>
      <c r="N4551" s="148"/>
      <c r="O4551" s="148"/>
      <c r="P4551" s="148"/>
    </row>
    <row r="4552" spans="1:16" ht="79.2">
      <c r="A4552" s="258" t="s">
        <v>46780</v>
      </c>
      <c r="B4552" s="252" t="s">
        <v>46772</v>
      </c>
      <c r="C4552" s="252" t="s">
        <v>46773</v>
      </c>
      <c r="D4552" s="148" t="s">
        <v>46774</v>
      </c>
      <c r="E4552" s="252" t="s">
        <v>46775</v>
      </c>
      <c r="F4552" s="252" t="s">
        <v>46776</v>
      </c>
      <c r="G4552" s="252" t="s">
        <v>46777</v>
      </c>
      <c r="H4552" s="262" t="s">
        <v>46778</v>
      </c>
      <c r="I4552" s="264" t="s">
        <v>46781</v>
      </c>
      <c r="J4552" s="148"/>
      <c r="M4552" s="258"/>
      <c r="N4552" s="148"/>
      <c r="O4552" s="148"/>
      <c r="P4552" s="148"/>
    </row>
    <row r="4553" spans="1:16" ht="132">
      <c r="A4553" s="258" t="s">
        <v>46782</v>
      </c>
      <c r="B4553" s="252" t="s">
        <v>46783</v>
      </c>
      <c r="C4553" s="252" t="s">
        <v>46784</v>
      </c>
      <c r="D4553" s="148" t="s">
        <v>46785</v>
      </c>
      <c r="E4553" s="252" t="s">
        <v>46786</v>
      </c>
      <c r="F4553" s="252" t="s">
        <v>46787</v>
      </c>
      <c r="G4553" s="252" t="s">
        <v>46788</v>
      </c>
      <c r="H4553" s="262" t="s">
        <v>46789</v>
      </c>
      <c r="I4553" s="264" t="s">
        <v>46790</v>
      </c>
      <c r="J4553" s="148"/>
      <c r="M4553" s="258"/>
      <c r="N4553" s="148"/>
      <c r="O4553" s="148"/>
      <c r="P4553" s="148"/>
    </row>
    <row r="4554" spans="1:16" ht="132">
      <c r="A4554" s="258" t="s">
        <v>46791</v>
      </c>
      <c r="B4554" s="252" t="s">
        <v>46783</v>
      </c>
      <c r="C4554" s="252" t="s">
        <v>46784</v>
      </c>
      <c r="D4554" s="148" t="s">
        <v>46785</v>
      </c>
      <c r="E4554" s="252" t="s">
        <v>46786</v>
      </c>
      <c r="F4554" s="252" t="s">
        <v>46787</v>
      </c>
      <c r="G4554" s="252" t="s">
        <v>46788</v>
      </c>
      <c r="H4554" s="262" t="s">
        <v>46789</v>
      </c>
      <c r="I4554" s="264" t="s">
        <v>46790</v>
      </c>
      <c r="J4554" s="148"/>
      <c r="M4554" s="258"/>
      <c r="N4554" s="148"/>
      <c r="O4554" s="148"/>
      <c r="P4554" s="148"/>
    </row>
    <row r="4555" spans="1:16" ht="171.6">
      <c r="A4555" s="258" t="s">
        <v>46792</v>
      </c>
      <c r="B4555" s="252" t="s">
        <v>46793</v>
      </c>
      <c r="C4555" s="252" t="s">
        <v>46794</v>
      </c>
      <c r="D4555" s="148" t="s">
        <v>46795</v>
      </c>
      <c r="E4555" s="252" t="s">
        <v>46796</v>
      </c>
      <c r="F4555" s="252" t="s">
        <v>46797</v>
      </c>
      <c r="G4555" s="252" t="s">
        <v>46798</v>
      </c>
      <c r="H4555" s="262" t="s">
        <v>46799</v>
      </c>
      <c r="I4555" s="264" t="s">
        <v>46800</v>
      </c>
      <c r="J4555" s="148"/>
      <c r="M4555" s="258"/>
      <c r="N4555" s="148"/>
      <c r="O4555" s="148"/>
      <c r="P4555" s="148"/>
    </row>
    <row r="4556" spans="1:16" ht="171.6">
      <c r="A4556" s="258" t="s">
        <v>46801</v>
      </c>
      <c r="B4556" s="252" t="s">
        <v>46793</v>
      </c>
      <c r="C4556" s="252" t="s">
        <v>46794</v>
      </c>
      <c r="D4556" s="148" t="s">
        <v>46795</v>
      </c>
      <c r="E4556" s="252" t="s">
        <v>46796</v>
      </c>
      <c r="F4556" s="252" t="s">
        <v>46797</v>
      </c>
      <c r="G4556" s="252" t="s">
        <v>46798</v>
      </c>
      <c r="H4556" s="262" t="s">
        <v>46802</v>
      </c>
      <c r="I4556" s="264" t="s">
        <v>46803</v>
      </c>
      <c r="J4556" s="148"/>
      <c r="M4556" s="258"/>
      <c r="N4556" s="148"/>
      <c r="O4556" s="148"/>
      <c r="P4556" s="148"/>
    </row>
    <row r="4557" spans="1:16" ht="145.19999999999999">
      <c r="A4557" s="258" t="s">
        <v>46804</v>
      </c>
      <c r="B4557" s="252" t="s">
        <v>46805</v>
      </c>
      <c r="C4557" s="252" t="s">
        <v>46806</v>
      </c>
      <c r="D4557" s="148" t="s">
        <v>46807</v>
      </c>
      <c r="E4557" s="252" t="s">
        <v>46808</v>
      </c>
      <c r="F4557" s="252" t="s">
        <v>46809</v>
      </c>
      <c r="G4557" s="252" t="s">
        <v>46810</v>
      </c>
      <c r="H4557" s="262" t="s">
        <v>46811</v>
      </c>
      <c r="I4557" s="264" t="s">
        <v>46812</v>
      </c>
      <c r="J4557" s="148"/>
      <c r="M4557" s="258"/>
      <c r="N4557" s="148"/>
      <c r="O4557" s="148"/>
      <c r="P4557" s="148"/>
    </row>
    <row r="4558" spans="1:16" ht="145.19999999999999">
      <c r="A4558" s="258" t="s">
        <v>46813</v>
      </c>
      <c r="B4558" s="252" t="s">
        <v>46814</v>
      </c>
      <c r="C4558" s="252" t="s">
        <v>46806</v>
      </c>
      <c r="D4558" s="148" t="s">
        <v>46815</v>
      </c>
      <c r="E4558" s="252" t="s">
        <v>46816</v>
      </c>
      <c r="F4558" s="252" t="s">
        <v>46817</v>
      </c>
      <c r="G4558" s="252" t="s">
        <v>46818</v>
      </c>
      <c r="H4558" s="262" t="s">
        <v>46819</v>
      </c>
      <c r="I4558" s="264" t="s">
        <v>46820</v>
      </c>
      <c r="J4558" s="148"/>
      <c r="M4558" s="258"/>
      <c r="N4558" s="148"/>
      <c r="O4558" s="148"/>
      <c r="P4558" s="148"/>
    </row>
    <row r="4559" spans="1:16" ht="158.4">
      <c r="A4559" s="258" t="s">
        <v>46821</v>
      </c>
      <c r="B4559" s="252" t="s">
        <v>46822</v>
      </c>
      <c r="C4559" s="252" t="s">
        <v>46823</v>
      </c>
      <c r="D4559" s="148" t="s">
        <v>46824</v>
      </c>
      <c r="E4559" s="252" t="s">
        <v>46825</v>
      </c>
      <c r="F4559" s="252" t="s">
        <v>46826</v>
      </c>
      <c r="G4559" s="252" t="s">
        <v>46827</v>
      </c>
      <c r="H4559" s="262" t="s">
        <v>46828</v>
      </c>
      <c r="I4559" s="264" t="s">
        <v>46829</v>
      </c>
      <c r="J4559" s="148"/>
      <c r="M4559" s="258"/>
      <c r="N4559" s="252"/>
      <c r="O4559" s="148"/>
      <c r="P4559" s="148"/>
    </row>
    <row r="4560" spans="1:16" ht="158.4">
      <c r="A4560" s="258" t="s">
        <v>46830</v>
      </c>
      <c r="B4560" s="252" t="s">
        <v>46831</v>
      </c>
      <c r="C4560" s="252" t="s">
        <v>46823</v>
      </c>
      <c r="D4560" s="148" t="s">
        <v>46832</v>
      </c>
      <c r="E4560" s="252" t="s">
        <v>46825</v>
      </c>
      <c r="F4560" s="252" t="s">
        <v>46826</v>
      </c>
      <c r="G4560" s="252" t="s">
        <v>46833</v>
      </c>
      <c r="H4560" s="262" t="s">
        <v>46834</v>
      </c>
      <c r="I4560" s="264" t="s">
        <v>46835</v>
      </c>
      <c r="J4560" s="148"/>
      <c r="K4560" s="273"/>
      <c r="L4560" s="273"/>
      <c r="M4560" s="258"/>
      <c r="N4560" s="252"/>
      <c r="O4560" s="148"/>
      <c r="P4560" s="148"/>
    </row>
    <row r="4561" spans="1:16" ht="105.6">
      <c r="A4561" s="251" t="s">
        <v>46836</v>
      </c>
      <c r="B4561" s="253" t="s">
        <v>46837</v>
      </c>
      <c r="C4561" s="252" t="s">
        <v>46838</v>
      </c>
      <c r="D4561" s="148" t="s">
        <v>46839</v>
      </c>
      <c r="E4561" s="253" t="s">
        <v>46840</v>
      </c>
      <c r="F4561" s="252" t="s">
        <v>46841</v>
      </c>
      <c r="G4561" s="252" t="s">
        <v>46842</v>
      </c>
      <c r="H4561" s="262" t="s">
        <v>46843</v>
      </c>
      <c r="I4561" s="264" t="s">
        <v>46844</v>
      </c>
      <c r="J4561" s="148"/>
      <c r="M4561" s="258"/>
      <c r="N4561" s="148"/>
      <c r="O4561" s="148"/>
      <c r="P4561" s="148"/>
    </row>
    <row r="4562" spans="1:16" ht="105.6">
      <c r="A4562" s="251" t="s">
        <v>46845</v>
      </c>
      <c r="B4562" s="253" t="s">
        <v>46846</v>
      </c>
      <c r="C4562" s="252" t="s">
        <v>46838</v>
      </c>
      <c r="D4562" s="148" t="s">
        <v>46847</v>
      </c>
      <c r="E4562" s="253" t="s">
        <v>46840</v>
      </c>
      <c r="F4562" s="252" t="s">
        <v>46841</v>
      </c>
      <c r="G4562" s="252" t="s">
        <v>46842</v>
      </c>
      <c r="H4562" s="262" t="s">
        <v>46848</v>
      </c>
      <c r="I4562" s="264" t="s">
        <v>46849</v>
      </c>
      <c r="J4562" s="148"/>
      <c r="M4562" s="258"/>
      <c r="N4562" s="148"/>
      <c r="O4562" s="148"/>
      <c r="P4562" s="148"/>
    </row>
    <row r="4563" spans="1:16" ht="198">
      <c r="A4563" s="258" t="s">
        <v>46850</v>
      </c>
      <c r="B4563" s="252" t="s">
        <v>46851</v>
      </c>
      <c r="C4563" s="252" t="s">
        <v>46852</v>
      </c>
      <c r="D4563" s="148" t="s">
        <v>46853</v>
      </c>
      <c r="E4563" s="252" t="s">
        <v>46854</v>
      </c>
      <c r="F4563" s="252" t="s">
        <v>46855</v>
      </c>
      <c r="G4563" s="252" t="s">
        <v>46856</v>
      </c>
      <c r="H4563" s="262" t="s">
        <v>46857</v>
      </c>
      <c r="I4563" s="264" t="s">
        <v>46858</v>
      </c>
      <c r="J4563" s="148"/>
      <c r="M4563" s="251"/>
      <c r="N4563" s="213"/>
      <c r="O4563" s="148"/>
      <c r="P4563" s="148"/>
    </row>
    <row r="4564" spans="1:16" ht="198">
      <c r="A4564" s="258" t="s">
        <v>46859</v>
      </c>
      <c r="B4564" s="252" t="s">
        <v>46860</v>
      </c>
      <c r="C4564" s="252" t="s">
        <v>46861</v>
      </c>
      <c r="D4564" s="148" t="s">
        <v>46862</v>
      </c>
      <c r="E4564" s="252" t="s">
        <v>46854</v>
      </c>
      <c r="F4564" s="252" t="s">
        <v>46855</v>
      </c>
      <c r="G4564" s="252" t="s">
        <v>46863</v>
      </c>
      <c r="H4564" s="262" t="s">
        <v>46864</v>
      </c>
      <c r="I4564" s="264" t="s">
        <v>46865</v>
      </c>
      <c r="J4564" s="148"/>
      <c r="M4564" s="251"/>
      <c r="N4564" s="213"/>
      <c r="O4564" s="148"/>
      <c r="P4564" s="148"/>
    </row>
    <row r="4565" spans="1:16" ht="211.2">
      <c r="A4565" s="258" t="s">
        <v>46866</v>
      </c>
      <c r="B4565" s="252" t="s">
        <v>46867</v>
      </c>
      <c r="C4565" s="252" t="s">
        <v>46868</v>
      </c>
      <c r="D4565" s="148" t="s">
        <v>46869</v>
      </c>
      <c r="E4565" s="252" t="s">
        <v>46870</v>
      </c>
      <c r="F4565" s="252" t="s">
        <v>46871</v>
      </c>
      <c r="G4565" s="252" t="s">
        <v>46872</v>
      </c>
      <c r="H4565" s="262" t="s">
        <v>46873</v>
      </c>
      <c r="I4565" s="264" t="s">
        <v>46874</v>
      </c>
      <c r="J4565" s="148"/>
      <c r="M4565" s="258"/>
      <c r="N4565" s="148"/>
      <c r="O4565" s="148"/>
      <c r="P4565" s="148"/>
    </row>
    <row r="4566" spans="1:16" ht="211.2">
      <c r="A4566" s="258" t="s">
        <v>46875</v>
      </c>
      <c r="B4566" s="252" t="s">
        <v>46876</v>
      </c>
      <c r="C4566" s="252" t="s">
        <v>46877</v>
      </c>
      <c r="D4566" s="148" t="s">
        <v>46878</v>
      </c>
      <c r="E4566" s="252" t="s">
        <v>46870</v>
      </c>
      <c r="F4566" s="252" t="s">
        <v>46871</v>
      </c>
      <c r="G4566" s="252" t="s">
        <v>46879</v>
      </c>
      <c r="H4566" s="262" t="s">
        <v>46880</v>
      </c>
      <c r="I4566" s="264" t="s">
        <v>46881</v>
      </c>
      <c r="J4566" s="148"/>
      <c r="M4566" s="258"/>
      <c r="N4566" s="148"/>
      <c r="O4566" s="148"/>
      <c r="P4566" s="148"/>
    </row>
    <row r="4567" spans="1:16" ht="105.6">
      <c r="A4567" s="258" t="s">
        <v>46882</v>
      </c>
      <c r="B4567" s="252" t="s">
        <v>46883</v>
      </c>
      <c r="C4567" s="252" t="s">
        <v>46884</v>
      </c>
      <c r="D4567" s="148" t="s">
        <v>46885</v>
      </c>
      <c r="E4567" s="252" t="s">
        <v>46886</v>
      </c>
      <c r="F4567" s="252" t="s">
        <v>46887</v>
      </c>
      <c r="G4567" s="252" t="s">
        <v>46888</v>
      </c>
      <c r="H4567" s="262" t="s">
        <v>46889</v>
      </c>
      <c r="I4567" s="264" t="s">
        <v>46890</v>
      </c>
      <c r="J4567" s="148"/>
      <c r="M4567" s="258"/>
      <c r="N4567" s="252"/>
      <c r="O4567" s="148"/>
      <c r="P4567" s="148"/>
    </row>
    <row r="4568" spans="1:16" ht="105.6">
      <c r="A4568" s="258" t="s">
        <v>46891</v>
      </c>
      <c r="B4568" s="252" t="s">
        <v>46883</v>
      </c>
      <c r="C4568" s="252" t="s">
        <v>46884</v>
      </c>
      <c r="D4568" s="148" t="s">
        <v>46885</v>
      </c>
      <c r="E4568" s="252" t="s">
        <v>46886</v>
      </c>
      <c r="F4568" s="252" t="s">
        <v>46887</v>
      </c>
      <c r="G4568" s="252" t="s">
        <v>46888</v>
      </c>
      <c r="H4568" s="262" t="s">
        <v>46889</v>
      </c>
      <c r="I4568" s="264" t="s">
        <v>46892</v>
      </c>
      <c r="J4568" s="148"/>
      <c r="M4568" s="258"/>
      <c r="N4568" s="252"/>
      <c r="O4568" s="148"/>
      <c r="P4568" s="148"/>
    </row>
    <row r="4569" spans="1:16" ht="79.2">
      <c r="A4569" s="258" t="s">
        <v>46893</v>
      </c>
      <c r="B4569" s="252" t="s">
        <v>46894</v>
      </c>
      <c r="C4569" s="252" t="s">
        <v>46895</v>
      </c>
      <c r="D4569" s="148" t="s">
        <v>46896</v>
      </c>
      <c r="E4569" s="252" t="s">
        <v>46897</v>
      </c>
      <c r="F4569" s="252" t="s">
        <v>46898</v>
      </c>
      <c r="G4569" s="252" t="s">
        <v>46899</v>
      </c>
      <c r="H4569" s="262" t="s">
        <v>46900</v>
      </c>
      <c r="I4569" s="264" t="s">
        <v>46901</v>
      </c>
      <c r="J4569" s="148"/>
      <c r="M4569" s="258"/>
      <c r="N4569" s="252"/>
      <c r="O4569" s="148"/>
      <c r="P4569" s="148"/>
    </row>
    <row r="4570" spans="1:16" ht="79.2">
      <c r="A4570" s="258" t="s">
        <v>46902</v>
      </c>
      <c r="B4570" s="252" t="s">
        <v>46894</v>
      </c>
      <c r="C4570" s="252" t="s">
        <v>46895</v>
      </c>
      <c r="D4570" s="148" t="s">
        <v>46896</v>
      </c>
      <c r="E4570" s="252" t="s">
        <v>46897</v>
      </c>
      <c r="F4570" s="252" t="s">
        <v>46898</v>
      </c>
      <c r="G4570" s="252" t="s">
        <v>46899</v>
      </c>
      <c r="H4570" s="262" t="s">
        <v>46903</v>
      </c>
      <c r="I4570" s="264" t="s">
        <v>46901</v>
      </c>
      <c r="J4570" s="148"/>
      <c r="M4570" s="258"/>
      <c r="N4570" s="252"/>
      <c r="O4570" s="148"/>
      <c r="P4570" s="148"/>
    </row>
    <row r="4571" spans="1:16" ht="105.6">
      <c r="A4571" s="258" t="s">
        <v>46904</v>
      </c>
      <c r="B4571" s="252" t="s">
        <v>46905</v>
      </c>
      <c r="C4571" s="252" t="s">
        <v>46906</v>
      </c>
      <c r="D4571" s="148" t="s">
        <v>46907</v>
      </c>
      <c r="E4571" s="252" t="s">
        <v>46908</v>
      </c>
      <c r="F4571" s="252" t="s">
        <v>46909</v>
      </c>
      <c r="G4571" s="252" t="s">
        <v>46910</v>
      </c>
      <c r="H4571" s="262" t="s">
        <v>46911</v>
      </c>
      <c r="I4571" s="264" t="s">
        <v>46912</v>
      </c>
      <c r="J4571" s="148"/>
      <c r="M4571" s="258"/>
      <c r="N4571" s="252"/>
      <c r="O4571" s="148"/>
      <c r="P4571" s="148"/>
    </row>
    <row r="4572" spans="1:16" ht="105.6">
      <c r="A4572" s="258" t="s">
        <v>46913</v>
      </c>
      <c r="B4572" s="252" t="s">
        <v>46905</v>
      </c>
      <c r="C4572" s="252" t="s">
        <v>46906</v>
      </c>
      <c r="D4572" s="148" t="s">
        <v>46907</v>
      </c>
      <c r="E4572" s="252" t="s">
        <v>46908</v>
      </c>
      <c r="F4572" s="252" t="s">
        <v>46909</v>
      </c>
      <c r="G4572" s="252" t="s">
        <v>46910</v>
      </c>
      <c r="H4572" s="262" t="s">
        <v>46911</v>
      </c>
      <c r="I4572" s="264" t="s">
        <v>46914</v>
      </c>
      <c r="J4572" s="148"/>
      <c r="M4572" s="258"/>
      <c r="N4572" s="252"/>
      <c r="O4572" s="148"/>
      <c r="P4572" s="148"/>
    </row>
    <row r="4573" spans="1:16" ht="132">
      <c r="A4573" s="258" t="s">
        <v>46915</v>
      </c>
      <c r="B4573" s="252" t="s">
        <v>46916</v>
      </c>
      <c r="C4573" s="252" t="s">
        <v>46917</v>
      </c>
      <c r="D4573" s="148" t="s">
        <v>46918</v>
      </c>
      <c r="E4573" s="252" t="s">
        <v>46919</v>
      </c>
      <c r="F4573" s="252" t="s">
        <v>46920</v>
      </c>
      <c r="G4573" s="252" t="s">
        <v>46921</v>
      </c>
      <c r="H4573" s="262" t="s">
        <v>46922</v>
      </c>
      <c r="I4573" s="264" t="s">
        <v>46923</v>
      </c>
      <c r="J4573" s="148"/>
      <c r="M4573" s="258"/>
      <c r="N4573" s="252"/>
      <c r="O4573" s="148"/>
      <c r="P4573" s="148"/>
    </row>
    <row r="4574" spans="1:16" ht="132">
      <c r="A4574" s="258" t="s">
        <v>46924</v>
      </c>
      <c r="B4574" s="252" t="s">
        <v>46916</v>
      </c>
      <c r="C4574" s="252" t="s">
        <v>46917</v>
      </c>
      <c r="D4574" s="148" t="s">
        <v>46918</v>
      </c>
      <c r="E4574" s="252" t="s">
        <v>46919</v>
      </c>
      <c r="F4574" s="252" t="s">
        <v>46920</v>
      </c>
      <c r="G4574" s="252" t="s">
        <v>46921</v>
      </c>
      <c r="H4574" s="262" t="s">
        <v>46922</v>
      </c>
      <c r="I4574" s="264" t="s">
        <v>46923</v>
      </c>
      <c r="J4574" s="148"/>
      <c r="M4574" s="258"/>
      <c r="N4574" s="252"/>
      <c r="O4574" s="148"/>
      <c r="P4574" s="148"/>
    </row>
    <row r="4575" spans="1:16" ht="158.4">
      <c r="A4575" s="258" t="s">
        <v>46925</v>
      </c>
      <c r="B4575" s="252" t="s">
        <v>46926</v>
      </c>
      <c r="C4575" s="252" t="s">
        <v>46927</v>
      </c>
      <c r="D4575" s="148" t="s">
        <v>46928</v>
      </c>
      <c r="E4575" s="252" t="s">
        <v>46929</v>
      </c>
      <c r="F4575" s="252" t="s">
        <v>46930</v>
      </c>
      <c r="G4575" s="252" t="s">
        <v>46931</v>
      </c>
      <c r="H4575" s="262" t="s">
        <v>46932</v>
      </c>
      <c r="I4575" s="264" t="s">
        <v>46933</v>
      </c>
      <c r="J4575" s="148"/>
      <c r="M4575" s="258"/>
      <c r="N4575" s="148"/>
      <c r="O4575" s="148"/>
      <c r="P4575" s="148"/>
    </row>
    <row r="4576" spans="1:16" ht="158.4">
      <c r="A4576" s="258" t="s">
        <v>46934</v>
      </c>
      <c r="B4576" s="252" t="s">
        <v>46935</v>
      </c>
      <c r="C4576" s="252" t="s">
        <v>46936</v>
      </c>
      <c r="D4576" s="148" t="s">
        <v>46937</v>
      </c>
      <c r="E4576" s="252" t="s">
        <v>46938</v>
      </c>
      <c r="F4576" s="252" t="s">
        <v>46930</v>
      </c>
      <c r="G4576" s="252" t="s">
        <v>46931</v>
      </c>
      <c r="H4576" s="262" t="s">
        <v>46932</v>
      </c>
      <c r="I4576" s="264" t="s">
        <v>46939</v>
      </c>
      <c r="J4576" s="148"/>
      <c r="M4576" s="258"/>
      <c r="N4576" s="148"/>
      <c r="O4576" s="148"/>
      <c r="P4576" s="148"/>
    </row>
    <row r="4577" spans="1:16" ht="171.6">
      <c r="A4577" s="258" t="s">
        <v>46940</v>
      </c>
      <c r="B4577" s="252" t="s">
        <v>46941</v>
      </c>
      <c r="C4577" s="252" t="s">
        <v>46942</v>
      </c>
      <c r="D4577" s="148" t="s">
        <v>46943</v>
      </c>
      <c r="E4577" s="252" t="s">
        <v>46944</v>
      </c>
      <c r="F4577" s="252" t="s">
        <v>46945</v>
      </c>
      <c r="G4577" s="252" t="s">
        <v>46946</v>
      </c>
      <c r="H4577" s="262" t="s">
        <v>46947</v>
      </c>
      <c r="I4577" s="264" t="s">
        <v>46948</v>
      </c>
      <c r="J4577" s="148"/>
      <c r="M4577" s="258"/>
      <c r="N4577" s="252"/>
      <c r="O4577" s="148"/>
      <c r="P4577" s="148"/>
    </row>
    <row r="4578" spans="1:16" ht="171.6">
      <c r="A4578" s="258" t="s">
        <v>46949</v>
      </c>
      <c r="B4578" s="252" t="s">
        <v>46941</v>
      </c>
      <c r="C4578" s="252" t="s">
        <v>46942</v>
      </c>
      <c r="D4578" s="148" t="s">
        <v>46943</v>
      </c>
      <c r="E4578" s="252" t="s">
        <v>46944</v>
      </c>
      <c r="F4578" s="252" t="s">
        <v>46945</v>
      </c>
      <c r="G4578" s="252" t="s">
        <v>46946</v>
      </c>
      <c r="H4578" s="262" t="s">
        <v>46947</v>
      </c>
      <c r="I4578" s="264" t="s">
        <v>46948</v>
      </c>
      <c r="J4578" s="148"/>
      <c r="M4578" s="258"/>
      <c r="N4578" s="252"/>
      <c r="O4578" s="148"/>
      <c r="P4578" s="148"/>
    </row>
    <row r="4579" spans="1:16" ht="105.6">
      <c r="A4579" s="258" t="s">
        <v>46950</v>
      </c>
      <c r="B4579" s="252" t="s">
        <v>46951</v>
      </c>
      <c r="C4579" s="252" t="s">
        <v>46952</v>
      </c>
      <c r="D4579" s="148" t="s">
        <v>46953</v>
      </c>
      <c r="E4579" s="252" t="s">
        <v>46954</v>
      </c>
      <c r="F4579" s="252" t="s">
        <v>46955</v>
      </c>
      <c r="G4579" s="252" t="s">
        <v>46956</v>
      </c>
      <c r="H4579" s="262" t="s">
        <v>46957</v>
      </c>
      <c r="I4579" s="264" t="s">
        <v>46958</v>
      </c>
      <c r="J4579" s="148"/>
      <c r="M4579" s="258"/>
      <c r="N4579" s="148"/>
      <c r="O4579" s="148"/>
      <c r="P4579" s="148"/>
    </row>
    <row r="4580" spans="1:16" ht="105.6">
      <c r="A4580" s="258" t="s">
        <v>46959</v>
      </c>
      <c r="B4580" s="252" t="s">
        <v>46960</v>
      </c>
      <c r="C4580" s="252" t="s">
        <v>46961</v>
      </c>
      <c r="D4580" s="148" t="s">
        <v>46962</v>
      </c>
      <c r="E4580" s="252" t="s">
        <v>46954</v>
      </c>
      <c r="F4580" s="252" t="s">
        <v>46963</v>
      </c>
      <c r="G4580" s="252" t="s">
        <v>46964</v>
      </c>
      <c r="H4580" s="262" t="s">
        <v>46965</v>
      </c>
      <c r="I4580" s="264" t="s">
        <v>46966</v>
      </c>
      <c r="J4580" s="148"/>
      <c r="M4580" s="258"/>
      <c r="N4580" s="148"/>
      <c r="O4580" s="148"/>
      <c r="P4580" s="148"/>
    </row>
    <row r="4581" spans="1:16" ht="39.6">
      <c r="A4581" s="258" t="s">
        <v>46967</v>
      </c>
      <c r="B4581" s="252" t="s">
        <v>46968</v>
      </c>
      <c r="C4581" s="252" t="s">
        <v>46969</v>
      </c>
      <c r="D4581" s="148" t="s">
        <v>46970</v>
      </c>
      <c r="E4581" s="252" t="s">
        <v>46971</v>
      </c>
      <c r="F4581" s="252" t="s">
        <v>46972</v>
      </c>
      <c r="G4581" s="252" t="s">
        <v>46973</v>
      </c>
      <c r="H4581" s="262" t="s">
        <v>46974</v>
      </c>
      <c r="I4581" s="264" t="s">
        <v>46975</v>
      </c>
      <c r="J4581" s="148"/>
      <c r="M4581" s="258"/>
      <c r="N4581" s="252"/>
      <c r="O4581" s="148"/>
      <c r="P4581" s="148"/>
    </row>
    <row r="4582" spans="1:16" ht="39.6">
      <c r="A4582" s="258" t="s">
        <v>46976</v>
      </c>
      <c r="B4582" s="252" t="s">
        <v>46977</v>
      </c>
      <c r="C4582" s="252" t="s">
        <v>46978</v>
      </c>
      <c r="D4582" s="148" t="s">
        <v>46979</v>
      </c>
      <c r="E4582" s="252" t="s">
        <v>46971</v>
      </c>
      <c r="F4582" s="252" t="s">
        <v>46980</v>
      </c>
      <c r="G4582" s="252" t="s">
        <v>46981</v>
      </c>
      <c r="H4582" s="262" t="s">
        <v>46982</v>
      </c>
      <c r="I4582" s="264" t="s">
        <v>46983</v>
      </c>
      <c r="J4582" s="148"/>
      <c r="M4582" s="258"/>
      <c r="N4582" s="252"/>
      <c r="O4582" s="148"/>
      <c r="P4582" s="148"/>
    </row>
    <row r="4583" spans="1:16" ht="105.6">
      <c r="A4583" s="251" t="s">
        <v>46984</v>
      </c>
      <c r="B4583" s="253" t="s">
        <v>46985</v>
      </c>
      <c r="C4583" s="252" t="s">
        <v>46986</v>
      </c>
      <c r="D4583" s="148" t="s">
        <v>46987</v>
      </c>
      <c r="E4583" s="253" t="s">
        <v>46988</v>
      </c>
      <c r="F4583" s="252" t="s">
        <v>46989</v>
      </c>
      <c r="G4583" s="252" t="s">
        <v>46990</v>
      </c>
      <c r="H4583" s="262" t="s">
        <v>46991</v>
      </c>
      <c r="I4583" s="264" t="s">
        <v>46992</v>
      </c>
      <c r="J4583" s="148"/>
      <c r="M4583" s="258"/>
      <c r="N4583" s="148"/>
      <c r="O4583" s="148"/>
      <c r="P4583" s="148"/>
    </row>
    <row r="4584" spans="1:16" ht="105.6">
      <c r="A4584" s="251" t="s">
        <v>46993</v>
      </c>
      <c r="B4584" s="253" t="s">
        <v>46994</v>
      </c>
      <c r="C4584" s="252" t="s">
        <v>46986</v>
      </c>
      <c r="D4584" s="148" t="s">
        <v>46995</v>
      </c>
      <c r="E4584" s="253" t="s">
        <v>46988</v>
      </c>
      <c r="F4584" s="252" t="s">
        <v>46996</v>
      </c>
      <c r="G4584" s="252" t="s">
        <v>46997</v>
      </c>
      <c r="H4584" s="262" t="s">
        <v>46991</v>
      </c>
      <c r="I4584" s="264" t="s">
        <v>46992</v>
      </c>
      <c r="J4584" s="148"/>
      <c r="M4584" s="258"/>
      <c r="N4584" s="148"/>
      <c r="O4584" s="148"/>
      <c r="P4584" s="148"/>
    </row>
    <row r="4585" spans="1:16" ht="171.6">
      <c r="A4585" s="258" t="s">
        <v>46998</v>
      </c>
      <c r="B4585" s="252" t="s">
        <v>46999</v>
      </c>
      <c r="C4585" s="252" t="s">
        <v>47000</v>
      </c>
      <c r="D4585" s="148" t="s">
        <v>47001</v>
      </c>
      <c r="E4585" s="252" t="s">
        <v>47002</v>
      </c>
      <c r="F4585" s="252" t="s">
        <v>47003</v>
      </c>
      <c r="G4585" s="252" t="s">
        <v>47004</v>
      </c>
      <c r="H4585" s="262" t="s">
        <v>47005</v>
      </c>
      <c r="I4585" s="264" t="s">
        <v>47006</v>
      </c>
      <c r="J4585" s="148"/>
      <c r="M4585" s="251"/>
      <c r="N4585" s="213"/>
      <c r="O4585" s="148"/>
      <c r="P4585" s="148"/>
    </row>
    <row r="4586" spans="1:16" ht="171.6">
      <c r="A4586" s="258" t="s">
        <v>47007</v>
      </c>
      <c r="B4586" s="252" t="s">
        <v>47008</v>
      </c>
      <c r="C4586" s="252" t="s">
        <v>47000</v>
      </c>
      <c r="D4586" s="148" t="s">
        <v>47009</v>
      </c>
      <c r="E4586" s="252" t="s">
        <v>47002</v>
      </c>
      <c r="F4586" s="252" t="s">
        <v>47003</v>
      </c>
      <c r="G4586" s="252" t="s">
        <v>47010</v>
      </c>
      <c r="H4586" s="262" t="s">
        <v>47011</v>
      </c>
      <c r="I4586" s="264" t="s">
        <v>47012</v>
      </c>
      <c r="J4586" s="148"/>
      <c r="M4586" s="251"/>
      <c r="N4586" s="213"/>
      <c r="O4586" s="148"/>
      <c r="P4586" s="148"/>
    </row>
    <row r="4587" spans="1:16" ht="118.8">
      <c r="A4587" s="258" t="s">
        <v>47013</v>
      </c>
      <c r="B4587" s="252" t="s">
        <v>47014</v>
      </c>
      <c r="C4587" s="252" t="s">
        <v>47015</v>
      </c>
      <c r="D4587" s="148" t="s">
        <v>47016</v>
      </c>
      <c r="E4587" s="252" t="s">
        <v>47017</v>
      </c>
      <c r="F4587" s="252" t="s">
        <v>47018</v>
      </c>
      <c r="G4587" s="252" t="s">
        <v>47019</v>
      </c>
      <c r="H4587" s="262" t="s">
        <v>47020</v>
      </c>
      <c r="I4587" s="264" t="s">
        <v>47021</v>
      </c>
      <c r="J4587" s="148"/>
      <c r="M4587" s="258"/>
      <c r="N4587" s="252"/>
      <c r="O4587" s="148"/>
      <c r="P4587" s="148"/>
    </row>
    <row r="4588" spans="1:16" ht="118.8">
      <c r="A4588" s="258" t="s">
        <v>47022</v>
      </c>
      <c r="B4588" s="252" t="s">
        <v>47023</v>
      </c>
      <c r="C4588" s="252" t="s">
        <v>47024</v>
      </c>
      <c r="D4588" s="148" t="s">
        <v>47025</v>
      </c>
      <c r="E4588" s="252" t="s">
        <v>47026</v>
      </c>
      <c r="F4588" s="252" t="s">
        <v>47027</v>
      </c>
      <c r="G4588" s="252" t="s">
        <v>47019</v>
      </c>
      <c r="H4588" s="262" t="s">
        <v>47028</v>
      </c>
      <c r="I4588" s="264" t="s">
        <v>47029</v>
      </c>
      <c r="J4588" s="148"/>
      <c r="M4588" s="258"/>
      <c r="N4588" s="252"/>
      <c r="O4588" s="148"/>
      <c r="P4588" s="148"/>
    </row>
    <row r="4589" spans="1:16" ht="171.6">
      <c r="A4589" s="258" t="s">
        <v>47030</v>
      </c>
      <c r="B4589" s="252" t="s">
        <v>47031</v>
      </c>
      <c r="C4589" s="252" t="s">
        <v>47032</v>
      </c>
      <c r="D4589" s="148" t="s">
        <v>47033</v>
      </c>
      <c r="E4589" s="252" t="s">
        <v>47034</v>
      </c>
      <c r="F4589" s="252" t="s">
        <v>47035</v>
      </c>
      <c r="G4589" s="252" t="s">
        <v>47036</v>
      </c>
      <c r="H4589" s="262" t="s">
        <v>47037</v>
      </c>
      <c r="I4589" s="264" t="s">
        <v>47038</v>
      </c>
      <c r="J4589" s="148"/>
      <c r="M4589" s="258"/>
      <c r="N4589" s="148"/>
      <c r="O4589" s="148"/>
      <c r="P4589" s="148"/>
    </row>
    <row r="4590" spans="1:16" ht="171.6">
      <c r="A4590" s="258" t="s">
        <v>47039</v>
      </c>
      <c r="B4590" s="252" t="s">
        <v>47040</v>
      </c>
      <c r="C4590" s="252" t="s">
        <v>47032</v>
      </c>
      <c r="D4590" s="148" t="s">
        <v>47041</v>
      </c>
      <c r="E4590" s="252" t="s">
        <v>47034</v>
      </c>
      <c r="F4590" s="252" t="s">
        <v>47035</v>
      </c>
      <c r="G4590" s="252" t="s">
        <v>47042</v>
      </c>
      <c r="H4590" s="262" t="s">
        <v>47043</v>
      </c>
      <c r="I4590" s="264" t="s">
        <v>47044</v>
      </c>
      <c r="J4590" s="148"/>
      <c r="M4590" s="258"/>
      <c r="N4590" s="148"/>
      <c r="O4590" s="148"/>
      <c r="P4590" s="148"/>
    </row>
    <row r="4591" spans="1:16" ht="105.6">
      <c r="A4591" s="258" t="s">
        <v>47045</v>
      </c>
      <c r="B4591" s="252" t="s">
        <v>47046</v>
      </c>
      <c r="C4591" s="252" t="s">
        <v>47047</v>
      </c>
      <c r="D4591" s="148" t="s">
        <v>47048</v>
      </c>
      <c r="E4591" s="252" t="s">
        <v>47049</v>
      </c>
      <c r="F4591" s="252" t="s">
        <v>47050</v>
      </c>
      <c r="G4591" s="252" t="s">
        <v>47051</v>
      </c>
      <c r="H4591" s="262" t="s">
        <v>47052</v>
      </c>
      <c r="I4591" s="264" t="s">
        <v>47053</v>
      </c>
      <c r="J4591" s="148"/>
      <c r="M4591" s="258"/>
      <c r="N4591" s="252"/>
      <c r="O4591" s="148"/>
      <c r="P4591" s="148"/>
    </row>
    <row r="4592" spans="1:16" ht="105.6">
      <c r="A4592" s="258" t="s">
        <v>47054</v>
      </c>
      <c r="B4592" s="252" t="s">
        <v>47055</v>
      </c>
      <c r="C4592" s="252" t="s">
        <v>47056</v>
      </c>
      <c r="D4592" s="148" t="s">
        <v>47057</v>
      </c>
      <c r="E4592" s="252" t="s">
        <v>47049</v>
      </c>
      <c r="F4592" s="252" t="s">
        <v>47050</v>
      </c>
      <c r="G4592" s="252" t="s">
        <v>47058</v>
      </c>
      <c r="H4592" s="262" t="s">
        <v>47059</v>
      </c>
      <c r="I4592" s="264" t="s">
        <v>47060</v>
      </c>
      <c r="J4592" s="148"/>
      <c r="M4592" s="258"/>
      <c r="N4592" s="252"/>
      <c r="O4592" s="148"/>
      <c r="P4592" s="148"/>
    </row>
    <row r="4593" spans="1:16" ht="171.6">
      <c r="A4593" s="258" t="s">
        <v>47061</v>
      </c>
      <c r="B4593" s="252" t="s">
        <v>47062</v>
      </c>
      <c r="C4593" s="252" t="s">
        <v>47063</v>
      </c>
      <c r="D4593" s="148" t="s">
        <v>47064</v>
      </c>
      <c r="E4593" s="252" t="s">
        <v>47065</v>
      </c>
      <c r="F4593" s="252" t="s">
        <v>47066</v>
      </c>
      <c r="G4593" s="252" t="s">
        <v>47067</v>
      </c>
      <c r="H4593" s="262" t="s">
        <v>47068</v>
      </c>
      <c r="I4593" s="264" t="s">
        <v>47069</v>
      </c>
      <c r="J4593" s="148"/>
      <c r="M4593" s="258"/>
      <c r="N4593" s="148"/>
      <c r="O4593" s="148"/>
      <c r="P4593" s="148"/>
    </row>
    <row r="4594" spans="1:16" ht="171.6">
      <c r="A4594" s="258" t="s">
        <v>47070</v>
      </c>
      <c r="B4594" s="252" t="s">
        <v>47071</v>
      </c>
      <c r="C4594" s="252" t="s">
        <v>47072</v>
      </c>
      <c r="D4594" s="148" t="s">
        <v>47073</v>
      </c>
      <c r="E4594" s="252" t="s">
        <v>47074</v>
      </c>
      <c r="F4594" s="252" t="s">
        <v>47075</v>
      </c>
      <c r="G4594" s="252" t="s">
        <v>47076</v>
      </c>
      <c r="H4594" s="262" t="s">
        <v>47077</v>
      </c>
      <c r="I4594" s="264" t="s">
        <v>47078</v>
      </c>
      <c r="J4594" s="148"/>
      <c r="M4594" s="258"/>
      <c r="N4594" s="148"/>
      <c r="O4594" s="148"/>
      <c r="P4594" s="148"/>
    </row>
    <row r="4595" spans="1:16" ht="145.19999999999999">
      <c r="A4595" s="258" t="s">
        <v>47079</v>
      </c>
      <c r="B4595" s="252" t="s">
        <v>47080</v>
      </c>
      <c r="C4595" s="252" t="s">
        <v>47081</v>
      </c>
      <c r="D4595" s="148" t="s">
        <v>47082</v>
      </c>
      <c r="E4595" s="252" t="s">
        <v>47083</v>
      </c>
      <c r="F4595" s="252" t="s">
        <v>47084</v>
      </c>
      <c r="G4595" s="252" t="s">
        <v>47085</v>
      </c>
      <c r="H4595" s="262" t="s">
        <v>47086</v>
      </c>
      <c r="I4595" s="264" t="s">
        <v>47087</v>
      </c>
      <c r="J4595" s="148"/>
      <c r="M4595" s="258"/>
      <c r="N4595" s="148"/>
      <c r="O4595" s="148"/>
      <c r="P4595" s="148"/>
    </row>
    <row r="4596" spans="1:16" ht="145.19999999999999">
      <c r="A4596" s="258" t="s">
        <v>47088</v>
      </c>
      <c r="B4596" s="252" t="s">
        <v>47080</v>
      </c>
      <c r="C4596" s="252" t="s">
        <v>47081</v>
      </c>
      <c r="D4596" s="148" t="s">
        <v>47082</v>
      </c>
      <c r="E4596" s="252" t="s">
        <v>47083</v>
      </c>
      <c r="F4596" s="252" t="s">
        <v>47089</v>
      </c>
      <c r="G4596" s="252" t="s">
        <v>47085</v>
      </c>
      <c r="H4596" s="262" t="s">
        <v>47086</v>
      </c>
      <c r="I4596" s="264" t="s">
        <v>47090</v>
      </c>
      <c r="J4596" s="148"/>
      <c r="M4596" s="258"/>
      <c r="N4596" s="148"/>
      <c r="O4596" s="148"/>
      <c r="P4596" s="148"/>
    </row>
    <row r="4597" spans="1:16" ht="132">
      <c r="A4597" s="258" t="s">
        <v>47091</v>
      </c>
      <c r="B4597" s="252" t="s">
        <v>47092</v>
      </c>
      <c r="C4597" s="252" t="s">
        <v>47093</v>
      </c>
      <c r="D4597" s="148" t="s">
        <v>47094</v>
      </c>
      <c r="E4597" s="252" t="s">
        <v>47095</v>
      </c>
      <c r="F4597" s="252" t="s">
        <v>47096</v>
      </c>
      <c r="G4597" s="252" t="s">
        <v>47097</v>
      </c>
      <c r="H4597" s="262" t="s">
        <v>47098</v>
      </c>
      <c r="I4597" s="264" t="s">
        <v>47099</v>
      </c>
      <c r="J4597" s="148"/>
      <c r="M4597" s="258"/>
      <c r="N4597" s="148"/>
      <c r="O4597" s="148"/>
      <c r="P4597" s="148"/>
    </row>
    <row r="4598" spans="1:16" ht="132">
      <c r="A4598" s="258" t="s">
        <v>47100</v>
      </c>
      <c r="B4598" s="252" t="s">
        <v>47101</v>
      </c>
      <c r="C4598" s="252" t="s">
        <v>47093</v>
      </c>
      <c r="D4598" s="148" t="s">
        <v>47102</v>
      </c>
      <c r="E4598" s="252" t="s">
        <v>47103</v>
      </c>
      <c r="F4598" s="252" t="s">
        <v>47096</v>
      </c>
      <c r="G4598" s="252" t="s">
        <v>47104</v>
      </c>
      <c r="H4598" s="262" t="s">
        <v>47105</v>
      </c>
      <c r="I4598" s="264" t="s">
        <v>47106</v>
      </c>
      <c r="J4598" s="148"/>
      <c r="M4598" s="258"/>
      <c r="N4598" s="148"/>
      <c r="O4598" s="148"/>
      <c r="P4598" s="148"/>
    </row>
    <row r="4599" spans="1:16" ht="118.8">
      <c r="A4599" s="258" t="s">
        <v>47107</v>
      </c>
      <c r="B4599" s="252" t="s">
        <v>47108</v>
      </c>
      <c r="C4599" s="252" t="s">
        <v>47109</v>
      </c>
      <c r="D4599" s="148" t="s">
        <v>47110</v>
      </c>
      <c r="E4599" s="252" t="s">
        <v>47111</v>
      </c>
      <c r="F4599" s="252" t="s">
        <v>47112</v>
      </c>
      <c r="G4599" s="252" t="s">
        <v>47113</v>
      </c>
      <c r="H4599" s="262" t="s">
        <v>47114</v>
      </c>
      <c r="I4599" s="264" t="s">
        <v>47115</v>
      </c>
      <c r="J4599" s="148"/>
      <c r="M4599" s="258"/>
      <c r="N4599" s="148"/>
      <c r="O4599" s="148"/>
      <c r="P4599" s="148"/>
    </row>
    <row r="4600" spans="1:16" ht="118.8">
      <c r="A4600" s="258" t="s">
        <v>47116</v>
      </c>
      <c r="B4600" s="252" t="s">
        <v>47117</v>
      </c>
      <c r="C4600" s="252" t="s">
        <v>47118</v>
      </c>
      <c r="D4600" s="148" t="s">
        <v>47119</v>
      </c>
      <c r="E4600" s="252" t="s">
        <v>47120</v>
      </c>
      <c r="F4600" s="252" t="s">
        <v>47121</v>
      </c>
      <c r="G4600" s="252" t="s">
        <v>47122</v>
      </c>
      <c r="H4600" s="262" t="s">
        <v>47123</v>
      </c>
      <c r="I4600" s="264" t="s">
        <v>47124</v>
      </c>
      <c r="J4600" s="148"/>
      <c r="M4600" s="258"/>
      <c r="N4600" s="148"/>
      <c r="O4600" s="148"/>
      <c r="P4600" s="148"/>
    </row>
    <row r="4601" spans="1:16" ht="92.4">
      <c r="A4601" s="258" t="s">
        <v>47125</v>
      </c>
      <c r="B4601" s="252" t="s">
        <v>47126</v>
      </c>
      <c r="C4601" s="252" t="s">
        <v>47127</v>
      </c>
      <c r="D4601" s="148" t="s">
        <v>47128</v>
      </c>
      <c r="E4601" s="252" t="s">
        <v>47129</v>
      </c>
      <c r="F4601" s="252" t="s">
        <v>47130</v>
      </c>
      <c r="G4601" s="252" t="s">
        <v>47131</v>
      </c>
      <c r="H4601" s="262" t="s">
        <v>47132</v>
      </c>
      <c r="I4601" s="264" t="s">
        <v>47133</v>
      </c>
      <c r="J4601" s="148"/>
      <c r="M4601" s="258"/>
      <c r="N4601" s="148"/>
      <c r="O4601" s="148"/>
      <c r="P4601" s="148"/>
    </row>
    <row r="4602" spans="1:16" ht="92.4">
      <c r="A4602" s="258" t="s">
        <v>47134</v>
      </c>
      <c r="B4602" s="252" t="s">
        <v>47126</v>
      </c>
      <c r="C4602" s="252" t="s">
        <v>47127</v>
      </c>
      <c r="D4602" s="148" t="s">
        <v>47128</v>
      </c>
      <c r="E4602" s="252" t="s">
        <v>47129</v>
      </c>
      <c r="F4602" s="252" t="s">
        <v>47130</v>
      </c>
      <c r="G4602" s="252" t="s">
        <v>47131</v>
      </c>
      <c r="H4602" s="262" t="s">
        <v>47132</v>
      </c>
      <c r="I4602" s="264" t="s">
        <v>47135</v>
      </c>
      <c r="J4602" s="148"/>
      <c r="M4602" s="258"/>
      <c r="N4602" s="148"/>
      <c r="O4602" s="148"/>
      <c r="P4602" s="148"/>
    </row>
    <row r="4603" spans="1:16" ht="79.2">
      <c r="A4603" s="258" t="s">
        <v>47136</v>
      </c>
      <c r="B4603" s="252" t="s">
        <v>47137</v>
      </c>
      <c r="C4603" s="252" t="s">
        <v>47138</v>
      </c>
      <c r="D4603" s="148" t="s">
        <v>47139</v>
      </c>
      <c r="E4603" s="252" t="s">
        <v>47140</v>
      </c>
      <c r="F4603" s="252" t="s">
        <v>47141</v>
      </c>
      <c r="G4603" s="252" t="s">
        <v>47142</v>
      </c>
      <c r="H4603" s="262" t="s">
        <v>47143</v>
      </c>
      <c r="I4603" s="264" t="s">
        <v>47144</v>
      </c>
      <c r="J4603" s="148"/>
      <c r="M4603" s="251"/>
      <c r="N4603" s="213"/>
      <c r="O4603" s="148"/>
      <c r="P4603" s="148"/>
    </row>
    <row r="4604" spans="1:16" ht="79.2">
      <c r="A4604" s="258" t="s">
        <v>47145</v>
      </c>
      <c r="B4604" s="252" t="s">
        <v>47146</v>
      </c>
      <c r="C4604" s="252" t="s">
        <v>47138</v>
      </c>
      <c r="D4604" s="148" t="s">
        <v>47147</v>
      </c>
      <c r="E4604" s="252" t="s">
        <v>47140</v>
      </c>
      <c r="F4604" s="252" t="s">
        <v>47141</v>
      </c>
      <c r="G4604" s="252" t="s">
        <v>47148</v>
      </c>
      <c r="H4604" s="262" t="s">
        <v>47149</v>
      </c>
      <c r="I4604" s="264" t="s">
        <v>47150</v>
      </c>
      <c r="J4604" s="148"/>
      <c r="K4604" s="273"/>
      <c r="L4604" s="273"/>
      <c r="M4604" s="251"/>
      <c r="N4604" s="213"/>
      <c r="O4604" s="148"/>
      <c r="P4604" s="148"/>
    </row>
    <row r="4605" spans="1:16" ht="158.4">
      <c r="A4605" s="251" t="s">
        <v>47151</v>
      </c>
      <c r="B4605" s="253" t="s">
        <v>47152</v>
      </c>
      <c r="C4605" s="252" t="s">
        <v>47153</v>
      </c>
      <c r="D4605" s="148" t="s">
        <v>47154</v>
      </c>
      <c r="E4605" s="253" t="s">
        <v>47155</v>
      </c>
      <c r="F4605" s="253" t="s">
        <v>47156</v>
      </c>
      <c r="G4605" s="253" t="s">
        <v>47157</v>
      </c>
      <c r="H4605" s="262" t="s">
        <v>47158</v>
      </c>
      <c r="I4605" s="264" t="s">
        <v>47159</v>
      </c>
      <c r="J4605" s="148"/>
      <c r="M4605" s="258"/>
      <c r="N4605" s="148"/>
      <c r="O4605" s="148"/>
      <c r="P4605" s="148"/>
    </row>
    <row r="4606" spans="1:16" ht="158.4">
      <c r="A4606" s="251" t="s">
        <v>47160</v>
      </c>
      <c r="B4606" s="253" t="s">
        <v>47152</v>
      </c>
      <c r="C4606" s="252" t="s">
        <v>47153</v>
      </c>
      <c r="D4606" s="148" t="s">
        <v>47154</v>
      </c>
      <c r="E4606" s="253" t="s">
        <v>47155</v>
      </c>
      <c r="F4606" s="253" t="s">
        <v>47156</v>
      </c>
      <c r="G4606" s="253" t="s">
        <v>47157</v>
      </c>
      <c r="H4606" s="262" t="s">
        <v>47158</v>
      </c>
      <c r="I4606" s="264" t="s">
        <v>47159</v>
      </c>
      <c r="J4606" s="148"/>
      <c r="M4606" s="258"/>
      <c r="N4606" s="148"/>
      <c r="O4606" s="148"/>
      <c r="P4606" s="148"/>
    </row>
    <row r="4607" spans="1:16" ht="145.19999999999999">
      <c r="A4607" s="258" t="s">
        <v>47161</v>
      </c>
      <c r="B4607" s="252" t="s">
        <v>47162</v>
      </c>
      <c r="C4607" s="252" t="s">
        <v>47163</v>
      </c>
      <c r="D4607" s="148" t="s">
        <v>47164</v>
      </c>
      <c r="E4607" s="252" t="s">
        <v>47165</v>
      </c>
      <c r="F4607" s="252" t="s">
        <v>47166</v>
      </c>
      <c r="G4607" s="252" t="s">
        <v>47167</v>
      </c>
      <c r="H4607" s="262" t="s">
        <v>47168</v>
      </c>
      <c r="I4607" s="264" t="s">
        <v>47169</v>
      </c>
      <c r="J4607" s="148"/>
      <c r="M4607" s="258"/>
      <c r="N4607" s="148"/>
      <c r="O4607" s="148"/>
      <c r="P4607" s="148"/>
    </row>
    <row r="4608" spans="1:16" ht="145.19999999999999">
      <c r="A4608" s="258" t="s">
        <v>47170</v>
      </c>
      <c r="B4608" s="252" t="s">
        <v>47162</v>
      </c>
      <c r="C4608" s="252" t="s">
        <v>47163</v>
      </c>
      <c r="D4608" s="148" t="s">
        <v>47171</v>
      </c>
      <c r="E4608" s="252" t="s">
        <v>47165</v>
      </c>
      <c r="F4608" s="252" t="s">
        <v>47166</v>
      </c>
      <c r="G4608" s="252" t="s">
        <v>47167</v>
      </c>
      <c r="H4608" s="262" t="s">
        <v>47168</v>
      </c>
      <c r="I4608" s="264" t="s">
        <v>47169</v>
      </c>
      <c r="J4608" s="148"/>
      <c r="M4608" s="258"/>
      <c r="N4608" s="148"/>
      <c r="O4608" s="148"/>
      <c r="P4608" s="148"/>
    </row>
    <row r="4609" spans="1:16" ht="211.2">
      <c r="A4609" s="258" t="s">
        <v>47172</v>
      </c>
      <c r="B4609" s="252" t="s">
        <v>47173</v>
      </c>
      <c r="C4609" s="252" t="s">
        <v>47174</v>
      </c>
      <c r="D4609" s="148" t="s">
        <v>47175</v>
      </c>
      <c r="E4609" s="252" t="s">
        <v>47176</v>
      </c>
      <c r="F4609" s="252" t="s">
        <v>47177</v>
      </c>
      <c r="G4609" s="252" t="s">
        <v>47178</v>
      </c>
      <c r="H4609" s="262" t="s">
        <v>47179</v>
      </c>
      <c r="I4609" s="264" t="s">
        <v>47180</v>
      </c>
      <c r="J4609" s="148"/>
      <c r="M4609" s="258"/>
      <c r="N4609" s="148"/>
      <c r="O4609" s="148"/>
      <c r="P4609" s="148"/>
    </row>
    <row r="4610" spans="1:16" ht="211.2">
      <c r="A4610" s="258" t="s">
        <v>47181</v>
      </c>
      <c r="B4610" s="252" t="s">
        <v>47173</v>
      </c>
      <c r="C4610" s="252" t="s">
        <v>47174</v>
      </c>
      <c r="D4610" s="148" t="s">
        <v>47175</v>
      </c>
      <c r="E4610" s="252" t="s">
        <v>47176</v>
      </c>
      <c r="F4610" s="252" t="s">
        <v>47182</v>
      </c>
      <c r="G4610" s="252" t="s">
        <v>47178</v>
      </c>
      <c r="H4610" s="262" t="s">
        <v>47179</v>
      </c>
      <c r="I4610" s="264" t="s">
        <v>47180</v>
      </c>
      <c r="J4610" s="148"/>
      <c r="M4610" s="258"/>
      <c r="N4610" s="252"/>
      <c r="O4610" s="148"/>
      <c r="P4610" s="148"/>
    </row>
    <row r="4611" spans="1:16" ht="250.8">
      <c r="A4611" s="258" t="s">
        <v>47183</v>
      </c>
      <c r="B4611" s="252" t="s">
        <v>47184</v>
      </c>
      <c r="C4611" s="252" t="s">
        <v>47185</v>
      </c>
      <c r="D4611" s="148" t="s">
        <v>47186</v>
      </c>
      <c r="E4611" s="252" t="s">
        <v>47187</v>
      </c>
      <c r="F4611" s="252" t="s">
        <v>47188</v>
      </c>
      <c r="G4611" s="252" t="s">
        <v>47189</v>
      </c>
      <c r="H4611" s="262" t="s">
        <v>47190</v>
      </c>
      <c r="I4611" s="264" t="s">
        <v>47191</v>
      </c>
      <c r="J4611" s="148"/>
      <c r="M4611" s="258"/>
      <c r="N4611" s="148"/>
      <c r="O4611" s="148"/>
      <c r="P4611" s="148"/>
    </row>
    <row r="4612" spans="1:16" ht="250.8">
      <c r="A4612" s="258" t="s">
        <v>47192</v>
      </c>
      <c r="B4612" s="252" t="s">
        <v>47184</v>
      </c>
      <c r="C4612" s="252" t="s">
        <v>47185</v>
      </c>
      <c r="D4612" s="148" t="s">
        <v>47186</v>
      </c>
      <c r="E4612" s="252" t="s">
        <v>47187</v>
      </c>
      <c r="F4612" s="252" t="s">
        <v>47193</v>
      </c>
      <c r="G4612" s="252" t="s">
        <v>47189</v>
      </c>
      <c r="H4612" s="262" t="s">
        <v>47190</v>
      </c>
      <c r="I4612" s="264" t="s">
        <v>47191</v>
      </c>
      <c r="J4612" s="148"/>
      <c r="M4612" s="258"/>
      <c r="N4612" s="148"/>
      <c r="O4612" s="148"/>
      <c r="P4612" s="148"/>
    </row>
    <row r="4613" spans="1:16" ht="290.39999999999998">
      <c r="A4613" s="258" t="s">
        <v>47194</v>
      </c>
      <c r="B4613" s="252" t="s">
        <v>47195</v>
      </c>
      <c r="C4613" s="252" t="s">
        <v>47196</v>
      </c>
      <c r="D4613" s="148" t="s">
        <v>47197</v>
      </c>
      <c r="E4613" s="252" t="s">
        <v>47198</v>
      </c>
      <c r="F4613" s="252" t="s">
        <v>47199</v>
      </c>
      <c r="G4613" s="252" t="s">
        <v>47200</v>
      </c>
      <c r="H4613" s="262" t="s">
        <v>47201</v>
      </c>
      <c r="I4613" s="264" t="s">
        <v>47202</v>
      </c>
      <c r="J4613" s="148"/>
      <c r="M4613" s="258"/>
      <c r="N4613" s="148"/>
      <c r="O4613" s="148"/>
      <c r="P4613" s="148"/>
    </row>
    <row r="4614" spans="1:16" ht="290.39999999999998">
      <c r="A4614" s="258" t="s">
        <v>47203</v>
      </c>
      <c r="B4614" s="252" t="s">
        <v>47195</v>
      </c>
      <c r="C4614" s="252" t="s">
        <v>47196</v>
      </c>
      <c r="D4614" s="148" t="s">
        <v>47197</v>
      </c>
      <c r="E4614" s="252" t="s">
        <v>47198</v>
      </c>
      <c r="F4614" s="252" t="s">
        <v>47204</v>
      </c>
      <c r="G4614" s="252" t="s">
        <v>47200</v>
      </c>
      <c r="H4614" s="262" t="s">
        <v>47201</v>
      </c>
      <c r="I4614" s="264" t="s">
        <v>47202</v>
      </c>
      <c r="J4614" s="148"/>
      <c r="M4614" s="258"/>
      <c r="N4614" s="148"/>
      <c r="O4614" s="148"/>
      <c r="P4614" s="148"/>
    </row>
    <row r="4615" spans="1:16" ht="198">
      <c r="A4615" s="258" t="s">
        <v>47205</v>
      </c>
      <c r="B4615" s="252" t="s">
        <v>47206</v>
      </c>
      <c r="C4615" s="252" t="s">
        <v>47207</v>
      </c>
      <c r="D4615" s="148" t="s">
        <v>47208</v>
      </c>
      <c r="E4615" s="252" t="s">
        <v>47209</v>
      </c>
      <c r="F4615" s="252" t="s">
        <v>47210</v>
      </c>
      <c r="G4615" s="252" t="s">
        <v>47211</v>
      </c>
      <c r="H4615" s="262" t="s">
        <v>47212</v>
      </c>
      <c r="I4615" s="264" t="s">
        <v>47213</v>
      </c>
      <c r="J4615" s="148"/>
      <c r="M4615" s="258"/>
      <c r="N4615" s="252"/>
      <c r="O4615" s="148"/>
      <c r="P4615" s="148"/>
    </row>
    <row r="4616" spans="1:16" ht="198">
      <c r="A4616" s="258" t="s">
        <v>47214</v>
      </c>
      <c r="B4616" s="252" t="s">
        <v>47206</v>
      </c>
      <c r="C4616" s="252" t="s">
        <v>47207</v>
      </c>
      <c r="D4616" s="148" t="s">
        <v>47208</v>
      </c>
      <c r="E4616" s="252" t="s">
        <v>47209</v>
      </c>
      <c r="F4616" s="252" t="s">
        <v>47210</v>
      </c>
      <c r="G4616" s="252" t="s">
        <v>47211</v>
      </c>
      <c r="H4616" s="262" t="s">
        <v>47212</v>
      </c>
      <c r="I4616" s="264" t="s">
        <v>47213</v>
      </c>
      <c r="J4616" s="148"/>
      <c r="M4616" s="258"/>
      <c r="N4616" s="252"/>
      <c r="O4616" s="148"/>
      <c r="P4616" s="148"/>
    </row>
    <row r="4617" spans="1:16" ht="211.2">
      <c r="A4617" s="258" t="s">
        <v>47215</v>
      </c>
      <c r="B4617" s="252" t="s">
        <v>47216</v>
      </c>
      <c r="C4617" s="252" t="s">
        <v>47217</v>
      </c>
      <c r="D4617" s="148" t="s">
        <v>47218</v>
      </c>
      <c r="E4617" s="252" t="s">
        <v>47219</v>
      </c>
      <c r="F4617" s="252" t="s">
        <v>47220</v>
      </c>
      <c r="G4617" s="252" t="s">
        <v>47221</v>
      </c>
      <c r="H4617" s="262" t="s">
        <v>47222</v>
      </c>
      <c r="I4617" s="264" t="s">
        <v>47223</v>
      </c>
      <c r="J4617" s="148"/>
      <c r="M4617" s="258"/>
      <c r="N4617" s="148"/>
      <c r="O4617" s="148"/>
      <c r="P4617" s="148"/>
    </row>
    <row r="4618" spans="1:16" ht="211.2">
      <c r="A4618" s="258" t="s">
        <v>47224</v>
      </c>
      <c r="B4618" s="252" t="s">
        <v>47216</v>
      </c>
      <c r="C4618" s="252" t="s">
        <v>47217</v>
      </c>
      <c r="D4618" s="148" t="s">
        <v>47218</v>
      </c>
      <c r="E4618" s="252" t="s">
        <v>47219</v>
      </c>
      <c r="F4618" s="252" t="s">
        <v>47220</v>
      </c>
      <c r="G4618" s="252" t="s">
        <v>47221</v>
      </c>
      <c r="H4618" s="262" t="s">
        <v>47222</v>
      </c>
      <c r="I4618" s="264" t="s">
        <v>47223</v>
      </c>
      <c r="J4618" s="148"/>
      <c r="M4618" s="258"/>
      <c r="N4618" s="148"/>
      <c r="O4618" s="148"/>
      <c r="P4618" s="148"/>
    </row>
    <row r="4619" spans="1:16" ht="264">
      <c r="A4619" s="258" t="s">
        <v>47225</v>
      </c>
      <c r="B4619" s="252" t="s">
        <v>47226</v>
      </c>
      <c r="C4619" s="252" t="s">
        <v>47227</v>
      </c>
      <c r="D4619" s="148" t="s">
        <v>47228</v>
      </c>
      <c r="E4619" s="252" t="s">
        <v>47229</v>
      </c>
      <c r="F4619" s="252" t="s">
        <v>47230</v>
      </c>
      <c r="G4619" s="252" t="s">
        <v>47231</v>
      </c>
      <c r="H4619" s="262" t="s">
        <v>47232</v>
      </c>
      <c r="I4619" s="264" t="s">
        <v>47233</v>
      </c>
      <c r="J4619" s="148"/>
      <c r="M4619" s="258"/>
      <c r="N4619" s="148"/>
      <c r="O4619" s="148"/>
      <c r="P4619" s="148"/>
    </row>
    <row r="4620" spans="1:16" ht="264">
      <c r="A4620" s="258" t="s">
        <v>47234</v>
      </c>
      <c r="B4620" s="252" t="s">
        <v>47226</v>
      </c>
      <c r="C4620" s="252" t="s">
        <v>47227</v>
      </c>
      <c r="D4620" s="148" t="s">
        <v>47235</v>
      </c>
      <c r="E4620" s="252" t="s">
        <v>47229</v>
      </c>
      <c r="F4620" s="252" t="s">
        <v>47236</v>
      </c>
      <c r="G4620" s="252" t="s">
        <v>47231</v>
      </c>
      <c r="H4620" s="262" t="s">
        <v>47232</v>
      </c>
      <c r="I4620" s="264" t="s">
        <v>47233</v>
      </c>
      <c r="J4620" s="148"/>
      <c r="M4620" s="258"/>
      <c r="N4620" s="148"/>
      <c r="O4620" s="148"/>
      <c r="P4620" s="148"/>
    </row>
    <row r="4621" spans="1:16" ht="250.8">
      <c r="A4621" s="258" t="s">
        <v>47237</v>
      </c>
      <c r="B4621" s="252" t="s">
        <v>47238</v>
      </c>
      <c r="C4621" s="252" t="s">
        <v>47239</v>
      </c>
      <c r="D4621" s="148" t="s">
        <v>47240</v>
      </c>
      <c r="E4621" s="252" t="s">
        <v>47241</v>
      </c>
      <c r="F4621" s="252" t="s">
        <v>47242</v>
      </c>
      <c r="G4621" s="252" t="s">
        <v>47243</v>
      </c>
      <c r="H4621" s="262" t="s">
        <v>47244</v>
      </c>
      <c r="I4621" s="264" t="s">
        <v>47245</v>
      </c>
      <c r="J4621" s="148"/>
      <c r="M4621" s="251"/>
      <c r="N4621" s="213"/>
      <c r="O4621" s="148"/>
      <c r="P4621" s="148"/>
    </row>
    <row r="4622" spans="1:16" ht="250.8">
      <c r="A4622" s="258" t="s">
        <v>47246</v>
      </c>
      <c r="B4622" s="252" t="s">
        <v>47238</v>
      </c>
      <c r="C4622" s="252" t="s">
        <v>47239</v>
      </c>
      <c r="D4622" s="148" t="s">
        <v>47247</v>
      </c>
      <c r="E4622" s="252" t="s">
        <v>47241</v>
      </c>
      <c r="F4622" s="252" t="s">
        <v>47242</v>
      </c>
      <c r="G4622" s="252" t="s">
        <v>47243</v>
      </c>
      <c r="H4622" s="262" t="s">
        <v>47244</v>
      </c>
      <c r="I4622" s="264" t="s">
        <v>47245</v>
      </c>
      <c r="J4622" s="148"/>
      <c r="M4622" s="251"/>
      <c r="N4622" s="213"/>
      <c r="O4622" s="148"/>
      <c r="P4622" s="148"/>
    </row>
    <row r="4623" spans="1:16" ht="158.4">
      <c r="A4623" s="251" t="s">
        <v>47248</v>
      </c>
      <c r="B4623" s="253" t="s">
        <v>47249</v>
      </c>
      <c r="C4623" s="252" t="s">
        <v>47250</v>
      </c>
      <c r="D4623" s="148" t="s">
        <v>47251</v>
      </c>
      <c r="E4623" s="253" t="s">
        <v>47252</v>
      </c>
      <c r="F4623" s="253" t="s">
        <v>47253</v>
      </c>
      <c r="G4623" s="253" t="s">
        <v>47254</v>
      </c>
      <c r="H4623" s="262" t="s">
        <v>47255</v>
      </c>
      <c r="I4623" s="264" t="s">
        <v>47256</v>
      </c>
      <c r="J4623" s="148"/>
      <c r="M4623" s="258"/>
      <c r="N4623" s="252"/>
      <c r="O4623" s="148"/>
      <c r="P4623" s="148"/>
    </row>
    <row r="4624" spans="1:16" ht="158.4">
      <c r="A4624" s="251" t="s">
        <v>47257</v>
      </c>
      <c r="B4624" s="253" t="s">
        <v>47249</v>
      </c>
      <c r="C4624" s="252" t="s">
        <v>47250</v>
      </c>
      <c r="D4624" s="148" t="s">
        <v>47251</v>
      </c>
      <c r="E4624" s="253" t="s">
        <v>47252</v>
      </c>
      <c r="F4624" s="253" t="s">
        <v>47253</v>
      </c>
      <c r="G4624" s="253" t="s">
        <v>47254</v>
      </c>
      <c r="H4624" s="262" t="s">
        <v>47255</v>
      </c>
      <c r="I4624" s="264" t="s">
        <v>47256</v>
      </c>
      <c r="J4624" s="148"/>
      <c r="M4624" s="258"/>
      <c r="N4624" s="252"/>
      <c r="O4624" s="148"/>
      <c r="P4624" s="148"/>
    </row>
    <row r="4625" spans="1:16" ht="264">
      <c r="A4625" s="258" t="s">
        <v>47258</v>
      </c>
      <c r="B4625" s="252" t="s">
        <v>47259</v>
      </c>
      <c r="C4625" s="252" t="s">
        <v>47260</v>
      </c>
      <c r="D4625" s="148" t="s">
        <v>47261</v>
      </c>
      <c r="E4625" s="252" t="s">
        <v>47262</v>
      </c>
      <c r="F4625" s="252" t="s">
        <v>47263</v>
      </c>
      <c r="G4625" s="252" t="s">
        <v>47264</v>
      </c>
      <c r="H4625" s="262" t="s">
        <v>47265</v>
      </c>
      <c r="I4625" s="264" t="s">
        <v>47266</v>
      </c>
      <c r="J4625" s="148"/>
      <c r="M4625" s="258"/>
      <c r="N4625" s="148"/>
      <c r="O4625" s="148"/>
      <c r="P4625" s="148"/>
    </row>
    <row r="4626" spans="1:16" ht="264">
      <c r="A4626" s="258" t="s">
        <v>47267</v>
      </c>
      <c r="B4626" s="252" t="s">
        <v>47259</v>
      </c>
      <c r="C4626" s="252" t="s">
        <v>47260</v>
      </c>
      <c r="D4626" s="148" t="s">
        <v>47261</v>
      </c>
      <c r="E4626" s="252" t="s">
        <v>47262</v>
      </c>
      <c r="F4626" s="252" t="s">
        <v>47263</v>
      </c>
      <c r="G4626" s="252" t="s">
        <v>47264</v>
      </c>
      <c r="H4626" s="262" t="s">
        <v>47265</v>
      </c>
      <c r="I4626" s="264" t="s">
        <v>47266</v>
      </c>
      <c r="J4626" s="148"/>
      <c r="M4626" s="258"/>
      <c r="N4626" s="148"/>
      <c r="O4626" s="148"/>
      <c r="P4626" s="148"/>
    </row>
    <row r="4627" spans="1:16" ht="303.60000000000002">
      <c r="A4627" s="258" t="s">
        <v>47268</v>
      </c>
      <c r="B4627" s="252" t="s">
        <v>47269</v>
      </c>
      <c r="C4627" s="252" t="s">
        <v>47270</v>
      </c>
      <c r="D4627" s="148" t="s">
        <v>47271</v>
      </c>
      <c r="E4627" s="252" t="s">
        <v>47272</v>
      </c>
      <c r="F4627" s="252" t="s">
        <v>47273</v>
      </c>
      <c r="G4627" s="252" t="s">
        <v>47274</v>
      </c>
      <c r="H4627" s="262" t="s">
        <v>47275</v>
      </c>
      <c r="I4627" s="264" t="s">
        <v>47276</v>
      </c>
      <c r="J4627" s="148"/>
      <c r="M4627" s="258"/>
      <c r="N4627" s="148"/>
      <c r="O4627" s="148"/>
      <c r="P4627" s="148"/>
    </row>
    <row r="4628" spans="1:16" ht="303.60000000000002">
      <c r="A4628" s="258" t="s">
        <v>47277</v>
      </c>
      <c r="B4628" s="252" t="s">
        <v>47278</v>
      </c>
      <c r="C4628" s="252" t="s">
        <v>47270</v>
      </c>
      <c r="D4628" s="148" t="s">
        <v>47279</v>
      </c>
      <c r="E4628" s="252" t="s">
        <v>47280</v>
      </c>
      <c r="F4628" s="252" t="s">
        <v>47281</v>
      </c>
      <c r="G4628" s="252" t="s">
        <v>47282</v>
      </c>
      <c r="H4628" s="262" t="s">
        <v>47275</v>
      </c>
      <c r="I4628" s="264" t="s">
        <v>47283</v>
      </c>
      <c r="J4628" s="148"/>
      <c r="M4628" s="258"/>
      <c r="N4628" s="148"/>
      <c r="O4628" s="148"/>
      <c r="P4628" s="148"/>
    </row>
    <row r="4629" spans="1:16" ht="158.4">
      <c r="A4629" s="258" t="s">
        <v>47284</v>
      </c>
      <c r="B4629" s="252" t="s">
        <v>47285</v>
      </c>
      <c r="C4629" s="252" t="s">
        <v>47286</v>
      </c>
      <c r="D4629" s="148" t="s">
        <v>47287</v>
      </c>
      <c r="E4629" s="252" t="s">
        <v>47288</v>
      </c>
      <c r="F4629" s="252" t="s">
        <v>47289</v>
      </c>
      <c r="G4629" s="252" t="s">
        <v>47290</v>
      </c>
      <c r="H4629" s="262" t="s">
        <v>47291</v>
      </c>
      <c r="I4629" s="264" t="s">
        <v>47292</v>
      </c>
      <c r="J4629" s="148"/>
      <c r="M4629" s="258"/>
      <c r="N4629" s="252"/>
      <c r="O4629" s="148"/>
      <c r="P4629" s="148"/>
    </row>
    <row r="4630" spans="1:16" ht="158.4">
      <c r="A4630" s="258" t="s">
        <v>47293</v>
      </c>
      <c r="B4630" s="252" t="s">
        <v>47285</v>
      </c>
      <c r="C4630" s="252" t="s">
        <v>47286</v>
      </c>
      <c r="D4630" s="148" t="s">
        <v>47287</v>
      </c>
      <c r="E4630" s="252" t="s">
        <v>47288</v>
      </c>
      <c r="F4630" s="252" t="s">
        <v>47289</v>
      </c>
      <c r="G4630" s="252" t="s">
        <v>47290</v>
      </c>
      <c r="H4630" s="262" t="s">
        <v>47291</v>
      </c>
      <c r="I4630" s="264" t="s">
        <v>47292</v>
      </c>
      <c r="J4630" s="148"/>
      <c r="M4630" s="258"/>
      <c r="N4630" s="252"/>
      <c r="O4630" s="148"/>
      <c r="P4630" s="148"/>
    </row>
    <row r="4631" spans="1:16" ht="171.6">
      <c r="A4631" s="258" t="s">
        <v>47294</v>
      </c>
      <c r="B4631" s="252" t="s">
        <v>47295</v>
      </c>
      <c r="C4631" s="252" t="s">
        <v>47296</v>
      </c>
      <c r="D4631" s="148" t="s">
        <v>47297</v>
      </c>
      <c r="E4631" s="252" t="s">
        <v>47298</v>
      </c>
      <c r="F4631" s="252" t="s">
        <v>47299</v>
      </c>
      <c r="G4631" s="252" t="s">
        <v>47300</v>
      </c>
      <c r="H4631" s="262" t="s">
        <v>47301</v>
      </c>
      <c r="I4631" s="264" t="s">
        <v>47302</v>
      </c>
      <c r="J4631" s="148"/>
      <c r="M4631" s="258"/>
      <c r="N4631" s="252"/>
      <c r="O4631" s="148"/>
      <c r="P4631" s="148"/>
    </row>
    <row r="4632" spans="1:16" ht="171.6">
      <c r="A4632" s="258" t="s">
        <v>47303</v>
      </c>
      <c r="B4632" s="252" t="s">
        <v>47295</v>
      </c>
      <c r="C4632" s="252" t="s">
        <v>47296</v>
      </c>
      <c r="D4632" s="148" t="s">
        <v>47297</v>
      </c>
      <c r="E4632" s="252" t="s">
        <v>47298</v>
      </c>
      <c r="F4632" s="252" t="s">
        <v>47299</v>
      </c>
      <c r="G4632" s="252" t="s">
        <v>47300</v>
      </c>
      <c r="H4632" s="262" t="s">
        <v>47301</v>
      </c>
      <c r="I4632" s="264" t="s">
        <v>47302</v>
      </c>
      <c r="J4632" s="148"/>
      <c r="M4632" s="258"/>
      <c r="N4632" s="252"/>
      <c r="O4632" s="148"/>
      <c r="P4632" s="148"/>
    </row>
    <row r="4633" spans="1:16" ht="198">
      <c r="A4633" s="258" t="s">
        <v>47304</v>
      </c>
      <c r="B4633" s="252" t="s">
        <v>47305</v>
      </c>
      <c r="C4633" s="252" t="s">
        <v>47306</v>
      </c>
      <c r="D4633" s="148" t="s">
        <v>47307</v>
      </c>
      <c r="E4633" s="252" t="s">
        <v>47308</v>
      </c>
      <c r="F4633" s="252" t="s">
        <v>47309</v>
      </c>
      <c r="G4633" s="252" t="s">
        <v>47310</v>
      </c>
      <c r="H4633" s="262" t="s">
        <v>47311</v>
      </c>
      <c r="I4633" s="264" t="s">
        <v>47312</v>
      </c>
      <c r="J4633" s="148"/>
      <c r="M4633" s="258"/>
      <c r="N4633" s="252"/>
      <c r="O4633" s="148"/>
      <c r="P4633" s="148"/>
    </row>
    <row r="4634" spans="1:16" ht="198">
      <c r="A4634" s="258" t="s">
        <v>47313</v>
      </c>
      <c r="B4634" s="252" t="s">
        <v>47305</v>
      </c>
      <c r="C4634" s="252" t="s">
        <v>47306</v>
      </c>
      <c r="D4634" s="148" t="s">
        <v>47307</v>
      </c>
      <c r="E4634" s="252" t="s">
        <v>47308</v>
      </c>
      <c r="F4634" s="252" t="s">
        <v>47309</v>
      </c>
      <c r="G4634" s="252" t="s">
        <v>47310</v>
      </c>
      <c r="H4634" s="262" t="s">
        <v>47311</v>
      </c>
      <c r="I4634" s="264" t="s">
        <v>47312</v>
      </c>
      <c r="J4634" s="148"/>
      <c r="M4634" s="258"/>
      <c r="N4634" s="252"/>
      <c r="O4634" s="148"/>
      <c r="P4634" s="148"/>
    </row>
    <row r="4635" spans="1:16" ht="145.19999999999999">
      <c r="A4635" s="258" t="s">
        <v>47314</v>
      </c>
      <c r="B4635" s="252" t="s">
        <v>47315</v>
      </c>
      <c r="C4635" s="252" t="s">
        <v>47316</v>
      </c>
      <c r="D4635" s="148" t="s">
        <v>47317</v>
      </c>
      <c r="E4635" s="252" t="s">
        <v>47318</v>
      </c>
      <c r="F4635" s="252" t="s">
        <v>47319</v>
      </c>
      <c r="G4635" s="252" t="s">
        <v>47320</v>
      </c>
      <c r="H4635" s="262" t="s">
        <v>47321</v>
      </c>
      <c r="I4635" s="264" t="s">
        <v>47322</v>
      </c>
      <c r="J4635" s="148"/>
      <c r="M4635" s="258"/>
      <c r="N4635" s="148"/>
      <c r="O4635" s="148"/>
      <c r="P4635" s="148"/>
    </row>
    <row r="4636" spans="1:16" ht="145.19999999999999">
      <c r="A4636" s="258" t="s">
        <v>47323</v>
      </c>
      <c r="B4636" s="252" t="s">
        <v>47315</v>
      </c>
      <c r="C4636" s="252" t="s">
        <v>47316</v>
      </c>
      <c r="D4636" s="148" t="s">
        <v>47317</v>
      </c>
      <c r="E4636" s="252" t="s">
        <v>47318</v>
      </c>
      <c r="F4636" s="252" t="s">
        <v>47319</v>
      </c>
      <c r="G4636" s="252" t="s">
        <v>47320</v>
      </c>
      <c r="H4636" s="262" t="s">
        <v>47321</v>
      </c>
      <c r="I4636" s="264" t="s">
        <v>47322</v>
      </c>
      <c r="J4636" s="148"/>
      <c r="M4636" s="258"/>
      <c r="N4636" s="148"/>
      <c r="O4636" s="148"/>
      <c r="P4636" s="148"/>
    </row>
    <row r="4637" spans="1:16" ht="171.6">
      <c r="A4637" s="258" t="s">
        <v>47324</v>
      </c>
      <c r="B4637" s="252" t="s">
        <v>47325</v>
      </c>
      <c r="C4637" s="252" t="s">
        <v>47326</v>
      </c>
      <c r="D4637" s="148" t="s">
        <v>47327</v>
      </c>
      <c r="E4637" s="252" t="s">
        <v>47328</v>
      </c>
      <c r="F4637" s="252" t="s">
        <v>47329</v>
      </c>
      <c r="G4637" s="252" t="s">
        <v>47330</v>
      </c>
      <c r="H4637" s="262" t="s">
        <v>47331</v>
      </c>
      <c r="I4637" s="264" t="s">
        <v>47332</v>
      </c>
      <c r="J4637" s="148"/>
      <c r="M4637" s="258"/>
      <c r="N4637" s="148"/>
      <c r="O4637" s="148"/>
      <c r="P4637" s="148"/>
    </row>
    <row r="4638" spans="1:16" ht="171.6">
      <c r="A4638" s="258" t="s">
        <v>47333</v>
      </c>
      <c r="B4638" s="252" t="s">
        <v>47325</v>
      </c>
      <c r="C4638" s="252" t="s">
        <v>47326</v>
      </c>
      <c r="D4638" s="148" t="s">
        <v>47327</v>
      </c>
      <c r="E4638" s="252" t="s">
        <v>47328</v>
      </c>
      <c r="F4638" s="252" t="s">
        <v>47329</v>
      </c>
      <c r="G4638" s="252" t="s">
        <v>47330</v>
      </c>
      <c r="H4638" s="262" t="s">
        <v>47331</v>
      </c>
      <c r="I4638" s="264" t="s">
        <v>47332</v>
      </c>
      <c r="J4638" s="148"/>
      <c r="M4638" s="258"/>
      <c r="N4638" s="148"/>
      <c r="O4638" s="148"/>
      <c r="P4638" s="148"/>
    </row>
    <row r="4639" spans="1:16" ht="277.2">
      <c r="A4639" s="258" t="s">
        <v>47334</v>
      </c>
      <c r="B4639" s="252" t="s">
        <v>47335</v>
      </c>
      <c r="C4639" s="252" t="s">
        <v>47336</v>
      </c>
      <c r="D4639" s="148" t="s">
        <v>47337</v>
      </c>
      <c r="E4639" s="252" t="s">
        <v>47338</v>
      </c>
      <c r="F4639" s="252" t="s">
        <v>47339</v>
      </c>
      <c r="G4639" s="252" t="s">
        <v>47340</v>
      </c>
      <c r="H4639" s="262" t="s">
        <v>47341</v>
      </c>
      <c r="I4639" s="264" t="s">
        <v>47342</v>
      </c>
      <c r="J4639" s="148"/>
      <c r="M4639" s="251"/>
      <c r="N4639" s="253"/>
      <c r="O4639" s="148"/>
      <c r="P4639" s="148"/>
    </row>
    <row r="4640" spans="1:16" ht="277.2">
      <c r="A4640" s="258" t="s">
        <v>47343</v>
      </c>
      <c r="B4640" s="252" t="s">
        <v>47335</v>
      </c>
      <c r="C4640" s="252" t="s">
        <v>47336</v>
      </c>
      <c r="D4640" s="148" t="s">
        <v>47337</v>
      </c>
      <c r="E4640" s="252" t="s">
        <v>47338</v>
      </c>
      <c r="F4640" s="252" t="s">
        <v>47339</v>
      </c>
      <c r="G4640" s="252" t="s">
        <v>47340</v>
      </c>
      <c r="H4640" s="262" t="s">
        <v>47341</v>
      </c>
      <c r="I4640" s="264" t="s">
        <v>47342</v>
      </c>
      <c r="J4640" s="148"/>
      <c r="M4640" s="251"/>
      <c r="N4640" s="253"/>
      <c r="O4640" s="148"/>
      <c r="P4640" s="148"/>
    </row>
    <row r="4641" spans="1:16" ht="184.8">
      <c r="A4641" s="251" t="s">
        <v>47344</v>
      </c>
      <c r="B4641" s="253" t="s">
        <v>47345</v>
      </c>
      <c r="C4641" s="252" t="s">
        <v>47346</v>
      </c>
      <c r="D4641" s="148" t="s">
        <v>47347</v>
      </c>
      <c r="E4641" s="253" t="s">
        <v>47348</v>
      </c>
      <c r="F4641" s="253" t="s">
        <v>47349</v>
      </c>
      <c r="G4641" s="253" t="s">
        <v>47350</v>
      </c>
      <c r="H4641" s="262" t="s">
        <v>47351</v>
      </c>
      <c r="I4641" s="264" t="s">
        <v>47352</v>
      </c>
      <c r="J4641" s="148"/>
      <c r="M4641" s="258"/>
      <c r="N4641" s="148"/>
      <c r="O4641" s="148"/>
      <c r="P4641" s="148"/>
    </row>
    <row r="4642" spans="1:16" ht="184.8">
      <c r="A4642" s="251" t="s">
        <v>47353</v>
      </c>
      <c r="B4642" s="253" t="s">
        <v>47345</v>
      </c>
      <c r="C4642" s="252" t="s">
        <v>47346</v>
      </c>
      <c r="D4642" s="148" t="s">
        <v>47347</v>
      </c>
      <c r="E4642" s="253" t="s">
        <v>47348</v>
      </c>
      <c r="F4642" s="253" t="s">
        <v>47349</v>
      </c>
      <c r="G4642" s="253" t="s">
        <v>47350</v>
      </c>
      <c r="H4642" s="262" t="s">
        <v>47351</v>
      </c>
      <c r="I4642" s="264" t="s">
        <v>47352</v>
      </c>
      <c r="J4642" s="148"/>
      <c r="M4642" s="258"/>
      <c r="N4642" s="148"/>
      <c r="O4642" s="148"/>
      <c r="P4642" s="148"/>
    </row>
    <row r="4643" spans="1:16" ht="171.6">
      <c r="A4643" s="258" t="s">
        <v>47354</v>
      </c>
      <c r="B4643" s="252" t="s">
        <v>47355</v>
      </c>
      <c r="C4643" s="252" t="s">
        <v>47356</v>
      </c>
      <c r="D4643" s="148" t="s">
        <v>47357</v>
      </c>
      <c r="E4643" s="252" t="s">
        <v>47358</v>
      </c>
      <c r="F4643" s="252" t="s">
        <v>47359</v>
      </c>
      <c r="G4643" s="252" t="s">
        <v>47360</v>
      </c>
      <c r="H4643" s="262" t="s">
        <v>47361</v>
      </c>
      <c r="I4643" s="264" t="s">
        <v>47362</v>
      </c>
      <c r="J4643" s="148"/>
      <c r="M4643" s="258"/>
      <c r="N4643" s="148"/>
      <c r="O4643" s="148"/>
      <c r="P4643" s="148"/>
    </row>
    <row r="4644" spans="1:16" ht="171.6">
      <c r="A4644" s="258" t="s">
        <v>47363</v>
      </c>
      <c r="B4644" s="252" t="s">
        <v>47355</v>
      </c>
      <c r="C4644" s="252" t="s">
        <v>47356</v>
      </c>
      <c r="D4644" s="148" t="s">
        <v>47357</v>
      </c>
      <c r="E4644" s="252" t="s">
        <v>47358</v>
      </c>
      <c r="F4644" s="252" t="s">
        <v>47359</v>
      </c>
      <c r="G4644" s="252" t="s">
        <v>47360</v>
      </c>
      <c r="H4644" s="262" t="s">
        <v>47361</v>
      </c>
      <c r="I4644" s="264" t="s">
        <v>47362</v>
      </c>
      <c r="J4644" s="148"/>
      <c r="M4644" s="258"/>
      <c r="N4644" s="148"/>
      <c r="O4644" s="148"/>
      <c r="P4644" s="148"/>
    </row>
    <row r="4645" spans="1:16" ht="92.4">
      <c r="A4645" s="258" t="s">
        <v>47364</v>
      </c>
      <c r="B4645" s="252" t="s">
        <v>47365</v>
      </c>
      <c r="C4645" s="252" t="s">
        <v>47366</v>
      </c>
      <c r="D4645" s="148" t="s">
        <v>47367</v>
      </c>
      <c r="E4645" s="252" t="s">
        <v>47368</v>
      </c>
      <c r="F4645" s="252" t="s">
        <v>47369</v>
      </c>
      <c r="G4645" s="252" t="s">
        <v>47370</v>
      </c>
      <c r="H4645" s="262" t="s">
        <v>47371</v>
      </c>
      <c r="I4645" s="264" t="s">
        <v>47372</v>
      </c>
      <c r="J4645" s="148"/>
      <c r="M4645" s="258"/>
      <c r="N4645" s="148"/>
      <c r="O4645" s="148"/>
      <c r="P4645" s="148"/>
    </row>
    <row r="4646" spans="1:16" ht="92.4">
      <c r="A4646" s="258" t="s">
        <v>47373</v>
      </c>
      <c r="B4646" s="252" t="s">
        <v>47365</v>
      </c>
      <c r="C4646" s="252" t="s">
        <v>47366</v>
      </c>
      <c r="D4646" s="148" t="s">
        <v>47367</v>
      </c>
      <c r="E4646" s="252" t="s">
        <v>47368</v>
      </c>
      <c r="F4646" s="252" t="s">
        <v>47369</v>
      </c>
      <c r="G4646" s="252" t="s">
        <v>47370</v>
      </c>
      <c r="H4646" s="262" t="s">
        <v>47371</v>
      </c>
      <c r="I4646" s="264" t="s">
        <v>47372</v>
      </c>
      <c r="J4646" s="148"/>
      <c r="M4646" s="258"/>
      <c r="N4646" s="148"/>
      <c r="O4646" s="148"/>
      <c r="P4646" s="148"/>
    </row>
    <row r="4647" spans="1:16" ht="118.8">
      <c r="A4647" s="258" t="s">
        <v>47374</v>
      </c>
      <c r="B4647" s="252" t="s">
        <v>47375</v>
      </c>
      <c r="C4647" s="252" t="s">
        <v>47376</v>
      </c>
      <c r="D4647" s="148" t="s">
        <v>47377</v>
      </c>
      <c r="E4647" s="252" t="s">
        <v>47378</v>
      </c>
      <c r="F4647" s="252" t="s">
        <v>47379</v>
      </c>
      <c r="G4647" s="252" t="s">
        <v>47380</v>
      </c>
      <c r="H4647" s="262" t="s">
        <v>47381</v>
      </c>
      <c r="I4647" s="264" t="s">
        <v>47382</v>
      </c>
      <c r="J4647" s="148"/>
      <c r="M4647" s="258"/>
      <c r="N4647" s="148"/>
      <c r="O4647" s="148"/>
      <c r="P4647" s="148"/>
    </row>
    <row r="4648" spans="1:16" ht="118.8">
      <c r="A4648" s="258" t="s">
        <v>47383</v>
      </c>
      <c r="B4648" s="252" t="s">
        <v>47375</v>
      </c>
      <c r="C4648" s="252" t="s">
        <v>47376</v>
      </c>
      <c r="D4648" s="148" t="s">
        <v>47377</v>
      </c>
      <c r="E4648" s="252" t="s">
        <v>47378</v>
      </c>
      <c r="F4648" s="252" t="s">
        <v>47379</v>
      </c>
      <c r="G4648" s="252" t="s">
        <v>47380</v>
      </c>
      <c r="H4648" s="262" t="s">
        <v>47381</v>
      </c>
      <c r="I4648" s="264" t="s">
        <v>47382</v>
      </c>
      <c r="J4648" s="148"/>
      <c r="M4648" s="258"/>
      <c r="N4648" s="148"/>
      <c r="O4648" s="148"/>
      <c r="P4648" s="148"/>
    </row>
    <row r="4649" spans="1:16" ht="158.4">
      <c r="A4649" s="258" t="s">
        <v>47384</v>
      </c>
      <c r="B4649" s="252" t="s">
        <v>47385</v>
      </c>
      <c r="C4649" s="252" t="s">
        <v>47386</v>
      </c>
      <c r="D4649" s="148" t="s">
        <v>47387</v>
      </c>
      <c r="E4649" s="252" t="s">
        <v>47388</v>
      </c>
      <c r="F4649" s="252" t="s">
        <v>47389</v>
      </c>
      <c r="G4649" s="252" t="s">
        <v>47390</v>
      </c>
      <c r="H4649" s="262" t="s">
        <v>47391</v>
      </c>
      <c r="I4649" s="264" t="s">
        <v>47392</v>
      </c>
      <c r="J4649" s="148"/>
      <c r="M4649" s="258"/>
      <c r="N4649" s="148"/>
      <c r="O4649" s="148"/>
      <c r="P4649" s="148"/>
    </row>
    <row r="4650" spans="1:16" ht="158.4">
      <c r="A4650" s="258" t="s">
        <v>47393</v>
      </c>
      <c r="B4650" s="252" t="s">
        <v>47385</v>
      </c>
      <c r="C4650" s="252" t="s">
        <v>47386</v>
      </c>
      <c r="D4650" s="148" t="s">
        <v>47387</v>
      </c>
      <c r="E4650" s="252" t="s">
        <v>47388</v>
      </c>
      <c r="F4650" s="252" t="s">
        <v>47389</v>
      </c>
      <c r="G4650" s="252" t="s">
        <v>47390</v>
      </c>
      <c r="H4650" s="262" t="s">
        <v>47391</v>
      </c>
      <c r="I4650" s="264" t="s">
        <v>47392</v>
      </c>
      <c r="J4650" s="148"/>
      <c r="M4650" s="258"/>
      <c r="N4650" s="148"/>
      <c r="O4650" s="148"/>
      <c r="P4650" s="148"/>
    </row>
    <row r="4651" spans="1:16" ht="250.8">
      <c r="A4651" s="258" t="s">
        <v>47394</v>
      </c>
      <c r="B4651" s="252" t="s">
        <v>47395</v>
      </c>
      <c r="C4651" s="252" t="s">
        <v>47396</v>
      </c>
      <c r="D4651" s="148" t="s">
        <v>47397</v>
      </c>
      <c r="E4651" s="252" t="s">
        <v>47398</v>
      </c>
      <c r="F4651" s="252" t="s">
        <v>47399</v>
      </c>
      <c r="G4651" s="252" t="s">
        <v>47400</v>
      </c>
      <c r="H4651" s="262" t="s">
        <v>47401</v>
      </c>
      <c r="I4651" s="264" t="s">
        <v>47402</v>
      </c>
      <c r="J4651" s="148"/>
      <c r="M4651" s="258"/>
      <c r="N4651" s="148"/>
      <c r="O4651" s="148"/>
      <c r="P4651" s="148"/>
    </row>
    <row r="4652" spans="1:16" ht="250.8">
      <c r="A4652" s="258" t="s">
        <v>47403</v>
      </c>
      <c r="B4652" s="252" t="s">
        <v>47395</v>
      </c>
      <c r="C4652" s="252" t="s">
        <v>47396</v>
      </c>
      <c r="D4652" s="148" t="s">
        <v>47397</v>
      </c>
      <c r="E4652" s="252" t="s">
        <v>47398</v>
      </c>
      <c r="F4652" s="252" t="s">
        <v>47399</v>
      </c>
      <c r="G4652" s="252" t="s">
        <v>47400</v>
      </c>
      <c r="H4652" s="262" t="s">
        <v>47401</v>
      </c>
      <c r="I4652" s="264" t="s">
        <v>47404</v>
      </c>
      <c r="J4652" s="148"/>
      <c r="M4652" s="258"/>
      <c r="N4652" s="148"/>
      <c r="O4652" s="148"/>
      <c r="P4652" s="148"/>
    </row>
    <row r="4653" spans="1:16" ht="224.4">
      <c r="A4653" s="258" t="s">
        <v>47405</v>
      </c>
      <c r="B4653" s="252" t="s">
        <v>47406</v>
      </c>
      <c r="C4653" s="252" t="s">
        <v>47407</v>
      </c>
      <c r="D4653" s="148" t="s">
        <v>47408</v>
      </c>
      <c r="E4653" s="252" t="s">
        <v>47409</v>
      </c>
      <c r="F4653" s="252" t="s">
        <v>47410</v>
      </c>
      <c r="G4653" s="252" t="s">
        <v>47411</v>
      </c>
      <c r="H4653" s="262" t="s">
        <v>47412</v>
      </c>
      <c r="I4653" s="264" t="s">
        <v>47413</v>
      </c>
      <c r="J4653" s="148"/>
      <c r="M4653" s="258"/>
      <c r="N4653" s="252"/>
      <c r="O4653" s="148"/>
      <c r="P4653" s="148"/>
    </row>
    <row r="4654" spans="1:16" ht="224.4">
      <c r="A4654" s="258" t="s">
        <v>47414</v>
      </c>
      <c r="B4654" s="252" t="s">
        <v>47406</v>
      </c>
      <c r="C4654" s="252" t="s">
        <v>47407</v>
      </c>
      <c r="D4654" s="148" t="s">
        <v>47408</v>
      </c>
      <c r="E4654" s="252" t="s">
        <v>47409</v>
      </c>
      <c r="F4654" s="252" t="s">
        <v>47410</v>
      </c>
      <c r="G4654" s="252" t="s">
        <v>47411</v>
      </c>
      <c r="H4654" s="262" t="s">
        <v>47412</v>
      </c>
      <c r="I4654" s="264" t="s">
        <v>47413</v>
      </c>
      <c r="J4654" s="148"/>
      <c r="M4654" s="258"/>
      <c r="N4654" s="252"/>
      <c r="O4654" s="148"/>
      <c r="P4654" s="148"/>
    </row>
    <row r="4655" spans="1:16" ht="118.8">
      <c r="A4655" s="258" t="s">
        <v>47415</v>
      </c>
      <c r="B4655" s="252" t="s">
        <v>47416</v>
      </c>
      <c r="C4655" s="252" t="s">
        <v>47417</v>
      </c>
      <c r="D4655" s="148" t="s">
        <v>47418</v>
      </c>
      <c r="E4655" s="252" t="s">
        <v>47419</v>
      </c>
      <c r="F4655" s="252" t="s">
        <v>47420</v>
      </c>
      <c r="G4655" s="252" t="s">
        <v>47421</v>
      </c>
      <c r="H4655" s="262" t="s">
        <v>47422</v>
      </c>
      <c r="I4655" s="264" t="s">
        <v>47423</v>
      </c>
      <c r="J4655" s="148"/>
      <c r="M4655" s="258"/>
      <c r="N4655" s="252"/>
      <c r="O4655" s="148"/>
      <c r="P4655" s="148"/>
    </row>
    <row r="4656" spans="1:16" ht="118.8">
      <c r="A4656" s="258" t="s">
        <v>47424</v>
      </c>
      <c r="B4656" s="252" t="s">
        <v>47416</v>
      </c>
      <c r="C4656" s="252" t="s">
        <v>47417</v>
      </c>
      <c r="D4656" s="148" t="s">
        <v>47418</v>
      </c>
      <c r="E4656" s="252" t="s">
        <v>47419</v>
      </c>
      <c r="F4656" s="252" t="s">
        <v>47420</v>
      </c>
      <c r="G4656" s="252" t="s">
        <v>47421</v>
      </c>
      <c r="H4656" s="262" t="s">
        <v>47422</v>
      </c>
      <c r="I4656" s="264" t="s">
        <v>47423</v>
      </c>
      <c r="J4656" s="148"/>
      <c r="M4656" s="258"/>
      <c r="N4656" s="252"/>
      <c r="O4656" s="148"/>
      <c r="P4656" s="148"/>
    </row>
    <row r="4657" spans="1:16" ht="132">
      <c r="A4657" s="258" t="s">
        <v>47425</v>
      </c>
      <c r="B4657" s="252" t="s">
        <v>47426</v>
      </c>
      <c r="C4657" s="252" t="s">
        <v>47427</v>
      </c>
      <c r="D4657" s="148" t="s">
        <v>47428</v>
      </c>
      <c r="E4657" s="252" t="s">
        <v>47429</v>
      </c>
      <c r="F4657" s="252" t="s">
        <v>47430</v>
      </c>
      <c r="G4657" s="252" t="s">
        <v>47431</v>
      </c>
      <c r="H4657" s="262" t="s">
        <v>47432</v>
      </c>
      <c r="I4657" s="264" t="s">
        <v>47433</v>
      </c>
      <c r="J4657" s="148"/>
      <c r="M4657" s="251"/>
      <c r="N4657" s="213"/>
      <c r="O4657" s="148"/>
      <c r="P4657" s="148"/>
    </row>
    <row r="4658" spans="1:16" ht="132">
      <c r="A4658" s="258" t="s">
        <v>47434</v>
      </c>
      <c r="B4658" s="252" t="s">
        <v>47426</v>
      </c>
      <c r="C4658" s="252" t="s">
        <v>47427</v>
      </c>
      <c r="D4658" s="148" t="s">
        <v>47428</v>
      </c>
      <c r="E4658" s="252" t="s">
        <v>47429</v>
      </c>
      <c r="F4658" s="252" t="s">
        <v>47430</v>
      </c>
      <c r="G4658" s="252" t="s">
        <v>47431</v>
      </c>
      <c r="H4658" s="262" t="s">
        <v>47432</v>
      </c>
      <c r="I4658" s="264" t="s">
        <v>47433</v>
      </c>
      <c r="J4658" s="148"/>
      <c r="K4658" s="273"/>
      <c r="L4658" s="273"/>
      <c r="M4658" s="251"/>
      <c r="N4658" s="213"/>
      <c r="O4658" s="148"/>
      <c r="P4658" s="148"/>
    </row>
    <row r="4659" spans="1:16" ht="145.19999999999999">
      <c r="A4659" s="251" t="s">
        <v>47435</v>
      </c>
      <c r="B4659" s="253" t="s">
        <v>47436</v>
      </c>
      <c r="C4659" s="252" t="s">
        <v>47437</v>
      </c>
      <c r="D4659" s="148" t="s">
        <v>47438</v>
      </c>
      <c r="E4659" s="253" t="s">
        <v>47439</v>
      </c>
      <c r="F4659" s="252" t="s">
        <v>47440</v>
      </c>
      <c r="G4659" s="252" t="s">
        <v>47441</v>
      </c>
      <c r="H4659" s="262" t="s">
        <v>47442</v>
      </c>
      <c r="I4659" s="264" t="s">
        <v>47443</v>
      </c>
      <c r="J4659" s="148"/>
      <c r="M4659" s="258"/>
      <c r="N4659" s="148"/>
      <c r="O4659" s="148"/>
      <c r="P4659" s="148"/>
    </row>
    <row r="4660" spans="1:16" ht="145.19999999999999">
      <c r="A4660" s="251" t="s">
        <v>47444</v>
      </c>
      <c r="B4660" s="253" t="s">
        <v>47445</v>
      </c>
      <c r="C4660" s="252" t="s">
        <v>47446</v>
      </c>
      <c r="D4660" s="148" t="s">
        <v>47447</v>
      </c>
      <c r="E4660" s="253" t="s">
        <v>47439</v>
      </c>
      <c r="F4660" s="252" t="s">
        <v>47448</v>
      </c>
      <c r="G4660" s="252" t="s">
        <v>47449</v>
      </c>
      <c r="H4660" s="262" t="s">
        <v>47450</v>
      </c>
      <c r="I4660" s="264" t="s">
        <v>47451</v>
      </c>
      <c r="J4660" s="148"/>
      <c r="M4660" s="258"/>
      <c r="N4660" s="148"/>
      <c r="O4660" s="148"/>
      <c r="P4660" s="148"/>
    </row>
    <row r="4661" spans="1:16" ht="158.4">
      <c r="A4661" s="258" t="s">
        <v>47452</v>
      </c>
      <c r="B4661" s="252" t="s">
        <v>47453</v>
      </c>
      <c r="C4661" s="252" t="s">
        <v>47454</v>
      </c>
      <c r="D4661" s="148" t="s">
        <v>47455</v>
      </c>
      <c r="E4661" s="252" t="s">
        <v>47456</v>
      </c>
      <c r="F4661" s="252" t="s">
        <v>47457</v>
      </c>
      <c r="G4661" s="252" t="s">
        <v>47458</v>
      </c>
      <c r="H4661" s="262" t="s">
        <v>47459</v>
      </c>
      <c r="I4661" s="264" t="s">
        <v>47460</v>
      </c>
      <c r="J4661" s="148"/>
      <c r="M4661" s="258"/>
      <c r="N4661" s="148"/>
      <c r="O4661" s="148"/>
      <c r="P4661" s="148"/>
    </row>
    <row r="4662" spans="1:16" ht="158.4">
      <c r="A4662" s="258" t="s">
        <v>47461</v>
      </c>
      <c r="B4662" s="252" t="s">
        <v>47453</v>
      </c>
      <c r="C4662" s="252" t="s">
        <v>47454</v>
      </c>
      <c r="D4662" s="148" t="s">
        <v>47455</v>
      </c>
      <c r="E4662" s="252" t="s">
        <v>47456</v>
      </c>
      <c r="F4662" s="252" t="s">
        <v>47457</v>
      </c>
      <c r="G4662" s="252" t="s">
        <v>47462</v>
      </c>
      <c r="H4662" s="262" t="s">
        <v>47459</v>
      </c>
      <c r="I4662" s="264" t="s">
        <v>47460</v>
      </c>
      <c r="J4662" s="148"/>
      <c r="M4662" s="258"/>
      <c r="N4662" s="148"/>
      <c r="O4662" s="148"/>
      <c r="P4662" s="148"/>
    </row>
    <row r="4663" spans="1:16" ht="184.8">
      <c r="A4663" s="258" t="s">
        <v>47463</v>
      </c>
      <c r="B4663" s="252" t="s">
        <v>47464</v>
      </c>
      <c r="C4663" s="252" t="s">
        <v>47465</v>
      </c>
      <c r="D4663" s="148" t="s">
        <v>47466</v>
      </c>
      <c r="E4663" s="252" t="s">
        <v>47467</v>
      </c>
      <c r="F4663" s="252" t="s">
        <v>47468</v>
      </c>
      <c r="G4663" s="252" t="s">
        <v>47469</v>
      </c>
      <c r="H4663" s="262" t="s">
        <v>47470</v>
      </c>
      <c r="I4663" s="264" t="s">
        <v>47471</v>
      </c>
      <c r="J4663" s="148"/>
      <c r="M4663" s="258"/>
      <c r="N4663" s="148"/>
      <c r="O4663" s="148"/>
      <c r="P4663" s="148"/>
    </row>
    <row r="4664" spans="1:16" ht="184.8">
      <c r="A4664" s="258" t="s">
        <v>47472</v>
      </c>
      <c r="B4664" s="252" t="s">
        <v>47473</v>
      </c>
      <c r="C4664" s="252" t="s">
        <v>47474</v>
      </c>
      <c r="D4664" s="148" t="s">
        <v>47475</v>
      </c>
      <c r="E4664" s="252" t="s">
        <v>47476</v>
      </c>
      <c r="F4664" s="252" t="s">
        <v>47477</v>
      </c>
      <c r="G4664" s="252" t="s">
        <v>47478</v>
      </c>
      <c r="H4664" s="262" t="s">
        <v>47479</v>
      </c>
      <c r="I4664" s="264" t="s">
        <v>47480</v>
      </c>
      <c r="J4664" s="148"/>
      <c r="M4664" s="258"/>
      <c r="N4664" s="148"/>
      <c r="O4664" s="148"/>
      <c r="P4664" s="148"/>
    </row>
    <row r="4665" spans="1:16" ht="132">
      <c r="A4665" s="258" t="s">
        <v>47481</v>
      </c>
      <c r="B4665" s="252" t="s">
        <v>47482</v>
      </c>
      <c r="C4665" s="252" t="s">
        <v>47483</v>
      </c>
      <c r="D4665" s="148" t="s">
        <v>47484</v>
      </c>
      <c r="E4665" s="252" t="s">
        <v>47485</v>
      </c>
      <c r="F4665" s="252" t="s">
        <v>47486</v>
      </c>
      <c r="G4665" s="252" t="s">
        <v>47487</v>
      </c>
      <c r="H4665" s="262" t="s">
        <v>47488</v>
      </c>
      <c r="I4665" s="264" t="s">
        <v>47489</v>
      </c>
      <c r="J4665" s="148"/>
      <c r="M4665" s="258"/>
      <c r="N4665" s="148"/>
      <c r="O4665" s="148"/>
      <c r="P4665" s="148"/>
    </row>
    <row r="4666" spans="1:16" ht="132">
      <c r="A4666" s="258" t="s">
        <v>47490</v>
      </c>
      <c r="B4666" s="252" t="s">
        <v>47491</v>
      </c>
      <c r="C4666" s="252" t="s">
        <v>47492</v>
      </c>
      <c r="D4666" s="148" t="s">
        <v>47493</v>
      </c>
      <c r="E4666" s="252" t="s">
        <v>47494</v>
      </c>
      <c r="F4666" s="252" t="s">
        <v>47495</v>
      </c>
      <c r="G4666" s="252" t="s">
        <v>47496</v>
      </c>
      <c r="H4666" s="262" t="s">
        <v>47497</v>
      </c>
      <c r="I4666" s="264" t="s">
        <v>47498</v>
      </c>
      <c r="J4666" s="148"/>
      <c r="M4666" s="258"/>
      <c r="N4666" s="148"/>
      <c r="O4666" s="148"/>
      <c r="P4666" s="148"/>
    </row>
    <row r="4667" spans="1:16" ht="132">
      <c r="A4667" s="258" t="s">
        <v>47499</v>
      </c>
      <c r="B4667" s="252" t="s">
        <v>47500</v>
      </c>
      <c r="C4667" s="252" t="s">
        <v>47501</v>
      </c>
      <c r="D4667" s="148" t="s">
        <v>47502</v>
      </c>
      <c r="E4667" s="252" t="s">
        <v>47503</v>
      </c>
      <c r="F4667" s="252" t="s">
        <v>47504</v>
      </c>
      <c r="G4667" s="252" t="s">
        <v>47505</v>
      </c>
      <c r="H4667" s="262" t="s">
        <v>47506</v>
      </c>
      <c r="I4667" s="264" t="s">
        <v>47507</v>
      </c>
      <c r="J4667" s="148"/>
      <c r="M4667" s="258"/>
      <c r="N4667" s="148"/>
      <c r="O4667" s="148"/>
      <c r="P4667" s="148"/>
    </row>
    <row r="4668" spans="1:16" ht="132">
      <c r="A4668" s="258" t="s">
        <v>47508</v>
      </c>
      <c r="B4668" s="252" t="s">
        <v>47509</v>
      </c>
      <c r="C4668" s="252" t="s">
        <v>47510</v>
      </c>
      <c r="D4668" s="148" t="s">
        <v>47511</v>
      </c>
      <c r="E4668" s="252" t="s">
        <v>47512</v>
      </c>
      <c r="F4668" s="252" t="s">
        <v>47513</v>
      </c>
      <c r="G4668" s="252" t="s">
        <v>47514</v>
      </c>
      <c r="H4668" s="262" t="s">
        <v>47515</v>
      </c>
      <c r="I4668" s="264" t="s">
        <v>47516</v>
      </c>
      <c r="J4668" s="148"/>
      <c r="M4668" s="258"/>
      <c r="N4668" s="148"/>
      <c r="O4668" s="148"/>
      <c r="P4668" s="148"/>
    </row>
    <row r="4669" spans="1:16" ht="145.19999999999999">
      <c r="A4669" s="258" t="s">
        <v>47517</v>
      </c>
      <c r="B4669" s="252" t="s">
        <v>47518</v>
      </c>
      <c r="C4669" s="252" t="s">
        <v>47519</v>
      </c>
      <c r="D4669" s="148" t="s">
        <v>47520</v>
      </c>
      <c r="E4669" s="252" t="s">
        <v>47521</v>
      </c>
      <c r="F4669" s="252" t="s">
        <v>47522</v>
      </c>
      <c r="G4669" s="252" t="s">
        <v>47523</v>
      </c>
      <c r="H4669" s="262" t="s">
        <v>47524</v>
      </c>
      <c r="I4669" s="264" t="s">
        <v>47525</v>
      </c>
      <c r="J4669" s="148"/>
      <c r="M4669" s="258"/>
      <c r="N4669" s="148"/>
      <c r="O4669" s="148"/>
      <c r="P4669" s="148"/>
    </row>
    <row r="4670" spans="1:16" ht="145.19999999999999">
      <c r="A4670" s="258" t="s">
        <v>47526</v>
      </c>
      <c r="B4670" s="252" t="s">
        <v>47518</v>
      </c>
      <c r="C4670" s="252" t="s">
        <v>47519</v>
      </c>
      <c r="D4670" s="148" t="s">
        <v>47520</v>
      </c>
      <c r="E4670" s="252" t="s">
        <v>47521</v>
      </c>
      <c r="F4670" s="252" t="s">
        <v>47522</v>
      </c>
      <c r="G4670" s="252" t="s">
        <v>47523</v>
      </c>
      <c r="H4670" s="262" t="s">
        <v>47524</v>
      </c>
      <c r="I4670" s="264" t="s">
        <v>47525</v>
      </c>
      <c r="J4670" s="148"/>
      <c r="M4670" s="258"/>
      <c r="N4670" s="148"/>
      <c r="O4670" s="148"/>
      <c r="P4670" s="148"/>
    </row>
    <row r="4671" spans="1:16" ht="158.4">
      <c r="A4671" s="258" t="s">
        <v>47527</v>
      </c>
      <c r="B4671" s="252" t="s">
        <v>47528</v>
      </c>
      <c r="C4671" s="252" t="s">
        <v>47529</v>
      </c>
      <c r="D4671" s="148" t="s">
        <v>47530</v>
      </c>
      <c r="E4671" s="252" t="s">
        <v>47531</v>
      </c>
      <c r="F4671" s="252" t="s">
        <v>47532</v>
      </c>
      <c r="G4671" s="252" t="s">
        <v>47533</v>
      </c>
      <c r="H4671" s="262" t="s">
        <v>47534</v>
      </c>
      <c r="I4671" s="264" t="s">
        <v>47535</v>
      </c>
      <c r="J4671" s="148"/>
      <c r="M4671" s="258"/>
      <c r="N4671" s="148"/>
      <c r="O4671" s="148"/>
      <c r="P4671" s="148"/>
    </row>
    <row r="4672" spans="1:16" ht="158.4">
      <c r="A4672" s="258" t="s">
        <v>47536</v>
      </c>
      <c r="B4672" s="252" t="s">
        <v>47528</v>
      </c>
      <c r="C4672" s="252" t="s">
        <v>47529</v>
      </c>
      <c r="D4672" s="148" t="s">
        <v>47537</v>
      </c>
      <c r="E4672" s="252" t="s">
        <v>47531</v>
      </c>
      <c r="F4672" s="252" t="s">
        <v>47532</v>
      </c>
      <c r="G4672" s="252" t="s">
        <v>47533</v>
      </c>
      <c r="H4672" s="262" t="s">
        <v>47538</v>
      </c>
      <c r="I4672" s="264" t="s">
        <v>47535</v>
      </c>
      <c r="J4672" s="148"/>
      <c r="M4672" s="258"/>
      <c r="N4672" s="148"/>
      <c r="O4672" s="148"/>
      <c r="P4672" s="148"/>
    </row>
    <row r="4673" spans="1:16" ht="158.4">
      <c r="A4673" s="258" t="s">
        <v>47539</v>
      </c>
      <c r="B4673" s="252" t="s">
        <v>47540</v>
      </c>
      <c r="C4673" s="252" t="s">
        <v>47541</v>
      </c>
      <c r="D4673" s="148" t="s">
        <v>47542</v>
      </c>
      <c r="E4673" s="252" t="s">
        <v>47543</v>
      </c>
      <c r="F4673" s="252" t="s">
        <v>47544</v>
      </c>
      <c r="G4673" s="252" t="s">
        <v>47545</v>
      </c>
      <c r="H4673" s="262" t="s">
        <v>47546</v>
      </c>
      <c r="I4673" s="264" t="s">
        <v>47547</v>
      </c>
      <c r="J4673" s="148"/>
      <c r="M4673" s="258"/>
      <c r="N4673" s="148"/>
      <c r="O4673" s="148"/>
      <c r="P4673" s="148"/>
    </row>
    <row r="4674" spans="1:16" ht="158.4">
      <c r="A4674" s="258" t="s">
        <v>47548</v>
      </c>
      <c r="B4674" s="252" t="s">
        <v>47540</v>
      </c>
      <c r="C4674" s="252" t="s">
        <v>47541</v>
      </c>
      <c r="D4674" s="148" t="s">
        <v>47542</v>
      </c>
      <c r="E4674" s="252" t="s">
        <v>47543</v>
      </c>
      <c r="F4674" s="252" t="s">
        <v>47544</v>
      </c>
      <c r="G4674" s="252" t="s">
        <v>47545</v>
      </c>
      <c r="H4674" s="262" t="s">
        <v>47546</v>
      </c>
      <c r="I4674" s="264" t="s">
        <v>47547</v>
      </c>
      <c r="J4674" s="148"/>
      <c r="M4674" s="258"/>
      <c r="N4674" s="148"/>
      <c r="O4674" s="148"/>
      <c r="P4674" s="148"/>
    </row>
    <row r="4675" spans="1:16" ht="184.8">
      <c r="A4675" s="258" t="s">
        <v>47549</v>
      </c>
      <c r="B4675" s="252" t="s">
        <v>47550</v>
      </c>
      <c r="C4675" s="252" t="s">
        <v>47551</v>
      </c>
      <c r="D4675" s="148" t="s">
        <v>47552</v>
      </c>
      <c r="E4675" s="252" t="s">
        <v>47553</v>
      </c>
      <c r="F4675" s="252" t="s">
        <v>47554</v>
      </c>
      <c r="G4675" s="252" t="s">
        <v>47555</v>
      </c>
      <c r="H4675" s="262" t="s">
        <v>47556</v>
      </c>
      <c r="I4675" s="264" t="s">
        <v>47557</v>
      </c>
      <c r="J4675" s="148"/>
      <c r="M4675" s="251"/>
      <c r="N4675" s="213"/>
      <c r="O4675" s="148"/>
      <c r="P4675" s="148"/>
    </row>
    <row r="4676" spans="1:16" ht="184.8">
      <c r="A4676" s="258" t="s">
        <v>47558</v>
      </c>
      <c r="B4676" s="252" t="s">
        <v>47559</v>
      </c>
      <c r="C4676" s="252" t="s">
        <v>47560</v>
      </c>
      <c r="D4676" s="148" t="s">
        <v>47561</v>
      </c>
      <c r="E4676" s="252" t="s">
        <v>47553</v>
      </c>
      <c r="F4676" s="252" t="s">
        <v>47554</v>
      </c>
      <c r="G4676" s="252" t="s">
        <v>47555</v>
      </c>
      <c r="H4676" s="262" t="s">
        <v>47562</v>
      </c>
      <c r="I4676" s="264" t="s">
        <v>47563</v>
      </c>
      <c r="J4676" s="148"/>
      <c r="K4676" s="273"/>
      <c r="L4676" s="273"/>
      <c r="M4676" s="251"/>
      <c r="N4676" s="213"/>
      <c r="O4676" s="148"/>
      <c r="P4676" s="148"/>
    </row>
    <row r="4677" spans="1:16" ht="184.8">
      <c r="A4677" s="251" t="s">
        <v>47564</v>
      </c>
      <c r="B4677" s="253" t="s">
        <v>47565</v>
      </c>
      <c r="C4677" s="252" t="s">
        <v>47566</v>
      </c>
      <c r="D4677" s="148" t="s">
        <v>47567</v>
      </c>
      <c r="E4677" s="253" t="s">
        <v>47568</v>
      </c>
      <c r="F4677" s="253" t="s">
        <v>47569</v>
      </c>
      <c r="G4677" s="253" t="s">
        <v>47570</v>
      </c>
      <c r="H4677" s="262" t="s">
        <v>47571</v>
      </c>
      <c r="I4677" s="264" t="s">
        <v>47572</v>
      </c>
      <c r="J4677" s="148"/>
      <c r="M4677" s="258"/>
      <c r="N4677" s="252"/>
      <c r="O4677" s="148"/>
      <c r="P4677" s="148"/>
    </row>
    <row r="4678" spans="1:16" ht="184.8">
      <c r="A4678" s="251" t="s">
        <v>47573</v>
      </c>
      <c r="B4678" s="253" t="s">
        <v>47565</v>
      </c>
      <c r="C4678" s="252" t="s">
        <v>47566</v>
      </c>
      <c r="D4678" s="148" t="s">
        <v>47567</v>
      </c>
      <c r="E4678" s="253" t="s">
        <v>47568</v>
      </c>
      <c r="F4678" s="253" t="s">
        <v>47569</v>
      </c>
      <c r="G4678" s="253" t="s">
        <v>47570</v>
      </c>
      <c r="H4678" s="262" t="s">
        <v>47571</v>
      </c>
      <c r="I4678" s="264" t="s">
        <v>47572</v>
      </c>
      <c r="J4678" s="148"/>
      <c r="M4678" s="258"/>
      <c r="N4678" s="252"/>
      <c r="O4678" s="148"/>
      <c r="P4678" s="148"/>
    </row>
    <row r="4679" spans="1:16" ht="158.4">
      <c r="A4679" s="258" t="s">
        <v>47574</v>
      </c>
      <c r="B4679" s="252" t="s">
        <v>47575</v>
      </c>
      <c r="C4679" s="252" t="s">
        <v>47576</v>
      </c>
      <c r="D4679" s="148" t="s">
        <v>47577</v>
      </c>
      <c r="E4679" s="252" t="s">
        <v>47578</v>
      </c>
      <c r="F4679" s="252" t="s">
        <v>47579</v>
      </c>
      <c r="G4679" s="252" t="s">
        <v>47580</v>
      </c>
      <c r="H4679" s="262" t="s">
        <v>47581</v>
      </c>
      <c r="I4679" s="264" t="s">
        <v>47582</v>
      </c>
      <c r="J4679" s="148"/>
      <c r="M4679" s="258"/>
      <c r="N4679" s="148"/>
      <c r="O4679" s="148"/>
      <c r="P4679" s="148"/>
    </row>
    <row r="4680" spans="1:16" ht="158.4">
      <c r="A4680" s="258" t="s">
        <v>47583</v>
      </c>
      <c r="B4680" s="252" t="s">
        <v>47575</v>
      </c>
      <c r="C4680" s="252" t="s">
        <v>47576</v>
      </c>
      <c r="D4680" s="148" t="s">
        <v>47577</v>
      </c>
      <c r="E4680" s="252" t="s">
        <v>47578</v>
      </c>
      <c r="F4680" s="252" t="s">
        <v>47579</v>
      </c>
      <c r="G4680" s="252" t="s">
        <v>47580</v>
      </c>
      <c r="H4680" s="262" t="s">
        <v>47581</v>
      </c>
      <c r="I4680" s="264" t="s">
        <v>47582</v>
      </c>
      <c r="J4680" s="148"/>
      <c r="M4680" s="258"/>
      <c r="N4680" s="148"/>
      <c r="O4680" s="148"/>
      <c r="P4680" s="148"/>
    </row>
    <row r="4681" spans="1:16" ht="211.2">
      <c r="A4681" s="258" t="s">
        <v>47584</v>
      </c>
      <c r="B4681" s="252" t="s">
        <v>47585</v>
      </c>
      <c r="C4681" s="252" t="s">
        <v>47586</v>
      </c>
      <c r="D4681" s="148" t="s">
        <v>47587</v>
      </c>
      <c r="E4681" s="252" t="s">
        <v>47588</v>
      </c>
      <c r="F4681" s="252" t="s">
        <v>47589</v>
      </c>
      <c r="G4681" s="252" t="s">
        <v>47590</v>
      </c>
      <c r="H4681" s="262" t="s">
        <v>47591</v>
      </c>
      <c r="I4681" s="264" t="s">
        <v>47592</v>
      </c>
      <c r="J4681" s="148"/>
      <c r="M4681" s="258"/>
      <c r="N4681" s="148"/>
      <c r="O4681" s="148"/>
      <c r="P4681" s="148"/>
    </row>
    <row r="4682" spans="1:16" ht="211.2">
      <c r="A4682" s="258" t="s">
        <v>47593</v>
      </c>
      <c r="B4682" s="252" t="s">
        <v>47594</v>
      </c>
      <c r="C4682" s="252" t="s">
        <v>47586</v>
      </c>
      <c r="D4682" s="148" t="s">
        <v>47595</v>
      </c>
      <c r="E4682" s="252" t="s">
        <v>47588</v>
      </c>
      <c r="F4682" s="252" t="s">
        <v>47589</v>
      </c>
      <c r="G4682" s="252" t="s">
        <v>47590</v>
      </c>
      <c r="H4682" s="262" t="s">
        <v>47596</v>
      </c>
      <c r="I4682" s="264" t="s">
        <v>47597</v>
      </c>
      <c r="J4682" s="148"/>
      <c r="M4682" s="258"/>
      <c r="N4682" s="148"/>
      <c r="O4682" s="148"/>
      <c r="P4682" s="148"/>
    </row>
    <row r="4683" spans="1:16" ht="171.6">
      <c r="A4683" s="258" t="s">
        <v>47598</v>
      </c>
      <c r="B4683" s="252" t="s">
        <v>47599</v>
      </c>
      <c r="C4683" s="252" t="s">
        <v>47600</v>
      </c>
      <c r="D4683" s="148" t="s">
        <v>47601</v>
      </c>
      <c r="E4683" s="252" t="s">
        <v>47602</v>
      </c>
      <c r="F4683" s="252" t="s">
        <v>47603</v>
      </c>
      <c r="G4683" s="252" t="s">
        <v>47604</v>
      </c>
      <c r="H4683" s="262" t="s">
        <v>47605</v>
      </c>
      <c r="I4683" s="264" t="s">
        <v>47606</v>
      </c>
      <c r="J4683" s="148"/>
      <c r="M4683" s="258"/>
      <c r="N4683" s="148"/>
      <c r="O4683" s="148"/>
      <c r="P4683" s="148"/>
    </row>
    <row r="4684" spans="1:16" ht="171.6">
      <c r="A4684" s="258" t="s">
        <v>47607</v>
      </c>
      <c r="B4684" s="252" t="s">
        <v>47599</v>
      </c>
      <c r="C4684" s="252" t="s">
        <v>47600</v>
      </c>
      <c r="D4684" s="148" t="s">
        <v>47601</v>
      </c>
      <c r="E4684" s="252" t="s">
        <v>47602</v>
      </c>
      <c r="F4684" s="252" t="s">
        <v>47603</v>
      </c>
      <c r="G4684" s="252" t="s">
        <v>47604</v>
      </c>
      <c r="H4684" s="262" t="s">
        <v>47605</v>
      </c>
      <c r="I4684" s="264" t="s">
        <v>47606</v>
      </c>
      <c r="J4684" s="148"/>
      <c r="M4684" s="258"/>
      <c r="N4684" s="148"/>
      <c r="O4684" s="148"/>
      <c r="P4684" s="148"/>
    </row>
    <row r="4685" spans="1:16" ht="171.6">
      <c r="A4685" s="258" t="s">
        <v>47608</v>
      </c>
      <c r="B4685" s="252" t="s">
        <v>47609</v>
      </c>
      <c r="C4685" s="252" t="s">
        <v>47610</v>
      </c>
      <c r="D4685" s="148" t="s">
        <v>47611</v>
      </c>
      <c r="E4685" s="252" t="s">
        <v>47612</v>
      </c>
      <c r="F4685" s="252" t="s">
        <v>47613</v>
      </c>
      <c r="G4685" s="252" t="s">
        <v>47614</v>
      </c>
      <c r="H4685" s="262" t="s">
        <v>47615</v>
      </c>
      <c r="I4685" s="264" t="s">
        <v>47616</v>
      </c>
      <c r="J4685" s="148"/>
      <c r="M4685" s="258"/>
      <c r="N4685" s="148"/>
      <c r="O4685" s="148"/>
      <c r="P4685" s="148"/>
    </row>
    <row r="4686" spans="1:16" ht="171.6">
      <c r="A4686" s="258" t="s">
        <v>47617</v>
      </c>
      <c r="B4686" s="252" t="s">
        <v>47609</v>
      </c>
      <c r="C4686" s="252" t="s">
        <v>47610</v>
      </c>
      <c r="D4686" s="148" t="s">
        <v>47611</v>
      </c>
      <c r="E4686" s="252" t="s">
        <v>47612</v>
      </c>
      <c r="F4686" s="252" t="s">
        <v>47618</v>
      </c>
      <c r="G4686" s="252" t="s">
        <v>47614</v>
      </c>
      <c r="H4686" s="262" t="s">
        <v>47615</v>
      </c>
      <c r="I4686" s="264" t="s">
        <v>47619</v>
      </c>
      <c r="J4686" s="148"/>
      <c r="M4686" s="258"/>
      <c r="N4686" s="148"/>
      <c r="O4686" s="148"/>
      <c r="P4686" s="148"/>
    </row>
    <row r="4687" spans="1:16" ht="198">
      <c r="A4687" s="258" t="s">
        <v>47620</v>
      </c>
      <c r="B4687" s="252" t="s">
        <v>47621</v>
      </c>
      <c r="C4687" s="252" t="s">
        <v>47622</v>
      </c>
      <c r="D4687" s="148" t="s">
        <v>47623</v>
      </c>
      <c r="E4687" s="252" t="s">
        <v>47624</v>
      </c>
      <c r="F4687" s="252" t="s">
        <v>47625</v>
      </c>
      <c r="G4687" s="252" t="s">
        <v>47626</v>
      </c>
      <c r="H4687" s="262" t="s">
        <v>47627</v>
      </c>
      <c r="I4687" s="264" t="s">
        <v>47628</v>
      </c>
      <c r="J4687" s="148"/>
      <c r="M4687" s="258"/>
      <c r="N4687" s="148"/>
      <c r="O4687" s="148"/>
      <c r="P4687" s="148"/>
    </row>
    <row r="4688" spans="1:16" ht="198">
      <c r="A4688" s="258" t="s">
        <v>47629</v>
      </c>
      <c r="B4688" s="252" t="s">
        <v>47621</v>
      </c>
      <c r="C4688" s="252" t="s">
        <v>47622</v>
      </c>
      <c r="D4688" s="148" t="s">
        <v>47623</v>
      </c>
      <c r="E4688" s="252" t="s">
        <v>47624</v>
      </c>
      <c r="F4688" s="252" t="s">
        <v>47630</v>
      </c>
      <c r="G4688" s="252" t="s">
        <v>47626</v>
      </c>
      <c r="H4688" s="262" t="s">
        <v>47627</v>
      </c>
      <c r="I4688" s="264" t="s">
        <v>47631</v>
      </c>
      <c r="J4688" s="148"/>
      <c r="M4688" s="258"/>
      <c r="N4688" s="148"/>
      <c r="O4688" s="148"/>
      <c r="P4688" s="148"/>
    </row>
    <row r="4689" spans="1:16" ht="118.8">
      <c r="A4689" s="258" t="s">
        <v>47632</v>
      </c>
      <c r="B4689" s="252" t="s">
        <v>47633</v>
      </c>
      <c r="C4689" s="252" t="s">
        <v>47634</v>
      </c>
      <c r="D4689" s="148" t="s">
        <v>47635</v>
      </c>
      <c r="E4689" s="252" t="s">
        <v>47636</v>
      </c>
      <c r="F4689" s="252" t="s">
        <v>47637</v>
      </c>
      <c r="G4689" s="252" t="s">
        <v>47638</v>
      </c>
      <c r="H4689" s="262" t="s">
        <v>47639</v>
      </c>
      <c r="I4689" s="264" t="s">
        <v>47640</v>
      </c>
      <c r="J4689" s="148"/>
      <c r="M4689" s="251"/>
      <c r="N4689" s="213"/>
      <c r="O4689" s="148"/>
      <c r="P4689" s="148"/>
    </row>
    <row r="4690" spans="1:16" ht="118.8">
      <c r="A4690" s="258" t="s">
        <v>47641</v>
      </c>
      <c r="B4690" s="252" t="s">
        <v>47633</v>
      </c>
      <c r="C4690" s="252" t="s">
        <v>47634</v>
      </c>
      <c r="D4690" s="148" t="s">
        <v>47635</v>
      </c>
      <c r="E4690" s="252" t="s">
        <v>47636</v>
      </c>
      <c r="F4690" s="252" t="s">
        <v>47637</v>
      </c>
      <c r="G4690" s="252" t="s">
        <v>47638</v>
      </c>
      <c r="H4690" s="262" t="s">
        <v>47639</v>
      </c>
      <c r="I4690" s="264" t="s">
        <v>47642</v>
      </c>
      <c r="J4690" s="148"/>
      <c r="M4690" s="251"/>
      <c r="N4690" s="213"/>
      <c r="O4690" s="148"/>
      <c r="P4690" s="148"/>
    </row>
    <row r="4691" spans="1:16" ht="105.6">
      <c r="A4691" s="258" t="s">
        <v>47643</v>
      </c>
      <c r="B4691" s="252" t="s">
        <v>47644</v>
      </c>
      <c r="C4691" s="252" t="s">
        <v>47645</v>
      </c>
      <c r="D4691" s="148" t="s">
        <v>47646</v>
      </c>
      <c r="E4691" s="252" t="s">
        <v>47647</v>
      </c>
      <c r="F4691" s="252" t="s">
        <v>47648</v>
      </c>
      <c r="G4691" s="252" t="s">
        <v>47649</v>
      </c>
      <c r="H4691" s="262" t="s">
        <v>47650</v>
      </c>
      <c r="I4691" s="264" t="s">
        <v>47651</v>
      </c>
      <c r="J4691" s="148"/>
      <c r="M4691" s="258"/>
      <c r="N4691" s="148"/>
      <c r="O4691" s="148"/>
      <c r="P4691" s="148"/>
    </row>
    <row r="4692" spans="1:16" ht="105.6">
      <c r="A4692" s="258" t="s">
        <v>47652</v>
      </c>
      <c r="B4692" s="252" t="s">
        <v>47644</v>
      </c>
      <c r="C4692" s="252" t="s">
        <v>47645</v>
      </c>
      <c r="D4692" s="148" t="s">
        <v>47646</v>
      </c>
      <c r="E4692" s="252" t="s">
        <v>47647</v>
      </c>
      <c r="F4692" s="252" t="s">
        <v>47648</v>
      </c>
      <c r="G4692" s="252" t="s">
        <v>47649</v>
      </c>
      <c r="H4692" s="262" t="s">
        <v>47650</v>
      </c>
      <c r="I4692" s="264" t="s">
        <v>47653</v>
      </c>
      <c r="J4692" s="148"/>
      <c r="M4692" s="258"/>
      <c r="N4692" s="148"/>
      <c r="O4692" s="148"/>
      <c r="P4692" s="148"/>
    </row>
    <row r="4693" spans="1:16" ht="132">
      <c r="A4693" s="258" t="s">
        <v>47654</v>
      </c>
      <c r="B4693" s="252" t="s">
        <v>47655</v>
      </c>
      <c r="C4693" s="252" t="s">
        <v>47656</v>
      </c>
      <c r="D4693" s="148" t="s">
        <v>47657</v>
      </c>
      <c r="E4693" s="252" t="s">
        <v>47658</v>
      </c>
      <c r="F4693" s="252" t="s">
        <v>47659</v>
      </c>
      <c r="G4693" s="252" t="s">
        <v>47660</v>
      </c>
      <c r="H4693" s="262" t="s">
        <v>47661</v>
      </c>
      <c r="I4693" s="264" t="s">
        <v>47662</v>
      </c>
      <c r="J4693" s="148"/>
      <c r="M4693" s="258"/>
      <c r="N4693" s="148"/>
      <c r="O4693" s="148"/>
      <c r="P4693" s="148"/>
    </row>
    <row r="4694" spans="1:16" ht="132">
      <c r="A4694" s="258" t="s">
        <v>47663</v>
      </c>
      <c r="B4694" s="252" t="s">
        <v>47655</v>
      </c>
      <c r="C4694" s="252" t="s">
        <v>47656</v>
      </c>
      <c r="D4694" s="148" t="s">
        <v>47657</v>
      </c>
      <c r="E4694" s="252" t="s">
        <v>47658</v>
      </c>
      <c r="F4694" s="252" t="s">
        <v>47659</v>
      </c>
      <c r="G4694" s="252" t="s">
        <v>47660</v>
      </c>
      <c r="H4694" s="262" t="s">
        <v>47661</v>
      </c>
      <c r="I4694" s="264" t="s">
        <v>47662</v>
      </c>
      <c r="J4694" s="148"/>
      <c r="K4694" s="273"/>
      <c r="L4694" s="273"/>
      <c r="M4694" s="258"/>
      <c r="N4694" s="148"/>
      <c r="O4694" s="148"/>
      <c r="P4694" s="148"/>
    </row>
    <row r="4695" spans="1:16" ht="118.8">
      <c r="A4695" s="251" t="s">
        <v>47664</v>
      </c>
      <c r="B4695" s="253" t="s">
        <v>47665</v>
      </c>
      <c r="C4695" s="252" t="s">
        <v>47666</v>
      </c>
      <c r="D4695" s="148" t="s">
        <v>47667</v>
      </c>
      <c r="E4695" s="253" t="s">
        <v>47668</v>
      </c>
      <c r="F4695" s="253" t="s">
        <v>47669</v>
      </c>
      <c r="G4695" s="253" t="s">
        <v>47670</v>
      </c>
      <c r="H4695" s="262" t="s">
        <v>47671</v>
      </c>
      <c r="I4695" s="264" t="s">
        <v>47672</v>
      </c>
      <c r="J4695" s="148"/>
      <c r="M4695" s="258"/>
      <c r="N4695" s="148"/>
      <c r="O4695" s="148"/>
      <c r="P4695" s="148"/>
    </row>
    <row r="4696" spans="1:16" ht="118.8">
      <c r="A4696" s="251" t="s">
        <v>47673</v>
      </c>
      <c r="B4696" s="253" t="s">
        <v>47665</v>
      </c>
      <c r="C4696" s="252" t="s">
        <v>47666</v>
      </c>
      <c r="D4696" s="148" t="s">
        <v>47667</v>
      </c>
      <c r="E4696" s="253" t="s">
        <v>47668</v>
      </c>
      <c r="F4696" s="253" t="s">
        <v>47669</v>
      </c>
      <c r="G4696" s="253" t="s">
        <v>47670</v>
      </c>
      <c r="H4696" s="262" t="s">
        <v>47671</v>
      </c>
      <c r="I4696" s="264" t="s">
        <v>47672</v>
      </c>
      <c r="J4696" s="148"/>
      <c r="M4696" s="258"/>
      <c r="N4696" s="148"/>
      <c r="O4696" s="148"/>
      <c r="P4696" s="148"/>
    </row>
    <row r="4697" spans="1:16" ht="198">
      <c r="A4697" s="258" t="s">
        <v>47674</v>
      </c>
      <c r="B4697" s="252" t="s">
        <v>47675</v>
      </c>
      <c r="C4697" s="252" t="s">
        <v>47676</v>
      </c>
      <c r="D4697" s="148" t="s">
        <v>47677</v>
      </c>
      <c r="E4697" s="252" t="s">
        <v>47678</v>
      </c>
      <c r="F4697" s="252" t="s">
        <v>47679</v>
      </c>
      <c r="G4697" s="252" t="s">
        <v>47680</v>
      </c>
      <c r="H4697" s="262" t="s">
        <v>47681</v>
      </c>
      <c r="I4697" s="264" t="s">
        <v>47682</v>
      </c>
      <c r="J4697" s="148"/>
      <c r="M4697" s="258"/>
      <c r="N4697" s="148"/>
      <c r="O4697" s="148"/>
      <c r="P4697" s="148"/>
    </row>
    <row r="4698" spans="1:16" ht="198">
      <c r="A4698" s="258" t="s">
        <v>47683</v>
      </c>
      <c r="B4698" s="252" t="s">
        <v>47675</v>
      </c>
      <c r="C4698" s="252" t="s">
        <v>47676</v>
      </c>
      <c r="D4698" s="148" t="s">
        <v>47677</v>
      </c>
      <c r="E4698" s="252" t="s">
        <v>47678</v>
      </c>
      <c r="F4698" s="252" t="s">
        <v>47679</v>
      </c>
      <c r="G4698" s="252" t="s">
        <v>47680</v>
      </c>
      <c r="H4698" s="262" t="s">
        <v>47681</v>
      </c>
      <c r="I4698" s="264" t="s">
        <v>47682</v>
      </c>
      <c r="J4698" s="148"/>
      <c r="M4698" s="258"/>
      <c r="N4698" s="148"/>
      <c r="O4698" s="148"/>
      <c r="P4698" s="148"/>
    </row>
    <row r="4699" spans="1:16" ht="132">
      <c r="A4699" s="258" t="s">
        <v>47684</v>
      </c>
      <c r="B4699" s="252" t="s">
        <v>47685</v>
      </c>
      <c r="C4699" s="252" t="s">
        <v>47686</v>
      </c>
      <c r="D4699" s="148" t="s">
        <v>47687</v>
      </c>
      <c r="E4699" s="252" t="s">
        <v>47688</v>
      </c>
      <c r="F4699" s="252" t="s">
        <v>47689</v>
      </c>
      <c r="G4699" s="252" t="s">
        <v>47690</v>
      </c>
      <c r="H4699" s="262" t="s">
        <v>47691</v>
      </c>
      <c r="I4699" s="264" t="s">
        <v>47692</v>
      </c>
      <c r="J4699" s="148"/>
      <c r="M4699" s="258"/>
      <c r="N4699" s="252"/>
      <c r="O4699" s="148"/>
      <c r="P4699" s="148"/>
    </row>
    <row r="4700" spans="1:16" ht="132">
      <c r="A4700" s="258" t="s">
        <v>47693</v>
      </c>
      <c r="B4700" s="252" t="s">
        <v>47685</v>
      </c>
      <c r="C4700" s="252" t="s">
        <v>47686</v>
      </c>
      <c r="D4700" s="148" t="s">
        <v>47687</v>
      </c>
      <c r="E4700" s="252" t="s">
        <v>47688</v>
      </c>
      <c r="F4700" s="252" t="s">
        <v>47689</v>
      </c>
      <c r="G4700" s="252" t="s">
        <v>47690</v>
      </c>
      <c r="H4700" s="262" t="s">
        <v>47691</v>
      </c>
      <c r="I4700" s="264" t="s">
        <v>47692</v>
      </c>
      <c r="J4700" s="148"/>
      <c r="M4700" s="258"/>
      <c r="N4700" s="252"/>
      <c r="O4700" s="148"/>
      <c r="P4700" s="148"/>
    </row>
    <row r="4701" spans="1:16" ht="171.6">
      <c r="A4701" s="258" t="s">
        <v>47694</v>
      </c>
      <c r="B4701" s="252" t="s">
        <v>47695</v>
      </c>
      <c r="C4701" s="252" t="s">
        <v>47696</v>
      </c>
      <c r="D4701" s="148" t="s">
        <v>47697</v>
      </c>
      <c r="E4701" s="252" t="s">
        <v>47698</v>
      </c>
      <c r="F4701" s="252" t="s">
        <v>47699</v>
      </c>
      <c r="G4701" s="252" t="s">
        <v>47700</v>
      </c>
      <c r="H4701" s="262" t="s">
        <v>47701</v>
      </c>
      <c r="I4701" s="264" t="s">
        <v>47702</v>
      </c>
      <c r="J4701" s="148"/>
      <c r="M4701" s="258"/>
      <c r="N4701" s="252"/>
      <c r="O4701" s="148"/>
      <c r="P4701" s="148"/>
    </row>
    <row r="4702" spans="1:16" ht="171.6">
      <c r="A4702" s="258" t="s">
        <v>47703</v>
      </c>
      <c r="B4702" s="252" t="s">
        <v>47695</v>
      </c>
      <c r="C4702" s="252" t="s">
        <v>47696</v>
      </c>
      <c r="D4702" s="148" t="s">
        <v>47697</v>
      </c>
      <c r="E4702" s="252" t="s">
        <v>47698</v>
      </c>
      <c r="F4702" s="252" t="s">
        <v>47699</v>
      </c>
      <c r="G4702" s="252" t="s">
        <v>47700</v>
      </c>
      <c r="H4702" s="262" t="s">
        <v>47701</v>
      </c>
      <c r="I4702" s="264" t="s">
        <v>47704</v>
      </c>
      <c r="J4702" s="148"/>
      <c r="M4702" s="258"/>
      <c r="N4702" s="252"/>
      <c r="O4702" s="148"/>
      <c r="P4702" s="148"/>
    </row>
    <row r="4703" spans="1:16" ht="198">
      <c r="A4703" s="258" t="s">
        <v>47705</v>
      </c>
      <c r="B4703" s="252" t="s">
        <v>47706</v>
      </c>
      <c r="C4703" s="252" t="s">
        <v>47707</v>
      </c>
      <c r="D4703" s="148" t="s">
        <v>47708</v>
      </c>
      <c r="E4703" s="252" t="s">
        <v>47709</v>
      </c>
      <c r="F4703" s="252" t="s">
        <v>47710</v>
      </c>
      <c r="G4703" s="252" t="s">
        <v>47711</v>
      </c>
      <c r="H4703" s="262" t="s">
        <v>47712</v>
      </c>
      <c r="I4703" s="264" t="s">
        <v>47713</v>
      </c>
      <c r="J4703" s="148"/>
      <c r="M4703" s="258"/>
      <c r="N4703" s="148"/>
      <c r="O4703" s="148"/>
      <c r="P4703" s="148"/>
    </row>
    <row r="4704" spans="1:16" ht="198">
      <c r="A4704" s="258" t="s">
        <v>47714</v>
      </c>
      <c r="B4704" s="252" t="s">
        <v>47706</v>
      </c>
      <c r="C4704" s="252" t="s">
        <v>47707</v>
      </c>
      <c r="D4704" s="148" t="s">
        <v>47708</v>
      </c>
      <c r="E4704" s="252" t="s">
        <v>47709</v>
      </c>
      <c r="F4704" s="252" t="s">
        <v>47710</v>
      </c>
      <c r="G4704" s="252" t="s">
        <v>47711</v>
      </c>
      <c r="H4704" s="262" t="s">
        <v>47712</v>
      </c>
      <c r="I4704" s="264" t="s">
        <v>47715</v>
      </c>
      <c r="J4704" s="148"/>
      <c r="M4704" s="258"/>
      <c r="N4704" s="148"/>
      <c r="O4704" s="148"/>
      <c r="P4704" s="148"/>
    </row>
    <row r="4705" spans="1:16" ht="198">
      <c r="A4705" s="258" t="s">
        <v>47716</v>
      </c>
      <c r="B4705" s="252" t="s">
        <v>47717</v>
      </c>
      <c r="C4705" s="252" t="s">
        <v>47718</v>
      </c>
      <c r="D4705" s="148" t="s">
        <v>47719</v>
      </c>
      <c r="E4705" s="252" t="s">
        <v>47720</v>
      </c>
      <c r="F4705" s="252" t="s">
        <v>47721</v>
      </c>
      <c r="G4705" s="252" t="s">
        <v>47722</v>
      </c>
      <c r="H4705" s="262" t="s">
        <v>47723</v>
      </c>
      <c r="I4705" s="264" t="s">
        <v>47724</v>
      </c>
      <c r="J4705" s="148"/>
      <c r="M4705" s="258"/>
      <c r="N4705" s="148"/>
      <c r="O4705" s="148"/>
      <c r="P4705" s="148"/>
    </row>
    <row r="4706" spans="1:16" ht="198">
      <c r="A4706" s="258" t="s">
        <v>47725</v>
      </c>
      <c r="B4706" s="252" t="s">
        <v>47717</v>
      </c>
      <c r="C4706" s="252" t="s">
        <v>47718</v>
      </c>
      <c r="D4706" s="148" t="s">
        <v>47719</v>
      </c>
      <c r="E4706" s="252" t="s">
        <v>47720</v>
      </c>
      <c r="F4706" s="252" t="s">
        <v>47721</v>
      </c>
      <c r="G4706" s="252" t="s">
        <v>47722</v>
      </c>
      <c r="H4706" s="262" t="s">
        <v>47723</v>
      </c>
      <c r="I4706" s="264" t="s">
        <v>47726</v>
      </c>
      <c r="J4706" s="148"/>
      <c r="M4706" s="258"/>
      <c r="N4706" s="148"/>
      <c r="O4706" s="148"/>
      <c r="P4706" s="148"/>
    </row>
    <row r="4707" spans="1:16" ht="158.4">
      <c r="A4707" s="258" t="s">
        <v>47727</v>
      </c>
      <c r="B4707" s="252" t="s">
        <v>47728</v>
      </c>
      <c r="C4707" s="252" t="s">
        <v>47729</v>
      </c>
      <c r="D4707" s="148" t="s">
        <v>47730</v>
      </c>
      <c r="E4707" s="252" t="s">
        <v>47731</v>
      </c>
      <c r="F4707" s="252" t="s">
        <v>47732</v>
      </c>
      <c r="G4707" s="252" t="s">
        <v>47733</v>
      </c>
      <c r="H4707" s="262" t="s">
        <v>47734</v>
      </c>
      <c r="I4707" s="264" t="s">
        <v>47735</v>
      </c>
      <c r="J4707" s="148"/>
      <c r="M4707" s="251"/>
      <c r="N4707" s="213"/>
      <c r="O4707" s="148"/>
      <c r="P4707" s="148"/>
    </row>
    <row r="4708" spans="1:16" ht="158.4">
      <c r="A4708" s="258" t="s">
        <v>47736</v>
      </c>
      <c r="B4708" s="252" t="s">
        <v>47728</v>
      </c>
      <c r="C4708" s="252" t="s">
        <v>47729</v>
      </c>
      <c r="D4708" s="148" t="s">
        <v>47730</v>
      </c>
      <c r="E4708" s="252" t="s">
        <v>47731</v>
      </c>
      <c r="F4708" s="252" t="s">
        <v>47732</v>
      </c>
      <c r="G4708" s="252" t="s">
        <v>47733</v>
      </c>
      <c r="H4708" s="262" t="s">
        <v>47734</v>
      </c>
      <c r="I4708" s="264" t="s">
        <v>47737</v>
      </c>
      <c r="J4708" s="148"/>
      <c r="K4708" s="273"/>
      <c r="L4708" s="273"/>
      <c r="M4708" s="251"/>
      <c r="N4708" s="213"/>
      <c r="O4708" s="148"/>
      <c r="P4708" s="148"/>
    </row>
    <row r="4709" spans="1:16" ht="105.6">
      <c r="A4709" s="251" t="s">
        <v>47738</v>
      </c>
      <c r="B4709" s="253" t="s">
        <v>47739</v>
      </c>
      <c r="C4709" s="252" t="s">
        <v>47740</v>
      </c>
      <c r="D4709" s="148" t="s">
        <v>47741</v>
      </c>
      <c r="E4709" s="253" t="s">
        <v>47742</v>
      </c>
      <c r="F4709" s="253" t="s">
        <v>47743</v>
      </c>
      <c r="G4709" s="253" t="s">
        <v>47744</v>
      </c>
      <c r="H4709" s="262" t="s">
        <v>47745</v>
      </c>
      <c r="I4709" s="264" t="s">
        <v>47746</v>
      </c>
      <c r="J4709" s="148"/>
      <c r="M4709" s="258"/>
      <c r="N4709" s="148"/>
      <c r="O4709" s="148"/>
      <c r="P4709" s="148"/>
    </row>
    <row r="4710" spans="1:16" ht="105.6">
      <c r="A4710" s="251" t="s">
        <v>47747</v>
      </c>
      <c r="B4710" s="253" t="s">
        <v>47739</v>
      </c>
      <c r="C4710" s="252" t="s">
        <v>47740</v>
      </c>
      <c r="D4710" s="148" t="s">
        <v>47741</v>
      </c>
      <c r="E4710" s="253" t="s">
        <v>47742</v>
      </c>
      <c r="F4710" s="253" t="s">
        <v>47743</v>
      </c>
      <c r="G4710" s="253" t="s">
        <v>47744</v>
      </c>
      <c r="H4710" s="262" t="s">
        <v>47745</v>
      </c>
      <c r="I4710" s="264" t="s">
        <v>47746</v>
      </c>
      <c r="J4710" s="148"/>
      <c r="M4710" s="258"/>
      <c r="N4710" s="148"/>
      <c r="O4710" s="148"/>
      <c r="P4710" s="148"/>
    </row>
    <row r="4711" spans="1:16" ht="92.4">
      <c r="A4711" s="258" t="s">
        <v>47748</v>
      </c>
      <c r="B4711" s="252" t="s">
        <v>47749</v>
      </c>
      <c r="C4711" s="252" t="s">
        <v>47750</v>
      </c>
      <c r="D4711" s="148" t="s">
        <v>47751</v>
      </c>
      <c r="E4711" s="252" t="s">
        <v>47752</v>
      </c>
      <c r="F4711" s="252" t="s">
        <v>47753</v>
      </c>
      <c r="G4711" s="252" t="s">
        <v>47754</v>
      </c>
      <c r="H4711" s="262" t="s">
        <v>47755</v>
      </c>
      <c r="I4711" s="264" t="s">
        <v>47756</v>
      </c>
      <c r="J4711" s="148"/>
      <c r="M4711" s="258"/>
      <c r="N4711" s="148"/>
      <c r="O4711" s="148"/>
      <c r="P4711" s="148"/>
    </row>
    <row r="4712" spans="1:16" ht="92.4">
      <c r="A4712" s="258" t="s">
        <v>47757</v>
      </c>
      <c r="B4712" s="252" t="s">
        <v>47758</v>
      </c>
      <c r="C4712" s="252" t="s">
        <v>47759</v>
      </c>
      <c r="D4712" s="148" t="s">
        <v>47760</v>
      </c>
      <c r="E4712" s="252" t="s">
        <v>47752</v>
      </c>
      <c r="F4712" s="252" t="s">
        <v>47761</v>
      </c>
      <c r="G4712" s="252" t="s">
        <v>47762</v>
      </c>
      <c r="H4712" s="262" t="s">
        <v>47763</v>
      </c>
      <c r="I4712" s="264" t="s">
        <v>47764</v>
      </c>
      <c r="J4712" s="148"/>
      <c r="M4712" s="258"/>
      <c r="N4712" s="148"/>
      <c r="O4712" s="148"/>
      <c r="P4712" s="148"/>
    </row>
    <row r="4713" spans="1:16" ht="132">
      <c r="A4713" s="258" t="s">
        <v>47765</v>
      </c>
      <c r="B4713" s="252" t="s">
        <v>47766</v>
      </c>
      <c r="C4713" s="252" t="s">
        <v>47767</v>
      </c>
      <c r="D4713" s="148" t="s">
        <v>47768</v>
      </c>
      <c r="E4713" s="252" t="s">
        <v>47769</v>
      </c>
      <c r="F4713" s="252" t="s">
        <v>47770</v>
      </c>
      <c r="G4713" s="252" t="s">
        <v>47771</v>
      </c>
      <c r="H4713" s="262" t="s">
        <v>47772</v>
      </c>
      <c r="I4713" s="264" t="s">
        <v>47773</v>
      </c>
      <c r="J4713" s="148"/>
      <c r="M4713" s="258"/>
      <c r="N4713" s="252"/>
      <c r="O4713" s="148"/>
      <c r="P4713" s="148"/>
    </row>
    <row r="4714" spans="1:16" ht="132">
      <c r="A4714" s="258" t="s">
        <v>47774</v>
      </c>
      <c r="B4714" s="252" t="s">
        <v>47775</v>
      </c>
      <c r="C4714" s="252" t="s">
        <v>47776</v>
      </c>
      <c r="D4714" s="148" t="s">
        <v>47777</v>
      </c>
      <c r="E4714" s="252" t="s">
        <v>47778</v>
      </c>
      <c r="F4714" s="252" t="s">
        <v>47779</v>
      </c>
      <c r="G4714" s="252" t="s">
        <v>47780</v>
      </c>
      <c r="H4714" s="262" t="s">
        <v>47781</v>
      </c>
      <c r="I4714" s="264" t="s">
        <v>47782</v>
      </c>
      <c r="J4714" s="148"/>
      <c r="M4714" s="258"/>
      <c r="N4714" s="252"/>
      <c r="O4714" s="148"/>
      <c r="P4714" s="148"/>
    </row>
    <row r="4715" spans="1:16" ht="118.8">
      <c r="A4715" s="258" t="s">
        <v>47783</v>
      </c>
      <c r="B4715" s="252" t="s">
        <v>47784</v>
      </c>
      <c r="C4715" s="252" t="s">
        <v>47785</v>
      </c>
      <c r="D4715" s="148" t="s">
        <v>47786</v>
      </c>
      <c r="E4715" s="252" t="s">
        <v>47787</v>
      </c>
      <c r="F4715" s="252" t="s">
        <v>47788</v>
      </c>
      <c r="G4715" s="252" t="s">
        <v>47789</v>
      </c>
      <c r="H4715" s="262" t="s">
        <v>47790</v>
      </c>
      <c r="I4715" s="264" t="s">
        <v>47791</v>
      </c>
      <c r="J4715" s="148"/>
      <c r="M4715" s="258"/>
      <c r="N4715" s="148"/>
      <c r="O4715" s="148"/>
      <c r="P4715" s="148"/>
    </row>
    <row r="4716" spans="1:16" ht="118.8">
      <c r="A4716" s="258" t="s">
        <v>47792</v>
      </c>
      <c r="B4716" s="252" t="s">
        <v>47793</v>
      </c>
      <c r="C4716" s="252" t="s">
        <v>47794</v>
      </c>
      <c r="D4716" s="148" t="s">
        <v>47795</v>
      </c>
      <c r="E4716" s="252" t="s">
        <v>47787</v>
      </c>
      <c r="F4716" s="252" t="s">
        <v>47788</v>
      </c>
      <c r="G4716" s="252" t="s">
        <v>47796</v>
      </c>
      <c r="H4716" s="262" t="s">
        <v>47797</v>
      </c>
      <c r="I4716" s="264" t="s">
        <v>47798</v>
      </c>
      <c r="J4716" s="148"/>
      <c r="M4716" s="258"/>
      <c r="N4716" s="148"/>
      <c r="O4716" s="148"/>
      <c r="P4716" s="148"/>
    </row>
    <row r="4717" spans="1:16" ht="118.8">
      <c r="A4717" s="258" t="s">
        <v>47799</v>
      </c>
      <c r="B4717" s="252" t="s">
        <v>47800</v>
      </c>
      <c r="C4717" s="252" t="s">
        <v>47801</v>
      </c>
      <c r="D4717" s="148" t="s">
        <v>47802</v>
      </c>
      <c r="E4717" s="252" t="s">
        <v>47803</v>
      </c>
      <c r="F4717" s="252" t="s">
        <v>47804</v>
      </c>
      <c r="G4717" s="252" t="s">
        <v>47805</v>
      </c>
      <c r="H4717" s="262" t="s">
        <v>47806</v>
      </c>
      <c r="I4717" s="264" t="s">
        <v>47807</v>
      </c>
      <c r="J4717" s="148"/>
      <c r="M4717" s="258"/>
      <c r="N4717" s="252"/>
      <c r="O4717" s="148"/>
      <c r="P4717" s="148"/>
    </row>
    <row r="4718" spans="1:16" ht="105.6">
      <c r="A4718" s="258" t="s">
        <v>47808</v>
      </c>
      <c r="B4718" s="252" t="s">
        <v>47809</v>
      </c>
      <c r="C4718" s="252" t="s">
        <v>47810</v>
      </c>
      <c r="D4718" s="148" t="s">
        <v>47811</v>
      </c>
      <c r="E4718" s="252" t="s">
        <v>47803</v>
      </c>
      <c r="F4718" s="252" t="s">
        <v>47804</v>
      </c>
      <c r="G4718" s="252" t="s">
        <v>47812</v>
      </c>
      <c r="H4718" s="262" t="s">
        <v>47813</v>
      </c>
      <c r="I4718" s="264" t="s">
        <v>47814</v>
      </c>
      <c r="J4718" s="148"/>
      <c r="M4718" s="258"/>
      <c r="N4718" s="252"/>
      <c r="O4718" s="148"/>
      <c r="P4718" s="148"/>
    </row>
    <row r="4719" spans="1:16" ht="92.4">
      <c r="A4719" s="258" t="s">
        <v>47815</v>
      </c>
      <c r="B4719" s="252" t="s">
        <v>47816</v>
      </c>
      <c r="C4719" s="252" t="s">
        <v>47817</v>
      </c>
      <c r="D4719" s="148" t="s">
        <v>47818</v>
      </c>
      <c r="E4719" s="252" t="s">
        <v>47819</v>
      </c>
      <c r="F4719" s="252" t="s">
        <v>47820</v>
      </c>
      <c r="G4719" s="252" t="s">
        <v>47821</v>
      </c>
      <c r="H4719" s="262" t="s">
        <v>47822</v>
      </c>
      <c r="I4719" s="264" t="s">
        <v>47823</v>
      </c>
      <c r="J4719" s="148"/>
      <c r="M4719" s="258"/>
      <c r="N4719" s="148"/>
      <c r="O4719" s="148"/>
      <c r="P4719" s="148"/>
    </row>
    <row r="4720" spans="1:16" ht="92.4">
      <c r="A4720" s="258" t="s">
        <v>47824</v>
      </c>
      <c r="B4720" s="252" t="s">
        <v>47825</v>
      </c>
      <c r="C4720" s="252" t="s">
        <v>47826</v>
      </c>
      <c r="D4720" s="148" t="s">
        <v>47827</v>
      </c>
      <c r="E4720" s="252" t="s">
        <v>47828</v>
      </c>
      <c r="F4720" s="252" t="s">
        <v>47820</v>
      </c>
      <c r="G4720" s="252" t="s">
        <v>47829</v>
      </c>
      <c r="H4720" s="262" t="s">
        <v>47830</v>
      </c>
      <c r="I4720" s="264" t="s">
        <v>47831</v>
      </c>
      <c r="J4720" s="148"/>
      <c r="M4720" s="258"/>
      <c r="N4720" s="148"/>
      <c r="O4720" s="148"/>
      <c r="P4720" s="148"/>
    </row>
    <row r="4721" spans="1:16" ht="105.6">
      <c r="A4721" s="258" t="s">
        <v>47832</v>
      </c>
      <c r="B4721" s="252" t="s">
        <v>47833</v>
      </c>
      <c r="C4721" s="252" t="s">
        <v>47834</v>
      </c>
      <c r="D4721" s="148" t="s">
        <v>47835</v>
      </c>
      <c r="E4721" s="252" t="s">
        <v>47836</v>
      </c>
      <c r="F4721" s="252" t="s">
        <v>47837</v>
      </c>
      <c r="G4721" s="252" t="s">
        <v>47838</v>
      </c>
      <c r="H4721" s="262" t="s">
        <v>47839</v>
      </c>
      <c r="I4721" s="264" t="s">
        <v>47840</v>
      </c>
      <c r="J4721" s="148"/>
      <c r="M4721" s="258"/>
      <c r="N4721" s="252"/>
      <c r="O4721" s="148"/>
      <c r="P4721" s="148"/>
    </row>
    <row r="4722" spans="1:16" ht="105.6">
      <c r="A4722" s="258" t="s">
        <v>47841</v>
      </c>
      <c r="B4722" s="252" t="s">
        <v>47842</v>
      </c>
      <c r="C4722" s="252" t="s">
        <v>47843</v>
      </c>
      <c r="D4722" s="148" t="s">
        <v>47844</v>
      </c>
      <c r="E4722" s="252" t="s">
        <v>47836</v>
      </c>
      <c r="F4722" s="252" t="s">
        <v>47837</v>
      </c>
      <c r="G4722" s="252" t="s">
        <v>47845</v>
      </c>
      <c r="H4722" s="262" t="s">
        <v>47846</v>
      </c>
      <c r="I4722" s="264" t="s">
        <v>47847</v>
      </c>
      <c r="J4722" s="148"/>
      <c r="M4722" s="258"/>
      <c r="N4722" s="252"/>
      <c r="O4722" s="148"/>
      <c r="P4722" s="148"/>
    </row>
    <row r="4723" spans="1:16" ht="158.4">
      <c r="A4723" s="258" t="s">
        <v>47848</v>
      </c>
      <c r="B4723" s="252" t="s">
        <v>47849</v>
      </c>
      <c r="C4723" s="252" t="s">
        <v>47850</v>
      </c>
      <c r="D4723" s="148" t="s">
        <v>47851</v>
      </c>
      <c r="E4723" s="252" t="s">
        <v>47852</v>
      </c>
      <c r="F4723" s="252" t="s">
        <v>47853</v>
      </c>
      <c r="G4723" s="252" t="s">
        <v>47854</v>
      </c>
      <c r="H4723" s="262" t="s">
        <v>47855</v>
      </c>
      <c r="I4723" s="264" t="s">
        <v>47856</v>
      </c>
      <c r="J4723" s="148"/>
      <c r="M4723" s="258"/>
      <c r="N4723" s="252"/>
      <c r="O4723" s="148"/>
      <c r="P4723" s="148"/>
    </row>
    <row r="4724" spans="1:16" ht="158.4">
      <c r="A4724" s="258" t="s">
        <v>47857</v>
      </c>
      <c r="B4724" s="252" t="s">
        <v>47858</v>
      </c>
      <c r="C4724" s="252" t="s">
        <v>47859</v>
      </c>
      <c r="D4724" s="148" t="s">
        <v>47860</v>
      </c>
      <c r="E4724" s="252" t="s">
        <v>47852</v>
      </c>
      <c r="F4724" s="252" t="s">
        <v>47853</v>
      </c>
      <c r="G4724" s="252" t="s">
        <v>47861</v>
      </c>
      <c r="H4724" s="262" t="s">
        <v>47862</v>
      </c>
      <c r="I4724" s="264" t="s">
        <v>47863</v>
      </c>
      <c r="J4724" s="148"/>
      <c r="M4724" s="258"/>
      <c r="N4724" s="252"/>
      <c r="O4724" s="148"/>
      <c r="P4724" s="148"/>
    </row>
    <row r="4725" spans="1:16" ht="132">
      <c r="A4725" s="258" t="s">
        <v>47864</v>
      </c>
      <c r="B4725" s="252" t="s">
        <v>47865</v>
      </c>
      <c r="C4725" s="252" t="s">
        <v>47866</v>
      </c>
      <c r="D4725" s="148" t="s">
        <v>47867</v>
      </c>
      <c r="E4725" s="252" t="s">
        <v>47868</v>
      </c>
      <c r="F4725" s="252" t="s">
        <v>47869</v>
      </c>
      <c r="G4725" s="252" t="s">
        <v>47870</v>
      </c>
      <c r="H4725" s="262" t="s">
        <v>47871</v>
      </c>
      <c r="I4725" s="264" t="s">
        <v>47872</v>
      </c>
      <c r="J4725" s="148"/>
      <c r="M4725" s="251"/>
      <c r="N4725" s="253"/>
      <c r="O4725" s="148"/>
      <c r="P4725" s="148"/>
    </row>
    <row r="4726" spans="1:16" ht="132">
      <c r="A4726" s="258" t="s">
        <v>47873</v>
      </c>
      <c r="B4726" s="252" t="s">
        <v>47874</v>
      </c>
      <c r="C4726" s="252" t="s">
        <v>47875</v>
      </c>
      <c r="D4726" s="148" t="s">
        <v>47876</v>
      </c>
      <c r="E4726" s="252" t="s">
        <v>47868</v>
      </c>
      <c r="F4726" s="252" t="s">
        <v>47869</v>
      </c>
      <c r="G4726" s="252" t="s">
        <v>47877</v>
      </c>
      <c r="H4726" s="262" t="s">
        <v>47878</v>
      </c>
      <c r="I4726" s="264" t="s">
        <v>47879</v>
      </c>
      <c r="J4726" s="148"/>
      <c r="K4726" s="273"/>
      <c r="L4726" s="273"/>
      <c r="M4726" s="251"/>
      <c r="N4726" s="253"/>
      <c r="O4726" s="148"/>
      <c r="P4726" s="148"/>
    </row>
    <row r="4727" spans="1:16" ht="158.4">
      <c r="A4727" s="251" t="s">
        <v>47880</v>
      </c>
      <c r="B4727" s="253" t="s">
        <v>47881</v>
      </c>
      <c r="C4727" s="252" t="s">
        <v>47882</v>
      </c>
      <c r="D4727" s="148" t="s">
        <v>47883</v>
      </c>
      <c r="E4727" s="253" t="s">
        <v>47884</v>
      </c>
      <c r="F4727" s="253" t="s">
        <v>47885</v>
      </c>
      <c r="G4727" s="253" t="s">
        <v>47886</v>
      </c>
      <c r="H4727" s="262" t="s">
        <v>47887</v>
      </c>
      <c r="I4727" s="264" t="s">
        <v>47888</v>
      </c>
      <c r="J4727" s="148"/>
      <c r="M4727" s="258"/>
      <c r="N4727" s="148"/>
      <c r="O4727" s="148"/>
      <c r="P4727" s="148"/>
    </row>
    <row r="4728" spans="1:16" ht="158.4">
      <c r="A4728" s="251" t="s">
        <v>47889</v>
      </c>
      <c r="B4728" s="253" t="s">
        <v>47881</v>
      </c>
      <c r="C4728" s="252" t="s">
        <v>47882</v>
      </c>
      <c r="D4728" s="148" t="s">
        <v>47883</v>
      </c>
      <c r="E4728" s="253" t="s">
        <v>47884</v>
      </c>
      <c r="F4728" s="253" t="s">
        <v>47890</v>
      </c>
      <c r="G4728" s="253" t="s">
        <v>47886</v>
      </c>
      <c r="H4728" s="262" t="s">
        <v>47887</v>
      </c>
      <c r="I4728" s="264" t="s">
        <v>47891</v>
      </c>
      <c r="J4728" s="148"/>
      <c r="M4728" s="258"/>
      <c r="N4728" s="148"/>
      <c r="O4728" s="148"/>
      <c r="P4728" s="148"/>
    </row>
    <row r="4729" spans="1:16" ht="198">
      <c r="A4729" s="258" t="s">
        <v>47892</v>
      </c>
      <c r="B4729" s="252" t="s">
        <v>47893</v>
      </c>
      <c r="C4729" s="252" t="s">
        <v>47894</v>
      </c>
      <c r="D4729" s="148" t="s">
        <v>47895</v>
      </c>
      <c r="E4729" s="252" t="s">
        <v>47896</v>
      </c>
      <c r="F4729" s="252" t="s">
        <v>47897</v>
      </c>
      <c r="G4729" s="252" t="s">
        <v>47898</v>
      </c>
      <c r="H4729" s="262" t="s">
        <v>47899</v>
      </c>
      <c r="I4729" s="264" t="s">
        <v>47900</v>
      </c>
      <c r="J4729" s="148"/>
      <c r="M4729" s="258"/>
      <c r="N4729" s="252"/>
      <c r="O4729" s="148"/>
      <c r="P4729" s="148"/>
    </row>
    <row r="4730" spans="1:16" ht="198">
      <c r="A4730" s="258" t="s">
        <v>47901</v>
      </c>
      <c r="B4730" s="252" t="s">
        <v>47893</v>
      </c>
      <c r="C4730" s="252" t="s">
        <v>47894</v>
      </c>
      <c r="D4730" s="148" t="s">
        <v>47895</v>
      </c>
      <c r="E4730" s="252" t="s">
        <v>47896</v>
      </c>
      <c r="F4730" s="252" t="s">
        <v>47897</v>
      </c>
      <c r="G4730" s="252" t="s">
        <v>47898</v>
      </c>
      <c r="H4730" s="262" t="s">
        <v>47899</v>
      </c>
      <c r="I4730" s="264" t="s">
        <v>47902</v>
      </c>
      <c r="J4730" s="148"/>
      <c r="M4730" s="258"/>
      <c r="N4730" s="252"/>
      <c r="O4730" s="148"/>
      <c r="P4730" s="148"/>
    </row>
    <row r="4731" spans="1:16" ht="132">
      <c r="A4731" s="258" t="s">
        <v>47903</v>
      </c>
      <c r="B4731" s="252" t="s">
        <v>47904</v>
      </c>
      <c r="C4731" s="252" t="s">
        <v>47905</v>
      </c>
      <c r="D4731" s="148" t="s">
        <v>47906</v>
      </c>
      <c r="E4731" s="252" t="s">
        <v>47907</v>
      </c>
      <c r="F4731" s="252" t="s">
        <v>47908</v>
      </c>
      <c r="G4731" s="252" t="s">
        <v>47909</v>
      </c>
      <c r="H4731" s="262" t="s">
        <v>47910</v>
      </c>
      <c r="I4731" s="264" t="s">
        <v>47911</v>
      </c>
      <c r="J4731" s="148"/>
      <c r="M4731" s="258"/>
      <c r="N4731" s="148"/>
      <c r="O4731" s="148"/>
      <c r="P4731" s="148"/>
    </row>
    <row r="4732" spans="1:16" ht="132">
      <c r="A4732" s="258" t="s">
        <v>47912</v>
      </c>
      <c r="B4732" s="252" t="s">
        <v>47904</v>
      </c>
      <c r="C4732" s="252" t="s">
        <v>47913</v>
      </c>
      <c r="D4732" s="148" t="s">
        <v>47906</v>
      </c>
      <c r="E4732" s="252" t="s">
        <v>47907</v>
      </c>
      <c r="F4732" s="252" t="s">
        <v>47914</v>
      </c>
      <c r="G4732" s="252" t="s">
        <v>47909</v>
      </c>
      <c r="H4732" s="262" t="s">
        <v>47910</v>
      </c>
      <c r="I4732" s="264" t="s">
        <v>47915</v>
      </c>
      <c r="J4732" s="148"/>
      <c r="M4732" s="258"/>
      <c r="N4732" s="148"/>
      <c r="O4732" s="148"/>
      <c r="P4732" s="148"/>
    </row>
    <row r="4733" spans="1:16" ht="184.8">
      <c r="A4733" s="258" t="s">
        <v>47916</v>
      </c>
      <c r="B4733" s="252" t="s">
        <v>47917</v>
      </c>
      <c r="C4733" s="252" t="s">
        <v>47918</v>
      </c>
      <c r="D4733" s="148" t="s">
        <v>47919</v>
      </c>
      <c r="E4733" s="252" t="s">
        <v>47920</v>
      </c>
      <c r="F4733" s="252" t="s">
        <v>47921</v>
      </c>
      <c r="G4733" s="252" t="s">
        <v>47922</v>
      </c>
      <c r="H4733" s="262" t="s">
        <v>47923</v>
      </c>
      <c r="I4733" s="264" t="s">
        <v>47924</v>
      </c>
      <c r="J4733" s="148"/>
      <c r="M4733" s="258"/>
      <c r="N4733" s="252"/>
      <c r="O4733" s="148"/>
      <c r="P4733" s="148"/>
    </row>
    <row r="4734" spans="1:16" ht="184.8">
      <c r="A4734" s="258" t="s">
        <v>47925</v>
      </c>
      <c r="B4734" s="252" t="s">
        <v>47917</v>
      </c>
      <c r="C4734" s="252" t="s">
        <v>47918</v>
      </c>
      <c r="D4734" s="148" t="s">
        <v>47919</v>
      </c>
      <c r="E4734" s="252" t="s">
        <v>47920</v>
      </c>
      <c r="F4734" s="252" t="s">
        <v>47921</v>
      </c>
      <c r="G4734" s="252" t="s">
        <v>47922</v>
      </c>
      <c r="H4734" s="262" t="s">
        <v>47923</v>
      </c>
      <c r="I4734" s="264" t="s">
        <v>47926</v>
      </c>
      <c r="J4734" s="148"/>
      <c r="M4734" s="258"/>
      <c r="N4734" s="252"/>
      <c r="O4734" s="148"/>
      <c r="P4734" s="148"/>
    </row>
    <row r="4735" spans="1:16" ht="158.4">
      <c r="A4735" s="258" t="s">
        <v>47927</v>
      </c>
      <c r="B4735" s="252" t="s">
        <v>47928</v>
      </c>
      <c r="C4735" s="252" t="s">
        <v>47929</v>
      </c>
      <c r="D4735" s="148" t="s">
        <v>47930</v>
      </c>
      <c r="E4735" s="252" t="s">
        <v>47931</v>
      </c>
      <c r="F4735" s="252" t="s">
        <v>47932</v>
      </c>
      <c r="G4735" s="252" t="s">
        <v>47933</v>
      </c>
      <c r="H4735" s="262" t="s">
        <v>47934</v>
      </c>
      <c r="I4735" s="264" t="s">
        <v>47935</v>
      </c>
      <c r="J4735" s="148"/>
      <c r="M4735" s="258"/>
      <c r="N4735" s="252"/>
      <c r="O4735" s="148"/>
      <c r="P4735" s="148"/>
    </row>
    <row r="4736" spans="1:16" ht="158.4">
      <c r="A4736" s="258" t="s">
        <v>47936</v>
      </c>
      <c r="B4736" s="252" t="s">
        <v>47928</v>
      </c>
      <c r="C4736" s="252" t="s">
        <v>47929</v>
      </c>
      <c r="D4736" s="148" t="s">
        <v>47930</v>
      </c>
      <c r="E4736" s="252" t="s">
        <v>47931</v>
      </c>
      <c r="F4736" s="252" t="s">
        <v>47937</v>
      </c>
      <c r="G4736" s="252" t="s">
        <v>47933</v>
      </c>
      <c r="H4736" s="262" t="s">
        <v>47934</v>
      </c>
      <c r="I4736" s="264" t="s">
        <v>47938</v>
      </c>
      <c r="J4736" s="148"/>
      <c r="M4736" s="258"/>
      <c r="N4736" s="252"/>
      <c r="O4736" s="148"/>
      <c r="P4736" s="148"/>
    </row>
    <row r="4737" spans="1:16" ht="211.2">
      <c r="A4737" s="258" t="s">
        <v>47939</v>
      </c>
      <c r="B4737" s="252" t="s">
        <v>47940</v>
      </c>
      <c r="C4737" s="252" t="s">
        <v>47941</v>
      </c>
      <c r="D4737" s="148" t="s">
        <v>47942</v>
      </c>
      <c r="E4737" s="252" t="s">
        <v>47943</v>
      </c>
      <c r="F4737" s="252" t="s">
        <v>47944</v>
      </c>
      <c r="G4737" s="252" t="s">
        <v>47945</v>
      </c>
      <c r="H4737" s="262" t="s">
        <v>47946</v>
      </c>
      <c r="I4737" s="264" t="s">
        <v>47947</v>
      </c>
      <c r="J4737" s="148"/>
      <c r="M4737" s="258"/>
      <c r="N4737" s="252"/>
      <c r="O4737" s="148"/>
      <c r="P4737" s="148"/>
    </row>
    <row r="4738" spans="1:16" ht="211.2">
      <c r="A4738" s="258" t="s">
        <v>47948</v>
      </c>
      <c r="B4738" s="252" t="s">
        <v>47949</v>
      </c>
      <c r="C4738" s="252" t="s">
        <v>47950</v>
      </c>
      <c r="D4738" s="148" t="s">
        <v>47951</v>
      </c>
      <c r="E4738" s="252" t="s">
        <v>47952</v>
      </c>
      <c r="F4738" s="252" t="s">
        <v>47953</v>
      </c>
      <c r="G4738" s="252" t="s">
        <v>47954</v>
      </c>
      <c r="H4738" s="262" t="s">
        <v>47955</v>
      </c>
      <c r="I4738" s="264" t="s">
        <v>47956</v>
      </c>
      <c r="J4738" s="148"/>
      <c r="M4738" s="258"/>
      <c r="N4738" s="252"/>
      <c r="O4738" s="148"/>
      <c r="P4738" s="148"/>
    </row>
    <row r="4739" spans="1:16" ht="145.19999999999999">
      <c r="A4739" s="258" t="s">
        <v>47957</v>
      </c>
      <c r="B4739" s="252" t="s">
        <v>47958</v>
      </c>
      <c r="C4739" s="252" t="s">
        <v>47959</v>
      </c>
      <c r="D4739" s="148" t="s">
        <v>47960</v>
      </c>
      <c r="E4739" s="252" t="s">
        <v>47961</v>
      </c>
      <c r="F4739" s="252" t="s">
        <v>47962</v>
      </c>
      <c r="G4739" s="252" t="s">
        <v>47963</v>
      </c>
      <c r="H4739" s="262" t="s">
        <v>47964</v>
      </c>
      <c r="I4739" s="264" t="s">
        <v>47965</v>
      </c>
      <c r="J4739" s="148"/>
      <c r="M4739" s="258"/>
      <c r="N4739" s="252"/>
      <c r="O4739" s="148"/>
      <c r="P4739" s="148"/>
    </row>
    <row r="4740" spans="1:16" ht="145.19999999999999">
      <c r="A4740" s="258" t="s">
        <v>47966</v>
      </c>
      <c r="B4740" s="252" t="s">
        <v>47967</v>
      </c>
      <c r="C4740" s="252" t="s">
        <v>47968</v>
      </c>
      <c r="D4740" s="148" t="s">
        <v>47969</v>
      </c>
      <c r="E4740" s="252" t="s">
        <v>47970</v>
      </c>
      <c r="F4740" s="252" t="s">
        <v>47971</v>
      </c>
      <c r="G4740" s="252" t="s">
        <v>47972</v>
      </c>
      <c r="H4740" s="262" t="s">
        <v>47973</v>
      </c>
      <c r="I4740" s="264" t="s">
        <v>47974</v>
      </c>
      <c r="J4740" s="148"/>
      <c r="M4740" s="258"/>
      <c r="N4740" s="252"/>
      <c r="O4740" s="148"/>
      <c r="P4740" s="148"/>
    </row>
    <row r="4741" spans="1:16" ht="184.8">
      <c r="A4741" s="258" t="s">
        <v>47975</v>
      </c>
      <c r="B4741" s="252" t="s">
        <v>47976</v>
      </c>
      <c r="C4741" s="252" t="s">
        <v>47977</v>
      </c>
      <c r="D4741" s="148" t="s">
        <v>47978</v>
      </c>
      <c r="E4741" s="252" t="s">
        <v>47979</v>
      </c>
      <c r="F4741" s="252" t="s">
        <v>47980</v>
      </c>
      <c r="G4741" s="252" t="s">
        <v>47981</v>
      </c>
      <c r="H4741" s="262" t="s">
        <v>47982</v>
      </c>
      <c r="I4741" s="264" t="s">
        <v>47983</v>
      </c>
      <c r="J4741" s="148"/>
      <c r="M4741" s="258"/>
      <c r="N4741" s="148"/>
      <c r="O4741" s="148"/>
      <c r="P4741" s="148"/>
    </row>
    <row r="4742" spans="1:16" ht="184.8">
      <c r="A4742" s="258" t="s">
        <v>47984</v>
      </c>
      <c r="B4742" s="252" t="s">
        <v>47976</v>
      </c>
      <c r="C4742" s="252" t="s">
        <v>47977</v>
      </c>
      <c r="D4742" s="148" t="s">
        <v>47978</v>
      </c>
      <c r="E4742" s="252" t="s">
        <v>47979</v>
      </c>
      <c r="F4742" s="252" t="s">
        <v>47980</v>
      </c>
      <c r="G4742" s="252" t="s">
        <v>47981</v>
      </c>
      <c r="H4742" s="262" t="s">
        <v>47982</v>
      </c>
      <c r="I4742" s="264" t="s">
        <v>47983</v>
      </c>
      <c r="J4742" s="148"/>
      <c r="M4742" s="258"/>
      <c r="N4742" s="148"/>
      <c r="O4742" s="148"/>
      <c r="P4742" s="148"/>
    </row>
    <row r="4743" spans="1:16" ht="105.6">
      <c r="A4743" s="258" t="s">
        <v>47985</v>
      </c>
      <c r="B4743" s="252" t="s">
        <v>47986</v>
      </c>
      <c r="C4743" s="252" t="s">
        <v>47987</v>
      </c>
      <c r="D4743" s="148" t="s">
        <v>47988</v>
      </c>
      <c r="E4743" s="252" t="s">
        <v>47989</v>
      </c>
      <c r="F4743" s="252" t="s">
        <v>47990</v>
      </c>
      <c r="G4743" s="252" t="s">
        <v>47991</v>
      </c>
      <c r="H4743" s="262" t="s">
        <v>47992</v>
      </c>
      <c r="I4743" s="264" t="s">
        <v>47993</v>
      </c>
      <c r="J4743" s="148"/>
      <c r="M4743" s="251"/>
      <c r="N4743" s="213"/>
      <c r="O4743" s="148"/>
      <c r="P4743" s="148"/>
    </row>
    <row r="4744" spans="1:16" ht="105.6">
      <c r="A4744" s="258" t="s">
        <v>47994</v>
      </c>
      <c r="B4744" s="252" t="s">
        <v>47986</v>
      </c>
      <c r="C4744" s="252" t="s">
        <v>47987</v>
      </c>
      <c r="D4744" s="148" t="s">
        <v>47988</v>
      </c>
      <c r="E4744" s="252" t="s">
        <v>47989</v>
      </c>
      <c r="F4744" s="252" t="s">
        <v>47990</v>
      </c>
      <c r="G4744" s="252" t="s">
        <v>47991</v>
      </c>
      <c r="H4744" s="262" t="s">
        <v>47992</v>
      </c>
      <c r="I4744" s="264" t="s">
        <v>47993</v>
      </c>
      <c r="J4744" s="148"/>
      <c r="K4744" s="273"/>
      <c r="L4744" s="273"/>
      <c r="M4744" s="251"/>
      <c r="N4744" s="213"/>
      <c r="O4744" s="148"/>
      <c r="P4744" s="148"/>
    </row>
    <row r="4745" spans="1:16" ht="158.4">
      <c r="A4745" s="251" t="s">
        <v>47995</v>
      </c>
      <c r="B4745" s="253" t="s">
        <v>47996</v>
      </c>
      <c r="C4745" s="252" t="s">
        <v>47997</v>
      </c>
      <c r="D4745" s="148" t="s">
        <v>47998</v>
      </c>
      <c r="E4745" s="253" t="s">
        <v>47999</v>
      </c>
      <c r="F4745" s="253" t="s">
        <v>48000</v>
      </c>
      <c r="G4745" s="253" t="s">
        <v>48001</v>
      </c>
      <c r="H4745" s="262" t="s">
        <v>48002</v>
      </c>
      <c r="I4745" s="264" t="s">
        <v>48003</v>
      </c>
      <c r="J4745" s="148"/>
      <c r="M4745" s="258"/>
      <c r="N4745" s="252"/>
      <c r="O4745" s="148"/>
      <c r="P4745" s="148"/>
    </row>
    <row r="4746" spans="1:16" ht="158.4">
      <c r="A4746" s="251" t="s">
        <v>48004</v>
      </c>
      <c r="B4746" s="253" t="s">
        <v>48005</v>
      </c>
      <c r="C4746" s="252" t="s">
        <v>48006</v>
      </c>
      <c r="D4746" s="148" t="s">
        <v>48007</v>
      </c>
      <c r="E4746" s="253" t="s">
        <v>47999</v>
      </c>
      <c r="F4746" s="253" t="s">
        <v>48008</v>
      </c>
      <c r="G4746" s="253" t="s">
        <v>48009</v>
      </c>
      <c r="H4746" s="262" t="s">
        <v>48010</v>
      </c>
      <c r="I4746" s="264" t="s">
        <v>48011</v>
      </c>
      <c r="J4746" s="148"/>
      <c r="M4746" s="258"/>
      <c r="N4746" s="252"/>
      <c r="O4746" s="148"/>
      <c r="P4746" s="148"/>
    </row>
    <row r="4747" spans="1:16" ht="211.2">
      <c r="A4747" s="258" t="s">
        <v>48012</v>
      </c>
      <c r="B4747" s="252" t="s">
        <v>48013</v>
      </c>
      <c r="C4747" s="252" t="s">
        <v>48014</v>
      </c>
      <c r="D4747" s="148" t="s">
        <v>48015</v>
      </c>
      <c r="E4747" s="252" t="s">
        <v>48016</v>
      </c>
      <c r="F4747" s="252" t="s">
        <v>48017</v>
      </c>
      <c r="G4747" s="252" t="s">
        <v>48018</v>
      </c>
      <c r="H4747" s="262" t="s">
        <v>48019</v>
      </c>
      <c r="I4747" s="264" t="s">
        <v>48020</v>
      </c>
      <c r="J4747" s="148"/>
      <c r="M4747" s="258"/>
      <c r="N4747" s="252"/>
      <c r="O4747" s="148"/>
      <c r="P4747" s="148"/>
    </row>
    <row r="4748" spans="1:16" ht="211.2">
      <c r="A4748" s="258" t="s">
        <v>48021</v>
      </c>
      <c r="B4748" s="252" t="s">
        <v>48022</v>
      </c>
      <c r="C4748" s="252" t="s">
        <v>48023</v>
      </c>
      <c r="D4748" s="148" t="s">
        <v>48024</v>
      </c>
      <c r="E4748" s="252" t="s">
        <v>48025</v>
      </c>
      <c r="F4748" s="252" t="s">
        <v>48026</v>
      </c>
      <c r="G4748" s="252" t="s">
        <v>48027</v>
      </c>
      <c r="H4748" s="262" t="s">
        <v>48028</v>
      </c>
      <c r="I4748" s="264" t="s">
        <v>48029</v>
      </c>
      <c r="J4748" s="148"/>
      <c r="M4748" s="258"/>
      <c r="N4748" s="252"/>
      <c r="O4748" s="148"/>
      <c r="P4748" s="148"/>
    </row>
    <row r="4749" spans="1:16" ht="105.6">
      <c r="A4749" s="258" t="s">
        <v>48030</v>
      </c>
      <c r="B4749" s="252" t="s">
        <v>48031</v>
      </c>
      <c r="C4749" s="252" t="s">
        <v>48032</v>
      </c>
      <c r="D4749" s="148" t="s">
        <v>48033</v>
      </c>
      <c r="E4749" s="252" t="s">
        <v>48034</v>
      </c>
      <c r="F4749" s="252" t="s">
        <v>48035</v>
      </c>
      <c r="G4749" s="252" t="s">
        <v>48036</v>
      </c>
      <c r="H4749" s="262" t="s">
        <v>48037</v>
      </c>
      <c r="I4749" s="264" t="s">
        <v>48038</v>
      </c>
      <c r="J4749" s="148"/>
      <c r="M4749" s="258"/>
      <c r="N4749" s="252"/>
      <c r="O4749" s="148"/>
      <c r="P4749" s="148"/>
    </row>
    <row r="4750" spans="1:16" ht="105.6">
      <c r="A4750" s="258" t="s">
        <v>48039</v>
      </c>
      <c r="B4750" s="252" t="s">
        <v>48040</v>
      </c>
      <c r="C4750" s="252" t="s">
        <v>48032</v>
      </c>
      <c r="D4750" s="148" t="s">
        <v>48041</v>
      </c>
      <c r="E4750" s="252" t="s">
        <v>48034</v>
      </c>
      <c r="F4750" s="252" t="s">
        <v>48035</v>
      </c>
      <c r="G4750" s="252" t="s">
        <v>48042</v>
      </c>
      <c r="H4750" s="262" t="s">
        <v>48037</v>
      </c>
      <c r="I4750" s="264" t="s">
        <v>48038</v>
      </c>
      <c r="J4750" s="148"/>
      <c r="M4750" s="258"/>
      <c r="N4750" s="252"/>
      <c r="O4750" s="148"/>
      <c r="P4750" s="148"/>
    </row>
    <row r="4751" spans="1:16" ht="198">
      <c r="A4751" s="258" t="s">
        <v>48043</v>
      </c>
      <c r="B4751" s="252" t="s">
        <v>48044</v>
      </c>
      <c r="C4751" s="252" t="s">
        <v>48045</v>
      </c>
      <c r="D4751" s="148" t="s">
        <v>48046</v>
      </c>
      <c r="E4751" s="252" t="s">
        <v>48047</v>
      </c>
      <c r="F4751" s="252" t="s">
        <v>48048</v>
      </c>
      <c r="G4751" s="252" t="s">
        <v>48049</v>
      </c>
      <c r="H4751" s="262" t="s">
        <v>48050</v>
      </c>
      <c r="I4751" s="264" t="s">
        <v>48051</v>
      </c>
      <c r="J4751" s="148"/>
      <c r="M4751" s="258"/>
      <c r="N4751" s="252"/>
      <c r="O4751" s="148"/>
      <c r="P4751" s="148"/>
    </row>
    <row r="4752" spans="1:16" ht="184.8">
      <c r="A4752" s="258" t="s">
        <v>48052</v>
      </c>
      <c r="B4752" s="252" t="s">
        <v>48053</v>
      </c>
      <c r="C4752" s="252" t="s">
        <v>48054</v>
      </c>
      <c r="D4752" s="148" t="s">
        <v>48055</v>
      </c>
      <c r="E4752" s="252" t="s">
        <v>48047</v>
      </c>
      <c r="F4752" s="252" t="s">
        <v>48048</v>
      </c>
      <c r="G4752" s="252" t="s">
        <v>48056</v>
      </c>
      <c r="H4752" s="262" t="s">
        <v>48057</v>
      </c>
      <c r="I4752" s="264" t="s">
        <v>48058</v>
      </c>
      <c r="J4752" s="148"/>
      <c r="M4752" s="258"/>
      <c r="N4752" s="252"/>
      <c r="O4752" s="148"/>
      <c r="P4752" s="148"/>
    </row>
    <row r="4753" spans="1:16" ht="158.4">
      <c r="A4753" s="258" t="s">
        <v>48059</v>
      </c>
      <c r="B4753" s="252" t="s">
        <v>48060</v>
      </c>
      <c r="C4753" s="252" t="s">
        <v>48061</v>
      </c>
      <c r="D4753" s="148" t="s">
        <v>48062</v>
      </c>
      <c r="E4753" s="252" t="s">
        <v>48063</v>
      </c>
      <c r="F4753" s="252" t="s">
        <v>48064</v>
      </c>
      <c r="G4753" s="252" t="s">
        <v>48065</v>
      </c>
      <c r="H4753" s="262" t="s">
        <v>48066</v>
      </c>
      <c r="I4753" s="264" t="s">
        <v>48067</v>
      </c>
      <c r="J4753" s="148"/>
      <c r="M4753" s="258"/>
      <c r="N4753" s="148"/>
      <c r="O4753" s="148"/>
      <c r="P4753" s="148"/>
    </row>
    <row r="4754" spans="1:16" ht="158.4">
      <c r="A4754" s="258" t="s">
        <v>48068</v>
      </c>
      <c r="B4754" s="252" t="s">
        <v>48060</v>
      </c>
      <c r="C4754" s="252" t="s">
        <v>48069</v>
      </c>
      <c r="D4754" s="148" t="s">
        <v>48062</v>
      </c>
      <c r="E4754" s="252" t="s">
        <v>48063</v>
      </c>
      <c r="F4754" s="252" t="s">
        <v>48064</v>
      </c>
      <c r="G4754" s="252" t="s">
        <v>48065</v>
      </c>
      <c r="H4754" s="262" t="s">
        <v>48066</v>
      </c>
      <c r="I4754" s="264" t="s">
        <v>48067</v>
      </c>
      <c r="J4754" s="148"/>
      <c r="M4754" s="258"/>
      <c r="N4754" s="148"/>
      <c r="O4754" s="148"/>
      <c r="P4754" s="148"/>
    </row>
    <row r="4755" spans="1:16" ht="145.19999999999999">
      <c r="A4755" s="258" t="s">
        <v>48070</v>
      </c>
      <c r="B4755" s="252" t="s">
        <v>48071</v>
      </c>
      <c r="C4755" s="252" t="s">
        <v>48072</v>
      </c>
      <c r="D4755" s="148" t="s">
        <v>48073</v>
      </c>
      <c r="E4755" s="252" t="s">
        <v>48074</v>
      </c>
      <c r="F4755" s="252" t="s">
        <v>48075</v>
      </c>
      <c r="G4755" s="252" t="s">
        <v>48076</v>
      </c>
      <c r="H4755" s="262" t="s">
        <v>48077</v>
      </c>
      <c r="I4755" s="264" t="s">
        <v>48078</v>
      </c>
      <c r="J4755" s="148"/>
      <c r="M4755" s="258"/>
      <c r="N4755" s="148"/>
      <c r="O4755" s="148"/>
      <c r="P4755" s="148"/>
    </row>
    <row r="4756" spans="1:16" ht="145.19999999999999">
      <c r="A4756" s="258" t="s">
        <v>48079</v>
      </c>
      <c r="B4756" s="252" t="s">
        <v>48080</v>
      </c>
      <c r="C4756" s="252" t="s">
        <v>48081</v>
      </c>
      <c r="D4756" s="148" t="s">
        <v>48082</v>
      </c>
      <c r="E4756" s="252" t="s">
        <v>48083</v>
      </c>
      <c r="F4756" s="252" t="s">
        <v>48084</v>
      </c>
      <c r="G4756" s="252" t="s">
        <v>48085</v>
      </c>
      <c r="H4756" s="262" t="s">
        <v>48086</v>
      </c>
      <c r="I4756" s="264" t="s">
        <v>48087</v>
      </c>
      <c r="J4756" s="148"/>
      <c r="M4756" s="258"/>
      <c r="N4756" s="148"/>
      <c r="O4756" s="148"/>
      <c r="P4756" s="148"/>
    </row>
    <row r="4757" spans="1:16" ht="132">
      <c r="A4757" s="258" t="s">
        <v>48088</v>
      </c>
      <c r="B4757" s="252" t="s">
        <v>48089</v>
      </c>
      <c r="C4757" s="252" t="s">
        <v>48090</v>
      </c>
      <c r="D4757" s="148" t="s">
        <v>48091</v>
      </c>
      <c r="E4757" s="252" t="s">
        <v>48092</v>
      </c>
      <c r="F4757" s="252" t="s">
        <v>48093</v>
      </c>
      <c r="G4757" s="252" t="s">
        <v>48094</v>
      </c>
      <c r="H4757" s="262" t="s">
        <v>48095</v>
      </c>
      <c r="I4757" s="264" t="s">
        <v>48096</v>
      </c>
      <c r="J4757" s="148"/>
      <c r="M4757" s="258"/>
      <c r="N4757" s="252"/>
      <c r="O4757" s="148"/>
      <c r="P4757" s="148"/>
    </row>
    <row r="4758" spans="1:16" ht="132">
      <c r="A4758" s="258" t="s">
        <v>48097</v>
      </c>
      <c r="B4758" s="252" t="s">
        <v>48089</v>
      </c>
      <c r="C4758" s="252" t="s">
        <v>48090</v>
      </c>
      <c r="D4758" s="148" t="s">
        <v>48091</v>
      </c>
      <c r="E4758" s="252" t="s">
        <v>48092</v>
      </c>
      <c r="F4758" s="252" t="s">
        <v>48093</v>
      </c>
      <c r="G4758" s="252" t="s">
        <v>48094</v>
      </c>
      <c r="H4758" s="262" t="s">
        <v>48095</v>
      </c>
      <c r="I4758" s="264" t="s">
        <v>48096</v>
      </c>
      <c r="J4758" s="148"/>
      <c r="M4758" s="258"/>
      <c r="N4758" s="252"/>
      <c r="O4758" s="148"/>
      <c r="P4758" s="148"/>
    </row>
    <row r="4759" spans="1:16" ht="198">
      <c r="A4759" s="258" t="s">
        <v>48098</v>
      </c>
      <c r="B4759" s="252" t="s">
        <v>48099</v>
      </c>
      <c r="C4759" s="252" t="s">
        <v>48100</v>
      </c>
      <c r="D4759" s="148" t="s">
        <v>48101</v>
      </c>
      <c r="E4759" s="252" t="s">
        <v>48102</v>
      </c>
      <c r="F4759" s="252" t="s">
        <v>48103</v>
      </c>
      <c r="G4759" s="252" t="s">
        <v>48104</v>
      </c>
      <c r="H4759" s="262" t="s">
        <v>48105</v>
      </c>
      <c r="I4759" s="264" t="s">
        <v>48106</v>
      </c>
      <c r="J4759" s="148"/>
      <c r="M4759" s="258"/>
      <c r="N4759" s="252"/>
      <c r="O4759" s="148"/>
      <c r="P4759" s="148"/>
    </row>
    <row r="4760" spans="1:16" ht="198">
      <c r="A4760" s="258" t="s">
        <v>48107</v>
      </c>
      <c r="B4760" s="252" t="s">
        <v>48108</v>
      </c>
      <c r="C4760" s="252" t="s">
        <v>48109</v>
      </c>
      <c r="D4760" s="148" t="s">
        <v>48110</v>
      </c>
      <c r="E4760" s="252" t="s">
        <v>48111</v>
      </c>
      <c r="F4760" s="252" t="s">
        <v>48112</v>
      </c>
      <c r="G4760" s="252" t="s">
        <v>48104</v>
      </c>
      <c r="H4760" s="262" t="s">
        <v>48113</v>
      </c>
      <c r="I4760" s="264" t="s">
        <v>48114</v>
      </c>
      <c r="J4760" s="148"/>
      <c r="M4760" s="258"/>
      <c r="N4760" s="252"/>
      <c r="O4760" s="148"/>
      <c r="P4760" s="148"/>
    </row>
    <row r="4761" spans="1:16" ht="184.8">
      <c r="A4761" s="258" t="s">
        <v>48115</v>
      </c>
      <c r="B4761" s="252" t="s">
        <v>48116</v>
      </c>
      <c r="C4761" s="252" t="s">
        <v>48117</v>
      </c>
      <c r="D4761" s="148" t="s">
        <v>48118</v>
      </c>
      <c r="E4761" s="252" t="s">
        <v>48119</v>
      </c>
      <c r="F4761" s="252" t="s">
        <v>48120</v>
      </c>
      <c r="G4761" s="252" t="s">
        <v>48121</v>
      </c>
      <c r="H4761" s="262" t="s">
        <v>48122</v>
      </c>
      <c r="I4761" s="264" t="s">
        <v>48123</v>
      </c>
      <c r="J4761" s="148"/>
      <c r="M4761" s="251"/>
      <c r="N4761" s="253"/>
      <c r="O4761" s="148"/>
      <c r="P4761" s="148"/>
    </row>
    <row r="4762" spans="1:16" ht="184.8">
      <c r="A4762" s="258" t="s">
        <v>48124</v>
      </c>
      <c r="B4762" s="252" t="s">
        <v>48125</v>
      </c>
      <c r="C4762" s="252" t="s">
        <v>48126</v>
      </c>
      <c r="D4762" s="148" t="s">
        <v>48127</v>
      </c>
      <c r="E4762" s="252" t="s">
        <v>48128</v>
      </c>
      <c r="F4762" s="252" t="s">
        <v>48129</v>
      </c>
      <c r="G4762" s="252" t="s">
        <v>48130</v>
      </c>
      <c r="H4762" s="262" t="s">
        <v>48131</v>
      </c>
      <c r="I4762" s="264" t="s">
        <v>48132</v>
      </c>
      <c r="J4762" s="148"/>
      <c r="K4762" s="273"/>
      <c r="L4762" s="273"/>
      <c r="M4762" s="251"/>
      <c r="N4762" s="253"/>
      <c r="O4762" s="148"/>
      <c r="P4762" s="148"/>
    </row>
    <row r="4763" spans="1:16" ht="184.8">
      <c r="A4763" s="251" t="s">
        <v>48133</v>
      </c>
      <c r="B4763" s="253" t="s">
        <v>48134</v>
      </c>
      <c r="C4763" s="252" t="s">
        <v>48135</v>
      </c>
      <c r="D4763" s="148" t="s">
        <v>48136</v>
      </c>
      <c r="E4763" s="253" t="s">
        <v>48137</v>
      </c>
      <c r="F4763" s="253" t="s">
        <v>48138</v>
      </c>
      <c r="G4763" s="253" t="s">
        <v>48139</v>
      </c>
      <c r="H4763" s="262" t="s">
        <v>48140</v>
      </c>
      <c r="I4763" s="264" t="s">
        <v>48141</v>
      </c>
      <c r="J4763" s="148"/>
      <c r="M4763" s="258"/>
      <c r="N4763" s="148"/>
      <c r="O4763" s="148"/>
      <c r="P4763" s="148"/>
    </row>
    <row r="4764" spans="1:16" ht="184.8">
      <c r="A4764" s="251" t="s">
        <v>48142</v>
      </c>
      <c r="B4764" s="253" t="s">
        <v>48134</v>
      </c>
      <c r="C4764" s="252" t="s">
        <v>48135</v>
      </c>
      <c r="D4764" s="148" t="s">
        <v>48143</v>
      </c>
      <c r="E4764" s="253" t="s">
        <v>48137</v>
      </c>
      <c r="F4764" s="253" t="s">
        <v>48144</v>
      </c>
      <c r="G4764" s="253" t="s">
        <v>48139</v>
      </c>
      <c r="H4764" s="262" t="s">
        <v>48145</v>
      </c>
      <c r="I4764" s="264" t="s">
        <v>48146</v>
      </c>
      <c r="J4764" s="148"/>
      <c r="M4764" s="258"/>
      <c r="N4764" s="148"/>
      <c r="O4764" s="148"/>
      <c r="P4764" s="148"/>
    </row>
    <row r="4765" spans="1:16" ht="92.4">
      <c r="A4765" s="258" t="s">
        <v>48147</v>
      </c>
      <c r="B4765" s="252" t="s">
        <v>48148</v>
      </c>
      <c r="C4765" s="252" t="s">
        <v>48149</v>
      </c>
      <c r="D4765" s="148" t="s">
        <v>48150</v>
      </c>
      <c r="E4765" s="252" t="s">
        <v>48151</v>
      </c>
      <c r="F4765" s="252" t="s">
        <v>48152</v>
      </c>
      <c r="G4765" s="252" t="s">
        <v>48153</v>
      </c>
      <c r="H4765" s="262" t="s">
        <v>48154</v>
      </c>
      <c r="I4765" s="264" t="s">
        <v>48155</v>
      </c>
      <c r="J4765" s="148"/>
      <c r="M4765" s="258"/>
      <c r="N4765" s="252"/>
      <c r="O4765" s="148"/>
      <c r="P4765" s="148"/>
    </row>
    <row r="4766" spans="1:16" ht="92.4">
      <c r="A4766" s="258" t="s">
        <v>48156</v>
      </c>
      <c r="B4766" s="252" t="s">
        <v>48148</v>
      </c>
      <c r="C4766" s="252" t="s">
        <v>48149</v>
      </c>
      <c r="D4766" s="148" t="s">
        <v>48150</v>
      </c>
      <c r="E4766" s="252" t="s">
        <v>48151</v>
      </c>
      <c r="F4766" s="252" t="s">
        <v>48152</v>
      </c>
      <c r="G4766" s="252" t="s">
        <v>48153</v>
      </c>
      <c r="H4766" s="262" t="s">
        <v>48154</v>
      </c>
      <c r="I4766" s="264" t="s">
        <v>48157</v>
      </c>
      <c r="J4766" s="148"/>
      <c r="M4766" s="258"/>
      <c r="N4766" s="252"/>
      <c r="O4766" s="148"/>
      <c r="P4766" s="148"/>
    </row>
    <row r="4767" spans="1:16" ht="198">
      <c r="A4767" s="258" t="s">
        <v>48158</v>
      </c>
      <c r="B4767" s="252" t="s">
        <v>48159</v>
      </c>
      <c r="C4767" s="252" t="s">
        <v>48160</v>
      </c>
      <c r="D4767" s="148" t="s">
        <v>48161</v>
      </c>
      <c r="E4767" s="252" t="s">
        <v>48162</v>
      </c>
      <c r="F4767" s="252" t="s">
        <v>48163</v>
      </c>
      <c r="G4767" s="252" t="s">
        <v>48164</v>
      </c>
      <c r="H4767" s="262" t="s">
        <v>48165</v>
      </c>
      <c r="I4767" s="264" t="s">
        <v>48166</v>
      </c>
      <c r="J4767" s="148"/>
      <c r="M4767" s="258"/>
      <c r="N4767" s="252"/>
      <c r="O4767" s="148"/>
      <c r="P4767" s="148"/>
    </row>
    <row r="4768" spans="1:16" ht="198">
      <c r="A4768" s="258" t="s">
        <v>48167</v>
      </c>
      <c r="B4768" s="252" t="s">
        <v>48159</v>
      </c>
      <c r="C4768" s="252" t="s">
        <v>48160</v>
      </c>
      <c r="D4768" s="148" t="s">
        <v>48161</v>
      </c>
      <c r="E4768" s="252" t="s">
        <v>48162</v>
      </c>
      <c r="F4768" s="252" t="s">
        <v>48163</v>
      </c>
      <c r="G4768" s="252" t="s">
        <v>48164</v>
      </c>
      <c r="H4768" s="262" t="s">
        <v>48165</v>
      </c>
      <c r="I4768" s="264" t="s">
        <v>48168</v>
      </c>
      <c r="J4768" s="148"/>
      <c r="M4768" s="258"/>
      <c r="N4768" s="252"/>
      <c r="O4768" s="148"/>
      <c r="P4768" s="148"/>
    </row>
    <row r="4769" spans="1:16" ht="158.4">
      <c r="A4769" s="258" t="s">
        <v>48169</v>
      </c>
      <c r="B4769" s="252" t="s">
        <v>48170</v>
      </c>
      <c r="C4769" s="252" t="s">
        <v>48171</v>
      </c>
      <c r="D4769" s="148" t="s">
        <v>48172</v>
      </c>
      <c r="E4769" s="252" t="s">
        <v>48173</v>
      </c>
      <c r="F4769" s="252" t="s">
        <v>48174</v>
      </c>
      <c r="G4769" s="252" t="s">
        <v>48175</v>
      </c>
      <c r="H4769" s="262" t="s">
        <v>48176</v>
      </c>
      <c r="I4769" s="264" t="s">
        <v>48177</v>
      </c>
      <c r="J4769" s="148"/>
      <c r="M4769" s="258"/>
      <c r="N4769" s="252"/>
      <c r="O4769" s="148"/>
      <c r="P4769" s="148"/>
    </row>
    <row r="4770" spans="1:16" ht="158.4">
      <c r="A4770" s="258" t="s">
        <v>48178</v>
      </c>
      <c r="B4770" s="252" t="s">
        <v>48170</v>
      </c>
      <c r="C4770" s="252" t="s">
        <v>48171</v>
      </c>
      <c r="D4770" s="148" t="s">
        <v>48172</v>
      </c>
      <c r="E4770" s="252" t="s">
        <v>48173</v>
      </c>
      <c r="F4770" s="252" t="s">
        <v>48179</v>
      </c>
      <c r="G4770" s="252" t="s">
        <v>48175</v>
      </c>
      <c r="H4770" s="262" t="s">
        <v>48176</v>
      </c>
      <c r="I4770" s="264" t="s">
        <v>48180</v>
      </c>
      <c r="J4770" s="148"/>
      <c r="M4770" s="258"/>
      <c r="N4770" s="252"/>
      <c r="O4770" s="148"/>
      <c r="P4770" s="148"/>
    </row>
    <row r="4771" spans="1:16" ht="198">
      <c r="A4771" s="258" t="s">
        <v>48181</v>
      </c>
      <c r="B4771" s="252" t="s">
        <v>48182</v>
      </c>
      <c r="C4771" s="252" t="s">
        <v>48183</v>
      </c>
      <c r="D4771" s="148" t="s">
        <v>48184</v>
      </c>
      <c r="E4771" s="252" t="s">
        <v>48185</v>
      </c>
      <c r="F4771" s="252" t="s">
        <v>48186</v>
      </c>
      <c r="G4771" s="252" t="s">
        <v>48187</v>
      </c>
      <c r="H4771" s="262" t="s">
        <v>48188</v>
      </c>
      <c r="I4771" s="264" t="s">
        <v>48189</v>
      </c>
      <c r="J4771" s="148"/>
      <c r="M4771" s="251"/>
      <c r="N4771" s="253"/>
      <c r="O4771" s="148"/>
      <c r="P4771" s="148"/>
    </row>
    <row r="4772" spans="1:16" ht="198">
      <c r="A4772" s="258" t="s">
        <v>48190</v>
      </c>
      <c r="B4772" s="252" t="s">
        <v>48182</v>
      </c>
      <c r="C4772" s="252" t="s">
        <v>48183</v>
      </c>
      <c r="D4772" s="148" t="s">
        <v>48184</v>
      </c>
      <c r="E4772" s="252" t="s">
        <v>48185</v>
      </c>
      <c r="F4772" s="252" t="s">
        <v>48186</v>
      </c>
      <c r="G4772" s="252" t="s">
        <v>48187</v>
      </c>
      <c r="H4772" s="262" t="s">
        <v>48188</v>
      </c>
      <c r="I4772" s="264" t="s">
        <v>48191</v>
      </c>
      <c r="J4772" s="148"/>
      <c r="M4772" s="251"/>
      <c r="N4772" s="253"/>
      <c r="O4772" s="148"/>
      <c r="P4772" s="148"/>
    </row>
    <row r="4773" spans="1:16" ht="198">
      <c r="A4773" s="258" t="s">
        <v>48192</v>
      </c>
      <c r="B4773" s="252" t="s">
        <v>48193</v>
      </c>
      <c r="C4773" s="252" t="s">
        <v>48194</v>
      </c>
      <c r="D4773" s="148" t="s">
        <v>48195</v>
      </c>
      <c r="E4773" s="252" t="s">
        <v>48196</v>
      </c>
      <c r="F4773" s="252" t="s">
        <v>48197</v>
      </c>
      <c r="G4773" s="252" t="s">
        <v>48198</v>
      </c>
      <c r="H4773" s="262" t="s">
        <v>48199</v>
      </c>
      <c r="I4773" s="264" t="s">
        <v>48200</v>
      </c>
      <c r="J4773" s="148"/>
      <c r="M4773" s="258"/>
      <c r="N4773" s="252"/>
      <c r="O4773" s="148"/>
      <c r="P4773" s="148"/>
    </row>
    <row r="4774" spans="1:16" ht="198">
      <c r="A4774" s="258" t="s">
        <v>48201</v>
      </c>
      <c r="B4774" s="252" t="s">
        <v>48193</v>
      </c>
      <c r="C4774" s="252" t="s">
        <v>48194</v>
      </c>
      <c r="D4774" s="148" t="s">
        <v>48195</v>
      </c>
      <c r="E4774" s="252" t="s">
        <v>48196</v>
      </c>
      <c r="F4774" s="252" t="s">
        <v>48197</v>
      </c>
      <c r="G4774" s="252" t="s">
        <v>48198</v>
      </c>
      <c r="H4774" s="262" t="s">
        <v>48199</v>
      </c>
      <c r="I4774" s="264" t="s">
        <v>48202</v>
      </c>
      <c r="J4774" s="148"/>
      <c r="M4774" s="258"/>
      <c r="N4774" s="252"/>
      <c r="O4774" s="148"/>
      <c r="P4774" s="148"/>
    </row>
    <row r="4775" spans="1:16" ht="171.6">
      <c r="A4775" s="258" t="s">
        <v>48203</v>
      </c>
      <c r="B4775" s="252" t="s">
        <v>48204</v>
      </c>
      <c r="C4775" s="252" t="s">
        <v>48205</v>
      </c>
      <c r="D4775" s="148" t="s">
        <v>48206</v>
      </c>
      <c r="E4775" s="252" t="s">
        <v>48207</v>
      </c>
      <c r="F4775" s="252" t="s">
        <v>48208</v>
      </c>
      <c r="G4775" s="252" t="s">
        <v>48209</v>
      </c>
      <c r="H4775" s="262" t="s">
        <v>48210</v>
      </c>
      <c r="I4775" s="264" t="s">
        <v>48211</v>
      </c>
      <c r="J4775" s="148"/>
      <c r="M4775" s="258"/>
      <c r="N4775" s="252"/>
      <c r="O4775" s="148"/>
      <c r="P4775" s="148"/>
    </row>
    <row r="4776" spans="1:16" ht="171.6">
      <c r="A4776" s="258" t="s">
        <v>48212</v>
      </c>
      <c r="B4776" s="252" t="s">
        <v>48204</v>
      </c>
      <c r="C4776" s="252" t="s">
        <v>48205</v>
      </c>
      <c r="D4776" s="148" t="s">
        <v>48206</v>
      </c>
      <c r="E4776" s="252" t="s">
        <v>48207</v>
      </c>
      <c r="F4776" s="252" t="s">
        <v>48208</v>
      </c>
      <c r="G4776" s="252" t="s">
        <v>48209</v>
      </c>
      <c r="H4776" s="262" t="s">
        <v>48210</v>
      </c>
      <c r="I4776" s="264" t="s">
        <v>48213</v>
      </c>
      <c r="J4776" s="148"/>
      <c r="M4776" s="258"/>
      <c r="N4776" s="252"/>
      <c r="O4776" s="148"/>
      <c r="P4776" s="148"/>
    </row>
    <row r="4777" spans="1:16" ht="66">
      <c r="A4777" s="258" t="s">
        <v>48214</v>
      </c>
      <c r="B4777" s="252" t="s">
        <v>48215</v>
      </c>
      <c r="C4777" s="252" t="s">
        <v>48216</v>
      </c>
      <c r="D4777" s="148" t="s">
        <v>48217</v>
      </c>
      <c r="E4777" s="252" t="s">
        <v>48218</v>
      </c>
      <c r="F4777" s="252" t="s">
        <v>48219</v>
      </c>
      <c r="G4777" s="252" t="s">
        <v>48220</v>
      </c>
      <c r="H4777" s="262" t="s">
        <v>48221</v>
      </c>
      <c r="I4777" s="264" t="s">
        <v>48222</v>
      </c>
      <c r="J4777" s="148"/>
      <c r="M4777" s="258"/>
      <c r="N4777" s="252"/>
      <c r="O4777" s="148"/>
      <c r="P4777" s="148"/>
    </row>
    <row r="4778" spans="1:16" ht="66">
      <c r="A4778" s="258" t="s">
        <v>48223</v>
      </c>
      <c r="B4778" s="252" t="s">
        <v>48215</v>
      </c>
      <c r="C4778" s="252" t="s">
        <v>48216</v>
      </c>
      <c r="D4778" s="148" t="s">
        <v>48217</v>
      </c>
      <c r="E4778" s="252" t="s">
        <v>48218</v>
      </c>
      <c r="F4778" s="252" t="s">
        <v>48219</v>
      </c>
      <c r="G4778" s="252" t="s">
        <v>48220</v>
      </c>
      <c r="H4778" s="262" t="s">
        <v>48221</v>
      </c>
      <c r="I4778" s="264" t="s">
        <v>48222</v>
      </c>
      <c r="J4778" s="148"/>
      <c r="M4778" s="258"/>
      <c r="N4778" s="148"/>
      <c r="O4778" s="148"/>
      <c r="P4778" s="148"/>
    </row>
    <row r="4779" spans="1:16" ht="79.2">
      <c r="A4779" s="258" t="s">
        <v>48224</v>
      </c>
      <c r="B4779" s="252" t="s">
        <v>48225</v>
      </c>
      <c r="C4779" s="252" t="s">
        <v>48226</v>
      </c>
      <c r="D4779" s="148" t="s">
        <v>48227</v>
      </c>
      <c r="E4779" s="252" t="s">
        <v>48228</v>
      </c>
      <c r="F4779" s="252" t="s">
        <v>48229</v>
      </c>
      <c r="G4779" s="252" t="s">
        <v>48230</v>
      </c>
      <c r="H4779" s="262" t="s">
        <v>48231</v>
      </c>
      <c r="I4779" s="264" t="s">
        <v>48232</v>
      </c>
      <c r="J4779" s="148"/>
      <c r="M4779" s="258"/>
      <c r="N4779" s="252"/>
      <c r="O4779" s="148"/>
      <c r="P4779" s="148"/>
    </row>
    <row r="4780" spans="1:16" ht="79.2">
      <c r="A4780" s="258" t="s">
        <v>48233</v>
      </c>
      <c r="B4780" s="252" t="s">
        <v>48225</v>
      </c>
      <c r="C4780" s="252" t="s">
        <v>48226</v>
      </c>
      <c r="D4780" s="148" t="s">
        <v>48227</v>
      </c>
      <c r="E4780" s="252" t="s">
        <v>48228</v>
      </c>
      <c r="F4780" s="252" t="s">
        <v>48229</v>
      </c>
      <c r="G4780" s="252" t="s">
        <v>48230</v>
      </c>
      <c r="H4780" s="262" t="s">
        <v>48231</v>
      </c>
      <c r="I4780" s="264" t="s">
        <v>48232</v>
      </c>
      <c r="J4780" s="148"/>
      <c r="K4780" s="273"/>
      <c r="L4780" s="273"/>
      <c r="M4780" s="258"/>
      <c r="N4780" s="252"/>
      <c r="O4780" s="148"/>
      <c r="P4780" s="148"/>
    </row>
    <row r="4781" spans="1:16" ht="132">
      <c r="A4781" s="251" t="s">
        <v>48234</v>
      </c>
      <c r="B4781" s="253" t="s">
        <v>48235</v>
      </c>
      <c r="C4781" s="252" t="s">
        <v>48236</v>
      </c>
      <c r="D4781" s="148" t="s">
        <v>48237</v>
      </c>
      <c r="E4781" s="253" t="s">
        <v>48238</v>
      </c>
      <c r="F4781" s="253" t="s">
        <v>48239</v>
      </c>
      <c r="G4781" s="253" t="s">
        <v>48240</v>
      </c>
      <c r="H4781" s="262" t="s">
        <v>48241</v>
      </c>
      <c r="I4781" s="264" t="s">
        <v>48242</v>
      </c>
      <c r="J4781" s="148"/>
      <c r="M4781" s="258"/>
      <c r="N4781" s="252"/>
      <c r="O4781" s="148"/>
      <c r="P4781" s="148"/>
    </row>
    <row r="4782" spans="1:16" ht="132">
      <c r="A4782" s="251" t="s">
        <v>48243</v>
      </c>
      <c r="B4782" s="253" t="s">
        <v>48235</v>
      </c>
      <c r="C4782" s="252" t="s">
        <v>48236</v>
      </c>
      <c r="D4782" s="148" t="s">
        <v>48237</v>
      </c>
      <c r="E4782" s="253" t="s">
        <v>48238</v>
      </c>
      <c r="F4782" s="253" t="s">
        <v>48244</v>
      </c>
      <c r="G4782" s="253" t="s">
        <v>48240</v>
      </c>
      <c r="H4782" s="262" t="s">
        <v>48241</v>
      </c>
      <c r="I4782" s="264" t="s">
        <v>48245</v>
      </c>
      <c r="J4782" s="148"/>
      <c r="M4782" s="258"/>
      <c r="N4782" s="252"/>
      <c r="O4782" s="148"/>
      <c r="P4782" s="148"/>
    </row>
    <row r="4783" spans="1:16" ht="211.2">
      <c r="A4783" s="258" t="s">
        <v>48246</v>
      </c>
      <c r="B4783" s="252" t="s">
        <v>48247</v>
      </c>
      <c r="C4783" s="252" t="s">
        <v>48248</v>
      </c>
      <c r="D4783" s="148" t="s">
        <v>48249</v>
      </c>
      <c r="E4783" s="252" t="s">
        <v>48250</v>
      </c>
      <c r="F4783" s="252" t="s">
        <v>48251</v>
      </c>
      <c r="G4783" s="252" t="s">
        <v>48252</v>
      </c>
      <c r="H4783" s="262" t="s">
        <v>48253</v>
      </c>
      <c r="I4783" s="264" t="s">
        <v>48254</v>
      </c>
      <c r="J4783" s="148"/>
      <c r="M4783" s="258"/>
      <c r="N4783" s="252"/>
      <c r="O4783" s="148"/>
      <c r="P4783" s="148"/>
    </row>
    <row r="4784" spans="1:16" ht="211.2">
      <c r="A4784" s="258" t="s">
        <v>48255</v>
      </c>
      <c r="B4784" s="252" t="s">
        <v>48247</v>
      </c>
      <c r="C4784" s="252" t="s">
        <v>48248</v>
      </c>
      <c r="D4784" s="148" t="s">
        <v>48249</v>
      </c>
      <c r="E4784" s="252" t="s">
        <v>48250</v>
      </c>
      <c r="F4784" s="252" t="s">
        <v>48251</v>
      </c>
      <c r="G4784" s="252" t="s">
        <v>48252</v>
      </c>
      <c r="H4784" s="262" t="s">
        <v>48253</v>
      </c>
      <c r="I4784" s="264" t="s">
        <v>48256</v>
      </c>
      <c r="J4784" s="148"/>
      <c r="M4784" s="258"/>
      <c r="N4784" s="252"/>
      <c r="O4784" s="148"/>
      <c r="P4784" s="148"/>
    </row>
    <row r="4785" spans="1:16" ht="264">
      <c r="A4785" s="258" t="s">
        <v>48257</v>
      </c>
      <c r="B4785" s="252" t="s">
        <v>48258</v>
      </c>
      <c r="C4785" s="252" t="s">
        <v>48259</v>
      </c>
      <c r="D4785" s="148" t="s">
        <v>48260</v>
      </c>
      <c r="E4785" s="252" t="s">
        <v>48261</v>
      </c>
      <c r="F4785" s="252" t="s">
        <v>48262</v>
      </c>
      <c r="G4785" s="252" t="s">
        <v>48263</v>
      </c>
      <c r="H4785" s="262" t="s">
        <v>48264</v>
      </c>
      <c r="I4785" s="264" t="s">
        <v>48265</v>
      </c>
      <c r="J4785" s="148"/>
      <c r="M4785" s="258"/>
      <c r="N4785" s="252"/>
      <c r="O4785" s="148"/>
      <c r="P4785" s="148"/>
    </row>
    <row r="4786" spans="1:16" ht="264">
      <c r="A4786" s="258" t="s">
        <v>48266</v>
      </c>
      <c r="B4786" s="252" t="s">
        <v>48258</v>
      </c>
      <c r="C4786" s="252" t="s">
        <v>48259</v>
      </c>
      <c r="D4786" s="148" t="s">
        <v>48260</v>
      </c>
      <c r="E4786" s="252" t="s">
        <v>48261</v>
      </c>
      <c r="F4786" s="252" t="s">
        <v>48262</v>
      </c>
      <c r="G4786" s="252" t="s">
        <v>48263</v>
      </c>
      <c r="H4786" s="262" t="s">
        <v>48264</v>
      </c>
      <c r="I4786" s="264" t="s">
        <v>48267</v>
      </c>
      <c r="J4786" s="148"/>
      <c r="M4786" s="258"/>
      <c r="N4786" s="252"/>
      <c r="O4786" s="148"/>
      <c r="P4786" s="148"/>
    </row>
    <row r="4787" spans="1:16" ht="224.4">
      <c r="A4787" s="258" t="s">
        <v>48268</v>
      </c>
      <c r="B4787" s="252" t="s">
        <v>48269</v>
      </c>
      <c r="C4787" s="252" t="s">
        <v>48270</v>
      </c>
      <c r="D4787" s="148" t="s">
        <v>48271</v>
      </c>
      <c r="E4787" s="252" t="s">
        <v>48272</v>
      </c>
      <c r="F4787" s="252" t="s">
        <v>48273</v>
      </c>
      <c r="G4787" s="252" t="s">
        <v>48274</v>
      </c>
      <c r="H4787" s="262" t="s">
        <v>48275</v>
      </c>
      <c r="I4787" s="264" t="s">
        <v>48276</v>
      </c>
      <c r="J4787" s="148"/>
      <c r="M4787" s="258"/>
      <c r="N4787" s="252"/>
      <c r="O4787" s="148"/>
      <c r="P4787" s="148"/>
    </row>
    <row r="4788" spans="1:16" ht="224.4">
      <c r="A4788" s="258" t="s">
        <v>48277</v>
      </c>
      <c r="B4788" s="252" t="s">
        <v>48269</v>
      </c>
      <c r="C4788" s="252" t="s">
        <v>48270</v>
      </c>
      <c r="D4788" s="148" t="s">
        <v>48278</v>
      </c>
      <c r="E4788" s="252" t="s">
        <v>48272</v>
      </c>
      <c r="F4788" s="252" t="s">
        <v>48273</v>
      </c>
      <c r="G4788" s="252" t="s">
        <v>48274</v>
      </c>
      <c r="H4788" s="262" t="s">
        <v>48275</v>
      </c>
      <c r="I4788" s="264" t="s">
        <v>48279</v>
      </c>
      <c r="J4788" s="148"/>
      <c r="K4788" s="148"/>
      <c r="L4788" s="148"/>
      <c r="M4788" s="258"/>
      <c r="N4788" s="252"/>
      <c r="O4788" s="148"/>
      <c r="P4788" s="148"/>
    </row>
    <row r="4789" spans="1:16" ht="39.6">
      <c r="A4789" s="258" t="s">
        <v>48280</v>
      </c>
      <c r="B4789" s="252" t="s">
        <v>48281</v>
      </c>
      <c r="C4789" s="252" t="s">
        <v>48281</v>
      </c>
      <c r="D4789" s="148" t="s">
        <v>48281</v>
      </c>
      <c r="E4789" s="252" t="s">
        <v>48281</v>
      </c>
      <c r="F4789" s="252" t="s">
        <v>48281</v>
      </c>
      <c r="G4789" s="252" t="s">
        <v>48281</v>
      </c>
      <c r="H4789" s="252" t="s">
        <v>48281</v>
      </c>
      <c r="I4789" s="264" t="s">
        <v>48281</v>
      </c>
      <c r="J4789" s="148"/>
      <c r="K4789" s="148"/>
      <c r="L4789" s="148"/>
      <c r="M4789" s="251"/>
      <c r="N4789" s="213"/>
      <c r="O4789" s="148"/>
      <c r="P4789" s="148"/>
    </row>
    <row r="4790" spans="1:16" ht="39.6">
      <c r="A4790" s="258" t="s">
        <v>48282</v>
      </c>
      <c r="B4790" s="252" t="s">
        <v>48283</v>
      </c>
      <c r="C4790" s="252" t="s">
        <v>48283</v>
      </c>
      <c r="D4790" s="148" t="s">
        <v>48283</v>
      </c>
      <c r="E4790" s="252" t="s">
        <v>48283</v>
      </c>
      <c r="F4790" s="252" t="s">
        <v>48283</v>
      </c>
      <c r="G4790" s="252" t="s">
        <v>48283</v>
      </c>
      <c r="H4790" s="252" t="s">
        <v>48283</v>
      </c>
      <c r="I4790" s="264" t="s">
        <v>48283</v>
      </c>
      <c r="J4790" s="148"/>
      <c r="K4790" s="148"/>
      <c r="L4790" s="148"/>
      <c r="M4790" s="251"/>
      <c r="N4790" s="213"/>
      <c r="O4790" s="148"/>
      <c r="P4790" s="148"/>
    </row>
    <row r="4791" spans="1:16" ht="28.8">
      <c r="A4791" s="251" t="s">
        <v>48284</v>
      </c>
      <c r="B4791" s="253" t="s">
        <v>48285</v>
      </c>
      <c r="C4791" s="253" t="s">
        <v>48285</v>
      </c>
      <c r="D4791" s="148" t="s">
        <v>48285</v>
      </c>
      <c r="E4791" s="253" t="s">
        <v>48285</v>
      </c>
      <c r="F4791" s="253" t="s">
        <v>48285</v>
      </c>
      <c r="G4791" s="253" t="s">
        <v>48285</v>
      </c>
      <c r="H4791" s="253" t="s">
        <v>48285</v>
      </c>
      <c r="I4791" s="264" t="s">
        <v>48285</v>
      </c>
      <c r="J4791" s="148"/>
      <c r="K4791" s="148"/>
      <c r="L4791" s="148"/>
      <c r="M4791" s="258"/>
      <c r="N4791" s="252"/>
      <c r="O4791" s="148"/>
      <c r="P4791" s="148"/>
    </row>
    <row r="4792" spans="1:16" ht="28.8">
      <c r="A4792" s="251" t="s">
        <v>48286</v>
      </c>
      <c r="B4792" s="253" t="s">
        <v>48285</v>
      </c>
      <c r="C4792" s="253" t="s">
        <v>48285</v>
      </c>
      <c r="D4792" s="148" t="s">
        <v>48285</v>
      </c>
      <c r="E4792" s="253" t="s">
        <v>48285</v>
      </c>
      <c r="F4792" s="253" t="s">
        <v>48285</v>
      </c>
      <c r="G4792" s="253" t="s">
        <v>48285</v>
      </c>
      <c r="H4792" s="253" t="s">
        <v>48285</v>
      </c>
      <c r="I4792" s="264" t="s">
        <v>48285</v>
      </c>
      <c r="J4792" s="148"/>
      <c r="K4792" s="148"/>
      <c r="L4792" s="148"/>
      <c r="M4792" s="258"/>
      <c r="N4792" s="252"/>
      <c r="O4792" s="148"/>
      <c r="P4792" s="148"/>
    </row>
    <row r="4793" spans="1:16" ht="39.6">
      <c r="A4793" s="258" t="s">
        <v>48287</v>
      </c>
      <c r="B4793" s="252" t="s">
        <v>48288</v>
      </c>
      <c r="C4793" s="252" t="s">
        <v>48288</v>
      </c>
      <c r="D4793" s="148" t="s">
        <v>48288</v>
      </c>
      <c r="E4793" s="252" t="s">
        <v>48288</v>
      </c>
      <c r="F4793" s="252" t="s">
        <v>48288</v>
      </c>
      <c r="G4793" s="252" t="s">
        <v>48288</v>
      </c>
      <c r="H4793" s="252" t="s">
        <v>48288</v>
      </c>
      <c r="I4793" s="264" t="s">
        <v>48288</v>
      </c>
      <c r="J4793" s="148"/>
      <c r="K4793" s="148"/>
      <c r="L4793" s="148"/>
      <c r="M4793" s="258"/>
      <c r="N4793" s="148"/>
      <c r="O4793" s="148"/>
      <c r="P4793" s="148"/>
    </row>
    <row r="4794" spans="1:16" ht="39.6">
      <c r="A4794" s="258" t="s">
        <v>48289</v>
      </c>
      <c r="B4794" s="252" t="s">
        <v>48288</v>
      </c>
      <c r="C4794" s="252" t="s">
        <v>48288</v>
      </c>
      <c r="D4794" s="148" t="s">
        <v>48288</v>
      </c>
      <c r="E4794" s="252" t="s">
        <v>48288</v>
      </c>
      <c r="F4794" s="252" t="s">
        <v>48288</v>
      </c>
      <c r="G4794" s="252" t="s">
        <v>48288</v>
      </c>
      <c r="H4794" s="252" t="s">
        <v>48288</v>
      </c>
      <c r="I4794" s="264" t="s">
        <v>48288</v>
      </c>
      <c r="J4794" s="148"/>
      <c r="K4794" s="148"/>
      <c r="L4794" s="148"/>
      <c r="M4794" s="258"/>
      <c r="N4794" s="148"/>
      <c r="O4794" s="148"/>
      <c r="P4794" s="148"/>
    </row>
    <row r="4795" spans="1:16" ht="39.6">
      <c r="A4795" s="258" t="s">
        <v>48290</v>
      </c>
      <c r="B4795" s="252" t="s">
        <v>48291</v>
      </c>
      <c r="C4795" s="252" t="s">
        <v>48292</v>
      </c>
      <c r="D4795" s="148" t="s">
        <v>48291</v>
      </c>
      <c r="E4795" s="252" t="s">
        <v>48292</v>
      </c>
      <c r="F4795" s="252" t="s">
        <v>48292</v>
      </c>
      <c r="G4795" s="252" t="s">
        <v>48291</v>
      </c>
      <c r="H4795" s="252" t="s">
        <v>48291</v>
      </c>
      <c r="I4795" s="264" t="s">
        <v>48291</v>
      </c>
      <c r="J4795" s="148"/>
      <c r="K4795" s="148"/>
      <c r="L4795" s="148"/>
      <c r="M4795" s="258"/>
      <c r="N4795" s="252"/>
      <c r="O4795" s="148"/>
      <c r="P4795" s="148"/>
    </row>
    <row r="4796" spans="1:16" ht="39.6">
      <c r="A4796" s="258" t="s">
        <v>48293</v>
      </c>
      <c r="B4796" s="252" t="s">
        <v>48292</v>
      </c>
      <c r="C4796" s="252" t="s">
        <v>48292</v>
      </c>
      <c r="D4796" s="148" t="s">
        <v>48292</v>
      </c>
      <c r="E4796" s="252" t="s">
        <v>48292</v>
      </c>
      <c r="F4796" s="252" t="s">
        <v>48292</v>
      </c>
      <c r="G4796" s="252" t="s">
        <v>48292</v>
      </c>
      <c r="H4796" s="252" t="s">
        <v>48292</v>
      </c>
      <c r="I4796" s="264" t="s">
        <v>48292</v>
      </c>
      <c r="J4796" s="148"/>
      <c r="K4796" s="148"/>
      <c r="L4796" s="148"/>
      <c r="M4796" s="258"/>
      <c r="N4796" s="252"/>
      <c r="O4796" s="148"/>
      <c r="P4796" s="148"/>
    </row>
    <row r="4797" spans="1:16" ht="39.6">
      <c r="A4797" s="258" t="s">
        <v>48294</v>
      </c>
      <c r="B4797" s="252" t="s">
        <v>48295</v>
      </c>
      <c r="C4797" s="252" t="s">
        <v>48295</v>
      </c>
      <c r="D4797" s="148" t="s">
        <v>48295</v>
      </c>
      <c r="E4797" s="252" t="s">
        <v>48295</v>
      </c>
      <c r="F4797" s="252" t="s">
        <v>48295</v>
      </c>
      <c r="G4797" s="252" t="s">
        <v>48295</v>
      </c>
      <c r="H4797" s="252" t="s">
        <v>48295</v>
      </c>
      <c r="I4797" s="264" t="s">
        <v>48295</v>
      </c>
      <c r="J4797" s="148"/>
      <c r="K4797" s="148"/>
      <c r="L4797" s="148"/>
      <c r="M4797" s="258"/>
      <c r="N4797" s="252"/>
      <c r="O4797" s="148"/>
      <c r="P4797" s="148"/>
    </row>
    <row r="4798" spans="1:16" ht="145.19999999999999">
      <c r="A4798" s="258" t="s">
        <v>48296</v>
      </c>
      <c r="B4798" s="252" t="s">
        <v>48297</v>
      </c>
      <c r="C4798" s="252" t="s">
        <v>48298</v>
      </c>
      <c r="D4798" s="148" t="s">
        <v>48299</v>
      </c>
      <c r="E4798" s="252" t="s">
        <v>48300</v>
      </c>
      <c r="F4798" s="252" t="s">
        <v>48301</v>
      </c>
      <c r="G4798" s="252" t="s">
        <v>48302</v>
      </c>
      <c r="H4798" s="262" t="s">
        <v>48303</v>
      </c>
      <c r="I4798" s="264" t="s">
        <v>48304</v>
      </c>
      <c r="J4798" s="148"/>
      <c r="K4798" s="148"/>
      <c r="L4798" s="148"/>
      <c r="M4798" s="258"/>
      <c r="N4798" s="252"/>
      <c r="O4798" s="148"/>
      <c r="P4798" s="148"/>
    </row>
    <row r="4799" spans="1:16" ht="39.6">
      <c r="A4799" s="258" t="s">
        <v>48305</v>
      </c>
      <c r="B4799" s="252" t="s">
        <v>48306</v>
      </c>
      <c r="C4799" s="252" t="s">
        <v>48306</v>
      </c>
      <c r="D4799" s="148" t="s">
        <v>48306</v>
      </c>
      <c r="E4799" s="252" t="s">
        <v>48306</v>
      </c>
      <c r="F4799" s="252" t="s">
        <v>48306</v>
      </c>
      <c r="G4799" s="252" t="s">
        <v>48306</v>
      </c>
      <c r="H4799" s="252" t="s">
        <v>48306</v>
      </c>
      <c r="I4799" s="264" t="s">
        <v>48306</v>
      </c>
      <c r="J4799" s="148"/>
      <c r="K4799" s="148"/>
      <c r="L4799" s="148"/>
      <c r="M4799" s="258"/>
      <c r="N4799" s="252"/>
      <c r="O4799" s="148"/>
      <c r="P4799" s="148"/>
    </row>
    <row r="4800" spans="1:16" ht="39.6">
      <c r="A4800" s="258" t="s">
        <v>48307</v>
      </c>
      <c r="B4800" s="252" t="s">
        <v>48306</v>
      </c>
      <c r="C4800" s="252" t="s">
        <v>48306</v>
      </c>
      <c r="D4800" s="148" t="s">
        <v>48306</v>
      </c>
      <c r="E4800" s="252" t="s">
        <v>48306</v>
      </c>
      <c r="F4800" s="252" t="s">
        <v>48306</v>
      </c>
      <c r="G4800" s="252" t="s">
        <v>48306</v>
      </c>
      <c r="H4800" s="252" t="s">
        <v>48306</v>
      </c>
      <c r="I4800" s="264" t="s">
        <v>48306</v>
      </c>
      <c r="J4800" s="148"/>
      <c r="K4800" s="148"/>
      <c r="L4800" s="148"/>
      <c r="M4800" s="258"/>
      <c r="N4800" s="252"/>
      <c r="O4800" s="148"/>
      <c r="P4800" s="148"/>
    </row>
    <row r="4801" spans="1:16" ht="39.6">
      <c r="A4801" s="258" t="s">
        <v>48308</v>
      </c>
      <c r="B4801" s="252" t="s">
        <v>48309</v>
      </c>
      <c r="C4801" s="252" t="s">
        <v>48309</v>
      </c>
      <c r="D4801" s="148" t="s">
        <v>48309</v>
      </c>
      <c r="E4801" s="252" t="s">
        <v>48309</v>
      </c>
      <c r="F4801" s="252" t="s">
        <v>48309</v>
      </c>
      <c r="G4801" s="252" t="s">
        <v>48309</v>
      </c>
      <c r="H4801" s="252" t="s">
        <v>48309</v>
      </c>
      <c r="I4801" s="264" t="s">
        <v>48309</v>
      </c>
      <c r="J4801" s="148"/>
      <c r="K4801" s="148"/>
      <c r="L4801" s="148"/>
      <c r="M4801" s="258"/>
      <c r="N4801" s="252"/>
      <c r="O4801" s="148"/>
      <c r="P4801" s="148"/>
    </row>
    <row r="4802" spans="1:16" ht="39.6">
      <c r="A4802" s="258" t="s">
        <v>48310</v>
      </c>
      <c r="B4802" s="252" t="s">
        <v>48309</v>
      </c>
      <c r="C4802" s="252" t="s">
        <v>48309</v>
      </c>
      <c r="D4802" s="148" t="s">
        <v>48309</v>
      </c>
      <c r="E4802" s="252" t="s">
        <v>48309</v>
      </c>
      <c r="F4802" s="252" t="s">
        <v>48309</v>
      </c>
      <c r="G4802" s="252" t="s">
        <v>48309</v>
      </c>
      <c r="H4802" s="252" t="s">
        <v>48309</v>
      </c>
      <c r="I4802" s="264" t="s">
        <v>48309</v>
      </c>
      <c r="J4802" s="148"/>
      <c r="K4802" s="148"/>
      <c r="L4802" s="148"/>
      <c r="M4802" s="258"/>
      <c r="N4802" s="252"/>
      <c r="O4802" s="148"/>
      <c r="P4802" s="148"/>
    </row>
    <row r="4803" spans="1:16" ht="39.6">
      <c r="A4803" s="258" t="s">
        <v>48311</v>
      </c>
      <c r="B4803" s="252" t="s">
        <v>48312</v>
      </c>
      <c r="C4803" s="252" t="s">
        <v>48312</v>
      </c>
      <c r="D4803" s="148" t="s">
        <v>48312</v>
      </c>
      <c r="E4803" s="252" t="s">
        <v>48312</v>
      </c>
      <c r="F4803" s="252" t="s">
        <v>48312</v>
      </c>
      <c r="G4803" s="252" t="s">
        <v>48312</v>
      </c>
      <c r="H4803" s="252" t="s">
        <v>48312</v>
      </c>
      <c r="I4803" s="264" t="s">
        <v>48312</v>
      </c>
      <c r="J4803" s="148"/>
      <c r="K4803" s="148"/>
      <c r="L4803" s="148"/>
      <c r="M4803" s="258"/>
      <c r="N4803" s="252"/>
      <c r="O4803" s="148"/>
      <c r="P4803" s="148"/>
    </row>
    <row r="4804" spans="1:16" ht="39.6">
      <c r="A4804" s="258" t="s">
        <v>48313</v>
      </c>
      <c r="B4804" s="252" t="s">
        <v>48312</v>
      </c>
      <c r="C4804" s="252" t="s">
        <v>48312</v>
      </c>
      <c r="D4804" s="148" t="s">
        <v>48312</v>
      </c>
      <c r="E4804" s="252" t="s">
        <v>48312</v>
      </c>
      <c r="F4804" s="252" t="s">
        <v>48312</v>
      </c>
      <c r="G4804" s="252" t="s">
        <v>48312</v>
      </c>
      <c r="H4804" s="252" t="s">
        <v>48312</v>
      </c>
      <c r="I4804" s="264" t="s">
        <v>48312</v>
      </c>
      <c r="J4804" s="148"/>
      <c r="K4804" s="148"/>
      <c r="L4804" s="148"/>
      <c r="M4804" s="258"/>
      <c r="N4804" s="252"/>
      <c r="O4804" s="148"/>
      <c r="P4804" s="148"/>
    </row>
    <row r="4805" spans="1:16" ht="39.6">
      <c r="A4805" s="258" t="s">
        <v>48314</v>
      </c>
      <c r="B4805" s="252" t="s">
        <v>48315</v>
      </c>
      <c r="C4805" s="252" t="s">
        <v>48315</v>
      </c>
      <c r="D4805" s="148" t="s">
        <v>48315</v>
      </c>
      <c r="E4805" s="252" t="s">
        <v>48315</v>
      </c>
      <c r="F4805" s="252" t="s">
        <v>48315</v>
      </c>
      <c r="G4805" s="252" t="s">
        <v>48315</v>
      </c>
      <c r="H4805" s="252" t="s">
        <v>48315</v>
      </c>
      <c r="I4805" s="264" t="s">
        <v>48315</v>
      </c>
      <c r="J4805" s="148"/>
      <c r="K4805" s="148"/>
      <c r="L4805" s="148"/>
      <c r="M4805" s="258"/>
      <c r="N4805" s="252"/>
      <c r="O4805" s="148"/>
      <c r="P4805" s="148"/>
    </row>
    <row r="4806" spans="1:16" ht="39.6">
      <c r="A4806" s="258" t="s">
        <v>48316</v>
      </c>
      <c r="B4806" s="252" t="s">
        <v>48315</v>
      </c>
      <c r="C4806" s="252" t="s">
        <v>48315</v>
      </c>
      <c r="D4806" s="148" t="s">
        <v>48315</v>
      </c>
      <c r="E4806" s="252" t="s">
        <v>48315</v>
      </c>
      <c r="F4806" s="252" t="s">
        <v>48315</v>
      </c>
      <c r="G4806" s="252" t="s">
        <v>48315</v>
      </c>
      <c r="H4806" s="252" t="s">
        <v>48315</v>
      </c>
      <c r="I4806" s="264" t="s">
        <v>48315</v>
      </c>
      <c r="J4806" s="148"/>
      <c r="K4806" s="148"/>
      <c r="L4806" s="148"/>
      <c r="M4806" s="258"/>
      <c r="N4806" s="252"/>
      <c r="O4806" s="148"/>
      <c r="P4806" s="148"/>
    </row>
    <row r="4807" spans="1:16" ht="39.6">
      <c r="A4807" s="258" t="s">
        <v>48317</v>
      </c>
      <c r="B4807" s="252" t="s">
        <v>48318</v>
      </c>
      <c r="C4807" s="252" t="s">
        <v>48318</v>
      </c>
      <c r="D4807" s="148" t="s">
        <v>48318</v>
      </c>
      <c r="E4807" s="252" t="s">
        <v>48318</v>
      </c>
      <c r="F4807" s="252" t="s">
        <v>48318</v>
      </c>
      <c r="G4807" s="252" t="s">
        <v>48318</v>
      </c>
      <c r="H4807" s="252" t="s">
        <v>48318</v>
      </c>
      <c r="I4807" s="264" t="s">
        <v>48318</v>
      </c>
      <c r="J4807" s="148"/>
      <c r="K4807" s="148"/>
      <c r="L4807" s="148"/>
      <c r="M4807" s="251"/>
      <c r="N4807" s="253"/>
      <c r="O4807" s="148"/>
      <c r="P4807" s="148"/>
    </row>
    <row r="4808" spans="1:16" ht="39.6">
      <c r="A4808" s="258" t="s">
        <v>48319</v>
      </c>
      <c r="B4808" s="252" t="s">
        <v>48318</v>
      </c>
      <c r="C4808" s="252" t="s">
        <v>48318</v>
      </c>
      <c r="D4808" s="148" t="s">
        <v>48318</v>
      </c>
      <c r="E4808" s="252" t="s">
        <v>48318</v>
      </c>
      <c r="F4808" s="252" t="s">
        <v>48318</v>
      </c>
      <c r="G4808" s="252" t="s">
        <v>48318</v>
      </c>
      <c r="H4808" s="252" t="s">
        <v>48318</v>
      </c>
      <c r="I4808" s="264" t="s">
        <v>48318</v>
      </c>
      <c r="J4808" s="148"/>
      <c r="K4808" s="148"/>
      <c r="L4808" s="148"/>
      <c r="M4808" s="251"/>
      <c r="N4808" s="253"/>
      <c r="O4808" s="148"/>
      <c r="P4808" s="148"/>
    </row>
    <row r="4809" spans="1:16" ht="171.6">
      <c r="A4809" s="251" t="s">
        <v>48320</v>
      </c>
      <c r="B4809" s="253" t="s">
        <v>48321</v>
      </c>
      <c r="C4809" s="252" t="s">
        <v>48322</v>
      </c>
      <c r="D4809" s="148" t="s">
        <v>48323</v>
      </c>
      <c r="E4809" s="253" t="s">
        <v>48324</v>
      </c>
      <c r="F4809" s="253" t="s">
        <v>48325</v>
      </c>
      <c r="G4809" s="253" t="s">
        <v>48326</v>
      </c>
      <c r="H4809" s="262" t="s">
        <v>48327</v>
      </c>
      <c r="I4809" s="264" t="s">
        <v>48328</v>
      </c>
      <c r="J4809" s="148"/>
      <c r="K4809" s="148"/>
      <c r="L4809" s="148"/>
      <c r="M4809" s="258"/>
      <c r="N4809" s="252"/>
      <c r="O4809" s="148"/>
      <c r="P4809" s="148"/>
    </row>
    <row r="4810" spans="1:16" ht="171.6">
      <c r="A4810" s="251" t="s">
        <v>48329</v>
      </c>
      <c r="B4810" s="253" t="s">
        <v>48321</v>
      </c>
      <c r="C4810" s="252" t="s">
        <v>48322</v>
      </c>
      <c r="D4810" s="148" t="s">
        <v>48323</v>
      </c>
      <c r="E4810" s="253" t="s">
        <v>48324</v>
      </c>
      <c r="F4810" s="253" t="s">
        <v>48325</v>
      </c>
      <c r="G4810" s="253" t="s">
        <v>48326</v>
      </c>
      <c r="H4810" s="262" t="s">
        <v>48327</v>
      </c>
      <c r="I4810" s="264" t="s">
        <v>48328</v>
      </c>
      <c r="J4810" s="148"/>
      <c r="K4810" s="148"/>
      <c r="L4810" s="148"/>
      <c r="M4810" s="258"/>
      <c r="N4810" s="252"/>
      <c r="O4810" s="148"/>
      <c r="P4810" s="148"/>
    </row>
    <row r="4811" spans="1:16" ht="39.6">
      <c r="A4811" s="258" t="s">
        <v>48330</v>
      </c>
      <c r="B4811" s="252" t="s">
        <v>48331</v>
      </c>
      <c r="C4811" s="252" t="s">
        <v>48331</v>
      </c>
      <c r="D4811" s="148" t="s">
        <v>48331</v>
      </c>
      <c r="E4811" s="252" t="s">
        <v>48331</v>
      </c>
      <c r="F4811" s="252" t="s">
        <v>48331</v>
      </c>
      <c r="G4811" s="252" t="s">
        <v>48331</v>
      </c>
      <c r="H4811" s="252" t="s">
        <v>48331</v>
      </c>
      <c r="I4811" s="264" t="s">
        <v>48331</v>
      </c>
      <c r="J4811" s="148"/>
      <c r="K4811" s="148"/>
      <c r="L4811" s="148"/>
      <c r="M4811" s="258"/>
      <c r="N4811" s="252"/>
      <c r="O4811" s="148"/>
      <c r="P4811" s="148"/>
    </row>
    <row r="4812" spans="1:16" ht="39.6">
      <c r="A4812" s="258" t="s">
        <v>48332</v>
      </c>
      <c r="B4812" s="252" t="s">
        <v>48333</v>
      </c>
      <c r="C4812" s="252" t="s">
        <v>48333</v>
      </c>
      <c r="D4812" s="148" t="s">
        <v>48333</v>
      </c>
      <c r="E4812" s="252" t="s">
        <v>48333</v>
      </c>
      <c r="F4812" s="252" t="s">
        <v>48333</v>
      </c>
      <c r="G4812" s="252" t="s">
        <v>48333</v>
      </c>
      <c r="H4812" s="252" t="s">
        <v>48333</v>
      </c>
      <c r="I4812" s="264" t="s">
        <v>48333</v>
      </c>
      <c r="J4812" s="148"/>
      <c r="K4812" s="148"/>
      <c r="L4812" s="148"/>
      <c r="M4812" s="258"/>
      <c r="N4812" s="252"/>
      <c r="O4812" s="148"/>
      <c r="P4812" s="148"/>
    </row>
    <row r="4813" spans="1:16" ht="92.4">
      <c r="A4813" s="258" t="s">
        <v>48334</v>
      </c>
      <c r="B4813" s="252" t="s">
        <v>48335</v>
      </c>
      <c r="C4813" s="252" t="s">
        <v>48336</v>
      </c>
      <c r="D4813" s="148" t="s">
        <v>48337</v>
      </c>
      <c r="E4813" s="252" t="s">
        <v>48338</v>
      </c>
      <c r="F4813" s="252" t="s">
        <v>48339</v>
      </c>
      <c r="G4813" s="252" t="s">
        <v>48340</v>
      </c>
      <c r="H4813" s="262" t="s">
        <v>48341</v>
      </c>
      <c r="I4813" s="264" t="s">
        <v>48342</v>
      </c>
      <c r="J4813" s="148"/>
      <c r="K4813" s="148"/>
      <c r="L4813" s="148"/>
      <c r="M4813" s="258"/>
      <c r="N4813" s="252"/>
      <c r="O4813" s="148"/>
      <c r="P4813" s="148"/>
    </row>
    <row r="4814" spans="1:16" ht="92.4">
      <c r="A4814" s="258" t="s">
        <v>48343</v>
      </c>
      <c r="B4814" s="252" t="s">
        <v>48335</v>
      </c>
      <c r="C4814" s="252" t="s">
        <v>48336</v>
      </c>
      <c r="D4814" s="148" t="s">
        <v>48337</v>
      </c>
      <c r="E4814" s="252" t="s">
        <v>48338</v>
      </c>
      <c r="F4814" s="252" t="s">
        <v>48339</v>
      </c>
      <c r="G4814" s="252" t="s">
        <v>48340</v>
      </c>
      <c r="H4814" s="262" t="s">
        <v>48341</v>
      </c>
      <c r="I4814" s="264" t="s">
        <v>48342</v>
      </c>
      <c r="J4814" s="148"/>
      <c r="K4814" s="148"/>
      <c r="L4814" s="148"/>
      <c r="M4814" s="258"/>
      <c r="N4814" s="252"/>
      <c r="O4814" s="148"/>
      <c r="P4814" s="148"/>
    </row>
    <row r="4815" spans="1:16" ht="39.6">
      <c r="A4815" s="258" t="s">
        <v>48344</v>
      </c>
      <c r="B4815" s="252" t="s">
        <v>48345</v>
      </c>
      <c r="C4815" s="252" t="s">
        <v>48345</v>
      </c>
      <c r="D4815" s="148" t="s">
        <v>48345</v>
      </c>
      <c r="E4815" s="252" t="s">
        <v>48345</v>
      </c>
      <c r="F4815" s="252" t="s">
        <v>48345</v>
      </c>
      <c r="G4815" s="252" t="s">
        <v>48345</v>
      </c>
      <c r="H4815" s="252" t="s">
        <v>48345</v>
      </c>
      <c r="I4815" s="264" t="s">
        <v>48345</v>
      </c>
      <c r="J4815" s="148"/>
      <c r="K4815" s="148"/>
      <c r="L4815" s="148"/>
      <c r="M4815" s="258"/>
      <c r="N4815" s="252"/>
      <c r="O4815" s="148"/>
      <c r="P4815" s="148"/>
    </row>
    <row r="4816" spans="1:16" ht="39.6">
      <c r="A4816" s="258" t="s">
        <v>48346</v>
      </c>
      <c r="B4816" s="252" t="s">
        <v>48347</v>
      </c>
      <c r="C4816" s="252" t="s">
        <v>48347</v>
      </c>
      <c r="D4816" s="148" t="s">
        <v>48347</v>
      </c>
      <c r="E4816" s="252" t="s">
        <v>48347</v>
      </c>
      <c r="F4816" s="252" t="s">
        <v>48347</v>
      </c>
      <c r="G4816" s="252" t="s">
        <v>48347</v>
      </c>
      <c r="H4816" s="252" t="s">
        <v>48347</v>
      </c>
      <c r="I4816" s="264" t="s">
        <v>48347</v>
      </c>
      <c r="J4816" s="148"/>
      <c r="K4816" s="148"/>
      <c r="L4816" s="148"/>
      <c r="M4816" s="258"/>
      <c r="N4816" s="252"/>
      <c r="O4816" s="148"/>
      <c r="P4816" s="148"/>
    </row>
    <row r="4817" spans="1:16" ht="39.6">
      <c r="A4817" s="258" t="s">
        <v>48348</v>
      </c>
      <c r="B4817" s="252" t="s">
        <v>48349</v>
      </c>
      <c r="C4817" s="252" t="s">
        <v>48349</v>
      </c>
      <c r="D4817" s="148" t="s">
        <v>48349</v>
      </c>
      <c r="E4817" s="252" t="s">
        <v>48349</v>
      </c>
      <c r="F4817" s="252" t="s">
        <v>48349</v>
      </c>
      <c r="G4817" s="252" t="s">
        <v>48349</v>
      </c>
      <c r="H4817" s="252" t="s">
        <v>48349</v>
      </c>
      <c r="I4817" s="264" t="s">
        <v>48349</v>
      </c>
      <c r="J4817" s="148"/>
      <c r="K4817" s="148"/>
      <c r="L4817" s="148"/>
      <c r="M4817" s="258"/>
      <c r="N4817" s="252"/>
      <c r="O4817" s="148"/>
      <c r="P4817" s="148"/>
    </row>
    <row r="4818" spans="1:16" ht="39.6">
      <c r="A4818" s="258" t="s">
        <v>48350</v>
      </c>
      <c r="B4818" s="252" t="s">
        <v>48349</v>
      </c>
      <c r="C4818" s="252" t="s">
        <v>48349</v>
      </c>
      <c r="D4818" s="148" t="s">
        <v>48349</v>
      </c>
      <c r="E4818" s="252" t="s">
        <v>48349</v>
      </c>
      <c r="F4818" s="252" t="s">
        <v>48349</v>
      </c>
      <c r="G4818" s="252" t="s">
        <v>48349</v>
      </c>
      <c r="H4818" s="252" t="s">
        <v>48349</v>
      </c>
      <c r="I4818" s="264" t="s">
        <v>48349</v>
      </c>
      <c r="J4818" s="148"/>
      <c r="K4818" s="148"/>
      <c r="L4818" s="148"/>
      <c r="M4818" s="258"/>
      <c r="N4818" s="252"/>
      <c r="O4818" s="148"/>
      <c r="P4818" s="148"/>
    </row>
    <row r="4819" spans="1:16" ht="39.6">
      <c r="A4819" s="258" t="s">
        <v>48351</v>
      </c>
      <c r="B4819" s="252" t="s">
        <v>48352</v>
      </c>
      <c r="C4819" s="252" t="s">
        <v>48352</v>
      </c>
      <c r="D4819" s="148" t="s">
        <v>48352</v>
      </c>
      <c r="E4819" s="252" t="s">
        <v>48352</v>
      </c>
      <c r="F4819" s="252" t="s">
        <v>48352</v>
      </c>
      <c r="G4819" s="252" t="s">
        <v>48352</v>
      </c>
      <c r="H4819" s="252" t="s">
        <v>48352</v>
      </c>
      <c r="I4819" s="264" t="s">
        <v>48352</v>
      </c>
      <c r="J4819" s="148"/>
      <c r="K4819" s="148"/>
      <c r="L4819" s="148"/>
      <c r="M4819" s="258"/>
      <c r="N4819" s="252"/>
      <c r="O4819" s="148"/>
      <c r="P4819" s="148"/>
    </row>
    <row r="4820" spans="1:16" ht="39.6">
      <c r="A4820" s="258" t="s">
        <v>48353</v>
      </c>
      <c r="B4820" s="252" t="s">
        <v>48354</v>
      </c>
      <c r="C4820" s="252" t="s">
        <v>48354</v>
      </c>
      <c r="D4820" s="148" t="s">
        <v>48354</v>
      </c>
      <c r="E4820" s="252" t="s">
        <v>48354</v>
      </c>
      <c r="F4820" s="252" t="s">
        <v>48354</v>
      </c>
      <c r="G4820" s="252" t="s">
        <v>48354</v>
      </c>
      <c r="H4820" s="252" t="s">
        <v>48354</v>
      </c>
      <c r="I4820" s="264" t="s">
        <v>48354</v>
      </c>
      <c r="J4820" s="148"/>
      <c r="K4820" s="148"/>
      <c r="L4820" s="148"/>
      <c r="M4820" s="258"/>
      <c r="N4820" s="252"/>
      <c r="O4820" s="148"/>
      <c r="P4820" s="148"/>
    </row>
    <row r="4821" spans="1:16" ht="39.6">
      <c r="A4821" s="258" t="s">
        <v>48355</v>
      </c>
      <c r="B4821" s="252" t="s">
        <v>48356</v>
      </c>
      <c r="C4821" s="252" t="s">
        <v>48356</v>
      </c>
      <c r="D4821" s="148" t="s">
        <v>48356</v>
      </c>
      <c r="E4821" s="252" t="s">
        <v>48356</v>
      </c>
      <c r="F4821" s="252" t="s">
        <v>48356</v>
      </c>
      <c r="G4821" s="252" t="s">
        <v>48356</v>
      </c>
      <c r="H4821" s="252" t="s">
        <v>48356</v>
      </c>
      <c r="I4821" s="264" t="s">
        <v>48356</v>
      </c>
      <c r="J4821" s="148"/>
      <c r="K4821" s="148"/>
      <c r="L4821" s="148"/>
      <c r="M4821" s="258"/>
      <c r="N4821" s="252"/>
      <c r="O4821" s="148"/>
      <c r="P4821" s="148"/>
    </row>
    <row r="4822" spans="1:16" ht="39.6">
      <c r="A4822" s="258" t="s">
        <v>48357</v>
      </c>
      <c r="B4822" s="252" t="s">
        <v>48356</v>
      </c>
      <c r="C4822" s="252" t="s">
        <v>48356</v>
      </c>
      <c r="D4822" s="148" t="s">
        <v>48356</v>
      </c>
      <c r="E4822" s="252" t="s">
        <v>48356</v>
      </c>
      <c r="F4822" s="252" t="s">
        <v>48356</v>
      </c>
      <c r="G4822" s="252" t="s">
        <v>48356</v>
      </c>
      <c r="H4822" s="252" t="s">
        <v>48356</v>
      </c>
      <c r="I4822" s="264" t="s">
        <v>48356</v>
      </c>
      <c r="J4822" s="148"/>
      <c r="K4822" s="148"/>
      <c r="L4822" s="148"/>
      <c r="M4822" s="258"/>
      <c r="N4822" s="252"/>
      <c r="O4822" s="148"/>
      <c r="P4822" s="148"/>
    </row>
    <row r="4823" spans="1:16" ht="39.6">
      <c r="A4823" s="258" t="s">
        <v>48358</v>
      </c>
      <c r="B4823" s="252" t="s">
        <v>48359</v>
      </c>
      <c r="C4823" s="252" t="s">
        <v>48359</v>
      </c>
      <c r="D4823" s="148" t="s">
        <v>48359</v>
      </c>
      <c r="E4823" s="252" t="s">
        <v>48359</v>
      </c>
      <c r="F4823" s="252" t="s">
        <v>48359</v>
      </c>
      <c r="G4823" s="252" t="s">
        <v>48359</v>
      </c>
      <c r="H4823" s="252" t="s">
        <v>48359</v>
      </c>
      <c r="I4823" s="264" t="s">
        <v>48359</v>
      </c>
      <c r="J4823" s="148"/>
      <c r="K4823" s="148"/>
      <c r="L4823" s="148"/>
      <c r="M4823" s="258"/>
      <c r="N4823" s="252"/>
      <c r="O4823" s="148"/>
      <c r="P4823" s="148"/>
    </row>
    <row r="4824" spans="1:16" ht="39.6">
      <c r="A4824" s="258" t="s">
        <v>48360</v>
      </c>
      <c r="B4824" s="252" t="s">
        <v>48361</v>
      </c>
      <c r="C4824" s="252" t="s">
        <v>48361</v>
      </c>
      <c r="D4824" s="148" t="s">
        <v>48361</v>
      </c>
      <c r="E4824" s="252" t="s">
        <v>48361</v>
      </c>
      <c r="F4824" s="252" t="s">
        <v>48361</v>
      </c>
      <c r="G4824" s="252" t="s">
        <v>48361</v>
      </c>
      <c r="H4824" s="252" t="s">
        <v>48361</v>
      </c>
      <c r="I4824" s="264" t="s">
        <v>48361</v>
      </c>
      <c r="J4824" s="148"/>
      <c r="K4824" s="148"/>
      <c r="L4824" s="148"/>
      <c r="M4824" s="258"/>
      <c r="N4824" s="252"/>
      <c r="O4824" s="148"/>
      <c r="P4824" s="148"/>
    </row>
    <row r="4825" spans="1:16" ht="39.6">
      <c r="A4825" s="258" t="s">
        <v>48362</v>
      </c>
      <c r="B4825" s="252" t="s">
        <v>48363</v>
      </c>
      <c r="C4825" s="252" t="s">
        <v>48363</v>
      </c>
      <c r="D4825" s="148" t="s">
        <v>48363</v>
      </c>
      <c r="E4825" s="252" t="s">
        <v>48363</v>
      </c>
      <c r="F4825" s="252" t="s">
        <v>48363</v>
      </c>
      <c r="G4825" s="252" t="s">
        <v>48363</v>
      </c>
      <c r="H4825" s="252" t="s">
        <v>48363</v>
      </c>
      <c r="I4825" s="264" t="s">
        <v>48363</v>
      </c>
      <c r="J4825" s="148"/>
      <c r="K4825" s="148"/>
      <c r="L4825" s="148"/>
      <c r="M4825" s="251"/>
      <c r="N4825" s="213"/>
      <c r="O4825" s="148"/>
      <c r="P4825" s="148"/>
    </row>
    <row r="4826" spans="1:16" ht="39.6">
      <c r="A4826" s="258" t="s">
        <v>48364</v>
      </c>
      <c r="B4826" s="252" t="s">
        <v>48363</v>
      </c>
      <c r="C4826" s="252" t="s">
        <v>48363</v>
      </c>
      <c r="D4826" s="148" t="s">
        <v>48363</v>
      </c>
      <c r="E4826" s="252" t="s">
        <v>48363</v>
      </c>
      <c r="F4826" s="252" t="s">
        <v>48363</v>
      </c>
      <c r="G4826" s="252" t="s">
        <v>48363</v>
      </c>
      <c r="H4826" s="252" t="s">
        <v>48363</v>
      </c>
      <c r="I4826" s="264" t="s">
        <v>48363</v>
      </c>
      <c r="J4826" s="148"/>
      <c r="K4826" s="148"/>
      <c r="L4826" s="148"/>
      <c r="M4826" s="251"/>
      <c r="N4826" s="213"/>
      <c r="O4826" s="148"/>
      <c r="P4826" s="148"/>
    </row>
    <row r="4827" spans="1:16" ht="132">
      <c r="A4827" s="251" t="s">
        <v>48365</v>
      </c>
      <c r="B4827" s="253" t="s">
        <v>48366</v>
      </c>
      <c r="C4827" s="252" t="s">
        <v>48367</v>
      </c>
      <c r="D4827" s="148" t="s">
        <v>48368</v>
      </c>
      <c r="E4827" s="253" t="s">
        <v>48369</v>
      </c>
      <c r="F4827" s="253" t="s">
        <v>48370</v>
      </c>
      <c r="G4827" s="253" t="s">
        <v>48371</v>
      </c>
      <c r="H4827" s="148" t="s">
        <v>48372</v>
      </c>
      <c r="I4827" s="264" t="s">
        <v>48373</v>
      </c>
      <c r="J4827" s="148"/>
      <c r="K4827" s="148"/>
      <c r="L4827" s="148"/>
      <c r="M4827" s="258"/>
      <c r="N4827" s="148"/>
      <c r="O4827" s="148"/>
      <c r="P4827" s="148"/>
    </row>
    <row r="4828" spans="1:16" ht="132">
      <c r="A4828" s="251" t="s">
        <v>48374</v>
      </c>
      <c r="B4828" s="253" t="s">
        <v>48375</v>
      </c>
      <c r="C4828" s="252" t="s">
        <v>48376</v>
      </c>
      <c r="D4828" s="148" t="s">
        <v>48377</v>
      </c>
      <c r="E4828" s="253" t="s">
        <v>48369</v>
      </c>
      <c r="F4828" s="253" t="s">
        <v>48378</v>
      </c>
      <c r="G4828" s="253" t="s">
        <v>48379</v>
      </c>
      <c r="H4828" s="262" t="s">
        <v>48380</v>
      </c>
      <c r="I4828" s="264" t="s">
        <v>48381</v>
      </c>
      <c r="J4828" s="148"/>
      <c r="K4828" s="148"/>
      <c r="L4828" s="148"/>
      <c r="M4828" s="258"/>
      <c r="N4828" s="148"/>
      <c r="O4828" s="148"/>
      <c r="P4828" s="148"/>
    </row>
    <row r="4829" spans="1:16" ht="39.6">
      <c r="A4829" s="258" t="s">
        <v>48382</v>
      </c>
      <c r="B4829" s="252" t="s">
        <v>48383</v>
      </c>
      <c r="C4829" s="252" t="s">
        <v>48383</v>
      </c>
      <c r="D4829" s="148" t="s">
        <v>48383</v>
      </c>
      <c r="E4829" s="252" t="s">
        <v>48383</v>
      </c>
      <c r="F4829" s="252" t="s">
        <v>48383</v>
      </c>
      <c r="G4829" s="252" t="s">
        <v>48383</v>
      </c>
      <c r="H4829" s="252" t="s">
        <v>48383</v>
      </c>
      <c r="I4829" s="264" t="s">
        <v>48383</v>
      </c>
      <c r="J4829" s="148"/>
      <c r="K4829" s="148"/>
      <c r="L4829" s="148"/>
      <c r="M4829" s="258"/>
      <c r="N4829" s="252"/>
      <c r="O4829" s="148"/>
      <c r="P4829" s="148"/>
    </row>
    <row r="4830" spans="1:16" ht="39.6">
      <c r="A4830" s="258" t="s">
        <v>48384</v>
      </c>
      <c r="B4830" s="252" t="s">
        <v>48383</v>
      </c>
      <c r="C4830" s="252" t="s">
        <v>48383</v>
      </c>
      <c r="D4830" s="148" t="s">
        <v>48383</v>
      </c>
      <c r="E4830" s="252" t="s">
        <v>48383</v>
      </c>
      <c r="F4830" s="252" t="s">
        <v>48383</v>
      </c>
      <c r="G4830" s="252" t="s">
        <v>48383</v>
      </c>
      <c r="H4830" s="252" t="s">
        <v>48383</v>
      </c>
      <c r="I4830" s="264" t="s">
        <v>48383</v>
      </c>
      <c r="J4830" s="148"/>
      <c r="K4830" s="148"/>
      <c r="L4830" s="148"/>
      <c r="M4830" s="258"/>
      <c r="N4830" s="252"/>
      <c r="O4830" s="148"/>
      <c r="P4830" s="148"/>
    </row>
    <row r="4831" spans="1:16" ht="39.6">
      <c r="A4831" s="258" t="s">
        <v>48385</v>
      </c>
      <c r="B4831" s="252" t="s">
        <v>48386</v>
      </c>
      <c r="C4831" s="252" t="s">
        <v>48386</v>
      </c>
      <c r="D4831" s="148" t="s">
        <v>48386</v>
      </c>
      <c r="E4831" s="252" t="s">
        <v>48386</v>
      </c>
      <c r="F4831" s="252" t="s">
        <v>48386</v>
      </c>
      <c r="G4831" s="252" t="s">
        <v>48386</v>
      </c>
      <c r="H4831" s="252" t="s">
        <v>48386</v>
      </c>
      <c r="I4831" s="264" t="s">
        <v>48386</v>
      </c>
      <c r="J4831" s="148"/>
      <c r="K4831" s="148"/>
      <c r="L4831" s="148"/>
      <c r="M4831" s="258"/>
      <c r="N4831" s="252"/>
      <c r="O4831" s="148"/>
      <c r="P4831" s="148"/>
    </row>
    <row r="4832" spans="1:16" ht="39.6">
      <c r="A4832" s="258" t="s">
        <v>48387</v>
      </c>
      <c r="B4832" s="252" t="s">
        <v>48386</v>
      </c>
      <c r="C4832" s="252" t="s">
        <v>48386</v>
      </c>
      <c r="D4832" s="148" t="s">
        <v>48386</v>
      </c>
      <c r="E4832" s="252" t="s">
        <v>48386</v>
      </c>
      <c r="F4832" s="252" t="s">
        <v>48386</v>
      </c>
      <c r="G4832" s="252" t="s">
        <v>48386</v>
      </c>
      <c r="H4832" s="252" t="s">
        <v>48386</v>
      </c>
      <c r="I4832" s="264" t="s">
        <v>48386</v>
      </c>
      <c r="J4832" s="148"/>
      <c r="K4832" s="148"/>
      <c r="L4832" s="148"/>
      <c r="M4832" s="258"/>
      <c r="N4832" s="252"/>
      <c r="O4832" s="148"/>
      <c r="P4832" s="148"/>
    </row>
    <row r="4833" spans="1:16" ht="39.6">
      <c r="A4833" s="258" t="s">
        <v>48388</v>
      </c>
      <c r="B4833" s="252" t="s">
        <v>48389</v>
      </c>
      <c r="C4833" s="252" t="s">
        <v>48389</v>
      </c>
      <c r="D4833" s="148" t="s">
        <v>48389</v>
      </c>
      <c r="E4833" s="252" t="s">
        <v>48389</v>
      </c>
      <c r="F4833" s="252" t="s">
        <v>48389</v>
      </c>
      <c r="G4833" s="252" t="s">
        <v>48389</v>
      </c>
      <c r="H4833" s="252" t="s">
        <v>48389</v>
      </c>
      <c r="I4833" s="264" t="s">
        <v>48389</v>
      </c>
      <c r="J4833" s="148"/>
      <c r="K4833" s="148"/>
      <c r="L4833" s="148"/>
      <c r="M4833" s="258"/>
      <c r="N4833" s="252"/>
      <c r="O4833" s="148"/>
      <c r="P4833" s="148"/>
    </row>
    <row r="4834" spans="1:16" ht="39.6">
      <c r="A4834" s="258" t="s">
        <v>48390</v>
      </c>
      <c r="B4834" s="252" t="s">
        <v>48391</v>
      </c>
      <c r="C4834" s="252" t="s">
        <v>48391</v>
      </c>
      <c r="D4834" s="148" t="s">
        <v>48391</v>
      </c>
      <c r="E4834" s="252" t="s">
        <v>48391</v>
      </c>
      <c r="F4834" s="252" t="s">
        <v>48391</v>
      </c>
      <c r="G4834" s="252" t="s">
        <v>48391</v>
      </c>
      <c r="H4834" s="252" t="s">
        <v>48391</v>
      </c>
      <c r="I4834" s="264" t="s">
        <v>48391</v>
      </c>
      <c r="J4834" s="148"/>
      <c r="K4834" s="148"/>
      <c r="L4834" s="148"/>
      <c r="M4834" s="258"/>
      <c r="N4834" s="252"/>
      <c r="O4834" s="148"/>
      <c r="P4834" s="148"/>
    </row>
    <row r="4835" spans="1:16" ht="39.6">
      <c r="A4835" s="258" t="s">
        <v>48392</v>
      </c>
      <c r="B4835" s="252" t="s">
        <v>48393</v>
      </c>
      <c r="C4835" s="252" t="s">
        <v>48393</v>
      </c>
      <c r="D4835" s="148" t="s">
        <v>48393</v>
      </c>
      <c r="E4835" s="252" t="s">
        <v>48393</v>
      </c>
      <c r="F4835" s="252" t="s">
        <v>48393</v>
      </c>
      <c r="G4835" s="252" t="s">
        <v>48393</v>
      </c>
      <c r="H4835" s="252" t="s">
        <v>48393</v>
      </c>
      <c r="I4835" s="264" t="s">
        <v>48393</v>
      </c>
      <c r="J4835" s="148"/>
      <c r="K4835" s="148"/>
      <c r="L4835" s="148"/>
      <c r="M4835" s="258"/>
      <c r="N4835" s="252"/>
      <c r="O4835" s="148"/>
      <c r="P4835" s="148"/>
    </row>
    <row r="4836" spans="1:16" ht="39.6">
      <c r="A4836" s="258" t="s">
        <v>48394</v>
      </c>
      <c r="B4836" s="252" t="s">
        <v>48395</v>
      </c>
      <c r="C4836" s="252" t="s">
        <v>48395</v>
      </c>
      <c r="D4836" s="148" t="s">
        <v>48395</v>
      </c>
      <c r="E4836" s="252" t="s">
        <v>48395</v>
      </c>
      <c r="F4836" s="252" t="s">
        <v>48395</v>
      </c>
      <c r="G4836" s="252" t="s">
        <v>48395</v>
      </c>
      <c r="H4836" s="252" t="s">
        <v>48395</v>
      </c>
      <c r="I4836" s="264" t="s">
        <v>48395</v>
      </c>
      <c r="J4836" s="148"/>
      <c r="K4836" s="148"/>
      <c r="L4836" s="148"/>
      <c r="M4836" s="258"/>
      <c r="N4836" s="252"/>
      <c r="O4836" s="148"/>
      <c r="P4836" s="148"/>
    </row>
    <row r="4837" spans="1:16" ht="39.6">
      <c r="A4837" s="258" t="s">
        <v>48396</v>
      </c>
      <c r="B4837" s="252" t="s">
        <v>48397</v>
      </c>
      <c r="C4837" s="252" t="s">
        <v>48397</v>
      </c>
      <c r="D4837" s="148" t="s">
        <v>48397</v>
      </c>
      <c r="E4837" s="252" t="s">
        <v>48397</v>
      </c>
      <c r="F4837" s="252" t="s">
        <v>48397</v>
      </c>
      <c r="G4837" s="252" t="s">
        <v>48397</v>
      </c>
      <c r="H4837" s="252" t="s">
        <v>48397</v>
      </c>
      <c r="I4837" s="264" t="s">
        <v>48397</v>
      </c>
      <c r="J4837" s="148"/>
      <c r="K4837" s="148"/>
      <c r="L4837" s="148"/>
      <c r="M4837" s="258"/>
      <c r="N4837" s="252"/>
      <c r="O4837" s="148"/>
      <c r="P4837" s="148"/>
    </row>
    <row r="4838" spans="1:16" ht="39.6">
      <c r="A4838" s="258" t="s">
        <v>48398</v>
      </c>
      <c r="B4838" s="252" t="s">
        <v>48397</v>
      </c>
      <c r="C4838" s="252" t="s">
        <v>48397</v>
      </c>
      <c r="D4838" s="148" t="s">
        <v>48397</v>
      </c>
      <c r="E4838" s="252" t="s">
        <v>48397</v>
      </c>
      <c r="F4838" s="252" t="s">
        <v>48397</v>
      </c>
      <c r="G4838" s="252" t="s">
        <v>48397</v>
      </c>
      <c r="H4838" s="252" t="s">
        <v>48397</v>
      </c>
      <c r="I4838" s="264" t="s">
        <v>48397</v>
      </c>
      <c r="J4838" s="148"/>
      <c r="K4838" s="148"/>
      <c r="L4838" s="148"/>
      <c r="M4838" s="258"/>
      <c r="N4838" s="252"/>
      <c r="O4838" s="148"/>
      <c r="P4838" s="148"/>
    </row>
    <row r="4839" spans="1:16" ht="39.6">
      <c r="A4839" s="258" t="s">
        <v>48399</v>
      </c>
      <c r="B4839" s="252" t="s">
        <v>48400</v>
      </c>
      <c r="C4839" s="252" t="s">
        <v>48400</v>
      </c>
      <c r="D4839" s="148" t="s">
        <v>48400</v>
      </c>
      <c r="E4839" s="252" t="s">
        <v>48400</v>
      </c>
      <c r="F4839" s="252" t="s">
        <v>48400</v>
      </c>
      <c r="G4839" s="252" t="s">
        <v>48400</v>
      </c>
      <c r="H4839" s="252" t="s">
        <v>48400</v>
      </c>
      <c r="I4839" s="264" t="s">
        <v>48400</v>
      </c>
      <c r="J4839" s="148"/>
      <c r="K4839" s="148"/>
      <c r="L4839" s="148"/>
      <c r="M4839" s="258"/>
      <c r="N4839" s="148"/>
      <c r="O4839" s="148"/>
      <c r="P4839" s="148"/>
    </row>
    <row r="4840" spans="1:16" ht="39.6">
      <c r="A4840" s="258" t="s">
        <v>48401</v>
      </c>
      <c r="B4840" s="252" t="s">
        <v>48400</v>
      </c>
      <c r="C4840" s="252" t="s">
        <v>48400</v>
      </c>
      <c r="D4840" s="148" t="s">
        <v>48400</v>
      </c>
      <c r="E4840" s="252" t="s">
        <v>48400</v>
      </c>
      <c r="F4840" s="252" t="s">
        <v>48400</v>
      </c>
      <c r="G4840" s="252" t="s">
        <v>48400</v>
      </c>
      <c r="H4840" s="252" t="s">
        <v>48400</v>
      </c>
      <c r="I4840" s="264" t="s">
        <v>48400</v>
      </c>
      <c r="J4840" s="148"/>
      <c r="K4840" s="148"/>
      <c r="L4840" s="148"/>
      <c r="M4840" s="258"/>
      <c r="N4840" s="148"/>
      <c r="O4840" s="148"/>
      <c r="P4840" s="148"/>
    </row>
    <row r="4841" spans="1:16" ht="39.6">
      <c r="A4841" s="258" t="s">
        <v>48402</v>
      </c>
      <c r="B4841" s="252" t="s">
        <v>48403</v>
      </c>
      <c r="C4841" s="252" t="s">
        <v>48403</v>
      </c>
      <c r="D4841" s="148" t="s">
        <v>48403</v>
      </c>
      <c r="E4841" s="252" t="s">
        <v>48403</v>
      </c>
      <c r="F4841" s="252" t="s">
        <v>48403</v>
      </c>
      <c r="G4841" s="252" t="s">
        <v>48403</v>
      </c>
      <c r="H4841" s="252" t="s">
        <v>48403</v>
      </c>
      <c r="I4841" s="264" t="s">
        <v>48403</v>
      </c>
      <c r="J4841" s="148"/>
      <c r="K4841" s="148"/>
      <c r="L4841" s="148"/>
      <c r="M4841" s="258"/>
      <c r="N4841" s="252"/>
      <c r="O4841" s="148"/>
      <c r="P4841" s="148"/>
    </row>
    <row r="4842" spans="1:16" ht="39.6">
      <c r="A4842" s="258" t="s">
        <v>48404</v>
      </c>
      <c r="B4842" s="252" t="s">
        <v>48403</v>
      </c>
      <c r="C4842" s="252" t="s">
        <v>48403</v>
      </c>
      <c r="D4842" s="148" t="s">
        <v>48403</v>
      </c>
      <c r="E4842" s="252" t="s">
        <v>48403</v>
      </c>
      <c r="F4842" s="252" t="s">
        <v>48403</v>
      </c>
      <c r="G4842" s="252" t="s">
        <v>48403</v>
      </c>
      <c r="H4842" s="252" t="s">
        <v>48403</v>
      </c>
      <c r="I4842" s="264" t="s">
        <v>48403</v>
      </c>
      <c r="J4842" s="148"/>
      <c r="K4842" s="148"/>
      <c r="L4842" s="148"/>
      <c r="M4842" s="258"/>
      <c r="N4842" s="252"/>
      <c r="O4842" s="148"/>
      <c r="P4842" s="148"/>
    </row>
    <row r="4843" spans="1:16" ht="39.6">
      <c r="A4843" s="258" t="s">
        <v>48405</v>
      </c>
      <c r="B4843" s="252" t="s">
        <v>48406</v>
      </c>
      <c r="C4843" s="252" t="s">
        <v>48406</v>
      </c>
      <c r="D4843" s="148" t="s">
        <v>48406</v>
      </c>
      <c r="E4843" s="252" t="s">
        <v>48406</v>
      </c>
      <c r="F4843" s="252" t="s">
        <v>48406</v>
      </c>
      <c r="G4843" s="252" t="s">
        <v>48406</v>
      </c>
      <c r="H4843" s="252" t="s">
        <v>48406</v>
      </c>
      <c r="I4843" s="264" t="s">
        <v>48406</v>
      </c>
      <c r="J4843" s="148"/>
      <c r="K4843" s="148"/>
      <c r="L4843" s="148"/>
      <c r="M4843" s="251"/>
      <c r="N4843" s="213"/>
      <c r="O4843" s="148"/>
      <c r="P4843" s="148"/>
    </row>
    <row r="4844" spans="1:16" ht="39.6">
      <c r="A4844" s="258" t="s">
        <v>48407</v>
      </c>
      <c r="B4844" s="252" t="s">
        <v>48406</v>
      </c>
      <c r="C4844" s="252" t="s">
        <v>48406</v>
      </c>
      <c r="D4844" s="148" t="s">
        <v>48406</v>
      </c>
      <c r="E4844" s="252" t="s">
        <v>48406</v>
      </c>
      <c r="F4844" s="252" t="s">
        <v>48406</v>
      </c>
      <c r="G4844" s="252" t="s">
        <v>48406</v>
      </c>
      <c r="H4844" s="252" t="s">
        <v>48406</v>
      </c>
      <c r="I4844" s="264" t="s">
        <v>48406</v>
      </c>
      <c r="J4844" s="273"/>
      <c r="K4844" s="273"/>
      <c r="L4844" s="273"/>
      <c r="M4844" s="251"/>
      <c r="N4844" s="253"/>
      <c r="O4844" s="148"/>
      <c r="P4844" s="148"/>
    </row>
    <row r="4845" spans="1:16" ht="171.6">
      <c r="A4845" s="251" t="s">
        <v>48408</v>
      </c>
      <c r="B4845" s="253" t="s">
        <v>48409</v>
      </c>
      <c r="C4845" s="252" t="s">
        <v>48410</v>
      </c>
      <c r="D4845" s="148" t="s">
        <v>48411</v>
      </c>
      <c r="E4845" s="253" t="s">
        <v>48412</v>
      </c>
      <c r="F4845" s="253" t="s">
        <v>48413</v>
      </c>
      <c r="G4845" s="253" t="s">
        <v>48414</v>
      </c>
      <c r="H4845" s="262" t="s">
        <v>48415</v>
      </c>
      <c r="I4845" s="264" t="s">
        <v>48416</v>
      </c>
      <c r="M4845" s="258"/>
      <c r="N4845" s="252"/>
      <c r="O4845" s="148"/>
      <c r="P4845" s="148"/>
    </row>
    <row r="4846" spans="1:16" ht="171.6">
      <c r="A4846" s="251" t="s">
        <v>48417</v>
      </c>
      <c r="B4846" s="253" t="s">
        <v>48409</v>
      </c>
      <c r="C4846" s="252" t="s">
        <v>48410</v>
      </c>
      <c r="D4846" s="148" t="s">
        <v>48411</v>
      </c>
      <c r="E4846" s="253" t="s">
        <v>48412</v>
      </c>
      <c r="F4846" s="253" t="s">
        <v>48418</v>
      </c>
      <c r="G4846" s="253" t="s">
        <v>48414</v>
      </c>
      <c r="H4846" s="262" t="s">
        <v>48415</v>
      </c>
      <c r="I4846" s="264" t="s">
        <v>48416</v>
      </c>
      <c r="M4846" s="258"/>
      <c r="N4846" s="252"/>
      <c r="O4846" s="148"/>
      <c r="P4846" s="148"/>
    </row>
    <row r="4847" spans="1:16" ht="224.4">
      <c r="A4847" s="258" t="s">
        <v>48419</v>
      </c>
      <c r="B4847" s="252" t="s">
        <v>48420</v>
      </c>
      <c r="C4847" s="252" t="s">
        <v>48421</v>
      </c>
      <c r="D4847" s="148" t="s">
        <v>48422</v>
      </c>
      <c r="E4847" s="252" t="s">
        <v>48423</v>
      </c>
      <c r="F4847" s="252" t="s">
        <v>48424</v>
      </c>
      <c r="G4847" s="252" t="s">
        <v>48425</v>
      </c>
      <c r="H4847" s="262" t="s">
        <v>48426</v>
      </c>
      <c r="I4847" s="264" t="s">
        <v>48427</v>
      </c>
      <c r="M4847" s="258"/>
      <c r="N4847" s="252"/>
      <c r="O4847" s="148"/>
      <c r="P4847" s="148"/>
    </row>
    <row r="4848" spans="1:16" ht="224.4">
      <c r="A4848" s="258" t="s">
        <v>48428</v>
      </c>
      <c r="B4848" s="252" t="s">
        <v>48420</v>
      </c>
      <c r="C4848" s="252" t="s">
        <v>48421</v>
      </c>
      <c r="D4848" s="148" t="s">
        <v>48422</v>
      </c>
      <c r="E4848" s="252" t="s">
        <v>48423</v>
      </c>
      <c r="F4848" s="252" t="s">
        <v>48424</v>
      </c>
      <c r="G4848" s="252" t="s">
        <v>48425</v>
      </c>
      <c r="H4848" s="262" t="s">
        <v>48426</v>
      </c>
      <c r="I4848" s="264" t="s">
        <v>48427</v>
      </c>
      <c r="M4848" s="258"/>
      <c r="N4848" s="252"/>
      <c r="O4848" s="148"/>
      <c r="P4848" s="148"/>
    </row>
    <row r="4849" spans="1:16" ht="39.6">
      <c r="A4849" s="258" t="s">
        <v>48429</v>
      </c>
      <c r="B4849" s="252" t="s">
        <v>48430</v>
      </c>
      <c r="C4849" s="252" t="s">
        <v>48430</v>
      </c>
      <c r="D4849" s="148" t="s">
        <v>48430</v>
      </c>
      <c r="E4849" s="252" t="s">
        <v>48430</v>
      </c>
      <c r="F4849" s="252" t="s">
        <v>48430</v>
      </c>
      <c r="G4849" s="252" t="s">
        <v>48430</v>
      </c>
      <c r="H4849" s="252" t="s">
        <v>48430</v>
      </c>
      <c r="I4849" s="264" t="s">
        <v>48430</v>
      </c>
      <c r="J4849" s="148"/>
      <c r="K4849" s="148"/>
      <c r="L4849" s="148"/>
      <c r="M4849" s="258"/>
      <c r="N4849" s="252"/>
      <c r="O4849" s="148"/>
      <c r="P4849" s="148"/>
    </row>
    <row r="4850" spans="1:16" ht="39.6">
      <c r="A4850" s="258" t="s">
        <v>48431</v>
      </c>
      <c r="B4850" s="252" t="s">
        <v>48430</v>
      </c>
      <c r="C4850" s="252" t="s">
        <v>48430</v>
      </c>
      <c r="D4850" s="148" t="s">
        <v>48430</v>
      </c>
      <c r="E4850" s="252" t="s">
        <v>48430</v>
      </c>
      <c r="F4850" s="252" t="s">
        <v>48430</v>
      </c>
      <c r="G4850" s="252" t="s">
        <v>48430</v>
      </c>
      <c r="H4850" s="252" t="s">
        <v>48430</v>
      </c>
      <c r="I4850" s="264" t="s">
        <v>48430</v>
      </c>
      <c r="J4850" s="148"/>
      <c r="K4850" s="148"/>
      <c r="L4850" s="148"/>
      <c r="M4850" s="258"/>
      <c r="N4850" s="252"/>
      <c r="O4850" s="148"/>
      <c r="P4850" s="148"/>
    </row>
    <row r="4851" spans="1:16" ht="39.6">
      <c r="A4851" s="258" t="s">
        <v>48432</v>
      </c>
      <c r="B4851" s="252" t="s">
        <v>48433</v>
      </c>
      <c r="C4851" s="252" t="s">
        <v>48433</v>
      </c>
      <c r="D4851" s="148" t="s">
        <v>48433</v>
      </c>
      <c r="E4851" s="252" t="s">
        <v>48433</v>
      </c>
      <c r="F4851" s="252" t="s">
        <v>48433</v>
      </c>
      <c r="G4851" s="252" t="s">
        <v>48433</v>
      </c>
      <c r="H4851" s="252" t="s">
        <v>48433</v>
      </c>
      <c r="I4851" s="264" t="s">
        <v>48433</v>
      </c>
      <c r="J4851" s="148"/>
      <c r="K4851" s="148"/>
      <c r="L4851" s="148"/>
      <c r="M4851" s="258"/>
      <c r="N4851" s="252"/>
      <c r="O4851" s="148"/>
      <c r="P4851" s="148"/>
    </row>
    <row r="4852" spans="1:16" ht="39.6">
      <c r="A4852" s="258" t="s">
        <v>48434</v>
      </c>
      <c r="B4852" s="252" t="s">
        <v>48435</v>
      </c>
      <c r="C4852" s="252" t="s">
        <v>48435</v>
      </c>
      <c r="D4852" s="148" t="s">
        <v>48435</v>
      </c>
      <c r="E4852" s="252" t="s">
        <v>48435</v>
      </c>
      <c r="F4852" s="252" t="s">
        <v>48435</v>
      </c>
      <c r="G4852" s="252" t="s">
        <v>48435</v>
      </c>
      <c r="H4852" s="252" t="s">
        <v>48435</v>
      </c>
      <c r="I4852" s="264" t="s">
        <v>48435</v>
      </c>
      <c r="J4852" s="148"/>
      <c r="K4852" s="148"/>
      <c r="L4852" s="148"/>
      <c r="M4852" s="258"/>
      <c r="N4852" s="252"/>
      <c r="O4852" s="148"/>
      <c r="P4852" s="148"/>
    </row>
    <row r="4853" spans="1:16" ht="39.6">
      <c r="A4853" s="258" t="s">
        <v>48436</v>
      </c>
      <c r="B4853" s="252" t="s">
        <v>48437</v>
      </c>
      <c r="C4853" s="252" t="s">
        <v>48437</v>
      </c>
      <c r="D4853" s="148" t="s">
        <v>48437</v>
      </c>
      <c r="E4853" s="252" t="s">
        <v>48437</v>
      </c>
      <c r="F4853" s="252" t="s">
        <v>48437</v>
      </c>
      <c r="G4853" s="252" t="s">
        <v>48437</v>
      </c>
      <c r="H4853" s="252" t="s">
        <v>48437</v>
      </c>
      <c r="I4853" s="264" t="s">
        <v>48437</v>
      </c>
      <c r="J4853" s="148"/>
      <c r="K4853" s="148"/>
      <c r="L4853" s="148"/>
      <c r="M4853" s="258"/>
      <c r="N4853" s="252"/>
      <c r="O4853" s="148"/>
      <c r="P4853" s="148"/>
    </row>
    <row r="4854" spans="1:16" ht="39.6">
      <c r="A4854" s="258" t="s">
        <v>48438</v>
      </c>
      <c r="B4854" s="252" t="s">
        <v>48437</v>
      </c>
      <c r="C4854" s="252" t="s">
        <v>48437</v>
      </c>
      <c r="D4854" s="148" t="s">
        <v>48437</v>
      </c>
      <c r="E4854" s="252" t="s">
        <v>48437</v>
      </c>
      <c r="F4854" s="252" t="s">
        <v>48437</v>
      </c>
      <c r="G4854" s="252" t="s">
        <v>48437</v>
      </c>
      <c r="H4854" s="252" t="s">
        <v>48437</v>
      </c>
      <c r="I4854" s="264" t="s">
        <v>48437</v>
      </c>
      <c r="J4854" s="148"/>
      <c r="K4854" s="273"/>
      <c r="L4854" s="273"/>
      <c r="M4854" s="258"/>
      <c r="N4854" s="252"/>
      <c r="O4854" s="148"/>
      <c r="P4854" s="148"/>
    </row>
    <row r="4855" spans="1:16" ht="237.6">
      <c r="A4855" s="258" t="s">
        <v>48439</v>
      </c>
      <c r="B4855" s="252" t="s">
        <v>48440</v>
      </c>
      <c r="C4855" s="252" t="s">
        <v>48441</v>
      </c>
      <c r="D4855" s="148" t="s">
        <v>48442</v>
      </c>
      <c r="E4855" s="252" t="s">
        <v>48443</v>
      </c>
      <c r="F4855" s="252" t="s">
        <v>48444</v>
      </c>
      <c r="G4855" s="252" t="s">
        <v>48445</v>
      </c>
      <c r="H4855" s="262" t="s">
        <v>48446</v>
      </c>
      <c r="I4855" s="264" t="s">
        <v>48447</v>
      </c>
      <c r="J4855" s="148"/>
      <c r="M4855" s="258"/>
      <c r="N4855" s="252"/>
      <c r="O4855" s="148"/>
      <c r="P4855" s="148"/>
    </row>
    <row r="4856" spans="1:16" ht="237.6">
      <c r="A4856" s="258" t="s">
        <v>48448</v>
      </c>
      <c r="B4856" s="252" t="s">
        <v>48440</v>
      </c>
      <c r="C4856" s="252" t="s">
        <v>48441</v>
      </c>
      <c r="D4856" s="148" t="s">
        <v>48442</v>
      </c>
      <c r="E4856" s="252" t="s">
        <v>48443</v>
      </c>
      <c r="F4856" s="252" t="s">
        <v>48444</v>
      </c>
      <c r="G4856" s="252" t="s">
        <v>48445</v>
      </c>
      <c r="H4856" s="262" t="s">
        <v>48446</v>
      </c>
      <c r="I4856" s="264" t="s">
        <v>48449</v>
      </c>
      <c r="J4856" s="148"/>
      <c r="M4856" s="258"/>
      <c r="N4856" s="252"/>
      <c r="O4856" s="148"/>
      <c r="P4856" s="148"/>
    </row>
    <row r="4857" spans="1:16" ht="39.6">
      <c r="A4857" s="258" t="s">
        <v>48450</v>
      </c>
      <c r="B4857" s="252" t="s">
        <v>48451</v>
      </c>
      <c r="C4857" s="252" t="s">
        <v>48451</v>
      </c>
      <c r="D4857" s="148" t="s">
        <v>48451</v>
      </c>
      <c r="E4857" s="252" t="s">
        <v>48451</v>
      </c>
      <c r="F4857" s="252" t="s">
        <v>48451</v>
      </c>
      <c r="G4857" s="252" t="s">
        <v>48451</v>
      </c>
      <c r="H4857" s="262" t="s">
        <v>48451</v>
      </c>
      <c r="I4857" s="264" t="s">
        <v>48451</v>
      </c>
      <c r="J4857" s="148"/>
      <c r="M4857" s="251"/>
      <c r="N4857" s="253"/>
      <c r="O4857" s="148"/>
      <c r="P4857" s="148"/>
    </row>
    <row r="4858" spans="1:16" ht="39.6">
      <c r="A4858" s="258" t="s">
        <v>48452</v>
      </c>
      <c r="B4858" s="252" t="s">
        <v>48451</v>
      </c>
      <c r="C4858" s="252" t="s">
        <v>48451</v>
      </c>
      <c r="D4858" s="148" t="s">
        <v>48451</v>
      </c>
      <c r="E4858" s="252" t="s">
        <v>48451</v>
      </c>
      <c r="F4858" s="252" t="s">
        <v>48451</v>
      </c>
      <c r="G4858" s="252" t="s">
        <v>48451</v>
      </c>
      <c r="H4858" s="262" t="s">
        <v>48451</v>
      </c>
      <c r="I4858" s="264" t="s">
        <v>48451</v>
      </c>
      <c r="J4858" s="148"/>
      <c r="M4858" s="251"/>
      <c r="N4858" s="253"/>
      <c r="O4858" s="148"/>
      <c r="P4858" s="148"/>
    </row>
    <row r="4859" spans="1:16" ht="145.19999999999999">
      <c r="A4859" s="258" t="s">
        <v>48453</v>
      </c>
      <c r="B4859" s="252" t="s">
        <v>48454</v>
      </c>
      <c r="C4859" s="252" t="s">
        <v>48455</v>
      </c>
      <c r="D4859" s="148" t="s">
        <v>48456</v>
      </c>
      <c r="E4859" s="252" t="s">
        <v>48457</v>
      </c>
      <c r="F4859" s="252" t="s">
        <v>48458</v>
      </c>
      <c r="G4859" s="252" t="s">
        <v>48459</v>
      </c>
      <c r="H4859" s="262" t="s">
        <v>48460</v>
      </c>
      <c r="I4859" s="264" t="s">
        <v>48461</v>
      </c>
      <c r="J4859" s="148"/>
      <c r="M4859" s="258"/>
      <c r="N4859" s="148"/>
      <c r="O4859" s="148"/>
      <c r="P4859" s="148"/>
    </row>
    <row r="4860" spans="1:16" ht="145.19999999999999">
      <c r="A4860" s="258" t="s">
        <v>48462</v>
      </c>
      <c r="B4860" s="252" t="s">
        <v>48454</v>
      </c>
      <c r="C4860" s="252" t="s">
        <v>48455</v>
      </c>
      <c r="D4860" s="148" t="s">
        <v>48456</v>
      </c>
      <c r="E4860" s="252" t="s">
        <v>48457</v>
      </c>
      <c r="F4860" s="252" t="s">
        <v>48458</v>
      </c>
      <c r="G4860" s="252" t="s">
        <v>48459</v>
      </c>
      <c r="H4860" s="262" t="s">
        <v>48460</v>
      </c>
      <c r="I4860" s="264" t="s">
        <v>48463</v>
      </c>
      <c r="J4860" s="148"/>
      <c r="M4860" s="258"/>
      <c r="N4860" s="148"/>
      <c r="O4860" s="148"/>
      <c r="P4860" s="148"/>
    </row>
    <row r="4861" spans="1:16" ht="39.6">
      <c r="A4861" s="258" t="s">
        <v>48464</v>
      </c>
      <c r="B4861" s="252" t="s">
        <v>48465</v>
      </c>
      <c r="C4861" s="252" t="s">
        <v>48465</v>
      </c>
      <c r="D4861" s="148" t="s">
        <v>48465</v>
      </c>
      <c r="E4861" s="252" t="s">
        <v>48465</v>
      </c>
      <c r="F4861" s="252" t="s">
        <v>48465</v>
      </c>
      <c r="G4861" s="252" t="s">
        <v>48465</v>
      </c>
      <c r="H4861" s="262" t="s">
        <v>48465</v>
      </c>
      <c r="I4861" s="264" t="s">
        <v>48465</v>
      </c>
      <c r="J4861" s="148"/>
      <c r="M4861" s="258"/>
      <c r="N4861" s="252"/>
      <c r="O4861" s="148"/>
      <c r="P4861" s="148"/>
    </row>
    <row r="4862" spans="1:16" ht="39.6">
      <c r="A4862" s="258" t="s">
        <v>48466</v>
      </c>
      <c r="B4862" s="252" t="s">
        <v>48465</v>
      </c>
      <c r="C4862" s="252" t="s">
        <v>48465</v>
      </c>
      <c r="D4862" s="148" t="s">
        <v>48465</v>
      </c>
      <c r="E4862" s="252" t="s">
        <v>48465</v>
      </c>
      <c r="F4862" s="252" t="s">
        <v>48465</v>
      </c>
      <c r="G4862" s="252" t="s">
        <v>48465</v>
      </c>
      <c r="H4862" s="262" t="s">
        <v>48465</v>
      </c>
      <c r="I4862" s="264" t="s">
        <v>48465</v>
      </c>
      <c r="J4862" s="148"/>
      <c r="M4862" s="258"/>
      <c r="N4862" s="252"/>
      <c r="O4862" s="148"/>
      <c r="P4862" s="148"/>
    </row>
    <row r="4863" spans="1:16" ht="132">
      <c r="A4863" s="251" t="s">
        <v>48467</v>
      </c>
      <c r="B4863" s="253" t="s">
        <v>48468</v>
      </c>
      <c r="C4863" s="252" t="s">
        <v>48469</v>
      </c>
      <c r="D4863" s="148" t="s">
        <v>48470</v>
      </c>
      <c r="E4863" s="253" t="s">
        <v>48471</v>
      </c>
      <c r="F4863" s="253" t="s">
        <v>48472</v>
      </c>
      <c r="G4863" s="253" t="s">
        <v>48473</v>
      </c>
      <c r="H4863" s="262" t="s">
        <v>48474</v>
      </c>
      <c r="I4863" s="264" t="s">
        <v>48475</v>
      </c>
      <c r="J4863" s="148"/>
      <c r="M4863" s="258"/>
      <c r="N4863" s="148"/>
      <c r="O4863" s="148"/>
      <c r="P4863" s="148"/>
    </row>
    <row r="4864" spans="1:16" ht="132">
      <c r="A4864" s="251" t="s">
        <v>48476</v>
      </c>
      <c r="B4864" s="253" t="s">
        <v>48468</v>
      </c>
      <c r="C4864" s="252" t="s">
        <v>48469</v>
      </c>
      <c r="D4864" s="148" t="s">
        <v>48470</v>
      </c>
      <c r="E4864" s="253" t="s">
        <v>48471</v>
      </c>
      <c r="F4864" s="253" t="s">
        <v>48472</v>
      </c>
      <c r="G4864" s="253" t="s">
        <v>48473</v>
      </c>
      <c r="H4864" s="262" t="s">
        <v>48474</v>
      </c>
      <c r="I4864" s="264" t="s">
        <v>48475</v>
      </c>
      <c r="J4864" s="148"/>
      <c r="M4864" s="258"/>
      <c r="N4864" s="148"/>
      <c r="O4864" s="148"/>
      <c r="P4864" s="148"/>
    </row>
    <row r="4865" spans="1:16" ht="39.6">
      <c r="A4865" s="258" t="s">
        <v>48477</v>
      </c>
      <c r="B4865" s="252" t="s">
        <v>48478</v>
      </c>
      <c r="C4865" s="252" t="s">
        <v>48478</v>
      </c>
      <c r="D4865" s="148" t="s">
        <v>48478</v>
      </c>
      <c r="E4865" s="252" t="s">
        <v>48478</v>
      </c>
      <c r="F4865" s="252" t="s">
        <v>48478</v>
      </c>
      <c r="G4865" s="252" t="s">
        <v>48478</v>
      </c>
      <c r="H4865" s="252" t="s">
        <v>48478</v>
      </c>
      <c r="I4865" s="264" t="s">
        <v>48478</v>
      </c>
      <c r="J4865" s="148"/>
      <c r="K4865" s="148"/>
      <c r="L4865" s="148"/>
      <c r="M4865" s="258"/>
      <c r="N4865" s="252"/>
      <c r="O4865" s="148"/>
      <c r="P4865" s="148"/>
    </row>
    <row r="4866" spans="1:16" ht="39.6">
      <c r="A4866" s="258" t="s">
        <v>48479</v>
      </c>
      <c r="B4866" s="252" t="s">
        <v>48480</v>
      </c>
      <c r="C4866" s="252" t="s">
        <v>48480</v>
      </c>
      <c r="D4866" s="148" t="s">
        <v>48480</v>
      </c>
      <c r="E4866" s="252" t="s">
        <v>48480</v>
      </c>
      <c r="F4866" s="252" t="s">
        <v>48480</v>
      </c>
      <c r="G4866" s="252" t="s">
        <v>48480</v>
      </c>
      <c r="H4866" s="252" t="s">
        <v>48480</v>
      </c>
      <c r="I4866" s="264" t="s">
        <v>48480</v>
      </c>
      <c r="J4866" s="148"/>
      <c r="K4866" s="148"/>
      <c r="L4866" s="148"/>
      <c r="M4866" s="258"/>
      <c r="N4866" s="252"/>
      <c r="O4866" s="148"/>
      <c r="P4866" s="148"/>
    </row>
    <row r="4867" spans="1:16" ht="39.6">
      <c r="A4867" s="258" t="s">
        <v>48481</v>
      </c>
      <c r="B4867" s="252" t="s">
        <v>48482</v>
      </c>
      <c r="C4867" s="252" t="s">
        <v>48482</v>
      </c>
      <c r="D4867" s="148" t="s">
        <v>48482</v>
      </c>
      <c r="E4867" s="252" t="s">
        <v>48482</v>
      </c>
      <c r="F4867" s="252" t="s">
        <v>48482</v>
      </c>
      <c r="G4867" s="252" t="s">
        <v>48482</v>
      </c>
      <c r="H4867" s="252" t="s">
        <v>48482</v>
      </c>
      <c r="I4867" s="264" t="s">
        <v>48482</v>
      </c>
      <c r="J4867" s="148"/>
      <c r="K4867" s="148"/>
      <c r="L4867" s="148"/>
      <c r="M4867" s="258"/>
      <c r="N4867" s="148"/>
      <c r="O4867" s="148"/>
      <c r="P4867" s="148"/>
    </row>
    <row r="4868" spans="1:16" ht="39.6">
      <c r="A4868" s="258" t="s">
        <v>48483</v>
      </c>
      <c r="B4868" s="252" t="s">
        <v>48482</v>
      </c>
      <c r="C4868" s="252" t="s">
        <v>48482</v>
      </c>
      <c r="D4868" s="148" t="s">
        <v>48482</v>
      </c>
      <c r="E4868" s="252" t="s">
        <v>48482</v>
      </c>
      <c r="F4868" s="252" t="s">
        <v>48482</v>
      </c>
      <c r="G4868" s="252" t="s">
        <v>48482</v>
      </c>
      <c r="H4868" s="252" t="s">
        <v>48482</v>
      </c>
      <c r="I4868" s="264" t="s">
        <v>48482</v>
      </c>
      <c r="J4868" s="148"/>
      <c r="K4868" s="148"/>
      <c r="L4868" s="148"/>
      <c r="M4868" s="258"/>
      <c r="N4868" s="148"/>
      <c r="O4868" s="148"/>
      <c r="P4868" s="148"/>
    </row>
    <row r="4869" spans="1:16" ht="39.6">
      <c r="A4869" s="258" t="s">
        <v>48484</v>
      </c>
      <c r="B4869" s="252" t="s">
        <v>48485</v>
      </c>
      <c r="C4869" s="252" t="s">
        <v>48485</v>
      </c>
      <c r="D4869" s="148" t="s">
        <v>48485</v>
      </c>
      <c r="E4869" s="252" t="s">
        <v>48485</v>
      </c>
      <c r="F4869" s="252" t="s">
        <v>48485</v>
      </c>
      <c r="G4869" s="252" t="s">
        <v>48485</v>
      </c>
      <c r="H4869" s="252" t="s">
        <v>48485</v>
      </c>
      <c r="I4869" s="264" t="s">
        <v>48485</v>
      </c>
      <c r="J4869" s="148"/>
      <c r="K4869" s="148"/>
      <c r="L4869" s="148"/>
      <c r="M4869" s="258"/>
      <c r="N4869" s="252"/>
      <c r="O4869" s="148"/>
      <c r="P4869" s="148"/>
    </row>
    <row r="4870" spans="1:16" ht="39.6">
      <c r="A4870" s="258" t="s">
        <v>48486</v>
      </c>
      <c r="B4870" s="252" t="s">
        <v>48487</v>
      </c>
      <c r="C4870" s="252" t="s">
        <v>48487</v>
      </c>
      <c r="D4870" s="148" t="s">
        <v>48487</v>
      </c>
      <c r="E4870" s="252" t="s">
        <v>48487</v>
      </c>
      <c r="F4870" s="252" t="s">
        <v>48487</v>
      </c>
      <c r="G4870" s="252" t="s">
        <v>48487</v>
      </c>
      <c r="H4870" s="252" t="s">
        <v>48487</v>
      </c>
      <c r="I4870" s="264" t="s">
        <v>48487</v>
      </c>
      <c r="J4870" s="148"/>
      <c r="K4870" s="148"/>
      <c r="L4870" s="148"/>
      <c r="M4870" s="258"/>
      <c r="N4870" s="252"/>
      <c r="O4870" s="148"/>
      <c r="P4870" s="148"/>
    </row>
    <row r="4871" spans="1:16" ht="39.6">
      <c r="A4871" s="258" t="s">
        <v>48488</v>
      </c>
      <c r="B4871" s="252" t="s">
        <v>48489</v>
      </c>
      <c r="C4871" s="252" t="s">
        <v>48489</v>
      </c>
      <c r="D4871" s="148" t="s">
        <v>48489</v>
      </c>
      <c r="E4871" s="252" t="s">
        <v>48489</v>
      </c>
      <c r="F4871" s="252" t="s">
        <v>48489</v>
      </c>
      <c r="G4871" s="252" t="s">
        <v>48489</v>
      </c>
      <c r="H4871" s="252" t="s">
        <v>48489</v>
      </c>
      <c r="I4871" s="264" t="s">
        <v>48489</v>
      </c>
      <c r="J4871" s="148"/>
      <c r="K4871" s="148"/>
      <c r="L4871" s="148"/>
      <c r="M4871" s="258"/>
      <c r="N4871" s="252"/>
      <c r="O4871" s="148"/>
      <c r="P4871" s="148"/>
    </row>
    <row r="4872" spans="1:16" ht="39.6">
      <c r="A4872" s="258" t="s">
        <v>48490</v>
      </c>
      <c r="B4872" s="252" t="s">
        <v>48489</v>
      </c>
      <c r="C4872" s="252" t="s">
        <v>48489</v>
      </c>
      <c r="D4872" s="148" t="s">
        <v>48489</v>
      </c>
      <c r="E4872" s="252" t="s">
        <v>48489</v>
      </c>
      <c r="F4872" s="252" t="s">
        <v>48489</v>
      </c>
      <c r="G4872" s="252" t="s">
        <v>48489</v>
      </c>
      <c r="H4872" s="252" t="s">
        <v>48489</v>
      </c>
      <c r="I4872" s="264" t="s">
        <v>48489</v>
      </c>
      <c r="J4872" s="148"/>
      <c r="K4872" s="148"/>
      <c r="L4872" s="148"/>
      <c r="M4872" s="258"/>
      <c r="N4872" s="252"/>
      <c r="O4872" s="148"/>
      <c r="P4872" s="148"/>
    </row>
    <row r="4873" spans="1:16" ht="39.6">
      <c r="A4873" s="258" t="s">
        <v>48491</v>
      </c>
      <c r="B4873" s="252" t="s">
        <v>48492</v>
      </c>
      <c r="C4873" s="252" t="s">
        <v>48492</v>
      </c>
      <c r="D4873" s="148" t="s">
        <v>48492</v>
      </c>
      <c r="E4873" s="252" t="s">
        <v>48492</v>
      </c>
      <c r="F4873" s="252" t="s">
        <v>48492</v>
      </c>
      <c r="G4873" s="252" t="s">
        <v>48492</v>
      </c>
      <c r="H4873" s="252" t="s">
        <v>48492</v>
      </c>
      <c r="I4873" s="264" t="s">
        <v>48492</v>
      </c>
      <c r="J4873" s="148"/>
      <c r="K4873" s="148"/>
      <c r="L4873" s="148"/>
      <c r="M4873" s="258"/>
      <c r="N4873" s="252"/>
      <c r="O4873" s="148"/>
      <c r="P4873" s="148"/>
    </row>
    <row r="4874" spans="1:16" ht="39.6">
      <c r="A4874" s="258" t="s">
        <v>48493</v>
      </c>
      <c r="B4874" s="252" t="s">
        <v>48494</v>
      </c>
      <c r="C4874" s="252" t="s">
        <v>48494</v>
      </c>
      <c r="D4874" s="148" t="s">
        <v>48494</v>
      </c>
      <c r="E4874" s="252" t="s">
        <v>48494</v>
      </c>
      <c r="F4874" s="252" t="s">
        <v>48494</v>
      </c>
      <c r="G4874" s="252" t="s">
        <v>48494</v>
      </c>
      <c r="H4874" s="252" t="s">
        <v>48494</v>
      </c>
      <c r="I4874" s="264" t="s">
        <v>48494</v>
      </c>
      <c r="J4874" s="148"/>
      <c r="K4874" s="148"/>
      <c r="L4874" s="148"/>
      <c r="M4874" s="258"/>
      <c r="N4874" s="252"/>
      <c r="O4874" s="148"/>
      <c r="P4874" s="148"/>
    </row>
    <row r="4875" spans="1:16" ht="39.6">
      <c r="A4875" s="258" t="s">
        <v>48495</v>
      </c>
      <c r="B4875" s="252" t="s">
        <v>48496</v>
      </c>
      <c r="C4875" s="252" t="s">
        <v>48496</v>
      </c>
      <c r="D4875" s="148" t="s">
        <v>48496</v>
      </c>
      <c r="E4875" s="252" t="s">
        <v>48496</v>
      </c>
      <c r="F4875" s="252" t="s">
        <v>48496</v>
      </c>
      <c r="G4875" s="252" t="s">
        <v>48496</v>
      </c>
      <c r="H4875" s="252" t="s">
        <v>48496</v>
      </c>
      <c r="I4875" s="264" t="s">
        <v>48496</v>
      </c>
      <c r="J4875" s="148"/>
      <c r="K4875" s="148"/>
      <c r="L4875" s="148"/>
      <c r="M4875" s="251"/>
      <c r="N4875" s="213"/>
      <c r="O4875" s="148"/>
      <c r="P4875" s="148"/>
    </row>
    <row r="4876" spans="1:16" ht="39.6">
      <c r="A4876" s="258" t="s">
        <v>48497</v>
      </c>
      <c r="B4876" s="252" t="s">
        <v>48496</v>
      </c>
      <c r="C4876" s="252" t="s">
        <v>48496</v>
      </c>
      <c r="D4876" s="148" t="s">
        <v>48496</v>
      </c>
      <c r="E4876" s="252" t="s">
        <v>48496</v>
      </c>
      <c r="F4876" s="252" t="s">
        <v>48496</v>
      </c>
      <c r="G4876" s="252" t="s">
        <v>48496</v>
      </c>
      <c r="H4876" s="252" t="s">
        <v>48496</v>
      </c>
      <c r="I4876" s="264" t="s">
        <v>48496</v>
      </c>
      <c r="J4876" s="148"/>
      <c r="K4876" s="148"/>
      <c r="L4876" s="148"/>
      <c r="M4876" s="251"/>
      <c r="N4876" s="213"/>
      <c r="O4876" s="148"/>
      <c r="P4876" s="148"/>
    </row>
    <row r="4877" spans="1:16" ht="28.8">
      <c r="A4877" s="251" t="s">
        <v>48498</v>
      </c>
      <c r="B4877" s="253" t="s">
        <v>48499</v>
      </c>
      <c r="C4877" s="253" t="s">
        <v>48499</v>
      </c>
      <c r="D4877" s="148" t="s">
        <v>48499</v>
      </c>
      <c r="E4877" s="253" t="s">
        <v>48499</v>
      </c>
      <c r="F4877" s="253" t="s">
        <v>48499</v>
      </c>
      <c r="G4877" s="253" t="s">
        <v>48499</v>
      </c>
      <c r="H4877" s="253" t="s">
        <v>48499</v>
      </c>
      <c r="I4877" s="264" t="s">
        <v>48499</v>
      </c>
      <c r="J4877" s="148"/>
      <c r="K4877" s="148"/>
      <c r="L4877" s="148"/>
      <c r="M4877" s="258"/>
      <c r="N4877" s="252"/>
      <c r="O4877" s="148"/>
      <c r="P4877" s="148"/>
    </row>
    <row r="4878" spans="1:16" ht="28.8">
      <c r="A4878" s="251" t="s">
        <v>48500</v>
      </c>
      <c r="B4878" s="253" t="s">
        <v>48499</v>
      </c>
      <c r="C4878" s="253" t="s">
        <v>48499</v>
      </c>
      <c r="D4878" s="148" t="s">
        <v>48499</v>
      </c>
      <c r="E4878" s="253" t="s">
        <v>48499</v>
      </c>
      <c r="F4878" s="253" t="s">
        <v>48499</v>
      </c>
      <c r="G4878" s="253" t="s">
        <v>48499</v>
      </c>
      <c r="H4878" s="253" t="s">
        <v>48499</v>
      </c>
      <c r="I4878" s="264" t="s">
        <v>48499</v>
      </c>
      <c r="J4878" s="148"/>
      <c r="K4878" s="273"/>
      <c r="L4878" s="273"/>
      <c r="M4878" s="258"/>
      <c r="N4878" s="252"/>
      <c r="O4878" s="148"/>
      <c r="P4878" s="148"/>
    </row>
    <row r="4879" spans="1:16" ht="92.4">
      <c r="A4879" s="258" t="s">
        <v>48501</v>
      </c>
      <c r="B4879" s="252" t="s">
        <v>48502</v>
      </c>
      <c r="C4879" s="252" t="s">
        <v>48503</v>
      </c>
      <c r="D4879" s="148" t="s">
        <v>48504</v>
      </c>
      <c r="E4879" s="252" t="s">
        <v>48505</v>
      </c>
      <c r="F4879" s="252" t="s">
        <v>48506</v>
      </c>
      <c r="G4879" s="252" t="s">
        <v>48507</v>
      </c>
      <c r="H4879" s="262" t="s">
        <v>48508</v>
      </c>
      <c r="I4879" s="264" t="s">
        <v>48509</v>
      </c>
      <c r="J4879" s="148"/>
      <c r="M4879" s="258"/>
      <c r="N4879" s="252"/>
      <c r="O4879" s="148"/>
      <c r="P4879" s="148"/>
    </row>
    <row r="4880" spans="1:16" ht="92.4">
      <c r="A4880" s="258" t="s">
        <v>48510</v>
      </c>
      <c r="B4880" s="252" t="s">
        <v>48511</v>
      </c>
      <c r="C4880" s="252" t="s">
        <v>48512</v>
      </c>
      <c r="D4880" s="148" t="s">
        <v>48513</v>
      </c>
      <c r="E4880" s="252" t="s">
        <v>48505</v>
      </c>
      <c r="F4880" s="252" t="s">
        <v>48514</v>
      </c>
      <c r="G4880" s="252" t="s">
        <v>48515</v>
      </c>
      <c r="H4880" s="262" t="s">
        <v>48516</v>
      </c>
      <c r="I4880" s="264" t="s">
        <v>48517</v>
      </c>
      <c r="J4880" s="148"/>
      <c r="M4880" s="258"/>
      <c r="N4880" s="252"/>
      <c r="O4880" s="148"/>
      <c r="P4880" s="148"/>
    </row>
    <row r="4881" spans="1:16" ht="39.6">
      <c r="A4881" s="258" t="s">
        <v>48518</v>
      </c>
      <c r="B4881" s="252" t="s">
        <v>48519</v>
      </c>
      <c r="C4881" s="252" t="s">
        <v>48519</v>
      </c>
      <c r="D4881" s="148" t="s">
        <v>48519</v>
      </c>
      <c r="E4881" s="252" t="s">
        <v>48519</v>
      </c>
      <c r="F4881" s="252" t="s">
        <v>48519</v>
      </c>
      <c r="G4881" s="252" t="s">
        <v>48519</v>
      </c>
      <c r="H4881" s="262" t="s">
        <v>48519</v>
      </c>
      <c r="I4881" s="264" t="s">
        <v>48519</v>
      </c>
      <c r="J4881" s="148"/>
      <c r="M4881" s="258"/>
      <c r="N4881" s="252"/>
      <c r="O4881" s="148"/>
      <c r="P4881" s="148"/>
    </row>
    <row r="4882" spans="1:16" ht="39.6">
      <c r="A4882" s="258" t="s">
        <v>48520</v>
      </c>
      <c r="B4882" s="252" t="s">
        <v>48521</v>
      </c>
      <c r="C4882" s="252" t="s">
        <v>48521</v>
      </c>
      <c r="D4882" s="148" t="s">
        <v>48521</v>
      </c>
      <c r="E4882" s="252" t="s">
        <v>48521</v>
      </c>
      <c r="F4882" s="252" t="s">
        <v>48521</v>
      </c>
      <c r="G4882" s="252" t="s">
        <v>48521</v>
      </c>
      <c r="H4882" s="262" t="s">
        <v>48521</v>
      </c>
      <c r="I4882" s="264" t="s">
        <v>48521</v>
      </c>
      <c r="J4882" s="148"/>
      <c r="M4882" s="258"/>
      <c r="N4882" s="252"/>
      <c r="O4882" s="148"/>
      <c r="P4882" s="148"/>
    </row>
    <row r="4883" spans="1:16" ht="92.4">
      <c r="A4883" s="258" t="s">
        <v>48522</v>
      </c>
      <c r="B4883" s="252" t="s">
        <v>48523</v>
      </c>
      <c r="C4883" s="252" t="s">
        <v>48524</v>
      </c>
      <c r="D4883" s="148" t="s">
        <v>48525</v>
      </c>
      <c r="E4883" s="252" t="s">
        <v>48526</v>
      </c>
      <c r="F4883" s="252" t="s">
        <v>48527</v>
      </c>
      <c r="G4883" s="252" t="s">
        <v>48528</v>
      </c>
      <c r="H4883" s="262" t="s">
        <v>48529</v>
      </c>
      <c r="I4883" s="264" t="s">
        <v>48530</v>
      </c>
      <c r="J4883" s="148"/>
      <c r="M4883" s="258"/>
      <c r="N4883" s="252"/>
      <c r="O4883" s="148"/>
      <c r="P4883" s="148"/>
    </row>
    <row r="4884" spans="1:16" ht="92.4">
      <c r="A4884" s="258" t="s">
        <v>48531</v>
      </c>
      <c r="B4884" s="252" t="s">
        <v>48532</v>
      </c>
      <c r="C4884" s="252" t="s">
        <v>48533</v>
      </c>
      <c r="D4884" s="148" t="s">
        <v>48534</v>
      </c>
      <c r="E4884" s="252" t="s">
        <v>48526</v>
      </c>
      <c r="F4884" s="252" t="s">
        <v>48527</v>
      </c>
      <c r="G4884" s="252" t="s">
        <v>48535</v>
      </c>
      <c r="H4884" s="262" t="s">
        <v>48536</v>
      </c>
      <c r="I4884" s="264" t="s">
        <v>48537</v>
      </c>
      <c r="J4884" s="148"/>
      <c r="M4884" s="258"/>
      <c r="N4884" s="252"/>
      <c r="O4884" s="148"/>
      <c r="P4884" s="148"/>
    </row>
    <row r="4885" spans="1:16" ht="39.6">
      <c r="A4885" s="258" t="s">
        <v>48538</v>
      </c>
      <c r="B4885" s="252" t="s">
        <v>48539</v>
      </c>
      <c r="C4885" s="252" t="s">
        <v>48539</v>
      </c>
      <c r="D4885" s="148" t="s">
        <v>48539</v>
      </c>
      <c r="E4885" s="252" t="s">
        <v>48539</v>
      </c>
      <c r="F4885" s="252" t="s">
        <v>48539</v>
      </c>
      <c r="G4885" s="252" t="s">
        <v>48539</v>
      </c>
      <c r="H4885" s="262" t="s">
        <v>48539</v>
      </c>
      <c r="I4885" s="264" t="s">
        <v>48539</v>
      </c>
      <c r="J4885" s="148"/>
      <c r="M4885" s="258"/>
      <c r="N4885" s="148"/>
      <c r="O4885" s="148"/>
      <c r="P4885" s="148"/>
    </row>
    <row r="4886" spans="1:16" ht="39.6">
      <c r="A4886" s="258" t="s">
        <v>48540</v>
      </c>
      <c r="B4886" s="252" t="s">
        <v>48541</v>
      </c>
      <c r="C4886" s="252" t="s">
        <v>48541</v>
      </c>
      <c r="D4886" s="148" t="s">
        <v>48541</v>
      </c>
      <c r="E4886" s="252" t="s">
        <v>48541</v>
      </c>
      <c r="F4886" s="252" t="s">
        <v>48541</v>
      </c>
      <c r="G4886" s="252" t="s">
        <v>48541</v>
      </c>
      <c r="H4886" s="262" t="s">
        <v>48541</v>
      </c>
      <c r="I4886" s="264" t="s">
        <v>48541</v>
      </c>
      <c r="J4886" s="148"/>
      <c r="M4886" s="258"/>
      <c r="N4886" s="148"/>
      <c r="O4886" s="148"/>
      <c r="P4886" s="148"/>
    </row>
    <row r="4887" spans="1:16" ht="118.8">
      <c r="A4887" s="258" t="s">
        <v>48542</v>
      </c>
      <c r="B4887" s="252" t="s">
        <v>48543</v>
      </c>
      <c r="C4887" s="252" t="s">
        <v>48544</v>
      </c>
      <c r="D4887" s="148" t="s">
        <v>48545</v>
      </c>
      <c r="E4887" s="252" t="s">
        <v>48546</v>
      </c>
      <c r="F4887" s="252" t="s">
        <v>48547</v>
      </c>
      <c r="G4887" s="252" t="s">
        <v>48548</v>
      </c>
      <c r="H4887" s="262" t="s">
        <v>48549</v>
      </c>
      <c r="I4887" s="264" t="s">
        <v>48550</v>
      </c>
      <c r="J4887" s="148"/>
      <c r="M4887" s="258"/>
      <c r="N4887" s="252"/>
      <c r="O4887" s="148"/>
      <c r="P4887" s="148"/>
    </row>
    <row r="4888" spans="1:16" ht="118.8">
      <c r="A4888" s="258" t="s">
        <v>48551</v>
      </c>
      <c r="B4888" s="252" t="s">
        <v>48552</v>
      </c>
      <c r="C4888" s="252" t="s">
        <v>48553</v>
      </c>
      <c r="D4888" s="148" t="s">
        <v>48554</v>
      </c>
      <c r="E4888" s="252" t="s">
        <v>48555</v>
      </c>
      <c r="F4888" s="252" t="s">
        <v>48547</v>
      </c>
      <c r="G4888" s="252" t="s">
        <v>48556</v>
      </c>
      <c r="H4888" s="262" t="s">
        <v>48557</v>
      </c>
      <c r="I4888" s="264" t="s">
        <v>48558</v>
      </c>
      <c r="J4888" s="148"/>
      <c r="M4888" s="258"/>
      <c r="N4888" s="252"/>
      <c r="O4888" s="148"/>
      <c r="P4888" s="148"/>
    </row>
    <row r="4889" spans="1:16" ht="39.6">
      <c r="A4889" s="258" t="s">
        <v>48559</v>
      </c>
      <c r="B4889" s="252" t="s">
        <v>48560</v>
      </c>
      <c r="C4889" s="252" t="s">
        <v>48560</v>
      </c>
      <c r="D4889" s="148" t="s">
        <v>48560</v>
      </c>
      <c r="E4889" s="252" t="s">
        <v>48560</v>
      </c>
      <c r="F4889" s="252" t="s">
        <v>48560</v>
      </c>
      <c r="G4889" s="252" t="s">
        <v>48560</v>
      </c>
      <c r="H4889" s="262" t="s">
        <v>48560</v>
      </c>
      <c r="I4889" s="264" t="s">
        <v>48560</v>
      </c>
      <c r="J4889" s="148"/>
      <c r="M4889" s="258"/>
      <c r="N4889" s="252"/>
      <c r="O4889" s="148"/>
      <c r="P4889" s="148"/>
    </row>
    <row r="4890" spans="1:16" ht="39.6">
      <c r="A4890" s="258" t="s">
        <v>48561</v>
      </c>
      <c r="B4890" s="252" t="s">
        <v>48562</v>
      </c>
      <c r="C4890" s="252" t="s">
        <v>48562</v>
      </c>
      <c r="D4890" s="148" t="s">
        <v>48562</v>
      </c>
      <c r="E4890" s="252" t="s">
        <v>48562</v>
      </c>
      <c r="F4890" s="252" t="s">
        <v>48562</v>
      </c>
      <c r="G4890" s="252" t="s">
        <v>48562</v>
      </c>
      <c r="H4890" s="262" t="s">
        <v>48562</v>
      </c>
      <c r="I4890" s="264" t="s">
        <v>48562</v>
      </c>
      <c r="J4890" s="148"/>
      <c r="M4890" s="258"/>
      <c r="N4890" s="252"/>
      <c r="O4890" s="148"/>
      <c r="P4890" s="148"/>
    </row>
    <row r="4891" spans="1:16" ht="39.6">
      <c r="A4891" s="258" t="s">
        <v>48563</v>
      </c>
      <c r="B4891" s="252" t="s">
        <v>48564</v>
      </c>
      <c r="C4891" s="252" t="s">
        <v>48564</v>
      </c>
      <c r="D4891" s="148" t="s">
        <v>48564</v>
      </c>
      <c r="E4891" s="252" t="s">
        <v>48564</v>
      </c>
      <c r="F4891" s="252" t="s">
        <v>48564</v>
      </c>
      <c r="G4891" s="252" t="s">
        <v>48564</v>
      </c>
      <c r="H4891" s="262" t="s">
        <v>48564</v>
      </c>
      <c r="I4891" s="264" t="s">
        <v>48564</v>
      </c>
      <c r="J4891" s="148"/>
      <c r="M4891" s="258"/>
      <c r="N4891" s="252"/>
      <c r="O4891" s="148"/>
      <c r="P4891" s="148"/>
    </row>
    <row r="4892" spans="1:16" ht="39.6">
      <c r="A4892" s="258" t="s">
        <v>48565</v>
      </c>
      <c r="B4892" s="252" t="s">
        <v>48566</v>
      </c>
      <c r="C4892" s="252" t="s">
        <v>48566</v>
      </c>
      <c r="D4892" s="148" t="s">
        <v>48566</v>
      </c>
      <c r="E4892" s="252" t="s">
        <v>48566</v>
      </c>
      <c r="F4892" s="252" t="s">
        <v>48566</v>
      </c>
      <c r="G4892" s="252" t="s">
        <v>48566</v>
      </c>
      <c r="H4892" s="262" t="s">
        <v>48566</v>
      </c>
      <c r="I4892" s="264" t="s">
        <v>48566</v>
      </c>
      <c r="J4892" s="148"/>
      <c r="M4892" s="258"/>
      <c r="N4892" s="252"/>
      <c r="O4892" s="148"/>
      <c r="P4892" s="148"/>
    </row>
    <row r="4893" spans="1:16" ht="39.6">
      <c r="A4893" s="258" t="s">
        <v>48567</v>
      </c>
      <c r="B4893" s="252" t="s">
        <v>48568</v>
      </c>
      <c r="C4893" s="252" t="s">
        <v>48568</v>
      </c>
      <c r="D4893" s="148" t="s">
        <v>48568</v>
      </c>
      <c r="E4893" s="252" t="s">
        <v>48568</v>
      </c>
      <c r="F4893" s="252" t="s">
        <v>48568</v>
      </c>
      <c r="G4893" s="252" t="s">
        <v>48568</v>
      </c>
      <c r="H4893" s="262" t="s">
        <v>48568</v>
      </c>
      <c r="I4893" s="264" t="s">
        <v>48568</v>
      </c>
      <c r="J4893" s="148"/>
      <c r="M4893" s="251"/>
      <c r="N4893" s="253"/>
      <c r="O4893" s="148"/>
      <c r="P4893" s="148"/>
    </row>
    <row r="4894" spans="1:16" ht="39.6">
      <c r="A4894" s="258" t="s">
        <v>48569</v>
      </c>
      <c r="B4894" s="252" t="s">
        <v>48570</v>
      </c>
      <c r="C4894" s="252" t="s">
        <v>48570</v>
      </c>
      <c r="D4894" s="148" t="s">
        <v>48570</v>
      </c>
      <c r="E4894" s="252" t="s">
        <v>48570</v>
      </c>
      <c r="F4894" s="252" t="s">
        <v>48570</v>
      </c>
      <c r="G4894" s="252" t="s">
        <v>48570</v>
      </c>
      <c r="H4894" s="262" t="s">
        <v>48570</v>
      </c>
      <c r="I4894" s="264" t="s">
        <v>48570</v>
      </c>
      <c r="J4894" s="148"/>
      <c r="M4894" s="251"/>
      <c r="N4894" s="253"/>
      <c r="O4894" s="148"/>
      <c r="P4894" s="148"/>
    </row>
    <row r="4895" spans="1:16" ht="145.19999999999999">
      <c r="A4895" s="251" t="s">
        <v>48571</v>
      </c>
      <c r="B4895" s="253" t="s">
        <v>48572</v>
      </c>
      <c r="C4895" s="252" t="s">
        <v>48573</v>
      </c>
      <c r="D4895" s="148" t="s">
        <v>48574</v>
      </c>
      <c r="E4895" s="253" t="s">
        <v>48575</v>
      </c>
      <c r="F4895" s="253" t="s">
        <v>48576</v>
      </c>
      <c r="G4895" s="253" t="s">
        <v>48577</v>
      </c>
      <c r="H4895" s="262" t="s">
        <v>48578</v>
      </c>
      <c r="I4895" s="264" t="s">
        <v>48579</v>
      </c>
      <c r="J4895" s="148"/>
      <c r="M4895" s="258"/>
      <c r="N4895" s="252"/>
      <c r="O4895" s="148"/>
      <c r="P4895" s="148"/>
    </row>
    <row r="4896" spans="1:16" ht="145.19999999999999">
      <c r="A4896" s="251" t="s">
        <v>48580</v>
      </c>
      <c r="B4896" s="253" t="s">
        <v>48572</v>
      </c>
      <c r="C4896" s="252" t="s">
        <v>48573</v>
      </c>
      <c r="D4896" s="148" t="s">
        <v>48574</v>
      </c>
      <c r="E4896" s="253" t="s">
        <v>48575</v>
      </c>
      <c r="F4896" s="253" t="s">
        <v>48576</v>
      </c>
      <c r="G4896" s="253" t="s">
        <v>48577</v>
      </c>
      <c r="H4896" s="262" t="s">
        <v>48578</v>
      </c>
      <c r="I4896" s="264" t="s">
        <v>48581</v>
      </c>
      <c r="J4896" s="148"/>
      <c r="M4896" s="258"/>
      <c r="N4896" s="252"/>
      <c r="O4896" s="148"/>
      <c r="P4896" s="148"/>
    </row>
    <row r="4897" spans="1:16" ht="39.6">
      <c r="A4897" s="258" t="s">
        <v>48582</v>
      </c>
      <c r="B4897" s="252" t="s">
        <v>48583</v>
      </c>
      <c r="C4897" s="252" t="s">
        <v>48583</v>
      </c>
      <c r="D4897" s="148" t="s">
        <v>48583</v>
      </c>
      <c r="E4897" s="252" t="s">
        <v>48583</v>
      </c>
      <c r="F4897" s="252" t="s">
        <v>48583</v>
      </c>
      <c r="G4897" s="252" t="s">
        <v>48583</v>
      </c>
      <c r="H4897" s="262" t="s">
        <v>48583</v>
      </c>
      <c r="I4897" s="264" t="s">
        <v>48583</v>
      </c>
      <c r="J4897" s="148"/>
      <c r="M4897" s="258"/>
      <c r="N4897" s="252"/>
      <c r="O4897" s="148"/>
      <c r="P4897" s="148"/>
    </row>
    <row r="4898" spans="1:16" ht="39.6">
      <c r="A4898" s="258" t="s">
        <v>48584</v>
      </c>
      <c r="B4898" s="252" t="s">
        <v>48585</v>
      </c>
      <c r="C4898" s="252" t="s">
        <v>48585</v>
      </c>
      <c r="D4898" s="148" t="s">
        <v>48585</v>
      </c>
      <c r="E4898" s="252" t="s">
        <v>48585</v>
      </c>
      <c r="F4898" s="252" t="s">
        <v>48585</v>
      </c>
      <c r="G4898" s="252" t="s">
        <v>48585</v>
      </c>
      <c r="H4898" s="262" t="s">
        <v>48585</v>
      </c>
      <c r="I4898" s="264" t="s">
        <v>48585</v>
      </c>
      <c r="J4898" s="148"/>
      <c r="M4898" s="258"/>
      <c r="N4898" s="252"/>
      <c r="O4898" s="148"/>
      <c r="P4898" s="148"/>
    </row>
    <row r="4899" spans="1:16" ht="118.8">
      <c r="A4899" s="258" t="s">
        <v>48586</v>
      </c>
      <c r="B4899" s="252" t="s">
        <v>48587</v>
      </c>
      <c r="C4899" s="252" t="s">
        <v>48588</v>
      </c>
      <c r="D4899" s="148" t="s">
        <v>48589</v>
      </c>
      <c r="E4899" s="252" t="s">
        <v>48590</v>
      </c>
      <c r="F4899" s="252" t="s">
        <v>48591</v>
      </c>
      <c r="G4899" s="252" t="s">
        <v>48592</v>
      </c>
      <c r="H4899" s="262" t="s">
        <v>48593</v>
      </c>
      <c r="I4899" s="264" t="s">
        <v>48594</v>
      </c>
      <c r="J4899" s="148"/>
      <c r="M4899" s="258"/>
      <c r="N4899" s="252"/>
      <c r="O4899" s="148"/>
      <c r="P4899" s="148"/>
    </row>
    <row r="4900" spans="1:16" ht="118.8">
      <c r="A4900" s="258" t="s">
        <v>48595</v>
      </c>
      <c r="B4900" s="252" t="s">
        <v>48587</v>
      </c>
      <c r="C4900" s="252" t="s">
        <v>48596</v>
      </c>
      <c r="D4900" s="148" t="s">
        <v>48597</v>
      </c>
      <c r="E4900" s="252" t="s">
        <v>48590</v>
      </c>
      <c r="F4900" s="252" t="s">
        <v>48591</v>
      </c>
      <c r="G4900" s="252" t="s">
        <v>48592</v>
      </c>
      <c r="H4900" s="262" t="s">
        <v>48593</v>
      </c>
      <c r="I4900" s="264" t="s">
        <v>48598</v>
      </c>
      <c r="J4900" s="148"/>
      <c r="M4900" s="258"/>
      <c r="N4900" s="252"/>
      <c r="O4900" s="148"/>
      <c r="P4900" s="148"/>
    </row>
    <row r="4901" spans="1:16" ht="39.6">
      <c r="A4901" s="258" t="s">
        <v>48599</v>
      </c>
      <c r="B4901" s="252" t="s">
        <v>48600</v>
      </c>
      <c r="C4901" s="252" t="s">
        <v>48600</v>
      </c>
      <c r="D4901" s="148" t="s">
        <v>48600</v>
      </c>
      <c r="E4901" s="252" t="s">
        <v>48600</v>
      </c>
      <c r="F4901" s="252" t="s">
        <v>48600</v>
      </c>
      <c r="G4901" s="252" t="s">
        <v>48600</v>
      </c>
      <c r="H4901" s="262" t="s">
        <v>48600</v>
      </c>
      <c r="I4901" s="264" t="s">
        <v>48600</v>
      </c>
      <c r="J4901" s="148"/>
      <c r="M4901" s="258"/>
      <c r="N4901" s="252"/>
      <c r="O4901" s="148"/>
      <c r="P4901" s="148"/>
    </row>
    <row r="4902" spans="1:16" ht="39.6">
      <c r="A4902" s="258" t="s">
        <v>48601</v>
      </c>
      <c r="B4902" s="252" t="s">
        <v>48602</v>
      </c>
      <c r="C4902" s="252" t="s">
        <v>48602</v>
      </c>
      <c r="D4902" s="148" t="s">
        <v>48602</v>
      </c>
      <c r="E4902" s="252" t="s">
        <v>48602</v>
      </c>
      <c r="F4902" s="252" t="s">
        <v>48602</v>
      </c>
      <c r="G4902" s="252" t="s">
        <v>48602</v>
      </c>
      <c r="H4902" s="262" t="s">
        <v>48602</v>
      </c>
      <c r="I4902" s="264" t="s">
        <v>48602</v>
      </c>
      <c r="J4902" s="148"/>
      <c r="M4902" s="258"/>
      <c r="N4902" s="252"/>
      <c r="O4902" s="148"/>
      <c r="P4902" s="148"/>
    </row>
    <row r="4903" spans="1:16" ht="39.6">
      <c r="A4903" s="258" t="s">
        <v>48603</v>
      </c>
      <c r="B4903" s="252" t="s">
        <v>48604</v>
      </c>
      <c r="C4903" s="252" t="s">
        <v>48604</v>
      </c>
      <c r="D4903" s="148" t="s">
        <v>48604</v>
      </c>
      <c r="E4903" s="252" t="s">
        <v>48604</v>
      </c>
      <c r="F4903" s="252" t="s">
        <v>48604</v>
      </c>
      <c r="G4903" s="252" t="s">
        <v>48604</v>
      </c>
      <c r="H4903" s="262" t="s">
        <v>48604</v>
      </c>
      <c r="I4903" s="264" t="s">
        <v>48604</v>
      </c>
      <c r="J4903" s="148"/>
      <c r="M4903" s="258"/>
      <c r="N4903" s="252"/>
      <c r="O4903" s="148"/>
      <c r="P4903" s="148"/>
    </row>
    <row r="4904" spans="1:16" ht="39.6">
      <c r="A4904" s="258" t="s">
        <v>48605</v>
      </c>
      <c r="B4904" s="252" t="s">
        <v>48604</v>
      </c>
      <c r="C4904" s="252" t="s">
        <v>48604</v>
      </c>
      <c r="D4904" s="148" t="s">
        <v>48604</v>
      </c>
      <c r="E4904" s="252" t="s">
        <v>48604</v>
      </c>
      <c r="F4904" s="252" t="s">
        <v>48604</v>
      </c>
      <c r="G4904" s="252" t="s">
        <v>48604</v>
      </c>
      <c r="H4904" s="262" t="s">
        <v>48604</v>
      </c>
      <c r="I4904" s="264" t="s">
        <v>48604</v>
      </c>
      <c r="J4904" s="148"/>
      <c r="M4904" s="258"/>
      <c r="N4904" s="252"/>
      <c r="O4904" s="148"/>
      <c r="P4904" s="148"/>
    </row>
    <row r="4905" spans="1:16" ht="145.19999999999999">
      <c r="A4905" s="258" t="s">
        <v>48606</v>
      </c>
      <c r="B4905" s="252" t="s">
        <v>48607</v>
      </c>
      <c r="C4905" s="252" t="s">
        <v>48608</v>
      </c>
      <c r="D4905" s="148" t="s">
        <v>48609</v>
      </c>
      <c r="E4905" s="252" t="s">
        <v>48610</v>
      </c>
      <c r="F4905" s="252" t="s">
        <v>48611</v>
      </c>
      <c r="G4905" s="252" t="s">
        <v>48612</v>
      </c>
      <c r="H4905" s="262" t="s">
        <v>48613</v>
      </c>
      <c r="I4905" s="264" t="s">
        <v>48614</v>
      </c>
      <c r="J4905" s="148"/>
      <c r="M4905" s="258"/>
      <c r="N4905" s="148"/>
      <c r="O4905" s="148"/>
      <c r="P4905" s="148"/>
    </row>
    <row r="4906" spans="1:16" ht="145.19999999999999">
      <c r="A4906" s="258" t="s">
        <v>48615</v>
      </c>
      <c r="B4906" s="252" t="s">
        <v>48607</v>
      </c>
      <c r="C4906" s="252" t="s">
        <v>48616</v>
      </c>
      <c r="D4906" s="148" t="s">
        <v>48609</v>
      </c>
      <c r="E4906" s="252" t="s">
        <v>48610</v>
      </c>
      <c r="F4906" s="252" t="s">
        <v>48611</v>
      </c>
      <c r="G4906" s="252" t="s">
        <v>48612</v>
      </c>
      <c r="H4906" s="262" t="s">
        <v>48613</v>
      </c>
      <c r="I4906" s="264" t="s">
        <v>48614</v>
      </c>
      <c r="J4906" s="148"/>
      <c r="M4906" s="258"/>
      <c r="N4906" s="148"/>
      <c r="O4906" s="148"/>
      <c r="P4906" s="148"/>
    </row>
    <row r="4907" spans="1:16" ht="39.6">
      <c r="A4907" s="258" t="s">
        <v>48617</v>
      </c>
      <c r="B4907" s="252" t="s">
        <v>48618</v>
      </c>
      <c r="C4907" s="252" t="s">
        <v>48618</v>
      </c>
      <c r="D4907" s="148" t="s">
        <v>48618</v>
      </c>
      <c r="E4907" s="252" t="s">
        <v>48618</v>
      </c>
      <c r="F4907" s="252" t="s">
        <v>48618</v>
      </c>
      <c r="G4907" s="252" t="s">
        <v>48618</v>
      </c>
      <c r="H4907" s="252" t="s">
        <v>48618</v>
      </c>
      <c r="I4907" s="264" t="s">
        <v>48618</v>
      </c>
      <c r="J4907" s="148"/>
      <c r="K4907" s="148"/>
      <c r="L4907" s="148"/>
      <c r="M4907" s="258"/>
      <c r="N4907" s="252"/>
      <c r="O4907" s="148"/>
      <c r="P4907" s="148"/>
    </row>
    <row r="4908" spans="1:16" ht="39.6">
      <c r="A4908" s="258" t="s">
        <v>48619</v>
      </c>
      <c r="B4908" s="252" t="s">
        <v>48620</v>
      </c>
      <c r="C4908" s="252" t="s">
        <v>48620</v>
      </c>
      <c r="D4908" s="148" t="s">
        <v>48620</v>
      </c>
      <c r="E4908" s="252" t="s">
        <v>48620</v>
      </c>
      <c r="F4908" s="252" t="s">
        <v>48620</v>
      </c>
      <c r="G4908" s="252" t="s">
        <v>48620</v>
      </c>
      <c r="H4908" s="252" t="s">
        <v>48620</v>
      </c>
      <c r="I4908" s="264" t="s">
        <v>48620</v>
      </c>
      <c r="J4908" s="148"/>
      <c r="K4908" s="148"/>
      <c r="L4908" s="148"/>
      <c r="M4908" s="258"/>
      <c r="N4908" s="252"/>
      <c r="O4908" s="148"/>
      <c r="P4908" s="148"/>
    </row>
    <row r="4909" spans="1:16" ht="39.6">
      <c r="A4909" s="258" t="s">
        <v>48621</v>
      </c>
      <c r="B4909" s="252" t="s">
        <v>48622</v>
      </c>
      <c r="C4909" s="252" t="s">
        <v>48622</v>
      </c>
      <c r="D4909" s="148" t="s">
        <v>48622</v>
      </c>
      <c r="E4909" s="252" t="s">
        <v>48622</v>
      </c>
      <c r="F4909" s="252" t="s">
        <v>48622</v>
      </c>
      <c r="G4909" s="252" t="s">
        <v>48622</v>
      </c>
      <c r="H4909" s="252" t="s">
        <v>48622</v>
      </c>
      <c r="I4909" s="264" t="s">
        <v>48622</v>
      </c>
      <c r="J4909" s="148"/>
      <c r="K4909" s="148"/>
      <c r="L4909" s="148"/>
      <c r="M4909" s="258"/>
      <c r="N4909" s="252"/>
      <c r="O4909" s="148"/>
      <c r="P4909" s="148"/>
    </row>
    <row r="4910" spans="1:16" ht="39.6">
      <c r="A4910" s="258" t="s">
        <v>48623</v>
      </c>
      <c r="B4910" s="252" t="s">
        <v>48624</v>
      </c>
      <c r="C4910" s="252" t="s">
        <v>48624</v>
      </c>
      <c r="D4910" s="148" t="s">
        <v>48624</v>
      </c>
      <c r="E4910" s="252" t="s">
        <v>48624</v>
      </c>
      <c r="F4910" s="252" t="s">
        <v>48624</v>
      </c>
      <c r="G4910" s="252" t="s">
        <v>48624</v>
      </c>
      <c r="H4910" s="252" t="s">
        <v>48624</v>
      </c>
      <c r="I4910" s="264" t="s">
        <v>48624</v>
      </c>
      <c r="J4910" s="148"/>
      <c r="K4910" s="148"/>
      <c r="L4910" s="148"/>
      <c r="M4910" s="258"/>
      <c r="N4910" s="252"/>
      <c r="O4910" s="148"/>
      <c r="P4910" s="148"/>
    </row>
    <row r="4911" spans="1:16" ht="39.6">
      <c r="A4911" s="258" t="s">
        <v>48625</v>
      </c>
      <c r="B4911" s="252" t="s">
        <v>48626</v>
      </c>
      <c r="C4911" s="252" t="s">
        <v>48626</v>
      </c>
      <c r="D4911" s="148" t="s">
        <v>48626</v>
      </c>
      <c r="E4911" s="252" t="s">
        <v>48626</v>
      </c>
      <c r="F4911" s="252" t="s">
        <v>48626</v>
      </c>
      <c r="G4911" s="252" t="s">
        <v>48626</v>
      </c>
      <c r="H4911" s="252" t="s">
        <v>48626</v>
      </c>
      <c r="I4911" s="264" t="s">
        <v>48626</v>
      </c>
      <c r="J4911" s="148"/>
      <c r="K4911" s="148"/>
      <c r="L4911" s="148"/>
      <c r="M4911" s="251"/>
      <c r="N4911" s="213"/>
      <c r="O4911" s="148"/>
      <c r="P4911" s="148"/>
    </row>
    <row r="4912" spans="1:16" ht="39.6">
      <c r="A4912" s="258" t="s">
        <v>48627</v>
      </c>
      <c r="B4912" s="252" t="s">
        <v>48626</v>
      </c>
      <c r="C4912" s="252" t="s">
        <v>48626</v>
      </c>
      <c r="D4912" s="148" t="s">
        <v>48626</v>
      </c>
      <c r="E4912" s="252" t="s">
        <v>48626</v>
      </c>
      <c r="F4912" s="252" t="s">
        <v>48626</v>
      </c>
      <c r="G4912" s="252" t="s">
        <v>48626</v>
      </c>
      <c r="H4912" s="252" t="s">
        <v>48626</v>
      </c>
      <c r="I4912" s="264" t="s">
        <v>48626</v>
      </c>
      <c r="J4912" s="148"/>
      <c r="K4912" s="148"/>
      <c r="L4912" s="148"/>
      <c r="M4912" s="251"/>
      <c r="N4912" s="213"/>
      <c r="O4912" s="148"/>
      <c r="P4912" s="148"/>
    </row>
    <row r="4913" spans="1:16" ht="26.4">
      <c r="A4913" s="251" t="s">
        <v>48628</v>
      </c>
      <c r="B4913" s="253" t="s">
        <v>48629</v>
      </c>
      <c r="C4913" s="253" t="s">
        <v>48629</v>
      </c>
      <c r="D4913" s="148" t="s">
        <v>48629</v>
      </c>
      <c r="E4913" s="253" t="s">
        <v>48629</v>
      </c>
      <c r="F4913" s="253" t="s">
        <v>48629</v>
      </c>
      <c r="G4913" s="253" t="s">
        <v>48629</v>
      </c>
      <c r="H4913" s="253" t="s">
        <v>48629</v>
      </c>
      <c r="I4913" s="264" t="s">
        <v>48629</v>
      </c>
      <c r="J4913" s="148"/>
      <c r="K4913" s="148"/>
      <c r="L4913" s="148"/>
      <c r="M4913" s="258"/>
      <c r="N4913" s="252"/>
      <c r="O4913" s="148"/>
      <c r="P4913" s="148"/>
    </row>
    <row r="4914" spans="1:16" ht="28.8">
      <c r="A4914" s="251" t="s">
        <v>48630</v>
      </c>
      <c r="B4914" s="253" t="s">
        <v>48631</v>
      </c>
      <c r="C4914" s="253" t="s">
        <v>48631</v>
      </c>
      <c r="D4914" s="148" t="s">
        <v>48631</v>
      </c>
      <c r="E4914" s="253" t="s">
        <v>48631</v>
      </c>
      <c r="F4914" s="253" t="s">
        <v>48631</v>
      </c>
      <c r="G4914" s="253" t="s">
        <v>48631</v>
      </c>
      <c r="H4914" s="253" t="s">
        <v>48631</v>
      </c>
      <c r="I4914" s="264" t="s">
        <v>48631</v>
      </c>
      <c r="J4914" s="148"/>
      <c r="K4914" s="148"/>
      <c r="L4914" s="148"/>
      <c r="M4914" s="258"/>
      <c r="N4914" s="252"/>
      <c r="O4914" s="148"/>
      <c r="P4914" s="148"/>
    </row>
    <row r="4915" spans="1:16" ht="39.6">
      <c r="A4915" s="258" t="s">
        <v>48632</v>
      </c>
      <c r="B4915" s="252" t="s">
        <v>48633</v>
      </c>
      <c r="C4915" s="252" t="s">
        <v>48633</v>
      </c>
      <c r="D4915" s="148" t="s">
        <v>48633</v>
      </c>
      <c r="E4915" s="252" t="s">
        <v>48633</v>
      </c>
      <c r="F4915" s="252" t="s">
        <v>48633</v>
      </c>
      <c r="G4915" s="252" t="s">
        <v>48633</v>
      </c>
      <c r="H4915" s="252" t="s">
        <v>48633</v>
      </c>
      <c r="I4915" s="264" t="s">
        <v>48633</v>
      </c>
      <c r="J4915" s="148"/>
      <c r="K4915" s="148"/>
      <c r="L4915" s="148"/>
      <c r="M4915" s="258"/>
      <c r="N4915" s="252"/>
      <c r="O4915" s="148"/>
      <c r="P4915" s="148"/>
    </row>
    <row r="4916" spans="1:16" ht="39.6">
      <c r="A4916" s="258" t="s">
        <v>48634</v>
      </c>
      <c r="B4916" s="252" t="s">
        <v>48635</v>
      </c>
      <c r="C4916" s="252" t="s">
        <v>48635</v>
      </c>
      <c r="D4916" s="148" t="s">
        <v>48635</v>
      </c>
      <c r="E4916" s="252" t="s">
        <v>48635</v>
      </c>
      <c r="F4916" s="252" t="s">
        <v>48635</v>
      </c>
      <c r="G4916" s="252" t="s">
        <v>48635</v>
      </c>
      <c r="H4916" s="252" t="s">
        <v>48635</v>
      </c>
      <c r="I4916" s="264" t="s">
        <v>48635</v>
      </c>
      <c r="J4916" s="148"/>
      <c r="K4916" s="148"/>
      <c r="L4916" s="148"/>
      <c r="M4916" s="258"/>
      <c r="N4916" s="252"/>
      <c r="O4916" s="148"/>
      <c r="P4916" s="148"/>
    </row>
    <row r="4917" spans="1:16" ht="39.6">
      <c r="A4917" s="258" t="s">
        <v>48636</v>
      </c>
      <c r="B4917" s="252" t="s">
        <v>48637</v>
      </c>
      <c r="C4917" s="252" t="s">
        <v>48637</v>
      </c>
      <c r="D4917" s="148" t="s">
        <v>48637</v>
      </c>
      <c r="E4917" s="252" t="s">
        <v>48637</v>
      </c>
      <c r="F4917" s="252" t="s">
        <v>48637</v>
      </c>
      <c r="G4917" s="252" t="s">
        <v>48637</v>
      </c>
      <c r="H4917" s="252" t="s">
        <v>48637</v>
      </c>
      <c r="I4917" s="264" t="s">
        <v>48637</v>
      </c>
      <c r="J4917" s="148"/>
      <c r="K4917" s="148"/>
      <c r="L4917" s="148"/>
      <c r="M4917" s="258"/>
      <c r="N4917" s="252"/>
      <c r="O4917" s="148"/>
      <c r="P4917" s="148"/>
    </row>
    <row r="4918" spans="1:16" ht="39.6">
      <c r="A4918" s="258" t="s">
        <v>48638</v>
      </c>
      <c r="B4918" s="252" t="s">
        <v>48637</v>
      </c>
      <c r="C4918" s="252" t="s">
        <v>48637</v>
      </c>
      <c r="D4918" s="148" t="s">
        <v>48637</v>
      </c>
      <c r="E4918" s="252" t="s">
        <v>48637</v>
      </c>
      <c r="F4918" s="252" t="s">
        <v>48637</v>
      </c>
      <c r="G4918" s="252" t="s">
        <v>48637</v>
      </c>
      <c r="H4918" s="252" t="s">
        <v>48637</v>
      </c>
      <c r="I4918" s="264" t="s">
        <v>48637</v>
      </c>
      <c r="J4918" s="148"/>
      <c r="K4918" s="273"/>
      <c r="L4918" s="273"/>
      <c r="M4918" s="258"/>
      <c r="N4918" s="252"/>
      <c r="O4918" s="148"/>
      <c r="P4918" s="148"/>
    </row>
    <row r="4919" spans="1:16" ht="211.2">
      <c r="A4919" s="258" t="s">
        <v>48639</v>
      </c>
      <c r="B4919" s="252" t="s">
        <v>48640</v>
      </c>
      <c r="C4919" s="252" t="s">
        <v>48641</v>
      </c>
      <c r="D4919" s="148" t="s">
        <v>48642</v>
      </c>
      <c r="E4919" s="252" t="s">
        <v>48643</v>
      </c>
      <c r="F4919" s="252" t="s">
        <v>48644</v>
      </c>
      <c r="G4919" s="252" t="s">
        <v>48645</v>
      </c>
      <c r="H4919" s="262" t="s">
        <v>48646</v>
      </c>
      <c r="I4919" s="264" t="s">
        <v>48647</v>
      </c>
      <c r="J4919" s="148"/>
      <c r="M4919" s="258"/>
      <c r="N4919" s="252"/>
      <c r="O4919" s="148"/>
      <c r="P4919" s="148"/>
    </row>
    <row r="4920" spans="1:16" ht="211.2">
      <c r="A4920" s="258" t="s">
        <v>48648</v>
      </c>
      <c r="B4920" s="252" t="s">
        <v>48649</v>
      </c>
      <c r="C4920" s="252" t="s">
        <v>48650</v>
      </c>
      <c r="D4920" s="148" t="s">
        <v>48651</v>
      </c>
      <c r="E4920" s="252" t="s">
        <v>48643</v>
      </c>
      <c r="F4920" s="252" t="s">
        <v>48644</v>
      </c>
      <c r="G4920" s="252" t="s">
        <v>48652</v>
      </c>
      <c r="H4920" s="262" t="s">
        <v>48653</v>
      </c>
      <c r="I4920" s="264" t="s">
        <v>48654</v>
      </c>
      <c r="J4920" s="148"/>
      <c r="M4920" s="258"/>
      <c r="N4920" s="252"/>
      <c r="O4920" s="148"/>
      <c r="P4920" s="148"/>
    </row>
    <row r="4921" spans="1:16" ht="39.6">
      <c r="A4921" s="258" t="s">
        <v>48655</v>
      </c>
      <c r="B4921" s="252" t="s">
        <v>48656</v>
      </c>
      <c r="C4921" s="252" t="s">
        <v>48656</v>
      </c>
      <c r="D4921" s="148" t="s">
        <v>48656</v>
      </c>
      <c r="E4921" s="252" t="s">
        <v>48656</v>
      </c>
      <c r="F4921" s="252" t="s">
        <v>48656</v>
      </c>
      <c r="G4921" s="252" t="s">
        <v>48656</v>
      </c>
      <c r="H4921" s="262" t="s">
        <v>48656</v>
      </c>
      <c r="I4921" s="264" t="s">
        <v>48656</v>
      </c>
      <c r="J4921" s="148"/>
      <c r="M4921" s="258"/>
      <c r="N4921" s="252"/>
      <c r="O4921" s="148"/>
      <c r="P4921" s="148"/>
    </row>
    <row r="4922" spans="1:16" ht="39.6">
      <c r="A4922" s="258" t="s">
        <v>48657</v>
      </c>
      <c r="B4922" s="252" t="s">
        <v>48656</v>
      </c>
      <c r="C4922" s="252" t="s">
        <v>48656</v>
      </c>
      <c r="D4922" s="148" t="s">
        <v>48656</v>
      </c>
      <c r="E4922" s="252" t="s">
        <v>48656</v>
      </c>
      <c r="F4922" s="252" t="s">
        <v>48656</v>
      </c>
      <c r="G4922" s="252" t="s">
        <v>48656</v>
      </c>
      <c r="H4922" s="262" t="s">
        <v>48656</v>
      </c>
      <c r="I4922" s="264" t="s">
        <v>48656</v>
      </c>
      <c r="J4922" s="148"/>
      <c r="M4922" s="258"/>
      <c r="N4922" s="252"/>
      <c r="O4922" s="148"/>
      <c r="P4922" s="148"/>
    </row>
    <row r="4923" spans="1:16" ht="145.19999999999999">
      <c r="A4923" s="258" t="s">
        <v>48658</v>
      </c>
      <c r="B4923" s="252" t="s">
        <v>48659</v>
      </c>
      <c r="C4923" s="252" t="s">
        <v>48660</v>
      </c>
      <c r="D4923" s="148" t="s">
        <v>48661</v>
      </c>
      <c r="E4923" s="252" t="s">
        <v>48662</v>
      </c>
      <c r="F4923" s="252" t="s">
        <v>48663</v>
      </c>
      <c r="G4923" s="252" t="s">
        <v>48664</v>
      </c>
      <c r="H4923" s="262" t="s">
        <v>48665</v>
      </c>
      <c r="I4923" s="264" t="s">
        <v>48666</v>
      </c>
      <c r="J4923" s="148"/>
      <c r="M4923" s="258"/>
      <c r="N4923" s="252"/>
      <c r="O4923" s="148"/>
      <c r="P4923" s="148"/>
    </row>
    <row r="4924" spans="1:16" ht="145.19999999999999">
      <c r="A4924" s="258" t="s">
        <v>48667</v>
      </c>
      <c r="B4924" s="252" t="s">
        <v>48668</v>
      </c>
      <c r="C4924" s="252" t="s">
        <v>48669</v>
      </c>
      <c r="D4924" s="148" t="s">
        <v>48670</v>
      </c>
      <c r="E4924" s="252" t="s">
        <v>48671</v>
      </c>
      <c r="F4924" s="252" t="s">
        <v>48672</v>
      </c>
      <c r="G4924" s="252" t="s">
        <v>48673</v>
      </c>
      <c r="H4924" s="262" t="s">
        <v>48674</v>
      </c>
      <c r="I4924" s="264" t="s">
        <v>48675</v>
      </c>
      <c r="J4924" s="148"/>
      <c r="M4924" s="258"/>
      <c r="N4924" s="252"/>
      <c r="O4924" s="148"/>
      <c r="P4924" s="148"/>
    </row>
    <row r="4925" spans="1:16" ht="132">
      <c r="A4925" s="258" t="s">
        <v>48676</v>
      </c>
      <c r="B4925" s="252" t="s">
        <v>48677</v>
      </c>
      <c r="C4925" s="252" t="s">
        <v>48678</v>
      </c>
      <c r="D4925" s="148" t="s">
        <v>48589</v>
      </c>
      <c r="E4925" s="252" t="s">
        <v>48590</v>
      </c>
      <c r="F4925" s="252" t="s">
        <v>48679</v>
      </c>
      <c r="G4925" s="252" t="s">
        <v>48680</v>
      </c>
      <c r="H4925" s="262" t="s">
        <v>48681</v>
      </c>
      <c r="I4925" s="264" t="s">
        <v>48682</v>
      </c>
      <c r="J4925" s="148"/>
      <c r="M4925" s="258"/>
      <c r="N4925" s="252"/>
      <c r="O4925" s="148"/>
      <c r="P4925" s="148"/>
    </row>
    <row r="4926" spans="1:16" ht="132">
      <c r="A4926" s="258" t="s">
        <v>48683</v>
      </c>
      <c r="B4926" s="252" t="s">
        <v>48677</v>
      </c>
      <c r="C4926" s="252" t="s">
        <v>48678</v>
      </c>
      <c r="D4926" s="148" t="s">
        <v>48597</v>
      </c>
      <c r="E4926" s="252" t="s">
        <v>48590</v>
      </c>
      <c r="F4926" s="252" t="s">
        <v>48684</v>
      </c>
      <c r="G4926" s="252" t="s">
        <v>48680</v>
      </c>
      <c r="H4926" s="262" t="s">
        <v>48681</v>
      </c>
      <c r="I4926" s="264" t="s">
        <v>48685</v>
      </c>
      <c r="J4926" s="148"/>
      <c r="M4926" s="258"/>
      <c r="N4926" s="252"/>
      <c r="O4926" s="148"/>
      <c r="P4926" s="148"/>
    </row>
    <row r="4927" spans="1:16" ht="39.6">
      <c r="A4927" s="258" t="s">
        <v>48686</v>
      </c>
      <c r="B4927" s="252" t="s">
        <v>48687</v>
      </c>
      <c r="C4927" s="252" t="s">
        <v>48687</v>
      </c>
      <c r="D4927" s="148" t="s">
        <v>48687</v>
      </c>
      <c r="E4927" s="252" t="s">
        <v>48687</v>
      </c>
      <c r="F4927" s="252" t="s">
        <v>48687</v>
      </c>
      <c r="G4927" s="252" t="s">
        <v>48687</v>
      </c>
      <c r="H4927" s="262" t="s">
        <v>48687</v>
      </c>
      <c r="I4927" s="264" t="s">
        <v>48687</v>
      </c>
      <c r="J4927" s="148"/>
      <c r="M4927" s="258"/>
      <c r="N4927" s="252"/>
      <c r="O4927" s="148"/>
      <c r="P4927" s="148"/>
    </row>
    <row r="4928" spans="1:16" ht="39.6">
      <c r="A4928" s="258" t="s">
        <v>48688</v>
      </c>
      <c r="B4928" s="252" t="s">
        <v>48689</v>
      </c>
      <c r="C4928" s="252" t="s">
        <v>48689</v>
      </c>
      <c r="D4928" s="148" t="s">
        <v>48689</v>
      </c>
      <c r="E4928" s="252" t="s">
        <v>48689</v>
      </c>
      <c r="F4928" s="252" t="s">
        <v>48689</v>
      </c>
      <c r="G4928" s="252" t="s">
        <v>48689</v>
      </c>
      <c r="H4928" s="262" t="s">
        <v>48689</v>
      </c>
      <c r="I4928" s="264" t="s">
        <v>48689</v>
      </c>
      <c r="J4928" s="148"/>
      <c r="M4928" s="258"/>
      <c r="N4928" s="252"/>
      <c r="O4928" s="148"/>
      <c r="P4928" s="148"/>
    </row>
    <row r="4929" spans="1:16" ht="39.6">
      <c r="A4929" s="258" t="s">
        <v>48690</v>
      </c>
      <c r="B4929" s="252" t="s">
        <v>48691</v>
      </c>
      <c r="C4929" s="252" t="s">
        <v>48691</v>
      </c>
      <c r="D4929" s="148" t="s">
        <v>48691</v>
      </c>
      <c r="E4929" s="252" t="s">
        <v>48691</v>
      </c>
      <c r="F4929" s="252" t="s">
        <v>48691</v>
      </c>
      <c r="G4929" s="252" t="s">
        <v>48691</v>
      </c>
      <c r="H4929" s="262" t="s">
        <v>48691</v>
      </c>
      <c r="I4929" s="264" t="s">
        <v>48691</v>
      </c>
      <c r="J4929" s="148"/>
      <c r="M4929" s="251"/>
      <c r="N4929" s="253"/>
      <c r="O4929" s="148"/>
      <c r="P4929" s="148"/>
    </row>
    <row r="4930" spans="1:16" ht="39.6">
      <c r="A4930" s="258" t="s">
        <v>48692</v>
      </c>
      <c r="B4930" s="252" t="s">
        <v>48693</v>
      </c>
      <c r="C4930" s="252" t="s">
        <v>48693</v>
      </c>
      <c r="D4930" s="148" t="s">
        <v>48693</v>
      </c>
      <c r="E4930" s="252" t="s">
        <v>48693</v>
      </c>
      <c r="F4930" s="252" t="s">
        <v>48693</v>
      </c>
      <c r="G4930" s="252" t="s">
        <v>48693</v>
      </c>
      <c r="H4930" s="262" t="s">
        <v>48693</v>
      </c>
      <c r="I4930" s="264" t="s">
        <v>48693</v>
      </c>
      <c r="J4930" s="148"/>
      <c r="M4930" s="251"/>
      <c r="N4930" s="253"/>
      <c r="O4930" s="148"/>
      <c r="P4930" s="148"/>
    </row>
    <row r="4931" spans="1:16" ht="171.6">
      <c r="A4931" s="251" t="s">
        <v>48694</v>
      </c>
      <c r="B4931" s="253" t="s">
        <v>48695</v>
      </c>
      <c r="C4931" s="252" t="s">
        <v>48696</v>
      </c>
      <c r="D4931" s="148" t="s">
        <v>48697</v>
      </c>
      <c r="E4931" s="253" t="s">
        <v>48698</v>
      </c>
      <c r="F4931" s="253" t="s">
        <v>48699</v>
      </c>
      <c r="G4931" s="253" t="s">
        <v>48700</v>
      </c>
      <c r="H4931" s="262" t="s">
        <v>48701</v>
      </c>
      <c r="I4931" s="264" t="s">
        <v>48702</v>
      </c>
      <c r="J4931" s="148"/>
      <c r="M4931" s="258"/>
      <c r="N4931" s="252"/>
      <c r="O4931" s="148"/>
      <c r="P4931" s="148"/>
    </row>
    <row r="4932" spans="1:16" ht="171.6">
      <c r="A4932" s="251" t="s">
        <v>48703</v>
      </c>
      <c r="B4932" s="253" t="s">
        <v>48695</v>
      </c>
      <c r="C4932" s="252" t="s">
        <v>48696</v>
      </c>
      <c r="D4932" s="148" t="s">
        <v>48704</v>
      </c>
      <c r="E4932" s="253" t="s">
        <v>48698</v>
      </c>
      <c r="F4932" s="253" t="s">
        <v>48705</v>
      </c>
      <c r="G4932" s="253" t="s">
        <v>48700</v>
      </c>
      <c r="H4932" s="262" t="s">
        <v>48701</v>
      </c>
      <c r="I4932" s="264" t="s">
        <v>48702</v>
      </c>
      <c r="J4932" s="148"/>
      <c r="M4932" s="258"/>
      <c r="N4932" s="252"/>
      <c r="O4932" s="148"/>
      <c r="P4932" s="148"/>
    </row>
    <row r="4933" spans="1:16" ht="39.6">
      <c r="A4933" s="258" t="s">
        <v>48706</v>
      </c>
      <c r="B4933" s="252" t="s">
        <v>48707</v>
      </c>
      <c r="C4933" s="252" t="s">
        <v>48707</v>
      </c>
      <c r="D4933" s="148" t="s">
        <v>48707</v>
      </c>
      <c r="E4933" s="252" t="s">
        <v>48707</v>
      </c>
      <c r="F4933" s="252" t="s">
        <v>48707</v>
      </c>
      <c r="G4933" s="252" t="s">
        <v>48707</v>
      </c>
      <c r="H4933" s="252" t="s">
        <v>48707</v>
      </c>
      <c r="I4933" s="264" t="s">
        <v>48707</v>
      </c>
      <c r="J4933" s="148"/>
      <c r="K4933" s="148"/>
      <c r="L4933" s="148"/>
      <c r="M4933" s="258"/>
      <c r="N4933" s="252"/>
      <c r="O4933" s="148"/>
      <c r="P4933" s="148"/>
    </row>
    <row r="4934" spans="1:16" ht="39.6">
      <c r="A4934" s="258" t="s">
        <v>48708</v>
      </c>
      <c r="B4934" s="252" t="s">
        <v>48709</v>
      </c>
      <c r="C4934" s="252" t="s">
        <v>48709</v>
      </c>
      <c r="D4934" s="148" t="s">
        <v>48709</v>
      </c>
      <c r="E4934" s="252" t="s">
        <v>48709</v>
      </c>
      <c r="F4934" s="252" t="s">
        <v>48709</v>
      </c>
      <c r="G4934" s="252" t="s">
        <v>48709</v>
      </c>
      <c r="H4934" s="252" t="s">
        <v>48709</v>
      </c>
      <c r="I4934" s="264" t="s">
        <v>48709</v>
      </c>
      <c r="J4934" s="148"/>
      <c r="K4934" s="148"/>
      <c r="L4934" s="148"/>
      <c r="M4934" s="258"/>
      <c r="N4934" s="252"/>
      <c r="O4934" s="148"/>
      <c r="P4934" s="148"/>
    </row>
    <row r="4935" spans="1:16" ht="39.6">
      <c r="A4935" s="258" t="s">
        <v>48710</v>
      </c>
      <c r="B4935" s="252" t="s">
        <v>48711</v>
      </c>
      <c r="C4935" s="252" t="s">
        <v>48711</v>
      </c>
      <c r="D4935" s="148" t="s">
        <v>48711</v>
      </c>
      <c r="E4935" s="252" t="s">
        <v>48711</v>
      </c>
      <c r="F4935" s="252" t="s">
        <v>48711</v>
      </c>
      <c r="G4935" s="252" t="s">
        <v>48711</v>
      </c>
      <c r="H4935" s="252" t="s">
        <v>48711</v>
      </c>
      <c r="I4935" s="264" t="s">
        <v>48711</v>
      </c>
      <c r="J4935" s="148"/>
      <c r="K4935" s="148"/>
      <c r="L4935" s="148"/>
      <c r="M4935" s="258"/>
      <c r="N4935" s="252"/>
      <c r="O4935" s="148"/>
      <c r="P4935" s="148"/>
    </row>
    <row r="4936" spans="1:16" ht="39.6">
      <c r="A4936" s="258" t="s">
        <v>48712</v>
      </c>
      <c r="B4936" s="252" t="s">
        <v>48711</v>
      </c>
      <c r="C4936" s="252" t="s">
        <v>48711</v>
      </c>
      <c r="D4936" s="148" t="s">
        <v>48711</v>
      </c>
      <c r="E4936" s="252" t="s">
        <v>48711</v>
      </c>
      <c r="F4936" s="252" t="s">
        <v>48711</v>
      </c>
      <c r="G4936" s="252" t="s">
        <v>48711</v>
      </c>
      <c r="H4936" s="252" t="s">
        <v>48711</v>
      </c>
      <c r="I4936" s="264" t="s">
        <v>48711</v>
      </c>
      <c r="J4936" s="148"/>
      <c r="K4936" s="148"/>
      <c r="L4936" s="148"/>
      <c r="M4936" s="258"/>
      <c r="N4936" s="252"/>
      <c r="O4936" s="148"/>
      <c r="P4936" s="148"/>
    </row>
    <row r="4937" spans="1:16" ht="39.6">
      <c r="A4937" s="258" t="s">
        <v>48713</v>
      </c>
      <c r="B4937" s="252" t="s">
        <v>48714</v>
      </c>
      <c r="C4937" s="252" t="s">
        <v>48714</v>
      </c>
      <c r="D4937" s="148" t="s">
        <v>48714</v>
      </c>
      <c r="E4937" s="252" t="s">
        <v>48714</v>
      </c>
      <c r="F4937" s="252" t="s">
        <v>48714</v>
      </c>
      <c r="G4937" s="252" t="s">
        <v>48714</v>
      </c>
      <c r="H4937" s="252" t="s">
        <v>48714</v>
      </c>
      <c r="I4937" s="264" t="s">
        <v>48714</v>
      </c>
      <c r="J4937" s="148"/>
      <c r="K4937" s="148"/>
      <c r="L4937" s="148"/>
      <c r="M4937" s="258"/>
      <c r="N4937" s="252"/>
      <c r="O4937" s="148"/>
      <c r="P4937" s="148"/>
    </row>
    <row r="4938" spans="1:16" ht="39.6">
      <c r="A4938" s="258" t="s">
        <v>48715</v>
      </c>
      <c r="B4938" s="252" t="s">
        <v>48716</v>
      </c>
      <c r="C4938" s="252" t="s">
        <v>48716</v>
      </c>
      <c r="D4938" s="148" t="s">
        <v>48716</v>
      </c>
      <c r="E4938" s="252" t="s">
        <v>48716</v>
      </c>
      <c r="F4938" s="252" t="s">
        <v>48716</v>
      </c>
      <c r="G4938" s="252" t="s">
        <v>48716</v>
      </c>
      <c r="H4938" s="252" t="s">
        <v>48716</v>
      </c>
      <c r="I4938" s="264" t="s">
        <v>48716</v>
      </c>
      <c r="J4938" s="148"/>
      <c r="K4938" s="148"/>
      <c r="L4938" s="148"/>
      <c r="M4938" s="258"/>
      <c r="N4938" s="252"/>
      <c r="O4938" s="148"/>
      <c r="P4938" s="148"/>
    </row>
    <row r="4939" spans="1:16" ht="39.6">
      <c r="A4939" s="258" t="s">
        <v>48717</v>
      </c>
      <c r="B4939" s="252" t="s">
        <v>48718</v>
      </c>
      <c r="C4939" s="252" t="s">
        <v>48718</v>
      </c>
      <c r="D4939" s="148" t="s">
        <v>48718</v>
      </c>
      <c r="E4939" s="252" t="s">
        <v>48718</v>
      </c>
      <c r="F4939" s="252" t="s">
        <v>48718</v>
      </c>
      <c r="G4939" s="252" t="s">
        <v>48718</v>
      </c>
      <c r="H4939" s="252" t="s">
        <v>48718</v>
      </c>
      <c r="I4939" s="264" t="s">
        <v>48718</v>
      </c>
      <c r="J4939" s="148"/>
      <c r="K4939" s="148"/>
      <c r="L4939" s="148"/>
      <c r="M4939" s="251"/>
      <c r="N4939" s="253"/>
      <c r="O4939" s="148"/>
      <c r="P4939" s="148"/>
    </row>
    <row r="4940" spans="1:16" ht="39.6">
      <c r="A4940" s="258" t="s">
        <v>48719</v>
      </c>
      <c r="B4940" s="252" t="s">
        <v>48718</v>
      </c>
      <c r="C4940" s="252" t="s">
        <v>48718</v>
      </c>
      <c r="D4940" s="148" t="s">
        <v>48718</v>
      </c>
      <c r="E4940" s="252" t="s">
        <v>48718</v>
      </c>
      <c r="F4940" s="252" t="s">
        <v>48718</v>
      </c>
      <c r="G4940" s="252" t="s">
        <v>48718</v>
      </c>
      <c r="H4940" s="252" t="s">
        <v>48718</v>
      </c>
      <c r="I4940" s="264" t="s">
        <v>48718</v>
      </c>
      <c r="J4940" s="148"/>
      <c r="K4940" s="148"/>
      <c r="L4940" s="148"/>
      <c r="M4940" s="251"/>
      <c r="N4940" s="253"/>
      <c r="O4940" s="148"/>
      <c r="P4940" s="148"/>
    </row>
    <row r="4941" spans="1:16" ht="39.6">
      <c r="A4941" s="258" t="s">
        <v>48720</v>
      </c>
      <c r="B4941" s="252" t="s">
        <v>48721</v>
      </c>
      <c r="C4941" s="252" t="s">
        <v>48721</v>
      </c>
      <c r="D4941" s="148" t="s">
        <v>48721</v>
      </c>
      <c r="E4941" s="252" t="s">
        <v>48721</v>
      </c>
      <c r="F4941" s="252" t="s">
        <v>48721</v>
      </c>
      <c r="G4941" s="252" t="s">
        <v>48721</v>
      </c>
      <c r="H4941" s="252" t="s">
        <v>48721</v>
      </c>
      <c r="I4941" s="264" t="s">
        <v>48721</v>
      </c>
      <c r="J4941" s="148"/>
      <c r="K4941" s="148"/>
      <c r="L4941" s="148"/>
      <c r="M4941" s="258"/>
      <c r="N4941" s="252"/>
      <c r="O4941" s="148"/>
      <c r="P4941" s="148"/>
    </row>
    <row r="4942" spans="1:16" ht="39.6">
      <c r="A4942" s="258" t="s">
        <v>48722</v>
      </c>
      <c r="B4942" s="252" t="s">
        <v>48723</v>
      </c>
      <c r="C4942" s="252" t="s">
        <v>48723</v>
      </c>
      <c r="D4942" s="148" t="s">
        <v>48723</v>
      </c>
      <c r="E4942" s="252" t="s">
        <v>48723</v>
      </c>
      <c r="F4942" s="252" t="s">
        <v>48723</v>
      </c>
      <c r="G4942" s="252" t="s">
        <v>48723</v>
      </c>
      <c r="H4942" s="252" t="s">
        <v>48723</v>
      </c>
      <c r="I4942" s="264" t="s">
        <v>48723</v>
      </c>
      <c r="J4942" s="148"/>
      <c r="K4942" s="148"/>
      <c r="L4942" s="148"/>
      <c r="M4942" s="258"/>
      <c r="N4942" s="252"/>
      <c r="O4942" s="148"/>
      <c r="P4942" s="148"/>
    </row>
    <row r="4943" spans="1:16" ht="39.6">
      <c r="A4943" s="258" t="s">
        <v>48724</v>
      </c>
      <c r="B4943" s="252" t="s">
        <v>48725</v>
      </c>
      <c r="C4943" s="252" t="s">
        <v>48725</v>
      </c>
      <c r="D4943" s="148" t="s">
        <v>48725</v>
      </c>
      <c r="E4943" s="252" t="s">
        <v>48725</v>
      </c>
      <c r="F4943" s="252" t="s">
        <v>48725</v>
      </c>
      <c r="G4943" s="252" t="s">
        <v>48725</v>
      </c>
      <c r="H4943" s="252" t="s">
        <v>48725</v>
      </c>
      <c r="I4943" s="264" t="s">
        <v>48725</v>
      </c>
      <c r="J4943" s="148"/>
      <c r="K4943" s="148"/>
      <c r="L4943" s="148"/>
      <c r="M4943" s="258"/>
      <c r="N4943" s="252"/>
      <c r="O4943" s="148"/>
      <c r="P4943" s="148"/>
    </row>
    <row r="4944" spans="1:16" ht="39.6">
      <c r="A4944" s="258" t="s">
        <v>48726</v>
      </c>
      <c r="B4944" s="252" t="s">
        <v>48725</v>
      </c>
      <c r="C4944" s="252" t="s">
        <v>48725</v>
      </c>
      <c r="D4944" s="148" t="s">
        <v>48725</v>
      </c>
      <c r="E4944" s="252" t="s">
        <v>48725</v>
      </c>
      <c r="F4944" s="252" t="s">
        <v>48725</v>
      </c>
      <c r="G4944" s="252" t="s">
        <v>48725</v>
      </c>
      <c r="H4944" s="252" t="s">
        <v>48725</v>
      </c>
      <c r="I4944" s="264" t="s">
        <v>48725</v>
      </c>
      <c r="J4944" s="148"/>
      <c r="K4944" s="148"/>
      <c r="L4944" s="148"/>
      <c r="M4944" s="258"/>
      <c r="N4944" s="252"/>
      <c r="O4944" s="148"/>
      <c r="P4944" s="148"/>
    </row>
    <row r="4945" spans="1:16" ht="39.6">
      <c r="A4945" s="258" t="s">
        <v>48727</v>
      </c>
      <c r="B4945" s="252" t="s">
        <v>48728</v>
      </c>
      <c r="C4945" s="252" t="s">
        <v>48728</v>
      </c>
      <c r="D4945" s="148" t="s">
        <v>48728</v>
      </c>
      <c r="E4945" s="252" t="s">
        <v>48728</v>
      </c>
      <c r="F4945" s="252" t="s">
        <v>48728</v>
      </c>
      <c r="G4945" s="252" t="s">
        <v>48728</v>
      </c>
      <c r="H4945" s="252" t="s">
        <v>48728</v>
      </c>
      <c r="I4945" s="264" t="s">
        <v>48728</v>
      </c>
      <c r="J4945" s="148"/>
      <c r="K4945" s="148"/>
      <c r="L4945" s="148"/>
      <c r="M4945" s="258"/>
      <c r="N4945" s="252"/>
      <c r="O4945" s="148"/>
      <c r="P4945" s="148"/>
    </row>
    <row r="4946" spans="1:16" ht="39.6">
      <c r="A4946" s="258" t="s">
        <v>48729</v>
      </c>
      <c r="B4946" s="252" t="s">
        <v>48730</v>
      </c>
      <c r="C4946" s="252" t="s">
        <v>48730</v>
      </c>
      <c r="D4946" s="148" t="s">
        <v>48730</v>
      </c>
      <c r="E4946" s="252" t="s">
        <v>48730</v>
      </c>
      <c r="F4946" s="252" t="s">
        <v>48730</v>
      </c>
      <c r="G4946" s="252" t="s">
        <v>48730</v>
      </c>
      <c r="H4946" s="252" t="s">
        <v>48730</v>
      </c>
      <c r="I4946" s="264" t="s">
        <v>48730</v>
      </c>
      <c r="J4946" s="148"/>
      <c r="K4946" s="148"/>
      <c r="L4946" s="148"/>
      <c r="M4946" s="258"/>
      <c r="N4946" s="252"/>
      <c r="O4946" s="148"/>
      <c r="P4946" s="148"/>
    </row>
    <row r="4947" spans="1:16" ht="39.6">
      <c r="A4947" s="258" t="s">
        <v>48731</v>
      </c>
      <c r="B4947" s="252" t="s">
        <v>48732</v>
      </c>
      <c r="C4947" s="252" t="s">
        <v>48732</v>
      </c>
      <c r="D4947" s="148" t="s">
        <v>48732</v>
      </c>
      <c r="E4947" s="252" t="s">
        <v>48732</v>
      </c>
      <c r="F4947" s="252" t="s">
        <v>48732</v>
      </c>
      <c r="G4947" s="252" t="s">
        <v>48732</v>
      </c>
      <c r="H4947" s="252" t="s">
        <v>48732</v>
      </c>
      <c r="I4947" s="264" t="s">
        <v>48732</v>
      </c>
      <c r="J4947" s="148"/>
      <c r="K4947" s="148"/>
      <c r="L4947" s="148"/>
      <c r="M4947" s="258"/>
      <c r="N4947" s="252"/>
      <c r="O4947" s="148"/>
      <c r="P4947" s="148"/>
    </row>
    <row r="4948" spans="1:16" ht="39.6">
      <c r="A4948" s="258" t="s">
        <v>48733</v>
      </c>
      <c r="B4948" s="252" t="s">
        <v>48732</v>
      </c>
      <c r="C4948" s="252" t="s">
        <v>48732</v>
      </c>
      <c r="D4948" s="148" t="s">
        <v>48732</v>
      </c>
      <c r="E4948" s="252" t="s">
        <v>48732</v>
      </c>
      <c r="F4948" s="252" t="s">
        <v>48732</v>
      </c>
      <c r="G4948" s="252" t="s">
        <v>48732</v>
      </c>
      <c r="H4948" s="252" t="s">
        <v>48732</v>
      </c>
      <c r="I4948" s="264" t="s">
        <v>48732</v>
      </c>
      <c r="J4948" s="273"/>
      <c r="K4948" s="273"/>
      <c r="L4948" s="273"/>
      <c r="M4948" s="258"/>
      <c r="N4948" s="252"/>
      <c r="O4948" s="148"/>
      <c r="P4948" s="148"/>
    </row>
    <row r="4949" spans="1:16" ht="145.19999999999999">
      <c r="A4949" s="251" t="s">
        <v>48734</v>
      </c>
      <c r="B4949" s="253" t="s">
        <v>48735</v>
      </c>
      <c r="C4949" s="252" t="s">
        <v>48736</v>
      </c>
      <c r="D4949" s="148" t="s">
        <v>48737</v>
      </c>
      <c r="E4949" s="253" t="s">
        <v>48738</v>
      </c>
      <c r="F4949" s="253" t="s">
        <v>48739</v>
      </c>
      <c r="G4949" s="253" t="s">
        <v>48740</v>
      </c>
      <c r="H4949" s="262" t="s">
        <v>48741</v>
      </c>
      <c r="I4949" s="264" t="s">
        <v>48742</v>
      </c>
      <c r="M4949" s="258"/>
      <c r="N4949" s="252"/>
      <c r="O4949" s="148"/>
      <c r="P4949" s="148"/>
    </row>
    <row r="4950" spans="1:16" ht="145.19999999999999">
      <c r="A4950" s="251" t="s">
        <v>48743</v>
      </c>
      <c r="B4950" s="253" t="s">
        <v>48735</v>
      </c>
      <c r="C4950" s="252" t="s">
        <v>48736</v>
      </c>
      <c r="D4950" s="148" t="s">
        <v>48744</v>
      </c>
      <c r="E4950" s="253" t="s">
        <v>48738</v>
      </c>
      <c r="F4950" s="253" t="s">
        <v>48745</v>
      </c>
      <c r="G4950" s="253" t="s">
        <v>48740</v>
      </c>
      <c r="H4950" s="262" t="s">
        <v>48741</v>
      </c>
      <c r="I4950" s="264" t="s">
        <v>48742</v>
      </c>
      <c r="M4950" s="258"/>
      <c r="N4950" s="252"/>
      <c r="O4950" s="148"/>
      <c r="P4950" s="148"/>
    </row>
    <row r="4951" spans="1:16" ht="211.2">
      <c r="A4951" s="258" t="s">
        <v>48746</v>
      </c>
      <c r="B4951" s="252" t="s">
        <v>48747</v>
      </c>
      <c r="C4951" s="252" t="s">
        <v>48748</v>
      </c>
      <c r="D4951" s="148" t="s">
        <v>48749</v>
      </c>
      <c r="E4951" s="252" t="s">
        <v>48750</v>
      </c>
      <c r="F4951" s="252" t="s">
        <v>48751</v>
      </c>
      <c r="G4951" s="252" t="s">
        <v>48752</v>
      </c>
      <c r="H4951" s="262" t="s">
        <v>48753</v>
      </c>
      <c r="I4951" s="264" t="s">
        <v>48754</v>
      </c>
      <c r="M4951" s="258"/>
      <c r="N4951" s="252"/>
      <c r="O4951" s="148"/>
      <c r="P4951" s="148"/>
    </row>
    <row r="4952" spans="1:16" ht="211.2">
      <c r="A4952" s="258" t="s">
        <v>48755</v>
      </c>
      <c r="B4952" s="252" t="s">
        <v>48747</v>
      </c>
      <c r="C4952" s="252" t="s">
        <v>48748</v>
      </c>
      <c r="D4952" s="148" t="s">
        <v>48749</v>
      </c>
      <c r="E4952" s="252" t="s">
        <v>48750</v>
      </c>
      <c r="F4952" s="252" t="s">
        <v>48751</v>
      </c>
      <c r="G4952" s="252" t="s">
        <v>48752</v>
      </c>
      <c r="H4952" s="262" t="s">
        <v>48753</v>
      </c>
      <c r="I4952" s="264" t="s">
        <v>48756</v>
      </c>
      <c r="M4952" s="258"/>
      <c r="N4952" s="252"/>
      <c r="O4952" s="148"/>
      <c r="P4952" s="148"/>
    </row>
    <row r="4953" spans="1:16" ht="198">
      <c r="A4953" s="258" t="s">
        <v>48757</v>
      </c>
      <c r="B4953" s="252" t="s">
        <v>48758</v>
      </c>
      <c r="C4953" s="252" t="s">
        <v>48759</v>
      </c>
      <c r="D4953" s="148" t="s">
        <v>48760</v>
      </c>
      <c r="E4953" s="252" t="s">
        <v>48761</v>
      </c>
      <c r="F4953" s="252" t="s">
        <v>48762</v>
      </c>
      <c r="G4953" s="252" t="s">
        <v>48763</v>
      </c>
      <c r="H4953" s="262" t="s">
        <v>48764</v>
      </c>
      <c r="I4953" s="264" t="s">
        <v>48765</v>
      </c>
      <c r="M4953" s="258"/>
      <c r="N4953" s="252"/>
      <c r="O4953" s="148"/>
      <c r="P4953" s="148"/>
    </row>
    <row r="4954" spans="1:16" ht="198">
      <c r="A4954" s="258" t="s">
        <v>48766</v>
      </c>
      <c r="B4954" s="252" t="s">
        <v>48758</v>
      </c>
      <c r="C4954" s="252" t="s">
        <v>48759</v>
      </c>
      <c r="D4954" s="148" t="s">
        <v>48767</v>
      </c>
      <c r="E4954" s="252" t="s">
        <v>48761</v>
      </c>
      <c r="F4954" s="252" t="s">
        <v>48762</v>
      </c>
      <c r="G4954" s="252" t="s">
        <v>48763</v>
      </c>
      <c r="H4954" s="262" t="s">
        <v>48764</v>
      </c>
      <c r="I4954" s="264" t="s">
        <v>48768</v>
      </c>
      <c r="M4954" s="258"/>
      <c r="N4954" s="252"/>
      <c r="O4954" s="148"/>
      <c r="P4954" s="148"/>
    </row>
    <row r="4955" spans="1:16" ht="330">
      <c r="A4955" s="258" t="s">
        <v>48769</v>
      </c>
      <c r="B4955" s="252" t="s">
        <v>48770</v>
      </c>
      <c r="C4955" s="252" t="s">
        <v>48771</v>
      </c>
      <c r="D4955" s="148" t="s">
        <v>48772</v>
      </c>
      <c r="E4955" s="252" t="s">
        <v>48773</v>
      </c>
      <c r="F4955" s="252" t="s">
        <v>48774</v>
      </c>
      <c r="G4955" s="252" t="s">
        <v>48775</v>
      </c>
      <c r="H4955" s="262" t="s">
        <v>48776</v>
      </c>
      <c r="I4955" s="264" t="s">
        <v>48777</v>
      </c>
      <c r="M4955" s="258"/>
      <c r="N4955" s="252"/>
      <c r="O4955" s="148"/>
      <c r="P4955" s="148"/>
    </row>
    <row r="4956" spans="1:16" ht="330">
      <c r="A4956" s="258" t="s">
        <v>48778</v>
      </c>
      <c r="B4956" s="252" t="s">
        <v>48770</v>
      </c>
      <c r="C4956" s="252" t="s">
        <v>48771</v>
      </c>
      <c r="D4956" s="148" t="s">
        <v>48779</v>
      </c>
      <c r="E4956" s="252" t="s">
        <v>48773</v>
      </c>
      <c r="F4956" s="252" t="s">
        <v>48774</v>
      </c>
      <c r="G4956" s="252" t="s">
        <v>48775</v>
      </c>
      <c r="H4956" s="262" t="s">
        <v>48776</v>
      </c>
      <c r="I4956" s="264" t="s">
        <v>48780</v>
      </c>
      <c r="M4956" s="258"/>
      <c r="N4956" s="252"/>
      <c r="O4956" s="148"/>
      <c r="P4956" s="148"/>
    </row>
    <row r="4957" spans="1:16" ht="39.6">
      <c r="A4957" s="258" t="s">
        <v>48781</v>
      </c>
      <c r="B4957" s="252" t="s">
        <v>48281</v>
      </c>
      <c r="C4957" s="252" t="s">
        <v>48281</v>
      </c>
      <c r="D4957" s="148" t="s">
        <v>48281</v>
      </c>
      <c r="E4957" s="252" t="s">
        <v>48281</v>
      </c>
      <c r="F4957" s="252" t="s">
        <v>48281</v>
      </c>
      <c r="G4957" s="252" t="s">
        <v>48281</v>
      </c>
      <c r="H4957" s="252" t="s">
        <v>48281</v>
      </c>
      <c r="I4957" s="264" t="s">
        <v>48281</v>
      </c>
      <c r="J4957" s="148"/>
      <c r="K4957" s="148"/>
      <c r="L4957" s="148"/>
      <c r="M4957" s="251"/>
      <c r="N4957" s="253"/>
      <c r="O4957" s="148"/>
      <c r="P4957" s="148"/>
    </row>
    <row r="4958" spans="1:16" ht="39.6">
      <c r="A4958" s="258" t="s">
        <v>48782</v>
      </c>
      <c r="B4958" s="252" t="s">
        <v>48283</v>
      </c>
      <c r="C4958" s="252" t="s">
        <v>48283</v>
      </c>
      <c r="D4958" s="148" t="s">
        <v>48283</v>
      </c>
      <c r="E4958" s="252" t="s">
        <v>48283</v>
      </c>
      <c r="F4958" s="252" t="s">
        <v>48283</v>
      </c>
      <c r="G4958" s="252" t="s">
        <v>48283</v>
      </c>
      <c r="H4958" s="252" t="s">
        <v>48283</v>
      </c>
      <c r="I4958" s="264" t="s">
        <v>48283</v>
      </c>
      <c r="J4958" s="148"/>
      <c r="K4958" s="148"/>
      <c r="L4958" s="148"/>
      <c r="M4958" s="251"/>
      <c r="N4958" s="253"/>
      <c r="O4958" s="148"/>
      <c r="P4958" s="148"/>
    </row>
    <row r="4959" spans="1:16" ht="28.8">
      <c r="A4959" s="251" t="s">
        <v>48783</v>
      </c>
      <c r="B4959" s="253" t="s">
        <v>48285</v>
      </c>
      <c r="C4959" s="253" t="s">
        <v>48285</v>
      </c>
      <c r="D4959" s="148" t="s">
        <v>48285</v>
      </c>
      <c r="E4959" s="253" t="s">
        <v>48285</v>
      </c>
      <c r="F4959" s="253" t="s">
        <v>48285</v>
      </c>
      <c r="G4959" s="253" t="s">
        <v>48285</v>
      </c>
      <c r="H4959" s="253" t="s">
        <v>48285</v>
      </c>
      <c r="I4959" s="264" t="s">
        <v>48285</v>
      </c>
      <c r="J4959" s="148"/>
      <c r="K4959" s="148"/>
      <c r="L4959" s="148"/>
      <c r="M4959" s="258"/>
      <c r="N4959" s="252"/>
      <c r="O4959" s="148"/>
      <c r="P4959" s="148"/>
    </row>
    <row r="4960" spans="1:16" ht="28.8">
      <c r="A4960" s="251" t="s">
        <v>48784</v>
      </c>
      <c r="B4960" s="253" t="s">
        <v>48285</v>
      </c>
      <c r="C4960" s="253" t="s">
        <v>48285</v>
      </c>
      <c r="D4960" s="148" t="s">
        <v>48285</v>
      </c>
      <c r="E4960" s="253" t="s">
        <v>48285</v>
      </c>
      <c r="F4960" s="253" t="s">
        <v>48285</v>
      </c>
      <c r="G4960" s="253" t="s">
        <v>48285</v>
      </c>
      <c r="H4960" s="253" t="s">
        <v>48285</v>
      </c>
      <c r="I4960" s="264" t="s">
        <v>48285</v>
      </c>
      <c r="J4960" s="148"/>
      <c r="K4960" s="148"/>
      <c r="L4960" s="148"/>
      <c r="M4960" s="258"/>
      <c r="N4960" s="252"/>
      <c r="O4960" s="148"/>
      <c r="P4960" s="148"/>
    </row>
    <row r="4961" spans="1:16" ht="39.6">
      <c r="A4961" s="258" t="s">
        <v>48785</v>
      </c>
      <c r="B4961" s="252" t="s">
        <v>48786</v>
      </c>
      <c r="C4961" s="252" t="s">
        <v>48786</v>
      </c>
      <c r="D4961" s="148" t="s">
        <v>48786</v>
      </c>
      <c r="E4961" s="252" t="s">
        <v>48786</v>
      </c>
      <c r="F4961" s="252" t="s">
        <v>48786</v>
      </c>
      <c r="G4961" s="252" t="s">
        <v>48786</v>
      </c>
      <c r="H4961" s="252" t="s">
        <v>48786</v>
      </c>
      <c r="I4961" s="264" t="s">
        <v>48786</v>
      </c>
      <c r="J4961" s="148"/>
      <c r="K4961" s="148"/>
      <c r="L4961" s="148"/>
      <c r="M4961" s="258"/>
      <c r="N4961" s="252"/>
      <c r="O4961" s="148"/>
      <c r="P4961" s="148"/>
    </row>
    <row r="4962" spans="1:16" ht="39.6">
      <c r="A4962" s="258" t="s">
        <v>48787</v>
      </c>
      <c r="B4962" s="252" t="s">
        <v>48288</v>
      </c>
      <c r="C4962" s="252" t="s">
        <v>48288</v>
      </c>
      <c r="D4962" s="148" t="s">
        <v>48288</v>
      </c>
      <c r="E4962" s="252" t="s">
        <v>48288</v>
      </c>
      <c r="F4962" s="252" t="s">
        <v>48288</v>
      </c>
      <c r="G4962" s="252" t="s">
        <v>48288</v>
      </c>
      <c r="H4962" s="252" t="s">
        <v>48288</v>
      </c>
      <c r="I4962" s="264" t="s">
        <v>48288</v>
      </c>
      <c r="J4962" s="148"/>
      <c r="K4962" s="148"/>
      <c r="L4962" s="148"/>
      <c r="M4962" s="258"/>
      <c r="N4962" s="252"/>
      <c r="O4962" s="148"/>
      <c r="P4962" s="148"/>
    </row>
    <row r="4963" spans="1:16" ht="39.6">
      <c r="A4963" s="258" t="s">
        <v>48788</v>
      </c>
      <c r="B4963" s="252" t="s">
        <v>48292</v>
      </c>
      <c r="C4963" s="252" t="s">
        <v>48292</v>
      </c>
      <c r="D4963" s="148" t="s">
        <v>48292</v>
      </c>
      <c r="E4963" s="252" t="s">
        <v>48292</v>
      </c>
      <c r="F4963" s="252" t="s">
        <v>48292</v>
      </c>
      <c r="G4963" s="252" t="s">
        <v>48292</v>
      </c>
      <c r="H4963" s="252" t="s">
        <v>48292</v>
      </c>
      <c r="I4963" s="264" t="s">
        <v>48292</v>
      </c>
      <c r="J4963" s="148"/>
      <c r="K4963" s="148"/>
      <c r="L4963" s="148"/>
      <c r="M4963" s="258"/>
      <c r="N4963" s="252"/>
      <c r="O4963" s="148"/>
      <c r="P4963" s="148"/>
    </row>
    <row r="4964" spans="1:16" ht="39.6">
      <c r="A4964" s="258" t="s">
        <v>48789</v>
      </c>
      <c r="B4964" s="252" t="s">
        <v>48292</v>
      </c>
      <c r="C4964" s="252" t="s">
        <v>48292</v>
      </c>
      <c r="D4964" s="148" t="s">
        <v>48292</v>
      </c>
      <c r="E4964" s="252" t="s">
        <v>48292</v>
      </c>
      <c r="F4964" s="252" t="s">
        <v>48292</v>
      </c>
      <c r="G4964" s="252" t="s">
        <v>48292</v>
      </c>
      <c r="H4964" s="252" t="s">
        <v>48292</v>
      </c>
      <c r="I4964" s="264" t="s">
        <v>48292</v>
      </c>
      <c r="J4964" s="148"/>
      <c r="K4964" s="148"/>
      <c r="L4964" s="148"/>
      <c r="M4964" s="258"/>
      <c r="N4964" s="252"/>
      <c r="O4964" s="148"/>
      <c r="P4964" s="148"/>
    </row>
    <row r="4965" spans="1:16" ht="39.6">
      <c r="A4965" s="258" t="s">
        <v>48790</v>
      </c>
      <c r="B4965" s="252" t="s">
        <v>48791</v>
      </c>
      <c r="C4965" s="252" t="s">
        <v>48791</v>
      </c>
      <c r="D4965" s="148" t="s">
        <v>48791</v>
      </c>
      <c r="E4965" s="252" t="s">
        <v>48791</v>
      </c>
      <c r="F4965" s="252" t="s">
        <v>48791</v>
      </c>
      <c r="G4965" s="252" t="s">
        <v>48791</v>
      </c>
      <c r="H4965" s="252" t="s">
        <v>48791</v>
      </c>
      <c r="I4965" s="264" t="s">
        <v>48791</v>
      </c>
      <c r="J4965" s="148"/>
      <c r="K4965" s="148"/>
      <c r="L4965" s="148"/>
      <c r="M4965" s="258"/>
      <c r="N4965" s="252"/>
      <c r="O4965" s="148"/>
      <c r="P4965" s="148"/>
    </row>
    <row r="4966" spans="1:16" ht="39.6">
      <c r="A4966" s="258" t="s">
        <v>48792</v>
      </c>
      <c r="B4966" s="252" t="s">
        <v>48295</v>
      </c>
      <c r="C4966" s="252" t="s">
        <v>48295</v>
      </c>
      <c r="D4966" s="148" t="s">
        <v>48295</v>
      </c>
      <c r="E4966" s="252" t="s">
        <v>48295</v>
      </c>
      <c r="F4966" s="252" t="s">
        <v>48295</v>
      </c>
      <c r="G4966" s="252" t="s">
        <v>48295</v>
      </c>
      <c r="H4966" s="252" t="s">
        <v>48295</v>
      </c>
      <c r="I4966" s="264" t="s">
        <v>48295</v>
      </c>
      <c r="J4966" s="148"/>
      <c r="K4966" s="148"/>
      <c r="L4966" s="148"/>
      <c r="M4966" s="258"/>
      <c r="N4966" s="252"/>
      <c r="O4966" s="148"/>
      <c r="P4966" s="148"/>
    </row>
    <row r="4967" spans="1:16" ht="39.6">
      <c r="A4967" s="258" t="s">
        <v>48793</v>
      </c>
      <c r="B4967" s="252" t="s">
        <v>48292</v>
      </c>
      <c r="C4967" s="252" t="s">
        <v>48292</v>
      </c>
      <c r="D4967" s="148" t="s">
        <v>48292</v>
      </c>
      <c r="E4967" s="252" t="s">
        <v>48292</v>
      </c>
      <c r="F4967" s="252" t="s">
        <v>48292</v>
      </c>
      <c r="G4967" s="252" t="s">
        <v>48292</v>
      </c>
      <c r="H4967" s="252" t="s">
        <v>48292</v>
      </c>
      <c r="I4967" s="264" t="s">
        <v>48292</v>
      </c>
      <c r="J4967" s="148"/>
      <c r="K4967" s="148"/>
      <c r="L4967" s="148"/>
      <c r="M4967" s="258"/>
      <c r="N4967" s="252"/>
      <c r="O4967" s="148"/>
      <c r="P4967" s="148"/>
    </row>
    <row r="4968" spans="1:16" ht="39.6">
      <c r="A4968" s="258" t="s">
        <v>48794</v>
      </c>
      <c r="B4968" s="252" t="s">
        <v>48292</v>
      </c>
      <c r="C4968" s="252" t="s">
        <v>48292</v>
      </c>
      <c r="D4968" s="148" t="s">
        <v>48292</v>
      </c>
      <c r="E4968" s="252" t="s">
        <v>48292</v>
      </c>
      <c r="F4968" s="252" t="s">
        <v>48292</v>
      </c>
      <c r="G4968" s="252" t="s">
        <v>48292</v>
      </c>
      <c r="H4968" s="252" t="s">
        <v>48292</v>
      </c>
      <c r="I4968" s="264" t="s">
        <v>48292</v>
      </c>
      <c r="J4968" s="148"/>
      <c r="K4968" s="148"/>
      <c r="L4968" s="148"/>
      <c r="M4968" s="258"/>
      <c r="N4968" s="252"/>
      <c r="O4968" s="148"/>
      <c r="P4968" s="148"/>
    </row>
    <row r="4969" spans="1:16" ht="39.6">
      <c r="A4969" s="258" t="s">
        <v>48795</v>
      </c>
      <c r="B4969" s="252" t="s">
        <v>48796</v>
      </c>
      <c r="C4969" s="252" t="s">
        <v>48796</v>
      </c>
      <c r="D4969" s="148" t="s">
        <v>48796</v>
      </c>
      <c r="E4969" s="252" t="s">
        <v>48796</v>
      </c>
      <c r="F4969" s="252" t="s">
        <v>48796</v>
      </c>
      <c r="G4969" s="252" t="s">
        <v>48796</v>
      </c>
      <c r="H4969" s="252" t="s">
        <v>48796</v>
      </c>
      <c r="I4969" s="264" t="s">
        <v>48796</v>
      </c>
      <c r="J4969" s="148"/>
      <c r="K4969" s="148"/>
      <c r="L4969" s="148"/>
      <c r="M4969" s="258"/>
      <c r="N4969" s="252"/>
      <c r="O4969" s="148"/>
      <c r="P4969" s="148"/>
    </row>
    <row r="4970" spans="1:16" ht="39.6">
      <c r="A4970" s="258" t="s">
        <v>48797</v>
      </c>
      <c r="B4970" s="252" t="s">
        <v>48309</v>
      </c>
      <c r="C4970" s="252" t="s">
        <v>48309</v>
      </c>
      <c r="D4970" s="148" t="s">
        <v>48309</v>
      </c>
      <c r="E4970" s="252" t="s">
        <v>48309</v>
      </c>
      <c r="F4970" s="252" t="s">
        <v>48309</v>
      </c>
      <c r="G4970" s="252" t="s">
        <v>48309</v>
      </c>
      <c r="H4970" s="252" t="s">
        <v>48309</v>
      </c>
      <c r="I4970" s="264" t="s">
        <v>48309</v>
      </c>
      <c r="J4970" s="148"/>
      <c r="K4970" s="148"/>
      <c r="L4970" s="148"/>
      <c r="M4970" s="258"/>
      <c r="N4970" s="252"/>
      <c r="O4970" s="148"/>
      <c r="P4970" s="148"/>
    </row>
    <row r="4971" spans="1:16" ht="39.6">
      <c r="A4971" s="258" t="s">
        <v>48798</v>
      </c>
      <c r="B4971" s="252" t="s">
        <v>48292</v>
      </c>
      <c r="C4971" s="252" t="s">
        <v>48292</v>
      </c>
      <c r="D4971" s="148" t="s">
        <v>48292</v>
      </c>
      <c r="E4971" s="252" t="s">
        <v>48292</v>
      </c>
      <c r="F4971" s="252" t="s">
        <v>48292</v>
      </c>
      <c r="G4971" s="252" t="s">
        <v>48292</v>
      </c>
      <c r="H4971" s="252" t="s">
        <v>48292</v>
      </c>
      <c r="I4971" s="264" t="s">
        <v>48292</v>
      </c>
      <c r="J4971" s="148"/>
      <c r="K4971" s="148"/>
      <c r="L4971" s="148"/>
      <c r="M4971" s="258"/>
      <c r="N4971" s="252"/>
      <c r="O4971" s="148"/>
      <c r="P4971" s="148"/>
    </row>
    <row r="4972" spans="1:16" ht="39.6">
      <c r="A4972" s="258" t="s">
        <v>48799</v>
      </c>
      <c r="B4972" s="252" t="s">
        <v>48292</v>
      </c>
      <c r="C4972" s="252" t="s">
        <v>48292</v>
      </c>
      <c r="D4972" s="148" t="s">
        <v>48292</v>
      </c>
      <c r="E4972" s="252" t="s">
        <v>48292</v>
      </c>
      <c r="F4972" s="252" t="s">
        <v>48292</v>
      </c>
      <c r="G4972" s="252" t="s">
        <v>48292</v>
      </c>
      <c r="H4972" s="252" t="s">
        <v>48292</v>
      </c>
      <c r="I4972" s="264" t="s">
        <v>48292</v>
      </c>
      <c r="J4972" s="148"/>
      <c r="K4972" s="148"/>
      <c r="L4972" s="148"/>
      <c r="M4972" s="258"/>
      <c r="N4972" s="252"/>
      <c r="O4972" s="148"/>
      <c r="P4972" s="148"/>
    </row>
    <row r="4973" spans="1:16" ht="39.6">
      <c r="A4973" s="258" t="s">
        <v>48800</v>
      </c>
      <c r="B4973" s="252" t="s">
        <v>48801</v>
      </c>
      <c r="C4973" s="252" t="s">
        <v>48801</v>
      </c>
      <c r="D4973" s="148" t="s">
        <v>48801</v>
      </c>
      <c r="E4973" s="252" t="s">
        <v>48801</v>
      </c>
      <c r="F4973" s="252" t="s">
        <v>48801</v>
      </c>
      <c r="G4973" s="252" t="s">
        <v>48801</v>
      </c>
      <c r="H4973" s="252" t="s">
        <v>48801</v>
      </c>
      <c r="I4973" s="264" t="s">
        <v>48801</v>
      </c>
      <c r="J4973" s="148"/>
      <c r="K4973" s="148"/>
      <c r="L4973" s="148"/>
      <c r="M4973" s="258"/>
      <c r="N4973" s="252"/>
      <c r="O4973" s="148"/>
      <c r="P4973" s="148"/>
    </row>
    <row r="4974" spans="1:16" ht="39.6">
      <c r="A4974" s="258" t="s">
        <v>48802</v>
      </c>
      <c r="B4974" s="252" t="s">
        <v>48315</v>
      </c>
      <c r="C4974" s="252" t="s">
        <v>48315</v>
      </c>
      <c r="D4974" s="148" t="s">
        <v>48315</v>
      </c>
      <c r="E4974" s="252" t="s">
        <v>48315</v>
      </c>
      <c r="F4974" s="252" t="s">
        <v>48315</v>
      </c>
      <c r="G4974" s="252" t="s">
        <v>48315</v>
      </c>
      <c r="H4974" s="252" t="s">
        <v>48315</v>
      </c>
      <c r="I4974" s="264" t="s">
        <v>48315</v>
      </c>
      <c r="J4974" s="148"/>
      <c r="K4974" s="148"/>
      <c r="L4974" s="148"/>
      <c r="M4974" s="258"/>
      <c r="N4974" s="252"/>
      <c r="O4974" s="148"/>
      <c r="P4974" s="148"/>
    </row>
    <row r="4975" spans="1:16" ht="39.6">
      <c r="A4975" s="258" t="s">
        <v>48803</v>
      </c>
      <c r="B4975" s="252" t="s">
        <v>48318</v>
      </c>
      <c r="C4975" s="252" t="s">
        <v>48318</v>
      </c>
      <c r="D4975" s="148" t="s">
        <v>48318</v>
      </c>
      <c r="E4975" s="252" t="s">
        <v>48318</v>
      </c>
      <c r="F4975" s="252" t="s">
        <v>48318</v>
      </c>
      <c r="G4975" s="252" t="s">
        <v>48318</v>
      </c>
      <c r="H4975" s="252" t="s">
        <v>48318</v>
      </c>
      <c r="I4975" s="264" t="s">
        <v>48318</v>
      </c>
      <c r="J4975" s="148"/>
      <c r="K4975" s="148"/>
      <c r="L4975" s="148"/>
      <c r="M4975" s="251"/>
      <c r="N4975" s="253"/>
      <c r="O4975" s="148"/>
      <c r="P4975" s="148"/>
    </row>
    <row r="4976" spans="1:16" ht="39.6">
      <c r="A4976" s="258" t="s">
        <v>48804</v>
      </c>
      <c r="B4976" s="252" t="s">
        <v>48318</v>
      </c>
      <c r="C4976" s="252" t="s">
        <v>48318</v>
      </c>
      <c r="D4976" s="148" t="s">
        <v>48318</v>
      </c>
      <c r="E4976" s="252" t="s">
        <v>48318</v>
      </c>
      <c r="F4976" s="252" t="s">
        <v>48318</v>
      </c>
      <c r="G4976" s="252" t="s">
        <v>48318</v>
      </c>
      <c r="H4976" s="252" t="s">
        <v>48318</v>
      </c>
      <c r="I4976" s="264" t="s">
        <v>48318</v>
      </c>
      <c r="J4976" s="148"/>
      <c r="K4976" s="273"/>
      <c r="L4976" s="273"/>
      <c r="M4976" s="251"/>
      <c r="N4976" s="253"/>
      <c r="O4976" s="148"/>
      <c r="P4976" s="148"/>
    </row>
    <row r="4977" spans="1:16" ht="171.6">
      <c r="A4977" s="251" t="s">
        <v>48805</v>
      </c>
      <c r="B4977" s="253" t="s">
        <v>48806</v>
      </c>
      <c r="C4977" s="252" t="s">
        <v>48807</v>
      </c>
      <c r="D4977" s="148" t="s">
        <v>48808</v>
      </c>
      <c r="E4977" s="253" t="s">
        <v>48809</v>
      </c>
      <c r="F4977" s="253" t="s">
        <v>48810</v>
      </c>
      <c r="G4977" s="253" t="s">
        <v>48811</v>
      </c>
      <c r="H4977" s="262" t="s">
        <v>48812</v>
      </c>
      <c r="I4977" s="264" t="s">
        <v>48813</v>
      </c>
      <c r="J4977" s="148"/>
      <c r="M4977" s="258"/>
      <c r="N4977" s="252"/>
      <c r="O4977" s="148"/>
      <c r="P4977" s="148"/>
    </row>
    <row r="4978" spans="1:16" ht="171.6">
      <c r="A4978" s="251" t="s">
        <v>48814</v>
      </c>
      <c r="B4978" s="253" t="s">
        <v>48806</v>
      </c>
      <c r="C4978" s="252" t="s">
        <v>48807</v>
      </c>
      <c r="D4978" s="148" t="s">
        <v>48808</v>
      </c>
      <c r="E4978" s="253" t="s">
        <v>48809</v>
      </c>
      <c r="F4978" s="253" t="s">
        <v>48810</v>
      </c>
      <c r="G4978" s="253" t="s">
        <v>48811</v>
      </c>
      <c r="H4978" s="262" t="s">
        <v>48812</v>
      </c>
      <c r="I4978" s="264" t="s">
        <v>48813</v>
      </c>
      <c r="J4978" s="148"/>
      <c r="M4978" s="258"/>
      <c r="N4978" s="252"/>
      <c r="O4978" s="148"/>
      <c r="P4978" s="148"/>
    </row>
    <row r="4979" spans="1:16" ht="39.6">
      <c r="A4979" s="258" t="s">
        <v>48815</v>
      </c>
      <c r="B4979" s="252" t="s">
        <v>48331</v>
      </c>
      <c r="C4979" s="252" t="s">
        <v>48331</v>
      </c>
      <c r="D4979" s="148" t="s">
        <v>48331</v>
      </c>
      <c r="E4979" s="252" t="s">
        <v>48331</v>
      </c>
      <c r="F4979" s="252" t="s">
        <v>48331</v>
      </c>
      <c r="G4979" s="252" t="s">
        <v>48331</v>
      </c>
      <c r="H4979" s="262" t="s">
        <v>48331</v>
      </c>
      <c r="I4979" s="264" t="s">
        <v>48331</v>
      </c>
      <c r="J4979" s="148"/>
      <c r="M4979" s="258"/>
      <c r="N4979" s="252"/>
      <c r="O4979" s="148"/>
      <c r="P4979" s="148"/>
    </row>
    <row r="4980" spans="1:16" ht="39.6">
      <c r="A4980" s="258" t="s">
        <v>48816</v>
      </c>
      <c r="B4980" s="252" t="s">
        <v>48333</v>
      </c>
      <c r="C4980" s="252" t="s">
        <v>48333</v>
      </c>
      <c r="D4980" s="148" t="s">
        <v>48333</v>
      </c>
      <c r="E4980" s="252" t="s">
        <v>48333</v>
      </c>
      <c r="F4980" s="252" t="s">
        <v>48333</v>
      </c>
      <c r="G4980" s="252" t="s">
        <v>48333</v>
      </c>
      <c r="H4980" s="262" t="s">
        <v>48333</v>
      </c>
      <c r="I4980" s="264" t="s">
        <v>48333</v>
      </c>
      <c r="J4980" s="148"/>
      <c r="M4980" s="258"/>
      <c r="N4980" s="252"/>
      <c r="O4980" s="148"/>
      <c r="P4980" s="148"/>
    </row>
    <row r="4981" spans="1:16" ht="92.4">
      <c r="A4981" s="258" t="s">
        <v>48817</v>
      </c>
      <c r="B4981" s="252" t="s">
        <v>48818</v>
      </c>
      <c r="C4981" s="252" t="s">
        <v>48819</v>
      </c>
      <c r="D4981" s="148" t="s">
        <v>48820</v>
      </c>
      <c r="E4981" s="252" t="s">
        <v>48821</v>
      </c>
      <c r="F4981" s="252" t="s">
        <v>48822</v>
      </c>
      <c r="G4981" s="252" t="s">
        <v>48823</v>
      </c>
      <c r="H4981" s="262" t="s">
        <v>48824</v>
      </c>
      <c r="I4981" s="264" t="s">
        <v>48825</v>
      </c>
      <c r="J4981" s="148"/>
      <c r="M4981" s="258"/>
      <c r="N4981" s="252"/>
      <c r="O4981" s="148"/>
      <c r="P4981" s="148"/>
    </row>
    <row r="4982" spans="1:16" ht="92.4">
      <c r="A4982" s="258" t="s">
        <v>48826</v>
      </c>
      <c r="B4982" s="252" t="s">
        <v>48818</v>
      </c>
      <c r="C4982" s="252" t="s">
        <v>48819</v>
      </c>
      <c r="D4982" s="148" t="s">
        <v>48820</v>
      </c>
      <c r="E4982" s="252" t="s">
        <v>48821</v>
      </c>
      <c r="F4982" s="252" t="s">
        <v>48822</v>
      </c>
      <c r="G4982" s="252" t="s">
        <v>48823</v>
      </c>
      <c r="H4982" s="262" t="s">
        <v>48824</v>
      </c>
      <c r="I4982" s="264" t="s">
        <v>48825</v>
      </c>
      <c r="J4982" s="148"/>
      <c r="M4982" s="258"/>
      <c r="N4982" s="252"/>
      <c r="O4982" s="148"/>
      <c r="P4982" s="148"/>
    </row>
    <row r="4983" spans="1:16" ht="39.6">
      <c r="A4983" s="258" t="s">
        <v>48827</v>
      </c>
      <c r="B4983" s="252" t="s">
        <v>48345</v>
      </c>
      <c r="C4983" s="252" t="s">
        <v>48345</v>
      </c>
      <c r="D4983" s="148" t="s">
        <v>48345</v>
      </c>
      <c r="E4983" s="252" t="s">
        <v>48345</v>
      </c>
      <c r="F4983" s="252" t="s">
        <v>48345</v>
      </c>
      <c r="G4983" s="252" t="s">
        <v>48345</v>
      </c>
      <c r="H4983" s="252" t="s">
        <v>48345</v>
      </c>
      <c r="I4983" s="264" t="s">
        <v>48345</v>
      </c>
      <c r="J4983" s="148"/>
      <c r="K4983" s="148"/>
      <c r="L4983" s="148"/>
      <c r="M4983" s="258"/>
      <c r="N4983" s="252"/>
      <c r="O4983" s="148"/>
      <c r="P4983" s="148"/>
    </row>
    <row r="4984" spans="1:16" ht="39.6">
      <c r="A4984" s="258" t="s">
        <v>48828</v>
      </c>
      <c r="B4984" s="252" t="s">
        <v>48347</v>
      </c>
      <c r="C4984" s="252" t="s">
        <v>48347</v>
      </c>
      <c r="D4984" s="148" t="s">
        <v>48347</v>
      </c>
      <c r="E4984" s="252" t="s">
        <v>48347</v>
      </c>
      <c r="F4984" s="252" t="s">
        <v>48347</v>
      </c>
      <c r="G4984" s="252" t="s">
        <v>48347</v>
      </c>
      <c r="H4984" s="252" t="s">
        <v>48347</v>
      </c>
      <c r="I4984" s="264" t="s">
        <v>48347</v>
      </c>
      <c r="J4984" s="148"/>
      <c r="K4984" s="148"/>
      <c r="L4984" s="148"/>
      <c r="M4984" s="258"/>
      <c r="N4984" s="252"/>
      <c r="O4984" s="148"/>
      <c r="P4984" s="148"/>
    </row>
    <row r="4985" spans="1:16" ht="39.6">
      <c r="A4985" s="258" t="s">
        <v>48829</v>
      </c>
      <c r="B4985" s="252" t="s">
        <v>48349</v>
      </c>
      <c r="C4985" s="252" t="s">
        <v>48349</v>
      </c>
      <c r="D4985" s="148" t="s">
        <v>48349</v>
      </c>
      <c r="E4985" s="252" t="s">
        <v>48349</v>
      </c>
      <c r="F4985" s="252" t="s">
        <v>48349</v>
      </c>
      <c r="G4985" s="252" t="s">
        <v>48349</v>
      </c>
      <c r="H4985" s="252" t="s">
        <v>48349</v>
      </c>
      <c r="I4985" s="264" t="s">
        <v>48349</v>
      </c>
      <c r="J4985" s="148"/>
      <c r="K4985" s="148"/>
      <c r="L4985" s="148"/>
      <c r="M4985" s="258"/>
      <c r="N4985" s="252"/>
      <c r="O4985" s="148"/>
      <c r="P4985" s="148"/>
    </row>
    <row r="4986" spans="1:16" ht="39.6">
      <c r="A4986" s="258" t="s">
        <v>48830</v>
      </c>
      <c r="B4986" s="252" t="s">
        <v>48349</v>
      </c>
      <c r="C4986" s="252" t="s">
        <v>48349</v>
      </c>
      <c r="D4986" s="148" t="s">
        <v>48349</v>
      </c>
      <c r="E4986" s="252" t="s">
        <v>48349</v>
      </c>
      <c r="F4986" s="252" t="s">
        <v>48349</v>
      </c>
      <c r="G4986" s="252" t="s">
        <v>48349</v>
      </c>
      <c r="H4986" s="252" t="s">
        <v>48349</v>
      </c>
      <c r="I4986" s="264" t="s">
        <v>48349</v>
      </c>
      <c r="J4986" s="148"/>
      <c r="K4986" s="148"/>
      <c r="L4986" s="148"/>
      <c r="M4986" s="258"/>
      <c r="N4986" s="252"/>
      <c r="O4986" s="148"/>
      <c r="P4986" s="148"/>
    </row>
    <row r="4987" spans="1:16" ht="39.6">
      <c r="A4987" s="258" t="s">
        <v>48831</v>
      </c>
      <c r="B4987" s="252" t="s">
        <v>48352</v>
      </c>
      <c r="C4987" s="252" t="s">
        <v>48352</v>
      </c>
      <c r="D4987" s="148" t="s">
        <v>48352</v>
      </c>
      <c r="E4987" s="252" t="s">
        <v>48352</v>
      </c>
      <c r="F4987" s="252" t="s">
        <v>48352</v>
      </c>
      <c r="G4987" s="252" t="s">
        <v>48352</v>
      </c>
      <c r="H4987" s="252" t="s">
        <v>48352</v>
      </c>
      <c r="I4987" s="264" t="s">
        <v>48352</v>
      </c>
      <c r="J4987" s="148"/>
      <c r="K4987" s="148"/>
      <c r="L4987" s="148"/>
      <c r="M4987" s="258"/>
      <c r="N4987" s="252"/>
      <c r="O4987" s="148"/>
      <c r="P4987" s="148"/>
    </row>
    <row r="4988" spans="1:16" ht="39.6">
      <c r="A4988" s="258" t="s">
        <v>48832</v>
      </c>
      <c r="B4988" s="252" t="s">
        <v>48354</v>
      </c>
      <c r="C4988" s="252" t="s">
        <v>48354</v>
      </c>
      <c r="D4988" s="148" t="s">
        <v>48354</v>
      </c>
      <c r="E4988" s="252" t="s">
        <v>48354</v>
      </c>
      <c r="F4988" s="252" t="s">
        <v>48354</v>
      </c>
      <c r="G4988" s="252" t="s">
        <v>48354</v>
      </c>
      <c r="H4988" s="252" t="s">
        <v>48354</v>
      </c>
      <c r="I4988" s="264" t="s">
        <v>48354</v>
      </c>
      <c r="J4988" s="148"/>
      <c r="K4988" s="148"/>
      <c r="L4988" s="148"/>
      <c r="M4988" s="258"/>
      <c r="N4988" s="252"/>
      <c r="O4988" s="148"/>
      <c r="P4988" s="148"/>
    </row>
    <row r="4989" spans="1:16" ht="39.6">
      <c r="A4989" s="258" t="s">
        <v>48833</v>
      </c>
      <c r="B4989" s="252" t="s">
        <v>48356</v>
      </c>
      <c r="C4989" s="252" t="s">
        <v>48356</v>
      </c>
      <c r="D4989" s="148" t="s">
        <v>48356</v>
      </c>
      <c r="E4989" s="252" t="s">
        <v>48356</v>
      </c>
      <c r="F4989" s="252" t="s">
        <v>48356</v>
      </c>
      <c r="G4989" s="252" t="s">
        <v>48356</v>
      </c>
      <c r="H4989" s="252" t="s">
        <v>48356</v>
      </c>
      <c r="I4989" s="264" t="s">
        <v>48356</v>
      </c>
      <c r="J4989" s="148"/>
      <c r="K4989" s="148"/>
      <c r="L4989" s="148"/>
      <c r="M4989" s="258"/>
      <c r="N4989" s="252"/>
      <c r="O4989" s="148"/>
      <c r="P4989" s="148"/>
    </row>
    <row r="4990" spans="1:16" ht="39.6">
      <c r="A4990" s="258" t="s">
        <v>48834</v>
      </c>
      <c r="B4990" s="252" t="s">
        <v>48356</v>
      </c>
      <c r="C4990" s="252" t="s">
        <v>48356</v>
      </c>
      <c r="D4990" s="148" t="s">
        <v>48356</v>
      </c>
      <c r="E4990" s="252" t="s">
        <v>48356</v>
      </c>
      <c r="F4990" s="252" t="s">
        <v>48356</v>
      </c>
      <c r="G4990" s="252" t="s">
        <v>48356</v>
      </c>
      <c r="H4990" s="252" t="s">
        <v>48356</v>
      </c>
      <c r="I4990" s="264" t="s">
        <v>48356</v>
      </c>
      <c r="J4990" s="148"/>
      <c r="K4990" s="148"/>
      <c r="L4990" s="148"/>
      <c r="M4990" s="258"/>
      <c r="N4990" s="252"/>
      <c r="O4990" s="148"/>
      <c r="P4990" s="148"/>
    </row>
    <row r="4991" spans="1:16" ht="39.6">
      <c r="A4991" s="258" t="s">
        <v>48835</v>
      </c>
      <c r="B4991" s="252" t="s">
        <v>48359</v>
      </c>
      <c r="C4991" s="252" t="s">
        <v>48359</v>
      </c>
      <c r="D4991" s="148" t="s">
        <v>48359</v>
      </c>
      <c r="E4991" s="252" t="s">
        <v>48359</v>
      </c>
      <c r="F4991" s="252" t="s">
        <v>48359</v>
      </c>
      <c r="G4991" s="252" t="s">
        <v>48359</v>
      </c>
      <c r="H4991" s="252" t="s">
        <v>48359</v>
      </c>
      <c r="I4991" s="264" t="s">
        <v>48359</v>
      </c>
      <c r="J4991" s="148"/>
      <c r="K4991" s="148"/>
      <c r="L4991" s="148"/>
      <c r="M4991" s="258"/>
      <c r="N4991" s="252"/>
      <c r="O4991" s="148"/>
      <c r="P4991" s="148"/>
    </row>
    <row r="4992" spans="1:16" ht="39.6">
      <c r="A4992" s="258" t="s">
        <v>48836</v>
      </c>
      <c r="B4992" s="252" t="s">
        <v>48361</v>
      </c>
      <c r="C4992" s="252" t="s">
        <v>48361</v>
      </c>
      <c r="D4992" s="148" t="s">
        <v>48361</v>
      </c>
      <c r="E4992" s="252" t="s">
        <v>48361</v>
      </c>
      <c r="F4992" s="252" t="s">
        <v>48361</v>
      </c>
      <c r="G4992" s="252" t="s">
        <v>48361</v>
      </c>
      <c r="H4992" s="252" t="s">
        <v>48361</v>
      </c>
      <c r="I4992" s="264" t="s">
        <v>48361</v>
      </c>
      <c r="J4992" s="148"/>
      <c r="K4992" s="148"/>
      <c r="L4992" s="148"/>
      <c r="M4992" s="258"/>
      <c r="N4992" s="252"/>
      <c r="O4992" s="148"/>
      <c r="P4992" s="148"/>
    </row>
    <row r="4993" spans="1:16" ht="39.6">
      <c r="A4993" s="258" t="s">
        <v>48837</v>
      </c>
      <c r="B4993" s="252" t="s">
        <v>48363</v>
      </c>
      <c r="C4993" s="252" t="s">
        <v>48363</v>
      </c>
      <c r="D4993" s="148" t="s">
        <v>48363</v>
      </c>
      <c r="E4993" s="252" t="s">
        <v>48363</v>
      </c>
      <c r="F4993" s="252" t="s">
        <v>48363</v>
      </c>
      <c r="G4993" s="252" t="s">
        <v>48363</v>
      </c>
      <c r="H4993" s="252" t="s">
        <v>48363</v>
      </c>
      <c r="I4993" s="264" t="s">
        <v>48363</v>
      </c>
      <c r="J4993" s="148"/>
      <c r="K4993" s="148"/>
      <c r="L4993" s="148"/>
      <c r="M4993" s="251"/>
      <c r="N4993" s="213"/>
      <c r="O4993" s="148"/>
      <c r="P4993" s="148"/>
    </row>
    <row r="4994" spans="1:16" ht="39.6">
      <c r="A4994" s="258" t="s">
        <v>48838</v>
      </c>
      <c r="B4994" s="252" t="s">
        <v>48363</v>
      </c>
      <c r="C4994" s="252" t="s">
        <v>48363</v>
      </c>
      <c r="D4994" s="148" t="s">
        <v>48363</v>
      </c>
      <c r="E4994" s="252" t="s">
        <v>48363</v>
      </c>
      <c r="F4994" s="252" t="s">
        <v>48363</v>
      </c>
      <c r="G4994" s="252" t="s">
        <v>48363</v>
      </c>
      <c r="H4994" s="252" t="s">
        <v>48363</v>
      </c>
      <c r="I4994" s="264" t="s">
        <v>48363</v>
      </c>
      <c r="J4994" s="148"/>
      <c r="K4994" s="273"/>
      <c r="L4994" s="273"/>
      <c r="M4994" s="251"/>
      <c r="N4994" s="213"/>
      <c r="O4994" s="148"/>
      <c r="P4994" s="148"/>
    </row>
    <row r="4995" spans="1:16" ht="132">
      <c r="A4995" s="251" t="s">
        <v>48839</v>
      </c>
      <c r="B4995" s="253" t="s">
        <v>48840</v>
      </c>
      <c r="C4995" s="252" t="s">
        <v>48841</v>
      </c>
      <c r="D4995" s="148" t="s">
        <v>48842</v>
      </c>
      <c r="E4995" s="253" t="s">
        <v>48843</v>
      </c>
      <c r="F4995" s="253" t="s">
        <v>48844</v>
      </c>
      <c r="G4995" s="253" t="s">
        <v>48845</v>
      </c>
      <c r="H4995" s="262" t="s">
        <v>48846</v>
      </c>
      <c r="I4995" s="264" t="s">
        <v>48847</v>
      </c>
      <c r="J4995" s="148"/>
      <c r="M4995" s="258"/>
      <c r="N4995" s="148"/>
      <c r="O4995" s="148"/>
      <c r="P4995" s="148"/>
    </row>
    <row r="4996" spans="1:16" ht="132">
      <c r="A4996" s="251" t="s">
        <v>48848</v>
      </c>
      <c r="B4996" s="253" t="s">
        <v>48849</v>
      </c>
      <c r="C4996" s="252" t="s">
        <v>48850</v>
      </c>
      <c r="D4996" s="148" t="s">
        <v>48851</v>
      </c>
      <c r="E4996" s="253" t="s">
        <v>48843</v>
      </c>
      <c r="F4996" s="253" t="s">
        <v>48852</v>
      </c>
      <c r="G4996" s="253" t="s">
        <v>48853</v>
      </c>
      <c r="H4996" s="262" t="s">
        <v>48854</v>
      </c>
      <c r="I4996" s="264" t="s">
        <v>48855</v>
      </c>
      <c r="J4996" s="148"/>
      <c r="M4996" s="258"/>
      <c r="N4996" s="148"/>
      <c r="O4996" s="148"/>
      <c r="P4996" s="148"/>
    </row>
    <row r="4997" spans="1:16" ht="39.6">
      <c r="A4997" s="258" t="s">
        <v>48856</v>
      </c>
      <c r="B4997" s="252" t="s">
        <v>48383</v>
      </c>
      <c r="C4997" s="252" t="s">
        <v>48383</v>
      </c>
      <c r="D4997" s="148" t="s">
        <v>48383</v>
      </c>
      <c r="E4997" s="252" t="s">
        <v>48383</v>
      </c>
      <c r="F4997" s="252" t="s">
        <v>48383</v>
      </c>
      <c r="G4997" s="252" t="s">
        <v>48383</v>
      </c>
      <c r="H4997" s="252" t="s">
        <v>48383</v>
      </c>
      <c r="I4997" s="264" t="s">
        <v>48383</v>
      </c>
      <c r="J4997" s="148"/>
      <c r="K4997" s="148"/>
      <c r="L4997" s="148"/>
      <c r="M4997" s="258"/>
      <c r="N4997" s="148"/>
      <c r="O4997" s="148"/>
      <c r="P4997" s="148"/>
    </row>
    <row r="4998" spans="1:16" ht="39.6">
      <c r="A4998" s="258" t="s">
        <v>48857</v>
      </c>
      <c r="B4998" s="252" t="s">
        <v>48383</v>
      </c>
      <c r="C4998" s="252" t="s">
        <v>48383</v>
      </c>
      <c r="D4998" s="148" t="s">
        <v>48383</v>
      </c>
      <c r="E4998" s="252" t="s">
        <v>48383</v>
      </c>
      <c r="F4998" s="252" t="s">
        <v>48383</v>
      </c>
      <c r="G4998" s="252" t="s">
        <v>48383</v>
      </c>
      <c r="H4998" s="252" t="s">
        <v>48383</v>
      </c>
      <c r="I4998" s="264" t="s">
        <v>48383</v>
      </c>
      <c r="J4998" s="148"/>
      <c r="K4998" s="148"/>
      <c r="L4998" s="148"/>
      <c r="M4998" s="258"/>
      <c r="N4998" s="148"/>
      <c r="O4998" s="148"/>
      <c r="P4998" s="148"/>
    </row>
    <row r="4999" spans="1:16" ht="39.6">
      <c r="A4999" s="258" t="s">
        <v>48858</v>
      </c>
      <c r="B4999" s="252" t="s">
        <v>48386</v>
      </c>
      <c r="C4999" s="252" t="s">
        <v>48386</v>
      </c>
      <c r="D4999" s="148" t="s">
        <v>48386</v>
      </c>
      <c r="E4999" s="252" t="s">
        <v>48386</v>
      </c>
      <c r="F4999" s="252" t="s">
        <v>48386</v>
      </c>
      <c r="G4999" s="252" t="s">
        <v>48386</v>
      </c>
      <c r="H4999" s="252" t="s">
        <v>48386</v>
      </c>
      <c r="I4999" s="264" t="s">
        <v>48386</v>
      </c>
      <c r="J4999" s="148"/>
      <c r="K4999" s="148"/>
      <c r="L4999" s="148"/>
      <c r="M4999" s="258"/>
      <c r="N4999" s="252"/>
      <c r="O4999" s="148"/>
      <c r="P4999" s="148"/>
    </row>
    <row r="5000" spans="1:16" ht="39.6">
      <c r="A5000" s="258" t="s">
        <v>48859</v>
      </c>
      <c r="B5000" s="252" t="s">
        <v>48386</v>
      </c>
      <c r="C5000" s="252" t="s">
        <v>48386</v>
      </c>
      <c r="D5000" s="148" t="s">
        <v>48386</v>
      </c>
      <c r="E5000" s="252" t="s">
        <v>48386</v>
      </c>
      <c r="F5000" s="252" t="s">
        <v>48386</v>
      </c>
      <c r="G5000" s="252" t="s">
        <v>48386</v>
      </c>
      <c r="H5000" s="252" t="s">
        <v>48386</v>
      </c>
      <c r="I5000" s="264" t="s">
        <v>48386</v>
      </c>
      <c r="J5000" s="148"/>
      <c r="K5000" s="148"/>
      <c r="L5000" s="148"/>
      <c r="M5000" s="258"/>
      <c r="N5000" s="252"/>
      <c r="O5000" s="148"/>
      <c r="P5000" s="148"/>
    </row>
    <row r="5001" spans="1:16" ht="39.6">
      <c r="A5001" s="258" t="s">
        <v>48860</v>
      </c>
      <c r="B5001" s="252" t="s">
        <v>48389</v>
      </c>
      <c r="C5001" s="252" t="s">
        <v>48389</v>
      </c>
      <c r="D5001" s="148" t="s">
        <v>48389</v>
      </c>
      <c r="E5001" s="252" t="s">
        <v>48389</v>
      </c>
      <c r="F5001" s="252" t="s">
        <v>48389</v>
      </c>
      <c r="G5001" s="252" t="s">
        <v>48389</v>
      </c>
      <c r="H5001" s="252" t="s">
        <v>48389</v>
      </c>
      <c r="I5001" s="264" t="s">
        <v>48389</v>
      </c>
      <c r="J5001" s="148"/>
      <c r="K5001" s="148"/>
      <c r="L5001" s="148"/>
      <c r="M5001" s="258"/>
      <c r="N5001" s="252"/>
      <c r="O5001" s="148"/>
      <c r="P5001" s="148"/>
    </row>
    <row r="5002" spans="1:16" ht="39.6">
      <c r="A5002" s="258" t="s">
        <v>48861</v>
      </c>
      <c r="B5002" s="252" t="s">
        <v>48391</v>
      </c>
      <c r="C5002" s="252" t="s">
        <v>48391</v>
      </c>
      <c r="D5002" s="148" t="s">
        <v>48391</v>
      </c>
      <c r="E5002" s="252" t="s">
        <v>48391</v>
      </c>
      <c r="F5002" s="252" t="s">
        <v>48391</v>
      </c>
      <c r="G5002" s="252" t="s">
        <v>48391</v>
      </c>
      <c r="H5002" s="252" t="s">
        <v>48391</v>
      </c>
      <c r="I5002" s="264" t="s">
        <v>48391</v>
      </c>
      <c r="J5002" s="148"/>
      <c r="K5002" s="148"/>
      <c r="L5002" s="148"/>
      <c r="M5002" s="258"/>
      <c r="N5002" s="252"/>
      <c r="O5002" s="148"/>
      <c r="P5002" s="148"/>
    </row>
    <row r="5003" spans="1:16" ht="39.6">
      <c r="A5003" s="258" t="s">
        <v>48862</v>
      </c>
      <c r="B5003" s="252" t="s">
        <v>48393</v>
      </c>
      <c r="C5003" s="252" t="s">
        <v>48393</v>
      </c>
      <c r="D5003" s="148" t="s">
        <v>48393</v>
      </c>
      <c r="E5003" s="252" t="s">
        <v>48393</v>
      </c>
      <c r="F5003" s="252" t="s">
        <v>48393</v>
      </c>
      <c r="G5003" s="252" t="s">
        <v>48393</v>
      </c>
      <c r="H5003" s="252" t="s">
        <v>48393</v>
      </c>
      <c r="I5003" s="264" t="s">
        <v>48393</v>
      </c>
      <c r="J5003" s="148"/>
      <c r="K5003" s="148"/>
      <c r="L5003" s="148"/>
      <c r="M5003" s="258"/>
      <c r="N5003" s="252"/>
      <c r="O5003" s="148"/>
      <c r="P5003" s="148"/>
    </row>
    <row r="5004" spans="1:16" ht="39.6">
      <c r="A5004" s="258" t="s">
        <v>48863</v>
      </c>
      <c r="B5004" s="252" t="s">
        <v>48395</v>
      </c>
      <c r="C5004" s="252" t="s">
        <v>48395</v>
      </c>
      <c r="D5004" s="148" t="s">
        <v>48395</v>
      </c>
      <c r="E5004" s="252" t="s">
        <v>48395</v>
      </c>
      <c r="F5004" s="252" t="s">
        <v>48395</v>
      </c>
      <c r="G5004" s="252" t="s">
        <v>48395</v>
      </c>
      <c r="H5004" s="252" t="s">
        <v>48395</v>
      </c>
      <c r="I5004" s="264" t="s">
        <v>48395</v>
      </c>
      <c r="J5004" s="148"/>
      <c r="K5004" s="148"/>
      <c r="L5004" s="148"/>
      <c r="M5004" s="258"/>
      <c r="N5004" s="148"/>
      <c r="O5004" s="148"/>
      <c r="P5004" s="148"/>
    </row>
    <row r="5005" spans="1:16" ht="39.6">
      <c r="A5005" s="258" t="s">
        <v>48864</v>
      </c>
      <c r="B5005" s="252" t="s">
        <v>48397</v>
      </c>
      <c r="C5005" s="252" t="s">
        <v>48397</v>
      </c>
      <c r="D5005" s="148" t="s">
        <v>48397</v>
      </c>
      <c r="E5005" s="252" t="s">
        <v>48397</v>
      </c>
      <c r="F5005" s="252" t="s">
        <v>48397</v>
      </c>
      <c r="G5005" s="252" t="s">
        <v>48397</v>
      </c>
      <c r="H5005" s="252" t="s">
        <v>48397</v>
      </c>
      <c r="I5005" s="264" t="s">
        <v>48397</v>
      </c>
      <c r="J5005" s="148"/>
      <c r="K5005" s="148"/>
      <c r="L5005" s="148"/>
      <c r="M5005" s="258"/>
      <c r="N5005" s="252"/>
      <c r="O5005" s="148"/>
      <c r="P5005" s="148"/>
    </row>
    <row r="5006" spans="1:16" ht="39.6">
      <c r="A5006" s="258" t="s">
        <v>48865</v>
      </c>
      <c r="B5006" s="252" t="s">
        <v>48397</v>
      </c>
      <c r="C5006" s="252" t="s">
        <v>48397</v>
      </c>
      <c r="D5006" s="148" t="s">
        <v>48397</v>
      </c>
      <c r="E5006" s="252" t="s">
        <v>48397</v>
      </c>
      <c r="F5006" s="252" t="s">
        <v>48397</v>
      </c>
      <c r="G5006" s="252" t="s">
        <v>48397</v>
      </c>
      <c r="H5006" s="252" t="s">
        <v>48397</v>
      </c>
      <c r="I5006" s="264" t="s">
        <v>48397</v>
      </c>
      <c r="J5006" s="148"/>
      <c r="K5006" s="148"/>
      <c r="L5006" s="148"/>
      <c r="M5006" s="258"/>
      <c r="N5006" s="252"/>
      <c r="O5006" s="148"/>
      <c r="P5006" s="148"/>
    </row>
    <row r="5007" spans="1:16" ht="39.6">
      <c r="A5007" s="258" t="s">
        <v>48866</v>
      </c>
      <c r="B5007" s="252" t="s">
        <v>48400</v>
      </c>
      <c r="C5007" s="252" t="s">
        <v>48400</v>
      </c>
      <c r="D5007" s="148" t="s">
        <v>48400</v>
      </c>
      <c r="E5007" s="252" t="s">
        <v>48400</v>
      </c>
      <c r="F5007" s="252" t="s">
        <v>48400</v>
      </c>
      <c r="G5007" s="252" t="s">
        <v>48400</v>
      </c>
      <c r="H5007" s="252" t="s">
        <v>48400</v>
      </c>
      <c r="I5007" s="264" t="s">
        <v>48400</v>
      </c>
      <c r="J5007" s="148"/>
      <c r="K5007" s="148"/>
      <c r="L5007" s="148"/>
      <c r="M5007" s="258"/>
      <c r="N5007" s="148"/>
      <c r="O5007" s="148"/>
      <c r="P5007" s="148"/>
    </row>
    <row r="5008" spans="1:16" ht="39.6">
      <c r="A5008" s="258" t="s">
        <v>48867</v>
      </c>
      <c r="B5008" s="252" t="s">
        <v>48400</v>
      </c>
      <c r="C5008" s="252" t="s">
        <v>48400</v>
      </c>
      <c r="D5008" s="148" t="s">
        <v>48400</v>
      </c>
      <c r="E5008" s="252" t="s">
        <v>48400</v>
      </c>
      <c r="F5008" s="252" t="s">
        <v>48400</v>
      </c>
      <c r="G5008" s="252" t="s">
        <v>48400</v>
      </c>
      <c r="H5008" s="252" t="s">
        <v>48400</v>
      </c>
      <c r="I5008" s="264" t="s">
        <v>48400</v>
      </c>
      <c r="J5008" s="148"/>
      <c r="K5008" s="148"/>
      <c r="L5008" s="148"/>
      <c r="M5008" s="258"/>
      <c r="N5008" s="148"/>
      <c r="O5008" s="148"/>
      <c r="P5008" s="148"/>
    </row>
    <row r="5009" spans="1:16" ht="39.6">
      <c r="A5009" s="258" t="s">
        <v>48868</v>
      </c>
      <c r="B5009" s="252" t="s">
        <v>48403</v>
      </c>
      <c r="C5009" s="252" t="s">
        <v>48403</v>
      </c>
      <c r="D5009" s="148" t="s">
        <v>48403</v>
      </c>
      <c r="E5009" s="252" t="s">
        <v>48403</v>
      </c>
      <c r="F5009" s="252" t="s">
        <v>48403</v>
      </c>
      <c r="G5009" s="252" t="s">
        <v>48403</v>
      </c>
      <c r="H5009" s="252" t="s">
        <v>48403</v>
      </c>
      <c r="I5009" s="264" t="s">
        <v>48403</v>
      </c>
      <c r="J5009" s="148"/>
      <c r="K5009" s="148"/>
      <c r="L5009" s="148"/>
      <c r="M5009" s="258"/>
      <c r="N5009" s="252"/>
      <c r="O5009" s="148"/>
      <c r="P5009" s="148"/>
    </row>
    <row r="5010" spans="1:16" ht="39.6">
      <c r="A5010" s="258" t="s">
        <v>48869</v>
      </c>
      <c r="B5010" s="252" t="s">
        <v>48403</v>
      </c>
      <c r="C5010" s="252" t="s">
        <v>48403</v>
      </c>
      <c r="D5010" s="148" t="s">
        <v>48403</v>
      </c>
      <c r="E5010" s="252" t="s">
        <v>48403</v>
      </c>
      <c r="F5010" s="252" t="s">
        <v>48403</v>
      </c>
      <c r="G5010" s="252" t="s">
        <v>48403</v>
      </c>
      <c r="H5010" s="252" t="s">
        <v>48403</v>
      </c>
      <c r="I5010" s="264" t="s">
        <v>48403</v>
      </c>
      <c r="J5010" s="148"/>
      <c r="K5010" s="148"/>
      <c r="L5010" s="148"/>
      <c r="M5010" s="258"/>
      <c r="N5010" s="252"/>
      <c r="O5010" s="148"/>
      <c r="P5010" s="148"/>
    </row>
    <row r="5011" spans="1:16" ht="39.6">
      <c r="A5011" s="258" t="s">
        <v>48870</v>
      </c>
      <c r="B5011" s="252" t="s">
        <v>48406</v>
      </c>
      <c r="C5011" s="252" t="s">
        <v>48406</v>
      </c>
      <c r="D5011" s="148" t="s">
        <v>48406</v>
      </c>
      <c r="E5011" s="252" t="s">
        <v>48406</v>
      </c>
      <c r="F5011" s="252" t="s">
        <v>48406</v>
      </c>
      <c r="G5011" s="252" t="s">
        <v>48406</v>
      </c>
      <c r="H5011" s="252" t="s">
        <v>48406</v>
      </c>
      <c r="I5011" s="264" t="s">
        <v>48406</v>
      </c>
      <c r="J5011" s="148"/>
      <c r="K5011" s="148"/>
      <c r="L5011" s="148"/>
      <c r="M5011" s="251"/>
      <c r="N5011" s="213"/>
      <c r="O5011" s="148"/>
      <c r="P5011" s="148"/>
    </row>
    <row r="5012" spans="1:16" ht="39.6">
      <c r="A5012" s="258" t="s">
        <v>48871</v>
      </c>
      <c r="B5012" s="252" t="s">
        <v>48406</v>
      </c>
      <c r="C5012" s="252" t="s">
        <v>48406</v>
      </c>
      <c r="D5012" s="148" t="s">
        <v>48406</v>
      </c>
      <c r="E5012" s="252" t="s">
        <v>48406</v>
      </c>
      <c r="F5012" s="252" t="s">
        <v>48406</v>
      </c>
      <c r="G5012" s="252" t="s">
        <v>48406</v>
      </c>
      <c r="H5012" s="252" t="s">
        <v>48406</v>
      </c>
      <c r="I5012" s="264" t="s">
        <v>48406</v>
      </c>
      <c r="J5012" s="273"/>
      <c r="K5012" s="273"/>
      <c r="L5012" s="273"/>
      <c r="M5012" s="251"/>
      <c r="N5012" s="213"/>
      <c r="O5012" s="148"/>
      <c r="P5012" s="148"/>
    </row>
    <row r="5013" spans="1:16" ht="132">
      <c r="A5013" s="251" t="s">
        <v>48872</v>
      </c>
      <c r="B5013" s="253" t="s">
        <v>48873</v>
      </c>
      <c r="C5013" s="252" t="s">
        <v>48874</v>
      </c>
      <c r="D5013" s="148" t="s">
        <v>48875</v>
      </c>
      <c r="E5013" s="253" t="s">
        <v>48876</v>
      </c>
      <c r="F5013" s="253" t="s">
        <v>48877</v>
      </c>
      <c r="G5013" s="253" t="s">
        <v>48878</v>
      </c>
      <c r="H5013" s="262" t="s">
        <v>48879</v>
      </c>
      <c r="I5013" s="264" t="s">
        <v>48880</v>
      </c>
      <c r="M5013" s="258"/>
      <c r="N5013" s="252"/>
      <c r="O5013" s="148"/>
      <c r="P5013" s="148"/>
    </row>
    <row r="5014" spans="1:16" ht="132">
      <c r="A5014" s="251" t="s">
        <v>48881</v>
      </c>
      <c r="B5014" s="253" t="s">
        <v>48873</v>
      </c>
      <c r="C5014" s="252" t="s">
        <v>48874</v>
      </c>
      <c r="D5014" s="148" t="s">
        <v>48882</v>
      </c>
      <c r="E5014" s="253" t="s">
        <v>48876</v>
      </c>
      <c r="F5014" s="253" t="s">
        <v>48877</v>
      </c>
      <c r="G5014" s="253" t="s">
        <v>48878</v>
      </c>
      <c r="H5014" s="262" t="s">
        <v>48879</v>
      </c>
      <c r="I5014" s="264" t="s">
        <v>48883</v>
      </c>
      <c r="M5014" s="258"/>
      <c r="N5014" s="252"/>
      <c r="O5014" s="148"/>
      <c r="P5014" s="148"/>
    </row>
    <row r="5015" spans="1:16" ht="158.4">
      <c r="A5015" s="258" t="s">
        <v>48884</v>
      </c>
      <c r="B5015" s="252" t="s">
        <v>48885</v>
      </c>
      <c r="C5015" s="252" t="s">
        <v>48886</v>
      </c>
      <c r="D5015" s="148" t="s">
        <v>48887</v>
      </c>
      <c r="E5015" s="252" t="s">
        <v>48888</v>
      </c>
      <c r="F5015" s="252" t="s">
        <v>48889</v>
      </c>
      <c r="G5015" s="252" t="s">
        <v>48890</v>
      </c>
      <c r="H5015" s="262" t="s">
        <v>48891</v>
      </c>
      <c r="I5015" s="264" t="s">
        <v>48892</v>
      </c>
      <c r="M5015" s="258"/>
      <c r="N5015" s="252"/>
      <c r="O5015" s="148"/>
      <c r="P5015" s="148"/>
    </row>
    <row r="5016" spans="1:16" ht="158.4">
      <c r="A5016" s="258" t="s">
        <v>48893</v>
      </c>
      <c r="B5016" s="252" t="s">
        <v>48885</v>
      </c>
      <c r="C5016" s="252" t="s">
        <v>48886</v>
      </c>
      <c r="D5016" s="148" t="s">
        <v>48887</v>
      </c>
      <c r="E5016" s="252" t="s">
        <v>48888</v>
      </c>
      <c r="F5016" s="252" t="s">
        <v>48889</v>
      </c>
      <c r="G5016" s="252" t="s">
        <v>48890</v>
      </c>
      <c r="H5016" s="262" t="s">
        <v>48891</v>
      </c>
      <c r="I5016" s="264" t="s">
        <v>48894</v>
      </c>
      <c r="M5016" s="258"/>
      <c r="N5016" s="252"/>
      <c r="O5016" s="148"/>
      <c r="P5016" s="148"/>
    </row>
    <row r="5017" spans="1:16" ht="145.19999999999999">
      <c r="A5017" s="258" t="s">
        <v>48895</v>
      </c>
      <c r="B5017" s="252" t="s">
        <v>48896</v>
      </c>
      <c r="C5017" s="252" t="s">
        <v>48897</v>
      </c>
      <c r="D5017" s="148" t="s">
        <v>48898</v>
      </c>
      <c r="E5017" s="252" t="s">
        <v>48899</v>
      </c>
      <c r="F5017" s="252" t="s">
        <v>48900</v>
      </c>
      <c r="G5017" s="252" t="s">
        <v>48901</v>
      </c>
      <c r="H5017" s="262" t="s">
        <v>48902</v>
      </c>
      <c r="I5017" s="264" t="s">
        <v>48903</v>
      </c>
      <c r="M5017" s="258"/>
      <c r="N5017" s="252"/>
      <c r="O5017" s="148"/>
      <c r="P5017" s="148"/>
    </row>
    <row r="5018" spans="1:16" ht="145.19999999999999">
      <c r="A5018" s="258" t="s">
        <v>48904</v>
      </c>
      <c r="B5018" s="252" t="s">
        <v>48896</v>
      </c>
      <c r="C5018" s="252" t="s">
        <v>48897</v>
      </c>
      <c r="D5018" s="148" t="s">
        <v>48898</v>
      </c>
      <c r="E5018" s="252" t="s">
        <v>48899</v>
      </c>
      <c r="F5018" s="252" t="s">
        <v>48900</v>
      </c>
      <c r="G5018" s="252" t="s">
        <v>48901</v>
      </c>
      <c r="H5018" s="262" t="s">
        <v>48902</v>
      </c>
      <c r="I5018" s="264" t="s">
        <v>48905</v>
      </c>
      <c r="M5018" s="258"/>
      <c r="N5018" s="252"/>
      <c r="O5018" s="148"/>
      <c r="P5018" s="148"/>
    </row>
    <row r="5019" spans="1:16" ht="39.6">
      <c r="A5019" s="258" t="s">
        <v>48906</v>
      </c>
      <c r="B5019" s="252" t="s">
        <v>48433</v>
      </c>
      <c r="C5019" s="252" t="s">
        <v>48433</v>
      </c>
      <c r="D5019" s="148" t="s">
        <v>48433</v>
      </c>
      <c r="E5019" s="252" t="s">
        <v>48433</v>
      </c>
      <c r="F5019" s="252" t="s">
        <v>48433</v>
      </c>
      <c r="G5019" s="252" t="s">
        <v>48433</v>
      </c>
      <c r="H5019" s="262" t="s">
        <v>48433</v>
      </c>
      <c r="I5019" s="264" t="s">
        <v>48433</v>
      </c>
      <c r="M5019" s="258"/>
      <c r="N5019" s="252"/>
      <c r="O5019" s="148"/>
      <c r="P5019" s="148"/>
    </row>
    <row r="5020" spans="1:16" ht="39.6">
      <c r="A5020" s="258" t="s">
        <v>48907</v>
      </c>
      <c r="B5020" s="252" t="s">
        <v>48435</v>
      </c>
      <c r="C5020" s="252" t="s">
        <v>48435</v>
      </c>
      <c r="D5020" s="148" t="s">
        <v>48435</v>
      </c>
      <c r="E5020" s="252" t="s">
        <v>48435</v>
      </c>
      <c r="F5020" s="252" t="s">
        <v>48435</v>
      </c>
      <c r="G5020" s="252" t="s">
        <v>48435</v>
      </c>
      <c r="H5020" s="262" t="s">
        <v>48435</v>
      </c>
      <c r="I5020" s="264" t="s">
        <v>48435</v>
      </c>
      <c r="M5020" s="258"/>
      <c r="N5020" s="252"/>
      <c r="O5020" s="148"/>
      <c r="P5020" s="148"/>
    </row>
    <row r="5021" spans="1:16" ht="39.6">
      <c r="A5021" s="258" t="s">
        <v>48908</v>
      </c>
      <c r="B5021" s="252" t="s">
        <v>48437</v>
      </c>
      <c r="C5021" s="252" t="s">
        <v>48437</v>
      </c>
      <c r="D5021" s="148" t="s">
        <v>48437</v>
      </c>
      <c r="E5021" s="252" t="s">
        <v>48437</v>
      </c>
      <c r="F5021" s="252" t="s">
        <v>48437</v>
      </c>
      <c r="G5021" s="252" t="s">
        <v>48437</v>
      </c>
      <c r="H5021" s="262" t="s">
        <v>48437</v>
      </c>
      <c r="I5021" s="264" t="s">
        <v>48437</v>
      </c>
      <c r="M5021" s="258"/>
      <c r="N5021" s="252"/>
      <c r="O5021" s="148"/>
      <c r="P5021" s="148"/>
    </row>
    <row r="5022" spans="1:16" ht="39.6">
      <c r="A5022" s="258" t="s">
        <v>48909</v>
      </c>
      <c r="B5022" s="252" t="s">
        <v>48437</v>
      </c>
      <c r="C5022" s="252" t="s">
        <v>48437</v>
      </c>
      <c r="D5022" s="148" t="s">
        <v>48437</v>
      </c>
      <c r="E5022" s="252" t="s">
        <v>48437</v>
      </c>
      <c r="F5022" s="252" t="s">
        <v>48437</v>
      </c>
      <c r="G5022" s="252" t="s">
        <v>48437</v>
      </c>
      <c r="H5022" s="262" t="s">
        <v>48437</v>
      </c>
      <c r="I5022" s="264" t="s">
        <v>48437</v>
      </c>
      <c r="M5022" s="258"/>
      <c r="N5022" s="252"/>
      <c r="O5022" s="148"/>
      <c r="P5022" s="148"/>
    </row>
    <row r="5023" spans="1:16" ht="39.6">
      <c r="A5023" s="258" t="s">
        <v>48910</v>
      </c>
      <c r="B5023" s="252" t="s">
        <v>48911</v>
      </c>
      <c r="C5023" s="252" t="s">
        <v>48911</v>
      </c>
      <c r="D5023" s="148" t="s">
        <v>48911</v>
      </c>
      <c r="E5023" s="252" t="s">
        <v>48911</v>
      </c>
      <c r="F5023" s="252" t="s">
        <v>48911</v>
      </c>
      <c r="G5023" s="252" t="s">
        <v>48911</v>
      </c>
      <c r="H5023" s="262" t="s">
        <v>48911</v>
      </c>
      <c r="I5023" s="264" t="s">
        <v>48911</v>
      </c>
      <c r="M5023" s="258"/>
      <c r="N5023" s="252"/>
      <c r="O5023" s="148"/>
      <c r="P5023" s="148"/>
    </row>
    <row r="5024" spans="1:16" ht="237.6">
      <c r="A5024" s="258" t="s">
        <v>48912</v>
      </c>
      <c r="B5024" s="252" t="s">
        <v>48913</v>
      </c>
      <c r="C5024" s="252" t="s">
        <v>48914</v>
      </c>
      <c r="D5024" s="148" t="s">
        <v>48915</v>
      </c>
      <c r="E5024" s="252" t="s">
        <v>48916</v>
      </c>
      <c r="F5024" s="252" t="s">
        <v>48917</v>
      </c>
      <c r="G5024" s="252" t="s">
        <v>48918</v>
      </c>
      <c r="H5024" s="262" t="s">
        <v>48919</v>
      </c>
      <c r="I5024" s="264" t="s">
        <v>48920</v>
      </c>
      <c r="M5024" s="258"/>
      <c r="N5024" s="252"/>
      <c r="O5024" s="148"/>
      <c r="P5024" s="148"/>
    </row>
    <row r="5025" spans="1:16" ht="39.6">
      <c r="A5025" s="258" t="s">
        <v>48921</v>
      </c>
      <c r="B5025" s="252" t="s">
        <v>48451</v>
      </c>
      <c r="C5025" s="252" t="s">
        <v>48451</v>
      </c>
      <c r="D5025" s="148" t="s">
        <v>48451</v>
      </c>
      <c r="E5025" s="252" t="s">
        <v>48451</v>
      </c>
      <c r="F5025" s="252" t="s">
        <v>48451</v>
      </c>
      <c r="G5025" s="252" t="s">
        <v>48451</v>
      </c>
      <c r="H5025" s="262" t="s">
        <v>48451</v>
      </c>
      <c r="I5025" s="264" t="s">
        <v>48451</v>
      </c>
      <c r="M5025" s="251"/>
      <c r="N5025" s="253"/>
      <c r="O5025" s="148"/>
      <c r="P5025" s="148"/>
    </row>
    <row r="5026" spans="1:16" ht="39.6">
      <c r="A5026" s="258" t="s">
        <v>48922</v>
      </c>
      <c r="B5026" s="252" t="s">
        <v>48451</v>
      </c>
      <c r="C5026" s="252" t="s">
        <v>48451</v>
      </c>
      <c r="D5026" s="148" t="s">
        <v>48451</v>
      </c>
      <c r="E5026" s="252" t="s">
        <v>48451</v>
      </c>
      <c r="F5026" s="252" t="s">
        <v>48451</v>
      </c>
      <c r="G5026" s="252" t="s">
        <v>48451</v>
      </c>
      <c r="H5026" s="262" t="s">
        <v>48451</v>
      </c>
      <c r="I5026" s="264" t="s">
        <v>48451</v>
      </c>
      <c r="M5026" s="251"/>
      <c r="N5026" s="253"/>
      <c r="O5026" s="148"/>
      <c r="P5026" s="148"/>
    </row>
    <row r="5027" spans="1:16" ht="132">
      <c r="A5027" s="258" t="s">
        <v>48923</v>
      </c>
      <c r="B5027" s="252" t="s">
        <v>48924</v>
      </c>
      <c r="C5027" s="252" t="s">
        <v>48925</v>
      </c>
      <c r="D5027" s="148" t="s">
        <v>48926</v>
      </c>
      <c r="E5027" s="252" t="s">
        <v>48927</v>
      </c>
      <c r="F5027" s="252" t="s">
        <v>48928</v>
      </c>
      <c r="G5027" s="252" t="s">
        <v>48929</v>
      </c>
      <c r="H5027" s="262" t="s">
        <v>48930</v>
      </c>
      <c r="I5027" s="264" t="s">
        <v>48931</v>
      </c>
      <c r="M5027" s="258"/>
      <c r="N5027" s="252"/>
      <c r="O5027" s="148"/>
      <c r="P5027" s="148"/>
    </row>
    <row r="5028" spans="1:16" ht="132">
      <c r="A5028" s="258" t="s">
        <v>48932</v>
      </c>
      <c r="B5028" s="252" t="s">
        <v>48924</v>
      </c>
      <c r="C5028" s="252" t="s">
        <v>48925</v>
      </c>
      <c r="D5028" s="148" t="s">
        <v>48933</v>
      </c>
      <c r="E5028" s="252" t="s">
        <v>48927</v>
      </c>
      <c r="F5028" s="252" t="s">
        <v>48928</v>
      </c>
      <c r="G5028" s="252" t="s">
        <v>48929</v>
      </c>
      <c r="H5028" s="262" t="s">
        <v>48930</v>
      </c>
      <c r="I5028" s="264" t="s">
        <v>48931</v>
      </c>
      <c r="M5028" s="258"/>
      <c r="N5028" s="252"/>
      <c r="O5028" s="148"/>
      <c r="P5028" s="148"/>
    </row>
    <row r="5029" spans="1:16" ht="39.6">
      <c r="A5029" s="258" t="s">
        <v>48934</v>
      </c>
      <c r="B5029" s="252" t="s">
        <v>48465</v>
      </c>
      <c r="C5029" s="252" t="s">
        <v>48465</v>
      </c>
      <c r="D5029" s="148" t="s">
        <v>48465</v>
      </c>
      <c r="E5029" s="252" t="s">
        <v>48465</v>
      </c>
      <c r="F5029" s="252" t="s">
        <v>48465</v>
      </c>
      <c r="G5029" s="252" t="s">
        <v>48465</v>
      </c>
      <c r="H5029" s="262" t="s">
        <v>48465</v>
      </c>
      <c r="I5029" s="264" t="s">
        <v>48465</v>
      </c>
      <c r="M5029" s="258"/>
      <c r="N5029" s="252"/>
      <c r="O5029" s="148"/>
      <c r="P5029" s="148"/>
    </row>
    <row r="5030" spans="1:16" ht="39.6">
      <c r="A5030" s="258" t="s">
        <v>48935</v>
      </c>
      <c r="B5030" s="252" t="s">
        <v>48465</v>
      </c>
      <c r="C5030" s="252" t="s">
        <v>48465</v>
      </c>
      <c r="D5030" s="148" t="s">
        <v>48465</v>
      </c>
      <c r="E5030" s="252" t="s">
        <v>48465</v>
      </c>
      <c r="F5030" s="252" t="s">
        <v>48465</v>
      </c>
      <c r="G5030" s="252" t="s">
        <v>48465</v>
      </c>
      <c r="H5030" s="262" t="s">
        <v>48465</v>
      </c>
      <c r="I5030" s="264" t="s">
        <v>48465</v>
      </c>
      <c r="M5030" s="258"/>
      <c r="N5030" s="252"/>
      <c r="O5030" s="148"/>
      <c r="P5030" s="148"/>
    </row>
    <row r="5031" spans="1:16" ht="132">
      <c r="A5031" s="251" t="s">
        <v>48936</v>
      </c>
      <c r="B5031" s="253" t="s">
        <v>48937</v>
      </c>
      <c r="C5031" s="252" t="s">
        <v>48938</v>
      </c>
      <c r="D5031" s="148" t="s">
        <v>48939</v>
      </c>
      <c r="E5031" s="253" t="s">
        <v>48940</v>
      </c>
      <c r="F5031" s="253" t="s">
        <v>48941</v>
      </c>
      <c r="G5031" s="253" t="s">
        <v>48942</v>
      </c>
      <c r="H5031" s="262" t="s">
        <v>48943</v>
      </c>
      <c r="I5031" s="264" t="s">
        <v>48944</v>
      </c>
      <c r="M5031" s="258"/>
      <c r="N5031" s="148"/>
      <c r="O5031" s="148"/>
      <c r="P5031" s="148"/>
    </row>
    <row r="5032" spans="1:16" ht="132">
      <c r="A5032" s="251" t="s">
        <v>48945</v>
      </c>
      <c r="B5032" s="253" t="s">
        <v>48937</v>
      </c>
      <c r="C5032" s="252" t="s">
        <v>48938</v>
      </c>
      <c r="D5032" s="148" t="s">
        <v>48939</v>
      </c>
      <c r="E5032" s="253" t="s">
        <v>48940</v>
      </c>
      <c r="F5032" s="253" t="s">
        <v>48941</v>
      </c>
      <c r="G5032" s="253" t="s">
        <v>48942</v>
      </c>
      <c r="H5032" s="262" t="s">
        <v>48943</v>
      </c>
      <c r="I5032" s="264" t="s">
        <v>48944</v>
      </c>
      <c r="M5032" s="258"/>
      <c r="N5032" s="148"/>
      <c r="O5032" s="148"/>
      <c r="P5032" s="148"/>
    </row>
    <row r="5033" spans="1:16" ht="39.6">
      <c r="A5033" s="258" t="s">
        <v>48946</v>
      </c>
      <c r="B5033" s="252" t="s">
        <v>48478</v>
      </c>
      <c r="C5033" s="252" t="s">
        <v>48478</v>
      </c>
      <c r="D5033" s="148" t="s">
        <v>48478</v>
      </c>
      <c r="E5033" s="252" t="s">
        <v>48478</v>
      </c>
      <c r="F5033" s="252" t="s">
        <v>48478</v>
      </c>
      <c r="G5033" s="252" t="s">
        <v>48478</v>
      </c>
      <c r="H5033" s="252" t="s">
        <v>48478</v>
      </c>
      <c r="I5033" s="264" t="s">
        <v>48478</v>
      </c>
      <c r="J5033" s="148"/>
      <c r="K5033" s="148"/>
      <c r="L5033" s="148"/>
      <c r="M5033" s="258"/>
      <c r="N5033" s="252"/>
      <c r="O5033" s="148"/>
      <c r="P5033" s="148"/>
    </row>
    <row r="5034" spans="1:16" ht="39.6">
      <c r="A5034" s="258" t="s">
        <v>48947</v>
      </c>
      <c r="B5034" s="252" t="s">
        <v>48480</v>
      </c>
      <c r="C5034" s="252" t="s">
        <v>48480</v>
      </c>
      <c r="D5034" s="148" t="s">
        <v>48480</v>
      </c>
      <c r="E5034" s="252" t="s">
        <v>48480</v>
      </c>
      <c r="F5034" s="252" t="s">
        <v>48480</v>
      </c>
      <c r="G5034" s="252" t="s">
        <v>48480</v>
      </c>
      <c r="H5034" s="252" t="s">
        <v>48480</v>
      </c>
      <c r="I5034" s="264" t="s">
        <v>48480</v>
      </c>
      <c r="J5034" s="148"/>
      <c r="K5034" s="148"/>
      <c r="L5034" s="148"/>
      <c r="M5034" s="258"/>
      <c r="N5034" s="252"/>
      <c r="O5034" s="148"/>
      <c r="P5034" s="148"/>
    </row>
    <row r="5035" spans="1:16" ht="39.6">
      <c r="A5035" s="258" t="s">
        <v>48948</v>
      </c>
      <c r="B5035" s="252" t="s">
        <v>48482</v>
      </c>
      <c r="C5035" s="252" t="s">
        <v>48482</v>
      </c>
      <c r="D5035" s="148" t="s">
        <v>48482</v>
      </c>
      <c r="E5035" s="252" t="s">
        <v>48482</v>
      </c>
      <c r="F5035" s="252" t="s">
        <v>48482</v>
      </c>
      <c r="G5035" s="252" t="s">
        <v>48482</v>
      </c>
      <c r="H5035" s="252" t="s">
        <v>48482</v>
      </c>
      <c r="I5035" s="264" t="s">
        <v>48482</v>
      </c>
      <c r="J5035" s="148"/>
      <c r="K5035" s="148"/>
      <c r="L5035" s="148"/>
      <c r="M5035" s="258"/>
      <c r="N5035" s="252"/>
      <c r="O5035" s="148"/>
      <c r="P5035" s="148"/>
    </row>
    <row r="5036" spans="1:16" ht="39.6">
      <c r="A5036" s="258" t="s">
        <v>48949</v>
      </c>
      <c r="B5036" s="252" t="s">
        <v>48482</v>
      </c>
      <c r="C5036" s="252" t="s">
        <v>48482</v>
      </c>
      <c r="D5036" s="148" t="s">
        <v>48482</v>
      </c>
      <c r="E5036" s="252" t="s">
        <v>48482</v>
      </c>
      <c r="F5036" s="252" t="s">
        <v>48482</v>
      </c>
      <c r="G5036" s="252" t="s">
        <v>48482</v>
      </c>
      <c r="H5036" s="252" t="s">
        <v>48482</v>
      </c>
      <c r="I5036" s="264" t="s">
        <v>48482</v>
      </c>
      <c r="J5036" s="148"/>
      <c r="K5036" s="148"/>
      <c r="L5036" s="148"/>
      <c r="M5036" s="258"/>
      <c r="N5036" s="252"/>
      <c r="O5036" s="148"/>
      <c r="P5036" s="148"/>
    </row>
    <row r="5037" spans="1:16" ht="39.6">
      <c r="A5037" s="258" t="s">
        <v>48950</v>
      </c>
      <c r="B5037" s="252" t="s">
        <v>48485</v>
      </c>
      <c r="C5037" s="252" t="s">
        <v>48485</v>
      </c>
      <c r="D5037" s="148" t="s">
        <v>48485</v>
      </c>
      <c r="E5037" s="252" t="s">
        <v>48485</v>
      </c>
      <c r="F5037" s="252" t="s">
        <v>48485</v>
      </c>
      <c r="G5037" s="252" t="s">
        <v>48485</v>
      </c>
      <c r="H5037" s="252" t="s">
        <v>48485</v>
      </c>
      <c r="I5037" s="264" t="s">
        <v>48485</v>
      </c>
      <c r="J5037" s="148"/>
      <c r="K5037" s="148"/>
      <c r="L5037" s="148"/>
      <c r="M5037" s="258"/>
      <c r="N5037" s="252"/>
      <c r="O5037" s="148"/>
      <c r="P5037" s="148"/>
    </row>
    <row r="5038" spans="1:16" ht="39.6">
      <c r="A5038" s="258" t="s">
        <v>48951</v>
      </c>
      <c r="B5038" s="252" t="s">
        <v>48487</v>
      </c>
      <c r="C5038" s="252" t="s">
        <v>48487</v>
      </c>
      <c r="D5038" s="148" t="s">
        <v>48487</v>
      </c>
      <c r="E5038" s="252" t="s">
        <v>48487</v>
      </c>
      <c r="F5038" s="252" t="s">
        <v>48487</v>
      </c>
      <c r="G5038" s="252" t="s">
        <v>48487</v>
      </c>
      <c r="H5038" s="252" t="s">
        <v>48487</v>
      </c>
      <c r="I5038" s="264" t="s">
        <v>48487</v>
      </c>
      <c r="J5038" s="148"/>
      <c r="K5038" s="148"/>
      <c r="L5038" s="148"/>
      <c r="M5038" s="258"/>
      <c r="N5038" s="252"/>
      <c r="O5038" s="148"/>
      <c r="P5038" s="148"/>
    </row>
    <row r="5039" spans="1:16" ht="39.6">
      <c r="A5039" s="258" t="s">
        <v>48952</v>
      </c>
      <c r="B5039" s="252" t="s">
        <v>48489</v>
      </c>
      <c r="C5039" s="252" t="s">
        <v>48489</v>
      </c>
      <c r="D5039" s="148" t="s">
        <v>48489</v>
      </c>
      <c r="E5039" s="252" t="s">
        <v>48489</v>
      </c>
      <c r="F5039" s="252" t="s">
        <v>48489</v>
      </c>
      <c r="G5039" s="252" t="s">
        <v>48489</v>
      </c>
      <c r="H5039" s="252" t="s">
        <v>48489</v>
      </c>
      <c r="I5039" s="264" t="s">
        <v>48489</v>
      </c>
      <c r="J5039" s="148"/>
      <c r="K5039" s="148"/>
      <c r="L5039" s="148"/>
      <c r="M5039" s="258"/>
      <c r="N5039" s="252"/>
      <c r="O5039" s="148"/>
      <c r="P5039" s="148"/>
    </row>
    <row r="5040" spans="1:16" ht="39.6">
      <c r="A5040" s="258" t="s">
        <v>48953</v>
      </c>
      <c r="B5040" s="252" t="s">
        <v>48489</v>
      </c>
      <c r="C5040" s="252" t="s">
        <v>48489</v>
      </c>
      <c r="D5040" s="148" t="s">
        <v>48489</v>
      </c>
      <c r="E5040" s="252" t="s">
        <v>48489</v>
      </c>
      <c r="F5040" s="252" t="s">
        <v>48489</v>
      </c>
      <c r="G5040" s="252" t="s">
        <v>48489</v>
      </c>
      <c r="H5040" s="252" t="s">
        <v>48489</v>
      </c>
      <c r="I5040" s="264" t="s">
        <v>48489</v>
      </c>
      <c r="J5040" s="148"/>
      <c r="K5040" s="148"/>
      <c r="L5040" s="148"/>
      <c r="M5040" s="258"/>
      <c r="N5040" s="252"/>
      <c r="O5040" s="148"/>
      <c r="P5040" s="148"/>
    </row>
    <row r="5041" spans="1:16" ht="39.6">
      <c r="A5041" s="258" t="s">
        <v>48954</v>
      </c>
      <c r="B5041" s="252" t="s">
        <v>48492</v>
      </c>
      <c r="C5041" s="252" t="s">
        <v>48492</v>
      </c>
      <c r="D5041" s="148" t="s">
        <v>48492</v>
      </c>
      <c r="E5041" s="252" t="s">
        <v>48492</v>
      </c>
      <c r="F5041" s="252" t="s">
        <v>48492</v>
      </c>
      <c r="G5041" s="252" t="s">
        <v>48492</v>
      </c>
      <c r="H5041" s="252" t="s">
        <v>48492</v>
      </c>
      <c r="I5041" s="264" t="s">
        <v>48492</v>
      </c>
      <c r="J5041" s="148"/>
      <c r="K5041" s="148"/>
      <c r="L5041" s="148"/>
      <c r="M5041" s="258"/>
      <c r="N5041" s="252"/>
      <c r="O5041" s="148"/>
      <c r="P5041" s="148"/>
    </row>
    <row r="5042" spans="1:16" ht="39.6">
      <c r="A5042" s="258" t="s">
        <v>48955</v>
      </c>
      <c r="B5042" s="252" t="s">
        <v>48494</v>
      </c>
      <c r="C5042" s="252" t="s">
        <v>48494</v>
      </c>
      <c r="D5042" s="148" t="s">
        <v>48494</v>
      </c>
      <c r="E5042" s="252" t="s">
        <v>48494</v>
      </c>
      <c r="F5042" s="252" t="s">
        <v>48494</v>
      </c>
      <c r="G5042" s="252" t="s">
        <v>48494</v>
      </c>
      <c r="H5042" s="252" t="s">
        <v>48494</v>
      </c>
      <c r="I5042" s="264" t="s">
        <v>48494</v>
      </c>
      <c r="J5042" s="148"/>
      <c r="K5042" s="148"/>
      <c r="L5042" s="148"/>
      <c r="M5042" s="258"/>
      <c r="N5042" s="252"/>
      <c r="O5042" s="148"/>
      <c r="P5042" s="148"/>
    </row>
    <row r="5043" spans="1:16" ht="39.6">
      <c r="A5043" s="258" t="s">
        <v>48956</v>
      </c>
      <c r="B5043" s="252" t="s">
        <v>48496</v>
      </c>
      <c r="C5043" s="252" t="s">
        <v>48496</v>
      </c>
      <c r="D5043" s="148" t="s">
        <v>48496</v>
      </c>
      <c r="E5043" s="252" t="s">
        <v>48496</v>
      </c>
      <c r="F5043" s="252" t="s">
        <v>48496</v>
      </c>
      <c r="G5043" s="252" t="s">
        <v>48496</v>
      </c>
      <c r="H5043" s="252" t="s">
        <v>48496</v>
      </c>
      <c r="I5043" s="264" t="s">
        <v>48496</v>
      </c>
      <c r="J5043" s="148"/>
      <c r="K5043" s="148"/>
      <c r="L5043" s="148"/>
      <c r="M5043" s="251"/>
      <c r="N5043" s="253"/>
      <c r="O5043" s="148"/>
      <c r="P5043" s="148"/>
    </row>
    <row r="5044" spans="1:16" ht="39.6">
      <c r="A5044" s="258" t="s">
        <v>48957</v>
      </c>
      <c r="B5044" s="252" t="s">
        <v>48496</v>
      </c>
      <c r="C5044" s="252" t="s">
        <v>48496</v>
      </c>
      <c r="D5044" s="148" t="s">
        <v>48496</v>
      </c>
      <c r="E5044" s="252" t="s">
        <v>48496</v>
      </c>
      <c r="F5044" s="252" t="s">
        <v>48496</v>
      </c>
      <c r="G5044" s="252" t="s">
        <v>48496</v>
      </c>
      <c r="H5044" s="252" t="s">
        <v>48496</v>
      </c>
      <c r="I5044" s="264" t="s">
        <v>48496</v>
      </c>
      <c r="J5044" s="148"/>
      <c r="K5044" s="148"/>
      <c r="L5044" s="148"/>
      <c r="M5044" s="251"/>
      <c r="N5044" s="253"/>
      <c r="O5044" s="148"/>
      <c r="P5044" s="148"/>
    </row>
    <row r="5045" spans="1:16" ht="28.8">
      <c r="A5045" s="251" t="s">
        <v>48958</v>
      </c>
      <c r="B5045" s="253" t="s">
        <v>48499</v>
      </c>
      <c r="C5045" s="253" t="s">
        <v>48499</v>
      </c>
      <c r="D5045" s="148" t="s">
        <v>48499</v>
      </c>
      <c r="E5045" s="253" t="s">
        <v>48499</v>
      </c>
      <c r="F5045" s="253" t="s">
        <v>48499</v>
      </c>
      <c r="G5045" s="253" t="s">
        <v>48499</v>
      </c>
      <c r="H5045" s="253" t="s">
        <v>48499</v>
      </c>
      <c r="I5045" s="264" t="s">
        <v>48499</v>
      </c>
      <c r="J5045" s="148"/>
      <c r="K5045" s="148"/>
      <c r="L5045" s="148"/>
      <c r="M5045" s="258"/>
      <c r="N5045" s="252"/>
      <c r="O5045" s="148"/>
      <c r="P5045" s="148"/>
    </row>
    <row r="5046" spans="1:16" ht="28.8">
      <c r="A5046" s="251" t="s">
        <v>48959</v>
      </c>
      <c r="B5046" s="253" t="s">
        <v>48499</v>
      </c>
      <c r="C5046" s="253" t="s">
        <v>48499</v>
      </c>
      <c r="D5046" s="148" t="s">
        <v>48499</v>
      </c>
      <c r="E5046" s="253" t="s">
        <v>48499</v>
      </c>
      <c r="F5046" s="253" t="s">
        <v>48499</v>
      </c>
      <c r="G5046" s="253" t="s">
        <v>48499</v>
      </c>
      <c r="H5046" s="253" t="s">
        <v>48499</v>
      </c>
      <c r="I5046" s="264" t="s">
        <v>48499</v>
      </c>
      <c r="J5046" s="148"/>
      <c r="K5046" s="273"/>
      <c r="L5046" s="273"/>
      <c r="M5046" s="258"/>
      <c r="N5046" s="252"/>
      <c r="O5046" s="148"/>
      <c r="P5046" s="148"/>
    </row>
    <row r="5047" spans="1:16" ht="118.8">
      <c r="A5047" s="258" t="s">
        <v>48960</v>
      </c>
      <c r="B5047" s="252" t="s">
        <v>48961</v>
      </c>
      <c r="C5047" s="252" t="s">
        <v>48962</v>
      </c>
      <c r="D5047" s="148" t="s">
        <v>48963</v>
      </c>
      <c r="E5047" s="252" t="s">
        <v>48964</v>
      </c>
      <c r="F5047" s="252" t="s">
        <v>48965</v>
      </c>
      <c r="G5047" s="252" t="s">
        <v>48966</v>
      </c>
      <c r="H5047" s="262" t="s">
        <v>48967</v>
      </c>
      <c r="I5047" s="264" t="s">
        <v>48968</v>
      </c>
      <c r="J5047" s="148"/>
      <c r="M5047" s="258"/>
      <c r="N5047" s="148"/>
      <c r="O5047" s="148"/>
      <c r="P5047" s="148"/>
    </row>
    <row r="5048" spans="1:16" ht="118.8">
      <c r="A5048" s="258" t="s">
        <v>48969</v>
      </c>
      <c r="B5048" s="252" t="s">
        <v>48970</v>
      </c>
      <c r="C5048" s="252" t="s">
        <v>48971</v>
      </c>
      <c r="D5048" s="148" t="s">
        <v>48972</v>
      </c>
      <c r="E5048" s="252" t="s">
        <v>48964</v>
      </c>
      <c r="F5048" s="252" t="s">
        <v>48973</v>
      </c>
      <c r="G5048" s="252" t="s">
        <v>48974</v>
      </c>
      <c r="H5048" s="262" t="s">
        <v>48975</v>
      </c>
      <c r="I5048" s="264" t="s">
        <v>48976</v>
      </c>
      <c r="J5048" s="148"/>
      <c r="M5048" s="258"/>
      <c r="N5048" s="148"/>
      <c r="O5048" s="148"/>
      <c r="P5048" s="148"/>
    </row>
    <row r="5049" spans="1:16" ht="39.6">
      <c r="A5049" s="258" t="s">
        <v>48977</v>
      </c>
      <c r="B5049" s="252" t="s">
        <v>48519</v>
      </c>
      <c r="C5049" s="252" t="s">
        <v>48519</v>
      </c>
      <c r="D5049" s="148" t="s">
        <v>48519</v>
      </c>
      <c r="E5049" s="252" t="s">
        <v>48519</v>
      </c>
      <c r="F5049" s="252" t="s">
        <v>48519</v>
      </c>
      <c r="G5049" s="252" t="s">
        <v>48519</v>
      </c>
      <c r="H5049" s="262" t="s">
        <v>48519</v>
      </c>
      <c r="I5049" s="264" t="s">
        <v>48519</v>
      </c>
      <c r="J5049" s="148"/>
      <c r="M5049" s="258"/>
      <c r="N5049" s="252"/>
      <c r="O5049" s="148"/>
      <c r="P5049" s="148"/>
    </row>
    <row r="5050" spans="1:16" ht="39.6">
      <c r="A5050" s="258" t="s">
        <v>48978</v>
      </c>
      <c r="B5050" s="252" t="s">
        <v>48521</v>
      </c>
      <c r="C5050" s="252" t="s">
        <v>48521</v>
      </c>
      <c r="D5050" s="148" t="s">
        <v>48521</v>
      </c>
      <c r="E5050" s="252" t="s">
        <v>48521</v>
      </c>
      <c r="F5050" s="252" t="s">
        <v>48521</v>
      </c>
      <c r="G5050" s="252" t="s">
        <v>48521</v>
      </c>
      <c r="H5050" s="262" t="s">
        <v>48521</v>
      </c>
      <c r="I5050" s="264" t="s">
        <v>48521</v>
      </c>
      <c r="J5050" s="148"/>
      <c r="M5050" s="258"/>
      <c r="N5050" s="252"/>
      <c r="O5050" s="148"/>
      <c r="P5050" s="148"/>
    </row>
    <row r="5051" spans="1:16" ht="105.6">
      <c r="A5051" s="258" t="s">
        <v>48979</v>
      </c>
      <c r="B5051" s="252" t="s">
        <v>48980</v>
      </c>
      <c r="C5051" s="252" t="s">
        <v>48981</v>
      </c>
      <c r="D5051" s="148" t="s">
        <v>48982</v>
      </c>
      <c r="E5051" s="252" t="s">
        <v>48983</v>
      </c>
      <c r="F5051" s="252" t="s">
        <v>48984</v>
      </c>
      <c r="G5051" s="252" t="s">
        <v>48985</v>
      </c>
      <c r="H5051" s="262" t="s">
        <v>48986</v>
      </c>
      <c r="I5051" s="264" t="s">
        <v>48987</v>
      </c>
      <c r="J5051" s="148"/>
      <c r="M5051" s="258"/>
      <c r="N5051" s="252"/>
      <c r="O5051" s="148"/>
      <c r="P5051" s="148"/>
    </row>
    <row r="5052" spans="1:16" ht="105.6">
      <c r="A5052" s="258" t="s">
        <v>48988</v>
      </c>
      <c r="B5052" s="252" t="s">
        <v>48989</v>
      </c>
      <c r="C5052" s="252" t="s">
        <v>48990</v>
      </c>
      <c r="D5052" s="148" t="s">
        <v>48991</v>
      </c>
      <c r="E5052" s="252" t="s">
        <v>48983</v>
      </c>
      <c r="F5052" s="252" t="s">
        <v>48984</v>
      </c>
      <c r="G5052" s="252" t="s">
        <v>48992</v>
      </c>
      <c r="H5052" s="262" t="s">
        <v>48993</v>
      </c>
      <c r="I5052" s="264" t="s">
        <v>48994</v>
      </c>
      <c r="J5052" s="148"/>
      <c r="M5052" s="258"/>
      <c r="N5052" s="252"/>
      <c r="O5052" s="148"/>
      <c r="P5052" s="148"/>
    </row>
    <row r="5053" spans="1:16" ht="39.6">
      <c r="A5053" s="258" t="s">
        <v>48995</v>
      </c>
      <c r="B5053" s="252" t="s">
        <v>48541</v>
      </c>
      <c r="C5053" s="252" t="s">
        <v>48541</v>
      </c>
      <c r="D5053" s="148" t="s">
        <v>48541</v>
      </c>
      <c r="E5053" s="252" t="s">
        <v>48541</v>
      </c>
      <c r="F5053" s="252" t="s">
        <v>48541</v>
      </c>
      <c r="G5053" s="252" t="s">
        <v>48541</v>
      </c>
      <c r="H5053" s="262" t="s">
        <v>48541</v>
      </c>
      <c r="I5053" s="264" t="s">
        <v>48541</v>
      </c>
      <c r="J5053" s="148"/>
      <c r="M5053" s="258"/>
      <c r="N5053" s="252"/>
      <c r="O5053" s="148"/>
      <c r="P5053" s="148"/>
    </row>
    <row r="5054" spans="1:16" ht="39.6">
      <c r="A5054" s="258" t="s">
        <v>48996</v>
      </c>
      <c r="B5054" s="252" t="s">
        <v>48541</v>
      </c>
      <c r="C5054" s="252" t="s">
        <v>48541</v>
      </c>
      <c r="D5054" s="148" t="s">
        <v>48541</v>
      </c>
      <c r="E5054" s="252" t="s">
        <v>48541</v>
      </c>
      <c r="F5054" s="252" t="s">
        <v>48541</v>
      </c>
      <c r="G5054" s="252" t="s">
        <v>48541</v>
      </c>
      <c r="H5054" s="262" t="s">
        <v>48541</v>
      </c>
      <c r="I5054" s="264" t="s">
        <v>48541</v>
      </c>
      <c r="J5054" s="148"/>
      <c r="M5054" s="258"/>
      <c r="N5054" s="252"/>
      <c r="O5054" s="148"/>
      <c r="P5054" s="148"/>
    </row>
    <row r="5055" spans="1:16" ht="132">
      <c r="A5055" s="258" t="s">
        <v>48997</v>
      </c>
      <c r="B5055" s="252" t="s">
        <v>48998</v>
      </c>
      <c r="C5055" s="252" t="s">
        <v>48999</v>
      </c>
      <c r="D5055" s="148" t="s">
        <v>49000</v>
      </c>
      <c r="E5055" s="252" t="s">
        <v>49001</v>
      </c>
      <c r="F5055" s="252" t="s">
        <v>49002</v>
      </c>
      <c r="G5055" s="252" t="s">
        <v>49003</v>
      </c>
      <c r="H5055" s="262" t="s">
        <v>49004</v>
      </c>
      <c r="I5055" s="264" t="s">
        <v>49005</v>
      </c>
      <c r="J5055" s="148"/>
      <c r="M5055" s="258"/>
      <c r="N5055" s="252"/>
      <c r="O5055" s="148"/>
      <c r="P5055" s="148"/>
    </row>
    <row r="5056" spans="1:16" ht="132">
      <c r="A5056" s="258" t="s">
        <v>49006</v>
      </c>
      <c r="B5056" s="252" t="s">
        <v>49007</v>
      </c>
      <c r="C5056" s="252" t="s">
        <v>49008</v>
      </c>
      <c r="D5056" s="148" t="s">
        <v>49009</v>
      </c>
      <c r="E5056" s="252" t="s">
        <v>49010</v>
      </c>
      <c r="F5056" s="252" t="s">
        <v>49002</v>
      </c>
      <c r="G5056" s="252" t="s">
        <v>49011</v>
      </c>
      <c r="H5056" s="262" t="s">
        <v>49012</v>
      </c>
      <c r="I5056" s="264" t="s">
        <v>49013</v>
      </c>
      <c r="J5056" s="148"/>
      <c r="M5056" s="258"/>
      <c r="N5056" s="252"/>
      <c r="O5056" s="148"/>
      <c r="P5056" s="148"/>
    </row>
    <row r="5057" spans="1:16" ht="39.6">
      <c r="A5057" s="258" t="s">
        <v>49014</v>
      </c>
      <c r="B5057" s="252" t="s">
        <v>48560</v>
      </c>
      <c r="C5057" s="252" t="s">
        <v>48560</v>
      </c>
      <c r="D5057" s="148" t="s">
        <v>48560</v>
      </c>
      <c r="E5057" s="252" t="s">
        <v>48560</v>
      </c>
      <c r="F5057" s="252" t="s">
        <v>48560</v>
      </c>
      <c r="G5057" s="252" t="s">
        <v>48560</v>
      </c>
      <c r="H5057" s="252" t="s">
        <v>48560</v>
      </c>
      <c r="I5057" s="264" t="s">
        <v>48560</v>
      </c>
      <c r="J5057" s="148"/>
      <c r="K5057" s="148"/>
      <c r="L5057" s="148"/>
      <c r="M5057" s="258"/>
      <c r="N5057" s="252"/>
      <c r="O5057" s="148"/>
      <c r="P5057" s="148"/>
    </row>
    <row r="5058" spans="1:16" ht="39.6">
      <c r="A5058" s="258" t="s">
        <v>49015</v>
      </c>
      <c r="B5058" s="252" t="s">
        <v>48562</v>
      </c>
      <c r="C5058" s="252" t="s">
        <v>48562</v>
      </c>
      <c r="D5058" s="148" t="s">
        <v>48562</v>
      </c>
      <c r="E5058" s="252" t="s">
        <v>48562</v>
      </c>
      <c r="F5058" s="252" t="s">
        <v>48562</v>
      </c>
      <c r="G5058" s="252" t="s">
        <v>48562</v>
      </c>
      <c r="H5058" s="252" t="s">
        <v>48562</v>
      </c>
      <c r="I5058" s="264" t="s">
        <v>48562</v>
      </c>
      <c r="J5058" s="148"/>
      <c r="K5058" s="148"/>
      <c r="L5058" s="148"/>
      <c r="M5058" s="258"/>
      <c r="N5058" s="252"/>
      <c r="O5058" s="148"/>
      <c r="P5058" s="148"/>
    </row>
    <row r="5059" spans="1:16" ht="39.6">
      <c r="A5059" s="258" t="s">
        <v>49016</v>
      </c>
      <c r="B5059" s="252" t="s">
        <v>48564</v>
      </c>
      <c r="C5059" s="252" t="s">
        <v>48564</v>
      </c>
      <c r="D5059" s="148" t="s">
        <v>48564</v>
      </c>
      <c r="E5059" s="252" t="s">
        <v>48564</v>
      </c>
      <c r="F5059" s="252" t="s">
        <v>48564</v>
      </c>
      <c r="G5059" s="252" t="s">
        <v>48564</v>
      </c>
      <c r="H5059" s="252" t="s">
        <v>48564</v>
      </c>
      <c r="I5059" s="264" t="s">
        <v>48564</v>
      </c>
      <c r="J5059" s="148"/>
      <c r="K5059" s="148"/>
      <c r="L5059" s="148"/>
      <c r="M5059" s="258"/>
      <c r="N5059" s="252"/>
      <c r="O5059" s="148"/>
      <c r="P5059" s="148"/>
    </row>
    <row r="5060" spans="1:16" ht="39.6">
      <c r="A5060" s="258" t="s">
        <v>49017</v>
      </c>
      <c r="B5060" s="252" t="s">
        <v>48566</v>
      </c>
      <c r="C5060" s="252" t="s">
        <v>48566</v>
      </c>
      <c r="D5060" s="148" t="s">
        <v>48566</v>
      </c>
      <c r="E5060" s="252" t="s">
        <v>48566</v>
      </c>
      <c r="F5060" s="252" t="s">
        <v>48566</v>
      </c>
      <c r="G5060" s="252" t="s">
        <v>48566</v>
      </c>
      <c r="H5060" s="252" t="s">
        <v>48566</v>
      </c>
      <c r="I5060" s="264" t="s">
        <v>48566</v>
      </c>
      <c r="J5060" s="148"/>
      <c r="K5060" s="148"/>
      <c r="L5060" s="148"/>
      <c r="M5060" s="258"/>
      <c r="N5060" s="252"/>
      <c r="O5060" s="148"/>
      <c r="P5060" s="148"/>
    </row>
    <row r="5061" spans="1:16" ht="39.6">
      <c r="A5061" s="258" t="s">
        <v>49018</v>
      </c>
      <c r="B5061" s="252" t="s">
        <v>48568</v>
      </c>
      <c r="C5061" s="252" t="s">
        <v>48568</v>
      </c>
      <c r="D5061" s="148" t="s">
        <v>48568</v>
      </c>
      <c r="E5061" s="252" t="s">
        <v>48568</v>
      </c>
      <c r="F5061" s="252" t="s">
        <v>48568</v>
      </c>
      <c r="G5061" s="252" t="s">
        <v>48568</v>
      </c>
      <c r="H5061" s="252" t="s">
        <v>48568</v>
      </c>
      <c r="I5061" s="264" t="s">
        <v>48568</v>
      </c>
      <c r="J5061" s="148"/>
      <c r="K5061" s="148"/>
      <c r="L5061" s="148"/>
      <c r="M5061" s="251"/>
      <c r="N5061" s="253"/>
      <c r="O5061" s="148"/>
      <c r="P5061" s="148"/>
    </row>
    <row r="5062" spans="1:16" ht="39.6">
      <c r="A5062" s="258" t="s">
        <v>49019</v>
      </c>
      <c r="B5062" s="252" t="s">
        <v>48570</v>
      </c>
      <c r="C5062" s="252" t="s">
        <v>48570</v>
      </c>
      <c r="D5062" s="148" t="s">
        <v>48570</v>
      </c>
      <c r="E5062" s="252" t="s">
        <v>48570</v>
      </c>
      <c r="F5062" s="252" t="s">
        <v>48570</v>
      </c>
      <c r="G5062" s="252" t="s">
        <v>48570</v>
      </c>
      <c r="H5062" s="252" t="s">
        <v>48570</v>
      </c>
      <c r="I5062" s="264" t="s">
        <v>48570</v>
      </c>
      <c r="J5062" s="273"/>
      <c r="K5062" s="273"/>
      <c r="L5062" s="273"/>
      <c r="M5062" s="251"/>
      <c r="N5062" s="253"/>
      <c r="O5062" s="148"/>
      <c r="P5062" s="148"/>
    </row>
    <row r="5063" spans="1:16" ht="132">
      <c r="A5063" s="251" t="s">
        <v>49020</v>
      </c>
      <c r="B5063" s="253" t="s">
        <v>49021</v>
      </c>
      <c r="C5063" s="252" t="s">
        <v>49022</v>
      </c>
      <c r="D5063" s="148" t="s">
        <v>49023</v>
      </c>
      <c r="E5063" s="253" t="s">
        <v>49024</v>
      </c>
      <c r="F5063" s="253" t="s">
        <v>49025</v>
      </c>
      <c r="G5063" s="253" t="s">
        <v>49026</v>
      </c>
      <c r="H5063" s="262" t="s">
        <v>49027</v>
      </c>
      <c r="I5063" s="264" t="s">
        <v>49028</v>
      </c>
      <c r="M5063" s="258"/>
      <c r="N5063" s="252"/>
      <c r="O5063" s="148"/>
      <c r="P5063" s="148"/>
    </row>
    <row r="5064" spans="1:16" ht="132">
      <c r="A5064" s="251" t="s">
        <v>49029</v>
      </c>
      <c r="B5064" s="253" t="s">
        <v>49021</v>
      </c>
      <c r="C5064" s="252" t="s">
        <v>49022</v>
      </c>
      <c r="D5064" s="148" t="s">
        <v>49023</v>
      </c>
      <c r="E5064" s="253" t="s">
        <v>49024</v>
      </c>
      <c r="F5064" s="253" t="s">
        <v>49025</v>
      </c>
      <c r="G5064" s="253" t="s">
        <v>49026</v>
      </c>
      <c r="H5064" s="262" t="s">
        <v>49027</v>
      </c>
      <c r="I5064" s="264" t="s">
        <v>49030</v>
      </c>
      <c r="M5064" s="258"/>
      <c r="N5064" s="252"/>
      <c r="O5064" s="148"/>
      <c r="P5064" s="148"/>
    </row>
    <row r="5065" spans="1:16" ht="39.6">
      <c r="A5065" s="258" t="s">
        <v>49031</v>
      </c>
      <c r="B5065" s="252" t="s">
        <v>48583</v>
      </c>
      <c r="C5065" s="252" t="s">
        <v>48583</v>
      </c>
      <c r="D5065" s="148" t="s">
        <v>48583</v>
      </c>
      <c r="E5065" s="252" t="s">
        <v>48583</v>
      </c>
      <c r="F5065" s="252" t="s">
        <v>48583</v>
      </c>
      <c r="G5065" s="252" t="s">
        <v>48583</v>
      </c>
      <c r="H5065" s="262" t="s">
        <v>48583</v>
      </c>
      <c r="I5065" s="264" t="s">
        <v>48583</v>
      </c>
      <c r="M5065" s="258"/>
      <c r="N5065" s="252"/>
      <c r="O5065" s="148"/>
      <c r="P5065" s="148"/>
    </row>
    <row r="5066" spans="1:16" ht="39.6">
      <c r="A5066" s="258" t="s">
        <v>49032</v>
      </c>
      <c r="B5066" s="252" t="s">
        <v>48585</v>
      </c>
      <c r="C5066" s="252" t="s">
        <v>48585</v>
      </c>
      <c r="D5066" s="148" t="s">
        <v>48585</v>
      </c>
      <c r="E5066" s="252" t="s">
        <v>48585</v>
      </c>
      <c r="F5066" s="252" t="s">
        <v>48585</v>
      </c>
      <c r="G5066" s="252" t="s">
        <v>48585</v>
      </c>
      <c r="H5066" s="262" t="s">
        <v>48585</v>
      </c>
      <c r="I5066" s="264" t="s">
        <v>48585</v>
      </c>
      <c r="M5066" s="258"/>
      <c r="N5066" s="252"/>
      <c r="O5066" s="148"/>
      <c r="P5066" s="148"/>
    </row>
    <row r="5067" spans="1:16" ht="132">
      <c r="A5067" s="258" t="s">
        <v>49033</v>
      </c>
      <c r="B5067" s="252" t="s">
        <v>49034</v>
      </c>
      <c r="C5067" s="252" t="s">
        <v>49035</v>
      </c>
      <c r="D5067" s="148" t="s">
        <v>49036</v>
      </c>
      <c r="E5067" s="252" t="s">
        <v>49037</v>
      </c>
      <c r="F5067" s="252" t="s">
        <v>49038</v>
      </c>
      <c r="G5067" s="252" t="s">
        <v>49039</v>
      </c>
      <c r="H5067" s="262" t="s">
        <v>49040</v>
      </c>
      <c r="I5067" s="264" t="s">
        <v>49041</v>
      </c>
      <c r="M5067" s="258"/>
      <c r="N5067" s="252"/>
      <c r="O5067" s="148"/>
      <c r="P5067" s="148"/>
    </row>
    <row r="5068" spans="1:16" ht="132">
      <c r="A5068" s="258" t="s">
        <v>49042</v>
      </c>
      <c r="B5068" s="252" t="s">
        <v>49034</v>
      </c>
      <c r="C5068" s="252" t="s">
        <v>49043</v>
      </c>
      <c r="D5068" s="148" t="s">
        <v>49044</v>
      </c>
      <c r="E5068" s="252" t="s">
        <v>49037</v>
      </c>
      <c r="F5068" s="252" t="s">
        <v>49045</v>
      </c>
      <c r="G5068" s="252" t="s">
        <v>49039</v>
      </c>
      <c r="H5068" s="262" t="s">
        <v>49040</v>
      </c>
      <c r="I5068" s="264" t="s">
        <v>49046</v>
      </c>
      <c r="M5068" s="258"/>
      <c r="N5068" s="252"/>
      <c r="O5068" s="148"/>
      <c r="P5068" s="148"/>
    </row>
    <row r="5069" spans="1:16" ht="39.6">
      <c r="A5069" s="258" t="s">
        <v>49047</v>
      </c>
      <c r="B5069" s="252" t="s">
        <v>48600</v>
      </c>
      <c r="C5069" s="252" t="s">
        <v>48600</v>
      </c>
      <c r="D5069" s="148" t="s">
        <v>48600</v>
      </c>
      <c r="E5069" s="252" t="s">
        <v>48600</v>
      </c>
      <c r="F5069" s="252" t="s">
        <v>48600</v>
      </c>
      <c r="G5069" s="252" t="s">
        <v>48600</v>
      </c>
      <c r="H5069" s="252" t="s">
        <v>48600</v>
      </c>
      <c r="I5069" s="264" t="s">
        <v>48600</v>
      </c>
      <c r="J5069" s="148"/>
      <c r="K5069" s="148"/>
      <c r="L5069" s="148"/>
      <c r="M5069" s="258"/>
      <c r="N5069" s="252"/>
      <c r="O5069" s="148"/>
      <c r="P5069" s="148"/>
    </row>
    <row r="5070" spans="1:16" ht="39.6">
      <c r="A5070" s="258" t="s">
        <v>49048</v>
      </c>
      <c r="B5070" s="252" t="s">
        <v>48602</v>
      </c>
      <c r="C5070" s="252" t="s">
        <v>48602</v>
      </c>
      <c r="D5070" s="148" t="s">
        <v>48602</v>
      </c>
      <c r="E5070" s="252" t="s">
        <v>48602</v>
      </c>
      <c r="F5070" s="252" t="s">
        <v>48602</v>
      </c>
      <c r="G5070" s="252" t="s">
        <v>48602</v>
      </c>
      <c r="H5070" s="252" t="s">
        <v>48602</v>
      </c>
      <c r="I5070" s="264" t="s">
        <v>48602</v>
      </c>
      <c r="J5070" s="148"/>
      <c r="K5070" s="148"/>
      <c r="L5070" s="148"/>
      <c r="M5070" s="258"/>
      <c r="N5070" s="252"/>
      <c r="O5070" s="148"/>
      <c r="P5070" s="148"/>
    </row>
    <row r="5071" spans="1:16" ht="39.6">
      <c r="A5071" s="258" t="s">
        <v>49049</v>
      </c>
      <c r="B5071" s="252" t="s">
        <v>48604</v>
      </c>
      <c r="C5071" s="252" t="s">
        <v>48604</v>
      </c>
      <c r="D5071" s="148" t="s">
        <v>48604</v>
      </c>
      <c r="E5071" s="252" t="s">
        <v>48604</v>
      </c>
      <c r="F5071" s="252" t="s">
        <v>48604</v>
      </c>
      <c r="G5071" s="252" t="s">
        <v>48604</v>
      </c>
      <c r="H5071" s="252" t="s">
        <v>48604</v>
      </c>
      <c r="I5071" s="264" t="s">
        <v>48604</v>
      </c>
      <c r="J5071" s="148"/>
      <c r="K5071" s="148"/>
      <c r="L5071" s="148"/>
      <c r="M5071" s="258"/>
      <c r="N5071" s="252"/>
      <c r="O5071" s="148"/>
      <c r="P5071" s="148"/>
    </row>
    <row r="5072" spans="1:16" ht="39.6">
      <c r="A5072" s="258" t="s">
        <v>49050</v>
      </c>
      <c r="B5072" s="252" t="s">
        <v>48604</v>
      </c>
      <c r="C5072" s="252" t="s">
        <v>48604</v>
      </c>
      <c r="D5072" s="148" t="s">
        <v>48604</v>
      </c>
      <c r="E5072" s="252" t="s">
        <v>48604</v>
      </c>
      <c r="F5072" s="252" t="s">
        <v>48604</v>
      </c>
      <c r="G5072" s="252" t="s">
        <v>48604</v>
      </c>
      <c r="H5072" s="252" t="s">
        <v>48604</v>
      </c>
      <c r="I5072" s="264" t="s">
        <v>48604</v>
      </c>
      <c r="J5072" s="148"/>
      <c r="K5072" s="148"/>
      <c r="L5072" s="148"/>
      <c r="M5072" s="258"/>
      <c r="N5072" s="252"/>
      <c r="O5072" s="148"/>
      <c r="P5072" s="148"/>
    </row>
    <row r="5073" spans="1:16" ht="39.6">
      <c r="A5073" s="258" t="s">
        <v>49051</v>
      </c>
      <c r="B5073" s="252" t="s">
        <v>49052</v>
      </c>
      <c r="C5073" s="252" t="s">
        <v>49052</v>
      </c>
      <c r="D5073" s="148" t="s">
        <v>49052</v>
      </c>
      <c r="E5073" s="252" t="s">
        <v>49052</v>
      </c>
      <c r="F5073" s="252" t="s">
        <v>49052</v>
      </c>
      <c r="G5073" s="252" t="s">
        <v>49052</v>
      </c>
      <c r="H5073" s="252" t="s">
        <v>49052</v>
      </c>
      <c r="I5073" s="264" t="s">
        <v>49052</v>
      </c>
      <c r="J5073" s="148"/>
      <c r="K5073" s="148"/>
      <c r="L5073" s="148"/>
      <c r="M5073" s="258"/>
      <c r="N5073" s="148"/>
      <c r="O5073" s="148"/>
      <c r="P5073" s="148"/>
    </row>
    <row r="5074" spans="1:16" ht="39.6">
      <c r="A5074" s="258" t="s">
        <v>49053</v>
      </c>
      <c r="B5074" s="252" t="s">
        <v>49054</v>
      </c>
      <c r="C5074" s="252" t="s">
        <v>49054</v>
      </c>
      <c r="D5074" s="148" t="s">
        <v>49054</v>
      </c>
      <c r="E5074" s="252" t="s">
        <v>49054</v>
      </c>
      <c r="F5074" s="252" t="s">
        <v>49054</v>
      </c>
      <c r="G5074" s="252" t="s">
        <v>49054</v>
      </c>
      <c r="H5074" s="252" t="s">
        <v>49054</v>
      </c>
      <c r="I5074" s="264" t="s">
        <v>49054</v>
      </c>
      <c r="J5074" s="148"/>
      <c r="K5074" s="148"/>
      <c r="L5074" s="148"/>
      <c r="M5074" s="258"/>
      <c r="N5074" s="148"/>
      <c r="O5074" s="148"/>
      <c r="P5074" s="148"/>
    </row>
    <row r="5075" spans="1:16" ht="39.6">
      <c r="A5075" s="258" t="s">
        <v>49055</v>
      </c>
      <c r="B5075" s="252" t="s">
        <v>48620</v>
      </c>
      <c r="C5075" s="252" t="s">
        <v>48620</v>
      </c>
      <c r="D5075" s="148" t="s">
        <v>48620</v>
      </c>
      <c r="E5075" s="252" t="s">
        <v>48620</v>
      </c>
      <c r="F5075" s="252" t="s">
        <v>48620</v>
      </c>
      <c r="G5075" s="252" t="s">
        <v>48620</v>
      </c>
      <c r="H5075" s="252" t="s">
        <v>48620</v>
      </c>
      <c r="I5075" s="264" t="s">
        <v>48620</v>
      </c>
      <c r="J5075" s="148"/>
      <c r="K5075" s="148"/>
      <c r="L5075" s="148"/>
      <c r="M5075" s="258"/>
      <c r="N5075" s="252"/>
      <c r="O5075" s="148"/>
      <c r="P5075" s="148"/>
    </row>
    <row r="5076" spans="1:16" ht="39.6">
      <c r="A5076" s="258" t="s">
        <v>49056</v>
      </c>
      <c r="B5076" s="252" t="s">
        <v>48620</v>
      </c>
      <c r="C5076" s="252" t="s">
        <v>48620</v>
      </c>
      <c r="D5076" s="148" t="s">
        <v>48620</v>
      </c>
      <c r="E5076" s="252" t="s">
        <v>48620</v>
      </c>
      <c r="F5076" s="252" t="s">
        <v>48620</v>
      </c>
      <c r="G5076" s="252" t="s">
        <v>48620</v>
      </c>
      <c r="H5076" s="252" t="s">
        <v>48620</v>
      </c>
      <c r="I5076" s="264" t="s">
        <v>48620</v>
      </c>
      <c r="J5076" s="148"/>
      <c r="K5076" s="148"/>
      <c r="L5076" s="148"/>
      <c r="M5076" s="258"/>
      <c r="N5076" s="252"/>
      <c r="O5076" s="148"/>
      <c r="P5076" s="148"/>
    </row>
    <row r="5077" spans="1:16" ht="39.6">
      <c r="A5077" s="258" t="s">
        <v>49057</v>
      </c>
      <c r="B5077" s="252" t="s">
        <v>48622</v>
      </c>
      <c r="C5077" s="252" t="s">
        <v>48622</v>
      </c>
      <c r="D5077" s="148" t="s">
        <v>48622</v>
      </c>
      <c r="E5077" s="252" t="s">
        <v>48622</v>
      </c>
      <c r="F5077" s="252" t="s">
        <v>48622</v>
      </c>
      <c r="G5077" s="252" t="s">
        <v>48622</v>
      </c>
      <c r="H5077" s="252" t="s">
        <v>48622</v>
      </c>
      <c r="I5077" s="264" t="s">
        <v>48622</v>
      </c>
      <c r="J5077" s="148"/>
      <c r="K5077" s="148"/>
      <c r="L5077" s="148"/>
      <c r="M5077" s="258"/>
      <c r="N5077" s="252"/>
      <c r="O5077" s="148"/>
      <c r="P5077" s="148"/>
    </row>
    <row r="5078" spans="1:16" ht="39.6">
      <c r="A5078" s="258" t="s">
        <v>49058</v>
      </c>
      <c r="B5078" s="252" t="s">
        <v>48624</v>
      </c>
      <c r="C5078" s="252" t="s">
        <v>48624</v>
      </c>
      <c r="D5078" s="148" t="s">
        <v>48624</v>
      </c>
      <c r="E5078" s="252" t="s">
        <v>48624</v>
      </c>
      <c r="F5078" s="252" t="s">
        <v>48624</v>
      </c>
      <c r="G5078" s="252" t="s">
        <v>48624</v>
      </c>
      <c r="H5078" s="252" t="s">
        <v>48624</v>
      </c>
      <c r="I5078" s="264" t="s">
        <v>48624</v>
      </c>
      <c r="J5078" s="148"/>
      <c r="K5078" s="148"/>
      <c r="L5078" s="148"/>
      <c r="M5078" s="258"/>
      <c r="N5078" s="252"/>
      <c r="O5078" s="148"/>
      <c r="P5078" s="148"/>
    </row>
    <row r="5079" spans="1:16" ht="39.6">
      <c r="A5079" s="258" t="s">
        <v>49059</v>
      </c>
      <c r="B5079" s="252" t="s">
        <v>48626</v>
      </c>
      <c r="C5079" s="252" t="s">
        <v>48626</v>
      </c>
      <c r="D5079" s="148" t="s">
        <v>48626</v>
      </c>
      <c r="E5079" s="252" t="s">
        <v>48626</v>
      </c>
      <c r="F5079" s="252" t="s">
        <v>48626</v>
      </c>
      <c r="G5079" s="252" t="s">
        <v>48626</v>
      </c>
      <c r="H5079" s="252" t="s">
        <v>48626</v>
      </c>
      <c r="I5079" s="264" t="s">
        <v>48626</v>
      </c>
      <c r="J5079" s="148"/>
      <c r="K5079" s="148"/>
      <c r="L5079" s="148"/>
      <c r="M5079" s="251"/>
      <c r="N5079" s="213"/>
      <c r="O5079" s="148"/>
      <c r="P5079" s="148"/>
    </row>
    <row r="5080" spans="1:16" ht="39.6">
      <c r="A5080" s="258" t="s">
        <v>49060</v>
      </c>
      <c r="B5080" s="252" t="s">
        <v>48626</v>
      </c>
      <c r="C5080" s="252" t="s">
        <v>48626</v>
      </c>
      <c r="D5080" s="148" t="s">
        <v>48626</v>
      </c>
      <c r="E5080" s="252" t="s">
        <v>48626</v>
      </c>
      <c r="F5080" s="252" t="s">
        <v>48626</v>
      </c>
      <c r="G5080" s="252" t="s">
        <v>48626</v>
      </c>
      <c r="H5080" s="252" t="s">
        <v>48626</v>
      </c>
      <c r="I5080" s="264" t="s">
        <v>48626</v>
      </c>
      <c r="J5080" s="148"/>
      <c r="K5080" s="148"/>
      <c r="L5080" s="148"/>
      <c r="M5080" s="251"/>
      <c r="N5080" s="213"/>
      <c r="O5080" s="148"/>
      <c r="P5080" s="148"/>
    </row>
    <row r="5081" spans="1:16" ht="26.4">
      <c r="A5081" s="251" t="s">
        <v>49061</v>
      </c>
      <c r="B5081" s="253" t="s">
        <v>48629</v>
      </c>
      <c r="C5081" s="253" t="s">
        <v>48629</v>
      </c>
      <c r="D5081" s="148" t="s">
        <v>48629</v>
      </c>
      <c r="E5081" s="253" t="s">
        <v>48629</v>
      </c>
      <c r="F5081" s="253" t="s">
        <v>48629</v>
      </c>
      <c r="G5081" s="253" t="s">
        <v>48629</v>
      </c>
      <c r="H5081" s="253" t="s">
        <v>48629</v>
      </c>
      <c r="I5081" s="264" t="s">
        <v>48629</v>
      </c>
      <c r="J5081" s="148"/>
      <c r="K5081" s="148"/>
      <c r="L5081" s="148"/>
      <c r="M5081" s="258"/>
      <c r="N5081" s="252"/>
      <c r="O5081" s="148"/>
      <c r="P5081" s="148"/>
    </row>
    <row r="5082" spans="1:16" ht="28.8">
      <c r="A5082" s="251" t="s">
        <v>49062</v>
      </c>
      <c r="B5082" s="253" t="s">
        <v>48631</v>
      </c>
      <c r="C5082" s="253" t="s">
        <v>48631</v>
      </c>
      <c r="D5082" s="148" t="s">
        <v>48631</v>
      </c>
      <c r="E5082" s="253" t="s">
        <v>48631</v>
      </c>
      <c r="F5082" s="253" t="s">
        <v>48631</v>
      </c>
      <c r="G5082" s="253" t="s">
        <v>48631</v>
      </c>
      <c r="H5082" s="253" t="s">
        <v>48631</v>
      </c>
      <c r="I5082" s="264" t="s">
        <v>48631</v>
      </c>
      <c r="J5082" s="273"/>
      <c r="K5082" s="273"/>
      <c r="L5082" s="273"/>
      <c r="M5082" s="258"/>
      <c r="N5082" s="252"/>
      <c r="O5082" s="148"/>
      <c r="P5082" s="148"/>
    </row>
    <row r="5083" spans="1:16" ht="184.8">
      <c r="A5083" s="258" t="s">
        <v>49063</v>
      </c>
      <c r="B5083" s="252" t="s">
        <v>49064</v>
      </c>
      <c r="C5083" s="252" t="s">
        <v>49065</v>
      </c>
      <c r="D5083" s="148" t="s">
        <v>49066</v>
      </c>
      <c r="E5083" s="252" t="s">
        <v>49067</v>
      </c>
      <c r="F5083" s="252" t="s">
        <v>49068</v>
      </c>
      <c r="G5083" s="252" t="s">
        <v>49069</v>
      </c>
      <c r="H5083" s="262" t="s">
        <v>49070</v>
      </c>
      <c r="I5083" s="264" t="s">
        <v>49071</v>
      </c>
      <c r="M5083" s="258"/>
      <c r="N5083" s="252"/>
      <c r="O5083" s="148"/>
      <c r="P5083" s="148"/>
    </row>
    <row r="5084" spans="1:16" ht="184.8">
      <c r="A5084" s="258" t="s">
        <v>49072</v>
      </c>
      <c r="B5084" s="252" t="s">
        <v>49073</v>
      </c>
      <c r="C5084" s="252" t="s">
        <v>49074</v>
      </c>
      <c r="D5084" s="148" t="s">
        <v>49075</v>
      </c>
      <c r="E5084" s="252" t="s">
        <v>49076</v>
      </c>
      <c r="F5084" s="252" t="s">
        <v>49077</v>
      </c>
      <c r="G5084" s="252" t="s">
        <v>49078</v>
      </c>
      <c r="H5084" s="262" t="s">
        <v>49079</v>
      </c>
      <c r="I5084" s="264" t="s">
        <v>49080</v>
      </c>
      <c r="M5084" s="258"/>
      <c r="N5084" s="252"/>
      <c r="O5084" s="148"/>
      <c r="P5084" s="148"/>
    </row>
    <row r="5085" spans="1:16" ht="39.6">
      <c r="A5085" s="258" t="s">
        <v>49081</v>
      </c>
      <c r="B5085" s="252" t="s">
        <v>48637</v>
      </c>
      <c r="C5085" s="252" t="s">
        <v>48637</v>
      </c>
      <c r="D5085" s="148" t="s">
        <v>48637</v>
      </c>
      <c r="E5085" s="252" t="s">
        <v>48637</v>
      </c>
      <c r="F5085" s="252" t="s">
        <v>48637</v>
      </c>
      <c r="G5085" s="252" t="s">
        <v>48637</v>
      </c>
      <c r="H5085" s="262" t="s">
        <v>48637</v>
      </c>
      <c r="I5085" s="264" t="s">
        <v>48637</v>
      </c>
      <c r="M5085" s="258"/>
      <c r="N5085" s="252"/>
      <c r="O5085" s="148"/>
      <c r="P5085" s="148"/>
    </row>
    <row r="5086" spans="1:16" ht="39.6">
      <c r="A5086" s="258" t="s">
        <v>49082</v>
      </c>
      <c r="B5086" s="252" t="s">
        <v>48637</v>
      </c>
      <c r="C5086" s="252" t="s">
        <v>48637</v>
      </c>
      <c r="D5086" s="148" t="s">
        <v>48637</v>
      </c>
      <c r="E5086" s="252" t="s">
        <v>48637</v>
      </c>
      <c r="F5086" s="252" t="s">
        <v>48637</v>
      </c>
      <c r="G5086" s="252" t="s">
        <v>48637</v>
      </c>
      <c r="H5086" s="262" t="s">
        <v>48637</v>
      </c>
      <c r="I5086" s="264" t="s">
        <v>48637</v>
      </c>
      <c r="M5086" s="258"/>
      <c r="N5086" s="252"/>
      <c r="O5086" s="148"/>
      <c r="P5086" s="148"/>
    </row>
    <row r="5087" spans="1:16" ht="184.8">
      <c r="A5087" s="258" t="s">
        <v>49083</v>
      </c>
      <c r="B5087" s="252" t="s">
        <v>49084</v>
      </c>
      <c r="C5087" s="252" t="s">
        <v>49085</v>
      </c>
      <c r="D5087" s="148" t="s">
        <v>49086</v>
      </c>
      <c r="E5087" s="252" t="s">
        <v>49087</v>
      </c>
      <c r="F5087" s="252" t="s">
        <v>49088</v>
      </c>
      <c r="G5087" s="252" t="s">
        <v>49089</v>
      </c>
      <c r="H5087" s="262" t="s">
        <v>49090</v>
      </c>
      <c r="I5087" s="264" t="s">
        <v>49091</v>
      </c>
      <c r="M5087" s="258"/>
      <c r="N5087" s="252"/>
      <c r="O5087" s="148"/>
      <c r="P5087" s="148"/>
    </row>
    <row r="5088" spans="1:16" ht="184.8">
      <c r="A5088" s="258" t="s">
        <v>49092</v>
      </c>
      <c r="B5088" s="252" t="s">
        <v>49093</v>
      </c>
      <c r="C5088" s="252" t="s">
        <v>49094</v>
      </c>
      <c r="D5088" s="148" t="s">
        <v>49095</v>
      </c>
      <c r="E5088" s="252" t="s">
        <v>49087</v>
      </c>
      <c r="F5088" s="252" t="s">
        <v>49088</v>
      </c>
      <c r="G5088" s="252" t="s">
        <v>49096</v>
      </c>
      <c r="H5088" s="262" t="s">
        <v>49097</v>
      </c>
      <c r="I5088" s="264" t="s">
        <v>49098</v>
      </c>
      <c r="M5088" s="258"/>
      <c r="N5088" s="252"/>
      <c r="O5088" s="148"/>
      <c r="P5088" s="148"/>
    </row>
    <row r="5089" spans="1:16" ht="132">
      <c r="A5089" s="258" t="s">
        <v>49099</v>
      </c>
      <c r="B5089" s="252" t="s">
        <v>49100</v>
      </c>
      <c r="C5089" s="252" t="s">
        <v>49101</v>
      </c>
      <c r="D5089" s="148" t="s">
        <v>49102</v>
      </c>
      <c r="E5089" s="252" t="s">
        <v>49103</v>
      </c>
      <c r="F5089" s="252" t="s">
        <v>49104</v>
      </c>
      <c r="G5089" s="252" t="s">
        <v>49105</v>
      </c>
      <c r="H5089" s="262" t="s">
        <v>49106</v>
      </c>
      <c r="I5089" s="264" t="s">
        <v>49107</v>
      </c>
      <c r="M5089" s="258"/>
      <c r="N5089" s="252"/>
      <c r="O5089" s="148"/>
      <c r="P5089" s="148"/>
    </row>
    <row r="5090" spans="1:16" ht="132">
      <c r="A5090" s="258" t="s">
        <v>49108</v>
      </c>
      <c r="B5090" s="252" t="s">
        <v>49109</v>
      </c>
      <c r="C5090" s="252" t="s">
        <v>49110</v>
      </c>
      <c r="D5090" s="148" t="s">
        <v>49111</v>
      </c>
      <c r="E5090" s="252" t="s">
        <v>49103</v>
      </c>
      <c r="F5090" s="252" t="s">
        <v>49104</v>
      </c>
      <c r="G5090" s="252" t="s">
        <v>49105</v>
      </c>
      <c r="H5090" s="262" t="s">
        <v>49112</v>
      </c>
      <c r="I5090" s="264" t="s">
        <v>49113</v>
      </c>
      <c r="M5090" s="258"/>
      <c r="N5090" s="252"/>
      <c r="O5090" s="148"/>
      <c r="P5090" s="148"/>
    </row>
    <row r="5091" spans="1:16" ht="39.6">
      <c r="A5091" s="258" t="s">
        <v>49114</v>
      </c>
      <c r="B5091" s="252" t="s">
        <v>49115</v>
      </c>
      <c r="C5091" s="252" t="s">
        <v>49115</v>
      </c>
      <c r="D5091" s="148" t="s">
        <v>49115</v>
      </c>
      <c r="E5091" s="252" t="s">
        <v>49115</v>
      </c>
      <c r="F5091" s="252" t="s">
        <v>49115</v>
      </c>
      <c r="G5091" s="252" t="s">
        <v>49115</v>
      </c>
      <c r="H5091" s="262" t="s">
        <v>49115</v>
      </c>
      <c r="I5091" s="264" t="s">
        <v>49115</v>
      </c>
      <c r="M5091" s="258"/>
      <c r="N5091" s="252"/>
      <c r="O5091" s="148"/>
      <c r="P5091" s="148"/>
    </row>
    <row r="5092" spans="1:16" ht="39.6">
      <c r="A5092" s="258" t="s">
        <v>49116</v>
      </c>
      <c r="B5092" s="252" t="s">
        <v>49117</v>
      </c>
      <c r="C5092" s="252" t="s">
        <v>49117</v>
      </c>
      <c r="D5092" s="148" t="s">
        <v>49117</v>
      </c>
      <c r="E5092" s="252" t="s">
        <v>49117</v>
      </c>
      <c r="F5092" s="252" t="s">
        <v>49117</v>
      </c>
      <c r="G5092" s="252" t="s">
        <v>49117</v>
      </c>
      <c r="H5092" s="262" t="s">
        <v>49117</v>
      </c>
      <c r="I5092" s="264" t="s">
        <v>49117</v>
      </c>
      <c r="M5092" s="258"/>
      <c r="N5092" s="252"/>
      <c r="O5092" s="148"/>
      <c r="P5092" s="148"/>
    </row>
    <row r="5093" spans="1:16" ht="198">
      <c r="A5093" s="258" t="s">
        <v>49118</v>
      </c>
      <c r="B5093" s="252" t="s">
        <v>49119</v>
      </c>
      <c r="C5093" s="252" t="s">
        <v>49120</v>
      </c>
      <c r="D5093" s="148" t="s">
        <v>49121</v>
      </c>
      <c r="E5093" s="252" t="s">
        <v>49122</v>
      </c>
      <c r="F5093" s="252" t="s">
        <v>49123</v>
      </c>
      <c r="G5093" s="252" t="s">
        <v>49124</v>
      </c>
      <c r="H5093" s="262" t="s">
        <v>49125</v>
      </c>
      <c r="I5093" s="264" t="s">
        <v>49126</v>
      </c>
      <c r="M5093" s="258"/>
      <c r="N5093" s="252"/>
      <c r="O5093" s="148"/>
      <c r="P5093" s="148"/>
    </row>
    <row r="5094" spans="1:16" ht="198">
      <c r="A5094" s="258" t="s">
        <v>49127</v>
      </c>
      <c r="B5094" s="252" t="s">
        <v>49119</v>
      </c>
      <c r="C5094" s="252" t="s">
        <v>49120</v>
      </c>
      <c r="D5094" s="148" t="s">
        <v>49121</v>
      </c>
      <c r="E5094" s="252" t="s">
        <v>49122</v>
      </c>
      <c r="F5094" s="252" t="s">
        <v>49123</v>
      </c>
      <c r="G5094" s="252" t="s">
        <v>49124</v>
      </c>
      <c r="H5094" s="262" t="s">
        <v>49125</v>
      </c>
      <c r="I5094" s="264" t="s">
        <v>49126</v>
      </c>
      <c r="M5094" s="258"/>
      <c r="N5094" s="252"/>
      <c r="O5094" s="148"/>
      <c r="P5094" s="148"/>
    </row>
    <row r="5095" spans="1:16" ht="39.6">
      <c r="A5095" s="258" t="s">
        <v>49128</v>
      </c>
      <c r="B5095" s="252" t="s">
        <v>48687</v>
      </c>
      <c r="C5095" s="252" t="s">
        <v>48687</v>
      </c>
      <c r="D5095" s="148" t="s">
        <v>48687</v>
      </c>
      <c r="E5095" s="252" t="s">
        <v>48687</v>
      </c>
      <c r="F5095" s="252" t="s">
        <v>48687</v>
      </c>
      <c r="G5095" s="252" t="s">
        <v>48687</v>
      </c>
      <c r="H5095" s="262" t="s">
        <v>48687</v>
      </c>
      <c r="I5095" s="264" t="s">
        <v>48687</v>
      </c>
      <c r="M5095" s="258"/>
      <c r="N5095" s="252"/>
      <c r="O5095" s="148"/>
      <c r="P5095" s="148"/>
    </row>
    <row r="5096" spans="1:16" ht="39.6">
      <c r="A5096" s="258" t="s">
        <v>49129</v>
      </c>
      <c r="B5096" s="252" t="s">
        <v>48689</v>
      </c>
      <c r="C5096" s="252" t="s">
        <v>48689</v>
      </c>
      <c r="D5096" s="148" t="s">
        <v>48689</v>
      </c>
      <c r="E5096" s="252" t="s">
        <v>48689</v>
      </c>
      <c r="F5096" s="252" t="s">
        <v>48689</v>
      </c>
      <c r="G5096" s="252" t="s">
        <v>48689</v>
      </c>
      <c r="H5096" s="262" t="s">
        <v>48689</v>
      </c>
      <c r="I5096" s="264" t="s">
        <v>48689</v>
      </c>
      <c r="M5096" s="258"/>
      <c r="N5096" s="252"/>
      <c r="O5096" s="148"/>
      <c r="P5096" s="148"/>
    </row>
    <row r="5097" spans="1:16" ht="39.6">
      <c r="A5097" s="258" t="s">
        <v>49130</v>
      </c>
      <c r="B5097" s="252" t="s">
        <v>48691</v>
      </c>
      <c r="C5097" s="252" t="s">
        <v>48691</v>
      </c>
      <c r="D5097" s="148" t="s">
        <v>48691</v>
      </c>
      <c r="E5097" s="252" t="s">
        <v>48691</v>
      </c>
      <c r="F5097" s="252" t="s">
        <v>48691</v>
      </c>
      <c r="G5097" s="252" t="s">
        <v>48691</v>
      </c>
      <c r="H5097" s="262" t="s">
        <v>48691</v>
      </c>
      <c r="I5097" s="264" t="s">
        <v>48691</v>
      </c>
      <c r="M5097" s="251"/>
      <c r="N5097" s="253"/>
      <c r="O5097" s="148"/>
      <c r="P5097" s="148"/>
    </row>
    <row r="5098" spans="1:16" ht="39.6">
      <c r="A5098" s="258" t="s">
        <v>49131</v>
      </c>
      <c r="B5098" s="252" t="s">
        <v>48693</v>
      </c>
      <c r="C5098" s="252" t="s">
        <v>48693</v>
      </c>
      <c r="D5098" s="148" t="s">
        <v>48693</v>
      </c>
      <c r="E5098" s="252" t="s">
        <v>48693</v>
      </c>
      <c r="F5098" s="252" t="s">
        <v>48693</v>
      </c>
      <c r="G5098" s="252" t="s">
        <v>48693</v>
      </c>
      <c r="H5098" s="262" t="s">
        <v>48693</v>
      </c>
      <c r="I5098" s="264" t="s">
        <v>48693</v>
      </c>
      <c r="M5098" s="251"/>
      <c r="N5098" s="253"/>
      <c r="O5098" s="148"/>
      <c r="P5098" s="148"/>
    </row>
    <row r="5099" spans="1:16" ht="171.6">
      <c r="A5099" s="251" t="s">
        <v>49132</v>
      </c>
      <c r="B5099" s="253" t="s">
        <v>49133</v>
      </c>
      <c r="C5099" s="252" t="s">
        <v>49134</v>
      </c>
      <c r="D5099" s="148" t="s">
        <v>49135</v>
      </c>
      <c r="E5099" s="253" t="s">
        <v>49136</v>
      </c>
      <c r="F5099" s="253" t="s">
        <v>48699</v>
      </c>
      <c r="G5099" s="253" t="s">
        <v>49137</v>
      </c>
      <c r="H5099" s="262" t="s">
        <v>49138</v>
      </c>
      <c r="I5099" s="264" t="s">
        <v>49139</v>
      </c>
      <c r="M5099" s="258"/>
      <c r="N5099" s="252"/>
      <c r="O5099" s="148"/>
      <c r="P5099" s="148"/>
    </row>
    <row r="5100" spans="1:16" ht="171.6">
      <c r="A5100" s="251" t="s">
        <v>49140</v>
      </c>
      <c r="B5100" s="253" t="s">
        <v>49133</v>
      </c>
      <c r="C5100" s="252" t="s">
        <v>49134</v>
      </c>
      <c r="D5100" s="148" t="s">
        <v>49141</v>
      </c>
      <c r="E5100" s="253" t="s">
        <v>49136</v>
      </c>
      <c r="F5100" s="253" t="s">
        <v>48705</v>
      </c>
      <c r="G5100" s="253" t="s">
        <v>49137</v>
      </c>
      <c r="H5100" s="262" t="s">
        <v>49138</v>
      </c>
      <c r="I5100" s="264" t="s">
        <v>49142</v>
      </c>
      <c r="M5100" s="258"/>
      <c r="N5100" s="252"/>
      <c r="O5100" s="148"/>
      <c r="P5100" s="148"/>
    </row>
    <row r="5101" spans="1:16" ht="39.6">
      <c r="A5101" s="258" t="s">
        <v>49143</v>
      </c>
      <c r="B5101" s="252" t="s">
        <v>48707</v>
      </c>
      <c r="C5101" s="252" t="s">
        <v>48707</v>
      </c>
      <c r="D5101" s="148" t="s">
        <v>48707</v>
      </c>
      <c r="E5101" s="252" t="s">
        <v>48707</v>
      </c>
      <c r="F5101" s="252" t="s">
        <v>48707</v>
      </c>
      <c r="G5101" s="252" t="s">
        <v>48707</v>
      </c>
      <c r="H5101" s="252" t="s">
        <v>48707</v>
      </c>
      <c r="I5101" s="264" t="s">
        <v>48707</v>
      </c>
      <c r="J5101" s="148"/>
      <c r="K5101" s="148"/>
      <c r="L5101" s="148"/>
      <c r="M5101" s="258"/>
      <c r="N5101" s="252"/>
      <c r="O5101" s="148"/>
      <c r="P5101" s="148"/>
    </row>
    <row r="5102" spans="1:16" ht="39.6">
      <c r="A5102" s="258" t="s">
        <v>49144</v>
      </c>
      <c r="B5102" s="252" t="s">
        <v>48709</v>
      </c>
      <c r="C5102" s="252" t="s">
        <v>48709</v>
      </c>
      <c r="D5102" s="148" t="s">
        <v>48709</v>
      </c>
      <c r="E5102" s="252" t="s">
        <v>48709</v>
      </c>
      <c r="F5102" s="252" t="s">
        <v>48709</v>
      </c>
      <c r="G5102" s="252" t="s">
        <v>48709</v>
      </c>
      <c r="H5102" s="252" t="s">
        <v>48709</v>
      </c>
      <c r="I5102" s="264" t="s">
        <v>48709</v>
      </c>
      <c r="J5102" s="148"/>
      <c r="K5102" s="148"/>
      <c r="L5102" s="148"/>
      <c r="M5102" s="258"/>
      <c r="N5102" s="252"/>
      <c r="O5102" s="148"/>
      <c r="P5102" s="148"/>
    </row>
    <row r="5103" spans="1:16" ht="39.6">
      <c r="A5103" s="258" t="s">
        <v>49145</v>
      </c>
      <c r="B5103" s="252" t="s">
        <v>48711</v>
      </c>
      <c r="C5103" s="252" t="s">
        <v>48711</v>
      </c>
      <c r="D5103" s="148" t="s">
        <v>48711</v>
      </c>
      <c r="E5103" s="252" t="s">
        <v>48711</v>
      </c>
      <c r="F5103" s="252" t="s">
        <v>48711</v>
      </c>
      <c r="G5103" s="252" t="s">
        <v>48711</v>
      </c>
      <c r="H5103" s="252" t="s">
        <v>48711</v>
      </c>
      <c r="I5103" s="264" t="s">
        <v>48711</v>
      </c>
      <c r="J5103" s="148"/>
      <c r="K5103" s="148"/>
      <c r="L5103" s="148"/>
      <c r="M5103" s="258"/>
      <c r="N5103" s="252"/>
      <c r="O5103" s="148"/>
      <c r="P5103" s="148"/>
    </row>
    <row r="5104" spans="1:16" ht="39.6">
      <c r="A5104" s="258" t="s">
        <v>49146</v>
      </c>
      <c r="B5104" s="252" t="s">
        <v>48711</v>
      </c>
      <c r="C5104" s="252" t="s">
        <v>48711</v>
      </c>
      <c r="D5104" s="148" t="s">
        <v>48711</v>
      </c>
      <c r="E5104" s="252" t="s">
        <v>48711</v>
      </c>
      <c r="F5104" s="252" t="s">
        <v>48711</v>
      </c>
      <c r="G5104" s="252" t="s">
        <v>48711</v>
      </c>
      <c r="H5104" s="252" t="s">
        <v>48711</v>
      </c>
      <c r="I5104" s="264" t="s">
        <v>48711</v>
      </c>
      <c r="J5104" s="148"/>
      <c r="K5104" s="148"/>
      <c r="L5104" s="148"/>
      <c r="M5104" s="258"/>
      <c r="N5104" s="252"/>
      <c r="O5104" s="148"/>
      <c r="P5104" s="148"/>
    </row>
    <row r="5105" spans="1:16" ht="39.6">
      <c r="A5105" s="258" t="s">
        <v>49147</v>
      </c>
      <c r="B5105" s="252" t="s">
        <v>48714</v>
      </c>
      <c r="C5105" s="252" t="s">
        <v>48714</v>
      </c>
      <c r="D5105" s="148" t="s">
        <v>48714</v>
      </c>
      <c r="E5105" s="252" t="s">
        <v>48714</v>
      </c>
      <c r="F5105" s="252" t="s">
        <v>48714</v>
      </c>
      <c r="G5105" s="252" t="s">
        <v>48714</v>
      </c>
      <c r="H5105" s="252" t="s">
        <v>48714</v>
      </c>
      <c r="I5105" s="264" t="s">
        <v>48714</v>
      </c>
      <c r="J5105" s="148"/>
      <c r="K5105" s="148"/>
      <c r="L5105" s="148"/>
      <c r="M5105" s="258"/>
      <c r="N5105" s="252"/>
      <c r="O5105" s="148"/>
      <c r="P5105" s="148"/>
    </row>
    <row r="5106" spans="1:16" ht="39.6">
      <c r="A5106" s="258" t="s">
        <v>49148</v>
      </c>
      <c r="B5106" s="252" t="s">
        <v>48716</v>
      </c>
      <c r="C5106" s="252" t="s">
        <v>48716</v>
      </c>
      <c r="D5106" s="148" t="s">
        <v>48716</v>
      </c>
      <c r="E5106" s="252" t="s">
        <v>48716</v>
      </c>
      <c r="F5106" s="252" t="s">
        <v>48716</v>
      </c>
      <c r="G5106" s="252" t="s">
        <v>48716</v>
      </c>
      <c r="H5106" s="252" t="s">
        <v>48716</v>
      </c>
      <c r="I5106" s="264" t="s">
        <v>48716</v>
      </c>
      <c r="J5106" s="148"/>
      <c r="K5106" s="148"/>
      <c r="L5106" s="148"/>
      <c r="M5106" s="258"/>
      <c r="N5106" s="252"/>
      <c r="O5106" s="148"/>
      <c r="P5106" s="148"/>
    </row>
    <row r="5107" spans="1:16" ht="39.6">
      <c r="A5107" s="258" t="s">
        <v>49149</v>
      </c>
      <c r="B5107" s="252" t="s">
        <v>48718</v>
      </c>
      <c r="C5107" s="252" t="s">
        <v>48718</v>
      </c>
      <c r="D5107" s="148" t="s">
        <v>48718</v>
      </c>
      <c r="E5107" s="252" t="s">
        <v>48718</v>
      </c>
      <c r="F5107" s="252" t="s">
        <v>48718</v>
      </c>
      <c r="G5107" s="252" t="s">
        <v>48718</v>
      </c>
      <c r="H5107" s="252" t="s">
        <v>48718</v>
      </c>
      <c r="I5107" s="264" t="s">
        <v>48718</v>
      </c>
      <c r="J5107" s="148"/>
      <c r="K5107" s="148"/>
      <c r="L5107" s="148"/>
      <c r="M5107" s="258"/>
      <c r="N5107" s="252"/>
      <c r="O5107" s="148"/>
      <c r="P5107" s="148"/>
    </row>
    <row r="5108" spans="1:16" ht="39.6">
      <c r="A5108" s="258" t="s">
        <v>49150</v>
      </c>
      <c r="B5108" s="252" t="s">
        <v>48718</v>
      </c>
      <c r="C5108" s="252" t="s">
        <v>48718</v>
      </c>
      <c r="D5108" s="148" t="s">
        <v>48718</v>
      </c>
      <c r="E5108" s="252" t="s">
        <v>48718</v>
      </c>
      <c r="F5108" s="252" t="s">
        <v>48718</v>
      </c>
      <c r="G5108" s="252" t="s">
        <v>48718</v>
      </c>
      <c r="H5108" s="252" t="s">
        <v>48718</v>
      </c>
      <c r="I5108" s="264" t="s">
        <v>48718</v>
      </c>
      <c r="J5108" s="148"/>
      <c r="K5108" s="148"/>
      <c r="L5108" s="148"/>
      <c r="M5108" s="258"/>
      <c r="N5108" s="252"/>
      <c r="O5108" s="148"/>
      <c r="P5108" s="148"/>
    </row>
    <row r="5109" spans="1:16" ht="39.6">
      <c r="A5109" s="258" t="s">
        <v>49151</v>
      </c>
      <c r="B5109" s="252" t="s">
        <v>48721</v>
      </c>
      <c r="C5109" s="252" t="s">
        <v>48721</v>
      </c>
      <c r="D5109" s="148" t="s">
        <v>48721</v>
      </c>
      <c r="E5109" s="252" t="s">
        <v>48721</v>
      </c>
      <c r="F5109" s="252" t="s">
        <v>48721</v>
      </c>
      <c r="G5109" s="252" t="s">
        <v>48721</v>
      </c>
      <c r="H5109" s="252" t="s">
        <v>48721</v>
      </c>
      <c r="I5109" s="264" t="s">
        <v>48721</v>
      </c>
      <c r="J5109" s="148"/>
      <c r="K5109" s="148"/>
      <c r="L5109" s="148"/>
      <c r="M5109" s="258"/>
      <c r="N5109" s="252"/>
      <c r="O5109" s="148"/>
      <c r="P5109" s="148"/>
    </row>
    <row r="5110" spans="1:16" ht="39.6">
      <c r="A5110" s="258" t="s">
        <v>49152</v>
      </c>
      <c r="B5110" s="252" t="s">
        <v>48723</v>
      </c>
      <c r="C5110" s="252" t="s">
        <v>48723</v>
      </c>
      <c r="D5110" s="148" t="s">
        <v>48723</v>
      </c>
      <c r="E5110" s="252" t="s">
        <v>48723</v>
      </c>
      <c r="F5110" s="252" t="s">
        <v>48723</v>
      </c>
      <c r="G5110" s="252" t="s">
        <v>48723</v>
      </c>
      <c r="H5110" s="252" t="s">
        <v>48723</v>
      </c>
      <c r="I5110" s="264" t="s">
        <v>48723</v>
      </c>
      <c r="J5110" s="148"/>
      <c r="K5110" s="148"/>
      <c r="L5110" s="148"/>
      <c r="M5110" s="258"/>
      <c r="N5110" s="252"/>
      <c r="O5110" s="148"/>
      <c r="P5110" s="148"/>
    </row>
    <row r="5111" spans="1:16" ht="39.6">
      <c r="A5111" s="258" t="s">
        <v>49153</v>
      </c>
      <c r="B5111" s="252" t="s">
        <v>48725</v>
      </c>
      <c r="C5111" s="252" t="s">
        <v>48725</v>
      </c>
      <c r="D5111" s="148" t="s">
        <v>48725</v>
      </c>
      <c r="E5111" s="252" t="s">
        <v>48725</v>
      </c>
      <c r="F5111" s="252" t="s">
        <v>48725</v>
      </c>
      <c r="G5111" s="252" t="s">
        <v>48725</v>
      </c>
      <c r="H5111" s="252" t="s">
        <v>48725</v>
      </c>
      <c r="I5111" s="264" t="s">
        <v>48725</v>
      </c>
      <c r="J5111" s="148"/>
      <c r="K5111" s="148"/>
      <c r="L5111" s="148"/>
      <c r="M5111" s="251"/>
      <c r="N5111" s="213"/>
      <c r="O5111" s="148"/>
      <c r="P5111" s="148"/>
    </row>
    <row r="5112" spans="1:16" ht="39.6">
      <c r="A5112" s="258" t="s">
        <v>49154</v>
      </c>
      <c r="B5112" s="252" t="s">
        <v>48725</v>
      </c>
      <c r="C5112" s="252" t="s">
        <v>48725</v>
      </c>
      <c r="D5112" s="148" t="s">
        <v>48725</v>
      </c>
      <c r="E5112" s="252" t="s">
        <v>48725</v>
      </c>
      <c r="F5112" s="252" t="s">
        <v>48725</v>
      </c>
      <c r="G5112" s="252" t="s">
        <v>48725</v>
      </c>
      <c r="H5112" s="252" t="s">
        <v>48725</v>
      </c>
      <c r="I5112" s="264" t="s">
        <v>48725</v>
      </c>
      <c r="J5112" s="148"/>
      <c r="K5112" s="148"/>
      <c r="L5112" s="148"/>
      <c r="M5112" s="251"/>
      <c r="N5112" s="213"/>
      <c r="O5112" s="148"/>
      <c r="P5112" s="148"/>
    </row>
    <row r="5113" spans="1:16" ht="39.6">
      <c r="A5113" s="258" t="s">
        <v>49155</v>
      </c>
      <c r="B5113" s="252" t="s">
        <v>48728</v>
      </c>
      <c r="C5113" s="252" t="s">
        <v>48728</v>
      </c>
      <c r="D5113" s="148" t="s">
        <v>48728</v>
      </c>
      <c r="E5113" s="252" t="s">
        <v>48728</v>
      </c>
      <c r="F5113" s="252" t="s">
        <v>48728</v>
      </c>
      <c r="G5113" s="252" t="s">
        <v>48728</v>
      </c>
      <c r="H5113" s="252" t="s">
        <v>48728</v>
      </c>
      <c r="I5113" s="264" t="s">
        <v>48728</v>
      </c>
      <c r="J5113" s="148"/>
      <c r="K5113" s="148"/>
      <c r="L5113" s="148"/>
      <c r="M5113" s="258"/>
      <c r="N5113" s="252"/>
      <c r="O5113" s="148"/>
      <c r="P5113" s="148"/>
    </row>
    <row r="5114" spans="1:16" ht="39.6">
      <c r="A5114" s="258" t="s">
        <v>49156</v>
      </c>
      <c r="B5114" s="252" t="s">
        <v>48730</v>
      </c>
      <c r="C5114" s="252" t="s">
        <v>48730</v>
      </c>
      <c r="D5114" s="148" t="s">
        <v>48730</v>
      </c>
      <c r="E5114" s="252" t="s">
        <v>48730</v>
      </c>
      <c r="F5114" s="252" t="s">
        <v>48730</v>
      </c>
      <c r="G5114" s="252" t="s">
        <v>48730</v>
      </c>
      <c r="H5114" s="252" t="s">
        <v>48730</v>
      </c>
      <c r="I5114" s="264" t="s">
        <v>48730</v>
      </c>
      <c r="J5114" s="148"/>
      <c r="K5114" s="148"/>
      <c r="L5114" s="148"/>
      <c r="M5114" s="258"/>
      <c r="N5114" s="252"/>
      <c r="O5114" s="148"/>
      <c r="P5114" s="148"/>
    </row>
    <row r="5115" spans="1:16" ht="39.6">
      <c r="A5115" s="258" t="s">
        <v>49157</v>
      </c>
      <c r="B5115" s="252" t="s">
        <v>48732</v>
      </c>
      <c r="C5115" s="252" t="s">
        <v>48732</v>
      </c>
      <c r="D5115" s="148" t="s">
        <v>48732</v>
      </c>
      <c r="E5115" s="252" t="s">
        <v>48732</v>
      </c>
      <c r="F5115" s="252" t="s">
        <v>48732</v>
      </c>
      <c r="G5115" s="252" t="s">
        <v>48732</v>
      </c>
      <c r="H5115" s="252" t="s">
        <v>48732</v>
      </c>
      <c r="I5115" s="264" t="s">
        <v>48732</v>
      </c>
      <c r="J5115" s="148"/>
      <c r="K5115" s="148"/>
      <c r="L5115" s="148"/>
      <c r="M5115" s="258"/>
      <c r="N5115" s="252"/>
      <c r="O5115" s="148"/>
      <c r="P5115" s="148"/>
    </row>
    <row r="5116" spans="1:16" ht="39.6">
      <c r="A5116" s="258" t="s">
        <v>49158</v>
      </c>
      <c r="B5116" s="252" t="s">
        <v>48732</v>
      </c>
      <c r="C5116" s="252" t="s">
        <v>48732</v>
      </c>
      <c r="D5116" s="148" t="s">
        <v>48732</v>
      </c>
      <c r="E5116" s="252" t="s">
        <v>48732</v>
      </c>
      <c r="F5116" s="252" t="s">
        <v>48732</v>
      </c>
      <c r="G5116" s="252" t="s">
        <v>48732</v>
      </c>
      <c r="H5116" s="252" t="s">
        <v>48732</v>
      </c>
      <c r="I5116" s="264" t="s">
        <v>48732</v>
      </c>
      <c r="J5116" s="148"/>
      <c r="K5116" s="148"/>
      <c r="L5116" s="148"/>
      <c r="M5116" s="258"/>
      <c r="N5116" s="252"/>
      <c r="O5116" s="148"/>
      <c r="P5116" s="148"/>
    </row>
    <row r="5117" spans="1:16" ht="28.8">
      <c r="A5117" s="251" t="s">
        <v>49159</v>
      </c>
      <c r="B5117" s="253" t="s">
        <v>49160</v>
      </c>
      <c r="C5117" s="253" t="s">
        <v>49160</v>
      </c>
      <c r="D5117" s="148" t="s">
        <v>49160</v>
      </c>
      <c r="E5117" s="253" t="s">
        <v>49160</v>
      </c>
      <c r="F5117" s="253" t="s">
        <v>49160</v>
      </c>
      <c r="G5117" s="253" t="s">
        <v>49160</v>
      </c>
      <c r="H5117" s="253" t="s">
        <v>49160</v>
      </c>
      <c r="I5117" s="264" t="s">
        <v>49160</v>
      </c>
      <c r="J5117" s="148"/>
      <c r="K5117" s="148"/>
      <c r="L5117" s="148"/>
      <c r="M5117" s="258"/>
      <c r="N5117" s="252"/>
      <c r="O5117" s="148"/>
      <c r="P5117" s="148"/>
    </row>
    <row r="5118" spans="1:16" ht="28.8">
      <c r="A5118" s="251" t="s">
        <v>49161</v>
      </c>
      <c r="B5118" s="253" t="s">
        <v>49160</v>
      </c>
      <c r="C5118" s="253" t="s">
        <v>49160</v>
      </c>
      <c r="D5118" s="148" t="s">
        <v>49160</v>
      </c>
      <c r="E5118" s="253" t="s">
        <v>49160</v>
      </c>
      <c r="F5118" s="253" t="s">
        <v>49160</v>
      </c>
      <c r="G5118" s="253" t="s">
        <v>49160</v>
      </c>
      <c r="H5118" s="253" t="s">
        <v>49160</v>
      </c>
      <c r="I5118" s="264" t="s">
        <v>49160</v>
      </c>
      <c r="J5118" s="148"/>
      <c r="K5118" s="148"/>
      <c r="L5118" s="148"/>
      <c r="M5118" s="258"/>
      <c r="N5118" s="252"/>
      <c r="O5118" s="148"/>
      <c r="P5118" s="148"/>
    </row>
    <row r="5119" spans="1:16" ht="39.6">
      <c r="A5119" s="258" t="s">
        <v>49162</v>
      </c>
      <c r="B5119" s="252" t="s">
        <v>49163</v>
      </c>
      <c r="C5119" s="252" t="s">
        <v>49163</v>
      </c>
      <c r="D5119" s="148" t="s">
        <v>49163</v>
      </c>
      <c r="E5119" s="252" t="s">
        <v>49163</v>
      </c>
      <c r="F5119" s="252" t="s">
        <v>49163</v>
      </c>
      <c r="G5119" s="252" t="s">
        <v>49163</v>
      </c>
      <c r="H5119" s="252" t="s">
        <v>49163</v>
      </c>
      <c r="I5119" s="264" t="s">
        <v>49163</v>
      </c>
      <c r="J5119" s="148"/>
      <c r="K5119" s="148"/>
      <c r="L5119" s="148"/>
      <c r="M5119" s="258"/>
      <c r="N5119" s="252"/>
      <c r="O5119" s="148"/>
      <c r="P5119" s="148"/>
    </row>
    <row r="5120" spans="1:16" ht="39.6">
      <c r="A5120" s="258" t="s">
        <v>49164</v>
      </c>
      <c r="B5120" s="252" t="s">
        <v>49165</v>
      </c>
      <c r="C5120" s="252" t="s">
        <v>49165</v>
      </c>
      <c r="D5120" s="148" t="s">
        <v>49165</v>
      </c>
      <c r="E5120" s="252" t="s">
        <v>49165</v>
      </c>
      <c r="F5120" s="252" t="s">
        <v>49165</v>
      </c>
      <c r="G5120" s="252" t="s">
        <v>49165</v>
      </c>
      <c r="H5120" s="252" t="s">
        <v>49165</v>
      </c>
      <c r="I5120" s="264" t="s">
        <v>49165</v>
      </c>
      <c r="J5120" s="148"/>
      <c r="K5120" s="148"/>
      <c r="L5120" s="148"/>
      <c r="M5120" s="258"/>
      <c r="N5120" s="252"/>
      <c r="O5120" s="148"/>
      <c r="P5120" s="148"/>
    </row>
    <row r="5121" spans="1:16" ht="39.6">
      <c r="A5121" s="258" t="s">
        <v>49166</v>
      </c>
      <c r="B5121" s="252" t="s">
        <v>49167</v>
      </c>
      <c r="C5121" s="252" t="s">
        <v>49167</v>
      </c>
      <c r="D5121" s="148" t="s">
        <v>49167</v>
      </c>
      <c r="E5121" s="252" t="s">
        <v>49167</v>
      </c>
      <c r="F5121" s="252" t="s">
        <v>49167</v>
      </c>
      <c r="G5121" s="252" t="s">
        <v>49167</v>
      </c>
      <c r="H5121" s="252" t="s">
        <v>49167</v>
      </c>
      <c r="I5121" s="264" t="s">
        <v>49167</v>
      </c>
      <c r="J5121" s="148"/>
      <c r="K5121" s="148"/>
      <c r="L5121" s="148"/>
      <c r="M5121" s="258"/>
      <c r="N5121" s="252"/>
      <c r="O5121" s="148"/>
      <c r="P5121" s="148"/>
    </row>
    <row r="5122" spans="1:16" ht="39.6">
      <c r="A5122" s="258" t="s">
        <v>49168</v>
      </c>
      <c r="B5122" s="252" t="s">
        <v>49167</v>
      </c>
      <c r="C5122" s="252" t="s">
        <v>49167</v>
      </c>
      <c r="D5122" s="148" t="s">
        <v>49167</v>
      </c>
      <c r="E5122" s="252" t="s">
        <v>49167</v>
      </c>
      <c r="F5122" s="252" t="s">
        <v>49167</v>
      </c>
      <c r="G5122" s="252" t="s">
        <v>49167</v>
      </c>
      <c r="H5122" s="252" t="s">
        <v>49167</v>
      </c>
      <c r="I5122" s="264" t="s">
        <v>49167</v>
      </c>
      <c r="J5122" s="148"/>
      <c r="K5122" s="148"/>
      <c r="L5122" s="148"/>
      <c r="M5122" s="258"/>
      <c r="N5122" s="252"/>
      <c r="O5122" s="148"/>
      <c r="P5122" s="148"/>
    </row>
    <row r="5123" spans="1:16" ht="39.6">
      <c r="A5123" s="258" t="s">
        <v>49169</v>
      </c>
      <c r="B5123" s="252" t="s">
        <v>49170</v>
      </c>
      <c r="C5123" s="252" t="s">
        <v>49170</v>
      </c>
      <c r="D5123" s="148" t="s">
        <v>49170</v>
      </c>
      <c r="E5123" s="252" t="s">
        <v>49170</v>
      </c>
      <c r="F5123" s="252" t="s">
        <v>49170</v>
      </c>
      <c r="G5123" s="252" t="s">
        <v>49170</v>
      </c>
      <c r="H5123" s="252" t="s">
        <v>49170</v>
      </c>
      <c r="I5123" s="264" t="s">
        <v>49170</v>
      </c>
      <c r="J5123" s="148"/>
      <c r="K5123" s="148"/>
      <c r="L5123" s="148"/>
      <c r="M5123" s="258"/>
      <c r="N5123" s="252"/>
      <c r="O5123" s="148"/>
      <c r="P5123" s="148"/>
    </row>
    <row r="5124" spans="1:16" ht="39.6">
      <c r="A5124" s="258" t="s">
        <v>49171</v>
      </c>
      <c r="B5124" s="252" t="s">
        <v>49172</v>
      </c>
      <c r="C5124" s="252" t="s">
        <v>49172</v>
      </c>
      <c r="D5124" s="148" t="s">
        <v>49172</v>
      </c>
      <c r="E5124" s="252" t="s">
        <v>49172</v>
      </c>
      <c r="F5124" s="252" t="s">
        <v>49172</v>
      </c>
      <c r="G5124" s="252" t="s">
        <v>49172</v>
      </c>
      <c r="H5124" s="252" t="s">
        <v>49172</v>
      </c>
      <c r="I5124" s="264" t="s">
        <v>49172</v>
      </c>
      <c r="J5124" s="148"/>
      <c r="K5124" s="148"/>
      <c r="L5124" s="148"/>
      <c r="M5124" s="258"/>
      <c r="N5124" s="252"/>
      <c r="O5124" s="148"/>
      <c r="P5124" s="148"/>
    </row>
    <row r="5125" spans="1:16" ht="69">
      <c r="A5125" s="258" t="s">
        <v>49173</v>
      </c>
      <c r="B5125" s="252" t="s">
        <v>49174</v>
      </c>
      <c r="C5125" s="252" t="s">
        <v>47196</v>
      </c>
      <c r="D5125" s="148" t="s">
        <v>49174</v>
      </c>
      <c r="E5125" s="252" t="s">
        <v>49174</v>
      </c>
      <c r="F5125" s="252" t="s">
        <v>49174</v>
      </c>
      <c r="G5125" s="252" t="s">
        <v>49174</v>
      </c>
      <c r="H5125" s="252" t="s">
        <v>49174</v>
      </c>
      <c r="I5125" s="264" t="s">
        <v>49174</v>
      </c>
      <c r="J5125" s="148"/>
      <c r="K5125" s="148"/>
      <c r="L5125" s="148"/>
      <c r="M5125" s="258"/>
      <c r="N5125" s="252"/>
      <c r="O5125" s="148"/>
      <c r="P5125" s="148"/>
    </row>
    <row r="5126" spans="1:16" ht="69">
      <c r="A5126" s="258" t="s">
        <v>49175</v>
      </c>
      <c r="B5126" s="252" t="s">
        <v>49174</v>
      </c>
      <c r="C5126" s="252" t="s">
        <v>47196</v>
      </c>
      <c r="D5126" s="148" t="s">
        <v>49174</v>
      </c>
      <c r="E5126" s="252" t="s">
        <v>49174</v>
      </c>
      <c r="F5126" s="252" t="s">
        <v>49174</v>
      </c>
      <c r="G5126" s="252" t="s">
        <v>49174</v>
      </c>
      <c r="H5126" s="252" t="s">
        <v>49174</v>
      </c>
      <c r="I5126" s="264" t="s">
        <v>49174</v>
      </c>
      <c r="J5126" s="148"/>
      <c r="K5126" s="148"/>
      <c r="L5126" s="148"/>
      <c r="M5126" s="258"/>
      <c r="N5126" s="252"/>
      <c r="O5126" s="148"/>
      <c r="P5126" s="148"/>
    </row>
    <row r="5127" spans="1:16" ht="39.6">
      <c r="A5127" s="258" t="s">
        <v>49176</v>
      </c>
      <c r="B5127" s="252" t="s">
        <v>49177</v>
      </c>
      <c r="C5127" s="252" t="s">
        <v>49177</v>
      </c>
      <c r="D5127" s="148" t="s">
        <v>49177</v>
      </c>
      <c r="E5127" s="252" t="s">
        <v>49177</v>
      </c>
      <c r="F5127" s="252" t="s">
        <v>49177</v>
      </c>
      <c r="G5127" s="252" t="s">
        <v>49177</v>
      </c>
      <c r="H5127" s="252" t="s">
        <v>49177</v>
      </c>
      <c r="I5127" s="264" t="s">
        <v>49177</v>
      </c>
      <c r="J5127" s="148"/>
      <c r="K5127" s="148"/>
      <c r="L5127" s="148"/>
      <c r="M5127" s="258"/>
      <c r="N5127" s="252"/>
      <c r="O5127" s="148"/>
      <c r="P5127" s="148"/>
    </row>
    <row r="5128" spans="1:16" ht="39.6">
      <c r="A5128" s="258" t="s">
        <v>49178</v>
      </c>
      <c r="B5128" s="252" t="s">
        <v>49179</v>
      </c>
      <c r="C5128" s="252" t="s">
        <v>49179</v>
      </c>
      <c r="D5128" s="148" t="s">
        <v>49179</v>
      </c>
      <c r="E5128" s="252" t="s">
        <v>49179</v>
      </c>
      <c r="F5128" s="252" t="s">
        <v>49179</v>
      </c>
      <c r="G5128" s="252" t="s">
        <v>49179</v>
      </c>
      <c r="H5128" s="252" t="s">
        <v>49179</v>
      </c>
      <c r="I5128" s="264" t="s">
        <v>49179</v>
      </c>
      <c r="J5128" s="148"/>
      <c r="K5128" s="148"/>
      <c r="L5128" s="148"/>
      <c r="M5128" s="258"/>
      <c r="N5128" s="252"/>
      <c r="O5128" s="148"/>
      <c r="P5128" s="148"/>
    </row>
    <row r="5129" spans="1:16" ht="39.6">
      <c r="A5129" s="258" t="s">
        <v>49180</v>
      </c>
      <c r="B5129" s="252" t="s">
        <v>49181</v>
      </c>
      <c r="C5129" s="252" t="s">
        <v>49181</v>
      </c>
      <c r="D5129" s="148" t="s">
        <v>49181</v>
      </c>
      <c r="E5129" s="252" t="s">
        <v>49181</v>
      </c>
      <c r="F5129" s="252" t="s">
        <v>49181</v>
      </c>
      <c r="G5129" s="252" t="s">
        <v>49181</v>
      </c>
      <c r="H5129" s="252" t="s">
        <v>49181</v>
      </c>
      <c r="I5129" s="264" t="s">
        <v>49181</v>
      </c>
      <c r="J5129" s="148"/>
      <c r="K5129" s="148"/>
      <c r="L5129" s="148"/>
      <c r="M5129" s="251"/>
      <c r="N5129" s="253"/>
      <c r="O5129" s="148"/>
      <c r="P5129" s="148"/>
    </row>
    <row r="5130" spans="1:16" ht="39.6">
      <c r="A5130" s="258" t="s">
        <v>49182</v>
      </c>
      <c r="B5130" s="252" t="s">
        <v>49181</v>
      </c>
      <c r="C5130" s="252" t="s">
        <v>49181</v>
      </c>
      <c r="D5130" s="148" t="s">
        <v>49181</v>
      </c>
      <c r="E5130" s="252" t="s">
        <v>49181</v>
      </c>
      <c r="F5130" s="252" t="s">
        <v>49181</v>
      </c>
      <c r="G5130" s="252" t="s">
        <v>49181</v>
      </c>
      <c r="H5130" s="252" t="s">
        <v>49181</v>
      </c>
      <c r="I5130" s="264" t="s">
        <v>49181</v>
      </c>
      <c r="J5130" s="273"/>
      <c r="K5130" s="273"/>
      <c r="L5130" s="273"/>
      <c r="M5130" s="251"/>
      <c r="N5130" s="253"/>
      <c r="O5130" s="148"/>
      <c r="P5130" s="148"/>
    </row>
    <row r="5131" spans="1:16" ht="145.19999999999999">
      <c r="A5131" s="251" t="s">
        <v>49183</v>
      </c>
      <c r="B5131" s="253" t="s">
        <v>49184</v>
      </c>
      <c r="C5131" s="252" t="s">
        <v>49185</v>
      </c>
      <c r="D5131" s="148" t="s">
        <v>49186</v>
      </c>
      <c r="E5131" s="253" t="s">
        <v>49187</v>
      </c>
      <c r="F5131" s="253" t="s">
        <v>49188</v>
      </c>
      <c r="G5131" s="253" t="s">
        <v>49189</v>
      </c>
      <c r="H5131" s="262" t="s">
        <v>49190</v>
      </c>
      <c r="I5131" s="264" t="s">
        <v>49191</v>
      </c>
      <c r="M5131" s="258"/>
      <c r="N5131" s="252"/>
      <c r="O5131" s="148"/>
      <c r="P5131" s="148"/>
    </row>
    <row r="5132" spans="1:16" ht="145.19999999999999">
      <c r="A5132" s="251" t="s">
        <v>49192</v>
      </c>
      <c r="B5132" s="253" t="s">
        <v>49184</v>
      </c>
      <c r="C5132" s="252" t="s">
        <v>49185</v>
      </c>
      <c r="D5132" s="148" t="s">
        <v>49193</v>
      </c>
      <c r="E5132" s="253" t="s">
        <v>49187</v>
      </c>
      <c r="F5132" s="253" t="s">
        <v>49188</v>
      </c>
      <c r="G5132" s="253" t="s">
        <v>49189</v>
      </c>
      <c r="H5132" s="262" t="s">
        <v>49190</v>
      </c>
      <c r="I5132" s="264" t="s">
        <v>49191</v>
      </c>
      <c r="M5132" s="258"/>
      <c r="N5132" s="252"/>
      <c r="O5132" s="148"/>
      <c r="P5132" s="148"/>
    </row>
    <row r="5133" spans="1:16" ht="39.6">
      <c r="A5133" s="258" t="s">
        <v>49194</v>
      </c>
      <c r="B5133" s="252" t="s">
        <v>48786</v>
      </c>
      <c r="C5133" s="252" t="s">
        <v>48786</v>
      </c>
      <c r="D5133" s="148" t="s">
        <v>48786</v>
      </c>
      <c r="E5133" s="252" t="s">
        <v>48786</v>
      </c>
      <c r="F5133" s="252" t="s">
        <v>48786</v>
      </c>
      <c r="G5133" s="252" t="s">
        <v>48786</v>
      </c>
      <c r="H5133" s="252" t="s">
        <v>48786</v>
      </c>
      <c r="I5133" s="264" t="s">
        <v>48786</v>
      </c>
      <c r="J5133" s="148"/>
      <c r="K5133" s="148"/>
      <c r="L5133" s="148"/>
      <c r="M5133" s="258"/>
      <c r="N5133" s="252"/>
      <c r="O5133" s="148"/>
      <c r="P5133" s="148"/>
    </row>
    <row r="5134" spans="1:16" ht="39.6">
      <c r="A5134" s="258" t="s">
        <v>49195</v>
      </c>
      <c r="B5134" s="252" t="s">
        <v>48288</v>
      </c>
      <c r="C5134" s="252" t="s">
        <v>48288</v>
      </c>
      <c r="D5134" s="148" t="s">
        <v>48288</v>
      </c>
      <c r="E5134" s="252" t="s">
        <v>48288</v>
      </c>
      <c r="F5134" s="252" t="s">
        <v>48288</v>
      </c>
      <c r="G5134" s="252" t="s">
        <v>48288</v>
      </c>
      <c r="H5134" s="252" t="s">
        <v>48288</v>
      </c>
      <c r="I5134" s="264" t="s">
        <v>48288</v>
      </c>
      <c r="J5134" s="148"/>
      <c r="K5134" s="148"/>
      <c r="L5134" s="148"/>
      <c r="M5134" s="258"/>
      <c r="N5134" s="252"/>
      <c r="O5134" s="148"/>
      <c r="P5134" s="148"/>
    </row>
    <row r="5135" spans="1:16" ht="39.6">
      <c r="A5135" s="258" t="s">
        <v>49196</v>
      </c>
      <c r="B5135" s="252" t="s">
        <v>48292</v>
      </c>
      <c r="C5135" s="252" t="s">
        <v>48292</v>
      </c>
      <c r="D5135" s="148" t="s">
        <v>48292</v>
      </c>
      <c r="E5135" s="252" t="s">
        <v>48292</v>
      </c>
      <c r="F5135" s="252" t="s">
        <v>48292</v>
      </c>
      <c r="G5135" s="252" t="s">
        <v>48292</v>
      </c>
      <c r="H5135" s="252" t="s">
        <v>48292</v>
      </c>
      <c r="I5135" s="264" t="s">
        <v>48292</v>
      </c>
      <c r="J5135" s="148"/>
      <c r="K5135" s="148"/>
      <c r="L5135" s="148"/>
      <c r="M5135" s="258"/>
      <c r="N5135" s="252"/>
      <c r="O5135" s="148"/>
      <c r="P5135" s="148"/>
    </row>
    <row r="5136" spans="1:16" ht="39.6">
      <c r="A5136" s="258" t="s">
        <v>49197</v>
      </c>
      <c r="B5136" s="252" t="s">
        <v>48292</v>
      </c>
      <c r="C5136" s="252" t="s">
        <v>48292</v>
      </c>
      <c r="D5136" s="148" t="s">
        <v>48292</v>
      </c>
      <c r="E5136" s="252" t="s">
        <v>48292</v>
      </c>
      <c r="F5136" s="252" t="s">
        <v>48292</v>
      </c>
      <c r="G5136" s="252" t="s">
        <v>48292</v>
      </c>
      <c r="H5136" s="252" t="s">
        <v>48292</v>
      </c>
      <c r="I5136" s="264" t="s">
        <v>48292</v>
      </c>
      <c r="J5136" s="148"/>
      <c r="K5136" s="148"/>
      <c r="L5136" s="148"/>
      <c r="M5136" s="258"/>
      <c r="N5136" s="252"/>
      <c r="O5136" s="148"/>
      <c r="P5136" s="148"/>
    </row>
    <row r="5137" spans="1:16" ht="39.6">
      <c r="A5137" s="258" t="s">
        <v>49198</v>
      </c>
      <c r="B5137" s="252" t="s">
        <v>48791</v>
      </c>
      <c r="C5137" s="252" t="s">
        <v>48791</v>
      </c>
      <c r="D5137" s="148" t="s">
        <v>48791</v>
      </c>
      <c r="E5137" s="252" t="s">
        <v>48791</v>
      </c>
      <c r="F5137" s="252" t="s">
        <v>48791</v>
      </c>
      <c r="G5137" s="252" t="s">
        <v>48791</v>
      </c>
      <c r="H5137" s="252" t="s">
        <v>48791</v>
      </c>
      <c r="I5137" s="264" t="s">
        <v>48791</v>
      </c>
      <c r="J5137" s="148"/>
      <c r="K5137" s="148"/>
      <c r="L5137" s="148"/>
      <c r="M5137" s="258"/>
      <c r="N5137" s="252"/>
      <c r="O5137" s="148"/>
      <c r="P5137" s="148"/>
    </row>
    <row r="5138" spans="1:16" ht="39.6">
      <c r="A5138" s="258" t="s">
        <v>49199</v>
      </c>
      <c r="B5138" s="252" t="s">
        <v>48295</v>
      </c>
      <c r="C5138" s="252" t="s">
        <v>48295</v>
      </c>
      <c r="D5138" s="148" t="s">
        <v>48295</v>
      </c>
      <c r="E5138" s="252" t="s">
        <v>48295</v>
      </c>
      <c r="F5138" s="252" t="s">
        <v>48295</v>
      </c>
      <c r="G5138" s="252" t="s">
        <v>48295</v>
      </c>
      <c r="H5138" s="252" t="s">
        <v>48295</v>
      </c>
      <c r="I5138" s="264" t="s">
        <v>48295</v>
      </c>
      <c r="J5138" s="148"/>
      <c r="K5138" s="148"/>
      <c r="L5138" s="148"/>
      <c r="M5138" s="258"/>
      <c r="N5138" s="252"/>
      <c r="O5138" s="148"/>
      <c r="P5138" s="148"/>
    </row>
    <row r="5139" spans="1:16" ht="39.6">
      <c r="A5139" s="258" t="s">
        <v>49200</v>
      </c>
      <c r="B5139" s="252" t="s">
        <v>48306</v>
      </c>
      <c r="C5139" s="252" t="s">
        <v>48306</v>
      </c>
      <c r="D5139" s="148" t="s">
        <v>48306</v>
      </c>
      <c r="E5139" s="252" t="s">
        <v>48306</v>
      </c>
      <c r="F5139" s="252" t="s">
        <v>48306</v>
      </c>
      <c r="G5139" s="252" t="s">
        <v>48306</v>
      </c>
      <c r="H5139" s="252" t="s">
        <v>48306</v>
      </c>
      <c r="I5139" s="264" t="s">
        <v>48306</v>
      </c>
      <c r="J5139" s="148"/>
      <c r="K5139" s="148"/>
      <c r="L5139" s="148"/>
      <c r="M5139" s="258"/>
      <c r="N5139" s="252"/>
      <c r="O5139" s="148"/>
      <c r="P5139" s="148"/>
    </row>
    <row r="5140" spans="1:16" ht="39.6">
      <c r="A5140" s="258" t="s">
        <v>49201</v>
      </c>
      <c r="B5140" s="252" t="s">
        <v>48306</v>
      </c>
      <c r="C5140" s="252" t="s">
        <v>48306</v>
      </c>
      <c r="D5140" s="148" t="s">
        <v>48306</v>
      </c>
      <c r="E5140" s="252" t="s">
        <v>48306</v>
      </c>
      <c r="F5140" s="252" t="s">
        <v>48306</v>
      </c>
      <c r="G5140" s="252" t="s">
        <v>48306</v>
      </c>
      <c r="H5140" s="252" t="s">
        <v>48306</v>
      </c>
      <c r="I5140" s="264" t="s">
        <v>48306</v>
      </c>
      <c r="J5140" s="148"/>
      <c r="K5140" s="148"/>
      <c r="L5140" s="148"/>
      <c r="M5140" s="258"/>
      <c r="N5140" s="252"/>
      <c r="O5140" s="148"/>
      <c r="P5140" s="148"/>
    </row>
    <row r="5141" spans="1:16" ht="39.6">
      <c r="A5141" s="258" t="s">
        <v>49202</v>
      </c>
      <c r="B5141" s="252" t="s">
        <v>48796</v>
      </c>
      <c r="C5141" s="252" t="s">
        <v>48796</v>
      </c>
      <c r="D5141" s="148" t="s">
        <v>48796</v>
      </c>
      <c r="E5141" s="252" t="s">
        <v>48796</v>
      </c>
      <c r="F5141" s="252" t="s">
        <v>48796</v>
      </c>
      <c r="G5141" s="252" t="s">
        <v>48796</v>
      </c>
      <c r="H5141" s="252" t="s">
        <v>48796</v>
      </c>
      <c r="I5141" s="264" t="s">
        <v>48796</v>
      </c>
      <c r="J5141" s="148"/>
      <c r="K5141" s="148"/>
      <c r="L5141" s="148"/>
      <c r="M5141" s="258"/>
      <c r="N5141" s="252"/>
      <c r="O5141" s="148"/>
      <c r="P5141" s="148"/>
    </row>
    <row r="5142" spans="1:16" ht="39.6">
      <c r="A5142" s="258" t="s">
        <v>49203</v>
      </c>
      <c r="B5142" s="252" t="s">
        <v>48309</v>
      </c>
      <c r="C5142" s="252" t="s">
        <v>48309</v>
      </c>
      <c r="D5142" s="148" t="s">
        <v>48309</v>
      </c>
      <c r="E5142" s="252" t="s">
        <v>48309</v>
      </c>
      <c r="F5142" s="252" t="s">
        <v>48309</v>
      </c>
      <c r="G5142" s="252" t="s">
        <v>48309</v>
      </c>
      <c r="H5142" s="252" t="s">
        <v>48309</v>
      </c>
      <c r="I5142" s="264" t="s">
        <v>48309</v>
      </c>
      <c r="J5142" s="148"/>
      <c r="K5142" s="148"/>
      <c r="L5142" s="148"/>
      <c r="M5142" s="258"/>
      <c r="N5142" s="252"/>
      <c r="O5142" s="148"/>
      <c r="P5142" s="148"/>
    </row>
    <row r="5143" spans="1:16" ht="39.6">
      <c r="A5143" s="258" t="s">
        <v>49204</v>
      </c>
      <c r="B5143" s="252" t="s">
        <v>48312</v>
      </c>
      <c r="C5143" s="252" t="s">
        <v>48312</v>
      </c>
      <c r="D5143" s="148" t="s">
        <v>48312</v>
      </c>
      <c r="E5143" s="252" t="s">
        <v>48312</v>
      </c>
      <c r="F5143" s="252" t="s">
        <v>48312</v>
      </c>
      <c r="G5143" s="252" t="s">
        <v>48312</v>
      </c>
      <c r="H5143" s="252" t="s">
        <v>48312</v>
      </c>
      <c r="I5143" s="264" t="s">
        <v>48312</v>
      </c>
      <c r="J5143" s="148"/>
      <c r="K5143" s="148"/>
      <c r="L5143" s="148"/>
      <c r="M5143" s="258"/>
      <c r="N5143" s="252"/>
      <c r="O5143" s="148"/>
      <c r="P5143" s="148"/>
    </row>
    <row r="5144" spans="1:16" ht="39.6">
      <c r="A5144" s="258" t="s">
        <v>49205</v>
      </c>
      <c r="B5144" s="252" t="s">
        <v>48312</v>
      </c>
      <c r="C5144" s="252" t="s">
        <v>48312</v>
      </c>
      <c r="D5144" s="148" t="s">
        <v>48312</v>
      </c>
      <c r="E5144" s="252" t="s">
        <v>48312</v>
      </c>
      <c r="F5144" s="252" t="s">
        <v>48312</v>
      </c>
      <c r="G5144" s="252" t="s">
        <v>48312</v>
      </c>
      <c r="H5144" s="252" t="s">
        <v>48312</v>
      </c>
      <c r="I5144" s="264" t="s">
        <v>48312</v>
      </c>
      <c r="J5144" s="148"/>
      <c r="K5144" s="148"/>
      <c r="L5144" s="148"/>
      <c r="M5144" s="258"/>
      <c r="N5144" s="252"/>
      <c r="O5144" s="148"/>
      <c r="P5144" s="148"/>
    </row>
    <row r="5145" spans="1:16" ht="39.6">
      <c r="A5145" s="258" t="s">
        <v>49206</v>
      </c>
      <c r="B5145" s="252" t="s">
        <v>48801</v>
      </c>
      <c r="C5145" s="252" t="s">
        <v>48801</v>
      </c>
      <c r="D5145" s="148" t="s">
        <v>48801</v>
      </c>
      <c r="E5145" s="252" t="s">
        <v>48801</v>
      </c>
      <c r="F5145" s="252" t="s">
        <v>48801</v>
      </c>
      <c r="G5145" s="252" t="s">
        <v>48801</v>
      </c>
      <c r="H5145" s="252" t="s">
        <v>48801</v>
      </c>
      <c r="I5145" s="264" t="s">
        <v>48801</v>
      </c>
      <c r="J5145" s="148"/>
      <c r="K5145" s="148"/>
      <c r="L5145" s="148"/>
      <c r="M5145" s="258"/>
      <c r="N5145" s="252"/>
      <c r="O5145" s="148"/>
      <c r="P5145" s="148"/>
    </row>
    <row r="5146" spans="1:16" ht="39.6">
      <c r="A5146" s="258" t="s">
        <v>49207</v>
      </c>
      <c r="B5146" s="252" t="s">
        <v>48315</v>
      </c>
      <c r="C5146" s="252" t="s">
        <v>48315</v>
      </c>
      <c r="D5146" s="148" t="s">
        <v>48315</v>
      </c>
      <c r="E5146" s="252" t="s">
        <v>48315</v>
      </c>
      <c r="F5146" s="252" t="s">
        <v>48315</v>
      </c>
      <c r="G5146" s="252" t="s">
        <v>48315</v>
      </c>
      <c r="H5146" s="252" t="s">
        <v>48315</v>
      </c>
      <c r="I5146" s="264" t="s">
        <v>48315</v>
      </c>
      <c r="J5146" s="148"/>
      <c r="K5146" s="148"/>
      <c r="L5146" s="148"/>
      <c r="M5146" s="258"/>
      <c r="N5146" s="252"/>
      <c r="O5146" s="148"/>
      <c r="P5146" s="148"/>
    </row>
    <row r="5147" spans="1:16" ht="39.6">
      <c r="A5147" s="258" t="s">
        <v>49208</v>
      </c>
      <c r="B5147" s="252" t="s">
        <v>48318</v>
      </c>
      <c r="C5147" s="252" t="s">
        <v>48318</v>
      </c>
      <c r="D5147" s="148" t="s">
        <v>48318</v>
      </c>
      <c r="E5147" s="252" t="s">
        <v>48318</v>
      </c>
      <c r="F5147" s="252" t="s">
        <v>48318</v>
      </c>
      <c r="G5147" s="252" t="s">
        <v>48318</v>
      </c>
      <c r="H5147" s="252" t="s">
        <v>48318</v>
      </c>
      <c r="I5147" s="264" t="s">
        <v>48318</v>
      </c>
      <c r="J5147" s="148"/>
      <c r="K5147" s="148"/>
      <c r="L5147" s="148"/>
      <c r="M5147" s="251"/>
      <c r="N5147" s="253"/>
      <c r="O5147" s="148"/>
      <c r="P5147" s="148"/>
    </row>
    <row r="5148" spans="1:16" ht="39.6">
      <c r="A5148" s="258" t="s">
        <v>49209</v>
      </c>
      <c r="B5148" s="252" t="s">
        <v>48318</v>
      </c>
      <c r="C5148" s="252" t="s">
        <v>48318</v>
      </c>
      <c r="D5148" s="148" t="s">
        <v>48318</v>
      </c>
      <c r="E5148" s="252" t="s">
        <v>48318</v>
      </c>
      <c r="F5148" s="252" t="s">
        <v>48318</v>
      </c>
      <c r="G5148" s="252" t="s">
        <v>48318</v>
      </c>
      <c r="H5148" s="252" t="s">
        <v>48318</v>
      </c>
      <c r="I5148" s="264" t="s">
        <v>48318</v>
      </c>
      <c r="J5148" s="148"/>
      <c r="K5148" s="148"/>
      <c r="L5148" s="148"/>
      <c r="M5148" s="251"/>
      <c r="N5148" s="253"/>
      <c r="O5148" s="148"/>
      <c r="P5148" s="148"/>
    </row>
    <row r="5149" spans="1:16" ht="28.8">
      <c r="A5149" s="251" t="s">
        <v>49210</v>
      </c>
      <c r="B5149" s="253" t="s">
        <v>49211</v>
      </c>
      <c r="C5149" s="253" t="s">
        <v>49211</v>
      </c>
      <c r="D5149" s="148" t="s">
        <v>49211</v>
      </c>
      <c r="E5149" s="253" t="s">
        <v>49211</v>
      </c>
      <c r="F5149" s="253" t="s">
        <v>49211</v>
      </c>
      <c r="G5149" s="253" t="s">
        <v>49211</v>
      </c>
      <c r="H5149" s="253" t="s">
        <v>49211</v>
      </c>
      <c r="I5149" s="264" t="s">
        <v>49211</v>
      </c>
      <c r="J5149" s="148"/>
      <c r="K5149" s="148"/>
      <c r="L5149" s="148"/>
      <c r="M5149" s="258"/>
      <c r="N5149" s="252"/>
      <c r="O5149" s="148"/>
      <c r="P5149" s="148"/>
    </row>
    <row r="5150" spans="1:16" ht="28.8">
      <c r="A5150" s="251" t="s">
        <v>49212</v>
      </c>
      <c r="B5150" s="253" t="s">
        <v>49211</v>
      </c>
      <c r="C5150" s="253" t="s">
        <v>49211</v>
      </c>
      <c r="D5150" s="148" t="s">
        <v>49211</v>
      </c>
      <c r="E5150" s="253" t="s">
        <v>49211</v>
      </c>
      <c r="F5150" s="253" t="s">
        <v>49211</v>
      </c>
      <c r="G5150" s="253" t="s">
        <v>49211</v>
      </c>
      <c r="H5150" s="253" t="s">
        <v>49211</v>
      </c>
      <c r="I5150" s="264" t="s">
        <v>49211</v>
      </c>
      <c r="J5150" s="148"/>
      <c r="K5150" s="148"/>
      <c r="L5150" s="148"/>
      <c r="M5150" s="258"/>
      <c r="N5150" s="252"/>
      <c r="O5150" s="148"/>
      <c r="P5150" s="148"/>
    </row>
    <row r="5151" spans="1:16" ht="39.6">
      <c r="A5151" s="258" t="s">
        <v>49213</v>
      </c>
      <c r="B5151" s="252" t="s">
        <v>48331</v>
      </c>
      <c r="C5151" s="252" t="s">
        <v>48331</v>
      </c>
      <c r="D5151" s="148" t="s">
        <v>48331</v>
      </c>
      <c r="E5151" s="252" t="s">
        <v>48331</v>
      </c>
      <c r="F5151" s="252" t="s">
        <v>48331</v>
      </c>
      <c r="G5151" s="252" t="s">
        <v>48331</v>
      </c>
      <c r="H5151" s="252" t="s">
        <v>48331</v>
      </c>
      <c r="I5151" s="264" t="s">
        <v>48331</v>
      </c>
      <c r="J5151" s="148"/>
      <c r="K5151" s="148"/>
      <c r="L5151" s="148"/>
      <c r="M5151" s="258"/>
      <c r="N5151" s="252"/>
      <c r="O5151" s="148"/>
      <c r="P5151" s="148"/>
    </row>
    <row r="5152" spans="1:16" ht="39.6">
      <c r="A5152" s="258" t="s">
        <v>49214</v>
      </c>
      <c r="B5152" s="252" t="s">
        <v>48333</v>
      </c>
      <c r="C5152" s="252" t="s">
        <v>48333</v>
      </c>
      <c r="D5152" s="148" t="s">
        <v>48333</v>
      </c>
      <c r="E5152" s="252" t="s">
        <v>48333</v>
      </c>
      <c r="F5152" s="252" t="s">
        <v>48333</v>
      </c>
      <c r="G5152" s="252" t="s">
        <v>48333</v>
      </c>
      <c r="H5152" s="252" t="s">
        <v>48333</v>
      </c>
      <c r="I5152" s="264" t="s">
        <v>48333</v>
      </c>
      <c r="J5152" s="148"/>
      <c r="K5152" s="148"/>
      <c r="L5152" s="148"/>
      <c r="M5152" s="258"/>
      <c r="N5152" s="252"/>
      <c r="O5152" s="148"/>
      <c r="P5152" s="148"/>
    </row>
    <row r="5153" spans="1:16" ht="39.6">
      <c r="A5153" s="258" t="s">
        <v>49215</v>
      </c>
      <c r="B5153" s="252" t="s">
        <v>49216</v>
      </c>
      <c r="C5153" s="252" t="s">
        <v>49216</v>
      </c>
      <c r="D5153" s="148" t="s">
        <v>49216</v>
      </c>
      <c r="E5153" s="252" t="s">
        <v>49216</v>
      </c>
      <c r="F5153" s="252" t="s">
        <v>49216</v>
      </c>
      <c r="G5153" s="252" t="s">
        <v>49216</v>
      </c>
      <c r="H5153" s="252" t="s">
        <v>49216</v>
      </c>
      <c r="I5153" s="264" t="s">
        <v>49216</v>
      </c>
      <c r="J5153" s="148"/>
      <c r="K5153" s="148"/>
      <c r="L5153" s="148"/>
      <c r="M5153" s="258"/>
      <c r="N5153" s="252"/>
      <c r="O5153" s="148"/>
      <c r="P5153" s="148"/>
    </row>
    <row r="5154" spans="1:16" ht="39.6">
      <c r="A5154" s="258" t="s">
        <v>49217</v>
      </c>
      <c r="B5154" s="252" t="s">
        <v>49216</v>
      </c>
      <c r="C5154" s="252" t="s">
        <v>49216</v>
      </c>
      <c r="D5154" s="148" t="s">
        <v>49216</v>
      </c>
      <c r="E5154" s="252" t="s">
        <v>49216</v>
      </c>
      <c r="F5154" s="252" t="s">
        <v>49216</v>
      </c>
      <c r="G5154" s="252" t="s">
        <v>49216</v>
      </c>
      <c r="H5154" s="252" t="s">
        <v>49216</v>
      </c>
      <c r="I5154" s="264" t="s">
        <v>49216</v>
      </c>
      <c r="J5154" s="148"/>
      <c r="K5154" s="148"/>
      <c r="L5154" s="148"/>
      <c r="M5154" s="258"/>
      <c r="N5154" s="252"/>
      <c r="O5154" s="148"/>
      <c r="P5154" s="148"/>
    </row>
    <row r="5155" spans="1:16" ht="39.6">
      <c r="A5155" s="258" t="s">
        <v>49218</v>
      </c>
      <c r="B5155" s="252" t="s">
        <v>48345</v>
      </c>
      <c r="C5155" s="252" t="s">
        <v>48345</v>
      </c>
      <c r="D5155" s="148" t="s">
        <v>48345</v>
      </c>
      <c r="E5155" s="252" t="s">
        <v>48345</v>
      </c>
      <c r="F5155" s="252" t="s">
        <v>48345</v>
      </c>
      <c r="G5155" s="252" t="s">
        <v>48345</v>
      </c>
      <c r="H5155" s="252" t="s">
        <v>48345</v>
      </c>
      <c r="I5155" s="264" t="s">
        <v>48345</v>
      </c>
      <c r="J5155" s="148"/>
      <c r="K5155" s="148"/>
      <c r="L5155" s="148"/>
      <c r="M5155" s="258"/>
      <c r="N5155" s="252"/>
      <c r="O5155" s="148"/>
      <c r="P5155" s="148"/>
    </row>
    <row r="5156" spans="1:16" ht="39.6">
      <c r="A5156" s="258" t="s">
        <v>49219</v>
      </c>
      <c r="B5156" s="252" t="s">
        <v>48347</v>
      </c>
      <c r="C5156" s="252" t="s">
        <v>48347</v>
      </c>
      <c r="D5156" s="148" t="s">
        <v>48347</v>
      </c>
      <c r="E5156" s="252" t="s">
        <v>48347</v>
      </c>
      <c r="F5156" s="252" t="s">
        <v>48347</v>
      </c>
      <c r="G5156" s="252" t="s">
        <v>48347</v>
      </c>
      <c r="H5156" s="252" t="s">
        <v>48347</v>
      </c>
      <c r="I5156" s="264" t="s">
        <v>48347</v>
      </c>
      <c r="J5156" s="148"/>
      <c r="K5156" s="148"/>
      <c r="L5156" s="148"/>
      <c r="M5156" s="258"/>
      <c r="N5156" s="252"/>
      <c r="O5156" s="148"/>
      <c r="P5156" s="148"/>
    </row>
    <row r="5157" spans="1:16" ht="39.6">
      <c r="A5157" s="258" t="s">
        <v>49220</v>
      </c>
      <c r="B5157" s="252" t="s">
        <v>48349</v>
      </c>
      <c r="C5157" s="252" t="s">
        <v>48349</v>
      </c>
      <c r="D5157" s="148" t="s">
        <v>48349</v>
      </c>
      <c r="E5157" s="252" t="s">
        <v>48349</v>
      </c>
      <c r="F5157" s="252" t="s">
        <v>48349</v>
      </c>
      <c r="G5157" s="252" t="s">
        <v>48349</v>
      </c>
      <c r="H5157" s="252" t="s">
        <v>48349</v>
      </c>
      <c r="I5157" s="264" t="s">
        <v>48349</v>
      </c>
      <c r="J5157" s="148"/>
      <c r="K5157" s="148"/>
      <c r="L5157" s="148"/>
      <c r="M5157" s="258"/>
      <c r="N5157" s="148"/>
      <c r="O5157" s="148"/>
      <c r="P5157" s="148"/>
    </row>
    <row r="5158" spans="1:16" ht="39.6">
      <c r="A5158" s="258" t="s">
        <v>49221</v>
      </c>
      <c r="B5158" s="252" t="s">
        <v>48349</v>
      </c>
      <c r="C5158" s="252" t="s">
        <v>48349</v>
      </c>
      <c r="D5158" s="148" t="s">
        <v>48349</v>
      </c>
      <c r="E5158" s="252" t="s">
        <v>48349</v>
      </c>
      <c r="F5158" s="252" t="s">
        <v>48349</v>
      </c>
      <c r="G5158" s="252" t="s">
        <v>48349</v>
      </c>
      <c r="H5158" s="252" t="s">
        <v>48349</v>
      </c>
      <c r="I5158" s="264" t="s">
        <v>48349</v>
      </c>
      <c r="J5158" s="148"/>
      <c r="K5158" s="148"/>
      <c r="L5158" s="148"/>
      <c r="M5158" s="258"/>
      <c r="N5158" s="148"/>
      <c r="O5158" s="148"/>
      <c r="P5158" s="148"/>
    </row>
    <row r="5159" spans="1:16" ht="39.6">
      <c r="A5159" s="258" t="s">
        <v>49222</v>
      </c>
      <c r="B5159" s="252" t="s">
        <v>48352</v>
      </c>
      <c r="C5159" s="252" t="s">
        <v>48352</v>
      </c>
      <c r="D5159" s="148" t="s">
        <v>48352</v>
      </c>
      <c r="E5159" s="252" t="s">
        <v>48352</v>
      </c>
      <c r="F5159" s="252" t="s">
        <v>48352</v>
      </c>
      <c r="G5159" s="252" t="s">
        <v>48352</v>
      </c>
      <c r="H5159" s="252" t="s">
        <v>48352</v>
      </c>
      <c r="I5159" s="264" t="s">
        <v>48352</v>
      </c>
      <c r="J5159" s="148"/>
      <c r="K5159" s="148"/>
      <c r="L5159" s="148"/>
      <c r="M5159" s="258"/>
      <c r="N5159" s="148"/>
      <c r="O5159" s="148"/>
      <c r="P5159" s="148"/>
    </row>
    <row r="5160" spans="1:16" ht="39.6">
      <c r="A5160" s="258" t="s">
        <v>49223</v>
      </c>
      <c r="B5160" s="252" t="s">
        <v>48354</v>
      </c>
      <c r="C5160" s="252" t="s">
        <v>48354</v>
      </c>
      <c r="D5160" s="148" t="s">
        <v>48354</v>
      </c>
      <c r="E5160" s="252" t="s">
        <v>48354</v>
      </c>
      <c r="F5160" s="252" t="s">
        <v>48354</v>
      </c>
      <c r="G5160" s="252" t="s">
        <v>48354</v>
      </c>
      <c r="H5160" s="252" t="s">
        <v>48354</v>
      </c>
      <c r="I5160" s="264" t="s">
        <v>48354</v>
      </c>
      <c r="J5160" s="148"/>
      <c r="K5160" s="148"/>
      <c r="L5160" s="148"/>
      <c r="M5160" s="258"/>
      <c r="N5160" s="148"/>
      <c r="O5160" s="148"/>
      <c r="P5160" s="148"/>
    </row>
    <row r="5161" spans="1:16" ht="39.6">
      <c r="A5161" s="258" t="s">
        <v>49224</v>
      </c>
      <c r="B5161" s="252" t="s">
        <v>48356</v>
      </c>
      <c r="C5161" s="252" t="s">
        <v>48356</v>
      </c>
      <c r="D5161" s="148" t="s">
        <v>48356</v>
      </c>
      <c r="E5161" s="252" t="s">
        <v>48356</v>
      </c>
      <c r="F5161" s="252" t="s">
        <v>48356</v>
      </c>
      <c r="G5161" s="252" t="s">
        <v>48356</v>
      </c>
      <c r="H5161" s="252" t="s">
        <v>48356</v>
      </c>
      <c r="I5161" s="264" t="s">
        <v>48356</v>
      </c>
      <c r="J5161" s="148"/>
      <c r="K5161" s="148"/>
      <c r="L5161" s="148"/>
      <c r="M5161" s="258"/>
      <c r="N5161" s="148"/>
      <c r="O5161" s="148"/>
      <c r="P5161" s="148"/>
    </row>
    <row r="5162" spans="1:16" ht="39.6">
      <c r="A5162" s="258" t="s">
        <v>49225</v>
      </c>
      <c r="B5162" s="252" t="s">
        <v>48356</v>
      </c>
      <c r="C5162" s="252" t="s">
        <v>48356</v>
      </c>
      <c r="D5162" s="148" t="s">
        <v>48356</v>
      </c>
      <c r="E5162" s="252" t="s">
        <v>48356</v>
      </c>
      <c r="F5162" s="252" t="s">
        <v>48356</v>
      </c>
      <c r="G5162" s="252" t="s">
        <v>48356</v>
      </c>
      <c r="H5162" s="252" t="s">
        <v>48356</v>
      </c>
      <c r="I5162" s="264" t="s">
        <v>48356</v>
      </c>
      <c r="J5162" s="148"/>
      <c r="K5162" s="148"/>
      <c r="L5162" s="148"/>
      <c r="M5162" s="258"/>
      <c r="N5162" s="148"/>
      <c r="O5162" s="148"/>
      <c r="P5162" s="148"/>
    </row>
    <row r="5163" spans="1:16" ht="39.6">
      <c r="A5163" s="258" t="s">
        <v>49226</v>
      </c>
      <c r="B5163" s="252" t="s">
        <v>48359</v>
      </c>
      <c r="C5163" s="252" t="s">
        <v>48359</v>
      </c>
      <c r="D5163" s="148" t="s">
        <v>48359</v>
      </c>
      <c r="E5163" s="252" t="s">
        <v>48359</v>
      </c>
      <c r="F5163" s="252" t="s">
        <v>48359</v>
      </c>
      <c r="G5163" s="252" t="s">
        <v>48359</v>
      </c>
      <c r="H5163" s="252" t="s">
        <v>48359</v>
      </c>
      <c r="I5163" s="264" t="s">
        <v>48359</v>
      </c>
      <c r="J5163" s="148"/>
      <c r="K5163" s="148"/>
      <c r="L5163" s="148"/>
      <c r="M5163" s="258"/>
      <c r="N5163" s="252"/>
      <c r="O5163" s="148"/>
      <c r="P5163" s="148"/>
    </row>
    <row r="5164" spans="1:16" ht="39.6">
      <c r="A5164" s="258" t="s">
        <v>49227</v>
      </c>
      <c r="B5164" s="252" t="s">
        <v>48361</v>
      </c>
      <c r="C5164" s="252" t="s">
        <v>48361</v>
      </c>
      <c r="D5164" s="148" t="s">
        <v>48361</v>
      </c>
      <c r="E5164" s="252" t="s">
        <v>48361</v>
      </c>
      <c r="F5164" s="252" t="s">
        <v>48361</v>
      </c>
      <c r="G5164" s="252" t="s">
        <v>48361</v>
      </c>
      <c r="H5164" s="252" t="s">
        <v>48361</v>
      </c>
      <c r="I5164" s="264" t="s">
        <v>48361</v>
      </c>
      <c r="J5164" s="148"/>
      <c r="K5164" s="148"/>
      <c r="L5164" s="148"/>
      <c r="M5164" s="258"/>
      <c r="N5164" s="252"/>
      <c r="O5164" s="148"/>
      <c r="P5164" s="148"/>
    </row>
    <row r="5165" spans="1:16" ht="39.6">
      <c r="A5165" s="258" t="s">
        <v>49228</v>
      </c>
      <c r="B5165" s="252" t="s">
        <v>48363</v>
      </c>
      <c r="C5165" s="252" t="s">
        <v>48363</v>
      </c>
      <c r="D5165" s="148" t="s">
        <v>48363</v>
      </c>
      <c r="E5165" s="252" t="s">
        <v>48363</v>
      </c>
      <c r="F5165" s="252" t="s">
        <v>48363</v>
      </c>
      <c r="G5165" s="252" t="s">
        <v>48363</v>
      </c>
      <c r="H5165" s="252" t="s">
        <v>48363</v>
      </c>
      <c r="I5165" s="264" t="s">
        <v>48363</v>
      </c>
      <c r="J5165" s="148"/>
      <c r="K5165" s="148"/>
      <c r="L5165" s="148"/>
      <c r="M5165" s="251"/>
      <c r="N5165" s="253"/>
      <c r="O5165" s="148"/>
      <c r="P5165" s="148"/>
    </row>
    <row r="5166" spans="1:16" ht="39.6">
      <c r="A5166" s="258" t="s">
        <v>49229</v>
      </c>
      <c r="B5166" s="252" t="s">
        <v>48363</v>
      </c>
      <c r="C5166" s="252" t="s">
        <v>48363</v>
      </c>
      <c r="D5166" s="148" t="s">
        <v>48363</v>
      </c>
      <c r="E5166" s="252" t="s">
        <v>48363</v>
      </c>
      <c r="F5166" s="252" t="s">
        <v>48363</v>
      </c>
      <c r="G5166" s="252" t="s">
        <v>48363</v>
      </c>
      <c r="H5166" s="252" t="s">
        <v>48363</v>
      </c>
      <c r="I5166" s="264" t="s">
        <v>48363</v>
      </c>
      <c r="J5166" s="273"/>
      <c r="K5166" s="273"/>
      <c r="L5166" s="273"/>
      <c r="M5166" s="251"/>
      <c r="N5166" s="253"/>
      <c r="O5166" s="148"/>
      <c r="P5166" s="148"/>
    </row>
    <row r="5167" spans="1:16" ht="145.19999999999999">
      <c r="A5167" s="251" t="s">
        <v>49230</v>
      </c>
      <c r="B5167" s="253" t="s">
        <v>49231</v>
      </c>
      <c r="C5167" s="252" t="s">
        <v>49232</v>
      </c>
      <c r="D5167" s="148" t="s">
        <v>49233</v>
      </c>
      <c r="E5167" s="253" t="s">
        <v>49234</v>
      </c>
      <c r="F5167" s="253" t="s">
        <v>49235</v>
      </c>
      <c r="G5167" s="253" t="s">
        <v>49236</v>
      </c>
      <c r="H5167" s="262" t="s">
        <v>49237</v>
      </c>
      <c r="I5167" s="264" t="s">
        <v>49238</v>
      </c>
      <c r="M5167" s="258"/>
      <c r="N5167" s="252"/>
      <c r="O5167" s="148"/>
      <c r="P5167" s="148"/>
    </row>
    <row r="5168" spans="1:16" ht="145.19999999999999">
      <c r="A5168" s="251" t="s">
        <v>49239</v>
      </c>
      <c r="B5168" s="253" t="s">
        <v>49240</v>
      </c>
      <c r="C5168" s="252" t="s">
        <v>49241</v>
      </c>
      <c r="D5168" s="148" t="s">
        <v>49242</v>
      </c>
      <c r="E5168" s="253" t="s">
        <v>49234</v>
      </c>
      <c r="F5168" s="253" t="s">
        <v>49243</v>
      </c>
      <c r="G5168" s="253" t="s">
        <v>49244</v>
      </c>
      <c r="H5168" s="262" t="s">
        <v>49245</v>
      </c>
      <c r="I5168" s="264" t="s">
        <v>49246</v>
      </c>
      <c r="M5168" s="258"/>
      <c r="N5168" s="252"/>
      <c r="O5168" s="148"/>
      <c r="P5168" s="148"/>
    </row>
    <row r="5169" spans="1:16" ht="39.6">
      <c r="A5169" s="258" t="s">
        <v>49247</v>
      </c>
      <c r="B5169" s="252" t="s">
        <v>48383</v>
      </c>
      <c r="C5169" s="252" t="s">
        <v>48383</v>
      </c>
      <c r="D5169" s="148" t="s">
        <v>48383</v>
      </c>
      <c r="E5169" s="252" t="s">
        <v>48383</v>
      </c>
      <c r="F5169" s="252" t="s">
        <v>48383</v>
      </c>
      <c r="G5169" s="252" t="s">
        <v>48383</v>
      </c>
      <c r="H5169" s="262" t="s">
        <v>48383</v>
      </c>
      <c r="I5169" s="264" t="s">
        <v>48383</v>
      </c>
      <c r="M5169" s="258"/>
      <c r="N5169" s="252"/>
      <c r="O5169" s="148"/>
      <c r="P5169" s="148"/>
    </row>
    <row r="5170" spans="1:16" ht="39.6">
      <c r="A5170" s="258" t="s">
        <v>49248</v>
      </c>
      <c r="B5170" s="252" t="s">
        <v>48383</v>
      </c>
      <c r="C5170" s="252" t="s">
        <v>48383</v>
      </c>
      <c r="D5170" s="148" t="s">
        <v>48383</v>
      </c>
      <c r="E5170" s="252" t="s">
        <v>48383</v>
      </c>
      <c r="F5170" s="252" t="s">
        <v>48383</v>
      </c>
      <c r="G5170" s="252" t="s">
        <v>48383</v>
      </c>
      <c r="H5170" s="262" t="s">
        <v>48383</v>
      </c>
      <c r="I5170" s="264" t="s">
        <v>48383</v>
      </c>
      <c r="M5170" s="258"/>
      <c r="N5170" s="252"/>
      <c r="O5170" s="148"/>
      <c r="P5170" s="148"/>
    </row>
    <row r="5171" spans="1:16" ht="224.4">
      <c r="A5171" s="258" t="s">
        <v>49249</v>
      </c>
      <c r="B5171" s="252" t="s">
        <v>49250</v>
      </c>
      <c r="C5171" s="252" t="s">
        <v>49251</v>
      </c>
      <c r="D5171" s="148" t="s">
        <v>49252</v>
      </c>
      <c r="E5171" s="252" t="s">
        <v>49253</v>
      </c>
      <c r="F5171" s="252" t="s">
        <v>49254</v>
      </c>
      <c r="G5171" s="252" t="s">
        <v>49255</v>
      </c>
      <c r="H5171" s="262" t="s">
        <v>49256</v>
      </c>
      <c r="I5171" s="264" t="s">
        <v>49257</v>
      </c>
      <c r="M5171" s="258"/>
      <c r="N5171" s="252"/>
      <c r="O5171" s="148"/>
      <c r="P5171" s="148"/>
    </row>
    <row r="5172" spans="1:16" ht="224.4">
      <c r="A5172" s="258" t="s">
        <v>49258</v>
      </c>
      <c r="B5172" s="252" t="s">
        <v>49259</v>
      </c>
      <c r="C5172" s="252" t="s">
        <v>49260</v>
      </c>
      <c r="D5172" s="148" t="s">
        <v>49261</v>
      </c>
      <c r="E5172" s="252" t="s">
        <v>49262</v>
      </c>
      <c r="F5172" s="252" t="s">
        <v>49263</v>
      </c>
      <c r="G5172" s="252" t="s">
        <v>49264</v>
      </c>
      <c r="H5172" s="262" t="s">
        <v>49265</v>
      </c>
      <c r="I5172" s="264" t="s">
        <v>49266</v>
      </c>
      <c r="M5172" s="258"/>
      <c r="N5172" s="252"/>
      <c r="O5172" s="148"/>
      <c r="P5172" s="148"/>
    </row>
    <row r="5173" spans="1:16" ht="39.6">
      <c r="A5173" s="258" t="s">
        <v>49267</v>
      </c>
      <c r="B5173" s="252" t="s">
        <v>48389</v>
      </c>
      <c r="C5173" s="252" t="s">
        <v>48389</v>
      </c>
      <c r="D5173" s="148" t="s">
        <v>48389</v>
      </c>
      <c r="E5173" s="252" t="s">
        <v>48389</v>
      </c>
      <c r="F5173" s="252" t="s">
        <v>48389</v>
      </c>
      <c r="G5173" s="252" t="s">
        <v>48389</v>
      </c>
      <c r="H5173" s="262" t="s">
        <v>48389</v>
      </c>
      <c r="I5173" s="264" t="s">
        <v>48389</v>
      </c>
      <c r="M5173" s="258"/>
      <c r="N5173" s="252"/>
      <c r="O5173" s="148"/>
      <c r="P5173" s="148"/>
    </row>
    <row r="5174" spans="1:16" ht="39.6">
      <c r="A5174" s="258" t="s">
        <v>49268</v>
      </c>
      <c r="B5174" s="252" t="s">
        <v>48391</v>
      </c>
      <c r="C5174" s="252" t="s">
        <v>48391</v>
      </c>
      <c r="D5174" s="148" t="s">
        <v>48391</v>
      </c>
      <c r="E5174" s="252" t="s">
        <v>48391</v>
      </c>
      <c r="F5174" s="252" t="s">
        <v>48391</v>
      </c>
      <c r="G5174" s="252" t="s">
        <v>48391</v>
      </c>
      <c r="H5174" s="262" t="s">
        <v>48391</v>
      </c>
      <c r="I5174" s="264" t="s">
        <v>48391</v>
      </c>
      <c r="M5174" s="258"/>
      <c r="N5174" s="252"/>
      <c r="O5174" s="148"/>
      <c r="P5174" s="148"/>
    </row>
    <row r="5175" spans="1:16" ht="39.6">
      <c r="A5175" s="258" t="s">
        <v>49269</v>
      </c>
      <c r="B5175" s="252" t="s">
        <v>48393</v>
      </c>
      <c r="C5175" s="252" t="s">
        <v>48393</v>
      </c>
      <c r="D5175" s="148" t="s">
        <v>48393</v>
      </c>
      <c r="E5175" s="252" t="s">
        <v>48393</v>
      </c>
      <c r="F5175" s="252" t="s">
        <v>48393</v>
      </c>
      <c r="G5175" s="252" t="s">
        <v>48393</v>
      </c>
      <c r="H5175" s="262" t="s">
        <v>48393</v>
      </c>
      <c r="I5175" s="264" t="s">
        <v>48393</v>
      </c>
      <c r="M5175" s="258"/>
      <c r="N5175" s="252"/>
      <c r="O5175" s="148"/>
      <c r="P5175" s="148"/>
    </row>
    <row r="5176" spans="1:16" ht="39.6">
      <c r="A5176" s="258" t="s">
        <v>49270</v>
      </c>
      <c r="B5176" s="252" t="s">
        <v>48395</v>
      </c>
      <c r="C5176" s="252" t="s">
        <v>48395</v>
      </c>
      <c r="D5176" s="148" t="s">
        <v>48395</v>
      </c>
      <c r="E5176" s="252" t="s">
        <v>48395</v>
      </c>
      <c r="F5176" s="252" t="s">
        <v>48395</v>
      </c>
      <c r="G5176" s="252" t="s">
        <v>48395</v>
      </c>
      <c r="H5176" s="262" t="s">
        <v>48395</v>
      </c>
      <c r="I5176" s="264" t="s">
        <v>48395</v>
      </c>
      <c r="M5176" s="258"/>
      <c r="N5176" s="252"/>
      <c r="O5176" s="148"/>
      <c r="P5176" s="148"/>
    </row>
    <row r="5177" spans="1:16" ht="224.4">
      <c r="A5177" s="258" t="s">
        <v>49271</v>
      </c>
      <c r="B5177" s="252" t="s">
        <v>49272</v>
      </c>
      <c r="C5177" s="252" t="s">
        <v>49273</v>
      </c>
      <c r="D5177" s="148" t="s">
        <v>49274</v>
      </c>
      <c r="E5177" s="252" t="s">
        <v>49275</v>
      </c>
      <c r="F5177" s="252" t="s">
        <v>49276</v>
      </c>
      <c r="G5177" s="252" t="s">
        <v>49277</v>
      </c>
      <c r="H5177" s="262" t="s">
        <v>49278</v>
      </c>
      <c r="I5177" s="264" t="s">
        <v>49279</v>
      </c>
      <c r="M5177" s="258"/>
      <c r="N5177" s="252"/>
      <c r="O5177" s="148"/>
      <c r="P5177" s="148"/>
    </row>
    <row r="5178" spans="1:16" ht="224.4">
      <c r="A5178" s="258" t="s">
        <v>49280</v>
      </c>
      <c r="B5178" s="252" t="s">
        <v>49281</v>
      </c>
      <c r="C5178" s="252" t="s">
        <v>49282</v>
      </c>
      <c r="D5178" s="148" t="s">
        <v>49283</v>
      </c>
      <c r="E5178" s="252" t="s">
        <v>49275</v>
      </c>
      <c r="F5178" s="252" t="s">
        <v>49276</v>
      </c>
      <c r="G5178" s="252" t="s">
        <v>49284</v>
      </c>
      <c r="H5178" s="262" t="s">
        <v>49285</v>
      </c>
      <c r="I5178" s="264" t="s">
        <v>49286</v>
      </c>
      <c r="M5178" s="258"/>
      <c r="N5178" s="252"/>
      <c r="O5178" s="148"/>
      <c r="P5178" s="148"/>
    </row>
    <row r="5179" spans="1:16" ht="158.4">
      <c r="A5179" s="258" t="s">
        <v>49287</v>
      </c>
      <c r="B5179" s="252" t="s">
        <v>49288</v>
      </c>
      <c r="C5179" s="252" t="s">
        <v>49289</v>
      </c>
      <c r="D5179" s="148" t="s">
        <v>49290</v>
      </c>
      <c r="E5179" s="252" t="s">
        <v>49291</v>
      </c>
      <c r="F5179" s="252" t="s">
        <v>49292</v>
      </c>
      <c r="G5179" s="252" t="s">
        <v>49293</v>
      </c>
      <c r="H5179" s="262" t="s">
        <v>49294</v>
      </c>
      <c r="I5179" s="264" t="s">
        <v>49295</v>
      </c>
      <c r="M5179" s="258"/>
      <c r="N5179" s="252"/>
      <c r="O5179" s="148"/>
      <c r="P5179" s="148"/>
    </row>
    <row r="5180" spans="1:16" ht="158.4">
      <c r="A5180" s="258" t="s">
        <v>49296</v>
      </c>
      <c r="B5180" s="252" t="s">
        <v>49288</v>
      </c>
      <c r="C5180" s="252" t="s">
        <v>49289</v>
      </c>
      <c r="D5180" s="148" t="s">
        <v>49297</v>
      </c>
      <c r="E5180" s="252" t="s">
        <v>49291</v>
      </c>
      <c r="F5180" s="252" t="s">
        <v>49292</v>
      </c>
      <c r="G5180" s="252" t="s">
        <v>49293</v>
      </c>
      <c r="H5180" s="262" t="s">
        <v>49298</v>
      </c>
      <c r="I5180" s="264" t="s">
        <v>49295</v>
      </c>
      <c r="M5180" s="258"/>
      <c r="N5180" s="252"/>
      <c r="O5180" s="148"/>
      <c r="P5180" s="148"/>
    </row>
    <row r="5181" spans="1:16" ht="198">
      <c r="A5181" s="258" t="s">
        <v>49299</v>
      </c>
      <c r="B5181" s="252" t="s">
        <v>49300</v>
      </c>
      <c r="C5181" s="252" t="s">
        <v>49301</v>
      </c>
      <c r="D5181" s="148" t="s">
        <v>49302</v>
      </c>
      <c r="E5181" s="252" t="s">
        <v>49303</v>
      </c>
      <c r="F5181" s="252" t="s">
        <v>49304</v>
      </c>
      <c r="G5181" s="252" t="s">
        <v>49305</v>
      </c>
      <c r="H5181" s="262" t="s">
        <v>49306</v>
      </c>
      <c r="I5181" s="264" t="s">
        <v>49307</v>
      </c>
      <c r="M5181" s="258"/>
      <c r="N5181" s="252"/>
      <c r="O5181" s="148"/>
      <c r="P5181" s="148"/>
    </row>
    <row r="5182" spans="1:16" ht="198">
      <c r="A5182" s="258" t="s">
        <v>49308</v>
      </c>
      <c r="B5182" s="252" t="s">
        <v>49300</v>
      </c>
      <c r="C5182" s="252" t="s">
        <v>49301</v>
      </c>
      <c r="D5182" s="148" t="s">
        <v>49302</v>
      </c>
      <c r="E5182" s="252" t="s">
        <v>49303</v>
      </c>
      <c r="F5182" s="252" t="s">
        <v>49304</v>
      </c>
      <c r="G5182" s="252" t="s">
        <v>49305</v>
      </c>
      <c r="H5182" s="262" t="s">
        <v>49306</v>
      </c>
      <c r="I5182" s="264" t="s">
        <v>49307</v>
      </c>
      <c r="M5182" s="258"/>
      <c r="N5182" s="252"/>
      <c r="O5182" s="148"/>
      <c r="P5182" s="148"/>
    </row>
    <row r="5183" spans="1:16" ht="39.6">
      <c r="A5183" s="258" t="s">
        <v>49309</v>
      </c>
      <c r="B5183" s="252" t="s">
        <v>48406</v>
      </c>
      <c r="C5183" s="252" t="s">
        <v>48406</v>
      </c>
      <c r="D5183" s="148" t="s">
        <v>48406</v>
      </c>
      <c r="E5183" s="252" t="s">
        <v>48406</v>
      </c>
      <c r="F5183" s="252" t="s">
        <v>48406</v>
      </c>
      <c r="G5183" s="252" t="s">
        <v>48406</v>
      </c>
      <c r="H5183" s="252" t="s">
        <v>48406</v>
      </c>
      <c r="I5183" s="264" t="s">
        <v>48406</v>
      </c>
      <c r="J5183" s="148"/>
      <c r="K5183" s="148"/>
      <c r="L5183" s="148"/>
      <c r="M5183" s="251"/>
      <c r="N5183" s="253"/>
      <c r="O5183" s="148"/>
      <c r="P5183" s="148"/>
    </row>
    <row r="5184" spans="1:16" ht="39.6">
      <c r="A5184" s="258" t="s">
        <v>49310</v>
      </c>
      <c r="B5184" s="252" t="s">
        <v>48406</v>
      </c>
      <c r="C5184" s="252" t="s">
        <v>48406</v>
      </c>
      <c r="D5184" s="148" t="s">
        <v>48406</v>
      </c>
      <c r="E5184" s="252" t="s">
        <v>48406</v>
      </c>
      <c r="F5184" s="252" t="s">
        <v>48406</v>
      </c>
      <c r="G5184" s="252" t="s">
        <v>48406</v>
      </c>
      <c r="H5184" s="252" t="s">
        <v>48406</v>
      </c>
      <c r="I5184" s="264" t="s">
        <v>48406</v>
      </c>
      <c r="J5184" s="148"/>
      <c r="K5184" s="148"/>
      <c r="L5184" s="148"/>
      <c r="M5184" s="251"/>
      <c r="N5184" s="253"/>
      <c r="O5184" s="148"/>
      <c r="P5184" s="148"/>
    </row>
    <row r="5185" spans="1:16" ht="28.8">
      <c r="A5185" s="251" t="s">
        <v>49311</v>
      </c>
      <c r="B5185" s="253" t="s">
        <v>49312</v>
      </c>
      <c r="C5185" s="253" t="s">
        <v>49312</v>
      </c>
      <c r="D5185" s="148" t="s">
        <v>49312</v>
      </c>
      <c r="E5185" s="253" t="s">
        <v>49312</v>
      </c>
      <c r="F5185" s="253" t="s">
        <v>49312</v>
      </c>
      <c r="G5185" s="253" t="s">
        <v>49312</v>
      </c>
      <c r="H5185" s="253" t="s">
        <v>49312</v>
      </c>
      <c r="I5185" s="264" t="s">
        <v>49312</v>
      </c>
      <c r="J5185" s="148"/>
      <c r="K5185" s="148"/>
      <c r="L5185" s="148"/>
      <c r="M5185" s="258"/>
      <c r="N5185" s="252"/>
      <c r="O5185" s="148"/>
      <c r="P5185" s="148"/>
    </row>
    <row r="5186" spans="1:16" ht="28.8">
      <c r="A5186" s="251" t="s">
        <v>49313</v>
      </c>
      <c r="B5186" s="253" t="s">
        <v>49312</v>
      </c>
      <c r="C5186" s="253" t="s">
        <v>49312</v>
      </c>
      <c r="D5186" s="148" t="s">
        <v>49312</v>
      </c>
      <c r="E5186" s="253" t="s">
        <v>49312</v>
      </c>
      <c r="F5186" s="253" t="s">
        <v>49312</v>
      </c>
      <c r="G5186" s="253" t="s">
        <v>49312</v>
      </c>
      <c r="H5186" s="253" t="s">
        <v>49312</v>
      </c>
      <c r="I5186" s="264" t="s">
        <v>49312</v>
      </c>
      <c r="J5186" s="148"/>
      <c r="K5186" s="148"/>
      <c r="L5186" s="148"/>
      <c r="M5186" s="258"/>
      <c r="N5186" s="252"/>
      <c r="O5186" s="148"/>
      <c r="P5186" s="148"/>
    </row>
    <row r="5187" spans="1:16" ht="39.6">
      <c r="A5187" s="258" t="s">
        <v>49314</v>
      </c>
      <c r="B5187" s="252" t="s">
        <v>49315</v>
      </c>
      <c r="C5187" s="252" t="s">
        <v>49315</v>
      </c>
      <c r="D5187" s="148" t="s">
        <v>49315</v>
      </c>
      <c r="E5187" s="252" t="s">
        <v>49315</v>
      </c>
      <c r="F5187" s="252" t="s">
        <v>49315</v>
      </c>
      <c r="G5187" s="252" t="s">
        <v>49315</v>
      </c>
      <c r="H5187" s="252" t="s">
        <v>49315</v>
      </c>
      <c r="I5187" s="264" t="s">
        <v>49315</v>
      </c>
      <c r="J5187" s="148"/>
      <c r="K5187" s="148"/>
      <c r="L5187" s="148"/>
      <c r="M5187" s="258"/>
      <c r="N5187" s="252"/>
      <c r="O5187" s="148"/>
      <c r="P5187" s="148"/>
    </row>
    <row r="5188" spans="1:16" ht="39.6">
      <c r="A5188" s="258" t="s">
        <v>49316</v>
      </c>
      <c r="B5188" s="252" t="s">
        <v>49317</v>
      </c>
      <c r="C5188" s="252" t="s">
        <v>49317</v>
      </c>
      <c r="D5188" s="148" t="s">
        <v>49317</v>
      </c>
      <c r="E5188" s="252" t="s">
        <v>49317</v>
      </c>
      <c r="F5188" s="252" t="s">
        <v>49317</v>
      </c>
      <c r="G5188" s="252" t="s">
        <v>49317</v>
      </c>
      <c r="H5188" s="252" t="s">
        <v>49317</v>
      </c>
      <c r="I5188" s="264" t="s">
        <v>49317</v>
      </c>
      <c r="J5188" s="148"/>
      <c r="K5188" s="148"/>
      <c r="L5188" s="148"/>
      <c r="M5188" s="258"/>
      <c r="N5188" s="252"/>
      <c r="O5188" s="148"/>
      <c r="P5188" s="148"/>
    </row>
    <row r="5189" spans="1:16" ht="39.6">
      <c r="A5189" s="258" t="s">
        <v>49318</v>
      </c>
      <c r="B5189" s="252" t="s">
        <v>48430</v>
      </c>
      <c r="C5189" s="252" t="s">
        <v>48430</v>
      </c>
      <c r="D5189" s="148" t="s">
        <v>48430</v>
      </c>
      <c r="E5189" s="252" t="s">
        <v>48430</v>
      </c>
      <c r="F5189" s="252" t="s">
        <v>48430</v>
      </c>
      <c r="G5189" s="252" t="s">
        <v>48430</v>
      </c>
      <c r="H5189" s="252" t="s">
        <v>48430</v>
      </c>
      <c r="I5189" s="264" t="s">
        <v>48430</v>
      </c>
      <c r="J5189" s="148"/>
      <c r="K5189" s="148"/>
      <c r="L5189" s="148"/>
      <c r="M5189" s="258"/>
      <c r="N5189" s="252"/>
      <c r="O5189" s="148"/>
      <c r="P5189" s="148"/>
    </row>
    <row r="5190" spans="1:16" ht="39.6">
      <c r="A5190" s="258" t="s">
        <v>49319</v>
      </c>
      <c r="B5190" s="252" t="s">
        <v>48430</v>
      </c>
      <c r="C5190" s="252" t="s">
        <v>48430</v>
      </c>
      <c r="D5190" s="148" t="s">
        <v>48430</v>
      </c>
      <c r="E5190" s="252" t="s">
        <v>48430</v>
      </c>
      <c r="F5190" s="252" t="s">
        <v>48430</v>
      </c>
      <c r="G5190" s="252" t="s">
        <v>48430</v>
      </c>
      <c r="H5190" s="252" t="s">
        <v>48430</v>
      </c>
      <c r="I5190" s="264" t="s">
        <v>48430</v>
      </c>
      <c r="J5190" s="148"/>
      <c r="K5190" s="148"/>
      <c r="L5190" s="148"/>
      <c r="M5190" s="258"/>
      <c r="N5190" s="252"/>
      <c r="O5190" s="148"/>
      <c r="P5190" s="148"/>
    </row>
    <row r="5191" spans="1:16" ht="39.6">
      <c r="A5191" s="258" t="s">
        <v>49320</v>
      </c>
      <c r="B5191" s="252" t="s">
        <v>48433</v>
      </c>
      <c r="C5191" s="252" t="s">
        <v>48433</v>
      </c>
      <c r="D5191" s="148" t="s">
        <v>48433</v>
      </c>
      <c r="E5191" s="252" t="s">
        <v>48433</v>
      </c>
      <c r="F5191" s="252" t="s">
        <v>48433</v>
      </c>
      <c r="G5191" s="252" t="s">
        <v>48433</v>
      </c>
      <c r="H5191" s="252" t="s">
        <v>48433</v>
      </c>
      <c r="I5191" s="264" t="s">
        <v>48433</v>
      </c>
      <c r="J5191" s="148"/>
      <c r="K5191" s="148"/>
      <c r="L5191" s="148"/>
      <c r="M5191" s="258"/>
      <c r="N5191" s="252"/>
      <c r="O5191" s="148"/>
      <c r="P5191" s="148"/>
    </row>
    <row r="5192" spans="1:16" ht="39.6">
      <c r="A5192" s="258" t="s">
        <v>49321</v>
      </c>
      <c r="B5192" s="252" t="s">
        <v>48435</v>
      </c>
      <c r="C5192" s="252" t="s">
        <v>48435</v>
      </c>
      <c r="D5192" s="148" t="s">
        <v>48435</v>
      </c>
      <c r="E5192" s="252" t="s">
        <v>48435</v>
      </c>
      <c r="F5192" s="252" t="s">
        <v>48435</v>
      </c>
      <c r="G5192" s="252" t="s">
        <v>48435</v>
      </c>
      <c r="H5192" s="252" t="s">
        <v>48435</v>
      </c>
      <c r="I5192" s="264" t="s">
        <v>48435</v>
      </c>
      <c r="J5192" s="148"/>
      <c r="K5192" s="148"/>
      <c r="L5192" s="148"/>
      <c r="M5192" s="258"/>
      <c r="N5192" s="252"/>
      <c r="O5192" s="148"/>
      <c r="P5192" s="148"/>
    </row>
    <row r="5193" spans="1:16" ht="39.6">
      <c r="A5193" s="258" t="s">
        <v>49322</v>
      </c>
      <c r="B5193" s="252" t="s">
        <v>48437</v>
      </c>
      <c r="C5193" s="252" t="s">
        <v>48437</v>
      </c>
      <c r="D5193" s="148" t="s">
        <v>48437</v>
      </c>
      <c r="E5193" s="252" t="s">
        <v>48437</v>
      </c>
      <c r="F5193" s="252" t="s">
        <v>48437</v>
      </c>
      <c r="G5193" s="252" t="s">
        <v>48437</v>
      </c>
      <c r="H5193" s="252" t="s">
        <v>48437</v>
      </c>
      <c r="I5193" s="264" t="s">
        <v>48437</v>
      </c>
      <c r="J5193" s="148"/>
      <c r="K5193" s="148"/>
      <c r="L5193" s="148"/>
      <c r="M5193" s="258"/>
      <c r="N5193" s="252"/>
      <c r="O5193" s="148"/>
      <c r="P5193" s="148"/>
    </row>
    <row r="5194" spans="1:16" ht="39.6">
      <c r="A5194" s="258" t="s">
        <v>49323</v>
      </c>
      <c r="B5194" s="252" t="s">
        <v>48437</v>
      </c>
      <c r="C5194" s="252" t="s">
        <v>48437</v>
      </c>
      <c r="D5194" s="148" t="s">
        <v>48437</v>
      </c>
      <c r="E5194" s="252" t="s">
        <v>48437</v>
      </c>
      <c r="F5194" s="252" t="s">
        <v>48437</v>
      </c>
      <c r="G5194" s="252" t="s">
        <v>48437</v>
      </c>
      <c r="H5194" s="252" t="s">
        <v>48437</v>
      </c>
      <c r="I5194" s="264" t="s">
        <v>48437</v>
      </c>
      <c r="J5194" s="148"/>
      <c r="K5194" s="148"/>
      <c r="L5194" s="148"/>
      <c r="M5194" s="258"/>
      <c r="N5194" s="252"/>
      <c r="O5194" s="148"/>
      <c r="P5194" s="148"/>
    </row>
    <row r="5195" spans="1:16" ht="39.6">
      <c r="A5195" s="258" t="s">
        <v>49324</v>
      </c>
      <c r="B5195" s="252" t="s">
        <v>49325</v>
      </c>
      <c r="C5195" s="252" t="s">
        <v>49325</v>
      </c>
      <c r="D5195" s="148" t="s">
        <v>49325</v>
      </c>
      <c r="E5195" s="252" t="s">
        <v>49325</v>
      </c>
      <c r="F5195" s="252" t="s">
        <v>49325</v>
      </c>
      <c r="G5195" s="252" t="s">
        <v>49325</v>
      </c>
      <c r="H5195" s="252" t="s">
        <v>49325</v>
      </c>
      <c r="I5195" s="264" t="s">
        <v>49325</v>
      </c>
      <c r="J5195" s="148"/>
      <c r="K5195" s="148"/>
      <c r="L5195" s="148"/>
      <c r="M5195" s="258"/>
      <c r="N5195" s="252"/>
      <c r="O5195" s="148"/>
      <c r="P5195" s="148"/>
    </row>
    <row r="5196" spans="1:16" ht="39.6">
      <c r="A5196" s="258" t="s">
        <v>49326</v>
      </c>
      <c r="B5196" s="252" t="s">
        <v>49327</v>
      </c>
      <c r="C5196" s="252" t="s">
        <v>49327</v>
      </c>
      <c r="D5196" s="148" t="s">
        <v>49327</v>
      </c>
      <c r="E5196" s="252" t="s">
        <v>49327</v>
      </c>
      <c r="F5196" s="252" t="s">
        <v>49327</v>
      </c>
      <c r="G5196" s="252" t="s">
        <v>49327</v>
      </c>
      <c r="H5196" s="252" t="s">
        <v>49327</v>
      </c>
      <c r="I5196" s="264" t="s">
        <v>49327</v>
      </c>
      <c r="J5196" s="148"/>
      <c r="K5196" s="148"/>
      <c r="L5196" s="148"/>
      <c r="M5196" s="258"/>
      <c r="N5196" s="252"/>
      <c r="O5196" s="148"/>
      <c r="P5196" s="148"/>
    </row>
    <row r="5197" spans="1:16" ht="39.6">
      <c r="A5197" s="258" t="s">
        <v>49328</v>
      </c>
      <c r="B5197" s="252" t="s">
        <v>48451</v>
      </c>
      <c r="C5197" s="252" t="s">
        <v>48451</v>
      </c>
      <c r="D5197" s="148" t="s">
        <v>48451</v>
      </c>
      <c r="E5197" s="252" t="s">
        <v>48451</v>
      </c>
      <c r="F5197" s="252" t="s">
        <v>48451</v>
      </c>
      <c r="G5197" s="252" t="s">
        <v>48451</v>
      </c>
      <c r="H5197" s="252" t="s">
        <v>48451</v>
      </c>
      <c r="I5197" s="264" t="s">
        <v>48451</v>
      </c>
      <c r="J5197" s="148"/>
      <c r="K5197" s="148"/>
      <c r="L5197" s="148"/>
      <c r="M5197" s="251"/>
      <c r="N5197" s="253"/>
      <c r="O5197" s="148"/>
      <c r="P5197" s="148"/>
    </row>
    <row r="5198" spans="1:16" ht="39.6">
      <c r="A5198" s="258" t="s">
        <v>49329</v>
      </c>
      <c r="B5198" s="252" t="s">
        <v>48451</v>
      </c>
      <c r="C5198" s="252" t="s">
        <v>48451</v>
      </c>
      <c r="D5198" s="148" t="s">
        <v>48451</v>
      </c>
      <c r="E5198" s="252" t="s">
        <v>48451</v>
      </c>
      <c r="F5198" s="252" t="s">
        <v>48451</v>
      </c>
      <c r="G5198" s="252" t="s">
        <v>48451</v>
      </c>
      <c r="H5198" s="252" t="s">
        <v>48451</v>
      </c>
      <c r="I5198" s="264" t="s">
        <v>48451</v>
      </c>
      <c r="J5198" s="148"/>
      <c r="K5198" s="148"/>
      <c r="L5198" s="148"/>
      <c r="M5198" s="251"/>
      <c r="N5198" s="253"/>
      <c r="O5198" s="148"/>
      <c r="P5198" s="148"/>
    </row>
    <row r="5199" spans="1:16" ht="39.6">
      <c r="A5199" s="258" t="s">
        <v>49330</v>
      </c>
      <c r="B5199" s="252" t="s">
        <v>49331</v>
      </c>
      <c r="C5199" s="252" t="s">
        <v>49331</v>
      </c>
      <c r="D5199" s="148" t="s">
        <v>49331</v>
      </c>
      <c r="E5199" s="252" t="s">
        <v>49331</v>
      </c>
      <c r="F5199" s="252" t="s">
        <v>49331</v>
      </c>
      <c r="G5199" s="252" t="s">
        <v>49331</v>
      </c>
      <c r="H5199" s="252" t="s">
        <v>49331</v>
      </c>
      <c r="I5199" s="264" t="s">
        <v>49331</v>
      </c>
      <c r="J5199" s="148"/>
      <c r="K5199" s="148"/>
      <c r="L5199" s="148"/>
      <c r="M5199" s="258"/>
      <c r="N5199" s="148"/>
      <c r="O5199" s="148"/>
      <c r="P5199" s="148"/>
    </row>
    <row r="5200" spans="1:16" ht="39.6">
      <c r="A5200" s="258" t="s">
        <v>49332</v>
      </c>
      <c r="B5200" s="252" t="s">
        <v>49333</v>
      </c>
      <c r="C5200" s="252" t="s">
        <v>49333</v>
      </c>
      <c r="D5200" s="148" t="s">
        <v>49333</v>
      </c>
      <c r="E5200" s="252" t="s">
        <v>49333</v>
      </c>
      <c r="F5200" s="252" t="s">
        <v>49333</v>
      </c>
      <c r="G5200" s="252" t="s">
        <v>49333</v>
      </c>
      <c r="H5200" s="252" t="s">
        <v>49333</v>
      </c>
      <c r="I5200" s="264" t="s">
        <v>49333</v>
      </c>
      <c r="J5200" s="148"/>
      <c r="K5200" s="148"/>
      <c r="L5200" s="148"/>
      <c r="M5200" s="258"/>
      <c r="N5200" s="148"/>
      <c r="O5200" s="148"/>
      <c r="P5200" s="148"/>
    </row>
    <row r="5201" spans="1:16" ht="39.6">
      <c r="A5201" s="258" t="s">
        <v>49334</v>
      </c>
      <c r="B5201" s="252" t="s">
        <v>48465</v>
      </c>
      <c r="C5201" s="252" t="s">
        <v>48465</v>
      </c>
      <c r="D5201" s="148" t="s">
        <v>48465</v>
      </c>
      <c r="E5201" s="252" t="s">
        <v>48465</v>
      </c>
      <c r="F5201" s="252" t="s">
        <v>48465</v>
      </c>
      <c r="G5201" s="252" t="s">
        <v>48465</v>
      </c>
      <c r="H5201" s="252" t="s">
        <v>48465</v>
      </c>
      <c r="I5201" s="264" t="s">
        <v>48465</v>
      </c>
      <c r="J5201" s="148"/>
      <c r="K5201" s="148"/>
      <c r="L5201" s="148"/>
      <c r="M5201" s="258"/>
      <c r="N5201" s="252"/>
      <c r="O5201" s="148"/>
      <c r="P5201" s="148"/>
    </row>
    <row r="5202" spans="1:16" ht="39.6">
      <c r="A5202" s="258" t="s">
        <v>49335</v>
      </c>
      <c r="B5202" s="252" t="s">
        <v>48465</v>
      </c>
      <c r="C5202" s="252" t="s">
        <v>48465</v>
      </c>
      <c r="D5202" s="148" t="s">
        <v>48465</v>
      </c>
      <c r="E5202" s="252" t="s">
        <v>48465</v>
      </c>
      <c r="F5202" s="252" t="s">
        <v>48465</v>
      </c>
      <c r="G5202" s="252" t="s">
        <v>48465</v>
      </c>
      <c r="H5202" s="252" t="s">
        <v>48465</v>
      </c>
      <c r="I5202" s="264" t="s">
        <v>48465</v>
      </c>
      <c r="J5202" s="148"/>
      <c r="K5202" s="148"/>
      <c r="L5202" s="148"/>
      <c r="M5202" s="258"/>
      <c r="N5202" s="252"/>
      <c r="O5202" s="148"/>
      <c r="P5202" s="148"/>
    </row>
    <row r="5203" spans="1:16" ht="28.8">
      <c r="A5203" s="251" t="s">
        <v>49336</v>
      </c>
      <c r="B5203" s="253" t="s">
        <v>49337</v>
      </c>
      <c r="C5203" s="253" t="s">
        <v>49337</v>
      </c>
      <c r="D5203" s="148" t="s">
        <v>49337</v>
      </c>
      <c r="E5203" s="253" t="s">
        <v>49337</v>
      </c>
      <c r="F5203" s="253" t="s">
        <v>49337</v>
      </c>
      <c r="G5203" s="253" t="s">
        <v>49337</v>
      </c>
      <c r="H5203" s="253" t="s">
        <v>49337</v>
      </c>
      <c r="I5203" s="264" t="s">
        <v>49337</v>
      </c>
      <c r="J5203" s="148"/>
      <c r="K5203" s="148"/>
      <c r="L5203" s="148"/>
      <c r="M5203" s="258"/>
      <c r="N5203" s="148"/>
      <c r="O5203" s="148"/>
      <c r="P5203" s="148"/>
    </row>
    <row r="5204" spans="1:16" ht="28.8">
      <c r="A5204" s="251" t="s">
        <v>49338</v>
      </c>
      <c r="B5204" s="253" t="s">
        <v>49337</v>
      </c>
      <c r="C5204" s="253" t="s">
        <v>49337</v>
      </c>
      <c r="D5204" s="148" t="s">
        <v>49337</v>
      </c>
      <c r="E5204" s="253" t="s">
        <v>49337</v>
      </c>
      <c r="F5204" s="253" t="s">
        <v>49337</v>
      </c>
      <c r="G5204" s="253" t="s">
        <v>49337</v>
      </c>
      <c r="H5204" s="253" t="s">
        <v>49337</v>
      </c>
      <c r="I5204" s="264" t="s">
        <v>49337</v>
      </c>
      <c r="J5204" s="148"/>
      <c r="K5204" s="148"/>
      <c r="L5204" s="148"/>
      <c r="M5204" s="258"/>
      <c r="N5204" s="148"/>
      <c r="O5204" s="148"/>
      <c r="P5204" s="148"/>
    </row>
    <row r="5205" spans="1:16" ht="39.6">
      <c r="A5205" s="258" t="s">
        <v>49339</v>
      </c>
      <c r="B5205" s="252" t="s">
        <v>48478</v>
      </c>
      <c r="C5205" s="252" t="s">
        <v>48478</v>
      </c>
      <c r="D5205" s="148" t="s">
        <v>48478</v>
      </c>
      <c r="E5205" s="252" t="s">
        <v>48478</v>
      </c>
      <c r="F5205" s="252" t="s">
        <v>48478</v>
      </c>
      <c r="G5205" s="252" t="s">
        <v>48478</v>
      </c>
      <c r="H5205" s="252" t="s">
        <v>48478</v>
      </c>
      <c r="I5205" s="264" t="s">
        <v>48478</v>
      </c>
      <c r="J5205" s="148"/>
      <c r="K5205" s="148"/>
      <c r="L5205" s="148"/>
      <c r="M5205" s="258"/>
      <c r="N5205" s="252"/>
      <c r="O5205" s="148"/>
      <c r="P5205" s="148"/>
    </row>
    <row r="5206" spans="1:16" ht="39.6">
      <c r="A5206" s="258" t="s">
        <v>49340</v>
      </c>
      <c r="B5206" s="252" t="s">
        <v>48480</v>
      </c>
      <c r="C5206" s="252" t="s">
        <v>48480</v>
      </c>
      <c r="D5206" s="148" t="s">
        <v>48480</v>
      </c>
      <c r="E5206" s="252" t="s">
        <v>48480</v>
      </c>
      <c r="F5206" s="252" t="s">
        <v>48480</v>
      </c>
      <c r="G5206" s="252" t="s">
        <v>48480</v>
      </c>
      <c r="H5206" s="252" t="s">
        <v>48480</v>
      </c>
      <c r="I5206" s="264" t="s">
        <v>48480</v>
      </c>
      <c r="J5206" s="148"/>
      <c r="K5206" s="148"/>
      <c r="L5206" s="148"/>
      <c r="M5206" s="258"/>
      <c r="N5206" s="252"/>
      <c r="O5206" s="148"/>
      <c r="P5206" s="148"/>
    </row>
    <row r="5207" spans="1:16" ht="39.6">
      <c r="A5207" s="258" t="s">
        <v>49341</v>
      </c>
      <c r="B5207" s="252" t="s">
        <v>48482</v>
      </c>
      <c r="C5207" s="252" t="s">
        <v>48482</v>
      </c>
      <c r="D5207" s="148" t="s">
        <v>48482</v>
      </c>
      <c r="E5207" s="252" t="s">
        <v>48482</v>
      </c>
      <c r="F5207" s="252" t="s">
        <v>48482</v>
      </c>
      <c r="G5207" s="252" t="s">
        <v>48482</v>
      </c>
      <c r="H5207" s="252" t="s">
        <v>48482</v>
      </c>
      <c r="I5207" s="264" t="s">
        <v>48482</v>
      </c>
      <c r="J5207" s="148"/>
      <c r="K5207" s="148"/>
      <c r="L5207" s="148"/>
      <c r="M5207" s="258"/>
      <c r="N5207" s="252"/>
      <c r="O5207" s="148"/>
      <c r="P5207" s="148"/>
    </row>
    <row r="5208" spans="1:16" ht="39.6">
      <c r="A5208" s="258" t="s">
        <v>49342</v>
      </c>
      <c r="B5208" s="252" t="s">
        <v>48482</v>
      </c>
      <c r="C5208" s="252" t="s">
        <v>48482</v>
      </c>
      <c r="D5208" s="148" t="s">
        <v>48482</v>
      </c>
      <c r="E5208" s="252" t="s">
        <v>48482</v>
      </c>
      <c r="F5208" s="252" t="s">
        <v>48482</v>
      </c>
      <c r="G5208" s="252" t="s">
        <v>48482</v>
      </c>
      <c r="H5208" s="252" t="s">
        <v>48482</v>
      </c>
      <c r="I5208" s="264" t="s">
        <v>48482</v>
      </c>
      <c r="J5208" s="148"/>
      <c r="K5208" s="148"/>
      <c r="L5208" s="148"/>
      <c r="M5208" s="258"/>
      <c r="N5208" s="252"/>
      <c r="O5208" s="148"/>
      <c r="P5208" s="148"/>
    </row>
    <row r="5209" spans="1:16" ht="39.6">
      <c r="A5209" s="258" t="s">
        <v>49343</v>
      </c>
      <c r="B5209" s="252" t="s">
        <v>48485</v>
      </c>
      <c r="C5209" s="252" t="s">
        <v>48485</v>
      </c>
      <c r="D5209" s="148" t="s">
        <v>48485</v>
      </c>
      <c r="E5209" s="252" t="s">
        <v>48485</v>
      </c>
      <c r="F5209" s="252" t="s">
        <v>48485</v>
      </c>
      <c r="G5209" s="252" t="s">
        <v>48485</v>
      </c>
      <c r="H5209" s="252" t="s">
        <v>48485</v>
      </c>
      <c r="I5209" s="264" t="s">
        <v>48485</v>
      </c>
      <c r="J5209" s="148"/>
      <c r="K5209" s="148"/>
      <c r="L5209" s="148"/>
      <c r="M5209" s="258"/>
      <c r="N5209" s="252"/>
      <c r="O5209" s="148"/>
      <c r="P5209" s="148"/>
    </row>
    <row r="5210" spans="1:16" ht="39.6">
      <c r="A5210" s="258" t="s">
        <v>49344</v>
      </c>
      <c r="B5210" s="252" t="s">
        <v>48487</v>
      </c>
      <c r="C5210" s="252" t="s">
        <v>48487</v>
      </c>
      <c r="D5210" s="148" t="s">
        <v>48487</v>
      </c>
      <c r="E5210" s="252" t="s">
        <v>48487</v>
      </c>
      <c r="F5210" s="252" t="s">
        <v>48487</v>
      </c>
      <c r="G5210" s="252" t="s">
        <v>48487</v>
      </c>
      <c r="H5210" s="252" t="s">
        <v>48487</v>
      </c>
      <c r="I5210" s="264" t="s">
        <v>48487</v>
      </c>
      <c r="J5210" s="148"/>
      <c r="K5210" s="148"/>
      <c r="L5210" s="148"/>
      <c r="M5210" s="258"/>
      <c r="N5210" s="252"/>
      <c r="O5210" s="148"/>
      <c r="P5210" s="148"/>
    </row>
    <row r="5211" spans="1:16" ht="39.6">
      <c r="A5211" s="258" t="s">
        <v>49345</v>
      </c>
      <c r="B5211" s="252" t="s">
        <v>48489</v>
      </c>
      <c r="C5211" s="252" t="s">
        <v>48489</v>
      </c>
      <c r="D5211" s="148" t="s">
        <v>48489</v>
      </c>
      <c r="E5211" s="252" t="s">
        <v>48489</v>
      </c>
      <c r="F5211" s="252" t="s">
        <v>48489</v>
      </c>
      <c r="G5211" s="252" t="s">
        <v>48489</v>
      </c>
      <c r="H5211" s="252" t="s">
        <v>48489</v>
      </c>
      <c r="I5211" s="264" t="s">
        <v>48489</v>
      </c>
      <c r="J5211" s="148"/>
      <c r="K5211" s="148"/>
      <c r="L5211" s="148"/>
      <c r="M5211" s="258"/>
      <c r="N5211" s="252"/>
      <c r="O5211" s="148"/>
      <c r="P5211" s="148"/>
    </row>
    <row r="5212" spans="1:16" ht="39.6">
      <c r="A5212" s="258" t="s">
        <v>49346</v>
      </c>
      <c r="B5212" s="252" t="s">
        <v>48489</v>
      </c>
      <c r="C5212" s="252" t="s">
        <v>48489</v>
      </c>
      <c r="D5212" s="148" t="s">
        <v>48489</v>
      </c>
      <c r="E5212" s="252" t="s">
        <v>48489</v>
      </c>
      <c r="F5212" s="252" t="s">
        <v>48489</v>
      </c>
      <c r="G5212" s="252" t="s">
        <v>48489</v>
      </c>
      <c r="H5212" s="252" t="s">
        <v>48489</v>
      </c>
      <c r="I5212" s="264" t="s">
        <v>48489</v>
      </c>
      <c r="J5212" s="148"/>
      <c r="K5212" s="148"/>
      <c r="L5212" s="148"/>
      <c r="M5212" s="258"/>
      <c r="N5212" s="252"/>
      <c r="O5212" s="148"/>
      <c r="P5212" s="148"/>
    </row>
    <row r="5213" spans="1:16" ht="39.6">
      <c r="A5213" s="258" t="s">
        <v>49347</v>
      </c>
      <c r="B5213" s="252" t="s">
        <v>48492</v>
      </c>
      <c r="C5213" s="252" t="s">
        <v>48492</v>
      </c>
      <c r="D5213" s="148" t="s">
        <v>48492</v>
      </c>
      <c r="E5213" s="252" t="s">
        <v>48492</v>
      </c>
      <c r="F5213" s="252" t="s">
        <v>48492</v>
      </c>
      <c r="G5213" s="252" t="s">
        <v>48492</v>
      </c>
      <c r="H5213" s="252" t="s">
        <v>48492</v>
      </c>
      <c r="I5213" s="264" t="s">
        <v>48492</v>
      </c>
      <c r="J5213" s="148"/>
      <c r="K5213" s="148"/>
      <c r="L5213" s="148"/>
      <c r="M5213" s="258"/>
      <c r="N5213" s="148"/>
      <c r="O5213" s="148"/>
      <c r="P5213" s="148"/>
    </row>
    <row r="5214" spans="1:16" ht="39.6">
      <c r="A5214" s="258" t="s">
        <v>49348</v>
      </c>
      <c r="B5214" s="252" t="s">
        <v>48494</v>
      </c>
      <c r="C5214" s="252" t="s">
        <v>48494</v>
      </c>
      <c r="D5214" s="148" t="s">
        <v>48494</v>
      </c>
      <c r="E5214" s="252" t="s">
        <v>48494</v>
      </c>
      <c r="F5214" s="252" t="s">
        <v>48494</v>
      </c>
      <c r="G5214" s="252" t="s">
        <v>48494</v>
      </c>
      <c r="H5214" s="252" t="s">
        <v>48494</v>
      </c>
      <c r="I5214" s="264" t="s">
        <v>48494</v>
      </c>
      <c r="J5214" s="148"/>
      <c r="K5214" s="148"/>
      <c r="L5214" s="148"/>
      <c r="M5214" s="258"/>
      <c r="N5214" s="148"/>
      <c r="O5214" s="148"/>
      <c r="P5214" s="148"/>
    </row>
    <row r="5215" spans="1:16" ht="39.6">
      <c r="A5215" s="258" t="s">
        <v>49349</v>
      </c>
      <c r="B5215" s="252" t="s">
        <v>48496</v>
      </c>
      <c r="C5215" s="252" t="s">
        <v>48496</v>
      </c>
      <c r="D5215" s="148" t="s">
        <v>48496</v>
      </c>
      <c r="E5215" s="252" t="s">
        <v>48496</v>
      </c>
      <c r="F5215" s="252" t="s">
        <v>48496</v>
      </c>
      <c r="G5215" s="252" t="s">
        <v>48496</v>
      </c>
      <c r="H5215" s="252" t="s">
        <v>48496</v>
      </c>
      <c r="I5215" s="264" t="s">
        <v>48496</v>
      </c>
      <c r="J5215" s="148"/>
      <c r="K5215" s="148"/>
      <c r="L5215" s="148"/>
      <c r="M5215" s="251"/>
      <c r="N5215" s="253"/>
      <c r="O5215" s="148"/>
      <c r="P5215" s="148"/>
    </row>
    <row r="5216" spans="1:16" ht="39.6">
      <c r="A5216" s="258" t="s">
        <v>49350</v>
      </c>
      <c r="B5216" s="252" t="s">
        <v>48496</v>
      </c>
      <c r="C5216" s="252" t="s">
        <v>48496</v>
      </c>
      <c r="D5216" s="148" t="s">
        <v>48496</v>
      </c>
      <c r="E5216" s="252" t="s">
        <v>48496</v>
      </c>
      <c r="F5216" s="252" t="s">
        <v>48496</v>
      </c>
      <c r="G5216" s="252" t="s">
        <v>48496</v>
      </c>
      <c r="H5216" s="252" t="s">
        <v>48496</v>
      </c>
      <c r="I5216" s="264" t="s">
        <v>48496</v>
      </c>
      <c r="J5216" s="148"/>
      <c r="K5216" s="273"/>
      <c r="L5216" s="273"/>
      <c r="M5216" s="251"/>
      <c r="N5216" s="253"/>
      <c r="O5216" s="148"/>
      <c r="P5216" s="148"/>
    </row>
    <row r="5217" spans="1:16" ht="211.2">
      <c r="A5217" s="251" t="s">
        <v>49351</v>
      </c>
      <c r="B5217" s="253" t="s">
        <v>49352</v>
      </c>
      <c r="C5217" s="252" t="s">
        <v>49353</v>
      </c>
      <c r="D5217" s="148" t="s">
        <v>49354</v>
      </c>
      <c r="E5217" s="253" t="s">
        <v>49355</v>
      </c>
      <c r="F5217" s="253" t="s">
        <v>49356</v>
      </c>
      <c r="G5217" s="253" t="s">
        <v>49357</v>
      </c>
      <c r="H5217" s="262" t="s">
        <v>49358</v>
      </c>
      <c r="I5217" s="264" t="s">
        <v>49359</v>
      </c>
      <c r="J5217" s="148"/>
      <c r="M5217" s="258"/>
      <c r="N5217" s="252"/>
      <c r="O5217" s="148"/>
      <c r="P5217" s="148"/>
    </row>
    <row r="5218" spans="1:16" ht="211.2">
      <c r="A5218" s="251" t="s">
        <v>49360</v>
      </c>
      <c r="B5218" s="253" t="s">
        <v>49361</v>
      </c>
      <c r="C5218" s="252" t="s">
        <v>49353</v>
      </c>
      <c r="D5218" s="148" t="s">
        <v>49362</v>
      </c>
      <c r="E5218" s="253" t="s">
        <v>49363</v>
      </c>
      <c r="F5218" s="253" t="s">
        <v>49364</v>
      </c>
      <c r="G5218" s="253" t="s">
        <v>49365</v>
      </c>
      <c r="H5218" s="262" t="s">
        <v>49366</v>
      </c>
      <c r="I5218" s="264" t="s">
        <v>49367</v>
      </c>
      <c r="J5218" s="148"/>
      <c r="M5218" s="258"/>
      <c r="N5218" s="252"/>
      <c r="O5218" s="148"/>
      <c r="P5218" s="148"/>
    </row>
    <row r="5219" spans="1:16" ht="224.4">
      <c r="A5219" s="258" t="s">
        <v>49368</v>
      </c>
      <c r="B5219" s="252" t="s">
        <v>49369</v>
      </c>
      <c r="C5219" s="252" t="s">
        <v>49370</v>
      </c>
      <c r="D5219" s="148" t="s">
        <v>49371</v>
      </c>
      <c r="E5219" s="252" t="s">
        <v>49372</v>
      </c>
      <c r="F5219" s="252" t="s">
        <v>49373</v>
      </c>
      <c r="G5219" s="252" t="s">
        <v>49374</v>
      </c>
      <c r="H5219" s="262" t="s">
        <v>49375</v>
      </c>
      <c r="I5219" s="264" t="s">
        <v>49376</v>
      </c>
      <c r="J5219" s="148"/>
      <c r="M5219" s="258"/>
      <c r="N5219" s="252"/>
      <c r="O5219" s="148"/>
      <c r="P5219" s="148"/>
    </row>
    <row r="5220" spans="1:16" ht="224.4">
      <c r="A5220" s="258" t="s">
        <v>49377</v>
      </c>
      <c r="B5220" s="252" t="s">
        <v>49378</v>
      </c>
      <c r="C5220" s="252" t="s">
        <v>49379</v>
      </c>
      <c r="D5220" s="148" t="s">
        <v>49380</v>
      </c>
      <c r="E5220" s="252" t="s">
        <v>49372</v>
      </c>
      <c r="F5220" s="252" t="s">
        <v>49373</v>
      </c>
      <c r="G5220" s="252" t="s">
        <v>49381</v>
      </c>
      <c r="H5220" s="262" t="s">
        <v>49382</v>
      </c>
      <c r="I5220" s="264" t="s">
        <v>49383</v>
      </c>
      <c r="J5220" s="148"/>
      <c r="M5220" s="258"/>
      <c r="N5220" s="252"/>
      <c r="O5220" s="148"/>
      <c r="P5220" s="148"/>
    </row>
    <row r="5221" spans="1:16" ht="145.19999999999999">
      <c r="A5221" s="258" t="s">
        <v>49384</v>
      </c>
      <c r="B5221" s="252" t="s">
        <v>49385</v>
      </c>
      <c r="C5221" s="252" t="s">
        <v>49386</v>
      </c>
      <c r="D5221" s="148" t="s">
        <v>49387</v>
      </c>
      <c r="E5221" s="252" t="s">
        <v>49388</v>
      </c>
      <c r="F5221" s="252" t="s">
        <v>49389</v>
      </c>
      <c r="G5221" s="252" t="s">
        <v>49390</v>
      </c>
      <c r="H5221" s="262" t="s">
        <v>49391</v>
      </c>
      <c r="I5221" s="264" t="s">
        <v>49392</v>
      </c>
      <c r="J5221" s="148"/>
      <c r="M5221" s="258"/>
      <c r="N5221" s="252"/>
      <c r="O5221" s="148"/>
      <c r="P5221" s="148"/>
    </row>
    <row r="5222" spans="1:16" ht="145.19999999999999">
      <c r="A5222" s="258" t="s">
        <v>49393</v>
      </c>
      <c r="B5222" s="252" t="s">
        <v>49394</v>
      </c>
      <c r="C5222" s="252" t="s">
        <v>49395</v>
      </c>
      <c r="D5222" s="148" t="s">
        <v>49396</v>
      </c>
      <c r="E5222" s="252" t="s">
        <v>49397</v>
      </c>
      <c r="F5222" s="252" t="s">
        <v>49398</v>
      </c>
      <c r="G5222" s="252" t="s">
        <v>49399</v>
      </c>
      <c r="H5222" s="262" t="s">
        <v>49400</v>
      </c>
      <c r="I5222" s="264" t="s">
        <v>49401</v>
      </c>
      <c r="J5222" s="148"/>
      <c r="M5222" s="258"/>
      <c r="N5222" s="252"/>
      <c r="O5222" s="148"/>
      <c r="P5222" s="148"/>
    </row>
    <row r="5223" spans="1:16" ht="198">
      <c r="A5223" s="258" t="s">
        <v>49402</v>
      </c>
      <c r="B5223" s="252" t="s">
        <v>49403</v>
      </c>
      <c r="C5223" s="252" t="s">
        <v>49404</v>
      </c>
      <c r="D5223" s="148" t="s">
        <v>49405</v>
      </c>
      <c r="E5223" s="252" t="s">
        <v>49406</v>
      </c>
      <c r="F5223" s="252" t="s">
        <v>49407</v>
      </c>
      <c r="G5223" s="252" t="s">
        <v>49408</v>
      </c>
      <c r="H5223" s="262" t="s">
        <v>49409</v>
      </c>
      <c r="I5223" s="264" t="s">
        <v>49410</v>
      </c>
      <c r="J5223" s="148"/>
      <c r="M5223" s="258"/>
      <c r="N5223" s="252"/>
      <c r="O5223" s="148"/>
      <c r="P5223" s="148"/>
    </row>
    <row r="5224" spans="1:16" ht="198">
      <c r="A5224" s="258" t="s">
        <v>49411</v>
      </c>
      <c r="B5224" s="252" t="s">
        <v>49412</v>
      </c>
      <c r="C5224" s="252" t="s">
        <v>49413</v>
      </c>
      <c r="D5224" s="148" t="s">
        <v>49414</v>
      </c>
      <c r="E5224" s="252" t="s">
        <v>49406</v>
      </c>
      <c r="F5224" s="252" t="s">
        <v>49407</v>
      </c>
      <c r="G5224" s="252" t="s">
        <v>49415</v>
      </c>
      <c r="H5224" s="262" t="s">
        <v>49416</v>
      </c>
      <c r="I5224" s="264" t="s">
        <v>49417</v>
      </c>
      <c r="J5224" s="148"/>
      <c r="M5224" s="258"/>
      <c r="N5224" s="252"/>
      <c r="O5224" s="148"/>
      <c r="P5224" s="148"/>
    </row>
    <row r="5225" spans="1:16" ht="184.8">
      <c r="A5225" s="258" t="s">
        <v>49418</v>
      </c>
      <c r="B5225" s="252" t="s">
        <v>49419</v>
      </c>
      <c r="C5225" s="252" t="s">
        <v>49420</v>
      </c>
      <c r="D5225" s="148" t="s">
        <v>49421</v>
      </c>
      <c r="E5225" s="252" t="s">
        <v>49422</v>
      </c>
      <c r="F5225" s="252" t="s">
        <v>49423</v>
      </c>
      <c r="G5225" s="252" t="s">
        <v>49424</v>
      </c>
      <c r="H5225" s="262" t="s">
        <v>49425</v>
      </c>
      <c r="I5225" s="264" t="s">
        <v>49426</v>
      </c>
      <c r="J5225" s="148"/>
      <c r="M5225" s="258"/>
      <c r="N5225" s="252"/>
      <c r="O5225" s="148"/>
      <c r="P5225" s="148"/>
    </row>
    <row r="5226" spans="1:16" ht="171.6">
      <c r="A5226" s="258" t="s">
        <v>49427</v>
      </c>
      <c r="B5226" s="252" t="s">
        <v>49428</v>
      </c>
      <c r="C5226" s="252" t="s">
        <v>49429</v>
      </c>
      <c r="D5226" s="148" t="s">
        <v>49430</v>
      </c>
      <c r="E5226" s="252" t="s">
        <v>49422</v>
      </c>
      <c r="F5226" s="252" t="s">
        <v>49423</v>
      </c>
      <c r="G5226" s="252" t="s">
        <v>49431</v>
      </c>
      <c r="H5226" s="262" t="s">
        <v>49432</v>
      </c>
      <c r="I5226" s="264" t="s">
        <v>49433</v>
      </c>
      <c r="J5226" s="148"/>
      <c r="M5226" s="258"/>
      <c r="N5226" s="252"/>
      <c r="O5226" s="148"/>
      <c r="P5226" s="148"/>
    </row>
    <row r="5227" spans="1:16" ht="39.6">
      <c r="A5227" s="258" t="s">
        <v>49434</v>
      </c>
      <c r="B5227" s="252" t="s">
        <v>49435</v>
      </c>
      <c r="C5227" s="252" t="s">
        <v>49435</v>
      </c>
      <c r="D5227" s="148" t="s">
        <v>49435</v>
      </c>
      <c r="E5227" s="252" t="s">
        <v>49435</v>
      </c>
      <c r="F5227" s="252" t="s">
        <v>49435</v>
      </c>
      <c r="G5227" s="252" t="s">
        <v>49435</v>
      </c>
      <c r="H5227" s="262" t="s">
        <v>49435</v>
      </c>
      <c r="I5227" s="264" t="s">
        <v>49435</v>
      </c>
      <c r="J5227" s="148"/>
      <c r="M5227" s="258"/>
      <c r="N5227" s="252"/>
      <c r="O5227" s="148"/>
      <c r="P5227" s="148"/>
    </row>
    <row r="5228" spans="1:16" ht="39.6">
      <c r="A5228" s="258" t="s">
        <v>49436</v>
      </c>
      <c r="B5228" s="252" t="s">
        <v>49437</v>
      </c>
      <c r="C5228" s="252" t="s">
        <v>49437</v>
      </c>
      <c r="D5228" s="148" t="s">
        <v>49437</v>
      </c>
      <c r="E5228" s="252" t="s">
        <v>49437</v>
      </c>
      <c r="F5228" s="252" t="s">
        <v>49437</v>
      </c>
      <c r="G5228" s="252" t="s">
        <v>49437</v>
      </c>
      <c r="H5228" s="262" t="s">
        <v>49437</v>
      </c>
      <c r="I5228" s="264" t="s">
        <v>49437</v>
      </c>
      <c r="J5228" s="148"/>
      <c r="M5228" s="258"/>
      <c r="N5228" s="252"/>
      <c r="O5228" s="148"/>
      <c r="P5228" s="148"/>
    </row>
    <row r="5229" spans="1:16" ht="92.4">
      <c r="A5229" s="258" t="s">
        <v>49438</v>
      </c>
      <c r="B5229" s="252" t="s">
        <v>49439</v>
      </c>
      <c r="C5229" s="252" t="s">
        <v>49440</v>
      </c>
      <c r="D5229" s="148" t="s">
        <v>49441</v>
      </c>
      <c r="E5229" s="252" t="s">
        <v>49442</v>
      </c>
      <c r="F5229" s="252" t="s">
        <v>49443</v>
      </c>
      <c r="G5229" s="252" t="s">
        <v>49444</v>
      </c>
      <c r="H5229" s="262" t="s">
        <v>49445</v>
      </c>
      <c r="I5229" s="264" t="s">
        <v>49446</v>
      </c>
      <c r="J5229" s="148"/>
      <c r="M5229" s="258"/>
      <c r="N5229" s="252"/>
      <c r="O5229" s="148"/>
      <c r="P5229" s="148"/>
    </row>
    <row r="5230" spans="1:16" ht="92.4">
      <c r="A5230" s="258" t="s">
        <v>49447</v>
      </c>
      <c r="B5230" s="252" t="s">
        <v>49448</v>
      </c>
      <c r="C5230" s="252" t="s">
        <v>49449</v>
      </c>
      <c r="D5230" s="148" t="s">
        <v>49450</v>
      </c>
      <c r="E5230" s="252" t="s">
        <v>49442</v>
      </c>
      <c r="F5230" s="252" t="s">
        <v>49443</v>
      </c>
      <c r="G5230" s="252" t="s">
        <v>49451</v>
      </c>
      <c r="H5230" s="262" t="s">
        <v>49452</v>
      </c>
      <c r="I5230" s="264" t="s">
        <v>49453</v>
      </c>
      <c r="J5230" s="148"/>
      <c r="M5230" s="258"/>
      <c r="N5230" s="252"/>
      <c r="O5230" s="148"/>
      <c r="P5230" s="148"/>
    </row>
    <row r="5231" spans="1:16" ht="39.6">
      <c r="A5231" s="258" t="s">
        <v>49454</v>
      </c>
      <c r="B5231" s="252" t="s">
        <v>48564</v>
      </c>
      <c r="C5231" s="252" t="s">
        <v>48564</v>
      </c>
      <c r="D5231" s="148" t="s">
        <v>48564</v>
      </c>
      <c r="E5231" s="252" t="s">
        <v>48564</v>
      </c>
      <c r="F5231" s="252" t="s">
        <v>48564</v>
      </c>
      <c r="G5231" s="252" t="s">
        <v>48564</v>
      </c>
      <c r="H5231" s="262" t="s">
        <v>48564</v>
      </c>
      <c r="I5231" s="264" t="s">
        <v>48564</v>
      </c>
      <c r="J5231" s="148"/>
      <c r="M5231" s="258"/>
      <c r="N5231" s="252"/>
      <c r="O5231" s="148"/>
      <c r="P5231" s="148"/>
    </row>
    <row r="5232" spans="1:16" ht="39.6">
      <c r="A5232" s="258" t="s">
        <v>49455</v>
      </c>
      <c r="B5232" s="252" t="s">
        <v>48566</v>
      </c>
      <c r="C5232" s="252" t="s">
        <v>48566</v>
      </c>
      <c r="D5232" s="148" t="s">
        <v>48566</v>
      </c>
      <c r="E5232" s="252" t="s">
        <v>48566</v>
      </c>
      <c r="F5232" s="252" t="s">
        <v>48566</v>
      </c>
      <c r="G5232" s="252" t="s">
        <v>48566</v>
      </c>
      <c r="H5232" s="262" t="s">
        <v>48566</v>
      </c>
      <c r="I5232" s="264" t="s">
        <v>48566</v>
      </c>
      <c r="J5232" s="148"/>
      <c r="M5232" s="258"/>
      <c r="N5232" s="252"/>
      <c r="O5232" s="148"/>
      <c r="P5232" s="148"/>
    </row>
    <row r="5233" spans="1:16" ht="132">
      <c r="A5233" s="258" t="s">
        <v>49456</v>
      </c>
      <c r="B5233" s="252" t="s">
        <v>49457</v>
      </c>
      <c r="C5233" s="252" t="s">
        <v>49458</v>
      </c>
      <c r="D5233" s="148" t="s">
        <v>49459</v>
      </c>
      <c r="E5233" s="252" t="s">
        <v>49460</v>
      </c>
      <c r="F5233" s="252" t="s">
        <v>49461</v>
      </c>
      <c r="G5233" s="252" t="s">
        <v>49462</v>
      </c>
      <c r="H5233" s="262" t="s">
        <v>49463</v>
      </c>
      <c r="I5233" s="264" t="s">
        <v>49464</v>
      </c>
      <c r="J5233" s="148"/>
      <c r="M5233" s="251"/>
      <c r="N5233" s="253"/>
      <c r="O5233" s="148"/>
      <c r="P5233" s="148"/>
    </row>
    <row r="5234" spans="1:16" ht="132">
      <c r="A5234" s="258" t="s">
        <v>49465</v>
      </c>
      <c r="B5234" s="252" t="s">
        <v>49466</v>
      </c>
      <c r="C5234" s="252" t="s">
        <v>49467</v>
      </c>
      <c r="D5234" s="148" t="s">
        <v>49468</v>
      </c>
      <c r="E5234" s="252" t="s">
        <v>49460</v>
      </c>
      <c r="F5234" s="252" t="s">
        <v>49461</v>
      </c>
      <c r="G5234" s="252" t="s">
        <v>49469</v>
      </c>
      <c r="H5234" s="262" t="s">
        <v>49470</v>
      </c>
      <c r="I5234" s="264" t="s">
        <v>49471</v>
      </c>
      <c r="J5234" s="148"/>
      <c r="M5234" s="251"/>
      <c r="N5234" s="253"/>
      <c r="O5234" s="148"/>
      <c r="P5234" s="148"/>
    </row>
    <row r="5235" spans="1:16" ht="28.8">
      <c r="A5235" s="251" t="s">
        <v>49472</v>
      </c>
      <c r="B5235" s="253" t="s">
        <v>49473</v>
      </c>
      <c r="C5235" s="253" t="s">
        <v>49473</v>
      </c>
      <c r="D5235" s="148" t="s">
        <v>49473</v>
      </c>
      <c r="E5235" s="253" t="s">
        <v>49473</v>
      </c>
      <c r="F5235" s="253" t="s">
        <v>49473</v>
      </c>
      <c r="G5235" s="253" t="s">
        <v>49473</v>
      </c>
      <c r="H5235" s="262" t="s">
        <v>49473</v>
      </c>
      <c r="I5235" s="264" t="s">
        <v>49473</v>
      </c>
      <c r="J5235" s="148"/>
      <c r="M5235" s="258"/>
      <c r="N5235" s="148"/>
      <c r="O5235" s="148"/>
      <c r="P5235" s="148"/>
    </row>
    <row r="5236" spans="1:16" ht="28.8">
      <c r="A5236" s="251" t="s">
        <v>49474</v>
      </c>
      <c r="B5236" s="253" t="s">
        <v>49473</v>
      </c>
      <c r="C5236" s="253" t="s">
        <v>49473</v>
      </c>
      <c r="D5236" s="148" t="s">
        <v>49473</v>
      </c>
      <c r="E5236" s="253" t="s">
        <v>49473</v>
      </c>
      <c r="F5236" s="253" t="s">
        <v>49473</v>
      </c>
      <c r="G5236" s="253" t="s">
        <v>49473</v>
      </c>
      <c r="H5236" s="262" t="s">
        <v>49473</v>
      </c>
      <c r="I5236" s="264" t="s">
        <v>49473</v>
      </c>
      <c r="J5236" s="148"/>
      <c r="M5236" s="258"/>
      <c r="N5236" s="148"/>
      <c r="O5236" s="148"/>
      <c r="P5236" s="148"/>
    </row>
    <row r="5237" spans="1:16" ht="39.6">
      <c r="A5237" s="258" t="s">
        <v>49475</v>
      </c>
      <c r="B5237" s="252" t="s">
        <v>48583</v>
      </c>
      <c r="C5237" s="252" t="s">
        <v>48583</v>
      </c>
      <c r="D5237" s="148" t="s">
        <v>48583</v>
      </c>
      <c r="E5237" s="252" t="s">
        <v>48583</v>
      </c>
      <c r="F5237" s="252" t="s">
        <v>48583</v>
      </c>
      <c r="G5237" s="252" t="s">
        <v>48583</v>
      </c>
      <c r="H5237" s="262" t="s">
        <v>48583</v>
      </c>
      <c r="I5237" s="264" t="s">
        <v>48583</v>
      </c>
      <c r="J5237" s="148"/>
      <c r="M5237" s="258"/>
      <c r="N5237" s="148"/>
      <c r="O5237" s="148"/>
      <c r="P5237" s="148"/>
    </row>
    <row r="5238" spans="1:16" ht="39.6">
      <c r="A5238" s="258" t="s">
        <v>49476</v>
      </c>
      <c r="B5238" s="252" t="s">
        <v>48585</v>
      </c>
      <c r="C5238" s="252" t="s">
        <v>48585</v>
      </c>
      <c r="D5238" s="148" t="s">
        <v>48585</v>
      </c>
      <c r="E5238" s="252" t="s">
        <v>48585</v>
      </c>
      <c r="F5238" s="252" t="s">
        <v>48585</v>
      </c>
      <c r="G5238" s="252" t="s">
        <v>48585</v>
      </c>
      <c r="H5238" s="262" t="s">
        <v>48585</v>
      </c>
      <c r="I5238" s="264" t="s">
        <v>48585</v>
      </c>
      <c r="J5238" s="148"/>
      <c r="M5238" s="258"/>
      <c r="N5238" s="148"/>
      <c r="O5238" s="148"/>
      <c r="P5238" s="148"/>
    </row>
    <row r="5239" spans="1:16" ht="39.6">
      <c r="A5239" s="258" t="s">
        <v>49477</v>
      </c>
      <c r="B5239" s="252" t="s">
        <v>49478</v>
      </c>
      <c r="C5239" s="252" t="s">
        <v>49478</v>
      </c>
      <c r="D5239" s="148" t="s">
        <v>49478</v>
      </c>
      <c r="E5239" s="252" t="s">
        <v>49478</v>
      </c>
      <c r="F5239" s="252" t="s">
        <v>49478</v>
      </c>
      <c r="G5239" s="252" t="s">
        <v>49478</v>
      </c>
      <c r="H5239" s="262" t="s">
        <v>49478</v>
      </c>
      <c r="I5239" s="264" t="s">
        <v>49478</v>
      </c>
      <c r="J5239" s="148"/>
      <c r="M5239" s="258"/>
      <c r="N5239" s="252"/>
      <c r="O5239" s="148"/>
      <c r="P5239" s="148"/>
    </row>
    <row r="5240" spans="1:16" ht="39.6">
      <c r="A5240" s="258" t="s">
        <v>49479</v>
      </c>
      <c r="B5240" s="252" t="s">
        <v>49478</v>
      </c>
      <c r="C5240" s="252" t="s">
        <v>49478</v>
      </c>
      <c r="D5240" s="148" t="s">
        <v>49478</v>
      </c>
      <c r="E5240" s="252" t="s">
        <v>49478</v>
      </c>
      <c r="F5240" s="252" t="s">
        <v>49478</v>
      </c>
      <c r="G5240" s="252" t="s">
        <v>49478</v>
      </c>
      <c r="H5240" s="262" t="s">
        <v>49478</v>
      </c>
      <c r="I5240" s="264" t="s">
        <v>49478</v>
      </c>
      <c r="J5240" s="148"/>
      <c r="M5240" s="258"/>
      <c r="N5240" s="252"/>
      <c r="O5240" s="148"/>
      <c r="P5240" s="148"/>
    </row>
    <row r="5241" spans="1:16" ht="39.6">
      <c r="A5241" s="258" t="s">
        <v>49480</v>
      </c>
      <c r="B5241" s="252" t="s">
        <v>48600</v>
      </c>
      <c r="C5241" s="252" t="s">
        <v>48600</v>
      </c>
      <c r="D5241" s="148" t="s">
        <v>48600</v>
      </c>
      <c r="E5241" s="252" t="s">
        <v>48600</v>
      </c>
      <c r="F5241" s="252" t="s">
        <v>48600</v>
      </c>
      <c r="G5241" s="252" t="s">
        <v>48600</v>
      </c>
      <c r="H5241" s="262" t="s">
        <v>48600</v>
      </c>
      <c r="I5241" s="264" t="s">
        <v>48600</v>
      </c>
      <c r="J5241" s="148"/>
      <c r="M5241" s="258"/>
      <c r="N5241" s="252"/>
      <c r="O5241" s="148"/>
      <c r="P5241" s="148"/>
    </row>
    <row r="5242" spans="1:16" ht="39.6">
      <c r="A5242" s="258" t="s">
        <v>49481</v>
      </c>
      <c r="B5242" s="252" t="s">
        <v>48602</v>
      </c>
      <c r="C5242" s="252" t="s">
        <v>48602</v>
      </c>
      <c r="D5242" s="148" t="s">
        <v>48602</v>
      </c>
      <c r="E5242" s="252" t="s">
        <v>48602</v>
      </c>
      <c r="F5242" s="252" t="s">
        <v>48602</v>
      </c>
      <c r="G5242" s="252" t="s">
        <v>48602</v>
      </c>
      <c r="H5242" s="262" t="s">
        <v>48602</v>
      </c>
      <c r="I5242" s="264" t="s">
        <v>48602</v>
      </c>
      <c r="J5242" s="148"/>
      <c r="M5242" s="258"/>
      <c r="N5242" s="252"/>
      <c r="O5242" s="148"/>
      <c r="P5242" s="148"/>
    </row>
    <row r="5243" spans="1:16" ht="39.6">
      <c r="A5243" s="258" t="s">
        <v>49482</v>
      </c>
      <c r="B5243" s="252" t="s">
        <v>48604</v>
      </c>
      <c r="C5243" s="252" t="s">
        <v>48604</v>
      </c>
      <c r="D5243" s="148" t="s">
        <v>48604</v>
      </c>
      <c r="E5243" s="252" t="s">
        <v>48604</v>
      </c>
      <c r="F5243" s="252" t="s">
        <v>48604</v>
      </c>
      <c r="G5243" s="252" t="s">
        <v>48604</v>
      </c>
      <c r="H5243" s="262" t="s">
        <v>48604</v>
      </c>
      <c r="I5243" s="264" t="s">
        <v>48604</v>
      </c>
      <c r="J5243" s="148"/>
      <c r="M5243" s="258"/>
      <c r="N5243" s="252"/>
      <c r="O5243" s="148"/>
      <c r="P5243" s="148"/>
    </row>
    <row r="5244" spans="1:16" ht="39.6">
      <c r="A5244" s="258" t="s">
        <v>49483</v>
      </c>
      <c r="B5244" s="252" t="s">
        <v>48604</v>
      </c>
      <c r="C5244" s="252" t="s">
        <v>48604</v>
      </c>
      <c r="D5244" s="148" t="s">
        <v>48604</v>
      </c>
      <c r="E5244" s="252" t="s">
        <v>48604</v>
      </c>
      <c r="F5244" s="252" t="s">
        <v>48604</v>
      </c>
      <c r="G5244" s="252" t="s">
        <v>48604</v>
      </c>
      <c r="H5244" s="262" t="s">
        <v>48604</v>
      </c>
      <c r="I5244" s="264" t="s">
        <v>48604</v>
      </c>
      <c r="J5244" s="148"/>
      <c r="M5244" s="258"/>
      <c r="N5244" s="252"/>
      <c r="O5244" s="148"/>
      <c r="P5244" s="148"/>
    </row>
    <row r="5245" spans="1:16" ht="224.4">
      <c r="A5245" s="258" t="s">
        <v>49484</v>
      </c>
      <c r="B5245" s="252" t="s">
        <v>49485</v>
      </c>
      <c r="C5245" s="252" t="s">
        <v>49486</v>
      </c>
      <c r="D5245" s="148" t="s">
        <v>49487</v>
      </c>
      <c r="E5245" s="252" t="s">
        <v>49488</v>
      </c>
      <c r="F5245" s="252" t="s">
        <v>49489</v>
      </c>
      <c r="G5245" s="252" t="s">
        <v>49490</v>
      </c>
      <c r="H5245" s="262" t="s">
        <v>49491</v>
      </c>
      <c r="I5245" s="264" t="s">
        <v>49492</v>
      </c>
      <c r="J5245" s="148"/>
      <c r="M5245" s="258"/>
      <c r="N5245" s="148"/>
      <c r="O5245" s="148"/>
      <c r="P5245" s="148"/>
    </row>
    <row r="5246" spans="1:16" ht="224.4">
      <c r="A5246" s="258" t="s">
        <v>49493</v>
      </c>
      <c r="B5246" s="252" t="s">
        <v>49494</v>
      </c>
      <c r="C5246" s="252" t="s">
        <v>49495</v>
      </c>
      <c r="D5246" s="148" t="s">
        <v>49496</v>
      </c>
      <c r="E5246" s="252" t="s">
        <v>49497</v>
      </c>
      <c r="F5246" s="252" t="s">
        <v>49498</v>
      </c>
      <c r="G5246" s="252" t="s">
        <v>49499</v>
      </c>
      <c r="H5246" s="262" t="s">
        <v>49500</v>
      </c>
      <c r="I5246" s="264" t="s">
        <v>49501</v>
      </c>
      <c r="J5246" s="148"/>
      <c r="M5246" s="258"/>
      <c r="N5246" s="148"/>
      <c r="O5246" s="148"/>
      <c r="P5246" s="148"/>
    </row>
    <row r="5247" spans="1:16" ht="39.6">
      <c r="A5247" s="258" t="s">
        <v>49502</v>
      </c>
      <c r="B5247" s="252" t="s">
        <v>48618</v>
      </c>
      <c r="C5247" s="252" t="s">
        <v>48618</v>
      </c>
      <c r="D5247" s="148" t="s">
        <v>48618</v>
      </c>
      <c r="E5247" s="252" t="s">
        <v>48618</v>
      </c>
      <c r="F5247" s="252" t="s">
        <v>48618</v>
      </c>
      <c r="G5247" s="252" t="s">
        <v>48618</v>
      </c>
      <c r="H5247" s="262" t="s">
        <v>48618</v>
      </c>
      <c r="I5247" s="264" t="s">
        <v>48618</v>
      </c>
      <c r="J5247" s="148"/>
      <c r="M5247" s="258"/>
      <c r="N5247" s="252"/>
      <c r="O5247" s="148"/>
      <c r="P5247" s="148"/>
    </row>
    <row r="5248" spans="1:16" ht="39.6">
      <c r="A5248" s="258" t="s">
        <v>49503</v>
      </c>
      <c r="B5248" s="252" t="s">
        <v>48620</v>
      </c>
      <c r="C5248" s="252" t="s">
        <v>48620</v>
      </c>
      <c r="D5248" s="148" t="s">
        <v>48620</v>
      </c>
      <c r="E5248" s="252" t="s">
        <v>48620</v>
      </c>
      <c r="F5248" s="252" t="s">
        <v>48620</v>
      </c>
      <c r="G5248" s="252" t="s">
        <v>48620</v>
      </c>
      <c r="H5248" s="262" t="s">
        <v>48620</v>
      </c>
      <c r="I5248" s="264" t="s">
        <v>48620</v>
      </c>
      <c r="J5248" s="148"/>
      <c r="M5248" s="258"/>
      <c r="N5248" s="252"/>
      <c r="O5248" s="148"/>
      <c r="P5248" s="148"/>
    </row>
    <row r="5249" spans="1:16" ht="39.6">
      <c r="A5249" s="258" t="s">
        <v>49504</v>
      </c>
      <c r="B5249" s="252" t="s">
        <v>48622</v>
      </c>
      <c r="C5249" s="252" t="s">
        <v>48622</v>
      </c>
      <c r="D5249" s="148" t="s">
        <v>48622</v>
      </c>
      <c r="E5249" s="252" t="s">
        <v>48622</v>
      </c>
      <c r="F5249" s="252" t="s">
        <v>48622</v>
      </c>
      <c r="G5249" s="252" t="s">
        <v>48622</v>
      </c>
      <c r="H5249" s="262" t="s">
        <v>48622</v>
      </c>
      <c r="I5249" s="264" t="s">
        <v>48622</v>
      </c>
      <c r="J5249" s="148"/>
      <c r="M5249" s="258"/>
      <c r="N5249" s="252"/>
      <c r="O5249" s="148"/>
      <c r="P5249" s="148"/>
    </row>
    <row r="5250" spans="1:16" ht="39.6">
      <c r="A5250" s="258" t="s">
        <v>49505</v>
      </c>
      <c r="B5250" s="252" t="s">
        <v>48624</v>
      </c>
      <c r="C5250" s="252" t="s">
        <v>48624</v>
      </c>
      <c r="D5250" s="148" t="s">
        <v>48624</v>
      </c>
      <c r="E5250" s="252" t="s">
        <v>48624</v>
      </c>
      <c r="F5250" s="252" t="s">
        <v>48624</v>
      </c>
      <c r="G5250" s="252" t="s">
        <v>48624</v>
      </c>
      <c r="H5250" s="262" t="s">
        <v>48624</v>
      </c>
      <c r="I5250" s="264" t="s">
        <v>48624</v>
      </c>
      <c r="J5250" s="148"/>
      <c r="M5250" s="258"/>
      <c r="N5250" s="252"/>
      <c r="O5250" s="148"/>
      <c r="P5250" s="148"/>
    </row>
    <row r="5251" spans="1:16" ht="39.6">
      <c r="A5251" s="258" t="s">
        <v>49506</v>
      </c>
      <c r="B5251" s="252" t="s">
        <v>48626</v>
      </c>
      <c r="C5251" s="252" t="s">
        <v>48626</v>
      </c>
      <c r="D5251" s="148" t="s">
        <v>48626</v>
      </c>
      <c r="E5251" s="252" t="s">
        <v>48626</v>
      </c>
      <c r="F5251" s="252" t="s">
        <v>48626</v>
      </c>
      <c r="G5251" s="252" t="s">
        <v>48626</v>
      </c>
      <c r="H5251" s="262" t="s">
        <v>48626</v>
      </c>
      <c r="I5251" s="264" t="s">
        <v>48626</v>
      </c>
      <c r="J5251" s="148"/>
      <c r="M5251" s="251"/>
      <c r="N5251" s="253"/>
      <c r="O5251" s="148"/>
      <c r="P5251" s="148"/>
    </row>
    <row r="5252" spans="1:16" ht="39.6">
      <c r="A5252" s="258" t="s">
        <v>49507</v>
      </c>
      <c r="B5252" s="252" t="s">
        <v>48626</v>
      </c>
      <c r="C5252" s="252" t="s">
        <v>48626</v>
      </c>
      <c r="D5252" s="148" t="s">
        <v>48626</v>
      </c>
      <c r="E5252" s="252" t="s">
        <v>48626</v>
      </c>
      <c r="F5252" s="252" t="s">
        <v>48626</v>
      </c>
      <c r="G5252" s="252" t="s">
        <v>48626</v>
      </c>
      <c r="H5252" s="262" t="s">
        <v>48626</v>
      </c>
      <c r="I5252" s="264" t="s">
        <v>48626</v>
      </c>
      <c r="J5252" s="148"/>
      <c r="M5252" s="251"/>
      <c r="N5252" s="253"/>
      <c r="O5252" s="148"/>
      <c r="P5252" s="148"/>
    </row>
    <row r="5253" spans="1:16" ht="26.4">
      <c r="A5253" s="251" t="s">
        <v>49508</v>
      </c>
      <c r="B5253" s="253" t="s">
        <v>48629</v>
      </c>
      <c r="C5253" s="253" t="s">
        <v>48629</v>
      </c>
      <c r="D5253" s="148" t="s">
        <v>48629</v>
      </c>
      <c r="E5253" s="253" t="s">
        <v>48629</v>
      </c>
      <c r="F5253" s="253" t="s">
        <v>48629</v>
      </c>
      <c r="G5253" s="253" t="s">
        <v>48629</v>
      </c>
      <c r="H5253" s="262" t="s">
        <v>48629</v>
      </c>
      <c r="I5253" s="264" t="s">
        <v>48629</v>
      </c>
      <c r="J5253" s="148"/>
      <c r="M5253" s="258"/>
      <c r="N5253" s="252"/>
      <c r="O5253" s="148"/>
      <c r="P5253" s="148"/>
    </row>
    <row r="5254" spans="1:16" ht="28.8">
      <c r="A5254" s="251" t="s">
        <v>49509</v>
      </c>
      <c r="B5254" s="253" t="s">
        <v>48631</v>
      </c>
      <c r="C5254" s="253" t="s">
        <v>48631</v>
      </c>
      <c r="D5254" s="148" t="s">
        <v>48631</v>
      </c>
      <c r="E5254" s="253" t="s">
        <v>48631</v>
      </c>
      <c r="F5254" s="253" t="s">
        <v>48631</v>
      </c>
      <c r="G5254" s="253" t="s">
        <v>48631</v>
      </c>
      <c r="H5254" s="262" t="s">
        <v>48631</v>
      </c>
      <c r="I5254" s="264" t="s">
        <v>48631</v>
      </c>
      <c r="J5254" s="148"/>
      <c r="M5254" s="258"/>
      <c r="N5254" s="252"/>
      <c r="O5254" s="148"/>
      <c r="P5254" s="148"/>
    </row>
    <row r="5255" spans="1:16" ht="198">
      <c r="A5255" s="258" t="s">
        <v>49510</v>
      </c>
      <c r="B5255" s="252" t="s">
        <v>49511</v>
      </c>
      <c r="C5255" s="252" t="s">
        <v>49512</v>
      </c>
      <c r="D5255" s="148" t="s">
        <v>49513</v>
      </c>
      <c r="E5255" s="252" t="s">
        <v>49514</v>
      </c>
      <c r="F5255" s="252" t="s">
        <v>49515</v>
      </c>
      <c r="G5255" s="252" t="s">
        <v>49516</v>
      </c>
      <c r="H5255" s="262" t="s">
        <v>49517</v>
      </c>
      <c r="I5255" s="264" t="s">
        <v>49518</v>
      </c>
      <c r="J5255" s="148"/>
      <c r="M5255" s="258"/>
      <c r="N5255" s="252"/>
      <c r="O5255" s="148"/>
      <c r="P5255" s="148"/>
    </row>
    <row r="5256" spans="1:16" ht="198">
      <c r="A5256" s="258" t="s">
        <v>49519</v>
      </c>
      <c r="B5256" s="252" t="s">
        <v>49520</v>
      </c>
      <c r="C5256" s="252" t="s">
        <v>49521</v>
      </c>
      <c r="D5256" s="148" t="s">
        <v>49522</v>
      </c>
      <c r="E5256" s="252" t="s">
        <v>49523</v>
      </c>
      <c r="F5256" s="252" t="s">
        <v>49524</v>
      </c>
      <c r="G5256" s="252" t="s">
        <v>49525</v>
      </c>
      <c r="H5256" s="262" t="s">
        <v>49526</v>
      </c>
      <c r="I5256" s="264" t="s">
        <v>49527</v>
      </c>
      <c r="J5256" s="148"/>
      <c r="M5256" s="258"/>
      <c r="N5256" s="252"/>
      <c r="O5256" s="148"/>
      <c r="P5256" s="148"/>
    </row>
    <row r="5257" spans="1:16" ht="118.8">
      <c r="A5257" s="258" t="s">
        <v>49528</v>
      </c>
      <c r="B5257" s="252" t="s">
        <v>49529</v>
      </c>
      <c r="C5257" s="252" t="s">
        <v>49530</v>
      </c>
      <c r="D5257" s="148" t="s">
        <v>49531</v>
      </c>
      <c r="E5257" s="252" t="s">
        <v>49532</v>
      </c>
      <c r="F5257" s="252" t="s">
        <v>49533</v>
      </c>
      <c r="G5257" s="252" t="s">
        <v>49534</v>
      </c>
      <c r="H5257" s="262" t="s">
        <v>49535</v>
      </c>
      <c r="I5257" s="264" t="s">
        <v>49536</v>
      </c>
      <c r="J5257" s="148"/>
      <c r="M5257" s="258"/>
      <c r="N5257" s="252"/>
      <c r="O5257" s="148"/>
      <c r="P5257" s="148"/>
    </row>
    <row r="5258" spans="1:16" ht="118.8">
      <c r="A5258" s="258" t="s">
        <v>49537</v>
      </c>
      <c r="B5258" s="252" t="s">
        <v>49538</v>
      </c>
      <c r="C5258" s="252" t="s">
        <v>49530</v>
      </c>
      <c r="D5258" s="148" t="s">
        <v>49539</v>
      </c>
      <c r="E5258" s="252" t="s">
        <v>49532</v>
      </c>
      <c r="F5258" s="252" t="s">
        <v>49533</v>
      </c>
      <c r="G5258" s="252" t="s">
        <v>49540</v>
      </c>
      <c r="H5258" s="262" t="s">
        <v>49541</v>
      </c>
      <c r="I5258" s="264" t="s">
        <v>49542</v>
      </c>
      <c r="J5258" s="148"/>
      <c r="M5258" s="258"/>
      <c r="N5258" s="252"/>
      <c r="O5258" s="148"/>
      <c r="P5258" s="148"/>
    </row>
    <row r="5259" spans="1:16" ht="184.8">
      <c r="A5259" s="258" t="s">
        <v>49543</v>
      </c>
      <c r="B5259" s="252" t="s">
        <v>49544</v>
      </c>
      <c r="C5259" s="252" t="s">
        <v>49545</v>
      </c>
      <c r="D5259" s="148" t="s">
        <v>49546</v>
      </c>
      <c r="E5259" s="252" t="s">
        <v>49547</v>
      </c>
      <c r="F5259" s="252" t="s">
        <v>49548</v>
      </c>
      <c r="G5259" s="252" t="s">
        <v>49549</v>
      </c>
      <c r="H5259" s="262" t="s">
        <v>49550</v>
      </c>
      <c r="I5259" s="264" t="s">
        <v>49551</v>
      </c>
      <c r="J5259" s="148"/>
      <c r="M5259" s="258"/>
      <c r="N5259" s="252"/>
      <c r="O5259" s="148"/>
      <c r="P5259" s="148"/>
    </row>
    <row r="5260" spans="1:16" ht="184.8">
      <c r="A5260" s="258" t="s">
        <v>49552</v>
      </c>
      <c r="B5260" s="252" t="s">
        <v>49553</v>
      </c>
      <c r="C5260" s="252" t="s">
        <v>49554</v>
      </c>
      <c r="D5260" s="148" t="s">
        <v>49555</v>
      </c>
      <c r="E5260" s="252" t="s">
        <v>49547</v>
      </c>
      <c r="F5260" s="252" t="s">
        <v>49548</v>
      </c>
      <c r="G5260" s="252" t="s">
        <v>49556</v>
      </c>
      <c r="H5260" s="262" t="s">
        <v>49557</v>
      </c>
      <c r="I5260" s="264" t="s">
        <v>49558</v>
      </c>
      <c r="J5260" s="148"/>
      <c r="M5260" s="258"/>
      <c r="N5260" s="252"/>
      <c r="O5260" s="148"/>
      <c r="P5260" s="148"/>
    </row>
    <row r="5261" spans="1:16" ht="171.6">
      <c r="A5261" s="258" t="s">
        <v>49559</v>
      </c>
      <c r="B5261" s="252" t="s">
        <v>49560</v>
      </c>
      <c r="C5261" s="252" t="s">
        <v>49561</v>
      </c>
      <c r="D5261" s="148" t="s">
        <v>49562</v>
      </c>
      <c r="E5261" s="252" t="s">
        <v>49563</v>
      </c>
      <c r="F5261" s="252" t="s">
        <v>49564</v>
      </c>
      <c r="G5261" s="252" t="s">
        <v>49565</v>
      </c>
      <c r="H5261" s="262" t="s">
        <v>49566</v>
      </c>
      <c r="I5261" s="264" t="s">
        <v>49567</v>
      </c>
      <c r="J5261" s="148"/>
      <c r="M5261" s="258"/>
      <c r="N5261" s="252"/>
      <c r="O5261" s="148"/>
      <c r="P5261" s="148"/>
    </row>
    <row r="5262" spans="1:16" ht="171.6">
      <c r="A5262" s="258" t="s">
        <v>49568</v>
      </c>
      <c r="B5262" s="252" t="s">
        <v>49569</v>
      </c>
      <c r="C5262" s="252" t="s">
        <v>49570</v>
      </c>
      <c r="D5262" s="148" t="s">
        <v>49571</v>
      </c>
      <c r="E5262" s="252" t="s">
        <v>49563</v>
      </c>
      <c r="F5262" s="252" t="s">
        <v>49564</v>
      </c>
      <c r="G5262" s="252" t="s">
        <v>49572</v>
      </c>
      <c r="H5262" s="262" t="s">
        <v>49573</v>
      </c>
      <c r="I5262" s="264" t="s">
        <v>49574</v>
      </c>
      <c r="J5262" s="148"/>
      <c r="M5262" s="258"/>
      <c r="N5262" s="252"/>
      <c r="O5262" s="148"/>
      <c r="P5262" s="148"/>
    </row>
    <row r="5263" spans="1:16" ht="158.4">
      <c r="A5263" s="258" t="s">
        <v>49575</v>
      </c>
      <c r="B5263" s="252" t="s">
        <v>49576</v>
      </c>
      <c r="C5263" s="252" t="s">
        <v>49577</v>
      </c>
      <c r="D5263" s="148" t="s">
        <v>49578</v>
      </c>
      <c r="E5263" s="252" t="s">
        <v>49579</v>
      </c>
      <c r="F5263" s="252" t="s">
        <v>49580</v>
      </c>
      <c r="G5263" s="252" t="s">
        <v>49581</v>
      </c>
      <c r="H5263" s="262" t="s">
        <v>49582</v>
      </c>
      <c r="I5263" s="264" t="s">
        <v>49583</v>
      </c>
      <c r="J5263" s="148"/>
      <c r="M5263" s="258"/>
      <c r="N5263" s="252"/>
      <c r="O5263" s="148"/>
      <c r="P5263" s="148"/>
    </row>
    <row r="5264" spans="1:16" ht="158.4">
      <c r="A5264" s="258" t="s">
        <v>49584</v>
      </c>
      <c r="B5264" s="252" t="s">
        <v>49585</v>
      </c>
      <c r="C5264" s="252" t="s">
        <v>49586</v>
      </c>
      <c r="D5264" s="148" t="s">
        <v>49587</v>
      </c>
      <c r="E5264" s="252" t="s">
        <v>49588</v>
      </c>
      <c r="F5264" s="252" t="s">
        <v>49589</v>
      </c>
      <c r="G5264" s="252" t="s">
        <v>49590</v>
      </c>
      <c r="H5264" s="262" t="s">
        <v>49591</v>
      </c>
      <c r="I5264" s="264" t="s">
        <v>49592</v>
      </c>
      <c r="J5264" s="148"/>
      <c r="M5264" s="258"/>
      <c r="N5264" s="252"/>
      <c r="O5264" s="148"/>
      <c r="P5264" s="148"/>
    </row>
    <row r="5265" spans="1:16" ht="118.8">
      <c r="A5265" s="258" t="s">
        <v>49593</v>
      </c>
      <c r="B5265" s="252" t="s">
        <v>49594</v>
      </c>
      <c r="C5265" s="252" t="s">
        <v>49595</v>
      </c>
      <c r="D5265" s="148" t="s">
        <v>49596</v>
      </c>
      <c r="E5265" s="252" t="s">
        <v>49597</v>
      </c>
      <c r="F5265" s="252" t="s">
        <v>49598</v>
      </c>
      <c r="G5265" s="252" t="s">
        <v>49599</v>
      </c>
      <c r="H5265" s="262" t="s">
        <v>49600</v>
      </c>
      <c r="I5265" s="264" t="s">
        <v>49601</v>
      </c>
      <c r="J5265" s="148"/>
      <c r="M5265" s="258"/>
      <c r="N5265" s="252"/>
      <c r="O5265" s="148"/>
      <c r="P5265" s="148"/>
    </row>
    <row r="5266" spans="1:16" ht="118.8">
      <c r="A5266" s="258" t="s">
        <v>49602</v>
      </c>
      <c r="B5266" s="252" t="s">
        <v>49594</v>
      </c>
      <c r="C5266" s="252" t="s">
        <v>49595</v>
      </c>
      <c r="D5266" s="148" t="s">
        <v>49596</v>
      </c>
      <c r="E5266" s="252" t="s">
        <v>49597</v>
      </c>
      <c r="F5266" s="252" t="s">
        <v>49598</v>
      </c>
      <c r="G5266" s="252" t="s">
        <v>49599</v>
      </c>
      <c r="H5266" s="262" t="s">
        <v>49600</v>
      </c>
      <c r="I5266" s="264" t="s">
        <v>49601</v>
      </c>
      <c r="J5266" s="148"/>
      <c r="M5266" s="258"/>
      <c r="N5266" s="252"/>
      <c r="O5266" s="148"/>
      <c r="P5266" s="148"/>
    </row>
    <row r="5267" spans="1:16" ht="39.6">
      <c r="A5267" s="258" t="s">
        <v>49603</v>
      </c>
      <c r="B5267" s="252" t="s">
        <v>48687</v>
      </c>
      <c r="C5267" s="252" t="s">
        <v>48687</v>
      </c>
      <c r="D5267" s="148" t="s">
        <v>48687</v>
      </c>
      <c r="E5267" s="252" t="s">
        <v>48687</v>
      </c>
      <c r="F5267" s="252" t="s">
        <v>48687</v>
      </c>
      <c r="G5267" s="252" t="s">
        <v>48687</v>
      </c>
      <c r="H5267" s="252" t="s">
        <v>48687</v>
      </c>
      <c r="I5267" s="264" t="s">
        <v>48687</v>
      </c>
      <c r="J5267" s="148"/>
      <c r="K5267" s="148"/>
      <c r="L5267" s="148"/>
      <c r="M5267" s="258"/>
      <c r="N5267" s="252"/>
      <c r="O5267" s="148"/>
      <c r="P5267" s="148"/>
    </row>
    <row r="5268" spans="1:16" ht="39.6">
      <c r="A5268" s="258" t="s">
        <v>49604</v>
      </c>
      <c r="B5268" s="252" t="s">
        <v>48689</v>
      </c>
      <c r="C5268" s="252" t="s">
        <v>48689</v>
      </c>
      <c r="D5268" s="148" t="s">
        <v>48689</v>
      </c>
      <c r="E5268" s="252" t="s">
        <v>48689</v>
      </c>
      <c r="F5268" s="252" t="s">
        <v>48689</v>
      </c>
      <c r="G5268" s="252" t="s">
        <v>48689</v>
      </c>
      <c r="H5268" s="252" t="s">
        <v>48689</v>
      </c>
      <c r="I5268" s="264" t="s">
        <v>48689</v>
      </c>
      <c r="J5268" s="148"/>
      <c r="K5268" s="148"/>
      <c r="L5268" s="148"/>
      <c r="M5268" s="258"/>
      <c r="N5268" s="252"/>
      <c r="O5268" s="148"/>
      <c r="P5268" s="148"/>
    </row>
    <row r="5269" spans="1:16" ht="39.6">
      <c r="A5269" s="258" t="s">
        <v>49605</v>
      </c>
      <c r="B5269" s="252" t="s">
        <v>48691</v>
      </c>
      <c r="C5269" s="252" t="s">
        <v>48691</v>
      </c>
      <c r="D5269" s="148" t="s">
        <v>48691</v>
      </c>
      <c r="E5269" s="252" t="s">
        <v>48691</v>
      </c>
      <c r="F5269" s="252" t="s">
        <v>48691</v>
      </c>
      <c r="G5269" s="252" t="s">
        <v>48691</v>
      </c>
      <c r="H5269" s="252" t="s">
        <v>48691</v>
      </c>
      <c r="I5269" s="264" t="s">
        <v>48691</v>
      </c>
      <c r="J5269" s="148"/>
      <c r="K5269" s="148"/>
      <c r="L5269" s="148"/>
      <c r="M5269" s="251"/>
      <c r="N5269" s="253"/>
      <c r="O5269" s="148"/>
      <c r="P5269" s="148"/>
    </row>
    <row r="5270" spans="1:16" ht="39.6">
      <c r="A5270" s="258" t="s">
        <v>49606</v>
      </c>
      <c r="B5270" s="252" t="s">
        <v>48693</v>
      </c>
      <c r="C5270" s="252" t="s">
        <v>48693</v>
      </c>
      <c r="D5270" s="148" t="s">
        <v>48693</v>
      </c>
      <c r="E5270" s="252" t="s">
        <v>48693</v>
      </c>
      <c r="F5270" s="252" t="s">
        <v>48693</v>
      </c>
      <c r="G5270" s="252" t="s">
        <v>48693</v>
      </c>
      <c r="H5270" s="252" t="s">
        <v>48693</v>
      </c>
      <c r="I5270" s="264" t="s">
        <v>48693</v>
      </c>
      <c r="J5270" s="148"/>
      <c r="K5270" s="148"/>
      <c r="L5270" s="148"/>
      <c r="M5270" s="251"/>
      <c r="N5270" s="213"/>
      <c r="O5270" s="148"/>
      <c r="P5270" s="148"/>
    </row>
    <row r="5271" spans="1:16" ht="28.8">
      <c r="A5271" s="251" t="s">
        <v>49607</v>
      </c>
      <c r="B5271" s="253" t="s">
        <v>49608</v>
      </c>
      <c r="C5271" s="253" t="s">
        <v>49608</v>
      </c>
      <c r="D5271" s="148" t="s">
        <v>49608</v>
      </c>
      <c r="E5271" s="253" t="s">
        <v>49608</v>
      </c>
      <c r="F5271" s="253" t="s">
        <v>49608</v>
      </c>
      <c r="G5271" s="253" t="s">
        <v>49608</v>
      </c>
      <c r="H5271" s="253" t="s">
        <v>49608</v>
      </c>
      <c r="I5271" s="264" t="s">
        <v>49608</v>
      </c>
      <c r="J5271" s="148"/>
      <c r="K5271" s="148"/>
      <c r="L5271" s="148"/>
      <c r="M5271" s="258"/>
      <c r="N5271" s="148"/>
      <c r="O5271" s="148"/>
      <c r="P5271" s="148"/>
    </row>
    <row r="5272" spans="1:16" ht="28.8">
      <c r="A5272" s="251" t="s">
        <v>49609</v>
      </c>
      <c r="B5272" s="253" t="s">
        <v>49608</v>
      </c>
      <c r="C5272" s="253" t="s">
        <v>49608</v>
      </c>
      <c r="D5272" s="148" t="s">
        <v>49608</v>
      </c>
      <c r="E5272" s="253" t="s">
        <v>49608</v>
      </c>
      <c r="F5272" s="253" t="s">
        <v>49608</v>
      </c>
      <c r="G5272" s="253" t="s">
        <v>49608</v>
      </c>
      <c r="H5272" s="253" t="s">
        <v>49608</v>
      </c>
      <c r="I5272" s="264" t="s">
        <v>49608</v>
      </c>
      <c r="J5272" s="148"/>
      <c r="K5272" s="148"/>
      <c r="L5272" s="148"/>
      <c r="M5272" s="258"/>
      <c r="N5272" s="148"/>
      <c r="O5272" s="148"/>
      <c r="P5272" s="148"/>
    </row>
    <row r="5273" spans="1:16" ht="39.6">
      <c r="A5273" s="258" t="s">
        <v>49610</v>
      </c>
      <c r="B5273" s="252" t="s">
        <v>48707</v>
      </c>
      <c r="C5273" s="252" t="s">
        <v>48707</v>
      </c>
      <c r="D5273" s="148" t="s">
        <v>48707</v>
      </c>
      <c r="E5273" s="252" t="s">
        <v>48707</v>
      </c>
      <c r="F5273" s="252" t="s">
        <v>48707</v>
      </c>
      <c r="G5273" s="252" t="s">
        <v>48707</v>
      </c>
      <c r="H5273" s="252" t="s">
        <v>48707</v>
      </c>
      <c r="I5273" s="264" t="s">
        <v>48707</v>
      </c>
      <c r="J5273" s="148"/>
      <c r="K5273" s="148"/>
      <c r="L5273" s="148"/>
      <c r="M5273" s="258"/>
      <c r="N5273" s="252"/>
      <c r="O5273" s="148"/>
      <c r="P5273" s="148"/>
    </row>
    <row r="5274" spans="1:16" ht="39.6">
      <c r="A5274" s="258" t="s">
        <v>49611</v>
      </c>
      <c r="B5274" s="252" t="s">
        <v>48709</v>
      </c>
      <c r="C5274" s="252" t="s">
        <v>48709</v>
      </c>
      <c r="D5274" s="148" t="s">
        <v>48709</v>
      </c>
      <c r="E5274" s="252" t="s">
        <v>48709</v>
      </c>
      <c r="F5274" s="252" t="s">
        <v>48709</v>
      </c>
      <c r="G5274" s="252" t="s">
        <v>48709</v>
      </c>
      <c r="H5274" s="252" t="s">
        <v>48709</v>
      </c>
      <c r="I5274" s="264" t="s">
        <v>48709</v>
      </c>
      <c r="J5274" s="148"/>
      <c r="K5274" s="148"/>
      <c r="L5274" s="148"/>
      <c r="M5274" s="258"/>
      <c r="N5274" s="148"/>
      <c r="O5274" s="148"/>
      <c r="P5274" s="148"/>
    </row>
    <row r="5275" spans="1:16" ht="39.6">
      <c r="A5275" s="258" t="s">
        <v>49612</v>
      </c>
      <c r="B5275" s="252" t="s">
        <v>48711</v>
      </c>
      <c r="C5275" s="252" t="s">
        <v>48711</v>
      </c>
      <c r="D5275" s="148" t="s">
        <v>48711</v>
      </c>
      <c r="E5275" s="252" t="s">
        <v>48711</v>
      </c>
      <c r="F5275" s="252" t="s">
        <v>48711</v>
      </c>
      <c r="G5275" s="252" t="s">
        <v>48711</v>
      </c>
      <c r="H5275" s="252" t="s">
        <v>48711</v>
      </c>
      <c r="I5275" s="264" t="s">
        <v>48711</v>
      </c>
      <c r="J5275" s="148"/>
      <c r="K5275" s="148"/>
      <c r="L5275" s="148"/>
      <c r="M5275" s="258"/>
      <c r="N5275" s="148"/>
      <c r="O5275" s="148"/>
      <c r="P5275" s="148"/>
    </row>
    <row r="5276" spans="1:16" ht="39.6">
      <c r="A5276" s="258" t="s">
        <v>49613</v>
      </c>
      <c r="B5276" s="252" t="s">
        <v>48711</v>
      </c>
      <c r="C5276" s="252" t="s">
        <v>48711</v>
      </c>
      <c r="D5276" s="148" t="s">
        <v>48711</v>
      </c>
      <c r="E5276" s="252" t="s">
        <v>48711</v>
      </c>
      <c r="F5276" s="252" t="s">
        <v>48711</v>
      </c>
      <c r="G5276" s="252" t="s">
        <v>48711</v>
      </c>
      <c r="H5276" s="252" t="s">
        <v>48711</v>
      </c>
      <c r="I5276" s="264" t="s">
        <v>48711</v>
      </c>
      <c r="J5276" s="148"/>
      <c r="K5276" s="148"/>
      <c r="L5276" s="148"/>
      <c r="M5276" s="258"/>
      <c r="N5276" s="148"/>
      <c r="O5276" s="148"/>
      <c r="P5276" s="148"/>
    </row>
    <row r="5277" spans="1:16" ht="39.6">
      <c r="A5277" s="258" t="s">
        <v>49614</v>
      </c>
      <c r="B5277" s="252" t="s">
        <v>48714</v>
      </c>
      <c r="C5277" s="252" t="s">
        <v>48714</v>
      </c>
      <c r="D5277" s="148" t="s">
        <v>48714</v>
      </c>
      <c r="E5277" s="252" t="s">
        <v>48714</v>
      </c>
      <c r="F5277" s="252" t="s">
        <v>48714</v>
      </c>
      <c r="G5277" s="252" t="s">
        <v>48714</v>
      </c>
      <c r="H5277" s="252" t="s">
        <v>48714</v>
      </c>
      <c r="I5277" s="264" t="s">
        <v>48714</v>
      </c>
      <c r="J5277" s="148"/>
      <c r="K5277" s="148"/>
      <c r="L5277" s="148"/>
      <c r="M5277" s="251"/>
      <c r="N5277" s="253"/>
      <c r="O5277" s="148"/>
      <c r="P5277" s="148"/>
    </row>
    <row r="5278" spans="1:16" ht="39.6">
      <c r="A5278" s="258" t="s">
        <v>49615</v>
      </c>
      <c r="B5278" s="252" t="s">
        <v>48716</v>
      </c>
      <c r="C5278" s="252" t="s">
        <v>48716</v>
      </c>
      <c r="D5278" s="148" t="s">
        <v>48716</v>
      </c>
      <c r="E5278" s="252" t="s">
        <v>48716</v>
      </c>
      <c r="F5278" s="252" t="s">
        <v>48716</v>
      </c>
      <c r="G5278" s="252" t="s">
        <v>48716</v>
      </c>
      <c r="H5278" s="252" t="s">
        <v>48716</v>
      </c>
      <c r="I5278" s="264" t="s">
        <v>48716</v>
      </c>
      <c r="J5278" s="148"/>
      <c r="K5278" s="148"/>
      <c r="L5278" s="148"/>
      <c r="M5278" s="251"/>
      <c r="N5278" s="253"/>
      <c r="O5278" s="148"/>
      <c r="P5278" s="148"/>
    </row>
    <row r="5279" spans="1:16" ht="39.6">
      <c r="A5279" s="258" t="s">
        <v>49616</v>
      </c>
      <c r="B5279" s="252" t="s">
        <v>48718</v>
      </c>
      <c r="C5279" s="252" t="s">
        <v>48718</v>
      </c>
      <c r="D5279" s="148" t="s">
        <v>48718</v>
      </c>
      <c r="E5279" s="252" t="s">
        <v>48718</v>
      </c>
      <c r="F5279" s="252" t="s">
        <v>48718</v>
      </c>
      <c r="G5279" s="252" t="s">
        <v>48718</v>
      </c>
      <c r="H5279" s="252" t="s">
        <v>48718</v>
      </c>
      <c r="I5279" s="264" t="s">
        <v>48718</v>
      </c>
      <c r="J5279" s="148"/>
      <c r="K5279" s="148"/>
      <c r="L5279" s="148"/>
      <c r="M5279" s="258"/>
      <c r="N5279" s="252"/>
      <c r="O5279" s="148"/>
      <c r="P5279" s="148"/>
    </row>
    <row r="5280" spans="1:16" ht="39.6">
      <c r="A5280" s="258" t="s">
        <v>49617</v>
      </c>
      <c r="B5280" s="252" t="s">
        <v>48718</v>
      </c>
      <c r="C5280" s="252" t="s">
        <v>48718</v>
      </c>
      <c r="D5280" s="148" t="s">
        <v>48718</v>
      </c>
      <c r="E5280" s="252" t="s">
        <v>48718</v>
      </c>
      <c r="F5280" s="252" t="s">
        <v>48718</v>
      </c>
      <c r="G5280" s="252" t="s">
        <v>48718</v>
      </c>
      <c r="H5280" s="252" t="s">
        <v>48718</v>
      </c>
      <c r="I5280" s="264" t="s">
        <v>48718</v>
      </c>
      <c r="J5280" s="148"/>
      <c r="K5280" s="148"/>
      <c r="L5280" s="148"/>
      <c r="M5280" s="258"/>
      <c r="N5280" s="252"/>
      <c r="O5280" s="148"/>
      <c r="P5280" s="148"/>
    </row>
    <row r="5281" spans="1:16" ht="39.6">
      <c r="A5281" s="258" t="s">
        <v>49618</v>
      </c>
      <c r="B5281" s="252" t="s">
        <v>48721</v>
      </c>
      <c r="C5281" s="252" t="s">
        <v>48721</v>
      </c>
      <c r="D5281" s="148" t="s">
        <v>48721</v>
      </c>
      <c r="E5281" s="252" t="s">
        <v>48721</v>
      </c>
      <c r="F5281" s="252" t="s">
        <v>48721</v>
      </c>
      <c r="G5281" s="252" t="s">
        <v>48721</v>
      </c>
      <c r="H5281" s="252" t="s">
        <v>48721</v>
      </c>
      <c r="I5281" s="264" t="s">
        <v>48721</v>
      </c>
      <c r="J5281" s="148"/>
      <c r="K5281" s="148"/>
      <c r="L5281" s="148"/>
      <c r="M5281" s="258"/>
      <c r="N5281" s="252"/>
      <c r="O5281" s="148"/>
      <c r="P5281" s="148"/>
    </row>
    <row r="5282" spans="1:16" ht="39.6">
      <c r="A5282" s="258" t="s">
        <v>49619</v>
      </c>
      <c r="B5282" s="252" t="s">
        <v>48723</v>
      </c>
      <c r="C5282" s="252" t="s">
        <v>48723</v>
      </c>
      <c r="D5282" s="148" t="s">
        <v>48723</v>
      </c>
      <c r="E5282" s="252" t="s">
        <v>48723</v>
      </c>
      <c r="F5282" s="252" t="s">
        <v>48723</v>
      </c>
      <c r="G5282" s="252" t="s">
        <v>48723</v>
      </c>
      <c r="H5282" s="252" t="s">
        <v>48723</v>
      </c>
      <c r="I5282" s="264" t="s">
        <v>48723</v>
      </c>
      <c r="J5282" s="148"/>
      <c r="K5282" s="148"/>
      <c r="L5282" s="148"/>
      <c r="M5282" s="258"/>
      <c r="N5282" s="252"/>
      <c r="O5282" s="148"/>
      <c r="P5282" s="148"/>
    </row>
    <row r="5283" spans="1:16" ht="39.6">
      <c r="A5283" s="258" t="s">
        <v>49620</v>
      </c>
      <c r="B5283" s="252" t="s">
        <v>48725</v>
      </c>
      <c r="C5283" s="252" t="s">
        <v>48725</v>
      </c>
      <c r="D5283" s="148" t="s">
        <v>48725</v>
      </c>
      <c r="E5283" s="252" t="s">
        <v>48725</v>
      </c>
      <c r="F5283" s="252" t="s">
        <v>48725</v>
      </c>
      <c r="G5283" s="252" t="s">
        <v>48725</v>
      </c>
      <c r="H5283" s="252" t="s">
        <v>48725</v>
      </c>
      <c r="I5283" s="264" t="s">
        <v>48725</v>
      </c>
      <c r="J5283" s="148"/>
      <c r="K5283" s="148"/>
      <c r="L5283" s="148"/>
      <c r="M5283" s="258"/>
      <c r="N5283" s="252"/>
      <c r="O5283" s="148"/>
      <c r="P5283" s="148"/>
    </row>
    <row r="5284" spans="1:16" ht="39.6">
      <c r="A5284" s="258" t="s">
        <v>49621</v>
      </c>
      <c r="B5284" s="252" t="s">
        <v>48725</v>
      </c>
      <c r="C5284" s="252" t="s">
        <v>48725</v>
      </c>
      <c r="D5284" s="148" t="s">
        <v>48725</v>
      </c>
      <c r="E5284" s="252" t="s">
        <v>48725</v>
      </c>
      <c r="F5284" s="252" t="s">
        <v>48725</v>
      </c>
      <c r="G5284" s="252" t="s">
        <v>48725</v>
      </c>
      <c r="H5284" s="252" t="s">
        <v>48725</v>
      </c>
      <c r="I5284" s="264" t="s">
        <v>48725</v>
      </c>
      <c r="J5284" s="148"/>
      <c r="K5284" s="148"/>
      <c r="L5284" s="148"/>
      <c r="M5284" s="258"/>
      <c r="N5284" s="252"/>
      <c r="O5284" s="148"/>
      <c r="P5284" s="148"/>
    </row>
    <row r="5285" spans="1:16" ht="39.6">
      <c r="A5285" s="258" t="s">
        <v>49622</v>
      </c>
      <c r="B5285" s="252" t="s">
        <v>48728</v>
      </c>
      <c r="C5285" s="252" t="s">
        <v>48728</v>
      </c>
      <c r="D5285" s="148" t="s">
        <v>48728</v>
      </c>
      <c r="E5285" s="252" t="s">
        <v>48728</v>
      </c>
      <c r="F5285" s="252" t="s">
        <v>48728</v>
      </c>
      <c r="G5285" s="252" t="s">
        <v>48728</v>
      </c>
      <c r="H5285" s="252" t="s">
        <v>48728</v>
      </c>
      <c r="I5285" s="264" t="s">
        <v>48728</v>
      </c>
      <c r="J5285" s="148"/>
      <c r="K5285" s="148"/>
      <c r="L5285" s="148"/>
      <c r="M5285" s="258"/>
      <c r="N5285" s="252"/>
      <c r="O5285" s="148"/>
      <c r="P5285" s="148"/>
    </row>
    <row r="5286" spans="1:16" ht="39.6">
      <c r="A5286" s="258" t="s">
        <v>49623</v>
      </c>
      <c r="B5286" s="252" t="s">
        <v>48730</v>
      </c>
      <c r="C5286" s="252" t="s">
        <v>48730</v>
      </c>
      <c r="D5286" s="148" t="s">
        <v>48730</v>
      </c>
      <c r="E5286" s="252" t="s">
        <v>48730</v>
      </c>
      <c r="F5286" s="252" t="s">
        <v>48730</v>
      </c>
      <c r="G5286" s="252" t="s">
        <v>48730</v>
      </c>
      <c r="H5286" s="252" t="s">
        <v>48730</v>
      </c>
      <c r="I5286" s="264" t="s">
        <v>48730</v>
      </c>
      <c r="J5286" s="148"/>
      <c r="K5286" s="148"/>
      <c r="L5286" s="148"/>
      <c r="M5286" s="258"/>
      <c r="N5286" s="252"/>
      <c r="O5286" s="148"/>
      <c r="P5286" s="148"/>
    </row>
    <row r="5287" spans="1:16" ht="39.6">
      <c r="A5287" s="258" t="s">
        <v>49624</v>
      </c>
      <c r="B5287" s="252" t="s">
        <v>48732</v>
      </c>
      <c r="C5287" s="252" t="s">
        <v>48732</v>
      </c>
      <c r="D5287" s="148" t="s">
        <v>48732</v>
      </c>
      <c r="E5287" s="252" t="s">
        <v>48732</v>
      </c>
      <c r="F5287" s="252" t="s">
        <v>48732</v>
      </c>
      <c r="G5287" s="252" t="s">
        <v>48732</v>
      </c>
      <c r="H5287" s="252" t="s">
        <v>48732</v>
      </c>
      <c r="I5287" s="264" t="s">
        <v>48732</v>
      </c>
      <c r="J5287" s="148"/>
      <c r="K5287" s="148"/>
      <c r="L5287" s="148"/>
      <c r="M5287" s="258"/>
      <c r="N5287" s="252"/>
      <c r="O5287" s="148"/>
      <c r="P5287" s="148"/>
    </row>
    <row r="5288" spans="1:16" ht="39.6">
      <c r="A5288" s="258" t="s">
        <v>49625</v>
      </c>
      <c r="B5288" s="252" t="s">
        <v>48732</v>
      </c>
      <c r="C5288" s="252" t="s">
        <v>48732</v>
      </c>
      <c r="D5288" s="148" t="s">
        <v>48732</v>
      </c>
      <c r="E5288" s="252" t="s">
        <v>48732</v>
      </c>
      <c r="F5288" s="252" t="s">
        <v>48732</v>
      </c>
      <c r="G5288" s="252" t="s">
        <v>48732</v>
      </c>
      <c r="H5288" s="252" t="s">
        <v>48732</v>
      </c>
      <c r="I5288" s="264" t="s">
        <v>48732</v>
      </c>
      <c r="J5288" s="148"/>
      <c r="K5288" s="148"/>
      <c r="L5288" s="148"/>
      <c r="M5288" s="258"/>
      <c r="N5288" s="252"/>
      <c r="O5288" s="148"/>
      <c r="P5288" s="148"/>
    </row>
    <row r="5289" spans="1:16" ht="28.8">
      <c r="A5289" s="251" t="s">
        <v>49626</v>
      </c>
      <c r="B5289" s="253" t="s">
        <v>49627</v>
      </c>
      <c r="C5289" s="253" t="s">
        <v>49627</v>
      </c>
      <c r="D5289" s="148" t="s">
        <v>49627</v>
      </c>
      <c r="E5289" s="253" t="s">
        <v>49627</v>
      </c>
      <c r="F5289" s="253" t="s">
        <v>49627</v>
      </c>
      <c r="G5289" s="253" t="s">
        <v>49627</v>
      </c>
      <c r="H5289" s="253" t="s">
        <v>49627</v>
      </c>
      <c r="I5289" s="264" t="s">
        <v>49627</v>
      </c>
      <c r="J5289" s="273"/>
      <c r="K5289" s="273"/>
      <c r="L5289" s="273"/>
      <c r="M5289" s="258"/>
      <c r="N5289" s="252"/>
      <c r="O5289" s="148"/>
      <c r="P5289" s="148"/>
    </row>
    <row r="5290" spans="1:16" ht="184.8">
      <c r="A5290" s="251" t="s">
        <v>49628</v>
      </c>
      <c r="B5290" s="253" t="s">
        <v>49629</v>
      </c>
      <c r="C5290" s="252" t="s">
        <v>49630</v>
      </c>
      <c r="D5290" s="148" t="s">
        <v>49631</v>
      </c>
      <c r="E5290" s="253" t="s">
        <v>49632</v>
      </c>
      <c r="F5290" s="253" t="s">
        <v>49633</v>
      </c>
      <c r="G5290" s="253" t="s">
        <v>49634</v>
      </c>
      <c r="H5290" s="262" t="s">
        <v>49635</v>
      </c>
      <c r="I5290" s="264" t="s">
        <v>49636</v>
      </c>
      <c r="M5290" s="258"/>
      <c r="N5290" s="252"/>
      <c r="O5290" s="148"/>
      <c r="P5290" s="148"/>
    </row>
    <row r="5291" spans="1:16" ht="343.2">
      <c r="A5291" s="258" t="s">
        <v>49637</v>
      </c>
      <c r="B5291" s="252" t="s">
        <v>49638</v>
      </c>
      <c r="C5291" s="252" t="s">
        <v>49639</v>
      </c>
      <c r="D5291" s="148" t="s">
        <v>49640</v>
      </c>
      <c r="E5291" s="252" t="s">
        <v>49641</v>
      </c>
      <c r="F5291" s="252" t="s">
        <v>49642</v>
      </c>
      <c r="G5291" s="252" t="s">
        <v>49643</v>
      </c>
      <c r="H5291" s="262" t="s">
        <v>49644</v>
      </c>
      <c r="I5291" s="264" t="s">
        <v>49645</v>
      </c>
      <c r="M5291" s="258"/>
      <c r="N5291" s="252"/>
      <c r="O5291" s="148"/>
      <c r="P5291" s="148"/>
    </row>
    <row r="5292" spans="1:16" ht="343.2">
      <c r="A5292" s="258" t="s">
        <v>49646</v>
      </c>
      <c r="B5292" s="252" t="s">
        <v>49638</v>
      </c>
      <c r="C5292" s="252" t="s">
        <v>49639</v>
      </c>
      <c r="D5292" s="148" t="s">
        <v>49647</v>
      </c>
      <c r="E5292" s="252" t="s">
        <v>49648</v>
      </c>
      <c r="F5292" s="252" t="s">
        <v>49642</v>
      </c>
      <c r="G5292" s="252" t="s">
        <v>49643</v>
      </c>
      <c r="H5292" s="262" t="s">
        <v>49644</v>
      </c>
      <c r="I5292" s="264" t="s">
        <v>49649</v>
      </c>
      <c r="M5292" s="258"/>
      <c r="N5292" s="252"/>
      <c r="O5292" s="148"/>
      <c r="P5292" s="148"/>
    </row>
    <row r="5293" spans="1:16" ht="39.6">
      <c r="A5293" s="258" t="s">
        <v>49650</v>
      </c>
      <c r="B5293" s="252" t="s">
        <v>49651</v>
      </c>
      <c r="C5293" s="252" t="s">
        <v>49651</v>
      </c>
      <c r="D5293" s="148" t="s">
        <v>49651</v>
      </c>
      <c r="E5293" s="252" t="s">
        <v>49651</v>
      </c>
      <c r="F5293" s="252" t="s">
        <v>49651</v>
      </c>
      <c r="G5293" s="252" t="s">
        <v>49651</v>
      </c>
      <c r="H5293" s="262" t="s">
        <v>49651</v>
      </c>
      <c r="I5293" s="264" t="s">
        <v>49651</v>
      </c>
      <c r="M5293" s="258"/>
      <c r="N5293" s="252"/>
      <c r="O5293" s="148"/>
      <c r="P5293" s="148"/>
    </row>
    <row r="5294" spans="1:16" ht="198">
      <c r="A5294" s="258" t="s">
        <v>49652</v>
      </c>
      <c r="B5294" s="252" t="s">
        <v>49653</v>
      </c>
      <c r="C5294" s="252" t="s">
        <v>49654</v>
      </c>
      <c r="D5294" s="148" t="s">
        <v>49655</v>
      </c>
      <c r="E5294" s="252" t="s">
        <v>49656</v>
      </c>
      <c r="F5294" s="252" t="s">
        <v>49657</v>
      </c>
      <c r="G5294" s="252" t="s">
        <v>49658</v>
      </c>
      <c r="H5294" s="262" t="s">
        <v>49659</v>
      </c>
      <c r="I5294" s="264" t="s">
        <v>49660</v>
      </c>
      <c r="M5294" s="258"/>
      <c r="N5294" s="252"/>
      <c r="O5294" s="148"/>
      <c r="P5294" s="148"/>
    </row>
    <row r="5295" spans="1:16" ht="237.6">
      <c r="A5295" s="258" t="s">
        <v>49661</v>
      </c>
      <c r="B5295" s="252" t="s">
        <v>49662</v>
      </c>
      <c r="C5295" s="252" t="s">
        <v>49663</v>
      </c>
      <c r="D5295" s="148" t="s">
        <v>49664</v>
      </c>
      <c r="E5295" s="252" t="s">
        <v>49665</v>
      </c>
      <c r="F5295" s="252" t="s">
        <v>49666</v>
      </c>
      <c r="G5295" s="252" t="s">
        <v>49658</v>
      </c>
      <c r="H5295" s="262" t="s">
        <v>49667</v>
      </c>
      <c r="I5295" s="264" t="s">
        <v>49668</v>
      </c>
      <c r="M5295" s="251"/>
      <c r="N5295" s="213"/>
      <c r="O5295" s="148"/>
      <c r="P5295" s="148"/>
    </row>
    <row r="5296" spans="1:16" ht="237.6">
      <c r="A5296" s="258" t="s">
        <v>49669</v>
      </c>
      <c r="B5296" s="252" t="s">
        <v>49662</v>
      </c>
      <c r="C5296" s="252" t="s">
        <v>49663</v>
      </c>
      <c r="D5296" s="148" t="s">
        <v>49664</v>
      </c>
      <c r="E5296" s="252" t="s">
        <v>49665</v>
      </c>
      <c r="F5296" s="252" t="s">
        <v>49666</v>
      </c>
      <c r="G5296" s="252" t="s">
        <v>49670</v>
      </c>
      <c r="H5296" s="262" t="s">
        <v>49667</v>
      </c>
      <c r="I5296" s="264" t="s">
        <v>49671</v>
      </c>
      <c r="M5296" s="251"/>
      <c r="N5296" s="213"/>
      <c r="O5296" s="148"/>
      <c r="P5296" s="148"/>
    </row>
    <row r="5297" spans="1:16" ht="28.8">
      <c r="A5297" s="251" t="s">
        <v>49672</v>
      </c>
      <c r="B5297" s="253" t="s">
        <v>49673</v>
      </c>
      <c r="C5297" s="253" t="s">
        <v>49673</v>
      </c>
      <c r="D5297" s="148" t="s">
        <v>49673</v>
      </c>
      <c r="E5297" s="253" t="s">
        <v>49673</v>
      </c>
      <c r="F5297" s="253" t="s">
        <v>49673</v>
      </c>
      <c r="G5297" s="253" t="s">
        <v>49673</v>
      </c>
      <c r="H5297" s="253" t="s">
        <v>49673</v>
      </c>
      <c r="I5297" s="264" t="s">
        <v>49673</v>
      </c>
      <c r="J5297" s="148"/>
      <c r="M5297" s="258"/>
      <c r="N5297" s="252"/>
      <c r="O5297" s="148"/>
      <c r="P5297" s="148"/>
    </row>
    <row r="5298" spans="1:16" ht="28.8">
      <c r="A5298" s="251" t="s">
        <v>49674</v>
      </c>
      <c r="B5298" s="253" t="s">
        <v>49673</v>
      </c>
      <c r="C5298" s="253" t="s">
        <v>49673</v>
      </c>
      <c r="D5298" s="148" t="s">
        <v>49673</v>
      </c>
      <c r="E5298" s="253" t="s">
        <v>49673</v>
      </c>
      <c r="F5298" s="253" t="s">
        <v>49673</v>
      </c>
      <c r="G5298" s="253" t="s">
        <v>49673</v>
      </c>
      <c r="H5298" s="253" t="s">
        <v>49673</v>
      </c>
      <c r="I5298" s="264" t="s">
        <v>49673</v>
      </c>
      <c r="J5298" s="148"/>
      <c r="M5298" s="258"/>
      <c r="N5298" s="252"/>
      <c r="O5298" s="148"/>
      <c r="P5298" s="148"/>
    </row>
    <row r="5299" spans="1:16" ht="39.6">
      <c r="A5299" s="258" t="s">
        <v>49675</v>
      </c>
      <c r="B5299" s="252" t="s">
        <v>48786</v>
      </c>
      <c r="C5299" s="252" t="s">
        <v>48786</v>
      </c>
      <c r="D5299" s="148" t="s">
        <v>48786</v>
      </c>
      <c r="E5299" s="252" t="s">
        <v>48786</v>
      </c>
      <c r="F5299" s="252" t="s">
        <v>48786</v>
      </c>
      <c r="G5299" s="252" t="s">
        <v>48786</v>
      </c>
      <c r="H5299" s="252" t="s">
        <v>48786</v>
      </c>
      <c r="I5299" s="264" t="s">
        <v>48786</v>
      </c>
      <c r="J5299" s="148"/>
      <c r="M5299" s="258"/>
      <c r="N5299" s="252"/>
      <c r="O5299" s="148"/>
      <c r="P5299" s="148"/>
    </row>
    <row r="5300" spans="1:16" ht="39.6">
      <c r="A5300" s="258" t="s">
        <v>49676</v>
      </c>
      <c r="B5300" s="252" t="s">
        <v>48288</v>
      </c>
      <c r="C5300" s="252" t="s">
        <v>48288</v>
      </c>
      <c r="D5300" s="148" t="s">
        <v>48288</v>
      </c>
      <c r="E5300" s="252" t="s">
        <v>48288</v>
      </c>
      <c r="F5300" s="252" t="s">
        <v>48288</v>
      </c>
      <c r="G5300" s="252" t="s">
        <v>48288</v>
      </c>
      <c r="H5300" s="252" t="s">
        <v>48288</v>
      </c>
      <c r="I5300" s="264" t="s">
        <v>48288</v>
      </c>
      <c r="J5300" s="148"/>
      <c r="M5300" s="258"/>
      <c r="N5300" s="252"/>
      <c r="O5300" s="148"/>
      <c r="P5300" s="148"/>
    </row>
    <row r="5301" spans="1:16" ht="39.6">
      <c r="A5301" s="258" t="s">
        <v>49677</v>
      </c>
      <c r="B5301" s="252" t="s">
        <v>48292</v>
      </c>
      <c r="C5301" s="252" t="s">
        <v>48292</v>
      </c>
      <c r="D5301" s="148" t="s">
        <v>48292</v>
      </c>
      <c r="E5301" s="252" t="s">
        <v>48292</v>
      </c>
      <c r="F5301" s="252" t="s">
        <v>48292</v>
      </c>
      <c r="G5301" s="252" t="s">
        <v>48292</v>
      </c>
      <c r="H5301" s="252" t="s">
        <v>48292</v>
      </c>
      <c r="I5301" s="264" t="s">
        <v>48292</v>
      </c>
      <c r="J5301" s="148"/>
      <c r="M5301" s="258"/>
      <c r="N5301" s="252"/>
      <c r="O5301" s="148"/>
      <c r="P5301" s="148"/>
    </row>
    <row r="5302" spans="1:16" ht="39.6">
      <c r="A5302" s="258" t="s">
        <v>49678</v>
      </c>
      <c r="B5302" s="252" t="s">
        <v>48292</v>
      </c>
      <c r="C5302" s="252" t="s">
        <v>48292</v>
      </c>
      <c r="D5302" s="148" t="s">
        <v>48292</v>
      </c>
      <c r="E5302" s="252" t="s">
        <v>48292</v>
      </c>
      <c r="F5302" s="252" t="s">
        <v>48292</v>
      </c>
      <c r="G5302" s="252" t="s">
        <v>48292</v>
      </c>
      <c r="H5302" s="252" t="s">
        <v>48292</v>
      </c>
      <c r="I5302" s="264" t="s">
        <v>48292</v>
      </c>
      <c r="J5302" s="148"/>
      <c r="M5302" s="258"/>
      <c r="N5302" s="252"/>
      <c r="O5302" s="148"/>
      <c r="P5302" s="148"/>
    </row>
    <row r="5303" spans="1:16" ht="39.6">
      <c r="A5303" s="258" t="s">
        <v>49679</v>
      </c>
      <c r="B5303" s="252" t="s">
        <v>48791</v>
      </c>
      <c r="C5303" s="252" t="s">
        <v>48791</v>
      </c>
      <c r="D5303" s="148" t="s">
        <v>48791</v>
      </c>
      <c r="E5303" s="252" t="s">
        <v>48791</v>
      </c>
      <c r="F5303" s="252" t="s">
        <v>48791</v>
      </c>
      <c r="G5303" s="252" t="s">
        <v>48791</v>
      </c>
      <c r="H5303" s="252" t="s">
        <v>48791</v>
      </c>
      <c r="I5303" s="264" t="s">
        <v>48791</v>
      </c>
      <c r="J5303" s="148"/>
      <c r="M5303" s="258"/>
      <c r="N5303" s="252"/>
      <c r="O5303" s="148"/>
      <c r="P5303" s="148"/>
    </row>
    <row r="5304" spans="1:16" ht="39.6">
      <c r="A5304" s="258" t="s">
        <v>49680</v>
      </c>
      <c r="B5304" s="252" t="s">
        <v>48295</v>
      </c>
      <c r="C5304" s="252" t="s">
        <v>48295</v>
      </c>
      <c r="D5304" s="148" t="s">
        <v>48295</v>
      </c>
      <c r="E5304" s="252" t="s">
        <v>48295</v>
      </c>
      <c r="F5304" s="252" t="s">
        <v>48295</v>
      </c>
      <c r="G5304" s="252" t="s">
        <v>48295</v>
      </c>
      <c r="H5304" s="252" t="s">
        <v>48295</v>
      </c>
      <c r="I5304" s="264" t="s">
        <v>48295</v>
      </c>
      <c r="J5304" s="148"/>
      <c r="M5304" s="258"/>
      <c r="N5304" s="252"/>
      <c r="O5304" s="148"/>
      <c r="P5304" s="148"/>
    </row>
    <row r="5305" spans="1:16" ht="39.6">
      <c r="A5305" s="258" t="s">
        <v>49681</v>
      </c>
      <c r="B5305" s="252" t="s">
        <v>48292</v>
      </c>
      <c r="C5305" s="252" t="s">
        <v>48292</v>
      </c>
      <c r="D5305" s="148" t="s">
        <v>48292</v>
      </c>
      <c r="E5305" s="252" t="s">
        <v>48292</v>
      </c>
      <c r="F5305" s="252" t="s">
        <v>48292</v>
      </c>
      <c r="G5305" s="252" t="s">
        <v>48292</v>
      </c>
      <c r="H5305" s="252" t="s">
        <v>48292</v>
      </c>
      <c r="I5305" s="264" t="s">
        <v>48292</v>
      </c>
      <c r="J5305" s="148"/>
      <c r="M5305" s="258"/>
      <c r="N5305" s="252"/>
      <c r="O5305" s="148"/>
      <c r="P5305" s="148"/>
    </row>
    <row r="5306" spans="1:16" ht="39.6">
      <c r="A5306" s="258" t="s">
        <v>49682</v>
      </c>
      <c r="B5306" s="252" t="s">
        <v>48292</v>
      </c>
      <c r="C5306" s="252" t="s">
        <v>48292</v>
      </c>
      <c r="D5306" s="148" t="s">
        <v>48292</v>
      </c>
      <c r="E5306" s="252" t="s">
        <v>48292</v>
      </c>
      <c r="F5306" s="252" t="s">
        <v>48292</v>
      </c>
      <c r="G5306" s="252" t="s">
        <v>48292</v>
      </c>
      <c r="H5306" s="252" t="s">
        <v>48292</v>
      </c>
      <c r="I5306" s="264" t="s">
        <v>48292</v>
      </c>
      <c r="J5306" s="148"/>
      <c r="M5306" s="258"/>
      <c r="N5306" s="252"/>
      <c r="O5306" s="148"/>
      <c r="P5306" s="148"/>
    </row>
    <row r="5307" spans="1:16" ht="39.6">
      <c r="A5307" s="258" t="s">
        <v>49683</v>
      </c>
      <c r="B5307" s="252" t="s">
        <v>48796</v>
      </c>
      <c r="C5307" s="252" t="s">
        <v>48796</v>
      </c>
      <c r="D5307" s="148" t="s">
        <v>48796</v>
      </c>
      <c r="E5307" s="252" t="s">
        <v>48796</v>
      </c>
      <c r="F5307" s="252" t="s">
        <v>48796</v>
      </c>
      <c r="G5307" s="252" t="s">
        <v>48796</v>
      </c>
      <c r="H5307" s="252" t="s">
        <v>48796</v>
      </c>
      <c r="I5307" s="264" t="s">
        <v>48796</v>
      </c>
      <c r="J5307" s="148"/>
      <c r="M5307" s="258"/>
      <c r="N5307" s="252"/>
      <c r="O5307" s="148"/>
      <c r="P5307" s="148"/>
    </row>
    <row r="5308" spans="1:16" ht="39.6">
      <c r="A5308" s="258" t="s">
        <v>49684</v>
      </c>
      <c r="B5308" s="252" t="s">
        <v>48309</v>
      </c>
      <c r="C5308" s="252" t="s">
        <v>48309</v>
      </c>
      <c r="D5308" s="148" t="s">
        <v>48309</v>
      </c>
      <c r="E5308" s="252" t="s">
        <v>48309</v>
      </c>
      <c r="F5308" s="252" t="s">
        <v>48309</v>
      </c>
      <c r="G5308" s="252" t="s">
        <v>48309</v>
      </c>
      <c r="H5308" s="252" t="s">
        <v>48309</v>
      </c>
      <c r="I5308" s="264" t="s">
        <v>48309</v>
      </c>
      <c r="J5308" s="148"/>
      <c r="M5308" s="258"/>
      <c r="N5308" s="252"/>
      <c r="O5308" s="148"/>
      <c r="P5308" s="148"/>
    </row>
    <row r="5309" spans="1:16" ht="39.6">
      <c r="A5309" s="258" t="s">
        <v>49685</v>
      </c>
      <c r="B5309" s="252" t="s">
        <v>48292</v>
      </c>
      <c r="C5309" s="252" t="s">
        <v>48292</v>
      </c>
      <c r="D5309" s="148" t="s">
        <v>48292</v>
      </c>
      <c r="E5309" s="252" t="s">
        <v>48292</v>
      </c>
      <c r="F5309" s="252" t="s">
        <v>48292</v>
      </c>
      <c r="G5309" s="252" t="s">
        <v>48292</v>
      </c>
      <c r="H5309" s="252" t="s">
        <v>48292</v>
      </c>
      <c r="I5309" s="264" t="s">
        <v>48292</v>
      </c>
      <c r="J5309" s="148"/>
      <c r="M5309" s="258"/>
      <c r="N5309" s="252"/>
      <c r="O5309" s="148"/>
      <c r="P5309" s="148"/>
    </row>
    <row r="5310" spans="1:16" ht="39.6">
      <c r="A5310" s="258" t="s">
        <v>49686</v>
      </c>
      <c r="B5310" s="252" t="s">
        <v>48292</v>
      </c>
      <c r="C5310" s="252" t="s">
        <v>48292</v>
      </c>
      <c r="D5310" s="148" t="s">
        <v>48292</v>
      </c>
      <c r="E5310" s="252" t="s">
        <v>48292</v>
      </c>
      <c r="F5310" s="252" t="s">
        <v>48292</v>
      </c>
      <c r="G5310" s="252" t="s">
        <v>48292</v>
      </c>
      <c r="H5310" s="252" t="s">
        <v>48292</v>
      </c>
      <c r="I5310" s="264" t="s">
        <v>48292</v>
      </c>
      <c r="J5310" s="148"/>
      <c r="M5310" s="258"/>
      <c r="N5310" s="252"/>
      <c r="O5310" s="148"/>
      <c r="P5310" s="148"/>
    </row>
    <row r="5311" spans="1:16" ht="39.6">
      <c r="A5311" s="258" t="s">
        <v>49687</v>
      </c>
      <c r="B5311" s="252" t="s">
        <v>48801</v>
      </c>
      <c r="C5311" s="252" t="s">
        <v>48801</v>
      </c>
      <c r="D5311" s="148" t="s">
        <v>48801</v>
      </c>
      <c r="E5311" s="252" t="s">
        <v>48801</v>
      </c>
      <c r="F5311" s="252" t="s">
        <v>48801</v>
      </c>
      <c r="G5311" s="252" t="s">
        <v>48801</v>
      </c>
      <c r="H5311" s="252" t="s">
        <v>48801</v>
      </c>
      <c r="I5311" s="264" t="s">
        <v>48801</v>
      </c>
      <c r="J5311" s="148"/>
      <c r="M5311" s="258"/>
      <c r="N5311" s="252"/>
      <c r="O5311" s="148"/>
      <c r="P5311" s="148"/>
    </row>
    <row r="5312" spans="1:16" ht="39.6">
      <c r="A5312" s="258" t="s">
        <v>49688</v>
      </c>
      <c r="B5312" s="252" t="s">
        <v>48315</v>
      </c>
      <c r="C5312" s="252" t="s">
        <v>48315</v>
      </c>
      <c r="D5312" s="148" t="s">
        <v>48315</v>
      </c>
      <c r="E5312" s="252" t="s">
        <v>48315</v>
      </c>
      <c r="F5312" s="252" t="s">
        <v>48315</v>
      </c>
      <c r="G5312" s="252" t="s">
        <v>48315</v>
      </c>
      <c r="H5312" s="252" t="s">
        <v>48315</v>
      </c>
      <c r="I5312" s="264" t="s">
        <v>48315</v>
      </c>
      <c r="J5312" s="148"/>
      <c r="M5312" s="258"/>
      <c r="N5312" s="252"/>
      <c r="O5312" s="148"/>
      <c r="P5312" s="148"/>
    </row>
    <row r="5313" spans="1:16" ht="39.6">
      <c r="A5313" s="258" t="s">
        <v>49689</v>
      </c>
      <c r="B5313" s="252" t="s">
        <v>48318</v>
      </c>
      <c r="C5313" s="252" t="s">
        <v>48318</v>
      </c>
      <c r="D5313" s="148" t="s">
        <v>48318</v>
      </c>
      <c r="E5313" s="252" t="s">
        <v>48318</v>
      </c>
      <c r="F5313" s="252" t="s">
        <v>48318</v>
      </c>
      <c r="G5313" s="252" t="s">
        <v>48318</v>
      </c>
      <c r="H5313" s="252" t="s">
        <v>48318</v>
      </c>
      <c r="I5313" s="264" t="s">
        <v>48318</v>
      </c>
      <c r="J5313" s="148"/>
      <c r="M5313" s="251"/>
      <c r="N5313" s="253"/>
      <c r="O5313" s="148"/>
      <c r="P5313" s="148"/>
    </row>
    <row r="5314" spans="1:16" ht="39.6">
      <c r="A5314" s="258" t="s">
        <v>49690</v>
      </c>
      <c r="B5314" s="252" t="s">
        <v>48318</v>
      </c>
      <c r="C5314" s="252" t="s">
        <v>48318</v>
      </c>
      <c r="D5314" s="148" t="s">
        <v>48318</v>
      </c>
      <c r="E5314" s="252" t="s">
        <v>48318</v>
      </c>
      <c r="F5314" s="252" t="s">
        <v>48318</v>
      </c>
      <c r="G5314" s="252" t="s">
        <v>48318</v>
      </c>
      <c r="H5314" s="252" t="s">
        <v>48318</v>
      </c>
      <c r="I5314" s="264" t="s">
        <v>48318</v>
      </c>
      <c r="J5314" s="273"/>
      <c r="K5314" s="273"/>
      <c r="L5314" s="273"/>
      <c r="M5314" s="251"/>
      <c r="N5314" s="253"/>
      <c r="O5314" s="148"/>
      <c r="P5314" s="148"/>
    </row>
    <row r="5315" spans="1:16" ht="184.8">
      <c r="A5315" s="251" t="s">
        <v>49691</v>
      </c>
      <c r="B5315" s="253" t="s">
        <v>49692</v>
      </c>
      <c r="C5315" s="252" t="s">
        <v>49693</v>
      </c>
      <c r="D5315" s="148" t="s">
        <v>49694</v>
      </c>
      <c r="E5315" s="253" t="s">
        <v>49695</v>
      </c>
      <c r="F5315" s="253" t="s">
        <v>49696</v>
      </c>
      <c r="G5315" s="253" t="s">
        <v>49697</v>
      </c>
      <c r="H5315" s="262" t="s">
        <v>49698</v>
      </c>
      <c r="I5315" s="264" t="s">
        <v>49699</v>
      </c>
      <c r="M5315" s="258"/>
      <c r="N5315" s="148"/>
      <c r="O5315" s="148"/>
      <c r="P5315" s="148"/>
    </row>
    <row r="5316" spans="1:16" ht="184.8">
      <c r="A5316" s="251" t="s">
        <v>49700</v>
      </c>
      <c r="B5316" s="253" t="s">
        <v>49692</v>
      </c>
      <c r="C5316" s="252" t="s">
        <v>49693</v>
      </c>
      <c r="D5316" s="148" t="s">
        <v>49694</v>
      </c>
      <c r="E5316" s="253" t="s">
        <v>49695</v>
      </c>
      <c r="F5316" s="253" t="s">
        <v>49696</v>
      </c>
      <c r="G5316" s="253" t="s">
        <v>49697</v>
      </c>
      <c r="H5316" s="262" t="s">
        <v>49698</v>
      </c>
      <c r="I5316" s="264" t="s">
        <v>49699</v>
      </c>
      <c r="M5316" s="258"/>
      <c r="N5316" s="148"/>
      <c r="O5316" s="148"/>
      <c r="P5316" s="148"/>
    </row>
    <row r="5317" spans="1:16" ht="39.6">
      <c r="A5317" s="258" t="s">
        <v>49701</v>
      </c>
      <c r="B5317" s="252" t="s">
        <v>48331</v>
      </c>
      <c r="C5317" s="252" t="s">
        <v>48331</v>
      </c>
      <c r="D5317" s="148" t="s">
        <v>48331</v>
      </c>
      <c r="E5317" s="252" t="s">
        <v>48331</v>
      </c>
      <c r="F5317" s="252" t="s">
        <v>48331</v>
      </c>
      <c r="G5317" s="252" t="s">
        <v>48331</v>
      </c>
      <c r="H5317" s="252" t="s">
        <v>48331</v>
      </c>
      <c r="I5317" s="264" t="s">
        <v>48331</v>
      </c>
      <c r="J5317" s="148"/>
      <c r="M5317" s="258"/>
      <c r="N5317" s="252"/>
      <c r="O5317" s="148"/>
      <c r="P5317" s="148"/>
    </row>
    <row r="5318" spans="1:16" ht="39.6">
      <c r="A5318" s="258" t="s">
        <v>49702</v>
      </c>
      <c r="B5318" s="252" t="s">
        <v>48333</v>
      </c>
      <c r="C5318" s="252" t="s">
        <v>48333</v>
      </c>
      <c r="D5318" s="148" t="s">
        <v>48333</v>
      </c>
      <c r="E5318" s="252" t="s">
        <v>48333</v>
      </c>
      <c r="F5318" s="252" t="s">
        <v>48333</v>
      </c>
      <c r="G5318" s="252" t="s">
        <v>48333</v>
      </c>
      <c r="H5318" s="252" t="s">
        <v>48333</v>
      </c>
      <c r="I5318" s="264" t="s">
        <v>48333</v>
      </c>
      <c r="J5318" s="148"/>
      <c r="M5318" s="258"/>
      <c r="N5318" s="252"/>
      <c r="O5318" s="148"/>
      <c r="P5318" s="148"/>
    </row>
    <row r="5319" spans="1:16" ht="39.6">
      <c r="A5319" s="258" t="s">
        <v>49703</v>
      </c>
      <c r="B5319" s="252" t="s">
        <v>49216</v>
      </c>
      <c r="C5319" s="252" t="s">
        <v>49216</v>
      </c>
      <c r="D5319" s="148" t="s">
        <v>49216</v>
      </c>
      <c r="E5319" s="252" t="s">
        <v>49216</v>
      </c>
      <c r="F5319" s="252" t="s">
        <v>49216</v>
      </c>
      <c r="G5319" s="252" t="s">
        <v>49216</v>
      </c>
      <c r="H5319" s="252" t="s">
        <v>49216</v>
      </c>
      <c r="I5319" s="264" t="s">
        <v>49216</v>
      </c>
      <c r="J5319" s="148"/>
      <c r="M5319" s="258"/>
      <c r="N5319" s="148"/>
      <c r="O5319" s="148"/>
      <c r="P5319" s="148"/>
    </row>
    <row r="5320" spans="1:16" ht="39.6">
      <c r="A5320" s="258" t="s">
        <v>49704</v>
      </c>
      <c r="B5320" s="252" t="s">
        <v>49216</v>
      </c>
      <c r="C5320" s="252" t="s">
        <v>49216</v>
      </c>
      <c r="D5320" s="148" t="s">
        <v>49216</v>
      </c>
      <c r="E5320" s="252" t="s">
        <v>49216</v>
      </c>
      <c r="F5320" s="252" t="s">
        <v>49216</v>
      </c>
      <c r="G5320" s="252" t="s">
        <v>49216</v>
      </c>
      <c r="H5320" s="252" t="s">
        <v>49216</v>
      </c>
      <c r="I5320" s="264" t="s">
        <v>49216</v>
      </c>
      <c r="J5320" s="148"/>
      <c r="M5320" s="258"/>
      <c r="N5320" s="148"/>
      <c r="O5320" s="148"/>
      <c r="P5320" s="148"/>
    </row>
    <row r="5321" spans="1:16" ht="39.6">
      <c r="A5321" s="258" t="s">
        <v>49705</v>
      </c>
      <c r="B5321" s="252" t="s">
        <v>48345</v>
      </c>
      <c r="C5321" s="252" t="s">
        <v>48345</v>
      </c>
      <c r="D5321" s="148" t="s">
        <v>48345</v>
      </c>
      <c r="E5321" s="252" t="s">
        <v>48345</v>
      </c>
      <c r="F5321" s="252" t="s">
        <v>48345</v>
      </c>
      <c r="G5321" s="252" t="s">
        <v>48345</v>
      </c>
      <c r="H5321" s="252" t="s">
        <v>48345</v>
      </c>
      <c r="I5321" s="264" t="s">
        <v>48345</v>
      </c>
      <c r="J5321" s="148"/>
      <c r="M5321" s="258"/>
      <c r="N5321" s="252"/>
      <c r="O5321" s="148"/>
      <c r="P5321" s="148"/>
    </row>
    <row r="5322" spans="1:16" ht="39.6">
      <c r="A5322" s="258" t="s">
        <v>49706</v>
      </c>
      <c r="B5322" s="252" t="s">
        <v>48347</v>
      </c>
      <c r="C5322" s="252" t="s">
        <v>48347</v>
      </c>
      <c r="D5322" s="148" t="s">
        <v>48347</v>
      </c>
      <c r="E5322" s="252" t="s">
        <v>48347</v>
      </c>
      <c r="F5322" s="252" t="s">
        <v>48347</v>
      </c>
      <c r="G5322" s="252" t="s">
        <v>48347</v>
      </c>
      <c r="H5322" s="252" t="s">
        <v>48347</v>
      </c>
      <c r="I5322" s="264" t="s">
        <v>48347</v>
      </c>
      <c r="J5322" s="148"/>
      <c r="M5322" s="258"/>
      <c r="N5322" s="252"/>
      <c r="O5322" s="148"/>
      <c r="P5322" s="148"/>
    </row>
    <row r="5323" spans="1:16" ht="39.6">
      <c r="A5323" s="258" t="s">
        <v>49707</v>
      </c>
      <c r="B5323" s="252" t="s">
        <v>48349</v>
      </c>
      <c r="C5323" s="252" t="s">
        <v>48349</v>
      </c>
      <c r="D5323" s="148" t="s">
        <v>48349</v>
      </c>
      <c r="E5323" s="252" t="s">
        <v>48349</v>
      </c>
      <c r="F5323" s="252" t="s">
        <v>48349</v>
      </c>
      <c r="G5323" s="252" t="s">
        <v>48349</v>
      </c>
      <c r="H5323" s="252" t="s">
        <v>48349</v>
      </c>
      <c r="I5323" s="264" t="s">
        <v>48349</v>
      </c>
      <c r="J5323" s="148"/>
      <c r="M5323" s="258"/>
      <c r="N5323" s="148"/>
      <c r="O5323" s="148"/>
      <c r="P5323" s="148"/>
    </row>
    <row r="5324" spans="1:16" ht="39.6">
      <c r="A5324" s="258" t="s">
        <v>49708</v>
      </c>
      <c r="B5324" s="252" t="s">
        <v>48349</v>
      </c>
      <c r="C5324" s="252" t="s">
        <v>48349</v>
      </c>
      <c r="D5324" s="148" t="s">
        <v>48349</v>
      </c>
      <c r="E5324" s="252" t="s">
        <v>48349</v>
      </c>
      <c r="F5324" s="252" t="s">
        <v>48349</v>
      </c>
      <c r="G5324" s="252" t="s">
        <v>48349</v>
      </c>
      <c r="H5324" s="252" t="s">
        <v>48349</v>
      </c>
      <c r="I5324" s="264" t="s">
        <v>48349</v>
      </c>
      <c r="J5324" s="148"/>
      <c r="M5324" s="258"/>
      <c r="N5324" s="148"/>
      <c r="O5324" s="148"/>
      <c r="P5324" s="148"/>
    </row>
    <row r="5325" spans="1:16" ht="39.6">
      <c r="A5325" s="258" t="s">
        <v>49709</v>
      </c>
      <c r="B5325" s="252" t="s">
        <v>48352</v>
      </c>
      <c r="C5325" s="252" t="s">
        <v>48352</v>
      </c>
      <c r="D5325" s="148" t="s">
        <v>48352</v>
      </c>
      <c r="E5325" s="252" t="s">
        <v>48352</v>
      </c>
      <c r="F5325" s="252" t="s">
        <v>48352</v>
      </c>
      <c r="G5325" s="252" t="s">
        <v>48352</v>
      </c>
      <c r="H5325" s="252" t="s">
        <v>48352</v>
      </c>
      <c r="I5325" s="264" t="s">
        <v>48352</v>
      </c>
      <c r="J5325" s="148"/>
      <c r="M5325" s="258"/>
      <c r="N5325" s="252"/>
      <c r="O5325" s="148"/>
      <c r="P5325" s="148"/>
    </row>
    <row r="5326" spans="1:16" ht="39.6">
      <c r="A5326" s="258" t="s">
        <v>49710</v>
      </c>
      <c r="B5326" s="252" t="s">
        <v>48354</v>
      </c>
      <c r="C5326" s="252" t="s">
        <v>48354</v>
      </c>
      <c r="D5326" s="148" t="s">
        <v>48354</v>
      </c>
      <c r="E5326" s="252" t="s">
        <v>48354</v>
      </c>
      <c r="F5326" s="252" t="s">
        <v>48354</v>
      </c>
      <c r="G5326" s="252" t="s">
        <v>48354</v>
      </c>
      <c r="H5326" s="252" t="s">
        <v>48354</v>
      </c>
      <c r="I5326" s="264" t="s">
        <v>48354</v>
      </c>
      <c r="J5326" s="148"/>
      <c r="M5326" s="258"/>
      <c r="N5326" s="252"/>
      <c r="O5326" s="148"/>
      <c r="P5326" s="148"/>
    </row>
    <row r="5327" spans="1:16" ht="39.6">
      <c r="A5327" s="258" t="s">
        <v>49711</v>
      </c>
      <c r="B5327" s="252" t="s">
        <v>48356</v>
      </c>
      <c r="C5327" s="252" t="s">
        <v>48356</v>
      </c>
      <c r="D5327" s="148" t="s">
        <v>48356</v>
      </c>
      <c r="E5327" s="252" t="s">
        <v>48356</v>
      </c>
      <c r="F5327" s="252" t="s">
        <v>48356</v>
      </c>
      <c r="G5327" s="252" t="s">
        <v>48356</v>
      </c>
      <c r="H5327" s="252" t="s">
        <v>48356</v>
      </c>
      <c r="I5327" s="264" t="s">
        <v>48356</v>
      </c>
      <c r="J5327" s="148"/>
      <c r="M5327" s="258"/>
      <c r="N5327" s="252"/>
      <c r="O5327" s="148"/>
      <c r="P5327" s="148"/>
    </row>
    <row r="5328" spans="1:16" ht="39.6">
      <c r="A5328" s="258" t="s">
        <v>49712</v>
      </c>
      <c r="B5328" s="252" t="s">
        <v>48356</v>
      </c>
      <c r="C5328" s="252" t="s">
        <v>48356</v>
      </c>
      <c r="D5328" s="148" t="s">
        <v>48356</v>
      </c>
      <c r="E5328" s="252" t="s">
        <v>48356</v>
      </c>
      <c r="F5328" s="252" t="s">
        <v>48356</v>
      </c>
      <c r="G5328" s="252" t="s">
        <v>48356</v>
      </c>
      <c r="H5328" s="252" t="s">
        <v>48356</v>
      </c>
      <c r="I5328" s="264" t="s">
        <v>48356</v>
      </c>
      <c r="J5328" s="148"/>
      <c r="M5328" s="258"/>
      <c r="N5328" s="252"/>
      <c r="O5328" s="148"/>
      <c r="P5328" s="148"/>
    </row>
    <row r="5329" spans="1:16" ht="39.6">
      <c r="A5329" s="258" t="s">
        <v>49713</v>
      </c>
      <c r="B5329" s="252" t="s">
        <v>48359</v>
      </c>
      <c r="C5329" s="252" t="s">
        <v>48359</v>
      </c>
      <c r="D5329" s="148" t="s">
        <v>48359</v>
      </c>
      <c r="E5329" s="252" t="s">
        <v>48359</v>
      </c>
      <c r="F5329" s="252" t="s">
        <v>48359</v>
      </c>
      <c r="G5329" s="252" t="s">
        <v>48359</v>
      </c>
      <c r="H5329" s="252" t="s">
        <v>48359</v>
      </c>
      <c r="I5329" s="264" t="s">
        <v>48359</v>
      </c>
      <c r="J5329" s="148"/>
      <c r="M5329" s="258"/>
      <c r="N5329" s="252"/>
      <c r="O5329" s="148"/>
      <c r="P5329" s="148"/>
    </row>
    <row r="5330" spans="1:16" ht="39.6">
      <c r="A5330" s="258" t="s">
        <v>49714</v>
      </c>
      <c r="B5330" s="252" t="s">
        <v>48361</v>
      </c>
      <c r="C5330" s="252" t="s">
        <v>48361</v>
      </c>
      <c r="D5330" s="148" t="s">
        <v>48361</v>
      </c>
      <c r="E5330" s="252" t="s">
        <v>48361</v>
      </c>
      <c r="F5330" s="252" t="s">
        <v>48361</v>
      </c>
      <c r="G5330" s="252" t="s">
        <v>48361</v>
      </c>
      <c r="H5330" s="252" t="s">
        <v>48361</v>
      </c>
      <c r="I5330" s="264" t="s">
        <v>48361</v>
      </c>
      <c r="J5330" s="148"/>
      <c r="M5330" s="258"/>
      <c r="N5330" s="252"/>
      <c r="O5330" s="148"/>
      <c r="P5330" s="148"/>
    </row>
    <row r="5331" spans="1:16" ht="39.6">
      <c r="A5331" s="258" t="s">
        <v>49715</v>
      </c>
      <c r="B5331" s="252" t="s">
        <v>48363</v>
      </c>
      <c r="C5331" s="252" t="s">
        <v>48363</v>
      </c>
      <c r="D5331" s="148" t="s">
        <v>48363</v>
      </c>
      <c r="E5331" s="252" t="s">
        <v>48363</v>
      </c>
      <c r="F5331" s="252" t="s">
        <v>48363</v>
      </c>
      <c r="G5331" s="252" t="s">
        <v>48363</v>
      </c>
      <c r="H5331" s="252" t="s">
        <v>48363</v>
      </c>
      <c r="I5331" s="264" t="s">
        <v>48363</v>
      </c>
      <c r="J5331" s="148"/>
      <c r="M5331" s="251"/>
      <c r="N5331" s="213"/>
      <c r="O5331" s="148"/>
      <c r="P5331" s="148"/>
    </row>
    <row r="5332" spans="1:16" ht="39.6">
      <c r="A5332" s="258" t="s">
        <v>49716</v>
      </c>
      <c r="B5332" s="252" t="s">
        <v>48363</v>
      </c>
      <c r="C5332" s="252" t="s">
        <v>48363</v>
      </c>
      <c r="D5332" s="148" t="s">
        <v>48363</v>
      </c>
      <c r="E5332" s="252" t="s">
        <v>48363</v>
      </c>
      <c r="F5332" s="252" t="s">
        <v>48363</v>
      </c>
      <c r="G5332" s="252" t="s">
        <v>48363</v>
      </c>
      <c r="H5332" s="252" t="s">
        <v>48363</v>
      </c>
      <c r="I5332" s="264" t="s">
        <v>48363</v>
      </c>
      <c r="J5332" s="273"/>
      <c r="K5332" s="273"/>
      <c r="L5332" s="273"/>
      <c r="M5332" s="251"/>
      <c r="N5332" s="213"/>
      <c r="O5332" s="148"/>
      <c r="P5332" s="148"/>
    </row>
    <row r="5333" spans="1:16" ht="158.4">
      <c r="A5333" s="251" t="s">
        <v>49717</v>
      </c>
      <c r="B5333" s="253" t="s">
        <v>49718</v>
      </c>
      <c r="C5333" s="252" t="s">
        <v>49719</v>
      </c>
      <c r="D5333" s="148" t="s">
        <v>49720</v>
      </c>
      <c r="E5333" s="253" t="s">
        <v>49721</v>
      </c>
      <c r="F5333" s="253" t="s">
        <v>49722</v>
      </c>
      <c r="G5333" s="253" t="s">
        <v>49723</v>
      </c>
      <c r="H5333" s="262" t="s">
        <v>49724</v>
      </c>
      <c r="I5333" s="264" t="s">
        <v>49725</v>
      </c>
      <c r="M5333" s="258"/>
      <c r="N5333" s="148"/>
      <c r="O5333" s="148"/>
      <c r="P5333" s="148"/>
    </row>
    <row r="5334" spans="1:16" ht="158.4">
      <c r="A5334" s="251" t="s">
        <v>49726</v>
      </c>
      <c r="B5334" s="253" t="s">
        <v>49718</v>
      </c>
      <c r="C5334" s="252" t="s">
        <v>49727</v>
      </c>
      <c r="D5334" s="148" t="s">
        <v>49720</v>
      </c>
      <c r="E5334" s="253" t="s">
        <v>49721</v>
      </c>
      <c r="F5334" s="253" t="s">
        <v>49728</v>
      </c>
      <c r="G5334" s="253" t="s">
        <v>49723</v>
      </c>
      <c r="H5334" s="262" t="s">
        <v>49729</v>
      </c>
      <c r="I5334" s="264" t="s">
        <v>49725</v>
      </c>
      <c r="M5334" s="258"/>
      <c r="N5334" s="148"/>
      <c r="O5334" s="148"/>
      <c r="P5334" s="148"/>
    </row>
    <row r="5335" spans="1:16" ht="118.8">
      <c r="A5335" s="258" t="s">
        <v>49730</v>
      </c>
      <c r="B5335" s="252" t="s">
        <v>49731</v>
      </c>
      <c r="C5335" s="252" t="s">
        <v>49732</v>
      </c>
      <c r="D5335" s="148" t="s">
        <v>49733</v>
      </c>
      <c r="E5335" s="252" t="s">
        <v>49734</v>
      </c>
      <c r="F5335" s="252" t="s">
        <v>49735</v>
      </c>
      <c r="G5335" s="252" t="s">
        <v>49736</v>
      </c>
      <c r="H5335" s="262" t="s">
        <v>49737</v>
      </c>
      <c r="I5335" s="264" t="s">
        <v>49738</v>
      </c>
      <c r="M5335" s="258"/>
      <c r="N5335" s="148"/>
      <c r="O5335" s="148"/>
      <c r="P5335" s="148"/>
    </row>
    <row r="5336" spans="1:16" ht="118.8">
      <c r="A5336" s="258" t="s">
        <v>49739</v>
      </c>
      <c r="B5336" s="252" t="s">
        <v>49740</v>
      </c>
      <c r="C5336" s="252" t="s">
        <v>49741</v>
      </c>
      <c r="D5336" s="148" t="s">
        <v>49742</v>
      </c>
      <c r="E5336" s="252" t="s">
        <v>49743</v>
      </c>
      <c r="F5336" s="252" t="s">
        <v>49744</v>
      </c>
      <c r="G5336" s="252" t="s">
        <v>49745</v>
      </c>
      <c r="H5336" s="262" t="s">
        <v>49746</v>
      </c>
      <c r="I5336" s="264" t="s">
        <v>49747</v>
      </c>
      <c r="M5336" s="258"/>
      <c r="N5336" s="148"/>
      <c r="O5336" s="148"/>
      <c r="P5336" s="148"/>
    </row>
    <row r="5337" spans="1:16" ht="132">
      <c r="A5337" s="258" t="s">
        <v>49748</v>
      </c>
      <c r="B5337" s="252" t="s">
        <v>49749</v>
      </c>
      <c r="C5337" s="252" t="s">
        <v>49750</v>
      </c>
      <c r="D5337" s="148" t="s">
        <v>49751</v>
      </c>
      <c r="E5337" s="252" t="s">
        <v>49752</v>
      </c>
      <c r="F5337" s="252" t="s">
        <v>49753</v>
      </c>
      <c r="G5337" s="252" t="s">
        <v>49754</v>
      </c>
      <c r="H5337" s="262" t="s">
        <v>49755</v>
      </c>
      <c r="I5337" s="264" t="s">
        <v>49756</v>
      </c>
      <c r="M5337" s="258"/>
      <c r="N5337" s="252"/>
      <c r="O5337" s="148"/>
      <c r="P5337" s="148"/>
    </row>
    <row r="5338" spans="1:16" ht="132">
      <c r="A5338" s="258" t="s">
        <v>49757</v>
      </c>
      <c r="B5338" s="252" t="s">
        <v>49749</v>
      </c>
      <c r="C5338" s="252" t="s">
        <v>49750</v>
      </c>
      <c r="D5338" s="148" t="s">
        <v>49751</v>
      </c>
      <c r="E5338" s="252" t="s">
        <v>49752</v>
      </c>
      <c r="F5338" s="252" t="s">
        <v>49753</v>
      </c>
      <c r="G5338" s="252" t="s">
        <v>49754</v>
      </c>
      <c r="H5338" s="262" t="s">
        <v>49755</v>
      </c>
      <c r="I5338" s="264" t="s">
        <v>49756</v>
      </c>
      <c r="M5338" s="258"/>
      <c r="N5338" s="252"/>
      <c r="O5338" s="148"/>
      <c r="P5338" s="148"/>
    </row>
    <row r="5339" spans="1:16" ht="198">
      <c r="A5339" s="258" t="s">
        <v>49758</v>
      </c>
      <c r="B5339" s="252" t="s">
        <v>49759</v>
      </c>
      <c r="C5339" s="252" t="s">
        <v>49760</v>
      </c>
      <c r="D5339" s="148" t="s">
        <v>49761</v>
      </c>
      <c r="E5339" s="252" t="s">
        <v>49762</v>
      </c>
      <c r="F5339" s="252" t="s">
        <v>49763</v>
      </c>
      <c r="G5339" s="252" t="s">
        <v>49764</v>
      </c>
      <c r="H5339" s="262" t="s">
        <v>49765</v>
      </c>
      <c r="I5339" s="264" t="s">
        <v>49766</v>
      </c>
      <c r="M5339" s="258"/>
      <c r="N5339" s="252"/>
      <c r="O5339" s="148"/>
      <c r="P5339" s="148"/>
    </row>
    <row r="5340" spans="1:16" ht="198">
      <c r="A5340" s="258" t="s">
        <v>49767</v>
      </c>
      <c r="B5340" s="252" t="s">
        <v>49768</v>
      </c>
      <c r="C5340" s="252" t="s">
        <v>49769</v>
      </c>
      <c r="D5340" s="148" t="s">
        <v>49770</v>
      </c>
      <c r="E5340" s="252" t="s">
        <v>49771</v>
      </c>
      <c r="F5340" s="252" t="s">
        <v>49772</v>
      </c>
      <c r="G5340" s="252" t="s">
        <v>49773</v>
      </c>
      <c r="H5340" s="262" t="s">
        <v>49774</v>
      </c>
      <c r="I5340" s="264" t="s">
        <v>49775</v>
      </c>
      <c r="M5340" s="258"/>
      <c r="N5340" s="252"/>
      <c r="O5340" s="148"/>
      <c r="P5340" s="148"/>
    </row>
    <row r="5341" spans="1:16" ht="145.19999999999999">
      <c r="A5341" s="258" t="s">
        <v>49776</v>
      </c>
      <c r="B5341" s="252" t="s">
        <v>49777</v>
      </c>
      <c r="C5341" s="252" t="s">
        <v>49778</v>
      </c>
      <c r="D5341" s="148" t="s">
        <v>49779</v>
      </c>
      <c r="E5341" s="252" t="s">
        <v>49780</v>
      </c>
      <c r="F5341" s="252" t="s">
        <v>49781</v>
      </c>
      <c r="G5341" s="252" t="s">
        <v>49782</v>
      </c>
      <c r="H5341" s="262" t="s">
        <v>49783</v>
      </c>
      <c r="I5341" s="264" t="s">
        <v>49784</v>
      </c>
      <c r="M5341" s="258"/>
      <c r="N5341" s="252"/>
      <c r="O5341" s="148"/>
      <c r="P5341" s="148"/>
    </row>
    <row r="5342" spans="1:16" ht="145.19999999999999">
      <c r="A5342" s="258" t="s">
        <v>49785</v>
      </c>
      <c r="B5342" s="252" t="s">
        <v>49786</v>
      </c>
      <c r="C5342" s="252" t="s">
        <v>49787</v>
      </c>
      <c r="D5342" s="148" t="s">
        <v>49788</v>
      </c>
      <c r="E5342" s="252" t="s">
        <v>49789</v>
      </c>
      <c r="F5342" s="252" t="s">
        <v>49790</v>
      </c>
      <c r="G5342" s="252" t="s">
        <v>49791</v>
      </c>
      <c r="H5342" s="262" t="s">
        <v>49792</v>
      </c>
      <c r="I5342" s="264" t="s">
        <v>49793</v>
      </c>
      <c r="M5342" s="258"/>
      <c r="N5342" s="252"/>
      <c r="O5342" s="148"/>
      <c r="P5342" s="148"/>
    </row>
    <row r="5343" spans="1:16" ht="105.6">
      <c r="A5343" s="258" t="s">
        <v>49794</v>
      </c>
      <c r="B5343" s="252" t="s">
        <v>49795</v>
      </c>
      <c r="C5343" s="252" t="s">
        <v>49796</v>
      </c>
      <c r="D5343" s="148" t="s">
        <v>49797</v>
      </c>
      <c r="E5343" s="252" t="s">
        <v>49798</v>
      </c>
      <c r="F5343" s="252" t="s">
        <v>49799</v>
      </c>
      <c r="G5343" s="252" t="s">
        <v>49800</v>
      </c>
      <c r="H5343" s="262" t="s">
        <v>49801</v>
      </c>
      <c r="I5343" s="264" t="s">
        <v>49802</v>
      </c>
      <c r="M5343" s="258"/>
      <c r="N5343" s="252"/>
      <c r="O5343" s="148"/>
      <c r="P5343" s="148"/>
    </row>
    <row r="5344" spans="1:16" ht="105.6">
      <c r="A5344" s="258" t="s">
        <v>49803</v>
      </c>
      <c r="B5344" s="252" t="s">
        <v>49804</v>
      </c>
      <c r="C5344" s="252" t="s">
        <v>49805</v>
      </c>
      <c r="D5344" s="148" t="s">
        <v>49806</v>
      </c>
      <c r="E5344" s="252" t="s">
        <v>49798</v>
      </c>
      <c r="F5344" s="252" t="s">
        <v>49799</v>
      </c>
      <c r="G5344" s="252" t="s">
        <v>49807</v>
      </c>
      <c r="H5344" s="262" t="s">
        <v>49808</v>
      </c>
      <c r="I5344" s="264" t="s">
        <v>49809</v>
      </c>
      <c r="M5344" s="258"/>
      <c r="N5344" s="252"/>
      <c r="O5344" s="148"/>
      <c r="P5344" s="148"/>
    </row>
    <row r="5345" spans="1:16" ht="92.4">
      <c r="A5345" s="258" t="s">
        <v>49810</v>
      </c>
      <c r="B5345" s="252" t="s">
        <v>49811</v>
      </c>
      <c r="C5345" s="252" t="s">
        <v>49812</v>
      </c>
      <c r="D5345" s="148" t="s">
        <v>49813</v>
      </c>
      <c r="E5345" s="252" t="s">
        <v>49814</v>
      </c>
      <c r="F5345" s="252" t="s">
        <v>49815</v>
      </c>
      <c r="G5345" s="252" t="s">
        <v>49816</v>
      </c>
      <c r="H5345" s="262" t="s">
        <v>49817</v>
      </c>
      <c r="I5345" s="264" t="s">
        <v>49818</v>
      </c>
      <c r="M5345" s="258"/>
      <c r="N5345" s="252"/>
      <c r="O5345" s="148"/>
      <c r="P5345" s="148"/>
    </row>
    <row r="5346" spans="1:16" ht="92.4">
      <c r="A5346" s="258" t="s">
        <v>49819</v>
      </c>
      <c r="B5346" s="252" t="s">
        <v>49820</v>
      </c>
      <c r="C5346" s="252" t="s">
        <v>49821</v>
      </c>
      <c r="D5346" s="148" t="s">
        <v>49822</v>
      </c>
      <c r="E5346" s="252" t="s">
        <v>49814</v>
      </c>
      <c r="F5346" s="252" t="s">
        <v>49815</v>
      </c>
      <c r="G5346" s="252" t="s">
        <v>49823</v>
      </c>
      <c r="H5346" s="262" t="s">
        <v>49824</v>
      </c>
      <c r="I5346" s="264" t="s">
        <v>49825</v>
      </c>
      <c r="M5346" s="258"/>
      <c r="N5346" s="252"/>
      <c r="O5346" s="148"/>
      <c r="P5346" s="148"/>
    </row>
    <row r="5347" spans="1:16" ht="145.19999999999999">
      <c r="A5347" s="258" t="s">
        <v>49826</v>
      </c>
      <c r="B5347" s="252" t="s">
        <v>49827</v>
      </c>
      <c r="C5347" s="252" t="s">
        <v>49828</v>
      </c>
      <c r="D5347" s="148" t="s">
        <v>49829</v>
      </c>
      <c r="E5347" s="252" t="s">
        <v>49830</v>
      </c>
      <c r="F5347" s="252" t="s">
        <v>49831</v>
      </c>
      <c r="G5347" s="252" t="s">
        <v>49832</v>
      </c>
      <c r="H5347" s="262" t="s">
        <v>49833</v>
      </c>
      <c r="I5347" s="264" t="s">
        <v>49834</v>
      </c>
      <c r="M5347" s="258"/>
      <c r="N5347" s="252"/>
      <c r="O5347" s="148"/>
      <c r="P5347" s="148"/>
    </row>
    <row r="5348" spans="1:16" ht="145.19999999999999">
      <c r="A5348" s="258" t="s">
        <v>49835</v>
      </c>
      <c r="B5348" s="252" t="s">
        <v>49836</v>
      </c>
      <c r="C5348" s="252" t="s">
        <v>49837</v>
      </c>
      <c r="D5348" s="148" t="s">
        <v>49838</v>
      </c>
      <c r="E5348" s="252" t="s">
        <v>49830</v>
      </c>
      <c r="F5348" s="252" t="s">
        <v>49839</v>
      </c>
      <c r="G5348" s="252" t="s">
        <v>49840</v>
      </c>
      <c r="H5348" s="262" t="s">
        <v>49841</v>
      </c>
      <c r="I5348" s="264" t="s">
        <v>49842</v>
      </c>
      <c r="M5348" s="258"/>
      <c r="N5348" s="252"/>
      <c r="O5348" s="148"/>
      <c r="P5348" s="148"/>
    </row>
    <row r="5349" spans="1:16" ht="184.8">
      <c r="A5349" s="258" t="s">
        <v>49843</v>
      </c>
      <c r="B5349" s="252" t="s">
        <v>49844</v>
      </c>
      <c r="C5349" s="252" t="s">
        <v>49845</v>
      </c>
      <c r="D5349" s="148" t="s">
        <v>49846</v>
      </c>
      <c r="E5349" s="252" t="s">
        <v>49847</v>
      </c>
      <c r="F5349" s="252" t="s">
        <v>49848</v>
      </c>
      <c r="G5349" s="252" t="s">
        <v>49849</v>
      </c>
      <c r="H5349" s="262" t="s">
        <v>49850</v>
      </c>
      <c r="I5349" s="264" t="s">
        <v>49851</v>
      </c>
      <c r="M5349" s="251"/>
      <c r="N5349" s="253"/>
      <c r="O5349" s="148"/>
      <c r="P5349" s="148"/>
    </row>
    <row r="5350" spans="1:16" ht="184.8">
      <c r="A5350" s="258" t="s">
        <v>49852</v>
      </c>
      <c r="B5350" s="252" t="s">
        <v>49853</v>
      </c>
      <c r="C5350" s="252" t="s">
        <v>49854</v>
      </c>
      <c r="D5350" s="148" t="s">
        <v>49855</v>
      </c>
      <c r="E5350" s="252" t="s">
        <v>49847</v>
      </c>
      <c r="F5350" s="252" t="s">
        <v>49856</v>
      </c>
      <c r="G5350" s="252" t="s">
        <v>49857</v>
      </c>
      <c r="H5350" s="262" t="s">
        <v>49858</v>
      </c>
      <c r="I5350" s="264" t="s">
        <v>49859</v>
      </c>
      <c r="K5350" s="273"/>
      <c r="L5350" s="273"/>
      <c r="M5350" s="251"/>
      <c r="N5350" s="253"/>
      <c r="O5350" s="148"/>
      <c r="P5350" s="148"/>
    </row>
    <row r="5351" spans="1:16" ht="198">
      <c r="A5351" s="251" t="s">
        <v>49860</v>
      </c>
      <c r="B5351" s="253" t="s">
        <v>49861</v>
      </c>
      <c r="C5351" s="252" t="s">
        <v>49862</v>
      </c>
      <c r="D5351" s="148" t="s">
        <v>49863</v>
      </c>
      <c r="E5351" s="253" t="s">
        <v>49864</v>
      </c>
      <c r="F5351" s="253" t="s">
        <v>49865</v>
      </c>
      <c r="G5351" s="253" t="s">
        <v>49866</v>
      </c>
      <c r="H5351" s="262" t="s">
        <v>49867</v>
      </c>
      <c r="I5351" s="264" t="s">
        <v>49868</v>
      </c>
      <c r="J5351" s="148"/>
      <c r="M5351" s="258"/>
      <c r="N5351" s="252"/>
      <c r="O5351" s="148"/>
      <c r="P5351" s="148"/>
    </row>
    <row r="5352" spans="1:16" ht="211.2">
      <c r="A5352" s="251" t="s">
        <v>49869</v>
      </c>
      <c r="B5352" s="253" t="s">
        <v>49861</v>
      </c>
      <c r="C5352" s="252" t="s">
        <v>49862</v>
      </c>
      <c r="D5352" s="148" t="s">
        <v>49863</v>
      </c>
      <c r="E5352" s="253" t="s">
        <v>49864</v>
      </c>
      <c r="F5352" s="253" t="s">
        <v>49870</v>
      </c>
      <c r="G5352" s="253" t="s">
        <v>49866</v>
      </c>
      <c r="H5352" s="262" t="s">
        <v>49867</v>
      </c>
      <c r="I5352" s="264" t="s">
        <v>49871</v>
      </c>
      <c r="J5352" s="148"/>
      <c r="M5352" s="258"/>
      <c r="N5352" s="252"/>
      <c r="O5352" s="148"/>
      <c r="P5352" s="148"/>
    </row>
    <row r="5353" spans="1:16" ht="184.8">
      <c r="A5353" s="258" t="s">
        <v>49872</v>
      </c>
      <c r="B5353" s="252" t="s">
        <v>49873</v>
      </c>
      <c r="C5353" s="252" t="s">
        <v>49874</v>
      </c>
      <c r="D5353" s="148" t="s">
        <v>49875</v>
      </c>
      <c r="E5353" s="252" t="s">
        <v>49876</v>
      </c>
      <c r="F5353" s="252" t="s">
        <v>49877</v>
      </c>
      <c r="G5353" s="252" t="s">
        <v>49878</v>
      </c>
      <c r="H5353" s="262" t="s">
        <v>49879</v>
      </c>
      <c r="I5353" s="264" t="s">
        <v>49880</v>
      </c>
      <c r="J5353" s="148"/>
      <c r="M5353" s="258"/>
      <c r="N5353" s="252"/>
      <c r="O5353" s="148"/>
      <c r="P5353" s="148"/>
    </row>
    <row r="5354" spans="1:16" ht="184.8">
      <c r="A5354" s="258" t="s">
        <v>49881</v>
      </c>
      <c r="B5354" s="252" t="s">
        <v>49873</v>
      </c>
      <c r="C5354" s="252" t="s">
        <v>49874</v>
      </c>
      <c r="D5354" s="148" t="s">
        <v>49875</v>
      </c>
      <c r="E5354" s="252" t="s">
        <v>49876</v>
      </c>
      <c r="F5354" s="252" t="s">
        <v>49877</v>
      </c>
      <c r="G5354" s="252" t="s">
        <v>49878</v>
      </c>
      <c r="H5354" s="262" t="s">
        <v>49879</v>
      </c>
      <c r="I5354" s="264" t="s">
        <v>49880</v>
      </c>
      <c r="J5354" s="148"/>
      <c r="M5354" s="258"/>
      <c r="N5354" s="252"/>
      <c r="O5354" s="148"/>
      <c r="P5354" s="148"/>
    </row>
    <row r="5355" spans="1:16" ht="118.8">
      <c r="A5355" s="258" t="s">
        <v>49882</v>
      </c>
      <c r="B5355" s="252" t="s">
        <v>49883</v>
      </c>
      <c r="C5355" s="252" t="s">
        <v>49884</v>
      </c>
      <c r="D5355" s="148" t="s">
        <v>49885</v>
      </c>
      <c r="E5355" s="252" t="s">
        <v>49886</v>
      </c>
      <c r="F5355" s="252" t="s">
        <v>49887</v>
      </c>
      <c r="G5355" s="252" t="s">
        <v>49888</v>
      </c>
      <c r="H5355" s="262" t="s">
        <v>49889</v>
      </c>
      <c r="I5355" s="264" t="s">
        <v>49890</v>
      </c>
      <c r="J5355" s="148"/>
      <c r="M5355" s="258"/>
      <c r="N5355" s="252"/>
      <c r="O5355" s="148"/>
      <c r="P5355" s="148"/>
    </row>
    <row r="5356" spans="1:16" ht="118.8">
      <c r="A5356" s="258" t="s">
        <v>49891</v>
      </c>
      <c r="B5356" s="252" t="s">
        <v>49883</v>
      </c>
      <c r="C5356" s="252" t="s">
        <v>49884</v>
      </c>
      <c r="D5356" s="148" t="s">
        <v>49885</v>
      </c>
      <c r="E5356" s="252" t="s">
        <v>49886</v>
      </c>
      <c r="F5356" s="252" t="s">
        <v>49887</v>
      </c>
      <c r="G5356" s="252" t="s">
        <v>49888</v>
      </c>
      <c r="H5356" s="262" t="s">
        <v>49889</v>
      </c>
      <c r="I5356" s="264" t="s">
        <v>49890</v>
      </c>
      <c r="J5356" s="148"/>
      <c r="M5356" s="258"/>
      <c r="N5356" s="252"/>
      <c r="O5356" s="148"/>
      <c r="P5356" s="148"/>
    </row>
    <row r="5357" spans="1:16" ht="39.6">
      <c r="A5357" s="258" t="s">
        <v>49892</v>
      </c>
      <c r="B5357" s="252" t="s">
        <v>48433</v>
      </c>
      <c r="C5357" s="252" t="s">
        <v>48433</v>
      </c>
      <c r="D5357" s="148" t="s">
        <v>48433</v>
      </c>
      <c r="E5357" s="252" t="s">
        <v>48433</v>
      </c>
      <c r="F5357" s="252" t="s">
        <v>48433</v>
      </c>
      <c r="G5357" s="252" t="s">
        <v>48433</v>
      </c>
      <c r="H5357" s="252" t="s">
        <v>48433</v>
      </c>
      <c r="I5357" s="264" t="s">
        <v>48433</v>
      </c>
      <c r="J5357" s="148"/>
      <c r="K5357" s="148"/>
      <c r="L5357" s="148"/>
      <c r="M5357" s="258"/>
      <c r="N5357" s="252"/>
      <c r="O5357" s="148"/>
      <c r="P5357" s="148"/>
    </row>
    <row r="5358" spans="1:16" ht="39.6">
      <c r="A5358" s="258" t="s">
        <v>49893</v>
      </c>
      <c r="B5358" s="252" t="s">
        <v>48435</v>
      </c>
      <c r="C5358" s="252" t="s">
        <v>48435</v>
      </c>
      <c r="D5358" s="148" t="s">
        <v>48435</v>
      </c>
      <c r="E5358" s="252" t="s">
        <v>48435</v>
      </c>
      <c r="F5358" s="252" t="s">
        <v>48435</v>
      </c>
      <c r="G5358" s="252" t="s">
        <v>48435</v>
      </c>
      <c r="H5358" s="252" t="s">
        <v>48435</v>
      </c>
      <c r="I5358" s="264" t="s">
        <v>48435</v>
      </c>
      <c r="J5358" s="148"/>
      <c r="K5358" s="148"/>
      <c r="L5358" s="148"/>
      <c r="M5358" s="258"/>
      <c r="N5358" s="252"/>
      <c r="O5358" s="148"/>
      <c r="P5358" s="148"/>
    </row>
    <row r="5359" spans="1:16" ht="39.6">
      <c r="A5359" s="258" t="s">
        <v>49894</v>
      </c>
      <c r="B5359" s="252" t="s">
        <v>48437</v>
      </c>
      <c r="C5359" s="252" t="s">
        <v>48437</v>
      </c>
      <c r="D5359" s="148" t="s">
        <v>48437</v>
      </c>
      <c r="E5359" s="252" t="s">
        <v>48437</v>
      </c>
      <c r="F5359" s="252" t="s">
        <v>48437</v>
      </c>
      <c r="G5359" s="252" t="s">
        <v>48437</v>
      </c>
      <c r="H5359" s="252" t="s">
        <v>48437</v>
      </c>
      <c r="I5359" s="264" t="s">
        <v>48437</v>
      </c>
      <c r="J5359" s="148"/>
      <c r="K5359" s="148"/>
      <c r="L5359" s="148"/>
      <c r="M5359" s="258"/>
      <c r="N5359" s="252"/>
      <c r="O5359" s="148"/>
      <c r="P5359" s="148"/>
    </row>
    <row r="5360" spans="1:16" ht="39.6">
      <c r="A5360" s="258" t="s">
        <v>49895</v>
      </c>
      <c r="B5360" s="252" t="s">
        <v>48437</v>
      </c>
      <c r="C5360" s="252" t="s">
        <v>48437</v>
      </c>
      <c r="D5360" s="148" t="s">
        <v>48437</v>
      </c>
      <c r="E5360" s="252" t="s">
        <v>48437</v>
      </c>
      <c r="F5360" s="252" t="s">
        <v>48437</v>
      </c>
      <c r="G5360" s="252" t="s">
        <v>48437</v>
      </c>
      <c r="H5360" s="252" t="s">
        <v>48437</v>
      </c>
      <c r="I5360" s="264" t="s">
        <v>48437</v>
      </c>
      <c r="J5360" s="148"/>
      <c r="K5360" s="148"/>
      <c r="L5360" s="148"/>
      <c r="M5360" s="258"/>
      <c r="N5360" s="252"/>
      <c r="O5360" s="148"/>
      <c r="P5360" s="148"/>
    </row>
    <row r="5361" spans="1:16" ht="39.6">
      <c r="A5361" s="258" t="s">
        <v>49896</v>
      </c>
      <c r="B5361" s="252" t="s">
        <v>49325</v>
      </c>
      <c r="C5361" s="252" t="s">
        <v>49325</v>
      </c>
      <c r="D5361" s="148" t="s">
        <v>49325</v>
      </c>
      <c r="E5361" s="252" t="s">
        <v>49325</v>
      </c>
      <c r="F5361" s="252" t="s">
        <v>49325</v>
      </c>
      <c r="G5361" s="252" t="s">
        <v>49325</v>
      </c>
      <c r="H5361" s="252" t="s">
        <v>49325</v>
      </c>
      <c r="I5361" s="264" t="s">
        <v>49325</v>
      </c>
      <c r="J5361" s="148"/>
      <c r="K5361" s="148"/>
      <c r="L5361" s="148"/>
      <c r="M5361" s="258"/>
      <c r="N5361" s="252"/>
      <c r="O5361" s="148"/>
      <c r="P5361" s="148"/>
    </row>
    <row r="5362" spans="1:16" ht="39.6">
      <c r="A5362" s="258" t="s">
        <v>49897</v>
      </c>
      <c r="B5362" s="252" t="s">
        <v>49327</v>
      </c>
      <c r="C5362" s="252" t="s">
        <v>49327</v>
      </c>
      <c r="D5362" s="148" t="s">
        <v>49327</v>
      </c>
      <c r="E5362" s="252" t="s">
        <v>49327</v>
      </c>
      <c r="F5362" s="252" t="s">
        <v>49327</v>
      </c>
      <c r="G5362" s="252" t="s">
        <v>49327</v>
      </c>
      <c r="H5362" s="252" t="s">
        <v>49327</v>
      </c>
      <c r="I5362" s="264" t="s">
        <v>49327</v>
      </c>
      <c r="J5362" s="148"/>
      <c r="K5362" s="148"/>
      <c r="L5362" s="148"/>
      <c r="M5362" s="258"/>
      <c r="N5362" s="252"/>
      <c r="O5362" s="148"/>
      <c r="P5362" s="148"/>
    </row>
    <row r="5363" spans="1:16" ht="39.6">
      <c r="A5363" s="258" t="s">
        <v>49898</v>
      </c>
      <c r="B5363" s="252" t="s">
        <v>48451</v>
      </c>
      <c r="C5363" s="252" t="s">
        <v>48451</v>
      </c>
      <c r="D5363" s="148" t="s">
        <v>48451</v>
      </c>
      <c r="E5363" s="252" t="s">
        <v>48451</v>
      </c>
      <c r="F5363" s="252" t="s">
        <v>48451</v>
      </c>
      <c r="G5363" s="252" t="s">
        <v>48451</v>
      </c>
      <c r="H5363" s="252" t="s">
        <v>48451</v>
      </c>
      <c r="I5363" s="264" t="s">
        <v>48451</v>
      </c>
      <c r="J5363" s="148"/>
      <c r="K5363" s="148"/>
      <c r="L5363" s="148"/>
      <c r="M5363" s="251"/>
      <c r="N5363" s="253"/>
      <c r="O5363" s="148"/>
      <c r="P5363" s="148"/>
    </row>
    <row r="5364" spans="1:16" ht="39.6">
      <c r="A5364" s="258" t="s">
        <v>49899</v>
      </c>
      <c r="B5364" s="252" t="s">
        <v>48451</v>
      </c>
      <c r="C5364" s="252" t="s">
        <v>48451</v>
      </c>
      <c r="D5364" s="148" t="s">
        <v>48451</v>
      </c>
      <c r="E5364" s="252" t="s">
        <v>48451</v>
      </c>
      <c r="F5364" s="252" t="s">
        <v>48451</v>
      </c>
      <c r="G5364" s="252" t="s">
        <v>48451</v>
      </c>
      <c r="H5364" s="252" t="s">
        <v>48451</v>
      </c>
      <c r="I5364" s="264" t="s">
        <v>48451</v>
      </c>
      <c r="J5364" s="148"/>
      <c r="K5364" s="148"/>
      <c r="L5364" s="148"/>
      <c r="M5364" s="251"/>
      <c r="N5364" s="253"/>
      <c r="O5364" s="148"/>
      <c r="P5364" s="148"/>
    </row>
    <row r="5365" spans="1:16" ht="39.6">
      <c r="A5365" s="258" t="s">
        <v>49900</v>
      </c>
      <c r="B5365" s="252" t="s">
        <v>49331</v>
      </c>
      <c r="C5365" s="252" t="s">
        <v>49331</v>
      </c>
      <c r="D5365" s="148" t="s">
        <v>49331</v>
      </c>
      <c r="E5365" s="252" t="s">
        <v>49331</v>
      </c>
      <c r="F5365" s="252" t="s">
        <v>49331</v>
      </c>
      <c r="G5365" s="252" t="s">
        <v>49331</v>
      </c>
      <c r="H5365" s="252" t="s">
        <v>49331</v>
      </c>
      <c r="I5365" s="264" t="s">
        <v>49331</v>
      </c>
      <c r="J5365" s="148"/>
      <c r="K5365" s="148"/>
      <c r="L5365" s="148"/>
      <c r="M5365" s="258"/>
      <c r="N5365" s="148"/>
      <c r="O5365" s="148"/>
      <c r="P5365" s="148"/>
    </row>
    <row r="5366" spans="1:16" ht="39.6">
      <c r="A5366" s="258" t="s">
        <v>49901</v>
      </c>
      <c r="B5366" s="252" t="s">
        <v>49333</v>
      </c>
      <c r="C5366" s="252" t="s">
        <v>49333</v>
      </c>
      <c r="D5366" s="148" t="s">
        <v>49333</v>
      </c>
      <c r="E5366" s="252" t="s">
        <v>49333</v>
      </c>
      <c r="F5366" s="252" t="s">
        <v>49333</v>
      </c>
      <c r="G5366" s="252" t="s">
        <v>49333</v>
      </c>
      <c r="H5366" s="252" t="s">
        <v>49333</v>
      </c>
      <c r="I5366" s="264" t="s">
        <v>49333</v>
      </c>
      <c r="J5366" s="148"/>
      <c r="K5366" s="148"/>
      <c r="L5366" s="148"/>
      <c r="M5366" s="258"/>
      <c r="N5366" s="148"/>
      <c r="O5366" s="148"/>
      <c r="P5366" s="148"/>
    </row>
    <row r="5367" spans="1:16" ht="39.6">
      <c r="A5367" s="258" t="s">
        <v>49902</v>
      </c>
      <c r="B5367" s="252" t="s">
        <v>48465</v>
      </c>
      <c r="C5367" s="252" t="s">
        <v>48465</v>
      </c>
      <c r="D5367" s="148" t="s">
        <v>48465</v>
      </c>
      <c r="E5367" s="252" t="s">
        <v>48465</v>
      </c>
      <c r="F5367" s="252" t="s">
        <v>48465</v>
      </c>
      <c r="G5367" s="252" t="s">
        <v>48465</v>
      </c>
      <c r="H5367" s="252" t="s">
        <v>48465</v>
      </c>
      <c r="I5367" s="264" t="s">
        <v>48465</v>
      </c>
      <c r="J5367" s="148"/>
      <c r="K5367" s="148"/>
      <c r="L5367" s="148"/>
      <c r="M5367" s="258"/>
      <c r="N5367" s="252"/>
      <c r="O5367" s="148"/>
      <c r="P5367" s="148"/>
    </row>
    <row r="5368" spans="1:16" ht="39.6">
      <c r="A5368" s="258" t="s">
        <v>49903</v>
      </c>
      <c r="B5368" s="252" t="s">
        <v>48465</v>
      </c>
      <c r="C5368" s="252" t="s">
        <v>48465</v>
      </c>
      <c r="D5368" s="148" t="s">
        <v>48465</v>
      </c>
      <c r="E5368" s="252" t="s">
        <v>48465</v>
      </c>
      <c r="F5368" s="252" t="s">
        <v>48465</v>
      </c>
      <c r="G5368" s="252" t="s">
        <v>48465</v>
      </c>
      <c r="H5368" s="252" t="s">
        <v>48465</v>
      </c>
      <c r="I5368" s="264" t="s">
        <v>48465</v>
      </c>
      <c r="J5368" s="148"/>
      <c r="K5368" s="148"/>
      <c r="L5368" s="148"/>
      <c r="M5368" s="258"/>
      <c r="N5368" s="252"/>
      <c r="O5368" s="148"/>
      <c r="P5368" s="148"/>
    </row>
    <row r="5369" spans="1:16" ht="28.8">
      <c r="A5369" s="251" t="s">
        <v>49904</v>
      </c>
      <c r="B5369" s="253" t="s">
        <v>49337</v>
      </c>
      <c r="C5369" s="253" t="s">
        <v>49337</v>
      </c>
      <c r="D5369" s="148" t="s">
        <v>49337</v>
      </c>
      <c r="E5369" s="253" t="s">
        <v>49337</v>
      </c>
      <c r="F5369" s="253" t="s">
        <v>49337</v>
      </c>
      <c r="G5369" s="253" t="s">
        <v>49337</v>
      </c>
      <c r="H5369" s="253" t="s">
        <v>49337</v>
      </c>
      <c r="I5369" s="264" t="s">
        <v>49337</v>
      </c>
      <c r="J5369" s="148"/>
      <c r="K5369" s="148"/>
      <c r="L5369" s="148"/>
      <c r="M5369" s="258"/>
      <c r="N5369" s="148"/>
      <c r="O5369" s="148"/>
      <c r="P5369" s="148"/>
    </row>
    <row r="5370" spans="1:16" ht="28.8">
      <c r="A5370" s="251" t="s">
        <v>49905</v>
      </c>
      <c r="B5370" s="253" t="s">
        <v>49337</v>
      </c>
      <c r="C5370" s="253" t="s">
        <v>49337</v>
      </c>
      <c r="D5370" s="148" t="s">
        <v>49337</v>
      </c>
      <c r="E5370" s="253" t="s">
        <v>49337</v>
      </c>
      <c r="F5370" s="253" t="s">
        <v>49337</v>
      </c>
      <c r="G5370" s="253" t="s">
        <v>49337</v>
      </c>
      <c r="H5370" s="253" t="s">
        <v>49337</v>
      </c>
      <c r="I5370" s="264" t="s">
        <v>49337</v>
      </c>
      <c r="J5370" s="148"/>
      <c r="K5370" s="148"/>
      <c r="L5370" s="148"/>
      <c r="M5370" s="258"/>
      <c r="N5370" s="148"/>
      <c r="O5370" s="148"/>
      <c r="P5370" s="148"/>
    </row>
    <row r="5371" spans="1:16" ht="39.6">
      <c r="A5371" s="258" t="s">
        <v>49906</v>
      </c>
      <c r="B5371" s="252" t="s">
        <v>48478</v>
      </c>
      <c r="C5371" s="252" t="s">
        <v>48478</v>
      </c>
      <c r="D5371" s="148" t="s">
        <v>48478</v>
      </c>
      <c r="E5371" s="252" t="s">
        <v>48478</v>
      </c>
      <c r="F5371" s="252" t="s">
        <v>48478</v>
      </c>
      <c r="G5371" s="252" t="s">
        <v>48478</v>
      </c>
      <c r="H5371" s="252" t="s">
        <v>48478</v>
      </c>
      <c r="I5371" s="264" t="s">
        <v>48478</v>
      </c>
      <c r="J5371" s="148"/>
      <c r="K5371" s="148"/>
      <c r="L5371" s="148"/>
      <c r="M5371" s="258"/>
      <c r="N5371" s="252"/>
      <c r="O5371" s="148"/>
      <c r="P5371" s="148"/>
    </row>
    <row r="5372" spans="1:16" ht="39.6">
      <c r="A5372" s="258" t="s">
        <v>49907</v>
      </c>
      <c r="B5372" s="252" t="s">
        <v>48480</v>
      </c>
      <c r="C5372" s="252" t="s">
        <v>48480</v>
      </c>
      <c r="D5372" s="148" t="s">
        <v>48480</v>
      </c>
      <c r="E5372" s="252" t="s">
        <v>48480</v>
      </c>
      <c r="F5372" s="252" t="s">
        <v>48480</v>
      </c>
      <c r="G5372" s="252" t="s">
        <v>48480</v>
      </c>
      <c r="H5372" s="252" t="s">
        <v>48480</v>
      </c>
      <c r="I5372" s="264" t="s">
        <v>48480</v>
      </c>
      <c r="J5372" s="148"/>
      <c r="K5372" s="148"/>
      <c r="L5372" s="148"/>
      <c r="M5372" s="258"/>
      <c r="N5372" s="252"/>
      <c r="O5372" s="148"/>
      <c r="P5372" s="148"/>
    </row>
    <row r="5373" spans="1:16" ht="39.6">
      <c r="A5373" s="258" t="s">
        <v>49908</v>
      </c>
      <c r="B5373" s="252" t="s">
        <v>48482</v>
      </c>
      <c r="C5373" s="252" t="s">
        <v>48482</v>
      </c>
      <c r="D5373" s="148" t="s">
        <v>48482</v>
      </c>
      <c r="E5373" s="252" t="s">
        <v>48482</v>
      </c>
      <c r="F5373" s="252" t="s">
        <v>48482</v>
      </c>
      <c r="G5373" s="252" t="s">
        <v>48482</v>
      </c>
      <c r="H5373" s="252" t="s">
        <v>48482</v>
      </c>
      <c r="I5373" s="264" t="s">
        <v>48482</v>
      </c>
      <c r="J5373" s="148"/>
      <c r="K5373" s="148"/>
      <c r="L5373" s="148"/>
      <c r="M5373" s="258"/>
      <c r="N5373" s="148"/>
      <c r="O5373" s="148"/>
      <c r="P5373" s="148"/>
    </row>
    <row r="5374" spans="1:16" ht="39.6">
      <c r="A5374" s="258" t="s">
        <v>49909</v>
      </c>
      <c r="B5374" s="252" t="s">
        <v>48482</v>
      </c>
      <c r="C5374" s="252" t="s">
        <v>48482</v>
      </c>
      <c r="D5374" s="148" t="s">
        <v>48482</v>
      </c>
      <c r="E5374" s="252" t="s">
        <v>48482</v>
      </c>
      <c r="F5374" s="252" t="s">
        <v>48482</v>
      </c>
      <c r="G5374" s="252" t="s">
        <v>48482</v>
      </c>
      <c r="H5374" s="252" t="s">
        <v>48482</v>
      </c>
      <c r="I5374" s="264" t="s">
        <v>48482</v>
      </c>
      <c r="J5374" s="148"/>
      <c r="K5374" s="148"/>
      <c r="L5374" s="148"/>
      <c r="M5374" s="258"/>
      <c r="N5374" s="148"/>
      <c r="O5374" s="148"/>
      <c r="P5374" s="148"/>
    </row>
    <row r="5375" spans="1:16" ht="39.6">
      <c r="A5375" s="258" t="s">
        <v>49910</v>
      </c>
      <c r="B5375" s="252" t="s">
        <v>48485</v>
      </c>
      <c r="C5375" s="252" t="s">
        <v>48485</v>
      </c>
      <c r="D5375" s="148" t="s">
        <v>48485</v>
      </c>
      <c r="E5375" s="252" t="s">
        <v>48485</v>
      </c>
      <c r="F5375" s="252" t="s">
        <v>48485</v>
      </c>
      <c r="G5375" s="252" t="s">
        <v>48485</v>
      </c>
      <c r="H5375" s="252" t="s">
        <v>48485</v>
      </c>
      <c r="I5375" s="264" t="s">
        <v>48485</v>
      </c>
      <c r="J5375" s="148"/>
      <c r="K5375" s="148"/>
      <c r="L5375" s="148"/>
      <c r="M5375" s="258"/>
      <c r="N5375" s="148"/>
      <c r="O5375" s="148"/>
      <c r="P5375" s="148"/>
    </row>
    <row r="5376" spans="1:16" ht="39.6">
      <c r="A5376" s="258" t="s">
        <v>49911</v>
      </c>
      <c r="B5376" s="252" t="s">
        <v>48487</v>
      </c>
      <c r="C5376" s="252" t="s">
        <v>48487</v>
      </c>
      <c r="D5376" s="148" t="s">
        <v>48487</v>
      </c>
      <c r="E5376" s="252" t="s">
        <v>48487</v>
      </c>
      <c r="F5376" s="252" t="s">
        <v>48487</v>
      </c>
      <c r="G5376" s="252" t="s">
        <v>48487</v>
      </c>
      <c r="H5376" s="252" t="s">
        <v>48487</v>
      </c>
      <c r="I5376" s="264" t="s">
        <v>48487</v>
      </c>
      <c r="J5376" s="148"/>
      <c r="K5376" s="148"/>
      <c r="L5376" s="148"/>
      <c r="M5376" s="258"/>
      <c r="N5376" s="148"/>
      <c r="O5376" s="148"/>
      <c r="P5376" s="148"/>
    </row>
    <row r="5377" spans="1:16" ht="39.6">
      <c r="A5377" s="258" t="s">
        <v>49912</v>
      </c>
      <c r="B5377" s="252" t="s">
        <v>48489</v>
      </c>
      <c r="C5377" s="252" t="s">
        <v>48489</v>
      </c>
      <c r="D5377" s="148" t="s">
        <v>48489</v>
      </c>
      <c r="E5377" s="252" t="s">
        <v>48489</v>
      </c>
      <c r="F5377" s="252" t="s">
        <v>48489</v>
      </c>
      <c r="G5377" s="252" t="s">
        <v>48489</v>
      </c>
      <c r="H5377" s="252" t="s">
        <v>48489</v>
      </c>
      <c r="I5377" s="264" t="s">
        <v>48489</v>
      </c>
      <c r="J5377" s="148"/>
      <c r="K5377" s="148"/>
      <c r="L5377" s="148"/>
      <c r="M5377" s="258"/>
      <c r="N5377" s="252"/>
      <c r="O5377" s="148"/>
      <c r="P5377" s="148"/>
    </row>
    <row r="5378" spans="1:16" ht="39.6">
      <c r="A5378" s="258" t="s">
        <v>49913</v>
      </c>
      <c r="B5378" s="252" t="s">
        <v>48489</v>
      </c>
      <c r="C5378" s="252" t="s">
        <v>48489</v>
      </c>
      <c r="D5378" s="148" t="s">
        <v>48489</v>
      </c>
      <c r="E5378" s="252" t="s">
        <v>48489</v>
      </c>
      <c r="F5378" s="252" t="s">
        <v>48489</v>
      </c>
      <c r="G5378" s="252" t="s">
        <v>48489</v>
      </c>
      <c r="H5378" s="252" t="s">
        <v>48489</v>
      </c>
      <c r="I5378" s="264" t="s">
        <v>48489</v>
      </c>
      <c r="J5378" s="148"/>
      <c r="K5378" s="148"/>
      <c r="L5378" s="148"/>
      <c r="M5378" s="258"/>
      <c r="N5378" s="252"/>
      <c r="O5378" s="148"/>
      <c r="P5378" s="148"/>
    </row>
    <row r="5379" spans="1:16" ht="39.6">
      <c r="A5379" s="258" t="s">
        <v>49914</v>
      </c>
      <c r="B5379" s="252" t="s">
        <v>48492</v>
      </c>
      <c r="C5379" s="252" t="s">
        <v>48492</v>
      </c>
      <c r="D5379" s="148" t="s">
        <v>48492</v>
      </c>
      <c r="E5379" s="252" t="s">
        <v>48492</v>
      </c>
      <c r="F5379" s="252" t="s">
        <v>48492</v>
      </c>
      <c r="G5379" s="252" t="s">
        <v>48492</v>
      </c>
      <c r="H5379" s="252" t="s">
        <v>48492</v>
      </c>
      <c r="I5379" s="264" t="s">
        <v>48492</v>
      </c>
      <c r="J5379" s="148"/>
      <c r="K5379" s="148"/>
      <c r="L5379" s="148"/>
      <c r="M5379" s="258"/>
      <c r="N5379" s="148"/>
      <c r="O5379" s="148"/>
      <c r="P5379" s="148"/>
    </row>
    <row r="5380" spans="1:16" ht="39.6">
      <c r="A5380" s="258" t="s">
        <v>49915</v>
      </c>
      <c r="B5380" s="252" t="s">
        <v>48494</v>
      </c>
      <c r="C5380" s="252" t="s">
        <v>48494</v>
      </c>
      <c r="D5380" s="148" t="s">
        <v>48494</v>
      </c>
      <c r="E5380" s="252" t="s">
        <v>48494</v>
      </c>
      <c r="F5380" s="252" t="s">
        <v>48494</v>
      </c>
      <c r="G5380" s="252" t="s">
        <v>48494</v>
      </c>
      <c r="H5380" s="252" t="s">
        <v>48494</v>
      </c>
      <c r="I5380" s="264" t="s">
        <v>48494</v>
      </c>
      <c r="J5380" s="148"/>
      <c r="K5380" s="148"/>
      <c r="L5380" s="148"/>
      <c r="M5380" s="258"/>
      <c r="N5380" s="148"/>
      <c r="O5380" s="148"/>
      <c r="P5380" s="148"/>
    </row>
    <row r="5381" spans="1:16" ht="39.6">
      <c r="A5381" s="258" t="s">
        <v>49916</v>
      </c>
      <c r="B5381" s="252" t="s">
        <v>48496</v>
      </c>
      <c r="C5381" s="252" t="s">
        <v>48496</v>
      </c>
      <c r="D5381" s="148" t="s">
        <v>48496</v>
      </c>
      <c r="E5381" s="252" t="s">
        <v>48496</v>
      </c>
      <c r="F5381" s="252" t="s">
        <v>48496</v>
      </c>
      <c r="G5381" s="252" t="s">
        <v>48496</v>
      </c>
      <c r="H5381" s="252" t="s">
        <v>48496</v>
      </c>
      <c r="I5381" s="264" t="s">
        <v>48496</v>
      </c>
      <c r="J5381" s="148"/>
      <c r="K5381" s="148"/>
      <c r="L5381" s="148"/>
      <c r="M5381" s="251"/>
      <c r="N5381" s="213"/>
      <c r="O5381" s="148"/>
      <c r="P5381" s="148"/>
    </row>
    <row r="5382" spans="1:16" ht="39.6">
      <c r="A5382" s="258" t="s">
        <v>49917</v>
      </c>
      <c r="B5382" s="252" t="s">
        <v>48496</v>
      </c>
      <c r="C5382" s="252" t="s">
        <v>48496</v>
      </c>
      <c r="D5382" s="148" t="s">
        <v>48496</v>
      </c>
      <c r="E5382" s="252" t="s">
        <v>48496</v>
      </c>
      <c r="F5382" s="252" t="s">
        <v>48496</v>
      </c>
      <c r="G5382" s="252" t="s">
        <v>48496</v>
      </c>
      <c r="H5382" s="252" t="s">
        <v>48496</v>
      </c>
      <c r="I5382" s="264" t="s">
        <v>48496</v>
      </c>
      <c r="J5382" s="148"/>
      <c r="K5382" s="148"/>
      <c r="L5382" s="148"/>
      <c r="M5382" s="251"/>
      <c r="N5382" s="213"/>
      <c r="O5382" s="148"/>
      <c r="P5382" s="148"/>
    </row>
    <row r="5383" spans="1:16" ht="28.8">
      <c r="A5383" s="251" t="s">
        <v>49918</v>
      </c>
      <c r="B5383" s="253" t="s">
        <v>49919</v>
      </c>
      <c r="C5383" s="253" t="s">
        <v>49920</v>
      </c>
      <c r="D5383" s="148" t="s">
        <v>49919</v>
      </c>
      <c r="E5383" s="253" t="s">
        <v>49920</v>
      </c>
      <c r="F5383" s="253" t="s">
        <v>49920</v>
      </c>
      <c r="G5383" s="253" t="s">
        <v>49919</v>
      </c>
      <c r="H5383" s="253" t="s">
        <v>49919</v>
      </c>
      <c r="I5383" s="264" t="s">
        <v>49919</v>
      </c>
      <c r="J5383" s="148"/>
      <c r="K5383" s="148"/>
      <c r="L5383" s="148"/>
      <c r="M5383" s="258"/>
      <c r="N5383" s="252"/>
      <c r="O5383" s="148"/>
      <c r="P5383" s="148"/>
    </row>
    <row r="5384" spans="1:16" ht="28.8">
      <c r="A5384" s="251" t="s">
        <v>49921</v>
      </c>
      <c r="B5384" s="253" t="s">
        <v>49920</v>
      </c>
      <c r="C5384" s="253" t="s">
        <v>49920</v>
      </c>
      <c r="D5384" s="148" t="s">
        <v>49920</v>
      </c>
      <c r="E5384" s="253" t="s">
        <v>49920</v>
      </c>
      <c r="F5384" s="253" t="s">
        <v>49920</v>
      </c>
      <c r="G5384" s="253" t="s">
        <v>49920</v>
      </c>
      <c r="H5384" s="253" t="s">
        <v>49920</v>
      </c>
      <c r="I5384" s="264" t="s">
        <v>49920</v>
      </c>
      <c r="J5384" s="273"/>
      <c r="K5384" s="273"/>
      <c r="L5384" s="273"/>
      <c r="M5384" s="258"/>
      <c r="N5384" s="252"/>
      <c r="O5384" s="148"/>
      <c r="P5384" s="148"/>
    </row>
    <row r="5385" spans="1:16" ht="132">
      <c r="A5385" s="258" t="s">
        <v>49922</v>
      </c>
      <c r="B5385" s="252" t="s">
        <v>49923</v>
      </c>
      <c r="C5385" s="252" t="s">
        <v>49924</v>
      </c>
      <c r="D5385" s="148" t="s">
        <v>49925</v>
      </c>
      <c r="E5385" s="252" t="s">
        <v>49926</v>
      </c>
      <c r="F5385" s="252" t="s">
        <v>49927</v>
      </c>
      <c r="G5385" s="252" t="s">
        <v>49928</v>
      </c>
      <c r="H5385" s="262" t="s">
        <v>49929</v>
      </c>
      <c r="I5385" s="264" t="s">
        <v>49930</v>
      </c>
      <c r="M5385" s="258"/>
      <c r="N5385" s="148"/>
      <c r="O5385" s="148"/>
      <c r="P5385" s="148"/>
    </row>
    <row r="5386" spans="1:16" ht="132">
      <c r="A5386" s="258" t="s">
        <v>49931</v>
      </c>
      <c r="B5386" s="252" t="s">
        <v>49932</v>
      </c>
      <c r="C5386" s="252" t="s">
        <v>49933</v>
      </c>
      <c r="D5386" s="148" t="s">
        <v>49934</v>
      </c>
      <c r="E5386" s="252" t="s">
        <v>49935</v>
      </c>
      <c r="F5386" s="252" t="s">
        <v>49936</v>
      </c>
      <c r="G5386" s="252" t="s">
        <v>49937</v>
      </c>
      <c r="H5386" s="262" t="s">
        <v>49938</v>
      </c>
      <c r="I5386" s="264" t="s">
        <v>49939</v>
      </c>
      <c r="M5386" s="258"/>
      <c r="N5386" s="148"/>
      <c r="O5386" s="148"/>
      <c r="P5386" s="148"/>
    </row>
    <row r="5387" spans="1:16" ht="158.4">
      <c r="A5387" s="258" t="s">
        <v>49940</v>
      </c>
      <c r="B5387" s="252" t="s">
        <v>49941</v>
      </c>
      <c r="C5387" s="252" t="s">
        <v>49942</v>
      </c>
      <c r="D5387" s="148" t="s">
        <v>49943</v>
      </c>
      <c r="E5387" s="252" t="s">
        <v>49944</v>
      </c>
      <c r="F5387" s="252" t="s">
        <v>49945</v>
      </c>
      <c r="G5387" s="252" t="s">
        <v>49946</v>
      </c>
      <c r="H5387" s="262" t="s">
        <v>49947</v>
      </c>
      <c r="I5387" s="264" t="s">
        <v>49948</v>
      </c>
      <c r="M5387" s="258"/>
      <c r="N5387" s="252"/>
      <c r="O5387" s="148"/>
      <c r="P5387" s="148"/>
    </row>
    <row r="5388" spans="1:16" ht="158.4">
      <c r="A5388" s="258" t="s">
        <v>49949</v>
      </c>
      <c r="B5388" s="252" t="s">
        <v>49950</v>
      </c>
      <c r="C5388" s="252" t="s">
        <v>49951</v>
      </c>
      <c r="D5388" s="148" t="s">
        <v>49952</v>
      </c>
      <c r="E5388" s="252" t="s">
        <v>49953</v>
      </c>
      <c r="F5388" s="252" t="s">
        <v>49954</v>
      </c>
      <c r="G5388" s="252" t="s">
        <v>49955</v>
      </c>
      <c r="H5388" s="262" t="s">
        <v>49956</v>
      </c>
      <c r="I5388" s="264" t="s">
        <v>49957</v>
      </c>
      <c r="M5388" s="258"/>
      <c r="N5388" s="252"/>
      <c r="O5388" s="148"/>
      <c r="P5388" s="148"/>
    </row>
    <row r="5389" spans="1:16" ht="184.8">
      <c r="A5389" s="258" t="s">
        <v>49958</v>
      </c>
      <c r="B5389" s="252" t="s">
        <v>49959</v>
      </c>
      <c r="C5389" s="252" t="s">
        <v>49960</v>
      </c>
      <c r="D5389" s="148" t="s">
        <v>49961</v>
      </c>
      <c r="E5389" s="252" t="s">
        <v>49962</v>
      </c>
      <c r="F5389" s="252" t="s">
        <v>49963</v>
      </c>
      <c r="G5389" s="252" t="s">
        <v>49964</v>
      </c>
      <c r="H5389" s="262" t="s">
        <v>49965</v>
      </c>
      <c r="I5389" s="264" t="s">
        <v>49966</v>
      </c>
      <c r="M5389" s="258"/>
      <c r="N5389" s="252"/>
      <c r="O5389" s="148"/>
      <c r="P5389" s="148"/>
    </row>
    <row r="5390" spans="1:16" ht="184.8">
      <c r="A5390" s="258" t="s">
        <v>49967</v>
      </c>
      <c r="B5390" s="252" t="s">
        <v>49968</v>
      </c>
      <c r="C5390" s="252" t="s">
        <v>49969</v>
      </c>
      <c r="D5390" s="148" t="s">
        <v>49970</v>
      </c>
      <c r="E5390" s="252" t="s">
        <v>49962</v>
      </c>
      <c r="F5390" s="252" t="s">
        <v>49963</v>
      </c>
      <c r="G5390" s="252" t="s">
        <v>49971</v>
      </c>
      <c r="H5390" s="262" t="s">
        <v>49972</v>
      </c>
      <c r="I5390" s="264" t="s">
        <v>49973</v>
      </c>
      <c r="M5390" s="258"/>
      <c r="N5390" s="252"/>
      <c r="O5390" s="148"/>
      <c r="P5390" s="148"/>
    </row>
    <row r="5391" spans="1:16" ht="184.8">
      <c r="A5391" s="258" t="s">
        <v>49974</v>
      </c>
      <c r="B5391" s="252" t="s">
        <v>49975</v>
      </c>
      <c r="C5391" s="252" t="s">
        <v>49976</v>
      </c>
      <c r="D5391" s="148" t="s">
        <v>49977</v>
      </c>
      <c r="E5391" s="252" t="s">
        <v>49978</v>
      </c>
      <c r="F5391" s="252" t="s">
        <v>49979</v>
      </c>
      <c r="G5391" s="252" t="s">
        <v>49980</v>
      </c>
      <c r="H5391" s="262" t="s">
        <v>49981</v>
      </c>
      <c r="I5391" s="264" t="s">
        <v>49982</v>
      </c>
      <c r="M5391" s="258"/>
      <c r="N5391" s="148"/>
      <c r="O5391" s="148"/>
      <c r="P5391" s="148"/>
    </row>
    <row r="5392" spans="1:16" ht="171.6">
      <c r="A5392" s="258" t="s">
        <v>49983</v>
      </c>
      <c r="B5392" s="252" t="s">
        <v>49984</v>
      </c>
      <c r="C5392" s="252" t="s">
        <v>49985</v>
      </c>
      <c r="D5392" s="148" t="s">
        <v>49986</v>
      </c>
      <c r="E5392" s="252" t="s">
        <v>49978</v>
      </c>
      <c r="F5392" s="252" t="s">
        <v>49979</v>
      </c>
      <c r="G5392" s="252" t="s">
        <v>49987</v>
      </c>
      <c r="H5392" s="262" t="s">
        <v>49988</v>
      </c>
      <c r="I5392" s="264" t="s">
        <v>49989</v>
      </c>
      <c r="M5392" s="258"/>
      <c r="N5392" s="148"/>
      <c r="O5392" s="148"/>
      <c r="P5392" s="148"/>
    </row>
    <row r="5393" spans="1:16" ht="171.6">
      <c r="A5393" s="258" t="s">
        <v>49990</v>
      </c>
      <c r="B5393" s="252" t="s">
        <v>49991</v>
      </c>
      <c r="C5393" s="252" t="s">
        <v>49992</v>
      </c>
      <c r="D5393" s="148" t="s">
        <v>49993</v>
      </c>
      <c r="E5393" s="252" t="s">
        <v>49994</v>
      </c>
      <c r="F5393" s="252" t="s">
        <v>49995</v>
      </c>
      <c r="G5393" s="252" t="s">
        <v>49996</v>
      </c>
      <c r="H5393" s="262" t="s">
        <v>49997</v>
      </c>
      <c r="I5393" s="264" t="s">
        <v>49998</v>
      </c>
      <c r="M5393" s="258"/>
      <c r="N5393" s="252"/>
      <c r="O5393" s="148"/>
      <c r="P5393" s="148"/>
    </row>
    <row r="5394" spans="1:16" ht="171.6">
      <c r="A5394" s="258" t="s">
        <v>49999</v>
      </c>
      <c r="B5394" s="252" t="s">
        <v>50000</v>
      </c>
      <c r="C5394" s="252" t="s">
        <v>50001</v>
      </c>
      <c r="D5394" s="148" t="s">
        <v>50002</v>
      </c>
      <c r="E5394" s="252" t="s">
        <v>49994</v>
      </c>
      <c r="F5394" s="252" t="s">
        <v>50003</v>
      </c>
      <c r="G5394" s="252" t="s">
        <v>50004</v>
      </c>
      <c r="H5394" s="262" t="s">
        <v>50005</v>
      </c>
      <c r="I5394" s="264" t="s">
        <v>50006</v>
      </c>
      <c r="M5394" s="258"/>
      <c r="N5394" s="252"/>
      <c r="O5394" s="148"/>
      <c r="P5394" s="148"/>
    </row>
    <row r="5395" spans="1:16" ht="132">
      <c r="A5395" s="258" t="s">
        <v>50007</v>
      </c>
      <c r="B5395" s="252" t="s">
        <v>50008</v>
      </c>
      <c r="C5395" s="252" t="s">
        <v>50009</v>
      </c>
      <c r="D5395" s="148" t="s">
        <v>50010</v>
      </c>
      <c r="E5395" s="252" t="s">
        <v>50011</v>
      </c>
      <c r="F5395" s="252" t="s">
        <v>50012</v>
      </c>
      <c r="G5395" s="252" t="s">
        <v>50013</v>
      </c>
      <c r="H5395" s="262" t="s">
        <v>50014</v>
      </c>
      <c r="I5395" s="264" t="s">
        <v>50015</v>
      </c>
      <c r="M5395" s="258"/>
      <c r="N5395" s="252"/>
      <c r="O5395" s="148"/>
      <c r="P5395" s="148"/>
    </row>
    <row r="5396" spans="1:16" ht="132">
      <c r="A5396" s="258" t="s">
        <v>50016</v>
      </c>
      <c r="B5396" s="252" t="s">
        <v>50017</v>
      </c>
      <c r="C5396" s="252" t="s">
        <v>50018</v>
      </c>
      <c r="D5396" s="148" t="s">
        <v>50019</v>
      </c>
      <c r="E5396" s="252" t="s">
        <v>50011</v>
      </c>
      <c r="F5396" s="252" t="s">
        <v>50012</v>
      </c>
      <c r="G5396" s="252" t="s">
        <v>50020</v>
      </c>
      <c r="H5396" s="262" t="s">
        <v>50021</v>
      </c>
      <c r="I5396" s="264" t="s">
        <v>50022</v>
      </c>
      <c r="M5396" s="258"/>
      <c r="N5396" s="252"/>
      <c r="O5396" s="148"/>
      <c r="P5396" s="148"/>
    </row>
    <row r="5397" spans="1:16" ht="39.6">
      <c r="A5397" s="258" t="s">
        <v>50023</v>
      </c>
      <c r="B5397" s="252" t="s">
        <v>48564</v>
      </c>
      <c r="C5397" s="252" t="s">
        <v>48564</v>
      </c>
      <c r="D5397" s="148" t="s">
        <v>48564</v>
      </c>
      <c r="E5397" s="252" t="s">
        <v>48564</v>
      </c>
      <c r="F5397" s="252" t="s">
        <v>48564</v>
      </c>
      <c r="G5397" s="252" t="s">
        <v>48564</v>
      </c>
      <c r="H5397" s="252" t="s">
        <v>48564</v>
      </c>
      <c r="I5397" s="264" t="s">
        <v>48564</v>
      </c>
      <c r="M5397" s="258"/>
      <c r="N5397" s="252"/>
      <c r="O5397" s="148"/>
      <c r="P5397" s="148"/>
    </row>
    <row r="5398" spans="1:16" ht="39.6">
      <c r="A5398" s="258" t="s">
        <v>50024</v>
      </c>
      <c r="B5398" s="252" t="s">
        <v>48566</v>
      </c>
      <c r="C5398" s="252" t="s">
        <v>48566</v>
      </c>
      <c r="D5398" s="148" t="s">
        <v>48566</v>
      </c>
      <c r="E5398" s="252" t="s">
        <v>48566</v>
      </c>
      <c r="F5398" s="252" t="s">
        <v>48566</v>
      </c>
      <c r="G5398" s="252" t="s">
        <v>48566</v>
      </c>
      <c r="H5398" s="252" t="s">
        <v>48566</v>
      </c>
      <c r="I5398" s="264" t="s">
        <v>48566</v>
      </c>
      <c r="M5398" s="258"/>
      <c r="N5398" s="252"/>
      <c r="O5398" s="148"/>
      <c r="P5398" s="148"/>
    </row>
    <row r="5399" spans="1:16" ht="145.19999999999999">
      <c r="A5399" s="258" t="s">
        <v>50025</v>
      </c>
      <c r="B5399" s="252" t="s">
        <v>50026</v>
      </c>
      <c r="C5399" s="252" t="s">
        <v>50027</v>
      </c>
      <c r="D5399" s="148" t="s">
        <v>50028</v>
      </c>
      <c r="E5399" s="252" t="s">
        <v>50029</v>
      </c>
      <c r="F5399" s="252" t="s">
        <v>50030</v>
      </c>
      <c r="G5399" s="252" t="s">
        <v>50031</v>
      </c>
      <c r="H5399" s="262" t="s">
        <v>50032</v>
      </c>
      <c r="I5399" s="264" t="s">
        <v>50033</v>
      </c>
      <c r="J5399" s="148"/>
      <c r="K5399" s="148"/>
      <c r="L5399" s="148"/>
      <c r="M5399" s="251"/>
      <c r="N5399" s="253"/>
      <c r="O5399" s="148"/>
      <c r="P5399" s="148"/>
    </row>
    <row r="5400" spans="1:16" ht="145.19999999999999">
      <c r="A5400" s="258" t="s">
        <v>50034</v>
      </c>
      <c r="B5400" s="252" t="s">
        <v>50035</v>
      </c>
      <c r="C5400" s="252" t="s">
        <v>50036</v>
      </c>
      <c r="D5400" s="148" t="s">
        <v>50037</v>
      </c>
      <c r="E5400" s="252" t="s">
        <v>50029</v>
      </c>
      <c r="F5400" s="252" t="s">
        <v>50030</v>
      </c>
      <c r="G5400" s="252" t="s">
        <v>50038</v>
      </c>
      <c r="H5400" s="262" t="s">
        <v>50039</v>
      </c>
      <c r="I5400" s="264" t="s">
        <v>50040</v>
      </c>
      <c r="J5400" s="273"/>
      <c r="K5400" s="273"/>
      <c r="L5400" s="273"/>
      <c r="M5400" s="251"/>
      <c r="N5400" s="253"/>
      <c r="O5400" s="148"/>
      <c r="P5400" s="148"/>
    </row>
    <row r="5401" spans="1:16" ht="158.4">
      <c r="A5401" s="251" t="s">
        <v>50041</v>
      </c>
      <c r="B5401" s="253" t="s">
        <v>50042</v>
      </c>
      <c r="C5401" s="252" t="s">
        <v>50043</v>
      </c>
      <c r="D5401" s="148" t="s">
        <v>50044</v>
      </c>
      <c r="E5401" s="253" t="s">
        <v>50045</v>
      </c>
      <c r="F5401" s="253" t="s">
        <v>50046</v>
      </c>
      <c r="G5401" s="253" t="s">
        <v>50047</v>
      </c>
      <c r="H5401" s="262" t="s">
        <v>50042</v>
      </c>
      <c r="I5401" s="264" t="s">
        <v>50048</v>
      </c>
      <c r="M5401" s="258"/>
      <c r="N5401" s="252"/>
      <c r="O5401" s="148"/>
      <c r="P5401" s="148"/>
    </row>
    <row r="5402" spans="1:16" ht="158.4">
      <c r="A5402" s="251" t="s">
        <v>50049</v>
      </c>
      <c r="B5402" s="253" t="s">
        <v>50042</v>
      </c>
      <c r="C5402" s="252" t="s">
        <v>50043</v>
      </c>
      <c r="D5402" s="148" t="s">
        <v>50044</v>
      </c>
      <c r="E5402" s="253" t="s">
        <v>50045</v>
      </c>
      <c r="F5402" s="253" t="s">
        <v>50046</v>
      </c>
      <c r="G5402" s="253" t="s">
        <v>50047</v>
      </c>
      <c r="H5402" s="262" t="s">
        <v>50042</v>
      </c>
      <c r="I5402" s="264" t="s">
        <v>50050</v>
      </c>
      <c r="M5402" s="258"/>
      <c r="N5402" s="252"/>
      <c r="O5402" s="148"/>
      <c r="P5402" s="148"/>
    </row>
    <row r="5403" spans="1:16" ht="39.6">
      <c r="A5403" s="258" t="s">
        <v>50051</v>
      </c>
      <c r="B5403" s="252" t="s">
        <v>48583</v>
      </c>
      <c r="C5403" s="252" t="s">
        <v>48583</v>
      </c>
      <c r="D5403" s="148" t="s">
        <v>48583</v>
      </c>
      <c r="E5403" s="252" t="s">
        <v>48583</v>
      </c>
      <c r="F5403" s="252" t="s">
        <v>48583</v>
      </c>
      <c r="G5403" s="252" t="s">
        <v>48583</v>
      </c>
      <c r="H5403" s="252" t="s">
        <v>48583</v>
      </c>
      <c r="I5403" s="264" t="s">
        <v>48583</v>
      </c>
      <c r="M5403" s="258"/>
      <c r="N5403" s="148"/>
      <c r="O5403" s="148"/>
      <c r="P5403" s="148"/>
    </row>
    <row r="5404" spans="1:16" ht="39.6">
      <c r="A5404" s="258" t="s">
        <v>50052</v>
      </c>
      <c r="B5404" s="252" t="s">
        <v>48585</v>
      </c>
      <c r="C5404" s="252" t="s">
        <v>48585</v>
      </c>
      <c r="D5404" s="148" t="s">
        <v>48585</v>
      </c>
      <c r="E5404" s="252" t="s">
        <v>48585</v>
      </c>
      <c r="F5404" s="252" t="s">
        <v>48585</v>
      </c>
      <c r="G5404" s="252" t="s">
        <v>48585</v>
      </c>
      <c r="H5404" s="252" t="s">
        <v>48585</v>
      </c>
      <c r="I5404" s="264" t="s">
        <v>48585</v>
      </c>
      <c r="M5404" s="258"/>
      <c r="N5404" s="148"/>
      <c r="O5404" s="148"/>
      <c r="P5404" s="148"/>
    </row>
    <row r="5405" spans="1:16" ht="171.6">
      <c r="A5405" s="258" t="s">
        <v>50053</v>
      </c>
      <c r="B5405" s="252" t="s">
        <v>50054</v>
      </c>
      <c r="C5405" s="252" t="s">
        <v>50055</v>
      </c>
      <c r="D5405" s="148" t="s">
        <v>50056</v>
      </c>
      <c r="E5405" s="252" t="s">
        <v>50057</v>
      </c>
      <c r="F5405" s="252" t="s">
        <v>50058</v>
      </c>
      <c r="G5405" s="252" t="s">
        <v>50059</v>
      </c>
      <c r="H5405" s="262" t="s">
        <v>50060</v>
      </c>
      <c r="I5405" s="264" t="s">
        <v>50061</v>
      </c>
      <c r="M5405" s="258"/>
      <c r="N5405" s="148"/>
      <c r="O5405" s="148"/>
      <c r="P5405" s="148"/>
    </row>
    <row r="5406" spans="1:16" ht="158.4">
      <c r="A5406" s="258" t="s">
        <v>50062</v>
      </c>
      <c r="B5406" s="252" t="s">
        <v>50054</v>
      </c>
      <c r="C5406" s="252" t="s">
        <v>50055</v>
      </c>
      <c r="D5406" s="148" t="s">
        <v>50063</v>
      </c>
      <c r="E5406" s="252" t="s">
        <v>50057</v>
      </c>
      <c r="F5406" s="252" t="s">
        <v>50058</v>
      </c>
      <c r="G5406" s="252" t="s">
        <v>50059</v>
      </c>
      <c r="H5406" s="262" t="s">
        <v>50060</v>
      </c>
      <c r="I5406" s="264" t="s">
        <v>50064</v>
      </c>
      <c r="M5406" s="258"/>
      <c r="N5406" s="148"/>
      <c r="O5406" s="148"/>
      <c r="P5406" s="148"/>
    </row>
    <row r="5407" spans="1:16" ht="39.6">
      <c r="A5407" s="258" t="s">
        <v>50065</v>
      </c>
      <c r="B5407" s="252" t="s">
        <v>48600</v>
      </c>
      <c r="C5407" s="252" t="s">
        <v>48600</v>
      </c>
      <c r="D5407" s="148" t="s">
        <v>48600</v>
      </c>
      <c r="E5407" s="252" t="s">
        <v>48600</v>
      </c>
      <c r="F5407" s="252" t="s">
        <v>48600</v>
      </c>
      <c r="G5407" s="252" t="s">
        <v>48600</v>
      </c>
      <c r="H5407" s="252" t="s">
        <v>48600</v>
      </c>
      <c r="I5407" s="264" t="s">
        <v>48600</v>
      </c>
      <c r="J5407" s="148"/>
      <c r="K5407" s="148"/>
      <c r="L5407" s="148"/>
      <c r="M5407" s="258"/>
      <c r="N5407" s="252"/>
      <c r="O5407" s="148"/>
      <c r="P5407" s="148"/>
    </row>
    <row r="5408" spans="1:16" ht="39.6">
      <c r="A5408" s="258" t="s">
        <v>50066</v>
      </c>
      <c r="B5408" s="252" t="s">
        <v>48602</v>
      </c>
      <c r="C5408" s="252" t="s">
        <v>48602</v>
      </c>
      <c r="D5408" s="148" t="s">
        <v>48602</v>
      </c>
      <c r="E5408" s="252" t="s">
        <v>48602</v>
      </c>
      <c r="F5408" s="252" t="s">
        <v>48602</v>
      </c>
      <c r="G5408" s="252" t="s">
        <v>48602</v>
      </c>
      <c r="H5408" s="252" t="s">
        <v>48602</v>
      </c>
      <c r="I5408" s="264" t="s">
        <v>48602</v>
      </c>
      <c r="J5408" s="148"/>
      <c r="K5408" s="148"/>
      <c r="L5408" s="148"/>
      <c r="M5408" s="258"/>
      <c r="N5408" s="252"/>
      <c r="O5408" s="148"/>
      <c r="P5408" s="148"/>
    </row>
    <row r="5409" spans="1:16" ht="39.6">
      <c r="A5409" s="258" t="s">
        <v>50067</v>
      </c>
      <c r="B5409" s="252" t="s">
        <v>48604</v>
      </c>
      <c r="C5409" s="252" t="s">
        <v>48604</v>
      </c>
      <c r="D5409" s="148" t="s">
        <v>48604</v>
      </c>
      <c r="E5409" s="252" t="s">
        <v>48604</v>
      </c>
      <c r="F5409" s="252" t="s">
        <v>48604</v>
      </c>
      <c r="G5409" s="252" t="s">
        <v>48604</v>
      </c>
      <c r="H5409" s="252" t="s">
        <v>48604</v>
      </c>
      <c r="I5409" s="264" t="s">
        <v>48604</v>
      </c>
      <c r="J5409" s="148"/>
      <c r="K5409" s="148"/>
      <c r="L5409" s="148"/>
      <c r="M5409" s="258"/>
      <c r="N5409" s="148"/>
      <c r="O5409" s="148"/>
      <c r="P5409" s="148"/>
    </row>
    <row r="5410" spans="1:16" ht="39.6">
      <c r="A5410" s="258" t="s">
        <v>50068</v>
      </c>
      <c r="B5410" s="252" t="s">
        <v>48604</v>
      </c>
      <c r="C5410" s="252" t="s">
        <v>48604</v>
      </c>
      <c r="D5410" s="148" t="s">
        <v>48604</v>
      </c>
      <c r="E5410" s="252" t="s">
        <v>48604</v>
      </c>
      <c r="F5410" s="252" t="s">
        <v>48604</v>
      </c>
      <c r="G5410" s="252" t="s">
        <v>48604</v>
      </c>
      <c r="H5410" s="252" t="s">
        <v>48604</v>
      </c>
      <c r="I5410" s="264" t="s">
        <v>48604</v>
      </c>
      <c r="J5410" s="148"/>
      <c r="K5410" s="148"/>
      <c r="L5410" s="148"/>
      <c r="M5410" s="258"/>
      <c r="N5410" s="148"/>
      <c r="O5410" s="148"/>
      <c r="P5410" s="148"/>
    </row>
    <row r="5411" spans="1:16" ht="132">
      <c r="A5411" s="258" t="s">
        <v>50069</v>
      </c>
      <c r="B5411" s="252" t="s">
        <v>50070</v>
      </c>
      <c r="C5411" s="252" t="s">
        <v>50071</v>
      </c>
      <c r="D5411" s="148" t="s">
        <v>50072</v>
      </c>
      <c r="E5411" s="252" t="s">
        <v>50073</v>
      </c>
      <c r="F5411" s="252" t="s">
        <v>50074</v>
      </c>
      <c r="G5411" s="252" t="s">
        <v>50075</v>
      </c>
      <c r="H5411" s="262" t="s">
        <v>50076</v>
      </c>
      <c r="I5411" s="264" t="s">
        <v>50077</v>
      </c>
      <c r="J5411" s="148"/>
      <c r="K5411" s="148"/>
      <c r="L5411" s="148"/>
      <c r="M5411" s="258"/>
      <c r="N5411" s="148"/>
      <c r="O5411" s="148"/>
      <c r="P5411" s="148"/>
    </row>
    <row r="5412" spans="1:16" ht="132">
      <c r="A5412" s="258" t="s">
        <v>50078</v>
      </c>
      <c r="B5412" s="252" t="s">
        <v>50070</v>
      </c>
      <c r="C5412" s="252" t="s">
        <v>50079</v>
      </c>
      <c r="D5412" s="148" t="s">
        <v>50072</v>
      </c>
      <c r="E5412" s="252" t="s">
        <v>50073</v>
      </c>
      <c r="F5412" s="252" t="s">
        <v>50074</v>
      </c>
      <c r="G5412" s="252" t="s">
        <v>50080</v>
      </c>
      <c r="H5412" s="262" t="s">
        <v>50081</v>
      </c>
      <c r="I5412" s="264" t="s">
        <v>50077</v>
      </c>
      <c r="J5412" s="148"/>
      <c r="K5412" s="148"/>
      <c r="L5412" s="148"/>
      <c r="M5412" s="258"/>
      <c r="N5412" s="148"/>
      <c r="O5412" s="148"/>
      <c r="P5412" s="148"/>
    </row>
    <row r="5413" spans="1:16" ht="39.6">
      <c r="A5413" s="258" t="s">
        <v>50082</v>
      </c>
      <c r="B5413" s="252" t="s">
        <v>48618</v>
      </c>
      <c r="C5413" s="252" t="s">
        <v>48618</v>
      </c>
      <c r="D5413" s="148" t="s">
        <v>48618</v>
      </c>
      <c r="E5413" s="252" t="s">
        <v>48618</v>
      </c>
      <c r="F5413" s="252" t="s">
        <v>48618</v>
      </c>
      <c r="G5413" s="252" t="s">
        <v>48618</v>
      </c>
      <c r="H5413" s="252" t="s">
        <v>48618</v>
      </c>
      <c r="I5413" s="264" t="s">
        <v>48618</v>
      </c>
      <c r="J5413" s="148"/>
      <c r="K5413" s="148"/>
      <c r="L5413" s="148"/>
      <c r="M5413" s="258"/>
      <c r="N5413" s="252"/>
      <c r="O5413" s="148"/>
      <c r="P5413" s="148"/>
    </row>
    <row r="5414" spans="1:16" ht="39.6">
      <c r="A5414" s="258" t="s">
        <v>50083</v>
      </c>
      <c r="B5414" s="252" t="s">
        <v>48620</v>
      </c>
      <c r="C5414" s="252" t="s">
        <v>48620</v>
      </c>
      <c r="D5414" s="148" t="s">
        <v>48620</v>
      </c>
      <c r="E5414" s="252" t="s">
        <v>48620</v>
      </c>
      <c r="F5414" s="252" t="s">
        <v>48620</v>
      </c>
      <c r="G5414" s="252" t="s">
        <v>48620</v>
      </c>
      <c r="H5414" s="252" t="s">
        <v>48620</v>
      </c>
      <c r="I5414" s="264" t="s">
        <v>48620</v>
      </c>
      <c r="J5414" s="148"/>
      <c r="K5414" s="148"/>
      <c r="L5414" s="148"/>
      <c r="M5414" s="258"/>
      <c r="N5414" s="252"/>
      <c r="O5414" s="148"/>
      <c r="P5414" s="148"/>
    </row>
    <row r="5415" spans="1:16" ht="39.6">
      <c r="A5415" s="258" t="s">
        <v>50084</v>
      </c>
      <c r="B5415" s="252" t="s">
        <v>48622</v>
      </c>
      <c r="C5415" s="252" t="s">
        <v>48622</v>
      </c>
      <c r="D5415" s="148" t="s">
        <v>48622</v>
      </c>
      <c r="E5415" s="252" t="s">
        <v>48622</v>
      </c>
      <c r="F5415" s="252" t="s">
        <v>48622</v>
      </c>
      <c r="G5415" s="252" t="s">
        <v>48622</v>
      </c>
      <c r="H5415" s="252" t="s">
        <v>48622</v>
      </c>
      <c r="I5415" s="264" t="s">
        <v>48622</v>
      </c>
      <c r="J5415" s="148"/>
      <c r="K5415" s="148"/>
      <c r="L5415" s="148"/>
      <c r="M5415" s="258"/>
      <c r="N5415" s="252"/>
      <c r="O5415" s="148"/>
      <c r="P5415" s="148"/>
    </row>
    <row r="5416" spans="1:16" ht="39.6">
      <c r="A5416" s="258" t="s">
        <v>50085</v>
      </c>
      <c r="B5416" s="252" t="s">
        <v>48624</v>
      </c>
      <c r="C5416" s="252" t="s">
        <v>48624</v>
      </c>
      <c r="D5416" s="148" t="s">
        <v>48624</v>
      </c>
      <c r="E5416" s="252" t="s">
        <v>48624</v>
      </c>
      <c r="F5416" s="252" t="s">
        <v>48624</v>
      </c>
      <c r="G5416" s="252" t="s">
        <v>48624</v>
      </c>
      <c r="H5416" s="252" t="s">
        <v>48624</v>
      </c>
      <c r="I5416" s="264" t="s">
        <v>48624</v>
      </c>
      <c r="J5416" s="148"/>
      <c r="K5416" s="148"/>
      <c r="L5416" s="148"/>
      <c r="M5416" s="258"/>
      <c r="N5416" s="252"/>
      <c r="O5416" s="148"/>
      <c r="P5416" s="148"/>
    </row>
    <row r="5417" spans="1:16" ht="39.6">
      <c r="A5417" s="258" t="s">
        <v>50086</v>
      </c>
      <c r="B5417" s="252" t="s">
        <v>48626</v>
      </c>
      <c r="C5417" s="252" t="s">
        <v>48626</v>
      </c>
      <c r="D5417" s="148" t="s">
        <v>48626</v>
      </c>
      <c r="E5417" s="252" t="s">
        <v>48626</v>
      </c>
      <c r="F5417" s="252" t="s">
        <v>48626</v>
      </c>
      <c r="G5417" s="252" t="s">
        <v>48626</v>
      </c>
      <c r="H5417" s="252" t="s">
        <v>48626</v>
      </c>
      <c r="I5417" s="264" t="s">
        <v>48626</v>
      </c>
      <c r="J5417" s="148"/>
      <c r="K5417" s="148"/>
      <c r="L5417" s="148"/>
      <c r="M5417" s="251"/>
      <c r="N5417" s="253"/>
      <c r="O5417" s="148"/>
      <c r="P5417" s="148"/>
    </row>
    <row r="5418" spans="1:16" ht="39.6">
      <c r="A5418" s="258" t="s">
        <v>50087</v>
      </c>
      <c r="B5418" s="252" t="s">
        <v>48626</v>
      </c>
      <c r="C5418" s="252" t="s">
        <v>48626</v>
      </c>
      <c r="D5418" s="148" t="s">
        <v>48626</v>
      </c>
      <c r="E5418" s="252" t="s">
        <v>48626</v>
      </c>
      <c r="F5418" s="252" t="s">
        <v>48626</v>
      </c>
      <c r="G5418" s="252" t="s">
        <v>48626</v>
      </c>
      <c r="H5418" s="252" t="s">
        <v>48626</v>
      </c>
      <c r="I5418" s="264" t="s">
        <v>48626</v>
      </c>
      <c r="J5418" s="273"/>
      <c r="K5418" s="273"/>
      <c r="L5418" s="273"/>
      <c r="M5418" s="251"/>
      <c r="N5418" s="253"/>
      <c r="O5418" s="148"/>
      <c r="P5418" s="148"/>
    </row>
    <row r="5419" spans="1:16" ht="118.8">
      <c r="A5419" s="251" t="s">
        <v>50088</v>
      </c>
      <c r="B5419" s="253" t="s">
        <v>50089</v>
      </c>
      <c r="C5419" s="252" t="s">
        <v>50090</v>
      </c>
      <c r="D5419" s="148" t="s">
        <v>50091</v>
      </c>
      <c r="E5419" s="253" t="s">
        <v>50092</v>
      </c>
      <c r="F5419" s="253" t="s">
        <v>50093</v>
      </c>
      <c r="G5419" s="253" t="s">
        <v>50094</v>
      </c>
      <c r="H5419" s="262" t="s">
        <v>50095</v>
      </c>
      <c r="I5419" s="264" t="s">
        <v>50096</v>
      </c>
      <c r="M5419" s="258"/>
      <c r="N5419" s="252"/>
      <c r="O5419" s="148"/>
      <c r="P5419" s="148"/>
    </row>
    <row r="5420" spans="1:16" ht="118.8">
      <c r="A5420" s="251" t="s">
        <v>50097</v>
      </c>
      <c r="B5420" s="253" t="s">
        <v>50089</v>
      </c>
      <c r="C5420" s="252" t="s">
        <v>50090</v>
      </c>
      <c r="D5420" s="148" t="s">
        <v>50098</v>
      </c>
      <c r="E5420" s="253" t="s">
        <v>50092</v>
      </c>
      <c r="F5420" s="253" t="s">
        <v>50093</v>
      </c>
      <c r="G5420" s="253" t="s">
        <v>50099</v>
      </c>
      <c r="H5420" s="262" t="s">
        <v>50095</v>
      </c>
      <c r="I5420" s="264" t="s">
        <v>50100</v>
      </c>
      <c r="M5420" s="258"/>
      <c r="N5420" s="252"/>
      <c r="O5420" s="148"/>
      <c r="P5420" s="148"/>
    </row>
    <row r="5421" spans="1:16" ht="184.8">
      <c r="A5421" s="258" t="s">
        <v>50101</v>
      </c>
      <c r="B5421" s="252" t="s">
        <v>50102</v>
      </c>
      <c r="C5421" s="252" t="s">
        <v>50103</v>
      </c>
      <c r="D5421" s="148" t="s">
        <v>50104</v>
      </c>
      <c r="E5421" s="252" t="s">
        <v>50105</v>
      </c>
      <c r="F5421" s="252" t="s">
        <v>50106</v>
      </c>
      <c r="G5421" s="252" t="s">
        <v>50107</v>
      </c>
      <c r="H5421" s="262" t="s">
        <v>50108</v>
      </c>
      <c r="I5421" s="264" t="s">
        <v>50109</v>
      </c>
      <c r="M5421" s="258"/>
      <c r="N5421" s="252"/>
      <c r="O5421" s="148"/>
      <c r="P5421" s="148"/>
    </row>
    <row r="5422" spans="1:16" ht="184.8">
      <c r="A5422" s="258" t="s">
        <v>50110</v>
      </c>
      <c r="B5422" s="252" t="s">
        <v>50111</v>
      </c>
      <c r="C5422" s="252" t="s">
        <v>50112</v>
      </c>
      <c r="D5422" s="148" t="s">
        <v>50113</v>
      </c>
      <c r="E5422" s="252" t="s">
        <v>50114</v>
      </c>
      <c r="F5422" s="252" t="s">
        <v>50115</v>
      </c>
      <c r="G5422" s="252" t="s">
        <v>50116</v>
      </c>
      <c r="H5422" s="262" t="s">
        <v>50117</v>
      </c>
      <c r="I5422" s="264" t="s">
        <v>50118</v>
      </c>
      <c r="M5422" s="258"/>
      <c r="N5422" s="252"/>
      <c r="O5422" s="148"/>
      <c r="P5422" s="148"/>
    </row>
    <row r="5423" spans="1:16" ht="118.8">
      <c r="A5423" s="258" t="s">
        <v>50119</v>
      </c>
      <c r="B5423" s="252" t="s">
        <v>50120</v>
      </c>
      <c r="C5423" s="252" t="s">
        <v>50121</v>
      </c>
      <c r="D5423" s="148" t="s">
        <v>50122</v>
      </c>
      <c r="E5423" s="252" t="s">
        <v>50123</v>
      </c>
      <c r="F5423" s="252" t="s">
        <v>50124</v>
      </c>
      <c r="G5423" s="252" t="s">
        <v>50125</v>
      </c>
      <c r="H5423" s="262" t="s">
        <v>50126</v>
      </c>
      <c r="I5423" s="264" t="s">
        <v>50127</v>
      </c>
      <c r="M5423" s="258"/>
      <c r="N5423" s="252"/>
      <c r="O5423" s="148"/>
      <c r="P5423" s="148"/>
    </row>
    <row r="5424" spans="1:16" ht="118.8">
      <c r="A5424" s="258" t="s">
        <v>50128</v>
      </c>
      <c r="B5424" s="252" t="s">
        <v>50129</v>
      </c>
      <c r="C5424" s="252" t="s">
        <v>50130</v>
      </c>
      <c r="D5424" s="148" t="s">
        <v>50131</v>
      </c>
      <c r="E5424" s="252" t="s">
        <v>50123</v>
      </c>
      <c r="F5424" s="252" t="s">
        <v>50124</v>
      </c>
      <c r="G5424" s="252" t="s">
        <v>50132</v>
      </c>
      <c r="H5424" s="262" t="s">
        <v>50133</v>
      </c>
      <c r="I5424" s="264" t="s">
        <v>50134</v>
      </c>
      <c r="M5424" s="258"/>
      <c r="N5424" s="252"/>
      <c r="O5424" s="148"/>
      <c r="P5424" s="148"/>
    </row>
    <row r="5425" spans="1:16" ht="158.4">
      <c r="A5425" s="258" t="s">
        <v>50135</v>
      </c>
      <c r="B5425" s="252" t="s">
        <v>50136</v>
      </c>
      <c r="C5425" s="252" t="s">
        <v>50137</v>
      </c>
      <c r="D5425" s="148" t="s">
        <v>50138</v>
      </c>
      <c r="E5425" s="252" t="s">
        <v>50139</v>
      </c>
      <c r="F5425" s="252" t="s">
        <v>50140</v>
      </c>
      <c r="G5425" s="252" t="s">
        <v>50141</v>
      </c>
      <c r="H5425" s="262" t="s">
        <v>50142</v>
      </c>
      <c r="I5425" s="264" t="s">
        <v>50143</v>
      </c>
      <c r="M5425" s="258"/>
      <c r="N5425" s="252"/>
      <c r="O5425" s="148"/>
      <c r="P5425" s="148"/>
    </row>
    <row r="5426" spans="1:16" ht="158.4">
      <c r="A5426" s="258" t="s">
        <v>50144</v>
      </c>
      <c r="B5426" s="252" t="s">
        <v>50145</v>
      </c>
      <c r="C5426" s="252" t="s">
        <v>50146</v>
      </c>
      <c r="D5426" s="148" t="s">
        <v>50147</v>
      </c>
      <c r="E5426" s="252" t="s">
        <v>50139</v>
      </c>
      <c r="F5426" s="252" t="s">
        <v>50148</v>
      </c>
      <c r="G5426" s="252" t="s">
        <v>50149</v>
      </c>
      <c r="H5426" s="262" t="s">
        <v>50150</v>
      </c>
      <c r="I5426" s="264" t="s">
        <v>50151</v>
      </c>
      <c r="M5426" s="258"/>
      <c r="N5426" s="252"/>
      <c r="O5426" s="148"/>
      <c r="P5426" s="148"/>
    </row>
    <row r="5427" spans="1:16" ht="171.6">
      <c r="A5427" s="258" t="s">
        <v>50152</v>
      </c>
      <c r="B5427" s="252" t="s">
        <v>50153</v>
      </c>
      <c r="C5427" s="252" t="s">
        <v>50154</v>
      </c>
      <c r="D5427" s="148" t="s">
        <v>50155</v>
      </c>
      <c r="E5427" s="252" t="s">
        <v>50156</v>
      </c>
      <c r="F5427" s="252" t="s">
        <v>50157</v>
      </c>
      <c r="G5427" s="252" t="s">
        <v>50158</v>
      </c>
      <c r="H5427" s="262" t="s">
        <v>50159</v>
      </c>
      <c r="I5427" s="264" t="s">
        <v>50160</v>
      </c>
      <c r="M5427" s="258"/>
      <c r="N5427" s="252"/>
      <c r="O5427" s="148"/>
      <c r="P5427" s="148"/>
    </row>
    <row r="5428" spans="1:16" ht="171.6">
      <c r="A5428" s="258" t="s">
        <v>50161</v>
      </c>
      <c r="B5428" s="252" t="s">
        <v>50162</v>
      </c>
      <c r="C5428" s="252" t="s">
        <v>50163</v>
      </c>
      <c r="D5428" s="148" t="s">
        <v>50164</v>
      </c>
      <c r="E5428" s="252" t="s">
        <v>50156</v>
      </c>
      <c r="F5428" s="252" t="s">
        <v>50165</v>
      </c>
      <c r="G5428" s="252" t="s">
        <v>50166</v>
      </c>
      <c r="H5428" s="262" t="s">
        <v>50167</v>
      </c>
      <c r="I5428" s="264" t="s">
        <v>50168</v>
      </c>
      <c r="M5428" s="258"/>
      <c r="N5428" s="252"/>
      <c r="O5428" s="148"/>
      <c r="P5428" s="148"/>
    </row>
    <row r="5429" spans="1:16" ht="145.19999999999999">
      <c r="A5429" s="258" t="s">
        <v>50169</v>
      </c>
      <c r="B5429" s="252" t="s">
        <v>50170</v>
      </c>
      <c r="C5429" s="252" t="s">
        <v>50171</v>
      </c>
      <c r="D5429" s="148" t="s">
        <v>50172</v>
      </c>
      <c r="E5429" s="252" t="s">
        <v>50173</v>
      </c>
      <c r="F5429" s="252" t="s">
        <v>50174</v>
      </c>
      <c r="G5429" s="252" t="s">
        <v>50175</v>
      </c>
      <c r="H5429" s="262" t="s">
        <v>50176</v>
      </c>
      <c r="I5429" s="264" t="s">
        <v>50177</v>
      </c>
      <c r="M5429" s="258"/>
      <c r="N5429" s="252"/>
      <c r="O5429" s="148"/>
      <c r="P5429" s="148"/>
    </row>
    <row r="5430" spans="1:16" ht="145.19999999999999">
      <c r="A5430" s="258" t="s">
        <v>50178</v>
      </c>
      <c r="B5430" s="252" t="s">
        <v>50179</v>
      </c>
      <c r="C5430" s="252" t="s">
        <v>50180</v>
      </c>
      <c r="D5430" s="148" t="s">
        <v>50181</v>
      </c>
      <c r="E5430" s="252" t="s">
        <v>50182</v>
      </c>
      <c r="F5430" s="252" t="s">
        <v>50183</v>
      </c>
      <c r="G5430" s="252" t="s">
        <v>50184</v>
      </c>
      <c r="H5430" s="262" t="s">
        <v>50185</v>
      </c>
      <c r="I5430" s="264" t="s">
        <v>50186</v>
      </c>
      <c r="M5430" s="258"/>
      <c r="N5430" s="252"/>
      <c r="O5430" s="148"/>
      <c r="P5430" s="148"/>
    </row>
    <row r="5431" spans="1:16" ht="132">
      <c r="A5431" s="258" t="s">
        <v>50187</v>
      </c>
      <c r="B5431" s="252" t="s">
        <v>50188</v>
      </c>
      <c r="C5431" s="252" t="s">
        <v>50189</v>
      </c>
      <c r="D5431" s="148" t="s">
        <v>50190</v>
      </c>
      <c r="E5431" s="252" t="s">
        <v>50191</v>
      </c>
      <c r="F5431" s="252" t="s">
        <v>50192</v>
      </c>
      <c r="G5431" s="252" t="s">
        <v>50193</v>
      </c>
      <c r="H5431" s="262" t="s">
        <v>50194</v>
      </c>
      <c r="I5431" s="264" t="s">
        <v>50195</v>
      </c>
      <c r="M5431" s="258"/>
      <c r="N5431" s="252"/>
      <c r="O5431" s="148"/>
      <c r="P5431" s="148"/>
    </row>
    <row r="5432" spans="1:16" ht="132">
      <c r="A5432" s="258" t="s">
        <v>50196</v>
      </c>
      <c r="B5432" s="252" t="s">
        <v>50188</v>
      </c>
      <c r="C5432" s="252" t="s">
        <v>50189</v>
      </c>
      <c r="D5432" s="148" t="s">
        <v>50190</v>
      </c>
      <c r="E5432" s="252" t="s">
        <v>50191</v>
      </c>
      <c r="F5432" s="252" t="s">
        <v>50192</v>
      </c>
      <c r="G5432" s="252" t="s">
        <v>50193</v>
      </c>
      <c r="H5432" s="262" t="s">
        <v>50194</v>
      </c>
      <c r="I5432" s="264" t="s">
        <v>50195</v>
      </c>
      <c r="M5432" s="258"/>
      <c r="N5432" s="252"/>
      <c r="O5432" s="148"/>
      <c r="P5432" s="148"/>
    </row>
    <row r="5433" spans="1:16" ht="39.6">
      <c r="A5433" s="258" t="s">
        <v>50197</v>
      </c>
      <c r="B5433" s="252" t="s">
        <v>48687</v>
      </c>
      <c r="C5433" s="252" t="s">
        <v>48687</v>
      </c>
      <c r="D5433" s="148" t="s">
        <v>48687</v>
      </c>
      <c r="E5433" s="252" t="s">
        <v>48687</v>
      </c>
      <c r="F5433" s="252" t="s">
        <v>48687</v>
      </c>
      <c r="G5433" s="252" t="s">
        <v>48687</v>
      </c>
      <c r="H5433" s="252" t="s">
        <v>48687</v>
      </c>
      <c r="I5433" s="264" t="s">
        <v>48687</v>
      </c>
      <c r="J5433" s="148"/>
      <c r="K5433" s="148"/>
      <c r="L5433" s="148"/>
      <c r="M5433" s="258"/>
      <c r="N5433" s="252"/>
      <c r="O5433" s="148"/>
      <c r="P5433" s="148"/>
    </row>
    <row r="5434" spans="1:16" ht="39.6">
      <c r="A5434" s="258" t="s">
        <v>50198</v>
      </c>
      <c r="B5434" s="252" t="s">
        <v>48689</v>
      </c>
      <c r="C5434" s="252" t="s">
        <v>48689</v>
      </c>
      <c r="D5434" s="148" t="s">
        <v>48689</v>
      </c>
      <c r="E5434" s="252" t="s">
        <v>48689</v>
      </c>
      <c r="F5434" s="252" t="s">
        <v>48689</v>
      </c>
      <c r="G5434" s="252" t="s">
        <v>48689</v>
      </c>
      <c r="H5434" s="252" t="s">
        <v>48689</v>
      </c>
      <c r="I5434" s="264" t="s">
        <v>48689</v>
      </c>
      <c r="J5434" s="273"/>
      <c r="K5434" s="273"/>
      <c r="L5434" s="273"/>
      <c r="M5434" s="258"/>
      <c r="N5434" s="252"/>
      <c r="O5434" s="148"/>
      <c r="P5434" s="148"/>
    </row>
    <row r="5435" spans="1:16" ht="79.2">
      <c r="A5435" s="258" t="s">
        <v>50199</v>
      </c>
      <c r="B5435" s="252" t="s">
        <v>50200</v>
      </c>
      <c r="C5435" s="252" t="s">
        <v>50201</v>
      </c>
      <c r="D5435" s="148" t="s">
        <v>50202</v>
      </c>
      <c r="E5435" s="252" t="s">
        <v>50203</v>
      </c>
      <c r="F5435" s="252" t="s">
        <v>50201</v>
      </c>
      <c r="G5435" s="252" t="s">
        <v>50204</v>
      </c>
      <c r="H5435" s="262" t="s">
        <v>50205</v>
      </c>
      <c r="I5435" s="264" t="s">
        <v>50206</v>
      </c>
      <c r="M5435" s="251"/>
      <c r="N5435" s="213"/>
      <c r="O5435" s="148"/>
      <c r="P5435" s="148"/>
    </row>
    <row r="5436" spans="1:16" ht="79.2">
      <c r="A5436" s="258" t="s">
        <v>50207</v>
      </c>
      <c r="B5436" s="252" t="s">
        <v>50208</v>
      </c>
      <c r="C5436" s="252" t="s">
        <v>50209</v>
      </c>
      <c r="D5436" s="148" t="s">
        <v>50210</v>
      </c>
      <c r="E5436" s="252" t="s">
        <v>50203</v>
      </c>
      <c r="F5436" s="252" t="s">
        <v>50211</v>
      </c>
      <c r="G5436" s="252" t="s">
        <v>50212</v>
      </c>
      <c r="H5436" s="262" t="s">
        <v>50213</v>
      </c>
      <c r="I5436" s="264" t="s">
        <v>50214</v>
      </c>
      <c r="M5436" s="251"/>
      <c r="N5436" s="213"/>
      <c r="O5436" s="148"/>
      <c r="P5436" s="148"/>
    </row>
    <row r="5437" spans="1:16" ht="28.8">
      <c r="A5437" s="251" t="s">
        <v>50215</v>
      </c>
      <c r="B5437" s="253" t="s">
        <v>49608</v>
      </c>
      <c r="C5437" s="253" t="s">
        <v>49608</v>
      </c>
      <c r="D5437" s="148" t="s">
        <v>49608</v>
      </c>
      <c r="E5437" s="253" t="s">
        <v>49608</v>
      </c>
      <c r="F5437" s="253" t="s">
        <v>49608</v>
      </c>
      <c r="G5437" s="253" t="s">
        <v>49608</v>
      </c>
      <c r="H5437" s="253" t="s">
        <v>49608</v>
      </c>
      <c r="I5437" s="264" t="s">
        <v>49608</v>
      </c>
      <c r="J5437" s="148"/>
      <c r="K5437" s="148"/>
      <c r="L5437" s="148"/>
      <c r="M5437" s="258"/>
      <c r="N5437" s="252"/>
      <c r="O5437" s="148"/>
      <c r="P5437" s="148"/>
    </row>
    <row r="5438" spans="1:16" ht="28.8">
      <c r="A5438" s="251" t="s">
        <v>50216</v>
      </c>
      <c r="B5438" s="253" t="s">
        <v>49608</v>
      </c>
      <c r="C5438" s="253" t="s">
        <v>49608</v>
      </c>
      <c r="D5438" s="148" t="s">
        <v>49608</v>
      </c>
      <c r="E5438" s="253" t="s">
        <v>49608</v>
      </c>
      <c r="F5438" s="253" t="s">
        <v>49608</v>
      </c>
      <c r="G5438" s="253" t="s">
        <v>49608</v>
      </c>
      <c r="H5438" s="253" t="s">
        <v>49608</v>
      </c>
      <c r="I5438" s="264" t="s">
        <v>49608</v>
      </c>
      <c r="J5438" s="148"/>
      <c r="K5438" s="148"/>
      <c r="L5438" s="148"/>
      <c r="M5438" s="258"/>
      <c r="N5438" s="252"/>
      <c r="O5438" s="148"/>
      <c r="P5438" s="148"/>
    </row>
    <row r="5439" spans="1:16" ht="39.6">
      <c r="A5439" s="258" t="s">
        <v>50217</v>
      </c>
      <c r="B5439" s="252" t="s">
        <v>48707</v>
      </c>
      <c r="C5439" s="252" t="s">
        <v>48707</v>
      </c>
      <c r="D5439" s="148" t="s">
        <v>48707</v>
      </c>
      <c r="E5439" s="252" t="s">
        <v>48707</v>
      </c>
      <c r="F5439" s="252" t="s">
        <v>48707</v>
      </c>
      <c r="G5439" s="252" t="s">
        <v>48707</v>
      </c>
      <c r="H5439" s="252" t="s">
        <v>48707</v>
      </c>
      <c r="I5439" s="264" t="s">
        <v>48707</v>
      </c>
      <c r="J5439" s="148"/>
      <c r="K5439" s="148"/>
      <c r="L5439" s="148"/>
      <c r="M5439" s="258"/>
      <c r="N5439" s="252"/>
      <c r="O5439" s="148"/>
      <c r="P5439" s="148"/>
    </row>
    <row r="5440" spans="1:16" ht="39.6">
      <c r="A5440" s="258" t="s">
        <v>50218</v>
      </c>
      <c r="B5440" s="252" t="s">
        <v>48709</v>
      </c>
      <c r="C5440" s="252" t="s">
        <v>48709</v>
      </c>
      <c r="D5440" s="148" t="s">
        <v>48709</v>
      </c>
      <c r="E5440" s="252" t="s">
        <v>48709</v>
      </c>
      <c r="F5440" s="252" t="s">
        <v>48709</v>
      </c>
      <c r="G5440" s="252" t="s">
        <v>48709</v>
      </c>
      <c r="H5440" s="252" t="s">
        <v>48709</v>
      </c>
      <c r="I5440" s="264" t="s">
        <v>48709</v>
      </c>
      <c r="J5440" s="148"/>
      <c r="K5440" s="148"/>
      <c r="L5440" s="148"/>
      <c r="M5440" s="258"/>
      <c r="N5440" s="252"/>
      <c r="O5440" s="148"/>
      <c r="P5440" s="148"/>
    </row>
    <row r="5441" spans="1:16" ht="39.6">
      <c r="A5441" s="258" t="s">
        <v>50219</v>
      </c>
      <c r="B5441" s="252" t="s">
        <v>48711</v>
      </c>
      <c r="C5441" s="252" t="s">
        <v>48711</v>
      </c>
      <c r="D5441" s="148" t="s">
        <v>48711</v>
      </c>
      <c r="E5441" s="252" t="s">
        <v>48711</v>
      </c>
      <c r="F5441" s="252" t="s">
        <v>48711</v>
      </c>
      <c r="G5441" s="252" t="s">
        <v>48711</v>
      </c>
      <c r="H5441" s="252" t="s">
        <v>48711</v>
      </c>
      <c r="I5441" s="264" t="s">
        <v>48711</v>
      </c>
      <c r="J5441" s="148"/>
      <c r="K5441" s="148"/>
      <c r="L5441" s="148"/>
      <c r="M5441" s="258"/>
      <c r="N5441" s="252"/>
      <c r="O5441" s="148"/>
      <c r="P5441" s="148"/>
    </row>
    <row r="5442" spans="1:16" ht="39.6">
      <c r="A5442" s="258" t="s">
        <v>50220</v>
      </c>
      <c r="B5442" s="252" t="s">
        <v>48711</v>
      </c>
      <c r="C5442" s="252" t="s">
        <v>48711</v>
      </c>
      <c r="D5442" s="148" t="s">
        <v>48711</v>
      </c>
      <c r="E5442" s="252" t="s">
        <v>48711</v>
      </c>
      <c r="F5442" s="252" t="s">
        <v>48711</v>
      </c>
      <c r="G5442" s="252" t="s">
        <v>48711</v>
      </c>
      <c r="H5442" s="252" t="s">
        <v>48711</v>
      </c>
      <c r="I5442" s="264" t="s">
        <v>48711</v>
      </c>
      <c r="J5442" s="148"/>
      <c r="K5442" s="148"/>
      <c r="L5442" s="148"/>
      <c r="M5442" s="258"/>
      <c r="N5442" s="252"/>
      <c r="O5442" s="148"/>
      <c r="P5442" s="148"/>
    </row>
    <row r="5443" spans="1:16" ht="39.6">
      <c r="A5443" s="258" t="s">
        <v>50221</v>
      </c>
      <c r="B5443" s="252" t="s">
        <v>48714</v>
      </c>
      <c r="C5443" s="252" t="s">
        <v>48714</v>
      </c>
      <c r="D5443" s="148" t="s">
        <v>48714</v>
      </c>
      <c r="E5443" s="252" t="s">
        <v>48714</v>
      </c>
      <c r="F5443" s="252" t="s">
        <v>48714</v>
      </c>
      <c r="G5443" s="252" t="s">
        <v>48714</v>
      </c>
      <c r="H5443" s="252" t="s">
        <v>48714</v>
      </c>
      <c r="I5443" s="264" t="s">
        <v>48714</v>
      </c>
      <c r="J5443" s="148"/>
      <c r="K5443" s="148"/>
      <c r="L5443" s="148"/>
      <c r="M5443" s="258"/>
      <c r="N5443" s="252"/>
      <c r="O5443" s="148"/>
      <c r="P5443" s="148"/>
    </row>
    <row r="5444" spans="1:16" ht="39.6">
      <c r="A5444" s="258" t="s">
        <v>50222</v>
      </c>
      <c r="B5444" s="252" t="s">
        <v>48716</v>
      </c>
      <c r="C5444" s="252" t="s">
        <v>48716</v>
      </c>
      <c r="D5444" s="148" t="s">
        <v>48716</v>
      </c>
      <c r="E5444" s="252" t="s">
        <v>48716</v>
      </c>
      <c r="F5444" s="252" t="s">
        <v>48716</v>
      </c>
      <c r="G5444" s="252" t="s">
        <v>48716</v>
      </c>
      <c r="H5444" s="252" t="s">
        <v>48716</v>
      </c>
      <c r="I5444" s="264" t="s">
        <v>48716</v>
      </c>
      <c r="J5444" s="148"/>
      <c r="K5444" s="148"/>
      <c r="L5444" s="148"/>
      <c r="M5444" s="258"/>
      <c r="N5444" s="252"/>
      <c r="O5444" s="148"/>
      <c r="P5444" s="148"/>
    </row>
    <row r="5445" spans="1:16" ht="39.6">
      <c r="A5445" s="258" t="s">
        <v>50223</v>
      </c>
      <c r="B5445" s="252" t="s">
        <v>48718</v>
      </c>
      <c r="C5445" s="252" t="s">
        <v>48718</v>
      </c>
      <c r="D5445" s="148" t="s">
        <v>48718</v>
      </c>
      <c r="E5445" s="252" t="s">
        <v>48718</v>
      </c>
      <c r="F5445" s="252" t="s">
        <v>48718</v>
      </c>
      <c r="G5445" s="252" t="s">
        <v>48718</v>
      </c>
      <c r="H5445" s="252" t="s">
        <v>48718</v>
      </c>
      <c r="I5445" s="264" t="s">
        <v>48718</v>
      </c>
      <c r="J5445" s="148"/>
      <c r="K5445" s="148"/>
      <c r="L5445" s="148"/>
      <c r="M5445" s="258"/>
      <c r="N5445" s="148"/>
      <c r="O5445" s="148"/>
      <c r="P5445" s="148"/>
    </row>
    <row r="5446" spans="1:16" ht="39.6">
      <c r="A5446" s="258" t="s">
        <v>50224</v>
      </c>
      <c r="B5446" s="252" t="s">
        <v>48718</v>
      </c>
      <c r="C5446" s="252" t="s">
        <v>48718</v>
      </c>
      <c r="D5446" s="148" t="s">
        <v>48718</v>
      </c>
      <c r="E5446" s="252" t="s">
        <v>48718</v>
      </c>
      <c r="F5446" s="252" t="s">
        <v>48718</v>
      </c>
      <c r="G5446" s="252" t="s">
        <v>48718</v>
      </c>
      <c r="H5446" s="252" t="s">
        <v>48718</v>
      </c>
      <c r="I5446" s="264" t="s">
        <v>48718</v>
      </c>
      <c r="J5446" s="148"/>
      <c r="K5446" s="148"/>
      <c r="L5446" s="148"/>
      <c r="M5446" s="258"/>
      <c r="N5446" s="148"/>
      <c r="O5446" s="148"/>
      <c r="P5446" s="148"/>
    </row>
    <row r="5447" spans="1:16" ht="39.6">
      <c r="A5447" s="258" t="s">
        <v>50225</v>
      </c>
      <c r="B5447" s="252" t="s">
        <v>48721</v>
      </c>
      <c r="C5447" s="252" t="s">
        <v>48721</v>
      </c>
      <c r="D5447" s="148" t="s">
        <v>48721</v>
      </c>
      <c r="E5447" s="252" t="s">
        <v>48721</v>
      </c>
      <c r="F5447" s="252" t="s">
        <v>48721</v>
      </c>
      <c r="G5447" s="252" t="s">
        <v>48721</v>
      </c>
      <c r="H5447" s="252" t="s">
        <v>48721</v>
      </c>
      <c r="I5447" s="264" t="s">
        <v>48721</v>
      </c>
      <c r="J5447" s="148"/>
      <c r="K5447" s="148"/>
      <c r="L5447" s="148"/>
      <c r="M5447" s="258"/>
      <c r="N5447" s="252"/>
      <c r="O5447" s="148"/>
      <c r="P5447" s="148"/>
    </row>
    <row r="5448" spans="1:16" ht="39.6">
      <c r="A5448" s="258" t="s">
        <v>50226</v>
      </c>
      <c r="B5448" s="252" t="s">
        <v>48723</v>
      </c>
      <c r="C5448" s="252" t="s">
        <v>48723</v>
      </c>
      <c r="D5448" s="148" t="s">
        <v>48723</v>
      </c>
      <c r="E5448" s="252" t="s">
        <v>48723</v>
      </c>
      <c r="F5448" s="252" t="s">
        <v>48723</v>
      </c>
      <c r="G5448" s="252" t="s">
        <v>48723</v>
      </c>
      <c r="H5448" s="252" t="s">
        <v>48723</v>
      </c>
      <c r="I5448" s="264" t="s">
        <v>48723</v>
      </c>
      <c r="J5448" s="148"/>
      <c r="K5448" s="148"/>
      <c r="L5448" s="148"/>
      <c r="M5448" s="258"/>
      <c r="N5448" s="252"/>
      <c r="O5448" s="148"/>
      <c r="P5448" s="148"/>
    </row>
    <row r="5449" spans="1:16" ht="39.6">
      <c r="A5449" s="258" t="s">
        <v>50227</v>
      </c>
      <c r="B5449" s="252" t="s">
        <v>48725</v>
      </c>
      <c r="C5449" s="252" t="s">
        <v>48725</v>
      </c>
      <c r="D5449" s="148" t="s">
        <v>48725</v>
      </c>
      <c r="E5449" s="252" t="s">
        <v>48725</v>
      </c>
      <c r="F5449" s="252" t="s">
        <v>48725</v>
      </c>
      <c r="G5449" s="252" t="s">
        <v>48725</v>
      </c>
      <c r="H5449" s="252" t="s">
        <v>48725</v>
      </c>
      <c r="I5449" s="264" t="s">
        <v>48725</v>
      </c>
      <c r="J5449" s="148"/>
      <c r="K5449" s="148"/>
      <c r="L5449" s="148"/>
      <c r="M5449" s="258"/>
      <c r="N5449" s="252"/>
      <c r="O5449" s="148"/>
      <c r="P5449" s="148"/>
    </row>
    <row r="5450" spans="1:16" ht="39.6">
      <c r="A5450" s="258" t="s">
        <v>50228</v>
      </c>
      <c r="B5450" s="252" t="s">
        <v>48725</v>
      </c>
      <c r="C5450" s="252" t="s">
        <v>48725</v>
      </c>
      <c r="D5450" s="148" t="s">
        <v>48725</v>
      </c>
      <c r="E5450" s="252" t="s">
        <v>48725</v>
      </c>
      <c r="F5450" s="252" t="s">
        <v>48725</v>
      </c>
      <c r="G5450" s="252" t="s">
        <v>48725</v>
      </c>
      <c r="H5450" s="252" t="s">
        <v>48725</v>
      </c>
      <c r="I5450" s="264" t="s">
        <v>48725</v>
      </c>
      <c r="J5450" s="148"/>
      <c r="K5450" s="148"/>
      <c r="L5450" s="148"/>
      <c r="M5450" s="258"/>
      <c r="N5450" s="252"/>
      <c r="O5450" s="148"/>
      <c r="P5450" s="148"/>
    </row>
    <row r="5451" spans="1:16" ht="39.6">
      <c r="A5451" s="258" t="s">
        <v>50229</v>
      </c>
      <c r="B5451" s="252" t="s">
        <v>48728</v>
      </c>
      <c r="C5451" s="252" t="s">
        <v>48728</v>
      </c>
      <c r="D5451" s="148" t="s">
        <v>48728</v>
      </c>
      <c r="E5451" s="252" t="s">
        <v>48728</v>
      </c>
      <c r="F5451" s="252" t="s">
        <v>48728</v>
      </c>
      <c r="G5451" s="252" t="s">
        <v>48728</v>
      </c>
      <c r="H5451" s="252" t="s">
        <v>48728</v>
      </c>
      <c r="I5451" s="264" t="s">
        <v>48728</v>
      </c>
      <c r="J5451" s="148"/>
      <c r="K5451" s="148"/>
      <c r="L5451" s="148"/>
      <c r="M5451" s="258"/>
      <c r="N5451" s="252"/>
      <c r="O5451" s="148"/>
      <c r="P5451" s="148"/>
    </row>
    <row r="5452" spans="1:16" ht="39.6">
      <c r="A5452" s="258" t="s">
        <v>50230</v>
      </c>
      <c r="B5452" s="252" t="s">
        <v>48730</v>
      </c>
      <c r="C5452" s="252" t="s">
        <v>48730</v>
      </c>
      <c r="D5452" s="148" t="s">
        <v>48730</v>
      </c>
      <c r="E5452" s="252" t="s">
        <v>48730</v>
      </c>
      <c r="F5452" s="252" t="s">
        <v>48730</v>
      </c>
      <c r="G5452" s="252" t="s">
        <v>48730</v>
      </c>
      <c r="H5452" s="252" t="s">
        <v>48730</v>
      </c>
      <c r="I5452" s="264" t="s">
        <v>48730</v>
      </c>
      <c r="J5452" s="148"/>
      <c r="K5452" s="148"/>
      <c r="L5452" s="148"/>
      <c r="M5452" s="258"/>
      <c r="N5452" s="252"/>
      <c r="O5452" s="148"/>
      <c r="P5452" s="148"/>
    </row>
    <row r="5453" spans="1:16" ht="39.6">
      <c r="A5453" s="258" t="s">
        <v>50231</v>
      </c>
      <c r="B5453" s="252" t="s">
        <v>48732</v>
      </c>
      <c r="C5453" s="252" t="s">
        <v>48732</v>
      </c>
      <c r="D5453" s="148" t="s">
        <v>48732</v>
      </c>
      <c r="E5453" s="252" t="s">
        <v>48732</v>
      </c>
      <c r="F5453" s="252" t="s">
        <v>48732</v>
      </c>
      <c r="G5453" s="252" t="s">
        <v>48732</v>
      </c>
      <c r="H5453" s="252" t="s">
        <v>48732</v>
      </c>
      <c r="I5453" s="264" t="s">
        <v>48732</v>
      </c>
      <c r="J5453" s="148"/>
      <c r="K5453" s="148"/>
      <c r="L5453" s="148"/>
      <c r="M5453" s="251"/>
      <c r="N5453" s="253"/>
      <c r="O5453" s="148"/>
      <c r="P5453" s="148"/>
    </row>
    <row r="5454" spans="1:16" ht="39.6">
      <c r="A5454" s="258" t="s">
        <v>50232</v>
      </c>
      <c r="B5454" s="252" t="s">
        <v>48732</v>
      </c>
      <c r="C5454" s="252" t="s">
        <v>48732</v>
      </c>
      <c r="D5454" s="148" t="s">
        <v>48732</v>
      </c>
      <c r="E5454" s="252" t="s">
        <v>48732</v>
      </c>
      <c r="F5454" s="252" t="s">
        <v>48732</v>
      </c>
      <c r="G5454" s="252" t="s">
        <v>48732</v>
      </c>
      <c r="H5454" s="252" t="s">
        <v>48732</v>
      </c>
      <c r="I5454" s="264" t="s">
        <v>48732</v>
      </c>
      <c r="J5454" s="273"/>
      <c r="K5454" s="273"/>
      <c r="L5454" s="273"/>
      <c r="M5454" s="251"/>
      <c r="N5454" s="253"/>
      <c r="O5454" s="148"/>
      <c r="P5454" s="148"/>
    </row>
    <row r="5455" spans="1:16" ht="118.8">
      <c r="A5455" s="251" t="s">
        <v>50233</v>
      </c>
      <c r="B5455" s="255" t="s">
        <v>50234</v>
      </c>
      <c r="C5455" s="256" t="s">
        <v>26246</v>
      </c>
      <c r="D5455" s="148" t="s">
        <v>50235</v>
      </c>
      <c r="E5455" s="253" t="s">
        <v>50236</v>
      </c>
      <c r="F5455" s="253" t="s">
        <v>50237</v>
      </c>
      <c r="G5455" s="253" t="s">
        <v>50238</v>
      </c>
      <c r="H5455" s="262" t="s">
        <v>50239</v>
      </c>
      <c r="I5455" s="264" t="s">
        <v>50240</v>
      </c>
      <c r="M5455" s="258"/>
      <c r="N5455" s="252"/>
      <c r="O5455" s="148"/>
      <c r="P5455" s="148"/>
    </row>
    <row r="5456" spans="1:16" ht="26.4">
      <c r="A5456" s="272" t="s">
        <v>50241</v>
      </c>
      <c r="B5456" s="255"/>
      <c r="C5456" s="256" t="s">
        <v>50242</v>
      </c>
      <c r="D5456" s="148"/>
      <c r="E5456" s="253"/>
      <c r="F5456" s="253"/>
      <c r="G5456" s="253"/>
      <c r="H5456" s="262"/>
      <c r="M5456" s="258"/>
      <c r="N5456" s="252"/>
      <c r="O5456" s="148"/>
      <c r="P5456" s="148"/>
    </row>
    <row r="5457" spans="1:16" ht="27.6">
      <c r="A5457" s="272" t="s">
        <v>50243</v>
      </c>
      <c r="B5457" s="255"/>
      <c r="C5457" s="257" t="s">
        <v>50244</v>
      </c>
      <c r="D5457" s="148"/>
      <c r="E5457" s="253"/>
      <c r="F5457" s="253"/>
      <c r="G5457" s="253"/>
      <c r="H5457" s="262"/>
      <c r="M5457" s="258"/>
      <c r="N5457" s="252"/>
      <c r="O5457" s="148"/>
      <c r="P5457" s="148"/>
    </row>
    <row r="5458" spans="1:16" ht="27.6">
      <c r="A5458" s="272" t="s">
        <v>50245</v>
      </c>
      <c r="B5458" s="255"/>
      <c r="C5458" s="257" t="s">
        <v>50246</v>
      </c>
      <c r="D5458" s="148"/>
      <c r="E5458" s="253"/>
      <c r="F5458" s="253"/>
      <c r="G5458" s="253"/>
      <c r="H5458" s="262"/>
      <c r="M5458" s="258"/>
      <c r="N5458" s="252"/>
      <c r="O5458" s="148"/>
      <c r="P5458" s="148"/>
    </row>
    <row r="5459" spans="1:16" ht="118.8">
      <c r="A5459" s="251" t="s">
        <v>50247</v>
      </c>
      <c r="B5459" s="255" t="s">
        <v>50248</v>
      </c>
      <c r="C5459" s="256" t="s">
        <v>26246</v>
      </c>
      <c r="D5459" s="148" t="s">
        <v>50249</v>
      </c>
      <c r="E5459" s="253" t="s">
        <v>50250</v>
      </c>
      <c r="F5459" s="253" t="s">
        <v>50251</v>
      </c>
      <c r="G5459" s="253" t="s">
        <v>50252</v>
      </c>
      <c r="H5459" s="262" t="s">
        <v>50253</v>
      </c>
      <c r="I5459" s="264" t="s">
        <v>50254</v>
      </c>
      <c r="M5459" s="258"/>
      <c r="N5459" s="252"/>
      <c r="O5459" s="148"/>
      <c r="P5459" s="148"/>
    </row>
    <row r="5460" spans="1:16" ht="26.4">
      <c r="A5460" s="272" t="s">
        <v>50255</v>
      </c>
      <c r="B5460" s="257"/>
      <c r="C5460" s="256" t="s">
        <v>50256</v>
      </c>
      <c r="D5460" s="148"/>
      <c r="E5460" s="252"/>
      <c r="F5460" s="252"/>
      <c r="G5460" s="252"/>
      <c r="H5460" s="262"/>
      <c r="M5460" s="258"/>
      <c r="N5460" s="148"/>
      <c r="O5460" s="148"/>
      <c r="P5460" s="148"/>
    </row>
    <row r="5461" spans="1:16" ht="27.6">
      <c r="A5461" s="272" t="s">
        <v>50257</v>
      </c>
      <c r="B5461" s="257"/>
      <c r="C5461" s="257" t="s">
        <v>50244</v>
      </c>
      <c r="D5461" s="148"/>
      <c r="E5461" s="252"/>
      <c r="F5461" s="252"/>
      <c r="G5461" s="252"/>
      <c r="H5461" s="262"/>
      <c r="M5461" s="258"/>
      <c r="N5461" s="148"/>
      <c r="O5461" s="148"/>
      <c r="P5461" s="148"/>
    </row>
    <row r="5462" spans="1:16" ht="27.6">
      <c r="A5462" s="272" t="s">
        <v>50258</v>
      </c>
      <c r="B5462" s="257"/>
      <c r="C5462" s="257" t="s">
        <v>50246</v>
      </c>
      <c r="D5462" s="148"/>
      <c r="E5462" s="252"/>
      <c r="F5462" s="252"/>
      <c r="G5462" s="252"/>
      <c r="H5462" s="262"/>
      <c r="M5462" s="258"/>
      <c r="N5462" s="148"/>
      <c r="O5462" s="148"/>
      <c r="P5462" s="148"/>
    </row>
    <row r="5463" spans="1:16" ht="132">
      <c r="A5463" s="258" t="s">
        <v>50259</v>
      </c>
      <c r="B5463" s="257" t="s">
        <v>50260</v>
      </c>
      <c r="C5463" s="256" t="s">
        <v>26246</v>
      </c>
      <c r="D5463" s="148" t="s">
        <v>50261</v>
      </c>
      <c r="E5463" s="252" t="s">
        <v>50262</v>
      </c>
      <c r="F5463" s="252" t="s">
        <v>50263</v>
      </c>
      <c r="G5463" s="252" t="s">
        <v>50264</v>
      </c>
      <c r="H5463" s="262" t="s">
        <v>50265</v>
      </c>
      <c r="I5463" s="264" t="s">
        <v>50266</v>
      </c>
      <c r="M5463" s="258"/>
      <c r="N5463" s="148"/>
      <c r="O5463" s="148"/>
      <c r="P5463" s="148"/>
    </row>
    <row r="5464" spans="1:16" ht="41.4">
      <c r="A5464" s="272" t="s">
        <v>50267</v>
      </c>
      <c r="B5464" s="257"/>
      <c r="C5464" s="257" t="s">
        <v>50268</v>
      </c>
      <c r="D5464" s="148"/>
      <c r="E5464" s="252"/>
      <c r="F5464" s="252"/>
      <c r="G5464" s="252"/>
      <c r="H5464" s="262"/>
      <c r="M5464" s="258"/>
      <c r="N5464" s="148"/>
      <c r="O5464" s="148"/>
      <c r="P5464" s="148"/>
    </row>
    <row r="5465" spans="1:16" ht="26.4">
      <c r="A5465" s="272" t="s">
        <v>50269</v>
      </c>
      <c r="B5465" s="257"/>
      <c r="C5465" s="262" t="s">
        <v>50270</v>
      </c>
      <c r="D5465" s="148"/>
      <c r="E5465" s="252"/>
      <c r="F5465" s="252"/>
      <c r="G5465" s="252"/>
      <c r="H5465" s="262"/>
      <c r="M5465" s="258"/>
      <c r="N5465" s="148"/>
      <c r="O5465" s="148"/>
      <c r="P5465" s="148"/>
    </row>
    <row r="5466" spans="1:16" ht="27.6">
      <c r="A5466" s="272" t="s">
        <v>50271</v>
      </c>
      <c r="B5466" s="257"/>
      <c r="C5466" s="257" t="s">
        <v>50272</v>
      </c>
      <c r="D5466" s="148"/>
      <c r="E5466" s="252"/>
      <c r="F5466" s="252"/>
      <c r="G5466" s="252"/>
      <c r="H5466" s="262"/>
      <c r="M5466" s="258"/>
      <c r="N5466" s="148"/>
      <c r="O5466" s="148"/>
      <c r="P5466" s="148"/>
    </row>
    <row r="5467" spans="1:16" ht="132">
      <c r="A5467" s="258" t="s">
        <v>50273</v>
      </c>
      <c r="B5467" s="257" t="s">
        <v>50274</v>
      </c>
      <c r="C5467" s="256" t="s">
        <v>26246</v>
      </c>
      <c r="D5467" s="148" t="s">
        <v>50275</v>
      </c>
      <c r="E5467" s="252" t="s">
        <v>50276</v>
      </c>
      <c r="F5467" s="252" t="s">
        <v>50277</v>
      </c>
      <c r="G5467" s="252" t="s">
        <v>50278</v>
      </c>
      <c r="H5467" s="262" t="s">
        <v>50279</v>
      </c>
      <c r="I5467" s="264" t="s">
        <v>50280</v>
      </c>
      <c r="M5467" s="258"/>
      <c r="N5467" s="148"/>
      <c r="O5467" s="148"/>
      <c r="P5467" s="148"/>
    </row>
    <row r="5468" spans="1:16" ht="27.6">
      <c r="A5468" s="272" t="s">
        <v>50281</v>
      </c>
      <c r="B5468" s="257"/>
      <c r="C5468" s="257" t="s">
        <v>50282</v>
      </c>
      <c r="D5468" s="148"/>
      <c r="E5468" s="252"/>
      <c r="F5468" s="252"/>
      <c r="G5468" s="252"/>
      <c r="H5468" s="262"/>
      <c r="M5468" s="258"/>
      <c r="N5468" s="252"/>
      <c r="O5468" s="148"/>
      <c r="P5468" s="148"/>
    </row>
    <row r="5469" spans="1:16" ht="26.4">
      <c r="A5469" s="272" t="s">
        <v>50283</v>
      </c>
      <c r="B5469" s="257"/>
      <c r="C5469" s="262" t="s">
        <v>50284</v>
      </c>
      <c r="D5469" s="148"/>
      <c r="E5469" s="252"/>
      <c r="F5469" s="252"/>
      <c r="G5469" s="252"/>
      <c r="H5469" s="262"/>
      <c r="M5469" s="258"/>
      <c r="N5469" s="252"/>
      <c r="O5469" s="148"/>
      <c r="P5469" s="148"/>
    </row>
    <row r="5470" spans="1:16" ht="27.6">
      <c r="A5470" s="272" t="s">
        <v>50285</v>
      </c>
      <c r="B5470" s="257"/>
      <c r="C5470" s="257" t="s">
        <v>50286</v>
      </c>
      <c r="D5470" s="148"/>
      <c r="E5470" s="252"/>
      <c r="F5470" s="252"/>
      <c r="G5470" s="252"/>
      <c r="H5470" s="262"/>
      <c r="M5470" s="258"/>
      <c r="N5470" s="252"/>
      <c r="O5470" s="148"/>
      <c r="P5470" s="148"/>
    </row>
    <row r="5471" spans="1:16" ht="132">
      <c r="A5471" s="258" t="s">
        <v>50287</v>
      </c>
      <c r="B5471" s="257" t="s">
        <v>50288</v>
      </c>
      <c r="C5471" s="256" t="s">
        <v>26246</v>
      </c>
      <c r="D5471" s="148" t="s">
        <v>50289</v>
      </c>
      <c r="E5471" s="252" t="s">
        <v>50290</v>
      </c>
      <c r="F5471" s="252" t="s">
        <v>50291</v>
      </c>
      <c r="G5471" s="252" t="s">
        <v>50292</v>
      </c>
      <c r="H5471" s="262" t="s">
        <v>50293</v>
      </c>
      <c r="I5471" s="264" t="s">
        <v>50294</v>
      </c>
      <c r="M5471" s="258"/>
      <c r="N5471" s="252"/>
      <c r="O5471" s="148"/>
      <c r="P5471" s="148"/>
    </row>
    <row r="5472" spans="1:16" ht="27.6">
      <c r="A5472" s="272" t="s">
        <v>50295</v>
      </c>
      <c r="B5472" s="257"/>
      <c r="C5472" s="257" t="s">
        <v>50296</v>
      </c>
      <c r="D5472" s="148"/>
      <c r="E5472" s="252"/>
      <c r="F5472" s="252"/>
      <c r="G5472" s="252"/>
      <c r="H5472" s="262"/>
      <c r="M5472" s="258"/>
      <c r="N5472" s="252"/>
      <c r="O5472" s="148"/>
      <c r="P5472" s="148"/>
    </row>
    <row r="5473" spans="1:16" ht="27.6">
      <c r="A5473" s="272" t="s">
        <v>50297</v>
      </c>
      <c r="B5473" s="257"/>
      <c r="C5473" s="257" t="s">
        <v>50298</v>
      </c>
      <c r="D5473" s="148"/>
      <c r="E5473" s="252"/>
      <c r="F5473" s="252"/>
      <c r="G5473" s="252"/>
      <c r="H5473" s="262"/>
      <c r="M5473" s="258"/>
      <c r="N5473" s="252"/>
      <c r="O5473" s="148"/>
      <c r="P5473" s="148"/>
    </row>
    <row r="5474" spans="1:16" ht="27.6">
      <c r="A5474" s="272" t="s">
        <v>50299</v>
      </c>
      <c r="B5474" s="257"/>
      <c r="C5474" s="257" t="s">
        <v>50300</v>
      </c>
      <c r="D5474" s="148"/>
      <c r="E5474" s="252"/>
      <c r="F5474" s="252"/>
      <c r="G5474" s="252"/>
      <c r="H5474" s="262"/>
      <c r="M5474" s="258"/>
      <c r="N5474" s="252"/>
      <c r="O5474" s="148"/>
      <c r="P5474" s="148"/>
    </row>
    <row r="5475" spans="1:16" ht="132">
      <c r="A5475" s="258" t="s">
        <v>50301</v>
      </c>
      <c r="B5475" s="257" t="s">
        <v>50302</v>
      </c>
      <c r="C5475" s="256" t="s">
        <v>26246</v>
      </c>
      <c r="D5475" s="148" t="s">
        <v>50303</v>
      </c>
      <c r="E5475" s="252" t="s">
        <v>50290</v>
      </c>
      <c r="F5475" s="252" t="s">
        <v>50304</v>
      </c>
      <c r="G5475" s="252" t="s">
        <v>50305</v>
      </c>
      <c r="H5475" s="262" t="s">
        <v>50306</v>
      </c>
      <c r="I5475" s="264" t="s">
        <v>50307</v>
      </c>
      <c r="M5475" s="258"/>
      <c r="N5475" s="252"/>
      <c r="O5475" s="148"/>
      <c r="P5475" s="148"/>
    </row>
    <row r="5476" spans="1:16" ht="27.6">
      <c r="A5476" s="272" t="s">
        <v>50308</v>
      </c>
      <c r="B5476" s="257"/>
      <c r="C5476" s="257" t="s">
        <v>50309</v>
      </c>
      <c r="D5476" s="148"/>
      <c r="E5476" s="252"/>
      <c r="F5476" s="252"/>
      <c r="G5476" s="252"/>
      <c r="H5476" s="262"/>
      <c r="M5476" s="258"/>
      <c r="N5476" s="148"/>
      <c r="O5476" s="148"/>
      <c r="P5476" s="148"/>
    </row>
    <row r="5477" spans="1:16" ht="26.4">
      <c r="A5477" s="272" t="s">
        <v>50310</v>
      </c>
      <c r="B5477" s="257"/>
      <c r="C5477" s="262" t="s">
        <v>50311</v>
      </c>
      <c r="D5477" s="148"/>
      <c r="E5477" s="252"/>
      <c r="F5477" s="252"/>
      <c r="G5477" s="252"/>
      <c r="H5477" s="262"/>
      <c r="M5477" s="258"/>
      <c r="N5477" s="148"/>
      <c r="O5477" s="148"/>
      <c r="P5477" s="148"/>
    </row>
    <row r="5478" spans="1:16" ht="27.6">
      <c r="A5478" s="272" t="s">
        <v>50312</v>
      </c>
      <c r="B5478" s="257"/>
      <c r="C5478" s="257" t="s">
        <v>50313</v>
      </c>
      <c r="D5478" s="148"/>
      <c r="E5478" s="252"/>
      <c r="F5478" s="252"/>
      <c r="G5478" s="252"/>
      <c r="H5478" s="262"/>
      <c r="M5478" s="258"/>
      <c r="N5478" s="148"/>
      <c r="O5478" s="148"/>
      <c r="P5478" s="148"/>
    </row>
    <row r="5479" spans="1:16" ht="132">
      <c r="A5479" s="258" t="s">
        <v>50314</v>
      </c>
      <c r="B5479" s="257" t="s">
        <v>50315</v>
      </c>
      <c r="C5479" s="256" t="s">
        <v>26246</v>
      </c>
      <c r="D5479" s="148" t="s">
        <v>50316</v>
      </c>
      <c r="E5479" s="252" t="s">
        <v>50317</v>
      </c>
      <c r="F5479" s="252" t="s">
        <v>50318</v>
      </c>
      <c r="G5479" s="252" t="s">
        <v>50319</v>
      </c>
      <c r="H5479" s="262" t="s">
        <v>50320</v>
      </c>
      <c r="I5479" s="264" t="s">
        <v>50321</v>
      </c>
      <c r="M5479" s="258"/>
      <c r="N5479" s="148"/>
      <c r="O5479" s="148"/>
      <c r="P5479" s="148"/>
    </row>
    <row r="5480" spans="1:16" ht="27.6">
      <c r="A5480" s="272" t="s">
        <v>50322</v>
      </c>
      <c r="B5480" s="257"/>
      <c r="C5480" s="257" t="s">
        <v>50323</v>
      </c>
      <c r="D5480" s="148"/>
      <c r="E5480" s="252"/>
      <c r="F5480" s="252"/>
      <c r="G5480" s="252"/>
      <c r="H5480" s="262"/>
      <c r="M5480" s="258"/>
      <c r="N5480" s="148"/>
      <c r="O5480" s="148"/>
      <c r="P5480" s="148"/>
    </row>
    <row r="5481" spans="1:16" ht="27.6">
      <c r="A5481" s="272" t="s">
        <v>50324</v>
      </c>
      <c r="B5481" s="257"/>
      <c r="C5481" s="257" t="s">
        <v>50325</v>
      </c>
      <c r="D5481" s="148"/>
      <c r="E5481" s="252"/>
      <c r="F5481" s="252"/>
      <c r="G5481" s="252"/>
      <c r="H5481" s="262"/>
      <c r="M5481" s="258"/>
      <c r="N5481" s="148"/>
      <c r="O5481" s="148"/>
      <c r="P5481" s="148"/>
    </row>
    <row r="5482" spans="1:16" ht="14.4">
      <c r="A5482" s="272" t="s">
        <v>50326</v>
      </c>
      <c r="B5482" s="257"/>
      <c r="C5482" s="257" t="s">
        <v>50327</v>
      </c>
      <c r="D5482" s="148"/>
      <c r="E5482" s="252"/>
      <c r="F5482" s="252"/>
      <c r="G5482" s="252"/>
      <c r="H5482" s="262"/>
      <c r="M5482" s="258"/>
      <c r="N5482" s="148"/>
      <c r="O5482" s="148"/>
      <c r="P5482" s="148"/>
    </row>
    <row r="5483" spans="1:16" ht="132">
      <c r="A5483" s="258" t="s">
        <v>50328</v>
      </c>
      <c r="B5483" s="257" t="s">
        <v>50329</v>
      </c>
      <c r="C5483" s="256" t="s">
        <v>26246</v>
      </c>
      <c r="D5483" s="148" t="s">
        <v>50330</v>
      </c>
      <c r="E5483" s="252" t="s">
        <v>50317</v>
      </c>
      <c r="F5483" s="252" t="s">
        <v>50331</v>
      </c>
      <c r="G5483" s="252" t="s">
        <v>50332</v>
      </c>
      <c r="H5483" s="262" t="s">
        <v>50333</v>
      </c>
      <c r="I5483" s="264" t="s">
        <v>50334</v>
      </c>
      <c r="M5483" s="258"/>
      <c r="N5483" s="148"/>
      <c r="O5483" s="148"/>
      <c r="P5483" s="148"/>
    </row>
    <row r="5484" spans="1:16" ht="27.6">
      <c r="A5484" s="272" t="s">
        <v>50335</v>
      </c>
      <c r="B5484" s="257"/>
      <c r="C5484" s="257" t="s">
        <v>50323</v>
      </c>
      <c r="D5484" s="148"/>
      <c r="E5484" s="252"/>
      <c r="F5484" s="252"/>
      <c r="G5484" s="252"/>
      <c r="H5484" s="262"/>
      <c r="M5484" s="258"/>
      <c r="N5484" s="148"/>
      <c r="O5484" s="148"/>
      <c r="P5484" s="148"/>
    </row>
    <row r="5485" spans="1:16" ht="26.4">
      <c r="A5485" s="272" t="s">
        <v>50336</v>
      </c>
      <c r="B5485" s="257"/>
      <c r="C5485" s="262" t="s">
        <v>50337</v>
      </c>
      <c r="D5485" s="148"/>
      <c r="E5485" s="252"/>
      <c r="F5485" s="252"/>
      <c r="G5485" s="252"/>
      <c r="H5485" s="262"/>
      <c r="M5485" s="258"/>
      <c r="N5485" s="148"/>
      <c r="O5485" s="148"/>
      <c r="P5485" s="148"/>
    </row>
    <row r="5486" spans="1:16" ht="14.4">
      <c r="A5486" s="272" t="s">
        <v>50338</v>
      </c>
      <c r="B5486" s="257"/>
      <c r="C5486" s="262" t="s">
        <v>50339</v>
      </c>
      <c r="D5486" s="148"/>
      <c r="E5486" s="252"/>
      <c r="F5486" s="252"/>
      <c r="G5486" s="252"/>
      <c r="H5486" s="262"/>
      <c r="M5486" s="258"/>
      <c r="N5486" s="148"/>
      <c r="O5486" s="148"/>
      <c r="P5486" s="148"/>
    </row>
    <row r="5487" spans="1:16" ht="92.4">
      <c r="A5487" s="258" t="s">
        <v>50340</v>
      </c>
      <c r="B5487" s="257" t="s">
        <v>50341</v>
      </c>
      <c r="C5487" s="256" t="s">
        <v>26246</v>
      </c>
      <c r="D5487" s="148" t="s">
        <v>50342</v>
      </c>
      <c r="E5487" s="252" t="s">
        <v>50343</v>
      </c>
      <c r="F5487" s="252" t="s">
        <v>50344</v>
      </c>
      <c r="G5487" s="252" t="s">
        <v>50345</v>
      </c>
      <c r="H5487" s="262" t="s">
        <v>50346</v>
      </c>
      <c r="I5487" s="264" t="s">
        <v>50347</v>
      </c>
      <c r="M5487" s="258"/>
      <c r="N5487" s="148"/>
      <c r="O5487" s="148"/>
      <c r="P5487" s="148"/>
    </row>
    <row r="5488" spans="1:16" ht="27.6">
      <c r="A5488" s="272" t="s">
        <v>50348</v>
      </c>
      <c r="B5488" s="257"/>
      <c r="C5488" s="257" t="s">
        <v>50349</v>
      </c>
      <c r="D5488" s="148"/>
      <c r="E5488" s="252"/>
      <c r="F5488" s="252"/>
      <c r="G5488" s="252"/>
      <c r="H5488" s="262"/>
      <c r="M5488" s="258"/>
      <c r="N5488" s="148"/>
      <c r="O5488" s="148"/>
      <c r="P5488" s="148"/>
    </row>
    <row r="5489" spans="1:16" ht="14.4">
      <c r="A5489" s="272" t="s">
        <v>50350</v>
      </c>
      <c r="B5489" s="257"/>
      <c r="C5489" s="262" t="s">
        <v>50351</v>
      </c>
      <c r="D5489" s="148"/>
      <c r="E5489" s="252"/>
      <c r="F5489" s="252"/>
      <c r="G5489" s="252"/>
      <c r="H5489" s="262"/>
      <c r="M5489" s="258"/>
      <c r="N5489" s="148"/>
      <c r="O5489" s="148"/>
      <c r="P5489" s="148"/>
    </row>
    <row r="5490" spans="1:16" ht="26.4">
      <c r="A5490" s="272" t="s">
        <v>50352</v>
      </c>
      <c r="B5490" s="257"/>
      <c r="C5490" s="262" t="s">
        <v>50353</v>
      </c>
      <c r="D5490" s="148"/>
      <c r="E5490" s="252"/>
      <c r="F5490" s="252"/>
      <c r="G5490" s="252"/>
      <c r="H5490" s="262"/>
      <c r="M5490" s="258"/>
      <c r="N5490" s="148"/>
      <c r="O5490" s="148"/>
      <c r="P5490" s="148"/>
    </row>
    <row r="5491" spans="1:16" ht="79.2">
      <c r="A5491" s="258" t="s">
        <v>50354</v>
      </c>
      <c r="B5491" s="257" t="s">
        <v>50355</v>
      </c>
      <c r="C5491" s="256" t="s">
        <v>26246</v>
      </c>
      <c r="D5491" s="148" t="s">
        <v>50356</v>
      </c>
      <c r="E5491" s="252" t="s">
        <v>50357</v>
      </c>
      <c r="F5491" s="252" t="s">
        <v>50358</v>
      </c>
      <c r="G5491" s="252" t="s">
        <v>50359</v>
      </c>
      <c r="H5491" s="262" t="s">
        <v>50360</v>
      </c>
      <c r="I5491" s="264" t="s">
        <v>50361</v>
      </c>
      <c r="M5491" s="258"/>
      <c r="N5491" s="148"/>
      <c r="O5491" s="148"/>
      <c r="P5491" s="148"/>
    </row>
    <row r="5492" spans="1:16" ht="27.6">
      <c r="A5492" s="272" t="s">
        <v>50362</v>
      </c>
      <c r="B5492" s="257"/>
      <c r="C5492" s="257" t="s">
        <v>50363</v>
      </c>
      <c r="D5492" s="148"/>
      <c r="E5492" s="252"/>
      <c r="F5492" s="252"/>
      <c r="G5492" s="252"/>
      <c r="H5492" s="262"/>
      <c r="M5492" s="258"/>
      <c r="N5492" s="148"/>
      <c r="O5492" s="148"/>
      <c r="P5492" s="148"/>
    </row>
    <row r="5493" spans="1:16" ht="14.4">
      <c r="A5493" s="272" t="s">
        <v>50364</v>
      </c>
      <c r="B5493" s="257"/>
      <c r="C5493" s="262" t="s">
        <v>50351</v>
      </c>
      <c r="D5493" s="148"/>
      <c r="E5493" s="252"/>
      <c r="F5493" s="252"/>
      <c r="G5493" s="252"/>
      <c r="H5493" s="262"/>
      <c r="M5493" s="258"/>
      <c r="N5493" s="148"/>
      <c r="O5493" s="148"/>
      <c r="P5493" s="148"/>
    </row>
    <row r="5494" spans="1:16" ht="26.4">
      <c r="A5494" s="272" t="s">
        <v>50365</v>
      </c>
      <c r="B5494" s="257"/>
      <c r="C5494" s="262" t="s">
        <v>50353</v>
      </c>
      <c r="D5494" s="148"/>
      <c r="E5494" s="252"/>
      <c r="F5494" s="252"/>
      <c r="G5494" s="252"/>
      <c r="H5494" s="262"/>
      <c r="M5494" s="258"/>
      <c r="N5494" s="148"/>
      <c r="O5494" s="148"/>
      <c r="P5494" s="148"/>
    </row>
    <row r="5495" spans="1:16" ht="66">
      <c r="A5495" s="258" t="s">
        <v>50366</v>
      </c>
      <c r="B5495" s="257" t="s">
        <v>50367</v>
      </c>
      <c r="C5495" s="256" t="s">
        <v>26246</v>
      </c>
      <c r="D5495" s="148" t="s">
        <v>50368</v>
      </c>
      <c r="E5495" s="252" t="s">
        <v>50369</v>
      </c>
      <c r="F5495" s="252" t="s">
        <v>50370</v>
      </c>
      <c r="G5495" s="252" t="s">
        <v>50371</v>
      </c>
      <c r="H5495" s="262" t="s">
        <v>50372</v>
      </c>
      <c r="I5495" s="264" t="s">
        <v>50373</v>
      </c>
      <c r="M5495" s="258"/>
      <c r="N5495" s="148"/>
      <c r="O5495" s="148"/>
      <c r="P5495" s="148"/>
    </row>
    <row r="5496" spans="1:16" ht="14.4">
      <c r="A5496" s="272" t="s">
        <v>50374</v>
      </c>
      <c r="B5496" s="257"/>
      <c r="C5496" s="257" t="s">
        <v>50375</v>
      </c>
      <c r="D5496" s="148"/>
      <c r="E5496" s="252"/>
      <c r="F5496" s="252"/>
      <c r="G5496" s="252"/>
      <c r="H5496" s="262"/>
      <c r="M5496" s="258"/>
      <c r="N5496" s="148"/>
      <c r="O5496" s="148"/>
      <c r="P5496" s="148"/>
    </row>
    <row r="5497" spans="1:16" ht="14.4">
      <c r="A5497" s="272" t="s">
        <v>50376</v>
      </c>
      <c r="B5497" s="257"/>
      <c r="C5497" s="262" t="s">
        <v>50377</v>
      </c>
      <c r="D5497" s="148"/>
      <c r="E5497" s="252"/>
      <c r="F5497" s="252"/>
      <c r="G5497" s="252"/>
      <c r="H5497" s="262"/>
      <c r="M5497" s="258"/>
      <c r="N5497" s="148"/>
      <c r="O5497" s="148"/>
      <c r="P5497" s="148"/>
    </row>
    <row r="5498" spans="1:16" ht="14.4">
      <c r="A5498" s="272" t="s">
        <v>50378</v>
      </c>
      <c r="B5498" s="257"/>
      <c r="C5498" s="262" t="s">
        <v>50379</v>
      </c>
      <c r="D5498" s="148"/>
      <c r="E5498" s="252"/>
      <c r="F5498" s="252"/>
      <c r="G5498" s="252"/>
      <c r="H5498" s="262"/>
      <c r="M5498" s="258"/>
      <c r="N5498" s="148"/>
      <c r="O5498" s="148"/>
      <c r="P5498" s="148"/>
    </row>
    <row r="5499" spans="1:16" ht="66">
      <c r="A5499" s="258" t="s">
        <v>50380</v>
      </c>
      <c r="B5499" s="257" t="s">
        <v>50367</v>
      </c>
      <c r="C5499" s="256" t="s">
        <v>26246</v>
      </c>
      <c r="D5499" s="148" t="s">
        <v>50368</v>
      </c>
      <c r="E5499" s="252" t="s">
        <v>50369</v>
      </c>
      <c r="F5499" s="252" t="s">
        <v>50370</v>
      </c>
      <c r="G5499" s="252" t="s">
        <v>50371</v>
      </c>
      <c r="H5499" s="262" t="s">
        <v>50372</v>
      </c>
      <c r="I5499" s="264" t="s">
        <v>50373</v>
      </c>
      <c r="M5499" s="258"/>
      <c r="N5499" s="148"/>
      <c r="O5499" s="148"/>
      <c r="P5499" s="148"/>
    </row>
    <row r="5500" spans="1:16" ht="14.4">
      <c r="A5500" s="272" t="s">
        <v>50381</v>
      </c>
      <c r="B5500" s="257"/>
      <c r="C5500" s="257" t="s">
        <v>50375</v>
      </c>
      <c r="D5500" s="148"/>
      <c r="E5500" s="252"/>
      <c r="F5500" s="252"/>
      <c r="G5500" s="252"/>
      <c r="H5500" s="262"/>
      <c r="M5500" s="258"/>
      <c r="N5500" s="148"/>
      <c r="O5500" s="148"/>
      <c r="P5500" s="148"/>
    </row>
    <row r="5501" spans="1:16" ht="14.4">
      <c r="A5501" s="272" t="s">
        <v>50382</v>
      </c>
      <c r="B5501" s="257"/>
      <c r="C5501" s="262" t="s">
        <v>50377</v>
      </c>
      <c r="D5501" s="148"/>
      <c r="E5501" s="252"/>
      <c r="F5501" s="252"/>
      <c r="G5501" s="252"/>
      <c r="H5501" s="262"/>
      <c r="M5501" s="258"/>
      <c r="N5501" s="148"/>
      <c r="O5501" s="148"/>
      <c r="P5501" s="148"/>
    </row>
    <row r="5502" spans="1:16" ht="14.4">
      <c r="A5502" s="272" t="s">
        <v>50383</v>
      </c>
      <c r="B5502" s="257"/>
      <c r="C5502" s="262" t="s">
        <v>50379</v>
      </c>
      <c r="D5502" s="148"/>
      <c r="E5502" s="252"/>
      <c r="F5502" s="252"/>
      <c r="G5502" s="252"/>
      <c r="H5502" s="262"/>
      <c r="M5502" s="258"/>
      <c r="N5502" s="148"/>
      <c r="O5502" s="148"/>
      <c r="P5502" s="148"/>
    </row>
    <row r="5503" spans="1:16" ht="26.4">
      <c r="A5503" s="258" t="s">
        <v>50384</v>
      </c>
      <c r="B5503" s="257" t="s">
        <v>44361</v>
      </c>
      <c r="C5503" s="256" t="s">
        <v>26246</v>
      </c>
      <c r="D5503" s="148" t="s">
        <v>44363</v>
      </c>
      <c r="E5503" s="252" t="s">
        <v>44364</v>
      </c>
      <c r="F5503" s="252" t="s">
        <v>50385</v>
      </c>
      <c r="G5503" s="252" t="s">
        <v>50386</v>
      </c>
      <c r="H5503" s="262" t="s">
        <v>50387</v>
      </c>
      <c r="I5503" s="264" t="s">
        <v>44368</v>
      </c>
      <c r="M5503" s="258"/>
      <c r="N5503" s="148"/>
      <c r="O5503" s="148"/>
      <c r="P5503" s="148"/>
    </row>
    <row r="5504" spans="1:16" ht="14.4">
      <c r="A5504" s="272" t="s">
        <v>50388</v>
      </c>
      <c r="B5504" s="257"/>
      <c r="C5504" s="257" t="s">
        <v>50389</v>
      </c>
      <c r="D5504" s="148"/>
      <c r="E5504" s="252"/>
      <c r="F5504" s="252"/>
      <c r="G5504" s="252"/>
      <c r="H5504" s="262"/>
      <c r="M5504" s="258"/>
      <c r="N5504" s="148"/>
      <c r="O5504" s="148"/>
      <c r="P5504" s="148"/>
    </row>
    <row r="5505" spans="1:16" ht="14.4">
      <c r="A5505" s="272" t="s">
        <v>50390</v>
      </c>
      <c r="B5505" s="257"/>
      <c r="C5505" s="262" t="s">
        <v>50391</v>
      </c>
      <c r="D5505" s="148"/>
      <c r="E5505" s="252"/>
      <c r="F5505" s="252"/>
      <c r="G5505" s="252"/>
      <c r="H5505" s="262"/>
      <c r="M5505" s="258"/>
      <c r="N5505" s="148"/>
      <c r="O5505" s="148"/>
      <c r="P5505" s="148"/>
    </row>
    <row r="5506" spans="1:16" ht="14.4">
      <c r="A5506" s="272" t="s">
        <v>50392</v>
      </c>
      <c r="B5506" s="257"/>
      <c r="C5506" s="262" t="s">
        <v>50393</v>
      </c>
      <c r="D5506" s="148"/>
      <c r="E5506" s="252"/>
      <c r="F5506" s="252"/>
      <c r="G5506" s="252"/>
      <c r="H5506" s="262"/>
      <c r="M5506" s="258"/>
      <c r="N5506" s="148"/>
      <c r="O5506" s="148"/>
      <c r="P5506" s="148"/>
    </row>
    <row r="5507" spans="1:16" ht="26.4">
      <c r="A5507" s="258" t="s">
        <v>50394</v>
      </c>
      <c r="B5507" s="257" t="s">
        <v>44361</v>
      </c>
      <c r="C5507" s="256" t="s">
        <v>26246</v>
      </c>
      <c r="D5507" s="148" t="s">
        <v>44363</v>
      </c>
      <c r="E5507" s="252" t="s">
        <v>44364</v>
      </c>
      <c r="F5507" s="252" t="s">
        <v>50385</v>
      </c>
      <c r="G5507" s="252" t="s">
        <v>50386</v>
      </c>
      <c r="H5507" s="262" t="s">
        <v>50387</v>
      </c>
      <c r="I5507" s="264" t="s">
        <v>44368</v>
      </c>
      <c r="M5507" s="258"/>
      <c r="N5507" s="148"/>
      <c r="O5507" s="148"/>
      <c r="P5507" s="148"/>
    </row>
    <row r="5508" spans="1:16" ht="14.4">
      <c r="A5508" s="272" t="s">
        <v>50395</v>
      </c>
      <c r="B5508" s="257"/>
      <c r="C5508" s="257" t="s">
        <v>50389</v>
      </c>
      <c r="D5508" s="148"/>
      <c r="E5508" s="252"/>
      <c r="F5508" s="252"/>
      <c r="G5508" s="252"/>
      <c r="H5508" s="262"/>
      <c r="M5508" s="258"/>
      <c r="N5508" s="148"/>
      <c r="O5508" s="148"/>
      <c r="P5508" s="148"/>
    </row>
    <row r="5509" spans="1:16" ht="14.4">
      <c r="A5509" s="272" t="s">
        <v>50396</v>
      </c>
      <c r="B5509" s="257"/>
      <c r="C5509" s="262" t="s">
        <v>50391</v>
      </c>
      <c r="D5509" s="148"/>
      <c r="E5509" s="252"/>
      <c r="F5509" s="252"/>
      <c r="G5509" s="252"/>
      <c r="H5509" s="262"/>
      <c r="M5509" s="258"/>
      <c r="N5509" s="148"/>
      <c r="O5509" s="148"/>
      <c r="P5509" s="148"/>
    </row>
    <row r="5510" spans="1:16" ht="14.4">
      <c r="A5510" s="272" t="s">
        <v>50397</v>
      </c>
      <c r="B5510" s="257"/>
      <c r="C5510" s="262" t="s">
        <v>50393</v>
      </c>
      <c r="D5510" s="148"/>
      <c r="E5510" s="252"/>
      <c r="F5510" s="252"/>
      <c r="G5510" s="252"/>
      <c r="H5510" s="262"/>
      <c r="M5510" s="258"/>
      <c r="N5510" s="148"/>
      <c r="O5510" s="148"/>
      <c r="P5510" s="148"/>
    </row>
    <row r="5511" spans="1:16" ht="66">
      <c r="A5511" s="258" t="s">
        <v>50398</v>
      </c>
      <c r="B5511" s="257" t="s">
        <v>50399</v>
      </c>
      <c r="C5511" s="256" t="s">
        <v>26246</v>
      </c>
      <c r="D5511" s="148" t="s">
        <v>50400</v>
      </c>
      <c r="E5511" s="252" t="s">
        <v>50401</v>
      </c>
      <c r="F5511" s="252" t="s">
        <v>50402</v>
      </c>
      <c r="G5511" s="252" t="s">
        <v>50403</v>
      </c>
      <c r="H5511" s="262" t="s">
        <v>50404</v>
      </c>
      <c r="I5511" s="264" t="s">
        <v>50405</v>
      </c>
      <c r="M5511" s="258"/>
      <c r="N5511" s="148"/>
      <c r="O5511" s="148"/>
      <c r="P5511" s="148"/>
    </row>
    <row r="5512" spans="1:16" ht="14.4">
      <c r="A5512" s="272" t="s">
        <v>50406</v>
      </c>
      <c r="B5512" s="257"/>
      <c r="C5512" s="257" t="s">
        <v>50407</v>
      </c>
      <c r="D5512" s="148"/>
      <c r="E5512" s="252"/>
      <c r="F5512" s="252"/>
      <c r="G5512" s="252"/>
      <c r="H5512" s="262"/>
      <c r="M5512" s="258"/>
      <c r="N5512" s="148"/>
      <c r="O5512" s="148"/>
      <c r="P5512" s="148"/>
    </row>
    <row r="5513" spans="1:16" ht="14.4">
      <c r="A5513" s="272" t="s">
        <v>50408</v>
      </c>
      <c r="B5513" s="257"/>
      <c r="C5513" s="262" t="s">
        <v>50409</v>
      </c>
      <c r="D5513" s="148"/>
      <c r="E5513" s="252"/>
      <c r="F5513" s="252"/>
      <c r="G5513" s="252"/>
      <c r="H5513" s="262"/>
      <c r="M5513" s="258"/>
      <c r="N5513" s="148"/>
      <c r="O5513" s="148"/>
      <c r="P5513" s="148"/>
    </row>
    <row r="5514" spans="1:16" ht="14.4">
      <c r="A5514" s="272" t="s">
        <v>50410</v>
      </c>
      <c r="B5514" s="257"/>
      <c r="C5514" s="257" t="s">
        <v>50411</v>
      </c>
      <c r="D5514" s="148"/>
      <c r="E5514" s="252"/>
      <c r="F5514" s="252"/>
      <c r="G5514" s="252"/>
      <c r="H5514" s="262"/>
      <c r="M5514" s="258"/>
      <c r="N5514" s="148"/>
      <c r="O5514" s="148"/>
      <c r="P5514" s="148"/>
    </row>
    <row r="5515" spans="1:16" ht="66">
      <c r="A5515" s="258" t="s">
        <v>50412</v>
      </c>
      <c r="B5515" s="257" t="s">
        <v>50399</v>
      </c>
      <c r="C5515" s="256" t="s">
        <v>26246</v>
      </c>
      <c r="D5515" s="148" t="s">
        <v>50400</v>
      </c>
      <c r="E5515" s="252" t="s">
        <v>50401</v>
      </c>
      <c r="F5515" s="252" t="s">
        <v>50402</v>
      </c>
      <c r="G5515" s="252" t="s">
        <v>50403</v>
      </c>
      <c r="H5515" s="262" t="s">
        <v>50404</v>
      </c>
      <c r="I5515" s="264" t="s">
        <v>50405</v>
      </c>
      <c r="M5515" s="258"/>
      <c r="N5515" s="148"/>
      <c r="O5515" s="148"/>
      <c r="P5515" s="148"/>
    </row>
    <row r="5516" spans="1:16" ht="14.4">
      <c r="A5516" s="272" t="s">
        <v>50413</v>
      </c>
      <c r="B5516" s="257"/>
      <c r="C5516" s="257" t="s">
        <v>50407</v>
      </c>
      <c r="D5516" s="148"/>
      <c r="E5516" s="252"/>
      <c r="F5516" s="252"/>
      <c r="G5516" s="252"/>
      <c r="H5516" s="262"/>
      <c r="M5516" s="251"/>
      <c r="N5516" s="253"/>
      <c r="O5516" s="148"/>
      <c r="P5516" s="148"/>
    </row>
    <row r="5517" spans="1:16" ht="14.4">
      <c r="A5517" s="272" t="s">
        <v>50414</v>
      </c>
      <c r="B5517" s="257"/>
      <c r="C5517" s="262" t="s">
        <v>50409</v>
      </c>
      <c r="D5517" s="148"/>
      <c r="E5517" s="252"/>
      <c r="F5517" s="252"/>
      <c r="G5517" s="252"/>
      <c r="H5517" s="262"/>
      <c r="M5517" s="251"/>
      <c r="N5517" s="253"/>
      <c r="O5517" s="148"/>
      <c r="P5517" s="148"/>
    </row>
    <row r="5518" spans="1:16" ht="14.4">
      <c r="A5518" s="272" t="s">
        <v>50415</v>
      </c>
      <c r="B5518" s="257"/>
      <c r="C5518" s="257" t="s">
        <v>50411</v>
      </c>
      <c r="D5518" s="148"/>
      <c r="E5518" s="252"/>
      <c r="F5518" s="252"/>
      <c r="G5518" s="252"/>
      <c r="H5518" s="262"/>
      <c r="M5518" s="251"/>
      <c r="N5518" s="253"/>
      <c r="O5518" s="148"/>
      <c r="P5518" s="148"/>
    </row>
    <row r="5519" spans="1:16" ht="105.6">
      <c r="A5519" s="258" t="s">
        <v>50416</v>
      </c>
      <c r="B5519" s="257" t="s">
        <v>50417</v>
      </c>
      <c r="C5519" s="256" t="s">
        <v>26246</v>
      </c>
      <c r="D5519" s="148" t="s">
        <v>50418</v>
      </c>
      <c r="E5519" s="252" t="s">
        <v>50419</v>
      </c>
      <c r="F5519" s="252" t="s">
        <v>50420</v>
      </c>
      <c r="G5519" s="252" t="s">
        <v>50421</v>
      </c>
      <c r="H5519" s="262" t="s">
        <v>50422</v>
      </c>
      <c r="I5519" s="264" t="s">
        <v>50423</v>
      </c>
      <c r="M5519" s="251"/>
      <c r="N5519" s="253"/>
      <c r="O5519" s="148"/>
      <c r="P5519" s="148"/>
    </row>
    <row r="5520" spans="1:16" ht="27.6">
      <c r="A5520" s="272" t="s">
        <v>50424</v>
      </c>
      <c r="B5520" s="257"/>
      <c r="C5520" s="257" t="s">
        <v>50425</v>
      </c>
      <c r="D5520" s="148"/>
      <c r="E5520" s="252"/>
      <c r="F5520" s="252"/>
      <c r="G5520" s="252"/>
      <c r="H5520" s="262"/>
      <c r="J5520" s="273"/>
      <c r="K5520" s="273"/>
      <c r="L5520" s="273"/>
      <c r="M5520" s="251"/>
      <c r="N5520" s="253"/>
      <c r="O5520" s="148"/>
      <c r="P5520" s="148"/>
    </row>
    <row r="5521" spans="1:16" ht="14.4">
      <c r="A5521" s="272" t="s">
        <v>50426</v>
      </c>
      <c r="B5521" s="257"/>
      <c r="C5521" s="257" t="s">
        <v>50427</v>
      </c>
      <c r="D5521" s="148"/>
      <c r="E5521" s="252"/>
      <c r="F5521" s="252"/>
      <c r="G5521" s="252"/>
      <c r="H5521" s="262"/>
      <c r="J5521" s="273"/>
      <c r="K5521" s="273"/>
      <c r="L5521" s="273"/>
      <c r="M5521" s="251"/>
      <c r="N5521" s="253"/>
      <c r="O5521" s="148"/>
      <c r="P5521" s="148"/>
    </row>
    <row r="5522" spans="1:16" ht="14.4">
      <c r="A5522" s="272" t="s">
        <v>50428</v>
      </c>
      <c r="B5522" s="257"/>
      <c r="C5522" s="257" t="s">
        <v>50429</v>
      </c>
      <c r="D5522" s="148"/>
      <c r="E5522" s="252"/>
      <c r="F5522" s="252"/>
      <c r="G5522" s="252"/>
      <c r="H5522" s="262"/>
      <c r="J5522" s="273"/>
      <c r="K5522" s="273"/>
      <c r="L5522" s="273"/>
      <c r="M5522" s="251"/>
      <c r="N5522" s="253"/>
      <c r="O5522" s="148"/>
      <c r="P5522" s="148"/>
    </row>
    <row r="5523" spans="1:16" ht="105.6">
      <c r="A5523" s="258" t="s">
        <v>50430</v>
      </c>
      <c r="B5523" s="257" t="s">
        <v>50417</v>
      </c>
      <c r="C5523" s="256" t="s">
        <v>26246</v>
      </c>
      <c r="D5523" s="148" t="s">
        <v>50418</v>
      </c>
      <c r="E5523" s="252" t="s">
        <v>50419</v>
      </c>
      <c r="F5523" s="252" t="s">
        <v>50420</v>
      </c>
      <c r="G5523" s="252" t="s">
        <v>50421</v>
      </c>
      <c r="H5523" s="262" t="s">
        <v>50422</v>
      </c>
      <c r="I5523" s="264" t="s">
        <v>50423</v>
      </c>
      <c r="J5523" s="273"/>
      <c r="K5523" s="273"/>
      <c r="L5523" s="273"/>
      <c r="M5523" s="251"/>
      <c r="N5523" s="253"/>
      <c r="O5523" s="148"/>
      <c r="P5523" s="148"/>
    </row>
    <row r="5524" spans="1:16" ht="27.6">
      <c r="A5524" s="272" t="s">
        <v>50431</v>
      </c>
      <c r="B5524" s="255"/>
      <c r="C5524" s="257" t="s">
        <v>50425</v>
      </c>
      <c r="D5524" s="148"/>
      <c r="E5524" s="253"/>
      <c r="F5524" s="253"/>
      <c r="G5524" s="253"/>
      <c r="H5524" s="262"/>
      <c r="M5524" s="258"/>
      <c r="N5524" s="252"/>
      <c r="O5524" s="148"/>
      <c r="P5524" s="148"/>
    </row>
    <row r="5525" spans="1:16" ht="14.4">
      <c r="A5525" s="272" t="s">
        <v>50432</v>
      </c>
      <c r="B5525" s="255"/>
      <c r="C5525" s="257" t="s">
        <v>50427</v>
      </c>
      <c r="D5525" s="148"/>
      <c r="E5525" s="253"/>
      <c r="F5525" s="253"/>
      <c r="G5525" s="253"/>
      <c r="H5525" s="262"/>
      <c r="M5525" s="258"/>
      <c r="N5525" s="252"/>
      <c r="O5525" s="148"/>
      <c r="P5525" s="148"/>
    </row>
    <row r="5526" spans="1:16" ht="14.4">
      <c r="A5526" s="272" t="s">
        <v>50433</v>
      </c>
      <c r="B5526" s="255"/>
      <c r="C5526" s="257" t="s">
        <v>50429</v>
      </c>
      <c r="D5526" s="148"/>
      <c r="E5526" s="253"/>
      <c r="F5526" s="253"/>
      <c r="G5526" s="253"/>
      <c r="H5526" s="262"/>
      <c r="M5526" s="258"/>
      <c r="N5526" s="252"/>
      <c r="O5526" s="148"/>
      <c r="P5526" s="148"/>
    </row>
    <row r="5527" spans="1:16" ht="92.4">
      <c r="A5527" s="251" t="s">
        <v>50434</v>
      </c>
      <c r="B5527" s="255" t="s">
        <v>50435</v>
      </c>
      <c r="C5527" s="256" t="s">
        <v>26246</v>
      </c>
      <c r="D5527" s="148" t="s">
        <v>50436</v>
      </c>
      <c r="E5527" s="253" t="s">
        <v>50437</v>
      </c>
      <c r="F5527" s="253" t="s">
        <v>50438</v>
      </c>
      <c r="G5527" s="253" t="s">
        <v>50439</v>
      </c>
      <c r="H5527" s="262" t="s">
        <v>50440</v>
      </c>
      <c r="I5527" s="264" t="s">
        <v>50441</v>
      </c>
      <c r="M5527" s="258"/>
      <c r="N5527" s="252"/>
      <c r="O5527" s="148"/>
      <c r="P5527" s="148"/>
    </row>
    <row r="5528" spans="1:16" ht="27.6">
      <c r="A5528" s="272" t="s">
        <v>50442</v>
      </c>
      <c r="B5528" s="253"/>
      <c r="C5528" s="257" t="s">
        <v>50443</v>
      </c>
      <c r="D5528" s="148"/>
      <c r="E5528" s="253"/>
      <c r="F5528" s="253"/>
      <c r="G5528" s="253"/>
      <c r="H5528" s="262"/>
      <c r="M5528" s="258"/>
      <c r="N5528" s="252"/>
      <c r="O5528" s="148"/>
      <c r="P5528" s="148"/>
    </row>
    <row r="5529" spans="1:16" ht="27.6">
      <c r="A5529" s="272" t="s">
        <v>50444</v>
      </c>
      <c r="B5529" s="253"/>
      <c r="C5529" s="252" t="s">
        <v>50445</v>
      </c>
      <c r="D5529" s="148"/>
      <c r="E5529" s="253"/>
      <c r="F5529" s="253"/>
      <c r="G5529" s="253"/>
      <c r="H5529" s="262"/>
      <c r="M5529" s="258"/>
      <c r="N5529" s="252"/>
      <c r="O5529" s="148"/>
      <c r="P5529" s="148"/>
    </row>
    <row r="5530" spans="1:16" ht="27.6">
      <c r="A5530" s="272" t="s">
        <v>50446</v>
      </c>
      <c r="B5530" s="253"/>
      <c r="C5530" s="252" t="s">
        <v>50447</v>
      </c>
      <c r="D5530" s="148"/>
      <c r="E5530" s="253"/>
      <c r="F5530" s="253"/>
      <c r="G5530" s="253"/>
      <c r="H5530" s="262"/>
      <c r="M5530" s="258"/>
      <c r="N5530" s="252"/>
      <c r="O5530" s="148"/>
      <c r="P5530" s="148"/>
    </row>
    <row r="5531" spans="1:16" ht="92.4">
      <c r="A5531" s="251" t="s">
        <v>50448</v>
      </c>
      <c r="B5531" s="253" t="s">
        <v>50435</v>
      </c>
      <c r="C5531" s="256" t="s">
        <v>26246</v>
      </c>
      <c r="D5531" s="148" t="s">
        <v>50436</v>
      </c>
      <c r="E5531" s="253" t="s">
        <v>50437</v>
      </c>
      <c r="F5531" s="253" t="s">
        <v>50449</v>
      </c>
      <c r="G5531" s="253" t="s">
        <v>50439</v>
      </c>
      <c r="H5531" s="262" t="s">
        <v>50450</v>
      </c>
      <c r="I5531" s="264" t="s">
        <v>50441</v>
      </c>
      <c r="M5531" s="258"/>
      <c r="N5531" s="252"/>
      <c r="O5531" s="148"/>
      <c r="P5531" s="148"/>
    </row>
    <row r="5532" spans="1:16" ht="27.6">
      <c r="A5532" s="272" t="s">
        <v>50451</v>
      </c>
      <c r="B5532" s="252"/>
      <c r="C5532" s="252" t="s">
        <v>50443</v>
      </c>
      <c r="D5532" s="148"/>
      <c r="E5532" s="252"/>
      <c r="F5532" s="252"/>
      <c r="G5532" s="252"/>
      <c r="H5532" s="262"/>
      <c r="M5532" s="258"/>
      <c r="N5532" s="252"/>
      <c r="O5532" s="148"/>
      <c r="P5532" s="148"/>
    </row>
    <row r="5533" spans="1:16" ht="27.6">
      <c r="A5533" s="272" t="s">
        <v>50452</v>
      </c>
      <c r="B5533" s="252"/>
      <c r="C5533" s="252" t="s">
        <v>50445</v>
      </c>
      <c r="D5533" s="148"/>
      <c r="E5533" s="252"/>
      <c r="F5533" s="252"/>
      <c r="G5533" s="252"/>
      <c r="H5533" s="262"/>
      <c r="M5533" s="258"/>
      <c r="N5533" s="252"/>
      <c r="O5533" s="148"/>
      <c r="P5533" s="148"/>
    </row>
    <row r="5534" spans="1:16" ht="27.6">
      <c r="A5534" s="272" t="s">
        <v>50453</v>
      </c>
      <c r="B5534" s="252"/>
      <c r="C5534" s="252" t="s">
        <v>50447</v>
      </c>
      <c r="D5534" s="148"/>
      <c r="E5534" s="252"/>
      <c r="F5534" s="252"/>
      <c r="G5534" s="252"/>
      <c r="H5534" s="262"/>
      <c r="M5534" s="258"/>
      <c r="N5534" s="252"/>
      <c r="O5534" s="148"/>
      <c r="P5534" s="148"/>
    </row>
    <row r="5535" spans="1:16" ht="171.6">
      <c r="A5535" s="258" t="s">
        <v>50454</v>
      </c>
      <c r="B5535" s="252" t="s">
        <v>50455</v>
      </c>
      <c r="C5535" s="252" t="s">
        <v>50456</v>
      </c>
      <c r="D5535" s="148" t="s">
        <v>50457</v>
      </c>
      <c r="E5535" s="252" t="s">
        <v>50458</v>
      </c>
      <c r="F5535" s="252" t="s">
        <v>50459</v>
      </c>
      <c r="G5535" s="252" t="s">
        <v>50460</v>
      </c>
      <c r="H5535" s="262" t="s">
        <v>50461</v>
      </c>
      <c r="I5535" s="264" t="s">
        <v>50462</v>
      </c>
      <c r="M5535" s="258"/>
      <c r="N5535" s="252"/>
      <c r="O5535" s="148"/>
      <c r="P5535" s="148"/>
    </row>
    <row r="5536" spans="1:16" ht="171.6">
      <c r="A5536" s="258" t="s">
        <v>50463</v>
      </c>
      <c r="B5536" s="252" t="s">
        <v>50455</v>
      </c>
      <c r="C5536" s="252" t="s">
        <v>50464</v>
      </c>
      <c r="D5536" s="148" t="s">
        <v>50465</v>
      </c>
      <c r="E5536" s="252" t="s">
        <v>50458</v>
      </c>
      <c r="F5536" s="252" t="s">
        <v>50466</v>
      </c>
      <c r="G5536" s="252" t="s">
        <v>50460</v>
      </c>
      <c r="H5536" s="262" t="s">
        <v>50467</v>
      </c>
      <c r="I5536" s="264" t="s">
        <v>50468</v>
      </c>
      <c r="M5536" s="258"/>
      <c r="N5536" s="252"/>
      <c r="O5536" s="148"/>
      <c r="P5536" s="148"/>
    </row>
    <row r="5537" spans="1:16" ht="184.8">
      <c r="A5537" s="258" t="s">
        <v>50469</v>
      </c>
      <c r="B5537" s="252" t="s">
        <v>50470</v>
      </c>
      <c r="C5537" s="252" t="s">
        <v>50471</v>
      </c>
      <c r="D5537" s="148" t="s">
        <v>50472</v>
      </c>
      <c r="E5537" s="252" t="s">
        <v>50473</v>
      </c>
      <c r="F5537" s="252" t="s">
        <v>50474</v>
      </c>
      <c r="G5537" s="252" t="s">
        <v>50475</v>
      </c>
      <c r="H5537" s="262" t="s">
        <v>50476</v>
      </c>
      <c r="I5537" s="264" t="s">
        <v>50477</v>
      </c>
      <c r="M5537" s="258"/>
      <c r="N5537" s="148"/>
      <c r="O5537" s="148"/>
      <c r="P5537" s="148"/>
    </row>
    <row r="5538" spans="1:16" ht="171.6">
      <c r="A5538" s="258" t="s">
        <v>50478</v>
      </c>
      <c r="B5538" s="252" t="s">
        <v>50470</v>
      </c>
      <c r="C5538" s="252" t="s">
        <v>50479</v>
      </c>
      <c r="D5538" s="148" t="s">
        <v>50480</v>
      </c>
      <c r="E5538" s="252" t="s">
        <v>50473</v>
      </c>
      <c r="F5538" s="252" t="s">
        <v>50481</v>
      </c>
      <c r="G5538" s="252" t="s">
        <v>50475</v>
      </c>
      <c r="H5538" s="262" t="s">
        <v>50482</v>
      </c>
      <c r="I5538" s="264" t="s">
        <v>50483</v>
      </c>
      <c r="M5538" s="258"/>
      <c r="N5538" s="148"/>
      <c r="O5538" s="148"/>
      <c r="P5538" s="148"/>
    </row>
    <row r="5539" spans="1:16" ht="118.8">
      <c r="A5539" s="258" t="s">
        <v>50484</v>
      </c>
      <c r="B5539" s="252" t="s">
        <v>50485</v>
      </c>
      <c r="C5539" s="252" t="s">
        <v>50486</v>
      </c>
      <c r="D5539" s="148" t="s">
        <v>50487</v>
      </c>
      <c r="E5539" s="252" t="s">
        <v>50488</v>
      </c>
      <c r="F5539" s="252" t="s">
        <v>50489</v>
      </c>
      <c r="G5539" s="252" t="s">
        <v>50490</v>
      </c>
      <c r="H5539" s="262" t="s">
        <v>50491</v>
      </c>
      <c r="I5539" s="264" t="s">
        <v>50492</v>
      </c>
      <c r="M5539" s="258"/>
      <c r="N5539" s="148"/>
      <c r="O5539" s="148"/>
      <c r="P5539" s="148"/>
    </row>
    <row r="5540" spans="1:16" ht="118.8">
      <c r="A5540" s="258" t="s">
        <v>50493</v>
      </c>
      <c r="B5540" s="252" t="s">
        <v>50494</v>
      </c>
      <c r="C5540" s="252" t="s">
        <v>50495</v>
      </c>
      <c r="D5540" s="148" t="s">
        <v>50496</v>
      </c>
      <c r="E5540" s="252" t="s">
        <v>50497</v>
      </c>
      <c r="F5540" s="252" t="s">
        <v>50498</v>
      </c>
      <c r="G5540" s="252" t="s">
        <v>50499</v>
      </c>
      <c r="H5540" s="262" t="s">
        <v>50500</v>
      </c>
      <c r="I5540" s="264" t="s">
        <v>50501</v>
      </c>
      <c r="M5540" s="258"/>
      <c r="N5540" s="148"/>
      <c r="O5540" s="148"/>
      <c r="P5540" s="148"/>
    </row>
    <row r="5541" spans="1:16" ht="250.8">
      <c r="A5541" s="258" t="s">
        <v>50502</v>
      </c>
      <c r="B5541" s="252" t="s">
        <v>50503</v>
      </c>
      <c r="C5541" s="252" t="s">
        <v>50504</v>
      </c>
      <c r="D5541" s="148" t="s">
        <v>50505</v>
      </c>
      <c r="E5541" s="252" t="s">
        <v>50506</v>
      </c>
      <c r="F5541" s="252" t="s">
        <v>50507</v>
      </c>
      <c r="G5541" s="252" t="s">
        <v>50508</v>
      </c>
      <c r="H5541" s="262" t="s">
        <v>50509</v>
      </c>
      <c r="I5541" s="264" t="s">
        <v>50510</v>
      </c>
      <c r="M5541" s="258"/>
      <c r="N5541" s="252"/>
      <c r="O5541" s="148"/>
      <c r="P5541" s="148"/>
    </row>
    <row r="5542" spans="1:16" ht="237.6">
      <c r="A5542" s="258" t="s">
        <v>50511</v>
      </c>
      <c r="B5542" s="252" t="s">
        <v>50512</v>
      </c>
      <c r="C5542" s="252" t="s">
        <v>50513</v>
      </c>
      <c r="D5542" s="148" t="s">
        <v>50514</v>
      </c>
      <c r="E5542" s="252" t="s">
        <v>50515</v>
      </c>
      <c r="F5542" s="252" t="s">
        <v>50516</v>
      </c>
      <c r="G5542" s="252" t="s">
        <v>50517</v>
      </c>
      <c r="H5542" s="262" t="s">
        <v>50509</v>
      </c>
      <c r="I5542" s="264" t="s">
        <v>50518</v>
      </c>
      <c r="M5542" s="258"/>
      <c r="N5542" s="252"/>
      <c r="O5542" s="148"/>
      <c r="P5542" s="148"/>
    </row>
    <row r="5543" spans="1:16" ht="184.8">
      <c r="A5543" s="258" t="s">
        <v>50519</v>
      </c>
      <c r="B5543" s="252" t="s">
        <v>50520</v>
      </c>
      <c r="C5543" s="252" t="s">
        <v>50521</v>
      </c>
      <c r="D5543" s="148" t="s">
        <v>50522</v>
      </c>
      <c r="E5543" s="252" t="s">
        <v>50523</v>
      </c>
      <c r="F5543" s="252" t="s">
        <v>50524</v>
      </c>
      <c r="G5543" s="252" t="s">
        <v>50525</v>
      </c>
      <c r="H5543" s="262" t="s">
        <v>50526</v>
      </c>
      <c r="I5543" s="264" t="s">
        <v>50527</v>
      </c>
      <c r="M5543" s="258"/>
      <c r="N5543" s="148"/>
      <c r="O5543" s="148"/>
      <c r="P5543" s="148"/>
    </row>
    <row r="5544" spans="1:16" ht="184.8">
      <c r="A5544" s="258" t="s">
        <v>50528</v>
      </c>
      <c r="B5544" s="252" t="s">
        <v>50529</v>
      </c>
      <c r="C5544" s="252" t="s">
        <v>50530</v>
      </c>
      <c r="D5544" s="148" t="s">
        <v>50531</v>
      </c>
      <c r="E5544" s="252" t="s">
        <v>50532</v>
      </c>
      <c r="F5544" s="252" t="s">
        <v>50533</v>
      </c>
      <c r="G5544" s="252" t="s">
        <v>50525</v>
      </c>
      <c r="H5544" s="262" t="s">
        <v>50534</v>
      </c>
      <c r="I5544" s="264" t="s">
        <v>50535</v>
      </c>
      <c r="M5544" s="258"/>
      <c r="N5544" s="252"/>
      <c r="O5544" s="148"/>
      <c r="P5544" s="148"/>
    </row>
    <row r="5545" spans="1:16" ht="211.2">
      <c r="A5545" s="258" t="s">
        <v>50536</v>
      </c>
      <c r="B5545" s="252" t="s">
        <v>50537</v>
      </c>
      <c r="C5545" s="252" t="s">
        <v>50538</v>
      </c>
      <c r="D5545" s="148" t="s">
        <v>50539</v>
      </c>
      <c r="E5545" s="252" t="s">
        <v>50540</v>
      </c>
      <c r="F5545" s="252" t="s">
        <v>50541</v>
      </c>
      <c r="G5545" s="252" t="s">
        <v>50542</v>
      </c>
      <c r="H5545" s="262" t="s">
        <v>50543</v>
      </c>
      <c r="I5545" s="264" t="s">
        <v>50544</v>
      </c>
      <c r="M5545" s="258"/>
      <c r="N5545" s="148"/>
      <c r="O5545" s="148"/>
      <c r="P5545" s="148"/>
    </row>
    <row r="5546" spans="1:16" ht="211.2">
      <c r="A5546" s="258" t="s">
        <v>50545</v>
      </c>
      <c r="B5546" s="252" t="s">
        <v>50537</v>
      </c>
      <c r="C5546" s="252" t="s">
        <v>50538</v>
      </c>
      <c r="D5546" s="148" t="s">
        <v>50546</v>
      </c>
      <c r="E5546" s="252" t="s">
        <v>50540</v>
      </c>
      <c r="F5546" s="252" t="s">
        <v>50541</v>
      </c>
      <c r="G5546" s="252" t="s">
        <v>50542</v>
      </c>
      <c r="H5546" s="262" t="s">
        <v>50543</v>
      </c>
      <c r="I5546" s="264" t="s">
        <v>50547</v>
      </c>
      <c r="M5546" s="258"/>
      <c r="N5546" s="148"/>
      <c r="O5546" s="148"/>
      <c r="P5546" s="148"/>
    </row>
    <row r="5547" spans="1:16" ht="171.6">
      <c r="A5547" s="258" t="s">
        <v>50548</v>
      </c>
      <c r="B5547" s="252" t="s">
        <v>50549</v>
      </c>
      <c r="C5547" s="252" t="s">
        <v>50550</v>
      </c>
      <c r="D5547" s="148" t="s">
        <v>50551</v>
      </c>
      <c r="E5547" s="252" t="s">
        <v>50552</v>
      </c>
      <c r="F5547" s="252" t="s">
        <v>50553</v>
      </c>
      <c r="G5547" s="252" t="s">
        <v>50554</v>
      </c>
      <c r="H5547" s="262" t="s">
        <v>50555</v>
      </c>
      <c r="I5547" s="264" t="s">
        <v>50556</v>
      </c>
      <c r="M5547" s="258"/>
      <c r="N5547" s="148"/>
      <c r="O5547" s="148"/>
      <c r="P5547" s="148"/>
    </row>
    <row r="5548" spans="1:16" ht="158.4">
      <c r="A5548" s="258" t="s">
        <v>50557</v>
      </c>
      <c r="B5548" s="252" t="s">
        <v>50558</v>
      </c>
      <c r="C5548" s="252" t="s">
        <v>50559</v>
      </c>
      <c r="D5548" s="148" t="s">
        <v>50560</v>
      </c>
      <c r="E5548" s="252" t="s">
        <v>50552</v>
      </c>
      <c r="F5548" s="252" t="s">
        <v>50561</v>
      </c>
      <c r="G5548" s="252" t="s">
        <v>50562</v>
      </c>
      <c r="H5548" s="262" t="s">
        <v>50563</v>
      </c>
      <c r="I5548" s="264" t="s">
        <v>50564</v>
      </c>
      <c r="M5548" s="258"/>
      <c r="N5548" s="148"/>
      <c r="O5548" s="148"/>
      <c r="P5548" s="148"/>
    </row>
    <row r="5549" spans="1:16" ht="171.6">
      <c r="A5549" s="258" t="s">
        <v>50565</v>
      </c>
      <c r="B5549" s="252" t="s">
        <v>50566</v>
      </c>
      <c r="C5549" s="252" t="s">
        <v>50567</v>
      </c>
      <c r="D5549" s="148" t="s">
        <v>50568</v>
      </c>
      <c r="E5549" s="252" t="s">
        <v>50569</v>
      </c>
      <c r="F5549" s="252" t="s">
        <v>50570</v>
      </c>
      <c r="G5549" s="252" t="s">
        <v>50571</v>
      </c>
      <c r="H5549" s="262" t="s">
        <v>50572</v>
      </c>
      <c r="I5549" s="264" t="s">
        <v>50573</v>
      </c>
      <c r="M5549" s="251"/>
      <c r="N5549" s="253"/>
      <c r="O5549" s="148"/>
      <c r="P5549" s="148"/>
    </row>
    <row r="5550" spans="1:16" ht="171.6">
      <c r="A5550" s="258" t="s">
        <v>50574</v>
      </c>
      <c r="B5550" s="252" t="s">
        <v>50566</v>
      </c>
      <c r="C5550" s="252" t="s">
        <v>50575</v>
      </c>
      <c r="D5550" s="148" t="s">
        <v>50568</v>
      </c>
      <c r="E5550" s="252" t="s">
        <v>50569</v>
      </c>
      <c r="F5550" s="252" t="s">
        <v>50576</v>
      </c>
      <c r="G5550" s="252" t="s">
        <v>50571</v>
      </c>
      <c r="H5550" s="262" t="s">
        <v>50572</v>
      </c>
      <c r="I5550" s="264" t="s">
        <v>50577</v>
      </c>
      <c r="J5550" s="273"/>
      <c r="K5550" s="273"/>
      <c r="L5550" s="273"/>
      <c r="M5550" s="251"/>
      <c r="N5550" s="253"/>
      <c r="O5550" s="148"/>
      <c r="P5550" s="148"/>
    </row>
    <row r="5551" spans="1:16" ht="145.19999999999999">
      <c r="A5551" s="251" t="s">
        <v>50578</v>
      </c>
      <c r="B5551" s="253" t="s">
        <v>50579</v>
      </c>
      <c r="C5551" s="256" t="s">
        <v>26246</v>
      </c>
      <c r="D5551" s="148" t="s">
        <v>50580</v>
      </c>
      <c r="E5551" s="253" t="s">
        <v>50581</v>
      </c>
      <c r="F5551" s="253" t="s">
        <v>50582</v>
      </c>
      <c r="G5551" s="253" t="s">
        <v>50583</v>
      </c>
      <c r="H5551" s="262" t="s">
        <v>50584</v>
      </c>
      <c r="I5551" s="264" t="s">
        <v>50585</v>
      </c>
      <c r="M5551" s="258"/>
      <c r="N5551" s="148"/>
      <c r="O5551" s="148"/>
      <c r="P5551" s="148"/>
    </row>
    <row r="5552" spans="1:16" ht="27.6">
      <c r="A5552" s="272" t="s">
        <v>50586</v>
      </c>
      <c r="B5552" s="253"/>
      <c r="C5552" s="252" t="s">
        <v>50587</v>
      </c>
      <c r="D5552" s="148"/>
      <c r="E5552" s="253"/>
      <c r="F5552" s="253"/>
      <c r="G5552" s="253"/>
      <c r="H5552" s="262"/>
      <c r="M5552" s="258"/>
      <c r="N5552" s="148"/>
      <c r="O5552" s="148"/>
      <c r="P5552" s="148"/>
    </row>
    <row r="5553" spans="1:16" ht="27.6">
      <c r="A5553" s="272" t="s">
        <v>50588</v>
      </c>
      <c r="B5553" s="253"/>
      <c r="C5553" s="252" t="s">
        <v>50589</v>
      </c>
      <c r="D5553" s="148"/>
      <c r="E5553" s="253"/>
      <c r="F5553" s="253"/>
      <c r="G5553" s="253"/>
      <c r="H5553" s="262"/>
      <c r="M5553" s="258"/>
      <c r="N5553" s="148"/>
      <c r="O5553" s="148"/>
      <c r="P5553" s="148"/>
    </row>
    <row r="5554" spans="1:16" ht="27.6">
      <c r="A5554" s="272" t="s">
        <v>50590</v>
      </c>
      <c r="B5554" s="253"/>
      <c r="C5554" s="252" t="s">
        <v>50591</v>
      </c>
      <c r="D5554" s="148"/>
      <c r="E5554" s="253"/>
      <c r="F5554" s="253"/>
      <c r="G5554" s="253"/>
      <c r="H5554" s="262"/>
      <c r="M5554" s="258"/>
      <c r="N5554" s="148"/>
      <c r="O5554" s="148"/>
      <c r="P5554" s="148"/>
    </row>
    <row r="5555" spans="1:16" ht="145.19999999999999">
      <c r="A5555" s="251" t="s">
        <v>50592</v>
      </c>
      <c r="B5555" s="253" t="s">
        <v>50593</v>
      </c>
      <c r="C5555" s="256" t="s">
        <v>26246</v>
      </c>
      <c r="D5555" s="148" t="s">
        <v>50594</v>
      </c>
      <c r="E5555" s="253" t="s">
        <v>50595</v>
      </c>
      <c r="F5555" s="253" t="s">
        <v>50596</v>
      </c>
      <c r="G5555" s="253" t="s">
        <v>50597</v>
      </c>
      <c r="H5555" s="262" t="s">
        <v>50598</v>
      </c>
      <c r="I5555" s="264" t="s">
        <v>50599</v>
      </c>
      <c r="M5555" s="258"/>
      <c r="N5555" s="148"/>
      <c r="O5555" s="148"/>
      <c r="P5555" s="148"/>
    </row>
    <row r="5556" spans="1:16" ht="27.6">
      <c r="A5556" s="272" t="s">
        <v>50600</v>
      </c>
      <c r="B5556" s="252"/>
      <c r="C5556" s="252" t="s">
        <v>50587</v>
      </c>
      <c r="D5556" s="148"/>
      <c r="E5556" s="252"/>
      <c r="F5556" s="252"/>
      <c r="G5556" s="252"/>
      <c r="H5556" s="262"/>
      <c r="M5556" s="258"/>
      <c r="N5556" s="252"/>
      <c r="O5556" s="148"/>
      <c r="P5556" s="148"/>
    </row>
    <row r="5557" spans="1:16" ht="27.6">
      <c r="A5557" s="272" t="s">
        <v>50601</v>
      </c>
      <c r="B5557" s="252"/>
      <c r="C5557" s="252" t="s">
        <v>50589</v>
      </c>
      <c r="D5557" s="148"/>
      <c r="E5557" s="252"/>
      <c r="F5557" s="252"/>
      <c r="G5557" s="252"/>
      <c r="H5557" s="262"/>
      <c r="M5557" s="258"/>
      <c r="N5557" s="252"/>
      <c r="O5557" s="148"/>
      <c r="P5557" s="148"/>
    </row>
    <row r="5558" spans="1:16" ht="27.6">
      <c r="A5558" s="272" t="s">
        <v>50602</v>
      </c>
      <c r="B5558" s="252"/>
      <c r="C5558" s="252" t="s">
        <v>50591</v>
      </c>
      <c r="D5558" s="148"/>
      <c r="E5558" s="252"/>
      <c r="F5558" s="252"/>
      <c r="G5558" s="252"/>
      <c r="H5558" s="262"/>
      <c r="M5558" s="258"/>
      <c r="N5558" s="252"/>
      <c r="O5558" s="148"/>
      <c r="P5558" s="148"/>
    </row>
    <row r="5559" spans="1:16" ht="52.8">
      <c r="A5559" s="258" t="s">
        <v>50603</v>
      </c>
      <c r="B5559" s="252" t="s">
        <v>50604</v>
      </c>
      <c r="C5559" s="252" t="s">
        <v>50605</v>
      </c>
      <c r="D5559" s="148" t="s">
        <v>50606</v>
      </c>
      <c r="E5559" s="252" t="s">
        <v>50607</v>
      </c>
      <c r="F5559" s="252" t="s">
        <v>50608</v>
      </c>
      <c r="G5559" s="252" t="s">
        <v>50609</v>
      </c>
      <c r="H5559" s="262" t="s">
        <v>50610</v>
      </c>
      <c r="I5559" s="264" t="s">
        <v>50611</v>
      </c>
      <c r="M5559" s="258"/>
      <c r="N5559" s="252"/>
      <c r="O5559" s="148"/>
      <c r="P5559" s="148"/>
    </row>
    <row r="5560" spans="1:16" ht="52.8">
      <c r="A5560" s="258" t="s">
        <v>50612</v>
      </c>
      <c r="B5560" s="252" t="s">
        <v>50613</v>
      </c>
      <c r="C5560" s="252" t="s">
        <v>50605</v>
      </c>
      <c r="D5560" s="148" t="s">
        <v>50614</v>
      </c>
      <c r="E5560" s="252" t="s">
        <v>50615</v>
      </c>
      <c r="F5560" s="252" t="s">
        <v>50616</v>
      </c>
      <c r="G5560" s="252" t="s">
        <v>50617</v>
      </c>
      <c r="H5560" s="262" t="s">
        <v>50618</v>
      </c>
      <c r="I5560" s="264" t="s">
        <v>50619</v>
      </c>
      <c r="M5560" s="258"/>
      <c r="N5560" s="252"/>
      <c r="O5560" s="148"/>
      <c r="P5560" s="148"/>
    </row>
    <row r="5561" spans="1:16" ht="39.6">
      <c r="A5561" s="258" t="s">
        <v>50620</v>
      </c>
      <c r="B5561" s="252" t="s">
        <v>50621</v>
      </c>
      <c r="C5561" s="252" t="s">
        <v>50622</v>
      </c>
      <c r="D5561" s="148" t="s">
        <v>50623</v>
      </c>
      <c r="E5561" s="252" t="s">
        <v>50624</v>
      </c>
      <c r="F5561" s="252" t="s">
        <v>50625</v>
      </c>
      <c r="G5561" s="252" t="s">
        <v>50626</v>
      </c>
      <c r="H5561" s="262" t="s">
        <v>50627</v>
      </c>
      <c r="I5561" s="264" t="s">
        <v>50628</v>
      </c>
      <c r="M5561" s="258"/>
      <c r="N5561" s="252"/>
      <c r="O5561" s="148"/>
      <c r="P5561" s="148"/>
    </row>
    <row r="5562" spans="1:16" ht="39.6">
      <c r="A5562" s="258" t="s">
        <v>50629</v>
      </c>
      <c r="B5562" s="252" t="s">
        <v>50630</v>
      </c>
      <c r="C5562" s="252" t="s">
        <v>50622</v>
      </c>
      <c r="D5562" s="148" t="s">
        <v>50631</v>
      </c>
      <c r="E5562" s="252" t="s">
        <v>50632</v>
      </c>
      <c r="F5562" s="252" t="s">
        <v>50633</v>
      </c>
      <c r="G5562" s="252" t="s">
        <v>50634</v>
      </c>
      <c r="H5562" s="262" t="s">
        <v>50635</v>
      </c>
      <c r="I5562" s="264" t="s">
        <v>50636</v>
      </c>
      <c r="M5562" s="258"/>
      <c r="N5562" s="252"/>
      <c r="O5562" s="148"/>
      <c r="P5562" s="148"/>
    </row>
    <row r="5563" spans="1:16" ht="118.8">
      <c r="A5563" s="258" t="s">
        <v>50637</v>
      </c>
      <c r="B5563" s="252" t="s">
        <v>50638</v>
      </c>
      <c r="C5563" s="252" t="s">
        <v>50639</v>
      </c>
      <c r="D5563" s="148" t="s">
        <v>50640</v>
      </c>
      <c r="E5563" s="252" t="s">
        <v>50641</v>
      </c>
      <c r="F5563" s="252" t="s">
        <v>50642</v>
      </c>
      <c r="G5563" s="252" t="s">
        <v>50643</v>
      </c>
      <c r="H5563" s="262" t="s">
        <v>50644</v>
      </c>
      <c r="I5563" s="264" t="s">
        <v>50645</v>
      </c>
      <c r="M5563" s="258"/>
      <c r="N5563" s="252"/>
      <c r="O5563" s="148"/>
      <c r="P5563" s="148"/>
    </row>
    <row r="5564" spans="1:16" ht="118.8">
      <c r="A5564" s="258" t="s">
        <v>50646</v>
      </c>
      <c r="B5564" s="252" t="s">
        <v>50647</v>
      </c>
      <c r="C5564" s="252" t="s">
        <v>50648</v>
      </c>
      <c r="D5564" s="148" t="s">
        <v>50649</v>
      </c>
      <c r="E5564" s="252" t="s">
        <v>50641</v>
      </c>
      <c r="F5564" s="252" t="s">
        <v>50650</v>
      </c>
      <c r="G5564" s="252" t="s">
        <v>50651</v>
      </c>
      <c r="H5564" s="262" t="s">
        <v>50652</v>
      </c>
      <c r="I5564" s="264" t="s">
        <v>50653</v>
      </c>
      <c r="M5564" s="258"/>
      <c r="N5564" s="252"/>
      <c r="O5564" s="148"/>
      <c r="P5564" s="148"/>
    </row>
    <row r="5565" spans="1:16" ht="79.2">
      <c r="A5565" s="258" t="s">
        <v>50654</v>
      </c>
      <c r="B5565" s="252" t="s">
        <v>50655</v>
      </c>
      <c r="C5565" s="252" t="s">
        <v>50656</v>
      </c>
      <c r="D5565" s="148" t="s">
        <v>50657</v>
      </c>
      <c r="E5565" s="252" t="s">
        <v>50658</v>
      </c>
      <c r="F5565" s="252" t="s">
        <v>50659</v>
      </c>
      <c r="G5565" s="252" t="s">
        <v>50660</v>
      </c>
      <c r="H5565" s="262" t="s">
        <v>50661</v>
      </c>
      <c r="I5565" s="264" t="s">
        <v>50662</v>
      </c>
      <c r="M5565" s="258"/>
      <c r="N5565" s="148"/>
      <c r="O5565" s="148"/>
      <c r="P5565" s="148"/>
    </row>
    <row r="5566" spans="1:16" ht="79.2">
      <c r="A5566" s="258" t="s">
        <v>50663</v>
      </c>
      <c r="B5566" s="252" t="s">
        <v>50655</v>
      </c>
      <c r="C5566" s="252" t="s">
        <v>50656</v>
      </c>
      <c r="D5566" s="148" t="s">
        <v>50657</v>
      </c>
      <c r="E5566" s="252" t="s">
        <v>50658</v>
      </c>
      <c r="F5566" s="252" t="s">
        <v>50659</v>
      </c>
      <c r="G5566" s="252" t="s">
        <v>50660</v>
      </c>
      <c r="H5566" s="262" t="s">
        <v>50661</v>
      </c>
      <c r="I5566" s="264" t="s">
        <v>50664</v>
      </c>
      <c r="M5566" s="258"/>
      <c r="N5566" s="252"/>
      <c r="O5566" s="148"/>
      <c r="P5566" s="148"/>
    </row>
    <row r="5567" spans="1:16" ht="145.19999999999999">
      <c r="A5567" s="258" t="s">
        <v>50665</v>
      </c>
      <c r="B5567" s="252" t="s">
        <v>50666</v>
      </c>
      <c r="C5567" s="252" t="s">
        <v>50667</v>
      </c>
      <c r="D5567" s="148" t="s">
        <v>50668</v>
      </c>
      <c r="E5567" s="252" t="s">
        <v>50669</v>
      </c>
      <c r="F5567" s="252" t="s">
        <v>50670</v>
      </c>
      <c r="G5567" s="252" t="s">
        <v>50671</v>
      </c>
      <c r="H5567" s="262" t="s">
        <v>50672</v>
      </c>
      <c r="I5567" s="264" t="s">
        <v>50673</v>
      </c>
      <c r="M5567" s="258"/>
      <c r="N5567" s="148"/>
      <c r="O5567" s="148"/>
      <c r="P5567" s="148"/>
    </row>
    <row r="5568" spans="1:16" ht="132">
      <c r="A5568" s="258" t="s">
        <v>50674</v>
      </c>
      <c r="B5568" s="252" t="s">
        <v>50675</v>
      </c>
      <c r="C5568" s="252" t="s">
        <v>50676</v>
      </c>
      <c r="D5568" s="148" t="s">
        <v>50677</v>
      </c>
      <c r="E5568" s="252" t="s">
        <v>50669</v>
      </c>
      <c r="F5568" s="252" t="s">
        <v>50670</v>
      </c>
      <c r="G5568" s="252" t="s">
        <v>50678</v>
      </c>
      <c r="H5568" s="262" t="s">
        <v>50679</v>
      </c>
      <c r="I5568" s="264" t="s">
        <v>50680</v>
      </c>
      <c r="M5568" s="258"/>
      <c r="N5568" s="148"/>
      <c r="O5568" s="148"/>
      <c r="P5568" s="148"/>
    </row>
    <row r="5569" spans="1:16" ht="92.4">
      <c r="A5569" s="258" t="s">
        <v>50681</v>
      </c>
      <c r="B5569" s="252" t="s">
        <v>50682</v>
      </c>
      <c r="C5569" s="252" t="s">
        <v>50683</v>
      </c>
      <c r="D5569" s="148" t="s">
        <v>50684</v>
      </c>
      <c r="E5569" s="252" t="s">
        <v>50685</v>
      </c>
      <c r="F5569" s="252" t="s">
        <v>50686</v>
      </c>
      <c r="G5569" s="252" t="s">
        <v>50687</v>
      </c>
      <c r="H5569" s="262" t="s">
        <v>50688</v>
      </c>
      <c r="I5569" s="264" t="s">
        <v>50689</v>
      </c>
      <c r="M5569" s="258"/>
      <c r="N5569" s="252"/>
      <c r="O5569" s="148"/>
      <c r="P5569" s="148"/>
    </row>
    <row r="5570" spans="1:16" ht="92.4">
      <c r="A5570" s="258" t="s">
        <v>50690</v>
      </c>
      <c r="B5570" s="252" t="s">
        <v>50691</v>
      </c>
      <c r="C5570" s="252" t="s">
        <v>50692</v>
      </c>
      <c r="D5570" s="148" t="s">
        <v>50693</v>
      </c>
      <c r="E5570" s="252" t="s">
        <v>50694</v>
      </c>
      <c r="F5570" s="252" t="s">
        <v>50695</v>
      </c>
      <c r="G5570" s="252" t="s">
        <v>50696</v>
      </c>
      <c r="H5570" s="262" t="s">
        <v>50697</v>
      </c>
      <c r="I5570" s="264" t="s">
        <v>50698</v>
      </c>
      <c r="M5570" s="258"/>
      <c r="N5570" s="252"/>
      <c r="O5570" s="148"/>
      <c r="P5570" s="148"/>
    </row>
    <row r="5571" spans="1:16" ht="211.2">
      <c r="A5571" s="258" t="s">
        <v>50699</v>
      </c>
      <c r="B5571" s="252" t="s">
        <v>50700</v>
      </c>
      <c r="C5571" s="252" t="s">
        <v>50701</v>
      </c>
      <c r="D5571" s="148" t="s">
        <v>50702</v>
      </c>
      <c r="E5571" s="252" t="s">
        <v>50703</v>
      </c>
      <c r="F5571" s="252" t="s">
        <v>50704</v>
      </c>
      <c r="G5571" s="252" t="s">
        <v>50705</v>
      </c>
      <c r="H5571" s="262" t="s">
        <v>50706</v>
      </c>
      <c r="I5571" s="264" t="s">
        <v>50707</v>
      </c>
      <c r="M5571" s="258"/>
      <c r="N5571" s="252"/>
      <c r="O5571" s="148"/>
      <c r="P5571" s="148"/>
    </row>
    <row r="5572" spans="1:16" ht="211.2">
      <c r="A5572" s="258" t="s">
        <v>50708</v>
      </c>
      <c r="B5572" s="252" t="s">
        <v>50709</v>
      </c>
      <c r="C5572" s="252" t="s">
        <v>50710</v>
      </c>
      <c r="D5572" s="148" t="s">
        <v>50711</v>
      </c>
      <c r="E5572" s="252" t="s">
        <v>50703</v>
      </c>
      <c r="F5572" s="252" t="s">
        <v>50704</v>
      </c>
      <c r="G5572" s="252" t="s">
        <v>50712</v>
      </c>
      <c r="H5572" s="262" t="s">
        <v>50713</v>
      </c>
      <c r="I5572" s="264" t="s">
        <v>50714</v>
      </c>
      <c r="M5572" s="258"/>
      <c r="N5572" s="252"/>
      <c r="O5572" s="148"/>
      <c r="P5572" s="148"/>
    </row>
    <row r="5573" spans="1:16" ht="158.4">
      <c r="A5573" s="258" t="s">
        <v>50715</v>
      </c>
      <c r="B5573" s="252" t="s">
        <v>50716</v>
      </c>
      <c r="C5573" s="252" t="s">
        <v>50717</v>
      </c>
      <c r="D5573" s="148" t="s">
        <v>50718</v>
      </c>
      <c r="E5573" s="252" t="s">
        <v>50719</v>
      </c>
      <c r="F5573" s="252" t="s">
        <v>50720</v>
      </c>
      <c r="G5573" s="252" t="s">
        <v>50721</v>
      </c>
      <c r="H5573" s="262" t="s">
        <v>50722</v>
      </c>
      <c r="I5573" s="264" t="s">
        <v>50723</v>
      </c>
      <c r="M5573" s="251"/>
      <c r="N5573" s="253"/>
      <c r="O5573" s="148"/>
      <c r="P5573" s="148"/>
    </row>
    <row r="5574" spans="1:16" ht="158.4">
      <c r="A5574" s="258" t="s">
        <v>50724</v>
      </c>
      <c r="B5574" s="252" t="s">
        <v>50725</v>
      </c>
      <c r="C5574" s="252" t="s">
        <v>50717</v>
      </c>
      <c r="D5574" s="148" t="s">
        <v>50726</v>
      </c>
      <c r="E5574" s="252" t="s">
        <v>50719</v>
      </c>
      <c r="F5574" s="252" t="s">
        <v>50727</v>
      </c>
      <c r="G5574" s="252" t="s">
        <v>50728</v>
      </c>
      <c r="H5574" s="262" t="s">
        <v>50729</v>
      </c>
      <c r="I5574" s="264" t="s">
        <v>50730</v>
      </c>
      <c r="J5574" s="273"/>
      <c r="K5574" s="273"/>
      <c r="L5574" s="273"/>
      <c r="M5574" s="251"/>
      <c r="N5574" s="253"/>
      <c r="O5574" s="148"/>
      <c r="P5574" s="148"/>
    </row>
    <row r="5575" spans="1:16" ht="92.4">
      <c r="A5575" s="251" t="s">
        <v>50731</v>
      </c>
      <c r="B5575" s="253" t="s">
        <v>50732</v>
      </c>
      <c r="C5575" s="256" t="s">
        <v>26246</v>
      </c>
      <c r="D5575" s="148" t="s">
        <v>50733</v>
      </c>
      <c r="E5575" s="253" t="s">
        <v>50734</v>
      </c>
      <c r="F5575" s="253" t="s">
        <v>50735</v>
      </c>
      <c r="G5575" s="253" t="s">
        <v>50736</v>
      </c>
      <c r="H5575" s="262" t="s">
        <v>50737</v>
      </c>
      <c r="I5575" s="264" t="s">
        <v>50738</v>
      </c>
      <c r="M5575" s="258"/>
      <c r="N5575" s="252"/>
      <c r="O5575" s="148"/>
      <c r="P5575" s="148"/>
    </row>
    <row r="5576" spans="1:16" ht="26.4">
      <c r="A5576" s="272" t="s">
        <v>50739</v>
      </c>
      <c r="B5576" s="253"/>
      <c r="C5576" s="148" t="s">
        <v>50740</v>
      </c>
      <c r="D5576" s="148"/>
      <c r="E5576" s="253"/>
      <c r="F5576" s="253"/>
      <c r="G5576" s="253"/>
      <c r="H5576" s="262"/>
      <c r="M5576" s="258"/>
      <c r="N5576" s="252"/>
      <c r="O5576" s="148"/>
      <c r="P5576" s="148"/>
    </row>
    <row r="5577" spans="1:16" ht="26.4">
      <c r="A5577" s="272" t="s">
        <v>50741</v>
      </c>
      <c r="B5577" s="253"/>
      <c r="C5577" s="262" t="s">
        <v>50742</v>
      </c>
      <c r="D5577" s="148"/>
      <c r="E5577" s="253"/>
      <c r="F5577" s="253"/>
      <c r="G5577" s="253"/>
      <c r="H5577" s="262"/>
      <c r="M5577" s="258"/>
      <c r="N5577" s="252"/>
      <c r="O5577" s="148"/>
      <c r="P5577" s="148"/>
    </row>
    <row r="5578" spans="1:16" ht="26.4">
      <c r="A5578" s="272" t="s">
        <v>50743</v>
      </c>
      <c r="B5578" s="253"/>
      <c r="C5578" s="148" t="s">
        <v>50744</v>
      </c>
      <c r="D5578" s="148"/>
      <c r="E5578" s="253"/>
      <c r="F5578" s="253"/>
      <c r="G5578" s="253"/>
      <c r="H5578" s="262"/>
      <c r="M5578" s="258"/>
      <c r="N5578" s="252"/>
      <c r="O5578" s="148"/>
      <c r="P5578" s="148"/>
    </row>
    <row r="5579" spans="1:16" ht="26.4">
      <c r="A5579" s="272" t="s">
        <v>50745</v>
      </c>
      <c r="B5579" s="253"/>
      <c r="C5579" s="256" t="s">
        <v>50746</v>
      </c>
      <c r="D5579" s="148"/>
      <c r="E5579" s="253"/>
      <c r="F5579" s="253"/>
      <c r="G5579" s="253"/>
      <c r="H5579" s="262"/>
      <c r="M5579" s="258"/>
      <c r="N5579" s="252"/>
      <c r="O5579" s="148"/>
      <c r="P5579" s="148"/>
    </row>
    <row r="5580" spans="1:16" ht="79.2">
      <c r="A5580" s="251" t="s">
        <v>50747</v>
      </c>
      <c r="B5580" s="253" t="s">
        <v>50732</v>
      </c>
      <c r="C5580" s="256" t="s">
        <v>26246</v>
      </c>
      <c r="D5580" s="148" t="s">
        <v>50733</v>
      </c>
      <c r="E5580" s="253" t="s">
        <v>50734</v>
      </c>
      <c r="F5580" s="253" t="s">
        <v>50748</v>
      </c>
      <c r="G5580" s="253" t="s">
        <v>50736</v>
      </c>
      <c r="H5580" s="262" t="s">
        <v>50737</v>
      </c>
      <c r="I5580" s="264" t="s">
        <v>50749</v>
      </c>
      <c r="M5580" s="258"/>
      <c r="N5580" s="252"/>
      <c r="O5580" s="148"/>
      <c r="P5580" s="148"/>
    </row>
    <row r="5581" spans="1:16" ht="26.4">
      <c r="A5581" s="272" t="s">
        <v>50750</v>
      </c>
      <c r="B5581" s="252"/>
      <c r="C5581" s="148" t="s">
        <v>50751</v>
      </c>
      <c r="D5581" s="148"/>
      <c r="E5581" s="252"/>
      <c r="F5581" s="252"/>
      <c r="G5581" s="252"/>
      <c r="H5581" s="262"/>
      <c r="M5581" s="258"/>
      <c r="N5581" s="148"/>
      <c r="O5581" s="148"/>
      <c r="P5581" s="148"/>
    </row>
    <row r="5582" spans="1:16" ht="26.4">
      <c r="A5582" s="272" t="s">
        <v>50752</v>
      </c>
      <c r="B5582" s="252"/>
      <c r="C5582" s="262" t="s">
        <v>50753</v>
      </c>
      <c r="D5582" s="148"/>
      <c r="E5582" s="252"/>
      <c r="F5582" s="252"/>
      <c r="G5582" s="252"/>
      <c r="H5582" s="262"/>
      <c r="M5582" s="258"/>
      <c r="N5582" s="148"/>
      <c r="O5582" s="148"/>
      <c r="P5582" s="148"/>
    </row>
    <row r="5583" spans="1:16" ht="26.4">
      <c r="A5583" s="272" t="s">
        <v>50754</v>
      </c>
      <c r="B5583" s="252"/>
      <c r="C5583" s="148" t="s">
        <v>50755</v>
      </c>
      <c r="D5583" s="148"/>
      <c r="E5583" s="252"/>
      <c r="F5583" s="252"/>
      <c r="G5583" s="252"/>
      <c r="H5583" s="262"/>
      <c r="M5583" s="258"/>
      <c r="N5583" s="148"/>
      <c r="O5583" s="148"/>
      <c r="P5583" s="148"/>
    </row>
    <row r="5584" spans="1:16" ht="26.4">
      <c r="A5584" s="272" t="s">
        <v>50756</v>
      </c>
      <c r="B5584" s="252"/>
      <c r="C5584" s="256" t="s">
        <v>50757</v>
      </c>
      <c r="D5584" s="148"/>
      <c r="E5584" s="252"/>
      <c r="F5584" s="252"/>
      <c r="G5584" s="252"/>
      <c r="H5584" s="262"/>
      <c r="M5584" s="258"/>
      <c r="N5584" s="148"/>
      <c r="O5584" s="148"/>
      <c r="P5584" s="148"/>
    </row>
    <row r="5585" spans="1:16" ht="132">
      <c r="A5585" s="258" t="s">
        <v>50758</v>
      </c>
      <c r="B5585" s="252" t="s">
        <v>50759</v>
      </c>
      <c r="C5585" s="252" t="s">
        <v>50760</v>
      </c>
      <c r="D5585" s="148" t="s">
        <v>50761</v>
      </c>
      <c r="E5585" s="252" t="s">
        <v>50762</v>
      </c>
      <c r="F5585" s="252" t="s">
        <v>50763</v>
      </c>
      <c r="G5585" s="252" t="s">
        <v>50764</v>
      </c>
      <c r="H5585" s="262" t="s">
        <v>50765</v>
      </c>
      <c r="I5585" s="264" t="s">
        <v>50766</v>
      </c>
      <c r="M5585" s="258"/>
      <c r="N5585" s="148"/>
      <c r="O5585" s="148"/>
      <c r="P5585" s="148"/>
    </row>
    <row r="5586" spans="1:16" ht="132">
      <c r="A5586" s="258" t="s">
        <v>50767</v>
      </c>
      <c r="B5586" s="252" t="s">
        <v>50759</v>
      </c>
      <c r="C5586" s="252" t="s">
        <v>50768</v>
      </c>
      <c r="D5586" s="148" t="s">
        <v>50769</v>
      </c>
      <c r="E5586" s="252" t="s">
        <v>50762</v>
      </c>
      <c r="F5586" s="252" t="s">
        <v>50770</v>
      </c>
      <c r="G5586" s="252" t="s">
        <v>50764</v>
      </c>
      <c r="H5586" s="262" t="s">
        <v>50771</v>
      </c>
      <c r="I5586" s="264" t="s">
        <v>50772</v>
      </c>
      <c r="M5586" s="258"/>
      <c r="N5586" s="148"/>
      <c r="O5586" s="148"/>
      <c r="P5586" s="148"/>
    </row>
    <row r="5587" spans="1:16" ht="105.6">
      <c r="A5587" s="258" t="s">
        <v>50773</v>
      </c>
      <c r="B5587" s="252" t="s">
        <v>50774</v>
      </c>
      <c r="C5587" s="252" t="s">
        <v>50775</v>
      </c>
      <c r="D5587" s="148" t="s">
        <v>50776</v>
      </c>
      <c r="E5587" s="252" t="s">
        <v>50777</v>
      </c>
      <c r="F5587" s="252" t="s">
        <v>50778</v>
      </c>
      <c r="G5587" s="252" t="s">
        <v>50779</v>
      </c>
      <c r="H5587" s="262" t="s">
        <v>50780</v>
      </c>
      <c r="I5587" s="264" t="s">
        <v>50781</v>
      </c>
      <c r="M5587" s="258"/>
      <c r="N5587" s="252"/>
      <c r="O5587" s="148"/>
      <c r="P5587" s="148"/>
    </row>
    <row r="5588" spans="1:16" ht="105.6">
      <c r="A5588" s="258" t="s">
        <v>50782</v>
      </c>
      <c r="B5588" s="252" t="s">
        <v>50783</v>
      </c>
      <c r="C5588" s="252" t="s">
        <v>50784</v>
      </c>
      <c r="D5588" s="148" t="s">
        <v>50785</v>
      </c>
      <c r="E5588" s="252" t="s">
        <v>50786</v>
      </c>
      <c r="F5588" s="252" t="s">
        <v>50787</v>
      </c>
      <c r="G5588" s="252" t="s">
        <v>50788</v>
      </c>
      <c r="H5588" s="262" t="s">
        <v>50789</v>
      </c>
      <c r="I5588" s="264" t="s">
        <v>50790</v>
      </c>
      <c r="M5588" s="258"/>
      <c r="N5588" s="252"/>
      <c r="O5588" s="148"/>
      <c r="P5588" s="148"/>
    </row>
    <row r="5589" spans="1:16" ht="132">
      <c r="A5589" s="258" t="s">
        <v>50791</v>
      </c>
      <c r="B5589" s="252" t="s">
        <v>50792</v>
      </c>
      <c r="C5589" s="252" t="s">
        <v>50793</v>
      </c>
      <c r="D5589" s="148" t="s">
        <v>50794</v>
      </c>
      <c r="E5589" s="252" t="s">
        <v>50795</v>
      </c>
      <c r="F5589" s="252" t="s">
        <v>50796</v>
      </c>
      <c r="G5589" s="252" t="s">
        <v>50797</v>
      </c>
      <c r="H5589" s="262" t="s">
        <v>50798</v>
      </c>
      <c r="I5589" s="264" t="s">
        <v>50799</v>
      </c>
      <c r="M5589" s="258"/>
      <c r="N5589" s="148"/>
      <c r="O5589" s="148"/>
      <c r="P5589" s="148"/>
    </row>
    <row r="5590" spans="1:16" ht="132">
      <c r="A5590" s="258" t="s">
        <v>50800</v>
      </c>
      <c r="B5590" s="252" t="s">
        <v>50792</v>
      </c>
      <c r="C5590" s="252" t="s">
        <v>50801</v>
      </c>
      <c r="D5590" s="148" t="s">
        <v>50802</v>
      </c>
      <c r="E5590" s="252" t="s">
        <v>50795</v>
      </c>
      <c r="F5590" s="252" t="s">
        <v>50803</v>
      </c>
      <c r="G5590" s="252" t="s">
        <v>50797</v>
      </c>
      <c r="H5590" s="262" t="s">
        <v>50798</v>
      </c>
      <c r="I5590" s="264" t="s">
        <v>50804</v>
      </c>
      <c r="M5590" s="258"/>
      <c r="N5590" s="148"/>
      <c r="O5590" s="148"/>
      <c r="P5590" s="148"/>
    </row>
    <row r="5591" spans="1:16" ht="79.2">
      <c r="A5591" s="258" t="s">
        <v>50805</v>
      </c>
      <c r="B5591" s="252" t="s">
        <v>50806</v>
      </c>
      <c r="C5591" s="252" t="s">
        <v>50807</v>
      </c>
      <c r="D5591" s="148" t="s">
        <v>50808</v>
      </c>
      <c r="E5591" s="252" t="s">
        <v>50809</v>
      </c>
      <c r="F5591" s="252" t="s">
        <v>50810</v>
      </c>
      <c r="G5591" s="252" t="s">
        <v>50811</v>
      </c>
      <c r="H5591" s="262" t="s">
        <v>50812</v>
      </c>
      <c r="I5591" s="264" t="s">
        <v>50813</v>
      </c>
      <c r="M5591" s="258"/>
      <c r="N5591" s="252"/>
      <c r="O5591" s="148"/>
      <c r="P5591" s="148"/>
    </row>
    <row r="5592" spans="1:16" ht="79.2">
      <c r="A5592" s="258" t="s">
        <v>50814</v>
      </c>
      <c r="B5592" s="252" t="s">
        <v>50815</v>
      </c>
      <c r="C5592" s="252" t="s">
        <v>50807</v>
      </c>
      <c r="D5592" s="148" t="s">
        <v>50816</v>
      </c>
      <c r="E5592" s="252" t="s">
        <v>50809</v>
      </c>
      <c r="F5592" s="252" t="s">
        <v>50817</v>
      </c>
      <c r="G5592" s="252" t="s">
        <v>50818</v>
      </c>
      <c r="H5592" s="262" t="s">
        <v>50819</v>
      </c>
      <c r="I5592" s="264" t="s">
        <v>50820</v>
      </c>
      <c r="M5592" s="258"/>
      <c r="N5592" s="252"/>
      <c r="O5592" s="148"/>
      <c r="P5592" s="148"/>
    </row>
    <row r="5593" spans="1:16" ht="237.6">
      <c r="A5593" s="258" t="s">
        <v>50821</v>
      </c>
      <c r="B5593" s="252" t="s">
        <v>50822</v>
      </c>
      <c r="C5593" s="252" t="s">
        <v>50823</v>
      </c>
      <c r="D5593" s="148" t="s">
        <v>50824</v>
      </c>
      <c r="E5593" s="252" t="s">
        <v>50825</v>
      </c>
      <c r="F5593" s="252" t="s">
        <v>50826</v>
      </c>
      <c r="G5593" s="252" t="s">
        <v>50827</v>
      </c>
      <c r="H5593" s="262" t="s">
        <v>50828</v>
      </c>
      <c r="I5593" s="264" t="s">
        <v>50829</v>
      </c>
      <c r="M5593" s="258"/>
      <c r="N5593" s="252"/>
      <c r="O5593" s="148"/>
      <c r="P5593" s="148"/>
    </row>
    <row r="5594" spans="1:16" ht="237.6">
      <c r="A5594" s="258" t="s">
        <v>50830</v>
      </c>
      <c r="B5594" s="252" t="s">
        <v>50831</v>
      </c>
      <c r="C5594" s="252" t="s">
        <v>50832</v>
      </c>
      <c r="D5594" s="148" t="s">
        <v>50833</v>
      </c>
      <c r="E5594" s="252" t="s">
        <v>50834</v>
      </c>
      <c r="F5594" s="252" t="s">
        <v>50826</v>
      </c>
      <c r="G5594" s="252" t="s">
        <v>50835</v>
      </c>
      <c r="H5594" s="262" t="s">
        <v>50836</v>
      </c>
      <c r="I5594" s="264" t="s">
        <v>50837</v>
      </c>
      <c r="M5594" s="258"/>
      <c r="N5594" s="252"/>
      <c r="O5594" s="148"/>
      <c r="P5594" s="148"/>
    </row>
    <row r="5595" spans="1:16" ht="79.2">
      <c r="A5595" s="258" t="s">
        <v>50838</v>
      </c>
      <c r="B5595" s="252" t="s">
        <v>50839</v>
      </c>
      <c r="C5595" s="252" t="s">
        <v>50840</v>
      </c>
      <c r="D5595" s="148" t="s">
        <v>50841</v>
      </c>
      <c r="E5595" s="252" t="s">
        <v>50842</v>
      </c>
      <c r="F5595" s="252" t="s">
        <v>50843</v>
      </c>
      <c r="G5595" s="252" t="s">
        <v>50844</v>
      </c>
      <c r="H5595" s="262" t="s">
        <v>50845</v>
      </c>
      <c r="I5595" s="264" t="s">
        <v>50846</v>
      </c>
      <c r="M5595" s="251"/>
      <c r="N5595" s="213"/>
      <c r="O5595" s="148"/>
      <c r="P5595" s="148"/>
    </row>
    <row r="5596" spans="1:16" ht="79.2">
      <c r="A5596" s="258" t="s">
        <v>50847</v>
      </c>
      <c r="B5596" s="252" t="s">
        <v>50839</v>
      </c>
      <c r="C5596" s="252" t="s">
        <v>50840</v>
      </c>
      <c r="D5596" s="148" t="s">
        <v>50841</v>
      </c>
      <c r="E5596" s="252" t="s">
        <v>50842</v>
      </c>
      <c r="F5596" s="252" t="s">
        <v>50843</v>
      </c>
      <c r="G5596" s="252" t="s">
        <v>50844</v>
      </c>
      <c r="H5596" s="262" t="s">
        <v>50845</v>
      </c>
      <c r="I5596" s="264" t="s">
        <v>50846</v>
      </c>
      <c r="M5596" s="251"/>
      <c r="N5596" s="213"/>
      <c r="O5596" s="148"/>
      <c r="P5596" s="148"/>
    </row>
    <row r="5597" spans="1:16" ht="79.2">
      <c r="A5597" s="258" t="s">
        <v>50848</v>
      </c>
      <c r="B5597" s="252" t="s">
        <v>50849</v>
      </c>
      <c r="C5597" s="252" t="s">
        <v>50850</v>
      </c>
      <c r="D5597" s="148" t="s">
        <v>50851</v>
      </c>
      <c r="E5597" s="252" t="s">
        <v>50852</v>
      </c>
      <c r="F5597" s="252" t="s">
        <v>50853</v>
      </c>
      <c r="G5597" s="252" t="s">
        <v>50854</v>
      </c>
      <c r="H5597" s="262" t="s">
        <v>50855</v>
      </c>
      <c r="I5597" s="264" t="s">
        <v>50856</v>
      </c>
      <c r="M5597" s="258"/>
      <c r="N5597" s="148"/>
      <c r="O5597" s="148"/>
      <c r="P5597" s="148"/>
    </row>
    <row r="5598" spans="1:16" ht="79.2">
      <c r="A5598" s="258" t="s">
        <v>50857</v>
      </c>
      <c r="B5598" s="252" t="s">
        <v>50858</v>
      </c>
      <c r="C5598" s="252" t="s">
        <v>50859</v>
      </c>
      <c r="D5598" s="148" t="s">
        <v>50860</v>
      </c>
      <c r="E5598" s="252" t="s">
        <v>50861</v>
      </c>
      <c r="F5598" s="252" t="s">
        <v>50862</v>
      </c>
      <c r="G5598" s="252" t="s">
        <v>50863</v>
      </c>
      <c r="H5598" s="262" t="s">
        <v>50864</v>
      </c>
      <c r="I5598" s="264" t="s">
        <v>50865</v>
      </c>
      <c r="M5598" s="258"/>
      <c r="N5598" s="148"/>
      <c r="O5598" s="148"/>
      <c r="P5598" s="148"/>
    </row>
    <row r="5599" spans="1:16" ht="145.19999999999999">
      <c r="A5599" s="258" t="s">
        <v>50866</v>
      </c>
      <c r="B5599" s="252" t="s">
        <v>50867</v>
      </c>
      <c r="C5599" s="252" t="s">
        <v>50868</v>
      </c>
      <c r="D5599" s="148" t="s">
        <v>50869</v>
      </c>
      <c r="E5599" s="252" t="s">
        <v>50870</v>
      </c>
      <c r="F5599" s="252" t="s">
        <v>50871</v>
      </c>
      <c r="G5599" s="252" t="s">
        <v>50872</v>
      </c>
      <c r="H5599" s="262" t="s">
        <v>50873</v>
      </c>
      <c r="I5599" s="264" t="s">
        <v>50874</v>
      </c>
      <c r="M5599" s="258"/>
      <c r="N5599" s="252"/>
      <c r="O5599" s="148"/>
      <c r="P5599" s="148"/>
    </row>
    <row r="5600" spans="1:16" ht="145.19999999999999">
      <c r="A5600" s="258" t="s">
        <v>50875</v>
      </c>
      <c r="B5600" s="252" t="s">
        <v>50876</v>
      </c>
      <c r="C5600" s="252" t="s">
        <v>50868</v>
      </c>
      <c r="D5600" s="148" t="s">
        <v>50877</v>
      </c>
      <c r="E5600" s="252" t="s">
        <v>50878</v>
      </c>
      <c r="F5600" s="252" t="s">
        <v>50871</v>
      </c>
      <c r="G5600" s="252" t="s">
        <v>50879</v>
      </c>
      <c r="H5600" s="262" t="s">
        <v>50880</v>
      </c>
      <c r="I5600" s="264" t="s">
        <v>50881</v>
      </c>
      <c r="M5600" s="258"/>
      <c r="N5600" s="252"/>
      <c r="O5600" s="148"/>
      <c r="P5600" s="148"/>
    </row>
    <row r="5601" spans="1:16" ht="26.4">
      <c r="A5601" s="251" t="s">
        <v>50882</v>
      </c>
      <c r="B5601" s="253" t="s">
        <v>50883</v>
      </c>
      <c r="C5601" s="253" t="s">
        <v>50883</v>
      </c>
      <c r="D5601" s="253" t="s">
        <v>50883</v>
      </c>
      <c r="E5601" s="253" t="s">
        <v>50883</v>
      </c>
      <c r="F5601" s="253" t="s">
        <v>50883</v>
      </c>
      <c r="G5601" s="253" t="s">
        <v>50883</v>
      </c>
      <c r="H5601" s="253" t="s">
        <v>50883</v>
      </c>
      <c r="I5601" s="264" t="s">
        <v>50883</v>
      </c>
      <c r="J5601" s="148"/>
      <c r="K5601" s="148"/>
      <c r="L5601" s="148"/>
      <c r="M5601" s="258"/>
      <c r="N5601" s="148"/>
      <c r="O5601" s="148"/>
      <c r="P5601" s="148"/>
    </row>
    <row r="5602" spans="1:16" ht="28.8">
      <c r="A5602" s="251" t="s">
        <v>50884</v>
      </c>
      <c r="B5602" s="253" t="s">
        <v>50885</v>
      </c>
      <c r="C5602" s="253" t="s">
        <v>50885</v>
      </c>
      <c r="D5602" s="148" t="s">
        <v>50885</v>
      </c>
      <c r="E5602" s="253" t="s">
        <v>50885</v>
      </c>
      <c r="F5602" s="253" t="s">
        <v>50885</v>
      </c>
      <c r="G5602" s="253" t="s">
        <v>50885</v>
      </c>
      <c r="H5602" s="253" t="s">
        <v>50885</v>
      </c>
      <c r="I5602" s="264" t="s">
        <v>50885</v>
      </c>
      <c r="J5602" s="273"/>
      <c r="K5602" s="273"/>
      <c r="L5602" s="273"/>
      <c r="M5602" s="258"/>
      <c r="N5602" s="148"/>
      <c r="O5602" s="148"/>
      <c r="P5602" s="148"/>
    </row>
    <row r="5603" spans="1:16" ht="158.4">
      <c r="A5603" s="258" t="s">
        <v>50886</v>
      </c>
      <c r="B5603" s="252" t="s">
        <v>50887</v>
      </c>
      <c r="C5603" s="252" t="s">
        <v>50888</v>
      </c>
      <c r="D5603" s="148" t="s">
        <v>50889</v>
      </c>
      <c r="E5603" s="252" t="s">
        <v>50890</v>
      </c>
      <c r="F5603" s="252" t="s">
        <v>50891</v>
      </c>
      <c r="G5603" s="252" t="s">
        <v>50892</v>
      </c>
      <c r="H5603" s="262" t="s">
        <v>50893</v>
      </c>
      <c r="I5603" s="264" t="s">
        <v>50894</v>
      </c>
      <c r="M5603" s="258"/>
      <c r="N5603" s="252"/>
      <c r="O5603" s="148"/>
      <c r="P5603" s="148"/>
    </row>
    <row r="5604" spans="1:16" ht="158.4">
      <c r="A5604" s="258" t="s">
        <v>50895</v>
      </c>
      <c r="B5604" s="252" t="s">
        <v>50896</v>
      </c>
      <c r="C5604" s="252" t="s">
        <v>50897</v>
      </c>
      <c r="D5604" s="148" t="s">
        <v>50898</v>
      </c>
      <c r="E5604" s="252" t="s">
        <v>50899</v>
      </c>
      <c r="F5604" s="252" t="s">
        <v>50900</v>
      </c>
      <c r="G5604" s="252" t="s">
        <v>50901</v>
      </c>
      <c r="H5604" s="262" t="s">
        <v>50902</v>
      </c>
      <c r="I5604" s="264" t="s">
        <v>50903</v>
      </c>
      <c r="M5604" s="258"/>
      <c r="N5604" s="252"/>
      <c r="O5604" s="148"/>
      <c r="P5604" s="148"/>
    </row>
    <row r="5605" spans="1:16" ht="158.4">
      <c r="A5605" s="258" t="s">
        <v>50904</v>
      </c>
      <c r="B5605" s="252" t="s">
        <v>50905</v>
      </c>
      <c r="C5605" s="252" t="s">
        <v>50906</v>
      </c>
      <c r="D5605" s="148" t="s">
        <v>50907</v>
      </c>
      <c r="E5605" s="252" t="s">
        <v>50908</v>
      </c>
      <c r="F5605" s="252" t="s">
        <v>50909</v>
      </c>
      <c r="G5605" s="252" t="s">
        <v>50910</v>
      </c>
      <c r="H5605" s="262" t="s">
        <v>50911</v>
      </c>
      <c r="I5605" s="264" t="s">
        <v>50912</v>
      </c>
      <c r="M5605" s="258"/>
      <c r="N5605" s="252"/>
      <c r="O5605" s="148"/>
      <c r="P5605" s="148"/>
    </row>
    <row r="5606" spans="1:16" ht="158.4">
      <c r="A5606" s="258" t="s">
        <v>50913</v>
      </c>
      <c r="B5606" s="252" t="s">
        <v>50905</v>
      </c>
      <c r="C5606" s="252" t="s">
        <v>50906</v>
      </c>
      <c r="D5606" s="148" t="s">
        <v>50907</v>
      </c>
      <c r="E5606" s="252" t="s">
        <v>50908</v>
      </c>
      <c r="F5606" s="252" t="s">
        <v>50909</v>
      </c>
      <c r="G5606" s="252" t="s">
        <v>50910</v>
      </c>
      <c r="H5606" s="262" t="s">
        <v>50911</v>
      </c>
      <c r="I5606" s="264" t="s">
        <v>50912</v>
      </c>
      <c r="M5606" s="258"/>
      <c r="N5606" s="252"/>
      <c r="O5606" s="148"/>
      <c r="P5606" s="148"/>
    </row>
    <row r="5607" spans="1:16" ht="92.4">
      <c r="A5607" s="258" t="s">
        <v>50914</v>
      </c>
      <c r="B5607" s="252" t="s">
        <v>50915</v>
      </c>
      <c r="C5607" s="252" t="s">
        <v>50916</v>
      </c>
      <c r="D5607" s="148" t="s">
        <v>50917</v>
      </c>
      <c r="E5607" s="252" t="s">
        <v>50918</v>
      </c>
      <c r="F5607" s="252" t="s">
        <v>50919</v>
      </c>
      <c r="G5607" s="252" t="s">
        <v>50920</v>
      </c>
      <c r="H5607" s="262" t="s">
        <v>50921</v>
      </c>
      <c r="I5607" s="264" t="s">
        <v>50922</v>
      </c>
      <c r="M5607" s="258"/>
      <c r="N5607" s="148"/>
      <c r="O5607" s="148"/>
      <c r="P5607" s="148"/>
    </row>
    <row r="5608" spans="1:16" ht="92.4">
      <c r="A5608" s="258" t="s">
        <v>50923</v>
      </c>
      <c r="B5608" s="252" t="s">
        <v>50924</v>
      </c>
      <c r="C5608" s="252" t="s">
        <v>50925</v>
      </c>
      <c r="D5608" s="148" t="s">
        <v>50926</v>
      </c>
      <c r="E5608" s="252" t="s">
        <v>50927</v>
      </c>
      <c r="F5608" s="252" t="s">
        <v>50928</v>
      </c>
      <c r="G5608" s="252" t="s">
        <v>50929</v>
      </c>
      <c r="H5608" s="262" t="s">
        <v>50930</v>
      </c>
      <c r="I5608" s="264" t="s">
        <v>50931</v>
      </c>
      <c r="M5608" s="258"/>
      <c r="N5608" s="148"/>
      <c r="O5608" s="148"/>
      <c r="P5608" s="148"/>
    </row>
    <row r="5609" spans="1:16" ht="118.8">
      <c r="A5609" s="258" t="s">
        <v>50932</v>
      </c>
      <c r="B5609" s="252" t="s">
        <v>50933</v>
      </c>
      <c r="C5609" s="252" t="s">
        <v>50934</v>
      </c>
      <c r="D5609" s="148" t="s">
        <v>50935</v>
      </c>
      <c r="E5609" s="252" t="s">
        <v>50936</v>
      </c>
      <c r="F5609" s="252" t="s">
        <v>50937</v>
      </c>
      <c r="G5609" s="252" t="s">
        <v>50938</v>
      </c>
      <c r="H5609" s="262" t="s">
        <v>50939</v>
      </c>
      <c r="I5609" s="264" t="s">
        <v>50940</v>
      </c>
      <c r="M5609" s="258"/>
      <c r="N5609" s="252"/>
      <c r="O5609" s="148"/>
      <c r="P5609" s="148"/>
    </row>
    <row r="5610" spans="1:16" ht="118.8">
      <c r="A5610" s="258" t="s">
        <v>50941</v>
      </c>
      <c r="B5610" s="252" t="s">
        <v>50942</v>
      </c>
      <c r="C5610" s="252" t="s">
        <v>50943</v>
      </c>
      <c r="D5610" s="148" t="s">
        <v>50944</v>
      </c>
      <c r="E5610" s="252" t="s">
        <v>50945</v>
      </c>
      <c r="F5610" s="252" t="s">
        <v>50946</v>
      </c>
      <c r="G5610" s="252" t="s">
        <v>50947</v>
      </c>
      <c r="H5610" s="262" t="s">
        <v>50948</v>
      </c>
      <c r="I5610" s="264" t="s">
        <v>50949</v>
      </c>
      <c r="M5610" s="258"/>
      <c r="N5610" s="252"/>
      <c r="O5610" s="148"/>
      <c r="P5610" s="148"/>
    </row>
    <row r="5611" spans="1:16" ht="145.19999999999999">
      <c r="A5611" s="258" t="s">
        <v>50950</v>
      </c>
      <c r="B5611" s="252" t="s">
        <v>50951</v>
      </c>
      <c r="C5611" s="252" t="s">
        <v>50952</v>
      </c>
      <c r="D5611" s="148" t="s">
        <v>50953</v>
      </c>
      <c r="E5611" s="252" t="s">
        <v>50954</v>
      </c>
      <c r="F5611" s="252" t="s">
        <v>50955</v>
      </c>
      <c r="G5611" s="252" t="s">
        <v>50956</v>
      </c>
      <c r="H5611" s="262" t="s">
        <v>50957</v>
      </c>
      <c r="I5611" s="264" t="s">
        <v>50958</v>
      </c>
      <c r="M5611" s="258"/>
      <c r="N5611" s="252"/>
      <c r="O5611" s="148"/>
      <c r="P5611" s="148"/>
    </row>
    <row r="5612" spans="1:16" ht="145.19999999999999">
      <c r="A5612" s="258" t="s">
        <v>50959</v>
      </c>
      <c r="B5612" s="252" t="s">
        <v>50951</v>
      </c>
      <c r="C5612" s="252" t="s">
        <v>50952</v>
      </c>
      <c r="D5612" s="148" t="s">
        <v>50953</v>
      </c>
      <c r="E5612" s="252" t="s">
        <v>50954</v>
      </c>
      <c r="F5612" s="252" t="s">
        <v>50955</v>
      </c>
      <c r="G5612" s="252" t="s">
        <v>50956</v>
      </c>
      <c r="H5612" s="262" t="s">
        <v>50957</v>
      </c>
      <c r="I5612" s="264" t="s">
        <v>50958</v>
      </c>
      <c r="M5612" s="258"/>
      <c r="N5612" s="252"/>
      <c r="O5612" s="148"/>
      <c r="P5612" s="148"/>
    </row>
    <row r="5613" spans="1:16" ht="26.4">
      <c r="A5613" s="258" t="s">
        <v>50960</v>
      </c>
      <c r="B5613" s="252" t="s">
        <v>50961</v>
      </c>
      <c r="C5613" s="252" t="s">
        <v>50962</v>
      </c>
      <c r="D5613" s="148" t="s">
        <v>50963</v>
      </c>
      <c r="E5613" s="252" t="s">
        <v>50964</v>
      </c>
      <c r="F5613" s="252" t="s">
        <v>50965</v>
      </c>
      <c r="G5613" s="252" t="s">
        <v>50966</v>
      </c>
      <c r="H5613" s="262" t="s">
        <v>50967</v>
      </c>
      <c r="I5613" s="264" t="s">
        <v>50968</v>
      </c>
      <c r="M5613" s="251"/>
      <c r="N5613" s="213"/>
      <c r="O5613" s="148"/>
      <c r="P5613" s="148"/>
    </row>
    <row r="5614" spans="1:16" ht="26.4">
      <c r="A5614" s="258" t="s">
        <v>50969</v>
      </c>
      <c r="B5614" s="252" t="s">
        <v>50961</v>
      </c>
      <c r="C5614" s="252" t="s">
        <v>50962</v>
      </c>
      <c r="D5614" s="148" t="s">
        <v>50963</v>
      </c>
      <c r="E5614" s="252" t="s">
        <v>50964</v>
      </c>
      <c r="F5614" s="252" t="s">
        <v>50965</v>
      </c>
      <c r="G5614" s="252" t="s">
        <v>50966</v>
      </c>
      <c r="H5614" s="262" t="s">
        <v>50967</v>
      </c>
      <c r="I5614" s="264" t="s">
        <v>50968</v>
      </c>
      <c r="M5614" s="251"/>
      <c r="N5614" s="213"/>
      <c r="O5614" s="148"/>
      <c r="P5614" s="148"/>
    </row>
    <row r="5615" spans="1:16" ht="145.19999999999999">
      <c r="A5615" s="251" t="s">
        <v>50970</v>
      </c>
      <c r="B5615" s="253" t="s">
        <v>50971</v>
      </c>
      <c r="C5615" s="256" t="s">
        <v>26246</v>
      </c>
      <c r="D5615" s="148" t="s">
        <v>50972</v>
      </c>
      <c r="E5615" s="253" t="s">
        <v>50973</v>
      </c>
      <c r="F5615" s="253" t="s">
        <v>50974</v>
      </c>
      <c r="G5615" s="253" t="s">
        <v>50975</v>
      </c>
      <c r="H5615" s="262" t="s">
        <v>50976</v>
      </c>
      <c r="I5615" s="264" t="s">
        <v>50977</v>
      </c>
      <c r="M5615" s="258"/>
      <c r="N5615" s="252"/>
      <c r="O5615" s="148"/>
      <c r="P5615" s="148"/>
    </row>
    <row r="5616" spans="1:16" ht="39.6">
      <c r="A5616" s="272" t="s">
        <v>50978</v>
      </c>
      <c r="B5616" s="253"/>
      <c r="C5616" s="148" t="s">
        <v>50979</v>
      </c>
      <c r="D5616" s="148"/>
      <c r="E5616" s="253"/>
      <c r="F5616" s="253"/>
      <c r="G5616" s="253"/>
      <c r="H5616" s="262"/>
      <c r="M5616" s="258"/>
      <c r="N5616" s="252"/>
      <c r="O5616" s="148"/>
      <c r="P5616" s="148"/>
    </row>
    <row r="5617" spans="1:16" ht="39.6">
      <c r="A5617" s="272" t="s">
        <v>50980</v>
      </c>
      <c r="B5617" s="253"/>
      <c r="C5617" s="148" t="s">
        <v>50981</v>
      </c>
      <c r="D5617" s="148"/>
      <c r="E5617" s="253"/>
      <c r="F5617" s="253"/>
      <c r="G5617" s="253"/>
      <c r="H5617" s="262"/>
      <c r="M5617" s="258"/>
      <c r="N5617" s="252"/>
      <c r="O5617" s="148"/>
      <c r="P5617" s="148"/>
    </row>
    <row r="5618" spans="1:16" ht="39.6">
      <c r="A5618" s="272" t="s">
        <v>50982</v>
      </c>
      <c r="B5618" s="253"/>
      <c r="C5618" s="262" t="s">
        <v>50983</v>
      </c>
      <c r="D5618" s="148"/>
      <c r="E5618" s="253"/>
      <c r="F5618" s="253"/>
      <c r="G5618" s="253"/>
      <c r="H5618" s="262"/>
      <c r="M5618" s="258"/>
      <c r="N5618" s="252"/>
      <c r="O5618" s="148"/>
      <c r="P5618" s="148"/>
    </row>
    <row r="5619" spans="1:16" ht="145.19999999999999">
      <c r="A5619" s="251" t="s">
        <v>50984</v>
      </c>
      <c r="B5619" s="253" t="s">
        <v>50985</v>
      </c>
      <c r="C5619" s="256" t="s">
        <v>26246</v>
      </c>
      <c r="D5619" s="148" t="s">
        <v>50986</v>
      </c>
      <c r="E5619" s="253" t="s">
        <v>50987</v>
      </c>
      <c r="F5619" s="253" t="s">
        <v>50988</v>
      </c>
      <c r="G5619" s="253" t="s">
        <v>50989</v>
      </c>
      <c r="H5619" s="262" t="s">
        <v>50990</v>
      </c>
      <c r="I5619" s="264" t="s">
        <v>50991</v>
      </c>
      <c r="M5619" s="258"/>
      <c r="N5619" s="252"/>
      <c r="O5619" s="148"/>
      <c r="P5619" s="148"/>
    </row>
    <row r="5620" spans="1:16" ht="39.6">
      <c r="A5620" s="272" t="s">
        <v>50992</v>
      </c>
      <c r="B5620" s="252"/>
      <c r="C5620" s="148" t="s">
        <v>50993</v>
      </c>
      <c r="D5620" s="148"/>
      <c r="E5620" s="252"/>
      <c r="F5620" s="252"/>
      <c r="G5620" s="252"/>
      <c r="H5620" s="262"/>
      <c r="M5620" s="258"/>
      <c r="N5620" s="148"/>
      <c r="O5620" s="148"/>
      <c r="P5620" s="148"/>
    </row>
    <row r="5621" spans="1:16" ht="39.6">
      <c r="A5621" s="272" t="s">
        <v>50994</v>
      </c>
      <c r="B5621" s="252"/>
      <c r="C5621" s="148" t="s">
        <v>50981</v>
      </c>
      <c r="D5621" s="148"/>
      <c r="E5621" s="252"/>
      <c r="F5621" s="252"/>
      <c r="G5621" s="252"/>
      <c r="H5621" s="262"/>
      <c r="M5621" s="258"/>
      <c r="N5621" s="148"/>
      <c r="O5621" s="148"/>
      <c r="P5621" s="148"/>
    </row>
    <row r="5622" spans="1:16" ht="39.6">
      <c r="A5622" s="272" t="s">
        <v>50995</v>
      </c>
      <c r="B5622" s="252"/>
      <c r="C5622" s="262" t="s">
        <v>50996</v>
      </c>
      <c r="D5622" s="148"/>
      <c r="E5622" s="252"/>
      <c r="F5622" s="252"/>
      <c r="G5622" s="252"/>
      <c r="H5622" s="262"/>
      <c r="M5622" s="258"/>
      <c r="N5622" s="148"/>
      <c r="O5622" s="148"/>
      <c r="P5622" s="148"/>
    </row>
    <row r="5623" spans="1:16" ht="198">
      <c r="A5623" s="258" t="s">
        <v>50997</v>
      </c>
      <c r="B5623" s="252" t="s">
        <v>50998</v>
      </c>
      <c r="C5623" s="252" t="s">
        <v>50999</v>
      </c>
      <c r="D5623" s="148" t="s">
        <v>51000</v>
      </c>
      <c r="E5623" s="252" t="s">
        <v>51001</v>
      </c>
      <c r="F5623" s="252" t="s">
        <v>51002</v>
      </c>
      <c r="G5623" s="252" t="s">
        <v>51003</v>
      </c>
      <c r="H5623" s="262" t="s">
        <v>51004</v>
      </c>
      <c r="I5623" s="264" t="s">
        <v>51005</v>
      </c>
      <c r="M5623" s="258"/>
      <c r="N5623" s="148"/>
      <c r="O5623" s="148"/>
      <c r="P5623" s="148"/>
    </row>
    <row r="5624" spans="1:16" ht="198">
      <c r="A5624" s="258" t="s">
        <v>51006</v>
      </c>
      <c r="B5624" s="252" t="s">
        <v>51007</v>
      </c>
      <c r="C5624" s="252" t="s">
        <v>51008</v>
      </c>
      <c r="D5624" s="148" t="s">
        <v>51009</v>
      </c>
      <c r="E5624" s="252" t="s">
        <v>51010</v>
      </c>
      <c r="F5624" s="252" t="s">
        <v>51011</v>
      </c>
      <c r="G5624" s="252" t="s">
        <v>51012</v>
      </c>
      <c r="H5624" s="262" t="s">
        <v>51013</v>
      </c>
      <c r="I5624" s="264" t="s">
        <v>51014</v>
      </c>
      <c r="M5624" s="258"/>
      <c r="N5624" s="148"/>
      <c r="O5624" s="148"/>
      <c r="P5624" s="148"/>
    </row>
    <row r="5625" spans="1:16" ht="105.6">
      <c r="A5625" s="258" t="s">
        <v>51015</v>
      </c>
      <c r="B5625" s="252" t="s">
        <v>51016</v>
      </c>
      <c r="C5625" s="252" t="s">
        <v>51017</v>
      </c>
      <c r="D5625" s="148" t="s">
        <v>51018</v>
      </c>
      <c r="E5625" s="252" t="s">
        <v>51019</v>
      </c>
      <c r="F5625" s="252" t="s">
        <v>51020</v>
      </c>
      <c r="G5625" s="252" t="s">
        <v>51021</v>
      </c>
      <c r="H5625" s="262" t="s">
        <v>51022</v>
      </c>
      <c r="I5625" s="264" t="s">
        <v>51023</v>
      </c>
      <c r="M5625" s="258"/>
      <c r="N5625" s="252"/>
      <c r="O5625" s="148"/>
      <c r="P5625" s="148"/>
    </row>
    <row r="5626" spans="1:16" ht="105.6">
      <c r="A5626" s="258" t="s">
        <v>51024</v>
      </c>
      <c r="B5626" s="252" t="s">
        <v>51025</v>
      </c>
      <c r="C5626" s="252" t="s">
        <v>51026</v>
      </c>
      <c r="D5626" s="148" t="s">
        <v>51027</v>
      </c>
      <c r="E5626" s="252" t="s">
        <v>51028</v>
      </c>
      <c r="F5626" s="252" t="s">
        <v>51029</v>
      </c>
      <c r="G5626" s="252" t="s">
        <v>51030</v>
      </c>
      <c r="H5626" s="262" t="s">
        <v>51031</v>
      </c>
      <c r="I5626" s="264" t="s">
        <v>51032</v>
      </c>
      <c r="M5626" s="258"/>
      <c r="N5626" s="252"/>
      <c r="O5626" s="148"/>
      <c r="P5626" s="148"/>
    </row>
    <row r="5627" spans="1:16" ht="132">
      <c r="A5627" s="258" t="s">
        <v>51033</v>
      </c>
      <c r="B5627" s="252" t="s">
        <v>51034</v>
      </c>
      <c r="C5627" s="252" t="s">
        <v>51035</v>
      </c>
      <c r="D5627" s="148" t="s">
        <v>51036</v>
      </c>
      <c r="E5627" s="252" t="s">
        <v>51037</v>
      </c>
      <c r="F5627" s="252" t="s">
        <v>51038</v>
      </c>
      <c r="G5627" s="252" t="s">
        <v>51039</v>
      </c>
      <c r="H5627" s="262" t="s">
        <v>51040</v>
      </c>
      <c r="I5627" s="264" t="s">
        <v>51041</v>
      </c>
      <c r="M5627" s="258"/>
      <c r="N5627" s="148"/>
      <c r="O5627" s="148"/>
      <c r="P5627" s="148"/>
    </row>
    <row r="5628" spans="1:16" ht="132">
      <c r="A5628" s="258" t="s">
        <v>51042</v>
      </c>
      <c r="B5628" s="252" t="s">
        <v>51034</v>
      </c>
      <c r="C5628" s="252" t="s">
        <v>51043</v>
      </c>
      <c r="D5628" s="148" t="s">
        <v>51044</v>
      </c>
      <c r="E5628" s="252" t="s">
        <v>51037</v>
      </c>
      <c r="F5628" s="252" t="s">
        <v>51045</v>
      </c>
      <c r="G5628" s="252" t="s">
        <v>51039</v>
      </c>
      <c r="H5628" s="262" t="s">
        <v>51046</v>
      </c>
      <c r="I5628" s="264" t="s">
        <v>51047</v>
      </c>
      <c r="M5628" s="258"/>
      <c r="N5628" s="148"/>
      <c r="O5628" s="148"/>
      <c r="P5628" s="148"/>
    </row>
    <row r="5629" spans="1:16" ht="158.4">
      <c r="A5629" s="258" t="s">
        <v>51048</v>
      </c>
      <c r="B5629" s="252" t="s">
        <v>51049</v>
      </c>
      <c r="C5629" s="252" t="s">
        <v>51050</v>
      </c>
      <c r="D5629" s="148" t="s">
        <v>51051</v>
      </c>
      <c r="E5629" s="252" t="s">
        <v>51052</v>
      </c>
      <c r="F5629" s="252" t="s">
        <v>51053</v>
      </c>
      <c r="G5629" s="252" t="s">
        <v>51054</v>
      </c>
      <c r="H5629" s="262" t="s">
        <v>51055</v>
      </c>
      <c r="I5629" s="264" t="s">
        <v>51056</v>
      </c>
      <c r="M5629" s="258"/>
      <c r="N5629" s="252"/>
      <c r="O5629" s="148"/>
      <c r="P5629" s="148"/>
    </row>
    <row r="5630" spans="1:16" ht="158.4">
      <c r="A5630" s="258" t="s">
        <v>51057</v>
      </c>
      <c r="B5630" s="252" t="s">
        <v>51058</v>
      </c>
      <c r="C5630" s="252" t="s">
        <v>51050</v>
      </c>
      <c r="D5630" s="148" t="s">
        <v>51059</v>
      </c>
      <c r="E5630" s="252" t="s">
        <v>51052</v>
      </c>
      <c r="F5630" s="252" t="s">
        <v>51053</v>
      </c>
      <c r="G5630" s="252" t="s">
        <v>51060</v>
      </c>
      <c r="H5630" s="262" t="s">
        <v>51061</v>
      </c>
      <c r="I5630" s="264" t="s">
        <v>51062</v>
      </c>
      <c r="M5630" s="258"/>
      <c r="N5630" s="252"/>
      <c r="O5630" s="148"/>
      <c r="P5630" s="148"/>
    </row>
    <row r="5631" spans="1:16" ht="105.6">
      <c r="A5631" s="258" t="s">
        <v>51063</v>
      </c>
      <c r="B5631" s="252" t="s">
        <v>51064</v>
      </c>
      <c r="C5631" s="252" t="s">
        <v>51065</v>
      </c>
      <c r="D5631" s="148" t="s">
        <v>51066</v>
      </c>
      <c r="E5631" s="252" t="s">
        <v>51067</v>
      </c>
      <c r="F5631" s="252" t="s">
        <v>51068</v>
      </c>
      <c r="G5631" s="252" t="s">
        <v>51069</v>
      </c>
      <c r="H5631" s="262" t="s">
        <v>51070</v>
      </c>
      <c r="I5631" s="264" t="s">
        <v>51071</v>
      </c>
      <c r="M5631" s="258"/>
      <c r="N5631" s="252"/>
      <c r="O5631" s="148"/>
      <c r="P5631" s="148"/>
    </row>
    <row r="5632" spans="1:16" ht="118.8">
      <c r="A5632" s="258" t="s">
        <v>51072</v>
      </c>
      <c r="B5632" s="252" t="s">
        <v>51073</v>
      </c>
      <c r="C5632" s="252" t="s">
        <v>51074</v>
      </c>
      <c r="D5632" s="148" t="s">
        <v>51075</v>
      </c>
      <c r="E5632" s="252" t="s">
        <v>51076</v>
      </c>
      <c r="F5632" s="252" t="s">
        <v>51077</v>
      </c>
      <c r="G5632" s="252" t="s">
        <v>51078</v>
      </c>
      <c r="H5632" s="262" t="s">
        <v>51079</v>
      </c>
      <c r="I5632" s="264" t="s">
        <v>51080</v>
      </c>
      <c r="M5632" s="258"/>
      <c r="N5632" s="252"/>
      <c r="O5632" s="148"/>
      <c r="P5632" s="148"/>
    </row>
    <row r="5633" spans="1:16" ht="145.19999999999999">
      <c r="A5633" s="258" t="s">
        <v>51081</v>
      </c>
      <c r="B5633" s="252" t="s">
        <v>51082</v>
      </c>
      <c r="C5633" s="252" t="s">
        <v>51083</v>
      </c>
      <c r="D5633" s="148" t="s">
        <v>51084</v>
      </c>
      <c r="E5633" s="252" t="s">
        <v>51085</v>
      </c>
      <c r="F5633" s="252" t="s">
        <v>51086</v>
      </c>
      <c r="G5633" s="252" t="s">
        <v>51087</v>
      </c>
      <c r="H5633" s="262" t="s">
        <v>51088</v>
      </c>
      <c r="I5633" s="264" t="s">
        <v>51089</v>
      </c>
      <c r="M5633" s="258"/>
      <c r="N5633" s="252"/>
      <c r="O5633" s="148"/>
      <c r="P5633" s="148"/>
    </row>
    <row r="5634" spans="1:16" ht="145.19999999999999">
      <c r="A5634" s="258" t="s">
        <v>51090</v>
      </c>
      <c r="B5634" s="252" t="s">
        <v>51091</v>
      </c>
      <c r="C5634" s="252" t="s">
        <v>51092</v>
      </c>
      <c r="D5634" s="148" t="s">
        <v>51093</v>
      </c>
      <c r="E5634" s="252" t="s">
        <v>51094</v>
      </c>
      <c r="F5634" s="252" t="s">
        <v>51095</v>
      </c>
      <c r="G5634" s="252" t="s">
        <v>51096</v>
      </c>
      <c r="H5634" s="262" t="s">
        <v>51097</v>
      </c>
      <c r="I5634" s="264" t="s">
        <v>51098</v>
      </c>
      <c r="M5634" s="258"/>
      <c r="N5634" s="252"/>
      <c r="O5634" s="148"/>
      <c r="P5634" s="148"/>
    </row>
    <row r="5635" spans="1:16" ht="66">
      <c r="A5635" s="258" t="s">
        <v>51099</v>
      </c>
      <c r="B5635" s="252" t="s">
        <v>51100</v>
      </c>
      <c r="C5635" s="252" t="s">
        <v>51101</v>
      </c>
      <c r="D5635" s="148" t="s">
        <v>51102</v>
      </c>
      <c r="E5635" s="252" t="s">
        <v>51103</v>
      </c>
      <c r="F5635" s="252" t="s">
        <v>51104</v>
      </c>
      <c r="G5635" s="252" t="s">
        <v>51105</v>
      </c>
      <c r="H5635" s="262" t="s">
        <v>51106</v>
      </c>
      <c r="I5635" s="264" t="s">
        <v>51107</v>
      </c>
      <c r="M5635" s="258"/>
      <c r="N5635" s="148"/>
      <c r="O5635" s="148"/>
      <c r="P5635" s="148"/>
    </row>
    <row r="5636" spans="1:16" ht="66">
      <c r="A5636" s="258" t="s">
        <v>51108</v>
      </c>
      <c r="B5636" s="252" t="s">
        <v>51109</v>
      </c>
      <c r="C5636" s="252" t="s">
        <v>51110</v>
      </c>
      <c r="D5636" s="148" t="s">
        <v>51111</v>
      </c>
      <c r="E5636" s="252" t="s">
        <v>51103</v>
      </c>
      <c r="F5636" s="252" t="s">
        <v>51104</v>
      </c>
      <c r="G5636" s="252" t="s">
        <v>51112</v>
      </c>
      <c r="H5636" s="262" t="s">
        <v>51113</v>
      </c>
      <c r="I5636" s="264" t="s">
        <v>51114</v>
      </c>
      <c r="M5636" s="258"/>
      <c r="N5636" s="148"/>
      <c r="O5636" s="148"/>
      <c r="P5636" s="148"/>
    </row>
    <row r="5637" spans="1:16" ht="79.2">
      <c r="A5637" s="258" t="s">
        <v>51115</v>
      </c>
      <c r="B5637" s="252" t="s">
        <v>51116</v>
      </c>
      <c r="C5637" s="252" t="s">
        <v>51117</v>
      </c>
      <c r="D5637" s="148" t="s">
        <v>51118</v>
      </c>
      <c r="E5637" s="252" t="s">
        <v>51119</v>
      </c>
      <c r="F5637" s="252" t="s">
        <v>51120</v>
      </c>
      <c r="G5637" s="252" t="s">
        <v>51121</v>
      </c>
      <c r="H5637" s="262" t="s">
        <v>51122</v>
      </c>
      <c r="I5637" s="264" t="s">
        <v>51123</v>
      </c>
      <c r="M5637" s="251"/>
      <c r="N5637" s="213"/>
      <c r="O5637" s="148"/>
      <c r="P5637" s="148"/>
    </row>
    <row r="5638" spans="1:16" ht="79.2">
      <c r="A5638" s="258" t="s">
        <v>51124</v>
      </c>
      <c r="B5638" s="252" t="s">
        <v>51125</v>
      </c>
      <c r="C5638" s="252" t="s">
        <v>51126</v>
      </c>
      <c r="D5638" s="148" t="s">
        <v>51127</v>
      </c>
      <c r="E5638" s="252" t="s">
        <v>51128</v>
      </c>
      <c r="F5638" s="252" t="s">
        <v>51120</v>
      </c>
      <c r="G5638" s="252" t="s">
        <v>51129</v>
      </c>
      <c r="H5638" s="262" t="s">
        <v>51130</v>
      </c>
      <c r="I5638" s="264" t="s">
        <v>51131</v>
      </c>
      <c r="M5638" s="251"/>
      <c r="N5638" s="213"/>
      <c r="O5638" s="148"/>
      <c r="P5638" s="148"/>
    </row>
    <row r="5639" spans="1:16" ht="118.8">
      <c r="A5639" s="251" t="s">
        <v>51132</v>
      </c>
      <c r="B5639" s="253" t="s">
        <v>51133</v>
      </c>
      <c r="C5639" s="256" t="s">
        <v>26246</v>
      </c>
      <c r="D5639" s="148" t="s">
        <v>51134</v>
      </c>
      <c r="E5639" s="253" t="s">
        <v>51135</v>
      </c>
      <c r="F5639" s="253" t="s">
        <v>51136</v>
      </c>
      <c r="G5639" s="253" t="s">
        <v>51137</v>
      </c>
      <c r="H5639" s="262" t="s">
        <v>51138</v>
      </c>
      <c r="I5639" s="264" t="s">
        <v>51139</v>
      </c>
      <c r="M5639" s="258"/>
      <c r="N5639" s="148"/>
      <c r="O5639" s="148"/>
      <c r="P5639" s="148"/>
    </row>
    <row r="5640" spans="1:16" ht="27.6">
      <c r="A5640" s="272" t="s">
        <v>51140</v>
      </c>
      <c r="B5640" s="253"/>
      <c r="C5640" s="252" t="s">
        <v>51141</v>
      </c>
      <c r="D5640" s="148"/>
      <c r="E5640" s="253"/>
      <c r="F5640" s="253"/>
      <c r="G5640" s="253"/>
      <c r="H5640" s="262"/>
      <c r="M5640" s="258"/>
      <c r="N5640" s="148"/>
      <c r="O5640" s="148"/>
      <c r="P5640" s="148"/>
    </row>
    <row r="5641" spans="1:16" ht="26.4">
      <c r="A5641" s="272" t="s">
        <v>51142</v>
      </c>
      <c r="B5641" s="253"/>
      <c r="C5641" s="262" t="s">
        <v>51143</v>
      </c>
      <c r="D5641" s="148"/>
      <c r="E5641" s="253"/>
      <c r="F5641" s="253"/>
      <c r="G5641" s="253"/>
      <c r="H5641" s="262"/>
      <c r="M5641" s="258"/>
      <c r="N5641" s="148"/>
      <c r="O5641" s="148"/>
      <c r="P5641" s="148"/>
    </row>
    <row r="5642" spans="1:16" ht="27.6">
      <c r="A5642" s="272" t="s">
        <v>51144</v>
      </c>
      <c r="B5642" s="253"/>
      <c r="C5642" s="252" t="s">
        <v>51145</v>
      </c>
      <c r="D5642" s="148"/>
      <c r="E5642" s="253"/>
      <c r="F5642" s="253"/>
      <c r="G5642" s="253"/>
      <c r="H5642" s="262"/>
      <c r="M5642" s="258"/>
      <c r="N5642" s="148"/>
      <c r="O5642" s="148"/>
      <c r="P5642" s="148"/>
    </row>
    <row r="5643" spans="1:16" ht="118.8">
      <c r="A5643" s="251" t="s">
        <v>51146</v>
      </c>
      <c r="B5643" s="253" t="s">
        <v>51133</v>
      </c>
      <c r="C5643" s="256" t="s">
        <v>26246</v>
      </c>
      <c r="D5643" s="148" t="s">
        <v>51147</v>
      </c>
      <c r="E5643" s="253" t="s">
        <v>51135</v>
      </c>
      <c r="F5643" s="253" t="s">
        <v>51148</v>
      </c>
      <c r="G5643" s="253" t="s">
        <v>51137</v>
      </c>
      <c r="H5643" s="262" t="s">
        <v>51138</v>
      </c>
      <c r="I5643" s="264" t="s">
        <v>51149</v>
      </c>
      <c r="M5643" s="258"/>
      <c r="N5643" s="148"/>
      <c r="O5643" s="148"/>
      <c r="P5643" s="148"/>
    </row>
    <row r="5644" spans="1:16" ht="27.6">
      <c r="A5644" s="272" t="s">
        <v>51150</v>
      </c>
      <c r="B5644" s="252"/>
      <c r="C5644" s="252" t="s">
        <v>51151</v>
      </c>
      <c r="D5644" s="148"/>
      <c r="E5644" s="252"/>
      <c r="F5644" s="252"/>
      <c r="G5644" s="252"/>
      <c r="H5644" s="262"/>
      <c r="M5644" s="258"/>
      <c r="N5644" s="252"/>
      <c r="O5644" s="148"/>
      <c r="P5644" s="148"/>
    </row>
    <row r="5645" spans="1:16" ht="26.4">
      <c r="A5645" s="272" t="s">
        <v>51152</v>
      </c>
      <c r="B5645" s="252"/>
      <c r="C5645" s="262" t="s">
        <v>51153</v>
      </c>
      <c r="D5645" s="148"/>
      <c r="E5645" s="252"/>
      <c r="F5645" s="252"/>
      <c r="G5645" s="252"/>
      <c r="H5645" s="262"/>
      <c r="M5645" s="258"/>
      <c r="N5645" s="252"/>
      <c r="O5645" s="148"/>
      <c r="P5645" s="148"/>
    </row>
    <row r="5646" spans="1:16" ht="27.6">
      <c r="A5646" s="272" t="s">
        <v>51154</v>
      </c>
      <c r="B5646" s="252"/>
      <c r="C5646" s="252" t="s">
        <v>51155</v>
      </c>
      <c r="D5646" s="148"/>
      <c r="E5646" s="252"/>
      <c r="F5646" s="252"/>
      <c r="G5646" s="252"/>
      <c r="H5646" s="262"/>
      <c r="M5646" s="258"/>
      <c r="N5646" s="252"/>
      <c r="O5646" s="148"/>
      <c r="P5646" s="148"/>
    </row>
    <row r="5647" spans="1:16" ht="158.4">
      <c r="A5647" s="258" t="s">
        <v>51156</v>
      </c>
      <c r="B5647" s="252" t="s">
        <v>51157</v>
      </c>
      <c r="C5647" s="252" t="s">
        <v>51158</v>
      </c>
      <c r="D5647" s="148" t="s">
        <v>51159</v>
      </c>
      <c r="E5647" s="252" t="s">
        <v>51160</v>
      </c>
      <c r="F5647" s="252" t="s">
        <v>51161</v>
      </c>
      <c r="G5647" s="252" t="s">
        <v>51162</v>
      </c>
      <c r="H5647" s="262" t="s">
        <v>51163</v>
      </c>
      <c r="I5647" s="264" t="s">
        <v>51164</v>
      </c>
      <c r="M5647" s="258"/>
      <c r="N5647" s="252"/>
      <c r="O5647" s="148"/>
      <c r="P5647" s="148"/>
    </row>
    <row r="5648" spans="1:16" ht="158.4">
      <c r="A5648" s="258" t="s">
        <v>51165</v>
      </c>
      <c r="B5648" s="252" t="s">
        <v>51157</v>
      </c>
      <c r="C5648" s="252" t="s">
        <v>51158</v>
      </c>
      <c r="D5648" s="148" t="s">
        <v>51159</v>
      </c>
      <c r="E5648" s="252" t="s">
        <v>51160</v>
      </c>
      <c r="F5648" s="252" t="s">
        <v>51161</v>
      </c>
      <c r="G5648" s="252" t="s">
        <v>51162</v>
      </c>
      <c r="H5648" s="262" t="s">
        <v>51163</v>
      </c>
      <c r="I5648" s="264" t="s">
        <v>51164</v>
      </c>
      <c r="M5648" s="258"/>
      <c r="N5648" s="252"/>
      <c r="O5648" s="148"/>
      <c r="P5648" s="148"/>
    </row>
    <row r="5649" spans="1:16" ht="132">
      <c r="A5649" s="258" t="s">
        <v>51166</v>
      </c>
      <c r="B5649" s="252" t="s">
        <v>51167</v>
      </c>
      <c r="C5649" s="252" t="s">
        <v>51168</v>
      </c>
      <c r="D5649" s="148" t="s">
        <v>51169</v>
      </c>
      <c r="E5649" s="252" t="s">
        <v>51170</v>
      </c>
      <c r="F5649" s="252" t="s">
        <v>51171</v>
      </c>
      <c r="G5649" s="252" t="s">
        <v>51172</v>
      </c>
      <c r="H5649" s="262" t="s">
        <v>51173</v>
      </c>
      <c r="I5649" s="264" t="s">
        <v>51174</v>
      </c>
      <c r="M5649" s="258"/>
      <c r="N5649" s="148"/>
      <c r="O5649" s="148"/>
      <c r="P5649" s="148"/>
    </row>
    <row r="5650" spans="1:16" ht="132">
      <c r="A5650" s="258" t="s">
        <v>51175</v>
      </c>
      <c r="B5650" s="252" t="s">
        <v>51167</v>
      </c>
      <c r="C5650" s="252" t="s">
        <v>51168</v>
      </c>
      <c r="D5650" s="148" t="s">
        <v>51169</v>
      </c>
      <c r="E5650" s="252" t="s">
        <v>51170</v>
      </c>
      <c r="F5650" s="252" t="s">
        <v>51171</v>
      </c>
      <c r="G5650" s="252" t="s">
        <v>51172</v>
      </c>
      <c r="H5650" s="262" t="s">
        <v>51173</v>
      </c>
      <c r="I5650" s="264" t="s">
        <v>51174</v>
      </c>
      <c r="M5650" s="258"/>
      <c r="N5650" s="148"/>
      <c r="O5650" s="148"/>
      <c r="P5650" s="148"/>
    </row>
    <row r="5651" spans="1:16" ht="171.6">
      <c r="A5651" s="258" t="s">
        <v>51176</v>
      </c>
      <c r="B5651" s="252" t="s">
        <v>51177</v>
      </c>
      <c r="C5651" s="252" t="s">
        <v>51178</v>
      </c>
      <c r="D5651" s="148" t="s">
        <v>51179</v>
      </c>
      <c r="E5651" s="252" t="s">
        <v>51180</v>
      </c>
      <c r="F5651" s="252" t="s">
        <v>51181</v>
      </c>
      <c r="G5651" s="252" t="s">
        <v>51182</v>
      </c>
      <c r="H5651" s="262" t="s">
        <v>51183</v>
      </c>
      <c r="I5651" s="264" t="s">
        <v>51184</v>
      </c>
      <c r="M5651" s="258"/>
      <c r="N5651" s="252"/>
      <c r="O5651" s="148"/>
      <c r="P5651" s="148"/>
    </row>
    <row r="5652" spans="1:16" ht="171.6">
      <c r="A5652" s="258" t="s">
        <v>51185</v>
      </c>
      <c r="B5652" s="252" t="s">
        <v>51186</v>
      </c>
      <c r="C5652" s="252" t="s">
        <v>51187</v>
      </c>
      <c r="D5652" s="148" t="s">
        <v>51188</v>
      </c>
      <c r="E5652" s="252" t="s">
        <v>51180</v>
      </c>
      <c r="F5652" s="252" t="s">
        <v>51189</v>
      </c>
      <c r="G5652" s="252" t="s">
        <v>51190</v>
      </c>
      <c r="H5652" s="262" t="s">
        <v>51191</v>
      </c>
      <c r="I5652" s="264" t="s">
        <v>51192</v>
      </c>
      <c r="M5652" s="258"/>
      <c r="N5652" s="252"/>
      <c r="O5652" s="148"/>
      <c r="P5652" s="148"/>
    </row>
    <row r="5653" spans="1:16" ht="145.19999999999999">
      <c r="A5653" s="258" t="s">
        <v>51193</v>
      </c>
      <c r="B5653" s="252" t="s">
        <v>51194</v>
      </c>
      <c r="C5653" s="252" t="s">
        <v>51195</v>
      </c>
      <c r="D5653" s="148" t="s">
        <v>51196</v>
      </c>
      <c r="E5653" s="252" t="s">
        <v>51197</v>
      </c>
      <c r="F5653" s="252" t="s">
        <v>51198</v>
      </c>
      <c r="G5653" s="252" t="s">
        <v>51199</v>
      </c>
      <c r="H5653" s="262" t="s">
        <v>51200</v>
      </c>
      <c r="I5653" s="264" t="s">
        <v>51201</v>
      </c>
      <c r="M5653" s="258"/>
      <c r="N5653" s="252"/>
      <c r="O5653" s="148"/>
      <c r="P5653" s="148"/>
    </row>
    <row r="5654" spans="1:16" ht="145.19999999999999">
      <c r="A5654" s="258" t="s">
        <v>51202</v>
      </c>
      <c r="B5654" s="252" t="s">
        <v>51194</v>
      </c>
      <c r="C5654" s="252" t="s">
        <v>51195</v>
      </c>
      <c r="D5654" s="148" t="s">
        <v>51196</v>
      </c>
      <c r="E5654" s="252" t="s">
        <v>51197</v>
      </c>
      <c r="F5654" s="252" t="s">
        <v>51198</v>
      </c>
      <c r="G5654" s="252" t="s">
        <v>51199</v>
      </c>
      <c r="H5654" s="262" t="s">
        <v>51200</v>
      </c>
      <c r="I5654" s="264" t="s">
        <v>51203</v>
      </c>
      <c r="M5654" s="258"/>
      <c r="N5654" s="252"/>
      <c r="O5654" s="148"/>
      <c r="P5654" s="148"/>
    </row>
    <row r="5655" spans="1:16" ht="184.8">
      <c r="A5655" s="258" t="s">
        <v>51204</v>
      </c>
      <c r="B5655" s="252" t="s">
        <v>51205</v>
      </c>
      <c r="C5655" s="252" t="s">
        <v>51206</v>
      </c>
      <c r="D5655" s="148" t="s">
        <v>51207</v>
      </c>
      <c r="E5655" s="252" t="s">
        <v>51208</v>
      </c>
      <c r="F5655" s="252" t="s">
        <v>51209</v>
      </c>
      <c r="G5655" s="252" t="s">
        <v>51210</v>
      </c>
      <c r="H5655" s="262" t="s">
        <v>51211</v>
      </c>
      <c r="I5655" s="264" t="s">
        <v>51212</v>
      </c>
      <c r="M5655" s="258"/>
      <c r="N5655" s="148"/>
      <c r="O5655" s="148"/>
      <c r="P5655" s="148"/>
    </row>
    <row r="5656" spans="1:16" ht="184.8">
      <c r="A5656" s="258" t="s">
        <v>51213</v>
      </c>
      <c r="B5656" s="252" t="s">
        <v>51214</v>
      </c>
      <c r="C5656" s="252" t="s">
        <v>51215</v>
      </c>
      <c r="D5656" s="148" t="s">
        <v>51216</v>
      </c>
      <c r="E5656" s="252" t="s">
        <v>51217</v>
      </c>
      <c r="F5656" s="252" t="s">
        <v>51218</v>
      </c>
      <c r="G5656" s="252" t="s">
        <v>51219</v>
      </c>
      <c r="H5656" s="262" t="s">
        <v>51220</v>
      </c>
      <c r="I5656" s="264" t="s">
        <v>51221</v>
      </c>
      <c r="M5656" s="258"/>
      <c r="N5656" s="148"/>
      <c r="O5656" s="148"/>
      <c r="P5656" s="148"/>
    </row>
    <row r="5657" spans="1:16" ht="92.4">
      <c r="A5657" s="258" t="s">
        <v>51222</v>
      </c>
      <c r="B5657" s="252" t="s">
        <v>51223</v>
      </c>
      <c r="C5657" s="252" t="s">
        <v>51224</v>
      </c>
      <c r="D5657" s="148" t="s">
        <v>51225</v>
      </c>
      <c r="E5657" s="252" t="s">
        <v>51226</v>
      </c>
      <c r="F5657" s="252" t="s">
        <v>51227</v>
      </c>
      <c r="G5657" s="252" t="s">
        <v>51228</v>
      </c>
      <c r="H5657" s="262" t="s">
        <v>51229</v>
      </c>
      <c r="I5657" s="264" t="s">
        <v>51230</v>
      </c>
      <c r="M5657" s="258"/>
      <c r="N5657" s="252"/>
      <c r="O5657" s="148"/>
      <c r="P5657" s="148"/>
    </row>
    <row r="5658" spans="1:16" ht="92.4">
      <c r="A5658" s="258" t="s">
        <v>51231</v>
      </c>
      <c r="B5658" s="252" t="s">
        <v>51223</v>
      </c>
      <c r="C5658" s="252" t="s">
        <v>51224</v>
      </c>
      <c r="D5658" s="148" t="s">
        <v>51225</v>
      </c>
      <c r="E5658" s="252" t="s">
        <v>51226</v>
      </c>
      <c r="F5658" s="252" t="s">
        <v>51227</v>
      </c>
      <c r="G5658" s="252" t="s">
        <v>51228</v>
      </c>
      <c r="H5658" s="262" t="s">
        <v>51229</v>
      </c>
      <c r="I5658" s="264" t="s">
        <v>51230</v>
      </c>
      <c r="M5658" s="258"/>
      <c r="N5658" s="252"/>
      <c r="O5658" s="148"/>
      <c r="P5658" s="148"/>
    </row>
    <row r="5659" spans="1:16" ht="118.8">
      <c r="A5659" s="258" t="s">
        <v>51232</v>
      </c>
      <c r="B5659" s="252" t="s">
        <v>51233</v>
      </c>
      <c r="C5659" s="252" t="s">
        <v>51234</v>
      </c>
      <c r="D5659" s="148" t="s">
        <v>51235</v>
      </c>
      <c r="E5659" s="252" t="s">
        <v>51236</v>
      </c>
      <c r="F5659" s="252" t="s">
        <v>51237</v>
      </c>
      <c r="G5659" s="252" t="s">
        <v>51238</v>
      </c>
      <c r="H5659" s="262" t="s">
        <v>51239</v>
      </c>
      <c r="I5659" s="264" t="s">
        <v>51240</v>
      </c>
      <c r="M5659" s="258"/>
      <c r="N5659" s="252"/>
      <c r="O5659" s="148"/>
      <c r="P5659" s="148"/>
    </row>
    <row r="5660" spans="1:16" ht="118.8">
      <c r="A5660" s="258" t="s">
        <v>51241</v>
      </c>
      <c r="B5660" s="252" t="s">
        <v>51242</v>
      </c>
      <c r="C5660" s="252" t="s">
        <v>51243</v>
      </c>
      <c r="D5660" s="148" t="s">
        <v>51244</v>
      </c>
      <c r="E5660" s="252" t="s">
        <v>51245</v>
      </c>
      <c r="F5660" s="252" t="s">
        <v>51246</v>
      </c>
      <c r="G5660" s="252" t="s">
        <v>51247</v>
      </c>
      <c r="H5660" s="262" t="s">
        <v>51248</v>
      </c>
      <c r="I5660" s="264" t="s">
        <v>51249</v>
      </c>
      <c r="M5660" s="258"/>
      <c r="N5660" s="252"/>
      <c r="O5660" s="148"/>
      <c r="P5660" s="148"/>
    </row>
    <row r="5661" spans="1:16" ht="105.6">
      <c r="A5661" s="258" t="s">
        <v>51250</v>
      </c>
      <c r="B5661" s="252" t="s">
        <v>51251</v>
      </c>
      <c r="C5661" s="252" t="s">
        <v>51252</v>
      </c>
      <c r="D5661" s="148" t="s">
        <v>51253</v>
      </c>
      <c r="E5661" s="252" t="s">
        <v>51254</v>
      </c>
      <c r="F5661" s="252" t="s">
        <v>51255</v>
      </c>
      <c r="G5661" s="252" t="s">
        <v>51256</v>
      </c>
      <c r="H5661" s="262" t="s">
        <v>51257</v>
      </c>
      <c r="I5661" s="264" t="s">
        <v>51258</v>
      </c>
      <c r="M5661" s="251"/>
      <c r="N5661" s="213"/>
      <c r="O5661" s="148"/>
      <c r="P5661" s="148"/>
    </row>
    <row r="5662" spans="1:16" ht="105.6">
      <c r="A5662" s="258" t="s">
        <v>51259</v>
      </c>
      <c r="B5662" s="252" t="s">
        <v>51251</v>
      </c>
      <c r="C5662" s="252" t="s">
        <v>51252</v>
      </c>
      <c r="D5662" s="148" t="s">
        <v>51253</v>
      </c>
      <c r="E5662" s="252" t="s">
        <v>51254</v>
      </c>
      <c r="F5662" s="252" t="s">
        <v>51255</v>
      </c>
      <c r="G5662" s="252" t="s">
        <v>51256</v>
      </c>
      <c r="H5662" s="262" t="s">
        <v>51257</v>
      </c>
      <c r="I5662" s="264" t="s">
        <v>51258</v>
      </c>
      <c r="M5662" s="251"/>
      <c r="N5662" s="213"/>
      <c r="O5662" s="148"/>
      <c r="P5662" s="148"/>
    </row>
    <row r="5663" spans="1:16" ht="105.6">
      <c r="A5663" s="251" t="s">
        <v>51260</v>
      </c>
      <c r="B5663" s="253" t="s">
        <v>51261</v>
      </c>
      <c r="C5663" s="256" t="s">
        <v>26246</v>
      </c>
      <c r="D5663" s="148" t="s">
        <v>51262</v>
      </c>
      <c r="E5663" s="253" t="s">
        <v>51263</v>
      </c>
      <c r="F5663" s="253" t="s">
        <v>51264</v>
      </c>
      <c r="G5663" s="253" t="s">
        <v>51265</v>
      </c>
      <c r="H5663" s="262" t="s">
        <v>51266</v>
      </c>
      <c r="I5663" s="264" t="s">
        <v>51267</v>
      </c>
      <c r="M5663" s="258"/>
      <c r="N5663" s="252"/>
      <c r="O5663" s="148"/>
      <c r="P5663" s="148"/>
    </row>
    <row r="5664" spans="1:16" ht="26.4">
      <c r="A5664" s="272" t="s">
        <v>51268</v>
      </c>
      <c r="B5664" s="253"/>
      <c r="C5664" s="148" t="s">
        <v>51269</v>
      </c>
      <c r="D5664" s="148"/>
      <c r="E5664" s="253"/>
      <c r="F5664" s="253"/>
      <c r="G5664" s="253"/>
      <c r="H5664" s="262"/>
      <c r="M5664" s="258"/>
      <c r="N5664" s="252"/>
      <c r="O5664" s="148"/>
      <c r="P5664" s="148"/>
    </row>
    <row r="5665" spans="1:16" ht="39.6">
      <c r="A5665" s="272" t="s">
        <v>51270</v>
      </c>
      <c r="B5665" s="253"/>
      <c r="C5665" s="148" t="s">
        <v>51271</v>
      </c>
      <c r="D5665" s="148"/>
      <c r="E5665" s="253"/>
      <c r="F5665" s="253"/>
      <c r="G5665" s="253"/>
      <c r="H5665" s="262"/>
      <c r="M5665" s="258"/>
      <c r="N5665" s="252"/>
      <c r="O5665" s="148"/>
      <c r="P5665" s="148"/>
    </row>
    <row r="5666" spans="1:16" ht="26.4">
      <c r="A5666" s="272" t="s">
        <v>51272</v>
      </c>
      <c r="B5666" s="253"/>
      <c r="C5666" s="262" t="s">
        <v>51273</v>
      </c>
      <c r="D5666" s="148"/>
      <c r="E5666" s="253"/>
      <c r="F5666" s="253"/>
      <c r="G5666" s="253"/>
      <c r="H5666" s="262"/>
      <c r="M5666" s="258"/>
      <c r="N5666" s="252"/>
      <c r="O5666" s="148"/>
      <c r="P5666" s="148"/>
    </row>
    <row r="5667" spans="1:16" ht="105.6">
      <c r="A5667" s="251" t="s">
        <v>51274</v>
      </c>
      <c r="B5667" s="253" t="s">
        <v>51261</v>
      </c>
      <c r="C5667" s="256" t="s">
        <v>26246</v>
      </c>
      <c r="D5667" s="148" t="s">
        <v>51275</v>
      </c>
      <c r="E5667" s="253" t="s">
        <v>51263</v>
      </c>
      <c r="F5667" s="253" t="s">
        <v>51276</v>
      </c>
      <c r="G5667" s="253" t="s">
        <v>51265</v>
      </c>
      <c r="H5667" s="262" t="s">
        <v>51266</v>
      </c>
      <c r="I5667" s="264" t="s">
        <v>51277</v>
      </c>
      <c r="M5667" s="258"/>
      <c r="N5667" s="252"/>
      <c r="O5667" s="148"/>
      <c r="P5667" s="148"/>
    </row>
    <row r="5668" spans="1:16" ht="26.4">
      <c r="A5668" s="272" t="s">
        <v>51278</v>
      </c>
      <c r="B5668" s="252"/>
      <c r="C5668" s="148" t="s">
        <v>51269</v>
      </c>
      <c r="D5668" s="148"/>
      <c r="E5668" s="252"/>
      <c r="F5668" s="252"/>
      <c r="G5668" s="252"/>
      <c r="H5668" s="262"/>
      <c r="M5668" s="258"/>
      <c r="N5668" s="148"/>
      <c r="O5668" s="148"/>
      <c r="P5668" s="148"/>
    </row>
    <row r="5669" spans="1:16" ht="39.6">
      <c r="A5669" s="272" t="s">
        <v>51279</v>
      </c>
      <c r="B5669" s="252"/>
      <c r="C5669" s="148" t="s">
        <v>51271</v>
      </c>
      <c r="D5669" s="148"/>
      <c r="E5669" s="252"/>
      <c r="F5669" s="252"/>
      <c r="G5669" s="252"/>
      <c r="H5669" s="262"/>
      <c r="M5669" s="258"/>
      <c r="N5669" s="148"/>
      <c r="O5669" s="148"/>
      <c r="P5669" s="148"/>
    </row>
    <row r="5670" spans="1:16" ht="26.4">
      <c r="A5670" s="272" t="s">
        <v>51280</v>
      </c>
      <c r="B5670" s="252"/>
      <c r="C5670" s="262" t="s">
        <v>51281</v>
      </c>
      <c r="D5670" s="148"/>
      <c r="E5670" s="252"/>
      <c r="F5670" s="252"/>
      <c r="G5670" s="252"/>
      <c r="H5670" s="262"/>
      <c r="M5670" s="258"/>
      <c r="N5670" s="148"/>
      <c r="O5670" s="148"/>
      <c r="P5670" s="148"/>
    </row>
    <row r="5671" spans="1:16" ht="184.8">
      <c r="A5671" s="258" t="s">
        <v>51282</v>
      </c>
      <c r="B5671" s="252" t="s">
        <v>51283</v>
      </c>
      <c r="C5671" s="252" t="s">
        <v>51284</v>
      </c>
      <c r="D5671" s="148" t="s">
        <v>51285</v>
      </c>
      <c r="E5671" s="252" t="s">
        <v>51286</v>
      </c>
      <c r="F5671" s="252" t="s">
        <v>51287</v>
      </c>
      <c r="G5671" s="252" t="s">
        <v>51288</v>
      </c>
      <c r="H5671" s="262" t="s">
        <v>51289</v>
      </c>
      <c r="I5671" s="264" t="s">
        <v>51290</v>
      </c>
      <c r="M5671" s="258"/>
      <c r="N5671" s="148"/>
      <c r="O5671" s="148"/>
      <c r="P5671" s="148"/>
    </row>
    <row r="5672" spans="1:16" ht="184.8">
      <c r="A5672" s="258" t="s">
        <v>51291</v>
      </c>
      <c r="B5672" s="252" t="s">
        <v>51283</v>
      </c>
      <c r="C5672" s="252" t="s">
        <v>51284</v>
      </c>
      <c r="D5672" s="148" t="s">
        <v>51285</v>
      </c>
      <c r="E5672" s="252" t="s">
        <v>51286</v>
      </c>
      <c r="F5672" s="252" t="s">
        <v>51287</v>
      </c>
      <c r="G5672" s="252" t="s">
        <v>51288</v>
      </c>
      <c r="H5672" s="262" t="s">
        <v>51289</v>
      </c>
      <c r="I5672" s="264" t="s">
        <v>51290</v>
      </c>
      <c r="M5672" s="258"/>
      <c r="N5672" s="148"/>
      <c r="O5672" s="148"/>
      <c r="P5672" s="148"/>
    </row>
    <row r="5673" spans="1:16" ht="145.19999999999999">
      <c r="A5673" s="258" t="s">
        <v>51292</v>
      </c>
      <c r="B5673" s="252" t="s">
        <v>51293</v>
      </c>
      <c r="C5673" s="252" t="s">
        <v>51294</v>
      </c>
      <c r="D5673" s="148" t="s">
        <v>51295</v>
      </c>
      <c r="E5673" s="252" t="s">
        <v>51296</v>
      </c>
      <c r="F5673" s="252" t="s">
        <v>51297</v>
      </c>
      <c r="G5673" s="252" t="s">
        <v>51298</v>
      </c>
      <c r="H5673" s="262" t="s">
        <v>51299</v>
      </c>
      <c r="I5673" s="264" t="s">
        <v>51300</v>
      </c>
      <c r="M5673" s="258"/>
      <c r="N5673" s="252"/>
      <c r="O5673" s="148"/>
      <c r="P5673" s="148"/>
    </row>
    <row r="5674" spans="1:16" ht="145.19999999999999">
      <c r="A5674" s="258" t="s">
        <v>51301</v>
      </c>
      <c r="B5674" s="252" t="s">
        <v>51302</v>
      </c>
      <c r="C5674" s="252" t="s">
        <v>51303</v>
      </c>
      <c r="D5674" s="148" t="s">
        <v>51304</v>
      </c>
      <c r="E5674" s="252" t="s">
        <v>51305</v>
      </c>
      <c r="F5674" s="252" t="s">
        <v>51306</v>
      </c>
      <c r="G5674" s="252" t="s">
        <v>51307</v>
      </c>
      <c r="H5674" s="262" t="s">
        <v>51308</v>
      </c>
      <c r="I5674" s="264" t="s">
        <v>51309</v>
      </c>
      <c r="M5674" s="258"/>
      <c r="N5674" s="252"/>
      <c r="O5674" s="148"/>
      <c r="P5674" s="148"/>
    </row>
    <row r="5675" spans="1:16" ht="118.8">
      <c r="A5675" s="258" t="s">
        <v>51310</v>
      </c>
      <c r="B5675" s="252" t="s">
        <v>51311</v>
      </c>
      <c r="C5675" s="252" t="s">
        <v>51312</v>
      </c>
      <c r="D5675" s="148" t="s">
        <v>51313</v>
      </c>
      <c r="E5675" s="252" t="s">
        <v>51314</v>
      </c>
      <c r="F5675" s="252" t="s">
        <v>51315</v>
      </c>
      <c r="G5675" s="252" t="s">
        <v>51316</v>
      </c>
      <c r="H5675" s="262" t="s">
        <v>51317</v>
      </c>
      <c r="I5675" s="264" t="s">
        <v>51318</v>
      </c>
      <c r="M5675" s="258"/>
      <c r="N5675" s="148"/>
      <c r="O5675" s="148"/>
      <c r="P5675" s="148"/>
    </row>
    <row r="5676" spans="1:16" ht="118.8">
      <c r="A5676" s="258" t="s">
        <v>51319</v>
      </c>
      <c r="B5676" s="252" t="s">
        <v>51311</v>
      </c>
      <c r="C5676" s="252" t="s">
        <v>51312</v>
      </c>
      <c r="D5676" s="148" t="s">
        <v>51313</v>
      </c>
      <c r="E5676" s="252" t="s">
        <v>51314</v>
      </c>
      <c r="F5676" s="252" t="s">
        <v>51315</v>
      </c>
      <c r="G5676" s="252" t="s">
        <v>51316</v>
      </c>
      <c r="H5676" s="262" t="s">
        <v>51317</v>
      </c>
      <c r="I5676" s="264" t="s">
        <v>51320</v>
      </c>
      <c r="M5676" s="258"/>
      <c r="N5676" s="148"/>
      <c r="O5676" s="148"/>
      <c r="P5676" s="148"/>
    </row>
    <row r="5677" spans="1:16" ht="105.6">
      <c r="A5677" s="258" t="s">
        <v>51321</v>
      </c>
      <c r="B5677" s="252" t="s">
        <v>51322</v>
      </c>
      <c r="C5677" s="252" t="s">
        <v>51323</v>
      </c>
      <c r="D5677" s="148" t="s">
        <v>51324</v>
      </c>
      <c r="E5677" s="252" t="s">
        <v>51325</v>
      </c>
      <c r="F5677" s="252" t="s">
        <v>51326</v>
      </c>
      <c r="G5677" s="252" t="s">
        <v>51327</v>
      </c>
      <c r="H5677" s="262" t="s">
        <v>51328</v>
      </c>
      <c r="I5677" s="264" t="s">
        <v>51329</v>
      </c>
      <c r="M5677" s="258"/>
      <c r="N5677" s="148"/>
      <c r="O5677" s="148"/>
      <c r="P5677" s="148"/>
    </row>
    <row r="5678" spans="1:16" ht="105.6">
      <c r="A5678" s="258" t="s">
        <v>51330</v>
      </c>
      <c r="B5678" s="252" t="s">
        <v>51322</v>
      </c>
      <c r="C5678" s="252" t="s">
        <v>51323</v>
      </c>
      <c r="D5678" s="148" t="s">
        <v>51324</v>
      </c>
      <c r="E5678" s="252" t="s">
        <v>51325</v>
      </c>
      <c r="F5678" s="252" t="s">
        <v>51326</v>
      </c>
      <c r="G5678" s="252" t="s">
        <v>51327</v>
      </c>
      <c r="H5678" s="262" t="s">
        <v>51328</v>
      </c>
      <c r="I5678" s="264" t="s">
        <v>51329</v>
      </c>
      <c r="M5678" s="258"/>
      <c r="N5678" s="148"/>
      <c r="O5678" s="148"/>
      <c r="P5678" s="148"/>
    </row>
    <row r="5679" spans="1:16" ht="145.19999999999999">
      <c r="A5679" s="258" t="s">
        <v>51331</v>
      </c>
      <c r="B5679" s="252" t="s">
        <v>51332</v>
      </c>
      <c r="C5679" s="252" t="s">
        <v>51333</v>
      </c>
      <c r="D5679" s="148" t="s">
        <v>51334</v>
      </c>
      <c r="E5679" s="252" t="s">
        <v>51335</v>
      </c>
      <c r="F5679" s="252" t="s">
        <v>51336</v>
      </c>
      <c r="G5679" s="252" t="s">
        <v>51337</v>
      </c>
      <c r="H5679" s="262" t="s">
        <v>51338</v>
      </c>
      <c r="I5679" s="264" t="s">
        <v>51339</v>
      </c>
      <c r="M5679" s="258"/>
      <c r="N5679" s="148"/>
      <c r="O5679" s="148"/>
      <c r="P5679" s="148"/>
    </row>
    <row r="5680" spans="1:16" ht="145.19999999999999">
      <c r="A5680" s="258" t="s">
        <v>51340</v>
      </c>
      <c r="B5680" s="252" t="s">
        <v>51341</v>
      </c>
      <c r="C5680" s="252" t="s">
        <v>51333</v>
      </c>
      <c r="D5680" s="148" t="s">
        <v>51342</v>
      </c>
      <c r="E5680" s="252" t="s">
        <v>51335</v>
      </c>
      <c r="F5680" s="252" t="s">
        <v>51343</v>
      </c>
      <c r="G5680" s="252" t="s">
        <v>51344</v>
      </c>
      <c r="H5680" s="262" t="s">
        <v>51345</v>
      </c>
      <c r="I5680" s="264" t="s">
        <v>51346</v>
      </c>
      <c r="M5680" s="258"/>
      <c r="N5680" s="148"/>
      <c r="O5680" s="148"/>
      <c r="P5680" s="148"/>
    </row>
    <row r="5681" spans="1:16" ht="132">
      <c r="A5681" s="258" t="s">
        <v>51347</v>
      </c>
      <c r="B5681" s="252" t="s">
        <v>51348</v>
      </c>
      <c r="C5681" s="252" t="s">
        <v>51349</v>
      </c>
      <c r="D5681" s="148" t="s">
        <v>51350</v>
      </c>
      <c r="E5681" s="252" t="s">
        <v>51351</v>
      </c>
      <c r="F5681" s="252" t="s">
        <v>51352</v>
      </c>
      <c r="G5681" s="252" t="s">
        <v>51353</v>
      </c>
      <c r="H5681" s="262" t="s">
        <v>51354</v>
      </c>
      <c r="I5681" s="264" t="s">
        <v>51355</v>
      </c>
      <c r="M5681" s="258"/>
      <c r="N5681" s="148"/>
      <c r="O5681" s="148"/>
      <c r="P5681" s="148"/>
    </row>
    <row r="5682" spans="1:16" ht="132">
      <c r="A5682" s="258" t="s">
        <v>51356</v>
      </c>
      <c r="B5682" s="252" t="s">
        <v>51348</v>
      </c>
      <c r="C5682" s="252" t="s">
        <v>51349</v>
      </c>
      <c r="D5682" s="148" t="s">
        <v>51350</v>
      </c>
      <c r="E5682" s="252" t="s">
        <v>51351</v>
      </c>
      <c r="F5682" s="252" t="s">
        <v>51352</v>
      </c>
      <c r="G5682" s="252" t="s">
        <v>51353</v>
      </c>
      <c r="H5682" s="262" t="s">
        <v>51354</v>
      </c>
      <c r="I5682" s="264" t="s">
        <v>51357</v>
      </c>
      <c r="M5682" s="258"/>
      <c r="N5682" s="148"/>
      <c r="O5682" s="148"/>
      <c r="P5682" s="148"/>
    </row>
    <row r="5683" spans="1:16" ht="105.6">
      <c r="A5683" s="258" t="s">
        <v>51358</v>
      </c>
      <c r="B5683" s="252" t="s">
        <v>51359</v>
      </c>
      <c r="C5683" s="252" t="s">
        <v>51360</v>
      </c>
      <c r="D5683" s="148" t="s">
        <v>51361</v>
      </c>
      <c r="E5683" s="252" t="s">
        <v>51362</v>
      </c>
      <c r="F5683" s="252" t="s">
        <v>51363</v>
      </c>
      <c r="G5683" s="252" t="s">
        <v>51364</v>
      </c>
      <c r="H5683" s="262" t="s">
        <v>51365</v>
      </c>
      <c r="I5683" s="264" t="s">
        <v>51366</v>
      </c>
      <c r="M5683" s="258"/>
      <c r="N5683" s="252"/>
      <c r="O5683" s="148"/>
      <c r="P5683" s="148"/>
    </row>
    <row r="5684" spans="1:16" ht="105.6">
      <c r="A5684" s="258" t="s">
        <v>51367</v>
      </c>
      <c r="B5684" s="252" t="s">
        <v>51359</v>
      </c>
      <c r="C5684" s="252" t="s">
        <v>51360</v>
      </c>
      <c r="D5684" s="148" t="s">
        <v>51368</v>
      </c>
      <c r="E5684" s="252" t="s">
        <v>51362</v>
      </c>
      <c r="F5684" s="252" t="s">
        <v>51363</v>
      </c>
      <c r="G5684" s="252" t="s">
        <v>51364</v>
      </c>
      <c r="H5684" s="262" t="s">
        <v>51365</v>
      </c>
      <c r="I5684" s="264" t="s">
        <v>51369</v>
      </c>
      <c r="M5684" s="258"/>
      <c r="N5684" s="252"/>
      <c r="O5684" s="148"/>
      <c r="P5684" s="148"/>
    </row>
    <row r="5685" spans="1:16" ht="132">
      <c r="A5685" s="258" t="s">
        <v>51370</v>
      </c>
      <c r="B5685" s="252" t="s">
        <v>51371</v>
      </c>
      <c r="C5685" s="252" t="s">
        <v>51372</v>
      </c>
      <c r="D5685" s="148" t="s">
        <v>51373</v>
      </c>
      <c r="E5685" s="252" t="s">
        <v>51374</v>
      </c>
      <c r="F5685" s="252" t="s">
        <v>51375</v>
      </c>
      <c r="G5685" s="252" t="s">
        <v>51376</v>
      </c>
      <c r="H5685" s="262" t="s">
        <v>51377</v>
      </c>
      <c r="I5685" s="264" t="s">
        <v>51378</v>
      </c>
      <c r="M5685" s="251"/>
      <c r="N5685" s="213"/>
      <c r="O5685" s="148"/>
      <c r="P5685" s="148"/>
    </row>
    <row r="5686" spans="1:16" ht="118.8">
      <c r="A5686" s="258" t="s">
        <v>51379</v>
      </c>
      <c r="B5686" s="252" t="s">
        <v>51380</v>
      </c>
      <c r="C5686" s="252" t="s">
        <v>51372</v>
      </c>
      <c r="D5686" s="148" t="s">
        <v>51381</v>
      </c>
      <c r="E5686" s="252" t="s">
        <v>51382</v>
      </c>
      <c r="F5686" s="252" t="s">
        <v>51383</v>
      </c>
      <c r="G5686" s="252" t="s">
        <v>51376</v>
      </c>
      <c r="H5686" s="262" t="s">
        <v>51377</v>
      </c>
      <c r="I5686" s="264" t="s">
        <v>51384</v>
      </c>
      <c r="J5686" s="273"/>
      <c r="K5686" s="273"/>
      <c r="L5686" s="273"/>
      <c r="M5686" s="251"/>
      <c r="N5686" s="213"/>
      <c r="O5686" s="148"/>
      <c r="P5686" s="148"/>
    </row>
    <row r="5687" spans="1:16" ht="118.8">
      <c r="A5687" s="251" t="s">
        <v>51385</v>
      </c>
      <c r="B5687" s="253" t="s">
        <v>51386</v>
      </c>
      <c r="C5687" s="256" t="s">
        <v>26246</v>
      </c>
      <c r="D5687" s="148" t="s">
        <v>51387</v>
      </c>
      <c r="E5687" s="253" t="s">
        <v>51388</v>
      </c>
      <c r="F5687" s="253" t="s">
        <v>51389</v>
      </c>
      <c r="G5687" s="253" t="s">
        <v>51390</v>
      </c>
      <c r="H5687" s="262" t="s">
        <v>51391</v>
      </c>
      <c r="I5687" s="264" t="s">
        <v>51392</v>
      </c>
      <c r="M5687" s="258"/>
      <c r="N5687" s="148"/>
      <c r="O5687" s="148"/>
      <c r="P5687" s="148"/>
    </row>
    <row r="5688" spans="1:16" ht="27.6">
      <c r="A5688" s="272" t="s">
        <v>51393</v>
      </c>
      <c r="B5688" s="253"/>
      <c r="C5688" s="252" t="s">
        <v>51394</v>
      </c>
      <c r="D5688" s="148"/>
      <c r="E5688" s="253"/>
      <c r="F5688" s="253"/>
      <c r="G5688" s="253"/>
      <c r="H5688" s="262"/>
      <c r="M5688" s="258"/>
      <c r="N5688" s="148"/>
      <c r="O5688" s="148"/>
      <c r="P5688" s="148"/>
    </row>
    <row r="5689" spans="1:16" ht="27.6">
      <c r="A5689" s="272" t="s">
        <v>51395</v>
      </c>
      <c r="B5689" s="253"/>
      <c r="C5689" s="252" t="s">
        <v>51396</v>
      </c>
      <c r="D5689" s="148"/>
      <c r="E5689" s="253"/>
      <c r="F5689" s="253"/>
      <c r="G5689" s="253"/>
      <c r="H5689" s="262"/>
      <c r="M5689" s="258"/>
      <c r="N5689" s="148"/>
      <c r="O5689" s="148"/>
      <c r="P5689" s="148"/>
    </row>
    <row r="5690" spans="1:16" ht="27.6">
      <c r="A5690" s="272" t="s">
        <v>51397</v>
      </c>
      <c r="B5690" s="253"/>
      <c r="C5690" s="252" t="s">
        <v>51398</v>
      </c>
      <c r="D5690" s="148"/>
      <c r="E5690" s="253"/>
      <c r="F5690" s="253"/>
      <c r="G5690" s="253"/>
      <c r="H5690" s="262"/>
      <c r="M5690" s="258"/>
      <c r="N5690" s="148"/>
      <c r="O5690" s="148"/>
      <c r="P5690" s="148"/>
    </row>
    <row r="5691" spans="1:16" ht="118.8">
      <c r="A5691" s="251" t="s">
        <v>51399</v>
      </c>
      <c r="B5691" s="253" t="s">
        <v>51386</v>
      </c>
      <c r="C5691" s="256" t="s">
        <v>26246</v>
      </c>
      <c r="D5691" s="148" t="s">
        <v>51400</v>
      </c>
      <c r="E5691" s="253" t="s">
        <v>51388</v>
      </c>
      <c r="F5691" s="253" t="s">
        <v>51389</v>
      </c>
      <c r="G5691" s="253" t="s">
        <v>51390</v>
      </c>
      <c r="H5691" s="262" t="s">
        <v>51401</v>
      </c>
      <c r="I5691" s="264" t="s">
        <v>51402</v>
      </c>
      <c r="M5691" s="258"/>
      <c r="N5691" s="148"/>
      <c r="O5691" s="148"/>
      <c r="P5691" s="148"/>
    </row>
    <row r="5692" spans="1:16" ht="27.6">
      <c r="A5692" s="272" t="s">
        <v>51403</v>
      </c>
      <c r="B5692" s="252"/>
      <c r="C5692" s="252" t="s">
        <v>51394</v>
      </c>
      <c r="D5692" s="148"/>
      <c r="E5692" s="252"/>
      <c r="F5692" s="252"/>
      <c r="G5692" s="252"/>
      <c r="H5692" s="262"/>
      <c r="M5692" s="258"/>
      <c r="N5692" s="148"/>
      <c r="O5692" s="148"/>
      <c r="P5692" s="148"/>
    </row>
    <row r="5693" spans="1:16" ht="27.6">
      <c r="A5693" s="272" t="s">
        <v>51404</v>
      </c>
      <c r="B5693" s="252"/>
      <c r="C5693" s="252" t="s">
        <v>51396</v>
      </c>
      <c r="D5693" s="148"/>
      <c r="E5693" s="252"/>
      <c r="F5693" s="252"/>
      <c r="G5693" s="252"/>
      <c r="H5693" s="262"/>
      <c r="M5693" s="258"/>
      <c r="N5693" s="148"/>
      <c r="O5693" s="148"/>
      <c r="P5693" s="148"/>
    </row>
    <row r="5694" spans="1:16" ht="14.4">
      <c r="A5694" s="272" t="s">
        <v>51405</v>
      </c>
      <c r="B5694" s="252"/>
      <c r="C5694" s="252" t="s">
        <v>51406</v>
      </c>
      <c r="D5694" s="148"/>
      <c r="E5694" s="252"/>
      <c r="F5694" s="252"/>
      <c r="G5694" s="252"/>
      <c r="H5694" s="262"/>
      <c r="M5694" s="258"/>
      <c r="N5694" s="148"/>
      <c r="O5694" s="148"/>
      <c r="P5694" s="148"/>
    </row>
    <row r="5695" spans="1:16" ht="171.6">
      <c r="A5695" s="258" t="s">
        <v>51407</v>
      </c>
      <c r="B5695" s="252" t="s">
        <v>51408</v>
      </c>
      <c r="C5695" s="252" t="s">
        <v>51409</v>
      </c>
      <c r="D5695" s="148" t="s">
        <v>51410</v>
      </c>
      <c r="E5695" s="252" t="s">
        <v>51411</v>
      </c>
      <c r="F5695" s="252" t="s">
        <v>51412</v>
      </c>
      <c r="G5695" s="252" t="s">
        <v>51413</v>
      </c>
      <c r="H5695" s="262" t="s">
        <v>51414</v>
      </c>
      <c r="I5695" s="264" t="s">
        <v>51415</v>
      </c>
      <c r="M5695" s="258"/>
      <c r="N5695" s="148"/>
      <c r="O5695" s="148"/>
      <c r="P5695" s="148"/>
    </row>
    <row r="5696" spans="1:16" ht="171.6">
      <c r="A5696" s="258" t="s">
        <v>51416</v>
      </c>
      <c r="B5696" s="252" t="s">
        <v>51408</v>
      </c>
      <c r="C5696" s="252" t="s">
        <v>51409</v>
      </c>
      <c r="D5696" s="148" t="s">
        <v>51410</v>
      </c>
      <c r="E5696" s="252" t="s">
        <v>51411</v>
      </c>
      <c r="F5696" s="252" t="s">
        <v>51412</v>
      </c>
      <c r="G5696" s="252" t="s">
        <v>51413</v>
      </c>
      <c r="H5696" s="262" t="s">
        <v>51417</v>
      </c>
      <c r="I5696" s="264" t="s">
        <v>51415</v>
      </c>
      <c r="M5696" s="258"/>
      <c r="N5696" s="148"/>
      <c r="O5696" s="148"/>
      <c r="P5696" s="148"/>
    </row>
    <row r="5697" spans="1:16" ht="198">
      <c r="A5697" s="258" t="s">
        <v>51418</v>
      </c>
      <c r="B5697" s="252" t="s">
        <v>51419</v>
      </c>
      <c r="C5697" s="252" t="s">
        <v>51420</v>
      </c>
      <c r="D5697" s="148" t="s">
        <v>51421</v>
      </c>
      <c r="E5697" s="252" t="s">
        <v>51422</v>
      </c>
      <c r="F5697" s="252" t="s">
        <v>51423</v>
      </c>
      <c r="G5697" s="252" t="s">
        <v>51424</v>
      </c>
      <c r="H5697" s="262" t="s">
        <v>51425</v>
      </c>
      <c r="I5697" s="264" t="s">
        <v>51426</v>
      </c>
      <c r="M5697" s="258"/>
      <c r="N5697" s="148"/>
      <c r="O5697" s="148"/>
      <c r="P5697" s="148"/>
    </row>
    <row r="5698" spans="1:16" ht="198">
      <c r="A5698" s="258" t="s">
        <v>51427</v>
      </c>
      <c r="B5698" s="252" t="s">
        <v>51428</v>
      </c>
      <c r="C5698" s="252" t="s">
        <v>51429</v>
      </c>
      <c r="D5698" s="148" t="s">
        <v>51430</v>
      </c>
      <c r="E5698" s="252" t="s">
        <v>51431</v>
      </c>
      <c r="F5698" s="252" t="s">
        <v>51432</v>
      </c>
      <c r="G5698" s="252" t="s">
        <v>51424</v>
      </c>
      <c r="H5698" s="262" t="s">
        <v>51433</v>
      </c>
      <c r="I5698" s="264" t="s">
        <v>51434</v>
      </c>
      <c r="M5698" s="258"/>
      <c r="N5698" s="148"/>
      <c r="O5698" s="148"/>
      <c r="P5698" s="148"/>
    </row>
    <row r="5699" spans="1:16" ht="118.8">
      <c r="A5699" s="258" t="s">
        <v>51435</v>
      </c>
      <c r="B5699" s="252" t="s">
        <v>51436</v>
      </c>
      <c r="C5699" s="252" t="s">
        <v>51437</v>
      </c>
      <c r="D5699" s="148" t="s">
        <v>51438</v>
      </c>
      <c r="E5699" s="252" t="s">
        <v>51439</v>
      </c>
      <c r="F5699" s="252" t="s">
        <v>51440</v>
      </c>
      <c r="G5699" s="252" t="s">
        <v>51441</v>
      </c>
      <c r="H5699" s="262" t="s">
        <v>51442</v>
      </c>
      <c r="I5699" s="264" t="s">
        <v>51443</v>
      </c>
      <c r="M5699" s="258"/>
      <c r="N5699" s="252"/>
      <c r="O5699" s="148"/>
      <c r="P5699" s="148"/>
    </row>
    <row r="5700" spans="1:16" ht="105.6">
      <c r="A5700" s="258" t="s">
        <v>51444</v>
      </c>
      <c r="B5700" s="252" t="s">
        <v>51445</v>
      </c>
      <c r="C5700" s="252" t="s">
        <v>51446</v>
      </c>
      <c r="D5700" s="148" t="s">
        <v>51447</v>
      </c>
      <c r="E5700" s="252" t="s">
        <v>51439</v>
      </c>
      <c r="F5700" s="252" t="s">
        <v>51440</v>
      </c>
      <c r="G5700" s="252" t="s">
        <v>51448</v>
      </c>
      <c r="H5700" s="262" t="s">
        <v>51449</v>
      </c>
      <c r="I5700" s="264" t="s">
        <v>51450</v>
      </c>
      <c r="M5700" s="258"/>
      <c r="N5700" s="252"/>
      <c r="O5700" s="148"/>
      <c r="P5700" s="148"/>
    </row>
    <row r="5701" spans="1:16" ht="92.4">
      <c r="A5701" s="258" t="s">
        <v>51451</v>
      </c>
      <c r="B5701" s="252" t="s">
        <v>51452</v>
      </c>
      <c r="C5701" s="252" t="s">
        <v>51453</v>
      </c>
      <c r="D5701" s="148" t="s">
        <v>51454</v>
      </c>
      <c r="E5701" s="252" t="s">
        <v>51455</v>
      </c>
      <c r="F5701" s="252" t="s">
        <v>51456</v>
      </c>
      <c r="G5701" s="252" t="s">
        <v>51457</v>
      </c>
      <c r="H5701" s="262" t="s">
        <v>51458</v>
      </c>
      <c r="I5701" s="264" t="s">
        <v>51459</v>
      </c>
      <c r="M5701" s="258"/>
      <c r="N5701" s="252"/>
      <c r="O5701" s="148"/>
      <c r="P5701" s="148"/>
    </row>
    <row r="5702" spans="1:16" ht="92.4">
      <c r="A5702" s="258" t="s">
        <v>51460</v>
      </c>
      <c r="B5702" s="252" t="s">
        <v>51461</v>
      </c>
      <c r="C5702" s="252" t="s">
        <v>51453</v>
      </c>
      <c r="D5702" s="148" t="s">
        <v>51462</v>
      </c>
      <c r="E5702" s="252" t="s">
        <v>51455</v>
      </c>
      <c r="F5702" s="252" t="s">
        <v>51456</v>
      </c>
      <c r="G5702" s="252" t="s">
        <v>51463</v>
      </c>
      <c r="H5702" s="262" t="s">
        <v>51464</v>
      </c>
      <c r="I5702" s="264" t="s">
        <v>51465</v>
      </c>
      <c r="M5702" s="258"/>
      <c r="N5702" s="252"/>
      <c r="O5702" s="148"/>
      <c r="P5702" s="148"/>
    </row>
    <row r="5703" spans="1:16" ht="184.8">
      <c r="A5703" s="258" t="s">
        <v>51466</v>
      </c>
      <c r="B5703" s="252" t="s">
        <v>51467</v>
      </c>
      <c r="C5703" s="252" t="s">
        <v>51468</v>
      </c>
      <c r="D5703" s="148" t="s">
        <v>51469</v>
      </c>
      <c r="E5703" s="252" t="s">
        <v>51470</v>
      </c>
      <c r="F5703" s="252" t="s">
        <v>51471</v>
      </c>
      <c r="G5703" s="252" t="s">
        <v>51472</v>
      </c>
      <c r="H5703" s="262" t="s">
        <v>51473</v>
      </c>
      <c r="I5703" s="264" t="s">
        <v>51474</v>
      </c>
      <c r="M5703" s="258"/>
      <c r="N5703" s="148"/>
      <c r="O5703" s="148"/>
      <c r="P5703" s="148"/>
    </row>
    <row r="5704" spans="1:16" ht="184.8">
      <c r="A5704" s="258" t="s">
        <v>51475</v>
      </c>
      <c r="B5704" s="252" t="s">
        <v>51467</v>
      </c>
      <c r="C5704" s="252" t="s">
        <v>51468</v>
      </c>
      <c r="D5704" s="148" t="s">
        <v>51476</v>
      </c>
      <c r="E5704" s="252" t="s">
        <v>51470</v>
      </c>
      <c r="F5704" s="252" t="s">
        <v>51471</v>
      </c>
      <c r="G5704" s="252" t="s">
        <v>51472</v>
      </c>
      <c r="H5704" s="262" t="s">
        <v>51477</v>
      </c>
      <c r="I5704" s="264" t="s">
        <v>51478</v>
      </c>
      <c r="M5704" s="258"/>
      <c r="N5704" s="148"/>
      <c r="O5704" s="148"/>
      <c r="P5704" s="148"/>
    </row>
    <row r="5705" spans="1:16" ht="171.6">
      <c r="A5705" s="258" t="s">
        <v>51479</v>
      </c>
      <c r="B5705" s="252" t="s">
        <v>51480</v>
      </c>
      <c r="C5705" s="252" t="s">
        <v>51481</v>
      </c>
      <c r="D5705" s="148" t="s">
        <v>51482</v>
      </c>
      <c r="E5705" s="252" t="s">
        <v>51483</v>
      </c>
      <c r="F5705" s="252" t="s">
        <v>51484</v>
      </c>
      <c r="G5705" s="252" t="s">
        <v>51485</v>
      </c>
      <c r="H5705" s="262" t="s">
        <v>51486</v>
      </c>
      <c r="I5705" s="264" t="s">
        <v>51487</v>
      </c>
      <c r="M5705" s="258"/>
      <c r="N5705" s="148"/>
      <c r="O5705" s="148"/>
      <c r="P5705" s="148"/>
    </row>
    <row r="5706" spans="1:16" ht="171.6">
      <c r="A5706" s="258" t="s">
        <v>51488</v>
      </c>
      <c r="B5706" s="252" t="s">
        <v>51480</v>
      </c>
      <c r="C5706" s="252" t="s">
        <v>51489</v>
      </c>
      <c r="D5706" s="148" t="s">
        <v>51490</v>
      </c>
      <c r="E5706" s="252" t="s">
        <v>51483</v>
      </c>
      <c r="F5706" s="252" t="s">
        <v>51491</v>
      </c>
      <c r="G5706" s="252" t="s">
        <v>51485</v>
      </c>
      <c r="H5706" s="262" t="s">
        <v>51492</v>
      </c>
      <c r="I5706" s="264" t="s">
        <v>51493</v>
      </c>
      <c r="M5706" s="258"/>
      <c r="N5706" s="148"/>
      <c r="O5706" s="148"/>
      <c r="P5706" s="148"/>
    </row>
    <row r="5707" spans="1:16" ht="132">
      <c r="A5707" s="258" t="s">
        <v>51494</v>
      </c>
      <c r="B5707" s="252" t="s">
        <v>51495</v>
      </c>
      <c r="C5707" s="252" t="s">
        <v>51496</v>
      </c>
      <c r="D5707" s="148" t="s">
        <v>51497</v>
      </c>
      <c r="E5707" s="252" t="s">
        <v>51498</v>
      </c>
      <c r="F5707" s="252" t="s">
        <v>51499</v>
      </c>
      <c r="G5707" s="252" t="s">
        <v>51500</v>
      </c>
      <c r="H5707" s="262" t="s">
        <v>51501</v>
      </c>
      <c r="I5707" s="264" t="s">
        <v>51502</v>
      </c>
      <c r="M5707" s="258"/>
      <c r="N5707" s="148"/>
      <c r="O5707" s="148"/>
      <c r="P5707" s="148"/>
    </row>
    <row r="5708" spans="1:16" ht="132">
      <c r="A5708" s="258" t="s">
        <v>51503</v>
      </c>
      <c r="B5708" s="252" t="s">
        <v>51504</v>
      </c>
      <c r="C5708" s="252" t="s">
        <v>51496</v>
      </c>
      <c r="D5708" s="148" t="s">
        <v>51505</v>
      </c>
      <c r="E5708" s="252" t="s">
        <v>51498</v>
      </c>
      <c r="F5708" s="252" t="s">
        <v>51499</v>
      </c>
      <c r="G5708" s="252" t="s">
        <v>51506</v>
      </c>
      <c r="H5708" s="262" t="s">
        <v>51507</v>
      </c>
      <c r="I5708" s="264" t="s">
        <v>51508</v>
      </c>
      <c r="M5708" s="258"/>
      <c r="N5708" s="148"/>
      <c r="O5708" s="148"/>
      <c r="P5708" s="148"/>
    </row>
    <row r="5709" spans="1:16" ht="105.6">
      <c r="A5709" s="258" t="s">
        <v>51509</v>
      </c>
      <c r="B5709" s="252" t="s">
        <v>51510</v>
      </c>
      <c r="C5709" s="252" t="s">
        <v>51511</v>
      </c>
      <c r="D5709" s="148" t="s">
        <v>51512</v>
      </c>
      <c r="E5709" s="252" t="s">
        <v>51513</v>
      </c>
      <c r="F5709" s="252" t="s">
        <v>51514</v>
      </c>
      <c r="G5709" s="252" t="s">
        <v>51515</v>
      </c>
      <c r="H5709" s="262" t="s">
        <v>51516</v>
      </c>
      <c r="I5709" s="264" t="s">
        <v>51517</v>
      </c>
      <c r="M5709" s="251"/>
      <c r="N5709" s="253"/>
      <c r="O5709" s="148"/>
      <c r="P5709" s="148"/>
    </row>
    <row r="5710" spans="1:16" ht="105.6">
      <c r="A5710" s="258" t="s">
        <v>51518</v>
      </c>
      <c r="B5710" s="252" t="s">
        <v>51510</v>
      </c>
      <c r="C5710" s="252" t="s">
        <v>51511</v>
      </c>
      <c r="D5710" s="148" t="s">
        <v>51512</v>
      </c>
      <c r="E5710" s="252" t="s">
        <v>51513</v>
      </c>
      <c r="F5710" s="252" t="s">
        <v>51514</v>
      </c>
      <c r="G5710" s="252" t="s">
        <v>51515</v>
      </c>
      <c r="H5710" s="262" t="s">
        <v>51519</v>
      </c>
      <c r="I5710" s="264" t="s">
        <v>51517</v>
      </c>
      <c r="K5710" s="273"/>
      <c r="L5710" s="273"/>
      <c r="M5710" s="251"/>
      <c r="N5710" s="253"/>
      <c r="O5710" s="148"/>
      <c r="P5710" s="148"/>
    </row>
    <row r="5711" spans="1:16" ht="198">
      <c r="A5711" s="251" t="s">
        <v>51520</v>
      </c>
      <c r="B5711" s="253" t="s">
        <v>51521</v>
      </c>
      <c r="C5711" s="256" t="s">
        <v>26246</v>
      </c>
      <c r="D5711" s="148" t="s">
        <v>51522</v>
      </c>
      <c r="E5711" s="253" t="s">
        <v>51523</v>
      </c>
      <c r="F5711" s="253" t="s">
        <v>51524</v>
      </c>
      <c r="G5711" s="253" t="s">
        <v>51525</v>
      </c>
      <c r="H5711" s="262" t="s">
        <v>51526</v>
      </c>
      <c r="I5711" s="264" t="s">
        <v>51527</v>
      </c>
      <c r="J5711" s="148"/>
      <c r="M5711" s="258"/>
      <c r="N5711" s="148"/>
      <c r="O5711" s="148"/>
      <c r="P5711" s="148"/>
    </row>
    <row r="5712" spans="1:16" ht="41.4">
      <c r="A5712" s="272" t="s">
        <v>51528</v>
      </c>
      <c r="B5712" s="253"/>
      <c r="C5712" s="252" t="s">
        <v>51529</v>
      </c>
      <c r="D5712" s="148"/>
      <c r="E5712" s="253"/>
      <c r="F5712" s="253"/>
      <c r="G5712" s="253"/>
      <c r="H5712" s="262"/>
      <c r="J5712" s="148"/>
      <c r="M5712" s="258"/>
      <c r="N5712" s="148"/>
      <c r="O5712" s="148"/>
      <c r="P5712" s="148"/>
    </row>
    <row r="5713" spans="1:16" ht="41.4">
      <c r="A5713" s="272" t="s">
        <v>51530</v>
      </c>
      <c r="B5713" s="253"/>
      <c r="C5713" s="252" t="s">
        <v>51531</v>
      </c>
      <c r="D5713" s="148"/>
      <c r="E5713" s="253"/>
      <c r="F5713" s="253"/>
      <c r="G5713" s="253"/>
      <c r="H5713" s="262"/>
      <c r="J5713" s="148"/>
      <c r="M5713" s="258"/>
      <c r="N5713" s="148"/>
      <c r="O5713" s="148"/>
      <c r="P5713" s="148"/>
    </row>
    <row r="5714" spans="1:16" ht="39.6">
      <c r="A5714" s="272" t="s">
        <v>51532</v>
      </c>
      <c r="B5714" s="253"/>
      <c r="C5714" s="262" t="s">
        <v>51533</v>
      </c>
      <c r="D5714" s="148"/>
      <c r="E5714" s="253"/>
      <c r="F5714" s="253"/>
      <c r="G5714" s="253"/>
      <c r="H5714" s="262"/>
      <c r="J5714" s="148"/>
      <c r="M5714" s="258"/>
      <c r="N5714" s="148"/>
      <c r="O5714" s="148"/>
      <c r="P5714" s="148"/>
    </row>
    <row r="5715" spans="1:16" ht="198">
      <c r="A5715" s="251" t="s">
        <v>51534</v>
      </c>
      <c r="B5715" s="253" t="s">
        <v>51521</v>
      </c>
      <c r="C5715" s="256" t="s">
        <v>26246</v>
      </c>
      <c r="D5715" s="148" t="s">
        <v>51522</v>
      </c>
      <c r="E5715" s="253" t="s">
        <v>51523</v>
      </c>
      <c r="F5715" s="253" t="s">
        <v>51524</v>
      </c>
      <c r="G5715" s="253" t="s">
        <v>51525</v>
      </c>
      <c r="H5715" s="262" t="s">
        <v>51526</v>
      </c>
      <c r="I5715" s="264" t="s">
        <v>51527</v>
      </c>
      <c r="J5715" s="148"/>
      <c r="M5715" s="258"/>
      <c r="N5715" s="148"/>
      <c r="O5715" s="148"/>
      <c r="P5715" s="148"/>
    </row>
    <row r="5716" spans="1:16" ht="41.4">
      <c r="A5716" s="272" t="s">
        <v>51535</v>
      </c>
      <c r="B5716" s="252"/>
      <c r="C5716" s="252" t="s">
        <v>51529</v>
      </c>
      <c r="D5716" s="148"/>
      <c r="E5716" s="252"/>
      <c r="F5716" s="252"/>
      <c r="G5716" s="252"/>
      <c r="H5716" s="262"/>
      <c r="J5716" s="148"/>
      <c r="M5716" s="258"/>
      <c r="N5716" s="148"/>
      <c r="O5716" s="148"/>
      <c r="P5716" s="148"/>
    </row>
    <row r="5717" spans="1:16" ht="41.4">
      <c r="A5717" s="272" t="s">
        <v>51536</v>
      </c>
      <c r="B5717" s="252"/>
      <c r="C5717" s="252" t="s">
        <v>51531</v>
      </c>
      <c r="D5717" s="148"/>
      <c r="E5717" s="252"/>
      <c r="F5717" s="252"/>
      <c r="G5717" s="252"/>
      <c r="H5717" s="262"/>
      <c r="J5717" s="148"/>
      <c r="M5717" s="258"/>
      <c r="N5717" s="148"/>
      <c r="O5717" s="148"/>
      <c r="P5717" s="148"/>
    </row>
    <row r="5718" spans="1:16" ht="39.6">
      <c r="A5718" s="272" t="s">
        <v>51537</v>
      </c>
      <c r="B5718" s="252"/>
      <c r="C5718" s="262" t="s">
        <v>51533</v>
      </c>
      <c r="D5718" s="148"/>
      <c r="E5718" s="252"/>
      <c r="F5718" s="252"/>
      <c r="G5718" s="252"/>
      <c r="H5718" s="262"/>
      <c r="J5718" s="148"/>
      <c r="M5718" s="258"/>
      <c r="N5718" s="148"/>
      <c r="O5718" s="148"/>
      <c r="P5718" s="148"/>
    </row>
    <row r="5719" spans="1:16" ht="198">
      <c r="A5719" s="258" t="s">
        <v>51538</v>
      </c>
      <c r="B5719" s="252" t="s">
        <v>51539</v>
      </c>
      <c r="C5719" s="252" t="s">
        <v>51540</v>
      </c>
      <c r="D5719" s="148" t="s">
        <v>51541</v>
      </c>
      <c r="E5719" s="252" t="s">
        <v>51542</v>
      </c>
      <c r="F5719" s="252" t="s">
        <v>51543</v>
      </c>
      <c r="G5719" s="252" t="s">
        <v>51544</v>
      </c>
      <c r="H5719" s="262" t="s">
        <v>51545</v>
      </c>
      <c r="I5719" s="264" t="s">
        <v>51546</v>
      </c>
      <c r="J5719" s="148"/>
      <c r="M5719" s="258"/>
      <c r="N5719" s="148"/>
      <c r="O5719" s="148"/>
      <c r="P5719" s="148"/>
    </row>
    <row r="5720" spans="1:16" ht="198">
      <c r="A5720" s="258" t="s">
        <v>51547</v>
      </c>
      <c r="B5720" s="252" t="s">
        <v>51539</v>
      </c>
      <c r="C5720" s="252" t="s">
        <v>51540</v>
      </c>
      <c r="D5720" s="148" t="s">
        <v>51541</v>
      </c>
      <c r="E5720" s="252" t="s">
        <v>51542</v>
      </c>
      <c r="F5720" s="252" t="s">
        <v>51543</v>
      </c>
      <c r="G5720" s="252" t="s">
        <v>51544</v>
      </c>
      <c r="H5720" s="262" t="s">
        <v>51545</v>
      </c>
      <c r="I5720" s="264" t="s">
        <v>51546</v>
      </c>
      <c r="J5720" s="148"/>
      <c r="M5720" s="258"/>
      <c r="N5720" s="148"/>
      <c r="O5720" s="148"/>
      <c r="P5720" s="148"/>
    </row>
    <row r="5721" spans="1:16" ht="171.6">
      <c r="A5721" s="258" t="s">
        <v>51548</v>
      </c>
      <c r="B5721" s="252" t="s">
        <v>51549</v>
      </c>
      <c r="C5721" s="252" t="s">
        <v>51550</v>
      </c>
      <c r="D5721" s="148" t="s">
        <v>51551</v>
      </c>
      <c r="E5721" s="252" t="s">
        <v>51552</v>
      </c>
      <c r="F5721" s="252" t="s">
        <v>51553</v>
      </c>
      <c r="G5721" s="252" t="s">
        <v>51554</v>
      </c>
      <c r="H5721" s="262" t="s">
        <v>51555</v>
      </c>
      <c r="I5721" s="264" t="s">
        <v>51556</v>
      </c>
      <c r="J5721" s="148"/>
      <c r="M5721" s="258"/>
      <c r="N5721" s="252"/>
      <c r="O5721" s="148"/>
      <c r="P5721" s="148"/>
    </row>
    <row r="5722" spans="1:16" ht="171.6">
      <c r="A5722" s="258" t="s">
        <v>51557</v>
      </c>
      <c r="B5722" s="252" t="s">
        <v>51549</v>
      </c>
      <c r="C5722" s="252" t="s">
        <v>51550</v>
      </c>
      <c r="D5722" s="148" t="s">
        <v>51551</v>
      </c>
      <c r="E5722" s="252" t="s">
        <v>51552</v>
      </c>
      <c r="F5722" s="252" t="s">
        <v>51553</v>
      </c>
      <c r="G5722" s="252" t="s">
        <v>51554</v>
      </c>
      <c r="H5722" s="262" t="s">
        <v>51555</v>
      </c>
      <c r="I5722" s="264" t="s">
        <v>51556</v>
      </c>
      <c r="J5722" s="148"/>
      <c r="M5722" s="258"/>
      <c r="N5722" s="252"/>
      <c r="O5722" s="148"/>
      <c r="P5722" s="148"/>
    </row>
    <row r="5723" spans="1:16" ht="198">
      <c r="A5723" s="258" t="s">
        <v>51558</v>
      </c>
      <c r="B5723" s="252" t="s">
        <v>51559</v>
      </c>
      <c r="C5723" s="252" t="s">
        <v>51560</v>
      </c>
      <c r="D5723" s="148" t="s">
        <v>51561</v>
      </c>
      <c r="E5723" s="252" t="s">
        <v>51562</v>
      </c>
      <c r="F5723" s="252" t="s">
        <v>51563</v>
      </c>
      <c r="G5723" s="252" t="s">
        <v>51564</v>
      </c>
      <c r="H5723" s="262" t="s">
        <v>51565</v>
      </c>
      <c r="I5723" s="264" t="s">
        <v>51566</v>
      </c>
      <c r="J5723" s="148"/>
      <c r="M5723" s="258"/>
      <c r="N5723" s="252"/>
      <c r="O5723" s="148"/>
      <c r="P5723" s="148"/>
    </row>
    <row r="5724" spans="1:16" ht="198">
      <c r="A5724" s="258" t="s">
        <v>51567</v>
      </c>
      <c r="B5724" s="252" t="s">
        <v>51559</v>
      </c>
      <c r="C5724" s="252" t="s">
        <v>51560</v>
      </c>
      <c r="D5724" s="148" t="s">
        <v>51561</v>
      </c>
      <c r="E5724" s="252" t="s">
        <v>51562</v>
      </c>
      <c r="F5724" s="252" t="s">
        <v>51563</v>
      </c>
      <c r="G5724" s="252" t="s">
        <v>51564</v>
      </c>
      <c r="H5724" s="262" t="s">
        <v>51565</v>
      </c>
      <c r="I5724" s="264" t="s">
        <v>51568</v>
      </c>
      <c r="J5724" s="148"/>
      <c r="M5724" s="258"/>
      <c r="N5724" s="252"/>
      <c r="O5724" s="148"/>
      <c r="P5724" s="148"/>
    </row>
    <row r="5725" spans="1:16" ht="184.8">
      <c r="A5725" s="258" t="s">
        <v>51569</v>
      </c>
      <c r="B5725" s="252" t="s">
        <v>51570</v>
      </c>
      <c r="C5725" s="252" t="s">
        <v>51571</v>
      </c>
      <c r="D5725" s="148" t="s">
        <v>51572</v>
      </c>
      <c r="E5725" s="252" t="s">
        <v>51573</v>
      </c>
      <c r="F5725" s="252" t="s">
        <v>51574</v>
      </c>
      <c r="G5725" s="252" t="s">
        <v>51575</v>
      </c>
      <c r="H5725" s="262" t="s">
        <v>51576</v>
      </c>
      <c r="I5725" s="264" t="s">
        <v>51577</v>
      </c>
      <c r="J5725" s="148"/>
      <c r="M5725" s="258"/>
      <c r="N5725" s="252"/>
      <c r="O5725" s="148"/>
      <c r="P5725" s="148"/>
    </row>
    <row r="5726" spans="1:16" ht="184.8">
      <c r="A5726" s="258" t="s">
        <v>51578</v>
      </c>
      <c r="B5726" s="252" t="s">
        <v>51570</v>
      </c>
      <c r="C5726" s="252" t="s">
        <v>51571</v>
      </c>
      <c r="D5726" s="148" t="s">
        <v>51572</v>
      </c>
      <c r="E5726" s="252" t="s">
        <v>51573</v>
      </c>
      <c r="F5726" s="252" t="s">
        <v>51574</v>
      </c>
      <c r="G5726" s="252" t="s">
        <v>51575</v>
      </c>
      <c r="H5726" s="262" t="s">
        <v>51576</v>
      </c>
      <c r="I5726" s="264" t="s">
        <v>51577</v>
      </c>
      <c r="J5726" s="148"/>
      <c r="M5726" s="258"/>
      <c r="N5726" s="252"/>
      <c r="O5726" s="148"/>
      <c r="P5726" s="148"/>
    </row>
    <row r="5727" spans="1:16" ht="145.19999999999999">
      <c r="A5727" s="258" t="s">
        <v>51579</v>
      </c>
      <c r="B5727" s="252" t="s">
        <v>51580</v>
      </c>
      <c r="C5727" s="252" t="s">
        <v>51581</v>
      </c>
      <c r="D5727" s="148" t="s">
        <v>51582</v>
      </c>
      <c r="E5727" s="252" t="s">
        <v>51583</v>
      </c>
      <c r="F5727" s="252" t="s">
        <v>51584</v>
      </c>
      <c r="G5727" s="252" t="s">
        <v>51585</v>
      </c>
      <c r="H5727" s="262" t="s">
        <v>51586</v>
      </c>
      <c r="I5727" s="264" t="s">
        <v>51587</v>
      </c>
      <c r="J5727" s="148"/>
      <c r="M5727" s="258"/>
      <c r="N5727" s="148"/>
      <c r="O5727" s="148"/>
      <c r="P5727" s="148"/>
    </row>
    <row r="5728" spans="1:16" ht="145.19999999999999">
      <c r="A5728" s="258" t="s">
        <v>51588</v>
      </c>
      <c r="B5728" s="252" t="s">
        <v>51580</v>
      </c>
      <c r="C5728" s="252" t="s">
        <v>51581</v>
      </c>
      <c r="D5728" s="148" t="s">
        <v>51582</v>
      </c>
      <c r="E5728" s="252" t="s">
        <v>51583</v>
      </c>
      <c r="F5728" s="252" t="s">
        <v>51584</v>
      </c>
      <c r="G5728" s="252" t="s">
        <v>51585</v>
      </c>
      <c r="H5728" s="262" t="s">
        <v>51586</v>
      </c>
      <c r="I5728" s="264" t="s">
        <v>51587</v>
      </c>
      <c r="J5728" s="148"/>
      <c r="M5728" s="258"/>
      <c r="N5728" s="148"/>
      <c r="O5728" s="148"/>
      <c r="P5728" s="148"/>
    </row>
    <row r="5729" spans="1:16" ht="92.4">
      <c r="A5729" s="258" t="s">
        <v>51589</v>
      </c>
      <c r="B5729" s="252" t="s">
        <v>51590</v>
      </c>
      <c r="C5729" s="252" t="s">
        <v>51591</v>
      </c>
      <c r="D5729" s="148" t="s">
        <v>51592</v>
      </c>
      <c r="E5729" s="252" t="s">
        <v>51593</v>
      </c>
      <c r="F5729" s="252" t="s">
        <v>51594</v>
      </c>
      <c r="G5729" s="252" t="s">
        <v>51595</v>
      </c>
      <c r="H5729" s="262" t="s">
        <v>51596</v>
      </c>
      <c r="I5729" s="264" t="s">
        <v>51597</v>
      </c>
      <c r="J5729" s="148"/>
      <c r="M5729" s="258"/>
      <c r="N5729" s="148"/>
      <c r="O5729" s="148"/>
      <c r="P5729" s="148"/>
    </row>
    <row r="5730" spans="1:16" ht="92.4">
      <c r="A5730" s="258" t="s">
        <v>51598</v>
      </c>
      <c r="B5730" s="252" t="s">
        <v>51590</v>
      </c>
      <c r="C5730" s="252" t="s">
        <v>51591</v>
      </c>
      <c r="D5730" s="148" t="s">
        <v>51592</v>
      </c>
      <c r="E5730" s="252" t="s">
        <v>51593</v>
      </c>
      <c r="F5730" s="252" t="s">
        <v>51594</v>
      </c>
      <c r="G5730" s="252" t="s">
        <v>51595</v>
      </c>
      <c r="H5730" s="262" t="s">
        <v>51599</v>
      </c>
      <c r="I5730" s="264" t="s">
        <v>51597</v>
      </c>
      <c r="J5730" s="148"/>
      <c r="M5730" s="258"/>
      <c r="N5730" s="148"/>
      <c r="O5730" s="148"/>
      <c r="P5730" s="148"/>
    </row>
    <row r="5731" spans="1:16" ht="118.8">
      <c r="A5731" s="258" t="s">
        <v>51600</v>
      </c>
      <c r="B5731" s="252" t="s">
        <v>51601</v>
      </c>
      <c r="C5731" s="252" t="s">
        <v>51602</v>
      </c>
      <c r="D5731" s="148" t="s">
        <v>51603</v>
      </c>
      <c r="E5731" s="252" t="s">
        <v>51604</v>
      </c>
      <c r="F5731" s="252" t="s">
        <v>51605</v>
      </c>
      <c r="G5731" s="252" t="s">
        <v>51606</v>
      </c>
      <c r="H5731" s="262" t="s">
        <v>51607</v>
      </c>
      <c r="I5731" s="264" t="s">
        <v>51608</v>
      </c>
      <c r="J5731" s="148"/>
      <c r="M5731" s="258"/>
      <c r="N5731" s="148"/>
      <c r="O5731" s="148"/>
      <c r="P5731" s="148"/>
    </row>
    <row r="5732" spans="1:16" ht="118.8">
      <c r="A5732" s="258" t="s">
        <v>51609</v>
      </c>
      <c r="B5732" s="252" t="s">
        <v>51601</v>
      </c>
      <c r="C5732" s="252" t="s">
        <v>51602</v>
      </c>
      <c r="D5732" s="148" t="s">
        <v>51603</v>
      </c>
      <c r="E5732" s="252" t="s">
        <v>51604</v>
      </c>
      <c r="F5732" s="252" t="s">
        <v>51605</v>
      </c>
      <c r="G5732" s="252" t="s">
        <v>51606</v>
      </c>
      <c r="H5732" s="262" t="s">
        <v>51607</v>
      </c>
      <c r="I5732" s="264" t="s">
        <v>51608</v>
      </c>
      <c r="J5732" s="148"/>
      <c r="M5732" s="258"/>
      <c r="N5732" s="148"/>
      <c r="O5732" s="148"/>
      <c r="P5732" s="148"/>
    </row>
    <row r="5733" spans="1:16" ht="171.6">
      <c r="A5733" s="258" t="s">
        <v>51610</v>
      </c>
      <c r="B5733" s="252" t="s">
        <v>51611</v>
      </c>
      <c r="C5733" s="252" t="s">
        <v>51612</v>
      </c>
      <c r="D5733" s="148" t="s">
        <v>51613</v>
      </c>
      <c r="E5733" s="252" t="s">
        <v>51614</v>
      </c>
      <c r="F5733" s="252" t="s">
        <v>51615</v>
      </c>
      <c r="G5733" s="252" t="s">
        <v>51616</v>
      </c>
      <c r="H5733" s="262" t="s">
        <v>51617</v>
      </c>
      <c r="I5733" s="264" t="s">
        <v>51618</v>
      </c>
      <c r="J5733" s="148"/>
      <c r="M5733" s="258"/>
      <c r="N5733" s="252"/>
      <c r="O5733" s="148"/>
      <c r="P5733" s="148"/>
    </row>
    <row r="5734" spans="1:16" ht="171.6">
      <c r="A5734" s="258" t="s">
        <v>51619</v>
      </c>
      <c r="B5734" s="252" t="s">
        <v>51620</v>
      </c>
      <c r="C5734" s="252" t="s">
        <v>51612</v>
      </c>
      <c r="D5734" s="148" t="s">
        <v>51621</v>
      </c>
      <c r="E5734" s="252" t="s">
        <v>51614</v>
      </c>
      <c r="F5734" s="252" t="s">
        <v>51615</v>
      </c>
      <c r="G5734" s="252" t="s">
        <v>51622</v>
      </c>
      <c r="H5734" s="262" t="s">
        <v>51623</v>
      </c>
      <c r="I5734" s="264" t="s">
        <v>51624</v>
      </c>
      <c r="J5734" s="148"/>
      <c r="M5734" s="258"/>
      <c r="N5734" s="252"/>
      <c r="O5734" s="148"/>
      <c r="P5734" s="148"/>
    </row>
    <row r="5735" spans="1:16" ht="105.6">
      <c r="A5735" s="251" t="s">
        <v>51625</v>
      </c>
      <c r="B5735" s="253" t="s">
        <v>51626</v>
      </c>
      <c r="C5735" s="256" t="s">
        <v>26246</v>
      </c>
      <c r="D5735" s="148" t="s">
        <v>51627</v>
      </c>
      <c r="E5735" s="253" t="s">
        <v>51628</v>
      </c>
      <c r="F5735" s="253" t="s">
        <v>51629</v>
      </c>
      <c r="G5735" s="253" t="s">
        <v>51630</v>
      </c>
      <c r="H5735" s="262" t="s">
        <v>51631</v>
      </c>
      <c r="I5735" s="264" t="s">
        <v>51632</v>
      </c>
      <c r="J5735" s="148"/>
      <c r="M5735" s="258"/>
      <c r="N5735" s="148"/>
      <c r="O5735" s="148"/>
      <c r="P5735" s="148"/>
    </row>
    <row r="5736" spans="1:16" ht="27.6">
      <c r="A5736" s="272" t="s">
        <v>51633</v>
      </c>
      <c r="B5736" s="253"/>
      <c r="C5736" s="252" t="s">
        <v>51634</v>
      </c>
      <c r="D5736" s="148"/>
      <c r="E5736" s="253"/>
      <c r="F5736" s="253"/>
      <c r="G5736" s="253"/>
      <c r="H5736" s="262"/>
      <c r="J5736" s="148"/>
      <c r="M5736" s="258"/>
      <c r="N5736" s="148"/>
      <c r="O5736" s="148"/>
      <c r="P5736" s="148"/>
    </row>
    <row r="5737" spans="1:16" ht="14.4">
      <c r="A5737" s="272" t="s">
        <v>51635</v>
      </c>
      <c r="B5737" s="253"/>
      <c r="C5737" s="262" t="s">
        <v>51636</v>
      </c>
      <c r="D5737" s="148"/>
      <c r="E5737" s="253"/>
      <c r="F5737" s="253"/>
      <c r="G5737" s="253"/>
      <c r="H5737" s="262"/>
      <c r="J5737" s="148"/>
      <c r="M5737" s="258"/>
      <c r="N5737" s="148"/>
      <c r="O5737" s="148"/>
      <c r="P5737" s="148"/>
    </row>
    <row r="5738" spans="1:16" ht="14.4">
      <c r="A5738" s="272" t="s">
        <v>51637</v>
      </c>
      <c r="B5738" s="253"/>
      <c r="C5738" s="252" t="s">
        <v>51638</v>
      </c>
      <c r="D5738" s="148"/>
      <c r="E5738" s="253"/>
      <c r="F5738" s="253"/>
      <c r="G5738" s="253"/>
      <c r="H5738" s="262"/>
      <c r="J5738" s="148"/>
      <c r="M5738" s="258"/>
      <c r="N5738" s="148"/>
      <c r="O5738" s="148"/>
      <c r="P5738" s="148"/>
    </row>
    <row r="5739" spans="1:16" ht="105.6">
      <c r="A5739" s="272" t="s">
        <v>51639</v>
      </c>
      <c r="B5739" s="253" t="s">
        <v>51640</v>
      </c>
      <c r="C5739" s="256" t="s">
        <v>26246</v>
      </c>
      <c r="D5739" s="148" t="s">
        <v>51641</v>
      </c>
      <c r="E5739" s="253" t="s">
        <v>51642</v>
      </c>
      <c r="F5739" s="253" t="s">
        <v>51643</v>
      </c>
      <c r="G5739" s="253" t="s">
        <v>51644</v>
      </c>
      <c r="H5739" s="262" t="s">
        <v>51645</v>
      </c>
      <c r="I5739" s="264" t="s">
        <v>51646</v>
      </c>
      <c r="J5739" s="148"/>
      <c r="M5739" s="258"/>
      <c r="N5739" s="148"/>
      <c r="O5739" s="148"/>
      <c r="P5739" s="148"/>
    </row>
    <row r="5740" spans="1:16" ht="27.6">
      <c r="A5740" s="272" t="s">
        <v>51647</v>
      </c>
      <c r="B5740" s="252"/>
      <c r="C5740" s="252" t="s">
        <v>51648</v>
      </c>
      <c r="D5740" s="148"/>
      <c r="E5740" s="252"/>
      <c r="F5740" s="252"/>
      <c r="G5740" s="252"/>
      <c r="H5740" s="262"/>
      <c r="J5740" s="148"/>
      <c r="M5740" s="258"/>
      <c r="N5740" s="148"/>
      <c r="O5740" s="148"/>
      <c r="P5740" s="148"/>
    </row>
    <row r="5741" spans="1:16" ht="14.4">
      <c r="A5741" s="272" t="s">
        <v>51649</v>
      </c>
      <c r="B5741" s="252"/>
      <c r="C5741" s="262" t="s">
        <v>51650</v>
      </c>
      <c r="D5741" s="148"/>
      <c r="E5741" s="252"/>
      <c r="F5741" s="252"/>
      <c r="G5741" s="252"/>
      <c r="H5741" s="262"/>
      <c r="J5741" s="148"/>
      <c r="M5741" s="258"/>
      <c r="N5741" s="148"/>
      <c r="O5741" s="148"/>
      <c r="P5741" s="148"/>
    </row>
    <row r="5742" spans="1:16" ht="14.4">
      <c r="A5742" s="272" t="s">
        <v>51651</v>
      </c>
      <c r="B5742" s="252"/>
      <c r="C5742" s="252" t="s">
        <v>51638</v>
      </c>
      <c r="D5742" s="148"/>
      <c r="E5742" s="252"/>
      <c r="F5742" s="252"/>
      <c r="G5742" s="252"/>
      <c r="H5742" s="262"/>
      <c r="J5742" s="148"/>
      <c r="M5742" s="258"/>
      <c r="N5742" s="148"/>
      <c r="O5742" s="148"/>
      <c r="P5742" s="148"/>
    </row>
    <row r="5743" spans="1:16" ht="237.6">
      <c r="A5743" s="258" t="s">
        <v>51652</v>
      </c>
      <c r="B5743" s="252" t="s">
        <v>51653</v>
      </c>
      <c r="C5743" s="252" t="s">
        <v>51654</v>
      </c>
      <c r="D5743" s="148" t="s">
        <v>51655</v>
      </c>
      <c r="E5743" s="252" t="s">
        <v>51656</v>
      </c>
      <c r="F5743" s="252" t="s">
        <v>51657</v>
      </c>
      <c r="G5743" s="252" t="s">
        <v>51658</v>
      </c>
      <c r="H5743" s="262" t="s">
        <v>51659</v>
      </c>
      <c r="I5743" s="264" t="s">
        <v>51660</v>
      </c>
      <c r="J5743" s="148"/>
      <c r="M5743" s="258"/>
      <c r="N5743" s="148"/>
      <c r="O5743" s="148"/>
      <c r="P5743" s="148"/>
    </row>
    <row r="5744" spans="1:16" ht="237.6">
      <c r="A5744" s="258" t="s">
        <v>51661</v>
      </c>
      <c r="B5744" s="252" t="s">
        <v>51662</v>
      </c>
      <c r="C5744" s="252" t="s">
        <v>51663</v>
      </c>
      <c r="D5744" s="148" t="s">
        <v>51664</v>
      </c>
      <c r="E5744" s="252" t="s">
        <v>51656</v>
      </c>
      <c r="F5744" s="252" t="s">
        <v>51657</v>
      </c>
      <c r="G5744" s="252" t="s">
        <v>51665</v>
      </c>
      <c r="H5744" s="262" t="s">
        <v>51666</v>
      </c>
      <c r="I5744" s="264" t="s">
        <v>51667</v>
      </c>
      <c r="J5744" s="148"/>
      <c r="M5744" s="258"/>
      <c r="N5744" s="148"/>
      <c r="O5744" s="148"/>
      <c r="P5744" s="148"/>
    </row>
    <row r="5745" spans="1:16" ht="171.6">
      <c r="A5745" s="258" t="s">
        <v>51668</v>
      </c>
      <c r="B5745" s="252" t="s">
        <v>51669</v>
      </c>
      <c r="C5745" s="252" t="s">
        <v>51670</v>
      </c>
      <c r="D5745" s="148" t="s">
        <v>51671</v>
      </c>
      <c r="E5745" s="252" t="s">
        <v>51672</v>
      </c>
      <c r="F5745" s="252" t="s">
        <v>51673</v>
      </c>
      <c r="G5745" s="252" t="s">
        <v>51674</v>
      </c>
      <c r="H5745" s="262" t="s">
        <v>51675</v>
      </c>
      <c r="I5745" s="264" t="s">
        <v>51676</v>
      </c>
      <c r="J5745" s="148"/>
      <c r="M5745" s="258"/>
      <c r="N5745" s="252"/>
      <c r="O5745" s="148"/>
      <c r="P5745" s="148"/>
    </row>
    <row r="5746" spans="1:16" ht="171.6">
      <c r="A5746" s="258" t="s">
        <v>51677</v>
      </c>
      <c r="B5746" s="252" t="s">
        <v>51678</v>
      </c>
      <c r="C5746" s="252" t="s">
        <v>51679</v>
      </c>
      <c r="D5746" s="148" t="s">
        <v>51680</v>
      </c>
      <c r="E5746" s="252" t="s">
        <v>51672</v>
      </c>
      <c r="F5746" s="252" t="s">
        <v>51673</v>
      </c>
      <c r="G5746" s="252" t="s">
        <v>51681</v>
      </c>
      <c r="H5746" s="262" t="s">
        <v>51682</v>
      </c>
      <c r="I5746" s="264" t="s">
        <v>51683</v>
      </c>
      <c r="J5746" s="148"/>
      <c r="M5746" s="258"/>
      <c r="N5746" s="252"/>
      <c r="O5746" s="148"/>
      <c r="P5746" s="148"/>
    </row>
    <row r="5747" spans="1:16" ht="184.8">
      <c r="A5747" s="258" t="s">
        <v>51684</v>
      </c>
      <c r="B5747" s="252" t="s">
        <v>51685</v>
      </c>
      <c r="C5747" s="252" t="s">
        <v>51686</v>
      </c>
      <c r="D5747" s="148" t="s">
        <v>51687</v>
      </c>
      <c r="E5747" s="252" t="s">
        <v>51688</v>
      </c>
      <c r="F5747" s="252" t="s">
        <v>51689</v>
      </c>
      <c r="G5747" s="252" t="s">
        <v>51690</v>
      </c>
      <c r="H5747" s="262" t="s">
        <v>51691</v>
      </c>
      <c r="I5747" s="264" t="s">
        <v>51692</v>
      </c>
      <c r="J5747" s="148"/>
      <c r="M5747" s="258"/>
      <c r="N5747" s="252"/>
      <c r="O5747" s="148"/>
      <c r="P5747" s="148"/>
    </row>
    <row r="5748" spans="1:16" ht="184.8">
      <c r="A5748" s="258" t="s">
        <v>51693</v>
      </c>
      <c r="B5748" s="252" t="s">
        <v>51694</v>
      </c>
      <c r="C5748" s="252" t="s">
        <v>51695</v>
      </c>
      <c r="D5748" s="148" t="s">
        <v>51696</v>
      </c>
      <c r="E5748" s="252" t="s">
        <v>51697</v>
      </c>
      <c r="F5748" s="252" t="s">
        <v>51698</v>
      </c>
      <c r="G5748" s="252" t="s">
        <v>51699</v>
      </c>
      <c r="H5748" s="262" t="s">
        <v>51700</v>
      </c>
      <c r="I5748" s="264" t="s">
        <v>51701</v>
      </c>
      <c r="J5748" s="148"/>
      <c r="M5748" s="258"/>
      <c r="N5748" s="252"/>
      <c r="O5748" s="148"/>
      <c r="P5748" s="148"/>
    </row>
    <row r="5749" spans="1:16" ht="145.19999999999999">
      <c r="A5749" s="258" t="s">
        <v>51702</v>
      </c>
      <c r="B5749" s="252" t="s">
        <v>51703</v>
      </c>
      <c r="C5749" s="252" t="s">
        <v>51704</v>
      </c>
      <c r="D5749" s="148" t="s">
        <v>51705</v>
      </c>
      <c r="E5749" s="252" t="s">
        <v>51706</v>
      </c>
      <c r="F5749" s="252" t="s">
        <v>51707</v>
      </c>
      <c r="G5749" s="252" t="s">
        <v>51708</v>
      </c>
      <c r="H5749" s="262" t="s">
        <v>51709</v>
      </c>
      <c r="I5749" s="264" t="s">
        <v>51710</v>
      </c>
      <c r="J5749" s="148"/>
      <c r="M5749" s="258"/>
      <c r="N5749" s="148"/>
      <c r="O5749" s="148"/>
      <c r="P5749" s="148"/>
    </row>
    <row r="5750" spans="1:16" ht="145.19999999999999">
      <c r="A5750" s="258" t="s">
        <v>51711</v>
      </c>
      <c r="B5750" s="252" t="s">
        <v>51712</v>
      </c>
      <c r="C5750" s="252" t="s">
        <v>51713</v>
      </c>
      <c r="D5750" s="148" t="s">
        <v>51714</v>
      </c>
      <c r="E5750" s="252" t="s">
        <v>51715</v>
      </c>
      <c r="F5750" s="252" t="s">
        <v>51716</v>
      </c>
      <c r="G5750" s="252" t="s">
        <v>51717</v>
      </c>
      <c r="H5750" s="262" t="s">
        <v>51718</v>
      </c>
      <c r="I5750" s="264" t="s">
        <v>51719</v>
      </c>
      <c r="J5750" s="148"/>
      <c r="M5750" s="258"/>
      <c r="N5750" s="148"/>
      <c r="O5750" s="148"/>
      <c r="P5750" s="148"/>
    </row>
    <row r="5751" spans="1:16" ht="171.6">
      <c r="A5751" s="258" t="s">
        <v>51720</v>
      </c>
      <c r="B5751" s="252" t="s">
        <v>51721</v>
      </c>
      <c r="C5751" s="252" t="s">
        <v>51722</v>
      </c>
      <c r="D5751" s="148" t="s">
        <v>51723</v>
      </c>
      <c r="E5751" s="252" t="s">
        <v>51724</v>
      </c>
      <c r="F5751" s="252" t="s">
        <v>51725</v>
      </c>
      <c r="G5751" s="252" t="s">
        <v>51726</v>
      </c>
      <c r="H5751" s="262" t="s">
        <v>51727</v>
      </c>
      <c r="I5751" s="264" t="s">
        <v>51728</v>
      </c>
      <c r="J5751" s="148"/>
      <c r="M5751" s="258"/>
      <c r="N5751" s="252"/>
      <c r="O5751" s="148"/>
      <c r="P5751" s="148"/>
    </row>
    <row r="5752" spans="1:16" ht="171.6">
      <c r="A5752" s="258" t="s">
        <v>51729</v>
      </c>
      <c r="B5752" s="252" t="s">
        <v>51730</v>
      </c>
      <c r="C5752" s="252" t="s">
        <v>51731</v>
      </c>
      <c r="D5752" s="148" t="s">
        <v>51732</v>
      </c>
      <c r="E5752" s="252" t="s">
        <v>51733</v>
      </c>
      <c r="F5752" s="252" t="s">
        <v>51734</v>
      </c>
      <c r="G5752" s="252" t="s">
        <v>51735</v>
      </c>
      <c r="H5752" s="262" t="s">
        <v>51736</v>
      </c>
      <c r="I5752" s="264" t="s">
        <v>51728</v>
      </c>
      <c r="J5752" s="148"/>
      <c r="M5752" s="258"/>
      <c r="N5752" s="252"/>
      <c r="O5752" s="148"/>
      <c r="P5752" s="148"/>
    </row>
    <row r="5753" spans="1:16" ht="105.6">
      <c r="A5753" s="258" t="s">
        <v>51737</v>
      </c>
      <c r="B5753" s="252" t="s">
        <v>51738</v>
      </c>
      <c r="C5753" s="252" t="s">
        <v>51739</v>
      </c>
      <c r="D5753" s="148" t="s">
        <v>51740</v>
      </c>
      <c r="E5753" s="252" t="s">
        <v>51741</v>
      </c>
      <c r="F5753" s="252" t="s">
        <v>51742</v>
      </c>
      <c r="G5753" s="252" t="s">
        <v>51743</v>
      </c>
      <c r="H5753" s="262" t="s">
        <v>51744</v>
      </c>
      <c r="I5753" s="264" t="s">
        <v>51745</v>
      </c>
      <c r="J5753" s="148"/>
      <c r="M5753" s="258"/>
      <c r="N5753" s="252"/>
      <c r="O5753" s="148"/>
      <c r="P5753" s="148"/>
    </row>
    <row r="5754" spans="1:16" ht="105.6">
      <c r="A5754" s="258" t="s">
        <v>51746</v>
      </c>
      <c r="B5754" s="252" t="s">
        <v>51747</v>
      </c>
      <c r="C5754" s="252" t="s">
        <v>51748</v>
      </c>
      <c r="D5754" s="148" t="s">
        <v>51749</v>
      </c>
      <c r="E5754" s="252" t="s">
        <v>51741</v>
      </c>
      <c r="F5754" s="252" t="s">
        <v>51750</v>
      </c>
      <c r="G5754" s="252" t="s">
        <v>51751</v>
      </c>
      <c r="H5754" s="262" t="s">
        <v>51752</v>
      </c>
      <c r="I5754" s="264" t="s">
        <v>51753</v>
      </c>
      <c r="J5754" s="148"/>
      <c r="M5754" s="258"/>
      <c r="N5754" s="252"/>
      <c r="O5754" s="148"/>
      <c r="P5754" s="148"/>
    </row>
    <row r="5755" spans="1:16" ht="290.39999999999998">
      <c r="A5755" s="258" t="s">
        <v>51754</v>
      </c>
      <c r="B5755" s="252" t="s">
        <v>51755</v>
      </c>
      <c r="C5755" s="252" t="s">
        <v>51756</v>
      </c>
      <c r="D5755" s="148" t="s">
        <v>51757</v>
      </c>
      <c r="E5755" s="252" t="s">
        <v>51758</v>
      </c>
      <c r="F5755" s="252" t="s">
        <v>51759</v>
      </c>
      <c r="G5755" s="252" t="s">
        <v>51760</v>
      </c>
      <c r="H5755" s="262" t="s">
        <v>51761</v>
      </c>
      <c r="I5755" s="264" t="s">
        <v>51762</v>
      </c>
      <c r="J5755" s="148"/>
      <c r="M5755" s="258"/>
      <c r="N5755" s="252"/>
      <c r="O5755" s="148"/>
      <c r="P5755" s="148"/>
    </row>
    <row r="5756" spans="1:16" ht="290.39999999999998">
      <c r="A5756" s="258" t="s">
        <v>51763</v>
      </c>
      <c r="B5756" s="252" t="s">
        <v>51764</v>
      </c>
      <c r="C5756" s="252" t="s">
        <v>51765</v>
      </c>
      <c r="D5756" s="148" t="s">
        <v>51766</v>
      </c>
      <c r="E5756" s="252" t="s">
        <v>51767</v>
      </c>
      <c r="F5756" s="252" t="s">
        <v>51768</v>
      </c>
      <c r="G5756" s="252" t="s">
        <v>51769</v>
      </c>
      <c r="H5756" s="262" t="s">
        <v>51770</v>
      </c>
      <c r="I5756" s="264" t="s">
        <v>51771</v>
      </c>
      <c r="J5756" s="148"/>
      <c r="M5756" s="258"/>
      <c r="N5756" s="252"/>
      <c r="O5756" s="148"/>
      <c r="P5756" s="148"/>
    </row>
    <row r="5757" spans="1:16" ht="198">
      <c r="A5757" s="258" t="s">
        <v>51772</v>
      </c>
      <c r="B5757" s="252" t="s">
        <v>51773</v>
      </c>
      <c r="C5757" s="252" t="s">
        <v>51774</v>
      </c>
      <c r="D5757" s="148" t="s">
        <v>51775</v>
      </c>
      <c r="E5757" s="252" t="s">
        <v>51776</v>
      </c>
      <c r="F5757" s="252" t="s">
        <v>51777</v>
      </c>
      <c r="G5757" s="252" t="s">
        <v>51778</v>
      </c>
      <c r="H5757" s="262" t="s">
        <v>51779</v>
      </c>
      <c r="I5757" s="264" t="s">
        <v>51780</v>
      </c>
      <c r="J5757" s="148"/>
      <c r="M5757" s="258"/>
      <c r="N5757" s="252"/>
      <c r="O5757" s="148"/>
      <c r="P5757" s="148"/>
    </row>
    <row r="5758" spans="1:16" ht="184.8">
      <c r="A5758" s="258" t="s">
        <v>51781</v>
      </c>
      <c r="B5758" s="252" t="s">
        <v>51782</v>
      </c>
      <c r="C5758" s="252" t="s">
        <v>51783</v>
      </c>
      <c r="D5758" s="148" t="s">
        <v>51784</v>
      </c>
      <c r="E5758" s="252" t="s">
        <v>51785</v>
      </c>
      <c r="F5758" s="252" t="s">
        <v>51786</v>
      </c>
      <c r="G5758" s="252" t="s">
        <v>51787</v>
      </c>
      <c r="H5758" s="262" t="s">
        <v>51788</v>
      </c>
      <c r="I5758" s="264" t="s">
        <v>51789</v>
      </c>
      <c r="J5758" s="148"/>
      <c r="M5758" s="258"/>
      <c r="N5758" s="252"/>
      <c r="O5758" s="148"/>
      <c r="P5758" s="148"/>
    </row>
    <row r="5759" spans="1:16" ht="132">
      <c r="A5759" s="258" t="s">
        <v>51790</v>
      </c>
      <c r="B5759" s="252" t="s">
        <v>51791</v>
      </c>
      <c r="C5759" s="256" t="s">
        <v>26246</v>
      </c>
      <c r="D5759" s="148" t="s">
        <v>51792</v>
      </c>
      <c r="E5759" s="252" t="s">
        <v>51793</v>
      </c>
      <c r="F5759" s="259" t="s">
        <v>51794</v>
      </c>
      <c r="G5759" s="259" t="s">
        <v>51795</v>
      </c>
      <c r="H5759" s="262" t="s">
        <v>51796</v>
      </c>
      <c r="I5759" s="264" t="s">
        <v>51797</v>
      </c>
      <c r="J5759" s="148"/>
      <c r="M5759" s="258"/>
      <c r="N5759" s="252"/>
      <c r="O5759" s="148"/>
      <c r="P5759" s="148"/>
    </row>
    <row r="5760" spans="1:16" ht="27.6">
      <c r="A5760" s="260" t="s">
        <v>51798</v>
      </c>
      <c r="B5760" s="252"/>
      <c r="C5760" s="252" t="s">
        <v>51799</v>
      </c>
      <c r="D5760" s="148"/>
      <c r="E5760" s="252"/>
      <c r="F5760" s="259"/>
      <c r="G5760" s="259"/>
      <c r="H5760" s="262"/>
      <c r="J5760" s="148"/>
      <c r="M5760" s="258"/>
      <c r="N5760" s="252"/>
      <c r="O5760" s="148"/>
      <c r="P5760" s="148"/>
    </row>
    <row r="5761" spans="1:16" ht="27.6">
      <c r="A5761" s="260" t="s">
        <v>51800</v>
      </c>
      <c r="B5761" s="252"/>
      <c r="C5761" s="252" t="s">
        <v>51801</v>
      </c>
      <c r="D5761" s="148"/>
      <c r="E5761" s="252"/>
      <c r="F5761" s="259"/>
      <c r="G5761" s="259"/>
      <c r="H5761" s="262"/>
      <c r="J5761" s="148"/>
      <c r="M5761" s="258"/>
      <c r="N5761" s="252"/>
      <c r="O5761" s="148"/>
      <c r="P5761" s="148"/>
    </row>
    <row r="5762" spans="1:16" ht="27.6">
      <c r="A5762" s="260" t="s">
        <v>51802</v>
      </c>
      <c r="B5762" s="252"/>
      <c r="C5762" s="252" t="s">
        <v>51803</v>
      </c>
      <c r="D5762" s="148"/>
      <c r="E5762" s="252"/>
      <c r="F5762" s="259"/>
      <c r="G5762" s="259"/>
      <c r="H5762" s="262"/>
      <c r="J5762" s="148"/>
      <c r="M5762" s="258"/>
      <c r="N5762" s="252"/>
      <c r="O5762" s="148"/>
      <c r="P5762" s="148"/>
    </row>
    <row r="5763" spans="1:16" ht="132">
      <c r="A5763" s="258" t="s">
        <v>51804</v>
      </c>
      <c r="B5763" s="252" t="s">
        <v>51791</v>
      </c>
      <c r="C5763" s="256" t="s">
        <v>26246</v>
      </c>
      <c r="D5763" s="148" t="s">
        <v>51792</v>
      </c>
      <c r="E5763" s="252" t="s">
        <v>51793</v>
      </c>
      <c r="F5763" s="259" t="s">
        <v>51794</v>
      </c>
      <c r="G5763" s="259" t="s">
        <v>51795</v>
      </c>
      <c r="H5763" s="262" t="s">
        <v>51796</v>
      </c>
      <c r="I5763" s="264" t="s">
        <v>51797</v>
      </c>
      <c r="J5763" s="148"/>
      <c r="M5763" s="258"/>
      <c r="N5763" s="252"/>
      <c r="O5763" s="148"/>
      <c r="P5763" s="148"/>
    </row>
    <row r="5764" spans="1:16" ht="27.6">
      <c r="A5764" s="260" t="s">
        <v>51805</v>
      </c>
      <c r="B5764" s="252"/>
      <c r="C5764" s="252" t="s">
        <v>51799</v>
      </c>
      <c r="D5764" s="148"/>
      <c r="E5764" s="252"/>
      <c r="F5764" s="259"/>
      <c r="G5764" s="259"/>
      <c r="H5764" s="262"/>
      <c r="J5764" s="148"/>
      <c r="M5764" s="258"/>
      <c r="N5764" s="252"/>
      <c r="O5764" s="148"/>
      <c r="P5764" s="148"/>
    </row>
    <row r="5765" spans="1:16" ht="27.6">
      <c r="A5765" s="260" t="s">
        <v>51806</v>
      </c>
      <c r="B5765" s="252"/>
      <c r="C5765" s="252" t="s">
        <v>51801</v>
      </c>
      <c r="D5765" s="148"/>
      <c r="E5765" s="252"/>
      <c r="F5765" s="259"/>
      <c r="G5765" s="259"/>
      <c r="H5765" s="262"/>
      <c r="J5765" s="148"/>
      <c r="M5765" s="258"/>
      <c r="N5765" s="252"/>
      <c r="O5765" s="148"/>
      <c r="P5765" s="148"/>
    </row>
    <row r="5766" spans="1:16" ht="27.6">
      <c r="A5766" s="260" t="s">
        <v>51807</v>
      </c>
      <c r="B5766" s="252"/>
      <c r="C5766" s="252" t="s">
        <v>51803</v>
      </c>
      <c r="D5766" s="148"/>
      <c r="E5766" s="252"/>
      <c r="F5766" s="259"/>
      <c r="G5766" s="259"/>
      <c r="H5766" s="262"/>
      <c r="J5766" s="148"/>
      <c r="M5766" s="258"/>
      <c r="N5766" s="252"/>
      <c r="O5766" s="148"/>
      <c r="P5766" s="148"/>
    </row>
    <row r="5767" spans="1:16" ht="171.6">
      <c r="A5767" s="258" t="s">
        <v>51808</v>
      </c>
      <c r="B5767" s="252" t="s">
        <v>51809</v>
      </c>
      <c r="C5767" s="256" t="s">
        <v>26246</v>
      </c>
      <c r="D5767" s="148" t="s">
        <v>51810</v>
      </c>
      <c r="E5767" s="252" t="s">
        <v>51811</v>
      </c>
      <c r="F5767" s="259" t="s">
        <v>51812</v>
      </c>
      <c r="G5767" s="259" t="s">
        <v>51813</v>
      </c>
      <c r="H5767" s="262" t="s">
        <v>51814</v>
      </c>
      <c r="I5767" s="264" t="s">
        <v>51815</v>
      </c>
      <c r="J5767" s="148"/>
      <c r="M5767" s="258"/>
      <c r="N5767" s="252"/>
      <c r="O5767" s="148"/>
      <c r="P5767" s="148"/>
    </row>
    <row r="5768" spans="1:16" ht="41.4">
      <c r="A5768" s="260" t="s">
        <v>51816</v>
      </c>
      <c r="B5768" s="252"/>
      <c r="C5768" s="252" t="s">
        <v>51817</v>
      </c>
      <c r="D5768" s="148"/>
      <c r="E5768" s="252"/>
      <c r="F5768" s="259"/>
      <c r="G5768" s="259"/>
      <c r="H5768" s="262"/>
      <c r="J5768" s="148"/>
      <c r="M5768" s="258"/>
      <c r="N5768" s="252"/>
      <c r="O5768" s="148"/>
      <c r="P5768" s="148"/>
    </row>
    <row r="5769" spans="1:16" ht="41.4">
      <c r="A5769" s="260" t="s">
        <v>51818</v>
      </c>
      <c r="B5769" s="252"/>
      <c r="C5769" s="252" t="s">
        <v>51819</v>
      </c>
      <c r="D5769" s="148"/>
      <c r="E5769" s="252"/>
      <c r="F5769" s="259"/>
      <c r="G5769" s="259"/>
      <c r="H5769" s="262"/>
      <c r="J5769" s="148"/>
      <c r="M5769" s="258"/>
      <c r="N5769" s="252"/>
      <c r="O5769" s="148"/>
      <c r="P5769" s="148"/>
    </row>
    <row r="5770" spans="1:16" ht="41.4">
      <c r="A5770" s="260" t="s">
        <v>51820</v>
      </c>
      <c r="B5770" s="252"/>
      <c r="C5770" s="252" t="s">
        <v>51821</v>
      </c>
      <c r="D5770" s="148"/>
      <c r="E5770" s="252"/>
      <c r="F5770" s="259"/>
      <c r="G5770" s="259"/>
      <c r="H5770" s="262"/>
      <c r="J5770" s="148"/>
      <c r="M5770" s="258"/>
      <c r="N5770" s="252"/>
      <c r="O5770" s="148"/>
      <c r="P5770" s="148"/>
    </row>
    <row r="5771" spans="1:16" ht="158.4">
      <c r="A5771" s="258" t="s">
        <v>51822</v>
      </c>
      <c r="B5771" s="252" t="s">
        <v>51809</v>
      </c>
      <c r="C5771" s="256" t="s">
        <v>26246</v>
      </c>
      <c r="D5771" s="148" t="s">
        <v>51810</v>
      </c>
      <c r="E5771" s="252" t="s">
        <v>51811</v>
      </c>
      <c r="F5771" s="259" t="s">
        <v>51812</v>
      </c>
      <c r="G5771" s="259" t="s">
        <v>51813</v>
      </c>
      <c r="H5771" s="262" t="s">
        <v>51814</v>
      </c>
      <c r="I5771" s="264" t="s">
        <v>51823</v>
      </c>
      <c r="J5771" s="148"/>
      <c r="M5771" s="258"/>
      <c r="N5771" s="252"/>
      <c r="O5771" s="148"/>
      <c r="P5771" s="148"/>
    </row>
    <row r="5772" spans="1:16" ht="41.4">
      <c r="A5772" s="260" t="s">
        <v>51824</v>
      </c>
      <c r="B5772" s="252"/>
      <c r="C5772" s="252" t="s">
        <v>51817</v>
      </c>
      <c r="D5772" s="148"/>
      <c r="E5772" s="252"/>
      <c r="F5772" s="259"/>
      <c r="G5772" s="259"/>
      <c r="H5772" s="262"/>
      <c r="J5772" s="148"/>
      <c r="M5772" s="258"/>
      <c r="N5772" s="252"/>
      <c r="O5772" s="148"/>
      <c r="P5772" s="148"/>
    </row>
    <row r="5773" spans="1:16" ht="41.4">
      <c r="A5773" s="260" t="s">
        <v>51825</v>
      </c>
      <c r="B5773" s="252"/>
      <c r="C5773" s="252" t="s">
        <v>51819</v>
      </c>
      <c r="D5773" s="148"/>
      <c r="E5773" s="252"/>
      <c r="F5773" s="259"/>
      <c r="G5773" s="259"/>
      <c r="H5773" s="262"/>
      <c r="J5773" s="148"/>
      <c r="M5773" s="258"/>
      <c r="N5773" s="252"/>
      <c r="O5773" s="148"/>
      <c r="P5773" s="148"/>
    </row>
    <row r="5774" spans="1:16" ht="41.4">
      <c r="A5774" s="260" t="s">
        <v>51826</v>
      </c>
      <c r="B5774" s="252"/>
      <c r="C5774" s="252" t="s">
        <v>51821</v>
      </c>
      <c r="D5774" s="148"/>
      <c r="E5774" s="252"/>
      <c r="F5774" s="259"/>
      <c r="G5774" s="259"/>
      <c r="H5774" s="262"/>
      <c r="J5774" s="148"/>
      <c r="M5774" s="258"/>
      <c r="N5774" s="252"/>
      <c r="O5774" s="148"/>
      <c r="P5774" s="148"/>
    </row>
    <row r="5775" spans="1:16" ht="66">
      <c r="A5775" s="258" t="s">
        <v>51827</v>
      </c>
      <c r="B5775" s="252" t="s">
        <v>51828</v>
      </c>
      <c r="C5775" s="256" t="s">
        <v>26246</v>
      </c>
      <c r="D5775" s="148" t="s">
        <v>51829</v>
      </c>
      <c r="E5775" s="252" t="s">
        <v>51830</v>
      </c>
      <c r="F5775" s="259" t="s">
        <v>51831</v>
      </c>
      <c r="G5775" s="259" t="s">
        <v>51832</v>
      </c>
      <c r="H5775" s="262" t="s">
        <v>51833</v>
      </c>
      <c r="I5775" s="264" t="s">
        <v>51834</v>
      </c>
      <c r="J5775" s="148"/>
      <c r="M5775" s="258"/>
      <c r="N5775" s="252"/>
      <c r="O5775" s="148"/>
      <c r="P5775" s="148"/>
    </row>
    <row r="5776" spans="1:16" ht="13.8">
      <c r="A5776" s="260" t="s">
        <v>51835</v>
      </c>
      <c r="B5776" s="252"/>
      <c r="C5776" s="252" t="s">
        <v>51836</v>
      </c>
      <c r="D5776" s="148"/>
      <c r="E5776" s="252"/>
      <c r="F5776" s="259"/>
      <c r="G5776" s="259"/>
      <c r="H5776" s="262"/>
      <c r="J5776" s="148"/>
      <c r="M5776" s="258"/>
      <c r="N5776" s="252"/>
      <c r="O5776" s="148"/>
      <c r="P5776" s="148"/>
    </row>
    <row r="5777" spans="1:16" ht="26.4">
      <c r="A5777" s="260" t="s">
        <v>51837</v>
      </c>
      <c r="B5777" s="252"/>
      <c r="C5777" s="262" t="s">
        <v>51838</v>
      </c>
      <c r="D5777" s="148"/>
      <c r="E5777" s="252"/>
      <c r="F5777" s="259"/>
      <c r="G5777" s="259"/>
      <c r="H5777" s="262"/>
      <c r="J5777" s="148"/>
      <c r="M5777" s="258"/>
      <c r="N5777" s="252"/>
      <c r="O5777" s="148"/>
      <c r="P5777" s="148"/>
    </row>
    <row r="5778" spans="1:16" ht="26.4">
      <c r="A5778" s="260" t="s">
        <v>51839</v>
      </c>
      <c r="B5778" s="252"/>
      <c r="C5778" s="262" t="s">
        <v>51840</v>
      </c>
      <c r="D5778" s="148"/>
      <c r="E5778" s="252"/>
      <c r="F5778" s="259"/>
      <c r="G5778" s="259"/>
      <c r="H5778" s="262"/>
      <c r="J5778" s="148"/>
      <c r="M5778" s="258"/>
      <c r="N5778" s="252"/>
      <c r="O5778" s="148"/>
      <c r="P5778" s="148"/>
    </row>
    <row r="5779" spans="1:16" ht="66">
      <c r="A5779" s="258" t="s">
        <v>51841</v>
      </c>
      <c r="B5779" s="252" t="s">
        <v>51828</v>
      </c>
      <c r="C5779" s="256" t="s">
        <v>26246</v>
      </c>
      <c r="D5779" s="148" t="s">
        <v>51829</v>
      </c>
      <c r="E5779" s="252" t="s">
        <v>51830</v>
      </c>
      <c r="F5779" s="259" t="s">
        <v>51831</v>
      </c>
      <c r="G5779" s="259" t="s">
        <v>51832</v>
      </c>
      <c r="H5779" s="262" t="s">
        <v>51833</v>
      </c>
      <c r="I5779" s="264" t="s">
        <v>51834</v>
      </c>
      <c r="J5779" s="148"/>
      <c r="M5779" s="258"/>
      <c r="N5779" s="252"/>
      <c r="O5779" s="148"/>
      <c r="P5779" s="148"/>
    </row>
    <row r="5780" spans="1:16" ht="13.8">
      <c r="A5780" s="260" t="s">
        <v>51842</v>
      </c>
      <c r="B5780" s="252"/>
      <c r="C5780" s="252" t="s">
        <v>51836</v>
      </c>
      <c r="D5780" s="148"/>
      <c r="E5780" s="252"/>
      <c r="F5780" s="252"/>
      <c r="G5780" s="252"/>
      <c r="H5780" s="262"/>
      <c r="J5780" s="148"/>
      <c r="M5780" s="258"/>
      <c r="N5780" s="252"/>
      <c r="O5780" s="148"/>
      <c r="P5780" s="148"/>
    </row>
    <row r="5781" spans="1:16" ht="26.4">
      <c r="A5781" s="260" t="s">
        <v>51843</v>
      </c>
      <c r="B5781" s="252"/>
      <c r="C5781" s="262" t="s">
        <v>51838</v>
      </c>
      <c r="D5781" s="148"/>
      <c r="E5781" s="252"/>
      <c r="F5781" s="252"/>
      <c r="G5781" s="252"/>
      <c r="H5781" s="262"/>
      <c r="J5781" s="148"/>
      <c r="M5781" s="258"/>
      <c r="N5781" s="252"/>
      <c r="O5781" s="148"/>
      <c r="P5781" s="148"/>
    </row>
    <row r="5782" spans="1:16" ht="26.4">
      <c r="A5782" s="260" t="s">
        <v>51844</v>
      </c>
      <c r="B5782" s="252"/>
      <c r="C5782" s="262" t="s">
        <v>51840</v>
      </c>
      <c r="D5782" s="148"/>
      <c r="E5782" s="252"/>
      <c r="F5782" s="252"/>
      <c r="G5782" s="252"/>
      <c r="H5782" s="262"/>
      <c r="J5782" s="148"/>
      <c r="M5782" s="258"/>
      <c r="N5782" s="252"/>
      <c r="O5782" s="148"/>
      <c r="P5782" s="148"/>
    </row>
    <row r="5783" spans="1:16" ht="27.6">
      <c r="A5783" s="258" t="s">
        <v>51845</v>
      </c>
      <c r="B5783" s="252" t="s">
        <v>51846</v>
      </c>
      <c r="C5783" s="252" t="s">
        <v>51846</v>
      </c>
      <c r="D5783" s="148" t="s">
        <v>51846</v>
      </c>
      <c r="E5783" s="252" t="s">
        <v>51846</v>
      </c>
      <c r="F5783" s="252" t="s">
        <v>51846</v>
      </c>
      <c r="G5783" s="252" t="s">
        <v>51846</v>
      </c>
      <c r="H5783" s="262" t="s">
        <v>51846</v>
      </c>
      <c r="I5783" s="264" t="s">
        <v>51846</v>
      </c>
      <c r="J5783" s="148"/>
      <c r="M5783" s="258"/>
      <c r="N5783" s="252"/>
      <c r="O5783" s="148"/>
      <c r="P5783" s="148"/>
    </row>
    <row r="5784" spans="1:16" ht="27.6">
      <c r="A5784" s="258" t="s">
        <v>51847</v>
      </c>
      <c r="B5784" s="252" t="s">
        <v>51846</v>
      </c>
      <c r="C5784" s="252" t="s">
        <v>51846</v>
      </c>
      <c r="D5784" s="148" t="s">
        <v>51846</v>
      </c>
      <c r="E5784" s="252" t="s">
        <v>51846</v>
      </c>
      <c r="F5784" s="252" t="s">
        <v>51846</v>
      </c>
      <c r="G5784" s="252" t="s">
        <v>51846</v>
      </c>
      <c r="H5784" s="262" t="s">
        <v>51846</v>
      </c>
      <c r="I5784" s="264" t="s">
        <v>51846</v>
      </c>
      <c r="J5784" s="148"/>
      <c r="M5784" s="258"/>
      <c r="N5784" s="252"/>
      <c r="O5784" s="148"/>
      <c r="P5784" s="148"/>
    </row>
    <row r="5785" spans="1:16" ht="27.6">
      <c r="A5785" s="258" t="s">
        <v>51848</v>
      </c>
      <c r="B5785" s="252" t="s">
        <v>51849</v>
      </c>
      <c r="C5785" s="252" t="s">
        <v>51849</v>
      </c>
      <c r="D5785" s="148" t="s">
        <v>51849</v>
      </c>
      <c r="E5785" s="252" t="s">
        <v>51849</v>
      </c>
      <c r="F5785" s="252" t="s">
        <v>51849</v>
      </c>
      <c r="G5785" s="252" t="s">
        <v>51849</v>
      </c>
      <c r="H5785" s="262" t="s">
        <v>51849</v>
      </c>
      <c r="I5785" s="264" t="s">
        <v>51849</v>
      </c>
      <c r="J5785" s="148"/>
      <c r="M5785" s="258"/>
      <c r="N5785" s="148"/>
      <c r="O5785" s="148"/>
      <c r="P5785" s="148"/>
    </row>
    <row r="5786" spans="1:16" ht="27.6">
      <c r="A5786" s="258" t="s">
        <v>51850</v>
      </c>
      <c r="B5786" s="252" t="s">
        <v>51849</v>
      </c>
      <c r="C5786" s="252" t="s">
        <v>51849</v>
      </c>
      <c r="D5786" s="148" t="s">
        <v>51849</v>
      </c>
      <c r="E5786" s="252" t="s">
        <v>51849</v>
      </c>
      <c r="F5786" s="252" t="s">
        <v>51849</v>
      </c>
      <c r="G5786" s="252" t="s">
        <v>51849</v>
      </c>
      <c r="H5786" s="262" t="s">
        <v>51849</v>
      </c>
      <c r="I5786" s="264" t="s">
        <v>51849</v>
      </c>
      <c r="J5786" s="148"/>
      <c r="M5786" s="258"/>
      <c r="N5786" s="148"/>
      <c r="O5786" s="148"/>
      <c r="P5786" s="148"/>
    </row>
    <row r="5787" spans="1:16" ht="105.6">
      <c r="A5787" s="258" t="s">
        <v>51851</v>
      </c>
      <c r="B5787" s="252" t="s">
        <v>51852</v>
      </c>
      <c r="C5787" s="256" t="s">
        <v>26246</v>
      </c>
      <c r="D5787" s="148" t="s">
        <v>51853</v>
      </c>
      <c r="E5787" s="252" t="s">
        <v>51854</v>
      </c>
      <c r="F5787" s="259" t="s">
        <v>51855</v>
      </c>
      <c r="G5787" s="259" t="s">
        <v>51856</v>
      </c>
      <c r="H5787" s="262" t="s">
        <v>51857</v>
      </c>
      <c r="I5787" s="264" t="s">
        <v>51858</v>
      </c>
      <c r="J5787" s="148"/>
      <c r="M5787" s="258"/>
      <c r="N5787" s="252"/>
      <c r="O5787" s="148"/>
      <c r="P5787" s="148"/>
    </row>
    <row r="5788" spans="1:16" ht="27.6">
      <c r="A5788" s="260" t="s">
        <v>51859</v>
      </c>
      <c r="B5788" s="252"/>
      <c r="C5788" s="252" t="s">
        <v>51860</v>
      </c>
      <c r="D5788" s="148"/>
      <c r="E5788" s="252"/>
      <c r="F5788" s="259"/>
      <c r="G5788" s="259"/>
      <c r="H5788" s="262"/>
      <c r="J5788" s="148"/>
      <c r="M5788" s="258"/>
      <c r="N5788" s="252"/>
      <c r="O5788" s="148"/>
      <c r="P5788" s="148"/>
    </row>
    <row r="5789" spans="1:16" ht="27.6">
      <c r="A5789" s="260" t="s">
        <v>51861</v>
      </c>
      <c r="B5789" s="252"/>
      <c r="C5789" s="252" t="s">
        <v>51862</v>
      </c>
      <c r="D5789" s="148"/>
      <c r="E5789" s="252"/>
      <c r="F5789" s="259"/>
      <c r="G5789" s="259"/>
      <c r="H5789" s="262"/>
      <c r="J5789" s="148"/>
      <c r="M5789" s="258"/>
      <c r="N5789" s="252"/>
      <c r="O5789" s="148"/>
      <c r="P5789" s="148"/>
    </row>
    <row r="5790" spans="1:16" ht="26.4">
      <c r="A5790" s="260" t="s">
        <v>51863</v>
      </c>
      <c r="B5790" s="252"/>
      <c r="C5790" s="262" t="s">
        <v>51864</v>
      </c>
      <c r="D5790" s="148"/>
      <c r="E5790" s="252"/>
      <c r="F5790" s="259"/>
      <c r="G5790" s="259"/>
      <c r="H5790" s="262"/>
      <c r="J5790" s="148"/>
      <c r="M5790" s="258"/>
      <c r="N5790" s="252"/>
      <c r="O5790" s="148"/>
      <c r="P5790" s="148"/>
    </row>
    <row r="5791" spans="1:16" ht="105.6">
      <c r="A5791" s="258" t="s">
        <v>51865</v>
      </c>
      <c r="B5791" s="252" t="s">
        <v>51852</v>
      </c>
      <c r="C5791" s="256" t="s">
        <v>26246</v>
      </c>
      <c r="D5791" s="148" t="s">
        <v>51853</v>
      </c>
      <c r="E5791" s="252" t="s">
        <v>51854</v>
      </c>
      <c r="F5791" s="259" t="s">
        <v>51866</v>
      </c>
      <c r="G5791" s="259" t="s">
        <v>51856</v>
      </c>
      <c r="H5791" s="262" t="s">
        <v>51867</v>
      </c>
      <c r="I5791" s="264" t="s">
        <v>51868</v>
      </c>
      <c r="J5791" s="148"/>
      <c r="M5791" s="258"/>
      <c r="N5791" s="252"/>
      <c r="O5791" s="148"/>
      <c r="P5791" s="148"/>
    </row>
    <row r="5792" spans="1:16" ht="27.6">
      <c r="A5792" s="260" t="s">
        <v>51869</v>
      </c>
      <c r="B5792" s="252"/>
      <c r="C5792" s="252" t="s">
        <v>51870</v>
      </c>
      <c r="D5792" s="148"/>
      <c r="E5792" s="252"/>
      <c r="F5792" s="252"/>
      <c r="G5792" s="252"/>
      <c r="H5792" s="262"/>
      <c r="J5792" s="148"/>
      <c r="M5792" s="258"/>
      <c r="N5792" s="252"/>
      <c r="O5792" s="148"/>
      <c r="P5792" s="148"/>
    </row>
    <row r="5793" spans="1:16" ht="26.4">
      <c r="A5793" s="260" t="s">
        <v>51871</v>
      </c>
      <c r="B5793" s="252"/>
      <c r="C5793" s="262" t="s">
        <v>51872</v>
      </c>
      <c r="D5793" s="148"/>
      <c r="E5793" s="252"/>
      <c r="F5793" s="252"/>
      <c r="G5793" s="252"/>
      <c r="H5793" s="262"/>
      <c r="J5793" s="148"/>
      <c r="M5793" s="258"/>
      <c r="N5793" s="252"/>
      <c r="O5793" s="148"/>
      <c r="P5793" s="148"/>
    </row>
    <row r="5794" spans="1:16" ht="26.4">
      <c r="A5794" s="260" t="s">
        <v>51873</v>
      </c>
      <c r="B5794" s="252"/>
      <c r="C5794" s="262" t="s">
        <v>51864</v>
      </c>
      <c r="D5794" s="148"/>
      <c r="E5794" s="252"/>
      <c r="F5794" s="252"/>
      <c r="G5794" s="252"/>
      <c r="H5794" s="262"/>
      <c r="J5794" s="148"/>
      <c r="M5794" s="258"/>
      <c r="N5794" s="252"/>
      <c r="O5794" s="148"/>
      <c r="P5794" s="148"/>
    </row>
    <row r="5795" spans="1:16" ht="27.6">
      <c r="A5795" s="258" t="s">
        <v>51874</v>
      </c>
      <c r="B5795" s="252" t="s">
        <v>51875</v>
      </c>
      <c r="C5795" s="252" t="s">
        <v>51875</v>
      </c>
      <c r="D5795" s="148" t="s">
        <v>51875</v>
      </c>
      <c r="E5795" s="252" t="s">
        <v>51875</v>
      </c>
      <c r="F5795" s="252" t="s">
        <v>51875</v>
      </c>
      <c r="G5795" s="252" t="s">
        <v>51875</v>
      </c>
      <c r="H5795" s="262" t="s">
        <v>51875</v>
      </c>
      <c r="I5795" s="264" t="s">
        <v>51875</v>
      </c>
      <c r="J5795" s="148"/>
      <c r="M5795" s="258"/>
      <c r="N5795" s="252"/>
      <c r="O5795" s="148"/>
      <c r="P5795" s="148"/>
    </row>
    <row r="5796" spans="1:16" ht="27.6">
      <c r="A5796" s="258" t="s">
        <v>51876</v>
      </c>
      <c r="B5796" s="252" t="s">
        <v>51875</v>
      </c>
      <c r="C5796" s="252" t="s">
        <v>51875</v>
      </c>
      <c r="D5796" s="148" t="s">
        <v>51875</v>
      </c>
      <c r="E5796" s="252" t="s">
        <v>51875</v>
      </c>
      <c r="F5796" s="252" t="s">
        <v>51875</v>
      </c>
      <c r="G5796" s="252" t="s">
        <v>51875</v>
      </c>
      <c r="H5796" s="262" t="s">
        <v>51875</v>
      </c>
      <c r="I5796" s="264" t="s">
        <v>51875</v>
      </c>
      <c r="J5796" s="148"/>
      <c r="M5796" s="258"/>
      <c r="N5796" s="252"/>
      <c r="O5796" s="148"/>
      <c r="P5796" s="148"/>
    </row>
    <row r="5797" spans="1:16" ht="39.6">
      <c r="A5797" s="258" t="s">
        <v>51877</v>
      </c>
      <c r="B5797" s="252" t="s">
        <v>51878</v>
      </c>
      <c r="C5797" s="252" t="s">
        <v>51878</v>
      </c>
      <c r="D5797" s="148" t="s">
        <v>51878</v>
      </c>
      <c r="E5797" s="252" t="s">
        <v>51878</v>
      </c>
      <c r="F5797" s="259" t="s">
        <v>51878</v>
      </c>
      <c r="G5797" s="259" t="s">
        <v>51878</v>
      </c>
      <c r="H5797" s="262" t="s">
        <v>51878</v>
      </c>
      <c r="I5797" s="264" t="s">
        <v>51878</v>
      </c>
      <c r="J5797" s="148"/>
      <c r="M5797" s="258"/>
      <c r="N5797" s="252"/>
      <c r="O5797" s="148"/>
      <c r="P5797" s="148"/>
    </row>
    <row r="5798" spans="1:16" ht="39.6">
      <c r="A5798" s="258" t="s">
        <v>51879</v>
      </c>
      <c r="B5798" s="252" t="s">
        <v>51878</v>
      </c>
      <c r="C5798" s="252" t="s">
        <v>51878</v>
      </c>
      <c r="D5798" s="148" t="s">
        <v>51878</v>
      </c>
      <c r="E5798" s="252" t="s">
        <v>51878</v>
      </c>
      <c r="F5798" s="259" t="s">
        <v>51878</v>
      </c>
      <c r="G5798" s="259" t="s">
        <v>51878</v>
      </c>
      <c r="H5798" s="262" t="s">
        <v>51878</v>
      </c>
      <c r="I5798" s="264" t="s">
        <v>51878</v>
      </c>
      <c r="J5798" s="148"/>
      <c r="M5798" s="258"/>
      <c r="N5798" s="252"/>
      <c r="O5798" s="148"/>
      <c r="P5798" s="148"/>
    </row>
    <row r="5799" spans="1:16" ht="39.6">
      <c r="A5799" s="258" t="s">
        <v>51880</v>
      </c>
      <c r="B5799" s="252" t="s">
        <v>51881</v>
      </c>
      <c r="C5799" s="252" t="s">
        <v>51881</v>
      </c>
      <c r="D5799" s="148" t="s">
        <v>51881</v>
      </c>
      <c r="E5799" s="252" t="s">
        <v>51881</v>
      </c>
      <c r="F5799" s="259" t="s">
        <v>51881</v>
      </c>
      <c r="G5799" s="259" t="s">
        <v>51881</v>
      </c>
      <c r="H5799" s="262" t="s">
        <v>51881</v>
      </c>
      <c r="I5799" s="264" t="s">
        <v>51881</v>
      </c>
      <c r="J5799" s="148"/>
      <c r="M5799" s="258"/>
      <c r="N5799" s="252"/>
      <c r="O5799" s="148"/>
      <c r="P5799" s="148"/>
    </row>
    <row r="5800" spans="1:16" ht="39.6">
      <c r="A5800" s="258" t="s">
        <v>51882</v>
      </c>
      <c r="B5800" s="252" t="s">
        <v>51881</v>
      </c>
      <c r="C5800" s="252" t="s">
        <v>51881</v>
      </c>
      <c r="D5800" s="148" t="s">
        <v>51881</v>
      </c>
      <c r="E5800" s="252" t="s">
        <v>51881</v>
      </c>
      <c r="F5800" s="259" t="s">
        <v>51881</v>
      </c>
      <c r="G5800" s="259" t="s">
        <v>51881</v>
      </c>
      <c r="H5800" s="262" t="s">
        <v>51881</v>
      </c>
      <c r="I5800" s="264" t="s">
        <v>51881</v>
      </c>
      <c r="J5800" s="148"/>
      <c r="M5800" s="258"/>
      <c r="N5800" s="252"/>
      <c r="O5800" s="148"/>
      <c r="P5800" s="148"/>
    </row>
    <row r="5801" spans="1:16" ht="39.6">
      <c r="A5801" s="258" t="s">
        <v>51883</v>
      </c>
      <c r="B5801" s="252" t="s">
        <v>51884</v>
      </c>
      <c r="C5801" s="252" t="s">
        <v>51884</v>
      </c>
      <c r="D5801" s="148" t="s">
        <v>51884</v>
      </c>
      <c r="E5801" s="252" t="s">
        <v>51884</v>
      </c>
      <c r="F5801" s="259" t="s">
        <v>51884</v>
      </c>
      <c r="G5801" s="259" t="s">
        <v>51884</v>
      </c>
      <c r="H5801" s="262" t="s">
        <v>51884</v>
      </c>
      <c r="I5801" s="264" t="s">
        <v>51884</v>
      </c>
      <c r="J5801" s="148"/>
      <c r="M5801" s="258"/>
      <c r="N5801" s="252"/>
      <c r="O5801" s="148"/>
      <c r="P5801" s="148"/>
    </row>
    <row r="5802" spans="1:16" ht="39.6">
      <c r="A5802" s="258" t="s">
        <v>51885</v>
      </c>
      <c r="B5802" s="252" t="s">
        <v>51884</v>
      </c>
      <c r="C5802" s="252" t="s">
        <v>51884</v>
      </c>
      <c r="D5802" s="148" t="s">
        <v>51884</v>
      </c>
      <c r="E5802" s="252" t="s">
        <v>51884</v>
      </c>
      <c r="F5802" s="259" t="s">
        <v>51884</v>
      </c>
      <c r="G5802" s="259" t="s">
        <v>51884</v>
      </c>
      <c r="H5802" s="262" t="s">
        <v>51884</v>
      </c>
      <c r="I5802" s="264" t="s">
        <v>51884</v>
      </c>
      <c r="J5802" s="148"/>
      <c r="M5802" s="258"/>
      <c r="N5802" s="252"/>
      <c r="O5802" s="148"/>
      <c r="P5802" s="148"/>
    </row>
    <row r="5803" spans="1:16" ht="39.6">
      <c r="A5803" s="258" t="s">
        <v>51886</v>
      </c>
      <c r="B5803" s="252" t="s">
        <v>51887</v>
      </c>
      <c r="C5803" s="252" t="s">
        <v>51887</v>
      </c>
      <c r="D5803" s="148" t="s">
        <v>51887</v>
      </c>
      <c r="E5803" s="252" t="s">
        <v>51887</v>
      </c>
      <c r="F5803" s="259" t="s">
        <v>51887</v>
      </c>
      <c r="G5803" s="259" t="s">
        <v>51887</v>
      </c>
      <c r="H5803" s="262" t="s">
        <v>51887</v>
      </c>
      <c r="I5803" s="264" t="s">
        <v>51887</v>
      </c>
      <c r="J5803" s="148"/>
      <c r="M5803" s="258"/>
      <c r="N5803" s="252"/>
      <c r="O5803" s="148"/>
      <c r="P5803" s="148"/>
    </row>
    <row r="5804" spans="1:16" ht="39.6">
      <c r="A5804" s="258" t="s">
        <v>51888</v>
      </c>
      <c r="B5804" s="252" t="s">
        <v>51887</v>
      </c>
      <c r="C5804" s="252" t="s">
        <v>51887</v>
      </c>
      <c r="D5804" s="148" t="s">
        <v>51887</v>
      </c>
      <c r="E5804" s="252" t="s">
        <v>51887</v>
      </c>
      <c r="F5804" s="259" t="s">
        <v>51887</v>
      </c>
      <c r="G5804" s="259" t="s">
        <v>51887</v>
      </c>
      <c r="H5804" s="262" t="s">
        <v>51887</v>
      </c>
      <c r="I5804" s="264" t="s">
        <v>51887</v>
      </c>
      <c r="J5804" s="148"/>
      <c r="M5804" s="258"/>
      <c r="N5804" s="252"/>
      <c r="O5804" s="148"/>
      <c r="P5804" s="148"/>
    </row>
    <row r="5805" spans="1:16" ht="39.6">
      <c r="A5805" s="258" t="s">
        <v>51889</v>
      </c>
      <c r="B5805" s="252" t="s">
        <v>51890</v>
      </c>
      <c r="C5805" s="252" t="s">
        <v>51890</v>
      </c>
      <c r="D5805" s="148" t="s">
        <v>51890</v>
      </c>
      <c r="E5805" s="252" t="s">
        <v>51890</v>
      </c>
      <c r="F5805" s="259" t="s">
        <v>51890</v>
      </c>
      <c r="G5805" s="259" t="s">
        <v>51890</v>
      </c>
      <c r="H5805" s="262" t="s">
        <v>51890</v>
      </c>
      <c r="I5805" s="264" t="s">
        <v>51890</v>
      </c>
      <c r="J5805" s="148"/>
      <c r="M5805" s="258"/>
      <c r="N5805" s="252"/>
      <c r="O5805" s="148"/>
      <c r="P5805" s="148"/>
    </row>
    <row r="5806" spans="1:16" ht="39.6">
      <c r="A5806" s="258" t="s">
        <v>51891</v>
      </c>
      <c r="B5806" s="252" t="s">
        <v>51890</v>
      </c>
      <c r="C5806" s="252" t="s">
        <v>51890</v>
      </c>
      <c r="D5806" s="148" t="s">
        <v>51890</v>
      </c>
      <c r="E5806" s="252" t="s">
        <v>51890</v>
      </c>
      <c r="F5806" s="259" t="s">
        <v>51890</v>
      </c>
      <c r="G5806" s="259" t="s">
        <v>51890</v>
      </c>
      <c r="H5806" s="262" t="s">
        <v>51890</v>
      </c>
      <c r="I5806" s="264" t="s">
        <v>51890</v>
      </c>
      <c r="J5806" s="148"/>
      <c r="M5806" s="258"/>
      <c r="N5806" s="252"/>
      <c r="O5806" s="148"/>
      <c r="P5806" s="148"/>
    </row>
    <row r="5807" spans="1:16" ht="39.6">
      <c r="A5807" s="258" t="s">
        <v>51892</v>
      </c>
      <c r="B5807" s="252" t="s">
        <v>51893</v>
      </c>
      <c r="C5807" s="252" t="s">
        <v>51893</v>
      </c>
      <c r="D5807" s="148" t="s">
        <v>51893</v>
      </c>
      <c r="E5807" s="252" t="s">
        <v>51893</v>
      </c>
      <c r="F5807" s="259" t="s">
        <v>51893</v>
      </c>
      <c r="G5807" s="259" t="s">
        <v>51893</v>
      </c>
      <c r="H5807" s="262" t="s">
        <v>51893</v>
      </c>
      <c r="I5807" s="264" t="s">
        <v>51893</v>
      </c>
      <c r="J5807" s="148"/>
      <c r="M5807" s="258"/>
      <c r="N5807" s="252"/>
      <c r="O5807" s="148"/>
      <c r="P5807" s="148"/>
    </row>
    <row r="5808" spans="1:16" ht="39.6">
      <c r="A5808" s="258" t="s">
        <v>51894</v>
      </c>
      <c r="B5808" s="252" t="s">
        <v>51893</v>
      </c>
      <c r="C5808" s="252" t="s">
        <v>51893</v>
      </c>
      <c r="D5808" s="148" t="s">
        <v>51893</v>
      </c>
      <c r="E5808" s="252" t="s">
        <v>51893</v>
      </c>
      <c r="F5808" s="259" t="s">
        <v>51893</v>
      </c>
      <c r="G5808" s="259" t="s">
        <v>51893</v>
      </c>
      <c r="H5808" s="262" t="s">
        <v>51893</v>
      </c>
      <c r="I5808" s="264" t="s">
        <v>51893</v>
      </c>
      <c r="J5808" s="148"/>
      <c r="M5808" s="258"/>
      <c r="N5808" s="252"/>
      <c r="O5808" s="148"/>
      <c r="P5808" s="148"/>
    </row>
    <row r="5809" spans="1:16" ht="39.6">
      <c r="A5809" s="258" t="s">
        <v>51895</v>
      </c>
      <c r="B5809" s="252" t="s">
        <v>51896</v>
      </c>
      <c r="C5809" s="252" t="s">
        <v>51896</v>
      </c>
      <c r="D5809" s="148" t="s">
        <v>51896</v>
      </c>
      <c r="E5809" s="252" t="s">
        <v>51896</v>
      </c>
      <c r="F5809" s="259" t="s">
        <v>51896</v>
      </c>
      <c r="G5809" s="259" t="s">
        <v>51896</v>
      </c>
      <c r="H5809" s="262" t="s">
        <v>51896</v>
      </c>
      <c r="I5809" s="264" t="s">
        <v>51896</v>
      </c>
      <c r="J5809" s="148"/>
      <c r="M5809" s="258"/>
      <c r="N5809" s="148"/>
      <c r="O5809" s="148"/>
      <c r="P5809" s="148"/>
    </row>
    <row r="5810" spans="1:16" ht="39.6">
      <c r="A5810" s="258" t="s">
        <v>51897</v>
      </c>
      <c r="B5810" s="252" t="s">
        <v>51896</v>
      </c>
      <c r="C5810" s="252" t="s">
        <v>51896</v>
      </c>
      <c r="D5810" s="148" t="s">
        <v>51896</v>
      </c>
      <c r="E5810" s="252" t="s">
        <v>51896</v>
      </c>
      <c r="F5810" s="259" t="s">
        <v>51896</v>
      </c>
      <c r="G5810" s="259" t="s">
        <v>51896</v>
      </c>
      <c r="H5810" s="262" t="s">
        <v>51896</v>
      </c>
      <c r="I5810" s="264" t="s">
        <v>51896</v>
      </c>
      <c r="J5810" s="148"/>
      <c r="M5810" s="258"/>
      <c r="N5810" s="148"/>
      <c r="O5810" s="148"/>
      <c r="P5810" s="148"/>
    </row>
    <row r="5811" spans="1:16" ht="132">
      <c r="A5811" s="258" t="s">
        <v>51898</v>
      </c>
      <c r="B5811" s="252" t="s">
        <v>51899</v>
      </c>
      <c r="C5811" s="252" t="s">
        <v>51900</v>
      </c>
      <c r="D5811" s="148" t="s">
        <v>51901</v>
      </c>
      <c r="E5811" s="252" t="s">
        <v>51902</v>
      </c>
      <c r="F5811" s="259" t="s">
        <v>51903</v>
      </c>
      <c r="G5811" s="259" t="s">
        <v>51904</v>
      </c>
      <c r="H5811" s="262" t="s">
        <v>51905</v>
      </c>
      <c r="I5811" s="264" t="s">
        <v>51906</v>
      </c>
      <c r="J5811" s="148"/>
      <c r="M5811" s="258"/>
      <c r="N5811" s="252"/>
      <c r="O5811" s="148"/>
      <c r="P5811" s="148"/>
    </row>
    <row r="5812" spans="1:16" ht="132">
      <c r="A5812" s="258" t="s">
        <v>51907</v>
      </c>
      <c r="B5812" s="252" t="s">
        <v>51899</v>
      </c>
      <c r="C5812" s="252" t="s">
        <v>51908</v>
      </c>
      <c r="D5812" s="148" t="s">
        <v>51901</v>
      </c>
      <c r="E5812" s="252" t="s">
        <v>51909</v>
      </c>
      <c r="F5812" s="259" t="s">
        <v>51910</v>
      </c>
      <c r="G5812" s="259" t="s">
        <v>51904</v>
      </c>
      <c r="H5812" s="262" t="s">
        <v>51911</v>
      </c>
      <c r="I5812" s="264" t="s">
        <v>51912</v>
      </c>
      <c r="J5812" s="148"/>
      <c r="M5812" s="258"/>
      <c r="N5812" s="252"/>
      <c r="O5812" s="148"/>
      <c r="P5812" s="148"/>
    </row>
    <row r="5813" spans="1:16" ht="39.6">
      <c r="A5813" s="258" t="s">
        <v>51913</v>
      </c>
      <c r="B5813" s="252" t="s">
        <v>51914</v>
      </c>
      <c r="C5813" s="252" t="s">
        <v>51914</v>
      </c>
      <c r="D5813" s="148" t="s">
        <v>51914</v>
      </c>
      <c r="E5813" s="252" t="s">
        <v>51914</v>
      </c>
      <c r="F5813" s="259" t="s">
        <v>51914</v>
      </c>
      <c r="G5813" s="259" t="s">
        <v>51914</v>
      </c>
      <c r="H5813" s="252" t="s">
        <v>51914</v>
      </c>
      <c r="I5813" s="264" t="s">
        <v>51914</v>
      </c>
      <c r="J5813" s="148"/>
      <c r="K5813" s="148"/>
      <c r="L5813" s="148"/>
      <c r="M5813" s="258"/>
      <c r="N5813" s="252"/>
      <c r="O5813" s="148"/>
      <c r="P5813" s="148"/>
    </row>
    <row r="5814" spans="1:16" ht="39.6">
      <c r="A5814" s="258" t="s">
        <v>51915</v>
      </c>
      <c r="B5814" s="252" t="s">
        <v>51914</v>
      </c>
      <c r="C5814" s="252" t="s">
        <v>51914</v>
      </c>
      <c r="D5814" s="148" t="s">
        <v>51914</v>
      </c>
      <c r="E5814" s="252" t="s">
        <v>51914</v>
      </c>
      <c r="F5814" s="259" t="s">
        <v>51914</v>
      </c>
      <c r="G5814" s="259" t="s">
        <v>51914</v>
      </c>
      <c r="H5814" s="252" t="s">
        <v>51914</v>
      </c>
      <c r="I5814" s="264" t="s">
        <v>51914</v>
      </c>
      <c r="J5814" s="148"/>
      <c r="K5814" s="148"/>
      <c r="L5814" s="148"/>
      <c r="M5814" s="258"/>
      <c r="N5814" s="252"/>
      <c r="O5814" s="148"/>
      <c r="P5814" s="148"/>
    </row>
    <row r="5815" spans="1:16" ht="39.6">
      <c r="A5815" s="258" t="s">
        <v>51916</v>
      </c>
      <c r="B5815" s="252" t="s">
        <v>51917</v>
      </c>
      <c r="C5815" s="252" t="s">
        <v>51917</v>
      </c>
      <c r="D5815" s="148" t="s">
        <v>51917</v>
      </c>
      <c r="E5815" s="252" t="s">
        <v>51917</v>
      </c>
      <c r="F5815" s="259" t="s">
        <v>51917</v>
      </c>
      <c r="G5815" s="259" t="s">
        <v>51917</v>
      </c>
      <c r="H5815" s="252" t="s">
        <v>51917</v>
      </c>
      <c r="I5815" s="264" t="s">
        <v>51917</v>
      </c>
      <c r="J5815" s="148"/>
      <c r="K5815" s="148"/>
      <c r="L5815" s="148"/>
      <c r="M5815" s="258"/>
      <c r="N5815" s="148"/>
      <c r="O5815" s="148"/>
      <c r="P5815" s="148"/>
    </row>
    <row r="5816" spans="1:16" ht="39.6">
      <c r="A5816" s="258" t="s">
        <v>51918</v>
      </c>
      <c r="B5816" s="252" t="s">
        <v>51917</v>
      </c>
      <c r="C5816" s="252" t="s">
        <v>51917</v>
      </c>
      <c r="D5816" s="148" t="s">
        <v>51917</v>
      </c>
      <c r="E5816" s="252" t="s">
        <v>51917</v>
      </c>
      <c r="F5816" s="259" t="s">
        <v>51917</v>
      </c>
      <c r="G5816" s="259" t="s">
        <v>51917</v>
      </c>
      <c r="H5816" s="252" t="s">
        <v>51917</v>
      </c>
      <c r="I5816" s="264" t="s">
        <v>51917</v>
      </c>
      <c r="J5816" s="148"/>
      <c r="K5816" s="148"/>
      <c r="L5816" s="148"/>
      <c r="M5816" s="258"/>
      <c r="N5816" s="148"/>
      <c r="O5816" s="148"/>
      <c r="P5816" s="148"/>
    </row>
    <row r="5817" spans="1:16" ht="39.6">
      <c r="A5817" s="258" t="s">
        <v>51919</v>
      </c>
      <c r="B5817" s="252" t="s">
        <v>51920</v>
      </c>
      <c r="C5817" s="252" t="s">
        <v>51920</v>
      </c>
      <c r="D5817" s="148" t="s">
        <v>51920</v>
      </c>
      <c r="E5817" s="252" t="s">
        <v>51920</v>
      </c>
      <c r="F5817" s="259" t="s">
        <v>51920</v>
      </c>
      <c r="G5817" s="259" t="s">
        <v>51920</v>
      </c>
      <c r="H5817" s="252" t="s">
        <v>51920</v>
      </c>
      <c r="I5817" s="264" t="s">
        <v>51920</v>
      </c>
      <c r="J5817" s="148"/>
      <c r="K5817" s="148"/>
      <c r="L5817" s="148"/>
      <c r="M5817" s="258"/>
      <c r="N5817" s="252"/>
      <c r="O5817" s="148"/>
      <c r="P5817" s="148"/>
    </row>
    <row r="5818" spans="1:16" ht="39.6">
      <c r="A5818" s="258" t="s">
        <v>51921</v>
      </c>
      <c r="B5818" s="252" t="s">
        <v>51920</v>
      </c>
      <c r="C5818" s="252" t="s">
        <v>51920</v>
      </c>
      <c r="D5818" s="148" t="s">
        <v>51920</v>
      </c>
      <c r="E5818" s="252" t="s">
        <v>51920</v>
      </c>
      <c r="F5818" s="259" t="s">
        <v>51920</v>
      </c>
      <c r="G5818" s="259" t="s">
        <v>51920</v>
      </c>
      <c r="H5818" s="252" t="s">
        <v>51920</v>
      </c>
      <c r="I5818" s="264" t="s">
        <v>51920</v>
      </c>
      <c r="J5818" s="148"/>
      <c r="K5818" s="148"/>
      <c r="L5818" s="148"/>
      <c r="M5818" s="258"/>
      <c r="N5818" s="252"/>
      <c r="O5818" s="148"/>
      <c r="P5818" s="148"/>
    </row>
    <row r="5819" spans="1:16" ht="39.6">
      <c r="A5819" s="258" t="s">
        <v>51922</v>
      </c>
      <c r="B5819" s="252" t="s">
        <v>51923</v>
      </c>
      <c r="C5819" s="252" t="s">
        <v>51923</v>
      </c>
      <c r="D5819" s="148" t="s">
        <v>51923</v>
      </c>
      <c r="E5819" s="252" t="s">
        <v>51923</v>
      </c>
      <c r="F5819" s="259" t="s">
        <v>51923</v>
      </c>
      <c r="G5819" s="259" t="s">
        <v>51923</v>
      </c>
      <c r="H5819" s="252" t="s">
        <v>51923</v>
      </c>
      <c r="I5819" s="264" t="s">
        <v>51923</v>
      </c>
      <c r="J5819" s="148"/>
      <c r="K5819" s="148"/>
      <c r="L5819" s="148"/>
      <c r="M5819" s="258"/>
      <c r="N5819" s="252"/>
      <c r="O5819" s="148"/>
      <c r="P5819" s="148"/>
    </row>
    <row r="5820" spans="1:16" ht="39.6">
      <c r="A5820" s="258" t="s">
        <v>51924</v>
      </c>
      <c r="B5820" s="252" t="s">
        <v>51923</v>
      </c>
      <c r="C5820" s="252" t="s">
        <v>51923</v>
      </c>
      <c r="D5820" s="148" t="s">
        <v>51923</v>
      </c>
      <c r="E5820" s="252" t="s">
        <v>51923</v>
      </c>
      <c r="F5820" s="259" t="s">
        <v>51923</v>
      </c>
      <c r="G5820" s="259" t="s">
        <v>51923</v>
      </c>
      <c r="H5820" s="252" t="s">
        <v>51923</v>
      </c>
      <c r="I5820" s="264" t="s">
        <v>51923</v>
      </c>
      <c r="J5820" s="148"/>
      <c r="K5820" s="148"/>
      <c r="L5820" s="148"/>
      <c r="M5820" s="258"/>
      <c r="N5820" s="252"/>
      <c r="O5820" s="148"/>
      <c r="P5820" s="148"/>
    </row>
    <row r="5821" spans="1:16" ht="39.6">
      <c r="A5821" s="258" t="s">
        <v>51925</v>
      </c>
      <c r="B5821" s="252" t="s">
        <v>51926</v>
      </c>
      <c r="C5821" s="252" t="s">
        <v>51926</v>
      </c>
      <c r="D5821" s="148" t="s">
        <v>51926</v>
      </c>
      <c r="E5821" s="252" t="s">
        <v>51926</v>
      </c>
      <c r="F5821" s="259" t="s">
        <v>51926</v>
      </c>
      <c r="G5821" s="259" t="s">
        <v>51926</v>
      </c>
      <c r="H5821" s="252" t="s">
        <v>51926</v>
      </c>
      <c r="I5821" s="264" t="s">
        <v>51926</v>
      </c>
      <c r="J5821" s="148"/>
      <c r="K5821" s="148"/>
      <c r="L5821" s="148"/>
      <c r="M5821" s="258"/>
      <c r="N5821" s="252"/>
      <c r="O5821" s="148"/>
      <c r="P5821" s="148"/>
    </row>
    <row r="5822" spans="1:16" ht="39.6">
      <c r="A5822" s="258" t="s">
        <v>51927</v>
      </c>
      <c r="B5822" s="252" t="s">
        <v>51926</v>
      </c>
      <c r="C5822" s="252" t="s">
        <v>51926</v>
      </c>
      <c r="D5822" s="148" t="s">
        <v>51926</v>
      </c>
      <c r="E5822" s="252" t="s">
        <v>51926</v>
      </c>
      <c r="F5822" s="259" t="s">
        <v>51926</v>
      </c>
      <c r="G5822" s="259" t="s">
        <v>51926</v>
      </c>
      <c r="H5822" s="252" t="s">
        <v>51926</v>
      </c>
      <c r="I5822" s="264" t="s">
        <v>51926</v>
      </c>
      <c r="J5822" s="148"/>
      <c r="K5822" s="148"/>
      <c r="L5822" s="148"/>
      <c r="M5822" s="258"/>
      <c r="N5822" s="252"/>
      <c r="O5822" s="148"/>
      <c r="P5822" s="148"/>
    </row>
    <row r="5823" spans="1:16" ht="39.6">
      <c r="A5823" s="258" t="s">
        <v>51928</v>
      </c>
      <c r="B5823" s="252" t="s">
        <v>51929</v>
      </c>
      <c r="C5823" s="252" t="s">
        <v>51929</v>
      </c>
      <c r="D5823" s="148" t="s">
        <v>51929</v>
      </c>
      <c r="E5823" s="252" t="s">
        <v>51929</v>
      </c>
      <c r="F5823" s="259" t="s">
        <v>51929</v>
      </c>
      <c r="G5823" s="259" t="s">
        <v>51929</v>
      </c>
      <c r="H5823" s="252" t="s">
        <v>51929</v>
      </c>
      <c r="I5823" s="264" t="s">
        <v>51929</v>
      </c>
      <c r="J5823" s="148"/>
      <c r="K5823" s="148"/>
      <c r="L5823" s="148"/>
      <c r="M5823" s="258"/>
      <c r="N5823" s="252"/>
      <c r="O5823" s="148"/>
      <c r="P5823" s="148"/>
    </row>
    <row r="5824" spans="1:16" ht="39.6">
      <c r="A5824" s="258" t="s">
        <v>51930</v>
      </c>
      <c r="B5824" s="252" t="s">
        <v>51929</v>
      </c>
      <c r="C5824" s="252" t="s">
        <v>51929</v>
      </c>
      <c r="D5824" s="148" t="s">
        <v>51929</v>
      </c>
      <c r="E5824" s="252" t="s">
        <v>51929</v>
      </c>
      <c r="F5824" s="259" t="s">
        <v>51929</v>
      </c>
      <c r="G5824" s="259" t="s">
        <v>51929</v>
      </c>
      <c r="H5824" s="252" t="s">
        <v>51929</v>
      </c>
      <c r="I5824" s="264" t="s">
        <v>51929</v>
      </c>
      <c r="J5824" s="273"/>
      <c r="K5824" s="273"/>
      <c r="L5824" s="148"/>
      <c r="M5824" s="258"/>
      <c r="N5824" s="252"/>
      <c r="O5824" s="148"/>
      <c r="P5824" s="148"/>
    </row>
    <row r="5825" spans="1:16" ht="171.6">
      <c r="A5825" s="258" t="s">
        <v>51931</v>
      </c>
      <c r="B5825" s="252" t="s">
        <v>51932</v>
      </c>
      <c r="C5825" s="252" t="s">
        <v>51933</v>
      </c>
      <c r="D5825" s="148" t="s">
        <v>51934</v>
      </c>
      <c r="E5825" s="252" t="s">
        <v>51935</v>
      </c>
      <c r="F5825" s="259" t="s">
        <v>51936</v>
      </c>
      <c r="G5825" s="259" t="s">
        <v>51937</v>
      </c>
      <c r="H5825" s="262" t="s">
        <v>51938</v>
      </c>
      <c r="I5825" s="264" t="s">
        <v>51939</v>
      </c>
      <c r="L5825" s="148"/>
      <c r="M5825" s="258"/>
      <c r="N5825" s="252"/>
      <c r="O5825" s="148"/>
      <c r="P5825" s="148"/>
    </row>
    <row r="5826" spans="1:16" ht="171.6">
      <c r="A5826" s="258" t="s">
        <v>51940</v>
      </c>
      <c r="B5826" s="252" t="s">
        <v>51932</v>
      </c>
      <c r="C5826" s="252" t="s">
        <v>51933</v>
      </c>
      <c r="D5826" s="148" t="s">
        <v>51934</v>
      </c>
      <c r="E5826" s="252" t="s">
        <v>51935</v>
      </c>
      <c r="F5826" s="259" t="s">
        <v>51936</v>
      </c>
      <c r="G5826" s="259" t="s">
        <v>51937</v>
      </c>
      <c r="H5826" s="262" t="s">
        <v>51938</v>
      </c>
      <c r="I5826" s="264" t="s">
        <v>51939</v>
      </c>
      <c r="L5826" s="148"/>
      <c r="M5826" s="258"/>
      <c r="N5826" s="252"/>
      <c r="O5826" s="148"/>
      <c r="P5826" s="148"/>
    </row>
    <row r="5827" spans="1:16" ht="39.6">
      <c r="A5827" s="258" t="s">
        <v>51941</v>
      </c>
      <c r="B5827" s="252" t="s">
        <v>51942</v>
      </c>
      <c r="C5827" s="252" t="s">
        <v>51942</v>
      </c>
      <c r="D5827" s="252" t="s">
        <v>51942</v>
      </c>
      <c r="E5827" s="252" t="s">
        <v>51942</v>
      </c>
      <c r="F5827" s="252" t="s">
        <v>51942</v>
      </c>
      <c r="G5827" s="252" t="s">
        <v>51942</v>
      </c>
      <c r="H5827" s="252" t="s">
        <v>51942</v>
      </c>
      <c r="I5827" s="264" t="s">
        <v>51942</v>
      </c>
      <c r="J5827" s="148"/>
      <c r="K5827" s="148"/>
      <c r="L5827" s="148"/>
      <c r="M5827" s="258"/>
      <c r="N5827" s="252"/>
      <c r="O5827" s="148"/>
      <c r="P5827" s="148"/>
    </row>
    <row r="5828" spans="1:16" ht="39.6">
      <c r="A5828" s="258" t="s">
        <v>51943</v>
      </c>
      <c r="B5828" s="252" t="s">
        <v>51944</v>
      </c>
      <c r="C5828" s="252" t="s">
        <v>51944</v>
      </c>
      <c r="D5828" s="148" t="s">
        <v>51944</v>
      </c>
      <c r="E5828" s="252" t="s">
        <v>51944</v>
      </c>
      <c r="F5828" s="259" t="s">
        <v>51944</v>
      </c>
      <c r="G5828" s="259" t="s">
        <v>51944</v>
      </c>
      <c r="H5828" s="259" t="s">
        <v>51944</v>
      </c>
      <c r="I5828" s="264" t="s">
        <v>51944</v>
      </c>
      <c r="J5828" s="273"/>
      <c r="K5828" s="273"/>
      <c r="L5828" s="148"/>
      <c r="M5828" s="258"/>
      <c r="N5828" s="252"/>
      <c r="O5828" s="148"/>
      <c r="P5828" s="148"/>
    </row>
    <row r="5829" spans="1:16" ht="39.6">
      <c r="A5829" s="258" t="s">
        <v>51945</v>
      </c>
      <c r="B5829" s="252" t="s">
        <v>51946</v>
      </c>
      <c r="C5829" s="252" t="s">
        <v>51947</v>
      </c>
      <c r="D5829" s="148" t="s">
        <v>51948</v>
      </c>
      <c r="E5829" s="252" t="s">
        <v>51949</v>
      </c>
      <c r="F5829" s="259" t="s">
        <v>51950</v>
      </c>
      <c r="G5829" s="259" t="s">
        <v>51951</v>
      </c>
      <c r="H5829" s="262" t="s">
        <v>51952</v>
      </c>
      <c r="I5829" s="264" t="s">
        <v>51953</v>
      </c>
      <c r="L5829" s="148"/>
      <c r="M5829" s="258"/>
      <c r="N5829" s="252"/>
      <c r="O5829" s="148"/>
      <c r="P5829" s="148"/>
    </row>
    <row r="5830" spans="1:16" ht="39.6">
      <c r="A5830" s="258" t="s">
        <v>51954</v>
      </c>
      <c r="B5830" s="252" t="s">
        <v>51946</v>
      </c>
      <c r="C5830" s="252" t="s">
        <v>51947</v>
      </c>
      <c r="D5830" s="148" t="s">
        <v>51948</v>
      </c>
      <c r="E5830" s="252" t="s">
        <v>51949</v>
      </c>
      <c r="F5830" s="259" t="s">
        <v>51950</v>
      </c>
      <c r="G5830" s="259" t="s">
        <v>51951</v>
      </c>
      <c r="H5830" s="262" t="s">
        <v>51952</v>
      </c>
      <c r="I5830" s="264" t="s">
        <v>51953</v>
      </c>
      <c r="L5830" s="148"/>
      <c r="M5830" s="258"/>
      <c r="N5830" s="252"/>
      <c r="O5830" s="148"/>
      <c r="P5830" s="148"/>
    </row>
    <row r="5831" spans="1:16" ht="198">
      <c r="A5831" s="258" t="s">
        <v>51955</v>
      </c>
      <c r="B5831" s="252" t="s">
        <v>51956</v>
      </c>
      <c r="C5831" s="252" t="s">
        <v>51957</v>
      </c>
      <c r="D5831" s="148" t="s">
        <v>51958</v>
      </c>
      <c r="E5831" s="252" t="s">
        <v>51959</v>
      </c>
      <c r="F5831" s="259" t="s">
        <v>51960</v>
      </c>
      <c r="G5831" s="259" t="s">
        <v>51961</v>
      </c>
      <c r="H5831" s="262" t="s">
        <v>51962</v>
      </c>
      <c r="I5831" s="264" t="s">
        <v>51963</v>
      </c>
      <c r="L5831" s="148"/>
      <c r="M5831" s="258"/>
      <c r="N5831" s="252"/>
      <c r="O5831" s="148"/>
      <c r="P5831" s="148"/>
    </row>
    <row r="5832" spans="1:16" ht="198">
      <c r="A5832" s="258" t="s">
        <v>51964</v>
      </c>
      <c r="B5832" s="252" t="s">
        <v>51956</v>
      </c>
      <c r="C5832" s="252" t="s">
        <v>51957</v>
      </c>
      <c r="D5832" s="148" t="s">
        <v>51958</v>
      </c>
      <c r="E5832" s="252" t="s">
        <v>51959</v>
      </c>
      <c r="F5832" s="259" t="s">
        <v>51960</v>
      </c>
      <c r="G5832" s="259" t="s">
        <v>51961</v>
      </c>
      <c r="H5832" s="262" t="s">
        <v>51962</v>
      </c>
      <c r="I5832" s="264" t="s">
        <v>51963</v>
      </c>
      <c r="L5832" s="148"/>
      <c r="M5832" s="258"/>
      <c r="N5832" s="252"/>
      <c r="O5832" s="148"/>
      <c r="P5832" s="148"/>
    </row>
    <row r="5833" spans="1:16" ht="39.6">
      <c r="A5833" s="258" t="s">
        <v>51965</v>
      </c>
      <c r="B5833" s="252" t="s">
        <v>51966</v>
      </c>
      <c r="C5833" s="252" t="s">
        <v>51966</v>
      </c>
      <c r="D5833" s="252" t="s">
        <v>51966</v>
      </c>
      <c r="E5833" s="252" t="s">
        <v>51966</v>
      </c>
      <c r="F5833" s="252" t="s">
        <v>51966</v>
      </c>
      <c r="G5833" s="252" t="s">
        <v>51966</v>
      </c>
      <c r="H5833" s="262" t="s">
        <v>51966</v>
      </c>
      <c r="I5833" s="264" t="s">
        <v>51966</v>
      </c>
      <c r="L5833" s="148"/>
      <c r="M5833" s="258"/>
      <c r="N5833" s="252"/>
      <c r="O5833" s="148"/>
      <c r="P5833" s="148"/>
    </row>
    <row r="5834" spans="1:16" ht="39.6">
      <c r="A5834" s="258" t="s">
        <v>51967</v>
      </c>
      <c r="B5834" s="252" t="s">
        <v>51968</v>
      </c>
      <c r="C5834" s="252" t="s">
        <v>51968</v>
      </c>
      <c r="D5834" s="148" t="s">
        <v>51968</v>
      </c>
      <c r="E5834" s="252" t="s">
        <v>51968</v>
      </c>
      <c r="F5834" s="259" t="s">
        <v>51968</v>
      </c>
      <c r="G5834" s="259" t="s">
        <v>51968</v>
      </c>
      <c r="H5834" s="262" t="s">
        <v>51968</v>
      </c>
      <c r="I5834" s="264" t="s">
        <v>51968</v>
      </c>
      <c r="L5834" s="148"/>
      <c r="M5834" s="258"/>
      <c r="N5834" s="252"/>
      <c r="O5834" s="148"/>
      <c r="P5834" s="148"/>
    </row>
    <row r="5835" spans="1:16" ht="184.8">
      <c r="A5835" s="258" t="s">
        <v>51969</v>
      </c>
      <c r="B5835" s="252" t="s">
        <v>51970</v>
      </c>
      <c r="C5835" s="252" t="s">
        <v>51971</v>
      </c>
      <c r="D5835" s="148" t="s">
        <v>51972</v>
      </c>
      <c r="E5835" s="252" t="s">
        <v>51973</v>
      </c>
      <c r="F5835" s="259" t="s">
        <v>51974</v>
      </c>
      <c r="G5835" s="259" t="s">
        <v>51975</v>
      </c>
      <c r="H5835" s="262" t="s">
        <v>51976</v>
      </c>
      <c r="I5835" s="264" t="s">
        <v>51977</v>
      </c>
      <c r="L5835" s="148"/>
      <c r="M5835" s="258"/>
      <c r="N5835" s="252"/>
      <c r="O5835" s="148"/>
      <c r="P5835" s="148"/>
    </row>
    <row r="5836" spans="1:16" ht="184.8">
      <c r="A5836" s="258" t="s">
        <v>51978</v>
      </c>
      <c r="B5836" s="252" t="s">
        <v>51970</v>
      </c>
      <c r="C5836" s="252" t="s">
        <v>51979</v>
      </c>
      <c r="D5836" s="148" t="s">
        <v>51972</v>
      </c>
      <c r="E5836" s="252" t="s">
        <v>51980</v>
      </c>
      <c r="F5836" s="259" t="s">
        <v>51981</v>
      </c>
      <c r="G5836" s="259" t="s">
        <v>51975</v>
      </c>
      <c r="H5836" s="262" t="s">
        <v>51976</v>
      </c>
      <c r="I5836" s="264" t="s">
        <v>51977</v>
      </c>
      <c r="L5836" s="148"/>
      <c r="M5836" s="258"/>
      <c r="N5836" s="252"/>
      <c r="O5836" s="148"/>
      <c r="P5836" s="148"/>
    </row>
    <row r="5837" spans="1:16" ht="39.6">
      <c r="A5837" s="258" t="s">
        <v>51982</v>
      </c>
      <c r="B5837" s="252" t="s">
        <v>51983</v>
      </c>
      <c r="C5837" s="252" t="s">
        <v>51983</v>
      </c>
      <c r="D5837" s="148" t="s">
        <v>51983</v>
      </c>
      <c r="E5837" s="252" t="s">
        <v>51983</v>
      </c>
      <c r="F5837" s="259" t="s">
        <v>51983</v>
      </c>
      <c r="G5837" s="259" t="s">
        <v>51983</v>
      </c>
      <c r="H5837" s="252" t="s">
        <v>51983</v>
      </c>
      <c r="I5837" s="264" t="s">
        <v>51983</v>
      </c>
      <c r="J5837" s="148"/>
      <c r="K5837" s="148"/>
      <c r="L5837" s="148"/>
      <c r="M5837" s="258"/>
      <c r="N5837" s="252"/>
      <c r="O5837" s="148"/>
      <c r="P5837" s="148"/>
    </row>
    <row r="5838" spans="1:16" ht="39.6">
      <c r="A5838" s="258" t="s">
        <v>51984</v>
      </c>
      <c r="B5838" s="252" t="s">
        <v>51983</v>
      </c>
      <c r="C5838" s="252" t="s">
        <v>51983</v>
      </c>
      <c r="D5838" s="148" t="s">
        <v>51983</v>
      </c>
      <c r="E5838" s="252" t="s">
        <v>51983</v>
      </c>
      <c r="F5838" s="259" t="s">
        <v>51983</v>
      </c>
      <c r="G5838" s="259" t="s">
        <v>51983</v>
      </c>
      <c r="H5838" s="252" t="s">
        <v>51983</v>
      </c>
      <c r="I5838" s="264" t="s">
        <v>51983</v>
      </c>
      <c r="J5838" s="148"/>
      <c r="K5838" s="148"/>
      <c r="L5838" s="148"/>
      <c r="M5838" s="258"/>
      <c r="N5838" s="252"/>
      <c r="O5838" s="148"/>
      <c r="P5838" s="148"/>
    </row>
    <row r="5839" spans="1:16" ht="39.6">
      <c r="A5839" s="258" t="s">
        <v>51985</v>
      </c>
      <c r="B5839" s="252" t="s">
        <v>51986</v>
      </c>
      <c r="C5839" s="252" t="s">
        <v>51986</v>
      </c>
      <c r="D5839" s="148" t="s">
        <v>51986</v>
      </c>
      <c r="E5839" s="252" t="s">
        <v>51986</v>
      </c>
      <c r="F5839" s="259" t="s">
        <v>51986</v>
      </c>
      <c r="G5839" s="259" t="s">
        <v>51986</v>
      </c>
      <c r="H5839" s="252" t="s">
        <v>51986</v>
      </c>
      <c r="I5839" s="264" t="s">
        <v>51986</v>
      </c>
      <c r="J5839" s="148"/>
      <c r="K5839" s="148"/>
      <c r="L5839" s="148"/>
      <c r="M5839" s="258"/>
      <c r="N5839" s="252"/>
      <c r="O5839" s="148"/>
      <c r="P5839" s="148"/>
    </row>
    <row r="5840" spans="1:16" ht="39.6">
      <c r="A5840" s="258" t="s">
        <v>51987</v>
      </c>
      <c r="B5840" s="252" t="s">
        <v>51986</v>
      </c>
      <c r="C5840" s="252" t="s">
        <v>51986</v>
      </c>
      <c r="D5840" s="148" t="s">
        <v>51986</v>
      </c>
      <c r="E5840" s="252" t="s">
        <v>51986</v>
      </c>
      <c r="F5840" s="259" t="s">
        <v>51986</v>
      </c>
      <c r="G5840" s="259" t="s">
        <v>51986</v>
      </c>
      <c r="H5840" s="252" t="s">
        <v>51986</v>
      </c>
      <c r="I5840" s="264" t="s">
        <v>51986</v>
      </c>
      <c r="J5840" s="148"/>
      <c r="K5840" s="148"/>
      <c r="L5840" s="148"/>
      <c r="M5840" s="258"/>
      <c r="N5840" s="252"/>
      <c r="O5840" s="148"/>
      <c r="P5840" s="148"/>
    </row>
    <row r="5841" spans="1:16" ht="39.6">
      <c r="A5841" s="258" t="s">
        <v>51988</v>
      </c>
      <c r="B5841" s="252" t="s">
        <v>51989</v>
      </c>
      <c r="C5841" s="252" t="s">
        <v>51989</v>
      </c>
      <c r="D5841" s="148" t="s">
        <v>51989</v>
      </c>
      <c r="E5841" s="252" t="s">
        <v>51989</v>
      </c>
      <c r="F5841" s="259" t="s">
        <v>51989</v>
      </c>
      <c r="G5841" s="259" t="s">
        <v>51989</v>
      </c>
      <c r="H5841" s="252" t="s">
        <v>51989</v>
      </c>
      <c r="I5841" s="264" t="s">
        <v>51989</v>
      </c>
      <c r="J5841" s="148"/>
      <c r="K5841" s="148"/>
      <c r="L5841" s="148"/>
      <c r="M5841" s="258"/>
      <c r="N5841" s="252"/>
      <c r="O5841" s="148"/>
      <c r="P5841" s="148"/>
    </row>
    <row r="5842" spans="1:16" ht="39.6">
      <c r="A5842" s="258" t="s">
        <v>51990</v>
      </c>
      <c r="B5842" s="252" t="s">
        <v>51989</v>
      </c>
      <c r="C5842" s="252" t="s">
        <v>51989</v>
      </c>
      <c r="D5842" s="148" t="s">
        <v>51989</v>
      </c>
      <c r="E5842" s="252" t="s">
        <v>51989</v>
      </c>
      <c r="F5842" s="259" t="s">
        <v>51989</v>
      </c>
      <c r="G5842" s="259" t="s">
        <v>51989</v>
      </c>
      <c r="H5842" s="252" t="s">
        <v>51989</v>
      </c>
      <c r="I5842" s="264" t="s">
        <v>51989</v>
      </c>
      <c r="J5842" s="148"/>
      <c r="K5842" s="148"/>
      <c r="L5842" s="148"/>
      <c r="M5842" s="258"/>
      <c r="N5842" s="252"/>
      <c r="O5842" s="148"/>
      <c r="P5842" s="148"/>
    </row>
    <row r="5843" spans="1:16" ht="39.6">
      <c r="A5843" s="258" t="s">
        <v>51991</v>
      </c>
      <c r="B5843" s="252" t="s">
        <v>51992</v>
      </c>
      <c r="C5843" s="252" t="s">
        <v>51992</v>
      </c>
      <c r="D5843" s="148" t="s">
        <v>51992</v>
      </c>
      <c r="E5843" s="252" t="s">
        <v>51992</v>
      </c>
      <c r="F5843" s="259" t="s">
        <v>51992</v>
      </c>
      <c r="G5843" s="259" t="s">
        <v>51992</v>
      </c>
      <c r="H5843" s="252" t="s">
        <v>51992</v>
      </c>
      <c r="I5843" s="264" t="s">
        <v>51992</v>
      </c>
      <c r="J5843" s="148"/>
      <c r="K5843" s="148"/>
      <c r="L5843" s="148"/>
      <c r="M5843" s="258"/>
      <c r="N5843" s="252"/>
      <c r="O5843" s="148"/>
      <c r="P5843" s="148"/>
    </row>
    <row r="5844" spans="1:16" ht="39.6">
      <c r="A5844" s="258" t="s">
        <v>51993</v>
      </c>
      <c r="B5844" s="252" t="s">
        <v>51992</v>
      </c>
      <c r="C5844" s="252" t="s">
        <v>51992</v>
      </c>
      <c r="D5844" s="148" t="s">
        <v>51992</v>
      </c>
      <c r="E5844" s="252" t="s">
        <v>51992</v>
      </c>
      <c r="F5844" s="259" t="s">
        <v>51992</v>
      </c>
      <c r="G5844" s="259" t="s">
        <v>51992</v>
      </c>
      <c r="H5844" s="252" t="s">
        <v>51992</v>
      </c>
      <c r="I5844" s="264" t="s">
        <v>51992</v>
      </c>
      <c r="J5844" s="148"/>
      <c r="K5844" s="148"/>
      <c r="L5844" s="148"/>
      <c r="M5844" s="258"/>
      <c r="N5844" s="252"/>
      <c r="O5844" s="148"/>
      <c r="P5844" s="148"/>
    </row>
    <row r="5845" spans="1:16" ht="39.6">
      <c r="A5845" s="258" t="s">
        <v>51994</v>
      </c>
      <c r="B5845" s="252" t="s">
        <v>51995</v>
      </c>
      <c r="C5845" s="252" t="s">
        <v>51995</v>
      </c>
      <c r="D5845" s="148" t="s">
        <v>51995</v>
      </c>
      <c r="E5845" s="252" t="s">
        <v>51995</v>
      </c>
      <c r="F5845" s="259" t="s">
        <v>51995</v>
      </c>
      <c r="G5845" s="259" t="s">
        <v>51995</v>
      </c>
      <c r="H5845" s="252" t="s">
        <v>51995</v>
      </c>
      <c r="I5845" s="264" t="s">
        <v>51995</v>
      </c>
      <c r="J5845" s="148"/>
      <c r="K5845" s="148"/>
      <c r="L5845" s="148"/>
      <c r="M5845" s="258"/>
      <c r="N5845" s="252"/>
      <c r="O5845" s="148"/>
      <c r="P5845" s="148"/>
    </row>
    <row r="5846" spans="1:16" ht="39.6">
      <c r="A5846" s="258" t="s">
        <v>51996</v>
      </c>
      <c r="B5846" s="252" t="s">
        <v>51995</v>
      </c>
      <c r="C5846" s="252" t="s">
        <v>51995</v>
      </c>
      <c r="D5846" s="148" t="s">
        <v>51995</v>
      </c>
      <c r="E5846" s="252" t="s">
        <v>51995</v>
      </c>
      <c r="F5846" s="259" t="s">
        <v>51995</v>
      </c>
      <c r="G5846" s="259" t="s">
        <v>51995</v>
      </c>
      <c r="H5846" s="252" t="s">
        <v>51995</v>
      </c>
      <c r="I5846" s="264" t="s">
        <v>51995</v>
      </c>
      <c r="J5846" s="148"/>
      <c r="K5846" s="148"/>
      <c r="L5846" s="148"/>
      <c r="M5846" s="258"/>
      <c r="N5846" s="252"/>
      <c r="O5846" s="148"/>
      <c r="P5846" s="148"/>
    </row>
    <row r="5847" spans="1:16" ht="39.6">
      <c r="A5847" s="258" t="s">
        <v>51997</v>
      </c>
      <c r="B5847" s="252" t="s">
        <v>51998</v>
      </c>
      <c r="C5847" s="252" t="s">
        <v>51998</v>
      </c>
      <c r="D5847" s="148" t="s">
        <v>51998</v>
      </c>
      <c r="E5847" s="252" t="s">
        <v>51998</v>
      </c>
      <c r="F5847" s="259" t="s">
        <v>51998</v>
      </c>
      <c r="G5847" s="259" t="s">
        <v>51998</v>
      </c>
      <c r="H5847" s="252" t="s">
        <v>51998</v>
      </c>
      <c r="I5847" s="264" t="s">
        <v>51998</v>
      </c>
      <c r="J5847" s="148"/>
      <c r="K5847" s="148"/>
      <c r="L5847" s="148"/>
      <c r="M5847" s="258"/>
      <c r="N5847" s="252"/>
      <c r="O5847" s="148"/>
      <c r="P5847" s="148"/>
    </row>
    <row r="5848" spans="1:16" ht="39.6">
      <c r="A5848" s="258" t="s">
        <v>51999</v>
      </c>
      <c r="B5848" s="252" t="s">
        <v>51998</v>
      </c>
      <c r="C5848" s="252" t="s">
        <v>51998</v>
      </c>
      <c r="D5848" s="148" t="s">
        <v>51998</v>
      </c>
      <c r="E5848" s="252" t="s">
        <v>51998</v>
      </c>
      <c r="F5848" s="259" t="s">
        <v>51998</v>
      </c>
      <c r="G5848" s="259" t="s">
        <v>51998</v>
      </c>
      <c r="H5848" s="252" t="s">
        <v>51998</v>
      </c>
      <c r="I5848" s="264" t="s">
        <v>51998</v>
      </c>
      <c r="J5848" s="148"/>
      <c r="K5848" s="148"/>
      <c r="L5848" s="148"/>
      <c r="M5848" s="258"/>
      <c r="N5848" s="148"/>
      <c r="O5848" s="148"/>
      <c r="P5848" s="148"/>
    </row>
    <row r="5849" spans="1:16" ht="39.6">
      <c r="A5849" s="258" t="s">
        <v>52000</v>
      </c>
      <c r="B5849" s="252" t="s">
        <v>52001</v>
      </c>
      <c r="C5849" s="252" t="s">
        <v>52001</v>
      </c>
      <c r="D5849" s="148" t="s">
        <v>52001</v>
      </c>
      <c r="E5849" s="252" t="s">
        <v>52001</v>
      </c>
      <c r="F5849" s="259" t="s">
        <v>52001</v>
      </c>
      <c r="G5849" s="259" t="s">
        <v>52001</v>
      </c>
      <c r="H5849" s="252" t="s">
        <v>52001</v>
      </c>
      <c r="I5849" s="264" t="s">
        <v>52001</v>
      </c>
      <c r="J5849" s="148"/>
      <c r="K5849" s="148"/>
      <c r="L5849" s="148"/>
      <c r="M5849" s="258"/>
      <c r="N5849" s="252"/>
      <c r="O5849" s="148"/>
      <c r="P5849" s="148"/>
    </row>
    <row r="5850" spans="1:16" ht="39.6">
      <c r="A5850" s="258" t="s">
        <v>52002</v>
      </c>
      <c r="B5850" s="252" t="s">
        <v>52001</v>
      </c>
      <c r="C5850" s="252" t="s">
        <v>52001</v>
      </c>
      <c r="D5850" s="148" t="s">
        <v>52001</v>
      </c>
      <c r="E5850" s="252" t="s">
        <v>52001</v>
      </c>
      <c r="F5850" s="259" t="s">
        <v>52001</v>
      </c>
      <c r="G5850" s="259" t="s">
        <v>52001</v>
      </c>
      <c r="H5850" s="252" t="s">
        <v>52001</v>
      </c>
      <c r="I5850" s="264" t="s">
        <v>52001</v>
      </c>
      <c r="J5850" s="148"/>
      <c r="K5850" s="148"/>
      <c r="L5850" s="148"/>
      <c r="M5850" s="258"/>
      <c r="N5850" s="252"/>
      <c r="O5850" s="148"/>
      <c r="P5850" s="148"/>
    </row>
    <row r="5851" spans="1:16" ht="39.6">
      <c r="A5851" s="258" t="s">
        <v>52003</v>
      </c>
      <c r="B5851" s="252" t="s">
        <v>52004</v>
      </c>
      <c r="C5851" s="252" t="s">
        <v>52004</v>
      </c>
      <c r="D5851" s="148" t="s">
        <v>52004</v>
      </c>
      <c r="E5851" s="252" t="s">
        <v>52004</v>
      </c>
      <c r="F5851" s="259" t="s">
        <v>52004</v>
      </c>
      <c r="G5851" s="259" t="s">
        <v>52004</v>
      </c>
      <c r="H5851" s="252" t="s">
        <v>52004</v>
      </c>
      <c r="I5851" s="264" t="s">
        <v>52004</v>
      </c>
      <c r="J5851" s="148"/>
      <c r="K5851" s="148"/>
      <c r="L5851" s="148"/>
      <c r="M5851" s="258"/>
      <c r="N5851" s="148"/>
      <c r="O5851" s="148"/>
      <c r="P5851" s="148"/>
    </row>
    <row r="5852" spans="1:16" ht="39.6">
      <c r="A5852" s="258" t="s">
        <v>52005</v>
      </c>
      <c r="B5852" s="252" t="s">
        <v>52004</v>
      </c>
      <c r="C5852" s="252" t="s">
        <v>52004</v>
      </c>
      <c r="D5852" s="148" t="s">
        <v>52004</v>
      </c>
      <c r="E5852" s="252" t="s">
        <v>52004</v>
      </c>
      <c r="F5852" s="259" t="s">
        <v>52004</v>
      </c>
      <c r="G5852" s="259" t="s">
        <v>52004</v>
      </c>
      <c r="H5852" s="252" t="s">
        <v>52004</v>
      </c>
      <c r="I5852" s="264" t="s">
        <v>52004</v>
      </c>
      <c r="J5852" s="148"/>
      <c r="K5852" s="148"/>
      <c r="L5852" s="148"/>
      <c r="M5852" s="258"/>
      <c r="N5852" s="148"/>
      <c r="O5852" s="148"/>
      <c r="P5852" s="148"/>
    </row>
    <row r="5853" spans="1:16" ht="39.6">
      <c r="A5853" s="258" t="s">
        <v>52006</v>
      </c>
      <c r="B5853" s="252" t="s">
        <v>52007</v>
      </c>
      <c r="C5853" s="252" t="s">
        <v>52007</v>
      </c>
      <c r="D5853" s="148" t="s">
        <v>52007</v>
      </c>
      <c r="E5853" s="252" t="s">
        <v>52007</v>
      </c>
      <c r="F5853" s="259" t="s">
        <v>52007</v>
      </c>
      <c r="G5853" s="259" t="s">
        <v>52007</v>
      </c>
      <c r="H5853" s="252" t="s">
        <v>52007</v>
      </c>
      <c r="I5853" s="264" t="s">
        <v>52007</v>
      </c>
      <c r="J5853" s="148"/>
      <c r="K5853" s="148"/>
      <c r="L5853" s="148"/>
      <c r="M5853" s="258"/>
      <c r="N5853" s="148"/>
      <c r="O5853" s="148"/>
      <c r="P5853" s="148"/>
    </row>
    <row r="5854" spans="1:16" ht="39.6">
      <c r="A5854" s="258" t="s">
        <v>52008</v>
      </c>
      <c r="B5854" s="252" t="s">
        <v>52007</v>
      </c>
      <c r="C5854" s="252" t="s">
        <v>52007</v>
      </c>
      <c r="D5854" s="148" t="s">
        <v>52007</v>
      </c>
      <c r="E5854" s="252" t="s">
        <v>52007</v>
      </c>
      <c r="F5854" s="259" t="s">
        <v>52007</v>
      </c>
      <c r="G5854" s="259" t="s">
        <v>52007</v>
      </c>
      <c r="H5854" s="252" t="s">
        <v>52007</v>
      </c>
      <c r="I5854" s="264" t="s">
        <v>52007</v>
      </c>
      <c r="J5854" s="148"/>
      <c r="K5854" s="148"/>
      <c r="L5854" s="148"/>
      <c r="M5854" s="258"/>
      <c r="N5854" s="148"/>
      <c r="O5854" s="148"/>
      <c r="P5854" s="148"/>
    </row>
    <row r="5855" spans="1:16" ht="39.6">
      <c r="A5855" s="258" t="s">
        <v>52009</v>
      </c>
      <c r="B5855" s="252" t="s">
        <v>52010</v>
      </c>
      <c r="C5855" s="252" t="s">
        <v>52010</v>
      </c>
      <c r="D5855" s="148" t="s">
        <v>52010</v>
      </c>
      <c r="E5855" s="252" t="s">
        <v>52010</v>
      </c>
      <c r="F5855" s="259" t="s">
        <v>52010</v>
      </c>
      <c r="G5855" s="259" t="s">
        <v>52010</v>
      </c>
      <c r="H5855" s="252" t="s">
        <v>52010</v>
      </c>
      <c r="I5855" s="264" t="s">
        <v>52010</v>
      </c>
      <c r="J5855" s="148"/>
      <c r="K5855" s="148"/>
      <c r="L5855" s="148"/>
      <c r="M5855" s="258"/>
      <c r="N5855" s="252"/>
      <c r="O5855" s="148"/>
      <c r="P5855" s="148"/>
    </row>
    <row r="5856" spans="1:16" ht="39.6">
      <c r="A5856" s="258" t="s">
        <v>52011</v>
      </c>
      <c r="B5856" s="252" t="s">
        <v>52010</v>
      </c>
      <c r="C5856" s="252" t="s">
        <v>52010</v>
      </c>
      <c r="D5856" s="148" t="s">
        <v>52010</v>
      </c>
      <c r="E5856" s="252" t="s">
        <v>52010</v>
      </c>
      <c r="F5856" s="259" t="s">
        <v>52010</v>
      </c>
      <c r="G5856" s="259" t="s">
        <v>52010</v>
      </c>
      <c r="H5856" s="252" t="s">
        <v>52010</v>
      </c>
      <c r="I5856" s="264" t="s">
        <v>52010</v>
      </c>
      <c r="J5856" s="148"/>
      <c r="K5856" s="148"/>
      <c r="L5856" s="148"/>
      <c r="M5856" s="258"/>
      <c r="N5856" s="252"/>
      <c r="O5856" s="148"/>
      <c r="P5856" s="148"/>
    </row>
    <row r="5857" spans="1:16" ht="39.6">
      <c r="A5857" s="258" t="s">
        <v>52012</v>
      </c>
      <c r="B5857" s="252" t="s">
        <v>52013</v>
      </c>
      <c r="C5857" s="252" t="s">
        <v>52013</v>
      </c>
      <c r="D5857" s="148" t="s">
        <v>52013</v>
      </c>
      <c r="E5857" s="252" t="s">
        <v>52013</v>
      </c>
      <c r="F5857" s="259" t="s">
        <v>52013</v>
      </c>
      <c r="G5857" s="259" t="s">
        <v>52013</v>
      </c>
      <c r="H5857" s="252" t="s">
        <v>52013</v>
      </c>
      <c r="I5857" s="264" t="s">
        <v>52013</v>
      </c>
      <c r="J5857" s="148"/>
      <c r="K5857" s="148"/>
      <c r="L5857" s="148"/>
      <c r="M5857" s="258"/>
      <c r="N5857" s="252"/>
      <c r="O5857" s="148"/>
      <c r="P5857" s="148"/>
    </row>
    <row r="5858" spans="1:16" ht="39.6">
      <c r="A5858" s="258" t="s">
        <v>52014</v>
      </c>
      <c r="B5858" s="252" t="s">
        <v>52013</v>
      </c>
      <c r="C5858" s="252" t="s">
        <v>52013</v>
      </c>
      <c r="D5858" s="148" t="s">
        <v>52013</v>
      </c>
      <c r="E5858" s="252" t="s">
        <v>52013</v>
      </c>
      <c r="F5858" s="259" t="s">
        <v>52013</v>
      </c>
      <c r="G5858" s="259" t="s">
        <v>52013</v>
      </c>
      <c r="H5858" s="252" t="s">
        <v>52013</v>
      </c>
      <c r="I5858" s="264" t="s">
        <v>52013</v>
      </c>
      <c r="J5858" s="148"/>
      <c r="K5858" s="148"/>
      <c r="L5858" s="148"/>
      <c r="M5858" s="258"/>
      <c r="N5858" s="252"/>
      <c r="O5858" s="148"/>
      <c r="P5858" s="148"/>
    </row>
    <row r="5859" spans="1:16" ht="39.6">
      <c r="A5859" s="258" t="s">
        <v>52015</v>
      </c>
      <c r="B5859" s="252" t="s">
        <v>52016</v>
      </c>
      <c r="C5859" s="252" t="s">
        <v>52016</v>
      </c>
      <c r="D5859" s="148" t="s">
        <v>52016</v>
      </c>
      <c r="E5859" s="252" t="s">
        <v>52016</v>
      </c>
      <c r="F5859" s="259" t="s">
        <v>52016</v>
      </c>
      <c r="G5859" s="259" t="s">
        <v>52016</v>
      </c>
      <c r="H5859" s="252" t="s">
        <v>52016</v>
      </c>
      <c r="I5859" s="264" t="s">
        <v>52016</v>
      </c>
      <c r="J5859" s="148"/>
      <c r="K5859" s="148"/>
      <c r="L5859" s="148"/>
      <c r="M5859" s="258"/>
      <c r="N5859" s="148"/>
      <c r="O5859" s="148"/>
      <c r="P5859" s="148"/>
    </row>
    <row r="5860" spans="1:16" ht="39.6">
      <c r="A5860" s="258" t="s">
        <v>52017</v>
      </c>
      <c r="B5860" s="252" t="s">
        <v>52016</v>
      </c>
      <c r="C5860" s="252" t="s">
        <v>52016</v>
      </c>
      <c r="D5860" s="148" t="s">
        <v>52016</v>
      </c>
      <c r="E5860" s="252" t="s">
        <v>52016</v>
      </c>
      <c r="F5860" s="259" t="s">
        <v>52016</v>
      </c>
      <c r="G5860" s="259" t="s">
        <v>52016</v>
      </c>
      <c r="H5860" s="252" t="s">
        <v>52016</v>
      </c>
      <c r="I5860" s="264" t="s">
        <v>52016</v>
      </c>
      <c r="J5860" s="148"/>
      <c r="K5860" s="148"/>
      <c r="L5860" s="148"/>
      <c r="M5860" s="258"/>
      <c r="N5860" s="148"/>
      <c r="O5860" s="148"/>
      <c r="P5860" s="148"/>
    </row>
    <row r="5861" spans="1:16" ht="39.6">
      <c r="A5861" s="258" t="s">
        <v>52018</v>
      </c>
      <c r="B5861" s="252" t="s">
        <v>52019</v>
      </c>
      <c r="C5861" s="252" t="s">
        <v>52019</v>
      </c>
      <c r="D5861" s="148" t="s">
        <v>52019</v>
      </c>
      <c r="E5861" s="252" t="s">
        <v>52019</v>
      </c>
      <c r="F5861" s="259" t="s">
        <v>52019</v>
      </c>
      <c r="G5861" s="259" t="s">
        <v>52019</v>
      </c>
      <c r="H5861" s="252" t="s">
        <v>52019</v>
      </c>
      <c r="I5861" s="264" t="s">
        <v>52019</v>
      </c>
      <c r="J5861" s="148"/>
      <c r="K5861" s="148"/>
      <c r="L5861" s="148"/>
      <c r="M5861" s="258"/>
      <c r="N5861" s="148"/>
      <c r="O5861" s="148"/>
      <c r="P5861" s="148"/>
    </row>
    <row r="5862" spans="1:16" ht="39.6">
      <c r="A5862" s="258" t="s">
        <v>52020</v>
      </c>
      <c r="B5862" s="252" t="s">
        <v>52019</v>
      </c>
      <c r="C5862" s="252" t="s">
        <v>52019</v>
      </c>
      <c r="D5862" s="148" t="s">
        <v>52019</v>
      </c>
      <c r="E5862" s="252" t="s">
        <v>52019</v>
      </c>
      <c r="F5862" s="259" t="s">
        <v>52019</v>
      </c>
      <c r="G5862" s="259" t="s">
        <v>52019</v>
      </c>
      <c r="H5862" s="252" t="s">
        <v>52019</v>
      </c>
      <c r="I5862" s="264" t="s">
        <v>52019</v>
      </c>
      <c r="J5862" s="148"/>
      <c r="K5862" s="148"/>
      <c r="L5862" s="148"/>
      <c r="M5862" s="258"/>
      <c r="N5862" s="148"/>
      <c r="O5862" s="148"/>
      <c r="P5862" s="148"/>
    </row>
    <row r="5863" spans="1:16" ht="39.6">
      <c r="A5863" s="258" t="s">
        <v>52021</v>
      </c>
      <c r="B5863" s="252" t="s">
        <v>52022</v>
      </c>
      <c r="C5863" s="252" t="s">
        <v>52022</v>
      </c>
      <c r="D5863" s="148" t="s">
        <v>52022</v>
      </c>
      <c r="E5863" s="252" t="s">
        <v>52022</v>
      </c>
      <c r="F5863" s="259" t="s">
        <v>52022</v>
      </c>
      <c r="G5863" s="259" t="s">
        <v>52022</v>
      </c>
      <c r="H5863" s="252" t="s">
        <v>52022</v>
      </c>
      <c r="I5863" s="264" t="s">
        <v>52022</v>
      </c>
      <c r="J5863" s="148"/>
      <c r="K5863" s="148"/>
      <c r="L5863" s="148"/>
      <c r="M5863" s="258"/>
      <c r="N5863" s="252"/>
      <c r="O5863" s="148"/>
      <c r="P5863" s="148"/>
    </row>
    <row r="5864" spans="1:16" ht="39.6">
      <c r="A5864" s="258" t="s">
        <v>52023</v>
      </c>
      <c r="B5864" s="252" t="s">
        <v>52022</v>
      </c>
      <c r="C5864" s="252" t="s">
        <v>52022</v>
      </c>
      <c r="D5864" s="148" t="s">
        <v>52022</v>
      </c>
      <c r="E5864" s="252" t="s">
        <v>52022</v>
      </c>
      <c r="F5864" s="259" t="s">
        <v>52022</v>
      </c>
      <c r="G5864" s="259" t="s">
        <v>52022</v>
      </c>
      <c r="H5864" s="252" t="s">
        <v>52022</v>
      </c>
      <c r="I5864" s="264" t="s">
        <v>52022</v>
      </c>
      <c r="J5864" s="148"/>
      <c r="K5864" s="148"/>
      <c r="L5864" s="148"/>
      <c r="M5864" s="258"/>
      <c r="N5864" s="252"/>
      <c r="O5864" s="148"/>
      <c r="P5864" s="148"/>
    </row>
    <row r="5865" spans="1:16" ht="39.6">
      <c r="A5865" s="258" t="s">
        <v>52024</v>
      </c>
      <c r="B5865" s="252" t="s">
        <v>52025</v>
      </c>
      <c r="C5865" s="252" t="s">
        <v>52025</v>
      </c>
      <c r="D5865" s="148" t="s">
        <v>52025</v>
      </c>
      <c r="E5865" s="252" t="s">
        <v>52025</v>
      </c>
      <c r="F5865" s="259" t="s">
        <v>52025</v>
      </c>
      <c r="G5865" s="259" t="s">
        <v>52025</v>
      </c>
      <c r="H5865" s="252" t="s">
        <v>52025</v>
      </c>
      <c r="I5865" s="264" t="s">
        <v>52025</v>
      </c>
      <c r="J5865" s="148"/>
      <c r="K5865" s="148"/>
      <c r="L5865" s="148"/>
      <c r="M5865" s="258"/>
      <c r="N5865" s="252"/>
      <c r="O5865" s="148"/>
      <c r="P5865" s="148"/>
    </row>
    <row r="5866" spans="1:16" ht="39.6">
      <c r="A5866" s="258" t="s">
        <v>52026</v>
      </c>
      <c r="B5866" s="252" t="s">
        <v>52025</v>
      </c>
      <c r="C5866" s="252" t="s">
        <v>52025</v>
      </c>
      <c r="D5866" s="148" t="s">
        <v>52025</v>
      </c>
      <c r="E5866" s="252" t="s">
        <v>52025</v>
      </c>
      <c r="F5866" s="259" t="s">
        <v>52025</v>
      </c>
      <c r="G5866" s="259" t="s">
        <v>52025</v>
      </c>
      <c r="H5866" s="252" t="s">
        <v>52025</v>
      </c>
      <c r="I5866" s="264" t="s">
        <v>52025</v>
      </c>
      <c r="J5866" s="148"/>
      <c r="K5866" s="148"/>
      <c r="L5866" s="148"/>
      <c r="M5866" s="258"/>
      <c r="N5866" s="252"/>
      <c r="O5866" s="148"/>
      <c r="P5866" s="148"/>
    </row>
    <row r="5867" spans="1:16" ht="39.6">
      <c r="A5867" s="258" t="s">
        <v>52027</v>
      </c>
      <c r="B5867" s="252" t="s">
        <v>52028</v>
      </c>
      <c r="C5867" s="252" t="s">
        <v>52028</v>
      </c>
      <c r="D5867" s="148" t="s">
        <v>52028</v>
      </c>
      <c r="E5867" s="252" t="s">
        <v>52028</v>
      </c>
      <c r="F5867" s="259" t="s">
        <v>52028</v>
      </c>
      <c r="G5867" s="259" t="s">
        <v>52028</v>
      </c>
      <c r="H5867" s="252" t="s">
        <v>52028</v>
      </c>
      <c r="I5867" s="264" t="s">
        <v>52028</v>
      </c>
      <c r="J5867" s="273"/>
      <c r="K5867" s="273"/>
      <c r="L5867" s="148"/>
      <c r="M5867" s="258"/>
      <c r="N5867" s="148"/>
      <c r="O5867" s="148"/>
      <c r="P5867" s="148"/>
    </row>
    <row r="5868" spans="1:16" ht="145.19999999999999">
      <c r="A5868" s="258" t="s">
        <v>52029</v>
      </c>
      <c r="B5868" s="252" t="s">
        <v>52030</v>
      </c>
      <c r="C5868" s="252" t="s">
        <v>52031</v>
      </c>
      <c r="D5868" s="148" t="s">
        <v>52032</v>
      </c>
      <c r="E5868" s="252" t="s">
        <v>52033</v>
      </c>
      <c r="F5868" s="259" t="s">
        <v>52034</v>
      </c>
      <c r="G5868" s="259" t="s">
        <v>52035</v>
      </c>
      <c r="H5868" s="262" t="s">
        <v>52036</v>
      </c>
      <c r="I5868" s="264" t="s">
        <v>52037</v>
      </c>
      <c r="L5868" s="148"/>
      <c r="M5868" s="258"/>
      <c r="N5868" s="148"/>
      <c r="O5868" s="148"/>
      <c r="P5868" s="148"/>
    </row>
    <row r="5869" spans="1:16" ht="132">
      <c r="A5869" s="258" t="s">
        <v>52038</v>
      </c>
      <c r="B5869" s="252" t="s">
        <v>52039</v>
      </c>
      <c r="C5869" s="252" t="s">
        <v>52040</v>
      </c>
      <c r="D5869" s="148" t="s">
        <v>52041</v>
      </c>
      <c r="E5869" s="252" t="s">
        <v>52042</v>
      </c>
      <c r="F5869" s="259" t="s">
        <v>52043</v>
      </c>
      <c r="G5869" s="259" t="s">
        <v>52044</v>
      </c>
      <c r="H5869" s="262" t="s">
        <v>52045</v>
      </c>
      <c r="I5869" s="264" t="s">
        <v>52046</v>
      </c>
      <c r="L5869" s="148"/>
      <c r="M5869" s="258"/>
      <c r="N5869" s="148"/>
      <c r="O5869" s="148"/>
      <c r="P5869" s="148"/>
    </row>
    <row r="5870" spans="1:16" ht="132">
      <c r="A5870" s="258" t="s">
        <v>52047</v>
      </c>
      <c r="B5870" s="252" t="s">
        <v>52048</v>
      </c>
      <c r="C5870" s="252" t="s">
        <v>52049</v>
      </c>
      <c r="D5870" s="148" t="s">
        <v>52050</v>
      </c>
      <c r="E5870" s="252" t="s">
        <v>52042</v>
      </c>
      <c r="F5870" s="259" t="s">
        <v>52043</v>
      </c>
      <c r="G5870" s="259" t="s">
        <v>52044</v>
      </c>
      <c r="H5870" s="262" t="s">
        <v>52051</v>
      </c>
      <c r="I5870" s="264" t="s">
        <v>52052</v>
      </c>
      <c r="L5870" s="148"/>
      <c r="M5870" s="258"/>
      <c r="N5870" s="148"/>
      <c r="O5870" s="148"/>
      <c r="P5870" s="148"/>
    </row>
    <row r="5871" spans="1:16" ht="52.8">
      <c r="A5871" s="258" t="s">
        <v>52053</v>
      </c>
      <c r="B5871" s="252" t="s">
        <v>52054</v>
      </c>
      <c r="C5871" s="252" t="s">
        <v>52055</v>
      </c>
      <c r="D5871" s="148" t="s">
        <v>52056</v>
      </c>
      <c r="E5871" s="252" t="s">
        <v>52057</v>
      </c>
      <c r="F5871" s="259" t="s">
        <v>52058</v>
      </c>
      <c r="G5871" s="259" t="s">
        <v>52059</v>
      </c>
      <c r="H5871" s="262" t="s">
        <v>52060</v>
      </c>
      <c r="I5871" s="264" t="s">
        <v>52061</v>
      </c>
      <c r="L5871" s="148"/>
      <c r="M5871" s="258"/>
      <c r="N5871" s="252"/>
      <c r="O5871" s="148"/>
      <c r="P5871" s="148"/>
    </row>
    <row r="5872" spans="1:16" ht="52.8">
      <c r="A5872" s="258" t="s">
        <v>52062</v>
      </c>
      <c r="B5872" s="252" t="s">
        <v>52054</v>
      </c>
      <c r="C5872" s="252" t="s">
        <v>52055</v>
      </c>
      <c r="D5872" s="148" t="s">
        <v>52056</v>
      </c>
      <c r="E5872" s="252" t="s">
        <v>52057</v>
      </c>
      <c r="F5872" s="259" t="s">
        <v>52058</v>
      </c>
      <c r="G5872" s="259" t="s">
        <v>52059</v>
      </c>
      <c r="H5872" s="262" t="s">
        <v>52060</v>
      </c>
      <c r="I5872" s="264" t="s">
        <v>52061</v>
      </c>
      <c r="L5872" s="148"/>
      <c r="M5872" s="258"/>
      <c r="N5872" s="252"/>
      <c r="O5872" s="148"/>
      <c r="P5872" s="148"/>
    </row>
    <row r="5873" spans="1:16" ht="118.8">
      <c r="A5873" s="258" t="s">
        <v>52063</v>
      </c>
      <c r="B5873" s="252" t="s">
        <v>52064</v>
      </c>
      <c r="C5873" s="252" t="s">
        <v>52065</v>
      </c>
      <c r="D5873" s="148" t="s">
        <v>52066</v>
      </c>
      <c r="E5873" s="252" t="s">
        <v>52067</v>
      </c>
      <c r="F5873" s="259" t="s">
        <v>52068</v>
      </c>
      <c r="G5873" s="259" t="s">
        <v>52069</v>
      </c>
      <c r="H5873" s="262" t="s">
        <v>52070</v>
      </c>
      <c r="I5873" s="264" t="s">
        <v>52071</v>
      </c>
      <c r="L5873" s="148"/>
      <c r="M5873" s="258"/>
      <c r="N5873" s="252"/>
      <c r="O5873" s="148"/>
      <c r="P5873" s="148"/>
    </row>
    <row r="5874" spans="1:16" ht="118.8">
      <c r="A5874" s="258" t="s">
        <v>52072</v>
      </c>
      <c r="B5874" s="252" t="s">
        <v>52064</v>
      </c>
      <c r="C5874" s="252" t="s">
        <v>52065</v>
      </c>
      <c r="D5874" s="148" t="s">
        <v>52066</v>
      </c>
      <c r="E5874" s="252" t="s">
        <v>52067</v>
      </c>
      <c r="F5874" s="259" t="s">
        <v>52068</v>
      </c>
      <c r="G5874" s="259" t="s">
        <v>52069</v>
      </c>
      <c r="H5874" s="262" t="s">
        <v>52070</v>
      </c>
      <c r="I5874" s="264" t="s">
        <v>52071</v>
      </c>
      <c r="L5874" s="148"/>
      <c r="M5874" s="258"/>
      <c r="N5874" s="252"/>
      <c r="O5874" s="148"/>
      <c r="P5874" s="148"/>
    </row>
    <row r="5875" spans="1:16" ht="39.6">
      <c r="A5875" s="258" t="s">
        <v>52073</v>
      </c>
      <c r="B5875" s="252" t="s">
        <v>52074</v>
      </c>
      <c r="C5875" s="252" t="s">
        <v>52074</v>
      </c>
      <c r="D5875" s="148" t="s">
        <v>52074</v>
      </c>
      <c r="E5875" s="252" t="s">
        <v>52074</v>
      </c>
      <c r="F5875" s="259" t="s">
        <v>52074</v>
      </c>
      <c r="G5875" s="259" t="s">
        <v>52074</v>
      </c>
      <c r="H5875" s="262" t="s">
        <v>52074</v>
      </c>
      <c r="I5875" s="264" t="s">
        <v>52074</v>
      </c>
      <c r="L5875" s="148"/>
      <c r="M5875" s="258"/>
      <c r="N5875" s="252"/>
      <c r="O5875" s="148"/>
      <c r="P5875" s="148"/>
    </row>
    <row r="5876" spans="1:16" ht="39.6">
      <c r="A5876" s="258" t="s">
        <v>52075</v>
      </c>
      <c r="B5876" s="252" t="s">
        <v>52074</v>
      </c>
      <c r="C5876" s="252" t="s">
        <v>52074</v>
      </c>
      <c r="D5876" s="148" t="s">
        <v>52074</v>
      </c>
      <c r="E5876" s="252" t="s">
        <v>52074</v>
      </c>
      <c r="F5876" s="259" t="s">
        <v>52074</v>
      </c>
      <c r="G5876" s="259" t="s">
        <v>52074</v>
      </c>
      <c r="H5876" s="262" t="s">
        <v>52074</v>
      </c>
      <c r="I5876" s="264" t="s">
        <v>52074</v>
      </c>
      <c r="L5876" s="148"/>
      <c r="M5876" s="258"/>
      <c r="N5876" s="252"/>
      <c r="O5876" s="148"/>
      <c r="P5876" s="148"/>
    </row>
    <row r="5877" spans="1:16" ht="39.6">
      <c r="A5877" s="258" t="s">
        <v>52076</v>
      </c>
      <c r="B5877" s="252" t="s">
        <v>52077</v>
      </c>
      <c r="C5877" s="252" t="s">
        <v>52077</v>
      </c>
      <c r="D5877" s="148" t="s">
        <v>52077</v>
      </c>
      <c r="E5877" s="252" t="s">
        <v>52077</v>
      </c>
      <c r="F5877" s="259" t="s">
        <v>52077</v>
      </c>
      <c r="G5877" s="259" t="s">
        <v>52077</v>
      </c>
      <c r="H5877" s="262" t="s">
        <v>52077</v>
      </c>
      <c r="I5877" s="264" t="s">
        <v>52077</v>
      </c>
      <c r="L5877" s="148"/>
      <c r="M5877" s="258"/>
      <c r="N5877" s="252"/>
      <c r="O5877" s="148"/>
      <c r="P5877" s="148"/>
    </row>
    <row r="5878" spans="1:16" ht="39.6">
      <c r="A5878" s="258" t="s">
        <v>52078</v>
      </c>
      <c r="B5878" s="252" t="s">
        <v>52077</v>
      </c>
      <c r="C5878" s="252" t="s">
        <v>52077</v>
      </c>
      <c r="D5878" s="148" t="s">
        <v>52077</v>
      </c>
      <c r="E5878" s="252" t="s">
        <v>52077</v>
      </c>
      <c r="F5878" s="259" t="s">
        <v>52077</v>
      </c>
      <c r="G5878" s="259" t="s">
        <v>52077</v>
      </c>
      <c r="H5878" s="262" t="s">
        <v>52077</v>
      </c>
      <c r="I5878" s="264" t="s">
        <v>52077</v>
      </c>
      <c r="L5878" s="148"/>
      <c r="M5878" s="258"/>
      <c r="N5878" s="252"/>
      <c r="O5878" s="148"/>
      <c r="P5878" s="148"/>
    </row>
    <row r="5879" spans="1:16" ht="211.2">
      <c r="A5879" s="258" t="s">
        <v>52079</v>
      </c>
      <c r="B5879" s="252" t="s">
        <v>52080</v>
      </c>
      <c r="C5879" s="252" t="s">
        <v>52081</v>
      </c>
      <c r="D5879" s="148" t="s">
        <v>52082</v>
      </c>
      <c r="E5879" s="252" t="s">
        <v>52083</v>
      </c>
      <c r="F5879" s="259" t="s">
        <v>52084</v>
      </c>
      <c r="G5879" s="259" t="s">
        <v>52085</v>
      </c>
      <c r="H5879" s="262" t="s">
        <v>52086</v>
      </c>
      <c r="I5879" s="264" t="s">
        <v>52087</v>
      </c>
      <c r="L5879" s="148"/>
      <c r="M5879" s="258"/>
      <c r="N5879" s="252"/>
      <c r="O5879" s="148"/>
      <c r="P5879" s="148"/>
    </row>
    <row r="5880" spans="1:16" ht="211.2">
      <c r="A5880" s="258" t="s">
        <v>52088</v>
      </c>
      <c r="B5880" s="252" t="s">
        <v>52089</v>
      </c>
      <c r="C5880" s="252" t="s">
        <v>52081</v>
      </c>
      <c r="D5880" s="148" t="s">
        <v>52090</v>
      </c>
      <c r="E5880" s="252" t="s">
        <v>52083</v>
      </c>
      <c r="F5880" s="259" t="s">
        <v>52084</v>
      </c>
      <c r="G5880" s="259" t="s">
        <v>52091</v>
      </c>
      <c r="H5880" s="262" t="s">
        <v>52092</v>
      </c>
      <c r="I5880" s="264" t="s">
        <v>52093</v>
      </c>
      <c r="L5880" s="148"/>
      <c r="M5880" s="258"/>
      <c r="N5880" s="252"/>
      <c r="O5880" s="148"/>
      <c r="P5880" s="148"/>
    </row>
    <row r="5881" spans="1:16" ht="237.6">
      <c r="A5881" s="258" t="s">
        <v>52094</v>
      </c>
      <c r="B5881" s="252" t="s">
        <v>52095</v>
      </c>
      <c r="C5881" s="252" t="s">
        <v>52096</v>
      </c>
      <c r="D5881" s="148" t="s">
        <v>52097</v>
      </c>
      <c r="E5881" s="252" t="s">
        <v>52098</v>
      </c>
      <c r="F5881" s="259" t="s">
        <v>52099</v>
      </c>
      <c r="G5881" s="259" t="s">
        <v>52100</v>
      </c>
      <c r="H5881" s="262" t="s">
        <v>52101</v>
      </c>
      <c r="I5881" s="264" t="s">
        <v>52102</v>
      </c>
      <c r="L5881" s="148"/>
      <c r="M5881" s="258"/>
      <c r="N5881" s="252"/>
      <c r="O5881" s="148"/>
      <c r="P5881" s="148"/>
    </row>
    <row r="5882" spans="1:16" ht="237.6">
      <c r="A5882" s="258" t="s">
        <v>52103</v>
      </c>
      <c r="B5882" s="252" t="s">
        <v>52104</v>
      </c>
      <c r="C5882" s="252" t="s">
        <v>52096</v>
      </c>
      <c r="D5882" s="148" t="s">
        <v>52105</v>
      </c>
      <c r="E5882" s="252" t="s">
        <v>52098</v>
      </c>
      <c r="F5882" s="259" t="s">
        <v>52106</v>
      </c>
      <c r="G5882" s="259" t="s">
        <v>52107</v>
      </c>
      <c r="H5882" s="262" t="s">
        <v>52108</v>
      </c>
      <c r="I5882" s="264" t="s">
        <v>52109</v>
      </c>
      <c r="L5882" s="148"/>
      <c r="M5882" s="258"/>
      <c r="N5882" s="252"/>
      <c r="O5882" s="148"/>
      <c r="P5882" s="148"/>
    </row>
    <row r="5883" spans="1:16" ht="39.6">
      <c r="A5883" s="258" t="s">
        <v>52110</v>
      </c>
      <c r="B5883" s="252" t="s">
        <v>52111</v>
      </c>
      <c r="C5883" s="252" t="s">
        <v>52111</v>
      </c>
      <c r="D5883" s="148" t="s">
        <v>52111</v>
      </c>
      <c r="E5883" s="252" t="s">
        <v>52111</v>
      </c>
      <c r="F5883" s="259" t="s">
        <v>52111</v>
      </c>
      <c r="G5883" s="259" t="s">
        <v>52111</v>
      </c>
      <c r="H5883" s="262" t="s">
        <v>52111</v>
      </c>
      <c r="I5883" s="264" t="s">
        <v>52111</v>
      </c>
      <c r="L5883" s="148"/>
      <c r="M5883" s="258"/>
      <c r="N5883" s="252"/>
      <c r="O5883" s="148"/>
      <c r="P5883" s="148"/>
    </row>
    <row r="5884" spans="1:16" ht="39.6">
      <c r="A5884" s="258" t="s">
        <v>52112</v>
      </c>
      <c r="B5884" s="252" t="s">
        <v>52111</v>
      </c>
      <c r="C5884" s="252" t="s">
        <v>52111</v>
      </c>
      <c r="D5884" s="148" t="s">
        <v>52111</v>
      </c>
      <c r="E5884" s="252" t="s">
        <v>52111</v>
      </c>
      <c r="F5884" s="259" t="s">
        <v>52111</v>
      </c>
      <c r="G5884" s="259" t="s">
        <v>52111</v>
      </c>
      <c r="H5884" s="262" t="s">
        <v>52111</v>
      </c>
      <c r="I5884" s="264" t="s">
        <v>52111</v>
      </c>
      <c r="L5884" s="148"/>
      <c r="M5884" s="258"/>
      <c r="N5884" s="252"/>
      <c r="O5884" s="148"/>
      <c r="P5884" s="148"/>
    </row>
    <row r="5885" spans="1:16" ht="39.6">
      <c r="A5885" s="258" t="s">
        <v>52113</v>
      </c>
      <c r="B5885" s="252" t="s">
        <v>52114</v>
      </c>
      <c r="C5885" s="252" t="s">
        <v>52114</v>
      </c>
      <c r="D5885" s="148" t="s">
        <v>52114</v>
      </c>
      <c r="E5885" s="252" t="s">
        <v>52114</v>
      </c>
      <c r="F5885" s="259" t="s">
        <v>52114</v>
      </c>
      <c r="G5885" s="259" t="s">
        <v>52114</v>
      </c>
      <c r="H5885" s="262" t="s">
        <v>52114</v>
      </c>
      <c r="I5885" s="264" t="s">
        <v>52114</v>
      </c>
      <c r="L5885" s="148"/>
      <c r="M5885" s="258"/>
      <c r="N5885" s="252"/>
      <c r="O5885" s="148"/>
      <c r="P5885" s="148"/>
    </row>
    <row r="5886" spans="1:16" ht="39.6">
      <c r="A5886" s="258" t="s">
        <v>52115</v>
      </c>
      <c r="B5886" s="252" t="s">
        <v>52114</v>
      </c>
      <c r="C5886" s="252" t="s">
        <v>52114</v>
      </c>
      <c r="D5886" s="148" t="s">
        <v>52114</v>
      </c>
      <c r="E5886" s="252" t="s">
        <v>52114</v>
      </c>
      <c r="F5886" s="259" t="s">
        <v>52114</v>
      </c>
      <c r="G5886" s="259" t="s">
        <v>52114</v>
      </c>
      <c r="H5886" s="262" t="s">
        <v>52114</v>
      </c>
      <c r="I5886" s="264" t="s">
        <v>52114</v>
      </c>
      <c r="L5886" s="148"/>
      <c r="M5886" s="258"/>
      <c r="N5886" s="252"/>
      <c r="O5886" s="148"/>
      <c r="P5886" s="148"/>
    </row>
    <row r="5887" spans="1:16" ht="105.6">
      <c r="A5887" s="258" t="s">
        <v>52116</v>
      </c>
      <c r="B5887" s="252" t="s">
        <v>52117</v>
      </c>
      <c r="C5887" s="252" t="s">
        <v>52118</v>
      </c>
      <c r="D5887" s="148" t="s">
        <v>52119</v>
      </c>
      <c r="E5887" s="252" t="s">
        <v>52120</v>
      </c>
      <c r="F5887" s="259" t="s">
        <v>52121</v>
      </c>
      <c r="G5887" s="259" t="s">
        <v>52122</v>
      </c>
      <c r="H5887" s="262" t="s">
        <v>52123</v>
      </c>
      <c r="I5887" s="264" t="s">
        <v>52124</v>
      </c>
      <c r="L5887" s="148"/>
      <c r="M5887" s="258"/>
      <c r="N5887" s="252"/>
      <c r="O5887" s="148"/>
      <c r="P5887" s="148"/>
    </row>
    <row r="5888" spans="1:16" ht="105.6">
      <c r="A5888" s="258" t="s">
        <v>52125</v>
      </c>
      <c r="B5888" s="252" t="s">
        <v>52126</v>
      </c>
      <c r="C5888" s="252" t="s">
        <v>52118</v>
      </c>
      <c r="D5888" s="148" t="s">
        <v>52127</v>
      </c>
      <c r="E5888" s="252" t="s">
        <v>52120</v>
      </c>
      <c r="F5888" s="259" t="s">
        <v>52121</v>
      </c>
      <c r="G5888" s="259" t="s">
        <v>52128</v>
      </c>
      <c r="H5888" s="262" t="s">
        <v>52129</v>
      </c>
      <c r="I5888" s="264" t="s">
        <v>52124</v>
      </c>
      <c r="L5888" s="148"/>
      <c r="M5888" s="258"/>
      <c r="N5888" s="252"/>
      <c r="O5888" s="148"/>
      <c r="P5888" s="148"/>
    </row>
    <row r="5889" spans="1:16" ht="158.4">
      <c r="A5889" s="258" t="s">
        <v>52130</v>
      </c>
      <c r="B5889" s="252" t="s">
        <v>52131</v>
      </c>
      <c r="C5889" s="252" t="s">
        <v>52132</v>
      </c>
      <c r="D5889" s="148" t="s">
        <v>52133</v>
      </c>
      <c r="E5889" s="252" t="s">
        <v>52134</v>
      </c>
      <c r="F5889" s="259" t="s">
        <v>52135</v>
      </c>
      <c r="G5889" s="259" t="s">
        <v>52136</v>
      </c>
      <c r="H5889" s="262" t="s">
        <v>52137</v>
      </c>
      <c r="I5889" s="264" t="s">
        <v>52138</v>
      </c>
      <c r="L5889" s="148"/>
      <c r="M5889" s="258"/>
      <c r="N5889" s="252"/>
      <c r="O5889" s="148"/>
      <c r="P5889" s="148"/>
    </row>
    <row r="5890" spans="1:16" ht="158.4">
      <c r="A5890" s="258" t="s">
        <v>52139</v>
      </c>
      <c r="B5890" s="252" t="s">
        <v>52140</v>
      </c>
      <c r="C5890" s="252" t="s">
        <v>52141</v>
      </c>
      <c r="D5890" s="148" t="s">
        <v>52142</v>
      </c>
      <c r="E5890" s="252" t="s">
        <v>52143</v>
      </c>
      <c r="F5890" s="259" t="s">
        <v>52135</v>
      </c>
      <c r="G5890" s="259" t="s">
        <v>52144</v>
      </c>
      <c r="H5890" s="262" t="s">
        <v>52145</v>
      </c>
      <c r="I5890" s="264" t="s">
        <v>52146</v>
      </c>
      <c r="L5890" s="148"/>
      <c r="M5890" s="258"/>
      <c r="N5890" s="252"/>
      <c r="O5890" s="148"/>
      <c r="P5890" s="148"/>
    </row>
    <row r="5891" spans="1:16" ht="39.6">
      <c r="A5891" s="258" t="s">
        <v>52147</v>
      </c>
      <c r="B5891" s="252" t="s">
        <v>52148</v>
      </c>
      <c r="C5891" s="252" t="s">
        <v>52148</v>
      </c>
      <c r="D5891" s="148" t="s">
        <v>52148</v>
      </c>
      <c r="E5891" s="252" t="s">
        <v>52148</v>
      </c>
      <c r="F5891" s="259" t="s">
        <v>52148</v>
      </c>
      <c r="G5891" s="259" t="s">
        <v>52148</v>
      </c>
      <c r="H5891" s="252" t="s">
        <v>52148</v>
      </c>
      <c r="I5891" s="264" t="s">
        <v>52148</v>
      </c>
      <c r="J5891" s="148"/>
      <c r="K5891" s="148"/>
      <c r="L5891" s="148"/>
      <c r="M5891" s="258"/>
      <c r="N5891" s="252"/>
      <c r="O5891" s="148"/>
      <c r="P5891" s="148"/>
    </row>
    <row r="5892" spans="1:16" ht="39.6">
      <c r="A5892" s="258" t="s">
        <v>52149</v>
      </c>
      <c r="B5892" s="252" t="s">
        <v>52148</v>
      </c>
      <c r="C5892" s="252" t="s">
        <v>52148</v>
      </c>
      <c r="D5892" s="148" t="s">
        <v>52148</v>
      </c>
      <c r="E5892" s="252" t="s">
        <v>52148</v>
      </c>
      <c r="F5892" s="259" t="s">
        <v>52148</v>
      </c>
      <c r="G5892" s="259" t="s">
        <v>52148</v>
      </c>
      <c r="H5892" s="252" t="s">
        <v>52148</v>
      </c>
      <c r="I5892" s="264" t="s">
        <v>52148</v>
      </c>
      <c r="J5892" s="148"/>
      <c r="K5892" s="148"/>
      <c r="L5892" s="148"/>
      <c r="M5892" s="258"/>
      <c r="N5892" s="252"/>
      <c r="O5892" s="148"/>
      <c r="P5892" s="148"/>
    </row>
    <row r="5893" spans="1:16" ht="39.6">
      <c r="A5893" s="258" t="s">
        <v>52150</v>
      </c>
      <c r="B5893" s="252" t="s">
        <v>52151</v>
      </c>
      <c r="C5893" s="252" t="s">
        <v>52151</v>
      </c>
      <c r="D5893" s="148" t="s">
        <v>52151</v>
      </c>
      <c r="E5893" s="252" t="s">
        <v>52151</v>
      </c>
      <c r="F5893" s="259" t="s">
        <v>52151</v>
      </c>
      <c r="G5893" s="259" t="s">
        <v>52151</v>
      </c>
      <c r="H5893" s="252" t="s">
        <v>52151</v>
      </c>
      <c r="I5893" s="264" t="s">
        <v>52151</v>
      </c>
      <c r="J5893" s="148"/>
      <c r="K5893" s="148"/>
      <c r="L5893" s="148"/>
      <c r="M5893" s="258"/>
      <c r="N5893" s="252"/>
      <c r="O5893" s="148"/>
      <c r="P5893" s="148"/>
    </row>
    <row r="5894" spans="1:16" ht="39.6">
      <c r="A5894" s="258" t="s">
        <v>52152</v>
      </c>
      <c r="B5894" s="252" t="s">
        <v>52151</v>
      </c>
      <c r="C5894" s="252" t="s">
        <v>52151</v>
      </c>
      <c r="D5894" s="148" t="s">
        <v>52151</v>
      </c>
      <c r="E5894" s="252" t="s">
        <v>52151</v>
      </c>
      <c r="F5894" s="259" t="s">
        <v>52151</v>
      </c>
      <c r="G5894" s="259" t="s">
        <v>52151</v>
      </c>
      <c r="H5894" s="252" t="s">
        <v>52151</v>
      </c>
      <c r="I5894" s="264" t="s">
        <v>52151</v>
      </c>
      <c r="J5894" s="148"/>
      <c r="K5894" s="148"/>
      <c r="L5894" s="148"/>
      <c r="M5894" s="258"/>
      <c r="N5894" s="252"/>
      <c r="O5894" s="148"/>
      <c r="P5894" s="148"/>
    </row>
    <row r="5895" spans="1:16" ht="39.6">
      <c r="A5895" s="258" t="s">
        <v>52153</v>
      </c>
      <c r="B5895" s="252" t="s">
        <v>52154</v>
      </c>
      <c r="C5895" s="252" t="s">
        <v>52154</v>
      </c>
      <c r="D5895" s="148" t="s">
        <v>52154</v>
      </c>
      <c r="E5895" s="252" t="s">
        <v>52154</v>
      </c>
      <c r="F5895" s="259" t="s">
        <v>52154</v>
      </c>
      <c r="G5895" s="259" t="s">
        <v>52154</v>
      </c>
      <c r="H5895" s="252" t="s">
        <v>52154</v>
      </c>
      <c r="I5895" s="264" t="s">
        <v>52154</v>
      </c>
      <c r="J5895" s="148"/>
      <c r="K5895" s="148"/>
      <c r="L5895" s="148"/>
      <c r="M5895" s="258"/>
      <c r="N5895" s="252"/>
      <c r="O5895" s="148"/>
      <c r="P5895" s="148"/>
    </row>
    <row r="5896" spans="1:16" ht="39.6">
      <c r="A5896" s="258" t="s">
        <v>52155</v>
      </c>
      <c r="B5896" s="252" t="s">
        <v>52154</v>
      </c>
      <c r="C5896" s="252" t="s">
        <v>52154</v>
      </c>
      <c r="D5896" s="148" t="s">
        <v>52154</v>
      </c>
      <c r="E5896" s="252" t="s">
        <v>52154</v>
      </c>
      <c r="F5896" s="259" t="s">
        <v>52154</v>
      </c>
      <c r="G5896" s="259" t="s">
        <v>52154</v>
      </c>
      <c r="H5896" s="252" t="s">
        <v>52154</v>
      </c>
      <c r="I5896" s="264" t="s">
        <v>52154</v>
      </c>
      <c r="J5896" s="148"/>
      <c r="K5896" s="148"/>
      <c r="L5896" s="148"/>
      <c r="M5896" s="258"/>
      <c r="N5896" s="252"/>
      <c r="O5896" s="148"/>
      <c r="P5896" s="148"/>
    </row>
    <row r="5897" spans="1:16" ht="39.6">
      <c r="A5897" s="258" t="s">
        <v>52156</v>
      </c>
      <c r="B5897" s="252" t="s">
        <v>52157</v>
      </c>
      <c r="C5897" s="252" t="s">
        <v>52157</v>
      </c>
      <c r="D5897" s="148" t="s">
        <v>52157</v>
      </c>
      <c r="E5897" s="252" t="s">
        <v>52157</v>
      </c>
      <c r="F5897" s="259" t="s">
        <v>52157</v>
      </c>
      <c r="G5897" s="259" t="s">
        <v>52157</v>
      </c>
      <c r="H5897" s="252" t="s">
        <v>52157</v>
      </c>
      <c r="I5897" s="264" t="s">
        <v>52157</v>
      </c>
      <c r="J5897" s="148"/>
      <c r="K5897" s="148"/>
      <c r="L5897" s="148"/>
      <c r="M5897" s="258"/>
      <c r="N5897" s="148"/>
      <c r="O5897" s="148"/>
      <c r="P5897" s="148"/>
    </row>
    <row r="5898" spans="1:16" ht="39.6">
      <c r="A5898" s="258" t="s">
        <v>52158</v>
      </c>
      <c r="B5898" s="252" t="s">
        <v>52157</v>
      </c>
      <c r="C5898" s="252" t="s">
        <v>52157</v>
      </c>
      <c r="D5898" s="148" t="s">
        <v>52157</v>
      </c>
      <c r="E5898" s="252" t="s">
        <v>52157</v>
      </c>
      <c r="F5898" s="259" t="s">
        <v>52157</v>
      </c>
      <c r="G5898" s="259" t="s">
        <v>52157</v>
      </c>
      <c r="H5898" s="252" t="s">
        <v>52157</v>
      </c>
      <c r="I5898" s="264" t="s">
        <v>52157</v>
      </c>
      <c r="J5898" s="148"/>
      <c r="K5898" s="148"/>
      <c r="L5898" s="148"/>
      <c r="M5898" s="258"/>
      <c r="N5898" s="148"/>
      <c r="O5898" s="148"/>
      <c r="P5898" s="148"/>
    </row>
    <row r="5899" spans="1:16" ht="39.6">
      <c r="A5899" s="258" t="s">
        <v>52159</v>
      </c>
      <c r="B5899" s="252" t="s">
        <v>52160</v>
      </c>
      <c r="C5899" s="252" t="s">
        <v>52160</v>
      </c>
      <c r="D5899" s="148" t="s">
        <v>52160</v>
      </c>
      <c r="E5899" s="252" t="s">
        <v>52160</v>
      </c>
      <c r="F5899" s="259" t="s">
        <v>52160</v>
      </c>
      <c r="G5899" s="259" t="s">
        <v>52160</v>
      </c>
      <c r="H5899" s="252" t="s">
        <v>52160</v>
      </c>
      <c r="I5899" s="264" t="s">
        <v>52160</v>
      </c>
      <c r="J5899" s="148"/>
      <c r="K5899" s="148"/>
      <c r="L5899" s="148"/>
      <c r="M5899" s="258"/>
      <c r="N5899" s="252"/>
      <c r="O5899" s="148"/>
      <c r="P5899" s="148"/>
    </row>
    <row r="5900" spans="1:16" ht="39.6">
      <c r="A5900" s="258" t="s">
        <v>52161</v>
      </c>
      <c r="B5900" s="252" t="s">
        <v>52160</v>
      </c>
      <c r="C5900" s="252" t="s">
        <v>52160</v>
      </c>
      <c r="D5900" s="148" t="s">
        <v>52160</v>
      </c>
      <c r="E5900" s="252" t="s">
        <v>52160</v>
      </c>
      <c r="F5900" s="259" t="s">
        <v>52160</v>
      </c>
      <c r="G5900" s="259" t="s">
        <v>52160</v>
      </c>
      <c r="H5900" s="252" t="s">
        <v>52160</v>
      </c>
      <c r="I5900" s="264" t="s">
        <v>52160</v>
      </c>
      <c r="J5900" s="148"/>
      <c r="K5900" s="148"/>
      <c r="L5900" s="148"/>
      <c r="M5900" s="258"/>
      <c r="N5900" s="252"/>
      <c r="O5900" s="148"/>
      <c r="P5900" s="148"/>
    </row>
    <row r="5901" spans="1:16" ht="39.6">
      <c r="A5901" s="258" t="s">
        <v>52162</v>
      </c>
      <c r="B5901" s="252" t="s">
        <v>52163</v>
      </c>
      <c r="C5901" s="252" t="s">
        <v>52163</v>
      </c>
      <c r="D5901" s="148" t="s">
        <v>52163</v>
      </c>
      <c r="E5901" s="252" t="s">
        <v>52163</v>
      </c>
      <c r="F5901" s="259" t="s">
        <v>52163</v>
      </c>
      <c r="G5901" s="259" t="s">
        <v>52163</v>
      </c>
      <c r="H5901" s="252" t="s">
        <v>52163</v>
      </c>
      <c r="I5901" s="264" t="s">
        <v>52163</v>
      </c>
      <c r="J5901" s="148"/>
      <c r="K5901" s="148"/>
      <c r="L5901" s="148"/>
      <c r="M5901" s="258"/>
      <c r="N5901" s="252"/>
      <c r="O5901" s="148"/>
      <c r="P5901" s="148"/>
    </row>
    <row r="5902" spans="1:16" ht="39.6">
      <c r="A5902" s="258" t="s">
        <v>52164</v>
      </c>
      <c r="B5902" s="252" t="s">
        <v>52163</v>
      </c>
      <c r="C5902" s="252" t="s">
        <v>52163</v>
      </c>
      <c r="D5902" s="148" t="s">
        <v>52163</v>
      </c>
      <c r="E5902" s="252" t="s">
        <v>52163</v>
      </c>
      <c r="F5902" s="259" t="s">
        <v>52163</v>
      </c>
      <c r="G5902" s="259" t="s">
        <v>52163</v>
      </c>
      <c r="H5902" s="252" t="s">
        <v>52163</v>
      </c>
      <c r="I5902" s="264" t="s">
        <v>52163</v>
      </c>
      <c r="J5902" s="148"/>
      <c r="K5902" s="148"/>
      <c r="L5902" s="148"/>
      <c r="M5902" s="258"/>
      <c r="N5902" s="252"/>
      <c r="O5902" s="148"/>
      <c r="P5902" s="148"/>
    </row>
    <row r="5903" spans="1:16" ht="39.6">
      <c r="A5903" s="258" t="s">
        <v>52165</v>
      </c>
      <c r="B5903" s="252" t="s">
        <v>52166</v>
      </c>
      <c r="C5903" s="252" t="s">
        <v>52166</v>
      </c>
      <c r="D5903" s="148" t="s">
        <v>52166</v>
      </c>
      <c r="E5903" s="252" t="s">
        <v>52166</v>
      </c>
      <c r="F5903" s="259" t="s">
        <v>52166</v>
      </c>
      <c r="G5903" s="259" t="s">
        <v>52166</v>
      </c>
      <c r="H5903" s="252" t="s">
        <v>52166</v>
      </c>
      <c r="I5903" s="264" t="s">
        <v>52166</v>
      </c>
      <c r="J5903" s="148"/>
      <c r="K5903" s="148"/>
      <c r="L5903" s="148"/>
      <c r="M5903" s="258"/>
      <c r="N5903" s="252"/>
      <c r="O5903" s="148"/>
      <c r="P5903" s="148"/>
    </row>
    <row r="5904" spans="1:16" ht="39.6">
      <c r="A5904" s="258" t="s">
        <v>52167</v>
      </c>
      <c r="B5904" s="252" t="s">
        <v>52166</v>
      </c>
      <c r="C5904" s="252" t="s">
        <v>52166</v>
      </c>
      <c r="D5904" s="148" t="s">
        <v>52166</v>
      </c>
      <c r="E5904" s="252" t="s">
        <v>52166</v>
      </c>
      <c r="F5904" s="259" t="s">
        <v>52166</v>
      </c>
      <c r="G5904" s="259" t="s">
        <v>52166</v>
      </c>
      <c r="H5904" s="252" t="s">
        <v>52166</v>
      </c>
      <c r="I5904" s="264" t="s">
        <v>52166</v>
      </c>
      <c r="J5904" s="148"/>
      <c r="K5904" s="148"/>
      <c r="L5904" s="148"/>
      <c r="M5904" s="258"/>
      <c r="N5904" s="252"/>
      <c r="O5904" s="148"/>
      <c r="P5904" s="148"/>
    </row>
    <row r="5905" spans="1:16" ht="39.6">
      <c r="A5905" s="258" t="s">
        <v>52168</v>
      </c>
      <c r="B5905" s="252" t="s">
        <v>52169</v>
      </c>
      <c r="C5905" s="252" t="s">
        <v>52169</v>
      </c>
      <c r="D5905" s="148" t="s">
        <v>52169</v>
      </c>
      <c r="E5905" s="252" t="s">
        <v>52169</v>
      </c>
      <c r="F5905" s="259" t="s">
        <v>52169</v>
      </c>
      <c r="G5905" s="259" t="s">
        <v>52169</v>
      </c>
      <c r="H5905" s="252" t="s">
        <v>52169</v>
      </c>
      <c r="I5905" s="264" t="s">
        <v>52169</v>
      </c>
      <c r="J5905" s="148"/>
      <c r="K5905" s="148"/>
      <c r="L5905" s="148"/>
      <c r="M5905" s="258"/>
      <c r="N5905" s="148"/>
      <c r="O5905" s="148"/>
      <c r="P5905" s="148"/>
    </row>
    <row r="5906" spans="1:16" ht="39.6">
      <c r="A5906" s="258" t="s">
        <v>52170</v>
      </c>
      <c r="B5906" s="252" t="s">
        <v>52169</v>
      </c>
      <c r="C5906" s="252" t="s">
        <v>52169</v>
      </c>
      <c r="D5906" s="148" t="s">
        <v>52169</v>
      </c>
      <c r="E5906" s="252" t="s">
        <v>52169</v>
      </c>
      <c r="F5906" s="259" t="s">
        <v>52169</v>
      </c>
      <c r="G5906" s="259" t="s">
        <v>52169</v>
      </c>
      <c r="H5906" s="252" t="s">
        <v>52169</v>
      </c>
      <c r="I5906" s="264" t="s">
        <v>52169</v>
      </c>
      <c r="J5906" s="148"/>
      <c r="K5906" s="148"/>
      <c r="L5906" s="148"/>
      <c r="M5906" s="258"/>
      <c r="N5906" s="148"/>
      <c r="O5906" s="148"/>
      <c r="P5906" s="148"/>
    </row>
    <row r="5907" spans="1:16" ht="39.6">
      <c r="A5907" s="258" t="s">
        <v>52171</v>
      </c>
      <c r="B5907" s="252" t="s">
        <v>52172</v>
      </c>
      <c r="C5907" s="252" t="s">
        <v>52172</v>
      </c>
      <c r="D5907" s="148" t="s">
        <v>52172</v>
      </c>
      <c r="E5907" s="252" t="s">
        <v>52172</v>
      </c>
      <c r="F5907" s="259" t="s">
        <v>52172</v>
      </c>
      <c r="G5907" s="259" t="s">
        <v>52172</v>
      </c>
      <c r="H5907" s="252" t="s">
        <v>52172</v>
      </c>
      <c r="I5907" s="264" t="s">
        <v>52172</v>
      </c>
      <c r="J5907" s="148"/>
      <c r="K5907" s="148"/>
      <c r="L5907" s="148"/>
      <c r="M5907" s="258"/>
      <c r="N5907" s="148"/>
      <c r="O5907" s="148"/>
      <c r="P5907" s="148"/>
    </row>
    <row r="5908" spans="1:16" ht="39.6">
      <c r="A5908" s="258" t="s">
        <v>52173</v>
      </c>
      <c r="B5908" s="252" t="s">
        <v>52172</v>
      </c>
      <c r="C5908" s="252" t="s">
        <v>52172</v>
      </c>
      <c r="D5908" s="148" t="s">
        <v>52172</v>
      </c>
      <c r="E5908" s="252" t="s">
        <v>52172</v>
      </c>
      <c r="F5908" s="259" t="s">
        <v>52172</v>
      </c>
      <c r="G5908" s="259" t="s">
        <v>52172</v>
      </c>
      <c r="H5908" s="252" t="s">
        <v>52172</v>
      </c>
      <c r="I5908" s="264" t="s">
        <v>52172</v>
      </c>
      <c r="J5908" s="273"/>
      <c r="K5908" s="273"/>
      <c r="L5908" s="148"/>
      <c r="M5908" s="258"/>
      <c r="N5908" s="148"/>
      <c r="O5908" s="148"/>
      <c r="P5908" s="148"/>
    </row>
    <row r="5909" spans="1:16" ht="92.4">
      <c r="A5909" s="258" t="s">
        <v>52174</v>
      </c>
      <c r="B5909" s="252" t="s">
        <v>52175</v>
      </c>
      <c r="C5909" s="252" t="s">
        <v>52176</v>
      </c>
      <c r="D5909" s="148" t="s">
        <v>52177</v>
      </c>
      <c r="E5909" s="252" t="s">
        <v>52178</v>
      </c>
      <c r="F5909" s="259" t="s">
        <v>52179</v>
      </c>
      <c r="G5909" s="259" t="s">
        <v>52180</v>
      </c>
      <c r="H5909" s="262" t="s">
        <v>52181</v>
      </c>
      <c r="I5909" s="264" t="s">
        <v>52182</v>
      </c>
      <c r="L5909" s="148"/>
      <c r="M5909" s="258"/>
      <c r="N5909" s="148"/>
      <c r="O5909" s="148"/>
      <c r="P5909" s="148"/>
    </row>
    <row r="5910" spans="1:16" ht="92.4">
      <c r="A5910" s="258" t="s">
        <v>52183</v>
      </c>
      <c r="B5910" s="252" t="s">
        <v>52184</v>
      </c>
      <c r="C5910" s="252" t="s">
        <v>52176</v>
      </c>
      <c r="D5910" s="148" t="s">
        <v>52185</v>
      </c>
      <c r="E5910" s="252" t="s">
        <v>52178</v>
      </c>
      <c r="F5910" s="259" t="s">
        <v>52179</v>
      </c>
      <c r="G5910" s="259" t="s">
        <v>52180</v>
      </c>
      <c r="H5910" s="262" t="s">
        <v>52186</v>
      </c>
      <c r="I5910" s="264" t="s">
        <v>52187</v>
      </c>
      <c r="L5910" s="148"/>
      <c r="M5910" s="258"/>
      <c r="N5910" s="148"/>
      <c r="O5910" s="148"/>
      <c r="P5910" s="148"/>
    </row>
    <row r="5911" spans="1:16" ht="39.6">
      <c r="A5911" s="258" t="s">
        <v>52188</v>
      </c>
      <c r="B5911" s="252" t="s">
        <v>52189</v>
      </c>
      <c r="C5911" s="252" t="s">
        <v>52189</v>
      </c>
      <c r="D5911" s="148" t="s">
        <v>52189</v>
      </c>
      <c r="E5911" s="252" t="s">
        <v>52189</v>
      </c>
      <c r="F5911" s="259" t="s">
        <v>52189</v>
      </c>
      <c r="G5911" s="259" t="s">
        <v>52189</v>
      </c>
      <c r="H5911" s="262" t="s">
        <v>52189</v>
      </c>
      <c r="I5911" s="264" t="s">
        <v>52189</v>
      </c>
      <c r="L5911" s="148"/>
      <c r="M5911" s="258"/>
      <c r="N5911" s="148"/>
      <c r="O5911" s="148"/>
      <c r="P5911" s="148"/>
    </row>
    <row r="5912" spans="1:16" ht="39.6">
      <c r="A5912" s="258" t="s">
        <v>52190</v>
      </c>
      <c r="B5912" s="252" t="s">
        <v>52189</v>
      </c>
      <c r="C5912" s="252" t="s">
        <v>52189</v>
      </c>
      <c r="D5912" s="148" t="s">
        <v>52189</v>
      </c>
      <c r="E5912" s="252" t="s">
        <v>52189</v>
      </c>
      <c r="F5912" s="259" t="s">
        <v>52189</v>
      </c>
      <c r="G5912" s="259" t="s">
        <v>52189</v>
      </c>
      <c r="H5912" s="262" t="s">
        <v>52189</v>
      </c>
      <c r="I5912" s="264" t="s">
        <v>52189</v>
      </c>
      <c r="L5912" s="148"/>
      <c r="M5912" s="258"/>
      <c r="N5912" s="148"/>
      <c r="O5912" s="148"/>
      <c r="P5912" s="148"/>
    </row>
    <row r="5913" spans="1:16" ht="39.6">
      <c r="A5913" s="258" t="s">
        <v>52191</v>
      </c>
      <c r="B5913" s="252" t="s">
        <v>52192</v>
      </c>
      <c r="C5913" s="252" t="s">
        <v>52192</v>
      </c>
      <c r="D5913" s="148" t="s">
        <v>52192</v>
      </c>
      <c r="E5913" s="252" t="s">
        <v>52192</v>
      </c>
      <c r="F5913" s="259" t="s">
        <v>52192</v>
      </c>
      <c r="G5913" s="259" t="s">
        <v>52192</v>
      </c>
      <c r="H5913" s="262" t="s">
        <v>52192</v>
      </c>
      <c r="I5913" s="264" t="s">
        <v>52192</v>
      </c>
      <c r="L5913" s="148"/>
      <c r="M5913" s="258"/>
      <c r="N5913" s="252"/>
      <c r="O5913" s="148"/>
      <c r="P5913" s="148"/>
    </row>
    <row r="5914" spans="1:16" ht="39.6">
      <c r="A5914" s="258" t="s">
        <v>52193</v>
      </c>
      <c r="B5914" s="252" t="s">
        <v>52192</v>
      </c>
      <c r="C5914" s="252" t="s">
        <v>52192</v>
      </c>
      <c r="D5914" s="148" t="s">
        <v>52192</v>
      </c>
      <c r="E5914" s="252" t="s">
        <v>52192</v>
      </c>
      <c r="F5914" s="259" t="s">
        <v>52192</v>
      </c>
      <c r="G5914" s="259" t="s">
        <v>52192</v>
      </c>
      <c r="H5914" s="262" t="s">
        <v>52192</v>
      </c>
      <c r="I5914" s="264" t="s">
        <v>52192</v>
      </c>
      <c r="L5914" s="148"/>
      <c r="M5914" s="258"/>
      <c r="N5914" s="252"/>
      <c r="O5914" s="148"/>
      <c r="P5914" s="148"/>
    </row>
    <row r="5915" spans="1:16" ht="39.6">
      <c r="A5915" s="258" t="s">
        <v>52194</v>
      </c>
      <c r="B5915" s="252" t="s">
        <v>52195</v>
      </c>
      <c r="C5915" s="252" t="s">
        <v>52195</v>
      </c>
      <c r="D5915" s="148" t="s">
        <v>52195</v>
      </c>
      <c r="E5915" s="252" t="s">
        <v>52195</v>
      </c>
      <c r="F5915" s="259" t="s">
        <v>52195</v>
      </c>
      <c r="G5915" s="259" t="s">
        <v>52195</v>
      </c>
      <c r="H5915" s="262" t="s">
        <v>52195</v>
      </c>
      <c r="I5915" s="264" t="s">
        <v>52195</v>
      </c>
      <c r="L5915" s="148"/>
      <c r="M5915" s="258"/>
      <c r="N5915" s="148"/>
      <c r="O5915" s="148"/>
      <c r="P5915" s="148"/>
    </row>
    <row r="5916" spans="1:16" ht="39.6">
      <c r="A5916" s="258" t="s">
        <v>52196</v>
      </c>
      <c r="B5916" s="252" t="s">
        <v>52195</v>
      </c>
      <c r="C5916" s="252" t="s">
        <v>52195</v>
      </c>
      <c r="D5916" s="148" t="s">
        <v>52195</v>
      </c>
      <c r="E5916" s="252" t="s">
        <v>52195</v>
      </c>
      <c r="F5916" s="259" t="s">
        <v>52195</v>
      </c>
      <c r="G5916" s="259" t="s">
        <v>52195</v>
      </c>
      <c r="H5916" s="262" t="s">
        <v>52195</v>
      </c>
      <c r="I5916" s="264" t="s">
        <v>52195</v>
      </c>
      <c r="L5916" s="148"/>
      <c r="M5916" s="258"/>
      <c r="N5916" s="148"/>
      <c r="O5916" s="148"/>
      <c r="P5916" s="148"/>
    </row>
    <row r="5917" spans="1:16" ht="132">
      <c r="A5917" s="258" t="s">
        <v>52197</v>
      </c>
      <c r="B5917" s="252" t="s">
        <v>52198</v>
      </c>
      <c r="C5917" s="252" t="s">
        <v>52199</v>
      </c>
      <c r="D5917" s="148" t="s">
        <v>52200</v>
      </c>
      <c r="E5917" s="252" t="s">
        <v>52201</v>
      </c>
      <c r="F5917" s="259" t="s">
        <v>52202</v>
      </c>
      <c r="G5917" s="259" t="s">
        <v>52203</v>
      </c>
      <c r="H5917" s="262" t="s">
        <v>52204</v>
      </c>
      <c r="I5917" s="264" t="s">
        <v>52205</v>
      </c>
      <c r="L5917" s="148"/>
      <c r="M5917" s="258"/>
      <c r="N5917" s="252"/>
      <c r="O5917" s="148"/>
      <c r="P5917" s="148"/>
    </row>
    <row r="5918" spans="1:16" ht="132">
      <c r="A5918" s="258" t="s">
        <v>52206</v>
      </c>
      <c r="B5918" s="252" t="s">
        <v>52207</v>
      </c>
      <c r="C5918" s="252" t="s">
        <v>52208</v>
      </c>
      <c r="D5918" s="148" t="s">
        <v>52200</v>
      </c>
      <c r="E5918" s="252" t="s">
        <v>52209</v>
      </c>
      <c r="F5918" s="259" t="s">
        <v>52210</v>
      </c>
      <c r="G5918" s="259" t="s">
        <v>52203</v>
      </c>
      <c r="H5918" s="262" t="s">
        <v>52211</v>
      </c>
      <c r="I5918" s="264" t="s">
        <v>52212</v>
      </c>
      <c r="L5918" s="148"/>
      <c r="M5918" s="258"/>
      <c r="N5918" s="252"/>
      <c r="O5918" s="148"/>
      <c r="P5918" s="148"/>
    </row>
    <row r="5919" spans="1:16" ht="39.6">
      <c r="A5919" s="258" t="s">
        <v>52213</v>
      </c>
      <c r="B5919" s="252" t="s">
        <v>52214</v>
      </c>
      <c r="C5919" s="252" t="s">
        <v>52214</v>
      </c>
      <c r="D5919" s="148" t="s">
        <v>52214</v>
      </c>
      <c r="E5919" s="252" t="s">
        <v>52214</v>
      </c>
      <c r="F5919" s="259" t="s">
        <v>52214</v>
      </c>
      <c r="G5919" s="259" t="s">
        <v>52214</v>
      </c>
      <c r="H5919" s="252" t="s">
        <v>52214</v>
      </c>
      <c r="I5919" s="264" t="s">
        <v>52214</v>
      </c>
      <c r="J5919" s="148"/>
      <c r="K5919" s="148"/>
      <c r="L5919" s="148"/>
      <c r="M5919" s="258"/>
      <c r="N5919" s="252"/>
      <c r="O5919" s="148"/>
      <c r="P5919" s="148"/>
    </row>
    <row r="5920" spans="1:16" ht="39.6">
      <c r="A5920" s="258" t="s">
        <v>52215</v>
      </c>
      <c r="B5920" s="252" t="s">
        <v>52214</v>
      </c>
      <c r="C5920" s="252" t="s">
        <v>52214</v>
      </c>
      <c r="D5920" s="148" t="s">
        <v>52214</v>
      </c>
      <c r="E5920" s="252" t="s">
        <v>52214</v>
      </c>
      <c r="F5920" s="259" t="s">
        <v>52214</v>
      </c>
      <c r="G5920" s="259" t="s">
        <v>52214</v>
      </c>
      <c r="H5920" s="252" t="s">
        <v>52214</v>
      </c>
      <c r="I5920" s="264" t="s">
        <v>52214</v>
      </c>
      <c r="J5920" s="148"/>
      <c r="K5920" s="148"/>
      <c r="L5920" s="148"/>
      <c r="M5920" s="258"/>
      <c r="N5920" s="252"/>
      <c r="O5920" s="148"/>
      <c r="P5920" s="148"/>
    </row>
    <row r="5921" spans="1:16" ht="39.6">
      <c r="A5921" s="258" t="s">
        <v>52216</v>
      </c>
      <c r="B5921" s="252" t="s">
        <v>52217</v>
      </c>
      <c r="C5921" s="252" t="s">
        <v>52217</v>
      </c>
      <c r="D5921" s="148" t="s">
        <v>52217</v>
      </c>
      <c r="E5921" s="252" t="s">
        <v>52217</v>
      </c>
      <c r="F5921" s="259" t="s">
        <v>52217</v>
      </c>
      <c r="G5921" s="259" t="s">
        <v>52217</v>
      </c>
      <c r="H5921" s="252" t="s">
        <v>52217</v>
      </c>
      <c r="I5921" s="264" t="s">
        <v>52217</v>
      </c>
      <c r="J5921" s="148"/>
      <c r="K5921" s="148"/>
      <c r="L5921" s="148"/>
      <c r="M5921" s="258"/>
      <c r="N5921" s="252"/>
      <c r="O5921" s="148"/>
      <c r="P5921" s="148"/>
    </row>
    <row r="5922" spans="1:16" ht="39.6">
      <c r="A5922" s="258" t="s">
        <v>52218</v>
      </c>
      <c r="B5922" s="252" t="s">
        <v>52217</v>
      </c>
      <c r="C5922" s="252" t="s">
        <v>52217</v>
      </c>
      <c r="D5922" s="148" t="s">
        <v>52217</v>
      </c>
      <c r="E5922" s="252" t="s">
        <v>52217</v>
      </c>
      <c r="F5922" s="259" t="s">
        <v>52217</v>
      </c>
      <c r="G5922" s="259" t="s">
        <v>52217</v>
      </c>
      <c r="H5922" s="252" t="s">
        <v>52217</v>
      </c>
      <c r="I5922" s="264" t="s">
        <v>52217</v>
      </c>
      <c r="J5922" s="148"/>
      <c r="K5922" s="148"/>
      <c r="L5922" s="148"/>
      <c r="M5922" s="258"/>
      <c r="N5922" s="252"/>
      <c r="O5922" s="148"/>
      <c r="P5922" s="148"/>
    </row>
    <row r="5923" spans="1:16" ht="39.6">
      <c r="A5923" s="258" t="s">
        <v>52219</v>
      </c>
      <c r="B5923" s="252" t="s">
        <v>52220</v>
      </c>
      <c r="C5923" s="252" t="s">
        <v>52220</v>
      </c>
      <c r="D5923" s="148" t="s">
        <v>52220</v>
      </c>
      <c r="E5923" s="252" t="s">
        <v>52220</v>
      </c>
      <c r="F5923" s="259" t="s">
        <v>52220</v>
      </c>
      <c r="G5923" s="259" t="s">
        <v>52220</v>
      </c>
      <c r="H5923" s="252" t="s">
        <v>52220</v>
      </c>
      <c r="I5923" s="264" t="s">
        <v>52220</v>
      </c>
      <c r="J5923" s="148"/>
      <c r="K5923" s="148"/>
      <c r="L5923" s="148"/>
      <c r="M5923" s="258"/>
      <c r="N5923" s="252"/>
      <c r="O5923" s="148"/>
      <c r="P5923" s="148"/>
    </row>
    <row r="5924" spans="1:16" ht="39.6">
      <c r="A5924" s="258" t="s">
        <v>52221</v>
      </c>
      <c r="B5924" s="252" t="s">
        <v>52220</v>
      </c>
      <c r="C5924" s="252" t="s">
        <v>52220</v>
      </c>
      <c r="D5924" s="148" t="s">
        <v>52220</v>
      </c>
      <c r="E5924" s="252" t="s">
        <v>52220</v>
      </c>
      <c r="F5924" s="259" t="s">
        <v>52220</v>
      </c>
      <c r="G5924" s="259" t="s">
        <v>52220</v>
      </c>
      <c r="H5924" s="252" t="s">
        <v>52220</v>
      </c>
      <c r="I5924" s="264" t="s">
        <v>52220</v>
      </c>
      <c r="J5924" s="273"/>
      <c r="K5924" s="273"/>
      <c r="L5924" s="148"/>
      <c r="M5924" s="258"/>
      <c r="N5924" s="252"/>
      <c r="O5924" s="148"/>
      <c r="P5924" s="148"/>
    </row>
    <row r="5925" spans="1:16" ht="198">
      <c r="A5925" s="258" t="s">
        <v>52222</v>
      </c>
      <c r="B5925" s="252" t="s">
        <v>52223</v>
      </c>
      <c r="C5925" s="252" t="s">
        <v>52224</v>
      </c>
      <c r="D5925" s="148" t="s">
        <v>52225</v>
      </c>
      <c r="E5925" s="252" t="s">
        <v>52226</v>
      </c>
      <c r="F5925" s="259" t="s">
        <v>52227</v>
      </c>
      <c r="G5925" s="259" t="s">
        <v>52228</v>
      </c>
      <c r="H5925" s="262" t="s">
        <v>52229</v>
      </c>
      <c r="I5925" s="264" t="s">
        <v>52230</v>
      </c>
      <c r="L5925" s="148"/>
      <c r="M5925" s="258"/>
      <c r="N5925" s="252"/>
      <c r="O5925" s="148"/>
      <c r="P5925" s="148"/>
    </row>
    <row r="5926" spans="1:16" ht="198">
      <c r="A5926" s="258" t="s">
        <v>52231</v>
      </c>
      <c r="B5926" s="252" t="s">
        <v>52223</v>
      </c>
      <c r="C5926" s="252" t="s">
        <v>52232</v>
      </c>
      <c r="D5926" s="148" t="s">
        <v>52225</v>
      </c>
      <c r="E5926" s="252" t="s">
        <v>52233</v>
      </c>
      <c r="F5926" s="259" t="s">
        <v>52234</v>
      </c>
      <c r="G5926" s="259" t="s">
        <v>52228</v>
      </c>
      <c r="H5926" s="262" t="s">
        <v>52235</v>
      </c>
      <c r="I5926" s="264" t="s">
        <v>52236</v>
      </c>
      <c r="L5926" s="148"/>
      <c r="M5926" s="258"/>
      <c r="N5926" s="252"/>
      <c r="O5926" s="148"/>
      <c r="P5926" s="148"/>
    </row>
    <row r="5927" spans="1:16" ht="79.2">
      <c r="A5927" s="258" t="s">
        <v>52237</v>
      </c>
      <c r="B5927" s="252" t="s">
        <v>52238</v>
      </c>
      <c r="C5927" s="252" t="s">
        <v>52239</v>
      </c>
      <c r="D5927" s="148" t="s">
        <v>52240</v>
      </c>
      <c r="E5927" s="252" t="s">
        <v>52241</v>
      </c>
      <c r="F5927" s="259" t="s">
        <v>52242</v>
      </c>
      <c r="G5927" s="259" t="s">
        <v>52243</v>
      </c>
      <c r="H5927" s="262" t="s">
        <v>52244</v>
      </c>
      <c r="I5927" s="264" t="s">
        <v>52245</v>
      </c>
      <c r="L5927" s="148"/>
      <c r="M5927" s="258"/>
      <c r="N5927" s="252"/>
      <c r="O5927" s="148"/>
      <c r="P5927" s="148"/>
    </row>
    <row r="5928" spans="1:16" ht="79.2">
      <c r="A5928" s="258" t="s">
        <v>52246</v>
      </c>
      <c r="B5928" s="252" t="s">
        <v>52238</v>
      </c>
      <c r="C5928" s="252" t="s">
        <v>52239</v>
      </c>
      <c r="D5928" s="148" t="s">
        <v>52240</v>
      </c>
      <c r="E5928" s="252" t="s">
        <v>52241</v>
      </c>
      <c r="F5928" s="259" t="s">
        <v>52242</v>
      </c>
      <c r="G5928" s="259" t="s">
        <v>52243</v>
      </c>
      <c r="H5928" s="262" t="s">
        <v>52244</v>
      </c>
      <c r="I5928" s="264" t="s">
        <v>52245</v>
      </c>
      <c r="L5928" s="148"/>
      <c r="M5928" s="258"/>
      <c r="N5928" s="252"/>
      <c r="O5928" s="148"/>
      <c r="P5928" s="148"/>
    </row>
    <row r="5929" spans="1:16" ht="118.8">
      <c r="A5929" s="258" t="s">
        <v>52247</v>
      </c>
      <c r="B5929" s="252" t="s">
        <v>52248</v>
      </c>
      <c r="C5929" s="252" t="s">
        <v>52249</v>
      </c>
      <c r="D5929" s="148" t="s">
        <v>52250</v>
      </c>
      <c r="E5929" s="252" t="s">
        <v>52251</v>
      </c>
      <c r="F5929" s="259" t="s">
        <v>52252</v>
      </c>
      <c r="G5929" s="259" t="s">
        <v>52253</v>
      </c>
      <c r="H5929" s="262" t="s">
        <v>52254</v>
      </c>
      <c r="I5929" s="264" t="s">
        <v>52255</v>
      </c>
      <c r="L5929" s="148"/>
      <c r="M5929" s="258"/>
      <c r="N5929" s="252"/>
      <c r="O5929" s="148"/>
      <c r="P5929" s="148"/>
    </row>
    <row r="5930" spans="1:16" ht="118.8">
      <c r="A5930" s="258" t="s">
        <v>52256</v>
      </c>
      <c r="B5930" s="252" t="s">
        <v>52248</v>
      </c>
      <c r="C5930" s="252" t="s">
        <v>52249</v>
      </c>
      <c r="D5930" s="148" t="s">
        <v>52250</v>
      </c>
      <c r="E5930" s="252" t="s">
        <v>52251</v>
      </c>
      <c r="F5930" s="259" t="s">
        <v>52252</v>
      </c>
      <c r="G5930" s="259" t="s">
        <v>52253</v>
      </c>
      <c r="H5930" s="262" t="s">
        <v>52254</v>
      </c>
      <c r="I5930" s="264" t="s">
        <v>52255</v>
      </c>
      <c r="L5930" s="148"/>
      <c r="M5930" s="258"/>
      <c r="N5930" s="252"/>
      <c r="O5930" s="148"/>
      <c r="P5930" s="148"/>
    </row>
    <row r="5931" spans="1:16" ht="132">
      <c r="A5931" s="258" t="s">
        <v>52257</v>
      </c>
      <c r="B5931" s="252" t="s">
        <v>52258</v>
      </c>
      <c r="C5931" s="252" t="s">
        <v>52259</v>
      </c>
      <c r="D5931" s="148" t="s">
        <v>52260</v>
      </c>
      <c r="E5931" s="252" t="s">
        <v>52261</v>
      </c>
      <c r="F5931" s="259" t="s">
        <v>52262</v>
      </c>
      <c r="G5931" s="259" t="s">
        <v>52263</v>
      </c>
      <c r="H5931" s="262" t="s">
        <v>52264</v>
      </c>
      <c r="I5931" s="264" t="s">
        <v>52265</v>
      </c>
      <c r="L5931" s="148"/>
      <c r="M5931" s="258"/>
      <c r="N5931" s="252"/>
      <c r="O5931" s="148"/>
      <c r="P5931" s="148"/>
    </row>
    <row r="5932" spans="1:16" ht="132">
      <c r="A5932" s="258" t="s">
        <v>52266</v>
      </c>
      <c r="B5932" s="252" t="s">
        <v>52258</v>
      </c>
      <c r="C5932" s="252" t="s">
        <v>52267</v>
      </c>
      <c r="D5932" s="148" t="s">
        <v>52260</v>
      </c>
      <c r="E5932" s="252" t="s">
        <v>52261</v>
      </c>
      <c r="F5932" s="259" t="s">
        <v>52262</v>
      </c>
      <c r="G5932" s="259" t="s">
        <v>52263</v>
      </c>
      <c r="H5932" s="262" t="s">
        <v>52264</v>
      </c>
      <c r="I5932" s="264" t="s">
        <v>52268</v>
      </c>
      <c r="L5932" s="148"/>
      <c r="M5932" s="258"/>
      <c r="N5932" s="252"/>
      <c r="O5932" s="148"/>
      <c r="P5932" s="148"/>
    </row>
    <row r="5933" spans="1:16" ht="198">
      <c r="A5933" s="258" t="s">
        <v>52269</v>
      </c>
      <c r="B5933" s="252" t="s">
        <v>52270</v>
      </c>
      <c r="C5933" s="252" t="s">
        <v>52271</v>
      </c>
      <c r="D5933" s="148" t="s">
        <v>52272</v>
      </c>
      <c r="E5933" s="252" t="s">
        <v>52273</v>
      </c>
      <c r="F5933" s="259" t="s">
        <v>52274</v>
      </c>
      <c r="G5933" s="259" t="s">
        <v>52275</v>
      </c>
      <c r="H5933" s="262" t="s">
        <v>52276</v>
      </c>
      <c r="I5933" s="264" t="s">
        <v>52277</v>
      </c>
      <c r="L5933" s="148"/>
      <c r="M5933" s="258"/>
      <c r="N5933" s="148"/>
      <c r="O5933" s="148"/>
      <c r="P5933" s="148"/>
    </row>
    <row r="5934" spans="1:16" ht="198">
      <c r="A5934" s="258" t="s">
        <v>52278</v>
      </c>
      <c r="B5934" s="252" t="s">
        <v>52279</v>
      </c>
      <c r="C5934" s="252" t="s">
        <v>52280</v>
      </c>
      <c r="D5934" s="148" t="s">
        <v>52281</v>
      </c>
      <c r="E5934" s="252" t="s">
        <v>52282</v>
      </c>
      <c r="F5934" s="259" t="s">
        <v>52283</v>
      </c>
      <c r="G5934" s="259" t="s">
        <v>52284</v>
      </c>
      <c r="H5934" s="262" t="s">
        <v>52285</v>
      </c>
      <c r="I5934" s="264" t="s">
        <v>52286</v>
      </c>
      <c r="L5934" s="148"/>
      <c r="M5934" s="258"/>
      <c r="N5934" s="148"/>
      <c r="O5934" s="148"/>
      <c r="P5934" s="148"/>
    </row>
    <row r="5935" spans="1:16" ht="79.2">
      <c r="A5935" s="258" t="s">
        <v>52287</v>
      </c>
      <c r="B5935" s="252" t="s">
        <v>52288</v>
      </c>
      <c r="C5935" s="252" t="s">
        <v>52289</v>
      </c>
      <c r="D5935" s="148" t="s">
        <v>52290</v>
      </c>
      <c r="E5935" s="252" t="s">
        <v>52291</v>
      </c>
      <c r="F5935" s="259" t="s">
        <v>52292</v>
      </c>
      <c r="G5935" s="259" t="s">
        <v>52293</v>
      </c>
      <c r="H5935" s="262" t="s">
        <v>52294</v>
      </c>
      <c r="I5935" s="264" t="s">
        <v>52295</v>
      </c>
      <c r="L5935" s="148"/>
      <c r="M5935" s="258"/>
      <c r="N5935" s="148"/>
      <c r="O5935" s="148"/>
      <c r="P5935" s="148"/>
    </row>
    <row r="5936" spans="1:16" ht="79.2">
      <c r="A5936" s="258" t="s">
        <v>52296</v>
      </c>
      <c r="B5936" s="252" t="s">
        <v>52288</v>
      </c>
      <c r="C5936" s="252" t="s">
        <v>52289</v>
      </c>
      <c r="D5936" s="148" t="s">
        <v>52290</v>
      </c>
      <c r="E5936" s="252" t="s">
        <v>52291</v>
      </c>
      <c r="F5936" s="259" t="s">
        <v>52292</v>
      </c>
      <c r="G5936" s="259" t="s">
        <v>52293</v>
      </c>
      <c r="H5936" s="262" t="s">
        <v>52294</v>
      </c>
      <c r="I5936" s="264" t="s">
        <v>52297</v>
      </c>
      <c r="L5936" s="148"/>
      <c r="M5936" s="258"/>
      <c r="N5936" s="148"/>
      <c r="O5936" s="148"/>
      <c r="P5936" s="148"/>
    </row>
    <row r="5937" spans="1:16" ht="39.6">
      <c r="A5937" s="258" t="s">
        <v>52298</v>
      </c>
      <c r="B5937" s="252" t="s">
        <v>52299</v>
      </c>
      <c r="C5937" s="252" t="s">
        <v>52299</v>
      </c>
      <c r="D5937" s="148" t="s">
        <v>52299</v>
      </c>
      <c r="E5937" s="252" t="s">
        <v>52299</v>
      </c>
      <c r="F5937" s="259" t="s">
        <v>52299</v>
      </c>
      <c r="G5937" s="259" t="s">
        <v>52299</v>
      </c>
      <c r="H5937" s="252" t="s">
        <v>52299</v>
      </c>
      <c r="I5937" s="264" t="s">
        <v>52299</v>
      </c>
      <c r="L5937" s="148"/>
      <c r="M5937" s="258"/>
      <c r="N5937" s="148"/>
      <c r="O5937" s="148"/>
      <c r="P5937" s="148"/>
    </row>
    <row r="5938" spans="1:16" ht="39.6">
      <c r="A5938" s="258" t="s">
        <v>52300</v>
      </c>
      <c r="B5938" s="252" t="s">
        <v>52299</v>
      </c>
      <c r="C5938" s="252" t="s">
        <v>52299</v>
      </c>
      <c r="D5938" s="148" t="s">
        <v>52299</v>
      </c>
      <c r="E5938" s="252" t="s">
        <v>52299</v>
      </c>
      <c r="F5938" s="259" t="s">
        <v>52299</v>
      </c>
      <c r="G5938" s="259" t="s">
        <v>52299</v>
      </c>
      <c r="H5938" s="252" t="s">
        <v>52299</v>
      </c>
      <c r="I5938" s="264" t="s">
        <v>52299</v>
      </c>
      <c r="L5938" s="148"/>
      <c r="M5938" s="258"/>
      <c r="N5938" s="148"/>
      <c r="O5938" s="148"/>
      <c r="P5938" s="148"/>
    </row>
    <row r="5939" spans="1:16" ht="39.6">
      <c r="A5939" s="258" t="s">
        <v>52301</v>
      </c>
      <c r="B5939" s="252" t="s">
        <v>52302</v>
      </c>
      <c r="C5939" s="252" t="s">
        <v>52302</v>
      </c>
      <c r="D5939" s="148" t="s">
        <v>52302</v>
      </c>
      <c r="E5939" s="252" t="s">
        <v>52302</v>
      </c>
      <c r="F5939" s="259" t="s">
        <v>52302</v>
      </c>
      <c r="G5939" s="259" t="s">
        <v>52302</v>
      </c>
      <c r="H5939" s="252" t="s">
        <v>52302</v>
      </c>
      <c r="I5939" s="264" t="s">
        <v>52302</v>
      </c>
      <c r="L5939" s="148"/>
      <c r="M5939" s="258"/>
      <c r="N5939" s="148"/>
      <c r="O5939" s="148"/>
      <c r="P5939" s="148"/>
    </row>
    <row r="5940" spans="1:16" ht="39.6">
      <c r="A5940" s="258" t="s">
        <v>52303</v>
      </c>
      <c r="B5940" s="252" t="s">
        <v>52302</v>
      </c>
      <c r="C5940" s="252" t="s">
        <v>52302</v>
      </c>
      <c r="D5940" s="148" t="s">
        <v>52302</v>
      </c>
      <c r="E5940" s="252" t="s">
        <v>52302</v>
      </c>
      <c r="F5940" s="259" t="s">
        <v>52302</v>
      </c>
      <c r="G5940" s="259" t="s">
        <v>52302</v>
      </c>
      <c r="H5940" s="252" t="s">
        <v>52302</v>
      </c>
      <c r="I5940" s="264" t="s">
        <v>52302</v>
      </c>
      <c r="L5940" s="148"/>
      <c r="M5940" s="258"/>
      <c r="N5940" s="148"/>
      <c r="O5940" s="148"/>
      <c r="P5940" s="148"/>
    </row>
    <row r="5941" spans="1:16" ht="39.6">
      <c r="A5941" s="258" t="s">
        <v>52304</v>
      </c>
      <c r="B5941" s="252" t="s">
        <v>52305</v>
      </c>
      <c r="C5941" s="252" t="s">
        <v>52305</v>
      </c>
      <c r="D5941" s="148" t="s">
        <v>52305</v>
      </c>
      <c r="E5941" s="252" t="s">
        <v>52305</v>
      </c>
      <c r="F5941" s="259" t="s">
        <v>52305</v>
      </c>
      <c r="G5941" s="259" t="s">
        <v>52305</v>
      </c>
      <c r="H5941" s="252" t="s">
        <v>52305</v>
      </c>
      <c r="I5941" s="264" t="s">
        <v>52305</v>
      </c>
      <c r="L5941" s="148"/>
      <c r="M5941" s="258"/>
      <c r="N5941" s="148"/>
      <c r="O5941" s="148"/>
      <c r="P5941" s="148"/>
    </row>
    <row r="5942" spans="1:16" ht="39.6">
      <c r="A5942" s="258" t="s">
        <v>52306</v>
      </c>
      <c r="B5942" s="252" t="s">
        <v>52305</v>
      </c>
      <c r="C5942" s="252" t="s">
        <v>52305</v>
      </c>
      <c r="D5942" s="148" t="s">
        <v>52305</v>
      </c>
      <c r="E5942" s="252" t="s">
        <v>52305</v>
      </c>
      <c r="F5942" s="259" t="s">
        <v>52305</v>
      </c>
      <c r="G5942" s="259" t="s">
        <v>52305</v>
      </c>
      <c r="H5942" s="252" t="s">
        <v>52305</v>
      </c>
      <c r="I5942" s="264" t="s">
        <v>52305</v>
      </c>
      <c r="L5942" s="148"/>
      <c r="M5942" s="258"/>
      <c r="N5942" s="148"/>
      <c r="O5942" s="148"/>
      <c r="P5942" s="148"/>
    </row>
    <row r="5943" spans="1:16" ht="39.6">
      <c r="A5943" s="258" t="s">
        <v>52307</v>
      </c>
      <c r="B5943" s="252" t="s">
        <v>52308</v>
      </c>
      <c r="C5943" s="252" t="s">
        <v>52308</v>
      </c>
      <c r="D5943" s="148" t="s">
        <v>52308</v>
      </c>
      <c r="E5943" s="252" t="s">
        <v>52308</v>
      </c>
      <c r="F5943" s="259" t="s">
        <v>52308</v>
      </c>
      <c r="G5943" s="259" t="s">
        <v>52308</v>
      </c>
      <c r="H5943" s="252" t="s">
        <v>52308</v>
      </c>
      <c r="I5943" s="264" t="s">
        <v>52308</v>
      </c>
      <c r="L5943" s="148"/>
      <c r="M5943" s="258"/>
      <c r="N5943" s="148"/>
      <c r="O5943" s="148"/>
      <c r="P5943" s="148"/>
    </row>
    <row r="5944" spans="1:16" ht="39.6">
      <c r="A5944" s="258" t="s">
        <v>52309</v>
      </c>
      <c r="B5944" s="252" t="s">
        <v>52308</v>
      </c>
      <c r="C5944" s="252" t="s">
        <v>52308</v>
      </c>
      <c r="D5944" s="148" t="s">
        <v>52308</v>
      </c>
      <c r="E5944" s="252" t="s">
        <v>52308</v>
      </c>
      <c r="F5944" s="259" t="s">
        <v>52308</v>
      </c>
      <c r="G5944" s="259" t="s">
        <v>52308</v>
      </c>
      <c r="H5944" s="252" t="s">
        <v>52308</v>
      </c>
      <c r="I5944" s="264" t="s">
        <v>52308</v>
      </c>
      <c r="L5944" s="148"/>
      <c r="M5944" s="258"/>
      <c r="N5944" s="148"/>
      <c r="O5944" s="148"/>
      <c r="P5944" s="148"/>
    </row>
    <row r="5945" spans="1:16" ht="39.6">
      <c r="A5945" s="258" t="s">
        <v>52310</v>
      </c>
      <c r="B5945" s="252" t="s">
        <v>52311</v>
      </c>
      <c r="C5945" s="252" t="s">
        <v>52311</v>
      </c>
      <c r="D5945" s="148" t="s">
        <v>52311</v>
      </c>
      <c r="E5945" s="252" t="s">
        <v>52311</v>
      </c>
      <c r="F5945" s="259" t="s">
        <v>52311</v>
      </c>
      <c r="G5945" s="259" t="s">
        <v>52311</v>
      </c>
      <c r="H5945" s="252" t="s">
        <v>52311</v>
      </c>
      <c r="I5945" s="264" t="s">
        <v>52311</v>
      </c>
      <c r="L5945" s="148"/>
      <c r="M5945" s="258"/>
      <c r="N5945" s="148"/>
      <c r="O5945" s="148"/>
      <c r="P5945" s="148"/>
    </row>
    <row r="5946" spans="1:16" ht="39.6">
      <c r="A5946" s="258" t="s">
        <v>52312</v>
      </c>
      <c r="B5946" s="252" t="s">
        <v>52311</v>
      </c>
      <c r="C5946" s="252" t="s">
        <v>52311</v>
      </c>
      <c r="D5946" s="148" t="s">
        <v>52311</v>
      </c>
      <c r="E5946" s="252" t="s">
        <v>52311</v>
      </c>
      <c r="F5946" s="259" t="s">
        <v>52311</v>
      </c>
      <c r="G5946" s="259" t="s">
        <v>52311</v>
      </c>
      <c r="H5946" s="252" t="s">
        <v>52311</v>
      </c>
      <c r="I5946" s="264" t="s">
        <v>52311</v>
      </c>
      <c r="L5946" s="148"/>
      <c r="M5946" s="258"/>
      <c r="N5946" s="148"/>
      <c r="O5946" s="148"/>
      <c r="P5946" s="148"/>
    </row>
    <row r="5947" spans="1:16" ht="39.6">
      <c r="A5947" s="258" t="s">
        <v>52313</v>
      </c>
      <c r="B5947" s="252" t="s">
        <v>52314</v>
      </c>
      <c r="C5947" s="252" t="s">
        <v>52314</v>
      </c>
      <c r="D5947" s="148" t="s">
        <v>52314</v>
      </c>
      <c r="E5947" s="252" t="s">
        <v>52314</v>
      </c>
      <c r="F5947" s="259" t="s">
        <v>52314</v>
      </c>
      <c r="G5947" s="259" t="s">
        <v>52314</v>
      </c>
      <c r="H5947" s="252" t="s">
        <v>52314</v>
      </c>
      <c r="I5947" s="264" t="s">
        <v>52314</v>
      </c>
      <c r="L5947" s="148"/>
      <c r="M5947" s="258"/>
      <c r="N5947" s="148"/>
      <c r="O5947" s="148"/>
      <c r="P5947" s="148"/>
    </row>
    <row r="5948" spans="1:16" ht="39.6">
      <c r="A5948" s="258" t="s">
        <v>52315</v>
      </c>
      <c r="B5948" s="252" t="s">
        <v>52314</v>
      </c>
      <c r="C5948" s="252" t="s">
        <v>52314</v>
      </c>
      <c r="D5948" s="148" t="s">
        <v>52314</v>
      </c>
      <c r="E5948" s="252" t="s">
        <v>52314</v>
      </c>
      <c r="F5948" s="259" t="s">
        <v>52314</v>
      </c>
      <c r="G5948" s="259" t="s">
        <v>52314</v>
      </c>
      <c r="H5948" s="252" t="s">
        <v>52314</v>
      </c>
      <c r="I5948" s="264" t="s">
        <v>52314</v>
      </c>
      <c r="L5948" s="148"/>
      <c r="M5948" s="258"/>
      <c r="N5948" s="148"/>
      <c r="O5948" s="148"/>
      <c r="P5948" s="148"/>
    </row>
    <row r="5949" spans="1:16" ht="39.6">
      <c r="A5949" s="258" t="s">
        <v>52316</v>
      </c>
      <c r="B5949" s="252" t="s">
        <v>52317</v>
      </c>
      <c r="C5949" s="252" t="s">
        <v>52317</v>
      </c>
      <c r="D5949" s="148" t="s">
        <v>52317</v>
      </c>
      <c r="E5949" s="252" t="s">
        <v>52317</v>
      </c>
      <c r="F5949" s="259" t="s">
        <v>52317</v>
      </c>
      <c r="G5949" s="259" t="s">
        <v>52317</v>
      </c>
      <c r="H5949" s="252" t="s">
        <v>52317</v>
      </c>
      <c r="I5949" s="264" t="s">
        <v>52317</v>
      </c>
      <c r="L5949" s="148"/>
      <c r="M5949" s="258"/>
      <c r="N5949" s="148"/>
      <c r="O5949" s="148"/>
      <c r="P5949" s="148"/>
    </row>
    <row r="5950" spans="1:16" ht="39.6">
      <c r="A5950" s="258" t="s">
        <v>52318</v>
      </c>
      <c r="B5950" s="252" t="s">
        <v>52317</v>
      </c>
      <c r="C5950" s="252" t="s">
        <v>52317</v>
      </c>
      <c r="D5950" s="148" t="s">
        <v>52317</v>
      </c>
      <c r="E5950" s="252" t="s">
        <v>52317</v>
      </c>
      <c r="F5950" s="259" t="s">
        <v>52317</v>
      </c>
      <c r="G5950" s="259" t="s">
        <v>52317</v>
      </c>
      <c r="H5950" s="252" t="s">
        <v>52317</v>
      </c>
      <c r="I5950" s="264" t="s">
        <v>52317</v>
      </c>
      <c r="L5950" s="148"/>
      <c r="M5950" s="258"/>
      <c r="N5950" s="148"/>
      <c r="O5950" s="148"/>
      <c r="P5950" s="148"/>
    </row>
    <row r="5951" spans="1:16" ht="39.6">
      <c r="A5951" s="258" t="s">
        <v>52319</v>
      </c>
      <c r="B5951" s="252" t="s">
        <v>52320</v>
      </c>
      <c r="C5951" s="252" t="s">
        <v>52320</v>
      </c>
      <c r="D5951" s="148" t="s">
        <v>52320</v>
      </c>
      <c r="E5951" s="252" t="s">
        <v>52320</v>
      </c>
      <c r="F5951" s="259" t="s">
        <v>52320</v>
      </c>
      <c r="G5951" s="259" t="s">
        <v>52320</v>
      </c>
      <c r="H5951" s="252" t="s">
        <v>52320</v>
      </c>
      <c r="I5951" s="264" t="s">
        <v>52320</v>
      </c>
      <c r="L5951" s="148"/>
      <c r="M5951" s="258"/>
      <c r="N5951" s="148"/>
      <c r="O5951" s="148"/>
      <c r="P5951" s="148"/>
    </row>
    <row r="5952" spans="1:16" ht="39.6">
      <c r="A5952" s="258" t="s">
        <v>52321</v>
      </c>
      <c r="B5952" s="252" t="s">
        <v>52320</v>
      </c>
      <c r="C5952" s="252" t="s">
        <v>52320</v>
      </c>
      <c r="D5952" s="148" t="s">
        <v>52320</v>
      </c>
      <c r="E5952" s="252" t="s">
        <v>52320</v>
      </c>
      <c r="F5952" s="259" t="s">
        <v>52320</v>
      </c>
      <c r="G5952" s="259" t="s">
        <v>52320</v>
      </c>
      <c r="H5952" s="252" t="s">
        <v>52320</v>
      </c>
      <c r="I5952" s="264" t="s">
        <v>52320</v>
      </c>
      <c r="L5952" s="148"/>
      <c r="M5952" s="258"/>
      <c r="N5952" s="148"/>
      <c r="O5952" s="148"/>
      <c r="P5952" s="148"/>
    </row>
    <row r="5953" spans="1:16" ht="132">
      <c r="A5953" s="258" t="s">
        <v>52322</v>
      </c>
      <c r="B5953" s="252" t="s">
        <v>52323</v>
      </c>
      <c r="C5953" s="252" t="s">
        <v>52324</v>
      </c>
      <c r="D5953" s="252" t="s">
        <v>52325</v>
      </c>
      <c r="E5953" s="252" t="s">
        <v>52326</v>
      </c>
      <c r="F5953" s="252" t="s">
        <v>52327</v>
      </c>
      <c r="G5953" s="252" t="s">
        <v>52328</v>
      </c>
      <c r="H5953" s="262" t="s">
        <v>52329</v>
      </c>
      <c r="I5953" s="264" t="s">
        <v>52330</v>
      </c>
      <c r="L5953" s="148"/>
      <c r="M5953" s="258"/>
      <c r="N5953" s="148"/>
      <c r="O5953" s="148"/>
      <c r="P5953" s="148"/>
    </row>
    <row r="5954" spans="1:16" ht="145.19999999999999">
      <c r="A5954" s="258" t="s">
        <v>52331</v>
      </c>
      <c r="B5954" s="252" t="s">
        <v>52332</v>
      </c>
      <c r="C5954" s="252" t="s">
        <v>52333</v>
      </c>
      <c r="D5954" s="252" t="s">
        <v>52334</v>
      </c>
      <c r="E5954" s="252" t="s">
        <v>52335</v>
      </c>
      <c r="F5954" s="252" t="s">
        <v>52336</v>
      </c>
      <c r="G5954" s="252" t="s">
        <v>52337</v>
      </c>
      <c r="H5954" s="262" t="s">
        <v>52338</v>
      </c>
      <c r="I5954" s="264" t="s">
        <v>52339</v>
      </c>
      <c r="L5954" s="148"/>
      <c r="M5954" s="258"/>
      <c r="N5954" s="148"/>
      <c r="O5954" s="148"/>
      <c r="P5954" s="148"/>
    </row>
    <row r="5955" spans="1:16" ht="145.19999999999999">
      <c r="A5955" s="258" t="s">
        <v>52340</v>
      </c>
      <c r="B5955" s="252" t="s">
        <v>52341</v>
      </c>
      <c r="C5955" s="252" t="s">
        <v>52342</v>
      </c>
      <c r="D5955" s="252" t="s">
        <v>52343</v>
      </c>
      <c r="E5955" s="252" t="s">
        <v>52344</v>
      </c>
      <c r="F5955" s="252" t="s">
        <v>52345</v>
      </c>
      <c r="G5955" s="252" t="s">
        <v>52346</v>
      </c>
      <c r="H5955" s="262" t="s">
        <v>52347</v>
      </c>
      <c r="I5955" s="264" t="s">
        <v>52348</v>
      </c>
      <c r="L5955" s="148"/>
      <c r="M5955" s="258"/>
      <c r="N5955" s="148"/>
      <c r="O5955" s="148"/>
      <c r="P5955" s="148"/>
    </row>
    <row r="5956" spans="1:16" ht="158.4">
      <c r="A5956" s="258" t="s">
        <v>52349</v>
      </c>
      <c r="B5956" s="252" t="s">
        <v>52350</v>
      </c>
      <c r="C5956" s="252" t="s">
        <v>52351</v>
      </c>
      <c r="D5956" s="252" t="s">
        <v>52352</v>
      </c>
      <c r="E5956" s="252" t="s">
        <v>52353</v>
      </c>
      <c r="F5956" s="252" t="s">
        <v>52354</v>
      </c>
      <c r="G5956" s="252" t="s">
        <v>52355</v>
      </c>
      <c r="H5956" s="262" t="s">
        <v>52356</v>
      </c>
      <c r="I5956" s="264" t="s">
        <v>52357</v>
      </c>
      <c r="L5956" s="148"/>
      <c r="M5956" s="258"/>
      <c r="N5956" s="148"/>
      <c r="O5956" s="148"/>
      <c r="P5956" s="148"/>
    </row>
    <row r="5957" spans="1:16" ht="145.19999999999999">
      <c r="A5957" s="258" t="s">
        <v>52358</v>
      </c>
      <c r="B5957" s="252" t="s">
        <v>52359</v>
      </c>
      <c r="C5957" s="252" t="s">
        <v>52360</v>
      </c>
      <c r="D5957" s="252" t="s">
        <v>52361</v>
      </c>
      <c r="E5957" s="252" t="s">
        <v>52362</v>
      </c>
      <c r="F5957" s="252" t="s">
        <v>52363</v>
      </c>
      <c r="G5957" s="252" t="s">
        <v>52364</v>
      </c>
      <c r="H5957" s="262" t="s">
        <v>52365</v>
      </c>
      <c r="I5957" s="264" t="s">
        <v>52366</v>
      </c>
      <c r="L5957" s="148"/>
      <c r="M5957" s="258"/>
      <c r="N5957" s="148"/>
      <c r="O5957" s="148"/>
      <c r="P5957" s="148"/>
    </row>
    <row r="5958" spans="1:16" ht="132">
      <c r="A5958" s="258" t="s">
        <v>52367</v>
      </c>
      <c r="B5958" s="252" t="s">
        <v>52323</v>
      </c>
      <c r="C5958" s="252" t="s">
        <v>52324</v>
      </c>
      <c r="D5958" s="252" t="s">
        <v>52325</v>
      </c>
      <c r="E5958" s="252" t="s">
        <v>52326</v>
      </c>
      <c r="F5958" s="252" t="s">
        <v>52327</v>
      </c>
      <c r="G5958" s="252" t="s">
        <v>52328</v>
      </c>
      <c r="H5958" s="262" t="s">
        <v>52329</v>
      </c>
      <c r="I5958" s="264" t="s">
        <v>52330</v>
      </c>
      <c r="L5958" s="148"/>
      <c r="M5958" s="258"/>
      <c r="N5958" s="148"/>
      <c r="O5958" s="148"/>
      <c r="P5958" s="148"/>
    </row>
    <row r="5959" spans="1:16" ht="145.19999999999999">
      <c r="A5959" s="258" t="s">
        <v>52368</v>
      </c>
      <c r="B5959" s="252" t="s">
        <v>52332</v>
      </c>
      <c r="C5959" s="252" t="s">
        <v>52333</v>
      </c>
      <c r="D5959" s="252" t="s">
        <v>52334</v>
      </c>
      <c r="E5959" s="252" t="s">
        <v>52335</v>
      </c>
      <c r="F5959" s="252" t="s">
        <v>52336</v>
      </c>
      <c r="G5959" s="252" t="s">
        <v>52337</v>
      </c>
      <c r="H5959" s="262" t="s">
        <v>52369</v>
      </c>
      <c r="I5959" s="264" t="s">
        <v>52339</v>
      </c>
      <c r="L5959" s="148"/>
      <c r="M5959" s="258"/>
      <c r="N5959" s="148"/>
      <c r="O5959" s="148"/>
      <c r="P5959" s="148"/>
    </row>
    <row r="5960" spans="1:16" ht="145.19999999999999">
      <c r="A5960" s="258" t="s">
        <v>52370</v>
      </c>
      <c r="B5960" s="252" t="s">
        <v>52341</v>
      </c>
      <c r="C5960" s="252" t="s">
        <v>52342</v>
      </c>
      <c r="D5960" s="252" t="s">
        <v>52343</v>
      </c>
      <c r="E5960" s="252" t="s">
        <v>52344</v>
      </c>
      <c r="F5960" s="252" t="s">
        <v>52345</v>
      </c>
      <c r="G5960" s="252" t="s">
        <v>52346</v>
      </c>
      <c r="H5960" s="262" t="s">
        <v>52347</v>
      </c>
      <c r="I5960" s="264" t="s">
        <v>52348</v>
      </c>
      <c r="L5960" s="148"/>
      <c r="M5960" s="258"/>
      <c r="N5960" s="148"/>
      <c r="O5960" s="148"/>
      <c r="P5960" s="148"/>
    </row>
    <row r="5961" spans="1:16" ht="158.4">
      <c r="A5961" s="258" t="s">
        <v>52371</v>
      </c>
      <c r="B5961" s="252" t="s">
        <v>52350</v>
      </c>
      <c r="C5961" s="252" t="s">
        <v>52351</v>
      </c>
      <c r="D5961" s="252" t="s">
        <v>52352</v>
      </c>
      <c r="E5961" s="252" t="s">
        <v>52353</v>
      </c>
      <c r="F5961" s="252" t="s">
        <v>52354</v>
      </c>
      <c r="G5961" s="252" t="s">
        <v>52355</v>
      </c>
      <c r="H5961" s="262" t="s">
        <v>52372</v>
      </c>
      <c r="I5961" s="264" t="s">
        <v>52357</v>
      </c>
      <c r="L5961" s="148"/>
      <c r="M5961" s="258"/>
      <c r="N5961" s="148"/>
      <c r="O5961" s="148"/>
      <c r="P5961" s="148"/>
    </row>
    <row r="5962" spans="1:16" ht="145.19999999999999">
      <c r="A5962" s="258" t="s">
        <v>52373</v>
      </c>
      <c r="B5962" s="252" t="s">
        <v>52359</v>
      </c>
      <c r="C5962" s="252" t="s">
        <v>52374</v>
      </c>
      <c r="D5962" s="252" t="s">
        <v>52361</v>
      </c>
      <c r="E5962" s="252" t="s">
        <v>52375</v>
      </c>
      <c r="F5962" s="252" t="s">
        <v>52363</v>
      </c>
      <c r="G5962" s="252" t="s">
        <v>52364</v>
      </c>
      <c r="H5962" s="262" t="s">
        <v>52376</v>
      </c>
      <c r="I5962" s="264" t="s">
        <v>52366</v>
      </c>
      <c r="L5962" s="148"/>
      <c r="M5962" s="258"/>
      <c r="N5962" s="148"/>
      <c r="O5962" s="148"/>
      <c r="P5962" s="148"/>
    </row>
    <row r="5963" spans="1:16" ht="79.2">
      <c r="A5963" s="258" t="s">
        <v>52377</v>
      </c>
      <c r="B5963" s="252" t="s">
        <v>52378</v>
      </c>
      <c r="C5963" s="252" t="s">
        <v>52379</v>
      </c>
      <c r="D5963" s="252" t="s">
        <v>52380</v>
      </c>
      <c r="E5963" s="252" t="s">
        <v>52381</v>
      </c>
      <c r="F5963" s="252" t="s">
        <v>52382</v>
      </c>
      <c r="G5963" s="252" t="s">
        <v>52383</v>
      </c>
      <c r="H5963" s="262" t="s">
        <v>52384</v>
      </c>
      <c r="I5963" s="264" t="s">
        <v>52385</v>
      </c>
      <c r="L5963" s="148"/>
      <c r="M5963" s="258"/>
      <c r="N5963" s="148"/>
      <c r="O5963" s="148"/>
      <c r="P5963" s="148"/>
    </row>
    <row r="5964" spans="1:16" ht="145.19999999999999">
      <c r="A5964" s="258" t="s">
        <v>52386</v>
      </c>
      <c r="B5964" s="252" t="s">
        <v>52387</v>
      </c>
      <c r="C5964" s="252" t="s">
        <v>52388</v>
      </c>
      <c r="D5964" s="252" t="s">
        <v>52389</v>
      </c>
      <c r="E5964" s="252" t="s">
        <v>52390</v>
      </c>
      <c r="F5964" s="252" t="s">
        <v>52391</v>
      </c>
      <c r="G5964" s="252" t="s">
        <v>52392</v>
      </c>
      <c r="H5964" s="262" t="s">
        <v>52393</v>
      </c>
      <c r="I5964" s="264" t="s">
        <v>52394</v>
      </c>
      <c r="L5964" s="148"/>
      <c r="M5964" s="258"/>
      <c r="N5964" s="148"/>
      <c r="O5964" s="148"/>
      <c r="P5964" s="148"/>
    </row>
    <row r="5965" spans="1:16" ht="158.4">
      <c r="A5965" s="258" t="s">
        <v>52395</v>
      </c>
      <c r="B5965" s="252" t="s">
        <v>52396</v>
      </c>
      <c r="C5965" s="252" t="s">
        <v>52397</v>
      </c>
      <c r="D5965" s="252" t="s">
        <v>52398</v>
      </c>
      <c r="E5965" s="252" t="s">
        <v>52399</v>
      </c>
      <c r="F5965" s="252" t="s">
        <v>52400</v>
      </c>
      <c r="G5965" s="252" t="s">
        <v>52401</v>
      </c>
      <c r="H5965" s="262" t="s">
        <v>52402</v>
      </c>
      <c r="I5965" s="264" t="s">
        <v>52403</v>
      </c>
      <c r="L5965" s="148"/>
      <c r="M5965" s="258"/>
      <c r="N5965" s="148"/>
      <c r="O5965" s="148"/>
      <c r="P5965" s="148"/>
    </row>
    <row r="5966" spans="1:16" ht="184.8">
      <c r="A5966" s="258" t="s">
        <v>52404</v>
      </c>
      <c r="B5966" s="252" t="s">
        <v>52405</v>
      </c>
      <c r="C5966" s="252" t="s">
        <v>52406</v>
      </c>
      <c r="D5966" s="252" t="s">
        <v>52407</v>
      </c>
      <c r="E5966" s="252" t="s">
        <v>52408</v>
      </c>
      <c r="F5966" s="252" t="s">
        <v>52409</v>
      </c>
      <c r="G5966" s="252" t="s">
        <v>52410</v>
      </c>
      <c r="H5966" s="262" t="s">
        <v>52411</v>
      </c>
      <c r="I5966" s="264" t="s">
        <v>52412</v>
      </c>
      <c r="L5966" s="148"/>
      <c r="M5966" s="258"/>
      <c r="N5966" s="148"/>
      <c r="O5966" s="148"/>
      <c r="P5966" s="148"/>
    </row>
    <row r="5967" spans="1:16" ht="145.19999999999999">
      <c r="A5967" s="258" t="s">
        <v>52413</v>
      </c>
      <c r="B5967" s="252" t="s">
        <v>52414</v>
      </c>
      <c r="C5967" s="252" t="s">
        <v>52415</v>
      </c>
      <c r="D5967" s="252" t="s">
        <v>52416</v>
      </c>
      <c r="E5967" s="252" t="s">
        <v>52417</v>
      </c>
      <c r="F5967" s="252" t="s">
        <v>52418</v>
      </c>
      <c r="G5967" s="252" t="s">
        <v>52419</v>
      </c>
      <c r="H5967" s="262" t="s">
        <v>52420</v>
      </c>
      <c r="I5967" s="264" t="s">
        <v>52421</v>
      </c>
      <c r="L5967" s="148"/>
      <c r="M5967" s="258"/>
      <c r="N5967" s="148"/>
      <c r="O5967" s="148"/>
      <c r="P5967" s="148"/>
    </row>
    <row r="5968" spans="1:16" ht="79.2">
      <c r="A5968" s="258" t="s">
        <v>52422</v>
      </c>
      <c r="B5968" s="252" t="s">
        <v>52378</v>
      </c>
      <c r="C5968" s="252" t="s">
        <v>52379</v>
      </c>
      <c r="D5968" s="252" t="s">
        <v>52380</v>
      </c>
      <c r="E5968" s="252" t="s">
        <v>52381</v>
      </c>
      <c r="F5968" s="252" t="s">
        <v>52382</v>
      </c>
      <c r="G5968" s="252" t="s">
        <v>52383</v>
      </c>
      <c r="H5968" s="262" t="s">
        <v>52384</v>
      </c>
      <c r="I5968" s="264" t="s">
        <v>52385</v>
      </c>
      <c r="L5968" s="148"/>
      <c r="M5968" s="258"/>
      <c r="N5968" s="148"/>
      <c r="O5968" s="148"/>
      <c r="P5968" s="148"/>
    </row>
    <row r="5969" spans="1:16" ht="145.19999999999999">
      <c r="A5969" s="258" t="s">
        <v>52423</v>
      </c>
      <c r="B5969" s="252" t="s">
        <v>52387</v>
      </c>
      <c r="C5969" s="252" t="s">
        <v>52388</v>
      </c>
      <c r="D5969" s="252" t="s">
        <v>52389</v>
      </c>
      <c r="E5969" s="252" t="s">
        <v>52390</v>
      </c>
      <c r="F5969" s="252" t="s">
        <v>52391</v>
      </c>
      <c r="G5969" s="252" t="s">
        <v>52392</v>
      </c>
      <c r="H5969" s="262" t="s">
        <v>52424</v>
      </c>
      <c r="I5969" s="264" t="s">
        <v>52394</v>
      </c>
      <c r="L5969" s="148"/>
      <c r="M5969" s="258"/>
      <c r="N5969" s="148"/>
      <c r="O5969" s="148"/>
      <c r="P5969" s="148"/>
    </row>
    <row r="5970" spans="1:16" ht="158.4">
      <c r="A5970" s="258" t="s">
        <v>52425</v>
      </c>
      <c r="B5970" s="252" t="s">
        <v>52396</v>
      </c>
      <c r="C5970" s="252" t="s">
        <v>52397</v>
      </c>
      <c r="D5970" s="252" t="s">
        <v>52398</v>
      </c>
      <c r="E5970" s="252" t="s">
        <v>52399</v>
      </c>
      <c r="F5970" s="252" t="s">
        <v>52400</v>
      </c>
      <c r="G5970" s="252" t="s">
        <v>52401</v>
      </c>
      <c r="H5970" s="262" t="s">
        <v>52402</v>
      </c>
      <c r="I5970" s="264" t="s">
        <v>52403</v>
      </c>
      <c r="L5970" s="148"/>
      <c r="M5970" s="258"/>
      <c r="N5970" s="148"/>
      <c r="O5970" s="148"/>
      <c r="P5970" s="148"/>
    </row>
    <row r="5971" spans="1:16" ht="184.8">
      <c r="A5971" s="258" t="s">
        <v>52426</v>
      </c>
      <c r="B5971" s="252" t="s">
        <v>52405</v>
      </c>
      <c r="C5971" s="252" t="s">
        <v>52406</v>
      </c>
      <c r="D5971" s="252" t="s">
        <v>52407</v>
      </c>
      <c r="E5971" s="252" t="s">
        <v>52408</v>
      </c>
      <c r="F5971" s="252" t="s">
        <v>52409</v>
      </c>
      <c r="G5971" s="252" t="s">
        <v>52410</v>
      </c>
      <c r="H5971" s="262" t="s">
        <v>52411</v>
      </c>
      <c r="I5971" s="264" t="s">
        <v>52412</v>
      </c>
      <c r="L5971" s="148"/>
      <c r="M5971" s="258"/>
      <c r="N5971" s="148"/>
      <c r="O5971" s="148"/>
      <c r="P5971" s="148"/>
    </row>
    <row r="5972" spans="1:16" ht="145.19999999999999">
      <c r="A5972" s="258" t="s">
        <v>52427</v>
      </c>
      <c r="B5972" s="252" t="s">
        <v>52414</v>
      </c>
      <c r="C5972" s="252" t="s">
        <v>52428</v>
      </c>
      <c r="D5972" s="252" t="s">
        <v>52416</v>
      </c>
      <c r="E5972" s="252" t="s">
        <v>52429</v>
      </c>
      <c r="F5972" s="252" t="s">
        <v>52430</v>
      </c>
      <c r="G5972" s="252" t="s">
        <v>52419</v>
      </c>
      <c r="H5972" s="262" t="s">
        <v>52431</v>
      </c>
      <c r="I5972" s="264" t="s">
        <v>52421</v>
      </c>
      <c r="L5972" s="148"/>
      <c r="M5972" s="258"/>
      <c r="N5972" s="148"/>
      <c r="O5972" s="148"/>
      <c r="P5972" s="148"/>
    </row>
    <row r="5973" spans="1:16" ht="92.4">
      <c r="A5973" s="258" t="s">
        <v>52432</v>
      </c>
      <c r="B5973" s="252" t="s">
        <v>52433</v>
      </c>
      <c r="C5973" s="252" t="s">
        <v>52434</v>
      </c>
      <c r="D5973" s="252" t="s">
        <v>52435</v>
      </c>
      <c r="E5973" s="252" t="s">
        <v>52436</v>
      </c>
      <c r="F5973" s="252" t="s">
        <v>52437</v>
      </c>
      <c r="G5973" s="252" t="s">
        <v>52438</v>
      </c>
      <c r="H5973" s="262" t="s">
        <v>52439</v>
      </c>
      <c r="I5973" s="264" t="s">
        <v>52440</v>
      </c>
      <c r="L5973" s="148"/>
      <c r="M5973" s="258"/>
      <c r="N5973" s="148"/>
      <c r="O5973" s="148"/>
      <c r="P5973" s="148"/>
    </row>
    <row r="5974" spans="1:16" ht="118.8">
      <c r="A5974" s="258" t="s">
        <v>52441</v>
      </c>
      <c r="B5974" s="252" t="s">
        <v>52442</v>
      </c>
      <c r="C5974" s="252" t="s">
        <v>52443</v>
      </c>
      <c r="D5974" s="252" t="s">
        <v>52444</v>
      </c>
      <c r="E5974" s="252" t="s">
        <v>52445</v>
      </c>
      <c r="F5974" s="252" t="s">
        <v>52446</v>
      </c>
      <c r="G5974" s="252" t="s">
        <v>52447</v>
      </c>
      <c r="H5974" s="262" t="s">
        <v>52448</v>
      </c>
      <c r="I5974" s="264" t="s">
        <v>52449</v>
      </c>
      <c r="L5974" s="148"/>
      <c r="M5974" s="258"/>
      <c r="N5974" s="252"/>
      <c r="O5974" s="148"/>
      <c r="P5974" s="148"/>
    </row>
    <row r="5975" spans="1:16" ht="79.2">
      <c r="A5975" s="258" t="s">
        <v>52450</v>
      </c>
      <c r="B5975" s="252" t="s">
        <v>52451</v>
      </c>
      <c r="C5975" s="252" t="s">
        <v>52452</v>
      </c>
      <c r="D5975" s="252" t="s">
        <v>52453</v>
      </c>
      <c r="E5975" s="252" t="s">
        <v>52454</v>
      </c>
      <c r="F5975" s="252" t="s">
        <v>52455</v>
      </c>
      <c r="G5975" s="252" t="s">
        <v>52456</v>
      </c>
      <c r="H5975" s="262" t="s">
        <v>52457</v>
      </c>
      <c r="I5975" s="264" t="s">
        <v>52458</v>
      </c>
      <c r="L5975" s="148"/>
      <c r="M5975" s="258"/>
      <c r="N5975" s="252"/>
      <c r="O5975" s="148"/>
      <c r="P5975" s="148"/>
    </row>
    <row r="5976" spans="1:16" ht="118.8">
      <c r="A5976" s="258" t="s">
        <v>52459</v>
      </c>
      <c r="B5976" s="252" t="s">
        <v>52460</v>
      </c>
      <c r="C5976" s="252" t="s">
        <v>52461</v>
      </c>
      <c r="D5976" s="252" t="s">
        <v>52462</v>
      </c>
      <c r="E5976" s="252" t="s">
        <v>52463</v>
      </c>
      <c r="F5976" s="252" t="s">
        <v>52464</v>
      </c>
      <c r="G5976" s="252" t="s">
        <v>52465</v>
      </c>
      <c r="H5976" s="262" t="s">
        <v>52466</v>
      </c>
      <c r="I5976" s="264" t="s">
        <v>52467</v>
      </c>
      <c r="L5976" s="148"/>
      <c r="M5976" s="258"/>
      <c r="N5976" s="148"/>
      <c r="O5976" s="148"/>
      <c r="P5976" s="148"/>
    </row>
    <row r="5977" spans="1:16" ht="79.2">
      <c r="A5977" s="258" t="s">
        <v>52468</v>
      </c>
      <c r="B5977" s="252" t="s">
        <v>52469</v>
      </c>
      <c r="C5977" s="252" t="s">
        <v>52470</v>
      </c>
      <c r="D5977" s="252" t="s">
        <v>52471</v>
      </c>
      <c r="E5977" s="252" t="s">
        <v>52472</v>
      </c>
      <c r="F5977" s="252" t="s">
        <v>52473</v>
      </c>
      <c r="G5977" s="252" t="s">
        <v>52474</v>
      </c>
      <c r="H5977" s="262" t="s">
        <v>52475</v>
      </c>
      <c r="I5977" s="264" t="s">
        <v>52476</v>
      </c>
      <c r="L5977" s="148"/>
      <c r="M5977" s="258"/>
      <c r="N5977" s="252"/>
      <c r="O5977" s="148"/>
      <c r="P5977" s="148"/>
    </row>
    <row r="5978" spans="1:16" ht="92.4">
      <c r="A5978" s="258" t="s">
        <v>52477</v>
      </c>
      <c r="B5978" s="252" t="s">
        <v>52433</v>
      </c>
      <c r="C5978" s="252" t="s">
        <v>52478</v>
      </c>
      <c r="D5978" s="252" t="s">
        <v>52479</v>
      </c>
      <c r="E5978" s="252" t="s">
        <v>52480</v>
      </c>
      <c r="F5978" s="252" t="s">
        <v>52437</v>
      </c>
      <c r="G5978" s="252" t="s">
        <v>52438</v>
      </c>
      <c r="H5978" s="262" t="s">
        <v>52439</v>
      </c>
      <c r="I5978" s="264" t="s">
        <v>52440</v>
      </c>
      <c r="L5978" s="148"/>
      <c r="M5978" s="258"/>
      <c r="N5978" s="148"/>
      <c r="O5978" s="148"/>
      <c r="P5978" s="148"/>
    </row>
    <row r="5979" spans="1:16" ht="118.8">
      <c r="A5979" s="258" t="s">
        <v>52481</v>
      </c>
      <c r="B5979" s="252" t="s">
        <v>52442</v>
      </c>
      <c r="C5979" s="252" t="s">
        <v>52443</v>
      </c>
      <c r="D5979" s="252" t="s">
        <v>52444</v>
      </c>
      <c r="E5979" s="252" t="s">
        <v>52445</v>
      </c>
      <c r="F5979" s="252" t="s">
        <v>52446</v>
      </c>
      <c r="G5979" s="252" t="s">
        <v>52447</v>
      </c>
      <c r="H5979" s="262" t="s">
        <v>52448</v>
      </c>
      <c r="I5979" s="264" t="s">
        <v>52449</v>
      </c>
      <c r="L5979" s="148"/>
      <c r="M5979" s="258"/>
      <c r="N5979" s="148"/>
      <c r="O5979" s="148"/>
      <c r="P5979" s="148"/>
    </row>
    <row r="5980" spans="1:16" ht="79.2">
      <c r="A5980" s="258" t="s">
        <v>52482</v>
      </c>
      <c r="B5980" s="252" t="s">
        <v>52451</v>
      </c>
      <c r="C5980" s="252" t="s">
        <v>52452</v>
      </c>
      <c r="D5980" s="252" t="s">
        <v>52453</v>
      </c>
      <c r="E5980" s="252" t="s">
        <v>52454</v>
      </c>
      <c r="F5980" s="252" t="s">
        <v>52455</v>
      </c>
      <c r="G5980" s="252" t="s">
        <v>52456</v>
      </c>
      <c r="H5980" s="262" t="s">
        <v>52457</v>
      </c>
      <c r="I5980" s="264" t="s">
        <v>52458</v>
      </c>
      <c r="L5980" s="148"/>
      <c r="M5980" s="258"/>
      <c r="N5980" s="148"/>
      <c r="O5980" s="148"/>
      <c r="P5980" s="148"/>
    </row>
    <row r="5981" spans="1:16" ht="118.8">
      <c r="A5981" s="258" t="s">
        <v>52483</v>
      </c>
      <c r="B5981" s="252" t="s">
        <v>52460</v>
      </c>
      <c r="C5981" s="252" t="s">
        <v>52461</v>
      </c>
      <c r="D5981" s="252" t="s">
        <v>52462</v>
      </c>
      <c r="E5981" s="252" t="s">
        <v>52463</v>
      </c>
      <c r="F5981" s="252" t="s">
        <v>52464</v>
      </c>
      <c r="G5981" s="252" t="s">
        <v>52465</v>
      </c>
      <c r="H5981" s="262" t="s">
        <v>52466</v>
      </c>
      <c r="I5981" s="264" t="s">
        <v>52467</v>
      </c>
      <c r="L5981" s="148"/>
      <c r="M5981" s="258"/>
      <c r="N5981" s="148"/>
      <c r="O5981" s="148"/>
      <c r="P5981" s="148"/>
    </row>
    <row r="5982" spans="1:16" ht="79.2">
      <c r="A5982" s="258" t="s">
        <v>52484</v>
      </c>
      <c r="B5982" s="252" t="s">
        <v>52469</v>
      </c>
      <c r="C5982" s="252" t="s">
        <v>52470</v>
      </c>
      <c r="D5982" s="252" t="s">
        <v>52471</v>
      </c>
      <c r="E5982" s="252" t="s">
        <v>52472</v>
      </c>
      <c r="F5982" s="252" t="s">
        <v>52473</v>
      </c>
      <c r="G5982" s="252" t="s">
        <v>52474</v>
      </c>
      <c r="H5982" s="262" t="s">
        <v>52475</v>
      </c>
      <c r="I5982" s="264" t="s">
        <v>52476</v>
      </c>
      <c r="L5982" s="148"/>
      <c r="M5982" s="258"/>
      <c r="N5982" s="148"/>
      <c r="O5982" s="148"/>
      <c r="P5982" s="148"/>
    </row>
    <row r="5983" spans="1:16" ht="92.4">
      <c r="A5983" s="258" t="s">
        <v>52485</v>
      </c>
      <c r="B5983" s="252" t="s">
        <v>52486</v>
      </c>
      <c r="C5983" s="252" t="s">
        <v>52487</v>
      </c>
      <c r="D5983" s="252" t="s">
        <v>52488</v>
      </c>
      <c r="E5983" s="252" t="s">
        <v>52489</v>
      </c>
      <c r="F5983" s="252" t="s">
        <v>52490</v>
      </c>
      <c r="G5983" s="252" t="s">
        <v>52491</v>
      </c>
      <c r="H5983" s="262" t="s">
        <v>52492</v>
      </c>
      <c r="I5983" s="264" t="s">
        <v>52493</v>
      </c>
      <c r="L5983" s="148"/>
      <c r="M5983" s="258"/>
      <c r="N5983" s="252"/>
      <c r="O5983" s="148"/>
      <c r="P5983" s="148"/>
    </row>
    <row r="5984" spans="1:16" ht="184.8">
      <c r="A5984" s="258" t="s">
        <v>52494</v>
      </c>
      <c r="B5984" s="252" t="s">
        <v>52495</v>
      </c>
      <c r="C5984" s="252" t="s">
        <v>52496</v>
      </c>
      <c r="D5984" s="252" t="s">
        <v>52497</v>
      </c>
      <c r="E5984" s="252" t="s">
        <v>52498</v>
      </c>
      <c r="F5984" s="252" t="s">
        <v>52499</v>
      </c>
      <c r="G5984" s="252" t="s">
        <v>52500</v>
      </c>
      <c r="H5984" s="262" t="s">
        <v>52501</v>
      </c>
      <c r="I5984" s="264" t="s">
        <v>52502</v>
      </c>
      <c r="L5984" s="148"/>
      <c r="M5984" s="258"/>
      <c r="N5984" s="252"/>
      <c r="O5984" s="148"/>
      <c r="P5984" s="148"/>
    </row>
    <row r="5985" spans="1:16" ht="184.8">
      <c r="A5985" s="258" t="s">
        <v>52503</v>
      </c>
      <c r="B5985" s="252" t="s">
        <v>52504</v>
      </c>
      <c r="C5985" s="252" t="s">
        <v>52505</v>
      </c>
      <c r="D5985" s="252" t="s">
        <v>52506</v>
      </c>
      <c r="E5985" s="252" t="s">
        <v>52507</v>
      </c>
      <c r="F5985" s="252" t="s">
        <v>52508</v>
      </c>
      <c r="G5985" s="252" t="s">
        <v>52509</v>
      </c>
      <c r="H5985" s="262" t="s">
        <v>52510</v>
      </c>
      <c r="I5985" s="264" t="s">
        <v>52511</v>
      </c>
      <c r="L5985" s="148"/>
      <c r="M5985" s="258"/>
      <c r="N5985" s="252"/>
      <c r="O5985" s="148"/>
      <c r="P5985" s="148"/>
    </row>
    <row r="5986" spans="1:16" ht="145.19999999999999">
      <c r="A5986" s="258" t="s">
        <v>52512</v>
      </c>
      <c r="B5986" s="252" t="s">
        <v>52513</v>
      </c>
      <c r="C5986" s="252" t="s">
        <v>52514</v>
      </c>
      <c r="D5986" s="252" t="s">
        <v>52515</v>
      </c>
      <c r="E5986" s="252" t="s">
        <v>52516</v>
      </c>
      <c r="F5986" s="252" t="s">
        <v>52517</v>
      </c>
      <c r="G5986" s="252" t="s">
        <v>52518</v>
      </c>
      <c r="H5986" s="262" t="s">
        <v>52519</v>
      </c>
      <c r="I5986" s="264" t="s">
        <v>52520</v>
      </c>
      <c r="L5986" s="148"/>
      <c r="M5986" s="258"/>
      <c r="N5986" s="252"/>
      <c r="O5986" s="148"/>
      <c r="P5986" s="148"/>
    </row>
    <row r="5987" spans="1:16" ht="39.6">
      <c r="A5987" s="258" t="s">
        <v>52521</v>
      </c>
      <c r="B5987" s="252" t="s">
        <v>52522</v>
      </c>
      <c r="C5987" s="252" t="s">
        <v>52523</v>
      </c>
      <c r="D5987" s="252" t="s">
        <v>52524</v>
      </c>
      <c r="E5987" s="252" t="s">
        <v>52525</v>
      </c>
      <c r="F5987" s="252" t="s">
        <v>52526</v>
      </c>
      <c r="G5987" s="252" t="s">
        <v>52527</v>
      </c>
      <c r="H5987" s="262" t="s">
        <v>52528</v>
      </c>
      <c r="I5987" s="264" t="s">
        <v>52529</v>
      </c>
      <c r="L5987" s="148"/>
      <c r="M5987" s="258"/>
      <c r="N5987" s="148"/>
      <c r="O5987" s="148"/>
      <c r="P5987" s="148"/>
    </row>
    <row r="5988" spans="1:16" ht="92.4">
      <c r="A5988" s="258" t="s">
        <v>52530</v>
      </c>
      <c r="B5988" s="252" t="s">
        <v>52486</v>
      </c>
      <c r="C5988" s="252" t="s">
        <v>52487</v>
      </c>
      <c r="D5988" s="252" t="s">
        <v>52488</v>
      </c>
      <c r="E5988" s="252" t="s">
        <v>52489</v>
      </c>
      <c r="F5988" s="252" t="s">
        <v>52490</v>
      </c>
      <c r="G5988" s="252" t="s">
        <v>52491</v>
      </c>
      <c r="H5988" s="262" t="s">
        <v>52492</v>
      </c>
      <c r="I5988" s="264" t="s">
        <v>52531</v>
      </c>
      <c r="L5988" s="148"/>
      <c r="M5988" s="258"/>
      <c r="N5988" s="252"/>
      <c r="O5988" s="148"/>
      <c r="P5988" s="148"/>
    </row>
    <row r="5989" spans="1:16" ht="184.8">
      <c r="A5989" s="258" t="s">
        <v>52532</v>
      </c>
      <c r="B5989" s="252" t="s">
        <v>52495</v>
      </c>
      <c r="C5989" s="252" t="s">
        <v>52496</v>
      </c>
      <c r="D5989" s="252" t="s">
        <v>52497</v>
      </c>
      <c r="E5989" s="252" t="s">
        <v>52498</v>
      </c>
      <c r="F5989" s="252" t="s">
        <v>52499</v>
      </c>
      <c r="G5989" s="252" t="s">
        <v>52500</v>
      </c>
      <c r="H5989" s="262" t="s">
        <v>52501</v>
      </c>
      <c r="I5989" s="264" t="s">
        <v>52533</v>
      </c>
      <c r="L5989" s="148"/>
      <c r="M5989" s="258"/>
      <c r="N5989" s="252"/>
      <c r="O5989" s="148"/>
      <c r="P5989" s="148"/>
    </row>
    <row r="5990" spans="1:16" ht="171.6">
      <c r="A5990" s="258" t="s">
        <v>52534</v>
      </c>
      <c r="B5990" s="252" t="s">
        <v>52504</v>
      </c>
      <c r="C5990" s="252" t="s">
        <v>52505</v>
      </c>
      <c r="D5990" s="252" t="s">
        <v>52506</v>
      </c>
      <c r="E5990" s="252" t="s">
        <v>52507</v>
      </c>
      <c r="F5990" s="252" t="s">
        <v>52508</v>
      </c>
      <c r="G5990" s="252" t="s">
        <v>52509</v>
      </c>
      <c r="H5990" s="262" t="s">
        <v>52510</v>
      </c>
      <c r="I5990" s="264" t="s">
        <v>52535</v>
      </c>
      <c r="L5990" s="148"/>
      <c r="M5990" s="258"/>
      <c r="N5990" s="252"/>
      <c r="O5990" s="148"/>
      <c r="P5990" s="148"/>
    </row>
    <row r="5991" spans="1:16" ht="145.19999999999999">
      <c r="A5991" s="258" t="s">
        <v>52536</v>
      </c>
      <c r="B5991" s="252" t="s">
        <v>52513</v>
      </c>
      <c r="C5991" s="252" t="s">
        <v>52514</v>
      </c>
      <c r="D5991" s="252" t="s">
        <v>52515</v>
      </c>
      <c r="E5991" s="252" t="s">
        <v>52516</v>
      </c>
      <c r="F5991" s="252" t="s">
        <v>52517</v>
      </c>
      <c r="G5991" s="252" t="s">
        <v>52518</v>
      </c>
      <c r="H5991" s="262" t="s">
        <v>52537</v>
      </c>
      <c r="I5991" s="264" t="s">
        <v>52520</v>
      </c>
      <c r="L5991" s="148"/>
      <c r="M5991" s="258"/>
      <c r="N5991" s="148"/>
      <c r="O5991" s="148"/>
      <c r="P5991" s="148"/>
    </row>
    <row r="5992" spans="1:16" ht="39.6">
      <c r="A5992" s="258" t="s">
        <v>52538</v>
      </c>
      <c r="B5992" s="252" t="s">
        <v>52522</v>
      </c>
      <c r="C5992" s="252" t="s">
        <v>52523</v>
      </c>
      <c r="D5992" s="252" t="s">
        <v>52524</v>
      </c>
      <c r="E5992" s="252" t="s">
        <v>52525</v>
      </c>
      <c r="F5992" s="252" t="s">
        <v>52526</v>
      </c>
      <c r="G5992" s="252" t="s">
        <v>52527</v>
      </c>
      <c r="H5992" s="262" t="s">
        <v>52528</v>
      </c>
      <c r="I5992" s="264" t="s">
        <v>52529</v>
      </c>
      <c r="L5992" s="148"/>
      <c r="M5992" s="258"/>
      <c r="N5992" s="252"/>
      <c r="O5992" s="148"/>
      <c r="P5992" s="148"/>
    </row>
    <row r="5993" spans="1:16" ht="145.19999999999999">
      <c r="A5993" s="258" t="s">
        <v>52539</v>
      </c>
      <c r="B5993" s="252" t="s">
        <v>52540</v>
      </c>
      <c r="C5993" s="252" t="s">
        <v>52541</v>
      </c>
      <c r="D5993" s="252" t="s">
        <v>52542</v>
      </c>
      <c r="E5993" s="252" t="s">
        <v>52543</v>
      </c>
      <c r="F5993" s="252" t="s">
        <v>52544</v>
      </c>
      <c r="G5993" s="252" t="s">
        <v>52545</v>
      </c>
      <c r="H5993" s="262" t="s">
        <v>52546</v>
      </c>
      <c r="I5993" s="264" t="s">
        <v>52547</v>
      </c>
      <c r="L5993" s="148"/>
      <c r="M5993" s="258"/>
      <c r="N5993" s="148"/>
      <c r="O5993" s="148"/>
      <c r="P5993" s="148"/>
    </row>
    <row r="5994" spans="1:16" ht="158.4">
      <c r="A5994" s="258" t="s">
        <v>52548</v>
      </c>
      <c r="B5994" s="252" t="s">
        <v>52549</v>
      </c>
      <c r="C5994" s="252" t="s">
        <v>52550</v>
      </c>
      <c r="D5994" s="252" t="s">
        <v>52551</v>
      </c>
      <c r="E5994" s="252" t="s">
        <v>52552</v>
      </c>
      <c r="F5994" s="252" t="s">
        <v>52553</v>
      </c>
      <c r="G5994" s="252" t="s">
        <v>52554</v>
      </c>
      <c r="H5994" s="262" t="s">
        <v>52555</v>
      </c>
      <c r="I5994" s="264" t="s">
        <v>52556</v>
      </c>
      <c r="L5994" s="148"/>
      <c r="M5994" s="258"/>
      <c r="N5994" s="252"/>
      <c r="O5994" s="148"/>
      <c r="P5994" s="148"/>
    </row>
    <row r="5995" spans="1:16" ht="198">
      <c r="A5995" s="258" t="s">
        <v>52557</v>
      </c>
      <c r="B5995" s="252" t="s">
        <v>52558</v>
      </c>
      <c r="C5995" s="252" t="s">
        <v>52559</v>
      </c>
      <c r="D5995" s="252" t="s">
        <v>52560</v>
      </c>
      <c r="E5995" s="252" t="s">
        <v>52561</v>
      </c>
      <c r="F5995" s="252" t="s">
        <v>52562</v>
      </c>
      <c r="G5995" s="252" t="s">
        <v>52563</v>
      </c>
      <c r="H5995" s="262" t="s">
        <v>52564</v>
      </c>
      <c r="I5995" s="264" t="s">
        <v>52565</v>
      </c>
      <c r="L5995" s="148"/>
      <c r="M5995" s="258"/>
      <c r="N5995" s="252"/>
      <c r="O5995" s="148"/>
      <c r="P5995" s="148"/>
    </row>
    <row r="5996" spans="1:16" ht="118.8">
      <c r="A5996" s="258" t="s">
        <v>52566</v>
      </c>
      <c r="B5996" s="252" t="s">
        <v>52567</v>
      </c>
      <c r="C5996" s="252" t="s">
        <v>52568</v>
      </c>
      <c r="D5996" s="252" t="s">
        <v>52569</v>
      </c>
      <c r="E5996" s="252" t="s">
        <v>52570</v>
      </c>
      <c r="F5996" s="252" t="s">
        <v>52571</v>
      </c>
      <c r="G5996" s="252" t="s">
        <v>52572</v>
      </c>
      <c r="H5996" s="262" t="s">
        <v>52573</v>
      </c>
      <c r="I5996" s="264" t="s">
        <v>52574</v>
      </c>
      <c r="L5996" s="148"/>
      <c r="M5996" s="258"/>
      <c r="N5996" s="252"/>
      <c r="O5996" s="148"/>
      <c r="P5996" s="148"/>
    </row>
    <row r="5997" spans="1:16" ht="211.2">
      <c r="A5997" s="258" t="s">
        <v>52575</v>
      </c>
      <c r="B5997" s="252" t="s">
        <v>52576</v>
      </c>
      <c r="C5997" s="252" t="s">
        <v>52577</v>
      </c>
      <c r="D5997" s="252" t="s">
        <v>52578</v>
      </c>
      <c r="E5997" s="252" t="s">
        <v>52579</v>
      </c>
      <c r="F5997" s="252" t="s">
        <v>52580</v>
      </c>
      <c r="G5997" s="252" t="s">
        <v>52581</v>
      </c>
      <c r="H5997" s="262" t="s">
        <v>52582</v>
      </c>
      <c r="I5997" s="264" t="s">
        <v>52583</v>
      </c>
      <c r="L5997" s="148"/>
      <c r="M5997" s="258"/>
      <c r="N5997" s="252"/>
      <c r="O5997" s="148"/>
      <c r="P5997" s="148"/>
    </row>
    <row r="5998" spans="1:16" ht="145.19999999999999">
      <c r="A5998" s="258" t="s">
        <v>52584</v>
      </c>
      <c r="B5998" s="252" t="s">
        <v>52540</v>
      </c>
      <c r="C5998" s="252" t="s">
        <v>52585</v>
      </c>
      <c r="D5998" s="252" t="s">
        <v>52586</v>
      </c>
      <c r="E5998" s="252" t="s">
        <v>52587</v>
      </c>
      <c r="F5998" s="252" t="s">
        <v>52544</v>
      </c>
      <c r="G5998" s="252" t="s">
        <v>52545</v>
      </c>
      <c r="H5998" s="262" t="s">
        <v>52546</v>
      </c>
      <c r="I5998" s="264" t="s">
        <v>52547</v>
      </c>
      <c r="L5998" s="148"/>
      <c r="M5998" s="258"/>
      <c r="N5998" s="252"/>
      <c r="O5998" s="148"/>
      <c r="P5998" s="148"/>
    </row>
    <row r="5999" spans="1:16" ht="158.4">
      <c r="A5999" s="258" t="s">
        <v>52588</v>
      </c>
      <c r="B5999" s="252" t="s">
        <v>52589</v>
      </c>
      <c r="C5999" s="252" t="s">
        <v>52590</v>
      </c>
      <c r="D5999" s="252" t="s">
        <v>52591</v>
      </c>
      <c r="E5999" s="252" t="s">
        <v>52592</v>
      </c>
      <c r="F5999" s="252" t="s">
        <v>52553</v>
      </c>
      <c r="G5999" s="252" t="s">
        <v>52593</v>
      </c>
      <c r="H5999" s="262" t="s">
        <v>52594</v>
      </c>
      <c r="I5999" s="264" t="s">
        <v>52595</v>
      </c>
      <c r="L5999" s="148"/>
      <c r="M5999" s="258"/>
      <c r="N5999" s="252"/>
      <c r="O5999" s="148"/>
      <c r="P5999" s="148"/>
    </row>
    <row r="6000" spans="1:16" ht="198">
      <c r="A6000" s="258" t="s">
        <v>52596</v>
      </c>
      <c r="B6000" s="252" t="s">
        <v>52597</v>
      </c>
      <c r="C6000" s="252" t="s">
        <v>52598</v>
      </c>
      <c r="D6000" s="252" t="s">
        <v>52599</v>
      </c>
      <c r="E6000" s="252" t="s">
        <v>52600</v>
      </c>
      <c r="F6000" s="252" t="s">
        <v>52562</v>
      </c>
      <c r="G6000" s="252" t="s">
        <v>52601</v>
      </c>
      <c r="H6000" s="262" t="s">
        <v>52602</v>
      </c>
      <c r="I6000" s="264" t="s">
        <v>52603</v>
      </c>
      <c r="L6000" s="148"/>
      <c r="M6000" s="258"/>
      <c r="N6000" s="252"/>
      <c r="O6000" s="148"/>
      <c r="P6000" s="148"/>
    </row>
    <row r="6001" spans="1:16" ht="118.8">
      <c r="A6001" s="258" t="s">
        <v>52604</v>
      </c>
      <c r="B6001" s="252" t="s">
        <v>52605</v>
      </c>
      <c r="C6001" s="252" t="s">
        <v>52606</v>
      </c>
      <c r="D6001" s="252" t="s">
        <v>52569</v>
      </c>
      <c r="E6001" s="252" t="s">
        <v>52570</v>
      </c>
      <c r="F6001" s="252" t="s">
        <v>52571</v>
      </c>
      <c r="G6001" s="252" t="s">
        <v>52607</v>
      </c>
      <c r="H6001" s="262" t="s">
        <v>52608</v>
      </c>
      <c r="I6001" s="264" t="s">
        <v>52609</v>
      </c>
      <c r="L6001" s="148"/>
      <c r="M6001" s="258"/>
      <c r="N6001" s="252"/>
      <c r="O6001" s="148"/>
      <c r="P6001" s="148"/>
    </row>
    <row r="6002" spans="1:16" ht="211.2">
      <c r="A6002" s="258" t="s">
        <v>52610</v>
      </c>
      <c r="B6002" s="252" t="s">
        <v>52611</v>
      </c>
      <c r="C6002" s="252" t="s">
        <v>52612</v>
      </c>
      <c r="D6002" s="252" t="s">
        <v>52613</v>
      </c>
      <c r="E6002" s="252" t="s">
        <v>52614</v>
      </c>
      <c r="F6002" s="252" t="s">
        <v>52580</v>
      </c>
      <c r="G6002" s="252" t="s">
        <v>52615</v>
      </c>
      <c r="H6002" s="262" t="s">
        <v>52616</v>
      </c>
      <c r="I6002" s="264" t="s">
        <v>52617</v>
      </c>
      <c r="J6002" s="273"/>
      <c r="K6002" s="273"/>
      <c r="L6002" s="148"/>
      <c r="M6002" s="258"/>
      <c r="N6002" s="148"/>
      <c r="O6002" s="148"/>
      <c r="P6002" s="148"/>
    </row>
    <row r="6003" spans="1:16" ht="330">
      <c r="A6003" s="261" t="s">
        <v>52618</v>
      </c>
      <c r="B6003" s="252" t="s">
        <v>52619</v>
      </c>
      <c r="C6003" s="252" t="s">
        <v>52620</v>
      </c>
      <c r="D6003" s="252" t="s">
        <v>52621</v>
      </c>
      <c r="E6003" s="252" t="s">
        <v>52622</v>
      </c>
      <c r="F6003" s="252" t="s">
        <v>52623</v>
      </c>
      <c r="G6003" s="252" t="s">
        <v>52624</v>
      </c>
      <c r="H6003" s="262" t="s">
        <v>52625</v>
      </c>
      <c r="I6003" s="264" t="s">
        <v>52626</v>
      </c>
      <c r="L6003" s="148"/>
      <c r="M6003" s="258"/>
      <c r="N6003" s="252"/>
      <c r="O6003" s="148"/>
      <c r="P6003" s="148"/>
    </row>
    <row r="6004" spans="1:16" ht="330">
      <c r="A6004" s="261" t="s">
        <v>52627</v>
      </c>
      <c r="B6004" s="252" t="s">
        <v>52628</v>
      </c>
      <c r="C6004" s="252" t="s">
        <v>52629</v>
      </c>
      <c r="D6004" s="252" t="s">
        <v>52630</v>
      </c>
      <c r="E6004" s="252" t="s">
        <v>52631</v>
      </c>
      <c r="F6004" s="252" t="s">
        <v>52623</v>
      </c>
      <c r="G6004" s="252" t="s">
        <v>52624</v>
      </c>
      <c r="H6004" s="262" t="s">
        <v>52632</v>
      </c>
      <c r="I6004" s="264" t="s">
        <v>52633</v>
      </c>
      <c r="L6004" s="148"/>
      <c r="M6004" s="258"/>
      <c r="N6004" s="252"/>
      <c r="O6004" s="148"/>
      <c r="P6004" s="148"/>
    </row>
    <row r="6005" spans="1:16" ht="382.8">
      <c r="A6005" s="261" t="s">
        <v>52634</v>
      </c>
      <c r="B6005" s="252" t="s">
        <v>52635</v>
      </c>
      <c r="C6005" s="252" t="s">
        <v>52636</v>
      </c>
      <c r="D6005" s="252" t="s">
        <v>52637</v>
      </c>
      <c r="E6005" s="252" t="s">
        <v>52638</v>
      </c>
      <c r="F6005" s="252" t="s">
        <v>52639</v>
      </c>
      <c r="G6005" s="252" t="s">
        <v>52640</v>
      </c>
      <c r="H6005" s="262" t="s">
        <v>52641</v>
      </c>
      <c r="I6005" s="264" t="s">
        <v>52642</v>
      </c>
      <c r="L6005" s="148"/>
      <c r="M6005" s="258"/>
      <c r="N6005" s="252"/>
      <c r="O6005" s="148"/>
      <c r="P6005" s="148"/>
    </row>
    <row r="6006" spans="1:16" ht="356.4">
      <c r="A6006" s="261" t="s">
        <v>52643</v>
      </c>
      <c r="B6006" s="252" t="s">
        <v>52644</v>
      </c>
      <c r="C6006" s="252" t="s">
        <v>52645</v>
      </c>
      <c r="D6006" s="252" t="s">
        <v>52646</v>
      </c>
      <c r="E6006" s="252" t="s">
        <v>52647</v>
      </c>
      <c r="F6006" s="252" t="s">
        <v>52648</v>
      </c>
      <c r="G6006" s="252" t="s">
        <v>52649</v>
      </c>
      <c r="H6006" s="262" t="s">
        <v>52650</v>
      </c>
      <c r="I6006" s="264" t="s">
        <v>52651</v>
      </c>
      <c r="L6006" s="148"/>
      <c r="M6006" s="258"/>
      <c r="N6006" s="252"/>
      <c r="O6006" s="148"/>
      <c r="P6006" s="148"/>
    </row>
    <row r="6007" spans="1:16" ht="290.39999999999998">
      <c r="A6007" s="261" t="s">
        <v>52652</v>
      </c>
      <c r="B6007" s="252" t="s">
        <v>52653</v>
      </c>
      <c r="C6007" s="252" t="s">
        <v>52654</v>
      </c>
      <c r="D6007" s="252" t="s">
        <v>52655</v>
      </c>
      <c r="E6007" s="252" t="s">
        <v>52656</v>
      </c>
      <c r="F6007" s="252" t="s">
        <v>52657</v>
      </c>
      <c r="G6007" s="252" t="s">
        <v>52658</v>
      </c>
      <c r="H6007" s="262" t="s">
        <v>52659</v>
      </c>
      <c r="I6007" s="264" t="s">
        <v>52660</v>
      </c>
      <c r="L6007" s="148"/>
      <c r="M6007" s="258"/>
      <c r="N6007" s="252"/>
      <c r="O6007" s="148"/>
      <c r="P6007" s="148"/>
    </row>
    <row r="6008" spans="1:16" ht="356.4">
      <c r="A6008" s="261" t="s">
        <v>52661</v>
      </c>
      <c r="B6008" s="252" t="s">
        <v>52662</v>
      </c>
      <c r="C6008" s="252" t="s">
        <v>52663</v>
      </c>
      <c r="D6008" s="252" t="s">
        <v>52664</v>
      </c>
      <c r="E6008" s="252" t="s">
        <v>52665</v>
      </c>
      <c r="F6008" s="252" t="s">
        <v>52666</v>
      </c>
      <c r="G6008" s="252" t="s">
        <v>52667</v>
      </c>
      <c r="H6008" s="262" t="s">
        <v>52668</v>
      </c>
      <c r="I6008" s="264" t="s">
        <v>52669</v>
      </c>
      <c r="L6008" s="148"/>
      <c r="M6008" s="258"/>
      <c r="N6008" s="252"/>
      <c r="O6008" s="148"/>
      <c r="P6008" s="148"/>
    </row>
    <row r="6009" spans="1:16" ht="343.2">
      <c r="A6009" s="261" t="s">
        <v>52670</v>
      </c>
      <c r="B6009" s="252" t="s">
        <v>52671</v>
      </c>
      <c r="C6009" s="252" t="s">
        <v>52672</v>
      </c>
      <c r="D6009" s="252" t="s">
        <v>52673</v>
      </c>
      <c r="E6009" s="252" t="s">
        <v>52674</v>
      </c>
      <c r="F6009" s="252" t="s">
        <v>52675</v>
      </c>
      <c r="G6009" s="252" t="s">
        <v>52676</v>
      </c>
      <c r="H6009" s="262" t="s">
        <v>52677</v>
      </c>
      <c r="I6009" s="264" t="s">
        <v>52678</v>
      </c>
      <c r="L6009" s="148"/>
      <c r="M6009" s="258"/>
      <c r="N6009" s="252"/>
      <c r="O6009" s="148"/>
      <c r="P6009" s="148"/>
    </row>
    <row r="6010" spans="1:16" ht="290.39999999999998">
      <c r="A6010" s="261" t="s">
        <v>52679</v>
      </c>
      <c r="B6010" s="252" t="s">
        <v>52680</v>
      </c>
      <c r="C6010" s="252" t="s">
        <v>52681</v>
      </c>
      <c r="D6010" s="252" t="s">
        <v>52682</v>
      </c>
      <c r="E6010" s="252" t="s">
        <v>52683</v>
      </c>
      <c r="F6010" s="252" t="s">
        <v>52684</v>
      </c>
      <c r="G6010" s="252" t="s">
        <v>52685</v>
      </c>
      <c r="H6010" s="262" t="s">
        <v>52686</v>
      </c>
      <c r="I6010" s="264" t="s">
        <v>52687</v>
      </c>
      <c r="L6010" s="148"/>
      <c r="M6010" s="258"/>
      <c r="N6010" s="252"/>
      <c r="O6010" s="148"/>
      <c r="P6010" s="148"/>
    </row>
    <row r="6011" spans="1:16" ht="303.60000000000002">
      <c r="A6011" s="261" t="s">
        <v>52688</v>
      </c>
      <c r="B6011" s="252" t="s">
        <v>52689</v>
      </c>
      <c r="C6011" s="252" t="s">
        <v>52690</v>
      </c>
      <c r="D6011" s="252" t="s">
        <v>52691</v>
      </c>
      <c r="E6011" s="252" t="s">
        <v>52692</v>
      </c>
      <c r="F6011" s="252" t="s">
        <v>52693</v>
      </c>
      <c r="G6011" s="252" t="s">
        <v>52694</v>
      </c>
      <c r="H6011" s="262" t="s">
        <v>52695</v>
      </c>
      <c r="I6011" s="264" t="s">
        <v>52696</v>
      </c>
      <c r="L6011" s="148"/>
      <c r="M6011" s="249"/>
      <c r="N6011" s="148"/>
      <c r="O6011" s="148"/>
      <c r="P6011" s="148"/>
    </row>
    <row r="6012" spans="1:16" ht="343.2">
      <c r="A6012" s="261" t="s">
        <v>52697</v>
      </c>
      <c r="B6012" s="252" t="s">
        <v>52698</v>
      </c>
      <c r="C6012" s="252" t="s">
        <v>52699</v>
      </c>
      <c r="D6012" s="252" t="s">
        <v>52700</v>
      </c>
      <c r="E6012" s="252" t="s">
        <v>52701</v>
      </c>
      <c r="F6012" s="252" t="s">
        <v>52702</v>
      </c>
      <c r="G6012" s="252" t="s">
        <v>52703</v>
      </c>
      <c r="H6012" s="262" t="s">
        <v>52704</v>
      </c>
      <c r="I6012" s="264" t="s">
        <v>52705</v>
      </c>
      <c r="L6012" s="148"/>
      <c r="M6012" s="249"/>
      <c r="N6012" s="148"/>
      <c r="O6012" s="148"/>
      <c r="P6012" s="148"/>
    </row>
    <row r="6013" spans="1:16" ht="409.6">
      <c r="A6013" s="261" t="s">
        <v>52706</v>
      </c>
      <c r="B6013" s="252" t="s">
        <v>52707</v>
      </c>
      <c r="C6013" s="252" t="s">
        <v>52708</v>
      </c>
      <c r="D6013" s="252" t="s">
        <v>52709</v>
      </c>
      <c r="E6013" s="252" t="s">
        <v>52710</v>
      </c>
      <c r="F6013" s="252" t="s">
        <v>52711</v>
      </c>
      <c r="G6013" s="252" t="s">
        <v>52712</v>
      </c>
      <c r="H6013" s="262" t="s">
        <v>52713</v>
      </c>
      <c r="I6013" s="264" t="s">
        <v>52714</v>
      </c>
      <c r="L6013" s="148"/>
      <c r="M6013" s="249"/>
      <c r="N6013" s="148"/>
      <c r="O6013" s="148"/>
      <c r="P6013" s="148"/>
    </row>
    <row r="6014" spans="1:16" ht="303.60000000000002">
      <c r="A6014" s="261" t="s">
        <v>52715</v>
      </c>
      <c r="B6014" s="252" t="s">
        <v>52716</v>
      </c>
      <c r="C6014" s="252" t="s">
        <v>52717</v>
      </c>
      <c r="D6014" s="252" t="s">
        <v>52718</v>
      </c>
      <c r="E6014" s="252" t="s">
        <v>52719</v>
      </c>
      <c r="F6014" s="252" t="s">
        <v>52720</v>
      </c>
      <c r="G6014" s="252" t="s">
        <v>52721</v>
      </c>
      <c r="H6014" s="262" t="s">
        <v>52722</v>
      </c>
      <c r="I6014" s="264" t="s">
        <v>52723</v>
      </c>
      <c r="L6014" s="148"/>
      <c r="M6014" s="249"/>
      <c r="N6014" s="148"/>
      <c r="O6014" s="148"/>
      <c r="P6014" s="148"/>
    </row>
    <row r="6015" spans="1:16" ht="316.8">
      <c r="A6015" s="261" t="s">
        <v>52724</v>
      </c>
      <c r="B6015" s="252" t="s">
        <v>52725</v>
      </c>
      <c r="C6015" s="252" t="s">
        <v>52726</v>
      </c>
      <c r="D6015" s="252" t="s">
        <v>52727</v>
      </c>
      <c r="E6015" s="252" t="s">
        <v>52728</v>
      </c>
      <c r="F6015" s="252" t="s">
        <v>52729</v>
      </c>
      <c r="G6015" s="252" t="s">
        <v>52730</v>
      </c>
      <c r="H6015" s="262" t="s">
        <v>52731</v>
      </c>
      <c r="I6015" s="264" t="s">
        <v>52732</v>
      </c>
      <c r="L6015" s="148"/>
      <c r="M6015" s="249"/>
      <c r="N6015" s="148"/>
      <c r="O6015" s="148"/>
      <c r="P6015" s="148"/>
    </row>
    <row r="6016" spans="1:16" ht="343.2">
      <c r="A6016" s="261" t="s">
        <v>52733</v>
      </c>
      <c r="B6016" s="252" t="s">
        <v>52734</v>
      </c>
      <c r="C6016" s="252" t="s">
        <v>52735</v>
      </c>
      <c r="D6016" s="252" t="s">
        <v>52736</v>
      </c>
      <c r="E6016" s="252" t="s">
        <v>52737</v>
      </c>
      <c r="F6016" s="252" t="s">
        <v>52738</v>
      </c>
      <c r="G6016" s="252" t="s">
        <v>52739</v>
      </c>
      <c r="H6016" s="262" t="s">
        <v>52740</v>
      </c>
      <c r="I6016" s="264" t="s">
        <v>52741</v>
      </c>
      <c r="L6016" s="148"/>
      <c r="M6016" s="249"/>
      <c r="N6016" s="148"/>
      <c r="O6016" s="148"/>
      <c r="P6016" s="148"/>
    </row>
    <row r="6017" spans="1:16" ht="382.8">
      <c r="A6017" s="261" t="s">
        <v>52742</v>
      </c>
      <c r="B6017" s="252" t="s">
        <v>52743</v>
      </c>
      <c r="C6017" s="252" t="s">
        <v>52744</v>
      </c>
      <c r="D6017" s="252" t="s">
        <v>52745</v>
      </c>
      <c r="E6017" s="252" t="s">
        <v>52746</v>
      </c>
      <c r="F6017" s="252" t="s">
        <v>52747</v>
      </c>
      <c r="G6017" s="252" t="s">
        <v>52748</v>
      </c>
      <c r="H6017" s="262" t="s">
        <v>52749</v>
      </c>
      <c r="I6017" s="264" t="s">
        <v>52750</v>
      </c>
      <c r="L6017" s="148"/>
      <c r="M6017" s="249"/>
      <c r="N6017" s="148"/>
      <c r="O6017" s="148"/>
      <c r="P6017" s="148"/>
    </row>
    <row r="6018" spans="1:16" ht="409.6">
      <c r="A6018" s="261" t="s">
        <v>52751</v>
      </c>
      <c r="B6018" s="252" t="s">
        <v>52752</v>
      </c>
      <c r="C6018" s="252" t="s">
        <v>52753</v>
      </c>
      <c r="D6018" s="252" t="s">
        <v>52754</v>
      </c>
      <c r="E6018" s="252" t="s">
        <v>52755</v>
      </c>
      <c r="F6018" s="252" t="s">
        <v>52756</v>
      </c>
      <c r="G6018" s="252" t="s">
        <v>52757</v>
      </c>
      <c r="H6018" s="262" t="s">
        <v>52758</v>
      </c>
      <c r="I6018" s="264" t="s">
        <v>52759</v>
      </c>
      <c r="L6018" s="148"/>
      <c r="M6018" s="249"/>
      <c r="N6018" s="148"/>
      <c r="O6018" s="148"/>
      <c r="P6018" s="148"/>
    </row>
    <row r="6019" spans="1:16" ht="369.6">
      <c r="A6019" s="261" t="s">
        <v>52760</v>
      </c>
      <c r="B6019" s="252" t="s">
        <v>52761</v>
      </c>
      <c r="C6019" s="252" t="s">
        <v>52762</v>
      </c>
      <c r="D6019" s="252" t="s">
        <v>52763</v>
      </c>
      <c r="E6019" s="252" t="s">
        <v>52764</v>
      </c>
      <c r="F6019" s="252" t="s">
        <v>52765</v>
      </c>
      <c r="G6019" s="252" t="s">
        <v>52766</v>
      </c>
      <c r="H6019" s="262" t="s">
        <v>52767</v>
      </c>
      <c r="I6019" s="264" t="s">
        <v>52768</v>
      </c>
      <c r="L6019" s="148"/>
      <c r="M6019" s="249"/>
      <c r="N6019" s="148"/>
      <c r="O6019" s="148"/>
      <c r="P6019" s="148"/>
    </row>
    <row r="6020" spans="1:16" ht="356.4">
      <c r="A6020" s="261" t="s">
        <v>52769</v>
      </c>
      <c r="B6020" s="252" t="s">
        <v>52770</v>
      </c>
      <c r="C6020" s="252" t="s">
        <v>52771</v>
      </c>
      <c r="D6020" s="252" t="s">
        <v>52772</v>
      </c>
      <c r="E6020" s="252" t="s">
        <v>52773</v>
      </c>
      <c r="F6020" s="252" t="s">
        <v>52774</v>
      </c>
      <c r="G6020" s="252" t="s">
        <v>52775</v>
      </c>
      <c r="H6020" s="262" t="s">
        <v>52776</v>
      </c>
      <c r="I6020" s="264" t="s">
        <v>52777</v>
      </c>
      <c r="L6020" s="148"/>
      <c r="M6020" s="249"/>
      <c r="N6020" s="148"/>
      <c r="O6020" s="148"/>
      <c r="P6020" s="148"/>
    </row>
    <row r="6021" spans="1:16" ht="343.2">
      <c r="A6021" s="261" t="s">
        <v>52778</v>
      </c>
      <c r="B6021" s="252" t="s">
        <v>52779</v>
      </c>
      <c r="C6021" s="252" t="s">
        <v>52780</v>
      </c>
      <c r="D6021" s="252" t="s">
        <v>52781</v>
      </c>
      <c r="E6021" s="252" t="s">
        <v>52782</v>
      </c>
      <c r="F6021" s="252" t="s">
        <v>52783</v>
      </c>
      <c r="G6021" s="252" t="s">
        <v>52784</v>
      </c>
      <c r="H6021" s="262" t="s">
        <v>52785</v>
      </c>
      <c r="I6021" s="264" t="s">
        <v>52786</v>
      </c>
      <c r="L6021" s="148"/>
      <c r="M6021" s="249"/>
      <c r="N6021" s="148"/>
      <c r="O6021" s="148"/>
      <c r="P6021" s="148"/>
    </row>
    <row r="6022" spans="1:16" ht="369.6">
      <c r="A6022" s="261" t="s">
        <v>52787</v>
      </c>
      <c r="B6022" s="252" t="s">
        <v>52788</v>
      </c>
      <c r="C6022" s="252" t="s">
        <v>52789</v>
      </c>
      <c r="D6022" s="252" t="s">
        <v>52790</v>
      </c>
      <c r="E6022" s="252" t="s">
        <v>52791</v>
      </c>
      <c r="F6022" s="252" t="s">
        <v>52792</v>
      </c>
      <c r="G6022" s="252" t="s">
        <v>52793</v>
      </c>
      <c r="H6022" s="262" t="s">
        <v>52794</v>
      </c>
      <c r="I6022" s="264" t="s">
        <v>52795</v>
      </c>
      <c r="L6022" s="148"/>
      <c r="M6022" s="249"/>
      <c r="N6022" s="148"/>
      <c r="O6022" s="148"/>
      <c r="P6022" s="148"/>
    </row>
    <row r="6023" spans="1:16" ht="52.8">
      <c r="A6023" s="261" t="s">
        <v>52796</v>
      </c>
      <c r="B6023" s="252" t="s">
        <v>52797</v>
      </c>
      <c r="C6023" s="252" t="s">
        <v>52798</v>
      </c>
      <c r="D6023" s="252" t="s">
        <v>52799</v>
      </c>
      <c r="E6023" s="252" t="s">
        <v>52800</v>
      </c>
      <c r="F6023" s="252" t="s">
        <v>52801</v>
      </c>
      <c r="G6023" s="252" t="s">
        <v>52797</v>
      </c>
      <c r="H6023" s="262" t="s">
        <v>52802</v>
      </c>
      <c r="I6023" s="264" t="s">
        <v>52803</v>
      </c>
      <c r="L6023" s="148"/>
      <c r="M6023" s="249"/>
      <c r="N6023" s="148"/>
      <c r="O6023" s="148"/>
      <c r="P6023" s="148"/>
    </row>
    <row r="6024" spans="1:16" ht="13.8">
      <c r="A6024" s="261" t="s">
        <v>52804</v>
      </c>
      <c r="B6024" s="252" t="s">
        <v>52805</v>
      </c>
      <c r="C6024" s="252" t="s">
        <v>52806</v>
      </c>
      <c r="D6024" s="252" t="s">
        <v>52807</v>
      </c>
      <c r="E6024" s="252" t="s">
        <v>52808</v>
      </c>
      <c r="F6024" s="252" t="s">
        <v>52809</v>
      </c>
      <c r="G6024" s="252" t="s">
        <v>52805</v>
      </c>
      <c r="H6024" s="262" t="s">
        <v>52810</v>
      </c>
      <c r="I6024" s="264" t="s">
        <v>52811</v>
      </c>
      <c r="L6024" s="148"/>
      <c r="M6024" s="249"/>
      <c r="N6024" s="148"/>
      <c r="O6024" s="148"/>
      <c r="P6024" s="148"/>
    </row>
    <row r="6025" spans="1:16" ht="13.8">
      <c r="A6025" s="258" t="s">
        <v>52812</v>
      </c>
      <c r="B6025" s="252" t="s">
        <v>52813</v>
      </c>
      <c r="C6025" s="252" t="s">
        <v>52813</v>
      </c>
      <c r="D6025" s="252" t="s">
        <v>52813</v>
      </c>
      <c r="E6025" s="252" t="s">
        <v>52813</v>
      </c>
      <c r="F6025" s="252" t="s">
        <v>52813</v>
      </c>
      <c r="G6025" s="252" t="s">
        <v>52813</v>
      </c>
      <c r="H6025" s="252" t="s">
        <v>52813</v>
      </c>
      <c r="I6025" s="264" t="s">
        <v>52813</v>
      </c>
      <c r="J6025" s="148"/>
      <c r="K6025" s="148"/>
      <c r="L6025" s="148"/>
      <c r="M6025" s="249"/>
      <c r="N6025" s="148"/>
      <c r="O6025" s="148"/>
      <c r="P6025" s="148"/>
    </row>
    <row r="6026" spans="1:16" ht="13.8">
      <c r="A6026" s="258" t="s">
        <v>52814</v>
      </c>
      <c r="B6026" s="252" t="s">
        <v>52815</v>
      </c>
      <c r="C6026" s="252" t="s">
        <v>52815</v>
      </c>
      <c r="D6026" s="252" t="s">
        <v>52815</v>
      </c>
      <c r="E6026" s="252" t="s">
        <v>52815</v>
      </c>
      <c r="F6026" s="252" t="s">
        <v>52815</v>
      </c>
      <c r="G6026" s="252" t="s">
        <v>52815</v>
      </c>
      <c r="H6026" s="252" t="s">
        <v>52815</v>
      </c>
      <c r="I6026" s="264" t="s">
        <v>52815</v>
      </c>
      <c r="J6026" s="148"/>
      <c r="K6026" s="148"/>
      <c r="L6026" s="148"/>
      <c r="M6026" s="249"/>
      <c r="N6026" s="148"/>
      <c r="O6026" s="148"/>
      <c r="P6026" s="148"/>
    </row>
    <row r="6027" spans="1:16" ht="13.8">
      <c r="A6027" s="258" t="s">
        <v>52816</v>
      </c>
      <c r="B6027" s="252" t="s">
        <v>52817</v>
      </c>
      <c r="C6027" s="252" t="s">
        <v>52817</v>
      </c>
      <c r="D6027" s="252" t="s">
        <v>52817</v>
      </c>
      <c r="E6027" s="252" t="s">
        <v>52817</v>
      </c>
      <c r="F6027" s="252" t="s">
        <v>52817</v>
      </c>
      <c r="G6027" s="252" t="s">
        <v>52817</v>
      </c>
      <c r="H6027" s="252" t="s">
        <v>52817</v>
      </c>
      <c r="I6027" s="264" t="s">
        <v>52817</v>
      </c>
      <c r="J6027" s="148"/>
      <c r="K6027" s="148"/>
      <c r="L6027" s="148"/>
      <c r="M6027" s="249"/>
      <c r="N6027" s="148"/>
      <c r="O6027" s="148"/>
      <c r="P6027" s="148"/>
    </row>
    <row r="6028" spans="1:16" ht="13.8">
      <c r="A6028" s="258" t="s">
        <v>52818</v>
      </c>
      <c r="B6028" s="252" t="s">
        <v>52819</v>
      </c>
      <c r="C6028" s="252" t="s">
        <v>52819</v>
      </c>
      <c r="D6028" s="252" t="s">
        <v>52819</v>
      </c>
      <c r="E6028" s="252" t="s">
        <v>52819</v>
      </c>
      <c r="F6028" s="252" t="s">
        <v>52819</v>
      </c>
      <c r="G6028" s="252" t="s">
        <v>52819</v>
      </c>
      <c r="H6028" s="252" t="s">
        <v>52819</v>
      </c>
      <c r="I6028" s="264" t="s">
        <v>52819</v>
      </c>
      <c r="J6028" s="148"/>
      <c r="K6028" s="148"/>
      <c r="L6028" s="148"/>
      <c r="M6028" s="249"/>
      <c r="N6028" s="148"/>
      <c r="O6028" s="148"/>
      <c r="P6028" s="148"/>
    </row>
    <row r="6029" spans="1:16" ht="13.8">
      <c r="A6029" s="258" t="s">
        <v>52820</v>
      </c>
      <c r="B6029" s="252" t="s">
        <v>52821</v>
      </c>
      <c r="C6029" s="252" t="s">
        <v>52821</v>
      </c>
      <c r="D6029" s="252" t="s">
        <v>52821</v>
      </c>
      <c r="E6029" s="252" t="s">
        <v>52821</v>
      </c>
      <c r="F6029" s="252" t="s">
        <v>52821</v>
      </c>
      <c r="G6029" s="252" t="s">
        <v>52821</v>
      </c>
      <c r="H6029" s="252" t="s">
        <v>52821</v>
      </c>
      <c r="I6029" s="264" t="s">
        <v>52821</v>
      </c>
      <c r="J6029" s="148"/>
      <c r="K6029" s="148"/>
      <c r="L6029" s="148"/>
      <c r="M6029" s="249"/>
      <c r="N6029" s="148"/>
      <c r="O6029" s="148"/>
      <c r="P6029" s="148"/>
    </row>
    <row r="6030" spans="1:16" ht="13.8">
      <c r="A6030" s="258" t="s">
        <v>52822</v>
      </c>
      <c r="B6030" s="252" t="s">
        <v>52823</v>
      </c>
      <c r="C6030" s="252" t="s">
        <v>52823</v>
      </c>
      <c r="D6030" s="252" t="s">
        <v>52823</v>
      </c>
      <c r="E6030" s="252" t="s">
        <v>52823</v>
      </c>
      <c r="F6030" s="252" t="s">
        <v>52823</v>
      </c>
      <c r="G6030" s="252" t="s">
        <v>52823</v>
      </c>
      <c r="H6030" s="252" t="s">
        <v>52823</v>
      </c>
      <c r="I6030" s="264" t="s">
        <v>52823</v>
      </c>
      <c r="J6030" s="148"/>
      <c r="K6030" s="148"/>
      <c r="L6030" s="148"/>
      <c r="M6030" s="249"/>
      <c r="N6030" s="148"/>
      <c r="O6030" s="148"/>
      <c r="P6030" s="148"/>
    </row>
    <row r="6031" spans="1:16" ht="39.6">
      <c r="A6031" s="275" t="s">
        <v>52824</v>
      </c>
      <c r="B6031" s="148" t="s">
        <v>52825</v>
      </c>
      <c r="C6031" s="148" t="s">
        <v>52825</v>
      </c>
      <c r="D6031" s="148" t="s">
        <v>52825</v>
      </c>
      <c r="E6031" s="148" t="s">
        <v>52825</v>
      </c>
      <c r="F6031" s="148" t="s">
        <v>52825</v>
      </c>
      <c r="G6031" s="148" t="s">
        <v>52825</v>
      </c>
      <c r="H6031" s="148" t="s">
        <v>52825</v>
      </c>
      <c r="I6031" s="264" t="s">
        <v>52825</v>
      </c>
      <c r="J6031" s="148"/>
      <c r="K6031" s="148"/>
      <c r="L6031" s="148"/>
      <c r="M6031" s="249"/>
      <c r="N6031" s="148"/>
      <c r="O6031" s="148"/>
      <c r="P6031" s="148"/>
    </row>
    <row r="6032" spans="1:16" ht="39.6">
      <c r="A6032" s="275" t="s">
        <v>52826</v>
      </c>
      <c r="B6032" s="148" t="s">
        <v>52827</v>
      </c>
      <c r="C6032" s="148" t="s">
        <v>52827</v>
      </c>
      <c r="D6032" s="148" t="s">
        <v>52827</v>
      </c>
      <c r="E6032" s="148" t="s">
        <v>52827</v>
      </c>
      <c r="F6032" s="148" t="s">
        <v>52827</v>
      </c>
      <c r="G6032" s="148" t="s">
        <v>52827</v>
      </c>
      <c r="H6032" s="148" t="s">
        <v>52827</v>
      </c>
      <c r="I6032" s="264" t="s">
        <v>52827</v>
      </c>
      <c r="J6032" s="148"/>
      <c r="K6032" s="148"/>
      <c r="L6032" s="148"/>
      <c r="M6032" s="249"/>
      <c r="N6032" s="148"/>
      <c r="O6032" s="148"/>
      <c r="P6032" s="148"/>
    </row>
    <row r="6033" spans="1:16" ht="39.6">
      <c r="A6033" s="275" t="s">
        <v>52828</v>
      </c>
      <c r="B6033" s="148" t="s">
        <v>52829</v>
      </c>
      <c r="C6033" s="148" t="s">
        <v>52829</v>
      </c>
      <c r="D6033" s="148" t="s">
        <v>52829</v>
      </c>
      <c r="E6033" s="148" t="s">
        <v>52829</v>
      </c>
      <c r="F6033" s="148" t="s">
        <v>52829</v>
      </c>
      <c r="G6033" s="148" t="s">
        <v>52829</v>
      </c>
      <c r="H6033" s="148" t="s">
        <v>52829</v>
      </c>
      <c r="I6033" s="264" t="s">
        <v>52829</v>
      </c>
      <c r="J6033" s="148"/>
      <c r="K6033" s="148"/>
      <c r="L6033" s="148"/>
      <c r="M6033" s="249"/>
      <c r="N6033" s="148"/>
      <c r="O6033" s="148"/>
      <c r="P6033" s="148"/>
    </row>
    <row r="6034" spans="1:16" ht="39.6">
      <c r="A6034" s="275" t="s">
        <v>52830</v>
      </c>
      <c r="B6034" s="148" t="s">
        <v>52831</v>
      </c>
      <c r="C6034" s="148" t="s">
        <v>52831</v>
      </c>
      <c r="D6034" s="148" t="s">
        <v>52831</v>
      </c>
      <c r="E6034" s="148" t="s">
        <v>52831</v>
      </c>
      <c r="F6034" s="148" t="s">
        <v>52831</v>
      </c>
      <c r="G6034" s="148" t="s">
        <v>52831</v>
      </c>
      <c r="H6034" s="148" t="s">
        <v>52831</v>
      </c>
      <c r="I6034" s="264" t="s">
        <v>52831</v>
      </c>
      <c r="J6034" s="148"/>
      <c r="K6034" s="148"/>
      <c r="L6034" s="148"/>
      <c r="M6034" s="249"/>
      <c r="N6034" s="148"/>
      <c r="O6034" s="148"/>
      <c r="P6034" s="148"/>
    </row>
    <row r="6035" spans="1:16" ht="39.6">
      <c r="A6035" s="275" t="s">
        <v>52832</v>
      </c>
      <c r="B6035" s="148" t="s">
        <v>52833</v>
      </c>
      <c r="C6035" s="148" t="s">
        <v>52833</v>
      </c>
      <c r="D6035" s="148" t="s">
        <v>52833</v>
      </c>
      <c r="E6035" s="148" t="s">
        <v>52833</v>
      </c>
      <c r="F6035" s="148" t="s">
        <v>52833</v>
      </c>
      <c r="G6035" s="148" t="s">
        <v>52833</v>
      </c>
      <c r="H6035" s="148" t="s">
        <v>52833</v>
      </c>
      <c r="I6035" s="264" t="s">
        <v>52833</v>
      </c>
      <c r="J6035" s="148"/>
      <c r="K6035" s="148"/>
      <c r="L6035" s="148"/>
      <c r="M6035" s="249"/>
      <c r="N6035" s="148"/>
      <c r="O6035" s="148"/>
      <c r="P6035" s="148"/>
    </row>
    <row r="6036" spans="1:16" ht="39.6">
      <c r="A6036" s="275" t="s">
        <v>52834</v>
      </c>
      <c r="B6036" s="148" t="s">
        <v>52835</v>
      </c>
      <c r="C6036" s="148" t="s">
        <v>52835</v>
      </c>
      <c r="D6036" s="148" t="s">
        <v>52835</v>
      </c>
      <c r="E6036" s="148" t="s">
        <v>52835</v>
      </c>
      <c r="F6036" s="148" t="s">
        <v>52835</v>
      </c>
      <c r="G6036" s="148" t="s">
        <v>52835</v>
      </c>
      <c r="H6036" s="148" t="s">
        <v>52835</v>
      </c>
      <c r="I6036" s="264" t="s">
        <v>52835</v>
      </c>
      <c r="J6036" s="148"/>
      <c r="K6036" s="148"/>
      <c r="L6036" s="148"/>
      <c r="M6036" s="249"/>
      <c r="N6036" s="148"/>
      <c r="O6036" s="148"/>
      <c r="P6036" s="148"/>
    </row>
    <row r="6037" spans="1:16" ht="39.6">
      <c r="A6037" s="275" t="s">
        <v>52836</v>
      </c>
      <c r="B6037" s="148" t="s">
        <v>52837</v>
      </c>
      <c r="C6037" s="148" t="s">
        <v>52837</v>
      </c>
      <c r="D6037" s="148" t="s">
        <v>52837</v>
      </c>
      <c r="E6037" s="148" t="s">
        <v>52837</v>
      </c>
      <c r="F6037" s="148" t="s">
        <v>52837</v>
      </c>
      <c r="G6037" s="148" t="s">
        <v>52837</v>
      </c>
      <c r="H6037" s="148" t="s">
        <v>52837</v>
      </c>
      <c r="I6037" s="264" t="s">
        <v>52837</v>
      </c>
      <c r="J6037" s="148"/>
      <c r="K6037" s="148"/>
      <c r="L6037" s="148"/>
      <c r="M6037" s="249"/>
      <c r="N6037" s="148"/>
      <c r="O6037" s="148"/>
      <c r="P6037" s="148"/>
    </row>
    <row r="6038" spans="1:16" ht="39.6">
      <c r="A6038" s="275" t="s">
        <v>52838</v>
      </c>
      <c r="B6038" s="148" t="s">
        <v>52839</v>
      </c>
      <c r="C6038" s="148" t="s">
        <v>52839</v>
      </c>
      <c r="D6038" s="148" t="s">
        <v>52839</v>
      </c>
      <c r="E6038" s="148" t="s">
        <v>52839</v>
      </c>
      <c r="F6038" s="148" t="s">
        <v>52839</v>
      </c>
      <c r="G6038" s="148" t="s">
        <v>52839</v>
      </c>
      <c r="H6038" s="148" t="s">
        <v>52839</v>
      </c>
      <c r="I6038" s="264" t="s">
        <v>52839</v>
      </c>
      <c r="J6038" s="148"/>
      <c r="K6038" s="148"/>
      <c r="L6038" s="148"/>
      <c r="M6038" s="249"/>
      <c r="N6038" s="148"/>
      <c r="O6038" s="148"/>
      <c r="P6038" s="148"/>
    </row>
    <row r="6039" spans="1:16" ht="39.6">
      <c r="A6039" s="275" t="s">
        <v>52840</v>
      </c>
      <c r="B6039" s="148" t="s">
        <v>52841</v>
      </c>
      <c r="C6039" s="148" t="s">
        <v>52841</v>
      </c>
      <c r="D6039" s="148" t="s">
        <v>52841</v>
      </c>
      <c r="E6039" s="148" t="s">
        <v>52841</v>
      </c>
      <c r="F6039" s="148" t="s">
        <v>52841</v>
      </c>
      <c r="G6039" s="148" t="s">
        <v>52841</v>
      </c>
      <c r="H6039" s="148" t="s">
        <v>52841</v>
      </c>
      <c r="I6039" s="264" t="s">
        <v>52841</v>
      </c>
      <c r="J6039" s="148"/>
      <c r="K6039" s="148"/>
      <c r="L6039" s="148"/>
      <c r="M6039" s="249"/>
      <c r="N6039" s="148"/>
      <c r="O6039" s="148"/>
      <c r="P6039" s="148"/>
    </row>
    <row r="6040" spans="1:16" ht="52.8">
      <c r="A6040" s="275" t="s">
        <v>52842</v>
      </c>
      <c r="B6040" s="148" t="s">
        <v>52843</v>
      </c>
      <c r="C6040" s="148" t="s">
        <v>52843</v>
      </c>
      <c r="D6040" s="148" t="s">
        <v>52843</v>
      </c>
      <c r="E6040" s="148" t="s">
        <v>52843</v>
      </c>
      <c r="F6040" s="148" t="s">
        <v>52843</v>
      </c>
      <c r="G6040" s="148" t="s">
        <v>52843</v>
      </c>
      <c r="H6040" s="148" t="s">
        <v>52843</v>
      </c>
      <c r="I6040" s="264" t="s">
        <v>52843</v>
      </c>
      <c r="J6040" s="148"/>
      <c r="K6040" s="148"/>
      <c r="L6040" s="148"/>
      <c r="M6040" s="249"/>
      <c r="N6040" s="148"/>
      <c r="O6040" s="148"/>
      <c r="P6040" s="148"/>
    </row>
    <row r="6041" spans="1:16" ht="52.8">
      <c r="A6041" s="275" t="s">
        <v>52844</v>
      </c>
      <c r="B6041" s="148" t="s">
        <v>52845</v>
      </c>
      <c r="C6041" s="148" t="s">
        <v>52845</v>
      </c>
      <c r="D6041" s="148" t="s">
        <v>52845</v>
      </c>
      <c r="E6041" s="148" t="s">
        <v>52845</v>
      </c>
      <c r="F6041" s="148" t="s">
        <v>52845</v>
      </c>
      <c r="G6041" s="148" t="s">
        <v>52845</v>
      </c>
      <c r="H6041" s="148" t="s">
        <v>52845</v>
      </c>
      <c r="I6041" s="264" t="s">
        <v>52845</v>
      </c>
      <c r="J6041" s="148"/>
      <c r="K6041" s="148"/>
      <c r="L6041" s="148"/>
      <c r="M6041" s="249"/>
      <c r="N6041" s="148"/>
      <c r="O6041" s="148"/>
      <c r="P6041" s="148"/>
    </row>
    <row r="6042" spans="1:16" ht="52.8">
      <c r="A6042" s="275" t="s">
        <v>52846</v>
      </c>
      <c r="B6042" s="148" t="s">
        <v>52847</v>
      </c>
      <c r="C6042" s="148" t="s">
        <v>52847</v>
      </c>
      <c r="D6042" s="148" t="s">
        <v>52847</v>
      </c>
      <c r="E6042" s="148" t="s">
        <v>52847</v>
      </c>
      <c r="F6042" s="148" t="s">
        <v>52847</v>
      </c>
      <c r="G6042" s="148" t="s">
        <v>52847</v>
      </c>
      <c r="H6042" s="148" t="s">
        <v>52847</v>
      </c>
      <c r="I6042" s="264" t="s">
        <v>52847</v>
      </c>
      <c r="J6042" s="148"/>
      <c r="K6042" s="148"/>
      <c r="L6042" s="148"/>
      <c r="M6042" s="249"/>
      <c r="N6042" s="148"/>
      <c r="O6042" s="148"/>
      <c r="P6042" s="148"/>
    </row>
    <row r="6043" spans="1:16" ht="52.8">
      <c r="A6043" s="275" t="s">
        <v>52848</v>
      </c>
      <c r="B6043" s="148" t="s">
        <v>52849</v>
      </c>
      <c r="C6043" s="148" t="s">
        <v>52849</v>
      </c>
      <c r="D6043" s="148" t="s">
        <v>52849</v>
      </c>
      <c r="E6043" s="148" t="s">
        <v>52849</v>
      </c>
      <c r="F6043" s="148" t="s">
        <v>52849</v>
      </c>
      <c r="G6043" s="148" t="s">
        <v>52849</v>
      </c>
      <c r="H6043" s="148" t="s">
        <v>52849</v>
      </c>
      <c r="I6043" s="264" t="s">
        <v>52849</v>
      </c>
      <c r="J6043" s="148"/>
      <c r="K6043" s="148"/>
      <c r="L6043" s="148"/>
      <c r="M6043" s="249"/>
      <c r="N6043" s="148"/>
      <c r="O6043" s="148"/>
      <c r="P6043" s="148"/>
    </row>
    <row r="6044" spans="1:16" ht="52.8">
      <c r="A6044" s="275" t="s">
        <v>52850</v>
      </c>
      <c r="B6044" s="148" t="s">
        <v>52851</v>
      </c>
      <c r="C6044" s="148" t="s">
        <v>52851</v>
      </c>
      <c r="D6044" s="148" t="s">
        <v>52851</v>
      </c>
      <c r="E6044" s="148" t="s">
        <v>52851</v>
      </c>
      <c r="F6044" s="148" t="s">
        <v>52851</v>
      </c>
      <c r="G6044" s="148" t="s">
        <v>52851</v>
      </c>
      <c r="H6044" s="148" t="s">
        <v>52851</v>
      </c>
      <c r="I6044" s="264" t="s">
        <v>52851</v>
      </c>
      <c r="J6044" s="148"/>
      <c r="K6044" s="148"/>
      <c r="L6044" s="148"/>
      <c r="M6044" s="249"/>
      <c r="N6044" s="148"/>
      <c r="O6044" s="148"/>
      <c r="P6044" s="148"/>
    </row>
    <row r="6045" spans="1:16" ht="52.8">
      <c r="A6045" s="275" t="s">
        <v>52852</v>
      </c>
      <c r="B6045" s="148" t="s">
        <v>52853</v>
      </c>
      <c r="C6045" s="148" t="s">
        <v>52853</v>
      </c>
      <c r="D6045" s="148" t="s">
        <v>52853</v>
      </c>
      <c r="E6045" s="148" t="s">
        <v>52853</v>
      </c>
      <c r="F6045" s="148" t="s">
        <v>52853</v>
      </c>
      <c r="G6045" s="148" t="s">
        <v>52853</v>
      </c>
      <c r="H6045" s="148" t="s">
        <v>52853</v>
      </c>
      <c r="I6045" s="264" t="s">
        <v>52853</v>
      </c>
      <c r="J6045" s="148"/>
      <c r="K6045" s="148"/>
      <c r="L6045" s="148"/>
      <c r="M6045" s="249"/>
      <c r="N6045" s="148"/>
      <c r="O6045" s="148"/>
      <c r="P6045" s="148"/>
    </row>
    <row r="6046" spans="1:16" ht="52.8">
      <c r="A6046" s="275" t="s">
        <v>52854</v>
      </c>
      <c r="B6046" s="148" t="s">
        <v>52855</v>
      </c>
      <c r="C6046" s="148" t="s">
        <v>52855</v>
      </c>
      <c r="D6046" s="148" t="s">
        <v>52855</v>
      </c>
      <c r="E6046" s="148" t="s">
        <v>52855</v>
      </c>
      <c r="F6046" s="148" t="s">
        <v>52855</v>
      </c>
      <c r="G6046" s="148" t="s">
        <v>52855</v>
      </c>
      <c r="H6046" s="148" t="s">
        <v>52855</v>
      </c>
      <c r="I6046" s="264" t="s">
        <v>52855</v>
      </c>
      <c r="J6046" s="148"/>
      <c r="K6046" s="148"/>
      <c r="L6046" s="148"/>
      <c r="M6046" s="249"/>
      <c r="N6046" s="148"/>
      <c r="O6046" s="148"/>
      <c r="P6046" s="148"/>
    </row>
    <row r="6047" spans="1:16" ht="52.8">
      <c r="A6047" s="275" t="s">
        <v>52856</v>
      </c>
      <c r="B6047" s="148" t="s">
        <v>52857</v>
      </c>
      <c r="C6047" s="148" t="s">
        <v>52857</v>
      </c>
      <c r="D6047" s="148" t="s">
        <v>52857</v>
      </c>
      <c r="E6047" s="148" t="s">
        <v>52857</v>
      </c>
      <c r="F6047" s="148" t="s">
        <v>52857</v>
      </c>
      <c r="G6047" s="148" t="s">
        <v>52857</v>
      </c>
      <c r="H6047" s="148" t="s">
        <v>52857</v>
      </c>
      <c r="I6047" s="264" t="s">
        <v>52857</v>
      </c>
      <c r="J6047" s="148"/>
      <c r="K6047" s="148"/>
      <c r="L6047" s="148"/>
      <c r="M6047" s="249"/>
      <c r="N6047" s="148"/>
      <c r="O6047" s="148"/>
      <c r="P6047" s="148"/>
    </row>
    <row r="6048" spans="1:16" ht="52.8">
      <c r="A6048" s="275" t="s">
        <v>52858</v>
      </c>
      <c r="B6048" s="148" t="s">
        <v>52859</v>
      </c>
      <c r="C6048" s="148" t="s">
        <v>52859</v>
      </c>
      <c r="D6048" s="148" t="s">
        <v>52859</v>
      </c>
      <c r="E6048" s="148" t="s">
        <v>52859</v>
      </c>
      <c r="F6048" s="148" t="s">
        <v>52859</v>
      </c>
      <c r="G6048" s="148" t="s">
        <v>52859</v>
      </c>
      <c r="H6048" s="148" t="s">
        <v>52859</v>
      </c>
      <c r="I6048" s="264" t="s">
        <v>52859</v>
      </c>
      <c r="J6048" s="148"/>
      <c r="K6048" s="148"/>
      <c r="L6048" s="148"/>
      <c r="M6048" s="249"/>
      <c r="N6048" s="148"/>
      <c r="O6048" s="148"/>
      <c r="P6048" s="148"/>
    </row>
    <row r="6049" spans="1:16" ht="52.8">
      <c r="A6049" s="275" t="s">
        <v>52860</v>
      </c>
      <c r="B6049" s="148" t="s">
        <v>52861</v>
      </c>
      <c r="C6049" s="148" t="s">
        <v>52861</v>
      </c>
      <c r="D6049" s="148" t="s">
        <v>52861</v>
      </c>
      <c r="E6049" s="148" t="s">
        <v>52861</v>
      </c>
      <c r="F6049" s="148" t="s">
        <v>52861</v>
      </c>
      <c r="G6049" s="148" t="s">
        <v>52861</v>
      </c>
      <c r="H6049" s="148" t="s">
        <v>52861</v>
      </c>
      <c r="I6049" s="264" t="s">
        <v>52861</v>
      </c>
      <c r="J6049" s="148"/>
      <c r="K6049" s="148"/>
      <c r="L6049" s="148"/>
      <c r="M6049" s="249"/>
      <c r="N6049" s="148"/>
      <c r="O6049" s="148"/>
      <c r="P6049" s="148"/>
    </row>
    <row r="6050" spans="1:16" ht="52.8">
      <c r="A6050" s="275" t="s">
        <v>52862</v>
      </c>
      <c r="B6050" s="148" t="s">
        <v>52863</v>
      </c>
      <c r="C6050" s="148" t="s">
        <v>52863</v>
      </c>
      <c r="D6050" s="148" t="s">
        <v>52863</v>
      </c>
      <c r="E6050" s="148" t="s">
        <v>52863</v>
      </c>
      <c r="F6050" s="148" t="s">
        <v>52863</v>
      </c>
      <c r="G6050" s="148" t="s">
        <v>52863</v>
      </c>
      <c r="H6050" s="148" t="s">
        <v>52863</v>
      </c>
      <c r="I6050" s="264" t="s">
        <v>52863</v>
      </c>
      <c r="J6050" s="148"/>
      <c r="K6050" s="148"/>
      <c r="L6050" s="148"/>
      <c r="M6050" s="249"/>
      <c r="N6050" s="148"/>
      <c r="O6050" s="148"/>
      <c r="P6050" s="148"/>
    </row>
    <row r="6051" spans="1:16" ht="39.6">
      <c r="A6051" s="275" t="s">
        <v>52864</v>
      </c>
      <c r="B6051" s="148" t="s">
        <v>52825</v>
      </c>
      <c r="C6051" s="148" t="s">
        <v>52825</v>
      </c>
      <c r="D6051" s="148" t="s">
        <v>52825</v>
      </c>
      <c r="E6051" s="148" t="s">
        <v>52825</v>
      </c>
      <c r="F6051" s="148" t="s">
        <v>52825</v>
      </c>
      <c r="G6051" s="148" t="s">
        <v>52825</v>
      </c>
      <c r="H6051" s="148" t="s">
        <v>52825</v>
      </c>
      <c r="I6051" s="264" t="s">
        <v>52825</v>
      </c>
      <c r="J6051" s="148"/>
      <c r="K6051" s="148"/>
      <c r="L6051" s="148"/>
      <c r="M6051" s="249"/>
      <c r="N6051" s="148"/>
      <c r="O6051" s="148"/>
      <c r="P6051" s="148"/>
    </row>
    <row r="6052" spans="1:16" ht="39.6">
      <c r="A6052" s="275" t="s">
        <v>52865</v>
      </c>
      <c r="B6052" s="148" t="s">
        <v>52827</v>
      </c>
      <c r="C6052" s="148" t="s">
        <v>52827</v>
      </c>
      <c r="D6052" s="148" t="s">
        <v>52827</v>
      </c>
      <c r="E6052" s="148" t="s">
        <v>52827</v>
      </c>
      <c r="F6052" s="148" t="s">
        <v>52827</v>
      </c>
      <c r="G6052" s="148" t="s">
        <v>52827</v>
      </c>
      <c r="H6052" s="148" t="s">
        <v>52827</v>
      </c>
      <c r="I6052" s="264" t="s">
        <v>52827</v>
      </c>
      <c r="J6052" s="148"/>
      <c r="K6052" s="148"/>
      <c r="L6052" s="148"/>
      <c r="M6052" s="249"/>
      <c r="N6052" s="148"/>
      <c r="O6052" s="148"/>
      <c r="P6052" s="148"/>
    </row>
    <row r="6053" spans="1:16" ht="39.6">
      <c r="A6053" s="275" t="s">
        <v>52866</v>
      </c>
      <c r="B6053" s="148" t="s">
        <v>52829</v>
      </c>
      <c r="C6053" s="148" t="s">
        <v>52829</v>
      </c>
      <c r="D6053" s="148" t="s">
        <v>52829</v>
      </c>
      <c r="E6053" s="148" t="s">
        <v>52829</v>
      </c>
      <c r="F6053" s="148" t="s">
        <v>52829</v>
      </c>
      <c r="G6053" s="148" t="s">
        <v>52829</v>
      </c>
      <c r="H6053" s="148" t="s">
        <v>52829</v>
      </c>
      <c r="I6053" s="264" t="s">
        <v>52829</v>
      </c>
      <c r="J6053" s="148"/>
      <c r="K6053" s="148"/>
      <c r="L6053" s="148"/>
      <c r="M6053" s="249"/>
      <c r="N6053" s="148"/>
      <c r="O6053" s="148"/>
      <c r="P6053" s="148"/>
    </row>
    <row r="6054" spans="1:16" ht="39.6">
      <c r="A6054" s="275" t="s">
        <v>52867</v>
      </c>
      <c r="B6054" s="148" t="s">
        <v>52831</v>
      </c>
      <c r="C6054" s="148" t="s">
        <v>52831</v>
      </c>
      <c r="D6054" s="148" t="s">
        <v>52831</v>
      </c>
      <c r="E6054" s="148" t="s">
        <v>52831</v>
      </c>
      <c r="F6054" s="148" t="s">
        <v>52831</v>
      </c>
      <c r="G6054" s="148" t="s">
        <v>52831</v>
      </c>
      <c r="H6054" s="148" t="s">
        <v>52831</v>
      </c>
      <c r="I6054" s="264" t="s">
        <v>52831</v>
      </c>
      <c r="J6054" s="148"/>
      <c r="K6054" s="148"/>
      <c r="L6054" s="148"/>
      <c r="M6054" s="249"/>
      <c r="N6054" s="148"/>
      <c r="O6054" s="148"/>
      <c r="P6054" s="148"/>
    </row>
    <row r="6055" spans="1:16" ht="39.6">
      <c r="A6055" s="275" t="s">
        <v>52868</v>
      </c>
      <c r="B6055" s="148" t="s">
        <v>52833</v>
      </c>
      <c r="C6055" s="148" t="s">
        <v>52833</v>
      </c>
      <c r="D6055" s="148" t="s">
        <v>52833</v>
      </c>
      <c r="E6055" s="148" t="s">
        <v>52833</v>
      </c>
      <c r="F6055" s="148" t="s">
        <v>52833</v>
      </c>
      <c r="G6055" s="148" t="s">
        <v>52833</v>
      </c>
      <c r="H6055" s="148" t="s">
        <v>52833</v>
      </c>
      <c r="I6055" s="264" t="s">
        <v>52833</v>
      </c>
      <c r="J6055" s="148"/>
      <c r="K6055" s="148"/>
      <c r="L6055" s="148"/>
      <c r="M6055" s="249"/>
      <c r="N6055" s="148"/>
      <c r="O6055" s="148"/>
      <c r="P6055" s="148"/>
    </row>
    <row r="6056" spans="1:16" ht="39.6">
      <c r="A6056" s="275" t="s">
        <v>52869</v>
      </c>
      <c r="B6056" s="148" t="s">
        <v>52835</v>
      </c>
      <c r="C6056" s="148" t="s">
        <v>52835</v>
      </c>
      <c r="D6056" s="148" t="s">
        <v>52835</v>
      </c>
      <c r="E6056" s="148" t="s">
        <v>52835</v>
      </c>
      <c r="F6056" s="148" t="s">
        <v>52835</v>
      </c>
      <c r="G6056" s="148" t="s">
        <v>52835</v>
      </c>
      <c r="H6056" s="148" t="s">
        <v>52835</v>
      </c>
      <c r="I6056" s="264" t="s">
        <v>52835</v>
      </c>
      <c r="J6056" s="148"/>
      <c r="K6056" s="148"/>
      <c r="L6056" s="148"/>
      <c r="M6056" s="249"/>
      <c r="N6056" s="148"/>
      <c r="O6056" s="148"/>
      <c r="P6056" s="148"/>
    </row>
    <row r="6057" spans="1:16" ht="39.6">
      <c r="A6057" s="275" t="s">
        <v>52870</v>
      </c>
      <c r="B6057" s="148" t="s">
        <v>52837</v>
      </c>
      <c r="C6057" s="148" t="s">
        <v>52837</v>
      </c>
      <c r="D6057" s="148" t="s">
        <v>52837</v>
      </c>
      <c r="E6057" s="148" t="s">
        <v>52837</v>
      </c>
      <c r="F6057" s="148" t="s">
        <v>52837</v>
      </c>
      <c r="G6057" s="148" t="s">
        <v>52837</v>
      </c>
      <c r="H6057" s="148" t="s">
        <v>52837</v>
      </c>
      <c r="I6057" s="264" t="s">
        <v>52837</v>
      </c>
      <c r="J6057" s="148"/>
      <c r="K6057" s="148"/>
      <c r="L6057" s="148"/>
      <c r="M6057" s="249"/>
      <c r="N6057" s="148"/>
      <c r="O6057" s="148"/>
      <c r="P6057" s="148"/>
    </row>
    <row r="6058" spans="1:16" ht="39.6">
      <c r="A6058" s="275" t="s">
        <v>52871</v>
      </c>
      <c r="B6058" s="148" t="s">
        <v>52839</v>
      </c>
      <c r="C6058" s="148" t="s">
        <v>52839</v>
      </c>
      <c r="D6058" s="148" t="s">
        <v>52839</v>
      </c>
      <c r="E6058" s="148" t="s">
        <v>52839</v>
      </c>
      <c r="F6058" s="148" t="s">
        <v>52839</v>
      </c>
      <c r="G6058" s="148" t="s">
        <v>52839</v>
      </c>
      <c r="H6058" s="148" t="s">
        <v>52839</v>
      </c>
      <c r="I6058" s="264" t="s">
        <v>52839</v>
      </c>
      <c r="J6058" s="148"/>
      <c r="K6058" s="148"/>
      <c r="L6058" s="148"/>
      <c r="M6058" s="249"/>
      <c r="N6058" s="148"/>
      <c r="O6058" s="148"/>
      <c r="P6058" s="148"/>
    </row>
    <row r="6059" spans="1:16" ht="39.6">
      <c r="A6059" s="275" t="s">
        <v>52872</v>
      </c>
      <c r="B6059" s="148" t="s">
        <v>52841</v>
      </c>
      <c r="C6059" s="148" t="s">
        <v>52841</v>
      </c>
      <c r="D6059" s="148" t="s">
        <v>52841</v>
      </c>
      <c r="E6059" s="148" t="s">
        <v>52841</v>
      </c>
      <c r="F6059" s="148" t="s">
        <v>52841</v>
      </c>
      <c r="G6059" s="148" t="s">
        <v>52841</v>
      </c>
      <c r="H6059" s="148" t="s">
        <v>52841</v>
      </c>
      <c r="I6059" s="264" t="s">
        <v>52841</v>
      </c>
      <c r="J6059" s="148"/>
      <c r="K6059" s="148"/>
      <c r="L6059" s="148"/>
      <c r="M6059" s="249"/>
      <c r="N6059" s="148"/>
      <c r="O6059" s="148"/>
      <c r="P6059" s="148"/>
    </row>
    <row r="6060" spans="1:16" ht="52.8">
      <c r="A6060" s="275" t="s">
        <v>52873</v>
      </c>
      <c r="B6060" s="148" t="s">
        <v>52843</v>
      </c>
      <c r="C6060" s="148" t="s">
        <v>52843</v>
      </c>
      <c r="D6060" s="148" t="s">
        <v>52843</v>
      </c>
      <c r="E6060" s="148" t="s">
        <v>52843</v>
      </c>
      <c r="F6060" s="148" t="s">
        <v>52843</v>
      </c>
      <c r="G6060" s="148" t="s">
        <v>52843</v>
      </c>
      <c r="H6060" s="148" t="s">
        <v>52843</v>
      </c>
      <c r="I6060" s="264" t="s">
        <v>52843</v>
      </c>
      <c r="J6060" s="148"/>
      <c r="K6060" s="148"/>
      <c r="L6060" s="148"/>
      <c r="M6060" s="249"/>
      <c r="N6060" s="148"/>
      <c r="O6060" s="148"/>
      <c r="P6060" s="148"/>
    </row>
    <row r="6061" spans="1:16" ht="52.8">
      <c r="A6061" s="275" t="s">
        <v>52874</v>
      </c>
      <c r="B6061" s="148" t="s">
        <v>52845</v>
      </c>
      <c r="C6061" s="148" t="s">
        <v>52845</v>
      </c>
      <c r="D6061" s="148" t="s">
        <v>52845</v>
      </c>
      <c r="E6061" s="148" t="s">
        <v>52845</v>
      </c>
      <c r="F6061" s="148" t="s">
        <v>52845</v>
      </c>
      <c r="G6061" s="148" t="s">
        <v>52845</v>
      </c>
      <c r="H6061" s="148" t="s">
        <v>52845</v>
      </c>
      <c r="I6061" s="264" t="s">
        <v>52845</v>
      </c>
      <c r="J6061" s="148"/>
      <c r="K6061" s="148"/>
      <c r="L6061" s="148"/>
      <c r="M6061" s="249"/>
      <c r="N6061" s="148"/>
      <c r="O6061" s="148"/>
      <c r="P6061" s="148"/>
    </row>
    <row r="6062" spans="1:16" ht="52.8">
      <c r="A6062" s="275" t="s">
        <v>52875</v>
      </c>
      <c r="B6062" s="148" t="s">
        <v>52847</v>
      </c>
      <c r="C6062" s="148" t="s">
        <v>52847</v>
      </c>
      <c r="D6062" s="148" t="s">
        <v>52847</v>
      </c>
      <c r="E6062" s="148" t="s">
        <v>52847</v>
      </c>
      <c r="F6062" s="148" t="s">
        <v>52847</v>
      </c>
      <c r="G6062" s="148" t="s">
        <v>52847</v>
      </c>
      <c r="H6062" s="148" t="s">
        <v>52847</v>
      </c>
      <c r="I6062" s="264" t="s">
        <v>52847</v>
      </c>
      <c r="J6062" s="148"/>
      <c r="K6062" s="148"/>
      <c r="L6062" s="148"/>
      <c r="M6062" s="249"/>
      <c r="N6062" s="148"/>
      <c r="O6062" s="148"/>
      <c r="P6062" s="148"/>
    </row>
    <row r="6063" spans="1:16" ht="52.8">
      <c r="A6063" s="275" t="s">
        <v>52876</v>
      </c>
      <c r="B6063" s="148" t="s">
        <v>52849</v>
      </c>
      <c r="C6063" s="148" t="s">
        <v>52849</v>
      </c>
      <c r="D6063" s="148" t="s">
        <v>52849</v>
      </c>
      <c r="E6063" s="148" t="s">
        <v>52849</v>
      </c>
      <c r="F6063" s="148" t="s">
        <v>52849</v>
      </c>
      <c r="G6063" s="148" t="s">
        <v>52849</v>
      </c>
      <c r="H6063" s="148" t="s">
        <v>52849</v>
      </c>
      <c r="I6063" s="264" t="s">
        <v>52849</v>
      </c>
      <c r="J6063" s="148"/>
      <c r="K6063" s="148"/>
      <c r="L6063" s="148"/>
      <c r="M6063" s="249"/>
      <c r="N6063" s="148"/>
      <c r="O6063" s="148"/>
      <c r="P6063" s="148"/>
    </row>
    <row r="6064" spans="1:16" ht="52.8">
      <c r="A6064" s="275" t="s">
        <v>52877</v>
      </c>
      <c r="B6064" s="148" t="s">
        <v>52851</v>
      </c>
      <c r="C6064" s="148" t="s">
        <v>52851</v>
      </c>
      <c r="D6064" s="148" t="s">
        <v>52851</v>
      </c>
      <c r="E6064" s="148" t="s">
        <v>52851</v>
      </c>
      <c r="F6064" s="148" t="s">
        <v>52851</v>
      </c>
      <c r="G6064" s="148" t="s">
        <v>52851</v>
      </c>
      <c r="H6064" s="148" t="s">
        <v>52851</v>
      </c>
      <c r="I6064" s="264" t="s">
        <v>52851</v>
      </c>
      <c r="J6064" s="148"/>
      <c r="K6064" s="148"/>
      <c r="L6064" s="148"/>
      <c r="M6064" s="249"/>
      <c r="N6064" s="148"/>
      <c r="O6064" s="148"/>
      <c r="P6064" s="148"/>
    </row>
    <row r="6065" spans="1:16" ht="52.8">
      <c r="A6065" s="275" t="s">
        <v>52878</v>
      </c>
      <c r="B6065" s="148" t="s">
        <v>52853</v>
      </c>
      <c r="C6065" s="148" t="s">
        <v>52853</v>
      </c>
      <c r="D6065" s="148" t="s">
        <v>52853</v>
      </c>
      <c r="E6065" s="148" t="s">
        <v>52853</v>
      </c>
      <c r="F6065" s="148" t="s">
        <v>52853</v>
      </c>
      <c r="G6065" s="148" t="s">
        <v>52853</v>
      </c>
      <c r="H6065" s="148" t="s">
        <v>52853</v>
      </c>
      <c r="I6065" s="264" t="s">
        <v>52853</v>
      </c>
      <c r="J6065" s="148"/>
      <c r="K6065" s="148"/>
      <c r="L6065" s="148"/>
      <c r="M6065" s="148"/>
      <c r="N6065" s="266"/>
      <c r="O6065" s="148"/>
      <c r="P6065" s="148"/>
    </row>
    <row r="6066" spans="1:16" ht="52.8">
      <c r="A6066" s="275" t="s">
        <v>52879</v>
      </c>
      <c r="B6066" s="148" t="s">
        <v>52855</v>
      </c>
      <c r="C6066" s="148" t="s">
        <v>52855</v>
      </c>
      <c r="D6066" s="148" t="s">
        <v>52855</v>
      </c>
      <c r="E6066" s="148" t="s">
        <v>52855</v>
      </c>
      <c r="F6066" s="148" t="s">
        <v>52855</v>
      </c>
      <c r="G6066" s="148" t="s">
        <v>52855</v>
      </c>
      <c r="H6066" s="148" t="s">
        <v>52855</v>
      </c>
      <c r="I6066" s="264" t="s">
        <v>52855</v>
      </c>
      <c r="J6066" s="148"/>
      <c r="K6066" s="148"/>
      <c r="L6066" s="148"/>
      <c r="M6066" s="148"/>
      <c r="N6066" s="266"/>
      <c r="O6066" s="148"/>
      <c r="P6066" s="148"/>
    </row>
    <row r="6067" spans="1:16" ht="52.8">
      <c r="A6067" s="275" t="s">
        <v>52880</v>
      </c>
      <c r="B6067" s="148" t="s">
        <v>52857</v>
      </c>
      <c r="C6067" s="148" t="s">
        <v>52857</v>
      </c>
      <c r="D6067" s="148" t="s">
        <v>52857</v>
      </c>
      <c r="E6067" s="148" t="s">
        <v>52857</v>
      </c>
      <c r="F6067" s="148" t="s">
        <v>52857</v>
      </c>
      <c r="G6067" s="148" t="s">
        <v>52857</v>
      </c>
      <c r="H6067" s="148" t="s">
        <v>52857</v>
      </c>
      <c r="I6067" s="264" t="s">
        <v>52857</v>
      </c>
      <c r="J6067" s="148"/>
      <c r="K6067" s="148"/>
      <c r="L6067" s="148"/>
      <c r="M6067" s="148"/>
      <c r="N6067" s="266"/>
      <c r="O6067" s="148"/>
      <c r="P6067" s="148"/>
    </row>
    <row r="6068" spans="1:16" ht="52.8">
      <c r="A6068" s="275" t="s">
        <v>52881</v>
      </c>
      <c r="B6068" s="148" t="s">
        <v>52859</v>
      </c>
      <c r="C6068" s="148" t="s">
        <v>52859</v>
      </c>
      <c r="D6068" s="148" t="s">
        <v>52859</v>
      </c>
      <c r="E6068" s="148" t="s">
        <v>52859</v>
      </c>
      <c r="F6068" s="148" t="s">
        <v>52859</v>
      </c>
      <c r="G6068" s="148" t="s">
        <v>52859</v>
      </c>
      <c r="H6068" s="148" t="s">
        <v>52859</v>
      </c>
      <c r="I6068" s="264" t="s">
        <v>52859</v>
      </c>
      <c r="J6068" s="148"/>
      <c r="K6068" s="148"/>
      <c r="L6068" s="148"/>
      <c r="M6068" s="148"/>
      <c r="N6068" s="266"/>
      <c r="O6068" s="148"/>
      <c r="P6068" s="148"/>
    </row>
    <row r="6069" spans="1:16" ht="52.8">
      <c r="A6069" s="275" t="s">
        <v>52882</v>
      </c>
      <c r="B6069" s="148" t="s">
        <v>52861</v>
      </c>
      <c r="C6069" s="148" t="s">
        <v>52861</v>
      </c>
      <c r="D6069" s="148" t="s">
        <v>52861</v>
      </c>
      <c r="E6069" s="148" t="s">
        <v>52861</v>
      </c>
      <c r="F6069" s="148" t="s">
        <v>52861</v>
      </c>
      <c r="G6069" s="148" t="s">
        <v>52861</v>
      </c>
      <c r="H6069" s="148" t="s">
        <v>52861</v>
      </c>
      <c r="I6069" s="264" t="s">
        <v>52861</v>
      </c>
      <c r="J6069" s="148"/>
      <c r="K6069" s="148"/>
      <c r="L6069" s="148"/>
      <c r="M6069" s="148"/>
      <c r="N6069" s="266"/>
      <c r="O6069" s="148"/>
      <c r="P6069" s="148"/>
    </row>
    <row r="6070" spans="1:16" ht="52.8">
      <c r="A6070" s="275" t="s">
        <v>52883</v>
      </c>
      <c r="B6070" s="148" t="s">
        <v>52863</v>
      </c>
      <c r="C6070" s="148" t="s">
        <v>52863</v>
      </c>
      <c r="D6070" s="148" t="s">
        <v>52863</v>
      </c>
      <c r="E6070" s="148" t="s">
        <v>52863</v>
      </c>
      <c r="F6070" s="148" t="s">
        <v>52863</v>
      </c>
      <c r="G6070" s="148" t="s">
        <v>52863</v>
      </c>
      <c r="H6070" s="148" t="s">
        <v>52863</v>
      </c>
      <c r="I6070" s="264" t="s">
        <v>52863</v>
      </c>
      <c r="J6070" s="148"/>
      <c r="K6070" s="148"/>
      <c r="L6070" s="148"/>
      <c r="M6070" s="148"/>
      <c r="N6070" s="266"/>
      <c r="O6070" s="148"/>
      <c r="P6070" s="148"/>
    </row>
    <row r="6071" spans="1:16" ht="39.6">
      <c r="A6071" s="275" t="s">
        <v>52884</v>
      </c>
      <c r="B6071" s="148" t="s">
        <v>52825</v>
      </c>
      <c r="C6071" s="148" t="s">
        <v>52825</v>
      </c>
      <c r="D6071" s="148" t="s">
        <v>52825</v>
      </c>
      <c r="E6071" s="148" t="s">
        <v>52825</v>
      </c>
      <c r="F6071" s="148" t="s">
        <v>52825</v>
      </c>
      <c r="G6071" s="148" t="s">
        <v>52825</v>
      </c>
      <c r="H6071" s="148" t="s">
        <v>52825</v>
      </c>
      <c r="I6071" s="264" t="s">
        <v>52825</v>
      </c>
      <c r="J6071" s="148"/>
      <c r="K6071" s="148"/>
      <c r="L6071" s="148"/>
      <c r="M6071" s="148"/>
      <c r="N6071" s="266"/>
      <c r="O6071" s="148"/>
      <c r="P6071" s="148"/>
    </row>
    <row r="6072" spans="1:16" ht="39.6">
      <c r="A6072" s="275" t="s">
        <v>52885</v>
      </c>
      <c r="B6072" s="148" t="s">
        <v>52827</v>
      </c>
      <c r="C6072" s="148" t="s">
        <v>52827</v>
      </c>
      <c r="D6072" s="148" t="s">
        <v>52827</v>
      </c>
      <c r="E6072" s="148" t="s">
        <v>52827</v>
      </c>
      <c r="F6072" s="148" t="s">
        <v>52827</v>
      </c>
      <c r="G6072" s="148" t="s">
        <v>52827</v>
      </c>
      <c r="H6072" s="148" t="s">
        <v>52827</v>
      </c>
      <c r="I6072" s="264" t="s">
        <v>52827</v>
      </c>
      <c r="J6072" s="148"/>
      <c r="K6072" s="148"/>
      <c r="L6072" s="148"/>
      <c r="M6072" s="148"/>
      <c r="N6072" s="266"/>
      <c r="O6072" s="148"/>
      <c r="P6072" s="148"/>
    </row>
    <row r="6073" spans="1:16" ht="39.6">
      <c r="A6073" s="275" t="s">
        <v>52886</v>
      </c>
      <c r="B6073" s="148" t="s">
        <v>52829</v>
      </c>
      <c r="C6073" s="148" t="s">
        <v>52829</v>
      </c>
      <c r="D6073" s="148" t="s">
        <v>52829</v>
      </c>
      <c r="E6073" s="148" t="s">
        <v>52829</v>
      </c>
      <c r="F6073" s="148" t="s">
        <v>52829</v>
      </c>
      <c r="G6073" s="148" t="s">
        <v>52829</v>
      </c>
      <c r="H6073" s="148" t="s">
        <v>52829</v>
      </c>
      <c r="I6073" s="264" t="s">
        <v>52829</v>
      </c>
      <c r="J6073" s="148"/>
      <c r="K6073" s="148"/>
      <c r="L6073" s="148"/>
      <c r="M6073" s="148"/>
      <c r="N6073" s="266"/>
      <c r="O6073" s="148"/>
      <c r="P6073" s="148"/>
    </row>
    <row r="6074" spans="1:16" ht="39.6">
      <c r="A6074" s="275" t="s">
        <v>52887</v>
      </c>
      <c r="B6074" s="148" t="s">
        <v>52831</v>
      </c>
      <c r="C6074" s="148" t="s">
        <v>52831</v>
      </c>
      <c r="D6074" s="148" t="s">
        <v>52831</v>
      </c>
      <c r="E6074" s="148" t="s">
        <v>52831</v>
      </c>
      <c r="F6074" s="148" t="s">
        <v>52831</v>
      </c>
      <c r="G6074" s="148" t="s">
        <v>52831</v>
      </c>
      <c r="H6074" s="148" t="s">
        <v>52831</v>
      </c>
      <c r="I6074" s="264" t="s">
        <v>52831</v>
      </c>
      <c r="J6074" s="148"/>
      <c r="K6074" s="148"/>
      <c r="L6074" s="148"/>
      <c r="M6074" s="148"/>
      <c r="N6074" s="266"/>
      <c r="O6074" s="148"/>
      <c r="P6074" s="148"/>
    </row>
    <row r="6075" spans="1:16" ht="39.6">
      <c r="A6075" s="275" t="s">
        <v>52888</v>
      </c>
      <c r="B6075" s="148" t="s">
        <v>52833</v>
      </c>
      <c r="C6075" s="148" t="s">
        <v>52833</v>
      </c>
      <c r="D6075" s="148" t="s">
        <v>52833</v>
      </c>
      <c r="E6075" s="148" t="s">
        <v>52833</v>
      </c>
      <c r="F6075" s="148" t="s">
        <v>52833</v>
      </c>
      <c r="G6075" s="148" t="s">
        <v>52833</v>
      </c>
      <c r="H6075" s="148" t="s">
        <v>52833</v>
      </c>
      <c r="I6075" s="264" t="s">
        <v>52833</v>
      </c>
      <c r="J6075" s="148"/>
      <c r="K6075" s="148"/>
      <c r="L6075" s="148"/>
      <c r="M6075" s="148"/>
      <c r="N6075" s="266"/>
      <c r="O6075" s="148"/>
      <c r="P6075" s="148"/>
    </row>
    <row r="6076" spans="1:16" ht="39.6">
      <c r="A6076" s="275" t="s">
        <v>52889</v>
      </c>
      <c r="B6076" s="148" t="s">
        <v>52835</v>
      </c>
      <c r="C6076" s="148" t="s">
        <v>52835</v>
      </c>
      <c r="D6076" s="148" t="s">
        <v>52835</v>
      </c>
      <c r="E6076" s="148" t="s">
        <v>52835</v>
      </c>
      <c r="F6076" s="148" t="s">
        <v>52835</v>
      </c>
      <c r="G6076" s="148" t="s">
        <v>52835</v>
      </c>
      <c r="H6076" s="148" t="s">
        <v>52835</v>
      </c>
      <c r="I6076" s="264" t="s">
        <v>52835</v>
      </c>
      <c r="J6076" s="148"/>
      <c r="K6076" s="148"/>
      <c r="L6076" s="148"/>
      <c r="M6076" s="148"/>
      <c r="N6076" s="266"/>
      <c r="O6076" s="148"/>
      <c r="P6076" s="148"/>
    </row>
    <row r="6077" spans="1:16" ht="39.6">
      <c r="A6077" s="275" t="s">
        <v>52890</v>
      </c>
      <c r="B6077" s="148" t="s">
        <v>52837</v>
      </c>
      <c r="C6077" s="148" t="s">
        <v>52837</v>
      </c>
      <c r="D6077" s="148" t="s">
        <v>52837</v>
      </c>
      <c r="E6077" s="148" t="s">
        <v>52837</v>
      </c>
      <c r="F6077" s="148" t="s">
        <v>52837</v>
      </c>
      <c r="G6077" s="148" t="s">
        <v>52837</v>
      </c>
      <c r="H6077" s="148" t="s">
        <v>52837</v>
      </c>
      <c r="I6077" s="264" t="s">
        <v>52837</v>
      </c>
      <c r="J6077" s="148"/>
      <c r="K6077" s="148"/>
      <c r="L6077" s="148"/>
      <c r="M6077" s="148"/>
      <c r="N6077" s="266"/>
      <c r="O6077" s="148"/>
      <c r="P6077" s="148"/>
    </row>
    <row r="6078" spans="1:16" ht="39.6">
      <c r="A6078" s="275" t="s">
        <v>52891</v>
      </c>
      <c r="B6078" s="148" t="s">
        <v>52839</v>
      </c>
      <c r="C6078" s="148" t="s">
        <v>52839</v>
      </c>
      <c r="D6078" s="148" t="s">
        <v>52839</v>
      </c>
      <c r="E6078" s="148" t="s">
        <v>52839</v>
      </c>
      <c r="F6078" s="148" t="s">
        <v>52839</v>
      </c>
      <c r="G6078" s="148" t="s">
        <v>52839</v>
      </c>
      <c r="H6078" s="148" t="s">
        <v>52839</v>
      </c>
      <c r="I6078" s="264" t="s">
        <v>52839</v>
      </c>
      <c r="J6078" s="148"/>
      <c r="K6078" s="148"/>
      <c r="L6078" s="148"/>
      <c r="M6078" s="148"/>
      <c r="N6078" s="266"/>
      <c r="O6078" s="148"/>
      <c r="P6078" s="148"/>
    </row>
    <row r="6079" spans="1:16" ht="39.6">
      <c r="A6079" s="275" t="s">
        <v>52892</v>
      </c>
      <c r="B6079" s="148" t="s">
        <v>52841</v>
      </c>
      <c r="C6079" s="148" t="s">
        <v>52841</v>
      </c>
      <c r="D6079" s="148" t="s">
        <v>52841</v>
      </c>
      <c r="E6079" s="148" t="s">
        <v>52841</v>
      </c>
      <c r="F6079" s="148" t="s">
        <v>52841</v>
      </c>
      <c r="G6079" s="148" t="s">
        <v>52841</v>
      </c>
      <c r="H6079" s="148" t="s">
        <v>52841</v>
      </c>
      <c r="I6079" s="264" t="s">
        <v>52841</v>
      </c>
      <c r="J6079" s="148"/>
      <c r="K6079" s="148"/>
      <c r="L6079" s="148"/>
      <c r="M6079" s="148"/>
      <c r="N6079" s="266"/>
      <c r="O6079" s="148"/>
      <c r="P6079" s="148"/>
    </row>
    <row r="6080" spans="1:16" ht="52.8">
      <c r="A6080" s="275" t="s">
        <v>52893</v>
      </c>
      <c r="B6080" s="148" t="s">
        <v>52843</v>
      </c>
      <c r="C6080" s="148" t="s">
        <v>52843</v>
      </c>
      <c r="D6080" s="148" t="s">
        <v>52843</v>
      </c>
      <c r="E6080" s="148" t="s">
        <v>52843</v>
      </c>
      <c r="F6080" s="148" t="s">
        <v>52843</v>
      </c>
      <c r="G6080" s="148" t="s">
        <v>52843</v>
      </c>
      <c r="H6080" s="148" t="s">
        <v>52843</v>
      </c>
      <c r="I6080" s="264" t="s">
        <v>52843</v>
      </c>
      <c r="J6080" s="148"/>
      <c r="K6080" s="148"/>
      <c r="L6080" s="148"/>
      <c r="M6080" s="148"/>
      <c r="N6080" s="266"/>
      <c r="O6080" s="148"/>
      <c r="P6080" s="148"/>
    </row>
    <row r="6081" spans="1:16" ht="52.8">
      <c r="A6081" s="275" t="s">
        <v>52894</v>
      </c>
      <c r="B6081" s="148" t="s">
        <v>52845</v>
      </c>
      <c r="C6081" s="148" t="s">
        <v>52845</v>
      </c>
      <c r="D6081" s="148" t="s">
        <v>52845</v>
      </c>
      <c r="E6081" s="148" t="s">
        <v>52845</v>
      </c>
      <c r="F6081" s="148" t="s">
        <v>52845</v>
      </c>
      <c r="G6081" s="148" t="s">
        <v>52845</v>
      </c>
      <c r="H6081" s="148" t="s">
        <v>52845</v>
      </c>
      <c r="I6081" s="264" t="s">
        <v>52845</v>
      </c>
      <c r="J6081" s="148"/>
      <c r="K6081" s="148"/>
      <c r="L6081" s="148"/>
      <c r="M6081" s="148"/>
      <c r="N6081" s="266"/>
      <c r="O6081" s="148"/>
      <c r="P6081" s="148"/>
    </row>
    <row r="6082" spans="1:16" ht="52.8">
      <c r="A6082" s="275" t="s">
        <v>52895</v>
      </c>
      <c r="B6082" s="148" t="s">
        <v>52847</v>
      </c>
      <c r="C6082" s="148" t="s">
        <v>52847</v>
      </c>
      <c r="D6082" s="148" t="s">
        <v>52847</v>
      </c>
      <c r="E6082" s="148" t="s">
        <v>52847</v>
      </c>
      <c r="F6082" s="148" t="s">
        <v>52847</v>
      </c>
      <c r="G6082" s="148" t="s">
        <v>52847</v>
      </c>
      <c r="H6082" s="148" t="s">
        <v>52847</v>
      </c>
      <c r="I6082" s="264" t="s">
        <v>52847</v>
      </c>
      <c r="J6082" s="148"/>
      <c r="K6082" s="148"/>
      <c r="L6082" s="148"/>
      <c r="M6082" s="148"/>
      <c r="N6082" s="266"/>
      <c r="O6082" s="148"/>
      <c r="P6082" s="148"/>
    </row>
    <row r="6083" spans="1:16" ht="52.8">
      <c r="A6083" s="275" t="s">
        <v>52896</v>
      </c>
      <c r="B6083" s="148" t="s">
        <v>52849</v>
      </c>
      <c r="C6083" s="148" t="s">
        <v>52849</v>
      </c>
      <c r="D6083" s="148" t="s">
        <v>52849</v>
      </c>
      <c r="E6083" s="148" t="s">
        <v>52849</v>
      </c>
      <c r="F6083" s="148" t="s">
        <v>52849</v>
      </c>
      <c r="G6083" s="148" t="s">
        <v>52849</v>
      </c>
      <c r="H6083" s="148" t="s">
        <v>52849</v>
      </c>
      <c r="I6083" s="264" t="s">
        <v>52849</v>
      </c>
      <c r="J6083" s="148"/>
      <c r="K6083" s="148"/>
      <c r="L6083" s="148"/>
      <c r="M6083" s="148"/>
      <c r="N6083" s="266"/>
      <c r="O6083" s="148"/>
      <c r="P6083" s="148"/>
    </row>
    <row r="6084" spans="1:16" ht="52.8">
      <c r="A6084" s="275" t="s">
        <v>52897</v>
      </c>
      <c r="B6084" s="148" t="s">
        <v>52851</v>
      </c>
      <c r="C6084" s="148" t="s">
        <v>52851</v>
      </c>
      <c r="D6084" s="148" t="s">
        <v>52851</v>
      </c>
      <c r="E6084" s="148" t="s">
        <v>52851</v>
      </c>
      <c r="F6084" s="148" t="s">
        <v>52851</v>
      </c>
      <c r="G6084" s="148" t="s">
        <v>52851</v>
      </c>
      <c r="H6084" s="148" t="s">
        <v>52851</v>
      </c>
      <c r="I6084" s="264" t="s">
        <v>52851</v>
      </c>
      <c r="J6084" s="148"/>
      <c r="K6084" s="148"/>
      <c r="L6084" s="148"/>
      <c r="M6084" s="148"/>
      <c r="N6084" s="266"/>
      <c r="O6084" s="148"/>
      <c r="P6084" s="148"/>
    </row>
    <row r="6085" spans="1:16" ht="26.4">
      <c r="A6085" s="276" t="s">
        <v>52898</v>
      </c>
      <c r="B6085" s="252" t="s">
        <v>52899</v>
      </c>
      <c r="C6085" s="252" t="s">
        <v>52899</v>
      </c>
      <c r="D6085" s="252" t="s">
        <v>52899</v>
      </c>
      <c r="E6085" s="252" t="s">
        <v>52899</v>
      </c>
      <c r="F6085" s="252" t="s">
        <v>52899</v>
      </c>
      <c r="G6085" s="252" t="s">
        <v>52899</v>
      </c>
      <c r="H6085" s="252" t="s">
        <v>52899</v>
      </c>
      <c r="I6085" s="264" t="s">
        <v>52900</v>
      </c>
      <c r="J6085" s="148"/>
      <c r="K6085" s="148"/>
      <c r="L6085" s="148"/>
      <c r="M6085" s="148"/>
      <c r="N6085" s="266"/>
      <c r="O6085" s="148"/>
      <c r="P6085" s="148"/>
    </row>
    <row r="6086" spans="1:16" ht="26.4">
      <c r="A6086" s="277" t="s">
        <v>52901</v>
      </c>
      <c r="B6086" s="252" t="s">
        <v>52902</v>
      </c>
      <c r="C6086" s="252" t="s">
        <v>52902</v>
      </c>
      <c r="D6086" s="252" t="s">
        <v>52902</v>
      </c>
      <c r="E6086" s="252" t="s">
        <v>52902</v>
      </c>
      <c r="F6086" s="252" t="s">
        <v>52902</v>
      </c>
      <c r="G6086" s="252" t="s">
        <v>52902</v>
      </c>
      <c r="H6086" s="252" t="s">
        <v>52902</v>
      </c>
      <c r="I6086" s="264" t="s">
        <v>52902</v>
      </c>
      <c r="J6086" s="148"/>
      <c r="K6086" s="148"/>
      <c r="L6086" s="148"/>
      <c r="M6086" s="148"/>
      <c r="N6086" s="266"/>
      <c r="O6086" s="148"/>
      <c r="P6086" s="148"/>
    </row>
    <row r="6087" spans="1:16" ht="26.4">
      <c r="A6087" s="276" t="s">
        <v>52903</v>
      </c>
      <c r="B6087" s="252" t="s">
        <v>52904</v>
      </c>
      <c r="C6087" s="252" t="s">
        <v>52904</v>
      </c>
      <c r="D6087" s="252" t="s">
        <v>52904</v>
      </c>
      <c r="E6087" s="252" t="s">
        <v>52904</v>
      </c>
      <c r="F6087" s="252" t="s">
        <v>52904</v>
      </c>
      <c r="G6087" s="252" t="s">
        <v>52904</v>
      </c>
      <c r="H6087" s="252" t="s">
        <v>52904</v>
      </c>
      <c r="I6087" s="264" t="s">
        <v>52904</v>
      </c>
      <c r="J6087" s="148"/>
      <c r="K6087" s="148"/>
      <c r="L6087" s="148"/>
      <c r="M6087" s="148"/>
      <c r="N6087" s="266"/>
      <c r="O6087" s="148"/>
      <c r="P6087" s="148"/>
    </row>
    <row r="6088" spans="1:16" ht="26.4">
      <c r="A6088" s="277" t="s">
        <v>52905</v>
      </c>
      <c r="B6088" s="252" t="s">
        <v>52906</v>
      </c>
      <c r="C6088" s="252" t="s">
        <v>52906</v>
      </c>
      <c r="D6088" s="252" t="s">
        <v>52906</v>
      </c>
      <c r="E6088" s="252" t="s">
        <v>52906</v>
      </c>
      <c r="F6088" s="252" t="s">
        <v>52906</v>
      </c>
      <c r="G6088" s="252" t="s">
        <v>52906</v>
      </c>
      <c r="H6088" s="252" t="s">
        <v>52906</v>
      </c>
      <c r="I6088" s="264" t="s">
        <v>52906</v>
      </c>
      <c r="J6088" s="148"/>
      <c r="K6088" s="148"/>
      <c r="L6088" s="148"/>
      <c r="M6088" s="148"/>
      <c r="N6088" s="266"/>
      <c r="O6088" s="148"/>
      <c r="P6088" s="148"/>
    </row>
    <row r="6089" spans="1:16" ht="13.8">
      <c r="A6089" s="276" t="s">
        <v>52907</v>
      </c>
      <c r="B6089" s="252" t="s">
        <v>52908</v>
      </c>
      <c r="C6089" s="252" t="s">
        <v>52908</v>
      </c>
      <c r="D6089" s="252" t="s">
        <v>52908</v>
      </c>
      <c r="E6089" s="252" t="s">
        <v>52908</v>
      </c>
      <c r="F6089" s="252" t="s">
        <v>52908</v>
      </c>
      <c r="G6089" s="252" t="s">
        <v>52908</v>
      </c>
      <c r="H6089" s="252" t="s">
        <v>52908</v>
      </c>
      <c r="I6089" s="264" t="s">
        <v>52908</v>
      </c>
      <c r="J6089" s="148"/>
      <c r="K6089" s="148"/>
      <c r="L6089" s="148"/>
      <c r="M6089" s="148"/>
      <c r="N6089" s="266"/>
      <c r="O6089" s="148"/>
      <c r="P6089" s="148"/>
    </row>
    <row r="6090" spans="1:16" ht="13.8">
      <c r="A6090" s="277" t="s">
        <v>52909</v>
      </c>
      <c r="B6090" s="252" t="s">
        <v>52910</v>
      </c>
      <c r="C6090" s="252" t="s">
        <v>52910</v>
      </c>
      <c r="D6090" s="252" t="s">
        <v>52910</v>
      </c>
      <c r="E6090" s="252" t="s">
        <v>52910</v>
      </c>
      <c r="F6090" s="252" t="s">
        <v>52910</v>
      </c>
      <c r="G6090" s="252" t="s">
        <v>52910</v>
      </c>
      <c r="H6090" s="252" t="s">
        <v>52910</v>
      </c>
      <c r="I6090" s="264" t="s">
        <v>52910</v>
      </c>
      <c r="J6090" s="148"/>
      <c r="K6090" s="148"/>
      <c r="L6090" s="148"/>
      <c r="M6090" s="148"/>
      <c r="N6090" s="266"/>
      <c r="O6090" s="148"/>
      <c r="P6090" s="148"/>
    </row>
    <row r="6091" spans="1:16" ht="13.8">
      <c r="A6091" s="276" t="s">
        <v>52911</v>
      </c>
      <c r="B6091" s="252" t="s">
        <v>52912</v>
      </c>
      <c r="C6091" s="252" t="s">
        <v>52912</v>
      </c>
      <c r="D6091" s="252" t="s">
        <v>52912</v>
      </c>
      <c r="E6091" s="252" t="s">
        <v>52912</v>
      </c>
      <c r="F6091" s="252" t="s">
        <v>52912</v>
      </c>
      <c r="G6091" s="252" t="s">
        <v>52912</v>
      </c>
      <c r="H6091" s="252" t="s">
        <v>52912</v>
      </c>
      <c r="I6091" s="264" t="s">
        <v>52912</v>
      </c>
      <c r="J6091" s="148"/>
      <c r="K6091" s="148"/>
      <c r="L6091" s="148"/>
      <c r="M6091" s="148"/>
      <c r="N6091" s="266"/>
      <c r="O6091" s="148"/>
      <c r="P6091" s="148"/>
    </row>
    <row r="6092" spans="1:16" ht="13.8">
      <c r="A6092" s="277" t="s">
        <v>52913</v>
      </c>
      <c r="B6092" s="252" t="s">
        <v>52914</v>
      </c>
      <c r="C6092" s="252" t="s">
        <v>52914</v>
      </c>
      <c r="D6092" s="252" t="s">
        <v>52914</v>
      </c>
      <c r="E6092" s="252" t="s">
        <v>52914</v>
      </c>
      <c r="F6092" s="252" t="s">
        <v>52914</v>
      </c>
      <c r="G6092" s="252" t="s">
        <v>52914</v>
      </c>
      <c r="H6092" s="252" t="s">
        <v>52914</v>
      </c>
      <c r="I6092" s="264" t="s">
        <v>52914</v>
      </c>
      <c r="J6092" s="148"/>
      <c r="K6092" s="148"/>
      <c r="L6092" s="148"/>
      <c r="M6092" s="148"/>
      <c r="N6092" s="266"/>
      <c r="O6092" s="148"/>
      <c r="P6092" s="148"/>
    </row>
    <row r="6093" spans="1:16" ht="13.8">
      <c r="A6093" s="276" t="s">
        <v>52915</v>
      </c>
      <c r="B6093" s="252" t="s">
        <v>52916</v>
      </c>
      <c r="C6093" s="252" t="s">
        <v>52916</v>
      </c>
      <c r="D6093" s="252" t="s">
        <v>52916</v>
      </c>
      <c r="E6093" s="252" t="s">
        <v>52916</v>
      </c>
      <c r="F6093" s="252" t="s">
        <v>52916</v>
      </c>
      <c r="G6093" s="252" t="s">
        <v>52916</v>
      </c>
      <c r="H6093" s="252" t="s">
        <v>52916</v>
      </c>
      <c r="I6093" s="264" t="s">
        <v>52916</v>
      </c>
      <c r="J6093" s="148"/>
      <c r="K6093" s="148"/>
      <c r="L6093" s="148"/>
      <c r="M6093" s="148"/>
      <c r="N6093" s="266"/>
      <c r="O6093" s="148"/>
      <c r="P6093" s="148"/>
    </row>
    <row r="6094" spans="1:16" ht="13.8">
      <c r="A6094" s="277" t="s">
        <v>52917</v>
      </c>
      <c r="B6094" s="252" t="s">
        <v>52918</v>
      </c>
      <c r="C6094" s="252" t="s">
        <v>52918</v>
      </c>
      <c r="D6094" s="252" t="s">
        <v>52918</v>
      </c>
      <c r="E6094" s="252" t="s">
        <v>52918</v>
      </c>
      <c r="F6094" s="252" t="s">
        <v>52918</v>
      </c>
      <c r="G6094" s="252" t="s">
        <v>52918</v>
      </c>
      <c r="H6094" s="252" t="s">
        <v>52918</v>
      </c>
      <c r="I6094" s="264" t="s">
        <v>52918</v>
      </c>
      <c r="J6094" s="148"/>
      <c r="K6094" s="148"/>
      <c r="L6094" s="148"/>
      <c r="M6094" s="148"/>
      <c r="N6094" s="266"/>
      <c r="O6094" s="148"/>
      <c r="P6094" s="148"/>
    </row>
    <row r="6095" spans="1:16" ht="26.4">
      <c r="A6095" s="276" t="s">
        <v>52919</v>
      </c>
      <c r="B6095" s="252" t="s">
        <v>52920</v>
      </c>
      <c r="C6095" s="252" t="s">
        <v>52920</v>
      </c>
      <c r="D6095" s="252" t="s">
        <v>52920</v>
      </c>
      <c r="E6095" s="252" t="s">
        <v>52920</v>
      </c>
      <c r="F6095" s="252" t="s">
        <v>52920</v>
      </c>
      <c r="G6095" s="252" t="s">
        <v>52920</v>
      </c>
      <c r="H6095" s="252" t="s">
        <v>52920</v>
      </c>
      <c r="I6095" s="264" t="s">
        <v>52920</v>
      </c>
      <c r="J6095" s="148"/>
      <c r="K6095" s="148"/>
      <c r="L6095" s="148"/>
      <c r="M6095" s="148"/>
      <c r="N6095" s="266"/>
      <c r="O6095" s="148"/>
      <c r="P6095" s="148"/>
    </row>
    <row r="6096" spans="1:16" ht="13.8">
      <c r="A6096" s="277" t="s">
        <v>52921</v>
      </c>
      <c r="B6096" s="252" t="s">
        <v>52922</v>
      </c>
      <c r="C6096" s="252" t="s">
        <v>52922</v>
      </c>
      <c r="D6096" s="252" t="s">
        <v>52922</v>
      </c>
      <c r="E6096" s="252" t="s">
        <v>52922</v>
      </c>
      <c r="F6096" s="252" t="s">
        <v>52922</v>
      </c>
      <c r="G6096" s="252" t="s">
        <v>52922</v>
      </c>
      <c r="H6096" s="252" t="s">
        <v>52922</v>
      </c>
      <c r="I6096" s="264" t="s">
        <v>52922</v>
      </c>
      <c r="J6096" s="148"/>
      <c r="K6096" s="148"/>
      <c r="L6096" s="148"/>
      <c r="M6096" s="148"/>
      <c r="N6096" s="266"/>
      <c r="O6096" s="148"/>
      <c r="P6096" s="148"/>
    </row>
    <row r="6097" spans="1:16" ht="13.8">
      <c r="A6097" s="276" t="s">
        <v>52923</v>
      </c>
      <c r="B6097" s="252" t="s">
        <v>52924</v>
      </c>
      <c r="C6097" s="252" t="s">
        <v>52924</v>
      </c>
      <c r="D6097" s="252" t="s">
        <v>52924</v>
      </c>
      <c r="E6097" s="252" t="s">
        <v>52924</v>
      </c>
      <c r="F6097" s="252" t="s">
        <v>52924</v>
      </c>
      <c r="G6097" s="252" t="s">
        <v>52924</v>
      </c>
      <c r="H6097" s="252" t="s">
        <v>52924</v>
      </c>
      <c r="I6097" s="264" t="s">
        <v>52924</v>
      </c>
      <c r="J6097" s="148"/>
      <c r="K6097" s="148"/>
      <c r="L6097" s="148"/>
      <c r="M6097" s="148"/>
      <c r="N6097" s="266"/>
      <c r="O6097" s="148"/>
      <c r="P6097" s="148"/>
    </row>
    <row r="6098" spans="1:16" ht="13.8">
      <c r="A6098" s="277" t="s">
        <v>52925</v>
      </c>
      <c r="B6098" s="252" t="s">
        <v>52926</v>
      </c>
      <c r="C6098" s="252" t="s">
        <v>52926</v>
      </c>
      <c r="D6098" s="252" t="s">
        <v>52926</v>
      </c>
      <c r="E6098" s="252" t="s">
        <v>52926</v>
      </c>
      <c r="F6098" s="252" t="s">
        <v>52926</v>
      </c>
      <c r="G6098" s="252" t="s">
        <v>52926</v>
      </c>
      <c r="H6098" s="252" t="s">
        <v>52926</v>
      </c>
      <c r="I6098" s="264" t="s">
        <v>52926</v>
      </c>
      <c r="J6098" s="148"/>
      <c r="K6098" s="148"/>
      <c r="L6098" s="148"/>
      <c r="M6098" s="148"/>
      <c r="N6098" s="266"/>
      <c r="O6098" s="148"/>
      <c r="P6098" s="148"/>
    </row>
    <row r="6099" spans="1:16" ht="13.8">
      <c r="A6099" s="276" t="s">
        <v>52927</v>
      </c>
      <c r="B6099" s="252" t="s">
        <v>52928</v>
      </c>
      <c r="C6099" s="252" t="s">
        <v>52928</v>
      </c>
      <c r="D6099" s="252" t="s">
        <v>52928</v>
      </c>
      <c r="E6099" s="252" t="s">
        <v>52928</v>
      </c>
      <c r="F6099" s="252" t="s">
        <v>52928</v>
      </c>
      <c r="G6099" s="252" t="s">
        <v>52928</v>
      </c>
      <c r="H6099" s="252" t="s">
        <v>52928</v>
      </c>
      <c r="I6099" s="264" t="s">
        <v>52928</v>
      </c>
      <c r="J6099" s="148"/>
      <c r="K6099" s="148"/>
      <c r="L6099" s="148"/>
      <c r="M6099" s="148"/>
      <c r="N6099" s="266"/>
      <c r="O6099" s="148"/>
      <c r="P6099" s="148"/>
    </row>
    <row r="6100" spans="1:16" ht="13.8">
      <c r="A6100" s="277" t="s">
        <v>52929</v>
      </c>
      <c r="B6100" s="252" t="s">
        <v>52930</v>
      </c>
      <c r="C6100" s="252" t="s">
        <v>52930</v>
      </c>
      <c r="D6100" s="252" t="s">
        <v>52930</v>
      </c>
      <c r="E6100" s="252" t="s">
        <v>52930</v>
      </c>
      <c r="F6100" s="252" t="s">
        <v>52930</v>
      </c>
      <c r="G6100" s="252" t="s">
        <v>52930</v>
      </c>
      <c r="H6100" s="252" t="s">
        <v>52930</v>
      </c>
      <c r="I6100" s="264" t="s">
        <v>52930</v>
      </c>
      <c r="J6100" s="148"/>
      <c r="K6100" s="148"/>
      <c r="L6100" s="148"/>
      <c r="M6100" s="148"/>
      <c r="N6100" s="266"/>
      <c r="O6100" s="148"/>
      <c r="P6100" s="148"/>
    </row>
    <row r="6101" spans="1:16" ht="13.8">
      <c r="A6101" s="276" t="s">
        <v>52931</v>
      </c>
      <c r="B6101" s="252" t="s">
        <v>52932</v>
      </c>
      <c r="C6101" s="252" t="s">
        <v>52932</v>
      </c>
      <c r="D6101" s="252" t="s">
        <v>52932</v>
      </c>
      <c r="E6101" s="252" t="s">
        <v>52932</v>
      </c>
      <c r="F6101" s="252" t="s">
        <v>52932</v>
      </c>
      <c r="G6101" s="252" t="s">
        <v>52932</v>
      </c>
      <c r="H6101" s="252" t="s">
        <v>52932</v>
      </c>
      <c r="I6101" s="264" t="s">
        <v>52932</v>
      </c>
      <c r="J6101" s="148"/>
      <c r="K6101" s="148"/>
      <c r="L6101" s="148"/>
      <c r="M6101" s="148"/>
      <c r="N6101" s="266"/>
      <c r="O6101" s="148"/>
      <c r="P6101" s="148"/>
    </row>
    <row r="6102" spans="1:16" ht="26.4">
      <c r="A6102" s="277" t="s">
        <v>52933</v>
      </c>
      <c r="B6102" s="252" t="s">
        <v>52934</v>
      </c>
      <c r="C6102" s="252" t="s">
        <v>52934</v>
      </c>
      <c r="D6102" s="252" t="s">
        <v>52934</v>
      </c>
      <c r="E6102" s="252" t="s">
        <v>52934</v>
      </c>
      <c r="F6102" s="252" t="s">
        <v>52934</v>
      </c>
      <c r="G6102" s="252" t="s">
        <v>52934</v>
      </c>
      <c r="H6102" s="252" t="s">
        <v>52934</v>
      </c>
      <c r="I6102" s="264" t="s">
        <v>52934</v>
      </c>
      <c r="J6102" s="148"/>
      <c r="K6102" s="148"/>
      <c r="L6102" s="148"/>
      <c r="M6102" s="148"/>
      <c r="N6102" s="266"/>
      <c r="O6102" s="148"/>
      <c r="P6102" s="148"/>
    </row>
    <row r="6103" spans="1:16" ht="13.8">
      <c r="A6103" s="276" t="s">
        <v>52935</v>
      </c>
      <c r="B6103" s="252" t="s">
        <v>52936</v>
      </c>
      <c r="C6103" s="252" t="s">
        <v>52936</v>
      </c>
      <c r="D6103" s="252" t="s">
        <v>52936</v>
      </c>
      <c r="E6103" s="252" t="s">
        <v>52936</v>
      </c>
      <c r="F6103" s="252" t="s">
        <v>52936</v>
      </c>
      <c r="G6103" s="252" t="s">
        <v>52936</v>
      </c>
      <c r="H6103" s="252" t="s">
        <v>52936</v>
      </c>
      <c r="I6103" s="264" t="s">
        <v>52936</v>
      </c>
      <c r="J6103" s="148"/>
      <c r="K6103" s="148"/>
      <c r="L6103" s="148"/>
      <c r="M6103" s="148"/>
      <c r="N6103" s="266"/>
      <c r="O6103" s="148"/>
      <c r="P6103" s="148"/>
    </row>
    <row r="6104" spans="1:16" ht="26.4">
      <c r="A6104" s="277" t="s">
        <v>52937</v>
      </c>
      <c r="B6104" s="252" t="s">
        <v>52938</v>
      </c>
      <c r="C6104" s="252" t="s">
        <v>52938</v>
      </c>
      <c r="D6104" s="252" t="s">
        <v>52938</v>
      </c>
      <c r="E6104" s="252" t="s">
        <v>52938</v>
      </c>
      <c r="F6104" s="252" t="s">
        <v>52938</v>
      </c>
      <c r="G6104" s="252" t="s">
        <v>52938</v>
      </c>
      <c r="H6104" s="252" t="s">
        <v>52938</v>
      </c>
      <c r="I6104" s="264" t="s">
        <v>52938</v>
      </c>
      <c r="J6104" s="148"/>
      <c r="K6104" s="148"/>
      <c r="L6104" s="148"/>
      <c r="M6104" s="148"/>
      <c r="N6104" s="266"/>
      <c r="O6104" s="148"/>
      <c r="P6104" s="148"/>
    </row>
    <row r="6105" spans="1:16" ht="13.8">
      <c r="A6105" s="276" t="s">
        <v>52939</v>
      </c>
      <c r="B6105" s="252" t="s">
        <v>52940</v>
      </c>
      <c r="C6105" s="252" t="s">
        <v>52940</v>
      </c>
      <c r="D6105" s="252" t="s">
        <v>52940</v>
      </c>
      <c r="E6105" s="252" t="s">
        <v>52940</v>
      </c>
      <c r="F6105" s="252" t="s">
        <v>52940</v>
      </c>
      <c r="G6105" s="252" t="s">
        <v>52940</v>
      </c>
      <c r="H6105" s="252" t="s">
        <v>52940</v>
      </c>
      <c r="I6105" s="264" t="s">
        <v>52940</v>
      </c>
      <c r="J6105" s="148"/>
      <c r="K6105" s="148"/>
      <c r="L6105" s="148"/>
      <c r="M6105" s="148"/>
      <c r="N6105" s="266"/>
      <c r="O6105" s="148"/>
      <c r="P6105" s="148"/>
    </row>
    <row r="6106" spans="1:16" ht="26.4">
      <c r="A6106" s="277" t="s">
        <v>52941</v>
      </c>
      <c r="B6106" s="252" t="s">
        <v>52942</v>
      </c>
      <c r="C6106" s="252" t="s">
        <v>52942</v>
      </c>
      <c r="D6106" s="252" t="s">
        <v>52942</v>
      </c>
      <c r="E6106" s="252" t="s">
        <v>52942</v>
      </c>
      <c r="F6106" s="252" t="s">
        <v>52942</v>
      </c>
      <c r="G6106" s="252" t="s">
        <v>52942</v>
      </c>
      <c r="H6106" s="252" t="s">
        <v>52942</v>
      </c>
      <c r="I6106" s="264" t="s">
        <v>52942</v>
      </c>
      <c r="J6106" s="148"/>
      <c r="K6106" s="148"/>
      <c r="L6106" s="148"/>
      <c r="M6106" s="148"/>
      <c r="N6106" s="266"/>
      <c r="O6106" s="148"/>
      <c r="P6106" s="148"/>
    </row>
    <row r="6107" spans="1:16" ht="13.8">
      <c r="A6107" s="276" t="s">
        <v>52943</v>
      </c>
      <c r="B6107" s="252" t="s">
        <v>52944</v>
      </c>
      <c r="C6107" s="252" t="s">
        <v>52944</v>
      </c>
      <c r="D6107" s="252" t="s">
        <v>52944</v>
      </c>
      <c r="E6107" s="252" t="s">
        <v>52944</v>
      </c>
      <c r="F6107" s="252" t="s">
        <v>52944</v>
      </c>
      <c r="G6107" s="252" t="s">
        <v>52944</v>
      </c>
      <c r="H6107" s="252" t="s">
        <v>52944</v>
      </c>
      <c r="I6107" s="264" t="s">
        <v>52944</v>
      </c>
      <c r="J6107" s="148"/>
      <c r="K6107" s="148"/>
      <c r="L6107" s="148"/>
      <c r="M6107" s="148"/>
      <c r="N6107" s="266"/>
      <c r="O6107" s="148"/>
      <c r="P6107" s="148"/>
    </row>
    <row r="6108" spans="1:16" ht="26.4">
      <c r="A6108" s="277" t="s">
        <v>52945</v>
      </c>
      <c r="B6108" s="252" t="s">
        <v>52946</v>
      </c>
      <c r="C6108" s="252" t="s">
        <v>52946</v>
      </c>
      <c r="D6108" s="252" t="s">
        <v>52946</v>
      </c>
      <c r="E6108" s="252" t="s">
        <v>52946</v>
      </c>
      <c r="F6108" s="252" t="s">
        <v>52946</v>
      </c>
      <c r="G6108" s="252" t="s">
        <v>52946</v>
      </c>
      <c r="H6108" s="252" t="s">
        <v>52946</v>
      </c>
      <c r="I6108" s="264" t="s">
        <v>52946</v>
      </c>
      <c r="J6108" s="148"/>
      <c r="K6108" s="148"/>
      <c r="L6108" s="148"/>
      <c r="M6108" s="148"/>
      <c r="N6108" s="266"/>
      <c r="O6108" s="148"/>
      <c r="P6108" s="148"/>
    </row>
    <row r="6109" spans="1:16" ht="13.8">
      <c r="A6109" s="276" t="s">
        <v>52947</v>
      </c>
      <c r="B6109" s="252" t="s">
        <v>52948</v>
      </c>
      <c r="C6109" s="252" t="s">
        <v>52948</v>
      </c>
      <c r="D6109" s="252" t="s">
        <v>52948</v>
      </c>
      <c r="E6109" s="252" t="s">
        <v>52948</v>
      </c>
      <c r="F6109" s="252" t="s">
        <v>52948</v>
      </c>
      <c r="G6109" s="252" t="s">
        <v>52948</v>
      </c>
      <c r="H6109" s="252" t="s">
        <v>52948</v>
      </c>
      <c r="I6109" s="264" t="s">
        <v>52948</v>
      </c>
      <c r="J6109" s="148"/>
      <c r="K6109" s="148"/>
      <c r="L6109" s="148"/>
      <c r="M6109" s="148"/>
      <c r="N6109" s="266"/>
      <c r="O6109" s="148"/>
      <c r="P6109" s="148"/>
    </row>
    <row r="6110" spans="1:16" ht="13.8">
      <c r="A6110" s="277" t="s">
        <v>52949</v>
      </c>
      <c r="B6110" s="252" t="s">
        <v>52950</v>
      </c>
      <c r="C6110" s="252" t="s">
        <v>52950</v>
      </c>
      <c r="D6110" s="252" t="s">
        <v>52950</v>
      </c>
      <c r="E6110" s="252" t="s">
        <v>52950</v>
      </c>
      <c r="F6110" s="252" t="s">
        <v>52950</v>
      </c>
      <c r="G6110" s="252" t="s">
        <v>52950</v>
      </c>
      <c r="H6110" s="252" t="s">
        <v>52950</v>
      </c>
      <c r="I6110" s="264" t="s">
        <v>52950</v>
      </c>
      <c r="J6110" s="148"/>
      <c r="K6110" s="148"/>
      <c r="L6110" s="148"/>
      <c r="M6110" s="148"/>
      <c r="N6110" s="266"/>
      <c r="O6110" s="148"/>
      <c r="P6110" s="148"/>
    </row>
    <row r="6111" spans="1:16" ht="13.8">
      <c r="A6111" s="276" t="s">
        <v>52951</v>
      </c>
      <c r="B6111" s="252" t="s">
        <v>52952</v>
      </c>
      <c r="C6111" s="252" t="s">
        <v>52952</v>
      </c>
      <c r="D6111" s="252" t="s">
        <v>52952</v>
      </c>
      <c r="E6111" s="252" t="s">
        <v>52952</v>
      </c>
      <c r="F6111" s="252" t="s">
        <v>52952</v>
      </c>
      <c r="G6111" s="252" t="s">
        <v>52952</v>
      </c>
      <c r="H6111" s="252" t="s">
        <v>52952</v>
      </c>
      <c r="I6111" s="264" t="s">
        <v>52952</v>
      </c>
      <c r="J6111" s="148"/>
      <c r="K6111" s="148"/>
      <c r="L6111" s="148"/>
      <c r="M6111" s="148"/>
      <c r="N6111" s="266"/>
      <c r="O6111" s="148"/>
      <c r="P6111" s="148"/>
    </row>
    <row r="6112" spans="1:16" ht="13.8">
      <c r="A6112" s="277" t="s">
        <v>52953</v>
      </c>
      <c r="B6112" s="252" t="s">
        <v>52954</v>
      </c>
      <c r="C6112" s="252" t="s">
        <v>52954</v>
      </c>
      <c r="D6112" s="252" t="s">
        <v>52954</v>
      </c>
      <c r="E6112" s="252" t="s">
        <v>52954</v>
      </c>
      <c r="F6112" s="252" t="s">
        <v>52954</v>
      </c>
      <c r="G6112" s="252" t="s">
        <v>52954</v>
      </c>
      <c r="H6112" s="252" t="s">
        <v>52954</v>
      </c>
      <c r="I6112" s="264" t="s">
        <v>52954</v>
      </c>
      <c r="J6112" s="148"/>
      <c r="K6112" s="148"/>
      <c r="L6112" s="148"/>
      <c r="M6112" s="148"/>
      <c r="N6112" s="266"/>
      <c r="O6112" s="148"/>
      <c r="P6112" s="148"/>
    </row>
    <row r="6113" spans="1:16" ht="13.8">
      <c r="A6113" s="276" t="s">
        <v>52955</v>
      </c>
      <c r="B6113" s="252" t="s">
        <v>3866</v>
      </c>
      <c r="C6113" s="252" t="s">
        <v>3866</v>
      </c>
      <c r="D6113" s="252" t="s">
        <v>3866</v>
      </c>
      <c r="E6113" s="252" t="s">
        <v>3866</v>
      </c>
      <c r="F6113" s="252" t="s">
        <v>3866</v>
      </c>
      <c r="G6113" s="252" t="s">
        <v>3866</v>
      </c>
      <c r="H6113" s="252" t="s">
        <v>3866</v>
      </c>
      <c r="I6113" s="264" t="s">
        <v>3866</v>
      </c>
      <c r="J6113" s="148"/>
      <c r="K6113" s="148"/>
      <c r="L6113" s="148"/>
      <c r="M6113" s="148"/>
      <c r="N6113" s="266"/>
      <c r="O6113" s="148"/>
      <c r="P6113" s="148"/>
    </row>
    <row r="6114" spans="1:16" ht="13.8">
      <c r="A6114" s="277" t="s">
        <v>52956</v>
      </c>
      <c r="B6114" s="252" t="s">
        <v>52957</v>
      </c>
      <c r="C6114" s="252" t="s">
        <v>52957</v>
      </c>
      <c r="D6114" s="252" t="s">
        <v>52957</v>
      </c>
      <c r="E6114" s="252" t="s">
        <v>52957</v>
      </c>
      <c r="F6114" s="252" t="s">
        <v>52957</v>
      </c>
      <c r="G6114" s="252" t="s">
        <v>52957</v>
      </c>
      <c r="H6114" s="252" t="s">
        <v>52957</v>
      </c>
      <c r="I6114" s="264" t="s">
        <v>52957</v>
      </c>
      <c r="J6114" s="148"/>
      <c r="K6114" s="148"/>
      <c r="L6114" s="148"/>
      <c r="M6114" s="148"/>
      <c r="N6114" s="266"/>
      <c r="O6114" s="148"/>
      <c r="P6114" s="148"/>
    </row>
    <row r="6115" spans="1:16" ht="13.8">
      <c r="A6115" s="276" t="s">
        <v>52958</v>
      </c>
      <c r="B6115" s="252" t="s">
        <v>52959</v>
      </c>
      <c r="C6115" s="252" t="s">
        <v>52959</v>
      </c>
      <c r="D6115" s="252" t="s">
        <v>52959</v>
      </c>
      <c r="E6115" s="252" t="s">
        <v>52959</v>
      </c>
      <c r="F6115" s="252" t="s">
        <v>52959</v>
      </c>
      <c r="G6115" s="252" t="s">
        <v>52959</v>
      </c>
      <c r="H6115" s="252" t="s">
        <v>52959</v>
      </c>
      <c r="I6115" s="264" t="s">
        <v>52959</v>
      </c>
      <c r="J6115" s="148"/>
      <c r="K6115" s="148"/>
      <c r="L6115" s="148"/>
      <c r="M6115" s="148"/>
      <c r="N6115" s="266"/>
      <c r="O6115" s="148"/>
      <c r="P6115" s="148"/>
    </row>
    <row r="6116" spans="1:16" ht="13.8">
      <c r="A6116" s="277" t="s">
        <v>52960</v>
      </c>
      <c r="B6116" s="252" t="s">
        <v>52961</v>
      </c>
      <c r="C6116" s="252" t="s">
        <v>52961</v>
      </c>
      <c r="D6116" s="252" t="s">
        <v>52961</v>
      </c>
      <c r="E6116" s="252" t="s">
        <v>52961</v>
      </c>
      <c r="F6116" s="252" t="s">
        <v>52961</v>
      </c>
      <c r="G6116" s="252" t="s">
        <v>52961</v>
      </c>
      <c r="H6116" s="252" t="s">
        <v>52961</v>
      </c>
      <c r="I6116" s="264" t="s">
        <v>52961</v>
      </c>
      <c r="J6116" s="148"/>
      <c r="K6116" s="148"/>
      <c r="L6116" s="148"/>
      <c r="M6116" s="148"/>
      <c r="N6116" s="266"/>
      <c r="O6116" s="148"/>
      <c r="P6116" s="148"/>
    </row>
    <row r="6117" spans="1:16" ht="13.8">
      <c r="A6117" s="276" t="s">
        <v>52962</v>
      </c>
      <c r="B6117" s="252" t="s">
        <v>52963</v>
      </c>
      <c r="C6117" s="252" t="s">
        <v>52963</v>
      </c>
      <c r="D6117" s="252" t="s">
        <v>52963</v>
      </c>
      <c r="E6117" s="252" t="s">
        <v>52963</v>
      </c>
      <c r="F6117" s="252" t="s">
        <v>52963</v>
      </c>
      <c r="G6117" s="252" t="s">
        <v>52963</v>
      </c>
      <c r="H6117" s="252" t="s">
        <v>52963</v>
      </c>
      <c r="I6117" s="264" t="s">
        <v>52963</v>
      </c>
      <c r="J6117" s="148"/>
      <c r="K6117" s="148"/>
      <c r="L6117" s="148"/>
      <c r="M6117" s="148"/>
      <c r="N6117" s="266"/>
      <c r="O6117" s="148"/>
      <c r="P6117" s="148"/>
    </row>
    <row r="6118" spans="1:16" ht="13.8">
      <c r="A6118" s="277" t="s">
        <v>52964</v>
      </c>
      <c r="B6118" s="252" t="s">
        <v>52965</v>
      </c>
      <c r="C6118" s="252" t="s">
        <v>52965</v>
      </c>
      <c r="D6118" s="252" t="s">
        <v>52965</v>
      </c>
      <c r="E6118" s="252" t="s">
        <v>52965</v>
      </c>
      <c r="F6118" s="252" t="s">
        <v>52965</v>
      </c>
      <c r="G6118" s="252" t="s">
        <v>52965</v>
      </c>
      <c r="H6118" s="252" t="s">
        <v>52965</v>
      </c>
      <c r="I6118" s="264" t="s">
        <v>52965</v>
      </c>
      <c r="J6118" s="148"/>
      <c r="K6118" s="148"/>
      <c r="L6118" s="148"/>
      <c r="M6118" s="148"/>
      <c r="N6118" s="266"/>
      <c r="O6118" s="148"/>
      <c r="P6118" s="148"/>
    </row>
    <row r="6119" spans="1:16" ht="13.8">
      <c r="A6119" s="276" t="s">
        <v>52966</v>
      </c>
      <c r="B6119" s="252" t="s">
        <v>52967</v>
      </c>
      <c r="C6119" s="252" t="s">
        <v>52967</v>
      </c>
      <c r="D6119" s="252" t="s">
        <v>52967</v>
      </c>
      <c r="E6119" s="252" t="s">
        <v>52967</v>
      </c>
      <c r="F6119" s="252" t="s">
        <v>52967</v>
      </c>
      <c r="G6119" s="252" t="s">
        <v>52967</v>
      </c>
      <c r="H6119" s="252" t="s">
        <v>52967</v>
      </c>
      <c r="I6119" s="264" t="s">
        <v>52967</v>
      </c>
      <c r="J6119" s="148"/>
      <c r="K6119" s="148"/>
      <c r="L6119" s="148"/>
      <c r="M6119" s="148"/>
      <c r="N6119" s="266"/>
      <c r="O6119" s="148"/>
      <c r="P6119" s="148"/>
    </row>
    <row r="6120" spans="1:16" ht="13.8">
      <c r="A6120" s="277" t="s">
        <v>52968</v>
      </c>
      <c r="B6120" s="252" t="s">
        <v>52969</v>
      </c>
      <c r="C6120" s="252" t="s">
        <v>52969</v>
      </c>
      <c r="D6120" s="252" t="s">
        <v>52969</v>
      </c>
      <c r="E6120" s="252" t="s">
        <v>52969</v>
      </c>
      <c r="F6120" s="252" t="s">
        <v>52969</v>
      </c>
      <c r="G6120" s="252" t="s">
        <v>52969</v>
      </c>
      <c r="H6120" s="252" t="s">
        <v>52969</v>
      </c>
      <c r="I6120" s="264" t="s">
        <v>52969</v>
      </c>
      <c r="J6120" s="148"/>
      <c r="K6120" s="148"/>
      <c r="L6120" s="148"/>
      <c r="M6120" s="148"/>
      <c r="N6120" s="266"/>
      <c r="O6120" s="148"/>
      <c r="P6120" s="148"/>
    </row>
    <row r="6121" spans="1:16" ht="26.4">
      <c r="A6121" s="276" t="s">
        <v>52970</v>
      </c>
      <c r="B6121" s="252" t="s">
        <v>52971</v>
      </c>
      <c r="C6121" s="252" t="s">
        <v>52971</v>
      </c>
      <c r="D6121" s="252" t="s">
        <v>52971</v>
      </c>
      <c r="E6121" s="252" t="s">
        <v>52971</v>
      </c>
      <c r="F6121" s="252" t="s">
        <v>52971</v>
      </c>
      <c r="G6121" s="252" t="s">
        <v>52971</v>
      </c>
      <c r="H6121" s="252" t="s">
        <v>52971</v>
      </c>
      <c r="I6121" s="264" t="s">
        <v>52971</v>
      </c>
      <c r="J6121" s="148"/>
      <c r="K6121" s="148"/>
      <c r="L6121" s="148"/>
      <c r="M6121" s="148"/>
      <c r="N6121" s="266"/>
      <c r="O6121" s="148"/>
      <c r="P6121" s="148"/>
    </row>
    <row r="6122" spans="1:16" ht="26.4">
      <c r="A6122" s="277" t="s">
        <v>52972</v>
      </c>
      <c r="B6122" s="252" t="s">
        <v>52973</v>
      </c>
      <c r="C6122" s="252" t="s">
        <v>52973</v>
      </c>
      <c r="D6122" s="252" t="s">
        <v>52973</v>
      </c>
      <c r="E6122" s="252" t="s">
        <v>52973</v>
      </c>
      <c r="F6122" s="252" t="s">
        <v>52973</v>
      </c>
      <c r="G6122" s="252" t="s">
        <v>52973</v>
      </c>
      <c r="H6122" s="252" t="s">
        <v>52973</v>
      </c>
      <c r="I6122" s="264" t="s">
        <v>52973</v>
      </c>
      <c r="J6122" s="148"/>
      <c r="K6122" s="148"/>
      <c r="L6122" s="148"/>
      <c r="M6122" s="148"/>
      <c r="N6122" s="266"/>
      <c r="O6122" s="148"/>
      <c r="P6122" s="148"/>
    </row>
    <row r="6123" spans="1:16" ht="26.4">
      <c r="A6123" s="276" t="s">
        <v>52974</v>
      </c>
      <c r="B6123" s="252" t="s">
        <v>52975</v>
      </c>
      <c r="C6123" s="252" t="s">
        <v>52975</v>
      </c>
      <c r="D6123" s="252" t="s">
        <v>52975</v>
      </c>
      <c r="E6123" s="252" t="s">
        <v>52975</v>
      </c>
      <c r="F6123" s="252" t="s">
        <v>52975</v>
      </c>
      <c r="G6123" s="252" t="s">
        <v>52975</v>
      </c>
      <c r="H6123" s="252" t="s">
        <v>52975</v>
      </c>
      <c r="I6123" s="264" t="s">
        <v>52975</v>
      </c>
      <c r="J6123" s="148"/>
      <c r="K6123" s="148"/>
      <c r="L6123" s="148"/>
      <c r="M6123" s="148"/>
      <c r="N6123" s="266"/>
      <c r="O6123" s="148"/>
      <c r="P6123" s="148"/>
    </row>
    <row r="6124" spans="1:16" ht="26.4">
      <c r="A6124" s="277" t="s">
        <v>52976</v>
      </c>
      <c r="B6124" s="252" t="s">
        <v>52977</v>
      </c>
      <c r="C6124" s="252" t="s">
        <v>52977</v>
      </c>
      <c r="D6124" s="252" t="s">
        <v>52977</v>
      </c>
      <c r="E6124" s="252" t="s">
        <v>52977</v>
      </c>
      <c r="F6124" s="252" t="s">
        <v>52977</v>
      </c>
      <c r="G6124" s="252" t="s">
        <v>52977</v>
      </c>
      <c r="H6124" s="252" t="s">
        <v>52977</v>
      </c>
      <c r="I6124" s="264" t="s">
        <v>52977</v>
      </c>
      <c r="J6124" s="148"/>
      <c r="K6124" s="148"/>
      <c r="L6124" s="148"/>
      <c r="M6124" s="148"/>
      <c r="N6124" s="266"/>
      <c r="O6124" s="148"/>
      <c r="P6124" s="148"/>
    </row>
    <row r="6125" spans="1:16" ht="13.8">
      <c r="A6125" s="148"/>
      <c r="B6125" s="252"/>
      <c r="C6125" s="148"/>
      <c r="D6125" s="148"/>
      <c r="E6125" s="252"/>
      <c r="F6125" s="252"/>
      <c r="G6125" s="252"/>
      <c r="H6125" s="148"/>
      <c r="J6125" s="148"/>
      <c r="K6125" s="148"/>
      <c r="L6125" s="148"/>
      <c r="M6125" s="148"/>
      <c r="N6125" s="266"/>
      <c r="O6125" s="148"/>
      <c r="P6125" s="148"/>
    </row>
    <row r="6126" spans="1:16" ht="13.8">
      <c r="A6126" s="148"/>
      <c r="B6126" s="252"/>
      <c r="C6126" s="148"/>
      <c r="D6126" s="148"/>
      <c r="E6126" s="252"/>
      <c r="F6126" s="252"/>
      <c r="G6126" s="252"/>
      <c r="H6126" s="148"/>
      <c r="J6126" s="148"/>
      <c r="K6126" s="148"/>
      <c r="L6126" s="148"/>
      <c r="M6126" s="148"/>
      <c r="N6126" s="266"/>
      <c r="O6126" s="148"/>
      <c r="P6126" s="148"/>
    </row>
    <row r="6127" spans="1:16" ht="13.8">
      <c r="A6127" s="148"/>
      <c r="B6127" s="252"/>
      <c r="C6127" s="148"/>
      <c r="D6127" s="148"/>
      <c r="E6127" s="252"/>
      <c r="F6127" s="252"/>
      <c r="G6127" s="252"/>
      <c r="H6127" s="148"/>
      <c r="J6127" s="148"/>
      <c r="K6127" s="148"/>
      <c r="L6127" s="148"/>
      <c r="M6127" s="148"/>
      <c r="N6127" s="266"/>
      <c r="O6127" s="148"/>
      <c r="P6127" s="148"/>
    </row>
    <row r="6128" spans="1:16" ht="13.8">
      <c r="A6128" s="148"/>
      <c r="B6128" s="252"/>
      <c r="C6128" s="148"/>
      <c r="D6128" s="148"/>
      <c r="E6128" s="252"/>
      <c r="F6128" s="252"/>
      <c r="G6128" s="252"/>
      <c r="H6128" s="148"/>
      <c r="J6128" s="148"/>
      <c r="K6128" s="148"/>
      <c r="L6128" s="148"/>
      <c r="M6128" s="148"/>
      <c r="N6128" s="266"/>
      <c r="O6128" s="148"/>
      <c r="P6128" s="148"/>
    </row>
    <row r="6129" spans="1:16" ht="13.8">
      <c r="A6129" s="148"/>
      <c r="B6129" s="252"/>
      <c r="C6129" s="148"/>
      <c r="D6129" s="148"/>
      <c r="E6129" s="252"/>
      <c r="F6129" s="252"/>
      <c r="G6129" s="252"/>
      <c r="H6129" s="148"/>
      <c r="J6129" s="148"/>
      <c r="K6129" s="148"/>
      <c r="L6129" s="148"/>
      <c r="M6129" s="148"/>
      <c r="N6129" s="266"/>
      <c r="O6129" s="148"/>
      <c r="P6129" s="148"/>
    </row>
    <row r="6130" spans="1:16" ht="13.8">
      <c r="A6130" s="148"/>
      <c r="B6130" s="252"/>
      <c r="C6130" s="148"/>
      <c r="D6130" s="148"/>
      <c r="E6130" s="252"/>
      <c r="F6130" s="252"/>
      <c r="G6130" s="252"/>
      <c r="H6130" s="148"/>
      <c r="J6130" s="148"/>
      <c r="K6130" s="148"/>
      <c r="L6130" s="148"/>
      <c r="M6130" s="148"/>
      <c r="N6130" s="266"/>
      <c r="O6130" s="148"/>
      <c r="P6130" s="148"/>
    </row>
    <row r="6131" spans="1:16" ht="13.8">
      <c r="A6131" s="148"/>
      <c r="B6131" s="252"/>
      <c r="C6131" s="148"/>
      <c r="D6131" s="148"/>
      <c r="E6131" s="252"/>
      <c r="F6131" s="252"/>
      <c r="G6131" s="252"/>
      <c r="H6131" s="148"/>
      <c r="J6131" s="148"/>
      <c r="K6131" s="148"/>
      <c r="L6131" s="148"/>
      <c r="M6131" s="148"/>
      <c r="N6131" s="266"/>
      <c r="O6131" s="148"/>
      <c r="P6131" s="148"/>
    </row>
    <row r="6132" spans="1:16" ht="13.8">
      <c r="A6132" s="148"/>
      <c r="B6132" s="252"/>
      <c r="C6132" s="148"/>
      <c r="D6132" s="148"/>
      <c r="E6132" s="252"/>
      <c r="F6132" s="252"/>
      <c r="G6132" s="252"/>
      <c r="H6132" s="148"/>
      <c r="J6132" s="148"/>
      <c r="K6132" s="148"/>
      <c r="L6132" s="148"/>
      <c r="M6132" s="148"/>
      <c r="N6132" s="266"/>
      <c r="O6132" s="148"/>
      <c r="P6132" s="148"/>
    </row>
    <row r="6133" spans="1:16" ht="13.8">
      <c r="A6133" s="148"/>
      <c r="B6133" s="252"/>
      <c r="C6133" s="148"/>
      <c r="D6133" s="148"/>
      <c r="E6133" s="252"/>
      <c r="F6133" s="252"/>
      <c r="G6133" s="252"/>
      <c r="H6133" s="148"/>
      <c r="J6133" s="148"/>
      <c r="K6133" s="148"/>
      <c r="L6133" s="148"/>
      <c r="M6133" s="148"/>
      <c r="N6133" s="266"/>
      <c r="O6133" s="148"/>
      <c r="P6133" s="148"/>
    </row>
    <row r="6134" spans="1:16" ht="13.8">
      <c r="A6134" s="148"/>
      <c r="B6134" s="252"/>
      <c r="C6134" s="148"/>
      <c r="D6134" s="148"/>
      <c r="E6134" s="252"/>
      <c r="F6134" s="252"/>
      <c r="G6134" s="252"/>
      <c r="H6134" s="148"/>
      <c r="J6134" s="148"/>
      <c r="K6134" s="148"/>
      <c r="L6134" s="148"/>
      <c r="M6134" s="148"/>
      <c r="N6134" s="266"/>
      <c r="O6134" s="148"/>
      <c r="P6134" s="148"/>
    </row>
    <row r="6135" spans="1:16" ht="13.8">
      <c r="A6135" s="148"/>
      <c r="B6135" s="252"/>
      <c r="C6135" s="148"/>
      <c r="D6135" s="148"/>
      <c r="E6135" s="252"/>
      <c r="F6135" s="252"/>
      <c r="G6135" s="252"/>
      <c r="H6135" s="148"/>
      <c r="J6135" s="148"/>
      <c r="K6135" s="148"/>
      <c r="L6135" s="148"/>
      <c r="M6135" s="148"/>
      <c r="N6135" s="266"/>
      <c r="O6135" s="148"/>
      <c r="P6135" s="148"/>
    </row>
    <row r="6136" spans="1:16" ht="13.8">
      <c r="A6136" s="148"/>
      <c r="B6136" s="252"/>
      <c r="C6136" s="148"/>
      <c r="D6136" s="148"/>
      <c r="E6136" s="252"/>
      <c r="F6136" s="252"/>
      <c r="G6136" s="252"/>
      <c r="H6136" s="148"/>
      <c r="J6136" s="148"/>
      <c r="K6136" s="148"/>
      <c r="L6136" s="148"/>
      <c r="M6136" s="148"/>
      <c r="N6136" s="266"/>
      <c r="O6136" s="148"/>
      <c r="P6136" s="148"/>
    </row>
    <row r="6137" spans="1:16" ht="13.8">
      <c r="A6137" s="148"/>
      <c r="B6137" s="252"/>
      <c r="C6137" s="148"/>
      <c r="D6137" s="148"/>
      <c r="E6137" s="252"/>
      <c r="F6137" s="252"/>
      <c r="G6137" s="252"/>
      <c r="H6137" s="148"/>
      <c r="J6137" s="148"/>
      <c r="K6137" s="148"/>
      <c r="L6137" s="148"/>
      <c r="M6137" s="148"/>
      <c r="N6137" s="266"/>
      <c r="O6137" s="148"/>
      <c r="P6137" s="148"/>
    </row>
    <row r="6138" spans="1:16" ht="13.8">
      <c r="A6138" s="148"/>
      <c r="B6138" s="252"/>
      <c r="C6138" s="148"/>
      <c r="D6138" s="148"/>
      <c r="E6138" s="252"/>
      <c r="F6138" s="252"/>
      <c r="G6138" s="252"/>
      <c r="H6138" s="148"/>
      <c r="J6138" s="148"/>
      <c r="K6138" s="148"/>
      <c r="L6138" s="148"/>
      <c r="M6138" s="148"/>
      <c r="N6138" s="266"/>
      <c r="O6138" s="148"/>
      <c r="P6138" s="148"/>
    </row>
    <row r="6139" spans="1:16" ht="13.8">
      <c r="A6139" s="148"/>
      <c r="B6139" s="252"/>
      <c r="C6139" s="148"/>
      <c r="D6139" s="148"/>
      <c r="E6139" s="252"/>
      <c r="F6139" s="252"/>
      <c r="G6139" s="252"/>
      <c r="H6139" s="148"/>
      <c r="J6139" s="148"/>
      <c r="K6139" s="148"/>
      <c r="L6139" s="148"/>
      <c r="M6139" s="148"/>
      <c r="N6139" s="266"/>
      <c r="O6139" s="148"/>
      <c r="P6139" s="148"/>
    </row>
    <row r="6140" spans="1:16" ht="13.8">
      <c r="A6140" s="148"/>
      <c r="B6140" s="252"/>
      <c r="C6140" s="148"/>
      <c r="D6140" s="148"/>
      <c r="E6140" s="252"/>
      <c r="F6140" s="252"/>
      <c r="G6140" s="252"/>
      <c r="H6140" s="148"/>
      <c r="J6140" s="148"/>
      <c r="K6140" s="148"/>
      <c r="L6140" s="148"/>
      <c r="M6140" s="148"/>
      <c r="N6140" s="266"/>
      <c r="O6140" s="148"/>
      <c r="P6140" s="148"/>
    </row>
    <row r="6141" spans="1:16" ht="13.8">
      <c r="A6141" s="148"/>
      <c r="B6141" s="252"/>
      <c r="C6141" s="148"/>
      <c r="D6141" s="148"/>
      <c r="E6141" s="252"/>
      <c r="F6141" s="252"/>
      <c r="G6141" s="252"/>
      <c r="H6141" s="148"/>
      <c r="J6141" s="148"/>
      <c r="K6141" s="148"/>
      <c r="L6141" s="148"/>
      <c r="M6141" s="148"/>
      <c r="N6141" s="266"/>
      <c r="O6141" s="148"/>
      <c r="P6141" s="148"/>
    </row>
    <row r="6142" spans="1:16" ht="13.8">
      <c r="A6142" s="148"/>
      <c r="B6142" s="252"/>
      <c r="C6142" s="148"/>
      <c r="D6142" s="148"/>
      <c r="E6142" s="252"/>
      <c r="F6142" s="252"/>
      <c r="G6142" s="252"/>
      <c r="H6142" s="148"/>
      <c r="J6142" s="148"/>
      <c r="K6142" s="148"/>
      <c r="L6142" s="148"/>
      <c r="M6142" s="148"/>
      <c r="N6142" s="266"/>
      <c r="O6142" s="148"/>
      <c r="P6142" s="148"/>
    </row>
    <row r="6143" spans="1:16" ht="13.8">
      <c r="A6143" s="148"/>
      <c r="B6143" s="252"/>
      <c r="C6143" s="148"/>
      <c r="D6143" s="148"/>
      <c r="E6143" s="252"/>
      <c r="F6143" s="252"/>
      <c r="G6143" s="252"/>
      <c r="H6143" s="148"/>
      <c r="J6143" s="148"/>
      <c r="K6143" s="148"/>
      <c r="L6143" s="148"/>
      <c r="M6143" s="148"/>
      <c r="N6143" s="266"/>
      <c r="O6143" s="148"/>
      <c r="P6143" s="148"/>
    </row>
    <row r="6144" spans="1:16" ht="13.8">
      <c r="A6144" s="148"/>
      <c r="B6144" s="252"/>
      <c r="C6144" s="148"/>
      <c r="D6144" s="148"/>
      <c r="E6144" s="252"/>
      <c r="F6144" s="252"/>
      <c r="G6144" s="252"/>
      <c r="H6144" s="148"/>
      <c r="J6144" s="148"/>
      <c r="K6144" s="148"/>
      <c r="L6144" s="148"/>
      <c r="M6144" s="148"/>
      <c r="N6144" s="266"/>
      <c r="O6144" s="148"/>
      <c r="P6144" s="148"/>
    </row>
    <row r="6145" spans="1:16" ht="13.8">
      <c r="A6145" s="148"/>
      <c r="B6145" s="252"/>
      <c r="C6145" s="148"/>
      <c r="D6145" s="148"/>
      <c r="E6145" s="252"/>
      <c r="F6145" s="252"/>
      <c r="G6145" s="252"/>
      <c r="H6145" s="148"/>
      <c r="J6145" s="148"/>
      <c r="K6145" s="148"/>
      <c r="L6145" s="148"/>
      <c r="M6145" s="148"/>
      <c r="N6145" s="266"/>
      <c r="O6145" s="148"/>
      <c r="P6145" s="148"/>
    </row>
    <row r="6146" spans="1:16" ht="13.8">
      <c r="A6146" s="148"/>
      <c r="B6146" s="252"/>
      <c r="C6146" s="148"/>
      <c r="D6146" s="148"/>
      <c r="E6146" s="252"/>
      <c r="F6146" s="252"/>
      <c r="G6146" s="252"/>
      <c r="H6146" s="148"/>
      <c r="J6146" s="148"/>
      <c r="K6146" s="148"/>
      <c r="L6146" s="148"/>
      <c r="M6146" s="148"/>
      <c r="N6146" s="266"/>
      <c r="O6146" s="148"/>
      <c r="P6146" s="148"/>
    </row>
    <row r="6147" spans="1:16" ht="13.8">
      <c r="A6147" s="148"/>
      <c r="B6147" s="252"/>
      <c r="C6147" s="148"/>
      <c r="D6147" s="148"/>
      <c r="E6147" s="252"/>
      <c r="F6147" s="252"/>
      <c r="G6147" s="252"/>
      <c r="H6147" s="148"/>
      <c r="J6147" s="148"/>
      <c r="K6147" s="148"/>
      <c r="L6147" s="148"/>
      <c r="M6147" s="148"/>
      <c r="N6147" s="266"/>
      <c r="O6147" s="148"/>
      <c r="P6147" s="148"/>
    </row>
    <row r="6148" spans="1:16" ht="13.8">
      <c r="A6148" s="148"/>
      <c r="B6148" s="252"/>
      <c r="C6148" s="148"/>
      <c r="D6148" s="148"/>
      <c r="E6148" s="252"/>
      <c r="F6148" s="252"/>
      <c r="G6148" s="252"/>
      <c r="H6148" s="148"/>
      <c r="J6148" s="148"/>
      <c r="K6148" s="148"/>
      <c r="L6148" s="148"/>
      <c r="M6148" s="148"/>
      <c r="N6148" s="266"/>
      <c r="O6148" s="148"/>
      <c r="P6148" s="148"/>
    </row>
    <row r="6149" spans="1:16" ht="13.8">
      <c r="A6149" s="148"/>
      <c r="B6149" s="252"/>
      <c r="C6149" s="148"/>
      <c r="D6149" s="148"/>
      <c r="E6149" s="252"/>
      <c r="F6149" s="252"/>
      <c r="G6149" s="252"/>
      <c r="H6149" s="148"/>
      <c r="J6149" s="148"/>
      <c r="K6149" s="148"/>
      <c r="L6149" s="148"/>
      <c r="M6149" s="148"/>
      <c r="N6149" s="266"/>
      <c r="O6149" s="148"/>
      <c r="P6149" s="148"/>
    </row>
    <row r="6150" spans="1:16" ht="13.8">
      <c r="A6150" s="148"/>
      <c r="B6150" s="252"/>
      <c r="C6150" s="148"/>
      <c r="D6150" s="148"/>
      <c r="E6150" s="252"/>
      <c r="F6150" s="252"/>
      <c r="G6150" s="252"/>
      <c r="H6150" s="148"/>
      <c r="J6150" s="148"/>
      <c r="K6150" s="148"/>
      <c r="L6150" s="148"/>
      <c r="M6150" s="148"/>
      <c r="N6150" s="266"/>
      <c r="O6150" s="148"/>
      <c r="P6150" s="148"/>
    </row>
    <row r="6151" spans="1:16" ht="13.8">
      <c r="A6151" s="148"/>
      <c r="B6151" s="252"/>
      <c r="C6151" s="148"/>
      <c r="D6151" s="148"/>
      <c r="E6151" s="252"/>
      <c r="F6151" s="252"/>
      <c r="G6151" s="252"/>
      <c r="H6151" s="148"/>
      <c r="J6151" s="148"/>
      <c r="K6151" s="148"/>
      <c r="L6151" s="148"/>
      <c r="M6151" s="148"/>
      <c r="N6151" s="266"/>
      <c r="O6151" s="148"/>
      <c r="P6151" s="148"/>
    </row>
    <row r="6152" spans="1:16" ht="13.8">
      <c r="A6152" s="148"/>
      <c r="B6152" s="252"/>
      <c r="C6152" s="148"/>
      <c r="D6152" s="148"/>
      <c r="E6152" s="252"/>
      <c r="F6152" s="252"/>
      <c r="G6152" s="252"/>
      <c r="H6152" s="148"/>
      <c r="J6152" s="148"/>
      <c r="K6152" s="148"/>
      <c r="L6152" s="148"/>
      <c r="M6152" s="148"/>
      <c r="N6152" s="266"/>
      <c r="O6152" s="148"/>
      <c r="P6152" s="148"/>
    </row>
    <row r="6153" spans="1:16" ht="13.8">
      <c r="A6153" s="148"/>
      <c r="B6153" s="252"/>
      <c r="C6153" s="148"/>
      <c r="D6153" s="148"/>
      <c r="E6153" s="252"/>
      <c r="F6153" s="252"/>
      <c r="G6153" s="252"/>
      <c r="H6153" s="148"/>
      <c r="J6153" s="148"/>
      <c r="K6153" s="148"/>
      <c r="L6153" s="148"/>
      <c r="M6153" s="148"/>
      <c r="N6153" s="266"/>
      <c r="O6153" s="148"/>
      <c r="P6153" s="148"/>
    </row>
    <row r="6154" spans="1:16" ht="13.8">
      <c r="A6154" s="148"/>
      <c r="B6154" s="252"/>
      <c r="C6154" s="148"/>
      <c r="D6154" s="148"/>
      <c r="E6154" s="252"/>
      <c r="F6154" s="252"/>
      <c r="G6154" s="252"/>
      <c r="H6154" s="148"/>
      <c r="J6154" s="148"/>
      <c r="K6154" s="148"/>
      <c r="L6154" s="148"/>
      <c r="M6154" s="148"/>
      <c r="N6154" s="266"/>
      <c r="O6154" s="148"/>
      <c r="P6154" s="148"/>
    </row>
    <row r="6155" spans="1:16" ht="13.8">
      <c r="A6155" s="148"/>
      <c r="B6155" s="252"/>
      <c r="C6155" s="148"/>
      <c r="D6155" s="148"/>
      <c r="E6155" s="252"/>
      <c r="F6155" s="252"/>
      <c r="G6155" s="252"/>
      <c r="H6155" s="148"/>
      <c r="J6155" s="148"/>
      <c r="K6155" s="148"/>
      <c r="L6155" s="148"/>
      <c r="M6155" s="148"/>
      <c r="N6155" s="266"/>
      <c r="O6155" s="148"/>
      <c r="P6155" s="148"/>
    </row>
    <row r="6156" spans="1:16" ht="13.8">
      <c r="A6156" s="148"/>
      <c r="B6156" s="252"/>
      <c r="C6156" s="148"/>
      <c r="D6156" s="148"/>
      <c r="E6156" s="252"/>
      <c r="F6156" s="252"/>
      <c r="G6156" s="252"/>
      <c r="H6156" s="148"/>
      <c r="J6156" s="148"/>
      <c r="K6156" s="148"/>
      <c r="L6156" s="148"/>
      <c r="M6156" s="148"/>
      <c r="N6156" s="266"/>
      <c r="O6156" s="148"/>
      <c r="P6156" s="148"/>
    </row>
    <row r="6157" spans="1:16" ht="13.8">
      <c r="A6157" s="148"/>
      <c r="B6157" s="252"/>
      <c r="C6157" s="148"/>
      <c r="D6157" s="148"/>
      <c r="E6157" s="252"/>
      <c r="F6157" s="252"/>
      <c r="G6157" s="252"/>
      <c r="H6157" s="148"/>
      <c r="J6157" s="148"/>
      <c r="K6157" s="148"/>
      <c r="L6157" s="148"/>
      <c r="M6157" s="148"/>
      <c r="N6157" s="266"/>
      <c r="O6157" s="148"/>
      <c r="P6157" s="148"/>
    </row>
    <row r="6158" spans="1:16" ht="13.8">
      <c r="A6158" s="148"/>
      <c r="B6158" s="252"/>
      <c r="C6158" s="148"/>
      <c r="D6158" s="148"/>
      <c r="E6158" s="252"/>
      <c r="F6158" s="252"/>
      <c r="G6158" s="252"/>
      <c r="H6158" s="148"/>
      <c r="J6158" s="148"/>
      <c r="K6158" s="148"/>
      <c r="L6158" s="148"/>
      <c r="M6158" s="148"/>
      <c r="N6158" s="266"/>
      <c r="O6158" s="148"/>
      <c r="P6158" s="148"/>
    </row>
    <row r="6159" spans="1:16" ht="13.8">
      <c r="A6159" s="148"/>
      <c r="B6159" s="252"/>
      <c r="C6159" s="148"/>
      <c r="D6159" s="148"/>
      <c r="E6159" s="252"/>
      <c r="F6159" s="252"/>
      <c r="G6159" s="252"/>
      <c r="H6159" s="148"/>
      <c r="J6159" s="148"/>
      <c r="K6159" s="148"/>
      <c r="L6159" s="148"/>
      <c r="M6159" s="148"/>
      <c r="N6159" s="266"/>
      <c r="O6159" s="148"/>
      <c r="P6159" s="148"/>
    </row>
    <row r="6160" spans="1:16" ht="13.8">
      <c r="A6160" s="148"/>
      <c r="B6160" s="252"/>
      <c r="C6160" s="148"/>
      <c r="D6160" s="148"/>
      <c r="E6160" s="252"/>
      <c r="F6160" s="252"/>
      <c r="G6160" s="252"/>
      <c r="H6160" s="148"/>
      <c r="J6160" s="148"/>
      <c r="K6160" s="148"/>
      <c r="L6160" s="148"/>
      <c r="M6160" s="148"/>
      <c r="N6160" s="266"/>
      <c r="O6160" s="148"/>
      <c r="P6160" s="148"/>
    </row>
    <row r="6161" spans="1:16" ht="13.8">
      <c r="A6161" s="148"/>
      <c r="B6161" s="252"/>
      <c r="C6161" s="148"/>
      <c r="D6161" s="148"/>
      <c r="E6161" s="252"/>
      <c r="F6161" s="252"/>
      <c r="G6161" s="252"/>
      <c r="H6161" s="148"/>
      <c r="J6161" s="148"/>
      <c r="K6161" s="148"/>
      <c r="L6161" s="148"/>
      <c r="M6161" s="148"/>
      <c r="N6161" s="266"/>
      <c r="O6161" s="148"/>
      <c r="P6161" s="148"/>
    </row>
    <row r="6162" spans="1:16" ht="13.8">
      <c r="A6162" s="148"/>
      <c r="B6162" s="252"/>
      <c r="C6162" s="148"/>
      <c r="D6162" s="148"/>
      <c r="E6162" s="252"/>
      <c r="F6162" s="252"/>
      <c r="G6162" s="252"/>
      <c r="H6162" s="148"/>
      <c r="J6162" s="148"/>
      <c r="K6162" s="148"/>
      <c r="L6162" s="148"/>
      <c r="M6162" s="148"/>
      <c r="N6162" s="266"/>
      <c r="O6162" s="148"/>
      <c r="P6162" s="148"/>
    </row>
    <row r="6163" spans="1:16" ht="13.8">
      <c r="A6163" s="148"/>
      <c r="B6163" s="252"/>
      <c r="C6163" s="148"/>
      <c r="D6163" s="148"/>
      <c r="E6163" s="252"/>
      <c r="F6163" s="252"/>
      <c r="G6163" s="252"/>
      <c r="H6163" s="148"/>
      <c r="J6163" s="148"/>
      <c r="K6163" s="148"/>
      <c r="L6163" s="148"/>
      <c r="M6163" s="148"/>
      <c r="N6163" s="266"/>
      <c r="O6163" s="148"/>
      <c r="P6163" s="148"/>
    </row>
    <row r="6164" spans="1:16" ht="13.8">
      <c r="A6164" s="148"/>
      <c r="B6164" s="252"/>
      <c r="C6164" s="148"/>
      <c r="D6164" s="148"/>
      <c r="E6164" s="252"/>
      <c r="F6164" s="252"/>
      <c r="G6164" s="252"/>
      <c r="H6164" s="148"/>
      <c r="J6164" s="148"/>
      <c r="K6164" s="148"/>
      <c r="L6164" s="148"/>
      <c r="M6164" s="148"/>
      <c r="N6164" s="266"/>
      <c r="O6164" s="148"/>
      <c r="P6164" s="148"/>
    </row>
    <row r="6165" spans="1:16" ht="13.8">
      <c r="A6165" s="148"/>
      <c r="B6165" s="252"/>
      <c r="C6165" s="148"/>
      <c r="D6165" s="148"/>
      <c r="E6165" s="252"/>
      <c r="F6165" s="252"/>
      <c r="G6165" s="252"/>
      <c r="H6165" s="148"/>
      <c r="J6165" s="148"/>
      <c r="K6165" s="148"/>
      <c r="L6165" s="148"/>
      <c r="M6165" s="148"/>
      <c r="N6165" s="266"/>
      <c r="O6165" s="148"/>
      <c r="P6165" s="148"/>
    </row>
    <row r="6166" spans="1:16" ht="13.8">
      <c r="A6166" s="148"/>
      <c r="B6166" s="252"/>
      <c r="C6166" s="148"/>
      <c r="D6166" s="148"/>
      <c r="E6166" s="252"/>
      <c r="F6166" s="252"/>
      <c r="G6166" s="252"/>
      <c r="H6166" s="148"/>
      <c r="J6166" s="148"/>
      <c r="K6166" s="148"/>
      <c r="L6166" s="148"/>
      <c r="M6166" s="148"/>
      <c r="N6166" s="266"/>
      <c r="O6166" s="148"/>
      <c r="P6166" s="148"/>
    </row>
    <row r="6167" spans="1:16" ht="13.8">
      <c r="A6167" s="148"/>
      <c r="B6167" s="252"/>
      <c r="C6167" s="148"/>
      <c r="D6167" s="148"/>
      <c r="E6167" s="252"/>
      <c r="F6167" s="252"/>
      <c r="G6167" s="252"/>
      <c r="H6167" s="148"/>
      <c r="J6167" s="148"/>
      <c r="K6167" s="148"/>
      <c r="L6167" s="148"/>
      <c r="M6167" s="148"/>
      <c r="N6167" s="266"/>
      <c r="O6167" s="148"/>
      <c r="P6167" s="148"/>
    </row>
    <row r="6168" spans="1:16" ht="13.8">
      <c r="A6168" s="148"/>
      <c r="B6168" s="252"/>
      <c r="C6168" s="148"/>
      <c r="D6168" s="148"/>
      <c r="E6168" s="252"/>
      <c r="F6168" s="252"/>
      <c r="G6168" s="252"/>
      <c r="H6168" s="148"/>
      <c r="J6168" s="148"/>
      <c r="K6168" s="148"/>
      <c r="L6168" s="148"/>
      <c r="M6168" s="148"/>
      <c r="N6168" s="266"/>
      <c r="O6168" s="148"/>
      <c r="P6168" s="148"/>
    </row>
    <row r="6169" spans="1:16" ht="13.8">
      <c r="A6169" s="148"/>
      <c r="B6169" s="252"/>
      <c r="C6169" s="148"/>
      <c r="D6169" s="148"/>
      <c r="E6169" s="252"/>
      <c r="F6169" s="252"/>
      <c r="G6169" s="252"/>
      <c r="H6169" s="148"/>
      <c r="J6169" s="148"/>
      <c r="K6169" s="148"/>
      <c r="L6169" s="148"/>
      <c r="M6169" s="148"/>
      <c r="N6169" s="266"/>
      <c r="O6169" s="148"/>
      <c r="P6169" s="148"/>
    </row>
    <row r="6170" spans="1:16" ht="13.8">
      <c r="A6170" s="148"/>
      <c r="B6170" s="252"/>
      <c r="C6170" s="148"/>
      <c r="D6170" s="148"/>
      <c r="E6170" s="252"/>
      <c r="F6170" s="252"/>
      <c r="G6170" s="252"/>
      <c r="H6170" s="148"/>
      <c r="J6170" s="148"/>
      <c r="K6170" s="148"/>
      <c r="L6170" s="148"/>
      <c r="M6170" s="148"/>
      <c r="N6170" s="266"/>
      <c r="O6170" s="148"/>
      <c r="P6170" s="148"/>
    </row>
    <row r="6171" spans="1:16" ht="13.8">
      <c r="A6171" s="148"/>
      <c r="B6171" s="252"/>
      <c r="C6171" s="148"/>
      <c r="D6171" s="148"/>
      <c r="E6171" s="252"/>
      <c r="F6171" s="252"/>
      <c r="G6171" s="252"/>
      <c r="H6171" s="148"/>
      <c r="J6171" s="148"/>
      <c r="K6171" s="148"/>
      <c r="L6171" s="148"/>
      <c r="M6171" s="148"/>
      <c r="N6171" s="266"/>
      <c r="O6171" s="148"/>
      <c r="P6171" s="148"/>
    </row>
    <row r="6172" spans="1:16" ht="13.8">
      <c r="A6172" s="148"/>
      <c r="B6172" s="252"/>
      <c r="C6172" s="148"/>
      <c r="D6172" s="148"/>
      <c r="E6172" s="252"/>
      <c r="F6172" s="252"/>
      <c r="G6172" s="252"/>
      <c r="H6172" s="148"/>
      <c r="J6172" s="148"/>
      <c r="K6172" s="148"/>
      <c r="L6172" s="148"/>
      <c r="M6172" s="148"/>
      <c r="N6172" s="266"/>
      <c r="O6172" s="148"/>
      <c r="P6172" s="148"/>
    </row>
    <row r="6173" spans="1:16" ht="13.8">
      <c r="A6173" s="148"/>
      <c r="B6173" s="252"/>
      <c r="C6173" s="148"/>
      <c r="D6173" s="148"/>
      <c r="E6173" s="252"/>
      <c r="F6173" s="252"/>
      <c r="G6173" s="252"/>
      <c r="H6173" s="148"/>
      <c r="J6173" s="148"/>
      <c r="K6173" s="148"/>
      <c r="L6173" s="148"/>
      <c r="M6173" s="148"/>
      <c r="N6173" s="266"/>
      <c r="O6173" s="148"/>
      <c r="P6173" s="148"/>
    </row>
    <row r="6174" spans="1:16" ht="13.8">
      <c r="A6174" s="148"/>
      <c r="B6174" s="252"/>
      <c r="C6174" s="148"/>
      <c r="D6174" s="148"/>
      <c r="E6174" s="252"/>
      <c r="F6174" s="252"/>
      <c r="G6174" s="252"/>
      <c r="H6174" s="148"/>
      <c r="J6174" s="148"/>
      <c r="K6174" s="148"/>
      <c r="L6174" s="148"/>
      <c r="M6174" s="148"/>
      <c r="N6174" s="266"/>
      <c r="O6174" s="148"/>
      <c r="P6174" s="148"/>
    </row>
    <row r="6175" spans="1:16" ht="13.8">
      <c r="A6175" s="148"/>
      <c r="B6175" s="252"/>
      <c r="C6175" s="148"/>
      <c r="D6175" s="148"/>
      <c r="E6175" s="252"/>
      <c r="F6175" s="252"/>
      <c r="G6175" s="252"/>
      <c r="H6175" s="148"/>
      <c r="J6175" s="148"/>
      <c r="K6175" s="148"/>
      <c r="L6175" s="148"/>
      <c r="M6175" s="148"/>
      <c r="N6175" s="266"/>
      <c r="O6175" s="148"/>
      <c r="P6175" s="148"/>
    </row>
    <row r="6176" spans="1:16" ht="13.8">
      <c r="A6176" s="148"/>
      <c r="B6176" s="252"/>
      <c r="C6176" s="148"/>
      <c r="D6176" s="148"/>
      <c r="E6176" s="252"/>
      <c r="F6176" s="252"/>
      <c r="G6176" s="252"/>
      <c r="H6176" s="148"/>
      <c r="J6176" s="148"/>
      <c r="K6176" s="148"/>
      <c r="L6176" s="148"/>
      <c r="M6176" s="148"/>
      <c r="N6176" s="266"/>
      <c r="O6176" s="148"/>
      <c r="P6176" s="148"/>
    </row>
    <row r="6177" spans="1:16" ht="13.8">
      <c r="A6177" s="148"/>
      <c r="B6177" s="252"/>
      <c r="C6177" s="148"/>
      <c r="D6177" s="148"/>
      <c r="E6177" s="252"/>
      <c r="F6177" s="252"/>
      <c r="G6177" s="252"/>
      <c r="H6177" s="148"/>
      <c r="J6177" s="148"/>
      <c r="K6177" s="148"/>
      <c r="L6177" s="148"/>
      <c r="M6177" s="148"/>
      <c r="N6177" s="266"/>
      <c r="O6177" s="148"/>
      <c r="P6177" s="148"/>
    </row>
    <row r="6178" spans="1:16" ht="13.8">
      <c r="A6178" s="148"/>
      <c r="B6178" s="252"/>
      <c r="C6178" s="148"/>
      <c r="D6178" s="148"/>
      <c r="E6178" s="252"/>
      <c r="F6178" s="252"/>
      <c r="G6178" s="252"/>
      <c r="H6178" s="148"/>
      <c r="J6178" s="148"/>
      <c r="K6178" s="148"/>
      <c r="L6178" s="148"/>
      <c r="M6178" s="148"/>
      <c r="N6178" s="266"/>
      <c r="O6178" s="148"/>
      <c r="P6178" s="148"/>
    </row>
    <row r="6179" spans="1:16" ht="13.8">
      <c r="A6179" s="148"/>
      <c r="B6179" s="252"/>
      <c r="C6179" s="148"/>
      <c r="D6179" s="148"/>
      <c r="E6179" s="252"/>
      <c r="F6179" s="252"/>
      <c r="G6179" s="252"/>
      <c r="H6179" s="148"/>
      <c r="J6179" s="148"/>
      <c r="K6179" s="148"/>
      <c r="L6179" s="148"/>
      <c r="M6179" s="148"/>
      <c r="N6179" s="266"/>
      <c r="O6179" s="148"/>
      <c r="P6179" s="148"/>
    </row>
    <row r="6180" spans="1:16" ht="13.8">
      <c r="A6180" s="148"/>
      <c r="B6180" s="252"/>
      <c r="C6180" s="148"/>
      <c r="D6180" s="148"/>
      <c r="E6180" s="252"/>
      <c r="F6180" s="252"/>
      <c r="G6180" s="252"/>
      <c r="H6180" s="148"/>
      <c r="J6180" s="148"/>
      <c r="K6180" s="148"/>
      <c r="L6180" s="148"/>
      <c r="M6180" s="148"/>
      <c r="N6180" s="266"/>
      <c r="O6180" s="148"/>
      <c r="P6180" s="148"/>
    </row>
    <row r="6181" spans="1:16" ht="13.8">
      <c r="A6181" s="148"/>
      <c r="B6181" s="252"/>
      <c r="C6181" s="148"/>
      <c r="D6181" s="148"/>
      <c r="E6181" s="252"/>
      <c r="F6181" s="252"/>
      <c r="G6181" s="252"/>
      <c r="H6181" s="148"/>
      <c r="J6181" s="148"/>
      <c r="K6181" s="148"/>
      <c r="L6181" s="148"/>
      <c r="M6181" s="148"/>
      <c r="N6181" s="266"/>
      <c r="O6181" s="148"/>
      <c r="P6181" s="148"/>
    </row>
    <row r="6182" spans="1:16" ht="13.8">
      <c r="A6182" s="148"/>
      <c r="B6182" s="252"/>
      <c r="C6182" s="148"/>
      <c r="D6182" s="148"/>
      <c r="E6182" s="252"/>
      <c r="F6182" s="252"/>
      <c r="G6182" s="252"/>
      <c r="H6182" s="148"/>
      <c r="J6182" s="148"/>
      <c r="K6182" s="148"/>
      <c r="L6182" s="148"/>
      <c r="M6182" s="148"/>
      <c r="N6182" s="266"/>
      <c r="O6182" s="148"/>
      <c r="P6182" s="148"/>
    </row>
    <row r="6183" spans="1:16" ht="13.8">
      <c r="A6183" s="148"/>
      <c r="B6183" s="252"/>
      <c r="C6183" s="148"/>
      <c r="D6183" s="148"/>
      <c r="E6183" s="252"/>
      <c r="F6183" s="252"/>
      <c r="G6183" s="252"/>
      <c r="H6183" s="148"/>
      <c r="J6183" s="148"/>
      <c r="K6183" s="148"/>
      <c r="L6183" s="148"/>
      <c r="M6183" s="148"/>
      <c r="N6183" s="266"/>
      <c r="O6183" s="148"/>
      <c r="P6183" s="148"/>
    </row>
    <row r="6184" spans="1:16" ht="13.8">
      <c r="A6184" s="148"/>
      <c r="B6184" s="252"/>
      <c r="C6184" s="148"/>
      <c r="D6184" s="148"/>
      <c r="E6184" s="252"/>
      <c r="F6184" s="252"/>
      <c r="G6184" s="252"/>
      <c r="H6184" s="148"/>
      <c r="J6184" s="148"/>
      <c r="K6184" s="148"/>
      <c r="L6184" s="148"/>
      <c r="M6184" s="148"/>
      <c r="N6184" s="266"/>
      <c r="O6184" s="148"/>
      <c r="P6184" s="148"/>
    </row>
    <row r="6185" spans="1:16" ht="13.8">
      <c r="A6185" s="148"/>
      <c r="B6185" s="252"/>
      <c r="C6185" s="148"/>
      <c r="D6185" s="148"/>
      <c r="E6185" s="252"/>
      <c r="F6185" s="252"/>
      <c r="G6185" s="252"/>
      <c r="H6185" s="148"/>
      <c r="J6185" s="148"/>
      <c r="K6185" s="148"/>
      <c r="L6185" s="148"/>
      <c r="M6185" s="148"/>
      <c r="N6185" s="266"/>
      <c r="O6185" s="148"/>
      <c r="P6185" s="148"/>
    </row>
    <row r="6186" spans="1:16" ht="13.8">
      <c r="A6186" s="148"/>
      <c r="B6186" s="252"/>
      <c r="C6186" s="148"/>
      <c r="D6186" s="148"/>
      <c r="E6186" s="252"/>
      <c r="F6186" s="252"/>
      <c r="G6186" s="252"/>
      <c r="H6186" s="148"/>
      <c r="J6186" s="148"/>
      <c r="K6186" s="148"/>
      <c r="L6186" s="148"/>
      <c r="M6186" s="148"/>
      <c r="N6186" s="266"/>
      <c r="O6186" s="148"/>
      <c r="P6186" s="148"/>
    </row>
    <row r="6187" spans="1:16" ht="13.8">
      <c r="A6187" s="148"/>
      <c r="B6187" s="252"/>
      <c r="C6187" s="148"/>
      <c r="D6187" s="148"/>
      <c r="E6187" s="252"/>
      <c r="F6187" s="252"/>
      <c r="G6187" s="252"/>
      <c r="H6187" s="148"/>
      <c r="J6187" s="148"/>
      <c r="K6187" s="148"/>
      <c r="L6187" s="148"/>
      <c r="M6187" s="148"/>
      <c r="N6187" s="266"/>
      <c r="O6187" s="148"/>
      <c r="P6187" s="148"/>
    </row>
    <row r="6188" spans="1:16" ht="13.8">
      <c r="A6188" s="148"/>
      <c r="B6188" s="252"/>
      <c r="C6188" s="148"/>
      <c r="D6188" s="148"/>
      <c r="E6188" s="252"/>
      <c r="F6188" s="252"/>
      <c r="G6188" s="252"/>
      <c r="H6188" s="148"/>
      <c r="J6188" s="148"/>
      <c r="K6188" s="148"/>
      <c r="L6188" s="148"/>
      <c r="M6188" s="148"/>
      <c r="N6188" s="266"/>
      <c r="O6188" s="148"/>
      <c r="P6188" s="148"/>
    </row>
    <row r="6189" spans="1:16" ht="13.8">
      <c r="A6189" s="148"/>
      <c r="B6189" s="252"/>
      <c r="C6189" s="148"/>
      <c r="D6189" s="148"/>
      <c r="E6189" s="252"/>
      <c r="F6189" s="252"/>
      <c r="G6189" s="252"/>
      <c r="H6189" s="148"/>
      <c r="J6189" s="148"/>
      <c r="K6189" s="148"/>
      <c r="L6189" s="148"/>
      <c r="M6189" s="148"/>
      <c r="N6189" s="266"/>
      <c r="O6189" s="148"/>
      <c r="P6189" s="148"/>
    </row>
    <row r="6190" spans="1:16" ht="13.8">
      <c r="A6190" s="148"/>
      <c r="B6190" s="252"/>
      <c r="C6190" s="148"/>
      <c r="D6190" s="148"/>
      <c r="E6190" s="252"/>
      <c r="F6190" s="252"/>
      <c r="G6190" s="252"/>
      <c r="H6190" s="148"/>
      <c r="J6190" s="148"/>
      <c r="K6190" s="148"/>
      <c r="L6190" s="148"/>
      <c r="M6190" s="148"/>
      <c r="N6190" s="266"/>
      <c r="O6190" s="148"/>
      <c r="P6190" s="148"/>
    </row>
    <row r="6191" spans="1:16" ht="13.8">
      <c r="A6191" s="148"/>
      <c r="B6191" s="252"/>
      <c r="C6191" s="148"/>
      <c r="D6191" s="148"/>
      <c r="E6191" s="252"/>
      <c r="F6191" s="252"/>
      <c r="G6191" s="252"/>
      <c r="H6191" s="148"/>
      <c r="J6191" s="148"/>
      <c r="K6191" s="148"/>
      <c r="L6191" s="148"/>
      <c r="M6191" s="148"/>
      <c r="N6191" s="266"/>
      <c r="O6191" s="148"/>
      <c r="P6191" s="148"/>
    </row>
    <row r="6192" spans="1:16" ht="13.8">
      <c r="A6192" s="148"/>
      <c r="B6192" s="252"/>
      <c r="C6192" s="148"/>
      <c r="D6192" s="148"/>
      <c r="E6192" s="252"/>
      <c r="F6192" s="252"/>
      <c r="G6192" s="252"/>
      <c r="H6192" s="148"/>
      <c r="J6192" s="148"/>
      <c r="K6192" s="148"/>
      <c r="L6192" s="148"/>
      <c r="M6192" s="148"/>
      <c r="N6192" s="266"/>
      <c r="O6192" s="148"/>
      <c r="P6192" s="148"/>
    </row>
    <row r="6193" spans="1:16" ht="13.8">
      <c r="A6193" s="148"/>
      <c r="B6193" s="252"/>
      <c r="C6193" s="148"/>
      <c r="D6193" s="148"/>
      <c r="E6193" s="252"/>
      <c r="F6193" s="252"/>
      <c r="G6193" s="252"/>
      <c r="H6193" s="148"/>
      <c r="J6193" s="148"/>
      <c r="K6193" s="148"/>
      <c r="L6193" s="148"/>
      <c r="M6193" s="148"/>
      <c r="N6193" s="266"/>
      <c r="O6193" s="148"/>
      <c r="P6193" s="148"/>
    </row>
    <row r="6194" spans="1:16" ht="13.8">
      <c r="A6194" s="148"/>
      <c r="B6194" s="252"/>
      <c r="C6194" s="148"/>
      <c r="D6194" s="148"/>
      <c r="E6194" s="252"/>
      <c r="F6194" s="252"/>
      <c r="G6194" s="252"/>
      <c r="H6194" s="148"/>
      <c r="J6194" s="148"/>
      <c r="K6194" s="148"/>
      <c r="L6194" s="148"/>
      <c r="M6194" s="148"/>
      <c r="N6194" s="266"/>
      <c r="O6194" s="148"/>
      <c r="P6194" s="148"/>
    </row>
    <row r="6195" spans="1:16" ht="13.8">
      <c r="A6195" s="148"/>
      <c r="B6195" s="252"/>
      <c r="C6195" s="148"/>
      <c r="D6195" s="148"/>
      <c r="E6195" s="252"/>
      <c r="F6195" s="252"/>
      <c r="G6195" s="252"/>
      <c r="H6195" s="148"/>
      <c r="J6195" s="148"/>
      <c r="K6195" s="148"/>
      <c r="L6195" s="148"/>
      <c r="M6195" s="148"/>
      <c r="N6195" s="266"/>
      <c r="O6195" s="148"/>
      <c r="P6195" s="148"/>
    </row>
    <row r="6196" spans="1:16" ht="13.8">
      <c r="A6196" s="148"/>
      <c r="B6196" s="252"/>
      <c r="C6196" s="148"/>
      <c r="D6196" s="148"/>
      <c r="E6196" s="252"/>
      <c r="F6196" s="252"/>
      <c r="G6196" s="252"/>
      <c r="H6196" s="148"/>
      <c r="J6196" s="148"/>
      <c r="K6196" s="148"/>
      <c r="L6196" s="148"/>
      <c r="M6196" s="148"/>
      <c r="N6196" s="266"/>
      <c r="O6196" s="148"/>
      <c r="P6196" s="148"/>
    </row>
    <row r="6197" spans="1:16" ht="13.8">
      <c r="A6197" s="148"/>
      <c r="B6197" s="252"/>
      <c r="C6197" s="148"/>
      <c r="D6197" s="148"/>
      <c r="E6197" s="252"/>
      <c r="F6197" s="252"/>
      <c r="G6197" s="252"/>
      <c r="H6197" s="148"/>
      <c r="J6197" s="148"/>
      <c r="K6197" s="148"/>
      <c r="L6197" s="148"/>
      <c r="M6197" s="148"/>
      <c r="N6197" s="266"/>
      <c r="O6197" s="148"/>
      <c r="P6197" s="148"/>
    </row>
    <row r="6198" spans="1:16" ht="13.8">
      <c r="A6198" s="148"/>
      <c r="B6198" s="252"/>
      <c r="C6198" s="148"/>
      <c r="D6198" s="148"/>
      <c r="E6198" s="252"/>
      <c r="F6198" s="252"/>
      <c r="G6198" s="252"/>
      <c r="H6198" s="148"/>
      <c r="J6198" s="148"/>
      <c r="K6198" s="148"/>
      <c r="L6198" s="148"/>
      <c r="M6198" s="148"/>
      <c r="N6198" s="266"/>
      <c r="O6198" s="148"/>
      <c r="P6198" s="148"/>
    </row>
    <row r="6199" spans="1:16" ht="13.8">
      <c r="A6199" s="148"/>
      <c r="B6199" s="252"/>
      <c r="C6199" s="148"/>
      <c r="D6199" s="148"/>
      <c r="E6199" s="252"/>
      <c r="F6199" s="252"/>
      <c r="G6199" s="252"/>
      <c r="H6199" s="148"/>
      <c r="J6199" s="148"/>
      <c r="K6199" s="148"/>
      <c r="L6199" s="148"/>
      <c r="M6199" s="148"/>
      <c r="N6199" s="266"/>
      <c r="O6199" s="148"/>
      <c r="P6199" s="148"/>
    </row>
    <row r="6200" spans="1:16" ht="13.8">
      <c r="A6200" s="148"/>
      <c r="B6200" s="252"/>
      <c r="C6200" s="148"/>
      <c r="D6200" s="148"/>
      <c r="E6200" s="252"/>
      <c r="F6200" s="252"/>
      <c r="G6200" s="252"/>
      <c r="H6200" s="148"/>
      <c r="J6200" s="148"/>
      <c r="K6200" s="148"/>
      <c r="L6200" s="148"/>
      <c r="M6200" s="148"/>
      <c r="N6200" s="266"/>
      <c r="O6200" s="148"/>
      <c r="P6200" s="148"/>
    </row>
    <row r="6201" spans="1:16" ht="13.8">
      <c r="A6201" s="148"/>
      <c r="B6201" s="252"/>
      <c r="C6201" s="148"/>
      <c r="D6201" s="148"/>
      <c r="E6201" s="252"/>
      <c r="F6201" s="252"/>
      <c r="G6201" s="252"/>
      <c r="H6201" s="148"/>
      <c r="J6201" s="148"/>
      <c r="K6201" s="148"/>
      <c r="L6201" s="148"/>
      <c r="M6201" s="148"/>
      <c r="N6201" s="266"/>
      <c r="O6201" s="148"/>
      <c r="P6201" s="148"/>
    </row>
    <row r="6202" spans="1:16" ht="13.8">
      <c r="A6202" s="148"/>
      <c r="B6202" s="252"/>
      <c r="C6202" s="148"/>
      <c r="D6202" s="148"/>
      <c r="E6202" s="252"/>
      <c r="F6202" s="252"/>
      <c r="G6202" s="252"/>
      <c r="H6202" s="148"/>
      <c r="J6202" s="148"/>
      <c r="K6202" s="148"/>
      <c r="L6202" s="148"/>
      <c r="M6202" s="148"/>
      <c r="N6202" s="266"/>
      <c r="O6202" s="148"/>
      <c r="P6202" s="148"/>
    </row>
    <row r="6203" spans="1:16" ht="13.8">
      <c r="A6203" s="148"/>
      <c r="B6203" s="252"/>
      <c r="C6203" s="148"/>
      <c r="D6203" s="148"/>
      <c r="E6203" s="252"/>
      <c r="F6203" s="252"/>
      <c r="G6203" s="252"/>
      <c r="H6203" s="148"/>
      <c r="J6203" s="148"/>
      <c r="K6203" s="148"/>
      <c r="L6203" s="148"/>
      <c r="M6203" s="148"/>
      <c r="N6203" s="266"/>
      <c r="O6203" s="148"/>
      <c r="P6203" s="148"/>
    </row>
    <row r="6204" spans="1:16" ht="13.8">
      <c r="A6204" s="148"/>
      <c r="B6204" s="252"/>
      <c r="C6204" s="148"/>
      <c r="D6204" s="148"/>
      <c r="E6204" s="252"/>
      <c r="F6204" s="252"/>
      <c r="G6204" s="252"/>
      <c r="H6204" s="148"/>
      <c r="J6204" s="148"/>
      <c r="K6204" s="148"/>
      <c r="L6204" s="148"/>
      <c r="M6204" s="148"/>
      <c r="N6204" s="266"/>
      <c r="O6204" s="148"/>
      <c r="P6204" s="148"/>
    </row>
    <row r="6205" spans="1:16" ht="13.8">
      <c r="A6205" s="148"/>
      <c r="B6205" s="252"/>
      <c r="C6205" s="148"/>
      <c r="D6205" s="148"/>
      <c r="E6205" s="252"/>
      <c r="F6205" s="252"/>
      <c r="G6205" s="252"/>
      <c r="H6205" s="148"/>
      <c r="J6205" s="148"/>
      <c r="K6205" s="148"/>
      <c r="L6205" s="148"/>
      <c r="M6205" s="148"/>
      <c r="N6205" s="266"/>
      <c r="O6205" s="148"/>
      <c r="P6205" s="148"/>
    </row>
    <row r="6206" spans="1:16" ht="13.8">
      <c r="A6206" s="148"/>
      <c r="B6206" s="252"/>
      <c r="C6206" s="148"/>
      <c r="D6206" s="148"/>
      <c r="E6206" s="252"/>
      <c r="F6206" s="252"/>
      <c r="G6206" s="252"/>
      <c r="H6206" s="148"/>
      <c r="J6206" s="148"/>
      <c r="K6206" s="148"/>
      <c r="L6206" s="148"/>
      <c r="M6206" s="148"/>
      <c r="N6206" s="266"/>
      <c r="O6206" s="148"/>
      <c r="P6206" s="148"/>
    </row>
    <row r="6207" spans="1:16" ht="13.8">
      <c r="A6207" s="148"/>
      <c r="B6207" s="252"/>
      <c r="C6207" s="148"/>
      <c r="D6207" s="148"/>
      <c r="E6207" s="252"/>
      <c r="F6207" s="252"/>
      <c r="G6207" s="252"/>
      <c r="H6207" s="148"/>
      <c r="J6207" s="148"/>
      <c r="K6207" s="148"/>
      <c r="L6207" s="148"/>
      <c r="M6207" s="148"/>
      <c r="N6207" s="266"/>
      <c r="O6207" s="148"/>
      <c r="P6207" s="148"/>
    </row>
    <row r="6208" spans="1:16" ht="13.8">
      <c r="A6208" s="148"/>
      <c r="B6208" s="252"/>
      <c r="C6208" s="148"/>
      <c r="D6208" s="148"/>
      <c r="E6208" s="252"/>
      <c r="F6208" s="252"/>
      <c r="G6208" s="252"/>
      <c r="H6208" s="148"/>
      <c r="J6208" s="148"/>
      <c r="K6208" s="148"/>
      <c r="L6208" s="148"/>
      <c r="M6208" s="148"/>
      <c r="N6208" s="266"/>
      <c r="O6208" s="148"/>
      <c r="P6208" s="148"/>
    </row>
    <row r="6209" spans="1:16" ht="13.8">
      <c r="A6209" s="148"/>
      <c r="B6209" s="252"/>
      <c r="C6209" s="148"/>
      <c r="D6209" s="148"/>
      <c r="E6209" s="252"/>
      <c r="F6209" s="252"/>
      <c r="G6209" s="252"/>
      <c r="H6209" s="148"/>
      <c r="J6209" s="148"/>
      <c r="K6209" s="148"/>
      <c r="L6209" s="148"/>
      <c r="M6209" s="148"/>
      <c r="N6209" s="266"/>
      <c r="O6209" s="148"/>
      <c r="P6209" s="148"/>
    </row>
    <row r="6210" spans="1:16" ht="13.8">
      <c r="A6210" s="148"/>
      <c r="B6210" s="252"/>
      <c r="C6210" s="148"/>
      <c r="D6210" s="148"/>
      <c r="E6210" s="252"/>
      <c r="F6210" s="252"/>
      <c r="G6210" s="252"/>
      <c r="H6210" s="148"/>
      <c r="J6210" s="148"/>
      <c r="K6210" s="148"/>
      <c r="L6210" s="148"/>
      <c r="M6210" s="148"/>
      <c r="N6210" s="266"/>
      <c r="O6210" s="148"/>
      <c r="P6210" s="148"/>
    </row>
    <row r="6211" spans="1:16" ht="13.8">
      <c r="A6211" s="148"/>
      <c r="B6211" s="252"/>
      <c r="C6211" s="148"/>
      <c r="D6211" s="148"/>
      <c r="E6211" s="252"/>
      <c r="F6211" s="252"/>
      <c r="G6211" s="252"/>
      <c r="H6211" s="148"/>
      <c r="J6211" s="148"/>
      <c r="K6211" s="148"/>
      <c r="L6211" s="148"/>
      <c r="M6211" s="148"/>
      <c r="N6211" s="266"/>
      <c r="O6211" s="148"/>
      <c r="P6211" s="148"/>
    </row>
    <row r="6212" spans="1:16" ht="13.8">
      <c r="A6212" s="148"/>
      <c r="B6212" s="252"/>
      <c r="C6212" s="148"/>
      <c r="D6212" s="148"/>
      <c r="E6212" s="252"/>
      <c r="F6212" s="252"/>
      <c r="G6212" s="252"/>
      <c r="H6212" s="148"/>
      <c r="J6212" s="148"/>
      <c r="K6212" s="148"/>
      <c r="L6212" s="148"/>
      <c r="M6212" s="148"/>
      <c r="N6212" s="266"/>
      <c r="O6212" s="148"/>
      <c r="P6212" s="148"/>
    </row>
    <row r="6213" spans="1:16" ht="13.8">
      <c r="A6213" s="148"/>
      <c r="B6213" s="252"/>
      <c r="C6213" s="148"/>
      <c r="D6213" s="148"/>
      <c r="E6213" s="252"/>
      <c r="F6213" s="252"/>
      <c r="G6213" s="252"/>
      <c r="H6213" s="148"/>
      <c r="J6213" s="148"/>
      <c r="K6213" s="148"/>
      <c r="L6213" s="148"/>
      <c r="M6213" s="148"/>
      <c r="N6213" s="266"/>
      <c r="O6213" s="148"/>
      <c r="P6213" s="148"/>
    </row>
    <row r="6214" spans="1:16" ht="13.8">
      <c r="A6214" s="148"/>
      <c r="B6214" s="252"/>
      <c r="C6214" s="148"/>
      <c r="D6214" s="148"/>
      <c r="E6214" s="252"/>
      <c r="F6214" s="252"/>
      <c r="G6214" s="252"/>
      <c r="H6214" s="148"/>
      <c r="J6214" s="148"/>
      <c r="K6214" s="148"/>
      <c r="L6214" s="148"/>
      <c r="M6214" s="148"/>
      <c r="N6214" s="266"/>
      <c r="O6214" s="148"/>
      <c r="P6214" s="148"/>
    </row>
    <row r="6215" spans="1:16" ht="13.8">
      <c r="A6215" s="148"/>
      <c r="B6215" s="252"/>
      <c r="C6215" s="148"/>
      <c r="D6215" s="148"/>
      <c r="E6215" s="252"/>
      <c r="F6215" s="252"/>
      <c r="G6215" s="252"/>
      <c r="H6215" s="148"/>
      <c r="J6215" s="148"/>
      <c r="K6215" s="148"/>
      <c r="L6215" s="148"/>
      <c r="M6215" s="148"/>
      <c r="N6215" s="266"/>
      <c r="O6215" s="148"/>
      <c r="P6215" s="148"/>
    </row>
    <row r="6216" spans="1:16" ht="13.8">
      <c r="A6216" s="148"/>
      <c r="B6216" s="252"/>
      <c r="C6216" s="148"/>
      <c r="D6216" s="148"/>
      <c r="E6216" s="252"/>
      <c r="F6216" s="252"/>
      <c r="G6216" s="252"/>
      <c r="H6216" s="148"/>
      <c r="J6216" s="148"/>
      <c r="K6216" s="148"/>
      <c r="L6216" s="148"/>
      <c r="M6216" s="148"/>
      <c r="N6216" s="266"/>
      <c r="O6216" s="148"/>
      <c r="P6216" s="148"/>
    </row>
    <row r="6217" spans="1:16" ht="13.8">
      <c r="A6217" s="148"/>
      <c r="B6217" s="252"/>
      <c r="C6217" s="148"/>
      <c r="D6217" s="148"/>
      <c r="E6217" s="252"/>
      <c r="F6217" s="252"/>
      <c r="G6217" s="252"/>
      <c r="H6217" s="148"/>
      <c r="J6217" s="148"/>
      <c r="K6217" s="148"/>
      <c r="L6217" s="148"/>
      <c r="M6217" s="148"/>
      <c r="N6217" s="266"/>
      <c r="O6217" s="148"/>
      <c r="P6217" s="148"/>
    </row>
    <row r="6218" spans="1:16" ht="13.8">
      <c r="A6218" s="148"/>
      <c r="B6218" s="252"/>
      <c r="C6218" s="148"/>
      <c r="D6218" s="148"/>
      <c r="E6218" s="252"/>
      <c r="F6218" s="252"/>
      <c r="G6218" s="252"/>
      <c r="H6218" s="148"/>
      <c r="J6218" s="148"/>
      <c r="K6218" s="148"/>
      <c r="L6218" s="148"/>
      <c r="M6218" s="148"/>
      <c r="N6218" s="266"/>
      <c r="O6218" s="148"/>
      <c r="P6218" s="148"/>
    </row>
    <row r="6219" spans="1:16" ht="13.8">
      <c r="A6219" s="148"/>
      <c r="B6219" s="252"/>
      <c r="C6219" s="148"/>
      <c r="D6219" s="148"/>
      <c r="E6219" s="252"/>
      <c r="F6219" s="252"/>
      <c r="G6219" s="252"/>
      <c r="H6219" s="148"/>
      <c r="J6219" s="148"/>
      <c r="K6219" s="148"/>
      <c r="L6219" s="148"/>
      <c r="M6219" s="148"/>
      <c r="N6219" s="266"/>
      <c r="O6219" s="148"/>
      <c r="P6219" s="148"/>
    </row>
    <row r="6220" spans="1:16" ht="13.8">
      <c r="A6220" s="148"/>
      <c r="B6220" s="252"/>
      <c r="C6220" s="148"/>
      <c r="D6220" s="148"/>
      <c r="E6220" s="252"/>
      <c r="F6220" s="252"/>
      <c r="G6220" s="252"/>
      <c r="H6220" s="148"/>
      <c r="J6220" s="148"/>
      <c r="K6220" s="148"/>
      <c r="L6220" s="148"/>
      <c r="M6220" s="148"/>
      <c r="N6220" s="266"/>
      <c r="O6220" s="148"/>
      <c r="P6220" s="148"/>
    </row>
    <row r="6221" spans="1:16" ht="13.8">
      <c r="A6221" s="148"/>
      <c r="B6221" s="252"/>
      <c r="C6221" s="148"/>
      <c r="D6221" s="148"/>
      <c r="E6221" s="252"/>
      <c r="F6221" s="252"/>
      <c r="G6221" s="252"/>
      <c r="H6221" s="148"/>
      <c r="J6221" s="148"/>
      <c r="K6221" s="148"/>
      <c r="L6221" s="148"/>
      <c r="M6221" s="148"/>
      <c r="N6221" s="266"/>
      <c r="O6221" s="148"/>
      <c r="P6221" s="148"/>
    </row>
    <row r="6222" spans="1:16" ht="13.8">
      <c r="A6222" s="148"/>
      <c r="B6222" s="252"/>
      <c r="C6222" s="148"/>
      <c r="D6222" s="148"/>
      <c r="E6222" s="252"/>
      <c r="F6222" s="252"/>
      <c r="G6222" s="252"/>
      <c r="H6222" s="148"/>
      <c r="J6222" s="148"/>
      <c r="K6222" s="148"/>
      <c r="L6222" s="148"/>
      <c r="M6222" s="148"/>
      <c r="N6222" s="266"/>
      <c r="O6222" s="148"/>
      <c r="P6222" s="148"/>
    </row>
    <row r="6223" spans="1:16" ht="13.8">
      <c r="A6223" s="148"/>
      <c r="B6223" s="252"/>
      <c r="C6223" s="148"/>
      <c r="D6223" s="148"/>
      <c r="E6223" s="252"/>
      <c r="F6223" s="252"/>
      <c r="G6223" s="252"/>
      <c r="H6223" s="148"/>
      <c r="J6223" s="148"/>
      <c r="K6223" s="148"/>
      <c r="L6223" s="148"/>
      <c r="M6223" s="148"/>
      <c r="N6223" s="266"/>
      <c r="O6223" s="148"/>
      <c r="P6223" s="148"/>
    </row>
    <row r="6224" spans="1:16" ht="13.8">
      <c r="A6224" s="148"/>
      <c r="B6224" s="252"/>
      <c r="C6224" s="148"/>
      <c r="D6224" s="148"/>
      <c r="E6224" s="252"/>
      <c r="F6224" s="252"/>
      <c r="G6224" s="252"/>
      <c r="H6224" s="148"/>
      <c r="J6224" s="148"/>
      <c r="K6224" s="148"/>
      <c r="L6224" s="148"/>
      <c r="M6224" s="148"/>
      <c r="N6224" s="266"/>
      <c r="O6224" s="148"/>
      <c r="P6224" s="148"/>
    </row>
    <row r="6225" spans="1:16" ht="13.8">
      <c r="A6225" s="148"/>
      <c r="B6225" s="252"/>
      <c r="C6225" s="148"/>
      <c r="D6225" s="148"/>
      <c r="E6225" s="252"/>
      <c r="F6225" s="252"/>
      <c r="G6225" s="252"/>
      <c r="H6225" s="148"/>
      <c r="J6225" s="148"/>
      <c r="K6225" s="148"/>
      <c r="L6225" s="148"/>
      <c r="M6225" s="148"/>
      <c r="N6225" s="266"/>
      <c r="O6225" s="148"/>
      <c r="P6225" s="148"/>
    </row>
    <row r="6226" spans="1:16" ht="13.8">
      <c r="A6226" s="148"/>
      <c r="B6226" s="252"/>
      <c r="C6226" s="148"/>
      <c r="D6226" s="148"/>
      <c r="E6226" s="252"/>
      <c r="F6226" s="252"/>
      <c r="G6226" s="252"/>
      <c r="H6226" s="148"/>
      <c r="J6226" s="148"/>
      <c r="K6226" s="148"/>
      <c r="L6226" s="148"/>
      <c r="M6226" s="148"/>
      <c r="N6226" s="266"/>
      <c r="O6226" s="148"/>
      <c r="P6226" s="148"/>
    </row>
    <row r="6227" spans="1:16" ht="13.8">
      <c r="A6227" s="148"/>
      <c r="B6227" s="252"/>
      <c r="C6227" s="148"/>
      <c r="D6227" s="148"/>
      <c r="E6227" s="252"/>
      <c r="F6227" s="252"/>
      <c r="G6227" s="252"/>
      <c r="H6227" s="148"/>
      <c r="J6227" s="148"/>
      <c r="K6227" s="148"/>
      <c r="L6227" s="148"/>
      <c r="M6227" s="148"/>
      <c r="N6227" s="266"/>
      <c r="O6227" s="148"/>
      <c r="P6227" s="148"/>
    </row>
    <row r="6228" spans="1:16" ht="13.8">
      <c r="A6228" s="148"/>
      <c r="B6228" s="252"/>
      <c r="C6228" s="148"/>
      <c r="D6228" s="148"/>
      <c r="E6228" s="252"/>
      <c r="F6228" s="252"/>
      <c r="G6228" s="252"/>
      <c r="H6228" s="148"/>
      <c r="J6228" s="148"/>
      <c r="K6228" s="148"/>
      <c r="L6228" s="148"/>
      <c r="M6228" s="148"/>
      <c r="N6228" s="266"/>
      <c r="O6228" s="148"/>
      <c r="P6228" s="148"/>
    </row>
    <row r="6229" spans="1:16" ht="13.8">
      <c r="A6229" s="148"/>
      <c r="B6229" s="252"/>
      <c r="C6229" s="148"/>
      <c r="D6229" s="148"/>
      <c r="E6229" s="252"/>
      <c r="F6229" s="252"/>
      <c r="G6229" s="252"/>
      <c r="H6229" s="148"/>
      <c r="J6229" s="148"/>
      <c r="K6229" s="148"/>
      <c r="L6229" s="148"/>
      <c r="M6229" s="148"/>
      <c r="N6229" s="266"/>
      <c r="O6229" s="148"/>
      <c r="P6229" s="148"/>
    </row>
    <row r="6230" spans="1:16" ht="13.8">
      <c r="A6230" s="148"/>
      <c r="B6230" s="252"/>
      <c r="C6230" s="148"/>
      <c r="D6230" s="148"/>
      <c r="E6230" s="252"/>
      <c r="F6230" s="252"/>
      <c r="G6230" s="252"/>
      <c r="H6230" s="148"/>
      <c r="J6230" s="148"/>
      <c r="K6230" s="148"/>
      <c r="L6230" s="148"/>
      <c r="M6230" s="148"/>
      <c r="N6230" s="266"/>
      <c r="O6230" s="148"/>
      <c r="P6230" s="148"/>
    </row>
    <row r="6231" spans="1:16" ht="13.8">
      <c r="A6231" s="148"/>
      <c r="B6231" s="252"/>
      <c r="C6231" s="148"/>
      <c r="D6231" s="148"/>
      <c r="E6231" s="252"/>
      <c r="F6231" s="252"/>
      <c r="G6231" s="252"/>
      <c r="H6231" s="148"/>
      <c r="J6231" s="148"/>
      <c r="K6231" s="148"/>
      <c r="L6231" s="148"/>
      <c r="M6231" s="148"/>
      <c r="N6231" s="266"/>
      <c r="O6231" s="148"/>
      <c r="P6231" s="148"/>
    </row>
    <row r="6232" spans="1:16" ht="13.8">
      <c r="A6232" s="148"/>
      <c r="B6232" s="252"/>
      <c r="C6232" s="148"/>
      <c r="D6232" s="148"/>
      <c r="E6232" s="252"/>
      <c r="F6232" s="252"/>
      <c r="G6232" s="252"/>
      <c r="H6232" s="148"/>
      <c r="J6232" s="148"/>
      <c r="K6232" s="148"/>
      <c r="L6232" s="148"/>
      <c r="M6232" s="148"/>
      <c r="N6232" s="266"/>
      <c r="O6232" s="148"/>
      <c r="P6232" s="148"/>
    </row>
    <row r="6233" spans="1:16" ht="13.8">
      <c r="A6233" s="148"/>
      <c r="B6233" s="252"/>
      <c r="C6233" s="148"/>
      <c r="D6233" s="148"/>
      <c r="E6233" s="252"/>
      <c r="F6233" s="252"/>
      <c r="G6233" s="252"/>
      <c r="H6233" s="148"/>
      <c r="J6233" s="148"/>
      <c r="K6233" s="148"/>
      <c r="L6233" s="148"/>
      <c r="M6233" s="148"/>
      <c r="N6233" s="266"/>
      <c r="O6233" s="148"/>
      <c r="P6233" s="148"/>
    </row>
    <row r="6234" spans="1:16" ht="13.8">
      <c r="A6234" s="148"/>
      <c r="B6234" s="252"/>
      <c r="C6234" s="148"/>
      <c r="D6234" s="148"/>
      <c r="E6234" s="252"/>
      <c r="F6234" s="252"/>
      <c r="G6234" s="252"/>
      <c r="H6234" s="148"/>
      <c r="J6234" s="148"/>
      <c r="K6234" s="148"/>
      <c r="L6234" s="148"/>
      <c r="M6234" s="148"/>
      <c r="N6234" s="266"/>
      <c r="O6234" s="148"/>
      <c r="P6234" s="148"/>
    </row>
    <row r="6235" spans="1:16" ht="13.8">
      <c r="A6235" s="148"/>
      <c r="B6235" s="252"/>
      <c r="C6235" s="148"/>
      <c r="D6235" s="148"/>
      <c r="E6235" s="252"/>
      <c r="F6235" s="252"/>
      <c r="G6235" s="252"/>
      <c r="H6235" s="148"/>
      <c r="J6235" s="148"/>
      <c r="K6235" s="148"/>
      <c r="L6235" s="148"/>
      <c r="M6235" s="148"/>
      <c r="N6235" s="266"/>
      <c r="O6235" s="148"/>
      <c r="P6235" s="148"/>
    </row>
    <row r="6236" spans="1:16" ht="13.8">
      <c r="A6236" s="148"/>
      <c r="B6236" s="252"/>
      <c r="C6236" s="148"/>
      <c r="D6236" s="148"/>
      <c r="E6236" s="252"/>
      <c r="F6236" s="252"/>
      <c r="G6236" s="252"/>
      <c r="H6236" s="148"/>
      <c r="J6236" s="148"/>
      <c r="K6236" s="148"/>
      <c r="L6236" s="148"/>
      <c r="M6236" s="148"/>
      <c r="N6236" s="266"/>
      <c r="O6236" s="148"/>
      <c r="P6236" s="148"/>
    </row>
    <row r="6237" spans="1:16" ht="13.8">
      <c r="A6237" s="148"/>
      <c r="B6237" s="252"/>
      <c r="C6237" s="148"/>
      <c r="D6237" s="148"/>
      <c r="E6237" s="252"/>
      <c r="F6237" s="252"/>
      <c r="G6237" s="252"/>
      <c r="H6237" s="148"/>
      <c r="J6237" s="148"/>
      <c r="K6237" s="148"/>
      <c r="L6237" s="148"/>
      <c r="M6237" s="148"/>
      <c r="N6237" s="266"/>
      <c r="O6237" s="148"/>
      <c r="P6237" s="148"/>
    </row>
    <row r="6238" spans="1:16" ht="13.8">
      <c r="A6238" s="148"/>
      <c r="B6238" s="252"/>
      <c r="C6238" s="148"/>
      <c r="D6238" s="148"/>
      <c r="E6238" s="252"/>
      <c r="F6238" s="252"/>
      <c r="G6238" s="252"/>
      <c r="H6238" s="148"/>
      <c r="J6238" s="148"/>
      <c r="K6238" s="148"/>
      <c r="L6238" s="148"/>
      <c r="M6238" s="148"/>
      <c r="N6238" s="266"/>
      <c r="O6238" s="148"/>
      <c r="P6238" s="148"/>
    </row>
    <row r="6239" spans="1:16" ht="13.8">
      <c r="A6239" s="148"/>
      <c r="B6239" s="252"/>
      <c r="C6239" s="148"/>
      <c r="D6239" s="148"/>
      <c r="E6239" s="252"/>
      <c r="F6239" s="252"/>
      <c r="G6239" s="252"/>
      <c r="H6239" s="148"/>
      <c r="J6239" s="148"/>
      <c r="K6239" s="148"/>
      <c r="L6239" s="148"/>
      <c r="M6239" s="148"/>
      <c r="N6239" s="266"/>
      <c r="O6239" s="148"/>
      <c r="P6239" s="148"/>
    </row>
    <row r="6240" spans="1:16" ht="13.8">
      <c r="A6240" s="148"/>
      <c r="B6240" s="252"/>
      <c r="C6240" s="148"/>
      <c r="D6240" s="148"/>
      <c r="E6240" s="252"/>
      <c r="F6240" s="252"/>
      <c r="G6240" s="252"/>
      <c r="H6240" s="148"/>
      <c r="J6240" s="148"/>
      <c r="K6240" s="148"/>
      <c r="L6240" s="148"/>
      <c r="M6240" s="148"/>
      <c r="N6240" s="266"/>
      <c r="O6240" s="148"/>
      <c r="P6240" s="148"/>
    </row>
    <row r="6241" spans="1:16" ht="13.8">
      <c r="A6241" s="148"/>
      <c r="B6241" s="252"/>
      <c r="C6241" s="148"/>
      <c r="D6241" s="148"/>
      <c r="E6241" s="252"/>
      <c r="F6241" s="252"/>
      <c r="G6241" s="252"/>
      <c r="H6241" s="148"/>
      <c r="J6241" s="148"/>
      <c r="K6241" s="148"/>
      <c r="L6241" s="148"/>
      <c r="M6241" s="148"/>
      <c r="N6241" s="266"/>
      <c r="O6241" s="148"/>
      <c r="P6241" s="148"/>
    </row>
    <row r="6242" spans="1:16" ht="13.8">
      <c r="A6242" s="148"/>
      <c r="B6242" s="252"/>
      <c r="C6242" s="148"/>
      <c r="D6242" s="148"/>
      <c r="E6242" s="252"/>
      <c r="F6242" s="252"/>
      <c r="G6242" s="252"/>
      <c r="H6242" s="148"/>
      <c r="J6242" s="148"/>
      <c r="K6242" s="148"/>
      <c r="L6242" s="148"/>
      <c r="M6242" s="148"/>
      <c r="N6242" s="266"/>
      <c r="O6242" s="148"/>
      <c r="P6242" s="148"/>
    </row>
    <row r="6243" spans="1:16" ht="13.8">
      <c r="A6243" s="148"/>
      <c r="B6243" s="252"/>
      <c r="C6243" s="148"/>
      <c r="D6243" s="148"/>
      <c r="E6243" s="252"/>
      <c r="F6243" s="252"/>
      <c r="G6243" s="252"/>
      <c r="H6243" s="148"/>
      <c r="J6243" s="148"/>
      <c r="K6243" s="148"/>
      <c r="L6243" s="148"/>
      <c r="M6243" s="148"/>
      <c r="N6243" s="266"/>
      <c r="O6243" s="148"/>
      <c r="P6243" s="148"/>
    </row>
    <row r="6244" spans="1:16" ht="13.8">
      <c r="A6244" s="148"/>
      <c r="B6244" s="252"/>
      <c r="C6244" s="148"/>
      <c r="D6244" s="148"/>
      <c r="E6244" s="252"/>
      <c r="F6244" s="252"/>
      <c r="G6244" s="252"/>
      <c r="H6244" s="148"/>
      <c r="J6244" s="148"/>
      <c r="K6244" s="148"/>
      <c r="L6244" s="148"/>
      <c r="M6244" s="148"/>
      <c r="N6244" s="266"/>
      <c r="O6244" s="148"/>
      <c r="P6244" s="148"/>
    </row>
    <row r="6245" spans="1:16" ht="13.8">
      <c r="A6245" s="148"/>
      <c r="B6245" s="252"/>
      <c r="C6245" s="148"/>
      <c r="D6245" s="148"/>
      <c r="E6245" s="252"/>
      <c r="F6245" s="252"/>
      <c r="G6245" s="252"/>
      <c r="H6245" s="148"/>
      <c r="J6245" s="148"/>
      <c r="K6245" s="148"/>
      <c r="L6245" s="148"/>
      <c r="M6245" s="148"/>
      <c r="N6245" s="266"/>
      <c r="O6245" s="148"/>
      <c r="P6245" s="148"/>
    </row>
    <row r="6246" spans="1:16" ht="13.8">
      <c r="A6246" s="148"/>
      <c r="B6246" s="252"/>
      <c r="C6246" s="148"/>
      <c r="D6246" s="148"/>
      <c r="E6246" s="252"/>
      <c r="F6246" s="252"/>
      <c r="G6246" s="252"/>
      <c r="H6246" s="148"/>
      <c r="J6246" s="148"/>
      <c r="K6246" s="148"/>
      <c r="L6246" s="148"/>
      <c r="M6246" s="148"/>
      <c r="N6246" s="266"/>
      <c r="O6246" s="148"/>
      <c r="P6246" s="148"/>
    </row>
    <row r="6247" spans="1:16" ht="13.8">
      <c r="A6247" s="148"/>
      <c r="B6247" s="252"/>
      <c r="C6247" s="148"/>
      <c r="D6247" s="148"/>
      <c r="E6247" s="252"/>
      <c r="F6247" s="252"/>
      <c r="G6247" s="252"/>
      <c r="H6247" s="148"/>
      <c r="J6247" s="148"/>
      <c r="K6247" s="148"/>
      <c r="L6247" s="148"/>
      <c r="M6247" s="148"/>
      <c r="N6247" s="266"/>
      <c r="O6247" s="148"/>
      <c r="P6247" s="148"/>
    </row>
    <row r="6248" spans="1:16" ht="13.8">
      <c r="A6248" s="148"/>
      <c r="B6248" s="252"/>
      <c r="C6248" s="148"/>
      <c r="D6248" s="148"/>
      <c r="E6248" s="252"/>
      <c r="F6248" s="252"/>
      <c r="G6248" s="252"/>
      <c r="H6248" s="148"/>
      <c r="J6248" s="148"/>
      <c r="K6248" s="148"/>
      <c r="L6248" s="148"/>
      <c r="M6248" s="148"/>
      <c r="N6248" s="266"/>
      <c r="O6248" s="148"/>
      <c r="P6248" s="148"/>
    </row>
    <row r="6249" spans="1:16" ht="13.8">
      <c r="A6249" s="148"/>
      <c r="B6249" s="252"/>
      <c r="C6249" s="148"/>
      <c r="D6249" s="148"/>
      <c r="E6249" s="252"/>
      <c r="F6249" s="252"/>
      <c r="G6249" s="252"/>
      <c r="H6249" s="148"/>
      <c r="J6249" s="148"/>
      <c r="K6249" s="148"/>
      <c r="L6249" s="148"/>
      <c r="M6249" s="148"/>
      <c r="N6249" s="266"/>
      <c r="O6249" s="148"/>
      <c r="P6249" s="148"/>
    </row>
    <row r="6250" spans="1:16" ht="13.8">
      <c r="A6250" s="148"/>
      <c r="B6250" s="252"/>
      <c r="C6250" s="148"/>
      <c r="D6250" s="148"/>
      <c r="E6250" s="252"/>
      <c r="F6250" s="252"/>
      <c r="G6250" s="252"/>
      <c r="H6250" s="148"/>
      <c r="J6250" s="148"/>
      <c r="K6250" s="148"/>
      <c r="L6250" s="148"/>
      <c r="M6250" s="148"/>
      <c r="N6250" s="266"/>
      <c r="O6250" s="148"/>
      <c r="P6250" s="148"/>
    </row>
    <row r="6251" spans="1:16" ht="13.8">
      <c r="A6251" s="148"/>
      <c r="B6251" s="252"/>
      <c r="C6251" s="148"/>
      <c r="D6251" s="148"/>
      <c r="E6251" s="252"/>
      <c r="F6251" s="252"/>
      <c r="G6251" s="252"/>
      <c r="H6251" s="148"/>
      <c r="J6251" s="148"/>
      <c r="K6251" s="148"/>
      <c r="L6251" s="148"/>
      <c r="M6251" s="148"/>
      <c r="N6251" s="266"/>
      <c r="O6251" s="148"/>
      <c r="P6251" s="148"/>
    </row>
    <row r="6252" spans="1:16" ht="13.8">
      <c r="A6252" s="148"/>
      <c r="B6252" s="252"/>
      <c r="C6252" s="148"/>
      <c r="D6252" s="148"/>
      <c r="E6252" s="252"/>
      <c r="F6252" s="252"/>
      <c r="G6252" s="252"/>
      <c r="H6252" s="148"/>
      <c r="J6252" s="148"/>
      <c r="K6252" s="148"/>
      <c r="L6252" s="148"/>
      <c r="M6252" s="148"/>
      <c r="N6252" s="266"/>
      <c r="O6252" s="148"/>
      <c r="P6252" s="148"/>
    </row>
    <row r="6253" spans="1:16" ht="13.8">
      <c r="A6253" s="148"/>
      <c r="B6253" s="252"/>
      <c r="C6253" s="148"/>
      <c r="D6253" s="148"/>
      <c r="E6253" s="252"/>
      <c r="F6253" s="252"/>
      <c r="G6253" s="252"/>
      <c r="H6253" s="148"/>
      <c r="J6253" s="148"/>
      <c r="K6253" s="148"/>
      <c r="L6253" s="148"/>
      <c r="M6253" s="148"/>
      <c r="N6253" s="266"/>
      <c r="O6253" s="148"/>
      <c r="P6253" s="148"/>
    </row>
    <row r="6254" spans="1:16" ht="13.8">
      <c r="A6254" s="148"/>
      <c r="B6254" s="252"/>
      <c r="C6254" s="148"/>
      <c r="D6254" s="148"/>
      <c r="E6254" s="252"/>
      <c r="F6254" s="252"/>
      <c r="G6254" s="252"/>
      <c r="H6254" s="148"/>
      <c r="J6254" s="148"/>
      <c r="K6254" s="148"/>
      <c r="L6254" s="148"/>
      <c r="M6254" s="148"/>
      <c r="N6254" s="266"/>
      <c r="O6254" s="148"/>
      <c r="P6254" s="148"/>
    </row>
    <row r="6255" spans="1:16" ht="13.8">
      <c r="A6255" s="148"/>
      <c r="B6255" s="252"/>
      <c r="C6255" s="148"/>
      <c r="D6255" s="148"/>
      <c r="E6255" s="252"/>
      <c r="F6255" s="252"/>
      <c r="G6255" s="252"/>
      <c r="H6255" s="148"/>
      <c r="J6255" s="148"/>
      <c r="K6255" s="148"/>
      <c r="L6255" s="148"/>
      <c r="M6255" s="148"/>
      <c r="N6255" s="266"/>
      <c r="O6255" s="148"/>
      <c r="P6255" s="148"/>
    </row>
    <row r="6256" spans="1:16" ht="13.8">
      <c r="A6256" s="148"/>
      <c r="B6256" s="252"/>
      <c r="C6256" s="148"/>
      <c r="D6256" s="148"/>
      <c r="E6256" s="252"/>
      <c r="F6256" s="252"/>
      <c r="G6256" s="252"/>
      <c r="H6256" s="148"/>
      <c r="J6256" s="148"/>
      <c r="K6256" s="148"/>
      <c r="L6256" s="148"/>
      <c r="M6256" s="148"/>
      <c r="N6256" s="266"/>
      <c r="O6256" s="148"/>
      <c r="P6256" s="148"/>
    </row>
    <row r="6257" spans="1:16" ht="13.8">
      <c r="A6257" s="148"/>
      <c r="B6257" s="252"/>
      <c r="C6257" s="148"/>
      <c r="D6257" s="148"/>
      <c r="E6257" s="252"/>
      <c r="F6257" s="252"/>
      <c r="G6257" s="252"/>
      <c r="H6257" s="148"/>
      <c r="J6257" s="148"/>
      <c r="K6257" s="148"/>
      <c r="L6257" s="148"/>
      <c r="M6257" s="148"/>
      <c r="N6257" s="266"/>
      <c r="O6257" s="148"/>
      <c r="P6257" s="148"/>
    </row>
    <row r="6258" spans="1:16" ht="13.8">
      <c r="A6258" s="148"/>
      <c r="B6258" s="252"/>
      <c r="C6258" s="148"/>
      <c r="D6258" s="148"/>
      <c r="E6258" s="252"/>
      <c r="F6258" s="252"/>
      <c r="G6258" s="252"/>
      <c r="H6258" s="148"/>
      <c r="J6258" s="148"/>
      <c r="K6258" s="148"/>
      <c r="L6258" s="148"/>
      <c r="M6258" s="148"/>
      <c r="N6258" s="266"/>
      <c r="O6258" s="148"/>
      <c r="P6258" s="148"/>
    </row>
    <row r="6259" spans="1:16" ht="13.8">
      <c r="A6259" s="148"/>
      <c r="B6259" s="252"/>
      <c r="C6259" s="148"/>
      <c r="D6259" s="148"/>
      <c r="E6259" s="252"/>
      <c r="F6259" s="252"/>
      <c r="G6259" s="252"/>
      <c r="H6259" s="148"/>
      <c r="J6259" s="148"/>
      <c r="K6259" s="148"/>
      <c r="L6259" s="148"/>
      <c r="M6259" s="148"/>
      <c r="N6259" s="266"/>
      <c r="O6259" s="148"/>
      <c r="P6259" s="148"/>
    </row>
    <row r="6260" spans="1:16" ht="13.8">
      <c r="A6260" s="148"/>
      <c r="B6260" s="252"/>
      <c r="C6260" s="148"/>
      <c r="D6260" s="148"/>
      <c r="E6260" s="252"/>
      <c r="F6260" s="252"/>
      <c r="G6260" s="252"/>
      <c r="H6260" s="148"/>
      <c r="J6260" s="148"/>
      <c r="K6260" s="148"/>
      <c r="L6260" s="148"/>
      <c r="M6260" s="148"/>
      <c r="N6260" s="266"/>
      <c r="O6260" s="148"/>
      <c r="P6260" s="148"/>
    </row>
    <row r="6261" spans="1:16" ht="13.8">
      <c r="A6261" s="148"/>
      <c r="B6261" s="252"/>
      <c r="C6261" s="148"/>
      <c r="D6261" s="148"/>
      <c r="E6261" s="252"/>
      <c r="F6261" s="252"/>
      <c r="G6261" s="252"/>
      <c r="H6261" s="148"/>
      <c r="J6261" s="148"/>
      <c r="K6261" s="148"/>
      <c r="L6261" s="148"/>
      <c r="M6261" s="148"/>
      <c r="N6261" s="266"/>
      <c r="O6261" s="148"/>
      <c r="P6261" s="148"/>
    </row>
    <row r="6262" spans="1:16" ht="13.8">
      <c r="A6262" s="148"/>
      <c r="B6262" s="252"/>
      <c r="C6262" s="148"/>
      <c r="D6262" s="148"/>
      <c r="E6262" s="252"/>
      <c r="F6262" s="252"/>
      <c r="G6262" s="252"/>
      <c r="H6262" s="148"/>
      <c r="J6262" s="148"/>
      <c r="K6262" s="148"/>
      <c r="L6262" s="148"/>
      <c r="M6262" s="148"/>
      <c r="N6262" s="266"/>
      <c r="O6262" s="148"/>
      <c r="P6262" s="148"/>
    </row>
    <row r="6263" spans="1:16" ht="13.8">
      <c r="A6263" s="148"/>
      <c r="B6263" s="252"/>
      <c r="C6263" s="148"/>
      <c r="D6263" s="148"/>
      <c r="E6263" s="252"/>
      <c r="F6263" s="252"/>
      <c r="G6263" s="252"/>
      <c r="H6263" s="148"/>
      <c r="J6263" s="148"/>
      <c r="K6263" s="148"/>
      <c r="L6263" s="148"/>
      <c r="M6263" s="148"/>
      <c r="N6263" s="266"/>
      <c r="O6263" s="148"/>
      <c r="P6263" s="148"/>
    </row>
    <row r="6264" spans="1:16" ht="13.8">
      <c r="A6264" s="148"/>
      <c r="B6264" s="252"/>
      <c r="C6264" s="148"/>
      <c r="D6264" s="148"/>
      <c r="E6264" s="252"/>
      <c r="F6264" s="252"/>
      <c r="G6264" s="252"/>
      <c r="H6264" s="148"/>
      <c r="J6264" s="148"/>
      <c r="K6264" s="148"/>
      <c r="L6264" s="148"/>
      <c r="M6264" s="148"/>
      <c r="N6264" s="266"/>
      <c r="O6264" s="148"/>
      <c r="P6264" s="148"/>
    </row>
    <row r="6265" spans="1:16" ht="13.8">
      <c r="A6265" s="148"/>
      <c r="B6265" s="252"/>
      <c r="C6265" s="148"/>
      <c r="D6265" s="148"/>
      <c r="E6265" s="252"/>
      <c r="F6265" s="252"/>
      <c r="G6265" s="252"/>
      <c r="H6265" s="148"/>
      <c r="J6265" s="148"/>
      <c r="K6265" s="148"/>
      <c r="L6265" s="148"/>
      <c r="M6265" s="148"/>
      <c r="N6265" s="266"/>
      <c r="O6265" s="148"/>
      <c r="P6265" s="148"/>
    </row>
    <row r="6266" spans="1:16" ht="13.8">
      <c r="A6266" s="148"/>
      <c r="B6266" s="252"/>
      <c r="C6266" s="148"/>
      <c r="D6266" s="148"/>
      <c r="E6266" s="252"/>
      <c r="F6266" s="252"/>
      <c r="G6266" s="252"/>
      <c r="H6266" s="148"/>
      <c r="J6266" s="148"/>
      <c r="K6266" s="148"/>
      <c r="L6266" s="148"/>
      <c r="M6266" s="148"/>
      <c r="N6266" s="266"/>
      <c r="O6266" s="148"/>
      <c r="P6266" s="148"/>
    </row>
    <row r="6267" spans="1:16" ht="13.8">
      <c r="A6267" s="148"/>
      <c r="B6267" s="252"/>
      <c r="C6267" s="148"/>
      <c r="D6267" s="148"/>
      <c r="E6267" s="252"/>
      <c r="F6267" s="252"/>
      <c r="G6267" s="252"/>
      <c r="H6267" s="148"/>
      <c r="J6267" s="148"/>
      <c r="K6267" s="148"/>
      <c r="L6267" s="148"/>
      <c r="M6267" s="148"/>
      <c r="N6267" s="266"/>
      <c r="O6267" s="148"/>
      <c r="P6267" s="148"/>
    </row>
    <row r="6268" spans="1:16" ht="13.8">
      <c r="A6268" s="148"/>
      <c r="B6268" s="252"/>
      <c r="C6268" s="148"/>
      <c r="D6268" s="148"/>
      <c r="E6268" s="252"/>
      <c r="F6268" s="252"/>
      <c r="G6268" s="252"/>
      <c r="H6268" s="148"/>
      <c r="J6268" s="148"/>
      <c r="K6268" s="148"/>
      <c r="L6268" s="148"/>
      <c r="M6268" s="148"/>
      <c r="N6268" s="266"/>
      <c r="O6268" s="148"/>
      <c r="P6268" s="148"/>
    </row>
    <row r="6269" spans="1:16" ht="13.8">
      <c r="A6269" s="148"/>
      <c r="B6269" s="252"/>
      <c r="C6269" s="148"/>
      <c r="D6269" s="148"/>
      <c r="E6269" s="252"/>
      <c r="F6269" s="252"/>
      <c r="G6269" s="252"/>
      <c r="H6269" s="148"/>
      <c r="J6269" s="148"/>
      <c r="K6269" s="148"/>
      <c r="L6269" s="148"/>
      <c r="M6269" s="148"/>
      <c r="N6269" s="266"/>
      <c r="O6269" s="148"/>
      <c r="P6269" s="148"/>
    </row>
    <row r="6270" spans="1:16" ht="13.8">
      <c r="A6270" s="148"/>
      <c r="B6270" s="252"/>
      <c r="C6270" s="148"/>
      <c r="D6270" s="148"/>
      <c r="E6270" s="252"/>
      <c r="F6270" s="252"/>
      <c r="G6270" s="252"/>
      <c r="H6270" s="148"/>
      <c r="J6270" s="148"/>
      <c r="K6270" s="148"/>
      <c r="L6270" s="148"/>
      <c r="M6270" s="148"/>
      <c r="N6270" s="266"/>
      <c r="O6270" s="148"/>
      <c r="P6270" s="148"/>
    </row>
    <row r="6271" spans="1:16" ht="13.8">
      <c r="A6271" s="148"/>
      <c r="B6271" s="252"/>
      <c r="C6271" s="148"/>
      <c r="D6271" s="148"/>
      <c r="E6271" s="252"/>
      <c r="F6271" s="252"/>
      <c r="G6271" s="252"/>
      <c r="H6271" s="148"/>
      <c r="J6271" s="148"/>
      <c r="K6271" s="148"/>
      <c r="L6271" s="148"/>
      <c r="M6271" s="148"/>
      <c r="N6271" s="266"/>
      <c r="O6271" s="148"/>
      <c r="P6271" s="148"/>
    </row>
    <row r="6272" spans="1:16" ht="13.8">
      <c r="A6272" s="148"/>
      <c r="B6272" s="252"/>
      <c r="C6272" s="148"/>
      <c r="D6272" s="148"/>
      <c r="E6272" s="252"/>
      <c r="F6272" s="252"/>
      <c r="G6272" s="252"/>
      <c r="H6272" s="148"/>
      <c r="J6272" s="148"/>
      <c r="K6272" s="148"/>
      <c r="L6272" s="148"/>
      <c r="M6272" s="148"/>
      <c r="N6272" s="266"/>
      <c r="O6272" s="148"/>
      <c r="P6272" s="148"/>
    </row>
    <row r="6273" spans="1:16" ht="13.8">
      <c r="A6273" s="148"/>
      <c r="B6273" s="252"/>
      <c r="C6273" s="148"/>
      <c r="D6273" s="148"/>
      <c r="E6273" s="252"/>
      <c r="F6273" s="252"/>
      <c r="G6273" s="252"/>
      <c r="H6273" s="148"/>
      <c r="J6273" s="148"/>
      <c r="K6273" s="148"/>
      <c r="L6273" s="148"/>
      <c r="M6273" s="148"/>
      <c r="N6273" s="266"/>
      <c r="O6273" s="148"/>
      <c r="P6273" s="148"/>
    </row>
    <row r="6274" spans="1:16" ht="13.8">
      <c r="A6274" s="148"/>
      <c r="B6274" s="252"/>
      <c r="C6274" s="148"/>
      <c r="D6274" s="148"/>
      <c r="E6274" s="252"/>
      <c r="F6274" s="252"/>
      <c r="G6274" s="252"/>
      <c r="H6274" s="148"/>
      <c r="J6274" s="148"/>
      <c r="K6274" s="148"/>
      <c r="L6274" s="148"/>
      <c r="M6274" s="148"/>
      <c r="N6274" s="266"/>
      <c r="O6274" s="148"/>
      <c r="P6274" s="148"/>
    </row>
    <row r="6275" spans="1:16" ht="13.8">
      <c r="A6275" s="148"/>
      <c r="B6275" s="252"/>
      <c r="C6275" s="148"/>
      <c r="D6275" s="148"/>
      <c r="E6275" s="252"/>
      <c r="F6275" s="252"/>
      <c r="G6275" s="252"/>
      <c r="H6275" s="148"/>
      <c r="J6275" s="148"/>
      <c r="K6275" s="148"/>
      <c r="L6275" s="148"/>
      <c r="M6275" s="148"/>
      <c r="N6275" s="266"/>
      <c r="O6275" s="148"/>
      <c r="P6275" s="148"/>
    </row>
    <row r="6276" spans="1:16" ht="13.8">
      <c r="A6276" s="148"/>
      <c r="B6276" s="252"/>
      <c r="C6276" s="148"/>
      <c r="D6276" s="148"/>
      <c r="E6276" s="252"/>
      <c r="F6276" s="252"/>
      <c r="G6276" s="252"/>
      <c r="H6276" s="148"/>
      <c r="J6276" s="148"/>
      <c r="K6276" s="148"/>
      <c r="L6276" s="148"/>
      <c r="M6276" s="148"/>
      <c r="N6276" s="266"/>
      <c r="O6276" s="148"/>
      <c r="P6276" s="148"/>
    </row>
    <row r="6277" spans="1:16" ht="13.8">
      <c r="A6277" s="148"/>
      <c r="B6277" s="252"/>
      <c r="C6277" s="148"/>
      <c r="D6277" s="148"/>
      <c r="E6277" s="252"/>
      <c r="F6277" s="252"/>
      <c r="G6277" s="252"/>
      <c r="H6277" s="148"/>
      <c r="J6277" s="148"/>
      <c r="K6277" s="148"/>
      <c r="L6277" s="148"/>
      <c r="M6277" s="148"/>
      <c r="N6277" s="266"/>
      <c r="O6277" s="148"/>
      <c r="P6277" s="148"/>
    </row>
    <row r="6278" spans="1:16" ht="13.8">
      <c r="A6278" s="148"/>
      <c r="B6278" s="252"/>
      <c r="C6278" s="148"/>
      <c r="D6278" s="148"/>
      <c r="E6278" s="252"/>
      <c r="F6278" s="252"/>
      <c r="G6278" s="252"/>
      <c r="H6278" s="148"/>
      <c r="J6278" s="148"/>
      <c r="K6278" s="148"/>
      <c r="L6278" s="148"/>
      <c r="M6278" s="148"/>
      <c r="N6278" s="266"/>
      <c r="O6278" s="148"/>
      <c r="P6278" s="148"/>
    </row>
    <row r="6279" spans="1:16" ht="13.8">
      <c r="A6279" s="148"/>
      <c r="B6279" s="252"/>
      <c r="C6279" s="148"/>
      <c r="D6279" s="148"/>
      <c r="E6279" s="252"/>
      <c r="F6279" s="252"/>
      <c r="G6279" s="252"/>
      <c r="H6279" s="148"/>
      <c r="J6279" s="148"/>
      <c r="K6279" s="148"/>
      <c r="L6279" s="148"/>
      <c r="M6279" s="148"/>
      <c r="N6279" s="266"/>
      <c r="O6279" s="148"/>
      <c r="P6279" s="148"/>
    </row>
    <row r="6280" spans="1:16" ht="13.8">
      <c r="A6280" s="148"/>
      <c r="B6280" s="252"/>
      <c r="C6280" s="148"/>
      <c r="D6280" s="148"/>
      <c r="E6280" s="252"/>
      <c r="F6280" s="252"/>
      <c r="G6280" s="252"/>
      <c r="H6280" s="148"/>
      <c r="J6280" s="148"/>
      <c r="K6280" s="148"/>
      <c r="L6280" s="148"/>
      <c r="M6280" s="148"/>
      <c r="N6280" s="266"/>
      <c r="O6280" s="148"/>
      <c r="P6280" s="148"/>
    </row>
    <row r="6281" spans="1:16" ht="13.8">
      <c r="A6281" s="148"/>
      <c r="B6281" s="252"/>
      <c r="C6281" s="148"/>
      <c r="D6281" s="148"/>
      <c r="E6281" s="252"/>
      <c r="F6281" s="252"/>
      <c r="G6281" s="252"/>
      <c r="H6281" s="148"/>
      <c r="J6281" s="148"/>
      <c r="K6281" s="148"/>
      <c r="L6281" s="148"/>
      <c r="M6281" s="148"/>
      <c r="N6281" s="266"/>
      <c r="O6281" s="148"/>
      <c r="P6281" s="148"/>
    </row>
    <row r="6282" spans="1:16" ht="13.8">
      <c r="A6282" s="148"/>
      <c r="B6282" s="252"/>
      <c r="C6282" s="148"/>
      <c r="D6282" s="148"/>
      <c r="E6282" s="252"/>
      <c r="F6282" s="252"/>
      <c r="G6282" s="252"/>
      <c r="H6282" s="148"/>
      <c r="J6282" s="148"/>
      <c r="K6282" s="148"/>
      <c r="L6282" s="148"/>
      <c r="M6282" s="148"/>
      <c r="N6282" s="266"/>
      <c r="O6282" s="148"/>
      <c r="P6282" s="148"/>
    </row>
    <row r="6283" spans="1:16" ht="13.8">
      <c r="A6283" s="148"/>
      <c r="B6283" s="252"/>
      <c r="C6283" s="148"/>
      <c r="D6283" s="148"/>
      <c r="E6283" s="252"/>
      <c r="F6283" s="252"/>
      <c r="G6283" s="252"/>
      <c r="H6283" s="148"/>
      <c r="J6283" s="148"/>
      <c r="K6283" s="148"/>
      <c r="L6283" s="148"/>
      <c r="M6283" s="148"/>
      <c r="N6283" s="266"/>
      <c r="O6283" s="148"/>
      <c r="P6283" s="148"/>
    </row>
    <row r="6284" spans="1:16" ht="13.8">
      <c r="A6284" s="148"/>
      <c r="B6284" s="252"/>
      <c r="C6284" s="148"/>
      <c r="D6284" s="148"/>
      <c r="E6284" s="252"/>
      <c r="F6284" s="252"/>
      <c r="G6284" s="252"/>
      <c r="H6284" s="148"/>
      <c r="J6284" s="148"/>
      <c r="K6284" s="148"/>
      <c r="L6284" s="148"/>
      <c r="M6284" s="148"/>
      <c r="N6284" s="266"/>
      <c r="O6284" s="148"/>
      <c r="P6284" s="148"/>
    </row>
    <row r="6285" spans="1:16">
      <c r="B6285" s="262"/>
      <c r="C6285" s="262"/>
      <c r="F6285" s="262"/>
      <c r="G6285" s="262"/>
      <c r="M6285" s="148"/>
      <c r="N6285" s="266"/>
    </row>
    <row r="6286" spans="1:16">
      <c r="B6286" s="262"/>
      <c r="C6286" s="262"/>
      <c r="F6286" s="262"/>
      <c r="G6286" s="262"/>
      <c r="M6286" s="148"/>
      <c r="N6286" s="266"/>
    </row>
    <row r="6287" spans="1:16">
      <c r="B6287" s="262"/>
      <c r="C6287" s="262"/>
      <c r="F6287" s="262"/>
      <c r="G6287" s="262"/>
      <c r="M6287" s="148"/>
      <c r="N6287" s="266"/>
    </row>
    <row r="6288" spans="1:16">
      <c r="B6288" s="262"/>
      <c r="C6288" s="262"/>
      <c r="F6288" s="262"/>
      <c r="G6288" s="262"/>
      <c r="M6288" s="148"/>
      <c r="N6288" s="266"/>
    </row>
    <row r="6289" spans="2:14">
      <c r="B6289" s="262"/>
      <c r="C6289" s="262"/>
      <c r="F6289" s="262"/>
      <c r="G6289" s="262"/>
      <c r="M6289" s="148"/>
      <c r="N6289" s="266"/>
    </row>
    <row r="6290" spans="2:14">
      <c r="B6290" s="262"/>
      <c r="C6290" s="262"/>
      <c r="F6290" s="262"/>
      <c r="G6290" s="262"/>
      <c r="M6290" s="148"/>
      <c r="N6290" s="266"/>
    </row>
    <row r="6291" spans="2:14">
      <c r="B6291" s="262"/>
      <c r="C6291" s="262"/>
      <c r="F6291" s="262"/>
      <c r="G6291" s="262"/>
      <c r="M6291" s="148"/>
      <c r="N6291" s="266"/>
    </row>
    <row r="6292" spans="2:14">
      <c r="B6292" s="262"/>
      <c r="C6292" s="262"/>
      <c r="F6292" s="262"/>
      <c r="G6292" s="262"/>
      <c r="M6292" s="148"/>
      <c r="N6292" s="266"/>
    </row>
    <row r="6293" spans="2:14">
      <c r="B6293" s="262"/>
      <c r="C6293" s="262"/>
      <c r="F6293" s="262"/>
      <c r="G6293" s="262"/>
      <c r="M6293" s="148"/>
      <c r="N6293" s="266"/>
    </row>
    <row r="6294" spans="2:14">
      <c r="B6294" s="262"/>
      <c r="C6294" s="262"/>
      <c r="F6294" s="262"/>
      <c r="G6294" s="262"/>
      <c r="M6294" s="148"/>
      <c r="N6294" s="266"/>
    </row>
    <row r="6295" spans="2:14">
      <c r="B6295" s="262"/>
      <c r="C6295" s="262"/>
      <c r="F6295" s="262"/>
      <c r="G6295" s="262"/>
      <c r="M6295" s="148"/>
      <c r="N6295" s="266"/>
    </row>
    <row r="6296" spans="2:14">
      <c r="B6296" s="262"/>
      <c r="C6296" s="262"/>
      <c r="F6296" s="262"/>
      <c r="G6296" s="262"/>
      <c r="M6296" s="148"/>
      <c r="N6296" s="266"/>
    </row>
    <row r="6297" spans="2:14">
      <c r="B6297" s="262"/>
      <c r="C6297" s="262"/>
      <c r="F6297" s="262"/>
      <c r="G6297" s="262"/>
      <c r="M6297" s="148"/>
      <c r="N6297" s="266"/>
    </row>
    <row r="6298" spans="2:14">
      <c r="B6298" s="262"/>
      <c r="C6298" s="262"/>
      <c r="F6298" s="262"/>
      <c r="G6298" s="262"/>
      <c r="M6298" s="148"/>
      <c r="N6298" s="266"/>
    </row>
    <row r="6299" spans="2:14">
      <c r="B6299" s="262"/>
      <c r="C6299" s="262"/>
      <c r="F6299" s="262"/>
      <c r="G6299" s="262"/>
      <c r="M6299" s="148"/>
      <c r="N6299" s="266"/>
    </row>
    <row r="6300" spans="2:14">
      <c r="B6300" s="262"/>
      <c r="C6300" s="262"/>
      <c r="F6300" s="262"/>
      <c r="G6300" s="262"/>
      <c r="M6300" s="148"/>
      <c r="N6300" s="266"/>
    </row>
    <row r="6301" spans="2:14">
      <c r="B6301" s="262"/>
      <c r="C6301" s="262"/>
      <c r="F6301" s="262"/>
      <c r="G6301" s="262"/>
      <c r="M6301" s="148"/>
      <c r="N6301" s="266"/>
    </row>
    <row r="6302" spans="2:14">
      <c r="B6302" s="262"/>
      <c r="C6302" s="262"/>
      <c r="F6302" s="262"/>
      <c r="G6302" s="262"/>
      <c r="M6302" s="148"/>
      <c r="N6302" s="266"/>
    </row>
    <row r="6303" spans="2:14">
      <c r="B6303" s="262"/>
      <c r="C6303" s="262"/>
      <c r="F6303" s="262"/>
      <c r="G6303" s="262"/>
      <c r="M6303" s="148"/>
      <c r="N6303" s="266"/>
    </row>
    <row r="6304" spans="2:14">
      <c r="B6304" s="262"/>
      <c r="C6304" s="262"/>
      <c r="F6304" s="262"/>
      <c r="G6304" s="262"/>
      <c r="M6304" s="148"/>
      <c r="N6304" s="266"/>
    </row>
    <row r="6305" spans="2:14">
      <c r="B6305" s="262"/>
      <c r="C6305" s="262"/>
      <c r="F6305" s="262"/>
      <c r="G6305" s="262"/>
      <c r="M6305" s="148"/>
      <c r="N6305" s="266"/>
    </row>
    <row r="6306" spans="2:14">
      <c r="B6306" s="262"/>
      <c r="C6306" s="262"/>
      <c r="F6306" s="262"/>
      <c r="G6306" s="262"/>
      <c r="M6306" s="148"/>
      <c r="N6306" s="266"/>
    </row>
    <row r="6307" spans="2:14">
      <c r="B6307" s="262"/>
      <c r="C6307" s="262"/>
      <c r="F6307" s="262"/>
      <c r="G6307" s="262"/>
      <c r="M6307" s="148"/>
      <c r="N6307" s="266"/>
    </row>
    <row r="6308" spans="2:14">
      <c r="B6308" s="262"/>
      <c r="C6308" s="262"/>
      <c r="F6308" s="262"/>
      <c r="G6308" s="262"/>
      <c r="M6308" s="148"/>
      <c r="N6308" s="266"/>
    </row>
    <row r="6309" spans="2:14">
      <c r="B6309" s="262"/>
      <c r="C6309" s="262"/>
      <c r="F6309" s="262"/>
      <c r="G6309" s="262"/>
      <c r="M6309" s="148"/>
      <c r="N6309" s="266"/>
    </row>
    <row r="6310" spans="2:14">
      <c r="B6310" s="262"/>
      <c r="C6310" s="262"/>
      <c r="F6310" s="262"/>
      <c r="G6310" s="262"/>
      <c r="M6310" s="148"/>
      <c r="N6310" s="266"/>
    </row>
    <row r="6311" spans="2:14">
      <c r="B6311" s="262"/>
      <c r="C6311" s="262"/>
      <c r="F6311" s="262"/>
      <c r="G6311" s="262"/>
      <c r="M6311" s="148"/>
      <c r="N6311" s="266"/>
    </row>
    <row r="6312" spans="2:14">
      <c r="B6312" s="262"/>
      <c r="C6312" s="262"/>
      <c r="F6312" s="262"/>
      <c r="G6312" s="262"/>
      <c r="M6312" s="148"/>
      <c r="N6312" s="266"/>
    </row>
    <row r="6313" spans="2:14">
      <c r="B6313" s="262"/>
      <c r="C6313" s="262"/>
      <c r="F6313" s="262"/>
      <c r="G6313" s="262"/>
      <c r="M6313" s="148"/>
      <c r="N6313" s="266"/>
    </row>
    <row r="6314" spans="2:14">
      <c r="B6314" s="262"/>
      <c r="C6314" s="262"/>
      <c r="F6314" s="262"/>
      <c r="G6314" s="262"/>
      <c r="M6314" s="148"/>
      <c r="N6314" s="266"/>
    </row>
    <row r="6315" spans="2:14">
      <c r="B6315" s="262"/>
      <c r="C6315" s="262"/>
      <c r="F6315" s="262"/>
      <c r="G6315" s="262"/>
      <c r="M6315" s="148"/>
      <c r="N6315" s="266"/>
    </row>
    <row r="6316" spans="2:14">
      <c r="B6316" s="262"/>
      <c r="C6316" s="262"/>
      <c r="F6316" s="262"/>
      <c r="G6316" s="262"/>
      <c r="M6316" s="148"/>
      <c r="N6316" s="266"/>
    </row>
    <row r="6317" spans="2:14">
      <c r="B6317" s="262"/>
      <c r="C6317" s="262"/>
      <c r="F6317" s="262"/>
      <c r="G6317" s="262"/>
      <c r="M6317" s="148"/>
      <c r="N6317" s="266"/>
    </row>
    <row r="6318" spans="2:14">
      <c r="B6318" s="262"/>
      <c r="C6318" s="262"/>
      <c r="F6318" s="262"/>
      <c r="G6318" s="262"/>
      <c r="M6318" s="148"/>
      <c r="N6318" s="266"/>
    </row>
    <row r="6319" spans="2:14">
      <c r="B6319" s="262"/>
      <c r="C6319" s="262"/>
      <c r="F6319" s="262"/>
      <c r="G6319" s="262"/>
      <c r="M6319" s="148"/>
      <c r="N6319" s="266"/>
    </row>
    <row r="6320" spans="2:14">
      <c r="B6320" s="262"/>
      <c r="C6320" s="262"/>
      <c r="F6320" s="262"/>
      <c r="G6320" s="262"/>
      <c r="M6320" s="148"/>
      <c r="N6320" s="266"/>
    </row>
    <row r="6321" spans="2:14">
      <c r="B6321" s="262"/>
      <c r="C6321" s="262"/>
      <c r="F6321" s="262"/>
      <c r="G6321" s="262"/>
      <c r="M6321" s="148"/>
      <c r="N6321" s="266"/>
    </row>
    <row r="6322" spans="2:14">
      <c r="B6322" s="262"/>
      <c r="C6322" s="262"/>
      <c r="F6322" s="262"/>
      <c r="G6322" s="262"/>
      <c r="M6322" s="148"/>
      <c r="N6322" s="266"/>
    </row>
    <row r="6323" spans="2:14">
      <c r="B6323" s="262"/>
      <c r="C6323" s="262"/>
      <c r="F6323" s="262"/>
      <c r="G6323" s="262"/>
      <c r="M6323" s="148"/>
      <c r="N6323" s="266"/>
    </row>
    <row r="6324" spans="2:14">
      <c r="B6324" s="262"/>
      <c r="C6324" s="262"/>
      <c r="F6324" s="262"/>
      <c r="G6324" s="262"/>
      <c r="M6324" s="148"/>
      <c r="N6324" s="266"/>
    </row>
    <row r="6325" spans="2:14">
      <c r="B6325" s="262"/>
      <c r="C6325" s="262"/>
      <c r="F6325" s="262"/>
      <c r="G6325" s="262"/>
      <c r="M6325" s="148"/>
      <c r="N6325" s="266"/>
    </row>
    <row r="6326" spans="2:14">
      <c r="B6326" s="262"/>
      <c r="C6326" s="262"/>
      <c r="F6326" s="262"/>
      <c r="G6326" s="262"/>
      <c r="M6326" s="148"/>
      <c r="N6326" s="266"/>
    </row>
    <row r="6327" spans="2:14">
      <c r="B6327" s="262"/>
      <c r="C6327" s="262"/>
      <c r="F6327" s="262"/>
      <c r="G6327" s="262"/>
      <c r="M6327" s="148"/>
      <c r="N6327" s="266"/>
    </row>
    <row r="6328" spans="2:14">
      <c r="B6328" s="262"/>
      <c r="C6328" s="262"/>
      <c r="F6328" s="262"/>
      <c r="G6328" s="262"/>
      <c r="M6328" s="148"/>
      <c r="N6328" s="266"/>
    </row>
    <row r="6329" spans="2:14">
      <c r="B6329" s="262"/>
      <c r="C6329" s="262"/>
      <c r="F6329" s="262"/>
      <c r="G6329" s="262"/>
      <c r="M6329" s="148"/>
      <c r="N6329" s="266"/>
    </row>
    <row r="6330" spans="2:14">
      <c r="B6330" s="262"/>
      <c r="C6330" s="262"/>
      <c r="F6330" s="262"/>
      <c r="G6330" s="262"/>
      <c r="M6330" s="148"/>
      <c r="N6330" s="266"/>
    </row>
    <row r="6331" spans="2:14">
      <c r="B6331" s="262"/>
      <c r="C6331" s="262"/>
      <c r="F6331" s="262"/>
      <c r="G6331" s="262"/>
      <c r="M6331" s="148"/>
      <c r="N6331" s="266"/>
    </row>
    <row r="6332" spans="2:14">
      <c r="B6332" s="262"/>
      <c r="C6332" s="262"/>
      <c r="F6332" s="262"/>
      <c r="G6332" s="262"/>
      <c r="M6332" s="148"/>
      <c r="N6332" s="266"/>
    </row>
    <row r="6333" spans="2:14">
      <c r="B6333" s="262"/>
      <c r="C6333" s="262"/>
      <c r="F6333" s="262"/>
      <c r="G6333" s="262"/>
      <c r="M6333" s="148"/>
      <c r="N6333" s="266"/>
    </row>
    <row r="6334" spans="2:14">
      <c r="B6334" s="262"/>
      <c r="C6334" s="262"/>
      <c r="F6334" s="262"/>
      <c r="G6334" s="262"/>
      <c r="M6334" s="148"/>
      <c r="N6334" s="266"/>
    </row>
    <row r="6335" spans="2:14">
      <c r="B6335" s="262"/>
      <c r="C6335" s="262"/>
      <c r="F6335" s="262"/>
      <c r="G6335" s="262"/>
      <c r="M6335" s="148"/>
      <c r="N6335" s="266"/>
    </row>
    <row r="6336" spans="2:14">
      <c r="B6336" s="262"/>
      <c r="C6336" s="262"/>
      <c r="F6336" s="262"/>
      <c r="G6336" s="262"/>
      <c r="M6336" s="148"/>
      <c r="N6336" s="266"/>
    </row>
    <row r="6337" spans="2:14">
      <c r="B6337" s="262"/>
      <c r="C6337" s="262"/>
      <c r="F6337" s="262"/>
      <c r="G6337" s="262"/>
      <c r="M6337" s="148"/>
      <c r="N6337" s="266"/>
    </row>
    <row r="6338" spans="2:14">
      <c r="B6338" s="262"/>
      <c r="C6338" s="262"/>
      <c r="F6338" s="262"/>
      <c r="G6338" s="262"/>
      <c r="M6338" s="148"/>
      <c r="N6338" s="266"/>
    </row>
    <row r="6339" spans="2:14">
      <c r="B6339" s="262"/>
      <c r="C6339" s="262"/>
      <c r="F6339" s="262"/>
      <c r="G6339" s="262"/>
      <c r="M6339" s="148"/>
      <c r="N6339" s="266"/>
    </row>
    <row r="6340" spans="2:14">
      <c r="B6340" s="262"/>
      <c r="C6340" s="262"/>
      <c r="F6340" s="262"/>
      <c r="G6340" s="262"/>
      <c r="M6340" s="148"/>
      <c r="N6340" s="266"/>
    </row>
    <row r="6341" spans="2:14">
      <c r="B6341" s="262"/>
      <c r="C6341" s="262"/>
      <c r="F6341" s="262"/>
      <c r="G6341" s="262"/>
      <c r="M6341" s="148"/>
      <c r="N6341" s="266"/>
    </row>
    <row r="6342" spans="2:14">
      <c r="B6342" s="262"/>
      <c r="C6342" s="262"/>
      <c r="F6342" s="262"/>
      <c r="G6342" s="262"/>
      <c r="M6342" s="148"/>
      <c r="N6342" s="266"/>
    </row>
    <row r="6343" spans="2:14">
      <c r="B6343" s="262"/>
      <c r="C6343" s="262"/>
      <c r="F6343" s="262"/>
      <c r="G6343" s="262"/>
      <c r="M6343" s="148"/>
      <c r="N6343" s="266"/>
    </row>
    <row r="6344" spans="2:14">
      <c r="B6344" s="262"/>
      <c r="C6344" s="262"/>
      <c r="F6344" s="262"/>
      <c r="G6344" s="262"/>
      <c r="M6344" s="148"/>
      <c r="N6344" s="266"/>
    </row>
    <row r="6345" spans="2:14">
      <c r="B6345" s="262"/>
      <c r="C6345" s="262"/>
      <c r="F6345" s="262"/>
      <c r="G6345" s="262"/>
      <c r="M6345" s="148"/>
      <c r="N6345" s="266"/>
    </row>
    <row r="6346" spans="2:14">
      <c r="B6346" s="262"/>
      <c r="C6346" s="262"/>
      <c r="F6346" s="262"/>
      <c r="G6346" s="262"/>
      <c r="M6346" s="148"/>
      <c r="N6346" s="266"/>
    </row>
    <row r="6347" spans="2:14">
      <c r="B6347" s="262"/>
      <c r="C6347" s="262"/>
      <c r="F6347" s="262"/>
      <c r="G6347" s="262"/>
      <c r="M6347" s="148"/>
      <c r="N6347" s="266"/>
    </row>
    <row r="6348" spans="2:14">
      <c r="B6348" s="262"/>
      <c r="C6348" s="262"/>
      <c r="F6348" s="262"/>
      <c r="G6348" s="262"/>
      <c r="M6348" s="148"/>
      <c r="N6348" s="266"/>
    </row>
    <row r="6349" spans="2:14">
      <c r="B6349" s="262"/>
      <c r="C6349" s="262"/>
      <c r="F6349" s="262"/>
      <c r="G6349" s="262"/>
      <c r="M6349" s="148"/>
      <c r="N6349" s="266"/>
    </row>
    <row r="6350" spans="2:14">
      <c r="B6350" s="262"/>
      <c r="C6350" s="262"/>
      <c r="F6350" s="262"/>
      <c r="G6350" s="262"/>
      <c r="M6350" s="148"/>
      <c r="N6350" s="266"/>
    </row>
    <row r="6351" spans="2:14">
      <c r="B6351" s="262"/>
      <c r="C6351" s="262"/>
      <c r="F6351" s="262"/>
      <c r="G6351" s="262"/>
      <c r="M6351" s="148"/>
      <c r="N6351" s="266"/>
    </row>
    <row r="6352" spans="2:14">
      <c r="B6352" s="262"/>
      <c r="C6352" s="262"/>
      <c r="F6352" s="262"/>
      <c r="G6352" s="262"/>
      <c r="M6352" s="148"/>
      <c r="N6352" s="266"/>
    </row>
    <row r="6353" spans="2:14">
      <c r="B6353" s="262"/>
      <c r="C6353" s="262"/>
      <c r="F6353" s="262"/>
      <c r="G6353" s="262"/>
      <c r="M6353" s="148"/>
      <c r="N6353" s="266"/>
    </row>
    <row r="6354" spans="2:14">
      <c r="B6354" s="262"/>
      <c r="C6354" s="262"/>
      <c r="F6354" s="262"/>
      <c r="G6354" s="262"/>
      <c r="M6354" s="148"/>
      <c r="N6354" s="266"/>
    </row>
    <row r="6355" spans="2:14">
      <c r="B6355" s="262"/>
      <c r="C6355" s="262"/>
      <c r="F6355" s="262"/>
      <c r="G6355" s="262"/>
      <c r="M6355" s="148"/>
      <c r="N6355" s="266"/>
    </row>
    <row r="6356" spans="2:14">
      <c r="B6356" s="262"/>
      <c r="C6356" s="262"/>
      <c r="F6356" s="262"/>
      <c r="G6356" s="262"/>
      <c r="M6356" s="148"/>
      <c r="N6356" s="266"/>
    </row>
    <row r="6357" spans="2:14">
      <c r="B6357" s="262"/>
      <c r="C6357" s="262"/>
      <c r="F6357" s="262"/>
      <c r="G6357" s="262"/>
      <c r="M6357" s="148"/>
      <c r="N6357" s="266"/>
    </row>
    <row r="6358" spans="2:14">
      <c r="B6358" s="262"/>
      <c r="C6358" s="262"/>
      <c r="F6358" s="262"/>
      <c r="G6358" s="262"/>
      <c r="M6358" s="148"/>
      <c r="N6358" s="266"/>
    </row>
    <row r="6359" spans="2:14">
      <c r="B6359" s="262"/>
      <c r="C6359" s="262"/>
      <c r="F6359" s="262"/>
      <c r="G6359" s="262"/>
      <c r="M6359" s="148"/>
      <c r="N6359" s="266"/>
    </row>
    <row r="6360" spans="2:14">
      <c r="B6360" s="262"/>
      <c r="C6360" s="262"/>
      <c r="F6360" s="262"/>
      <c r="G6360" s="262"/>
      <c r="M6360" s="148"/>
      <c r="N6360" s="266"/>
    </row>
    <row r="6361" spans="2:14">
      <c r="B6361" s="262"/>
      <c r="C6361" s="262"/>
      <c r="F6361" s="262"/>
      <c r="G6361" s="262"/>
      <c r="M6361" s="148"/>
      <c r="N6361" s="266"/>
    </row>
    <row r="6362" spans="2:14">
      <c r="B6362" s="262"/>
      <c r="C6362" s="262"/>
      <c r="F6362" s="262"/>
      <c r="G6362" s="262"/>
      <c r="M6362" s="148"/>
      <c r="N6362" s="266"/>
    </row>
    <row r="6363" spans="2:14">
      <c r="B6363" s="262"/>
      <c r="C6363" s="262"/>
      <c r="F6363" s="262"/>
      <c r="G6363" s="262"/>
      <c r="M6363" s="148"/>
      <c r="N6363" s="266"/>
    </row>
    <row r="6364" spans="2:14">
      <c r="B6364" s="262"/>
      <c r="C6364" s="262"/>
      <c r="F6364" s="262"/>
      <c r="G6364" s="262"/>
      <c r="M6364" s="148"/>
      <c r="N6364" s="266"/>
    </row>
    <row r="6365" spans="2:14">
      <c r="B6365" s="262"/>
      <c r="C6365" s="262"/>
      <c r="F6365" s="262"/>
      <c r="G6365" s="262"/>
      <c r="M6365" s="148"/>
      <c r="N6365" s="266"/>
    </row>
    <row r="6366" spans="2:14">
      <c r="B6366" s="262"/>
      <c r="C6366" s="262"/>
      <c r="F6366" s="262"/>
      <c r="G6366" s="262"/>
      <c r="M6366" s="148"/>
      <c r="N6366" s="266"/>
    </row>
    <row r="6367" spans="2:14">
      <c r="B6367" s="262"/>
      <c r="C6367" s="262"/>
      <c r="F6367" s="262"/>
      <c r="G6367" s="262"/>
      <c r="M6367" s="148"/>
      <c r="N6367" s="266"/>
    </row>
    <row r="6368" spans="2:14">
      <c r="B6368" s="262"/>
      <c r="C6368" s="262"/>
      <c r="F6368" s="262"/>
      <c r="G6368" s="262"/>
      <c r="M6368" s="148"/>
      <c r="N6368" s="266"/>
    </row>
    <row r="6369" spans="2:14">
      <c r="B6369" s="262"/>
      <c r="C6369" s="262"/>
      <c r="F6369" s="262"/>
      <c r="G6369" s="262"/>
      <c r="M6369" s="148"/>
      <c r="N6369" s="266"/>
    </row>
    <row r="6370" spans="2:14">
      <c r="B6370" s="262"/>
      <c r="C6370" s="262"/>
      <c r="F6370" s="262"/>
      <c r="G6370" s="262"/>
      <c r="M6370" s="148"/>
      <c r="N6370" s="266"/>
    </row>
    <row r="6371" spans="2:14">
      <c r="B6371" s="262"/>
      <c r="C6371" s="262"/>
      <c r="F6371" s="262"/>
      <c r="G6371" s="262"/>
      <c r="M6371" s="148"/>
      <c r="N6371" s="266"/>
    </row>
    <row r="6372" spans="2:14">
      <c r="B6372" s="262"/>
      <c r="C6372" s="262"/>
      <c r="F6372" s="262"/>
      <c r="G6372" s="262"/>
      <c r="M6372" s="148"/>
      <c r="N6372" s="266"/>
    </row>
    <row r="6373" spans="2:14">
      <c r="B6373" s="262"/>
      <c r="C6373" s="262"/>
      <c r="F6373" s="262"/>
      <c r="G6373" s="262"/>
      <c r="M6373" s="148"/>
      <c r="N6373" s="266"/>
    </row>
    <row r="6374" spans="2:14">
      <c r="B6374" s="262"/>
      <c r="C6374" s="262"/>
      <c r="F6374" s="262"/>
      <c r="G6374" s="262"/>
      <c r="M6374" s="148"/>
      <c r="N6374" s="266"/>
    </row>
    <row r="6375" spans="2:14">
      <c r="B6375" s="262"/>
      <c r="C6375" s="262"/>
      <c r="F6375" s="262"/>
      <c r="G6375" s="262"/>
      <c r="M6375" s="148"/>
      <c r="N6375" s="266"/>
    </row>
    <row r="6376" spans="2:14">
      <c r="B6376" s="262"/>
      <c r="C6376" s="262"/>
      <c r="F6376" s="262"/>
      <c r="G6376" s="262"/>
      <c r="M6376" s="148"/>
      <c r="N6376" s="266"/>
    </row>
    <row r="6377" spans="2:14">
      <c r="B6377" s="262"/>
      <c r="C6377" s="262"/>
      <c r="F6377" s="262"/>
      <c r="G6377" s="262"/>
      <c r="M6377" s="148"/>
      <c r="N6377" s="266"/>
    </row>
    <row r="6378" spans="2:14">
      <c r="B6378" s="262"/>
      <c r="C6378" s="262"/>
      <c r="F6378" s="262"/>
      <c r="G6378" s="262"/>
      <c r="M6378" s="148"/>
      <c r="N6378" s="266"/>
    </row>
    <row r="6379" spans="2:14">
      <c r="B6379" s="262"/>
      <c r="C6379" s="262"/>
      <c r="F6379" s="262"/>
      <c r="G6379" s="262"/>
      <c r="M6379" s="148"/>
      <c r="N6379" s="266"/>
    </row>
    <row r="6380" spans="2:14">
      <c r="B6380" s="262"/>
      <c r="C6380" s="262"/>
      <c r="F6380" s="262"/>
      <c r="G6380" s="262"/>
      <c r="M6380" s="148"/>
      <c r="N6380" s="266"/>
    </row>
    <row r="6381" spans="2:14">
      <c r="B6381" s="262"/>
      <c r="C6381" s="262"/>
      <c r="F6381" s="262"/>
      <c r="G6381" s="262"/>
      <c r="M6381" s="148"/>
      <c r="N6381" s="266"/>
    </row>
    <row r="6382" spans="2:14">
      <c r="B6382" s="262"/>
      <c r="C6382" s="262"/>
      <c r="F6382" s="262"/>
      <c r="G6382" s="262"/>
      <c r="M6382" s="148"/>
      <c r="N6382" s="266"/>
    </row>
    <row r="6383" spans="2:14">
      <c r="B6383" s="262"/>
      <c r="C6383" s="262"/>
      <c r="F6383" s="262"/>
      <c r="G6383" s="262"/>
      <c r="M6383" s="148"/>
      <c r="N6383" s="266"/>
    </row>
    <row r="6384" spans="2:14">
      <c r="B6384" s="262"/>
      <c r="C6384" s="262"/>
      <c r="F6384" s="262"/>
      <c r="G6384" s="262"/>
      <c r="M6384" s="148"/>
      <c r="N6384" s="266"/>
    </row>
    <row r="6385" spans="2:14">
      <c r="B6385" s="262"/>
      <c r="C6385" s="262"/>
      <c r="F6385" s="262"/>
      <c r="G6385" s="262"/>
      <c r="M6385" s="148"/>
      <c r="N6385" s="266"/>
    </row>
    <row r="6386" spans="2:14">
      <c r="B6386" s="262"/>
      <c r="C6386" s="262"/>
      <c r="F6386" s="262"/>
      <c r="G6386" s="262"/>
      <c r="M6386" s="148"/>
      <c r="N6386" s="266"/>
    </row>
    <row r="6387" spans="2:14">
      <c r="B6387" s="262"/>
      <c r="C6387" s="262"/>
      <c r="F6387" s="262"/>
      <c r="G6387" s="262"/>
      <c r="M6387" s="148"/>
      <c r="N6387" s="266"/>
    </row>
    <row r="6388" spans="2:14">
      <c r="B6388" s="262"/>
      <c r="C6388" s="262"/>
      <c r="F6388" s="262"/>
      <c r="G6388" s="262"/>
      <c r="M6388" s="148"/>
      <c r="N6388" s="266"/>
    </row>
    <row r="6389" spans="2:14">
      <c r="B6389" s="262"/>
      <c r="C6389" s="262"/>
      <c r="F6389" s="262"/>
      <c r="G6389" s="262"/>
      <c r="M6389" s="148"/>
      <c r="N6389" s="266"/>
    </row>
    <row r="6390" spans="2:14">
      <c r="B6390" s="262"/>
      <c r="C6390" s="262"/>
      <c r="F6390" s="262"/>
      <c r="G6390" s="262"/>
      <c r="M6390" s="148"/>
      <c r="N6390" s="266"/>
    </row>
    <row r="6391" spans="2:14">
      <c r="B6391" s="262"/>
      <c r="C6391" s="262"/>
      <c r="F6391" s="262"/>
      <c r="G6391" s="262"/>
      <c r="M6391" s="148"/>
      <c r="N6391" s="266"/>
    </row>
    <row r="6392" spans="2:14">
      <c r="B6392" s="262"/>
      <c r="C6392" s="262"/>
      <c r="F6392" s="262"/>
      <c r="G6392" s="262"/>
      <c r="M6392" s="148"/>
      <c r="N6392" s="266"/>
    </row>
    <row r="6393" spans="2:14">
      <c r="B6393" s="262"/>
      <c r="C6393" s="262"/>
      <c r="F6393" s="262"/>
      <c r="G6393" s="262"/>
      <c r="M6393" s="148"/>
      <c r="N6393" s="266"/>
    </row>
    <row r="6394" spans="2:14">
      <c r="B6394" s="262"/>
      <c r="C6394" s="262"/>
      <c r="F6394" s="262"/>
      <c r="G6394" s="262"/>
      <c r="M6394" s="148"/>
      <c r="N6394" s="266"/>
    </row>
    <row r="6395" spans="2:14">
      <c r="B6395" s="262"/>
      <c r="C6395" s="262"/>
      <c r="F6395" s="262"/>
      <c r="G6395" s="262"/>
      <c r="M6395" s="148"/>
      <c r="N6395" s="266"/>
    </row>
    <row r="6396" spans="2:14">
      <c r="B6396" s="262"/>
      <c r="C6396" s="262"/>
      <c r="F6396" s="262"/>
      <c r="G6396" s="262"/>
      <c r="M6396" s="148"/>
      <c r="N6396" s="266"/>
    </row>
    <row r="6397" spans="2:14">
      <c r="B6397" s="262"/>
      <c r="C6397" s="262"/>
      <c r="F6397" s="262"/>
      <c r="G6397" s="262"/>
      <c r="M6397" s="148"/>
      <c r="N6397" s="266"/>
    </row>
    <row r="6398" spans="2:14">
      <c r="B6398" s="262"/>
      <c r="C6398" s="262"/>
      <c r="F6398" s="262"/>
      <c r="G6398" s="262"/>
      <c r="M6398" s="148"/>
      <c r="N6398" s="266"/>
    </row>
    <row r="6399" spans="2:14">
      <c r="B6399" s="262"/>
      <c r="C6399" s="262"/>
      <c r="F6399" s="262"/>
      <c r="G6399" s="262"/>
      <c r="M6399" s="148"/>
      <c r="N6399" s="266"/>
    </row>
    <row r="6400" spans="2:14">
      <c r="B6400" s="262"/>
      <c r="C6400" s="262"/>
      <c r="F6400" s="262"/>
      <c r="G6400" s="262"/>
      <c r="M6400" s="148"/>
      <c r="N6400" s="266"/>
    </row>
    <row r="6401" spans="2:14">
      <c r="B6401" s="262"/>
      <c r="C6401" s="262"/>
      <c r="F6401" s="262"/>
      <c r="G6401" s="262"/>
      <c r="M6401" s="148"/>
      <c r="N6401" s="266"/>
    </row>
    <row r="6402" spans="2:14">
      <c r="B6402" s="262"/>
      <c r="C6402" s="262"/>
      <c r="F6402" s="262"/>
      <c r="G6402" s="262"/>
      <c r="M6402" s="148"/>
      <c r="N6402" s="266"/>
    </row>
    <row r="6403" spans="2:14">
      <c r="B6403" s="262"/>
      <c r="C6403" s="262"/>
      <c r="F6403" s="262"/>
      <c r="G6403" s="262"/>
      <c r="M6403" s="148"/>
      <c r="N6403" s="266"/>
    </row>
    <row r="6404" spans="2:14">
      <c r="B6404" s="262"/>
      <c r="C6404" s="262"/>
      <c r="F6404" s="262"/>
      <c r="G6404" s="262"/>
      <c r="M6404" s="148"/>
      <c r="N6404" s="266"/>
    </row>
    <row r="6405" spans="2:14">
      <c r="B6405" s="262"/>
      <c r="C6405" s="262"/>
      <c r="F6405" s="262"/>
      <c r="G6405" s="262"/>
      <c r="M6405" s="148"/>
      <c r="N6405" s="266"/>
    </row>
    <row r="6406" spans="2:14">
      <c r="B6406" s="262"/>
      <c r="C6406" s="262"/>
      <c r="F6406" s="262"/>
      <c r="G6406" s="262"/>
      <c r="M6406" s="148"/>
      <c r="N6406" s="266"/>
    </row>
    <row r="6407" spans="2:14">
      <c r="B6407" s="262"/>
      <c r="C6407" s="262"/>
      <c r="F6407" s="262"/>
      <c r="G6407" s="262"/>
      <c r="M6407" s="148"/>
      <c r="N6407" s="266"/>
    </row>
    <row r="6408" spans="2:14">
      <c r="B6408" s="262"/>
      <c r="C6408" s="262"/>
      <c r="F6408" s="262"/>
      <c r="G6408" s="262"/>
      <c r="M6408" s="148"/>
      <c r="N6408" s="266"/>
    </row>
    <row r="6409" spans="2:14">
      <c r="B6409" s="262"/>
      <c r="C6409" s="262"/>
      <c r="F6409" s="262"/>
      <c r="G6409" s="262"/>
      <c r="M6409" s="148"/>
      <c r="N6409" s="266"/>
    </row>
    <row r="6410" spans="2:14">
      <c r="B6410" s="262"/>
      <c r="C6410" s="262"/>
      <c r="F6410" s="262"/>
      <c r="G6410" s="262"/>
      <c r="M6410" s="148"/>
      <c r="N6410" s="266"/>
    </row>
    <row r="6411" spans="2:14">
      <c r="B6411" s="262"/>
      <c r="C6411" s="262"/>
      <c r="F6411" s="262"/>
      <c r="G6411" s="262"/>
      <c r="M6411" s="148"/>
      <c r="N6411" s="266"/>
    </row>
    <row r="6412" spans="2:14">
      <c r="B6412" s="262"/>
      <c r="C6412" s="262"/>
      <c r="F6412" s="262"/>
      <c r="G6412" s="262"/>
      <c r="M6412" s="148"/>
      <c r="N6412" s="266"/>
    </row>
    <row r="6413" spans="2:14">
      <c r="B6413" s="262"/>
      <c r="C6413" s="262"/>
      <c r="F6413" s="262"/>
      <c r="G6413" s="262"/>
      <c r="M6413" s="148"/>
      <c r="N6413" s="266"/>
    </row>
    <row r="6414" spans="2:14">
      <c r="B6414" s="262"/>
      <c r="C6414" s="262"/>
      <c r="F6414" s="262"/>
      <c r="G6414" s="262"/>
      <c r="M6414" s="148"/>
      <c r="N6414" s="266"/>
    </row>
    <row r="6415" spans="2:14">
      <c r="B6415" s="262"/>
      <c r="C6415" s="262"/>
      <c r="F6415" s="262"/>
      <c r="G6415" s="262"/>
      <c r="M6415" s="148"/>
      <c r="N6415" s="266"/>
    </row>
    <row r="6416" spans="2:14">
      <c r="B6416" s="262"/>
      <c r="C6416" s="262"/>
      <c r="F6416" s="262"/>
      <c r="G6416" s="262"/>
      <c r="M6416" s="148"/>
      <c r="N6416" s="266"/>
    </row>
    <row r="6417" spans="2:14">
      <c r="B6417" s="262"/>
      <c r="C6417" s="262"/>
      <c r="F6417" s="262"/>
      <c r="G6417" s="262"/>
      <c r="M6417" s="148"/>
      <c r="N6417" s="266"/>
    </row>
    <row r="6418" spans="2:14">
      <c r="B6418" s="262"/>
      <c r="C6418" s="262"/>
      <c r="F6418" s="262"/>
      <c r="G6418" s="262"/>
      <c r="M6418" s="148"/>
      <c r="N6418" s="266"/>
    </row>
    <row r="6419" spans="2:14">
      <c r="B6419" s="262"/>
      <c r="C6419" s="262"/>
      <c r="F6419" s="262"/>
      <c r="G6419" s="262"/>
      <c r="M6419" s="148"/>
      <c r="N6419" s="266"/>
    </row>
    <row r="6420" spans="2:14">
      <c r="B6420" s="262"/>
      <c r="C6420" s="262"/>
      <c r="F6420" s="262"/>
      <c r="G6420" s="262"/>
      <c r="M6420" s="148"/>
      <c r="N6420" s="266"/>
    </row>
    <row r="6421" spans="2:14">
      <c r="B6421" s="262"/>
      <c r="C6421" s="262"/>
      <c r="F6421" s="262"/>
      <c r="G6421" s="262"/>
      <c r="M6421" s="148"/>
      <c r="N6421" s="266"/>
    </row>
    <row r="6422" spans="2:14">
      <c r="B6422" s="262"/>
      <c r="C6422" s="262"/>
      <c r="F6422" s="262"/>
      <c r="G6422" s="262"/>
      <c r="M6422" s="148"/>
      <c r="N6422" s="266"/>
    </row>
    <row r="6423" spans="2:14">
      <c r="B6423" s="262"/>
      <c r="C6423" s="262"/>
      <c r="F6423" s="262"/>
      <c r="G6423" s="262"/>
      <c r="M6423" s="148"/>
      <c r="N6423" s="266"/>
    </row>
    <row r="6424" spans="2:14">
      <c r="B6424" s="262"/>
      <c r="C6424" s="262"/>
      <c r="F6424" s="262"/>
      <c r="G6424" s="262"/>
      <c r="M6424" s="148"/>
      <c r="N6424" s="266"/>
    </row>
    <row r="6425" spans="2:14">
      <c r="B6425" s="262"/>
      <c r="C6425" s="262"/>
      <c r="F6425" s="262"/>
      <c r="G6425" s="262"/>
      <c r="M6425" s="148"/>
      <c r="N6425" s="266"/>
    </row>
    <row r="6426" spans="2:14">
      <c r="B6426" s="262"/>
      <c r="C6426" s="262"/>
      <c r="F6426" s="262"/>
      <c r="G6426" s="262"/>
      <c r="M6426" s="148"/>
      <c r="N6426" s="266"/>
    </row>
    <row r="6427" spans="2:14">
      <c r="B6427" s="262"/>
      <c r="C6427" s="262"/>
      <c r="F6427" s="262"/>
      <c r="G6427" s="262"/>
      <c r="M6427" s="148"/>
      <c r="N6427" s="266"/>
    </row>
    <row r="6428" spans="2:14">
      <c r="B6428" s="262"/>
      <c r="C6428" s="262"/>
      <c r="F6428" s="262"/>
      <c r="G6428" s="262"/>
      <c r="M6428" s="148"/>
      <c r="N6428" s="266"/>
    </row>
    <row r="6429" spans="2:14">
      <c r="B6429" s="262"/>
      <c r="C6429" s="262"/>
      <c r="F6429" s="262"/>
      <c r="G6429" s="262"/>
      <c r="M6429" s="148"/>
      <c r="N6429" s="266"/>
    </row>
    <row r="6430" spans="2:14">
      <c r="B6430" s="262"/>
      <c r="C6430" s="262"/>
      <c r="F6430" s="262"/>
      <c r="G6430" s="262"/>
      <c r="M6430" s="148"/>
      <c r="N6430" s="266"/>
    </row>
    <row r="6431" spans="2:14">
      <c r="B6431" s="262"/>
      <c r="C6431" s="262"/>
      <c r="F6431" s="262"/>
      <c r="G6431" s="262"/>
      <c r="M6431" s="148"/>
      <c r="N6431" s="266"/>
    </row>
    <row r="6432" spans="2:14">
      <c r="B6432" s="262"/>
      <c r="C6432" s="262"/>
      <c r="F6432" s="262"/>
      <c r="G6432" s="262"/>
      <c r="M6432" s="148"/>
      <c r="N6432" s="266"/>
    </row>
    <row r="6433" spans="2:14">
      <c r="B6433" s="262"/>
      <c r="C6433" s="262"/>
      <c r="F6433" s="262"/>
      <c r="G6433" s="262"/>
      <c r="M6433" s="148"/>
      <c r="N6433" s="266"/>
    </row>
    <row r="6434" spans="2:14">
      <c r="B6434" s="262"/>
      <c r="C6434" s="262"/>
      <c r="F6434" s="262"/>
      <c r="G6434" s="262"/>
      <c r="M6434" s="148"/>
      <c r="N6434" s="266"/>
    </row>
    <row r="6435" spans="2:14">
      <c r="B6435" s="262"/>
      <c r="C6435" s="262"/>
      <c r="F6435" s="262"/>
      <c r="G6435" s="262"/>
      <c r="M6435" s="148"/>
      <c r="N6435" s="266"/>
    </row>
    <row r="6436" spans="2:14">
      <c r="B6436" s="262"/>
      <c r="C6436" s="262"/>
      <c r="F6436" s="262"/>
      <c r="G6436" s="262"/>
      <c r="M6436" s="148"/>
      <c r="N6436" s="266"/>
    </row>
    <row r="6437" spans="2:14">
      <c r="B6437" s="262"/>
      <c r="C6437" s="262"/>
      <c r="F6437" s="262"/>
      <c r="G6437" s="262"/>
      <c r="M6437" s="148"/>
      <c r="N6437" s="266"/>
    </row>
    <row r="6438" spans="2:14">
      <c r="B6438" s="262"/>
      <c r="C6438" s="262"/>
      <c r="F6438" s="262"/>
      <c r="G6438" s="262"/>
      <c r="M6438" s="148"/>
      <c r="N6438" s="266"/>
    </row>
    <row r="6439" spans="2:14">
      <c r="B6439" s="262"/>
      <c r="C6439" s="262"/>
      <c r="F6439" s="262"/>
      <c r="G6439" s="262"/>
      <c r="M6439" s="148"/>
      <c r="N6439" s="266"/>
    </row>
    <row r="6440" spans="2:14">
      <c r="B6440" s="262"/>
      <c r="C6440" s="262"/>
      <c r="F6440" s="262"/>
      <c r="G6440" s="262"/>
      <c r="M6440" s="148"/>
      <c r="N6440" s="266"/>
    </row>
    <row r="6441" spans="2:14">
      <c r="B6441" s="262"/>
      <c r="C6441" s="262"/>
      <c r="F6441" s="262"/>
      <c r="G6441" s="262"/>
      <c r="M6441" s="148"/>
      <c r="N6441" s="266"/>
    </row>
    <row r="6442" spans="2:14">
      <c r="B6442" s="262"/>
      <c r="C6442" s="262"/>
      <c r="F6442" s="262"/>
      <c r="G6442" s="262"/>
      <c r="M6442" s="148"/>
      <c r="N6442" s="266"/>
    </row>
    <row r="6443" spans="2:14">
      <c r="B6443" s="262"/>
      <c r="C6443" s="262"/>
      <c r="F6443" s="262"/>
      <c r="G6443" s="262"/>
      <c r="M6443" s="148"/>
      <c r="N6443" s="266"/>
    </row>
    <row r="6444" spans="2:14">
      <c r="B6444" s="262"/>
      <c r="C6444" s="262"/>
      <c r="F6444" s="262"/>
      <c r="G6444" s="262"/>
      <c r="M6444" s="148"/>
      <c r="N6444" s="266"/>
    </row>
    <row r="6445" spans="2:14">
      <c r="B6445" s="262"/>
      <c r="C6445" s="262"/>
      <c r="F6445" s="262"/>
      <c r="G6445" s="262"/>
      <c r="M6445" s="148"/>
      <c r="N6445" s="266"/>
    </row>
    <row r="6446" spans="2:14">
      <c r="B6446" s="262"/>
      <c r="C6446" s="262"/>
      <c r="F6446" s="262"/>
      <c r="G6446" s="262"/>
      <c r="M6446" s="148"/>
      <c r="N6446" s="266"/>
    </row>
    <row r="6447" spans="2:14">
      <c r="B6447" s="262"/>
      <c r="C6447" s="262"/>
      <c r="F6447" s="262"/>
      <c r="G6447" s="262"/>
      <c r="M6447" s="148"/>
      <c r="N6447" s="266"/>
    </row>
    <row r="6448" spans="2:14">
      <c r="B6448" s="262"/>
      <c r="C6448" s="262"/>
      <c r="F6448" s="262"/>
      <c r="G6448" s="262"/>
      <c r="M6448" s="148"/>
      <c r="N6448" s="266"/>
    </row>
    <row r="6449" spans="2:14">
      <c r="B6449" s="262"/>
      <c r="C6449" s="262"/>
      <c r="F6449" s="262"/>
      <c r="G6449" s="262"/>
      <c r="M6449" s="148"/>
      <c r="N6449" s="266"/>
    </row>
    <row r="6450" spans="2:14">
      <c r="B6450" s="262"/>
      <c r="C6450" s="262"/>
      <c r="F6450" s="262"/>
      <c r="G6450" s="262"/>
      <c r="M6450" s="148"/>
      <c r="N6450" s="266"/>
    </row>
    <row r="6451" spans="2:14">
      <c r="B6451" s="262"/>
      <c r="C6451" s="262"/>
      <c r="F6451" s="262"/>
      <c r="G6451" s="262"/>
      <c r="M6451" s="148"/>
      <c r="N6451" s="266"/>
    </row>
    <row r="6452" spans="2:14">
      <c r="B6452" s="262"/>
      <c r="C6452" s="262"/>
      <c r="F6452" s="262"/>
      <c r="G6452" s="262"/>
      <c r="M6452" s="148"/>
      <c r="N6452" s="266"/>
    </row>
    <row r="6453" spans="2:14">
      <c r="B6453" s="262"/>
      <c r="C6453" s="262"/>
      <c r="F6453" s="262"/>
      <c r="G6453" s="262"/>
      <c r="M6453" s="148"/>
      <c r="N6453" s="266"/>
    </row>
    <row r="6454" spans="2:14">
      <c r="B6454" s="262"/>
      <c r="C6454" s="262"/>
      <c r="F6454" s="262"/>
      <c r="G6454" s="262"/>
      <c r="M6454" s="148"/>
      <c r="N6454" s="266"/>
    </row>
    <row r="6455" spans="2:14">
      <c r="B6455" s="262"/>
      <c r="C6455" s="262"/>
      <c r="F6455" s="262"/>
      <c r="G6455" s="262"/>
      <c r="M6455" s="148"/>
      <c r="N6455" s="266"/>
    </row>
    <row r="6456" spans="2:14">
      <c r="B6456" s="262"/>
      <c r="C6456" s="262"/>
      <c r="F6456" s="262"/>
      <c r="G6456" s="262"/>
      <c r="M6456" s="148"/>
      <c r="N6456" s="266"/>
    </row>
    <row r="6457" spans="2:14">
      <c r="B6457" s="262"/>
      <c r="C6457" s="262"/>
      <c r="F6457" s="262"/>
      <c r="G6457" s="262"/>
      <c r="M6457" s="148"/>
      <c r="N6457" s="266"/>
    </row>
    <row r="6458" spans="2:14">
      <c r="B6458" s="262"/>
      <c r="C6458" s="262"/>
      <c r="F6458" s="262"/>
      <c r="G6458" s="262"/>
      <c r="M6458" s="148"/>
      <c r="N6458" s="266"/>
    </row>
    <row r="6459" spans="2:14">
      <c r="B6459" s="262"/>
      <c r="C6459" s="262"/>
      <c r="F6459" s="262"/>
      <c r="G6459" s="262"/>
      <c r="M6459" s="148"/>
      <c r="N6459" s="266"/>
    </row>
    <row r="6460" spans="2:14">
      <c r="B6460" s="262"/>
      <c r="C6460" s="262"/>
      <c r="F6460" s="262"/>
      <c r="G6460" s="262"/>
      <c r="M6460" s="148"/>
      <c r="N6460" s="266"/>
    </row>
    <row r="6461" spans="2:14">
      <c r="B6461" s="262"/>
      <c r="C6461" s="262"/>
      <c r="F6461" s="262"/>
      <c r="G6461" s="262"/>
      <c r="M6461" s="148"/>
      <c r="N6461" s="266"/>
    </row>
    <row r="6462" spans="2:14">
      <c r="B6462" s="262"/>
      <c r="C6462" s="262"/>
      <c r="F6462" s="262"/>
      <c r="G6462" s="262"/>
      <c r="M6462" s="148"/>
      <c r="N6462" s="266"/>
    </row>
    <row r="6463" spans="2:14">
      <c r="B6463" s="262"/>
      <c r="C6463" s="262"/>
      <c r="F6463" s="262"/>
      <c r="G6463" s="262"/>
      <c r="M6463" s="148"/>
      <c r="N6463" s="266"/>
    </row>
    <row r="6464" spans="2:14">
      <c r="B6464" s="262"/>
      <c r="C6464" s="262"/>
      <c r="F6464" s="262"/>
      <c r="G6464" s="262"/>
      <c r="M6464" s="148"/>
      <c r="N6464" s="266"/>
    </row>
    <row r="6465" spans="2:14">
      <c r="B6465" s="262"/>
      <c r="C6465" s="262"/>
      <c r="F6465" s="262"/>
      <c r="G6465" s="262"/>
      <c r="M6465" s="148"/>
      <c r="N6465" s="266"/>
    </row>
    <row r="6466" spans="2:14">
      <c r="B6466" s="262"/>
      <c r="C6466" s="262"/>
      <c r="F6466" s="262"/>
      <c r="G6466" s="262"/>
      <c r="M6466" s="148"/>
      <c r="N6466" s="266"/>
    </row>
    <row r="6467" spans="2:14">
      <c r="B6467" s="262"/>
      <c r="C6467" s="262"/>
      <c r="F6467" s="262"/>
      <c r="G6467" s="262"/>
      <c r="M6467" s="148"/>
      <c r="N6467" s="266"/>
    </row>
    <row r="6468" spans="2:14">
      <c r="B6468" s="262"/>
      <c r="C6468" s="262"/>
      <c r="F6468" s="262"/>
      <c r="G6468" s="262"/>
      <c r="M6468" s="148"/>
      <c r="N6468" s="266"/>
    </row>
    <row r="6469" spans="2:14">
      <c r="B6469" s="262"/>
      <c r="C6469" s="262"/>
      <c r="F6469" s="262"/>
      <c r="G6469" s="262"/>
      <c r="M6469" s="148"/>
      <c r="N6469" s="266"/>
    </row>
    <row r="6470" spans="2:14">
      <c r="B6470" s="262"/>
      <c r="C6470" s="262"/>
      <c r="F6470" s="262"/>
      <c r="G6470" s="262"/>
      <c r="M6470" s="148"/>
      <c r="N6470" s="266"/>
    </row>
    <row r="6471" spans="2:14">
      <c r="B6471" s="262"/>
      <c r="C6471" s="262"/>
      <c r="F6471" s="262"/>
      <c r="G6471" s="262"/>
      <c r="M6471" s="148"/>
      <c r="N6471" s="266"/>
    </row>
    <row r="6472" spans="2:14">
      <c r="B6472" s="262"/>
      <c r="C6472" s="262"/>
      <c r="F6472" s="262"/>
      <c r="G6472" s="262"/>
      <c r="M6472" s="148"/>
      <c r="N6472" s="266"/>
    </row>
    <row r="6473" spans="2:14">
      <c r="B6473" s="262"/>
      <c r="C6473" s="262"/>
      <c r="F6473" s="262"/>
      <c r="G6473" s="262"/>
      <c r="M6473" s="148"/>
      <c r="N6473" s="266"/>
    </row>
    <row r="6474" spans="2:14">
      <c r="B6474" s="262"/>
      <c r="C6474" s="262"/>
      <c r="F6474" s="262"/>
      <c r="G6474" s="262"/>
      <c r="M6474" s="148"/>
      <c r="N6474" s="266"/>
    </row>
    <row r="6475" spans="2:14">
      <c r="B6475" s="262"/>
      <c r="C6475" s="262"/>
      <c r="F6475" s="262"/>
      <c r="G6475" s="262"/>
      <c r="M6475" s="148"/>
      <c r="N6475" s="266"/>
    </row>
    <row r="6476" spans="2:14">
      <c r="B6476" s="262"/>
      <c r="C6476" s="262"/>
      <c r="F6476" s="262"/>
      <c r="G6476" s="262"/>
      <c r="M6476" s="148"/>
      <c r="N6476" s="266"/>
    </row>
    <row r="6477" spans="2:14">
      <c r="B6477" s="262"/>
      <c r="C6477" s="262"/>
      <c r="F6477" s="262"/>
      <c r="G6477" s="262"/>
      <c r="M6477" s="148"/>
      <c r="N6477" s="266"/>
    </row>
    <row r="6478" spans="2:14">
      <c r="B6478" s="262"/>
      <c r="C6478" s="262"/>
      <c r="F6478" s="262"/>
      <c r="G6478" s="262"/>
      <c r="M6478" s="148"/>
      <c r="N6478" s="266"/>
    </row>
    <row r="6479" spans="2:14">
      <c r="B6479" s="262"/>
      <c r="C6479" s="262"/>
      <c r="F6479" s="262"/>
      <c r="G6479" s="262"/>
      <c r="M6479" s="148"/>
      <c r="N6479" s="266"/>
    </row>
    <row r="6480" spans="2:14">
      <c r="B6480" s="262"/>
      <c r="C6480" s="262"/>
      <c r="F6480" s="262"/>
      <c r="G6480" s="262"/>
      <c r="M6480" s="148"/>
      <c r="N6480" s="266"/>
    </row>
    <row r="6481" spans="2:14">
      <c r="B6481" s="262"/>
      <c r="C6481" s="262"/>
      <c r="F6481" s="262"/>
      <c r="G6481" s="262"/>
      <c r="M6481" s="148"/>
      <c r="N6481" s="266"/>
    </row>
    <row r="6482" spans="2:14">
      <c r="B6482" s="262"/>
      <c r="C6482" s="262"/>
      <c r="F6482" s="262"/>
      <c r="G6482" s="262"/>
      <c r="M6482" s="148"/>
      <c r="N6482" s="266"/>
    </row>
    <row r="6483" spans="2:14">
      <c r="B6483" s="262"/>
      <c r="C6483" s="262"/>
      <c r="F6483" s="262"/>
      <c r="G6483" s="262"/>
      <c r="M6483" s="148"/>
      <c r="N6483" s="266"/>
    </row>
    <row r="6484" spans="2:14">
      <c r="B6484" s="262"/>
      <c r="C6484" s="262"/>
      <c r="F6484" s="262"/>
      <c r="G6484" s="262"/>
      <c r="M6484" s="148"/>
      <c r="N6484" s="266"/>
    </row>
    <row r="6485" spans="2:14">
      <c r="B6485" s="262"/>
      <c r="C6485" s="262"/>
      <c r="F6485" s="262"/>
      <c r="G6485" s="262"/>
      <c r="M6485" s="148"/>
      <c r="N6485" s="266"/>
    </row>
    <row r="6486" spans="2:14">
      <c r="B6486" s="262"/>
      <c r="C6486" s="262"/>
      <c r="F6486" s="262"/>
      <c r="G6486" s="262"/>
      <c r="M6486" s="148"/>
      <c r="N6486" s="266"/>
    </row>
    <row r="6487" spans="2:14">
      <c r="B6487" s="262"/>
      <c r="C6487" s="262"/>
      <c r="F6487" s="262"/>
      <c r="G6487" s="262"/>
      <c r="M6487" s="148"/>
      <c r="N6487" s="266"/>
    </row>
    <row r="6488" spans="2:14">
      <c r="B6488" s="262"/>
      <c r="C6488" s="262"/>
      <c r="F6488" s="262"/>
      <c r="G6488" s="262"/>
      <c r="M6488" s="148"/>
      <c r="N6488" s="266"/>
    </row>
    <row r="6489" spans="2:14">
      <c r="B6489" s="262"/>
      <c r="C6489" s="262"/>
      <c r="F6489" s="262"/>
      <c r="G6489" s="262"/>
      <c r="M6489" s="148"/>
      <c r="N6489" s="266"/>
    </row>
    <row r="6490" spans="2:14">
      <c r="B6490" s="262"/>
      <c r="C6490" s="262"/>
      <c r="F6490" s="262"/>
      <c r="G6490" s="262"/>
      <c r="M6490" s="148"/>
      <c r="N6490" s="266"/>
    </row>
    <row r="6491" spans="2:14">
      <c r="B6491" s="262"/>
      <c r="C6491" s="262"/>
      <c r="F6491" s="262"/>
      <c r="G6491" s="262"/>
      <c r="M6491" s="148"/>
      <c r="N6491" s="266"/>
    </row>
    <row r="6492" spans="2:14">
      <c r="B6492" s="262"/>
      <c r="C6492" s="262"/>
      <c r="F6492" s="262"/>
      <c r="G6492" s="262"/>
      <c r="M6492" s="148"/>
      <c r="N6492" s="266"/>
    </row>
    <row r="6493" spans="2:14">
      <c r="B6493" s="262"/>
      <c r="C6493" s="262"/>
      <c r="F6493" s="262"/>
      <c r="G6493" s="262"/>
      <c r="M6493" s="148"/>
      <c r="N6493" s="266"/>
    </row>
    <row r="6494" spans="2:14">
      <c r="B6494" s="262"/>
      <c r="C6494" s="262"/>
      <c r="F6494" s="262"/>
      <c r="G6494" s="262"/>
      <c r="M6494" s="148"/>
      <c r="N6494" s="266"/>
    </row>
    <row r="6495" spans="2:14">
      <c r="B6495" s="262"/>
      <c r="C6495" s="262"/>
      <c r="F6495" s="262"/>
      <c r="G6495" s="262"/>
      <c r="M6495" s="148"/>
      <c r="N6495" s="266"/>
    </row>
    <row r="6496" spans="2:14">
      <c r="B6496" s="262"/>
      <c r="C6496" s="262"/>
      <c r="F6496" s="262"/>
      <c r="G6496" s="262"/>
      <c r="M6496" s="148"/>
      <c r="N6496" s="266"/>
    </row>
    <row r="6497" spans="2:14">
      <c r="B6497" s="262"/>
      <c r="C6497" s="262"/>
      <c r="F6497" s="262"/>
      <c r="G6497" s="262"/>
      <c r="M6497" s="148"/>
      <c r="N6497" s="266"/>
    </row>
    <row r="6498" spans="2:14">
      <c r="B6498" s="262"/>
      <c r="C6498" s="262"/>
      <c r="F6498" s="262"/>
      <c r="G6498" s="262"/>
      <c r="M6498" s="148"/>
      <c r="N6498" s="266"/>
    </row>
    <row r="6499" spans="2:14">
      <c r="B6499" s="262"/>
      <c r="C6499" s="262"/>
      <c r="F6499" s="262"/>
      <c r="G6499" s="262"/>
      <c r="M6499" s="148"/>
      <c r="N6499" s="266"/>
    </row>
    <row r="6500" spans="2:14">
      <c r="B6500" s="262"/>
      <c r="C6500" s="262"/>
      <c r="F6500" s="262"/>
      <c r="G6500" s="262"/>
      <c r="M6500" s="148"/>
      <c r="N6500" s="266"/>
    </row>
    <row r="6501" spans="2:14">
      <c r="B6501" s="262"/>
      <c r="C6501" s="262"/>
      <c r="F6501" s="262"/>
      <c r="G6501" s="262"/>
      <c r="M6501" s="148"/>
      <c r="N6501" s="266"/>
    </row>
    <row r="6502" spans="2:14">
      <c r="B6502" s="262"/>
      <c r="C6502" s="262"/>
      <c r="F6502" s="262"/>
      <c r="G6502" s="262"/>
      <c r="M6502" s="148"/>
      <c r="N6502" s="266"/>
    </row>
    <row r="6503" spans="2:14">
      <c r="B6503" s="262"/>
      <c r="C6503" s="262"/>
      <c r="F6503" s="262"/>
      <c r="G6503" s="262"/>
      <c r="M6503" s="148"/>
      <c r="N6503" s="266"/>
    </row>
    <row r="6504" spans="2:14">
      <c r="B6504" s="262"/>
      <c r="C6504" s="262"/>
      <c r="F6504" s="262"/>
      <c r="G6504" s="262"/>
      <c r="M6504" s="148"/>
      <c r="N6504" s="266"/>
    </row>
    <row r="6505" spans="2:14">
      <c r="B6505" s="262"/>
      <c r="C6505" s="262"/>
      <c r="F6505" s="262"/>
      <c r="G6505" s="262"/>
      <c r="M6505" s="148"/>
      <c r="N6505" s="266"/>
    </row>
    <row r="6506" spans="2:14">
      <c r="B6506" s="262"/>
      <c r="C6506" s="262"/>
      <c r="F6506" s="262"/>
      <c r="G6506" s="262"/>
      <c r="M6506" s="148"/>
      <c r="N6506" s="266"/>
    </row>
    <row r="6507" spans="2:14">
      <c r="B6507" s="262"/>
      <c r="C6507" s="262"/>
      <c r="F6507" s="262"/>
      <c r="G6507" s="262"/>
      <c r="M6507" s="148"/>
      <c r="N6507" s="266"/>
    </row>
    <row r="6508" spans="2:14">
      <c r="B6508" s="262"/>
      <c r="C6508" s="262"/>
      <c r="F6508" s="262"/>
      <c r="G6508" s="262"/>
      <c r="M6508" s="148"/>
      <c r="N6508" s="266"/>
    </row>
    <row r="6509" spans="2:14">
      <c r="B6509" s="262"/>
      <c r="C6509" s="262"/>
      <c r="F6509" s="262"/>
      <c r="G6509" s="262"/>
      <c r="M6509" s="148"/>
      <c r="N6509" s="266"/>
    </row>
    <row r="6510" spans="2:14">
      <c r="B6510" s="262"/>
      <c r="C6510" s="262"/>
      <c r="F6510" s="262"/>
      <c r="G6510" s="262"/>
      <c r="M6510" s="148"/>
      <c r="N6510" s="266"/>
    </row>
    <row r="6511" spans="2:14">
      <c r="B6511" s="262"/>
      <c r="C6511" s="262"/>
      <c r="F6511" s="262"/>
      <c r="G6511" s="262"/>
      <c r="M6511" s="148"/>
      <c r="N6511" s="266"/>
    </row>
    <row r="6512" spans="2:14">
      <c r="B6512" s="262"/>
      <c r="C6512" s="262"/>
      <c r="F6512" s="262"/>
      <c r="G6512" s="262"/>
      <c r="M6512" s="148"/>
      <c r="N6512" s="266"/>
    </row>
    <row r="6513" spans="2:14">
      <c r="B6513" s="262"/>
      <c r="C6513" s="262"/>
      <c r="F6513" s="262"/>
      <c r="G6513" s="262"/>
      <c r="M6513" s="148"/>
      <c r="N6513" s="266"/>
    </row>
    <row r="6514" spans="2:14">
      <c r="B6514" s="262"/>
      <c r="C6514" s="262"/>
      <c r="F6514" s="262"/>
      <c r="G6514" s="262"/>
      <c r="M6514" s="148"/>
      <c r="N6514" s="266"/>
    </row>
    <row r="6515" spans="2:14">
      <c r="B6515" s="262"/>
      <c r="C6515" s="262"/>
      <c r="F6515" s="262"/>
      <c r="G6515" s="262"/>
      <c r="M6515" s="148"/>
      <c r="N6515" s="266"/>
    </row>
    <row r="6516" spans="2:14">
      <c r="B6516" s="262"/>
      <c r="C6516" s="262"/>
      <c r="F6516" s="262"/>
      <c r="G6516" s="262"/>
      <c r="M6516" s="148"/>
      <c r="N6516" s="266"/>
    </row>
    <row r="6517" spans="2:14">
      <c r="B6517" s="262"/>
      <c r="C6517" s="262"/>
      <c r="F6517" s="262"/>
      <c r="G6517" s="262"/>
      <c r="M6517" s="148"/>
      <c r="N6517" s="266"/>
    </row>
    <row r="6518" spans="2:14">
      <c r="B6518" s="262"/>
      <c r="C6518" s="262"/>
      <c r="F6518" s="262"/>
      <c r="G6518" s="262"/>
      <c r="M6518" s="148"/>
      <c r="N6518" s="266"/>
    </row>
    <row r="6519" spans="2:14">
      <c r="B6519" s="262"/>
      <c r="C6519" s="262"/>
      <c r="F6519" s="262"/>
      <c r="G6519" s="262"/>
      <c r="M6519" s="148"/>
      <c r="N6519" s="266"/>
    </row>
    <row r="6520" spans="2:14">
      <c r="B6520" s="262"/>
      <c r="C6520" s="262"/>
      <c r="F6520" s="262"/>
      <c r="G6520" s="262"/>
      <c r="M6520" s="148"/>
      <c r="N6520" s="266"/>
    </row>
    <row r="6521" spans="2:14">
      <c r="B6521" s="262"/>
      <c r="C6521" s="262"/>
      <c r="F6521" s="262"/>
      <c r="G6521" s="262"/>
      <c r="M6521" s="148"/>
      <c r="N6521" s="266"/>
    </row>
    <row r="6522" spans="2:14">
      <c r="B6522" s="262"/>
      <c r="C6522" s="262"/>
      <c r="F6522" s="262"/>
      <c r="G6522" s="262"/>
      <c r="M6522" s="148"/>
      <c r="N6522" s="266"/>
    </row>
    <row r="6523" spans="2:14">
      <c r="B6523" s="262"/>
      <c r="C6523" s="262"/>
      <c r="F6523" s="262"/>
      <c r="G6523" s="262"/>
      <c r="M6523" s="148"/>
      <c r="N6523" s="266"/>
    </row>
    <row r="6524" spans="2:14">
      <c r="B6524" s="262"/>
      <c r="C6524" s="262"/>
      <c r="F6524" s="262"/>
      <c r="G6524" s="262"/>
      <c r="M6524" s="148"/>
      <c r="N6524" s="266"/>
    </row>
    <row r="6525" spans="2:14">
      <c r="B6525" s="262"/>
      <c r="C6525" s="262"/>
      <c r="F6525" s="262"/>
      <c r="G6525" s="262"/>
      <c r="M6525" s="148"/>
      <c r="N6525" s="266"/>
    </row>
    <row r="6526" spans="2:14">
      <c r="B6526" s="262"/>
      <c r="C6526" s="262"/>
      <c r="F6526" s="262"/>
      <c r="G6526" s="262"/>
      <c r="M6526" s="148"/>
      <c r="N6526" s="266"/>
    </row>
    <row r="6527" spans="2:14">
      <c r="B6527" s="262"/>
      <c r="C6527" s="262"/>
      <c r="F6527" s="262"/>
      <c r="G6527" s="262"/>
      <c r="M6527" s="148"/>
      <c r="N6527" s="266"/>
    </row>
    <row r="6528" spans="2:14">
      <c r="B6528" s="262"/>
      <c r="C6528" s="262"/>
      <c r="F6528" s="262"/>
      <c r="G6528" s="262"/>
      <c r="M6528" s="148"/>
      <c r="N6528" s="266"/>
    </row>
    <row r="6529" spans="2:14">
      <c r="B6529" s="262"/>
      <c r="C6529" s="262"/>
      <c r="F6529" s="262"/>
      <c r="G6529" s="262"/>
      <c r="M6529" s="148"/>
      <c r="N6529" s="266"/>
    </row>
    <row r="6530" spans="2:14">
      <c r="B6530" s="262"/>
      <c r="C6530" s="262"/>
      <c r="F6530" s="262"/>
      <c r="G6530" s="262"/>
      <c r="M6530" s="148"/>
      <c r="N6530" s="266"/>
    </row>
    <row r="6531" spans="2:14">
      <c r="B6531" s="262"/>
      <c r="C6531" s="262"/>
      <c r="F6531" s="262"/>
      <c r="G6531" s="262"/>
      <c r="M6531" s="148"/>
      <c r="N6531" s="266"/>
    </row>
    <row r="6532" spans="2:14">
      <c r="B6532" s="262"/>
      <c r="C6532" s="262"/>
      <c r="F6532" s="262"/>
      <c r="G6532" s="262"/>
      <c r="M6532" s="148"/>
      <c r="N6532" s="266"/>
    </row>
    <row r="6533" spans="2:14">
      <c r="B6533" s="262"/>
      <c r="C6533" s="262"/>
      <c r="F6533" s="262"/>
      <c r="G6533" s="262"/>
      <c r="M6533" s="148"/>
      <c r="N6533" s="266"/>
    </row>
    <row r="6534" spans="2:14">
      <c r="B6534" s="262"/>
      <c r="C6534" s="262"/>
      <c r="F6534" s="262"/>
      <c r="G6534" s="262"/>
      <c r="M6534" s="148"/>
      <c r="N6534" s="266"/>
    </row>
    <row r="6535" spans="2:14">
      <c r="B6535" s="262"/>
      <c r="C6535" s="262"/>
      <c r="F6535" s="262"/>
      <c r="G6535" s="262"/>
      <c r="M6535" s="148"/>
      <c r="N6535" s="266"/>
    </row>
    <row r="6536" spans="2:14">
      <c r="B6536" s="262"/>
      <c r="C6536" s="262"/>
      <c r="F6536" s="262"/>
      <c r="G6536" s="262"/>
      <c r="M6536" s="148"/>
      <c r="N6536" s="266"/>
    </row>
    <row r="6537" spans="2:14">
      <c r="B6537" s="262"/>
      <c r="C6537" s="262"/>
      <c r="F6537" s="262"/>
      <c r="G6537" s="262"/>
      <c r="M6537" s="148"/>
      <c r="N6537" s="266"/>
    </row>
    <row r="6538" spans="2:14">
      <c r="B6538" s="262"/>
      <c r="C6538" s="262"/>
      <c r="F6538" s="262"/>
      <c r="G6538" s="262"/>
      <c r="M6538" s="148"/>
      <c r="N6538" s="266"/>
    </row>
    <row r="6539" spans="2:14">
      <c r="B6539" s="262"/>
      <c r="C6539" s="262"/>
      <c r="F6539" s="262"/>
      <c r="G6539" s="262"/>
      <c r="M6539" s="148"/>
      <c r="N6539" s="266"/>
    </row>
    <row r="6540" spans="2:14">
      <c r="B6540" s="262"/>
      <c r="C6540" s="262"/>
      <c r="F6540" s="262"/>
      <c r="G6540" s="262"/>
      <c r="M6540" s="148"/>
      <c r="N6540" s="266"/>
    </row>
    <row r="6541" spans="2:14">
      <c r="B6541" s="262"/>
      <c r="C6541" s="262"/>
      <c r="F6541" s="262"/>
      <c r="G6541" s="262"/>
      <c r="M6541" s="148"/>
      <c r="N6541" s="266"/>
    </row>
    <row r="6542" spans="2:14">
      <c r="B6542" s="262"/>
      <c r="C6542" s="262"/>
      <c r="F6542" s="262"/>
      <c r="G6542" s="262"/>
      <c r="M6542" s="148"/>
      <c r="N6542" s="266"/>
    </row>
    <row r="6543" spans="2:14">
      <c r="B6543" s="262"/>
      <c r="C6543" s="262"/>
      <c r="F6543" s="262"/>
      <c r="G6543" s="262"/>
      <c r="M6543" s="148"/>
      <c r="N6543" s="266"/>
    </row>
    <row r="6544" spans="2:14">
      <c r="B6544" s="262"/>
      <c r="C6544" s="262"/>
      <c r="F6544" s="262"/>
      <c r="G6544" s="262"/>
      <c r="M6544" s="148"/>
      <c r="N6544" s="266"/>
    </row>
    <row r="6545" spans="2:14">
      <c r="B6545" s="262"/>
      <c r="C6545" s="262"/>
      <c r="F6545" s="262"/>
      <c r="G6545" s="262"/>
      <c r="M6545" s="148"/>
      <c r="N6545" s="266"/>
    </row>
    <row r="6546" spans="2:14">
      <c r="B6546" s="262"/>
      <c r="C6546" s="262"/>
      <c r="F6546" s="262"/>
      <c r="G6546" s="262"/>
      <c r="M6546" s="148"/>
      <c r="N6546" s="266"/>
    </row>
    <row r="6547" spans="2:14">
      <c r="B6547" s="262"/>
      <c r="C6547" s="262"/>
      <c r="F6547" s="262"/>
      <c r="G6547" s="262"/>
      <c r="M6547" s="148"/>
      <c r="N6547" s="266"/>
    </row>
    <row r="6548" spans="2:14">
      <c r="B6548" s="262"/>
      <c r="C6548" s="262"/>
      <c r="F6548" s="262"/>
      <c r="G6548" s="262"/>
      <c r="M6548" s="148"/>
      <c r="N6548" s="266"/>
    </row>
    <row r="6549" spans="2:14">
      <c r="B6549" s="262"/>
      <c r="C6549" s="262"/>
      <c r="F6549" s="262"/>
      <c r="G6549" s="262"/>
      <c r="M6549" s="148"/>
      <c r="N6549" s="266"/>
    </row>
    <row r="6550" spans="2:14">
      <c r="B6550" s="262"/>
      <c r="C6550" s="262"/>
      <c r="F6550" s="262"/>
      <c r="G6550" s="262"/>
      <c r="M6550" s="148"/>
      <c r="N6550" s="266"/>
    </row>
    <row r="6551" spans="2:14">
      <c r="B6551" s="262"/>
      <c r="C6551" s="262"/>
      <c r="F6551" s="262"/>
      <c r="G6551" s="262"/>
      <c r="M6551" s="148"/>
      <c r="N6551" s="266"/>
    </row>
    <row r="6552" spans="2:14">
      <c r="B6552" s="262"/>
      <c r="C6552" s="262"/>
      <c r="F6552" s="262"/>
      <c r="G6552" s="262"/>
      <c r="M6552" s="148"/>
      <c r="N6552" s="266"/>
    </row>
    <row r="6553" spans="2:14">
      <c r="B6553" s="262"/>
      <c r="C6553" s="262"/>
      <c r="F6553" s="262"/>
      <c r="G6553" s="262"/>
      <c r="M6553" s="148"/>
      <c r="N6553" s="266"/>
    </row>
    <row r="6554" spans="2:14">
      <c r="B6554" s="262"/>
      <c r="C6554" s="262"/>
      <c r="F6554" s="262"/>
      <c r="G6554" s="262"/>
      <c r="M6554" s="148"/>
      <c r="N6554" s="266"/>
    </row>
    <row r="6555" spans="2:14">
      <c r="B6555" s="262"/>
      <c r="C6555" s="262"/>
      <c r="F6555" s="262"/>
      <c r="G6555" s="262"/>
      <c r="M6555" s="148"/>
      <c r="N6555" s="266"/>
    </row>
    <row r="6556" spans="2:14">
      <c r="B6556" s="262"/>
      <c r="C6556" s="262"/>
      <c r="F6556" s="262"/>
      <c r="G6556" s="262"/>
      <c r="M6556" s="148"/>
      <c r="N6556" s="266"/>
    </row>
    <row r="6557" spans="2:14">
      <c r="B6557" s="262"/>
      <c r="C6557" s="262"/>
      <c r="F6557" s="262"/>
      <c r="G6557" s="262"/>
      <c r="M6557" s="148"/>
      <c r="N6557" s="266"/>
    </row>
    <row r="6558" spans="2:14">
      <c r="B6558" s="262"/>
      <c r="C6558" s="262"/>
      <c r="F6558" s="262"/>
      <c r="G6558" s="262"/>
      <c r="M6558" s="148"/>
      <c r="N6558" s="266"/>
    </row>
    <row r="6559" spans="2:14">
      <c r="B6559" s="262"/>
      <c r="C6559" s="262"/>
      <c r="F6559" s="262"/>
      <c r="G6559" s="262"/>
      <c r="M6559" s="148"/>
      <c r="N6559" s="266"/>
    </row>
    <row r="6560" spans="2:14">
      <c r="B6560" s="262"/>
      <c r="C6560" s="262"/>
      <c r="F6560" s="262"/>
      <c r="G6560" s="262"/>
      <c r="M6560" s="148"/>
      <c r="N6560" s="266"/>
    </row>
    <row r="6561" spans="2:14">
      <c r="B6561" s="262"/>
      <c r="C6561" s="262"/>
      <c r="F6561" s="262"/>
      <c r="G6561" s="262"/>
      <c r="M6561" s="148"/>
      <c r="N6561" s="266"/>
    </row>
    <row r="6562" spans="2:14">
      <c r="B6562" s="262"/>
      <c r="C6562" s="262"/>
      <c r="F6562" s="262"/>
      <c r="G6562" s="262"/>
      <c r="M6562" s="148"/>
      <c r="N6562" s="266"/>
    </row>
    <row r="6563" spans="2:14">
      <c r="B6563" s="262"/>
      <c r="C6563" s="262"/>
      <c r="F6563" s="262"/>
      <c r="G6563" s="262"/>
      <c r="M6563" s="148"/>
      <c r="N6563" s="266"/>
    </row>
    <row r="6564" spans="2:14">
      <c r="B6564" s="262"/>
      <c r="C6564" s="262"/>
      <c r="F6564" s="262"/>
      <c r="G6564" s="262"/>
      <c r="M6564" s="148"/>
      <c r="N6564" s="266"/>
    </row>
    <row r="6565" spans="2:14">
      <c r="B6565" s="262"/>
      <c r="C6565" s="262"/>
      <c r="F6565" s="262"/>
      <c r="G6565" s="262"/>
      <c r="M6565" s="148"/>
      <c r="N6565" s="266"/>
    </row>
    <row r="6566" spans="2:14">
      <c r="B6566" s="262"/>
      <c r="C6566" s="262"/>
      <c r="F6566" s="262"/>
      <c r="G6566" s="262"/>
      <c r="M6566" s="148"/>
      <c r="N6566" s="266"/>
    </row>
    <row r="6567" spans="2:14">
      <c r="B6567" s="262"/>
      <c r="C6567" s="262"/>
      <c r="F6567" s="262"/>
      <c r="G6567" s="262"/>
      <c r="M6567" s="148"/>
      <c r="N6567" s="266"/>
    </row>
    <row r="6568" spans="2:14">
      <c r="B6568" s="262"/>
      <c r="C6568" s="262"/>
      <c r="F6568" s="262"/>
      <c r="G6568" s="262"/>
      <c r="M6568" s="148"/>
      <c r="N6568" s="266"/>
    </row>
    <row r="6569" spans="2:14">
      <c r="B6569" s="262"/>
      <c r="C6569" s="262"/>
      <c r="F6569" s="262"/>
      <c r="G6569" s="262"/>
      <c r="M6569" s="148"/>
      <c r="N6569" s="266"/>
    </row>
    <row r="6570" spans="2:14">
      <c r="B6570" s="262"/>
      <c r="C6570" s="262"/>
      <c r="F6570" s="262"/>
      <c r="G6570" s="262"/>
      <c r="M6570" s="148"/>
      <c r="N6570" s="266"/>
    </row>
    <row r="6571" spans="2:14">
      <c r="B6571" s="262"/>
      <c r="C6571" s="262"/>
      <c r="F6571" s="262"/>
      <c r="G6571" s="262"/>
      <c r="M6571" s="148"/>
      <c r="N6571" s="266"/>
    </row>
    <row r="6572" spans="2:14">
      <c r="B6572" s="262"/>
      <c r="C6572" s="262"/>
      <c r="F6572" s="262"/>
      <c r="G6572" s="262"/>
      <c r="M6572" s="148"/>
      <c r="N6572" s="266"/>
    </row>
    <row r="6573" spans="2:14">
      <c r="B6573" s="262"/>
      <c r="C6573" s="262"/>
      <c r="F6573" s="262"/>
      <c r="G6573" s="262"/>
      <c r="M6573" s="148"/>
      <c r="N6573" s="266"/>
    </row>
    <row r="6574" spans="2:14">
      <c r="B6574" s="262"/>
      <c r="C6574" s="262"/>
      <c r="F6574" s="262"/>
      <c r="G6574" s="262"/>
      <c r="M6574" s="148"/>
      <c r="N6574" s="266"/>
    </row>
    <row r="6575" spans="2:14">
      <c r="B6575" s="262"/>
      <c r="C6575" s="262"/>
      <c r="F6575" s="262"/>
      <c r="G6575" s="262"/>
      <c r="M6575" s="148"/>
      <c r="N6575" s="266"/>
    </row>
    <row r="6576" spans="2:14">
      <c r="B6576" s="262"/>
      <c r="C6576" s="262"/>
      <c r="F6576" s="262"/>
      <c r="G6576" s="262"/>
      <c r="M6576" s="148"/>
      <c r="N6576" s="266"/>
    </row>
    <row r="6577" spans="2:14">
      <c r="B6577" s="262"/>
      <c r="C6577" s="262"/>
      <c r="F6577" s="262"/>
      <c r="G6577" s="262"/>
      <c r="M6577" s="148"/>
      <c r="N6577" s="266"/>
    </row>
    <row r="6578" spans="2:14">
      <c r="B6578" s="262"/>
      <c r="C6578" s="262"/>
      <c r="F6578" s="262"/>
      <c r="G6578" s="262"/>
      <c r="M6578" s="148"/>
      <c r="N6578" s="266"/>
    </row>
    <row r="6579" spans="2:14">
      <c r="B6579" s="262"/>
      <c r="C6579" s="262"/>
      <c r="F6579" s="262"/>
      <c r="G6579" s="262"/>
      <c r="M6579" s="148"/>
      <c r="N6579" s="266"/>
    </row>
    <row r="6580" spans="2:14">
      <c r="B6580" s="262"/>
      <c r="C6580" s="262"/>
      <c r="F6580" s="262"/>
      <c r="G6580" s="262"/>
      <c r="M6580" s="148"/>
      <c r="N6580" s="266"/>
    </row>
    <row r="6581" spans="2:14">
      <c r="B6581" s="262"/>
      <c r="C6581" s="262"/>
      <c r="F6581" s="262"/>
      <c r="G6581" s="262"/>
      <c r="M6581" s="148"/>
      <c r="N6581" s="266"/>
    </row>
    <row r="6582" spans="2:14">
      <c r="B6582" s="262"/>
      <c r="C6582" s="262"/>
      <c r="F6582" s="262"/>
      <c r="G6582" s="262"/>
      <c r="M6582" s="148"/>
      <c r="N6582" s="266"/>
    </row>
    <row r="6583" spans="2:14">
      <c r="B6583" s="262"/>
      <c r="C6583" s="262"/>
      <c r="F6583" s="262"/>
      <c r="G6583" s="262"/>
      <c r="M6583" s="148"/>
      <c r="N6583" s="266"/>
    </row>
    <row r="6584" spans="2:14">
      <c r="B6584" s="262"/>
      <c r="C6584" s="262"/>
      <c r="F6584" s="262"/>
      <c r="G6584" s="262"/>
      <c r="M6584" s="148"/>
      <c r="N6584" s="266"/>
    </row>
    <row r="6585" spans="2:14">
      <c r="B6585" s="262"/>
      <c r="C6585" s="262"/>
      <c r="F6585" s="262"/>
      <c r="G6585" s="262"/>
      <c r="M6585" s="148"/>
      <c r="N6585" s="266"/>
    </row>
    <row r="6586" spans="2:14">
      <c r="B6586" s="262"/>
      <c r="C6586" s="262"/>
      <c r="F6586" s="262"/>
      <c r="G6586" s="262"/>
      <c r="M6586" s="148"/>
      <c r="N6586" s="266"/>
    </row>
    <row r="6587" spans="2:14">
      <c r="B6587" s="262"/>
      <c r="C6587" s="262"/>
      <c r="F6587" s="262"/>
      <c r="G6587" s="262"/>
      <c r="M6587" s="148"/>
      <c r="N6587" s="266"/>
    </row>
    <row r="6588" spans="2:14">
      <c r="B6588" s="262"/>
      <c r="C6588" s="262"/>
      <c r="F6588" s="262"/>
      <c r="G6588" s="262"/>
      <c r="M6588" s="148"/>
      <c r="N6588" s="266"/>
    </row>
    <row r="6589" spans="2:14">
      <c r="B6589" s="262"/>
      <c r="C6589" s="262"/>
      <c r="F6589" s="262"/>
      <c r="G6589" s="262"/>
      <c r="M6589" s="148"/>
      <c r="N6589" s="266"/>
    </row>
    <row r="6590" spans="2:14">
      <c r="B6590" s="262"/>
      <c r="C6590" s="262"/>
      <c r="F6590" s="262"/>
      <c r="G6590" s="262"/>
      <c r="M6590" s="148"/>
      <c r="N6590" s="266"/>
    </row>
    <row r="6591" spans="2:14">
      <c r="B6591" s="262"/>
      <c r="C6591" s="262"/>
      <c r="F6591" s="262"/>
      <c r="G6591" s="262"/>
      <c r="M6591" s="148"/>
      <c r="N6591" s="266"/>
    </row>
    <row r="6592" spans="2:14">
      <c r="B6592" s="262"/>
      <c r="C6592" s="262"/>
      <c r="F6592" s="262"/>
      <c r="G6592" s="262"/>
      <c r="M6592" s="148"/>
      <c r="N6592" s="266"/>
    </row>
    <row r="6593" spans="2:14">
      <c r="B6593" s="262"/>
      <c r="C6593" s="262"/>
      <c r="F6593" s="262"/>
      <c r="G6593" s="262"/>
      <c r="M6593" s="148"/>
      <c r="N6593" s="266"/>
    </row>
    <row r="6594" spans="2:14">
      <c r="B6594" s="262"/>
      <c r="C6594" s="262"/>
      <c r="F6594" s="262"/>
      <c r="G6594" s="262"/>
      <c r="M6594" s="148"/>
      <c r="N6594" s="266"/>
    </row>
    <row r="6595" spans="2:14">
      <c r="B6595" s="262"/>
      <c r="C6595" s="262"/>
      <c r="F6595" s="262"/>
      <c r="G6595" s="262"/>
      <c r="M6595" s="148"/>
      <c r="N6595" s="266"/>
    </row>
    <row r="6596" spans="2:14">
      <c r="B6596" s="262"/>
      <c r="C6596" s="262"/>
      <c r="F6596" s="262"/>
      <c r="G6596" s="262"/>
      <c r="M6596" s="148"/>
      <c r="N6596" s="266"/>
    </row>
    <row r="6597" spans="2:14">
      <c r="B6597" s="262"/>
      <c r="C6597" s="262"/>
      <c r="F6597" s="262"/>
      <c r="G6597" s="262"/>
      <c r="M6597" s="148"/>
      <c r="N6597" s="266"/>
    </row>
    <row r="6598" spans="2:14">
      <c r="B6598" s="262"/>
      <c r="C6598" s="262"/>
      <c r="F6598" s="262"/>
      <c r="G6598" s="262"/>
      <c r="M6598" s="148"/>
      <c r="N6598" s="266"/>
    </row>
    <row r="6599" spans="2:14">
      <c r="B6599" s="262"/>
      <c r="C6599" s="262"/>
      <c r="F6599" s="262"/>
      <c r="G6599" s="262"/>
      <c r="M6599" s="148"/>
      <c r="N6599" s="266"/>
    </row>
    <row r="6600" spans="2:14">
      <c r="B6600" s="262"/>
      <c r="C6600" s="262"/>
      <c r="F6600" s="262"/>
      <c r="G6600" s="262"/>
      <c r="M6600" s="148"/>
      <c r="N6600" s="266"/>
    </row>
    <row r="6601" spans="2:14">
      <c r="B6601" s="262"/>
      <c r="C6601" s="262"/>
      <c r="F6601" s="262"/>
      <c r="G6601" s="262"/>
      <c r="M6601" s="148"/>
      <c r="N6601" s="266"/>
    </row>
    <row r="6602" spans="2:14">
      <c r="B6602" s="262"/>
      <c r="C6602" s="262"/>
      <c r="F6602" s="262"/>
      <c r="G6602" s="262"/>
      <c r="M6602" s="148"/>
      <c r="N6602" s="266"/>
    </row>
    <row r="6603" spans="2:14">
      <c r="B6603" s="262"/>
      <c r="C6603" s="262"/>
      <c r="F6603" s="262"/>
      <c r="G6603" s="262"/>
      <c r="M6603" s="148"/>
      <c r="N6603" s="266"/>
    </row>
    <row r="6604" spans="2:14">
      <c r="B6604" s="262"/>
      <c r="C6604" s="262"/>
      <c r="F6604" s="262"/>
      <c r="G6604" s="262"/>
      <c r="M6604" s="148"/>
      <c r="N6604" s="266"/>
    </row>
    <row r="6605" spans="2:14">
      <c r="B6605" s="262"/>
      <c r="C6605" s="262"/>
      <c r="F6605" s="262"/>
      <c r="G6605" s="262"/>
      <c r="M6605" s="148"/>
      <c r="N6605" s="266"/>
    </row>
    <row r="6606" spans="2:14">
      <c r="B6606" s="262"/>
      <c r="C6606" s="262"/>
      <c r="F6606" s="262"/>
      <c r="G6606" s="262"/>
      <c r="M6606" s="148"/>
      <c r="N6606" s="266"/>
    </row>
    <row r="6607" spans="2:14">
      <c r="B6607" s="262"/>
      <c r="C6607" s="262"/>
      <c r="F6607" s="262"/>
      <c r="G6607" s="262"/>
      <c r="M6607" s="148"/>
      <c r="N6607" s="266"/>
    </row>
    <row r="6608" spans="2:14">
      <c r="B6608" s="262"/>
      <c r="C6608" s="262"/>
      <c r="F6608" s="262"/>
      <c r="G6608" s="262"/>
      <c r="M6608" s="148"/>
      <c r="N6608" s="266"/>
    </row>
    <row r="6609" spans="2:14">
      <c r="B6609" s="262"/>
      <c r="C6609" s="262"/>
      <c r="F6609" s="262"/>
      <c r="G6609" s="262"/>
      <c r="M6609" s="148"/>
      <c r="N6609" s="266"/>
    </row>
    <row r="6610" spans="2:14">
      <c r="B6610" s="262"/>
      <c r="C6610" s="262"/>
      <c r="F6610" s="262"/>
      <c r="G6610" s="262"/>
      <c r="M6610" s="148"/>
      <c r="N6610" s="266"/>
    </row>
    <row r="6611" spans="2:14">
      <c r="B6611" s="262"/>
      <c r="C6611" s="262"/>
      <c r="F6611" s="262"/>
      <c r="G6611" s="262"/>
      <c r="M6611" s="148"/>
      <c r="N6611" s="266"/>
    </row>
    <row r="6612" spans="2:14">
      <c r="B6612" s="262"/>
      <c r="C6612" s="262"/>
      <c r="F6612" s="262"/>
      <c r="G6612" s="262"/>
      <c r="M6612" s="148"/>
      <c r="N6612" s="266"/>
    </row>
    <row r="6613" spans="2:14">
      <c r="B6613" s="262"/>
      <c r="C6613" s="262"/>
      <c r="F6613" s="262"/>
      <c r="G6613" s="262"/>
      <c r="M6613" s="148"/>
      <c r="N6613" s="266"/>
    </row>
    <row r="6614" spans="2:14">
      <c r="B6614" s="262"/>
      <c r="C6614" s="262"/>
      <c r="F6614" s="262"/>
      <c r="G6614" s="262"/>
      <c r="M6614" s="148"/>
      <c r="N6614" s="266"/>
    </row>
    <row r="6615" spans="2:14">
      <c r="B6615" s="262"/>
      <c r="C6615" s="262"/>
      <c r="F6615" s="262"/>
      <c r="G6615" s="262"/>
      <c r="M6615" s="148"/>
      <c r="N6615" s="266"/>
    </row>
    <row r="6616" spans="2:14">
      <c r="B6616" s="262"/>
      <c r="C6616" s="262"/>
      <c r="F6616" s="262"/>
      <c r="G6616" s="262"/>
      <c r="M6616" s="148"/>
      <c r="N6616" s="266"/>
    </row>
    <row r="6617" spans="2:14">
      <c r="B6617" s="262"/>
      <c r="C6617" s="262"/>
      <c r="F6617" s="262"/>
      <c r="G6617" s="262"/>
      <c r="M6617" s="148"/>
      <c r="N6617" s="266"/>
    </row>
    <row r="6618" spans="2:14">
      <c r="B6618" s="262"/>
      <c r="C6618" s="262"/>
      <c r="F6618" s="262"/>
      <c r="G6618" s="262"/>
      <c r="M6618" s="148"/>
      <c r="N6618" s="266"/>
    </row>
    <row r="6619" spans="2:14">
      <c r="B6619" s="262"/>
      <c r="C6619" s="262"/>
      <c r="F6619" s="262"/>
      <c r="G6619" s="262"/>
      <c r="M6619" s="148"/>
      <c r="N6619" s="266"/>
    </row>
    <row r="6620" spans="2:14">
      <c r="B6620" s="262"/>
      <c r="C6620" s="262"/>
      <c r="F6620" s="262"/>
      <c r="G6620" s="262"/>
      <c r="M6620" s="148"/>
      <c r="N6620" s="266"/>
    </row>
    <row r="6621" spans="2:14">
      <c r="B6621" s="262"/>
      <c r="C6621" s="262"/>
      <c r="F6621" s="262"/>
      <c r="G6621" s="262"/>
      <c r="M6621" s="148"/>
      <c r="N6621" s="266"/>
    </row>
    <row r="6622" spans="2:14">
      <c r="B6622" s="262"/>
      <c r="C6622" s="262"/>
      <c r="F6622" s="262"/>
      <c r="G6622" s="262"/>
      <c r="M6622" s="148"/>
      <c r="N6622" s="266"/>
    </row>
    <row r="6623" spans="2:14">
      <c r="B6623" s="262"/>
      <c r="C6623" s="262"/>
      <c r="F6623" s="262"/>
      <c r="G6623" s="262"/>
      <c r="M6623" s="148"/>
      <c r="N6623" s="266"/>
    </row>
    <row r="6624" spans="2:14">
      <c r="B6624" s="262"/>
      <c r="C6624" s="262"/>
      <c r="F6624" s="262"/>
      <c r="G6624" s="262"/>
      <c r="M6624" s="148"/>
      <c r="N6624" s="266"/>
    </row>
    <row r="6625" spans="2:14">
      <c r="B6625" s="262"/>
      <c r="C6625" s="262"/>
      <c r="F6625" s="262"/>
      <c r="G6625" s="262"/>
      <c r="M6625" s="148"/>
      <c r="N6625" s="266"/>
    </row>
    <row r="6626" spans="2:14">
      <c r="B6626" s="262"/>
      <c r="C6626" s="262"/>
      <c r="F6626" s="262"/>
      <c r="G6626" s="262"/>
      <c r="M6626" s="148"/>
      <c r="N6626" s="266"/>
    </row>
    <row r="6627" spans="2:14">
      <c r="B6627" s="262"/>
      <c r="C6627" s="262"/>
      <c r="F6627" s="262"/>
      <c r="G6627" s="262"/>
      <c r="M6627" s="148"/>
      <c r="N6627" s="266"/>
    </row>
    <row r="6628" spans="2:14">
      <c r="B6628" s="262"/>
      <c r="C6628" s="262"/>
      <c r="F6628" s="262"/>
      <c r="G6628" s="262"/>
      <c r="M6628" s="148"/>
      <c r="N6628" s="266"/>
    </row>
    <row r="6629" spans="2:14">
      <c r="B6629" s="262"/>
      <c r="C6629" s="262"/>
      <c r="F6629" s="262"/>
      <c r="G6629" s="262"/>
      <c r="M6629" s="148"/>
      <c r="N6629" s="266"/>
    </row>
    <row r="6630" spans="2:14">
      <c r="B6630" s="262"/>
      <c r="C6630" s="262"/>
      <c r="F6630" s="262"/>
      <c r="G6630" s="262"/>
      <c r="M6630" s="148"/>
      <c r="N6630" s="266"/>
    </row>
    <row r="6631" spans="2:14">
      <c r="B6631" s="262"/>
      <c r="C6631" s="262"/>
      <c r="F6631" s="262"/>
      <c r="G6631" s="262"/>
      <c r="M6631" s="148"/>
      <c r="N6631" s="266"/>
    </row>
    <row r="6632" spans="2:14">
      <c r="B6632" s="262"/>
      <c r="C6632" s="262"/>
      <c r="F6632" s="262"/>
      <c r="G6632" s="262"/>
      <c r="M6632" s="148"/>
      <c r="N6632" s="266"/>
    </row>
    <row r="6633" spans="2:14">
      <c r="B6633" s="262"/>
      <c r="C6633" s="262"/>
      <c r="F6633" s="262"/>
      <c r="G6633" s="262"/>
      <c r="M6633" s="148"/>
      <c r="N6633" s="266"/>
    </row>
    <row r="6634" spans="2:14">
      <c r="B6634" s="262"/>
      <c r="C6634" s="262"/>
      <c r="F6634" s="262"/>
      <c r="G6634" s="262"/>
      <c r="M6634" s="148"/>
      <c r="N6634" s="266"/>
    </row>
    <row r="6635" spans="2:14">
      <c r="B6635" s="262"/>
      <c r="C6635" s="262"/>
      <c r="F6635" s="262"/>
      <c r="G6635" s="262"/>
      <c r="M6635" s="148"/>
      <c r="N6635" s="266"/>
    </row>
    <row r="6636" spans="2:14">
      <c r="B6636" s="262"/>
      <c r="C6636" s="262"/>
      <c r="F6636" s="262"/>
      <c r="G6636" s="262"/>
      <c r="M6636" s="148"/>
      <c r="N6636" s="266"/>
    </row>
    <row r="6637" spans="2:14">
      <c r="B6637" s="262"/>
      <c r="C6637" s="262"/>
      <c r="F6637" s="262"/>
      <c r="G6637" s="262"/>
      <c r="M6637" s="148"/>
      <c r="N6637" s="266"/>
    </row>
    <row r="6638" spans="2:14">
      <c r="B6638" s="262"/>
      <c r="C6638" s="262"/>
      <c r="F6638" s="262"/>
      <c r="G6638" s="262"/>
      <c r="M6638" s="148"/>
      <c r="N6638" s="266"/>
    </row>
    <row r="6639" spans="2:14">
      <c r="B6639" s="262"/>
      <c r="C6639" s="262"/>
      <c r="F6639" s="262"/>
      <c r="G6639" s="262"/>
      <c r="M6639" s="148"/>
      <c r="N6639" s="266"/>
    </row>
    <row r="6640" spans="2:14">
      <c r="B6640" s="262"/>
      <c r="C6640" s="262"/>
      <c r="F6640" s="262"/>
      <c r="G6640" s="262"/>
      <c r="M6640" s="148"/>
      <c r="N6640" s="266"/>
    </row>
    <row r="6641" spans="2:14">
      <c r="B6641" s="262"/>
      <c r="C6641" s="262"/>
      <c r="F6641" s="262"/>
      <c r="G6641" s="262"/>
      <c r="M6641" s="148"/>
      <c r="N6641" s="266"/>
    </row>
    <row r="6642" spans="2:14">
      <c r="B6642" s="262"/>
      <c r="C6642" s="262"/>
      <c r="F6642" s="262"/>
      <c r="G6642" s="262"/>
      <c r="M6642" s="148"/>
      <c r="N6642" s="266"/>
    </row>
    <row r="6643" spans="2:14">
      <c r="B6643" s="262"/>
      <c r="C6643" s="262"/>
      <c r="F6643" s="262"/>
      <c r="G6643" s="262"/>
      <c r="M6643" s="148"/>
      <c r="N6643" s="266"/>
    </row>
    <row r="6644" spans="2:14">
      <c r="B6644" s="262"/>
      <c r="C6644" s="262"/>
      <c r="F6644" s="262"/>
      <c r="G6644" s="262"/>
      <c r="M6644" s="148"/>
      <c r="N6644" s="266"/>
    </row>
    <row r="6645" spans="2:14">
      <c r="B6645" s="262"/>
      <c r="C6645" s="262"/>
      <c r="F6645" s="262"/>
      <c r="G6645" s="262"/>
      <c r="M6645" s="148"/>
      <c r="N6645" s="266"/>
    </row>
    <row r="6646" spans="2:14">
      <c r="B6646" s="262"/>
      <c r="C6646" s="262"/>
      <c r="F6646" s="262"/>
      <c r="G6646" s="262"/>
      <c r="M6646" s="148"/>
      <c r="N6646" s="266"/>
    </row>
    <row r="6647" spans="2:14">
      <c r="B6647" s="262"/>
      <c r="C6647" s="262"/>
      <c r="F6647" s="262"/>
      <c r="G6647" s="262"/>
      <c r="M6647" s="148"/>
      <c r="N6647" s="266"/>
    </row>
    <row r="6648" spans="2:14">
      <c r="B6648" s="262"/>
      <c r="C6648" s="262"/>
      <c r="F6648" s="262"/>
      <c r="G6648" s="262"/>
      <c r="M6648" s="148"/>
      <c r="N6648" s="266"/>
    </row>
    <row r="6649" spans="2:14">
      <c r="B6649" s="262"/>
      <c r="C6649" s="262"/>
      <c r="F6649" s="262"/>
      <c r="G6649" s="262"/>
      <c r="M6649" s="148"/>
      <c r="N6649" s="266"/>
    </row>
    <row r="6650" spans="2:14">
      <c r="B6650" s="262"/>
      <c r="C6650" s="262"/>
      <c r="F6650" s="262"/>
      <c r="G6650" s="262"/>
      <c r="M6650" s="148"/>
      <c r="N6650" s="266"/>
    </row>
    <row r="6651" spans="2:14">
      <c r="B6651" s="262"/>
      <c r="C6651" s="262"/>
      <c r="F6651" s="262"/>
      <c r="G6651" s="262"/>
      <c r="M6651" s="148"/>
      <c r="N6651" s="266"/>
    </row>
    <row r="6652" spans="2:14">
      <c r="B6652" s="262"/>
      <c r="C6652" s="262"/>
      <c r="F6652" s="262"/>
      <c r="G6652" s="262"/>
      <c r="M6652" s="148"/>
      <c r="N6652" s="266"/>
    </row>
    <row r="6653" spans="2:14">
      <c r="B6653" s="262"/>
      <c r="C6653" s="262"/>
      <c r="F6653" s="262"/>
      <c r="G6653" s="262"/>
      <c r="M6653" s="148"/>
      <c r="N6653" s="266"/>
    </row>
    <row r="6654" spans="2:14">
      <c r="B6654" s="262"/>
      <c r="C6654" s="262"/>
      <c r="F6654" s="262"/>
      <c r="G6654" s="262"/>
      <c r="M6654" s="148"/>
      <c r="N6654" s="266"/>
    </row>
    <row r="6655" spans="2:14">
      <c r="B6655" s="262"/>
      <c r="C6655" s="262"/>
      <c r="F6655" s="262"/>
      <c r="G6655" s="262"/>
      <c r="M6655" s="148"/>
      <c r="N6655" s="266"/>
    </row>
    <row r="6656" spans="2:14">
      <c r="B6656" s="262"/>
      <c r="C6656" s="262"/>
      <c r="F6656" s="262"/>
      <c r="G6656" s="262"/>
      <c r="M6656" s="148"/>
      <c r="N6656" s="266"/>
    </row>
    <row r="6657" spans="2:14">
      <c r="B6657" s="262"/>
      <c r="C6657" s="262"/>
      <c r="F6657" s="262"/>
      <c r="G6657" s="262"/>
      <c r="M6657" s="148"/>
      <c r="N6657" s="266"/>
    </row>
    <row r="6658" spans="2:14">
      <c r="B6658" s="262"/>
      <c r="C6658" s="262"/>
      <c r="F6658" s="262"/>
      <c r="G6658" s="262"/>
      <c r="M6658" s="148"/>
      <c r="N6658" s="266"/>
    </row>
    <row r="6659" spans="2:14">
      <c r="B6659" s="262"/>
      <c r="C6659" s="262"/>
      <c r="F6659" s="262"/>
      <c r="G6659" s="262"/>
      <c r="M6659" s="148"/>
      <c r="N6659" s="266"/>
    </row>
    <row r="6660" spans="2:14">
      <c r="B6660" s="262"/>
      <c r="C6660" s="262"/>
      <c r="F6660" s="262"/>
      <c r="G6660" s="262"/>
      <c r="M6660" s="148"/>
      <c r="N6660" s="266"/>
    </row>
    <row r="6661" spans="2:14">
      <c r="B6661" s="262"/>
      <c r="C6661" s="262"/>
      <c r="F6661" s="262"/>
      <c r="G6661" s="262"/>
      <c r="M6661" s="148"/>
      <c r="N6661" s="266"/>
    </row>
    <row r="6662" spans="2:14">
      <c r="B6662" s="262"/>
      <c r="C6662" s="262"/>
      <c r="F6662" s="262"/>
      <c r="G6662" s="262"/>
      <c r="M6662" s="148"/>
      <c r="N6662" s="266"/>
    </row>
    <row r="6663" spans="2:14">
      <c r="B6663" s="262"/>
      <c r="C6663" s="262"/>
      <c r="F6663" s="262"/>
      <c r="G6663" s="262"/>
      <c r="M6663" s="148"/>
      <c r="N6663" s="266"/>
    </row>
    <row r="6664" spans="2:14">
      <c r="B6664" s="262"/>
      <c r="C6664" s="262"/>
      <c r="F6664" s="262"/>
      <c r="G6664" s="262"/>
      <c r="M6664" s="148"/>
      <c r="N6664" s="266"/>
    </row>
    <row r="6665" spans="2:14">
      <c r="B6665" s="262"/>
      <c r="C6665" s="262"/>
      <c r="F6665" s="262"/>
      <c r="G6665" s="262"/>
      <c r="M6665" s="148"/>
      <c r="N6665" s="266"/>
    </row>
    <row r="6666" spans="2:14">
      <c r="B6666" s="262"/>
      <c r="C6666" s="262"/>
      <c r="F6666" s="262"/>
      <c r="G6666" s="262"/>
      <c r="M6666" s="148"/>
      <c r="N6666" s="266"/>
    </row>
    <row r="6667" spans="2:14">
      <c r="B6667" s="262"/>
      <c r="C6667" s="262"/>
      <c r="F6667" s="262"/>
      <c r="G6667" s="262"/>
      <c r="M6667" s="148"/>
      <c r="N6667" s="266"/>
    </row>
    <row r="6668" spans="2:14">
      <c r="B6668" s="262"/>
      <c r="C6668" s="262"/>
      <c r="F6668" s="262"/>
      <c r="G6668" s="262"/>
      <c r="M6668" s="148"/>
      <c r="N6668" s="266"/>
    </row>
    <row r="6669" spans="2:14">
      <c r="B6669" s="262"/>
      <c r="C6669" s="262"/>
      <c r="F6669" s="262"/>
      <c r="G6669" s="262"/>
      <c r="M6669" s="148"/>
      <c r="N6669" s="266"/>
    </row>
    <row r="6670" spans="2:14">
      <c r="B6670" s="262"/>
      <c r="C6670" s="262"/>
      <c r="F6670" s="262"/>
      <c r="G6670" s="262"/>
      <c r="M6670" s="148"/>
      <c r="N6670" s="266"/>
    </row>
    <row r="6671" spans="2:14">
      <c r="B6671" s="262"/>
      <c r="C6671" s="262"/>
      <c r="F6671" s="262"/>
      <c r="G6671" s="262"/>
      <c r="M6671" s="148"/>
      <c r="N6671" s="266"/>
    </row>
    <row r="6672" spans="2:14">
      <c r="B6672" s="262"/>
      <c r="C6672" s="262"/>
      <c r="F6672" s="262"/>
      <c r="G6672" s="262"/>
      <c r="M6672" s="148"/>
      <c r="N6672" s="266"/>
    </row>
    <row r="6673" spans="2:14">
      <c r="B6673" s="262"/>
      <c r="C6673" s="262"/>
      <c r="F6673" s="262"/>
      <c r="G6673" s="262"/>
      <c r="M6673" s="148"/>
      <c r="N6673" s="266"/>
    </row>
    <row r="6674" spans="2:14">
      <c r="B6674" s="262"/>
      <c r="C6674" s="262"/>
      <c r="F6674" s="262"/>
      <c r="G6674" s="262"/>
      <c r="M6674" s="148"/>
      <c r="N6674" s="266"/>
    </row>
    <row r="6675" spans="2:14">
      <c r="B6675" s="262"/>
      <c r="C6675" s="262"/>
      <c r="F6675" s="262"/>
      <c r="G6675" s="262"/>
      <c r="M6675" s="148"/>
      <c r="N6675" s="266"/>
    </row>
    <row r="6676" spans="2:14">
      <c r="B6676" s="262"/>
      <c r="C6676" s="262"/>
      <c r="F6676" s="262"/>
      <c r="G6676" s="262"/>
      <c r="M6676" s="148"/>
      <c r="N6676" s="266"/>
    </row>
    <row r="6677" spans="2:14">
      <c r="B6677" s="262"/>
      <c r="C6677" s="262"/>
      <c r="F6677" s="262"/>
      <c r="G6677" s="262"/>
      <c r="M6677" s="148"/>
      <c r="N6677" s="266"/>
    </row>
    <row r="6678" spans="2:14">
      <c r="B6678" s="262"/>
      <c r="C6678" s="262"/>
      <c r="F6678" s="262"/>
      <c r="G6678" s="262"/>
      <c r="M6678" s="148"/>
      <c r="N6678" s="266"/>
    </row>
    <row r="6679" spans="2:14">
      <c r="B6679" s="262"/>
      <c r="C6679" s="262"/>
      <c r="F6679" s="262"/>
      <c r="G6679" s="262"/>
      <c r="M6679" s="148"/>
      <c r="N6679" s="266"/>
    </row>
    <row r="6680" spans="2:14">
      <c r="B6680" s="262"/>
      <c r="C6680" s="262"/>
      <c r="F6680" s="262"/>
      <c r="G6680" s="262"/>
      <c r="M6680" s="148"/>
      <c r="N6680" s="266"/>
    </row>
    <row r="6681" spans="2:14">
      <c r="B6681" s="262"/>
      <c r="C6681" s="262"/>
      <c r="F6681" s="262"/>
      <c r="G6681" s="262"/>
      <c r="M6681" s="148"/>
      <c r="N6681" s="266"/>
    </row>
    <row r="6682" spans="2:14">
      <c r="B6682" s="262"/>
      <c r="C6682" s="262"/>
      <c r="F6682" s="262"/>
      <c r="G6682" s="262"/>
      <c r="M6682" s="148"/>
      <c r="N6682" s="266"/>
    </row>
    <row r="6683" spans="2:14">
      <c r="B6683" s="262"/>
      <c r="C6683" s="262"/>
      <c r="F6683" s="262"/>
      <c r="G6683" s="262"/>
      <c r="M6683" s="148"/>
      <c r="N6683" s="266"/>
    </row>
    <row r="6684" spans="2:14">
      <c r="B6684" s="262"/>
      <c r="C6684" s="262"/>
      <c r="F6684" s="262"/>
      <c r="G6684" s="262"/>
      <c r="M6684" s="148"/>
      <c r="N6684" s="266"/>
    </row>
    <row r="6685" spans="2:14">
      <c r="B6685" s="262"/>
      <c r="C6685" s="262"/>
      <c r="F6685" s="262"/>
      <c r="G6685" s="262"/>
      <c r="M6685" s="148"/>
      <c r="N6685" s="266"/>
    </row>
    <row r="6686" spans="2:14">
      <c r="B6686" s="262"/>
      <c r="C6686" s="262"/>
      <c r="F6686" s="262"/>
      <c r="G6686" s="262"/>
      <c r="M6686" s="148"/>
      <c r="N6686" s="266"/>
    </row>
    <row r="6687" spans="2:14">
      <c r="B6687" s="262"/>
      <c r="C6687" s="262"/>
      <c r="F6687" s="262"/>
      <c r="G6687" s="262"/>
      <c r="M6687" s="148"/>
      <c r="N6687" s="266"/>
    </row>
    <row r="6688" spans="2:14">
      <c r="B6688" s="262"/>
      <c r="C6688" s="262"/>
      <c r="F6688" s="262"/>
      <c r="G6688" s="262"/>
      <c r="M6688" s="148"/>
      <c r="N6688" s="266"/>
    </row>
    <row r="6689" spans="2:14">
      <c r="B6689" s="262"/>
      <c r="C6689" s="262"/>
      <c r="F6689" s="262"/>
      <c r="G6689" s="262"/>
      <c r="M6689" s="148"/>
      <c r="N6689" s="266"/>
    </row>
    <row r="6690" spans="2:14">
      <c r="B6690" s="262"/>
      <c r="C6690" s="262"/>
      <c r="F6690" s="262"/>
      <c r="G6690" s="262"/>
      <c r="M6690" s="148"/>
      <c r="N6690" s="266"/>
    </row>
    <row r="6691" spans="2:14">
      <c r="B6691" s="262"/>
      <c r="C6691" s="262"/>
      <c r="F6691" s="262"/>
      <c r="G6691" s="262"/>
      <c r="M6691" s="148"/>
      <c r="N6691" s="266"/>
    </row>
    <row r="6692" spans="2:14">
      <c r="B6692" s="262"/>
      <c r="C6692" s="262"/>
      <c r="F6692" s="262"/>
      <c r="G6692" s="262"/>
      <c r="M6692" s="148"/>
      <c r="N6692" s="266"/>
    </row>
    <row r="6693" spans="2:14">
      <c r="B6693" s="262"/>
      <c r="C6693" s="262"/>
      <c r="F6693" s="262"/>
      <c r="G6693" s="262"/>
      <c r="M6693" s="148"/>
      <c r="N6693" s="266"/>
    </row>
    <row r="6694" spans="2:14">
      <c r="B6694" s="262"/>
      <c r="C6694" s="262"/>
      <c r="F6694" s="262"/>
      <c r="G6694" s="262"/>
      <c r="M6694" s="148"/>
      <c r="N6694" s="266"/>
    </row>
    <row r="6695" spans="2:14">
      <c r="B6695" s="262"/>
      <c r="C6695" s="262"/>
      <c r="F6695" s="262"/>
      <c r="G6695" s="262"/>
      <c r="M6695" s="148"/>
      <c r="N6695" s="266"/>
    </row>
    <row r="6696" spans="2:14">
      <c r="B6696" s="262"/>
      <c r="C6696" s="262"/>
      <c r="F6696" s="262"/>
      <c r="G6696" s="262"/>
      <c r="M6696" s="148"/>
      <c r="N6696" s="266"/>
    </row>
    <row r="6697" spans="2:14">
      <c r="B6697" s="262"/>
      <c r="C6697" s="262"/>
      <c r="F6697" s="262"/>
      <c r="G6697" s="262"/>
      <c r="M6697" s="148"/>
      <c r="N6697" s="266"/>
    </row>
    <row r="6698" spans="2:14">
      <c r="B6698" s="262"/>
      <c r="C6698" s="262"/>
      <c r="F6698" s="262"/>
      <c r="G6698" s="262"/>
      <c r="M6698" s="148"/>
      <c r="N6698" s="266"/>
    </row>
    <row r="6699" spans="2:14">
      <c r="B6699" s="262"/>
      <c r="C6699" s="262"/>
      <c r="F6699" s="262"/>
      <c r="G6699" s="262"/>
      <c r="M6699" s="148"/>
      <c r="N6699" s="266"/>
    </row>
    <row r="6700" spans="2:14">
      <c r="B6700" s="262"/>
      <c r="C6700" s="262"/>
      <c r="F6700" s="262"/>
      <c r="G6700" s="262"/>
      <c r="M6700" s="148"/>
      <c r="N6700" s="266"/>
    </row>
    <row r="6701" spans="2:14">
      <c r="B6701" s="262"/>
      <c r="C6701" s="262"/>
      <c r="F6701" s="262"/>
      <c r="G6701" s="262"/>
      <c r="M6701" s="148"/>
      <c r="N6701" s="266"/>
    </row>
    <row r="6702" spans="2:14">
      <c r="B6702" s="262"/>
      <c r="C6702" s="262"/>
      <c r="F6702" s="262"/>
      <c r="G6702" s="262"/>
      <c r="M6702" s="148"/>
      <c r="N6702" s="266"/>
    </row>
    <row r="6703" spans="2:14">
      <c r="B6703" s="262"/>
      <c r="C6703" s="262"/>
      <c r="F6703" s="262"/>
      <c r="G6703" s="262"/>
      <c r="M6703" s="148"/>
      <c r="N6703" s="266"/>
    </row>
    <row r="6704" spans="2:14">
      <c r="B6704" s="262"/>
      <c r="C6704" s="262"/>
      <c r="F6704" s="262"/>
      <c r="G6704" s="262"/>
      <c r="M6704" s="148"/>
      <c r="N6704" s="266"/>
    </row>
    <row r="6705" spans="2:14">
      <c r="B6705" s="262"/>
      <c r="C6705" s="262"/>
      <c r="F6705" s="262"/>
      <c r="G6705" s="262"/>
      <c r="M6705" s="148"/>
      <c r="N6705" s="266"/>
    </row>
    <row r="6706" spans="2:14">
      <c r="B6706" s="262"/>
      <c r="C6706" s="262"/>
      <c r="F6706" s="262"/>
      <c r="G6706" s="262"/>
      <c r="M6706" s="148"/>
      <c r="N6706" s="266"/>
    </row>
    <row r="6707" spans="2:14">
      <c r="B6707" s="262"/>
      <c r="C6707" s="262"/>
      <c r="F6707" s="262"/>
      <c r="G6707" s="262"/>
      <c r="M6707" s="148"/>
      <c r="N6707" s="266"/>
    </row>
    <row r="6708" spans="2:14">
      <c r="B6708" s="262"/>
      <c r="C6708" s="262"/>
      <c r="F6708" s="262"/>
      <c r="G6708" s="262"/>
      <c r="M6708" s="148"/>
      <c r="N6708" s="266"/>
    </row>
    <row r="6709" spans="2:14">
      <c r="B6709" s="262"/>
      <c r="C6709" s="262"/>
      <c r="F6709" s="262"/>
      <c r="G6709" s="262"/>
      <c r="M6709" s="148"/>
      <c r="N6709" s="266"/>
    </row>
    <row r="6710" spans="2:14">
      <c r="B6710" s="262"/>
      <c r="C6710" s="262"/>
      <c r="F6710" s="262"/>
      <c r="G6710" s="262"/>
      <c r="M6710" s="148"/>
      <c r="N6710" s="266"/>
    </row>
    <row r="6711" spans="2:14">
      <c r="B6711" s="262"/>
      <c r="C6711" s="262"/>
      <c r="F6711" s="262"/>
      <c r="G6711" s="262"/>
      <c r="M6711" s="148"/>
      <c r="N6711" s="266"/>
    </row>
    <row r="6712" spans="2:14">
      <c r="B6712" s="262"/>
      <c r="C6712" s="262"/>
      <c r="F6712" s="262"/>
      <c r="G6712" s="262"/>
      <c r="M6712" s="148"/>
      <c r="N6712" s="266"/>
    </row>
    <row r="6713" spans="2:14">
      <c r="B6713" s="262"/>
      <c r="C6713" s="262"/>
      <c r="F6713" s="262"/>
      <c r="G6713" s="262"/>
      <c r="M6713" s="148"/>
      <c r="N6713" s="266"/>
    </row>
    <row r="6714" spans="2:14">
      <c r="B6714" s="262"/>
      <c r="C6714" s="262"/>
      <c r="F6714" s="262"/>
      <c r="G6714" s="262"/>
      <c r="M6714" s="148"/>
      <c r="N6714" s="266"/>
    </row>
    <row r="6715" spans="2:14">
      <c r="B6715" s="262"/>
      <c r="C6715" s="262"/>
      <c r="F6715" s="262"/>
      <c r="G6715" s="262"/>
      <c r="M6715" s="148"/>
      <c r="N6715" s="266"/>
    </row>
    <row r="6716" spans="2:14">
      <c r="B6716" s="262"/>
      <c r="C6716" s="262"/>
      <c r="F6716" s="262"/>
      <c r="G6716" s="262"/>
      <c r="M6716" s="148"/>
      <c r="N6716" s="266"/>
    </row>
    <row r="6717" spans="2:14">
      <c r="B6717" s="262"/>
      <c r="C6717" s="262"/>
      <c r="F6717" s="262"/>
      <c r="G6717" s="262"/>
      <c r="M6717" s="148"/>
      <c r="N6717" s="266"/>
    </row>
    <row r="6718" spans="2:14">
      <c r="B6718" s="262"/>
      <c r="C6718" s="262"/>
      <c r="F6718" s="262"/>
      <c r="G6718" s="262"/>
      <c r="M6718" s="148"/>
      <c r="N6718" s="266"/>
    </row>
    <row r="6719" spans="2:14">
      <c r="B6719" s="262"/>
      <c r="C6719" s="262"/>
      <c r="F6719" s="262"/>
      <c r="G6719" s="262"/>
      <c r="M6719" s="148"/>
      <c r="N6719" s="266"/>
    </row>
    <row r="6720" spans="2:14">
      <c r="B6720" s="262"/>
      <c r="C6720" s="262"/>
      <c r="F6720" s="262"/>
      <c r="G6720" s="262"/>
      <c r="M6720" s="148"/>
      <c r="N6720" s="266"/>
    </row>
    <row r="6721" spans="2:14">
      <c r="B6721" s="262"/>
      <c r="C6721" s="262"/>
      <c r="F6721" s="262"/>
      <c r="G6721" s="262"/>
      <c r="M6721" s="148"/>
      <c r="N6721" s="266"/>
    </row>
    <row r="6722" spans="2:14">
      <c r="B6722" s="262"/>
      <c r="C6722" s="262"/>
      <c r="F6722" s="262"/>
      <c r="G6722" s="262"/>
      <c r="M6722" s="148"/>
      <c r="N6722" s="266"/>
    </row>
    <row r="6723" spans="2:14">
      <c r="B6723" s="262"/>
      <c r="C6723" s="262"/>
      <c r="F6723" s="262"/>
      <c r="G6723" s="262"/>
      <c r="M6723" s="148"/>
      <c r="N6723" s="266"/>
    </row>
    <row r="6724" spans="2:14">
      <c r="B6724" s="262"/>
      <c r="C6724" s="262"/>
      <c r="F6724" s="262"/>
      <c r="G6724" s="262"/>
      <c r="M6724" s="148"/>
      <c r="N6724" s="266"/>
    </row>
    <row r="6725" spans="2:14">
      <c r="B6725" s="262"/>
      <c r="C6725" s="262"/>
      <c r="F6725" s="262"/>
      <c r="G6725" s="262"/>
      <c r="M6725" s="148"/>
      <c r="N6725" s="266"/>
    </row>
    <row r="6726" spans="2:14">
      <c r="B6726" s="262"/>
      <c r="C6726" s="262"/>
      <c r="F6726" s="262"/>
      <c r="G6726" s="262"/>
      <c r="M6726" s="148"/>
      <c r="N6726" s="266"/>
    </row>
    <row r="6727" spans="2:14">
      <c r="B6727" s="262"/>
      <c r="C6727" s="262"/>
      <c r="F6727" s="262"/>
      <c r="G6727" s="262"/>
      <c r="M6727" s="148"/>
      <c r="N6727" s="266"/>
    </row>
    <row r="6728" spans="2:14">
      <c r="B6728" s="262"/>
      <c r="C6728" s="262"/>
      <c r="F6728" s="262"/>
      <c r="G6728" s="262"/>
      <c r="M6728" s="148"/>
      <c r="N6728" s="266"/>
    </row>
    <row r="6729" spans="2:14">
      <c r="B6729" s="262"/>
      <c r="C6729" s="262"/>
      <c r="F6729" s="262"/>
      <c r="G6729" s="262"/>
      <c r="M6729" s="148"/>
      <c r="N6729" s="266"/>
    </row>
    <row r="6730" spans="2:14">
      <c r="B6730" s="262"/>
      <c r="C6730" s="262"/>
      <c r="F6730" s="262"/>
      <c r="G6730" s="262"/>
      <c r="M6730" s="148"/>
      <c r="N6730" s="266"/>
    </row>
    <row r="6731" spans="2:14">
      <c r="B6731" s="262"/>
      <c r="C6731" s="262"/>
      <c r="F6731" s="262"/>
      <c r="G6731" s="262"/>
      <c r="M6731" s="148"/>
      <c r="N6731" s="266"/>
    </row>
    <row r="6732" spans="2:14">
      <c r="B6732" s="262"/>
      <c r="C6732" s="262"/>
      <c r="F6732" s="262"/>
      <c r="G6732" s="262"/>
      <c r="M6732" s="148"/>
      <c r="N6732" s="266"/>
    </row>
    <row r="6733" spans="2:14">
      <c r="B6733" s="262"/>
      <c r="C6733" s="262"/>
      <c r="F6733" s="262"/>
      <c r="G6733" s="262"/>
      <c r="M6733" s="148"/>
      <c r="N6733" s="266"/>
    </row>
    <row r="6734" spans="2:14">
      <c r="B6734" s="262"/>
      <c r="C6734" s="262"/>
      <c r="F6734" s="262"/>
      <c r="G6734" s="262"/>
      <c r="M6734" s="148"/>
      <c r="N6734" s="266"/>
    </row>
    <row r="6735" spans="2:14">
      <c r="B6735" s="262"/>
      <c r="C6735" s="262"/>
      <c r="F6735" s="262"/>
      <c r="G6735" s="262"/>
      <c r="M6735" s="148"/>
      <c r="N6735" s="266"/>
    </row>
    <row r="6736" spans="2:14">
      <c r="B6736" s="262"/>
      <c r="C6736" s="262"/>
      <c r="F6736" s="262"/>
      <c r="G6736" s="262"/>
      <c r="M6736" s="148"/>
      <c r="N6736" s="266"/>
    </row>
    <row r="6737" spans="2:14">
      <c r="B6737" s="262"/>
      <c r="C6737" s="262"/>
      <c r="F6737" s="262"/>
      <c r="G6737" s="262"/>
      <c r="M6737" s="148"/>
      <c r="N6737" s="266"/>
    </row>
    <row r="6738" spans="2:14">
      <c r="B6738" s="262"/>
      <c r="C6738" s="262"/>
      <c r="F6738" s="262"/>
      <c r="G6738" s="262"/>
      <c r="M6738" s="148"/>
      <c r="N6738" s="266"/>
    </row>
    <row r="6739" spans="2:14">
      <c r="B6739" s="262"/>
      <c r="C6739" s="262"/>
      <c r="F6739" s="262"/>
      <c r="G6739" s="262"/>
      <c r="M6739" s="148"/>
      <c r="N6739" s="266"/>
    </row>
    <row r="6740" spans="2:14">
      <c r="B6740" s="262"/>
      <c r="C6740" s="262"/>
      <c r="F6740" s="262"/>
      <c r="G6740" s="262"/>
      <c r="M6740" s="148"/>
      <c r="N6740" s="266"/>
    </row>
    <row r="6741" spans="2:14">
      <c r="B6741" s="262"/>
      <c r="C6741" s="262"/>
      <c r="F6741" s="262"/>
      <c r="G6741" s="262"/>
      <c r="M6741" s="148"/>
      <c r="N6741" s="266"/>
    </row>
    <row r="6742" spans="2:14">
      <c r="B6742" s="262"/>
      <c r="C6742" s="262"/>
      <c r="F6742" s="262"/>
      <c r="G6742" s="262"/>
      <c r="M6742" s="148"/>
      <c r="N6742" s="266"/>
    </row>
    <row r="6743" spans="2:14">
      <c r="B6743" s="262"/>
      <c r="C6743" s="262"/>
      <c r="F6743" s="262"/>
      <c r="G6743" s="262"/>
      <c r="M6743" s="148"/>
      <c r="N6743" s="266"/>
    </row>
    <row r="6744" spans="2:14">
      <c r="B6744" s="262"/>
      <c r="C6744" s="262"/>
      <c r="F6744" s="262"/>
      <c r="G6744" s="262"/>
      <c r="M6744" s="148"/>
      <c r="N6744" s="266"/>
    </row>
    <row r="6745" spans="2:14">
      <c r="B6745" s="262"/>
      <c r="C6745" s="262"/>
      <c r="F6745" s="262"/>
      <c r="G6745" s="262"/>
      <c r="M6745" s="148"/>
      <c r="N6745" s="266"/>
    </row>
    <row r="6746" spans="2:14">
      <c r="B6746" s="262"/>
      <c r="C6746" s="262"/>
      <c r="F6746" s="262"/>
      <c r="G6746" s="262"/>
      <c r="M6746" s="148"/>
      <c r="N6746" s="266"/>
    </row>
    <row r="6747" spans="2:14">
      <c r="B6747" s="262"/>
      <c r="C6747" s="262"/>
      <c r="F6747" s="262"/>
      <c r="G6747" s="262"/>
      <c r="M6747" s="148"/>
      <c r="N6747" s="266"/>
    </row>
    <row r="6748" spans="2:14">
      <c r="B6748" s="262"/>
      <c r="C6748" s="262"/>
      <c r="F6748" s="262"/>
      <c r="G6748" s="262"/>
      <c r="M6748" s="148"/>
      <c r="N6748" s="266"/>
    </row>
    <row r="6749" spans="2:14">
      <c r="B6749" s="262"/>
      <c r="C6749" s="262"/>
      <c r="F6749" s="262"/>
      <c r="G6749" s="262"/>
      <c r="M6749" s="148"/>
      <c r="N6749" s="266"/>
    </row>
    <row r="6750" spans="2:14">
      <c r="B6750" s="262"/>
      <c r="C6750" s="262"/>
      <c r="F6750" s="262"/>
      <c r="G6750" s="262"/>
      <c r="M6750" s="148"/>
      <c r="N6750" s="266"/>
    </row>
    <row r="6751" spans="2:14">
      <c r="B6751" s="262"/>
      <c r="C6751" s="262"/>
      <c r="F6751" s="262"/>
      <c r="G6751" s="262"/>
      <c r="M6751" s="148"/>
      <c r="N6751" s="266"/>
    </row>
    <row r="6752" spans="2:14">
      <c r="B6752" s="262"/>
      <c r="C6752" s="262"/>
      <c r="F6752" s="262"/>
      <c r="G6752" s="262"/>
      <c r="M6752" s="148"/>
      <c r="N6752" s="266"/>
    </row>
    <row r="6753" spans="2:14">
      <c r="B6753" s="262"/>
      <c r="C6753" s="262"/>
      <c r="F6753" s="262"/>
      <c r="G6753" s="262"/>
      <c r="M6753" s="148"/>
      <c r="N6753" s="266"/>
    </row>
    <row r="6754" spans="2:14">
      <c r="B6754" s="262"/>
      <c r="C6754" s="262"/>
      <c r="F6754" s="262"/>
      <c r="G6754" s="262"/>
      <c r="M6754" s="148"/>
      <c r="N6754" s="266"/>
    </row>
    <row r="6755" spans="2:14">
      <c r="B6755" s="262"/>
      <c r="C6755" s="262"/>
      <c r="F6755" s="262"/>
      <c r="G6755" s="262"/>
      <c r="M6755" s="148"/>
      <c r="N6755" s="266"/>
    </row>
    <row r="6756" spans="2:14">
      <c r="B6756" s="262"/>
      <c r="C6756" s="262"/>
      <c r="F6756" s="262"/>
      <c r="G6756" s="262"/>
      <c r="M6756" s="148"/>
      <c r="N6756" s="266"/>
    </row>
    <row r="6757" spans="2:14">
      <c r="B6757" s="262"/>
      <c r="C6757" s="262"/>
      <c r="F6757" s="262"/>
      <c r="G6757" s="262"/>
      <c r="M6757" s="148"/>
      <c r="N6757" s="266"/>
    </row>
    <row r="6758" spans="2:14">
      <c r="B6758" s="262"/>
      <c r="C6758" s="262"/>
      <c r="F6758" s="262"/>
      <c r="G6758" s="262"/>
      <c r="M6758" s="148"/>
      <c r="N6758" s="266"/>
    </row>
    <row r="6759" spans="2:14">
      <c r="B6759" s="262"/>
      <c r="C6759" s="262"/>
      <c r="F6759" s="262"/>
      <c r="G6759" s="262"/>
      <c r="M6759" s="148"/>
      <c r="N6759" s="266"/>
    </row>
    <row r="6760" spans="2:14">
      <c r="B6760" s="262"/>
      <c r="C6760" s="262"/>
      <c r="F6760" s="262"/>
      <c r="G6760" s="262"/>
      <c r="M6760" s="148"/>
      <c r="N6760" s="266"/>
    </row>
    <row r="6761" spans="2:14">
      <c r="B6761" s="262"/>
      <c r="C6761" s="262"/>
      <c r="F6761" s="262"/>
      <c r="G6761" s="262"/>
      <c r="M6761" s="148"/>
      <c r="N6761" s="266"/>
    </row>
    <row r="6762" spans="2:14">
      <c r="B6762" s="262"/>
      <c r="C6762" s="262"/>
      <c r="F6762" s="262"/>
      <c r="G6762" s="262"/>
      <c r="M6762" s="148"/>
      <c r="N6762" s="266"/>
    </row>
    <row r="6763" spans="2:14">
      <c r="B6763" s="262"/>
      <c r="C6763" s="262"/>
      <c r="F6763" s="262"/>
      <c r="G6763" s="262"/>
      <c r="M6763" s="148"/>
      <c r="N6763" s="266"/>
    </row>
    <row r="6764" spans="2:14">
      <c r="B6764" s="262"/>
      <c r="C6764" s="262"/>
      <c r="F6764" s="262"/>
      <c r="G6764" s="262"/>
      <c r="M6764" s="148"/>
      <c r="N6764" s="266"/>
    </row>
    <row r="6765" spans="2:14">
      <c r="B6765" s="262"/>
      <c r="C6765" s="262"/>
      <c r="F6765" s="262"/>
      <c r="G6765" s="262"/>
      <c r="M6765" s="148"/>
      <c r="N6765" s="266"/>
    </row>
    <row r="6766" spans="2:14">
      <c r="B6766" s="262"/>
      <c r="C6766" s="262"/>
      <c r="F6766" s="262"/>
      <c r="G6766" s="262"/>
      <c r="M6766" s="148"/>
      <c r="N6766" s="266"/>
    </row>
    <row r="6767" spans="2:14">
      <c r="B6767" s="262"/>
      <c r="C6767" s="262"/>
      <c r="F6767" s="262"/>
      <c r="G6767" s="262"/>
      <c r="M6767" s="148"/>
      <c r="N6767" s="266"/>
    </row>
    <row r="6768" spans="2:14">
      <c r="B6768" s="262"/>
      <c r="C6768" s="262"/>
      <c r="F6768" s="262"/>
      <c r="G6768" s="262"/>
      <c r="M6768" s="148"/>
      <c r="N6768" s="266"/>
    </row>
    <row r="6769" spans="2:14">
      <c r="B6769" s="262"/>
      <c r="C6769" s="262"/>
      <c r="F6769" s="262"/>
      <c r="G6769" s="262"/>
      <c r="M6769" s="148"/>
      <c r="N6769" s="266"/>
    </row>
    <row r="6770" spans="2:14">
      <c r="B6770" s="262"/>
      <c r="C6770" s="262"/>
      <c r="F6770" s="262"/>
      <c r="G6770" s="262"/>
      <c r="M6770" s="148"/>
      <c r="N6770" s="266"/>
    </row>
    <row r="6771" spans="2:14">
      <c r="B6771" s="262"/>
      <c r="C6771" s="262"/>
      <c r="F6771" s="262"/>
      <c r="G6771" s="262"/>
      <c r="M6771" s="148"/>
      <c r="N6771" s="266"/>
    </row>
    <row r="6772" spans="2:14">
      <c r="B6772" s="262"/>
      <c r="C6772" s="262"/>
      <c r="F6772" s="262"/>
      <c r="G6772" s="262"/>
      <c r="M6772" s="148"/>
      <c r="N6772" s="266"/>
    </row>
    <row r="6773" spans="2:14">
      <c r="B6773" s="262"/>
      <c r="C6773" s="262"/>
      <c r="F6773" s="262"/>
      <c r="G6773" s="262"/>
      <c r="M6773" s="148"/>
      <c r="N6773" s="266"/>
    </row>
    <row r="6774" spans="2:14">
      <c r="B6774" s="262"/>
      <c r="C6774" s="262"/>
      <c r="F6774" s="262"/>
      <c r="G6774" s="262"/>
      <c r="M6774" s="148"/>
      <c r="N6774" s="266"/>
    </row>
    <row r="6775" spans="2:14">
      <c r="B6775" s="262"/>
      <c r="C6775" s="262"/>
      <c r="F6775" s="262"/>
      <c r="G6775" s="262"/>
      <c r="M6775" s="148"/>
      <c r="N6775" s="266"/>
    </row>
    <row r="6776" spans="2:14">
      <c r="B6776" s="262"/>
      <c r="C6776" s="262"/>
      <c r="F6776" s="262"/>
      <c r="G6776" s="262"/>
      <c r="M6776" s="148"/>
      <c r="N6776" s="266"/>
    </row>
    <row r="6777" spans="2:14">
      <c r="B6777" s="262"/>
      <c r="C6777" s="262"/>
      <c r="F6777" s="262"/>
      <c r="G6777" s="262"/>
      <c r="M6777" s="148"/>
      <c r="N6777" s="266"/>
    </row>
    <row r="6778" spans="2:14">
      <c r="B6778" s="262"/>
      <c r="C6778" s="262"/>
      <c r="F6778" s="262"/>
      <c r="G6778" s="262"/>
      <c r="M6778" s="148"/>
      <c r="N6778" s="266"/>
    </row>
    <row r="6779" spans="2:14">
      <c r="B6779" s="262"/>
      <c r="C6779" s="262"/>
      <c r="F6779" s="262"/>
      <c r="G6779" s="262"/>
      <c r="M6779" s="148"/>
      <c r="N6779" s="266"/>
    </row>
    <row r="6780" spans="2:14">
      <c r="B6780" s="262"/>
      <c r="C6780" s="262"/>
      <c r="F6780" s="262"/>
      <c r="G6780" s="262"/>
      <c r="M6780" s="148"/>
      <c r="N6780" s="266"/>
    </row>
    <row r="6781" spans="2:14">
      <c r="B6781" s="262"/>
      <c r="C6781" s="262"/>
      <c r="F6781" s="262"/>
      <c r="G6781" s="262"/>
      <c r="M6781" s="148"/>
      <c r="N6781" s="266"/>
    </row>
    <row r="6782" spans="2:14">
      <c r="B6782" s="262"/>
      <c r="C6782" s="262"/>
      <c r="F6782" s="262"/>
      <c r="G6782" s="262"/>
      <c r="M6782" s="148"/>
      <c r="N6782" s="266"/>
    </row>
    <row r="6783" spans="2:14">
      <c r="B6783" s="262"/>
      <c r="C6783" s="262"/>
      <c r="F6783" s="262"/>
      <c r="G6783" s="262"/>
      <c r="M6783" s="148"/>
      <c r="N6783" s="266"/>
    </row>
    <row r="6784" spans="2:14">
      <c r="B6784" s="262"/>
      <c r="C6784" s="262"/>
      <c r="F6784" s="262"/>
      <c r="G6784" s="262"/>
      <c r="M6784" s="148"/>
      <c r="N6784" s="266"/>
    </row>
    <row r="6785" spans="2:14">
      <c r="B6785" s="262"/>
      <c r="C6785" s="262"/>
      <c r="F6785" s="262"/>
      <c r="G6785" s="262"/>
      <c r="M6785" s="148"/>
      <c r="N6785" s="266"/>
    </row>
    <row r="6786" spans="2:14">
      <c r="B6786" s="262"/>
      <c r="C6786" s="262"/>
      <c r="F6786" s="262"/>
      <c r="G6786" s="262"/>
      <c r="M6786" s="148"/>
      <c r="N6786" s="266"/>
    </row>
    <row r="6787" spans="2:14">
      <c r="B6787" s="262"/>
      <c r="C6787" s="262"/>
      <c r="F6787" s="262"/>
      <c r="G6787" s="262"/>
      <c r="M6787" s="148"/>
      <c r="N6787" s="266"/>
    </row>
    <row r="6788" spans="2:14">
      <c r="B6788" s="262"/>
      <c r="C6788" s="262"/>
      <c r="F6788" s="262"/>
      <c r="G6788" s="262"/>
      <c r="M6788" s="148"/>
      <c r="N6788" s="266"/>
    </row>
    <row r="6789" spans="2:14">
      <c r="B6789" s="262"/>
      <c r="C6789" s="262"/>
      <c r="F6789" s="262"/>
      <c r="G6789" s="262"/>
      <c r="M6789" s="148"/>
      <c r="N6789" s="266"/>
    </row>
    <row r="6790" spans="2:14">
      <c r="B6790" s="262"/>
      <c r="C6790" s="262"/>
      <c r="F6790" s="262"/>
      <c r="G6790" s="262"/>
      <c r="M6790" s="148"/>
      <c r="N6790" s="266"/>
    </row>
    <row r="6791" spans="2:14">
      <c r="B6791" s="262"/>
      <c r="C6791" s="262"/>
      <c r="F6791" s="262"/>
      <c r="G6791" s="262"/>
      <c r="M6791" s="148"/>
      <c r="N6791" s="266"/>
    </row>
    <row r="6792" spans="2:14">
      <c r="B6792" s="262"/>
      <c r="C6792" s="262"/>
      <c r="F6792" s="262"/>
      <c r="G6792" s="262"/>
      <c r="M6792" s="148"/>
      <c r="N6792" s="266"/>
    </row>
    <row r="6793" spans="2:14">
      <c r="B6793" s="262"/>
      <c r="C6793" s="262"/>
      <c r="F6793" s="262"/>
      <c r="G6793" s="262"/>
      <c r="M6793" s="148"/>
      <c r="N6793" s="266"/>
    </row>
    <row r="6794" spans="2:14">
      <c r="B6794" s="262"/>
      <c r="C6794" s="262"/>
      <c r="F6794" s="262"/>
      <c r="G6794" s="262"/>
      <c r="M6794" s="148"/>
      <c r="N6794" s="266"/>
    </row>
    <row r="6795" spans="2:14">
      <c r="B6795" s="262"/>
      <c r="C6795" s="262"/>
      <c r="F6795" s="262"/>
      <c r="G6795" s="262"/>
      <c r="M6795" s="148"/>
      <c r="N6795" s="266"/>
    </row>
    <row r="6796" spans="2:14">
      <c r="B6796" s="262"/>
      <c r="C6796" s="262"/>
      <c r="F6796" s="262"/>
      <c r="G6796" s="262"/>
      <c r="M6796" s="148"/>
      <c r="N6796" s="266"/>
    </row>
    <row r="6797" spans="2:14">
      <c r="B6797" s="262"/>
      <c r="C6797" s="262"/>
      <c r="F6797" s="262"/>
      <c r="G6797" s="262"/>
      <c r="M6797" s="148"/>
      <c r="N6797" s="266"/>
    </row>
    <row r="6798" spans="2:14">
      <c r="B6798" s="262"/>
      <c r="C6798" s="262"/>
      <c r="F6798" s="262"/>
      <c r="G6798" s="262"/>
      <c r="M6798" s="148"/>
      <c r="N6798" s="266"/>
    </row>
    <row r="6799" spans="2:14">
      <c r="B6799" s="262"/>
      <c r="C6799" s="262"/>
      <c r="F6799" s="262"/>
      <c r="G6799" s="262"/>
      <c r="M6799" s="148"/>
      <c r="N6799" s="266"/>
    </row>
    <row r="6800" spans="2:14">
      <c r="B6800" s="262"/>
      <c r="C6800" s="262"/>
      <c r="F6800" s="262"/>
      <c r="G6800" s="262"/>
      <c r="M6800" s="148"/>
      <c r="N6800" s="266"/>
    </row>
    <row r="6801" spans="2:14">
      <c r="B6801" s="262"/>
      <c r="C6801" s="262"/>
      <c r="F6801" s="262"/>
      <c r="G6801" s="262"/>
      <c r="M6801" s="148"/>
      <c r="N6801" s="266"/>
    </row>
    <row r="6802" spans="2:14">
      <c r="B6802" s="262"/>
      <c r="C6802" s="262"/>
      <c r="F6802" s="262"/>
      <c r="G6802" s="262"/>
      <c r="M6802" s="148"/>
      <c r="N6802" s="266"/>
    </row>
    <row r="6803" spans="2:14">
      <c r="B6803" s="262"/>
      <c r="C6803" s="262"/>
      <c r="F6803" s="262"/>
      <c r="G6803" s="262"/>
      <c r="M6803" s="148"/>
      <c r="N6803" s="266"/>
    </row>
    <row r="6804" spans="2:14">
      <c r="B6804" s="262"/>
      <c r="C6804" s="262"/>
      <c r="F6804" s="262"/>
      <c r="G6804" s="262"/>
      <c r="M6804" s="148"/>
      <c r="N6804" s="266"/>
    </row>
    <row r="6805" spans="2:14">
      <c r="B6805" s="262"/>
      <c r="C6805" s="262"/>
      <c r="F6805" s="262"/>
      <c r="G6805" s="262"/>
      <c r="M6805" s="148"/>
      <c r="N6805" s="266"/>
    </row>
    <row r="6806" spans="2:14">
      <c r="B6806" s="262"/>
      <c r="C6806" s="262"/>
      <c r="F6806" s="262"/>
      <c r="G6806" s="262"/>
      <c r="M6806" s="148"/>
      <c r="N6806" s="266"/>
    </row>
    <row r="6807" spans="2:14">
      <c r="B6807" s="262"/>
      <c r="C6807" s="262"/>
      <c r="F6807" s="262"/>
      <c r="G6807" s="262"/>
      <c r="M6807" s="148"/>
      <c r="N6807" s="266"/>
    </row>
    <row r="6808" spans="2:14">
      <c r="B6808" s="262"/>
      <c r="C6808" s="262"/>
      <c r="F6808" s="262"/>
      <c r="G6808" s="262"/>
      <c r="M6808" s="148"/>
      <c r="N6808" s="266"/>
    </row>
    <row r="6809" spans="2:14">
      <c r="B6809" s="262"/>
      <c r="C6809" s="262"/>
      <c r="F6809" s="262"/>
      <c r="G6809" s="262"/>
      <c r="M6809" s="148"/>
      <c r="N6809" s="266"/>
    </row>
    <row r="6810" spans="2:14">
      <c r="B6810" s="262"/>
      <c r="C6810" s="262"/>
      <c r="F6810" s="262"/>
      <c r="G6810" s="262"/>
      <c r="M6810" s="148"/>
      <c r="N6810" s="266"/>
    </row>
    <row r="6811" spans="2:14">
      <c r="B6811" s="262"/>
      <c r="C6811" s="262"/>
      <c r="F6811" s="262"/>
      <c r="G6811" s="262"/>
      <c r="M6811" s="148"/>
      <c r="N6811" s="266"/>
    </row>
    <row r="6812" spans="2:14">
      <c r="B6812" s="262"/>
      <c r="C6812" s="262"/>
      <c r="F6812" s="262"/>
      <c r="G6812" s="262"/>
      <c r="M6812" s="148"/>
      <c r="N6812" s="266"/>
    </row>
    <row r="6813" spans="2:14">
      <c r="B6813" s="262"/>
      <c r="C6813" s="262"/>
      <c r="F6813" s="262"/>
      <c r="G6813" s="262"/>
      <c r="M6813" s="148"/>
      <c r="N6813" s="266"/>
    </row>
    <row r="6814" spans="2:14">
      <c r="B6814" s="262"/>
      <c r="C6814" s="262"/>
      <c r="F6814" s="262"/>
      <c r="G6814" s="262"/>
      <c r="M6814" s="148"/>
      <c r="N6814" s="266"/>
    </row>
    <row r="6815" spans="2:14">
      <c r="B6815" s="262"/>
      <c r="C6815" s="262"/>
      <c r="F6815" s="262"/>
      <c r="G6815" s="262"/>
      <c r="M6815" s="148"/>
      <c r="N6815" s="266"/>
    </row>
    <row r="6816" spans="2:14">
      <c r="B6816" s="262"/>
      <c r="C6816" s="262"/>
      <c r="F6816" s="262"/>
      <c r="G6816" s="262"/>
      <c r="M6816" s="148"/>
      <c r="N6816" s="266"/>
    </row>
    <row r="6817" spans="2:14">
      <c r="B6817" s="262"/>
      <c r="C6817" s="262"/>
      <c r="F6817" s="262"/>
      <c r="G6817" s="262"/>
      <c r="M6817" s="148"/>
      <c r="N6817" s="266"/>
    </row>
    <row r="6818" spans="2:14">
      <c r="B6818" s="262"/>
      <c r="C6818" s="262"/>
      <c r="F6818" s="262"/>
      <c r="G6818" s="262"/>
      <c r="M6818" s="148"/>
      <c r="N6818" s="266"/>
    </row>
    <row r="6819" spans="2:14">
      <c r="B6819" s="262"/>
      <c r="C6819" s="262"/>
      <c r="F6819" s="262"/>
      <c r="G6819" s="262"/>
      <c r="M6819" s="148"/>
      <c r="N6819" s="266"/>
    </row>
    <row r="6820" spans="2:14">
      <c r="B6820" s="262"/>
      <c r="C6820" s="262"/>
      <c r="F6820" s="262"/>
      <c r="G6820" s="262"/>
      <c r="M6820" s="148"/>
      <c r="N6820" s="266"/>
    </row>
    <row r="6821" spans="2:14">
      <c r="B6821" s="262"/>
      <c r="C6821" s="262"/>
      <c r="F6821" s="262"/>
      <c r="G6821" s="262"/>
      <c r="M6821" s="148"/>
      <c r="N6821" s="266"/>
    </row>
    <row r="6822" spans="2:14">
      <c r="B6822" s="262"/>
      <c r="C6822" s="262"/>
      <c r="F6822" s="262"/>
      <c r="G6822" s="262"/>
      <c r="M6822" s="148"/>
      <c r="N6822" s="266"/>
    </row>
    <row r="6823" spans="2:14">
      <c r="B6823" s="262"/>
      <c r="C6823" s="262"/>
      <c r="F6823" s="262"/>
      <c r="G6823" s="262"/>
      <c r="M6823" s="148"/>
      <c r="N6823" s="266"/>
    </row>
    <row r="6824" spans="2:14">
      <c r="B6824" s="262"/>
      <c r="C6824" s="262"/>
      <c r="F6824" s="262"/>
      <c r="G6824" s="262"/>
      <c r="M6824" s="148"/>
      <c r="N6824" s="266"/>
    </row>
    <row r="6825" spans="2:14">
      <c r="B6825" s="262"/>
      <c r="C6825" s="262"/>
      <c r="F6825" s="262"/>
      <c r="G6825" s="262"/>
      <c r="M6825" s="148"/>
      <c r="N6825" s="266"/>
    </row>
    <row r="6826" spans="2:14">
      <c r="B6826" s="262"/>
      <c r="C6826" s="262"/>
      <c r="F6826" s="262"/>
      <c r="G6826" s="262"/>
      <c r="M6826" s="148"/>
      <c r="N6826" s="266"/>
    </row>
    <row r="6827" spans="2:14">
      <c r="B6827" s="262"/>
      <c r="C6827" s="262"/>
      <c r="F6827" s="262"/>
      <c r="G6827" s="262"/>
      <c r="M6827" s="148"/>
      <c r="N6827" s="266"/>
    </row>
    <row r="6828" spans="2:14">
      <c r="B6828" s="262"/>
      <c r="C6828" s="262"/>
      <c r="F6828" s="262"/>
      <c r="G6828" s="262"/>
      <c r="M6828" s="148"/>
      <c r="N6828" s="266"/>
    </row>
    <row r="6829" spans="2:14">
      <c r="B6829" s="262"/>
      <c r="C6829" s="262"/>
      <c r="F6829" s="262"/>
      <c r="G6829" s="262"/>
      <c r="M6829" s="148"/>
      <c r="N6829" s="266"/>
    </row>
    <row r="6830" spans="2:14">
      <c r="B6830" s="262"/>
      <c r="C6830" s="262"/>
      <c r="F6830" s="262"/>
      <c r="G6830" s="262"/>
      <c r="M6830" s="148"/>
      <c r="N6830" s="266"/>
    </row>
    <row r="6831" spans="2:14">
      <c r="B6831" s="262"/>
      <c r="C6831" s="262"/>
      <c r="F6831" s="262"/>
      <c r="G6831" s="262"/>
      <c r="M6831" s="148"/>
      <c r="N6831" s="266"/>
    </row>
    <row r="6832" spans="2:14">
      <c r="B6832" s="262"/>
      <c r="C6832" s="262"/>
      <c r="F6832" s="262"/>
      <c r="G6832" s="262"/>
      <c r="M6832" s="148"/>
      <c r="N6832" s="266"/>
    </row>
    <row r="6833" spans="2:14">
      <c r="B6833" s="262"/>
      <c r="C6833" s="262"/>
      <c r="F6833" s="262"/>
      <c r="G6833" s="262"/>
      <c r="M6833" s="148"/>
      <c r="N6833" s="266"/>
    </row>
    <row r="6834" spans="2:14">
      <c r="B6834" s="262"/>
      <c r="C6834" s="262"/>
      <c r="F6834" s="262"/>
      <c r="G6834" s="262"/>
      <c r="M6834" s="148"/>
      <c r="N6834" s="266"/>
    </row>
    <row r="6835" spans="2:14">
      <c r="B6835" s="262"/>
      <c r="C6835" s="262"/>
      <c r="F6835" s="262"/>
      <c r="G6835" s="262"/>
      <c r="M6835" s="148"/>
      <c r="N6835" s="266"/>
    </row>
    <row r="6836" spans="2:14">
      <c r="B6836" s="262"/>
      <c r="C6836" s="262"/>
      <c r="F6836" s="262"/>
      <c r="G6836" s="262"/>
      <c r="M6836" s="148"/>
      <c r="N6836" s="266"/>
    </row>
    <row r="6837" spans="2:14">
      <c r="B6837" s="262"/>
      <c r="C6837" s="262"/>
      <c r="F6837" s="262"/>
      <c r="G6837" s="262"/>
      <c r="M6837" s="148"/>
      <c r="N6837" s="266"/>
    </row>
    <row r="6838" spans="2:14">
      <c r="B6838" s="262"/>
      <c r="C6838" s="262"/>
      <c r="F6838" s="262"/>
      <c r="G6838" s="262"/>
      <c r="M6838" s="148"/>
      <c r="N6838" s="266"/>
    </row>
    <row r="6839" spans="2:14">
      <c r="B6839" s="262"/>
      <c r="C6839" s="262"/>
      <c r="F6839" s="262"/>
      <c r="G6839" s="262"/>
      <c r="M6839" s="148"/>
      <c r="N6839" s="266"/>
    </row>
    <row r="6840" spans="2:14">
      <c r="B6840" s="262"/>
      <c r="C6840" s="262"/>
      <c r="F6840" s="262"/>
      <c r="G6840" s="262"/>
      <c r="M6840" s="148"/>
      <c r="N6840" s="266"/>
    </row>
    <row r="6841" spans="2:14">
      <c r="B6841" s="262"/>
      <c r="C6841" s="262"/>
      <c r="F6841" s="262"/>
      <c r="G6841" s="262"/>
      <c r="M6841" s="148"/>
      <c r="N6841" s="266"/>
    </row>
    <row r="6842" spans="2:14">
      <c r="B6842" s="262"/>
      <c r="C6842" s="262"/>
      <c r="F6842" s="262"/>
      <c r="G6842" s="262"/>
      <c r="M6842" s="148"/>
      <c r="N6842" s="266"/>
    </row>
    <row r="6843" spans="2:14">
      <c r="B6843" s="262"/>
      <c r="C6843" s="262"/>
      <c r="F6843" s="262"/>
      <c r="G6843" s="262"/>
      <c r="M6843" s="148"/>
      <c r="N6843" s="266"/>
    </row>
    <row r="6844" spans="2:14">
      <c r="B6844" s="262"/>
      <c r="C6844" s="262"/>
      <c r="F6844" s="262"/>
      <c r="G6844" s="262"/>
      <c r="M6844" s="148"/>
      <c r="N6844" s="266"/>
    </row>
    <row r="6845" spans="2:14">
      <c r="B6845" s="262"/>
      <c r="C6845" s="262"/>
      <c r="F6845" s="262"/>
      <c r="G6845" s="262"/>
      <c r="M6845" s="148"/>
      <c r="N6845" s="266"/>
    </row>
    <row r="6846" spans="2:14">
      <c r="B6846" s="262"/>
      <c r="C6846" s="262"/>
      <c r="F6846" s="262"/>
      <c r="G6846" s="262"/>
      <c r="M6846" s="148"/>
      <c r="N6846" s="266"/>
    </row>
    <row r="6847" spans="2:14">
      <c r="B6847" s="262"/>
      <c r="C6847" s="262"/>
      <c r="F6847" s="262"/>
      <c r="G6847" s="262"/>
      <c r="M6847" s="148"/>
      <c r="N6847" s="266"/>
    </row>
    <row r="6848" spans="2:14">
      <c r="B6848" s="262"/>
      <c r="C6848" s="262"/>
      <c r="F6848" s="262"/>
      <c r="G6848" s="262"/>
      <c r="M6848" s="148"/>
      <c r="N6848" s="266"/>
    </row>
    <row r="6849" spans="2:14">
      <c r="B6849" s="262"/>
      <c r="C6849" s="262"/>
      <c r="F6849" s="262"/>
      <c r="G6849" s="262"/>
      <c r="M6849" s="148"/>
      <c r="N6849" s="266"/>
    </row>
    <row r="6850" spans="2:14">
      <c r="B6850" s="262"/>
      <c r="C6850" s="262"/>
      <c r="F6850" s="262"/>
      <c r="G6850" s="262"/>
      <c r="M6850" s="148"/>
      <c r="N6850" s="266"/>
    </row>
    <row r="6851" spans="2:14">
      <c r="B6851" s="262"/>
      <c r="C6851" s="262"/>
      <c r="F6851" s="262"/>
      <c r="G6851" s="262"/>
      <c r="M6851" s="148"/>
      <c r="N6851" s="266"/>
    </row>
    <row r="6852" spans="2:14">
      <c r="B6852" s="262"/>
      <c r="C6852" s="262"/>
      <c r="F6852" s="262"/>
      <c r="G6852" s="262"/>
      <c r="M6852" s="148"/>
      <c r="N6852" s="266"/>
    </row>
    <row r="6853" spans="2:14">
      <c r="B6853" s="262"/>
      <c r="C6853" s="262"/>
      <c r="F6853" s="262"/>
      <c r="G6853" s="262"/>
      <c r="M6853" s="148"/>
      <c r="N6853" s="266"/>
    </row>
    <row r="6854" spans="2:14">
      <c r="B6854" s="262"/>
      <c r="C6854" s="262"/>
      <c r="F6854" s="262"/>
      <c r="G6854" s="262"/>
      <c r="M6854" s="148"/>
      <c r="N6854" s="266"/>
    </row>
    <row r="6855" spans="2:14">
      <c r="B6855" s="262"/>
      <c r="C6855" s="262"/>
      <c r="F6855" s="262"/>
      <c r="G6855" s="262"/>
      <c r="M6855" s="148"/>
      <c r="N6855" s="266"/>
    </row>
    <row r="6856" spans="2:14">
      <c r="B6856" s="262"/>
      <c r="C6856" s="262"/>
      <c r="F6856" s="262"/>
      <c r="G6856" s="262"/>
      <c r="M6856" s="148"/>
      <c r="N6856" s="266"/>
    </row>
    <row r="6857" spans="2:14">
      <c r="B6857" s="262"/>
      <c r="C6857" s="262"/>
      <c r="F6857" s="262"/>
      <c r="G6857" s="262"/>
      <c r="M6857" s="148"/>
      <c r="N6857" s="266"/>
    </row>
    <row r="6858" spans="2:14">
      <c r="B6858" s="262"/>
      <c r="C6858" s="262"/>
      <c r="F6858" s="262"/>
      <c r="G6858" s="262"/>
      <c r="M6858" s="148"/>
      <c r="N6858" s="266"/>
    </row>
    <row r="6859" spans="2:14">
      <c r="B6859" s="262"/>
      <c r="C6859" s="262"/>
      <c r="F6859" s="262"/>
      <c r="G6859" s="262"/>
      <c r="M6859" s="148"/>
      <c r="N6859" s="266"/>
    </row>
    <row r="6860" spans="2:14">
      <c r="B6860" s="262"/>
      <c r="C6860" s="262"/>
      <c r="F6860" s="262"/>
      <c r="G6860" s="262"/>
      <c r="M6860" s="148"/>
      <c r="N6860" s="266"/>
    </row>
    <row r="6861" spans="2:14">
      <c r="B6861" s="262"/>
      <c r="C6861" s="262"/>
      <c r="F6861" s="262"/>
      <c r="G6861" s="262"/>
      <c r="M6861" s="148"/>
      <c r="N6861" s="266"/>
    </row>
    <row r="6862" spans="2:14">
      <c r="B6862" s="262"/>
      <c r="C6862" s="262"/>
      <c r="F6862" s="262"/>
      <c r="G6862" s="262"/>
      <c r="M6862" s="148"/>
      <c r="N6862" s="266"/>
    </row>
    <row r="6863" spans="2:14">
      <c r="B6863" s="262"/>
      <c r="C6863" s="262"/>
      <c r="F6863" s="262"/>
      <c r="G6863" s="262"/>
      <c r="M6863" s="148"/>
      <c r="N6863" s="266"/>
    </row>
    <row r="6864" spans="2:14">
      <c r="B6864" s="262"/>
      <c r="C6864" s="262"/>
      <c r="F6864" s="262"/>
      <c r="G6864" s="262"/>
      <c r="M6864" s="148"/>
      <c r="N6864" s="266"/>
    </row>
    <row r="6865" spans="2:14">
      <c r="B6865" s="262"/>
      <c r="C6865" s="262"/>
      <c r="F6865" s="262"/>
      <c r="G6865" s="262"/>
      <c r="M6865" s="148"/>
      <c r="N6865" s="266"/>
    </row>
    <row r="6866" spans="2:14">
      <c r="B6866" s="262"/>
      <c r="C6866" s="262"/>
      <c r="F6866" s="262"/>
      <c r="G6866" s="262"/>
      <c r="M6866" s="148"/>
      <c r="N6866" s="266"/>
    </row>
    <row r="6867" spans="2:14">
      <c r="B6867" s="262"/>
      <c r="C6867" s="262"/>
      <c r="F6867" s="262"/>
      <c r="G6867" s="262"/>
      <c r="M6867" s="148"/>
      <c r="N6867" s="266"/>
    </row>
    <row r="6868" spans="2:14">
      <c r="B6868" s="262"/>
      <c r="C6868" s="262"/>
      <c r="F6868" s="262"/>
      <c r="G6868" s="262"/>
      <c r="M6868" s="148"/>
      <c r="N6868" s="266"/>
    </row>
    <row r="6869" spans="2:14">
      <c r="B6869" s="262"/>
      <c r="C6869" s="262"/>
      <c r="F6869" s="262"/>
      <c r="G6869" s="262"/>
      <c r="M6869" s="148"/>
      <c r="N6869" s="266"/>
    </row>
    <row r="6870" spans="2:14">
      <c r="B6870" s="262"/>
      <c r="C6870" s="262"/>
      <c r="F6870" s="262"/>
      <c r="G6870" s="262"/>
      <c r="M6870" s="148"/>
      <c r="N6870" s="266"/>
    </row>
    <row r="6871" spans="2:14">
      <c r="B6871" s="262"/>
      <c r="C6871" s="262"/>
      <c r="F6871" s="262"/>
      <c r="G6871" s="262"/>
      <c r="M6871" s="148"/>
      <c r="N6871" s="266"/>
    </row>
    <row r="6872" spans="2:14">
      <c r="B6872" s="262"/>
      <c r="C6872" s="262"/>
      <c r="F6872" s="262"/>
      <c r="G6872" s="262"/>
      <c r="M6872" s="148"/>
      <c r="N6872" s="266"/>
    </row>
    <row r="6873" spans="2:14">
      <c r="B6873" s="262"/>
      <c r="C6873" s="262"/>
      <c r="F6873" s="262"/>
      <c r="G6873" s="262"/>
      <c r="M6873" s="148"/>
      <c r="N6873" s="266"/>
    </row>
    <row r="6874" spans="2:14">
      <c r="B6874" s="262"/>
      <c r="C6874" s="262"/>
      <c r="F6874" s="262"/>
      <c r="G6874" s="262"/>
      <c r="M6874" s="148"/>
      <c r="N6874" s="266"/>
    </row>
    <row r="6875" spans="2:14">
      <c r="B6875" s="262"/>
      <c r="C6875" s="262"/>
      <c r="F6875" s="262"/>
      <c r="G6875" s="262"/>
      <c r="M6875" s="148"/>
      <c r="N6875" s="266"/>
    </row>
    <row r="6876" spans="2:14">
      <c r="B6876" s="262"/>
      <c r="C6876" s="262"/>
      <c r="F6876" s="262"/>
      <c r="G6876" s="262"/>
      <c r="M6876" s="148"/>
      <c r="N6876" s="266"/>
    </row>
    <row r="6877" spans="2:14">
      <c r="B6877" s="262"/>
      <c r="C6877" s="262"/>
      <c r="F6877" s="262"/>
      <c r="G6877" s="262"/>
      <c r="M6877" s="148"/>
      <c r="N6877" s="266"/>
    </row>
    <row r="6878" spans="2:14">
      <c r="B6878" s="262"/>
      <c r="C6878" s="262"/>
      <c r="F6878" s="262"/>
      <c r="G6878" s="262"/>
      <c r="M6878" s="148"/>
      <c r="N6878" s="266"/>
    </row>
    <row r="6879" spans="2:14">
      <c r="B6879" s="262"/>
      <c r="C6879" s="262"/>
      <c r="F6879" s="262"/>
      <c r="G6879" s="262"/>
      <c r="M6879" s="148"/>
      <c r="N6879" s="266"/>
    </row>
    <row r="6880" spans="2:14">
      <c r="B6880" s="262"/>
      <c r="C6880" s="262"/>
      <c r="F6880" s="262"/>
      <c r="G6880" s="262"/>
      <c r="M6880" s="148"/>
      <c r="N6880" s="266"/>
    </row>
    <row r="6881" spans="2:14">
      <c r="B6881" s="262"/>
      <c r="C6881" s="262"/>
      <c r="F6881" s="262"/>
      <c r="G6881" s="262"/>
      <c r="M6881" s="148"/>
      <c r="N6881" s="266"/>
    </row>
    <row r="6882" spans="2:14">
      <c r="B6882" s="262"/>
      <c r="C6882" s="262"/>
      <c r="F6882" s="262"/>
      <c r="G6882" s="262"/>
      <c r="M6882" s="148"/>
      <c r="N6882" s="266"/>
    </row>
    <row r="6883" spans="2:14">
      <c r="B6883" s="262"/>
      <c r="C6883" s="262"/>
      <c r="F6883" s="262"/>
      <c r="G6883" s="262"/>
      <c r="M6883" s="148"/>
      <c r="N6883" s="266"/>
    </row>
    <row r="6884" spans="2:14">
      <c r="B6884" s="262"/>
      <c r="C6884" s="262"/>
      <c r="F6884" s="262"/>
      <c r="G6884" s="262"/>
      <c r="M6884" s="148"/>
      <c r="N6884" s="266"/>
    </row>
    <row r="6885" spans="2:14">
      <c r="B6885" s="262"/>
      <c r="C6885" s="262"/>
      <c r="F6885" s="262"/>
      <c r="G6885" s="262"/>
      <c r="M6885" s="148"/>
      <c r="N6885" s="266"/>
    </row>
    <row r="6886" spans="2:14">
      <c r="B6886" s="262"/>
      <c r="C6886" s="262"/>
      <c r="F6886" s="262"/>
      <c r="G6886" s="262"/>
      <c r="M6886" s="148"/>
      <c r="N6886" s="266"/>
    </row>
    <row r="6887" spans="2:14">
      <c r="B6887" s="262"/>
      <c r="C6887" s="262"/>
      <c r="F6887" s="262"/>
      <c r="G6887" s="262"/>
      <c r="M6887" s="148"/>
      <c r="N6887" s="266"/>
    </row>
    <row r="6888" spans="2:14">
      <c r="B6888" s="262"/>
      <c r="C6888" s="262"/>
      <c r="F6888" s="262"/>
      <c r="G6888" s="262"/>
      <c r="M6888" s="148"/>
      <c r="N6888" s="266"/>
    </row>
    <row r="6889" spans="2:14">
      <c r="B6889" s="262"/>
      <c r="C6889" s="262"/>
      <c r="F6889" s="262"/>
      <c r="G6889" s="262"/>
      <c r="M6889" s="148"/>
      <c r="N6889" s="266"/>
    </row>
    <row r="6890" spans="2:14">
      <c r="B6890" s="262"/>
      <c r="C6890" s="262"/>
      <c r="F6890" s="262"/>
      <c r="G6890" s="262"/>
      <c r="M6890" s="148"/>
      <c r="N6890" s="266"/>
    </row>
    <row r="6891" spans="2:14">
      <c r="B6891" s="262"/>
      <c r="C6891" s="262"/>
      <c r="F6891" s="262"/>
      <c r="G6891" s="262"/>
      <c r="M6891" s="148"/>
      <c r="N6891" s="266"/>
    </row>
    <row r="6892" spans="2:14">
      <c r="B6892" s="262"/>
      <c r="C6892" s="262"/>
      <c r="F6892" s="262"/>
      <c r="G6892" s="262"/>
      <c r="M6892" s="148"/>
      <c r="N6892" s="266"/>
    </row>
    <row r="6893" spans="2:14">
      <c r="B6893" s="262"/>
      <c r="C6893" s="262"/>
      <c r="F6893" s="262"/>
      <c r="G6893" s="262"/>
      <c r="M6893" s="148"/>
      <c r="N6893" s="266"/>
    </row>
    <row r="6894" spans="2:14">
      <c r="B6894" s="262"/>
      <c r="C6894" s="262"/>
      <c r="F6894" s="262"/>
      <c r="G6894" s="262"/>
      <c r="M6894" s="148"/>
      <c r="N6894" s="266"/>
    </row>
    <row r="6895" spans="2:14">
      <c r="B6895" s="262"/>
      <c r="C6895" s="262"/>
      <c r="F6895" s="262"/>
      <c r="G6895" s="262"/>
      <c r="M6895" s="148"/>
      <c r="N6895" s="266"/>
    </row>
    <row r="6896" spans="2:14">
      <c r="B6896" s="262"/>
      <c r="C6896" s="262"/>
      <c r="F6896" s="262"/>
      <c r="G6896" s="262"/>
      <c r="M6896" s="148"/>
      <c r="N6896" s="266"/>
    </row>
    <row r="6897" spans="2:14">
      <c r="B6897" s="262"/>
      <c r="C6897" s="262"/>
      <c r="F6897" s="262"/>
      <c r="G6897" s="262"/>
      <c r="M6897" s="148"/>
      <c r="N6897" s="266"/>
    </row>
    <row r="6898" spans="2:14">
      <c r="B6898" s="262"/>
      <c r="C6898" s="262"/>
      <c r="F6898" s="262"/>
      <c r="G6898" s="262"/>
      <c r="M6898" s="148"/>
      <c r="N6898" s="266"/>
    </row>
    <row r="6899" spans="2:14">
      <c r="B6899" s="262"/>
      <c r="C6899" s="262"/>
      <c r="F6899" s="262"/>
      <c r="G6899" s="262"/>
      <c r="M6899" s="148"/>
      <c r="N6899" s="266"/>
    </row>
    <row r="6900" spans="2:14">
      <c r="B6900" s="262"/>
      <c r="C6900" s="262"/>
      <c r="F6900" s="262"/>
      <c r="G6900" s="262"/>
      <c r="M6900" s="148"/>
      <c r="N6900" s="266"/>
    </row>
    <row r="6901" spans="2:14">
      <c r="B6901" s="262"/>
      <c r="C6901" s="262"/>
      <c r="F6901" s="262"/>
      <c r="G6901" s="262"/>
      <c r="M6901" s="148"/>
      <c r="N6901" s="266"/>
    </row>
    <row r="6902" spans="2:14">
      <c r="B6902" s="262"/>
      <c r="C6902" s="262"/>
      <c r="F6902" s="262"/>
      <c r="G6902" s="262"/>
      <c r="M6902" s="148"/>
      <c r="N6902" s="266"/>
    </row>
    <row r="6903" spans="2:14">
      <c r="B6903" s="262"/>
      <c r="C6903" s="262"/>
      <c r="F6903" s="262"/>
      <c r="G6903" s="262"/>
      <c r="M6903" s="148"/>
      <c r="N6903" s="266"/>
    </row>
    <row r="6904" spans="2:14">
      <c r="B6904" s="262"/>
      <c r="C6904" s="262"/>
      <c r="F6904" s="262"/>
      <c r="G6904" s="262"/>
      <c r="M6904" s="148"/>
      <c r="N6904" s="266"/>
    </row>
    <row r="6905" spans="2:14">
      <c r="B6905" s="262"/>
      <c r="C6905" s="262"/>
      <c r="F6905" s="262"/>
      <c r="G6905" s="262"/>
      <c r="M6905" s="148"/>
      <c r="N6905" s="266"/>
    </row>
    <row r="6906" spans="2:14">
      <c r="B6906" s="262"/>
      <c r="C6906" s="262"/>
      <c r="F6906" s="262"/>
      <c r="G6906" s="262"/>
      <c r="M6906" s="148"/>
      <c r="N6906" s="266"/>
    </row>
    <row r="6907" spans="2:14">
      <c r="B6907" s="262"/>
      <c r="C6907" s="262"/>
      <c r="F6907" s="262"/>
      <c r="G6907" s="262"/>
      <c r="M6907" s="148"/>
      <c r="N6907" s="266"/>
    </row>
    <row r="6908" spans="2:14">
      <c r="B6908" s="262"/>
      <c r="C6908" s="262"/>
      <c r="F6908" s="262"/>
      <c r="G6908" s="262"/>
      <c r="M6908" s="148"/>
      <c r="N6908" s="266"/>
    </row>
    <row r="6909" spans="2:14">
      <c r="B6909" s="262"/>
      <c r="C6909" s="262"/>
      <c r="F6909" s="262"/>
      <c r="G6909" s="262"/>
      <c r="M6909" s="148"/>
      <c r="N6909" s="266"/>
    </row>
    <row r="6910" spans="2:14">
      <c r="B6910" s="262"/>
      <c r="C6910" s="262"/>
      <c r="F6910" s="262"/>
      <c r="G6910" s="262"/>
      <c r="M6910" s="148"/>
      <c r="N6910" s="266"/>
    </row>
    <row r="6911" spans="2:14">
      <c r="B6911" s="262"/>
      <c r="C6911" s="262"/>
      <c r="F6911" s="262"/>
      <c r="G6911" s="262"/>
      <c r="M6911" s="148"/>
      <c r="N6911" s="266"/>
    </row>
    <row r="6912" spans="2:14">
      <c r="B6912" s="262"/>
      <c r="C6912" s="262"/>
      <c r="F6912" s="262"/>
      <c r="G6912" s="262"/>
      <c r="M6912" s="148"/>
      <c r="N6912" s="266"/>
    </row>
    <row r="6913" spans="2:14">
      <c r="B6913" s="262"/>
      <c r="C6913" s="262"/>
      <c r="F6913" s="262"/>
      <c r="G6913" s="262"/>
      <c r="M6913" s="148"/>
      <c r="N6913" s="266"/>
    </row>
    <row r="6914" spans="2:14">
      <c r="B6914" s="262"/>
      <c r="C6914" s="262"/>
      <c r="F6914" s="262"/>
      <c r="G6914" s="262"/>
      <c r="M6914" s="148"/>
      <c r="N6914" s="266"/>
    </row>
    <row r="6915" spans="2:14">
      <c r="B6915" s="262"/>
      <c r="C6915" s="262"/>
      <c r="F6915" s="262"/>
      <c r="G6915" s="262"/>
      <c r="M6915" s="148"/>
      <c r="N6915" s="266"/>
    </row>
    <row r="6916" spans="2:14">
      <c r="B6916" s="262"/>
      <c r="C6916" s="262"/>
      <c r="F6916" s="262"/>
      <c r="G6916" s="262"/>
      <c r="M6916" s="148"/>
      <c r="N6916" s="266"/>
    </row>
    <row r="6917" spans="2:14">
      <c r="B6917" s="262"/>
      <c r="C6917" s="262"/>
      <c r="F6917" s="262"/>
      <c r="G6917" s="262"/>
      <c r="M6917" s="148"/>
      <c r="N6917" s="266"/>
    </row>
    <row r="6918" spans="2:14">
      <c r="B6918" s="262"/>
      <c r="C6918" s="262"/>
      <c r="F6918" s="262"/>
      <c r="G6918" s="262"/>
      <c r="M6918" s="148"/>
      <c r="N6918" s="266"/>
    </row>
    <row r="6919" spans="2:14">
      <c r="B6919" s="262"/>
      <c r="C6919" s="262"/>
      <c r="F6919" s="262"/>
      <c r="G6919" s="262"/>
      <c r="M6919" s="148"/>
      <c r="N6919" s="266"/>
    </row>
    <row r="6920" spans="2:14">
      <c r="B6920" s="262"/>
      <c r="C6920" s="262"/>
      <c r="F6920" s="262"/>
      <c r="G6920" s="262"/>
      <c r="M6920" s="148"/>
      <c r="N6920" s="266"/>
    </row>
    <row r="6921" spans="2:14">
      <c r="B6921" s="262"/>
      <c r="C6921" s="262"/>
      <c r="F6921" s="262"/>
      <c r="G6921" s="262"/>
      <c r="M6921" s="148"/>
      <c r="N6921" s="266"/>
    </row>
    <row r="6922" spans="2:14">
      <c r="B6922" s="262"/>
      <c r="C6922" s="262"/>
      <c r="F6922" s="262"/>
      <c r="G6922" s="262"/>
      <c r="M6922" s="148"/>
      <c r="N6922" s="266"/>
    </row>
    <row r="6923" spans="2:14">
      <c r="B6923" s="262"/>
      <c r="C6923" s="262"/>
      <c r="F6923" s="262"/>
      <c r="G6923" s="262"/>
      <c r="M6923" s="148"/>
      <c r="N6923" s="266"/>
    </row>
    <row r="6924" spans="2:14">
      <c r="B6924" s="262"/>
      <c r="C6924" s="262"/>
      <c r="F6924" s="262"/>
      <c r="G6924" s="262"/>
      <c r="M6924" s="148"/>
      <c r="N6924" s="266"/>
    </row>
    <row r="6925" spans="2:14">
      <c r="B6925" s="262"/>
      <c r="C6925" s="262"/>
      <c r="F6925" s="262"/>
      <c r="G6925" s="262"/>
      <c r="M6925" s="148"/>
      <c r="N6925" s="266"/>
    </row>
    <row r="6926" spans="2:14">
      <c r="B6926" s="262"/>
      <c r="C6926" s="262"/>
      <c r="F6926" s="262"/>
      <c r="G6926" s="262"/>
      <c r="M6926" s="148"/>
      <c r="N6926" s="266"/>
    </row>
    <row r="6927" spans="2:14">
      <c r="B6927" s="262"/>
      <c r="C6927" s="262"/>
      <c r="F6927" s="262"/>
      <c r="G6927" s="262"/>
      <c r="M6927" s="148"/>
      <c r="N6927" s="266"/>
    </row>
    <row r="6928" spans="2:14">
      <c r="B6928" s="262"/>
      <c r="C6928" s="262"/>
      <c r="F6928" s="262"/>
      <c r="G6928" s="262"/>
      <c r="M6928" s="148"/>
      <c r="N6928" s="266"/>
    </row>
    <row r="6929" spans="2:14">
      <c r="B6929" s="262"/>
      <c r="C6929" s="262"/>
      <c r="F6929" s="262"/>
      <c r="G6929" s="262"/>
      <c r="M6929" s="148"/>
      <c r="N6929" s="266"/>
    </row>
    <row r="6930" spans="2:14">
      <c r="B6930" s="262"/>
      <c r="C6930" s="262"/>
      <c r="F6930" s="262"/>
      <c r="G6930" s="262"/>
      <c r="M6930" s="148"/>
      <c r="N6930" s="266"/>
    </row>
    <row r="6931" spans="2:14">
      <c r="B6931" s="262"/>
      <c r="C6931" s="262"/>
      <c r="F6931" s="262"/>
      <c r="G6931" s="262"/>
      <c r="M6931" s="148"/>
      <c r="N6931" s="266"/>
    </row>
    <row r="6932" spans="2:14">
      <c r="B6932" s="262"/>
      <c r="C6932" s="262"/>
      <c r="F6932" s="262"/>
      <c r="G6932" s="262"/>
      <c r="M6932" s="148"/>
      <c r="N6932" s="266"/>
    </row>
    <row r="6933" spans="2:14">
      <c r="B6933" s="262"/>
      <c r="C6933" s="262"/>
      <c r="F6933" s="262"/>
      <c r="G6933" s="262"/>
      <c r="M6933" s="148"/>
      <c r="N6933" s="266"/>
    </row>
    <row r="6934" spans="2:14">
      <c r="B6934" s="262"/>
      <c r="C6934" s="262"/>
      <c r="F6934" s="262"/>
      <c r="G6934" s="262"/>
      <c r="M6934" s="148"/>
      <c r="N6934" s="266"/>
    </row>
    <row r="6935" spans="2:14">
      <c r="B6935" s="262"/>
      <c r="C6935" s="262"/>
      <c r="F6935" s="262"/>
      <c r="G6935" s="262"/>
      <c r="M6935" s="148"/>
      <c r="N6935" s="266"/>
    </row>
    <row r="6936" spans="2:14">
      <c r="B6936" s="262"/>
      <c r="C6936" s="262"/>
      <c r="F6936" s="262"/>
      <c r="G6936" s="262"/>
      <c r="M6936" s="148"/>
      <c r="N6936" s="266"/>
    </row>
    <row r="6937" spans="2:14">
      <c r="B6937" s="262"/>
      <c r="C6937" s="262"/>
      <c r="F6937" s="262"/>
      <c r="G6937" s="262"/>
      <c r="M6937" s="148"/>
      <c r="N6937" s="266"/>
    </row>
    <row r="6938" spans="2:14">
      <c r="B6938" s="262"/>
      <c r="C6938" s="262"/>
      <c r="F6938" s="262"/>
      <c r="G6938" s="262"/>
      <c r="M6938" s="148"/>
      <c r="N6938" s="266"/>
    </row>
    <row r="6939" spans="2:14">
      <c r="B6939" s="262"/>
      <c r="C6939" s="262"/>
      <c r="F6939" s="262"/>
      <c r="G6939" s="262"/>
      <c r="M6939" s="148"/>
      <c r="N6939" s="266"/>
    </row>
    <row r="6940" spans="2:14">
      <c r="B6940" s="262"/>
      <c r="C6940" s="262"/>
      <c r="F6940" s="262"/>
      <c r="G6940" s="262"/>
      <c r="M6940" s="148"/>
      <c r="N6940" s="266"/>
    </row>
    <row r="6941" spans="2:14">
      <c r="B6941" s="262"/>
      <c r="C6941" s="262"/>
      <c r="F6941" s="262"/>
      <c r="G6941" s="262"/>
      <c r="M6941" s="148"/>
      <c r="N6941" s="266"/>
    </row>
    <row r="6942" spans="2:14">
      <c r="B6942" s="262"/>
      <c r="C6942" s="262"/>
      <c r="F6942" s="262"/>
      <c r="G6942" s="262"/>
      <c r="M6942" s="148"/>
      <c r="N6942" s="266"/>
    </row>
    <row r="6943" spans="2:14">
      <c r="B6943" s="262"/>
      <c r="C6943" s="262"/>
      <c r="F6943" s="262"/>
      <c r="G6943" s="262"/>
      <c r="M6943" s="148"/>
      <c r="N6943" s="266"/>
    </row>
    <row r="6944" spans="2:14">
      <c r="B6944" s="262"/>
      <c r="C6944" s="262"/>
      <c r="F6944" s="262"/>
      <c r="G6944" s="262"/>
      <c r="M6944" s="148"/>
      <c r="N6944" s="266"/>
    </row>
    <row r="6945" spans="2:14">
      <c r="B6945" s="262"/>
      <c r="C6945" s="262"/>
      <c r="F6945" s="262"/>
      <c r="G6945" s="262"/>
      <c r="M6945" s="148"/>
      <c r="N6945" s="266"/>
    </row>
    <row r="6946" spans="2:14">
      <c r="B6946" s="262"/>
      <c r="C6946" s="262"/>
      <c r="F6946" s="262"/>
      <c r="G6946" s="262"/>
      <c r="M6946" s="148"/>
      <c r="N6946" s="266"/>
    </row>
    <row r="6947" spans="2:14">
      <c r="B6947" s="262"/>
      <c r="C6947" s="262"/>
      <c r="F6947" s="262"/>
      <c r="G6947" s="262"/>
      <c r="M6947" s="148"/>
      <c r="N6947" s="266"/>
    </row>
    <row r="6948" spans="2:14">
      <c r="B6948" s="262"/>
      <c r="C6948" s="262"/>
      <c r="F6948" s="262"/>
      <c r="G6948" s="262"/>
      <c r="M6948" s="148"/>
      <c r="N6948" s="266"/>
    </row>
    <row r="6949" spans="2:14">
      <c r="B6949" s="262"/>
      <c r="C6949" s="262"/>
      <c r="F6949" s="262"/>
      <c r="G6949" s="262"/>
      <c r="M6949" s="148"/>
      <c r="N6949" s="266"/>
    </row>
    <row r="6950" spans="2:14">
      <c r="B6950" s="262"/>
      <c r="C6950" s="262"/>
      <c r="F6950" s="262"/>
      <c r="G6950" s="262"/>
      <c r="M6950" s="148"/>
      <c r="N6950" s="266"/>
    </row>
    <row r="6951" spans="2:14">
      <c r="B6951" s="262"/>
      <c r="C6951" s="262"/>
      <c r="F6951" s="262"/>
      <c r="G6951" s="262"/>
      <c r="M6951" s="148"/>
      <c r="N6951" s="266"/>
    </row>
    <row r="6952" spans="2:14">
      <c r="B6952" s="262"/>
      <c r="C6952" s="262"/>
      <c r="F6952" s="262"/>
      <c r="G6952" s="262"/>
      <c r="M6952" s="148"/>
      <c r="N6952" s="266"/>
    </row>
    <row r="6953" spans="2:14">
      <c r="B6953" s="262"/>
      <c r="C6953" s="262"/>
      <c r="F6953" s="262"/>
      <c r="G6953" s="262"/>
      <c r="M6953" s="148"/>
      <c r="N6953" s="266"/>
    </row>
    <row r="6954" spans="2:14">
      <c r="B6954" s="262"/>
      <c r="C6954" s="262"/>
      <c r="F6954" s="262"/>
      <c r="G6954" s="262"/>
      <c r="M6954" s="148"/>
      <c r="N6954" s="266"/>
    </row>
    <row r="6955" spans="2:14">
      <c r="B6955" s="262"/>
      <c r="C6955" s="262"/>
      <c r="F6955" s="262"/>
      <c r="G6955" s="262"/>
      <c r="M6955" s="148"/>
      <c r="N6955" s="266"/>
    </row>
    <row r="6956" spans="2:14">
      <c r="B6956" s="262"/>
      <c r="C6956" s="262"/>
      <c r="F6956" s="262"/>
      <c r="G6956" s="262"/>
      <c r="M6956" s="148"/>
      <c r="N6956" s="266"/>
    </row>
    <row r="6957" spans="2:14">
      <c r="B6957" s="262"/>
      <c r="C6957" s="262"/>
      <c r="F6957" s="262"/>
      <c r="G6957" s="262"/>
      <c r="M6957" s="148"/>
      <c r="N6957" s="266"/>
    </row>
    <row r="6958" spans="2:14">
      <c r="B6958" s="262"/>
      <c r="C6958" s="262"/>
      <c r="F6958" s="262"/>
      <c r="G6958" s="262"/>
      <c r="M6958" s="148"/>
      <c r="N6958" s="266"/>
    </row>
    <row r="6959" spans="2:14">
      <c r="B6959" s="262"/>
      <c r="C6959" s="262"/>
      <c r="F6959" s="262"/>
      <c r="G6959" s="262"/>
      <c r="M6959" s="148"/>
      <c r="N6959" s="266"/>
    </row>
    <row r="6960" spans="2:14">
      <c r="B6960" s="262"/>
      <c r="C6960" s="262"/>
      <c r="F6960" s="262"/>
      <c r="G6960" s="262"/>
      <c r="M6960" s="148"/>
      <c r="N6960" s="266"/>
    </row>
    <row r="6961" spans="2:14">
      <c r="B6961" s="262"/>
      <c r="C6961" s="262"/>
      <c r="F6961" s="262"/>
      <c r="G6961" s="262"/>
      <c r="M6961" s="148"/>
      <c r="N6961" s="266"/>
    </row>
    <row r="6962" spans="2:14">
      <c r="B6962" s="262"/>
      <c r="C6962" s="262"/>
      <c r="F6962" s="262"/>
      <c r="G6962" s="262"/>
      <c r="M6962" s="148"/>
      <c r="N6962" s="266"/>
    </row>
    <row r="6963" spans="2:14">
      <c r="B6963" s="262"/>
      <c r="C6963" s="262"/>
      <c r="F6963" s="262"/>
      <c r="G6963" s="262"/>
      <c r="M6963" s="148"/>
      <c r="N6963" s="266"/>
    </row>
    <row r="6964" spans="2:14">
      <c r="B6964" s="262"/>
      <c r="C6964" s="262"/>
      <c r="F6964" s="262"/>
      <c r="G6964" s="262"/>
      <c r="M6964" s="148"/>
      <c r="N6964" s="266"/>
    </row>
    <row r="6965" spans="2:14">
      <c r="B6965" s="262"/>
      <c r="C6965" s="262"/>
      <c r="F6965" s="262"/>
      <c r="G6965" s="262"/>
      <c r="M6965" s="148"/>
      <c r="N6965" s="266"/>
    </row>
    <row r="6966" spans="2:14">
      <c r="B6966" s="262"/>
      <c r="C6966" s="262"/>
      <c r="F6966" s="262"/>
      <c r="G6966" s="262"/>
      <c r="M6966" s="148"/>
      <c r="N6966" s="266"/>
    </row>
    <row r="6967" spans="2:14">
      <c r="B6967" s="262"/>
      <c r="C6967" s="262"/>
      <c r="F6967" s="262"/>
      <c r="G6967" s="262"/>
      <c r="M6967" s="148"/>
      <c r="N6967" s="266"/>
    </row>
    <row r="6968" spans="2:14">
      <c r="B6968" s="262"/>
      <c r="C6968" s="262"/>
      <c r="F6968" s="262"/>
      <c r="G6968" s="262"/>
      <c r="M6968" s="148"/>
      <c r="N6968" s="266"/>
    </row>
    <row r="6969" spans="2:14">
      <c r="B6969" s="262"/>
      <c r="C6969" s="262"/>
      <c r="F6969" s="262"/>
      <c r="G6969" s="262"/>
      <c r="M6969" s="148"/>
      <c r="N6969" s="266"/>
    </row>
    <row r="6970" spans="2:14">
      <c r="B6970" s="262"/>
      <c r="C6970" s="262"/>
      <c r="F6970" s="262"/>
      <c r="G6970" s="262"/>
      <c r="M6970" s="148"/>
      <c r="N6970" s="266"/>
    </row>
    <row r="6971" spans="2:14">
      <c r="B6971" s="262"/>
      <c r="C6971" s="262"/>
      <c r="F6971" s="262"/>
      <c r="G6971" s="262"/>
      <c r="M6971" s="148"/>
      <c r="N6971" s="266"/>
    </row>
    <row r="6972" spans="2:14">
      <c r="B6972" s="262"/>
      <c r="C6972" s="262"/>
      <c r="F6972" s="262"/>
      <c r="G6972" s="262"/>
      <c r="M6972" s="148"/>
      <c r="N6972" s="266"/>
    </row>
    <row r="6973" spans="2:14">
      <c r="B6973" s="262"/>
      <c r="C6973" s="262"/>
      <c r="F6973" s="262"/>
      <c r="G6973" s="262"/>
      <c r="M6973" s="148"/>
      <c r="N6973" s="266"/>
    </row>
    <row r="6974" spans="2:14">
      <c r="B6974" s="262"/>
      <c r="C6974" s="262"/>
      <c r="F6974" s="262"/>
      <c r="G6974" s="262"/>
      <c r="M6974" s="148"/>
      <c r="N6974" s="266"/>
    </row>
    <row r="6975" spans="2:14">
      <c r="B6975" s="262"/>
      <c r="C6975" s="262"/>
      <c r="F6975" s="262"/>
      <c r="G6975" s="262"/>
      <c r="M6975" s="148"/>
      <c r="N6975" s="266"/>
    </row>
    <row r="6976" spans="2:14">
      <c r="B6976" s="262"/>
      <c r="C6976" s="262"/>
      <c r="F6976" s="262"/>
      <c r="G6976" s="262"/>
      <c r="M6976" s="148"/>
      <c r="N6976" s="266"/>
    </row>
    <row r="6977" spans="2:14">
      <c r="B6977" s="262"/>
      <c r="C6977" s="262"/>
      <c r="F6977" s="262"/>
      <c r="G6977" s="262"/>
      <c r="M6977" s="148"/>
      <c r="N6977" s="266"/>
    </row>
    <row r="6978" spans="2:14">
      <c r="B6978" s="262"/>
      <c r="C6978" s="262"/>
      <c r="F6978" s="262"/>
      <c r="G6978" s="262"/>
      <c r="M6978" s="148"/>
      <c r="N6978" s="266"/>
    </row>
    <row r="6979" spans="2:14">
      <c r="B6979" s="262"/>
      <c r="C6979" s="262"/>
      <c r="F6979" s="262"/>
      <c r="G6979" s="262"/>
      <c r="M6979" s="148"/>
      <c r="N6979" s="266"/>
    </row>
    <row r="6980" spans="2:14">
      <c r="B6980" s="262"/>
      <c r="C6980" s="262"/>
      <c r="F6980" s="262"/>
      <c r="G6980" s="262"/>
      <c r="M6980" s="148"/>
      <c r="N6980" s="266"/>
    </row>
    <row r="6981" spans="2:14">
      <c r="B6981" s="262"/>
      <c r="C6981" s="262"/>
      <c r="F6981" s="262"/>
      <c r="G6981" s="262"/>
      <c r="M6981" s="148"/>
      <c r="N6981" s="266"/>
    </row>
    <row r="6982" spans="2:14">
      <c r="B6982" s="262"/>
      <c r="C6982" s="262"/>
      <c r="F6982" s="262"/>
      <c r="G6982" s="262"/>
      <c r="M6982" s="148"/>
      <c r="N6982" s="266"/>
    </row>
    <row r="6983" spans="2:14">
      <c r="B6983" s="262"/>
      <c r="C6983" s="262"/>
      <c r="F6983" s="262"/>
      <c r="G6983" s="262"/>
      <c r="M6983" s="148"/>
      <c r="N6983" s="266"/>
    </row>
    <row r="6984" spans="2:14">
      <c r="B6984" s="262"/>
      <c r="C6984" s="262"/>
      <c r="F6984" s="262"/>
      <c r="G6984" s="262"/>
      <c r="M6984" s="148"/>
      <c r="N6984" s="266"/>
    </row>
    <row r="6985" spans="2:14">
      <c r="B6985" s="262"/>
      <c r="C6985" s="262"/>
      <c r="F6985" s="262"/>
      <c r="G6985" s="262"/>
      <c r="M6985" s="148"/>
      <c r="N6985" s="266"/>
    </row>
    <row r="6986" spans="2:14">
      <c r="B6986" s="262"/>
      <c r="C6986" s="262"/>
      <c r="F6986" s="262"/>
      <c r="G6986" s="262"/>
      <c r="M6986" s="148"/>
      <c r="N6986" s="266"/>
    </row>
    <row r="6987" spans="2:14">
      <c r="B6987" s="262"/>
      <c r="C6987" s="262"/>
      <c r="F6987" s="262"/>
      <c r="G6987" s="262"/>
      <c r="M6987" s="148"/>
      <c r="N6987" s="266"/>
    </row>
    <row r="6988" spans="2:14">
      <c r="B6988" s="262"/>
      <c r="C6988" s="262"/>
      <c r="F6988" s="262"/>
      <c r="G6988" s="262"/>
      <c r="M6988" s="148"/>
      <c r="N6988" s="266"/>
    </row>
    <row r="6989" spans="2:14">
      <c r="B6989" s="262"/>
      <c r="C6989" s="262"/>
      <c r="F6989" s="262"/>
      <c r="G6989" s="262"/>
      <c r="M6989" s="148"/>
      <c r="N6989" s="266"/>
    </row>
    <row r="6990" spans="2:14">
      <c r="B6990" s="262"/>
      <c r="C6990" s="262"/>
      <c r="F6990" s="262"/>
      <c r="G6990" s="262"/>
      <c r="M6990" s="148"/>
      <c r="N6990" s="266"/>
    </row>
    <row r="6991" spans="2:14">
      <c r="B6991" s="262"/>
      <c r="C6991" s="262"/>
      <c r="F6991" s="262"/>
      <c r="G6991" s="262"/>
      <c r="M6991" s="148"/>
      <c r="N6991" s="266"/>
    </row>
    <row r="6992" spans="2:14">
      <c r="B6992" s="262"/>
      <c r="C6992" s="262"/>
      <c r="F6992" s="262"/>
      <c r="G6992" s="262"/>
      <c r="M6992" s="148"/>
      <c r="N6992" s="266"/>
    </row>
    <row r="6993" spans="2:14">
      <c r="B6993" s="262"/>
      <c r="C6993" s="262"/>
      <c r="F6993" s="262"/>
      <c r="G6993" s="262"/>
      <c r="M6993" s="148"/>
      <c r="N6993" s="266"/>
    </row>
    <row r="6994" spans="2:14">
      <c r="B6994" s="262"/>
      <c r="C6994" s="262"/>
      <c r="F6994" s="262"/>
      <c r="G6994" s="262"/>
      <c r="M6994" s="148"/>
      <c r="N6994" s="266"/>
    </row>
    <row r="6995" spans="2:14">
      <c r="B6995" s="262"/>
      <c r="C6995" s="262"/>
      <c r="F6995" s="262"/>
      <c r="G6995" s="262"/>
      <c r="M6995" s="148"/>
      <c r="N6995" s="266"/>
    </row>
    <row r="6996" spans="2:14">
      <c r="B6996" s="262"/>
      <c r="C6996" s="262"/>
      <c r="F6996" s="262"/>
      <c r="G6996" s="262"/>
      <c r="M6996" s="148"/>
      <c r="N6996" s="266"/>
    </row>
    <row r="6997" spans="2:14">
      <c r="B6997" s="262"/>
      <c r="C6997" s="262"/>
      <c r="F6997" s="262"/>
      <c r="G6997" s="262"/>
      <c r="M6997" s="148"/>
      <c r="N6997" s="266"/>
    </row>
    <row r="6998" spans="2:14">
      <c r="B6998" s="262"/>
      <c r="C6998" s="262"/>
      <c r="F6998" s="262"/>
      <c r="G6998" s="262"/>
      <c r="M6998" s="148"/>
      <c r="N6998" s="266"/>
    </row>
    <row r="6999" spans="2:14">
      <c r="B6999" s="262"/>
      <c r="C6999" s="262"/>
      <c r="F6999" s="262"/>
      <c r="G6999" s="262"/>
      <c r="M6999" s="148"/>
      <c r="N6999" s="266"/>
    </row>
    <row r="7000" spans="2:14">
      <c r="B7000" s="262"/>
      <c r="C7000" s="262"/>
      <c r="F7000" s="262"/>
      <c r="G7000" s="262"/>
      <c r="M7000" s="148"/>
      <c r="N7000" s="266"/>
    </row>
    <row r="7001" spans="2:14">
      <c r="B7001" s="262"/>
      <c r="C7001" s="262"/>
      <c r="F7001" s="262"/>
      <c r="G7001" s="262"/>
      <c r="M7001" s="148"/>
      <c r="N7001" s="266"/>
    </row>
    <row r="7002" spans="2:14">
      <c r="B7002" s="262"/>
      <c r="C7002" s="262"/>
      <c r="F7002" s="262"/>
      <c r="G7002" s="262"/>
      <c r="M7002" s="148"/>
      <c r="N7002" s="266"/>
    </row>
    <row r="7003" spans="2:14">
      <c r="B7003" s="262"/>
      <c r="C7003" s="262"/>
      <c r="F7003" s="262"/>
      <c r="G7003" s="262"/>
      <c r="M7003" s="148"/>
      <c r="N7003" s="266"/>
    </row>
    <row r="7004" spans="2:14">
      <c r="B7004" s="262"/>
      <c r="C7004" s="262"/>
      <c r="F7004" s="262"/>
      <c r="G7004" s="262"/>
      <c r="M7004" s="148"/>
      <c r="N7004" s="266"/>
    </row>
    <row r="7005" spans="2:14">
      <c r="B7005" s="262"/>
      <c r="C7005" s="262"/>
      <c r="F7005" s="262"/>
      <c r="G7005" s="262"/>
      <c r="M7005" s="148"/>
      <c r="N7005" s="266"/>
    </row>
    <row r="7006" spans="2:14">
      <c r="B7006" s="262"/>
      <c r="C7006" s="262"/>
      <c r="F7006" s="262"/>
      <c r="G7006" s="262"/>
      <c r="M7006" s="148"/>
      <c r="N7006" s="266"/>
    </row>
    <row r="7007" spans="2:14">
      <c r="B7007" s="262"/>
      <c r="C7007" s="262"/>
      <c r="F7007" s="262"/>
      <c r="G7007" s="262"/>
      <c r="M7007" s="148"/>
      <c r="N7007" s="266"/>
    </row>
    <row r="7008" spans="2:14">
      <c r="B7008" s="262"/>
      <c r="C7008" s="262"/>
      <c r="F7008" s="262"/>
      <c r="G7008" s="262"/>
      <c r="M7008" s="148"/>
      <c r="N7008" s="266"/>
    </row>
    <row r="7009" spans="2:14">
      <c r="B7009" s="262"/>
      <c r="C7009" s="262"/>
      <c r="F7009" s="262"/>
      <c r="G7009" s="262"/>
      <c r="M7009" s="148"/>
      <c r="N7009" s="266"/>
    </row>
    <row r="7010" spans="2:14">
      <c r="B7010" s="262"/>
      <c r="C7010" s="262"/>
      <c r="F7010" s="262"/>
      <c r="G7010" s="262"/>
      <c r="M7010" s="148"/>
      <c r="N7010" s="266"/>
    </row>
    <row r="7011" spans="2:14">
      <c r="B7011" s="262"/>
      <c r="C7011" s="262"/>
      <c r="F7011" s="262"/>
      <c r="G7011" s="262"/>
      <c r="M7011" s="148"/>
      <c r="N7011" s="266"/>
    </row>
    <row r="7012" spans="2:14">
      <c r="B7012" s="262"/>
      <c r="C7012" s="262"/>
      <c r="F7012" s="262"/>
      <c r="G7012" s="262"/>
      <c r="M7012" s="148"/>
      <c r="N7012" s="266"/>
    </row>
    <row r="7013" spans="2:14">
      <c r="B7013" s="262"/>
      <c r="C7013" s="262"/>
      <c r="F7013" s="262"/>
      <c r="G7013" s="262"/>
      <c r="M7013" s="148"/>
      <c r="N7013" s="266"/>
    </row>
    <row r="7014" spans="2:14">
      <c r="B7014" s="262"/>
      <c r="C7014" s="262"/>
      <c r="F7014" s="262"/>
      <c r="G7014" s="262"/>
      <c r="M7014" s="148"/>
      <c r="N7014" s="266"/>
    </row>
    <row r="7015" spans="2:14">
      <c r="B7015" s="262"/>
      <c r="C7015" s="262"/>
      <c r="F7015" s="262"/>
      <c r="G7015" s="262"/>
      <c r="M7015" s="148"/>
      <c r="N7015" s="266"/>
    </row>
    <row r="7016" spans="2:14">
      <c r="B7016" s="262"/>
      <c r="C7016" s="262"/>
      <c r="F7016" s="262"/>
      <c r="G7016" s="262"/>
      <c r="M7016" s="148"/>
      <c r="N7016" s="266"/>
    </row>
    <row r="7017" spans="2:14">
      <c r="B7017" s="262"/>
      <c r="C7017" s="262"/>
      <c r="F7017" s="262"/>
      <c r="G7017" s="262"/>
      <c r="M7017" s="148"/>
      <c r="N7017" s="266"/>
    </row>
    <row r="7018" spans="2:14">
      <c r="B7018" s="262"/>
      <c r="C7018" s="262"/>
      <c r="F7018" s="262"/>
      <c r="G7018" s="262"/>
      <c r="M7018" s="148"/>
      <c r="N7018" s="266"/>
    </row>
    <row r="7019" spans="2:14">
      <c r="B7019" s="262"/>
      <c r="C7019" s="262"/>
      <c r="F7019" s="262"/>
      <c r="G7019" s="262"/>
      <c r="M7019" s="148"/>
      <c r="N7019" s="266"/>
    </row>
    <row r="7020" spans="2:14">
      <c r="B7020" s="262"/>
      <c r="C7020" s="262"/>
      <c r="F7020" s="262"/>
      <c r="G7020" s="262"/>
      <c r="M7020" s="148"/>
      <c r="N7020" s="266"/>
    </row>
    <row r="7021" spans="2:14">
      <c r="B7021" s="262"/>
      <c r="C7021" s="262"/>
      <c r="F7021" s="262"/>
      <c r="G7021" s="262"/>
      <c r="M7021" s="148"/>
      <c r="N7021" s="266"/>
    </row>
    <row r="7022" spans="2:14">
      <c r="B7022" s="262"/>
      <c r="C7022" s="262"/>
      <c r="F7022" s="262"/>
      <c r="G7022" s="262"/>
      <c r="M7022" s="148"/>
      <c r="N7022" s="266"/>
    </row>
    <row r="7023" spans="2:14">
      <c r="B7023" s="262"/>
      <c r="C7023" s="262"/>
      <c r="F7023" s="262"/>
      <c r="G7023" s="262"/>
      <c r="M7023" s="148"/>
      <c r="N7023" s="266"/>
    </row>
    <row r="7024" spans="2:14">
      <c r="B7024" s="262"/>
      <c r="C7024" s="262"/>
      <c r="F7024" s="262"/>
      <c r="G7024" s="262"/>
      <c r="M7024" s="148"/>
      <c r="N7024" s="266"/>
    </row>
    <row r="7025" spans="2:14">
      <c r="B7025" s="262"/>
      <c r="C7025" s="262"/>
      <c r="F7025" s="262"/>
      <c r="G7025" s="262"/>
      <c r="M7025" s="148"/>
      <c r="N7025" s="266"/>
    </row>
    <row r="7026" spans="2:14">
      <c r="B7026" s="262"/>
      <c r="C7026" s="262"/>
      <c r="F7026" s="262"/>
      <c r="G7026" s="262"/>
      <c r="M7026" s="148"/>
      <c r="N7026" s="266"/>
    </row>
    <row r="7027" spans="2:14">
      <c r="B7027" s="262"/>
      <c r="C7027" s="262"/>
      <c r="F7027" s="262"/>
      <c r="G7027" s="262"/>
      <c r="M7027" s="148"/>
      <c r="N7027" s="266"/>
    </row>
    <row r="7028" spans="2:14">
      <c r="B7028" s="262"/>
      <c r="C7028" s="262"/>
      <c r="F7028" s="262"/>
      <c r="G7028" s="262"/>
      <c r="M7028" s="148"/>
      <c r="N7028" s="266"/>
    </row>
    <row r="7029" spans="2:14">
      <c r="B7029" s="262"/>
      <c r="C7029" s="262"/>
      <c r="F7029" s="262"/>
      <c r="G7029" s="262"/>
      <c r="M7029" s="148"/>
      <c r="N7029" s="266"/>
    </row>
    <row r="7030" spans="2:14">
      <c r="B7030" s="262"/>
      <c r="C7030" s="262"/>
      <c r="F7030" s="262"/>
      <c r="G7030" s="262"/>
      <c r="M7030" s="148"/>
      <c r="N7030" s="266"/>
    </row>
    <row r="7031" spans="2:14">
      <c r="B7031" s="262"/>
      <c r="C7031" s="262"/>
      <c r="F7031" s="262"/>
      <c r="G7031" s="262"/>
      <c r="M7031" s="148"/>
      <c r="N7031" s="266"/>
    </row>
    <row r="7032" spans="2:14">
      <c r="B7032" s="262"/>
      <c r="C7032" s="262"/>
      <c r="F7032" s="262"/>
      <c r="G7032" s="262"/>
      <c r="M7032" s="148"/>
      <c r="N7032" s="266"/>
    </row>
    <row r="7033" spans="2:14">
      <c r="B7033" s="262"/>
      <c r="C7033" s="262"/>
      <c r="F7033" s="262"/>
      <c r="G7033" s="262"/>
      <c r="M7033" s="148"/>
      <c r="N7033" s="266"/>
    </row>
    <row r="7034" spans="2:14">
      <c r="B7034" s="262"/>
      <c r="C7034" s="262"/>
      <c r="F7034" s="262"/>
      <c r="G7034" s="262"/>
      <c r="M7034" s="148"/>
      <c r="N7034" s="266"/>
    </row>
    <row r="7035" spans="2:14">
      <c r="B7035" s="262"/>
      <c r="C7035" s="262"/>
      <c r="F7035" s="262"/>
      <c r="G7035" s="262"/>
      <c r="M7035" s="148"/>
      <c r="N7035" s="266"/>
    </row>
    <row r="7036" spans="2:14">
      <c r="B7036" s="262"/>
      <c r="C7036" s="262"/>
      <c r="F7036" s="262"/>
      <c r="G7036" s="262"/>
      <c r="M7036" s="148"/>
      <c r="N7036" s="266"/>
    </row>
    <row r="7037" spans="2:14">
      <c r="B7037" s="262"/>
      <c r="C7037" s="262"/>
      <c r="F7037" s="262"/>
      <c r="G7037" s="262"/>
      <c r="M7037" s="148"/>
      <c r="N7037" s="266"/>
    </row>
    <row r="7038" spans="2:14">
      <c r="B7038" s="262"/>
      <c r="C7038" s="262"/>
      <c r="F7038" s="262"/>
      <c r="G7038" s="262"/>
    </row>
    <row r="7039" spans="2:14">
      <c r="B7039" s="262"/>
      <c r="C7039" s="262"/>
      <c r="F7039" s="262"/>
      <c r="G7039" s="262"/>
    </row>
    <row r="7040" spans="2:14">
      <c r="B7040" s="262"/>
      <c r="C7040" s="262"/>
      <c r="F7040" s="262"/>
      <c r="G7040" s="262"/>
    </row>
    <row r="7041" spans="2:7">
      <c r="B7041" s="262"/>
      <c r="C7041" s="262"/>
      <c r="F7041" s="262"/>
      <c r="G7041" s="262"/>
    </row>
    <row r="7042" spans="2:7">
      <c r="B7042" s="262"/>
      <c r="C7042" s="262"/>
      <c r="F7042" s="262"/>
      <c r="G7042" s="262"/>
    </row>
    <row r="7043" spans="2:7">
      <c r="B7043" s="262"/>
      <c r="C7043" s="262"/>
      <c r="F7043" s="262"/>
      <c r="G7043" s="262"/>
    </row>
    <row r="7044" spans="2:7">
      <c r="B7044" s="262"/>
      <c r="C7044" s="262"/>
      <c r="F7044" s="262"/>
      <c r="G7044" s="262"/>
    </row>
    <row r="7045" spans="2:7">
      <c r="B7045" s="262"/>
      <c r="C7045" s="262"/>
      <c r="F7045" s="262"/>
      <c r="G7045" s="262"/>
    </row>
    <row r="7046" spans="2:7">
      <c r="B7046" s="262"/>
      <c r="C7046" s="262"/>
      <c r="F7046" s="262"/>
      <c r="G7046" s="262"/>
    </row>
    <row r="7047" spans="2:7">
      <c r="B7047" s="262"/>
      <c r="C7047" s="262"/>
      <c r="F7047" s="262"/>
      <c r="G7047" s="262"/>
    </row>
    <row r="7048" spans="2:7">
      <c r="B7048" s="262"/>
      <c r="C7048" s="262"/>
      <c r="F7048" s="262"/>
      <c r="G7048" s="262"/>
    </row>
    <row r="7049" spans="2:7">
      <c r="B7049" s="262"/>
      <c r="C7049" s="262"/>
      <c r="F7049" s="262"/>
      <c r="G7049" s="262"/>
    </row>
    <row r="7050" spans="2:7">
      <c r="B7050" s="262"/>
      <c r="C7050" s="262"/>
      <c r="F7050" s="262"/>
      <c r="G7050" s="262"/>
    </row>
    <row r="7051" spans="2:7">
      <c r="B7051" s="262"/>
      <c r="C7051" s="262"/>
      <c r="F7051" s="262"/>
      <c r="G7051" s="262"/>
    </row>
    <row r="7052" spans="2:7">
      <c r="B7052" s="262"/>
      <c r="C7052" s="262"/>
      <c r="F7052" s="262"/>
      <c r="G7052" s="262"/>
    </row>
    <row r="7053" spans="2:7">
      <c r="B7053" s="262"/>
      <c r="C7053" s="262"/>
      <c r="F7053" s="262"/>
      <c r="G7053" s="262"/>
    </row>
    <row r="7054" spans="2:7">
      <c r="B7054" s="262"/>
      <c r="C7054" s="262"/>
      <c r="F7054" s="262"/>
      <c r="G7054" s="262"/>
    </row>
    <row r="7055" spans="2:7">
      <c r="B7055" s="262"/>
      <c r="C7055" s="262"/>
      <c r="F7055" s="262"/>
      <c r="G7055" s="262"/>
    </row>
    <row r="7056" spans="2:7">
      <c r="B7056" s="262"/>
      <c r="C7056" s="262"/>
      <c r="F7056" s="262"/>
      <c r="G7056" s="262"/>
    </row>
    <row r="7057" spans="2:7">
      <c r="B7057" s="262"/>
      <c r="C7057" s="262"/>
      <c r="F7057" s="262"/>
      <c r="G7057" s="262"/>
    </row>
  </sheetData>
  <autoFilter ref="A1:P7057" xr:uid="{00000000-0009-0000-0000-00000F000000}"/>
  <conditionalFormatting sqref="B1:B5953 C1:C6030 F3:G113 I3:J124 D3:E1177 A125:A213 A215:A308 F1981:G1982 D2171:G2171 D2607:G2607 D2839:G2839 D2863:G2863 D2865:G2865 D3071:G3071 D4179:G4179 D4221:G4221 D4311:G4311 D5833:G5833 B5970:B6030 D6003:G6030 B6085:C7057 D3303:G3303 D3515:G3515 D5601:G5601 D5827:G5827 D6085:G6124">
    <cfRule type="containsBlanks" dxfId="8" priority="1">
      <formula>LEN(TRIM(B1))=0</formula>
    </cfRule>
  </conditionalFormatting>
  <conditionalFormatting sqref="H16:H113 H2123:H2140 H2143:H2188 H2191:H2206 H2227:H2292 H2399:H2414 H2417:H2472 H2491:H2538 H2557:H2562 H2565:H2574 H2593:H2628 H2631:H2686 H2715:H2772 H2777:H2820 H2849:H2860 H2869:H2922 H2933:H2940 H2947:H3040 H3045:H3058 H3067:H3138 H3141:H3186 H3189:H3194 H3197:H3234 H3237:H3244 H3249:H3252 H3303 H3515 H3539:H3550 H3747:H3760 H4789:H4797 H4799:H4808 H4811:H4812 H4815:H4826 H4829:H4844 H4849:H4854 H4907:H4918 H4933:H4948 H4957:H4976 H4983:H4994 H4997:H5012 H5033:H5046 H5057:H5062 H5069:H5082 H5101:H5130 H5133:H5166 H5183:H5216 H5267:H5289 H5297:H5314 H5317:H5332 H5357:H5384 H5601 H5813:H5824 H5827 H5837:H5867 H5891:H5908 H5919:H5924 H5937:H5952 H6025:H6030 H6085:H6124">
    <cfRule type="containsBlanks" dxfId="0" priority="2">
      <formula>LEN(TRIM(#REF!))=0</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U2058"/>
  <sheetViews>
    <sheetView workbookViewId="0">
      <pane ySplit="1" topLeftCell="A2" activePane="bottomLeft" state="frozen"/>
      <selection pane="bottomLeft" activeCell="B3" sqref="B3"/>
    </sheetView>
  </sheetViews>
  <sheetFormatPr baseColWidth="10" defaultColWidth="12.6640625" defaultRowHeight="15.75" customHeight="1"/>
  <cols>
    <col min="1" max="1" width="55.44140625" customWidth="1"/>
    <col min="2" max="6" width="32.33203125" customWidth="1"/>
    <col min="7" max="7" width="45.109375" customWidth="1"/>
    <col min="8" max="8" width="32.33203125" customWidth="1"/>
    <col min="9" max="21" width="45.109375" customWidth="1"/>
  </cols>
  <sheetData>
    <row r="1" spans="1:21" ht="13.2">
      <c r="A1" s="157" t="s">
        <v>0</v>
      </c>
      <c r="B1" s="157" t="s">
        <v>1</v>
      </c>
      <c r="C1" s="42" t="s">
        <v>2</v>
      </c>
      <c r="D1" s="42" t="s">
        <v>3</v>
      </c>
      <c r="E1" s="42" t="s">
        <v>4</v>
      </c>
      <c r="F1" s="42" t="s">
        <v>5</v>
      </c>
      <c r="G1" s="42" t="s">
        <v>6</v>
      </c>
      <c r="H1" s="42" t="s">
        <v>7</v>
      </c>
      <c r="I1" s="42" t="s">
        <v>8</v>
      </c>
      <c r="J1" s="42"/>
      <c r="K1" s="158"/>
      <c r="L1" s="12"/>
      <c r="M1" s="42"/>
      <c r="N1" s="42"/>
      <c r="O1" s="42"/>
      <c r="P1" s="42"/>
      <c r="Q1" s="42"/>
      <c r="R1" s="42"/>
      <c r="S1" s="42"/>
      <c r="T1" s="42"/>
      <c r="U1" s="42"/>
    </row>
    <row r="2" spans="1:21" ht="13.8">
      <c r="A2" s="159" t="s">
        <v>52978</v>
      </c>
      <c r="B2" s="23" t="s">
        <v>52979</v>
      </c>
      <c r="C2" s="23" t="s">
        <v>52980</v>
      </c>
      <c r="D2" s="23" t="s">
        <v>13372</v>
      </c>
      <c r="E2" s="96" t="s">
        <v>52981</v>
      </c>
      <c r="F2" s="23" t="s">
        <v>52982</v>
      </c>
      <c r="G2" s="23" t="s">
        <v>13376</v>
      </c>
      <c r="H2" s="7" t="s">
        <v>52983</v>
      </c>
      <c r="I2" s="7" t="s">
        <v>52984</v>
      </c>
      <c r="J2" s="23"/>
      <c r="K2" s="150"/>
      <c r="L2" s="24"/>
      <c r="M2" s="23"/>
      <c r="N2" s="23"/>
      <c r="O2" s="23"/>
      <c r="P2" s="23"/>
      <c r="Q2" s="23"/>
      <c r="R2" s="23"/>
      <c r="S2" s="23"/>
      <c r="T2" s="23"/>
      <c r="U2" s="23"/>
    </row>
    <row r="3" spans="1:21" ht="13.8">
      <c r="A3" s="159" t="s">
        <v>52985</v>
      </c>
      <c r="B3" s="23" t="s">
        <v>52986</v>
      </c>
      <c r="C3" s="23" t="s">
        <v>52986</v>
      </c>
      <c r="D3" s="23" t="s">
        <v>2024</v>
      </c>
      <c r="E3" s="96" t="s">
        <v>52987</v>
      </c>
      <c r="F3" s="23" t="s">
        <v>52988</v>
      </c>
      <c r="G3" s="23" t="s">
        <v>2027</v>
      </c>
      <c r="H3" s="7" t="s">
        <v>52989</v>
      </c>
      <c r="I3" s="7" t="s">
        <v>52990</v>
      </c>
      <c r="J3" s="23"/>
      <c r="K3" s="150"/>
      <c r="L3" s="24"/>
      <c r="M3" s="23"/>
      <c r="N3" s="23"/>
      <c r="O3" s="23"/>
      <c r="P3" s="23"/>
      <c r="Q3" s="23"/>
      <c r="R3" s="23"/>
      <c r="S3" s="23"/>
      <c r="T3" s="23"/>
      <c r="U3" s="23"/>
    </row>
    <row r="4" spans="1:21" ht="27.6">
      <c r="A4" s="160" t="s">
        <v>52991</v>
      </c>
      <c r="B4" s="23" t="s">
        <v>52992</v>
      </c>
      <c r="C4" s="23" t="s">
        <v>52993</v>
      </c>
      <c r="D4" s="23" t="s">
        <v>52994</v>
      </c>
      <c r="E4" s="96" t="s">
        <v>52995</v>
      </c>
      <c r="F4" s="23" t="s">
        <v>52996</v>
      </c>
      <c r="G4" s="23" t="s">
        <v>52997</v>
      </c>
      <c r="H4" s="7" t="s">
        <v>52998</v>
      </c>
      <c r="I4" s="7" t="s">
        <v>52999</v>
      </c>
      <c r="J4" s="23"/>
      <c r="K4" s="150"/>
      <c r="L4" s="24"/>
      <c r="M4" s="23"/>
      <c r="N4" s="23"/>
      <c r="O4" s="23"/>
      <c r="P4" s="23"/>
      <c r="Q4" s="23"/>
      <c r="R4" s="23"/>
      <c r="S4" s="23"/>
      <c r="T4" s="23"/>
      <c r="U4" s="23"/>
    </row>
    <row r="5" spans="1:21" ht="27.6">
      <c r="A5" s="160" t="s">
        <v>53000</v>
      </c>
      <c r="B5" s="23" t="s">
        <v>53001</v>
      </c>
      <c r="C5" s="23" t="s">
        <v>53002</v>
      </c>
      <c r="D5" s="23" t="s">
        <v>53001</v>
      </c>
      <c r="E5" s="96" t="s">
        <v>53003</v>
      </c>
      <c r="F5" s="23" t="s">
        <v>53004</v>
      </c>
      <c r="G5" s="23" t="s">
        <v>52997</v>
      </c>
      <c r="H5" s="7" t="s">
        <v>53005</v>
      </c>
      <c r="I5" s="7" t="s">
        <v>53006</v>
      </c>
      <c r="J5" s="23"/>
      <c r="K5" s="150"/>
      <c r="L5" s="24"/>
      <c r="M5" s="23"/>
      <c r="N5" s="23"/>
      <c r="O5" s="23"/>
      <c r="P5" s="23"/>
      <c r="Q5" s="23"/>
      <c r="R5" s="23"/>
      <c r="S5" s="23"/>
      <c r="T5" s="23"/>
      <c r="U5" s="23"/>
    </row>
    <row r="6" spans="1:21" ht="13.8">
      <c r="A6" s="160" t="s">
        <v>53007</v>
      </c>
      <c r="B6" s="23" t="s">
        <v>53008</v>
      </c>
      <c r="C6" s="23" t="s">
        <v>53008</v>
      </c>
      <c r="D6" s="23" t="s">
        <v>53008</v>
      </c>
      <c r="E6" s="23" t="s">
        <v>53009</v>
      </c>
      <c r="F6" s="23" t="s">
        <v>53008</v>
      </c>
      <c r="G6" s="23" t="s">
        <v>53008</v>
      </c>
      <c r="H6" s="7" t="s">
        <v>53008</v>
      </c>
      <c r="I6" s="7" t="s">
        <v>53008</v>
      </c>
      <c r="J6" s="23"/>
      <c r="K6" s="150"/>
      <c r="L6" s="24"/>
      <c r="M6" s="23"/>
      <c r="N6" s="23"/>
      <c r="O6" s="23"/>
      <c r="P6" s="23"/>
      <c r="Q6" s="23"/>
      <c r="R6" s="23"/>
      <c r="S6" s="23"/>
      <c r="T6" s="23"/>
      <c r="U6" s="23"/>
    </row>
    <row r="7" spans="1:21" ht="27.6">
      <c r="A7" s="160" t="s">
        <v>53010</v>
      </c>
      <c r="B7" s="23" t="s">
        <v>53011</v>
      </c>
      <c r="C7" s="23" t="s">
        <v>53012</v>
      </c>
      <c r="D7" s="23" t="s">
        <v>53013</v>
      </c>
      <c r="E7" s="23" t="s">
        <v>53014</v>
      </c>
      <c r="F7" s="23" t="s">
        <v>53015</v>
      </c>
      <c r="G7" s="23" t="s">
        <v>53016</v>
      </c>
      <c r="H7" s="7" t="s">
        <v>53017</v>
      </c>
      <c r="I7" s="7" t="s">
        <v>53018</v>
      </c>
      <c r="J7" s="23"/>
      <c r="K7" s="150"/>
      <c r="L7" s="24"/>
      <c r="M7" s="23"/>
      <c r="N7" s="23"/>
      <c r="O7" s="23"/>
      <c r="P7" s="23"/>
      <c r="Q7" s="23"/>
      <c r="R7" s="23"/>
      <c r="S7" s="23"/>
      <c r="T7" s="23"/>
      <c r="U7" s="23"/>
    </row>
    <row r="8" spans="1:21" ht="13.8">
      <c r="A8" s="160" t="s">
        <v>53019</v>
      </c>
      <c r="B8" s="23" t="s">
        <v>53020</v>
      </c>
      <c r="C8" s="23" t="s">
        <v>246</v>
      </c>
      <c r="D8" s="23" t="s">
        <v>53021</v>
      </c>
      <c r="E8" s="23" t="s">
        <v>53022</v>
      </c>
      <c r="F8" s="23" t="s">
        <v>53023</v>
      </c>
      <c r="G8" s="23" t="s">
        <v>53024</v>
      </c>
      <c r="H8" s="7" t="s">
        <v>53025</v>
      </c>
      <c r="I8" s="7" t="s">
        <v>53026</v>
      </c>
      <c r="J8" s="23"/>
      <c r="K8" s="150"/>
      <c r="L8" s="24"/>
      <c r="M8" s="23"/>
      <c r="N8" s="23"/>
      <c r="O8" s="23"/>
      <c r="P8" s="23"/>
      <c r="Q8" s="23"/>
      <c r="R8" s="23"/>
      <c r="S8" s="23"/>
      <c r="T8" s="23"/>
      <c r="U8" s="23"/>
    </row>
    <row r="9" spans="1:21" ht="13.8">
      <c r="A9" s="160" t="s">
        <v>53027</v>
      </c>
      <c r="B9" s="23" t="s">
        <v>53028</v>
      </c>
      <c r="C9" s="23" t="s">
        <v>53029</v>
      </c>
      <c r="D9" s="23" t="s">
        <v>53030</v>
      </c>
      <c r="E9" s="23" t="s">
        <v>53031</v>
      </c>
      <c r="F9" s="23" t="s">
        <v>53032</v>
      </c>
      <c r="G9" s="23" t="s">
        <v>53033</v>
      </c>
      <c r="H9" s="7" t="s">
        <v>53034</v>
      </c>
      <c r="I9" s="7" t="s">
        <v>53035</v>
      </c>
      <c r="J9" s="23"/>
      <c r="K9" s="150"/>
      <c r="L9" s="24"/>
      <c r="M9" s="23"/>
      <c r="N9" s="23"/>
      <c r="O9" s="23"/>
      <c r="P9" s="23"/>
      <c r="Q9" s="23"/>
      <c r="R9" s="23"/>
      <c r="S9" s="23"/>
      <c r="T9" s="23"/>
      <c r="U9" s="23"/>
    </row>
    <row r="10" spans="1:21" ht="13.8">
      <c r="A10" s="160" t="s">
        <v>53036</v>
      </c>
      <c r="B10" s="23" t="s">
        <v>53037</v>
      </c>
      <c r="C10" s="23" t="s">
        <v>53038</v>
      </c>
      <c r="D10" s="23" t="s">
        <v>53039</v>
      </c>
      <c r="E10" s="23" t="s">
        <v>53040</v>
      </c>
      <c r="F10" s="23" t="s">
        <v>53041</v>
      </c>
      <c r="G10" s="23" t="s">
        <v>53042</v>
      </c>
      <c r="H10" s="7" t="s">
        <v>53043</v>
      </c>
      <c r="I10" s="7" t="s">
        <v>53044</v>
      </c>
      <c r="J10" s="23"/>
      <c r="K10" s="150"/>
      <c r="L10" s="24"/>
      <c r="M10" s="23"/>
      <c r="N10" s="23"/>
      <c r="O10" s="23"/>
      <c r="P10" s="23"/>
      <c r="Q10" s="23"/>
      <c r="R10" s="23"/>
      <c r="S10" s="23"/>
      <c r="T10" s="23"/>
      <c r="U10" s="23"/>
    </row>
    <row r="11" spans="1:21" ht="13.8">
      <c r="A11" s="160" t="s">
        <v>53045</v>
      </c>
      <c r="B11" s="23" t="s">
        <v>53046</v>
      </c>
      <c r="C11" s="23" t="s">
        <v>53047</v>
      </c>
      <c r="D11" s="23" t="s">
        <v>53048</v>
      </c>
      <c r="E11" s="23" t="s">
        <v>53049</v>
      </c>
      <c r="F11" s="23" t="s">
        <v>53050</v>
      </c>
      <c r="G11" s="23" t="s">
        <v>53051</v>
      </c>
      <c r="H11" s="7" t="s">
        <v>53052</v>
      </c>
      <c r="I11" s="7" t="s">
        <v>53041</v>
      </c>
      <c r="J11" s="23"/>
      <c r="K11" s="150"/>
      <c r="L11" s="24"/>
      <c r="M11" s="23"/>
      <c r="N11" s="23"/>
      <c r="O11" s="23"/>
      <c r="P11" s="23"/>
      <c r="Q11" s="23"/>
      <c r="R11" s="23"/>
      <c r="S11" s="23"/>
      <c r="T11" s="23"/>
      <c r="U11" s="23"/>
    </row>
    <row r="12" spans="1:21" ht="27.6">
      <c r="A12" s="159" t="s">
        <v>53053</v>
      </c>
      <c r="B12" s="23" t="s">
        <v>53054</v>
      </c>
      <c r="C12" s="23" t="s">
        <v>53054</v>
      </c>
      <c r="D12" s="23" t="s">
        <v>53054</v>
      </c>
      <c r="E12" s="23" t="s">
        <v>53054</v>
      </c>
      <c r="F12" s="23" t="s">
        <v>53054</v>
      </c>
      <c r="G12" s="23" t="s">
        <v>53054</v>
      </c>
      <c r="H12" s="7" t="s">
        <v>53054</v>
      </c>
      <c r="I12" s="7" t="s">
        <v>53054</v>
      </c>
      <c r="J12" s="23"/>
      <c r="K12" s="150"/>
      <c r="L12" s="24"/>
      <c r="M12" s="23"/>
      <c r="N12" s="23"/>
      <c r="O12" s="23"/>
      <c r="P12" s="23"/>
      <c r="Q12" s="23"/>
      <c r="R12" s="23"/>
      <c r="S12" s="23"/>
      <c r="T12" s="23"/>
      <c r="U12" s="23"/>
    </row>
    <row r="13" spans="1:21" ht="13.8">
      <c r="A13" s="159" t="s">
        <v>53055</v>
      </c>
      <c r="B13" s="23" t="s">
        <v>53056</v>
      </c>
      <c r="C13" s="23" t="s">
        <v>53056</v>
      </c>
      <c r="D13" s="23" t="s">
        <v>53056</v>
      </c>
      <c r="E13" s="23" t="s">
        <v>53056</v>
      </c>
      <c r="F13" s="23" t="s">
        <v>53056</v>
      </c>
      <c r="G13" s="23" t="s">
        <v>53056</v>
      </c>
      <c r="H13" s="7" t="s">
        <v>53056</v>
      </c>
      <c r="I13" s="7" t="s">
        <v>53056</v>
      </c>
      <c r="J13" s="23"/>
      <c r="K13" s="150"/>
      <c r="L13" s="24"/>
      <c r="M13" s="23"/>
      <c r="N13" s="23"/>
      <c r="O13" s="23"/>
      <c r="P13" s="23"/>
      <c r="Q13" s="23"/>
      <c r="R13" s="23"/>
      <c r="S13" s="23"/>
      <c r="T13" s="23"/>
      <c r="U13" s="23"/>
    </row>
    <row r="14" spans="1:21" ht="13.8">
      <c r="A14" s="159" t="s">
        <v>53057</v>
      </c>
      <c r="B14" s="23" t="s">
        <v>53058</v>
      </c>
      <c r="C14" s="23" t="s">
        <v>53059</v>
      </c>
      <c r="D14" s="23" t="s">
        <v>53060</v>
      </c>
      <c r="E14" s="23" t="s">
        <v>53061</v>
      </c>
      <c r="F14" s="23" t="s">
        <v>53062</v>
      </c>
      <c r="G14" s="23" t="s">
        <v>53063</v>
      </c>
      <c r="H14" s="7" t="s">
        <v>53064</v>
      </c>
      <c r="I14" s="7" t="s">
        <v>53065</v>
      </c>
      <c r="J14" s="23"/>
      <c r="K14" s="150"/>
      <c r="L14" s="24"/>
      <c r="M14" s="23"/>
      <c r="N14" s="23"/>
      <c r="O14" s="23"/>
      <c r="P14" s="23"/>
      <c r="Q14" s="23"/>
      <c r="R14" s="23"/>
      <c r="S14" s="23"/>
      <c r="T14" s="23"/>
      <c r="U14" s="23"/>
    </row>
    <row r="15" spans="1:21" ht="13.8">
      <c r="A15" s="159" t="s">
        <v>53066</v>
      </c>
      <c r="B15" s="23" t="s">
        <v>53067</v>
      </c>
      <c r="C15" s="23" t="s">
        <v>53068</v>
      </c>
      <c r="D15" s="23" t="s">
        <v>53069</v>
      </c>
      <c r="E15" s="23" t="s">
        <v>53070</v>
      </c>
      <c r="F15" s="23" t="s">
        <v>53071</v>
      </c>
      <c r="G15" s="23" t="s">
        <v>53072</v>
      </c>
      <c r="H15" s="7" t="s">
        <v>53073</v>
      </c>
      <c r="I15" s="7" t="s">
        <v>53070</v>
      </c>
      <c r="J15" s="23"/>
      <c r="K15" s="150"/>
      <c r="L15" s="24"/>
      <c r="M15" s="23"/>
      <c r="N15" s="23"/>
      <c r="O15" s="23"/>
      <c r="P15" s="23"/>
      <c r="Q15" s="23"/>
      <c r="R15" s="23"/>
      <c r="S15" s="23"/>
      <c r="T15" s="23"/>
      <c r="U15" s="23"/>
    </row>
    <row r="16" spans="1:21" ht="13.8">
      <c r="A16" s="159" t="s">
        <v>53074</v>
      </c>
      <c r="B16" s="23" t="s">
        <v>53075</v>
      </c>
      <c r="C16" s="23" t="s">
        <v>53076</v>
      </c>
      <c r="D16" s="23" t="s">
        <v>53077</v>
      </c>
      <c r="E16" s="23" t="s">
        <v>53078</v>
      </c>
      <c r="F16" s="23" t="s">
        <v>53079</v>
      </c>
      <c r="G16" s="23" t="s">
        <v>53080</v>
      </c>
      <c r="H16" s="7" t="s">
        <v>53081</v>
      </c>
      <c r="I16" s="7" t="s">
        <v>53082</v>
      </c>
      <c r="J16" s="23"/>
      <c r="K16" s="150"/>
      <c r="L16" s="24"/>
      <c r="M16" s="23"/>
      <c r="N16" s="23"/>
      <c r="O16" s="23"/>
      <c r="P16" s="23"/>
      <c r="Q16" s="23"/>
      <c r="R16" s="23"/>
      <c r="S16" s="23"/>
      <c r="T16" s="23"/>
      <c r="U16" s="23"/>
    </row>
    <row r="17" spans="1:21" ht="13.8">
      <c r="A17" s="161" t="s">
        <v>53083</v>
      </c>
      <c r="B17" s="23" t="s">
        <v>8470</v>
      </c>
      <c r="C17" s="23" t="s">
        <v>53084</v>
      </c>
      <c r="D17" s="23" t="s">
        <v>53085</v>
      </c>
      <c r="E17" s="23" t="s">
        <v>8473</v>
      </c>
      <c r="F17" s="23" t="s">
        <v>53086</v>
      </c>
      <c r="G17" s="23" t="s">
        <v>53087</v>
      </c>
      <c r="H17" s="7" t="s">
        <v>53088</v>
      </c>
      <c r="I17" s="7" t="s">
        <v>8473</v>
      </c>
      <c r="J17" s="23"/>
      <c r="K17" s="162"/>
      <c r="L17" s="24"/>
      <c r="M17" s="23"/>
      <c r="N17" s="23"/>
      <c r="O17" s="23"/>
      <c r="P17" s="23"/>
      <c r="Q17" s="23"/>
      <c r="R17" s="23"/>
      <c r="S17" s="23"/>
      <c r="T17" s="23"/>
      <c r="U17" s="23"/>
    </row>
    <row r="18" spans="1:21" ht="13.8">
      <c r="A18" s="161" t="s">
        <v>53089</v>
      </c>
      <c r="B18" s="23" t="s">
        <v>53090</v>
      </c>
      <c r="C18" s="23" t="s">
        <v>53091</v>
      </c>
      <c r="D18" s="23" t="s">
        <v>53092</v>
      </c>
      <c r="E18" s="23" t="s">
        <v>53093</v>
      </c>
      <c r="F18" s="23" t="s">
        <v>53094</v>
      </c>
      <c r="G18" s="23" t="s">
        <v>7474</v>
      </c>
      <c r="H18" s="7" t="s">
        <v>53095</v>
      </c>
      <c r="I18" s="7" t="s">
        <v>53093</v>
      </c>
      <c r="J18" s="23"/>
      <c r="K18" s="162"/>
      <c r="L18" s="24"/>
      <c r="M18" s="23"/>
      <c r="N18" s="23"/>
      <c r="O18" s="23"/>
      <c r="P18" s="23"/>
      <c r="Q18" s="23"/>
      <c r="R18" s="23"/>
      <c r="S18" s="23"/>
      <c r="T18" s="23"/>
      <c r="U18" s="23"/>
    </row>
    <row r="19" spans="1:21" ht="13.8">
      <c r="A19" s="161" t="s">
        <v>53096</v>
      </c>
      <c r="B19" s="23" t="s">
        <v>22613</v>
      </c>
      <c r="C19" s="23" t="s">
        <v>22616</v>
      </c>
      <c r="D19" s="23" t="s">
        <v>22615</v>
      </c>
      <c r="E19" s="23" t="s">
        <v>22616</v>
      </c>
      <c r="F19" s="23" t="s">
        <v>22616</v>
      </c>
      <c r="G19" s="23" t="s">
        <v>22617</v>
      </c>
      <c r="H19" s="7" t="s">
        <v>53097</v>
      </c>
      <c r="I19" s="7" t="s">
        <v>53098</v>
      </c>
      <c r="J19" s="23"/>
      <c r="K19" s="162"/>
      <c r="L19" s="24"/>
      <c r="M19" s="23"/>
      <c r="N19" s="23"/>
      <c r="O19" s="23"/>
      <c r="P19" s="23"/>
      <c r="Q19" s="23"/>
      <c r="R19" s="23"/>
      <c r="S19" s="23"/>
      <c r="T19" s="23"/>
      <c r="U19" s="23"/>
    </row>
    <row r="20" spans="1:21" ht="13.8">
      <c r="A20" s="161" t="s">
        <v>53099</v>
      </c>
      <c r="B20" s="23" t="s">
        <v>53100</v>
      </c>
      <c r="C20" s="23" t="s">
        <v>53101</v>
      </c>
      <c r="D20" s="23" t="s">
        <v>53102</v>
      </c>
      <c r="E20" s="23" t="s">
        <v>22624</v>
      </c>
      <c r="F20" s="23" t="s">
        <v>53103</v>
      </c>
      <c r="G20" s="23" t="s">
        <v>22626</v>
      </c>
      <c r="H20" s="7" t="s">
        <v>53104</v>
      </c>
      <c r="I20" s="7" t="s">
        <v>53105</v>
      </c>
      <c r="J20" s="23"/>
      <c r="K20" s="162"/>
      <c r="L20" s="24"/>
      <c r="M20" s="23"/>
      <c r="N20" s="23"/>
      <c r="O20" s="23"/>
      <c r="P20" s="23"/>
      <c r="Q20" s="23"/>
      <c r="R20" s="23"/>
      <c r="S20" s="23"/>
      <c r="T20" s="23"/>
      <c r="U20" s="23"/>
    </row>
    <row r="21" spans="1:21" ht="55.2">
      <c r="A21" s="159" t="s">
        <v>53106</v>
      </c>
      <c r="B21" s="23" t="s">
        <v>53107</v>
      </c>
      <c r="C21" s="23" t="s">
        <v>53108</v>
      </c>
      <c r="D21" s="23" t="s">
        <v>53109</v>
      </c>
      <c r="E21" s="23" t="s">
        <v>53110</v>
      </c>
      <c r="F21" s="23" t="s">
        <v>53111</v>
      </c>
      <c r="G21" s="163" t="s">
        <v>53112</v>
      </c>
      <c r="H21" s="7" t="s">
        <v>53113</v>
      </c>
      <c r="I21" s="7" t="s">
        <v>53114</v>
      </c>
      <c r="J21" s="23"/>
      <c r="K21" s="150"/>
      <c r="L21" s="24"/>
      <c r="M21" s="23"/>
      <c r="N21" s="23"/>
      <c r="O21" s="23"/>
      <c r="P21" s="23"/>
      <c r="Q21" s="23"/>
      <c r="R21" s="23"/>
      <c r="S21" s="23"/>
      <c r="T21" s="23"/>
      <c r="U21" s="23"/>
    </row>
    <row r="22" spans="1:21" ht="138">
      <c r="A22" s="159" t="s">
        <v>53115</v>
      </c>
      <c r="B22" s="6" t="s">
        <v>53116</v>
      </c>
      <c r="C22" s="23" t="s">
        <v>53117</v>
      </c>
      <c r="D22" s="23" t="s">
        <v>53118</v>
      </c>
      <c r="E22" s="23" t="s">
        <v>53119</v>
      </c>
      <c r="F22" s="23" t="s">
        <v>53120</v>
      </c>
      <c r="G22" s="23" t="s">
        <v>53121</v>
      </c>
      <c r="H22" s="7" t="s">
        <v>53122</v>
      </c>
      <c r="I22" s="7" t="s">
        <v>53123</v>
      </c>
      <c r="J22" s="23"/>
      <c r="K22" s="150"/>
      <c r="L22" s="5"/>
      <c r="M22" s="23"/>
      <c r="N22" s="23"/>
      <c r="O22" s="23"/>
      <c r="P22" s="23"/>
      <c r="Q22" s="23"/>
      <c r="R22" s="23"/>
      <c r="S22" s="23"/>
      <c r="T22" s="23"/>
      <c r="U22" s="23"/>
    </row>
    <row r="23" spans="1:21" ht="96.6">
      <c r="A23" s="159" t="s">
        <v>53124</v>
      </c>
      <c r="B23" s="23" t="s">
        <v>53125</v>
      </c>
      <c r="C23" s="23" t="s">
        <v>53126</v>
      </c>
      <c r="D23" s="23" t="s">
        <v>53127</v>
      </c>
      <c r="E23" s="23" t="s">
        <v>53128</v>
      </c>
      <c r="F23" s="23" t="s">
        <v>53129</v>
      </c>
      <c r="G23" s="23" t="s">
        <v>53130</v>
      </c>
      <c r="H23" s="7" t="s">
        <v>53131</v>
      </c>
      <c r="I23" s="7" t="s">
        <v>53132</v>
      </c>
      <c r="J23" s="23"/>
      <c r="K23" s="150"/>
      <c r="L23" s="24"/>
      <c r="M23" s="23"/>
      <c r="N23" s="23"/>
      <c r="O23" s="23"/>
      <c r="P23" s="23"/>
      <c r="Q23" s="23"/>
      <c r="R23" s="23"/>
      <c r="S23" s="23"/>
      <c r="T23" s="23"/>
      <c r="U23" s="23"/>
    </row>
    <row r="24" spans="1:21" ht="82.8">
      <c r="A24" s="159" t="s">
        <v>53133</v>
      </c>
      <c r="B24" s="23" t="s">
        <v>53134</v>
      </c>
      <c r="C24" s="23" t="s">
        <v>53135</v>
      </c>
      <c r="D24" s="23" t="s">
        <v>53136</v>
      </c>
      <c r="E24" s="23" t="s">
        <v>53137</v>
      </c>
      <c r="F24" s="23" t="s">
        <v>53138</v>
      </c>
      <c r="G24" s="23" t="s">
        <v>53139</v>
      </c>
      <c r="H24" s="7" t="s">
        <v>53140</v>
      </c>
      <c r="I24" s="7" t="s">
        <v>53141</v>
      </c>
      <c r="J24" s="23"/>
      <c r="K24" s="150"/>
      <c r="L24" s="24"/>
      <c r="M24" s="23"/>
      <c r="N24" s="23"/>
      <c r="O24" s="23"/>
      <c r="P24" s="23"/>
      <c r="Q24" s="23"/>
      <c r="R24" s="23"/>
      <c r="S24" s="23"/>
      <c r="T24" s="23"/>
      <c r="U24" s="23"/>
    </row>
    <row r="25" spans="1:21" ht="151.80000000000001">
      <c r="A25" s="159" t="s">
        <v>53142</v>
      </c>
      <c r="B25" s="23" t="s">
        <v>53143</v>
      </c>
      <c r="C25" s="23" t="s">
        <v>53144</v>
      </c>
      <c r="D25" s="23" t="s">
        <v>53145</v>
      </c>
      <c r="E25" s="23" t="s">
        <v>53146</v>
      </c>
      <c r="F25" s="23" t="s">
        <v>53147</v>
      </c>
      <c r="G25" s="23" t="s">
        <v>53148</v>
      </c>
      <c r="H25" s="7" t="s">
        <v>53149</v>
      </c>
      <c r="I25" s="7" t="s">
        <v>53150</v>
      </c>
      <c r="J25" s="23"/>
      <c r="K25" s="150"/>
      <c r="L25" s="24"/>
      <c r="M25" s="23"/>
      <c r="N25" s="23"/>
      <c r="O25" s="23"/>
      <c r="P25" s="23"/>
      <c r="Q25" s="23"/>
      <c r="R25" s="23"/>
      <c r="S25" s="23"/>
      <c r="T25" s="23"/>
      <c r="U25" s="23"/>
    </row>
    <row r="26" spans="1:21" ht="124.2">
      <c r="A26" s="159" t="s">
        <v>53151</v>
      </c>
      <c r="B26" s="153" t="s">
        <v>53152</v>
      </c>
      <c r="C26" s="153" t="s">
        <v>53153</v>
      </c>
      <c r="D26" s="153" t="s">
        <v>53154</v>
      </c>
      <c r="E26" s="153" t="s">
        <v>53155</v>
      </c>
      <c r="F26" s="153" t="s">
        <v>53156</v>
      </c>
      <c r="G26" s="164" t="s">
        <v>53157</v>
      </c>
      <c r="H26" s="7" t="s">
        <v>53158</v>
      </c>
      <c r="I26" s="7" t="s">
        <v>53159</v>
      </c>
      <c r="J26" s="164"/>
      <c r="K26" s="150"/>
      <c r="L26" s="110"/>
      <c r="M26" s="164"/>
      <c r="N26" s="164"/>
      <c r="O26" s="164"/>
      <c r="P26" s="164"/>
      <c r="Q26" s="164"/>
      <c r="R26" s="164"/>
      <c r="S26" s="164"/>
      <c r="T26" s="164"/>
      <c r="U26" s="164"/>
    </row>
    <row r="27" spans="1:21" ht="13.8">
      <c r="A27" s="161" t="s">
        <v>53160</v>
      </c>
      <c r="B27" s="23" t="s">
        <v>22646</v>
      </c>
      <c r="C27" s="23" t="s">
        <v>22647</v>
      </c>
      <c r="D27" s="23" t="s">
        <v>53161</v>
      </c>
      <c r="E27" s="23" t="s">
        <v>22649</v>
      </c>
      <c r="F27" s="23" t="s">
        <v>22650</v>
      </c>
      <c r="G27" s="164" t="s">
        <v>22651</v>
      </c>
      <c r="H27" s="7" t="s">
        <v>22652</v>
      </c>
      <c r="I27" s="7" t="s">
        <v>22653</v>
      </c>
      <c r="J27" s="164"/>
      <c r="K27" s="162"/>
      <c r="L27" s="24"/>
      <c r="M27" s="164"/>
      <c r="N27" s="164"/>
      <c r="O27" s="164"/>
      <c r="P27" s="164"/>
      <c r="Q27" s="164"/>
      <c r="R27" s="164"/>
      <c r="S27" s="164"/>
      <c r="T27" s="164"/>
      <c r="U27" s="164"/>
    </row>
    <row r="28" spans="1:21" ht="13.8">
      <c r="A28" s="161" t="s">
        <v>53162</v>
      </c>
      <c r="B28" s="23" t="s">
        <v>22646</v>
      </c>
      <c r="C28" s="23" t="s">
        <v>22647</v>
      </c>
      <c r="D28" s="23" t="s">
        <v>53161</v>
      </c>
      <c r="E28" s="23" t="s">
        <v>22649</v>
      </c>
      <c r="F28" s="23" t="s">
        <v>22650</v>
      </c>
      <c r="G28" s="23" t="s">
        <v>22651</v>
      </c>
      <c r="H28" s="7" t="s">
        <v>22652</v>
      </c>
      <c r="I28" s="7" t="s">
        <v>22653</v>
      </c>
      <c r="J28" s="23"/>
      <c r="K28" s="162"/>
      <c r="L28" s="24"/>
      <c r="M28" s="23"/>
      <c r="N28" s="23"/>
      <c r="O28" s="23"/>
      <c r="P28" s="23"/>
      <c r="Q28" s="23"/>
      <c r="R28" s="23"/>
      <c r="S28" s="23"/>
      <c r="T28" s="23"/>
      <c r="U28" s="23"/>
    </row>
    <row r="29" spans="1:21" ht="13.8">
      <c r="A29" s="161" t="s">
        <v>53163</v>
      </c>
      <c r="B29" s="23" t="s">
        <v>53164</v>
      </c>
      <c r="C29" s="23" t="s">
        <v>53165</v>
      </c>
      <c r="D29" s="23" t="s">
        <v>53166</v>
      </c>
      <c r="E29" s="23" t="s">
        <v>53167</v>
      </c>
      <c r="F29" s="23" t="s">
        <v>53168</v>
      </c>
      <c r="G29" s="23" t="s">
        <v>53169</v>
      </c>
      <c r="H29" s="7" t="s">
        <v>53170</v>
      </c>
      <c r="I29" s="7" t="s">
        <v>53171</v>
      </c>
      <c r="J29" s="23"/>
      <c r="K29" s="162"/>
      <c r="L29" s="24"/>
      <c r="M29" s="23"/>
      <c r="N29" s="23"/>
      <c r="O29" s="23"/>
      <c r="P29" s="23"/>
      <c r="Q29" s="23"/>
      <c r="R29" s="23"/>
      <c r="S29" s="23"/>
      <c r="T29" s="23"/>
      <c r="U29" s="23"/>
    </row>
    <row r="30" spans="1:21" ht="13.8">
      <c r="A30" s="161" t="s">
        <v>53172</v>
      </c>
      <c r="B30" s="23" t="s">
        <v>53173</v>
      </c>
      <c r="C30" s="23" t="s">
        <v>53173</v>
      </c>
      <c r="D30" s="23" t="s">
        <v>53174</v>
      </c>
      <c r="E30" s="23" t="s">
        <v>53175</v>
      </c>
      <c r="F30" s="23" t="s">
        <v>53176</v>
      </c>
      <c r="G30" s="23" t="s">
        <v>53177</v>
      </c>
      <c r="H30" s="7" t="s">
        <v>53178</v>
      </c>
      <c r="I30" s="7" t="s">
        <v>53179</v>
      </c>
      <c r="J30" s="23"/>
      <c r="K30" s="162"/>
      <c r="L30" s="24"/>
      <c r="M30" s="23"/>
      <c r="N30" s="23"/>
      <c r="O30" s="23"/>
      <c r="P30" s="23"/>
      <c r="Q30" s="23"/>
      <c r="R30" s="23"/>
      <c r="S30" s="23"/>
      <c r="T30" s="23"/>
      <c r="U30" s="23"/>
    </row>
    <row r="31" spans="1:21" ht="13.8">
      <c r="A31" s="161" t="s">
        <v>53180</v>
      </c>
      <c r="B31" s="23" t="s">
        <v>53181</v>
      </c>
      <c r="C31" s="23" t="s">
        <v>53182</v>
      </c>
      <c r="D31" s="23" t="s">
        <v>53183</v>
      </c>
      <c r="E31" s="23" t="s">
        <v>53184</v>
      </c>
      <c r="F31" s="23" t="s">
        <v>53185</v>
      </c>
      <c r="G31" s="23" t="s">
        <v>53186</v>
      </c>
      <c r="H31" s="7" t="s">
        <v>53187</v>
      </c>
      <c r="I31" s="7" t="s">
        <v>53188</v>
      </c>
      <c r="J31" s="23"/>
      <c r="K31" s="162"/>
      <c r="L31" s="24"/>
      <c r="M31" s="23"/>
      <c r="N31" s="23"/>
      <c r="O31" s="23"/>
      <c r="P31" s="23"/>
      <c r="Q31" s="23"/>
      <c r="R31" s="23"/>
      <c r="S31" s="23"/>
      <c r="T31" s="23"/>
      <c r="U31" s="23"/>
    </row>
    <row r="32" spans="1:21" ht="13.8">
      <c r="A32" s="161" t="s">
        <v>53189</v>
      </c>
      <c r="B32" s="23" t="s">
        <v>53190</v>
      </c>
      <c r="C32" s="23" t="s">
        <v>53191</v>
      </c>
      <c r="D32" s="23" t="s">
        <v>53192</v>
      </c>
      <c r="E32" s="23" t="s">
        <v>53193</v>
      </c>
      <c r="F32" s="23" t="s">
        <v>22690</v>
      </c>
      <c r="G32" s="23" t="s">
        <v>53194</v>
      </c>
      <c r="H32" s="7" t="s">
        <v>22692</v>
      </c>
      <c r="I32" s="7" t="s">
        <v>53195</v>
      </c>
      <c r="J32" s="23"/>
      <c r="K32" s="162"/>
      <c r="L32" s="24"/>
      <c r="M32" s="23"/>
      <c r="N32" s="23"/>
      <c r="O32" s="23"/>
      <c r="P32" s="23"/>
      <c r="Q32" s="23"/>
      <c r="R32" s="23"/>
      <c r="S32" s="23"/>
      <c r="T32" s="23"/>
      <c r="U32" s="23"/>
    </row>
    <row r="33" spans="1:21" ht="13.8">
      <c r="A33" s="161" t="s">
        <v>53196</v>
      </c>
      <c r="B33" s="23" t="s">
        <v>22694</v>
      </c>
      <c r="C33" s="23" t="s">
        <v>22695</v>
      </c>
      <c r="D33" s="23" t="s">
        <v>22696</v>
      </c>
      <c r="E33" s="23" t="s">
        <v>22697</v>
      </c>
      <c r="F33" s="23" t="s">
        <v>53197</v>
      </c>
      <c r="G33" s="23" t="s">
        <v>22699</v>
      </c>
      <c r="H33" s="7" t="s">
        <v>22700</v>
      </c>
      <c r="I33" s="7" t="s">
        <v>22701</v>
      </c>
      <c r="J33" s="23"/>
      <c r="K33" s="162"/>
      <c r="L33" s="24"/>
      <c r="M33" s="23"/>
      <c r="N33" s="23"/>
      <c r="O33" s="23"/>
      <c r="P33" s="23"/>
      <c r="Q33" s="23"/>
      <c r="R33" s="23"/>
      <c r="S33" s="23"/>
      <c r="T33" s="23"/>
      <c r="U33" s="23"/>
    </row>
    <row r="34" spans="1:21" ht="13.8">
      <c r="A34" s="161" t="s">
        <v>53198</v>
      </c>
      <c r="B34" s="23" t="s">
        <v>22671</v>
      </c>
      <c r="C34" s="23" t="s">
        <v>22672</v>
      </c>
      <c r="D34" s="23" t="s">
        <v>22673</v>
      </c>
      <c r="E34" s="23" t="s">
        <v>22671</v>
      </c>
      <c r="F34" s="23" t="s">
        <v>22672</v>
      </c>
      <c r="G34" s="23" t="s">
        <v>22674</v>
      </c>
      <c r="H34" s="7" t="s">
        <v>22675</v>
      </c>
      <c r="I34" s="7" t="s">
        <v>22672</v>
      </c>
      <c r="J34" s="23"/>
      <c r="K34" s="162"/>
      <c r="L34" s="24"/>
      <c r="M34" s="23"/>
      <c r="N34" s="23"/>
      <c r="O34" s="23"/>
      <c r="P34" s="23"/>
      <c r="Q34" s="23"/>
      <c r="R34" s="23"/>
      <c r="S34" s="23"/>
      <c r="T34" s="23"/>
      <c r="U34" s="23"/>
    </row>
    <row r="35" spans="1:21" ht="13.8">
      <c r="A35" s="161" t="s">
        <v>53199</v>
      </c>
      <c r="B35" s="23" t="s">
        <v>22686</v>
      </c>
      <c r="C35" s="23" t="s">
        <v>22687</v>
      </c>
      <c r="D35" s="23" t="s">
        <v>22688</v>
      </c>
      <c r="E35" s="23" t="s">
        <v>22689</v>
      </c>
      <c r="F35" s="23" t="s">
        <v>53200</v>
      </c>
      <c r="G35" s="23" t="s">
        <v>22691</v>
      </c>
      <c r="H35" s="7" t="s">
        <v>53201</v>
      </c>
      <c r="I35" s="7" t="s">
        <v>22687</v>
      </c>
      <c r="J35" s="23"/>
      <c r="K35" s="162"/>
      <c r="L35" s="24"/>
      <c r="M35" s="23"/>
      <c r="N35" s="23"/>
      <c r="O35" s="23"/>
      <c r="P35" s="23"/>
      <c r="Q35" s="23"/>
      <c r="R35" s="23"/>
      <c r="S35" s="23"/>
      <c r="T35" s="23"/>
      <c r="U35" s="23"/>
    </row>
    <row r="36" spans="1:21" ht="13.8">
      <c r="A36" s="161" t="s">
        <v>53202</v>
      </c>
      <c r="B36" s="23" t="s">
        <v>53203</v>
      </c>
      <c r="C36" s="23" t="s">
        <v>53204</v>
      </c>
      <c r="D36" s="23" t="s">
        <v>53205</v>
      </c>
      <c r="E36" s="23" t="s">
        <v>53206</v>
      </c>
      <c r="F36" s="23" t="s">
        <v>53207</v>
      </c>
      <c r="G36" s="23" t="s">
        <v>53208</v>
      </c>
      <c r="H36" s="7" t="s">
        <v>53201</v>
      </c>
      <c r="I36" s="7" t="s">
        <v>53209</v>
      </c>
      <c r="J36" s="23"/>
      <c r="K36" s="162"/>
      <c r="L36" s="24"/>
      <c r="M36" s="23"/>
      <c r="N36" s="23"/>
      <c r="O36" s="23"/>
      <c r="P36" s="23"/>
      <c r="Q36" s="23"/>
      <c r="R36" s="23"/>
      <c r="S36" s="23"/>
      <c r="T36" s="23"/>
      <c r="U36" s="23"/>
    </row>
    <row r="37" spans="1:21" ht="13.8">
      <c r="A37" s="161" t="s">
        <v>53210</v>
      </c>
      <c r="B37" s="23" t="s">
        <v>22721</v>
      </c>
      <c r="C37" s="23" t="s">
        <v>22721</v>
      </c>
      <c r="D37" s="23" t="s">
        <v>53211</v>
      </c>
      <c r="E37" s="23" t="s">
        <v>22723</v>
      </c>
      <c r="F37" s="23" t="s">
        <v>22724</v>
      </c>
      <c r="G37" s="23" t="s">
        <v>22725</v>
      </c>
      <c r="H37" s="7" t="s">
        <v>22718</v>
      </c>
      <c r="I37" s="7" t="s">
        <v>22719</v>
      </c>
      <c r="J37" s="23"/>
      <c r="K37" s="162"/>
      <c r="L37" s="24"/>
      <c r="M37" s="23"/>
      <c r="N37" s="23"/>
      <c r="O37" s="23"/>
      <c r="P37" s="23"/>
      <c r="Q37" s="23"/>
      <c r="R37" s="23"/>
      <c r="S37" s="23"/>
      <c r="T37" s="23"/>
      <c r="U37" s="23"/>
    </row>
    <row r="38" spans="1:21" ht="13.8">
      <c r="A38" s="161" t="s">
        <v>53212</v>
      </c>
      <c r="B38" s="23" t="s">
        <v>22713</v>
      </c>
      <c r="C38" s="23" t="s">
        <v>22713</v>
      </c>
      <c r="D38" s="23" t="s">
        <v>53213</v>
      </c>
      <c r="E38" s="23" t="s">
        <v>22715</v>
      </c>
      <c r="F38" s="23" t="s">
        <v>22716</v>
      </c>
      <c r="G38" s="23" t="s">
        <v>53214</v>
      </c>
      <c r="H38" s="7" t="s">
        <v>22700</v>
      </c>
      <c r="I38" s="7" t="s">
        <v>53215</v>
      </c>
      <c r="J38" s="23"/>
      <c r="K38" s="162"/>
      <c r="L38" s="24"/>
      <c r="M38" s="23"/>
      <c r="N38" s="23"/>
      <c r="O38" s="23"/>
      <c r="P38" s="23"/>
      <c r="Q38" s="23"/>
      <c r="R38" s="23"/>
      <c r="S38" s="23"/>
      <c r="T38" s="23"/>
      <c r="U38" s="23"/>
    </row>
    <row r="39" spans="1:21" ht="13.8">
      <c r="A39" s="161" t="s">
        <v>53216</v>
      </c>
      <c r="B39" s="23" t="s">
        <v>20232</v>
      </c>
      <c r="C39" s="23" t="s">
        <v>53217</v>
      </c>
      <c r="D39" s="23" t="s">
        <v>20234</v>
      </c>
      <c r="E39" s="23" t="s">
        <v>53218</v>
      </c>
      <c r="F39" s="23" t="s">
        <v>53219</v>
      </c>
      <c r="G39" s="164" t="s">
        <v>20237</v>
      </c>
      <c r="H39" s="7" t="s">
        <v>20238</v>
      </c>
      <c r="I39" s="7" t="s">
        <v>20239</v>
      </c>
      <c r="J39" s="164"/>
      <c r="K39" s="162"/>
      <c r="L39" s="24"/>
      <c r="M39" s="164"/>
      <c r="N39" s="164"/>
      <c r="O39" s="164"/>
      <c r="P39" s="164"/>
      <c r="Q39" s="164"/>
      <c r="R39" s="164"/>
      <c r="S39" s="164"/>
      <c r="T39" s="164"/>
      <c r="U39" s="164"/>
    </row>
    <row r="40" spans="1:21" ht="13.8">
      <c r="A40" s="161" t="s">
        <v>53220</v>
      </c>
      <c r="B40" s="23" t="s">
        <v>20232</v>
      </c>
      <c r="C40" s="23" t="s">
        <v>53217</v>
      </c>
      <c r="D40" s="23" t="s">
        <v>20234</v>
      </c>
      <c r="E40" s="23" t="s">
        <v>53218</v>
      </c>
      <c r="F40" s="23" t="s">
        <v>53219</v>
      </c>
      <c r="G40" s="23" t="s">
        <v>20237</v>
      </c>
      <c r="H40" s="7" t="s">
        <v>20238</v>
      </c>
      <c r="I40" s="7" t="s">
        <v>20239</v>
      </c>
      <c r="J40" s="23"/>
      <c r="K40" s="162"/>
      <c r="L40" s="24"/>
      <c r="M40" s="23"/>
      <c r="N40" s="23"/>
      <c r="O40" s="23"/>
      <c r="P40" s="23"/>
      <c r="Q40" s="23"/>
      <c r="R40" s="23"/>
      <c r="S40" s="23"/>
      <c r="T40" s="23"/>
      <c r="U40" s="23"/>
    </row>
    <row r="41" spans="1:21" ht="13.8">
      <c r="A41" s="161" t="s">
        <v>53221</v>
      </c>
      <c r="B41" s="23" t="s">
        <v>53222</v>
      </c>
      <c r="C41" s="23" t="s">
        <v>53223</v>
      </c>
      <c r="D41" s="23" t="s">
        <v>53224</v>
      </c>
      <c r="E41" s="23" t="s">
        <v>53225</v>
      </c>
      <c r="F41" s="23" t="s">
        <v>53226</v>
      </c>
      <c r="G41" s="23" t="s">
        <v>53227</v>
      </c>
      <c r="H41" s="7" t="s">
        <v>53228</v>
      </c>
      <c r="I41" s="7" t="s">
        <v>53229</v>
      </c>
      <c r="J41" s="23"/>
      <c r="K41" s="162"/>
      <c r="L41" s="24"/>
      <c r="M41" s="23"/>
      <c r="N41" s="23"/>
      <c r="O41" s="23"/>
      <c r="P41" s="23"/>
      <c r="Q41" s="23"/>
      <c r="R41" s="23"/>
      <c r="S41" s="23"/>
      <c r="T41" s="23"/>
      <c r="U41" s="23"/>
    </row>
    <row r="42" spans="1:21" ht="13.8">
      <c r="A42" s="161" t="s">
        <v>53230</v>
      </c>
      <c r="B42" s="23" t="s">
        <v>53231</v>
      </c>
      <c r="C42" s="23" t="s">
        <v>53232</v>
      </c>
      <c r="D42" s="23" t="s">
        <v>53233</v>
      </c>
      <c r="E42" s="23" t="s">
        <v>53234</v>
      </c>
      <c r="F42" s="23" t="s">
        <v>53235</v>
      </c>
      <c r="G42" s="23" t="s">
        <v>53236</v>
      </c>
      <c r="H42" s="7" t="s">
        <v>53237</v>
      </c>
      <c r="I42" s="7" t="s">
        <v>53238</v>
      </c>
      <c r="J42" s="23"/>
      <c r="K42" s="162"/>
      <c r="L42" s="24"/>
      <c r="M42" s="23"/>
      <c r="N42" s="23"/>
      <c r="O42" s="23"/>
      <c r="P42" s="23"/>
      <c r="Q42" s="23"/>
      <c r="R42" s="23"/>
      <c r="S42" s="23"/>
      <c r="T42" s="23"/>
      <c r="U42" s="23"/>
    </row>
    <row r="43" spans="1:21" ht="13.8">
      <c r="A43" s="161" t="s">
        <v>53239</v>
      </c>
      <c r="B43" s="23" t="s">
        <v>53240</v>
      </c>
      <c r="C43" s="23" t="s">
        <v>53241</v>
      </c>
      <c r="D43" s="23" t="s">
        <v>53242</v>
      </c>
      <c r="E43" s="23" t="s">
        <v>53243</v>
      </c>
      <c r="F43" s="23" t="s">
        <v>53244</v>
      </c>
      <c r="G43" s="23" t="s">
        <v>53245</v>
      </c>
      <c r="H43" s="7" t="s">
        <v>53246</v>
      </c>
      <c r="I43" s="7" t="s">
        <v>53247</v>
      </c>
      <c r="J43" s="23"/>
      <c r="K43" s="162"/>
      <c r="L43" s="24"/>
      <c r="M43" s="23"/>
      <c r="N43" s="23"/>
      <c r="O43" s="23"/>
      <c r="P43" s="23"/>
      <c r="Q43" s="23"/>
      <c r="R43" s="23"/>
      <c r="S43" s="23"/>
      <c r="T43" s="23"/>
      <c r="U43" s="23"/>
    </row>
    <row r="44" spans="1:21" ht="13.8">
      <c r="A44" s="161" t="s">
        <v>53248</v>
      </c>
      <c r="B44" s="23" t="s">
        <v>20223</v>
      </c>
      <c r="C44" s="23" t="s">
        <v>53249</v>
      </c>
      <c r="D44" s="23" t="s">
        <v>53250</v>
      </c>
      <c r="E44" s="23" t="s">
        <v>53251</v>
      </c>
      <c r="F44" s="23" t="s">
        <v>53252</v>
      </c>
      <c r="G44" s="23" t="s">
        <v>20228</v>
      </c>
      <c r="H44" s="7" t="s">
        <v>20229</v>
      </c>
      <c r="I44" s="7" t="s">
        <v>20230</v>
      </c>
      <c r="J44" s="23"/>
      <c r="K44" s="162"/>
      <c r="L44" s="24"/>
      <c r="M44" s="23"/>
      <c r="N44" s="23"/>
      <c r="O44" s="23"/>
      <c r="P44" s="23"/>
      <c r="Q44" s="23"/>
      <c r="R44" s="23"/>
      <c r="S44" s="23"/>
      <c r="T44" s="23"/>
      <c r="U44" s="23"/>
    </row>
    <row r="45" spans="1:21" ht="13.8">
      <c r="A45" s="161" t="s">
        <v>53253</v>
      </c>
      <c r="B45" s="23" t="s">
        <v>20241</v>
      </c>
      <c r="C45" s="23" t="s">
        <v>53254</v>
      </c>
      <c r="D45" s="23" t="s">
        <v>20243</v>
      </c>
      <c r="E45" s="23" t="s">
        <v>53255</v>
      </c>
      <c r="F45" s="23" t="s">
        <v>53256</v>
      </c>
      <c r="G45" s="23" t="s">
        <v>20246</v>
      </c>
      <c r="H45" s="7" t="s">
        <v>20247</v>
      </c>
      <c r="I45" s="7" t="s">
        <v>20248</v>
      </c>
      <c r="J45" s="23"/>
      <c r="K45" s="162"/>
      <c r="L45" s="24"/>
      <c r="M45" s="23"/>
      <c r="N45" s="23"/>
      <c r="O45" s="23"/>
      <c r="P45" s="23"/>
      <c r="Q45" s="23"/>
      <c r="R45" s="23"/>
      <c r="S45" s="23"/>
      <c r="T45" s="23"/>
      <c r="U45" s="23"/>
    </row>
    <row r="46" spans="1:21" ht="13.8">
      <c r="A46" s="161" t="s">
        <v>53257</v>
      </c>
      <c r="B46" s="23" t="s">
        <v>53258</v>
      </c>
      <c r="C46" s="23" t="s">
        <v>53259</v>
      </c>
      <c r="D46" s="23" t="s">
        <v>53260</v>
      </c>
      <c r="E46" s="23" t="s">
        <v>53261</v>
      </c>
      <c r="F46" s="23" t="s">
        <v>53262</v>
      </c>
      <c r="G46" s="23" t="s">
        <v>53263</v>
      </c>
      <c r="H46" s="7" t="s">
        <v>53264</v>
      </c>
      <c r="I46" s="7" t="s">
        <v>53265</v>
      </c>
      <c r="J46" s="23"/>
      <c r="K46" s="162"/>
      <c r="L46" s="24"/>
      <c r="M46" s="23"/>
      <c r="N46" s="23"/>
      <c r="O46" s="23"/>
      <c r="P46" s="23"/>
      <c r="Q46" s="23"/>
      <c r="R46" s="23"/>
      <c r="S46" s="23"/>
      <c r="T46" s="23"/>
      <c r="U46" s="23"/>
    </row>
    <row r="47" spans="1:21" ht="13.8">
      <c r="A47" s="161" t="s">
        <v>53266</v>
      </c>
      <c r="B47" s="23" t="s">
        <v>53267</v>
      </c>
      <c r="C47" s="23" t="s">
        <v>53268</v>
      </c>
      <c r="D47" s="23" t="s">
        <v>53269</v>
      </c>
      <c r="E47" s="23" t="s">
        <v>53270</v>
      </c>
      <c r="F47" s="23" t="s">
        <v>53271</v>
      </c>
      <c r="G47" s="23" t="s">
        <v>53272</v>
      </c>
      <c r="H47" s="7" t="s">
        <v>53273</v>
      </c>
      <c r="I47" s="7" t="s">
        <v>53274</v>
      </c>
      <c r="J47" s="23"/>
      <c r="K47" s="162"/>
      <c r="L47" s="24"/>
      <c r="M47" s="23"/>
      <c r="N47" s="23"/>
      <c r="O47" s="23"/>
      <c r="P47" s="23"/>
      <c r="Q47" s="23"/>
      <c r="R47" s="23"/>
      <c r="S47" s="23"/>
      <c r="T47" s="23"/>
      <c r="U47" s="23"/>
    </row>
    <row r="48" spans="1:21" ht="13.8">
      <c r="A48" s="161" t="s">
        <v>53275</v>
      </c>
      <c r="B48" s="23" t="s">
        <v>53276</v>
      </c>
      <c r="C48" s="23" t="s">
        <v>53277</v>
      </c>
      <c r="D48" s="23" t="s">
        <v>53278</v>
      </c>
      <c r="E48" s="23" t="s">
        <v>53279</v>
      </c>
      <c r="F48" s="23" t="s">
        <v>53280</v>
      </c>
      <c r="G48" s="23" t="s">
        <v>53281</v>
      </c>
      <c r="H48" s="7" t="s">
        <v>53282</v>
      </c>
      <c r="I48" s="7" t="s">
        <v>53283</v>
      </c>
      <c r="J48" s="23"/>
      <c r="K48" s="162"/>
      <c r="L48" s="24"/>
      <c r="M48" s="23"/>
      <c r="N48" s="23"/>
      <c r="O48" s="23"/>
      <c r="P48" s="23"/>
      <c r="Q48" s="23"/>
      <c r="R48" s="23"/>
      <c r="S48" s="23"/>
      <c r="T48" s="23"/>
      <c r="U48" s="23"/>
    </row>
    <row r="49" spans="1:21" ht="13.8">
      <c r="A49" s="161" t="s">
        <v>53284</v>
      </c>
      <c r="B49" s="23" t="s">
        <v>53285</v>
      </c>
      <c r="C49" s="23" t="s">
        <v>53286</v>
      </c>
      <c r="D49" s="23" t="s">
        <v>53287</v>
      </c>
      <c r="E49" s="23" t="s">
        <v>53288</v>
      </c>
      <c r="F49" s="23" t="s">
        <v>53289</v>
      </c>
      <c r="G49" s="23" t="s">
        <v>53290</v>
      </c>
      <c r="H49" s="7" t="s">
        <v>53291</v>
      </c>
      <c r="I49" s="7" t="s">
        <v>53292</v>
      </c>
      <c r="J49" s="23"/>
      <c r="K49" s="162"/>
      <c r="L49" s="24"/>
      <c r="M49" s="23"/>
      <c r="N49" s="23"/>
      <c r="O49" s="23"/>
      <c r="P49" s="23"/>
      <c r="Q49" s="23"/>
      <c r="R49" s="23"/>
      <c r="S49" s="23"/>
      <c r="T49" s="23"/>
      <c r="U49" s="23"/>
    </row>
    <row r="50" spans="1:21" ht="13.8">
      <c r="A50" s="161" t="s">
        <v>53293</v>
      </c>
      <c r="B50" s="23" t="s">
        <v>53294</v>
      </c>
      <c r="C50" s="23" t="s">
        <v>53295</v>
      </c>
      <c r="D50" s="23" t="s">
        <v>53296</v>
      </c>
      <c r="E50" s="23" t="s">
        <v>53297</v>
      </c>
      <c r="F50" s="23" t="s">
        <v>53298</v>
      </c>
      <c r="G50" s="23" t="s">
        <v>53299</v>
      </c>
      <c r="H50" s="7" t="s">
        <v>53300</v>
      </c>
      <c r="I50" s="7" t="s">
        <v>53301</v>
      </c>
      <c r="J50" s="23"/>
      <c r="K50" s="162"/>
      <c r="L50" s="24"/>
      <c r="M50" s="23"/>
      <c r="N50" s="23"/>
      <c r="O50" s="23"/>
      <c r="P50" s="23"/>
      <c r="Q50" s="23"/>
      <c r="R50" s="23"/>
      <c r="S50" s="23"/>
      <c r="T50" s="23"/>
      <c r="U50" s="23"/>
    </row>
    <row r="51" spans="1:21" ht="13.8">
      <c r="A51" s="161" t="s">
        <v>53302</v>
      </c>
      <c r="B51" s="23" t="s">
        <v>53240</v>
      </c>
      <c r="C51" s="23" t="s">
        <v>53241</v>
      </c>
      <c r="D51" s="23" t="s">
        <v>53242</v>
      </c>
      <c r="E51" s="23" t="s">
        <v>53243</v>
      </c>
      <c r="F51" s="23" t="s">
        <v>53244</v>
      </c>
      <c r="G51" s="23" t="s">
        <v>53245</v>
      </c>
      <c r="H51" s="7" t="s">
        <v>53246</v>
      </c>
      <c r="I51" s="7" t="s">
        <v>53247</v>
      </c>
      <c r="J51" s="23"/>
      <c r="K51" s="162"/>
      <c r="L51" s="24"/>
      <c r="M51" s="23"/>
      <c r="N51" s="23"/>
      <c r="O51" s="23"/>
      <c r="P51" s="23"/>
      <c r="Q51" s="23"/>
      <c r="R51" s="23"/>
      <c r="S51" s="23"/>
      <c r="T51" s="23"/>
      <c r="U51" s="23"/>
    </row>
    <row r="52" spans="1:21" ht="41.4">
      <c r="A52" s="159" t="s">
        <v>53303</v>
      </c>
      <c r="B52" s="23" t="s">
        <v>53304</v>
      </c>
      <c r="C52" s="23" t="s">
        <v>53305</v>
      </c>
      <c r="D52" s="23" t="s">
        <v>53306</v>
      </c>
      <c r="E52" s="23" t="s">
        <v>53307</v>
      </c>
      <c r="F52" s="23" t="s">
        <v>53308</v>
      </c>
      <c r="G52" s="23" t="s">
        <v>53309</v>
      </c>
      <c r="H52" s="7" t="s">
        <v>53310</v>
      </c>
      <c r="I52" s="7" t="s">
        <v>53311</v>
      </c>
      <c r="J52" s="23"/>
      <c r="K52" s="150"/>
      <c r="L52" s="24"/>
      <c r="M52" s="23"/>
      <c r="N52" s="23"/>
      <c r="O52" s="23"/>
      <c r="P52" s="23"/>
      <c r="Q52" s="23"/>
      <c r="R52" s="23"/>
      <c r="S52" s="23"/>
      <c r="T52" s="23"/>
      <c r="U52" s="23"/>
    </row>
    <row r="53" spans="1:21" ht="55.2">
      <c r="A53" s="159" t="s">
        <v>53312</v>
      </c>
      <c r="B53" s="23" t="s">
        <v>53313</v>
      </c>
      <c r="C53" s="5" t="s">
        <v>53314</v>
      </c>
      <c r="D53" s="23" t="s">
        <v>53315</v>
      </c>
      <c r="E53" s="23" t="s">
        <v>53316</v>
      </c>
      <c r="F53" s="23" t="s">
        <v>53317</v>
      </c>
      <c r="G53" s="23" t="s">
        <v>53318</v>
      </c>
      <c r="H53" s="7" t="s">
        <v>53319</v>
      </c>
      <c r="I53" s="7" t="s">
        <v>53320</v>
      </c>
      <c r="J53" s="23"/>
      <c r="K53" s="150"/>
      <c r="L53" s="24"/>
      <c r="M53" s="23"/>
      <c r="N53" s="23"/>
      <c r="O53" s="23"/>
      <c r="P53" s="23"/>
      <c r="Q53" s="23"/>
      <c r="R53" s="23"/>
      <c r="S53" s="23"/>
      <c r="T53" s="23"/>
      <c r="U53" s="23"/>
    </row>
    <row r="54" spans="1:21" ht="69">
      <c r="A54" s="165" t="s">
        <v>53321</v>
      </c>
      <c r="B54" s="23"/>
      <c r="C54" s="23" t="s">
        <v>53322</v>
      </c>
      <c r="D54" s="23"/>
      <c r="E54" s="23"/>
      <c r="F54" s="23"/>
      <c r="G54" s="23"/>
      <c r="H54" s="7"/>
      <c r="I54" s="7"/>
      <c r="J54" s="23"/>
      <c r="K54" s="150"/>
      <c r="L54" s="24"/>
      <c r="M54" s="23"/>
      <c r="N54" s="23"/>
      <c r="O54" s="23"/>
      <c r="P54" s="23"/>
      <c r="Q54" s="23"/>
      <c r="R54" s="23"/>
      <c r="S54" s="23"/>
      <c r="T54" s="23"/>
      <c r="U54" s="23"/>
    </row>
    <row r="55" spans="1:21" ht="41.4">
      <c r="A55" s="165" t="s">
        <v>53323</v>
      </c>
      <c r="B55" s="23"/>
      <c r="C55" s="23" t="s">
        <v>53324</v>
      </c>
      <c r="D55" s="23"/>
      <c r="E55" s="23"/>
      <c r="F55" s="23"/>
      <c r="G55" s="23"/>
      <c r="H55" s="7"/>
      <c r="I55" s="7"/>
      <c r="J55" s="23"/>
      <c r="K55" s="150"/>
      <c r="L55" s="24"/>
      <c r="M55" s="23"/>
      <c r="N55" s="23"/>
      <c r="O55" s="23"/>
      <c r="P55" s="23"/>
      <c r="Q55" s="23"/>
      <c r="R55" s="23"/>
      <c r="S55" s="23"/>
      <c r="T55" s="23"/>
      <c r="U55" s="23"/>
    </row>
    <row r="56" spans="1:21" ht="13.8">
      <c r="A56" s="165" t="s">
        <v>53325</v>
      </c>
      <c r="B56" s="23"/>
      <c r="C56" s="6" t="s">
        <v>53326</v>
      </c>
      <c r="D56" s="23"/>
      <c r="E56" s="23"/>
      <c r="F56" s="23"/>
      <c r="G56" s="23"/>
      <c r="H56" s="7"/>
      <c r="I56" s="7"/>
      <c r="J56" s="23"/>
      <c r="K56" s="150"/>
      <c r="L56" s="24"/>
      <c r="M56" s="23"/>
      <c r="N56" s="23"/>
      <c r="O56" s="23"/>
      <c r="P56" s="23"/>
      <c r="Q56" s="23"/>
      <c r="R56" s="23"/>
      <c r="S56" s="23"/>
      <c r="T56" s="23"/>
      <c r="U56" s="23"/>
    </row>
    <row r="57" spans="1:21" ht="13.8">
      <c r="A57" s="165" t="s">
        <v>53327</v>
      </c>
      <c r="B57" s="23"/>
      <c r="C57" s="6" t="s">
        <v>53328</v>
      </c>
      <c r="D57" s="23"/>
      <c r="E57" s="23"/>
      <c r="F57" s="23"/>
      <c r="G57" s="23"/>
      <c r="H57" s="7"/>
      <c r="I57" s="7"/>
      <c r="J57" s="23"/>
      <c r="K57" s="150"/>
      <c r="L57" s="24"/>
      <c r="M57" s="23"/>
      <c r="N57" s="23"/>
      <c r="O57" s="23"/>
      <c r="P57" s="23"/>
      <c r="Q57" s="23"/>
      <c r="R57" s="23"/>
      <c r="S57" s="23"/>
      <c r="T57" s="23"/>
      <c r="U57" s="23"/>
    </row>
    <row r="58" spans="1:21" ht="41.4">
      <c r="A58" s="165" t="s">
        <v>53329</v>
      </c>
      <c r="B58" s="23"/>
      <c r="C58" s="23" t="s">
        <v>53330</v>
      </c>
      <c r="D58" s="23"/>
      <c r="E58" s="23"/>
      <c r="F58" s="23"/>
      <c r="G58" s="23"/>
      <c r="H58" s="7"/>
      <c r="I58" s="7"/>
      <c r="J58" s="23"/>
      <c r="K58" s="150"/>
      <c r="L58" s="24"/>
      <c r="M58" s="23"/>
      <c r="N58" s="23"/>
      <c r="O58" s="23"/>
      <c r="P58" s="23"/>
      <c r="Q58" s="23"/>
      <c r="R58" s="23"/>
      <c r="S58" s="23"/>
      <c r="T58" s="23"/>
      <c r="U58" s="23"/>
    </row>
    <row r="59" spans="1:21" ht="13.8">
      <c r="A59" s="165" t="s">
        <v>53331</v>
      </c>
      <c r="B59" s="23"/>
      <c r="C59" s="6" t="s">
        <v>53332</v>
      </c>
      <c r="D59" s="23"/>
      <c r="E59" s="23"/>
      <c r="F59" s="23"/>
      <c r="G59" s="23"/>
      <c r="H59" s="7"/>
      <c r="I59" s="7"/>
      <c r="J59" s="23"/>
      <c r="K59" s="150"/>
      <c r="L59" s="24"/>
      <c r="M59" s="23"/>
      <c r="N59" s="23"/>
      <c r="O59" s="23"/>
      <c r="P59" s="23"/>
      <c r="Q59" s="23"/>
      <c r="R59" s="23"/>
      <c r="S59" s="23"/>
      <c r="T59" s="23"/>
      <c r="U59" s="23"/>
    </row>
    <row r="60" spans="1:21" ht="13.8">
      <c r="A60" s="165" t="s">
        <v>53333</v>
      </c>
      <c r="B60" s="23"/>
      <c r="C60" s="6" t="s">
        <v>53334</v>
      </c>
      <c r="D60" s="23"/>
      <c r="E60" s="23"/>
      <c r="F60" s="23"/>
      <c r="G60" s="23"/>
      <c r="H60" s="7"/>
      <c r="I60" s="7"/>
      <c r="J60" s="23"/>
      <c r="K60" s="150"/>
      <c r="L60" s="24"/>
      <c r="M60" s="23"/>
      <c r="N60" s="23"/>
      <c r="O60" s="23"/>
      <c r="P60" s="23"/>
      <c r="Q60" s="23"/>
      <c r="R60" s="23"/>
      <c r="S60" s="23"/>
      <c r="T60" s="23"/>
      <c r="U60" s="23"/>
    </row>
    <row r="61" spans="1:21" ht="13.8">
      <c r="A61" s="165" t="s">
        <v>53335</v>
      </c>
      <c r="B61" s="23"/>
      <c r="C61" s="6" t="s">
        <v>53336</v>
      </c>
      <c r="D61" s="23"/>
      <c r="E61" s="23"/>
      <c r="F61" s="23"/>
      <c r="G61" s="23"/>
      <c r="H61" s="7"/>
      <c r="I61" s="7"/>
      <c r="J61" s="23"/>
      <c r="K61" s="150"/>
      <c r="L61" s="24"/>
      <c r="M61" s="23"/>
      <c r="N61" s="23"/>
      <c r="O61" s="23"/>
      <c r="P61" s="23"/>
      <c r="Q61" s="23"/>
      <c r="R61" s="23"/>
      <c r="S61" s="23"/>
      <c r="T61" s="23"/>
      <c r="U61" s="23"/>
    </row>
    <row r="62" spans="1:21" ht="13.8">
      <c r="A62" s="165" t="s">
        <v>53337</v>
      </c>
      <c r="B62" s="23"/>
      <c r="C62" s="6" t="s">
        <v>53330</v>
      </c>
      <c r="D62" s="23"/>
      <c r="E62" s="23"/>
      <c r="F62" s="23"/>
      <c r="G62" s="23"/>
      <c r="H62" s="7"/>
      <c r="I62" s="7"/>
      <c r="J62" s="23"/>
      <c r="K62" s="150"/>
      <c r="L62" s="24"/>
      <c r="M62" s="23"/>
      <c r="N62" s="23"/>
      <c r="O62" s="23"/>
      <c r="P62" s="23"/>
      <c r="Q62" s="23"/>
      <c r="R62" s="23"/>
      <c r="S62" s="23"/>
      <c r="T62" s="23"/>
      <c r="U62" s="23"/>
    </row>
    <row r="63" spans="1:21" ht="13.8">
      <c r="A63" s="165" t="s">
        <v>53338</v>
      </c>
      <c r="B63" s="23"/>
      <c r="C63" s="6" t="s">
        <v>53339</v>
      </c>
      <c r="D63" s="23"/>
      <c r="E63" s="23"/>
      <c r="F63" s="23"/>
      <c r="G63" s="23"/>
      <c r="H63" s="7"/>
      <c r="I63" s="7"/>
      <c r="J63" s="23"/>
      <c r="K63" s="150"/>
      <c r="L63" s="24"/>
      <c r="M63" s="23"/>
      <c r="N63" s="23"/>
      <c r="O63" s="23"/>
      <c r="P63" s="23"/>
      <c r="Q63" s="23"/>
      <c r="R63" s="23"/>
      <c r="S63" s="23"/>
      <c r="T63" s="23"/>
      <c r="U63" s="23"/>
    </row>
    <row r="64" spans="1:21" ht="69">
      <c r="A64" s="159" t="s">
        <v>53340</v>
      </c>
      <c r="B64" s="23" t="s">
        <v>53341</v>
      </c>
      <c r="C64" s="5" t="s">
        <v>53314</v>
      </c>
      <c r="D64" s="23" t="s">
        <v>53342</v>
      </c>
      <c r="E64" s="23" t="s">
        <v>53343</v>
      </c>
      <c r="F64" s="23" t="s">
        <v>53344</v>
      </c>
      <c r="G64" s="23" t="s">
        <v>53345</v>
      </c>
      <c r="H64" s="7" t="s">
        <v>53346</v>
      </c>
      <c r="I64" s="7" t="s">
        <v>53347</v>
      </c>
      <c r="J64" s="23"/>
      <c r="K64" s="150"/>
      <c r="L64" s="24"/>
      <c r="M64" s="23"/>
      <c r="N64" s="23"/>
      <c r="O64" s="23"/>
      <c r="P64" s="23"/>
      <c r="Q64" s="23"/>
      <c r="R64" s="23"/>
      <c r="S64" s="23"/>
      <c r="T64" s="23"/>
      <c r="U64" s="23"/>
    </row>
    <row r="65" spans="1:21" ht="69">
      <c r="A65" s="165" t="s">
        <v>53348</v>
      </c>
      <c r="B65" s="23"/>
      <c r="C65" s="23" t="s">
        <v>53349</v>
      </c>
      <c r="D65" s="23"/>
      <c r="E65" s="23"/>
      <c r="F65" s="23"/>
      <c r="G65" s="23"/>
      <c r="H65" s="7"/>
      <c r="I65" s="7"/>
      <c r="J65" s="23"/>
      <c r="K65" s="150"/>
      <c r="L65" s="24"/>
      <c r="M65" s="23"/>
      <c r="N65" s="23"/>
      <c r="O65" s="23"/>
      <c r="P65" s="23"/>
      <c r="Q65" s="23"/>
      <c r="R65" s="23"/>
      <c r="S65" s="23"/>
      <c r="T65" s="23"/>
      <c r="U65" s="23"/>
    </row>
    <row r="66" spans="1:21" ht="69">
      <c r="A66" s="165" t="s">
        <v>53350</v>
      </c>
      <c r="B66" s="23"/>
      <c r="C66" s="23" t="s">
        <v>53351</v>
      </c>
      <c r="D66" s="23"/>
      <c r="E66" s="23"/>
      <c r="F66" s="23"/>
      <c r="G66" s="23"/>
      <c r="H66" s="7"/>
      <c r="I66" s="7"/>
      <c r="J66" s="23"/>
      <c r="K66" s="150"/>
      <c r="L66" s="24"/>
      <c r="M66" s="23"/>
      <c r="N66" s="23"/>
      <c r="O66" s="23"/>
      <c r="P66" s="23"/>
      <c r="Q66" s="23"/>
      <c r="R66" s="23"/>
      <c r="S66" s="23"/>
      <c r="T66" s="23"/>
      <c r="U66" s="23"/>
    </row>
    <row r="67" spans="1:21" ht="69">
      <c r="A67" s="165" t="s">
        <v>53352</v>
      </c>
      <c r="B67" s="23"/>
      <c r="C67" s="23" t="s">
        <v>53353</v>
      </c>
      <c r="D67" s="23"/>
      <c r="E67" s="23"/>
      <c r="F67" s="23"/>
      <c r="G67" s="23"/>
      <c r="H67" s="7"/>
      <c r="I67" s="7"/>
      <c r="J67" s="23"/>
      <c r="K67" s="150"/>
      <c r="L67" s="24"/>
      <c r="M67" s="23"/>
      <c r="N67" s="23"/>
      <c r="O67" s="23"/>
      <c r="P67" s="23"/>
      <c r="Q67" s="23"/>
      <c r="R67" s="23"/>
      <c r="S67" s="23"/>
      <c r="T67" s="23"/>
      <c r="U67" s="23"/>
    </row>
    <row r="68" spans="1:21" ht="69">
      <c r="A68" s="165" t="s">
        <v>53354</v>
      </c>
      <c r="B68" s="23"/>
      <c r="C68" s="23" t="s">
        <v>53355</v>
      </c>
      <c r="D68" s="23"/>
      <c r="E68" s="23"/>
      <c r="F68" s="23"/>
      <c r="G68" s="23"/>
      <c r="H68" s="7"/>
      <c r="I68" s="7"/>
      <c r="J68" s="23"/>
      <c r="K68" s="150"/>
      <c r="L68" s="24"/>
      <c r="M68" s="23"/>
      <c r="N68" s="23"/>
      <c r="O68" s="23"/>
      <c r="P68" s="23"/>
      <c r="Q68" s="23"/>
      <c r="R68" s="23"/>
      <c r="S68" s="23"/>
      <c r="T68" s="23"/>
      <c r="U68" s="23"/>
    </row>
    <row r="69" spans="1:21" ht="82.8">
      <c r="A69" s="165" t="s">
        <v>53356</v>
      </c>
      <c r="B69" s="23"/>
      <c r="C69" s="23" t="s">
        <v>53357</v>
      </c>
      <c r="D69" s="23"/>
      <c r="E69" s="23"/>
      <c r="F69" s="23"/>
      <c r="G69" s="23"/>
      <c r="H69" s="7"/>
      <c r="I69" s="7"/>
      <c r="J69" s="23"/>
      <c r="K69" s="150"/>
      <c r="L69" s="24"/>
      <c r="M69" s="23"/>
      <c r="N69" s="23"/>
      <c r="O69" s="23"/>
      <c r="P69" s="23"/>
      <c r="Q69" s="23"/>
      <c r="R69" s="23"/>
      <c r="S69" s="23"/>
      <c r="T69" s="23"/>
      <c r="U69" s="23"/>
    </row>
    <row r="70" spans="1:21" ht="96.6">
      <c r="A70" s="165" t="s">
        <v>53358</v>
      </c>
      <c r="B70" s="23"/>
      <c r="C70" s="23" t="s">
        <v>53359</v>
      </c>
      <c r="D70" s="23"/>
      <c r="E70" s="23"/>
      <c r="F70" s="23"/>
      <c r="G70" s="23"/>
      <c r="H70" s="7"/>
      <c r="I70" s="7"/>
      <c r="J70" s="23"/>
      <c r="K70" s="150"/>
      <c r="L70" s="24"/>
      <c r="M70" s="23"/>
      <c r="N70" s="23"/>
      <c r="O70" s="23"/>
      <c r="P70" s="23"/>
      <c r="Q70" s="23"/>
      <c r="R70" s="23"/>
      <c r="S70" s="23"/>
      <c r="T70" s="23"/>
      <c r="U70" s="23"/>
    </row>
    <row r="71" spans="1:21" ht="82.8">
      <c r="A71" s="165" t="s">
        <v>53360</v>
      </c>
      <c r="B71" s="23"/>
      <c r="C71" s="23" t="s">
        <v>53361</v>
      </c>
      <c r="D71" s="23"/>
      <c r="E71" s="23"/>
      <c r="F71" s="23"/>
      <c r="G71" s="23"/>
      <c r="H71" s="7"/>
      <c r="I71" s="7"/>
      <c r="J71" s="23"/>
      <c r="K71" s="150"/>
      <c r="L71" s="24"/>
      <c r="M71" s="23"/>
      <c r="N71" s="23"/>
      <c r="O71" s="23"/>
      <c r="P71" s="23"/>
      <c r="Q71" s="23"/>
      <c r="R71" s="23"/>
      <c r="S71" s="23"/>
      <c r="T71" s="23"/>
      <c r="U71" s="23"/>
    </row>
    <row r="72" spans="1:21" ht="55.2">
      <c r="A72" s="165" t="s">
        <v>53362</v>
      </c>
      <c r="B72" s="23"/>
      <c r="C72" s="23" t="s">
        <v>53363</v>
      </c>
      <c r="D72" s="23"/>
      <c r="E72" s="23"/>
      <c r="F72" s="23"/>
      <c r="G72" s="23"/>
      <c r="H72" s="7"/>
      <c r="I72" s="7"/>
      <c r="J72" s="23"/>
      <c r="K72" s="150"/>
      <c r="L72" s="24"/>
      <c r="M72" s="23"/>
      <c r="N72" s="23"/>
      <c r="O72" s="23"/>
      <c r="P72" s="23"/>
      <c r="Q72" s="23"/>
      <c r="R72" s="23"/>
      <c r="S72" s="23"/>
      <c r="T72" s="23"/>
      <c r="U72" s="23"/>
    </row>
    <row r="73" spans="1:21" ht="69">
      <c r="A73" s="165" t="s">
        <v>53364</v>
      </c>
      <c r="B73" s="23"/>
      <c r="C73" s="23" t="s">
        <v>53365</v>
      </c>
      <c r="D73" s="23"/>
      <c r="E73" s="23"/>
      <c r="F73" s="23"/>
      <c r="G73" s="23"/>
      <c r="H73" s="7"/>
      <c r="I73" s="7"/>
      <c r="J73" s="23"/>
      <c r="K73" s="150"/>
      <c r="L73" s="24"/>
      <c r="M73" s="23"/>
      <c r="N73" s="23"/>
      <c r="O73" s="23"/>
      <c r="P73" s="23"/>
      <c r="Q73" s="23"/>
      <c r="R73" s="23"/>
      <c r="S73" s="23"/>
      <c r="T73" s="23"/>
      <c r="U73" s="23"/>
    </row>
    <row r="74" spans="1:21" ht="69">
      <c r="A74" s="165" t="s">
        <v>53366</v>
      </c>
      <c r="B74" s="23"/>
      <c r="C74" s="23" t="s">
        <v>53367</v>
      </c>
      <c r="D74" s="23"/>
      <c r="E74" s="23"/>
      <c r="F74" s="23"/>
      <c r="G74" s="23"/>
      <c r="H74" s="7"/>
      <c r="I74" s="7"/>
      <c r="J74" s="23"/>
      <c r="K74" s="150"/>
      <c r="L74" s="24"/>
      <c r="M74" s="23"/>
      <c r="N74" s="23"/>
      <c r="O74" s="23"/>
      <c r="P74" s="23"/>
      <c r="Q74" s="23"/>
      <c r="R74" s="23"/>
      <c r="S74" s="23"/>
      <c r="T74" s="23"/>
      <c r="U74" s="23"/>
    </row>
    <row r="75" spans="1:21" ht="41.4">
      <c r="A75" s="159" t="s">
        <v>53368</v>
      </c>
      <c r="B75" s="23" t="s">
        <v>53369</v>
      </c>
      <c r="C75" s="5" t="s">
        <v>53370</v>
      </c>
      <c r="D75" s="23" t="s">
        <v>53371</v>
      </c>
      <c r="E75" s="23" t="s">
        <v>53372</v>
      </c>
      <c r="F75" s="23" t="s">
        <v>53373</v>
      </c>
      <c r="G75" s="23" t="s">
        <v>53374</v>
      </c>
      <c r="H75" s="7" t="s">
        <v>53375</v>
      </c>
      <c r="I75" s="7" t="s">
        <v>53376</v>
      </c>
      <c r="J75" s="23"/>
      <c r="K75" s="150"/>
      <c r="L75" s="24"/>
      <c r="M75" s="23"/>
      <c r="N75" s="23"/>
      <c r="O75" s="23"/>
      <c r="P75" s="23"/>
      <c r="Q75" s="23"/>
      <c r="R75" s="23"/>
      <c r="S75" s="23"/>
      <c r="T75" s="23"/>
      <c r="U75" s="23"/>
    </row>
    <row r="76" spans="1:21" ht="41.4">
      <c r="A76" s="165" t="s">
        <v>53377</v>
      </c>
      <c r="B76" s="23"/>
      <c r="C76" s="23" t="s">
        <v>53378</v>
      </c>
      <c r="D76" s="23"/>
      <c r="E76" s="23"/>
      <c r="F76" s="23"/>
      <c r="G76" s="13"/>
      <c r="H76" s="7"/>
      <c r="I76" s="7"/>
      <c r="J76" s="13"/>
      <c r="K76" s="150"/>
      <c r="L76" s="24"/>
      <c r="M76" s="13"/>
      <c r="N76" s="13"/>
      <c r="O76" s="13"/>
      <c r="P76" s="13"/>
      <c r="Q76" s="13"/>
      <c r="R76" s="13"/>
      <c r="S76" s="13"/>
      <c r="T76" s="13"/>
      <c r="U76" s="13"/>
    </row>
    <row r="77" spans="1:21" ht="41.4">
      <c r="A77" s="165" t="s">
        <v>53379</v>
      </c>
      <c r="B77" s="23"/>
      <c r="C77" s="23" t="s">
        <v>53380</v>
      </c>
      <c r="D77" s="23"/>
      <c r="E77" s="23"/>
      <c r="F77" s="23"/>
      <c r="G77" s="13"/>
      <c r="H77" s="7"/>
      <c r="I77" s="7"/>
      <c r="J77" s="13"/>
      <c r="K77" s="150"/>
      <c r="L77" s="24"/>
      <c r="M77" s="13"/>
      <c r="N77" s="13"/>
      <c r="O77" s="13"/>
      <c r="P77" s="13"/>
      <c r="Q77" s="13"/>
      <c r="R77" s="13"/>
      <c r="S77" s="13"/>
      <c r="T77" s="13"/>
      <c r="U77" s="13"/>
    </row>
    <row r="78" spans="1:21" ht="41.4">
      <c r="A78" s="165" t="s">
        <v>53381</v>
      </c>
      <c r="B78" s="23"/>
      <c r="C78" s="23" t="s">
        <v>53382</v>
      </c>
      <c r="D78" s="23"/>
      <c r="E78" s="23"/>
      <c r="F78" s="23"/>
      <c r="G78" s="13"/>
      <c r="H78" s="7"/>
      <c r="I78" s="7"/>
      <c r="J78" s="13"/>
      <c r="K78" s="150"/>
      <c r="L78" s="24"/>
      <c r="M78" s="13"/>
      <c r="N78" s="13"/>
      <c r="O78" s="13"/>
      <c r="P78" s="13"/>
      <c r="Q78" s="13"/>
      <c r="R78" s="13"/>
      <c r="S78" s="13"/>
      <c r="T78" s="13"/>
      <c r="U78" s="13"/>
    </row>
    <row r="79" spans="1:21" ht="41.4">
      <c r="A79" s="165" t="s">
        <v>53383</v>
      </c>
      <c r="B79" s="23"/>
      <c r="C79" s="23" t="s">
        <v>53384</v>
      </c>
      <c r="D79" s="23"/>
      <c r="E79" s="23"/>
      <c r="F79" s="23"/>
      <c r="G79" s="13"/>
      <c r="H79" s="7"/>
      <c r="I79" s="7"/>
      <c r="J79" s="13"/>
      <c r="K79" s="150"/>
      <c r="L79" s="24"/>
      <c r="M79" s="13"/>
      <c r="N79" s="13"/>
      <c r="O79" s="13"/>
      <c r="P79" s="13"/>
      <c r="Q79" s="13"/>
      <c r="R79" s="13"/>
      <c r="S79" s="13"/>
      <c r="T79" s="13"/>
      <c r="U79" s="13"/>
    </row>
    <row r="80" spans="1:21" ht="41.4">
      <c r="A80" s="165" t="s">
        <v>53385</v>
      </c>
      <c r="B80" s="23"/>
      <c r="C80" s="23" t="s">
        <v>53386</v>
      </c>
      <c r="D80" s="23"/>
      <c r="E80" s="23"/>
      <c r="F80" s="23"/>
      <c r="G80" s="13"/>
      <c r="H80" s="7"/>
      <c r="I80" s="7"/>
      <c r="J80" s="13"/>
      <c r="K80" s="150"/>
      <c r="L80" s="24"/>
      <c r="M80" s="13"/>
      <c r="N80" s="13"/>
      <c r="O80" s="13"/>
      <c r="P80" s="13"/>
      <c r="Q80" s="13"/>
      <c r="R80" s="13"/>
      <c r="S80" s="13"/>
      <c r="T80" s="13"/>
      <c r="U80" s="13"/>
    </row>
    <row r="81" spans="1:21" ht="41.4">
      <c r="A81" s="165" t="s">
        <v>53387</v>
      </c>
      <c r="B81" s="23"/>
      <c r="C81" s="23" t="s">
        <v>53388</v>
      </c>
      <c r="D81" s="23"/>
      <c r="E81" s="23"/>
      <c r="F81" s="23"/>
      <c r="G81" s="13"/>
      <c r="H81" s="7"/>
      <c r="I81" s="7"/>
      <c r="J81" s="13"/>
      <c r="K81" s="150"/>
      <c r="L81" s="24"/>
      <c r="M81" s="13"/>
      <c r="N81" s="13"/>
      <c r="O81" s="13"/>
      <c r="P81" s="13"/>
      <c r="Q81" s="13"/>
      <c r="R81" s="13"/>
      <c r="S81" s="13"/>
      <c r="T81" s="13"/>
      <c r="U81" s="13"/>
    </row>
    <row r="82" spans="1:21" ht="41.4">
      <c r="A82" s="165" t="s">
        <v>53389</v>
      </c>
      <c r="B82" s="23"/>
      <c r="C82" s="23" t="s">
        <v>53390</v>
      </c>
      <c r="D82" s="23"/>
      <c r="E82" s="23"/>
      <c r="F82" s="23"/>
      <c r="G82" s="13"/>
      <c r="H82" s="7"/>
      <c r="I82" s="7"/>
      <c r="J82" s="13"/>
      <c r="K82" s="150"/>
      <c r="L82" s="24"/>
      <c r="M82" s="13"/>
      <c r="N82" s="13"/>
      <c r="O82" s="13"/>
      <c r="P82" s="13"/>
      <c r="Q82" s="13"/>
      <c r="R82" s="13"/>
      <c r="S82" s="13"/>
      <c r="T82" s="13"/>
      <c r="U82" s="13"/>
    </row>
    <row r="83" spans="1:21" ht="41.4">
      <c r="A83" s="165" t="s">
        <v>53391</v>
      </c>
      <c r="B83" s="23"/>
      <c r="C83" s="23" t="s">
        <v>53392</v>
      </c>
      <c r="D83" s="23"/>
      <c r="E83" s="23"/>
      <c r="F83" s="23"/>
      <c r="G83" s="13"/>
      <c r="H83" s="7"/>
      <c r="I83" s="7"/>
      <c r="J83" s="13"/>
      <c r="K83" s="150"/>
      <c r="L83" s="24"/>
      <c r="M83" s="13"/>
      <c r="N83" s="13"/>
      <c r="O83" s="13"/>
      <c r="P83" s="13"/>
      <c r="Q83" s="13"/>
      <c r="R83" s="13"/>
      <c r="S83" s="13"/>
      <c r="T83" s="13"/>
      <c r="U83" s="13"/>
    </row>
    <row r="84" spans="1:21" ht="13.8">
      <c r="A84" s="160" t="s">
        <v>53393</v>
      </c>
      <c r="B84" s="23" t="s">
        <v>53394</v>
      </c>
      <c r="C84" s="23" t="s">
        <v>53395</v>
      </c>
      <c r="D84" s="23" t="s">
        <v>53396</v>
      </c>
      <c r="E84" s="23" t="s">
        <v>53397</v>
      </c>
      <c r="F84" s="23" t="s">
        <v>53398</v>
      </c>
      <c r="G84" s="13" t="s">
        <v>53399</v>
      </c>
      <c r="H84" s="7" t="s">
        <v>53400</v>
      </c>
      <c r="I84" s="7" t="s">
        <v>53401</v>
      </c>
      <c r="J84" s="13"/>
      <c r="K84" s="150"/>
      <c r="L84" s="24"/>
      <c r="M84" s="13"/>
      <c r="N84" s="13"/>
      <c r="O84" s="13"/>
      <c r="P84" s="13"/>
      <c r="Q84" s="13"/>
      <c r="R84" s="13"/>
      <c r="S84" s="13"/>
      <c r="T84" s="13"/>
      <c r="U84" s="13"/>
    </row>
    <row r="85" spans="1:21" ht="82.8">
      <c r="A85" s="160" t="s">
        <v>53402</v>
      </c>
      <c r="B85" s="23" t="s">
        <v>53403</v>
      </c>
      <c r="C85" s="23" t="s">
        <v>53404</v>
      </c>
      <c r="D85" s="23" t="s">
        <v>53405</v>
      </c>
      <c r="E85" s="23" t="s">
        <v>53406</v>
      </c>
      <c r="F85" s="23" t="s">
        <v>53407</v>
      </c>
      <c r="G85" s="13" t="s">
        <v>53408</v>
      </c>
      <c r="H85" s="7" t="s">
        <v>53409</v>
      </c>
      <c r="I85" s="7" t="s">
        <v>53410</v>
      </c>
      <c r="J85" s="13"/>
      <c r="K85" s="150"/>
      <c r="L85" s="24"/>
      <c r="M85" s="13"/>
      <c r="N85" s="13"/>
      <c r="O85" s="13"/>
      <c r="P85" s="13"/>
      <c r="Q85" s="13"/>
      <c r="R85" s="13"/>
      <c r="S85" s="13"/>
      <c r="T85" s="13"/>
      <c r="U85" s="13"/>
    </row>
    <row r="86" spans="1:21" ht="13.8">
      <c r="A86" s="159" t="s">
        <v>53411</v>
      </c>
      <c r="B86" s="23" t="s">
        <v>53412</v>
      </c>
      <c r="C86" s="23" t="s">
        <v>53413</v>
      </c>
      <c r="D86" s="23" t="s">
        <v>53414</v>
      </c>
      <c r="E86" s="23" t="s">
        <v>53415</v>
      </c>
      <c r="F86" s="23" t="s">
        <v>53416</v>
      </c>
      <c r="G86" s="23" t="s">
        <v>53417</v>
      </c>
      <c r="H86" s="7" t="s">
        <v>53418</v>
      </c>
      <c r="I86" s="7" t="s">
        <v>53419</v>
      </c>
      <c r="J86" s="23"/>
      <c r="K86" s="150"/>
      <c r="L86" s="24"/>
      <c r="M86" s="23"/>
      <c r="N86" s="23"/>
      <c r="O86" s="23"/>
      <c r="P86" s="23"/>
      <c r="Q86" s="23"/>
      <c r="R86" s="23"/>
      <c r="S86" s="23"/>
      <c r="T86" s="23"/>
      <c r="U86" s="23"/>
    </row>
    <row r="87" spans="1:21" ht="110.4">
      <c r="A87" s="159" t="s">
        <v>53420</v>
      </c>
      <c r="B87" s="23" t="s">
        <v>53421</v>
      </c>
      <c r="C87" s="23" t="s">
        <v>53422</v>
      </c>
      <c r="D87" s="23" t="s">
        <v>53423</v>
      </c>
      <c r="E87" s="23" t="s">
        <v>53424</v>
      </c>
      <c r="F87" s="23" t="s">
        <v>53425</v>
      </c>
      <c r="G87" s="23" t="s">
        <v>53426</v>
      </c>
      <c r="H87" s="7" t="s">
        <v>53427</v>
      </c>
      <c r="I87" s="7" t="s">
        <v>53428</v>
      </c>
      <c r="J87" s="23"/>
      <c r="K87" s="150"/>
      <c r="L87" s="24"/>
      <c r="M87" s="23"/>
      <c r="N87" s="23"/>
      <c r="O87" s="23"/>
      <c r="P87" s="23"/>
      <c r="Q87" s="23"/>
      <c r="R87" s="23"/>
      <c r="S87" s="23"/>
      <c r="T87" s="23"/>
      <c r="U87" s="23"/>
    </row>
    <row r="88" spans="1:21" ht="207">
      <c r="A88" s="159" t="s">
        <v>53429</v>
      </c>
      <c r="B88" s="23" t="s">
        <v>53430</v>
      </c>
      <c r="C88" s="23" t="s">
        <v>53431</v>
      </c>
      <c r="D88" s="23" t="s">
        <v>53432</v>
      </c>
      <c r="E88" s="23" t="s">
        <v>53433</v>
      </c>
      <c r="F88" s="23" t="s">
        <v>53434</v>
      </c>
      <c r="G88" s="23" t="s">
        <v>53435</v>
      </c>
      <c r="H88" s="7" t="s">
        <v>53436</v>
      </c>
      <c r="I88" s="7" t="s">
        <v>53437</v>
      </c>
      <c r="J88" s="23"/>
      <c r="K88" s="150"/>
      <c r="L88" s="24"/>
      <c r="M88" s="23"/>
      <c r="N88" s="23"/>
      <c r="O88" s="23"/>
      <c r="P88" s="23"/>
      <c r="Q88" s="23"/>
      <c r="R88" s="23"/>
      <c r="S88" s="23"/>
      <c r="T88" s="23"/>
      <c r="U88" s="23"/>
    </row>
    <row r="89" spans="1:21" ht="69">
      <c r="A89" s="159" t="s">
        <v>53438</v>
      </c>
      <c r="B89" s="23" t="s">
        <v>53439</v>
      </c>
      <c r="C89" s="23" t="s">
        <v>53440</v>
      </c>
      <c r="D89" s="23" t="s">
        <v>53441</v>
      </c>
      <c r="E89" s="23" t="s">
        <v>53442</v>
      </c>
      <c r="F89" s="23" t="s">
        <v>53443</v>
      </c>
      <c r="G89" s="23" t="s">
        <v>53444</v>
      </c>
      <c r="H89" s="7" t="s">
        <v>53445</v>
      </c>
      <c r="I89" s="7" t="s">
        <v>53446</v>
      </c>
      <c r="J89" s="23"/>
      <c r="K89" s="150"/>
      <c r="L89" s="24"/>
      <c r="M89" s="23"/>
      <c r="N89" s="23"/>
      <c r="O89" s="23"/>
      <c r="P89" s="23"/>
      <c r="Q89" s="23"/>
      <c r="R89" s="23"/>
      <c r="S89" s="23"/>
      <c r="T89" s="23"/>
      <c r="U89" s="23"/>
    </row>
    <row r="90" spans="1:21" ht="151.80000000000001">
      <c r="A90" s="159" t="s">
        <v>53447</v>
      </c>
      <c r="B90" s="23" t="s">
        <v>53448</v>
      </c>
      <c r="C90" s="23" t="s">
        <v>53449</v>
      </c>
      <c r="D90" s="23" t="s">
        <v>53450</v>
      </c>
      <c r="E90" s="23" t="s">
        <v>53451</v>
      </c>
      <c r="F90" s="23" t="s">
        <v>53452</v>
      </c>
      <c r="G90" s="23" t="s">
        <v>53453</v>
      </c>
      <c r="H90" s="7" t="s">
        <v>53454</v>
      </c>
      <c r="I90" s="7" t="s">
        <v>53455</v>
      </c>
      <c r="J90" s="23"/>
      <c r="K90" s="150"/>
      <c r="L90" s="24"/>
      <c r="M90" s="23"/>
      <c r="N90" s="23"/>
      <c r="O90" s="23"/>
      <c r="P90" s="23"/>
      <c r="Q90" s="23"/>
      <c r="R90" s="23"/>
      <c r="S90" s="23"/>
      <c r="T90" s="23"/>
      <c r="U90" s="23"/>
    </row>
    <row r="91" spans="1:21" ht="96.6">
      <c r="A91" s="159" t="s">
        <v>53456</v>
      </c>
      <c r="B91" s="23" t="s">
        <v>53457</v>
      </c>
      <c r="C91" s="23" t="s">
        <v>53458</v>
      </c>
      <c r="D91" s="23" t="s">
        <v>53459</v>
      </c>
      <c r="E91" s="23" t="s">
        <v>53460</v>
      </c>
      <c r="F91" s="23" t="s">
        <v>53461</v>
      </c>
      <c r="G91" s="23" t="s">
        <v>53462</v>
      </c>
      <c r="H91" s="7" t="s">
        <v>53463</v>
      </c>
      <c r="I91" s="7" t="s">
        <v>53464</v>
      </c>
      <c r="J91" s="23"/>
      <c r="K91" s="150"/>
      <c r="L91" s="24"/>
      <c r="M91" s="23"/>
      <c r="N91" s="23"/>
      <c r="O91" s="23"/>
      <c r="P91" s="23"/>
      <c r="Q91" s="23"/>
      <c r="R91" s="23"/>
      <c r="S91" s="23"/>
      <c r="T91" s="23"/>
      <c r="U91" s="23"/>
    </row>
    <row r="92" spans="1:21" ht="13.8">
      <c r="A92" s="159" t="s">
        <v>53465</v>
      </c>
      <c r="B92" s="23" t="s">
        <v>53466</v>
      </c>
      <c r="C92" s="23" t="s">
        <v>53467</v>
      </c>
      <c r="D92" s="23" t="s">
        <v>53468</v>
      </c>
      <c r="E92" s="23" t="s">
        <v>53469</v>
      </c>
      <c r="F92" s="23" t="s">
        <v>53470</v>
      </c>
      <c r="G92" s="23" t="s">
        <v>53471</v>
      </c>
      <c r="H92" s="7" t="s">
        <v>53472</v>
      </c>
      <c r="I92" s="7" t="s">
        <v>53473</v>
      </c>
      <c r="J92" s="23"/>
      <c r="K92" s="150"/>
      <c r="L92" s="24"/>
      <c r="M92" s="23"/>
      <c r="N92" s="23"/>
      <c r="O92" s="23"/>
      <c r="P92" s="23"/>
      <c r="Q92" s="23"/>
      <c r="R92" s="23"/>
      <c r="S92" s="23"/>
      <c r="T92" s="23"/>
      <c r="U92" s="23"/>
    </row>
    <row r="93" spans="1:21" ht="82.8">
      <c r="A93" s="159" t="s">
        <v>53474</v>
      </c>
      <c r="B93" s="23" t="s">
        <v>53475</v>
      </c>
      <c r="C93" s="23" t="s">
        <v>53476</v>
      </c>
      <c r="D93" s="23" t="s">
        <v>53477</v>
      </c>
      <c r="E93" s="23" t="s">
        <v>53478</v>
      </c>
      <c r="F93" s="23" t="s">
        <v>53479</v>
      </c>
      <c r="G93" s="23" t="s">
        <v>53480</v>
      </c>
      <c r="H93" s="7" t="s">
        <v>53481</v>
      </c>
      <c r="I93" s="7" t="s">
        <v>53482</v>
      </c>
      <c r="J93" s="23"/>
      <c r="K93" s="150"/>
      <c r="L93" s="24"/>
      <c r="M93" s="23"/>
      <c r="N93" s="23"/>
      <c r="O93" s="23"/>
      <c r="P93" s="23"/>
      <c r="Q93" s="23"/>
      <c r="R93" s="23"/>
      <c r="S93" s="23"/>
      <c r="T93" s="23"/>
      <c r="U93" s="23"/>
    </row>
    <row r="94" spans="1:21" ht="96.6">
      <c r="A94" s="159" t="s">
        <v>53483</v>
      </c>
      <c r="B94" s="23" t="s">
        <v>53484</v>
      </c>
      <c r="C94" s="23" t="s">
        <v>53485</v>
      </c>
      <c r="D94" s="23" t="s">
        <v>53486</v>
      </c>
      <c r="E94" s="23" t="s">
        <v>53487</v>
      </c>
      <c r="F94" s="23" t="s">
        <v>53488</v>
      </c>
      <c r="G94" s="23" t="s">
        <v>53489</v>
      </c>
      <c r="H94" s="7" t="s">
        <v>53490</v>
      </c>
      <c r="I94" s="7" t="s">
        <v>53491</v>
      </c>
      <c r="J94" s="23"/>
      <c r="K94" s="150"/>
      <c r="L94" s="24"/>
      <c r="M94" s="23"/>
      <c r="N94" s="23"/>
      <c r="O94" s="23"/>
      <c r="P94" s="23"/>
      <c r="Q94" s="23"/>
      <c r="R94" s="23"/>
      <c r="S94" s="23"/>
      <c r="T94" s="23"/>
      <c r="U94" s="23"/>
    </row>
    <row r="95" spans="1:21" ht="110.4">
      <c r="A95" s="159" t="s">
        <v>53492</v>
      </c>
      <c r="B95" s="23" t="s">
        <v>53493</v>
      </c>
      <c r="C95" s="23" t="s">
        <v>53494</v>
      </c>
      <c r="D95" s="23" t="s">
        <v>53495</v>
      </c>
      <c r="E95" s="23" t="s">
        <v>53496</v>
      </c>
      <c r="F95" s="23" t="s">
        <v>53497</v>
      </c>
      <c r="G95" s="23" t="s">
        <v>53498</v>
      </c>
      <c r="H95" s="7" t="s">
        <v>53499</v>
      </c>
      <c r="I95" s="7" t="s">
        <v>53500</v>
      </c>
      <c r="J95" s="23"/>
      <c r="K95" s="150"/>
      <c r="L95" s="24"/>
      <c r="M95" s="23"/>
      <c r="N95" s="23"/>
      <c r="O95" s="23"/>
      <c r="P95" s="23"/>
      <c r="Q95" s="23"/>
      <c r="R95" s="23"/>
      <c r="S95" s="23"/>
      <c r="T95" s="23"/>
      <c r="U95" s="23"/>
    </row>
    <row r="96" spans="1:21" ht="13.8">
      <c r="A96" s="159" t="s">
        <v>53501</v>
      </c>
      <c r="B96" s="23" t="s">
        <v>53502</v>
      </c>
      <c r="C96" s="23" t="s">
        <v>53503</v>
      </c>
      <c r="D96" s="23" t="s">
        <v>53504</v>
      </c>
      <c r="E96" s="23" t="s">
        <v>53505</v>
      </c>
      <c r="F96" s="23" t="s">
        <v>53506</v>
      </c>
      <c r="G96" s="23" t="s">
        <v>53507</v>
      </c>
      <c r="H96" s="7" t="s">
        <v>53508</v>
      </c>
      <c r="I96" s="7" t="s">
        <v>53509</v>
      </c>
      <c r="J96" s="23"/>
      <c r="K96" s="150"/>
      <c r="L96" s="24"/>
      <c r="M96" s="23"/>
      <c r="N96" s="23"/>
      <c r="O96" s="23"/>
      <c r="P96" s="23"/>
      <c r="Q96" s="23"/>
      <c r="R96" s="23"/>
      <c r="S96" s="23"/>
      <c r="T96" s="23"/>
      <c r="U96" s="23"/>
    </row>
    <row r="97" spans="1:21" ht="82.8">
      <c r="A97" s="159" t="s">
        <v>53510</v>
      </c>
      <c r="B97" s="23" t="s">
        <v>53511</v>
      </c>
      <c r="C97" s="23" t="s">
        <v>53512</v>
      </c>
      <c r="D97" s="23" t="s">
        <v>53513</v>
      </c>
      <c r="E97" s="23" t="s">
        <v>53514</v>
      </c>
      <c r="F97" s="23" t="s">
        <v>53515</v>
      </c>
      <c r="G97" s="23" t="s">
        <v>53516</v>
      </c>
      <c r="H97" s="7" t="s">
        <v>53517</v>
      </c>
      <c r="I97" s="7" t="s">
        <v>53518</v>
      </c>
      <c r="J97" s="23"/>
      <c r="K97" s="150"/>
      <c r="L97" s="24"/>
      <c r="M97" s="23"/>
      <c r="N97" s="23"/>
      <c r="O97" s="23"/>
      <c r="P97" s="23"/>
      <c r="Q97" s="23"/>
      <c r="R97" s="23"/>
      <c r="S97" s="23"/>
      <c r="T97" s="23"/>
      <c r="U97" s="23"/>
    </row>
    <row r="98" spans="1:21" ht="138">
      <c r="A98" s="159" t="s">
        <v>53519</v>
      </c>
      <c r="B98" s="23" t="s">
        <v>53520</v>
      </c>
      <c r="C98" s="23" t="s">
        <v>53521</v>
      </c>
      <c r="D98" s="23" t="s">
        <v>53522</v>
      </c>
      <c r="E98" s="23" t="s">
        <v>53523</v>
      </c>
      <c r="F98" s="23" t="s">
        <v>53524</v>
      </c>
      <c r="G98" s="23" t="s">
        <v>53525</v>
      </c>
      <c r="H98" s="7" t="s">
        <v>53526</v>
      </c>
      <c r="I98" s="7" t="s">
        <v>53527</v>
      </c>
      <c r="J98" s="23"/>
      <c r="K98" s="150"/>
      <c r="L98" s="24"/>
      <c r="M98" s="23"/>
      <c r="N98" s="23"/>
      <c r="O98" s="23"/>
      <c r="P98" s="23"/>
      <c r="Q98" s="23"/>
      <c r="R98" s="23"/>
      <c r="S98" s="23"/>
      <c r="T98" s="23"/>
      <c r="U98" s="23"/>
    </row>
    <row r="99" spans="1:21" ht="138">
      <c r="A99" s="159" t="s">
        <v>53528</v>
      </c>
      <c r="B99" s="23" t="s">
        <v>53529</v>
      </c>
      <c r="C99" s="23" t="s">
        <v>53530</v>
      </c>
      <c r="D99" s="23" t="s">
        <v>53531</v>
      </c>
      <c r="E99" s="23" t="s">
        <v>53532</v>
      </c>
      <c r="F99" s="23" t="s">
        <v>53533</v>
      </c>
      <c r="G99" s="23" t="s">
        <v>53534</v>
      </c>
      <c r="H99" s="7" t="s">
        <v>53535</v>
      </c>
      <c r="I99" s="7" t="s">
        <v>53536</v>
      </c>
      <c r="J99" s="23"/>
      <c r="K99" s="150"/>
      <c r="L99" s="24"/>
      <c r="M99" s="23"/>
      <c r="N99" s="23"/>
      <c r="O99" s="23"/>
      <c r="P99" s="23"/>
      <c r="Q99" s="23"/>
      <c r="R99" s="23"/>
      <c r="S99" s="23"/>
      <c r="T99" s="23"/>
      <c r="U99" s="23"/>
    </row>
    <row r="100" spans="1:21" ht="27.6">
      <c r="A100" s="159" t="s">
        <v>53537</v>
      </c>
      <c r="B100" s="23" t="s">
        <v>53538</v>
      </c>
      <c r="C100" s="23" t="s">
        <v>53539</v>
      </c>
      <c r="D100" s="23" t="s">
        <v>53540</v>
      </c>
      <c r="E100" s="23" t="s">
        <v>53541</v>
      </c>
      <c r="F100" s="23" t="s">
        <v>53542</v>
      </c>
      <c r="G100" s="23" t="s">
        <v>53543</v>
      </c>
      <c r="H100" s="7" t="s">
        <v>53544</v>
      </c>
      <c r="I100" s="7" t="s">
        <v>53545</v>
      </c>
      <c r="J100" s="23"/>
      <c r="K100" s="150"/>
      <c r="L100" s="24"/>
      <c r="M100" s="23"/>
      <c r="N100" s="23"/>
      <c r="O100" s="23"/>
      <c r="P100" s="23"/>
      <c r="Q100" s="23"/>
      <c r="R100" s="23"/>
      <c r="S100" s="23"/>
      <c r="T100" s="23"/>
      <c r="U100" s="23"/>
    </row>
    <row r="101" spans="1:21" ht="41.4">
      <c r="A101" s="159" t="s">
        <v>53546</v>
      </c>
      <c r="B101" s="23" t="s">
        <v>53547</v>
      </c>
      <c r="C101" s="23" t="s">
        <v>53548</v>
      </c>
      <c r="D101" s="23" t="s">
        <v>53549</v>
      </c>
      <c r="E101" s="23" t="s">
        <v>53550</v>
      </c>
      <c r="F101" s="23" t="s">
        <v>53551</v>
      </c>
      <c r="G101" s="23" t="s">
        <v>53552</v>
      </c>
      <c r="H101" s="7" t="s">
        <v>53553</v>
      </c>
      <c r="I101" s="7" t="s">
        <v>53554</v>
      </c>
      <c r="J101" s="23"/>
      <c r="K101" s="150"/>
      <c r="L101" s="24"/>
      <c r="M101" s="23"/>
      <c r="N101" s="23"/>
      <c r="O101" s="23"/>
      <c r="P101" s="23"/>
      <c r="Q101" s="23"/>
      <c r="R101" s="23"/>
      <c r="S101" s="23"/>
      <c r="T101" s="23"/>
      <c r="U101" s="23"/>
    </row>
    <row r="102" spans="1:21" ht="13.8">
      <c r="A102" s="159" t="s">
        <v>53555</v>
      </c>
      <c r="B102" s="23" t="s">
        <v>2414</v>
      </c>
      <c r="C102" s="23" t="s">
        <v>2424</v>
      </c>
      <c r="D102" s="23" t="s">
        <v>2416</v>
      </c>
      <c r="E102" s="23" t="s">
        <v>2417</v>
      </c>
      <c r="F102" s="23" t="s">
        <v>53556</v>
      </c>
      <c r="G102" s="23" t="s">
        <v>2419</v>
      </c>
      <c r="H102" s="7" t="s">
        <v>2420</v>
      </c>
      <c r="I102" s="7" t="s">
        <v>2426</v>
      </c>
      <c r="J102" s="23"/>
      <c r="K102" s="150"/>
      <c r="L102" s="24"/>
      <c r="M102" s="23"/>
      <c r="N102" s="23"/>
      <c r="O102" s="23"/>
      <c r="P102" s="23"/>
      <c r="Q102" s="23"/>
      <c r="R102" s="23"/>
      <c r="S102" s="23"/>
      <c r="T102" s="23"/>
      <c r="U102" s="23"/>
    </row>
    <row r="103" spans="1:21" ht="13.8">
      <c r="A103" s="159" t="s">
        <v>53557</v>
      </c>
      <c r="B103" s="23" t="s">
        <v>1772</v>
      </c>
      <c r="C103" s="23" t="s">
        <v>1772</v>
      </c>
      <c r="D103" s="23" t="s">
        <v>1773</v>
      </c>
      <c r="E103" s="23" t="s">
        <v>1774</v>
      </c>
      <c r="F103" s="23" t="s">
        <v>1774</v>
      </c>
      <c r="G103" s="23" t="s">
        <v>1775</v>
      </c>
      <c r="H103" s="7" t="s">
        <v>3011</v>
      </c>
      <c r="I103" s="7" t="s">
        <v>1774</v>
      </c>
      <c r="J103" s="23"/>
      <c r="K103" s="150"/>
      <c r="L103" s="24"/>
      <c r="M103" s="23"/>
      <c r="N103" s="23"/>
      <c r="O103" s="23"/>
      <c r="P103" s="23"/>
      <c r="Q103" s="23"/>
      <c r="R103" s="23"/>
      <c r="S103" s="23"/>
      <c r="T103" s="23"/>
      <c r="U103" s="23"/>
    </row>
    <row r="104" spans="1:21" ht="13.8">
      <c r="A104" s="159" t="s">
        <v>53558</v>
      </c>
      <c r="B104" s="23" t="s">
        <v>53559</v>
      </c>
      <c r="C104" s="23" t="s">
        <v>53560</v>
      </c>
      <c r="D104" s="23" t="s">
        <v>53561</v>
      </c>
      <c r="E104" s="23" t="s">
        <v>53562</v>
      </c>
      <c r="F104" s="23" t="s">
        <v>53563</v>
      </c>
      <c r="G104" s="23" t="s">
        <v>53564</v>
      </c>
      <c r="H104" s="7" t="s">
        <v>53565</v>
      </c>
      <c r="I104" s="7" t="s">
        <v>53566</v>
      </c>
      <c r="J104" s="23"/>
      <c r="K104" s="150"/>
      <c r="L104" s="24"/>
      <c r="M104" s="23"/>
      <c r="N104" s="23"/>
      <c r="O104" s="23"/>
      <c r="P104" s="23"/>
      <c r="Q104" s="23"/>
      <c r="R104" s="23"/>
      <c r="S104" s="23"/>
      <c r="T104" s="23"/>
      <c r="U104" s="23"/>
    </row>
    <row r="105" spans="1:21" ht="27.6">
      <c r="A105" s="159" t="s">
        <v>53567</v>
      </c>
      <c r="B105" s="23" t="s">
        <v>53568</v>
      </c>
      <c r="C105" s="23" t="s">
        <v>53569</v>
      </c>
      <c r="D105" s="23" t="s">
        <v>53570</v>
      </c>
      <c r="E105" s="23" t="s">
        <v>53571</v>
      </c>
      <c r="F105" s="23" t="s">
        <v>53572</v>
      </c>
      <c r="G105" s="23" t="s">
        <v>53573</v>
      </c>
      <c r="H105" s="7" t="s">
        <v>53574</v>
      </c>
      <c r="I105" s="7" t="s">
        <v>53575</v>
      </c>
      <c r="J105" s="23"/>
      <c r="K105" s="150"/>
      <c r="L105" s="24"/>
      <c r="M105" s="23"/>
      <c r="N105" s="23"/>
      <c r="O105" s="23"/>
      <c r="P105" s="23"/>
      <c r="Q105" s="23"/>
      <c r="R105" s="23"/>
      <c r="S105" s="23"/>
      <c r="T105" s="23"/>
      <c r="U105" s="23"/>
    </row>
    <row r="106" spans="1:21" ht="13.8">
      <c r="A106" s="159" t="s">
        <v>53576</v>
      </c>
      <c r="B106" s="23" t="s">
        <v>53577</v>
      </c>
      <c r="C106" s="23" t="s">
        <v>53578</v>
      </c>
      <c r="D106" s="23" t="s">
        <v>53579</v>
      </c>
      <c r="E106" s="23" t="s">
        <v>53580</v>
      </c>
      <c r="F106" s="23" t="s">
        <v>53581</v>
      </c>
      <c r="G106" s="23" t="s">
        <v>53582</v>
      </c>
      <c r="H106" s="7" t="s">
        <v>53583</v>
      </c>
      <c r="I106" s="7" t="s">
        <v>53584</v>
      </c>
      <c r="J106" s="23"/>
      <c r="K106" s="150"/>
      <c r="L106" s="24"/>
      <c r="M106" s="23"/>
      <c r="N106" s="23"/>
      <c r="O106" s="23"/>
      <c r="P106" s="23"/>
      <c r="Q106" s="23"/>
      <c r="R106" s="23"/>
      <c r="S106" s="23"/>
      <c r="T106" s="23"/>
      <c r="U106" s="23"/>
    </row>
    <row r="107" spans="1:21" ht="13.8">
      <c r="A107" s="159" t="s">
        <v>53585</v>
      </c>
      <c r="B107" s="23" t="s">
        <v>3730</v>
      </c>
      <c r="C107" s="23" t="s">
        <v>12326</v>
      </c>
      <c r="D107" s="23" t="s">
        <v>12327</v>
      </c>
      <c r="E107" s="23" t="s">
        <v>12328</v>
      </c>
      <c r="F107" s="23" t="s">
        <v>12329</v>
      </c>
      <c r="G107" s="23" t="s">
        <v>3728</v>
      </c>
      <c r="H107" s="7" t="s">
        <v>3729</v>
      </c>
      <c r="I107" s="7" t="s">
        <v>3730</v>
      </c>
      <c r="J107" s="23"/>
      <c r="K107" s="150"/>
      <c r="L107" s="24"/>
      <c r="M107" s="23"/>
      <c r="N107" s="23"/>
      <c r="O107" s="23"/>
      <c r="P107" s="23"/>
      <c r="Q107" s="23"/>
      <c r="R107" s="23"/>
      <c r="S107" s="23"/>
      <c r="T107" s="23"/>
      <c r="U107" s="23"/>
    </row>
    <row r="108" spans="1:21" ht="13.8">
      <c r="A108" s="159" t="s">
        <v>53586</v>
      </c>
      <c r="B108" s="23" t="s">
        <v>15332</v>
      </c>
      <c r="C108" s="23" t="s">
        <v>53587</v>
      </c>
      <c r="D108" s="23" t="s">
        <v>53588</v>
      </c>
      <c r="E108" s="23" t="s">
        <v>15335</v>
      </c>
      <c r="F108" s="23" t="s">
        <v>53589</v>
      </c>
      <c r="G108" s="23" t="s">
        <v>15327</v>
      </c>
      <c r="H108" s="7" t="s">
        <v>15337</v>
      </c>
      <c r="I108" s="7" t="s">
        <v>53590</v>
      </c>
      <c r="J108" s="23"/>
      <c r="K108" s="150"/>
      <c r="L108" s="24"/>
      <c r="M108" s="23"/>
      <c r="N108" s="23"/>
      <c r="O108" s="23"/>
      <c r="P108" s="23"/>
      <c r="Q108" s="23"/>
      <c r="R108" s="23"/>
      <c r="S108" s="23"/>
      <c r="T108" s="23"/>
      <c r="U108" s="23"/>
    </row>
    <row r="109" spans="1:21" ht="13.8">
      <c r="A109" s="159" t="s">
        <v>53591</v>
      </c>
      <c r="B109" s="23" t="s">
        <v>15253</v>
      </c>
      <c r="C109" s="23" t="s">
        <v>15254</v>
      </c>
      <c r="D109" s="23" t="s">
        <v>15254</v>
      </c>
      <c r="E109" s="23" t="s">
        <v>15254</v>
      </c>
      <c r="F109" s="23" t="s">
        <v>15253</v>
      </c>
      <c r="G109" s="23" t="s">
        <v>15255</v>
      </c>
      <c r="H109" s="7" t="s">
        <v>15256</v>
      </c>
      <c r="I109" s="7" t="s">
        <v>15254</v>
      </c>
      <c r="J109" s="23"/>
      <c r="K109" s="150"/>
      <c r="L109" s="24"/>
      <c r="M109" s="23"/>
      <c r="N109" s="23"/>
      <c r="O109" s="23"/>
      <c r="P109" s="23"/>
      <c r="Q109" s="23"/>
      <c r="R109" s="23"/>
      <c r="S109" s="23"/>
      <c r="T109" s="23"/>
      <c r="U109" s="23"/>
    </row>
    <row r="110" spans="1:21" ht="13.8">
      <c r="A110" s="159" t="s">
        <v>53592</v>
      </c>
      <c r="B110" s="23" t="s">
        <v>15409</v>
      </c>
      <c r="C110" s="23" t="s">
        <v>15410</v>
      </c>
      <c r="D110" s="23" t="s">
        <v>15409</v>
      </c>
      <c r="E110" s="23" t="s">
        <v>15411</v>
      </c>
      <c r="F110" s="23" t="s">
        <v>15411</v>
      </c>
      <c r="G110" s="23" t="s">
        <v>4675</v>
      </c>
      <c r="H110" s="7" t="s">
        <v>15412</v>
      </c>
      <c r="I110" s="7" t="s">
        <v>15411</v>
      </c>
      <c r="J110" s="23"/>
      <c r="K110" s="150"/>
      <c r="L110" s="24"/>
      <c r="M110" s="23"/>
      <c r="N110" s="23"/>
      <c r="O110" s="23"/>
      <c r="P110" s="23"/>
      <c r="Q110" s="23"/>
      <c r="R110" s="23"/>
      <c r="S110" s="23"/>
      <c r="T110" s="23"/>
      <c r="U110" s="23"/>
    </row>
    <row r="111" spans="1:21" ht="41.4">
      <c r="A111" s="159" t="s">
        <v>53593</v>
      </c>
      <c r="B111" s="23" t="s">
        <v>53594</v>
      </c>
      <c r="C111" s="23" t="s">
        <v>53595</v>
      </c>
      <c r="D111" s="23" t="s">
        <v>53596</v>
      </c>
      <c r="E111" s="23" t="s">
        <v>53597</v>
      </c>
      <c r="F111" s="23" t="s">
        <v>53598</v>
      </c>
      <c r="G111" s="23" t="s">
        <v>53599</v>
      </c>
      <c r="H111" s="7" t="s">
        <v>53600</v>
      </c>
      <c r="I111" s="7" t="s">
        <v>53601</v>
      </c>
      <c r="J111" s="23"/>
      <c r="K111" s="150"/>
      <c r="L111" s="24"/>
      <c r="M111" s="23"/>
      <c r="N111" s="23"/>
      <c r="O111" s="23"/>
      <c r="P111" s="23"/>
      <c r="Q111" s="23"/>
      <c r="R111" s="23"/>
      <c r="S111" s="23"/>
      <c r="T111" s="23"/>
      <c r="U111" s="23"/>
    </row>
    <row r="112" spans="1:21" ht="69">
      <c r="A112" s="159" t="s">
        <v>53602</v>
      </c>
      <c r="B112" s="23" t="s">
        <v>53603</v>
      </c>
      <c r="C112" s="5" t="s">
        <v>53604</v>
      </c>
      <c r="D112" s="23" t="s">
        <v>53605</v>
      </c>
      <c r="E112" s="23" t="s">
        <v>53606</v>
      </c>
      <c r="F112" s="23" t="s">
        <v>53607</v>
      </c>
      <c r="G112" s="23" t="s">
        <v>53608</v>
      </c>
      <c r="H112" s="7" t="s">
        <v>53609</v>
      </c>
      <c r="I112" s="7" t="s">
        <v>53610</v>
      </c>
      <c r="J112" s="23"/>
      <c r="K112" s="150"/>
      <c r="L112" s="24"/>
      <c r="M112" s="23"/>
      <c r="N112" s="23"/>
      <c r="O112" s="23"/>
      <c r="P112" s="23"/>
      <c r="Q112" s="23"/>
      <c r="R112" s="23"/>
      <c r="S112" s="23"/>
      <c r="T112" s="23"/>
      <c r="U112" s="23"/>
    </row>
    <row r="113" spans="1:21" ht="55.2">
      <c r="A113" s="165" t="s">
        <v>53611</v>
      </c>
      <c r="B113" s="23"/>
      <c r="C113" s="23" t="s">
        <v>53612</v>
      </c>
      <c r="D113" s="23"/>
      <c r="E113" s="23"/>
      <c r="F113" s="23"/>
      <c r="G113" s="23"/>
      <c r="H113" s="7"/>
      <c r="I113" s="7"/>
      <c r="J113" s="23"/>
      <c r="K113" s="150"/>
      <c r="L113" s="24"/>
      <c r="M113" s="23"/>
      <c r="N113" s="23"/>
      <c r="O113" s="23"/>
      <c r="P113" s="23"/>
      <c r="Q113" s="23"/>
      <c r="R113" s="23"/>
      <c r="S113" s="23"/>
      <c r="T113" s="23"/>
      <c r="U113" s="23"/>
    </row>
    <row r="114" spans="1:21" ht="69">
      <c r="A114" s="165" t="s">
        <v>53613</v>
      </c>
      <c r="B114" s="23"/>
      <c r="C114" s="23" t="s">
        <v>53614</v>
      </c>
      <c r="D114" s="23"/>
      <c r="E114" s="23"/>
      <c r="F114" s="23"/>
      <c r="G114" s="23"/>
      <c r="H114" s="7"/>
      <c r="I114" s="7"/>
      <c r="J114" s="23"/>
      <c r="K114" s="150"/>
      <c r="L114" s="24"/>
      <c r="M114" s="23"/>
      <c r="N114" s="23"/>
      <c r="O114" s="23"/>
      <c r="P114" s="23"/>
      <c r="Q114" s="23"/>
      <c r="R114" s="23"/>
      <c r="S114" s="23"/>
      <c r="T114" s="23"/>
      <c r="U114" s="23"/>
    </row>
    <row r="115" spans="1:21" ht="69">
      <c r="A115" s="165" t="s">
        <v>53615</v>
      </c>
      <c r="B115" s="23"/>
      <c r="C115" s="23" t="s">
        <v>53616</v>
      </c>
      <c r="D115" s="23"/>
      <c r="E115" s="23"/>
      <c r="F115" s="23"/>
      <c r="G115" s="23"/>
      <c r="H115" s="7"/>
      <c r="I115" s="7"/>
      <c r="J115" s="23"/>
      <c r="K115" s="150"/>
      <c r="L115" s="24"/>
      <c r="M115" s="23"/>
      <c r="N115" s="23"/>
      <c r="O115" s="23"/>
      <c r="P115" s="23"/>
      <c r="Q115" s="23"/>
      <c r="R115" s="23"/>
      <c r="S115" s="23"/>
      <c r="T115" s="23"/>
      <c r="U115" s="23"/>
    </row>
    <row r="116" spans="1:21" ht="82.8">
      <c r="A116" s="165" t="s">
        <v>53617</v>
      </c>
      <c r="B116" s="23"/>
      <c r="C116" s="23" t="s">
        <v>53618</v>
      </c>
      <c r="D116" s="23"/>
      <c r="E116" s="23"/>
      <c r="F116" s="23"/>
      <c r="G116" s="23"/>
      <c r="H116" s="7"/>
      <c r="I116" s="7"/>
      <c r="J116" s="23"/>
      <c r="K116" s="150"/>
      <c r="L116" s="24"/>
      <c r="M116" s="23"/>
      <c r="N116" s="23"/>
      <c r="O116" s="23"/>
      <c r="P116" s="23"/>
      <c r="Q116" s="23"/>
      <c r="R116" s="23"/>
      <c r="S116" s="23"/>
      <c r="T116" s="23"/>
      <c r="U116" s="23"/>
    </row>
    <row r="117" spans="1:21" ht="69">
      <c r="A117" s="165" t="s">
        <v>53619</v>
      </c>
      <c r="B117" s="23"/>
      <c r="C117" s="23" t="s">
        <v>53620</v>
      </c>
      <c r="D117" s="23"/>
      <c r="E117" s="23"/>
      <c r="F117" s="23"/>
      <c r="G117" s="23"/>
      <c r="H117" s="7"/>
      <c r="I117" s="7"/>
      <c r="J117" s="23"/>
      <c r="K117" s="150"/>
      <c r="L117" s="24"/>
      <c r="M117" s="23"/>
      <c r="N117" s="23"/>
      <c r="O117" s="23"/>
      <c r="P117" s="23"/>
      <c r="Q117" s="23"/>
      <c r="R117" s="23"/>
      <c r="S117" s="23"/>
      <c r="T117" s="23"/>
      <c r="U117" s="23"/>
    </row>
    <row r="118" spans="1:21" ht="69">
      <c r="A118" s="165" t="s">
        <v>53621</v>
      </c>
      <c r="B118" s="23"/>
      <c r="C118" s="23" t="s">
        <v>53622</v>
      </c>
      <c r="D118" s="23"/>
      <c r="E118" s="23"/>
      <c r="F118" s="23"/>
      <c r="G118" s="23"/>
      <c r="H118" s="7"/>
      <c r="I118" s="7"/>
      <c r="J118" s="23"/>
      <c r="K118" s="150"/>
      <c r="L118" s="24"/>
      <c r="M118" s="23"/>
      <c r="N118" s="23"/>
      <c r="O118" s="23"/>
      <c r="P118" s="23"/>
      <c r="Q118" s="23"/>
      <c r="R118" s="23"/>
      <c r="S118" s="23"/>
      <c r="T118" s="23"/>
      <c r="U118" s="23"/>
    </row>
    <row r="119" spans="1:21" ht="124.2">
      <c r="A119" s="159" t="s">
        <v>53623</v>
      </c>
      <c r="B119" s="23" t="s">
        <v>53624</v>
      </c>
      <c r="C119" s="23" t="s">
        <v>53625</v>
      </c>
      <c r="D119" s="23" t="s">
        <v>53626</v>
      </c>
      <c r="E119" s="23" t="s">
        <v>53627</v>
      </c>
      <c r="F119" s="23" t="s">
        <v>53628</v>
      </c>
      <c r="G119" s="23" t="s">
        <v>53629</v>
      </c>
      <c r="H119" s="7" t="s">
        <v>53630</v>
      </c>
      <c r="I119" s="7" t="s">
        <v>53631</v>
      </c>
      <c r="J119" s="23"/>
      <c r="K119" s="150"/>
      <c r="L119" s="24"/>
      <c r="M119" s="23"/>
      <c r="N119" s="23"/>
      <c r="O119" s="23"/>
      <c r="P119" s="23"/>
      <c r="Q119" s="23"/>
      <c r="R119" s="23"/>
      <c r="S119" s="23"/>
      <c r="T119" s="23"/>
      <c r="U119" s="23"/>
    </row>
    <row r="120" spans="1:21" ht="110.4">
      <c r="A120" s="159" t="s">
        <v>53632</v>
      </c>
      <c r="B120" s="23" t="s">
        <v>53633</v>
      </c>
      <c r="C120" s="23" t="s">
        <v>53634</v>
      </c>
      <c r="D120" s="23" t="s">
        <v>53635</v>
      </c>
      <c r="E120" s="23" t="s">
        <v>53636</v>
      </c>
      <c r="F120" s="23" t="s">
        <v>53637</v>
      </c>
      <c r="G120" s="23" t="s">
        <v>53638</v>
      </c>
      <c r="H120" s="7" t="s">
        <v>53639</v>
      </c>
      <c r="I120" s="7" t="s">
        <v>53640</v>
      </c>
      <c r="J120" s="23"/>
      <c r="K120" s="150"/>
      <c r="L120" s="24"/>
      <c r="M120" s="23"/>
      <c r="N120" s="23"/>
      <c r="O120" s="23"/>
      <c r="P120" s="23"/>
      <c r="Q120" s="23"/>
      <c r="R120" s="23"/>
      <c r="S120" s="23"/>
      <c r="T120" s="23"/>
      <c r="U120" s="23"/>
    </row>
    <row r="121" spans="1:21" ht="41.4">
      <c r="A121" s="159" t="s">
        <v>53641</v>
      </c>
      <c r="B121" s="23" t="s">
        <v>53642</v>
      </c>
      <c r="C121" s="23" t="s">
        <v>53643</v>
      </c>
      <c r="D121" s="23" t="s">
        <v>53644</v>
      </c>
      <c r="E121" s="23" t="s">
        <v>53645</v>
      </c>
      <c r="F121" s="23" t="s">
        <v>53646</v>
      </c>
      <c r="G121" s="23" t="s">
        <v>53647</v>
      </c>
      <c r="H121" s="7" t="s">
        <v>53648</v>
      </c>
      <c r="I121" s="7" t="s">
        <v>53649</v>
      </c>
      <c r="J121" s="23"/>
      <c r="K121" s="150"/>
      <c r="L121" s="24"/>
      <c r="M121" s="23"/>
      <c r="N121" s="23"/>
      <c r="O121" s="23"/>
      <c r="P121" s="23"/>
      <c r="Q121" s="23"/>
      <c r="R121" s="23"/>
      <c r="S121" s="23"/>
      <c r="T121" s="23"/>
      <c r="U121" s="23"/>
    </row>
    <row r="122" spans="1:21" ht="13.8">
      <c r="A122" s="159" t="s">
        <v>53650</v>
      </c>
      <c r="B122" s="23" t="s">
        <v>53651</v>
      </c>
      <c r="C122" s="23" t="s">
        <v>53652</v>
      </c>
      <c r="D122" s="23" t="s">
        <v>53653</v>
      </c>
      <c r="E122" s="23" t="s">
        <v>53654</v>
      </c>
      <c r="F122" s="23" t="s">
        <v>53655</v>
      </c>
      <c r="G122" s="23" t="s">
        <v>53656</v>
      </c>
      <c r="H122" s="7" t="s">
        <v>53657</v>
      </c>
      <c r="I122" s="7" t="s">
        <v>53658</v>
      </c>
      <c r="J122" s="23"/>
      <c r="K122" s="150"/>
      <c r="L122" s="24"/>
      <c r="M122" s="23"/>
      <c r="N122" s="23"/>
      <c r="O122" s="23"/>
      <c r="P122" s="23"/>
      <c r="Q122" s="23"/>
      <c r="R122" s="23"/>
      <c r="S122" s="23"/>
      <c r="T122" s="23"/>
      <c r="U122" s="23"/>
    </row>
    <row r="123" spans="1:21" ht="41.4">
      <c r="A123" s="159" t="s">
        <v>53659</v>
      </c>
      <c r="B123" s="23" t="s">
        <v>53660</v>
      </c>
      <c r="C123" s="23" t="s">
        <v>53661</v>
      </c>
      <c r="D123" s="23" t="s">
        <v>53662</v>
      </c>
      <c r="E123" s="23" t="s">
        <v>53663</v>
      </c>
      <c r="F123" s="23" t="s">
        <v>53664</v>
      </c>
      <c r="G123" s="23" t="s">
        <v>53665</v>
      </c>
      <c r="H123" s="7" t="s">
        <v>53666</v>
      </c>
      <c r="I123" s="7" t="s">
        <v>53667</v>
      </c>
      <c r="J123" s="23"/>
      <c r="K123" s="150"/>
      <c r="L123" s="24"/>
      <c r="M123" s="23"/>
      <c r="N123" s="23"/>
      <c r="O123" s="23"/>
      <c r="P123" s="23"/>
      <c r="Q123" s="23"/>
      <c r="R123" s="23"/>
      <c r="S123" s="23"/>
      <c r="T123" s="23"/>
      <c r="U123" s="23"/>
    </row>
    <row r="124" spans="1:21" ht="69">
      <c r="A124" s="159" t="s">
        <v>53668</v>
      </c>
      <c r="B124" s="23" t="s">
        <v>53669</v>
      </c>
      <c r="C124" s="23" t="s">
        <v>53670</v>
      </c>
      <c r="D124" s="23" t="s">
        <v>53671</v>
      </c>
      <c r="E124" s="23" t="s">
        <v>53672</v>
      </c>
      <c r="F124" s="23" t="s">
        <v>53673</v>
      </c>
      <c r="G124" s="23" t="s">
        <v>53674</v>
      </c>
      <c r="H124" s="7" t="s">
        <v>53675</v>
      </c>
      <c r="I124" s="7" t="s">
        <v>53676</v>
      </c>
      <c r="J124" s="23"/>
      <c r="K124" s="150"/>
      <c r="L124" s="24"/>
      <c r="M124" s="23"/>
      <c r="N124" s="23"/>
      <c r="O124" s="23"/>
      <c r="P124" s="23"/>
      <c r="Q124" s="23"/>
      <c r="R124" s="23"/>
      <c r="S124" s="23"/>
      <c r="T124" s="23"/>
      <c r="U124" s="23"/>
    </row>
    <row r="125" spans="1:21" ht="138">
      <c r="A125" s="159" t="s">
        <v>53677</v>
      </c>
      <c r="B125" s="23" t="s">
        <v>53678</v>
      </c>
      <c r="C125" s="23" t="s">
        <v>53679</v>
      </c>
      <c r="D125" s="23" t="s">
        <v>53680</v>
      </c>
      <c r="E125" s="23" t="s">
        <v>53681</v>
      </c>
      <c r="F125" s="23" t="s">
        <v>53682</v>
      </c>
      <c r="G125" s="23" t="s">
        <v>53683</v>
      </c>
      <c r="H125" s="7" t="s">
        <v>53684</v>
      </c>
      <c r="I125" s="7" t="s">
        <v>53685</v>
      </c>
      <c r="J125" s="23"/>
      <c r="K125" s="150"/>
      <c r="L125" s="24"/>
      <c r="M125" s="23"/>
      <c r="N125" s="23"/>
      <c r="O125" s="23"/>
      <c r="P125" s="23"/>
      <c r="Q125" s="23"/>
      <c r="R125" s="23"/>
      <c r="S125" s="23"/>
      <c r="T125" s="23"/>
      <c r="U125" s="23"/>
    </row>
    <row r="126" spans="1:21" ht="55.2">
      <c r="A126" s="159" t="s">
        <v>53686</v>
      </c>
      <c r="B126" s="23" t="s">
        <v>53687</v>
      </c>
      <c r="C126" s="23" t="s">
        <v>53688</v>
      </c>
      <c r="D126" s="23" t="s">
        <v>53689</v>
      </c>
      <c r="E126" s="23" t="s">
        <v>53690</v>
      </c>
      <c r="F126" s="23" t="s">
        <v>53691</v>
      </c>
      <c r="G126" s="23" t="s">
        <v>53692</v>
      </c>
      <c r="H126" s="7" t="s">
        <v>53693</v>
      </c>
      <c r="I126" s="7" t="s">
        <v>53694</v>
      </c>
      <c r="J126" s="23"/>
      <c r="K126" s="150"/>
      <c r="L126" s="24"/>
      <c r="M126" s="23"/>
      <c r="N126" s="23"/>
      <c r="O126" s="23"/>
      <c r="P126" s="23"/>
      <c r="Q126" s="23"/>
      <c r="R126" s="23"/>
      <c r="S126" s="23"/>
      <c r="T126" s="23"/>
      <c r="U126" s="23"/>
    </row>
    <row r="127" spans="1:21" ht="27.6">
      <c r="A127" s="159" t="s">
        <v>53695</v>
      </c>
      <c r="B127" s="23" t="s">
        <v>53696</v>
      </c>
      <c r="C127" s="23" t="s">
        <v>53697</v>
      </c>
      <c r="D127" s="23" t="s">
        <v>53698</v>
      </c>
      <c r="E127" s="23" t="s">
        <v>53699</v>
      </c>
      <c r="F127" s="23" t="s">
        <v>53700</v>
      </c>
      <c r="G127" s="23" t="s">
        <v>53701</v>
      </c>
      <c r="H127" s="7" t="s">
        <v>53702</v>
      </c>
      <c r="I127" s="7" t="s">
        <v>53703</v>
      </c>
      <c r="J127" s="23"/>
      <c r="K127" s="150"/>
      <c r="L127" s="24"/>
      <c r="M127" s="23"/>
      <c r="N127" s="23"/>
      <c r="O127" s="23"/>
      <c r="P127" s="23"/>
      <c r="Q127" s="23"/>
      <c r="R127" s="23"/>
      <c r="S127" s="23"/>
      <c r="T127" s="23"/>
      <c r="U127" s="23"/>
    </row>
    <row r="128" spans="1:21" ht="41.4">
      <c r="A128" s="159" t="s">
        <v>53704</v>
      </c>
      <c r="B128" s="23" t="s">
        <v>53705</v>
      </c>
      <c r="C128" s="23" t="s">
        <v>53706</v>
      </c>
      <c r="D128" s="23" t="s">
        <v>53707</v>
      </c>
      <c r="E128" s="23" t="s">
        <v>53708</v>
      </c>
      <c r="F128" s="23" t="s">
        <v>53709</v>
      </c>
      <c r="G128" s="23" t="s">
        <v>53710</v>
      </c>
      <c r="H128" s="7" t="s">
        <v>53711</v>
      </c>
      <c r="I128" s="7" t="s">
        <v>53712</v>
      </c>
      <c r="J128" s="23"/>
      <c r="K128" s="150"/>
      <c r="L128" s="24"/>
      <c r="M128" s="23"/>
      <c r="N128" s="23"/>
      <c r="O128" s="23"/>
      <c r="P128" s="23"/>
      <c r="Q128" s="23"/>
      <c r="R128" s="23"/>
      <c r="S128" s="23"/>
      <c r="T128" s="23"/>
      <c r="U128" s="23"/>
    </row>
    <row r="129" spans="1:21" ht="55.2">
      <c r="A129" s="159" t="s">
        <v>53713</v>
      </c>
      <c r="B129" s="23" t="s">
        <v>53714</v>
      </c>
      <c r="C129" s="23" t="s">
        <v>53715</v>
      </c>
      <c r="D129" s="23" t="s">
        <v>53716</v>
      </c>
      <c r="E129" s="23" t="s">
        <v>53717</v>
      </c>
      <c r="F129" s="23" t="s">
        <v>53718</v>
      </c>
      <c r="G129" s="23" t="s">
        <v>53719</v>
      </c>
      <c r="H129" s="7" t="s">
        <v>53720</v>
      </c>
      <c r="I129" s="7" t="s">
        <v>53721</v>
      </c>
      <c r="J129" s="23"/>
      <c r="K129" s="150"/>
      <c r="L129" s="24"/>
      <c r="M129" s="23"/>
      <c r="N129" s="23"/>
      <c r="O129" s="23"/>
      <c r="P129" s="23"/>
      <c r="Q129" s="23"/>
      <c r="R129" s="23"/>
      <c r="S129" s="23"/>
      <c r="T129" s="23"/>
      <c r="U129" s="23"/>
    </row>
    <row r="130" spans="1:21" ht="13.8">
      <c r="A130" s="159" t="s">
        <v>53722</v>
      </c>
      <c r="B130" s="23" t="s">
        <v>53723</v>
      </c>
      <c r="C130" s="23" t="s">
        <v>53724</v>
      </c>
      <c r="D130" s="23" t="s">
        <v>53725</v>
      </c>
      <c r="E130" s="23" t="s">
        <v>53726</v>
      </c>
      <c r="F130" s="23" t="s">
        <v>53727</v>
      </c>
      <c r="G130" s="23" t="s">
        <v>53728</v>
      </c>
      <c r="H130" s="7" t="s">
        <v>53729</v>
      </c>
      <c r="I130" s="7" t="s">
        <v>53730</v>
      </c>
      <c r="J130" s="23"/>
      <c r="K130" s="150"/>
      <c r="L130" s="24"/>
      <c r="M130" s="23"/>
      <c r="N130" s="23"/>
      <c r="O130" s="23"/>
      <c r="P130" s="23"/>
      <c r="Q130" s="23"/>
      <c r="R130" s="23"/>
      <c r="S130" s="23"/>
      <c r="T130" s="23"/>
      <c r="U130" s="23"/>
    </row>
    <row r="131" spans="1:21" ht="13.8">
      <c r="A131" s="159" t="s">
        <v>53731</v>
      </c>
      <c r="B131" s="23" t="s">
        <v>16820</v>
      </c>
      <c r="C131" s="23" t="s">
        <v>16821</v>
      </c>
      <c r="D131" s="23" t="s">
        <v>16822</v>
      </c>
      <c r="E131" s="23" t="s">
        <v>16823</v>
      </c>
      <c r="F131" s="23" t="s">
        <v>19506</v>
      </c>
      <c r="G131" s="23" t="s">
        <v>5397</v>
      </c>
      <c r="H131" s="7" t="s">
        <v>16824</v>
      </c>
      <c r="I131" s="7" t="s">
        <v>16823</v>
      </c>
      <c r="J131" s="23"/>
      <c r="K131" s="150"/>
      <c r="L131" s="24"/>
      <c r="M131" s="23"/>
      <c r="N131" s="23"/>
      <c r="O131" s="23"/>
      <c r="P131" s="23"/>
      <c r="Q131" s="23"/>
      <c r="R131" s="23"/>
      <c r="S131" s="23"/>
      <c r="T131" s="23"/>
      <c r="U131" s="23"/>
    </row>
    <row r="132" spans="1:21" ht="13.8">
      <c r="A132" s="159" t="s">
        <v>53732</v>
      </c>
      <c r="B132" s="23" t="s">
        <v>53733</v>
      </c>
      <c r="C132" s="23" t="s">
        <v>53733</v>
      </c>
      <c r="D132" s="23" t="s">
        <v>53733</v>
      </c>
      <c r="E132" s="23" t="s">
        <v>53733</v>
      </c>
      <c r="F132" s="23" t="s">
        <v>53733</v>
      </c>
      <c r="G132" s="23" t="s">
        <v>53733</v>
      </c>
      <c r="H132" s="7" t="s">
        <v>53734</v>
      </c>
      <c r="I132" s="7" t="s">
        <v>53733</v>
      </c>
      <c r="J132" s="23"/>
      <c r="K132" s="150"/>
      <c r="L132" s="24"/>
      <c r="M132" s="23"/>
      <c r="N132" s="23"/>
      <c r="O132" s="23"/>
      <c r="P132" s="23"/>
      <c r="Q132" s="23"/>
      <c r="R132" s="23"/>
      <c r="S132" s="23"/>
      <c r="T132" s="23"/>
      <c r="U132" s="23"/>
    </row>
    <row r="133" spans="1:21" ht="27.6">
      <c r="A133" s="159" t="s">
        <v>53735</v>
      </c>
      <c r="B133" s="23" t="s">
        <v>53736</v>
      </c>
      <c r="C133" s="23" t="s">
        <v>53737</v>
      </c>
      <c r="D133" s="23" t="s">
        <v>53738</v>
      </c>
      <c r="E133" s="23" t="s">
        <v>53739</v>
      </c>
      <c r="F133" s="23" t="s">
        <v>53740</v>
      </c>
      <c r="G133" s="23" t="s">
        <v>53741</v>
      </c>
      <c r="H133" s="7" t="s">
        <v>53742</v>
      </c>
      <c r="I133" s="7" t="s">
        <v>53743</v>
      </c>
      <c r="J133" s="23"/>
      <c r="K133" s="150"/>
      <c r="L133" s="24"/>
      <c r="M133" s="23"/>
      <c r="N133" s="23"/>
      <c r="O133" s="23"/>
      <c r="P133" s="23"/>
      <c r="Q133" s="23"/>
      <c r="R133" s="23"/>
      <c r="S133" s="23"/>
      <c r="T133" s="23"/>
      <c r="U133" s="23"/>
    </row>
    <row r="134" spans="1:21" ht="27.6">
      <c r="A134" s="159" t="s">
        <v>53744</v>
      </c>
      <c r="B134" s="23" t="s">
        <v>53745</v>
      </c>
      <c r="C134" s="23" t="s">
        <v>53746</v>
      </c>
      <c r="D134" s="23" t="s">
        <v>53747</v>
      </c>
      <c r="E134" s="23" t="s">
        <v>53748</v>
      </c>
      <c r="F134" s="23" t="s">
        <v>53749</v>
      </c>
      <c r="G134" s="23" t="s">
        <v>53750</v>
      </c>
      <c r="H134" s="7" t="s">
        <v>53751</v>
      </c>
      <c r="I134" s="7" t="s">
        <v>53752</v>
      </c>
      <c r="J134" s="23"/>
      <c r="K134" s="150"/>
      <c r="L134" s="24"/>
      <c r="M134" s="23"/>
      <c r="N134" s="23"/>
      <c r="O134" s="23"/>
      <c r="P134" s="23"/>
      <c r="Q134" s="23"/>
      <c r="R134" s="23"/>
      <c r="S134" s="23"/>
      <c r="T134" s="23"/>
      <c r="U134" s="23"/>
    </row>
    <row r="135" spans="1:21" ht="27.6">
      <c r="A135" s="159" t="s">
        <v>53753</v>
      </c>
      <c r="B135" s="23" t="s">
        <v>53754</v>
      </c>
      <c r="C135" s="23" t="s">
        <v>53755</v>
      </c>
      <c r="D135" s="23" t="s">
        <v>53756</v>
      </c>
      <c r="E135" s="23" t="s">
        <v>53757</v>
      </c>
      <c r="F135" s="23" t="s">
        <v>53758</v>
      </c>
      <c r="G135" s="23" t="s">
        <v>53759</v>
      </c>
      <c r="H135" s="7" t="s">
        <v>53760</v>
      </c>
      <c r="I135" s="7" t="s">
        <v>53761</v>
      </c>
      <c r="J135" s="23"/>
      <c r="K135" s="150"/>
      <c r="L135" s="24"/>
      <c r="M135" s="23"/>
      <c r="N135" s="23"/>
      <c r="O135" s="23"/>
      <c r="P135" s="23"/>
      <c r="Q135" s="23"/>
      <c r="R135" s="23"/>
      <c r="S135" s="23"/>
      <c r="T135" s="23"/>
      <c r="U135" s="23"/>
    </row>
    <row r="136" spans="1:21" ht="27.6">
      <c r="A136" s="159" t="s">
        <v>53762</v>
      </c>
      <c r="B136" s="23" t="s">
        <v>53763</v>
      </c>
      <c r="C136" s="23" t="s">
        <v>53764</v>
      </c>
      <c r="D136" s="23" t="s">
        <v>53765</v>
      </c>
      <c r="E136" s="23" t="s">
        <v>53766</v>
      </c>
      <c r="F136" s="23" t="s">
        <v>53767</v>
      </c>
      <c r="G136" s="23" t="s">
        <v>53768</v>
      </c>
      <c r="H136" s="7" t="s">
        <v>53769</v>
      </c>
      <c r="I136" s="7" t="s">
        <v>53770</v>
      </c>
      <c r="J136" s="23"/>
      <c r="K136" s="150"/>
      <c r="L136" s="24"/>
      <c r="M136" s="23"/>
      <c r="N136" s="23"/>
      <c r="O136" s="23"/>
      <c r="P136" s="23"/>
      <c r="Q136" s="23"/>
      <c r="R136" s="23"/>
      <c r="S136" s="23"/>
      <c r="T136" s="23"/>
      <c r="U136" s="23"/>
    </row>
    <row r="137" spans="1:21" ht="27.6">
      <c r="A137" s="159" t="s">
        <v>53771</v>
      </c>
      <c r="B137" s="23" t="s">
        <v>53772</v>
      </c>
      <c r="C137" s="23" t="s">
        <v>53773</v>
      </c>
      <c r="D137" s="23" t="s">
        <v>53774</v>
      </c>
      <c r="E137" s="23" t="s">
        <v>53775</v>
      </c>
      <c r="F137" s="23" t="s">
        <v>53776</v>
      </c>
      <c r="G137" s="23" t="s">
        <v>53777</v>
      </c>
      <c r="H137" s="7" t="s">
        <v>53778</v>
      </c>
      <c r="I137" s="7" t="s">
        <v>53779</v>
      </c>
      <c r="J137" s="23"/>
      <c r="K137" s="150"/>
      <c r="L137" s="24"/>
      <c r="M137" s="23"/>
      <c r="N137" s="23"/>
      <c r="O137" s="23"/>
      <c r="P137" s="23"/>
      <c r="Q137" s="23"/>
      <c r="R137" s="23"/>
      <c r="S137" s="23"/>
      <c r="T137" s="23"/>
      <c r="U137" s="23"/>
    </row>
    <row r="138" spans="1:21" ht="27.6">
      <c r="A138" s="159" t="s">
        <v>53780</v>
      </c>
      <c r="B138" s="23" t="s">
        <v>53781</v>
      </c>
      <c r="C138" s="23" t="s">
        <v>53782</v>
      </c>
      <c r="D138" s="23" t="s">
        <v>53783</v>
      </c>
      <c r="E138" s="23" t="s">
        <v>53784</v>
      </c>
      <c r="F138" s="23" t="s">
        <v>53785</v>
      </c>
      <c r="G138" s="23" t="s">
        <v>53786</v>
      </c>
      <c r="H138" s="7" t="s">
        <v>53787</v>
      </c>
      <c r="I138" s="7" t="s">
        <v>53788</v>
      </c>
      <c r="J138" s="23"/>
      <c r="K138" s="150"/>
      <c r="L138" s="24"/>
      <c r="M138" s="23"/>
      <c r="N138" s="23"/>
      <c r="O138" s="23"/>
      <c r="P138" s="23"/>
      <c r="Q138" s="23"/>
      <c r="R138" s="23"/>
      <c r="S138" s="23"/>
      <c r="T138" s="23"/>
      <c r="U138" s="23"/>
    </row>
    <row r="139" spans="1:21" ht="27.6">
      <c r="A139" s="159" t="s">
        <v>53789</v>
      </c>
      <c r="B139" s="23" t="s">
        <v>53790</v>
      </c>
      <c r="C139" s="23" t="s">
        <v>53791</v>
      </c>
      <c r="D139" s="23" t="s">
        <v>53792</v>
      </c>
      <c r="E139" s="23" t="s">
        <v>53793</v>
      </c>
      <c r="F139" s="23" t="s">
        <v>53794</v>
      </c>
      <c r="G139" s="23" t="s">
        <v>53795</v>
      </c>
      <c r="H139" s="7" t="s">
        <v>53796</v>
      </c>
      <c r="I139" s="7" t="s">
        <v>53797</v>
      </c>
      <c r="J139" s="23"/>
      <c r="K139" s="150"/>
      <c r="L139" s="24"/>
      <c r="M139" s="23"/>
      <c r="N139" s="23"/>
      <c r="O139" s="23"/>
      <c r="P139" s="23"/>
      <c r="Q139" s="23"/>
      <c r="R139" s="23"/>
      <c r="S139" s="23"/>
      <c r="T139" s="23"/>
      <c r="U139" s="23"/>
    </row>
    <row r="140" spans="1:21" ht="27.6">
      <c r="A140" s="159" t="s">
        <v>53798</v>
      </c>
      <c r="B140" s="23" t="s">
        <v>53799</v>
      </c>
      <c r="C140" s="23" t="s">
        <v>53800</v>
      </c>
      <c r="D140" s="23" t="s">
        <v>53801</v>
      </c>
      <c r="E140" s="23" t="s">
        <v>53802</v>
      </c>
      <c r="F140" s="23" t="s">
        <v>53803</v>
      </c>
      <c r="G140" s="23" t="s">
        <v>53804</v>
      </c>
      <c r="H140" s="7" t="s">
        <v>53805</v>
      </c>
      <c r="I140" s="7" t="s">
        <v>53806</v>
      </c>
      <c r="J140" s="23"/>
      <c r="K140" s="150"/>
      <c r="L140" s="24"/>
      <c r="M140" s="23"/>
      <c r="N140" s="23"/>
      <c r="O140" s="23"/>
      <c r="P140" s="23"/>
      <c r="Q140" s="23"/>
      <c r="R140" s="23"/>
      <c r="S140" s="23"/>
      <c r="T140" s="23"/>
      <c r="U140" s="23"/>
    </row>
    <row r="141" spans="1:21" ht="13.8">
      <c r="A141" s="159" t="s">
        <v>53807</v>
      </c>
      <c r="B141" s="23" t="s">
        <v>13103</v>
      </c>
      <c r="C141" s="23" t="s">
        <v>53808</v>
      </c>
      <c r="D141" s="23" t="s">
        <v>13105</v>
      </c>
      <c r="E141" s="23" t="s">
        <v>13106</v>
      </c>
      <c r="F141" s="23" t="s">
        <v>13107</v>
      </c>
      <c r="G141" s="23" t="s">
        <v>53809</v>
      </c>
      <c r="H141" s="7" t="s">
        <v>13109</v>
      </c>
      <c r="I141" s="7" t="s">
        <v>53810</v>
      </c>
      <c r="J141" s="23"/>
      <c r="K141" s="150"/>
      <c r="L141" s="24"/>
      <c r="M141" s="23"/>
      <c r="N141" s="23"/>
      <c r="O141" s="23"/>
      <c r="P141" s="23"/>
      <c r="Q141" s="23"/>
      <c r="R141" s="23"/>
      <c r="S141" s="23"/>
      <c r="T141" s="23"/>
      <c r="U141" s="23"/>
    </row>
    <row r="142" spans="1:21" ht="13.8">
      <c r="A142" s="159" t="s">
        <v>53811</v>
      </c>
      <c r="B142" s="23" t="s">
        <v>13034</v>
      </c>
      <c r="C142" s="23" t="s">
        <v>13035</v>
      </c>
      <c r="D142" s="23" t="s">
        <v>13036</v>
      </c>
      <c r="E142" s="23" t="s">
        <v>13037</v>
      </c>
      <c r="F142" s="23" t="s">
        <v>13038</v>
      </c>
      <c r="G142" s="23" t="s">
        <v>53812</v>
      </c>
      <c r="H142" s="7" t="s">
        <v>53813</v>
      </c>
      <c r="I142" s="7" t="s">
        <v>53814</v>
      </c>
      <c r="J142" s="23"/>
      <c r="K142" s="150"/>
      <c r="L142" s="24"/>
      <c r="M142" s="23"/>
      <c r="N142" s="23"/>
      <c r="O142" s="23"/>
      <c r="P142" s="23"/>
      <c r="Q142" s="23"/>
      <c r="R142" s="23"/>
      <c r="S142" s="23"/>
      <c r="T142" s="23"/>
      <c r="U142" s="23"/>
    </row>
    <row r="143" spans="1:21" ht="13.8">
      <c r="A143" s="159" t="s">
        <v>53815</v>
      </c>
      <c r="B143" s="23" t="s">
        <v>53816</v>
      </c>
      <c r="C143" s="23" t="s">
        <v>53817</v>
      </c>
      <c r="D143" s="23" t="s">
        <v>20782</v>
      </c>
      <c r="E143" s="23" t="s">
        <v>20783</v>
      </c>
      <c r="F143" s="23" t="s">
        <v>53818</v>
      </c>
      <c r="G143" s="23" t="s">
        <v>20785</v>
      </c>
      <c r="H143" s="7" t="s">
        <v>20786</v>
      </c>
      <c r="I143" s="7" t="s">
        <v>53819</v>
      </c>
      <c r="J143" s="23"/>
      <c r="K143" s="150"/>
      <c r="L143" s="24"/>
      <c r="M143" s="23"/>
      <c r="N143" s="23"/>
      <c r="O143" s="23"/>
      <c r="P143" s="23"/>
      <c r="Q143" s="23"/>
      <c r="R143" s="23"/>
      <c r="S143" s="23"/>
      <c r="T143" s="23"/>
      <c r="U143" s="23"/>
    </row>
    <row r="144" spans="1:21" ht="13.8">
      <c r="A144" s="159" t="s">
        <v>53820</v>
      </c>
      <c r="B144" s="23" t="s">
        <v>53821</v>
      </c>
      <c r="C144" s="23" t="s">
        <v>53822</v>
      </c>
      <c r="D144" s="23" t="s">
        <v>53823</v>
      </c>
      <c r="E144" s="23" t="s">
        <v>53824</v>
      </c>
      <c r="F144" s="23" t="s">
        <v>53825</v>
      </c>
      <c r="G144" s="23" t="s">
        <v>53826</v>
      </c>
      <c r="H144" s="7" t="s">
        <v>53827</v>
      </c>
      <c r="I144" s="7" t="s">
        <v>53828</v>
      </c>
      <c r="J144" s="23"/>
      <c r="K144" s="150"/>
      <c r="L144" s="24"/>
      <c r="M144" s="23"/>
      <c r="N144" s="23"/>
      <c r="O144" s="23"/>
      <c r="P144" s="23"/>
      <c r="Q144" s="23"/>
      <c r="R144" s="23"/>
      <c r="S144" s="23"/>
      <c r="T144" s="23"/>
      <c r="U144" s="23"/>
    </row>
    <row r="145" spans="1:21" ht="13.8">
      <c r="A145" s="159" t="s">
        <v>53829</v>
      </c>
      <c r="B145" s="23" t="s">
        <v>23408</v>
      </c>
      <c r="C145" s="23" t="s">
        <v>23409</v>
      </c>
      <c r="D145" s="23" t="s">
        <v>53830</v>
      </c>
      <c r="E145" s="23" t="s">
        <v>23410</v>
      </c>
      <c r="F145" s="23" t="s">
        <v>53831</v>
      </c>
      <c r="G145" s="23" t="s">
        <v>53832</v>
      </c>
      <c r="H145" s="7" t="s">
        <v>23411</v>
      </c>
      <c r="I145" s="7" t="s">
        <v>23412</v>
      </c>
      <c r="J145" s="23"/>
      <c r="K145" s="150"/>
      <c r="L145" s="24"/>
      <c r="M145" s="23"/>
      <c r="N145" s="23"/>
      <c r="O145" s="23"/>
      <c r="P145" s="23"/>
      <c r="Q145" s="23"/>
      <c r="R145" s="23"/>
      <c r="S145" s="23"/>
      <c r="T145" s="23"/>
      <c r="U145" s="23"/>
    </row>
    <row r="146" spans="1:21" ht="13.8">
      <c r="A146" s="159" t="s">
        <v>53833</v>
      </c>
      <c r="B146" s="23" t="s">
        <v>53834</v>
      </c>
      <c r="C146" s="23" t="s">
        <v>14310</v>
      </c>
      <c r="D146" s="23" t="s">
        <v>20362</v>
      </c>
      <c r="E146" s="23" t="s">
        <v>20363</v>
      </c>
      <c r="F146" s="23" t="s">
        <v>14313</v>
      </c>
      <c r="G146" s="23" t="s">
        <v>13672</v>
      </c>
      <c r="H146" s="7" t="s">
        <v>20364</v>
      </c>
      <c r="I146" s="7" t="s">
        <v>20365</v>
      </c>
      <c r="J146" s="23"/>
      <c r="K146" s="150"/>
      <c r="L146" s="24"/>
      <c r="M146" s="23"/>
      <c r="N146" s="23"/>
      <c r="O146" s="23"/>
      <c r="P146" s="23"/>
      <c r="Q146" s="23"/>
      <c r="R146" s="23"/>
      <c r="S146" s="23"/>
      <c r="T146" s="23"/>
      <c r="U146" s="23"/>
    </row>
    <row r="147" spans="1:21" ht="13.8">
      <c r="A147" s="159" t="s">
        <v>53835</v>
      </c>
      <c r="B147" s="23" t="s">
        <v>15401</v>
      </c>
      <c r="C147" s="23" t="s">
        <v>15381</v>
      </c>
      <c r="D147" s="23" t="s">
        <v>15402</v>
      </c>
      <c r="E147" s="23" t="s">
        <v>15383</v>
      </c>
      <c r="F147" s="23" t="s">
        <v>15381</v>
      </c>
      <c r="G147" s="23" t="s">
        <v>53836</v>
      </c>
      <c r="H147" s="7" t="s">
        <v>15406</v>
      </c>
      <c r="I147" s="7" t="s">
        <v>15407</v>
      </c>
      <c r="J147" s="23"/>
      <c r="K147" s="150"/>
      <c r="L147" s="24"/>
      <c r="M147" s="23"/>
      <c r="N147" s="23"/>
      <c r="O147" s="23"/>
      <c r="P147" s="23"/>
      <c r="Q147" s="23"/>
      <c r="R147" s="23"/>
      <c r="S147" s="23"/>
      <c r="T147" s="23"/>
      <c r="U147" s="23"/>
    </row>
    <row r="148" spans="1:21" ht="27.6">
      <c r="A148" s="159" t="s">
        <v>53837</v>
      </c>
      <c r="B148" s="23" t="s">
        <v>53838</v>
      </c>
      <c r="C148" s="23" t="s">
        <v>53839</v>
      </c>
      <c r="D148" s="23" t="s">
        <v>53840</v>
      </c>
      <c r="E148" s="23" t="s">
        <v>53841</v>
      </c>
      <c r="F148" s="23" t="s">
        <v>53842</v>
      </c>
      <c r="G148" s="23" t="s">
        <v>53843</v>
      </c>
      <c r="H148" s="7" t="s">
        <v>53844</v>
      </c>
      <c r="I148" s="7" t="s">
        <v>53845</v>
      </c>
      <c r="J148" s="23"/>
      <c r="K148" s="150"/>
      <c r="L148" s="24"/>
      <c r="M148" s="23"/>
      <c r="N148" s="23"/>
      <c r="O148" s="23"/>
      <c r="P148" s="23"/>
      <c r="Q148" s="23"/>
      <c r="R148" s="23"/>
      <c r="S148" s="23"/>
      <c r="T148" s="23"/>
      <c r="U148" s="23"/>
    </row>
    <row r="149" spans="1:21" ht="27.6">
      <c r="A149" s="159" t="s">
        <v>53846</v>
      </c>
      <c r="B149" s="23" t="s">
        <v>53847</v>
      </c>
      <c r="C149" s="23" t="s">
        <v>53848</v>
      </c>
      <c r="D149" s="23" t="s">
        <v>53849</v>
      </c>
      <c r="E149" s="23" t="s">
        <v>53850</v>
      </c>
      <c r="F149" s="23" t="s">
        <v>53851</v>
      </c>
      <c r="G149" s="23" t="s">
        <v>53852</v>
      </c>
      <c r="H149" s="7" t="s">
        <v>53853</v>
      </c>
      <c r="I149" s="7" t="s">
        <v>53854</v>
      </c>
      <c r="J149" s="23"/>
      <c r="K149" s="150"/>
      <c r="L149" s="24"/>
      <c r="M149" s="23"/>
      <c r="N149" s="23"/>
      <c r="O149" s="23"/>
      <c r="P149" s="23"/>
      <c r="Q149" s="23"/>
      <c r="R149" s="23"/>
      <c r="S149" s="23"/>
      <c r="T149" s="23"/>
      <c r="U149" s="23"/>
    </row>
    <row r="150" spans="1:21" ht="41.4">
      <c r="A150" s="159" t="s">
        <v>53855</v>
      </c>
      <c r="B150" s="23" t="s">
        <v>53856</v>
      </c>
      <c r="C150" s="5" t="s">
        <v>26246</v>
      </c>
      <c r="D150" s="23" t="s">
        <v>53857</v>
      </c>
      <c r="E150" s="23" t="s">
        <v>53858</v>
      </c>
      <c r="F150" s="23" t="s">
        <v>53859</v>
      </c>
      <c r="G150" s="23" t="s">
        <v>53860</v>
      </c>
      <c r="H150" s="7" t="s">
        <v>53861</v>
      </c>
      <c r="I150" s="7" t="s">
        <v>53862</v>
      </c>
      <c r="J150" s="23"/>
      <c r="K150" s="150"/>
      <c r="L150" s="24"/>
      <c r="M150" s="23"/>
      <c r="N150" s="23"/>
      <c r="O150" s="23"/>
      <c r="P150" s="23"/>
      <c r="Q150" s="23"/>
      <c r="R150" s="23"/>
      <c r="S150" s="23"/>
      <c r="T150" s="23"/>
      <c r="U150" s="23"/>
    </row>
    <row r="151" spans="1:21" ht="27.6">
      <c r="A151" s="165" t="s">
        <v>53863</v>
      </c>
      <c r="B151" s="23"/>
      <c r="C151" s="23" t="s">
        <v>53864</v>
      </c>
      <c r="D151" s="23"/>
      <c r="E151" s="23"/>
      <c r="F151" s="23"/>
      <c r="G151" s="23"/>
      <c r="H151" s="7"/>
      <c r="I151" s="7"/>
      <c r="J151" s="23"/>
      <c r="K151" s="150"/>
      <c r="L151" s="24"/>
      <c r="M151" s="23"/>
      <c r="N151" s="23"/>
      <c r="O151" s="23"/>
      <c r="P151" s="23"/>
      <c r="Q151" s="23"/>
      <c r="R151" s="23"/>
      <c r="S151" s="23"/>
      <c r="T151" s="23"/>
      <c r="U151" s="23"/>
    </row>
    <row r="152" spans="1:21" ht="27.6">
      <c r="A152" s="165" t="s">
        <v>53865</v>
      </c>
      <c r="B152" s="23"/>
      <c r="C152" s="23" t="s">
        <v>53866</v>
      </c>
      <c r="D152" s="23"/>
      <c r="E152" s="23"/>
      <c r="F152" s="23"/>
      <c r="G152" s="23"/>
      <c r="H152" s="7"/>
      <c r="I152" s="7"/>
      <c r="J152" s="23"/>
      <c r="K152" s="150"/>
      <c r="L152" s="24"/>
      <c r="M152" s="23"/>
      <c r="N152" s="23"/>
      <c r="O152" s="23"/>
      <c r="P152" s="23"/>
      <c r="Q152" s="23"/>
      <c r="R152" s="23"/>
      <c r="S152" s="23"/>
      <c r="T152" s="23"/>
      <c r="U152" s="23"/>
    </row>
    <row r="153" spans="1:21" ht="27.6">
      <c r="A153" s="165" t="s">
        <v>53867</v>
      </c>
      <c r="B153" s="23"/>
      <c r="C153" s="23" t="s">
        <v>53868</v>
      </c>
      <c r="D153" s="23"/>
      <c r="E153" s="23"/>
      <c r="F153" s="23"/>
      <c r="G153" s="23"/>
      <c r="H153" s="7"/>
      <c r="I153" s="7"/>
      <c r="J153" s="23"/>
      <c r="K153" s="150"/>
      <c r="L153" s="24"/>
      <c r="M153" s="23"/>
      <c r="N153" s="23"/>
      <c r="O153" s="23"/>
      <c r="P153" s="23"/>
      <c r="Q153" s="23"/>
      <c r="R153" s="23"/>
      <c r="S153" s="23"/>
      <c r="T153" s="23"/>
      <c r="U153" s="23"/>
    </row>
    <row r="154" spans="1:21" ht="96.6">
      <c r="A154" s="159" t="s">
        <v>53869</v>
      </c>
      <c r="B154" s="23" t="s">
        <v>53870</v>
      </c>
      <c r="C154" s="5" t="s">
        <v>26246</v>
      </c>
      <c r="D154" s="23" t="s">
        <v>53871</v>
      </c>
      <c r="E154" s="23" t="s">
        <v>53872</v>
      </c>
      <c r="F154" s="23" t="s">
        <v>53873</v>
      </c>
      <c r="G154" s="23" t="s">
        <v>53874</v>
      </c>
      <c r="H154" s="7" t="s">
        <v>53875</v>
      </c>
      <c r="I154" s="7" t="s">
        <v>53876</v>
      </c>
      <c r="J154" s="23"/>
      <c r="K154" s="150"/>
      <c r="L154" s="24"/>
      <c r="M154" s="23"/>
      <c r="N154" s="23"/>
      <c r="O154" s="23"/>
      <c r="P154" s="23"/>
      <c r="Q154" s="23"/>
      <c r="R154" s="23"/>
      <c r="S154" s="23"/>
      <c r="T154" s="23"/>
      <c r="U154" s="23"/>
    </row>
    <row r="155" spans="1:21" ht="82.8">
      <c r="A155" s="165" t="s">
        <v>53877</v>
      </c>
      <c r="B155" s="23"/>
      <c r="C155" s="23" t="s">
        <v>53878</v>
      </c>
      <c r="D155" s="23"/>
      <c r="E155" s="23"/>
      <c r="F155" s="23"/>
      <c r="G155" s="23"/>
      <c r="H155" s="7"/>
      <c r="I155" s="7"/>
      <c r="J155" s="23"/>
      <c r="K155" s="150"/>
      <c r="L155" s="24"/>
      <c r="M155" s="23"/>
      <c r="N155" s="23"/>
      <c r="O155" s="23"/>
      <c r="P155" s="23"/>
      <c r="Q155" s="23"/>
      <c r="R155" s="23"/>
      <c r="S155" s="23"/>
      <c r="T155" s="23"/>
      <c r="U155" s="23"/>
    </row>
    <row r="156" spans="1:21" ht="82.8">
      <c r="A156" s="165" t="s">
        <v>53879</v>
      </c>
      <c r="B156" s="23"/>
      <c r="C156" s="23" t="s">
        <v>53880</v>
      </c>
      <c r="D156" s="23"/>
      <c r="E156" s="23"/>
      <c r="F156" s="23"/>
      <c r="G156" s="23"/>
      <c r="H156" s="7"/>
      <c r="I156" s="7"/>
      <c r="J156" s="23"/>
      <c r="K156" s="150"/>
      <c r="L156" s="24"/>
      <c r="M156" s="23"/>
      <c r="N156" s="23"/>
      <c r="O156" s="23"/>
      <c r="P156" s="23"/>
      <c r="Q156" s="23"/>
      <c r="R156" s="23"/>
      <c r="S156" s="23"/>
      <c r="T156" s="23"/>
      <c r="U156" s="23"/>
    </row>
    <row r="157" spans="1:21" ht="82.8">
      <c r="A157" s="165" t="s">
        <v>53881</v>
      </c>
      <c r="B157" s="23"/>
      <c r="C157" s="23" t="s">
        <v>53882</v>
      </c>
      <c r="D157" s="23"/>
      <c r="E157" s="23"/>
      <c r="F157" s="23"/>
      <c r="G157" s="23"/>
      <c r="H157" s="7"/>
      <c r="I157" s="7"/>
      <c r="J157" s="23"/>
      <c r="K157" s="150"/>
      <c r="L157" s="24"/>
      <c r="M157" s="23"/>
      <c r="N157" s="23"/>
      <c r="O157" s="23"/>
      <c r="P157" s="23"/>
      <c r="Q157" s="23"/>
      <c r="R157" s="23"/>
      <c r="S157" s="23"/>
      <c r="T157" s="23"/>
      <c r="U157" s="23"/>
    </row>
    <row r="158" spans="1:21" ht="69">
      <c r="A158" s="159" t="s">
        <v>53883</v>
      </c>
      <c r="B158" s="23" t="s">
        <v>53884</v>
      </c>
      <c r="C158" s="5" t="s">
        <v>26246</v>
      </c>
      <c r="D158" s="23" t="s">
        <v>53885</v>
      </c>
      <c r="E158" s="23" t="s">
        <v>53886</v>
      </c>
      <c r="F158" s="23" t="s">
        <v>53887</v>
      </c>
      <c r="G158" s="23" t="s">
        <v>53888</v>
      </c>
      <c r="H158" s="7" t="s">
        <v>53889</v>
      </c>
      <c r="I158" s="7" t="s">
        <v>53890</v>
      </c>
      <c r="J158" s="23"/>
      <c r="K158" s="150"/>
      <c r="L158" s="24"/>
      <c r="M158" s="23"/>
      <c r="N158" s="23"/>
      <c r="O158" s="23"/>
      <c r="P158" s="23"/>
      <c r="Q158" s="23"/>
      <c r="R158" s="23"/>
      <c r="S158" s="23"/>
      <c r="T158" s="23"/>
      <c r="U158" s="23"/>
    </row>
    <row r="159" spans="1:21" ht="69">
      <c r="A159" s="165" t="s">
        <v>53891</v>
      </c>
      <c r="B159" s="23"/>
      <c r="C159" s="23" t="s">
        <v>53892</v>
      </c>
      <c r="D159" s="23"/>
      <c r="E159" s="23"/>
      <c r="F159" s="23"/>
      <c r="G159" s="23"/>
      <c r="H159" s="7"/>
      <c r="I159" s="7"/>
      <c r="J159" s="23"/>
      <c r="K159" s="150"/>
      <c r="L159" s="24"/>
      <c r="M159" s="23"/>
      <c r="N159" s="23"/>
      <c r="O159" s="23"/>
      <c r="P159" s="23"/>
      <c r="Q159" s="23"/>
      <c r="R159" s="23"/>
      <c r="S159" s="23"/>
      <c r="T159" s="23"/>
      <c r="U159" s="23"/>
    </row>
    <row r="160" spans="1:21" ht="69">
      <c r="A160" s="165" t="s">
        <v>53893</v>
      </c>
      <c r="B160" s="23"/>
      <c r="C160" s="23" t="s">
        <v>53894</v>
      </c>
      <c r="D160" s="23"/>
      <c r="E160" s="23"/>
      <c r="F160" s="23"/>
      <c r="G160" s="23"/>
      <c r="H160" s="7"/>
      <c r="I160" s="7"/>
      <c r="J160" s="23"/>
      <c r="K160" s="150"/>
      <c r="L160" s="24"/>
      <c r="M160" s="23"/>
      <c r="N160" s="23"/>
      <c r="O160" s="23"/>
      <c r="P160" s="23"/>
      <c r="Q160" s="23"/>
      <c r="R160" s="23"/>
      <c r="S160" s="23"/>
      <c r="T160" s="23"/>
      <c r="U160" s="23"/>
    </row>
    <row r="161" spans="1:21" ht="55.2">
      <c r="A161" s="165" t="s">
        <v>53895</v>
      </c>
      <c r="B161" s="23"/>
      <c r="C161" s="23" t="s">
        <v>53896</v>
      </c>
      <c r="D161" s="23"/>
      <c r="E161" s="23"/>
      <c r="F161" s="23"/>
      <c r="G161" s="23"/>
      <c r="H161" s="7"/>
      <c r="I161" s="7"/>
      <c r="J161" s="23"/>
      <c r="K161" s="150"/>
      <c r="L161" s="24"/>
      <c r="M161" s="23"/>
      <c r="N161" s="23"/>
      <c r="O161" s="23"/>
      <c r="P161" s="23"/>
      <c r="Q161" s="23"/>
      <c r="R161" s="23"/>
      <c r="S161" s="23"/>
      <c r="T161" s="23"/>
      <c r="U161" s="23"/>
    </row>
    <row r="162" spans="1:21" ht="27.6">
      <c r="A162" s="159" t="s">
        <v>53897</v>
      </c>
      <c r="B162" s="23" t="s">
        <v>53898</v>
      </c>
      <c r="C162" s="5" t="s">
        <v>26246</v>
      </c>
      <c r="D162" s="23" t="s">
        <v>53899</v>
      </c>
      <c r="E162" s="23" t="s">
        <v>53900</v>
      </c>
      <c r="F162" s="23" t="s">
        <v>53901</v>
      </c>
      <c r="G162" s="23" t="s">
        <v>53902</v>
      </c>
      <c r="H162" s="7" t="s">
        <v>53903</v>
      </c>
      <c r="I162" s="7" t="s">
        <v>53904</v>
      </c>
      <c r="J162" s="23"/>
      <c r="K162" s="150"/>
      <c r="L162" s="24"/>
      <c r="M162" s="23"/>
      <c r="N162" s="23"/>
      <c r="O162" s="23"/>
      <c r="P162" s="23"/>
      <c r="Q162" s="23"/>
      <c r="R162" s="23"/>
      <c r="S162" s="23"/>
      <c r="T162" s="23"/>
      <c r="U162" s="23"/>
    </row>
    <row r="163" spans="1:21" ht="27.6">
      <c r="A163" s="165" t="s">
        <v>53905</v>
      </c>
      <c r="B163" s="23"/>
      <c r="C163" s="23" t="s">
        <v>53906</v>
      </c>
      <c r="D163" s="23"/>
      <c r="E163" s="23"/>
      <c r="F163" s="23"/>
      <c r="G163" s="23"/>
      <c r="H163" s="7"/>
      <c r="I163" s="7"/>
      <c r="J163" s="23"/>
      <c r="K163" s="150"/>
      <c r="L163" s="24"/>
      <c r="M163" s="23"/>
      <c r="N163" s="23"/>
      <c r="O163" s="23"/>
      <c r="P163" s="23"/>
      <c r="Q163" s="23"/>
      <c r="R163" s="23"/>
      <c r="S163" s="23"/>
      <c r="T163" s="23"/>
      <c r="U163" s="23"/>
    </row>
    <row r="164" spans="1:21" ht="27.6">
      <c r="A164" s="165" t="s">
        <v>53907</v>
      </c>
      <c r="B164" s="23"/>
      <c r="C164" s="23" t="s">
        <v>53908</v>
      </c>
      <c r="D164" s="23"/>
      <c r="E164" s="23"/>
      <c r="F164" s="23"/>
      <c r="G164" s="23"/>
      <c r="H164" s="7"/>
      <c r="I164" s="7"/>
      <c r="J164" s="23"/>
      <c r="K164" s="150"/>
      <c r="L164" s="24"/>
      <c r="M164" s="23"/>
      <c r="N164" s="23"/>
      <c r="O164" s="23"/>
      <c r="P164" s="23"/>
      <c r="Q164" s="23"/>
      <c r="R164" s="23"/>
      <c r="S164" s="23"/>
      <c r="T164" s="23"/>
      <c r="U164" s="23"/>
    </row>
    <row r="165" spans="1:21" ht="27.6">
      <c r="A165" s="165" t="s">
        <v>53909</v>
      </c>
      <c r="B165" s="23"/>
      <c r="C165" s="23" t="s">
        <v>53910</v>
      </c>
      <c r="D165" s="23"/>
      <c r="E165" s="23"/>
      <c r="F165" s="23"/>
      <c r="G165" s="23"/>
      <c r="H165" s="7"/>
      <c r="I165" s="7"/>
      <c r="J165" s="23"/>
      <c r="K165" s="150"/>
      <c r="L165" s="24"/>
      <c r="M165" s="23"/>
      <c r="N165" s="23"/>
      <c r="O165" s="23"/>
      <c r="P165" s="23"/>
      <c r="Q165" s="23"/>
      <c r="R165" s="23"/>
      <c r="S165" s="23"/>
      <c r="T165" s="23"/>
      <c r="U165" s="23"/>
    </row>
    <row r="166" spans="1:21" ht="110.4">
      <c r="A166" s="159" t="s">
        <v>53911</v>
      </c>
      <c r="B166" s="23" t="s">
        <v>53912</v>
      </c>
      <c r="C166" s="5" t="s">
        <v>26246</v>
      </c>
      <c r="D166" s="23" t="s">
        <v>53913</v>
      </c>
      <c r="E166" s="23" t="s">
        <v>53914</v>
      </c>
      <c r="F166" s="23" t="s">
        <v>53915</v>
      </c>
      <c r="G166" s="23" t="s">
        <v>53916</v>
      </c>
      <c r="H166" s="7" t="s">
        <v>53917</v>
      </c>
      <c r="I166" s="7" t="s">
        <v>53918</v>
      </c>
      <c r="J166" s="23"/>
      <c r="K166" s="150"/>
      <c r="L166" s="24"/>
      <c r="M166" s="23"/>
      <c r="N166" s="23"/>
      <c r="O166" s="23"/>
      <c r="P166" s="23"/>
      <c r="Q166" s="23"/>
      <c r="R166" s="23"/>
      <c r="S166" s="23"/>
      <c r="T166" s="23"/>
      <c r="U166" s="23"/>
    </row>
    <row r="167" spans="1:21" ht="124.2">
      <c r="A167" s="165" t="s">
        <v>53919</v>
      </c>
      <c r="B167" s="23"/>
      <c r="C167" s="23" t="s">
        <v>53920</v>
      </c>
      <c r="D167" s="23"/>
      <c r="E167" s="23"/>
      <c r="F167" s="23"/>
      <c r="G167" s="23"/>
      <c r="H167" s="7"/>
      <c r="I167" s="7"/>
      <c r="J167" s="23"/>
      <c r="K167" s="150"/>
      <c r="L167" s="24"/>
      <c r="M167" s="23"/>
      <c r="N167" s="23"/>
      <c r="O167" s="23"/>
      <c r="P167" s="23"/>
      <c r="Q167" s="23"/>
      <c r="R167" s="23"/>
      <c r="S167" s="23"/>
      <c r="T167" s="23"/>
      <c r="U167" s="23"/>
    </row>
    <row r="168" spans="1:21" ht="110.4">
      <c r="A168" s="165" t="s">
        <v>53921</v>
      </c>
      <c r="B168" s="23"/>
      <c r="C168" s="23" t="s">
        <v>53922</v>
      </c>
      <c r="D168" s="23"/>
      <c r="E168" s="23"/>
      <c r="F168" s="23"/>
      <c r="G168" s="23"/>
      <c r="H168" s="7"/>
      <c r="I168" s="7"/>
      <c r="J168" s="23"/>
      <c r="K168" s="150"/>
      <c r="L168" s="24"/>
      <c r="M168" s="23"/>
      <c r="N168" s="23"/>
      <c r="O168" s="23"/>
      <c r="P168" s="23"/>
      <c r="Q168" s="23"/>
      <c r="R168" s="23"/>
      <c r="S168" s="23"/>
      <c r="T168" s="23"/>
      <c r="U168" s="23"/>
    </row>
    <row r="169" spans="1:21" ht="82.8">
      <c r="A169" s="165" t="s">
        <v>53923</v>
      </c>
      <c r="B169" s="23"/>
      <c r="C169" s="23" t="s">
        <v>53924</v>
      </c>
      <c r="D169" s="23"/>
      <c r="E169" s="23"/>
      <c r="F169" s="23"/>
      <c r="G169" s="23"/>
      <c r="H169" s="7"/>
      <c r="I169" s="7"/>
      <c r="J169" s="23"/>
      <c r="K169" s="150"/>
      <c r="L169" s="24"/>
      <c r="M169" s="23"/>
      <c r="N169" s="23"/>
      <c r="O169" s="23"/>
      <c r="P169" s="23"/>
      <c r="Q169" s="23"/>
      <c r="R169" s="23"/>
      <c r="S169" s="23"/>
      <c r="T169" s="23"/>
      <c r="U169" s="23"/>
    </row>
    <row r="170" spans="1:21" ht="27.6">
      <c r="A170" s="159" t="s">
        <v>53925</v>
      </c>
      <c r="B170" s="23" t="s">
        <v>53926</v>
      </c>
      <c r="C170" s="5" t="s">
        <v>26246</v>
      </c>
      <c r="D170" s="23" t="s">
        <v>53927</v>
      </c>
      <c r="E170" s="23" t="s">
        <v>53928</v>
      </c>
      <c r="F170" s="23" t="s">
        <v>53929</v>
      </c>
      <c r="G170" s="23" t="s">
        <v>53930</v>
      </c>
      <c r="H170" s="7" t="s">
        <v>53931</v>
      </c>
      <c r="I170" s="7" t="s">
        <v>53932</v>
      </c>
      <c r="J170" s="23"/>
      <c r="K170" s="150"/>
      <c r="L170" s="24"/>
      <c r="M170" s="23"/>
      <c r="N170" s="23"/>
      <c r="O170" s="23"/>
      <c r="P170" s="23"/>
      <c r="Q170" s="23"/>
      <c r="R170" s="23"/>
      <c r="S170" s="23"/>
      <c r="T170" s="23"/>
      <c r="U170" s="23"/>
    </row>
    <row r="171" spans="1:21" ht="27.6">
      <c r="A171" s="165" t="s">
        <v>53933</v>
      </c>
      <c r="B171" s="23"/>
      <c r="C171" s="23" t="s">
        <v>53934</v>
      </c>
      <c r="D171" s="23"/>
      <c r="E171" s="23"/>
      <c r="F171" s="23"/>
      <c r="G171" s="23"/>
      <c r="H171" s="7"/>
      <c r="I171" s="7"/>
      <c r="J171" s="23"/>
      <c r="K171" s="150"/>
      <c r="L171" s="24"/>
      <c r="M171" s="23"/>
      <c r="N171" s="23"/>
      <c r="O171" s="23"/>
      <c r="P171" s="23"/>
      <c r="Q171" s="23"/>
      <c r="R171" s="23"/>
      <c r="S171" s="23"/>
      <c r="T171" s="23"/>
      <c r="U171" s="23"/>
    </row>
    <row r="172" spans="1:21" ht="27.6">
      <c r="A172" s="165" t="s">
        <v>53935</v>
      </c>
      <c r="B172" s="23"/>
      <c r="C172" s="23" t="s">
        <v>53936</v>
      </c>
      <c r="D172" s="23"/>
      <c r="E172" s="23"/>
      <c r="F172" s="23"/>
      <c r="G172" s="23"/>
      <c r="H172" s="7"/>
      <c r="I172" s="7"/>
      <c r="J172" s="23"/>
      <c r="K172" s="150"/>
      <c r="L172" s="24"/>
      <c r="M172" s="23"/>
      <c r="N172" s="23"/>
      <c r="O172" s="23"/>
      <c r="P172" s="23"/>
      <c r="Q172" s="23"/>
      <c r="R172" s="23"/>
      <c r="S172" s="23"/>
      <c r="T172" s="23"/>
      <c r="U172" s="23"/>
    </row>
    <row r="173" spans="1:21" ht="41.4">
      <c r="A173" s="165" t="s">
        <v>53937</v>
      </c>
      <c r="B173" s="23"/>
      <c r="C173" s="23" t="s">
        <v>53938</v>
      </c>
      <c r="D173" s="23"/>
      <c r="E173" s="23"/>
      <c r="F173" s="23"/>
      <c r="G173" s="23"/>
      <c r="H173" s="7"/>
      <c r="I173" s="7"/>
      <c r="J173" s="23"/>
      <c r="K173" s="150"/>
      <c r="L173" s="24"/>
      <c r="M173" s="23"/>
      <c r="N173" s="23"/>
      <c r="O173" s="23"/>
      <c r="P173" s="23"/>
      <c r="Q173" s="23"/>
      <c r="R173" s="23"/>
      <c r="S173" s="23"/>
      <c r="T173" s="23"/>
      <c r="U173" s="23"/>
    </row>
    <row r="174" spans="1:21" ht="96.6">
      <c r="A174" s="159" t="s">
        <v>53939</v>
      </c>
      <c r="B174" s="23" t="s">
        <v>53940</v>
      </c>
      <c r="C174" s="5" t="s">
        <v>26246</v>
      </c>
      <c r="D174" s="23" t="s">
        <v>53941</v>
      </c>
      <c r="E174" s="23" t="s">
        <v>53942</v>
      </c>
      <c r="F174" s="23" t="s">
        <v>53943</v>
      </c>
      <c r="G174" s="23" t="s">
        <v>53944</v>
      </c>
      <c r="H174" s="7" t="s">
        <v>53945</v>
      </c>
      <c r="I174" s="7" t="s">
        <v>53946</v>
      </c>
      <c r="J174" s="23"/>
      <c r="K174" s="150"/>
      <c r="L174" s="24"/>
      <c r="M174" s="23"/>
      <c r="N174" s="23"/>
      <c r="O174" s="23"/>
      <c r="P174" s="23"/>
      <c r="Q174" s="23"/>
      <c r="R174" s="23"/>
      <c r="S174" s="23"/>
      <c r="T174" s="23"/>
      <c r="U174" s="23"/>
    </row>
    <row r="175" spans="1:21" ht="96.6">
      <c r="A175" s="165" t="s">
        <v>53947</v>
      </c>
      <c r="B175" s="23"/>
      <c r="C175" s="23" t="s">
        <v>53948</v>
      </c>
      <c r="D175" s="23"/>
      <c r="E175" s="23"/>
      <c r="F175" s="23"/>
      <c r="G175" s="23"/>
      <c r="H175" s="7"/>
      <c r="I175" s="7"/>
      <c r="J175" s="23"/>
      <c r="K175" s="150"/>
      <c r="L175" s="24"/>
      <c r="M175" s="23"/>
      <c r="N175" s="23"/>
      <c r="O175" s="23"/>
      <c r="P175" s="23"/>
      <c r="Q175" s="23"/>
      <c r="R175" s="23"/>
      <c r="S175" s="23"/>
      <c r="T175" s="23"/>
      <c r="U175" s="23"/>
    </row>
    <row r="176" spans="1:21" ht="82.8">
      <c r="A176" s="165" t="s">
        <v>53949</v>
      </c>
      <c r="B176" s="23"/>
      <c r="C176" s="23" t="s">
        <v>53950</v>
      </c>
      <c r="D176" s="23"/>
      <c r="E176" s="23"/>
      <c r="F176" s="23"/>
      <c r="G176" s="23"/>
      <c r="H176" s="7"/>
      <c r="I176" s="7"/>
      <c r="J176" s="23"/>
      <c r="K176" s="150"/>
      <c r="L176" s="24"/>
      <c r="M176" s="23"/>
      <c r="N176" s="23"/>
      <c r="O176" s="23"/>
      <c r="P176" s="23"/>
      <c r="Q176" s="23"/>
      <c r="R176" s="23"/>
      <c r="S176" s="23"/>
      <c r="T176" s="23"/>
      <c r="U176" s="23"/>
    </row>
    <row r="177" spans="1:21" ht="96.6">
      <c r="A177" s="165" t="s">
        <v>53951</v>
      </c>
      <c r="B177" s="23"/>
      <c r="C177" s="23" t="s">
        <v>53952</v>
      </c>
      <c r="D177" s="23"/>
      <c r="E177" s="23"/>
      <c r="F177" s="23"/>
      <c r="G177" s="23"/>
      <c r="H177" s="7"/>
      <c r="I177" s="7"/>
      <c r="J177" s="23"/>
      <c r="K177" s="150"/>
      <c r="L177" s="24"/>
      <c r="M177" s="23"/>
      <c r="N177" s="23"/>
      <c r="O177" s="23"/>
      <c r="P177" s="23"/>
      <c r="Q177" s="23"/>
      <c r="R177" s="23"/>
      <c r="S177" s="23"/>
      <c r="T177" s="23"/>
      <c r="U177" s="23"/>
    </row>
    <row r="178" spans="1:21" ht="110.4">
      <c r="A178" s="159" t="s">
        <v>53953</v>
      </c>
      <c r="B178" s="23" t="s">
        <v>53954</v>
      </c>
      <c r="C178" s="5" t="s">
        <v>26246</v>
      </c>
      <c r="D178" s="23" t="s">
        <v>53955</v>
      </c>
      <c r="E178" s="23" t="s">
        <v>53956</v>
      </c>
      <c r="F178" s="23" t="s">
        <v>53957</v>
      </c>
      <c r="G178" s="23" t="s">
        <v>53958</v>
      </c>
      <c r="H178" s="7" t="s">
        <v>53959</v>
      </c>
      <c r="I178" s="7" t="s">
        <v>53960</v>
      </c>
      <c r="J178" s="23"/>
      <c r="K178" s="150"/>
      <c r="L178" s="24"/>
      <c r="M178" s="23"/>
      <c r="N178" s="23"/>
      <c r="O178" s="23"/>
      <c r="P178" s="23"/>
      <c r="Q178" s="23"/>
      <c r="R178" s="23"/>
      <c r="S178" s="23"/>
      <c r="T178" s="23"/>
      <c r="U178" s="23"/>
    </row>
    <row r="179" spans="1:21" ht="110.4">
      <c r="A179" s="165" t="s">
        <v>53961</v>
      </c>
      <c r="B179" s="23"/>
      <c r="C179" s="23" t="s">
        <v>53962</v>
      </c>
      <c r="D179" s="23"/>
      <c r="E179" s="23"/>
      <c r="F179" s="23"/>
      <c r="G179" s="23"/>
      <c r="H179" s="7"/>
      <c r="I179" s="7"/>
      <c r="J179" s="23"/>
      <c r="K179" s="150"/>
      <c r="L179" s="24"/>
      <c r="M179" s="23"/>
      <c r="N179" s="23"/>
      <c r="O179" s="23"/>
      <c r="P179" s="23"/>
      <c r="Q179" s="23"/>
      <c r="R179" s="23"/>
      <c r="S179" s="23"/>
      <c r="T179" s="23"/>
      <c r="U179" s="23"/>
    </row>
    <row r="180" spans="1:21" ht="13.8">
      <c r="A180" s="165" t="s">
        <v>53963</v>
      </c>
      <c r="B180" s="23"/>
      <c r="C180" s="5" t="s">
        <v>53964</v>
      </c>
      <c r="D180" s="23"/>
      <c r="E180" s="23"/>
      <c r="F180" s="23"/>
      <c r="G180" s="23"/>
      <c r="H180" s="7"/>
      <c r="I180" s="7"/>
      <c r="J180" s="23"/>
      <c r="K180" s="150"/>
      <c r="L180" s="24"/>
      <c r="M180" s="23"/>
      <c r="N180" s="23"/>
      <c r="O180" s="23"/>
      <c r="P180" s="23"/>
      <c r="Q180" s="23"/>
      <c r="R180" s="23"/>
      <c r="S180" s="23"/>
      <c r="T180" s="23"/>
      <c r="U180" s="23"/>
    </row>
    <row r="181" spans="1:21" ht="13.8">
      <c r="A181" s="165" t="s">
        <v>53965</v>
      </c>
      <c r="B181" s="23"/>
      <c r="C181" s="5" t="s">
        <v>53966</v>
      </c>
      <c r="D181" s="23"/>
      <c r="E181" s="23"/>
      <c r="F181" s="23"/>
      <c r="G181" s="23"/>
      <c r="H181" s="7"/>
      <c r="I181" s="7"/>
      <c r="J181" s="23"/>
      <c r="K181" s="150"/>
      <c r="L181" s="24"/>
      <c r="M181" s="23"/>
      <c r="N181" s="23"/>
      <c r="O181" s="23"/>
      <c r="P181" s="23"/>
      <c r="Q181" s="23"/>
      <c r="R181" s="23"/>
      <c r="S181" s="23"/>
      <c r="T181" s="23"/>
      <c r="U181" s="23"/>
    </row>
    <row r="182" spans="1:21" ht="13.8">
      <c r="A182" s="159" t="s">
        <v>53967</v>
      </c>
      <c r="B182" s="23" t="s">
        <v>53968</v>
      </c>
      <c r="C182" s="5" t="s">
        <v>26246</v>
      </c>
      <c r="D182" s="23" t="s">
        <v>53969</v>
      </c>
      <c r="E182" s="23" t="s">
        <v>53970</v>
      </c>
      <c r="F182" s="23" t="s">
        <v>53971</v>
      </c>
      <c r="G182" s="23" t="s">
        <v>53972</v>
      </c>
      <c r="H182" s="7" t="s">
        <v>53973</v>
      </c>
      <c r="I182" s="7" t="s">
        <v>53974</v>
      </c>
      <c r="J182" s="23"/>
      <c r="K182" s="150"/>
      <c r="L182" s="24"/>
      <c r="M182" s="23"/>
      <c r="N182" s="23"/>
      <c r="O182" s="23"/>
      <c r="P182" s="23"/>
      <c r="Q182" s="23"/>
      <c r="R182" s="23"/>
      <c r="S182" s="23"/>
      <c r="T182" s="23"/>
      <c r="U182" s="23"/>
    </row>
    <row r="183" spans="1:21" ht="13.8">
      <c r="A183" s="165" t="s">
        <v>53975</v>
      </c>
      <c r="B183" s="23"/>
      <c r="C183" s="23" t="s">
        <v>53976</v>
      </c>
      <c r="D183" s="23"/>
      <c r="E183" s="23"/>
      <c r="F183" s="23"/>
      <c r="G183" s="23"/>
      <c r="H183" s="7"/>
      <c r="I183" s="7"/>
      <c r="J183" s="23"/>
      <c r="K183" s="150"/>
      <c r="L183" s="24"/>
      <c r="M183" s="23"/>
      <c r="N183" s="23"/>
      <c r="O183" s="23"/>
      <c r="P183" s="23"/>
      <c r="Q183" s="23"/>
      <c r="R183" s="23"/>
      <c r="S183" s="23"/>
      <c r="T183" s="23"/>
      <c r="U183" s="23"/>
    </row>
    <row r="184" spans="1:21" ht="13.8">
      <c r="A184" s="165" t="s">
        <v>53977</v>
      </c>
      <c r="B184" s="23"/>
      <c r="C184" s="6" t="s">
        <v>53978</v>
      </c>
      <c r="D184" s="23"/>
      <c r="E184" s="23"/>
      <c r="F184" s="23"/>
      <c r="G184" s="23"/>
      <c r="H184" s="7"/>
      <c r="I184" s="7"/>
      <c r="J184" s="23"/>
      <c r="K184" s="150"/>
      <c r="L184" s="24"/>
      <c r="M184" s="23"/>
      <c r="N184" s="23"/>
      <c r="O184" s="23"/>
      <c r="P184" s="23"/>
      <c r="Q184" s="23"/>
      <c r="R184" s="23"/>
      <c r="S184" s="23"/>
      <c r="T184" s="23"/>
      <c r="U184" s="23"/>
    </row>
    <row r="185" spans="1:21" ht="13.8">
      <c r="A185" s="165" t="s">
        <v>53979</v>
      </c>
      <c r="B185" s="23"/>
      <c r="C185" s="23" t="s">
        <v>53980</v>
      </c>
      <c r="D185" s="23"/>
      <c r="E185" s="23"/>
      <c r="F185" s="23"/>
      <c r="G185" s="23"/>
      <c r="H185" s="7"/>
      <c r="I185" s="7"/>
      <c r="J185" s="23"/>
      <c r="K185" s="150"/>
      <c r="L185" s="24"/>
      <c r="M185" s="23"/>
      <c r="N185" s="23"/>
      <c r="O185" s="23"/>
      <c r="P185" s="23"/>
      <c r="Q185" s="23"/>
      <c r="R185" s="23"/>
      <c r="S185" s="23"/>
      <c r="T185" s="23"/>
      <c r="U185" s="23"/>
    </row>
    <row r="186" spans="1:21" ht="55.2">
      <c r="A186" s="159" t="s">
        <v>53981</v>
      </c>
      <c r="B186" s="23" t="s">
        <v>53982</v>
      </c>
      <c r="C186" s="5" t="s">
        <v>26246</v>
      </c>
      <c r="D186" s="23" t="s">
        <v>53983</v>
      </c>
      <c r="E186" s="23" t="s">
        <v>53984</v>
      </c>
      <c r="F186" s="23" t="s">
        <v>53985</v>
      </c>
      <c r="G186" s="23" t="s">
        <v>53986</v>
      </c>
      <c r="H186" s="7" t="s">
        <v>53987</v>
      </c>
      <c r="I186" s="7" t="s">
        <v>53988</v>
      </c>
      <c r="J186" s="23"/>
      <c r="K186" s="150"/>
      <c r="L186" s="24"/>
      <c r="M186" s="23"/>
      <c r="N186" s="23"/>
      <c r="O186" s="23"/>
      <c r="P186" s="23"/>
      <c r="Q186" s="23"/>
      <c r="R186" s="23"/>
      <c r="S186" s="23"/>
      <c r="T186" s="23"/>
      <c r="U186" s="23"/>
    </row>
    <row r="187" spans="1:21" ht="55.2">
      <c r="A187" s="165" t="s">
        <v>53989</v>
      </c>
      <c r="B187" s="23"/>
      <c r="C187" s="23" t="s">
        <v>53990</v>
      </c>
      <c r="D187" s="23"/>
      <c r="E187" s="23"/>
      <c r="F187" s="23"/>
      <c r="G187" s="23"/>
      <c r="H187" s="7"/>
      <c r="I187" s="7"/>
      <c r="J187" s="23"/>
      <c r="K187" s="150"/>
      <c r="L187" s="24"/>
      <c r="M187" s="23"/>
      <c r="N187" s="23"/>
      <c r="O187" s="23"/>
      <c r="P187" s="23"/>
      <c r="Q187" s="23"/>
      <c r="R187" s="23"/>
      <c r="S187" s="23"/>
      <c r="T187" s="23"/>
      <c r="U187" s="23"/>
    </row>
    <row r="188" spans="1:21" ht="55.2">
      <c r="A188" s="165" t="s">
        <v>53991</v>
      </c>
      <c r="B188" s="23"/>
      <c r="C188" s="23" t="s">
        <v>53992</v>
      </c>
      <c r="D188" s="23"/>
      <c r="E188" s="23"/>
      <c r="F188" s="23"/>
      <c r="G188" s="23"/>
      <c r="H188" s="7"/>
      <c r="I188" s="7"/>
      <c r="J188" s="23"/>
      <c r="K188" s="150"/>
      <c r="L188" s="24"/>
      <c r="M188" s="23"/>
      <c r="N188" s="23"/>
      <c r="O188" s="23"/>
      <c r="P188" s="23"/>
      <c r="Q188" s="23"/>
      <c r="R188" s="23"/>
      <c r="S188" s="23"/>
      <c r="T188" s="23"/>
      <c r="U188" s="23"/>
    </row>
    <row r="189" spans="1:21" ht="41.4">
      <c r="A189" s="165" t="s">
        <v>53993</v>
      </c>
      <c r="B189" s="23"/>
      <c r="C189" s="23" t="s">
        <v>53994</v>
      </c>
      <c r="D189" s="23"/>
      <c r="E189" s="23"/>
      <c r="F189" s="23"/>
      <c r="G189" s="23"/>
      <c r="H189" s="7"/>
      <c r="I189" s="7"/>
      <c r="J189" s="23"/>
      <c r="K189" s="150"/>
      <c r="L189" s="24"/>
      <c r="M189" s="23"/>
      <c r="N189" s="23"/>
      <c r="O189" s="23"/>
      <c r="P189" s="23"/>
      <c r="Q189" s="23"/>
      <c r="R189" s="23"/>
      <c r="S189" s="23"/>
      <c r="T189" s="23"/>
      <c r="U189" s="23"/>
    </row>
    <row r="190" spans="1:21" ht="41.4">
      <c r="A190" s="159" t="s">
        <v>53995</v>
      </c>
      <c r="B190" s="23" t="s">
        <v>53996</v>
      </c>
      <c r="C190" s="5" t="s">
        <v>26246</v>
      </c>
      <c r="D190" s="23" t="s">
        <v>53997</v>
      </c>
      <c r="E190" s="23" t="s">
        <v>53998</v>
      </c>
      <c r="F190" s="23" t="s">
        <v>53999</v>
      </c>
      <c r="G190" s="23" t="s">
        <v>54000</v>
      </c>
      <c r="H190" s="7" t="s">
        <v>54001</v>
      </c>
      <c r="I190" s="7" t="s">
        <v>54002</v>
      </c>
      <c r="J190" s="23"/>
      <c r="K190" s="150"/>
      <c r="L190" s="24"/>
      <c r="M190" s="23"/>
      <c r="N190" s="23"/>
      <c r="O190" s="23"/>
      <c r="P190" s="23"/>
      <c r="Q190" s="23"/>
      <c r="R190" s="23"/>
      <c r="S190" s="23"/>
      <c r="T190" s="23"/>
      <c r="U190" s="23"/>
    </row>
    <row r="191" spans="1:21" ht="41.4">
      <c r="A191" s="165" t="s">
        <v>54003</v>
      </c>
      <c r="B191" s="23"/>
      <c r="C191" s="23" t="s">
        <v>54004</v>
      </c>
      <c r="D191" s="23"/>
      <c r="E191" s="23"/>
      <c r="F191" s="23"/>
      <c r="G191" s="23"/>
      <c r="H191" s="7"/>
      <c r="I191" s="7"/>
      <c r="J191" s="23"/>
      <c r="K191" s="150"/>
      <c r="L191" s="24"/>
      <c r="M191" s="23"/>
      <c r="N191" s="23"/>
      <c r="O191" s="23"/>
      <c r="P191" s="23"/>
      <c r="Q191" s="23"/>
      <c r="R191" s="23"/>
      <c r="S191" s="23"/>
      <c r="T191" s="23"/>
      <c r="U191" s="23"/>
    </row>
    <row r="192" spans="1:21" ht="27.6">
      <c r="A192" s="165" t="s">
        <v>54005</v>
      </c>
      <c r="B192" s="23"/>
      <c r="C192" s="23" t="s">
        <v>54006</v>
      </c>
      <c r="D192" s="23"/>
      <c r="E192" s="23"/>
      <c r="F192" s="23"/>
      <c r="G192" s="23"/>
      <c r="H192" s="7"/>
      <c r="I192" s="7"/>
      <c r="J192" s="23"/>
      <c r="K192" s="150"/>
      <c r="L192" s="24"/>
      <c r="M192" s="23"/>
      <c r="N192" s="23"/>
      <c r="O192" s="23"/>
      <c r="P192" s="23"/>
      <c r="Q192" s="23"/>
      <c r="R192" s="23"/>
      <c r="S192" s="23"/>
      <c r="T192" s="23"/>
      <c r="U192" s="23"/>
    </row>
    <row r="193" spans="1:21" ht="41.4">
      <c r="A193" s="165" t="s">
        <v>54007</v>
      </c>
      <c r="B193" s="23"/>
      <c r="C193" s="23" t="s">
        <v>54008</v>
      </c>
      <c r="D193" s="23"/>
      <c r="E193" s="23"/>
      <c r="F193" s="23"/>
      <c r="G193" s="23"/>
      <c r="H193" s="7"/>
      <c r="I193" s="7"/>
      <c r="J193" s="23"/>
      <c r="K193" s="150"/>
      <c r="L193" s="24"/>
      <c r="M193" s="23"/>
      <c r="N193" s="23"/>
      <c r="O193" s="23"/>
      <c r="P193" s="23"/>
      <c r="Q193" s="23"/>
      <c r="R193" s="23"/>
      <c r="S193" s="23"/>
      <c r="T193" s="23"/>
      <c r="U193" s="23"/>
    </row>
    <row r="194" spans="1:21" ht="13.8">
      <c r="A194" s="159" t="s">
        <v>54009</v>
      </c>
      <c r="B194" s="23" t="s">
        <v>54010</v>
      </c>
      <c r="C194" s="5" t="s">
        <v>26246</v>
      </c>
      <c r="D194" s="23" t="s">
        <v>54011</v>
      </c>
      <c r="E194" s="23" t="s">
        <v>54012</v>
      </c>
      <c r="F194" s="23" t="s">
        <v>54013</v>
      </c>
      <c r="G194" s="23" t="s">
        <v>54014</v>
      </c>
      <c r="H194" s="7" t="s">
        <v>54015</v>
      </c>
      <c r="I194" s="7" t="s">
        <v>54016</v>
      </c>
      <c r="J194" s="23"/>
      <c r="K194" s="150"/>
      <c r="L194" s="24"/>
      <c r="M194" s="23"/>
      <c r="N194" s="23"/>
      <c r="O194" s="23"/>
      <c r="P194" s="23"/>
      <c r="Q194" s="23"/>
      <c r="R194" s="23"/>
      <c r="S194" s="23"/>
      <c r="T194" s="23"/>
      <c r="U194" s="23"/>
    </row>
    <row r="195" spans="1:21" ht="13.8">
      <c r="A195" s="165" t="s">
        <v>54017</v>
      </c>
      <c r="B195" s="23"/>
      <c r="C195" s="23" t="s">
        <v>54018</v>
      </c>
      <c r="D195" s="23"/>
      <c r="E195" s="23"/>
      <c r="F195" s="23"/>
      <c r="G195" s="23"/>
      <c r="H195" s="7"/>
      <c r="I195" s="7"/>
      <c r="J195" s="23"/>
      <c r="K195" s="150"/>
      <c r="L195" s="24"/>
      <c r="M195" s="23"/>
      <c r="N195" s="23"/>
      <c r="O195" s="23"/>
      <c r="P195" s="23"/>
      <c r="Q195" s="23"/>
      <c r="R195" s="23"/>
      <c r="S195" s="23"/>
      <c r="T195" s="23"/>
      <c r="U195" s="23"/>
    </row>
    <row r="196" spans="1:21" ht="13.8">
      <c r="A196" s="165" t="s">
        <v>54019</v>
      </c>
      <c r="B196" s="23"/>
      <c r="C196" s="6" t="s">
        <v>54020</v>
      </c>
      <c r="D196" s="23"/>
      <c r="E196" s="23"/>
      <c r="F196" s="23"/>
      <c r="G196" s="23"/>
      <c r="H196" s="7"/>
      <c r="I196" s="7"/>
      <c r="J196" s="23"/>
      <c r="K196" s="150"/>
      <c r="L196" s="24"/>
      <c r="M196" s="23"/>
      <c r="N196" s="23"/>
      <c r="O196" s="23"/>
      <c r="P196" s="23"/>
      <c r="Q196" s="23"/>
      <c r="R196" s="23"/>
      <c r="S196" s="23"/>
      <c r="T196" s="23"/>
      <c r="U196" s="23"/>
    </row>
    <row r="197" spans="1:21" ht="13.8">
      <c r="A197" s="165" t="s">
        <v>54021</v>
      </c>
      <c r="B197" s="23"/>
      <c r="C197" s="6" t="s">
        <v>54022</v>
      </c>
      <c r="D197" s="23"/>
      <c r="E197" s="23"/>
      <c r="F197" s="23"/>
      <c r="G197" s="23"/>
      <c r="H197" s="7"/>
      <c r="I197" s="7"/>
      <c r="J197" s="23"/>
      <c r="K197" s="150"/>
      <c r="L197" s="24"/>
      <c r="M197" s="23"/>
      <c r="N197" s="23"/>
      <c r="O197" s="23"/>
      <c r="P197" s="23"/>
      <c r="Q197" s="23"/>
      <c r="R197" s="23"/>
      <c r="S197" s="23"/>
      <c r="T197" s="23"/>
      <c r="U197" s="23"/>
    </row>
    <row r="198" spans="1:21" ht="41.4">
      <c r="A198" s="159" t="s">
        <v>54023</v>
      </c>
      <c r="B198" s="23" t="s">
        <v>54024</v>
      </c>
      <c r="C198" s="6" t="s">
        <v>54025</v>
      </c>
      <c r="D198" s="23" t="s">
        <v>54026</v>
      </c>
      <c r="E198" s="23" t="s">
        <v>54027</v>
      </c>
      <c r="F198" s="23" t="s">
        <v>54028</v>
      </c>
      <c r="G198" s="23" t="s">
        <v>54029</v>
      </c>
      <c r="H198" s="7" t="s">
        <v>54030</v>
      </c>
      <c r="I198" s="7" t="s">
        <v>54031</v>
      </c>
      <c r="J198" s="23"/>
      <c r="K198" s="150"/>
      <c r="L198" s="24"/>
      <c r="M198" s="23"/>
      <c r="N198" s="23"/>
      <c r="O198" s="23"/>
      <c r="P198" s="23"/>
      <c r="Q198" s="23"/>
      <c r="R198" s="23"/>
      <c r="S198" s="23"/>
      <c r="T198" s="23"/>
      <c r="U198" s="23"/>
    </row>
    <row r="199" spans="1:21" ht="27.6">
      <c r="A199" s="165" t="s">
        <v>54032</v>
      </c>
      <c r="B199" s="23"/>
      <c r="C199" s="23" t="s">
        <v>54033</v>
      </c>
      <c r="D199" s="23"/>
      <c r="E199" s="23"/>
      <c r="F199" s="23"/>
      <c r="G199" s="23"/>
      <c r="H199" s="48"/>
      <c r="I199" s="7"/>
      <c r="J199" s="23"/>
      <c r="K199" s="150"/>
      <c r="L199" s="24"/>
      <c r="M199" s="23"/>
      <c r="N199" s="23"/>
      <c r="O199" s="23"/>
      <c r="P199" s="23"/>
      <c r="Q199" s="23"/>
      <c r="R199" s="23"/>
      <c r="S199" s="23"/>
      <c r="T199" s="23"/>
      <c r="U199" s="23"/>
    </row>
    <row r="200" spans="1:21" ht="27.6">
      <c r="A200" s="165" t="s">
        <v>54034</v>
      </c>
      <c r="B200" s="23"/>
      <c r="C200" s="23" t="s">
        <v>54035</v>
      </c>
      <c r="D200" s="23"/>
      <c r="E200" s="23"/>
      <c r="F200" s="23"/>
      <c r="G200" s="23"/>
      <c r="H200" s="48"/>
      <c r="I200" s="7"/>
      <c r="J200" s="23"/>
      <c r="K200" s="150"/>
      <c r="L200" s="24"/>
      <c r="M200" s="23"/>
      <c r="N200" s="23"/>
      <c r="O200" s="23"/>
      <c r="P200" s="23"/>
      <c r="Q200" s="23"/>
      <c r="R200" s="23"/>
      <c r="S200" s="23"/>
      <c r="T200" s="23"/>
      <c r="U200" s="23"/>
    </row>
    <row r="201" spans="1:21" ht="27.6">
      <c r="A201" s="165" t="s">
        <v>54036</v>
      </c>
      <c r="B201" s="23"/>
      <c r="C201" s="23" t="s">
        <v>54037</v>
      </c>
      <c r="D201" s="23"/>
      <c r="E201" s="23"/>
      <c r="F201" s="23"/>
      <c r="G201" s="23"/>
      <c r="H201" s="48"/>
      <c r="I201" s="7"/>
      <c r="J201" s="23"/>
      <c r="K201" s="150"/>
      <c r="L201" s="24"/>
      <c r="M201" s="23"/>
      <c r="N201" s="23"/>
      <c r="O201" s="23"/>
      <c r="P201" s="23"/>
      <c r="Q201" s="23"/>
      <c r="R201" s="23"/>
      <c r="S201" s="23"/>
      <c r="T201" s="23"/>
      <c r="U201" s="23"/>
    </row>
    <row r="202" spans="1:21" ht="27.6">
      <c r="A202" s="165" t="s">
        <v>54038</v>
      </c>
      <c r="B202" s="23"/>
      <c r="C202" s="23" t="s">
        <v>54039</v>
      </c>
      <c r="D202" s="23"/>
      <c r="E202" s="23"/>
      <c r="F202" s="23"/>
      <c r="G202" s="23"/>
      <c r="H202" s="48"/>
      <c r="I202" s="7"/>
      <c r="J202" s="23"/>
      <c r="K202" s="150"/>
      <c r="L202" s="24"/>
      <c r="M202" s="23"/>
      <c r="N202" s="23"/>
      <c r="O202" s="23"/>
      <c r="P202" s="23"/>
      <c r="Q202" s="23"/>
      <c r="R202" s="23"/>
      <c r="S202" s="23"/>
      <c r="T202" s="23"/>
      <c r="U202" s="23"/>
    </row>
    <row r="203" spans="1:21" ht="82.8">
      <c r="A203" s="159" t="s">
        <v>54040</v>
      </c>
      <c r="B203" s="23" t="s">
        <v>54041</v>
      </c>
      <c r="C203" s="6" t="s">
        <v>31604</v>
      </c>
      <c r="D203" s="23" t="s">
        <v>54042</v>
      </c>
      <c r="E203" s="23" t="s">
        <v>54043</v>
      </c>
      <c r="F203" s="23" t="s">
        <v>54044</v>
      </c>
      <c r="G203" s="23" t="s">
        <v>54045</v>
      </c>
      <c r="H203" s="7" t="s">
        <v>54046</v>
      </c>
      <c r="I203" s="7" t="s">
        <v>54047</v>
      </c>
      <c r="J203" s="23"/>
      <c r="K203" s="150"/>
      <c r="L203" s="24"/>
      <c r="M203" s="23"/>
      <c r="N203" s="23"/>
      <c r="O203" s="23"/>
      <c r="P203" s="23"/>
      <c r="Q203" s="23"/>
      <c r="R203" s="23"/>
      <c r="S203" s="23"/>
      <c r="T203" s="23"/>
      <c r="U203" s="23"/>
    </row>
    <row r="204" spans="1:21" ht="82.8">
      <c r="A204" s="165" t="s">
        <v>54048</v>
      </c>
      <c r="B204" s="23"/>
      <c r="C204" s="23" t="s">
        <v>54049</v>
      </c>
      <c r="D204" s="23"/>
      <c r="E204" s="23"/>
      <c r="F204" s="23"/>
      <c r="G204" s="23"/>
      <c r="H204" s="48"/>
      <c r="I204" s="7"/>
      <c r="J204" s="23"/>
      <c r="K204" s="150"/>
      <c r="L204" s="24"/>
      <c r="M204" s="23"/>
      <c r="N204" s="23"/>
      <c r="O204" s="23"/>
      <c r="P204" s="23"/>
      <c r="Q204" s="23"/>
      <c r="R204" s="23"/>
      <c r="S204" s="23"/>
      <c r="T204" s="23"/>
      <c r="U204" s="23"/>
    </row>
    <row r="205" spans="1:21" ht="82.8">
      <c r="A205" s="165" t="s">
        <v>54050</v>
      </c>
      <c r="B205" s="23"/>
      <c r="C205" s="23" t="s">
        <v>54051</v>
      </c>
      <c r="D205" s="23"/>
      <c r="E205" s="23"/>
      <c r="F205" s="23"/>
      <c r="G205" s="23"/>
      <c r="H205" s="48"/>
      <c r="I205" s="7"/>
      <c r="J205" s="23"/>
      <c r="K205" s="150"/>
      <c r="L205" s="24"/>
      <c r="M205" s="23"/>
      <c r="N205" s="23"/>
      <c r="O205" s="23"/>
      <c r="P205" s="23"/>
      <c r="Q205" s="23"/>
      <c r="R205" s="23"/>
      <c r="S205" s="23"/>
      <c r="T205" s="23"/>
      <c r="U205" s="23"/>
    </row>
    <row r="206" spans="1:21" ht="82.8">
      <c r="A206" s="165" t="s">
        <v>54052</v>
      </c>
      <c r="B206" s="23"/>
      <c r="C206" s="23" t="s">
        <v>54053</v>
      </c>
      <c r="D206" s="23"/>
      <c r="E206" s="23"/>
      <c r="F206" s="23"/>
      <c r="G206" s="23"/>
      <c r="H206" s="48"/>
      <c r="I206" s="7"/>
      <c r="J206" s="23"/>
      <c r="K206" s="150"/>
      <c r="L206" s="24"/>
      <c r="M206" s="23"/>
      <c r="N206" s="23"/>
      <c r="O206" s="23"/>
      <c r="P206" s="23"/>
      <c r="Q206" s="23"/>
      <c r="R206" s="23"/>
      <c r="S206" s="23"/>
      <c r="T206" s="23"/>
      <c r="U206" s="23"/>
    </row>
    <row r="207" spans="1:21" ht="82.8">
      <c r="A207" s="165" t="s">
        <v>54054</v>
      </c>
      <c r="B207" s="23"/>
      <c r="C207" s="23" t="s">
        <v>54055</v>
      </c>
      <c r="D207" s="23"/>
      <c r="E207" s="23"/>
      <c r="F207" s="23"/>
      <c r="G207" s="23"/>
      <c r="H207" s="48"/>
      <c r="I207" s="7"/>
      <c r="J207" s="23"/>
      <c r="K207" s="150"/>
      <c r="L207" s="24"/>
      <c r="M207" s="23"/>
      <c r="N207" s="23"/>
      <c r="O207" s="23"/>
      <c r="P207" s="23"/>
      <c r="Q207" s="23"/>
      <c r="R207" s="23"/>
      <c r="S207" s="23"/>
      <c r="T207" s="23"/>
      <c r="U207" s="23"/>
    </row>
    <row r="208" spans="1:21" ht="82.8">
      <c r="A208" s="165" t="s">
        <v>54056</v>
      </c>
      <c r="B208" s="23"/>
      <c r="C208" s="23" t="s">
        <v>54057</v>
      </c>
      <c r="D208" s="23"/>
      <c r="E208" s="23"/>
      <c r="F208" s="23"/>
      <c r="G208" s="23"/>
      <c r="H208" s="48"/>
      <c r="I208" s="7"/>
      <c r="J208" s="23"/>
      <c r="K208" s="150"/>
      <c r="L208" s="24"/>
      <c r="M208" s="23"/>
      <c r="N208" s="23"/>
      <c r="O208" s="23"/>
      <c r="P208" s="23"/>
      <c r="Q208" s="23"/>
      <c r="R208" s="23"/>
      <c r="S208" s="23"/>
      <c r="T208" s="23"/>
      <c r="U208" s="23"/>
    </row>
    <row r="209" spans="1:21" ht="55.2">
      <c r="A209" s="159" t="s">
        <v>54058</v>
      </c>
      <c r="B209" s="23" t="s">
        <v>54059</v>
      </c>
      <c r="C209" s="6" t="s">
        <v>31604</v>
      </c>
      <c r="D209" s="23" t="s">
        <v>54060</v>
      </c>
      <c r="E209" s="23" t="s">
        <v>54061</v>
      </c>
      <c r="F209" s="23" t="s">
        <v>54062</v>
      </c>
      <c r="G209" s="23" t="s">
        <v>54063</v>
      </c>
      <c r="H209" s="7" t="s">
        <v>54064</v>
      </c>
      <c r="I209" s="7" t="s">
        <v>54065</v>
      </c>
      <c r="J209" s="23"/>
      <c r="K209" s="150"/>
      <c r="L209" s="24"/>
      <c r="M209" s="23"/>
      <c r="N209" s="23"/>
      <c r="O209" s="23"/>
      <c r="P209" s="23"/>
      <c r="Q209" s="23"/>
      <c r="R209" s="23"/>
      <c r="S209" s="23"/>
      <c r="T209" s="23"/>
      <c r="U209" s="23"/>
    </row>
    <row r="210" spans="1:21" ht="55.2">
      <c r="A210" s="165" t="s">
        <v>54066</v>
      </c>
      <c r="B210" s="23"/>
      <c r="C210" s="23" t="s">
        <v>54067</v>
      </c>
      <c r="D210" s="23"/>
      <c r="E210" s="23"/>
      <c r="F210" s="23"/>
      <c r="G210" s="23"/>
      <c r="H210" s="7"/>
      <c r="I210" s="7"/>
      <c r="J210" s="23"/>
      <c r="K210" s="150"/>
      <c r="L210" s="24"/>
      <c r="M210" s="23"/>
      <c r="N210" s="23"/>
      <c r="O210" s="23"/>
      <c r="P210" s="23"/>
      <c r="Q210" s="23"/>
      <c r="R210" s="23"/>
      <c r="S210" s="23"/>
      <c r="T210" s="23"/>
      <c r="U210" s="23"/>
    </row>
    <row r="211" spans="1:21" ht="55.2">
      <c r="A211" s="165" t="s">
        <v>54068</v>
      </c>
      <c r="B211" s="23"/>
      <c r="C211" s="23" t="s">
        <v>54069</v>
      </c>
      <c r="D211" s="23"/>
      <c r="E211" s="23"/>
      <c r="F211" s="23"/>
      <c r="G211" s="23"/>
      <c r="H211" s="7"/>
      <c r="I211" s="7"/>
      <c r="J211" s="23"/>
      <c r="K211" s="150"/>
      <c r="L211" s="24"/>
      <c r="M211" s="23"/>
      <c r="N211" s="23"/>
      <c r="O211" s="23"/>
      <c r="P211" s="23"/>
      <c r="Q211" s="23"/>
      <c r="R211" s="23"/>
      <c r="S211" s="23"/>
      <c r="T211" s="23"/>
      <c r="U211" s="23"/>
    </row>
    <row r="212" spans="1:21" ht="41.4">
      <c r="A212" s="165" t="s">
        <v>54070</v>
      </c>
      <c r="B212" s="23"/>
      <c r="C212" s="23" t="s">
        <v>54071</v>
      </c>
      <c r="D212" s="23"/>
      <c r="E212" s="23"/>
      <c r="F212" s="23"/>
      <c r="G212" s="23"/>
      <c r="H212" s="7"/>
      <c r="I212" s="7"/>
      <c r="J212" s="23"/>
      <c r="K212" s="150"/>
      <c r="L212" s="24"/>
      <c r="M212" s="23"/>
      <c r="N212" s="23"/>
      <c r="O212" s="23"/>
      <c r="P212" s="23"/>
      <c r="Q212" s="23"/>
      <c r="R212" s="23"/>
      <c r="S212" s="23"/>
      <c r="T212" s="23"/>
      <c r="U212" s="23"/>
    </row>
    <row r="213" spans="1:21" ht="41.4">
      <c r="A213" s="165" t="s">
        <v>54072</v>
      </c>
      <c r="B213" s="23"/>
      <c r="C213" s="23" t="s">
        <v>54073</v>
      </c>
      <c r="D213" s="23"/>
      <c r="E213" s="23"/>
      <c r="F213" s="23"/>
      <c r="G213" s="23"/>
      <c r="H213" s="7"/>
      <c r="I213" s="7"/>
      <c r="J213" s="23"/>
      <c r="K213" s="150"/>
      <c r="L213" s="24"/>
      <c r="M213" s="23"/>
      <c r="N213" s="23"/>
      <c r="O213" s="23"/>
      <c r="P213" s="23"/>
      <c r="Q213" s="23"/>
      <c r="R213" s="23"/>
      <c r="S213" s="23"/>
      <c r="T213" s="23"/>
      <c r="U213" s="23"/>
    </row>
    <row r="214" spans="1:21" ht="41.4">
      <c r="A214" s="165" t="s">
        <v>54074</v>
      </c>
      <c r="B214" s="23"/>
      <c r="C214" s="23" t="s">
        <v>54075</v>
      </c>
      <c r="D214" s="23"/>
      <c r="E214" s="23"/>
      <c r="F214" s="23"/>
      <c r="G214" s="23"/>
      <c r="H214" s="7"/>
      <c r="I214" s="7"/>
      <c r="J214" s="23"/>
      <c r="K214" s="150"/>
      <c r="L214" s="24"/>
      <c r="M214" s="23"/>
      <c r="N214" s="23"/>
      <c r="O214" s="23"/>
      <c r="P214" s="23"/>
      <c r="Q214" s="23"/>
      <c r="R214" s="23"/>
      <c r="S214" s="23"/>
      <c r="T214" s="23"/>
      <c r="U214" s="23"/>
    </row>
    <row r="215" spans="1:21" ht="27.6">
      <c r="A215" s="159" t="s">
        <v>54076</v>
      </c>
      <c r="B215" s="23" t="s">
        <v>54077</v>
      </c>
      <c r="C215" s="23" t="s">
        <v>54078</v>
      </c>
      <c r="D215" s="23" t="s">
        <v>54079</v>
      </c>
      <c r="E215" s="23" t="s">
        <v>54080</v>
      </c>
      <c r="F215" s="23" t="s">
        <v>54081</v>
      </c>
      <c r="G215" s="23" t="s">
        <v>54082</v>
      </c>
      <c r="H215" s="7" t="s">
        <v>54083</v>
      </c>
      <c r="I215" s="7" t="s">
        <v>54084</v>
      </c>
      <c r="J215" s="23"/>
      <c r="K215" s="150"/>
      <c r="L215" s="24"/>
      <c r="M215" s="23"/>
      <c r="N215" s="23"/>
      <c r="O215" s="23"/>
      <c r="P215" s="23"/>
      <c r="Q215" s="23"/>
      <c r="R215" s="23"/>
      <c r="S215" s="23"/>
      <c r="T215" s="23"/>
      <c r="U215" s="23"/>
    </row>
    <row r="216" spans="1:21" ht="69">
      <c r="A216" s="159" t="s">
        <v>54085</v>
      </c>
      <c r="B216" s="23" t="s">
        <v>54086</v>
      </c>
      <c r="C216" s="23" t="s">
        <v>54087</v>
      </c>
      <c r="D216" s="23" t="s">
        <v>54088</v>
      </c>
      <c r="E216" s="23" t="s">
        <v>54089</v>
      </c>
      <c r="F216" s="23" t="s">
        <v>54090</v>
      </c>
      <c r="G216" s="23" t="s">
        <v>54091</v>
      </c>
      <c r="H216" s="7" t="s">
        <v>54092</v>
      </c>
      <c r="I216" s="7" t="s">
        <v>54093</v>
      </c>
      <c r="J216" s="23"/>
      <c r="K216" s="150"/>
      <c r="L216" s="24"/>
      <c r="M216" s="23"/>
      <c r="N216" s="23"/>
      <c r="O216" s="23"/>
      <c r="P216" s="23"/>
      <c r="Q216" s="23"/>
      <c r="R216" s="23"/>
      <c r="S216" s="23"/>
      <c r="T216" s="23"/>
      <c r="U216" s="23"/>
    </row>
    <row r="217" spans="1:21" ht="55.2">
      <c r="A217" s="159" t="s">
        <v>54094</v>
      </c>
      <c r="B217" s="23" t="s">
        <v>54095</v>
      </c>
      <c r="C217" s="23" t="s">
        <v>54096</v>
      </c>
      <c r="D217" s="23" t="s">
        <v>54097</v>
      </c>
      <c r="E217" s="23" t="s">
        <v>54098</v>
      </c>
      <c r="F217" s="23" t="s">
        <v>54099</v>
      </c>
      <c r="G217" s="23" t="s">
        <v>54100</v>
      </c>
      <c r="H217" s="7" t="s">
        <v>54101</v>
      </c>
      <c r="I217" s="7" t="s">
        <v>54102</v>
      </c>
      <c r="J217" s="23"/>
      <c r="K217" s="150"/>
      <c r="L217" s="24"/>
      <c r="M217" s="23"/>
      <c r="N217" s="23"/>
      <c r="O217" s="23"/>
      <c r="P217" s="23"/>
      <c r="Q217" s="23"/>
      <c r="R217" s="23"/>
      <c r="S217" s="23"/>
      <c r="T217" s="23"/>
      <c r="U217" s="23"/>
    </row>
    <row r="218" spans="1:21" ht="27.6">
      <c r="A218" s="159" t="s">
        <v>54103</v>
      </c>
      <c r="B218" s="23" t="s">
        <v>54104</v>
      </c>
      <c r="C218" s="23" t="s">
        <v>54105</v>
      </c>
      <c r="D218" s="23" t="s">
        <v>54106</v>
      </c>
      <c r="E218" s="23" t="s">
        <v>54107</v>
      </c>
      <c r="F218" s="23" t="s">
        <v>54108</v>
      </c>
      <c r="G218" s="23" t="s">
        <v>54109</v>
      </c>
      <c r="H218" s="7" t="s">
        <v>54110</v>
      </c>
      <c r="I218" s="7" t="s">
        <v>54111</v>
      </c>
      <c r="J218" s="23"/>
      <c r="K218" s="150"/>
      <c r="L218" s="24"/>
      <c r="M218" s="23"/>
      <c r="N218" s="23"/>
      <c r="O218" s="23"/>
      <c r="P218" s="23"/>
      <c r="Q218" s="23"/>
      <c r="R218" s="23"/>
      <c r="S218" s="23"/>
      <c r="T218" s="23"/>
      <c r="U218" s="23"/>
    </row>
    <row r="219" spans="1:21" ht="41.4">
      <c r="A219" s="161" t="s">
        <v>54112</v>
      </c>
      <c r="B219" s="23" t="s">
        <v>54113</v>
      </c>
      <c r="C219" s="23" t="s">
        <v>54114</v>
      </c>
      <c r="D219" s="23" t="s">
        <v>54115</v>
      </c>
      <c r="E219" s="23" t="s">
        <v>54116</v>
      </c>
      <c r="F219" s="23" t="s">
        <v>54117</v>
      </c>
      <c r="G219" s="23" t="s">
        <v>54118</v>
      </c>
      <c r="H219" s="7" t="s">
        <v>54119</v>
      </c>
      <c r="I219" s="7" t="s">
        <v>54120</v>
      </c>
      <c r="J219" s="23"/>
      <c r="K219" s="150"/>
      <c r="L219" s="24"/>
      <c r="M219" s="23"/>
      <c r="N219" s="23"/>
      <c r="O219" s="23"/>
      <c r="P219" s="23"/>
      <c r="Q219" s="23"/>
      <c r="R219" s="23"/>
      <c r="S219" s="23"/>
      <c r="T219" s="23"/>
      <c r="U219" s="23"/>
    </row>
    <row r="220" spans="1:21" ht="124.2">
      <c r="A220" s="161" t="s">
        <v>54121</v>
      </c>
      <c r="B220" s="23" t="s">
        <v>54122</v>
      </c>
      <c r="C220" s="23" t="s">
        <v>54123</v>
      </c>
      <c r="D220" s="23" t="s">
        <v>54124</v>
      </c>
      <c r="E220" s="23" t="s">
        <v>54125</v>
      </c>
      <c r="F220" s="23" t="s">
        <v>54126</v>
      </c>
      <c r="G220" s="23" t="s">
        <v>54127</v>
      </c>
      <c r="H220" s="7" t="s">
        <v>54128</v>
      </c>
      <c r="I220" s="7" t="s">
        <v>54129</v>
      </c>
      <c r="J220" s="23"/>
      <c r="K220" s="150"/>
      <c r="L220" s="24"/>
      <c r="M220" s="23"/>
      <c r="N220" s="23"/>
      <c r="O220" s="23"/>
      <c r="P220" s="23"/>
      <c r="Q220" s="23"/>
      <c r="R220" s="23"/>
      <c r="S220" s="23"/>
      <c r="T220" s="23"/>
      <c r="U220" s="23"/>
    </row>
    <row r="221" spans="1:21" ht="69">
      <c r="A221" s="161" t="s">
        <v>54130</v>
      </c>
      <c r="B221" s="23" t="s">
        <v>54131</v>
      </c>
      <c r="C221" s="23" t="s">
        <v>54132</v>
      </c>
      <c r="D221" s="23" t="s">
        <v>54133</v>
      </c>
      <c r="E221" s="23" t="s">
        <v>54134</v>
      </c>
      <c r="F221" s="23" t="s">
        <v>54135</v>
      </c>
      <c r="G221" s="23" t="s">
        <v>54136</v>
      </c>
      <c r="H221" s="7" t="s">
        <v>54137</v>
      </c>
      <c r="I221" s="7" t="s">
        <v>54138</v>
      </c>
      <c r="J221" s="23"/>
      <c r="K221" s="150"/>
      <c r="L221" s="24"/>
      <c r="M221" s="23"/>
      <c r="N221" s="23"/>
      <c r="O221" s="23"/>
      <c r="P221" s="23"/>
      <c r="Q221" s="23"/>
      <c r="R221" s="23"/>
      <c r="S221" s="23"/>
      <c r="T221" s="23"/>
      <c r="U221" s="23"/>
    </row>
    <row r="222" spans="1:21" ht="27.6">
      <c r="A222" s="161" t="s">
        <v>54139</v>
      </c>
      <c r="B222" s="23" t="s">
        <v>54140</v>
      </c>
      <c r="C222" s="23" t="s">
        <v>54141</v>
      </c>
      <c r="D222" s="23" t="s">
        <v>54142</v>
      </c>
      <c r="E222" s="23" t="s">
        <v>54143</v>
      </c>
      <c r="F222" s="23" t="s">
        <v>54144</v>
      </c>
      <c r="G222" s="23" t="s">
        <v>54145</v>
      </c>
      <c r="H222" s="7" t="s">
        <v>54146</v>
      </c>
      <c r="I222" s="7" t="s">
        <v>54147</v>
      </c>
      <c r="J222" s="23"/>
      <c r="K222" s="150"/>
      <c r="L222" s="24"/>
      <c r="M222" s="23"/>
      <c r="N222" s="23"/>
      <c r="O222" s="23"/>
      <c r="P222" s="23"/>
      <c r="Q222" s="23"/>
      <c r="R222" s="23"/>
      <c r="S222" s="23"/>
      <c r="T222" s="23"/>
      <c r="U222" s="23"/>
    </row>
    <row r="223" spans="1:21" ht="82.8">
      <c r="A223" s="161" t="s">
        <v>54148</v>
      </c>
      <c r="B223" s="23" t="s">
        <v>54149</v>
      </c>
      <c r="C223" s="23" t="s">
        <v>54150</v>
      </c>
      <c r="D223" s="23" t="s">
        <v>54151</v>
      </c>
      <c r="E223" s="23" t="s">
        <v>54152</v>
      </c>
      <c r="F223" s="23" t="s">
        <v>54153</v>
      </c>
      <c r="G223" s="23" t="s">
        <v>54154</v>
      </c>
      <c r="H223" s="7" t="s">
        <v>54155</v>
      </c>
      <c r="I223" s="7" t="s">
        <v>54156</v>
      </c>
      <c r="J223" s="23"/>
      <c r="K223" s="150"/>
      <c r="L223" s="24"/>
      <c r="M223" s="23"/>
      <c r="N223" s="23"/>
      <c r="O223" s="23"/>
      <c r="P223" s="23"/>
      <c r="Q223" s="23"/>
      <c r="R223" s="23"/>
      <c r="S223" s="23"/>
      <c r="T223" s="23"/>
      <c r="U223" s="23"/>
    </row>
    <row r="224" spans="1:21" ht="69">
      <c r="A224" s="161" t="s">
        <v>54157</v>
      </c>
      <c r="B224" s="23" t="s">
        <v>54158</v>
      </c>
      <c r="C224" s="23" t="s">
        <v>54159</v>
      </c>
      <c r="D224" s="23" t="s">
        <v>54160</v>
      </c>
      <c r="E224" s="23" t="s">
        <v>54161</v>
      </c>
      <c r="F224" s="23" t="s">
        <v>54162</v>
      </c>
      <c r="G224" s="23" t="s">
        <v>54163</v>
      </c>
      <c r="H224" s="7" t="s">
        <v>54164</v>
      </c>
      <c r="I224" s="7" t="s">
        <v>54165</v>
      </c>
      <c r="J224" s="23"/>
      <c r="K224" s="150"/>
      <c r="L224" s="24"/>
      <c r="M224" s="23"/>
      <c r="N224" s="23"/>
      <c r="O224" s="23"/>
      <c r="P224" s="23"/>
      <c r="Q224" s="23"/>
      <c r="R224" s="23"/>
      <c r="S224" s="23"/>
      <c r="T224" s="23"/>
      <c r="U224" s="23"/>
    </row>
    <row r="225" spans="1:21" ht="41.4">
      <c r="A225" s="161" t="s">
        <v>54166</v>
      </c>
      <c r="B225" s="23" t="s">
        <v>54167</v>
      </c>
      <c r="C225" s="23" t="s">
        <v>54168</v>
      </c>
      <c r="D225" s="23" t="s">
        <v>54169</v>
      </c>
      <c r="E225" s="23" t="s">
        <v>54170</v>
      </c>
      <c r="F225" s="23" t="s">
        <v>54171</v>
      </c>
      <c r="G225" s="23" t="s">
        <v>54172</v>
      </c>
      <c r="H225" s="7" t="s">
        <v>54173</v>
      </c>
      <c r="I225" s="7" t="s">
        <v>54174</v>
      </c>
      <c r="J225" s="23"/>
      <c r="K225" s="150"/>
      <c r="L225" s="24"/>
      <c r="M225" s="23"/>
      <c r="N225" s="23"/>
      <c r="O225" s="23"/>
      <c r="P225" s="23"/>
      <c r="Q225" s="23"/>
      <c r="R225" s="23"/>
      <c r="S225" s="23"/>
      <c r="T225" s="23"/>
      <c r="U225" s="23"/>
    </row>
    <row r="226" spans="1:21" ht="138">
      <c r="A226" s="161" t="s">
        <v>54175</v>
      </c>
      <c r="B226" s="23" t="s">
        <v>54176</v>
      </c>
      <c r="C226" s="23" t="s">
        <v>54177</v>
      </c>
      <c r="D226" s="23" t="s">
        <v>54178</v>
      </c>
      <c r="E226" s="23" t="s">
        <v>54179</v>
      </c>
      <c r="F226" s="23" t="s">
        <v>54180</v>
      </c>
      <c r="G226" s="23" t="s">
        <v>54181</v>
      </c>
      <c r="H226" s="7" t="s">
        <v>54182</v>
      </c>
      <c r="I226" s="7" t="s">
        <v>54183</v>
      </c>
      <c r="J226" s="23"/>
      <c r="K226" s="150"/>
      <c r="L226" s="24"/>
      <c r="M226" s="23"/>
      <c r="N226" s="23"/>
      <c r="O226" s="23"/>
      <c r="P226" s="23"/>
      <c r="Q226" s="23"/>
      <c r="R226" s="23"/>
      <c r="S226" s="23"/>
      <c r="T226" s="23"/>
      <c r="U226" s="23"/>
    </row>
    <row r="227" spans="1:21" ht="69">
      <c r="A227" s="161" t="s">
        <v>54184</v>
      </c>
      <c r="B227" s="23" t="s">
        <v>54185</v>
      </c>
      <c r="C227" s="23" t="s">
        <v>54186</v>
      </c>
      <c r="D227" s="23" t="s">
        <v>54187</v>
      </c>
      <c r="E227" s="23" t="s">
        <v>54188</v>
      </c>
      <c r="F227" s="23" t="s">
        <v>54189</v>
      </c>
      <c r="G227" s="23" t="s">
        <v>54190</v>
      </c>
      <c r="H227" s="7" t="s">
        <v>54191</v>
      </c>
      <c r="I227" s="7" t="s">
        <v>54192</v>
      </c>
      <c r="J227" s="23"/>
      <c r="K227" s="150"/>
      <c r="L227" s="24"/>
      <c r="M227" s="23"/>
      <c r="N227" s="23"/>
      <c r="O227" s="23"/>
      <c r="P227" s="23"/>
      <c r="Q227" s="23"/>
      <c r="R227" s="23"/>
      <c r="S227" s="23"/>
      <c r="T227" s="23"/>
      <c r="U227" s="23"/>
    </row>
    <row r="228" spans="1:21" ht="41.4">
      <c r="A228" s="161" t="s">
        <v>54193</v>
      </c>
      <c r="B228" s="23" t="s">
        <v>54194</v>
      </c>
      <c r="C228" s="23" t="s">
        <v>54195</v>
      </c>
      <c r="D228" s="23" t="s">
        <v>54196</v>
      </c>
      <c r="E228" s="23" t="s">
        <v>54197</v>
      </c>
      <c r="F228" s="23" t="s">
        <v>54198</v>
      </c>
      <c r="G228" s="23" t="s">
        <v>54199</v>
      </c>
      <c r="H228" s="7" t="s">
        <v>54200</v>
      </c>
      <c r="I228" s="7" t="s">
        <v>54201</v>
      </c>
      <c r="J228" s="23"/>
      <c r="K228" s="150"/>
      <c r="L228" s="24"/>
      <c r="M228" s="23"/>
      <c r="N228" s="23"/>
      <c r="O228" s="23"/>
      <c r="P228" s="23"/>
      <c r="Q228" s="23"/>
      <c r="R228" s="23"/>
      <c r="S228" s="23"/>
      <c r="T228" s="23"/>
      <c r="U228" s="23"/>
    </row>
    <row r="229" spans="1:21" ht="96.6">
      <c r="A229" s="161" t="s">
        <v>54202</v>
      </c>
      <c r="B229" s="23" t="s">
        <v>54203</v>
      </c>
      <c r="C229" s="23" t="s">
        <v>54204</v>
      </c>
      <c r="D229" s="23" t="s">
        <v>54205</v>
      </c>
      <c r="E229" s="23" t="s">
        <v>54206</v>
      </c>
      <c r="F229" s="23" t="s">
        <v>54207</v>
      </c>
      <c r="G229" s="23" t="s">
        <v>54208</v>
      </c>
      <c r="H229" s="7" t="s">
        <v>54209</v>
      </c>
      <c r="I229" s="7" t="s">
        <v>54210</v>
      </c>
      <c r="J229" s="23"/>
      <c r="K229" s="150"/>
      <c r="L229" s="24"/>
      <c r="M229" s="23"/>
      <c r="N229" s="23"/>
      <c r="O229" s="23"/>
      <c r="P229" s="23"/>
      <c r="Q229" s="23"/>
      <c r="R229" s="23"/>
      <c r="S229" s="23"/>
      <c r="T229" s="23"/>
      <c r="U229" s="23"/>
    </row>
    <row r="230" spans="1:21" ht="69">
      <c r="A230" s="161" t="s">
        <v>54211</v>
      </c>
      <c r="B230" s="23" t="s">
        <v>54212</v>
      </c>
      <c r="C230" s="23" t="s">
        <v>54213</v>
      </c>
      <c r="D230" s="23" t="s">
        <v>54214</v>
      </c>
      <c r="E230" s="23" t="s">
        <v>54215</v>
      </c>
      <c r="F230" s="23" t="s">
        <v>54216</v>
      </c>
      <c r="G230" s="23" t="s">
        <v>54217</v>
      </c>
      <c r="H230" s="7" t="s">
        <v>54218</v>
      </c>
      <c r="I230" s="7" t="s">
        <v>54219</v>
      </c>
      <c r="J230" s="23"/>
      <c r="K230" s="150"/>
      <c r="L230" s="24"/>
      <c r="M230" s="23"/>
      <c r="N230" s="23"/>
      <c r="O230" s="23"/>
      <c r="P230" s="23"/>
      <c r="Q230" s="23"/>
      <c r="R230" s="23"/>
      <c r="S230" s="23"/>
      <c r="T230" s="23"/>
      <c r="U230" s="23"/>
    </row>
    <row r="231" spans="1:21" ht="55.2">
      <c r="A231" s="159" t="s">
        <v>54220</v>
      </c>
      <c r="B231" s="23" t="s">
        <v>54221</v>
      </c>
      <c r="C231" s="6" t="s">
        <v>26246</v>
      </c>
      <c r="D231" s="23" t="s">
        <v>54222</v>
      </c>
      <c r="E231" s="23" t="s">
        <v>54223</v>
      </c>
      <c r="F231" s="23" t="s">
        <v>54224</v>
      </c>
      <c r="G231" s="23" t="s">
        <v>54225</v>
      </c>
      <c r="H231" s="7" t="s">
        <v>54226</v>
      </c>
      <c r="I231" s="7" t="s">
        <v>54227</v>
      </c>
      <c r="J231" s="23"/>
      <c r="K231" s="150"/>
      <c r="L231" s="24"/>
      <c r="M231" s="23"/>
      <c r="N231" s="23"/>
      <c r="O231" s="23"/>
      <c r="P231" s="23"/>
      <c r="Q231" s="23"/>
      <c r="R231" s="23"/>
      <c r="S231" s="23"/>
      <c r="T231" s="23"/>
      <c r="U231" s="23"/>
    </row>
    <row r="232" spans="1:21" ht="27.6">
      <c r="A232" s="165" t="s">
        <v>54228</v>
      </c>
      <c r="B232" s="23"/>
      <c r="C232" s="23" t="s">
        <v>54229</v>
      </c>
      <c r="D232" s="23"/>
      <c r="E232" s="23"/>
      <c r="F232" s="23"/>
      <c r="G232" s="23"/>
      <c r="H232" s="7"/>
      <c r="I232" s="7"/>
      <c r="J232" s="23"/>
      <c r="K232" s="150"/>
      <c r="L232" s="24"/>
      <c r="M232" s="23"/>
      <c r="N232" s="23"/>
      <c r="O232" s="23"/>
      <c r="P232" s="23"/>
      <c r="Q232" s="23"/>
      <c r="R232" s="23"/>
      <c r="S232" s="23"/>
      <c r="T232" s="23"/>
      <c r="U232" s="23"/>
    </row>
    <row r="233" spans="1:21" ht="13.8">
      <c r="A233" s="165" t="s">
        <v>54230</v>
      </c>
      <c r="B233" s="23"/>
      <c r="C233" s="23" t="s">
        <v>54231</v>
      </c>
      <c r="D233" s="23"/>
      <c r="E233" s="23"/>
      <c r="F233" s="23"/>
      <c r="G233" s="23"/>
      <c r="H233" s="7"/>
      <c r="I233" s="7"/>
      <c r="J233" s="23"/>
      <c r="K233" s="150"/>
      <c r="L233" s="24"/>
      <c r="M233" s="23"/>
      <c r="N233" s="23"/>
      <c r="O233" s="23"/>
      <c r="P233" s="23"/>
      <c r="Q233" s="23"/>
      <c r="R233" s="23"/>
      <c r="S233" s="23"/>
      <c r="T233" s="23"/>
      <c r="U233" s="23"/>
    </row>
    <row r="234" spans="1:21" ht="27.6">
      <c r="A234" s="165" t="s">
        <v>54232</v>
      </c>
      <c r="B234" s="23"/>
      <c r="C234" s="23" t="s">
        <v>54233</v>
      </c>
      <c r="D234" s="23"/>
      <c r="E234" s="23"/>
      <c r="F234" s="23"/>
      <c r="G234" s="23"/>
      <c r="H234" s="7"/>
      <c r="I234" s="7"/>
      <c r="J234" s="23"/>
      <c r="K234" s="150"/>
      <c r="L234" s="24"/>
      <c r="M234" s="23"/>
      <c r="N234" s="23"/>
      <c r="O234" s="23"/>
      <c r="P234" s="23"/>
      <c r="Q234" s="23"/>
      <c r="R234" s="23"/>
      <c r="S234" s="23"/>
      <c r="T234" s="23"/>
      <c r="U234" s="23"/>
    </row>
    <row r="235" spans="1:21" ht="82.8">
      <c r="A235" s="159" t="s">
        <v>54234</v>
      </c>
      <c r="B235" s="23" t="s">
        <v>54235</v>
      </c>
      <c r="C235" s="6" t="s">
        <v>26246</v>
      </c>
      <c r="D235" s="23" t="s">
        <v>54236</v>
      </c>
      <c r="E235" s="23" t="s">
        <v>54237</v>
      </c>
      <c r="F235" s="23" t="s">
        <v>54238</v>
      </c>
      <c r="G235" s="23" t="s">
        <v>54239</v>
      </c>
      <c r="H235" s="7" t="s">
        <v>54240</v>
      </c>
      <c r="I235" s="7" t="s">
        <v>54241</v>
      </c>
      <c r="J235" s="23"/>
      <c r="K235" s="150"/>
      <c r="L235" s="24"/>
      <c r="M235" s="23"/>
      <c r="N235" s="23"/>
      <c r="O235" s="23"/>
      <c r="P235" s="23"/>
      <c r="Q235" s="23"/>
      <c r="R235" s="23"/>
      <c r="S235" s="23"/>
      <c r="T235" s="23"/>
      <c r="U235" s="23"/>
    </row>
    <row r="236" spans="1:21" ht="41.4">
      <c r="A236" s="165" t="s">
        <v>54242</v>
      </c>
      <c r="B236" s="23"/>
      <c r="C236" s="23" t="s">
        <v>54243</v>
      </c>
      <c r="D236" s="23"/>
      <c r="E236" s="23"/>
      <c r="F236" s="23"/>
      <c r="G236" s="23"/>
      <c r="H236" s="7"/>
      <c r="I236" s="7"/>
      <c r="J236" s="23"/>
      <c r="K236" s="162"/>
      <c r="L236" s="24"/>
      <c r="M236" s="23"/>
      <c r="N236" s="23"/>
      <c r="O236" s="23"/>
      <c r="P236" s="23"/>
      <c r="Q236" s="23"/>
      <c r="R236" s="23"/>
      <c r="S236" s="23"/>
      <c r="T236" s="23"/>
      <c r="U236" s="23"/>
    </row>
    <row r="237" spans="1:21" ht="27.6">
      <c r="A237" s="165" t="s">
        <v>54244</v>
      </c>
      <c r="B237" s="23"/>
      <c r="C237" s="23" t="s">
        <v>54245</v>
      </c>
      <c r="D237" s="23"/>
      <c r="E237" s="23"/>
      <c r="F237" s="23"/>
      <c r="G237" s="23"/>
      <c r="H237" s="7"/>
      <c r="I237" s="7"/>
      <c r="J237" s="23"/>
      <c r="K237" s="162"/>
      <c r="L237" s="24"/>
      <c r="M237" s="23"/>
      <c r="N237" s="23"/>
      <c r="O237" s="23"/>
      <c r="P237" s="23"/>
      <c r="Q237" s="23"/>
      <c r="R237" s="23"/>
      <c r="S237" s="23"/>
      <c r="T237" s="23"/>
      <c r="U237" s="23"/>
    </row>
    <row r="238" spans="1:21" ht="27.6">
      <c r="A238" s="165" t="s">
        <v>54246</v>
      </c>
      <c r="B238" s="23"/>
      <c r="C238" s="23" t="s">
        <v>54247</v>
      </c>
      <c r="D238" s="23"/>
      <c r="E238" s="23"/>
      <c r="F238" s="23"/>
      <c r="G238" s="23"/>
      <c r="H238" s="7"/>
      <c r="I238" s="7"/>
      <c r="J238" s="23"/>
      <c r="K238" s="162"/>
      <c r="L238" s="24"/>
      <c r="M238" s="23"/>
      <c r="N238" s="23"/>
      <c r="O238" s="23"/>
      <c r="P238" s="23"/>
      <c r="Q238" s="23"/>
      <c r="R238" s="23"/>
      <c r="S238" s="23"/>
      <c r="T238" s="23"/>
      <c r="U238" s="23"/>
    </row>
    <row r="239" spans="1:21" ht="69">
      <c r="A239" s="159" t="s">
        <v>54248</v>
      </c>
      <c r="B239" s="23" t="s">
        <v>54249</v>
      </c>
      <c r="C239" s="6" t="s">
        <v>26246</v>
      </c>
      <c r="D239" s="23" t="s">
        <v>54250</v>
      </c>
      <c r="E239" s="23" t="s">
        <v>54251</v>
      </c>
      <c r="F239" s="23" t="s">
        <v>54252</v>
      </c>
      <c r="G239" s="23" t="s">
        <v>54253</v>
      </c>
      <c r="H239" s="7" t="s">
        <v>54254</v>
      </c>
      <c r="I239" s="7" t="s">
        <v>54255</v>
      </c>
      <c r="J239" s="23"/>
      <c r="K239" s="162"/>
      <c r="L239" s="24"/>
      <c r="M239" s="23"/>
      <c r="N239" s="23"/>
      <c r="O239" s="23"/>
      <c r="P239" s="23"/>
      <c r="Q239" s="23"/>
      <c r="R239" s="23"/>
      <c r="S239" s="23"/>
      <c r="T239" s="23"/>
      <c r="U239" s="23"/>
    </row>
    <row r="240" spans="1:21" ht="55.2">
      <c r="A240" s="165" t="s">
        <v>54256</v>
      </c>
      <c r="B240" s="23"/>
      <c r="C240" s="23" t="s">
        <v>54257</v>
      </c>
      <c r="D240" s="23"/>
      <c r="E240" s="23"/>
      <c r="F240" s="23"/>
      <c r="G240" s="23"/>
      <c r="H240" s="7"/>
      <c r="I240" s="7"/>
      <c r="J240" s="23"/>
      <c r="K240" s="150"/>
      <c r="L240" s="24"/>
      <c r="M240" s="23"/>
      <c r="N240" s="23"/>
      <c r="O240" s="23"/>
      <c r="P240" s="23"/>
      <c r="Q240" s="23"/>
      <c r="R240" s="23"/>
      <c r="S240" s="23"/>
      <c r="T240" s="23"/>
      <c r="U240" s="23"/>
    </row>
    <row r="241" spans="1:21" ht="41.4">
      <c r="A241" s="165" t="s">
        <v>54258</v>
      </c>
      <c r="B241" s="23"/>
      <c r="C241" s="23" t="s">
        <v>54259</v>
      </c>
      <c r="D241" s="23"/>
      <c r="E241" s="23"/>
      <c r="F241" s="23"/>
      <c r="G241" s="23"/>
      <c r="H241" s="7"/>
      <c r="I241" s="7"/>
      <c r="J241" s="23"/>
      <c r="K241" s="162"/>
      <c r="L241" s="24"/>
      <c r="M241" s="23"/>
      <c r="N241" s="23"/>
      <c r="O241" s="23"/>
      <c r="P241" s="23"/>
      <c r="Q241" s="23"/>
      <c r="R241" s="23"/>
      <c r="S241" s="23"/>
      <c r="T241" s="23"/>
      <c r="U241" s="23"/>
    </row>
    <row r="242" spans="1:21" ht="41.4">
      <c r="A242" s="165" t="s">
        <v>54260</v>
      </c>
      <c r="B242" s="23"/>
      <c r="C242" s="23" t="s">
        <v>54261</v>
      </c>
      <c r="D242" s="23"/>
      <c r="E242" s="23"/>
      <c r="F242" s="23"/>
      <c r="G242" s="23"/>
      <c r="H242" s="7"/>
      <c r="I242" s="7"/>
      <c r="J242" s="23"/>
      <c r="K242" s="162"/>
      <c r="L242" s="24"/>
      <c r="M242" s="23"/>
      <c r="N242" s="23"/>
      <c r="O242" s="23"/>
      <c r="P242" s="23"/>
      <c r="Q242" s="23"/>
      <c r="R242" s="23"/>
      <c r="S242" s="23"/>
      <c r="T242" s="23"/>
      <c r="U242" s="23"/>
    </row>
    <row r="243" spans="1:21" ht="124.2">
      <c r="A243" s="159" t="s">
        <v>54262</v>
      </c>
      <c r="B243" s="23" t="s">
        <v>54263</v>
      </c>
      <c r="C243" s="6" t="s">
        <v>26246</v>
      </c>
      <c r="D243" s="23" t="s">
        <v>54264</v>
      </c>
      <c r="E243" s="23" t="s">
        <v>54265</v>
      </c>
      <c r="F243" s="23" t="s">
        <v>54266</v>
      </c>
      <c r="G243" s="23" t="s">
        <v>54267</v>
      </c>
      <c r="H243" s="7" t="s">
        <v>54268</v>
      </c>
      <c r="I243" s="7" t="s">
        <v>54269</v>
      </c>
      <c r="J243" s="23"/>
      <c r="K243" s="162"/>
      <c r="L243" s="24"/>
      <c r="M243" s="23"/>
      <c r="N243" s="23"/>
      <c r="O243" s="23"/>
      <c r="P243" s="23"/>
      <c r="Q243" s="23"/>
      <c r="R243" s="23"/>
      <c r="S243" s="23"/>
      <c r="T243" s="23"/>
      <c r="U243" s="23"/>
    </row>
    <row r="244" spans="1:21" ht="82.8">
      <c r="A244" s="165" t="s">
        <v>54270</v>
      </c>
      <c r="B244" s="23"/>
      <c r="C244" s="23" t="s">
        <v>54271</v>
      </c>
      <c r="D244" s="23"/>
      <c r="E244" s="23"/>
      <c r="F244" s="23"/>
      <c r="G244" s="23"/>
      <c r="H244" s="7"/>
      <c r="I244" s="7"/>
      <c r="J244" s="23"/>
      <c r="K244" s="150"/>
      <c r="L244" s="24"/>
      <c r="M244" s="23"/>
      <c r="N244" s="23"/>
      <c r="O244" s="23"/>
      <c r="P244" s="23"/>
      <c r="Q244" s="23"/>
      <c r="R244" s="23"/>
      <c r="S244" s="23"/>
      <c r="T244" s="23"/>
      <c r="U244" s="23"/>
    </row>
    <row r="245" spans="1:21" ht="41.4">
      <c r="A245" s="165" t="s">
        <v>54272</v>
      </c>
      <c r="B245" s="23"/>
      <c r="C245" s="23" t="s">
        <v>54273</v>
      </c>
      <c r="D245" s="23"/>
      <c r="E245" s="23"/>
      <c r="F245" s="23"/>
      <c r="G245" s="23"/>
      <c r="H245" s="7"/>
      <c r="I245" s="7"/>
      <c r="J245" s="23"/>
      <c r="K245" s="150"/>
      <c r="L245" s="24"/>
      <c r="M245" s="23"/>
      <c r="N245" s="23"/>
      <c r="O245" s="23"/>
      <c r="P245" s="23"/>
      <c r="Q245" s="23"/>
      <c r="R245" s="23"/>
      <c r="S245" s="23"/>
      <c r="T245" s="23"/>
      <c r="U245" s="23"/>
    </row>
    <row r="246" spans="1:21" ht="41.4">
      <c r="A246" s="165" t="s">
        <v>54274</v>
      </c>
      <c r="B246" s="23"/>
      <c r="C246" s="23" t="s">
        <v>54275</v>
      </c>
      <c r="D246" s="23"/>
      <c r="E246" s="23"/>
      <c r="F246" s="23"/>
      <c r="G246" s="23"/>
      <c r="H246" s="7"/>
      <c r="I246" s="7"/>
      <c r="J246" s="23"/>
      <c r="K246" s="150"/>
      <c r="L246" s="24"/>
      <c r="M246" s="23"/>
      <c r="N246" s="23"/>
      <c r="O246" s="23"/>
      <c r="P246" s="23"/>
      <c r="Q246" s="23"/>
      <c r="R246" s="23"/>
      <c r="S246" s="23"/>
      <c r="T246" s="23"/>
      <c r="U246" s="23"/>
    </row>
    <row r="247" spans="1:21" ht="41.4">
      <c r="A247" s="159" t="s">
        <v>54276</v>
      </c>
      <c r="B247" s="23" t="s">
        <v>54277</v>
      </c>
      <c r="C247" s="23" t="s">
        <v>54278</v>
      </c>
      <c r="D247" s="23" t="s">
        <v>54279</v>
      </c>
      <c r="E247" s="23" t="s">
        <v>54280</v>
      </c>
      <c r="F247" s="23" t="s">
        <v>54281</v>
      </c>
      <c r="G247" s="23" t="s">
        <v>54282</v>
      </c>
      <c r="H247" s="7" t="s">
        <v>54283</v>
      </c>
      <c r="I247" s="7" t="s">
        <v>54284</v>
      </c>
      <c r="J247" s="23"/>
      <c r="K247" s="150"/>
      <c r="L247" s="24"/>
      <c r="M247" s="23"/>
      <c r="N247" s="23"/>
      <c r="O247" s="23"/>
      <c r="P247" s="23"/>
      <c r="Q247" s="23"/>
      <c r="R247" s="23"/>
      <c r="S247" s="23"/>
      <c r="T247" s="23"/>
      <c r="U247" s="23"/>
    </row>
    <row r="248" spans="1:21" ht="41.4">
      <c r="A248" s="159" t="s">
        <v>54285</v>
      </c>
      <c r="B248" s="23" t="s">
        <v>54286</v>
      </c>
      <c r="C248" s="23" t="s">
        <v>54287</v>
      </c>
      <c r="D248" s="23" t="s">
        <v>54288</v>
      </c>
      <c r="E248" s="23" t="s">
        <v>54289</v>
      </c>
      <c r="F248" s="23" t="s">
        <v>54290</v>
      </c>
      <c r="G248" s="23" t="s">
        <v>54291</v>
      </c>
      <c r="H248" s="7" t="s">
        <v>54292</v>
      </c>
      <c r="I248" s="7" t="s">
        <v>54293</v>
      </c>
      <c r="J248" s="23"/>
      <c r="K248" s="150"/>
      <c r="L248" s="24"/>
      <c r="M248" s="23"/>
      <c r="N248" s="23"/>
      <c r="O248" s="23"/>
      <c r="P248" s="23"/>
      <c r="Q248" s="23"/>
      <c r="R248" s="23"/>
      <c r="S248" s="23"/>
      <c r="T248" s="23"/>
      <c r="U248" s="23"/>
    </row>
    <row r="249" spans="1:21" ht="13.8">
      <c r="A249" s="159" t="s">
        <v>54294</v>
      </c>
      <c r="B249" s="23" t="s">
        <v>54295</v>
      </c>
      <c r="C249" s="23" t="s">
        <v>54296</v>
      </c>
      <c r="D249" s="23" t="s">
        <v>54297</v>
      </c>
      <c r="E249" s="23" t="s">
        <v>54298</v>
      </c>
      <c r="F249" s="23" t="s">
        <v>54299</v>
      </c>
      <c r="G249" s="23" t="s">
        <v>54300</v>
      </c>
      <c r="H249" s="7" t="s">
        <v>54301</v>
      </c>
      <c r="I249" s="7" t="s">
        <v>54302</v>
      </c>
      <c r="J249" s="23"/>
      <c r="K249" s="150"/>
      <c r="L249" s="24"/>
      <c r="M249" s="23"/>
      <c r="N249" s="23"/>
      <c r="O249" s="23"/>
      <c r="P249" s="23"/>
      <c r="Q249" s="23"/>
      <c r="R249" s="23"/>
      <c r="S249" s="23"/>
      <c r="T249" s="23"/>
      <c r="U249" s="23"/>
    </row>
    <row r="250" spans="1:21" ht="69">
      <c r="A250" s="159" t="s">
        <v>54303</v>
      </c>
      <c r="B250" s="23" t="s">
        <v>54304</v>
      </c>
      <c r="C250" s="23" t="s">
        <v>54305</v>
      </c>
      <c r="D250" s="23" t="s">
        <v>54306</v>
      </c>
      <c r="E250" s="23" t="s">
        <v>54307</v>
      </c>
      <c r="F250" s="23" t="s">
        <v>54308</v>
      </c>
      <c r="G250" s="23" t="s">
        <v>54309</v>
      </c>
      <c r="H250" s="7" t="s">
        <v>54310</v>
      </c>
      <c r="I250" s="7" t="s">
        <v>54311</v>
      </c>
      <c r="J250" s="23"/>
      <c r="K250" s="150"/>
      <c r="L250" s="24"/>
      <c r="M250" s="23"/>
      <c r="N250" s="23"/>
      <c r="O250" s="23"/>
      <c r="P250" s="23"/>
      <c r="Q250" s="23"/>
      <c r="R250" s="23"/>
      <c r="S250" s="23"/>
      <c r="T250" s="23"/>
      <c r="U250" s="23"/>
    </row>
    <row r="251" spans="1:21" ht="69">
      <c r="A251" s="159" t="s">
        <v>54312</v>
      </c>
      <c r="B251" s="23" t="s">
        <v>54313</v>
      </c>
      <c r="C251" s="23" t="s">
        <v>54314</v>
      </c>
      <c r="D251" s="23" t="s">
        <v>54315</v>
      </c>
      <c r="E251" s="23" t="s">
        <v>54316</v>
      </c>
      <c r="F251" s="23" t="s">
        <v>54317</v>
      </c>
      <c r="G251" s="23" t="s">
        <v>54318</v>
      </c>
      <c r="H251" s="7" t="s">
        <v>54319</v>
      </c>
      <c r="I251" s="7" t="s">
        <v>54320</v>
      </c>
      <c r="J251" s="23"/>
      <c r="K251" s="150"/>
      <c r="L251" s="24"/>
      <c r="M251" s="23"/>
      <c r="N251" s="23"/>
      <c r="O251" s="23"/>
      <c r="P251" s="23"/>
      <c r="Q251" s="23"/>
      <c r="R251" s="23"/>
      <c r="S251" s="23"/>
      <c r="T251" s="23"/>
      <c r="U251" s="23"/>
    </row>
    <row r="252" spans="1:21" ht="69">
      <c r="A252" s="159" t="s">
        <v>54321</v>
      </c>
      <c r="B252" s="23" t="s">
        <v>54322</v>
      </c>
      <c r="C252" s="23" t="s">
        <v>54323</v>
      </c>
      <c r="D252" s="23" t="s">
        <v>54324</v>
      </c>
      <c r="E252" s="23" t="s">
        <v>54325</v>
      </c>
      <c r="F252" s="23" t="s">
        <v>54326</v>
      </c>
      <c r="G252" s="23" t="s">
        <v>54327</v>
      </c>
      <c r="H252" s="7" t="s">
        <v>54328</v>
      </c>
      <c r="I252" s="7" t="s">
        <v>54329</v>
      </c>
      <c r="J252" s="23"/>
      <c r="K252" s="150"/>
      <c r="L252" s="24"/>
      <c r="M252" s="23"/>
      <c r="N252" s="23"/>
      <c r="O252" s="23"/>
      <c r="P252" s="23"/>
      <c r="Q252" s="23"/>
      <c r="R252" s="23"/>
      <c r="S252" s="23"/>
      <c r="T252" s="23"/>
      <c r="U252" s="23"/>
    </row>
    <row r="253" spans="1:21" ht="13.8">
      <c r="A253" s="159" t="s">
        <v>54330</v>
      </c>
      <c r="B253" s="23" t="s">
        <v>54331</v>
      </c>
      <c r="C253" s="23" t="s">
        <v>54332</v>
      </c>
      <c r="D253" s="23" t="s">
        <v>54333</v>
      </c>
      <c r="E253" s="23" t="s">
        <v>54334</v>
      </c>
      <c r="F253" s="23" t="s">
        <v>54335</v>
      </c>
      <c r="G253" s="23" t="s">
        <v>54336</v>
      </c>
      <c r="H253" s="7" t="s">
        <v>54337</v>
      </c>
      <c r="I253" s="7" t="s">
        <v>54338</v>
      </c>
      <c r="J253" s="23"/>
      <c r="K253" s="150"/>
      <c r="L253" s="24"/>
      <c r="M253" s="23"/>
      <c r="N253" s="23"/>
      <c r="O253" s="23"/>
      <c r="P253" s="23"/>
      <c r="Q253" s="23"/>
      <c r="R253" s="23"/>
      <c r="S253" s="23"/>
      <c r="T253" s="23"/>
      <c r="U253" s="23"/>
    </row>
    <row r="254" spans="1:21" ht="41.4">
      <c r="A254" s="159" t="s">
        <v>54339</v>
      </c>
      <c r="B254" s="23" t="s">
        <v>54340</v>
      </c>
      <c r="C254" s="23" t="s">
        <v>54341</v>
      </c>
      <c r="D254" s="23" t="s">
        <v>54342</v>
      </c>
      <c r="E254" s="23" t="s">
        <v>54343</v>
      </c>
      <c r="F254" s="23" t="s">
        <v>54344</v>
      </c>
      <c r="G254" s="23" t="s">
        <v>54345</v>
      </c>
      <c r="H254" s="7" t="s">
        <v>54346</v>
      </c>
      <c r="I254" s="7" t="s">
        <v>54347</v>
      </c>
      <c r="J254" s="23"/>
      <c r="K254" s="150"/>
      <c r="L254" s="24"/>
      <c r="M254" s="23"/>
      <c r="N254" s="23"/>
      <c r="O254" s="23"/>
      <c r="P254" s="23"/>
      <c r="Q254" s="23"/>
      <c r="R254" s="23"/>
      <c r="S254" s="23"/>
      <c r="T254" s="23"/>
      <c r="U254" s="23"/>
    </row>
    <row r="255" spans="1:21" ht="69">
      <c r="A255" s="159" t="s">
        <v>54348</v>
      </c>
      <c r="B255" s="23" t="s">
        <v>54349</v>
      </c>
      <c r="C255" s="23" t="s">
        <v>54350</v>
      </c>
      <c r="D255" s="23" t="s">
        <v>54351</v>
      </c>
      <c r="E255" s="23" t="s">
        <v>54352</v>
      </c>
      <c r="F255" s="23" t="s">
        <v>54353</v>
      </c>
      <c r="G255" s="23" t="s">
        <v>54354</v>
      </c>
      <c r="H255" s="7" t="s">
        <v>54355</v>
      </c>
      <c r="I255" s="7" t="s">
        <v>54356</v>
      </c>
      <c r="J255" s="23"/>
      <c r="K255" s="150"/>
      <c r="L255" s="24"/>
      <c r="M255" s="23"/>
      <c r="N255" s="23"/>
      <c r="O255" s="23"/>
      <c r="P255" s="23"/>
      <c r="Q255" s="23"/>
      <c r="R255" s="23"/>
      <c r="S255" s="23"/>
      <c r="T255" s="23"/>
      <c r="U255" s="23"/>
    </row>
    <row r="256" spans="1:21" ht="27.6">
      <c r="A256" s="159" t="s">
        <v>54357</v>
      </c>
      <c r="B256" s="23" t="s">
        <v>54358</v>
      </c>
      <c r="C256" s="23" t="s">
        <v>54359</v>
      </c>
      <c r="D256" s="23" t="s">
        <v>54360</v>
      </c>
      <c r="E256" s="23" t="s">
        <v>54361</v>
      </c>
      <c r="F256" s="23" t="s">
        <v>54362</v>
      </c>
      <c r="G256" s="23" t="s">
        <v>54363</v>
      </c>
      <c r="H256" s="7" t="s">
        <v>54364</v>
      </c>
      <c r="I256" s="7" t="s">
        <v>54365</v>
      </c>
      <c r="J256" s="23"/>
      <c r="K256" s="150"/>
      <c r="L256" s="24"/>
      <c r="M256" s="23"/>
      <c r="N256" s="23"/>
      <c r="O256" s="23"/>
      <c r="P256" s="23"/>
      <c r="Q256" s="23"/>
      <c r="R256" s="23"/>
      <c r="S256" s="23"/>
      <c r="T256" s="23"/>
      <c r="U256" s="23"/>
    </row>
    <row r="257" spans="1:21" ht="151.80000000000001">
      <c r="A257" s="159" t="s">
        <v>54366</v>
      </c>
      <c r="B257" s="23" t="s">
        <v>54367</v>
      </c>
      <c r="C257" s="23" t="s">
        <v>54368</v>
      </c>
      <c r="D257" s="23" t="s">
        <v>54369</v>
      </c>
      <c r="E257" s="23" t="s">
        <v>54370</v>
      </c>
      <c r="F257" s="23" t="s">
        <v>54371</v>
      </c>
      <c r="G257" s="23" t="s">
        <v>54372</v>
      </c>
      <c r="H257" s="7" t="s">
        <v>54373</v>
      </c>
      <c r="I257" s="7" t="s">
        <v>54374</v>
      </c>
      <c r="J257" s="23"/>
      <c r="K257" s="150"/>
      <c r="L257" s="24"/>
      <c r="M257" s="23"/>
      <c r="N257" s="23"/>
      <c r="O257" s="23"/>
      <c r="P257" s="23"/>
      <c r="Q257" s="23"/>
      <c r="R257" s="23"/>
      <c r="S257" s="23"/>
      <c r="T257" s="23"/>
      <c r="U257" s="23"/>
    </row>
    <row r="258" spans="1:21" ht="55.2">
      <c r="A258" s="159" t="s">
        <v>54375</v>
      </c>
      <c r="B258" s="23" t="s">
        <v>54376</v>
      </c>
      <c r="C258" s="23" t="s">
        <v>54377</v>
      </c>
      <c r="D258" s="23" t="s">
        <v>54378</v>
      </c>
      <c r="E258" s="23" t="s">
        <v>54379</v>
      </c>
      <c r="F258" s="23" t="s">
        <v>54380</v>
      </c>
      <c r="G258" s="23" t="s">
        <v>54381</v>
      </c>
      <c r="H258" s="7" t="s">
        <v>54382</v>
      </c>
      <c r="I258" s="7" t="s">
        <v>54383</v>
      </c>
      <c r="J258" s="23"/>
      <c r="K258" s="150"/>
      <c r="L258" s="24"/>
      <c r="M258" s="23"/>
      <c r="N258" s="23"/>
      <c r="O258" s="23"/>
      <c r="P258" s="23"/>
      <c r="Q258" s="23"/>
      <c r="R258" s="23"/>
      <c r="S258" s="23"/>
      <c r="T258" s="23"/>
      <c r="U258" s="23"/>
    </row>
    <row r="259" spans="1:21" ht="41.4">
      <c r="A259" s="159" t="s">
        <v>54384</v>
      </c>
      <c r="B259" s="23" t="s">
        <v>54385</v>
      </c>
      <c r="C259" s="6" t="s">
        <v>26246</v>
      </c>
      <c r="D259" s="23" t="s">
        <v>54386</v>
      </c>
      <c r="E259" s="23" t="s">
        <v>54387</v>
      </c>
      <c r="F259" s="23" t="s">
        <v>54388</v>
      </c>
      <c r="G259" s="23" t="s">
        <v>54389</v>
      </c>
      <c r="H259" s="7" t="s">
        <v>54390</v>
      </c>
      <c r="I259" s="7" t="s">
        <v>54391</v>
      </c>
      <c r="J259" s="23"/>
      <c r="K259" s="150"/>
      <c r="L259" s="24"/>
      <c r="M259" s="23"/>
      <c r="N259" s="23"/>
      <c r="O259" s="23"/>
      <c r="P259" s="23"/>
      <c r="Q259" s="23"/>
      <c r="R259" s="23"/>
      <c r="S259" s="23"/>
      <c r="T259" s="23"/>
      <c r="U259" s="23"/>
    </row>
    <row r="260" spans="1:21" ht="41.4">
      <c r="A260" s="165" t="s">
        <v>54392</v>
      </c>
      <c r="B260" s="23"/>
      <c r="C260" s="23" t="s">
        <v>54393</v>
      </c>
      <c r="D260" s="23"/>
      <c r="E260" s="23"/>
      <c r="F260" s="23"/>
      <c r="G260" s="23"/>
      <c r="H260" s="7"/>
      <c r="I260" s="7"/>
      <c r="J260" s="23"/>
      <c r="K260" s="150"/>
      <c r="L260" s="24"/>
      <c r="M260" s="23"/>
      <c r="N260" s="23"/>
      <c r="O260" s="23"/>
      <c r="P260" s="23"/>
      <c r="Q260" s="23"/>
      <c r="R260" s="23"/>
      <c r="S260" s="23"/>
      <c r="T260" s="23"/>
      <c r="U260" s="23"/>
    </row>
    <row r="261" spans="1:21" ht="41.4">
      <c r="A261" s="165" t="s">
        <v>54394</v>
      </c>
      <c r="B261" s="23"/>
      <c r="C261" s="23" t="s">
        <v>54395</v>
      </c>
      <c r="D261" s="23"/>
      <c r="E261" s="23"/>
      <c r="F261" s="23"/>
      <c r="G261" s="23"/>
      <c r="H261" s="7"/>
      <c r="I261" s="7"/>
      <c r="J261" s="23"/>
      <c r="K261" s="150"/>
      <c r="L261" s="24"/>
      <c r="M261" s="23"/>
      <c r="N261" s="23"/>
      <c r="O261" s="23"/>
      <c r="P261" s="23"/>
      <c r="Q261" s="23"/>
      <c r="R261" s="23"/>
      <c r="S261" s="23"/>
      <c r="T261" s="23"/>
      <c r="U261" s="23"/>
    </row>
    <row r="262" spans="1:21" ht="27.6">
      <c r="A262" s="165" t="s">
        <v>54396</v>
      </c>
      <c r="B262" s="23"/>
      <c r="C262" s="23" t="s">
        <v>54397</v>
      </c>
      <c r="D262" s="23"/>
      <c r="E262" s="23"/>
      <c r="F262" s="23"/>
      <c r="G262" s="23"/>
      <c r="H262" s="7"/>
      <c r="I262" s="7"/>
      <c r="J262" s="23"/>
      <c r="K262" s="150"/>
      <c r="L262" s="24"/>
      <c r="M262" s="23"/>
      <c r="N262" s="23"/>
      <c r="O262" s="23"/>
      <c r="P262" s="23"/>
      <c r="Q262" s="23"/>
      <c r="R262" s="23"/>
      <c r="S262" s="23"/>
      <c r="T262" s="23"/>
      <c r="U262" s="23"/>
    </row>
    <row r="263" spans="1:21" ht="41.4">
      <c r="A263" s="159" t="s">
        <v>54398</v>
      </c>
      <c r="B263" s="23" t="s">
        <v>54399</v>
      </c>
      <c r="C263" s="6" t="s">
        <v>26246</v>
      </c>
      <c r="D263" s="23" t="s">
        <v>54400</v>
      </c>
      <c r="E263" s="23" t="s">
        <v>54401</v>
      </c>
      <c r="F263" s="23" t="s">
        <v>54402</v>
      </c>
      <c r="G263" s="23" t="s">
        <v>54403</v>
      </c>
      <c r="H263" s="7" t="s">
        <v>54404</v>
      </c>
      <c r="I263" s="7" t="s">
        <v>54405</v>
      </c>
      <c r="J263" s="23"/>
      <c r="K263" s="150"/>
      <c r="L263" s="24"/>
      <c r="M263" s="23"/>
      <c r="N263" s="23"/>
      <c r="O263" s="23"/>
      <c r="P263" s="23"/>
      <c r="Q263" s="23"/>
      <c r="R263" s="23"/>
      <c r="S263" s="23"/>
      <c r="T263" s="23"/>
      <c r="U263" s="23"/>
    </row>
    <row r="264" spans="1:21" ht="27.6">
      <c r="A264" s="165" t="s">
        <v>54406</v>
      </c>
      <c r="B264" s="23"/>
      <c r="C264" s="23" t="s">
        <v>54407</v>
      </c>
      <c r="D264" s="23"/>
      <c r="E264" s="23"/>
      <c r="F264" s="23"/>
      <c r="G264" s="23"/>
      <c r="H264" s="7"/>
      <c r="I264" s="7"/>
      <c r="J264" s="23"/>
      <c r="K264" s="150"/>
      <c r="L264" s="24"/>
      <c r="M264" s="23"/>
      <c r="N264" s="23"/>
      <c r="O264" s="23"/>
      <c r="P264" s="23"/>
      <c r="Q264" s="23"/>
      <c r="R264" s="23"/>
      <c r="S264" s="23"/>
      <c r="T264" s="23"/>
      <c r="U264" s="23"/>
    </row>
    <row r="265" spans="1:21" ht="41.4">
      <c r="A265" s="165" t="s">
        <v>54408</v>
      </c>
      <c r="B265" s="23"/>
      <c r="C265" s="23" t="s">
        <v>54409</v>
      </c>
      <c r="D265" s="23"/>
      <c r="E265" s="23"/>
      <c r="F265" s="23"/>
      <c r="G265" s="23"/>
      <c r="H265" s="7"/>
      <c r="I265" s="7"/>
      <c r="J265" s="23"/>
      <c r="K265" s="150"/>
      <c r="L265" s="24"/>
      <c r="M265" s="23"/>
      <c r="N265" s="23"/>
      <c r="O265" s="23"/>
      <c r="P265" s="23"/>
      <c r="Q265" s="23"/>
      <c r="R265" s="23"/>
      <c r="S265" s="23"/>
      <c r="T265" s="23"/>
      <c r="U265" s="23"/>
    </row>
    <row r="266" spans="1:21" ht="27.6">
      <c r="A266" s="165" t="s">
        <v>54410</v>
      </c>
      <c r="B266" s="23"/>
      <c r="C266" s="23" t="s">
        <v>54411</v>
      </c>
      <c r="D266" s="23"/>
      <c r="E266" s="23"/>
      <c r="F266" s="23"/>
      <c r="G266" s="23"/>
      <c r="H266" s="7"/>
      <c r="I266" s="7"/>
      <c r="J266" s="23"/>
      <c r="K266" s="150"/>
      <c r="L266" s="24"/>
      <c r="M266" s="23"/>
      <c r="N266" s="23"/>
      <c r="O266" s="23"/>
      <c r="P266" s="23"/>
      <c r="Q266" s="23"/>
      <c r="R266" s="23"/>
      <c r="S266" s="23"/>
      <c r="T266" s="23"/>
      <c r="U266" s="23"/>
    </row>
    <row r="267" spans="1:21" ht="69">
      <c r="A267" s="159" t="s">
        <v>54412</v>
      </c>
      <c r="B267" s="23" t="s">
        <v>54413</v>
      </c>
      <c r="C267" s="6" t="s">
        <v>26246</v>
      </c>
      <c r="D267" s="23" t="s">
        <v>54414</v>
      </c>
      <c r="E267" s="23" t="s">
        <v>54415</v>
      </c>
      <c r="F267" s="23" t="s">
        <v>54416</v>
      </c>
      <c r="G267" s="23" t="s">
        <v>54417</v>
      </c>
      <c r="H267" s="7" t="s">
        <v>54418</v>
      </c>
      <c r="I267" s="7" t="s">
        <v>54419</v>
      </c>
      <c r="J267" s="23"/>
      <c r="K267" s="150"/>
      <c r="L267" s="24"/>
      <c r="M267" s="23"/>
      <c r="N267" s="23"/>
      <c r="O267" s="23"/>
      <c r="P267" s="23"/>
      <c r="Q267" s="23"/>
      <c r="R267" s="23"/>
      <c r="S267" s="23"/>
      <c r="T267" s="23"/>
      <c r="U267" s="23"/>
    </row>
    <row r="268" spans="1:21" ht="69">
      <c r="A268" s="165" t="s">
        <v>54420</v>
      </c>
      <c r="B268" s="23"/>
      <c r="C268" s="23" t="s">
        <v>54421</v>
      </c>
      <c r="D268" s="23"/>
      <c r="E268" s="23"/>
      <c r="F268" s="23"/>
      <c r="G268" s="23"/>
      <c r="H268" s="7"/>
      <c r="I268" s="7"/>
      <c r="J268" s="23"/>
      <c r="K268" s="150"/>
      <c r="L268" s="24"/>
      <c r="M268" s="23"/>
      <c r="N268" s="23"/>
      <c r="O268" s="23"/>
      <c r="P268" s="23"/>
      <c r="Q268" s="23"/>
      <c r="R268" s="23"/>
      <c r="S268" s="23"/>
      <c r="T268" s="23"/>
      <c r="U268" s="23"/>
    </row>
    <row r="269" spans="1:21" ht="55.2">
      <c r="A269" s="165" t="s">
        <v>54422</v>
      </c>
      <c r="B269" s="23"/>
      <c r="C269" s="23" t="s">
        <v>54423</v>
      </c>
      <c r="D269" s="23"/>
      <c r="E269" s="23"/>
      <c r="F269" s="23"/>
      <c r="G269" s="23"/>
      <c r="H269" s="7"/>
      <c r="I269" s="7"/>
      <c r="J269" s="23"/>
      <c r="K269" s="150"/>
      <c r="L269" s="24"/>
      <c r="M269" s="23"/>
      <c r="N269" s="23"/>
      <c r="O269" s="23"/>
      <c r="P269" s="23"/>
      <c r="Q269" s="23"/>
      <c r="R269" s="23"/>
      <c r="S269" s="23"/>
      <c r="T269" s="23"/>
      <c r="U269" s="23"/>
    </row>
    <row r="270" spans="1:21" ht="55.2">
      <c r="A270" s="165" t="s">
        <v>54424</v>
      </c>
      <c r="B270" s="23"/>
      <c r="C270" s="23" t="s">
        <v>54425</v>
      </c>
      <c r="D270" s="23"/>
      <c r="E270" s="23"/>
      <c r="F270" s="23"/>
      <c r="G270" s="23"/>
      <c r="H270" s="7"/>
      <c r="I270" s="7"/>
      <c r="J270" s="23"/>
      <c r="K270" s="150"/>
      <c r="L270" s="24"/>
      <c r="M270" s="23"/>
      <c r="N270" s="23"/>
      <c r="O270" s="23"/>
      <c r="P270" s="23"/>
      <c r="Q270" s="23"/>
      <c r="R270" s="23"/>
      <c r="S270" s="23"/>
      <c r="T270" s="23"/>
      <c r="U270" s="23"/>
    </row>
    <row r="271" spans="1:21" ht="55.2">
      <c r="A271" s="159" t="s">
        <v>54426</v>
      </c>
      <c r="B271" s="23" t="s">
        <v>54427</v>
      </c>
      <c r="C271" s="6" t="s">
        <v>26246</v>
      </c>
      <c r="D271" s="23" t="s">
        <v>54428</v>
      </c>
      <c r="E271" s="23" t="s">
        <v>54429</v>
      </c>
      <c r="F271" s="23" t="s">
        <v>54430</v>
      </c>
      <c r="G271" s="23" t="s">
        <v>54431</v>
      </c>
      <c r="H271" s="7" t="s">
        <v>54432</v>
      </c>
      <c r="I271" s="7" t="s">
        <v>54433</v>
      </c>
      <c r="J271" s="23"/>
      <c r="K271" s="150"/>
      <c r="L271" s="24"/>
      <c r="M271" s="23"/>
      <c r="N271" s="23"/>
      <c r="O271" s="23"/>
      <c r="P271" s="23"/>
      <c r="Q271" s="23"/>
      <c r="R271" s="23"/>
      <c r="S271" s="23"/>
      <c r="T271" s="23"/>
      <c r="U271" s="23"/>
    </row>
    <row r="272" spans="1:21" ht="55.2">
      <c r="A272" s="165" t="s">
        <v>54434</v>
      </c>
      <c r="B272" s="23"/>
      <c r="C272" s="23" t="s">
        <v>54435</v>
      </c>
      <c r="D272" s="23"/>
      <c r="E272" s="23"/>
      <c r="F272" s="23"/>
      <c r="G272" s="23"/>
      <c r="H272" s="7"/>
      <c r="I272" s="7"/>
      <c r="J272" s="23"/>
      <c r="K272" s="150"/>
      <c r="L272" s="24"/>
      <c r="M272" s="23"/>
      <c r="N272" s="23"/>
      <c r="O272" s="23"/>
      <c r="P272" s="23"/>
      <c r="Q272" s="23"/>
      <c r="R272" s="23"/>
      <c r="S272" s="23"/>
      <c r="T272" s="23"/>
      <c r="U272" s="23"/>
    </row>
    <row r="273" spans="1:21" ht="41.4">
      <c r="A273" s="165" t="s">
        <v>54436</v>
      </c>
      <c r="B273" s="23"/>
      <c r="C273" s="23" t="s">
        <v>54437</v>
      </c>
      <c r="D273" s="23"/>
      <c r="E273" s="23"/>
      <c r="F273" s="23"/>
      <c r="G273" s="23"/>
      <c r="H273" s="7"/>
      <c r="I273" s="7"/>
      <c r="J273" s="23"/>
      <c r="K273" s="150"/>
      <c r="L273" s="24"/>
      <c r="M273" s="23"/>
      <c r="N273" s="23"/>
      <c r="O273" s="23"/>
      <c r="P273" s="23"/>
      <c r="Q273" s="23"/>
      <c r="R273" s="23"/>
      <c r="S273" s="23"/>
      <c r="T273" s="23"/>
      <c r="U273" s="23"/>
    </row>
    <row r="274" spans="1:21" ht="41.4">
      <c r="A274" s="165" t="s">
        <v>54438</v>
      </c>
      <c r="B274" s="23"/>
      <c r="C274" s="23" t="s">
        <v>54439</v>
      </c>
      <c r="D274" s="23"/>
      <c r="E274" s="23"/>
      <c r="F274" s="23"/>
      <c r="G274" s="23"/>
      <c r="H274" s="7"/>
      <c r="I274" s="7"/>
      <c r="J274" s="23"/>
      <c r="K274" s="150"/>
      <c r="L274" s="24"/>
      <c r="M274" s="23"/>
      <c r="N274" s="23"/>
      <c r="O274" s="23"/>
      <c r="P274" s="23"/>
      <c r="Q274" s="23"/>
      <c r="R274" s="23"/>
      <c r="S274" s="23"/>
      <c r="T274" s="23"/>
      <c r="U274" s="23"/>
    </row>
    <row r="275" spans="1:21" ht="55.2">
      <c r="A275" s="159" t="s">
        <v>54440</v>
      </c>
      <c r="B275" s="23" t="s">
        <v>54441</v>
      </c>
      <c r="C275" s="6" t="s">
        <v>26246</v>
      </c>
      <c r="D275" s="23" t="s">
        <v>54442</v>
      </c>
      <c r="E275" s="23" t="s">
        <v>54443</v>
      </c>
      <c r="F275" s="23" t="s">
        <v>54444</v>
      </c>
      <c r="G275" s="23" t="s">
        <v>54445</v>
      </c>
      <c r="H275" s="7" t="s">
        <v>54446</v>
      </c>
      <c r="I275" s="7" t="s">
        <v>54447</v>
      </c>
      <c r="J275" s="23"/>
      <c r="K275" s="150"/>
      <c r="L275" s="24"/>
      <c r="M275" s="23"/>
      <c r="N275" s="23"/>
      <c r="O275" s="23"/>
      <c r="P275" s="23"/>
      <c r="Q275" s="23"/>
      <c r="R275" s="23"/>
      <c r="S275" s="23"/>
      <c r="T275" s="23"/>
      <c r="U275" s="23"/>
    </row>
    <row r="276" spans="1:21" ht="55.2">
      <c r="A276" s="165" t="s">
        <v>54448</v>
      </c>
      <c r="B276" s="23"/>
      <c r="C276" s="23" t="s">
        <v>54449</v>
      </c>
      <c r="D276" s="23"/>
      <c r="E276" s="23"/>
      <c r="F276" s="23"/>
      <c r="G276" s="23"/>
      <c r="H276" s="7"/>
      <c r="I276" s="7"/>
      <c r="J276" s="23"/>
      <c r="K276" s="150"/>
      <c r="L276" s="24"/>
      <c r="M276" s="23"/>
      <c r="N276" s="23"/>
      <c r="O276" s="23"/>
      <c r="P276" s="23"/>
      <c r="Q276" s="23"/>
      <c r="R276" s="23"/>
      <c r="S276" s="23"/>
      <c r="T276" s="23"/>
      <c r="U276" s="23"/>
    </row>
    <row r="277" spans="1:21" ht="55.2">
      <c r="A277" s="165" t="s">
        <v>54450</v>
      </c>
      <c r="B277" s="23"/>
      <c r="C277" s="23" t="s">
        <v>54451</v>
      </c>
      <c r="D277" s="23"/>
      <c r="E277" s="23"/>
      <c r="F277" s="23"/>
      <c r="G277" s="23"/>
      <c r="H277" s="7"/>
      <c r="I277" s="7"/>
      <c r="J277" s="23"/>
      <c r="K277" s="150"/>
      <c r="L277" s="24"/>
      <c r="M277" s="23"/>
      <c r="N277" s="23"/>
      <c r="O277" s="23"/>
      <c r="P277" s="23"/>
      <c r="Q277" s="23"/>
      <c r="R277" s="23"/>
      <c r="S277" s="23"/>
      <c r="T277" s="23"/>
      <c r="U277" s="23"/>
    </row>
    <row r="278" spans="1:21" ht="41.4">
      <c r="A278" s="165" t="s">
        <v>54452</v>
      </c>
      <c r="B278" s="23"/>
      <c r="C278" s="23" t="s">
        <v>54453</v>
      </c>
      <c r="D278" s="23"/>
      <c r="E278" s="23"/>
      <c r="F278" s="23"/>
      <c r="G278" s="23"/>
      <c r="H278" s="7"/>
      <c r="I278" s="7"/>
      <c r="J278" s="23"/>
      <c r="K278" s="150"/>
      <c r="L278" s="24"/>
      <c r="M278" s="23"/>
      <c r="N278" s="23"/>
      <c r="O278" s="23"/>
      <c r="P278" s="23"/>
      <c r="Q278" s="23"/>
      <c r="R278" s="23"/>
      <c r="S278" s="23"/>
      <c r="T278" s="23"/>
      <c r="U278" s="23"/>
    </row>
    <row r="279" spans="1:21" ht="27.6">
      <c r="A279" s="159" t="s">
        <v>54454</v>
      </c>
      <c r="B279" s="23" t="s">
        <v>54455</v>
      </c>
      <c r="C279" s="23" t="s">
        <v>54456</v>
      </c>
      <c r="D279" s="23" t="s">
        <v>54457</v>
      </c>
      <c r="E279" s="23" t="s">
        <v>54458</v>
      </c>
      <c r="F279" s="23" t="s">
        <v>54459</v>
      </c>
      <c r="G279" s="23" t="s">
        <v>54460</v>
      </c>
      <c r="H279" s="7" t="s">
        <v>54461</v>
      </c>
      <c r="I279" s="7" t="s">
        <v>54462</v>
      </c>
      <c r="J279" s="23"/>
      <c r="K279" s="150"/>
      <c r="L279" s="24"/>
      <c r="M279" s="23"/>
      <c r="N279" s="23"/>
      <c r="O279" s="23"/>
      <c r="P279" s="23"/>
      <c r="Q279" s="23"/>
      <c r="R279" s="23"/>
      <c r="S279" s="23"/>
      <c r="T279" s="23"/>
      <c r="U279" s="23"/>
    </row>
    <row r="280" spans="1:21" ht="27.6">
      <c r="A280" s="159" t="s">
        <v>54463</v>
      </c>
      <c r="B280" s="23" t="s">
        <v>54464</v>
      </c>
      <c r="C280" s="23" t="s">
        <v>54465</v>
      </c>
      <c r="D280" s="23" t="s">
        <v>54466</v>
      </c>
      <c r="E280" s="23" t="s">
        <v>54467</v>
      </c>
      <c r="F280" s="23" t="s">
        <v>54468</v>
      </c>
      <c r="G280" s="23" t="s">
        <v>54469</v>
      </c>
      <c r="H280" s="7" t="s">
        <v>54470</v>
      </c>
      <c r="I280" s="7" t="s">
        <v>54471</v>
      </c>
      <c r="J280" s="23"/>
      <c r="K280" s="150"/>
      <c r="L280" s="24"/>
      <c r="M280" s="23"/>
      <c r="N280" s="23"/>
      <c r="O280" s="23"/>
      <c r="P280" s="23"/>
      <c r="Q280" s="23"/>
      <c r="R280" s="23"/>
      <c r="S280" s="23"/>
      <c r="T280" s="23"/>
      <c r="U280" s="23"/>
    </row>
    <row r="281" spans="1:21" ht="41.4">
      <c r="A281" s="159" t="s">
        <v>54472</v>
      </c>
      <c r="B281" s="23" t="s">
        <v>54473</v>
      </c>
      <c r="C281" s="23" t="s">
        <v>54474</v>
      </c>
      <c r="D281" s="23" t="s">
        <v>54475</v>
      </c>
      <c r="E281" s="23" t="s">
        <v>54476</v>
      </c>
      <c r="F281" s="23" t="s">
        <v>54477</v>
      </c>
      <c r="G281" s="23" t="s">
        <v>54478</v>
      </c>
      <c r="H281" s="7" t="s">
        <v>54479</v>
      </c>
      <c r="I281" s="7" t="s">
        <v>54480</v>
      </c>
      <c r="J281" s="23"/>
      <c r="K281" s="150"/>
      <c r="L281" s="24"/>
      <c r="M281" s="23"/>
      <c r="N281" s="23"/>
      <c r="O281" s="23"/>
      <c r="P281" s="23"/>
      <c r="Q281" s="23"/>
      <c r="R281" s="23"/>
      <c r="S281" s="23"/>
      <c r="T281" s="23"/>
      <c r="U281" s="23"/>
    </row>
    <row r="282" spans="1:21" ht="69">
      <c r="A282" s="159" t="s">
        <v>54481</v>
      </c>
      <c r="B282" s="23" t="s">
        <v>54482</v>
      </c>
      <c r="C282" s="23" t="s">
        <v>54483</v>
      </c>
      <c r="D282" s="23" t="s">
        <v>54484</v>
      </c>
      <c r="E282" s="23" t="s">
        <v>54485</v>
      </c>
      <c r="F282" s="23" t="s">
        <v>54486</v>
      </c>
      <c r="G282" s="23" t="s">
        <v>54487</v>
      </c>
      <c r="H282" s="7" t="s">
        <v>54488</v>
      </c>
      <c r="I282" s="7" t="s">
        <v>54489</v>
      </c>
      <c r="J282" s="23"/>
      <c r="K282" s="150"/>
      <c r="L282" s="24"/>
      <c r="M282" s="23"/>
      <c r="N282" s="23"/>
      <c r="O282" s="23"/>
      <c r="P282" s="23"/>
      <c r="Q282" s="23"/>
      <c r="R282" s="23"/>
      <c r="S282" s="23"/>
      <c r="T282" s="23"/>
      <c r="U282" s="23"/>
    </row>
    <row r="283" spans="1:21" ht="41.4">
      <c r="A283" s="159" t="s">
        <v>54490</v>
      </c>
      <c r="B283" s="23" t="s">
        <v>54491</v>
      </c>
      <c r="C283" s="23" t="s">
        <v>54492</v>
      </c>
      <c r="D283" s="23" t="s">
        <v>54493</v>
      </c>
      <c r="E283" s="23" t="s">
        <v>54494</v>
      </c>
      <c r="F283" s="23" t="s">
        <v>54495</v>
      </c>
      <c r="G283" s="23" t="s">
        <v>54496</v>
      </c>
      <c r="H283" s="7" t="s">
        <v>54497</v>
      </c>
      <c r="I283" s="7" t="s">
        <v>54498</v>
      </c>
      <c r="J283" s="23"/>
      <c r="K283" s="150"/>
      <c r="L283" s="24"/>
      <c r="M283" s="23"/>
      <c r="N283" s="23"/>
      <c r="O283" s="23"/>
      <c r="P283" s="23"/>
      <c r="Q283" s="23"/>
      <c r="R283" s="23"/>
      <c r="S283" s="23"/>
      <c r="T283" s="23"/>
      <c r="U283" s="23"/>
    </row>
    <row r="284" spans="1:21" ht="41.4">
      <c r="A284" s="159" t="s">
        <v>54499</v>
      </c>
      <c r="B284" s="23" t="s">
        <v>54500</v>
      </c>
      <c r="C284" s="23" t="s">
        <v>54501</v>
      </c>
      <c r="D284" s="23" t="s">
        <v>54502</v>
      </c>
      <c r="E284" s="23" t="s">
        <v>54503</v>
      </c>
      <c r="F284" s="23" t="s">
        <v>54504</v>
      </c>
      <c r="G284" s="23" t="s">
        <v>54505</v>
      </c>
      <c r="H284" s="7" t="s">
        <v>54506</v>
      </c>
      <c r="I284" s="7" t="s">
        <v>54507</v>
      </c>
      <c r="J284" s="23"/>
      <c r="K284" s="150"/>
      <c r="L284" s="24"/>
      <c r="M284" s="23"/>
      <c r="N284" s="23"/>
      <c r="O284" s="23"/>
      <c r="P284" s="23"/>
      <c r="Q284" s="23"/>
      <c r="R284" s="23"/>
      <c r="S284" s="23"/>
      <c r="T284" s="23"/>
      <c r="U284" s="23"/>
    </row>
    <row r="285" spans="1:21" ht="55.2">
      <c r="A285" s="159" t="s">
        <v>54508</v>
      </c>
      <c r="B285" s="23" t="s">
        <v>54509</v>
      </c>
      <c r="C285" s="23" t="s">
        <v>54510</v>
      </c>
      <c r="D285" s="23" t="s">
        <v>54511</v>
      </c>
      <c r="E285" s="23" t="s">
        <v>54512</v>
      </c>
      <c r="F285" s="23" t="s">
        <v>54513</v>
      </c>
      <c r="G285" s="23" t="s">
        <v>54514</v>
      </c>
      <c r="H285" s="7" t="s">
        <v>54515</v>
      </c>
      <c r="I285" s="7" t="s">
        <v>54516</v>
      </c>
      <c r="J285" s="23"/>
      <c r="K285" s="150"/>
      <c r="L285" s="24"/>
      <c r="M285" s="23"/>
      <c r="N285" s="23"/>
      <c r="O285" s="23"/>
      <c r="P285" s="23"/>
      <c r="Q285" s="23"/>
      <c r="R285" s="23"/>
      <c r="S285" s="23"/>
      <c r="T285" s="23"/>
      <c r="U285" s="23"/>
    </row>
    <row r="286" spans="1:21" ht="55.2">
      <c r="A286" s="159" t="s">
        <v>54517</v>
      </c>
      <c r="B286" s="23" t="s">
        <v>54518</v>
      </c>
      <c r="C286" s="23" t="s">
        <v>54519</v>
      </c>
      <c r="D286" s="23" t="s">
        <v>54520</v>
      </c>
      <c r="E286" s="23" t="s">
        <v>54521</v>
      </c>
      <c r="F286" s="23" t="s">
        <v>54522</v>
      </c>
      <c r="G286" s="23" t="s">
        <v>54523</v>
      </c>
      <c r="H286" s="7" t="s">
        <v>54524</v>
      </c>
      <c r="I286" s="7" t="s">
        <v>54525</v>
      </c>
      <c r="J286" s="23"/>
      <c r="K286" s="150"/>
      <c r="L286" s="24"/>
      <c r="M286" s="23"/>
      <c r="N286" s="23"/>
      <c r="O286" s="23"/>
      <c r="P286" s="23"/>
      <c r="Q286" s="23"/>
      <c r="R286" s="23"/>
      <c r="S286" s="23"/>
      <c r="T286" s="23"/>
      <c r="U286" s="23"/>
    </row>
    <row r="287" spans="1:21" ht="13.8">
      <c r="A287" s="159" t="s">
        <v>54526</v>
      </c>
      <c r="B287" s="23" t="s">
        <v>54527</v>
      </c>
      <c r="C287" s="6" t="s">
        <v>26246</v>
      </c>
      <c r="D287" s="23" t="s">
        <v>54528</v>
      </c>
      <c r="E287" s="23" t="s">
        <v>54529</v>
      </c>
      <c r="F287" s="23" t="s">
        <v>54530</v>
      </c>
      <c r="G287" s="23" t="s">
        <v>54531</v>
      </c>
      <c r="H287" s="7" t="s">
        <v>54532</v>
      </c>
      <c r="I287" s="7" t="s">
        <v>54533</v>
      </c>
      <c r="J287" s="23"/>
      <c r="K287" s="150"/>
      <c r="L287" s="24"/>
      <c r="M287" s="23"/>
      <c r="N287" s="23"/>
      <c r="O287" s="23"/>
      <c r="P287" s="23"/>
      <c r="Q287" s="23"/>
      <c r="R287" s="23"/>
      <c r="S287" s="23"/>
      <c r="T287" s="23"/>
      <c r="U287" s="23"/>
    </row>
    <row r="288" spans="1:21" ht="13.8">
      <c r="A288" s="165" t="s">
        <v>54534</v>
      </c>
      <c r="B288" s="23"/>
      <c r="C288" s="23" t="s">
        <v>54535</v>
      </c>
      <c r="D288" s="23"/>
      <c r="E288" s="23"/>
      <c r="F288" s="23"/>
      <c r="G288" s="23"/>
      <c r="H288" s="7"/>
      <c r="I288" s="7"/>
      <c r="J288" s="23"/>
      <c r="K288" s="150"/>
      <c r="L288" s="24"/>
      <c r="M288" s="23"/>
      <c r="N288" s="23"/>
      <c r="O288" s="23"/>
      <c r="P288" s="23"/>
      <c r="Q288" s="23"/>
      <c r="R288" s="23"/>
      <c r="S288" s="23"/>
      <c r="T288" s="23"/>
      <c r="U288" s="23"/>
    </row>
    <row r="289" spans="1:21" ht="13.8">
      <c r="A289" s="165" t="s">
        <v>54536</v>
      </c>
      <c r="B289" s="23"/>
      <c r="C289" s="6" t="s">
        <v>54537</v>
      </c>
      <c r="D289" s="23"/>
      <c r="E289" s="23"/>
      <c r="F289" s="23"/>
      <c r="G289" s="23"/>
      <c r="H289" s="7"/>
      <c r="I289" s="7"/>
      <c r="J289" s="23"/>
      <c r="K289" s="150"/>
      <c r="L289" s="24"/>
      <c r="M289" s="23"/>
      <c r="N289" s="23"/>
      <c r="O289" s="23"/>
      <c r="P289" s="23"/>
      <c r="Q289" s="23"/>
      <c r="R289" s="23"/>
      <c r="S289" s="23"/>
      <c r="T289" s="23"/>
      <c r="U289" s="23"/>
    </row>
    <row r="290" spans="1:21" ht="13.8">
      <c r="A290" s="165" t="s">
        <v>54538</v>
      </c>
      <c r="B290" s="23"/>
      <c r="C290" s="6" t="s">
        <v>54539</v>
      </c>
      <c r="D290" s="23"/>
      <c r="E290" s="23"/>
      <c r="F290" s="23"/>
      <c r="G290" s="23"/>
      <c r="H290" s="7"/>
      <c r="I290" s="7"/>
      <c r="J290" s="23"/>
      <c r="K290" s="150"/>
      <c r="L290" s="24"/>
      <c r="M290" s="23"/>
      <c r="N290" s="23"/>
      <c r="O290" s="23"/>
      <c r="P290" s="23"/>
      <c r="Q290" s="23"/>
      <c r="R290" s="23"/>
      <c r="S290" s="23"/>
      <c r="T290" s="23"/>
      <c r="U290" s="23"/>
    </row>
    <row r="291" spans="1:21" ht="41.4">
      <c r="A291" s="159" t="s">
        <v>54540</v>
      </c>
      <c r="B291" s="23" t="s">
        <v>54541</v>
      </c>
      <c r="C291" s="6" t="s">
        <v>54025</v>
      </c>
      <c r="D291" s="23" t="s">
        <v>54542</v>
      </c>
      <c r="E291" s="23" t="s">
        <v>54543</v>
      </c>
      <c r="F291" s="23" t="s">
        <v>54544</v>
      </c>
      <c r="G291" s="23" t="s">
        <v>54545</v>
      </c>
      <c r="H291" s="7" t="s">
        <v>54546</v>
      </c>
      <c r="I291" s="7" t="s">
        <v>54547</v>
      </c>
      <c r="J291" s="23"/>
      <c r="K291" s="150"/>
      <c r="L291" s="24"/>
      <c r="M291" s="23"/>
      <c r="N291" s="23"/>
      <c r="O291" s="23"/>
      <c r="P291" s="23"/>
      <c r="Q291" s="23"/>
      <c r="R291" s="23"/>
      <c r="S291" s="23"/>
      <c r="T291" s="23"/>
      <c r="U291" s="23"/>
    </row>
    <row r="292" spans="1:21" ht="41.4">
      <c r="A292" s="165" t="s">
        <v>54548</v>
      </c>
      <c r="B292" s="23"/>
      <c r="C292" s="23" t="s">
        <v>54549</v>
      </c>
      <c r="D292" s="23"/>
      <c r="E292" s="23"/>
      <c r="F292" s="23"/>
      <c r="G292" s="23"/>
      <c r="H292" s="7"/>
      <c r="I292" s="7"/>
      <c r="J292" s="23"/>
      <c r="K292" s="150"/>
      <c r="L292" s="24"/>
      <c r="M292" s="23"/>
      <c r="N292" s="23"/>
      <c r="O292" s="23"/>
      <c r="P292" s="23"/>
      <c r="Q292" s="23"/>
      <c r="R292" s="23"/>
      <c r="S292" s="23"/>
      <c r="T292" s="23"/>
      <c r="U292" s="23"/>
    </row>
    <row r="293" spans="1:21" ht="41.4">
      <c r="A293" s="165" t="s">
        <v>54550</v>
      </c>
      <c r="B293" s="23"/>
      <c r="C293" s="23" t="s">
        <v>54551</v>
      </c>
      <c r="D293" s="23"/>
      <c r="E293" s="23"/>
      <c r="F293" s="23"/>
      <c r="G293" s="23"/>
      <c r="H293" s="7"/>
      <c r="I293" s="7"/>
      <c r="J293" s="23"/>
      <c r="K293" s="150"/>
      <c r="L293" s="24"/>
      <c r="M293" s="23"/>
      <c r="N293" s="23"/>
      <c r="O293" s="23"/>
      <c r="P293" s="23"/>
      <c r="Q293" s="23"/>
      <c r="R293" s="23"/>
      <c r="S293" s="23"/>
      <c r="T293" s="23"/>
      <c r="U293" s="23"/>
    </row>
    <row r="294" spans="1:21" ht="41.4">
      <c r="A294" s="165" t="s">
        <v>54552</v>
      </c>
      <c r="B294" s="23"/>
      <c r="C294" s="23" t="s">
        <v>54553</v>
      </c>
      <c r="D294" s="23"/>
      <c r="E294" s="23"/>
      <c r="F294" s="23"/>
      <c r="G294" s="23"/>
      <c r="H294" s="7"/>
      <c r="I294" s="7"/>
      <c r="J294" s="23"/>
      <c r="K294" s="150"/>
      <c r="L294" s="24"/>
      <c r="M294" s="23"/>
      <c r="N294" s="23"/>
      <c r="O294" s="23"/>
      <c r="P294" s="23"/>
      <c r="Q294" s="23"/>
      <c r="R294" s="23"/>
      <c r="S294" s="23"/>
      <c r="T294" s="23"/>
      <c r="U294" s="23"/>
    </row>
    <row r="295" spans="1:21" ht="27.6">
      <c r="A295" s="165" t="s">
        <v>54554</v>
      </c>
      <c r="B295" s="23"/>
      <c r="C295" s="23" t="s">
        <v>54555</v>
      </c>
      <c r="D295" s="23"/>
      <c r="E295" s="23"/>
      <c r="F295" s="23"/>
      <c r="G295" s="23"/>
      <c r="H295" s="7"/>
      <c r="I295" s="7"/>
      <c r="J295" s="23"/>
      <c r="K295" s="150"/>
      <c r="L295" s="24"/>
      <c r="M295" s="23"/>
      <c r="N295" s="23"/>
      <c r="O295" s="23"/>
      <c r="P295" s="23"/>
      <c r="Q295" s="23"/>
      <c r="R295" s="23"/>
      <c r="S295" s="23"/>
      <c r="T295" s="23"/>
      <c r="U295" s="23"/>
    </row>
    <row r="296" spans="1:21" ht="96.6">
      <c r="A296" s="159" t="s">
        <v>54556</v>
      </c>
      <c r="B296" s="23" t="s">
        <v>54557</v>
      </c>
      <c r="C296" s="6" t="s">
        <v>54025</v>
      </c>
      <c r="D296" s="23" t="s">
        <v>54558</v>
      </c>
      <c r="E296" s="23" t="s">
        <v>54559</v>
      </c>
      <c r="F296" s="23" t="s">
        <v>54560</v>
      </c>
      <c r="G296" s="23" t="s">
        <v>54561</v>
      </c>
      <c r="H296" s="7" t="s">
        <v>54562</v>
      </c>
      <c r="I296" s="7" t="s">
        <v>54563</v>
      </c>
      <c r="J296" s="23"/>
      <c r="K296" s="150"/>
      <c r="L296" s="24"/>
      <c r="M296" s="23"/>
      <c r="N296" s="23"/>
      <c r="O296" s="23"/>
      <c r="P296" s="23"/>
      <c r="Q296" s="23"/>
      <c r="R296" s="23"/>
      <c r="S296" s="23"/>
      <c r="T296" s="23"/>
      <c r="U296" s="23"/>
    </row>
    <row r="297" spans="1:21" ht="82.8">
      <c r="A297" s="165" t="s">
        <v>54564</v>
      </c>
      <c r="B297" s="23"/>
      <c r="C297" s="23" t="s">
        <v>54565</v>
      </c>
      <c r="D297" s="23"/>
      <c r="E297" s="23"/>
      <c r="F297" s="23"/>
      <c r="G297" s="23"/>
      <c r="H297" s="7"/>
      <c r="I297" s="7"/>
      <c r="J297" s="23"/>
      <c r="K297" s="150"/>
      <c r="L297" s="24"/>
      <c r="M297" s="23"/>
      <c r="N297" s="23"/>
      <c r="O297" s="23"/>
      <c r="P297" s="23"/>
      <c r="Q297" s="23"/>
      <c r="R297" s="23"/>
      <c r="S297" s="23"/>
      <c r="T297" s="23"/>
      <c r="U297" s="23"/>
    </row>
    <row r="298" spans="1:21" ht="82.8">
      <c r="A298" s="165" t="s">
        <v>54566</v>
      </c>
      <c r="B298" s="23"/>
      <c r="C298" s="23" t="s">
        <v>54567</v>
      </c>
      <c r="D298" s="23"/>
      <c r="E298" s="23"/>
      <c r="F298" s="23"/>
      <c r="G298" s="23"/>
      <c r="H298" s="7"/>
      <c r="I298" s="7"/>
      <c r="J298" s="23"/>
      <c r="K298" s="150"/>
      <c r="L298" s="24"/>
      <c r="M298" s="23"/>
      <c r="N298" s="23"/>
      <c r="O298" s="23"/>
      <c r="P298" s="23"/>
      <c r="Q298" s="23"/>
      <c r="R298" s="23"/>
      <c r="S298" s="23"/>
      <c r="T298" s="23"/>
      <c r="U298" s="23"/>
    </row>
    <row r="299" spans="1:21" ht="82.8">
      <c r="A299" s="165" t="s">
        <v>54568</v>
      </c>
      <c r="B299" s="23"/>
      <c r="C299" s="23" t="s">
        <v>54569</v>
      </c>
      <c r="D299" s="23"/>
      <c r="E299" s="23"/>
      <c r="F299" s="23"/>
      <c r="G299" s="23"/>
      <c r="H299" s="7"/>
      <c r="I299" s="7"/>
      <c r="J299" s="23"/>
      <c r="K299" s="150"/>
      <c r="L299" s="24"/>
      <c r="M299" s="23"/>
      <c r="N299" s="23"/>
      <c r="O299" s="23"/>
      <c r="P299" s="23"/>
      <c r="Q299" s="23"/>
      <c r="R299" s="23"/>
      <c r="S299" s="23"/>
      <c r="T299" s="23"/>
      <c r="U299" s="23"/>
    </row>
    <row r="300" spans="1:21" ht="55.2">
      <c r="A300" s="165" t="s">
        <v>54570</v>
      </c>
      <c r="B300" s="23"/>
      <c r="C300" s="23" t="s">
        <v>54571</v>
      </c>
      <c r="D300" s="23"/>
      <c r="E300" s="23"/>
      <c r="F300" s="23"/>
      <c r="G300" s="23"/>
      <c r="H300" s="7"/>
      <c r="I300" s="7"/>
      <c r="J300" s="23"/>
      <c r="K300" s="150"/>
      <c r="L300" s="24"/>
      <c r="M300" s="23"/>
      <c r="N300" s="23"/>
      <c r="O300" s="23"/>
      <c r="P300" s="23"/>
      <c r="Q300" s="23"/>
      <c r="R300" s="23"/>
      <c r="S300" s="23"/>
      <c r="T300" s="23"/>
      <c r="U300" s="23"/>
    </row>
    <row r="301" spans="1:21" ht="41.4">
      <c r="A301" s="159" t="s">
        <v>54572</v>
      </c>
      <c r="B301" s="23" t="s">
        <v>54573</v>
      </c>
      <c r="C301" s="6" t="s">
        <v>26246</v>
      </c>
      <c r="D301" s="23" t="s">
        <v>54574</v>
      </c>
      <c r="E301" s="23" t="s">
        <v>54575</v>
      </c>
      <c r="F301" s="23" t="s">
        <v>54576</v>
      </c>
      <c r="G301" s="23" t="s">
        <v>54577</v>
      </c>
      <c r="H301" s="7" t="s">
        <v>54578</v>
      </c>
      <c r="I301" s="7" t="s">
        <v>54579</v>
      </c>
      <c r="J301" s="23"/>
      <c r="K301" s="150"/>
      <c r="L301" s="24"/>
      <c r="M301" s="23"/>
      <c r="N301" s="23"/>
      <c r="O301" s="23"/>
      <c r="P301" s="23"/>
      <c r="Q301" s="23"/>
      <c r="R301" s="23"/>
      <c r="S301" s="23"/>
      <c r="T301" s="23"/>
      <c r="U301" s="23"/>
    </row>
    <row r="302" spans="1:21" ht="27.6">
      <c r="A302" s="165" t="s">
        <v>54580</v>
      </c>
      <c r="B302" s="23"/>
      <c r="C302" s="23" t="s">
        <v>54581</v>
      </c>
      <c r="D302" s="23"/>
      <c r="E302" s="23"/>
      <c r="F302" s="23"/>
      <c r="G302" s="23"/>
      <c r="H302" s="7"/>
      <c r="I302" s="7"/>
      <c r="J302" s="23"/>
      <c r="K302" s="150"/>
      <c r="L302" s="24"/>
      <c r="M302" s="23"/>
      <c r="N302" s="23"/>
      <c r="O302" s="23"/>
      <c r="P302" s="23"/>
      <c r="Q302" s="23"/>
      <c r="R302" s="23"/>
      <c r="S302" s="23"/>
      <c r="T302" s="23"/>
      <c r="U302" s="23"/>
    </row>
    <row r="303" spans="1:21" ht="41.4">
      <c r="A303" s="165" t="s">
        <v>54582</v>
      </c>
      <c r="B303" s="23"/>
      <c r="C303" s="23" t="s">
        <v>54583</v>
      </c>
      <c r="D303" s="23"/>
      <c r="E303" s="23"/>
      <c r="F303" s="23"/>
      <c r="G303" s="23"/>
      <c r="H303" s="7"/>
      <c r="I303" s="7"/>
      <c r="J303" s="23"/>
      <c r="K303" s="150"/>
      <c r="L303" s="24"/>
      <c r="M303" s="23"/>
      <c r="N303" s="23"/>
      <c r="O303" s="23"/>
      <c r="P303" s="23"/>
      <c r="Q303" s="23"/>
      <c r="R303" s="23"/>
      <c r="S303" s="23"/>
      <c r="T303" s="23"/>
      <c r="U303" s="23"/>
    </row>
    <row r="304" spans="1:21" ht="27.6">
      <c r="A304" s="165" t="s">
        <v>54584</v>
      </c>
      <c r="B304" s="23"/>
      <c r="C304" s="23" t="s">
        <v>54585</v>
      </c>
      <c r="D304" s="23"/>
      <c r="E304" s="23"/>
      <c r="F304" s="23"/>
      <c r="G304" s="23"/>
      <c r="H304" s="7"/>
      <c r="I304" s="7"/>
      <c r="J304" s="23"/>
      <c r="K304" s="150"/>
      <c r="L304" s="24"/>
      <c r="M304" s="23"/>
      <c r="N304" s="23"/>
      <c r="O304" s="23"/>
      <c r="P304" s="23"/>
      <c r="Q304" s="23"/>
      <c r="R304" s="23"/>
      <c r="S304" s="23"/>
      <c r="T304" s="23"/>
      <c r="U304" s="23"/>
    </row>
    <row r="305" spans="1:21" ht="27.6">
      <c r="A305" s="159" t="s">
        <v>54586</v>
      </c>
      <c r="B305" s="23" t="s">
        <v>54587</v>
      </c>
      <c r="C305" s="23" t="s">
        <v>54588</v>
      </c>
      <c r="D305" s="23" t="s">
        <v>54589</v>
      </c>
      <c r="E305" s="23" t="s">
        <v>54590</v>
      </c>
      <c r="F305" s="23" t="s">
        <v>54591</v>
      </c>
      <c r="G305" s="23" t="s">
        <v>54592</v>
      </c>
      <c r="H305" s="7" t="s">
        <v>54593</v>
      </c>
      <c r="I305" s="7" t="s">
        <v>54594</v>
      </c>
      <c r="J305" s="23"/>
      <c r="K305" s="150"/>
      <c r="L305" s="24"/>
      <c r="M305" s="23"/>
      <c r="N305" s="23"/>
      <c r="O305" s="23"/>
      <c r="P305" s="23"/>
      <c r="Q305" s="23"/>
      <c r="R305" s="23"/>
      <c r="S305" s="23"/>
      <c r="T305" s="23"/>
      <c r="U305" s="23"/>
    </row>
    <row r="306" spans="1:21" ht="13.8">
      <c r="A306" s="159" t="s">
        <v>54595</v>
      </c>
      <c r="B306" s="23" t="s">
        <v>54596</v>
      </c>
      <c r="C306" s="23" t="s">
        <v>54597</v>
      </c>
      <c r="D306" s="23" t="s">
        <v>54598</v>
      </c>
      <c r="E306" s="23" t="s">
        <v>54599</v>
      </c>
      <c r="F306" s="23" t="s">
        <v>54600</v>
      </c>
      <c r="G306" s="23" t="s">
        <v>54601</v>
      </c>
      <c r="H306" s="7" t="s">
        <v>54602</v>
      </c>
      <c r="I306" s="7" t="s">
        <v>54603</v>
      </c>
      <c r="J306" s="23"/>
      <c r="K306" s="150"/>
      <c r="L306" s="24"/>
      <c r="M306" s="23"/>
      <c r="N306" s="23"/>
      <c r="O306" s="23"/>
      <c r="P306" s="23"/>
      <c r="Q306" s="23"/>
      <c r="R306" s="23"/>
      <c r="S306" s="23"/>
      <c r="T306" s="23"/>
      <c r="U306" s="23"/>
    </row>
    <row r="307" spans="1:21" ht="27.6">
      <c r="A307" s="160" t="s">
        <v>54604</v>
      </c>
      <c r="B307" s="23" t="s">
        <v>54605</v>
      </c>
      <c r="C307" s="23" t="s">
        <v>54606</v>
      </c>
      <c r="D307" s="23" t="s">
        <v>54607</v>
      </c>
      <c r="E307" s="23" t="s">
        <v>54608</v>
      </c>
      <c r="F307" s="23" t="s">
        <v>54609</v>
      </c>
      <c r="G307" s="23" t="s">
        <v>54610</v>
      </c>
      <c r="H307" s="7" t="s">
        <v>54611</v>
      </c>
      <c r="I307" s="7" t="s">
        <v>54612</v>
      </c>
      <c r="J307" s="23"/>
      <c r="K307" s="150"/>
      <c r="L307" s="24"/>
      <c r="M307" s="23"/>
      <c r="N307" s="23"/>
      <c r="O307" s="23"/>
      <c r="P307" s="23"/>
      <c r="Q307" s="23"/>
      <c r="R307" s="23"/>
      <c r="S307" s="23"/>
      <c r="T307" s="23"/>
      <c r="U307" s="23"/>
    </row>
    <row r="308" spans="1:21" ht="55.2">
      <c r="A308" s="160" t="s">
        <v>54613</v>
      </c>
      <c r="B308" s="23" t="s">
        <v>54614</v>
      </c>
      <c r="C308" s="23" t="s">
        <v>54615</v>
      </c>
      <c r="D308" s="23" t="s">
        <v>54616</v>
      </c>
      <c r="E308" s="23" t="s">
        <v>54617</v>
      </c>
      <c r="F308" s="23" t="s">
        <v>54618</v>
      </c>
      <c r="G308" s="23" t="s">
        <v>54619</v>
      </c>
      <c r="H308" s="7" t="s">
        <v>54620</v>
      </c>
      <c r="I308" s="7" t="s">
        <v>54621</v>
      </c>
      <c r="J308" s="23"/>
      <c r="K308" s="150"/>
      <c r="L308" s="24"/>
      <c r="M308" s="23"/>
      <c r="N308" s="23"/>
      <c r="O308" s="23"/>
      <c r="P308" s="23"/>
      <c r="Q308" s="23"/>
      <c r="R308" s="23"/>
      <c r="S308" s="23"/>
      <c r="T308" s="23"/>
      <c r="U308" s="23"/>
    </row>
    <row r="309" spans="1:21" ht="41.4">
      <c r="A309" s="160" t="s">
        <v>54622</v>
      </c>
      <c r="B309" s="23" t="s">
        <v>54623</v>
      </c>
      <c r="C309" s="23" t="s">
        <v>54624</v>
      </c>
      <c r="D309" s="23" t="s">
        <v>54625</v>
      </c>
      <c r="E309" s="23" t="s">
        <v>54626</v>
      </c>
      <c r="F309" s="23" t="s">
        <v>54627</v>
      </c>
      <c r="G309" s="23" t="s">
        <v>54628</v>
      </c>
      <c r="H309" s="7" t="s">
        <v>54629</v>
      </c>
      <c r="I309" s="7" t="s">
        <v>54630</v>
      </c>
      <c r="J309" s="23"/>
      <c r="K309" s="150"/>
      <c r="L309" s="24"/>
      <c r="M309" s="23"/>
      <c r="N309" s="23"/>
      <c r="O309" s="23"/>
      <c r="P309" s="23"/>
      <c r="Q309" s="23"/>
      <c r="R309" s="23"/>
      <c r="S309" s="23"/>
      <c r="T309" s="23"/>
      <c r="U309" s="23"/>
    </row>
    <row r="310" spans="1:21" ht="13.8">
      <c r="A310" s="159" t="s">
        <v>54631</v>
      </c>
      <c r="B310" s="23" t="s">
        <v>54632</v>
      </c>
      <c r="C310" s="6" t="s">
        <v>26246</v>
      </c>
      <c r="D310" s="23" t="s">
        <v>54633</v>
      </c>
      <c r="E310" s="23" t="s">
        <v>54634</v>
      </c>
      <c r="F310" s="23" t="s">
        <v>54635</v>
      </c>
      <c r="G310" s="23" t="s">
        <v>4616</v>
      </c>
      <c r="H310" s="7" t="s">
        <v>54636</v>
      </c>
      <c r="I310" s="7" t="s">
        <v>54637</v>
      </c>
      <c r="J310" s="23"/>
      <c r="K310" s="150"/>
      <c r="L310" s="24"/>
      <c r="M310" s="23"/>
      <c r="N310" s="23"/>
      <c r="O310" s="23"/>
      <c r="P310" s="23"/>
      <c r="Q310" s="23"/>
      <c r="R310" s="23"/>
      <c r="S310" s="23"/>
      <c r="T310" s="23"/>
      <c r="U310" s="23"/>
    </row>
    <row r="311" spans="1:21" ht="13.8">
      <c r="A311" s="165" t="s">
        <v>54638</v>
      </c>
      <c r="B311" s="23"/>
      <c r="C311" s="23" t="s">
        <v>54639</v>
      </c>
      <c r="D311" s="23"/>
      <c r="E311" s="23"/>
      <c r="F311" s="23"/>
      <c r="G311" s="23"/>
      <c r="H311" s="7"/>
      <c r="I311" s="7"/>
      <c r="J311" s="23"/>
      <c r="K311" s="150"/>
      <c r="L311" s="24"/>
      <c r="M311" s="23"/>
      <c r="N311" s="23"/>
      <c r="O311" s="23"/>
      <c r="P311" s="23"/>
      <c r="Q311" s="23"/>
      <c r="R311" s="23"/>
      <c r="S311" s="23"/>
      <c r="T311" s="23"/>
      <c r="U311" s="23"/>
    </row>
    <row r="312" spans="1:21" ht="13.8">
      <c r="A312" s="165" t="s">
        <v>54640</v>
      </c>
      <c r="B312" s="23"/>
      <c r="C312" s="6" t="s">
        <v>54641</v>
      </c>
      <c r="D312" s="23"/>
      <c r="E312" s="23"/>
      <c r="F312" s="23"/>
      <c r="G312" s="23"/>
      <c r="H312" s="7"/>
      <c r="I312" s="7"/>
      <c r="J312" s="23"/>
      <c r="K312" s="150"/>
      <c r="L312" s="24"/>
      <c r="M312" s="23"/>
      <c r="N312" s="23"/>
      <c r="O312" s="23"/>
      <c r="P312" s="23"/>
      <c r="Q312" s="23"/>
      <c r="R312" s="23"/>
      <c r="S312" s="23"/>
      <c r="T312" s="23"/>
      <c r="U312" s="23"/>
    </row>
    <row r="313" spans="1:21" ht="13.8">
      <c r="A313" s="165" t="s">
        <v>54642</v>
      </c>
      <c r="B313" s="23"/>
      <c r="C313" s="6" t="s">
        <v>54643</v>
      </c>
      <c r="D313" s="23"/>
      <c r="E313" s="23"/>
      <c r="F313" s="23"/>
      <c r="G313" s="23"/>
      <c r="H313" s="7"/>
      <c r="I313" s="7"/>
      <c r="J313" s="23"/>
      <c r="K313" s="150"/>
      <c r="L313" s="24"/>
      <c r="M313" s="23"/>
      <c r="N313" s="23"/>
      <c r="O313" s="23"/>
      <c r="P313" s="23"/>
      <c r="Q313" s="23"/>
      <c r="R313" s="23"/>
      <c r="S313" s="23"/>
      <c r="T313" s="23"/>
      <c r="U313" s="23"/>
    </row>
    <row r="314" spans="1:21" ht="13.8">
      <c r="A314" s="165" t="s">
        <v>54644</v>
      </c>
      <c r="B314" s="23"/>
      <c r="C314" s="6" t="s">
        <v>54645</v>
      </c>
      <c r="D314" s="23"/>
      <c r="E314" s="23"/>
      <c r="F314" s="23"/>
      <c r="G314" s="23"/>
      <c r="H314" s="7"/>
      <c r="I314" s="7"/>
      <c r="J314" s="23"/>
      <c r="K314" s="150"/>
      <c r="L314" s="24"/>
      <c r="M314" s="23"/>
      <c r="N314" s="23"/>
      <c r="O314" s="23"/>
      <c r="P314" s="23"/>
      <c r="Q314" s="23"/>
      <c r="R314" s="23"/>
      <c r="S314" s="23"/>
      <c r="T314" s="23"/>
      <c r="U314" s="23"/>
    </row>
    <row r="315" spans="1:21" ht="55.2">
      <c r="A315" s="159" t="s">
        <v>54646</v>
      </c>
      <c r="B315" s="23" t="s">
        <v>54647</v>
      </c>
      <c r="C315" s="6" t="s">
        <v>26246</v>
      </c>
      <c r="D315" s="23" t="s">
        <v>54648</v>
      </c>
      <c r="E315" s="23" t="s">
        <v>54649</v>
      </c>
      <c r="F315" s="23" t="s">
        <v>54650</v>
      </c>
      <c r="G315" s="23" t="s">
        <v>54651</v>
      </c>
      <c r="H315" s="7" t="s">
        <v>54652</v>
      </c>
      <c r="I315" s="7" t="s">
        <v>54653</v>
      </c>
      <c r="J315" s="23"/>
      <c r="K315" s="150"/>
      <c r="L315" s="24"/>
      <c r="M315" s="23"/>
      <c r="N315" s="23"/>
      <c r="O315" s="23"/>
      <c r="P315" s="23"/>
      <c r="Q315" s="23"/>
      <c r="R315" s="23"/>
      <c r="S315" s="23"/>
      <c r="T315" s="23"/>
      <c r="U315" s="23"/>
    </row>
    <row r="316" spans="1:21" ht="55.2">
      <c r="A316" s="165" t="s">
        <v>54654</v>
      </c>
      <c r="B316" s="23"/>
      <c r="C316" s="23" t="s">
        <v>54655</v>
      </c>
      <c r="D316" s="23"/>
      <c r="E316" s="23"/>
      <c r="F316" s="23"/>
      <c r="G316" s="23"/>
      <c r="H316" s="7"/>
      <c r="I316" s="7"/>
      <c r="J316" s="23"/>
      <c r="K316" s="150"/>
      <c r="L316" s="24"/>
      <c r="M316" s="23"/>
      <c r="N316" s="23"/>
      <c r="O316" s="23"/>
      <c r="P316" s="23"/>
      <c r="Q316" s="23"/>
      <c r="R316" s="23"/>
      <c r="S316" s="23"/>
      <c r="T316" s="23"/>
      <c r="U316" s="23"/>
    </row>
    <row r="317" spans="1:21" ht="55.2">
      <c r="A317" s="165" t="s">
        <v>54656</v>
      </c>
      <c r="B317" s="23"/>
      <c r="C317" s="23" t="s">
        <v>54657</v>
      </c>
      <c r="D317" s="23"/>
      <c r="E317" s="23"/>
      <c r="F317" s="23"/>
      <c r="G317" s="23"/>
      <c r="H317" s="7"/>
      <c r="I317" s="7"/>
      <c r="J317" s="23"/>
      <c r="K317" s="150"/>
      <c r="L317" s="24"/>
      <c r="M317" s="23"/>
      <c r="N317" s="23"/>
      <c r="O317" s="23"/>
      <c r="P317" s="23"/>
      <c r="Q317" s="23"/>
      <c r="R317" s="23"/>
      <c r="S317" s="23"/>
      <c r="T317" s="23"/>
      <c r="U317" s="23"/>
    </row>
    <row r="318" spans="1:21" ht="41.4">
      <c r="A318" s="165" t="s">
        <v>54658</v>
      </c>
      <c r="B318" s="23"/>
      <c r="C318" s="23" t="s">
        <v>54659</v>
      </c>
      <c r="D318" s="23"/>
      <c r="E318" s="23"/>
      <c r="F318" s="23"/>
      <c r="G318" s="23"/>
      <c r="H318" s="7"/>
      <c r="I318" s="7"/>
      <c r="J318" s="23"/>
      <c r="K318" s="150"/>
      <c r="L318" s="24"/>
      <c r="M318" s="23"/>
      <c r="N318" s="23"/>
      <c r="O318" s="23"/>
      <c r="P318" s="23"/>
      <c r="Q318" s="23"/>
      <c r="R318" s="23"/>
      <c r="S318" s="23"/>
      <c r="T318" s="23"/>
      <c r="U318" s="23"/>
    </row>
    <row r="319" spans="1:21" ht="82.8">
      <c r="A319" s="159" t="s">
        <v>54660</v>
      </c>
      <c r="B319" s="23" t="s">
        <v>54661</v>
      </c>
      <c r="C319" s="6" t="s">
        <v>26246</v>
      </c>
      <c r="D319" s="23" t="s">
        <v>54662</v>
      </c>
      <c r="E319" s="23" t="s">
        <v>54663</v>
      </c>
      <c r="F319" s="23" t="s">
        <v>54664</v>
      </c>
      <c r="G319" s="23" t="s">
        <v>54665</v>
      </c>
      <c r="H319" s="7" t="s">
        <v>54666</v>
      </c>
      <c r="I319" s="7" t="s">
        <v>54667</v>
      </c>
      <c r="J319" s="23"/>
      <c r="K319" s="150"/>
      <c r="L319" s="24"/>
      <c r="M319" s="23"/>
      <c r="N319" s="23"/>
      <c r="O319" s="23"/>
      <c r="P319" s="23"/>
      <c r="Q319" s="23"/>
      <c r="R319" s="23"/>
      <c r="S319" s="23"/>
      <c r="T319" s="23"/>
      <c r="U319" s="23"/>
    </row>
    <row r="320" spans="1:21" ht="69">
      <c r="A320" s="165" t="s">
        <v>54668</v>
      </c>
      <c r="B320" s="23"/>
      <c r="C320" s="23" t="s">
        <v>54669</v>
      </c>
      <c r="D320" s="23"/>
      <c r="E320" s="23"/>
      <c r="F320" s="23"/>
      <c r="G320" s="23"/>
      <c r="H320" s="7"/>
      <c r="I320" s="7"/>
      <c r="J320" s="23"/>
      <c r="K320" s="150"/>
      <c r="L320" s="24"/>
      <c r="M320" s="23"/>
      <c r="N320" s="23"/>
      <c r="O320" s="23"/>
      <c r="P320" s="23"/>
      <c r="Q320" s="23"/>
      <c r="R320" s="23"/>
      <c r="S320" s="23"/>
      <c r="T320" s="23"/>
      <c r="U320" s="23"/>
    </row>
    <row r="321" spans="1:21" ht="69">
      <c r="A321" s="165" t="s">
        <v>54670</v>
      </c>
      <c r="B321" s="23"/>
      <c r="C321" s="23" t="s">
        <v>54671</v>
      </c>
      <c r="D321" s="23"/>
      <c r="E321" s="23"/>
      <c r="F321" s="23"/>
      <c r="G321" s="23"/>
      <c r="H321" s="7"/>
      <c r="I321" s="7"/>
      <c r="J321" s="23"/>
      <c r="K321" s="150"/>
      <c r="L321" s="24"/>
      <c r="M321" s="23"/>
      <c r="N321" s="23"/>
      <c r="O321" s="23"/>
      <c r="P321" s="23"/>
      <c r="Q321" s="23"/>
      <c r="R321" s="23"/>
      <c r="S321" s="23"/>
      <c r="T321" s="23"/>
      <c r="U321" s="23"/>
    </row>
    <row r="322" spans="1:21" ht="69">
      <c r="A322" s="165" t="s">
        <v>54672</v>
      </c>
      <c r="B322" s="23"/>
      <c r="C322" s="23" t="s">
        <v>54673</v>
      </c>
      <c r="D322" s="23"/>
      <c r="E322" s="23"/>
      <c r="F322" s="23"/>
      <c r="G322" s="23"/>
      <c r="H322" s="7"/>
      <c r="I322" s="7"/>
      <c r="J322" s="23"/>
      <c r="K322" s="150"/>
      <c r="L322" s="24"/>
      <c r="M322" s="23"/>
      <c r="N322" s="23"/>
      <c r="O322" s="23"/>
      <c r="P322" s="23"/>
      <c r="Q322" s="23"/>
      <c r="R322" s="23"/>
      <c r="S322" s="23"/>
      <c r="T322" s="23"/>
      <c r="U322" s="23"/>
    </row>
    <row r="323" spans="1:21" ht="55.2">
      <c r="A323" s="166" t="s">
        <v>54674</v>
      </c>
      <c r="B323" s="23" t="s">
        <v>54675</v>
      </c>
      <c r="C323" s="23" t="s">
        <v>54676</v>
      </c>
      <c r="D323" s="23" t="s">
        <v>54677</v>
      </c>
      <c r="E323" s="23" t="s">
        <v>54678</v>
      </c>
      <c r="F323" s="23" t="s">
        <v>54679</v>
      </c>
      <c r="G323" s="23" t="s">
        <v>54680</v>
      </c>
      <c r="H323" s="7" t="s">
        <v>54681</v>
      </c>
      <c r="I323" s="7" t="s">
        <v>54682</v>
      </c>
      <c r="J323" s="23"/>
      <c r="K323" s="150"/>
      <c r="L323" s="24"/>
      <c r="M323" s="23"/>
      <c r="N323" s="23"/>
      <c r="O323" s="23"/>
      <c r="P323" s="23"/>
      <c r="Q323" s="23"/>
      <c r="R323" s="23"/>
      <c r="S323" s="23"/>
      <c r="T323" s="23"/>
      <c r="U323" s="23"/>
    </row>
    <row r="324" spans="1:21" ht="151.80000000000001">
      <c r="A324" s="166" t="s">
        <v>54683</v>
      </c>
      <c r="B324" s="23" t="s">
        <v>54684</v>
      </c>
      <c r="C324" s="23" t="s">
        <v>54685</v>
      </c>
      <c r="D324" s="23" t="s">
        <v>54686</v>
      </c>
      <c r="E324" s="23" t="s">
        <v>54687</v>
      </c>
      <c r="F324" s="23" t="s">
        <v>54688</v>
      </c>
      <c r="G324" s="23" t="s">
        <v>54689</v>
      </c>
      <c r="H324" s="7" t="s">
        <v>54690</v>
      </c>
      <c r="I324" s="7" t="s">
        <v>54691</v>
      </c>
      <c r="J324" s="23"/>
      <c r="K324" s="150"/>
      <c r="L324" s="24"/>
      <c r="M324" s="23"/>
      <c r="N324" s="23"/>
      <c r="O324" s="23"/>
      <c r="P324" s="23"/>
      <c r="Q324" s="23"/>
      <c r="R324" s="23"/>
      <c r="S324" s="23"/>
      <c r="T324" s="23"/>
      <c r="U324" s="23"/>
    </row>
    <row r="325" spans="1:21" ht="124.2">
      <c r="A325" s="166" t="s">
        <v>54692</v>
      </c>
      <c r="B325" s="23" t="s">
        <v>54693</v>
      </c>
      <c r="C325" s="23" t="s">
        <v>54694</v>
      </c>
      <c r="D325" s="23" t="s">
        <v>54695</v>
      </c>
      <c r="E325" s="23" t="s">
        <v>54696</v>
      </c>
      <c r="F325" s="23" t="s">
        <v>54697</v>
      </c>
      <c r="G325" s="23" t="s">
        <v>54698</v>
      </c>
      <c r="H325" s="7" t="s">
        <v>54699</v>
      </c>
      <c r="I325" s="7" t="s">
        <v>54700</v>
      </c>
      <c r="J325" s="23"/>
      <c r="K325" s="150"/>
      <c r="L325" s="24"/>
      <c r="M325" s="23"/>
      <c r="N325" s="23"/>
      <c r="O325" s="23"/>
      <c r="P325" s="23"/>
      <c r="Q325" s="23"/>
      <c r="R325" s="23"/>
      <c r="S325" s="23"/>
      <c r="T325" s="23"/>
      <c r="U325" s="23"/>
    </row>
    <row r="326" spans="1:21" ht="55.2">
      <c r="A326" s="166" t="s">
        <v>54701</v>
      </c>
      <c r="B326" s="23" t="s">
        <v>54702</v>
      </c>
      <c r="C326" s="23" t="s">
        <v>54703</v>
      </c>
      <c r="D326" s="23" t="s">
        <v>54704</v>
      </c>
      <c r="E326" s="23" t="s">
        <v>54705</v>
      </c>
      <c r="F326" s="23" t="s">
        <v>54706</v>
      </c>
      <c r="G326" s="23" t="s">
        <v>54707</v>
      </c>
      <c r="H326" s="7" t="s">
        <v>54708</v>
      </c>
      <c r="I326" s="7" t="s">
        <v>54709</v>
      </c>
      <c r="J326" s="23"/>
      <c r="K326" s="150"/>
      <c r="L326" s="24"/>
      <c r="M326" s="23"/>
      <c r="N326" s="23"/>
      <c r="O326" s="23"/>
      <c r="P326" s="23"/>
      <c r="Q326" s="23"/>
      <c r="R326" s="23"/>
      <c r="S326" s="23"/>
      <c r="T326" s="23"/>
      <c r="U326" s="23"/>
    </row>
    <row r="327" spans="1:21" ht="165.6">
      <c r="A327" s="166" t="s">
        <v>54710</v>
      </c>
      <c r="B327" s="23" t="s">
        <v>54711</v>
      </c>
      <c r="C327" s="23" t="s">
        <v>54712</v>
      </c>
      <c r="D327" s="23" t="s">
        <v>54713</v>
      </c>
      <c r="E327" s="23" t="s">
        <v>54714</v>
      </c>
      <c r="F327" s="23" t="s">
        <v>54715</v>
      </c>
      <c r="G327" s="23" t="s">
        <v>54716</v>
      </c>
      <c r="H327" s="7" t="s">
        <v>54717</v>
      </c>
      <c r="I327" s="7" t="s">
        <v>54718</v>
      </c>
      <c r="J327" s="23"/>
      <c r="K327" s="150"/>
      <c r="L327" s="24"/>
      <c r="M327" s="23"/>
      <c r="N327" s="23"/>
      <c r="O327" s="23"/>
      <c r="P327" s="23"/>
      <c r="Q327" s="23"/>
      <c r="R327" s="23"/>
      <c r="S327" s="23"/>
      <c r="T327" s="23"/>
      <c r="U327" s="23"/>
    </row>
    <row r="328" spans="1:21" ht="82.8">
      <c r="A328" s="166" t="s">
        <v>54719</v>
      </c>
      <c r="B328" s="23" t="s">
        <v>54720</v>
      </c>
      <c r="C328" s="23" t="s">
        <v>54721</v>
      </c>
      <c r="D328" s="23" t="s">
        <v>54722</v>
      </c>
      <c r="E328" s="23" t="s">
        <v>54723</v>
      </c>
      <c r="F328" s="23" t="s">
        <v>54724</v>
      </c>
      <c r="G328" s="23" t="s">
        <v>54725</v>
      </c>
      <c r="H328" s="7" t="s">
        <v>54726</v>
      </c>
      <c r="I328" s="7" t="s">
        <v>54727</v>
      </c>
      <c r="J328" s="23"/>
      <c r="K328" s="150"/>
      <c r="L328" s="24"/>
      <c r="M328" s="23"/>
      <c r="N328" s="23"/>
      <c r="O328" s="23"/>
      <c r="P328" s="23"/>
      <c r="Q328" s="23"/>
      <c r="R328" s="23"/>
      <c r="S328" s="23"/>
      <c r="T328" s="23"/>
      <c r="U328" s="23"/>
    </row>
    <row r="329" spans="1:21" ht="69">
      <c r="A329" s="166" t="s">
        <v>54728</v>
      </c>
      <c r="B329" s="23" t="s">
        <v>54729</v>
      </c>
      <c r="C329" s="23" t="s">
        <v>54730</v>
      </c>
      <c r="D329" s="23" t="s">
        <v>54731</v>
      </c>
      <c r="E329" s="23" t="s">
        <v>54732</v>
      </c>
      <c r="F329" s="23" t="s">
        <v>54733</v>
      </c>
      <c r="G329" s="23" t="s">
        <v>54734</v>
      </c>
      <c r="H329" s="7" t="s">
        <v>54735</v>
      </c>
      <c r="I329" s="7" t="s">
        <v>54736</v>
      </c>
      <c r="J329" s="23"/>
      <c r="K329" s="150"/>
      <c r="L329" s="24"/>
      <c r="M329" s="23"/>
      <c r="N329" s="23"/>
      <c r="O329" s="23"/>
      <c r="P329" s="23"/>
      <c r="Q329" s="23"/>
      <c r="R329" s="23"/>
      <c r="S329" s="23"/>
      <c r="T329" s="23"/>
      <c r="U329" s="23"/>
    </row>
    <row r="330" spans="1:21" ht="193.2">
      <c r="A330" s="166" t="s">
        <v>54737</v>
      </c>
      <c r="B330" s="23" t="s">
        <v>54738</v>
      </c>
      <c r="C330" s="23" t="s">
        <v>54739</v>
      </c>
      <c r="D330" s="23" t="s">
        <v>54740</v>
      </c>
      <c r="E330" s="23" t="s">
        <v>54741</v>
      </c>
      <c r="F330" s="23" t="s">
        <v>54742</v>
      </c>
      <c r="G330" s="23" t="s">
        <v>54743</v>
      </c>
      <c r="H330" s="7" t="s">
        <v>54744</v>
      </c>
      <c r="I330" s="7" t="s">
        <v>54745</v>
      </c>
      <c r="J330" s="23"/>
      <c r="K330" s="150"/>
      <c r="L330" s="24"/>
      <c r="M330" s="23"/>
      <c r="N330" s="23"/>
      <c r="O330" s="23"/>
      <c r="P330" s="23"/>
      <c r="Q330" s="23"/>
      <c r="R330" s="23"/>
      <c r="S330" s="23"/>
      <c r="T330" s="23"/>
      <c r="U330" s="23"/>
    </row>
    <row r="331" spans="1:21" ht="82.8">
      <c r="A331" s="166" t="s">
        <v>54746</v>
      </c>
      <c r="B331" s="23" t="s">
        <v>54747</v>
      </c>
      <c r="C331" s="23" t="s">
        <v>54748</v>
      </c>
      <c r="D331" s="23" t="s">
        <v>54749</v>
      </c>
      <c r="E331" s="23" t="s">
        <v>54750</v>
      </c>
      <c r="F331" s="23" t="s">
        <v>54751</v>
      </c>
      <c r="G331" s="23" t="s">
        <v>54752</v>
      </c>
      <c r="H331" s="7" t="s">
        <v>54753</v>
      </c>
      <c r="I331" s="7" t="s">
        <v>54754</v>
      </c>
      <c r="J331" s="23"/>
      <c r="K331" s="150"/>
      <c r="L331" s="24"/>
      <c r="M331" s="23"/>
      <c r="N331" s="23"/>
      <c r="O331" s="23"/>
      <c r="P331" s="23"/>
      <c r="Q331" s="23"/>
      <c r="R331" s="23"/>
      <c r="S331" s="23"/>
      <c r="T331" s="23"/>
      <c r="U331" s="23"/>
    </row>
    <row r="332" spans="1:21" ht="41.4">
      <c r="A332" s="166" t="s">
        <v>54755</v>
      </c>
      <c r="B332" s="23" t="s">
        <v>54756</v>
      </c>
      <c r="C332" s="23" t="s">
        <v>54757</v>
      </c>
      <c r="D332" s="23" t="s">
        <v>54758</v>
      </c>
      <c r="E332" s="23" t="s">
        <v>54759</v>
      </c>
      <c r="F332" s="23" t="s">
        <v>54760</v>
      </c>
      <c r="G332" s="23" t="s">
        <v>54761</v>
      </c>
      <c r="H332" s="7" t="s">
        <v>54762</v>
      </c>
      <c r="I332" s="7" t="s">
        <v>54763</v>
      </c>
      <c r="J332" s="23"/>
      <c r="K332" s="150"/>
      <c r="L332" s="24"/>
      <c r="M332" s="23"/>
      <c r="N332" s="23"/>
      <c r="O332" s="23"/>
      <c r="P332" s="23"/>
      <c r="Q332" s="23"/>
      <c r="R332" s="23"/>
      <c r="S332" s="23"/>
      <c r="T332" s="23"/>
      <c r="U332" s="23"/>
    </row>
    <row r="333" spans="1:21" ht="165.6">
      <c r="A333" s="166" t="s">
        <v>54764</v>
      </c>
      <c r="B333" s="23" t="s">
        <v>54765</v>
      </c>
      <c r="C333" s="23" t="s">
        <v>54766</v>
      </c>
      <c r="D333" s="23" t="s">
        <v>54767</v>
      </c>
      <c r="E333" s="23" t="s">
        <v>54768</v>
      </c>
      <c r="F333" s="23" t="s">
        <v>54769</v>
      </c>
      <c r="G333" s="23" t="s">
        <v>54770</v>
      </c>
      <c r="H333" s="7" t="s">
        <v>54771</v>
      </c>
      <c r="I333" s="7" t="s">
        <v>54772</v>
      </c>
      <c r="J333" s="23"/>
      <c r="K333" s="150"/>
      <c r="L333" s="24"/>
      <c r="M333" s="23"/>
      <c r="N333" s="23"/>
      <c r="O333" s="23"/>
      <c r="P333" s="23"/>
      <c r="Q333" s="23"/>
      <c r="R333" s="23"/>
      <c r="S333" s="23"/>
      <c r="T333" s="23"/>
      <c r="U333" s="23"/>
    </row>
    <row r="334" spans="1:21" ht="96.6">
      <c r="A334" s="166" t="s">
        <v>54773</v>
      </c>
      <c r="B334" s="23" t="s">
        <v>54774</v>
      </c>
      <c r="C334" s="23" t="s">
        <v>54775</v>
      </c>
      <c r="D334" s="23" t="s">
        <v>54776</v>
      </c>
      <c r="E334" s="23" t="s">
        <v>54777</v>
      </c>
      <c r="F334" s="23" t="s">
        <v>54778</v>
      </c>
      <c r="G334" s="23" t="s">
        <v>54779</v>
      </c>
      <c r="H334" s="7" t="s">
        <v>54780</v>
      </c>
      <c r="I334" s="7" t="s">
        <v>54781</v>
      </c>
      <c r="J334" s="23"/>
      <c r="K334" s="150"/>
      <c r="L334" s="24"/>
      <c r="M334" s="23"/>
      <c r="N334" s="23"/>
      <c r="O334" s="23"/>
      <c r="P334" s="23"/>
      <c r="Q334" s="23"/>
      <c r="R334" s="23"/>
      <c r="S334" s="23"/>
      <c r="T334" s="23"/>
      <c r="U334" s="23"/>
    </row>
    <row r="335" spans="1:21" ht="55.2">
      <c r="A335" s="166" t="s">
        <v>54782</v>
      </c>
      <c r="B335" s="23" t="s">
        <v>54783</v>
      </c>
      <c r="C335" s="23" t="s">
        <v>54784</v>
      </c>
      <c r="D335" s="23" t="s">
        <v>54785</v>
      </c>
      <c r="E335" s="23" t="s">
        <v>54786</v>
      </c>
      <c r="F335" s="23" t="s">
        <v>54787</v>
      </c>
      <c r="G335" s="23" t="s">
        <v>54788</v>
      </c>
      <c r="H335" s="7" t="s">
        <v>54789</v>
      </c>
      <c r="I335" s="7" t="s">
        <v>54790</v>
      </c>
      <c r="J335" s="23"/>
      <c r="K335" s="150"/>
      <c r="L335" s="24"/>
      <c r="M335" s="23"/>
      <c r="N335" s="23"/>
      <c r="O335" s="23"/>
      <c r="P335" s="23"/>
      <c r="Q335" s="23"/>
      <c r="R335" s="23"/>
      <c r="S335" s="23"/>
      <c r="T335" s="23"/>
      <c r="U335" s="23"/>
    </row>
    <row r="336" spans="1:21" ht="193.2">
      <c r="A336" s="166" t="s">
        <v>54791</v>
      </c>
      <c r="B336" s="23" t="s">
        <v>54792</v>
      </c>
      <c r="C336" s="23" t="s">
        <v>54793</v>
      </c>
      <c r="D336" s="23" t="s">
        <v>54794</v>
      </c>
      <c r="E336" s="23" t="s">
        <v>54795</v>
      </c>
      <c r="F336" s="23" t="s">
        <v>54796</v>
      </c>
      <c r="G336" s="23" t="s">
        <v>54797</v>
      </c>
      <c r="H336" s="7" t="s">
        <v>54798</v>
      </c>
      <c r="I336" s="7" t="s">
        <v>54799</v>
      </c>
      <c r="J336" s="23"/>
      <c r="K336" s="150"/>
      <c r="L336" s="24"/>
      <c r="M336" s="23"/>
      <c r="N336" s="23"/>
      <c r="O336" s="23"/>
      <c r="P336" s="23"/>
      <c r="Q336" s="23"/>
      <c r="R336" s="23"/>
      <c r="S336" s="23"/>
      <c r="T336" s="23"/>
      <c r="U336" s="23"/>
    </row>
    <row r="337" spans="1:21" ht="96.6">
      <c r="A337" s="166" t="s">
        <v>54800</v>
      </c>
      <c r="B337" s="23" t="s">
        <v>54801</v>
      </c>
      <c r="C337" s="23" t="s">
        <v>54802</v>
      </c>
      <c r="D337" s="23" t="s">
        <v>54803</v>
      </c>
      <c r="E337" s="23" t="s">
        <v>54804</v>
      </c>
      <c r="F337" s="23" t="s">
        <v>54805</v>
      </c>
      <c r="G337" s="23" t="s">
        <v>54806</v>
      </c>
      <c r="H337" s="7" t="s">
        <v>54807</v>
      </c>
      <c r="I337" s="7" t="s">
        <v>54808</v>
      </c>
      <c r="J337" s="23"/>
      <c r="K337" s="150"/>
      <c r="L337" s="24"/>
      <c r="M337" s="23"/>
      <c r="N337" s="23"/>
      <c r="O337" s="23"/>
      <c r="P337" s="23"/>
      <c r="Q337" s="23"/>
      <c r="R337" s="23"/>
      <c r="S337" s="23"/>
      <c r="T337" s="23"/>
      <c r="U337" s="23"/>
    </row>
    <row r="338" spans="1:21" ht="27.6">
      <c r="A338" s="159" t="s">
        <v>54809</v>
      </c>
      <c r="B338" s="23" t="s">
        <v>54810</v>
      </c>
      <c r="C338" s="6" t="s">
        <v>26246</v>
      </c>
      <c r="D338" s="23" t="s">
        <v>54811</v>
      </c>
      <c r="E338" s="23" t="s">
        <v>54812</v>
      </c>
      <c r="F338" s="23" t="s">
        <v>54813</v>
      </c>
      <c r="G338" s="23" t="s">
        <v>54814</v>
      </c>
      <c r="H338" s="7" t="s">
        <v>54815</v>
      </c>
      <c r="I338" s="7" t="s">
        <v>54816</v>
      </c>
      <c r="J338" s="23"/>
      <c r="K338" s="150"/>
      <c r="L338" s="24"/>
      <c r="M338" s="23"/>
      <c r="N338" s="23"/>
      <c r="O338" s="23"/>
      <c r="P338" s="23"/>
      <c r="Q338" s="23"/>
      <c r="R338" s="23"/>
      <c r="S338" s="23"/>
      <c r="T338" s="23"/>
      <c r="U338" s="23"/>
    </row>
    <row r="339" spans="1:21" ht="27.6">
      <c r="A339" s="165" t="s">
        <v>54817</v>
      </c>
      <c r="B339" s="23"/>
      <c r="C339" s="23" t="s">
        <v>54818</v>
      </c>
      <c r="D339" s="23"/>
      <c r="E339" s="23"/>
      <c r="F339" s="23"/>
      <c r="G339" s="23"/>
      <c r="H339" s="7"/>
      <c r="I339" s="7"/>
      <c r="J339" s="23"/>
      <c r="K339" s="150"/>
      <c r="L339" s="24"/>
      <c r="M339" s="23"/>
      <c r="N339" s="23"/>
      <c r="O339" s="23"/>
      <c r="P339" s="23"/>
      <c r="Q339" s="23"/>
      <c r="R339" s="23"/>
      <c r="S339" s="23"/>
      <c r="T339" s="23"/>
      <c r="U339" s="23"/>
    </row>
    <row r="340" spans="1:21" ht="27.6">
      <c r="A340" s="165" t="s">
        <v>54819</v>
      </c>
      <c r="B340" s="23"/>
      <c r="C340" s="23" t="s">
        <v>54820</v>
      </c>
      <c r="D340" s="23"/>
      <c r="E340" s="23"/>
      <c r="F340" s="23"/>
      <c r="G340" s="23"/>
      <c r="H340" s="7"/>
      <c r="I340" s="7"/>
      <c r="J340" s="23"/>
      <c r="K340" s="150"/>
      <c r="L340" s="24"/>
      <c r="M340" s="23"/>
      <c r="N340" s="23"/>
      <c r="O340" s="23"/>
      <c r="P340" s="23"/>
      <c r="Q340" s="23"/>
      <c r="R340" s="23"/>
      <c r="S340" s="23"/>
      <c r="T340" s="23"/>
      <c r="U340" s="23"/>
    </row>
    <row r="341" spans="1:21" ht="27.6">
      <c r="A341" s="165" t="s">
        <v>54821</v>
      </c>
      <c r="B341" s="23"/>
      <c r="C341" s="23" t="s">
        <v>54822</v>
      </c>
      <c r="D341" s="23"/>
      <c r="E341" s="23"/>
      <c r="F341" s="23"/>
      <c r="G341" s="23"/>
      <c r="H341" s="7"/>
      <c r="I341" s="7"/>
      <c r="J341" s="23"/>
      <c r="K341" s="150"/>
      <c r="L341" s="24"/>
      <c r="M341" s="23"/>
      <c r="N341" s="23"/>
      <c r="O341" s="23"/>
      <c r="P341" s="23"/>
      <c r="Q341" s="23"/>
      <c r="R341" s="23"/>
      <c r="S341" s="23"/>
      <c r="T341" s="23"/>
      <c r="U341" s="23"/>
    </row>
    <row r="342" spans="1:21" ht="82.8">
      <c r="A342" s="159" t="s">
        <v>54823</v>
      </c>
      <c r="B342" s="23" t="s">
        <v>54824</v>
      </c>
      <c r="C342" s="6" t="s">
        <v>26246</v>
      </c>
      <c r="D342" s="23" t="s">
        <v>54825</v>
      </c>
      <c r="E342" s="23" t="s">
        <v>54826</v>
      </c>
      <c r="F342" s="23" t="s">
        <v>54827</v>
      </c>
      <c r="G342" s="23" t="s">
        <v>54828</v>
      </c>
      <c r="H342" s="7" t="s">
        <v>54829</v>
      </c>
      <c r="I342" s="7" t="s">
        <v>54830</v>
      </c>
      <c r="J342" s="23"/>
      <c r="K342" s="150"/>
      <c r="L342" s="24"/>
      <c r="M342" s="23"/>
      <c r="N342" s="23"/>
      <c r="O342" s="23"/>
      <c r="P342" s="23"/>
      <c r="Q342" s="23"/>
      <c r="R342" s="23"/>
      <c r="S342" s="23"/>
      <c r="T342" s="23"/>
      <c r="U342" s="23"/>
    </row>
    <row r="343" spans="1:21" ht="82.8">
      <c r="A343" s="165" t="s">
        <v>54831</v>
      </c>
      <c r="B343" s="23"/>
      <c r="C343" s="23" t="s">
        <v>54832</v>
      </c>
      <c r="D343" s="23"/>
      <c r="E343" s="23"/>
      <c r="F343" s="23"/>
      <c r="G343" s="23"/>
      <c r="H343" s="7"/>
      <c r="I343" s="7"/>
      <c r="J343" s="23"/>
      <c r="K343" s="150"/>
      <c r="L343" s="24"/>
      <c r="M343" s="23"/>
      <c r="N343" s="23"/>
      <c r="O343" s="23"/>
      <c r="P343" s="23"/>
      <c r="Q343" s="23"/>
      <c r="R343" s="23"/>
      <c r="S343" s="23"/>
      <c r="T343" s="23"/>
      <c r="U343" s="23"/>
    </row>
    <row r="344" spans="1:21" ht="55.2">
      <c r="A344" s="165" t="s">
        <v>54833</v>
      </c>
      <c r="B344" s="23"/>
      <c r="C344" s="23" t="s">
        <v>54834</v>
      </c>
      <c r="D344" s="23"/>
      <c r="E344" s="23"/>
      <c r="F344" s="23"/>
      <c r="G344" s="23"/>
      <c r="H344" s="7"/>
      <c r="I344" s="7"/>
      <c r="J344" s="23"/>
      <c r="K344" s="150"/>
      <c r="L344" s="24"/>
      <c r="M344" s="23"/>
      <c r="N344" s="23"/>
      <c r="O344" s="23"/>
      <c r="P344" s="23"/>
      <c r="Q344" s="23"/>
      <c r="R344" s="23"/>
      <c r="S344" s="23"/>
      <c r="T344" s="23"/>
      <c r="U344" s="23"/>
    </row>
    <row r="345" spans="1:21" ht="55.2">
      <c r="A345" s="165" t="s">
        <v>54835</v>
      </c>
      <c r="B345" s="23"/>
      <c r="C345" s="23" t="s">
        <v>54836</v>
      </c>
      <c r="D345" s="23"/>
      <c r="E345" s="23"/>
      <c r="F345" s="23"/>
      <c r="G345" s="23"/>
      <c r="H345" s="7"/>
      <c r="I345" s="7"/>
      <c r="J345" s="23"/>
      <c r="K345" s="150"/>
      <c r="L345" s="24"/>
      <c r="M345" s="23"/>
      <c r="N345" s="23"/>
      <c r="O345" s="23"/>
      <c r="P345" s="23"/>
      <c r="Q345" s="23"/>
      <c r="R345" s="23"/>
      <c r="S345" s="23"/>
      <c r="T345" s="23"/>
      <c r="U345" s="23"/>
    </row>
    <row r="346" spans="1:21" ht="317.39999999999998">
      <c r="A346" s="159" t="s">
        <v>54837</v>
      </c>
      <c r="B346" s="23" t="s">
        <v>54838</v>
      </c>
      <c r="C346" s="23" t="s">
        <v>54839</v>
      </c>
      <c r="D346" s="23" t="s">
        <v>54840</v>
      </c>
      <c r="E346" s="23" t="s">
        <v>54841</v>
      </c>
      <c r="F346" s="23" t="s">
        <v>54842</v>
      </c>
      <c r="G346" s="23" t="s">
        <v>54843</v>
      </c>
      <c r="H346" s="7" t="s">
        <v>54844</v>
      </c>
      <c r="I346" s="7" t="s">
        <v>54845</v>
      </c>
      <c r="J346" s="23"/>
      <c r="K346" s="150"/>
      <c r="L346" s="24"/>
      <c r="M346" s="23"/>
      <c r="N346" s="23"/>
      <c r="O346" s="23"/>
      <c r="P346" s="23"/>
      <c r="Q346" s="23"/>
      <c r="R346" s="23"/>
      <c r="S346" s="23"/>
      <c r="T346" s="23"/>
      <c r="U346" s="23"/>
    </row>
    <row r="347" spans="1:21" ht="41.4">
      <c r="A347" s="159" t="s">
        <v>54846</v>
      </c>
      <c r="B347" s="23" t="s">
        <v>54847</v>
      </c>
      <c r="C347" s="6" t="s">
        <v>26246</v>
      </c>
      <c r="D347" s="23" t="s">
        <v>54848</v>
      </c>
      <c r="E347" s="23" t="s">
        <v>54849</v>
      </c>
      <c r="F347" s="23" t="s">
        <v>54850</v>
      </c>
      <c r="G347" s="23" t="s">
        <v>54851</v>
      </c>
      <c r="H347" s="7" t="s">
        <v>54852</v>
      </c>
      <c r="I347" s="7" t="s">
        <v>54853</v>
      </c>
      <c r="J347" s="23"/>
      <c r="K347" s="150"/>
      <c r="L347" s="24"/>
      <c r="M347" s="23"/>
      <c r="N347" s="23"/>
      <c r="O347" s="23"/>
      <c r="P347" s="23"/>
      <c r="Q347" s="23"/>
      <c r="R347" s="23"/>
      <c r="S347" s="23"/>
      <c r="T347" s="23"/>
      <c r="U347" s="23"/>
    </row>
    <row r="348" spans="1:21" ht="27.6">
      <c r="A348" s="165" t="s">
        <v>54854</v>
      </c>
      <c r="B348" s="23"/>
      <c r="C348" s="23" t="s">
        <v>54855</v>
      </c>
      <c r="D348" s="23"/>
      <c r="E348" s="23"/>
      <c r="F348" s="23"/>
      <c r="G348" s="23"/>
      <c r="H348" s="7"/>
      <c r="I348" s="7"/>
      <c r="J348" s="23"/>
      <c r="K348" s="150"/>
      <c r="L348" s="24"/>
      <c r="M348" s="23"/>
      <c r="N348" s="23"/>
      <c r="O348" s="23"/>
      <c r="P348" s="23"/>
      <c r="Q348" s="23"/>
      <c r="R348" s="23"/>
      <c r="S348" s="23"/>
      <c r="T348" s="23"/>
      <c r="U348" s="23"/>
    </row>
    <row r="349" spans="1:21" ht="41.4">
      <c r="A349" s="165" t="s">
        <v>54856</v>
      </c>
      <c r="B349" s="23"/>
      <c r="C349" s="23" t="s">
        <v>54857</v>
      </c>
      <c r="D349" s="23"/>
      <c r="E349" s="23"/>
      <c r="F349" s="23"/>
      <c r="G349" s="23"/>
      <c r="H349" s="7"/>
      <c r="I349" s="7"/>
      <c r="J349" s="23"/>
      <c r="K349" s="150"/>
      <c r="L349" s="24"/>
      <c r="M349" s="23"/>
      <c r="N349" s="23"/>
      <c r="O349" s="23"/>
      <c r="P349" s="23"/>
      <c r="Q349" s="23"/>
      <c r="R349" s="23"/>
      <c r="S349" s="23"/>
      <c r="T349" s="23"/>
      <c r="U349" s="23"/>
    </row>
    <row r="350" spans="1:21" ht="13.8">
      <c r="A350" s="165" t="s">
        <v>54858</v>
      </c>
      <c r="B350" s="23"/>
      <c r="C350" s="6" t="s">
        <v>54859</v>
      </c>
      <c r="D350" s="23"/>
      <c r="E350" s="23"/>
      <c r="F350" s="23"/>
      <c r="G350" s="23"/>
      <c r="H350" s="7"/>
      <c r="I350" s="7"/>
      <c r="J350" s="23"/>
      <c r="K350" s="150"/>
      <c r="L350" s="24"/>
      <c r="M350" s="23"/>
      <c r="N350" s="23"/>
      <c r="O350" s="23"/>
      <c r="P350" s="23"/>
      <c r="Q350" s="23"/>
      <c r="R350" s="23"/>
      <c r="S350" s="23"/>
      <c r="T350" s="23"/>
      <c r="U350" s="23"/>
    </row>
    <row r="351" spans="1:21" ht="27.6">
      <c r="A351" s="159" t="s">
        <v>54860</v>
      </c>
      <c r="B351" s="23" t="s">
        <v>54861</v>
      </c>
      <c r="C351" s="23" t="s">
        <v>54862</v>
      </c>
      <c r="D351" s="23" t="s">
        <v>54863</v>
      </c>
      <c r="E351" s="23" t="s">
        <v>54864</v>
      </c>
      <c r="F351" s="23" t="s">
        <v>54865</v>
      </c>
      <c r="G351" s="23" t="s">
        <v>54866</v>
      </c>
      <c r="H351" s="7" t="s">
        <v>54867</v>
      </c>
      <c r="I351" s="7" t="s">
        <v>54868</v>
      </c>
      <c r="J351" s="23"/>
      <c r="K351" s="150"/>
      <c r="L351" s="24"/>
      <c r="M351" s="23"/>
      <c r="N351" s="23"/>
      <c r="O351" s="23"/>
      <c r="P351" s="23"/>
      <c r="Q351" s="23"/>
      <c r="R351" s="23"/>
      <c r="S351" s="23"/>
      <c r="T351" s="23"/>
      <c r="U351" s="23"/>
    </row>
    <row r="352" spans="1:21" ht="82.8">
      <c r="A352" s="159" t="s">
        <v>54869</v>
      </c>
      <c r="B352" s="23" t="s">
        <v>54870</v>
      </c>
      <c r="C352" s="23" t="s">
        <v>54871</v>
      </c>
      <c r="D352" s="23" t="s">
        <v>54872</v>
      </c>
      <c r="E352" s="23" t="s">
        <v>54873</v>
      </c>
      <c r="F352" s="23" t="s">
        <v>54874</v>
      </c>
      <c r="G352" s="23" t="s">
        <v>54875</v>
      </c>
      <c r="H352" s="7" t="s">
        <v>54876</v>
      </c>
      <c r="I352" s="7" t="s">
        <v>54877</v>
      </c>
      <c r="J352" s="23"/>
      <c r="K352" s="150"/>
      <c r="L352" s="24"/>
      <c r="M352" s="23"/>
      <c r="N352" s="23"/>
      <c r="O352" s="23"/>
      <c r="P352" s="23"/>
      <c r="Q352" s="23"/>
      <c r="R352" s="23"/>
      <c r="S352" s="23"/>
      <c r="T352" s="23"/>
      <c r="U352" s="23"/>
    </row>
    <row r="353" spans="1:21" ht="248.4">
      <c r="A353" s="159" t="s">
        <v>54878</v>
      </c>
      <c r="B353" s="23" t="s">
        <v>54879</v>
      </c>
      <c r="C353" s="23" t="s">
        <v>54880</v>
      </c>
      <c r="D353" s="23" t="s">
        <v>54881</v>
      </c>
      <c r="E353" s="23" t="s">
        <v>54882</v>
      </c>
      <c r="F353" s="23" t="s">
        <v>54883</v>
      </c>
      <c r="G353" s="23" t="s">
        <v>54884</v>
      </c>
      <c r="H353" s="7" t="s">
        <v>54885</v>
      </c>
      <c r="I353" s="7" t="s">
        <v>54886</v>
      </c>
      <c r="J353" s="23"/>
      <c r="K353" s="150"/>
      <c r="L353" s="24"/>
      <c r="M353" s="23"/>
      <c r="N353" s="23"/>
      <c r="O353" s="23"/>
      <c r="P353" s="23"/>
      <c r="Q353" s="23"/>
      <c r="R353" s="23"/>
      <c r="S353" s="23"/>
      <c r="T353" s="23"/>
      <c r="U353" s="23"/>
    </row>
    <row r="354" spans="1:21" ht="124.2">
      <c r="A354" s="159" t="s">
        <v>54887</v>
      </c>
      <c r="B354" s="23" t="s">
        <v>54888</v>
      </c>
      <c r="C354" s="23" t="s">
        <v>54889</v>
      </c>
      <c r="D354" s="23" t="s">
        <v>54890</v>
      </c>
      <c r="E354" s="23" t="s">
        <v>54891</v>
      </c>
      <c r="F354" s="23" t="s">
        <v>54892</v>
      </c>
      <c r="G354" s="23" t="s">
        <v>54893</v>
      </c>
      <c r="H354" s="7" t="s">
        <v>54894</v>
      </c>
      <c r="I354" s="7" t="s">
        <v>54895</v>
      </c>
      <c r="J354" s="23"/>
      <c r="K354" s="150"/>
      <c r="L354" s="24"/>
      <c r="M354" s="23"/>
      <c r="N354" s="23"/>
      <c r="O354" s="23"/>
      <c r="P354" s="23"/>
      <c r="Q354" s="23"/>
      <c r="R354" s="23"/>
      <c r="S354" s="23"/>
      <c r="T354" s="23"/>
      <c r="U354" s="23"/>
    </row>
    <row r="355" spans="1:21" ht="27.6">
      <c r="A355" s="159" t="s">
        <v>54896</v>
      </c>
      <c r="B355" s="23" t="s">
        <v>54897</v>
      </c>
      <c r="C355" s="23" t="s">
        <v>54898</v>
      </c>
      <c r="D355" s="23" t="s">
        <v>54899</v>
      </c>
      <c r="E355" s="23" t="s">
        <v>54900</v>
      </c>
      <c r="F355" s="23" t="s">
        <v>54901</v>
      </c>
      <c r="G355" s="23" t="s">
        <v>54902</v>
      </c>
      <c r="H355" s="7" t="s">
        <v>54903</v>
      </c>
      <c r="I355" s="7" t="s">
        <v>54904</v>
      </c>
      <c r="J355" s="23"/>
      <c r="K355" s="150"/>
      <c r="L355" s="24"/>
      <c r="M355" s="23"/>
      <c r="N355" s="23"/>
      <c r="O355" s="23"/>
      <c r="P355" s="23"/>
      <c r="Q355" s="23"/>
      <c r="R355" s="23"/>
      <c r="S355" s="23"/>
      <c r="T355" s="23"/>
      <c r="U355" s="23"/>
    </row>
    <row r="356" spans="1:21" ht="69">
      <c r="A356" s="159" t="s">
        <v>54905</v>
      </c>
      <c r="B356" s="23" t="s">
        <v>54906</v>
      </c>
      <c r="C356" s="23" t="s">
        <v>54907</v>
      </c>
      <c r="D356" s="23" t="s">
        <v>54908</v>
      </c>
      <c r="E356" s="23" t="s">
        <v>54909</v>
      </c>
      <c r="F356" s="23" t="s">
        <v>54910</v>
      </c>
      <c r="G356" s="23" t="s">
        <v>54911</v>
      </c>
      <c r="H356" s="7" t="s">
        <v>54912</v>
      </c>
      <c r="I356" s="7" t="s">
        <v>54913</v>
      </c>
      <c r="J356" s="23"/>
      <c r="K356" s="150"/>
      <c r="L356" s="24"/>
      <c r="M356" s="23"/>
      <c r="N356" s="23"/>
      <c r="O356" s="23"/>
      <c r="P356" s="23"/>
      <c r="Q356" s="23"/>
      <c r="R356" s="23"/>
      <c r="S356" s="23"/>
      <c r="T356" s="23"/>
      <c r="U356" s="23"/>
    </row>
    <row r="357" spans="1:21" ht="124.2">
      <c r="A357" s="159" t="s">
        <v>54914</v>
      </c>
      <c r="B357" s="23" t="s">
        <v>54915</v>
      </c>
      <c r="C357" s="23" t="s">
        <v>54916</v>
      </c>
      <c r="D357" s="23" t="s">
        <v>54917</v>
      </c>
      <c r="E357" s="23" t="s">
        <v>54918</v>
      </c>
      <c r="F357" s="23" t="s">
        <v>54919</v>
      </c>
      <c r="G357" s="23" t="s">
        <v>54920</v>
      </c>
      <c r="H357" s="7" t="s">
        <v>54921</v>
      </c>
      <c r="I357" s="7" t="s">
        <v>54922</v>
      </c>
      <c r="J357" s="23"/>
      <c r="K357" s="150"/>
      <c r="L357" s="24"/>
      <c r="M357" s="23"/>
      <c r="N357" s="23"/>
      <c r="O357" s="23"/>
      <c r="P357" s="23"/>
      <c r="Q357" s="23"/>
      <c r="R357" s="23"/>
      <c r="S357" s="23"/>
      <c r="T357" s="23"/>
      <c r="U357" s="23"/>
    </row>
    <row r="358" spans="1:21" ht="27.6">
      <c r="A358" s="159" t="s">
        <v>54923</v>
      </c>
      <c r="B358" s="23" t="s">
        <v>54924</v>
      </c>
      <c r="C358" s="23" t="s">
        <v>54925</v>
      </c>
      <c r="D358" s="23" t="s">
        <v>54926</v>
      </c>
      <c r="E358" s="23" t="s">
        <v>54927</v>
      </c>
      <c r="F358" s="23" t="s">
        <v>54928</v>
      </c>
      <c r="G358" s="23" t="s">
        <v>54929</v>
      </c>
      <c r="H358" s="7" t="s">
        <v>54930</v>
      </c>
      <c r="I358" s="7" t="s">
        <v>54931</v>
      </c>
      <c r="J358" s="23"/>
      <c r="K358" s="150"/>
      <c r="L358" s="24"/>
      <c r="M358" s="23"/>
      <c r="N358" s="23"/>
      <c r="O358" s="23"/>
      <c r="P358" s="23"/>
      <c r="Q358" s="23"/>
      <c r="R358" s="23"/>
      <c r="S358" s="23"/>
      <c r="T358" s="23"/>
      <c r="U358" s="23"/>
    </row>
    <row r="359" spans="1:21" ht="69">
      <c r="A359" s="159" t="s">
        <v>54932</v>
      </c>
      <c r="B359" s="23" t="s">
        <v>54933</v>
      </c>
      <c r="C359" s="23" t="s">
        <v>54934</v>
      </c>
      <c r="D359" s="23" t="s">
        <v>54935</v>
      </c>
      <c r="E359" s="23" t="s">
        <v>54936</v>
      </c>
      <c r="F359" s="23" t="s">
        <v>54937</v>
      </c>
      <c r="G359" s="23" t="s">
        <v>54938</v>
      </c>
      <c r="H359" s="7" t="s">
        <v>54939</v>
      </c>
      <c r="I359" s="7" t="s">
        <v>54940</v>
      </c>
      <c r="J359" s="23"/>
      <c r="K359" s="150"/>
      <c r="L359" s="24"/>
      <c r="M359" s="23"/>
      <c r="N359" s="23"/>
      <c r="O359" s="23"/>
      <c r="P359" s="23"/>
      <c r="Q359" s="23"/>
      <c r="R359" s="23"/>
      <c r="S359" s="23"/>
      <c r="T359" s="23"/>
      <c r="U359" s="23"/>
    </row>
    <row r="360" spans="1:21" ht="55.2">
      <c r="A360" s="159" t="s">
        <v>54941</v>
      </c>
      <c r="B360" s="23" t="s">
        <v>54942</v>
      </c>
      <c r="C360" s="23" t="s">
        <v>54943</v>
      </c>
      <c r="D360" s="23" t="s">
        <v>54944</v>
      </c>
      <c r="E360" s="23" t="s">
        <v>54945</v>
      </c>
      <c r="F360" s="23" t="s">
        <v>54946</v>
      </c>
      <c r="G360" s="23" t="s">
        <v>54947</v>
      </c>
      <c r="H360" s="7" t="s">
        <v>54948</v>
      </c>
      <c r="I360" s="7" t="s">
        <v>54949</v>
      </c>
      <c r="J360" s="23"/>
      <c r="K360" s="150"/>
      <c r="L360" s="24"/>
      <c r="M360" s="23"/>
      <c r="N360" s="23"/>
      <c r="O360" s="23"/>
      <c r="P360" s="23"/>
      <c r="Q360" s="23"/>
      <c r="R360" s="23"/>
      <c r="S360" s="23"/>
      <c r="T360" s="23"/>
      <c r="U360" s="23"/>
    </row>
    <row r="361" spans="1:21" ht="55.2">
      <c r="A361" s="159" t="s">
        <v>54950</v>
      </c>
      <c r="B361" s="23" t="s">
        <v>54951</v>
      </c>
      <c r="C361" s="23" t="s">
        <v>54952</v>
      </c>
      <c r="D361" s="23" t="s">
        <v>54953</v>
      </c>
      <c r="E361" s="23" t="s">
        <v>54954</v>
      </c>
      <c r="F361" s="23" t="s">
        <v>54955</v>
      </c>
      <c r="G361" s="23" t="s">
        <v>54956</v>
      </c>
      <c r="H361" s="7" t="s">
        <v>54957</v>
      </c>
      <c r="I361" s="7" t="s">
        <v>54958</v>
      </c>
      <c r="J361" s="23"/>
      <c r="K361" s="150"/>
      <c r="L361" s="24"/>
      <c r="M361" s="23"/>
      <c r="N361" s="23"/>
      <c r="O361" s="23"/>
      <c r="P361" s="23"/>
      <c r="Q361" s="23"/>
      <c r="R361" s="23"/>
      <c r="S361" s="23"/>
      <c r="T361" s="23"/>
      <c r="U361" s="23"/>
    </row>
    <row r="362" spans="1:21" ht="27.6">
      <c r="A362" s="160" t="s">
        <v>54959</v>
      </c>
      <c r="B362" s="23" t="s">
        <v>54960</v>
      </c>
      <c r="C362" s="23" t="s">
        <v>54961</v>
      </c>
      <c r="D362" s="23" t="s">
        <v>54962</v>
      </c>
      <c r="E362" s="23" t="s">
        <v>54963</v>
      </c>
      <c r="F362" s="23" t="s">
        <v>54964</v>
      </c>
      <c r="G362" s="23" t="s">
        <v>54965</v>
      </c>
      <c r="H362" s="7" t="s">
        <v>54966</v>
      </c>
      <c r="I362" s="7" t="s">
        <v>54967</v>
      </c>
      <c r="J362" s="23"/>
      <c r="K362" s="150"/>
      <c r="L362" s="24"/>
      <c r="M362" s="23"/>
      <c r="N362" s="23"/>
      <c r="O362" s="23"/>
      <c r="P362" s="23"/>
      <c r="Q362" s="23"/>
      <c r="R362" s="23"/>
      <c r="S362" s="23"/>
      <c r="T362" s="23"/>
      <c r="U362" s="23"/>
    </row>
    <row r="363" spans="1:21" ht="41.4">
      <c r="A363" s="160" t="s">
        <v>54968</v>
      </c>
      <c r="B363" s="23" t="s">
        <v>54969</v>
      </c>
      <c r="C363" s="23" t="s">
        <v>54970</v>
      </c>
      <c r="D363" s="23" t="s">
        <v>54971</v>
      </c>
      <c r="E363" s="23" t="s">
        <v>54972</v>
      </c>
      <c r="F363" s="23" t="s">
        <v>54973</v>
      </c>
      <c r="G363" s="23" t="s">
        <v>54974</v>
      </c>
      <c r="H363" s="7" t="s">
        <v>54975</v>
      </c>
      <c r="I363" s="7" t="s">
        <v>54976</v>
      </c>
      <c r="J363" s="23"/>
      <c r="K363" s="150"/>
      <c r="L363" s="24"/>
      <c r="M363" s="23"/>
      <c r="N363" s="23"/>
      <c r="O363" s="23"/>
      <c r="P363" s="23"/>
      <c r="Q363" s="23"/>
      <c r="R363" s="23"/>
      <c r="S363" s="23"/>
      <c r="T363" s="23"/>
      <c r="U363" s="23"/>
    </row>
    <row r="364" spans="1:21" ht="82.8">
      <c r="A364" s="160" t="s">
        <v>54977</v>
      </c>
      <c r="B364" s="23" t="s">
        <v>54978</v>
      </c>
      <c r="C364" s="23" t="s">
        <v>54979</v>
      </c>
      <c r="D364" s="23" t="s">
        <v>54980</v>
      </c>
      <c r="E364" s="23" t="s">
        <v>54981</v>
      </c>
      <c r="F364" s="23" t="s">
        <v>54982</v>
      </c>
      <c r="G364" s="23" t="s">
        <v>54983</v>
      </c>
      <c r="H364" s="7" t="s">
        <v>54984</v>
      </c>
      <c r="I364" s="7" t="s">
        <v>54985</v>
      </c>
      <c r="J364" s="23"/>
      <c r="K364" s="150"/>
      <c r="L364" s="24"/>
      <c r="M364" s="23"/>
      <c r="N364" s="23"/>
      <c r="O364" s="23"/>
      <c r="P364" s="23"/>
      <c r="Q364" s="23"/>
      <c r="R364" s="23"/>
      <c r="S364" s="23"/>
      <c r="T364" s="23"/>
      <c r="U364" s="23"/>
    </row>
    <row r="365" spans="1:21" ht="13.8">
      <c r="A365" s="160" t="s">
        <v>54986</v>
      </c>
      <c r="B365" s="23" t="s">
        <v>54987</v>
      </c>
      <c r="C365" s="23" t="s">
        <v>54988</v>
      </c>
      <c r="D365" s="23" t="s">
        <v>54989</v>
      </c>
      <c r="E365" s="23" t="s">
        <v>54990</v>
      </c>
      <c r="F365" s="23" t="s">
        <v>54991</v>
      </c>
      <c r="G365" s="23" t="s">
        <v>54992</v>
      </c>
      <c r="H365" s="7" t="s">
        <v>54993</v>
      </c>
      <c r="I365" s="7" t="s">
        <v>54994</v>
      </c>
      <c r="J365" s="23"/>
      <c r="K365" s="150"/>
      <c r="L365" s="24"/>
      <c r="M365" s="23"/>
      <c r="N365" s="23"/>
      <c r="O365" s="23"/>
      <c r="P365" s="23"/>
      <c r="Q365" s="23"/>
      <c r="R365" s="23"/>
      <c r="S365" s="23"/>
      <c r="T365" s="23"/>
      <c r="U365" s="23"/>
    </row>
    <row r="366" spans="1:21" ht="138">
      <c r="A366" s="160" t="s">
        <v>54995</v>
      </c>
      <c r="B366" s="23" t="s">
        <v>54996</v>
      </c>
      <c r="C366" s="23" t="s">
        <v>54997</v>
      </c>
      <c r="D366" s="23" t="s">
        <v>54998</v>
      </c>
      <c r="E366" s="23" t="s">
        <v>54999</v>
      </c>
      <c r="F366" s="23" t="s">
        <v>55000</v>
      </c>
      <c r="G366" s="23" t="s">
        <v>55001</v>
      </c>
      <c r="H366" s="7" t="s">
        <v>55002</v>
      </c>
      <c r="I366" s="7" t="s">
        <v>55003</v>
      </c>
      <c r="J366" s="23"/>
      <c r="K366" s="150"/>
      <c r="L366" s="24"/>
      <c r="M366" s="23"/>
      <c r="N366" s="23"/>
      <c r="O366" s="23"/>
      <c r="P366" s="23"/>
      <c r="Q366" s="23"/>
      <c r="R366" s="23"/>
      <c r="S366" s="23"/>
      <c r="T366" s="23"/>
      <c r="U366" s="23"/>
    </row>
    <row r="367" spans="1:21" ht="179.4">
      <c r="A367" s="160" t="s">
        <v>55004</v>
      </c>
      <c r="B367" s="23" t="s">
        <v>55005</v>
      </c>
      <c r="C367" s="23" t="s">
        <v>55006</v>
      </c>
      <c r="D367" s="23" t="s">
        <v>55007</v>
      </c>
      <c r="E367" s="23" t="s">
        <v>55008</v>
      </c>
      <c r="F367" s="23" t="s">
        <v>55009</v>
      </c>
      <c r="G367" s="23" t="s">
        <v>55010</v>
      </c>
      <c r="H367" s="7" t="s">
        <v>55011</v>
      </c>
      <c r="I367" s="7" t="s">
        <v>55012</v>
      </c>
      <c r="J367" s="23"/>
      <c r="K367" s="150"/>
      <c r="L367" s="24"/>
      <c r="M367" s="23"/>
      <c r="N367" s="23"/>
      <c r="O367" s="23"/>
      <c r="P367" s="23"/>
      <c r="Q367" s="23"/>
      <c r="R367" s="23"/>
      <c r="S367" s="23"/>
      <c r="T367" s="23"/>
      <c r="U367" s="23"/>
    </row>
    <row r="368" spans="1:21" ht="13.8">
      <c r="A368" s="160" t="s">
        <v>55013</v>
      </c>
      <c r="B368" s="23" t="s">
        <v>55014</v>
      </c>
      <c r="C368" s="23" t="s">
        <v>55015</v>
      </c>
      <c r="D368" s="23" t="s">
        <v>55016</v>
      </c>
      <c r="E368" s="23" t="s">
        <v>55017</v>
      </c>
      <c r="F368" s="23" t="s">
        <v>55018</v>
      </c>
      <c r="G368" s="23" t="s">
        <v>55019</v>
      </c>
      <c r="H368" s="7" t="s">
        <v>55020</v>
      </c>
      <c r="I368" s="7" t="s">
        <v>55021</v>
      </c>
      <c r="J368" s="23"/>
      <c r="K368" s="150"/>
      <c r="L368" s="24"/>
      <c r="M368" s="23"/>
      <c r="N368" s="23"/>
      <c r="O368" s="23"/>
      <c r="P368" s="23"/>
      <c r="Q368" s="23"/>
      <c r="R368" s="23"/>
      <c r="S368" s="23"/>
      <c r="T368" s="23"/>
      <c r="U368" s="23"/>
    </row>
    <row r="369" spans="1:21" ht="55.2">
      <c r="A369" s="160" t="s">
        <v>55022</v>
      </c>
      <c r="B369" s="23" t="s">
        <v>55023</v>
      </c>
      <c r="C369" s="23" t="s">
        <v>55024</v>
      </c>
      <c r="D369" s="23" t="s">
        <v>55025</v>
      </c>
      <c r="E369" s="23" t="s">
        <v>55026</v>
      </c>
      <c r="F369" s="23" t="s">
        <v>55027</v>
      </c>
      <c r="G369" s="23" t="s">
        <v>55028</v>
      </c>
      <c r="H369" s="7" t="s">
        <v>55029</v>
      </c>
      <c r="I369" s="7" t="s">
        <v>55030</v>
      </c>
      <c r="J369" s="23"/>
      <c r="K369" s="150"/>
      <c r="L369" s="24"/>
      <c r="M369" s="23"/>
      <c r="N369" s="23"/>
      <c r="O369" s="23"/>
      <c r="P369" s="23"/>
      <c r="Q369" s="23"/>
      <c r="R369" s="23"/>
      <c r="S369" s="23"/>
      <c r="T369" s="23"/>
      <c r="U369" s="23"/>
    </row>
    <row r="370" spans="1:21" ht="27.6">
      <c r="A370" s="160" t="s">
        <v>55031</v>
      </c>
      <c r="B370" s="23" t="s">
        <v>55032</v>
      </c>
      <c r="C370" s="23" t="s">
        <v>55033</v>
      </c>
      <c r="D370" s="23" t="s">
        <v>55034</v>
      </c>
      <c r="E370" s="23" t="s">
        <v>55035</v>
      </c>
      <c r="F370" s="23" t="s">
        <v>55036</v>
      </c>
      <c r="G370" s="23" t="s">
        <v>55037</v>
      </c>
      <c r="H370" s="7" t="s">
        <v>55038</v>
      </c>
      <c r="I370" s="7" t="s">
        <v>55039</v>
      </c>
      <c r="J370" s="23"/>
      <c r="K370" s="150"/>
      <c r="L370" s="24"/>
      <c r="M370" s="23"/>
      <c r="N370" s="23"/>
      <c r="O370" s="23"/>
      <c r="P370" s="23"/>
      <c r="Q370" s="23"/>
      <c r="R370" s="23"/>
      <c r="S370" s="23"/>
      <c r="T370" s="23"/>
      <c r="U370" s="23"/>
    </row>
    <row r="371" spans="1:21" ht="220.8">
      <c r="A371" s="160" t="s">
        <v>55040</v>
      </c>
      <c r="B371" s="23" t="s">
        <v>55041</v>
      </c>
      <c r="C371" s="23" t="s">
        <v>55042</v>
      </c>
      <c r="D371" s="23" t="s">
        <v>55043</v>
      </c>
      <c r="E371" s="23" t="s">
        <v>55044</v>
      </c>
      <c r="F371" s="23" t="s">
        <v>55045</v>
      </c>
      <c r="G371" s="23" t="s">
        <v>55046</v>
      </c>
      <c r="H371" s="7" t="s">
        <v>55047</v>
      </c>
      <c r="I371" s="7" t="s">
        <v>55048</v>
      </c>
      <c r="J371" s="23"/>
      <c r="K371" s="150"/>
      <c r="L371" s="24"/>
      <c r="M371" s="23"/>
      <c r="N371" s="23"/>
      <c r="O371" s="23"/>
      <c r="P371" s="23"/>
      <c r="Q371" s="23"/>
      <c r="R371" s="23"/>
      <c r="S371" s="23"/>
      <c r="T371" s="23"/>
      <c r="U371" s="23"/>
    </row>
    <row r="372" spans="1:21" ht="55.2">
      <c r="A372" s="160" t="s">
        <v>55049</v>
      </c>
      <c r="B372" s="23" t="s">
        <v>55050</v>
      </c>
      <c r="C372" s="23" t="s">
        <v>55051</v>
      </c>
      <c r="D372" s="23" t="s">
        <v>55052</v>
      </c>
      <c r="E372" s="23" t="s">
        <v>55053</v>
      </c>
      <c r="F372" s="23" t="s">
        <v>55054</v>
      </c>
      <c r="G372" s="23" t="s">
        <v>55055</v>
      </c>
      <c r="H372" s="7" t="s">
        <v>55056</v>
      </c>
      <c r="I372" s="7" t="s">
        <v>55057</v>
      </c>
      <c r="J372" s="23"/>
      <c r="K372" s="150"/>
      <c r="L372" s="24"/>
      <c r="M372" s="23"/>
      <c r="N372" s="23"/>
      <c r="O372" s="23"/>
      <c r="P372" s="23"/>
      <c r="Q372" s="23"/>
      <c r="R372" s="23"/>
      <c r="S372" s="23"/>
      <c r="T372" s="23"/>
      <c r="U372" s="23"/>
    </row>
    <row r="373" spans="1:21" ht="165.6">
      <c r="A373" s="160" t="s">
        <v>55058</v>
      </c>
      <c r="B373" s="23" t="s">
        <v>55059</v>
      </c>
      <c r="C373" s="23" t="s">
        <v>55060</v>
      </c>
      <c r="D373" s="23" t="s">
        <v>55061</v>
      </c>
      <c r="E373" s="23" t="s">
        <v>55062</v>
      </c>
      <c r="F373" s="23" t="s">
        <v>55063</v>
      </c>
      <c r="G373" s="23" t="s">
        <v>55064</v>
      </c>
      <c r="H373" s="7" t="s">
        <v>55065</v>
      </c>
      <c r="I373" s="7" t="s">
        <v>55066</v>
      </c>
      <c r="J373" s="23"/>
      <c r="K373" s="150"/>
      <c r="L373" s="24"/>
      <c r="M373" s="23"/>
      <c r="N373" s="23"/>
      <c r="O373" s="23"/>
      <c r="P373" s="23"/>
      <c r="Q373" s="23"/>
      <c r="R373" s="23"/>
      <c r="S373" s="23"/>
      <c r="T373" s="23"/>
      <c r="U373" s="23"/>
    </row>
    <row r="374" spans="1:21" ht="41.4">
      <c r="A374" s="160" t="s">
        <v>55067</v>
      </c>
      <c r="B374" s="23" t="s">
        <v>55068</v>
      </c>
      <c r="C374" s="5" t="s">
        <v>55069</v>
      </c>
      <c r="D374" s="23" t="s">
        <v>55070</v>
      </c>
      <c r="E374" s="23" t="s">
        <v>55071</v>
      </c>
      <c r="F374" s="23" t="s">
        <v>55072</v>
      </c>
      <c r="G374" s="23" t="s">
        <v>55073</v>
      </c>
      <c r="H374" s="7" t="s">
        <v>55074</v>
      </c>
      <c r="I374" s="7" t="s">
        <v>55075</v>
      </c>
      <c r="J374" s="23"/>
      <c r="K374" s="150"/>
      <c r="L374" s="24"/>
      <c r="M374" s="23"/>
      <c r="N374" s="23"/>
      <c r="O374" s="23"/>
      <c r="P374" s="23"/>
      <c r="Q374" s="23"/>
      <c r="R374" s="23"/>
      <c r="S374" s="23"/>
      <c r="T374" s="23"/>
      <c r="U374" s="23"/>
    </row>
    <row r="375" spans="1:21" ht="41.4">
      <c r="A375" s="167" t="s">
        <v>55076</v>
      </c>
      <c r="B375" s="23"/>
      <c r="C375" s="23" t="s">
        <v>55077</v>
      </c>
      <c r="D375" s="23"/>
      <c r="E375" s="23"/>
      <c r="F375" s="23"/>
      <c r="G375" s="23"/>
      <c r="H375" s="7"/>
      <c r="I375" s="7"/>
      <c r="J375" s="23"/>
      <c r="K375" s="150"/>
      <c r="L375" s="24"/>
      <c r="M375" s="23"/>
      <c r="N375" s="23"/>
      <c r="O375" s="23"/>
      <c r="P375" s="23"/>
      <c r="Q375" s="23"/>
      <c r="R375" s="23"/>
      <c r="S375" s="23"/>
      <c r="T375" s="23"/>
      <c r="U375" s="23"/>
    </row>
    <row r="376" spans="1:21" ht="41.4">
      <c r="A376" s="167" t="s">
        <v>55078</v>
      </c>
      <c r="B376" s="23"/>
      <c r="C376" s="23" t="s">
        <v>55079</v>
      </c>
      <c r="D376" s="23"/>
      <c r="E376" s="23"/>
      <c r="F376" s="23"/>
      <c r="G376" s="23"/>
      <c r="H376" s="7"/>
      <c r="I376" s="7"/>
      <c r="J376" s="23"/>
      <c r="K376" s="150"/>
      <c r="L376" s="24"/>
      <c r="M376" s="23"/>
      <c r="N376" s="23"/>
      <c r="O376" s="23"/>
      <c r="P376" s="23"/>
      <c r="Q376" s="23"/>
      <c r="R376" s="23"/>
      <c r="S376" s="23"/>
      <c r="T376" s="23"/>
      <c r="U376" s="23"/>
    </row>
    <row r="377" spans="1:21" ht="27.6">
      <c r="A377" s="167" t="s">
        <v>55080</v>
      </c>
      <c r="B377" s="23"/>
      <c r="C377" s="23" t="s">
        <v>55081</v>
      </c>
      <c r="D377" s="23"/>
      <c r="E377" s="23"/>
      <c r="F377" s="23"/>
      <c r="G377" s="23"/>
      <c r="H377" s="7"/>
      <c r="I377" s="7"/>
      <c r="J377" s="23"/>
      <c r="K377" s="150"/>
      <c r="L377" s="110"/>
      <c r="M377" s="23"/>
      <c r="N377" s="23"/>
      <c r="O377" s="23"/>
      <c r="P377" s="23"/>
      <c r="Q377" s="23"/>
      <c r="R377" s="23"/>
      <c r="S377" s="23"/>
      <c r="T377" s="23"/>
      <c r="U377" s="23"/>
    </row>
    <row r="378" spans="1:21" ht="27.6">
      <c r="A378" s="167" t="s">
        <v>55082</v>
      </c>
      <c r="B378" s="23"/>
      <c r="C378" s="23" t="s">
        <v>55083</v>
      </c>
      <c r="D378" s="23"/>
      <c r="E378" s="23"/>
      <c r="F378" s="23"/>
      <c r="G378" s="23"/>
      <c r="H378" s="7"/>
      <c r="I378" s="7"/>
      <c r="J378" s="23"/>
      <c r="K378" s="150"/>
      <c r="L378" s="110"/>
      <c r="M378" s="23"/>
      <c r="N378" s="23"/>
      <c r="O378" s="23"/>
      <c r="P378" s="23"/>
      <c r="Q378" s="23"/>
      <c r="R378" s="23"/>
      <c r="S378" s="23"/>
      <c r="T378" s="23"/>
      <c r="U378" s="23"/>
    </row>
    <row r="379" spans="1:21" ht="27.6">
      <c r="A379" s="167" t="s">
        <v>55084</v>
      </c>
      <c r="B379" s="23"/>
      <c r="C379" s="23" t="s">
        <v>55085</v>
      </c>
      <c r="D379" s="23"/>
      <c r="E379" s="23"/>
      <c r="F379" s="23"/>
      <c r="G379" s="23"/>
      <c r="H379" s="7"/>
      <c r="I379" s="7"/>
      <c r="J379" s="23"/>
      <c r="K379" s="150"/>
      <c r="L379" s="110"/>
      <c r="M379" s="23"/>
      <c r="N379" s="23"/>
      <c r="O379" s="23"/>
      <c r="P379" s="23"/>
      <c r="Q379" s="23"/>
      <c r="R379" s="23"/>
      <c r="S379" s="23"/>
      <c r="T379" s="23"/>
      <c r="U379" s="23"/>
    </row>
    <row r="380" spans="1:21" ht="27.6">
      <c r="A380" s="167" t="s">
        <v>55086</v>
      </c>
      <c r="B380" s="23"/>
      <c r="C380" s="23" t="s">
        <v>55087</v>
      </c>
      <c r="D380" s="23"/>
      <c r="E380" s="23"/>
      <c r="F380" s="23"/>
      <c r="G380" s="23"/>
      <c r="H380" s="7"/>
      <c r="I380" s="7"/>
      <c r="J380" s="23"/>
      <c r="K380" s="150"/>
      <c r="L380" s="110"/>
      <c r="M380" s="23"/>
      <c r="N380" s="23"/>
      <c r="O380" s="23"/>
      <c r="P380" s="23"/>
      <c r="Q380" s="23"/>
      <c r="R380" s="23"/>
      <c r="S380" s="23"/>
      <c r="T380" s="23"/>
      <c r="U380" s="23"/>
    </row>
    <row r="381" spans="1:21" ht="27.6">
      <c r="A381" s="167" t="s">
        <v>55088</v>
      </c>
      <c r="B381" s="23"/>
      <c r="C381" s="23" t="s">
        <v>55089</v>
      </c>
      <c r="D381" s="23"/>
      <c r="E381" s="23"/>
      <c r="F381" s="23"/>
      <c r="G381" s="23"/>
      <c r="H381" s="7"/>
      <c r="I381" s="7"/>
      <c r="J381" s="23"/>
      <c r="K381" s="150"/>
      <c r="L381" s="24"/>
      <c r="M381" s="23"/>
      <c r="N381" s="23"/>
      <c r="O381" s="23"/>
      <c r="P381" s="23"/>
      <c r="Q381" s="23"/>
      <c r="R381" s="23"/>
      <c r="S381" s="23"/>
      <c r="T381" s="23"/>
      <c r="U381" s="23"/>
    </row>
    <row r="382" spans="1:21" ht="55.2">
      <c r="A382" s="160" t="s">
        <v>55090</v>
      </c>
      <c r="B382" s="23" t="s">
        <v>55091</v>
      </c>
      <c r="C382" s="23" t="s">
        <v>55092</v>
      </c>
      <c r="D382" s="23" t="s">
        <v>55093</v>
      </c>
      <c r="E382" s="23" t="s">
        <v>55094</v>
      </c>
      <c r="F382" s="23" t="s">
        <v>55095</v>
      </c>
      <c r="G382" s="23" t="s">
        <v>55096</v>
      </c>
      <c r="H382" s="7" t="s">
        <v>55097</v>
      </c>
      <c r="I382" s="7" t="s">
        <v>55098</v>
      </c>
      <c r="J382" s="23"/>
      <c r="K382" s="150"/>
      <c r="L382" s="24"/>
      <c r="M382" s="23"/>
      <c r="N382" s="23"/>
      <c r="O382" s="23"/>
      <c r="P382" s="23"/>
      <c r="Q382" s="23"/>
      <c r="R382" s="23"/>
      <c r="S382" s="23"/>
      <c r="T382" s="23"/>
      <c r="U382" s="23"/>
    </row>
    <row r="383" spans="1:21" ht="96.6">
      <c r="A383" s="160" t="s">
        <v>55099</v>
      </c>
      <c r="B383" s="23" t="s">
        <v>55100</v>
      </c>
      <c r="C383" s="5" t="s">
        <v>53604</v>
      </c>
      <c r="D383" s="23" t="s">
        <v>55101</v>
      </c>
      <c r="E383" s="23" t="s">
        <v>55102</v>
      </c>
      <c r="F383" s="23" t="s">
        <v>55103</v>
      </c>
      <c r="G383" s="23" t="s">
        <v>55104</v>
      </c>
      <c r="H383" s="7" t="s">
        <v>55105</v>
      </c>
      <c r="I383" s="7" t="s">
        <v>55106</v>
      </c>
      <c r="J383" s="23"/>
      <c r="K383" s="150"/>
      <c r="L383" s="24"/>
      <c r="M383" s="23"/>
      <c r="N383" s="23"/>
      <c r="O383" s="23"/>
      <c r="P383" s="23"/>
      <c r="Q383" s="23"/>
      <c r="R383" s="23"/>
      <c r="S383" s="23"/>
      <c r="T383" s="23"/>
      <c r="U383" s="23"/>
    </row>
    <row r="384" spans="1:21" ht="82.8">
      <c r="A384" s="167" t="s">
        <v>55107</v>
      </c>
      <c r="B384" s="23"/>
      <c r="C384" s="23" t="s">
        <v>55108</v>
      </c>
      <c r="D384" s="23"/>
      <c r="E384" s="23"/>
      <c r="F384" s="23"/>
      <c r="G384" s="23"/>
      <c r="H384" s="7"/>
      <c r="I384" s="7"/>
      <c r="J384" s="23"/>
      <c r="K384" s="150"/>
      <c r="L384" s="24"/>
      <c r="M384" s="23"/>
      <c r="N384" s="23"/>
      <c r="O384" s="23"/>
      <c r="P384" s="23"/>
      <c r="Q384" s="23"/>
      <c r="R384" s="23"/>
      <c r="S384" s="23"/>
      <c r="T384" s="23"/>
      <c r="U384" s="23"/>
    </row>
    <row r="385" spans="1:21" ht="82.8">
      <c r="A385" s="167" t="s">
        <v>55109</v>
      </c>
      <c r="B385" s="23"/>
      <c r="C385" s="23" t="s">
        <v>55110</v>
      </c>
      <c r="D385" s="23"/>
      <c r="E385" s="23"/>
      <c r="F385" s="23"/>
      <c r="G385" s="23"/>
      <c r="H385" s="7"/>
      <c r="I385" s="7"/>
      <c r="J385" s="23"/>
      <c r="K385" s="150"/>
      <c r="L385" s="24"/>
      <c r="M385" s="23"/>
      <c r="N385" s="23"/>
      <c r="O385" s="23"/>
      <c r="P385" s="23"/>
      <c r="Q385" s="23"/>
      <c r="R385" s="23"/>
      <c r="S385" s="23"/>
      <c r="T385" s="23"/>
      <c r="U385" s="23"/>
    </row>
    <row r="386" spans="1:21" ht="82.8">
      <c r="A386" s="167" t="s">
        <v>55111</v>
      </c>
      <c r="B386" s="23"/>
      <c r="C386" s="23" t="s">
        <v>55112</v>
      </c>
      <c r="D386" s="23"/>
      <c r="E386" s="23"/>
      <c r="F386" s="23"/>
      <c r="G386" s="23"/>
      <c r="H386" s="7"/>
      <c r="I386" s="7"/>
      <c r="J386" s="23"/>
      <c r="K386" s="150"/>
      <c r="L386" s="24"/>
      <c r="M386" s="23"/>
      <c r="N386" s="23"/>
      <c r="O386" s="23"/>
      <c r="P386" s="23"/>
      <c r="Q386" s="23"/>
      <c r="R386" s="23"/>
      <c r="S386" s="23"/>
      <c r="T386" s="23"/>
      <c r="U386" s="23"/>
    </row>
    <row r="387" spans="1:21" ht="82.8">
      <c r="A387" s="167" t="s">
        <v>55113</v>
      </c>
      <c r="B387" s="23"/>
      <c r="C387" s="23" t="s">
        <v>55114</v>
      </c>
      <c r="D387" s="23"/>
      <c r="E387" s="23"/>
      <c r="F387" s="23"/>
      <c r="G387" s="23"/>
      <c r="H387" s="7"/>
      <c r="I387" s="7"/>
      <c r="J387" s="23"/>
      <c r="K387" s="150"/>
      <c r="L387" s="24"/>
      <c r="M387" s="23"/>
      <c r="N387" s="23"/>
      <c r="O387" s="23"/>
      <c r="P387" s="23"/>
      <c r="Q387" s="23"/>
      <c r="R387" s="23"/>
      <c r="S387" s="23"/>
      <c r="T387" s="23"/>
      <c r="U387" s="23"/>
    </row>
    <row r="388" spans="1:21" ht="96.6">
      <c r="A388" s="167" t="s">
        <v>55115</v>
      </c>
      <c r="B388" s="23"/>
      <c r="C388" s="23" t="s">
        <v>55116</v>
      </c>
      <c r="D388" s="23"/>
      <c r="E388" s="23"/>
      <c r="F388" s="23"/>
      <c r="G388" s="23"/>
      <c r="H388" s="7"/>
      <c r="I388" s="7"/>
      <c r="J388" s="23"/>
      <c r="K388" s="150"/>
      <c r="L388" s="24"/>
      <c r="M388" s="23"/>
      <c r="N388" s="23"/>
      <c r="O388" s="23"/>
      <c r="P388" s="23"/>
      <c r="Q388" s="23"/>
      <c r="R388" s="23"/>
      <c r="S388" s="23"/>
      <c r="T388" s="23"/>
      <c r="U388" s="23"/>
    </row>
    <row r="389" spans="1:21" ht="82.8">
      <c r="A389" s="167" t="s">
        <v>55117</v>
      </c>
      <c r="B389" s="23"/>
      <c r="C389" s="23" t="s">
        <v>55118</v>
      </c>
      <c r="D389" s="23"/>
      <c r="E389" s="23"/>
      <c r="F389" s="23"/>
      <c r="G389" s="23"/>
      <c r="H389" s="7"/>
      <c r="I389" s="7"/>
      <c r="J389" s="23"/>
      <c r="K389" s="150"/>
      <c r="L389" s="24"/>
      <c r="M389" s="23"/>
      <c r="N389" s="23"/>
      <c r="O389" s="23"/>
      <c r="P389" s="23"/>
      <c r="Q389" s="23"/>
      <c r="R389" s="23"/>
      <c r="S389" s="23"/>
      <c r="T389" s="23"/>
      <c r="U389" s="23"/>
    </row>
    <row r="390" spans="1:21" ht="55.2">
      <c r="A390" s="160" t="s">
        <v>55119</v>
      </c>
      <c r="B390" s="23" t="s">
        <v>55120</v>
      </c>
      <c r="C390" s="5" t="s">
        <v>55069</v>
      </c>
      <c r="D390" s="23" t="s">
        <v>55121</v>
      </c>
      <c r="E390" s="23" t="s">
        <v>55122</v>
      </c>
      <c r="F390" s="23" t="s">
        <v>55123</v>
      </c>
      <c r="G390" s="23" t="s">
        <v>55124</v>
      </c>
      <c r="H390" s="7" t="s">
        <v>55125</v>
      </c>
      <c r="I390" s="7" t="s">
        <v>55126</v>
      </c>
      <c r="J390" s="23"/>
      <c r="K390" s="150"/>
      <c r="L390" s="24"/>
      <c r="M390" s="23"/>
      <c r="N390" s="23"/>
      <c r="O390" s="23"/>
      <c r="P390" s="23"/>
      <c r="Q390" s="23"/>
      <c r="R390" s="23"/>
      <c r="S390" s="23"/>
      <c r="T390" s="23"/>
      <c r="U390" s="23"/>
    </row>
    <row r="391" spans="1:21" ht="55.2">
      <c r="A391" s="167" t="s">
        <v>55127</v>
      </c>
      <c r="B391" s="23"/>
      <c r="C391" s="23" t="s">
        <v>55128</v>
      </c>
      <c r="D391" s="23"/>
      <c r="E391" s="23"/>
      <c r="F391" s="23"/>
      <c r="G391" s="23"/>
      <c r="H391" s="7"/>
      <c r="I391" s="7"/>
      <c r="J391" s="23"/>
      <c r="K391" s="150"/>
      <c r="L391" s="24"/>
      <c r="M391" s="23"/>
      <c r="N391" s="23"/>
      <c r="O391" s="23"/>
      <c r="P391" s="23"/>
      <c r="Q391" s="23"/>
      <c r="R391" s="23"/>
      <c r="S391" s="23"/>
      <c r="T391" s="23"/>
      <c r="U391" s="23"/>
    </row>
    <row r="392" spans="1:21" ht="41.4">
      <c r="A392" s="167" t="s">
        <v>55129</v>
      </c>
      <c r="B392" s="23"/>
      <c r="C392" s="23" t="s">
        <v>55130</v>
      </c>
      <c r="D392" s="23"/>
      <c r="E392" s="23"/>
      <c r="F392" s="23"/>
      <c r="G392" s="23"/>
      <c r="H392" s="7"/>
      <c r="I392" s="7"/>
      <c r="J392" s="23"/>
      <c r="K392" s="150"/>
      <c r="L392" s="24"/>
      <c r="M392" s="23"/>
      <c r="N392" s="23"/>
      <c r="O392" s="23"/>
      <c r="P392" s="23"/>
      <c r="Q392" s="23"/>
      <c r="R392" s="23"/>
      <c r="S392" s="23"/>
      <c r="T392" s="23"/>
      <c r="U392" s="23"/>
    </row>
    <row r="393" spans="1:21" ht="41.4">
      <c r="A393" s="167" t="s">
        <v>55131</v>
      </c>
      <c r="B393" s="23"/>
      <c r="C393" s="23" t="s">
        <v>55132</v>
      </c>
      <c r="D393" s="23"/>
      <c r="E393" s="23"/>
      <c r="F393" s="23"/>
      <c r="G393" s="23"/>
      <c r="H393" s="7"/>
      <c r="I393" s="7"/>
      <c r="J393" s="23"/>
      <c r="K393" s="150"/>
      <c r="L393" s="24"/>
      <c r="M393" s="23"/>
      <c r="N393" s="23"/>
      <c r="O393" s="23"/>
      <c r="P393" s="23"/>
      <c r="Q393" s="23"/>
      <c r="R393" s="23"/>
      <c r="S393" s="23"/>
      <c r="T393" s="23"/>
      <c r="U393" s="23"/>
    </row>
    <row r="394" spans="1:21" ht="41.4">
      <c r="A394" s="167" t="s">
        <v>55133</v>
      </c>
      <c r="B394" s="23"/>
      <c r="C394" s="23" t="s">
        <v>55134</v>
      </c>
      <c r="D394" s="23"/>
      <c r="E394" s="23"/>
      <c r="F394" s="23"/>
      <c r="G394" s="23"/>
      <c r="H394" s="7"/>
      <c r="I394" s="7"/>
      <c r="J394" s="23"/>
      <c r="K394" s="150"/>
      <c r="L394" s="24"/>
      <c r="M394" s="23"/>
      <c r="N394" s="23"/>
      <c r="O394" s="23"/>
      <c r="P394" s="23"/>
      <c r="Q394" s="23"/>
      <c r="R394" s="23"/>
      <c r="S394" s="23"/>
      <c r="T394" s="23"/>
      <c r="U394" s="23"/>
    </row>
    <row r="395" spans="1:21" ht="41.4">
      <c r="A395" s="167" t="s">
        <v>55135</v>
      </c>
      <c r="B395" s="23"/>
      <c r="C395" s="23" t="s">
        <v>55136</v>
      </c>
      <c r="D395" s="23"/>
      <c r="E395" s="23"/>
      <c r="F395" s="23"/>
      <c r="G395" s="23"/>
      <c r="H395" s="7"/>
      <c r="I395" s="7"/>
      <c r="J395" s="23"/>
      <c r="K395" s="150"/>
      <c r="L395" s="24"/>
      <c r="M395" s="23"/>
      <c r="N395" s="23"/>
      <c r="O395" s="23"/>
      <c r="P395" s="23"/>
      <c r="Q395" s="23"/>
      <c r="R395" s="23"/>
      <c r="S395" s="23"/>
      <c r="T395" s="23"/>
      <c r="U395" s="23"/>
    </row>
    <row r="396" spans="1:21" ht="27.6">
      <c r="A396" s="167" t="s">
        <v>55137</v>
      </c>
      <c r="B396" s="23"/>
      <c r="C396" s="23" t="s">
        <v>55138</v>
      </c>
      <c r="D396" s="23"/>
      <c r="E396" s="23"/>
      <c r="F396" s="23"/>
      <c r="G396" s="23"/>
      <c r="H396" s="7"/>
      <c r="I396" s="7"/>
      <c r="J396" s="23"/>
      <c r="K396" s="150"/>
      <c r="L396" s="24"/>
      <c r="M396" s="23"/>
      <c r="N396" s="23"/>
      <c r="O396" s="23"/>
      <c r="P396" s="23"/>
      <c r="Q396" s="23"/>
      <c r="R396" s="23"/>
      <c r="S396" s="23"/>
      <c r="T396" s="23"/>
      <c r="U396" s="23"/>
    </row>
    <row r="397" spans="1:21" ht="41.4">
      <c r="A397" s="167" t="s">
        <v>55139</v>
      </c>
      <c r="B397" s="23"/>
      <c r="C397" s="23" t="s">
        <v>55140</v>
      </c>
      <c r="D397" s="23"/>
      <c r="E397" s="23"/>
      <c r="F397" s="23"/>
      <c r="G397" s="23"/>
      <c r="H397" s="7"/>
      <c r="I397" s="7"/>
      <c r="J397" s="23"/>
      <c r="K397" s="150"/>
      <c r="L397" s="24"/>
      <c r="M397" s="23"/>
      <c r="N397" s="23"/>
      <c r="O397" s="23"/>
      <c r="P397" s="23"/>
      <c r="Q397" s="23"/>
      <c r="R397" s="23"/>
      <c r="S397" s="23"/>
      <c r="T397" s="23"/>
      <c r="U397" s="23"/>
    </row>
    <row r="398" spans="1:21" ht="55.2">
      <c r="A398" s="160" t="s">
        <v>55141</v>
      </c>
      <c r="B398" s="23" t="s">
        <v>55142</v>
      </c>
      <c r="C398" s="23" t="s">
        <v>55143</v>
      </c>
      <c r="D398" s="23" t="s">
        <v>55144</v>
      </c>
      <c r="E398" s="23" t="s">
        <v>55145</v>
      </c>
      <c r="F398" s="23" t="s">
        <v>55146</v>
      </c>
      <c r="G398" s="23" t="s">
        <v>55147</v>
      </c>
      <c r="H398" s="7" t="s">
        <v>55148</v>
      </c>
      <c r="I398" s="7" t="s">
        <v>55149</v>
      </c>
      <c r="J398" s="23"/>
      <c r="K398" s="150"/>
      <c r="L398" s="24"/>
      <c r="M398" s="23"/>
      <c r="N398" s="23"/>
      <c r="O398" s="23"/>
      <c r="P398" s="23"/>
      <c r="Q398" s="23"/>
      <c r="R398" s="23"/>
      <c r="S398" s="23"/>
      <c r="T398" s="23"/>
      <c r="U398" s="23"/>
    </row>
    <row r="399" spans="1:21" ht="151.80000000000001">
      <c r="A399" s="160" t="s">
        <v>55150</v>
      </c>
      <c r="B399" s="23" t="s">
        <v>55151</v>
      </c>
      <c r="C399" s="23" t="s">
        <v>55152</v>
      </c>
      <c r="D399" s="23" t="s">
        <v>55153</v>
      </c>
      <c r="E399" s="23" t="s">
        <v>55154</v>
      </c>
      <c r="F399" s="23" t="s">
        <v>55155</v>
      </c>
      <c r="G399" s="23" t="s">
        <v>55156</v>
      </c>
      <c r="H399" s="7" t="s">
        <v>55157</v>
      </c>
      <c r="I399" s="7" t="s">
        <v>55158</v>
      </c>
      <c r="J399" s="23"/>
      <c r="K399" s="150"/>
      <c r="L399" s="24"/>
      <c r="M399" s="23"/>
      <c r="N399" s="23"/>
      <c r="O399" s="23"/>
      <c r="P399" s="23"/>
      <c r="Q399" s="23"/>
      <c r="R399" s="23"/>
      <c r="S399" s="23"/>
      <c r="T399" s="23"/>
      <c r="U399" s="23"/>
    </row>
    <row r="400" spans="1:21" ht="55.2">
      <c r="A400" s="166" t="s">
        <v>55159</v>
      </c>
      <c r="B400" s="23" t="s">
        <v>55160</v>
      </c>
      <c r="C400" s="23" t="s">
        <v>55161</v>
      </c>
      <c r="D400" s="23" t="s">
        <v>55162</v>
      </c>
      <c r="E400" s="23" t="s">
        <v>55163</v>
      </c>
      <c r="F400" s="23" t="s">
        <v>55164</v>
      </c>
      <c r="G400" s="23" t="s">
        <v>55165</v>
      </c>
      <c r="H400" s="7" t="s">
        <v>55166</v>
      </c>
      <c r="I400" s="7" t="s">
        <v>55167</v>
      </c>
      <c r="J400" s="23"/>
      <c r="K400" s="150"/>
      <c r="L400" s="24"/>
      <c r="M400" s="23"/>
      <c r="N400" s="23"/>
      <c r="O400" s="23"/>
      <c r="P400" s="23"/>
      <c r="Q400" s="23"/>
      <c r="R400" s="23"/>
      <c r="S400" s="23"/>
      <c r="T400" s="23"/>
      <c r="U400" s="23"/>
    </row>
    <row r="401" spans="1:21" ht="124.2">
      <c r="A401" s="166" t="s">
        <v>55168</v>
      </c>
      <c r="B401" s="23" t="s">
        <v>55169</v>
      </c>
      <c r="C401" s="23" t="s">
        <v>55170</v>
      </c>
      <c r="D401" s="23" t="s">
        <v>55171</v>
      </c>
      <c r="E401" s="23" t="s">
        <v>55172</v>
      </c>
      <c r="F401" s="23" t="s">
        <v>55173</v>
      </c>
      <c r="G401" s="23" t="s">
        <v>55174</v>
      </c>
      <c r="H401" s="7" t="s">
        <v>55175</v>
      </c>
      <c r="I401" s="7" t="s">
        <v>55176</v>
      </c>
      <c r="J401" s="23"/>
      <c r="K401" s="150"/>
      <c r="L401" s="24"/>
      <c r="M401" s="23"/>
      <c r="N401" s="23"/>
      <c r="O401" s="23"/>
      <c r="P401" s="23"/>
      <c r="Q401" s="23"/>
      <c r="R401" s="23"/>
      <c r="S401" s="23"/>
      <c r="T401" s="23"/>
      <c r="U401" s="23"/>
    </row>
    <row r="402" spans="1:21" ht="69">
      <c r="A402" s="166" t="s">
        <v>55177</v>
      </c>
      <c r="B402" s="23" t="s">
        <v>55178</v>
      </c>
      <c r="C402" s="23" t="s">
        <v>55179</v>
      </c>
      <c r="D402" s="23" t="s">
        <v>55180</v>
      </c>
      <c r="E402" s="23" t="s">
        <v>55181</v>
      </c>
      <c r="F402" s="23" t="s">
        <v>55182</v>
      </c>
      <c r="G402" s="23" t="s">
        <v>55183</v>
      </c>
      <c r="H402" s="7" t="s">
        <v>55184</v>
      </c>
      <c r="I402" s="7" t="s">
        <v>55185</v>
      </c>
      <c r="J402" s="23"/>
      <c r="K402" s="150"/>
      <c r="L402" s="24"/>
      <c r="M402" s="23"/>
      <c r="N402" s="23"/>
      <c r="O402" s="23"/>
      <c r="P402" s="23"/>
      <c r="Q402" s="23"/>
      <c r="R402" s="23"/>
      <c r="S402" s="23"/>
      <c r="T402" s="23"/>
      <c r="U402" s="23"/>
    </row>
    <row r="403" spans="1:21" ht="55.2">
      <c r="A403" s="166" t="s">
        <v>55186</v>
      </c>
      <c r="B403" s="23" t="s">
        <v>55187</v>
      </c>
      <c r="C403" s="23" t="s">
        <v>55188</v>
      </c>
      <c r="D403" s="23" t="s">
        <v>55189</v>
      </c>
      <c r="E403" s="23" t="s">
        <v>55190</v>
      </c>
      <c r="F403" s="23" t="s">
        <v>55191</v>
      </c>
      <c r="G403" s="23" t="s">
        <v>55192</v>
      </c>
      <c r="H403" s="7" t="s">
        <v>55193</v>
      </c>
      <c r="I403" s="7" t="s">
        <v>55194</v>
      </c>
      <c r="J403" s="23"/>
      <c r="K403" s="150"/>
      <c r="L403" s="24"/>
      <c r="M403" s="23"/>
      <c r="N403" s="23"/>
      <c r="O403" s="23"/>
      <c r="P403" s="23"/>
      <c r="Q403" s="23"/>
      <c r="R403" s="23"/>
      <c r="S403" s="23"/>
      <c r="T403" s="23"/>
      <c r="U403" s="23"/>
    </row>
    <row r="404" spans="1:21" ht="41.4">
      <c r="A404" s="160" t="s">
        <v>55195</v>
      </c>
      <c r="B404" s="23" t="s">
        <v>55196</v>
      </c>
      <c r="C404" s="23" t="s">
        <v>55197</v>
      </c>
      <c r="D404" s="23" t="s">
        <v>55198</v>
      </c>
      <c r="E404" s="23" t="s">
        <v>55199</v>
      </c>
      <c r="F404" s="23" t="s">
        <v>55200</v>
      </c>
      <c r="G404" s="23" t="s">
        <v>55201</v>
      </c>
      <c r="H404" s="7" t="s">
        <v>55202</v>
      </c>
      <c r="I404" s="7" t="s">
        <v>55203</v>
      </c>
      <c r="J404" s="23"/>
      <c r="K404" s="150"/>
      <c r="L404" s="24"/>
      <c r="M404" s="23"/>
      <c r="N404" s="23"/>
      <c r="O404" s="23"/>
      <c r="P404" s="23"/>
      <c r="Q404" s="23"/>
      <c r="R404" s="23"/>
      <c r="S404" s="23"/>
      <c r="T404" s="23"/>
      <c r="U404" s="23"/>
    </row>
    <row r="405" spans="1:21" ht="82.8">
      <c r="A405" s="166" t="s">
        <v>55204</v>
      </c>
      <c r="B405" s="23" t="s">
        <v>55205</v>
      </c>
      <c r="C405" s="23" t="s">
        <v>55206</v>
      </c>
      <c r="D405" s="23" t="s">
        <v>55207</v>
      </c>
      <c r="E405" s="23" t="s">
        <v>55208</v>
      </c>
      <c r="F405" s="23" t="s">
        <v>55209</v>
      </c>
      <c r="G405" s="23" t="s">
        <v>55210</v>
      </c>
      <c r="H405" s="7" t="s">
        <v>55211</v>
      </c>
      <c r="I405" s="7" t="s">
        <v>55212</v>
      </c>
      <c r="J405" s="23"/>
      <c r="K405" s="150"/>
      <c r="L405" s="24"/>
      <c r="M405" s="23"/>
      <c r="N405" s="23"/>
      <c r="O405" s="23"/>
      <c r="P405" s="23"/>
      <c r="Q405" s="23"/>
      <c r="R405" s="23"/>
      <c r="S405" s="23"/>
      <c r="T405" s="23"/>
      <c r="U405" s="23"/>
    </row>
    <row r="406" spans="1:21" ht="41.4">
      <c r="A406" s="166" t="s">
        <v>55213</v>
      </c>
      <c r="B406" s="23" t="s">
        <v>55214</v>
      </c>
      <c r="C406" s="23" t="s">
        <v>55215</v>
      </c>
      <c r="D406" s="23" t="s">
        <v>55216</v>
      </c>
      <c r="E406" s="23" t="s">
        <v>55217</v>
      </c>
      <c r="F406" s="23" t="s">
        <v>55218</v>
      </c>
      <c r="G406" s="23" t="s">
        <v>55219</v>
      </c>
      <c r="H406" s="7" t="s">
        <v>55220</v>
      </c>
      <c r="I406" s="7" t="s">
        <v>55221</v>
      </c>
      <c r="J406" s="23"/>
      <c r="K406" s="150"/>
      <c r="L406" s="24"/>
      <c r="M406" s="23"/>
      <c r="N406" s="23"/>
      <c r="O406" s="23"/>
      <c r="P406" s="23"/>
      <c r="Q406" s="23"/>
      <c r="R406" s="23"/>
      <c r="S406" s="23"/>
      <c r="T406" s="23"/>
      <c r="U406" s="23"/>
    </row>
    <row r="407" spans="1:21" ht="110.4">
      <c r="A407" s="166" t="s">
        <v>55222</v>
      </c>
      <c r="B407" s="23" t="s">
        <v>55223</v>
      </c>
      <c r="C407" s="23" t="s">
        <v>55224</v>
      </c>
      <c r="D407" s="23" t="s">
        <v>55225</v>
      </c>
      <c r="E407" s="23" t="s">
        <v>55226</v>
      </c>
      <c r="F407" s="23" t="s">
        <v>55227</v>
      </c>
      <c r="G407" s="23" t="s">
        <v>55228</v>
      </c>
      <c r="H407" s="7" t="s">
        <v>55229</v>
      </c>
      <c r="I407" s="7" t="s">
        <v>55230</v>
      </c>
      <c r="J407" s="23"/>
      <c r="K407" s="150"/>
      <c r="L407" s="24"/>
      <c r="M407" s="23"/>
      <c r="N407" s="23"/>
      <c r="O407" s="23"/>
      <c r="P407" s="23"/>
      <c r="Q407" s="23"/>
      <c r="R407" s="23"/>
      <c r="S407" s="23"/>
      <c r="T407" s="23"/>
      <c r="U407" s="23"/>
    </row>
    <row r="408" spans="1:21" ht="27.6">
      <c r="A408" s="160" t="s">
        <v>55231</v>
      </c>
      <c r="B408" s="23" t="s">
        <v>55232</v>
      </c>
      <c r="C408" s="23" t="s">
        <v>55233</v>
      </c>
      <c r="D408" s="23" t="s">
        <v>55234</v>
      </c>
      <c r="E408" s="23" t="s">
        <v>55235</v>
      </c>
      <c r="F408" s="23" t="s">
        <v>55236</v>
      </c>
      <c r="G408" s="23" t="s">
        <v>55237</v>
      </c>
      <c r="H408" s="7" t="s">
        <v>55238</v>
      </c>
      <c r="I408" s="7" t="s">
        <v>55239</v>
      </c>
      <c r="J408" s="23"/>
      <c r="K408" s="150"/>
      <c r="L408" s="24"/>
      <c r="M408" s="23"/>
      <c r="N408" s="23"/>
      <c r="O408" s="23"/>
      <c r="P408" s="23"/>
      <c r="Q408" s="23"/>
      <c r="R408" s="23"/>
      <c r="S408" s="23"/>
      <c r="T408" s="23"/>
      <c r="U408" s="23"/>
    </row>
    <row r="409" spans="1:21" ht="110.4">
      <c r="A409" s="160" t="s">
        <v>55240</v>
      </c>
      <c r="B409" s="23" t="s">
        <v>55241</v>
      </c>
      <c r="C409" s="5" t="s">
        <v>26246</v>
      </c>
      <c r="D409" s="23" t="s">
        <v>55242</v>
      </c>
      <c r="E409" s="23" t="s">
        <v>55243</v>
      </c>
      <c r="F409" s="23" t="s">
        <v>55244</v>
      </c>
      <c r="G409" s="23" t="s">
        <v>55245</v>
      </c>
      <c r="H409" s="7" t="s">
        <v>55246</v>
      </c>
      <c r="I409" s="7" t="s">
        <v>55247</v>
      </c>
      <c r="J409" s="23"/>
      <c r="K409" s="150"/>
      <c r="L409" s="24"/>
      <c r="M409" s="23"/>
      <c r="N409" s="23"/>
      <c r="O409" s="23"/>
      <c r="P409" s="23"/>
      <c r="Q409" s="23"/>
      <c r="R409" s="23"/>
      <c r="S409" s="23"/>
      <c r="T409" s="23"/>
      <c r="U409" s="23"/>
    </row>
    <row r="410" spans="1:21" ht="96.6">
      <c r="A410" s="167" t="s">
        <v>55248</v>
      </c>
      <c r="B410" s="23"/>
      <c r="C410" s="23" t="s">
        <v>55249</v>
      </c>
      <c r="D410" s="23"/>
      <c r="E410" s="23"/>
      <c r="F410" s="23"/>
      <c r="G410" s="23"/>
      <c r="H410" s="7"/>
      <c r="I410" s="7"/>
      <c r="J410" s="23"/>
      <c r="K410" s="150"/>
      <c r="L410" s="24"/>
      <c r="M410" s="23"/>
      <c r="N410" s="23"/>
      <c r="O410" s="23"/>
      <c r="P410" s="23"/>
      <c r="Q410" s="23"/>
      <c r="R410" s="23"/>
      <c r="S410" s="23"/>
      <c r="T410" s="23"/>
      <c r="U410" s="23"/>
    </row>
    <row r="411" spans="1:21" ht="96.6">
      <c r="A411" s="167" t="s">
        <v>55250</v>
      </c>
      <c r="B411" s="23"/>
      <c r="C411" s="23" t="s">
        <v>55251</v>
      </c>
      <c r="D411" s="23"/>
      <c r="E411" s="23"/>
      <c r="F411" s="23"/>
      <c r="G411" s="23"/>
      <c r="H411" s="7"/>
      <c r="I411" s="7"/>
      <c r="J411" s="23"/>
      <c r="K411" s="150"/>
      <c r="L411" s="24"/>
      <c r="M411" s="23"/>
      <c r="N411" s="23"/>
      <c r="O411" s="23"/>
      <c r="P411" s="23"/>
      <c r="Q411" s="23"/>
      <c r="R411" s="23"/>
      <c r="S411" s="23"/>
      <c r="T411" s="23"/>
      <c r="U411" s="23"/>
    </row>
    <row r="412" spans="1:21" ht="82.8">
      <c r="A412" s="167" t="s">
        <v>55252</v>
      </c>
      <c r="B412" s="23"/>
      <c r="C412" s="23" t="s">
        <v>55253</v>
      </c>
      <c r="D412" s="23"/>
      <c r="E412" s="23"/>
      <c r="F412" s="23"/>
      <c r="G412" s="23"/>
      <c r="H412" s="7"/>
      <c r="I412" s="7"/>
      <c r="J412" s="23"/>
      <c r="K412" s="150"/>
      <c r="L412" s="24"/>
      <c r="M412" s="23"/>
      <c r="N412" s="23"/>
      <c r="O412" s="23"/>
      <c r="P412" s="23"/>
      <c r="Q412" s="23"/>
      <c r="R412" s="23"/>
      <c r="S412" s="23"/>
      <c r="T412" s="23"/>
      <c r="U412" s="23"/>
    </row>
    <row r="413" spans="1:21" ht="69">
      <c r="A413" s="160" t="s">
        <v>55254</v>
      </c>
      <c r="B413" s="23" t="s">
        <v>55255</v>
      </c>
      <c r="C413" s="5" t="s">
        <v>26246</v>
      </c>
      <c r="D413" s="23" t="s">
        <v>55256</v>
      </c>
      <c r="E413" s="23" t="s">
        <v>55257</v>
      </c>
      <c r="F413" s="23" t="s">
        <v>55258</v>
      </c>
      <c r="G413" s="23" t="s">
        <v>55259</v>
      </c>
      <c r="H413" s="7" t="s">
        <v>55260</v>
      </c>
      <c r="I413" s="7" t="s">
        <v>55261</v>
      </c>
      <c r="J413" s="23"/>
      <c r="K413" s="150"/>
      <c r="L413" s="24"/>
      <c r="M413" s="23"/>
      <c r="N413" s="23"/>
      <c r="O413" s="23"/>
      <c r="P413" s="23"/>
      <c r="Q413" s="23"/>
      <c r="R413" s="23"/>
      <c r="S413" s="23"/>
      <c r="T413" s="23"/>
      <c r="U413" s="23"/>
    </row>
    <row r="414" spans="1:21" ht="69">
      <c r="A414" s="167" t="s">
        <v>55262</v>
      </c>
      <c r="B414" s="23"/>
      <c r="C414" s="23" t="s">
        <v>55263</v>
      </c>
      <c r="D414" s="23"/>
      <c r="E414" s="23"/>
      <c r="F414" s="23"/>
      <c r="G414" s="23"/>
      <c r="H414" s="7"/>
      <c r="I414" s="7"/>
      <c r="J414" s="23"/>
      <c r="K414" s="150"/>
      <c r="L414" s="24"/>
      <c r="M414" s="23"/>
      <c r="N414" s="23"/>
      <c r="O414" s="23"/>
      <c r="P414" s="23"/>
      <c r="Q414" s="23"/>
      <c r="R414" s="23"/>
      <c r="S414" s="23"/>
      <c r="T414" s="23"/>
      <c r="U414" s="23"/>
    </row>
    <row r="415" spans="1:21" ht="13.8">
      <c r="A415" s="167" t="s">
        <v>55264</v>
      </c>
      <c r="B415" s="23"/>
      <c r="C415" s="6" t="s">
        <v>55265</v>
      </c>
      <c r="D415" s="23"/>
      <c r="E415" s="23"/>
      <c r="F415" s="23"/>
      <c r="G415" s="23"/>
      <c r="H415" s="7"/>
      <c r="I415" s="7"/>
      <c r="J415" s="23"/>
      <c r="K415" s="150"/>
      <c r="L415" s="24"/>
      <c r="M415" s="23"/>
      <c r="N415" s="23"/>
      <c r="O415" s="23"/>
      <c r="P415" s="23"/>
      <c r="Q415" s="23"/>
      <c r="R415" s="23"/>
      <c r="S415" s="23"/>
      <c r="T415" s="23"/>
      <c r="U415" s="23"/>
    </row>
    <row r="416" spans="1:21" ht="82.8">
      <c r="A416" s="167" t="s">
        <v>55266</v>
      </c>
      <c r="B416" s="23"/>
      <c r="C416" s="23" t="s">
        <v>55267</v>
      </c>
      <c r="D416" s="23"/>
      <c r="E416" s="23"/>
      <c r="F416" s="23"/>
      <c r="G416" s="23"/>
      <c r="H416" s="7"/>
      <c r="I416" s="7"/>
      <c r="J416" s="23"/>
      <c r="K416" s="150"/>
      <c r="L416" s="24"/>
      <c r="M416" s="23"/>
      <c r="N416" s="23"/>
      <c r="O416" s="23"/>
      <c r="P416" s="23"/>
      <c r="Q416" s="23"/>
      <c r="R416" s="23"/>
      <c r="S416" s="23"/>
      <c r="T416" s="23"/>
      <c r="U416" s="23"/>
    </row>
    <row r="417" spans="1:21" ht="41.4">
      <c r="A417" s="160" t="s">
        <v>55268</v>
      </c>
      <c r="B417" s="23" t="s">
        <v>55269</v>
      </c>
      <c r="C417" s="5" t="s">
        <v>26246</v>
      </c>
      <c r="D417" s="23" t="s">
        <v>55270</v>
      </c>
      <c r="E417" s="23" t="s">
        <v>55271</v>
      </c>
      <c r="F417" s="23" t="s">
        <v>55272</v>
      </c>
      <c r="G417" s="23" t="s">
        <v>55273</v>
      </c>
      <c r="H417" s="7" t="s">
        <v>55274</v>
      </c>
      <c r="I417" s="7" t="s">
        <v>55275</v>
      </c>
      <c r="J417" s="23"/>
      <c r="K417" s="150"/>
      <c r="L417" s="24"/>
      <c r="M417" s="23"/>
      <c r="N417" s="23"/>
      <c r="O417" s="23"/>
      <c r="P417" s="23"/>
      <c r="Q417" s="23"/>
      <c r="R417" s="23"/>
      <c r="S417" s="23"/>
      <c r="T417" s="23"/>
      <c r="U417" s="23"/>
    </row>
    <row r="418" spans="1:21" ht="27.6">
      <c r="A418" s="167" t="s">
        <v>55276</v>
      </c>
      <c r="B418" s="23"/>
      <c r="C418" s="23" t="s">
        <v>55277</v>
      </c>
      <c r="D418" s="23"/>
      <c r="E418" s="23"/>
      <c r="F418" s="23"/>
      <c r="G418" s="23"/>
      <c r="H418" s="7"/>
      <c r="I418" s="7"/>
      <c r="J418" s="23"/>
      <c r="K418" s="150"/>
      <c r="L418" s="24"/>
      <c r="M418" s="23"/>
      <c r="N418" s="23"/>
      <c r="O418" s="23"/>
      <c r="P418" s="23"/>
      <c r="Q418" s="23"/>
      <c r="R418" s="23"/>
      <c r="S418" s="23"/>
      <c r="T418" s="23"/>
      <c r="U418" s="23"/>
    </row>
    <row r="419" spans="1:21" ht="27.6">
      <c r="A419" s="167" t="s">
        <v>55278</v>
      </c>
      <c r="B419" s="23"/>
      <c r="C419" s="23" t="s">
        <v>55279</v>
      </c>
      <c r="D419" s="23"/>
      <c r="E419" s="23"/>
      <c r="F419" s="23"/>
      <c r="G419" s="23"/>
      <c r="H419" s="7"/>
      <c r="I419" s="7"/>
      <c r="J419" s="23"/>
      <c r="K419" s="150"/>
      <c r="L419" s="24"/>
      <c r="M419" s="23"/>
      <c r="N419" s="23"/>
      <c r="O419" s="23"/>
      <c r="P419" s="23"/>
      <c r="Q419" s="23"/>
      <c r="R419" s="23"/>
      <c r="S419" s="23"/>
      <c r="T419" s="23"/>
      <c r="U419" s="23"/>
    </row>
    <row r="420" spans="1:21" ht="27.6">
      <c r="A420" s="167" t="s">
        <v>55280</v>
      </c>
      <c r="B420" s="23"/>
      <c r="C420" s="23" t="s">
        <v>55281</v>
      </c>
      <c r="D420" s="23"/>
      <c r="E420" s="23"/>
      <c r="F420" s="23"/>
      <c r="G420" s="23"/>
      <c r="H420" s="7"/>
      <c r="I420" s="7"/>
      <c r="J420" s="23"/>
      <c r="K420" s="150"/>
      <c r="L420" s="24"/>
      <c r="M420" s="23"/>
      <c r="N420" s="23"/>
      <c r="O420" s="23"/>
      <c r="P420" s="23"/>
      <c r="Q420" s="23"/>
      <c r="R420" s="23"/>
      <c r="S420" s="23"/>
      <c r="T420" s="23"/>
      <c r="U420" s="23"/>
    </row>
    <row r="421" spans="1:21" ht="96.6">
      <c r="A421" s="160" t="s">
        <v>55282</v>
      </c>
      <c r="B421" s="23" t="s">
        <v>55283</v>
      </c>
      <c r="C421" s="5" t="s">
        <v>26246</v>
      </c>
      <c r="D421" s="23" t="s">
        <v>55284</v>
      </c>
      <c r="E421" s="23" t="s">
        <v>55285</v>
      </c>
      <c r="F421" s="23" t="s">
        <v>55286</v>
      </c>
      <c r="G421" s="23" t="s">
        <v>55287</v>
      </c>
      <c r="H421" s="7" t="s">
        <v>55288</v>
      </c>
      <c r="I421" s="7" t="s">
        <v>55289</v>
      </c>
      <c r="J421" s="23"/>
      <c r="K421" s="150"/>
      <c r="L421" s="24"/>
      <c r="M421" s="23"/>
      <c r="N421" s="23"/>
      <c r="O421" s="23"/>
      <c r="P421" s="23"/>
      <c r="Q421" s="23"/>
      <c r="R421" s="23"/>
      <c r="S421" s="23"/>
      <c r="T421" s="23"/>
      <c r="U421" s="23"/>
    </row>
    <row r="422" spans="1:21" ht="96.6">
      <c r="A422" s="167" t="s">
        <v>55290</v>
      </c>
      <c r="B422" s="23"/>
      <c r="C422" s="23" t="s">
        <v>55291</v>
      </c>
      <c r="D422" s="23"/>
      <c r="E422" s="23"/>
      <c r="F422" s="23"/>
      <c r="G422" s="23"/>
      <c r="H422" s="7"/>
      <c r="I422" s="7"/>
      <c r="J422" s="23"/>
      <c r="K422" s="150"/>
      <c r="L422" s="24"/>
      <c r="M422" s="23"/>
      <c r="N422" s="23"/>
      <c r="O422" s="23"/>
      <c r="P422" s="23"/>
      <c r="Q422" s="23"/>
      <c r="R422" s="23"/>
      <c r="S422" s="23"/>
      <c r="T422" s="23"/>
      <c r="U422" s="23"/>
    </row>
    <row r="423" spans="1:21" ht="82.8">
      <c r="A423" s="167" t="s">
        <v>55292</v>
      </c>
      <c r="B423" s="23"/>
      <c r="C423" s="23" t="s">
        <v>55293</v>
      </c>
      <c r="D423" s="23"/>
      <c r="E423" s="23"/>
      <c r="F423" s="23"/>
      <c r="G423" s="23"/>
      <c r="H423" s="7"/>
      <c r="I423" s="7"/>
      <c r="J423" s="23"/>
      <c r="K423" s="150"/>
      <c r="L423" s="24"/>
      <c r="M423" s="23"/>
      <c r="N423" s="23"/>
      <c r="O423" s="23"/>
      <c r="P423" s="23"/>
      <c r="Q423" s="23"/>
      <c r="R423" s="23"/>
      <c r="S423" s="23"/>
      <c r="T423" s="23"/>
      <c r="U423" s="23"/>
    </row>
    <row r="424" spans="1:21" ht="82.8">
      <c r="A424" s="167" t="s">
        <v>55294</v>
      </c>
      <c r="B424" s="23"/>
      <c r="C424" s="23" t="s">
        <v>55295</v>
      </c>
      <c r="D424" s="23"/>
      <c r="E424" s="23"/>
      <c r="F424" s="23"/>
      <c r="G424" s="23"/>
      <c r="H424" s="7"/>
      <c r="I424" s="7"/>
      <c r="J424" s="23"/>
      <c r="K424" s="150"/>
      <c r="L424" s="24"/>
      <c r="M424" s="23"/>
      <c r="N424" s="23"/>
      <c r="O424" s="23"/>
      <c r="P424" s="23"/>
      <c r="Q424" s="23"/>
      <c r="R424" s="23"/>
      <c r="S424" s="23"/>
      <c r="T424" s="23"/>
      <c r="U424" s="23"/>
    </row>
    <row r="425" spans="1:21" ht="41.4">
      <c r="A425" s="160" t="s">
        <v>55296</v>
      </c>
      <c r="B425" s="23" t="s">
        <v>55297</v>
      </c>
      <c r="C425" s="5" t="s">
        <v>54025</v>
      </c>
      <c r="D425" s="23" t="s">
        <v>55298</v>
      </c>
      <c r="E425" s="23" t="s">
        <v>55299</v>
      </c>
      <c r="F425" s="23" t="s">
        <v>55300</v>
      </c>
      <c r="G425" s="23" t="s">
        <v>55301</v>
      </c>
      <c r="H425" s="7" t="s">
        <v>55302</v>
      </c>
      <c r="I425" s="7" t="s">
        <v>55303</v>
      </c>
      <c r="J425" s="23"/>
      <c r="K425" s="150"/>
      <c r="L425" s="24"/>
      <c r="M425" s="23"/>
      <c r="N425" s="23"/>
      <c r="O425" s="23"/>
      <c r="P425" s="23"/>
      <c r="Q425" s="23"/>
      <c r="R425" s="23"/>
      <c r="S425" s="23"/>
      <c r="T425" s="23"/>
      <c r="U425" s="23"/>
    </row>
    <row r="426" spans="1:21" ht="27.6">
      <c r="A426" s="167" t="s">
        <v>55304</v>
      </c>
      <c r="B426" s="23"/>
      <c r="C426" s="23" t="s">
        <v>55305</v>
      </c>
      <c r="D426" s="23"/>
      <c r="E426" s="23"/>
      <c r="F426" s="23"/>
      <c r="G426" s="23"/>
      <c r="H426" s="7"/>
      <c r="I426" s="7"/>
      <c r="J426" s="23"/>
      <c r="K426" s="150"/>
      <c r="L426" s="24"/>
      <c r="M426" s="23"/>
      <c r="N426" s="23"/>
      <c r="O426" s="23"/>
      <c r="P426" s="23"/>
      <c r="Q426" s="23"/>
      <c r="R426" s="23"/>
      <c r="S426" s="23"/>
      <c r="T426" s="23"/>
      <c r="U426" s="23"/>
    </row>
    <row r="427" spans="1:21" ht="27.6">
      <c r="A427" s="167" t="s">
        <v>55306</v>
      </c>
      <c r="B427" s="23"/>
      <c r="C427" s="23" t="s">
        <v>55307</v>
      </c>
      <c r="D427" s="23"/>
      <c r="E427" s="23"/>
      <c r="F427" s="23"/>
      <c r="G427" s="23"/>
      <c r="H427" s="7"/>
      <c r="I427" s="7"/>
      <c r="J427" s="23"/>
      <c r="K427" s="150"/>
      <c r="L427" s="24"/>
      <c r="M427" s="23"/>
      <c r="N427" s="23"/>
      <c r="O427" s="23"/>
      <c r="P427" s="23"/>
      <c r="Q427" s="23"/>
      <c r="R427" s="23"/>
      <c r="S427" s="23"/>
      <c r="T427" s="23"/>
      <c r="U427" s="23"/>
    </row>
    <row r="428" spans="1:21" ht="41.4">
      <c r="A428" s="167" t="s">
        <v>55308</v>
      </c>
      <c r="B428" s="23"/>
      <c r="C428" s="23" t="s">
        <v>55309</v>
      </c>
      <c r="D428" s="23"/>
      <c r="E428" s="23"/>
      <c r="F428" s="23"/>
      <c r="G428" s="23"/>
      <c r="H428" s="7"/>
      <c r="I428" s="7"/>
      <c r="J428" s="23"/>
      <c r="K428" s="150"/>
      <c r="L428" s="24"/>
      <c r="M428" s="23"/>
      <c r="N428" s="23"/>
      <c r="O428" s="23"/>
      <c r="P428" s="23"/>
      <c r="Q428" s="23"/>
      <c r="R428" s="23"/>
      <c r="S428" s="23"/>
      <c r="T428" s="23"/>
      <c r="U428" s="23"/>
    </row>
    <row r="429" spans="1:21" ht="13.8">
      <c r="A429" s="167" t="s">
        <v>55310</v>
      </c>
      <c r="B429" s="23"/>
      <c r="C429" s="5" t="s">
        <v>55311</v>
      </c>
      <c r="D429" s="23"/>
      <c r="E429" s="23"/>
      <c r="F429" s="23"/>
      <c r="G429" s="23"/>
      <c r="H429" s="7"/>
      <c r="I429" s="7"/>
      <c r="J429" s="23"/>
      <c r="K429" s="150"/>
      <c r="L429" s="24"/>
      <c r="M429" s="23"/>
      <c r="N429" s="23"/>
      <c r="O429" s="23"/>
      <c r="P429" s="23"/>
      <c r="Q429" s="23"/>
      <c r="R429" s="23"/>
      <c r="S429" s="23"/>
      <c r="T429" s="23"/>
      <c r="U429" s="23"/>
    </row>
    <row r="430" spans="1:21" ht="96.6">
      <c r="A430" s="160" t="s">
        <v>55312</v>
      </c>
      <c r="B430" s="23" t="s">
        <v>55313</v>
      </c>
      <c r="C430" s="5" t="s">
        <v>26246</v>
      </c>
      <c r="D430" s="23" t="s">
        <v>55314</v>
      </c>
      <c r="E430" s="23" t="s">
        <v>55315</v>
      </c>
      <c r="F430" s="23" t="s">
        <v>55316</v>
      </c>
      <c r="G430" s="23" t="s">
        <v>55317</v>
      </c>
      <c r="H430" s="7" t="s">
        <v>55318</v>
      </c>
      <c r="I430" s="7" t="s">
        <v>55319</v>
      </c>
      <c r="J430" s="23"/>
      <c r="K430" s="150"/>
      <c r="L430" s="24"/>
      <c r="M430" s="23"/>
      <c r="N430" s="23"/>
      <c r="O430" s="23"/>
      <c r="P430" s="23"/>
      <c r="Q430" s="23"/>
      <c r="R430" s="23"/>
      <c r="S430" s="23"/>
      <c r="T430" s="23"/>
      <c r="U430" s="23"/>
    </row>
    <row r="431" spans="1:21" ht="96.6">
      <c r="A431" s="167" t="s">
        <v>55320</v>
      </c>
      <c r="B431" s="23"/>
      <c r="C431" s="23" t="s">
        <v>55321</v>
      </c>
      <c r="D431" s="23"/>
      <c r="E431" s="23"/>
      <c r="F431" s="23"/>
      <c r="G431" s="23"/>
      <c r="H431" s="7"/>
      <c r="I431" s="7"/>
      <c r="J431" s="23"/>
      <c r="K431" s="150"/>
      <c r="L431" s="24"/>
      <c r="M431" s="23"/>
      <c r="N431" s="23"/>
      <c r="O431" s="23"/>
      <c r="P431" s="23"/>
      <c r="Q431" s="23"/>
      <c r="R431" s="23"/>
      <c r="S431" s="23"/>
      <c r="T431" s="23"/>
      <c r="U431" s="23"/>
    </row>
    <row r="432" spans="1:21" ht="69">
      <c r="A432" s="167" t="s">
        <v>55322</v>
      </c>
      <c r="B432" s="23"/>
      <c r="C432" s="23" t="s">
        <v>55323</v>
      </c>
      <c r="D432" s="23"/>
      <c r="E432" s="23"/>
      <c r="F432" s="23"/>
      <c r="G432" s="23"/>
      <c r="H432" s="7"/>
      <c r="I432" s="7"/>
      <c r="J432" s="23"/>
      <c r="K432" s="150"/>
      <c r="L432" s="24"/>
      <c r="M432" s="23"/>
      <c r="N432" s="23"/>
      <c r="O432" s="23"/>
      <c r="P432" s="23"/>
      <c r="Q432" s="23"/>
      <c r="R432" s="23"/>
      <c r="S432" s="23"/>
      <c r="T432" s="23"/>
      <c r="U432" s="23"/>
    </row>
    <row r="433" spans="1:21" ht="69">
      <c r="A433" s="167" t="s">
        <v>55324</v>
      </c>
      <c r="B433" s="23"/>
      <c r="C433" s="23" t="s">
        <v>55325</v>
      </c>
      <c r="D433" s="23"/>
      <c r="E433" s="23"/>
      <c r="F433" s="23"/>
      <c r="G433" s="23"/>
      <c r="H433" s="7"/>
      <c r="I433" s="7"/>
      <c r="J433" s="23"/>
      <c r="K433" s="150"/>
      <c r="L433" s="5"/>
      <c r="M433" s="23"/>
      <c r="N433" s="23"/>
      <c r="O433" s="23"/>
      <c r="P433" s="23"/>
      <c r="Q433" s="23"/>
      <c r="R433" s="23"/>
      <c r="S433" s="23"/>
      <c r="T433" s="23"/>
      <c r="U433" s="23"/>
    </row>
    <row r="434" spans="1:21" ht="82.8">
      <c r="A434" s="160" t="s">
        <v>55326</v>
      </c>
      <c r="B434" s="23" t="s">
        <v>55327</v>
      </c>
      <c r="C434" s="5" t="s">
        <v>26246</v>
      </c>
      <c r="D434" s="23" t="s">
        <v>55328</v>
      </c>
      <c r="E434" s="23" t="s">
        <v>55329</v>
      </c>
      <c r="F434" s="23" t="s">
        <v>55330</v>
      </c>
      <c r="G434" s="23" t="s">
        <v>55331</v>
      </c>
      <c r="H434" s="7" t="s">
        <v>55332</v>
      </c>
      <c r="I434" s="7" t="s">
        <v>55333</v>
      </c>
      <c r="J434" s="23"/>
      <c r="K434" s="150"/>
      <c r="L434" s="110"/>
      <c r="M434" s="23"/>
      <c r="N434" s="23"/>
      <c r="O434" s="23"/>
      <c r="P434" s="23"/>
      <c r="Q434" s="23"/>
      <c r="R434" s="23"/>
      <c r="S434" s="23"/>
      <c r="T434" s="23"/>
      <c r="U434" s="23"/>
    </row>
    <row r="435" spans="1:21" ht="82.8">
      <c r="A435" s="167" t="s">
        <v>55334</v>
      </c>
      <c r="B435" s="23"/>
      <c r="C435" s="23" t="s">
        <v>55335</v>
      </c>
      <c r="D435" s="23"/>
      <c r="E435" s="23"/>
      <c r="F435" s="23"/>
      <c r="G435" s="23"/>
      <c r="H435" s="7"/>
      <c r="I435" s="7"/>
      <c r="J435" s="23"/>
      <c r="K435" s="150"/>
      <c r="L435" s="24"/>
      <c r="M435" s="23"/>
      <c r="N435" s="23"/>
      <c r="O435" s="23"/>
      <c r="P435" s="23"/>
      <c r="Q435" s="23"/>
      <c r="R435" s="23"/>
      <c r="S435" s="23"/>
      <c r="T435" s="23"/>
      <c r="U435" s="23"/>
    </row>
    <row r="436" spans="1:21" ht="82.8">
      <c r="A436" s="167" t="s">
        <v>55336</v>
      </c>
      <c r="B436" s="23"/>
      <c r="C436" s="23" t="s">
        <v>55337</v>
      </c>
      <c r="D436" s="23"/>
      <c r="E436" s="23"/>
      <c r="F436" s="23"/>
      <c r="G436" s="23"/>
      <c r="H436" s="7"/>
      <c r="I436" s="7"/>
      <c r="J436" s="23"/>
      <c r="K436" s="150"/>
      <c r="L436" s="24"/>
      <c r="M436" s="23"/>
      <c r="N436" s="23"/>
      <c r="O436" s="23"/>
      <c r="P436" s="23"/>
      <c r="Q436" s="23"/>
      <c r="R436" s="23"/>
      <c r="S436" s="23"/>
      <c r="T436" s="23"/>
      <c r="U436" s="23"/>
    </row>
    <row r="437" spans="1:21" ht="82.8">
      <c r="A437" s="167" t="s">
        <v>55338</v>
      </c>
      <c r="B437" s="23"/>
      <c r="C437" s="23" t="s">
        <v>55339</v>
      </c>
      <c r="D437" s="23"/>
      <c r="E437" s="23"/>
      <c r="F437" s="23"/>
      <c r="G437" s="23"/>
      <c r="H437" s="7"/>
      <c r="I437" s="7"/>
      <c r="J437" s="23"/>
      <c r="K437" s="150"/>
      <c r="L437" s="24"/>
      <c r="M437" s="23"/>
      <c r="N437" s="23"/>
      <c r="O437" s="23"/>
      <c r="P437" s="23"/>
      <c r="Q437" s="23"/>
      <c r="R437" s="23"/>
      <c r="S437" s="23"/>
      <c r="T437" s="23"/>
      <c r="U437" s="23"/>
    </row>
    <row r="438" spans="1:21" ht="41.4">
      <c r="A438" s="160" t="s">
        <v>55340</v>
      </c>
      <c r="B438" s="23" t="s">
        <v>55341</v>
      </c>
      <c r="C438" s="5" t="s">
        <v>26246</v>
      </c>
      <c r="D438" s="23" t="s">
        <v>55342</v>
      </c>
      <c r="E438" s="23" t="s">
        <v>55343</v>
      </c>
      <c r="F438" s="23" t="s">
        <v>55344</v>
      </c>
      <c r="G438" s="23" t="s">
        <v>55345</v>
      </c>
      <c r="H438" s="7" t="s">
        <v>55346</v>
      </c>
      <c r="I438" s="7" t="s">
        <v>55347</v>
      </c>
      <c r="J438" s="23"/>
      <c r="K438" s="150"/>
      <c r="L438" s="24"/>
      <c r="M438" s="23"/>
      <c r="N438" s="23"/>
      <c r="O438" s="23"/>
      <c r="P438" s="23"/>
      <c r="Q438" s="23"/>
      <c r="R438" s="23"/>
      <c r="S438" s="23"/>
      <c r="T438" s="23"/>
      <c r="U438" s="23"/>
    </row>
    <row r="439" spans="1:21" ht="27.6">
      <c r="A439" s="167" t="s">
        <v>55348</v>
      </c>
      <c r="B439" s="23"/>
      <c r="C439" s="23" t="s">
        <v>55349</v>
      </c>
      <c r="D439" s="23"/>
      <c r="E439" s="23"/>
      <c r="F439" s="23"/>
      <c r="G439" s="23"/>
      <c r="H439" s="7"/>
      <c r="I439" s="7"/>
      <c r="J439" s="23"/>
      <c r="K439" s="150"/>
      <c r="L439" s="24"/>
      <c r="M439" s="23"/>
      <c r="N439" s="23"/>
      <c r="O439" s="23"/>
      <c r="P439" s="23"/>
      <c r="Q439" s="23"/>
      <c r="R439" s="23"/>
      <c r="S439" s="23"/>
      <c r="T439" s="23"/>
      <c r="U439" s="23"/>
    </row>
    <row r="440" spans="1:21" ht="27.6">
      <c r="A440" s="167" t="s">
        <v>55350</v>
      </c>
      <c r="B440" s="23"/>
      <c r="C440" s="23" t="s">
        <v>55351</v>
      </c>
      <c r="D440" s="23"/>
      <c r="E440" s="23"/>
      <c r="F440" s="23"/>
      <c r="G440" s="23"/>
      <c r="H440" s="7"/>
      <c r="I440" s="7"/>
      <c r="J440" s="23"/>
      <c r="K440" s="150"/>
      <c r="L440" s="24"/>
      <c r="M440" s="23"/>
      <c r="N440" s="23"/>
      <c r="O440" s="23"/>
      <c r="P440" s="23"/>
      <c r="Q440" s="23"/>
      <c r="R440" s="23"/>
      <c r="S440" s="23"/>
      <c r="T440" s="23"/>
      <c r="U440" s="23"/>
    </row>
    <row r="441" spans="1:21" ht="27.6">
      <c r="A441" s="167" t="s">
        <v>55352</v>
      </c>
      <c r="B441" s="23"/>
      <c r="C441" s="23" t="s">
        <v>55353</v>
      </c>
      <c r="D441" s="23"/>
      <c r="E441" s="23"/>
      <c r="F441" s="23"/>
      <c r="G441" s="23"/>
      <c r="H441" s="7"/>
      <c r="I441" s="7"/>
      <c r="J441" s="23"/>
      <c r="K441" s="150"/>
      <c r="L441" s="24"/>
      <c r="M441" s="23"/>
      <c r="N441" s="23"/>
      <c r="O441" s="23"/>
      <c r="P441" s="23"/>
      <c r="Q441" s="23"/>
      <c r="R441" s="23"/>
      <c r="S441" s="23"/>
      <c r="T441" s="23"/>
      <c r="U441" s="23"/>
    </row>
    <row r="442" spans="1:21" ht="276">
      <c r="A442" s="160" t="s">
        <v>55354</v>
      </c>
      <c r="B442" s="23" t="s">
        <v>55355</v>
      </c>
      <c r="C442" s="23" t="s">
        <v>55356</v>
      </c>
      <c r="D442" s="23" t="s">
        <v>55357</v>
      </c>
      <c r="E442" s="23" t="s">
        <v>55358</v>
      </c>
      <c r="F442" s="23" t="s">
        <v>55359</v>
      </c>
      <c r="G442" s="23" t="s">
        <v>55360</v>
      </c>
      <c r="H442" s="7" t="s">
        <v>55361</v>
      </c>
      <c r="I442" s="7" t="s">
        <v>55362</v>
      </c>
      <c r="J442" s="23"/>
      <c r="K442" s="150"/>
      <c r="L442" s="24"/>
      <c r="M442" s="23"/>
      <c r="N442" s="23"/>
      <c r="O442" s="23"/>
      <c r="P442" s="23"/>
      <c r="Q442" s="23"/>
      <c r="R442" s="23"/>
      <c r="S442" s="23"/>
      <c r="T442" s="23"/>
      <c r="U442" s="23"/>
    </row>
    <row r="443" spans="1:21" ht="13.8">
      <c r="A443" s="160" t="s">
        <v>55363</v>
      </c>
      <c r="B443" s="23" t="s">
        <v>55364</v>
      </c>
      <c r="C443" s="23" t="s">
        <v>55365</v>
      </c>
      <c r="D443" s="23" t="s">
        <v>55366</v>
      </c>
      <c r="E443" s="23" t="s">
        <v>55367</v>
      </c>
      <c r="F443" s="23" t="s">
        <v>55368</v>
      </c>
      <c r="G443" s="23" t="s">
        <v>55369</v>
      </c>
      <c r="H443" s="7" t="s">
        <v>55370</v>
      </c>
      <c r="I443" s="7" t="s">
        <v>55371</v>
      </c>
      <c r="J443" s="23"/>
      <c r="K443" s="150"/>
      <c r="L443" s="24"/>
      <c r="M443" s="23"/>
      <c r="N443" s="23"/>
      <c r="O443" s="23"/>
      <c r="P443" s="23"/>
      <c r="Q443" s="23"/>
      <c r="R443" s="23"/>
      <c r="S443" s="23"/>
      <c r="T443" s="23"/>
      <c r="U443" s="23"/>
    </row>
    <row r="444" spans="1:21" ht="124.2">
      <c r="A444" s="160" t="s">
        <v>55372</v>
      </c>
      <c r="B444" s="23" t="s">
        <v>55373</v>
      </c>
      <c r="C444" s="23" t="s">
        <v>55374</v>
      </c>
      <c r="D444" s="23" t="s">
        <v>55375</v>
      </c>
      <c r="E444" s="23" t="s">
        <v>55376</v>
      </c>
      <c r="F444" s="23" t="s">
        <v>55377</v>
      </c>
      <c r="G444" s="23" t="s">
        <v>55378</v>
      </c>
      <c r="H444" s="7" t="s">
        <v>55379</v>
      </c>
      <c r="I444" s="7" t="s">
        <v>55380</v>
      </c>
      <c r="J444" s="23"/>
      <c r="K444" s="150"/>
      <c r="L444" s="24"/>
      <c r="M444" s="23"/>
      <c r="N444" s="23"/>
      <c r="O444" s="23"/>
      <c r="P444" s="23"/>
      <c r="Q444" s="23"/>
      <c r="R444" s="23"/>
      <c r="S444" s="23"/>
      <c r="T444" s="23"/>
      <c r="U444" s="23"/>
    </row>
    <row r="445" spans="1:21" ht="96.6">
      <c r="A445" s="160" t="s">
        <v>55381</v>
      </c>
      <c r="B445" s="23" t="s">
        <v>55382</v>
      </c>
      <c r="C445" s="23" t="s">
        <v>55383</v>
      </c>
      <c r="D445" s="23" t="s">
        <v>55384</v>
      </c>
      <c r="E445" s="23" t="s">
        <v>55385</v>
      </c>
      <c r="F445" s="23" t="s">
        <v>55386</v>
      </c>
      <c r="G445" s="23" t="s">
        <v>55387</v>
      </c>
      <c r="H445" s="7" t="s">
        <v>55388</v>
      </c>
      <c r="I445" s="7" t="s">
        <v>55389</v>
      </c>
      <c r="J445" s="23"/>
      <c r="K445" s="150"/>
      <c r="L445" s="24"/>
      <c r="M445" s="23"/>
      <c r="N445" s="23"/>
      <c r="O445" s="23"/>
      <c r="P445" s="23"/>
      <c r="Q445" s="23"/>
      <c r="R445" s="23"/>
      <c r="S445" s="23"/>
      <c r="T445" s="23"/>
      <c r="U445" s="23"/>
    </row>
    <row r="446" spans="1:21" ht="96.6">
      <c r="A446" s="160" t="s">
        <v>55390</v>
      </c>
      <c r="B446" s="23" t="s">
        <v>55391</v>
      </c>
      <c r="C446" s="23" t="s">
        <v>55392</v>
      </c>
      <c r="D446" s="23" t="s">
        <v>55393</v>
      </c>
      <c r="E446" s="23" t="s">
        <v>55394</v>
      </c>
      <c r="F446" s="23" t="s">
        <v>55395</v>
      </c>
      <c r="G446" s="23" t="s">
        <v>55396</v>
      </c>
      <c r="H446" s="7" t="s">
        <v>55397</v>
      </c>
      <c r="I446" s="7" t="s">
        <v>55398</v>
      </c>
      <c r="J446" s="23"/>
      <c r="K446" s="150"/>
      <c r="L446" s="24"/>
      <c r="M446" s="23"/>
      <c r="N446" s="23"/>
      <c r="O446" s="23"/>
      <c r="P446" s="23"/>
      <c r="Q446" s="23"/>
      <c r="R446" s="23"/>
      <c r="S446" s="23"/>
      <c r="T446" s="23"/>
      <c r="U446" s="23"/>
    </row>
    <row r="447" spans="1:21" ht="13.8">
      <c r="A447" s="160" t="s">
        <v>55399</v>
      </c>
      <c r="B447" s="23" t="s">
        <v>55400</v>
      </c>
      <c r="C447" s="23" t="s">
        <v>55401</v>
      </c>
      <c r="D447" s="23" t="s">
        <v>55402</v>
      </c>
      <c r="E447" s="23" t="s">
        <v>55403</v>
      </c>
      <c r="F447" s="23" t="s">
        <v>55404</v>
      </c>
      <c r="G447" s="23" t="s">
        <v>55405</v>
      </c>
      <c r="H447" s="7" t="s">
        <v>55406</v>
      </c>
      <c r="I447" s="7" t="s">
        <v>55407</v>
      </c>
      <c r="J447" s="23"/>
      <c r="K447" s="150"/>
      <c r="L447" s="24"/>
      <c r="M447" s="23"/>
      <c r="N447" s="23"/>
      <c r="O447" s="23"/>
      <c r="P447" s="23"/>
      <c r="Q447" s="23"/>
      <c r="R447" s="23"/>
      <c r="S447" s="23"/>
      <c r="T447" s="23"/>
      <c r="U447" s="23"/>
    </row>
    <row r="448" spans="1:21" ht="41.4">
      <c r="A448" s="160" t="s">
        <v>55408</v>
      </c>
      <c r="B448" s="23" t="s">
        <v>55409</v>
      </c>
      <c r="C448" s="5" t="s">
        <v>26246</v>
      </c>
      <c r="D448" s="23" t="s">
        <v>55410</v>
      </c>
      <c r="E448" s="23" t="s">
        <v>55411</v>
      </c>
      <c r="F448" s="23" t="s">
        <v>55412</v>
      </c>
      <c r="G448" s="23" t="s">
        <v>55413</v>
      </c>
      <c r="H448" s="7" t="s">
        <v>55414</v>
      </c>
      <c r="I448" s="7" t="s">
        <v>55415</v>
      </c>
      <c r="J448" s="23"/>
      <c r="K448" s="150"/>
      <c r="L448" s="24"/>
      <c r="M448" s="23"/>
      <c r="N448" s="23"/>
      <c r="O448" s="23"/>
      <c r="P448" s="23"/>
      <c r="Q448" s="23"/>
      <c r="R448" s="23"/>
      <c r="S448" s="23"/>
      <c r="T448" s="23"/>
      <c r="U448" s="23"/>
    </row>
    <row r="449" spans="1:21" ht="27.6">
      <c r="A449" s="167" t="s">
        <v>55416</v>
      </c>
      <c r="B449" s="23"/>
      <c r="C449" s="23" t="s">
        <v>55417</v>
      </c>
      <c r="D449" s="23"/>
      <c r="E449" s="23"/>
      <c r="F449" s="23"/>
      <c r="G449" s="23"/>
      <c r="H449" s="7"/>
      <c r="I449" s="7"/>
      <c r="J449" s="23"/>
      <c r="K449" s="150"/>
      <c r="L449" s="24"/>
      <c r="M449" s="23"/>
      <c r="N449" s="23"/>
      <c r="O449" s="23"/>
      <c r="P449" s="23"/>
      <c r="Q449" s="23"/>
      <c r="R449" s="23"/>
      <c r="S449" s="23"/>
      <c r="T449" s="23"/>
      <c r="U449" s="23"/>
    </row>
    <row r="450" spans="1:21" ht="27.6">
      <c r="A450" s="167" t="s">
        <v>55418</v>
      </c>
      <c r="B450" s="23"/>
      <c r="C450" s="23" t="s">
        <v>55419</v>
      </c>
      <c r="D450" s="23"/>
      <c r="E450" s="23"/>
      <c r="F450" s="23"/>
      <c r="G450" s="23"/>
      <c r="H450" s="7"/>
      <c r="I450" s="7"/>
      <c r="J450" s="23"/>
      <c r="K450" s="150"/>
      <c r="L450" s="24"/>
      <c r="M450" s="23"/>
      <c r="N450" s="23"/>
      <c r="O450" s="23"/>
      <c r="P450" s="23"/>
      <c r="Q450" s="23"/>
      <c r="R450" s="23"/>
      <c r="S450" s="23"/>
      <c r="T450" s="23"/>
      <c r="U450" s="23"/>
    </row>
    <row r="451" spans="1:21" ht="27.6">
      <c r="A451" s="167" t="s">
        <v>55420</v>
      </c>
      <c r="B451" s="23"/>
      <c r="C451" s="23" t="s">
        <v>55421</v>
      </c>
      <c r="D451" s="23"/>
      <c r="E451" s="23"/>
      <c r="F451" s="23"/>
      <c r="G451" s="23"/>
      <c r="H451" s="7"/>
      <c r="I451" s="7"/>
      <c r="J451" s="23"/>
      <c r="K451" s="150"/>
      <c r="L451" s="24"/>
      <c r="M451" s="23"/>
      <c r="N451" s="23"/>
      <c r="O451" s="23"/>
      <c r="P451" s="23"/>
      <c r="Q451" s="23"/>
      <c r="R451" s="23"/>
      <c r="S451" s="23"/>
      <c r="T451" s="23"/>
      <c r="U451" s="23"/>
    </row>
    <row r="452" spans="1:21" ht="96.6">
      <c r="A452" s="160" t="s">
        <v>55422</v>
      </c>
      <c r="B452" s="23" t="s">
        <v>55423</v>
      </c>
      <c r="C452" s="5" t="s">
        <v>26246</v>
      </c>
      <c r="D452" s="23" t="s">
        <v>55424</v>
      </c>
      <c r="E452" s="23" t="s">
        <v>55425</v>
      </c>
      <c r="F452" s="23" t="s">
        <v>55426</v>
      </c>
      <c r="G452" s="23" t="s">
        <v>55427</v>
      </c>
      <c r="H452" s="7" t="s">
        <v>55428</v>
      </c>
      <c r="I452" s="7" t="s">
        <v>55429</v>
      </c>
      <c r="J452" s="23"/>
      <c r="K452" s="150"/>
      <c r="L452" s="24"/>
      <c r="M452" s="23"/>
      <c r="N452" s="23"/>
      <c r="O452" s="23"/>
      <c r="P452" s="23"/>
      <c r="Q452" s="23"/>
      <c r="R452" s="23"/>
      <c r="S452" s="23"/>
      <c r="T452" s="23"/>
      <c r="U452" s="23"/>
    </row>
    <row r="453" spans="1:21" ht="96.6">
      <c r="A453" s="167" t="s">
        <v>55430</v>
      </c>
      <c r="B453" s="23"/>
      <c r="C453" s="23" t="s">
        <v>55431</v>
      </c>
      <c r="D453" s="23"/>
      <c r="E453" s="23"/>
      <c r="F453" s="23"/>
      <c r="G453" s="23"/>
      <c r="H453" s="7"/>
      <c r="I453" s="7"/>
      <c r="J453" s="23"/>
      <c r="K453" s="150"/>
      <c r="L453" s="24"/>
      <c r="M453" s="23"/>
      <c r="N453" s="23"/>
      <c r="O453" s="23"/>
      <c r="P453" s="23"/>
      <c r="Q453" s="23"/>
      <c r="R453" s="23"/>
      <c r="S453" s="23"/>
      <c r="T453" s="23"/>
      <c r="U453" s="23"/>
    </row>
    <row r="454" spans="1:21" ht="69">
      <c r="A454" s="167" t="s">
        <v>55432</v>
      </c>
      <c r="B454" s="23"/>
      <c r="C454" s="23" t="s">
        <v>55433</v>
      </c>
      <c r="D454" s="23"/>
      <c r="E454" s="23"/>
      <c r="F454" s="23"/>
      <c r="G454" s="23"/>
      <c r="H454" s="7"/>
      <c r="I454" s="7"/>
      <c r="J454" s="23"/>
      <c r="K454" s="150"/>
      <c r="L454" s="24"/>
      <c r="M454" s="23"/>
      <c r="N454" s="23"/>
      <c r="O454" s="23"/>
      <c r="P454" s="23"/>
      <c r="Q454" s="23"/>
      <c r="R454" s="23"/>
      <c r="S454" s="23"/>
      <c r="T454" s="23"/>
      <c r="U454" s="23"/>
    </row>
    <row r="455" spans="1:21" ht="82.8">
      <c r="A455" s="167" t="s">
        <v>55434</v>
      </c>
      <c r="B455" s="23"/>
      <c r="C455" s="23" t="s">
        <v>55435</v>
      </c>
      <c r="D455" s="23"/>
      <c r="E455" s="23"/>
      <c r="F455" s="23"/>
      <c r="G455" s="23"/>
      <c r="H455" s="7"/>
      <c r="I455" s="7"/>
      <c r="J455" s="23"/>
      <c r="K455" s="150"/>
      <c r="L455" s="24"/>
      <c r="M455" s="23"/>
      <c r="N455" s="23"/>
      <c r="O455" s="23"/>
      <c r="P455" s="23"/>
      <c r="Q455" s="23"/>
      <c r="R455" s="23"/>
      <c r="S455" s="23"/>
      <c r="T455" s="23"/>
      <c r="U455" s="23"/>
    </row>
    <row r="456" spans="1:21" ht="69">
      <c r="A456" s="160" t="s">
        <v>55436</v>
      </c>
      <c r="B456" s="23" t="s">
        <v>55437</v>
      </c>
      <c r="C456" s="5" t="s">
        <v>26246</v>
      </c>
      <c r="D456" s="23" t="s">
        <v>55438</v>
      </c>
      <c r="E456" s="23" t="s">
        <v>55439</v>
      </c>
      <c r="F456" s="23" t="s">
        <v>55440</v>
      </c>
      <c r="G456" s="23" t="s">
        <v>55441</v>
      </c>
      <c r="H456" s="7" t="s">
        <v>55442</v>
      </c>
      <c r="I456" s="7" t="s">
        <v>55443</v>
      </c>
      <c r="J456" s="23"/>
      <c r="K456" s="150"/>
      <c r="L456" s="24"/>
      <c r="M456" s="23"/>
      <c r="N456" s="23"/>
      <c r="O456" s="23"/>
      <c r="P456" s="23"/>
      <c r="Q456" s="23"/>
      <c r="R456" s="23"/>
      <c r="S456" s="23"/>
      <c r="T456" s="23"/>
      <c r="U456" s="23"/>
    </row>
    <row r="457" spans="1:21" ht="41.4">
      <c r="A457" s="167" t="s">
        <v>55444</v>
      </c>
      <c r="B457" s="23"/>
      <c r="C457" s="23" t="s">
        <v>55445</v>
      </c>
      <c r="D457" s="23"/>
      <c r="E457" s="23"/>
      <c r="F457" s="23"/>
      <c r="G457" s="23"/>
      <c r="H457" s="7"/>
      <c r="I457" s="7"/>
      <c r="J457" s="23"/>
      <c r="K457" s="150"/>
      <c r="L457" s="24"/>
      <c r="M457" s="23"/>
      <c r="N457" s="23"/>
      <c r="O457" s="23"/>
      <c r="P457" s="23"/>
      <c r="Q457" s="23"/>
      <c r="R457" s="23"/>
      <c r="S457" s="23"/>
      <c r="T457" s="23"/>
      <c r="U457" s="23"/>
    </row>
    <row r="458" spans="1:21" ht="55.2">
      <c r="A458" s="167" t="s">
        <v>55446</v>
      </c>
      <c r="B458" s="23"/>
      <c r="C458" s="23" t="s">
        <v>55447</v>
      </c>
      <c r="D458" s="23"/>
      <c r="E458" s="23"/>
      <c r="F458" s="23"/>
      <c r="G458" s="23"/>
      <c r="H458" s="7"/>
      <c r="I458" s="7"/>
      <c r="J458" s="23"/>
      <c r="K458" s="150"/>
      <c r="L458" s="24"/>
      <c r="M458" s="23"/>
      <c r="N458" s="23"/>
      <c r="O458" s="23"/>
      <c r="P458" s="23"/>
      <c r="Q458" s="23"/>
      <c r="R458" s="23"/>
      <c r="S458" s="23"/>
      <c r="T458" s="23"/>
      <c r="U458" s="23"/>
    </row>
    <row r="459" spans="1:21" ht="41.4">
      <c r="A459" s="167" t="s">
        <v>55448</v>
      </c>
      <c r="B459" s="23"/>
      <c r="C459" s="23" t="s">
        <v>55449</v>
      </c>
      <c r="D459" s="23"/>
      <c r="E459" s="23"/>
      <c r="F459" s="23"/>
      <c r="G459" s="23"/>
      <c r="H459" s="7"/>
      <c r="I459" s="7"/>
      <c r="J459" s="23"/>
      <c r="K459" s="150"/>
      <c r="L459" s="24"/>
      <c r="M459" s="23"/>
      <c r="N459" s="23"/>
      <c r="O459" s="23"/>
      <c r="P459" s="23"/>
      <c r="Q459" s="23"/>
      <c r="R459" s="23"/>
      <c r="S459" s="23"/>
      <c r="T459" s="23"/>
      <c r="U459" s="23"/>
    </row>
    <row r="460" spans="1:21" ht="27.6">
      <c r="A460" s="160" t="s">
        <v>55450</v>
      </c>
      <c r="B460" s="23" t="s">
        <v>55451</v>
      </c>
      <c r="C460" s="5" t="s">
        <v>26246</v>
      </c>
      <c r="D460" s="23" t="s">
        <v>55452</v>
      </c>
      <c r="E460" s="23" t="s">
        <v>55453</v>
      </c>
      <c r="F460" s="23" t="s">
        <v>55454</v>
      </c>
      <c r="G460" s="23" t="s">
        <v>55455</v>
      </c>
      <c r="H460" s="7" t="s">
        <v>55456</v>
      </c>
      <c r="I460" s="7" t="s">
        <v>55457</v>
      </c>
      <c r="J460" s="23"/>
      <c r="K460" s="150"/>
      <c r="L460" s="24"/>
      <c r="M460" s="23"/>
      <c r="N460" s="23"/>
      <c r="O460" s="23"/>
      <c r="P460" s="23"/>
      <c r="Q460" s="23"/>
      <c r="R460" s="23"/>
      <c r="S460" s="23"/>
      <c r="T460" s="23"/>
      <c r="U460" s="23"/>
    </row>
    <row r="461" spans="1:21" ht="27.6">
      <c r="A461" s="167" t="s">
        <v>55458</v>
      </c>
      <c r="B461" s="23"/>
      <c r="C461" s="23" t="s">
        <v>55459</v>
      </c>
      <c r="D461" s="23"/>
      <c r="E461" s="23"/>
      <c r="F461" s="23"/>
      <c r="G461" s="23"/>
      <c r="H461" s="7"/>
      <c r="I461" s="7"/>
      <c r="J461" s="23"/>
      <c r="K461" s="150"/>
      <c r="L461" s="24"/>
      <c r="M461" s="23"/>
      <c r="N461" s="23"/>
      <c r="O461" s="23"/>
      <c r="P461" s="23"/>
      <c r="Q461" s="23"/>
      <c r="R461" s="23"/>
      <c r="S461" s="23"/>
      <c r="T461" s="23"/>
      <c r="U461" s="23"/>
    </row>
    <row r="462" spans="1:21" ht="27.6">
      <c r="A462" s="167" t="s">
        <v>55460</v>
      </c>
      <c r="B462" s="23"/>
      <c r="C462" s="23" t="s">
        <v>55461</v>
      </c>
      <c r="D462" s="23"/>
      <c r="E462" s="23"/>
      <c r="F462" s="23"/>
      <c r="G462" s="23"/>
      <c r="H462" s="7"/>
      <c r="I462" s="7"/>
      <c r="J462" s="23"/>
      <c r="K462" s="150"/>
      <c r="L462" s="24"/>
      <c r="M462" s="23"/>
      <c r="N462" s="23"/>
      <c r="O462" s="23"/>
      <c r="P462" s="23"/>
      <c r="Q462" s="23"/>
      <c r="R462" s="23"/>
      <c r="S462" s="23"/>
      <c r="T462" s="23"/>
      <c r="U462" s="23"/>
    </row>
    <row r="463" spans="1:21" ht="27.6">
      <c r="A463" s="167" t="s">
        <v>55462</v>
      </c>
      <c r="B463" s="23"/>
      <c r="C463" s="23" t="s">
        <v>55463</v>
      </c>
      <c r="D463" s="23"/>
      <c r="E463" s="23"/>
      <c r="F463" s="23"/>
      <c r="G463" s="23"/>
      <c r="H463" s="7"/>
      <c r="I463" s="7"/>
      <c r="J463" s="23"/>
      <c r="K463" s="150"/>
      <c r="L463" s="24"/>
      <c r="M463" s="23"/>
      <c r="N463" s="23"/>
      <c r="O463" s="23"/>
      <c r="P463" s="23"/>
      <c r="Q463" s="23"/>
      <c r="R463" s="23"/>
      <c r="S463" s="23"/>
      <c r="T463" s="23"/>
      <c r="U463" s="23"/>
    </row>
    <row r="464" spans="1:21" ht="69">
      <c r="A464" s="160" t="s">
        <v>55464</v>
      </c>
      <c r="B464" s="23" t="s">
        <v>55465</v>
      </c>
      <c r="C464" s="5" t="s">
        <v>26246</v>
      </c>
      <c r="D464" s="23" t="s">
        <v>55466</v>
      </c>
      <c r="E464" s="23" t="s">
        <v>55467</v>
      </c>
      <c r="F464" s="23" t="s">
        <v>55468</v>
      </c>
      <c r="G464" s="23" t="s">
        <v>55469</v>
      </c>
      <c r="H464" s="7" t="s">
        <v>55470</v>
      </c>
      <c r="I464" s="7" t="s">
        <v>55471</v>
      </c>
      <c r="J464" s="23"/>
      <c r="K464" s="150"/>
      <c r="L464" s="24"/>
      <c r="M464" s="23"/>
      <c r="N464" s="23"/>
      <c r="O464" s="23"/>
      <c r="P464" s="23"/>
      <c r="Q464" s="23"/>
      <c r="R464" s="23"/>
      <c r="S464" s="23"/>
      <c r="T464" s="23"/>
      <c r="U464" s="23"/>
    </row>
    <row r="465" spans="1:21" ht="69">
      <c r="A465" s="167" t="s">
        <v>55472</v>
      </c>
      <c r="B465" s="23"/>
      <c r="C465" s="23" t="s">
        <v>55473</v>
      </c>
      <c r="D465" s="23"/>
      <c r="E465" s="23"/>
      <c r="F465" s="23"/>
      <c r="G465" s="23"/>
      <c r="H465" s="7"/>
      <c r="I465" s="7"/>
      <c r="J465" s="23"/>
      <c r="K465" s="150"/>
      <c r="L465" s="24"/>
      <c r="M465" s="23"/>
      <c r="N465" s="23"/>
      <c r="O465" s="23"/>
      <c r="P465" s="23"/>
      <c r="Q465" s="23"/>
      <c r="R465" s="23"/>
      <c r="S465" s="23"/>
      <c r="T465" s="23"/>
      <c r="U465" s="23"/>
    </row>
    <row r="466" spans="1:21" ht="69">
      <c r="A466" s="167" t="s">
        <v>55474</v>
      </c>
      <c r="B466" s="23"/>
      <c r="C466" s="23" t="s">
        <v>55475</v>
      </c>
      <c r="D466" s="23"/>
      <c r="E466" s="23"/>
      <c r="F466" s="23"/>
      <c r="G466" s="23"/>
      <c r="H466" s="7"/>
      <c r="I466" s="7"/>
      <c r="J466" s="23"/>
      <c r="K466" s="150"/>
      <c r="L466" s="24"/>
      <c r="M466" s="23"/>
      <c r="N466" s="23"/>
      <c r="O466" s="23"/>
      <c r="P466" s="23"/>
      <c r="Q466" s="23"/>
      <c r="R466" s="23"/>
      <c r="S466" s="23"/>
      <c r="T466" s="23"/>
      <c r="U466" s="23"/>
    </row>
    <row r="467" spans="1:21" ht="69">
      <c r="A467" s="167" t="s">
        <v>55476</v>
      </c>
      <c r="B467" s="23"/>
      <c r="C467" s="23" t="s">
        <v>55477</v>
      </c>
      <c r="D467" s="23"/>
      <c r="E467" s="23"/>
      <c r="F467" s="23"/>
      <c r="G467" s="23"/>
      <c r="H467" s="7"/>
      <c r="I467" s="7"/>
      <c r="J467" s="23"/>
      <c r="K467" s="150"/>
      <c r="L467" s="24"/>
      <c r="M467" s="23"/>
      <c r="N467" s="23"/>
      <c r="O467" s="23"/>
      <c r="P467" s="23"/>
      <c r="Q467" s="23"/>
      <c r="R467" s="23"/>
      <c r="S467" s="23"/>
      <c r="T467" s="23"/>
      <c r="U467" s="23"/>
    </row>
    <row r="468" spans="1:21" ht="55.2">
      <c r="A468" s="160" t="s">
        <v>55478</v>
      </c>
      <c r="B468" s="23" t="s">
        <v>55479</v>
      </c>
      <c r="C468" s="23" t="s">
        <v>55480</v>
      </c>
      <c r="D468" s="23" t="s">
        <v>55481</v>
      </c>
      <c r="E468" s="23" t="s">
        <v>55482</v>
      </c>
      <c r="F468" s="23" t="s">
        <v>55483</v>
      </c>
      <c r="G468" s="23" t="s">
        <v>55484</v>
      </c>
      <c r="H468" s="7" t="s">
        <v>55485</v>
      </c>
      <c r="I468" s="7" t="s">
        <v>55486</v>
      </c>
      <c r="J468" s="23"/>
      <c r="K468" s="150"/>
      <c r="L468" s="24"/>
      <c r="M468" s="23"/>
      <c r="N468" s="23"/>
      <c r="O468" s="23"/>
      <c r="P468" s="23"/>
      <c r="Q468" s="23"/>
      <c r="R468" s="23"/>
      <c r="S468" s="23"/>
      <c r="T468" s="23"/>
      <c r="U468" s="23"/>
    </row>
    <row r="469" spans="1:21" ht="82.8">
      <c r="A469" s="160" t="s">
        <v>55487</v>
      </c>
      <c r="B469" s="23" t="s">
        <v>55488</v>
      </c>
      <c r="C469" s="23" t="s">
        <v>55489</v>
      </c>
      <c r="D469" s="23" t="s">
        <v>55490</v>
      </c>
      <c r="E469" s="23" t="s">
        <v>55491</v>
      </c>
      <c r="F469" s="23" t="s">
        <v>55492</v>
      </c>
      <c r="G469" s="23" t="s">
        <v>55493</v>
      </c>
      <c r="H469" s="7" t="s">
        <v>55494</v>
      </c>
      <c r="I469" s="7" t="s">
        <v>55495</v>
      </c>
      <c r="J469" s="23"/>
      <c r="K469" s="150"/>
      <c r="L469" s="24"/>
      <c r="M469" s="23"/>
      <c r="N469" s="23"/>
      <c r="O469" s="23"/>
      <c r="P469" s="23"/>
      <c r="Q469" s="23"/>
      <c r="R469" s="23"/>
      <c r="S469" s="23"/>
      <c r="T469" s="23"/>
      <c r="U469" s="23"/>
    </row>
    <row r="470" spans="1:21" ht="27.6">
      <c r="A470" s="160" t="s">
        <v>55496</v>
      </c>
      <c r="B470" s="23" t="s">
        <v>55497</v>
      </c>
      <c r="C470" s="23" t="s">
        <v>55498</v>
      </c>
      <c r="D470" s="23" t="s">
        <v>55499</v>
      </c>
      <c r="E470" s="23" t="s">
        <v>55500</v>
      </c>
      <c r="F470" s="23" t="s">
        <v>55501</v>
      </c>
      <c r="G470" s="23" t="s">
        <v>55502</v>
      </c>
      <c r="H470" s="7" t="s">
        <v>55503</v>
      </c>
      <c r="I470" s="7" t="s">
        <v>55504</v>
      </c>
      <c r="J470" s="23"/>
      <c r="K470" s="150"/>
      <c r="L470" s="24"/>
      <c r="M470" s="23"/>
      <c r="N470" s="23"/>
      <c r="O470" s="23"/>
      <c r="P470" s="23"/>
      <c r="Q470" s="23"/>
      <c r="R470" s="23"/>
      <c r="S470" s="23"/>
      <c r="T470" s="23"/>
      <c r="U470" s="23"/>
    </row>
    <row r="471" spans="1:21" ht="55.2">
      <c r="A471" s="160" t="s">
        <v>55505</v>
      </c>
      <c r="B471" s="23" t="s">
        <v>55506</v>
      </c>
      <c r="C471" s="5" t="s">
        <v>31604</v>
      </c>
      <c r="D471" s="23" t="s">
        <v>55507</v>
      </c>
      <c r="E471" s="23" t="s">
        <v>55508</v>
      </c>
      <c r="F471" s="23" t="s">
        <v>55509</v>
      </c>
      <c r="G471" s="23" t="s">
        <v>55510</v>
      </c>
      <c r="H471" s="7" t="s">
        <v>55511</v>
      </c>
      <c r="I471" s="7" t="s">
        <v>55512</v>
      </c>
      <c r="J471" s="23"/>
      <c r="K471" s="150"/>
      <c r="L471" s="24"/>
      <c r="M471" s="23"/>
      <c r="N471" s="23"/>
      <c r="O471" s="23"/>
      <c r="P471" s="23"/>
      <c r="Q471" s="23"/>
      <c r="R471" s="23"/>
      <c r="S471" s="23"/>
      <c r="T471" s="23"/>
      <c r="U471" s="23"/>
    </row>
    <row r="472" spans="1:21" ht="55.2">
      <c r="A472" s="167" t="s">
        <v>55513</v>
      </c>
      <c r="B472" s="23"/>
      <c r="C472" s="23" t="s">
        <v>55514</v>
      </c>
      <c r="D472" s="23"/>
      <c r="E472" s="23"/>
      <c r="F472" s="23"/>
      <c r="G472" s="23"/>
      <c r="H472" s="7"/>
      <c r="I472" s="7"/>
      <c r="J472" s="23"/>
      <c r="K472" s="150"/>
      <c r="L472" s="24"/>
      <c r="M472" s="23"/>
      <c r="N472" s="23"/>
      <c r="O472" s="23"/>
      <c r="P472" s="23"/>
      <c r="Q472" s="23"/>
      <c r="R472" s="23"/>
      <c r="S472" s="23"/>
      <c r="T472" s="23"/>
      <c r="U472" s="23"/>
    </row>
    <row r="473" spans="1:21" ht="55.2">
      <c r="A473" s="167" t="s">
        <v>55515</v>
      </c>
      <c r="B473" s="23"/>
      <c r="C473" s="23" t="s">
        <v>55516</v>
      </c>
      <c r="D473" s="23"/>
      <c r="E473" s="23"/>
      <c r="F473" s="23"/>
      <c r="G473" s="23"/>
      <c r="H473" s="7"/>
      <c r="I473" s="7"/>
      <c r="J473" s="23"/>
      <c r="K473" s="150"/>
      <c r="L473" s="24"/>
      <c r="M473" s="23"/>
      <c r="N473" s="23"/>
      <c r="O473" s="23"/>
      <c r="P473" s="23"/>
      <c r="Q473" s="23"/>
      <c r="R473" s="23"/>
      <c r="S473" s="23"/>
      <c r="T473" s="23"/>
      <c r="U473" s="23"/>
    </row>
    <row r="474" spans="1:21" ht="41.4">
      <c r="A474" s="167" t="s">
        <v>55517</v>
      </c>
      <c r="B474" s="23"/>
      <c r="C474" s="23" t="s">
        <v>55518</v>
      </c>
      <c r="D474" s="23"/>
      <c r="E474" s="23"/>
      <c r="F474" s="23"/>
      <c r="G474" s="23"/>
      <c r="H474" s="7"/>
      <c r="I474" s="7"/>
      <c r="J474" s="23"/>
      <c r="K474" s="150"/>
      <c r="L474" s="24"/>
      <c r="M474" s="23"/>
      <c r="N474" s="23"/>
      <c r="O474" s="23"/>
      <c r="P474" s="23"/>
      <c r="Q474" s="23"/>
      <c r="R474" s="23"/>
      <c r="S474" s="23"/>
      <c r="T474" s="23"/>
      <c r="U474" s="23"/>
    </row>
    <row r="475" spans="1:21" ht="55.2">
      <c r="A475" s="167" t="s">
        <v>55519</v>
      </c>
      <c r="B475" s="23"/>
      <c r="C475" s="23" t="s">
        <v>55520</v>
      </c>
      <c r="D475" s="23"/>
      <c r="E475" s="23"/>
      <c r="F475" s="23"/>
      <c r="G475" s="23"/>
      <c r="H475" s="7"/>
      <c r="I475" s="7"/>
      <c r="J475" s="23"/>
      <c r="K475" s="150"/>
      <c r="L475" s="24"/>
      <c r="M475" s="23"/>
      <c r="N475" s="23"/>
      <c r="O475" s="23"/>
      <c r="P475" s="23"/>
      <c r="Q475" s="23"/>
      <c r="R475" s="23"/>
      <c r="S475" s="23"/>
      <c r="T475" s="23"/>
      <c r="U475" s="23"/>
    </row>
    <row r="476" spans="1:21" ht="41.4">
      <c r="A476" s="167" t="s">
        <v>55521</v>
      </c>
      <c r="B476" s="23"/>
      <c r="C476" s="23" t="s">
        <v>55522</v>
      </c>
      <c r="D476" s="23"/>
      <c r="E476" s="23"/>
      <c r="F476" s="23"/>
      <c r="G476" s="23"/>
      <c r="H476" s="7"/>
      <c r="I476" s="7"/>
      <c r="J476" s="23"/>
      <c r="K476" s="150"/>
      <c r="L476" s="24"/>
      <c r="M476" s="23"/>
      <c r="N476" s="23"/>
      <c r="O476" s="23"/>
      <c r="P476" s="23"/>
      <c r="Q476" s="23"/>
      <c r="R476" s="23"/>
      <c r="S476" s="23"/>
      <c r="T476" s="23"/>
      <c r="U476" s="23"/>
    </row>
    <row r="477" spans="1:21" ht="41.4">
      <c r="A477" s="160" t="s">
        <v>55523</v>
      </c>
      <c r="B477" s="23" t="s">
        <v>55524</v>
      </c>
      <c r="C477" s="5" t="s">
        <v>31604</v>
      </c>
      <c r="D477" s="23" t="s">
        <v>55525</v>
      </c>
      <c r="E477" s="23" t="s">
        <v>55526</v>
      </c>
      <c r="F477" s="23" t="s">
        <v>55527</v>
      </c>
      <c r="G477" s="23" t="s">
        <v>55528</v>
      </c>
      <c r="H477" s="7" t="s">
        <v>55529</v>
      </c>
      <c r="I477" s="7" t="s">
        <v>55530</v>
      </c>
      <c r="J477" s="23"/>
      <c r="K477" s="150"/>
      <c r="L477" s="24"/>
      <c r="M477" s="23"/>
      <c r="N477" s="23"/>
      <c r="O477" s="23"/>
      <c r="P477" s="23"/>
      <c r="Q477" s="23"/>
      <c r="R477" s="23"/>
      <c r="S477" s="23"/>
      <c r="T477" s="23"/>
      <c r="U477" s="23"/>
    </row>
    <row r="478" spans="1:21" ht="41.4">
      <c r="A478" s="167" t="s">
        <v>55531</v>
      </c>
      <c r="B478" s="23"/>
      <c r="C478" s="23" t="s">
        <v>55532</v>
      </c>
      <c r="D478" s="23"/>
      <c r="E478" s="23"/>
      <c r="F478" s="23"/>
      <c r="G478" s="23"/>
      <c r="H478" s="7"/>
      <c r="I478" s="7"/>
      <c r="J478" s="23"/>
      <c r="K478" s="150"/>
      <c r="L478" s="24"/>
      <c r="M478" s="23"/>
      <c r="N478" s="23"/>
      <c r="O478" s="23"/>
      <c r="P478" s="23"/>
      <c r="Q478" s="23"/>
      <c r="R478" s="23"/>
      <c r="S478" s="23"/>
      <c r="T478" s="23"/>
      <c r="U478" s="23"/>
    </row>
    <row r="479" spans="1:21" ht="41.4">
      <c r="A479" s="167" t="s">
        <v>55533</v>
      </c>
      <c r="B479" s="23"/>
      <c r="C479" s="23" t="s">
        <v>55534</v>
      </c>
      <c r="D479" s="23"/>
      <c r="E479" s="23"/>
      <c r="F479" s="23"/>
      <c r="G479" s="23"/>
      <c r="H479" s="7"/>
      <c r="I479" s="7"/>
      <c r="J479" s="23"/>
      <c r="K479" s="150"/>
      <c r="L479" s="24"/>
      <c r="M479" s="23"/>
      <c r="N479" s="23"/>
      <c r="O479" s="23"/>
      <c r="P479" s="23"/>
      <c r="Q479" s="23"/>
      <c r="R479" s="23"/>
      <c r="S479" s="23"/>
      <c r="T479" s="23"/>
      <c r="U479" s="23"/>
    </row>
    <row r="480" spans="1:21" ht="41.4">
      <c r="A480" s="167" t="s">
        <v>55535</v>
      </c>
      <c r="B480" s="23"/>
      <c r="C480" s="23" t="s">
        <v>55536</v>
      </c>
      <c r="D480" s="23"/>
      <c r="E480" s="23"/>
      <c r="F480" s="23"/>
      <c r="G480" s="23"/>
      <c r="H480" s="7"/>
      <c r="I480" s="7"/>
      <c r="J480" s="23"/>
      <c r="K480" s="150"/>
      <c r="L480" s="24"/>
      <c r="M480" s="23"/>
      <c r="N480" s="23"/>
      <c r="O480" s="23"/>
      <c r="P480" s="23"/>
      <c r="Q480" s="23"/>
      <c r="R480" s="23"/>
      <c r="S480" s="23"/>
      <c r="T480" s="23"/>
      <c r="U480" s="23"/>
    </row>
    <row r="481" spans="1:21" ht="41.4">
      <c r="A481" s="167" t="s">
        <v>55537</v>
      </c>
      <c r="B481" s="23"/>
      <c r="C481" s="23" t="s">
        <v>55538</v>
      </c>
      <c r="D481" s="23"/>
      <c r="E481" s="23"/>
      <c r="F481" s="23"/>
      <c r="G481" s="23"/>
      <c r="H481" s="7"/>
      <c r="I481" s="7"/>
      <c r="J481" s="23"/>
      <c r="K481" s="150"/>
      <c r="L481" s="24"/>
      <c r="M481" s="23"/>
      <c r="N481" s="23"/>
      <c r="O481" s="23"/>
      <c r="P481" s="23"/>
      <c r="Q481" s="23"/>
      <c r="R481" s="23"/>
      <c r="S481" s="23"/>
      <c r="T481" s="23"/>
      <c r="U481" s="23"/>
    </row>
    <row r="482" spans="1:21" ht="41.4">
      <c r="A482" s="167" t="s">
        <v>55539</v>
      </c>
      <c r="B482" s="23"/>
      <c r="C482" s="23" t="s">
        <v>55540</v>
      </c>
      <c r="D482" s="23"/>
      <c r="E482" s="23"/>
      <c r="F482" s="23"/>
      <c r="G482" s="23"/>
      <c r="H482" s="7"/>
      <c r="I482" s="7"/>
      <c r="J482" s="23"/>
      <c r="K482" s="150"/>
      <c r="L482" s="24"/>
      <c r="M482" s="23"/>
      <c r="N482" s="23"/>
      <c r="O482" s="23"/>
      <c r="P482" s="23"/>
      <c r="Q482" s="23"/>
      <c r="R482" s="23"/>
      <c r="S482" s="23"/>
      <c r="T482" s="23"/>
      <c r="U482" s="23"/>
    </row>
    <row r="483" spans="1:21" ht="55.2">
      <c r="A483" s="160" t="s">
        <v>55541</v>
      </c>
      <c r="B483" s="23" t="s">
        <v>55542</v>
      </c>
      <c r="C483" s="23" t="s">
        <v>55543</v>
      </c>
      <c r="D483" s="23" t="s">
        <v>55544</v>
      </c>
      <c r="E483" s="23" t="s">
        <v>55545</v>
      </c>
      <c r="F483" s="23" t="s">
        <v>55546</v>
      </c>
      <c r="G483" s="23" t="s">
        <v>55547</v>
      </c>
      <c r="H483" s="7" t="s">
        <v>55548</v>
      </c>
      <c r="I483" s="7" t="s">
        <v>55549</v>
      </c>
      <c r="J483" s="23"/>
      <c r="K483" s="150"/>
      <c r="L483" s="24"/>
      <c r="M483" s="23"/>
      <c r="N483" s="23"/>
      <c r="O483" s="23"/>
      <c r="P483" s="23"/>
      <c r="Q483" s="23"/>
      <c r="R483" s="23"/>
      <c r="S483" s="23"/>
      <c r="T483" s="23"/>
      <c r="U483" s="23"/>
    </row>
    <row r="484" spans="1:21" ht="165.6">
      <c r="A484" s="160" t="s">
        <v>55550</v>
      </c>
      <c r="B484" s="23" t="s">
        <v>55551</v>
      </c>
      <c r="C484" s="23" t="s">
        <v>55552</v>
      </c>
      <c r="D484" s="23" t="s">
        <v>55553</v>
      </c>
      <c r="E484" s="23" t="s">
        <v>55554</v>
      </c>
      <c r="F484" s="23" t="s">
        <v>55555</v>
      </c>
      <c r="G484" s="23" t="s">
        <v>55556</v>
      </c>
      <c r="H484" s="7" t="s">
        <v>55557</v>
      </c>
      <c r="I484" s="7" t="s">
        <v>55558</v>
      </c>
      <c r="J484" s="23"/>
      <c r="K484" s="150"/>
      <c r="L484" s="24"/>
      <c r="M484" s="23"/>
      <c r="N484" s="23"/>
      <c r="O484" s="23"/>
      <c r="P484" s="23"/>
      <c r="Q484" s="23"/>
      <c r="R484" s="23"/>
      <c r="S484" s="23"/>
      <c r="T484" s="23"/>
      <c r="U484" s="23"/>
    </row>
    <row r="485" spans="1:21" ht="55.2">
      <c r="A485" s="160" t="s">
        <v>55559</v>
      </c>
      <c r="B485" s="23" t="s">
        <v>55560</v>
      </c>
      <c r="C485" s="23" t="s">
        <v>55561</v>
      </c>
      <c r="D485" s="23" t="s">
        <v>55562</v>
      </c>
      <c r="E485" s="23" t="s">
        <v>55563</v>
      </c>
      <c r="F485" s="23" t="s">
        <v>55564</v>
      </c>
      <c r="G485" s="23" t="s">
        <v>55565</v>
      </c>
      <c r="H485" s="7" t="s">
        <v>55566</v>
      </c>
      <c r="I485" s="7" t="s">
        <v>55567</v>
      </c>
      <c r="J485" s="23"/>
      <c r="K485" s="150"/>
      <c r="L485" s="24"/>
      <c r="M485" s="23"/>
      <c r="N485" s="23"/>
      <c r="O485" s="23"/>
      <c r="P485" s="23"/>
      <c r="Q485" s="23"/>
      <c r="R485" s="23"/>
      <c r="S485" s="23"/>
      <c r="T485" s="23"/>
      <c r="U485" s="23"/>
    </row>
    <row r="486" spans="1:21" ht="110.4">
      <c r="A486" s="160" t="s">
        <v>55568</v>
      </c>
      <c r="B486" s="23" t="s">
        <v>55569</v>
      </c>
      <c r="C486" s="23" t="s">
        <v>55570</v>
      </c>
      <c r="D486" s="23" t="s">
        <v>55571</v>
      </c>
      <c r="E486" s="23" t="s">
        <v>55572</v>
      </c>
      <c r="F486" s="23" t="s">
        <v>55573</v>
      </c>
      <c r="G486" s="23" t="s">
        <v>55574</v>
      </c>
      <c r="H486" s="7" t="s">
        <v>55575</v>
      </c>
      <c r="I486" s="7" t="s">
        <v>55576</v>
      </c>
      <c r="J486" s="23"/>
      <c r="K486" s="150"/>
      <c r="L486" s="24"/>
      <c r="M486" s="23"/>
      <c r="N486" s="23"/>
      <c r="O486" s="23"/>
      <c r="P486" s="23"/>
      <c r="Q486" s="23"/>
      <c r="R486" s="23"/>
      <c r="S486" s="23"/>
      <c r="T486" s="23"/>
      <c r="U486" s="23"/>
    </row>
    <row r="487" spans="1:21" ht="41.4">
      <c r="A487" s="160" t="s">
        <v>55577</v>
      </c>
      <c r="B487" s="23" t="s">
        <v>55578</v>
      </c>
      <c r="C487" s="5" t="s">
        <v>26246</v>
      </c>
      <c r="D487" s="23" t="s">
        <v>55579</v>
      </c>
      <c r="E487" s="23" t="s">
        <v>55580</v>
      </c>
      <c r="F487" s="23" t="s">
        <v>55581</v>
      </c>
      <c r="G487" s="23" t="s">
        <v>55582</v>
      </c>
      <c r="H487" s="7" t="s">
        <v>55583</v>
      </c>
      <c r="I487" s="7" t="s">
        <v>55584</v>
      </c>
      <c r="J487" s="23"/>
      <c r="K487" s="150"/>
      <c r="L487" s="24"/>
      <c r="M487" s="23"/>
      <c r="N487" s="23"/>
      <c r="O487" s="23"/>
      <c r="P487" s="23"/>
      <c r="Q487" s="23"/>
      <c r="R487" s="23"/>
      <c r="S487" s="23"/>
      <c r="T487" s="23"/>
      <c r="U487" s="23"/>
    </row>
    <row r="488" spans="1:21" ht="41.4">
      <c r="A488" s="167" t="s">
        <v>55585</v>
      </c>
      <c r="B488" s="23"/>
      <c r="C488" s="23" t="s">
        <v>55586</v>
      </c>
      <c r="D488" s="23"/>
      <c r="E488" s="23"/>
      <c r="F488" s="23"/>
      <c r="G488" s="23"/>
      <c r="H488" s="7"/>
      <c r="I488" s="7"/>
      <c r="J488" s="23"/>
      <c r="K488" s="150"/>
      <c r="L488" s="24"/>
      <c r="M488" s="23"/>
      <c r="N488" s="23"/>
      <c r="O488" s="23"/>
      <c r="P488" s="23"/>
      <c r="Q488" s="23"/>
      <c r="R488" s="23"/>
      <c r="S488" s="23"/>
      <c r="T488" s="23"/>
      <c r="U488" s="23"/>
    </row>
    <row r="489" spans="1:21" ht="41.4">
      <c r="A489" s="167" t="s">
        <v>55587</v>
      </c>
      <c r="B489" s="23"/>
      <c r="C489" s="23" t="s">
        <v>55588</v>
      </c>
      <c r="D489" s="23"/>
      <c r="E489" s="23"/>
      <c r="F489" s="23"/>
      <c r="G489" s="23"/>
      <c r="H489" s="7"/>
      <c r="I489" s="7"/>
      <c r="J489" s="23"/>
      <c r="K489" s="150"/>
      <c r="L489" s="24"/>
      <c r="M489" s="23"/>
      <c r="N489" s="23"/>
      <c r="O489" s="23"/>
      <c r="P489" s="23"/>
      <c r="Q489" s="23"/>
      <c r="R489" s="23"/>
      <c r="S489" s="23"/>
      <c r="T489" s="23"/>
      <c r="U489" s="23"/>
    </row>
    <row r="490" spans="1:21" ht="41.4">
      <c r="A490" s="167" t="s">
        <v>55589</v>
      </c>
      <c r="B490" s="23"/>
      <c r="C490" s="23" t="s">
        <v>55590</v>
      </c>
      <c r="D490" s="23"/>
      <c r="E490" s="23"/>
      <c r="F490" s="23"/>
      <c r="G490" s="23"/>
      <c r="H490" s="7"/>
      <c r="I490" s="7"/>
      <c r="J490" s="23"/>
      <c r="K490" s="150"/>
      <c r="L490" s="24"/>
      <c r="M490" s="23"/>
      <c r="N490" s="23"/>
      <c r="O490" s="23"/>
      <c r="P490" s="23"/>
      <c r="Q490" s="23"/>
      <c r="R490" s="23"/>
      <c r="S490" s="23"/>
      <c r="T490" s="23"/>
      <c r="U490" s="23"/>
    </row>
    <row r="491" spans="1:21" ht="138">
      <c r="A491" s="160" t="s">
        <v>55591</v>
      </c>
      <c r="B491" s="23" t="s">
        <v>55592</v>
      </c>
      <c r="C491" s="5" t="s">
        <v>26246</v>
      </c>
      <c r="D491" s="23" t="s">
        <v>55593</v>
      </c>
      <c r="E491" s="23" t="s">
        <v>55594</v>
      </c>
      <c r="F491" s="23" t="s">
        <v>55595</v>
      </c>
      <c r="G491" s="23" t="s">
        <v>55596</v>
      </c>
      <c r="H491" s="7" t="s">
        <v>55597</v>
      </c>
      <c r="I491" s="7" t="s">
        <v>55598</v>
      </c>
      <c r="J491" s="23"/>
      <c r="K491" s="150"/>
      <c r="L491" s="24"/>
      <c r="M491" s="23"/>
      <c r="N491" s="23"/>
      <c r="O491" s="23"/>
      <c r="P491" s="23"/>
      <c r="Q491" s="23"/>
      <c r="R491" s="23"/>
      <c r="S491" s="23"/>
      <c r="T491" s="23"/>
      <c r="U491" s="23"/>
    </row>
    <row r="492" spans="1:21" ht="110.4">
      <c r="A492" s="167" t="s">
        <v>55599</v>
      </c>
      <c r="B492" s="23"/>
      <c r="C492" s="23" t="s">
        <v>55600</v>
      </c>
      <c r="D492" s="23"/>
      <c r="E492" s="23"/>
      <c r="F492" s="23"/>
      <c r="G492" s="23"/>
      <c r="H492" s="7"/>
      <c r="I492" s="7"/>
      <c r="J492" s="23"/>
      <c r="K492" s="150"/>
      <c r="L492" s="24"/>
      <c r="M492" s="23"/>
      <c r="N492" s="23"/>
      <c r="O492" s="23"/>
      <c r="P492" s="23"/>
      <c r="Q492" s="23"/>
      <c r="R492" s="23"/>
      <c r="S492" s="23"/>
      <c r="T492" s="23"/>
      <c r="U492" s="23"/>
    </row>
    <row r="493" spans="1:21" ht="96.6">
      <c r="A493" s="167" t="s">
        <v>55601</v>
      </c>
      <c r="B493" s="23"/>
      <c r="C493" s="23" t="s">
        <v>55602</v>
      </c>
      <c r="D493" s="23"/>
      <c r="E493" s="23"/>
      <c r="F493" s="23"/>
      <c r="G493" s="23"/>
      <c r="H493" s="7"/>
      <c r="I493" s="7"/>
      <c r="J493" s="23"/>
      <c r="K493" s="150"/>
      <c r="L493" s="24"/>
      <c r="M493" s="23"/>
      <c r="N493" s="23"/>
      <c r="O493" s="23"/>
      <c r="P493" s="23"/>
      <c r="Q493" s="23"/>
      <c r="R493" s="23"/>
      <c r="S493" s="23"/>
      <c r="T493" s="23"/>
      <c r="U493" s="23"/>
    </row>
    <row r="494" spans="1:21" ht="96.6">
      <c r="A494" s="167" t="s">
        <v>55603</v>
      </c>
      <c r="B494" s="23"/>
      <c r="C494" s="23" t="s">
        <v>55604</v>
      </c>
      <c r="D494" s="23"/>
      <c r="E494" s="23"/>
      <c r="F494" s="23"/>
      <c r="G494" s="23"/>
      <c r="H494" s="7"/>
      <c r="I494" s="7"/>
      <c r="J494" s="23"/>
      <c r="K494" s="150"/>
      <c r="L494" s="24"/>
      <c r="M494" s="23"/>
      <c r="N494" s="23"/>
      <c r="O494" s="23"/>
      <c r="P494" s="23"/>
      <c r="Q494" s="23"/>
      <c r="R494" s="23"/>
      <c r="S494" s="23"/>
      <c r="T494" s="23"/>
      <c r="U494" s="23"/>
    </row>
    <row r="495" spans="1:21" ht="69">
      <c r="A495" s="160" t="s">
        <v>55605</v>
      </c>
      <c r="B495" s="23" t="s">
        <v>55606</v>
      </c>
      <c r="C495" s="5" t="s">
        <v>26246</v>
      </c>
      <c r="D495" s="23" t="s">
        <v>55607</v>
      </c>
      <c r="E495" s="23" t="s">
        <v>55608</v>
      </c>
      <c r="F495" s="23" t="s">
        <v>55609</v>
      </c>
      <c r="G495" s="23" t="s">
        <v>55610</v>
      </c>
      <c r="H495" s="7" t="s">
        <v>55611</v>
      </c>
      <c r="I495" s="7" t="s">
        <v>55612</v>
      </c>
      <c r="J495" s="23"/>
      <c r="K495" s="150"/>
      <c r="L495" s="24"/>
      <c r="M495" s="23"/>
      <c r="N495" s="23"/>
      <c r="O495" s="23"/>
      <c r="P495" s="23"/>
      <c r="Q495" s="23"/>
      <c r="R495" s="23"/>
      <c r="S495" s="23"/>
      <c r="T495" s="23"/>
      <c r="U495" s="23"/>
    </row>
    <row r="496" spans="1:21" ht="69">
      <c r="A496" s="167" t="s">
        <v>55613</v>
      </c>
      <c r="B496" s="23"/>
      <c r="C496" s="23" t="s">
        <v>55614</v>
      </c>
      <c r="D496" s="23"/>
      <c r="E496" s="23"/>
      <c r="F496" s="23"/>
      <c r="G496" s="23"/>
      <c r="H496" s="7"/>
      <c r="I496" s="7"/>
      <c r="J496" s="23"/>
      <c r="K496" s="150"/>
      <c r="L496" s="24"/>
      <c r="M496" s="23"/>
      <c r="N496" s="23"/>
      <c r="O496" s="23"/>
      <c r="P496" s="23"/>
      <c r="Q496" s="23"/>
      <c r="R496" s="23"/>
      <c r="S496" s="23"/>
      <c r="T496" s="23"/>
      <c r="U496" s="23"/>
    </row>
    <row r="497" spans="1:21" ht="82.8">
      <c r="A497" s="167" t="s">
        <v>55615</v>
      </c>
      <c r="B497" s="23"/>
      <c r="C497" s="23" t="s">
        <v>55616</v>
      </c>
      <c r="D497" s="23"/>
      <c r="E497" s="23"/>
      <c r="F497" s="23"/>
      <c r="G497" s="23"/>
      <c r="H497" s="7"/>
      <c r="I497" s="7"/>
      <c r="J497" s="23"/>
      <c r="K497" s="150"/>
      <c r="L497" s="24"/>
      <c r="M497" s="23"/>
      <c r="N497" s="23"/>
      <c r="O497" s="23"/>
      <c r="P497" s="23"/>
      <c r="Q497" s="23"/>
      <c r="R497" s="23"/>
      <c r="S497" s="23"/>
      <c r="T497" s="23"/>
      <c r="U497" s="23"/>
    </row>
    <row r="498" spans="1:21" ht="69">
      <c r="A498" s="167" t="s">
        <v>55617</v>
      </c>
      <c r="B498" s="23"/>
      <c r="C498" s="23" t="s">
        <v>55618</v>
      </c>
      <c r="D498" s="23"/>
      <c r="E498" s="23"/>
      <c r="F498" s="23"/>
      <c r="G498" s="23"/>
      <c r="H498" s="7"/>
      <c r="I498" s="7"/>
      <c r="J498" s="23"/>
      <c r="K498" s="150"/>
      <c r="L498" s="24"/>
      <c r="M498" s="23"/>
      <c r="N498" s="23"/>
      <c r="O498" s="23"/>
      <c r="P498" s="23"/>
      <c r="Q498" s="23"/>
      <c r="R498" s="23"/>
      <c r="S498" s="23"/>
      <c r="T498" s="23"/>
      <c r="U498" s="23"/>
    </row>
    <row r="499" spans="1:21" ht="41.4">
      <c r="A499" s="160" t="s">
        <v>55619</v>
      </c>
      <c r="B499" s="23" t="s">
        <v>55620</v>
      </c>
      <c r="C499" s="5" t="s">
        <v>26246</v>
      </c>
      <c r="D499" s="23" t="s">
        <v>55621</v>
      </c>
      <c r="E499" s="23" t="s">
        <v>55622</v>
      </c>
      <c r="F499" s="23" t="s">
        <v>55623</v>
      </c>
      <c r="G499" s="23" t="s">
        <v>55624</v>
      </c>
      <c r="H499" s="7" t="s">
        <v>55625</v>
      </c>
      <c r="I499" s="7" t="s">
        <v>55626</v>
      </c>
      <c r="J499" s="23"/>
      <c r="K499" s="150"/>
      <c r="L499" s="24"/>
      <c r="M499" s="23"/>
      <c r="N499" s="23"/>
      <c r="O499" s="23"/>
      <c r="P499" s="23"/>
      <c r="Q499" s="23"/>
      <c r="R499" s="23"/>
      <c r="S499" s="23"/>
      <c r="T499" s="23"/>
      <c r="U499" s="23"/>
    </row>
    <row r="500" spans="1:21" ht="41.4">
      <c r="A500" s="167" t="s">
        <v>55627</v>
      </c>
      <c r="B500" s="23"/>
      <c r="C500" s="23" t="s">
        <v>55628</v>
      </c>
      <c r="D500" s="23"/>
      <c r="E500" s="23"/>
      <c r="F500" s="23"/>
      <c r="G500" s="23"/>
      <c r="H500" s="7"/>
      <c r="I500" s="7"/>
      <c r="J500" s="23"/>
      <c r="K500" s="150"/>
      <c r="L500" s="24"/>
      <c r="M500" s="23"/>
      <c r="N500" s="23"/>
      <c r="O500" s="23"/>
      <c r="P500" s="23"/>
      <c r="Q500" s="23"/>
      <c r="R500" s="23"/>
      <c r="S500" s="23"/>
      <c r="T500" s="23"/>
      <c r="U500" s="23"/>
    </row>
    <row r="501" spans="1:21" ht="41.4">
      <c r="A501" s="167" t="s">
        <v>55629</v>
      </c>
      <c r="B501" s="23"/>
      <c r="C501" s="23" t="s">
        <v>55630</v>
      </c>
      <c r="D501" s="23"/>
      <c r="E501" s="23"/>
      <c r="F501" s="23"/>
      <c r="G501" s="23"/>
      <c r="H501" s="7"/>
      <c r="I501" s="7"/>
      <c r="J501" s="23"/>
      <c r="K501" s="150"/>
      <c r="L501" s="24"/>
      <c r="M501" s="23"/>
      <c r="N501" s="23"/>
      <c r="O501" s="23"/>
      <c r="P501" s="23"/>
      <c r="Q501" s="23"/>
      <c r="R501" s="23"/>
      <c r="S501" s="23"/>
      <c r="T501" s="23"/>
      <c r="U501" s="23"/>
    </row>
    <row r="502" spans="1:21" ht="41.4">
      <c r="A502" s="167" t="s">
        <v>55631</v>
      </c>
      <c r="B502" s="23"/>
      <c r="C502" s="23" t="s">
        <v>55632</v>
      </c>
      <c r="D502" s="23"/>
      <c r="E502" s="23"/>
      <c r="F502" s="23"/>
      <c r="G502" s="23"/>
      <c r="H502" s="7"/>
      <c r="I502" s="7"/>
      <c r="J502" s="23"/>
      <c r="K502" s="150"/>
      <c r="L502" s="24"/>
      <c r="M502" s="23"/>
      <c r="N502" s="23"/>
      <c r="O502" s="23"/>
      <c r="P502" s="23"/>
      <c r="Q502" s="23"/>
      <c r="R502" s="23"/>
      <c r="S502" s="23"/>
      <c r="T502" s="23"/>
      <c r="U502" s="23"/>
    </row>
    <row r="503" spans="1:21" ht="151.80000000000001">
      <c r="A503" s="160" t="s">
        <v>55633</v>
      </c>
      <c r="B503" s="23" t="s">
        <v>55634</v>
      </c>
      <c r="C503" s="5" t="s">
        <v>26246</v>
      </c>
      <c r="D503" s="23" t="s">
        <v>55635</v>
      </c>
      <c r="E503" s="23" t="s">
        <v>55636</v>
      </c>
      <c r="F503" s="23" t="s">
        <v>55637</v>
      </c>
      <c r="G503" s="23" t="s">
        <v>55638</v>
      </c>
      <c r="H503" s="7" t="s">
        <v>55639</v>
      </c>
      <c r="I503" s="7" t="s">
        <v>55640</v>
      </c>
      <c r="J503" s="23"/>
      <c r="K503" s="150"/>
      <c r="L503" s="24"/>
      <c r="M503" s="23"/>
      <c r="N503" s="23"/>
      <c r="O503" s="23"/>
      <c r="P503" s="23"/>
      <c r="Q503" s="23"/>
      <c r="R503" s="23"/>
      <c r="S503" s="23"/>
      <c r="T503" s="23"/>
      <c r="U503" s="23"/>
    </row>
    <row r="504" spans="1:21" ht="124.2">
      <c r="A504" s="167" t="s">
        <v>55641</v>
      </c>
      <c r="B504" s="23"/>
      <c r="C504" s="23" t="s">
        <v>55642</v>
      </c>
      <c r="D504" s="23"/>
      <c r="E504" s="23"/>
      <c r="F504" s="23"/>
      <c r="G504" s="23"/>
      <c r="H504" s="7"/>
      <c r="I504" s="7"/>
      <c r="J504" s="23"/>
      <c r="K504" s="150"/>
      <c r="L504" s="24"/>
      <c r="M504" s="23"/>
      <c r="N504" s="23"/>
      <c r="O504" s="23"/>
      <c r="P504" s="23"/>
      <c r="Q504" s="23"/>
      <c r="R504" s="23"/>
      <c r="S504" s="23"/>
      <c r="T504" s="23"/>
      <c r="U504" s="23"/>
    </row>
    <row r="505" spans="1:21" ht="110.4">
      <c r="A505" s="167" t="s">
        <v>55643</v>
      </c>
      <c r="B505" s="23"/>
      <c r="C505" s="23" t="s">
        <v>55644</v>
      </c>
      <c r="D505" s="23"/>
      <c r="E505" s="23"/>
      <c r="F505" s="23"/>
      <c r="G505" s="23"/>
      <c r="H505" s="7"/>
      <c r="I505" s="7"/>
      <c r="J505" s="23"/>
      <c r="K505" s="150"/>
      <c r="L505" s="24"/>
      <c r="M505" s="23"/>
      <c r="N505" s="23"/>
      <c r="O505" s="23"/>
      <c r="P505" s="23"/>
      <c r="Q505" s="23"/>
      <c r="R505" s="23"/>
      <c r="S505" s="23"/>
      <c r="T505" s="23"/>
      <c r="U505" s="23"/>
    </row>
    <row r="506" spans="1:21" ht="69">
      <c r="A506" s="167" t="s">
        <v>55645</v>
      </c>
      <c r="B506" s="23"/>
      <c r="C506" s="23" t="s">
        <v>55646</v>
      </c>
      <c r="D506" s="23"/>
      <c r="E506" s="23"/>
      <c r="F506" s="23"/>
      <c r="G506" s="23"/>
      <c r="H506" s="7"/>
      <c r="I506" s="7"/>
      <c r="J506" s="23"/>
      <c r="K506" s="150"/>
      <c r="L506" s="24"/>
      <c r="M506" s="23"/>
      <c r="N506" s="23"/>
      <c r="O506" s="23"/>
      <c r="P506" s="23"/>
      <c r="Q506" s="23"/>
      <c r="R506" s="23"/>
      <c r="S506" s="23"/>
      <c r="T506" s="23"/>
      <c r="U506" s="23"/>
    </row>
    <row r="507" spans="1:21" ht="55.2">
      <c r="A507" s="160" t="s">
        <v>55647</v>
      </c>
      <c r="B507" s="23" t="s">
        <v>55648</v>
      </c>
      <c r="C507" s="5" t="s">
        <v>26246</v>
      </c>
      <c r="D507" s="23" t="s">
        <v>55649</v>
      </c>
      <c r="E507" s="23" t="s">
        <v>55650</v>
      </c>
      <c r="F507" s="23" t="s">
        <v>55651</v>
      </c>
      <c r="G507" s="23" t="s">
        <v>55652</v>
      </c>
      <c r="H507" s="7" t="s">
        <v>55653</v>
      </c>
      <c r="I507" s="7" t="s">
        <v>55654</v>
      </c>
      <c r="J507" s="23"/>
      <c r="K507" s="150"/>
      <c r="L507" s="24"/>
      <c r="M507" s="23"/>
      <c r="N507" s="23"/>
      <c r="O507" s="23"/>
      <c r="P507" s="23"/>
      <c r="Q507" s="23"/>
      <c r="R507" s="23"/>
      <c r="S507" s="23"/>
      <c r="T507" s="23"/>
      <c r="U507" s="23"/>
    </row>
    <row r="508" spans="1:21" ht="41.4">
      <c r="A508" s="167" t="s">
        <v>55655</v>
      </c>
      <c r="B508" s="23"/>
      <c r="C508" s="23" t="s">
        <v>55656</v>
      </c>
      <c r="D508" s="23"/>
      <c r="E508" s="23"/>
      <c r="F508" s="23"/>
      <c r="G508" s="23"/>
      <c r="H508" s="7"/>
      <c r="I508" s="7"/>
      <c r="J508" s="23"/>
      <c r="K508" s="150"/>
      <c r="L508" s="24"/>
      <c r="M508" s="23"/>
      <c r="N508" s="23"/>
      <c r="O508" s="23"/>
      <c r="P508" s="23"/>
      <c r="Q508" s="23"/>
      <c r="R508" s="23"/>
      <c r="S508" s="23"/>
      <c r="T508" s="23"/>
      <c r="U508" s="23"/>
    </row>
    <row r="509" spans="1:21" ht="55.2">
      <c r="A509" s="167" t="s">
        <v>55657</v>
      </c>
      <c r="B509" s="23"/>
      <c r="C509" s="23" t="s">
        <v>55658</v>
      </c>
      <c r="D509" s="23"/>
      <c r="E509" s="23"/>
      <c r="F509" s="23"/>
      <c r="G509" s="23"/>
      <c r="H509" s="7"/>
      <c r="I509" s="7"/>
      <c r="J509" s="23"/>
      <c r="K509" s="150"/>
      <c r="L509" s="24"/>
      <c r="M509" s="23"/>
      <c r="N509" s="23"/>
      <c r="O509" s="23"/>
      <c r="P509" s="23"/>
      <c r="Q509" s="23"/>
      <c r="R509" s="23"/>
      <c r="S509" s="23"/>
      <c r="T509" s="23"/>
      <c r="U509" s="23"/>
    </row>
    <row r="510" spans="1:21" ht="41.4">
      <c r="A510" s="167" t="s">
        <v>55659</v>
      </c>
      <c r="B510" s="23"/>
      <c r="C510" s="23" t="s">
        <v>55660</v>
      </c>
      <c r="D510" s="23"/>
      <c r="E510" s="23"/>
      <c r="F510" s="23"/>
      <c r="G510" s="23"/>
      <c r="H510" s="7"/>
      <c r="I510" s="7"/>
      <c r="J510" s="23"/>
      <c r="K510" s="150"/>
      <c r="L510" s="24"/>
      <c r="M510" s="23"/>
      <c r="N510" s="23"/>
      <c r="O510" s="23"/>
      <c r="P510" s="23"/>
      <c r="Q510" s="23"/>
      <c r="R510" s="23"/>
      <c r="S510" s="23"/>
      <c r="T510" s="23"/>
      <c r="U510" s="23"/>
    </row>
    <row r="511" spans="1:21" ht="110.4">
      <c r="A511" s="160" t="s">
        <v>55661</v>
      </c>
      <c r="B511" s="23" t="s">
        <v>55662</v>
      </c>
      <c r="C511" s="5" t="s">
        <v>26246</v>
      </c>
      <c r="D511" s="23" t="s">
        <v>55663</v>
      </c>
      <c r="E511" s="23" t="s">
        <v>55664</v>
      </c>
      <c r="F511" s="23" t="s">
        <v>55665</v>
      </c>
      <c r="G511" s="23" t="s">
        <v>55666</v>
      </c>
      <c r="H511" s="7" t="s">
        <v>55667</v>
      </c>
      <c r="I511" s="7" t="s">
        <v>55668</v>
      </c>
      <c r="J511" s="23"/>
      <c r="K511" s="150"/>
      <c r="L511" s="24"/>
      <c r="M511" s="23"/>
      <c r="N511" s="23"/>
      <c r="O511" s="23"/>
      <c r="P511" s="23"/>
      <c r="Q511" s="23"/>
      <c r="R511" s="23"/>
      <c r="S511" s="23"/>
      <c r="T511" s="23"/>
      <c r="U511" s="23"/>
    </row>
    <row r="512" spans="1:21" ht="82.8">
      <c r="A512" s="167" t="s">
        <v>55669</v>
      </c>
      <c r="B512" s="23"/>
      <c r="C512" s="23" t="s">
        <v>55670</v>
      </c>
      <c r="D512" s="23"/>
      <c r="E512" s="23"/>
      <c r="F512" s="23"/>
      <c r="G512" s="23"/>
      <c r="H512" s="7"/>
      <c r="I512" s="7"/>
      <c r="J512" s="23"/>
      <c r="K512" s="150"/>
      <c r="L512" s="24"/>
      <c r="M512" s="23"/>
      <c r="N512" s="23"/>
      <c r="O512" s="23"/>
      <c r="P512" s="23"/>
      <c r="Q512" s="23"/>
      <c r="R512" s="23"/>
      <c r="S512" s="23"/>
      <c r="T512" s="23"/>
      <c r="U512" s="23"/>
    </row>
    <row r="513" spans="1:21" ht="82.8">
      <c r="A513" s="167" t="s">
        <v>55671</v>
      </c>
      <c r="B513" s="23"/>
      <c r="C513" s="23" t="s">
        <v>55672</v>
      </c>
      <c r="D513" s="23"/>
      <c r="E513" s="23"/>
      <c r="F513" s="23"/>
      <c r="G513" s="23"/>
      <c r="H513" s="7"/>
      <c r="I513" s="7"/>
      <c r="J513" s="23"/>
      <c r="K513" s="150"/>
      <c r="L513" s="24"/>
      <c r="M513" s="23"/>
      <c r="N513" s="23"/>
      <c r="O513" s="23"/>
      <c r="P513" s="23"/>
      <c r="Q513" s="23"/>
      <c r="R513" s="23"/>
      <c r="S513" s="23"/>
      <c r="T513" s="23"/>
      <c r="U513" s="23"/>
    </row>
    <row r="514" spans="1:21" ht="82.8">
      <c r="A514" s="167" t="s">
        <v>55673</v>
      </c>
      <c r="B514" s="23"/>
      <c r="C514" s="23" t="s">
        <v>55674</v>
      </c>
      <c r="D514" s="23"/>
      <c r="E514" s="23"/>
      <c r="F514" s="23"/>
      <c r="G514" s="23"/>
      <c r="H514" s="7"/>
      <c r="I514" s="7"/>
      <c r="J514" s="23"/>
      <c r="K514" s="150"/>
      <c r="L514" s="24"/>
      <c r="M514" s="23"/>
      <c r="N514" s="23"/>
      <c r="O514" s="23"/>
      <c r="P514" s="23"/>
      <c r="Q514" s="23"/>
      <c r="R514" s="23"/>
      <c r="S514" s="23"/>
      <c r="T514" s="23"/>
      <c r="U514" s="23"/>
    </row>
    <row r="515" spans="1:21" ht="96.6">
      <c r="A515" s="160" t="s">
        <v>55675</v>
      </c>
      <c r="B515" s="23" t="s">
        <v>55676</v>
      </c>
      <c r="C515" s="5" t="s">
        <v>26246</v>
      </c>
      <c r="D515" s="23" t="s">
        <v>55677</v>
      </c>
      <c r="E515" s="23" t="s">
        <v>55678</v>
      </c>
      <c r="F515" s="23" t="s">
        <v>55679</v>
      </c>
      <c r="G515" s="23" t="s">
        <v>55680</v>
      </c>
      <c r="H515" s="7" t="s">
        <v>55681</v>
      </c>
      <c r="I515" s="7" t="s">
        <v>55682</v>
      </c>
      <c r="J515" s="23"/>
      <c r="K515" s="150"/>
      <c r="L515" s="24"/>
      <c r="M515" s="23"/>
      <c r="N515" s="23"/>
      <c r="O515" s="23"/>
      <c r="P515" s="23"/>
      <c r="Q515" s="23"/>
      <c r="R515" s="23"/>
      <c r="S515" s="23"/>
      <c r="T515" s="23"/>
      <c r="U515" s="23"/>
    </row>
    <row r="516" spans="1:21" ht="96.6">
      <c r="A516" s="167" t="s">
        <v>55683</v>
      </c>
      <c r="B516" s="23"/>
      <c r="C516" s="23" t="s">
        <v>55684</v>
      </c>
      <c r="D516" s="23"/>
      <c r="E516" s="23"/>
      <c r="F516" s="23"/>
      <c r="G516" s="23"/>
      <c r="H516" s="7"/>
      <c r="I516" s="7"/>
      <c r="J516" s="23"/>
      <c r="K516" s="150"/>
      <c r="L516" s="24"/>
      <c r="M516" s="23"/>
      <c r="N516" s="23"/>
      <c r="O516" s="23"/>
      <c r="P516" s="23"/>
      <c r="Q516" s="23"/>
      <c r="R516" s="23"/>
      <c r="S516" s="23"/>
      <c r="T516" s="23"/>
      <c r="U516" s="23"/>
    </row>
    <row r="517" spans="1:21" ht="96.6">
      <c r="A517" s="167" t="s">
        <v>55685</v>
      </c>
      <c r="B517" s="23"/>
      <c r="C517" s="23" t="s">
        <v>55686</v>
      </c>
      <c r="D517" s="23"/>
      <c r="E517" s="23"/>
      <c r="F517" s="23"/>
      <c r="G517" s="23"/>
      <c r="H517" s="7"/>
      <c r="I517" s="7"/>
      <c r="J517" s="23"/>
      <c r="K517" s="150"/>
      <c r="L517" s="24"/>
      <c r="M517" s="23"/>
      <c r="N517" s="23"/>
      <c r="O517" s="23"/>
      <c r="P517" s="23"/>
      <c r="Q517" s="23"/>
      <c r="R517" s="23"/>
      <c r="S517" s="23"/>
      <c r="T517" s="23"/>
      <c r="U517" s="23"/>
    </row>
    <row r="518" spans="1:21" ht="82.8">
      <c r="A518" s="167" t="s">
        <v>55687</v>
      </c>
      <c r="B518" s="23"/>
      <c r="C518" s="23" t="s">
        <v>55688</v>
      </c>
      <c r="D518" s="23"/>
      <c r="E518" s="23"/>
      <c r="F518" s="23"/>
      <c r="G518" s="23"/>
      <c r="H518" s="7"/>
      <c r="I518" s="7"/>
      <c r="J518" s="23"/>
      <c r="K518" s="150"/>
      <c r="L518" s="24"/>
      <c r="M518" s="23"/>
      <c r="N518" s="23"/>
      <c r="O518" s="23"/>
      <c r="P518" s="23"/>
      <c r="Q518" s="23"/>
      <c r="R518" s="23"/>
      <c r="S518" s="23"/>
      <c r="T518" s="23"/>
      <c r="U518" s="23"/>
    </row>
    <row r="519" spans="1:21" ht="96.6">
      <c r="A519" s="160" t="s">
        <v>55689</v>
      </c>
      <c r="B519" s="23" t="s">
        <v>55690</v>
      </c>
      <c r="C519" s="5" t="s">
        <v>55691</v>
      </c>
      <c r="D519" s="23" t="s">
        <v>55692</v>
      </c>
      <c r="E519" s="23" t="s">
        <v>55693</v>
      </c>
      <c r="F519" s="23" t="s">
        <v>55694</v>
      </c>
      <c r="G519" s="23" t="s">
        <v>55695</v>
      </c>
      <c r="H519" s="7" t="s">
        <v>55696</v>
      </c>
      <c r="I519" s="7" t="s">
        <v>55697</v>
      </c>
      <c r="J519" s="23"/>
      <c r="K519" s="150"/>
      <c r="L519" s="24"/>
      <c r="M519" s="23"/>
      <c r="N519" s="23"/>
      <c r="O519" s="23"/>
      <c r="P519" s="23"/>
      <c r="Q519" s="23"/>
      <c r="R519" s="23"/>
      <c r="S519" s="23"/>
      <c r="T519" s="23"/>
      <c r="U519" s="23"/>
    </row>
    <row r="520" spans="1:21" ht="96.6">
      <c r="A520" s="167" t="s">
        <v>55698</v>
      </c>
      <c r="B520" s="23"/>
      <c r="C520" s="23" t="s">
        <v>55699</v>
      </c>
      <c r="D520" s="23"/>
      <c r="E520" s="23"/>
      <c r="F520" s="23"/>
      <c r="G520" s="23"/>
      <c r="H520" s="7"/>
      <c r="I520" s="7"/>
      <c r="J520" s="23"/>
      <c r="K520" s="150"/>
      <c r="L520" s="24"/>
      <c r="M520" s="23"/>
      <c r="N520" s="23"/>
      <c r="O520" s="23"/>
      <c r="P520" s="23"/>
      <c r="Q520" s="23"/>
      <c r="R520" s="23"/>
      <c r="S520" s="23"/>
      <c r="T520" s="23"/>
      <c r="U520" s="23"/>
    </row>
    <row r="521" spans="1:21" ht="96.6">
      <c r="A521" s="167" t="s">
        <v>55700</v>
      </c>
      <c r="B521" s="23"/>
      <c r="C521" s="23" t="s">
        <v>55701</v>
      </c>
      <c r="D521" s="23"/>
      <c r="E521" s="23"/>
      <c r="F521" s="23"/>
      <c r="G521" s="23"/>
      <c r="H521" s="7"/>
      <c r="I521" s="7"/>
      <c r="J521" s="23"/>
      <c r="K521" s="150"/>
      <c r="L521" s="24"/>
      <c r="M521" s="23"/>
      <c r="N521" s="23"/>
      <c r="O521" s="23"/>
      <c r="P521" s="23"/>
      <c r="Q521" s="23"/>
      <c r="R521" s="23"/>
      <c r="S521" s="23"/>
      <c r="T521" s="23"/>
      <c r="U521" s="23"/>
    </row>
    <row r="522" spans="1:21" ht="151.80000000000001">
      <c r="A522" s="160" t="s">
        <v>55702</v>
      </c>
      <c r="B522" s="23" t="s">
        <v>55703</v>
      </c>
      <c r="C522" s="5" t="s">
        <v>26246</v>
      </c>
      <c r="D522" s="23" t="s">
        <v>55704</v>
      </c>
      <c r="E522" s="23" t="s">
        <v>55705</v>
      </c>
      <c r="F522" s="23" t="s">
        <v>55706</v>
      </c>
      <c r="G522" s="23" t="s">
        <v>55707</v>
      </c>
      <c r="H522" s="7" t="s">
        <v>55708</v>
      </c>
      <c r="I522" s="7" t="s">
        <v>55709</v>
      </c>
      <c r="J522" s="23"/>
      <c r="K522" s="150"/>
      <c r="L522" s="24"/>
      <c r="M522" s="23"/>
      <c r="N522" s="23"/>
      <c r="O522" s="23"/>
      <c r="P522" s="23"/>
      <c r="Q522" s="23"/>
      <c r="R522" s="23"/>
      <c r="S522" s="23"/>
      <c r="T522" s="23"/>
      <c r="U522" s="23"/>
    </row>
    <row r="523" spans="1:21" ht="124.2">
      <c r="A523" s="167" t="s">
        <v>55710</v>
      </c>
      <c r="B523" s="23"/>
      <c r="C523" s="23" t="s">
        <v>55711</v>
      </c>
      <c r="D523" s="23"/>
      <c r="E523" s="23"/>
      <c r="F523" s="23"/>
      <c r="G523" s="23"/>
      <c r="H523" s="7"/>
      <c r="I523" s="7"/>
      <c r="J523" s="23"/>
      <c r="K523" s="150"/>
      <c r="L523" s="24"/>
      <c r="M523" s="23"/>
      <c r="N523" s="23"/>
      <c r="O523" s="23"/>
      <c r="P523" s="23"/>
      <c r="Q523" s="23"/>
      <c r="R523" s="23"/>
      <c r="S523" s="23"/>
      <c r="T523" s="23"/>
      <c r="U523" s="23"/>
    </row>
    <row r="524" spans="1:21" ht="96.6">
      <c r="A524" s="167" t="s">
        <v>55712</v>
      </c>
      <c r="B524" s="23"/>
      <c r="C524" s="23" t="s">
        <v>55713</v>
      </c>
      <c r="D524" s="23"/>
      <c r="E524" s="23"/>
      <c r="F524" s="23"/>
      <c r="G524" s="23"/>
      <c r="H524" s="7"/>
      <c r="I524" s="7"/>
      <c r="J524" s="23"/>
      <c r="K524" s="150"/>
      <c r="L524" s="24"/>
      <c r="M524" s="23"/>
      <c r="N524" s="23"/>
      <c r="O524" s="23"/>
      <c r="P524" s="23"/>
      <c r="Q524" s="23"/>
      <c r="R524" s="23"/>
      <c r="S524" s="23"/>
      <c r="T524" s="23"/>
      <c r="U524" s="23"/>
    </row>
    <row r="525" spans="1:21" ht="41.4">
      <c r="A525" s="167" t="s">
        <v>55714</v>
      </c>
      <c r="B525" s="23"/>
      <c r="C525" s="23" t="s">
        <v>55715</v>
      </c>
      <c r="D525" s="23"/>
      <c r="E525" s="23"/>
      <c r="F525" s="23"/>
      <c r="G525" s="23"/>
      <c r="H525" s="7"/>
      <c r="I525" s="7"/>
      <c r="J525" s="23"/>
      <c r="K525" s="150"/>
      <c r="L525" s="24"/>
      <c r="M525" s="23"/>
      <c r="N525" s="23"/>
      <c r="O525" s="23"/>
      <c r="P525" s="23"/>
      <c r="Q525" s="23"/>
      <c r="R525" s="23"/>
      <c r="S525" s="23"/>
      <c r="T525" s="23"/>
      <c r="U525" s="23"/>
    </row>
    <row r="526" spans="1:21" ht="96.6">
      <c r="A526" s="160" t="s">
        <v>55716</v>
      </c>
      <c r="B526" s="23" t="s">
        <v>55717</v>
      </c>
      <c r="C526" s="23" t="s">
        <v>55718</v>
      </c>
      <c r="D526" s="23" t="s">
        <v>55719</v>
      </c>
      <c r="E526" s="23" t="s">
        <v>55720</v>
      </c>
      <c r="F526" s="23" t="s">
        <v>55721</v>
      </c>
      <c r="G526" s="23" t="s">
        <v>55722</v>
      </c>
      <c r="H526" s="7" t="s">
        <v>55723</v>
      </c>
      <c r="I526" s="7" t="s">
        <v>55724</v>
      </c>
      <c r="J526" s="23"/>
      <c r="K526" s="150"/>
      <c r="L526" s="24"/>
      <c r="M526" s="23"/>
      <c r="N526" s="23"/>
      <c r="O526" s="23"/>
      <c r="P526" s="23"/>
      <c r="Q526" s="23"/>
      <c r="R526" s="23"/>
      <c r="S526" s="23"/>
      <c r="T526" s="23"/>
      <c r="U526" s="23"/>
    </row>
    <row r="527" spans="1:21" ht="55.2">
      <c r="A527" s="160" t="s">
        <v>55725</v>
      </c>
      <c r="B527" s="23" t="s">
        <v>55726</v>
      </c>
      <c r="C527" s="5" t="s">
        <v>26246</v>
      </c>
      <c r="D527" s="23" t="s">
        <v>55727</v>
      </c>
      <c r="E527" s="23" t="s">
        <v>55728</v>
      </c>
      <c r="F527" s="23" t="s">
        <v>55729</v>
      </c>
      <c r="G527" s="23" t="s">
        <v>55730</v>
      </c>
      <c r="H527" s="7" t="s">
        <v>55731</v>
      </c>
      <c r="I527" s="7" t="s">
        <v>55732</v>
      </c>
      <c r="J527" s="23"/>
      <c r="K527" s="150"/>
      <c r="L527" s="24"/>
      <c r="M527" s="23"/>
      <c r="N527" s="23"/>
      <c r="O527" s="23"/>
      <c r="P527" s="23"/>
      <c r="Q527" s="23"/>
      <c r="R527" s="23"/>
      <c r="S527" s="23"/>
      <c r="T527" s="23"/>
      <c r="U527" s="23"/>
    </row>
    <row r="528" spans="1:21" ht="41.4">
      <c r="A528" s="167" t="s">
        <v>55733</v>
      </c>
      <c r="B528" s="23"/>
      <c r="C528" s="23" t="s">
        <v>55734</v>
      </c>
      <c r="D528" s="23"/>
      <c r="E528" s="23"/>
      <c r="F528" s="23"/>
      <c r="G528" s="23"/>
      <c r="H528" s="7"/>
      <c r="I528" s="7"/>
      <c r="J528" s="23"/>
      <c r="K528" s="150"/>
      <c r="L528" s="24"/>
      <c r="M528" s="23"/>
      <c r="N528" s="23"/>
      <c r="O528" s="23"/>
      <c r="P528" s="23"/>
      <c r="Q528" s="23"/>
      <c r="R528" s="23"/>
      <c r="S528" s="23"/>
      <c r="T528" s="23"/>
      <c r="U528" s="23"/>
    </row>
    <row r="529" spans="1:21" ht="55.2">
      <c r="A529" s="167" t="s">
        <v>55735</v>
      </c>
      <c r="B529" s="23"/>
      <c r="C529" s="23" t="s">
        <v>55736</v>
      </c>
      <c r="D529" s="23"/>
      <c r="E529" s="23"/>
      <c r="F529" s="23"/>
      <c r="G529" s="23"/>
      <c r="H529" s="7"/>
      <c r="I529" s="7"/>
      <c r="J529" s="23"/>
      <c r="K529" s="150"/>
      <c r="L529" s="24"/>
      <c r="M529" s="23"/>
      <c r="N529" s="23"/>
      <c r="O529" s="23"/>
      <c r="P529" s="23"/>
      <c r="Q529" s="23"/>
      <c r="R529" s="23"/>
      <c r="S529" s="23"/>
      <c r="T529" s="23"/>
      <c r="U529" s="23"/>
    </row>
    <row r="530" spans="1:21" ht="41.4">
      <c r="A530" s="167" t="s">
        <v>55737</v>
      </c>
      <c r="B530" s="23"/>
      <c r="C530" s="23" t="s">
        <v>55738</v>
      </c>
      <c r="D530" s="23"/>
      <c r="E530" s="23"/>
      <c r="F530" s="23"/>
      <c r="G530" s="23"/>
      <c r="H530" s="7"/>
      <c r="I530" s="7"/>
      <c r="J530" s="23"/>
      <c r="K530" s="150"/>
      <c r="L530" s="24"/>
      <c r="M530" s="23"/>
      <c r="N530" s="23"/>
      <c r="O530" s="23"/>
      <c r="P530" s="23"/>
      <c r="Q530" s="23"/>
      <c r="R530" s="23"/>
      <c r="S530" s="23"/>
      <c r="T530" s="23"/>
      <c r="U530" s="23"/>
    </row>
    <row r="531" spans="1:21" ht="138">
      <c r="A531" s="160" t="s">
        <v>55739</v>
      </c>
      <c r="B531" s="23" t="s">
        <v>55740</v>
      </c>
      <c r="C531" s="5" t="s">
        <v>26246</v>
      </c>
      <c r="D531" s="23" t="s">
        <v>55741</v>
      </c>
      <c r="E531" s="23" t="s">
        <v>55742</v>
      </c>
      <c r="F531" s="23" t="s">
        <v>55743</v>
      </c>
      <c r="G531" s="23" t="s">
        <v>55744</v>
      </c>
      <c r="H531" s="7" t="s">
        <v>55745</v>
      </c>
      <c r="I531" s="7" t="s">
        <v>55746</v>
      </c>
      <c r="J531" s="23"/>
      <c r="K531" s="150"/>
      <c r="L531" s="24"/>
      <c r="M531" s="23"/>
      <c r="N531" s="23"/>
      <c r="O531" s="23"/>
      <c r="P531" s="23"/>
      <c r="Q531" s="23"/>
      <c r="R531" s="23"/>
      <c r="S531" s="23"/>
      <c r="T531" s="23"/>
      <c r="U531" s="23"/>
    </row>
    <row r="532" spans="1:21" ht="110.4">
      <c r="A532" s="167" t="s">
        <v>55747</v>
      </c>
      <c r="B532" s="23"/>
      <c r="C532" s="23" t="s">
        <v>55748</v>
      </c>
      <c r="D532" s="23"/>
      <c r="E532" s="23"/>
      <c r="F532" s="23"/>
      <c r="G532" s="23"/>
      <c r="H532" s="7"/>
      <c r="I532" s="7"/>
      <c r="J532" s="23"/>
      <c r="K532" s="150"/>
      <c r="L532" s="24"/>
      <c r="M532" s="23"/>
      <c r="N532" s="23"/>
      <c r="O532" s="23"/>
      <c r="P532" s="23"/>
      <c r="Q532" s="23"/>
      <c r="R532" s="23"/>
      <c r="S532" s="23"/>
      <c r="T532" s="23"/>
      <c r="U532" s="23"/>
    </row>
    <row r="533" spans="1:21" ht="82.8">
      <c r="A533" s="167" t="s">
        <v>55749</v>
      </c>
      <c r="B533" s="23"/>
      <c r="C533" s="23" t="s">
        <v>55750</v>
      </c>
      <c r="D533" s="23"/>
      <c r="E533" s="23"/>
      <c r="F533" s="23"/>
      <c r="G533" s="23"/>
      <c r="H533" s="7"/>
      <c r="I533" s="7"/>
      <c r="J533" s="23"/>
      <c r="K533" s="150"/>
      <c r="L533" s="24"/>
      <c r="M533" s="23"/>
      <c r="N533" s="23"/>
      <c r="O533" s="23"/>
      <c r="P533" s="23"/>
      <c r="Q533" s="23"/>
      <c r="R533" s="23"/>
      <c r="S533" s="23"/>
      <c r="T533" s="23"/>
      <c r="U533" s="23"/>
    </row>
    <row r="534" spans="1:21" ht="55.2">
      <c r="A534" s="167" t="s">
        <v>55751</v>
      </c>
      <c r="B534" s="23"/>
      <c r="C534" s="23" t="s">
        <v>55752</v>
      </c>
      <c r="D534" s="23"/>
      <c r="E534" s="23"/>
      <c r="F534" s="23"/>
      <c r="G534" s="23"/>
      <c r="H534" s="7"/>
      <c r="I534" s="7"/>
      <c r="J534" s="23"/>
      <c r="K534" s="150"/>
      <c r="L534" s="24"/>
      <c r="M534" s="23"/>
      <c r="N534" s="23"/>
      <c r="O534" s="23"/>
      <c r="P534" s="23"/>
      <c r="Q534" s="23"/>
      <c r="R534" s="23"/>
      <c r="S534" s="23"/>
      <c r="T534" s="23"/>
      <c r="U534" s="23"/>
    </row>
    <row r="535" spans="1:21" ht="69">
      <c r="A535" s="160" t="s">
        <v>55753</v>
      </c>
      <c r="B535" s="23" t="s">
        <v>55754</v>
      </c>
      <c r="C535" s="5" t="s">
        <v>26246</v>
      </c>
      <c r="D535" s="23" t="s">
        <v>55755</v>
      </c>
      <c r="E535" s="23" t="s">
        <v>55756</v>
      </c>
      <c r="F535" s="23" t="s">
        <v>55757</v>
      </c>
      <c r="G535" s="23" t="s">
        <v>55758</v>
      </c>
      <c r="H535" s="7" t="s">
        <v>55759</v>
      </c>
      <c r="I535" s="7" t="s">
        <v>55760</v>
      </c>
      <c r="J535" s="23"/>
      <c r="K535" s="150"/>
      <c r="L535" s="24"/>
      <c r="M535" s="23"/>
      <c r="N535" s="23"/>
      <c r="O535" s="23"/>
      <c r="P535" s="23"/>
      <c r="Q535" s="23"/>
      <c r="R535" s="23"/>
      <c r="S535" s="23"/>
      <c r="T535" s="23"/>
      <c r="U535" s="23"/>
    </row>
    <row r="536" spans="1:21" ht="55.2">
      <c r="A536" s="167" t="s">
        <v>55761</v>
      </c>
      <c r="B536" s="23"/>
      <c r="C536" s="23" t="s">
        <v>55762</v>
      </c>
      <c r="D536" s="23"/>
      <c r="E536" s="23"/>
      <c r="F536" s="23"/>
      <c r="G536" s="23"/>
      <c r="H536" s="7"/>
      <c r="I536" s="7"/>
      <c r="J536" s="23"/>
      <c r="K536" s="150"/>
      <c r="L536" s="24"/>
      <c r="M536" s="23"/>
      <c r="N536" s="23"/>
      <c r="O536" s="23"/>
      <c r="P536" s="23"/>
      <c r="Q536" s="23"/>
      <c r="R536" s="23"/>
      <c r="S536" s="23"/>
      <c r="T536" s="23"/>
      <c r="U536" s="23"/>
    </row>
    <row r="537" spans="1:21" ht="41.4">
      <c r="A537" s="167" t="s">
        <v>55763</v>
      </c>
      <c r="B537" s="23"/>
      <c r="C537" s="23" t="s">
        <v>55764</v>
      </c>
      <c r="D537" s="23"/>
      <c r="E537" s="23"/>
      <c r="F537" s="23"/>
      <c r="G537" s="23"/>
      <c r="H537" s="7"/>
      <c r="I537" s="7"/>
      <c r="J537" s="23"/>
      <c r="K537" s="150"/>
      <c r="L537" s="24"/>
      <c r="M537" s="23"/>
      <c r="N537" s="23"/>
      <c r="O537" s="23"/>
      <c r="P537" s="23"/>
      <c r="Q537" s="23"/>
      <c r="R537" s="23"/>
      <c r="S537" s="23"/>
      <c r="T537" s="23"/>
      <c r="U537" s="23"/>
    </row>
    <row r="538" spans="1:21" ht="55.2">
      <c r="A538" s="167" t="s">
        <v>55765</v>
      </c>
      <c r="B538" s="23"/>
      <c r="C538" s="23" t="s">
        <v>55766</v>
      </c>
      <c r="D538" s="23"/>
      <c r="E538" s="23"/>
      <c r="F538" s="23"/>
      <c r="G538" s="23"/>
      <c r="H538" s="7"/>
      <c r="I538" s="7"/>
      <c r="J538" s="23"/>
      <c r="K538" s="150"/>
      <c r="L538" s="24"/>
      <c r="M538" s="23"/>
      <c r="N538" s="23"/>
      <c r="O538" s="23"/>
      <c r="P538" s="23"/>
      <c r="Q538" s="23"/>
      <c r="R538" s="23"/>
      <c r="S538" s="23"/>
      <c r="T538" s="23"/>
      <c r="U538" s="23"/>
    </row>
    <row r="539" spans="1:21" ht="27.6">
      <c r="A539" s="160" t="s">
        <v>55767</v>
      </c>
      <c r="B539" s="23" t="s">
        <v>55768</v>
      </c>
      <c r="C539" s="5" t="s">
        <v>26246</v>
      </c>
      <c r="D539" s="23" t="s">
        <v>55769</v>
      </c>
      <c r="E539" s="23" t="s">
        <v>55770</v>
      </c>
      <c r="F539" s="23" t="s">
        <v>55771</v>
      </c>
      <c r="G539" s="23" t="s">
        <v>55772</v>
      </c>
      <c r="H539" s="7" t="s">
        <v>55773</v>
      </c>
      <c r="I539" s="7" t="s">
        <v>55774</v>
      </c>
      <c r="J539" s="23"/>
      <c r="K539" s="150"/>
      <c r="L539" s="24"/>
      <c r="M539" s="23"/>
      <c r="N539" s="23"/>
      <c r="O539" s="23"/>
      <c r="P539" s="23"/>
      <c r="Q539" s="23"/>
      <c r="R539" s="23"/>
      <c r="S539" s="23"/>
      <c r="T539" s="23"/>
      <c r="U539" s="23"/>
    </row>
    <row r="540" spans="1:21" ht="27.6">
      <c r="A540" s="167" t="s">
        <v>55775</v>
      </c>
      <c r="B540" s="23"/>
      <c r="C540" s="23" t="s">
        <v>55776</v>
      </c>
      <c r="D540" s="23"/>
      <c r="E540" s="23"/>
      <c r="F540" s="23"/>
      <c r="G540" s="23"/>
      <c r="H540" s="7"/>
      <c r="I540" s="7"/>
      <c r="J540" s="23"/>
      <c r="K540" s="150"/>
      <c r="L540" s="24"/>
      <c r="M540" s="23"/>
      <c r="N540" s="23"/>
      <c r="O540" s="23"/>
      <c r="P540" s="23"/>
      <c r="Q540" s="23"/>
      <c r="R540" s="23"/>
      <c r="S540" s="23"/>
      <c r="T540" s="23"/>
      <c r="U540" s="23"/>
    </row>
    <row r="541" spans="1:21" ht="27.6">
      <c r="A541" s="167" t="s">
        <v>55777</v>
      </c>
      <c r="B541" s="23"/>
      <c r="C541" s="23" t="s">
        <v>55778</v>
      </c>
      <c r="D541" s="23"/>
      <c r="E541" s="23"/>
      <c r="F541" s="23"/>
      <c r="G541" s="23"/>
      <c r="H541" s="7"/>
      <c r="I541" s="7"/>
      <c r="J541" s="23"/>
      <c r="K541" s="150"/>
      <c r="L541" s="24"/>
      <c r="M541" s="23"/>
      <c r="N541" s="23"/>
      <c r="O541" s="23"/>
      <c r="P541" s="23"/>
      <c r="Q541" s="23"/>
      <c r="R541" s="23"/>
      <c r="S541" s="23"/>
      <c r="T541" s="23"/>
      <c r="U541" s="23"/>
    </row>
    <row r="542" spans="1:21" ht="27.6">
      <c r="A542" s="167" t="s">
        <v>55779</v>
      </c>
      <c r="B542" s="23"/>
      <c r="C542" s="23" t="s">
        <v>55780</v>
      </c>
      <c r="D542" s="23"/>
      <c r="E542" s="23"/>
      <c r="F542" s="23"/>
      <c r="G542" s="23"/>
      <c r="H542" s="7"/>
      <c r="I542" s="7"/>
      <c r="J542" s="23"/>
      <c r="K542" s="150"/>
      <c r="L542" s="24"/>
      <c r="M542" s="23"/>
      <c r="N542" s="23"/>
      <c r="O542" s="23"/>
      <c r="P542" s="23"/>
      <c r="Q542" s="23"/>
      <c r="R542" s="23"/>
      <c r="S542" s="23"/>
      <c r="T542" s="23"/>
      <c r="U542" s="23"/>
    </row>
    <row r="543" spans="1:21" ht="96.6">
      <c r="A543" s="160" t="s">
        <v>55781</v>
      </c>
      <c r="B543" s="23" t="s">
        <v>55782</v>
      </c>
      <c r="C543" s="5" t="s">
        <v>26246</v>
      </c>
      <c r="D543" s="23" t="s">
        <v>55783</v>
      </c>
      <c r="E543" s="23" t="s">
        <v>55784</v>
      </c>
      <c r="F543" s="23" t="s">
        <v>55785</v>
      </c>
      <c r="G543" s="23" t="s">
        <v>55786</v>
      </c>
      <c r="H543" s="7" t="s">
        <v>55787</v>
      </c>
      <c r="I543" s="7" t="s">
        <v>55788</v>
      </c>
      <c r="J543" s="23"/>
      <c r="K543" s="150"/>
      <c r="L543" s="24"/>
      <c r="M543" s="23"/>
      <c r="N543" s="23"/>
      <c r="O543" s="23"/>
      <c r="P543" s="23"/>
      <c r="Q543" s="23"/>
      <c r="R543" s="23"/>
      <c r="S543" s="23"/>
      <c r="T543" s="23"/>
      <c r="U543" s="23"/>
    </row>
    <row r="544" spans="1:21" ht="82.8">
      <c r="A544" s="167" t="s">
        <v>55789</v>
      </c>
      <c r="B544" s="23"/>
      <c r="C544" s="23" t="s">
        <v>55790</v>
      </c>
      <c r="D544" s="23"/>
      <c r="E544" s="23"/>
      <c r="F544" s="23"/>
      <c r="G544" s="23"/>
      <c r="H544" s="7"/>
      <c r="I544" s="7"/>
      <c r="J544" s="23"/>
      <c r="K544" s="150"/>
      <c r="L544" s="24"/>
      <c r="M544" s="23"/>
      <c r="N544" s="23"/>
      <c r="O544" s="23"/>
      <c r="P544" s="23"/>
      <c r="Q544" s="23"/>
      <c r="R544" s="23"/>
      <c r="S544" s="23"/>
      <c r="T544" s="23"/>
      <c r="U544" s="23"/>
    </row>
    <row r="545" spans="1:21" ht="69">
      <c r="A545" s="167" t="s">
        <v>55791</v>
      </c>
      <c r="B545" s="23"/>
      <c r="C545" s="23" t="s">
        <v>55792</v>
      </c>
      <c r="D545" s="23"/>
      <c r="E545" s="23"/>
      <c r="F545" s="23"/>
      <c r="G545" s="23"/>
      <c r="H545" s="7"/>
      <c r="I545" s="7"/>
      <c r="J545" s="23"/>
      <c r="K545" s="150"/>
      <c r="L545" s="24"/>
      <c r="M545" s="23"/>
      <c r="N545" s="23"/>
      <c r="O545" s="23"/>
      <c r="P545" s="23"/>
      <c r="Q545" s="23"/>
      <c r="R545" s="23"/>
      <c r="S545" s="23"/>
      <c r="T545" s="23"/>
      <c r="U545" s="23"/>
    </row>
    <row r="546" spans="1:21" ht="69">
      <c r="A546" s="167" t="s">
        <v>55793</v>
      </c>
      <c r="B546" s="23"/>
      <c r="C546" s="23" t="s">
        <v>55794</v>
      </c>
      <c r="D546" s="23"/>
      <c r="E546" s="23"/>
      <c r="F546" s="23"/>
      <c r="G546" s="23"/>
      <c r="H546" s="7"/>
      <c r="I546" s="7"/>
      <c r="J546" s="23"/>
      <c r="K546" s="150"/>
      <c r="L546" s="24"/>
      <c r="M546" s="23"/>
      <c r="N546" s="23"/>
      <c r="O546" s="23"/>
      <c r="P546" s="23"/>
      <c r="Q546" s="23"/>
      <c r="R546" s="23"/>
      <c r="S546" s="23"/>
      <c r="T546" s="23"/>
      <c r="U546" s="23"/>
    </row>
    <row r="547" spans="1:21" ht="41.4">
      <c r="A547" s="160" t="s">
        <v>55795</v>
      </c>
      <c r="B547" s="23" t="s">
        <v>55796</v>
      </c>
      <c r="C547" s="5" t="s">
        <v>26246</v>
      </c>
      <c r="D547" s="23" t="s">
        <v>55797</v>
      </c>
      <c r="E547" s="23" t="s">
        <v>55798</v>
      </c>
      <c r="F547" s="23" t="s">
        <v>55799</v>
      </c>
      <c r="G547" s="23" t="s">
        <v>55800</v>
      </c>
      <c r="H547" s="7" t="s">
        <v>55801</v>
      </c>
      <c r="I547" s="7" t="s">
        <v>55802</v>
      </c>
      <c r="J547" s="23"/>
      <c r="K547" s="150"/>
      <c r="L547" s="24"/>
      <c r="M547" s="23"/>
      <c r="N547" s="23"/>
      <c r="O547" s="23"/>
      <c r="P547" s="23"/>
      <c r="Q547" s="23"/>
      <c r="R547" s="23"/>
      <c r="S547" s="23"/>
      <c r="T547" s="23"/>
      <c r="U547" s="23"/>
    </row>
    <row r="548" spans="1:21" ht="41.4">
      <c r="A548" s="167" t="s">
        <v>55803</v>
      </c>
      <c r="B548" s="23"/>
      <c r="C548" s="23" t="s">
        <v>55804</v>
      </c>
      <c r="D548" s="23"/>
      <c r="E548" s="23"/>
      <c r="F548" s="23"/>
      <c r="G548" s="23"/>
      <c r="H548" s="7"/>
      <c r="I548" s="7"/>
      <c r="J548" s="23"/>
      <c r="K548" s="150"/>
      <c r="L548" s="24"/>
      <c r="M548" s="23"/>
      <c r="N548" s="23"/>
      <c r="O548" s="23"/>
      <c r="P548" s="23"/>
      <c r="Q548" s="23"/>
      <c r="R548" s="23"/>
      <c r="S548" s="23"/>
      <c r="T548" s="23"/>
      <c r="U548" s="23"/>
    </row>
    <row r="549" spans="1:21" ht="41.4">
      <c r="A549" s="167" t="s">
        <v>55805</v>
      </c>
      <c r="B549" s="23"/>
      <c r="C549" s="23" t="s">
        <v>55806</v>
      </c>
      <c r="D549" s="23"/>
      <c r="E549" s="23"/>
      <c r="F549" s="23"/>
      <c r="G549" s="23"/>
      <c r="H549" s="7"/>
      <c r="I549" s="7"/>
      <c r="J549" s="23"/>
      <c r="K549" s="150"/>
      <c r="L549" s="24"/>
      <c r="M549" s="23"/>
      <c r="N549" s="23"/>
      <c r="O549" s="23"/>
      <c r="P549" s="23"/>
      <c r="Q549" s="23"/>
      <c r="R549" s="23"/>
      <c r="S549" s="23"/>
      <c r="T549" s="23"/>
      <c r="U549" s="23"/>
    </row>
    <row r="550" spans="1:21" ht="41.4">
      <c r="A550" s="167" t="s">
        <v>55807</v>
      </c>
      <c r="B550" s="23"/>
      <c r="C550" s="23" t="s">
        <v>55808</v>
      </c>
      <c r="D550" s="23"/>
      <c r="E550" s="23"/>
      <c r="F550" s="23"/>
      <c r="G550" s="23"/>
      <c r="H550" s="7"/>
      <c r="I550" s="7"/>
      <c r="J550" s="23"/>
      <c r="K550" s="150"/>
      <c r="L550" s="24"/>
      <c r="M550" s="23"/>
      <c r="N550" s="23"/>
      <c r="O550" s="23"/>
      <c r="P550" s="23"/>
      <c r="Q550" s="23"/>
      <c r="R550" s="23"/>
      <c r="S550" s="23"/>
      <c r="T550" s="23"/>
      <c r="U550" s="23"/>
    </row>
    <row r="551" spans="1:21" ht="110.4">
      <c r="A551" s="160" t="s">
        <v>55809</v>
      </c>
      <c r="B551" s="23" t="s">
        <v>55810</v>
      </c>
      <c r="C551" s="5" t="s">
        <v>26246</v>
      </c>
      <c r="D551" s="23" t="s">
        <v>55811</v>
      </c>
      <c r="E551" s="23" t="s">
        <v>55812</v>
      </c>
      <c r="F551" s="23" t="s">
        <v>55813</v>
      </c>
      <c r="G551" s="23" t="s">
        <v>55814</v>
      </c>
      <c r="H551" s="7" t="s">
        <v>55815</v>
      </c>
      <c r="I551" s="7" t="s">
        <v>55816</v>
      </c>
      <c r="J551" s="23"/>
      <c r="K551" s="150"/>
      <c r="L551" s="24"/>
      <c r="M551" s="23"/>
      <c r="N551" s="23"/>
      <c r="O551" s="23"/>
      <c r="P551" s="23"/>
      <c r="Q551" s="23"/>
      <c r="R551" s="23"/>
      <c r="S551" s="23"/>
      <c r="T551" s="23"/>
      <c r="U551" s="23"/>
    </row>
    <row r="552" spans="1:21" ht="96.6">
      <c r="A552" s="167" t="s">
        <v>55817</v>
      </c>
      <c r="B552" s="23"/>
      <c r="C552" s="23" t="s">
        <v>55818</v>
      </c>
      <c r="D552" s="23"/>
      <c r="E552" s="23"/>
      <c r="F552" s="23"/>
      <c r="G552" s="23"/>
      <c r="H552" s="7"/>
      <c r="I552" s="7"/>
      <c r="J552" s="23"/>
      <c r="K552" s="150"/>
      <c r="L552" s="24"/>
      <c r="M552" s="23"/>
      <c r="N552" s="23"/>
      <c r="O552" s="23"/>
      <c r="P552" s="23"/>
      <c r="Q552" s="23"/>
      <c r="R552" s="23"/>
      <c r="S552" s="23"/>
      <c r="T552" s="23"/>
      <c r="U552" s="23"/>
    </row>
    <row r="553" spans="1:21" ht="96.6">
      <c r="A553" s="167" t="s">
        <v>55819</v>
      </c>
      <c r="B553" s="23"/>
      <c r="C553" s="23" t="s">
        <v>55820</v>
      </c>
      <c r="D553" s="23"/>
      <c r="E553" s="23"/>
      <c r="F553" s="23"/>
      <c r="G553" s="23"/>
      <c r="H553" s="7"/>
      <c r="I553" s="7"/>
      <c r="J553" s="23"/>
      <c r="K553" s="150"/>
      <c r="L553" s="24"/>
      <c r="M553" s="23"/>
      <c r="N553" s="23"/>
      <c r="O553" s="23"/>
      <c r="P553" s="23"/>
      <c r="Q553" s="23"/>
      <c r="R553" s="23"/>
      <c r="S553" s="23"/>
      <c r="T553" s="23"/>
      <c r="U553" s="23"/>
    </row>
    <row r="554" spans="1:21" ht="110.4">
      <c r="A554" s="167" t="s">
        <v>55821</v>
      </c>
      <c r="B554" s="23"/>
      <c r="C554" s="23" t="s">
        <v>55822</v>
      </c>
      <c r="D554" s="23"/>
      <c r="E554" s="23"/>
      <c r="F554" s="23"/>
      <c r="G554" s="23"/>
      <c r="H554" s="7"/>
      <c r="I554" s="7"/>
      <c r="J554" s="23"/>
      <c r="K554" s="150"/>
      <c r="L554" s="24"/>
      <c r="M554" s="23"/>
      <c r="N554" s="23"/>
      <c r="O554" s="23"/>
      <c r="P554" s="23"/>
      <c r="Q554" s="23"/>
      <c r="R554" s="23"/>
      <c r="S554" s="23"/>
      <c r="T554" s="23"/>
      <c r="U554" s="23"/>
    </row>
    <row r="555" spans="1:21" ht="82.8">
      <c r="A555" s="160" t="s">
        <v>55823</v>
      </c>
      <c r="B555" s="23" t="s">
        <v>55824</v>
      </c>
      <c r="C555" s="5" t="s">
        <v>26246</v>
      </c>
      <c r="D555" s="23" t="s">
        <v>55825</v>
      </c>
      <c r="E555" s="23" t="s">
        <v>55826</v>
      </c>
      <c r="F555" s="23" t="s">
        <v>55827</v>
      </c>
      <c r="G555" s="23" t="s">
        <v>55828</v>
      </c>
      <c r="H555" s="7" t="s">
        <v>55829</v>
      </c>
      <c r="I555" s="7" t="s">
        <v>55830</v>
      </c>
      <c r="J555" s="23"/>
      <c r="K555" s="150"/>
      <c r="L555" s="24"/>
      <c r="M555" s="23"/>
      <c r="N555" s="23"/>
      <c r="O555" s="23"/>
      <c r="P555" s="23"/>
      <c r="Q555" s="23"/>
      <c r="R555" s="23"/>
      <c r="S555" s="23"/>
      <c r="T555" s="23"/>
      <c r="U555" s="23"/>
    </row>
    <row r="556" spans="1:21" ht="69">
      <c r="A556" s="167" t="s">
        <v>55831</v>
      </c>
      <c r="B556" s="23"/>
      <c r="C556" s="23" t="s">
        <v>55832</v>
      </c>
      <c r="D556" s="23"/>
      <c r="E556" s="23"/>
      <c r="F556" s="23"/>
      <c r="G556" s="23"/>
      <c r="H556" s="7"/>
      <c r="I556" s="7"/>
      <c r="J556" s="23"/>
      <c r="K556" s="150"/>
      <c r="L556" s="24"/>
      <c r="M556" s="23"/>
      <c r="N556" s="23"/>
      <c r="O556" s="23"/>
      <c r="P556" s="23"/>
      <c r="Q556" s="23"/>
      <c r="R556" s="23"/>
      <c r="S556" s="23"/>
      <c r="T556" s="23"/>
      <c r="U556" s="23"/>
    </row>
    <row r="557" spans="1:21" ht="55.2">
      <c r="A557" s="167" t="s">
        <v>55833</v>
      </c>
      <c r="B557" s="23"/>
      <c r="C557" s="23" t="s">
        <v>55834</v>
      </c>
      <c r="D557" s="23"/>
      <c r="E557" s="23"/>
      <c r="F557" s="23"/>
      <c r="G557" s="23"/>
      <c r="H557" s="7"/>
      <c r="I557" s="7"/>
      <c r="J557" s="23"/>
      <c r="K557" s="150"/>
      <c r="L557" s="24"/>
      <c r="M557" s="23"/>
      <c r="N557" s="23"/>
      <c r="O557" s="23"/>
      <c r="P557" s="23"/>
      <c r="Q557" s="23"/>
      <c r="R557" s="23"/>
      <c r="S557" s="23"/>
      <c r="T557" s="23"/>
      <c r="U557" s="23"/>
    </row>
    <row r="558" spans="1:21" ht="55.2">
      <c r="A558" s="167" t="s">
        <v>55835</v>
      </c>
      <c r="B558" s="23"/>
      <c r="C558" s="23" t="s">
        <v>55836</v>
      </c>
      <c r="D558" s="23"/>
      <c r="E558" s="23"/>
      <c r="F558" s="23"/>
      <c r="G558" s="23"/>
      <c r="H558" s="7"/>
      <c r="I558" s="7"/>
      <c r="J558" s="23"/>
      <c r="K558" s="150"/>
      <c r="L558" s="24"/>
      <c r="M558" s="23"/>
      <c r="N558" s="23"/>
      <c r="O558" s="23"/>
      <c r="P558" s="23"/>
      <c r="Q558" s="23"/>
      <c r="R558" s="23"/>
      <c r="S558" s="23"/>
      <c r="T558" s="23"/>
      <c r="U558" s="23"/>
    </row>
    <row r="559" spans="1:21" ht="41.4">
      <c r="A559" s="160" t="s">
        <v>55837</v>
      </c>
      <c r="B559" s="23" t="s">
        <v>55838</v>
      </c>
      <c r="C559" s="5" t="s">
        <v>26246</v>
      </c>
      <c r="D559" s="23" t="s">
        <v>55839</v>
      </c>
      <c r="E559" s="23" t="s">
        <v>55840</v>
      </c>
      <c r="F559" s="23" t="s">
        <v>55841</v>
      </c>
      <c r="G559" s="23" t="s">
        <v>55842</v>
      </c>
      <c r="H559" s="7" t="s">
        <v>55843</v>
      </c>
      <c r="I559" s="7" t="s">
        <v>55844</v>
      </c>
      <c r="J559" s="23"/>
      <c r="K559" s="150"/>
      <c r="L559" s="24"/>
      <c r="M559" s="23"/>
      <c r="N559" s="23"/>
      <c r="O559" s="23"/>
      <c r="P559" s="23"/>
      <c r="Q559" s="23"/>
      <c r="R559" s="23"/>
      <c r="S559" s="23"/>
      <c r="T559" s="23"/>
      <c r="U559" s="23"/>
    </row>
    <row r="560" spans="1:21" ht="41.4">
      <c r="A560" s="167" t="s">
        <v>55845</v>
      </c>
      <c r="B560" s="23"/>
      <c r="C560" s="23" t="s">
        <v>55846</v>
      </c>
      <c r="D560" s="23"/>
      <c r="E560" s="23"/>
      <c r="F560" s="23"/>
      <c r="G560" s="23"/>
      <c r="H560" s="7"/>
      <c r="I560" s="7"/>
      <c r="J560" s="23"/>
      <c r="K560" s="150"/>
      <c r="L560" s="24"/>
      <c r="M560" s="23"/>
      <c r="N560" s="23"/>
      <c r="O560" s="23"/>
      <c r="P560" s="23"/>
      <c r="Q560" s="23"/>
      <c r="R560" s="23"/>
      <c r="S560" s="23"/>
      <c r="T560" s="23"/>
      <c r="U560" s="23"/>
    </row>
    <row r="561" spans="1:21" ht="41.4">
      <c r="A561" s="167" t="s">
        <v>55847</v>
      </c>
      <c r="B561" s="23"/>
      <c r="C561" s="23" t="s">
        <v>55848</v>
      </c>
      <c r="D561" s="23"/>
      <c r="E561" s="23"/>
      <c r="F561" s="23"/>
      <c r="G561" s="23"/>
      <c r="H561" s="7"/>
      <c r="I561" s="7"/>
      <c r="J561" s="23"/>
      <c r="K561" s="150"/>
      <c r="L561" s="24"/>
      <c r="M561" s="23"/>
      <c r="N561" s="23"/>
      <c r="O561" s="23"/>
      <c r="P561" s="23"/>
      <c r="Q561" s="23"/>
      <c r="R561" s="23"/>
      <c r="S561" s="23"/>
      <c r="T561" s="23"/>
      <c r="U561" s="23"/>
    </row>
    <row r="562" spans="1:21" ht="41.4">
      <c r="A562" s="167" t="s">
        <v>55849</v>
      </c>
      <c r="B562" s="23"/>
      <c r="C562" s="23" t="s">
        <v>55850</v>
      </c>
      <c r="D562" s="23"/>
      <c r="E562" s="23"/>
      <c r="F562" s="23"/>
      <c r="G562" s="23"/>
      <c r="H562" s="7"/>
      <c r="I562" s="7"/>
      <c r="J562" s="23"/>
      <c r="K562" s="150"/>
      <c r="L562" s="24"/>
      <c r="M562" s="23"/>
      <c r="N562" s="23"/>
      <c r="O562" s="23"/>
      <c r="P562" s="23"/>
      <c r="Q562" s="23"/>
      <c r="R562" s="23"/>
      <c r="S562" s="23"/>
      <c r="T562" s="23"/>
      <c r="U562" s="23"/>
    </row>
    <row r="563" spans="1:21" ht="110.4">
      <c r="A563" s="160" t="s">
        <v>55851</v>
      </c>
      <c r="B563" s="23" t="s">
        <v>55852</v>
      </c>
      <c r="C563" s="5" t="s">
        <v>26246</v>
      </c>
      <c r="D563" s="23" t="s">
        <v>55853</v>
      </c>
      <c r="E563" s="23" t="s">
        <v>55854</v>
      </c>
      <c r="F563" s="23" t="s">
        <v>55855</v>
      </c>
      <c r="G563" s="23" t="s">
        <v>55856</v>
      </c>
      <c r="H563" s="7" t="s">
        <v>55857</v>
      </c>
      <c r="I563" s="7" t="s">
        <v>55858</v>
      </c>
      <c r="J563" s="23"/>
      <c r="K563" s="150"/>
      <c r="L563" s="24"/>
      <c r="M563" s="23"/>
      <c r="N563" s="23"/>
      <c r="O563" s="23"/>
      <c r="P563" s="23"/>
      <c r="Q563" s="23"/>
      <c r="R563" s="23"/>
      <c r="S563" s="23"/>
      <c r="T563" s="23"/>
      <c r="U563" s="23"/>
    </row>
    <row r="564" spans="1:21" ht="110.4">
      <c r="A564" s="167" t="s">
        <v>55859</v>
      </c>
      <c r="B564" s="23"/>
      <c r="C564" s="23" t="s">
        <v>55860</v>
      </c>
      <c r="D564" s="23"/>
      <c r="E564" s="23"/>
      <c r="F564" s="23"/>
      <c r="G564" s="23"/>
      <c r="H564" s="7"/>
      <c r="I564" s="7"/>
      <c r="J564" s="23"/>
      <c r="K564" s="150"/>
      <c r="L564" s="24"/>
      <c r="M564" s="23"/>
      <c r="N564" s="23"/>
      <c r="O564" s="23"/>
      <c r="P564" s="23"/>
      <c r="Q564" s="23"/>
      <c r="R564" s="23"/>
      <c r="S564" s="23"/>
      <c r="T564" s="23"/>
      <c r="U564" s="23"/>
    </row>
    <row r="565" spans="1:21" ht="110.4">
      <c r="A565" s="167" t="s">
        <v>55861</v>
      </c>
      <c r="B565" s="23"/>
      <c r="C565" s="23" t="s">
        <v>55862</v>
      </c>
      <c r="D565" s="23"/>
      <c r="E565" s="23"/>
      <c r="F565" s="23"/>
      <c r="G565" s="23"/>
      <c r="H565" s="7"/>
      <c r="I565" s="7"/>
      <c r="J565" s="23"/>
      <c r="K565" s="150"/>
      <c r="L565" s="24"/>
      <c r="M565" s="23"/>
      <c r="N565" s="23"/>
      <c r="O565" s="23"/>
      <c r="P565" s="23"/>
      <c r="Q565" s="23"/>
      <c r="R565" s="23"/>
      <c r="S565" s="23"/>
      <c r="T565" s="23"/>
      <c r="U565" s="23"/>
    </row>
    <row r="566" spans="1:21" ht="96.6">
      <c r="A566" s="167" t="s">
        <v>55863</v>
      </c>
      <c r="B566" s="23"/>
      <c r="C566" s="23" t="s">
        <v>55864</v>
      </c>
      <c r="D566" s="23"/>
      <c r="E566" s="23"/>
      <c r="F566" s="23"/>
      <c r="G566" s="23"/>
      <c r="H566" s="7"/>
      <c r="I566" s="7"/>
      <c r="J566" s="23"/>
      <c r="K566" s="150"/>
      <c r="L566" s="24"/>
      <c r="M566" s="23"/>
      <c r="N566" s="23"/>
      <c r="O566" s="23"/>
      <c r="P566" s="23"/>
      <c r="Q566" s="23"/>
      <c r="R566" s="23"/>
      <c r="S566" s="23"/>
      <c r="T566" s="23"/>
      <c r="U566" s="23"/>
    </row>
    <row r="567" spans="1:21" ht="41.4">
      <c r="A567" s="160" t="s">
        <v>55865</v>
      </c>
      <c r="B567" s="23" t="s">
        <v>55866</v>
      </c>
      <c r="C567" s="5" t="s">
        <v>26246</v>
      </c>
      <c r="D567" s="23" t="s">
        <v>55867</v>
      </c>
      <c r="E567" s="23" t="s">
        <v>55868</v>
      </c>
      <c r="F567" s="23" t="s">
        <v>55869</v>
      </c>
      <c r="G567" s="23" t="s">
        <v>55870</v>
      </c>
      <c r="H567" s="7" t="s">
        <v>55871</v>
      </c>
      <c r="I567" s="7" t="s">
        <v>55872</v>
      </c>
      <c r="J567" s="23"/>
      <c r="K567" s="150"/>
      <c r="L567" s="24"/>
      <c r="M567" s="23"/>
      <c r="N567" s="23"/>
      <c r="O567" s="23"/>
      <c r="P567" s="23"/>
      <c r="Q567" s="23"/>
      <c r="R567" s="23"/>
      <c r="S567" s="23"/>
      <c r="T567" s="23"/>
      <c r="U567" s="23"/>
    </row>
    <row r="568" spans="1:21" ht="41.4">
      <c r="A568" s="167" t="s">
        <v>55873</v>
      </c>
      <c r="B568" s="23"/>
      <c r="C568" s="23" t="s">
        <v>55874</v>
      </c>
      <c r="D568" s="23"/>
      <c r="E568" s="23"/>
      <c r="F568" s="23"/>
      <c r="G568" s="23"/>
      <c r="H568" s="7"/>
      <c r="I568" s="7"/>
      <c r="J568" s="23"/>
      <c r="K568" s="150"/>
      <c r="L568" s="24"/>
      <c r="M568" s="23"/>
      <c r="N568" s="23"/>
      <c r="O568" s="23"/>
      <c r="P568" s="23"/>
      <c r="Q568" s="23"/>
      <c r="R568" s="23"/>
      <c r="S568" s="23"/>
      <c r="T568" s="23"/>
      <c r="U568" s="23"/>
    </row>
    <row r="569" spans="1:21" ht="41.4">
      <c r="A569" s="167" t="s">
        <v>55875</v>
      </c>
      <c r="B569" s="23"/>
      <c r="C569" s="23" t="s">
        <v>55876</v>
      </c>
      <c r="D569" s="23"/>
      <c r="E569" s="23"/>
      <c r="F569" s="23"/>
      <c r="G569" s="23"/>
      <c r="H569" s="7"/>
      <c r="I569" s="7"/>
      <c r="J569" s="23"/>
      <c r="K569" s="150"/>
      <c r="L569" s="24"/>
      <c r="M569" s="23"/>
      <c r="N569" s="23"/>
      <c r="O569" s="23"/>
      <c r="P569" s="23"/>
      <c r="Q569" s="23"/>
      <c r="R569" s="23"/>
      <c r="S569" s="23"/>
      <c r="T569" s="23"/>
      <c r="U569" s="23"/>
    </row>
    <row r="570" spans="1:21" ht="41.4">
      <c r="A570" s="167" t="s">
        <v>55877</v>
      </c>
      <c r="B570" s="23"/>
      <c r="C570" s="23" t="s">
        <v>55878</v>
      </c>
      <c r="D570" s="23"/>
      <c r="E570" s="23"/>
      <c r="F570" s="23"/>
      <c r="G570" s="23"/>
      <c r="H570" s="7"/>
      <c r="I570" s="7"/>
      <c r="J570" s="23"/>
      <c r="K570" s="150"/>
      <c r="L570" s="24"/>
      <c r="M570" s="23"/>
      <c r="N570" s="23"/>
      <c r="O570" s="23"/>
      <c r="P570" s="23"/>
      <c r="Q570" s="23"/>
      <c r="R570" s="23"/>
      <c r="S570" s="23"/>
      <c r="T570" s="23"/>
      <c r="U570" s="23"/>
    </row>
    <row r="571" spans="1:21" ht="27.6">
      <c r="A571" s="160" t="s">
        <v>55879</v>
      </c>
      <c r="B571" s="23" t="s">
        <v>55880</v>
      </c>
      <c r="C571" s="5" t="s">
        <v>26246</v>
      </c>
      <c r="D571" s="23" t="s">
        <v>55881</v>
      </c>
      <c r="E571" s="23" t="s">
        <v>55882</v>
      </c>
      <c r="F571" s="23" t="s">
        <v>55883</v>
      </c>
      <c r="G571" s="23" t="s">
        <v>55884</v>
      </c>
      <c r="H571" s="7" t="s">
        <v>55885</v>
      </c>
      <c r="I571" s="7" t="s">
        <v>55886</v>
      </c>
      <c r="J571" s="23"/>
      <c r="K571" s="150"/>
      <c r="L571" s="24"/>
      <c r="M571" s="23"/>
      <c r="N571" s="23"/>
      <c r="O571" s="23"/>
      <c r="P571" s="23"/>
      <c r="Q571" s="23"/>
      <c r="R571" s="23"/>
      <c r="S571" s="23"/>
      <c r="T571" s="23"/>
      <c r="U571" s="23"/>
    </row>
    <row r="572" spans="1:21" ht="27.6">
      <c r="A572" s="167" t="s">
        <v>55887</v>
      </c>
      <c r="B572" s="23"/>
      <c r="C572" s="23" t="s">
        <v>55888</v>
      </c>
      <c r="D572" s="23"/>
      <c r="E572" s="23"/>
      <c r="F572" s="23"/>
      <c r="G572" s="23"/>
      <c r="H572" s="7"/>
      <c r="I572" s="7"/>
      <c r="J572" s="23"/>
      <c r="K572" s="150"/>
      <c r="L572" s="24"/>
      <c r="M572" s="23"/>
      <c r="N572" s="23"/>
      <c r="O572" s="23"/>
      <c r="P572" s="23"/>
      <c r="Q572" s="23"/>
      <c r="R572" s="23"/>
      <c r="S572" s="23"/>
      <c r="T572" s="23"/>
      <c r="U572" s="23"/>
    </row>
    <row r="573" spans="1:21" ht="27.6">
      <c r="A573" s="167" t="s">
        <v>55889</v>
      </c>
      <c r="B573" s="23"/>
      <c r="C573" s="23" t="s">
        <v>55890</v>
      </c>
      <c r="D573" s="23"/>
      <c r="E573" s="23"/>
      <c r="F573" s="23"/>
      <c r="G573" s="23"/>
      <c r="H573" s="7"/>
      <c r="I573" s="7"/>
      <c r="J573" s="23"/>
      <c r="K573" s="150"/>
      <c r="L573" s="24"/>
      <c r="M573" s="23"/>
      <c r="N573" s="23"/>
      <c r="O573" s="23"/>
      <c r="P573" s="23"/>
      <c r="Q573" s="23"/>
      <c r="R573" s="23"/>
      <c r="S573" s="23"/>
      <c r="T573" s="23"/>
      <c r="U573" s="23"/>
    </row>
    <row r="574" spans="1:21" ht="41.4">
      <c r="A574" s="167" t="s">
        <v>55891</v>
      </c>
      <c r="B574" s="23"/>
      <c r="C574" s="23" t="s">
        <v>55892</v>
      </c>
      <c r="D574" s="23"/>
      <c r="E574" s="23"/>
      <c r="F574" s="23"/>
      <c r="G574" s="23"/>
      <c r="H574" s="7"/>
      <c r="I574" s="7"/>
      <c r="J574" s="23"/>
      <c r="K574" s="150"/>
      <c r="L574" s="24"/>
      <c r="M574" s="23"/>
      <c r="N574" s="23"/>
      <c r="O574" s="23"/>
      <c r="P574" s="23"/>
      <c r="Q574" s="23"/>
      <c r="R574" s="23"/>
      <c r="S574" s="23"/>
      <c r="T574" s="23"/>
      <c r="U574" s="23"/>
    </row>
    <row r="575" spans="1:21" ht="69">
      <c r="A575" s="160" t="s">
        <v>55893</v>
      </c>
      <c r="B575" s="23" t="s">
        <v>55894</v>
      </c>
      <c r="C575" s="5" t="s">
        <v>26246</v>
      </c>
      <c r="D575" s="23" t="s">
        <v>55895</v>
      </c>
      <c r="E575" s="23" t="s">
        <v>55896</v>
      </c>
      <c r="F575" s="23" t="s">
        <v>55897</v>
      </c>
      <c r="G575" s="23" t="s">
        <v>55898</v>
      </c>
      <c r="H575" s="7" t="s">
        <v>55899</v>
      </c>
      <c r="I575" s="7" t="s">
        <v>55900</v>
      </c>
      <c r="J575" s="23"/>
      <c r="K575" s="150"/>
      <c r="L575" s="24"/>
      <c r="M575" s="23"/>
      <c r="N575" s="23"/>
      <c r="O575" s="23"/>
      <c r="P575" s="23"/>
      <c r="Q575" s="23"/>
      <c r="R575" s="23"/>
      <c r="S575" s="23"/>
      <c r="T575" s="23"/>
      <c r="U575" s="23"/>
    </row>
    <row r="576" spans="1:21" ht="82.8">
      <c r="A576" s="167" t="s">
        <v>55901</v>
      </c>
      <c r="B576" s="23"/>
      <c r="C576" s="23" t="s">
        <v>55902</v>
      </c>
      <c r="D576" s="23"/>
      <c r="E576" s="23"/>
      <c r="F576" s="23"/>
      <c r="G576" s="23"/>
      <c r="H576" s="7"/>
      <c r="I576" s="7"/>
      <c r="J576" s="23"/>
      <c r="K576" s="150"/>
      <c r="L576" s="24"/>
      <c r="M576" s="23"/>
      <c r="N576" s="23"/>
      <c r="O576" s="23"/>
      <c r="P576" s="23"/>
      <c r="Q576" s="23"/>
      <c r="R576" s="23"/>
      <c r="S576" s="23"/>
      <c r="T576" s="23"/>
      <c r="U576" s="23"/>
    </row>
    <row r="577" spans="1:21" ht="55.2">
      <c r="A577" s="167" t="s">
        <v>55903</v>
      </c>
      <c r="B577" s="23"/>
      <c r="C577" s="23" t="s">
        <v>55904</v>
      </c>
      <c r="D577" s="23"/>
      <c r="E577" s="23"/>
      <c r="F577" s="23"/>
      <c r="G577" s="23"/>
      <c r="H577" s="7"/>
      <c r="I577" s="7"/>
      <c r="J577" s="23"/>
      <c r="K577" s="150"/>
      <c r="L577" s="24"/>
      <c r="M577" s="23"/>
      <c r="N577" s="23"/>
      <c r="O577" s="23"/>
      <c r="P577" s="23"/>
      <c r="Q577" s="23"/>
      <c r="R577" s="23"/>
      <c r="S577" s="23"/>
      <c r="T577" s="23"/>
      <c r="U577" s="23"/>
    </row>
    <row r="578" spans="1:21" ht="55.2">
      <c r="A578" s="167" t="s">
        <v>55905</v>
      </c>
      <c r="B578" s="23"/>
      <c r="C578" s="23" t="s">
        <v>55906</v>
      </c>
      <c r="D578" s="23"/>
      <c r="E578" s="23"/>
      <c r="F578" s="23"/>
      <c r="G578" s="23"/>
      <c r="H578" s="7"/>
      <c r="I578" s="7"/>
      <c r="J578" s="23"/>
      <c r="K578" s="150"/>
      <c r="L578" s="24"/>
      <c r="M578" s="23"/>
      <c r="N578" s="23"/>
      <c r="O578" s="23"/>
      <c r="P578" s="23"/>
      <c r="Q578" s="23"/>
      <c r="R578" s="23"/>
      <c r="S578" s="23"/>
      <c r="T578" s="23"/>
      <c r="U578" s="23"/>
    </row>
    <row r="579" spans="1:21" ht="69">
      <c r="A579" s="160" t="s">
        <v>55907</v>
      </c>
      <c r="B579" s="23" t="s">
        <v>55908</v>
      </c>
      <c r="C579" s="23" t="s">
        <v>55909</v>
      </c>
      <c r="D579" s="23" t="s">
        <v>55910</v>
      </c>
      <c r="E579" s="23" t="s">
        <v>55911</v>
      </c>
      <c r="F579" s="23" t="s">
        <v>55912</v>
      </c>
      <c r="G579" s="23" t="s">
        <v>55913</v>
      </c>
      <c r="H579" s="7" t="s">
        <v>55914</v>
      </c>
      <c r="I579" s="7" t="s">
        <v>55915</v>
      </c>
      <c r="J579" s="23"/>
      <c r="K579" s="150"/>
      <c r="L579" s="24"/>
      <c r="M579" s="23"/>
      <c r="N579" s="23"/>
      <c r="O579" s="23"/>
      <c r="P579" s="23"/>
      <c r="Q579" s="23"/>
      <c r="R579" s="23"/>
      <c r="S579" s="23"/>
      <c r="T579" s="23"/>
      <c r="U579" s="23"/>
    </row>
    <row r="580" spans="1:21" ht="55.2">
      <c r="A580" s="160" t="s">
        <v>55916</v>
      </c>
      <c r="B580" s="23" t="s">
        <v>55917</v>
      </c>
      <c r="C580" s="5" t="s">
        <v>26246</v>
      </c>
      <c r="D580" s="23" t="s">
        <v>55918</v>
      </c>
      <c r="E580" s="23" t="s">
        <v>55919</v>
      </c>
      <c r="F580" s="23" t="s">
        <v>55920</v>
      </c>
      <c r="G580" s="23" t="s">
        <v>55921</v>
      </c>
      <c r="H580" s="7" t="s">
        <v>55922</v>
      </c>
      <c r="I580" s="7" t="s">
        <v>55923</v>
      </c>
      <c r="J580" s="23"/>
      <c r="K580" s="150"/>
      <c r="L580" s="24"/>
      <c r="M580" s="23"/>
      <c r="N580" s="23"/>
      <c r="O580" s="23"/>
      <c r="P580" s="23"/>
      <c r="Q580" s="23"/>
      <c r="R580" s="23"/>
      <c r="S580" s="23"/>
      <c r="T580" s="23"/>
      <c r="U580" s="23"/>
    </row>
    <row r="581" spans="1:21" ht="41.4">
      <c r="A581" s="167" t="s">
        <v>55924</v>
      </c>
      <c r="B581" s="23"/>
      <c r="C581" s="23" t="s">
        <v>55925</v>
      </c>
      <c r="D581" s="23"/>
      <c r="E581" s="23"/>
      <c r="F581" s="23"/>
      <c r="G581" s="23"/>
      <c r="H581" s="7"/>
      <c r="I581" s="7"/>
      <c r="J581" s="23"/>
      <c r="K581" s="150"/>
      <c r="L581" s="24"/>
      <c r="M581" s="23"/>
      <c r="N581" s="23"/>
      <c r="O581" s="23"/>
      <c r="P581" s="23"/>
      <c r="Q581" s="23"/>
      <c r="R581" s="23"/>
      <c r="S581" s="23"/>
      <c r="T581" s="23"/>
      <c r="U581" s="23"/>
    </row>
    <row r="582" spans="1:21" ht="55.2">
      <c r="A582" s="167" t="s">
        <v>55926</v>
      </c>
      <c r="B582" s="23"/>
      <c r="C582" s="23" t="s">
        <v>55927</v>
      </c>
      <c r="D582" s="23"/>
      <c r="E582" s="23"/>
      <c r="F582" s="23"/>
      <c r="G582" s="23"/>
      <c r="H582" s="7"/>
      <c r="I582" s="7"/>
      <c r="J582" s="23"/>
      <c r="K582" s="150"/>
      <c r="L582" s="24"/>
      <c r="M582" s="23"/>
      <c r="N582" s="23"/>
      <c r="O582" s="23"/>
      <c r="P582" s="23"/>
      <c r="Q582" s="23"/>
      <c r="R582" s="23"/>
      <c r="S582" s="23"/>
      <c r="T582" s="23"/>
      <c r="U582" s="23"/>
    </row>
    <row r="583" spans="1:21" ht="41.4">
      <c r="A583" s="167" t="s">
        <v>55928</v>
      </c>
      <c r="B583" s="23"/>
      <c r="C583" s="23" t="s">
        <v>55929</v>
      </c>
      <c r="D583" s="23"/>
      <c r="E583" s="23"/>
      <c r="F583" s="23"/>
      <c r="G583" s="23"/>
      <c r="H583" s="7"/>
      <c r="I583" s="7"/>
      <c r="J583" s="23"/>
      <c r="K583" s="150"/>
      <c r="L583" s="24"/>
      <c r="M583" s="23"/>
      <c r="N583" s="23"/>
      <c r="O583" s="23"/>
      <c r="P583" s="23"/>
      <c r="Q583" s="23"/>
      <c r="R583" s="23"/>
      <c r="S583" s="23"/>
      <c r="T583" s="23"/>
      <c r="U583" s="23"/>
    </row>
    <row r="584" spans="1:21" ht="96.6">
      <c r="A584" s="160" t="s">
        <v>55930</v>
      </c>
      <c r="B584" s="23" t="s">
        <v>55931</v>
      </c>
      <c r="C584" s="5" t="s">
        <v>26246</v>
      </c>
      <c r="D584" s="23" t="s">
        <v>55932</v>
      </c>
      <c r="E584" s="23" t="s">
        <v>55933</v>
      </c>
      <c r="F584" s="23" t="s">
        <v>55934</v>
      </c>
      <c r="G584" s="23" t="s">
        <v>55935</v>
      </c>
      <c r="H584" s="7" t="s">
        <v>55936</v>
      </c>
      <c r="I584" s="7" t="s">
        <v>55937</v>
      </c>
      <c r="J584" s="23"/>
      <c r="K584" s="150"/>
      <c r="L584" s="24"/>
      <c r="M584" s="23"/>
      <c r="N584" s="23"/>
      <c r="O584" s="23"/>
      <c r="P584" s="23"/>
      <c r="Q584" s="23"/>
      <c r="R584" s="23"/>
      <c r="S584" s="23"/>
      <c r="T584" s="23"/>
      <c r="U584" s="23"/>
    </row>
    <row r="585" spans="1:21" ht="110.4">
      <c r="A585" s="167" t="s">
        <v>55938</v>
      </c>
      <c r="B585" s="23"/>
      <c r="C585" s="23" t="s">
        <v>55939</v>
      </c>
      <c r="D585" s="23"/>
      <c r="E585" s="23"/>
      <c r="F585" s="23"/>
      <c r="G585" s="23"/>
      <c r="H585" s="7"/>
      <c r="I585" s="7"/>
      <c r="J585" s="23"/>
      <c r="K585" s="150"/>
      <c r="L585" s="24"/>
      <c r="M585" s="23"/>
      <c r="N585" s="23"/>
      <c r="O585" s="23"/>
      <c r="P585" s="23"/>
      <c r="Q585" s="23"/>
      <c r="R585" s="23"/>
      <c r="S585" s="23"/>
      <c r="T585" s="23"/>
      <c r="U585" s="23"/>
    </row>
    <row r="586" spans="1:21" ht="96.6">
      <c r="A586" s="167" t="s">
        <v>55940</v>
      </c>
      <c r="B586" s="23"/>
      <c r="C586" s="23" t="s">
        <v>55941</v>
      </c>
      <c r="D586" s="23"/>
      <c r="E586" s="23"/>
      <c r="F586" s="23"/>
      <c r="G586" s="23"/>
      <c r="H586" s="7"/>
      <c r="I586" s="7"/>
      <c r="J586" s="23"/>
      <c r="K586" s="150"/>
      <c r="L586" s="24"/>
      <c r="M586" s="23"/>
      <c r="N586" s="23"/>
      <c r="O586" s="23"/>
      <c r="P586" s="23"/>
      <c r="Q586" s="23"/>
      <c r="R586" s="23"/>
      <c r="S586" s="23"/>
      <c r="T586" s="23"/>
      <c r="U586" s="23"/>
    </row>
    <row r="587" spans="1:21" ht="82.8">
      <c r="A587" s="167" t="s">
        <v>55942</v>
      </c>
      <c r="B587" s="23"/>
      <c r="C587" s="23" t="s">
        <v>55943</v>
      </c>
      <c r="D587" s="23"/>
      <c r="E587" s="23"/>
      <c r="F587" s="23"/>
      <c r="G587" s="23"/>
      <c r="H587" s="7"/>
      <c r="I587" s="7"/>
      <c r="J587" s="23"/>
      <c r="K587" s="150"/>
      <c r="L587" s="24"/>
      <c r="M587" s="23"/>
      <c r="N587" s="23"/>
      <c r="O587" s="23"/>
      <c r="P587" s="23"/>
      <c r="Q587" s="23"/>
      <c r="R587" s="23"/>
      <c r="S587" s="23"/>
      <c r="T587" s="23"/>
      <c r="U587" s="23"/>
    </row>
    <row r="588" spans="1:21" ht="55.2">
      <c r="A588" s="160" t="s">
        <v>55944</v>
      </c>
      <c r="B588" s="23" t="s">
        <v>55945</v>
      </c>
      <c r="C588" s="23" t="s">
        <v>55946</v>
      </c>
      <c r="D588" s="23" t="s">
        <v>55947</v>
      </c>
      <c r="E588" s="23" t="s">
        <v>55948</v>
      </c>
      <c r="F588" s="23" t="s">
        <v>55949</v>
      </c>
      <c r="G588" s="23" t="s">
        <v>55950</v>
      </c>
      <c r="H588" s="7" t="s">
        <v>55951</v>
      </c>
      <c r="I588" s="7" t="s">
        <v>55952</v>
      </c>
      <c r="J588" s="23"/>
      <c r="K588" s="150"/>
      <c r="L588" s="24"/>
      <c r="M588" s="23"/>
      <c r="N588" s="23"/>
      <c r="O588" s="23"/>
      <c r="P588" s="23"/>
      <c r="Q588" s="23"/>
      <c r="R588" s="23"/>
      <c r="S588" s="23"/>
      <c r="T588" s="23"/>
      <c r="U588" s="23"/>
    </row>
    <row r="589" spans="1:21" ht="41.4">
      <c r="A589" s="160" t="s">
        <v>55953</v>
      </c>
      <c r="B589" s="23" t="s">
        <v>55954</v>
      </c>
      <c r="C589" s="5" t="s">
        <v>26246</v>
      </c>
      <c r="D589" s="23" t="s">
        <v>55955</v>
      </c>
      <c r="E589" s="23" t="s">
        <v>55956</v>
      </c>
      <c r="F589" s="23" t="s">
        <v>55957</v>
      </c>
      <c r="G589" s="23" t="s">
        <v>55958</v>
      </c>
      <c r="H589" s="7" t="s">
        <v>55959</v>
      </c>
      <c r="I589" s="7" t="s">
        <v>55960</v>
      </c>
      <c r="J589" s="23"/>
      <c r="K589" s="150"/>
      <c r="L589" s="24"/>
      <c r="M589" s="23"/>
      <c r="N589" s="23"/>
      <c r="O589" s="23"/>
      <c r="P589" s="23"/>
      <c r="Q589" s="23"/>
      <c r="R589" s="23"/>
      <c r="S589" s="23"/>
      <c r="T589" s="23"/>
      <c r="U589" s="23"/>
    </row>
    <row r="590" spans="1:21" ht="41.4">
      <c r="A590" s="167" t="s">
        <v>55961</v>
      </c>
      <c r="B590" s="23"/>
      <c r="C590" s="23" t="s">
        <v>55962</v>
      </c>
      <c r="D590" s="23"/>
      <c r="E590" s="23"/>
      <c r="F590" s="23"/>
      <c r="G590" s="23"/>
      <c r="H590" s="7"/>
      <c r="I590" s="7"/>
      <c r="J590" s="23"/>
      <c r="K590" s="150"/>
      <c r="L590" s="24"/>
      <c r="M590" s="23"/>
      <c r="N590" s="23"/>
      <c r="O590" s="23"/>
      <c r="P590" s="23"/>
      <c r="Q590" s="23"/>
      <c r="R590" s="23"/>
      <c r="S590" s="23"/>
      <c r="T590" s="23"/>
      <c r="U590" s="23"/>
    </row>
    <row r="591" spans="1:21" ht="27.6">
      <c r="A591" s="167" t="s">
        <v>55963</v>
      </c>
      <c r="B591" s="23"/>
      <c r="C591" s="23" t="s">
        <v>55964</v>
      </c>
      <c r="D591" s="23"/>
      <c r="E591" s="23"/>
      <c r="F591" s="23"/>
      <c r="G591" s="23"/>
      <c r="H591" s="7"/>
      <c r="I591" s="7"/>
      <c r="J591" s="23"/>
      <c r="K591" s="150"/>
      <c r="L591" s="24"/>
      <c r="M591" s="23"/>
      <c r="N591" s="23"/>
      <c r="O591" s="23"/>
      <c r="P591" s="23"/>
      <c r="Q591" s="23"/>
      <c r="R591" s="23"/>
      <c r="S591" s="23"/>
      <c r="T591" s="23"/>
      <c r="U591" s="23"/>
    </row>
    <row r="592" spans="1:21" ht="27.6">
      <c r="A592" s="167" t="s">
        <v>55965</v>
      </c>
      <c r="B592" s="23"/>
      <c r="C592" s="23" t="s">
        <v>55966</v>
      </c>
      <c r="D592" s="23"/>
      <c r="E592" s="23"/>
      <c r="F592" s="23"/>
      <c r="G592" s="23"/>
      <c r="H592" s="7"/>
      <c r="I592" s="7"/>
      <c r="J592" s="23"/>
      <c r="K592" s="150"/>
      <c r="L592" s="24"/>
      <c r="M592" s="23"/>
      <c r="N592" s="23"/>
      <c r="O592" s="23"/>
      <c r="P592" s="23"/>
      <c r="Q592" s="23"/>
      <c r="R592" s="23"/>
      <c r="S592" s="23"/>
      <c r="T592" s="23"/>
      <c r="U592" s="23"/>
    </row>
    <row r="593" spans="1:21" ht="55.2">
      <c r="A593" s="160" t="s">
        <v>55967</v>
      </c>
      <c r="B593" s="23" t="s">
        <v>55968</v>
      </c>
      <c r="C593" s="23" t="s">
        <v>55969</v>
      </c>
      <c r="D593" s="23" t="s">
        <v>55970</v>
      </c>
      <c r="E593" s="23" t="s">
        <v>55971</v>
      </c>
      <c r="F593" s="23" t="s">
        <v>55972</v>
      </c>
      <c r="G593" s="23" t="s">
        <v>55973</v>
      </c>
      <c r="H593" s="7" t="s">
        <v>55974</v>
      </c>
      <c r="I593" s="7" t="s">
        <v>55975</v>
      </c>
      <c r="J593" s="23"/>
      <c r="K593" s="150"/>
      <c r="L593" s="24"/>
      <c r="M593" s="23"/>
      <c r="N593" s="23"/>
      <c r="O593" s="23"/>
      <c r="P593" s="23"/>
      <c r="Q593" s="23"/>
      <c r="R593" s="23"/>
      <c r="S593" s="23"/>
      <c r="T593" s="23"/>
      <c r="U593" s="23"/>
    </row>
    <row r="594" spans="1:21" ht="69">
      <c r="A594" s="160" t="s">
        <v>55976</v>
      </c>
      <c r="B594" s="23" t="s">
        <v>55977</v>
      </c>
      <c r="C594" s="23" t="s">
        <v>55978</v>
      </c>
      <c r="D594" s="23" t="s">
        <v>55979</v>
      </c>
      <c r="E594" s="23" t="s">
        <v>55980</v>
      </c>
      <c r="F594" s="23" t="s">
        <v>55981</v>
      </c>
      <c r="G594" s="23" t="s">
        <v>55982</v>
      </c>
      <c r="H594" s="7" t="s">
        <v>55983</v>
      </c>
      <c r="I594" s="7" t="s">
        <v>55984</v>
      </c>
      <c r="J594" s="23"/>
      <c r="K594" s="150"/>
      <c r="L594" s="24"/>
      <c r="M594" s="23"/>
      <c r="N594" s="23"/>
      <c r="O594" s="23"/>
      <c r="P594" s="23"/>
      <c r="Q594" s="23"/>
      <c r="R594" s="23"/>
      <c r="S594" s="23"/>
      <c r="T594" s="23"/>
      <c r="U594" s="23"/>
    </row>
    <row r="595" spans="1:21" ht="41.4">
      <c r="A595" s="160" t="s">
        <v>55985</v>
      </c>
      <c r="B595" s="23" t="s">
        <v>55986</v>
      </c>
      <c r="C595" s="5" t="s">
        <v>55691</v>
      </c>
      <c r="D595" s="23" t="s">
        <v>55987</v>
      </c>
      <c r="E595" s="23" t="s">
        <v>55988</v>
      </c>
      <c r="F595" s="23" t="s">
        <v>55989</v>
      </c>
      <c r="G595" s="23" t="s">
        <v>55990</v>
      </c>
      <c r="H595" s="7" t="s">
        <v>55991</v>
      </c>
      <c r="I595" s="7" t="s">
        <v>55992</v>
      </c>
      <c r="J595" s="23"/>
      <c r="K595" s="150"/>
      <c r="L595" s="24"/>
      <c r="M595" s="23"/>
      <c r="N595" s="23"/>
      <c r="O595" s="23"/>
      <c r="P595" s="23"/>
      <c r="Q595" s="23"/>
      <c r="R595" s="23"/>
      <c r="S595" s="23"/>
      <c r="T595" s="23"/>
      <c r="U595" s="23"/>
    </row>
    <row r="596" spans="1:21" ht="41.4">
      <c r="A596" s="167" t="s">
        <v>55993</v>
      </c>
      <c r="B596" s="23"/>
      <c r="C596" s="23" t="s">
        <v>55994</v>
      </c>
      <c r="D596" s="23"/>
      <c r="E596" s="23"/>
      <c r="F596" s="23"/>
      <c r="G596" s="23"/>
      <c r="H596" s="7"/>
      <c r="I596" s="7"/>
      <c r="J596" s="23"/>
      <c r="K596" s="150"/>
      <c r="L596" s="24"/>
      <c r="M596" s="23"/>
      <c r="N596" s="23"/>
      <c r="O596" s="23"/>
      <c r="P596" s="23"/>
      <c r="Q596" s="23"/>
      <c r="R596" s="23"/>
      <c r="S596" s="23"/>
      <c r="T596" s="23"/>
      <c r="U596" s="23"/>
    </row>
    <row r="597" spans="1:21" ht="41.4">
      <c r="A597" s="167" t="s">
        <v>55995</v>
      </c>
      <c r="B597" s="23"/>
      <c r="C597" s="23" t="s">
        <v>55996</v>
      </c>
      <c r="D597" s="23"/>
      <c r="E597" s="23"/>
      <c r="F597" s="23"/>
      <c r="G597" s="23"/>
      <c r="H597" s="7"/>
      <c r="I597" s="7"/>
      <c r="J597" s="23"/>
      <c r="K597" s="150"/>
      <c r="L597" s="24"/>
      <c r="M597" s="23"/>
      <c r="N597" s="23"/>
      <c r="O597" s="23"/>
      <c r="P597" s="23"/>
      <c r="Q597" s="23"/>
      <c r="R597" s="23"/>
      <c r="S597" s="23"/>
      <c r="T597" s="23"/>
      <c r="U597" s="23"/>
    </row>
    <row r="598" spans="1:21" ht="124.2">
      <c r="A598" s="160" t="s">
        <v>55997</v>
      </c>
      <c r="B598" s="23" t="s">
        <v>55998</v>
      </c>
      <c r="C598" s="23" t="s">
        <v>55999</v>
      </c>
      <c r="D598" s="23" t="s">
        <v>56000</v>
      </c>
      <c r="E598" s="23" t="s">
        <v>56001</v>
      </c>
      <c r="F598" s="23" t="s">
        <v>56002</v>
      </c>
      <c r="G598" s="23" t="s">
        <v>56003</v>
      </c>
      <c r="H598" s="7" t="s">
        <v>56004</v>
      </c>
      <c r="I598" s="7" t="s">
        <v>56005</v>
      </c>
      <c r="J598" s="23"/>
      <c r="K598" s="150"/>
      <c r="L598" s="24"/>
      <c r="M598" s="23"/>
      <c r="N598" s="23"/>
      <c r="O598" s="23"/>
      <c r="P598" s="23"/>
      <c r="Q598" s="23"/>
      <c r="R598" s="23"/>
      <c r="S598" s="23"/>
      <c r="T598" s="23"/>
      <c r="U598" s="23"/>
    </row>
    <row r="599" spans="1:21" ht="55.2">
      <c r="A599" s="160" t="s">
        <v>56006</v>
      </c>
      <c r="B599" s="23" t="s">
        <v>56007</v>
      </c>
      <c r="C599" s="23" t="s">
        <v>56008</v>
      </c>
      <c r="D599" s="23" t="s">
        <v>56009</v>
      </c>
      <c r="E599" s="23" t="s">
        <v>56010</v>
      </c>
      <c r="F599" s="23" t="s">
        <v>56011</v>
      </c>
      <c r="G599" s="23" t="s">
        <v>56012</v>
      </c>
      <c r="H599" s="7" t="s">
        <v>56013</v>
      </c>
      <c r="I599" s="7" t="s">
        <v>56014</v>
      </c>
      <c r="J599" s="23"/>
      <c r="K599" s="150"/>
      <c r="L599" s="24"/>
      <c r="M599" s="23"/>
      <c r="N599" s="23"/>
      <c r="O599" s="23"/>
      <c r="P599" s="23"/>
      <c r="Q599" s="23"/>
      <c r="R599" s="23"/>
      <c r="S599" s="23"/>
      <c r="T599" s="23"/>
      <c r="U599" s="23"/>
    </row>
    <row r="600" spans="1:21" ht="27.6">
      <c r="A600" s="160" t="s">
        <v>56015</v>
      </c>
      <c r="B600" s="23" t="s">
        <v>56016</v>
      </c>
      <c r="C600" s="23" t="s">
        <v>56017</v>
      </c>
      <c r="D600" s="23" t="s">
        <v>56018</v>
      </c>
      <c r="E600" s="23" t="s">
        <v>56019</v>
      </c>
      <c r="F600" s="23" t="s">
        <v>56020</v>
      </c>
      <c r="G600" s="23" t="s">
        <v>56021</v>
      </c>
      <c r="H600" s="7" t="s">
        <v>56022</v>
      </c>
      <c r="I600" s="7" t="s">
        <v>56023</v>
      </c>
      <c r="J600" s="23"/>
      <c r="K600" s="150"/>
      <c r="L600" s="24"/>
      <c r="M600" s="23"/>
      <c r="N600" s="23"/>
      <c r="O600" s="23"/>
      <c r="P600" s="23"/>
      <c r="Q600" s="23"/>
      <c r="R600" s="23"/>
      <c r="S600" s="23"/>
      <c r="T600" s="23"/>
      <c r="U600" s="23"/>
    </row>
    <row r="601" spans="1:21" ht="82.8">
      <c r="A601" s="160" t="s">
        <v>56024</v>
      </c>
      <c r="B601" s="23" t="s">
        <v>56025</v>
      </c>
      <c r="C601" s="5" t="s">
        <v>31604</v>
      </c>
      <c r="D601" s="23" t="s">
        <v>56026</v>
      </c>
      <c r="E601" s="23" t="s">
        <v>56027</v>
      </c>
      <c r="F601" s="23" t="s">
        <v>56028</v>
      </c>
      <c r="G601" s="23" t="s">
        <v>56029</v>
      </c>
      <c r="H601" s="7" t="s">
        <v>56030</v>
      </c>
      <c r="I601" s="7" t="s">
        <v>56031</v>
      </c>
      <c r="J601" s="23"/>
      <c r="K601" s="150"/>
      <c r="L601" s="24"/>
      <c r="M601" s="23"/>
      <c r="N601" s="23"/>
      <c r="O601" s="23"/>
      <c r="P601" s="23"/>
      <c r="Q601" s="23"/>
      <c r="R601" s="23"/>
      <c r="S601" s="23"/>
      <c r="T601" s="23"/>
      <c r="U601" s="23"/>
    </row>
    <row r="602" spans="1:21" ht="82.8">
      <c r="A602" s="167" t="s">
        <v>56032</v>
      </c>
      <c r="B602" s="23"/>
      <c r="C602" s="23" t="s">
        <v>56033</v>
      </c>
      <c r="D602" s="23"/>
      <c r="E602" s="23"/>
      <c r="F602" s="23"/>
      <c r="G602" s="23"/>
      <c r="H602" s="7"/>
      <c r="I602" s="7"/>
      <c r="J602" s="23"/>
      <c r="K602" s="150"/>
      <c r="L602" s="24"/>
      <c r="M602" s="23"/>
      <c r="N602" s="23"/>
      <c r="O602" s="23"/>
      <c r="P602" s="23"/>
      <c r="Q602" s="23"/>
      <c r="R602" s="23"/>
      <c r="S602" s="23"/>
      <c r="T602" s="23"/>
      <c r="U602" s="23"/>
    </row>
    <row r="603" spans="1:21" ht="82.8">
      <c r="A603" s="167" t="s">
        <v>56034</v>
      </c>
      <c r="B603" s="23"/>
      <c r="C603" s="23" t="s">
        <v>56035</v>
      </c>
      <c r="D603" s="23"/>
      <c r="E603" s="23"/>
      <c r="F603" s="23"/>
      <c r="G603" s="23"/>
      <c r="H603" s="7"/>
      <c r="I603" s="7"/>
      <c r="J603" s="23"/>
      <c r="K603" s="150"/>
      <c r="L603" s="24"/>
      <c r="M603" s="23"/>
      <c r="N603" s="23"/>
      <c r="O603" s="23"/>
      <c r="P603" s="23"/>
      <c r="Q603" s="23"/>
      <c r="R603" s="23"/>
      <c r="S603" s="23"/>
      <c r="T603" s="23"/>
      <c r="U603" s="23"/>
    </row>
    <row r="604" spans="1:21" ht="69">
      <c r="A604" s="167" t="s">
        <v>56036</v>
      </c>
      <c r="B604" s="23"/>
      <c r="C604" s="23" t="s">
        <v>56037</v>
      </c>
      <c r="D604" s="23"/>
      <c r="E604" s="23"/>
      <c r="F604" s="23"/>
      <c r="G604" s="23"/>
      <c r="H604" s="7"/>
      <c r="I604" s="7"/>
      <c r="J604" s="23"/>
      <c r="K604" s="150"/>
      <c r="L604" s="24"/>
      <c r="M604" s="23"/>
      <c r="N604" s="23"/>
      <c r="O604" s="23"/>
      <c r="P604" s="23"/>
      <c r="Q604" s="23"/>
      <c r="R604" s="23"/>
      <c r="S604" s="23"/>
      <c r="T604" s="23"/>
      <c r="U604" s="23"/>
    </row>
    <row r="605" spans="1:21" ht="82.8">
      <c r="A605" s="167" t="s">
        <v>56038</v>
      </c>
      <c r="B605" s="23"/>
      <c r="C605" s="23" t="s">
        <v>56039</v>
      </c>
      <c r="D605" s="23"/>
      <c r="E605" s="23"/>
      <c r="F605" s="23"/>
      <c r="G605" s="23"/>
      <c r="H605" s="7"/>
      <c r="I605" s="7"/>
      <c r="J605" s="23"/>
      <c r="K605" s="150"/>
      <c r="L605" s="24"/>
      <c r="M605" s="23"/>
      <c r="N605" s="23"/>
      <c r="O605" s="23"/>
      <c r="P605" s="23"/>
      <c r="Q605" s="23"/>
      <c r="R605" s="23"/>
      <c r="S605" s="23"/>
      <c r="T605" s="23"/>
      <c r="U605" s="23"/>
    </row>
    <row r="606" spans="1:21" ht="55.2">
      <c r="A606" s="167" t="s">
        <v>56040</v>
      </c>
      <c r="B606" s="23"/>
      <c r="C606" s="23" t="s">
        <v>56041</v>
      </c>
      <c r="D606" s="23"/>
      <c r="E606" s="23"/>
      <c r="F606" s="23"/>
      <c r="G606" s="23"/>
      <c r="H606" s="7"/>
      <c r="I606" s="7"/>
      <c r="J606" s="23"/>
      <c r="K606" s="150"/>
      <c r="L606" s="24"/>
      <c r="M606" s="23"/>
      <c r="N606" s="23"/>
      <c r="O606" s="23"/>
      <c r="P606" s="23"/>
      <c r="Q606" s="23"/>
      <c r="R606" s="23"/>
      <c r="S606" s="23"/>
      <c r="T606" s="23"/>
      <c r="U606" s="23"/>
    </row>
    <row r="607" spans="1:21" ht="179.4">
      <c r="A607" s="160" t="s">
        <v>56042</v>
      </c>
      <c r="B607" s="23" t="s">
        <v>56043</v>
      </c>
      <c r="C607" s="23" t="s">
        <v>56044</v>
      </c>
      <c r="D607" s="23" t="s">
        <v>56045</v>
      </c>
      <c r="E607" s="23" t="s">
        <v>56046</v>
      </c>
      <c r="F607" s="23" t="s">
        <v>56047</v>
      </c>
      <c r="G607" s="23" t="s">
        <v>56048</v>
      </c>
      <c r="H607" s="7" t="s">
        <v>56049</v>
      </c>
      <c r="I607" s="7" t="s">
        <v>56050</v>
      </c>
      <c r="J607" s="23"/>
      <c r="K607" s="150"/>
      <c r="L607" s="24"/>
      <c r="M607" s="23"/>
      <c r="N607" s="23"/>
      <c r="O607" s="23"/>
      <c r="P607" s="23"/>
      <c r="Q607" s="23"/>
      <c r="R607" s="23"/>
      <c r="S607" s="23"/>
      <c r="T607" s="23"/>
      <c r="U607" s="23"/>
    </row>
    <row r="608" spans="1:21" ht="13.8">
      <c r="A608" s="160" t="s">
        <v>56051</v>
      </c>
      <c r="B608" s="23" t="s">
        <v>56052</v>
      </c>
      <c r="C608" s="23" t="s">
        <v>56053</v>
      </c>
      <c r="D608" s="23" t="s">
        <v>56054</v>
      </c>
      <c r="E608" s="23" t="s">
        <v>56055</v>
      </c>
      <c r="F608" s="23" t="s">
        <v>56056</v>
      </c>
      <c r="G608" s="23" t="s">
        <v>56057</v>
      </c>
      <c r="H608" s="7" t="s">
        <v>56058</v>
      </c>
      <c r="I608" s="7" t="s">
        <v>56059</v>
      </c>
      <c r="J608" s="23"/>
      <c r="K608" s="150"/>
      <c r="L608" s="24"/>
      <c r="M608" s="23"/>
      <c r="N608" s="23"/>
      <c r="O608" s="23"/>
      <c r="P608" s="23"/>
      <c r="Q608" s="23"/>
      <c r="R608" s="23"/>
      <c r="S608" s="23"/>
      <c r="T608" s="23"/>
      <c r="U608" s="23"/>
    </row>
    <row r="609" spans="1:21" ht="82.8">
      <c r="A609" s="160" t="s">
        <v>56060</v>
      </c>
      <c r="B609" s="23" t="s">
        <v>56061</v>
      </c>
      <c r="C609" s="5" t="s">
        <v>54025</v>
      </c>
      <c r="D609" s="23" t="s">
        <v>56026</v>
      </c>
      <c r="E609" s="23" t="s">
        <v>56062</v>
      </c>
      <c r="F609" s="23" t="s">
        <v>56063</v>
      </c>
      <c r="G609" s="23" t="s">
        <v>56064</v>
      </c>
      <c r="H609" s="7" t="s">
        <v>56065</v>
      </c>
      <c r="I609" s="7" t="s">
        <v>56066</v>
      </c>
      <c r="J609" s="23"/>
      <c r="K609" s="150"/>
      <c r="L609" s="24"/>
      <c r="M609" s="23"/>
      <c r="N609" s="23"/>
      <c r="O609" s="23"/>
      <c r="P609" s="23"/>
      <c r="Q609" s="23"/>
      <c r="R609" s="23"/>
      <c r="S609" s="23"/>
      <c r="T609" s="23"/>
      <c r="U609" s="23"/>
    </row>
    <row r="610" spans="1:21" ht="69">
      <c r="A610" s="167" t="s">
        <v>56067</v>
      </c>
      <c r="B610" s="23"/>
      <c r="C610" s="23" t="s">
        <v>56068</v>
      </c>
      <c r="D610" s="23"/>
      <c r="E610" s="23"/>
      <c r="F610" s="23"/>
      <c r="G610" s="23"/>
      <c r="H610" s="7"/>
      <c r="I610" s="7"/>
      <c r="J610" s="23"/>
      <c r="K610" s="150"/>
      <c r="L610" s="24"/>
      <c r="M610" s="23"/>
      <c r="N610" s="23"/>
      <c r="O610" s="23"/>
      <c r="P610" s="23"/>
      <c r="Q610" s="23"/>
      <c r="R610" s="23"/>
      <c r="S610" s="23"/>
      <c r="T610" s="23"/>
      <c r="U610" s="23"/>
    </row>
    <row r="611" spans="1:21" ht="69">
      <c r="A611" s="167" t="s">
        <v>56069</v>
      </c>
      <c r="B611" s="23"/>
      <c r="C611" s="23" t="s">
        <v>56070</v>
      </c>
      <c r="D611" s="23"/>
      <c r="E611" s="23"/>
      <c r="F611" s="23"/>
      <c r="G611" s="23"/>
      <c r="H611" s="7"/>
      <c r="I611" s="7"/>
      <c r="J611" s="23"/>
      <c r="K611" s="150"/>
      <c r="L611" s="24"/>
      <c r="M611" s="23"/>
      <c r="N611" s="23"/>
      <c r="O611" s="23"/>
      <c r="P611" s="23"/>
      <c r="Q611" s="23"/>
      <c r="R611" s="23"/>
      <c r="S611" s="23"/>
      <c r="T611" s="23"/>
      <c r="U611" s="23"/>
    </row>
    <row r="612" spans="1:21" ht="96.6">
      <c r="A612" s="167" t="s">
        <v>56071</v>
      </c>
      <c r="B612" s="23"/>
      <c r="C612" s="23" t="s">
        <v>56072</v>
      </c>
      <c r="D612" s="23"/>
      <c r="E612" s="23"/>
      <c r="F612" s="23"/>
      <c r="G612" s="23"/>
      <c r="H612" s="7"/>
      <c r="I612" s="7"/>
      <c r="J612" s="23"/>
      <c r="K612" s="150"/>
      <c r="L612" s="24"/>
      <c r="M612" s="23"/>
      <c r="N612" s="23"/>
      <c r="O612" s="23"/>
      <c r="P612" s="23"/>
      <c r="Q612" s="23"/>
      <c r="R612" s="23"/>
      <c r="S612" s="23"/>
      <c r="T612" s="23"/>
      <c r="U612" s="23"/>
    </row>
    <row r="613" spans="1:21" ht="69">
      <c r="A613" s="167" t="s">
        <v>56073</v>
      </c>
      <c r="B613" s="23"/>
      <c r="C613" s="23" t="s">
        <v>56074</v>
      </c>
      <c r="D613" s="23"/>
      <c r="E613" s="23"/>
      <c r="F613" s="23"/>
      <c r="G613" s="23"/>
      <c r="H613" s="7"/>
      <c r="I613" s="7"/>
      <c r="J613" s="23"/>
      <c r="K613" s="150"/>
      <c r="L613" s="24"/>
      <c r="M613" s="23"/>
      <c r="N613" s="23"/>
      <c r="O613" s="23"/>
      <c r="P613" s="23"/>
      <c r="Q613" s="23"/>
      <c r="R613" s="23"/>
      <c r="S613" s="23"/>
      <c r="T613" s="23"/>
      <c r="U613" s="23"/>
    </row>
    <row r="614" spans="1:21" ht="27.6">
      <c r="A614" s="160" t="s">
        <v>56075</v>
      </c>
      <c r="B614" s="23" t="s">
        <v>56076</v>
      </c>
      <c r="C614" s="23" t="s">
        <v>56077</v>
      </c>
      <c r="D614" s="23" t="s">
        <v>56078</v>
      </c>
      <c r="E614" s="23" t="s">
        <v>56079</v>
      </c>
      <c r="F614" s="23" t="s">
        <v>56080</v>
      </c>
      <c r="G614" s="23" t="s">
        <v>56081</v>
      </c>
      <c r="H614" s="7" t="s">
        <v>56082</v>
      </c>
      <c r="I614" s="7" t="s">
        <v>56083</v>
      </c>
      <c r="J614" s="23"/>
      <c r="K614" s="150"/>
      <c r="L614" s="24"/>
      <c r="M614" s="23"/>
      <c r="N614" s="23"/>
      <c r="O614" s="23"/>
      <c r="P614" s="23"/>
      <c r="Q614" s="23"/>
      <c r="R614" s="23"/>
      <c r="S614" s="23"/>
      <c r="T614" s="23"/>
      <c r="U614" s="23"/>
    </row>
    <row r="615" spans="1:21" ht="41.4">
      <c r="A615" s="160" t="s">
        <v>56084</v>
      </c>
      <c r="B615" s="23" t="s">
        <v>56085</v>
      </c>
      <c r="C615" s="5" t="s">
        <v>26246</v>
      </c>
      <c r="D615" s="23" t="s">
        <v>56086</v>
      </c>
      <c r="E615" s="23" t="s">
        <v>56087</v>
      </c>
      <c r="F615" s="23" t="s">
        <v>56088</v>
      </c>
      <c r="G615" s="23" t="s">
        <v>56089</v>
      </c>
      <c r="H615" s="7" t="s">
        <v>56090</v>
      </c>
      <c r="I615" s="7" t="s">
        <v>56091</v>
      </c>
      <c r="J615" s="23"/>
      <c r="K615" s="150"/>
      <c r="L615" s="24"/>
      <c r="M615" s="23"/>
      <c r="N615" s="23"/>
      <c r="O615" s="23"/>
      <c r="P615" s="23"/>
      <c r="Q615" s="23"/>
      <c r="R615" s="23"/>
      <c r="S615" s="23"/>
      <c r="T615" s="23"/>
      <c r="U615" s="23"/>
    </row>
    <row r="616" spans="1:21" ht="41.4">
      <c r="A616" s="167" t="s">
        <v>56092</v>
      </c>
      <c r="B616" s="23"/>
      <c r="C616" s="23" t="s">
        <v>56093</v>
      </c>
      <c r="D616" s="23"/>
      <c r="E616" s="23"/>
      <c r="F616" s="23"/>
      <c r="G616" s="23"/>
      <c r="H616" s="7"/>
      <c r="I616" s="7"/>
      <c r="J616" s="23"/>
      <c r="K616" s="150"/>
      <c r="L616" s="24"/>
      <c r="M616" s="23"/>
      <c r="N616" s="23"/>
      <c r="O616" s="23"/>
      <c r="P616" s="23"/>
      <c r="Q616" s="23"/>
      <c r="R616" s="23"/>
      <c r="S616" s="23"/>
      <c r="T616" s="23"/>
      <c r="U616" s="23"/>
    </row>
    <row r="617" spans="1:21" ht="55.2">
      <c r="A617" s="167" t="s">
        <v>56094</v>
      </c>
      <c r="B617" s="23"/>
      <c r="C617" s="23" t="s">
        <v>56095</v>
      </c>
      <c r="D617" s="23"/>
      <c r="E617" s="23"/>
      <c r="F617" s="23"/>
      <c r="G617" s="23"/>
      <c r="H617" s="7"/>
      <c r="I617" s="7"/>
      <c r="J617" s="23"/>
      <c r="K617" s="150"/>
      <c r="L617" s="24"/>
      <c r="M617" s="23"/>
      <c r="N617" s="23"/>
      <c r="O617" s="23"/>
      <c r="P617" s="23"/>
      <c r="Q617" s="23"/>
      <c r="R617" s="23"/>
      <c r="S617" s="23"/>
      <c r="T617" s="23"/>
      <c r="U617" s="23"/>
    </row>
    <row r="618" spans="1:21" ht="41.4">
      <c r="A618" s="167" t="s">
        <v>56096</v>
      </c>
      <c r="B618" s="23"/>
      <c r="C618" s="23" t="s">
        <v>56097</v>
      </c>
      <c r="D618" s="23"/>
      <c r="E618" s="23"/>
      <c r="F618" s="23"/>
      <c r="G618" s="23"/>
      <c r="H618" s="7"/>
      <c r="I618" s="7"/>
      <c r="J618" s="23"/>
      <c r="K618" s="150"/>
      <c r="L618" s="24"/>
      <c r="M618" s="23"/>
      <c r="N618" s="23"/>
      <c r="O618" s="23"/>
      <c r="P618" s="23"/>
      <c r="Q618" s="23"/>
      <c r="R618" s="23"/>
      <c r="S618" s="23"/>
      <c r="T618" s="23"/>
      <c r="U618" s="23"/>
    </row>
    <row r="619" spans="1:21" ht="96.6">
      <c r="A619" s="160" t="s">
        <v>56098</v>
      </c>
      <c r="B619" s="23" t="s">
        <v>56099</v>
      </c>
      <c r="C619" s="23" t="s">
        <v>56100</v>
      </c>
      <c r="D619" s="23" t="s">
        <v>56101</v>
      </c>
      <c r="E619" s="23" t="s">
        <v>56102</v>
      </c>
      <c r="F619" s="23" t="s">
        <v>56103</v>
      </c>
      <c r="G619" s="23" t="s">
        <v>56104</v>
      </c>
      <c r="H619" s="7" t="s">
        <v>56105</v>
      </c>
      <c r="I619" s="7" t="s">
        <v>56106</v>
      </c>
      <c r="J619" s="23"/>
      <c r="K619" s="150"/>
      <c r="L619" s="24"/>
      <c r="M619" s="23"/>
      <c r="N619" s="23"/>
      <c r="O619" s="23"/>
      <c r="P619" s="23"/>
      <c r="Q619" s="23"/>
      <c r="R619" s="23"/>
      <c r="S619" s="23"/>
      <c r="T619" s="23"/>
      <c r="U619" s="23"/>
    </row>
    <row r="620" spans="1:21" ht="82.8">
      <c r="A620" s="160" t="s">
        <v>56107</v>
      </c>
      <c r="B620" s="23" t="s">
        <v>56108</v>
      </c>
      <c r="C620" s="5" t="s">
        <v>26246</v>
      </c>
      <c r="D620" s="23" t="s">
        <v>56109</v>
      </c>
      <c r="E620" s="23" t="s">
        <v>56110</v>
      </c>
      <c r="F620" s="23" t="s">
        <v>56111</v>
      </c>
      <c r="G620" s="23" t="s">
        <v>56112</v>
      </c>
      <c r="H620" s="7" t="s">
        <v>56113</v>
      </c>
      <c r="I620" s="7" t="s">
        <v>56114</v>
      </c>
      <c r="J620" s="23"/>
      <c r="K620" s="150"/>
      <c r="L620" s="24"/>
      <c r="M620" s="23"/>
      <c r="N620" s="23"/>
      <c r="O620" s="23"/>
      <c r="P620" s="23"/>
      <c r="Q620" s="23"/>
      <c r="R620" s="23"/>
      <c r="S620" s="23"/>
      <c r="T620" s="23"/>
      <c r="U620" s="23"/>
    </row>
    <row r="621" spans="1:21" ht="82.8">
      <c r="A621" s="167" t="s">
        <v>56115</v>
      </c>
      <c r="B621" s="23"/>
      <c r="C621" s="23" t="s">
        <v>56116</v>
      </c>
      <c r="D621" s="23"/>
      <c r="E621" s="23"/>
      <c r="F621" s="23"/>
      <c r="G621" s="23"/>
      <c r="H621" s="7"/>
      <c r="I621" s="7"/>
      <c r="J621" s="23"/>
      <c r="K621" s="150"/>
      <c r="L621" s="24"/>
      <c r="M621" s="23"/>
      <c r="N621" s="23"/>
      <c r="O621" s="23"/>
      <c r="P621" s="23"/>
      <c r="Q621" s="23"/>
      <c r="R621" s="23"/>
      <c r="S621" s="23"/>
      <c r="T621" s="23"/>
      <c r="U621" s="23"/>
    </row>
    <row r="622" spans="1:21" ht="82.8">
      <c r="A622" s="167" t="s">
        <v>56117</v>
      </c>
      <c r="B622" s="23"/>
      <c r="C622" s="23" t="s">
        <v>56118</v>
      </c>
      <c r="D622" s="23"/>
      <c r="E622" s="23"/>
      <c r="F622" s="23"/>
      <c r="G622" s="23"/>
      <c r="H622" s="7"/>
      <c r="I622" s="7"/>
      <c r="J622" s="23"/>
      <c r="K622" s="150"/>
      <c r="L622" s="24"/>
      <c r="M622" s="23"/>
      <c r="N622" s="23"/>
      <c r="O622" s="23"/>
      <c r="P622" s="23"/>
      <c r="Q622" s="23"/>
      <c r="R622" s="23"/>
      <c r="S622" s="23"/>
      <c r="T622" s="23"/>
      <c r="U622" s="23"/>
    </row>
    <row r="623" spans="1:21" ht="69">
      <c r="A623" s="167" t="s">
        <v>56119</v>
      </c>
      <c r="B623" s="23"/>
      <c r="C623" s="23" t="s">
        <v>56120</v>
      </c>
      <c r="D623" s="23"/>
      <c r="E623" s="23"/>
      <c r="F623" s="23"/>
      <c r="G623" s="23"/>
      <c r="H623" s="7"/>
      <c r="I623" s="7"/>
      <c r="J623" s="23"/>
      <c r="K623" s="150"/>
      <c r="L623" s="24"/>
      <c r="M623" s="23"/>
      <c r="N623" s="23"/>
      <c r="O623" s="23"/>
      <c r="P623" s="23"/>
      <c r="Q623" s="23"/>
      <c r="R623" s="23"/>
      <c r="S623" s="23"/>
      <c r="T623" s="23"/>
      <c r="U623" s="23"/>
    </row>
    <row r="624" spans="1:21" ht="13.8">
      <c r="A624" s="160" t="s">
        <v>56121</v>
      </c>
      <c r="B624" s="23" t="s">
        <v>56122</v>
      </c>
      <c r="C624" s="23" t="s">
        <v>56123</v>
      </c>
      <c r="D624" s="23" t="s">
        <v>56124</v>
      </c>
      <c r="E624" s="23" t="s">
        <v>56125</v>
      </c>
      <c r="F624" s="23" t="s">
        <v>56126</v>
      </c>
      <c r="G624" s="23" t="s">
        <v>56127</v>
      </c>
      <c r="H624" s="7" t="s">
        <v>56128</v>
      </c>
      <c r="I624" s="7" t="s">
        <v>56129</v>
      </c>
      <c r="J624" s="23"/>
      <c r="K624" s="150"/>
      <c r="L624" s="24"/>
      <c r="M624" s="23"/>
      <c r="N624" s="23"/>
      <c r="O624" s="23"/>
      <c r="P624" s="23"/>
      <c r="Q624" s="23"/>
      <c r="R624" s="23"/>
      <c r="S624" s="23"/>
      <c r="T624" s="23"/>
      <c r="U624" s="23"/>
    </row>
    <row r="625" spans="1:21" ht="55.2">
      <c r="A625" s="160" t="s">
        <v>56130</v>
      </c>
      <c r="B625" s="23" t="s">
        <v>56131</v>
      </c>
      <c r="C625" s="5" t="s">
        <v>31604</v>
      </c>
      <c r="D625" s="23" t="s">
        <v>56132</v>
      </c>
      <c r="E625" s="23" t="s">
        <v>56133</v>
      </c>
      <c r="F625" s="23" t="s">
        <v>56134</v>
      </c>
      <c r="G625" s="23" t="s">
        <v>56135</v>
      </c>
      <c r="H625" s="7" t="s">
        <v>56136</v>
      </c>
      <c r="I625" s="7" t="s">
        <v>56137</v>
      </c>
      <c r="J625" s="23"/>
      <c r="K625" s="150"/>
      <c r="L625" s="24"/>
      <c r="M625" s="23"/>
      <c r="N625" s="23"/>
      <c r="O625" s="23"/>
      <c r="P625" s="23"/>
      <c r="Q625" s="23"/>
      <c r="R625" s="23"/>
      <c r="S625" s="23"/>
      <c r="T625" s="23"/>
      <c r="U625" s="23"/>
    </row>
    <row r="626" spans="1:21" ht="55.2">
      <c r="A626" s="167" t="s">
        <v>56138</v>
      </c>
      <c r="B626" s="23"/>
      <c r="C626" s="23" t="s">
        <v>56139</v>
      </c>
      <c r="D626" s="23"/>
      <c r="E626" s="23"/>
      <c r="F626" s="23"/>
      <c r="G626" s="23"/>
      <c r="H626" s="7"/>
      <c r="I626" s="7"/>
      <c r="J626" s="23"/>
      <c r="K626" s="150"/>
      <c r="L626" s="24"/>
      <c r="M626" s="23"/>
      <c r="N626" s="23"/>
      <c r="O626" s="23"/>
      <c r="P626" s="23"/>
      <c r="Q626" s="23"/>
      <c r="R626" s="23"/>
      <c r="S626" s="23"/>
      <c r="T626" s="23"/>
      <c r="U626" s="23"/>
    </row>
    <row r="627" spans="1:21" ht="55.2">
      <c r="A627" s="167" t="s">
        <v>56140</v>
      </c>
      <c r="B627" s="23"/>
      <c r="C627" s="23" t="s">
        <v>56141</v>
      </c>
      <c r="D627" s="23"/>
      <c r="E627" s="23"/>
      <c r="F627" s="23"/>
      <c r="G627" s="23"/>
      <c r="H627" s="7"/>
      <c r="I627" s="7"/>
      <c r="J627" s="23"/>
      <c r="K627" s="150"/>
      <c r="L627" s="24"/>
      <c r="M627" s="23"/>
      <c r="N627" s="23"/>
      <c r="O627" s="23"/>
      <c r="P627" s="23"/>
      <c r="Q627" s="23"/>
      <c r="R627" s="23"/>
      <c r="S627" s="23"/>
      <c r="T627" s="23"/>
      <c r="U627" s="23"/>
    </row>
    <row r="628" spans="1:21" ht="55.2">
      <c r="A628" s="167" t="s">
        <v>56142</v>
      </c>
      <c r="B628" s="23"/>
      <c r="C628" s="23" t="s">
        <v>56143</v>
      </c>
      <c r="D628" s="23"/>
      <c r="E628" s="23"/>
      <c r="F628" s="23"/>
      <c r="G628" s="23"/>
      <c r="H628" s="7"/>
      <c r="I628" s="7"/>
      <c r="J628" s="23"/>
      <c r="K628" s="150"/>
      <c r="L628" s="24"/>
      <c r="M628" s="23"/>
      <c r="N628" s="23"/>
      <c r="O628" s="23"/>
      <c r="P628" s="23"/>
      <c r="Q628" s="23"/>
      <c r="R628" s="23"/>
      <c r="S628" s="23"/>
      <c r="T628" s="23"/>
      <c r="U628" s="23"/>
    </row>
    <row r="629" spans="1:21" ht="55.2">
      <c r="A629" s="167" t="s">
        <v>56144</v>
      </c>
      <c r="B629" s="23"/>
      <c r="C629" s="23" t="s">
        <v>56145</v>
      </c>
      <c r="D629" s="23"/>
      <c r="E629" s="23"/>
      <c r="F629" s="23"/>
      <c r="G629" s="23"/>
      <c r="H629" s="7"/>
      <c r="I629" s="7"/>
      <c r="J629" s="23"/>
      <c r="K629" s="150"/>
      <c r="L629" s="24"/>
      <c r="M629" s="23"/>
      <c r="N629" s="23"/>
      <c r="O629" s="23"/>
      <c r="P629" s="23"/>
      <c r="Q629" s="23"/>
      <c r="R629" s="23"/>
      <c r="S629" s="23"/>
      <c r="T629" s="23"/>
      <c r="U629" s="23"/>
    </row>
    <row r="630" spans="1:21" ht="55.2">
      <c r="A630" s="167" t="s">
        <v>56146</v>
      </c>
      <c r="B630" s="23"/>
      <c r="C630" s="23" t="s">
        <v>56147</v>
      </c>
      <c r="D630" s="23"/>
      <c r="E630" s="23"/>
      <c r="F630" s="23"/>
      <c r="G630" s="23"/>
      <c r="H630" s="7"/>
      <c r="I630" s="7"/>
      <c r="J630" s="23"/>
      <c r="K630" s="150"/>
      <c r="L630" s="24"/>
      <c r="M630" s="23"/>
      <c r="N630" s="23"/>
      <c r="O630" s="23"/>
      <c r="P630" s="23"/>
      <c r="Q630" s="23"/>
      <c r="R630" s="23"/>
      <c r="S630" s="23"/>
      <c r="T630" s="23"/>
      <c r="U630" s="23"/>
    </row>
    <row r="631" spans="1:21" ht="27.6">
      <c r="A631" s="168" t="s">
        <v>56148</v>
      </c>
      <c r="B631" s="23" t="s">
        <v>56149</v>
      </c>
      <c r="C631" s="23" t="s">
        <v>56150</v>
      </c>
      <c r="D631" s="23" t="s">
        <v>56151</v>
      </c>
      <c r="E631" s="23" t="s">
        <v>56152</v>
      </c>
      <c r="F631" s="23" t="s">
        <v>56153</v>
      </c>
      <c r="G631" s="23" t="s">
        <v>56154</v>
      </c>
      <c r="H631" s="7" t="s">
        <v>56155</v>
      </c>
      <c r="I631" s="7" t="s">
        <v>56156</v>
      </c>
      <c r="J631" s="23"/>
      <c r="K631" s="150"/>
      <c r="L631" s="24"/>
      <c r="M631" s="23"/>
      <c r="N631" s="23"/>
      <c r="O631" s="23"/>
      <c r="P631" s="23"/>
      <c r="Q631" s="23"/>
      <c r="R631" s="23"/>
      <c r="S631" s="23"/>
      <c r="T631" s="23"/>
      <c r="U631" s="23"/>
    </row>
    <row r="632" spans="1:21" ht="124.2">
      <c r="A632" s="168" t="s">
        <v>56157</v>
      </c>
      <c r="B632" s="23" t="s">
        <v>56158</v>
      </c>
      <c r="C632" s="23" t="s">
        <v>56159</v>
      </c>
      <c r="D632" s="23" t="s">
        <v>56160</v>
      </c>
      <c r="E632" s="23" t="s">
        <v>56161</v>
      </c>
      <c r="F632" s="23" t="s">
        <v>56162</v>
      </c>
      <c r="G632" s="23" t="s">
        <v>56163</v>
      </c>
      <c r="H632" s="7" t="s">
        <v>56164</v>
      </c>
      <c r="I632" s="7" t="s">
        <v>56165</v>
      </c>
      <c r="J632" s="23"/>
      <c r="K632" s="150"/>
      <c r="L632" s="24"/>
      <c r="M632" s="23"/>
      <c r="N632" s="23"/>
      <c r="O632" s="23"/>
      <c r="P632" s="23"/>
      <c r="Q632" s="23"/>
      <c r="R632" s="23"/>
      <c r="S632" s="23"/>
      <c r="T632" s="23"/>
      <c r="U632" s="23"/>
    </row>
    <row r="633" spans="1:21" ht="13.8">
      <c r="A633" s="160" t="s">
        <v>56166</v>
      </c>
      <c r="B633" s="23" t="s">
        <v>56167</v>
      </c>
      <c r="C633" s="23" t="s">
        <v>56168</v>
      </c>
      <c r="D633" s="23" t="s">
        <v>56169</v>
      </c>
      <c r="E633" s="23" t="s">
        <v>56170</v>
      </c>
      <c r="F633" s="23" t="s">
        <v>56171</v>
      </c>
      <c r="G633" s="23" t="s">
        <v>56172</v>
      </c>
      <c r="H633" s="7" t="s">
        <v>56173</v>
      </c>
      <c r="I633" s="7" t="s">
        <v>56174</v>
      </c>
      <c r="J633" s="23"/>
      <c r="K633" s="150"/>
      <c r="L633" s="24"/>
      <c r="M633" s="23"/>
      <c r="N633" s="23"/>
      <c r="O633" s="23"/>
      <c r="P633" s="23"/>
      <c r="Q633" s="23"/>
      <c r="R633" s="23"/>
      <c r="S633" s="23"/>
      <c r="T633" s="23"/>
      <c r="U633" s="23"/>
    </row>
    <row r="634" spans="1:21" ht="13.8">
      <c r="A634" s="160" t="s">
        <v>56175</v>
      </c>
      <c r="B634" s="23" t="s">
        <v>56176</v>
      </c>
      <c r="C634" s="23" t="s">
        <v>56177</v>
      </c>
      <c r="D634" s="23" t="s">
        <v>56178</v>
      </c>
      <c r="E634" s="23" t="s">
        <v>56179</v>
      </c>
      <c r="F634" s="23" t="s">
        <v>56180</v>
      </c>
      <c r="G634" s="23" t="s">
        <v>56181</v>
      </c>
      <c r="H634" s="7" t="s">
        <v>56182</v>
      </c>
      <c r="I634" s="7" t="s">
        <v>56183</v>
      </c>
      <c r="J634" s="23"/>
      <c r="K634" s="150"/>
      <c r="L634" s="24"/>
      <c r="M634" s="23"/>
      <c r="N634" s="23"/>
      <c r="O634" s="23"/>
      <c r="P634" s="23"/>
      <c r="Q634" s="23"/>
      <c r="R634" s="23"/>
      <c r="S634" s="23"/>
      <c r="T634" s="23"/>
      <c r="U634" s="23"/>
    </row>
    <row r="635" spans="1:21" ht="13.8">
      <c r="A635" s="160" t="s">
        <v>56184</v>
      </c>
      <c r="B635" s="23" t="s">
        <v>56185</v>
      </c>
      <c r="C635" s="23" t="s">
        <v>56186</v>
      </c>
      <c r="D635" s="23" t="s">
        <v>56187</v>
      </c>
      <c r="E635" s="23" t="s">
        <v>56188</v>
      </c>
      <c r="F635" s="23" t="s">
        <v>56189</v>
      </c>
      <c r="G635" s="23" t="s">
        <v>56190</v>
      </c>
      <c r="H635" s="7" t="s">
        <v>56191</v>
      </c>
      <c r="I635" s="7" t="s">
        <v>56192</v>
      </c>
      <c r="J635" s="23"/>
      <c r="K635" s="150"/>
      <c r="L635" s="24"/>
      <c r="M635" s="23"/>
      <c r="N635" s="23"/>
      <c r="O635" s="23"/>
      <c r="P635" s="23"/>
      <c r="Q635" s="23"/>
      <c r="R635" s="23"/>
      <c r="S635" s="23"/>
      <c r="T635" s="23"/>
      <c r="U635" s="23"/>
    </row>
    <row r="636" spans="1:21" ht="13.8">
      <c r="A636" s="160" t="s">
        <v>56193</v>
      </c>
      <c r="B636" s="23" t="s">
        <v>5460</v>
      </c>
      <c r="C636" s="23" t="s">
        <v>5461</v>
      </c>
      <c r="D636" s="23" t="s">
        <v>56194</v>
      </c>
      <c r="E636" s="23" t="s">
        <v>5463</v>
      </c>
      <c r="F636" s="23" t="s">
        <v>5455</v>
      </c>
      <c r="G636" s="23" t="s">
        <v>5464</v>
      </c>
      <c r="H636" s="7" t="s">
        <v>5465</v>
      </c>
      <c r="I636" s="7" t="s">
        <v>5466</v>
      </c>
      <c r="J636" s="23"/>
      <c r="K636" s="150"/>
      <c r="L636" s="24"/>
      <c r="M636" s="23"/>
      <c r="N636" s="23"/>
      <c r="O636" s="23"/>
      <c r="P636" s="23"/>
      <c r="Q636" s="23"/>
      <c r="R636" s="23"/>
      <c r="S636" s="23"/>
      <c r="T636" s="23"/>
      <c r="U636" s="23"/>
    </row>
    <row r="637" spans="1:21" ht="13.8">
      <c r="A637" s="160" t="s">
        <v>56195</v>
      </c>
      <c r="B637" s="23" t="s">
        <v>54596</v>
      </c>
      <c r="C637" s="23" t="s">
        <v>56196</v>
      </c>
      <c r="D637" s="23" t="s">
        <v>54598</v>
      </c>
      <c r="E637" s="23" t="s">
        <v>54599</v>
      </c>
      <c r="F637" s="23" t="s">
        <v>54600</v>
      </c>
      <c r="G637" s="23" t="s">
        <v>54601</v>
      </c>
      <c r="H637" s="7" t="s">
        <v>54602</v>
      </c>
      <c r="I637" s="7" t="s">
        <v>54603</v>
      </c>
      <c r="J637" s="23"/>
      <c r="K637" s="150"/>
      <c r="L637" s="24"/>
      <c r="M637" s="23"/>
      <c r="N637" s="23"/>
      <c r="O637" s="23"/>
      <c r="P637" s="23"/>
      <c r="Q637" s="23"/>
      <c r="R637" s="23"/>
      <c r="S637" s="23"/>
      <c r="T637" s="23"/>
      <c r="U637" s="23"/>
    </row>
    <row r="638" spans="1:21" ht="41.4">
      <c r="A638" s="160" t="s">
        <v>56197</v>
      </c>
      <c r="B638" s="23" t="s">
        <v>56198</v>
      </c>
      <c r="C638" s="23" t="s">
        <v>56199</v>
      </c>
      <c r="D638" s="23" t="s">
        <v>56200</v>
      </c>
      <c r="E638" s="23" t="s">
        <v>56201</v>
      </c>
      <c r="F638" s="23" t="s">
        <v>56202</v>
      </c>
      <c r="G638" s="23" t="s">
        <v>56203</v>
      </c>
      <c r="H638" s="7" t="s">
        <v>56204</v>
      </c>
      <c r="I638" s="7" t="s">
        <v>56205</v>
      </c>
      <c r="J638" s="23"/>
      <c r="K638" s="150"/>
      <c r="L638" s="24"/>
      <c r="M638" s="23"/>
      <c r="N638" s="23"/>
      <c r="O638" s="23"/>
      <c r="P638" s="23"/>
      <c r="Q638" s="23"/>
      <c r="R638" s="23"/>
      <c r="S638" s="23"/>
      <c r="T638" s="23"/>
      <c r="U638" s="23"/>
    </row>
    <row r="639" spans="1:21" ht="13.8">
      <c r="A639" s="160" t="s">
        <v>56206</v>
      </c>
      <c r="B639" s="23" t="s">
        <v>5624</v>
      </c>
      <c r="C639" s="23" t="s">
        <v>56207</v>
      </c>
      <c r="D639" s="23" t="s">
        <v>5626</v>
      </c>
      <c r="E639" s="23" t="s">
        <v>5627</v>
      </c>
      <c r="F639" s="23" t="s">
        <v>56208</v>
      </c>
      <c r="G639" s="23" t="s">
        <v>5629</v>
      </c>
      <c r="H639" s="7" t="s">
        <v>5630</v>
      </c>
      <c r="I639" s="7" t="s">
        <v>5631</v>
      </c>
      <c r="J639" s="23"/>
      <c r="K639" s="150"/>
      <c r="L639" s="24"/>
      <c r="M639" s="23"/>
      <c r="N639" s="23"/>
      <c r="O639" s="23"/>
      <c r="P639" s="23"/>
      <c r="Q639" s="23"/>
      <c r="R639" s="23"/>
      <c r="S639" s="23"/>
      <c r="T639" s="23"/>
      <c r="U639" s="23"/>
    </row>
    <row r="640" spans="1:21" ht="13.8">
      <c r="A640" s="160" t="s">
        <v>56209</v>
      </c>
      <c r="B640" s="23" t="s">
        <v>56210</v>
      </c>
      <c r="C640" s="23" t="s">
        <v>56211</v>
      </c>
      <c r="D640" s="23" t="s">
        <v>56212</v>
      </c>
      <c r="E640" s="23" t="s">
        <v>56213</v>
      </c>
      <c r="F640" s="23" t="s">
        <v>56214</v>
      </c>
      <c r="G640" s="23" t="s">
        <v>56215</v>
      </c>
      <c r="H640" s="7" t="s">
        <v>56216</v>
      </c>
      <c r="I640" s="7" t="s">
        <v>56213</v>
      </c>
      <c r="J640" s="23"/>
      <c r="K640" s="150"/>
      <c r="L640" s="24"/>
      <c r="M640" s="23"/>
      <c r="N640" s="23"/>
      <c r="O640" s="23"/>
      <c r="P640" s="23"/>
      <c r="Q640" s="23"/>
      <c r="R640" s="23"/>
      <c r="S640" s="23"/>
      <c r="T640" s="23"/>
      <c r="U640" s="23"/>
    </row>
    <row r="641" spans="1:21" ht="13.8">
      <c r="A641" s="160" t="s">
        <v>56217</v>
      </c>
      <c r="B641" s="23" t="s">
        <v>56218</v>
      </c>
      <c r="C641" s="23" t="s">
        <v>56219</v>
      </c>
      <c r="D641" s="23" t="s">
        <v>56220</v>
      </c>
      <c r="E641" s="23" t="s">
        <v>56221</v>
      </c>
      <c r="F641" s="23" t="s">
        <v>56222</v>
      </c>
      <c r="G641" s="23" t="s">
        <v>56223</v>
      </c>
      <c r="H641" s="7" t="s">
        <v>56224</v>
      </c>
      <c r="I641" s="7" t="s">
        <v>56225</v>
      </c>
      <c r="J641" s="23"/>
      <c r="K641" s="150"/>
      <c r="L641" s="24"/>
      <c r="M641" s="23"/>
      <c r="N641" s="23"/>
      <c r="O641" s="23"/>
      <c r="P641" s="23"/>
      <c r="Q641" s="23"/>
      <c r="R641" s="23"/>
      <c r="S641" s="23"/>
      <c r="T641" s="23"/>
      <c r="U641" s="23"/>
    </row>
    <row r="642" spans="1:21" ht="27.6">
      <c r="A642" s="160" t="s">
        <v>56226</v>
      </c>
      <c r="B642" s="23" t="s">
        <v>5208</v>
      </c>
      <c r="C642" s="23" t="s">
        <v>56227</v>
      </c>
      <c r="D642" s="23" t="s">
        <v>5210</v>
      </c>
      <c r="E642" s="23" t="s">
        <v>5211</v>
      </c>
      <c r="F642" s="23" t="s">
        <v>56228</v>
      </c>
      <c r="G642" s="23" t="s">
        <v>56229</v>
      </c>
      <c r="H642" s="7" t="s">
        <v>56230</v>
      </c>
      <c r="I642" s="7" t="s">
        <v>5215</v>
      </c>
      <c r="J642" s="23"/>
      <c r="K642" s="150"/>
      <c r="L642" s="24"/>
      <c r="M642" s="23"/>
      <c r="N642" s="23"/>
      <c r="O642" s="23"/>
      <c r="P642" s="23"/>
      <c r="Q642" s="23"/>
      <c r="R642" s="23"/>
      <c r="S642" s="23"/>
      <c r="T642" s="23"/>
      <c r="U642" s="23"/>
    </row>
    <row r="643" spans="1:21" ht="13.8">
      <c r="A643" s="160" t="s">
        <v>56231</v>
      </c>
      <c r="B643" s="23" t="s">
        <v>56232</v>
      </c>
      <c r="C643" s="23" t="s">
        <v>56232</v>
      </c>
      <c r="D643" s="23" t="s">
        <v>56232</v>
      </c>
      <c r="E643" s="23" t="s">
        <v>56232</v>
      </c>
      <c r="F643" s="23" t="s">
        <v>56232</v>
      </c>
      <c r="G643" s="23" t="s">
        <v>56232</v>
      </c>
      <c r="H643" s="7" t="s">
        <v>56232</v>
      </c>
      <c r="I643" s="7" t="s">
        <v>56232</v>
      </c>
      <c r="J643" s="23"/>
      <c r="K643" s="150"/>
      <c r="L643" s="24"/>
      <c r="M643" s="23"/>
      <c r="N643" s="23"/>
      <c r="O643" s="23"/>
      <c r="P643" s="23"/>
      <c r="Q643" s="23"/>
      <c r="R643" s="23"/>
      <c r="S643" s="23"/>
      <c r="T643" s="23"/>
      <c r="U643" s="23"/>
    </row>
    <row r="644" spans="1:21" ht="13.8">
      <c r="A644" s="160" t="s">
        <v>56233</v>
      </c>
      <c r="B644" s="23" t="s">
        <v>56234</v>
      </c>
      <c r="C644" s="23" t="s">
        <v>56234</v>
      </c>
      <c r="D644" s="23" t="s">
        <v>56234</v>
      </c>
      <c r="E644" s="23" t="s">
        <v>56234</v>
      </c>
      <c r="F644" s="23" t="s">
        <v>56234</v>
      </c>
      <c r="G644" s="23" t="s">
        <v>56234</v>
      </c>
      <c r="H644" s="7" t="s">
        <v>56234</v>
      </c>
      <c r="I644" s="7" t="s">
        <v>56234</v>
      </c>
      <c r="J644" s="23"/>
      <c r="K644" s="150"/>
      <c r="L644" s="24"/>
      <c r="M644" s="23"/>
      <c r="N644" s="23"/>
      <c r="O644" s="23"/>
      <c r="P644" s="23"/>
      <c r="Q644" s="23"/>
      <c r="R644" s="23"/>
      <c r="S644" s="23"/>
      <c r="T644" s="23"/>
      <c r="U644" s="23"/>
    </row>
    <row r="645" spans="1:21" ht="13.8">
      <c r="A645" s="160" t="s">
        <v>56235</v>
      </c>
      <c r="B645" s="23" t="s">
        <v>56236</v>
      </c>
      <c r="C645" s="23" t="s">
        <v>56236</v>
      </c>
      <c r="D645" s="23" t="s">
        <v>56236</v>
      </c>
      <c r="E645" s="23" t="s">
        <v>56236</v>
      </c>
      <c r="F645" s="23" t="s">
        <v>56236</v>
      </c>
      <c r="G645" s="23" t="s">
        <v>56236</v>
      </c>
      <c r="H645" s="7" t="s">
        <v>56236</v>
      </c>
      <c r="I645" s="7" t="s">
        <v>56236</v>
      </c>
      <c r="J645" s="23"/>
      <c r="K645" s="150"/>
      <c r="L645" s="24"/>
      <c r="M645" s="23"/>
      <c r="N645" s="23"/>
      <c r="O645" s="23"/>
      <c r="P645" s="23"/>
      <c r="Q645" s="23"/>
      <c r="R645" s="23"/>
      <c r="S645" s="23"/>
      <c r="T645" s="23"/>
      <c r="U645" s="23"/>
    </row>
    <row r="646" spans="1:21" ht="13.8">
      <c r="A646" s="160" t="s">
        <v>56237</v>
      </c>
      <c r="B646" s="23" t="s">
        <v>56238</v>
      </c>
      <c r="C646" s="23" t="s">
        <v>56238</v>
      </c>
      <c r="D646" s="23" t="s">
        <v>56238</v>
      </c>
      <c r="E646" s="23" t="s">
        <v>56238</v>
      </c>
      <c r="F646" s="23" t="s">
        <v>56238</v>
      </c>
      <c r="G646" s="23" t="s">
        <v>56238</v>
      </c>
      <c r="H646" s="7" t="s">
        <v>56238</v>
      </c>
      <c r="I646" s="7" t="s">
        <v>56238</v>
      </c>
      <c r="J646" s="23"/>
      <c r="K646" s="150"/>
      <c r="L646" s="24"/>
      <c r="M646" s="23"/>
      <c r="N646" s="23"/>
      <c r="O646" s="23"/>
      <c r="P646" s="23"/>
      <c r="Q646" s="23"/>
      <c r="R646" s="23"/>
      <c r="S646" s="23"/>
      <c r="T646" s="23"/>
      <c r="U646" s="23"/>
    </row>
    <row r="647" spans="1:21" ht="13.8">
      <c r="A647" s="160" t="s">
        <v>56239</v>
      </c>
      <c r="B647" s="23" t="s">
        <v>56240</v>
      </c>
      <c r="C647" s="23" t="s">
        <v>56240</v>
      </c>
      <c r="D647" s="23" t="s">
        <v>56240</v>
      </c>
      <c r="E647" s="23" t="s">
        <v>56240</v>
      </c>
      <c r="F647" s="23" t="s">
        <v>56240</v>
      </c>
      <c r="G647" s="23" t="s">
        <v>56240</v>
      </c>
      <c r="H647" s="7" t="s">
        <v>56240</v>
      </c>
      <c r="I647" s="7" t="s">
        <v>56240</v>
      </c>
      <c r="J647" s="23"/>
      <c r="K647" s="150"/>
      <c r="L647" s="24"/>
      <c r="M647" s="23"/>
      <c r="N647" s="23"/>
      <c r="O647" s="23"/>
      <c r="P647" s="23"/>
      <c r="Q647" s="23"/>
      <c r="R647" s="23"/>
      <c r="S647" s="23"/>
      <c r="T647" s="23"/>
      <c r="U647" s="23"/>
    </row>
    <row r="648" spans="1:21" ht="13.8">
      <c r="A648" s="160" t="s">
        <v>56241</v>
      </c>
      <c r="B648" s="23" t="s">
        <v>56242</v>
      </c>
      <c r="C648" s="23" t="s">
        <v>56242</v>
      </c>
      <c r="D648" s="23" t="s">
        <v>56242</v>
      </c>
      <c r="E648" s="23" t="s">
        <v>56242</v>
      </c>
      <c r="F648" s="23" t="s">
        <v>56242</v>
      </c>
      <c r="G648" s="23" t="s">
        <v>56242</v>
      </c>
      <c r="H648" s="7" t="s">
        <v>56242</v>
      </c>
      <c r="I648" s="7" t="s">
        <v>56242</v>
      </c>
      <c r="J648" s="23"/>
      <c r="K648" s="150"/>
      <c r="L648" s="24"/>
      <c r="M648" s="23"/>
      <c r="N648" s="23"/>
      <c r="O648" s="23"/>
      <c r="P648" s="23"/>
      <c r="Q648" s="23"/>
      <c r="R648" s="23"/>
      <c r="S648" s="23"/>
      <c r="T648" s="23"/>
      <c r="U648" s="23"/>
    </row>
    <row r="649" spans="1:21" ht="27.6">
      <c r="A649" s="160" t="s">
        <v>56243</v>
      </c>
      <c r="B649" s="23" t="s">
        <v>56244</v>
      </c>
      <c r="C649" s="23" t="s">
        <v>56244</v>
      </c>
      <c r="D649" s="23" t="s">
        <v>56244</v>
      </c>
      <c r="E649" s="23" t="s">
        <v>56244</v>
      </c>
      <c r="F649" s="23" t="s">
        <v>56244</v>
      </c>
      <c r="G649" s="23" t="s">
        <v>56244</v>
      </c>
      <c r="H649" s="7" t="s">
        <v>56244</v>
      </c>
      <c r="I649" s="7" t="s">
        <v>56244</v>
      </c>
      <c r="J649" s="23"/>
      <c r="K649" s="150"/>
      <c r="L649" s="24"/>
      <c r="M649" s="23"/>
      <c r="N649" s="23"/>
      <c r="O649" s="23"/>
      <c r="P649" s="23"/>
      <c r="Q649" s="23"/>
      <c r="R649" s="23"/>
      <c r="S649" s="23"/>
      <c r="T649" s="23"/>
      <c r="U649" s="23"/>
    </row>
    <row r="650" spans="1:21" ht="13.8">
      <c r="A650" s="160" t="s">
        <v>56245</v>
      </c>
      <c r="B650" s="23" t="s">
        <v>56246</v>
      </c>
      <c r="C650" s="23" t="s">
        <v>56247</v>
      </c>
      <c r="D650" s="23" t="s">
        <v>56248</v>
      </c>
      <c r="E650" s="23" t="s">
        <v>56249</v>
      </c>
      <c r="F650" s="23" t="s">
        <v>56250</v>
      </c>
      <c r="G650" s="23" t="s">
        <v>56251</v>
      </c>
      <c r="H650" s="7" t="s">
        <v>56252</v>
      </c>
      <c r="I650" s="7" t="s">
        <v>56253</v>
      </c>
      <c r="J650" s="23"/>
      <c r="K650" s="150"/>
      <c r="L650" s="24"/>
      <c r="M650" s="23"/>
      <c r="N650" s="23"/>
      <c r="O650" s="23"/>
      <c r="P650" s="23"/>
      <c r="Q650" s="23"/>
      <c r="R650" s="23"/>
      <c r="S650" s="23"/>
      <c r="T650" s="23"/>
      <c r="U650" s="23"/>
    </row>
    <row r="651" spans="1:21" ht="13.8">
      <c r="A651" s="160" t="s">
        <v>56254</v>
      </c>
      <c r="B651" s="23" t="s">
        <v>56255</v>
      </c>
      <c r="C651" s="23" t="s">
        <v>56256</v>
      </c>
      <c r="D651" s="23" t="s">
        <v>56257</v>
      </c>
      <c r="E651" s="23" t="s">
        <v>56258</v>
      </c>
      <c r="F651" s="23" t="s">
        <v>56259</v>
      </c>
      <c r="G651" s="23" t="s">
        <v>56260</v>
      </c>
      <c r="H651" s="7" t="s">
        <v>56261</v>
      </c>
      <c r="I651" s="7" t="s">
        <v>56262</v>
      </c>
      <c r="J651" s="23"/>
      <c r="K651" s="150"/>
      <c r="L651" s="24"/>
      <c r="M651" s="23"/>
      <c r="N651" s="23"/>
      <c r="O651" s="23"/>
      <c r="P651" s="23"/>
      <c r="Q651" s="23"/>
      <c r="R651" s="23"/>
      <c r="S651" s="23"/>
      <c r="T651" s="23"/>
      <c r="U651" s="23"/>
    </row>
    <row r="652" spans="1:21" ht="13.8">
      <c r="A652" s="160" t="s">
        <v>56263</v>
      </c>
      <c r="B652" s="23" t="s">
        <v>4627</v>
      </c>
      <c r="C652" s="23" t="s">
        <v>56264</v>
      </c>
      <c r="D652" s="23" t="s">
        <v>4629</v>
      </c>
      <c r="E652" s="23" t="s">
        <v>4630</v>
      </c>
      <c r="F652" s="23" t="s">
        <v>4631</v>
      </c>
      <c r="G652" s="23" t="s">
        <v>4632</v>
      </c>
      <c r="H652" s="7" t="s">
        <v>4633</v>
      </c>
      <c r="I652" s="7" t="s">
        <v>4634</v>
      </c>
      <c r="J652" s="23"/>
      <c r="K652" s="150"/>
      <c r="L652" s="24"/>
      <c r="M652" s="23"/>
      <c r="N652" s="23"/>
      <c r="O652" s="23"/>
      <c r="P652" s="23"/>
      <c r="Q652" s="23"/>
      <c r="R652" s="23"/>
      <c r="S652" s="23"/>
      <c r="T652" s="23"/>
      <c r="U652" s="23"/>
    </row>
    <row r="653" spans="1:21" ht="55.2">
      <c r="A653" s="160" t="s">
        <v>56265</v>
      </c>
      <c r="B653" s="23" t="s">
        <v>56266</v>
      </c>
      <c r="C653" s="23" t="s">
        <v>56267</v>
      </c>
      <c r="D653" s="23" t="s">
        <v>56268</v>
      </c>
      <c r="E653" s="23" t="s">
        <v>56269</v>
      </c>
      <c r="F653" s="23" t="s">
        <v>56270</v>
      </c>
      <c r="G653" s="23" t="s">
        <v>56271</v>
      </c>
      <c r="H653" s="7" t="s">
        <v>56272</v>
      </c>
      <c r="I653" s="7" t="s">
        <v>56273</v>
      </c>
      <c r="J653" s="23"/>
      <c r="K653" s="150"/>
      <c r="L653" s="24"/>
      <c r="M653" s="23"/>
      <c r="N653" s="23"/>
      <c r="O653" s="23"/>
      <c r="P653" s="23"/>
      <c r="Q653" s="23"/>
      <c r="R653" s="23"/>
      <c r="S653" s="23"/>
      <c r="T653" s="23"/>
      <c r="U653" s="23"/>
    </row>
    <row r="654" spans="1:21" ht="138">
      <c r="A654" s="160" t="s">
        <v>56274</v>
      </c>
      <c r="B654" s="23" t="s">
        <v>56275</v>
      </c>
      <c r="C654" s="5" t="s">
        <v>26246</v>
      </c>
      <c r="D654" s="23" t="s">
        <v>56276</v>
      </c>
      <c r="E654" s="23" t="s">
        <v>56277</v>
      </c>
      <c r="F654" s="23" t="s">
        <v>56278</v>
      </c>
      <c r="G654" s="23" t="s">
        <v>56279</v>
      </c>
      <c r="H654" s="7" t="s">
        <v>56280</v>
      </c>
      <c r="I654" s="7" t="s">
        <v>56281</v>
      </c>
      <c r="J654" s="23"/>
      <c r="K654" s="150"/>
      <c r="L654" s="24"/>
      <c r="M654" s="23"/>
      <c r="N654" s="23"/>
      <c r="O654" s="23"/>
      <c r="P654" s="23"/>
      <c r="Q654" s="23"/>
      <c r="R654" s="23"/>
      <c r="S654" s="23"/>
      <c r="T654" s="23"/>
      <c r="U654" s="23"/>
    </row>
    <row r="655" spans="1:21" ht="124.2">
      <c r="A655" s="167" t="s">
        <v>56282</v>
      </c>
      <c r="B655" s="23"/>
      <c r="C655" s="23" t="s">
        <v>56283</v>
      </c>
      <c r="D655" s="23"/>
      <c r="E655" s="23"/>
      <c r="F655" s="23"/>
      <c r="G655" s="23"/>
      <c r="H655" s="7"/>
      <c r="I655" s="7"/>
      <c r="J655" s="23"/>
      <c r="K655" s="150"/>
      <c r="L655" s="24"/>
      <c r="M655" s="23"/>
      <c r="N655" s="23"/>
      <c r="O655" s="23"/>
      <c r="P655" s="23"/>
      <c r="Q655" s="23"/>
      <c r="R655" s="23"/>
      <c r="S655" s="23"/>
      <c r="T655" s="23"/>
      <c r="U655" s="23"/>
    </row>
    <row r="656" spans="1:21" ht="124.2">
      <c r="A656" s="167" t="s">
        <v>56284</v>
      </c>
      <c r="B656" s="23"/>
      <c r="C656" s="23" t="s">
        <v>56285</v>
      </c>
      <c r="D656" s="23"/>
      <c r="E656" s="23"/>
      <c r="F656" s="23"/>
      <c r="G656" s="23"/>
      <c r="H656" s="7"/>
      <c r="I656" s="7"/>
      <c r="J656" s="23"/>
      <c r="K656" s="150"/>
      <c r="L656" s="24"/>
      <c r="M656" s="23"/>
      <c r="N656" s="23"/>
      <c r="O656" s="23"/>
      <c r="P656" s="23"/>
      <c r="Q656" s="23"/>
      <c r="R656" s="23"/>
      <c r="S656" s="23"/>
      <c r="T656" s="23"/>
      <c r="U656" s="23"/>
    </row>
    <row r="657" spans="1:21" ht="96.6">
      <c r="A657" s="167" t="s">
        <v>56286</v>
      </c>
      <c r="B657" s="23"/>
      <c r="C657" s="23" t="s">
        <v>56287</v>
      </c>
      <c r="D657" s="23"/>
      <c r="E657" s="23"/>
      <c r="F657" s="23"/>
      <c r="G657" s="23"/>
      <c r="H657" s="7"/>
      <c r="I657" s="7"/>
      <c r="J657" s="23"/>
      <c r="K657" s="150"/>
      <c r="L657" s="24"/>
      <c r="M657" s="23"/>
      <c r="N657" s="23"/>
      <c r="O657" s="23"/>
      <c r="P657" s="23"/>
      <c r="Q657" s="23"/>
      <c r="R657" s="23"/>
      <c r="S657" s="23"/>
      <c r="T657" s="23"/>
      <c r="U657" s="23"/>
    </row>
    <row r="658" spans="1:21" ht="165.6">
      <c r="A658" s="160" t="s">
        <v>56288</v>
      </c>
      <c r="B658" s="23" t="s">
        <v>56289</v>
      </c>
      <c r="C658" s="5" t="s">
        <v>31604</v>
      </c>
      <c r="D658" s="23" t="s">
        <v>56290</v>
      </c>
      <c r="E658" s="23" t="s">
        <v>56291</v>
      </c>
      <c r="F658" s="23" t="s">
        <v>56292</v>
      </c>
      <c r="G658" s="23" t="s">
        <v>56293</v>
      </c>
      <c r="H658" s="7" t="s">
        <v>56294</v>
      </c>
      <c r="I658" s="7" t="s">
        <v>56295</v>
      </c>
      <c r="J658" s="23"/>
      <c r="K658" s="150"/>
      <c r="L658" s="24"/>
      <c r="M658" s="23"/>
      <c r="N658" s="23"/>
      <c r="O658" s="23"/>
      <c r="P658" s="23"/>
      <c r="Q658" s="23"/>
      <c r="R658" s="23"/>
      <c r="S658" s="23"/>
      <c r="T658" s="23"/>
      <c r="U658" s="23"/>
    </row>
    <row r="659" spans="1:21" ht="124.2">
      <c r="A659" s="167" t="s">
        <v>56296</v>
      </c>
      <c r="B659" s="23"/>
      <c r="C659" s="23" t="s">
        <v>56297</v>
      </c>
      <c r="D659" s="23"/>
      <c r="E659" s="23"/>
      <c r="F659" s="23"/>
      <c r="G659" s="23"/>
      <c r="H659" s="7"/>
      <c r="I659" s="7"/>
      <c r="J659" s="23"/>
      <c r="K659" s="150"/>
      <c r="L659" s="24"/>
      <c r="M659" s="23"/>
      <c r="N659" s="23"/>
      <c r="O659" s="23"/>
      <c r="P659" s="23"/>
      <c r="Q659" s="23"/>
      <c r="R659" s="23"/>
      <c r="S659" s="23"/>
      <c r="T659" s="23"/>
      <c r="U659" s="23"/>
    </row>
    <row r="660" spans="1:21" ht="82.8">
      <c r="A660" s="167" t="s">
        <v>56298</v>
      </c>
      <c r="B660" s="23"/>
      <c r="C660" s="23" t="s">
        <v>56299</v>
      </c>
      <c r="D660" s="23"/>
      <c r="E660" s="23"/>
      <c r="F660" s="23"/>
      <c r="G660" s="23"/>
      <c r="H660" s="7"/>
      <c r="I660" s="7"/>
      <c r="J660" s="23"/>
      <c r="K660" s="150"/>
      <c r="L660" s="24"/>
      <c r="M660" s="23"/>
      <c r="N660" s="23"/>
      <c r="O660" s="23"/>
      <c r="P660" s="23"/>
      <c r="Q660" s="23"/>
      <c r="R660" s="23"/>
      <c r="S660" s="23"/>
      <c r="T660" s="23"/>
      <c r="U660" s="23"/>
    </row>
    <row r="661" spans="1:21" ht="124.2">
      <c r="A661" s="167" t="s">
        <v>56300</v>
      </c>
      <c r="B661" s="23"/>
      <c r="C661" s="23" t="s">
        <v>56301</v>
      </c>
      <c r="D661" s="23"/>
      <c r="E661" s="23"/>
      <c r="F661" s="23"/>
      <c r="G661" s="23"/>
      <c r="H661" s="7"/>
      <c r="I661" s="7"/>
      <c r="J661" s="23"/>
      <c r="K661" s="150"/>
      <c r="L661" s="24"/>
      <c r="M661" s="23"/>
      <c r="N661" s="23"/>
      <c r="O661" s="23"/>
      <c r="P661" s="23"/>
      <c r="Q661" s="23"/>
      <c r="R661" s="23"/>
      <c r="S661" s="23"/>
      <c r="T661" s="23"/>
      <c r="U661" s="23"/>
    </row>
    <row r="662" spans="1:21" ht="138">
      <c r="A662" s="167" t="s">
        <v>56302</v>
      </c>
      <c r="B662" s="23"/>
      <c r="C662" s="23" t="s">
        <v>56303</v>
      </c>
      <c r="D662" s="23"/>
      <c r="E662" s="23"/>
      <c r="F662" s="23"/>
      <c r="G662" s="23"/>
      <c r="H662" s="7"/>
      <c r="I662" s="7"/>
      <c r="J662" s="23"/>
      <c r="K662" s="150"/>
      <c r="L662" s="24"/>
      <c r="M662" s="23"/>
      <c r="N662" s="23"/>
      <c r="O662" s="23"/>
      <c r="P662" s="23"/>
      <c r="Q662" s="23"/>
      <c r="R662" s="23"/>
      <c r="S662" s="23"/>
      <c r="T662" s="23"/>
      <c r="U662" s="23"/>
    </row>
    <row r="663" spans="1:21" ht="124.2">
      <c r="A663" s="167" t="s">
        <v>56304</v>
      </c>
      <c r="B663" s="23"/>
      <c r="C663" s="23" t="s">
        <v>56305</v>
      </c>
      <c r="D663" s="23"/>
      <c r="E663" s="23"/>
      <c r="F663" s="23"/>
      <c r="G663" s="23"/>
      <c r="H663" s="7"/>
      <c r="I663" s="7"/>
      <c r="J663" s="23"/>
      <c r="K663" s="150"/>
      <c r="L663" s="24"/>
      <c r="M663" s="23"/>
      <c r="N663" s="23"/>
      <c r="O663" s="23"/>
      <c r="P663" s="23"/>
      <c r="Q663" s="23"/>
      <c r="R663" s="23"/>
      <c r="S663" s="23"/>
      <c r="T663" s="23"/>
      <c r="U663" s="23"/>
    </row>
    <row r="664" spans="1:21" ht="27.6">
      <c r="A664" s="160" t="s">
        <v>56306</v>
      </c>
      <c r="B664" s="23" t="s">
        <v>56307</v>
      </c>
      <c r="C664" s="23" t="s">
        <v>56308</v>
      </c>
      <c r="D664" s="23" t="s">
        <v>56309</v>
      </c>
      <c r="E664" s="23" t="s">
        <v>56310</v>
      </c>
      <c r="F664" s="23" t="s">
        <v>56311</v>
      </c>
      <c r="G664" s="23" t="s">
        <v>56312</v>
      </c>
      <c r="H664" s="7" t="s">
        <v>56313</v>
      </c>
      <c r="I664" s="7" t="s">
        <v>56314</v>
      </c>
      <c r="J664" s="23"/>
      <c r="K664" s="150"/>
      <c r="L664" s="24"/>
      <c r="M664" s="23"/>
      <c r="N664" s="23"/>
      <c r="O664" s="23"/>
      <c r="P664" s="23"/>
      <c r="Q664" s="23"/>
      <c r="R664" s="23"/>
      <c r="S664" s="23"/>
      <c r="T664" s="23"/>
      <c r="U664" s="23"/>
    </row>
    <row r="665" spans="1:21" ht="69">
      <c r="A665" s="160" t="s">
        <v>56315</v>
      </c>
      <c r="B665" s="23" t="s">
        <v>56316</v>
      </c>
      <c r="C665" s="5" t="s">
        <v>31604</v>
      </c>
      <c r="D665" s="23" t="s">
        <v>56317</v>
      </c>
      <c r="E665" s="23" t="s">
        <v>56318</v>
      </c>
      <c r="F665" s="23" t="s">
        <v>56319</v>
      </c>
      <c r="G665" s="23" t="s">
        <v>56320</v>
      </c>
      <c r="H665" s="7" t="s">
        <v>56321</v>
      </c>
      <c r="I665" s="7" t="s">
        <v>56322</v>
      </c>
      <c r="J665" s="23"/>
      <c r="K665" s="150"/>
      <c r="L665" s="24"/>
      <c r="M665" s="23"/>
      <c r="N665" s="23"/>
      <c r="O665" s="23"/>
      <c r="P665" s="23"/>
      <c r="Q665" s="23"/>
      <c r="R665" s="23"/>
      <c r="S665" s="23"/>
      <c r="T665" s="23"/>
      <c r="U665" s="23"/>
    </row>
    <row r="666" spans="1:21" ht="55.2">
      <c r="A666" s="167" t="s">
        <v>56323</v>
      </c>
      <c r="B666" s="23"/>
      <c r="C666" s="23" t="s">
        <v>56324</v>
      </c>
      <c r="D666" s="23"/>
      <c r="E666" s="23"/>
      <c r="F666" s="23"/>
      <c r="G666" s="23"/>
      <c r="H666" s="7"/>
      <c r="I666" s="7"/>
      <c r="J666" s="23"/>
      <c r="K666" s="150"/>
      <c r="L666" s="24"/>
      <c r="M666" s="23"/>
      <c r="N666" s="23"/>
      <c r="O666" s="23"/>
      <c r="P666" s="23"/>
      <c r="Q666" s="23"/>
      <c r="R666" s="23"/>
      <c r="S666" s="23"/>
      <c r="T666" s="23"/>
      <c r="U666" s="23"/>
    </row>
    <row r="667" spans="1:21" ht="55.2">
      <c r="A667" s="167" t="s">
        <v>56325</v>
      </c>
      <c r="B667" s="23"/>
      <c r="C667" s="23" t="s">
        <v>56326</v>
      </c>
      <c r="D667" s="23"/>
      <c r="E667" s="23"/>
      <c r="F667" s="23"/>
      <c r="G667" s="23"/>
      <c r="H667" s="7"/>
      <c r="I667" s="7"/>
      <c r="J667" s="23"/>
      <c r="K667" s="150"/>
      <c r="L667" s="24"/>
      <c r="M667" s="23"/>
      <c r="N667" s="23"/>
      <c r="O667" s="23"/>
      <c r="P667" s="23"/>
      <c r="Q667" s="23"/>
      <c r="R667" s="23"/>
      <c r="S667" s="23"/>
      <c r="T667" s="23"/>
      <c r="U667" s="23"/>
    </row>
    <row r="668" spans="1:21" ht="55.2">
      <c r="A668" s="167" t="s">
        <v>56327</v>
      </c>
      <c r="B668" s="23"/>
      <c r="C668" s="23" t="s">
        <v>56328</v>
      </c>
      <c r="D668" s="23"/>
      <c r="E668" s="23"/>
      <c r="F668" s="23"/>
      <c r="G668" s="23"/>
      <c r="H668" s="7"/>
      <c r="I668" s="7"/>
      <c r="J668" s="23"/>
      <c r="K668" s="150"/>
      <c r="L668" s="24"/>
      <c r="M668" s="23"/>
      <c r="N668" s="23"/>
      <c r="O668" s="23"/>
      <c r="P668" s="23"/>
      <c r="Q668" s="23"/>
      <c r="R668" s="23"/>
      <c r="S668" s="23"/>
      <c r="T668" s="23"/>
      <c r="U668" s="23"/>
    </row>
    <row r="669" spans="1:21" ht="69">
      <c r="A669" s="167" t="s">
        <v>56329</v>
      </c>
      <c r="B669" s="23"/>
      <c r="C669" s="23" t="s">
        <v>56330</v>
      </c>
      <c r="D669" s="23"/>
      <c r="E669" s="23"/>
      <c r="F669" s="23"/>
      <c r="G669" s="23"/>
      <c r="H669" s="7"/>
      <c r="I669" s="7"/>
      <c r="J669" s="23"/>
      <c r="K669" s="150"/>
      <c r="L669" s="24"/>
      <c r="M669" s="23"/>
      <c r="N669" s="23"/>
      <c r="O669" s="23"/>
      <c r="P669" s="23"/>
      <c r="Q669" s="23"/>
      <c r="R669" s="23"/>
      <c r="S669" s="23"/>
      <c r="T669" s="23"/>
      <c r="U669" s="23"/>
    </row>
    <row r="670" spans="1:21" ht="55.2">
      <c r="A670" s="167" t="s">
        <v>56331</v>
      </c>
      <c r="B670" s="23"/>
      <c r="C670" s="23" t="s">
        <v>56332</v>
      </c>
      <c r="D670" s="23"/>
      <c r="E670" s="23"/>
      <c r="F670" s="23"/>
      <c r="G670" s="23"/>
      <c r="H670" s="7"/>
      <c r="I670" s="7"/>
      <c r="J670" s="23"/>
      <c r="K670" s="150"/>
      <c r="L670" s="24"/>
      <c r="M670" s="23"/>
      <c r="N670" s="23"/>
      <c r="O670" s="23"/>
      <c r="P670" s="23"/>
      <c r="Q670" s="23"/>
      <c r="R670" s="23"/>
      <c r="S670" s="23"/>
      <c r="T670" s="23"/>
      <c r="U670" s="23"/>
    </row>
    <row r="671" spans="1:21" ht="69">
      <c r="A671" s="160" t="s">
        <v>56333</v>
      </c>
      <c r="B671" s="23" t="s">
        <v>56334</v>
      </c>
      <c r="C671" s="5" t="s">
        <v>31604</v>
      </c>
      <c r="D671" s="23" t="s">
        <v>56335</v>
      </c>
      <c r="E671" s="23" t="s">
        <v>56336</v>
      </c>
      <c r="F671" s="23" t="s">
        <v>56337</v>
      </c>
      <c r="G671" s="23" t="s">
        <v>56338</v>
      </c>
      <c r="H671" s="7" t="s">
        <v>56339</v>
      </c>
      <c r="I671" s="7" t="s">
        <v>56340</v>
      </c>
      <c r="J671" s="23"/>
      <c r="K671" s="150"/>
      <c r="L671" s="24"/>
      <c r="M671" s="23"/>
      <c r="N671" s="23"/>
      <c r="O671" s="23"/>
      <c r="P671" s="23"/>
      <c r="Q671" s="23"/>
      <c r="R671" s="23"/>
      <c r="S671" s="23"/>
      <c r="T671" s="23"/>
      <c r="U671" s="23"/>
    </row>
    <row r="672" spans="1:21" ht="55.2">
      <c r="A672" s="167" t="s">
        <v>56341</v>
      </c>
      <c r="B672" s="23"/>
      <c r="C672" s="23" t="s">
        <v>56342</v>
      </c>
      <c r="D672" s="23"/>
      <c r="E672" s="23"/>
      <c r="F672" s="23"/>
      <c r="G672" s="23"/>
      <c r="H672" s="7"/>
      <c r="I672" s="7"/>
      <c r="J672" s="23"/>
      <c r="K672" s="150"/>
      <c r="L672" s="24"/>
      <c r="M672" s="23"/>
      <c r="N672" s="23"/>
      <c r="O672" s="23"/>
      <c r="P672" s="23"/>
      <c r="Q672" s="23"/>
      <c r="R672" s="23"/>
      <c r="S672" s="23"/>
      <c r="T672" s="23"/>
      <c r="U672" s="23"/>
    </row>
    <row r="673" spans="1:21" ht="55.2">
      <c r="A673" s="167" t="s">
        <v>56343</v>
      </c>
      <c r="B673" s="23"/>
      <c r="C673" s="23" t="s">
        <v>56344</v>
      </c>
      <c r="D673" s="23"/>
      <c r="E673" s="23"/>
      <c r="F673" s="23"/>
      <c r="G673" s="23"/>
      <c r="H673" s="7"/>
      <c r="I673" s="7"/>
      <c r="J673" s="23"/>
      <c r="K673" s="150"/>
      <c r="L673" s="24"/>
      <c r="M673" s="23"/>
      <c r="N673" s="23"/>
      <c r="O673" s="23"/>
      <c r="P673" s="23"/>
      <c r="Q673" s="23"/>
      <c r="R673" s="23"/>
      <c r="S673" s="23"/>
      <c r="T673" s="23"/>
      <c r="U673" s="23"/>
    </row>
    <row r="674" spans="1:21" ht="55.2">
      <c r="A674" s="167" t="s">
        <v>56345</v>
      </c>
      <c r="B674" s="23"/>
      <c r="C674" s="23" t="s">
        <v>56346</v>
      </c>
      <c r="D674" s="23"/>
      <c r="E674" s="23"/>
      <c r="F674" s="23"/>
      <c r="G674" s="23"/>
      <c r="H674" s="7"/>
      <c r="I674" s="7"/>
      <c r="J674" s="23"/>
      <c r="K674" s="150"/>
      <c r="L674" s="24"/>
      <c r="M674" s="23"/>
      <c r="N674" s="23"/>
      <c r="O674" s="23"/>
      <c r="P674" s="23"/>
      <c r="Q674" s="23"/>
      <c r="R674" s="23"/>
      <c r="S674" s="23"/>
      <c r="T674" s="23"/>
      <c r="U674" s="23"/>
    </row>
    <row r="675" spans="1:21" ht="69">
      <c r="A675" s="167" t="s">
        <v>56347</v>
      </c>
      <c r="B675" s="23"/>
      <c r="C675" s="23" t="s">
        <v>56348</v>
      </c>
      <c r="D675" s="23"/>
      <c r="E675" s="23"/>
      <c r="F675" s="23"/>
      <c r="G675" s="23"/>
      <c r="H675" s="7"/>
      <c r="I675" s="7"/>
      <c r="J675" s="23"/>
      <c r="K675" s="150"/>
      <c r="L675" s="24"/>
      <c r="M675" s="23"/>
      <c r="N675" s="23"/>
      <c r="O675" s="23"/>
      <c r="P675" s="23"/>
      <c r="Q675" s="23"/>
      <c r="R675" s="23"/>
      <c r="S675" s="23"/>
      <c r="T675" s="23"/>
      <c r="U675" s="23"/>
    </row>
    <row r="676" spans="1:21" ht="55.2">
      <c r="A676" s="167" t="s">
        <v>56349</v>
      </c>
      <c r="B676" s="23"/>
      <c r="C676" s="23" t="s">
        <v>56350</v>
      </c>
      <c r="D676" s="23"/>
      <c r="E676" s="23"/>
      <c r="F676" s="23"/>
      <c r="G676" s="23"/>
      <c r="H676" s="7"/>
      <c r="I676" s="7"/>
      <c r="J676" s="23"/>
      <c r="K676" s="150"/>
      <c r="L676" s="24"/>
      <c r="M676" s="23"/>
      <c r="N676" s="23"/>
      <c r="O676" s="23"/>
      <c r="P676" s="23"/>
      <c r="Q676" s="23"/>
      <c r="R676" s="23"/>
      <c r="S676" s="23"/>
      <c r="T676" s="23"/>
      <c r="U676" s="23"/>
    </row>
    <row r="677" spans="1:21" ht="27.6">
      <c r="A677" s="160" t="s">
        <v>56351</v>
      </c>
      <c r="B677" s="23" t="s">
        <v>56352</v>
      </c>
      <c r="C677" s="23" t="s">
        <v>56353</v>
      </c>
      <c r="D677" s="23" t="s">
        <v>56354</v>
      </c>
      <c r="E677" s="23" t="s">
        <v>56355</v>
      </c>
      <c r="F677" s="23" t="s">
        <v>56356</v>
      </c>
      <c r="G677" s="23" t="s">
        <v>56357</v>
      </c>
      <c r="H677" s="7" t="s">
        <v>56358</v>
      </c>
      <c r="I677" s="7" t="s">
        <v>56359</v>
      </c>
      <c r="J677" s="23"/>
      <c r="K677" s="150"/>
      <c r="L677" s="24"/>
      <c r="M677" s="23"/>
      <c r="N677" s="23"/>
      <c r="O677" s="23"/>
      <c r="P677" s="23"/>
      <c r="Q677" s="23"/>
      <c r="R677" s="23"/>
      <c r="S677" s="23"/>
      <c r="T677" s="23"/>
      <c r="U677" s="23"/>
    </row>
    <row r="678" spans="1:21" ht="55.2">
      <c r="A678" s="160" t="s">
        <v>56360</v>
      </c>
      <c r="B678" s="23" t="s">
        <v>56361</v>
      </c>
      <c r="C678" s="23" t="s">
        <v>56362</v>
      </c>
      <c r="D678" s="23" t="s">
        <v>56363</v>
      </c>
      <c r="E678" s="23" t="s">
        <v>56364</v>
      </c>
      <c r="F678" s="23" t="s">
        <v>56365</v>
      </c>
      <c r="G678" s="23" t="s">
        <v>56366</v>
      </c>
      <c r="H678" s="7" t="s">
        <v>56367</v>
      </c>
      <c r="I678" s="7" t="s">
        <v>56368</v>
      </c>
      <c r="J678" s="23"/>
      <c r="K678" s="150"/>
      <c r="L678" s="24"/>
      <c r="M678" s="23"/>
      <c r="N678" s="23"/>
      <c r="O678" s="23"/>
      <c r="P678" s="23"/>
      <c r="Q678" s="23"/>
      <c r="R678" s="23"/>
      <c r="S678" s="23"/>
      <c r="T678" s="23"/>
      <c r="U678" s="23"/>
    </row>
    <row r="679" spans="1:21" ht="110.4">
      <c r="A679" s="160" t="s">
        <v>56369</v>
      </c>
      <c r="B679" s="23" t="s">
        <v>56370</v>
      </c>
      <c r="C679" s="23" t="s">
        <v>56371</v>
      </c>
      <c r="D679" s="23" t="s">
        <v>56372</v>
      </c>
      <c r="E679" s="23" t="s">
        <v>56373</v>
      </c>
      <c r="F679" s="23" t="s">
        <v>56374</v>
      </c>
      <c r="G679" s="23" t="s">
        <v>56375</v>
      </c>
      <c r="H679" s="7" t="s">
        <v>56376</v>
      </c>
      <c r="I679" s="7" t="s">
        <v>56377</v>
      </c>
      <c r="J679" s="23"/>
      <c r="K679" s="150"/>
      <c r="L679" s="24"/>
      <c r="M679" s="23"/>
      <c r="N679" s="23"/>
      <c r="O679" s="23"/>
      <c r="P679" s="23"/>
      <c r="Q679" s="23"/>
      <c r="R679" s="23"/>
      <c r="S679" s="23"/>
      <c r="T679" s="23"/>
      <c r="U679" s="23"/>
    </row>
    <row r="680" spans="1:21" ht="27.6">
      <c r="A680" s="160" t="s">
        <v>56378</v>
      </c>
      <c r="B680" s="23" t="s">
        <v>56352</v>
      </c>
      <c r="C680" s="23" t="s">
        <v>56353</v>
      </c>
      <c r="D680" s="23" t="s">
        <v>56354</v>
      </c>
      <c r="E680" s="23" t="s">
        <v>56355</v>
      </c>
      <c r="F680" s="23" t="s">
        <v>56356</v>
      </c>
      <c r="G680" s="23" t="s">
        <v>56357</v>
      </c>
      <c r="H680" s="7" t="s">
        <v>56358</v>
      </c>
      <c r="I680" s="7" t="s">
        <v>56359</v>
      </c>
      <c r="J680" s="23"/>
      <c r="K680" s="150"/>
      <c r="L680" s="24"/>
      <c r="M680" s="23"/>
      <c r="N680" s="23"/>
      <c r="O680" s="23"/>
      <c r="P680" s="23"/>
      <c r="Q680" s="23"/>
      <c r="R680" s="23"/>
      <c r="S680" s="23"/>
      <c r="T680" s="23"/>
      <c r="U680" s="23"/>
    </row>
    <row r="681" spans="1:21" ht="55.2">
      <c r="A681" s="160" t="s">
        <v>56379</v>
      </c>
      <c r="B681" s="23" t="s">
        <v>56361</v>
      </c>
      <c r="C681" s="23" t="s">
        <v>56362</v>
      </c>
      <c r="D681" s="23" t="s">
        <v>56363</v>
      </c>
      <c r="E681" s="23" t="s">
        <v>56364</v>
      </c>
      <c r="F681" s="23" t="s">
        <v>56365</v>
      </c>
      <c r="G681" s="23" t="s">
        <v>56366</v>
      </c>
      <c r="H681" s="7" t="s">
        <v>56367</v>
      </c>
      <c r="I681" s="7" t="s">
        <v>56368</v>
      </c>
      <c r="J681" s="23"/>
      <c r="K681" s="150"/>
      <c r="L681" s="24"/>
      <c r="M681" s="23"/>
      <c r="N681" s="23"/>
      <c r="O681" s="23"/>
      <c r="P681" s="23"/>
      <c r="Q681" s="23"/>
      <c r="R681" s="23"/>
      <c r="S681" s="23"/>
      <c r="T681" s="23"/>
      <c r="U681" s="23"/>
    </row>
    <row r="682" spans="1:21" ht="41.4">
      <c r="A682" s="160" t="s">
        <v>56380</v>
      </c>
      <c r="B682" s="23" t="s">
        <v>56381</v>
      </c>
      <c r="C682" s="23" t="s">
        <v>56382</v>
      </c>
      <c r="D682" s="23" t="s">
        <v>55525</v>
      </c>
      <c r="E682" s="23" t="s">
        <v>55526</v>
      </c>
      <c r="F682" s="23" t="s">
        <v>56383</v>
      </c>
      <c r="G682" s="23" t="s">
        <v>56384</v>
      </c>
      <c r="H682" s="7" t="s">
        <v>56385</v>
      </c>
      <c r="I682" s="7" t="s">
        <v>56386</v>
      </c>
      <c r="J682" s="23"/>
      <c r="K682" s="150"/>
      <c r="L682" s="24"/>
      <c r="M682" s="23"/>
      <c r="N682" s="23"/>
      <c r="O682" s="23"/>
      <c r="P682" s="23"/>
      <c r="Q682" s="23"/>
      <c r="R682" s="23"/>
      <c r="S682" s="23"/>
      <c r="T682" s="23"/>
      <c r="U682" s="23"/>
    </row>
    <row r="683" spans="1:21" ht="27.6">
      <c r="A683" s="160" t="s">
        <v>56387</v>
      </c>
      <c r="B683" s="23" t="s">
        <v>56352</v>
      </c>
      <c r="C683" s="23" t="s">
        <v>56353</v>
      </c>
      <c r="D683" s="23" t="s">
        <v>56354</v>
      </c>
      <c r="E683" s="23" t="s">
        <v>56355</v>
      </c>
      <c r="F683" s="23" t="s">
        <v>56356</v>
      </c>
      <c r="G683" s="23" t="s">
        <v>56357</v>
      </c>
      <c r="H683" s="7" t="s">
        <v>56358</v>
      </c>
      <c r="I683" s="7" t="s">
        <v>56359</v>
      </c>
      <c r="J683" s="23"/>
      <c r="K683" s="150"/>
      <c r="L683" s="24"/>
      <c r="M683" s="23"/>
      <c r="N683" s="23"/>
      <c r="O683" s="23"/>
      <c r="P683" s="23"/>
      <c r="Q683" s="23"/>
      <c r="R683" s="23"/>
      <c r="S683" s="23"/>
      <c r="T683" s="23"/>
      <c r="U683" s="23"/>
    </row>
    <row r="684" spans="1:21" ht="55.2">
      <c r="A684" s="160" t="s">
        <v>56388</v>
      </c>
      <c r="B684" s="23" t="s">
        <v>56361</v>
      </c>
      <c r="C684" s="23" t="s">
        <v>56362</v>
      </c>
      <c r="D684" s="23" t="s">
        <v>56363</v>
      </c>
      <c r="E684" s="23" t="s">
        <v>56364</v>
      </c>
      <c r="F684" s="23" t="s">
        <v>56365</v>
      </c>
      <c r="G684" s="23" t="s">
        <v>56366</v>
      </c>
      <c r="H684" s="7" t="s">
        <v>56367</v>
      </c>
      <c r="I684" s="7" t="s">
        <v>56368</v>
      </c>
      <c r="J684" s="23"/>
      <c r="K684" s="150"/>
      <c r="L684" s="24"/>
      <c r="M684" s="23"/>
      <c r="N684" s="23"/>
      <c r="O684" s="23"/>
      <c r="P684" s="23"/>
      <c r="Q684" s="23"/>
      <c r="R684" s="23"/>
      <c r="S684" s="23"/>
      <c r="T684" s="23"/>
      <c r="U684" s="23"/>
    </row>
    <row r="685" spans="1:21" ht="41.4">
      <c r="A685" s="160" t="s">
        <v>56389</v>
      </c>
      <c r="B685" s="23" t="s">
        <v>56381</v>
      </c>
      <c r="C685" s="23" t="s">
        <v>56382</v>
      </c>
      <c r="D685" s="23" t="s">
        <v>55525</v>
      </c>
      <c r="E685" s="23" t="s">
        <v>55526</v>
      </c>
      <c r="F685" s="23" t="s">
        <v>56383</v>
      </c>
      <c r="G685" s="23" t="s">
        <v>56384</v>
      </c>
      <c r="H685" s="7" t="s">
        <v>56385</v>
      </c>
      <c r="I685" s="7" t="s">
        <v>56386</v>
      </c>
      <c r="J685" s="23"/>
      <c r="K685" s="150"/>
      <c r="L685" s="24"/>
      <c r="M685" s="23"/>
      <c r="N685" s="23"/>
      <c r="O685" s="23"/>
      <c r="P685" s="23"/>
      <c r="Q685" s="23"/>
      <c r="R685" s="23"/>
      <c r="S685" s="23"/>
      <c r="T685" s="23"/>
      <c r="U685" s="23"/>
    </row>
    <row r="686" spans="1:21" ht="69">
      <c r="A686" s="160" t="s">
        <v>56390</v>
      </c>
      <c r="B686" s="23" t="s">
        <v>56391</v>
      </c>
      <c r="C686" s="23" t="s">
        <v>56392</v>
      </c>
      <c r="D686" s="23" t="s">
        <v>56393</v>
      </c>
      <c r="E686" s="23" t="s">
        <v>56394</v>
      </c>
      <c r="F686" s="23" t="s">
        <v>56395</v>
      </c>
      <c r="G686" s="23" t="s">
        <v>56396</v>
      </c>
      <c r="H686" s="7" t="s">
        <v>56397</v>
      </c>
      <c r="I686" s="7" t="s">
        <v>56398</v>
      </c>
      <c r="J686" s="23"/>
      <c r="K686" s="150"/>
      <c r="L686" s="24"/>
      <c r="M686" s="23"/>
      <c r="N686" s="23"/>
      <c r="O686" s="23"/>
      <c r="P686" s="23"/>
      <c r="Q686" s="23"/>
      <c r="R686" s="23"/>
      <c r="S686" s="23"/>
      <c r="T686" s="23"/>
      <c r="U686" s="23"/>
    </row>
    <row r="687" spans="1:21" ht="13.8">
      <c r="A687" s="160" t="s">
        <v>56399</v>
      </c>
      <c r="B687" s="23" t="s">
        <v>16820</v>
      </c>
      <c r="C687" s="23" t="s">
        <v>16821</v>
      </c>
      <c r="D687" s="23" t="s">
        <v>16822</v>
      </c>
      <c r="E687" s="23" t="s">
        <v>16823</v>
      </c>
      <c r="F687" s="23" t="s">
        <v>19506</v>
      </c>
      <c r="G687" s="23" t="s">
        <v>5397</v>
      </c>
      <c r="H687" s="7" t="s">
        <v>16824</v>
      </c>
      <c r="I687" s="7" t="s">
        <v>16823</v>
      </c>
      <c r="J687" s="23"/>
      <c r="K687" s="150"/>
      <c r="L687" s="24"/>
      <c r="M687" s="23"/>
      <c r="N687" s="23"/>
      <c r="O687" s="23"/>
      <c r="P687" s="23"/>
      <c r="Q687" s="23"/>
      <c r="R687" s="23"/>
      <c r="S687" s="23"/>
      <c r="T687" s="23"/>
      <c r="U687" s="23"/>
    </row>
    <row r="688" spans="1:21" ht="13.8">
      <c r="A688" s="160" t="s">
        <v>56400</v>
      </c>
      <c r="B688" s="23" t="s">
        <v>56401</v>
      </c>
      <c r="C688" s="23" t="s">
        <v>56402</v>
      </c>
      <c r="D688" s="23" t="s">
        <v>56403</v>
      </c>
      <c r="E688" s="23" t="s">
        <v>56404</v>
      </c>
      <c r="F688" s="23" t="s">
        <v>56405</v>
      </c>
      <c r="G688" s="23" t="s">
        <v>56406</v>
      </c>
      <c r="H688" s="7" t="s">
        <v>56407</v>
      </c>
      <c r="I688" s="7" t="s">
        <v>56408</v>
      </c>
      <c r="J688" s="23"/>
      <c r="K688" s="150"/>
      <c r="L688" s="24"/>
      <c r="M688" s="23"/>
      <c r="N688" s="23"/>
      <c r="O688" s="23"/>
      <c r="P688" s="23"/>
      <c r="Q688" s="23"/>
      <c r="R688" s="23"/>
      <c r="S688" s="23"/>
      <c r="T688" s="23"/>
      <c r="U688" s="23"/>
    </row>
    <row r="689" spans="1:21" ht="13.8">
      <c r="A689" s="160" t="s">
        <v>56409</v>
      </c>
      <c r="B689" s="23" t="s">
        <v>56410</v>
      </c>
      <c r="C689" s="23" t="s">
        <v>56411</v>
      </c>
      <c r="D689" s="23" t="s">
        <v>56412</v>
      </c>
      <c r="E689" s="23" t="s">
        <v>56413</v>
      </c>
      <c r="F689" s="23" t="s">
        <v>56414</v>
      </c>
      <c r="G689" s="23" t="s">
        <v>56415</v>
      </c>
      <c r="H689" s="7" t="s">
        <v>56416</v>
      </c>
      <c r="I689" s="7" t="s">
        <v>56417</v>
      </c>
      <c r="J689" s="23"/>
      <c r="K689" s="150"/>
      <c r="L689" s="24"/>
      <c r="M689" s="23"/>
      <c r="N689" s="23"/>
      <c r="O689" s="23"/>
      <c r="P689" s="23"/>
      <c r="Q689" s="23"/>
      <c r="R689" s="23"/>
      <c r="S689" s="23"/>
      <c r="T689" s="23"/>
      <c r="U689" s="23"/>
    </row>
    <row r="690" spans="1:21" ht="13.8">
      <c r="A690" s="160" t="s">
        <v>56418</v>
      </c>
      <c r="B690" s="23" t="s">
        <v>56419</v>
      </c>
      <c r="C690" s="23" t="s">
        <v>56420</v>
      </c>
      <c r="D690" s="23" t="s">
        <v>56421</v>
      </c>
      <c r="E690" s="23" t="s">
        <v>56422</v>
      </c>
      <c r="F690" s="23" t="s">
        <v>56423</v>
      </c>
      <c r="G690" s="23" t="s">
        <v>56424</v>
      </c>
      <c r="H690" s="7" t="s">
        <v>56425</v>
      </c>
      <c r="I690" s="7" t="s">
        <v>56422</v>
      </c>
      <c r="J690" s="23"/>
      <c r="K690" s="150"/>
      <c r="L690" s="24"/>
      <c r="M690" s="23"/>
      <c r="N690" s="23"/>
      <c r="O690" s="23"/>
      <c r="P690" s="23"/>
      <c r="Q690" s="23"/>
      <c r="R690" s="23"/>
      <c r="S690" s="23"/>
      <c r="T690" s="23"/>
      <c r="U690" s="23"/>
    </row>
    <row r="691" spans="1:21" ht="13.8">
      <c r="A691" s="160" t="s">
        <v>56426</v>
      </c>
      <c r="B691" s="23" t="s">
        <v>56427</v>
      </c>
      <c r="C691" s="23" t="s">
        <v>56428</v>
      </c>
      <c r="D691" s="23" t="s">
        <v>56429</v>
      </c>
      <c r="E691" s="23" t="s">
        <v>56430</v>
      </c>
      <c r="F691" s="23" t="s">
        <v>56431</v>
      </c>
      <c r="G691" s="23" t="s">
        <v>56432</v>
      </c>
      <c r="H691" s="7" t="s">
        <v>56433</v>
      </c>
      <c r="I691" s="7" t="s">
        <v>56434</v>
      </c>
      <c r="J691" s="23"/>
      <c r="K691" s="150"/>
      <c r="L691" s="24"/>
      <c r="M691" s="23"/>
      <c r="N691" s="23"/>
      <c r="O691" s="23"/>
      <c r="P691" s="23"/>
      <c r="Q691" s="23"/>
      <c r="R691" s="23"/>
      <c r="S691" s="23"/>
      <c r="T691" s="23"/>
      <c r="U691" s="23"/>
    </row>
    <row r="692" spans="1:21" ht="27.6">
      <c r="A692" s="160" t="s">
        <v>56435</v>
      </c>
      <c r="B692" s="23" t="s">
        <v>56436</v>
      </c>
      <c r="C692" s="5" t="s">
        <v>26246</v>
      </c>
      <c r="D692" s="23" t="s">
        <v>56437</v>
      </c>
      <c r="E692" s="23" t="s">
        <v>56438</v>
      </c>
      <c r="F692" s="23" t="s">
        <v>56439</v>
      </c>
      <c r="G692" s="23" t="s">
        <v>56440</v>
      </c>
      <c r="H692" s="7" t="s">
        <v>56441</v>
      </c>
      <c r="I692" s="7" t="s">
        <v>56442</v>
      </c>
      <c r="J692" s="23"/>
      <c r="K692" s="150"/>
      <c r="L692" s="24"/>
      <c r="M692" s="23"/>
      <c r="N692" s="23"/>
      <c r="O692" s="23"/>
      <c r="P692" s="23"/>
      <c r="Q692" s="23"/>
      <c r="R692" s="23"/>
      <c r="S692" s="23"/>
      <c r="T692" s="23"/>
      <c r="U692" s="23"/>
    </row>
    <row r="693" spans="1:21" ht="27.6">
      <c r="A693" s="167" t="s">
        <v>56443</v>
      </c>
      <c r="B693" s="23"/>
      <c r="C693" s="23" t="s">
        <v>56444</v>
      </c>
      <c r="D693" s="23"/>
      <c r="E693" s="23"/>
      <c r="F693" s="23"/>
      <c r="G693" s="23"/>
      <c r="H693" s="7"/>
      <c r="I693" s="7"/>
      <c r="J693" s="23"/>
      <c r="K693" s="150"/>
      <c r="L693" s="24"/>
      <c r="M693" s="23"/>
      <c r="N693" s="23"/>
      <c r="O693" s="23"/>
      <c r="P693" s="23"/>
      <c r="Q693" s="23"/>
      <c r="R693" s="23"/>
      <c r="S693" s="23"/>
      <c r="T693" s="23"/>
      <c r="U693" s="23"/>
    </row>
    <row r="694" spans="1:21" ht="27.6">
      <c r="A694" s="167" t="s">
        <v>56445</v>
      </c>
      <c r="B694" s="23"/>
      <c r="C694" s="23" t="s">
        <v>56446</v>
      </c>
      <c r="D694" s="23"/>
      <c r="E694" s="23"/>
      <c r="F694" s="23"/>
      <c r="G694" s="23"/>
      <c r="H694" s="7"/>
      <c r="I694" s="7"/>
      <c r="J694" s="23"/>
      <c r="K694" s="150"/>
      <c r="L694" s="24"/>
      <c r="M694" s="23"/>
      <c r="N694" s="23"/>
      <c r="O694" s="23"/>
      <c r="P694" s="23"/>
      <c r="Q694" s="23"/>
      <c r="R694" s="23"/>
      <c r="S694" s="23"/>
      <c r="T694" s="23"/>
      <c r="U694" s="23"/>
    </row>
    <row r="695" spans="1:21" ht="27.6">
      <c r="A695" s="167" t="s">
        <v>56447</v>
      </c>
      <c r="B695" s="23"/>
      <c r="C695" s="23" t="s">
        <v>56448</v>
      </c>
      <c r="D695" s="23"/>
      <c r="E695" s="23"/>
      <c r="F695" s="23"/>
      <c r="G695" s="23"/>
      <c r="H695" s="7"/>
      <c r="I695" s="7"/>
      <c r="J695" s="23"/>
      <c r="K695" s="150"/>
      <c r="L695" s="24"/>
      <c r="M695" s="23"/>
      <c r="N695" s="23"/>
      <c r="O695" s="23"/>
      <c r="P695" s="23"/>
      <c r="Q695" s="23"/>
      <c r="R695" s="23"/>
      <c r="S695" s="23"/>
      <c r="T695" s="23"/>
      <c r="U695" s="23"/>
    </row>
    <row r="696" spans="1:21" ht="55.2">
      <c r="A696" s="160" t="s">
        <v>56449</v>
      </c>
      <c r="B696" s="23" t="s">
        <v>56450</v>
      </c>
      <c r="C696" s="5" t="s">
        <v>26246</v>
      </c>
      <c r="D696" s="23" t="s">
        <v>56451</v>
      </c>
      <c r="E696" s="23" t="s">
        <v>56452</v>
      </c>
      <c r="F696" s="23" t="s">
        <v>56453</v>
      </c>
      <c r="G696" s="23" t="s">
        <v>56454</v>
      </c>
      <c r="H696" s="7" t="s">
        <v>56455</v>
      </c>
      <c r="I696" s="7" t="s">
        <v>56456</v>
      </c>
      <c r="J696" s="23"/>
      <c r="K696" s="150"/>
      <c r="L696" s="24"/>
      <c r="M696" s="23"/>
      <c r="N696" s="23"/>
      <c r="O696" s="23"/>
      <c r="P696" s="23"/>
      <c r="Q696" s="23"/>
      <c r="R696" s="23"/>
      <c r="S696" s="23"/>
      <c r="T696" s="23"/>
      <c r="U696" s="23"/>
    </row>
    <row r="697" spans="1:21" ht="55.2">
      <c r="A697" s="167" t="s">
        <v>56457</v>
      </c>
      <c r="B697" s="23"/>
      <c r="C697" s="23" t="s">
        <v>56458</v>
      </c>
      <c r="D697" s="23"/>
      <c r="E697" s="23"/>
      <c r="F697" s="23"/>
      <c r="G697" s="23"/>
      <c r="H697" s="7"/>
      <c r="I697" s="7"/>
      <c r="J697" s="23"/>
      <c r="K697" s="150"/>
      <c r="L697" s="24"/>
      <c r="M697" s="23"/>
      <c r="N697" s="23"/>
      <c r="O697" s="23"/>
      <c r="P697" s="23"/>
      <c r="Q697" s="23"/>
      <c r="R697" s="23"/>
      <c r="S697" s="23"/>
      <c r="T697" s="23"/>
      <c r="U697" s="23"/>
    </row>
    <row r="698" spans="1:21" ht="41.4">
      <c r="A698" s="167" t="s">
        <v>56459</v>
      </c>
      <c r="B698" s="23"/>
      <c r="C698" s="23" t="s">
        <v>56460</v>
      </c>
      <c r="D698" s="23"/>
      <c r="E698" s="23"/>
      <c r="F698" s="23"/>
      <c r="G698" s="23"/>
      <c r="H698" s="7"/>
      <c r="I698" s="7"/>
      <c r="J698" s="23"/>
      <c r="K698" s="150"/>
      <c r="L698" s="24"/>
      <c r="M698" s="23"/>
      <c r="N698" s="23"/>
      <c r="O698" s="23"/>
      <c r="P698" s="23"/>
      <c r="Q698" s="23"/>
      <c r="R698" s="23"/>
      <c r="S698" s="23"/>
      <c r="T698" s="23"/>
      <c r="U698" s="23"/>
    </row>
    <row r="699" spans="1:21" ht="55.2">
      <c r="A699" s="167" t="s">
        <v>56461</v>
      </c>
      <c r="B699" s="23"/>
      <c r="C699" s="23" t="s">
        <v>56462</v>
      </c>
      <c r="D699" s="23"/>
      <c r="E699" s="23"/>
      <c r="F699" s="23"/>
      <c r="G699" s="23"/>
      <c r="H699" s="7"/>
      <c r="I699" s="7"/>
      <c r="J699" s="23"/>
      <c r="K699" s="150"/>
      <c r="L699" s="24"/>
      <c r="M699" s="23"/>
      <c r="N699" s="23"/>
      <c r="O699" s="23"/>
      <c r="P699" s="23"/>
      <c r="Q699" s="23"/>
      <c r="R699" s="23"/>
      <c r="S699" s="23"/>
      <c r="T699" s="23"/>
      <c r="U699" s="23"/>
    </row>
    <row r="700" spans="1:21" ht="41.4">
      <c r="A700" s="160" t="s">
        <v>56463</v>
      </c>
      <c r="B700" s="23" t="s">
        <v>56464</v>
      </c>
      <c r="C700" s="5" t="s">
        <v>26246</v>
      </c>
      <c r="D700" s="23" t="s">
        <v>56465</v>
      </c>
      <c r="E700" s="23" t="s">
        <v>56466</v>
      </c>
      <c r="F700" s="23" t="s">
        <v>56467</v>
      </c>
      <c r="G700" s="23" t="s">
        <v>56468</v>
      </c>
      <c r="H700" s="7" t="s">
        <v>56469</v>
      </c>
      <c r="I700" s="7" t="s">
        <v>56470</v>
      </c>
      <c r="J700" s="23"/>
      <c r="K700" s="150"/>
      <c r="L700" s="24"/>
      <c r="M700" s="23"/>
      <c r="N700" s="23"/>
      <c r="O700" s="23"/>
      <c r="P700" s="23"/>
      <c r="Q700" s="23"/>
      <c r="R700" s="23"/>
      <c r="S700" s="23"/>
      <c r="T700" s="23"/>
      <c r="U700" s="23"/>
    </row>
    <row r="701" spans="1:21" ht="27.6">
      <c r="A701" s="167" t="s">
        <v>56471</v>
      </c>
      <c r="B701" s="23"/>
      <c r="C701" s="23" t="s">
        <v>56472</v>
      </c>
      <c r="D701" s="23"/>
      <c r="E701" s="23"/>
      <c r="F701" s="23"/>
      <c r="G701" s="23"/>
      <c r="H701" s="7"/>
      <c r="I701" s="7"/>
      <c r="J701" s="23"/>
      <c r="K701" s="150"/>
      <c r="L701" s="24"/>
      <c r="M701" s="23"/>
      <c r="N701" s="23"/>
      <c r="O701" s="23"/>
      <c r="P701" s="23"/>
      <c r="Q701" s="23"/>
      <c r="R701" s="23"/>
      <c r="S701" s="23"/>
      <c r="T701" s="23"/>
      <c r="U701" s="23"/>
    </row>
    <row r="702" spans="1:21" ht="41.4">
      <c r="A702" s="167" t="s">
        <v>56473</v>
      </c>
      <c r="B702" s="23"/>
      <c r="C702" s="23" t="s">
        <v>56474</v>
      </c>
      <c r="D702" s="23"/>
      <c r="E702" s="23"/>
      <c r="F702" s="23"/>
      <c r="G702" s="23"/>
      <c r="H702" s="7"/>
      <c r="I702" s="7"/>
      <c r="J702" s="23"/>
      <c r="K702" s="150"/>
      <c r="L702" s="24"/>
      <c r="M702" s="23"/>
      <c r="N702" s="23"/>
      <c r="O702" s="23"/>
      <c r="P702" s="23"/>
      <c r="Q702" s="23"/>
      <c r="R702" s="23"/>
      <c r="S702" s="23"/>
      <c r="T702" s="23"/>
      <c r="U702" s="23"/>
    </row>
    <row r="703" spans="1:21" ht="27.6">
      <c r="A703" s="167" t="s">
        <v>56475</v>
      </c>
      <c r="B703" s="23"/>
      <c r="C703" s="23" t="s">
        <v>56476</v>
      </c>
      <c r="D703" s="23"/>
      <c r="E703" s="23"/>
      <c r="F703" s="23"/>
      <c r="G703" s="23"/>
      <c r="H703" s="7"/>
      <c r="I703" s="7"/>
      <c r="J703" s="23"/>
      <c r="K703" s="150"/>
      <c r="L703" s="24"/>
      <c r="M703" s="23"/>
      <c r="N703" s="23"/>
      <c r="O703" s="23"/>
      <c r="P703" s="23"/>
      <c r="Q703" s="23"/>
      <c r="R703" s="23"/>
      <c r="S703" s="23"/>
      <c r="T703" s="23"/>
      <c r="U703" s="23"/>
    </row>
    <row r="704" spans="1:21" ht="69">
      <c r="A704" s="160" t="s">
        <v>56477</v>
      </c>
      <c r="B704" s="23" t="s">
        <v>56478</v>
      </c>
      <c r="C704" s="5" t="s">
        <v>26246</v>
      </c>
      <c r="D704" s="23" t="s">
        <v>56479</v>
      </c>
      <c r="E704" s="23" t="s">
        <v>56480</v>
      </c>
      <c r="F704" s="23" t="s">
        <v>56481</v>
      </c>
      <c r="G704" s="23" t="s">
        <v>56482</v>
      </c>
      <c r="H704" s="7" t="s">
        <v>56483</v>
      </c>
      <c r="I704" s="7" t="s">
        <v>56484</v>
      </c>
      <c r="J704" s="23"/>
      <c r="K704" s="150"/>
      <c r="L704" s="24"/>
      <c r="M704" s="23"/>
      <c r="N704" s="23"/>
      <c r="O704" s="23"/>
      <c r="P704" s="23"/>
      <c r="Q704" s="23"/>
      <c r="R704" s="23"/>
      <c r="S704" s="23"/>
      <c r="T704" s="23"/>
      <c r="U704" s="23"/>
    </row>
    <row r="705" spans="1:21" ht="55.2">
      <c r="A705" s="167" t="s">
        <v>56485</v>
      </c>
      <c r="B705" s="23"/>
      <c r="C705" s="23" t="s">
        <v>56486</v>
      </c>
      <c r="D705" s="23"/>
      <c r="E705" s="23"/>
      <c r="F705" s="23"/>
      <c r="G705" s="23"/>
      <c r="H705" s="7"/>
      <c r="I705" s="7"/>
      <c r="J705" s="23"/>
      <c r="K705" s="150"/>
      <c r="L705" s="24"/>
      <c r="M705" s="23"/>
      <c r="N705" s="23"/>
      <c r="O705" s="23"/>
      <c r="P705" s="23"/>
      <c r="Q705" s="23"/>
      <c r="R705" s="23"/>
      <c r="S705" s="23"/>
      <c r="T705" s="23"/>
      <c r="U705" s="23"/>
    </row>
    <row r="706" spans="1:21" ht="27.6">
      <c r="A706" s="167" t="s">
        <v>56487</v>
      </c>
      <c r="B706" s="23"/>
      <c r="C706" s="23" t="s">
        <v>56488</v>
      </c>
      <c r="D706" s="23"/>
      <c r="E706" s="23"/>
      <c r="F706" s="23"/>
      <c r="G706" s="23"/>
      <c r="H706" s="7"/>
      <c r="I706" s="7"/>
      <c r="J706" s="23"/>
      <c r="K706" s="150"/>
      <c r="L706" s="24"/>
      <c r="M706" s="23"/>
      <c r="N706" s="23"/>
      <c r="O706" s="23"/>
      <c r="P706" s="23"/>
      <c r="Q706" s="23"/>
      <c r="R706" s="23"/>
      <c r="S706" s="23"/>
      <c r="T706" s="23"/>
      <c r="U706" s="23"/>
    </row>
    <row r="707" spans="1:21" ht="41.4">
      <c r="A707" s="167" t="s">
        <v>56489</v>
      </c>
      <c r="B707" s="23"/>
      <c r="C707" s="23" t="s">
        <v>56490</v>
      </c>
      <c r="D707" s="23"/>
      <c r="E707" s="23"/>
      <c r="F707" s="23"/>
      <c r="G707" s="23"/>
      <c r="H707" s="7"/>
      <c r="I707" s="7"/>
      <c r="J707" s="23"/>
      <c r="K707" s="150"/>
      <c r="L707" s="24"/>
      <c r="M707" s="23"/>
      <c r="N707" s="23"/>
      <c r="O707" s="23"/>
      <c r="P707" s="23"/>
      <c r="Q707" s="23"/>
      <c r="R707" s="23"/>
      <c r="S707" s="23"/>
      <c r="T707" s="23"/>
      <c r="U707" s="23"/>
    </row>
    <row r="708" spans="1:21" ht="55.2">
      <c r="A708" s="160" t="s">
        <v>56491</v>
      </c>
      <c r="B708" s="23" t="s">
        <v>56492</v>
      </c>
      <c r="C708" s="5" t="s">
        <v>26246</v>
      </c>
      <c r="D708" s="23" t="s">
        <v>56493</v>
      </c>
      <c r="E708" s="23" t="s">
        <v>56494</v>
      </c>
      <c r="F708" s="23" t="s">
        <v>56495</v>
      </c>
      <c r="G708" s="23" t="s">
        <v>56496</v>
      </c>
      <c r="H708" s="7" t="s">
        <v>56497</v>
      </c>
      <c r="I708" s="7" t="s">
        <v>56498</v>
      </c>
      <c r="J708" s="23"/>
      <c r="K708" s="150"/>
      <c r="L708" s="24"/>
      <c r="M708" s="23"/>
      <c r="N708" s="23"/>
      <c r="O708" s="23"/>
      <c r="P708" s="23"/>
      <c r="Q708" s="23"/>
      <c r="R708" s="23"/>
      <c r="S708" s="23"/>
      <c r="T708" s="23"/>
      <c r="U708" s="23"/>
    </row>
    <row r="709" spans="1:21" ht="41.4">
      <c r="A709" s="167" t="s">
        <v>56499</v>
      </c>
      <c r="B709" s="23"/>
      <c r="C709" s="23" t="s">
        <v>56500</v>
      </c>
      <c r="D709" s="23"/>
      <c r="E709" s="23"/>
      <c r="F709" s="23"/>
      <c r="G709" s="23"/>
      <c r="H709" s="7"/>
      <c r="I709" s="7"/>
      <c r="J709" s="23"/>
      <c r="K709" s="150"/>
      <c r="L709" s="24"/>
      <c r="M709" s="23"/>
      <c r="N709" s="23"/>
      <c r="O709" s="23"/>
      <c r="P709" s="23"/>
      <c r="Q709" s="23"/>
      <c r="R709" s="23"/>
      <c r="S709" s="23"/>
      <c r="T709" s="23"/>
      <c r="U709" s="23"/>
    </row>
    <row r="710" spans="1:21" ht="41.4">
      <c r="A710" s="167" t="s">
        <v>56501</v>
      </c>
      <c r="B710" s="23"/>
      <c r="C710" s="23" t="s">
        <v>56502</v>
      </c>
      <c r="D710" s="23"/>
      <c r="E710" s="23"/>
      <c r="F710" s="23"/>
      <c r="G710" s="23"/>
      <c r="H710" s="7"/>
      <c r="I710" s="7"/>
      <c r="J710" s="23"/>
      <c r="K710" s="150"/>
      <c r="L710" s="24"/>
      <c r="M710" s="23"/>
      <c r="N710" s="23"/>
      <c r="O710" s="23"/>
      <c r="P710" s="23"/>
      <c r="Q710" s="23"/>
      <c r="R710" s="23"/>
      <c r="S710" s="23"/>
      <c r="T710" s="23"/>
      <c r="U710" s="23"/>
    </row>
    <row r="711" spans="1:21" ht="41.4">
      <c r="A711" s="167" t="s">
        <v>56503</v>
      </c>
      <c r="B711" s="23"/>
      <c r="C711" s="23" t="s">
        <v>56504</v>
      </c>
      <c r="D711" s="23"/>
      <c r="E711" s="23"/>
      <c r="F711" s="23"/>
      <c r="G711" s="23"/>
      <c r="H711" s="7"/>
      <c r="I711" s="7"/>
      <c r="J711" s="23"/>
      <c r="K711" s="150"/>
      <c r="L711" s="24"/>
      <c r="M711" s="23"/>
      <c r="N711" s="23"/>
      <c r="O711" s="23"/>
      <c r="P711" s="23"/>
      <c r="Q711" s="23"/>
      <c r="R711" s="23"/>
      <c r="S711" s="23"/>
      <c r="T711" s="23"/>
      <c r="U711" s="23"/>
    </row>
    <row r="712" spans="1:21" ht="41.4">
      <c r="A712" s="160" t="s">
        <v>56505</v>
      </c>
      <c r="B712" s="23" t="s">
        <v>56506</v>
      </c>
      <c r="C712" s="5" t="s">
        <v>26246</v>
      </c>
      <c r="D712" s="23" t="s">
        <v>56507</v>
      </c>
      <c r="E712" s="23" t="s">
        <v>56508</v>
      </c>
      <c r="F712" s="23" t="s">
        <v>56509</v>
      </c>
      <c r="G712" s="23" t="s">
        <v>56510</v>
      </c>
      <c r="H712" s="7" t="s">
        <v>56511</v>
      </c>
      <c r="I712" s="7" t="s">
        <v>56512</v>
      </c>
      <c r="J712" s="23"/>
      <c r="K712" s="150"/>
      <c r="L712" s="24"/>
      <c r="M712" s="23"/>
      <c r="N712" s="23"/>
      <c r="O712" s="23"/>
      <c r="P712" s="23"/>
      <c r="Q712" s="23"/>
      <c r="R712" s="23"/>
      <c r="S712" s="23"/>
      <c r="T712" s="23"/>
      <c r="U712" s="23"/>
    </row>
    <row r="713" spans="1:21" ht="41.4">
      <c r="A713" s="167" t="s">
        <v>56513</v>
      </c>
      <c r="B713" s="23"/>
      <c r="C713" s="23" t="s">
        <v>56514</v>
      </c>
      <c r="D713" s="23"/>
      <c r="E713" s="23"/>
      <c r="F713" s="23"/>
      <c r="G713" s="23"/>
      <c r="H713" s="7"/>
      <c r="I713" s="7"/>
      <c r="J713" s="23"/>
      <c r="K713" s="150"/>
      <c r="L713" s="24"/>
      <c r="M713" s="23"/>
      <c r="N713" s="23"/>
      <c r="O713" s="23"/>
      <c r="P713" s="23"/>
      <c r="Q713" s="23"/>
      <c r="R713" s="23"/>
      <c r="S713" s="23"/>
      <c r="T713" s="23"/>
      <c r="U713" s="23"/>
    </row>
    <row r="714" spans="1:21" ht="41.4">
      <c r="A714" s="167" t="s">
        <v>56515</v>
      </c>
      <c r="B714" s="23"/>
      <c r="C714" s="23" t="s">
        <v>56516</v>
      </c>
      <c r="D714" s="23"/>
      <c r="E714" s="23"/>
      <c r="F714" s="23"/>
      <c r="G714" s="23"/>
      <c r="H714" s="7"/>
      <c r="I714" s="7"/>
      <c r="J714" s="23"/>
      <c r="K714" s="150"/>
      <c r="L714" s="24"/>
      <c r="M714" s="23"/>
      <c r="N714" s="23"/>
      <c r="O714" s="23"/>
      <c r="P714" s="23"/>
      <c r="Q714" s="23"/>
      <c r="R714" s="23"/>
      <c r="S714" s="23"/>
      <c r="T714" s="23"/>
      <c r="U714" s="23"/>
    </row>
    <row r="715" spans="1:21" ht="27.6">
      <c r="A715" s="167" t="s">
        <v>56517</v>
      </c>
      <c r="B715" s="23"/>
      <c r="C715" s="23" t="s">
        <v>56518</v>
      </c>
      <c r="D715" s="23"/>
      <c r="E715" s="23"/>
      <c r="F715" s="23"/>
      <c r="G715" s="23"/>
      <c r="H715" s="7"/>
      <c r="I715" s="7"/>
      <c r="J715" s="23"/>
      <c r="K715" s="150"/>
      <c r="L715" s="24"/>
      <c r="M715" s="23"/>
      <c r="N715" s="23"/>
      <c r="O715" s="23"/>
      <c r="P715" s="23"/>
      <c r="Q715" s="23"/>
      <c r="R715" s="23"/>
      <c r="S715" s="23"/>
      <c r="T715" s="23"/>
      <c r="U715" s="23"/>
    </row>
    <row r="716" spans="1:21" ht="27.6">
      <c r="A716" s="160" t="s">
        <v>56519</v>
      </c>
      <c r="B716" s="23" t="s">
        <v>56520</v>
      </c>
      <c r="C716" s="5" t="s">
        <v>26246</v>
      </c>
      <c r="D716" s="23" t="s">
        <v>56521</v>
      </c>
      <c r="E716" s="23" t="s">
        <v>56522</v>
      </c>
      <c r="F716" s="23" t="s">
        <v>56523</v>
      </c>
      <c r="G716" s="23" t="s">
        <v>56524</v>
      </c>
      <c r="H716" s="7" t="s">
        <v>56525</v>
      </c>
      <c r="I716" s="7" t="s">
        <v>56526</v>
      </c>
      <c r="J716" s="23"/>
      <c r="K716" s="150"/>
      <c r="L716" s="24"/>
      <c r="M716" s="23"/>
      <c r="N716" s="23"/>
      <c r="O716" s="23"/>
      <c r="P716" s="23"/>
      <c r="Q716" s="23"/>
      <c r="R716" s="23"/>
      <c r="S716" s="23"/>
      <c r="T716" s="23"/>
      <c r="U716" s="23"/>
    </row>
    <row r="717" spans="1:21" ht="27.6">
      <c r="A717" s="167" t="s">
        <v>56527</v>
      </c>
      <c r="B717" s="23"/>
      <c r="C717" s="23" t="s">
        <v>56528</v>
      </c>
      <c r="D717" s="23"/>
      <c r="E717" s="23"/>
      <c r="F717" s="23"/>
      <c r="G717" s="23"/>
      <c r="H717" s="7"/>
      <c r="I717" s="7"/>
      <c r="J717" s="23"/>
      <c r="K717" s="150"/>
      <c r="L717" s="24"/>
      <c r="M717" s="23"/>
      <c r="N717" s="23"/>
      <c r="O717" s="23"/>
      <c r="P717" s="23"/>
      <c r="Q717" s="23"/>
      <c r="R717" s="23"/>
      <c r="S717" s="23"/>
      <c r="T717" s="23"/>
      <c r="U717" s="23"/>
    </row>
    <row r="718" spans="1:21" ht="27.6">
      <c r="A718" s="167" t="s">
        <v>56529</v>
      </c>
      <c r="B718" s="23"/>
      <c r="C718" s="23" t="s">
        <v>56530</v>
      </c>
      <c r="D718" s="23"/>
      <c r="E718" s="23"/>
      <c r="F718" s="23"/>
      <c r="G718" s="23"/>
      <c r="H718" s="7"/>
      <c r="I718" s="7"/>
      <c r="J718" s="23"/>
      <c r="K718" s="150"/>
      <c r="L718" s="24"/>
      <c r="M718" s="23"/>
      <c r="N718" s="23"/>
      <c r="O718" s="23"/>
      <c r="P718" s="23"/>
      <c r="Q718" s="23"/>
      <c r="R718" s="23"/>
      <c r="S718" s="23"/>
      <c r="T718" s="23"/>
      <c r="U718" s="23"/>
    </row>
    <row r="719" spans="1:21" ht="27.6">
      <c r="A719" s="167" t="s">
        <v>56531</v>
      </c>
      <c r="B719" s="23"/>
      <c r="C719" s="23" t="s">
        <v>56532</v>
      </c>
      <c r="D719" s="23"/>
      <c r="E719" s="23"/>
      <c r="F719" s="23"/>
      <c r="G719" s="23"/>
      <c r="H719" s="7"/>
      <c r="I719" s="7"/>
      <c r="J719" s="23"/>
      <c r="K719" s="150"/>
      <c r="L719" s="24"/>
      <c r="M719" s="23"/>
      <c r="N719" s="23"/>
      <c r="O719" s="23"/>
      <c r="P719" s="23"/>
      <c r="Q719" s="23"/>
      <c r="R719" s="23"/>
      <c r="S719" s="23"/>
      <c r="T719" s="23"/>
      <c r="U719" s="23"/>
    </row>
    <row r="720" spans="1:21" ht="27.6">
      <c r="A720" s="160" t="s">
        <v>56533</v>
      </c>
      <c r="B720" s="23" t="s">
        <v>56534</v>
      </c>
      <c r="C720" s="5" t="s">
        <v>26246</v>
      </c>
      <c r="D720" s="23" t="s">
        <v>56535</v>
      </c>
      <c r="E720" s="23" t="s">
        <v>56536</v>
      </c>
      <c r="F720" s="23" t="s">
        <v>56537</v>
      </c>
      <c r="G720" s="23" t="s">
        <v>56538</v>
      </c>
      <c r="H720" s="7" t="s">
        <v>56539</v>
      </c>
      <c r="I720" s="7" t="s">
        <v>56540</v>
      </c>
      <c r="J720" s="23"/>
      <c r="K720" s="150"/>
      <c r="L720" s="24"/>
      <c r="M720" s="23"/>
      <c r="N720" s="23"/>
      <c r="O720" s="23"/>
      <c r="P720" s="23"/>
      <c r="Q720" s="23"/>
      <c r="R720" s="23"/>
      <c r="S720" s="23"/>
      <c r="T720" s="23"/>
      <c r="U720" s="23"/>
    </row>
    <row r="721" spans="1:21" ht="27.6">
      <c r="A721" s="167" t="s">
        <v>56541</v>
      </c>
      <c r="B721" s="23"/>
      <c r="C721" s="23" t="s">
        <v>56542</v>
      </c>
      <c r="D721" s="23"/>
      <c r="E721" s="23"/>
      <c r="F721" s="23"/>
      <c r="G721" s="23"/>
      <c r="H721" s="7"/>
      <c r="I721" s="7"/>
      <c r="J721" s="23"/>
      <c r="K721" s="150"/>
      <c r="L721" s="24"/>
      <c r="M721" s="23"/>
      <c r="N721" s="23"/>
      <c r="O721" s="23"/>
      <c r="P721" s="23"/>
      <c r="Q721" s="23"/>
      <c r="R721" s="23"/>
      <c r="S721" s="23"/>
      <c r="T721" s="23"/>
      <c r="U721" s="23"/>
    </row>
    <row r="722" spans="1:21" ht="27.6">
      <c r="A722" s="167" t="s">
        <v>56543</v>
      </c>
      <c r="B722" s="23"/>
      <c r="C722" s="23" t="s">
        <v>56544</v>
      </c>
      <c r="D722" s="23"/>
      <c r="E722" s="23"/>
      <c r="F722" s="23"/>
      <c r="G722" s="23"/>
      <c r="H722" s="7"/>
      <c r="I722" s="7"/>
      <c r="J722" s="23"/>
      <c r="K722" s="150"/>
      <c r="L722" s="24"/>
      <c r="M722" s="23"/>
      <c r="N722" s="23"/>
      <c r="O722" s="23"/>
      <c r="P722" s="23"/>
      <c r="Q722" s="23"/>
      <c r="R722" s="23"/>
      <c r="S722" s="23"/>
      <c r="T722" s="23"/>
      <c r="U722" s="23"/>
    </row>
    <row r="723" spans="1:21" ht="27.6">
      <c r="A723" s="167" t="s">
        <v>56545</v>
      </c>
      <c r="B723" s="23"/>
      <c r="C723" s="23" t="s">
        <v>56546</v>
      </c>
      <c r="D723" s="23"/>
      <c r="E723" s="23"/>
      <c r="F723" s="23"/>
      <c r="G723" s="23"/>
      <c r="H723" s="7"/>
      <c r="I723" s="7"/>
      <c r="J723" s="23"/>
      <c r="K723" s="150"/>
      <c r="L723" s="24"/>
      <c r="M723" s="23"/>
      <c r="N723" s="23"/>
      <c r="O723" s="23"/>
      <c r="P723" s="23"/>
      <c r="Q723" s="23"/>
      <c r="R723" s="23"/>
      <c r="S723" s="23"/>
      <c r="T723" s="23"/>
      <c r="U723" s="23"/>
    </row>
    <row r="724" spans="1:21" ht="110.4">
      <c r="A724" s="160" t="s">
        <v>56547</v>
      </c>
      <c r="B724" s="23" t="s">
        <v>56548</v>
      </c>
      <c r="C724" s="5" t="s">
        <v>31604</v>
      </c>
      <c r="D724" s="23" t="s">
        <v>56549</v>
      </c>
      <c r="E724" s="23" t="s">
        <v>56550</v>
      </c>
      <c r="F724" s="23" t="s">
        <v>56551</v>
      </c>
      <c r="G724" s="23" t="s">
        <v>56552</v>
      </c>
      <c r="H724" s="7" t="s">
        <v>56553</v>
      </c>
      <c r="I724" s="7" t="s">
        <v>56554</v>
      </c>
      <c r="J724" s="23"/>
      <c r="K724" s="150"/>
      <c r="L724" s="24"/>
      <c r="M724" s="23"/>
      <c r="N724" s="23"/>
      <c r="O724" s="23"/>
      <c r="P724" s="23"/>
      <c r="Q724" s="23"/>
      <c r="R724" s="23"/>
      <c r="S724" s="23"/>
      <c r="T724" s="23"/>
      <c r="U724" s="23"/>
    </row>
    <row r="725" spans="1:21" ht="82.8">
      <c r="A725" s="167" t="s">
        <v>56555</v>
      </c>
      <c r="B725" s="23"/>
      <c r="C725" s="23" t="s">
        <v>56556</v>
      </c>
      <c r="D725" s="23"/>
      <c r="E725" s="23"/>
      <c r="F725" s="23"/>
      <c r="G725" s="23"/>
      <c r="H725" s="7"/>
      <c r="I725" s="7"/>
      <c r="J725" s="23"/>
      <c r="K725" s="150"/>
      <c r="L725" s="24"/>
      <c r="M725" s="23"/>
      <c r="N725" s="23"/>
      <c r="O725" s="23"/>
      <c r="P725" s="23"/>
      <c r="Q725" s="23"/>
      <c r="R725" s="23"/>
      <c r="S725" s="23"/>
      <c r="T725" s="23"/>
      <c r="U725" s="23"/>
    </row>
    <row r="726" spans="1:21" ht="82.8">
      <c r="A726" s="167" t="s">
        <v>56557</v>
      </c>
      <c r="B726" s="23"/>
      <c r="C726" s="23" t="s">
        <v>56558</v>
      </c>
      <c r="D726" s="23"/>
      <c r="E726" s="23"/>
      <c r="F726" s="23"/>
      <c r="G726" s="23"/>
      <c r="H726" s="7"/>
      <c r="I726" s="7"/>
      <c r="J726" s="23"/>
      <c r="K726" s="150"/>
      <c r="L726" s="24"/>
      <c r="M726" s="23"/>
      <c r="N726" s="23"/>
      <c r="O726" s="23"/>
      <c r="P726" s="23"/>
      <c r="Q726" s="23"/>
      <c r="R726" s="23"/>
      <c r="S726" s="23"/>
      <c r="T726" s="23"/>
      <c r="U726" s="23"/>
    </row>
    <row r="727" spans="1:21" ht="82.8">
      <c r="A727" s="167" t="s">
        <v>56559</v>
      </c>
      <c r="B727" s="23"/>
      <c r="C727" s="23" t="s">
        <v>56560</v>
      </c>
      <c r="D727" s="23"/>
      <c r="E727" s="23"/>
      <c r="F727" s="23"/>
      <c r="G727" s="23"/>
      <c r="H727" s="7"/>
      <c r="I727" s="7"/>
      <c r="J727" s="23"/>
      <c r="K727" s="150"/>
      <c r="L727" s="24"/>
      <c r="M727" s="23"/>
      <c r="N727" s="23"/>
      <c r="O727" s="23"/>
      <c r="P727" s="23"/>
      <c r="Q727" s="23"/>
      <c r="R727" s="23"/>
      <c r="S727" s="23"/>
      <c r="T727" s="23"/>
      <c r="U727" s="23"/>
    </row>
    <row r="728" spans="1:21" ht="82.8">
      <c r="A728" s="167" t="s">
        <v>56561</v>
      </c>
      <c r="B728" s="23"/>
      <c r="C728" s="23" t="s">
        <v>56562</v>
      </c>
      <c r="D728" s="23"/>
      <c r="E728" s="23"/>
      <c r="F728" s="23"/>
      <c r="G728" s="23"/>
      <c r="H728" s="7"/>
      <c r="I728" s="7"/>
      <c r="J728" s="23"/>
      <c r="K728" s="150"/>
      <c r="L728" s="24"/>
      <c r="M728" s="23"/>
      <c r="N728" s="23"/>
      <c r="O728" s="23"/>
      <c r="P728" s="23"/>
      <c r="Q728" s="23"/>
      <c r="R728" s="23"/>
      <c r="S728" s="23"/>
      <c r="T728" s="23"/>
      <c r="U728" s="23"/>
    </row>
    <row r="729" spans="1:21" ht="82.8">
      <c r="A729" s="167" t="s">
        <v>56563</v>
      </c>
      <c r="B729" s="23"/>
      <c r="C729" s="23" t="s">
        <v>56564</v>
      </c>
      <c r="D729" s="23"/>
      <c r="E729" s="23"/>
      <c r="F729" s="23"/>
      <c r="G729" s="23"/>
      <c r="H729" s="7"/>
      <c r="I729" s="7"/>
      <c r="J729" s="23"/>
      <c r="K729" s="150"/>
      <c r="L729" s="24"/>
      <c r="M729" s="23"/>
      <c r="N729" s="23"/>
      <c r="O729" s="23"/>
      <c r="P729" s="23"/>
      <c r="Q729" s="23"/>
      <c r="R729" s="23"/>
      <c r="S729" s="23"/>
      <c r="T729" s="23"/>
      <c r="U729" s="23"/>
    </row>
    <row r="730" spans="1:21" ht="27.6">
      <c r="A730" s="160" t="s">
        <v>56565</v>
      </c>
      <c r="B730" s="23" t="s">
        <v>56566</v>
      </c>
      <c r="C730" s="5" t="s">
        <v>26246</v>
      </c>
      <c r="D730" s="23" t="s">
        <v>56567</v>
      </c>
      <c r="E730" s="23" t="s">
        <v>56568</v>
      </c>
      <c r="F730" s="23" t="s">
        <v>56569</v>
      </c>
      <c r="G730" s="23" t="s">
        <v>56570</v>
      </c>
      <c r="H730" s="7" t="s">
        <v>56571</v>
      </c>
      <c r="I730" s="7" t="s">
        <v>56572</v>
      </c>
      <c r="J730" s="23"/>
      <c r="K730" s="150"/>
      <c r="L730" s="24"/>
      <c r="M730" s="23"/>
      <c r="N730" s="23"/>
      <c r="O730" s="23"/>
      <c r="P730" s="23"/>
      <c r="Q730" s="23"/>
      <c r="R730" s="23"/>
      <c r="S730" s="23"/>
      <c r="T730" s="23"/>
      <c r="U730" s="23"/>
    </row>
    <row r="731" spans="1:21" ht="13.8">
      <c r="A731" s="167" t="s">
        <v>56573</v>
      </c>
      <c r="B731" s="23"/>
      <c r="C731" s="23" t="s">
        <v>56574</v>
      </c>
      <c r="D731" s="23"/>
      <c r="E731" s="23"/>
      <c r="F731" s="23"/>
      <c r="G731" s="23"/>
      <c r="H731" s="7"/>
      <c r="I731" s="7"/>
      <c r="J731" s="23"/>
      <c r="K731" s="150"/>
      <c r="L731" s="24"/>
      <c r="M731" s="23"/>
      <c r="N731" s="23"/>
      <c r="O731" s="23"/>
      <c r="P731" s="23"/>
      <c r="Q731" s="23"/>
      <c r="R731" s="23"/>
      <c r="S731" s="23"/>
      <c r="T731" s="23"/>
      <c r="U731" s="23"/>
    </row>
    <row r="732" spans="1:21" ht="27.6">
      <c r="A732" s="167" t="s">
        <v>56575</v>
      </c>
      <c r="B732" s="23"/>
      <c r="C732" s="23" t="s">
        <v>56576</v>
      </c>
      <c r="D732" s="23"/>
      <c r="E732" s="23"/>
      <c r="F732" s="23"/>
      <c r="G732" s="23"/>
      <c r="H732" s="7"/>
      <c r="I732" s="7"/>
      <c r="J732" s="23"/>
      <c r="K732" s="150"/>
      <c r="L732" s="24"/>
      <c r="M732" s="23"/>
      <c r="N732" s="23"/>
      <c r="O732" s="23"/>
      <c r="P732" s="23"/>
      <c r="Q732" s="23"/>
      <c r="R732" s="23"/>
      <c r="S732" s="23"/>
      <c r="T732" s="23"/>
      <c r="U732" s="23"/>
    </row>
    <row r="733" spans="1:21" ht="13.8">
      <c r="A733" s="167" t="s">
        <v>56577</v>
      </c>
      <c r="B733" s="23"/>
      <c r="C733" s="6" t="s">
        <v>56578</v>
      </c>
      <c r="D733" s="23"/>
      <c r="E733" s="23"/>
      <c r="F733" s="23"/>
      <c r="G733" s="23"/>
      <c r="H733" s="7"/>
      <c r="I733" s="7"/>
      <c r="J733" s="23"/>
      <c r="K733" s="150"/>
      <c r="L733" s="24"/>
      <c r="M733" s="23"/>
      <c r="N733" s="23"/>
      <c r="O733" s="23"/>
      <c r="P733" s="23"/>
      <c r="Q733" s="23"/>
      <c r="R733" s="23"/>
      <c r="S733" s="23"/>
      <c r="T733" s="23"/>
      <c r="U733" s="23"/>
    </row>
    <row r="734" spans="1:21" ht="27.6">
      <c r="A734" s="160" t="s">
        <v>56579</v>
      </c>
      <c r="B734" s="23" t="s">
        <v>56580</v>
      </c>
      <c r="C734" s="23" t="s">
        <v>56581</v>
      </c>
      <c r="D734" s="23" t="s">
        <v>56582</v>
      </c>
      <c r="E734" s="23" t="s">
        <v>56583</v>
      </c>
      <c r="F734" s="23" t="s">
        <v>56584</v>
      </c>
      <c r="G734" s="23" t="s">
        <v>56585</v>
      </c>
      <c r="H734" s="7" t="s">
        <v>56586</v>
      </c>
      <c r="I734" s="7" t="s">
        <v>56587</v>
      </c>
      <c r="J734" s="23"/>
      <c r="K734" s="150"/>
      <c r="L734" s="24"/>
      <c r="M734" s="23"/>
      <c r="N734" s="23"/>
      <c r="O734" s="23"/>
      <c r="P734" s="23"/>
      <c r="Q734" s="23"/>
      <c r="R734" s="23"/>
      <c r="S734" s="23"/>
      <c r="T734" s="23"/>
      <c r="U734" s="23"/>
    </row>
    <row r="735" spans="1:21" ht="82.8">
      <c r="A735" s="160" t="s">
        <v>56588</v>
      </c>
      <c r="B735" s="23" t="s">
        <v>56589</v>
      </c>
      <c r="C735" s="5" t="s">
        <v>26246</v>
      </c>
      <c r="D735" s="23" t="s">
        <v>56590</v>
      </c>
      <c r="E735" s="23" t="s">
        <v>56591</v>
      </c>
      <c r="F735" s="23" t="s">
        <v>56592</v>
      </c>
      <c r="G735" s="23" t="s">
        <v>56593</v>
      </c>
      <c r="H735" s="7" t="s">
        <v>56594</v>
      </c>
      <c r="I735" s="7" t="s">
        <v>56595</v>
      </c>
      <c r="J735" s="23"/>
      <c r="K735" s="150"/>
      <c r="L735" s="24"/>
      <c r="M735" s="23"/>
      <c r="N735" s="23"/>
      <c r="O735" s="23"/>
      <c r="P735" s="23"/>
      <c r="Q735" s="23"/>
      <c r="R735" s="23"/>
      <c r="S735" s="23"/>
      <c r="T735" s="23"/>
      <c r="U735" s="23"/>
    </row>
    <row r="736" spans="1:21" ht="82.8">
      <c r="A736" s="167" t="s">
        <v>56596</v>
      </c>
      <c r="B736" s="23"/>
      <c r="C736" s="23" t="s">
        <v>56597</v>
      </c>
      <c r="D736" s="23"/>
      <c r="E736" s="23"/>
      <c r="F736" s="23"/>
      <c r="G736" s="23"/>
      <c r="H736" s="7"/>
      <c r="I736" s="7"/>
      <c r="J736" s="23"/>
      <c r="K736" s="150"/>
      <c r="L736" s="24"/>
      <c r="M736" s="23"/>
      <c r="N736" s="23"/>
      <c r="O736" s="23"/>
      <c r="P736" s="23"/>
      <c r="Q736" s="23"/>
      <c r="R736" s="23"/>
      <c r="S736" s="23"/>
      <c r="T736" s="23"/>
      <c r="U736" s="23"/>
    </row>
    <row r="737" spans="1:21" ht="96.6">
      <c r="A737" s="167" t="s">
        <v>56598</v>
      </c>
      <c r="B737" s="23"/>
      <c r="C737" s="23" t="s">
        <v>56599</v>
      </c>
      <c r="D737" s="23"/>
      <c r="E737" s="23"/>
      <c r="F737" s="23"/>
      <c r="G737" s="23"/>
      <c r="H737" s="7"/>
      <c r="I737" s="7"/>
      <c r="J737" s="23"/>
      <c r="K737" s="150"/>
      <c r="L737" s="24"/>
      <c r="M737" s="23"/>
      <c r="N737" s="23"/>
      <c r="O737" s="23"/>
      <c r="P737" s="23"/>
      <c r="Q737" s="23"/>
      <c r="R737" s="23"/>
      <c r="S737" s="23"/>
      <c r="T737" s="23"/>
      <c r="U737" s="23"/>
    </row>
    <row r="738" spans="1:21" ht="82.8">
      <c r="A738" s="167" t="s">
        <v>56600</v>
      </c>
      <c r="B738" s="23"/>
      <c r="C738" s="23" t="s">
        <v>56601</v>
      </c>
      <c r="D738" s="23"/>
      <c r="E738" s="23"/>
      <c r="F738" s="23"/>
      <c r="G738" s="23"/>
      <c r="H738" s="7"/>
      <c r="I738" s="7"/>
      <c r="J738" s="23"/>
      <c r="K738" s="150"/>
      <c r="L738" s="24"/>
      <c r="M738" s="23"/>
      <c r="N738" s="23"/>
      <c r="O738" s="23"/>
      <c r="P738" s="23"/>
      <c r="Q738" s="23"/>
      <c r="R738" s="23"/>
      <c r="S738" s="23"/>
      <c r="T738" s="23"/>
      <c r="U738" s="23"/>
    </row>
    <row r="739" spans="1:21" ht="41.4">
      <c r="A739" s="160" t="s">
        <v>56602</v>
      </c>
      <c r="B739" s="23" t="s">
        <v>56603</v>
      </c>
      <c r="C739" s="5" t="s">
        <v>26246</v>
      </c>
      <c r="D739" s="23" t="s">
        <v>56604</v>
      </c>
      <c r="E739" s="23" t="s">
        <v>56605</v>
      </c>
      <c r="F739" s="23" t="s">
        <v>56606</v>
      </c>
      <c r="G739" s="23" t="s">
        <v>56607</v>
      </c>
      <c r="H739" s="7" t="s">
        <v>56608</v>
      </c>
      <c r="I739" s="7" t="s">
        <v>56609</v>
      </c>
      <c r="J739" s="23"/>
      <c r="K739" s="150"/>
      <c r="L739" s="24"/>
      <c r="M739" s="23"/>
      <c r="N739" s="23"/>
      <c r="O739" s="23"/>
      <c r="P739" s="23"/>
      <c r="Q739" s="23"/>
      <c r="R739" s="23"/>
      <c r="S739" s="23"/>
      <c r="T739" s="23"/>
      <c r="U739" s="23"/>
    </row>
    <row r="740" spans="1:21" ht="27.6">
      <c r="A740" s="167" t="s">
        <v>56610</v>
      </c>
      <c r="B740" s="23"/>
      <c r="C740" s="23" t="s">
        <v>56611</v>
      </c>
      <c r="D740" s="23"/>
      <c r="E740" s="23"/>
      <c r="F740" s="23"/>
      <c r="G740" s="23"/>
      <c r="H740" s="7"/>
      <c r="I740" s="7"/>
      <c r="J740" s="23"/>
      <c r="K740" s="150"/>
      <c r="L740" s="24"/>
      <c r="M740" s="23"/>
      <c r="N740" s="23"/>
      <c r="O740" s="23"/>
      <c r="P740" s="23"/>
      <c r="Q740" s="23"/>
      <c r="R740" s="23"/>
      <c r="S740" s="23"/>
      <c r="T740" s="23"/>
      <c r="U740" s="23"/>
    </row>
    <row r="741" spans="1:21" ht="27.6">
      <c r="A741" s="167" t="s">
        <v>56612</v>
      </c>
      <c r="B741" s="23"/>
      <c r="C741" s="23" t="s">
        <v>56613</v>
      </c>
      <c r="D741" s="23"/>
      <c r="E741" s="23"/>
      <c r="F741" s="23"/>
      <c r="G741" s="23"/>
      <c r="H741" s="7"/>
      <c r="I741" s="7"/>
      <c r="J741" s="23"/>
      <c r="K741" s="150"/>
      <c r="L741" s="24"/>
      <c r="M741" s="23"/>
      <c r="N741" s="23"/>
      <c r="O741" s="23"/>
      <c r="P741" s="23"/>
      <c r="Q741" s="23"/>
      <c r="R741" s="23"/>
      <c r="S741" s="23"/>
      <c r="T741" s="23"/>
      <c r="U741" s="23"/>
    </row>
    <row r="742" spans="1:21" ht="27.6">
      <c r="A742" s="167" t="s">
        <v>56614</v>
      </c>
      <c r="B742" s="23"/>
      <c r="C742" s="23" t="s">
        <v>56615</v>
      </c>
      <c r="D742" s="23"/>
      <c r="E742" s="23"/>
      <c r="F742" s="23"/>
      <c r="G742" s="23"/>
      <c r="H742" s="7"/>
      <c r="I742" s="7"/>
      <c r="J742" s="23"/>
      <c r="K742" s="150"/>
      <c r="L742" s="24"/>
      <c r="M742" s="23"/>
      <c r="N742" s="23"/>
      <c r="O742" s="23"/>
      <c r="P742" s="23"/>
      <c r="Q742" s="23"/>
      <c r="R742" s="23"/>
      <c r="S742" s="23"/>
      <c r="T742" s="23"/>
      <c r="U742" s="23"/>
    </row>
    <row r="743" spans="1:21" ht="41.4">
      <c r="A743" s="160" t="s">
        <v>56616</v>
      </c>
      <c r="B743" s="23" t="s">
        <v>56617</v>
      </c>
      <c r="C743" s="23" t="s">
        <v>56618</v>
      </c>
      <c r="D743" s="23" t="s">
        <v>56619</v>
      </c>
      <c r="E743" s="23" t="s">
        <v>56620</v>
      </c>
      <c r="F743" s="23" t="s">
        <v>56621</v>
      </c>
      <c r="G743" s="23" t="s">
        <v>56622</v>
      </c>
      <c r="H743" s="7" t="s">
        <v>56623</v>
      </c>
      <c r="I743" s="7" t="s">
        <v>56624</v>
      </c>
      <c r="J743" s="23"/>
      <c r="K743" s="150"/>
      <c r="L743" s="24"/>
      <c r="M743" s="23"/>
      <c r="N743" s="23"/>
      <c r="O743" s="23"/>
      <c r="P743" s="23"/>
      <c r="Q743" s="23"/>
      <c r="R743" s="23"/>
      <c r="S743" s="23"/>
      <c r="T743" s="23"/>
      <c r="U743" s="23"/>
    </row>
    <row r="744" spans="1:21" ht="55.2">
      <c r="A744" s="160" t="s">
        <v>56625</v>
      </c>
      <c r="B744" s="23" t="s">
        <v>56626</v>
      </c>
      <c r="C744" s="23" t="s">
        <v>56627</v>
      </c>
      <c r="D744" s="23" t="s">
        <v>56628</v>
      </c>
      <c r="E744" s="23" t="s">
        <v>56629</v>
      </c>
      <c r="F744" s="23" t="s">
        <v>56630</v>
      </c>
      <c r="G744" s="23" t="s">
        <v>56631</v>
      </c>
      <c r="H744" s="7" t="s">
        <v>56632</v>
      </c>
      <c r="I744" s="7" t="s">
        <v>56633</v>
      </c>
      <c r="J744" s="23"/>
      <c r="K744" s="150"/>
      <c r="L744" s="24"/>
      <c r="M744" s="23"/>
      <c r="N744" s="23"/>
      <c r="O744" s="23"/>
      <c r="P744" s="23"/>
      <c r="Q744" s="23"/>
      <c r="R744" s="23"/>
      <c r="S744" s="23"/>
      <c r="T744" s="23"/>
      <c r="U744" s="23"/>
    </row>
    <row r="745" spans="1:21" ht="41.4">
      <c r="A745" s="160" t="s">
        <v>56634</v>
      </c>
      <c r="B745" s="23" t="s">
        <v>56635</v>
      </c>
      <c r="C745" s="5" t="s">
        <v>26246</v>
      </c>
      <c r="D745" s="23" t="s">
        <v>56636</v>
      </c>
      <c r="E745" s="23" t="s">
        <v>56637</v>
      </c>
      <c r="F745" s="23" t="s">
        <v>56638</v>
      </c>
      <c r="G745" s="23" t="s">
        <v>56639</v>
      </c>
      <c r="H745" s="7" t="s">
        <v>56640</v>
      </c>
      <c r="I745" s="7" t="s">
        <v>56641</v>
      </c>
      <c r="J745" s="23"/>
      <c r="K745" s="150"/>
      <c r="L745" s="24"/>
      <c r="M745" s="23"/>
      <c r="N745" s="23"/>
      <c r="O745" s="23"/>
      <c r="P745" s="23"/>
      <c r="Q745" s="23"/>
      <c r="R745" s="23"/>
      <c r="S745" s="23"/>
      <c r="T745" s="23"/>
      <c r="U745" s="23"/>
    </row>
    <row r="746" spans="1:21" ht="27.6">
      <c r="A746" s="167" t="s">
        <v>56642</v>
      </c>
      <c r="B746" s="153"/>
      <c r="C746" s="23" t="s">
        <v>56643</v>
      </c>
      <c r="D746" s="153"/>
      <c r="E746" s="153"/>
      <c r="F746" s="153"/>
      <c r="G746" s="23"/>
      <c r="H746" s="7"/>
      <c r="I746" s="7"/>
      <c r="J746" s="23"/>
      <c r="K746" s="150"/>
      <c r="L746" s="24"/>
      <c r="M746" s="23"/>
      <c r="N746" s="23"/>
      <c r="O746" s="23"/>
      <c r="P746" s="23"/>
      <c r="Q746" s="23"/>
      <c r="R746" s="23"/>
      <c r="S746" s="23"/>
      <c r="T746" s="23"/>
      <c r="U746" s="23"/>
    </row>
    <row r="747" spans="1:21" ht="41.4">
      <c r="A747" s="167" t="s">
        <v>56644</v>
      </c>
      <c r="B747" s="153"/>
      <c r="C747" s="153" t="s">
        <v>56645</v>
      </c>
      <c r="D747" s="153"/>
      <c r="E747" s="153"/>
      <c r="F747" s="153"/>
      <c r="G747" s="23"/>
      <c r="H747" s="7"/>
      <c r="I747" s="7"/>
      <c r="J747" s="23"/>
      <c r="K747" s="150"/>
      <c r="L747" s="24"/>
      <c r="M747" s="23"/>
      <c r="N747" s="23"/>
      <c r="O747" s="23"/>
      <c r="P747" s="23"/>
      <c r="Q747" s="23"/>
      <c r="R747" s="23"/>
      <c r="S747" s="23"/>
      <c r="T747" s="23"/>
      <c r="U747" s="23"/>
    </row>
    <row r="748" spans="1:21" ht="41.4">
      <c r="A748" s="167" t="s">
        <v>56646</v>
      </c>
      <c r="B748" s="153"/>
      <c r="C748" s="153" t="s">
        <v>56647</v>
      </c>
      <c r="D748" s="153"/>
      <c r="E748" s="153"/>
      <c r="F748" s="153"/>
      <c r="G748" s="23"/>
      <c r="H748" s="7"/>
      <c r="I748" s="7"/>
      <c r="J748" s="23"/>
      <c r="K748" s="150"/>
      <c r="L748" s="24"/>
      <c r="M748" s="23"/>
      <c r="N748" s="23"/>
      <c r="O748" s="23"/>
      <c r="P748" s="23"/>
      <c r="Q748" s="23"/>
      <c r="R748" s="23"/>
      <c r="S748" s="23"/>
      <c r="T748" s="23"/>
      <c r="U748" s="23"/>
    </row>
    <row r="749" spans="1:21" ht="55.2">
      <c r="A749" s="160" t="s">
        <v>56648</v>
      </c>
      <c r="B749" s="153" t="s">
        <v>56649</v>
      </c>
      <c r="C749" s="153" t="s">
        <v>56650</v>
      </c>
      <c r="D749" s="153" t="s">
        <v>56651</v>
      </c>
      <c r="E749" s="153" t="s">
        <v>56652</v>
      </c>
      <c r="F749" s="153" t="s">
        <v>56653</v>
      </c>
      <c r="G749" s="23" t="s">
        <v>56654</v>
      </c>
      <c r="H749" s="7" t="s">
        <v>56655</v>
      </c>
      <c r="I749" s="7" t="s">
        <v>56656</v>
      </c>
      <c r="J749" s="23"/>
      <c r="K749" s="150"/>
      <c r="L749" s="24"/>
      <c r="M749" s="23"/>
      <c r="N749" s="23"/>
      <c r="O749" s="23"/>
      <c r="P749" s="23"/>
      <c r="Q749" s="23"/>
      <c r="R749" s="23"/>
      <c r="S749" s="23"/>
      <c r="T749" s="23"/>
      <c r="U749" s="23"/>
    </row>
    <row r="750" spans="1:21" ht="69">
      <c r="A750" s="160" t="s">
        <v>56657</v>
      </c>
      <c r="B750" s="153" t="s">
        <v>56658</v>
      </c>
      <c r="C750" s="5" t="s">
        <v>26246</v>
      </c>
      <c r="D750" s="153" t="s">
        <v>56659</v>
      </c>
      <c r="E750" s="153" t="s">
        <v>56660</v>
      </c>
      <c r="F750" s="153" t="s">
        <v>56661</v>
      </c>
      <c r="G750" s="23" t="s">
        <v>56662</v>
      </c>
      <c r="H750" s="7" t="s">
        <v>56663</v>
      </c>
      <c r="I750" s="7" t="s">
        <v>56664</v>
      </c>
      <c r="J750" s="23"/>
      <c r="K750" s="150"/>
      <c r="L750" s="24"/>
      <c r="M750" s="23"/>
      <c r="N750" s="23"/>
      <c r="O750" s="23"/>
      <c r="P750" s="23"/>
      <c r="Q750" s="23"/>
      <c r="R750" s="23"/>
      <c r="S750" s="23"/>
      <c r="T750" s="23"/>
      <c r="U750" s="23"/>
    </row>
    <row r="751" spans="1:21" ht="41.4">
      <c r="A751" s="167" t="s">
        <v>56665</v>
      </c>
      <c r="B751" s="153"/>
      <c r="C751" s="153" t="s">
        <v>56666</v>
      </c>
      <c r="D751" s="153"/>
      <c r="E751" s="153"/>
      <c r="F751" s="153"/>
      <c r="G751" s="23"/>
      <c r="H751" s="7"/>
      <c r="I751" s="7"/>
      <c r="J751" s="23"/>
      <c r="K751" s="150"/>
      <c r="L751" s="24"/>
      <c r="M751" s="23"/>
      <c r="N751" s="23"/>
      <c r="O751" s="23"/>
      <c r="P751" s="23"/>
      <c r="Q751" s="23"/>
      <c r="R751" s="23"/>
      <c r="S751" s="23"/>
      <c r="T751" s="23"/>
      <c r="U751" s="23"/>
    </row>
    <row r="752" spans="1:21" ht="41.4">
      <c r="A752" s="167" t="s">
        <v>56667</v>
      </c>
      <c r="B752" s="153"/>
      <c r="C752" s="153" t="s">
        <v>56668</v>
      </c>
      <c r="D752" s="153"/>
      <c r="E752" s="153"/>
      <c r="F752" s="153"/>
      <c r="G752" s="23"/>
      <c r="H752" s="7"/>
      <c r="I752" s="7"/>
      <c r="J752" s="23"/>
      <c r="K752" s="150"/>
      <c r="L752" s="24"/>
      <c r="M752" s="23"/>
      <c r="N752" s="23"/>
      <c r="O752" s="23"/>
      <c r="P752" s="23"/>
      <c r="Q752" s="23"/>
      <c r="R752" s="23"/>
      <c r="S752" s="23"/>
      <c r="T752" s="23"/>
      <c r="U752" s="23"/>
    </row>
    <row r="753" spans="1:21" ht="41.4">
      <c r="A753" s="167" t="s">
        <v>56669</v>
      </c>
      <c r="B753" s="153"/>
      <c r="C753" s="153" t="s">
        <v>56670</v>
      </c>
      <c r="D753" s="153"/>
      <c r="E753" s="153"/>
      <c r="F753" s="153"/>
      <c r="G753" s="23"/>
      <c r="H753" s="7"/>
      <c r="I753" s="7"/>
      <c r="J753" s="23"/>
      <c r="K753" s="150"/>
      <c r="L753" s="24"/>
      <c r="M753" s="23"/>
      <c r="N753" s="23"/>
      <c r="O753" s="23"/>
      <c r="P753" s="23"/>
      <c r="Q753" s="23"/>
      <c r="R753" s="23"/>
      <c r="S753" s="23"/>
      <c r="T753" s="23"/>
      <c r="U753" s="23"/>
    </row>
    <row r="754" spans="1:21" ht="13.8">
      <c r="A754" s="160" t="s">
        <v>56671</v>
      </c>
      <c r="B754" s="153" t="s">
        <v>56672</v>
      </c>
      <c r="C754" s="153" t="s">
        <v>56673</v>
      </c>
      <c r="D754" s="153" t="s">
        <v>56674</v>
      </c>
      <c r="E754" s="153" t="s">
        <v>56675</v>
      </c>
      <c r="F754" s="153" t="s">
        <v>56676</v>
      </c>
      <c r="G754" s="23" t="s">
        <v>56677</v>
      </c>
      <c r="H754" s="7" t="s">
        <v>56678</v>
      </c>
      <c r="I754" s="7" t="s">
        <v>56679</v>
      </c>
      <c r="J754" s="23"/>
      <c r="K754" s="150"/>
      <c r="L754" s="24"/>
      <c r="M754" s="23"/>
      <c r="N754" s="23"/>
      <c r="O754" s="23"/>
      <c r="P754" s="23"/>
      <c r="Q754" s="23"/>
      <c r="R754" s="23"/>
      <c r="S754" s="23"/>
      <c r="T754" s="23"/>
      <c r="U754" s="23"/>
    </row>
    <row r="755" spans="1:21" ht="13.8">
      <c r="A755" s="160" t="s">
        <v>56680</v>
      </c>
      <c r="B755" s="153" t="s">
        <v>56681</v>
      </c>
      <c r="C755" s="153" t="s">
        <v>56682</v>
      </c>
      <c r="D755" s="153" t="s">
        <v>56683</v>
      </c>
      <c r="E755" s="153" t="s">
        <v>56684</v>
      </c>
      <c r="F755" s="153" t="s">
        <v>56685</v>
      </c>
      <c r="G755" s="23" t="s">
        <v>56686</v>
      </c>
      <c r="H755" s="7" t="s">
        <v>56687</v>
      </c>
      <c r="I755" s="7" t="s">
        <v>56688</v>
      </c>
      <c r="J755" s="23"/>
      <c r="K755" s="150"/>
      <c r="L755" s="24"/>
      <c r="M755" s="23"/>
      <c r="N755" s="23"/>
      <c r="O755" s="23"/>
      <c r="P755" s="23"/>
      <c r="Q755" s="23"/>
      <c r="R755" s="23"/>
      <c r="S755" s="23"/>
      <c r="T755" s="23"/>
      <c r="U755" s="23"/>
    </row>
    <row r="756" spans="1:21" ht="55.2">
      <c r="A756" s="160" t="s">
        <v>56689</v>
      </c>
      <c r="B756" s="23" t="s">
        <v>56690</v>
      </c>
      <c r="C756" s="23" t="s">
        <v>56691</v>
      </c>
      <c r="D756" s="23" t="s">
        <v>56692</v>
      </c>
      <c r="E756" s="23" t="s">
        <v>56693</v>
      </c>
      <c r="F756" s="23" t="s">
        <v>56694</v>
      </c>
      <c r="G756" s="23" t="s">
        <v>56695</v>
      </c>
      <c r="H756" s="7" t="s">
        <v>56696</v>
      </c>
      <c r="I756" s="7" t="s">
        <v>56697</v>
      </c>
      <c r="J756" s="23"/>
      <c r="K756" s="150"/>
      <c r="L756" s="24"/>
      <c r="M756" s="23"/>
      <c r="N756" s="23"/>
      <c r="O756" s="23"/>
      <c r="P756" s="23"/>
      <c r="Q756" s="23"/>
      <c r="R756" s="23"/>
      <c r="S756" s="23"/>
      <c r="T756" s="23"/>
      <c r="U756" s="23"/>
    </row>
    <row r="757" spans="1:21" ht="124.2">
      <c r="A757" s="160" t="s">
        <v>56698</v>
      </c>
      <c r="B757" s="23" t="s">
        <v>56699</v>
      </c>
      <c r="C757" s="5" t="s">
        <v>55069</v>
      </c>
      <c r="D757" s="23" t="s">
        <v>56700</v>
      </c>
      <c r="E757" s="23" t="s">
        <v>56701</v>
      </c>
      <c r="F757" s="23" t="s">
        <v>56702</v>
      </c>
      <c r="G757" s="23" t="s">
        <v>56703</v>
      </c>
      <c r="H757" s="7" t="s">
        <v>56704</v>
      </c>
      <c r="I757" s="7" t="s">
        <v>56705</v>
      </c>
      <c r="J757" s="23"/>
      <c r="K757" s="150"/>
      <c r="L757" s="24"/>
      <c r="M757" s="23"/>
      <c r="N757" s="23"/>
      <c r="O757" s="23"/>
      <c r="P757" s="23"/>
      <c r="Q757" s="23"/>
      <c r="R757" s="23"/>
      <c r="S757" s="23"/>
      <c r="T757" s="23"/>
      <c r="U757" s="23"/>
    </row>
    <row r="758" spans="1:21" ht="124.2">
      <c r="A758" s="167" t="s">
        <v>56706</v>
      </c>
      <c r="B758" s="23"/>
      <c r="C758" s="23" t="s">
        <v>56707</v>
      </c>
      <c r="D758" s="23"/>
      <c r="E758" s="23"/>
      <c r="F758" s="23"/>
      <c r="G758" s="23"/>
      <c r="H758" s="7"/>
      <c r="I758" s="7"/>
      <c r="J758" s="23"/>
      <c r="K758" s="150"/>
      <c r="L758" s="24"/>
      <c r="M758" s="23"/>
      <c r="N758" s="23"/>
      <c r="O758" s="23"/>
      <c r="P758" s="23"/>
      <c r="Q758" s="23"/>
      <c r="R758" s="23"/>
      <c r="S758" s="23"/>
      <c r="T758" s="23"/>
      <c r="U758" s="23"/>
    </row>
    <row r="759" spans="1:21" ht="124.2">
      <c r="A759" s="167" t="s">
        <v>56708</v>
      </c>
      <c r="B759" s="23"/>
      <c r="C759" s="23" t="s">
        <v>56709</v>
      </c>
      <c r="D759" s="23"/>
      <c r="E759" s="23"/>
      <c r="F759" s="23"/>
      <c r="G759" s="23"/>
      <c r="H759" s="7"/>
      <c r="I759" s="7"/>
      <c r="J759" s="23"/>
      <c r="K759" s="150"/>
      <c r="L759" s="24"/>
      <c r="M759" s="23"/>
      <c r="N759" s="23"/>
      <c r="O759" s="23"/>
      <c r="P759" s="23"/>
      <c r="Q759" s="23"/>
      <c r="R759" s="23"/>
      <c r="S759" s="23"/>
      <c r="T759" s="23"/>
      <c r="U759" s="23"/>
    </row>
    <row r="760" spans="1:21" ht="124.2">
      <c r="A760" s="167" t="s">
        <v>56710</v>
      </c>
      <c r="B760" s="23"/>
      <c r="C760" s="23" t="s">
        <v>56711</v>
      </c>
      <c r="D760" s="23"/>
      <c r="E760" s="23"/>
      <c r="F760" s="23"/>
      <c r="G760" s="23"/>
      <c r="H760" s="7"/>
      <c r="I760" s="7"/>
      <c r="J760" s="23"/>
      <c r="K760" s="150"/>
      <c r="L760" s="24"/>
      <c r="M760" s="23"/>
      <c r="N760" s="23"/>
      <c r="O760" s="23"/>
      <c r="P760" s="23"/>
      <c r="Q760" s="23"/>
      <c r="R760" s="23"/>
      <c r="S760" s="23"/>
      <c r="T760" s="23"/>
      <c r="U760" s="23"/>
    </row>
    <row r="761" spans="1:21" ht="138">
      <c r="A761" s="167" t="s">
        <v>56712</v>
      </c>
      <c r="B761" s="23"/>
      <c r="C761" s="23" t="s">
        <v>56713</v>
      </c>
      <c r="D761" s="23"/>
      <c r="E761" s="23"/>
      <c r="F761" s="23"/>
      <c r="G761" s="23"/>
      <c r="H761" s="7"/>
      <c r="I761" s="7"/>
      <c r="J761" s="23"/>
      <c r="K761" s="150"/>
      <c r="L761" s="24"/>
      <c r="M761" s="23"/>
      <c r="N761" s="23"/>
      <c r="O761" s="23"/>
      <c r="P761" s="23"/>
      <c r="Q761" s="23"/>
      <c r="R761" s="23"/>
      <c r="S761" s="23"/>
      <c r="T761" s="23"/>
      <c r="U761" s="23"/>
    </row>
    <row r="762" spans="1:21" ht="110.4">
      <c r="A762" s="167" t="s">
        <v>56714</v>
      </c>
      <c r="B762" s="23"/>
      <c r="C762" s="23" t="s">
        <v>56715</v>
      </c>
      <c r="D762" s="23"/>
      <c r="E762" s="23"/>
      <c r="F762" s="23"/>
      <c r="G762" s="23"/>
      <c r="H762" s="7"/>
      <c r="I762" s="7"/>
      <c r="J762" s="23"/>
      <c r="K762" s="150"/>
      <c r="L762" s="24"/>
      <c r="M762" s="23"/>
      <c r="N762" s="23"/>
      <c r="O762" s="23"/>
      <c r="P762" s="23"/>
      <c r="Q762" s="23"/>
      <c r="R762" s="23"/>
      <c r="S762" s="23"/>
      <c r="T762" s="23"/>
      <c r="U762" s="23"/>
    </row>
    <row r="763" spans="1:21" ht="124.2">
      <c r="A763" s="167" t="s">
        <v>56716</v>
      </c>
      <c r="B763" s="23"/>
      <c r="C763" s="23" t="s">
        <v>56717</v>
      </c>
      <c r="D763" s="23"/>
      <c r="E763" s="23"/>
      <c r="F763" s="23"/>
      <c r="G763" s="23"/>
      <c r="H763" s="7"/>
      <c r="I763" s="7"/>
      <c r="J763" s="23"/>
      <c r="K763" s="150"/>
      <c r="L763" s="24"/>
      <c r="M763" s="23"/>
      <c r="N763" s="23"/>
      <c r="O763" s="23"/>
      <c r="P763" s="23"/>
      <c r="Q763" s="23"/>
      <c r="R763" s="23"/>
      <c r="S763" s="23"/>
      <c r="T763" s="23"/>
      <c r="U763" s="23"/>
    </row>
    <row r="764" spans="1:21" ht="124.2">
      <c r="A764" s="167" t="s">
        <v>56718</v>
      </c>
      <c r="B764" s="23"/>
      <c r="C764" s="23" t="s">
        <v>56719</v>
      </c>
      <c r="D764" s="23"/>
      <c r="E764" s="23"/>
      <c r="F764" s="23"/>
      <c r="G764" s="23"/>
      <c r="H764" s="7"/>
      <c r="I764" s="7"/>
      <c r="J764" s="23"/>
      <c r="K764" s="150"/>
      <c r="L764" s="24"/>
      <c r="M764" s="23"/>
      <c r="N764" s="23"/>
      <c r="O764" s="23"/>
      <c r="P764" s="23"/>
      <c r="Q764" s="23"/>
      <c r="R764" s="23"/>
      <c r="S764" s="23"/>
      <c r="T764" s="23"/>
      <c r="U764" s="23"/>
    </row>
    <row r="765" spans="1:21" ht="13.8">
      <c r="A765" s="160" t="s">
        <v>56720</v>
      </c>
      <c r="B765" s="23" t="s">
        <v>56721</v>
      </c>
      <c r="C765" s="23" t="s">
        <v>56722</v>
      </c>
      <c r="D765" s="23" t="s">
        <v>56723</v>
      </c>
      <c r="E765" s="23" t="s">
        <v>56724</v>
      </c>
      <c r="F765" s="23" t="s">
        <v>56725</v>
      </c>
      <c r="G765" s="23" t="s">
        <v>56726</v>
      </c>
      <c r="H765" s="7" t="s">
        <v>56727</v>
      </c>
      <c r="I765" s="7" t="s">
        <v>56728</v>
      </c>
      <c r="J765" s="23"/>
      <c r="K765" s="150"/>
      <c r="L765" s="24"/>
      <c r="M765" s="23"/>
      <c r="N765" s="23"/>
      <c r="O765" s="23"/>
      <c r="P765" s="23"/>
      <c r="Q765" s="23"/>
      <c r="R765" s="23"/>
      <c r="S765" s="23"/>
      <c r="T765" s="23"/>
      <c r="U765" s="23"/>
    </row>
    <row r="766" spans="1:21" ht="13.8">
      <c r="A766" s="160" t="s">
        <v>56729</v>
      </c>
      <c r="B766" s="23" t="s">
        <v>5032</v>
      </c>
      <c r="C766" s="23" t="s">
        <v>5033</v>
      </c>
      <c r="D766" s="23" t="s">
        <v>5034</v>
      </c>
      <c r="E766" s="23" t="s">
        <v>5035</v>
      </c>
      <c r="F766" s="23" t="s">
        <v>5036</v>
      </c>
      <c r="G766" s="23" t="s">
        <v>56730</v>
      </c>
      <c r="H766" s="7" t="s">
        <v>5038</v>
      </c>
      <c r="I766" s="7" t="s">
        <v>5035</v>
      </c>
      <c r="J766" s="23"/>
      <c r="K766" s="150"/>
      <c r="L766" s="24"/>
      <c r="M766" s="23"/>
      <c r="N766" s="23"/>
      <c r="O766" s="23"/>
      <c r="P766" s="23"/>
      <c r="Q766" s="23"/>
      <c r="R766" s="23"/>
      <c r="S766" s="23"/>
      <c r="T766" s="23"/>
      <c r="U766" s="23"/>
    </row>
    <row r="767" spans="1:21" ht="13.8">
      <c r="A767" s="160" t="s">
        <v>56731</v>
      </c>
      <c r="B767" s="23" t="s">
        <v>56732</v>
      </c>
      <c r="C767" s="23" t="s">
        <v>56733</v>
      </c>
      <c r="D767" s="23" t="s">
        <v>56734</v>
      </c>
      <c r="E767" s="23" t="s">
        <v>56735</v>
      </c>
      <c r="F767" s="23" t="s">
        <v>56736</v>
      </c>
      <c r="G767" s="23" t="s">
        <v>56737</v>
      </c>
      <c r="H767" s="7" t="s">
        <v>56738</v>
      </c>
      <c r="I767" s="7" t="s">
        <v>56739</v>
      </c>
      <c r="J767" s="23"/>
      <c r="K767" s="150"/>
      <c r="L767" s="24"/>
      <c r="M767" s="23"/>
      <c r="N767" s="23"/>
      <c r="O767" s="23"/>
      <c r="P767" s="23"/>
      <c r="Q767" s="23"/>
      <c r="R767" s="23"/>
      <c r="S767" s="23"/>
      <c r="T767" s="23"/>
      <c r="U767" s="23"/>
    </row>
    <row r="768" spans="1:21" ht="13.8">
      <c r="A768" s="160" t="s">
        <v>56740</v>
      </c>
      <c r="B768" s="23" t="s">
        <v>56741</v>
      </c>
      <c r="C768" s="23" t="s">
        <v>56742</v>
      </c>
      <c r="D768" s="23" t="s">
        <v>56743</v>
      </c>
      <c r="E768" s="23" t="s">
        <v>56744</v>
      </c>
      <c r="F768" s="23" t="s">
        <v>56745</v>
      </c>
      <c r="G768" s="23" t="s">
        <v>56746</v>
      </c>
      <c r="H768" s="7" t="s">
        <v>56747</v>
      </c>
      <c r="I768" s="7" t="s">
        <v>56748</v>
      </c>
      <c r="J768" s="23"/>
      <c r="K768" s="150"/>
      <c r="L768" s="24"/>
      <c r="M768" s="23"/>
      <c r="N768" s="23"/>
      <c r="O768" s="23"/>
      <c r="P768" s="23"/>
      <c r="Q768" s="23"/>
      <c r="R768" s="23"/>
      <c r="S768" s="23"/>
      <c r="T768" s="23"/>
      <c r="U768" s="23"/>
    </row>
    <row r="769" spans="1:21" ht="13.8">
      <c r="A769" s="160" t="s">
        <v>56749</v>
      </c>
      <c r="B769" s="23" t="s">
        <v>3730</v>
      </c>
      <c r="C769" s="23" t="s">
        <v>12326</v>
      </c>
      <c r="D769" s="23" t="s">
        <v>12327</v>
      </c>
      <c r="E769" s="23" t="s">
        <v>12328</v>
      </c>
      <c r="F769" s="23" t="s">
        <v>12329</v>
      </c>
      <c r="G769" s="23" t="s">
        <v>3728</v>
      </c>
      <c r="H769" s="7" t="s">
        <v>3729</v>
      </c>
      <c r="I769" s="7" t="s">
        <v>3730</v>
      </c>
      <c r="J769" s="23"/>
      <c r="K769" s="150"/>
      <c r="L769" s="24"/>
      <c r="M769" s="23"/>
      <c r="N769" s="23"/>
      <c r="O769" s="23"/>
      <c r="P769" s="23"/>
      <c r="Q769" s="23"/>
      <c r="R769" s="23"/>
      <c r="S769" s="23"/>
      <c r="T769" s="23"/>
      <c r="U769" s="23"/>
    </row>
    <row r="770" spans="1:21" ht="13.8">
      <c r="A770" s="160" t="s">
        <v>56750</v>
      </c>
      <c r="B770" s="23" t="s">
        <v>56751</v>
      </c>
      <c r="C770" s="23" t="s">
        <v>56752</v>
      </c>
      <c r="D770" s="23" t="s">
        <v>56753</v>
      </c>
      <c r="E770" s="23" t="s">
        <v>56754</v>
      </c>
      <c r="F770" s="23" t="s">
        <v>56755</v>
      </c>
      <c r="G770" s="23" t="s">
        <v>56756</v>
      </c>
      <c r="H770" s="7" t="s">
        <v>56757</v>
      </c>
      <c r="I770" s="7" t="s">
        <v>56758</v>
      </c>
      <c r="J770" s="23"/>
      <c r="K770" s="150"/>
      <c r="L770" s="24"/>
      <c r="M770" s="23"/>
      <c r="N770" s="23"/>
      <c r="O770" s="23"/>
      <c r="P770" s="23"/>
      <c r="Q770" s="23"/>
      <c r="R770" s="23"/>
      <c r="S770" s="23"/>
      <c r="T770" s="23"/>
      <c r="U770" s="23"/>
    </row>
    <row r="771" spans="1:21" ht="27.6">
      <c r="A771" s="160" t="s">
        <v>56759</v>
      </c>
      <c r="B771" s="23" t="s">
        <v>56760</v>
      </c>
      <c r="C771" s="23" t="s">
        <v>56761</v>
      </c>
      <c r="D771" s="23" t="s">
        <v>56762</v>
      </c>
      <c r="E771" s="23" t="s">
        <v>56763</v>
      </c>
      <c r="F771" s="23" t="s">
        <v>56764</v>
      </c>
      <c r="G771" s="23" t="s">
        <v>56765</v>
      </c>
      <c r="H771" s="7" t="s">
        <v>56766</v>
      </c>
      <c r="I771" s="7" t="s">
        <v>56767</v>
      </c>
      <c r="J771" s="23"/>
      <c r="K771" s="150"/>
      <c r="L771" s="24"/>
      <c r="M771" s="23"/>
      <c r="N771" s="23"/>
      <c r="O771" s="23"/>
      <c r="P771" s="23"/>
      <c r="Q771" s="23"/>
      <c r="R771" s="23"/>
      <c r="S771" s="23"/>
      <c r="T771" s="23"/>
      <c r="U771" s="23"/>
    </row>
    <row r="772" spans="1:21" ht="13.8">
      <c r="A772" s="160" t="s">
        <v>56768</v>
      </c>
      <c r="B772" s="23" t="s">
        <v>56769</v>
      </c>
      <c r="C772" s="23" t="s">
        <v>56770</v>
      </c>
      <c r="D772" s="23" t="s">
        <v>56771</v>
      </c>
      <c r="E772" s="23" t="s">
        <v>56772</v>
      </c>
      <c r="F772" s="23" t="s">
        <v>56773</v>
      </c>
      <c r="G772" s="23" t="s">
        <v>56774</v>
      </c>
      <c r="H772" s="7" t="s">
        <v>56775</v>
      </c>
      <c r="I772" s="7" t="s">
        <v>56776</v>
      </c>
      <c r="J772" s="23"/>
      <c r="K772" s="150"/>
      <c r="L772" s="24"/>
      <c r="M772" s="23"/>
      <c r="N772" s="23"/>
      <c r="O772" s="23"/>
      <c r="P772" s="23"/>
      <c r="Q772" s="23"/>
      <c r="R772" s="23"/>
      <c r="S772" s="23"/>
      <c r="T772" s="23"/>
      <c r="U772" s="23"/>
    </row>
    <row r="773" spans="1:21" ht="13.8">
      <c r="A773" s="160" t="s">
        <v>56777</v>
      </c>
      <c r="B773" s="23" t="s">
        <v>16009</v>
      </c>
      <c r="C773" s="23" t="s">
        <v>16010</v>
      </c>
      <c r="D773" s="23" t="s">
        <v>16011</v>
      </c>
      <c r="E773" s="23" t="s">
        <v>16012</v>
      </c>
      <c r="F773" s="23" t="s">
        <v>56778</v>
      </c>
      <c r="G773" s="23" t="s">
        <v>25558</v>
      </c>
      <c r="H773" s="7" t="s">
        <v>56779</v>
      </c>
      <c r="I773" s="7" t="s">
        <v>56780</v>
      </c>
      <c r="J773" s="23"/>
      <c r="K773" s="150"/>
      <c r="L773" s="24"/>
      <c r="M773" s="23"/>
      <c r="N773" s="23"/>
      <c r="O773" s="23"/>
      <c r="P773" s="23"/>
      <c r="Q773" s="23"/>
      <c r="R773" s="23"/>
      <c r="S773" s="23"/>
      <c r="T773" s="23"/>
      <c r="U773" s="23"/>
    </row>
    <row r="774" spans="1:21" ht="13.8">
      <c r="A774" s="160" t="s">
        <v>56781</v>
      </c>
      <c r="B774" s="23" t="s">
        <v>56782</v>
      </c>
      <c r="C774" s="23" t="s">
        <v>56783</v>
      </c>
      <c r="D774" s="23" t="s">
        <v>56784</v>
      </c>
      <c r="E774" s="23" t="s">
        <v>56785</v>
      </c>
      <c r="F774" s="23" t="s">
        <v>56786</v>
      </c>
      <c r="G774" s="23" t="s">
        <v>56787</v>
      </c>
      <c r="H774" s="7" t="s">
        <v>56788</v>
      </c>
      <c r="I774" s="7" t="s">
        <v>56789</v>
      </c>
      <c r="J774" s="23"/>
      <c r="K774" s="150"/>
      <c r="L774" s="24"/>
      <c r="M774" s="23"/>
      <c r="N774" s="23"/>
      <c r="O774" s="23"/>
      <c r="P774" s="23"/>
      <c r="Q774" s="23"/>
      <c r="R774" s="23"/>
      <c r="S774" s="23"/>
      <c r="T774" s="23"/>
      <c r="U774" s="23"/>
    </row>
    <row r="775" spans="1:21" ht="13.8">
      <c r="A775" s="160" t="s">
        <v>56790</v>
      </c>
      <c r="B775" s="23" t="s">
        <v>4879</v>
      </c>
      <c r="C775" s="23" t="s">
        <v>4880</v>
      </c>
      <c r="D775" s="23" t="s">
        <v>2865</v>
      </c>
      <c r="E775" s="23" t="s">
        <v>2866</v>
      </c>
      <c r="F775" s="23" t="s">
        <v>4882</v>
      </c>
      <c r="G775" s="23" t="s">
        <v>2868</v>
      </c>
      <c r="H775" s="7" t="s">
        <v>2869</v>
      </c>
      <c r="I775" s="7" t="s">
        <v>4883</v>
      </c>
      <c r="J775" s="23"/>
      <c r="K775" s="150"/>
      <c r="L775" s="24"/>
      <c r="M775" s="23"/>
      <c r="N775" s="23"/>
      <c r="O775" s="23"/>
      <c r="P775" s="23"/>
      <c r="Q775" s="23"/>
      <c r="R775" s="23"/>
      <c r="S775" s="23"/>
      <c r="T775" s="23"/>
      <c r="U775" s="23"/>
    </row>
    <row r="776" spans="1:21" ht="27.6">
      <c r="A776" s="160" t="s">
        <v>56791</v>
      </c>
      <c r="B776" s="23" t="s">
        <v>16050</v>
      </c>
      <c r="C776" s="23" t="s">
        <v>16050</v>
      </c>
      <c r="D776" s="23" t="s">
        <v>16050</v>
      </c>
      <c r="E776" s="23" t="s">
        <v>16050</v>
      </c>
      <c r="F776" s="23" t="s">
        <v>16050</v>
      </c>
      <c r="G776" s="23" t="s">
        <v>16050</v>
      </c>
      <c r="H776" s="7" t="s">
        <v>16050</v>
      </c>
      <c r="I776" s="7" t="s">
        <v>16050</v>
      </c>
      <c r="J776" s="23"/>
      <c r="K776" s="150"/>
      <c r="L776" s="24"/>
      <c r="M776" s="23"/>
      <c r="N776" s="23"/>
      <c r="O776" s="23"/>
      <c r="P776" s="23"/>
      <c r="Q776" s="23"/>
      <c r="R776" s="23"/>
      <c r="S776" s="23"/>
      <c r="T776" s="23"/>
      <c r="U776" s="23"/>
    </row>
    <row r="777" spans="1:21" ht="27.6">
      <c r="A777" s="160" t="s">
        <v>56792</v>
      </c>
      <c r="B777" s="23" t="s">
        <v>16052</v>
      </c>
      <c r="C777" s="23" t="s">
        <v>16052</v>
      </c>
      <c r="D777" s="23" t="s">
        <v>16052</v>
      </c>
      <c r="E777" s="23" t="s">
        <v>16052</v>
      </c>
      <c r="F777" s="23" t="s">
        <v>16052</v>
      </c>
      <c r="G777" s="23" t="s">
        <v>16052</v>
      </c>
      <c r="H777" s="7" t="s">
        <v>16052</v>
      </c>
      <c r="I777" s="7" t="s">
        <v>16052</v>
      </c>
      <c r="J777" s="23"/>
      <c r="K777" s="150"/>
      <c r="L777" s="24"/>
      <c r="M777" s="23"/>
      <c r="N777" s="23"/>
      <c r="O777" s="23"/>
      <c r="P777" s="23"/>
      <c r="Q777" s="23"/>
      <c r="R777" s="23"/>
      <c r="S777" s="23"/>
      <c r="T777" s="23"/>
      <c r="U777" s="23"/>
    </row>
    <row r="778" spans="1:21" ht="55.2">
      <c r="A778" s="160" t="s">
        <v>56793</v>
      </c>
      <c r="B778" s="23" t="s">
        <v>56794</v>
      </c>
      <c r="C778" s="23" t="s">
        <v>56795</v>
      </c>
      <c r="D778" s="23" t="s">
        <v>56796</v>
      </c>
      <c r="E778" s="23" t="s">
        <v>56797</v>
      </c>
      <c r="F778" s="23" t="s">
        <v>56798</v>
      </c>
      <c r="G778" s="23" t="s">
        <v>56799</v>
      </c>
      <c r="H778" s="7" t="s">
        <v>56800</v>
      </c>
      <c r="I778" s="7" t="s">
        <v>56801</v>
      </c>
      <c r="J778" s="23"/>
      <c r="K778" s="150"/>
      <c r="L778" s="24"/>
      <c r="M778" s="23"/>
      <c r="N778" s="23"/>
      <c r="O778" s="23"/>
      <c r="P778" s="23"/>
      <c r="Q778" s="23"/>
      <c r="R778" s="23"/>
      <c r="S778" s="23"/>
      <c r="T778" s="23"/>
      <c r="U778" s="23"/>
    </row>
    <row r="779" spans="1:21" ht="165.6">
      <c r="A779" s="160" t="s">
        <v>56802</v>
      </c>
      <c r="B779" s="23" t="s">
        <v>56803</v>
      </c>
      <c r="C779" s="5" t="s">
        <v>31604</v>
      </c>
      <c r="D779" s="23" t="s">
        <v>56804</v>
      </c>
      <c r="E779" s="23" t="s">
        <v>56805</v>
      </c>
      <c r="F779" s="23" t="s">
        <v>56806</v>
      </c>
      <c r="G779" s="23" t="s">
        <v>56807</v>
      </c>
      <c r="H779" s="7" t="s">
        <v>56808</v>
      </c>
      <c r="I779" s="7" t="s">
        <v>56809</v>
      </c>
      <c r="J779" s="23"/>
      <c r="K779" s="150"/>
      <c r="L779" s="24"/>
      <c r="M779" s="23"/>
      <c r="N779" s="23"/>
      <c r="O779" s="23"/>
      <c r="P779" s="23"/>
      <c r="Q779" s="23"/>
      <c r="R779" s="23"/>
      <c r="S779" s="23"/>
      <c r="T779" s="23"/>
      <c r="U779" s="23"/>
    </row>
    <row r="780" spans="1:21" ht="165.6">
      <c r="A780" s="167" t="s">
        <v>56810</v>
      </c>
      <c r="B780" s="23"/>
      <c r="C780" s="23" t="s">
        <v>56811</v>
      </c>
      <c r="D780" s="23"/>
      <c r="E780" s="23"/>
      <c r="F780" s="23"/>
      <c r="G780" s="23"/>
      <c r="H780" s="7"/>
      <c r="I780" s="7"/>
      <c r="J780" s="23"/>
      <c r="K780" s="150"/>
      <c r="L780" s="24"/>
      <c r="M780" s="23"/>
      <c r="N780" s="23"/>
      <c r="O780" s="23"/>
      <c r="P780" s="23"/>
      <c r="Q780" s="23"/>
      <c r="R780" s="23"/>
      <c r="S780" s="23"/>
      <c r="T780" s="23"/>
      <c r="U780" s="23"/>
    </row>
    <row r="781" spans="1:21" ht="151.80000000000001">
      <c r="A781" s="167" t="s">
        <v>56812</v>
      </c>
      <c r="B781" s="23"/>
      <c r="C781" s="23" t="s">
        <v>56813</v>
      </c>
      <c r="D781" s="23"/>
      <c r="E781" s="23"/>
      <c r="F781" s="23"/>
      <c r="G781" s="23"/>
      <c r="H781" s="7"/>
      <c r="I781" s="7"/>
      <c r="J781" s="23"/>
      <c r="K781" s="150"/>
      <c r="L781" s="24"/>
      <c r="M781" s="23"/>
      <c r="N781" s="23"/>
      <c r="O781" s="23"/>
      <c r="P781" s="23"/>
      <c r="Q781" s="23"/>
      <c r="R781" s="23"/>
      <c r="S781" s="23"/>
      <c r="T781" s="23"/>
      <c r="U781" s="23"/>
    </row>
    <row r="782" spans="1:21" ht="151.80000000000001">
      <c r="A782" s="167" t="s">
        <v>56814</v>
      </c>
      <c r="B782" s="23"/>
      <c r="C782" s="23" t="s">
        <v>56815</v>
      </c>
      <c r="D782" s="23"/>
      <c r="E782" s="23"/>
      <c r="F782" s="23"/>
      <c r="G782" s="23"/>
      <c r="H782" s="7"/>
      <c r="I782" s="7"/>
      <c r="J782" s="23"/>
      <c r="K782" s="150"/>
      <c r="L782" s="24"/>
      <c r="M782" s="23"/>
      <c r="N782" s="23"/>
      <c r="O782" s="23"/>
      <c r="P782" s="23"/>
      <c r="Q782" s="23"/>
      <c r="R782" s="23"/>
      <c r="S782" s="23"/>
      <c r="T782" s="23"/>
      <c r="U782" s="23"/>
    </row>
    <row r="783" spans="1:21" ht="179.4">
      <c r="A783" s="167" t="s">
        <v>56816</v>
      </c>
      <c r="B783" s="23"/>
      <c r="C783" s="23" t="s">
        <v>56817</v>
      </c>
      <c r="D783" s="23"/>
      <c r="E783" s="23"/>
      <c r="F783" s="23"/>
      <c r="G783" s="23"/>
      <c r="H783" s="7"/>
      <c r="I783" s="7"/>
      <c r="J783" s="23"/>
      <c r="K783" s="150"/>
      <c r="L783" s="24"/>
      <c r="M783" s="23"/>
      <c r="N783" s="23"/>
      <c r="O783" s="23"/>
      <c r="P783" s="23"/>
      <c r="Q783" s="23"/>
      <c r="R783" s="23"/>
      <c r="S783" s="23"/>
      <c r="T783" s="23"/>
      <c r="U783" s="23"/>
    </row>
    <row r="784" spans="1:21" ht="165.6">
      <c r="A784" s="167" t="s">
        <v>56818</v>
      </c>
      <c r="B784" s="23"/>
      <c r="C784" s="23" t="s">
        <v>56819</v>
      </c>
      <c r="D784" s="23"/>
      <c r="E784" s="23"/>
      <c r="F784" s="23"/>
      <c r="G784" s="23"/>
      <c r="H784" s="7"/>
      <c r="I784" s="7"/>
      <c r="J784" s="23"/>
      <c r="K784" s="150"/>
      <c r="L784" s="24"/>
      <c r="M784" s="23"/>
      <c r="N784" s="23"/>
      <c r="O784" s="23"/>
      <c r="P784" s="23"/>
      <c r="Q784" s="23"/>
      <c r="R784" s="23"/>
      <c r="S784" s="23"/>
      <c r="T784" s="23"/>
      <c r="U784" s="23"/>
    </row>
    <row r="785" spans="1:21" ht="124.2">
      <c r="A785" s="160" t="s">
        <v>56820</v>
      </c>
      <c r="B785" s="23" t="s">
        <v>56821</v>
      </c>
      <c r="C785" s="5" t="s">
        <v>31604</v>
      </c>
      <c r="D785" s="23" t="s">
        <v>56822</v>
      </c>
      <c r="E785" s="23" t="s">
        <v>56823</v>
      </c>
      <c r="F785" s="23" t="s">
        <v>56824</v>
      </c>
      <c r="G785" s="23" t="s">
        <v>56825</v>
      </c>
      <c r="H785" s="7" t="s">
        <v>56826</v>
      </c>
      <c r="I785" s="7" t="s">
        <v>56827</v>
      </c>
      <c r="J785" s="23"/>
      <c r="K785" s="150"/>
      <c r="L785" s="24"/>
      <c r="M785" s="23"/>
      <c r="N785" s="23"/>
      <c r="O785" s="23"/>
      <c r="P785" s="23"/>
      <c r="Q785" s="23"/>
      <c r="R785" s="23"/>
      <c r="S785" s="23"/>
      <c r="T785" s="23"/>
      <c r="U785" s="23"/>
    </row>
    <row r="786" spans="1:21" ht="124.2">
      <c r="A786" s="167" t="s">
        <v>56828</v>
      </c>
      <c r="B786" s="23"/>
      <c r="C786" s="23" t="s">
        <v>56829</v>
      </c>
      <c r="D786" s="23"/>
      <c r="E786" s="23"/>
      <c r="F786" s="23"/>
      <c r="G786" s="23"/>
      <c r="H786" s="7"/>
      <c r="I786" s="7"/>
      <c r="J786" s="23"/>
      <c r="K786" s="150"/>
      <c r="L786" s="24"/>
      <c r="M786" s="23"/>
      <c r="N786" s="23"/>
      <c r="O786" s="23"/>
      <c r="P786" s="23"/>
      <c r="Q786" s="23"/>
      <c r="R786" s="23"/>
      <c r="S786" s="23"/>
      <c r="T786" s="23"/>
      <c r="U786" s="23"/>
    </row>
    <row r="787" spans="1:21" ht="110.4">
      <c r="A787" s="167" t="s">
        <v>56830</v>
      </c>
      <c r="B787" s="23"/>
      <c r="C787" s="23" t="s">
        <v>56831</v>
      </c>
      <c r="D787" s="23"/>
      <c r="E787" s="23"/>
      <c r="F787" s="23"/>
      <c r="G787" s="23"/>
      <c r="H787" s="7"/>
      <c r="I787" s="7"/>
      <c r="J787" s="23"/>
      <c r="K787" s="150"/>
      <c r="L787" s="24"/>
      <c r="M787" s="23"/>
      <c r="N787" s="23"/>
      <c r="O787" s="23"/>
      <c r="P787" s="23"/>
      <c r="Q787" s="23"/>
      <c r="R787" s="23"/>
      <c r="S787" s="23"/>
      <c r="T787" s="23"/>
      <c r="U787" s="23"/>
    </row>
    <row r="788" spans="1:21" ht="110.4">
      <c r="A788" s="167" t="s">
        <v>56832</v>
      </c>
      <c r="B788" s="23"/>
      <c r="C788" s="23" t="s">
        <v>56833</v>
      </c>
      <c r="D788" s="23"/>
      <c r="E788" s="23"/>
      <c r="F788" s="23"/>
      <c r="G788" s="23"/>
      <c r="H788" s="7"/>
      <c r="I788" s="7"/>
      <c r="J788" s="23"/>
      <c r="K788" s="150"/>
      <c r="L788" s="24"/>
      <c r="M788" s="23"/>
      <c r="N788" s="23"/>
      <c r="O788" s="23"/>
      <c r="P788" s="23"/>
      <c r="Q788" s="23"/>
      <c r="R788" s="23"/>
      <c r="S788" s="23"/>
      <c r="T788" s="23"/>
      <c r="U788" s="23"/>
    </row>
    <row r="789" spans="1:21" ht="96.6">
      <c r="A789" s="167" t="s">
        <v>56834</v>
      </c>
      <c r="B789" s="23"/>
      <c r="C789" s="23" t="s">
        <v>56835</v>
      </c>
      <c r="D789" s="23"/>
      <c r="E789" s="23"/>
      <c r="F789" s="23"/>
      <c r="G789" s="23"/>
      <c r="H789" s="7"/>
      <c r="I789" s="7"/>
      <c r="J789" s="23"/>
      <c r="K789" s="150"/>
      <c r="L789" s="24"/>
      <c r="M789" s="23"/>
      <c r="N789" s="23"/>
      <c r="O789" s="23"/>
      <c r="P789" s="23"/>
      <c r="Q789" s="23"/>
      <c r="R789" s="23"/>
      <c r="S789" s="23"/>
      <c r="T789" s="23"/>
      <c r="U789" s="23"/>
    </row>
    <row r="790" spans="1:21" ht="110.4">
      <c r="A790" s="167" t="s">
        <v>56836</v>
      </c>
      <c r="B790" s="23"/>
      <c r="C790" s="23" t="s">
        <v>56837</v>
      </c>
      <c r="D790" s="23"/>
      <c r="E790" s="23"/>
      <c r="F790" s="23"/>
      <c r="G790" s="23"/>
      <c r="H790" s="7"/>
      <c r="I790" s="7"/>
      <c r="J790" s="23"/>
      <c r="K790" s="150"/>
      <c r="L790" s="24"/>
      <c r="M790" s="23"/>
      <c r="N790" s="23"/>
      <c r="O790" s="23"/>
      <c r="P790" s="23"/>
      <c r="Q790" s="23"/>
      <c r="R790" s="23"/>
      <c r="S790" s="23"/>
      <c r="T790" s="23"/>
      <c r="U790" s="23"/>
    </row>
    <row r="791" spans="1:21" ht="124.2">
      <c r="A791" s="160" t="s">
        <v>56838</v>
      </c>
      <c r="B791" s="23" t="s">
        <v>56839</v>
      </c>
      <c r="C791" s="23" t="s">
        <v>56840</v>
      </c>
      <c r="D791" s="23" t="s">
        <v>56841</v>
      </c>
      <c r="E791" s="23" t="s">
        <v>56842</v>
      </c>
      <c r="F791" s="23" t="s">
        <v>56843</v>
      </c>
      <c r="G791" s="23" t="s">
        <v>56844</v>
      </c>
      <c r="H791" s="7" t="s">
        <v>56845</v>
      </c>
      <c r="I791" s="7" t="s">
        <v>56846</v>
      </c>
      <c r="J791" s="23"/>
      <c r="K791" s="150"/>
      <c r="L791" s="24"/>
      <c r="M791" s="23"/>
      <c r="N791" s="23"/>
      <c r="O791" s="23"/>
      <c r="P791" s="23"/>
      <c r="Q791" s="23"/>
      <c r="R791" s="23"/>
      <c r="S791" s="23"/>
      <c r="T791" s="23"/>
      <c r="U791" s="23"/>
    </row>
    <row r="792" spans="1:21" ht="82.8">
      <c r="A792" s="160" t="s">
        <v>56847</v>
      </c>
      <c r="B792" s="23" t="s">
        <v>56848</v>
      </c>
      <c r="C792" s="23" t="s">
        <v>56849</v>
      </c>
      <c r="D792" s="23" t="s">
        <v>56850</v>
      </c>
      <c r="E792" s="23" t="s">
        <v>56851</v>
      </c>
      <c r="F792" s="23" t="s">
        <v>56852</v>
      </c>
      <c r="G792" s="23" t="s">
        <v>56853</v>
      </c>
      <c r="H792" s="7" t="s">
        <v>56854</v>
      </c>
      <c r="I792" s="7" t="s">
        <v>56855</v>
      </c>
      <c r="J792" s="23"/>
      <c r="K792" s="150"/>
      <c r="L792" s="24"/>
      <c r="M792" s="23"/>
      <c r="N792" s="23"/>
      <c r="O792" s="23"/>
      <c r="P792" s="23"/>
      <c r="Q792" s="23"/>
      <c r="R792" s="23"/>
      <c r="S792" s="23"/>
      <c r="T792" s="23"/>
      <c r="U792" s="23"/>
    </row>
    <row r="793" spans="1:21" ht="27.6">
      <c r="A793" s="160" t="s">
        <v>56856</v>
      </c>
      <c r="B793" s="23" t="s">
        <v>56857</v>
      </c>
      <c r="C793" s="23" t="s">
        <v>56858</v>
      </c>
      <c r="D793" s="23" t="s">
        <v>56859</v>
      </c>
      <c r="E793" s="23" t="s">
        <v>56860</v>
      </c>
      <c r="F793" s="23" t="s">
        <v>56861</v>
      </c>
      <c r="G793" s="23" t="s">
        <v>56862</v>
      </c>
      <c r="H793" s="7" t="s">
        <v>56863</v>
      </c>
      <c r="I793" s="7" t="s">
        <v>56864</v>
      </c>
      <c r="J793" s="23"/>
      <c r="K793" s="150"/>
      <c r="L793" s="24"/>
      <c r="M793" s="23"/>
      <c r="N793" s="23"/>
      <c r="O793" s="23"/>
      <c r="P793" s="23"/>
      <c r="Q793" s="23"/>
      <c r="R793" s="23"/>
      <c r="S793" s="23"/>
      <c r="T793" s="23"/>
      <c r="U793" s="23"/>
    </row>
    <row r="794" spans="1:21" ht="13.8">
      <c r="A794" s="160" t="s">
        <v>56865</v>
      </c>
      <c r="B794" s="23" t="s">
        <v>56866</v>
      </c>
      <c r="C794" s="23" t="s">
        <v>56867</v>
      </c>
      <c r="D794" s="23" t="s">
        <v>56868</v>
      </c>
      <c r="E794" s="23" t="s">
        <v>56869</v>
      </c>
      <c r="F794" s="23" t="s">
        <v>56870</v>
      </c>
      <c r="G794" s="23" t="s">
        <v>56871</v>
      </c>
      <c r="H794" s="7" t="s">
        <v>56872</v>
      </c>
      <c r="I794" s="7" t="s">
        <v>56869</v>
      </c>
      <c r="J794" s="23"/>
      <c r="K794" s="150"/>
      <c r="L794" s="24"/>
      <c r="M794" s="23"/>
      <c r="N794" s="23"/>
      <c r="O794" s="23"/>
      <c r="P794" s="23"/>
      <c r="Q794" s="23"/>
      <c r="R794" s="23"/>
      <c r="S794" s="23"/>
      <c r="T794" s="23"/>
      <c r="U794" s="23"/>
    </row>
    <row r="795" spans="1:21" ht="13.8">
      <c r="A795" s="160" t="s">
        <v>56873</v>
      </c>
      <c r="B795" s="23" t="s">
        <v>3255</v>
      </c>
      <c r="C795" s="23" t="s">
        <v>3256</v>
      </c>
      <c r="D795" s="23" t="s">
        <v>3257</v>
      </c>
      <c r="E795" s="23" t="s">
        <v>3258</v>
      </c>
      <c r="F795" s="23" t="s">
        <v>3259</v>
      </c>
      <c r="G795" s="23" t="s">
        <v>3260</v>
      </c>
      <c r="H795" s="7" t="s">
        <v>3261</v>
      </c>
      <c r="I795" s="7" t="s">
        <v>3259</v>
      </c>
      <c r="J795" s="23"/>
      <c r="K795" s="150"/>
      <c r="L795" s="24"/>
      <c r="M795" s="23"/>
      <c r="N795" s="23"/>
      <c r="O795" s="23"/>
      <c r="P795" s="23"/>
      <c r="Q795" s="23"/>
      <c r="R795" s="23"/>
      <c r="S795" s="23"/>
      <c r="T795" s="23"/>
      <c r="U795" s="23"/>
    </row>
    <row r="796" spans="1:21" ht="13.8">
      <c r="A796" s="160" t="s">
        <v>56874</v>
      </c>
      <c r="B796" s="23" t="s">
        <v>56875</v>
      </c>
      <c r="C796" s="23" t="s">
        <v>56875</v>
      </c>
      <c r="D796" s="23" t="s">
        <v>56876</v>
      </c>
      <c r="E796" s="23" t="s">
        <v>56877</v>
      </c>
      <c r="F796" s="23" t="s">
        <v>56877</v>
      </c>
      <c r="G796" s="23" t="s">
        <v>56878</v>
      </c>
      <c r="H796" s="7" t="s">
        <v>56879</v>
      </c>
      <c r="I796" s="7" t="s">
        <v>56877</v>
      </c>
      <c r="J796" s="23"/>
      <c r="K796" s="150"/>
      <c r="L796" s="24"/>
      <c r="M796" s="23"/>
      <c r="N796" s="23"/>
      <c r="O796" s="23"/>
      <c r="P796" s="23"/>
      <c r="Q796" s="23"/>
      <c r="R796" s="23"/>
      <c r="S796" s="23"/>
      <c r="T796" s="23"/>
      <c r="U796" s="23"/>
    </row>
    <row r="797" spans="1:21" ht="13.8">
      <c r="A797" s="160" t="s">
        <v>56880</v>
      </c>
      <c r="B797" s="23" t="s">
        <v>56881</v>
      </c>
      <c r="C797" s="23" t="s">
        <v>56882</v>
      </c>
      <c r="D797" s="23" t="s">
        <v>53579</v>
      </c>
      <c r="E797" s="23" t="s">
        <v>56883</v>
      </c>
      <c r="F797" s="23" t="s">
        <v>56884</v>
      </c>
      <c r="G797" s="23" t="s">
        <v>56885</v>
      </c>
      <c r="H797" s="7" t="s">
        <v>56886</v>
      </c>
      <c r="I797" s="7" t="s">
        <v>56883</v>
      </c>
      <c r="J797" s="23"/>
      <c r="K797" s="150"/>
      <c r="L797" s="24"/>
      <c r="M797" s="23"/>
      <c r="N797" s="23"/>
      <c r="O797" s="23"/>
      <c r="P797" s="23"/>
      <c r="Q797" s="23"/>
      <c r="R797" s="23"/>
      <c r="S797" s="23"/>
      <c r="T797" s="23"/>
      <c r="U797" s="23"/>
    </row>
    <row r="798" spans="1:21" ht="13.8">
      <c r="A798" s="160" t="s">
        <v>56887</v>
      </c>
      <c r="B798" s="23" t="s">
        <v>2872</v>
      </c>
      <c r="C798" s="23" t="s">
        <v>2872</v>
      </c>
      <c r="D798" s="23" t="s">
        <v>2873</v>
      </c>
      <c r="E798" s="23" t="s">
        <v>2874</v>
      </c>
      <c r="F798" s="23" t="s">
        <v>2875</v>
      </c>
      <c r="G798" s="23" t="s">
        <v>2876</v>
      </c>
      <c r="H798" s="7" t="s">
        <v>2877</v>
      </c>
      <c r="I798" s="7" t="s">
        <v>2878</v>
      </c>
      <c r="J798" s="23"/>
      <c r="K798" s="150"/>
      <c r="L798" s="24"/>
      <c r="M798" s="23"/>
      <c r="N798" s="23"/>
      <c r="O798" s="23"/>
      <c r="P798" s="23"/>
      <c r="Q798" s="23"/>
      <c r="R798" s="23"/>
      <c r="S798" s="23"/>
      <c r="T798" s="23"/>
      <c r="U798" s="23"/>
    </row>
    <row r="799" spans="1:21" ht="13.8">
      <c r="A799" s="160" t="s">
        <v>56888</v>
      </c>
      <c r="B799" s="23" t="s">
        <v>56889</v>
      </c>
      <c r="C799" s="23" t="s">
        <v>56890</v>
      </c>
      <c r="D799" s="23" t="s">
        <v>56891</v>
      </c>
      <c r="E799" s="23" t="s">
        <v>56892</v>
      </c>
      <c r="F799" s="23" t="s">
        <v>56893</v>
      </c>
      <c r="G799" s="23" t="s">
        <v>56894</v>
      </c>
      <c r="H799" s="7" t="s">
        <v>56895</v>
      </c>
      <c r="I799" s="7" t="s">
        <v>56896</v>
      </c>
      <c r="J799" s="23"/>
      <c r="K799" s="150"/>
      <c r="L799" s="24"/>
      <c r="M799" s="23"/>
      <c r="N799" s="23"/>
      <c r="O799" s="23"/>
      <c r="P799" s="23"/>
      <c r="Q799" s="23"/>
      <c r="R799" s="23"/>
      <c r="S799" s="23"/>
      <c r="T799" s="23"/>
      <c r="U799" s="23"/>
    </row>
    <row r="800" spans="1:21" ht="27.6">
      <c r="A800" s="160" t="s">
        <v>56897</v>
      </c>
      <c r="B800" s="23" t="s">
        <v>56898</v>
      </c>
      <c r="C800" s="23" t="s">
        <v>56899</v>
      </c>
      <c r="D800" s="23" t="s">
        <v>56900</v>
      </c>
      <c r="E800" s="23" t="s">
        <v>56901</v>
      </c>
      <c r="F800" s="23" t="s">
        <v>56902</v>
      </c>
      <c r="G800" s="23" t="s">
        <v>56903</v>
      </c>
      <c r="H800" s="7" t="s">
        <v>56904</v>
      </c>
      <c r="I800" s="7" t="s">
        <v>56905</v>
      </c>
      <c r="J800" s="23"/>
      <c r="K800" s="150"/>
      <c r="L800" s="24"/>
      <c r="M800" s="23"/>
      <c r="N800" s="23"/>
      <c r="O800" s="23"/>
      <c r="P800" s="23"/>
      <c r="Q800" s="23"/>
      <c r="R800" s="23"/>
      <c r="S800" s="23"/>
      <c r="T800" s="23"/>
      <c r="U800" s="23"/>
    </row>
    <row r="801" spans="1:21" ht="41.4">
      <c r="A801" s="160" t="s">
        <v>56906</v>
      </c>
      <c r="B801" s="23" t="s">
        <v>56907</v>
      </c>
      <c r="C801" s="5" t="s">
        <v>31604</v>
      </c>
      <c r="D801" s="23" t="s">
        <v>56908</v>
      </c>
      <c r="E801" s="23" t="s">
        <v>56909</v>
      </c>
      <c r="F801" s="23" t="s">
        <v>56910</v>
      </c>
      <c r="G801" s="23" t="s">
        <v>56911</v>
      </c>
      <c r="H801" s="7" t="s">
        <v>56912</v>
      </c>
      <c r="I801" s="7" t="s">
        <v>56913</v>
      </c>
      <c r="J801" s="23"/>
      <c r="K801" s="150"/>
      <c r="L801" s="24"/>
      <c r="M801" s="23"/>
      <c r="N801" s="23"/>
      <c r="O801" s="23"/>
      <c r="P801" s="23"/>
      <c r="Q801" s="23"/>
      <c r="R801" s="23"/>
      <c r="S801" s="23"/>
      <c r="T801" s="23"/>
      <c r="U801" s="23"/>
    </row>
    <row r="802" spans="1:21" ht="41.4">
      <c r="A802" s="167" t="s">
        <v>56914</v>
      </c>
      <c r="B802" s="23"/>
      <c r="C802" s="23" t="s">
        <v>56915</v>
      </c>
      <c r="D802" s="23"/>
      <c r="E802" s="23"/>
      <c r="F802" s="23"/>
      <c r="G802" s="23"/>
      <c r="H802" s="7"/>
      <c r="I802" s="7"/>
      <c r="J802" s="23"/>
      <c r="K802" s="150"/>
      <c r="L802" s="24"/>
      <c r="M802" s="23"/>
      <c r="N802" s="23"/>
      <c r="O802" s="23"/>
      <c r="P802" s="23"/>
      <c r="Q802" s="23"/>
      <c r="R802" s="23"/>
      <c r="S802" s="23"/>
      <c r="T802" s="23"/>
      <c r="U802" s="23"/>
    </row>
    <row r="803" spans="1:21" ht="41.4">
      <c r="A803" s="167" t="s">
        <v>56916</v>
      </c>
      <c r="B803" s="23"/>
      <c r="C803" s="23" t="s">
        <v>56917</v>
      </c>
      <c r="D803" s="23"/>
      <c r="E803" s="23"/>
      <c r="F803" s="23"/>
      <c r="G803" s="23"/>
      <c r="H803" s="7"/>
      <c r="I803" s="7"/>
      <c r="J803" s="23"/>
      <c r="K803" s="150"/>
      <c r="L803" s="24"/>
      <c r="M803" s="23"/>
      <c r="N803" s="23"/>
      <c r="O803" s="23"/>
      <c r="P803" s="23"/>
      <c r="Q803" s="23"/>
      <c r="R803" s="23"/>
      <c r="S803" s="23"/>
      <c r="T803" s="23"/>
      <c r="U803" s="23"/>
    </row>
    <row r="804" spans="1:21" ht="13.8">
      <c r="A804" s="167" t="s">
        <v>56918</v>
      </c>
      <c r="B804" s="23"/>
      <c r="C804" s="6" t="s">
        <v>56919</v>
      </c>
      <c r="D804" s="23"/>
      <c r="E804" s="23"/>
      <c r="F804" s="23"/>
      <c r="G804" s="23"/>
      <c r="H804" s="7"/>
      <c r="I804" s="7"/>
      <c r="J804" s="23"/>
      <c r="K804" s="150"/>
      <c r="L804" s="24"/>
      <c r="M804" s="23"/>
      <c r="N804" s="23"/>
      <c r="O804" s="23"/>
      <c r="P804" s="23"/>
      <c r="Q804" s="23"/>
      <c r="R804" s="23"/>
      <c r="S804" s="23"/>
      <c r="T804" s="23"/>
      <c r="U804" s="23"/>
    </row>
    <row r="805" spans="1:21" ht="27.6">
      <c r="A805" s="167" t="s">
        <v>56920</v>
      </c>
      <c r="B805" s="23"/>
      <c r="C805" s="23" t="s">
        <v>56921</v>
      </c>
      <c r="D805" s="23"/>
      <c r="E805" s="23"/>
      <c r="F805" s="23"/>
      <c r="G805" s="23"/>
      <c r="H805" s="7"/>
      <c r="I805" s="7"/>
      <c r="J805" s="23"/>
      <c r="K805" s="150"/>
      <c r="L805" s="24"/>
      <c r="M805" s="23"/>
      <c r="N805" s="23"/>
      <c r="O805" s="23"/>
      <c r="P805" s="23"/>
      <c r="Q805" s="23"/>
      <c r="R805" s="23"/>
      <c r="S805" s="23"/>
      <c r="T805" s="23"/>
      <c r="U805" s="23"/>
    </row>
    <row r="806" spans="1:21" ht="41.4">
      <c r="A806" s="167" t="s">
        <v>56922</v>
      </c>
      <c r="B806" s="23"/>
      <c r="C806" s="23" t="s">
        <v>56923</v>
      </c>
      <c r="D806" s="23"/>
      <c r="E806" s="23"/>
      <c r="F806" s="23"/>
      <c r="G806" s="23"/>
      <c r="H806" s="7"/>
      <c r="I806" s="7"/>
      <c r="J806" s="23"/>
      <c r="K806" s="150"/>
      <c r="L806" s="24"/>
      <c r="M806" s="23"/>
      <c r="N806" s="23"/>
      <c r="O806" s="23"/>
      <c r="P806" s="23"/>
      <c r="Q806" s="23"/>
      <c r="R806" s="23"/>
      <c r="S806" s="23"/>
      <c r="T806" s="23"/>
      <c r="U806" s="23"/>
    </row>
    <row r="807" spans="1:21" ht="41.4">
      <c r="A807" s="160" t="s">
        <v>56924</v>
      </c>
      <c r="B807" s="23" t="s">
        <v>56925</v>
      </c>
      <c r="C807" s="5" t="s">
        <v>31604</v>
      </c>
      <c r="D807" s="23" t="s">
        <v>56926</v>
      </c>
      <c r="E807" s="23" t="s">
        <v>56927</v>
      </c>
      <c r="F807" s="23" t="s">
        <v>56928</v>
      </c>
      <c r="G807" s="23" t="s">
        <v>56929</v>
      </c>
      <c r="H807" s="7" t="s">
        <v>56930</v>
      </c>
      <c r="I807" s="7" t="s">
        <v>56931</v>
      </c>
      <c r="J807" s="23"/>
      <c r="K807" s="150"/>
      <c r="L807" s="24"/>
      <c r="M807" s="23"/>
      <c r="N807" s="23"/>
      <c r="O807" s="23"/>
      <c r="P807" s="23"/>
      <c r="Q807" s="23"/>
      <c r="R807" s="23"/>
      <c r="S807" s="23"/>
      <c r="T807" s="23"/>
      <c r="U807" s="23"/>
    </row>
    <row r="808" spans="1:21" ht="27.6">
      <c r="A808" s="167" t="s">
        <v>56932</v>
      </c>
      <c r="B808" s="23"/>
      <c r="C808" s="23" t="s">
        <v>56933</v>
      </c>
      <c r="D808" s="23"/>
      <c r="E808" s="23"/>
      <c r="F808" s="23"/>
      <c r="G808" s="23"/>
      <c r="H808" s="7"/>
      <c r="I808" s="7"/>
      <c r="J808" s="23"/>
      <c r="K808" s="150"/>
      <c r="L808" s="24"/>
      <c r="M808" s="23"/>
      <c r="N808" s="23"/>
      <c r="O808" s="23"/>
      <c r="P808" s="23"/>
      <c r="Q808" s="23"/>
      <c r="R808" s="23"/>
      <c r="S808" s="23"/>
      <c r="T808" s="23"/>
      <c r="U808" s="23"/>
    </row>
    <row r="809" spans="1:21" ht="41.4">
      <c r="A809" s="167" t="s">
        <v>56934</v>
      </c>
      <c r="B809" s="23"/>
      <c r="C809" s="23" t="s">
        <v>56935</v>
      </c>
      <c r="D809" s="23"/>
      <c r="E809" s="23"/>
      <c r="F809" s="23"/>
      <c r="G809" s="23"/>
      <c r="H809" s="7"/>
      <c r="I809" s="7"/>
      <c r="J809" s="23"/>
      <c r="K809" s="150"/>
      <c r="L809" s="24"/>
      <c r="M809" s="23"/>
      <c r="N809" s="23"/>
      <c r="O809" s="23"/>
      <c r="P809" s="23"/>
      <c r="Q809" s="23"/>
      <c r="R809" s="23"/>
      <c r="S809" s="23"/>
      <c r="T809" s="23"/>
      <c r="U809" s="23"/>
    </row>
    <row r="810" spans="1:21" ht="41.4">
      <c r="A810" s="167" t="s">
        <v>56936</v>
      </c>
      <c r="B810" s="23"/>
      <c r="C810" s="23" t="s">
        <v>56937</v>
      </c>
      <c r="D810" s="23"/>
      <c r="E810" s="23"/>
      <c r="F810" s="23"/>
      <c r="G810" s="23"/>
      <c r="H810" s="7"/>
      <c r="I810" s="7"/>
      <c r="J810" s="23"/>
      <c r="K810" s="150"/>
      <c r="L810" s="24"/>
      <c r="M810" s="23"/>
      <c r="N810" s="23"/>
      <c r="O810" s="23"/>
      <c r="P810" s="23"/>
      <c r="Q810" s="23"/>
      <c r="R810" s="23"/>
      <c r="S810" s="23"/>
      <c r="T810" s="23"/>
      <c r="U810" s="23"/>
    </row>
    <row r="811" spans="1:21" ht="41.4">
      <c r="A811" s="167" t="s">
        <v>56938</v>
      </c>
      <c r="B811" s="23"/>
      <c r="C811" s="23" t="s">
        <v>56939</v>
      </c>
      <c r="D811" s="23"/>
      <c r="E811" s="23"/>
      <c r="F811" s="23"/>
      <c r="G811" s="23"/>
      <c r="H811" s="7"/>
      <c r="I811" s="7"/>
      <c r="J811" s="23"/>
      <c r="K811" s="150"/>
      <c r="L811" s="24"/>
      <c r="M811" s="23"/>
      <c r="N811" s="23"/>
      <c r="O811" s="23"/>
      <c r="P811" s="23"/>
      <c r="Q811" s="23"/>
      <c r="R811" s="23"/>
      <c r="S811" s="23"/>
      <c r="T811" s="23"/>
      <c r="U811" s="23"/>
    </row>
    <row r="812" spans="1:21" ht="41.4">
      <c r="A812" s="167" t="s">
        <v>56940</v>
      </c>
      <c r="B812" s="23"/>
      <c r="C812" s="23" t="s">
        <v>56941</v>
      </c>
      <c r="D812" s="23"/>
      <c r="E812" s="23"/>
      <c r="F812" s="23"/>
      <c r="G812" s="23"/>
      <c r="H812" s="7"/>
      <c r="I812" s="7"/>
      <c r="J812" s="23"/>
      <c r="K812" s="150"/>
      <c r="L812" s="24"/>
      <c r="M812" s="23"/>
      <c r="N812" s="23"/>
      <c r="O812" s="23"/>
      <c r="P812" s="23"/>
      <c r="Q812" s="23"/>
      <c r="R812" s="23"/>
      <c r="S812" s="23"/>
      <c r="T812" s="23"/>
      <c r="U812" s="23"/>
    </row>
    <row r="813" spans="1:21" ht="41.4">
      <c r="A813" s="160" t="s">
        <v>56942</v>
      </c>
      <c r="B813" s="23" t="s">
        <v>56943</v>
      </c>
      <c r="C813" s="23" t="s">
        <v>56944</v>
      </c>
      <c r="D813" s="23" t="s">
        <v>56945</v>
      </c>
      <c r="E813" s="23" t="s">
        <v>56946</v>
      </c>
      <c r="F813" s="23" t="s">
        <v>56947</v>
      </c>
      <c r="G813" s="23" t="s">
        <v>56948</v>
      </c>
      <c r="H813" s="7" t="s">
        <v>56949</v>
      </c>
      <c r="I813" s="7" t="s">
        <v>56950</v>
      </c>
      <c r="J813" s="23"/>
      <c r="K813" s="150"/>
      <c r="L813" s="24"/>
      <c r="M813" s="23"/>
      <c r="N813" s="23"/>
      <c r="O813" s="23"/>
      <c r="P813" s="23"/>
      <c r="Q813" s="23"/>
      <c r="R813" s="23"/>
      <c r="S813" s="23"/>
      <c r="T813" s="23"/>
      <c r="U813" s="23"/>
    </row>
    <row r="814" spans="1:21" ht="69">
      <c r="A814" s="160" t="s">
        <v>56951</v>
      </c>
      <c r="B814" s="23" t="s">
        <v>56952</v>
      </c>
      <c r="C814" s="5" t="s">
        <v>54025</v>
      </c>
      <c r="D814" s="23" t="s">
        <v>56953</v>
      </c>
      <c r="E814" s="23" t="s">
        <v>56954</v>
      </c>
      <c r="F814" s="23" t="s">
        <v>56955</v>
      </c>
      <c r="G814" s="23" t="s">
        <v>56956</v>
      </c>
      <c r="H814" s="7" t="s">
        <v>56957</v>
      </c>
      <c r="I814" s="7" t="s">
        <v>56958</v>
      </c>
      <c r="J814" s="23"/>
      <c r="K814" s="150"/>
      <c r="L814" s="24"/>
      <c r="M814" s="23"/>
      <c r="N814" s="23"/>
      <c r="O814" s="23"/>
      <c r="P814" s="23"/>
      <c r="Q814" s="23"/>
      <c r="R814" s="23"/>
      <c r="S814" s="23"/>
      <c r="T814" s="23"/>
      <c r="U814" s="23"/>
    </row>
    <row r="815" spans="1:21" ht="69">
      <c r="A815" s="167" t="s">
        <v>56959</v>
      </c>
      <c r="B815" s="23"/>
      <c r="C815" s="23" t="s">
        <v>56960</v>
      </c>
      <c r="D815" s="23"/>
      <c r="E815" s="23"/>
      <c r="F815" s="23"/>
      <c r="G815" s="23"/>
      <c r="H815" s="7"/>
      <c r="I815" s="7"/>
      <c r="J815" s="23"/>
      <c r="K815" s="150"/>
      <c r="L815" s="24"/>
      <c r="M815" s="23"/>
      <c r="N815" s="23"/>
      <c r="O815" s="23"/>
      <c r="P815" s="23"/>
      <c r="Q815" s="23"/>
      <c r="R815" s="23"/>
      <c r="S815" s="23"/>
      <c r="T815" s="23"/>
      <c r="U815" s="23"/>
    </row>
    <row r="816" spans="1:21" ht="69">
      <c r="A816" s="167" t="s">
        <v>56961</v>
      </c>
      <c r="B816" s="23"/>
      <c r="C816" s="23" t="s">
        <v>56962</v>
      </c>
      <c r="D816" s="23"/>
      <c r="E816" s="23"/>
      <c r="F816" s="23"/>
      <c r="G816" s="23"/>
      <c r="H816" s="7"/>
      <c r="I816" s="7"/>
      <c r="J816" s="23"/>
      <c r="K816" s="150"/>
      <c r="L816" s="24"/>
      <c r="M816" s="23"/>
      <c r="N816" s="23"/>
      <c r="O816" s="23"/>
      <c r="P816" s="23"/>
      <c r="Q816" s="23"/>
      <c r="R816" s="23"/>
      <c r="S816" s="23"/>
      <c r="T816" s="23"/>
      <c r="U816" s="23"/>
    </row>
    <row r="817" spans="1:21" ht="55.2">
      <c r="A817" s="167" t="s">
        <v>56963</v>
      </c>
      <c r="B817" s="23"/>
      <c r="C817" s="23" t="s">
        <v>56964</v>
      </c>
      <c r="D817" s="23"/>
      <c r="E817" s="23"/>
      <c r="F817" s="23"/>
      <c r="G817" s="23"/>
      <c r="H817" s="7"/>
      <c r="I817" s="7"/>
      <c r="J817" s="23"/>
      <c r="K817" s="150"/>
      <c r="L817" s="24"/>
      <c r="M817" s="23"/>
      <c r="N817" s="23"/>
      <c r="O817" s="23"/>
      <c r="P817" s="23"/>
      <c r="Q817" s="23"/>
      <c r="R817" s="23"/>
      <c r="S817" s="23"/>
      <c r="T817" s="23"/>
      <c r="U817" s="23"/>
    </row>
    <row r="818" spans="1:21" ht="69">
      <c r="A818" s="167" t="s">
        <v>56965</v>
      </c>
      <c r="B818" s="23"/>
      <c r="C818" s="23" t="s">
        <v>56966</v>
      </c>
      <c r="D818" s="23"/>
      <c r="E818" s="23"/>
      <c r="F818" s="23"/>
      <c r="G818" s="23"/>
      <c r="H818" s="7"/>
      <c r="I818" s="7"/>
      <c r="J818" s="23"/>
      <c r="K818" s="150"/>
      <c r="L818" s="24"/>
      <c r="M818" s="23"/>
      <c r="N818" s="23"/>
      <c r="O818" s="23"/>
      <c r="P818" s="23"/>
      <c r="Q818" s="23"/>
      <c r="R818" s="23"/>
      <c r="S818" s="23"/>
      <c r="T818" s="23"/>
      <c r="U818" s="23"/>
    </row>
    <row r="819" spans="1:21" ht="55.2">
      <c r="A819" s="160" t="s">
        <v>56967</v>
      </c>
      <c r="B819" s="23" t="s">
        <v>55479</v>
      </c>
      <c r="C819" s="5" t="s">
        <v>31604</v>
      </c>
      <c r="D819" s="23" t="s">
        <v>55481</v>
      </c>
      <c r="E819" s="23" t="s">
        <v>55482</v>
      </c>
      <c r="F819" s="23" t="s">
        <v>56968</v>
      </c>
      <c r="G819" s="23" t="s">
        <v>56969</v>
      </c>
      <c r="H819" s="7" t="s">
        <v>56970</v>
      </c>
      <c r="I819" s="7" t="s">
        <v>56971</v>
      </c>
      <c r="J819" s="23"/>
      <c r="K819" s="150"/>
      <c r="L819" s="24"/>
      <c r="M819" s="23"/>
      <c r="N819" s="23"/>
      <c r="O819" s="23"/>
      <c r="P819" s="23"/>
      <c r="Q819" s="23"/>
      <c r="R819" s="23"/>
      <c r="S819" s="23"/>
      <c r="T819" s="23"/>
      <c r="U819" s="23"/>
    </row>
    <row r="820" spans="1:21" ht="55.2">
      <c r="A820" s="167" t="s">
        <v>56972</v>
      </c>
      <c r="B820" s="23"/>
      <c r="C820" s="23" t="s">
        <v>55480</v>
      </c>
      <c r="D820" s="23"/>
      <c r="E820" s="23"/>
      <c r="F820" s="23"/>
      <c r="G820" s="23"/>
      <c r="H820" s="7"/>
      <c r="I820" s="7"/>
      <c r="J820" s="23"/>
      <c r="K820" s="150"/>
      <c r="L820" s="24"/>
      <c r="M820" s="23"/>
      <c r="N820" s="23"/>
      <c r="O820" s="23"/>
      <c r="P820" s="23"/>
      <c r="Q820" s="23"/>
      <c r="R820" s="23"/>
      <c r="S820" s="23"/>
      <c r="T820" s="23"/>
      <c r="U820" s="23"/>
    </row>
    <row r="821" spans="1:21" ht="55.2">
      <c r="A821" s="167" t="s">
        <v>56973</v>
      </c>
      <c r="B821" s="23"/>
      <c r="C821" s="23" t="s">
        <v>56974</v>
      </c>
      <c r="D821" s="23"/>
      <c r="E821" s="23"/>
      <c r="F821" s="23"/>
      <c r="G821" s="23"/>
      <c r="H821" s="7"/>
      <c r="I821" s="7"/>
      <c r="J821" s="23"/>
      <c r="K821" s="150"/>
      <c r="L821" s="24"/>
      <c r="M821" s="23"/>
      <c r="N821" s="23"/>
      <c r="O821" s="23"/>
      <c r="P821" s="23"/>
      <c r="Q821" s="23"/>
      <c r="R821" s="23"/>
      <c r="S821" s="23"/>
      <c r="T821" s="23"/>
      <c r="U821" s="23"/>
    </row>
    <row r="822" spans="1:21" ht="55.2">
      <c r="A822" s="167" t="s">
        <v>56975</v>
      </c>
      <c r="B822" s="23"/>
      <c r="C822" s="23" t="s">
        <v>56976</v>
      </c>
      <c r="D822" s="23"/>
      <c r="E822" s="23"/>
      <c r="F822" s="23"/>
      <c r="G822" s="23"/>
      <c r="H822" s="7"/>
      <c r="I822" s="7"/>
      <c r="J822" s="23"/>
      <c r="K822" s="150"/>
      <c r="L822" s="24"/>
      <c r="M822" s="23"/>
      <c r="N822" s="23"/>
      <c r="O822" s="23"/>
      <c r="P822" s="23"/>
      <c r="Q822" s="23"/>
      <c r="R822" s="23"/>
      <c r="S822" s="23"/>
      <c r="T822" s="23"/>
      <c r="U822" s="23"/>
    </row>
    <row r="823" spans="1:21" ht="55.2">
      <c r="A823" s="167" t="s">
        <v>56977</v>
      </c>
      <c r="B823" s="23"/>
      <c r="C823" s="23" t="s">
        <v>56978</v>
      </c>
      <c r="D823" s="23"/>
      <c r="E823" s="23"/>
      <c r="F823" s="23"/>
      <c r="G823" s="23"/>
      <c r="H823" s="7"/>
      <c r="I823" s="7"/>
      <c r="J823" s="23"/>
      <c r="K823" s="150"/>
      <c r="L823" s="24"/>
      <c r="M823" s="23"/>
      <c r="N823" s="23"/>
      <c r="O823" s="23"/>
      <c r="P823" s="23"/>
      <c r="Q823" s="23"/>
      <c r="R823" s="23"/>
      <c r="S823" s="23"/>
      <c r="T823" s="23"/>
      <c r="U823" s="23"/>
    </row>
    <row r="824" spans="1:21" ht="55.2">
      <c r="A824" s="167" t="s">
        <v>56979</v>
      </c>
      <c r="B824" s="23"/>
      <c r="C824" s="23" t="s">
        <v>56980</v>
      </c>
      <c r="D824" s="23"/>
      <c r="E824" s="23"/>
      <c r="F824" s="23"/>
      <c r="G824" s="23"/>
      <c r="H824" s="7"/>
      <c r="I824" s="7"/>
      <c r="J824" s="23"/>
      <c r="K824" s="150"/>
      <c r="L824" s="24"/>
      <c r="M824" s="23"/>
      <c r="N824" s="23"/>
      <c r="O824" s="23"/>
      <c r="P824" s="23"/>
      <c r="Q824" s="23"/>
      <c r="R824" s="23"/>
      <c r="S824" s="23"/>
      <c r="T824" s="23"/>
      <c r="U824" s="23"/>
    </row>
    <row r="825" spans="1:21" ht="82.8">
      <c r="A825" s="160" t="s">
        <v>56981</v>
      </c>
      <c r="B825" s="23" t="s">
        <v>56982</v>
      </c>
      <c r="C825" s="23" t="s">
        <v>55489</v>
      </c>
      <c r="D825" s="23" t="s">
        <v>55490</v>
      </c>
      <c r="E825" s="23" t="s">
        <v>55491</v>
      </c>
      <c r="F825" s="23" t="s">
        <v>56983</v>
      </c>
      <c r="G825" s="23" t="s">
        <v>56984</v>
      </c>
      <c r="H825" s="7" t="s">
        <v>56985</v>
      </c>
      <c r="I825" s="7" t="s">
        <v>56986</v>
      </c>
      <c r="J825" s="23"/>
      <c r="K825" s="150"/>
      <c r="L825" s="24"/>
      <c r="M825" s="23"/>
      <c r="N825" s="23"/>
      <c r="O825" s="23"/>
      <c r="P825" s="23"/>
      <c r="Q825" s="23"/>
      <c r="R825" s="23"/>
      <c r="S825" s="23"/>
      <c r="T825" s="23"/>
      <c r="U825" s="23"/>
    </row>
    <row r="826" spans="1:21" ht="41.4">
      <c r="A826" s="160" t="s">
        <v>56987</v>
      </c>
      <c r="B826" s="23" t="s">
        <v>56988</v>
      </c>
      <c r="C826" s="5" t="s">
        <v>31604</v>
      </c>
      <c r="D826" s="23" t="s">
        <v>56989</v>
      </c>
      <c r="E826" s="23" t="s">
        <v>56990</v>
      </c>
      <c r="F826" s="23" t="s">
        <v>56991</v>
      </c>
      <c r="G826" s="23" t="s">
        <v>56992</v>
      </c>
      <c r="H826" s="7" t="s">
        <v>56993</v>
      </c>
      <c r="I826" s="7" t="s">
        <v>56994</v>
      </c>
      <c r="J826" s="23"/>
      <c r="K826" s="150"/>
      <c r="L826" s="24"/>
      <c r="M826" s="23"/>
      <c r="N826" s="23"/>
      <c r="O826" s="23"/>
      <c r="P826" s="23"/>
      <c r="Q826" s="23"/>
      <c r="R826" s="23"/>
      <c r="S826" s="23"/>
      <c r="T826" s="23"/>
      <c r="U826" s="23"/>
    </row>
    <row r="827" spans="1:21" ht="41.4">
      <c r="A827" s="167" t="s">
        <v>56995</v>
      </c>
      <c r="B827" s="23"/>
      <c r="C827" s="23" t="s">
        <v>56996</v>
      </c>
      <c r="D827" s="23"/>
      <c r="E827" s="23"/>
      <c r="F827" s="23"/>
      <c r="G827" s="23"/>
      <c r="H827" s="7"/>
      <c r="I827" s="7"/>
      <c r="J827" s="23"/>
      <c r="K827" s="150"/>
      <c r="L827" s="24"/>
      <c r="M827" s="23"/>
      <c r="N827" s="23"/>
      <c r="O827" s="23"/>
      <c r="P827" s="23"/>
      <c r="Q827" s="23"/>
      <c r="R827" s="23"/>
      <c r="S827" s="23"/>
      <c r="T827" s="23"/>
      <c r="U827" s="23"/>
    </row>
    <row r="828" spans="1:21" ht="41.4">
      <c r="A828" s="167" t="s">
        <v>56997</v>
      </c>
      <c r="B828" s="23"/>
      <c r="C828" s="23" t="s">
        <v>56998</v>
      </c>
      <c r="D828" s="23"/>
      <c r="E828" s="23"/>
      <c r="F828" s="23"/>
      <c r="G828" s="23"/>
      <c r="H828" s="7"/>
      <c r="I828" s="7"/>
      <c r="J828" s="23"/>
      <c r="K828" s="150"/>
      <c r="L828" s="24"/>
      <c r="M828" s="23"/>
      <c r="N828" s="23"/>
      <c r="O828" s="23"/>
      <c r="P828" s="23"/>
      <c r="Q828" s="23"/>
      <c r="R828" s="23"/>
      <c r="S828" s="23"/>
      <c r="T828" s="23"/>
      <c r="U828" s="23"/>
    </row>
    <row r="829" spans="1:21" ht="27.6">
      <c r="A829" s="167" t="s">
        <v>56999</v>
      </c>
      <c r="B829" s="23"/>
      <c r="C829" s="23" t="s">
        <v>57000</v>
      </c>
      <c r="D829" s="23"/>
      <c r="E829" s="23"/>
      <c r="F829" s="23"/>
      <c r="G829" s="23"/>
      <c r="H829" s="7"/>
      <c r="I829" s="7"/>
      <c r="J829" s="23"/>
      <c r="K829" s="150"/>
      <c r="L829" s="24"/>
      <c r="M829" s="23"/>
      <c r="N829" s="23"/>
      <c r="O829" s="23"/>
      <c r="P829" s="23"/>
      <c r="Q829" s="23"/>
      <c r="R829" s="23"/>
      <c r="S829" s="23"/>
      <c r="T829" s="23"/>
      <c r="U829" s="23"/>
    </row>
    <row r="830" spans="1:21" ht="27.6">
      <c r="A830" s="167" t="s">
        <v>57001</v>
      </c>
      <c r="B830" s="23"/>
      <c r="C830" s="23" t="s">
        <v>57002</v>
      </c>
      <c r="D830" s="23"/>
      <c r="E830" s="23"/>
      <c r="F830" s="23"/>
      <c r="G830" s="23"/>
      <c r="H830" s="7"/>
      <c r="I830" s="7"/>
      <c r="J830" s="23"/>
      <c r="K830" s="150"/>
      <c r="L830" s="24"/>
      <c r="M830" s="23"/>
      <c r="N830" s="23"/>
      <c r="O830" s="23"/>
      <c r="P830" s="23"/>
      <c r="Q830" s="23"/>
      <c r="R830" s="23"/>
      <c r="S830" s="23"/>
      <c r="T830" s="23"/>
      <c r="U830" s="23"/>
    </row>
    <row r="831" spans="1:21" ht="41.4">
      <c r="A831" s="167" t="s">
        <v>57003</v>
      </c>
      <c r="B831" s="23"/>
      <c r="C831" s="23" t="s">
        <v>57004</v>
      </c>
      <c r="D831" s="23"/>
      <c r="E831" s="23"/>
      <c r="F831" s="23"/>
      <c r="G831" s="23"/>
      <c r="H831" s="7"/>
      <c r="I831" s="7"/>
      <c r="J831" s="23"/>
      <c r="K831" s="150"/>
      <c r="L831" s="24"/>
      <c r="M831" s="23"/>
      <c r="N831" s="23"/>
      <c r="O831" s="23"/>
      <c r="P831" s="23"/>
      <c r="Q831" s="23"/>
      <c r="R831" s="23"/>
      <c r="S831" s="23"/>
      <c r="T831" s="23"/>
      <c r="U831" s="23"/>
    </row>
    <row r="832" spans="1:21" ht="82.8">
      <c r="A832" s="160" t="s">
        <v>57005</v>
      </c>
      <c r="B832" s="23" t="s">
        <v>57006</v>
      </c>
      <c r="C832" s="23" t="s">
        <v>57007</v>
      </c>
      <c r="D832" s="23" t="s">
        <v>57008</v>
      </c>
      <c r="E832" s="23" t="s">
        <v>57009</v>
      </c>
      <c r="F832" s="23" t="s">
        <v>57010</v>
      </c>
      <c r="G832" s="23" t="s">
        <v>57011</v>
      </c>
      <c r="H832" s="7" t="s">
        <v>57012</v>
      </c>
      <c r="I832" s="7" t="s">
        <v>57013</v>
      </c>
      <c r="J832" s="23"/>
      <c r="K832" s="150"/>
      <c r="L832" s="24"/>
      <c r="M832" s="23"/>
      <c r="N832" s="23"/>
      <c r="O832" s="23"/>
      <c r="P832" s="23"/>
      <c r="Q832" s="23"/>
      <c r="R832" s="23"/>
      <c r="S832" s="23"/>
      <c r="T832" s="23"/>
      <c r="U832" s="23"/>
    </row>
    <row r="833" spans="1:21" ht="41.4">
      <c r="A833" s="160" t="s">
        <v>57014</v>
      </c>
      <c r="B833" s="23" t="s">
        <v>57015</v>
      </c>
      <c r="C833" s="23" t="s">
        <v>57016</v>
      </c>
      <c r="D833" s="23" t="s">
        <v>57017</v>
      </c>
      <c r="E833" s="23" t="s">
        <v>57018</v>
      </c>
      <c r="F833" s="23" t="s">
        <v>57019</v>
      </c>
      <c r="G833" s="23" t="s">
        <v>57020</v>
      </c>
      <c r="H833" s="7" t="s">
        <v>57021</v>
      </c>
      <c r="I833" s="7" t="s">
        <v>57022</v>
      </c>
      <c r="J833" s="23"/>
      <c r="K833" s="150"/>
      <c r="L833" s="24"/>
      <c r="M833" s="23"/>
      <c r="N833" s="23"/>
      <c r="O833" s="23"/>
      <c r="P833" s="23"/>
      <c r="Q833" s="23"/>
      <c r="R833" s="23"/>
      <c r="S833" s="23"/>
      <c r="T833" s="23"/>
      <c r="U833" s="23"/>
    </row>
    <row r="834" spans="1:21" ht="27.6">
      <c r="A834" s="159" t="s">
        <v>57023</v>
      </c>
      <c r="B834" s="23" t="s">
        <v>57024</v>
      </c>
      <c r="C834" s="23" t="s">
        <v>57025</v>
      </c>
      <c r="D834" s="23" t="s">
        <v>57026</v>
      </c>
      <c r="E834" s="23" t="s">
        <v>57027</v>
      </c>
      <c r="F834" s="23" t="s">
        <v>57028</v>
      </c>
      <c r="G834" s="23" t="s">
        <v>57029</v>
      </c>
      <c r="H834" s="7" t="s">
        <v>57030</v>
      </c>
      <c r="I834" s="7" t="s">
        <v>57031</v>
      </c>
      <c r="J834" s="23"/>
      <c r="K834" s="150"/>
      <c r="L834" s="24"/>
      <c r="M834" s="23"/>
      <c r="N834" s="23"/>
      <c r="O834" s="23"/>
      <c r="P834" s="23"/>
      <c r="Q834" s="23"/>
      <c r="R834" s="23"/>
      <c r="S834" s="23"/>
      <c r="T834" s="23"/>
      <c r="U834" s="23"/>
    </row>
    <row r="835" spans="1:21" ht="27.6">
      <c r="A835" s="159" t="s">
        <v>57032</v>
      </c>
      <c r="B835" s="23" t="s">
        <v>57033</v>
      </c>
      <c r="C835" s="23" t="s">
        <v>57034</v>
      </c>
      <c r="D835" s="23" t="s">
        <v>57035</v>
      </c>
      <c r="E835" s="23" t="s">
        <v>57036</v>
      </c>
      <c r="F835" s="23" t="s">
        <v>57037</v>
      </c>
      <c r="G835" s="23" t="s">
        <v>57038</v>
      </c>
      <c r="H835" s="7" t="s">
        <v>57039</v>
      </c>
      <c r="I835" s="7" t="s">
        <v>57040</v>
      </c>
      <c r="J835" s="23"/>
      <c r="K835" s="150"/>
      <c r="L835" s="24"/>
      <c r="M835" s="23"/>
      <c r="N835" s="23"/>
      <c r="O835" s="23"/>
      <c r="P835" s="23"/>
      <c r="Q835" s="23"/>
      <c r="R835" s="23"/>
      <c r="S835" s="23"/>
      <c r="T835" s="23"/>
      <c r="U835" s="23"/>
    </row>
    <row r="836" spans="1:21" ht="41.4">
      <c r="A836" s="159" t="s">
        <v>57041</v>
      </c>
      <c r="B836" s="23" t="s">
        <v>57042</v>
      </c>
      <c r="C836" s="23" t="s">
        <v>57043</v>
      </c>
      <c r="D836" s="23" t="s">
        <v>57044</v>
      </c>
      <c r="E836" s="23" t="s">
        <v>57045</v>
      </c>
      <c r="F836" s="23" t="s">
        <v>57046</v>
      </c>
      <c r="G836" s="23" t="s">
        <v>57047</v>
      </c>
      <c r="H836" s="7" t="s">
        <v>57048</v>
      </c>
      <c r="I836" s="7" t="s">
        <v>57049</v>
      </c>
      <c r="J836" s="23"/>
      <c r="K836" s="150"/>
      <c r="L836" s="24"/>
      <c r="M836" s="23"/>
      <c r="N836" s="23"/>
      <c r="O836" s="23"/>
      <c r="P836" s="23"/>
      <c r="Q836" s="23"/>
      <c r="R836" s="23"/>
      <c r="S836" s="23"/>
      <c r="T836" s="23"/>
      <c r="U836" s="23"/>
    </row>
    <row r="837" spans="1:21" ht="13.8">
      <c r="A837" s="160" t="s">
        <v>57050</v>
      </c>
      <c r="B837" s="23" t="s">
        <v>57051</v>
      </c>
      <c r="C837" s="5" t="s">
        <v>26246</v>
      </c>
      <c r="D837" s="23" t="s">
        <v>57052</v>
      </c>
      <c r="E837" s="23" t="s">
        <v>57053</v>
      </c>
      <c r="F837" s="23" t="s">
        <v>57054</v>
      </c>
      <c r="G837" s="23" t="s">
        <v>57055</v>
      </c>
      <c r="H837" s="7" t="s">
        <v>57056</v>
      </c>
      <c r="I837" s="7" t="s">
        <v>57057</v>
      </c>
      <c r="J837" s="23"/>
      <c r="K837" s="150"/>
      <c r="L837" s="24"/>
      <c r="M837" s="23"/>
      <c r="N837" s="23"/>
      <c r="O837" s="23"/>
      <c r="P837" s="23"/>
      <c r="Q837" s="23"/>
      <c r="R837" s="23"/>
      <c r="S837" s="23"/>
      <c r="T837" s="23"/>
      <c r="U837" s="23"/>
    </row>
    <row r="838" spans="1:21" ht="27.6">
      <c r="A838" s="167" t="s">
        <v>57058</v>
      </c>
      <c r="B838" s="23"/>
      <c r="C838" s="23" t="s">
        <v>57059</v>
      </c>
      <c r="D838" s="23"/>
      <c r="E838" s="23"/>
      <c r="F838" s="23"/>
      <c r="G838" s="23"/>
      <c r="H838" s="7"/>
      <c r="I838" s="7"/>
      <c r="J838" s="23"/>
      <c r="K838" s="150"/>
      <c r="L838" s="24"/>
      <c r="M838" s="23"/>
      <c r="N838" s="23"/>
      <c r="O838" s="23"/>
      <c r="P838" s="23"/>
      <c r="Q838" s="23"/>
      <c r="R838" s="23"/>
      <c r="S838" s="23"/>
      <c r="T838" s="23"/>
      <c r="U838" s="23"/>
    </row>
    <row r="839" spans="1:21" ht="27.6">
      <c r="A839" s="167" t="s">
        <v>57060</v>
      </c>
      <c r="B839" s="23"/>
      <c r="C839" s="23" t="s">
        <v>57061</v>
      </c>
      <c r="D839" s="23"/>
      <c r="E839" s="23"/>
      <c r="F839" s="23"/>
      <c r="G839" s="23"/>
      <c r="H839" s="7"/>
      <c r="I839" s="7"/>
      <c r="J839" s="23"/>
      <c r="K839" s="150"/>
      <c r="L839" s="24"/>
      <c r="M839" s="23"/>
      <c r="N839" s="23"/>
      <c r="O839" s="23"/>
      <c r="P839" s="23"/>
      <c r="Q839" s="23"/>
      <c r="R839" s="23"/>
      <c r="S839" s="23"/>
      <c r="T839" s="23"/>
      <c r="U839" s="23"/>
    </row>
    <row r="840" spans="1:21" ht="27.6">
      <c r="A840" s="167" t="s">
        <v>57062</v>
      </c>
      <c r="B840" s="23"/>
      <c r="C840" s="23" t="s">
        <v>57063</v>
      </c>
      <c r="D840" s="23"/>
      <c r="E840" s="23"/>
      <c r="F840" s="23"/>
      <c r="G840" s="23"/>
      <c r="H840" s="7"/>
      <c r="I840" s="7"/>
      <c r="J840" s="23"/>
      <c r="K840" s="150"/>
      <c r="L840" s="24"/>
      <c r="M840" s="23"/>
      <c r="N840" s="23"/>
      <c r="O840" s="23"/>
      <c r="P840" s="23"/>
      <c r="Q840" s="23"/>
      <c r="R840" s="23"/>
      <c r="S840" s="23"/>
      <c r="T840" s="23"/>
      <c r="U840" s="23"/>
    </row>
    <row r="841" spans="1:21" ht="41.4">
      <c r="A841" s="160" t="s">
        <v>57064</v>
      </c>
      <c r="B841" s="23" t="s">
        <v>57065</v>
      </c>
      <c r="C841" s="5" t="s">
        <v>26246</v>
      </c>
      <c r="D841" s="23" t="s">
        <v>57066</v>
      </c>
      <c r="E841" s="23" t="s">
        <v>57067</v>
      </c>
      <c r="F841" s="23" t="s">
        <v>57068</v>
      </c>
      <c r="G841" s="23" t="s">
        <v>57069</v>
      </c>
      <c r="H841" s="7" t="s">
        <v>57070</v>
      </c>
      <c r="I841" s="7" t="s">
        <v>57071</v>
      </c>
      <c r="J841" s="23"/>
      <c r="K841" s="150"/>
      <c r="L841" s="24"/>
      <c r="M841" s="23"/>
      <c r="N841" s="23"/>
      <c r="O841" s="23"/>
      <c r="P841" s="23"/>
      <c r="Q841" s="23"/>
      <c r="R841" s="23"/>
      <c r="S841" s="23"/>
      <c r="T841" s="23"/>
      <c r="U841" s="23"/>
    </row>
    <row r="842" spans="1:21" ht="41.4">
      <c r="A842" s="167" t="s">
        <v>57072</v>
      </c>
      <c r="B842" s="23"/>
      <c r="C842" s="23" t="s">
        <v>57073</v>
      </c>
      <c r="D842" s="23"/>
      <c r="E842" s="23"/>
      <c r="F842" s="23"/>
      <c r="G842" s="23"/>
      <c r="H842" s="7"/>
      <c r="I842" s="7"/>
      <c r="J842" s="23"/>
      <c r="K842" s="150"/>
      <c r="L842" s="24"/>
      <c r="M842" s="23"/>
      <c r="N842" s="23"/>
      <c r="O842" s="23"/>
      <c r="P842" s="23"/>
      <c r="Q842" s="23"/>
      <c r="R842" s="23"/>
      <c r="S842" s="23"/>
      <c r="T842" s="23"/>
      <c r="U842" s="23"/>
    </row>
    <row r="843" spans="1:21" ht="41.4">
      <c r="A843" s="167" t="s">
        <v>57074</v>
      </c>
      <c r="B843" s="23"/>
      <c r="C843" s="23" t="s">
        <v>57075</v>
      </c>
      <c r="D843" s="23"/>
      <c r="E843" s="23"/>
      <c r="F843" s="23"/>
      <c r="G843" s="23"/>
      <c r="H843" s="7"/>
      <c r="I843" s="7"/>
      <c r="J843" s="23"/>
      <c r="K843" s="150"/>
      <c r="L843" s="24"/>
      <c r="M843" s="23"/>
      <c r="N843" s="23"/>
      <c r="O843" s="23"/>
      <c r="P843" s="23"/>
      <c r="Q843" s="23"/>
      <c r="R843" s="23"/>
      <c r="S843" s="23"/>
      <c r="T843" s="23"/>
      <c r="U843" s="23"/>
    </row>
    <row r="844" spans="1:21" ht="41.4">
      <c r="A844" s="167" t="s">
        <v>57076</v>
      </c>
      <c r="B844" s="23"/>
      <c r="C844" s="23" t="s">
        <v>57077</v>
      </c>
      <c r="D844" s="23"/>
      <c r="E844" s="23"/>
      <c r="F844" s="23"/>
      <c r="G844" s="23"/>
      <c r="H844" s="7"/>
      <c r="I844" s="7"/>
      <c r="J844" s="23"/>
      <c r="K844" s="150"/>
      <c r="L844" s="24"/>
      <c r="M844" s="23"/>
      <c r="N844" s="23"/>
      <c r="O844" s="23"/>
      <c r="P844" s="23"/>
      <c r="Q844" s="23"/>
      <c r="R844" s="23"/>
      <c r="S844" s="23"/>
      <c r="T844" s="23"/>
      <c r="U844" s="23"/>
    </row>
    <row r="845" spans="1:21" ht="55.2">
      <c r="A845" s="160" t="s">
        <v>57078</v>
      </c>
      <c r="B845" s="23" t="s">
        <v>57079</v>
      </c>
      <c r="C845" s="5" t="s">
        <v>26246</v>
      </c>
      <c r="D845" s="23" t="s">
        <v>57080</v>
      </c>
      <c r="E845" s="23" t="s">
        <v>57081</v>
      </c>
      <c r="F845" s="23" t="s">
        <v>57082</v>
      </c>
      <c r="G845" s="23" t="s">
        <v>57083</v>
      </c>
      <c r="H845" s="7" t="s">
        <v>57084</v>
      </c>
      <c r="I845" s="7" t="s">
        <v>57085</v>
      </c>
      <c r="J845" s="23"/>
      <c r="K845" s="150"/>
      <c r="L845" s="24"/>
      <c r="M845" s="23"/>
      <c r="N845" s="23"/>
      <c r="O845" s="23"/>
      <c r="P845" s="23"/>
      <c r="Q845" s="23"/>
      <c r="R845" s="23"/>
      <c r="S845" s="23"/>
      <c r="T845" s="23"/>
      <c r="U845" s="23"/>
    </row>
    <row r="846" spans="1:21" ht="55.2">
      <c r="A846" s="167" t="s">
        <v>57086</v>
      </c>
      <c r="B846" s="23"/>
      <c r="C846" s="23" t="s">
        <v>57087</v>
      </c>
      <c r="D846" s="23"/>
      <c r="E846" s="23"/>
      <c r="F846" s="23"/>
      <c r="G846" s="23"/>
      <c r="H846" s="7"/>
      <c r="I846" s="7"/>
      <c r="J846" s="23"/>
      <c r="K846" s="150"/>
      <c r="L846" s="24"/>
      <c r="M846" s="23"/>
      <c r="N846" s="23"/>
      <c r="O846" s="23"/>
      <c r="P846" s="23"/>
      <c r="Q846" s="23"/>
      <c r="R846" s="23"/>
      <c r="S846" s="23"/>
      <c r="T846" s="23"/>
      <c r="U846" s="23"/>
    </row>
    <row r="847" spans="1:21" ht="41.4">
      <c r="A847" s="167" t="s">
        <v>57088</v>
      </c>
      <c r="B847" s="23"/>
      <c r="C847" s="23" t="s">
        <v>57089</v>
      </c>
      <c r="D847" s="23"/>
      <c r="E847" s="23"/>
      <c r="F847" s="23"/>
      <c r="G847" s="23"/>
      <c r="H847" s="7"/>
      <c r="I847" s="7"/>
      <c r="J847" s="23"/>
      <c r="K847" s="150"/>
      <c r="L847" s="24"/>
      <c r="M847" s="23"/>
      <c r="N847" s="23"/>
      <c r="O847" s="23"/>
      <c r="P847" s="23"/>
      <c r="Q847" s="23"/>
      <c r="R847" s="23"/>
      <c r="S847" s="23"/>
      <c r="T847" s="23"/>
      <c r="U847" s="23"/>
    </row>
    <row r="848" spans="1:21" ht="41.4">
      <c r="A848" s="167" t="s">
        <v>57090</v>
      </c>
      <c r="C848" s="23" t="s">
        <v>57091</v>
      </c>
      <c r="H848" s="7"/>
      <c r="I848" s="7"/>
      <c r="K848" s="150"/>
      <c r="L848" s="24"/>
    </row>
    <row r="849" spans="1:21" ht="55.2">
      <c r="A849" s="160" t="s">
        <v>57092</v>
      </c>
      <c r="B849" s="23" t="s">
        <v>57093</v>
      </c>
      <c r="C849" s="5" t="s">
        <v>26246</v>
      </c>
      <c r="D849" s="23" t="s">
        <v>57094</v>
      </c>
      <c r="E849" s="23" t="s">
        <v>57095</v>
      </c>
      <c r="F849" s="23" t="s">
        <v>57096</v>
      </c>
      <c r="G849" s="23" t="s">
        <v>57097</v>
      </c>
      <c r="H849" s="7" t="s">
        <v>57098</v>
      </c>
      <c r="I849" s="7" t="s">
        <v>57099</v>
      </c>
      <c r="J849" s="23"/>
      <c r="K849" s="150"/>
      <c r="L849" s="24"/>
      <c r="M849" s="23"/>
      <c r="N849" s="23"/>
      <c r="O849" s="23"/>
      <c r="P849" s="23"/>
      <c r="Q849" s="23"/>
      <c r="R849" s="23"/>
      <c r="S849" s="23"/>
      <c r="T849" s="23"/>
      <c r="U849" s="23"/>
    </row>
    <row r="850" spans="1:21" ht="41.4">
      <c r="A850" s="167" t="s">
        <v>57100</v>
      </c>
      <c r="B850" s="23"/>
      <c r="C850" s="23" t="s">
        <v>57101</v>
      </c>
      <c r="D850" s="23"/>
      <c r="E850" s="23"/>
      <c r="F850" s="23"/>
      <c r="G850" s="23"/>
      <c r="H850" s="7"/>
      <c r="I850" s="7"/>
      <c r="J850" s="23"/>
      <c r="K850" s="150"/>
      <c r="L850" s="24"/>
      <c r="M850" s="23"/>
      <c r="N850" s="23"/>
      <c r="O850" s="23"/>
      <c r="P850" s="23"/>
      <c r="Q850" s="23"/>
      <c r="R850" s="23"/>
      <c r="S850" s="23"/>
      <c r="T850" s="23"/>
      <c r="U850" s="23"/>
    </row>
    <row r="851" spans="1:21" ht="41.4">
      <c r="A851" s="167" t="s">
        <v>57102</v>
      </c>
      <c r="B851" s="23"/>
      <c r="C851" s="23" t="s">
        <v>57103</v>
      </c>
      <c r="D851" s="23"/>
      <c r="E851" s="23"/>
      <c r="F851" s="23"/>
      <c r="G851" s="23"/>
      <c r="H851" s="7"/>
      <c r="I851" s="7"/>
      <c r="J851" s="23"/>
      <c r="K851" s="150"/>
      <c r="L851" s="24"/>
      <c r="M851" s="23"/>
      <c r="N851" s="23"/>
      <c r="O851" s="23"/>
      <c r="P851" s="23"/>
      <c r="Q851" s="23"/>
      <c r="R851" s="23"/>
      <c r="S851" s="23"/>
      <c r="T851" s="23"/>
      <c r="U851" s="23"/>
    </row>
    <row r="852" spans="1:21" ht="27.6">
      <c r="A852" s="167" t="s">
        <v>57104</v>
      </c>
      <c r="C852" s="6" t="s">
        <v>57105</v>
      </c>
      <c r="H852" s="7"/>
      <c r="I852" s="7"/>
      <c r="K852" s="150"/>
      <c r="L852" s="24"/>
    </row>
    <row r="853" spans="1:21" ht="41.4">
      <c r="A853" s="169" t="s">
        <v>57106</v>
      </c>
      <c r="B853" s="23" t="s">
        <v>57107</v>
      </c>
      <c r="C853" s="23" t="s">
        <v>57108</v>
      </c>
      <c r="D853" s="23" t="s">
        <v>57109</v>
      </c>
      <c r="E853" s="23" t="s">
        <v>57110</v>
      </c>
      <c r="F853" s="23" t="s">
        <v>57111</v>
      </c>
      <c r="G853" s="23" t="s">
        <v>57112</v>
      </c>
      <c r="H853" s="7" t="s">
        <v>57113</v>
      </c>
      <c r="I853" s="7" t="s">
        <v>57114</v>
      </c>
      <c r="J853" s="23"/>
      <c r="K853" s="150"/>
      <c r="L853" s="24"/>
      <c r="M853" s="23"/>
      <c r="N853" s="23"/>
      <c r="O853" s="23"/>
      <c r="P853" s="23"/>
      <c r="Q853" s="23"/>
      <c r="R853" s="23"/>
      <c r="S853" s="23"/>
      <c r="T853" s="23"/>
      <c r="U853" s="23"/>
    </row>
    <row r="854" spans="1:21" ht="96.6">
      <c r="A854" s="160" t="s">
        <v>57115</v>
      </c>
      <c r="B854" s="23" t="s">
        <v>57116</v>
      </c>
      <c r="C854" s="23" t="s">
        <v>57117</v>
      </c>
      <c r="D854" s="23" t="s">
        <v>57118</v>
      </c>
      <c r="E854" s="23" t="s">
        <v>57119</v>
      </c>
      <c r="F854" s="23" t="s">
        <v>57120</v>
      </c>
      <c r="G854" s="23" t="s">
        <v>57121</v>
      </c>
      <c r="H854" s="7" t="s">
        <v>57122</v>
      </c>
      <c r="I854" s="7" t="s">
        <v>57123</v>
      </c>
      <c r="J854" s="23"/>
      <c r="K854" s="150"/>
      <c r="L854" s="24"/>
      <c r="M854" s="23"/>
      <c r="N854" s="23"/>
      <c r="O854" s="23"/>
      <c r="P854" s="23"/>
      <c r="Q854" s="23"/>
      <c r="R854" s="23"/>
      <c r="S854" s="23"/>
      <c r="T854" s="23"/>
      <c r="U854" s="23"/>
    </row>
    <row r="855" spans="1:21" ht="96.6">
      <c r="A855" s="169" t="s">
        <v>57124</v>
      </c>
      <c r="B855" s="23" t="s">
        <v>57125</v>
      </c>
      <c r="C855" s="23" t="s">
        <v>57126</v>
      </c>
      <c r="D855" s="23" t="s">
        <v>57127</v>
      </c>
      <c r="E855" s="23" t="s">
        <v>57128</v>
      </c>
      <c r="F855" s="23" t="s">
        <v>57129</v>
      </c>
      <c r="G855" s="23" t="s">
        <v>57130</v>
      </c>
      <c r="H855" s="7" t="s">
        <v>57131</v>
      </c>
      <c r="I855" s="7" t="s">
        <v>57132</v>
      </c>
      <c r="J855" s="23"/>
      <c r="K855" s="150"/>
      <c r="L855" s="24"/>
      <c r="M855" s="23"/>
      <c r="N855" s="23"/>
      <c r="O855" s="23"/>
      <c r="P855" s="23"/>
      <c r="Q855" s="23"/>
      <c r="R855" s="23"/>
      <c r="S855" s="23"/>
      <c r="T855" s="23"/>
      <c r="U855" s="23"/>
    </row>
    <row r="856" spans="1:21" ht="41.4">
      <c r="A856" s="160" t="s">
        <v>57133</v>
      </c>
      <c r="B856" s="23" t="s">
        <v>57134</v>
      </c>
      <c r="C856" s="5" t="s">
        <v>26246</v>
      </c>
      <c r="D856" s="23" t="s">
        <v>57135</v>
      </c>
      <c r="E856" s="23" t="s">
        <v>57136</v>
      </c>
      <c r="F856" s="23" t="s">
        <v>57137</v>
      </c>
      <c r="G856" s="23" t="s">
        <v>57138</v>
      </c>
      <c r="H856" s="7" t="s">
        <v>57139</v>
      </c>
      <c r="I856" s="7" t="s">
        <v>57140</v>
      </c>
      <c r="J856" s="23"/>
      <c r="K856" s="150"/>
      <c r="L856" s="24"/>
      <c r="M856" s="23"/>
      <c r="N856" s="23"/>
      <c r="O856" s="23"/>
      <c r="P856" s="23"/>
      <c r="Q856" s="23"/>
      <c r="R856" s="23"/>
      <c r="S856" s="23"/>
      <c r="T856" s="23"/>
      <c r="U856" s="23"/>
    </row>
    <row r="857" spans="1:21" ht="41.4">
      <c r="A857" s="167" t="s">
        <v>57141</v>
      </c>
      <c r="B857" s="23"/>
      <c r="C857" s="23" t="s">
        <v>57142</v>
      </c>
      <c r="D857" s="23"/>
      <c r="E857" s="23"/>
      <c r="F857" s="23"/>
      <c r="G857" s="23"/>
      <c r="H857" s="7"/>
      <c r="I857" s="7"/>
      <c r="J857" s="23"/>
      <c r="K857" s="150"/>
      <c r="L857" s="24"/>
      <c r="M857" s="23"/>
      <c r="N857" s="23"/>
      <c r="O857" s="23"/>
      <c r="P857" s="23"/>
      <c r="Q857" s="23"/>
      <c r="R857" s="23"/>
      <c r="S857" s="23"/>
      <c r="T857" s="23"/>
      <c r="U857" s="23"/>
    </row>
    <row r="858" spans="1:21" ht="41.4">
      <c r="A858" s="167" t="s">
        <v>57143</v>
      </c>
      <c r="B858" s="23"/>
      <c r="C858" s="23" t="s">
        <v>57144</v>
      </c>
      <c r="D858" s="23"/>
      <c r="E858" s="23"/>
      <c r="F858" s="23"/>
      <c r="G858" s="23"/>
      <c r="H858" s="7"/>
      <c r="I858" s="7"/>
      <c r="J858" s="23"/>
      <c r="K858" s="150"/>
      <c r="L858" s="24"/>
      <c r="M858" s="23"/>
      <c r="N858" s="23"/>
      <c r="O858" s="23"/>
      <c r="P858" s="23"/>
      <c r="Q858" s="23"/>
      <c r="R858" s="23"/>
      <c r="S858" s="23"/>
      <c r="T858" s="23"/>
      <c r="U858" s="23"/>
    </row>
    <row r="859" spans="1:21" ht="41.4">
      <c r="A859" s="167" t="s">
        <v>57145</v>
      </c>
      <c r="B859" s="23"/>
      <c r="C859" s="23" t="s">
        <v>57146</v>
      </c>
      <c r="D859" s="23"/>
      <c r="E859" s="23"/>
      <c r="F859" s="23"/>
      <c r="G859" s="23"/>
      <c r="H859" s="7"/>
      <c r="I859" s="7"/>
      <c r="J859" s="23"/>
      <c r="K859" s="150"/>
      <c r="L859" s="24"/>
      <c r="M859" s="23"/>
      <c r="N859" s="23"/>
      <c r="O859" s="23"/>
      <c r="P859" s="23"/>
      <c r="Q859" s="23"/>
      <c r="R859" s="23"/>
      <c r="S859" s="23"/>
      <c r="T859" s="23"/>
      <c r="U859" s="23"/>
    </row>
    <row r="860" spans="1:21" ht="96.6">
      <c r="A860" s="160" t="s">
        <v>57147</v>
      </c>
      <c r="B860" s="23" t="s">
        <v>57148</v>
      </c>
      <c r="C860" s="23" t="s">
        <v>57149</v>
      </c>
      <c r="D860" s="23" t="s">
        <v>57150</v>
      </c>
      <c r="E860" s="23" t="s">
        <v>57151</v>
      </c>
      <c r="F860" s="23" t="s">
        <v>57152</v>
      </c>
      <c r="G860" s="23" t="s">
        <v>57153</v>
      </c>
      <c r="H860" s="7" t="s">
        <v>57154</v>
      </c>
      <c r="I860" s="7" t="s">
        <v>57155</v>
      </c>
      <c r="J860" s="23"/>
      <c r="K860" s="150"/>
      <c r="L860" s="24"/>
      <c r="M860" s="23"/>
      <c r="N860" s="23"/>
      <c r="O860" s="23"/>
      <c r="P860" s="23"/>
      <c r="Q860" s="23"/>
      <c r="R860" s="23"/>
      <c r="S860" s="23"/>
      <c r="T860" s="23"/>
      <c r="U860" s="23"/>
    </row>
    <row r="861" spans="1:21" ht="27.6">
      <c r="A861" s="160" t="s">
        <v>57156</v>
      </c>
      <c r="B861" s="23" t="s">
        <v>57157</v>
      </c>
      <c r="C861" s="23" t="s">
        <v>57157</v>
      </c>
      <c r="D861" s="23" t="s">
        <v>57157</v>
      </c>
      <c r="E861" s="23" t="s">
        <v>57157</v>
      </c>
      <c r="F861" s="23" t="s">
        <v>57157</v>
      </c>
      <c r="G861" s="23" t="s">
        <v>57157</v>
      </c>
      <c r="H861" s="7" t="s">
        <v>57157</v>
      </c>
      <c r="I861" s="7" t="s">
        <v>57157</v>
      </c>
      <c r="J861" s="23"/>
      <c r="K861" s="150"/>
      <c r="L861" s="24"/>
      <c r="M861" s="23"/>
      <c r="N861" s="23"/>
      <c r="O861" s="23"/>
      <c r="P861" s="23"/>
      <c r="Q861" s="23"/>
      <c r="R861" s="23"/>
      <c r="S861" s="23"/>
      <c r="T861" s="23"/>
      <c r="U861" s="23"/>
    </row>
    <row r="862" spans="1:21" ht="41.4">
      <c r="A862" s="160" t="s">
        <v>57158</v>
      </c>
      <c r="B862" s="23" t="s">
        <v>57159</v>
      </c>
      <c r="C862" s="5" t="s">
        <v>26246</v>
      </c>
      <c r="D862" s="23" t="s">
        <v>57160</v>
      </c>
      <c r="E862" s="23" t="s">
        <v>57161</v>
      </c>
      <c r="F862" s="23" t="s">
        <v>57162</v>
      </c>
      <c r="G862" s="23" t="s">
        <v>57163</v>
      </c>
      <c r="H862" s="7" t="s">
        <v>57164</v>
      </c>
      <c r="I862" s="7" t="s">
        <v>57165</v>
      </c>
      <c r="J862" s="23"/>
      <c r="K862" s="150"/>
      <c r="L862" s="24"/>
      <c r="M862" s="23"/>
      <c r="N862" s="23"/>
      <c r="O862" s="23"/>
      <c r="P862" s="23"/>
      <c r="Q862" s="23"/>
      <c r="R862" s="23"/>
      <c r="S862" s="23"/>
      <c r="T862" s="23"/>
      <c r="U862" s="23"/>
    </row>
    <row r="863" spans="1:21" ht="41.4">
      <c r="A863" s="167" t="s">
        <v>57166</v>
      </c>
      <c r="B863" s="23"/>
      <c r="C863" s="23" t="s">
        <v>57167</v>
      </c>
      <c r="D863" s="23"/>
      <c r="E863" s="23"/>
      <c r="F863" s="23"/>
      <c r="G863" s="23"/>
      <c r="H863" s="7"/>
      <c r="I863" s="7"/>
      <c r="J863" s="23"/>
      <c r="K863" s="150"/>
      <c r="L863" s="24"/>
      <c r="M863" s="23"/>
      <c r="N863" s="23"/>
      <c r="O863" s="23"/>
      <c r="P863" s="23"/>
      <c r="Q863" s="23"/>
      <c r="R863" s="23"/>
      <c r="S863" s="23"/>
      <c r="T863" s="23"/>
      <c r="U863" s="23"/>
    </row>
    <row r="864" spans="1:21" ht="41.4">
      <c r="A864" s="167" t="s">
        <v>57168</v>
      </c>
      <c r="B864" s="23"/>
      <c r="C864" s="23" t="s">
        <v>57169</v>
      </c>
      <c r="D864" s="23"/>
      <c r="E864" s="23"/>
      <c r="F864" s="23"/>
      <c r="G864" s="23"/>
      <c r="H864" s="7"/>
      <c r="I864" s="7"/>
      <c r="J864" s="23"/>
      <c r="K864" s="150"/>
      <c r="L864" s="24"/>
      <c r="M864" s="23"/>
      <c r="N864" s="23"/>
      <c r="O864" s="23"/>
      <c r="P864" s="23"/>
      <c r="Q864" s="23"/>
      <c r="R864" s="23"/>
      <c r="S864" s="23"/>
      <c r="T864" s="23"/>
      <c r="U864" s="23"/>
    </row>
    <row r="865" spans="1:21" ht="41.4">
      <c r="A865" s="167" t="s">
        <v>57170</v>
      </c>
      <c r="B865" s="23"/>
      <c r="C865" s="23" t="s">
        <v>57171</v>
      </c>
      <c r="D865" s="23"/>
      <c r="E865" s="23"/>
      <c r="F865" s="23"/>
      <c r="G865" s="23"/>
      <c r="H865" s="7"/>
      <c r="I865" s="7"/>
      <c r="J865" s="23"/>
      <c r="K865" s="150"/>
      <c r="L865" s="24"/>
      <c r="M865" s="23"/>
      <c r="N865" s="23"/>
      <c r="O865" s="23"/>
      <c r="P865" s="23"/>
      <c r="Q865" s="23"/>
      <c r="R865" s="23"/>
      <c r="S865" s="23"/>
      <c r="T865" s="23"/>
      <c r="U865" s="23"/>
    </row>
    <row r="866" spans="1:21" ht="124.2">
      <c r="A866" s="160" t="s">
        <v>57172</v>
      </c>
      <c r="B866" s="23" t="s">
        <v>57173</v>
      </c>
      <c r="C866" s="23" t="s">
        <v>57174</v>
      </c>
      <c r="D866" s="23" t="s">
        <v>57175</v>
      </c>
      <c r="E866" s="23" t="s">
        <v>57176</v>
      </c>
      <c r="F866" s="23" t="s">
        <v>57177</v>
      </c>
      <c r="G866" s="23" t="s">
        <v>57178</v>
      </c>
      <c r="H866" s="7" t="s">
        <v>57179</v>
      </c>
      <c r="I866" s="7" t="s">
        <v>57180</v>
      </c>
      <c r="J866" s="23"/>
      <c r="K866" s="150"/>
      <c r="L866" s="24"/>
      <c r="M866" s="23"/>
      <c r="N866" s="23"/>
      <c r="O866" s="23"/>
      <c r="P866" s="23"/>
      <c r="Q866" s="23"/>
      <c r="R866" s="23"/>
      <c r="S866" s="23"/>
      <c r="T866" s="23"/>
      <c r="U866" s="23"/>
    </row>
    <row r="867" spans="1:21" ht="13.8">
      <c r="A867" s="160" t="s">
        <v>57181</v>
      </c>
      <c r="B867" s="13" t="s">
        <v>57182</v>
      </c>
      <c r="C867" s="13" t="s">
        <v>57182</v>
      </c>
      <c r="D867" s="13" t="s">
        <v>57182</v>
      </c>
      <c r="E867" s="13" t="s">
        <v>57182</v>
      </c>
      <c r="F867" s="13" t="s">
        <v>57182</v>
      </c>
      <c r="G867" s="23" t="s">
        <v>57182</v>
      </c>
      <c r="H867" s="7" t="s">
        <v>57182</v>
      </c>
      <c r="I867" s="7" t="s">
        <v>57182</v>
      </c>
      <c r="J867" s="23"/>
      <c r="K867" s="150"/>
      <c r="L867" s="24"/>
      <c r="M867" s="23"/>
      <c r="N867" s="23"/>
      <c r="O867" s="23"/>
      <c r="P867" s="23"/>
      <c r="Q867" s="23"/>
      <c r="R867" s="23"/>
      <c r="S867" s="23"/>
      <c r="T867" s="23"/>
      <c r="U867" s="23"/>
    </row>
    <row r="868" spans="1:21" ht="55.2">
      <c r="A868" s="160" t="s">
        <v>57183</v>
      </c>
      <c r="B868" s="153" t="s">
        <v>57184</v>
      </c>
      <c r="C868" s="153" t="s">
        <v>57185</v>
      </c>
      <c r="D868" s="153" t="s">
        <v>57186</v>
      </c>
      <c r="E868" s="153" t="s">
        <v>57187</v>
      </c>
      <c r="F868" s="153" t="s">
        <v>57188</v>
      </c>
      <c r="G868" s="23" t="s">
        <v>57189</v>
      </c>
      <c r="H868" s="7" t="s">
        <v>57190</v>
      </c>
      <c r="I868" s="7" t="s">
        <v>57191</v>
      </c>
      <c r="J868" s="23"/>
      <c r="K868" s="150"/>
      <c r="L868" s="24"/>
      <c r="M868" s="23"/>
      <c r="N868" s="23"/>
      <c r="O868" s="23"/>
      <c r="P868" s="23"/>
      <c r="Q868" s="23"/>
      <c r="R868" s="23"/>
      <c r="S868" s="23"/>
      <c r="T868" s="23"/>
      <c r="U868" s="23"/>
    </row>
    <row r="869" spans="1:21" ht="27.6">
      <c r="A869" s="160" t="s">
        <v>57192</v>
      </c>
      <c r="B869" s="23" t="s">
        <v>57157</v>
      </c>
      <c r="C869" s="23" t="s">
        <v>57157</v>
      </c>
      <c r="D869" s="23" t="s">
        <v>57157</v>
      </c>
      <c r="E869" s="23" t="s">
        <v>57157</v>
      </c>
      <c r="F869" s="23" t="s">
        <v>57157</v>
      </c>
      <c r="G869" s="23" t="s">
        <v>57157</v>
      </c>
      <c r="H869" s="7" t="s">
        <v>57157</v>
      </c>
      <c r="I869" s="7" t="s">
        <v>57157</v>
      </c>
      <c r="J869" s="23"/>
      <c r="K869" s="150"/>
      <c r="L869" s="24"/>
      <c r="M869" s="23"/>
      <c r="N869" s="23"/>
      <c r="O869" s="23"/>
      <c r="P869" s="23"/>
      <c r="Q869" s="23"/>
      <c r="R869" s="23"/>
      <c r="S869" s="23"/>
      <c r="T869" s="23"/>
      <c r="U869" s="23"/>
    </row>
    <row r="870" spans="1:21" ht="27.6">
      <c r="A870" s="160" t="s">
        <v>57193</v>
      </c>
      <c r="B870" s="23" t="s">
        <v>57194</v>
      </c>
      <c r="C870" s="5" t="s">
        <v>26246</v>
      </c>
      <c r="D870" s="23" t="s">
        <v>57195</v>
      </c>
      <c r="E870" s="23" t="s">
        <v>57196</v>
      </c>
      <c r="F870" s="23" t="s">
        <v>57197</v>
      </c>
      <c r="G870" s="23" t="s">
        <v>57198</v>
      </c>
      <c r="H870" s="7" t="s">
        <v>57199</v>
      </c>
      <c r="I870" s="7" t="s">
        <v>57200</v>
      </c>
      <c r="J870" s="23"/>
      <c r="K870" s="150"/>
      <c r="L870" s="24"/>
      <c r="M870" s="23"/>
      <c r="N870" s="23"/>
      <c r="O870" s="23"/>
      <c r="P870" s="23"/>
      <c r="Q870" s="23"/>
      <c r="R870" s="23"/>
      <c r="S870" s="23"/>
      <c r="T870" s="23"/>
      <c r="U870" s="23"/>
    </row>
    <row r="871" spans="1:21" ht="27.6">
      <c r="A871" s="167" t="s">
        <v>57201</v>
      </c>
      <c r="B871" s="23"/>
      <c r="C871" s="23" t="s">
        <v>57202</v>
      </c>
      <c r="D871" s="23"/>
      <c r="E871" s="23"/>
      <c r="F871" s="23"/>
      <c r="G871" s="23"/>
      <c r="H871" s="7"/>
      <c r="I871" s="7"/>
      <c r="J871" s="23"/>
      <c r="K871" s="150"/>
      <c r="L871" s="24"/>
      <c r="M871" s="23"/>
      <c r="N871" s="23"/>
      <c r="O871" s="23"/>
      <c r="P871" s="23"/>
      <c r="Q871" s="23"/>
      <c r="R871" s="23"/>
      <c r="S871" s="23"/>
      <c r="T871" s="23"/>
      <c r="U871" s="23"/>
    </row>
    <row r="872" spans="1:21" ht="27.6">
      <c r="A872" s="167" t="s">
        <v>57203</v>
      </c>
      <c r="B872" s="23"/>
      <c r="C872" s="23" t="s">
        <v>57204</v>
      </c>
      <c r="D872" s="23"/>
      <c r="E872" s="23"/>
      <c r="F872" s="23"/>
      <c r="G872" s="23"/>
      <c r="H872" s="7"/>
      <c r="I872" s="7"/>
      <c r="J872" s="23"/>
      <c r="K872" s="150"/>
      <c r="L872" s="24"/>
      <c r="M872" s="23"/>
      <c r="N872" s="23"/>
      <c r="O872" s="23"/>
      <c r="P872" s="23"/>
      <c r="Q872" s="23"/>
      <c r="R872" s="23"/>
      <c r="S872" s="23"/>
      <c r="T872" s="23"/>
      <c r="U872" s="23"/>
    </row>
    <row r="873" spans="1:21" ht="27.6">
      <c r="A873" s="167" t="s">
        <v>57205</v>
      </c>
      <c r="B873" s="23"/>
      <c r="C873" s="23" t="s">
        <v>57206</v>
      </c>
      <c r="D873" s="23"/>
      <c r="E873" s="23"/>
      <c r="F873" s="23"/>
      <c r="G873" s="23"/>
      <c r="H873" s="7"/>
      <c r="I873" s="7"/>
      <c r="J873" s="23"/>
      <c r="K873" s="150"/>
      <c r="L873" s="24"/>
      <c r="M873" s="23"/>
      <c r="N873" s="23"/>
      <c r="O873" s="23"/>
      <c r="P873" s="23"/>
      <c r="Q873" s="23"/>
      <c r="R873" s="23"/>
      <c r="S873" s="23"/>
      <c r="T873" s="23"/>
      <c r="U873" s="23"/>
    </row>
    <row r="874" spans="1:21" ht="41.4">
      <c r="A874" s="160" t="s">
        <v>57207</v>
      </c>
      <c r="B874" s="23" t="s">
        <v>57208</v>
      </c>
      <c r="C874" s="5" t="s">
        <v>26246</v>
      </c>
      <c r="D874" s="23" t="s">
        <v>57209</v>
      </c>
      <c r="E874" s="23" t="s">
        <v>57210</v>
      </c>
      <c r="F874" s="23" t="s">
        <v>57211</v>
      </c>
      <c r="G874" s="23" t="s">
        <v>57212</v>
      </c>
      <c r="H874" s="7" t="s">
        <v>57213</v>
      </c>
      <c r="I874" s="7" t="s">
        <v>57214</v>
      </c>
      <c r="J874" s="23"/>
      <c r="K874" s="150"/>
      <c r="L874" s="24"/>
      <c r="M874" s="23"/>
      <c r="N874" s="23"/>
      <c r="O874" s="23"/>
      <c r="P874" s="23"/>
      <c r="Q874" s="23"/>
      <c r="R874" s="23"/>
      <c r="S874" s="23"/>
      <c r="T874" s="23"/>
      <c r="U874" s="23"/>
    </row>
    <row r="875" spans="1:21" ht="41.4">
      <c r="A875" s="167" t="s">
        <v>57215</v>
      </c>
      <c r="B875" s="23"/>
      <c r="C875" s="23" t="s">
        <v>57216</v>
      </c>
      <c r="D875" s="23"/>
      <c r="E875" s="23"/>
      <c r="F875" s="23"/>
      <c r="G875" s="23"/>
      <c r="H875" s="7"/>
      <c r="I875" s="7"/>
      <c r="J875" s="23"/>
      <c r="K875" s="150"/>
      <c r="L875" s="24"/>
      <c r="M875" s="23"/>
      <c r="N875" s="23"/>
      <c r="O875" s="23"/>
      <c r="P875" s="23"/>
      <c r="Q875" s="23"/>
      <c r="R875" s="23"/>
      <c r="S875" s="23"/>
      <c r="T875" s="23"/>
      <c r="U875" s="23"/>
    </row>
    <row r="876" spans="1:21" ht="41.4">
      <c r="A876" s="167" t="s">
        <v>57217</v>
      </c>
      <c r="B876" s="23"/>
      <c r="C876" s="23" t="s">
        <v>57218</v>
      </c>
      <c r="D876" s="23"/>
      <c r="E876" s="23"/>
      <c r="F876" s="23"/>
      <c r="G876" s="23"/>
      <c r="H876" s="7"/>
      <c r="I876" s="7"/>
      <c r="J876" s="23"/>
      <c r="K876" s="150"/>
      <c r="L876" s="24"/>
      <c r="M876" s="23"/>
      <c r="N876" s="23"/>
      <c r="O876" s="23"/>
      <c r="P876" s="23"/>
      <c r="Q876" s="23"/>
      <c r="R876" s="23"/>
      <c r="S876" s="23"/>
      <c r="T876" s="23"/>
      <c r="U876" s="23"/>
    </row>
    <row r="877" spans="1:21" ht="41.4">
      <c r="A877" s="167" t="s">
        <v>57219</v>
      </c>
      <c r="B877" s="23"/>
      <c r="C877" s="23" t="s">
        <v>57220</v>
      </c>
      <c r="D877" s="23"/>
      <c r="E877" s="23"/>
      <c r="F877" s="23"/>
      <c r="G877" s="23"/>
      <c r="H877" s="7"/>
      <c r="I877" s="7"/>
      <c r="J877" s="23"/>
      <c r="K877" s="150"/>
      <c r="L877" s="24"/>
      <c r="M877" s="23"/>
      <c r="N877" s="23"/>
      <c r="O877" s="23"/>
      <c r="P877" s="23"/>
      <c r="Q877" s="23"/>
      <c r="R877" s="23"/>
      <c r="S877" s="23"/>
      <c r="T877" s="23"/>
      <c r="U877" s="23"/>
    </row>
    <row r="878" spans="1:21" ht="96.6">
      <c r="A878" s="160" t="s">
        <v>57221</v>
      </c>
      <c r="B878" s="23" t="s">
        <v>57222</v>
      </c>
      <c r="C878" s="5" t="s">
        <v>26246</v>
      </c>
      <c r="D878" s="23" t="s">
        <v>57223</v>
      </c>
      <c r="E878" s="23" t="s">
        <v>57224</v>
      </c>
      <c r="F878" s="23" t="s">
        <v>57225</v>
      </c>
      <c r="G878" s="23" t="s">
        <v>57226</v>
      </c>
      <c r="H878" s="7" t="s">
        <v>57227</v>
      </c>
      <c r="I878" s="7" t="s">
        <v>57228</v>
      </c>
      <c r="J878" s="23"/>
      <c r="K878" s="150"/>
      <c r="L878" s="24"/>
      <c r="M878" s="23"/>
      <c r="N878" s="23"/>
      <c r="O878" s="23"/>
      <c r="P878" s="23"/>
      <c r="Q878" s="23"/>
      <c r="R878" s="23"/>
      <c r="S878" s="23"/>
      <c r="T878" s="23"/>
      <c r="U878" s="23"/>
    </row>
    <row r="879" spans="1:21" ht="96.6">
      <c r="A879" s="167" t="s">
        <v>57229</v>
      </c>
      <c r="B879" s="23"/>
      <c r="C879" s="23" t="s">
        <v>57230</v>
      </c>
      <c r="D879" s="23"/>
      <c r="E879" s="23"/>
      <c r="F879" s="23"/>
      <c r="G879" s="23"/>
      <c r="H879" s="7"/>
      <c r="I879" s="7"/>
      <c r="J879" s="23"/>
      <c r="K879" s="150"/>
      <c r="L879" s="24"/>
      <c r="M879" s="23"/>
      <c r="N879" s="23"/>
      <c r="O879" s="23"/>
      <c r="P879" s="23"/>
      <c r="Q879" s="23"/>
      <c r="R879" s="23"/>
      <c r="S879" s="23"/>
      <c r="T879" s="23"/>
      <c r="U879" s="23"/>
    </row>
    <row r="880" spans="1:21" ht="82.8">
      <c r="A880" s="167" t="s">
        <v>57231</v>
      </c>
      <c r="B880" s="23"/>
      <c r="C880" s="23" t="s">
        <v>57232</v>
      </c>
      <c r="D880" s="23"/>
      <c r="E880" s="23"/>
      <c r="F880" s="23"/>
      <c r="G880" s="23"/>
      <c r="H880" s="7"/>
      <c r="I880" s="7"/>
      <c r="J880" s="23"/>
      <c r="K880" s="150"/>
      <c r="L880" s="24"/>
      <c r="M880" s="23"/>
      <c r="N880" s="23"/>
      <c r="O880" s="23"/>
      <c r="P880" s="23"/>
      <c r="Q880" s="23"/>
      <c r="R880" s="23"/>
      <c r="S880" s="23"/>
      <c r="T880" s="23"/>
      <c r="U880" s="23"/>
    </row>
    <row r="881" spans="1:21" ht="55.2">
      <c r="A881" s="167" t="s">
        <v>57233</v>
      </c>
      <c r="B881" s="23"/>
      <c r="C881" s="23" t="s">
        <v>57234</v>
      </c>
      <c r="D881" s="23"/>
      <c r="E881" s="23"/>
      <c r="F881" s="23"/>
      <c r="G881" s="23"/>
      <c r="H881" s="7"/>
      <c r="I881" s="7"/>
      <c r="J881" s="23"/>
      <c r="K881" s="150"/>
      <c r="L881" s="24"/>
      <c r="M881" s="23"/>
      <c r="N881" s="23"/>
      <c r="O881" s="23"/>
      <c r="P881" s="23"/>
      <c r="Q881" s="23"/>
      <c r="R881" s="23"/>
      <c r="S881" s="23"/>
      <c r="T881" s="23"/>
      <c r="U881" s="23"/>
    </row>
    <row r="882" spans="1:21" ht="13.8">
      <c r="A882" s="160" t="s">
        <v>57235</v>
      </c>
      <c r="B882" s="23" t="s">
        <v>57236</v>
      </c>
      <c r="C882" s="23" t="s">
        <v>57237</v>
      </c>
      <c r="D882" s="23" t="s">
        <v>57238</v>
      </c>
      <c r="E882" s="23" t="s">
        <v>57239</v>
      </c>
      <c r="F882" s="23" t="s">
        <v>57240</v>
      </c>
      <c r="G882" s="23" t="s">
        <v>57241</v>
      </c>
      <c r="H882" s="7" t="s">
        <v>57242</v>
      </c>
      <c r="I882" s="7" t="s">
        <v>57243</v>
      </c>
      <c r="J882" s="23"/>
      <c r="K882" s="150"/>
      <c r="L882" s="24"/>
      <c r="M882" s="23"/>
      <c r="N882" s="23"/>
      <c r="O882" s="23"/>
      <c r="P882" s="23"/>
      <c r="Q882" s="23"/>
      <c r="R882" s="23"/>
      <c r="S882" s="23"/>
      <c r="T882" s="23"/>
      <c r="U882" s="23"/>
    </row>
    <row r="883" spans="1:21" ht="151.80000000000001">
      <c r="A883" s="160" t="s">
        <v>57244</v>
      </c>
      <c r="B883" s="23" t="s">
        <v>57245</v>
      </c>
      <c r="C883" s="23" t="s">
        <v>57246</v>
      </c>
      <c r="D883" s="23" t="s">
        <v>57247</v>
      </c>
      <c r="E883" s="23" t="s">
        <v>57248</v>
      </c>
      <c r="F883" s="23" t="s">
        <v>57249</v>
      </c>
      <c r="G883" s="23" t="s">
        <v>57250</v>
      </c>
      <c r="H883" s="7" t="s">
        <v>57251</v>
      </c>
      <c r="I883" s="7" t="s">
        <v>57252</v>
      </c>
      <c r="J883" s="23"/>
      <c r="K883" s="150"/>
      <c r="L883" s="24"/>
      <c r="M883" s="23"/>
      <c r="N883" s="23"/>
      <c r="O883" s="23"/>
      <c r="P883" s="23"/>
      <c r="Q883" s="23"/>
      <c r="R883" s="23"/>
      <c r="S883" s="23"/>
      <c r="T883" s="23"/>
      <c r="U883" s="23"/>
    </row>
    <row r="884" spans="1:21" ht="124.2">
      <c r="A884" s="160" t="s">
        <v>57253</v>
      </c>
      <c r="B884" s="23" t="s">
        <v>57254</v>
      </c>
      <c r="C884" s="23" t="s">
        <v>57255</v>
      </c>
      <c r="D884" s="23" t="s">
        <v>57256</v>
      </c>
      <c r="E884" s="23" t="s">
        <v>57257</v>
      </c>
      <c r="F884" s="23" t="s">
        <v>57258</v>
      </c>
      <c r="G884" s="23" t="s">
        <v>57259</v>
      </c>
      <c r="H884" s="7" t="s">
        <v>57260</v>
      </c>
      <c r="I884" s="7" t="s">
        <v>57261</v>
      </c>
      <c r="J884" s="23"/>
      <c r="K884" s="150"/>
      <c r="L884" s="24"/>
      <c r="M884" s="23"/>
      <c r="N884" s="23"/>
      <c r="O884" s="23"/>
      <c r="P884" s="23"/>
      <c r="Q884" s="23"/>
      <c r="R884" s="23"/>
      <c r="S884" s="23"/>
      <c r="T884" s="23"/>
      <c r="U884" s="23"/>
    </row>
    <row r="885" spans="1:21" ht="27.6">
      <c r="A885" s="160" t="s">
        <v>57262</v>
      </c>
      <c r="B885" s="23" t="s">
        <v>57263</v>
      </c>
      <c r="C885" s="5" t="s">
        <v>55691</v>
      </c>
      <c r="D885" s="23" t="s">
        <v>57264</v>
      </c>
      <c r="E885" s="23" t="s">
        <v>57265</v>
      </c>
      <c r="F885" s="23" t="s">
        <v>57266</v>
      </c>
      <c r="G885" s="23" t="s">
        <v>57267</v>
      </c>
      <c r="H885" s="7" t="s">
        <v>57268</v>
      </c>
      <c r="I885" s="7" t="s">
        <v>57269</v>
      </c>
      <c r="J885" s="23"/>
      <c r="K885" s="150"/>
      <c r="L885" s="24"/>
      <c r="M885" s="23"/>
      <c r="N885" s="23"/>
      <c r="O885" s="23"/>
      <c r="P885" s="23"/>
      <c r="Q885" s="23"/>
      <c r="R885" s="23"/>
      <c r="S885" s="23"/>
      <c r="T885" s="23"/>
      <c r="U885" s="23"/>
    </row>
    <row r="886" spans="1:21" ht="27.6">
      <c r="A886" s="160" t="s">
        <v>57270</v>
      </c>
      <c r="B886" s="23"/>
      <c r="C886" s="23" t="s">
        <v>57271</v>
      </c>
      <c r="D886" s="23"/>
      <c r="E886" s="23"/>
      <c r="F886" s="23"/>
      <c r="G886" s="23"/>
      <c r="H886" s="7"/>
      <c r="I886" s="7"/>
      <c r="J886" s="23"/>
      <c r="K886" s="150"/>
      <c r="L886" s="24"/>
      <c r="M886" s="23"/>
      <c r="N886" s="23"/>
      <c r="O886" s="23"/>
      <c r="P886" s="23"/>
      <c r="Q886" s="23"/>
      <c r="R886" s="23"/>
      <c r="S886" s="23"/>
      <c r="T886" s="23"/>
      <c r="U886" s="23"/>
    </row>
    <row r="887" spans="1:21" ht="27.6">
      <c r="A887" s="160" t="s">
        <v>57272</v>
      </c>
      <c r="B887" s="23"/>
      <c r="C887" s="23" t="s">
        <v>57273</v>
      </c>
      <c r="D887" s="23"/>
      <c r="E887" s="23"/>
      <c r="F887" s="23"/>
      <c r="G887" s="23"/>
      <c r="H887" s="7"/>
      <c r="I887" s="7"/>
      <c r="J887" s="23"/>
      <c r="K887" s="150"/>
      <c r="L887" s="24"/>
      <c r="M887" s="23"/>
      <c r="N887" s="23"/>
      <c r="O887" s="23"/>
      <c r="P887" s="23"/>
      <c r="Q887" s="23"/>
      <c r="R887" s="23"/>
      <c r="S887" s="23"/>
      <c r="T887" s="23"/>
      <c r="U887" s="23"/>
    </row>
    <row r="888" spans="1:21" ht="110.4">
      <c r="A888" s="160" t="s">
        <v>57274</v>
      </c>
      <c r="B888" s="23" t="s">
        <v>57275</v>
      </c>
      <c r="C888" s="5" t="s">
        <v>55691</v>
      </c>
      <c r="D888" s="23" t="s">
        <v>57276</v>
      </c>
      <c r="E888" s="23" t="s">
        <v>57277</v>
      </c>
      <c r="F888" s="23" t="s">
        <v>57278</v>
      </c>
      <c r="G888" s="23" t="s">
        <v>57279</v>
      </c>
      <c r="H888" s="7" t="s">
        <v>57280</v>
      </c>
      <c r="I888" s="7" t="s">
        <v>57281</v>
      </c>
      <c r="J888" s="23"/>
      <c r="K888" s="150"/>
      <c r="L888" s="24"/>
      <c r="M888" s="23"/>
      <c r="N888" s="23"/>
      <c r="O888" s="23"/>
      <c r="P888" s="23"/>
      <c r="Q888" s="23"/>
      <c r="R888" s="23"/>
      <c r="S888" s="23"/>
      <c r="T888" s="23"/>
      <c r="U888" s="23"/>
    </row>
    <row r="889" spans="1:21" ht="124.2">
      <c r="A889" s="160" t="s">
        <v>57282</v>
      </c>
      <c r="B889" s="23"/>
      <c r="C889" s="23" t="s">
        <v>57283</v>
      </c>
      <c r="D889" s="23"/>
      <c r="E889" s="23"/>
      <c r="F889" s="23"/>
      <c r="G889" s="23"/>
      <c r="H889" s="7"/>
      <c r="I889" s="7"/>
      <c r="J889" s="23"/>
      <c r="K889" s="150"/>
      <c r="L889" s="110"/>
      <c r="M889" s="23"/>
      <c r="N889" s="23"/>
      <c r="O889" s="23"/>
      <c r="P889" s="23"/>
      <c r="Q889" s="23"/>
      <c r="R889" s="23"/>
      <c r="S889" s="23"/>
      <c r="T889" s="23"/>
      <c r="U889" s="23"/>
    </row>
    <row r="890" spans="1:21" ht="110.4">
      <c r="A890" s="160" t="s">
        <v>57284</v>
      </c>
      <c r="B890" s="23"/>
      <c r="C890" s="23" t="s">
        <v>57285</v>
      </c>
      <c r="D890" s="23"/>
      <c r="E890" s="23"/>
      <c r="F890" s="23"/>
      <c r="G890" s="23"/>
      <c r="H890" s="7"/>
      <c r="I890" s="7"/>
      <c r="J890" s="23"/>
      <c r="K890" s="150"/>
      <c r="L890" s="24"/>
      <c r="M890" s="23"/>
      <c r="N890" s="23"/>
      <c r="O890" s="23"/>
      <c r="P890" s="23"/>
      <c r="Q890" s="23"/>
      <c r="R890" s="23"/>
      <c r="S890" s="23"/>
      <c r="T890" s="23"/>
      <c r="U890" s="23"/>
    </row>
    <row r="891" spans="1:21" ht="82.8">
      <c r="A891" s="160" t="s">
        <v>57286</v>
      </c>
      <c r="B891" s="23" t="s">
        <v>57287</v>
      </c>
      <c r="C891" s="5" t="s">
        <v>55691</v>
      </c>
      <c r="D891" s="23" t="s">
        <v>57288</v>
      </c>
      <c r="E891" s="23" t="s">
        <v>57289</v>
      </c>
      <c r="F891" s="23" t="s">
        <v>57290</v>
      </c>
      <c r="G891" s="23" t="s">
        <v>57291</v>
      </c>
      <c r="H891" s="7" t="s">
        <v>57292</v>
      </c>
      <c r="I891" s="7" t="s">
        <v>57293</v>
      </c>
      <c r="J891" s="23"/>
      <c r="K891" s="150"/>
      <c r="L891" s="24"/>
      <c r="M891" s="23"/>
      <c r="N891" s="23"/>
      <c r="O891" s="23"/>
      <c r="P891" s="23"/>
      <c r="Q891" s="23"/>
      <c r="R891" s="23"/>
      <c r="S891" s="23"/>
      <c r="T891" s="23"/>
      <c r="U891" s="23"/>
    </row>
    <row r="892" spans="1:21" ht="82.8">
      <c r="A892" s="160" t="s">
        <v>57294</v>
      </c>
      <c r="B892" s="23"/>
      <c r="C892" s="23" t="s">
        <v>57295</v>
      </c>
      <c r="D892" s="23"/>
      <c r="E892" s="23"/>
      <c r="F892" s="23"/>
      <c r="G892" s="23"/>
      <c r="H892" s="7"/>
      <c r="I892" s="7"/>
      <c r="J892" s="23"/>
      <c r="K892" s="150"/>
      <c r="L892" s="24"/>
      <c r="M892" s="23"/>
      <c r="N892" s="23"/>
      <c r="O892" s="23"/>
      <c r="P892" s="23"/>
      <c r="Q892" s="23"/>
      <c r="R892" s="23"/>
      <c r="S892" s="23"/>
      <c r="T892" s="23"/>
      <c r="U892" s="23"/>
    </row>
    <row r="893" spans="1:21" ht="13.8">
      <c r="A893" s="160" t="s">
        <v>57296</v>
      </c>
      <c r="B893" s="23"/>
      <c r="C893" s="5" t="s">
        <v>57297</v>
      </c>
      <c r="D893" s="23"/>
      <c r="E893" s="23"/>
      <c r="F893" s="23"/>
      <c r="G893" s="23"/>
      <c r="H893" s="7"/>
      <c r="I893" s="7"/>
      <c r="J893" s="23"/>
      <c r="K893" s="150"/>
      <c r="L893" s="24"/>
      <c r="M893" s="23"/>
      <c r="N893" s="23"/>
      <c r="O893" s="23"/>
      <c r="P893" s="23"/>
      <c r="Q893" s="23"/>
      <c r="R893" s="23"/>
      <c r="S893" s="23"/>
      <c r="T893" s="23"/>
      <c r="U893" s="23"/>
    </row>
    <row r="894" spans="1:21" ht="27.6">
      <c r="A894" s="160" t="s">
        <v>57298</v>
      </c>
      <c r="B894" s="23" t="s">
        <v>57299</v>
      </c>
      <c r="C894" s="5" t="s">
        <v>54025</v>
      </c>
      <c r="D894" s="23" t="s">
        <v>57300</v>
      </c>
      <c r="E894" s="23" t="s">
        <v>57301</v>
      </c>
      <c r="F894" s="23" t="s">
        <v>57302</v>
      </c>
      <c r="G894" s="23" t="s">
        <v>57303</v>
      </c>
      <c r="H894" s="7" t="s">
        <v>57304</v>
      </c>
      <c r="I894" s="7" t="s">
        <v>57305</v>
      </c>
      <c r="J894" s="23"/>
      <c r="K894" s="150"/>
      <c r="L894" s="24"/>
      <c r="M894" s="23"/>
      <c r="N894" s="23"/>
      <c r="O894" s="23"/>
      <c r="P894" s="23"/>
      <c r="Q894" s="23"/>
      <c r="R894" s="23"/>
      <c r="S894" s="23"/>
      <c r="T894" s="23"/>
      <c r="U894" s="23"/>
    </row>
    <row r="895" spans="1:21" ht="27.6">
      <c r="A895" s="167" t="s">
        <v>57306</v>
      </c>
      <c r="B895" s="23"/>
      <c r="C895" s="23" t="s">
        <v>57307</v>
      </c>
      <c r="D895" s="23"/>
      <c r="E895" s="23"/>
      <c r="F895" s="23"/>
      <c r="G895" s="23"/>
      <c r="H895" s="7"/>
      <c r="I895" s="7"/>
      <c r="J895" s="23"/>
      <c r="K895" s="150"/>
      <c r="L895" s="24"/>
      <c r="M895" s="23"/>
      <c r="N895" s="23"/>
      <c r="O895" s="23"/>
      <c r="P895" s="23"/>
      <c r="Q895" s="23"/>
      <c r="R895" s="23"/>
      <c r="S895" s="23"/>
      <c r="T895" s="23"/>
      <c r="U895" s="23"/>
    </row>
    <row r="896" spans="1:21" ht="13.8">
      <c r="A896" s="167" t="s">
        <v>57308</v>
      </c>
      <c r="B896" s="23"/>
      <c r="C896" s="5" t="s">
        <v>57309</v>
      </c>
      <c r="D896" s="23"/>
      <c r="E896" s="23"/>
      <c r="F896" s="23"/>
      <c r="G896" s="23"/>
      <c r="H896" s="7"/>
      <c r="I896" s="7"/>
      <c r="J896" s="23"/>
      <c r="K896" s="150"/>
      <c r="L896" s="24"/>
      <c r="M896" s="23"/>
      <c r="N896" s="23"/>
      <c r="O896" s="23"/>
      <c r="P896" s="23"/>
      <c r="Q896" s="23"/>
      <c r="R896" s="23"/>
      <c r="S896" s="23"/>
      <c r="T896" s="23"/>
      <c r="U896" s="23"/>
    </row>
    <row r="897" spans="1:21" ht="13.8">
      <c r="A897" s="167" t="s">
        <v>57310</v>
      </c>
      <c r="B897" s="23"/>
      <c r="C897" s="5" t="s">
        <v>57311</v>
      </c>
      <c r="D897" s="23"/>
      <c r="E897" s="23"/>
      <c r="F897" s="23"/>
      <c r="G897" s="23"/>
      <c r="H897" s="7"/>
      <c r="I897" s="7"/>
      <c r="J897" s="23"/>
      <c r="K897" s="150"/>
      <c r="L897" s="24"/>
      <c r="M897" s="23"/>
      <c r="N897" s="23"/>
      <c r="O897" s="23"/>
      <c r="P897" s="23"/>
      <c r="Q897" s="23"/>
      <c r="R897" s="23"/>
      <c r="S897" s="23"/>
      <c r="T897" s="23"/>
      <c r="U897" s="23"/>
    </row>
    <row r="898" spans="1:21" ht="13.8">
      <c r="A898" s="167" t="s">
        <v>57312</v>
      </c>
      <c r="B898" s="23"/>
      <c r="C898" s="5" t="s">
        <v>57313</v>
      </c>
      <c r="D898" s="23"/>
      <c r="E898" s="23"/>
      <c r="F898" s="23"/>
      <c r="G898" s="23"/>
      <c r="H898" s="7"/>
      <c r="I898" s="7"/>
      <c r="J898" s="23"/>
      <c r="K898" s="150"/>
      <c r="L898" s="24"/>
      <c r="M898" s="23"/>
      <c r="N898" s="23"/>
      <c r="O898" s="23"/>
      <c r="P898" s="23"/>
      <c r="Q898" s="23"/>
      <c r="R898" s="23"/>
      <c r="S898" s="23"/>
      <c r="T898" s="23"/>
      <c r="U898" s="23"/>
    </row>
    <row r="899" spans="1:21" ht="69">
      <c r="A899" s="160" t="s">
        <v>57314</v>
      </c>
      <c r="B899" s="23" t="s">
        <v>57315</v>
      </c>
      <c r="C899" s="5" t="s">
        <v>53370</v>
      </c>
      <c r="D899" s="23" t="s">
        <v>57316</v>
      </c>
      <c r="E899" s="23" t="s">
        <v>57317</v>
      </c>
      <c r="F899" s="23" t="s">
        <v>57318</v>
      </c>
      <c r="G899" s="23" t="s">
        <v>57319</v>
      </c>
      <c r="H899" s="7" t="s">
        <v>57320</v>
      </c>
      <c r="I899" s="7" t="s">
        <v>57321</v>
      </c>
      <c r="J899" s="23"/>
      <c r="K899" s="150"/>
      <c r="L899" s="24"/>
      <c r="M899" s="23"/>
      <c r="N899" s="23"/>
      <c r="O899" s="23"/>
      <c r="P899" s="23"/>
      <c r="Q899" s="23"/>
      <c r="R899" s="23"/>
      <c r="S899" s="23"/>
      <c r="T899" s="23"/>
      <c r="U899" s="23"/>
    </row>
    <row r="900" spans="1:21" ht="69">
      <c r="A900" s="167" t="s">
        <v>57322</v>
      </c>
      <c r="B900" s="23"/>
      <c r="C900" s="23" t="s">
        <v>57323</v>
      </c>
      <c r="D900" s="23"/>
      <c r="E900" s="23"/>
      <c r="F900" s="23"/>
      <c r="G900" s="23"/>
      <c r="H900" s="7"/>
      <c r="I900" s="7"/>
      <c r="J900" s="23"/>
      <c r="K900" s="150"/>
      <c r="L900" s="24"/>
      <c r="M900" s="23"/>
      <c r="N900" s="23"/>
      <c r="O900" s="23"/>
      <c r="P900" s="23"/>
      <c r="Q900" s="23"/>
      <c r="R900" s="23"/>
      <c r="S900" s="23"/>
      <c r="T900" s="23"/>
      <c r="U900" s="23"/>
    </row>
    <row r="901" spans="1:21" ht="55.2">
      <c r="A901" s="167" t="s">
        <v>57324</v>
      </c>
      <c r="B901" s="23"/>
      <c r="C901" s="23" t="s">
        <v>57325</v>
      </c>
      <c r="D901" s="23"/>
      <c r="E901" s="23"/>
      <c r="F901" s="23"/>
      <c r="G901" s="23"/>
      <c r="H901" s="7"/>
      <c r="I901" s="7"/>
      <c r="J901" s="23"/>
      <c r="K901" s="150"/>
      <c r="L901" s="24"/>
      <c r="M901" s="23"/>
      <c r="N901" s="23"/>
      <c r="O901" s="23"/>
      <c r="P901" s="23"/>
      <c r="Q901" s="23"/>
      <c r="R901" s="23"/>
      <c r="S901" s="23"/>
      <c r="T901" s="23"/>
      <c r="U901" s="23"/>
    </row>
    <row r="902" spans="1:21" ht="69">
      <c r="A902" s="167" t="s">
        <v>57326</v>
      </c>
      <c r="B902" s="23"/>
      <c r="C902" s="23" t="s">
        <v>57327</v>
      </c>
      <c r="D902" s="23"/>
      <c r="E902" s="23"/>
      <c r="F902" s="23"/>
      <c r="G902" s="23"/>
      <c r="H902" s="7"/>
      <c r="I902" s="7"/>
      <c r="J902" s="23"/>
      <c r="K902" s="150"/>
      <c r="L902" s="24"/>
      <c r="M902" s="23"/>
      <c r="N902" s="23"/>
      <c r="O902" s="23"/>
      <c r="P902" s="23"/>
      <c r="Q902" s="23"/>
      <c r="R902" s="23"/>
      <c r="S902" s="23"/>
      <c r="T902" s="23"/>
      <c r="U902" s="23"/>
    </row>
    <row r="903" spans="1:21" ht="55.2">
      <c r="A903" s="167" t="s">
        <v>57328</v>
      </c>
      <c r="B903" s="23"/>
      <c r="C903" s="23" t="s">
        <v>57329</v>
      </c>
      <c r="D903" s="23"/>
      <c r="E903" s="23"/>
      <c r="F903" s="23"/>
      <c r="G903" s="23"/>
      <c r="H903" s="7"/>
      <c r="I903" s="7"/>
      <c r="J903" s="23"/>
      <c r="K903" s="150"/>
      <c r="L903" s="24"/>
      <c r="M903" s="23"/>
      <c r="N903" s="23"/>
      <c r="O903" s="23"/>
      <c r="P903" s="23"/>
      <c r="Q903" s="23"/>
      <c r="R903" s="23"/>
      <c r="S903" s="23"/>
      <c r="T903" s="23"/>
      <c r="U903" s="23"/>
    </row>
    <row r="904" spans="1:21" ht="55.2">
      <c r="A904" s="167" t="s">
        <v>57330</v>
      </c>
      <c r="B904" s="23"/>
      <c r="C904" s="23" t="s">
        <v>57331</v>
      </c>
      <c r="D904" s="23"/>
      <c r="E904" s="23"/>
      <c r="F904" s="23"/>
      <c r="G904" s="23"/>
      <c r="H904" s="7"/>
      <c r="I904" s="7"/>
      <c r="J904" s="23"/>
      <c r="K904" s="150"/>
      <c r="L904" s="24"/>
      <c r="M904" s="23"/>
      <c r="N904" s="23"/>
      <c r="O904" s="23"/>
      <c r="P904" s="23"/>
      <c r="Q904" s="23"/>
      <c r="R904" s="23"/>
      <c r="S904" s="23"/>
      <c r="T904" s="23"/>
      <c r="U904" s="23"/>
    </row>
    <row r="905" spans="1:21" ht="69">
      <c r="A905" s="167" t="s">
        <v>57332</v>
      </c>
      <c r="B905" s="23"/>
      <c r="C905" s="23" t="s">
        <v>57333</v>
      </c>
      <c r="D905" s="23"/>
      <c r="E905" s="23"/>
      <c r="F905" s="23"/>
      <c r="G905" s="23"/>
      <c r="H905" s="7"/>
      <c r="I905" s="7"/>
      <c r="J905" s="23"/>
      <c r="K905" s="150"/>
      <c r="L905" s="24"/>
      <c r="M905" s="23"/>
      <c r="N905" s="23"/>
      <c r="O905" s="23"/>
      <c r="P905" s="23"/>
      <c r="Q905" s="23"/>
      <c r="R905" s="23"/>
      <c r="S905" s="23"/>
      <c r="T905" s="23"/>
      <c r="U905" s="23"/>
    </row>
    <row r="906" spans="1:21" ht="55.2">
      <c r="A906" s="167" t="s">
        <v>57334</v>
      </c>
      <c r="B906" s="23"/>
      <c r="C906" s="23" t="s">
        <v>57335</v>
      </c>
      <c r="D906" s="23"/>
      <c r="E906" s="23"/>
      <c r="F906" s="23"/>
      <c r="G906" s="23"/>
      <c r="H906" s="7"/>
      <c r="I906" s="7"/>
      <c r="J906" s="23"/>
      <c r="K906" s="150"/>
      <c r="L906" s="24"/>
      <c r="M906" s="23"/>
      <c r="N906" s="23"/>
      <c r="O906" s="23"/>
      <c r="P906" s="23"/>
      <c r="Q906" s="23"/>
      <c r="R906" s="23"/>
      <c r="S906" s="23"/>
      <c r="T906" s="23"/>
      <c r="U906" s="23"/>
    </row>
    <row r="907" spans="1:21" ht="69">
      <c r="A907" s="167" t="s">
        <v>57336</v>
      </c>
      <c r="B907" s="23"/>
      <c r="C907" s="23" t="s">
        <v>57337</v>
      </c>
      <c r="D907" s="23"/>
      <c r="E907" s="23"/>
      <c r="F907" s="23"/>
      <c r="G907" s="23"/>
      <c r="H907" s="7"/>
      <c r="I907" s="7"/>
      <c r="J907" s="23"/>
      <c r="K907" s="150"/>
      <c r="L907" s="24"/>
      <c r="M907" s="23"/>
      <c r="N907" s="23"/>
      <c r="O907" s="23"/>
      <c r="P907" s="23"/>
      <c r="Q907" s="23"/>
      <c r="R907" s="23"/>
      <c r="S907" s="23"/>
      <c r="T907" s="23"/>
      <c r="U907" s="23"/>
    </row>
    <row r="908" spans="1:21" ht="27.6">
      <c r="A908" s="160" t="s">
        <v>57338</v>
      </c>
      <c r="B908" s="23" t="s">
        <v>57339</v>
      </c>
      <c r="C908" s="5" t="s">
        <v>26246</v>
      </c>
      <c r="D908" s="23" t="s">
        <v>57340</v>
      </c>
      <c r="E908" s="23" t="s">
        <v>57341</v>
      </c>
      <c r="F908" s="23" t="s">
        <v>57342</v>
      </c>
      <c r="G908" s="23" t="s">
        <v>57343</v>
      </c>
      <c r="H908" s="7" t="s">
        <v>57344</v>
      </c>
      <c r="I908" s="7" t="s">
        <v>57345</v>
      </c>
      <c r="J908" s="23"/>
      <c r="K908" s="150"/>
      <c r="L908" s="24"/>
      <c r="M908" s="23"/>
      <c r="N908" s="23"/>
      <c r="O908" s="23"/>
      <c r="P908" s="23"/>
      <c r="Q908" s="23"/>
      <c r="R908" s="23"/>
      <c r="S908" s="23"/>
      <c r="T908" s="23"/>
      <c r="U908" s="23"/>
    </row>
    <row r="909" spans="1:21" ht="13.8">
      <c r="A909" s="167" t="s">
        <v>57346</v>
      </c>
      <c r="B909" s="23"/>
      <c r="C909" s="23" t="s">
        <v>57347</v>
      </c>
      <c r="D909" s="23"/>
      <c r="E909" s="23"/>
      <c r="F909" s="23"/>
      <c r="G909" s="23"/>
      <c r="H909" s="7"/>
      <c r="I909" s="7"/>
      <c r="J909" s="23"/>
      <c r="K909" s="150"/>
      <c r="L909" s="24"/>
      <c r="M909" s="23"/>
      <c r="N909" s="23"/>
      <c r="O909" s="23"/>
      <c r="P909" s="23"/>
      <c r="Q909" s="23"/>
      <c r="R909" s="23"/>
      <c r="S909" s="23"/>
      <c r="T909" s="23"/>
      <c r="U909" s="23"/>
    </row>
    <row r="910" spans="1:21" ht="27.6">
      <c r="A910" s="167" t="s">
        <v>57348</v>
      </c>
      <c r="B910" s="23"/>
      <c r="C910" s="23" t="s">
        <v>57349</v>
      </c>
      <c r="D910" s="23"/>
      <c r="E910" s="23"/>
      <c r="F910" s="23"/>
      <c r="G910" s="23"/>
      <c r="H910" s="7"/>
      <c r="I910" s="7"/>
      <c r="J910" s="23"/>
      <c r="K910" s="150"/>
      <c r="L910" s="24"/>
      <c r="M910" s="23"/>
      <c r="N910" s="23"/>
      <c r="O910" s="23"/>
      <c r="P910" s="23"/>
      <c r="Q910" s="23"/>
      <c r="R910" s="23"/>
      <c r="S910" s="23"/>
      <c r="T910" s="23"/>
      <c r="U910" s="23"/>
    </row>
    <row r="911" spans="1:21" ht="27.6">
      <c r="A911" s="167" t="s">
        <v>57350</v>
      </c>
      <c r="B911" s="23"/>
      <c r="C911" s="23" t="s">
        <v>57351</v>
      </c>
      <c r="D911" s="23"/>
      <c r="E911" s="23"/>
      <c r="F911" s="23"/>
      <c r="G911" s="23"/>
      <c r="H911" s="7"/>
      <c r="I911" s="7"/>
      <c r="J911" s="23"/>
      <c r="K911" s="150"/>
      <c r="L911" s="24"/>
      <c r="M911" s="23"/>
      <c r="N911" s="23"/>
      <c r="O911" s="23"/>
      <c r="P911" s="23"/>
      <c r="Q911" s="23"/>
      <c r="R911" s="23"/>
      <c r="S911" s="23"/>
      <c r="T911" s="23"/>
      <c r="U911" s="23"/>
    </row>
    <row r="912" spans="1:21" ht="82.8">
      <c r="A912" s="160" t="s">
        <v>57352</v>
      </c>
      <c r="B912" s="23" t="s">
        <v>57353</v>
      </c>
      <c r="C912" s="5" t="s">
        <v>26246</v>
      </c>
      <c r="D912" s="23" t="s">
        <v>57354</v>
      </c>
      <c r="E912" s="23" t="s">
        <v>57355</v>
      </c>
      <c r="F912" s="23" t="s">
        <v>57356</v>
      </c>
      <c r="G912" s="23" t="s">
        <v>57357</v>
      </c>
      <c r="H912" s="7" t="s">
        <v>57358</v>
      </c>
      <c r="I912" s="7" t="s">
        <v>57359</v>
      </c>
      <c r="J912" s="23"/>
      <c r="K912" s="150"/>
      <c r="L912" s="24"/>
      <c r="M912" s="23"/>
      <c r="N912" s="23"/>
      <c r="O912" s="23"/>
      <c r="P912" s="23"/>
      <c r="Q912" s="23"/>
      <c r="R912" s="23"/>
      <c r="S912" s="23"/>
      <c r="T912" s="23"/>
      <c r="U912" s="23"/>
    </row>
    <row r="913" spans="1:21" ht="69">
      <c r="A913" s="167" t="s">
        <v>57360</v>
      </c>
      <c r="B913" s="23"/>
      <c r="C913" s="23" t="s">
        <v>57361</v>
      </c>
      <c r="D913" s="23"/>
      <c r="E913" s="23"/>
      <c r="F913" s="23"/>
      <c r="G913" s="23"/>
      <c r="H913" s="7"/>
      <c r="I913" s="7"/>
      <c r="J913" s="23"/>
      <c r="K913" s="150"/>
      <c r="L913" s="24"/>
      <c r="M913" s="23"/>
      <c r="N913" s="23"/>
      <c r="O913" s="23"/>
      <c r="P913" s="23"/>
      <c r="Q913" s="23"/>
      <c r="R913" s="23"/>
      <c r="S913" s="23"/>
      <c r="T913" s="23"/>
      <c r="U913" s="23"/>
    </row>
    <row r="914" spans="1:21" ht="69">
      <c r="A914" s="167" t="s">
        <v>57362</v>
      </c>
      <c r="B914" s="23"/>
      <c r="C914" s="23" t="s">
        <v>57363</v>
      </c>
      <c r="D914" s="23"/>
      <c r="E914" s="23"/>
      <c r="F914" s="23"/>
      <c r="G914" s="23"/>
      <c r="H914" s="7"/>
      <c r="I914" s="7"/>
      <c r="J914" s="23"/>
      <c r="K914" s="150"/>
      <c r="L914" s="24"/>
      <c r="M914" s="23"/>
      <c r="N914" s="23"/>
      <c r="O914" s="23"/>
      <c r="P914" s="23"/>
      <c r="Q914" s="23"/>
      <c r="R914" s="23"/>
      <c r="S914" s="23"/>
      <c r="T914" s="23"/>
      <c r="U914" s="23"/>
    </row>
    <row r="915" spans="1:21" ht="55.2">
      <c r="A915" s="167" t="s">
        <v>57364</v>
      </c>
      <c r="B915" s="23"/>
      <c r="C915" s="23" t="s">
        <v>57365</v>
      </c>
      <c r="D915" s="23"/>
      <c r="E915" s="23"/>
      <c r="F915" s="23"/>
      <c r="G915" s="23"/>
      <c r="H915" s="7"/>
      <c r="I915" s="7"/>
      <c r="J915" s="23"/>
      <c r="K915" s="150"/>
      <c r="L915" s="24"/>
      <c r="M915" s="23"/>
      <c r="N915" s="23"/>
      <c r="O915" s="23"/>
      <c r="P915" s="23"/>
      <c r="Q915" s="23"/>
      <c r="R915" s="23"/>
      <c r="S915" s="23"/>
      <c r="T915" s="23"/>
      <c r="U915" s="23"/>
    </row>
    <row r="916" spans="1:21" ht="27.6">
      <c r="A916" s="160" t="s">
        <v>57366</v>
      </c>
      <c r="B916" s="23" t="s">
        <v>57367</v>
      </c>
      <c r="C916" s="5" t="s">
        <v>26246</v>
      </c>
      <c r="D916" s="23" t="s">
        <v>57368</v>
      </c>
      <c r="E916" s="23" t="s">
        <v>57369</v>
      </c>
      <c r="F916" s="23" t="s">
        <v>57370</v>
      </c>
      <c r="G916" s="23" t="s">
        <v>57371</v>
      </c>
      <c r="H916" s="7" t="s">
        <v>57372</v>
      </c>
      <c r="I916" s="7" t="s">
        <v>57373</v>
      </c>
      <c r="J916" s="23"/>
      <c r="K916" s="150"/>
      <c r="L916" s="24"/>
      <c r="M916" s="23"/>
      <c r="N916" s="23"/>
      <c r="O916" s="23"/>
      <c r="P916" s="23"/>
      <c r="Q916" s="23"/>
      <c r="R916" s="23"/>
      <c r="S916" s="23"/>
      <c r="T916" s="23"/>
      <c r="U916" s="23"/>
    </row>
    <row r="917" spans="1:21" ht="27.6">
      <c r="A917" s="167" t="s">
        <v>57374</v>
      </c>
      <c r="B917" s="23"/>
      <c r="C917" s="23" t="s">
        <v>57375</v>
      </c>
      <c r="D917" s="23"/>
      <c r="E917" s="23"/>
      <c r="F917" s="23"/>
      <c r="G917" s="23"/>
      <c r="H917" s="7"/>
      <c r="I917" s="7"/>
      <c r="J917" s="23"/>
      <c r="K917" s="150"/>
      <c r="L917" s="24"/>
      <c r="M917" s="23"/>
      <c r="N917" s="23"/>
      <c r="O917" s="23"/>
      <c r="P917" s="23"/>
      <c r="Q917" s="23"/>
      <c r="R917" s="23"/>
      <c r="S917" s="23"/>
      <c r="T917" s="23"/>
      <c r="U917" s="23"/>
    </row>
    <row r="918" spans="1:21" ht="27.6">
      <c r="A918" s="167" t="s">
        <v>57376</v>
      </c>
      <c r="B918" s="23"/>
      <c r="C918" s="23" t="s">
        <v>57377</v>
      </c>
      <c r="D918" s="23"/>
      <c r="E918" s="23"/>
      <c r="F918" s="23"/>
      <c r="G918" s="23"/>
      <c r="H918" s="7"/>
      <c r="I918" s="7"/>
      <c r="J918" s="23"/>
      <c r="K918" s="150"/>
      <c r="L918" s="24"/>
      <c r="M918" s="23"/>
      <c r="N918" s="23"/>
      <c r="O918" s="23"/>
      <c r="P918" s="23"/>
      <c r="Q918" s="23"/>
      <c r="R918" s="23"/>
      <c r="S918" s="23"/>
      <c r="T918" s="23"/>
      <c r="U918" s="23"/>
    </row>
    <row r="919" spans="1:21" ht="27.6">
      <c r="A919" s="167" t="s">
        <v>57378</v>
      </c>
      <c r="B919" s="23"/>
      <c r="C919" s="23" t="s">
        <v>57379</v>
      </c>
      <c r="D919" s="23"/>
      <c r="E919" s="23"/>
      <c r="F919" s="23"/>
      <c r="G919" s="23"/>
      <c r="H919" s="7"/>
      <c r="I919" s="7"/>
      <c r="J919" s="23"/>
      <c r="K919" s="150"/>
      <c r="L919" s="24"/>
      <c r="M919" s="23"/>
      <c r="N919" s="23"/>
      <c r="O919" s="23"/>
      <c r="P919" s="23"/>
      <c r="Q919" s="23"/>
      <c r="R919" s="23"/>
      <c r="S919" s="23"/>
      <c r="T919" s="23"/>
      <c r="U919" s="23"/>
    </row>
    <row r="920" spans="1:21" ht="27.6">
      <c r="A920" s="160" t="s">
        <v>57380</v>
      </c>
      <c r="B920" s="23" t="s">
        <v>57381</v>
      </c>
      <c r="C920" s="23" t="s">
        <v>57382</v>
      </c>
      <c r="D920" s="23" t="s">
        <v>57383</v>
      </c>
      <c r="E920" s="23" t="s">
        <v>57384</v>
      </c>
      <c r="F920" s="23" t="s">
        <v>57385</v>
      </c>
      <c r="G920" s="23" t="s">
        <v>57386</v>
      </c>
      <c r="H920" s="7" t="s">
        <v>57387</v>
      </c>
      <c r="I920" s="7" t="s">
        <v>57388</v>
      </c>
      <c r="J920" s="23"/>
      <c r="K920" s="150"/>
      <c r="L920" s="24"/>
      <c r="M920" s="23"/>
      <c r="N920" s="23"/>
      <c r="O920" s="23"/>
      <c r="P920" s="23"/>
      <c r="Q920" s="23"/>
      <c r="R920" s="23"/>
      <c r="S920" s="23"/>
      <c r="T920" s="23"/>
      <c r="U920" s="23"/>
    </row>
    <row r="921" spans="1:21" ht="69">
      <c r="A921" s="160" t="s">
        <v>57389</v>
      </c>
      <c r="B921" s="23" t="s">
        <v>57390</v>
      </c>
      <c r="C921" s="23" t="s">
        <v>57391</v>
      </c>
      <c r="D921" s="23" t="s">
        <v>57392</v>
      </c>
      <c r="E921" s="23" t="s">
        <v>57393</v>
      </c>
      <c r="F921" s="23" t="s">
        <v>57394</v>
      </c>
      <c r="G921" s="23" t="s">
        <v>57395</v>
      </c>
      <c r="H921" s="7" t="s">
        <v>57396</v>
      </c>
      <c r="I921" s="7" t="s">
        <v>57397</v>
      </c>
      <c r="J921" s="23"/>
      <c r="K921" s="150"/>
      <c r="L921" s="24"/>
      <c r="M921" s="23"/>
      <c r="N921" s="23"/>
      <c r="O921" s="23"/>
      <c r="P921" s="23"/>
      <c r="Q921" s="23"/>
      <c r="R921" s="23"/>
      <c r="S921" s="23"/>
      <c r="T921" s="23"/>
      <c r="U921" s="23"/>
    </row>
    <row r="922" spans="1:21" ht="27.6">
      <c r="A922" s="160" t="s">
        <v>57398</v>
      </c>
      <c r="B922" s="23" t="s">
        <v>57399</v>
      </c>
      <c r="C922" s="5" t="s">
        <v>26246</v>
      </c>
      <c r="D922" s="23" t="s">
        <v>57400</v>
      </c>
      <c r="E922" s="23" t="s">
        <v>57401</v>
      </c>
      <c r="F922" s="23" t="s">
        <v>57402</v>
      </c>
      <c r="G922" s="23" t="s">
        <v>57403</v>
      </c>
      <c r="H922" s="7" t="s">
        <v>57404</v>
      </c>
      <c r="I922" s="7" t="s">
        <v>57405</v>
      </c>
      <c r="J922" s="23"/>
      <c r="K922" s="150"/>
      <c r="L922" s="24"/>
      <c r="M922" s="23"/>
      <c r="N922" s="23"/>
      <c r="O922" s="23"/>
      <c r="P922" s="23"/>
      <c r="Q922" s="23"/>
      <c r="R922" s="23"/>
      <c r="S922" s="23"/>
      <c r="T922" s="23"/>
      <c r="U922" s="23"/>
    </row>
    <row r="923" spans="1:21" ht="27.6">
      <c r="A923" s="167" t="s">
        <v>57406</v>
      </c>
      <c r="B923" s="23"/>
      <c r="C923" s="23" t="s">
        <v>57407</v>
      </c>
      <c r="D923" s="23"/>
      <c r="E923" s="23"/>
      <c r="F923" s="23"/>
      <c r="G923" s="23"/>
      <c r="H923" s="7"/>
      <c r="I923" s="7"/>
      <c r="J923" s="23"/>
      <c r="K923" s="150"/>
      <c r="L923" s="24"/>
      <c r="M923" s="23"/>
      <c r="N923" s="23"/>
      <c r="O923" s="23"/>
      <c r="P923" s="23"/>
      <c r="Q923" s="23"/>
      <c r="R923" s="23"/>
      <c r="S923" s="23"/>
      <c r="T923" s="23"/>
      <c r="U923" s="23"/>
    </row>
    <row r="924" spans="1:21" ht="27.6">
      <c r="A924" s="167" t="s">
        <v>57408</v>
      </c>
      <c r="B924" s="23"/>
      <c r="C924" s="23" t="s">
        <v>57409</v>
      </c>
      <c r="D924" s="23"/>
      <c r="E924" s="23"/>
      <c r="F924" s="23"/>
      <c r="G924" s="23"/>
      <c r="H924" s="7"/>
      <c r="I924" s="7"/>
      <c r="J924" s="23"/>
      <c r="K924" s="150"/>
      <c r="L924" s="24"/>
      <c r="M924" s="23"/>
      <c r="N924" s="23"/>
      <c r="O924" s="23"/>
      <c r="P924" s="23"/>
      <c r="Q924" s="23"/>
      <c r="R924" s="23"/>
      <c r="S924" s="23"/>
      <c r="T924" s="23"/>
      <c r="U924" s="23"/>
    </row>
    <row r="925" spans="1:21" ht="27.6">
      <c r="A925" s="167" t="s">
        <v>57410</v>
      </c>
      <c r="B925" s="23"/>
      <c r="C925" s="23" t="s">
        <v>57411</v>
      </c>
      <c r="D925" s="23"/>
      <c r="E925" s="23"/>
      <c r="F925" s="23"/>
      <c r="G925" s="23"/>
      <c r="H925" s="7"/>
      <c r="I925" s="7"/>
      <c r="J925" s="23"/>
      <c r="K925" s="150"/>
      <c r="L925" s="110"/>
      <c r="M925" s="23"/>
      <c r="N925" s="23"/>
      <c r="O925" s="23"/>
      <c r="P925" s="23"/>
      <c r="Q925" s="23"/>
      <c r="R925" s="23"/>
      <c r="S925" s="23"/>
      <c r="T925" s="23"/>
      <c r="U925" s="23"/>
    </row>
    <row r="926" spans="1:21" ht="110.4">
      <c r="A926" s="160" t="s">
        <v>57412</v>
      </c>
      <c r="B926" s="23" t="s">
        <v>57413</v>
      </c>
      <c r="C926" s="5" t="s">
        <v>26246</v>
      </c>
      <c r="D926" s="23" t="s">
        <v>57414</v>
      </c>
      <c r="E926" s="23" t="s">
        <v>57415</v>
      </c>
      <c r="F926" s="23" t="s">
        <v>57416</v>
      </c>
      <c r="G926" s="23" t="s">
        <v>57417</v>
      </c>
      <c r="H926" s="7" t="s">
        <v>57418</v>
      </c>
      <c r="I926" s="7" t="s">
        <v>57419</v>
      </c>
      <c r="J926" s="23"/>
      <c r="K926" s="150"/>
      <c r="L926" s="24"/>
      <c r="M926" s="23"/>
      <c r="N926" s="23"/>
      <c r="O926" s="23"/>
      <c r="P926" s="23"/>
      <c r="Q926" s="23"/>
      <c r="R926" s="23"/>
      <c r="S926" s="23"/>
      <c r="T926" s="23"/>
      <c r="U926" s="23"/>
    </row>
    <row r="927" spans="1:21" ht="110.4">
      <c r="A927" s="167" t="s">
        <v>57420</v>
      </c>
      <c r="B927" s="23"/>
      <c r="C927" s="23" t="s">
        <v>57421</v>
      </c>
      <c r="D927" s="23"/>
      <c r="E927" s="23"/>
      <c r="F927" s="23"/>
      <c r="G927" s="23"/>
      <c r="H927" s="7"/>
      <c r="I927" s="7"/>
      <c r="J927" s="23"/>
      <c r="K927" s="150"/>
      <c r="L927" s="24"/>
      <c r="M927" s="23"/>
      <c r="N927" s="23"/>
      <c r="O927" s="23"/>
      <c r="P927" s="23"/>
      <c r="Q927" s="23"/>
      <c r="R927" s="23"/>
      <c r="S927" s="23"/>
      <c r="T927" s="23"/>
      <c r="U927" s="23"/>
    </row>
    <row r="928" spans="1:21" ht="82.8">
      <c r="A928" s="167" t="s">
        <v>57422</v>
      </c>
      <c r="B928" s="23"/>
      <c r="C928" s="23" t="s">
        <v>57423</v>
      </c>
      <c r="D928" s="23"/>
      <c r="E928" s="23"/>
      <c r="F928" s="23"/>
      <c r="G928" s="23"/>
      <c r="H928" s="7"/>
      <c r="I928" s="7"/>
      <c r="J928" s="23"/>
      <c r="K928" s="150"/>
      <c r="L928" s="24"/>
      <c r="M928" s="23"/>
      <c r="N928" s="23"/>
      <c r="O928" s="23"/>
      <c r="P928" s="23"/>
      <c r="Q928" s="23"/>
      <c r="R928" s="23"/>
      <c r="S928" s="23"/>
      <c r="T928" s="23"/>
      <c r="U928" s="23"/>
    </row>
    <row r="929" spans="1:21" ht="82.8">
      <c r="A929" s="167" t="s">
        <v>57424</v>
      </c>
      <c r="B929" s="23"/>
      <c r="C929" s="23" t="s">
        <v>57425</v>
      </c>
      <c r="D929" s="23"/>
      <c r="E929" s="23"/>
      <c r="F929" s="23"/>
      <c r="G929" s="23"/>
      <c r="H929" s="7"/>
      <c r="I929" s="7"/>
      <c r="J929" s="23"/>
      <c r="K929" s="150"/>
      <c r="L929" s="24"/>
      <c r="M929" s="23"/>
      <c r="N929" s="23"/>
      <c r="O929" s="23"/>
      <c r="P929" s="23"/>
      <c r="Q929" s="23"/>
      <c r="R929" s="23"/>
      <c r="S929" s="23"/>
      <c r="T929" s="23"/>
      <c r="U929" s="23"/>
    </row>
    <row r="930" spans="1:21" ht="27.6">
      <c r="A930" s="160" t="s">
        <v>57426</v>
      </c>
      <c r="B930" s="23" t="s">
        <v>57427</v>
      </c>
      <c r="C930" s="5" t="s">
        <v>26246</v>
      </c>
      <c r="D930" s="23" t="s">
        <v>57428</v>
      </c>
      <c r="E930" s="23" t="s">
        <v>57429</v>
      </c>
      <c r="F930" s="23" t="s">
        <v>57430</v>
      </c>
      <c r="G930" s="23" t="s">
        <v>57431</v>
      </c>
      <c r="H930" s="7" t="s">
        <v>57432</v>
      </c>
      <c r="I930" s="7" t="s">
        <v>57433</v>
      </c>
      <c r="J930" s="23"/>
      <c r="K930" s="150"/>
      <c r="L930" s="24"/>
      <c r="M930" s="23"/>
      <c r="N930" s="23"/>
      <c r="O930" s="23"/>
      <c r="P930" s="23"/>
      <c r="Q930" s="23"/>
      <c r="R930" s="23"/>
      <c r="S930" s="23"/>
      <c r="T930" s="23"/>
      <c r="U930" s="23"/>
    </row>
    <row r="931" spans="1:21" ht="13.8">
      <c r="A931" s="167" t="s">
        <v>57434</v>
      </c>
      <c r="B931" s="23"/>
      <c r="C931" s="23" t="s">
        <v>57435</v>
      </c>
      <c r="D931" s="23"/>
      <c r="E931" s="23"/>
      <c r="F931" s="23"/>
      <c r="G931" s="23"/>
      <c r="H931" s="7"/>
      <c r="I931" s="7"/>
      <c r="J931" s="23"/>
      <c r="K931" s="150"/>
      <c r="L931" s="24"/>
      <c r="M931" s="23"/>
      <c r="N931" s="23"/>
      <c r="O931" s="23"/>
      <c r="P931" s="23"/>
      <c r="Q931" s="23"/>
      <c r="R931" s="23"/>
      <c r="S931" s="23"/>
      <c r="T931" s="23"/>
      <c r="U931" s="23"/>
    </row>
    <row r="932" spans="1:21" ht="13.8">
      <c r="A932" s="167" t="s">
        <v>57436</v>
      </c>
      <c r="B932" s="23"/>
      <c r="C932" s="6" t="s">
        <v>57437</v>
      </c>
      <c r="D932" s="23"/>
      <c r="E932" s="23"/>
      <c r="F932" s="23"/>
      <c r="G932" s="23"/>
      <c r="H932" s="7"/>
      <c r="I932" s="7"/>
      <c r="J932" s="23"/>
      <c r="K932" s="150"/>
      <c r="L932" s="24"/>
      <c r="M932" s="23"/>
      <c r="N932" s="23"/>
      <c r="O932" s="23"/>
      <c r="P932" s="23"/>
      <c r="Q932" s="23"/>
      <c r="R932" s="23"/>
      <c r="S932" s="23"/>
      <c r="T932" s="23"/>
      <c r="U932" s="23"/>
    </row>
    <row r="933" spans="1:21" ht="13.8">
      <c r="A933" s="167" t="s">
        <v>57438</v>
      </c>
      <c r="B933" s="23"/>
      <c r="C933" s="23" t="s">
        <v>57439</v>
      </c>
      <c r="D933" s="23"/>
      <c r="E933" s="23"/>
      <c r="F933" s="23"/>
      <c r="G933" s="23"/>
      <c r="H933" s="7"/>
      <c r="I933" s="7"/>
      <c r="J933" s="23"/>
      <c r="K933" s="150"/>
      <c r="L933" s="110"/>
      <c r="M933" s="23"/>
      <c r="N933" s="23"/>
      <c r="O933" s="23"/>
      <c r="P933" s="23"/>
      <c r="Q933" s="23"/>
      <c r="R933" s="23"/>
      <c r="S933" s="23"/>
      <c r="T933" s="23"/>
      <c r="U933" s="23"/>
    </row>
    <row r="934" spans="1:21" ht="124.2">
      <c r="A934" s="160" t="s">
        <v>57440</v>
      </c>
      <c r="B934" s="23" t="s">
        <v>57441</v>
      </c>
      <c r="C934" s="5" t="s">
        <v>26246</v>
      </c>
      <c r="D934" s="23" t="s">
        <v>57442</v>
      </c>
      <c r="E934" s="23" t="s">
        <v>57443</v>
      </c>
      <c r="F934" s="23" t="s">
        <v>57444</v>
      </c>
      <c r="G934" s="23" t="s">
        <v>57445</v>
      </c>
      <c r="H934" s="7" t="s">
        <v>57446</v>
      </c>
      <c r="I934" s="7" t="s">
        <v>57447</v>
      </c>
      <c r="J934" s="23"/>
      <c r="K934" s="150"/>
      <c r="L934" s="24"/>
      <c r="M934" s="23"/>
      <c r="N934" s="23"/>
      <c r="O934" s="23"/>
      <c r="P934" s="23"/>
      <c r="Q934" s="23"/>
      <c r="R934" s="23"/>
      <c r="S934" s="23"/>
      <c r="T934" s="23"/>
      <c r="U934" s="23"/>
    </row>
    <row r="935" spans="1:21" ht="110.4">
      <c r="A935" s="167" t="s">
        <v>57448</v>
      </c>
      <c r="B935" s="23"/>
      <c r="C935" s="23" t="s">
        <v>57449</v>
      </c>
      <c r="D935" s="23"/>
      <c r="E935" s="23"/>
      <c r="F935" s="23"/>
      <c r="G935" s="23"/>
      <c r="H935" s="7"/>
      <c r="I935" s="7"/>
      <c r="J935" s="23"/>
      <c r="K935" s="150"/>
      <c r="L935" s="24"/>
      <c r="M935" s="23"/>
      <c r="N935" s="23"/>
      <c r="O935" s="23"/>
      <c r="P935" s="23"/>
      <c r="Q935" s="23"/>
      <c r="R935" s="23"/>
      <c r="S935" s="23"/>
      <c r="T935" s="23"/>
      <c r="U935" s="23"/>
    </row>
    <row r="936" spans="1:21" ht="55.2">
      <c r="A936" s="167" t="s">
        <v>57450</v>
      </c>
      <c r="B936" s="23"/>
      <c r="C936" s="23" t="s">
        <v>57451</v>
      </c>
      <c r="D936" s="23"/>
      <c r="E936" s="23"/>
      <c r="F936" s="23"/>
      <c r="G936" s="23"/>
      <c r="H936" s="7"/>
      <c r="I936" s="7"/>
      <c r="J936" s="23"/>
      <c r="K936" s="150"/>
      <c r="L936" s="24"/>
      <c r="M936" s="23"/>
      <c r="N936" s="23"/>
      <c r="O936" s="23"/>
      <c r="P936" s="23"/>
      <c r="Q936" s="23"/>
      <c r="R936" s="23"/>
      <c r="S936" s="23"/>
      <c r="T936" s="23"/>
      <c r="U936" s="23"/>
    </row>
    <row r="937" spans="1:21" ht="55.2">
      <c r="A937" s="167" t="s">
        <v>57452</v>
      </c>
      <c r="B937" s="23"/>
      <c r="C937" s="23" t="s">
        <v>57453</v>
      </c>
      <c r="D937" s="23"/>
      <c r="E937" s="23"/>
      <c r="F937" s="23"/>
      <c r="G937" s="23"/>
      <c r="H937" s="7"/>
      <c r="I937" s="7"/>
      <c r="J937" s="23"/>
      <c r="K937" s="150"/>
      <c r="L937" s="24"/>
      <c r="M937" s="23"/>
      <c r="N937" s="23"/>
      <c r="O937" s="23"/>
      <c r="P937" s="23"/>
      <c r="Q937" s="23"/>
      <c r="R937" s="23"/>
      <c r="S937" s="23"/>
      <c r="T937" s="23"/>
      <c r="U937" s="23"/>
    </row>
    <row r="938" spans="1:21" ht="69">
      <c r="A938" s="167" t="s">
        <v>57454</v>
      </c>
      <c r="B938" s="23"/>
      <c r="C938" s="23" t="s">
        <v>57455</v>
      </c>
      <c r="D938" s="23"/>
      <c r="E938" s="23"/>
      <c r="F938" s="23"/>
      <c r="G938" s="23"/>
      <c r="H938" s="7"/>
      <c r="I938" s="7"/>
      <c r="J938" s="23"/>
      <c r="K938" s="150"/>
      <c r="L938" s="24"/>
      <c r="M938" s="23"/>
      <c r="N938" s="23"/>
      <c r="O938" s="23"/>
      <c r="P938" s="23"/>
      <c r="Q938" s="23"/>
      <c r="R938" s="23"/>
      <c r="S938" s="23"/>
      <c r="T938" s="23"/>
      <c r="U938" s="23"/>
    </row>
    <row r="939" spans="1:21" ht="69">
      <c r="A939" s="167" t="s">
        <v>57456</v>
      </c>
      <c r="B939" s="23"/>
      <c r="C939" s="23" t="s">
        <v>57457</v>
      </c>
      <c r="D939" s="23"/>
      <c r="E939" s="23"/>
      <c r="F939" s="23"/>
      <c r="G939" s="23"/>
      <c r="H939" s="7"/>
      <c r="I939" s="7"/>
      <c r="J939" s="23"/>
      <c r="K939" s="150"/>
      <c r="L939" s="24"/>
      <c r="M939" s="23"/>
      <c r="N939" s="23"/>
      <c r="O939" s="23"/>
      <c r="P939" s="23"/>
      <c r="Q939" s="23"/>
      <c r="R939" s="23"/>
      <c r="S939" s="23"/>
      <c r="T939" s="23"/>
      <c r="U939" s="23"/>
    </row>
    <row r="940" spans="1:21" ht="55.2">
      <c r="A940" s="167" t="s">
        <v>57458</v>
      </c>
      <c r="B940" s="23"/>
      <c r="C940" s="23" t="s">
        <v>57459</v>
      </c>
      <c r="D940" s="23"/>
      <c r="E940" s="23"/>
      <c r="F940" s="23"/>
      <c r="G940" s="23"/>
      <c r="H940" s="7"/>
      <c r="I940" s="7"/>
      <c r="J940" s="23"/>
      <c r="K940" s="150"/>
      <c r="L940" s="110"/>
      <c r="M940" s="23"/>
      <c r="N940" s="23"/>
      <c r="O940" s="23"/>
      <c r="P940" s="23"/>
      <c r="Q940" s="23"/>
      <c r="R940" s="23"/>
      <c r="S940" s="23"/>
      <c r="T940" s="23"/>
      <c r="U940" s="23"/>
    </row>
    <row r="941" spans="1:21" ht="13.8">
      <c r="A941" s="160" t="s">
        <v>57460</v>
      </c>
      <c r="B941" s="23" t="s">
        <v>57461</v>
      </c>
      <c r="C941" s="5" t="s">
        <v>31604</v>
      </c>
      <c r="D941" s="23" t="s">
        <v>57462</v>
      </c>
      <c r="E941" s="23" t="s">
        <v>57463</v>
      </c>
      <c r="F941" s="23" t="s">
        <v>57464</v>
      </c>
      <c r="G941" s="23" t="s">
        <v>57465</v>
      </c>
      <c r="H941" s="7" t="s">
        <v>57466</v>
      </c>
      <c r="I941" s="7" t="s">
        <v>57467</v>
      </c>
      <c r="J941" s="23"/>
      <c r="K941" s="150"/>
      <c r="L941" s="110"/>
      <c r="M941" s="23"/>
      <c r="N941" s="23"/>
      <c r="O941" s="23"/>
      <c r="P941" s="23"/>
      <c r="Q941" s="23"/>
      <c r="R941" s="23"/>
      <c r="S941" s="23"/>
      <c r="T941" s="23"/>
      <c r="U941" s="23"/>
    </row>
    <row r="942" spans="1:21" ht="13.8">
      <c r="A942" s="167" t="s">
        <v>57468</v>
      </c>
      <c r="B942" s="23"/>
      <c r="C942" s="23" t="s">
        <v>57469</v>
      </c>
      <c r="D942" s="23"/>
      <c r="E942" s="23"/>
      <c r="F942" s="23"/>
      <c r="G942" s="23"/>
      <c r="H942" s="7"/>
      <c r="I942" s="7"/>
      <c r="J942" s="23"/>
      <c r="K942" s="150"/>
      <c r="L942" s="110"/>
      <c r="M942" s="23"/>
      <c r="N942" s="23"/>
      <c r="O942" s="23"/>
      <c r="P942" s="23"/>
      <c r="Q942" s="23"/>
      <c r="R942" s="23"/>
      <c r="S942" s="23"/>
      <c r="T942" s="23"/>
      <c r="U942" s="23"/>
    </row>
    <row r="943" spans="1:21" ht="13.8">
      <c r="A943" s="167" t="s">
        <v>57470</v>
      </c>
      <c r="B943" s="23"/>
      <c r="C943" s="23" t="s">
        <v>57471</v>
      </c>
      <c r="D943" s="23"/>
      <c r="E943" s="23"/>
      <c r="F943" s="23"/>
      <c r="G943" s="23"/>
      <c r="H943" s="7"/>
      <c r="I943" s="7"/>
      <c r="J943" s="23"/>
      <c r="K943" s="150"/>
      <c r="L943" s="110"/>
      <c r="M943" s="23"/>
      <c r="N943" s="23"/>
      <c r="O943" s="23"/>
      <c r="P943" s="23"/>
      <c r="Q943" s="23"/>
      <c r="R943" s="23"/>
      <c r="S943" s="23"/>
      <c r="T943" s="23"/>
      <c r="U943" s="23"/>
    </row>
    <row r="944" spans="1:21" ht="27.6">
      <c r="A944" s="167" t="s">
        <v>57472</v>
      </c>
      <c r="B944" s="23"/>
      <c r="C944" s="23" t="s">
        <v>57473</v>
      </c>
      <c r="D944" s="23"/>
      <c r="E944" s="23"/>
      <c r="F944" s="23"/>
      <c r="G944" s="23"/>
      <c r="H944" s="7"/>
      <c r="I944" s="7"/>
      <c r="J944" s="23"/>
      <c r="K944" s="150"/>
      <c r="L944" s="110"/>
      <c r="M944" s="23"/>
      <c r="N944" s="23"/>
      <c r="O944" s="23"/>
      <c r="P944" s="23"/>
      <c r="Q944" s="23"/>
      <c r="R944" s="23"/>
      <c r="S944" s="23"/>
      <c r="T944" s="23"/>
      <c r="U944" s="23"/>
    </row>
    <row r="945" spans="1:21" ht="27.6">
      <c r="A945" s="167" t="s">
        <v>57474</v>
      </c>
      <c r="B945" s="23"/>
      <c r="C945" s="23" t="s">
        <v>57475</v>
      </c>
      <c r="D945" s="23"/>
      <c r="E945" s="23"/>
      <c r="F945" s="23"/>
      <c r="G945" s="23"/>
      <c r="H945" s="7"/>
      <c r="I945" s="7"/>
      <c r="J945" s="23"/>
      <c r="K945" s="150"/>
      <c r="L945" s="110"/>
      <c r="M945" s="23"/>
      <c r="N945" s="23"/>
      <c r="O945" s="23"/>
      <c r="P945" s="23"/>
      <c r="Q945" s="23"/>
      <c r="R945" s="23"/>
      <c r="S945" s="23"/>
      <c r="T945" s="23"/>
      <c r="U945" s="23"/>
    </row>
    <row r="946" spans="1:21" ht="27.6">
      <c r="A946" s="167" t="s">
        <v>57476</v>
      </c>
      <c r="B946" s="23"/>
      <c r="C946" s="23" t="s">
        <v>57477</v>
      </c>
      <c r="D946" s="23"/>
      <c r="E946" s="23"/>
      <c r="F946" s="23"/>
      <c r="G946" s="23"/>
      <c r="H946" s="7"/>
      <c r="I946" s="7"/>
      <c r="J946" s="23"/>
      <c r="K946" s="150"/>
      <c r="L946" s="110"/>
      <c r="M946" s="23"/>
      <c r="N946" s="23"/>
      <c r="O946" s="23"/>
      <c r="P946" s="23"/>
      <c r="Q946" s="23"/>
      <c r="R946" s="23"/>
      <c r="S946" s="23"/>
      <c r="T946" s="23"/>
      <c r="U946" s="23"/>
    </row>
    <row r="947" spans="1:21" ht="96.6">
      <c r="A947" s="160" t="s">
        <v>57478</v>
      </c>
      <c r="B947" s="23" t="s">
        <v>57479</v>
      </c>
      <c r="C947" s="5" t="s">
        <v>31604</v>
      </c>
      <c r="D947" s="23" t="s">
        <v>57480</v>
      </c>
      <c r="E947" s="23" t="s">
        <v>57481</v>
      </c>
      <c r="F947" s="23" t="s">
        <v>57482</v>
      </c>
      <c r="G947" s="23" t="s">
        <v>57483</v>
      </c>
      <c r="H947" s="7" t="s">
        <v>57484</v>
      </c>
      <c r="I947" s="7" t="s">
        <v>57485</v>
      </c>
      <c r="J947" s="23"/>
      <c r="K947" s="150"/>
      <c r="L947" s="110"/>
      <c r="M947" s="23"/>
      <c r="N947" s="23"/>
      <c r="O947" s="23"/>
      <c r="P947" s="23"/>
      <c r="Q947" s="23"/>
      <c r="R947" s="23"/>
      <c r="S947" s="23"/>
      <c r="T947" s="23"/>
      <c r="U947" s="23"/>
    </row>
    <row r="948" spans="1:21" ht="69">
      <c r="A948" s="167" t="s">
        <v>57486</v>
      </c>
      <c r="B948" s="23"/>
      <c r="C948" s="23" t="s">
        <v>57487</v>
      </c>
      <c r="D948" s="23"/>
      <c r="E948" s="23"/>
      <c r="F948" s="23"/>
      <c r="G948" s="23"/>
      <c r="H948" s="7"/>
      <c r="I948" s="7"/>
      <c r="J948" s="23"/>
      <c r="K948" s="150"/>
      <c r="L948" s="110"/>
      <c r="M948" s="23"/>
      <c r="N948" s="23"/>
      <c r="O948" s="23"/>
      <c r="P948" s="23"/>
      <c r="Q948" s="23"/>
      <c r="R948" s="23"/>
      <c r="S948" s="23"/>
      <c r="T948" s="23"/>
      <c r="U948" s="23"/>
    </row>
    <row r="949" spans="1:21" ht="69">
      <c r="A949" s="167" t="s">
        <v>57488</v>
      </c>
      <c r="B949" s="23"/>
      <c r="C949" s="23" t="s">
        <v>57489</v>
      </c>
      <c r="D949" s="23"/>
      <c r="E949" s="23"/>
      <c r="F949" s="23"/>
      <c r="G949" s="23"/>
      <c r="H949" s="7"/>
      <c r="I949" s="7"/>
      <c r="J949" s="23"/>
      <c r="K949" s="150"/>
      <c r="L949" s="110"/>
      <c r="M949" s="23"/>
      <c r="N949" s="23"/>
      <c r="O949" s="23"/>
      <c r="P949" s="23"/>
      <c r="Q949" s="23"/>
      <c r="R949" s="23"/>
      <c r="S949" s="23"/>
      <c r="T949" s="23"/>
      <c r="U949" s="23"/>
    </row>
    <row r="950" spans="1:21" ht="69">
      <c r="A950" s="167" t="s">
        <v>57490</v>
      </c>
      <c r="B950" s="23"/>
      <c r="C950" s="23" t="s">
        <v>57491</v>
      </c>
      <c r="D950" s="23"/>
      <c r="E950" s="23"/>
      <c r="F950" s="23"/>
      <c r="G950" s="23"/>
      <c r="H950" s="7"/>
      <c r="I950" s="7"/>
      <c r="J950" s="23"/>
      <c r="K950" s="150"/>
      <c r="L950" s="110"/>
      <c r="M950" s="23"/>
      <c r="N950" s="23"/>
      <c r="O950" s="23"/>
      <c r="P950" s="23"/>
      <c r="Q950" s="23"/>
      <c r="R950" s="23"/>
      <c r="S950" s="23"/>
      <c r="T950" s="23"/>
      <c r="U950" s="23"/>
    </row>
    <row r="951" spans="1:21" ht="55.2">
      <c r="A951" s="167" t="s">
        <v>57492</v>
      </c>
      <c r="B951" s="23"/>
      <c r="C951" s="23" t="s">
        <v>57493</v>
      </c>
      <c r="D951" s="23"/>
      <c r="E951" s="23"/>
      <c r="F951" s="23"/>
      <c r="G951" s="23"/>
      <c r="H951" s="7"/>
      <c r="I951" s="7"/>
      <c r="J951" s="23"/>
      <c r="K951" s="150"/>
      <c r="L951" s="110"/>
      <c r="M951" s="23"/>
      <c r="N951" s="23"/>
      <c r="O951" s="23"/>
      <c r="P951" s="23"/>
      <c r="Q951" s="23"/>
      <c r="R951" s="23"/>
      <c r="S951" s="23"/>
      <c r="T951" s="23"/>
      <c r="U951" s="23"/>
    </row>
    <row r="952" spans="1:21" ht="69">
      <c r="A952" s="167" t="s">
        <v>57494</v>
      </c>
      <c r="B952" s="23"/>
      <c r="C952" s="23" t="s">
        <v>57495</v>
      </c>
      <c r="D952" s="23"/>
      <c r="E952" s="23"/>
      <c r="F952" s="23"/>
      <c r="G952" s="23"/>
      <c r="H952" s="7"/>
      <c r="I952" s="7"/>
      <c r="J952" s="23"/>
      <c r="K952" s="150"/>
      <c r="L952" s="110"/>
      <c r="M952" s="23"/>
      <c r="N952" s="23"/>
      <c r="O952" s="23"/>
      <c r="P952" s="23"/>
      <c r="Q952" s="23"/>
      <c r="R952" s="23"/>
      <c r="S952" s="23"/>
      <c r="T952" s="23"/>
      <c r="U952" s="23"/>
    </row>
    <row r="953" spans="1:21" ht="27.6">
      <c r="A953" s="160" t="s">
        <v>57496</v>
      </c>
      <c r="B953" s="23" t="s">
        <v>57497</v>
      </c>
      <c r="C953" s="5" t="s">
        <v>26246</v>
      </c>
      <c r="D953" s="23" t="s">
        <v>57498</v>
      </c>
      <c r="E953" s="23" t="s">
        <v>57499</v>
      </c>
      <c r="F953" s="23" t="s">
        <v>57500</v>
      </c>
      <c r="G953" s="23" t="s">
        <v>57501</v>
      </c>
      <c r="H953" s="7" t="s">
        <v>57502</v>
      </c>
      <c r="I953" s="7" t="s">
        <v>57503</v>
      </c>
      <c r="J953" s="23"/>
      <c r="K953" s="150"/>
      <c r="L953" s="110"/>
      <c r="M953" s="23"/>
      <c r="N953" s="23"/>
      <c r="O953" s="23"/>
      <c r="P953" s="23"/>
      <c r="Q953" s="23"/>
      <c r="R953" s="23"/>
      <c r="S953" s="23"/>
      <c r="T953" s="23"/>
      <c r="U953" s="23"/>
    </row>
    <row r="954" spans="1:21" ht="13.8">
      <c r="A954" s="167" t="s">
        <v>57504</v>
      </c>
      <c r="B954" s="23"/>
      <c r="C954" s="23" t="s">
        <v>57505</v>
      </c>
      <c r="D954" s="23"/>
      <c r="E954" s="23"/>
      <c r="F954" s="23"/>
      <c r="G954" s="23"/>
      <c r="H954" s="7"/>
      <c r="I954" s="7"/>
      <c r="J954" s="23"/>
      <c r="K954" s="150"/>
      <c r="L954" s="110"/>
      <c r="M954" s="23"/>
      <c r="N954" s="23"/>
      <c r="O954" s="23"/>
      <c r="P954" s="23"/>
      <c r="Q954" s="23"/>
      <c r="R954" s="23"/>
      <c r="S954" s="23"/>
      <c r="T954" s="23"/>
      <c r="U954" s="23"/>
    </row>
    <row r="955" spans="1:21" ht="13.8">
      <c r="A955" s="167" t="s">
        <v>57506</v>
      </c>
      <c r="B955" s="23"/>
      <c r="C955" s="23" t="s">
        <v>57507</v>
      </c>
      <c r="D955" s="23"/>
      <c r="E955" s="23"/>
      <c r="F955" s="23"/>
      <c r="G955" s="23"/>
      <c r="H955" s="7"/>
      <c r="I955" s="7"/>
      <c r="J955" s="23"/>
      <c r="K955" s="150"/>
      <c r="L955" s="110"/>
      <c r="M955" s="23"/>
      <c r="N955" s="23"/>
      <c r="O955" s="23"/>
      <c r="P955" s="23"/>
      <c r="Q955" s="23"/>
      <c r="R955" s="23"/>
      <c r="S955" s="23"/>
      <c r="T955" s="23"/>
      <c r="U955" s="23"/>
    </row>
    <row r="956" spans="1:21" ht="13.8">
      <c r="A956" s="167" t="s">
        <v>57508</v>
      </c>
      <c r="B956" s="23"/>
      <c r="C956" s="23" t="s">
        <v>57509</v>
      </c>
      <c r="D956" s="23"/>
      <c r="E956" s="23"/>
      <c r="F956" s="23"/>
      <c r="G956" s="23"/>
      <c r="H956" s="7"/>
      <c r="I956" s="7"/>
      <c r="J956" s="23"/>
      <c r="K956" s="150"/>
      <c r="L956" s="110"/>
      <c r="M956" s="23"/>
      <c r="N956" s="23"/>
      <c r="O956" s="23"/>
      <c r="P956" s="23"/>
      <c r="Q956" s="23"/>
      <c r="R956" s="23"/>
      <c r="S956" s="23"/>
      <c r="T956" s="23"/>
      <c r="U956" s="23"/>
    </row>
    <row r="957" spans="1:21" ht="82.8">
      <c r="A957" s="160" t="s">
        <v>57510</v>
      </c>
      <c r="B957" s="23" t="s">
        <v>57511</v>
      </c>
      <c r="C957" s="5" t="s">
        <v>26246</v>
      </c>
      <c r="D957" s="23" t="s">
        <v>57512</v>
      </c>
      <c r="E957" s="23" t="s">
        <v>57513</v>
      </c>
      <c r="F957" s="23" t="s">
        <v>57514</v>
      </c>
      <c r="G957" s="23" t="s">
        <v>57515</v>
      </c>
      <c r="H957" s="7" t="s">
        <v>57516</v>
      </c>
      <c r="I957" s="7" t="s">
        <v>57517</v>
      </c>
      <c r="J957" s="23"/>
      <c r="K957" s="150"/>
      <c r="L957" s="110"/>
      <c r="M957" s="23"/>
      <c r="N957" s="23"/>
      <c r="O957" s="23"/>
      <c r="P957" s="23"/>
      <c r="Q957" s="23"/>
      <c r="R957" s="23"/>
      <c r="S957" s="23"/>
      <c r="T957" s="23"/>
      <c r="U957" s="23"/>
    </row>
    <row r="958" spans="1:21" ht="69">
      <c r="A958" s="167" t="s">
        <v>57518</v>
      </c>
      <c r="B958" s="23"/>
      <c r="C958" s="23" t="s">
        <v>57519</v>
      </c>
      <c r="D958" s="23"/>
      <c r="E958" s="23"/>
      <c r="F958" s="23"/>
      <c r="G958" s="23"/>
      <c r="H958" s="7"/>
      <c r="I958" s="7"/>
      <c r="J958" s="23"/>
      <c r="K958" s="150"/>
      <c r="L958" s="110"/>
      <c r="M958" s="23"/>
      <c r="N958" s="23"/>
      <c r="O958" s="23"/>
      <c r="P958" s="23"/>
      <c r="Q958" s="23"/>
      <c r="R958" s="23"/>
      <c r="S958" s="23"/>
      <c r="T958" s="23"/>
      <c r="U958" s="23"/>
    </row>
    <row r="959" spans="1:21" ht="69">
      <c r="A959" s="167" t="s">
        <v>57520</v>
      </c>
      <c r="B959" s="23"/>
      <c r="C959" s="23" t="s">
        <v>57521</v>
      </c>
      <c r="D959" s="23"/>
      <c r="E959" s="23"/>
      <c r="F959" s="23"/>
      <c r="G959" s="23"/>
      <c r="H959" s="7"/>
      <c r="I959" s="7"/>
      <c r="J959" s="23"/>
      <c r="K959" s="150"/>
      <c r="L959" s="110"/>
      <c r="M959" s="23"/>
      <c r="N959" s="23"/>
      <c r="O959" s="23"/>
      <c r="P959" s="23"/>
      <c r="Q959" s="23"/>
      <c r="R959" s="23"/>
      <c r="S959" s="23"/>
      <c r="T959" s="23"/>
      <c r="U959" s="23"/>
    </row>
    <row r="960" spans="1:21" ht="55.2">
      <c r="A960" s="167" t="s">
        <v>57522</v>
      </c>
      <c r="B960" s="23"/>
      <c r="C960" s="23" t="s">
        <v>57523</v>
      </c>
      <c r="D960" s="23"/>
      <c r="E960" s="23"/>
      <c r="F960" s="23"/>
      <c r="G960" s="23"/>
      <c r="H960" s="7"/>
      <c r="I960" s="7"/>
      <c r="J960" s="23"/>
      <c r="K960" s="150"/>
      <c r="L960" s="110"/>
      <c r="M960" s="23"/>
      <c r="N960" s="23"/>
      <c r="O960" s="23"/>
      <c r="P960" s="23"/>
      <c r="Q960" s="23"/>
      <c r="R960" s="23"/>
      <c r="S960" s="23"/>
      <c r="T960" s="23"/>
      <c r="U960" s="23"/>
    </row>
    <row r="961" spans="1:21" ht="82.8">
      <c r="A961" s="160" t="s">
        <v>57524</v>
      </c>
      <c r="B961" s="23" t="s">
        <v>57525</v>
      </c>
      <c r="C961" s="5" t="s">
        <v>26246</v>
      </c>
      <c r="D961" s="23" t="s">
        <v>57526</v>
      </c>
      <c r="E961" s="23" t="s">
        <v>57527</v>
      </c>
      <c r="F961" s="23" t="s">
        <v>57528</v>
      </c>
      <c r="G961" s="23" t="s">
        <v>57529</v>
      </c>
      <c r="H961" s="7" t="s">
        <v>57530</v>
      </c>
      <c r="I961" s="7" t="s">
        <v>57531</v>
      </c>
      <c r="J961" s="23"/>
      <c r="K961" s="150"/>
      <c r="L961" s="110"/>
      <c r="M961" s="23"/>
      <c r="N961" s="23"/>
      <c r="O961" s="23"/>
      <c r="P961" s="23"/>
      <c r="Q961" s="23"/>
      <c r="R961" s="23"/>
      <c r="S961" s="23"/>
      <c r="T961" s="23"/>
      <c r="U961" s="23"/>
    </row>
    <row r="962" spans="1:21" ht="82.8">
      <c r="A962" s="167" t="s">
        <v>57532</v>
      </c>
      <c r="B962" s="23"/>
      <c r="C962" s="23" t="s">
        <v>57533</v>
      </c>
      <c r="D962" s="23"/>
      <c r="E962" s="23"/>
      <c r="F962" s="23"/>
      <c r="G962" s="23"/>
      <c r="H962" s="7"/>
      <c r="I962" s="7"/>
      <c r="J962" s="23"/>
      <c r="K962" s="150"/>
      <c r="L962" s="110"/>
      <c r="M962" s="23"/>
      <c r="N962" s="23"/>
      <c r="O962" s="23"/>
      <c r="P962" s="23"/>
      <c r="Q962" s="23"/>
      <c r="R962" s="23"/>
      <c r="S962" s="23"/>
      <c r="T962" s="23"/>
      <c r="U962" s="23"/>
    </row>
    <row r="963" spans="1:21" ht="13.8">
      <c r="A963" s="167" t="s">
        <v>57534</v>
      </c>
      <c r="B963" s="23"/>
      <c r="C963" s="5" t="s">
        <v>57535</v>
      </c>
      <c r="D963" s="23"/>
      <c r="E963" s="23"/>
      <c r="F963" s="23"/>
      <c r="G963" s="23"/>
      <c r="H963" s="7"/>
      <c r="I963" s="7"/>
      <c r="J963" s="23"/>
      <c r="K963" s="150"/>
      <c r="L963" s="110"/>
      <c r="M963" s="23"/>
      <c r="N963" s="23"/>
      <c r="O963" s="23"/>
      <c r="P963" s="23"/>
      <c r="Q963" s="23"/>
      <c r="R963" s="23"/>
      <c r="S963" s="23"/>
      <c r="T963" s="23"/>
      <c r="U963" s="23"/>
    </row>
    <row r="964" spans="1:21" ht="13.8">
      <c r="A964" s="167" t="s">
        <v>57536</v>
      </c>
      <c r="B964" s="23"/>
      <c r="C964" s="5" t="s">
        <v>57537</v>
      </c>
      <c r="D964" s="23"/>
      <c r="E964" s="23"/>
      <c r="F964" s="23"/>
      <c r="G964" s="23"/>
      <c r="H964" s="7"/>
      <c r="I964" s="7"/>
      <c r="J964" s="23"/>
      <c r="K964" s="150"/>
      <c r="L964" s="110"/>
      <c r="M964" s="23"/>
      <c r="N964" s="23"/>
      <c r="O964" s="23"/>
      <c r="P964" s="23"/>
      <c r="Q964" s="23"/>
      <c r="R964" s="23"/>
      <c r="S964" s="23"/>
      <c r="T964" s="23"/>
      <c r="U964" s="23"/>
    </row>
    <row r="965" spans="1:21" ht="13.8">
      <c r="A965" s="160" t="s">
        <v>57538</v>
      </c>
      <c r="B965" s="23" t="s">
        <v>57539</v>
      </c>
      <c r="C965" s="5" t="s">
        <v>31604</v>
      </c>
      <c r="D965" s="23" t="s">
        <v>57540</v>
      </c>
      <c r="E965" s="23" t="s">
        <v>57541</v>
      </c>
      <c r="F965" s="23" t="s">
        <v>57542</v>
      </c>
      <c r="G965" s="23" t="s">
        <v>57543</v>
      </c>
      <c r="H965" s="7" t="s">
        <v>57544</v>
      </c>
      <c r="I965" s="7" t="s">
        <v>57545</v>
      </c>
      <c r="J965" s="23"/>
      <c r="K965" s="150"/>
      <c r="L965" s="110"/>
      <c r="M965" s="23"/>
      <c r="N965" s="23"/>
      <c r="O965" s="23"/>
      <c r="P965" s="23"/>
      <c r="Q965" s="23"/>
      <c r="R965" s="23"/>
      <c r="S965" s="23"/>
      <c r="T965" s="23"/>
      <c r="U965" s="23"/>
    </row>
    <row r="966" spans="1:21" ht="13.8">
      <c r="A966" s="167" t="s">
        <v>57546</v>
      </c>
      <c r="B966" s="23"/>
      <c r="C966" s="23" t="s">
        <v>57547</v>
      </c>
      <c r="D966" s="23"/>
      <c r="E966" s="23"/>
      <c r="F966" s="23"/>
      <c r="G966" s="23"/>
      <c r="H966" s="7"/>
      <c r="I966" s="7"/>
      <c r="J966" s="23"/>
      <c r="K966" s="150"/>
      <c r="L966" s="110"/>
      <c r="M966" s="23"/>
      <c r="N966" s="23"/>
      <c r="O966" s="23"/>
      <c r="P966" s="23"/>
      <c r="Q966" s="23"/>
      <c r="R966" s="23"/>
      <c r="S966" s="23"/>
      <c r="T966" s="23"/>
      <c r="U966" s="23"/>
    </row>
    <row r="967" spans="1:21" ht="13.8">
      <c r="A967" s="167" t="s">
        <v>57548</v>
      </c>
      <c r="B967" s="23"/>
      <c r="C967" s="23" t="s">
        <v>57549</v>
      </c>
      <c r="D967" s="23"/>
      <c r="E967" s="23"/>
      <c r="F967" s="23"/>
      <c r="G967" s="23"/>
      <c r="H967" s="7"/>
      <c r="I967" s="7"/>
      <c r="J967" s="23"/>
      <c r="K967" s="150"/>
      <c r="L967" s="110"/>
      <c r="M967" s="23"/>
      <c r="N967" s="23"/>
      <c r="O967" s="23"/>
      <c r="P967" s="23"/>
      <c r="Q967" s="23"/>
      <c r="R967" s="23"/>
      <c r="S967" s="23"/>
      <c r="T967" s="23"/>
      <c r="U967" s="23"/>
    </row>
    <row r="968" spans="1:21" ht="13.8">
      <c r="A968" s="167" t="s">
        <v>57550</v>
      </c>
      <c r="B968" s="23"/>
      <c r="C968" s="23" t="s">
        <v>57551</v>
      </c>
      <c r="D968" s="23"/>
      <c r="E968" s="23"/>
      <c r="F968" s="23"/>
      <c r="G968" s="23"/>
      <c r="H968" s="7"/>
      <c r="I968" s="7"/>
      <c r="J968" s="23"/>
      <c r="K968" s="150"/>
      <c r="L968" s="110"/>
      <c r="M968" s="23"/>
      <c r="N968" s="23"/>
      <c r="O968" s="23"/>
      <c r="P968" s="23"/>
      <c r="Q968" s="23"/>
      <c r="R968" s="23"/>
      <c r="S968" s="23"/>
      <c r="T968" s="23"/>
      <c r="U968" s="23"/>
    </row>
    <row r="969" spans="1:21" ht="13.8">
      <c r="A969" s="167" t="s">
        <v>57552</v>
      </c>
      <c r="B969" s="23"/>
      <c r="C969" s="23" t="s">
        <v>57553</v>
      </c>
      <c r="D969" s="23"/>
      <c r="E969" s="23"/>
      <c r="F969" s="23"/>
      <c r="G969" s="23"/>
      <c r="H969" s="7"/>
      <c r="I969" s="7"/>
      <c r="J969" s="23"/>
      <c r="K969" s="150"/>
      <c r="L969" s="110"/>
      <c r="M969" s="23"/>
      <c r="N969" s="23"/>
      <c r="O969" s="23"/>
      <c r="P969" s="23"/>
      <c r="Q969" s="23"/>
      <c r="R969" s="23"/>
      <c r="S969" s="23"/>
      <c r="T969" s="23"/>
      <c r="U969" s="23"/>
    </row>
    <row r="970" spans="1:21" ht="13.8">
      <c r="A970" s="167" t="s">
        <v>57554</v>
      </c>
      <c r="B970" s="23"/>
      <c r="C970" s="23" t="s">
        <v>57555</v>
      </c>
      <c r="D970" s="23"/>
      <c r="E970" s="23"/>
      <c r="F970" s="23"/>
      <c r="G970" s="23"/>
      <c r="H970" s="7"/>
      <c r="I970" s="7"/>
      <c r="J970" s="23"/>
      <c r="K970" s="150"/>
      <c r="L970" s="110"/>
      <c r="M970" s="23"/>
      <c r="N970" s="23"/>
      <c r="O970" s="23"/>
      <c r="P970" s="23"/>
      <c r="Q970" s="23"/>
      <c r="R970" s="23"/>
      <c r="S970" s="23"/>
      <c r="T970" s="23"/>
      <c r="U970" s="23"/>
    </row>
    <row r="971" spans="1:21" ht="82.8">
      <c r="A971" s="160" t="s">
        <v>57556</v>
      </c>
      <c r="B971" s="23" t="s">
        <v>57557</v>
      </c>
      <c r="C971" s="5" t="s">
        <v>31604</v>
      </c>
      <c r="D971" s="23" t="s">
        <v>57558</v>
      </c>
      <c r="E971" s="23" t="s">
        <v>57559</v>
      </c>
      <c r="F971" s="23" t="s">
        <v>57560</v>
      </c>
      <c r="G971" s="23" t="s">
        <v>57561</v>
      </c>
      <c r="H971" s="7" t="s">
        <v>57562</v>
      </c>
      <c r="I971" s="7" t="s">
        <v>57563</v>
      </c>
      <c r="J971" s="23"/>
      <c r="K971" s="150"/>
      <c r="L971" s="110"/>
      <c r="M971" s="23"/>
      <c r="N971" s="23"/>
      <c r="O971" s="23"/>
      <c r="P971" s="23"/>
      <c r="Q971" s="23"/>
      <c r="R971" s="23"/>
      <c r="S971" s="23"/>
      <c r="T971" s="23"/>
      <c r="U971" s="23"/>
    </row>
    <row r="972" spans="1:21" ht="82.8">
      <c r="A972" s="167" t="s">
        <v>57564</v>
      </c>
      <c r="B972" s="23"/>
      <c r="C972" s="23" t="s">
        <v>57565</v>
      </c>
      <c r="D972" s="23"/>
      <c r="E972" s="23"/>
      <c r="F972" s="23"/>
      <c r="G972" s="23"/>
      <c r="H972" s="7"/>
      <c r="I972" s="7"/>
      <c r="J972" s="23"/>
      <c r="K972" s="150"/>
      <c r="L972" s="110"/>
      <c r="M972" s="23"/>
      <c r="N972" s="23"/>
      <c r="O972" s="23"/>
      <c r="P972" s="23"/>
      <c r="Q972" s="23"/>
      <c r="R972" s="23"/>
      <c r="S972" s="23"/>
      <c r="T972" s="23"/>
      <c r="U972" s="23"/>
    </row>
    <row r="973" spans="1:21" ht="82.8">
      <c r="A973" s="167" t="s">
        <v>57566</v>
      </c>
      <c r="B973" s="23"/>
      <c r="C973" s="23" t="s">
        <v>57567</v>
      </c>
      <c r="D973" s="23"/>
      <c r="E973" s="23"/>
      <c r="F973" s="23"/>
      <c r="G973" s="23"/>
      <c r="H973" s="7"/>
      <c r="I973" s="7"/>
      <c r="J973" s="23"/>
      <c r="K973" s="150"/>
      <c r="L973" s="110"/>
      <c r="M973" s="23"/>
      <c r="N973" s="23"/>
      <c r="O973" s="23"/>
      <c r="P973" s="23"/>
      <c r="Q973" s="23"/>
      <c r="R973" s="23"/>
      <c r="S973" s="23"/>
      <c r="T973" s="23"/>
      <c r="U973" s="23"/>
    </row>
    <row r="974" spans="1:21" ht="69">
      <c r="A974" s="167" t="s">
        <v>57568</v>
      </c>
      <c r="B974" s="23"/>
      <c r="C974" s="23" t="s">
        <v>57569</v>
      </c>
      <c r="D974" s="23"/>
      <c r="E974" s="23"/>
      <c r="F974" s="23"/>
      <c r="G974" s="23"/>
      <c r="H974" s="7"/>
      <c r="I974" s="7"/>
      <c r="J974" s="23"/>
      <c r="K974" s="150"/>
      <c r="L974" s="110"/>
      <c r="M974" s="23"/>
      <c r="N974" s="23"/>
      <c r="O974" s="23"/>
      <c r="P974" s="23"/>
      <c r="Q974" s="23"/>
      <c r="R974" s="23"/>
      <c r="S974" s="23"/>
      <c r="T974" s="23"/>
      <c r="U974" s="23"/>
    </row>
    <row r="975" spans="1:21" ht="69">
      <c r="A975" s="167" t="s">
        <v>57570</v>
      </c>
      <c r="B975" s="23"/>
      <c r="C975" s="23" t="s">
        <v>57571</v>
      </c>
      <c r="D975" s="23"/>
      <c r="E975" s="23"/>
      <c r="F975" s="23"/>
      <c r="G975" s="23"/>
      <c r="H975" s="7"/>
      <c r="I975" s="7"/>
      <c r="J975" s="23"/>
      <c r="K975" s="150"/>
      <c r="L975" s="110"/>
      <c r="M975" s="23"/>
      <c r="N975" s="23"/>
      <c r="O975" s="23"/>
      <c r="P975" s="23"/>
      <c r="Q975" s="23"/>
      <c r="R975" s="23"/>
      <c r="S975" s="23"/>
      <c r="T975" s="23"/>
      <c r="U975" s="23"/>
    </row>
    <row r="976" spans="1:21" ht="69">
      <c r="A976" s="167" t="s">
        <v>57572</v>
      </c>
      <c r="B976" s="23"/>
      <c r="C976" s="23" t="s">
        <v>57573</v>
      </c>
      <c r="D976" s="23"/>
      <c r="E976" s="23"/>
      <c r="F976" s="23"/>
      <c r="G976" s="23"/>
      <c r="H976" s="7"/>
      <c r="I976" s="7"/>
      <c r="J976" s="23"/>
      <c r="K976" s="150"/>
      <c r="L976" s="110"/>
      <c r="M976" s="23"/>
      <c r="N976" s="23"/>
      <c r="O976" s="23"/>
      <c r="P976" s="23"/>
      <c r="Q976" s="23"/>
      <c r="R976" s="23"/>
      <c r="S976" s="23"/>
      <c r="T976" s="23"/>
      <c r="U976" s="23"/>
    </row>
    <row r="977" spans="1:21" ht="27.6">
      <c r="A977" s="160" t="s">
        <v>57574</v>
      </c>
      <c r="B977" s="23" t="s">
        <v>57575</v>
      </c>
      <c r="C977" s="5" t="s">
        <v>26246</v>
      </c>
      <c r="D977" s="23" t="s">
        <v>57576</v>
      </c>
      <c r="E977" s="23" t="s">
        <v>57577</v>
      </c>
      <c r="F977" s="23" t="s">
        <v>57578</v>
      </c>
      <c r="G977" s="23" t="s">
        <v>57579</v>
      </c>
      <c r="H977" s="7" t="s">
        <v>57580</v>
      </c>
      <c r="I977" s="7" t="s">
        <v>57581</v>
      </c>
      <c r="J977" s="23"/>
      <c r="K977" s="150"/>
      <c r="L977" s="110"/>
      <c r="M977" s="23"/>
      <c r="N977" s="23"/>
      <c r="O977" s="23"/>
      <c r="P977" s="23"/>
      <c r="Q977" s="23"/>
      <c r="R977" s="23"/>
      <c r="S977" s="23"/>
      <c r="T977" s="23"/>
      <c r="U977" s="23"/>
    </row>
    <row r="978" spans="1:21" ht="13.8">
      <c r="A978" s="167" t="e">
        <f ca="1">_xludf.CONCAT(A977,"_1")</f>
        <v>#NAME?</v>
      </c>
      <c r="B978" s="23"/>
      <c r="C978" s="23" t="s">
        <v>57582</v>
      </c>
      <c r="D978" s="23"/>
      <c r="E978" s="23"/>
      <c r="F978" s="23"/>
      <c r="G978" s="23"/>
      <c r="H978" s="7"/>
      <c r="I978" s="7"/>
      <c r="J978" s="23"/>
      <c r="K978" s="150"/>
      <c r="L978" s="110"/>
      <c r="M978" s="23"/>
      <c r="N978" s="23"/>
      <c r="O978" s="23"/>
      <c r="P978" s="23"/>
      <c r="Q978" s="23"/>
      <c r="R978" s="23"/>
      <c r="S978" s="23"/>
      <c r="T978" s="23"/>
      <c r="U978" s="23"/>
    </row>
    <row r="979" spans="1:21" ht="13.8">
      <c r="A979" s="167" t="e">
        <f ca="1">_xludf.CONCAT(A977,"_2")</f>
        <v>#NAME?</v>
      </c>
      <c r="B979" s="23"/>
      <c r="C979" s="23" t="s">
        <v>57583</v>
      </c>
      <c r="D979" s="23"/>
      <c r="E979" s="23"/>
      <c r="F979" s="23"/>
      <c r="G979" s="23"/>
      <c r="H979" s="7"/>
      <c r="I979" s="7"/>
      <c r="J979" s="23"/>
      <c r="K979" s="150"/>
      <c r="L979" s="110"/>
      <c r="M979" s="23"/>
      <c r="N979" s="23"/>
      <c r="O979" s="23"/>
      <c r="P979" s="23"/>
      <c r="Q979" s="23"/>
      <c r="R979" s="23"/>
      <c r="S979" s="23"/>
      <c r="T979" s="23"/>
      <c r="U979" s="23"/>
    </row>
    <row r="980" spans="1:21" ht="13.8">
      <c r="A980" s="167" t="e">
        <f ca="1">_xludf.CONCAT(A977,"_3")</f>
        <v>#NAME?</v>
      </c>
      <c r="B980" s="23"/>
      <c r="C980" s="6" t="s">
        <v>57584</v>
      </c>
      <c r="D980" s="23"/>
      <c r="E980" s="23"/>
      <c r="F980" s="23"/>
      <c r="G980" s="23"/>
      <c r="H980" s="7"/>
      <c r="I980" s="7"/>
      <c r="J980" s="23"/>
      <c r="K980" s="150"/>
      <c r="L980" s="110"/>
      <c r="M980" s="23"/>
      <c r="N980" s="23"/>
      <c r="O980" s="23"/>
      <c r="P980" s="23"/>
      <c r="Q980" s="23"/>
      <c r="R980" s="23"/>
      <c r="S980" s="23"/>
      <c r="T980" s="23"/>
      <c r="U980" s="23"/>
    </row>
    <row r="981" spans="1:21" ht="124.2">
      <c r="A981" s="160" t="s">
        <v>57585</v>
      </c>
      <c r="B981" s="23" t="s">
        <v>57586</v>
      </c>
      <c r="C981" s="5" t="s">
        <v>26246</v>
      </c>
      <c r="D981" s="23" t="s">
        <v>57587</v>
      </c>
      <c r="E981" s="23" t="s">
        <v>57588</v>
      </c>
      <c r="F981" s="23" t="s">
        <v>57589</v>
      </c>
      <c r="G981" s="23" t="s">
        <v>57590</v>
      </c>
      <c r="H981" s="7" t="s">
        <v>57591</v>
      </c>
      <c r="I981" s="7" t="s">
        <v>57592</v>
      </c>
      <c r="J981" s="23"/>
      <c r="K981" s="150"/>
      <c r="L981" s="110"/>
      <c r="M981" s="23"/>
      <c r="N981" s="23"/>
      <c r="O981" s="23"/>
      <c r="P981" s="23"/>
      <c r="Q981" s="23"/>
      <c r="R981" s="23"/>
      <c r="S981" s="23"/>
      <c r="T981" s="23"/>
      <c r="U981" s="23"/>
    </row>
    <row r="982" spans="1:21" ht="110.4">
      <c r="A982" s="167" t="e">
        <f ca="1">_xludf.CONCAT(A981,"_1")</f>
        <v>#NAME?</v>
      </c>
      <c r="B982" s="23"/>
      <c r="C982" s="23" t="s">
        <v>57593</v>
      </c>
      <c r="D982" s="23"/>
      <c r="E982" s="23"/>
      <c r="F982" s="23"/>
      <c r="G982" s="23"/>
      <c r="H982" s="7"/>
      <c r="I982" s="7"/>
      <c r="J982" s="23"/>
      <c r="K982" s="150"/>
      <c r="L982" s="24"/>
      <c r="M982" s="23"/>
      <c r="N982" s="23"/>
      <c r="O982" s="23"/>
      <c r="P982" s="23"/>
      <c r="Q982" s="23"/>
      <c r="R982" s="23"/>
      <c r="S982" s="23"/>
      <c r="T982" s="23"/>
      <c r="U982" s="23"/>
    </row>
    <row r="983" spans="1:21" ht="69">
      <c r="A983" s="167" t="e">
        <f ca="1">_xludf.CONCAT(A981,"_2")</f>
        <v>#NAME?</v>
      </c>
      <c r="B983" s="23"/>
      <c r="C983" s="23" t="s">
        <v>57594</v>
      </c>
      <c r="D983" s="23"/>
      <c r="E983" s="23"/>
      <c r="F983" s="23"/>
      <c r="G983" s="23"/>
      <c r="H983" s="7"/>
      <c r="I983" s="7"/>
      <c r="J983" s="23"/>
      <c r="K983" s="150"/>
      <c r="L983" s="24"/>
      <c r="M983" s="23"/>
      <c r="N983" s="23"/>
      <c r="O983" s="23"/>
      <c r="P983" s="23"/>
      <c r="Q983" s="23"/>
      <c r="R983" s="23"/>
      <c r="S983" s="23"/>
      <c r="T983" s="23"/>
      <c r="U983" s="23"/>
    </row>
    <row r="984" spans="1:21" ht="55.2">
      <c r="A984" s="167" t="e">
        <f ca="1">_xludf.CONCAT(A981,"_3")</f>
        <v>#NAME?</v>
      </c>
      <c r="B984" s="23"/>
      <c r="C984" s="23" t="s">
        <v>57595</v>
      </c>
      <c r="D984" s="23"/>
      <c r="E984" s="23"/>
      <c r="F984" s="23"/>
      <c r="G984" s="23"/>
      <c r="H984" s="7"/>
      <c r="I984" s="7"/>
      <c r="J984" s="23"/>
      <c r="K984" s="150"/>
      <c r="L984" s="24"/>
      <c r="M984" s="23"/>
      <c r="N984" s="23"/>
      <c r="O984" s="23"/>
      <c r="P984" s="23"/>
      <c r="Q984" s="23"/>
      <c r="R984" s="23"/>
      <c r="S984" s="23"/>
      <c r="T984" s="23"/>
      <c r="U984" s="23"/>
    </row>
    <row r="985" spans="1:21" ht="13.8">
      <c r="A985" s="160" t="s">
        <v>57596</v>
      </c>
      <c r="B985" s="23" t="s">
        <v>57597</v>
      </c>
      <c r="C985" s="5" t="s">
        <v>26246</v>
      </c>
      <c r="D985" s="23" t="s">
        <v>57598</v>
      </c>
      <c r="E985" s="23" t="s">
        <v>57599</v>
      </c>
      <c r="F985" s="23" t="s">
        <v>57600</v>
      </c>
      <c r="G985" s="23" t="s">
        <v>57601</v>
      </c>
      <c r="H985" s="7" t="s">
        <v>57602</v>
      </c>
      <c r="I985" s="7" t="s">
        <v>57603</v>
      </c>
      <c r="J985" s="23"/>
      <c r="K985" s="150"/>
      <c r="L985" s="24"/>
      <c r="M985" s="23"/>
      <c r="N985" s="23"/>
      <c r="O985" s="23"/>
      <c r="P985" s="23"/>
      <c r="Q985" s="23"/>
      <c r="R985" s="23"/>
      <c r="S985" s="23"/>
      <c r="T985" s="23"/>
      <c r="U985" s="23"/>
    </row>
    <row r="986" spans="1:21" ht="13.8">
      <c r="A986" s="167" t="e">
        <f ca="1">_xludf.CONCAT(A985,"_1")</f>
        <v>#NAME?</v>
      </c>
      <c r="B986" s="23"/>
      <c r="C986" s="23" t="s">
        <v>57604</v>
      </c>
      <c r="D986" s="23"/>
      <c r="E986" s="23"/>
      <c r="F986" s="23"/>
      <c r="G986" s="23"/>
      <c r="H986" s="7"/>
      <c r="I986" s="7"/>
      <c r="J986" s="23"/>
      <c r="K986" s="150"/>
      <c r="L986" s="24"/>
      <c r="M986" s="23"/>
      <c r="N986" s="23"/>
      <c r="O986" s="23"/>
      <c r="P986" s="23"/>
      <c r="Q986" s="23"/>
      <c r="R986" s="23"/>
      <c r="S986" s="23"/>
      <c r="T986" s="23"/>
      <c r="U986" s="23"/>
    </row>
    <row r="987" spans="1:21" ht="13.8">
      <c r="A987" s="167" t="e">
        <f ca="1">_xludf.CONCAT(A985,"_2")</f>
        <v>#NAME?</v>
      </c>
      <c r="B987" s="23"/>
      <c r="C987" s="6" t="s">
        <v>57605</v>
      </c>
      <c r="D987" s="23"/>
      <c r="E987" s="23"/>
      <c r="F987" s="23"/>
      <c r="G987" s="23"/>
      <c r="H987" s="7"/>
      <c r="I987" s="7"/>
      <c r="J987" s="23"/>
      <c r="K987" s="150"/>
      <c r="L987" s="24"/>
      <c r="M987" s="23"/>
      <c r="N987" s="23"/>
      <c r="O987" s="23"/>
      <c r="P987" s="23"/>
      <c r="Q987" s="23"/>
      <c r="R987" s="23"/>
      <c r="S987" s="23"/>
      <c r="T987" s="23"/>
      <c r="U987" s="23"/>
    </row>
    <row r="988" spans="1:21" ht="13.8">
      <c r="A988" s="167" t="e">
        <f ca="1">_xludf.CONCAT(A985,"_3")</f>
        <v>#NAME?</v>
      </c>
      <c r="B988" s="23"/>
      <c r="C988" s="6" t="s">
        <v>57606</v>
      </c>
      <c r="D988" s="23"/>
      <c r="E988" s="23"/>
      <c r="F988" s="23"/>
      <c r="G988" s="23"/>
      <c r="H988" s="7"/>
      <c r="I988" s="7"/>
      <c r="J988" s="23"/>
      <c r="K988" s="150"/>
      <c r="L988" s="24"/>
      <c r="M988" s="23"/>
      <c r="N988" s="23"/>
      <c r="O988" s="23"/>
      <c r="P988" s="23"/>
      <c r="Q988" s="23"/>
      <c r="R988" s="23"/>
      <c r="S988" s="23"/>
      <c r="T988" s="23"/>
      <c r="U988" s="23"/>
    </row>
    <row r="989" spans="1:21" ht="124.2">
      <c r="A989" s="160" t="s">
        <v>57607</v>
      </c>
      <c r="B989" s="23" t="s">
        <v>57608</v>
      </c>
      <c r="C989" s="5" t="s">
        <v>26246</v>
      </c>
      <c r="D989" s="23" t="s">
        <v>57609</v>
      </c>
      <c r="E989" s="23" t="s">
        <v>57610</v>
      </c>
      <c r="F989" s="23" t="s">
        <v>57611</v>
      </c>
      <c r="G989" s="23" t="s">
        <v>57612</v>
      </c>
      <c r="H989" s="7" t="s">
        <v>57613</v>
      </c>
      <c r="I989" s="7" t="s">
        <v>57614</v>
      </c>
      <c r="J989" s="23"/>
      <c r="K989" s="150"/>
      <c r="L989" s="24"/>
      <c r="M989" s="23"/>
      <c r="N989" s="23"/>
      <c r="O989" s="23"/>
      <c r="P989" s="23"/>
      <c r="Q989" s="23"/>
      <c r="R989" s="23"/>
      <c r="S989" s="23"/>
      <c r="T989" s="23"/>
      <c r="U989" s="23"/>
    </row>
    <row r="990" spans="1:21" ht="96.6">
      <c r="A990" s="167" t="e">
        <f ca="1">_xludf.CONCAT(A989,"_1")</f>
        <v>#NAME?</v>
      </c>
      <c r="B990" s="23"/>
      <c r="C990" s="23" t="s">
        <v>57615</v>
      </c>
      <c r="D990" s="23"/>
      <c r="E990" s="23"/>
      <c r="F990" s="23"/>
      <c r="G990" s="23"/>
      <c r="H990" s="7"/>
      <c r="I990" s="7"/>
      <c r="J990" s="23"/>
      <c r="K990" s="170"/>
      <c r="L990" s="24"/>
      <c r="M990" s="23"/>
      <c r="N990" s="23"/>
      <c r="O990" s="23"/>
      <c r="P990" s="23"/>
      <c r="Q990" s="23"/>
      <c r="R990" s="23"/>
      <c r="S990" s="23"/>
      <c r="T990" s="23"/>
      <c r="U990" s="23"/>
    </row>
    <row r="991" spans="1:21" ht="13.8">
      <c r="A991" s="167" t="e">
        <f ca="1">_xludf.CONCAT(A989,"_2")</f>
        <v>#NAME?</v>
      </c>
      <c r="B991" s="23"/>
      <c r="C991" s="6" t="s">
        <v>57616</v>
      </c>
      <c r="D991" s="23"/>
      <c r="E991" s="23"/>
      <c r="F991" s="23"/>
      <c r="G991" s="23"/>
      <c r="H991" s="7"/>
      <c r="I991" s="7"/>
      <c r="J991" s="23"/>
      <c r="K991" s="170"/>
      <c r="L991" s="24"/>
      <c r="M991" s="23"/>
      <c r="N991" s="23"/>
      <c r="O991" s="23"/>
      <c r="P991" s="23"/>
      <c r="Q991" s="23"/>
      <c r="R991" s="23"/>
      <c r="S991" s="23"/>
      <c r="T991" s="23"/>
      <c r="U991" s="23"/>
    </row>
    <row r="992" spans="1:21" ht="55.2">
      <c r="A992" s="167" t="e">
        <f ca="1">_xludf.CONCAT(A989,"_3")</f>
        <v>#NAME?</v>
      </c>
      <c r="B992" s="23"/>
      <c r="C992" s="23" t="s">
        <v>57617</v>
      </c>
      <c r="D992" s="23"/>
      <c r="E992" s="23"/>
      <c r="F992" s="23"/>
      <c r="G992" s="23"/>
      <c r="H992" s="7"/>
      <c r="I992" s="7"/>
      <c r="J992" s="23"/>
      <c r="K992" s="170"/>
      <c r="L992" s="24"/>
      <c r="M992" s="23"/>
      <c r="N992" s="23"/>
      <c r="O992" s="23"/>
      <c r="P992" s="23"/>
      <c r="Q992" s="23"/>
      <c r="R992" s="23"/>
      <c r="S992" s="23"/>
      <c r="T992" s="23"/>
      <c r="U992" s="23"/>
    </row>
    <row r="993" spans="1:21" ht="27.6">
      <c r="A993" s="160" t="s">
        <v>57618</v>
      </c>
      <c r="B993" s="23" t="s">
        <v>57619</v>
      </c>
      <c r="C993" s="5" t="s">
        <v>26246</v>
      </c>
      <c r="D993" s="23" t="s">
        <v>57620</v>
      </c>
      <c r="E993" s="23" t="s">
        <v>57621</v>
      </c>
      <c r="F993" s="23" t="s">
        <v>57622</v>
      </c>
      <c r="G993" s="23" t="s">
        <v>57623</v>
      </c>
      <c r="H993" s="7" t="s">
        <v>57624</v>
      </c>
      <c r="I993" s="7" t="s">
        <v>57625</v>
      </c>
      <c r="J993" s="23"/>
      <c r="K993" s="170"/>
      <c r="L993" s="24"/>
      <c r="M993" s="23"/>
      <c r="N993" s="23"/>
      <c r="O993" s="23"/>
      <c r="P993" s="23"/>
      <c r="Q993" s="23"/>
      <c r="R993" s="23"/>
      <c r="S993" s="23"/>
      <c r="T993" s="23"/>
      <c r="U993" s="23"/>
    </row>
    <row r="994" spans="1:21" ht="27.6">
      <c r="A994" s="167" t="e">
        <f ca="1">_xludf.CONCAT(A993,"_1")</f>
        <v>#NAME?</v>
      </c>
      <c r="B994" s="23"/>
      <c r="C994" s="23" t="s">
        <v>57626</v>
      </c>
      <c r="D994" s="23"/>
      <c r="E994" s="23"/>
      <c r="F994" s="23"/>
      <c r="G994" s="23"/>
      <c r="H994" s="7"/>
      <c r="I994" s="7"/>
      <c r="J994" s="23"/>
      <c r="K994" s="170"/>
      <c r="L994" s="24"/>
      <c r="M994" s="23"/>
      <c r="N994" s="23"/>
      <c r="O994" s="23"/>
      <c r="P994" s="23"/>
      <c r="Q994" s="23"/>
      <c r="R994" s="23"/>
      <c r="S994" s="23"/>
      <c r="T994" s="23"/>
      <c r="U994" s="23"/>
    </row>
    <row r="995" spans="1:21" ht="13.8">
      <c r="A995" s="167" t="e">
        <f ca="1">_xludf.CONCAT(A993,"_2")</f>
        <v>#NAME?</v>
      </c>
      <c r="B995" s="23"/>
      <c r="C995" s="6" t="s">
        <v>57627</v>
      </c>
      <c r="D995" s="23"/>
      <c r="E995" s="23"/>
      <c r="F995" s="23"/>
      <c r="G995" s="23"/>
      <c r="H995" s="7"/>
      <c r="I995" s="7"/>
      <c r="J995" s="23"/>
      <c r="K995" s="170"/>
      <c r="L995" s="24"/>
      <c r="M995" s="23"/>
      <c r="N995" s="23"/>
      <c r="O995" s="23"/>
      <c r="P995" s="23"/>
      <c r="Q995" s="23"/>
      <c r="R995" s="23"/>
      <c r="S995" s="23"/>
      <c r="T995" s="23"/>
      <c r="U995" s="23"/>
    </row>
    <row r="996" spans="1:21" ht="13.8">
      <c r="A996" s="167" t="e">
        <f ca="1">_xludf.CONCAT(A993,"_3")</f>
        <v>#NAME?</v>
      </c>
      <c r="B996" s="23"/>
      <c r="C996" s="6" t="s">
        <v>57628</v>
      </c>
      <c r="D996" s="23"/>
      <c r="E996" s="23"/>
      <c r="F996" s="23"/>
      <c r="G996" s="23"/>
      <c r="H996" s="7"/>
      <c r="I996" s="7"/>
      <c r="J996" s="23"/>
      <c r="K996" s="170"/>
      <c r="L996" s="24"/>
      <c r="M996" s="23"/>
      <c r="N996" s="23"/>
      <c r="O996" s="23"/>
      <c r="P996" s="23"/>
      <c r="Q996" s="23"/>
      <c r="R996" s="23"/>
      <c r="S996" s="23"/>
      <c r="T996" s="23"/>
      <c r="U996" s="23"/>
    </row>
    <row r="997" spans="1:21" ht="151.80000000000001">
      <c r="A997" s="160" t="s">
        <v>57629</v>
      </c>
      <c r="B997" s="23" t="s">
        <v>57630</v>
      </c>
      <c r="C997" s="5" t="s">
        <v>26246</v>
      </c>
      <c r="D997" s="23" t="s">
        <v>57631</v>
      </c>
      <c r="E997" s="23" t="s">
        <v>57632</v>
      </c>
      <c r="F997" s="23" t="s">
        <v>57633</v>
      </c>
      <c r="G997" s="23" t="s">
        <v>57634</v>
      </c>
      <c r="H997" s="7" t="s">
        <v>57635</v>
      </c>
      <c r="I997" s="7" t="s">
        <v>57636</v>
      </c>
      <c r="J997" s="23"/>
      <c r="K997" s="170"/>
      <c r="L997" s="24"/>
      <c r="M997" s="23"/>
      <c r="N997" s="23"/>
      <c r="O997" s="23"/>
      <c r="P997" s="23"/>
      <c r="Q997" s="23"/>
      <c r="R997" s="23"/>
      <c r="S997" s="23"/>
      <c r="T997" s="23"/>
      <c r="U997" s="23"/>
    </row>
    <row r="998" spans="1:21" ht="151.80000000000001">
      <c r="A998" s="167" t="e">
        <f ca="1">_xludf.CONCAT(A997,"_1")</f>
        <v>#NAME?</v>
      </c>
      <c r="B998" s="23"/>
      <c r="C998" s="23" t="s">
        <v>57637</v>
      </c>
      <c r="D998" s="23"/>
      <c r="E998" s="23"/>
      <c r="F998" s="23"/>
      <c r="G998" s="23"/>
      <c r="H998" s="7"/>
      <c r="I998" s="7"/>
      <c r="J998" s="23"/>
      <c r="K998" s="150"/>
      <c r="L998" s="24"/>
      <c r="M998" s="23"/>
      <c r="N998" s="23"/>
      <c r="O998" s="23"/>
      <c r="P998" s="23"/>
      <c r="Q998" s="23"/>
      <c r="R998" s="23"/>
      <c r="S998" s="23"/>
      <c r="T998" s="23"/>
      <c r="U998" s="23"/>
    </row>
    <row r="999" spans="1:21" ht="96.6">
      <c r="A999" s="167" t="e">
        <f ca="1">_xludf.CONCAT(A997,"_2")</f>
        <v>#NAME?</v>
      </c>
      <c r="B999" s="23"/>
      <c r="C999" s="23" t="s">
        <v>57638</v>
      </c>
      <c r="D999" s="23"/>
      <c r="E999" s="23"/>
      <c r="F999" s="23"/>
      <c r="G999" s="23"/>
      <c r="H999" s="7"/>
      <c r="I999" s="7"/>
      <c r="J999" s="23"/>
      <c r="K999" s="150"/>
      <c r="L999" s="24"/>
      <c r="M999" s="23"/>
      <c r="N999" s="23"/>
      <c r="O999" s="23"/>
      <c r="P999" s="23"/>
      <c r="Q999" s="23"/>
      <c r="R999" s="23"/>
      <c r="S999" s="23"/>
      <c r="T999" s="23"/>
      <c r="U999" s="23"/>
    </row>
    <row r="1000" spans="1:21" ht="69">
      <c r="A1000" s="167" t="e">
        <f ca="1">_xludf.CONCAT(A997,"_3")</f>
        <v>#NAME?</v>
      </c>
      <c r="B1000" s="23"/>
      <c r="C1000" s="23" t="s">
        <v>57639</v>
      </c>
      <c r="D1000" s="23"/>
      <c r="E1000" s="23"/>
      <c r="F1000" s="23"/>
      <c r="G1000" s="23"/>
      <c r="H1000" s="7"/>
      <c r="I1000" s="7"/>
      <c r="J1000" s="23"/>
      <c r="K1000" s="150"/>
      <c r="L1000" s="24"/>
      <c r="M1000" s="23"/>
      <c r="N1000" s="23"/>
      <c r="O1000" s="23"/>
      <c r="P1000" s="23"/>
      <c r="Q1000" s="23"/>
      <c r="R1000" s="23"/>
      <c r="S1000" s="23"/>
      <c r="T1000" s="23"/>
      <c r="U1000" s="23"/>
    </row>
    <row r="1001" spans="1:21" ht="13.8">
      <c r="A1001" s="160" t="s">
        <v>57640</v>
      </c>
      <c r="B1001" s="23" t="s">
        <v>57641</v>
      </c>
      <c r="C1001" s="5" t="s">
        <v>26246</v>
      </c>
      <c r="D1001" s="23" t="s">
        <v>57642</v>
      </c>
      <c r="E1001" s="23" t="s">
        <v>57643</v>
      </c>
      <c r="F1001" s="23" t="s">
        <v>57644</v>
      </c>
      <c r="G1001" s="23" t="s">
        <v>57645</v>
      </c>
      <c r="H1001" s="7" t="s">
        <v>57646</v>
      </c>
      <c r="I1001" s="7" t="s">
        <v>57647</v>
      </c>
      <c r="J1001" s="23"/>
      <c r="K1001" s="150"/>
      <c r="L1001" s="24"/>
      <c r="M1001" s="23"/>
      <c r="N1001" s="23"/>
      <c r="O1001" s="23"/>
      <c r="P1001" s="23"/>
      <c r="Q1001" s="23"/>
      <c r="R1001" s="23"/>
      <c r="S1001" s="23"/>
      <c r="T1001" s="23"/>
      <c r="U1001" s="23"/>
    </row>
    <row r="1002" spans="1:21" ht="13.8">
      <c r="A1002" s="167" t="e">
        <f ca="1">_xludf.CONCAT(A1001,"_1")</f>
        <v>#NAME?</v>
      </c>
      <c r="B1002" s="23"/>
      <c r="C1002" s="23" t="s">
        <v>57648</v>
      </c>
      <c r="D1002" s="23"/>
      <c r="E1002" s="23"/>
      <c r="F1002" s="23"/>
      <c r="G1002" s="23"/>
      <c r="H1002" s="7"/>
      <c r="I1002" s="7"/>
      <c r="J1002" s="23"/>
      <c r="K1002" s="150"/>
      <c r="L1002" s="24"/>
      <c r="M1002" s="23"/>
      <c r="N1002" s="23"/>
      <c r="O1002" s="23"/>
      <c r="P1002" s="23"/>
      <c r="Q1002" s="23"/>
      <c r="R1002" s="23"/>
      <c r="S1002" s="23"/>
      <c r="T1002" s="23"/>
      <c r="U1002" s="23"/>
    </row>
    <row r="1003" spans="1:21" ht="13.8">
      <c r="A1003" s="167" t="e">
        <f ca="1">_xludf.CONCAT(A1001,"_2")</f>
        <v>#NAME?</v>
      </c>
      <c r="B1003" s="23"/>
      <c r="C1003" s="6" t="s">
        <v>57649</v>
      </c>
      <c r="D1003" s="23"/>
      <c r="E1003" s="23"/>
      <c r="F1003" s="23"/>
      <c r="G1003" s="23"/>
      <c r="H1003" s="7"/>
      <c r="I1003" s="7"/>
      <c r="J1003" s="23"/>
      <c r="K1003" s="150"/>
      <c r="L1003" s="24"/>
      <c r="M1003" s="23"/>
      <c r="N1003" s="23"/>
      <c r="O1003" s="23"/>
      <c r="P1003" s="23"/>
      <c r="Q1003" s="23"/>
      <c r="R1003" s="23"/>
      <c r="S1003" s="23"/>
      <c r="T1003" s="23"/>
      <c r="U1003" s="23"/>
    </row>
    <row r="1004" spans="1:21" ht="13.8">
      <c r="A1004" s="167" t="e">
        <f ca="1">_xludf.CONCAT(A1001,"_3")</f>
        <v>#NAME?</v>
      </c>
      <c r="B1004" s="23"/>
      <c r="C1004" s="6" t="s">
        <v>57650</v>
      </c>
      <c r="D1004" s="23"/>
      <c r="E1004" s="23"/>
      <c r="F1004" s="23"/>
      <c r="G1004" s="23"/>
      <c r="H1004" s="7"/>
      <c r="I1004" s="7"/>
      <c r="J1004" s="23"/>
      <c r="K1004" s="150"/>
      <c r="L1004" s="24"/>
      <c r="M1004" s="23"/>
      <c r="N1004" s="23"/>
      <c r="O1004" s="23"/>
      <c r="P1004" s="23"/>
      <c r="Q1004" s="23"/>
      <c r="R1004" s="23"/>
      <c r="S1004" s="23"/>
      <c r="T1004" s="23"/>
      <c r="U1004" s="23"/>
    </row>
    <row r="1005" spans="1:21" ht="82.8">
      <c r="A1005" s="160" t="s">
        <v>57651</v>
      </c>
      <c r="B1005" s="23" t="s">
        <v>57652</v>
      </c>
      <c r="C1005" s="5" t="s">
        <v>26246</v>
      </c>
      <c r="D1005" s="23" t="s">
        <v>57653</v>
      </c>
      <c r="E1005" s="23" t="s">
        <v>57654</v>
      </c>
      <c r="F1005" s="23" t="s">
        <v>57655</v>
      </c>
      <c r="G1005" s="23" t="s">
        <v>57656</v>
      </c>
      <c r="H1005" s="7" t="s">
        <v>57657</v>
      </c>
      <c r="I1005" s="7" t="s">
        <v>57658</v>
      </c>
      <c r="J1005" s="23"/>
      <c r="K1005" s="150"/>
      <c r="L1005" s="24"/>
      <c r="M1005" s="23"/>
      <c r="N1005" s="23"/>
      <c r="O1005" s="23"/>
      <c r="P1005" s="23"/>
      <c r="Q1005" s="23"/>
      <c r="R1005" s="23"/>
      <c r="S1005" s="23"/>
      <c r="T1005" s="23"/>
      <c r="U1005" s="23"/>
    </row>
    <row r="1006" spans="1:21" ht="69">
      <c r="A1006" s="167" t="e">
        <f ca="1">_xludf.CONCAT(A1005,"_1")</f>
        <v>#NAME?</v>
      </c>
      <c r="B1006" s="23"/>
      <c r="C1006" s="23" t="s">
        <v>57659</v>
      </c>
      <c r="D1006" s="23"/>
      <c r="E1006" s="23"/>
      <c r="F1006" s="23"/>
      <c r="G1006" s="23"/>
      <c r="H1006" s="7"/>
      <c r="I1006" s="7"/>
      <c r="J1006" s="23"/>
      <c r="K1006" s="150"/>
      <c r="L1006" s="5"/>
      <c r="M1006" s="23"/>
      <c r="N1006" s="23"/>
      <c r="O1006" s="23"/>
      <c r="P1006" s="23"/>
      <c r="Q1006" s="23"/>
      <c r="R1006" s="23"/>
      <c r="S1006" s="23"/>
      <c r="T1006" s="23"/>
      <c r="U1006" s="23"/>
    </row>
    <row r="1007" spans="1:21" ht="41.4">
      <c r="A1007" s="167" t="e">
        <f ca="1">_xludf.CONCAT(A1005,"_2")</f>
        <v>#NAME?</v>
      </c>
      <c r="B1007" s="23"/>
      <c r="C1007" s="23" t="s">
        <v>57660</v>
      </c>
      <c r="D1007" s="23"/>
      <c r="E1007" s="23"/>
      <c r="F1007" s="23"/>
      <c r="G1007" s="23"/>
      <c r="H1007" s="7"/>
      <c r="I1007" s="7"/>
      <c r="J1007" s="23"/>
      <c r="K1007" s="150"/>
      <c r="L1007" s="5"/>
      <c r="M1007" s="23"/>
      <c r="N1007" s="23"/>
      <c r="O1007" s="23"/>
      <c r="P1007" s="23"/>
      <c r="Q1007" s="23"/>
      <c r="R1007" s="23"/>
      <c r="S1007" s="23"/>
      <c r="T1007" s="23"/>
      <c r="U1007" s="23"/>
    </row>
    <row r="1008" spans="1:21" ht="13.8">
      <c r="A1008" s="167" t="e">
        <f ca="1">_xludf.CONCAT(A1005,"_3")</f>
        <v>#NAME?</v>
      </c>
      <c r="B1008" s="23"/>
      <c r="C1008" s="6" t="s">
        <v>57661</v>
      </c>
      <c r="D1008" s="23"/>
      <c r="E1008" s="23"/>
      <c r="F1008" s="23"/>
      <c r="G1008" s="23"/>
      <c r="H1008" s="7"/>
      <c r="I1008" s="7"/>
      <c r="J1008" s="23"/>
      <c r="K1008" s="150"/>
      <c r="L1008" s="5"/>
      <c r="M1008" s="23"/>
      <c r="N1008" s="23"/>
      <c r="O1008" s="23"/>
      <c r="P1008" s="23"/>
      <c r="Q1008" s="23"/>
      <c r="R1008" s="23"/>
      <c r="S1008" s="23"/>
      <c r="T1008" s="23"/>
      <c r="U1008" s="23"/>
    </row>
    <row r="1009" spans="1:21" ht="13.8">
      <c r="A1009" s="160" t="s">
        <v>57662</v>
      </c>
      <c r="B1009" s="23" t="s">
        <v>57663</v>
      </c>
      <c r="C1009" s="5" t="s">
        <v>26246</v>
      </c>
      <c r="D1009" s="23" t="s">
        <v>57664</v>
      </c>
      <c r="E1009" s="23" t="s">
        <v>57665</v>
      </c>
      <c r="F1009" s="23" t="s">
        <v>57666</v>
      </c>
      <c r="G1009" s="23" t="s">
        <v>57667</v>
      </c>
      <c r="H1009" s="7" t="s">
        <v>57668</v>
      </c>
      <c r="I1009" s="7" t="s">
        <v>57665</v>
      </c>
      <c r="J1009" s="23"/>
      <c r="K1009" s="150"/>
      <c r="L1009" s="5"/>
      <c r="M1009" s="23"/>
      <c r="N1009" s="23"/>
      <c r="O1009" s="23"/>
      <c r="P1009" s="23"/>
      <c r="Q1009" s="23"/>
      <c r="R1009" s="23"/>
      <c r="S1009" s="23"/>
      <c r="T1009" s="23"/>
      <c r="U1009" s="23"/>
    </row>
    <row r="1010" spans="1:21" ht="13.8">
      <c r="A1010" s="167" t="s">
        <v>57669</v>
      </c>
      <c r="B1010" s="23"/>
      <c r="C1010" s="23" t="s">
        <v>57670</v>
      </c>
      <c r="D1010" s="23"/>
      <c r="E1010" s="23"/>
      <c r="F1010" s="23"/>
      <c r="G1010" s="23"/>
      <c r="H1010" s="7"/>
      <c r="I1010" s="7"/>
      <c r="J1010" s="23"/>
      <c r="K1010" s="150"/>
      <c r="L1010" s="24"/>
      <c r="M1010" s="23"/>
      <c r="N1010" s="23"/>
      <c r="O1010" s="23"/>
      <c r="P1010" s="23"/>
      <c r="Q1010" s="23"/>
      <c r="R1010" s="23"/>
      <c r="S1010" s="23"/>
      <c r="T1010" s="23"/>
      <c r="U1010" s="23"/>
    </row>
    <row r="1011" spans="1:21" ht="13.8">
      <c r="A1011" s="167" t="s">
        <v>57671</v>
      </c>
      <c r="B1011" s="23"/>
      <c r="C1011" s="6" t="s">
        <v>57672</v>
      </c>
      <c r="D1011" s="23"/>
      <c r="E1011" s="23"/>
      <c r="F1011" s="23"/>
      <c r="G1011" s="23"/>
      <c r="H1011" s="7"/>
      <c r="I1011" s="7"/>
      <c r="J1011" s="23"/>
      <c r="K1011" s="150"/>
      <c r="L1011" s="24"/>
      <c r="M1011" s="23"/>
      <c r="N1011" s="23"/>
      <c r="O1011" s="23"/>
      <c r="P1011" s="23"/>
      <c r="Q1011" s="23"/>
      <c r="R1011" s="23"/>
      <c r="S1011" s="23"/>
      <c r="T1011" s="23"/>
      <c r="U1011" s="23"/>
    </row>
    <row r="1012" spans="1:21" ht="13.8">
      <c r="A1012" s="167" t="s">
        <v>57673</v>
      </c>
      <c r="B1012" s="23"/>
      <c r="C1012" s="23" t="s">
        <v>57674</v>
      </c>
      <c r="D1012" s="23"/>
      <c r="E1012" s="23"/>
      <c r="F1012" s="23"/>
      <c r="G1012" s="23"/>
      <c r="H1012" s="7"/>
      <c r="I1012" s="7"/>
      <c r="J1012" s="23"/>
      <c r="K1012" s="150"/>
      <c r="L1012" s="24"/>
      <c r="M1012" s="23"/>
      <c r="N1012" s="23"/>
      <c r="O1012" s="23"/>
      <c r="P1012" s="23"/>
      <c r="Q1012" s="23"/>
      <c r="R1012" s="23"/>
      <c r="S1012" s="23"/>
      <c r="T1012" s="23"/>
      <c r="U1012" s="23"/>
    </row>
    <row r="1013" spans="1:21" ht="96.6">
      <c r="A1013" s="160" t="s">
        <v>57675</v>
      </c>
      <c r="B1013" s="23" t="s">
        <v>57676</v>
      </c>
      <c r="C1013" s="5" t="s">
        <v>26246</v>
      </c>
      <c r="D1013" s="23" t="s">
        <v>57677</v>
      </c>
      <c r="E1013" s="23" t="s">
        <v>57678</v>
      </c>
      <c r="F1013" s="23" t="s">
        <v>57679</v>
      </c>
      <c r="G1013" s="23" t="s">
        <v>57680</v>
      </c>
      <c r="H1013" s="7" t="s">
        <v>57681</v>
      </c>
      <c r="I1013" s="7" t="s">
        <v>57682</v>
      </c>
      <c r="J1013" s="23"/>
      <c r="K1013" s="150"/>
      <c r="L1013" s="24"/>
      <c r="M1013" s="23"/>
      <c r="N1013" s="23"/>
      <c r="O1013" s="23"/>
      <c r="P1013" s="23"/>
      <c r="Q1013" s="23"/>
      <c r="R1013" s="23"/>
      <c r="S1013" s="23"/>
      <c r="T1013" s="23"/>
      <c r="U1013" s="23"/>
    </row>
    <row r="1014" spans="1:21" ht="69">
      <c r="A1014" s="167" t="s">
        <v>57683</v>
      </c>
      <c r="B1014" s="23"/>
      <c r="C1014" s="23" t="s">
        <v>57684</v>
      </c>
      <c r="D1014" s="23"/>
      <c r="E1014" s="23"/>
      <c r="F1014" s="23"/>
      <c r="G1014" s="23"/>
      <c r="H1014" s="7"/>
      <c r="I1014" s="7"/>
      <c r="J1014" s="23"/>
      <c r="K1014" s="150"/>
      <c r="L1014" s="24"/>
      <c r="M1014" s="23"/>
      <c r="N1014" s="23"/>
      <c r="O1014" s="23"/>
      <c r="P1014" s="23"/>
      <c r="Q1014" s="23"/>
      <c r="R1014" s="23"/>
      <c r="S1014" s="23"/>
      <c r="T1014" s="23"/>
      <c r="U1014" s="23"/>
    </row>
    <row r="1015" spans="1:21" ht="41.4">
      <c r="A1015" s="167" t="s">
        <v>57685</v>
      </c>
      <c r="B1015" s="23"/>
      <c r="C1015" s="23" t="s">
        <v>57686</v>
      </c>
      <c r="D1015" s="23"/>
      <c r="E1015" s="23"/>
      <c r="F1015" s="23"/>
      <c r="G1015" s="23"/>
      <c r="H1015" s="7"/>
      <c r="I1015" s="7"/>
      <c r="J1015" s="23"/>
      <c r="K1015" s="150"/>
      <c r="L1015" s="24"/>
      <c r="M1015" s="23"/>
      <c r="N1015" s="23"/>
      <c r="O1015" s="23"/>
      <c r="P1015" s="23"/>
      <c r="Q1015" s="23"/>
      <c r="R1015" s="23"/>
      <c r="S1015" s="23"/>
      <c r="T1015" s="23"/>
      <c r="U1015" s="23"/>
    </row>
    <row r="1016" spans="1:21" ht="41.4">
      <c r="A1016" s="167" t="s">
        <v>57687</v>
      </c>
      <c r="B1016" s="23"/>
      <c r="C1016" s="23" t="s">
        <v>57688</v>
      </c>
      <c r="D1016" s="23"/>
      <c r="E1016" s="23"/>
      <c r="F1016" s="23"/>
      <c r="G1016" s="23"/>
      <c r="H1016" s="7"/>
      <c r="I1016" s="7"/>
      <c r="J1016" s="23"/>
      <c r="K1016" s="150"/>
      <c r="L1016" s="24"/>
      <c r="M1016" s="23"/>
      <c r="N1016" s="23"/>
      <c r="O1016" s="23"/>
      <c r="P1016" s="23"/>
      <c r="Q1016" s="23"/>
      <c r="R1016" s="23"/>
      <c r="S1016" s="23"/>
      <c r="T1016" s="23"/>
      <c r="U1016" s="23"/>
    </row>
    <row r="1017" spans="1:21" ht="27.6">
      <c r="A1017" s="160" t="s">
        <v>57689</v>
      </c>
      <c r="B1017" s="23" t="s">
        <v>57690</v>
      </c>
      <c r="C1017" s="23" t="s">
        <v>57691</v>
      </c>
      <c r="D1017" s="23" t="s">
        <v>57692</v>
      </c>
      <c r="E1017" s="23" t="s">
        <v>57693</v>
      </c>
      <c r="F1017" s="23" t="s">
        <v>57694</v>
      </c>
      <c r="G1017" s="23" t="s">
        <v>57695</v>
      </c>
      <c r="H1017" s="7" t="s">
        <v>57696</v>
      </c>
      <c r="I1017" s="7" t="s">
        <v>57697</v>
      </c>
      <c r="J1017" s="23"/>
      <c r="K1017" s="150"/>
      <c r="L1017" s="24"/>
      <c r="M1017" s="23"/>
      <c r="N1017" s="23"/>
      <c r="O1017" s="23"/>
      <c r="P1017" s="23"/>
      <c r="Q1017" s="23"/>
      <c r="R1017" s="23"/>
      <c r="S1017" s="23"/>
      <c r="T1017" s="23"/>
      <c r="U1017" s="23"/>
    </row>
    <row r="1018" spans="1:21" ht="55.2">
      <c r="A1018" s="160" t="s">
        <v>57698</v>
      </c>
      <c r="B1018" s="23" t="s">
        <v>57699</v>
      </c>
      <c r="C1018" s="23" t="s">
        <v>57700</v>
      </c>
      <c r="D1018" s="23" t="s">
        <v>57701</v>
      </c>
      <c r="E1018" s="23" t="s">
        <v>57702</v>
      </c>
      <c r="F1018" s="23" t="s">
        <v>57703</v>
      </c>
      <c r="G1018" s="23" t="s">
        <v>57704</v>
      </c>
      <c r="H1018" s="7" t="s">
        <v>57705</v>
      </c>
      <c r="I1018" s="7" t="s">
        <v>57706</v>
      </c>
      <c r="J1018" s="23"/>
      <c r="K1018" s="150"/>
      <c r="L1018" s="24"/>
      <c r="M1018" s="23"/>
      <c r="N1018" s="23"/>
      <c r="O1018" s="23"/>
      <c r="P1018" s="23"/>
      <c r="Q1018" s="23"/>
      <c r="R1018" s="23"/>
      <c r="S1018" s="23"/>
      <c r="T1018" s="23"/>
      <c r="U1018" s="23"/>
    </row>
    <row r="1019" spans="1:21" ht="55.2">
      <c r="A1019" s="160" t="s">
        <v>57707</v>
      </c>
      <c r="B1019" s="23" t="s">
        <v>57708</v>
      </c>
      <c r="C1019" s="23" t="s">
        <v>57709</v>
      </c>
      <c r="D1019" s="23" t="s">
        <v>57710</v>
      </c>
      <c r="E1019" s="23" t="s">
        <v>57711</v>
      </c>
      <c r="F1019" s="23" t="s">
        <v>57712</v>
      </c>
      <c r="G1019" s="23" t="s">
        <v>57713</v>
      </c>
      <c r="H1019" s="7" t="s">
        <v>57714</v>
      </c>
      <c r="I1019" s="7" t="s">
        <v>57715</v>
      </c>
      <c r="J1019" s="23"/>
      <c r="K1019" s="150"/>
      <c r="L1019" s="24"/>
      <c r="M1019" s="23"/>
      <c r="N1019" s="23"/>
      <c r="O1019" s="23"/>
      <c r="P1019" s="23"/>
      <c r="Q1019" s="23"/>
      <c r="R1019" s="23"/>
      <c r="S1019" s="23"/>
      <c r="T1019" s="23"/>
      <c r="U1019" s="23"/>
    </row>
    <row r="1020" spans="1:21" ht="55.2">
      <c r="A1020" s="160" t="s">
        <v>57716</v>
      </c>
      <c r="B1020" s="23" t="s">
        <v>57717</v>
      </c>
      <c r="C1020" s="23" t="s">
        <v>57718</v>
      </c>
      <c r="D1020" s="23" t="s">
        <v>57719</v>
      </c>
      <c r="E1020" s="23" t="s">
        <v>57720</v>
      </c>
      <c r="F1020" s="23" t="s">
        <v>57721</v>
      </c>
      <c r="G1020" s="23" t="s">
        <v>57722</v>
      </c>
      <c r="H1020" s="7" t="s">
        <v>57723</v>
      </c>
      <c r="I1020" s="7" t="s">
        <v>57724</v>
      </c>
      <c r="J1020" s="23"/>
      <c r="K1020" s="150"/>
      <c r="L1020" s="24"/>
      <c r="M1020" s="23"/>
      <c r="N1020" s="23"/>
      <c r="O1020" s="23"/>
      <c r="P1020" s="23"/>
      <c r="Q1020" s="23"/>
      <c r="R1020" s="23"/>
      <c r="S1020" s="23"/>
      <c r="T1020" s="23"/>
      <c r="U1020" s="23"/>
    </row>
    <row r="1021" spans="1:21" ht="27.6">
      <c r="A1021" s="160" t="s">
        <v>57725</v>
      </c>
      <c r="B1021" s="23" t="s">
        <v>57726</v>
      </c>
      <c r="C1021" s="23" t="s">
        <v>57727</v>
      </c>
      <c r="D1021" s="23" t="s">
        <v>57728</v>
      </c>
      <c r="E1021" s="23" t="s">
        <v>57729</v>
      </c>
      <c r="F1021" s="23" t="s">
        <v>57730</v>
      </c>
      <c r="G1021" s="23" t="s">
        <v>57731</v>
      </c>
      <c r="H1021" s="7" t="s">
        <v>57732</v>
      </c>
      <c r="I1021" s="7" t="s">
        <v>57733</v>
      </c>
      <c r="J1021" s="23"/>
      <c r="K1021" s="150"/>
      <c r="L1021" s="24"/>
      <c r="M1021" s="23"/>
      <c r="N1021" s="23"/>
      <c r="O1021" s="23"/>
      <c r="P1021" s="23"/>
      <c r="Q1021" s="23"/>
      <c r="R1021" s="23"/>
      <c r="S1021" s="23"/>
      <c r="T1021" s="23"/>
      <c r="U1021" s="23"/>
    </row>
    <row r="1022" spans="1:21" ht="138">
      <c r="A1022" s="160" t="s">
        <v>57734</v>
      </c>
      <c r="B1022" s="23" t="s">
        <v>57735</v>
      </c>
      <c r="C1022" s="23" t="s">
        <v>57736</v>
      </c>
      <c r="D1022" s="23" t="s">
        <v>57737</v>
      </c>
      <c r="E1022" s="23" t="s">
        <v>57738</v>
      </c>
      <c r="F1022" s="23" t="s">
        <v>57739</v>
      </c>
      <c r="G1022" s="23" t="s">
        <v>57740</v>
      </c>
      <c r="H1022" s="7" t="s">
        <v>57741</v>
      </c>
      <c r="I1022" s="7" t="s">
        <v>57742</v>
      </c>
      <c r="J1022" s="23"/>
      <c r="K1022" s="150"/>
      <c r="L1022" s="5"/>
      <c r="M1022" s="23"/>
      <c r="N1022" s="23"/>
      <c r="O1022" s="23"/>
      <c r="P1022" s="23"/>
      <c r="Q1022" s="23"/>
      <c r="R1022" s="23"/>
      <c r="S1022" s="23"/>
      <c r="T1022" s="23"/>
      <c r="U1022" s="23"/>
    </row>
    <row r="1023" spans="1:21" ht="41.4">
      <c r="A1023" s="160" t="s">
        <v>57743</v>
      </c>
      <c r="B1023" s="23" t="s">
        <v>57744</v>
      </c>
      <c r="C1023" s="23" t="s">
        <v>57745</v>
      </c>
      <c r="D1023" s="23" t="s">
        <v>57746</v>
      </c>
      <c r="E1023" s="23" t="s">
        <v>57747</v>
      </c>
      <c r="F1023" s="23" t="s">
        <v>57748</v>
      </c>
      <c r="G1023" s="23" t="s">
        <v>57749</v>
      </c>
      <c r="H1023" s="7" t="s">
        <v>57750</v>
      </c>
      <c r="I1023" s="7" t="s">
        <v>57751</v>
      </c>
      <c r="J1023" s="23"/>
      <c r="K1023" s="150"/>
      <c r="L1023" s="24"/>
      <c r="M1023" s="23"/>
      <c r="N1023" s="23"/>
      <c r="O1023" s="23"/>
      <c r="P1023" s="23"/>
      <c r="Q1023" s="23"/>
      <c r="R1023" s="23"/>
      <c r="S1023" s="23"/>
      <c r="T1023" s="23"/>
      <c r="U1023" s="23"/>
    </row>
    <row r="1024" spans="1:21" ht="124.2">
      <c r="A1024" s="160" t="s">
        <v>57752</v>
      </c>
      <c r="B1024" s="23" t="s">
        <v>57753</v>
      </c>
      <c r="C1024" s="23" t="s">
        <v>57754</v>
      </c>
      <c r="D1024" s="23" t="s">
        <v>57755</v>
      </c>
      <c r="E1024" s="23" t="s">
        <v>57756</v>
      </c>
      <c r="F1024" s="23" t="s">
        <v>57757</v>
      </c>
      <c r="G1024" s="23" t="s">
        <v>57758</v>
      </c>
      <c r="H1024" s="7" t="s">
        <v>57759</v>
      </c>
      <c r="I1024" s="7" t="s">
        <v>57760</v>
      </c>
      <c r="J1024" s="23"/>
      <c r="K1024" s="150"/>
      <c r="L1024" s="24"/>
      <c r="M1024" s="23"/>
      <c r="N1024" s="23"/>
      <c r="O1024" s="23"/>
      <c r="P1024" s="23"/>
      <c r="Q1024" s="23"/>
      <c r="R1024" s="23"/>
      <c r="S1024" s="23"/>
      <c r="T1024" s="23"/>
      <c r="U1024" s="23"/>
    </row>
    <row r="1025" spans="1:21" ht="41.4">
      <c r="A1025" s="160" t="s">
        <v>57761</v>
      </c>
      <c r="B1025" s="23" t="s">
        <v>57762</v>
      </c>
      <c r="C1025" s="23" t="s">
        <v>57763</v>
      </c>
      <c r="D1025" s="23" t="s">
        <v>57764</v>
      </c>
      <c r="E1025" s="23" t="s">
        <v>57765</v>
      </c>
      <c r="F1025" s="23" t="s">
        <v>57766</v>
      </c>
      <c r="G1025" s="23" t="s">
        <v>57767</v>
      </c>
      <c r="H1025" s="7" t="s">
        <v>57750</v>
      </c>
      <c r="I1025" s="7" t="s">
        <v>57751</v>
      </c>
      <c r="J1025" s="23"/>
      <c r="K1025" s="150"/>
      <c r="L1025" s="24"/>
      <c r="M1025" s="23"/>
      <c r="N1025" s="23"/>
      <c r="O1025" s="23"/>
      <c r="P1025" s="23"/>
      <c r="Q1025" s="23"/>
      <c r="R1025" s="23"/>
      <c r="S1025" s="23"/>
      <c r="T1025" s="23"/>
      <c r="U1025" s="23"/>
    </row>
    <row r="1026" spans="1:21" ht="124.2">
      <c r="A1026" s="160" t="s">
        <v>57768</v>
      </c>
      <c r="B1026" s="23" t="s">
        <v>57769</v>
      </c>
      <c r="C1026" s="23" t="s">
        <v>57770</v>
      </c>
      <c r="D1026" s="23" t="s">
        <v>57771</v>
      </c>
      <c r="E1026" s="23" t="s">
        <v>57772</v>
      </c>
      <c r="F1026" s="23" t="s">
        <v>57773</v>
      </c>
      <c r="G1026" s="23" t="s">
        <v>57774</v>
      </c>
      <c r="H1026" s="7" t="s">
        <v>57775</v>
      </c>
      <c r="I1026" s="7" t="s">
        <v>57776</v>
      </c>
      <c r="J1026" s="23"/>
      <c r="K1026" s="150"/>
      <c r="L1026" s="24"/>
      <c r="M1026" s="23"/>
      <c r="N1026" s="23"/>
      <c r="O1026" s="23"/>
      <c r="P1026" s="23"/>
      <c r="Q1026" s="23"/>
      <c r="R1026" s="23"/>
      <c r="S1026" s="23"/>
      <c r="T1026" s="23"/>
      <c r="U1026" s="23"/>
    </row>
    <row r="1027" spans="1:21" ht="55.2">
      <c r="A1027" s="160" t="s">
        <v>57777</v>
      </c>
      <c r="B1027" s="23" t="s">
        <v>57778</v>
      </c>
      <c r="C1027" s="23" t="s">
        <v>57779</v>
      </c>
      <c r="D1027" s="23" t="s">
        <v>57780</v>
      </c>
      <c r="E1027" s="23" t="s">
        <v>57781</v>
      </c>
      <c r="F1027" s="23" t="s">
        <v>57782</v>
      </c>
      <c r="G1027" s="23" t="s">
        <v>57783</v>
      </c>
      <c r="H1027" s="7" t="s">
        <v>57784</v>
      </c>
      <c r="I1027" s="7" t="s">
        <v>57785</v>
      </c>
      <c r="J1027" s="23"/>
      <c r="K1027" s="150"/>
      <c r="L1027" s="24"/>
      <c r="M1027" s="23"/>
      <c r="N1027" s="23"/>
      <c r="O1027" s="23"/>
      <c r="P1027" s="23"/>
      <c r="Q1027" s="23"/>
      <c r="R1027" s="23"/>
      <c r="S1027" s="23"/>
      <c r="T1027" s="23"/>
      <c r="U1027" s="23"/>
    </row>
    <row r="1028" spans="1:21" ht="179.4">
      <c r="A1028" s="160" t="s">
        <v>57786</v>
      </c>
      <c r="B1028" s="23" t="s">
        <v>57787</v>
      </c>
      <c r="C1028" s="23" t="s">
        <v>57788</v>
      </c>
      <c r="D1028" s="23" t="s">
        <v>57789</v>
      </c>
      <c r="E1028" s="23" t="s">
        <v>57790</v>
      </c>
      <c r="F1028" s="23" t="s">
        <v>57791</v>
      </c>
      <c r="G1028" s="23" t="s">
        <v>57792</v>
      </c>
      <c r="H1028" s="7" t="s">
        <v>57793</v>
      </c>
      <c r="I1028" s="7" t="s">
        <v>57794</v>
      </c>
      <c r="J1028" s="23"/>
      <c r="K1028" s="150"/>
      <c r="L1028" s="24"/>
      <c r="M1028" s="23"/>
      <c r="N1028" s="23"/>
      <c r="O1028" s="23"/>
      <c r="P1028" s="23"/>
      <c r="Q1028" s="23"/>
      <c r="R1028" s="23"/>
      <c r="S1028" s="23"/>
      <c r="T1028" s="23"/>
      <c r="U1028" s="23"/>
    </row>
    <row r="1029" spans="1:21" ht="27.6">
      <c r="A1029" s="160" t="s">
        <v>57795</v>
      </c>
      <c r="B1029" s="23" t="s">
        <v>57796</v>
      </c>
      <c r="C1029" s="23" t="s">
        <v>57797</v>
      </c>
      <c r="D1029" s="23" t="s">
        <v>57798</v>
      </c>
      <c r="E1029" s="23" t="s">
        <v>57799</v>
      </c>
      <c r="F1029" s="23" t="s">
        <v>57800</v>
      </c>
      <c r="G1029" s="23" t="s">
        <v>57801</v>
      </c>
      <c r="H1029" s="7" t="s">
        <v>57802</v>
      </c>
      <c r="I1029" s="7" t="s">
        <v>57803</v>
      </c>
      <c r="J1029" s="23"/>
      <c r="K1029" s="150"/>
      <c r="L1029" s="24"/>
      <c r="M1029" s="23"/>
      <c r="N1029" s="23"/>
      <c r="O1029" s="23"/>
      <c r="P1029" s="23"/>
      <c r="Q1029" s="23"/>
      <c r="R1029" s="23"/>
      <c r="S1029" s="23"/>
      <c r="T1029" s="23"/>
      <c r="U1029" s="23"/>
    </row>
    <row r="1030" spans="1:21" ht="207">
      <c r="A1030" s="160" t="s">
        <v>57804</v>
      </c>
      <c r="B1030" s="23" t="s">
        <v>57805</v>
      </c>
      <c r="C1030" s="23" t="s">
        <v>57806</v>
      </c>
      <c r="D1030" s="23" t="s">
        <v>57807</v>
      </c>
      <c r="E1030" s="23" t="s">
        <v>57808</v>
      </c>
      <c r="F1030" s="23" t="s">
        <v>57809</v>
      </c>
      <c r="G1030" s="23" t="s">
        <v>57810</v>
      </c>
      <c r="H1030" s="7" t="s">
        <v>57811</v>
      </c>
      <c r="I1030" s="7" t="s">
        <v>57812</v>
      </c>
      <c r="J1030" s="23"/>
      <c r="K1030" s="38"/>
      <c r="L1030" s="5"/>
      <c r="M1030" s="23"/>
      <c r="N1030" s="23"/>
      <c r="O1030" s="23"/>
      <c r="P1030" s="23"/>
      <c r="Q1030" s="23"/>
      <c r="R1030" s="23"/>
      <c r="S1030" s="23"/>
      <c r="T1030" s="23"/>
      <c r="U1030" s="23"/>
    </row>
    <row r="1031" spans="1:21" ht="41.4">
      <c r="A1031" s="160" t="s">
        <v>57813</v>
      </c>
      <c r="B1031" s="23" t="s">
        <v>57814</v>
      </c>
      <c r="C1031" s="23" t="s">
        <v>57815</v>
      </c>
      <c r="D1031" s="23" t="s">
        <v>57816</v>
      </c>
      <c r="E1031" s="23" t="s">
        <v>57817</v>
      </c>
      <c r="F1031" s="23" t="s">
        <v>57818</v>
      </c>
      <c r="G1031" s="23" t="s">
        <v>57819</v>
      </c>
      <c r="H1031" s="7" t="s">
        <v>57820</v>
      </c>
      <c r="I1031" s="7" t="s">
        <v>57821</v>
      </c>
      <c r="J1031" s="23"/>
      <c r="K1031" s="38"/>
      <c r="L1031" s="5"/>
      <c r="M1031" s="23"/>
      <c r="N1031" s="23"/>
      <c r="O1031" s="23"/>
      <c r="P1031" s="23"/>
      <c r="Q1031" s="23"/>
      <c r="R1031" s="23"/>
      <c r="S1031" s="23"/>
      <c r="T1031" s="23"/>
      <c r="U1031" s="23"/>
    </row>
    <row r="1032" spans="1:21" ht="220.8">
      <c r="A1032" s="160" t="s">
        <v>57822</v>
      </c>
      <c r="B1032" s="23" t="s">
        <v>57823</v>
      </c>
      <c r="C1032" s="23" t="s">
        <v>57824</v>
      </c>
      <c r="D1032" s="23" t="s">
        <v>57825</v>
      </c>
      <c r="E1032" s="23" t="s">
        <v>57826</v>
      </c>
      <c r="F1032" s="23" t="s">
        <v>57827</v>
      </c>
      <c r="G1032" s="23" t="s">
        <v>57828</v>
      </c>
      <c r="H1032" s="7" t="s">
        <v>57829</v>
      </c>
      <c r="I1032" s="7" t="s">
        <v>57830</v>
      </c>
      <c r="J1032" s="23"/>
      <c r="K1032" s="38"/>
      <c r="L1032" s="5"/>
      <c r="M1032" s="23"/>
      <c r="N1032" s="23"/>
      <c r="O1032" s="23"/>
      <c r="P1032" s="23"/>
      <c r="Q1032" s="23"/>
      <c r="R1032" s="23"/>
      <c r="S1032" s="23"/>
      <c r="T1032" s="23"/>
      <c r="U1032" s="23"/>
    </row>
    <row r="1033" spans="1:21" ht="41.4">
      <c r="A1033" s="160" t="s">
        <v>57831</v>
      </c>
      <c r="B1033" s="23" t="s">
        <v>57832</v>
      </c>
      <c r="C1033" s="5" t="s">
        <v>26246</v>
      </c>
      <c r="D1033" s="23" t="s">
        <v>57833</v>
      </c>
      <c r="E1033" s="23" t="s">
        <v>57834</v>
      </c>
      <c r="F1033" s="23" t="s">
        <v>57835</v>
      </c>
      <c r="G1033" s="23" t="s">
        <v>57836</v>
      </c>
      <c r="H1033" s="7" t="s">
        <v>57837</v>
      </c>
      <c r="I1033" s="7" t="s">
        <v>57838</v>
      </c>
      <c r="J1033" s="23"/>
      <c r="K1033" s="38"/>
      <c r="L1033" s="5"/>
      <c r="M1033" s="23"/>
      <c r="N1033" s="23"/>
      <c r="O1033" s="23"/>
      <c r="P1033" s="23"/>
      <c r="Q1033" s="23"/>
      <c r="R1033" s="23"/>
      <c r="S1033" s="23"/>
      <c r="T1033" s="23"/>
      <c r="U1033" s="23"/>
    </row>
    <row r="1034" spans="1:21" ht="27.6">
      <c r="A1034" s="167" t="s">
        <v>57839</v>
      </c>
      <c r="B1034" s="23"/>
      <c r="C1034" s="23" t="s">
        <v>57840</v>
      </c>
      <c r="D1034" s="23"/>
      <c r="E1034" s="23"/>
      <c r="F1034" s="23"/>
      <c r="G1034" s="23"/>
      <c r="H1034" s="7"/>
      <c r="I1034" s="7"/>
      <c r="J1034" s="23"/>
      <c r="K1034" s="38"/>
      <c r="L1034" s="5"/>
      <c r="M1034" s="23"/>
      <c r="N1034" s="23"/>
      <c r="O1034" s="23"/>
      <c r="P1034" s="23"/>
      <c r="Q1034" s="23"/>
      <c r="R1034" s="23"/>
      <c r="S1034" s="23"/>
      <c r="T1034" s="23"/>
      <c r="U1034" s="23"/>
    </row>
    <row r="1035" spans="1:21" ht="13.8">
      <c r="A1035" s="167" t="s">
        <v>57841</v>
      </c>
      <c r="B1035" s="23"/>
      <c r="C1035" s="23" t="s">
        <v>57842</v>
      </c>
      <c r="D1035" s="23"/>
      <c r="E1035" s="23"/>
      <c r="F1035" s="23"/>
      <c r="G1035" s="23"/>
      <c r="H1035" s="7"/>
      <c r="I1035" s="7"/>
      <c r="J1035" s="23"/>
      <c r="K1035" s="38"/>
      <c r="L1035" s="5"/>
      <c r="M1035" s="23"/>
      <c r="N1035" s="23"/>
      <c r="O1035" s="23"/>
      <c r="P1035" s="23"/>
      <c r="Q1035" s="23"/>
      <c r="R1035" s="23"/>
      <c r="S1035" s="23"/>
      <c r="T1035" s="23"/>
      <c r="U1035" s="23"/>
    </row>
    <row r="1036" spans="1:21" ht="13.8">
      <c r="A1036" s="167" t="s">
        <v>57843</v>
      </c>
      <c r="B1036" s="23"/>
      <c r="C1036" s="23" t="s">
        <v>57844</v>
      </c>
      <c r="D1036" s="23"/>
      <c r="E1036" s="23"/>
      <c r="F1036" s="23"/>
      <c r="G1036" s="23"/>
      <c r="H1036" s="7"/>
      <c r="I1036" s="7"/>
      <c r="J1036" s="23"/>
      <c r="K1036" s="38"/>
      <c r="L1036" s="5"/>
      <c r="M1036" s="23"/>
      <c r="N1036" s="23"/>
      <c r="O1036" s="23"/>
      <c r="P1036" s="23"/>
      <c r="Q1036" s="23"/>
      <c r="R1036" s="23"/>
      <c r="S1036" s="23"/>
      <c r="T1036" s="23"/>
      <c r="U1036" s="23"/>
    </row>
    <row r="1037" spans="1:21" ht="124.2">
      <c r="A1037" s="160" t="s">
        <v>57845</v>
      </c>
      <c r="B1037" s="23" t="s">
        <v>57846</v>
      </c>
      <c r="C1037" s="5" t="s">
        <v>26246</v>
      </c>
      <c r="D1037" s="23" t="s">
        <v>57847</v>
      </c>
      <c r="E1037" s="23" t="s">
        <v>57848</v>
      </c>
      <c r="F1037" s="23" t="s">
        <v>57849</v>
      </c>
      <c r="G1037" s="23" t="s">
        <v>57850</v>
      </c>
      <c r="H1037" s="7" t="s">
        <v>57851</v>
      </c>
      <c r="I1037" s="7" t="s">
        <v>57852</v>
      </c>
      <c r="J1037" s="23"/>
      <c r="K1037" s="38"/>
      <c r="L1037" s="5"/>
      <c r="M1037" s="23"/>
      <c r="N1037" s="23"/>
      <c r="O1037" s="23"/>
      <c r="P1037" s="23"/>
      <c r="Q1037" s="23"/>
      <c r="R1037" s="23"/>
      <c r="S1037" s="23"/>
      <c r="T1037" s="23"/>
      <c r="U1037" s="23"/>
    </row>
    <row r="1038" spans="1:21" ht="96.6">
      <c r="A1038" s="167" t="s">
        <v>57853</v>
      </c>
      <c r="B1038" s="23"/>
      <c r="C1038" s="23" t="s">
        <v>57854</v>
      </c>
      <c r="D1038" s="23"/>
      <c r="E1038" s="23"/>
      <c r="F1038" s="23"/>
      <c r="G1038" s="23"/>
      <c r="H1038" s="7"/>
      <c r="I1038" s="7"/>
      <c r="J1038" s="23"/>
      <c r="K1038" s="38"/>
      <c r="L1038" s="5"/>
      <c r="M1038" s="23"/>
      <c r="N1038" s="23"/>
      <c r="O1038" s="23"/>
      <c r="P1038" s="23"/>
      <c r="Q1038" s="23"/>
      <c r="R1038" s="23"/>
      <c r="S1038" s="23"/>
      <c r="T1038" s="23"/>
      <c r="U1038" s="23"/>
    </row>
    <row r="1039" spans="1:21" ht="13.8">
      <c r="A1039" s="167" t="s">
        <v>57855</v>
      </c>
      <c r="B1039" s="23"/>
      <c r="C1039" s="6" t="s">
        <v>57856</v>
      </c>
      <c r="D1039" s="23"/>
      <c r="E1039" s="23"/>
      <c r="F1039" s="23"/>
      <c r="G1039" s="23"/>
      <c r="H1039" s="7"/>
      <c r="I1039" s="7"/>
      <c r="J1039" s="23"/>
      <c r="K1039" s="38"/>
      <c r="L1039" s="5"/>
      <c r="M1039" s="23"/>
      <c r="N1039" s="23"/>
      <c r="O1039" s="23"/>
      <c r="P1039" s="23"/>
      <c r="Q1039" s="23"/>
      <c r="R1039" s="23"/>
      <c r="S1039" s="23"/>
      <c r="T1039" s="23"/>
      <c r="U1039" s="23"/>
    </row>
    <row r="1040" spans="1:21" ht="55.2">
      <c r="A1040" s="167" t="s">
        <v>57857</v>
      </c>
      <c r="B1040" s="23"/>
      <c r="C1040" s="23" t="s">
        <v>57858</v>
      </c>
      <c r="D1040" s="23"/>
      <c r="E1040" s="23"/>
      <c r="F1040" s="23"/>
      <c r="G1040" s="23"/>
      <c r="H1040" s="7"/>
      <c r="I1040" s="7"/>
      <c r="J1040" s="23"/>
      <c r="K1040" s="38"/>
      <c r="L1040" s="5"/>
      <c r="M1040" s="23"/>
      <c r="N1040" s="23"/>
      <c r="O1040" s="23"/>
      <c r="P1040" s="23"/>
      <c r="Q1040" s="23"/>
      <c r="R1040" s="23"/>
      <c r="S1040" s="23"/>
      <c r="T1040" s="23"/>
      <c r="U1040" s="23"/>
    </row>
    <row r="1041" spans="1:21" ht="13.8">
      <c r="A1041" s="160" t="s">
        <v>57859</v>
      </c>
      <c r="B1041" s="23" t="s">
        <v>57860</v>
      </c>
      <c r="C1041" s="23" t="s">
        <v>57860</v>
      </c>
      <c r="D1041" s="23" t="s">
        <v>57860</v>
      </c>
      <c r="E1041" s="23" t="s">
        <v>57861</v>
      </c>
      <c r="F1041" s="23" t="s">
        <v>57860</v>
      </c>
      <c r="G1041" s="23" t="s">
        <v>57862</v>
      </c>
      <c r="H1041" s="7" t="s">
        <v>57863</v>
      </c>
      <c r="I1041" s="7" t="s">
        <v>57864</v>
      </c>
      <c r="J1041" s="23"/>
      <c r="K1041" s="38"/>
      <c r="L1041" s="5"/>
      <c r="M1041" s="23"/>
      <c r="N1041" s="23"/>
      <c r="O1041" s="23"/>
      <c r="P1041" s="23"/>
      <c r="Q1041" s="23"/>
      <c r="R1041" s="23"/>
      <c r="S1041" s="23"/>
      <c r="T1041" s="23"/>
      <c r="U1041" s="23"/>
    </row>
    <row r="1042" spans="1:21" ht="41.4">
      <c r="A1042" s="160" t="s">
        <v>57865</v>
      </c>
      <c r="B1042" s="23" t="s">
        <v>57866</v>
      </c>
      <c r="C1042" s="5" t="s">
        <v>54025</v>
      </c>
      <c r="D1042" s="23" t="s">
        <v>57867</v>
      </c>
      <c r="E1042" s="23" t="s">
        <v>57868</v>
      </c>
      <c r="F1042" s="23" t="s">
        <v>57869</v>
      </c>
      <c r="G1042" s="23" t="s">
        <v>57870</v>
      </c>
      <c r="H1042" s="7" t="s">
        <v>57871</v>
      </c>
      <c r="I1042" s="7" t="s">
        <v>57872</v>
      </c>
      <c r="J1042" s="23"/>
      <c r="K1042" s="38"/>
      <c r="L1042" s="5"/>
      <c r="M1042" s="23"/>
      <c r="N1042" s="23"/>
      <c r="O1042" s="23"/>
      <c r="P1042" s="23"/>
      <c r="Q1042" s="23"/>
      <c r="R1042" s="23"/>
      <c r="S1042" s="23"/>
      <c r="T1042" s="23"/>
      <c r="U1042" s="23"/>
    </row>
    <row r="1043" spans="1:21" ht="27.6">
      <c r="A1043" s="167" t="s">
        <v>57873</v>
      </c>
      <c r="B1043" s="23"/>
      <c r="C1043" s="23" t="s">
        <v>57874</v>
      </c>
      <c r="D1043" s="23"/>
      <c r="E1043" s="23"/>
      <c r="F1043" s="23"/>
      <c r="G1043" s="23"/>
      <c r="H1043" s="7"/>
      <c r="I1043" s="7"/>
      <c r="J1043" s="23"/>
      <c r="K1043" s="38"/>
      <c r="L1043" s="5"/>
      <c r="M1043" s="23"/>
      <c r="N1043" s="23"/>
      <c r="O1043" s="23"/>
      <c r="P1043" s="23"/>
      <c r="Q1043" s="23"/>
      <c r="R1043" s="23"/>
      <c r="S1043" s="23"/>
      <c r="T1043" s="23"/>
      <c r="U1043" s="23"/>
    </row>
    <row r="1044" spans="1:21" ht="27.6">
      <c r="A1044" s="167" t="s">
        <v>57875</v>
      </c>
      <c r="B1044" s="23"/>
      <c r="C1044" s="23" t="s">
        <v>57876</v>
      </c>
      <c r="D1044" s="23"/>
      <c r="E1044" s="23"/>
      <c r="F1044" s="23"/>
      <c r="G1044" s="23"/>
      <c r="H1044" s="7"/>
      <c r="I1044" s="7"/>
      <c r="J1044" s="23"/>
      <c r="K1044" s="38"/>
      <c r="L1044" s="5"/>
      <c r="M1044" s="23"/>
      <c r="N1044" s="23"/>
      <c r="O1044" s="23"/>
      <c r="P1044" s="23"/>
      <c r="Q1044" s="23"/>
      <c r="R1044" s="23"/>
      <c r="S1044" s="23"/>
      <c r="T1044" s="23"/>
      <c r="U1044" s="23"/>
    </row>
    <row r="1045" spans="1:21" ht="41.4">
      <c r="A1045" s="167" t="s">
        <v>57877</v>
      </c>
      <c r="B1045" s="23"/>
      <c r="C1045" s="23" t="s">
        <v>57878</v>
      </c>
      <c r="D1045" s="23"/>
      <c r="E1045" s="23"/>
      <c r="F1045" s="23"/>
      <c r="G1045" s="23"/>
      <c r="H1045" s="7"/>
      <c r="I1045" s="7"/>
      <c r="J1045" s="23"/>
      <c r="K1045" s="38"/>
      <c r="L1045" s="5"/>
      <c r="M1045" s="23"/>
      <c r="N1045" s="23"/>
      <c r="O1045" s="23"/>
      <c r="P1045" s="23"/>
      <c r="Q1045" s="23"/>
      <c r="R1045" s="23"/>
      <c r="S1045" s="23"/>
      <c r="T1045" s="23"/>
      <c r="U1045" s="23"/>
    </row>
    <row r="1046" spans="1:21" ht="13.8">
      <c r="A1046" s="167" t="s">
        <v>57879</v>
      </c>
      <c r="B1046" s="23"/>
      <c r="C1046" s="5" t="s">
        <v>57880</v>
      </c>
      <c r="D1046" s="23"/>
      <c r="E1046" s="23"/>
      <c r="F1046" s="23"/>
      <c r="G1046" s="23"/>
      <c r="H1046" s="7"/>
      <c r="I1046" s="7"/>
      <c r="J1046" s="23"/>
      <c r="K1046" s="38"/>
      <c r="L1046" s="5"/>
      <c r="M1046" s="23"/>
      <c r="N1046" s="23"/>
      <c r="O1046" s="23"/>
      <c r="P1046" s="23"/>
      <c r="Q1046" s="23"/>
      <c r="R1046" s="23"/>
      <c r="S1046" s="23"/>
      <c r="T1046" s="23"/>
      <c r="U1046" s="23"/>
    </row>
    <row r="1047" spans="1:21" ht="124.2">
      <c r="A1047" s="160" t="s">
        <v>57881</v>
      </c>
      <c r="B1047" s="23" t="s">
        <v>57882</v>
      </c>
      <c r="C1047" s="5" t="s">
        <v>26246</v>
      </c>
      <c r="D1047" s="23" t="s">
        <v>57883</v>
      </c>
      <c r="E1047" s="23" t="s">
        <v>57884</v>
      </c>
      <c r="F1047" s="23" t="s">
        <v>57885</v>
      </c>
      <c r="G1047" s="23" t="s">
        <v>57886</v>
      </c>
      <c r="H1047" s="7" t="s">
        <v>57887</v>
      </c>
      <c r="I1047" s="7" t="s">
        <v>57888</v>
      </c>
      <c r="J1047" s="23"/>
      <c r="K1047" s="38"/>
      <c r="L1047" s="5"/>
      <c r="M1047" s="23"/>
      <c r="N1047" s="23"/>
      <c r="O1047" s="23"/>
      <c r="P1047" s="23"/>
      <c r="Q1047" s="23"/>
      <c r="R1047" s="23"/>
      <c r="S1047" s="23"/>
      <c r="T1047" s="23"/>
      <c r="U1047" s="23"/>
    </row>
    <row r="1048" spans="1:21" ht="110.4">
      <c r="A1048" s="167" t="s">
        <v>57889</v>
      </c>
      <c r="B1048" s="23"/>
      <c r="C1048" s="23" t="s">
        <v>57890</v>
      </c>
      <c r="D1048" s="23"/>
      <c r="E1048" s="23"/>
      <c r="F1048" s="23"/>
      <c r="G1048" s="23"/>
      <c r="H1048" s="7"/>
      <c r="I1048" s="7"/>
      <c r="J1048" s="23"/>
      <c r="K1048" s="38"/>
      <c r="L1048" s="5"/>
      <c r="M1048" s="23"/>
      <c r="N1048" s="23"/>
      <c r="O1048" s="23"/>
      <c r="P1048" s="23"/>
      <c r="Q1048" s="23"/>
      <c r="R1048" s="23"/>
      <c r="S1048" s="23"/>
      <c r="T1048" s="23"/>
      <c r="U1048" s="23"/>
    </row>
    <row r="1049" spans="1:21" ht="96.6">
      <c r="A1049" s="167" t="s">
        <v>57891</v>
      </c>
      <c r="B1049" s="23"/>
      <c r="C1049" s="23" t="s">
        <v>57892</v>
      </c>
      <c r="D1049" s="23"/>
      <c r="E1049" s="23"/>
      <c r="F1049" s="23"/>
      <c r="G1049" s="23"/>
      <c r="H1049" s="7"/>
      <c r="I1049" s="7"/>
      <c r="J1049" s="23"/>
      <c r="K1049" s="38"/>
      <c r="L1049" s="5"/>
      <c r="M1049" s="23"/>
      <c r="N1049" s="23"/>
      <c r="O1049" s="23"/>
      <c r="P1049" s="23"/>
      <c r="Q1049" s="23"/>
      <c r="R1049" s="23"/>
      <c r="S1049" s="23"/>
      <c r="T1049" s="23"/>
      <c r="U1049" s="23"/>
    </row>
    <row r="1050" spans="1:21" ht="69">
      <c r="A1050" s="167" t="s">
        <v>57893</v>
      </c>
      <c r="B1050" s="23"/>
      <c r="C1050" s="23" t="s">
        <v>57894</v>
      </c>
      <c r="D1050" s="23"/>
      <c r="E1050" s="23"/>
      <c r="F1050" s="23"/>
      <c r="G1050" s="23"/>
      <c r="H1050" s="7"/>
      <c r="I1050" s="7"/>
      <c r="J1050" s="23"/>
      <c r="K1050" s="38"/>
      <c r="L1050" s="5"/>
      <c r="M1050" s="23"/>
      <c r="N1050" s="23"/>
      <c r="O1050" s="23"/>
      <c r="P1050" s="23"/>
      <c r="Q1050" s="23"/>
      <c r="R1050" s="23"/>
      <c r="S1050" s="23"/>
      <c r="T1050" s="23"/>
      <c r="U1050" s="23"/>
    </row>
    <row r="1051" spans="1:21" ht="27.6">
      <c r="A1051" s="160" t="s">
        <v>57895</v>
      </c>
      <c r="B1051" s="23" t="s">
        <v>57896</v>
      </c>
      <c r="C1051" s="5" t="s">
        <v>26246</v>
      </c>
      <c r="D1051" s="23" t="s">
        <v>57897</v>
      </c>
      <c r="E1051" s="23" t="s">
        <v>57898</v>
      </c>
      <c r="F1051" s="23" t="s">
        <v>57899</v>
      </c>
      <c r="G1051" s="23" t="s">
        <v>57900</v>
      </c>
      <c r="H1051" s="7" t="s">
        <v>57901</v>
      </c>
      <c r="I1051" s="7" t="s">
        <v>57902</v>
      </c>
      <c r="J1051" s="23"/>
      <c r="K1051" s="38"/>
      <c r="L1051" s="5"/>
      <c r="M1051" s="23"/>
      <c r="N1051" s="23"/>
      <c r="O1051" s="23"/>
      <c r="P1051" s="23"/>
      <c r="Q1051" s="23"/>
      <c r="R1051" s="23"/>
      <c r="S1051" s="23"/>
      <c r="T1051" s="23"/>
      <c r="U1051" s="23"/>
    </row>
    <row r="1052" spans="1:21" ht="27.6">
      <c r="A1052" s="167" t="s">
        <v>57903</v>
      </c>
      <c r="B1052" s="23"/>
      <c r="C1052" s="23" t="s">
        <v>57904</v>
      </c>
      <c r="D1052" s="23"/>
      <c r="E1052" s="23"/>
      <c r="F1052" s="23"/>
      <c r="G1052" s="23"/>
      <c r="H1052" s="7"/>
      <c r="I1052" s="7"/>
      <c r="J1052" s="23"/>
      <c r="K1052" s="38"/>
      <c r="L1052" s="5"/>
      <c r="M1052" s="23"/>
      <c r="N1052" s="23"/>
      <c r="O1052" s="23"/>
      <c r="P1052" s="23"/>
      <c r="Q1052" s="23"/>
      <c r="R1052" s="23"/>
      <c r="S1052" s="23"/>
      <c r="T1052" s="23"/>
      <c r="U1052" s="23"/>
    </row>
    <row r="1053" spans="1:21" ht="41.4">
      <c r="A1053" s="167" t="s">
        <v>57905</v>
      </c>
      <c r="B1053" s="23"/>
      <c r="C1053" s="23" t="s">
        <v>57906</v>
      </c>
      <c r="D1053" s="23"/>
      <c r="E1053" s="23"/>
      <c r="F1053" s="23"/>
      <c r="G1053" s="23"/>
      <c r="H1053" s="7"/>
      <c r="I1053" s="7"/>
      <c r="J1053" s="23"/>
      <c r="K1053" s="38"/>
      <c r="L1053" s="5"/>
      <c r="M1053" s="23"/>
      <c r="N1053" s="23"/>
      <c r="O1053" s="23"/>
      <c r="P1053" s="23"/>
      <c r="Q1053" s="23"/>
      <c r="R1053" s="23"/>
      <c r="S1053" s="23"/>
      <c r="T1053" s="23"/>
      <c r="U1053" s="23"/>
    </row>
    <row r="1054" spans="1:21" ht="27.6">
      <c r="A1054" s="167" t="s">
        <v>57907</v>
      </c>
      <c r="B1054" s="23"/>
      <c r="C1054" s="23" t="s">
        <v>57908</v>
      </c>
      <c r="D1054" s="23"/>
      <c r="E1054" s="23"/>
      <c r="F1054" s="23"/>
      <c r="G1054" s="23"/>
      <c r="H1054" s="7"/>
      <c r="I1054" s="7"/>
      <c r="J1054" s="23"/>
      <c r="K1054" s="38"/>
      <c r="L1054" s="5"/>
      <c r="M1054" s="23"/>
      <c r="N1054" s="23"/>
      <c r="O1054" s="23"/>
      <c r="P1054" s="23"/>
      <c r="Q1054" s="23"/>
      <c r="R1054" s="23"/>
      <c r="S1054" s="23"/>
      <c r="T1054" s="23"/>
      <c r="U1054" s="23"/>
    </row>
    <row r="1055" spans="1:21" ht="13.8">
      <c r="A1055" s="160"/>
      <c r="B1055" s="23"/>
      <c r="C1055" s="5" t="s">
        <v>57909</v>
      </c>
      <c r="D1055" s="23"/>
      <c r="E1055" s="23"/>
      <c r="F1055" s="23"/>
      <c r="G1055" s="23"/>
      <c r="H1055" s="7"/>
      <c r="I1055" s="7"/>
      <c r="J1055" s="23"/>
      <c r="K1055" s="38"/>
      <c r="L1055" s="5"/>
      <c r="M1055" s="23"/>
      <c r="N1055" s="23"/>
      <c r="O1055" s="23"/>
      <c r="P1055" s="23"/>
      <c r="Q1055" s="23"/>
      <c r="R1055" s="23"/>
      <c r="S1055" s="23"/>
      <c r="T1055" s="23"/>
      <c r="U1055" s="23"/>
    </row>
    <row r="1056" spans="1:21" ht="124.2">
      <c r="A1056" s="160" t="s">
        <v>57910</v>
      </c>
      <c r="B1056" s="23" t="s">
        <v>57911</v>
      </c>
      <c r="C1056" s="5" t="s">
        <v>26246</v>
      </c>
      <c r="D1056" s="23" t="s">
        <v>57912</v>
      </c>
      <c r="E1056" s="23" t="s">
        <v>57913</v>
      </c>
      <c r="F1056" s="23" t="s">
        <v>57914</v>
      </c>
      <c r="G1056" s="23" t="s">
        <v>57915</v>
      </c>
      <c r="H1056" s="7" t="s">
        <v>57916</v>
      </c>
      <c r="I1056" s="7" t="s">
        <v>57917</v>
      </c>
      <c r="J1056" s="23"/>
      <c r="K1056" s="38"/>
      <c r="L1056" s="5"/>
      <c r="M1056" s="23"/>
      <c r="N1056" s="23"/>
      <c r="O1056" s="23"/>
      <c r="P1056" s="23"/>
      <c r="Q1056" s="23"/>
      <c r="R1056" s="23"/>
      <c r="S1056" s="23"/>
      <c r="T1056" s="23"/>
      <c r="U1056" s="23"/>
    </row>
    <row r="1057" spans="1:21" ht="110.4">
      <c r="A1057" s="167" t="s">
        <v>57918</v>
      </c>
      <c r="B1057" s="23"/>
      <c r="C1057" s="23" t="s">
        <v>57919</v>
      </c>
      <c r="D1057" s="23"/>
      <c r="E1057" s="23"/>
      <c r="F1057" s="23"/>
      <c r="G1057" s="23"/>
      <c r="H1057" s="7"/>
      <c r="I1057" s="7"/>
      <c r="J1057" s="23"/>
      <c r="K1057" s="38"/>
      <c r="L1057" s="5"/>
      <c r="M1057" s="23"/>
      <c r="N1057" s="23"/>
      <c r="O1057" s="23"/>
      <c r="P1057" s="23"/>
      <c r="Q1057" s="23"/>
      <c r="R1057" s="23"/>
      <c r="S1057" s="23"/>
      <c r="T1057" s="23"/>
      <c r="U1057" s="23"/>
    </row>
    <row r="1058" spans="1:21" ht="27.6">
      <c r="A1058" s="167" t="s">
        <v>57920</v>
      </c>
      <c r="B1058" s="23"/>
      <c r="C1058" s="23" t="s">
        <v>57921</v>
      </c>
      <c r="D1058" s="23"/>
      <c r="E1058" s="23"/>
      <c r="F1058" s="23"/>
      <c r="G1058" s="23"/>
      <c r="H1058" s="7"/>
      <c r="I1058" s="7"/>
      <c r="J1058" s="23"/>
      <c r="K1058" s="38"/>
      <c r="L1058" s="5"/>
      <c r="M1058" s="23"/>
      <c r="N1058" s="23"/>
      <c r="O1058" s="23"/>
      <c r="P1058" s="23"/>
      <c r="Q1058" s="23"/>
      <c r="R1058" s="23"/>
      <c r="S1058" s="23"/>
      <c r="T1058" s="23"/>
      <c r="U1058" s="23"/>
    </row>
    <row r="1059" spans="1:21" ht="82.8">
      <c r="A1059" s="167" t="s">
        <v>57922</v>
      </c>
      <c r="B1059" s="23"/>
      <c r="C1059" s="23" t="s">
        <v>57923</v>
      </c>
      <c r="D1059" s="23"/>
      <c r="E1059" s="23"/>
      <c r="F1059" s="23"/>
      <c r="G1059" s="23"/>
      <c r="H1059" s="7"/>
      <c r="I1059" s="7"/>
      <c r="J1059" s="23"/>
      <c r="K1059" s="38"/>
      <c r="L1059" s="5"/>
      <c r="M1059" s="23"/>
      <c r="N1059" s="23"/>
      <c r="O1059" s="23"/>
      <c r="P1059" s="23"/>
      <c r="Q1059" s="23"/>
      <c r="R1059" s="23"/>
      <c r="S1059" s="23"/>
      <c r="T1059" s="23"/>
      <c r="U1059" s="23"/>
    </row>
    <row r="1060" spans="1:21" ht="13.8">
      <c r="A1060" s="160" t="s">
        <v>57924</v>
      </c>
      <c r="B1060" s="23" t="s">
        <v>57925</v>
      </c>
      <c r="C1060" s="5" t="s">
        <v>26246</v>
      </c>
      <c r="D1060" s="23" t="s">
        <v>57926</v>
      </c>
      <c r="E1060" s="23" t="s">
        <v>57927</v>
      </c>
      <c r="F1060" s="23" t="s">
        <v>57928</v>
      </c>
      <c r="G1060" s="23" t="s">
        <v>57929</v>
      </c>
      <c r="H1060" s="7" t="s">
        <v>57930</v>
      </c>
      <c r="I1060" s="7" t="s">
        <v>57931</v>
      </c>
      <c r="J1060" s="23"/>
      <c r="K1060" s="38"/>
      <c r="L1060" s="5"/>
      <c r="M1060" s="23"/>
      <c r="N1060" s="23"/>
      <c r="O1060" s="23"/>
      <c r="P1060" s="23"/>
      <c r="Q1060" s="23"/>
      <c r="R1060" s="23"/>
      <c r="S1060" s="23"/>
      <c r="T1060" s="23"/>
      <c r="U1060" s="23"/>
    </row>
    <row r="1061" spans="1:21" ht="13.8">
      <c r="A1061" s="167" t="s">
        <v>57932</v>
      </c>
      <c r="B1061" s="23"/>
      <c r="C1061" s="23" t="s">
        <v>57933</v>
      </c>
      <c r="D1061" s="23"/>
      <c r="E1061" s="23"/>
      <c r="F1061" s="23"/>
      <c r="G1061" s="23"/>
      <c r="H1061" s="7"/>
      <c r="I1061" s="7"/>
      <c r="J1061" s="23"/>
      <c r="K1061" s="38"/>
      <c r="L1061" s="5"/>
      <c r="M1061" s="23"/>
      <c r="N1061" s="23"/>
      <c r="O1061" s="23"/>
      <c r="P1061" s="23"/>
      <c r="Q1061" s="23"/>
      <c r="R1061" s="23"/>
      <c r="S1061" s="23"/>
      <c r="T1061" s="23"/>
      <c r="U1061" s="23"/>
    </row>
    <row r="1062" spans="1:21" ht="13.8">
      <c r="A1062" s="167" t="s">
        <v>57934</v>
      </c>
      <c r="B1062" s="23"/>
      <c r="C1062" s="23" t="s">
        <v>57935</v>
      </c>
      <c r="D1062" s="23"/>
      <c r="E1062" s="23"/>
      <c r="F1062" s="23"/>
      <c r="G1062" s="23"/>
      <c r="H1062" s="7"/>
      <c r="I1062" s="7"/>
      <c r="J1062" s="23"/>
      <c r="K1062" s="38"/>
      <c r="L1062" s="5"/>
      <c r="M1062" s="23"/>
      <c r="N1062" s="23"/>
      <c r="O1062" s="23"/>
      <c r="P1062" s="23"/>
      <c r="Q1062" s="23"/>
      <c r="R1062" s="23"/>
      <c r="S1062" s="23"/>
      <c r="T1062" s="23"/>
      <c r="U1062" s="23"/>
    </row>
    <row r="1063" spans="1:21" ht="13.8">
      <c r="A1063" s="167" t="s">
        <v>57936</v>
      </c>
      <c r="B1063" s="23"/>
      <c r="C1063" s="23" t="s">
        <v>57937</v>
      </c>
      <c r="D1063" s="23"/>
      <c r="E1063" s="23"/>
      <c r="F1063" s="23"/>
      <c r="G1063" s="23"/>
      <c r="H1063" s="7"/>
      <c r="I1063" s="7"/>
      <c r="J1063" s="23"/>
      <c r="K1063" s="38"/>
      <c r="L1063" s="5"/>
      <c r="M1063" s="23"/>
      <c r="N1063" s="23"/>
      <c r="O1063" s="23"/>
      <c r="P1063" s="23"/>
      <c r="Q1063" s="23"/>
      <c r="R1063" s="23"/>
      <c r="S1063" s="23"/>
      <c r="T1063" s="23"/>
      <c r="U1063" s="23"/>
    </row>
    <row r="1064" spans="1:21" ht="165.6">
      <c r="A1064" s="160" t="s">
        <v>57938</v>
      </c>
      <c r="B1064" s="23" t="s">
        <v>57939</v>
      </c>
      <c r="C1064" s="5" t="s">
        <v>26246</v>
      </c>
      <c r="D1064" s="23" t="s">
        <v>57940</v>
      </c>
      <c r="E1064" s="23" t="s">
        <v>57941</v>
      </c>
      <c r="F1064" s="23" t="s">
        <v>57942</v>
      </c>
      <c r="G1064" s="23" t="s">
        <v>57943</v>
      </c>
      <c r="H1064" s="7" t="s">
        <v>57944</v>
      </c>
      <c r="I1064" s="7" t="s">
        <v>57945</v>
      </c>
      <c r="J1064" s="23"/>
      <c r="K1064" s="38"/>
      <c r="L1064" s="5"/>
      <c r="M1064" s="23"/>
      <c r="N1064" s="23"/>
      <c r="O1064" s="23"/>
      <c r="P1064" s="23"/>
      <c r="Q1064" s="23"/>
      <c r="R1064" s="23"/>
      <c r="S1064" s="23"/>
      <c r="T1064" s="23"/>
      <c r="U1064" s="23"/>
    </row>
    <row r="1065" spans="1:21" ht="138">
      <c r="A1065" s="167" t="s">
        <v>57946</v>
      </c>
      <c r="B1065" s="23"/>
      <c r="C1065" s="23" t="s">
        <v>57947</v>
      </c>
      <c r="D1065" s="23"/>
      <c r="E1065" s="23"/>
      <c r="F1065" s="23"/>
      <c r="G1065" s="23"/>
      <c r="H1065" s="7"/>
      <c r="I1065" s="7"/>
      <c r="J1065" s="23"/>
      <c r="K1065" s="38"/>
      <c r="L1065" s="5"/>
      <c r="M1065" s="23"/>
      <c r="N1065" s="23"/>
      <c r="O1065" s="23"/>
      <c r="P1065" s="23"/>
      <c r="Q1065" s="23"/>
      <c r="R1065" s="23"/>
      <c r="S1065" s="23"/>
      <c r="T1065" s="23"/>
      <c r="U1065" s="23"/>
    </row>
    <row r="1066" spans="1:21" ht="110.4">
      <c r="A1066" s="167" t="s">
        <v>57948</v>
      </c>
      <c r="B1066" s="23"/>
      <c r="C1066" s="23" t="s">
        <v>57949</v>
      </c>
      <c r="D1066" s="23"/>
      <c r="E1066" s="23"/>
      <c r="F1066" s="23"/>
      <c r="G1066" s="23"/>
      <c r="H1066" s="7"/>
      <c r="I1066" s="7"/>
      <c r="J1066" s="23"/>
      <c r="K1066" s="38"/>
      <c r="L1066" s="5"/>
      <c r="M1066" s="23"/>
      <c r="N1066" s="23"/>
      <c r="O1066" s="23"/>
      <c r="P1066" s="23"/>
      <c r="Q1066" s="23"/>
      <c r="R1066" s="23"/>
      <c r="S1066" s="23"/>
      <c r="T1066" s="23"/>
      <c r="U1066" s="23"/>
    </row>
    <row r="1067" spans="1:21" ht="96.6">
      <c r="A1067" s="167" t="s">
        <v>57950</v>
      </c>
      <c r="B1067" s="23"/>
      <c r="C1067" s="23" t="s">
        <v>57951</v>
      </c>
      <c r="D1067" s="23"/>
      <c r="E1067" s="23"/>
      <c r="F1067" s="23"/>
      <c r="G1067" s="23"/>
      <c r="H1067" s="7"/>
      <c r="I1067" s="7"/>
      <c r="J1067" s="23"/>
      <c r="K1067" s="38"/>
      <c r="L1067" s="5"/>
      <c r="M1067" s="23"/>
      <c r="N1067" s="23"/>
      <c r="O1067" s="23"/>
      <c r="P1067" s="23"/>
      <c r="Q1067" s="23"/>
      <c r="R1067" s="23"/>
      <c r="S1067" s="23"/>
      <c r="T1067" s="23"/>
      <c r="U1067" s="23"/>
    </row>
    <row r="1068" spans="1:21" ht="13.8">
      <c r="A1068" s="160" t="s">
        <v>57952</v>
      </c>
      <c r="B1068" s="23" t="s">
        <v>57953</v>
      </c>
      <c r="C1068" s="23" t="s">
        <v>57954</v>
      </c>
      <c r="D1068" s="23" t="s">
        <v>57955</v>
      </c>
      <c r="E1068" s="23" t="s">
        <v>57956</v>
      </c>
      <c r="F1068" s="23" t="s">
        <v>57957</v>
      </c>
      <c r="G1068" s="23" t="s">
        <v>57958</v>
      </c>
      <c r="H1068" s="7" t="s">
        <v>57959</v>
      </c>
      <c r="I1068" s="7" t="s">
        <v>57960</v>
      </c>
      <c r="J1068" s="23"/>
      <c r="K1068" s="38"/>
      <c r="L1068" s="5"/>
      <c r="M1068" s="23"/>
      <c r="N1068" s="23"/>
      <c r="O1068" s="23"/>
      <c r="P1068" s="23"/>
      <c r="Q1068" s="23"/>
      <c r="R1068" s="23"/>
      <c r="S1068" s="23"/>
      <c r="T1068" s="23"/>
      <c r="U1068" s="23"/>
    </row>
    <row r="1069" spans="1:21" ht="110.4">
      <c r="A1069" s="160" t="s">
        <v>57961</v>
      </c>
      <c r="B1069" s="23" t="s">
        <v>57962</v>
      </c>
      <c r="C1069" s="23" t="s">
        <v>57963</v>
      </c>
      <c r="D1069" s="23" t="s">
        <v>57964</v>
      </c>
      <c r="E1069" s="23" t="s">
        <v>57965</v>
      </c>
      <c r="F1069" s="23" t="s">
        <v>57966</v>
      </c>
      <c r="G1069" s="23" t="s">
        <v>57967</v>
      </c>
      <c r="H1069" s="7" t="s">
        <v>57968</v>
      </c>
      <c r="I1069" s="7" t="s">
        <v>57969</v>
      </c>
      <c r="J1069" s="23"/>
      <c r="K1069" s="38"/>
      <c r="L1069" s="5"/>
      <c r="M1069" s="23"/>
      <c r="N1069" s="23"/>
      <c r="O1069" s="23"/>
      <c r="P1069" s="23"/>
      <c r="Q1069" s="23"/>
      <c r="R1069" s="23"/>
      <c r="S1069" s="23"/>
      <c r="T1069" s="23"/>
      <c r="U1069" s="23"/>
    </row>
    <row r="1070" spans="1:21" ht="27.6">
      <c r="A1070" s="160" t="s">
        <v>57970</v>
      </c>
      <c r="B1070" s="23" t="s">
        <v>57971</v>
      </c>
      <c r="C1070" s="5" t="s">
        <v>26246</v>
      </c>
      <c r="D1070" s="23" t="s">
        <v>57972</v>
      </c>
      <c r="E1070" s="23" t="s">
        <v>57973</v>
      </c>
      <c r="F1070" s="23" t="s">
        <v>57974</v>
      </c>
      <c r="G1070" s="23" t="s">
        <v>57975</v>
      </c>
      <c r="H1070" s="7" t="s">
        <v>57976</v>
      </c>
      <c r="I1070" s="7" t="s">
        <v>57977</v>
      </c>
      <c r="J1070" s="23"/>
      <c r="K1070" s="38"/>
      <c r="L1070" s="5"/>
      <c r="M1070" s="23"/>
      <c r="N1070" s="23"/>
      <c r="O1070" s="23"/>
      <c r="P1070" s="23"/>
      <c r="Q1070" s="23"/>
      <c r="R1070" s="23"/>
      <c r="S1070" s="23"/>
      <c r="T1070" s="23"/>
      <c r="U1070" s="23"/>
    </row>
    <row r="1071" spans="1:21" ht="27.6">
      <c r="A1071" s="167" t="s">
        <v>57978</v>
      </c>
      <c r="B1071" s="23"/>
      <c r="C1071" s="23" t="s">
        <v>57979</v>
      </c>
      <c r="D1071" s="23"/>
      <c r="E1071" s="23"/>
      <c r="F1071" s="23"/>
      <c r="G1071" s="23"/>
      <c r="H1071" s="7"/>
      <c r="I1071" s="7"/>
      <c r="J1071" s="23"/>
      <c r="K1071" s="38"/>
      <c r="L1071" s="5"/>
      <c r="M1071" s="23"/>
      <c r="N1071" s="23"/>
      <c r="O1071" s="23"/>
      <c r="P1071" s="23"/>
      <c r="Q1071" s="23"/>
      <c r="R1071" s="23"/>
      <c r="S1071" s="23"/>
      <c r="T1071" s="23"/>
      <c r="U1071" s="23"/>
    </row>
    <row r="1072" spans="1:21" ht="27.6">
      <c r="A1072" s="167" t="s">
        <v>57980</v>
      </c>
      <c r="B1072" s="23"/>
      <c r="C1072" s="23" t="s">
        <v>57981</v>
      </c>
      <c r="D1072" s="23"/>
      <c r="E1072" s="23"/>
      <c r="F1072" s="23"/>
      <c r="G1072" s="23"/>
      <c r="H1072" s="7"/>
      <c r="I1072" s="7"/>
      <c r="J1072" s="23"/>
      <c r="K1072" s="38"/>
      <c r="L1072" s="5"/>
      <c r="M1072" s="23"/>
      <c r="N1072" s="23"/>
      <c r="O1072" s="23"/>
      <c r="P1072" s="23"/>
      <c r="Q1072" s="23"/>
      <c r="R1072" s="23"/>
      <c r="S1072" s="23"/>
      <c r="T1072" s="23"/>
      <c r="U1072" s="23"/>
    </row>
    <row r="1073" spans="1:21" ht="13.8">
      <c r="A1073" s="167" t="s">
        <v>57982</v>
      </c>
      <c r="B1073" s="23"/>
      <c r="C1073" s="6" t="s">
        <v>57983</v>
      </c>
      <c r="D1073" s="23"/>
      <c r="E1073" s="23"/>
      <c r="F1073" s="23"/>
      <c r="G1073" s="23"/>
      <c r="H1073" s="7"/>
      <c r="I1073" s="7"/>
      <c r="J1073" s="23"/>
      <c r="K1073" s="38"/>
      <c r="L1073" s="5"/>
      <c r="M1073" s="23"/>
      <c r="N1073" s="23"/>
      <c r="O1073" s="23"/>
      <c r="P1073" s="23"/>
      <c r="Q1073" s="23"/>
      <c r="R1073" s="23"/>
      <c r="S1073" s="23"/>
      <c r="T1073" s="23"/>
      <c r="U1073" s="23"/>
    </row>
    <row r="1074" spans="1:21" ht="276">
      <c r="A1074" s="160" t="s">
        <v>57984</v>
      </c>
      <c r="B1074" s="23" t="s">
        <v>57985</v>
      </c>
      <c r="C1074" s="5" t="s">
        <v>26246</v>
      </c>
      <c r="D1074" s="23" t="s">
        <v>57986</v>
      </c>
      <c r="E1074" s="23" t="s">
        <v>57987</v>
      </c>
      <c r="F1074" s="23" t="s">
        <v>57988</v>
      </c>
      <c r="G1074" s="23" t="s">
        <v>57989</v>
      </c>
      <c r="H1074" s="7" t="s">
        <v>57990</v>
      </c>
      <c r="I1074" s="7" t="s">
        <v>57991</v>
      </c>
      <c r="J1074" s="23"/>
      <c r="K1074" s="38"/>
      <c r="L1074" s="5"/>
      <c r="M1074" s="23"/>
      <c r="N1074" s="23"/>
      <c r="O1074" s="23"/>
      <c r="P1074" s="23"/>
      <c r="Q1074" s="23"/>
      <c r="R1074" s="23"/>
      <c r="S1074" s="23"/>
      <c r="T1074" s="23"/>
      <c r="U1074" s="23"/>
    </row>
    <row r="1075" spans="1:21" ht="248.4">
      <c r="A1075" s="167" t="s">
        <v>57992</v>
      </c>
      <c r="B1075" s="23"/>
      <c r="C1075" s="23" t="s">
        <v>57993</v>
      </c>
      <c r="D1075" s="23"/>
      <c r="E1075" s="23"/>
      <c r="F1075" s="23"/>
      <c r="G1075" s="23"/>
      <c r="H1075" s="7"/>
      <c r="I1075" s="7"/>
      <c r="J1075" s="23"/>
      <c r="K1075" s="38"/>
      <c r="L1075" s="5"/>
      <c r="M1075" s="23"/>
      <c r="N1075" s="23"/>
      <c r="O1075" s="23"/>
      <c r="P1075" s="23"/>
      <c r="Q1075" s="23"/>
      <c r="R1075" s="23"/>
      <c r="S1075" s="23"/>
      <c r="T1075" s="23"/>
      <c r="U1075" s="23"/>
    </row>
    <row r="1076" spans="1:21" ht="248.4">
      <c r="A1076" s="167" t="s">
        <v>57994</v>
      </c>
      <c r="B1076" s="23"/>
      <c r="C1076" s="23" t="s">
        <v>57995</v>
      </c>
      <c r="D1076" s="23"/>
      <c r="E1076" s="23"/>
      <c r="F1076" s="23"/>
      <c r="G1076" s="23"/>
      <c r="H1076" s="7"/>
      <c r="I1076" s="7"/>
      <c r="J1076" s="23"/>
      <c r="K1076" s="38"/>
      <c r="L1076" s="5"/>
      <c r="M1076" s="23"/>
      <c r="N1076" s="23"/>
      <c r="O1076" s="23"/>
      <c r="P1076" s="23"/>
      <c r="Q1076" s="23"/>
      <c r="R1076" s="23"/>
      <c r="S1076" s="23"/>
      <c r="T1076" s="23"/>
      <c r="U1076" s="23"/>
    </row>
    <row r="1077" spans="1:21" ht="207">
      <c r="A1077" s="167" t="s">
        <v>57996</v>
      </c>
      <c r="B1077" s="23"/>
      <c r="C1077" s="23" t="s">
        <v>57997</v>
      </c>
      <c r="D1077" s="23"/>
      <c r="E1077" s="23"/>
      <c r="F1077" s="23"/>
      <c r="G1077" s="23"/>
      <c r="H1077" s="7"/>
      <c r="I1077" s="7"/>
      <c r="J1077" s="23"/>
      <c r="K1077" s="38"/>
      <c r="L1077" s="5"/>
      <c r="M1077" s="23"/>
      <c r="N1077" s="23"/>
      <c r="O1077" s="23"/>
      <c r="P1077" s="23"/>
      <c r="Q1077" s="23"/>
      <c r="R1077" s="23"/>
      <c r="S1077" s="23"/>
      <c r="T1077" s="23"/>
      <c r="U1077" s="23"/>
    </row>
    <row r="1078" spans="1:21" ht="13.8">
      <c r="A1078" s="160" t="s">
        <v>57998</v>
      </c>
      <c r="B1078" s="23" t="s">
        <v>57999</v>
      </c>
      <c r="C1078" s="5" t="s">
        <v>26246</v>
      </c>
      <c r="D1078" s="23" t="s">
        <v>58000</v>
      </c>
      <c r="E1078" s="23" t="s">
        <v>58001</v>
      </c>
      <c r="F1078" s="23" t="s">
        <v>58002</v>
      </c>
      <c r="G1078" s="23" t="s">
        <v>58003</v>
      </c>
      <c r="H1078" s="7" t="s">
        <v>58004</v>
      </c>
      <c r="I1078" s="7" t="s">
        <v>58005</v>
      </c>
      <c r="J1078" s="23"/>
      <c r="K1078" s="38"/>
      <c r="L1078" s="5"/>
      <c r="M1078" s="23"/>
      <c r="N1078" s="23"/>
      <c r="O1078" s="23"/>
      <c r="P1078" s="23"/>
      <c r="Q1078" s="23"/>
      <c r="R1078" s="23"/>
      <c r="S1078" s="23"/>
      <c r="T1078" s="23"/>
      <c r="U1078" s="23"/>
    </row>
    <row r="1079" spans="1:21" ht="13.8">
      <c r="A1079" s="167" t="s">
        <v>58006</v>
      </c>
      <c r="B1079" s="23"/>
      <c r="C1079" s="23" t="s">
        <v>58007</v>
      </c>
      <c r="D1079" s="23"/>
      <c r="E1079" s="23"/>
      <c r="F1079" s="23"/>
      <c r="G1079" s="23"/>
      <c r="H1079" s="7"/>
      <c r="I1079" s="7"/>
      <c r="J1079" s="23"/>
      <c r="K1079" s="38"/>
      <c r="L1079" s="5"/>
      <c r="M1079" s="23"/>
      <c r="N1079" s="23"/>
      <c r="O1079" s="23"/>
      <c r="P1079" s="23"/>
      <c r="Q1079" s="23"/>
      <c r="R1079" s="23"/>
      <c r="S1079" s="23"/>
      <c r="T1079" s="23"/>
      <c r="U1079" s="23"/>
    </row>
    <row r="1080" spans="1:21" ht="13.8">
      <c r="A1080" s="167" t="s">
        <v>58008</v>
      </c>
      <c r="B1080" s="23"/>
      <c r="C1080" s="23" t="s">
        <v>58009</v>
      </c>
      <c r="D1080" s="23"/>
      <c r="E1080" s="23"/>
      <c r="F1080" s="23"/>
      <c r="G1080" s="23"/>
      <c r="H1080" s="7"/>
      <c r="I1080" s="7"/>
      <c r="J1080" s="23"/>
      <c r="K1080" s="38"/>
      <c r="L1080" s="5"/>
      <c r="M1080" s="23"/>
      <c r="N1080" s="23"/>
      <c r="O1080" s="23"/>
      <c r="P1080" s="23"/>
      <c r="Q1080" s="23"/>
      <c r="R1080" s="23"/>
      <c r="S1080" s="23"/>
      <c r="T1080" s="23"/>
      <c r="U1080" s="23"/>
    </row>
    <row r="1081" spans="1:21" ht="13.8">
      <c r="A1081" s="167" t="s">
        <v>58010</v>
      </c>
      <c r="B1081" s="23"/>
      <c r="C1081" s="23" t="s">
        <v>58011</v>
      </c>
      <c r="D1081" s="23"/>
      <c r="E1081" s="23"/>
      <c r="F1081" s="23"/>
      <c r="G1081" s="23"/>
      <c r="H1081" s="7"/>
      <c r="I1081" s="7"/>
      <c r="J1081" s="23"/>
      <c r="K1081" s="38"/>
      <c r="L1081" s="5"/>
      <c r="M1081" s="23"/>
      <c r="N1081" s="23"/>
      <c r="O1081" s="23"/>
      <c r="P1081" s="23"/>
      <c r="Q1081" s="23"/>
      <c r="R1081" s="23"/>
      <c r="S1081" s="23"/>
      <c r="T1081" s="23"/>
      <c r="U1081" s="23"/>
    </row>
    <row r="1082" spans="1:21" ht="27.6">
      <c r="A1082" s="160" t="s">
        <v>58012</v>
      </c>
      <c r="B1082" s="23" t="s">
        <v>58013</v>
      </c>
      <c r="C1082" s="5" t="s">
        <v>26246</v>
      </c>
      <c r="D1082" s="23" t="s">
        <v>58014</v>
      </c>
      <c r="E1082" s="23" t="s">
        <v>58015</v>
      </c>
      <c r="F1082" s="23" t="s">
        <v>58016</v>
      </c>
      <c r="G1082" s="23" t="s">
        <v>58017</v>
      </c>
      <c r="H1082" s="7" t="s">
        <v>58018</v>
      </c>
      <c r="I1082" s="7" t="s">
        <v>58019</v>
      </c>
      <c r="J1082" s="23"/>
      <c r="K1082" s="38"/>
      <c r="L1082" s="5"/>
      <c r="M1082" s="23"/>
      <c r="N1082" s="23"/>
      <c r="O1082" s="23"/>
      <c r="P1082" s="23"/>
      <c r="Q1082" s="23"/>
      <c r="R1082" s="23"/>
      <c r="S1082" s="23"/>
      <c r="T1082" s="23"/>
      <c r="U1082" s="23"/>
    </row>
    <row r="1083" spans="1:21" ht="13.8">
      <c r="A1083" s="167" t="s">
        <v>58020</v>
      </c>
      <c r="B1083" s="23"/>
      <c r="C1083" s="23" t="s">
        <v>58021</v>
      </c>
      <c r="D1083" s="23"/>
      <c r="E1083" s="23"/>
      <c r="F1083" s="23"/>
      <c r="G1083" s="23"/>
      <c r="H1083" s="7"/>
      <c r="I1083" s="7"/>
      <c r="J1083" s="23"/>
      <c r="K1083" s="38"/>
      <c r="L1083" s="5"/>
      <c r="M1083" s="23"/>
      <c r="N1083" s="23"/>
      <c r="O1083" s="23"/>
      <c r="P1083" s="23"/>
      <c r="Q1083" s="23"/>
      <c r="R1083" s="23"/>
      <c r="S1083" s="23"/>
      <c r="T1083" s="23"/>
      <c r="U1083" s="23"/>
    </row>
    <row r="1084" spans="1:21" ht="13.8">
      <c r="A1084" s="167" t="s">
        <v>58022</v>
      </c>
      <c r="B1084" s="23"/>
      <c r="C1084" s="6" t="s">
        <v>58023</v>
      </c>
      <c r="D1084" s="23"/>
      <c r="E1084" s="23"/>
      <c r="F1084" s="23"/>
      <c r="G1084" s="23"/>
      <c r="H1084" s="7"/>
      <c r="I1084" s="7"/>
      <c r="J1084" s="23"/>
      <c r="K1084" s="38"/>
      <c r="L1084" s="5"/>
      <c r="M1084" s="23"/>
      <c r="N1084" s="23"/>
      <c r="O1084" s="23"/>
      <c r="P1084" s="23"/>
      <c r="Q1084" s="23"/>
      <c r="R1084" s="23"/>
      <c r="S1084" s="23"/>
      <c r="T1084" s="23"/>
      <c r="U1084" s="23"/>
    </row>
    <row r="1085" spans="1:21" ht="13.8">
      <c r="A1085" s="167" t="s">
        <v>58024</v>
      </c>
      <c r="B1085" s="23"/>
      <c r="C1085" s="6" t="s">
        <v>58025</v>
      </c>
      <c r="D1085" s="23"/>
      <c r="E1085" s="23"/>
      <c r="F1085" s="23"/>
      <c r="G1085" s="23"/>
      <c r="H1085" s="7"/>
      <c r="I1085" s="7"/>
      <c r="J1085" s="23"/>
      <c r="K1085" s="38"/>
      <c r="L1085" s="5"/>
      <c r="M1085" s="23"/>
      <c r="N1085" s="23"/>
      <c r="O1085" s="23"/>
      <c r="P1085" s="23"/>
      <c r="Q1085" s="23"/>
      <c r="R1085" s="23"/>
      <c r="S1085" s="23"/>
      <c r="T1085" s="23"/>
      <c r="U1085" s="23"/>
    </row>
    <row r="1086" spans="1:21" ht="27.6">
      <c r="A1086" s="160" t="s">
        <v>58026</v>
      </c>
      <c r="B1086" s="23" t="s">
        <v>58027</v>
      </c>
      <c r="C1086" s="23" t="s">
        <v>58028</v>
      </c>
      <c r="D1086" s="23" t="s">
        <v>58029</v>
      </c>
      <c r="E1086" s="23" t="s">
        <v>58030</v>
      </c>
      <c r="F1086" s="23" t="s">
        <v>58031</v>
      </c>
      <c r="G1086" s="23" t="s">
        <v>58032</v>
      </c>
      <c r="H1086" s="7" t="s">
        <v>58033</v>
      </c>
      <c r="I1086" s="7" t="s">
        <v>58034</v>
      </c>
      <c r="J1086" s="23"/>
      <c r="K1086" s="38"/>
      <c r="L1086" s="5"/>
      <c r="M1086" s="23"/>
      <c r="N1086" s="23"/>
      <c r="O1086" s="23"/>
      <c r="P1086" s="23"/>
      <c r="Q1086" s="23"/>
      <c r="R1086" s="23"/>
      <c r="S1086" s="23"/>
      <c r="T1086" s="23"/>
      <c r="U1086" s="23"/>
    </row>
    <row r="1087" spans="1:21" ht="151.80000000000001">
      <c r="A1087" s="160" t="s">
        <v>58035</v>
      </c>
      <c r="B1087" s="23" t="s">
        <v>58036</v>
      </c>
      <c r="C1087" s="23" t="s">
        <v>58037</v>
      </c>
      <c r="D1087" s="23" t="s">
        <v>58038</v>
      </c>
      <c r="E1087" s="23" t="s">
        <v>58039</v>
      </c>
      <c r="F1087" s="23" t="s">
        <v>58040</v>
      </c>
      <c r="G1087" s="23" t="s">
        <v>58041</v>
      </c>
      <c r="H1087" s="7" t="s">
        <v>58042</v>
      </c>
      <c r="I1087" s="7" t="s">
        <v>58043</v>
      </c>
      <c r="J1087" s="23"/>
      <c r="K1087" s="38"/>
      <c r="L1087" s="5"/>
      <c r="M1087" s="23"/>
      <c r="N1087" s="23"/>
      <c r="O1087" s="23"/>
      <c r="P1087" s="23"/>
      <c r="Q1087" s="23"/>
      <c r="R1087" s="23"/>
      <c r="S1087" s="23"/>
      <c r="T1087" s="23"/>
      <c r="U1087" s="23"/>
    </row>
    <row r="1088" spans="1:21" ht="13.8">
      <c r="A1088" s="160" t="s">
        <v>58044</v>
      </c>
      <c r="B1088" s="23" t="s">
        <v>58045</v>
      </c>
      <c r="C1088" s="23" t="s">
        <v>58046</v>
      </c>
      <c r="D1088" s="23" t="s">
        <v>58047</v>
      </c>
      <c r="E1088" s="23" t="s">
        <v>58048</v>
      </c>
      <c r="F1088" s="23" t="s">
        <v>58049</v>
      </c>
      <c r="G1088" s="23" t="s">
        <v>58050</v>
      </c>
      <c r="H1088" s="7" t="s">
        <v>58051</v>
      </c>
      <c r="I1088" s="7" t="s">
        <v>58052</v>
      </c>
      <c r="J1088" s="23"/>
      <c r="K1088" s="38"/>
      <c r="L1088" s="5"/>
      <c r="M1088" s="23"/>
      <c r="N1088" s="23"/>
      <c r="O1088" s="23"/>
      <c r="P1088" s="23"/>
      <c r="Q1088" s="23"/>
      <c r="R1088" s="23"/>
      <c r="S1088" s="23"/>
      <c r="T1088" s="23"/>
      <c r="U1088" s="23"/>
    </row>
    <row r="1089" spans="1:21" ht="124.2">
      <c r="A1089" s="160" t="s">
        <v>58053</v>
      </c>
      <c r="B1089" s="23" t="s">
        <v>58054</v>
      </c>
      <c r="C1089" s="23" t="s">
        <v>58055</v>
      </c>
      <c r="D1089" s="23" t="s">
        <v>58056</v>
      </c>
      <c r="E1089" s="23" t="s">
        <v>58057</v>
      </c>
      <c r="F1089" s="23" t="s">
        <v>58058</v>
      </c>
      <c r="G1089" s="23" t="s">
        <v>58059</v>
      </c>
      <c r="H1089" s="7" t="s">
        <v>58060</v>
      </c>
      <c r="I1089" s="7" t="s">
        <v>58061</v>
      </c>
      <c r="J1089" s="23"/>
      <c r="K1089" s="38"/>
      <c r="L1089" s="5"/>
      <c r="M1089" s="23"/>
      <c r="N1089" s="23"/>
      <c r="O1089" s="23"/>
      <c r="P1089" s="23"/>
      <c r="Q1089" s="23"/>
      <c r="R1089" s="23"/>
      <c r="S1089" s="23"/>
      <c r="T1089" s="23"/>
      <c r="U1089" s="23"/>
    </row>
    <row r="1090" spans="1:21" ht="13.8">
      <c r="A1090" s="160" t="s">
        <v>58062</v>
      </c>
      <c r="B1090" s="23" t="s">
        <v>58063</v>
      </c>
      <c r="C1090" s="23" t="s">
        <v>58064</v>
      </c>
      <c r="D1090" s="23" t="s">
        <v>58065</v>
      </c>
      <c r="E1090" s="23" t="s">
        <v>58066</v>
      </c>
      <c r="F1090" s="23" t="s">
        <v>58067</v>
      </c>
      <c r="G1090" s="23" t="s">
        <v>58068</v>
      </c>
      <c r="H1090" s="7" t="s">
        <v>58069</v>
      </c>
      <c r="I1090" s="7" t="s">
        <v>58070</v>
      </c>
      <c r="J1090" s="23"/>
      <c r="K1090" s="38"/>
      <c r="L1090" s="5"/>
      <c r="M1090" s="23"/>
      <c r="N1090" s="23"/>
      <c r="O1090" s="23"/>
      <c r="P1090" s="23"/>
      <c r="Q1090" s="23"/>
      <c r="R1090" s="23"/>
      <c r="S1090" s="23"/>
      <c r="T1090" s="23"/>
      <c r="U1090" s="23"/>
    </row>
    <row r="1091" spans="1:21" ht="41.4">
      <c r="A1091" s="160" t="s">
        <v>58071</v>
      </c>
      <c r="B1091" s="23" t="s">
        <v>58072</v>
      </c>
      <c r="C1091" s="23" t="s">
        <v>58073</v>
      </c>
      <c r="D1091" s="23" t="s">
        <v>58074</v>
      </c>
      <c r="E1091" s="23" t="s">
        <v>58075</v>
      </c>
      <c r="F1091" s="23" t="s">
        <v>58076</v>
      </c>
      <c r="G1091" s="23" t="s">
        <v>58077</v>
      </c>
      <c r="H1091" s="7" t="s">
        <v>58078</v>
      </c>
      <c r="I1091" s="7" t="s">
        <v>58079</v>
      </c>
      <c r="J1091" s="23"/>
      <c r="K1091" s="38"/>
      <c r="L1091" s="5"/>
      <c r="M1091" s="23"/>
      <c r="N1091" s="23"/>
      <c r="O1091" s="23"/>
      <c r="P1091" s="23"/>
      <c r="Q1091" s="23"/>
      <c r="R1091" s="23"/>
      <c r="S1091" s="23"/>
      <c r="T1091" s="23"/>
      <c r="U1091" s="23"/>
    </row>
    <row r="1092" spans="1:21" ht="27.6">
      <c r="A1092" s="160" t="s">
        <v>58080</v>
      </c>
      <c r="B1092" s="23" t="s">
        <v>58027</v>
      </c>
      <c r="C1092" s="23" t="s">
        <v>58028</v>
      </c>
      <c r="D1092" s="23" t="s">
        <v>58029</v>
      </c>
      <c r="E1092" s="23" t="s">
        <v>58030</v>
      </c>
      <c r="F1092" s="23" t="s">
        <v>58031</v>
      </c>
      <c r="G1092" s="23" t="s">
        <v>58032</v>
      </c>
      <c r="H1092" s="7" t="s">
        <v>58033</v>
      </c>
      <c r="I1092" s="7" t="s">
        <v>58034</v>
      </c>
      <c r="J1092" s="23"/>
      <c r="K1092" s="38"/>
      <c r="L1092" s="5"/>
      <c r="M1092" s="23"/>
      <c r="N1092" s="23"/>
      <c r="O1092" s="23"/>
      <c r="P1092" s="23"/>
      <c r="Q1092" s="23"/>
      <c r="R1092" s="23"/>
      <c r="S1092" s="23"/>
      <c r="T1092" s="23"/>
      <c r="U1092" s="23"/>
    </row>
    <row r="1093" spans="1:21" ht="151.80000000000001">
      <c r="A1093" s="160" t="s">
        <v>58081</v>
      </c>
      <c r="B1093" s="23" t="s">
        <v>58082</v>
      </c>
      <c r="C1093" s="23" t="s">
        <v>58083</v>
      </c>
      <c r="D1093" s="23" t="s">
        <v>58084</v>
      </c>
      <c r="E1093" s="23" t="s">
        <v>58085</v>
      </c>
      <c r="F1093" s="23" t="s">
        <v>58086</v>
      </c>
      <c r="G1093" s="23" t="s">
        <v>58087</v>
      </c>
      <c r="H1093" s="7" t="s">
        <v>58088</v>
      </c>
      <c r="I1093" s="7" t="s">
        <v>58089</v>
      </c>
      <c r="J1093" s="23"/>
      <c r="K1093" s="38"/>
      <c r="L1093" s="5"/>
      <c r="M1093" s="23"/>
      <c r="N1093" s="23"/>
      <c r="O1093" s="23"/>
      <c r="P1093" s="23"/>
      <c r="Q1093" s="23"/>
      <c r="R1093" s="23"/>
      <c r="S1093" s="23"/>
      <c r="T1093" s="23"/>
      <c r="U1093" s="23"/>
    </row>
    <row r="1094" spans="1:21" ht="27.6">
      <c r="A1094" s="160" t="s">
        <v>58090</v>
      </c>
      <c r="B1094" s="23" t="s">
        <v>58091</v>
      </c>
      <c r="C1094" s="23" t="s">
        <v>58092</v>
      </c>
      <c r="D1094" s="23" t="s">
        <v>58093</v>
      </c>
      <c r="E1094" s="23" t="s">
        <v>58094</v>
      </c>
      <c r="F1094" s="23" t="s">
        <v>58095</v>
      </c>
      <c r="G1094" s="23" t="s">
        <v>58096</v>
      </c>
      <c r="H1094" s="7" t="s">
        <v>58097</v>
      </c>
      <c r="I1094" s="7" t="s">
        <v>58098</v>
      </c>
      <c r="J1094" s="23"/>
      <c r="K1094" s="38"/>
      <c r="L1094" s="5"/>
      <c r="M1094" s="23"/>
      <c r="N1094" s="23"/>
      <c r="O1094" s="23"/>
      <c r="P1094" s="23"/>
      <c r="Q1094" s="23"/>
      <c r="R1094" s="23"/>
      <c r="S1094" s="23"/>
      <c r="T1094" s="23"/>
      <c r="U1094" s="23"/>
    </row>
    <row r="1095" spans="1:21" ht="27.6">
      <c r="A1095" s="160" t="s">
        <v>58099</v>
      </c>
      <c r="B1095" s="23" t="s">
        <v>58100</v>
      </c>
      <c r="C1095" s="5" t="s">
        <v>26246</v>
      </c>
      <c r="D1095" s="23" t="s">
        <v>58101</v>
      </c>
      <c r="E1095" s="23" t="s">
        <v>58102</v>
      </c>
      <c r="F1095" s="23" t="s">
        <v>58103</v>
      </c>
      <c r="G1095" s="23" t="s">
        <v>58104</v>
      </c>
      <c r="H1095" s="7" t="s">
        <v>58105</v>
      </c>
      <c r="I1095" s="7" t="s">
        <v>58106</v>
      </c>
      <c r="J1095" s="23"/>
      <c r="K1095" s="38"/>
      <c r="L1095" s="5"/>
      <c r="M1095" s="23"/>
      <c r="N1095" s="23"/>
      <c r="O1095" s="23"/>
      <c r="P1095" s="23"/>
      <c r="Q1095" s="23"/>
      <c r="R1095" s="23"/>
      <c r="S1095" s="23"/>
      <c r="T1095" s="23"/>
      <c r="U1095" s="23"/>
    </row>
    <row r="1096" spans="1:21" ht="27.6">
      <c r="A1096" s="167" t="s">
        <v>58107</v>
      </c>
      <c r="B1096" s="23"/>
      <c r="C1096" s="23" t="s">
        <v>58108</v>
      </c>
      <c r="D1096" s="23"/>
      <c r="E1096" s="23"/>
      <c r="F1096" s="23"/>
      <c r="G1096" s="23"/>
      <c r="H1096" s="7"/>
      <c r="I1096" s="7"/>
      <c r="J1096" s="23"/>
      <c r="K1096" s="38"/>
      <c r="L1096" s="5"/>
      <c r="M1096" s="23"/>
      <c r="N1096" s="23"/>
      <c r="O1096" s="23"/>
      <c r="P1096" s="23"/>
      <c r="Q1096" s="23"/>
      <c r="R1096" s="23"/>
      <c r="S1096" s="23"/>
      <c r="T1096" s="23"/>
      <c r="U1096" s="23"/>
    </row>
    <row r="1097" spans="1:21" ht="27.6">
      <c r="A1097" s="167" t="s">
        <v>58109</v>
      </c>
      <c r="B1097" s="23"/>
      <c r="C1097" s="23" t="s">
        <v>58110</v>
      </c>
      <c r="D1097" s="23"/>
      <c r="E1097" s="23"/>
      <c r="F1097" s="23"/>
      <c r="G1097" s="23"/>
      <c r="H1097" s="7"/>
      <c r="I1097" s="7"/>
      <c r="J1097" s="23"/>
      <c r="K1097" s="38"/>
      <c r="L1097" s="5"/>
      <c r="M1097" s="23"/>
      <c r="N1097" s="23"/>
      <c r="O1097" s="23"/>
      <c r="P1097" s="23"/>
      <c r="Q1097" s="23"/>
      <c r="R1097" s="23"/>
      <c r="S1097" s="23"/>
      <c r="T1097" s="23"/>
      <c r="U1097" s="23"/>
    </row>
    <row r="1098" spans="1:21" ht="27.6">
      <c r="A1098" s="167" t="s">
        <v>58111</v>
      </c>
      <c r="B1098" s="23"/>
      <c r="C1098" s="23" t="s">
        <v>58112</v>
      </c>
      <c r="D1098" s="23"/>
      <c r="E1098" s="23"/>
      <c r="F1098" s="23"/>
      <c r="G1098" s="23"/>
      <c r="H1098" s="7"/>
      <c r="I1098" s="7"/>
      <c r="J1098" s="23"/>
      <c r="K1098" s="38"/>
      <c r="L1098" s="5"/>
      <c r="M1098" s="23"/>
      <c r="N1098" s="23"/>
      <c r="O1098" s="23"/>
      <c r="P1098" s="23"/>
      <c r="Q1098" s="23"/>
      <c r="R1098" s="23"/>
      <c r="S1098" s="23"/>
      <c r="T1098" s="23"/>
      <c r="U1098" s="23"/>
    </row>
    <row r="1099" spans="1:21" ht="151.80000000000001">
      <c r="A1099" s="160" t="s">
        <v>58113</v>
      </c>
      <c r="B1099" s="23" t="s">
        <v>58114</v>
      </c>
      <c r="C1099" s="5" t="s">
        <v>26246</v>
      </c>
      <c r="D1099" s="23" t="s">
        <v>58115</v>
      </c>
      <c r="E1099" s="23" t="s">
        <v>58116</v>
      </c>
      <c r="F1099" s="23" t="s">
        <v>58117</v>
      </c>
      <c r="G1099" s="23" t="s">
        <v>58118</v>
      </c>
      <c r="H1099" s="7" t="s">
        <v>58119</v>
      </c>
      <c r="I1099" s="7" t="s">
        <v>58120</v>
      </c>
      <c r="J1099" s="23"/>
      <c r="K1099" s="38"/>
      <c r="L1099" s="5"/>
      <c r="M1099" s="23"/>
      <c r="N1099" s="23"/>
      <c r="O1099" s="23"/>
      <c r="P1099" s="23"/>
      <c r="Q1099" s="23"/>
      <c r="R1099" s="23"/>
      <c r="S1099" s="23"/>
      <c r="T1099" s="23"/>
      <c r="U1099" s="23"/>
    </row>
    <row r="1100" spans="1:21" ht="151.80000000000001">
      <c r="A1100" s="167" t="s">
        <v>58121</v>
      </c>
      <c r="B1100" s="23"/>
      <c r="C1100" s="23" t="s">
        <v>58122</v>
      </c>
      <c r="D1100" s="23"/>
      <c r="E1100" s="23"/>
      <c r="F1100" s="23"/>
      <c r="G1100" s="23"/>
      <c r="H1100" s="7"/>
      <c r="I1100" s="7"/>
      <c r="J1100" s="23"/>
      <c r="K1100" s="38"/>
      <c r="L1100" s="5"/>
      <c r="M1100" s="23"/>
      <c r="N1100" s="23"/>
      <c r="O1100" s="23"/>
      <c r="P1100" s="23"/>
      <c r="Q1100" s="23"/>
      <c r="R1100" s="23"/>
      <c r="S1100" s="23"/>
      <c r="T1100" s="23"/>
      <c r="U1100" s="23"/>
    </row>
    <row r="1101" spans="1:21" ht="110.4">
      <c r="A1101" s="167" t="s">
        <v>58123</v>
      </c>
      <c r="B1101" s="23"/>
      <c r="C1101" s="23" t="s">
        <v>58124</v>
      </c>
      <c r="D1101" s="23"/>
      <c r="E1101" s="23"/>
      <c r="F1101" s="23"/>
      <c r="G1101" s="23"/>
      <c r="H1101" s="7"/>
      <c r="I1101" s="7"/>
      <c r="J1101" s="23"/>
      <c r="K1101" s="38"/>
      <c r="L1101" s="5"/>
      <c r="M1101" s="23"/>
      <c r="N1101" s="23"/>
      <c r="O1101" s="23"/>
      <c r="P1101" s="23"/>
      <c r="Q1101" s="23"/>
      <c r="R1101" s="23"/>
      <c r="S1101" s="23"/>
      <c r="T1101" s="23"/>
      <c r="U1101" s="23"/>
    </row>
    <row r="1102" spans="1:21" ht="110.4">
      <c r="A1102" s="167" t="s">
        <v>58125</v>
      </c>
      <c r="B1102" s="23"/>
      <c r="C1102" s="23" t="s">
        <v>58126</v>
      </c>
      <c r="D1102" s="23"/>
      <c r="E1102" s="23"/>
      <c r="F1102" s="23"/>
      <c r="G1102" s="23"/>
      <c r="H1102" s="7"/>
      <c r="I1102" s="7"/>
      <c r="J1102" s="23"/>
      <c r="K1102" s="38"/>
      <c r="L1102" s="5"/>
      <c r="M1102" s="23"/>
      <c r="N1102" s="23"/>
      <c r="O1102" s="23"/>
      <c r="P1102" s="23"/>
      <c r="Q1102" s="23"/>
      <c r="R1102" s="23"/>
      <c r="S1102" s="23"/>
      <c r="T1102" s="23"/>
      <c r="U1102" s="23"/>
    </row>
    <row r="1103" spans="1:21" ht="27.6">
      <c r="A1103" s="160" t="s">
        <v>58127</v>
      </c>
      <c r="B1103" s="23" t="s">
        <v>58128</v>
      </c>
      <c r="C1103" s="5" t="s">
        <v>26246</v>
      </c>
      <c r="D1103" s="23" t="s">
        <v>58129</v>
      </c>
      <c r="E1103" s="23" t="s">
        <v>58130</v>
      </c>
      <c r="F1103" s="23" t="s">
        <v>58131</v>
      </c>
      <c r="G1103" s="23" t="s">
        <v>58132</v>
      </c>
      <c r="H1103" s="7" t="s">
        <v>58133</v>
      </c>
      <c r="I1103" s="7" t="s">
        <v>58134</v>
      </c>
      <c r="J1103" s="23"/>
      <c r="K1103" s="38"/>
      <c r="L1103" s="5"/>
      <c r="M1103" s="23"/>
      <c r="N1103" s="23"/>
      <c r="O1103" s="23"/>
      <c r="P1103" s="23"/>
      <c r="Q1103" s="23"/>
      <c r="R1103" s="23"/>
      <c r="S1103" s="23"/>
      <c r="T1103" s="23"/>
      <c r="U1103" s="23"/>
    </row>
    <row r="1104" spans="1:21" ht="27.6">
      <c r="A1104" s="167" t="s">
        <v>58135</v>
      </c>
      <c r="B1104" s="23"/>
      <c r="C1104" s="23" t="s">
        <v>58136</v>
      </c>
      <c r="D1104" s="23"/>
      <c r="E1104" s="23"/>
      <c r="F1104" s="23"/>
      <c r="G1104" s="23"/>
      <c r="H1104" s="7"/>
      <c r="I1104" s="7"/>
      <c r="J1104" s="23"/>
      <c r="K1104" s="38"/>
      <c r="L1104" s="5"/>
      <c r="M1104" s="23"/>
      <c r="N1104" s="23"/>
      <c r="O1104" s="23"/>
      <c r="P1104" s="23"/>
      <c r="Q1104" s="23"/>
      <c r="R1104" s="23"/>
      <c r="S1104" s="23"/>
      <c r="T1104" s="23"/>
      <c r="U1104" s="23"/>
    </row>
    <row r="1105" spans="1:21" ht="27.6">
      <c r="A1105" s="167" t="s">
        <v>58137</v>
      </c>
      <c r="B1105" s="23"/>
      <c r="C1105" s="23" t="s">
        <v>58138</v>
      </c>
      <c r="D1105" s="23"/>
      <c r="E1105" s="23"/>
      <c r="F1105" s="23"/>
      <c r="G1105" s="23"/>
      <c r="H1105" s="7"/>
      <c r="I1105" s="7"/>
      <c r="J1105" s="23"/>
      <c r="K1105" s="38"/>
      <c r="L1105" s="5"/>
      <c r="M1105" s="23"/>
      <c r="N1105" s="23"/>
      <c r="O1105" s="23"/>
      <c r="P1105" s="23"/>
      <c r="Q1105" s="23"/>
      <c r="R1105" s="23"/>
      <c r="S1105" s="23"/>
      <c r="T1105" s="23"/>
      <c r="U1105" s="23"/>
    </row>
    <row r="1106" spans="1:21" ht="27.6">
      <c r="A1106" s="167" t="s">
        <v>58139</v>
      </c>
      <c r="B1106" s="23"/>
      <c r="C1106" s="23" t="s">
        <v>58140</v>
      </c>
      <c r="D1106" s="23"/>
      <c r="E1106" s="23"/>
      <c r="F1106" s="23"/>
      <c r="G1106" s="23"/>
      <c r="H1106" s="7"/>
      <c r="I1106" s="7"/>
      <c r="J1106" s="23"/>
      <c r="K1106" s="38"/>
      <c r="L1106" s="5"/>
      <c r="M1106" s="23"/>
      <c r="N1106" s="23"/>
      <c r="O1106" s="23"/>
      <c r="P1106" s="23"/>
      <c r="Q1106" s="23"/>
      <c r="R1106" s="23"/>
      <c r="S1106" s="23"/>
      <c r="T1106" s="23"/>
      <c r="U1106" s="23"/>
    </row>
    <row r="1107" spans="1:21" ht="41.4">
      <c r="A1107" s="160" t="s">
        <v>58141</v>
      </c>
      <c r="B1107" s="23" t="s">
        <v>58142</v>
      </c>
      <c r="C1107" s="5" t="s">
        <v>26246</v>
      </c>
      <c r="D1107" s="23" t="s">
        <v>58143</v>
      </c>
      <c r="E1107" s="23" t="s">
        <v>58144</v>
      </c>
      <c r="F1107" s="23" t="s">
        <v>58145</v>
      </c>
      <c r="G1107" s="23" t="s">
        <v>58146</v>
      </c>
      <c r="H1107" s="7" t="s">
        <v>58147</v>
      </c>
      <c r="I1107" s="7" t="s">
        <v>58148</v>
      </c>
      <c r="J1107" s="23"/>
      <c r="K1107" s="38"/>
      <c r="L1107" s="5"/>
      <c r="M1107" s="23"/>
      <c r="N1107" s="23"/>
      <c r="O1107" s="23"/>
      <c r="P1107" s="23"/>
      <c r="Q1107" s="23"/>
      <c r="R1107" s="23"/>
      <c r="S1107" s="23"/>
      <c r="T1107" s="23"/>
      <c r="U1107" s="23"/>
    </row>
    <row r="1108" spans="1:21" ht="27.6">
      <c r="A1108" s="167" t="s">
        <v>58149</v>
      </c>
      <c r="B1108" s="23"/>
      <c r="C1108" s="23" t="s">
        <v>58150</v>
      </c>
      <c r="D1108" s="23"/>
      <c r="E1108" s="23"/>
      <c r="F1108" s="23"/>
      <c r="G1108" s="23"/>
      <c r="H1108" s="7"/>
      <c r="I1108" s="7"/>
      <c r="J1108" s="23"/>
      <c r="K1108" s="38"/>
      <c r="L1108" s="5"/>
      <c r="M1108" s="23"/>
      <c r="N1108" s="23"/>
      <c r="O1108" s="23"/>
      <c r="P1108" s="23"/>
      <c r="Q1108" s="23"/>
      <c r="R1108" s="23"/>
      <c r="S1108" s="23"/>
      <c r="T1108" s="23"/>
      <c r="U1108" s="23"/>
    </row>
    <row r="1109" spans="1:21" ht="27.6">
      <c r="A1109" s="167" t="s">
        <v>58151</v>
      </c>
      <c r="B1109" s="23"/>
      <c r="C1109" s="23" t="s">
        <v>58152</v>
      </c>
      <c r="D1109" s="23"/>
      <c r="E1109" s="23"/>
      <c r="F1109" s="23"/>
      <c r="G1109" s="23"/>
      <c r="H1109" s="7"/>
      <c r="I1109" s="7"/>
      <c r="J1109" s="23"/>
      <c r="K1109" s="38"/>
      <c r="L1109" s="5"/>
      <c r="M1109" s="23"/>
      <c r="N1109" s="23"/>
      <c r="O1109" s="23"/>
      <c r="P1109" s="23"/>
      <c r="Q1109" s="23"/>
      <c r="R1109" s="23"/>
      <c r="S1109" s="23"/>
      <c r="T1109" s="23"/>
      <c r="U1109" s="23"/>
    </row>
    <row r="1110" spans="1:21" ht="41.4">
      <c r="A1110" s="167" t="s">
        <v>58153</v>
      </c>
      <c r="B1110" s="23"/>
      <c r="C1110" s="23" t="s">
        <v>58154</v>
      </c>
      <c r="D1110" s="23"/>
      <c r="E1110" s="23"/>
      <c r="F1110" s="23"/>
      <c r="G1110" s="23"/>
      <c r="H1110" s="7"/>
      <c r="I1110" s="7"/>
      <c r="J1110" s="23"/>
      <c r="K1110" s="38"/>
      <c r="L1110" s="5"/>
      <c r="M1110" s="23"/>
      <c r="N1110" s="23"/>
      <c r="O1110" s="23"/>
      <c r="P1110" s="23"/>
      <c r="Q1110" s="23"/>
      <c r="R1110" s="23"/>
      <c r="S1110" s="23"/>
      <c r="T1110" s="23"/>
      <c r="U1110" s="23"/>
    </row>
    <row r="1111" spans="1:21" ht="27.6">
      <c r="A1111" s="160" t="s">
        <v>58155</v>
      </c>
      <c r="B1111" s="23" t="s">
        <v>58156</v>
      </c>
      <c r="C1111" s="23" t="s">
        <v>58157</v>
      </c>
      <c r="D1111" s="23" t="s">
        <v>58158</v>
      </c>
      <c r="E1111" s="23" t="s">
        <v>58159</v>
      </c>
      <c r="F1111" s="23" t="s">
        <v>58160</v>
      </c>
      <c r="G1111" s="23" t="s">
        <v>58161</v>
      </c>
      <c r="H1111" s="7" t="s">
        <v>58162</v>
      </c>
      <c r="I1111" s="7" t="s">
        <v>58163</v>
      </c>
      <c r="J1111" s="23"/>
      <c r="K1111" s="38"/>
      <c r="L1111" s="5"/>
      <c r="M1111" s="23"/>
      <c r="N1111" s="23"/>
      <c r="O1111" s="23"/>
      <c r="P1111" s="23"/>
      <c r="Q1111" s="23"/>
      <c r="R1111" s="23"/>
      <c r="S1111" s="23"/>
      <c r="T1111" s="23"/>
      <c r="U1111" s="23"/>
    </row>
    <row r="1112" spans="1:21" ht="27.6">
      <c r="A1112" s="160" t="s">
        <v>58164</v>
      </c>
      <c r="B1112" s="23" t="s">
        <v>58165</v>
      </c>
      <c r="C1112" s="23" t="s">
        <v>58166</v>
      </c>
      <c r="D1112" s="23" t="s">
        <v>58167</v>
      </c>
      <c r="E1112" s="23" t="s">
        <v>58168</v>
      </c>
      <c r="F1112" s="23" t="s">
        <v>58169</v>
      </c>
      <c r="G1112" s="23" t="s">
        <v>58170</v>
      </c>
      <c r="H1112" s="7" t="s">
        <v>58171</v>
      </c>
      <c r="I1112" s="7" t="s">
        <v>58172</v>
      </c>
      <c r="J1112" s="23"/>
      <c r="K1112" s="38"/>
      <c r="L1112" s="5"/>
      <c r="M1112" s="23"/>
      <c r="N1112" s="23"/>
      <c r="O1112" s="23"/>
      <c r="P1112" s="23"/>
      <c r="Q1112" s="23"/>
      <c r="R1112" s="23"/>
      <c r="S1112" s="23"/>
      <c r="T1112" s="23"/>
      <c r="U1112" s="23"/>
    </row>
    <row r="1113" spans="1:21" ht="27.6">
      <c r="A1113" s="160" t="s">
        <v>58173</v>
      </c>
      <c r="B1113" s="23" t="s">
        <v>58174</v>
      </c>
      <c r="C1113" s="23" t="s">
        <v>58175</v>
      </c>
      <c r="D1113" s="23" t="s">
        <v>58176</v>
      </c>
      <c r="E1113" s="23" t="s">
        <v>58177</v>
      </c>
      <c r="F1113" s="23" t="s">
        <v>58178</v>
      </c>
      <c r="G1113" s="23" t="s">
        <v>58179</v>
      </c>
      <c r="H1113" s="7" t="s">
        <v>58180</v>
      </c>
      <c r="I1113" s="7" t="s">
        <v>58181</v>
      </c>
      <c r="J1113" s="23"/>
      <c r="K1113" s="38"/>
      <c r="L1113" s="5"/>
      <c r="M1113" s="23"/>
      <c r="N1113" s="23"/>
      <c r="O1113" s="23"/>
      <c r="P1113" s="23"/>
      <c r="Q1113" s="23"/>
      <c r="R1113" s="23"/>
      <c r="S1113" s="23"/>
      <c r="T1113" s="23"/>
      <c r="U1113" s="23"/>
    </row>
    <row r="1114" spans="1:21" ht="27.6">
      <c r="A1114" s="160" t="s">
        <v>58182</v>
      </c>
      <c r="B1114" s="23" t="s">
        <v>58183</v>
      </c>
      <c r="C1114" s="23" t="s">
        <v>58184</v>
      </c>
      <c r="D1114" s="23" t="s">
        <v>58185</v>
      </c>
      <c r="E1114" s="23" t="s">
        <v>58186</v>
      </c>
      <c r="F1114" s="23" t="s">
        <v>58187</v>
      </c>
      <c r="G1114" s="23" t="s">
        <v>58188</v>
      </c>
      <c r="H1114" s="7" t="s">
        <v>58189</v>
      </c>
      <c r="I1114" s="7" t="s">
        <v>58190</v>
      </c>
      <c r="J1114" s="23"/>
      <c r="K1114" s="38"/>
      <c r="L1114" s="5"/>
      <c r="M1114" s="23"/>
      <c r="N1114" s="23"/>
      <c r="O1114" s="23"/>
      <c r="P1114" s="23"/>
      <c r="Q1114" s="23"/>
      <c r="R1114" s="23"/>
      <c r="S1114" s="23"/>
      <c r="T1114" s="23"/>
      <c r="U1114" s="23"/>
    </row>
    <row r="1115" spans="1:21" ht="27.6">
      <c r="A1115" s="160" t="s">
        <v>58191</v>
      </c>
      <c r="B1115" s="23" t="s">
        <v>58156</v>
      </c>
      <c r="C1115" s="23" t="s">
        <v>58157</v>
      </c>
      <c r="D1115" s="23" t="s">
        <v>58158</v>
      </c>
      <c r="E1115" s="23" t="s">
        <v>58159</v>
      </c>
      <c r="F1115" s="23" t="s">
        <v>58160</v>
      </c>
      <c r="G1115" s="23" t="s">
        <v>58161</v>
      </c>
      <c r="H1115" s="7" t="s">
        <v>58162</v>
      </c>
      <c r="I1115" s="7" t="s">
        <v>58163</v>
      </c>
      <c r="J1115" s="23"/>
      <c r="K1115" s="38"/>
      <c r="L1115" s="5"/>
      <c r="M1115" s="23"/>
      <c r="N1115" s="23"/>
      <c r="O1115" s="23"/>
      <c r="P1115" s="23"/>
      <c r="Q1115" s="23"/>
      <c r="R1115" s="23"/>
      <c r="S1115" s="23"/>
      <c r="T1115" s="23"/>
      <c r="U1115" s="23"/>
    </row>
    <row r="1116" spans="1:21" ht="27.6">
      <c r="A1116" s="160" t="s">
        <v>58192</v>
      </c>
      <c r="B1116" s="23" t="s">
        <v>58174</v>
      </c>
      <c r="C1116" s="23" t="s">
        <v>58175</v>
      </c>
      <c r="D1116" s="23" t="s">
        <v>58176</v>
      </c>
      <c r="E1116" s="23" t="s">
        <v>58177</v>
      </c>
      <c r="F1116" s="23" t="s">
        <v>58178</v>
      </c>
      <c r="G1116" s="23" t="s">
        <v>58179</v>
      </c>
      <c r="H1116" s="7" t="s">
        <v>58180</v>
      </c>
      <c r="I1116" s="7" t="s">
        <v>58181</v>
      </c>
      <c r="J1116" s="23"/>
      <c r="K1116" s="38"/>
      <c r="L1116" s="5"/>
      <c r="M1116" s="23"/>
      <c r="N1116" s="23"/>
      <c r="O1116" s="23"/>
      <c r="P1116" s="23"/>
      <c r="Q1116" s="23"/>
      <c r="R1116" s="23"/>
      <c r="S1116" s="23"/>
      <c r="T1116" s="23"/>
      <c r="U1116" s="23"/>
    </row>
    <row r="1117" spans="1:21" ht="27.6">
      <c r="A1117" s="160" t="s">
        <v>58193</v>
      </c>
      <c r="B1117" s="23" t="s">
        <v>58183</v>
      </c>
      <c r="C1117" s="23" t="s">
        <v>58184</v>
      </c>
      <c r="D1117" s="23" t="s">
        <v>58185</v>
      </c>
      <c r="E1117" s="23" t="s">
        <v>58186</v>
      </c>
      <c r="F1117" s="23" t="s">
        <v>58187</v>
      </c>
      <c r="G1117" s="23" t="s">
        <v>58188</v>
      </c>
      <c r="H1117" s="7" t="s">
        <v>58189</v>
      </c>
      <c r="I1117" s="7" t="s">
        <v>58190</v>
      </c>
      <c r="J1117" s="23"/>
      <c r="K1117" s="38"/>
      <c r="L1117" s="5"/>
      <c r="M1117" s="23"/>
      <c r="N1117" s="23"/>
      <c r="O1117" s="23"/>
      <c r="P1117" s="23"/>
      <c r="Q1117" s="23"/>
      <c r="R1117" s="23"/>
      <c r="S1117" s="23"/>
      <c r="T1117" s="23"/>
      <c r="U1117" s="23"/>
    </row>
    <row r="1118" spans="1:21" ht="27.6">
      <c r="A1118" s="160" t="s">
        <v>58194</v>
      </c>
      <c r="B1118" s="23" t="s">
        <v>58195</v>
      </c>
      <c r="C1118" s="23" t="s">
        <v>58196</v>
      </c>
      <c r="D1118" s="23" t="s">
        <v>58197</v>
      </c>
      <c r="E1118" s="23" t="s">
        <v>58198</v>
      </c>
      <c r="F1118" s="23" t="s">
        <v>58199</v>
      </c>
      <c r="G1118" s="23" t="s">
        <v>58200</v>
      </c>
      <c r="H1118" s="7" t="s">
        <v>58201</v>
      </c>
      <c r="I1118" s="7" t="s">
        <v>58202</v>
      </c>
      <c r="J1118" s="23"/>
      <c r="K1118" s="38"/>
      <c r="L1118" s="5"/>
      <c r="M1118" s="23"/>
      <c r="N1118" s="23"/>
      <c r="O1118" s="23"/>
      <c r="P1118" s="23"/>
      <c r="Q1118" s="23"/>
      <c r="R1118" s="23"/>
      <c r="S1118" s="23"/>
      <c r="T1118" s="23"/>
      <c r="U1118" s="23"/>
    </row>
    <row r="1119" spans="1:21" ht="27.6">
      <c r="A1119" s="160" t="s">
        <v>58203</v>
      </c>
      <c r="B1119" s="23" t="s">
        <v>58165</v>
      </c>
      <c r="C1119" s="23" t="s">
        <v>58166</v>
      </c>
      <c r="D1119" s="23" t="s">
        <v>58167</v>
      </c>
      <c r="E1119" s="23" t="s">
        <v>58168</v>
      </c>
      <c r="F1119" s="23" t="s">
        <v>58169</v>
      </c>
      <c r="G1119" s="23" t="s">
        <v>58170</v>
      </c>
      <c r="H1119" s="7" t="s">
        <v>58171</v>
      </c>
      <c r="I1119" s="7" t="s">
        <v>58172</v>
      </c>
      <c r="J1119" s="23"/>
      <c r="K1119" s="38"/>
      <c r="L1119" s="5"/>
      <c r="M1119" s="23"/>
      <c r="N1119" s="23"/>
      <c r="O1119" s="23"/>
      <c r="P1119" s="23"/>
      <c r="Q1119" s="23"/>
      <c r="R1119" s="23"/>
      <c r="S1119" s="23"/>
      <c r="T1119" s="23"/>
      <c r="U1119" s="23"/>
    </row>
    <row r="1120" spans="1:21" ht="27.6">
      <c r="A1120" s="160" t="s">
        <v>58204</v>
      </c>
      <c r="B1120" s="23" t="s">
        <v>58195</v>
      </c>
      <c r="C1120" s="23" t="s">
        <v>58196</v>
      </c>
      <c r="D1120" s="23" t="s">
        <v>58197</v>
      </c>
      <c r="E1120" s="23" t="s">
        <v>58198</v>
      </c>
      <c r="F1120" s="23" t="s">
        <v>58199</v>
      </c>
      <c r="G1120" s="23" t="s">
        <v>58200</v>
      </c>
      <c r="H1120" s="7" t="s">
        <v>58201</v>
      </c>
      <c r="I1120" s="7" t="s">
        <v>58202</v>
      </c>
      <c r="J1120" s="23"/>
      <c r="K1120" s="38"/>
      <c r="L1120" s="5"/>
      <c r="M1120" s="23"/>
      <c r="N1120" s="23"/>
      <c r="O1120" s="23"/>
      <c r="P1120" s="23"/>
      <c r="Q1120" s="23"/>
      <c r="R1120" s="23"/>
      <c r="S1120" s="23"/>
      <c r="T1120" s="23"/>
      <c r="U1120" s="23"/>
    </row>
    <row r="1121" spans="1:21" ht="27.6">
      <c r="A1121" s="160" t="s">
        <v>58205</v>
      </c>
      <c r="B1121" s="23" t="s">
        <v>58206</v>
      </c>
      <c r="C1121" s="23" t="s">
        <v>58206</v>
      </c>
      <c r="D1121" s="23" t="s">
        <v>58206</v>
      </c>
      <c r="E1121" s="23" t="s">
        <v>58206</v>
      </c>
      <c r="F1121" s="23" t="s">
        <v>58206</v>
      </c>
      <c r="G1121" s="23" t="s">
        <v>58206</v>
      </c>
      <c r="H1121" s="7" t="s">
        <v>58206</v>
      </c>
      <c r="I1121" s="7" t="s">
        <v>58206</v>
      </c>
      <c r="J1121" s="23"/>
      <c r="K1121" s="38"/>
      <c r="L1121" s="5"/>
      <c r="M1121" s="23"/>
      <c r="N1121" s="23"/>
      <c r="O1121" s="23"/>
      <c r="P1121" s="23"/>
      <c r="Q1121" s="23"/>
      <c r="R1121" s="23"/>
      <c r="S1121" s="23"/>
      <c r="T1121" s="23"/>
      <c r="U1121" s="23"/>
    </row>
    <row r="1122" spans="1:21" ht="41.4">
      <c r="A1122" s="160" t="s">
        <v>58207</v>
      </c>
      <c r="B1122" s="23" t="s">
        <v>58208</v>
      </c>
      <c r="C1122" s="23" t="s">
        <v>58208</v>
      </c>
      <c r="D1122" s="23" t="s">
        <v>58208</v>
      </c>
      <c r="E1122" s="23" t="s">
        <v>58208</v>
      </c>
      <c r="F1122" s="23" t="s">
        <v>58209</v>
      </c>
      <c r="G1122" s="23" t="s">
        <v>58210</v>
      </c>
      <c r="H1122" s="7" t="s">
        <v>58208</v>
      </c>
      <c r="I1122" s="7" t="s">
        <v>58208</v>
      </c>
      <c r="J1122" s="23"/>
      <c r="K1122" s="38"/>
      <c r="L1122" s="5"/>
      <c r="M1122" s="23"/>
      <c r="N1122" s="23"/>
      <c r="O1122" s="23"/>
      <c r="P1122" s="23"/>
      <c r="Q1122" s="23"/>
      <c r="R1122" s="23"/>
      <c r="S1122" s="23"/>
      <c r="T1122" s="23"/>
      <c r="U1122" s="23"/>
    </row>
    <row r="1123" spans="1:21" ht="55.2">
      <c r="A1123" s="160" t="s">
        <v>58211</v>
      </c>
      <c r="B1123" s="23" t="s">
        <v>58212</v>
      </c>
      <c r="C1123" s="23" t="s">
        <v>58213</v>
      </c>
      <c r="D1123" s="23" t="s">
        <v>58214</v>
      </c>
      <c r="E1123" s="23" t="s">
        <v>58215</v>
      </c>
      <c r="F1123" s="23" t="s">
        <v>58216</v>
      </c>
      <c r="G1123" s="23" t="s">
        <v>58217</v>
      </c>
      <c r="H1123" s="7" t="s">
        <v>58218</v>
      </c>
      <c r="I1123" s="7" t="s">
        <v>58219</v>
      </c>
      <c r="J1123" s="23"/>
      <c r="K1123" s="38"/>
      <c r="L1123" s="5"/>
      <c r="M1123" s="23"/>
      <c r="N1123" s="23"/>
      <c r="O1123" s="23"/>
      <c r="P1123" s="23"/>
      <c r="Q1123" s="23"/>
      <c r="R1123" s="23"/>
      <c r="S1123" s="23"/>
      <c r="T1123" s="23"/>
      <c r="U1123" s="23"/>
    </row>
    <row r="1124" spans="1:21" ht="41.4">
      <c r="A1124" s="160" t="s">
        <v>58220</v>
      </c>
      <c r="B1124" s="23" t="s">
        <v>58208</v>
      </c>
      <c r="C1124" s="23" t="s">
        <v>58208</v>
      </c>
      <c r="D1124" s="23" t="s">
        <v>58208</v>
      </c>
      <c r="E1124" s="23" t="s">
        <v>58208</v>
      </c>
      <c r="F1124" s="23" t="s">
        <v>58209</v>
      </c>
      <c r="G1124" s="23" t="s">
        <v>58210</v>
      </c>
      <c r="H1124" s="7" t="s">
        <v>58208</v>
      </c>
      <c r="I1124" s="7" t="s">
        <v>58208</v>
      </c>
      <c r="J1124" s="23"/>
      <c r="K1124" s="38"/>
      <c r="L1124" s="5"/>
      <c r="M1124" s="23"/>
      <c r="N1124" s="23"/>
      <c r="O1124" s="23"/>
      <c r="P1124" s="23"/>
      <c r="Q1124" s="23"/>
      <c r="R1124" s="23"/>
      <c r="S1124" s="23"/>
      <c r="T1124" s="23"/>
      <c r="U1124" s="23"/>
    </row>
    <row r="1125" spans="1:21" ht="69">
      <c r="A1125" s="160" t="s">
        <v>58221</v>
      </c>
      <c r="B1125" s="23" t="s">
        <v>58222</v>
      </c>
      <c r="C1125" s="23" t="s">
        <v>58223</v>
      </c>
      <c r="D1125" s="23" t="s">
        <v>58224</v>
      </c>
      <c r="E1125" s="23" t="s">
        <v>58225</v>
      </c>
      <c r="F1125" s="23" t="s">
        <v>58226</v>
      </c>
      <c r="G1125" s="23" t="s">
        <v>58227</v>
      </c>
      <c r="H1125" s="7" t="s">
        <v>58228</v>
      </c>
      <c r="I1125" s="7" t="s">
        <v>58229</v>
      </c>
      <c r="J1125" s="23"/>
      <c r="K1125" s="38"/>
      <c r="L1125" s="5"/>
      <c r="M1125" s="23"/>
      <c r="N1125" s="23"/>
      <c r="O1125" s="23"/>
      <c r="P1125" s="23"/>
      <c r="Q1125" s="23"/>
      <c r="R1125" s="23"/>
      <c r="S1125" s="23"/>
      <c r="T1125" s="23"/>
      <c r="U1125" s="23"/>
    </row>
    <row r="1126" spans="1:21" ht="41.4">
      <c r="A1126" s="160" t="s">
        <v>58230</v>
      </c>
      <c r="B1126" s="23" t="s">
        <v>58231</v>
      </c>
      <c r="C1126" s="23" t="s">
        <v>58232</v>
      </c>
      <c r="D1126" s="23" t="s">
        <v>58233</v>
      </c>
      <c r="E1126" s="23" t="s">
        <v>58234</v>
      </c>
      <c r="F1126" s="23" t="s">
        <v>58235</v>
      </c>
      <c r="G1126" s="23" t="s">
        <v>58236</v>
      </c>
      <c r="H1126" s="7" t="s">
        <v>58237</v>
      </c>
      <c r="I1126" s="7" t="s">
        <v>58238</v>
      </c>
      <c r="J1126" s="23"/>
      <c r="K1126" s="38"/>
      <c r="L1126" s="5"/>
      <c r="M1126" s="23"/>
      <c r="N1126" s="23"/>
      <c r="O1126" s="23"/>
      <c r="P1126" s="23"/>
      <c r="Q1126" s="23"/>
      <c r="R1126" s="23"/>
      <c r="S1126" s="23"/>
      <c r="T1126" s="23"/>
      <c r="U1126" s="23"/>
    </row>
    <row r="1127" spans="1:21" ht="41.4">
      <c r="A1127" s="160" t="s">
        <v>58239</v>
      </c>
      <c r="B1127" s="23" t="s">
        <v>58240</v>
      </c>
      <c r="C1127" s="23" t="s">
        <v>58241</v>
      </c>
      <c r="D1127" s="23" t="s">
        <v>58242</v>
      </c>
      <c r="E1127" s="23" t="s">
        <v>58243</v>
      </c>
      <c r="F1127" s="23" t="s">
        <v>58244</v>
      </c>
      <c r="G1127" s="23" t="s">
        <v>58245</v>
      </c>
      <c r="H1127" s="7" t="s">
        <v>58246</v>
      </c>
      <c r="I1127" s="7" t="s">
        <v>58247</v>
      </c>
      <c r="J1127" s="23"/>
      <c r="K1127" s="38"/>
      <c r="L1127" s="5"/>
      <c r="M1127" s="23"/>
      <c r="N1127" s="23"/>
      <c r="O1127" s="23"/>
      <c r="P1127" s="23"/>
      <c r="Q1127" s="23"/>
      <c r="R1127" s="23"/>
      <c r="S1127" s="23"/>
      <c r="T1127" s="23"/>
      <c r="U1127" s="23"/>
    </row>
    <row r="1128" spans="1:21" ht="138">
      <c r="A1128" s="160" t="s">
        <v>58248</v>
      </c>
      <c r="B1128" s="23" t="s">
        <v>58249</v>
      </c>
      <c r="C1128" s="23" t="s">
        <v>58250</v>
      </c>
      <c r="D1128" s="23" t="s">
        <v>58251</v>
      </c>
      <c r="E1128" s="23" t="s">
        <v>58252</v>
      </c>
      <c r="F1128" s="23" t="s">
        <v>58253</v>
      </c>
      <c r="G1128" s="23" t="s">
        <v>58254</v>
      </c>
      <c r="H1128" s="7" t="s">
        <v>58255</v>
      </c>
      <c r="I1128" s="7" t="s">
        <v>58256</v>
      </c>
      <c r="J1128" s="23"/>
      <c r="K1128" s="38"/>
      <c r="L1128" s="5"/>
      <c r="M1128" s="23"/>
      <c r="N1128" s="23"/>
      <c r="O1128" s="23"/>
      <c r="P1128" s="23"/>
      <c r="Q1128" s="23"/>
      <c r="R1128" s="23"/>
      <c r="S1128" s="23"/>
      <c r="T1128" s="23"/>
      <c r="U1128" s="23"/>
    </row>
    <row r="1129" spans="1:21" ht="13.8">
      <c r="A1129" s="160" t="s">
        <v>58257</v>
      </c>
      <c r="B1129" s="23" t="s">
        <v>58258</v>
      </c>
      <c r="C1129" s="23" t="s">
        <v>58259</v>
      </c>
      <c r="D1129" s="23" t="s">
        <v>58260</v>
      </c>
      <c r="E1129" s="23" t="s">
        <v>58261</v>
      </c>
      <c r="F1129" s="23" t="s">
        <v>58262</v>
      </c>
      <c r="G1129" s="23" t="s">
        <v>58263</v>
      </c>
      <c r="H1129" s="7" t="s">
        <v>58264</v>
      </c>
      <c r="I1129" s="7" t="s">
        <v>58265</v>
      </c>
      <c r="J1129" s="23"/>
      <c r="K1129" s="38"/>
      <c r="L1129" s="5"/>
      <c r="M1129" s="23"/>
      <c r="N1129" s="23"/>
      <c r="O1129" s="23"/>
      <c r="P1129" s="23"/>
      <c r="Q1129" s="23"/>
      <c r="R1129" s="23"/>
      <c r="S1129" s="23"/>
      <c r="T1129" s="23"/>
      <c r="U1129" s="23"/>
    </row>
    <row r="1130" spans="1:21" ht="13.8">
      <c r="A1130" s="160" t="s">
        <v>58266</v>
      </c>
      <c r="B1130" s="23" t="s">
        <v>58267</v>
      </c>
      <c r="C1130" s="23" t="s">
        <v>58268</v>
      </c>
      <c r="D1130" s="23" t="s">
        <v>58269</v>
      </c>
      <c r="E1130" s="23" t="s">
        <v>58270</v>
      </c>
      <c r="F1130" s="23" t="s">
        <v>58271</v>
      </c>
      <c r="G1130" s="23" t="s">
        <v>58272</v>
      </c>
      <c r="H1130" s="7" t="s">
        <v>58273</v>
      </c>
      <c r="I1130" s="7" t="s">
        <v>58274</v>
      </c>
      <c r="J1130" s="23"/>
      <c r="K1130" s="38"/>
      <c r="L1130" s="5"/>
      <c r="M1130" s="23"/>
      <c r="N1130" s="23"/>
      <c r="O1130" s="23"/>
      <c r="P1130" s="23"/>
      <c r="Q1130" s="23"/>
      <c r="R1130" s="23"/>
      <c r="S1130" s="23"/>
      <c r="T1130" s="23"/>
      <c r="U1130" s="23"/>
    </row>
    <row r="1131" spans="1:21" ht="41.4">
      <c r="A1131" s="160" t="s">
        <v>58275</v>
      </c>
      <c r="B1131" s="23" t="s">
        <v>58276</v>
      </c>
      <c r="C1131" s="23" t="s">
        <v>58276</v>
      </c>
      <c r="D1131" s="23" t="s">
        <v>58276</v>
      </c>
      <c r="E1131" s="23" t="s">
        <v>58276</v>
      </c>
      <c r="F1131" s="23" t="s">
        <v>58277</v>
      </c>
      <c r="G1131" s="23" t="s">
        <v>58278</v>
      </c>
      <c r="H1131" s="7" t="s">
        <v>58276</v>
      </c>
      <c r="I1131" s="7" t="s">
        <v>58276</v>
      </c>
      <c r="J1131" s="23"/>
      <c r="K1131" s="38"/>
      <c r="L1131" s="5"/>
      <c r="M1131" s="23"/>
      <c r="N1131" s="23"/>
      <c r="O1131" s="23"/>
      <c r="P1131" s="23"/>
      <c r="Q1131" s="23"/>
      <c r="R1131" s="23"/>
      <c r="S1131" s="23"/>
      <c r="T1131" s="23"/>
      <c r="U1131" s="23"/>
    </row>
    <row r="1132" spans="1:21" ht="55.2">
      <c r="A1132" s="160" t="s">
        <v>58279</v>
      </c>
      <c r="B1132" s="23" t="s">
        <v>58280</v>
      </c>
      <c r="C1132" s="23" t="s">
        <v>58281</v>
      </c>
      <c r="D1132" s="23" t="s">
        <v>58282</v>
      </c>
      <c r="E1132" s="23" t="s">
        <v>58283</v>
      </c>
      <c r="F1132" s="23" t="s">
        <v>58284</v>
      </c>
      <c r="G1132" s="23" t="s">
        <v>58285</v>
      </c>
      <c r="H1132" s="7" t="s">
        <v>58286</v>
      </c>
      <c r="I1132" s="7" t="s">
        <v>58287</v>
      </c>
      <c r="J1132" s="23"/>
      <c r="K1132" s="38"/>
      <c r="L1132" s="5"/>
      <c r="M1132" s="23"/>
      <c r="N1132" s="23"/>
      <c r="O1132" s="23"/>
      <c r="P1132" s="23"/>
      <c r="Q1132" s="23"/>
      <c r="R1132" s="23"/>
      <c r="S1132" s="23"/>
      <c r="T1132" s="23"/>
      <c r="U1132" s="23"/>
    </row>
    <row r="1133" spans="1:21" ht="41.4">
      <c r="A1133" s="160" t="s">
        <v>58288</v>
      </c>
      <c r="B1133" s="23" t="s">
        <v>58276</v>
      </c>
      <c r="C1133" s="23" t="s">
        <v>58276</v>
      </c>
      <c r="D1133" s="23" t="s">
        <v>58276</v>
      </c>
      <c r="E1133" s="23" t="s">
        <v>58276</v>
      </c>
      <c r="F1133" s="23" t="s">
        <v>58277</v>
      </c>
      <c r="G1133" s="23" t="s">
        <v>58278</v>
      </c>
      <c r="H1133" s="7" t="s">
        <v>58276</v>
      </c>
      <c r="I1133" s="7" t="s">
        <v>58276</v>
      </c>
      <c r="J1133" s="23"/>
      <c r="K1133" s="38"/>
      <c r="L1133" s="5"/>
      <c r="M1133" s="23"/>
      <c r="N1133" s="23"/>
      <c r="O1133" s="23"/>
      <c r="P1133" s="23"/>
      <c r="Q1133" s="23"/>
      <c r="R1133" s="23"/>
      <c r="S1133" s="23"/>
      <c r="T1133" s="23"/>
      <c r="U1133" s="23"/>
    </row>
    <row r="1134" spans="1:21" ht="41.4">
      <c r="A1134" s="160" t="s">
        <v>58289</v>
      </c>
      <c r="B1134" s="23" t="s">
        <v>58290</v>
      </c>
      <c r="C1134" s="23" t="s">
        <v>58291</v>
      </c>
      <c r="D1134" s="23" t="s">
        <v>58292</v>
      </c>
      <c r="E1134" s="23" t="s">
        <v>58293</v>
      </c>
      <c r="F1134" s="23" t="s">
        <v>58294</v>
      </c>
      <c r="G1134" s="23" t="s">
        <v>58295</v>
      </c>
      <c r="H1134" s="7" t="s">
        <v>58296</v>
      </c>
      <c r="I1134" s="7" t="s">
        <v>58297</v>
      </c>
      <c r="J1134" s="23"/>
      <c r="K1134" s="38"/>
      <c r="L1134" s="5"/>
      <c r="M1134" s="23"/>
      <c r="N1134" s="23"/>
      <c r="O1134" s="23"/>
      <c r="P1134" s="23"/>
      <c r="Q1134" s="23"/>
      <c r="R1134" s="23"/>
      <c r="S1134" s="23"/>
      <c r="T1134" s="23"/>
      <c r="U1134" s="23"/>
    </row>
    <row r="1135" spans="1:21" ht="27.6">
      <c r="A1135" s="160" t="s">
        <v>58298</v>
      </c>
      <c r="B1135" s="23" t="s">
        <v>58299</v>
      </c>
      <c r="C1135" s="5" t="s">
        <v>26246</v>
      </c>
      <c r="D1135" s="23" t="s">
        <v>58300</v>
      </c>
      <c r="E1135" s="23" t="s">
        <v>58301</v>
      </c>
      <c r="F1135" s="23" t="s">
        <v>58302</v>
      </c>
      <c r="G1135" s="23" t="s">
        <v>58303</v>
      </c>
      <c r="H1135" s="7" t="s">
        <v>58304</v>
      </c>
      <c r="I1135" s="7" t="s">
        <v>58305</v>
      </c>
      <c r="J1135" s="23"/>
      <c r="K1135" s="38"/>
      <c r="L1135" s="5"/>
      <c r="M1135" s="23"/>
      <c r="N1135" s="23"/>
      <c r="O1135" s="23"/>
      <c r="P1135" s="23"/>
      <c r="Q1135" s="23"/>
      <c r="R1135" s="23"/>
      <c r="S1135" s="23"/>
      <c r="T1135" s="23"/>
      <c r="U1135" s="23"/>
    </row>
    <row r="1136" spans="1:21" ht="13.8">
      <c r="A1136" s="167" t="s">
        <v>58306</v>
      </c>
      <c r="B1136" s="23"/>
      <c r="C1136" s="23" t="s">
        <v>58307</v>
      </c>
      <c r="D1136" s="23"/>
      <c r="E1136" s="23"/>
      <c r="F1136" s="23"/>
      <c r="G1136" s="23"/>
      <c r="H1136" s="7"/>
      <c r="I1136" s="7"/>
      <c r="J1136" s="23"/>
      <c r="K1136" s="38"/>
      <c r="L1136" s="5"/>
      <c r="M1136" s="23"/>
      <c r="N1136" s="23"/>
      <c r="O1136" s="23"/>
      <c r="P1136" s="23"/>
      <c r="Q1136" s="23"/>
      <c r="R1136" s="23"/>
      <c r="S1136" s="23"/>
      <c r="T1136" s="23"/>
      <c r="U1136" s="23"/>
    </row>
    <row r="1137" spans="1:21" ht="27.6">
      <c r="A1137" s="167" t="s">
        <v>58308</v>
      </c>
      <c r="B1137" s="23"/>
      <c r="C1137" s="23" t="s">
        <v>58309</v>
      </c>
      <c r="D1137" s="23"/>
      <c r="E1137" s="23"/>
      <c r="F1137" s="23"/>
      <c r="G1137" s="23"/>
      <c r="H1137" s="7"/>
      <c r="I1137" s="7"/>
      <c r="J1137" s="23"/>
      <c r="K1137" s="38"/>
      <c r="L1137" s="5"/>
      <c r="M1137" s="23"/>
      <c r="N1137" s="23"/>
      <c r="O1137" s="23"/>
      <c r="P1137" s="23"/>
      <c r="Q1137" s="23"/>
      <c r="R1137" s="23"/>
      <c r="S1137" s="23"/>
      <c r="T1137" s="23"/>
      <c r="U1137" s="23"/>
    </row>
    <row r="1138" spans="1:21" ht="13.8">
      <c r="A1138" s="167" t="s">
        <v>58310</v>
      </c>
      <c r="B1138" s="23"/>
      <c r="C1138" s="6" t="s">
        <v>58311</v>
      </c>
      <c r="D1138" s="23"/>
      <c r="E1138" s="23"/>
      <c r="F1138" s="23"/>
      <c r="G1138" s="23"/>
      <c r="H1138" s="7"/>
      <c r="I1138" s="7"/>
      <c r="J1138" s="23"/>
      <c r="K1138" s="38"/>
      <c r="L1138" s="5"/>
      <c r="M1138" s="23"/>
      <c r="N1138" s="23"/>
      <c r="O1138" s="23"/>
      <c r="P1138" s="23"/>
      <c r="Q1138" s="23"/>
      <c r="R1138" s="23"/>
      <c r="S1138" s="23"/>
      <c r="T1138" s="23"/>
      <c r="U1138" s="23"/>
    </row>
    <row r="1139" spans="1:21" ht="165.6">
      <c r="A1139" s="160" t="s">
        <v>58312</v>
      </c>
      <c r="B1139" s="23" t="s">
        <v>58313</v>
      </c>
      <c r="C1139" s="5" t="s">
        <v>26246</v>
      </c>
      <c r="D1139" s="23" t="s">
        <v>58314</v>
      </c>
      <c r="E1139" s="23" t="s">
        <v>58315</v>
      </c>
      <c r="F1139" s="23" t="s">
        <v>58316</v>
      </c>
      <c r="G1139" s="23" t="s">
        <v>58317</v>
      </c>
      <c r="H1139" s="7" t="s">
        <v>58318</v>
      </c>
      <c r="I1139" s="7" t="s">
        <v>58319</v>
      </c>
      <c r="J1139" s="23"/>
      <c r="K1139" s="38"/>
      <c r="L1139" s="5"/>
      <c r="M1139" s="23"/>
      <c r="N1139" s="23"/>
      <c r="O1139" s="23"/>
      <c r="P1139" s="23"/>
      <c r="Q1139" s="23"/>
      <c r="R1139" s="23"/>
      <c r="S1139" s="23"/>
      <c r="T1139" s="23"/>
      <c r="U1139" s="23"/>
    </row>
    <row r="1140" spans="1:21" ht="124.2">
      <c r="A1140" s="167" t="s">
        <v>58320</v>
      </c>
      <c r="B1140" s="23"/>
      <c r="C1140" s="23" t="s">
        <v>58321</v>
      </c>
      <c r="D1140" s="23"/>
      <c r="E1140" s="23"/>
      <c r="F1140" s="23"/>
      <c r="G1140" s="23"/>
      <c r="H1140" s="7"/>
      <c r="I1140" s="7"/>
      <c r="J1140" s="23"/>
      <c r="K1140" s="38"/>
      <c r="L1140" s="5"/>
      <c r="M1140" s="23"/>
      <c r="N1140" s="23"/>
      <c r="O1140" s="23"/>
      <c r="P1140" s="23"/>
      <c r="Q1140" s="23"/>
      <c r="R1140" s="23"/>
      <c r="S1140" s="23"/>
      <c r="T1140" s="23"/>
      <c r="U1140" s="23"/>
    </row>
    <row r="1141" spans="1:21" ht="110.4">
      <c r="A1141" s="167" t="s">
        <v>58322</v>
      </c>
      <c r="B1141" s="23"/>
      <c r="C1141" s="23" t="s">
        <v>58323</v>
      </c>
      <c r="D1141" s="23"/>
      <c r="E1141" s="23"/>
      <c r="F1141" s="23"/>
      <c r="G1141" s="23"/>
      <c r="H1141" s="7"/>
      <c r="I1141" s="7"/>
      <c r="J1141" s="23"/>
      <c r="K1141" s="38"/>
      <c r="L1141" s="5"/>
      <c r="M1141" s="23"/>
      <c r="N1141" s="23"/>
      <c r="O1141" s="23"/>
      <c r="P1141" s="23"/>
      <c r="Q1141" s="23"/>
      <c r="R1141" s="23"/>
      <c r="S1141" s="23"/>
      <c r="T1141" s="23"/>
      <c r="U1141" s="23"/>
    </row>
    <row r="1142" spans="1:21" ht="96.6">
      <c r="A1142" s="167" t="s">
        <v>58324</v>
      </c>
      <c r="B1142" s="23"/>
      <c r="C1142" s="23" t="s">
        <v>58325</v>
      </c>
      <c r="D1142" s="23"/>
      <c r="E1142" s="23"/>
      <c r="F1142" s="23"/>
      <c r="G1142" s="23"/>
      <c r="H1142" s="7"/>
      <c r="I1142" s="7"/>
      <c r="J1142" s="23"/>
      <c r="K1142" s="38"/>
      <c r="L1142" s="5"/>
      <c r="M1142" s="23"/>
      <c r="N1142" s="23"/>
      <c r="O1142" s="23"/>
      <c r="P1142" s="23"/>
      <c r="Q1142" s="23"/>
      <c r="R1142" s="23"/>
      <c r="S1142" s="23"/>
      <c r="T1142" s="23"/>
      <c r="U1142" s="23"/>
    </row>
    <row r="1143" spans="1:21" ht="27.6">
      <c r="A1143" s="160" t="s">
        <v>58326</v>
      </c>
      <c r="B1143" s="23" t="s">
        <v>58327</v>
      </c>
      <c r="C1143" s="5" t="s">
        <v>26246</v>
      </c>
      <c r="D1143" s="23" t="s">
        <v>58328</v>
      </c>
      <c r="E1143" s="23" t="s">
        <v>58329</v>
      </c>
      <c r="F1143" s="23" t="s">
        <v>58330</v>
      </c>
      <c r="G1143" s="23" t="s">
        <v>58331</v>
      </c>
      <c r="H1143" s="7" t="s">
        <v>58332</v>
      </c>
      <c r="I1143" s="7" t="s">
        <v>58333</v>
      </c>
      <c r="J1143" s="23"/>
      <c r="K1143" s="38"/>
      <c r="L1143" s="5"/>
      <c r="M1143" s="23"/>
      <c r="N1143" s="23"/>
      <c r="O1143" s="23"/>
      <c r="P1143" s="23"/>
      <c r="Q1143" s="23"/>
      <c r="R1143" s="23"/>
      <c r="S1143" s="23"/>
      <c r="T1143" s="23"/>
      <c r="U1143" s="23"/>
    </row>
    <row r="1144" spans="1:21" ht="27.6">
      <c r="A1144" s="167" t="s">
        <v>58334</v>
      </c>
      <c r="B1144" s="23"/>
      <c r="C1144" s="23" t="s">
        <v>58335</v>
      </c>
      <c r="D1144" s="23"/>
      <c r="E1144" s="23"/>
      <c r="F1144" s="23"/>
      <c r="G1144" s="23"/>
      <c r="H1144" s="7"/>
      <c r="I1144" s="7"/>
      <c r="J1144" s="23"/>
      <c r="K1144" s="38"/>
      <c r="L1144" s="5"/>
      <c r="M1144" s="23"/>
      <c r="N1144" s="23"/>
      <c r="O1144" s="23"/>
      <c r="P1144" s="23"/>
      <c r="Q1144" s="23"/>
      <c r="R1144" s="23"/>
      <c r="S1144" s="23"/>
      <c r="T1144" s="23"/>
      <c r="U1144" s="23"/>
    </row>
    <row r="1145" spans="1:21" ht="27.6">
      <c r="A1145" s="167" t="s">
        <v>58336</v>
      </c>
      <c r="B1145" s="23"/>
      <c r="C1145" s="23" t="s">
        <v>58337</v>
      </c>
      <c r="D1145" s="23"/>
      <c r="E1145" s="23"/>
      <c r="F1145" s="23"/>
      <c r="G1145" s="23"/>
      <c r="H1145" s="7"/>
      <c r="I1145" s="7"/>
      <c r="J1145" s="23"/>
      <c r="K1145" s="38"/>
      <c r="L1145" s="5"/>
      <c r="M1145" s="23"/>
      <c r="N1145" s="23"/>
      <c r="O1145" s="23"/>
      <c r="P1145" s="23"/>
      <c r="Q1145" s="23"/>
      <c r="R1145" s="23"/>
      <c r="S1145" s="23"/>
      <c r="T1145" s="23"/>
      <c r="U1145" s="23"/>
    </row>
    <row r="1146" spans="1:21" ht="27.6">
      <c r="A1146" s="167" t="s">
        <v>58338</v>
      </c>
      <c r="B1146" s="23"/>
      <c r="C1146" s="23" t="s">
        <v>58339</v>
      </c>
      <c r="D1146" s="23"/>
      <c r="E1146" s="23"/>
      <c r="F1146" s="23"/>
      <c r="G1146" s="23"/>
      <c r="H1146" s="7"/>
      <c r="I1146" s="7"/>
      <c r="J1146" s="23"/>
      <c r="K1146" s="38"/>
      <c r="L1146" s="5"/>
      <c r="M1146" s="23"/>
      <c r="N1146" s="23"/>
      <c r="O1146" s="23"/>
      <c r="P1146" s="23"/>
      <c r="Q1146" s="23"/>
      <c r="R1146" s="23"/>
      <c r="S1146" s="23"/>
      <c r="T1146" s="23"/>
      <c r="U1146" s="23"/>
    </row>
    <row r="1147" spans="1:21" ht="69">
      <c r="A1147" s="160" t="s">
        <v>58340</v>
      </c>
      <c r="B1147" s="23" t="s">
        <v>58341</v>
      </c>
      <c r="C1147" s="5" t="s">
        <v>26246</v>
      </c>
      <c r="D1147" s="23" t="s">
        <v>58342</v>
      </c>
      <c r="E1147" s="23" t="s">
        <v>58343</v>
      </c>
      <c r="F1147" s="23" t="s">
        <v>58344</v>
      </c>
      <c r="G1147" s="23" t="s">
        <v>58345</v>
      </c>
      <c r="H1147" s="7" t="s">
        <v>58346</v>
      </c>
      <c r="I1147" s="7" t="s">
        <v>58347</v>
      </c>
      <c r="J1147" s="23"/>
      <c r="K1147" s="38"/>
      <c r="L1147" s="5"/>
      <c r="M1147" s="23"/>
      <c r="N1147" s="23"/>
      <c r="O1147" s="23"/>
      <c r="P1147" s="23"/>
      <c r="Q1147" s="23"/>
      <c r="R1147" s="23"/>
      <c r="S1147" s="23"/>
      <c r="T1147" s="23"/>
      <c r="U1147" s="23"/>
    </row>
    <row r="1148" spans="1:21" ht="82.8">
      <c r="A1148" s="167" t="s">
        <v>58348</v>
      </c>
      <c r="B1148" s="23"/>
      <c r="C1148" s="23" t="s">
        <v>58349</v>
      </c>
      <c r="D1148" s="23"/>
      <c r="E1148" s="23"/>
      <c r="F1148" s="23"/>
      <c r="G1148" s="23"/>
      <c r="H1148" s="7"/>
      <c r="I1148" s="7"/>
      <c r="J1148" s="23"/>
      <c r="K1148" s="38"/>
      <c r="L1148" s="5"/>
      <c r="M1148" s="23"/>
      <c r="N1148" s="23"/>
      <c r="O1148" s="23"/>
      <c r="P1148" s="23"/>
      <c r="Q1148" s="23"/>
      <c r="R1148" s="23"/>
      <c r="S1148" s="23"/>
      <c r="T1148" s="23"/>
      <c r="U1148" s="23"/>
    </row>
    <row r="1149" spans="1:21" ht="96.6">
      <c r="A1149" s="167" t="s">
        <v>58350</v>
      </c>
      <c r="B1149" s="23"/>
      <c r="C1149" s="23" t="s">
        <v>58351</v>
      </c>
      <c r="D1149" s="23"/>
      <c r="E1149" s="23"/>
      <c r="F1149" s="23"/>
      <c r="G1149" s="23"/>
      <c r="H1149" s="7"/>
      <c r="I1149" s="7"/>
      <c r="J1149" s="23"/>
      <c r="K1149" s="38"/>
      <c r="L1149" s="5"/>
      <c r="M1149" s="23"/>
      <c r="N1149" s="23"/>
      <c r="O1149" s="23"/>
      <c r="P1149" s="23"/>
      <c r="Q1149" s="23"/>
      <c r="R1149" s="23"/>
      <c r="S1149" s="23"/>
      <c r="T1149" s="23"/>
      <c r="U1149" s="23"/>
    </row>
    <row r="1150" spans="1:21" ht="82.8">
      <c r="A1150" s="167" t="s">
        <v>58352</v>
      </c>
      <c r="B1150" s="23"/>
      <c r="C1150" s="23" t="s">
        <v>58353</v>
      </c>
      <c r="D1150" s="23"/>
      <c r="E1150" s="23"/>
      <c r="F1150" s="23"/>
      <c r="G1150" s="23"/>
      <c r="H1150" s="7"/>
      <c r="I1150" s="7"/>
      <c r="J1150" s="23"/>
      <c r="K1150" s="38"/>
      <c r="L1150" s="5"/>
      <c r="M1150" s="23"/>
      <c r="N1150" s="23"/>
      <c r="O1150" s="23"/>
      <c r="P1150" s="23"/>
      <c r="Q1150" s="23"/>
      <c r="R1150" s="23"/>
      <c r="S1150" s="23"/>
      <c r="T1150" s="23"/>
      <c r="U1150" s="23"/>
    </row>
    <row r="1151" spans="1:21" ht="27.6">
      <c r="A1151" s="160" t="s">
        <v>58354</v>
      </c>
      <c r="B1151" s="23" t="s">
        <v>58355</v>
      </c>
      <c r="C1151" s="5" t="s">
        <v>26246</v>
      </c>
      <c r="D1151" s="23" t="s">
        <v>58356</v>
      </c>
      <c r="E1151" s="23" t="s">
        <v>58357</v>
      </c>
      <c r="F1151" s="23" t="s">
        <v>58358</v>
      </c>
      <c r="G1151" s="23" t="s">
        <v>58359</v>
      </c>
      <c r="H1151" s="7" t="s">
        <v>58360</v>
      </c>
      <c r="I1151" s="7" t="s">
        <v>58361</v>
      </c>
      <c r="J1151" s="23"/>
      <c r="K1151" s="38"/>
      <c r="L1151" s="5"/>
      <c r="M1151" s="23"/>
      <c r="N1151" s="23"/>
      <c r="O1151" s="23"/>
      <c r="P1151" s="23"/>
      <c r="Q1151" s="23"/>
      <c r="R1151" s="23"/>
      <c r="S1151" s="23"/>
      <c r="T1151" s="23"/>
      <c r="U1151" s="23"/>
    </row>
    <row r="1152" spans="1:21" ht="13.8">
      <c r="A1152" s="167" t="s">
        <v>58362</v>
      </c>
      <c r="B1152" s="23"/>
      <c r="C1152" s="23" t="s">
        <v>58363</v>
      </c>
      <c r="D1152" s="23"/>
      <c r="E1152" s="23"/>
      <c r="F1152" s="23"/>
      <c r="G1152" s="23"/>
      <c r="H1152" s="7"/>
      <c r="I1152" s="7"/>
      <c r="J1152" s="23"/>
      <c r="K1152" s="38"/>
      <c r="L1152" s="5"/>
      <c r="M1152" s="23"/>
      <c r="N1152" s="23"/>
      <c r="O1152" s="23"/>
      <c r="P1152" s="23"/>
      <c r="Q1152" s="23"/>
      <c r="R1152" s="23"/>
      <c r="S1152" s="23"/>
      <c r="T1152" s="23"/>
      <c r="U1152" s="23"/>
    </row>
    <row r="1153" spans="1:21" ht="27.6">
      <c r="A1153" s="167" t="s">
        <v>58364</v>
      </c>
      <c r="B1153" s="23"/>
      <c r="C1153" s="23" t="s">
        <v>58365</v>
      </c>
      <c r="D1153" s="23"/>
      <c r="E1153" s="23"/>
      <c r="F1153" s="23"/>
      <c r="G1153" s="23"/>
      <c r="H1153" s="7"/>
      <c r="I1153" s="7"/>
      <c r="J1153" s="23"/>
      <c r="K1153" s="38"/>
      <c r="L1153" s="5"/>
      <c r="M1153" s="23"/>
      <c r="N1153" s="23"/>
      <c r="O1153" s="23"/>
      <c r="P1153" s="23"/>
      <c r="Q1153" s="23"/>
      <c r="R1153" s="23"/>
      <c r="S1153" s="23"/>
      <c r="T1153" s="23"/>
      <c r="U1153" s="23"/>
    </row>
    <row r="1154" spans="1:21" ht="13.8">
      <c r="A1154" s="167" t="s">
        <v>58366</v>
      </c>
      <c r="B1154" s="23"/>
      <c r="C1154" s="6" t="s">
        <v>58367</v>
      </c>
      <c r="D1154" s="23"/>
      <c r="E1154" s="23"/>
      <c r="F1154" s="23"/>
      <c r="G1154" s="23"/>
      <c r="H1154" s="7"/>
      <c r="I1154" s="7"/>
      <c r="J1154" s="23"/>
      <c r="K1154" s="38"/>
      <c r="L1154" s="5"/>
      <c r="M1154" s="23"/>
      <c r="N1154" s="23"/>
      <c r="O1154" s="23"/>
      <c r="P1154" s="23"/>
      <c r="Q1154" s="23"/>
      <c r="R1154" s="23"/>
      <c r="S1154" s="23"/>
      <c r="T1154" s="23"/>
      <c r="U1154" s="23"/>
    </row>
    <row r="1155" spans="1:21" ht="124.2">
      <c r="A1155" s="160" t="s">
        <v>58368</v>
      </c>
      <c r="B1155" s="23" t="s">
        <v>58369</v>
      </c>
      <c r="C1155" s="23" t="s">
        <v>58370</v>
      </c>
      <c r="D1155" s="23" t="s">
        <v>58371</v>
      </c>
      <c r="E1155" s="23" t="s">
        <v>58372</v>
      </c>
      <c r="F1155" s="23" t="s">
        <v>58373</v>
      </c>
      <c r="G1155" s="23" t="s">
        <v>58374</v>
      </c>
      <c r="H1155" s="7" t="s">
        <v>58375</v>
      </c>
      <c r="I1155" s="7" t="s">
        <v>58376</v>
      </c>
      <c r="J1155" s="23"/>
      <c r="K1155" s="38"/>
      <c r="L1155" s="5"/>
      <c r="M1155" s="23"/>
      <c r="N1155" s="23"/>
      <c r="O1155" s="23"/>
      <c r="P1155" s="23"/>
      <c r="Q1155" s="23"/>
      <c r="R1155" s="23"/>
      <c r="S1155" s="23"/>
      <c r="T1155" s="23"/>
      <c r="U1155" s="23"/>
    </row>
    <row r="1156" spans="1:21" ht="27.6">
      <c r="A1156" s="160" t="s">
        <v>58377</v>
      </c>
      <c r="B1156" s="23" t="s">
        <v>58378</v>
      </c>
      <c r="C1156" s="23" t="s">
        <v>58379</v>
      </c>
      <c r="D1156" s="23" t="s">
        <v>58380</v>
      </c>
      <c r="E1156" s="23" t="s">
        <v>58381</v>
      </c>
      <c r="F1156" s="23" t="s">
        <v>58382</v>
      </c>
      <c r="G1156" s="23" t="s">
        <v>58383</v>
      </c>
      <c r="H1156" s="7" t="s">
        <v>58384</v>
      </c>
      <c r="I1156" s="7" t="s">
        <v>58385</v>
      </c>
      <c r="J1156" s="23"/>
      <c r="K1156" s="38"/>
      <c r="L1156" s="5"/>
      <c r="M1156" s="23"/>
      <c r="N1156" s="23"/>
      <c r="O1156" s="23"/>
      <c r="P1156" s="23"/>
      <c r="Q1156" s="23"/>
      <c r="R1156" s="23"/>
      <c r="S1156" s="23"/>
      <c r="T1156" s="23"/>
      <c r="U1156" s="23"/>
    </row>
    <row r="1157" spans="1:21" ht="124.2">
      <c r="A1157" s="160" t="s">
        <v>58386</v>
      </c>
      <c r="B1157" s="23" t="s">
        <v>58387</v>
      </c>
      <c r="C1157" s="23" t="s">
        <v>58388</v>
      </c>
      <c r="D1157" s="23" t="s">
        <v>58389</v>
      </c>
      <c r="E1157" s="23" t="s">
        <v>58390</v>
      </c>
      <c r="F1157" s="23" t="s">
        <v>58391</v>
      </c>
      <c r="G1157" s="23" t="s">
        <v>58392</v>
      </c>
      <c r="H1157" s="7" t="s">
        <v>58393</v>
      </c>
      <c r="I1157" s="7" t="s">
        <v>58394</v>
      </c>
      <c r="J1157" s="23"/>
      <c r="K1157" s="38"/>
      <c r="L1157" s="5"/>
      <c r="M1157" s="23"/>
      <c r="N1157" s="23"/>
      <c r="O1157" s="23"/>
      <c r="P1157" s="23"/>
      <c r="Q1157" s="23"/>
      <c r="R1157" s="23"/>
      <c r="S1157" s="23"/>
      <c r="T1157" s="23"/>
      <c r="U1157" s="23"/>
    </row>
    <row r="1158" spans="1:21" ht="27.6">
      <c r="A1158" s="160" t="s">
        <v>58395</v>
      </c>
      <c r="B1158" s="23" t="s">
        <v>58396</v>
      </c>
      <c r="C1158" s="23" t="s">
        <v>58397</v>
      </c>
      <c r="D1158" s="23" t="s">
        <v>58398</v>
      </c>
      <c r="E1158" s="23" t="s">
        <v>58399</v>
      </c>
      <c r="F1158" s="23" t="s">
        <v>58400</v>
      </c>
      <c r="G1158" s="23" t="s">
        <v>58401</v>
      </c>
      <c r="H1158" s="7" t="s">
        <v>58402</v>
      </c>
      <c r="I1158" s="7" t="s">
        <v>58403</v>
      </c>
      <c r="J1158" s="23"/>
      <c r="K1158" s="38"/>
      <c r="L1158" s="5"/>
      <c r="M1158" s="23"/>
      <c r="N1158" s="23"/>
      <c r="O1158" s="23"/>
      <c r="P1158" s="23"/>
      <c r="Q1158" s="23"/>
      <c r="R1158" s="23"/>
      <c r="S1158" s="23"/>
      <c r="T1158" s="23"/>
      <c r="U1158" s="23"/>
    </row>
    <row r="1159" spans="1:21" ht="234.6">
      <c r="A1159" s="160" t="s">
        <v>58404</v>
      </c>
      <c r="B1159" s="23" t="s">
        <v>58405</v>
      </c>
      <c r="C1159" s="23" t="s">
        <v>58406</v>
      </c>
      <c r="D1159" s="23" t="s">
        <v>58407</v>
      </c>
      <c r="E1159" s="23" t="s">
        <v>58408</v>
      </c>
      <c r="F1159" s="23" t="s">
        <v>58409</v>
      </c>
      <c r="G1159" s="23" t="s">
        <v>58410</v>
      </c>
      <c r="H1159" s="7" t="s">
        <v>58411</v>
      </c>
      <c r="I1159" s="7" t="s">
        <v>58412</v>
      </c>
      <c r="J1159" s="23"/>
      <c r="K1159" s="38"/>
      <c r="L1159" s="5"/>
      <c r="M1159" s="23"/>
      <c r="N1159" s="23"/>
      <c r="O1159" s="23"/>
      <c r="P1159" s="23"/>
      <c r="Q1159" s="23"/>
      <c r="R1159" s="23"/>
      <c r="S1159" s="23"/>
      <c r="T1159" s="23"/>
      <c r="U1159" s="23"/>
    </row>
    <row r="1160" spans="1:21" ht="27.6">
      <c r="A1160" s="160" t="s">
        <v>58413</v>
      </c>
      <c r="B1160" s="23" t="s">
        <v>58414</v>
      </c>
      <c r="C1160" s="23" t="s">
        <v>58415</v>
      </c>
      <c r="D1160" s="23" t="s">
        <v>58416</v>
      </c>
      <c r="E1160" s="23" t="s">
        <v>58417</v>
      </c>
      <c r="F1160" s="23" t="s">
        <v>58418</v>
      </c>
      <c r="G1160" s="23" t="s">
        <v>58419</v>
      </c>
      <c r="H1160" s="7" t="s">
        <v>58420</v>
      </c>
      <c r="I1160" s="7" t="s">
        <v>58421</v>
      </c>
      <c r="J1160" s="23"/>
      <c r="K1160" s="38"/>
      <c r="L1160" s="5"/>
      <c r="M1160" s="23"/>
      <c r="N1160" s="23"/>
      <c r="O1160" s="23"/>
      <c r="P1160" s="23"/>
      <c r="Q1160" s="23"/>
      <c r="R1160" s="23"/>
      <c r="S1160" s="23"/>
      <c r="T1160" s="23"/>
      <c r="U1160" s="23"/>
    </row>
    <row r="1161" spans="1:21" ht="110.4">
      <c r="A1161" s="160" t="s">
        <v>58422</v>
      </c>
      <c r="B1161" s="23" t="s">
        <v>58423</v>
      </c>
      <c r="C1161" s="5" t="s">
        <v>31604</v>
      </c>
      <c r="D1161" s="23" t="s">
        <v>58424</v>
      </c>
      <c r="E1161" s="23" t="s">
        <v>58425</v>
      </c>
      <c r="F1161" s="23" t="s">
        <v>58426</v>
      </c>
      <c r="G1161" s="23" t="s">
        <v>58427</v>
      </c>
      <c r="H1161" s="7" t="s">
        <v>58428</v>
      </c>
      <c r="I1161" s="7" t="s">
        <v>58429</v>
      </c>
      <c r="J1161" s="23"/>
      <c r="K1161" s="38"/>
      <c r="L1161" s="5"/>
      <c r="M1161" s="23"/>
      <c r="N1161" s="23"/>
      <c r="O1161" s="23"/>
      <c r="P1161" s="23"/>
      <c r="Q1161" s="23"/>
      <c r="R1161" s="23"/>
      <c r="S1161" s="23"/>
      <c r="T1161" s="23"/>
      <c r="U1161" s="23"/>
    </row>
    <row r="1162" spans="1:21" ht="96.6">
      <c r="A1162" s="167" t="s">
        <v>58430</v>
      </c>
      <c r="B1162" s="23"/>
      <c r="C1162" s="23" t="s">
        <v>58431</v>
      </c>
      <c r="D1162" s="23"/>
      <c r="E1162" s="23"/>
      <c r="F1162" s="23"/>
      <c r="G1162" s="23"/>
      <c r="H1162" s="7"/>
      <c r="I1162" s="7"/>
      <c r="J1162" s="23"/>
      <c r="K1162" s="38"/>
      <c r="L1162" s="5"/>
      <c r="M1162" s="23"/>
      <c r="N1162" s="23"/>
      <c r="O1162" s="23"/>
      <c r="P1162" s="23"/>
      <c r="Q1162" s="23"/>
      <c r="R1162" s="23"/>
      <c r="S1162" s="23"/>
      <c r="T1162" s="23"/>
      <c r="U1162" s="23"/>
    </row>
    <row r="1163" spans="1:21" ht="55.2">
      <c r="A1163" s="167" t="s">
        <v>58432</v>
      </c>
      <c r="B1163" s="23"/>
      <c r="C1163" s="23" t="s">
        <v>58433</v>
      </c>
      <c r="D1163" s="23"/>
      <c r="E1163" s="23"/>
      <c r="F1163" s="23"/>
      <c r="G1163" s="23"/>
      <c r="H1163" s="7"/>
      <c r="I1163" s="7"/>
      <c r="J1163" s="23"/>
      <c r="K1163" s="38"/>
      <c r="L1163" s="5"/>
      <c r="M1163" s="23"/>
      <c r="N1163" s="23"/>
      <c r="O1163" s="23"/>
      <c r="P1163" s="23"/>
      <c r="Q1163" s="23"/>
      <c r="R1163" s="23"/>
      <c r="S1163" s="23"/>
      <c r="T1163" s="23"/>
      <c r="U1163" s="23"/>
    </row>
    <row r="1164" spans="1:21" ht="69">
      <c r="A1164" s="167" t="s">
        <v>58434</v>
      </c>
      <c r="B1164" s="23"/>
      <c r="C1164" s="23" t="s">
        <v>58435</v>
      </c>
      <c r="D1164" s="23"/>
      <c r="E1164" s="23"/>
      <c r="F1164" s="23"/>
      <c r="G1164" s="23"/>
      <c r="H1164" s="7"/>
      <c r="I1164" s="7"/>
      <c r="J1164" s="23"/>
      <c r="K1164" s="38"/>
      <c r="L1164" s="5"/>
      <c r="M1164" s="23"/>
      <c r="N1164" s="23"/>
      <c r="O1164" s="23"/>
      <c r="P1164" s="23"/>
      <c r="Q1164" s="23"/>
      <c r="R1164" s="23"/>
      <c r="S1164" s="23"/>
      <c r="T1164" s="23"/>
      <c r="U1164" s="23"/>
    </row>
    <row r="1165" spans="1:21" ht="69">
      <c r="A1165" s="167" t="s">
        <v>58436</v>
      </c>
      <c r="B1165" s="23"/>
      <c r="C1165" s="23" t="s">
        <v>58437</v>
      </c>
      <c r="D1165" s="23"/>
      <c r="E1165" s="23"/>
      <c r="F1165" s="23"/>
      <c r="G1165" s="23"/>
      <c r="H1165" s="7"/>
      <c r="I1165" s="7"/>
      <c r="J1165" s="23"/>
      <c r="K1165" s="38"/>
      <c r="L1165" s="5"/>
      <c r="M1165" s="23"/>
      <c r="N1165" s="23"/>
      <c r="O1165" s="23"/>
      <c r="P1165" s="23"/>
      <c r="Q1165" s="23"/>
      <c r="R1165" s="23"/>
      <c r="S1165" s="23"/>
      <c r="T1165" s="23"/>
      <c r="U1165" s="23"/>
    </row>
    <row r="1166" spans="1:21" ht="69">
      <c r="A1166" s="167" t="s">
        <v>58438</v>
      </c>
      <c r="B1166" s="23"/>
      <c r="C1166" s="23" t="s">
        <v>58439</v>
      </c>
      <c r="D1166" s="23"/>
      <c r="E1166" s="23"/>
      <c r="F1166" s="23"/>
      <c r="G1166" s="23"/>
      <c r="H1166" s="7"/>
      <c r="I1166" s="7"/>
      <c r="J1166" s="23"/>
      <c r="K1166" s="38"/>
      <c r="L1166" s="5"/>
      <c r="M1166" s="23"/>
      <c r="N1166" s="23"/>
      <c r="O1166" s="23"/>
      <c r="P1166" s="23"/>
      <c r="Q1166" s="23"/>
      <c r="R1166" s="23"/>
      <c r="S1166" s="23"/>
      <c r="T1166" s="23"/>
      <c r="U1166" s="23"/>
    </row>
    <row r="1167" spans="1:21" ht="27.6">
      <c r="A1167" s="160" t="s">
        <v>58440</v>
      </c>
      <c r="B1167" s="23" t="s">
        <v>58441</v>
      </c>
      <c r="C1167" s="5" t="s">
        <v>26246</v>
      </c>
      <c r="D1167" s="23" t="s">
        <v>58442</v>
      </c>
      <c r="E1167" s="23" t="s">
        <v>58443</v>
      </c>
      <c r="F1167" s="23" t="s">
        <v>58444</v>
      </c>
      <c r="G1167" s="23" t="s">
        <v>58445</v>
      </c>
      <c r="H1167" s="7" t="s">
        <v>58446</v>
      </c>
      <c r="I1167" s="7" t="s">
        <v>58447</v>
      </c>
      <c r="J1167" s="23"/>
      <c r="K1167" s="38"/>
      <c r="L1167" s="5"/>
      <c r="M1167" s="23"/>
      <c r="N1167" s="23"/>
      <c r="O1167" s="23"/>
      <c r="P1167" s="23"/>
      <c r="Q1167" s="23"/>
      <c r="R1167" s="23"/>
      <c r="S1167" s="23"/>
      <c r="T1167" s="23"/>
      <c r="U1167" s="23"/>
    </row>
    <row r="1168" spans="1:21" ht="27.6">
      <c r="A1168" s="167" t="s">
        <v>58448</v>
      </c>
      <c r="B1168" s="23"/>
      <c r="C1168" s="23" t="s">
        <v>58449</v>
      </c>
      <c r="D1168" s="23"/>
      <c r="E1168" s="23"/>
      <c r="F1168" s="23"/>
      <c r="G1168" s="23"/>
      <c r="H1168" s="7"/>
      <c r="I1168" s="7"/>
      <c r="J1168" s="23"/>
      <c r="K1168" s="38"/>
      <c r="L1168" s="5"/>
      <c r="M1168" s="23"/>
      <c r="N1168" s="23"/>
      <c r="O1168" s="23"/>
      <c r="P1168" s="23"/>
      <c r="Q1168" s="23"/>
      <c r="R1168" s="23"/>
      <c r="S1168" s="23"/>
      <c r="T1168" s="23"/>
      <c r="U1168" s="23"/>
    </row>
    <row r="1169" spans="1:21" ht="13.8">
      <c r="A1169" s="167" t="s">
        <v>58450</v>
      </c>
      <c r="B1169" s="23"/>
      <c r="C1169" s="6" t="s">
        <v>58451</v>
      </c>
      <c r="D1169" s="23"/>
      <c r="E1169" s="23"/>
      <c r="F1169" s="23"/>
      <c r="G1169" s="23"/>
      <c r="H1169" s="7"/>
      <c r="I1169" s="7"/>
      <c r="J1169" s="23"/>
      <c r="K1169" s="38"/>
      <c r="L1169" s="5"/>
      <c r="M1169" s="23"/>
      <c r="N1169" s="23"/>
      <c r="O1169" s="23"/>
      <c r="P1169" s="23"/>
      <c r="Q1169" s="23"/>
      <c r="R1169" s="23"/>
      <c r="S1169" s="23"/>
      <c r="T1169" s="23"/>
      <c r="U1169" s="23"/>
    </row>
    <row r="1170" spans="1:21" ht="13.8">
      <c r="A1170" s="167" t="s">
        <v>58452</v>
      </c>
      <c r="B1170" s="23"/>
      <c r="C1170" s="6" t="s">
        <v>58453</v>
      </c>
      <c r="D1170" s="23"/>
      <c r="E1170" s="23"/>
      <c r="F1170" s="23"/>
      <c r="G1170" s="23"/>
      <c r="H1170" s="7"/>
      <c r="I1170" s="7"/>
      <c r="J1170" s="23"/>
      <c r="K1170" s="38"/>
      <c r="L1170" s="5"/>
      <c r="M1170" s="23"/>
      <c r="N1170" s="23"/>
      <c r="O1170" s="23"/>
      <c r="P1170" s="23"/>
      <c r="Q1170" s="23"/>
      <c r="R1170" s="23"/>
      <c r="S1170" s="23"/>
      <c r="T1170" s="23"/>
      <c r="U1170" s="23"/>
    </row>
    <row r="1171" spans="1:21" ht="124.2">
      <c r="A1171" s="160" t="s">
        <v>58454</v>
      </c>
      <c r="B1171" s="23" t="s">
        <v>58455</v>
      </c>
      <c r="C1171" s="5" t="s">
        <v>26246</v>
      </c>
      <c r="D1171" s="23" t="s">
        <v>58456</v>
      </c>
      <c r="E1171" s="23" t="s">
        <v>58457</v>
      </c>
      <c r="F1171" s="23" t="s">
        <v>58458</v>
      </c>
      <c r="G1171" s="23" t="s">
        <v>58459</v>
      </c>
      <c r="H1171" s="7" t="s">
        <v>58460</v>
      </c>
      <c r="I1171" s="7" t="s">
        <v>58461</v>
      </c>
      <c r="J1171" s="23"/>
      <c r="K1171" s="38"/>
      <c r="L1171" s="5"/>
      <c r="M1171" s="23"/>
      <c r="N1171" s="23"/>
      <c r="O1171" s="23"/>
      <c r="P1171" s="23"/>
      <c r="Q1171" s="23"/>
      <c r="R1171" s="23"/>
      <c r="S1171" s="23"/>
      <c r="T1171" s="23"/>
      <c r="U1171" s="23"/>
    </row>
    <row r="1172" spans="1:21" ht="96.6">
      <c r="A1172" s="167" t="s">
        <v>58462</v>
      </c>
      <c r="B1172" s="23"/>
      <c r="C1172" s="23" t="s">
        <v>58463</v>
      </c>
      <c r="D1172" s="23"/>
      <c r="E1172" s="23"/>
      <c r="F1172" s="23"/>
      <c r="G1172" s="23"/>
      <c r="H1172" s="7"/>
      <c r="I1172" s="7"/>
      <c r="J1172" s="23"/>
      <c r="K1172" s="38"/>
      <c r="L1172" s="5"/>
      <c r="M1172" s="23"/>
      <c r="N1172" s="23"/>
      <c r="O1172" s="23"/>
      <c r="P1172" s="23"/>
      <c r="Q1172" s="23"/>
      <c r="R1172" s="23"/>
      <c r="S1172" s="23"/>
      <c r="T1172" s="23"/>
      <c r="U1172" s="23"/>
    </row>
    <row r="1173" spans="1:21" ht="69">
      <c r="A1173" s="167" t="s">
        <v>58464</v>
      </c>
      <c r="B1173" s="23"/>
      <c r="C1173" s="23" t="s">
        <v>58465</v>
      </c>
      <c r="D1173" s="23"/>
      <c r="E1173" s="23"/>
      <c r="F1173" s="23"/>
      <c r="G1173" s="23"/>
      <c r="H1173" s="7"/>
      <c r="I1173" s="7"/>
      <c r="J1173" s="23"/>
      <c r="K1173" s="38"/>
      <c r="L1173" s="5"/>
      <c r="M1173" s="23"/>
      <c r="N1173" s="23"/>
      <c r="O1173" s="23"/>
      <c r="P1173" s="23"/>
      <c r="Q1173" s="23"/>
      <c r="R1173" s="23"/>
      <c r="S1173" s="23"/>
      <c r="T1173" s="23"/>
      <c r="U1173" s="23"/>
    </row>
    <row r="1174" spans="1:21" ht="82.8">
      <c r="A1174" s="167" t="s">
        <v>58466</v>
      </c>
      <c r="B1174" s="23"/>
      <c r="C1174" s="23" t="s">
        <v>58467</v>
      </c>
      <c r="D1174" s="23"/>
      <c r="E1174" s="23"/>
      <c r="F1174" s="23"/>
      <c r="G1174" s="23"/>
      <c r="H1174" s="7"/>
      <c r="I1174" s="7"/>
      <c r="J1174" s="23"/>
      <c r="K1174" s="38"/>
      <c r="L1174" s="5"/>
      <c r="M1174" s="23"/>
      <c r="N1174" s="23"/>
      <c r="O1174" s="23"/>
      <c r="P1174" s="23"/>
      <c r="Q1174" s="23"/>
      <c r="R1174" s="23"/>
      <c r="S1174" s="23"/>
      <c r="T1174" s="23"/>
      <c r="U1174" s="23"/>
    </row>
    <row r="1175" spans="1:21" ht="13.8">
      <c r="A1175" s="160" t="s">
        <v>58468</v>
      </c>
      <c r="B1175" s="23" t="s">
        <v>58469</v>
      </c>
      <c r="C1175" s="5" t="s">
        <v>26246</v>
      </c>
      <c r="D1175" s="23" t="s">
        <v>58470</v>
      </c>
      <c r="E1175" s="23" t="s">
        <v>58471</v>
      </c>
      <c r="F1175" s="23" t="s">
        <v>58472</v>
      </c>
      <c r="G1175" s="23" t="s">
        <v>58473</v>
      </c>
      <c r="H1175" s="7" t="s">
        <v>58474</v>
      </c>
      <c r="I1175" s="7" t="s">
        <v>58475</v>
      </c>
      <c r="J1175" s="23"/>
      <c r="K1175" s="38"/>
      <c r="L1175" s="5"/>
      <c r="M1175" s="23"/>
      <c r="N1175" s="23"/>
      <c r="O1175" s="23"/>
      <c r="P1175" s="23"/>
      <c r="Q1175" s="23"/>
      <c r="R1175" s="23"/>
      <c r="S1175" s="23"/>
      <c r="T1175" s="23"/>
      <c r="U1175" s="23"/>
    </row>
    <row r="1176" spans="1:21" ht="13.8">
      <c r="A1176" s="167" t="s">
        <v>58476</v>
      </c>
      <c r="B1176" s="23"/>
      <c r="C1176" s="23" t="s">
        <v>58477</v>
      </c>
      <c r="D1176" s="23"/>
      <c r="E1176" s="23"/>
      <c r="F1176" s="23"/>
      <c r="G1176" s="23"/>
      <c r="H1176" s="7"/>
      <c r="I1176" s="7"/>
      <c r="J1176" s="23"/>
      <c r="K1176" s="38"/>
      <c r="L1176" s="5"/>
      <c r="M1176" s="23"/>
      <c r="N1176" s="23"/>
      <c r="O1176" s="23"/>
      <c r="P1176" s="23"/>
      <c r="Q1176" s="23"/>
      <c r="R1176" s="23"/>
      <c r="S1176" s="23"/>
      <c r="T1176" s="23"/>
      <c r="U1176" s="23"/>
    </row>
    <row r="1177" spans="1:21" ht="13.8">
      <c r="A1177" s="167" t="s">
        <v>58478</v>
      </c>
      <c r="B1177" s="23"/>
      <c r="C1177" s="6" t="s">
        <v>58479</v>
      </c>
      <c r="D1177" s="23"/>
      <c r="E1177" s="23"/>
      <c r="F1177" s="23"/>
      <c r="G1177" s="23"/>
      <c r="H1177" s="7"/>
      <c r="I1177" s="7"/>
      <c r="J1177" s="23"/>
      <c r="K1177" s="38"/>
      <c r="L1177" s="5"/>
      <c r="M1177" s="23"/>
      <c r="N1177" s="23"/>
      <c r="O1177" s="23"/>
      <c r="P1177" s="23"/>
      <c r="Q1177" s="23"/>
      <c r="R1177" s="23"/>
      <c r="S1177" s="23"/>
      <c r="T1177" s="23"/>
      <c r="U1177" s="23"/>
    </row>
    <row r="1178" spans="1:21" ht="13.8">
      <c r="A1178" s="167" t="s">
        <v>58480</v>
      </c>
      <c r="B1178" s="23"/>
      <c r="C1178" s="6" t="s">
        <v>58481</v>
      </c>
      <c r="D1178" s="23"/>
      <c r="E1178" s="23"/>
      <c r="F1178" s="23"/>
      <c r="G1178" s="23"/>
      <c r="H1178" s="7"/>
      <c r="I1178" s="7"/>
      <c r="J1178" s="23"/>
      <c r="K1178" s="38"/>
      <c r="L1178" s="5"/>
      <c r="M1178" s="23"/>
      <c r="N1178" s="23"/>
      <c r="O1178" s="23"/>
      <c r="P1178" s="23"/>
      <c r="Q1178" s="23"/>
      <c r="R1178" s="23"/>
      <c r="S1178" s="23"/>
      <c r="T1178" s="23"/>
      <c r="U1178" s="23"/>
    </row>
    <row r="1179" spans="1:21" ht="13.8">
      <c r="A1179" s="160" t="s">
        <v>58482</v>
      </c>
      <c r="B1179" s="23" t="s">
        <v>58483</v>
      </c>
      <c r="C1179" s="5" t="s">
        <v>26246</v>
      </c>
      <c r="D1179" s="23" t="s">
        <v>58484</v>
      </c>
      <c r="E1179" s="23" t="s">
        <v>58485</v>
      </c>
      <c r="F1179" s="23" t="s">
        <v>58486</v>
      </c>
      <c r="G1179" s="23" t="s">
        <v>58487</v>
      </c>
      <c r="H1179" s="7" t="s">
        <v>58488</v>
      </c>
      <c r="I1179" s="7" t="s">
        <v>58489</v>
      </c>
      <c r="J1179" s="23"/>
      <c r="K1179" s="38"/>
      <c r="L1179" s="5"/>
      <c r="M1179" s="23"/>
      <c r="N1179" s="23"/>
      <c r="O1179" s="23"/>
      <c r="P1179" s="23"/>
      <c r="Q1179" s="23"/>
      <c r="R1179" s="23"/>
      <c r="S1179" s="23"/>
      <c r="T1179" s="23"/>
      <c r="U1179" s="23"/>
    </row>
    <row r="1180" spans="1:21" ht="13.8">
      <c r="A1180" s="167" t="s">
        <v>58490</v>
      </c>
      <c r="B1180" s="23"/>
      <c r="C1180" s="23" t="s">
        <v>58491</v>
      </c>
      <c r="D1180" s="23"/>
      <c r="E1180" s="23"/>
      <c r="F1180" s="23"/>
      <c r="G1180" s="23"/>
      <c r="H1180" s="7"/>
      <c r="I1180" s="7"/>
      <c r="J1180" s="23"/>
      <c r="K1180" s="38"/>
      <c r="L1180" s="5"/>
      <c r="M1180" s="23"/>
      <c r="N1180" s="23"/>
      <c r="O1180" s="23"/>
      <c r="P1180" s="23"/>
      <c r="Q1180" s="23"/>
      <c r="R1180" s="23"/>
      <c r="S1180" s="23"/>
      <c r="T1180" s="23"/>
      <c r="U1180" s="23"/>
    </row>
    <row r="1181" spans="1:21" ht="13.8">
      <c r="A1181" s="167" t="s">
        <v>58492</v>
      </c>
      <c r="B1181" s="23"/>
      <c r="C1181" s="6" t="s">
        <v>58493</v>
      </c>
      <c r="D1181" s="23"/>
      <c r="E1181" s="23"/>
      <c r="F1181" s="23"/>
      <c r="G1181" s="23"/>
      <c r="H1181" s="7"/>
      <c r="I1181" s="7"/>
      <c r="J1181" s="23"/>
      <c r="K1181" s="38"/>
      <c r="L1181" s="5"/>
      <c r="M1181" s="23"/>
      <c r="N1181" s="23"/>
      <c r="O1181" s="23"/>
      <c r="P1181" s="23"/>
      <c r="Q1181" s="23"/>
      <c r="R1181" s="23"/>
      <c r="S1181" s="23"/>
      <c r="T1181" s="23"/>
      <c r="U1181" s="23"/>
    </row>
    <row r="1182" spans="1:21" ht="13.8">
      <c r="A1182" s="167" t="s">
        <v>58494</v>
      </c>
      <c r="B1182" s="23"/>
      <c r="C1182" s="6" t="s">
        <v>58495</v>
      </c>
      <c r="D1182" s="23"/>
      <c r="E1182" s="23"/>
      <c r="F1182" s="23"/>
      <c r="G1182" s="23"/>
      <c r="H1182" s="7"/>
      <c r="I1182" s="7"/>
      <c r="J1182" s="23"/>
      <c r="K1182" s="38"/>
      <c r="L1182" s="5"/>
      <c r="M1182" s="23"/>
      <c r="N1182" s="23"/>
      <c r="O1182" s="23"/>
      <c r="P1182" s="23"/>
      <c r="Q1182" s="23"/>
      <c r="R1182" s="23"/>
      <c r="S1182" s="23"/>
      <c r="T1182" s="23"/>
      <c r="U1182" s="23"/>
    </row>
    <row r="1183" spans="1:21" ht="41.4">
      <c r="A1183" s="160" t="s">
        <v>58496</v>
      </c>
      <c r="B1183" s="23" t="s">
        <v>58497</v>
      </c>
      <c r="C1183" s="23" t="s">
        <v>58497</v>
      </c>
      <c r="D1183" s="23" t="s">
        <v>58497</v>
      </c>
      <c r="E1183" s="23" t="s">
        <v>58497</v>
      </c>
      <c r="F1183" s="23" t="s">
        <v>58498</v>
      </c>
      <c r="G1183" s="23" t="s">
        <v>58499</v>
      </c>
      <c r="H1183" s="7" t="s">
        <v>58497</v>
      </c>
      <c r="I1183" s="7" t="s">
        <v>58497</v>
      </c>
      <c r="J1183" s="23"/>
      <c r="K1183" s="38"/>
      <c r="L1183" s="5"/>
      <c r="M1183" s="23"/>
      <c r="N1183" s="23"/>
      <c r="O1183" s="23"/>
      <c r="P1183" s="23"/>
      <c r="Q1183" s="23"/>
      <c r="R1183" s="23"/>
      <c r="S1183" s="23"/>
      <c r="T1183" s="23"/>
      <c r="U1183" s="23"/>
    </row>
    <row r="1184" spans="1:21" ht="41.4">
      <c r="A1184" s="160" t="s">
        <v>58500</v>
      </c>
      <c r="B1184" s="23" t="s">
        <v>58501</v>
      </c>
      <c r="C1184" s="23" t="s">
        <v>58502</v>
      </c>
      <c r="D1184" s="23" t="s">
        <v>58503</v>
      </c>
      <c r="E1184" s="23" t="s">
        <v>58504</v>
      </c>
      <c r="F1184" s="23" t="s">
        <v>58505</v>
      </c>
      <c r="G1184" s="23" t="s">
        <v>58506</v>
      </c>
      <c r="H1184" s="7" t="s">
        <v>58507</v>
      </c>
      <c r="I1184" s="7" t="s">
        <v>58508</v>
      </c>
      <c r="J1184" s="23"/>
      <c r="K1184" s="38"/>
      <c r="L1184" s="5"/>
      <c r="M1184" s="23"/>
      <c r="N1184" s="23"/>
      <c r="O1184" s="23"/>
      <c r="P1184" s="23"/>
      <c r="Q1184" s="23"/>
      <c r="R1184" s="23"/>
      <c r="S1184" s="23"/>
      <c r="T1184" s="23"/>
      <c r="U1184" s="23"/>
    </row>
    <row r="1185" spans="1:21" ht="41.4">
      <c r="A1185" s="160" t="s">
        <v>58509</v>
      </c>
      <c r="B1185" s="23" t="s">
        <v>58497</v>
      </c>
      <c r="C1185" s="23" t="s">
        <v>58497</v>
      </c>
      <c r="D1185" s="23" t="s">
        <v>58497</v>
      </c>
      <c r="E1185" s="23" t="s">
        <v>58497</v>
      </c>
      <c r="F1185" s="23" t="s">
        <v>58498</v>
      </c>
      <c r="G1185" s="23" t="s">
        <v>58499</v>
      </c>
      <c r="H1185" s="7" t="s">
        <v>58497</v>
      </c>
      <c r="I1185" s="7" t="s">
        <v>58497</v>
      </c>
      <c r="J1185" s="23"/>
      <c r="K1185" s="38"/>
      <c r="L1185" s="5"/>
      <c r="M1185" s="23"/>
      <c r="N1185" s="23"/>
      <c r="O1185" s="23"/>
      <c r="P1185" s="23"/>
      <c r="Q1185" s="23"/>
      <c r="R1185" s="23"/>
      <c r="S1185" s="23"/>
      <c r="T1185" s="23"/>
      <c r="U1185" s="23"/>
    </row>
    <row r="1186" spans="1:21" ht="69">
      <c r="A1186" s="160" t="s">
        <v>58510</v>
      </c>
      <c r="B1186" s="23" t="s">
        <v>58511</v>
      </c>
      <c r="C1186" s="23" t="s">
        <v>58512</v>
      </c>
      <c r="D1186" s="23" t="s">
        <v>58513</v>
      </c>
      <c r="E1186" s="23" t="s">
        <v>58514</v>
      </c>
      <c r="F1186" s="23" t="s">
        <v>58515</v>
      </c>
      <c r="G1186" s="23" t="s">
        <v>58516</v>
      </c>
      <c r="H1186" s="7" t="s">
        <v>58517</v>
      </c>
      <c r="I1186" s="7" t="s">
        <v>58518</v>
      </c>
      <c r="J1186" s="23"/>
      <c r="K1186" s="38"/>
      <c r="L1186" s="5"/>
      <c r="M1186" s="23"/>
      <c r="N1186" s="23"/>
      <c r="O1186" s="23"/>
      <c r="P1186" s="23"/>
      <c r="Q1186" s="23"/>
      <c r="R1186" s="23"/>
      <c r="S1186" s="23"/>
      <c r="T1186" s="23"/>
      <c r="U1186" s="23"/>
    </row>
    <row r="1187" spans="1:21" ht="27.6">
      <c r="A1187" s="160" t="s">
        <v>58519</v>
      </c>
      <c r="B1187" s="23" t="s">
        <v>58520</v>
      </c>
      <c r="C1187" s="5" t="s">
        <v>26246</v>
      </c>
      <c r="D1187" s="23" t="s">
        <v>58521</v>
      </c>
      <c r="E1187" s="23" t="s">
        <v>58522</v>
      </c>
      <c r="F1187" s="23" t="s">
        <v>58523</v>
      </c>
      <c r="G1187" s="23" t="s">
        <v>58524</v>
      </c>
      <c r="H1187" s="7" t="s">
        <v>58525</v>
      </c>
      <c r="I1187" s="7" t="s">
        <v>58526</v>
      </c>
      <c r="J1187" s="23"/>
      <c r="K1187" s="38"/>
      <c r="L1187" s="5"/>
      <c r="M1187" s="23"/>
      <c r="N1187" s="23"/>
      <c r="O1187" s="23"/>
      <c r="P1187" s="23"/>
      <c r="Q1187" s="23"/>
      <c r="R1187" s="23"/>
      <c r="S1187" s="23"/>
      <c r="T1187" s="23"/>
      <c r="U1187" s="23"/>
    </row>
    <row r="1188" spans="1:21" ht="13.8">
      <c r="A1188" s="167" t="s">
        <v>58527</v>
      </c>
      <c r="B1188" s="23"/>
      <c r="C1188" s="23" t="s">
        <v>58528</v>
      </c>
      <c r="D1188" s="23"/>
      <c r="E1188" s="23"/>
      <c r="F1188" s="23"/>
      <c r="G1188" s="23"/>
      <c r="H1188" s="7"/>
      <c r="I1188" s="7"/>
      <c r="J1188" s="23"/>
      <c r="K1188" s="38"/>
      <c r="L1188" s="5"/>
      <c r="M1188" s="23"/>
      <c r="N1188" s="23"/>
      <c r="O1188" s="23"/>
      <c r="P1188" s="23"/>
      <c r="Q1188" s="23"/>
      <c r="R1188" s="23"/>
      <c r="S1188" s="23"/>
      <c r="T1188" s="23"/>
      <c r="U1188" s="23"/>
    </row>
    <row r="1189" spans="1:21" ht="13.8">
      <c r="A1189" s="167" t="s">
        <v>58529</v>
      </c>
      <c r="B1189" s="23"/>
      <c r="C1189" s="23" t="s">
        <v>58530</v>
      </c>
      <c r="D1189" s="23"/>
      <c r="E1189" s="23"/>
      <c r="F1189" s="23"/>
      <c r="G1189" s="23"/>
      <c r="H1189" s="7"/>
      <c r="I1189" s="7"/>
      <c r="J1189" s="23"/>
      <c r="K1189" s="38"/>
      <c r="L1189" s="5"/>
      <c r="M1189" s="23"/>
      <c r="N1189" s="23"/>
      <c r="O1189" s="23"/>
      <c r="P1189" s="23"/>
      <c r="Q1189" s="23"/>
      <c r="R1189" s="23"/>
      <c r="S1189" s="23"/>
      <c r="T1189" s="23"/>
      <c r="U1189" s="23"/>
    </row>
    <row r="1190" spans="1:21" ht="13.8">
      <c r="A1190" s="167" t="s">
        <v>58531</v>
      </c>
      <c r="B1190" s="23"/>
      <c r="C1190" s="23" t="s">
        <v>58532</v>
      </c>
      <c r="D1190" s="23"/>
      <c r="E1190" s="23"/>
      <c r="F1190" s="23"/>
      <c r="G1190" s="23"/>
      <c r="H1190" s="7"/>
      <c r="I1190" s="7"/>
      <c r="J1190" s="23"/>
      <c r="K1190" s="38"/>
      <c r="L1190" s="5"/>
      <c r="M1190" s="23"/>
      <c r="N1190" s="23"/>
      <c r="O1190" s="23"/>
      <c r="P1190" s="23"/>
      <c r="Q1190" s="23"/>
      <c r="R1190" s="23"/>
      <c r="S1190" s="23"/>
      <c r="T1190" s="23"/>
      <c r="U1190" s="23"/>
    </row>
    <row r="1191" spans="1:21" ht="96.6">
      <c r="A1191" s="160" t="s">
        <v>58533</v>
      </c>
      <c r="B1191" s="23" t="s">
        <v>58534</v>
      </c>
      <c r="C1191" s="5" t="s">
        <v>26246</v>
      </c>
      <c r="D1191" s="23" t="s">
        <v>58535</v>
      </c>
      <c r="E1191" s="23" t="s">
        <v>58536</v>
      </c>
      <c r="F1191" s="23" t="s">
        <v>58537</v>
      </c>
      <c r="G1191" s="23" t="s">
        <v>58538</v>
      </c>
      <c r="H1191" s="7" t="s">
        <v>58539</v>
      </c>
      <c r="I1191" s="7" t="s">
        <v>58540</v>
      </c>
      <c r="J1191" s="23"/>
      <c r="K1191" s="38"/>
      <c r="L1191" s="5"/>
      <c r="M1191" s="23"/>
      <c r="N1191" s="23"/>
      <c r="O1191" s="23"/>
      <c r="P1191" s="23"/>
      <c r="Q1191" s="23"/>
      <c r="R1191" s="23"/>
      <c r="S1191" s="23"/>
      <c r="T1191" s="23"/>
      <c r="U1191" s="23"/>
    </row>
    <row r="1192" spans="1:21" ht="82.8">
      <c r="A1192" s="167" t="s">
        <v>58541</v>
      </c>
      <c r="B1192" s="23"/>
      <c r="C1192" s="23" t="s">
        <v>58542</v>
      </c>
      <c r="D1192" s="23"/>
      <c r="E1192" s="23"/>
      <c r="F1192" s="23"/>
      <c r="G1192" s="23"/>
      <c r="H1192" s="7"/>
      <c r="I1192" s="7"/>
      <c r="J1192" s="23"/>
      <c r="K1192" s="38"/>
      <c r="L1192" s="5"/>
      <c r="M1192" s="23"/>
      <c r="N1192" s="23"/>
      <c r="O1192" s="23"/>
      <c r="P1192" s="23"/>
      <c r="Q1192" s="23"/>
      <c r="R1192" s="23"/>
      <c r="S1192" s="23"/>
      <c r="T1192" s="23"/>
      <c r="U1192" s="23"/>
    </row>
    <row r="1193" spans="1:21" ht="69">
      <c r="A1193" s="167" t="s">
        <v>58543</v>
      </c>
      <c r="B1193" s="23"/>
      <c r="C1193" s="23" t="s">
        <v>58544</v>
      </c>
      <c r="D1193" s="23"/>
      <c r="E1193" s="23"/>
      <c r="F1193" s="23"/>
      <c r="G1193" s="23"/>
      <c r="H1193" s="7"/>
      <c r="I1193" s="7"/>
      <c r="J1193" s="23"/>
      <c r="K1193" s="38"/>
      <c r="L1193" s="5"/>
      <c r="M1193" s="23"/>
      <c r="N1193" s="23"/>
      <c r="O1193" s="23"/>
      <c r="P1193" s="23"/>
      <c r="Q1193" s="23"/>
      <c r="R1193" s="23"/>
      <c r="S1193" s="23"/>
      <c r="T1193" s="23"/>
      <c r="U1193" s="23"/>
    </row>
    <row r="1194" spans="1:21" ht="69">
      <c r="A1194" s="167" t="s">
        <v>58545</v>
      </c>
      <c r="B1194" s="23"/>
      <c r="C1194" s="23" t="s">
        <v>58546</v>
      </c>
      <c r="D1194" s="23"/>
      <c r="E1194" s="23"/>
      <c r="F1194" s="23"/>
      <c r="G1194" s="23"/>
      <c r="H1194" s="7"/>
      <c r="I1194" s="7"/>
      <c r="J1194" s="23"/>
      <c r="K1194" s="38"/>
      <c r="L1194" s="5"/>
      <c r="M1194" s="23"/>
      <c r="N1194" s="23"/>
      <c r="O1194" s="23"/>
      <c r="P1194" s="23"/>
      <c r="Q1194" s="23"/>
      <c r="R1194" s="23"/>
      <c r="S1194" s="23"/>
      <c r="T1194" s="23"/>
      <c r="U1194" s="23"/>
    </row>
    <row r="1195" spans="1:21" ht="41.4">
      <c r="A1195" s="160" t="s">
        <v>58547</v>
      </c>
      <c r="B1195" s="23" t="s">
        <v>58548</v>
      </c>
      <c r="C1195" s="23" t="s">
        <v>58548</v>
      </c>
      <c r="D1195" s="23" t="s">
        <v>58548</v>
      </c>
      <c r="E1195" s="23" t="s">
        <v>58548</v>
      </c>
      <c r="F1195" s="23" t="s">
        <v>58549</v>
      </c>
      <c r="G1195" s="23" t="s">
        <v>58550</v>
      </c>
      <c r="H1195" s="7" t="s">
        <v>58548</v>
      </c>
      <c r="I1195" s="7" t="s">
        <v>58548</v>
      </c>
      <c r="J1195" s="23"/>
      <c r="K1195" s="38"/>
      <c r="L1195" s="5"/>
      <c r="M1195" s="23"/>
      <c r="N1195" s="23"/>
      <c r="O1195" s="23"/>
      <c r="P1195" s="23"/>
      <c r="Q1195" s="23"/>
      <c r="R1195" s="23"/>
      <c r="S1195" s="23"/>
      <c r="T1195" s="23"/>
      <c r="U1195" s="23"/>
    </row>
    <row r="1196" spans="1:21" ht="96.6">
      <c r="A1196" s="160" t="s">
        <v>58551</v>
      </c>
      <c r="B1196" s="23" t="s">
        <v>58552</v>
      </c>
      <c r="C1196" s="23" t="s">
        <v>58553</v>
      </c>
      <c r="D1196" s="23" t="s">
        <v>58554</v>
      </c>
      <c r="E1196" s="23" t="s">
        <v>58555</v>
      </c>
      <c r="F1196" s="23" t="s">
        <v>58556</v>
      </c>
      <c r="G1196" s="23" t="s">
        <v>58557</v>
      </c>
      <c r="H1196" s="7" t="s">
        <v>58558</v>
      </c>
      <c r="I1196" s="7" t="s">
        <v>58559</v>
      </c>
      <c r="J1196" s="23"/>
      <c r="K1196" s="38"/>
      <c r="L1196" s="5"/>
      <c r="M1196" s="23"/>
      <c r="N1196" s="23"/>
      <c r="O1196" s="23"/>
      <c r="P1196" s="23"/>
      <c r="Q1196" s="23"/>
      <c r="R1196" s="23"/>
      <c r="S1196" s="23"/>
      <c r="T1196" s="23"/>
      <c r="U1196" s="23"/>
    </row>
    <row r="1197" spans="1:21" ht="41.4">
      <c r="A1197" s="160" t="s">
        <v>58560</v>
      </c>
      <c r="B1197" s="23" t="s">
        <v>58548</v>
      </c>
      <c r="C1197" s="23" t="s">
        <v>58548</v>
      </c>
      <c r="D1197" s="23" t="s">
        <v>58548</v>
      </c>
      <c r="E1197" s="23" t="s">
        <v>58548</v>
      </c>
      <c r="F1197" s="23" t="s">
        <v>58549</v>
      </c>
      <c r="G1197" s="23" t="s">
        <v>58550</v>
      </c>
      <c r="H1197" s="7" t="s">
        <v>58548</v>
      </c>
      <c r="I1197" s="7" t="s">
        <v>58548</v>
      </c>
      <c r="J1197" s="23"/>
      <c r="K1197" s="38"/>
      <c r="L1197" s="5"/>
      <c r="M1197" s="23"/>
      <c r="N1197" s="23"/>
      <c r="O1197" s="23"/>
      <c r="P1197" s="23"/>
      <c r="Q1197" s="23"/>
      <c r="R1197" s="23"/>
      <c r="S1197" s="23"/>
      <c r="T1197" s="23"/>
      <c r="U1197" s="23"/>
    </row>
    <row r="1198" spans="1:21" ht="69">
      <c r="A1198" s="160" t="s">
        <v>58561</v>
      </c>
      <c r="B1198" s="23" t="s">
        <v>58562</v>
      </c>
      <c r="C1198" s="23" t="s">
        <v>58563</v>
      </c>
      <c r="D1198" s="23" t="s">
        <v>58564</v>
      </c>
      <c r="E1198" s="23" t="s">
        <v>58565</v>
      </c>
      <c r="F1198" s="23" t="s">
        <v>58566</v>
      </c>
      <c r="G1198" s="23" t="s">
        <v>58567</v>
      </c>
      <c r="H1198" s="7" t="s">
        <v>58568</v>
      </c>
      <c r="I1198" s="7" t="s">
        <v>58569</v>
      </c>
      <c r="J1198" s="23"/>
      <c r="K1198" s="38"/>
      <c r="L1198" s="5"/>
      <c r="M1198" s="23"/>
      <c r="N1198" s="23"/>
      <c r="O1198" s="23"/>
      <c r="P1198" s="23"/>
      <c r="Q1198" s="23"/>
      <c r="R1198" s="23"/>
      <c r="S1198" s="23"/>
      <c r="T1198" s="23"/>
      <c r="U1198" s="23"/>
    </row>
    <row r="1199" spans="1:21" ht="27.6">
      <c r="A1199" s="160" t="s">
        <v>58570</v>
      </c>
      <c r="B1199" s="23" t="s">
        <v>58571</v>
      </c>
      <c r="C1199" s="5" t="s">
        <v>26246</v>
      </c>
      <c r="D1199" s="23" t="s">
        <v>58572</v>
      </c>
      <c r="E1199" s="23" t="s">
        <v>58573</v>
      </c>
      <c r="F1199" s="23" t="s">
        <v>58574</v>
      </c>
      <c r="G1199" s="23" t="s">
        <v>58575</v>
      </c>
      <c r="H1199" s="7" t="s">
        <v>58576</v>
      </c>
      <c r="I1199" s="7" t="s">
        <v>58577</v>
      </c>
      <c r="J1199" s="23"/>
      <c r="K1199" s="38"/>
      <c r="L1199" s="5"/>
      <c r="M1199" s="23"/>
      <c r="N1199" s="23"/>
      <c r="O1199" s="23"/>
      <c r="P1199" s="23"/>
      <c r="Q1199" s="23"/>
      <c r="R1199" s="23"/>
      <c r="S1199" s="23"/>
      <c r="T1199" s="23"/>
      <c r="U1199" s="23"/>
    </row>
    <row r="1200" spans="1:21" ht="13.8">
      <c r="A1200" s="167" t="s">
        <v>58578</v>
      </c>
      <c r="B1200" s="23"/>
      <c r="C1200" s="23" t="s">
        <v>58579</v>
      </c>
      <c r="D1200" s="23"/>
      <c r="E1200" s="23"/>
      <c r="F1200" s="23"/>
      <c r="G1200" s="23"/>
      <c r="H1200" s="7"/>
      <c r="I1200" s="7"/>
      <c r="J1200" s="23"/>
      <c r="K1200" s="38"/>
      <c r="L1200" s="5"/>
      <c r="M1200" s="23"/>
      <c r="N1200" s="23"/>
      <c r="O1200" s="23"/>
      <c r="P1200" s="23"/>
      <c r="Q1200" s="23"/>
      <c r="R1200" s="23"/>
      <c r="S1200" s="23"/>
      <c r="T1200" s="23"/>
      <c r="U1200" s="23"/>
    </row>
    <row r="1201" spans="1:21" ht="27.6">
      <c r="A1201" s="167" t="s">
        <v>58580</v>
      </c>
      <c r="B1201" s="23"/>
      <c r="C1201" s="23" t="s">
        <v>58581</v>
      </c>
      <c r="D1201" s="23"/>
      <c r="E1201" s="23"/>
      <c r="F1201" s="23"/>
      <c r="G1201" s="23"/>
      <c r="H1201" s="7"/>
      <c r="I1201" s="7"/>
      <c r="J1201" s="23"/>
      <c r="K1201" s="38"/>
      <c r="L1201" s="5"/>
      <c r="M1201" s="23"/>
      <c r="N1201" s="23"/>
      <c r="O1201" s="23"/>
      <c r="P1201" s="23"/>
      <c r="Q1201" s="23"/>
      <c r="R1201" s="23"/>
      <c r="S1201" s="23"/>
      <c r="T1201" s="23"/>
      <c r="U1201" s="23"/>
    </row>
    <row r="1202" spans="1:21" ht="27.6">
      <c r="A1202" s="167" t="s">
        <v>58582</v>
      </c>
      <c r="B1202" s="23"/>
      <c r="C1202" s="23" t="s">
        <v>58583</v>
      </c>
      <c r="D1202" s="23"/>
      <c r="E1202" s="23"/>
      <c r="F1202" s="23"/>
      <c r="G1202" s="23"/>
      <c r="H1202" s="7"/>
      <c r="I1202" s="7"/>
      <c r="J1202" s="23"/>
      <c r="K1202" s="38"/>
      <c r="L1202" s="5"/>
      <c r="M1202" s="23"/>
      <c r="N1202" s="23"/>
      <c r="O1202" s="23"/>
      <c r="P1202" s="23"/>
      <c r="Q1202" s="23"/>
      <c r="R1202" s="23"/>
      <c r="S1202" s="23"/>
      <c r="T1202" s="23"/>
      <c r="U1202" s="23"/>
    </row>
    <row r="1203" spans="1:21" ht="41.4">
      <c r="A1203" s="160" t="s">
        <v>58584</v>
      </c>
      <c r="B1203" s="23" t="s">
        <v>58585</v>
      </c>
      <c r="C1203" s="5" t="s">
        <v>26246</v>
      </c>
      <c r="D1203" s="23" t="s">
        <v>58586</v>
      </c>
      <c r="E1203" s="23" t="s">
        <v>58587</v>
      </c>
      <c r="F1203" s="23" t="s">
        <v>58588</v>
      </c>
      <c r="G1203" s="23" t="s">
        <v>58589</v>
      </c>
      <c r="H1203" s="7" t="s">
        <v>58590</v>
      </c>
      <c r="I1203" s="7" t="s">
        <v>58591</v>
      </c>
      <c r="J1203" s="23"/>
      <c r="K1203" s="38"/>
      <c r="L1203" s="5"/>
      <c r="M1203" s="23"/>
      <c r="N1203" s="23"/>
      <c r="O1203" s="23"/>
      <c r="P1203" s="23"/>
      <c r="Q1203" s="23"/>
      <c r="R1203" s="23"/>
      <c r="S1203" s="23"/>
      <c r="T1203" s="23"/>
      <c r="U1203" s="23"/>
    </row>
    <row r="1204" spans="1:21" ht="41.4">
      <c r="A1204" s="167" t="s">
        <v>58592</v>
      </c>
      <c r="B1204" s="23"/>
      <c r="C1204" s="23" t="s">
        <v>58593</v>
      </c>
      <c r="D1204" s="23"/>
      <c r="E1204" s="23"/>
      <c r="F1204" s="23"/>
      <c r="G1204" s="23"/>
      <c r="H1204" s="7"/>
      <c r="I1204" s="7"/>
      <c r="J1204" s="23"/>
      <c r="K1204" s="38"/>
      <c r="L1204" s="5"/>
      <c r="M1204" s="23"/>
      <c r="N1204" s="23"/>
      <c r="O1204" s="23"/>
      <c r="P1204" s="23"/>
      <c r="Q1204" s="23"/>
      <c r="R1204" s="23"/>
      <c r="S1204" s="23"/>
      <c r="T1204" s="23"/>
      <c r="U1204" s="23"/>
    </row>
    <row r="1205" spans="1:21" ht="41.4">
      <c r="A1205" s="167" t="s">
        <v>58594</v>
      </c>
      <c r="B1205" s="23"/>
      <c r="C1205" s="23" t="s">
        <v>58595</v>
      </c>
      <c r="D1205" s="23"/>
      <c r="E1205" s="23"/>
      <c r="F1205" s="23"/>
      <c r="G1205" s="23"/>
      <c r="H1205" s="7"/>
      <c r="I1205" s="7"/>
      <c r="J1205" s="23"/>
      <c r="K1205" s="38"/>
      <c r="L1205" s="5"/>
      <c r="M1205" s="23"/>
      <c r="N1205" s="23"/>
      <c r="O1205" s="23"/>
      <c r="P1205" s="23"/>
      <c r="Q1205" s="23"/>
      <c r="R1205" s="23"/>
      <c r="S1205" s="23"/>
      <c r="T1205" s="23"/>
      <c r="U1205" s="23"/>
    </row>
    <row r="1206" spans="1:21" ht="27.6">
      <c r="A1206" s="167" t="s">
        <v>58596</v>
      </c>
      <c r="B1206" s="23"/>
      <c r="C1206" s="23" t="s">
        <v>58597</v>
      </c>
      <c r="D1206" s="23"/>
      <c r="E1206" s="23"/>
      <c r="F1206" s="23"/>
      <c r="G1206" s="23"/>
      <c r="H1206" s="7"/>
      <c r="I1206" s="7"/>
      <c r="J1206" s="23"/>
      <c r="K1206" s="23"/>
      <c r="L1206" s="23"/>
      <c r="M1206" s="23"/>
      <c r="N1206" s="23"/>
      <c r="O1206" s="23"/>
      <c r="P1206" s="23"/>
      <c r="Q1206" s="23"/>
      <c r="R1206" s="23"/>
      <c r="S1206" s="23"/>
      <c r="T1206" s="23"/>
      <c r="U1206" s="23"/>
    </row>
    <row r="1207" spans="1:21" ht="41.4">
      <c r="A1207" s="160" t="s">
        <v>58598</v>
      </c>
      <c r="B1207" s="23" t="s">
        <v>58599</v>
      </c>
      <c r="C1207" s="5" t="s">
        <v>26246</v>
      </c>
      <c r="D1207" s="23" t="s">
        <v>58600</v>
      </c>
      <c r="E1207" s="23" t="s">
        <v>58601</v>
      </c>
      <c r="F1207" s="23" t="s">
        <v>58602</v>
      </c>
      <c r="G1207" s="23" t="s">
        <v>58603</v>
      </c>
      <c r="H1207" s="7" t="s">
        <v>58604</v>
      </c>
      <c r="I1207" s="7" t="s">
        <v>58605</v>
      </c>
      <c r="J1207" s="23"/>
      <c r="K1207" s="23"/>
      <c r="L1207" s="23"/>
      <c r="M1207" s="23"/>
      <c r="N1207" s="23"/>
      <c r="O1207" s="23"/>
      <c r="P1207" s="23"/>
      <c r="Q1207" s="23"/>
      <c r="R1207" s="23"/>
      <c r="S1207" s="23"/>
      <c r="T1207" s="23"/>
      <c r="U1207" s="23"/>
    </row>
    <row r="1208" spans="1:21" ht="41.4">
      <c r="A1208" s="167" t="s">
        <v>58606</v>
      </c>
      <c r="B1208" s="23"/>
      <c r="C1208" s="23" t="s">
        <v>58607</v>
      </c>
      <c r="D1208" s="23"/>
      <c r="E1208" s="23"/>
      <c r="F1208" s="23"/>
      <c r="G1208" s="23"/>
      <c r="H1208" s="7"/>
      <c r="I1208" s="7"/>
      <c r="J1208" s="23"/>
      <c r="K1208" s="23"/>
      <c r="L1208" s="23"/>
      <c r="M1208" s="23"/>
      <c r="N1208" s="23"/>
      <c r="O1208" s="23"/>
      <c r="P1208" s="23"/>
      <c r="Q1208" s="23"/>
      <c r="R1208" s="23"/>
      <c r="S1208" s="23"/>
      <c r="T1208" s="23"/>
      <c r="U1208" s="23"/>
    </row>
    <row r="1209" spans="1:21" ht="27.6">
      <c r="A1209" s="167" t="s">
        <v>58608</v>
      </c>
      <c r="B1209" s="23"/>
      <c r="C1209" s="23" t="s">
        <v>58609</v>
      </c>
      <c r="D1209" s="23"/>
      <c r="E1209" s="23"/>
      <c r="F1209" s="23"/>
      <c r="G1209" s="23"/>
      <c r="H1209" s="7"/>
      <c r="I1209" s="7"/>
      <c r="J1209" s="23"/>
      <c r="K1209" s="23"/>
      <c r="L1209" s="23"/>
      <c r="M1209" s="23"/>
      <c r="N1209" s="23"/>
      <c r="O1209" s="23"/>
      <c r="P1209" s="23"/>
      <c r="Q1209" s="23"/>
      <c r="R1209" s="23"/>
      <c r="S1209" s="23"/>
      <c r="T1209" s="23"/>
      <c r="U1209" s="23"/>
    </row>
    <row r="1210" spans="1:21" ht="13.8">
      <c r="A1210" s="167" t="s">
        <v>58610</v>
      </c>
      <c r="B1210" s="23"/>
      <c r="C1210" s="6" t="s">
        <v>58611</v>
      </c>
      <c r="D1210" s="23"/>
      <c r="E1210" s="23"/>
      <c r="F1210" s="23"/>
      <c r="G1210" s="23"/>
      <c r="H1210" s="7"/>
      <c r="I1210" s="7"/>
      <c r="J1210" s="23"/>
      <c r="K1210" s="23"/>
      <c r="L1210" s="23"/>
      <c r="M1210" s="23"/>
      <c r="N1210" s="23"/>
      <c r="O1210" s="23"/>
      <c r="P1210" s="23"/>
      <c r="Q1210" s="23"/>
      <c r="R1210" s="23"/>
      <c r="S1210" s="23"/>
      <c r="T1210" s="23"/>
      <c r="U1210" s="23"/>
    </row>
    <row r="1211" spans="1:21" ht="27.6">
      <c r="A1211" s="160" t="s">
        <v>58612</v>
      </c>
      <c r="B1211" s="23" t="s">
        <v>58613</v>
      </c>
      <c r="C1211" s="5" t="s">
        <v>26246</v>
      </c>
      <c r="D1211" s="23" t="s">
        <v>58613</v>
      </c>
      <c r="E1211" s="23" t="s">
        <v>58613</v>
      </c>
      <c r="F1211" s="23" t="s">
        <v>58613</v>
      </c>
      <c r="G1211" s="23" t="s">
        <v>58613</v>
      </c>
      <c r="H1211" s="7" t="s">
        <v>58613</v>
      </c>
      <c r="I1211" s="7" t="s">
        <v>58613</v>
      </c>
      <c r="J1211" s="23"/>
      <c r="K1211" s="23"/>
      <c r="L1211" s="23"/>
      <c r="M1211" s="23"/>
      <c r="N1211" s="23"/>
      <c r="O1211" s="23"/>
      <c r="P1211" s="23"/>
      <c r="Q1211" s="23"/>
      <c r="R1211" s="23"/>
      <c r="S1211" s="23"/>
      <c r="T1211" s="23"/>
      <c r="U1211" s="23"/>
    </row>
    <row r="1212" spans="1:21" ht="41.4">
      <c r="A1212" s="160" t="s">
        <v>58614</v>
      </c>
      <c r="B1212" s="23" t="s">
        <v>58615</v>
      </c>
      <c r="C1212" s="23" t="s">
        <v>58613</v>
      </c>
      <c r="D1212" s="23" t="s">
        <v>58616</v>
      </c>
      <c r="E1212" s="23" t="s">
        <v>58617</v>
      </c>
      <c r="F1212" s="23" t="s">
        <v>58618</v>
      </c>
      <c r="G1212" s="23" t="s">
        <v>58619</v>
      </c>
      <c r="H1212" s="7" t="s">
        <v>58620</v>
      </c>
      <c r="I1212" s="7" t="s">
        <v>58621</v>
      </c>
      <c r="J1212" s="23"/>
      <c r="K1212" s="23"/>
      <c r="L1212" s="23"/>
      <c r="M1212" s="23"/>
      <c r="N1212" s="23"/>
      <c r="O1212" s="23"/>
      <c r="P1212" s="23"/>
      <c r="Q1212" s="23"/>
      <c r="R1212" s="23"/>
      <c r="S1212" s="23"/>
      <c r="T1212" s="23"/>
      <c r="U1212" s="23"/>
    </row>
    <row r="1213" spans="1:21" ht="41.4">
      <c r="A1213" s="167" t="s">
        <v>58622</v>
      </c>
      <c r="B1213" s="23"/>
      <c r="C1213" s="23" t="s">
        <v>58623</v>
      </c>
      <c r="D1213" s="23"/>
      <c r="E1213" s="23"/>
      <c r="F1213" s="23"/>
      <c r="G1213" s="23"/>
      <c r="H1213" s="7"/>
      <c r="I1213" s="7"/>
      <c r="J1213" s="23"/>
      <c r="K1213" s="23"/>
      <c r="L1213" s="23"/>
      <c r="M1213" s="23"/>
      <c r="N1213" s="23"/>
      <c r="O1213" s="23"/>
      <c r="P1213" s="23"/>
      <c r="Q1213" s="23"/>
      <c r="R1213" s="23"/>
      <c r="S1213" s="23"/>
      <c r="T1213" s="23"/>
      <c r="U1213" s="23"/>
    </row>
    <row r="1214" spans="1:21" ht="41.4">
      <c r="A1214" s="167" t="s">
        <v>58624</v>
      </c>
      <c r="B1214" s="23"/>
      <c r="C1214" s="23" t="s">
        <v>58625</v>
      </c>
      <c r="D1214" s="23"/>
      <c r="E1214" s="23"/>
      <c r="F1214" s="23"/>
      <c r="G1214" s="23"/>
      <c r="H1214" s="7"/>
      <c r="I1214" s="7"/>
      <c r="J1214" s="23"/>
      <c r="K1214" s="23"/>
      <c r="L1214" s="23"/>
      <c r="M1214" s="23"/>
      <c r="N1214" s="23"/>
      <c r="O1214" s="23"/>
      <c r="P1214" s="23"/>
      <c r="Q1214" s="23"/>
      <c r="R1214" s="23"/>
      <c r="S1214" s="23"/>
      <c r="T1214" s="23"/>
      <c r="U1214" s="23"/>
    </row>
    <row r="1215" spans="1:21" ht="13.8">
      <c r="A1215" s="167" t="s">
        <v>58626</v>
      </c>
      <c r="B1215" s="23"/>
      <c r="C1215" s="6" t="s">
        <v>58627</v>
      </c>
      <c r="D1215" s="23"/>
      <c r="E1215" s="23"/>
      <c r="F1215" s="23"/>
      <c r="G1215" s="23"/>
      <c r="H1215" s="7"/>
      <c r="I1215" s="7"/>
      <c r="J1215" s="23"/>
      <c r="K1215" s="23"/>
      <c r="L1215" s="23"/>
      <c r="M1215" s="23"/>
      <c r="N1215" s="23"/>
      <c r="O1215" s="23"/>
      <c r="P1215" s="23"/>
      <c r="Q1215" s="23"/>
      <c r="R1215" s="23"/>
      <c r="S1215" s="23"/>
      <c r="T1215" s="23"/>
      <c r="U1215" s="23"/>
    </row>
    <row r="1216" spans="1:21" ht="27.6">
      <c r="A1216" s="160" t="s">
        <v>58628</v>
      </c>
      <c r="B1216" s="23" t="s">
        <v>58629</v>
      </c>
      <c r="C1216" s="5" t="s">
        <v>26246</v>
      </c>
      <c r="D1216" s="23" t="s">
        <v>58629</v>
      </c>
      <c r="E1216" s="23" t="s">
        <v>58629</v>
      </c>
      <c r="F1216" s="23" t="s">
        <v>58629</v>
      </c>
      <c r="G1216" s="23" t="s">
        <v>58629</v>
      </c>
      <c r="H1216" s="7" t="s">
        <v>58629</v>
      </c>
      <c r="I1216" s="7" t="s">
        <v>58629</v>
      </c>
      <c r="J1216" s="23"/>
      <c r="K1216" s="23"/>
      <c r="L1216" s="23"/>
      <c r="M1216" s="23"/>
      <c r="N1216" s="23"/>
      <c r="O1216" s="23"/>
      <c r="P1216" s="23"/>
      <c r="Q1216" s="23"/>
      <c r="R1216" s="23"/>
      <c r="S1216" s="23"/>
      <c r="T1216" s="23"/>
      <c r="U1216" s="23"/>
    </row>
    <row r="1217" spans="1:21" ht="27.6">
      <c r="A1217" s="160" t="s">
        <v>58630</v>
      </c>
      <c r="B1217" s="23" t="s">
        <v>58631</v>
      </c>
      <c r="C1217" s="23" t="s">
        <v>58629</v>
      </c>
      <c r="D1217" s="23" t="s">
        <v>58632</v>
      </c>
      <c r="E1217" s="23" t="s">
        <v>58633</v>
      </c>
      <c r="F1217" s="23" t="s">
        <v>58634</v>
      </c>
      <c r="G1217" s="23" t="s">
        <v>58635</v>
      </c>
      <c r="H1217" s="7" t="s">
        <v>58636</v>
      </c>
      <c r="I1217" s="7" t="s">
        <v>58637</v>
      </c>
      <c r="J1217" s="23"/>
      <c r="K1217" s="23"/>
      <c r="L1217" s="23"/>
      <c r="M1217" s="23"/>
      <c r="N1217" s="23"/>
      <c r="O1217" s="23"/>
      <c r="P1217" s="23"/>
      <c r="Q1217" s="23"/>
      <c r="R1217" s="23"/>
      <c r="S1217" s="23"/>
      <c r="T1217" s="23"/>
      <c r="U1217" s="23"/>
    </row>
    <row r="1218" spans="1:21" ht="13.8">
      <c r="A1218" s="167" t="s">
        <v>58638</v>
      </c>
      <c r="B1218" s="23"/>
      <c r="C1218" s="23" t="s">
        <v>58639</v>
      </c>
      <c r="D1218" s="23"/>
      <c r="E1218" s="23"/>
      <c r="F1218" s="23"/>
      <c r="G1218" s="23"/>
      <c r="H1218" s="7"/>
      <c r="I1218" s="7"/>
      <c r="J1218" s="23"/>
      <c r="K1218" s="23"/>
      <c r="L1218" s="23"/>
      <c r="M1218" s="23"/>
      <c r="N1218" s="23"/>
      <c r="O1218" s="23"/>
      <c r="P1218" s="23"/>
      <c r="Q1218" s="23"/>
      <c r="R1218" s="23"/>
      <c r="S1218" s="23"/>
      <c r="T1218" s="23"/>
      <c r="U1218" s="23"/>
    </row>
    <row r="1219" spans="1:21" ht="13.8">
      <c r="A1219" s="167" t="s">
        <v>58640</v>
      </c>
      <c r="B1219" s="23"/>
      <c r="C1219" s="23" t="s">
        <v>58641</v>
      </c>
      <c r="D1219" s="23"/>
      <c r="E1219" s="23"/>
      <c r="F1219" s="23"/>
      <c r="G1219" s="23"/>
      <c r="H1219" s="7"/>
      <c r="I1219" s="7"/>
      <c r="J1219" s="23"/>
      <c r="K1219" s="23"/>
      <c r="L1219" s="23"/>
      <c r="M1219" s="23"/>
      <c r="N1219" s="23"/>
      <c r="O1219" s="23"/>
      <c r="P1219" s="23"/>
      <c r="Q1219" s="23"/>
      <c r="R1219" s="23"/>
      <c r="S1219" s="23"/>
      <c r="T1219" s="23"/>
      <c r="U1219" s="23"/>
    </row>
    <row r="1220" spans="1:21" ht="13.8">
      <c r="A1220" s="167" t="s">
        <v>58642</v>
      </c>
      <c r="B1220" s="23"/>
      <c r="C1220" s="6" t="s">
        <v>58643</v>
      </c>
      <c r="D1220" s="23"/>
      <c r="E1220" s="23"/>
      <c r="F1220" s="23"/>
      <c r="G1220" s="23"/>
      <c r="H1220" s="7"/>
      <c r="I1220" s="7"/>
      <c r="J1220" s="23"/>
      <c r="K1220" s="23"/>
      <c r="L1220" s="23"/>
      <c r="M1220" s="23"/>
      <c r="N1220" s="23"/>
      <c r="O1220" s="23"/>
      <c r="P1220" s="23"/>
      <c r="Q1220" s="23"/>
      <c r="R1220" s="23"/>
      <c r="S1220" s="23"/>
      <c r="T1220" s="23"/>
      <c r="U1220" s="23"/>
    </row>
    <row r="1221" spans="1:21" ht="124.2">
      <c r="A1221" s="160" t="s">
        <v>58644</v>
      </c>
      <c r="B1221" s="23" t="s">
        <v>58645</v>
      </c>
      <c r="C1221" s="5" t="s">
        <v>26246</v>
      </c>
      <c r="D1221" s="23" t="s">
        <v>58646</v>
      </c>
      <c r="E1221" s="23" t="s">
        <v>58647</v>
      </c>
      <c r="F1221" s="23" t="s">
        <v>58648</v>
      </c>
      <c r="G1221" s="23" t="s">
        <v>58649</v>
      </c>
      <c r="H1221" s="7" t="s">
        <v>58650</v>
      </c>
      <c r="I1221" s="7" t="s">
        <v>58651</v>
      </c>
      <c r="J1221" s="23"/>
      <c r="K1221" s="23"/>
      <c r="L1221" s="23"/>
      <c r="M1221" s="23"/>
      <c r="N1221" s="23"/>
      <c r="O1221" s="23"/>
      <c r="P1221" s="23"/>
      <c r="Q1221" s="23"/>
      <c r="R1221" s="23"/>
      <c r="S1221" s="23"/>
      <c r="T1221" s="23"/>
      <c r="U1221" s="23"/>
    </row>
    <row r="1222" spans="1:21" ht="110.4">
      <c r="A1222" s="167" t="s">
        <v>58652</v>
      </c>
      <c r="B1222" s="23"/>
      <c r="C1222" s="23" t="s">
        <v>58653</v>
      </c>
      <c r="D1222" s="23"/>
      <c r="E1222" s="23"/>
      <c r="F1222" s="23"/>
      <c r="G1222" s="23"/>
      <c r="H1222" s="7"/>
      <c r="I1222" s="7"/>
      <c r="J1222" s="23"/>
      <c r="K1222" s="23"/>
      <c r="L1222" s="23"/>
      <c r="M1222" s="23"/>
      <c r="N1222" s="23"/>
      <c r="O1222" s="23"/>
      <c r="P1222" s="23"/>
      <c r="Q1222" s="23"/>
      <c r="R1222" s="23"/>
      <c r="S1222" s="23"/>
      <c r="T1222" s="23"/>
      <c r="U1222" s="23"/>
    </row>
    <row r="1223" spans="1:21" ht="69">
      <c r="A1223" s="167" t="s">
        <v>58654</v>
      </c>
      <c r="B1223" s="23"/>
      <c r="C1223" s="23" t="s">
        <v>58655</v>
      </c>
      <c r="D1223" s="23"/>
      <c r="E1223" s="23"/>
      <c r="F1223" s="23"/>
      <c r="G1223" s="23"/>
      <c r="H1223" s="7"/>
      <c r="I1223" s="7"/>
      <c r="J1223" s="23"/>
      <c r="K1223" s="23"/>
      <c r="L1223" s="23"/>
      <c r="M1223" s="23"/>
      <c r="N1223" s="23"/>
      <c r="O1223" s="23"/>
      <c r="P1223" s="23"/>
      <c r="Q1223" s="23"/>
      <c r="R1223" s="23"/>
      <c r="S1223" s="23"/>
      <c r="T1223" s="23"/>
      <c r="U1223" s="23"/>
    </row>
    <row r="1224" spans="1:21" ht="96.6">
      <c r="A1224" s="167" t="s">
        <v>58656</v>
      </c>
      <c r="B1224" s="23"/>
      <c r="C1224" s="23" t="s">
        <v>58657</v>
      </c>
      <c r="D1224" s="23"/>
      <c r="E1224" s="23"/>
      <c r="F1224" s="23"/>
      <c r="G1224" s="23"/>
      <c r="H1224" s="7"/>
      <c r="I1224" s="7"/>
      <c r="J1224" s="23"/>
      <c r="K1224" s="23"/>
      <c r="L1224" s="23"/>
      <c r="M1224" s="23"/>
      <c r="N1224" s="23"/>
      <c r="O1224" s="23"/>
      <c r="P1224" s="23"/>
      <c r="Q1224" s="23"/>
      <c r="R1224" s="23"/>
      <c r="S1224" s="23"/>
      <c r="T1224" s="23"/>
      <c r="U1224" s="23"/>
    </row>
    <row r="1225" spans="1:21" ht="13.8">
      <c r="A1225" s="160" t="s">
        <v>58658</v>
      </c>
      <c r="B1225" s="23" t="s">
        <v>58659</v>
      </c>
      <c r="C1225" s="5" t="s">
        <v>26246</v>
      </c>
      <c r="D1225" s="23" t="s">
        <v>58660</v>
      </c>
      <c r="E1225" s="23" t="s">
        <v>58661</v>
      </c>
      <c r="F1225" s="23" t="s">
        <v>58662</v>
      </c>
      <c r="G1225" s="23" t="s">
        <v>58663</v>
      </c>
      <c r="H1225" s="7" t="s">
        <v>58664</v>
      </c>
      <c r="I1225" s="7" t="s">
        <v>58665</v>
      </c>
      <c r="J1225" s="23"/>
      <c r="K1225" s="23"/>
      <c r="L1225" s="23"/>
      <c r="M1225" s="23"/>
      <c r="N1225" s="23"/>
      <c r="O1225" s="23"/>
      <c r="P1225" s="23"/>
      <c r="Q1225" s="23"/>
      <c r="R1225" s="23"/>
      <c r="S1225" s="23"/>
      <c r="T1225" s="23"/>
      <c r="U1225" s="23"/>
    </row>
    <row r="1226" spans="1:21" ht="13.8">
      <c r="A1226" s="167" t="s">
        <v>58666</v>
      </c>
      <c r="B1226" s="23"/>
      <c r="C1226" s="23" t="s">
        <v>58667</v>
      </c>
      <c r="D1226" s="23"/>
      <c r="E1226" s="23"/>
      <c r="F1226" s="23"/>
      <c r="G1226" s="23"/>
      <c r="H1226" s="7"/>
      <c r="I1226" s="7"/>
      <c r="J1226" s="23"/>
      <c r="K1226" s="23"/>
      <c r="L1226" s="23"/>
      <c r="M1226" s="23"/>
      <c r="N1226" s="23"/>
      <c r="O1226" s="23"/>
      <c r="P1226" s="23"/>
      <c r="Q1226" s="23"/>
      <c r="R1226" s="23"/>
      <c r="S1226" s="23"/>
      <c r="T1226" s="23"/>
      <c r="U1226" s="23"/>
    </row>
    <row r="1227" spans="1:21" ht="13.8">
      <c r="A1227" s="167" t="s">
        <v>58668</v>
      </c>
      <c r="B1227" s="23"/>
      <c r="C1227" s="23" t="s">
        <v>58669</v>
      </c>
      <c r="D1227" s="23"/>
      <c r="E1227" s="23"/>
      <c r="F1227" s="23"/>
      <c r="G1227" s="23"/>
      <c r="H1227" s="7"/>
      <c r="I1227" s="7"/>
      <c r="J1227" s="23"/>
      <c r="K1227" s="23"/>
      <c r="L1227" s="23"/>
      <c r="M1227" s="23"/>
      <c r="N1227" s="23"/>
      <c r="O1227" s="23"/>
      <c r="P1227" s="23"/>
      <c r="Q1227" s="23"/>
      <c r="R1227" s="23"/>
      <c r="S1227" s="23"/>
      <c r="T1227" s="23"/>
      <c r="U1227" s="23"/>
    </row>
    <row r="1228" spans="1:21" ht="13.8">
      <c r="A1228" s="167" t="s">
        <v>58670</v>
      </c>
      <c r="B1228" s="23"/>
      <c r="C1228" s="23" t="s">
        <v>58671</v>
      </c>
      <c r="D1228" s="23"/>
      <c r="E1228" s="23"/>
      <c r="F1228" s="23"/>
      <c r="G1228" s="23"/>
      <c r="H1228" s="7"/>
      <c r="I1228" s="7"/>
      <c r="J1228" s="23"/>
      <c r="K1228" s="23"/>
      <c r="L1228" s="23"/>
      <c r="M1228" s="23"/>
      <c r="N1228" s="23"/>
      <c r="O1228" s="23"/>
      <c r="P1228" s="23"/>
      <c r="Q1228" s="23"/>
      <c r="R1228" s="23"/>
      <c r="S1228" s="23"/>
      <c r="T1228" s="23"/>
      <c r="U1228" s="23"/>
    </row>
    <row r="1229" spans="1:21" ht="138">
      <c r="A1229" s="160" t="s">
        <v>58672</v>
      </c>
      <c r="B1229" s="23" t="s">
        <v>58673</v>
      </c>
      <c r="C1229" s="5" t="s">
        <v>26246</v>
      </c>
      <c r="D1229" s="23" t="s">
        <v>58674</v>
      </c>
      <c r="E1229" s="23" t="s">
        <v>58675</v>
      </c>
      <c r="F1229" s="23" t="s">
        <v>58676</v>
      </c>
      <c r="G1229" s="23" t="s">
        <v>58677</v>
      </c>
      <c r="H1229" s="7" t="s">
        <v>58678</v>
      </c>
      <c r="I1229" s="7" t="s">
        <v>58679</v>
      </c>
      <c r="J1229" s="23"/>
      <c r="K1229" s="23"/>
      <c r="L1229" s="23"/>
      <c r="M1229" s="23"/>
      <c r="N1229" s="23"/>
      <c r="O1229" s="23"/>
      <c r="P1229" s="23"/>
      <c r="Q1229" s="23"/>
      <c r="R1229" s="23"/>
      <c r="S1229" s="23"/>
      <c r="T1229" s="23"/>
      <c r="U1229" s="23"/>
    </row>
    <row r="1230" spans="1:21" ht="151.80000000000001">
      <c r="A1230" s="167" t="s">
        <v>58680</v>
      </c>
      <c r="B1230" s="23"/>
      <c r="C1230" s="23" t="s">
        <v>58681</v>
      </c>
      <c r="D1230" s="23"/>
      <c r="E1230" s="23"/>
      <c r="F1230" s="23"/>
      <c r="G1230" s="13"/>
      <c r="H1230" s="7"/>
      <c r="I1230" s="7"/>
      <c r="J1230" s="13"/>
      <c r="K1230" s="13"/>
      <c r="L1230" s="13"/>
      <c r="M1230" s="13"/>
      <c r="N1230" s="13"/>
      <c r="O1230" s="13"/>
      <c r="P1230" s="13"/>
      <c r="Q1230" s="13"/>
      <c r="R1230" s="13"/>
      <c r="S1230" s="13"/>
      <c r="T1230" s="13"/>
      <c r="U1230" s="13"/>
    </row>
    <row r="1231" spans="1:21" ht="96.6">
      <c r="A1231" s="167" t="s">
        <v>58682</v>
      </c>
      <c r="B1231" s="23"/>
      <c r="C1231" s="23" t="s">
        <v>58683</v>
      </c>
      <c r="D1231" s="23"/>
      <c r="E1231" s="23"/>
      <c r="F1231" s="23"/>
      <c r="G1231" s="13"/>
      <c r="H1231" s="7"/>
      <c r="I1231" s="7"/>
      <c r="J1231" s="13"/>
      <c r="K1231" s="13"/>
      <c r="L1231" s="13"/>
      <c r="M1231" s="13"/>
      <c r="N1231" s="13"/>
      <c r="O1231" s="13"/>
      <c r="P1231" s="13"/>
      <c r="Q1231" s="13"/>
      <c r="R1231" s="13"/>
      <c r="S1231" s="13"/>
      <c r="T1231" s="13"/>
      <c r="U1231" s="13"/>
    </row>
    <row r="1232" spans="1:21" ht="96.6">
      <c r="A1232" s="167" t="s">
        <v>58684</v>
      </c>
      <c r="B1232" s="23"/>
      <c r="C1232" s="23" t="s">
        <v>58685</v>
      </c>
      <c r="D1232" s="23"/>
      <c r="E1232" s="23"/>
      <c r="F1232" s="23"/>
      <c r="G1232" s="13"/>
      <c r="H1232" s="7"/>
      <c r="I1232" s="7"/>
      <c r="J1232" s="13"/>
      <c r="K1232" s="13"/>
      <c r="L1232" s="13"/>
      <c r="M1232" s="13"/>
      <c r="N1232" s="13"/>
      <c r="O1232" s="13"/>
      <c r="P1232" s="13"/>
      <c r="Q1232" s="13"/>
      <c r="R1232" s="13"/>
      <c r="S1232" s="13"/>
      <c r="T1232" s="13"/>
      <c r="U1232" s="13"/>
    </row>
    <row r="1233" spans="1:21" ht="27.6">
      <c r="A1233" s="160" t="s">
        <v>58686</v>
      </c>
      <c r="B1233" s="23" t="s">
        <v>58687</v>
      </c>
      <c r="C1233" s="5" t="s">
        <v>26246</v>
      </c>
      <c r="D1233" s="23" t="s">
        <v>58688</v>
      </c>
      <c r="E1233" s="23" t="s">
        <v>58689</v>
      </c>
      <c r="F1233" s="23" t="s">
        <v>58690</v>
      </c>
      <c r="G1233" s="13" t="s">
        <v>58691</v>
      </c>
      <c r="H1233" s="7" t="s">
        <v>58692</v>
      </c>
      <c r="I1233" s="7" t="s">
        <v>58693</v>
      </c>
      <c r="J1233" s="13"/>
      <c r="K1233" s="13"/>
      <c r="L1233" s="13"/>
      <c r="M1233" s="13"/>
      <c r="N1233" s="13"/>
      <c r="O1233" s="13"/>
      <c r="P1233" s="13"/>
      <c r="Q1233" s="13"/>
      <c r="R1233" s="13"/>
      <c r="S1233" s="13"/>
      <c r="T1233" s="13"/>
      <c r="U1233" s="13"/>
    </row>
    <row r="1234" spans="1:21" ht="27.6">
      <c r="A1234" s="167" t="s">
        <v>58694</v>
      </c>
      <c r="B1234" s="23"/>
      <c r="C1234" s="23" t="s">
        <v>58695</v>
      </c>
      <c r="D1234" s="23"/>
      <c r="E1234" s="23"/>
      <c r="F1234" s="23"/>
      <c r="G1234" s="13"/>
      <c r="H1234" s="7"/>
      <c r="I1234" s="7"/>
      <c r="J1234" s="13"/>
      <c r="K1234" s="13"/>
      <c r="L1234" s="13"/>
      <c r="M1234" s="13"/>
      <c r="N1234" s="13"/>
      <c r="O1234" s="13"/>
      <c r="P1234" s="13"/>
      <c r="Q1234" s="13"/>
      <c r="R1234" s="13"/>
      <c r="S1234" s="13"/>
      <c r="T1234" s="13"/>
      <c r="U1234" s="13"/>
    </row>
    <row r="1235" spans="1:21" ht="27.6">
      <c r="A1235" s="167" t="s">
        <v>58696</v>
      </c>
      <c r="B1235" s="23"/>
      <c r="C1235" s="23" t="s">
        <v>58697</v>
      </c>
      <c r="D1235" s="23"/>
      <c r="E1235" s="23"/>
      <c r="F1235" s="23"/>
      <c r="G1235" s="13"/>
      <c r="H1235" s="7"/>
      <c r="I1235" s="7"/>
      <c r="J1235" s="13"/>
      <c r="K1235" s="13"/>
      <c r="L1235" s="13"/>
      <c r="M1235" s="13"/>
      <c r="N1235" s="13"/>
      <c r="O1235" s="13"/>
      <c r="P1235" s="13"/>
      <c r="Q1235" s="13"/>
      <c r="R1235" s="13"/>
      <c r="S1235" s="13"/>
      <c r="T1235" s="13"/>
      <c r="U1235" s="13"/>
    </row>
    <row r="1236" spans="1:21" ht="27.6">
      <c r="A1236" s="167" t="s">
        <v>58698</v>
      </c>
      <c r="B1236" s="23"/>
      <c r="C1236" s="23" t="s">
        <v>58699</v>
      </c>
      <c r="D1236" s="23"/>
      <c r="E1236" s="23"/>
      <c r="F1236" s="23"/>
      <c r="G1236" s="13"/>
      <c r="H1236" s="7"/>
      <c r="I1236" s="7"/>
      <c r="J1236" s="13"/>
      <c r="K1236" s="13"/>
      <c r="L1236" s="13"/>
      <c r="M1236" s="13"/>
      <c r="N1236" s="13"/>
      <c r="O1236" s="13"/>
      <c r="P1236" s="13"/>
      <c r="Q1236" s="13"/>
      <c r="R1236" s="13"/>
      <c r="S1236" s="13"/>
      <c r="T1236" s="13"/>
      <c r="U1236" s="13"/>
    </row>
    <row r="1237" spans="1:21" ht="82.8">
      <c r="A1237" s="160" t="s">
        <v>58700</v>
      </c>
      <c r="B1237" s="23" t="s">
        <v>58701</v>
      </c>
      <c r="C1237" s="5" t="s">
        <v>26246</v>
      </c>
      <c r="D1237" s="23" t="s">
        <v>58702</v>
      </c>
      <c r="E1237" s="23" t="s">
        <v>58703</v>
      </c>
      <c r="F1237" s="23" t="s">
        <v>58704</v>
      </c>
      <c r="G1237" s="13" t="s">
        <v>58705</v>
      </c>
      <c r="H1237" s="7" t="s">
        <v>58706</v>
      </c>
      <c r="I1237" s="7" t="s">
        <v>58707</v>
      </c>
      <c r="J1237" s="13"/>
      <c r="K1237" s="13"/>
      <c r="L1237" s="13"/>
      <c r="M1237" s="13"/>
      <c r="N1237" s="13"/>
      <c r="O1237" s="13"/>
      <c r="P1237" s="13"/>
      <c r="Q1237" s="13"/>
      <c r="R1237" s="13"/>
      <c r="S1237" s="13"/>
      <c r="T1237" s="13"/>
      <c r="U1237" s="13"/>
    </row>
    <row r="1238" spans="1:21" ht="55.2">
      <c r="A1238" s="167" t="s">
        <v>58708</v>
      </c>
      <c r="B1238" s="23"/>
      <c r="C1238" s="23" t="s">
        <v>58709</v>
      </c>
      <c r="D1238" s="23"/>
      <c r="E1238" s="23"/>
      <c r="F1238" s="23"/>
      <c r="G1238" s="23"/>
      <c r="H1238" s="7"/>
      <c r="I1238" s="7"/>
      <c r="J1238" s="23"/>
      <c r="K1238" s="23"/>
      <c r="L1238" s="23"/>
      <c r="M1238" s="23"/>
      <c r="N1238" s="23"/>
      <c r="O1238" s="23"/>
      <c r="P1238" s="23"/>
      <c r="Q1238" s="23"/>
      <c r="R1238" s="23"/>
      <c r="S1238" s="23"/>
      <c r="T1238" s="23"/>
      <c r="U1238" s="23"/>
    </row>
    <row r="1239" spans="1:21" ht="41.4">
      <c r="A1239" s="167" t="s">
        <v>58710</v>
      </c>
      <c r="B1239" s="23"/>
      <c r="C1239" s="23" t="s">
        <v>58711</v>
      </c>
      <c r="D1239" s="23"/>
      <c r="E1239" s="23"/>
      <c r="F1239" s="23"/>
      <c r="G1239" s="23"/>
      <c r="H1239" s="7"/>
      <c r="I1239" s="7"/>
      <c r="J1239" s="23"/>
      <c r="K1239" s="23"/>
      <c r="L1239" s="23"/>
      <c r="M1239" s="23"/>
      <c r="N1239" s="23"/>
      <c r="O1239" s="23"/>
      <c r="P1239" s="23"/>
      <c r="Q1239" s="23"/>
      <c r="R1239" s="23"/>
      <c r="S1239" s="23"/>
      <c r="T1239" s="23"/>
      <c r="U1239" s="23"/>
    </row>
    <row r="1240" spans="1:21" ht="41.4">
      <c r="A1240" s="167" t="s">
        <v>58712</v>
      </c>
      <c r="B1240" s="23"/>
      <c r="C1240" s="23" t="s">
        <v>58713</v>
      </c>
      <c r="D1240" s="23"/>
      <c r="E1240" s="23"/>
      <c r="F1240" s="23"/>
      <c r="G1240" s="23"/>
      <c r="H1240" s="7"/>
      <c r="I1240" s="7"/>
      <c r="J1240" s="23"/>
      <c r="K1240" s="23"/>
      <c r="L1240" s="23"/>
      <c r="M1240" s="23"/>
      <c r="N1240" s="23"/>
      <c r="O1240" s="23"/>
      <c r="P1240" s="23"/>
      <c r="Q1240" s="23"/>
      <c r="R1240" s="23"/>
      <c r="S1240" s="23"/>
      <c r="T1240" s="23"/>
      <c r="U1240" s="23"/>
    </row>
    <row r="1241" spans="1:21" ht="13.8">
      <c r="A1241" s="160" t="s">
        <v>58714</v>
      </c>
      <c r="B1241" s="23" t="s">
        <v>58715</v>
      </c>
      <c r="C1241" s="5" t="s">
        <v>26246</v>
      </c>
      <c r="D1241" s="23" t="s">
        <v>58716</v>
      </c>
      <c r="E1241" s="23" t="s">
        <v>58717</v>
      </c>
      <c r="F1241" s="23" t="s">
        <v>58718</v>
      </c>
      <c r="G1241" s="23" t="s">
        <v>58719</v>
      </c>
      <c r="H1241" s="7" t="s">
        <v>58720</v>
      </c>
      <c r="I1241" s="7" t="s">
        <v>58721</v>
      </c>
      <c r="J1241" s="23"/>
      <c r="K1241" s="23"/>
      <c r="L1241" s="23"/>
      <c r="M1241" s="23"/>
      <c r="N1241" s="23"/>
      <c r="O1241" s="23"/>
      <c r="P1241" s="23"/>
      <c r="Q1241" s="23"/>
      <c r="R1241" s="23"/>
      <c r="S1241" s="23"/>
      <c r="T1241" s="23"/>
      <c r="U1241" s="23"/>
    </row>
    <row r="1242" spans="1:21" ht="13.8">
      <c r="A1242" s="167" t="s">
        <v>58722</v>
      </c>
      <c r="B1242" s="23"/>
      <c r="C1242" s="23" t="s">
        <v>58723</v>
      </c>
      <c r="D1242" s="23"/>
      <c r="E1242" s="23"/>
      <c r="F1242" s="23"/>
      <c r="G1242" s="23"/>
      <c r="H1242" s="7"/>
      <c r="I1242" s="7"/>
      <c r="J1242" s="23"/>
      <c r="K1242" s="23"/>
      <c r="L1242" s="23"/>
      <c r="M1242" s="23"/>
      <c r="N1242" s="23"/>
      <c r="O1242" s="23"/>
      <c r="P1242" s="23"/>
      <c r="Q1242" s="23"/>
      <c r="R1242" s="23"/>
      <c r="S1242" s="23"/>
      <c r="T1242" s="23"/>
      <c r="U1242" s="23"/>
    </row>
    <row r="1243" spans="1:21" ht="13.8">
      <c r="A1243" s="167" t="s">
        <v>58724</v>
      </c>
      <c r="B1243" s="23"/>
      <c r="C1243" s="23" t="s">
        <v>58725</v>
      </c>
      <c r="D1243" s="23"/>
      <c r="E1243" s="23"/>
      <c r="F1243" s="23"/>
      <c r="G1243" s="23"/>
      <c r="H1243" s="7"/>
      <c r="I1243" s="7"/>
      <c r="J1243" s="23"/>
      <c r="K1243" s="23"/>
      <c r="L1243" s="23"/>
      <c r="M1243" s="23"/>
      <c r="N1243" s="23"/>
      <c r="O1243" s="23"/>
      <c r="P1243" s="23"/>
      <c r="Q1243" s="23"/>
      <c r="R1243" s="23"/>
      <c r="S1243" s="23"/>
      <c r="T1243" s="23"/>
      <c r="U1243" s="23"/>
    </row>
    <row r="1244" spans="1:21" ht="27.6">
      <c r="A1244" s="167" t="s">
        <v>58726</v>
      </c>
      <c r="B1244" s="23"/>
      <c r="C1244" s="23" t="s">
        <v>58727</v>
      </c>
      <c r="D1244" s="23"/>
      <c r="E1244" s="23"/>
      <c r="F1244" s="23"/>
      <c r="G1244" s="23"/>
      <c r="H1244" s="7"/>
      <c r="I1244" s="7"/>
      <c r="J1244" s="23"/>
      <c r="K1244" s="23"/>
      <c r="L1244" s="23"/>
      <c r="M1244" s="23"/>
      <c r="N1244" s="23"/>
      <c r="O1244" s="23"/>
      <c r="P1244" s="23"/>
      <c r="Q1244" s="23"/>
      <c r="R1244" s="23"/>
      <c r="S1244" s="23"/>
      <c r="T1244" s="23"/>
      <c r="U1244" s="23"/>
    </row>
    <row r="1245" spans="1:21" ht="138">
      <c r="A1245" s="160" t="s">
        <v>58728</v>
      </c>
      <c r="B1245" s="23" t="s">
        <v>58729</v>
      </c>
      <c r="C1245" s="5" t="s">
        <v>26246</v>
      </c>
      <c r="D1245" s="23" t="s">
        <v>58730</v>
      </c>
      <c r="E1245" s="23" t="s">
        <v>58731</v>
      </c>
      <c r="F1245" s="23" t="s">
        <v>58732</v>
      </c>
      <c r="G1245" s="23" t="s">
        <v>58733</v>
      </c>
      <c r="H1245" s="7" t="s">
        <v>58734</v>
      </c>
      <c r="I1245" s="7" t="s">
        <v>58735</v>
      </c>
      <c r="J1245" s="23"/>
      <c r="K1245" s="23"/>
      <c r="L1245" s="23"/>
      <c r="M1245" s="23"/>
      <c r="N1245" s="23"/>
      <c r="O1245" s="23"/>
      <c r="P1245" s="23"/>
      <c r="Q1245" s="23"/>
      <c r="R1245" s="23"/>
      <c r="S1245" s="23"/>
      <c r="T1245" s="23"/>
      <c r="U1245" s="23"/>
    </row>
    <row r="1246" spans="1:21" ht="124.2">
      <c r="A1246" s="167" t="s">
        <v>58736</v>
      </c>
      <c r="B1246" s="23"/>
      <c r="C1246" s="23" t="s">
        <v>58737</v>
      </c>
      <c r="D1246" s="23"/>
      <c r="E1246" s="23"/>
      <c r="F1246" s="23"/>
      <c r="G1246" s="23"/>
      <c r="H1246" s="7"/>
      <c r="I1246" s="7"/>
      <c r="J1246" s="23"/>
      <c r="K1246" s="23"/>
      <c r="L1246" s="23"/>
      <c r="M1246" s="23"/>
      <c r="N1246" s="23"/>
      <c r="O1246" s="23"/>
      <c r="P1246" s="23"/>
      <c r="Q1246" s="23"/>
      <c r="R1246" s="23"/>
      <c r="S1246" s="23"/>
      <c r="T1246" s="23"/>
      <c r="U1246" s="23"/>
    </row>
    <row r="1247" spans="1:21" ht="110.4">
      <c r="A1247" s="167" t="s">
        <v>58738</v>
      </c>
      <c r="B1247" s="23"/>
      <c r="C1247" s="23" t="s">
        <v>58739</v>
      </c>
      <c r="D1247" s="23"/>
      <c r="E1247" s="23"/>
      <c r="F1247" s="23"/>
      <c r="G1247" s="23"/>
      <c r="H1247" s="7"/>
      <c r="I1247" s="7"/>
      <c r="J1247" s="23"/>
      <c r="K1247" s="23"/>
      <c r="L1247" s="23"/>
      <c r="M1247" s="23"/>
      <c r="N1247" s="23"/>
      <c r="O1247" s="23"/>
      <c r="P1247" s="23"/>
      <c r="Q1247" s="23"/>
      <c r="R1247" s="23"/>
      <c r="S1247" s="23"/>
      <c r="T1247" s="23"/>
      <c r="U1247" s="23"/>
    </row>
    <row r="1248" spans="1:21" ht="96.6">
      <c r="A1248" s="167" t="s">
        <v>58740</v>
      </c>
      <c r="B1248" s="23"/>
      <c r="C1248" s="23" t="s">
        <v>58741</v>
      </c>
      <c r="D1248" s="23"/>
      <c r="E1248" s="23"/>
      <c r="F1248" s="23"/>
      <c r="G1248" s="23"/>
      <c r="H1248" s="7"/>
      <c r="I1248" s="7"/>
      <c r="J1248" s="23"/>
      <c r="K1248" s="23"/>
      <c r="L1248" s="23"/>
      <c r="M1248" s="23"/>
      <c r="N1248" s="23"/>
      <c r="O1248" s="23"/>
      <c r="P1248" s="23"/>
      <c r="Q1248" s="23"/>
      <c r="R1248" s="23"/>
      <c r="S1248" s="23"/>
      <c r="T1248" s="23"/>
      <c r="U1248" s="23"/>
    </row>
    <row r="1249" spans="1:21" ht="27.6">
      <c r="A1249" s="160" t="s">
        <v>58742</v>
      </c>
      <c r="B1249" s="23" t="s">
        <v>58743</v>
      </c>
      <c r="C1249" s="23" t="s">
        <v>58744</v>
      </c>
      <c r="D1249" s="23" t="s">
        <v>58745</v>
      </c>
      <c r="E1249" s="23" t="s">
        <v>58746</v>
      </c>
      <c r="F1249" s="23" t="s">
        <v>58747</v>
      </c>
      <c r="G1249" s="23" t="s">
        <v>58748</v>
      </c>
      <c r="H1249" s="7" t="s">
        <v>58749</v>
      </c>
      <c r="I1249" s="7" t="s">
        <v>58750</v>
      </c>
      <c r="J1249" s="23"/>
      <c r="K1249" s="23"/>
      <c r="L1249" s="23"/>
      <c r="M1249" s="23"/>
      <c r="N1249" s="23"/>
      <c r="O1249" s="23"/>
      <c r="P1249" s="23"/>
      <c r="Q1249" s="23"/>
      <c r="R1249" s="23"/>
      <c r="S1249" s="23"/>
      <c r="T1249" s="23"/>
      <c r="U1249" s="23"/>
    </row>
    <row r="1250" spans="1:21" ht="27.6">
      <c r="A1250" s="160" t="s">
        <v>58751</v>
      </c>
      <c r="B1250" s="23" t="s">
        <v>58752</v>
      </c>
      <c r="C1250" s="23" t="s">
        <v>58753</v>
      </c>
      <c r="D1250" s="23" t="s">
        <v>58754</v>
      </c>
      <c r="E1250" s="23" t="s">
        <v>58755</v>
      </c>
      <c r="F1250" s="23" t="s">
        <v>58756</v>
      </c>
      <c r="G1250" s="23" t="s">
        <v>58757</v>
      </c>
      <c r="H1250" s="7" t="s">
        <v>58758</v>
      </c>
      <c r="I1250" s="7" t="s">
        <v>58759</v>
      </c>
      <c r="J1250" s="23"/>
      <c r="K1250" s="23"/>
      <c r="L1250" s="23"/>
      <c r="M1250" s="23"/>
      <c r="N1250" s="23"/>
      <c r="O1250" s="23"/>
      <c r="P1250" s="23"/>
      <c r="Q1250" s="23"/>
      <c r="R1250" s="23"/>
      <c r="S1250" s="23"/>
      <c r="T1250" s="23"/>
      <c r="U1250" s="23"/>
    </row>
    <row r="1251" spans="1:21" ht="27.6">
      <c r="A1251" s="160" t="s">
        <v>58760</v>
      </c>
      <c r="B1251" s="23" t="s">
        <v>58761</v>
      </c>
      <c r="C1251" s="23" t="s">
        <v>58762</v>
      </c>
      <c r="D1251" s="23" t="s">
        <v>58763</v>
      </c>
      <c r="E1251" s="23" t="s">
        <v>58764</v>
      </c>
      <c r="F1251" s="23" t="s">
        <v>58765</v>
      </c>
      <c r="G1251" s="23" t="s">
        <v>58766</v>
      </c>
      <c r="H1251" s="7" t="s">
        <v>58767</v>
      </c>
      <c r="I1251" s="7" t="s">
        <v>58768</v>
      </c>
      <c r="J1251" s="23"/>
      <c r="K1251" s="23"/>
      <c r="L1251" s="23"/>
      <c r="M1251" s="23"/>
      <c r="N1251" s="23"/>
      <c r="O1251" s="23"/>
      <c r="P1251" s="23"/>
      <c r="Q1251" s="23"/>
      <c r="R1251" s="23"/>
      <c r="S1251" s="23"/>
      <c r="T1251" s="23"/>
      <c r="U1251" s="23"/>
    </row>
    <row r="1252" spans="1:21" ht="27.6">
      <c r="A1252" s="160" t="s">
        <v>58769</v>
      </c>
      <c r="B1252" s="23" t="s">
        <v>58770</v>
      </c>
      <c r="C1252" s="5" t="s">
        <v>26246</v>
      </c>
      <c r="D1252" s="23" t="s">
        <v>58771</v>
      </c>
      <c r="E1252" s="23" t="s">
        <v>58772</v>
      </c>
      <c r="F1252" s="23" t="s">
        <v>58773</v>
      </c>
      <c r="G1252" s="23" t="s">
        <v>58774</v>
      </c>
      <c r="H1252" s="7" t="s">
        <v>58775</v>
      </c>
      <c r="I1252" s="7" t="s">
        <v>58776</v>
      </c>
      <c r="J1252" s="23"/>
      <c r="K1252" s="23"/>
      <c r="L1252" s="23"/>
      <c r="M1252" s="23"/>
      <c r="N1252" s="23"/>
      <c r="O1252" s="23"/>
      <c r="P1252" s="23"/>
      <c r="Q1252" s="23"/>
      <c r="R1252" s="23"/>
      <c r="S1252" s="23"/>
      <c r="T1252" s="23"/>
      <c r="U1252" s="23"/>
    </row>
    <row r="1253" spans="1:21" ht="13.8">
      <c r="A1253" s="167" t="s">
        <v>58777</v>
      </c>
      <c r="B1253" s="23"/>
      <c r="C1253" s="23" t="s">
        <v>58778</v>
      </c>
      <c r="D1253" s="23"/>
      <c r="E1253" s="23"/>
      <c r="F1253" s="23"/>
      <c r="G1253" s="23"/>
      <c r="H1253" s="7"/>
      <c r="I1253" s="7"/>
      <c r="J1253" s="23"/>
      <c r="K1253" s="23"/>
      <c r="L1253" s="23"/>
      <c r="M1253" s="23"/>
      <c r="N1253" s="23"/>
      <c r="O1253" s="23"/>
      <c r="P1253" s="23"/>
      <c r="Q1253" s="23"/>
      <c r="R1253" s="23"/>
      <c r="S1253" s="23"/>
      <c r="T1253" s="23"/>
      <c r="U1253" s="23"/>
    </row>
    <row r="1254" spans="1:21" ht="13.8">
      <c r="A1254" s="167" t="s">
        <v>58779</v>
      </c>
      <c r="B1254" s="23"/>
      <c r="C1254" s="23" t="s">
        <v>58780</v>
      </c>
      <c r="D1254" s="23"/>
      <c r="E1254" s="23"/>
      <c r="F1254" s="23"/>
      <c r="G1254" s="23"/>
      <c r="H1254" s="7"/>
      <c r="I1254" s="7"/>
      <c r="J1254" s="23"/>
      <c r="K1254" s="23"/>
      <c r="L1254" s="23"/>
      <c r="M1254" s="23"/>
      <c r="N1254" s="23"/>
      <c r="O1254" s="23"/>
      <c r="P1254" s="23"/>
      <c r="Q1254" s="23"/>
      <c r="R1254" s="23"/>
      <c r="S1254" s="23"/>
      <c r="T1254" s="23"/>
      <c r="U1254" s="23"/>
    </row>
    <row r="1255" spans="1:21" ht="13.8">
      <c r="A1255" s="167" t="s">
        <v>58781</v>
      </c>
      <c r="B1255" s="23"/>
      <c r="C1255" s="23" t="s">
        <v>58782</v>
      </c>
      <c r="D1255" s="23"/>
      <c r="E1255" s="23"/>
      <c r="F1255" s="23"/>
      <c r="G1255" s="23"/>
      <c r="H1255" s="7"/>
      <c r="I1255" s="7"/>
      <c r="J1255" s="23"/>
      <c r="K1255" s="23"/>
      <c r="L1255" s="23"/>
      <c r="M1255" s="23"/>
      <c r="N1255" s="23"/>
      <c r="O1255" s="23"/>
      <c r="P1255" s="23"/>
      <c r="Q1255" s="23"/>
      <c r="R1255" s="23"/>
      <c r="S1255" s="23"/>
      <c r="T1255" s="23"/>
      <c r="U1255" s="23"/>
    </row>
    <row r="1256" spans="1:21" ht="27.6">
      <c r="A1256" s="160" t="s">
        <v>58783</v>
      </c>
      <c r="B1256" s="23" t="s">
        <v>58784</v>
      </c>
      <c r="C1256" s="23" t="s">
        <v>58784</v>
      </c>
      <c r="D1256" s="23" t="s">
        <v>58784</v>
      </c>
      <c r="E1256" s="23" t="s">
        <v>58784</v>
      </c>
      <c r="F1256" s="23" t="s">
        <v>58784</v>
      </c>
      <c r="G1256" s="23" t="s">
        <v>58784</v>
      </c>
      <c r="H1256" s="7" t="s">
        <v>58784</v>
      </c>
      <c r="I1256" s="7" t="s">
        <v>58784</v>
      </c>
      <c r="J1256" s="23"/>
      <c r="K1256" s="23"/>
      <c r="L1256" s="23"/>
      <c r="M1256" s="23"/>
      <c r="N1256" s="23"/>
      <c r="O1256" s="23"/>
      <c r="P1256" s="23"/>
      <c r="Q1256" s="23"/>
      <c r="R1256" s="23"/>
      <c r="S1256" s="23"/>
      <c r="T1256" s="23"/>
      <c r="U1256" s="23"/>
    </row>
    <row r="1257" spans="1:21" ht="27.6">
      <c r="A1257" s="160" t="s">
        <v>58785</v>
      </c>
      <c r="B1257" s="23" t="s">
        <v>58786</v>
      </c>
      <c r="C1257" s="23" t="s">
        <v>58786</v>
      </c>
      <c r="D1257" s="23" t="s">
        <v>58786</v>
      </c>
      <c r="E1257" s="23" t="s">
        <v>58786</v>
      </c>
      <c r="F1257" s="23" t="s">
        <v>58786</v>
      </c>
      <c r="G1257" s="23" t="s">
        <v>58786</v>
      </c>
      <c r="H1257" s="7" t="s">
        <v>58786</v>
      </c>
      <c r="I1257" s="7" t="s">
        <v>58786</v>
      </c>
      <c r="J1257" s="23"/>
      <c r="K1257" s="23"/>
      <c r="L1257" s="23"/>
      <c r="M1257" s="23"/>
      <c r="N1257" s="23"/>
      <c r="O1257" s="23"/>
      <c r="P1257" s="23"/>
      <c r="Q1257" s="23"/>
      <c r="R1257" s="23"/>
      <c r="S1257" s="23"/>
      <c r="T1257" s="23"/>
      <c r="U1257" s="23"/>
    </row>
    <row r="1258" spans="1:21" ht="13.8">
      <c r="A1258" s="160" t="s">
        <v>58787</v>
      </c>
      <c r="B1258" s="23" t="s">
        <v>58788</v>
      </c>
      <c r="C1258" s="5" t="s">
        <v>26246</v>
      </c>
      <c r="D1258" s="23" t="s">
        <v>58789</v>
      </c>
      <c r="E1258" s="23" t="s">
        <v>58790</v>
      </c>
      <c r="F1258" s="23" t="s">
        <v>58791</v>
      </c>
      <c r="G1258" s="23" t="s">
        <v>58792</v>
      </c>
      <c r="H1258" s="7" t="s">
        <v>58793</v>
      </c>
      <c r="I1258" s="7" t="s">
        <v>58794</v>
      </c>
      <c r="J1258" s="23"/>
      <c r="K1258" s="23"/>
      <c r="L1258" s="23"/>
      <c r="M1258" s="23"/>
      <c r="N1258" s="23"/>
      <c r="O1258" s="23"/>
      <c r="P1258" s="23"/>
      <c r="Q1258" s="23"/>
      <c r="R1258" s="23"/>
      <c r="S1258" s="23"/>
      <c r="T1258" s="23"/>
      <c r="U1258" s="23"/>
    </row>
    <row r="1259" spans="1:21" ht="13.8">
      <c r="A1259" s="167" t="s">
        <v>58795</v>
      </c>
      <c r="B1259" s="23"/>
      <c r="C1259" s="23" t="s">
        <v>58796</v>
      </c>
      <c r="D1259" s="23"/>
      <c r="E1259" s="23"/>
      <c r="F1259" s="23"/>
      <c r="G1259" s="23"/>
      <c r="H1259" s="7"/>
      <c r="I1259" s="7"/>
      <c r="J1259" s="23"/>
      <c r="K1259" s="23"/>
      <c r="L1259" s="23"/>
      <c r="M1259" s="23"/>
      <c r="N1259" s="23"/>
      <c r="O1259" s="23"/>
      <c r="P1259" s="23"/>
      <c r="Q1259" s="23"/>
      <c r="R1259" s="23"/>
      <c r="S1259" s="23"/>
      <c r="T1259" s="23"/>
      <c r="U1259" s="23"/>
    </row>
    <row r="1260" spans="1:21" ht="13.8">
      <c r="A1260" s="167" t="s">
        <v>58797</v>
      </c>
      <c r="B1260" s="23"/>
      <c r="C1260" s="6" t="s">
        <v>58798</v>
      </c>
      <c r="D1260" s="23"/>
      <c r="E1260" s="23"/>
      <c r="F1260" s="23"/>
      <c r="G1260" s="23"/>
      <c r="H1260" s="7"/>
      <c r="I1260" s="7"/>
      <c r="J1260" s="23"/>
      <c r="K1260" s="23"/>
      <c r="L1260" s="23"/>
      <c r="M1260" s="23"/>
      <c r="N1260" s="23"/>
      <c r="O1260" s="23"/>
      <c r="P1260" s="23"/>
      <c r="Q1260" s="23"/>
      <c r="R1260" s="23"/>
      <c r="S1260" s="23"/>
      <c r="T1260" s="23"/>
      <c r="U1260" s="23"/>
    </row>
    <row r="1261" spans="1:21" ht="27.6">
      <c r="A1261" s="167" t="s">
        <v>58799</v>
      </c>
      <c r="B1261" s="23"/>
      <c r="C1261" s="23" t="s">
        <v>58800</v>
      </c>
      <c r="D1261" s="23"/>
      <c r="E1261" s="23"/>
      <c r="F1261" s="23"/>
      <c r="G1261" s="23"/>
      <c r="H1261" s="7"/>
      <c r="I1261" s="7"/>
      <c r="J1261" s="23"/>
      <c r="K1261" s="23"/>
      <c r="L1261" s="23"/>
      <c r="M1261" s="23"/>
      <c r="N1261" s="23"/>
      <c r="O1261" s="23"/>
      <c r="P1261" s="23"/>
      <c r="Q1261" s="23"/>
      <c r="R1261" s="23"/>
      <c r="S1261" s="23"/>
      <c r="T1261" s="23"/>
      <c r="U1261" s="23"/>
    </row>
    <row r="1262" spans="1:21" ht="82.8">
      <c r="A1262" s="160" t="s">
        <v>58801</v>
      </c>
      <c r="B1262" s="23" t="s">
        <v>58802</v>
      </c>
      <c r="C1262" s="23" t="s">
        <v>58803</v>
      </c>
      <c r="D1262" s="23" t="s">
        <v>58804</v>
      </c>
      <c r="E1262" s="23" t="s">
        <v>58805</v>
      </c>
      <c r="F1262" s="23" t="s">
        <v>58806</v>
      </c>
      <c r="G1262" s="23" t="s">
        <v>58807</v>
      </c>
      <c r="H1262" s="7" t="s">
        <v>58808</v>
      </c>
      <c r="I1262" s="7" t="s">
        <v>58809</v>
      </c>
      <c r="J1262" s="23"/>
      <c r="K1262" s="23"/>
      <c r="L1262" s="23"/>
      <c r="M1262" s="23"/>
      <c r="N1262" s="23"/>
      <c r="O1262" s="23"/>
      <c r="P1262" s="23"/>
      <c r="Q1262" s="23"/>
      <c r="R1262" s="23"/>
      <c r="S1262" s="23"/>
      <c r="T1262" s="23"/>
      <c r="U1262" s="23"/>
    </row>
    <row r="1263" spans="1:21" ht="27.6">
      <c r="A1263" s="160" t="s">
        <v>58810</v>
      </c>
      <c r="B1263" s="23" t="s">
        <v>58811</v>
      </c>
      <c r="C1263" s="23" t="s">
        <v>58811</v>
      </c>
      <c r="D1263" s="23" t="s">
        <v>58811</v>
      </c>
      <c r="E1263" s="23" t="s">
        <v>58811</v>
      </c>
      <c r="F1263" s="23" t="s">
        <v>58811</v>
      </c>
      <c r="G1263" s="23" t="s">
        <v>58811</v>
      </c>
      <c r="H1263" s="7" t="s">
        <v>58811</v>
      </c>
      <c r="I1263" s="7" t="s">
        <v>58811</v>
      </c>
      <c r="J1263" s="23"/>
      <c r="K1263" s="23"/>
      <c r="L1263" s="23"/>
      <c r="M1263" s="23"/>
      <c r="N1263" s="23"/>
      <c r="O1263" s="23"/>
      <c r="P1263" s="23"/>
      <c r="Q1263" s="23"/>
      <c r="R1263" s="23"/>
      <c r="S1263" s="23"/>
      <c r="T1263" s="23"/>
      <c r="U1263" s="23"/>
    </row>
    <row r="1264" spans="1:21" ht="69">
      <c r="A1264" s="160" t="s">
        <v>58812</v>
      </c>
      <c r="B1264" s="23" t="s">
        <v>58813</v>
      </c>
      <c r="C1264" s="23" t="s">
        <v>58814</v>
      </c>
      <c r="D1264" s="23" t="s">
        <v>58815</v>
      </c>
      <c r="E1264" s="23" t="s">
        <v>58816</v>
      </c>
      <c r="F1264" s="23" t="s">
        <v>58817</v>
      </c>
      <c r="G1264" s="23" t="s">
        <v>58818</v>
      </c>
      <c r="H1264" s="7" t="s">
        <v>58819</v>
      </c>
      <c r="I1264" s="7" t="s">
        <v>58820</v>
      </c>
      <c r="J1264" s="23"/>
      <c r="K1264" s="23"/>
      <c r="L1264" s="23"/>
      <c r="M1264" s="23"/>
      <c r="N1264" s="23"/>
      <c r="O1264" s="23"/>
      <c r="P1264" s="23"/>
      <c r="Q1264" s="23"/>
      <c r="R1264" s="23"/>
      <c r="S1264" s="23"/>
      <c r="T1264" s="23"/>
      <c r="U1264" s="23"/>
    </row>
    <row r="1265" spans="1:21" ht="13.8">
      <c r="A1265" s="160" t="s">
        <v>58821</v>
      </c>
      <c r="B1265" s="23" t="s">
        <v>58822</v>
      </c>
      <c r="C1265" s="5" t="s">
        <v>26246</v>
      </c>
      <c r="D1265" s="23" t="s">
        <v>58823</v>
      </c>
      <c r="E1265" s="23" t="s">
        <v>58824</v>
      </c>
      <c r="F1265" s="23" t="s">
        <v>58825</v>
      </c>
      <c r="G1265" s="23" t="s">
        <v>58826</v>
      </c>
      <c r="H1265" s="7" t="s">
        <v>58827</v>
      </c>
      <c r="I1265" s="7" t="s">
        <v>58828</v>
      </c>
      <c r="J1265" s="23"/>
      <c r="K1265" s="23"/>
      <c r="L1265" s="23"/>
      <c r="M1265" s="23"/>
      <c r="N1265" s="23"/>
      <c r="O1265" s="23"/>
      <c r="P1265" s="23"/>
      <c r="Q1265" s="23"/>
      <c r="R1265" s="23"/>
      <c r="S1265" s="23"/>
      <c r="T1265" s="23"/>
      <c r="U1265" s="23"/>
    </row>
    <row r="1266" spans="1:21" ht="13.8">
      <c r="A1266" s="167" t="s">
        <v>58829</v>
      </c>
      <c r="B1266" s="23"/>
      <c r="C1266" s="23" t="s">
        <v>58830</v>
      </c>
      <c r="D1266" s="23"/>
      <c r="E1266" s="23"/>
      <c r="F1266" s="23"/>
      <c r="G1266" s="23"/>
      <c r="H1266" s="7"/>
      <c r="I1266" s="7"/>
      <c r="J1266" s="23"/>
      <c r="K1266" s="23"/>
      <c r="L1266" s="23"/>
      <c r="M1266" s="23"/>
      <c r="N1266" s="23"/>
      <c r="O1266" s="23"/>
      <c r="P1266" s="23"/>
      <c r="Q1266" s="23"/>
      <c r="R1266" s="23"/>
      <c r="S1266" s="23"/>
      <c r="T1266" s="23"/>
      <c r="U1266" s="23"/>
    </row>
    <row r="1267" spans="1:21" ht="13.8">
      <c r="A1267" s="167" t="s">
        <v>58831</v>
      </c>
      <c r="B1267" s="23"/>
      <c r="C1267" s="6" t="s">
        <v>58832</v>
      </c>
      <c r="D1267" s="23"/>
      <c r="E1267" s="23"/>
      <c r="F1267" s="23"/>
      <c r="G1267" s="23"/>
      <c r="H1267" s="7"/>
      <c r="I1267" s="7"/>
      <c r="J1267" s="23"/>
      <c r="K1267" s="23"/>
      <c r="L1267" s="23"/>
      <c r="M1267" s="23"/>
      <c r="N1267" s="23"/>
      <c r="O1267" s="23"/>
      <c r="P1267" s="23"/>
      <c r="Q1267" s="23"/>
      <c r="R1267" s="23"/>
      <c r="S1267" s="23"/>
      <c r="T1267" s="23"/>
      <c r="U1267" s="23"/>
    </row>
    <row r="1268" spans="1:21" ht="27.6">
      <c r="A1268" s="167" t="s">
        <v>58833</v>
      </c>
      <c r="B1268" s="23"/>
      <c r="C1268" s="23" t="s">
        <v>58834</v>
      </c>
      <c r="D1268" s="23"/>
      <c r="E1268" s="23"/>
      <c r="F1268" s="23"/>
      <c r="G1268" s="23"/>
      <c r="H1268" s="7"/>
      <c r="I1268" s="7"/>
      <c r="J1268" s="23"/>
      <c r="K1268" s="23"/>
      <c r="L1268" s="23"/>
      <c r="M1268" s="23"/>
      <c r="N1268" s="23"/>
      <c r="O1268" s="23"/>
      <c r="P1268" s="23"/>
      <c r="Q1268" s="23"/>
      <c r="R1268" s="23"/>
      <c r="S1268" s="23"/>
      <c r="T1268" s="23"/>
      <c r="U1268" s="23"/>
    </row>
    <row r="1269" spans="1:21" ht="82.8">
      <c r="A1269" s="160" t="s">
        <v>58835</v>
      </c>
      <c r="B1269" s="23" t="s">
        <v>58836</v>
      </c>
      <c r="C1269" s="5" t="s">
        <v>26246</v>
      </c>
      <c r="D1269" s="23" t="s">
        <v>58837</v>
      </c>
      <c r="E1269" s="23" t="s">
        <v>58838</v>
      </c>
      <c r="F1269" s="23" t="s">
        <v>58839</v>
      </c>
      <c r="G1269" s="23" t="s">
        <v>58840</v>
      </c>
      <c r="H1269" s="7" t="s">
        <v>58841</v>
      </c>
      <c r="I1269" s="7" t="s">
        <v>58842</v>
      </c>
      <c r="J1269" s="23"/>
      <c r="K1269" s="23"/>
      <c r="L1269" s="23"/>
      <c r="M1269" s="23"/>
      <c r="N1269" s="23"/>
      <c r="O1269" s="23"/>
      <c r="P1269" s="23"/>
      <c r="Q1269" s="23"/>
      <c r="R1269" s="23"/>
      <c r="S1269" s="23"/>
      <c r="T1269" s="23"/>
      <c r="U1269" s="23"/>
    </row>
    <row r="1270" spans="1:21" ht="96.6">
      <c r="A1270" s="167" t="s">
        <v>58843</v>
      </c>
      <c r="B1270" s="23"/>
      <c r="C1270" s="23" t="s">
        <v>58844</v>
      </c>
      <c r="D1270" s="23"/>
      <c r="E1270" s="23"/>
      <c r="F1270" s="23"/>
      <c r="G1270" s="23"/>
      <c r="H1270" s="7"/>
      <c r="I1270" s="7"/>
      <c r="J1270" s="23"/>
      <c r="K1270" s="23"/>
      <c r="L1270" s="23"/>
      <c r="M1270" s="23"/>
      <c r="N1270" s="23"/>
      <c r="O1270" s="23"/>
      <c r="P1270" s="23"/>
      <c r="Q1270" s="23"/>
      <c r="R1270" s="23"/>
      <c r="S1270" s="23"/>
      <c r="T1270" s="23"/>
      <c r="U1270" s="23"/>
    </row>
    <row r="1271" spans="1:21" ht="69">
      <c r="A1271" s="167" t="s">
        <v>58845</v>
      </c>
      <c r="B1271" s="23"/>
      <c r="C1271" s="23" t="s">
        <v>58846</v>
      </c>
      <c r="D1271" s="23"/>
      <c r="E1271" s="23"/>
      <c r="F1271" s="23"/>
      <c r="G1271" s="23"/>
      <c r="H1271" s="7"/>
      <c r="I1271" s="7"/>
      <c r="J1271" s="23"/>
      <c r="K1271" s="23"/>
      <c r="L1271" s="23"/>
      <c r="M1271" s="23"/>
      <c r="N1271" s="23"/>
      <c r="O1271" s="23"/>
      <c r="P1271" s="23"/>
      <c r="Q1271" s="23"/>
      <c r="R1271" s="23"/>
      <c r="S1271" s="23"/>
      <c r="T1271" s="23"/>
      <c r="U1271" s="23"/>
    </row>
    <row r="1272" spans="1:21" ht="82.8">
      <c r="A1272" s="167" t="s">
        <v>58847</v>
      </c>
      <c r="B1272" s="23"/>
      <c r="C1272" s="23" t="s">
        <v>58848</v>
      </c>
      <c r="D1272" s="23"/>
      <c r="E1272" s="23"/>
      <c r="F1272" s="23"/>
      <c r="G1272" s="23"/>
      <c r="H1272" s="7"/>
      <c r="I1272" s="7"/>
      <c r="J1272" s="23"/>
      <c r="K1272" s="23"/>
      <c r="L1272" s="23"/>
      <c r="M1272" s="23"/>
      <c r="N1272" s="23"/>
      <c r="O1272" s="23"/>
      <c r="P1272" s="23"/>
      <c r="Q1272" s="23"/>
      <c r="R1272" s="23"/>
      <c r="S1272" s="23"/>
      <c r="T1272" s="23"/>
      <c r="U1272" s="23"/>
    </row>
    <row r="1273" spans="1:21" ht="69">
      <c r="A1273" s="160" t="s">
        <v>58849</v>
      </c>
      <c r="B1273" s="23" t="s">
        <v>58850</v>
      </c>
      <c r="C1273" s="5" t="s">
        <v>26246</v>
      </c>
      <c r="D1273" s="23" t="s">
        <v>58851</v>
      </c>
      <c r="E1273" s="23" t="s">
        <v>58852</v>
      </c>
      <c r="F1273" s="23" t="s">
        <v>58853</v>
      </c>
      <c r="G1273" s="23" t="s">
        <v>58854</v>
      </c>
      <c r="H1273" s="7" t="s">
        <v>58855</v>
      </c>
      <c r="I1273" s="7" t="s">
        <v>58856</v>
      </c>
      <c r="J1273" s="23"/>
      <c r="K1273" s="23"/>
      <c r="L1273" s="23"/>
      <c r="M1273" s="23"/>
      <c r="N1273" s="23"/>
      <c r="O1273" s="23"/>
      <c r="P1273" s="23"/>
      <c r="Q1273" s="23"/>
      <c r="R1273" s="23"/>
      <c r="S1273" s="23"/>
      <c r="T1273" s="23"/>
      <c r="U1273" s="23"/>
    </row>
    <row r="1274" spans="1:21" ht="55.2">
      <c r="A1274" s="167" t="s">
        <v>58857</v>
      </c>
      <c r="B1274" s="23"/>
      <c r="C1274" s="23" t="s">
        <v>58858</v>
      </c>
      <c r="D1274" s="23"/>
      <c r="E1274" s="23"/>
      <c r="F1274" s="23"/>
      <c r="G1274" s="23"/>
      <c r="H1274" s="7"/>
      <c r="I1274" s="7"/>
      <c r="J1274" s="23"/>
      <c r="K1274" s="23"/>
      <c r="L1274" s="23"/>
      <c r="M1274" s="23"/>
      <c r="N1274" s="23"/>
      <c r="O1274" s="23"/>
      <c r="P1274" s="23"/>
      <c r="Q1274" s="23"/>
      <c r="R1274" s="23"/>
      <c r="S1274" s="23"/>
      <c r="T1274" s="23"/>
      <c r="U1274" s="23"/>
    </row>
    <row r="1275" spans="1:21" ht="69">
      <c r="A1275" s="167" t="s">
        <v>58859</v>
      </c>
      <c r="B1275" s="23"/>
      <c r="C1275" s="23" t="s">
        <v>58860</v>
      </c>
      <c r="D1275" s="23"/>
      <c r="E1275" s="23"/>
      <c r="F1275" s="23"/>
      <c r="G1275" s="23"/>
      <c r="H1275" s="7"/>
      <c r="I1275" s="7"/>
      <c r="J1275" s="23"/>
      <c r="K1275" s="23"/>
      <c r="L1275" s="23"/>
      <c r="M1275" s="23"/>
      <c r="N1275" s="23"/>
      <c r="O1275" s="23"/>
      <c r="P1275" s="23"/>
      <c r="Q1275" s="23"/>
      <c r="R1275" s="23"/>
      <c r="S1275" s="23"/>
      <c r="T1275" s="23"/>
      <c r="U1275" s="23"/>
    </row>
    <row r="1276" spans="1:21" ht="55.2">
      <c r="A1276" s="167" t="s">
        <v>58861</v>
      </c>
      <c r="B1276" s="23"/>
      <c r="C1276" s="23" t="s">
        <v>58862</v>
      </c>
      <c r="D1276" s="23"/>
      <c r="E1276" s="23"/>
      <c r="F1276" s="23"/>
      <c r="G1276" s="23"/>
      <c r="H1276" s="7"/>
      <c r="I1276" s="7"/>
      <c r="J1276" s="23"/>
      <c r="K1276" s="23"/>
      <c r="L1276" s="23"/>
      <c r="M1276" s="23"/>
      <c r="N1276" s="23"/>
      <c r="O1276" s="23"/>
      <c r="P1276" s="23"/>
      <c r="Q1276" s="23"/>
      <c r="R1276" s="23"/>
      <c r="S1276" s="23"/>
      <c r="T1276" s="23"/>
      <c r="U1276" s="23"/>
    </row>
    <row r="1277" spans="1:21" ht="27.6">
      <c r="A1277" s="160" t="s">
        <v>58863</v>
      </c>
      <c r="B1277" s="23" t="s">
        <v>58206</v>
      </c>
      <c r="C1277" s="23" t="s">
        <v>58206</v>
      </c>
      <c r="D1277" s="23" t="s">
        <v>58206</v>
      </c>
      <c r="E1277" s="23" t="s">
        <v>58206</v>
      </c>
      <c r="F1277" s="23" t="s">
        <v>58206</v>
      </c>
      <c r="G1277" s="23" t="s">
        <v>58206</v>
      </c>
      <c r="H1277" s="7" t="s">
        <v>58206</v>
      </c>
      <c r="I1277" s="7" t="s">
        <v>58206</v>
      </c>
      <c r="J1277" s="23"/>
      <c r="K1277" s="23"/>
      <c r="L1277" s="23"/>
      <c r="M1277" s="23"/>
      <c r="N1277" s="23"/>
      <c r="O1277" s="23"/>
      <c r="P1277" s="23"/>
      <c r="Q1277" s="23"/>
      <c r="R1277" s="23"/>
      <c r="S1277" s="23"/>
      <c r="T1277" s="23"/>
      <c r="U1277" s="23"/>
    </row>
    <row r="1278" spans="1:21" ht="13.8">
      <c r="A1278" s="160" t="s">
        <v>58864</v>
      </c>
      <c r="B1278" s="23" t="s">
        <v>58865</v>
      </c>
      <c r="C1278" s="23" t="s">
        <v>58866</v>
      </c>
      <c r="D1278" s="23" t="s">
        <v>58867</v>
      </c>
      <c r="E1278" s="23" t="s">
        <v>58868</v>
      </c>
      <c r="F1278" s="23" t="s">
        <v>58869</v>
      </c>
      <c r="G1278" s="23" t="s">
        <v>58870</v>
      </c>
      <c r="H1278" s="7" t="s">
        <v>58871</v>
      </c>
      <c r="I1278" s="7" t="s">
        <v>58872</v>
      </c>
      <c r="J1278" s="23"/>
      <c r="K1278" s="23"/>
      <c r="L1278" s="23"/>
      <c r="M1278" s="23"/>
      <c r="N1278" s="23"/>
      <c r="O1278" s="23"/>
      <c r="P1278" s="23"/>
      <c r="Q1278" s="23"/>
      <c r="R1278" s="23"/>
      <c r="S1278" s="23"/>
      <c r="T1278" s="23"/>
      <c r="U1278" s="23"/>
    </row>
    <row r="1279" spans="1:21" ht="13.8">
      <c r="A1279" s="160" t="s">
        <v>58873</v>
      </c>
      <c r="B1279" s="23" t="s">
        <v>58874</v>
      </c>
      <c r="C1279" s="23" t="s">
        <v>58875</v>
      </c>
      <c r="D1279" s="23" t="s">
        <v>58876</v>
      </c>
      <c r="E1279" s="23" t="s">
        <v>58877</v>
      </c>
      <c r="F1279" s="23" t="s">
        <v>58878</v>
      </c>
      <c r="G1279" s="23" t="s">
        <v>58879</v>
      </c>
      <c r="H1279" s="7" t="s">
        <v>58880</v>
      </c>
      <c r="I1279" s="7" t="s">
        <v>58881</v>
      </c>
      <c r="J1279" s="23"/>
      <c r="K1279" s="23"/>
      <c r="L1279" s="23"/>
      <c r="M1279" s="23"/>
      <c r="N1279" s="23"/>
      <c r="O1279" s="23"/>
      <c r="P1279" s="23"/>
      <c r="Q1279" s="23"/>
      <c r="R1279" s="23"/>
      <c r="S1279" s="23"/>
      <c r="T1279" s="23"/>
      <c r="U1279" s="23"/>
    </row>
    <row r="1280" spans="1:21" ht="27.6">
      <c r="A1280" s="160" t="s">
        <v>58882</v>
      </c>
      <c r="B1280" s="23" t="s">
        <v>58883</v>
      </c>
      <c r="C1280" s="23" t="s">
        <v>58884</v>
      </c>
      <c r="D1280" s="23" t="s">
        <v>58885</v>
      </c>
      <c r="E1280" s="23" t="s">
        <v>58886</v>
      </c>
      <c r="F1280" s="23" t="s">
        <v>58887</v>
      </c>
      <c r="G1280" s="23" t="s">
        <v>58888</v>
      </c>
      <c r="H1280" s="7" t="s">
        <v>58889</v>
      </c>
      <c r="I1280" s="7" t="s">
        <v>58890</v>
      </c>
      <c r="J1280" s="23"/>
      <c r="K1280" s="23"/>
      <c r="L1280" s="23"/>
      <c r="M1280" s="23"/>
      <c r="N1280" s="23"/>
      <c r="O1280" s="23"/>
      <c r="P1280" s="23"/>
      <c r="Q1280" s="23"/>
      <c r="R1280" s="23"/>
      <c r="S1280" s="23"/>
      <c r="T1280" s="23"/>
      <c r="U1280" s="23"/>
    </row>
    <row r="1281" spans="1:21" ht="41.4">
      <c r="A1281" s="160" t="s">
        <v>58891</v>
      </c>
      <c r="B1281" s="23" t="s">
        <v>58892</v>
      </c>
      <c r="C1281" s="23" t="s">
        <v>58893</v>
      </c>
      <c r="D1281" s="23" t="s">
        <v>58894</v>
      </c>
      <c r="E1281" s="23" t="s">
        <v>58895</v>
      </c>
      <c r="F1281" s="23" t="s">
        <v>58896</v>
      </c>
      <c r="G1281" s="23" t="s">
        <v>58897</v>
      </c>
      <c r="H1281" s="7" t="s">
        <v>58898</v>
      </c>
      <c r="I1281" s="7" t="s">
        <v>58899</v>
      </c>
      <c r="J1281" s="23"/>
      <c r="K1281" s="23"/>
      <c r="L1281" s="23"/>
      <c r="M1281" s="23"/>
      <c r="N1281" s="23"/>
      <c r="O1281" s="23"/>
      <c r="P1281" s="23"/>
      <c r="Q1281" s="23"/>
      <c r="R1281" s="23"/>
      <c r="S1281" s="23"/>
      <c r="T1281" s="23"/>
      <c r="U1281" s="23"/>
    </row>
    <row r="1282" spans="1:21" ht="27.6">
      <c r="A1282" s="160" t="s">
        <v>58900</v>
      </c>
      <c r="B1282" s="23" t="s">
        <v>58901</v>
      </c>
      <c r="C1282" s="23" t="s">
        <v>58902</v>
      </c>
      <c r="D1282" s="23" t="s">
        <v>58903</v>
      </c>
      <c r="E1282" s="23" t="s">
        <v>58904</v>
      </c>
      <c r="F1282" s="23" t="s">
        <v>58905</v>
      </c>
      <c r="G1282" s="23" t="s">
        <v>58906</v>
      </c>
      <c r="H1282" s="7" t="s">
        <v>58907</v>
      </c>
      <c r="I1282" s="7" t="s">
        <v>58908</v>
      </c>
      <c r="J1282" s="23"/>
      <c r="K1282" s="23"/>
      <c r="L1282" s="23"/>
      <c r="M1282" s="23"/>
      <c r="N1282" s="23"/>
      <c r="O1282" s="23"/>
      <c r="P1282" s="23"/>
      <c r="Q1282" s="23"/>
      <c r="R1282" s="23"/>
      <c r="S1282" s="23"/>
      <c r="T1282" s="23"/>
      <c r="U1282" s="23"/>
    </row>
    <row r="1283" spans="1:21" ht="13.8">
      <c r="A1283" s="160" t="s">
        <v>58909</v>
      </c>
      <c r="B1283" s="23" t="s">
        <v>58910</v>
      </c>
      <c r="C1283" s="23" t="s">
        <v>58782</v>
      </c>
      <c r="D1283" s="23" t="s">
        <v>58911</v>
      </c>
      <c r="E1283" s="23" t="s">
        <v>58912</v>
      </c>
      <c r="F1283" s="23" t="s">
        <v>58913</v>
      </c>
      <c r="G1283" s="23" t="s">
        <v>58914</v>
      </c>
      <c r="H1283" s="7" t="s">
        <v>58915</v>
      </c>
      <c r="I1283" s="7" t="s">
        <v>58916</v>
      </c>
      <c r="J1283" s="23"/>
      <c r="K1283" s="23"/>
      <c r="L1283" s="23"/>
      <c r="M1283" s="23"/>
      <c r="N1283" s="23"/>
      <c r="O1283" s="23"/>
      <c r="P1283" s="23"/>
      <c r="Q1283" s="23"/>
      <c r="R1283" s="23"/>
      <c r="S1283" s="23"/>
      <c r="T1283" s="23"/>
      <c r="U1283" s="23"/>
    </row>
    <row r="1284" spans="1:21" ht="13.8">
      <c r="A1284" s="160" t="s">
        <v>58917</v>
      </c>
      <c r="B1284" s="23" t="s">
        <v>58918</v>
      </c>
      <c r="C1284" s="23" t="s">
        <v>58918</v>
      </c>
      <c r="D1284" s="23" t="s">
        <v>58918</v>
      </c>
      <c r="E1284" s="23" t="s">
        <v>58918</v>
      </c>
      <c r="F1284" s="23" t="s">
        <v>58919</v>
      </c>
      <c r="G1284" s="23" t="s">
        <v>58920</v>
      </c>
      <c r="H1284" s="7" t="s">
        <v>58918</v>
      </c>
      <c r="I1284" s="7" t="s">
        <v>58918</v>
      </c>
      <c r="J1284" s="23"/>
      <c r="K1284" s="23"/>
      <c r="L1284" s="23"/>
      <c r="M1284" s="23"/>
      <c r="N1284" s="23"/>
      <c r="O1284" s="23"/>
      <c r="P1284" s="23"/>
      <c r="Q1284" s="23"/>
      <c r="R1284" s="23"/>
      <c r="S1284" s="23"/>
      <c r="T1284" s="23"/>
      <c r="U1284" s="23"/>
    </row>
    <row r="1285" spans="1:21" ht="27.6">
      <c r="A1285" s="160" t="s">
        <v>58921</v>
      </c>
      <c r="B1285" s="23" t="s">
        <v>58922</v>
      </c>
      <c r="C1285" s="23" t="s">
        <v>58923</v>
      </c>
      <c r="D1285" s="23" t="s">
        <v>58924</v>
      </c>
      <c r="E1285" s="23" t="s">
        <v>58925</v>
      </c>
      <c r="F1285" s="23" t="s">
        <v>58926</v>
      </c>
      <c r="G1285" s="23" t="s">
        <v>58927</v>
      </c>
      <c r="H1285" s="7" t="s">
        <v>58928</v>
      </c>
      <c r="I1285" s="7" t="s">
        <v>58929</v>
      </c>
      <c r="J1285" s="23"/>
      <c r="K1285" s="23"/>
      <c r="L1285" s="23"/>
      <c r="M1285" s="23"/>
      <c r="N1285" s="23"/>
      <c r="O1285" s="23"/>
      <c r="P1285" s="23"/>
      <c r="Q1285" s="23"/>
      <c r="R1285" s="23"/>
      <c r="S1285" s="23"/>
      <c r="T1285" s="23"/>
      <c r="U1285" s="23"/>
    </row>
    <row r="1286" spans="1:21" ht="262.2">
      <c r="A1286" s="160" t="s">
        <v>58930</v>
      </c>
      <c r="B1286" s="23" t="s">
        <v>58931</v>
      </c>
      <c r="C1286" s="23" t="s">
        <v>58932</v>
      </c>
      <c r="D1286" s="23" t="s">
        <v>58933</v>
      </c>
      <c r="E1286" s="23" t="s">
        <v>58934</v>
      </c>
      <c r="F1286" s="23" t="s">
        <v>58935</v>
      </c>
      <c r="G1286" s="23" t="s">
        <v>58936</v>
      </c>
      <c r="H1286" s="7" t="s">
        <v>58937</v>
      </c>
      <c r="I1286" s="7" t="s">
        <v>58938</v>
      </c>
      <c r="J1286" s="23"/>
      <c r="K1286" s="23"/>
      <c r="L1286" s="23"/>
      <c r="M1286" s="23"/>
      <c r="N1286" s="23"/>
      <c r="O1286" s="23"/>
      <c r="P1286" s="23"/>
      <c r="Q1286" s="23"/>
      <c r="R1286" s="23"/>
      <c r="S1286" s="23"/>
      <c r="T1286" s="23"/>
      <c r="U1286" s="23"/>
    </row>
    <row r="1287" spans="1:21" ht="13.8">
      <c r="A1287" s="160" t="s">
        <v>58939</v>
      </c>
      <c r="B1287" s="23" t="s">
        <v>58940</v>
      </c>
      <c r="C1287" s="23" t="s">
        <v>58941</v>
      </c>
      <c r="D1287" s="23" t="s">
        <v>58942</v>
      </c>
      <c r="E1287" s="23" t="s">
        <v>58943</v>
      </c>
      <c r="F1287" s="23" t="s">
        <v>58944</v>
      </c>
      <c r="G1287" s="23" t="s">
        <v>58945</v>
      </c>
      <c r="H1287" s="7" t="s">
        <v>58946</v>
      </c>
      <c r="I1287" s="7" t="s">
        <v>58947</v>
      </c>
      <c r="J1287" s="23"/>
      <c r="K1287" s="23"/>
      <c r="L1287" s="23"/>
      <c r="M1287" s="23"/>
      <c r="N1287" s="23"/>
      <c r="O1287" s="23"/>
      <c r="P1287" s="23"/>
      <c r="Q1287" s="23"/>
      <c r="R1287" s="23"/>
      <c r="S1287" s="23"/>
      <c r="T1287" s="23"/>
      <c r="U1287" s="23"/>
    </row>
    <row r="1288" spans="1:21" ht="13.8">
      <c r="A1288" s="160" t="s">
        <v>58948</v>
      </c>
      <c r="B1288" s="23" t="s">
        <v>58949</v>
      </c>
      <c r="C1288" s="23" t="s">
        <v>58950</v>
      </c>
      <c r="D1288" s="23" t="s">
        <v>58951</v>
      </c>
      <c r="E1288" s="23" t="s">
        <v>58952</v>
      </c>
      <c r="F1288" s="23" t="s">
        <v>58953</v>
      </c>
      <c r="G1288" s="23" t="s">
        <v>58954</v>
      </c>
      <c r="H1288" s="7" t="s">
        <v>58955</v>
      </c>
      <c r="I1288" s="7" t="s">
        <v>58956</v>
      </c>
      <c r="J1288" s="23"/>
      <c r="K1288" s="23"/>
      <c r="L1288" s="23"/>
      <c r="M1288" s="23"/>
      <c r="N1288" s="23"/>
      <c r="O1288" s="23"/>
      <c r="P1288" s="23"/>
      <c r="Q1288" s="23"/>
      <c r="R1288" s="23"/>
      <c r="S1288" s="23"/>
      <c r="T1288" s="23"/>
      <c r="U1288" s="23"/>
    </row>
    <row r="1289" spans="1:21" ht="13.8">
      <c r="A1289" s="160" t="s">
        <v>58957</v>
      </c>
      <c r="B1289" s="23" t="s">
        <v>58958</v>
      </c>
      <c r="C1289" s="23" t="s">
        <v>58959</v>
      </c>
      <c r="D1289" s="23" t="s">
        <v>58960</v>
      </c>
      <c r="E1289" s="23" t="s">
        <v>58961</v>
      </c>
      <c r="F1289" s="23" t="s">
        <v>58962</v>
      </c>
      <c r="G1289" s="23" t="s">
        <v>58963</v>
      </c>
      <c r="H1289" s="7" t="s">
        <v>58964</v>
      </c>
      <c r="I1289" s="7" t="s">
        <v>58965</v>
      </c>
      <c r="J1289" s="23"/>
      <c r="K1289" s="23"/>
      <c r="L1289" s="23"/>
      <c r="M1289" s="23"/>
      <c r="N1289" s="23"/>
      <c r="O1289" s="23"/>
      <c r="P1289" s="23"/>
      <c r="Q1289" s="23"/>
      <c r="R1289" s="23"/>
      <c r="S1289" s="23"/>
      <c r="T1289" s="23"/>
      <c r="U1289" s="23"/>
    </row>
    <row r="1290" spans="1:21" ht="55.2">
      <c r="A1290" s="160" t="s">
        <v>58966</v>
      </c>
      <c r="B1290" s="23" t="s">
        <v>58967</v>
      </c>
      <c r="C1290" s="23" t="s">
        <v>58967</v>
      </c>
      <c r="D1290" s="23" t="s">
        <v>58967</v>
      </c>
      <c r="E1290" s="23" t="s">
        <v>58967</v>
      </c>
      <c r="F1290" s="23" t="s">
        <v>58967</v>
      </c>
      <c r="G1290" s="23" t="s">
        <v>58967</v>
      </c>
      <c r="H1290" s="7" t="s">
        <v>58967</v>
      </c>
      <c r="I1290" s="7" t="s">
        <v>58967</v>
      </c>
      <c r="J1290" s="23"/>
      <c r="K1290" s="23"/>
      <c r="L1290" s="23"/>
      <c r="M1290" s="23"/>
      <c r="N1290" s="23"/>
      <c r="O1290" s="23"/>
      <c r="P1290" s="23"/>
      <c r="Q1290" s="23"/>
      <c r="R1290" s="23"/>
      <c r="S1290" s="23"/>
      <c r="T1290" s="23"/>
      <c r="U1290" s="23"/>
    </row>
    <row r="1291" spans="1:21" ht="110.4">
      <c r="A1291" s="160" t="s">
        <v>58968</v>
      </c>
      <c r="B1291" s="23" t="s">
        <v>58969</v>
      </c>
      <c r="C1291" s="23" t="s">
        <v>58970</v>
      </c>
      <c r="D1291" s="23" t="s">
        <v>58971</v>
      </c>
      <c r="E1291" s="23" t="s">
        <v>58972</v>
      </c>
      <c r="F1291" s="23" t="s">
        <v>58973</v>
      </c>
      <c r="G1291" s="23" t="s">
        <v>58974</v>
      </c>
      <c r="H1291" s="7" t="s">
        <v>58975</v>
      </c>
      <c r="I1291" s="7" t="s">
        <v>58976</v>
      </c>
      <c r="J1291" s="23"/>
      <c r="K1291" s="23"/>
      <c r="L1291" s="23"/>
      <c r="M1291" s="23"/>
      <c r="N1291" s="23"/>
      <c r="O1291" s="23"/>
      <c r="P1291" s="23"/>
      <c r="Q1291" s="23"/>
      <c r="R1291" s="23"/>
      <c r="S1291" s="23"/>
      <c r="T1291" s="23"/>
      <c r="U1291" s="23"/>
    </row>
    <row r="1292" spans="1:21" ht="55.2">
      <c r="A1292" s="160" t="s">
        <v>58977</v>
      </c>
      <c r="B1292" s="23" t="s">
        <v>58967</v>
      </c>
      <c r="C1292" s="23" t="s">
        <v>58967</v>
      </c>
      <c r="D1292" s="23" t="s">
        <v>58967</v>
      </c>
      <c r="E1292" s="23" t="s">
        <v>58967</v>
      </c>
      <c r="F1292" s="23" t="s">
        <v>58967</v>
      </c>
      <c r="G1292" s="23" t="s">
        <v>58967</v>
      </c>
      <c r="H1292" s="7" t="s">
        <v>58967</v>
      </c>
      <c r="I1292" s="7" t="s">
        <v>58967</v>
      </c>
      <c r="J1292" s="23"/>
      <c r="K1292" s="23"/>
      <c r="L1292" s="23"/>
      <c r="M1292" s="23"/>
      <c r="N1292" s="23"/>
      <c r="O1292" s="23"/>
      <c r="P1292" s="23"/>
      <c r="Q1292" s="23"/>
      <c r="R1292" s="23"/>
      <c r="S1292" s="23"/>
      <c r="T1292" s="23"/>
      <c r="U1292" s="23"/>
    </row>
    <row r="1293" spans="1:21" ht="82.8">
      <c r="A1293" s="160" t="s">
        <v>58978</v>
      </c>
      <c r="B1293" s="23" t="s">
        <v>58979</v>
      </c>
      <c r="C1293" s="23" t="s">
        <v>58980</v>
      </c>
      <c r="D1293" s="23" t="s">
        <v>58981</v>
      </c>
      <c r="E1293" s="23" t="s">
        <v>58982</v>
      </c>
      <c r="F1293" s="23" t="s">
        <v>58983</v>
      </c>
      <c r="G1293" s="23" t="s">
        <v>58984</v>
      </c>
      <c r="H1293" s="7" t="s">
        <v>58985</v>
      </c>
      <c r="I1293" s="7" t="s">
        <v>58986</v>
      </c>
      <c r="J1293" s="23"/>
      <c r="K1293" s="23"/>
      <c r="L1293" s="23"/>
      <c r="M1293" s="23"/>
      <c r="N1293" s="23"/>
      <c r="O1293" s="23"/>
      <c r="P1293" s="23"/>
      <c r="Q1293" s="23"/>
      <c r="R1293" s="23"/>
      <c r="S1293" s="23"/>
      <c r="T1293" s="23"/>
      <c r="U1293" s="23"/>
    </row>
    <row r="1294" spans="1:21" ht="27.6">
      <c r="A1294" s="160" t="s">
        <v>58987</v>
      </c>
      <c r="B1294" s="23" t="s">
        <v>58988</v>
      </c>
      <c r="C1294" s="23" t="s">
        <v>58988</v>
      </c>
      <c r="D1294" s="23" t="s">
        <v>58988</v>
      </c>
      <c r="E1294" s="23" t="s">
        <v>58988</v>
      </c>
      <c r="F1294" s="23" t="s">
        <v>58988</v>
      </c>
      <c r="G1294" s="23" t="s">
        <v>58988</v>
      </c>
      <c r="H1294" s="7" t="s">
        <v>58988</v>
      </c>
      <c r="I1294" s="7" t="s">
        <v>58988</v>
      </c>
      <c r="J1294" s="23"/>
      <c r="K1294" s="23"/>
      <c r="L1294" s="23"/>
      <c r="M1294" s="23"/>
      <c r="N1294" s="23"/>
      <c r="O1294" s="23"/>
      <c r="P1294" s="23"/>
      <c r="Q1294" s="23"/>
      <c r="R1294" s="23"/>
      <c r="S1294" s="23"/>
      <c r="T1294" s="23"/>
      <c r="U1294" s="23"/>
    </row>
    <row r="1295" spans="1:21" ht="27.6">
      <c r="A1295" s="160" t="s">
        <v>58989</v>
      </c>
      <c r="B1295" s="23" t="s">
        <v>58990</v>
      </c>
      <c r="C1295" s="23" t="s">
        <v>58990</v>
      </c>
      <c r="D1295" s="23" t="s">
        <v>58990</v>
      </c>
      <c r="E1295" s="23" t="s">
        <v>58990</v>
      </c>
      <c r="F1295" s="23" t="s">
        <v>58990</v>
      </c>
      <c r="G1295" s="23" t="s">
        <v>58990</v>
      </c>
      <c r="H1295" s="7" t="s">
        <v>58990</v>
      </c>
      <c r="I1295" s="7" t="s">
        <v>58990</v>
      </c>
      <c r="J1295" s="23"/>
      <c r="K1295" s="23"/>
      <c r="L1295" s="23"/>
      <c r="M1295" s="23"/>
      <c r="N1295" s="23"/>
      <c r="O1295" s="23"/>
      <c r="P1295" s="23"/>
      <c r="Q1295" s="23"/>
      <c r="R1295" s="23"/>
      <c r="S1295" s="23"/>
      <c r="T1295" s="23"/>
      <c r="U1295" s="23"/>
    </row>
    <row r="1296" spans="1:21" ht="55.2">
      <c r="A1296" s="160" t="s">
        <v>58991</v>
      </c>
      <c r="B1296" s="23" t="s">
        <v>58967</v>
      </c>
      <c r="C1296" s="23" t="s">
        <v>58967</v>
      </c>
      <c r="D1296" s="23" t="s">
        <v>58967</v>
      </c>
      <c r="E1296" s="23" t="s">
        <v>58967</v>
      </c>
      <c r="F1296" s="23" t="s">
        <v>58967</v>
      </c>
      <c r="G1296" s="23" t="s">
        <v>58967</v>
      </c>
      <c r="H1296" s="7" t="s">
        <v>58967</v>
      </c>
      <c r="I1296" s="7" t="s">
        <v>58967</v>
      </c>
      <c r="J1296" s="23"/>
      <c r="K1296" s="23"/>
      <c r="L1296" s="23"/>
      <c r="M1296" s="23"/>
      <c r="N1296" s="23"/>
      <c r="O1296" s="23"/>
      <c r="P1296" s="23"/>
      <c r="Q1296" s="23"/>
      <c r="R1296" s="23"/>
      <c r="S1296" s="23"/>
      <c r="T1296" s="23"/>
      <c r="U1296" s="23"/>
    </row>
    <row r="1297" spans="1:21" ht="69">
      <c r="A1297" s="160" t="s">
        <v>58992</v>
      </c>
      <c r="B1297" s="23" t="s">
        <v>58993</v>
      </c>
      <c r="C1297" s="23" t="s">
        <v>58994</v>
      </c>
      <c r="D1297" s="23" t="s">
        <v>58995</v>
      </c>
      <c r="E1297" s="23" t="s">
        <v>58996</v>
      </c>
      <c r="F1297" s="23" t="s">
        <v>58997</v>
      </c>
      <c r="G1297" s="23" t="s">
        <v>58998</v>
      </c>
      <c r="H1297" s="7" t="s">
        <v>58999</v>
      </c>
      <c r="I1297" s="7" t="s">
        <v>59000</v>
      </c>
      <c r="J1297" s="23"/>
      <c r="K1297" s="23"/>
      <c r="L1297" s="23"/>
      <c r="M1297" s="23"/>
      <c r="N1297" s="23"/>
      <c r="O1297" s="23"/>
      <c r="P1297" s="23"/>
      <c r="Q1297" s="23"/>
      <c r="R1297" s="23"/>
      <c r="S1297" s="23"/>
      <c r="T1297" s="23"/>
      <c r="U1297" s="23"/>
    </row>
    <row r="1298" spans="1:21" ht="27.6">
      <c r="A1298" s="160" t="s">
        <v>59001</v>
      </c>
      <c r="B1298" s="23" t="s">
        <v>59002</v>
      </c>
      <c r="C1298" s="23" t="s">
        <v>59003</v>
      </c>
      <c r="D1298" s="23" t="s">
        <v>59004</v>
      </c>
      <c r="E1298" s="23" t="s">
        <v>59005</v>
      </c>
      <c r="F1298" s="23" t="s">
        <v>59006</v>
      </c>
      <c r="G1298" s="23" t="s">
        <v>59007</v>
      </c>
      <c r="H1298" s="7" t="s">
        <v>59008</v>
      </c>
      <c r="I1298" s="7" t="s">
        <v>59009</v>
      </c>
      <c r="J1298" s="23"/>
      <c r="K1298" s="23"/>
      <c r="L1298" s="23"/>
      <c r="M1298" s="23"/>
      <c r="N1298" s="23"/>
      <c r="O1298" s="23"/>
      <c r="P1298" s="23"/>
      <c r="Q1298" s="23"/>
      <c r="R1298" s="23"/>
      <c r="S1298" s="23"/>
      <c r="T1298" s="23"/>
      <c r="U1298" s="23"/>
    </row>
    <row r="1299" spans="1:21" ht="124.2">
      <c r="A1299" s="160" t="s">
        <v>59010</v>
      </c>
      <c r="B1299" s="23" t="s">
        <v>59011</v>
      </c>
      <c r="C1299" s="23" t="s">
        <v>59012</v>
      </c>
      <c r="D1299" s="23" t="s">
        <v>59013</v>
      </c>
      <c r="E1299" s="23" t="s">
        <v>59014</v>
      </c>
      <c r="F1299" s="23" t="s">
        <v>59015</v>
      </c>
      <c r="G1299" s="23" t="s">
        <v>59016</v>
      </c>
      <c r="H1299" s="7" t="s">
        <v>59017</v>
      </c>
      <c r="I1299" s="7" t="s">
        <v>59018</v>
      </c>
      <c r="J1299" s="23"/>
      <c r="K1299" s="23"/>
      <c r="L1299" s="23"/>
      <c r="M1299" s="23"/>
      <c r="N1299" s="23"/>
      <c r="O1299" s="23"/>
      <c r="P1299" s="23"/>
      <c r="Q1299" s="23"/>
      <c r="R1299" s="23"/>
      <c r="S1299" s="23"/>
      <c r="T1299" s="23"/>
      <c r="U1299" s="23"/>
    </row>
    <row r="1300" spans="1:21" ht="13.8">
      <c r="A1300" s="160" t="s">
        <v>59019</v>
      </c>
      <c r="B1300" s="23" t="s">
        <v>59020</v>
      </c>
      <c r="C1300" s="23" t="s">
        <v>59021</v>
      </c>
      <c r="D1300" s="23" t="s">
        <v>59022</v>
      </c>
      <c r="E1300" s="23" t="s">
        <v>59023</v>
      </c>
      <c r="F1300" s="23" t="s">
        <v>59024</v>
      </c>
      <c r="G1300" s="23" t="s">
        <v>59025</v>
      </c>
      <c r="H1300" s="7" t="s">
        <v>59026</v>
      </c>
      <c r="I1300" s="7" t="s">
        <v>59027</v>
      </c>
      <c r="J1300" s="23"/>
      <c r="K1300" s="23"/>
      <c r="L1300" s="23"/>
      <c r="M1300" s="23"/>
      <c r="N1300" s="23"/>
      <c r="O1300" s="23"/>
      <c r="P1300" s="23"/>
      <c r="Q1300" s="23"/>
      <c r="R1300" s="23"/>
      <c r="S1300" s="23"/>
      <c r="T1300" s="23"/>
      <c r="U1300" s="23"/>
    </row>
    <row r="1301" spans="1:21" ht="13.8">
      <c r="A1301" s="160" t="s">
        <v>59028</v>
      </c>
      <c r="B1301" s="23" t="s">
        <v>58910</v>
      </c>
      <c r="C1301" s="23" t="s">
        <v>58782</v>
      </c>
      <c r="D1301" s="23" t="s">
        <v>58911</v>
      </c>
      <c r="E1301" s="23" t="s">
        <v>58912</v>
      </c>
      <c r="F1301" s="23" t="s">
        <v>58913</v>
      </c>
      <c r="G1301" s="23" t="s">
        <v>59029</v>
      </c>
      <c r="H1301" s="7" t="s">
        <v>58915</v>
      </c>
      <c r="I1301" s="7" t="s">
        <v>59030</v>
      </c>
      <c r="J1301" s="23"/>
      <c r="K1301" s="23"/>
      <c r="L1301" s="23"/>
      <c r="M1301" s="23"/>
      <c r="N1301" s="23"/>
      <c r="O1301" s="23"/>
      <c r="P1301" s="23"/>
      <c r="Q1301" s="23"/>
      <c r="R1301" s="23"/>
      <c r="S1301" s="23"/>
      <c r="T1301" s="23"/>
      <c r="U1301" s="23"/>
    </row>
    <row r="1302" spans="1:21" ht="55.2">
      <c r="A1302" s="160" t="s">
        <v>59031</v>
      </c>
      <c r="B1302" s="23" t="s">
        <v>59032</v>
      </c>
      <c r="C1302" s="23" t="s">
        <v>59032</v>
      </c>
      <c r="D1302" s="23" t="s">
        <v>59032</v>
      </c>
      <c r="E1302" s="23" t="s">
        <v>59032</v>
      </c>
      <c r="F1302" s="23" t="s">
        <v>59032</v>
      </c>
      <c r="G1302" s="23" t="s">
        <v>59032</v>
      </c>
      <c r="H1302" s="7" t="s">
        <v>59032</v>
      </c>
      <c r="I1302" s="7" t="s">
        <v>59032</v>
      </c>
      <c r="J1302" s="23"/>
      <c r="K1302" s="23"/>
      <c r="L1302" s="23"/>
      <c r="M1302" s="23"/>
      <c r="N1302" s="23"/>
      <c r="O1302" s="23"/>
      <c r="P1302" s="23"/>
      <c r="Q1302" s="23"/>
      <c r="R1302" s="23"/>
      <c r="S1302" s="23"/>
      <c r="T1302" s="23"/>
      <c r="U1302" s="23"/>
    </row>
    <row r="1303" spans="1:21" ht="27.6">
      <c r="A1303" s="160" t="s">
        <v>59033</v>
      </c>
      <c r="B1303" s="23" t="s">
        <v>59034</v>
      </c>
      <c r="C1303" s="23" t="s">
        <v>59035</v>
      </c>
      <c r="D1303" s="23" t="s">
        <v>59036</v>
      </c>
      <c r="E1303" s="23" t="s">
        <v>59037</v>
      </c>
      <c r="F1303" s="23" t="s">
        <v>59038</v>
      </c>
      <c r="G1303" s="23" t="s">
        <v>59039</v>
      </c>
      <c r="H1303" s="7" t="s">
        <v>59040</v>
      </c>
      <c r="I1303" s="7" t="s">
        <v>59041</v>
      </c>
      <c r="J1303" s="23"/>
      <c r="K1303" s="23"/>
      <c r="L1303" s="23"/>
      <c r="M1303" s="23"/>
      <c r="N1303" s="23"/>
      <c r="O1303" s="23"/>
      <c r="P1303" s="23"/>
      <c r="Q1303" s="23"/>
      <c r="R1303" s="23"/>
      <c r="S1303" s="23"/>
      <c r="T1303" s="23"/>
      <c r="U1303" s="23"/>
    </row>
    <row r="1304" spans="1:21" ht="55.2">
      <c r="A1304" s="160" t="s">
        <v>59042</v>
      </c>
      <c r="B1304" s="23" t="s">
        <v>59032</v>
      </c>
      <c r="C1304" s="23" t="s">
        <v>59032</v>
      </c>
      <c r="D1304" s="23" t="s">
        <v>59032</v>
      </c>
      <c r="E1304" s="23" t="s">
        <v>59032</v>
      </c>
      <c r="F1304" s="23" t="s">
        <v>59032</v>
      </c>
      <c r="G1304" s="23" t="s">
        <v>59032</v>
      </c>
      <c r="H1304" s="7" t="s">
        <v>59032</v>
      </c>
      <c r="I1304" s="7" t="s">
        <v>59032</v>
      </c>
      <c r="J1304" s="23"/>
      <c r="K1304" s="23"/>
      <c r="L1304" s="23"/>
      <c r="M1304" s="23"/>
      <c r="N1304" s="23"/>
      <c r="O1304" s="23"/>
      <c r="P1304" s="23"/>
      <c r="Q1304" s="23"/>
      <c r="R1304" s="23"/>
      <c r="S1304" s="23"/>
      <c r="T1304" s="23"/>
      <c r="U1304" s="23"/>
    </row>
    <row r="1305" spans="1:21" ht="41.4">
      <c r="A1305" s="160" t="s">
        <v>59043</v>
      </c>
      <c r="B1305" s="23" t="s">
        <v>59044</v>
      </c>
      <c r="C1305" s="23" t="s">
        <v>59045</v>
      </c>
      <c r="D1305" s="23" t="s">
        <v>59046</v>
      </c>
      <c r="E1305" s="23" t="s">
        <v>59047</v>
      </c>
      <c r="F1305" s="23" t="s">
        <v>59048</v>
      </c>
      <c r="G1305" s="23" t="s">
        <v>59049</v>
      </c>
      <c r="H1305" s="7" t="s">
        <v>59050</v>
      </c>
      <c r="I1305" s="7" t="s">
        <v>59051</v>
      </c>
      <c r="J1305" s="23"/>
      <c r="K1305" s="23"/>
      <c r="L1305" s="23"/>
      <c r="M1305" s="23"/>
      <c r="N1305" s="23"/>
      <c r="O1305" s="23"/>
      <c r="P1305" s="23"/>
      <c r="Q1305" s="23"/>
      <c r="R1305" s="23"/>
      <c r="S1305" s="23"/>
      <c r="T1305" s="23"/>
      <c r="U1305" s="23"/>
    </row>
    <row r="1306" spans="1:21" ht="41.4">
      <c r="A1306" s="160" t="s">
        <v>59052</v>
      </c>
      <c r="B1306" s="23" t="s">
        <v>59053</v>
      </c>
      <c r="C1306" s="5" t="s">
        <v>31604</v>
      </c>
      <c r="D1306" s="23" t="s">
        <v>59054</v>
      </c>
      <c r="E1306" s="23" t="s">
        <v>59055</v>
      </c>
      <c r="F1306" s="23" t="s">
        <v>59056</v>
      </c>
      <c r="G1306" s="23" t="s">
        <v>59057</v>
      </c>
      <c r="H1306" s="7" t="s">
        <v>59058</v>
      </c>
      <c r="I1306" s="7" t="s">
        <v>59059</v>
      </c>
      <c r="J1306" s="23"/>
      <c r="K1306" s="23"/>
      <c r="L1306" s="23"/>
      <c r="M1306" s="23"/>
      <c r="N1306" s="23"/>
      <c r="O1306" s="23"/>
      <c r="P1306" s="23"/>
      <c r="Q1306" s="23"/>
      <c r="R1306" s="23"/>
      <c r="S1306" s="23"/>
      <c r="T1306" s="23"/>
      <c r="U1306" s="23"/>
    </row>
    <row r="1307" spans="1:21" ht="13.8">
      <c r="A1307" s="167" t="s">
        <v>59060</v>
      </c>
      <c r="B1307" s="23"/>
      <c r="C1307" s="23" t="s">
        <v>59061</v>
      </c>
      <c r="D1307" s="23"/>
      <c r="E1307" s="23"/>
      <c r="F1307" s="23"/>
      <c r="G1307" s="23"/>
      <c r="H1307" s="48"/>
      <c r="I1307" s="7"/>
      <c r="J1307" s="23"/>
      <c r="K1307" s="23"/>
      <c r="L1307" s="23"/>
      <c r="M1307" s="23"/>
      <c r="N1307" s="23"/>
      <c r="O1307" s="23"/>
      <c r="P1307" s="23"/>
      <c r="Q1307" s="23"/>
      <c r="R1307" s="23"/>
      <c r="S1307" s="23"/>
      <c r="T1307" s="23"/>
      <c r="U1307" s="23"/>
    </row>
    <row r="1308" spans="1:21" ht="13.8">
      <c r="A1308" s="167" t="s">
        <v>59062</v>
      </c>
      <c r="B1308" s="23"/>
      <c r="C1308" s="6" t="s">
        <v>59063</v>
      </c>
      <c r="D1308" s="23"/>
      <c r="E1308" s="23"/>
      <c r="F1308" s="23"/>
      <c r="G1308" s="23"/>
      <c r="H1308" s="48"/>
      <c r="I1308" s="7"/>
      <c r="J1308" s="23"/>
      <c r="K1308" s="23"/>
      <c r="L1308" s="23"/>
      <c r="M1308" s="23"/>
      <c r="N1308" s="23"/>
      <c r="O1308" s="23"/>
      <c r="P1308" s="23"/>
      <c r="Q1308" s="23"/>
      <c r="R1308" s="23"/>
      <c r="S1308" s="23"/>
      <c r="T1308" s="23"/>
      <c r="U1308" s="23"/>
    </row>
    <row r="1309" spans="1:21" ht="13.8">
      <c r="A1309" s="167" t="s">
        <v>59064</v>
      </c>
      <c r="B1309" s="23"/>
      <c r="C1309" s="5" t="s">
        <v>59065</v>
      </c>
      <c r="D1309" s="23"/>
      <c r="E1309" s="23"/>
      <c r="F1309" s="23"/>
      <c r="G1309" s="23"/>
      <c r="H1309" s="48"/>
      <c r="I1309" s="7"/>
      <c r="J1309" s="23"/>
      <c r="K1309" s="23"/>
      <c r="L1309" s="23"/>
      <c r="M1309" s="23"/>
      <c r="N1309" s="23"/>
      <c r="O1309" s="23"/>
      <c r="P1309" s="23"/>
      <c r="Q1309" s="23"/>
      <c r="R1309" s="23"/>
      <c r="S1309" s="23"/>
      <c r="T1309" s="23"/>
      <c r="U1309" s="23"/>
    </row>
    <row r="1310" spans="1:21" ht="13.8">
      <c r="A1310" s="167" t="s">
        <v>59066</v>
      </c>
      <c r="B1310" s="23"/>
      <c r="C1310" s="5" t="s">
        <v>59067</v>
      </c>
      <c r="D1310" s="23"/>
      <c r="E1310" s="23"/>
      <c r="F1310" s="23"/>
      <c r="G1310" s="23"/>
      <c r="H1310" s="48"/>
      <c r="I1310" s="7"/>
      <c r="J1310" s="23"/>
      <c r="K1310" s="23"/>
      <c r="L1310" s="23"/>
      <c r="M1310" s="23"/>
      <c r="N1310" s="23"/>
      <c r="O1310" s="23"/>
      <c r="P1310" s="23"/>
      <c r="Q1310" s="23"/>
      <c r="R1310" s="23"/>
      <c r="S1310" s="23"/>
      <c r="T1310" s="23"/>
      <c r="U1310" s="23"/>
    </row>
    <row r="1311" spans="1:21" ht="13.8">
      <c r="A1311" s="167" t="s">
        <v>59068</v>
      </c>
      <c r="B1311" s="23"/>
      <c r="C1311" s="5" t="s">
        <v>59069</v>
      </c>
      <c r="D1311" s="23"/>
      <c r="E1311" s="23"/>
      <c r="F1311" s="23"/>
      <c r="G1311" s="23"/>
      <c r="H1311" s="48"/>
      <c r="I1311" s="7"/>
      <c r="J1311" s="23"/>
      <c r="K1311" s="23"/>
      <c r="L1311" s="23"/>
      <c r="M1311" s="23"/>
      <c r="N1311" s="23"/>
      <c r="O1311" s="23"/>
      <c r="P1311" s="23"/>
      <c r="Q1311" s="23"/>
      <c r="R1311" s="23"/>
      <c r="S1311" s="23"/>
      <c r="T1311" s="23"/>
      <c r="U1311" s="23"/>
    </row>
    <row r="1312" spans="1:21" ht="110.4">
      <c r="A1312" s="160" t="s">
        <v>59070</v>
      </c>
      <c r="B1312" s="23" t="s">
        <v>59071</v>
      </c>
      <c r="C1312" s="5" t="s">
        <v>31604</v>
      </c>
      <c r="D1312" s="23" t="s">
        <v>59072</v>
      </c>
      <c r="E1312" s="23" t="s">
        <v>59073</v>
      </c>
      <c r="F1312" s="23" t="s">
        <v>59074</v>
      </c>
      <c r="G1312" s="23" t="s">
        <v>59075</v>
      </c>
      <c r="H1312" s="7" t="s">
        <v>59076</v>
      </c>
      <c r="I1312" s="7" t="s">
        <v>59077</v>
      </c>
      <c r="J1312" s="23"/>
      <c r="K1312" s="23"/>
      <c r="L1312" s="23"/>
      <c r="M1312" s="23"/>
      <c r="N1312" s="23"/>
      <c r="O1312" s="23"/>
      <c r="P1312" s="23"/>
      <c r="Q1312" s="23"/>
      <c r="R1312" s="23"/>
      <c r="S1312" s="23"/>
      <c r="T1312" s="23"/>
      <c r="U1312" s="23"/>
    </row>
    <row r="1313" spans="1:21" ht="138">
      <c r="A1313" s="167" t="s">
        <v>59078</v>
      </c>
      <c r="B1313" s="23"/>
      <c r="C1313" s="23" t="s">
        <v>59079</v>
      </c>
      <c r="D1313" s="23"/>
      <c r="E1313" s="23"/>
      <c r="F1313" s="23"/>
      <c r="G1313" s="23"/>
      <c r="H1313" s="7"/>
      <c r="I1313" s="7"/>
      <c r="J1313" s="23"/>
      <c r="K1313" s="23"/>
      <c r="L1313" s="23"/>
      <c r="M1313" s="23"/>
      <c r="N1313" s="23"/>
      <c r="O1313" s="23"/>
      <c r="P1313" s="23"/>
      <c r="Q1313" s="23"/>
      <c r="R1313" s="23"/>
      <c r="S1313" s="23"/>
      <c r="T1313" s="23"/>
      <c r="U1313" s="23"/>
    </row>
    <row r="1314" spans="1:21" ht="96.6">
      <c r="A1314" s="167" t="s">
        <v>59080</v>
      </c>
      <c r="B1314" s="23"/>
      <c r="C1314" s="23" t="s">
        <v>59081</v>
      </c>
      <c r="D1314" s="23"/>
      <c r="E1314" s="23"/>
      <c r="F1314" s="23"/>
      <c r="G1314" s="23"/>
      <c r="H1314" s="7"/>
      <c r="I1314" s="7"/>
      <c r="J1314" s="23"/>
      <c r="K1314" s="23"/>
      <c r="L1314" s="23"/>
      <c r="M1314" s="23"/>
      <c r="N1314" s="23"/>
      <c r="O1314" s="23"/>
      <c r="P1314" s="23"/>
      <c r="Q1314" s="23"/>
      <c r="R1314" s="23"/>
      <c r="S1314" s="23"/>
      <c r="T1314" s="23"/>
      <c r="U1314" s="23"/>
    </row>
    <row r="1315" spans="1:21" ht="69">
      <c r="A1315" s="167" t="s">
        <v>59082</v>
      </c>
      <c r="B1315" s="23"/>
      <c r="C1315" s="23" t="s">
        <v>59083</v>
      </c>
      <c r="D1315" s="23"/>
      <c r="E1315" s="23"/>
      <c r="F1315" s="23"/>
      <c r="G1315" s="23"/>
      <c r="H1315" s="7"/>
      <c r="I1315" s="7"/>
      <c r="J1315" s="23"/>
      <c r="K1315" s="23"/>
      <c r="L1315" s="23"/>
      <c r="M1315" s="23"/>
      <c r="N1315" s="23"/>
      <c r="O1315" s="23"/>
      <c r="P1315" s="23"/>
      <c r="Q1315" s="23"/>
      <c r="R1315" s="23"/>
      <c r="S1315" s="23"/>
      <c r="T1315" s="23"/>
      <c r="U1315" s="23"/>
    </row>
    <row r="1316" spans="1:21" ht="69">
      <c r="A1316" s="167" t="s">
        <v>59084</v>
      </c>
      <c r="B1316" s="23"/>
      <c r="C1316" s="23" t="s">
        <v>59085</v>
      </c>
      <c r="D1316" s="23"/>
      <c r="E1316" s="23"/>
      <c r="F1316" s="23"/>
      <c r="G1316" s="23"/>
      <c r="H1316" s="7"/>
      <c r="I1316" s="7"/>
      <c r="J1316" s="23"/>
      <c r="K1316" s="23"/>
      <c r="L1316" s="23"/>
      <c r="M1316" s="23"/>
      <c r="N1316" s="23"/>
      <c r="O1316" s="23"/>
      <c r="P1316" s="23"/>
      <c r="Q1316" s="23"/>
      <c r="R1316" s="23"/>
      <c r="S1316" s="23"/>
      <c r="T1316" s="23"/>
      <c r="U1316" s="23"/>
    </row>
    <row r="1317" spans="1:21" ht="82.8">
      <c r="A1317" s="167" t="s">
        <v>59086</v>
      </c>
      <c r="B1317" s="23"/>
      <c r="C1317" s="23" t="s">
        <v>59087</v>
      </c>
      <c r="D1317" s="23"/>
      <c r="E1317" s="23"/>
      <c r="F1317" s="23"/>
      <c r="G1317" s="23"/>
      <c r="H1317" s="7"/>
      <c r="I1317" s="7"/>
      <c r="J1317" s="23"/>
      <c r="K1317" s="23"/>
      <c r="L1317" s="23"/>
      <c r="M1317" s="23"/>
      <c r="N1317" s="23"/>
      <c r="O1317" s="23"/>
      <c r="P1317" s="23"/>
      <c r="Q1317" s="23"/>
      <c r="R1317" s="23"/>
      <c r="S1317" s="23"/>
      <c r="T1317" s="23"/>
      <c r="U1317" s="23"/>
    </row>
    <row r="1318" spans="1:21" ht="13.8">
      <c r="A1318" s="160" t="s">
        <v>59088</v>
      </c>
      <c r="B1318" s="23" t="s">
        <v>59089</v>
      </c>
      <c r="C1318" s="5" t="s">
        <v>26246</v>
      </c>
      <c r="D1318" s="23" t="s">
        <v>59090</v>
      </c>
      <c r="E1318" s="23" t="s">
        <v>59091</v>
      </c>
      <c r="F1318" s="23" t="s">
        <v>59092</v>
      </c>
      <c r="G1318" s="23" t="s">
        <v>59093</v>
      </c>
      <c r="H1318" s="7" t="s">
        <v>59094</v>
      </c>
      <c r="I1318" s="7" t="s">
        <v>59095</v>
      </c>
      <c r="J1318" s="23"/>
      <c r="K1318" s="23"/>
      <c r="L1318" s="23"/>
      <c r="M1318" s="23"/>
      <c r="N1318" s="23"/>
      <c r="O1318" s="23"/>
      <c r="P1318" s="23"/>
      <c r="Q1318" s="23"/>
      <c r="R1318" s="23"/>
      <c r="S1318" s="23"/>
      <c r="T1318" s="23"/>
      <c r="U1318" s="23"/>
    </row>
    <row r="1319" spans="1:21" ht="13.8">
      <c r="A1319" s="167" t="s">
        <v>59096</v>
      </c>
      <c r="B1319" s="23"/>
      <c r="C1319" s="23" t="s">
        <v>59097</v>
      </c>
      <c r="D1319" s="23"/>
      <c r="E1319" s="23"/>
      <c r="F1319" s="23"/>
      <c r="G1319" s="23"/>
      <c r="H1319" s="7"/>
      <c r="I1319" s="7"/>
      <c r="J1319" s="23"/>
      <c r="K1319" s="23"/>
      <c r="L1319" s="23"/>
      <c r="M1319" s="23"/>
      <c r="N1319" s="23"/>
      <c r="O1319" s="23"/>
      <c r="P1319" s="23"/>
      <c r="Q1319" s="23"/>
      <c r="R1319" s="23"/>
      <c r="S1319" s="23"/>
      <c r="T1319" s="23"/>
      <c r="U1319" s="23"/>
    </row>
    <row r="1320" spans="1:21" ht="13.8">
      <c r="A1320" s="167" t="s">
        <v>59098</v>
      </c>
      <c r="B1320" s="23"/>
      <c r="C1320" s="23" t="s">
        <v>59099</v>
      </c>
      <c r="D1320" s="23"/>
      <c r="E1320" s="23"/>
      <c r="F1320" s="23"/>
      <c r="G1320" s="23"/>
      <c r="H1320" s="7"/>
      <c r="I1320" s="7"/>
      <c r="J1320" s="23"/>
      <c r="K1320" s="23"/>
      <c r="L1320" s="23"/>
      <c r="M1320" s="23"/>
      <c r="N1320" s="23"/>
      <c r="O1320" s="23"/>
      <c r="P1320" s="23"/>
      <c r="Q1320" s="23"/>
      <c r="R1320" s="23"/>
      <c r="S1320" s="23"/>
      <c r="T1320" s="23"/>
      <c r="U1320" s="23"/>
    </row>
    <row r="1321" spans="1:21" ht="27.6">
      <c r="A1321" s="167" t="s">
        <v>59100</v>
      </c>
      <c r="B1321" s="23"/>
      <c r="C1321" s="23" t="s">
        <v>59101</v>
      </c>
      <c r="D1321" s="23"/>
      <c r="E1321" s="23"/>
      <c r="F1321" s="23"/>
      <c r="G1321" s="23"/>
      <c r="H1321" s="7"/>
      <c r="I1321" s="7"/>
      <c r="J1321" s="23"/>
      <c r="K1321" s="23"/>
      <c r="L1321" s="23"/>
      <c r="M1321" s="23"/>
      <c r="N1321" s="23"/>
      <c r="O1321" s="23"/>
      <c r="P1321" s="23"/>
      <c r="Q1321" s="23"/>
      <c r="R1321" s="23"/>
      <c r="S1321" s="23"/>
      <c r="T1321" s="23"/>
      <c r="U1321" s="23"/>
    </row>
    <row r="1322" spans="1:21" ht="124.2">
      <c r="A1322" s="160" t="s">
        <v>59102</v>
      </c>
      <c r="B1322" s="23" t="s">
        <v>59103</v>
      </c>
      <c r="C1322" s="5" t="s">
        <v>26246</v>
      </c>
      <c r="D1322" s="23" t="s">
        <v>59104</v>
      </c>
      <c r="E1322" s="23" t="s">
        <v>59105</v>
      </c>
      <c r="F1322" s="23" t="s">
        <v>59106</v>
      </c>
      <c r="G1322" s="23" t="s">
        <v>59107</v>
      </c>
      <c r="H1322" s="7" t="s">
        <v>59108</v>
      </c>
      <c r="I1322" s="7" t="s">
        <v>59109</v>
      </c>
      <c r="J1322" s="23"/>
      <c r="K1322" s="23"/>
      <c r="L1322" s="23"/>
      <c r="M1322" s="23"/>
      <c r="N1322" s="23"/>
      <c r="O1322" s="23"/>
      <c r="P1322" s="23"/>
      <c r="Q1322" s="23"/>
      <c r="R1322" s="23"/>
      <c r="S1322" s="23"/>
      <c r="T1322" s="23"/>
      <c r="U1322" s="23"/>
    </row>
    <row r="1323" spans="1:21" ht="110.4">
      <c r="A1323" s="167" t="s">
        <v>59110</v>
      </c>
      <c r="B1323" s="23"/>
      <c r="C1323" s="23" t="s">
        <v>59111</v>
      </c>
      <c r="D1323" s="23"/>
      <c r="E1323" s="23"/>
      <c r="F1323" s="23"/>
      <c r="G1323" s="23"/>
      <c r="H1323" s="7"/>
      <c r="I1323" s="7"/>
      <c r="J1323" s="23"/>
      <c r="K1323" s="23"/>
      <c r="L1323" s="23"/>
      <c r="M1323" s="23"/>
      <c r="N1323" s="23"/>
      <c r="O1323" s="23"/>
      <c r="P1323" s="23"/>
      <c r="Q1323" s="23"/>
      <c r="R1323" s="23"/>
      <c r="S1323" s="23"/>
      <c r="T1323" s="23"/>
      <c r="U1323" s="23"/>
    </row>
    <row r="1324" spans="1:21" ht="82.8">
      <c r="A1324" s="167" t="s">
        <v>59112</v>
      </c>
      <c r="B1324" s="23"/>
      <c r="C1324" s="23" t="s">
        <v>59113</v>
      </c>
      <c r="D1324" s="23"/>
      <c r="E1324" s="23"/>
      <c r="F1324" s="23"/>
      <c r="G1324" s="23"/>
      <c r="H1324" s="7"/>
      <c r="I1324" s="7"/>
      <c r="J1324" s="23"/>
      <c r="K1324" s="23"/>
      <c r="L1324" s="23"/>
      <c r="M1324" s="23"/>
      <c r="N1324" s="23"/>
      <c r="O1324" s="23"/>
      <c r="P1324" s="23"/>
      <c r="Q1324" s="23"/>
      <c r="R1324" s="23"/>
      <c r="S1324" s="23"/>
      <c r="T1324" s="23"/>
      <c r="U1324" s="23"/>
    </row>
    <row r="1325" spans="1:21" ht="96.6">
      <c r="A1325" s="167" t="s">
        <v>59114</v>
      </c>
      <c r="B1325" s="23"/>
      <c r="C1325" s="23" t="s">
        <v>59115</v>
      </c>
      <c r="D1325" s="23"/>
      <c r="E1325" s="23"/>
      <c r="F1325" s="23"/>
      <c r="G1325" s="23"/>
      <c r="H1325" s="7"/>
      <c r="I1325" s="7"/>
      <c r="J1325" s="23"/>
      <c r="K1325" s="23"/>
      <c r="L1325" s="23"/>
      <c r="M1325" s="23"/>
      <c r="N1325" s="23"/>
      <c r="O1325" s="23"/>
      <c r="P1325" s="23"/>
      <c r="Q1325" s="23"/>
      <c r="R1325" s="23"/>
      <c r="S1325" s="23"/>
      <c r="T1325" s="23"/>
      <c r="U1325" s="23"/>
    </row>
    <row r="1326" spans="1:21" ht="27.6">
      <c r="A1326" s="160" t="s">
        <v>59116</v>
      </c>
      <c r="B1326" s="23" t="s">
        <v>59117</v>
      </c>
      <c r="C1326" s="23" t="s">
        <v>59118</v>
      </c>
      <c r="D1326" s="23" t="s">
        <v>59119</v>
      </c>
      <c r="E1326" s="23" t="s">
        <v>59120</v>
      </c>
      <c r="F1326" s="23" t="s">
        <v>59121</v>
      </c>
      <c r="G1326" s="23" t="s">
        <v>59122</v>
      </c>
      <c r="H1326" s="7" t="s">
        <v>59123</v>
      </c>
      <c r="I1326" s="7" t="s">
        <v>59124</v>
      </c>
      <c r="J1326" s="23"/>
      <c r="K1326" s="23"/>
      <c r="L1326" s="23"/>
      <c r="M1326" s="23"/>
      <c r="N1326" s="23"/>
      <c r="O1326" s="23"/>
      <c r="P1326" s="23"/>
      <c r="Q1326" s="23"/>
      <c r="R1326" s="23"/>
      <c r="S1326" s="23"/>
      <c r="T1326" s="23"/>
      <c r="U1326" s="23"/>
    </row>
    <row r="1327" spans="1:21" ht="138">
      <c r="A1327" s="160" t="s">
        <v>59125</v>
      </c>
      <c r="B1327" s="23" t="s">
        <v>59126</v>
      </c>
      <c r="C1327" s="23" t="s">
        <v>59127</v>
      </c>
      <c r="D1327" s="23" t="s">
        <v>59128</v>
      </c>
      <c r="E1327" s="23" t="s">
        <v>59129</v>
      </c>
      <c r="F1327" s="23" t="s">
        <v>59130</v>
      </c>
      <c r="G1327" s="23" t="s">
        <v>59131</v>
      </c>
      <c r="H1327" s="7" t="s">
        <v>59132</v>
      </c>
      <c r="I1327" s="7" t="s">
        <v>59133</v>
      </c>
      <c r="J1327" s="23"/>
      <c r="K1327" s="23"/>
      <c r="L1327" s="23"/>
      <c r="M1327" s="23"/>
      <c r="N1327" s="23"/>
      <c r="O1327" s="23"/>
      <c r="P1327" s="23"/>
      <c r="Q1327" s="23"/>
      <c r="R1327" s="23"/>
      <c r="S1327" s="23"/>
      <c r="T1327" s="23"/>
      <c r="U1327" s="23"/>
    </row>
    <row r="1328" spans="1:21" ht="27.6">
      <c r="A1328" s="160" t="s">
        <v>59134</v>
      </c>
      <c r="B1328" s="23" t="s">
        <v>59135</v>
      </c>
      <c r="C1328" s="23" t="s">
        <v>59136</v>
      </c>
      <c r="D1328" s="23" t="s">
        <v>59137</v>
      </c>
      <c r="E1328" s="23" t="s">
        <v>59138</v>
      </c>
      <c r="F1328" s="23" t="s">
        <v>59139</v>
      </c>
      <c r="G1328" s="23" t="s">
        <v>59140</v>
      </c>
      <c r="H1328" s="7" t="s">
        <v>59141</v>
      </c>
      <c r="I1328" s="7" t="s">
        <v>59142</v>
      </c>
      <c r="J1328" s="23"/>
      <c r="K1328" s="23"/>
      <c r="L1328" s="23"/>
      <c r="M1328" s="23"/>
      <c r="N1328" s="23"/>
      <c r="O1328" s="23"/>
      <c r="P1328" s="23"/>
      <c r="Q1328" s="23"/>
      <c r="R1328" s="23"/>
      <c r="S1328" s="23"/>
      <c r="T1328" s="23"/>
      <c r="U1328" s="23"/>
    </row>
    <row r="1329" spans="1:21" ht="124.2">
      <c r="A1329" s="160" t="s">
        <v>59143</v>
      </c>
      <c r="B1329" s="23" t="s">
        <v>59144</v>
      </c>
      <c r="C1329" s="23" t="s">
        <v>59145</v>
      </c>
      <c r="D1329" s="23" t="s">
        <v>59146</v>
      </c>
      <c r="E1329" s="23" t="s">
        <v>59147</v>
      </c>
      <c r="F1329" s="23" t="s">
        <v>59148</v>
      </c>
      <c r="G1329" s="23" t="s">
        <v>59149</v>
      </c>
      <c r="H1329" s="7" t="s">
        <v>59150</v>
      </c>
      <c r="I1329" s="7" t="s">
        <v>59151</v>
      </c>
      <c r="J1329" s="23"/>
      <c r="K1329" s="23"/>
      <c r="L1329" s="23"/>
      <c r="M1329" s="23"/>
      <c r="N1329" s="23"/>
      <c r="O1329" s="23"/>
      <c r="P1329" s="23"/>
      <c r="Q1329" s="23"/>
      <c r="R1329" s="23"/>
      <c r="S1329" s="23"/>
      <c r="T1329" s="23"/>
      <c r="U1329" s="23"/>
    </row>
    <row r="1330" spans="1:21" ht="27.6">
      <c r="A1330" s="160" t="s">
        <v>59152</v>
      </c>
      <c r="B1330" s="23" t="s">
        <v>59153</v>
      </c>
      <c r="C1330" s="23" t="s">
        <v>59154</v>
      </c>
      <c r="D1330" s="23" t="s">
        <v>59155</v>
      </c>
      <c r="E1330" s="23" t="s">
        <v>59156</v>
      </c>
      <c r="F1330" s="23" t="s">
        <v>59157</v>
      </c>
      <c r="G1330" s="23" t="s">
        <v>59158</v>
      </c>
      <c r="H1330" s="7" t="s">
        <v>59159</v>
      </c>
      <c r="I1330" s="7" t="s">
        <v>59160</v>
      </c>
      <c r="J1330" s="23"/>
      <c r="K1330" s="23"/>
      <c r="L1330" s="23"/>
      <c r="M1330" s="23"/>
      <c r="N1330" s="23"/>
      <c r="O1330" s="23"/>
      <c r="P1330" s="23"/>
      <c r="Q1330" s="23"/>
      <c r="R1330" s="23"/>
      <c r="S1330" s="23"/>
      <c r="T1330" s="23"/>
      <c r="U1330" s="23"/>
    </row>
    <row r="1331" spans="1:21" ht="138">
      <c r="A1331" s="160" t="s">
        <v>59161</v>
      </c>
      <c r="B1331" s="23" t="s">
        <v>59162</v>
      </c>
      <c r="C1331" s="23" t="s">
        <v>59163</v>
      </c>
      <c r="D1331" s="23" t="s">
        <v>59164</v>
      </c>
      <c r="E1331" s="23" t="s">
        <v>59165</v>
      </c>
      <c r="F1331" s="23" t="s">
        <v>59166</v>
      </c>
      <c r="G1331" s="23" t="s">
        <v>59167</v>
      </c>
      <c r="H1331" s="7" t="s">
        <v>59168</v>
      </c>
      <c r="I1331" s="7" t="s">
        <v>59169</v>
      </c>
      <c r="J1331" s="23"/>
      <c r="K1331" s="23"/>
      <c r="L1331" s="23"/>
      <c r="M1331" s="23"/>
      <c r="N1331" s="23"/>
      <c r="O1331" s="23"/>
      <c r="P1331" s="23"/>
      <c r="Q1331" s="23"/>
      <c r="R1331" s="23"/>
      <c r="S1331" s="23"/>
      <c r="T1331" s="23"/>
      <c r="U1331" s="23"/>
    </row>
    <row r="1332" spans="1:21" ht="41.4">
      <c r="A1332" s="160" t="s">
        <v>59170</v>
      </c>
      <c r="B1332" s="23" t="s">
        <v>59171</v>
      </c>
      <c r="C1332" s="23" t="s">
        <v>59172</v>
      </c>
      <c r="D1332" s="23" t="s">
        <v>59173</v>
      </c>
      <c r="E1332" s="23" t="s">
        <v>59174</v>
      </c>
      <c r="F1332" s="23" t="s">
        <v>59175</v>
      </c>
      <c r="G1332" s="23" t="s">
        <v>59176</v>
      </c>
      <c r="H1332" s="7" t="s">
        <v>59177</v>
      </c>
      <c r="I1332" s="7" t="s">
        <v>59178</v>
      </c>
      <c r="J1332" s="23"/>
      <c r="K1332" s="23"/>
      <c r="L1332" s="23"/>
      <c r="M1332" s="23"/>
      <c r="N1332" s="23"/>
      <c r="O1332" s="23"/>
      <c r="P1332" s="23"/>
      <c r="Q1332" s="23"/>
      <c r="R1332" s="23"/>
      <c r="S1332" s="23"/>
      <c r="T1332" s="23"/>
      <c r="U1332" s="23"/>
    </row>
    <row r="1333" spans="1:21" ht="96.6">
      <c r="A1333" s="160" t="s">
        <v>59179</v>
      </c>
      <c r="B1333" s="23" t="s">
        <v>59180</v>
      </c>
      <c r="C1333" s="23" t="s">
        <v>59181</v>
      </c>
      <c r="D1333" s="23" t="s">
        <v>59182</v>
      </c>
      <c r="E1333" s="23" t="s">
        <v>59183</v>
      </c>
      <c r="F1333" s="23" t="s">
        <v>59184</v>
      </c>
      <c r="G1333" s="23" t="s">
        <v>59185</v>
      </c>
      <c r="H1333" s="7" t="s">
        <v>59186</v>
      </c>
      <c r="I1333" s="7" t="s">
        <v>59187</v>
      </c>
      <c r="J1333" s="23"/>
      <c r="K1333" s="23"/>
      <c r="L1333" s="23"/>
      <c r="M1333" s="23"/>
      <c r="N1333" s="23"/>
      <c r="O1333" s="23"/>
      <c r="P1333" s="23"/>
      <c r="Q1333" s="23"/>
      <c r="R1333" s="23"/>
      <c r="S1333" s="23"/>
      <c r="T1333" s="23"/>
      <c r="U1333" s="23"/>
    </row>
    <row r="1334" spans="1:21" ht="41.4">
      <c r="A1334" s="160" t="s">
        <v>59188</v>
      </c>
      <c r="B1334" s="23" t="s">
        <v>59189</v>
      </c>
      <c r="C1334" s="23" t="s">
        <v>59190</v>
      </c>
      <c r="D1334" s="23" t="s">
        <v>59191</v>
      </c>
      <c r="E1334" s="23" t="s">
        <v>59192</v>
      </c>
      <c r="F1334" s="23" t="s">
        <v>59193</v>
      </c>
      <c r="G1334" s="23" t="s">
        <v>59194</v>
      </c>
      <c r="H1334" s="7" t="s">
        <v>59195</v>
      </c>
      <c r="I1334" s="7" t="s">
        <v>59196</v>
      </c>
      <c r="J1334" s="23"/>
      <c r="K1334" s="23"/>
      <c r="L1334" s="23"/>
      <c r="M1334" s="23"/>
      <c r="N1334" s="23"/>
      <c r="O1334" s="23"/>
      <c r="P1334" s="23"/>
      <c r="Q1334" s="23"/>
      <c r="R1334" s="23"/>
      <c r="S1334" s="23"/>
      <c r="T1334" s="23"/>
      <c r="U1334" s="23"/>
    </row>
    <row r="1335" spans="1:21" ht="151.80000000000001">
      <c r="A1335" s="160" t="s">
        <v>59197</v>
      </c>
      <c r="B1335" s="23" t="s">
        <v>59198</v>
      </c>
      <c r="C1335" s="23" t="s">
        <v>59199</v>
      </c>
      <c r="D1335" s="23" t="s">
        <v>59200</v>
      </c>
      <c r="E1335" s="23" t="s">
        <v>59201</v>
      </c>
      <c r="F1335" s="23" t="s">
        <v>59202</v>
      </c>
      <c r="G1335" s="23" t="s">
        <v>59203</v>
      </c>
      <c r="H1335" s="7" t="s">
        <v>59204</v>
      </c>
      <c r="I1335" s="7" t="s">
        <v>59205</v>
      </c>
      <c r="J1335" s="23"/>
      <c r="K1335" s="23"/>
      <c r="L1335" s="23"/>
      <c r="M1335" s="23"/>
      <c r="N1335" s="23"/>
      <c r="O1335" s="23"/>
      <c r="P1335" s="23"/>
      <c r="Q1335" s="23"/>
      <c r="R1335" s="23"/>
      <c r="S1335" s="23"/>
      <c r="T1335" s="23"/>
      <c r="U1335" s="23"/>
    </row>
    <row r="1336" spans="1:21" ht="41.4">
      <c r="A1336" s="160" t="s">
        <v>59206</v>
      </c>
      <c r="B1336" s="23" t="s">
        <v>59207</v>
      </c>
      <c r="C1336" s="23" t="s">
        <v>59208</v>
      </c>
      <c r="D1336" s="23" t="s">
        <v>59209</v>
      </c>
      <c r="E1336" s="23" t="s">
        <v>59210</v>
      </c>
      <c r="F1336" s="23" t="s">
        <v>59211</v>
      </c>
      <c r="G1336" s="23" t="s">
        <v>59212</v>
      </c>
      <c r="H1336" s="7" t="s">
        <v>59213</v>
      </c>
      <c r="I1336" s="7" t="s">
        <v>59214</v>
      </c>
      <c r="J1336" s="23"/>
      <c r="K1336" s="23"/>
      <c r="L1336" s="23"/>
      <c r="M1336" s="23"/>
      <c r="N1336" s="23"/>
      <c r="O1336" s="23"/>
      <c r="P1336" s="23"/>
      <c r="Q1336" s="23"/>
      <c r="R1336" s="23"/>
      <c r="S1336" s="23"/>
      <c r="T1336" s="23"/>
      <c r="U1336" s="23"/>
    </row>
    <row r="1337" spans="1:21" ht="151.80000000000001">
      <c r="A1337" s="160" t="s">
        <v>59215</v>
      </c>
      <c r="B1337" s="23" t="s">
        <v>59216</v>
      </c>
      <c r="C1337" s="5" t="s">
        <v>31604</v>
      </c>
      <c r="D1337" s="23" t="s">
        <v>59217</v>
      </c>
      <c r="E1337" s="23" t="s">
        <v>59218</v>
      </c>
      <c r="F1337" s="23" t="s">
        <v>59219</v>
      </c>
      <c r="G1337" s="23" t="s">
        <v>59220</v>
      </c>
      <c r="H1337" s="7" t="s">
        <v>59221</v>
      </c>
      <c r="I1337" s="7" t="s">
        <v>59222</v>
      </c>
      <c r="J1337" s="23"/>
      <c r="K1337" s="23"/>
      <c r="L1337" s="23"/>
      <c r="M1337" s="23"/>
      <c r="N1337" s="23"/>
      <c r="O1337" s="23"/>
      <c r="P1337" s="23"/>
      <c r="Q1337" s="23"/>
      <c r="R1337" s="23"/>
      <c r="S1337" s="23"/>
      <c r="T1337" s="23"/>
      <c r="U1337" s="23"/>
    </row>
    <row r="1338" spans="1:21" ht="124.2">
      <c r="A1338" s="167" t="s">
        <v>59223</v>
      </c>
      <c r="B1338" s="23"/>
      <c r="C1338" s="23" t="s">
        <v>59224</v>
      </c>
      <c r="D1338" s="23"/>
      <c r="E1338" s="23"/>
      <c r="F1338" s="23"/>
      <c r="G1338" s="23"/>
      <c r="H1338" s="7"/>
      <c r="I1338" s="7"/>
      <c r="J1338" s="23"/>
      <c r="K1338" s="23"/>
      <c r="L1338" s="23"/>
      <c r="M1338" s="23"/>
      <c r="N1338" s="23"/>
      <c r="O1338" s="23"/>
      <c r="P1338" s="23"/>
      <c r="Q1338" s="23"/>
      <c r="R1338" s="23"/>
      <c r="S1338" s="23"/>
      <c r="T1338" s="23"/>
      <c r="U1338" s="23"/>
    </row>
    <row r="1339" spans="1:21" ht="110.4">
      <c r="A1339" s="167" t="s">
        <v>59225</v>
      </c>
      <c r="B1339" s="23"/>
      <c r="C1339" s="23" t="s">
        <v>59226</v>
      </c>
      <c r="D1339" s="23"/>
      <c r="E1339" s="23"/>
      <c r="F1339" s="23"/>
      <c r="G1339" s="23"/>
      <c r="H1339" s="7"/>
      <c r="I1339" s="7"/>
      <c r="J1339" s="23"/>
      <c r="K1339" s="23"/>
      <c r="L1339" s="23"/>
      <c r="M1339" s="23"/>
      <c r="N1339" s="23"/>
      <c r="O1339" s="23"/>
      <c r="P1339" s="23"/>
      <c r="Q1339" s="23"/>
      <c r="R1339" s="23"/>
      <c r="S1339" s="23"/>
      <c r="T1339" s="23"/>
      <c r="U1339" s="23"/>
    </row>
    <row r="1340" spans="1:21" ht="124.2">
      <c r="A1340" s="167" t="s">
        <v>59227</v>
      </c>
      <c r="B1340" s="23"/>
      <c r="C1340" s="23" t="s">
        <v>59228</v>
      </c>
      <c r="D1340" s="23"/>
      <c r="E1340" s="23"/>
      <c r="F1340" s="23"/>
      <c r="G1340" s="23"/>
      <c r="H1340" s="7"/>
      <c r="I1340" s="7"/>
      <c r="J1340" s="23"/>
      <c r="K1340" s="23"/>
      <c r="L1340" s="23"/>
      <c r="M1340" s="23"/>
      <c r="N1340" s="23"/>
      <c r="O1340" s="23"/>
      <c r="P1340" s="23"/>
      <c r="Q1340" s="23"/>
      <c r="R1340" s="23"/>
      <c r="S1340" s="23"/>
      <c r="T1340" s="23"/>
      <c r="U1340" s="23"/>
    </row>
    <row r="1341" spans="1:21" ht="96.6">
      <c r="A1341" s="167" t="s">
        <v>59229</v>
      </c>
      <c r="B1341" s="23"/>
      <c r="C1341" s="23" t="s">
        <v>59230</v>
      </c>
      <c r="D1341" s="23"/>
      <c r="E1341" s="23"/>
      <c r="F1341" s="23"/>
      <c r="G1341" s="23"/>
      <c r="H1341" s="7"/>
      <c r="I1341" s="7"/>
      <c r="J1341" s="23"/>
      <c r="K1341" s="23"/>
      <c r="L1341" s="23"/>
      <c r="M1341" s="23"/>
      <c r="N1341" s="23"/>
      <c r="O1341" s="23"/>
      <c r="P1341" s="23"/>
      <c r="Q1341" s="23"/>
      <c r="R1341" s="23"/>
      <c r="S1341" s="23"/>
      <c r="T1341" s="23"/>
      <c r="U1341" s="23"/>
    </row>
    <row r="1342" spans="1:21" ht="110.4">
      <c r="A1342" s="167" t="s">
        <v>59231</v>
      </c>
      <c r="B1342" s="23"/>
      <c r="C1342" s="23" t="s">
        <v>59232</v>
      </c>
      <c r="D1342" s="23"/>
      <c r="E1342" s="23"/>
      <c r="F1342" s="23"/>
      <c r="G1342" s="23"/>
      <c r="H1342" s="7"/>
      <c r="I1342" s="7"/>
      <c r="J1342" s="23"/>
      <c r="K1342" s="23"/>
      <c r="L1342" s="23"/>
      <c r="M1342" s="23"/>
      <c r="N1342" s="23"/>
      <c r="O1342" s="23"/>
      <c r="P1342" s="23"/>
      <c r="Q1342" s="23"/>
      <c r="R1342" s="23"/>
      <c r="S1342" s="23"/>
      <c r="T1342" s="23"/>
      <c r="U1342" s="23"/>
    </row>
    <row r="1343" spans="1:21" ht="27.6">
      <c r="A1343" s="160" t="s">
        <v>59233</v>
      </c>
      <c r="B1343" s="23" t="s">
        <v>59234</v>
      </c>
      <c r="C1343" s="5" t="s">
        <v>26246</v>
      </c>
      <c r="D1343" s="23" t="s">
        <v>59235</v>
      </c>
      <c r="E1343" s="23" t="s">
        <v>59236</v>
      </c>
      <c r="F1343" s="23" t="s">
        <v>59237</v>
      </c>
      <c r="G1343" s="23" t="s">
        <v>59238</v>
      </c>
      <c r="H1343" s="7" t="s">
        <v>59239</v>
      </c>
      <c r="I1343" s="7" t="s">
        <v>59240</v>
      </c>
      <c r="J1343" s="23"/>
      <c r="K1343" s="23"/>
      <c r="L1343" s="23"/>
      <c r="M1343" s="23"/>
      <c r="N1343" s="23"/>
      <c r="O1343" s="23"/>
      <c r="P1343" s="23"/>
      <c r="Q1343" s="23"/>
      <c r="R1343" s="23"/>
      <c r="S1343" s="23"/>
      <c r="T1343" s="23"/>
      <c r="U1343" s="23"/>
    </row>
    <row r="1344" spans="1:21" ht="13.8">
      <c r="A1344" s="167" t="s">
        <v>59241</v>
      </c>
      <c r="B1344" s="23"/>
      <c r="C1344" s="23" t="s">
        <v>59242</v>
      </c>
      <c r="D1344" s="23"/>
      <c r="E1344" s="23"/>
      <c r="F1344" s="23"/>
      <c r="G1344" s="23"/>
      <c r="H1344" s="7"/>
      <c r="I1344" s="7"/>
      <c r="J1344" s="23"/>
      <c r="K1344" s="23"/>
      <c r="L1344" s="23"/>
      <c r="M1344" s="23"/>
      <c r="N1344" s="23"/>
      <c r="O1344" s="23"/>
      <c r="P1344" s="23"/>
      <c r="Q1344" s="23"/>
      <c r="R1344" s="23"/>
      <c r="S1344" s="23"/>
      <c r="T1344" s="23"/>
      <c r="U1344" s="23"/>
    </row>
    <row r="1345" spans="1:21" ht="13.8">
      <c r="A1345" s="167" t="s">
        <v>59243</v>
      </c>
      <c r="B1345" s="23"/>
      <c r="C1345" s="6" t="s">
        <v>59244</v>
      </c>
      <c r="D1345" s="23"/>
      <c r="E1345" s="23"/>
      <c r="F1345" s="23"/>
      <c r="G1345" s="23"/>
      <c r="H1345" s="7"/>
      <c r="I1345" s="7"/>
      <c r="J1345" s="23"/>
      <c r="K1345" s="23"/>
      <c r="L1345" s="23"/>
      <c r="M1345" s="23"/>
      <c r="N1345" s="23"/>
      <c r="O1345" s="23"/>
      <c r="P1345" s="23"/>
      <c r="Q1345" s="23"/>
      <c r="R1345" s="23"/>
      <c r="S1345" s="23"/>
      <c r="T1345" s="23"/>
      <c r="U1345" s="23"/>
    </row>
    <row r="1346" spans="1:21" ht="13.8">
      <c r="A1346" s="167" t="s">
        <v>59245</v>
      </c>
      <c r="B1346" s="23"/>
      <c r="C1346" s="6" t="s">
        <v>59246</v>
      </c>
      <c r="D1346" s="23"/>
      <c r="E1346" s="23"/>
      <c r="F1346" s="23"/>
      <c r="G1346" s="23"/>
      <c r="H1346" s="7"/>
      <c r="I1346" s="7"/>
      <c r="J1346" s="23"/>
      <c r="K1346" s="23"/>
      <c r="L1346" s="23"/>
      <c r="M1346" s="23"/>
      <c r="N1346" s="23"/>
      <c r="O1346" s="23"/>
      <c r="P1346" s="23"/>
      <c r="Q1346" s="23"/>
      <c r="R1346" s="23"/>
      <c r="S1346" s="23"/>
      <c r="T1346" s="23"/>
      <c r="U1346" s="23"/>
    </row>
    <row r="1347" spans="1:21" ht="110.4">
      <c r="A1347" s="160" t="s">
        <v>59247</v>
      </c>
      <c r="B1347" s="23" t="s">
        <v>59248</v>
      </c>
      <c r="C1347" s="5" t="s">
        <v>26246</v>
      </c>
      <c r="D1347" s="23" t="s">
        <v>59249</v>
      </c>
      <c r="E1347" s="23" t="s">
        <v>59250</v>
      </c>
      <c r="F1347" s="23" t="s">
        <v>59251</v>
      </c>
      <c r="G1347" s="23" t="s">
        <v>59252</v>
      </c>
      <c r="H1347" s="7" t="s">
        <v>59253</v>
      </c>
      <c r="I1347" s="7" t="s">
        <v>59254</v>
      </c>
      <c r="J1347" s="23"/>
      <c r="K1347" s="23"/>
      <c r="L1347" s="23"/>
      <c r="M1347" s="23"/>
      <c r="N1347" s="23"/>
      <c r="O1347" s="23"/>
      <c r="P1347" s="23"/>
      <c r="Q1347" s="23"/>
      <c r="R1347" s="23"/>
      <c r="S1347" s="23"/>
      <c r="T1347" s="23"/>
      <c r="U1347" s="23"/>
    </row>
    <row r="1348" spans="1:21" ht="110.4">
      <c r="A1348" s="167" t="s">
        <v>59255</v>
      </c>
      <c r="B1348" s="23"/>
      <c r="C1348" s="23" t="s">
        <v>59256</v>
      </c>
      <c r="D1348" s="23"/>
      <c r="E1348" s="23"/>
      <c r="F1348" s="23"/>
      <c r="G1348" s="23"/>
      <c r="H1348" s="7"/>
      <c r="I1348" s="7"/>
      <c r="J1348" s="23"/>
      <c r="K1348" s="23"/>
      <c r="L1348" s="23"/>
      <c r="M1348" s="23"/>
      <c r="N1348" s="23"/>
      <c r="O1348" s="23"/>
      <c r="P1348" s="23"/>
      <c r="Q1348" s="23"/>
      <c r="R1348" s="23"/>
      <c r="S1348" s="23"/>
      <c r="T1348" s="23"/>
      <c r="U1348" s="23"/>
    </row>
    <row r="1349" spans="1:21" ht="82.8">
      <c r="A1349" s="167" t="s">
        <v>59257</v>
      </c>
      <c r="B1349" s="23"/>
      <c r="C1349" s="23" t="s">
        <v>59258</v>
      </c>
      <c r="D1349" s="23"/>
      <c r="E1349" s="23"/>
      <c r="F1349" s="23"/>
      <c r="G1349" s="23"/>
      <c r="H1349" s="7"/>
      <c r="I1349" s="7"/>
      <c r="J1349" s="23"/>
      <c r="K1349" s="23"/>
      <c r="L1349" s="23"/>
      <c r="M1349" s="23"/>
      <c r="N1349" s="23"/>
      <c r="O1349" s="23"/>
      <c r="P1349" s="23"/>
      <c r="Q1349" s="23"/>
      <c r="R1349" s="23"/>
      <c r="S1349" s="23"/>
      <c r="T1349" s="23"/>
      <c r="U1349" s="23"/>
    </row>
    <row r="1350" spans="1:21" ht="69">
      <c r="A1350" s="167" t="s">
        <v>59259</v>
      </c>
      <c r="B1350" s="23"/>
      <c r="C1350" s="23" t="s">
        <v>59260</v>
      </c>
      <c r="D1350" s="23"/>
      <c r="E1350" s="23"/>
      <c r="F1350" s="23"/>
      <c r="G1350" s="23"/>
      <c r="H1350" s="7"/>
      <c r="I1350" s="7"/>
      <c r="J1350" s="23"/>
      <c r="K1350" s="23"/>
      <c r="L1350" s="23"/>
      <c r="M1350" s="23"/>
      <c r="N1350" s="23"/>
      <c r="O1350" s="23"/>
      <c r="P1350" s="23"/>
      <c r="Q1350" s="23"/>
      <c r="R1350" s="23"/>
      <c r="S1350" s="23"/>
      <c r="T1350" s="23"/>
      <c r="U1350" s="23"/>
    </row>
    <row r="1351" spans="1:21" ht="55.2">
      <c r="A1351" s="160" t="s">
        <v>59261</v>
      </c>
      <c r="B1351" s="23" t="s">
        <v>59262</v>
      </c>
      <c r="C1351" s="5" t="s">
        <v>26246</v>
      </c>
      <c r="D1351" s="23" t="s">
        <v>59263</v>
      </c>
      <c r="E1351" s="23" t="s">
        <v>59264</v>
      </c>
      <c r="F1351" s="23" t="s">
        <v>59265</v>
      </c>
      <c r="G1351" s="23" t="s">
        <v>59266</v>
      </c>
      <c r="H1351" s="7" t="s">
        <v>59267</v>
      </c>
      <c r="I1351" s="7" t="s">
        <v>59268</v>
      </c>
      <c r="J1351" s="23"/>
      <c r="K1351" s="23"/>
      <c r="L1351" s="23"/>
      <c r="M1351" s="23"/>
      <c r="N1351" s="23"/>
      <c r="O1351" s="23"/>
      <c r="P1351" s="23"/>
      <c r="Q1351" s="23"/>
      <c r="R1351" s="23"/>
      <c r="S1351" s="23"/>
      <c r="T1351" s="23"/>
      <c r="U1351" s="23"/>
    </row>
    <row r="1352" spans="1:21" ht="27.6">
      <c r="A1352" s="167" t="s">
        <v>59269</v>
      </c>
      <c r="B1352" s="23"/>
      <c r="C1352" s="23" t="s">
        <v>59270</v>
      </c>
      <c r="D1352" s="23"/>
      <c r="E1352" s="23"/>
      <c r="F1352" s="23"/>
      <c r="G1352" s="23"/>
      <c r="H1352" s="7"/>
      <c r="I1352" s="7"/>
      <c r="J1352" s="23"/>
      <c r="K1352" s="23"/>
      <c r="L1352" s="23"/>
      <c r="M1352" s="23"/>
      <c r="N1352" s="23"/>
      <c r="O1352" s="23"/>
      <c r="P1352" s="23"/>
      <c r="Q1352" s="23"/>
      <c r="R1352" s="23"/>
      <c r="S1352" s="23"/>
      <c r="T1352" s="23"/>
      <c r="U1352" s="23"/>
    </row>
    <row r="1353" spans="1:21" ht="27.6">
      <c r="A1353" s="167" t="s">
        <v>59271</v>
      </c>
      <c r="B1353" s="23"/>
      <c r="C1353" s="23" t="s">
        <v>59272</v>
      </c>
      <c r="D1353" s="23"/>
      <c r="E1353" s="23"/>
      <c r="F1353" s="23"/>
      <c r="G1353" s="23"/>
      <c r="H1353" s="7"/>
      <c r="I1353" s="7"/>
      <c r="J1353" s="23"/>
      <c r="K1353" s="23"/>
      <c r="L1353" s="23"/>
      <c r="M1353" s="23"/>
      <c r="N1353" s="23"/>
      <c r="O1353" s="23"/>
      <c r="P1353" s="23"/>
      <c r="Q1353" s="23"/>
      <c r="R1353" s="23"/>
      <c r="S1353" s="23"/>
      <c r="T1353" s="23"/>
      <c r="U1353" s="23"/>
    </row>
    <row r="1354" spans="1:21" ht="13.8">
      <c r="A1354" s="167" t="s">
        <v>59273</v>
      </c>
      <c r="B1354" s="23"/>
      <c r="C1354" s="23" t="s">
        <v>59274</v>
      </c>
      <c r="D1354" s="23"/>
      <c r="E1354" s="23"/>
      <c r="F1354" s="23"/>
      <c r="G1354" s="23"/>
      <c r="H1354" s="7"/>
      <c r="I1354" s="7"/>
      <c r="J1354" s="23"/>
      <c r="K1354" s="23"/>
      <c r="L1354" s="23"/>
      <c r="M1354" s="23"/>
      <c r="N1354" s="23"/>
      <c r="O1354" s="23"/>
      <c r="P1354" s="23"/>
      <c r="Q1354" s="23"/>
      <c r="R1354" s="23"/>
      <c r="S1354" s="23"/>
      <c r="T1354" s="23"/>
      <c r="U1354" s="23"/>
    </row>
    <row r="1355" spans="1:21" ht="96.6">
      <c r="A1355" s="160" t="s">
        <v>59275</v>
      </c>
      <c r="B1355" s="23" t="s">
        <v>59276</v>
      </c>
      <c r="C1355" s="5" t="s">
        <v>26246</v>
      </c>
      <c r="D1355" s="23" t="s">
        <v>59277</v>
      </c>
      <c r="E1355" s="23" t="s">
        <v>59278</v>
      </c>
      <c r="F1355" s="23" t="s">
        <v>59279</v>
      </c>
      <c r="G1355" s="23" t="s">
        <v>59280</v>
      </c>
      <c r="H1355" s="7" t="s">
        <v>59281</v>
      </c>
      <c r="I1355" s="7" t="s">
        <v>59282</v>
      </c>
      <c r="J1355" s="23"/>
      <c r="K1355" s="23"/>
      <c r="L1355" s="23"/>
      <c r="M1355" s="23"/>
      <c r="N1355" s="23"/>
      <c r="O1355" s="23"/>
      <c r="P1355" s="23"/>
      <c r="Q1355" s="23"/>
      <c r="R1355" s="23"/>
      <c r="S1355" s="23"/>
      <c r="T1355" s="23"/>
      <c r="U1355" s="23"/>
    </row>
    <row r="1356" spans="1:21" ht="96.6">
      <c r="A1356" s="167" t="s">
        <v>59283</v>
      </c>
      <c r="B1356" s="23"/>
      <c r="C1356" s="23" t="s">
        <v>59284</v>
      </c>
      <c r="D1356" s="23"/>
      <c r="E1356" s="23"/>
      <c r="F1356" s="23"/>
      <c r="G1356" s="23"/>
      <c r="H1356" s="7"/>
      <c r="I1356" s="7"/>
      <c r="J1356" s="23"/>
      <c r="K1356" s="23"/>
      <c r="L1356" s="23"/>
      <c r="M1356" s="23"/>
      <c r="N1356" s="23"/>
      <c r="O1356" s="23"/>
      <c r="P1356" s="23"/>
      <c r="Q1356" s="23"/>
      <c r="R1356" s="23"/>
      <c r="S1356" s="23"/>
      <c r="T1356" s="23"/>
      <c r="U1356" s="23"/>
    </row>
    <row r="1357" spans="1:21" ht="96.6">
      <c r="A1357" s="167" t="s">
        <v>59285</v>
      </c>
      <c r="B1357" s="23"/>
      <c r="C1357" s="23" t="s">
        <v>59286</v>
      </c>
      <c r="D1357" s="23"/>
      <c r="E1357" s="23"/>
      <c r="F1357" s="23"/>
      <c r="G1357" s="23"/>
      <c r="H1357" s="7"/>
      <c r="I1357" s="7"/>
      <c r="J1357" s="23"/>
      <c r="K1357" s="23"/>
      <c r="L1357" s="23"/>
      <c r="M1357" s="23"/>
      <c r="N1357" s="23"/>
      <c r="O1357" s="23"/>
      <c r="P1357" s="23"/>
      <c r="Q1357" s="23"/>
      <c r="R1357" s="23"/>
      <c r="S1357" s="23"/>
      <c r="T1357" s="23"/>
      <c r="U1357" s="23"/>
    </row>
    <row r="1358" spans="1:21" ht="110.4">
      <c r="A1358" s="167" t="s">
        <v>59287</v>
      </c>
      <c r="B1358" s="23"/>
      <c r="C1358" s="23" t="s">
        <v>59288</v>
      </c>
      <c r="D1358" s="23"/>
      <c r="E1358" s="23"/>
      <c r="F1358" s="23"/>
      <c r="G1358" s="23"/>
      <c r="H1358" s="7"/>
      <c r="I1358" s="7"/>
      <c r="J1358" s="23"/>
      <c r="K1358" s="23"/>
      <c r="L1358" s="23"/>
      <c r="M1358" s="23"/>
      <c r="N1358" s="23"/>
      <c r="O1358" s="23"/>
      <c r="P1358" s="23"/>
      <c r="Q1358" s="23"/>
      <c r="R1358" s="23"/>
      <c r="S1358" s="23"/>
      <c r="T1358" s="23"/>
      <c r="U1358" s="23"/>
    </row>
    <row r="1359" spans="1:21" ht="41.4">
      <c r="A1359" s="166" t="s">
        <v>59289</v>
      </c>
      <c r="B1359" s="23" t="s">
        <v>59290</v>
      </c>
      <c r="C1359" s="23" t="s">
        <v>59291</v>
      </c>
      <c r="D1359" s="23" t="s">
        <v>59292</v>
      </c>
      <c r="E1359" s="23" t="s">
        <v>59291</v>
      </c>
      <c r="F1359" s="23" t="s">
        <v>59293</v>
      </c>
      <c r="G1359" s="23" t="s">
        <v>59294</v>
      </c>
      <c r="H1359" s="7" t="s">
        <v>59295</v>
      </c>
      <c r="I1359" s="7" t="s">
        <v>59296</v>
      </c>
      <c r="J1359" s="23"/>
      <c r="K1359" s="23"/>
      <c r="L1359" s="23"/>
      <c r="M1359" s="23"/>
      <c r="N1359" s="23"/>
      <c r="O1359" s="23"/>
      <c r="P1359" s="23"/>
      <c r="Q1359" s="23"/>
      <c r="R1359" s="23"/>
      <c r="S1359" s="23"/>
      <c r="T1359" s="23"/>
      <c r="U1359" s="23"/>
    </row>
    <row r="1360" spans="1:21" ht="110.4">
      <c r="A1360" s="166" t="s">
        <v>59297</v>
      </c>
      <c r="B1360" s="23" t="s">
        <v>59298</v>
      </c>
      <c r="C1360" s="23" t="s">
        <v>59299</v>
      </c>
      <c r="D1360" s="23" t="s">
        <v>59300</v>
      </c>
      <c r="E1360" s="23" t="s">
        <v>59301</v>
      </c>
      <c r="F1360" s="23" t="s">
        <v>59302</v>
      </c>
      <c r="G1360" s="23" t="s">
        <v>59303</v>
      </c>
      <c r="H1360" s="7" t="s">
        <v>59304</v>
      </c>
      <c r="I1360" s="7" t="s">
        <v>59305</v>
      </c>
      <c r="J1360" s="23"/>
      <c r="K1360" s="23"/>
      <c r="L1360" s="23"/>
      <c r="M1360" s="23"/>
      <c r="N1360" s="23"/>
      <c r="O1360" s="23"/>
      <c r="P1360" s="23"/>
      <c r="Q1360" s="23"/>
      <c r="R1360" s="23"/>
      <c r="S1360" s="23"/>
      <c r="T1360" s="23"/>
      <c r="U1360" s="23"/>
    </row>
    <row r="1361" spans="1:21" ht="55.2">
      <c r="A1361" s="166" t="s">
        <v>59306</v>
      </c>
      <c r="B1361" s="23" t="s">
        <v>59307</v>
      </c>
      <c r="C1361" s="23" t="s">
        <v>59308</v>
      </c>
      <c r="D1361" s="23" t="s">
        <v>59309</v>
      </c>
      <c r="E1361" s="23" t="s">
        <v>59310</v>
      </c>
      <c r="F1361" s="23" t="s">
        <v>59311</v>
      </c>
      <c r="G1361" s="23" t="s">
        <v>59312</v>
      </c>
      <c r="H1361" s="7" t="s">
        <v>59313</v>
      </c>
      <c r="I1361" s="7" t="s">
        <v>59314</v>
      </c>
      <c r="J1361" s="23"/>
      <c r="K1361" s="23"/>
      <c r="L1361" s="23"/>
      <c r="M1361" s="23"/>
      <c r="N1361" s="23"/>
      <c r="O1361" s="23"/>
      <c r="P1361" s="23"/>
      <c r="Q1361" s="23"/>
      <c r="R1361" s="23"/>
      <c r="S1361" s="23"/>
      <c r="T1361" s="23"/>
      <c r="U1361" s="23"/>
    </row>
    <row r="1362" spans="1:21" ht="55.2">
      <c r="A1362" s="160" t="s">
        <v>59315</v>
      </c>
      <c r="B1362" s="23" t="s">
        <v>59316</v>
      </c>
      <c r="C1362" s="23" t="s">
        <v>59317</v>
      </c>
      <c r="D1362" s="23" t="s">
        <v>59318</v>
      </c>
      <c r="E1362" s="23" t="s">
        <v>59319</v>
      </c>
      <c r="F1362" s="23" t="s">
        <v>59320</v>
      </c>
      <c r="G1362" s="23" t="s">
        <v>59321</v>
      </c>
      <c r="H1362" s="7" t="s">
        <v>59322</v>
      </c>
      <c r="I1362" s="7" t="s">
        <v>59323</v>
      </c>
      <c r="J1362" s="23"/>
      <c r="K1362" s="23"/>
      <c r="L1362" s="23"/>
      <c r="M1362" s="23"/>
      <c r="N1362" s="23"/>
      <c r="O1362" s="23"/>
      <c r="P1362" s="23"/>
      <c r="Q1362" s="23"/>
      <c r="R1362" s="23"/>
      <c r="S1362" s="23"/>
      <c r="T1362" s="23"/>
      <c r="U1362" s="23"/>
    </row>
    <row r="1363" spans="1:21" ht="82.8">
      <c r="A1363" s="160" t="s">
        <v>59324</v>
      </c>
      <c r="B1363" s="23" t="s">
        <v>59325</v>
      </c>
      <c r="C1363" s="23" t="s">
        <v>59326</v>
      </c>
      <c r="D1363" s="23" t="s">
        <v>59327</v>
      </c>
      <c r="E1363" s="23" t="s">
        <v>59328</v>
      </c>
      <c r="F1363" s="23" t="s">
        <v>59329</v>
      </c>
      <c r="G1363" s="23" t="s">
        <v>59330</v>
      </c>
      <c r="H1363" s="7" t="s">
        <v>59331</v>
      </c>
      <c r="I1363" s="7" t="s">
        <v>59332</v>
      </c>
      <c r="J1363" s="23"/>
      <c r="K1363" s="23"/>
      <c r="L1363" s="23"/>
      <c r="M1363" s="23"/>
      <c r="N1363" s="23"/>
      <c r="O1363" s="23"/>
      <c r="P1363" s="23"/>
      <c r="Q1363" s="23"/>
      <c r="R1363" s="23"/>
      <c r="S1363" s="23"/>
      <c r="T1363" s="23"/>
      <c r="U1363" s="23"/>
    </row>
    <row r="1364" spans="1:21" ht="41.4">
      <c r="A1364" s="160" t="s">
        <v>59333</v>
      </c>
      <c r="B1364" s="23" t="s">
        <v>59334</v>
      </c>
      <c r="C1364" s="23" t="s">
        <v>59335</v>
      </c>
      <c r="D1364" s="23" t="s">
        <v>59336</v>
      </c>
      <c r="E1364" s="23" t="s">
        <v>59337</v>
      </c>
      <c r="F1364" s="23" t="s">
        <v>59338</v>
      </c>
      <c r="G1364" s="23" t="s">
        <v>59339</v>
      </c>
      <c r="H1364" s="7" t="s">
        <v>59340</v>
      </c>
      <c r="I1364" s="7" t="s">
        <v>59341</v>
      </c>
      <c r="J1364" s="23"/>
      <c r="K1364" s="23"/>
      <c r="L1364" s="23"/>
      <c r="M1364" s="23"/>
      <c r="N1364" s="23"/>
      <c r="O1364" s="23"/>
      <c r="P1364" s="23"/>
      <c r="Q1364" s="23"/>
      <c r="R1364" s="23"/>
      <c r="S1364" s="23"/>
      <c r="T1364" s="23"/>
      <c r="U1364" s="23"/>
    </row>
    <row r="1365" spans="1:21" ht="55.2">
      <c r="A1365" s="160" t="s">
        <v>59342</v>
      </c>
      <c r="B1365" s="23" t="s">
        <v>59343</v>
      </c>
      <c r="C1365" s="23" t="s">
        <v>59344</v>
      </c>
      <c r="D1365" s="23" t="s">
        <v>59345</v>
      </c>
      <c r="E1365" s="23" t="s">
        <v>59346</v>
      </c>
      <c r="F1365" s="23" t="s">
        <v>59347</v>
      </c>
      <c r="G1365" s="23" t="s">
        <v>59348</v>
      </c>
      <c r="H1365" s="7" t="s">
        <v>59349</v>
      </c>
      <c r="I1365" s="7" t="s">
        <v>59350</v>
      </c>
      <c r="J1365" s="23"/>
      <c r="K1365" s="23"/>
      <c r="L1365" s="23"/>
      <c r="M1365" s="23"/>
      <c r="N1365" s="23"/>
      <c r="O1365" s="23"/>
      <c r="P1365" s="23"/>
      <c r="Q1365" s="23"/>
      <c r="R1365" s="23"/>
      <c r="S1365" s="23"/>
      <c r="T1365" s="23"/>
      <c r="U1365" s="23"/>
    </row>
    <row r="1366" spans="1:21" ht="96.6">
      <c r="A1366" s="160" t="s">
        <v>59351</v>
      </c>
      <c r="B1366" s="23" t="s">
        <v>59352</v>
      </c>
      <c r="C1366" s="23" t="s">
        <v>59353</v>
      </c>
      <c r="D1366" s="23" t="s">
        <v>59354</v>
      </c>
      <c r="E1366" s="23" t="s">
        <v>59355</v>
      </c>
      <c r="F1366" s="23" t="s">
        <v>59356</v>
      </c>
      <c r="G1366" s="23" t="s">
        <v>59357</v>
      </c>
      <c r="H1366" s="7" t="s">
        <v>59358</v>
      </c>
      <c r="I1366" s="7" t="s">
        <v>59359</v>
      </c>
      <c r="J1366" s="23"/>
      <c r="K1366" s="23"/>
      <c r="L1366" s="23"/>
      <c r="M1366" s="23"/>
      <c r="N1366" s="23"/>
      <c r="O1366" s="23"/>
      <c r="P1366" s="23"/>
      <c r="Q1366" s="23"/>
      <c r="R1366" s="23"/>
      <c r="S1366" s="23"/>
      <c r="T1366" s="23"/>
      <c r="U1366" s="23"/>
    </row>
    <row r="1367" spans="1:21" ht="82.8">
      <c r="A1367" s="160" t="s">
        <v>59360</v>
      </c>
      <c r="B1367" s="23" t="s">
        <v>59361</v>
      </c>
      <c r="C1367" s="23" t="s">
        <v>59362</v>
      </c>
      <c r="D1367" s="23" t="s">
        <v>59363</v>
      </c>
      <c r="E1367" s="23" t="s">
        <v>59364</v>
      </c>
      <c r="F1367" s="23" t="s">
        <v>59365</v>
      </c>
      <c r="G1367" s="23" t="s">
        <v>59366</v>
      </c>
      <c r="H1367" s="7" t="s">
        <v>59367</v>
      </c>
      <c r="I1367" s="7" t="s">
        <v>59368</v>
      </c>
      <c r="J1367" s="23"/>
      <c r="K1367" s="23"/>
      <c r="L1367" s="23"/>
      <c r="M1367" s="23"/>
      <c r="N1367" s="23"/>
      <c r="O1367" s="23"/>
      <c r="P1367" s="23"/>
      <c r="Q1367" s="23"/>
      <c r="R1367" s="23"/>
      <c r="S1367" s="23"/>
      <c r="T1367" s="23"/>
      <c r="U1367" s="23"/>
    </row>
    <row r="1368" spans="1:21" ht="27.6">
      <c r="A1368" s="160" t="s">
        <v>59369</v>
      </c>
      <c r="B1368" s="23" t="s">
        <v>59370</v>
      </c>
      <c r="C1368" s="23" t="s">
        <v>59371</v>
      </c>
      <c r="D1368" s="23" t="s">
        <v>59372</v>
      </c>
      <c r="E1368" s="23" t="s">
        <v>59373</v>
      </c>
      <c r="F1368" s="23" t="s">
        <v>59374</v>
      </c>
      <c r="G1368" s="23" t="s">
        <v>59375</v>
      </c>
      <c r="H1368" s="7" t="s">
        <v>59376</v>
      </c>
      <c r="I1368" s="7" t="s">
        <v>59377</v>
      </c>
      <c r="J1368" s="23"/>
      <c r="K1368" s="23"/>
      <c r="L1368" s="23"/>
      <c r="M1368" s="23"/>
      <c r="N1368" s="23"/>
      <c r="O1368" s="23"/>
      <c r="P1368" s="23"/>
      <c r="Q1368" s="23"/>
      <c r="R1368" s="23"/>
      <c r="S1368" s="23"/>
      <c r="T1368" s="23"/>
      <c r="U1368" s="23"/>
    </row>
    <row r="1369" spans="1:21" ht="41.4">
      <c r="A1369" s="160" t="s">
        <v>59378</v>
      </c>
      <c r="B1369" s="23" t="s">
        <v>59379</v>
      </c>
      <c r="C1369" s="23" t="s">
        <v>59380</v>
      </c>
      <c r="D1369" s="23" t="s">
        <v>59381</v>
      </c>
      <c r="E1369" s="23" t="s">
        <v>59382</v>
      </c>
      <c r="F1369" s="23" t="s">
        <v>59383</v>
      </c>
      <c r="G1369" s="23" t="s">
        <v>59384</v>
      </c>
      <c r="H1369" s="7" t="s">
        <v>59385</v>
      </c>
      <c r="I1369" s="7" t="s">
        <v>59386</v>
      </c>
      <c r="J1369" s="23"/>
      <c r="K1369" s="23"/>
      <c r="L1369" s="23"/>
      <c r="M1369" s="23"/>
      <c r="N1369" s="23"/>
      <c r="O1369" s="23"/>
      <c r="P1369" s="23"/>
      <c r="Q1369" s="23"/>
      <c r="R1369" s="23"/>
      <c r="S1369" s="23"/>
      <c r="T1369" s="23"/>
      <c r="U1369" s="23"/>
    </row>
    <row r="1370" spans="1:21" ht="41.4">
      <c r="A1370" s="160" t="s">
        <v>59387</v>
      </c>
      <c r="B1370" s="23" t="s">
        <v>59388</v>
      </c>
      <c r="C1370" s="23" t="s">
        <v>59389</v>
      </c>
      <c r="D1370" s="23" t="s">
        <v>59390</v>
      </c>
      <c r="E1370" s="23" t="s">
        <v>59391</v>
      </c>
      <c r="F1370" s="23" t="s">
        <v>59392</v>
      </c>
      <c r="G1370" s="23" t="s">
        <v>59393</v>
      </c>
      <c r="H1370" s="7" t="s">
        <v>59394</v>
      </c>
      <c r="I1370" s="7" t="s">
        <v>59395</v>
      </c>
      <c r="J1370" s="23"/>
      <c r="K1370" s="23"/>
      <c r="L1370" s="23"/>
      <c r="M1370" s="23"/>
      <c r="N1370" s="23"/>
      <c r="O1370" s="23"/>
      <c r="P1370" s="23"/>
      <c r="Q1370" s="23"/>
      <c r="R1370" s="23"/>
      <c r="S1370" s="23"/>
      <c r="T1370" s="23"/>
      <c r="U1370" s="23"/>
    </row>
    <row r="1371" spans="1:21" ht="41.4">
      <c r="A1371" s="160" t="s">
        <v>59396</v>
      </c>
      <c r="B1371" s="23" t="s">
        <v>59397</v>
      </c>
      <c r="C1371" s="23" t="s">
        <v>59398</v>
      </c>
      <c r="D1371" s="23" t="s">
        <v>59399</v>
      </c>
      <c r="E1371" s="23" t="s">
        <v>59400</v>
      </c>
      <c r="F1371" s="23" t="s">
        <v>59401</v>
      </c>
      <c r="G1371" s="23" t="s">
        <v>59402</v>
      </c>
      <c r="H1371" s="7" t="s">
        <v>59403</v>
      </c>
      <c r="I1371" s="7" t="s">
        <v>59404</v>
      </c>
      <c r="J1371" s="23"/>
      <c r="K1371" s="23"/>
      <c r="L1371" s="23"/>
      <c r="M1371" s="23"/>
      <c r="N1371" s="23"/>
      <c r="O1371" s="23"/>
      <c r="P1371" s="23"/>
      <c r="Q1371" s="23"/>
      <c r="R1371" s="23"/>
      <c r="S1371" s="23"/>
      <c r="T1371" s="23"/>
      <c r="U1371" s="23"/>
    </row>
    <row r="1372" spans="1:21" ht="96.6">
      <c r="A1372" s="160" t="s">
        <v>59405</v>
      </c>
      <c r="B1372" s="23" t="s">
        <v>59406</v>
      </c>
      <c r="C1372" s="23" t="s">
        <v>59407</v>
      </c>
      <c r="D1372" s="23" t="s">
        <v>59408</v>
      </c>
      <c r="E1372" s="23" t="s">
        <v>59409</v>
      </c>
      <c r="F1372" s="23" t="s">
        <v>59410</v>
      </c>
      <c r="G1372" s="23" t="s">
        <v>59411</v>
      </c>
      <c r="H1372" s="7" t="s">
        <v>59412</v>
      </c>
      <c r="I1372" s="7" t="s">
        <v>59413</v>
      </c>
      <c r="J1372" s="23"/>
      <c r="K1372" s="23"/>
      <c r="L1372" s="23"/>
      <c r="M1372" s="23"/>
      <c r="N1372" s="23"/>
      <c r="O1372" s="23"/>
      <c r="P1372" s="23"/>
      <c r="Q1372" s="23"/>
      <c r="R1372" s="23"/>
      <c r="S1372" s="23"/>
      <c r="T1372" s="23"/>
      <c r="U1372" s="23"/>
    </row>
    <row r="1373" spans="1:21" ht="27.6">
      <c r="A1373" s="160" t="s">
        <v>59414</v>
      </c>
      <c r="B1373" s="23" t="s">
        <v>59415</v>
      </c>
      <c r="C1373" s="23" t="s">
        <v>59416</v>
      </c>
      <c r="D1373" s="23" t="s">
        <v>59417</v>
      </c>
      <c r="E1373" s="23" t="s">
        <v>59418</v>
      </c>
      <c r="F1373" s="23" t="s">
        <v>59419</v>
      </c>
      <c r="G1373" s="23" t="s">
        <v>59420</v>
      </c>
      <c r="H1373" s="7" t="s">
        <v>59421</v>
      </c>
      <c r="I1373" s="7" t="s">
        <v>59422</v>
      </c>
      <c r="J1373" s="23"/>
      <c r="K1373" s="23"/>
      <c r="L1373" s="23"/>
      <c r="M1373" s="23"/>
      <c r="N1373" s="23"/>
      <c r="O1373" s="23"/>
      <c r="P1373" s="23"/>
      <c r="Q1373" s="23"/>
      <c r="R1373" s="23"/>
      <c r="S1373" s="23"/>
      <c r="T1373" s="23"/>
      <c r="U1373" s="23"/>
    </row>
    <row r="1374" spans="1:21" ht="27.6">
      <c r="A1374" s="160" t="s">
        <v>59423</v>
      </c>
      <c r="B1374" s="23" t="s">
        <v>59424</v>
      </c>
      <c r="C1374" s="23" t="s">
        <v>59425</v>
      </c>
      <c r="D1374" s="23" t="s">
        <v>59426</v>
      </c>
      <c r="E1374" s="23" t="s">
        <v>59427</v>
      </c>
      <c r="F1374" s="23" t="s">
        <v>59428</v>
      </c>
      <c r="G1374" s="23" t="s">
        <v>59429</v>
      </c>
      <c r="H1374" s="7" t="s">
        <v>59430</v>
      </c>
      <c r="I1374" s="7" t="s">
        <v>59431</v>
      </c>
      <c r="J1374" s="23"/>
      <c r="K1374" s="23"/>
      <c r="L1374" s="23"/>
      <c r="M1374" s="23"/>
      <c r="N1374" s="23"/>
      <c r="O1374" s="23"/>
      <c r="P1374" s="23"/>
      <c r="Q1374" s="23"/>
      <c r="R1374" s="23"/>
      <c r="S1374" s="23"/>
      <c r="T1374" s="23"/>
      <c r="U1374" s="23"/>
    </row>
    <row r="1375" spans="1:21" ht="82.8">
      <c r="A1375" s="160" t="s">
        <v>59432</v>
      </c>
      <c r="B1375" s="23" t="s">
        <v>59433</v>
      </c>
      <c r="C1375" s="5" t="s">
        <v>54025</v>
      </c>
      <c r="D1375" s="23" t="s">
        <v>59434</v>
      </c>
      <c r="E1375" s="23" t="s">
        <v>59435</v>
      </c>
      <c r="F1375" s="23" t="s">
        <v>59436</v>
      </c>
      <c r="G1375" s="23" t="s">
        <v>59437</v>
      </c>
      <c r="H1375" s="7" t="s">
        <v>59438</v>
      </c>
      <c r="I1375" s="7" t="s">
        <v>59439</v>
      </c>
      <c r="J1375" s="23"/>
      <c r="K1375" s="23"/>
      <c r="L1375" s="23"/>
      <c r="M1375" s="23"/>
      <c r="N1375" s="23"/>
      <c r="O1375" s="23"/>
      <c r="P1375" s="23"/>
      <c r="Q1375" s="23"/>
      <c r="R1375" s="23"/>
      <c r="S1375" s="23"/>
      <c r="T1375" s="23"/>
      <c r="U1375" s="23"/>
    </row>
    <row r="1376" spans="1:21" ht="82.8">
      <c r="A1376" s="167" t="s">
        <v>59440</v>
      </c>
      <c r="B1376" s="23"/>
      <c r="C1376" s="23" t="s">
        <v>59441</v>
      </c>
      <c r="D1376" s="23"/>
      <c r="E1376" s="23"/>
      <c r="F1376" s="23"/>
      <c r="G1376" s="23"/>
      <c r="H1376" s="7"/>
      <c r="I1376" s="7"/>
      <c r="J1376" s="23"/>
      <c r="K1376" s="23"/>
      <c r="L1376" s="23"/>
      <c r="M1376" s="23"/>
      <c r="N1376" s="23"/>
      <c r="O1376" s="23"/>
      <c r="P1376" s="23"/>
      <c r="Q1376" s="23"/>
      <c r="R1376" s="23"/>
      <c r="S1376" s="23"/>
      <c r="T1376" s="23"/>
      <c r="U1376" s="23"/>
    </row>
    <row r="1377" spans="1:21" ht="82.8">
      <c r="A1377" s="167" t="s">
        <v>59442</v>
      </c>
      <c r="B1377" s="23"/>
      <c r="C1377" s="23" t="s">
        <v>59443</v>
      </c>
      <c r="D1377" s="23"/>
      <c r="E1377" s="23"/>
      <c r="F1377" s="23"/>
      <c r="G1377" s="23"/>
      <c r="H1377" s="7"/>
      <c r="I1377" s="7"/>
      <c r="J1377" s="23"/>
      <c r="K1377" s="23"/>
      <c r="L1377" s="23"/>
      <c r="M1377" s="23"/>
      <c r="N1377" s="23"/>
      <c r="O1377" s="23"/>
      <c r="P1377" s="23"/>
      <c r="Q1377" s="23"/>
      <c r="R1377" s="23"/>
      <c r="S1377" s="23"/>
      <c r="T1377" s="23"/>
      <c r="U1377" s="23"/>
    </row>
    <row r="1378" spans="1:21" ht="96.6">
      <c r="A1378" s="167" t="s">
        <v>59444</v>
      </c>
      <c r="B1378" s="23"/>
      <c r="C1378" s="23" t="s">
        <v>59445</v>
      </c>
      <c r="D1378" s="23"/>
      <c r="E1378" s="23"/>
      <c r="F1378" s="23"/>
      <c r="G1378" s="23"/>
      <c r="H1378" s="7"/>
      <c r="I1378" s="7"/>
      <c r="J1378" s="23"/>
      <c r="K1378" s="23"/>
      <c r="L1378" s="23"/>
      <c r="M1378" s="23"/>
      <c r="N1378" s="23"/>
      <c r="O1378" s="23"/>
      <c r="P1378" s="23"/>
      <c r="Q1378" s="23"/>
      <c r="R1378" s="23"/>
      <c r="S1378" s="23"/>
      <c r="T1378" s="23"/>
      <c r="U1378" s="23"/>
    </row>
    <row r="1379" spans="1:21" ht="13.8">
      <c r="A1379" s="167" t="s">
        <v>59446</v>
      </c>
      <c r="B1379" s="23"/>
      <c r="C1379" s="5" t="s">
        <v>59447</v>
      </c>
      <c r="D1379" s="23"/>
      <c r="E1379" s="23"/>
      <c r="F1379" s="23"/>
      <c r="G1379" s="23"/>
      <c r="H1379" s="7"/>
      <c r="I1379" s="7"/>
      <c r="J1379" s="23"/>
      <c r="K1379" s="23"/>
      <c r="L1379" s="23"/>
      <c r="M1379" s="23"/>
      <c r="N1379" s="23"/>
      <c r="O1379" s="23"/>
      <c r="P1379" s="23"/>
      <c r="Q1379" s="23"/>
      <c r="R1379" s="23"/>
      <c r="S1379" s="23"/>
      <c r="T1379" s="23"/>
      <c r="U1379" s="23"/>
    </row>
    <row r="1380" spans="1:21" ht="27.6">
      <c r="A1380" s="160" t="s">
        <v>59448</v>
      </c>
      <c r="B1380" s="23" t="s">
        <v>59449</v>
      </c>
      <c r="C1380" s="5" t="s">
        <v>54025</v>
      </c>
      <c r="D1380" s="23" t="s">
        <v>59450</v>
      </c>
      <c r="E1380" s="23" t="s">
        <v>59451</v>
      </c>
      <c r="F1380" s="23" t="s">
        <v>59452</v>
      </c>
      <c r="G1380" s="23" t="s">
        <v>59453</v>
      </c>
      <c r="H1380" s="7" t="s">
        <v>59454</v>
      </c>
      <c r="I1380" s="7" t="s">
        <v>59455</v>
      </c>
      <c r="J1380" s="23"/>
      <c r="K1380" s="23"/>
      <c r="L1380" s="23"/>
      <c r="M1380" s="23"/>
      <c r="N1380" s="23"/>
      <c r="O1380" s="23"/>
      <c r="P1380" s="23"/>
      <c r="Q1380" s="23"/>
      <c r="R1380" s="23"/>
      <c r="S1380" s="23"/>
      <c r="T1380" s="23"/>
      <c r="U1380" s="23"/>
    </row>
    <row r="1381" spans="1:21" ht="27.6">
      <c r="A1381" s="167" t="s">
        <v>59456</v>
      </c>
      <c r="B1381" s="23"/>
      <c r="C1381" s="23" t="s">
        <v>59457</v>
      </c>
      <c r="D1381" s="23"/>
      <c r="E1381" s="23"/>
      <c r="F1381" s="23"/>
      <c r="G1381" s="23"/>
      <c r="H1381" s="7"/>
      <c r="I1381" s="7"/>
      <c r="J1381" s="23"/>
      <c r="K1381" s="23"/>
      <c r="L1381" s="23"/>
      <c r="M1381" s="23"/>
      <c r="N1381" s="23"/>
      <c r="O1381" s="23"/>
      <c r="P1381" s="23"/>
      <c r="Q1381" s="23"/>
      <c r="R1381" s="23"/>
      <c r="S1381" s="23"/>
      <c r="T1381" s="23"/>
      <c r="U1381" s="23"/>
    </row>
    <row r="1382" spans="1:21" ht="27.6">
      <c r="A1382" s="167" t="s">
        <v>59458</v>
      </c>
      <c r="B1382" s="23"/>
      <c r="C1382" s="23" t="s">
        <v>59459</v>
      </c>
      <c r="D1382" s="23"/>
      <c r="E1382" s="23"/>
      <c r="F1382" s="23"/>
      <c r="G1382" s="23"/>
      <c r="H1382" s="7"/>
      <c r="I1382" s="7"/>
      <c r="J1382" s="23"/>
      <c r="K1382" s="23"/>
      <c r="L1382" s="23"/>
      <c r="M1382" s="23"/>
      <c r="N1382" s="23"/>
      <c r="O1382" s="23"/>
      <c r="P1382" s="23"/>
      <c r="Q1382" s="23"/>
      <c r="R1382" s="23"/>
      <c r="S1382" s="23"/>
      <c r="T1382" s="23"/>
      <c r="U1382" s="23"/>
    </row>
    <row r="1383" spans="1:21" ht="27.6">
      <c r="A1383" s="167" t="s">
        <v>59460</v>
      </c>
      <c r="B1383" s="23"/>
      <c r="C1383" s="23" t="s">
        <v>59461</v>
      </c>
      <c r="D1383" s="23"/>
      <c r="E1383" s="23"/>
      <c r="F1383" s="23"/>
      <c r="G1383" s="23"/>
      <c r="H1383" s="7"/>
      <c r="I1383" s="7"/>
      <c r="J1383" s="23"/>
      <c r="K1383" s="23"/>
      <c r="L1383" s="23"/>
      <c r="M1383" s="23"/>
      <c r="N1383" s="23"/>
      <c r="O1383" s="23"/>
      <c r="P1383" s="23"/>
      <c r="Q1383" s="23"/>
      <c r="R1383" s="23"/>
      <c r="S1383" s="23"/>
      <c r="T1383" s="23"/>
      <c r="U1383" s="23"/>
    </row>
    <row r="1384" spans="1:21" ht="27.6">
      <c r="A1384" s="167" t="s">
        <v>59462</v>
      </c>
      <c r="B1384" s="23"/>
      <c r="C1384" s="23" t="s">
        <v>59463</v>
      </c>
      <c r="D1384" s="23"/>
      <c r="E1384" s="23"/>
      <c r="F1384" s="23"/>
      <c r="G1384" s="23"/>
      <c r="H1384" s="7"/>
      <c r="I1384" s="7"/>
      <c r="J1384" s="23"/>
      <c r="K1384" s="23"/>
      <c r="L1384" s="23"/>
      <c r="M1384" s="23"/>
      <c r="N1384" s="23"/>
      <c r="O1384" s="23"/>
      <c r="P1384" s="23"/>
      <c r="Q1384" s="23"/>
      <c r="R1384" s="23"/>
      <c r="S1384" s="23"/>
      <c r="T1384" s="23"/>
      <c r="U1384" s="23"/>
    </row>
    <row r="1385" spans="1:21" ht="27.6">
      <c r="A1385" s="160" t="s">
        <v>59464</v>
      </c>
      <c r="B1385" s="23" t="s">
        <v>59465</v>
      </c>
      <c r="C1385" s="23" t="s">
        <v>59466</v>
      </c>
      <c r="D1385" s="23" t="s">
        <v>59467</v>
      </c>
      <c r="E1385" s="23" t="s">
        <v>59468</v>
      </c>
      <c r="F1385" s="23" t="s">
        <v>59469</v>
      </c>
      <c r="G1385" s="23" t="s">
        <v>59470</v>
      </c>
      <c r="H1385" s="7" t="s">
        <v>59471</v>
      </c>
      <c r="I1385" s="7" t="s">
        <v>59472</v>
      </c>
      <c r="J1385" s="23"/>
      <c r="K1385" s="23"/>
      <c r="L1385" s="23"/>
      <c r="M1385" s="23"/>
      <c r="N1385" s="23"/>
      <c r="O1385" s="23"/>
      <c r="P1385" s="23"/>
      <c r="Q1385" s="23"/>
      <c r="R1385" s="23"/>
      <c r="S1385" s="23"/>
      <c r="T1385" s="23"/>
      <c r="U1385" s="23"/>
    </row>
    <row r="1386" spans="1:21" ht="82.8">
      <c r="A1386" s="160" t="s">
        <v>59473</v>
      </c>
      <c r="B1386" s="23" t="s">
        <v>59474</v>
      </c>
      <c r="C1386" s="5" t="s">
        <v>54025</v>
      </c>
      <c r="D1386" s="23" t="s">
        <v>59475</v>
      </c>
      <c r="E1386" s="23" t="s">
        <v>59476</v>
      </c>
      <c r="F1386" s="23" t="s">
        <v>59477</v>
      </c>
      <c r="G1386" s="23" t="s">
        <v>59478</v>
      </c>
      <c r="H1386" s="7" t="s">
        <v>59479</v>
      </c>
      <c r="I1386" s="7" t="s">
        <v>59480</v>
      </c>
      <c r="J1386" s="23"/>
      <c r="K1386" s="23"/>
      <c r="L1386" s="23"/>
      <c r="M1386" s="23"/>
      <c r="N1386" s="23"/>
      <c r="O1386" s="23"/>
      <c r="P1386" s="23"/>
      <c r="Q1386" s="23"/>
      <c r="R1386" s="23"/>
      <c r="S1386" s="23"/>
      <c r="T1386" s="23"/>
      <c r="U1386" s="23"/>
    </row>
    <row r="1387" spans="1:21" ht="55.2">
      <c r="A1387" s="167" t="s">
        <v>59481</v>
      </c>
      <c r="B1387" s="23"/>
      <c r="C1387" s="23" t="s">
        <v>59482</v>
      </c>
      <c r="D1387" s="23"/>
      <c r="E1387" s="23"/>
      <c r="F1387" s="23"/>
      <c r="G1387" s="23"/>
      <c r="H1387" s="7"/>
      <c r="I1387" s="7"/>
      <c r="J1387" s="23"/>
      <c r="K1387" s="23"/>
      <c r="L1387" s="23"/>
      <c r="M1387" s="23"/>
      <c r="N1387" s="23"/>
      <c r="O1387" s="23"/>
      <c r="P1387" s="23"/>
      <c r="Q1387" s="23"/>
      <c r="R1387" s="23"/>
      <c r="S1387" s="23"/>
      <c r="T1387" s="23"/>
      <c r="U1387" s="23"/>
    </row>
    <row r="1388" spans="1:21" ht="55.2">
      <c r="A1388" s="167" t="s">
        <v>59483</v>
      </c>
      <c r="B1388" s="23"/>
      <c r="C1388" s="23" t="s">
        <v>59484</v>
      </c>
      <c r="D1388" s="23"/>
      <c r="E1388" s="23"/>
      <c r="F1388" s="23"/>
      <c r="G1388" s="23"/>
      <c r="H1388" s="7"/>
      <c r="I1388" s="7"/>
      <c r="J1388" s="23"/>
      <c r="K1388" s="23"/>
      <c r="L1388" s="23"/>
      <c r="M1388" s="23"/>
      <c r="N1388" s="23"/>
      <c r="O1388" s="23"/>
      <c r="P1388" s="23"/>
      <c r="Q1388" s="23"/>
      <c r="R1388" s="23"/>
      <c r="S1388" s="23"/>
      <c r="T1388" s="23"/>
      <c r="U1388" s="23"/>
    </row>
    <row r="1389" spans="1:21" ht="55.2">
      <c r="A1389" s="167" t="s">
        <v>59485</v>
      </c>
      <c r="B1389" s="23"/>
      <c r="C1389" s="23" t="s">
        <v>59486</v>
      </c>
      <c r="D1389" s="23"/>
      <c r="E1389" s="23"/>
      <c r="F1389" s="23"/>
      <c r="G1389" s="23"/>
      <c r="H1389" s="7"/>
      <c r="I1389" s="7"/>
      <c r="J1389" s="23"/>
      <c r="K1389" s="23"/>
      <c r="L1389" s="23"/>
      <c r="M1389" s="23"/>
      <c r="N1389" s="23"/>
      <c r="O1389" s="23"/>
      <c r="P1389" s="23"/>
      <c r="Q1389" s="23"/>
      <c r="R1389" s="23"/>
      <c r="S1389" s="23"/>
      <c r="T1389" s="23"/>
      <c r="U1389" s="23"/>
    </row>
    <row r="1390" spans="1:21" ht="69">
      <c r="A1390" s="167" t="s">
        <v>59487</v>
      </c>
      <c r="B1390" s="23"/>
      <c r="C1390" s="23" t="s">
        <v>59488</v>
      </c>
      <c r="D1390" s="23"/>
      <c r="E1390" s="23"/>
      <c r="F1390" s="23"/>
      <c r="G1390" s="23"/>
      <c r="H1390" s="7"/>
      <c r="I1390" s="7"/>
      <c r="J1390" s="23"/>
      <c r="K1390" s="23"/>
      <c r="L1390" s="23"/>
      <c r="M1390" s="23"/>
      <c r="N1390" s="23"/>
      <c r="O1390" s="23"/>
      <c r="P1390" s="23"/>
      <c r="Q1390" s="23"/>
      <c r="R1390" s="23"/>
      <c r="S1390" s="23"/>
      <c r="T1390" s="23"/>
      <c r="U1390" s="23"/>
    </row>
    <row r="1391" spans="1:21" ht="27.6">
      <c r="A1391" s="160" t="s">
        <v>59489</v>
      </c>
      <c r="B1391" s="23" t="s">
        <v>59490</v>
      </c>
      <c r="C1391" s="5" t="s">
        <v>54025</v>
      </c>
      <c r="D1391" s="23" t="s">
        <v>59491</v>
      </c>
      <c r="E1391" s="23" t="s">
        <v>59492</v>
      </c>
      <c r="F1391" s="23" t="s">
        <v>59493</v>
      </c>
      <c r="G1391" s="23" t="s">
        <v>59494</v>
      </c>
      <c r="H1391" s="7" t="s">
        <v>59495</v>
      </c>
      <c r="I1391" s="7" t="s">
        <v>59496</v>
      </c>
      <c r="J1391" s="23"/>
      <c r="K1391" s="23"/>
      <c r="L1391" s="23"/>
      <c r="M1391" s="23"/>
      <c r="N1391" s="23"/>
      <c r="O1391" s="23"/>
      <c r="P1391" s="23"/>
      <c r="Q1391" s="23"/>
      <c r="R1391" s="23"/>
      <c r="S1391" s="23"/>
      <c r="T1391" s="23"/>
      <c r="U1391" s="23"/>
    </row>
    <row r="1392" spans="1:21" ht="27.6">
      <c r="A1392" s="167" t="s">
        <v>59497</v>
      </c>
      <c r="B1392" s="23"/>
      <c r="C1392" s="23" t="s">
        <v>59498</v>
      </c>
      <c r="D1392" s="23"/>
      <c r="E1392" s="23"/>
      <c r="F1392" s="23"/>
      <c r="G1392" s="23"/>
      <c r="H1392" s="48"/>
      <c r="I1392" s="7"/>
      <c r="J1392" s="23"/>
      <c r="K1392" s="23"/>
      <c r="L1392" s="23"/>
      <c r="M1392" s="23"/>
      <c r="N1392" s="23"/>
      <c r="O1392" s="23"/>
      <c r="P1392" s="23"/>
      <c r="Q1392" s="23"/>
      <c r="R1392" s="23"/>
      <c r="S1392" s="23"/>
      <c r="T1392" s="23"/>
      <c r="U1392" s="23"/>
    </row>
    <row r="1393" spans="1:21" ht="27.6">
      <c r="A1393" s="167" t="s">
        <v>59499</v>
      </c>
      <c r="B1393" s="23"/>
      <c r="C1393" s="23" t="s">
        <v>59500</v>
      </c>
      <c r="D1393" s="23"/>
      <c r="E1393" s="23"/>
      <c r="F1393" s="23"/>
      <c r="G1393" s="23"/>
      <c r="H1393" s="48"/>
      <c r="I1393" s="7"/>
      <c r="J1393" s="23"/>
      <c r="K1393" s="23"/>
      <c r="L1393" s="23"/>
      <c r="M1393" s="23"/>
      <c r="N1393" s="23"/>
      <c r="O1393" s="23"/>
      <c r="P1393" s="23"/>
      <c r="Q1393" s="23"/>
      <c r="R1393" s="23"/>
      <c r="S1393" s="23"/>
      <c r="T1393" s="23"/>
      <c r="U1393" s="23"/>
    </row>
    <row r="1394" spans="1:21" ht="27.6">
      <c r="A1394" s="167" t="s">
        <v>59501</v>
      </c>
      <c r="B1394" s="23"/>
      <c r="C1394" s="23" t="s">
        <v>59502</v>
      </c>
      <c r="D1394" s="23"/>
      <c r="E1394" s="23"/>
      <c r="F1394" s="23"/>
      <c r="G1394" s="23"/>
      <c r="H1394" s="48"/>
      <c r="I1394" s="7"/>
      <c r="J1394" s="23"/>
      <c r="K1394" s="23"/>
      <c r="L1394" s="23"/>
      <c r="M1394" s="23"/>
      <c r="N1394" s="23"/>
      <c r="O1394" s="23"/>
      <c r="P1394" s="23"/>
      <c r="Q1394" s="23"/>
      <c r="R1394" s="23"/>
      <c r="S1394" s="23"/>
      <c r="T1394" s="23"/>
      <c r="U1394" s="23"/>
    </row>
    <row r="1395" spans="1:21" ht="27.6">
      <c r="A1395" s="167" t="s">
        <v>59503</v>
      </c>
      <c r="B1395" s="23"/>
      <c r="C1395" s="23" t="s">
        <v>59504</v>
      </c>
      <c r="D1395" s="23"/>
      <c r="E1395" s="23"/>
      <c r="F1395" s="23"/>
      <c r="G1395" s="23"/>
      <c r="H1395" s="48"/>
      <c r="I1395" s="7"/>
      <c r="J1395" s="23"/>
      <c r="K1395" s="23"/>
      <c r="L1395" s="23"/>
      <c r="M1395" s="23"/>
      <c r="N1395" s="23"/>
      <c r="O1395" s="23"/>
      <c r="P1395" s="23"/>
      <c r="Q1395" s="23"/>
      <c r="R1395" s="23"/>
      <c r="S1395" s="23"/>
      <c r="T1395" s="23"/>
      <c r="U1395" s="23"/>
    </row>
    <row r="1396" spans="1:21" ht="41.4">
      <c r="A1396" s="160" t="s">
        <v>59505</v>
      </c>
      <c r="B1396" s="23" t="s">
        <v>59506</v>
      </c>
      <c r="C1396" s="23" t="s">
        <v>59507</v>
      </c>
      <c r="D1396" s="23" t="s">
        <v>59508</v>
      </c>
      <c r="E1396" s="23" t="s">
        <v>59509</v>
      </c>
      <c r="F1396" s="23" t="s">
        <v>59510</v>
      </c>
      <c r="G1396" s="23" t="s">
        <v>59511</v>
      </c>
      <c r="H1396" s="7" t="s">
        <v>59512</v>
      </c>
      <c r="I1396" s="7" t="s">
        <v>59513</v>
      </c>
      <c r="J1396" s="23"/>
      <c r="K1396" s="23"/>
      <c r="L1396" s="23"/>
      <c r="M1396" s="23"/>
      <c r="N1396" s="23"/>
      <c r="O1396" s="23"/>
      <c r="P1396" s="23"/>
      <c r="Q1396" s="23"/>
      <c r="R1396" s="23"/>
      <c r="S1396" s="23"/>
      <c r="T1396" s="23"/>
      <c r="U1396" s="23"/>
    </row>
    <row r="1397" spans="1:21" ht="13.8">
      <c r="A1397" s="160" t="s">
        <v>59514</v>
      </c>
      <c r="B1397" s="23" t="s">
        <v>59515</v>
      </c>
      <c r="C1397" s="5" t="s">
        <v>26246</v>
      </c>
      <c r="D1397" s="23" t="s">
        <v>59516</v>
      </c>
      <c r="E1397" s="23" t="s">
        <v>59517</v>
      </c>
      <c r="F1397" s="23" t="s">
        <v>59518</v>
      </c>
      <c r="G1397" s="23" t="s">
        <v>59519</v>
      </c>
      <c r="H1397" s="7" t="s">
        <v>59520</v>
      </c>
      <c r="I1397" s="7" t="s">
        <v>59521</v>
      </c>
      <c r="J1397" s="23"/>
      <c r="K1397" s="23"/>
      <c r="L1397" s="23"/>
      <c r="M1397" s="23"/>
      <c r="N1397" s="23"/>
      <c r="O1397" s="23"/>
      <c r="P1397" s="23"/>
      <c r="Q1397" s="23"/>
      <c r="R1397" s="23"/>
      <c r="S1397" s="23"/>
      <c r="T1397" s="23"/>
      <c r="U1397" s="23"/>
    </row>
    <row r="1398" spans="1:21" ht="13.8">
      <c r="A1398" s="167" t="s">
        <v>59522</v>
      </c>
      <c r="B1398" s="23"/>
      <c r="C1398" s="23" t="s">
        <v>59523</v>
      </c>
      <c r="D1398" s="23"/>
      <c r="E1398" s="23"/>
      <c r="F1398" s="23"/>
      <c r="G1398" s="23"/>
      <c r="H1398" s="7"/>
      <c r="I1398" s="7"/>
      <c r="J1398" s="23"/>
      <c r="K1398" s="23"/>
      <c r="L1398" s="23"/>
      <c r="M1398" s="23"/>
      <c r="N1398" s="23"/>
      <c r="O1398" s="23"/>
      <c r="P1398" s="23"/>
      <c r="Q1398" s="23"/>
      <c r="R1398" s="23"/>
      <c r="S1398" s="23"/>
      <c r="T1398" s="23"/>
      <c r="U1398" s="23"/>
    </row>
    <row r="1399" spans="1:21" ht="13.8">
      <c r="A1399" s="167" t="s">
        <v>59524</v>
      </c>
      <c r="B1399" s="23"/>
      <c r="C1399" s="23" t="s">
        <v>59525</v>
      </c>
      <c r="D1399" s="23"/>
      <c r="E1399" s="23"/>
      <c r="F1399" s="23"/>
      <c r="G1399" s="23"/>
      <c r="H1399" s="7"/>
      <c r="I1399" s="7"/>
      <c r="J1399" s="23"/>
      <c r="K1399" s="23"/>
      <c r="L1399" s="23"/>
      <c r="M1399" s="23"/>
      <c r="N1399" s="23"/>
      <c r="O1399" s="23"/>
      <c r="P1399" s="23"/>
      <c r="Q1399" s="23"/>
      <c r="R1399" s="23"/>
      <c r="S1399" s="23"/>
      <c r="T1399" s="23"/>
      <c r="U1399" s="23"/>
    </row>
    <row r="1400" spans="1:21" ht="13.8">
      <c r="A1400" s="167" t="s">
        <v>59526</v>
      </c>
      <c r="B1400" s="23"/>
      <c r="C1400" s="23" t="s">
        <v>59527</v>
      </c>
      <c r="D1400" s="23"/>
      <c r="E1400" s="23"/>
      <c r="F1400" s="23"/>
      <c r="G1400" s="23"/>
      <c r="H1400" s="7"/>
      <c r="I1400" s="7"/>
      <c r="J1400" s="23"/>
      <c r="K1400" s="23"/>
      <c r="L1400" s="23"/>
      <c r="M1400" s="23"/>
      <c r="N1400" s="23"/>
      <c r="O1400" s="23"/>
      <c r="P1400" s="23"/>
      <c r="Q1400" s="23"/>
      <c r="R1400" s="23"/>
      <c r="S1400" s="23"/>
      <c r="T1400" s="23"/>
      <c r="U1400" s="23"/>
    </row>
    <row r="1401" spans="1:21" ht="55.2">
      <c r="A1401" s="160" t="s">
        <v>59528</v>
      </c>
      <c r="B1401" s="23" t="s">
        <v>59529</v>
      </c>
      <c r="C1401" s="5" t="s">
        <v>26246</v>
      </c>
      <c r="D1401" s="23" t="s">
        <v>59530</v>
      </c>
      <c r="E1401" s="23" t="s">
        <v>59531</v>
      </c>
      <c r="F1401" s="23" t="s">
        <v>59532</v>
      </c>
      <c r="G1401" s="23" t="s">
        <v>59533</v>
      </c>
      <c r="H1401" s="7" t="s">
        <v>59534</v>
      </c>
      <c r="I1401" s="7" t="s">
        <v>59535</v>
      </c>
      <c r="J1401" s="23"/>
      <c r="K1401" s="23"/>
      <c r="L1401" s="23"/>
      <c r="M1401" s="23"/>
      <c r="N1401" s="23"/>
      <c r="O1401" s="23"/>
      <c r="P1401" s="23"/>
      <c r="Q1401" s="23"/>
      <c r="R1401" s="23"/>
      <c r="S1401" s="23"/>
      <c r="T1401" s="23"/>
      <c r="U1401" s="23"/>
    </row>
    <row r="1402" spans="1:21" ht="41.4">
      <c r="A1402" s="167" t="s">
        <v>59536</v>
      </c>
      <c r="B1402" s="23"/>
      <c r="C1402" s="23" t="s">
        <v>59537</v>
      </c>
      <c r="D1402" s="23"/>
      <c r="E1402" s="23"/>
      <c r="F1402" s="23"/>
      <c r="G1402" s="23"/>
      <c r="H1402" s="7"/>
      <c r="I1402" s="7"/>
      <c r="J1402" s="23"/>
      <c r="K1402" s="23"/>
      <c r="L1402" s="23"/>
      <c r="M1402" s="23"/>
      <c r="N1402" s="23"/>
      <c r="O1402" s="23"/>
      <c r="P1402" s="23"/>
      <c r="Q1402" s="23"/>
      <c r="R1402" s="23"/>
      <c r="S1402" s="23"/>
      <c r="T1402" s="23"/>
      <c r="U1402" s="23"/>
    </row>
    <row r="1403" spans="1:21" ht="41.4">
      <c r="A1403" s="167" t="s">
        <v>59538</v>
      </c>
      <c r="B1403" s="23"/>
      <c r="C1403" s="23" t="s">
        <v>59539</v>
      </c>
      <c r="D1403" s="23"/>
      <c r="E1403" s="23"/>
      <c r="F1403" s="23"/>
      <c r="G1403" s="23"/>
      <c r="H1403" s="7"/>
      <c r="I1403" s="7"/>
      <c r="J1403" s="23"/>
      <c r="K1403" s="23"/>
      <c r="L1403" s="23"/>
      <c r="M1403" s="23"/>
      <c r="N1403" s="23"/>
      <c r="O1403" s="23"/>
      <c r="P1403" s="23"/>
      <c r="Q1403" s="23"/>
      <c r="R1403" s="23"/>
      <c r="S1403" s="23"/>
      <c r="T1403" s="23"/>
      <c r="U1403" s="23"/>
    </row>
    <row r="1404" spans="1:21" ht="41.4">
      <c r="A1404" s="167" t="s">
        <v>59540</v>
      </c>
      <c r="B1404" s="23"/>
      <c r="C1404" s="23" t="s">
        <v>59541</v>
      </c>
      <c r="D1404" s="23"/>
      <c r="E1404" s="23"/>
      <c r="F1404" s="23"/>
      <c r="G1404" s="23"/>
      <c r="H1404" s="7"/>
      <c r="I1404" s="7"/>
      <c r="J1404" s="23"/>
      <c r="K1404" s="23"/>
      <c r="L1404" s="23"/>
      <c r="M1404" s="23"/>
      <c r="N1404" s="23"/>
      <c r="O1404" s="23"/>
      <c r="P1404" s="23"/>
      <c r="Q1404" s="23"/>
      <c r="R1404" s="23"/>
      <c r="S1404" s="23"/>
      <c r="T1404" s="23"/>
      <c r="U1404" s="23"/>
    </row>
    <row r="1405" spans="1:21" ht="27.6">
      <c r="A1405" s="160" t="s">
        <v>59542</v>
      </c>
      <c r="B1405" s="23" t="s">
        <v>59543</v>
      </c>
      <c r="C1405" s="5" t="s">
        <v>26246</v>
      </c>
      <c r="D1405" s="23" t="s">
        <v>59544</v>
      </c>
      <c r="E1405" s="23" t="s">
        <v>59545</v>
      </c>
      <c r="F1405" s="23" t="s">
        <v>59546</v>
      </c>
      <c r="G1405" s="23" t="s">
        <v>59547</v>
      </c>
      <c r="H1405" s="7" t="s">
        <v>59548</v>
      </c>
      <c r="I1405" s="7" t="s">
        <v>59549</v>
      </c>
      <c r="J1405" s="23"/>
      <c r="K1405" s="23"/>
      <c r="L1405" s="23"/>
      <c r="M1405" s="23"/>
      <c r="N1405" s="23"/>
      <c r="O1405" s="23"/>
      <c r="P1405" s="23"/>
      <c r="Q1405" s="23"/>
      <c r="R1405" s="23"/>
      <c r="S1405" s="23"/>
      <c r="T1405" s="23"/>
      <c r="U1405" s="23"/>
    </row>
    <row r="1406" spans="1:21" ht="13.8">
      <c r="A1406" s="167" t="s">
        <v>59550</v>
      </c>
      <c r="B1406" s="23"/>
      <c r="C1406" s="23" t="s">
        <v>59551</v>
      </c>
      <c r="D1406" s="23"/>
      <c r="E1406" s="23"/>
      <c r="F1406" s="23"/>
      <c r="G1406" s="23"/>
      <c r="H1406" s="7"/>
      <c r="I1406" s="7"/>
      <c r="J1406" s="23"/>
      <c r="K1406" s="23"/>
      <c r="L1406" s="23"/>
      <c r="M1406" s="23"/>
      <c r="N1406" s="23"/>
      <c r="O1406" s="23"/>
      <c r="P1406" s="23"/>
      <c r="Q1406" s="23"/>
      <c r="R1406" s="23"/>
      <c r="S1406" s="23"/>
      <c r="T1406" s="23"/>
      <c r="U1406" s="23"/>
    </row>
    <row r="1407" spans="1:21" ht="13.8">
      <c r="A1407" s="167" t="s">
        <v>59552</v>
      </c>
      <c r="B1407" s="23"/>
      <c r="C1407" s="6" t="s">
        <v>59553</v>
      </c>
      <c r="D1407" s="23"/>
      <c r="E1407" s="23"/>
      <c r="F1407" s="23"/>
      <c r="G1407" s="23"/>
      <c r="H1407" s="7"/>
      <c r="I1407" s="7"/>
      <c r="J1407" s="23"/>
      <c r="K1407" s="23"/>
      <c r="L1407" s="23"/>
      <c r="M1407" s="23"/>
      <c r="N1407" s="23"/>
      <c r="O1407" s="23"/>
      <c r="P1407" s="23"/>
      <c r="Q1407" s="23"/>
      <c r="R1407" s="23"/>
      <c r="S1407" s="23"/>
      <c r="T1407" s="23"/>
      <c r="U1407" s="23"/>
    </row>
    <row r="1408" spans="1:21" ht="13.8">
      <c r="A1408" s="167" t="s">
        <v>59554</v>
      </c>
      <c r="B1408" s="23"/>
      <c r="C1408" s="6" t="s">
        <v>59555</v>
      </c>
      <c r="D1408" s="23"/>
      <c r="E1408" s="23"/>
      <c r="F1408" s="23"/>
      <c r="G1408" s="23"/>
      <c r="H1408" s="7"/>
      <c r="I1408" s="7"/>
      <c r="J1408" s="23"/>
      <c r="K1408" s="23"/>
      <c r="L1408" s="23"/>
      <c r="M1408" s="23"/>
      <c r="N1408" s="23"/>
      <c r="O1408" s="23"/>
      <c r="P1408" s="23"/>
      <c r="Q1408" s="23"/>
      <c r="R1408" s="23"/>
      <c r="S1408" s="23"/>
      <c r="T1408" s="23"/>
      <c r="U1408" s="23"/>
    </row>
    <row r="1409" spans="1:21" ht="69">
      <c r="A1409" s="160" t="s">
        <v>59556</v>
      </c>
      <c r="B1409" s="23" t="s">
        <v>59557</v>
      </c>
      <c r="C1409" s="5" t="s">
        <v>26246</v>
      </c>
      <c r="D1409" s="23" t="s">
        <v>59558</v>
      </c>
      <c r="E1409" s="23" t="s">
        <v>59559</v>
      </c>
      <c r="F1409" s="23" t="s">
        <v>59560</v>
      </c>
      <c r="G1409" s="23" t="s">
        <v>59561</v>
      </c>
      <c r="H1409" s="7" t="s">
        <v>59562</v>
      </c>
      <c r="I1409" s="7" t="s">
        <v>59563</v>
      </c>
      <c r="J1409" s="23"/>
      <c r="K1409" s="23"/>
      <c r="L1409" s="23"/>
      <c r="M1409" s="23"/>
      <c r="N1409" s="23"/>
      <c r="O1409" s="23"/>
      <c r="P1409" s="23"/>
      <c r="Q1409" s="23"/>
      <c r="R1409" s="23"/>
      <c r="S1409" s="23"/>
      <c r="T1409" s="23"/>
      <c r="U1409" s="23"/>
    </row>
    <row r="1410" spans="1:21" ht="69">
      <c r="A1410" s="167" t="s">
        <v>59564</v>
      </c>
      <c r="B1410" s="23"/>
      <c r="C1410" s="23" t="s">
        <v>59565</v>
      </c>
      <c r="D1410" s="23"/>
      <c r="E1410" s="23"/>
      <c r="F1410" s="23"/>
      <c r="G1410" s="23"/>
      <c r="H1410" s="7"/>
      <c r="I1410" s="7"/>
      <c r="J1410" s="23"/>
      <c r="K1410" s="23"/>
      <c r="L1410" s="23"/>
      <c r="M1410" s="23"/>
      <c r="N1410" s="23"/>
      <c r="O1410" s="23"/>
      <c r="P1410" s="23"/>
      <c r="Q1410" s="23"/>
      <c r="R1410" s="23"/>
      <c r="S1410" s="23"/>
      <c r="T1410" s="23"/>
      <c r="U1410" s="23"/>
    </row>
    <row r="1411" spans="1:21" ht="13.8">
      <c r="A1411" s="167" t="s">
        <v>59566</v>
      </c>
      <c r="B1411" s="23"/>
      <c r="C1411" s="6" t="s">
        <v>59567</v>
      </c>
      <c r="D1411" s="23"/>
      <c r="E1411" s="23"/>
      <c r="F1411" s="23"/>
      <c r="G1411" s="23"/>
      <c r="H1411" s="7"/>
      <c r="I1411" s="7"/>
      <c r="J1411" s="23"/>
      <c r="K1411" s="23"/>
      <c r="L1411" s="23"/>
      <c r="M1411" s="23"/>
      <c r="N1411" s="23"/>
      <c r="O1411" s="23"/>
      <c r="P1411" s="23"/>
      <c r="Q1411" s="23"/>
      <c r="R1411" s="23"/>
      <c r="S1411" s="23"/>
      <c r="T1411" s="23"/>
      <c r="U1411" s="23"/>
    </row>
    <row r="1412" spans="1:21" ht="41.4">
      <c r="A1412" s="167" t="s">
        <v>59568</v>
      </c>
      <c r="B1412" s="23"/>
      <c r="C1412" s="23" t="s">
        <v>59569</v>
      </c>
      <c r="D1412" s="23"/>
      <c r="E1412" s="23"/>
      <c r="F1412" s="23"/>
      <c r="G1412" s="23"/>
      <c r="H1412" s="7"/>
      <c r="I1412" s="7"/>
      <c r="J1412" s="23"/>
      <c r="K1412" s="23"/>
      <c r="L1412" s="23"/>
      <c r="M1412" s="23"/>
      <c r="N1412" s="23"/>
      <c r="O1412" s="23"/>
      <c r="P1412" s="23"/>
      <c r="Q1412" s="23"/>
      <c r="R1412" s="23"/>
      <c r="S1412" s="23"/>
      <c r="T1412" s="23"/>
      <c r="U1412" s="23"/>
    </row>
    <row r="1413" spans="1:21" ht="13.8">
      <c r="A1413" s="160" t="s">
        <v>59570</v>
      </c>
      <c r="B1413" s="23" t="s">
        <v>59571</v>
      </c>
      <c r="C1413" s="5" t="s">
        <v>26246</v>
      </c>
      <c r="D1413" s="23" t="s">
        <v>59572</v>
      </c>
      <c r="E1413" s="23" t="s">
        <v>59573</v>
      </c>
      <c r="F1413" s="23" t="s">
        <v>59574</v>
      </c>
      <c r="G1413" s="23" t="s">
        <v>59575</v>
      </c>
      <c r="H1413" s="7" t="s">
        <v>59576</v>
      </c>
      <c r="I1413" s="7" t="s">
        <v>59577</v>
      </c>
      <c r="J1413" s="23"/>
      <c r="K1413" s="23"/>
      <c r="L1413" s="23"/>
      <c r="M1413" s="23"/>
      <c r="N1413" s="23"/>
      <c r="O1413" s="23"/>
      <c r="P1413" s="23"/>
      <c r="Q1413" s="23"/>
      <c r="R1413" s="23"/>
      <c r="S1413" s="23"/>
      <c r="T1413" s="23"/>
      <c r="U1413" s="23"/>
    </row>
    <row r="1414" spans="1:21" ht="13.8">
      <c r="A1414" s="167" t="s">
        <v>59578</v>
      </c>
      <c r="B1414" s="23"/>
      <c r="C1414" s="23" t="s">
        <v>59579</v>
      </c>
      <c r="D1414" s="23"/>
      <c r="E1414" s="23"/>
      <c r="F1414" s="23"/>
      <c r="G1414" s="23"/>
      <c r="H1414" s="7"/>
      <c r="I1414" s="7"/>
      <c r="J1414" s="23"/>
      <c r="K1414" s="23"/>
      <c r="L1414" s="23"/>
      <c r="M1414" s="23"/>
      <c r="N1414" s="23"/>
      <c r="O1414" s="23"/>
      <c r="P1414" s="23"/>
      <c r="Q1414" s="23"/>
      <c r="R1414" s="23"/>
      <c r="S1414" s="23"/>
      <c r="T1414" s="23"/>
      <c r="U1414" s="23"/>
    </row>
    <row r="1415" spans="1:21" ht="13.8">
      <c r="A1415" s="167" t="s">
        <v>59580</v>
      </c>
      <c r="B1415" s="23"/>
      <c r="C1415" s="23" t="s">
        <v>59581</v>
      </c>
      <c r="D1415" s="23"/>
      <c r="E1415" s="23"/>
      <c r="F1415" s="23"/>
      <c r="G1415" s="23"/>
      <c r="H1415" s="7"/>
      <c r="I1415" s="7"/>
      <c r="J1415" s="23"/>
      <c r="K1415" s="23"/>
      <c r="L1415" s="23"/>
      <c r="M1415" s="23"/>
      <c r="N1415" s="23"/>
      <c r="O1415" s="23"/>
      <c r="P1415" s="23"/>
      <c r="Q1415" s="23"/>
      <c r="R1415" s="23"/>
      <c r="S1415" s="23"/>
      <c r="T1415" s="23"/>
      <c r="U1415" s="23"/>
    </row>
    <row r="1416" spans="1:21" ht="13.8">
      <c r="A1416" s="167" t="s">
        <v>59582</v>
      </c>
      <c r="B1416" s="23"/>
      <c r="C1416" s="6" t="s">
        <v>59583</v>
      </c>
      <c r="D1416" s="23"/>
      <c r="E1416" s="23"/>
      <c r="F1416" s="23"/>
      <c r="G1416" s="23"/>
      <c r="H1416" s="7"/>
      <c r="I1416" s="7"/>
      <c r="J1416" s="23"/>
      <c r="K1416" s="23"/>
      <c r="L1416" s="23"/>
      <c r="M1416" s="23"/>
      <c r="N1416" s="23"/>
      <c r="O1416" s="23"/>
      <c r="P1416" s="23"/>
      <c r="Q1416" s="23"/>
      <c r="R1416" s="23"/>
      <c r="S1416" s="23"/>
      <c r="T1416" s="23"/>
      <c r="U1416" s="23"/>
    </row>
    <row r="1417" spans="1:21" ht="124.2">
      <c r="A1417" s="160" t="s">
        <v>59584</v>
      </c>
      <c r="B1417" s="23" t="s">
        <v>59585</v>
      </c>
      <c r="C1417" s="5" t="s">
        <v>26246</v>
      </c>
      <c r="D1417" s="23" t="s">
        <v>59586</v>
      </c>
      <c r="E1417" s="23" t="s">
        <v>59587</v>
      </c>
      <c r="F1417" s="23" t="s">
        <v>59588</v>
      </c>
      <c r="G1417" s="23" t="s">
        <v>59589</v>
      </c>
      <c r="H1417" s="7" t="s">
        <v>59590</v>
      </c>
      <c r="I1417" s="7" t="s">
        <v>59591</v>
      </c>
      <c r="J1417" s="23"/>
      <c r="K1417" s="23"/>
      <c r="L1417" s="23"/>
      <c r="M1417" s="23"/>
      <c r="N1417" s="23"/>
      <c r="O1417" s="23"/>
      <c r="P1417" s="23"/>
      <c r="Q1417" s="23"/>
      <c r="R1417" s="23"/>
      <c r="S1417" s="23"/>
      <c r="T1417" s="23"/>
      <c r="U1417" s="23"/>
    </row>
    <row r="1418" spans="1:21" ht="96.6">
      <c r="A1418" s="167" t="s">
        <v>59592</v>
      </c>
      <c r="B1418" s="23"/>
      <c r="C1418" s="23" t="s">
        <v>59593</v>
      </c>
      <c r="D1418" s="23"/>
      <c r="E1418" s="23"/>
      <c r="F1418" s="23"/>
      <c r="G1418" s="23"/>
      <c r="H1418" s="7"/>
      <c r="I1418" s="7"/>
      <c r="J1418" s="23"/>
      <c r="K1418" s="23"/>
      <c r="L1418" s="23"/>
      <c r="M1418" s="23"/>
      <c r="N1418" s="23"/>
      <c r="O1418" s="23"/>
      <c r="P1418" s="23"/>
      <c r="Q1418" s="23"/>
      <c r="R1418" s="23"/>
      <c r="S1418" s="23"/>
      <c r="T1418" s="23"/>
      <c r="U1418" s="23"/>
    </row>
    <row r="1419" spans="1:21" ht="82.8">
      <c r="A1419" s="167" t="s">
        <v>59594</v>
      </c>
      <c r="B1419" s="23"/>
      <c r="C1419" s="23" t="s">
        <v>59595</v>
      </c>
      <c r="D1419" s="23"/>
      <c r="E1419" s="23"/>
      <c r="F1419" s="23"/>
      <c r="G1419" s="23"/>
      <c r="H1419" s="7"/>
      <c r="I1419" s="7"/>
      <c r="J1419" s="23"/>
      <c r="K1419" s="23"/>
      <c r="L1419" s="23"/>
      <c r="M1419" s="23"/>
      <c r="N1419" s="23"/>
      <c r="O1419" s="23"/>
      <c r="P1419" s="23"/>
      <c r="Q1419" s="23"/>
      <c r="R1419" s="23"/>
      <c r="S1419" s="23"/>
      <c r="T1419" s="23"/>
      <c r="U1419" s="23"/>
    </row>
    <row r="1420" spans="1:21" ht="82.8">
      <c r="A1420" s="167" t="s">
        <v>59596</v>
      </c>
      <c r="B1420" s="23"/>
      <c r="C1420" s="23" t="s">
        <v>59597</v>
      </c>
      <c r="D1420" s="23"/>
      <c r="E1420" s="23"/>
      <c r="F1420" s="23"/>
      <c r="G1420" s="23"/>
      <c r="H1420" s="7"/>
      <c r="I1420" s="7"/>
      <c r="J1420" s="23"/>
      <c r="K1420" s="23"/>
      <c r="L1420" s="23"/>
      <c r="M1420" s="23"/>
      <c r="N1420" s="23"/>
      <c r="O1420" s="23"/>
      <c r="P1420" s="23"/>
      <c r="Q1420" s="23"/>
      <c r="R1420" s="23"/>
      <c r="S1420" s="23"/>
      <c r="T1420" s="23"/>
      <c r="U1420" s="23"/>
    </row>
    <row r="1421" spans="1:21" ht="13.8">
      <c r="A1421" s="160" t="s">
        <v>59598</v>
      </c>
      <c r="B1421" s="23" t="s">
        <v>59599</v>
      </c>
      <c r="C1421" s="5" t="s">
        <v>26246</v>
      </c>
      <c r="D1421" s="23" t="s">
        <v>59600</v>
      </c>
      <c r="E1421" s="23" t="s">
        <v>59601</v>
      </c>
      <c r="F1421" s="23" t="s">
        <v>59602</v>
      </c>
      <c r="G1421" s="23" t="s">
        <v>59603</v>
      </c>
      <c r="H1421" s="7" t="s">
        <v>59604</v>
      </c>
      <c r="I1421" s="7" t="s">
        <v>59605</v>
      </c>
      <c r="J1421" s="23"/>
      <c r="K1421" s="23"/>
      <c r="L1421" s="23"/>
      <c r="M1421" s="23"/>
      <c r="N1421" s="23"/>
      <c r="O1421" s="23"/>
      <c r="P1421" s="23"/>
      <c r="Q1421" s="23"/>
      <c r="R1421" s="23"/>
      <c r="S1421" s="23"/>
      <c r="T1421" s="23"/>
      <c r="U1421" s="23"/>
    </row>
    <row r="1422" spans="1:21" ht="13.8">
      <c r="A1422" s="167" t="s">
        <v>59606</v>
      </c>
      <c r="B1422" s="23"/>
      <c r="C1422" s="23" t="s">
        <v>59607</v>
      </c>
      <c r="D1422" s="23"/>
      <c r="E1422" s="23"/>
      <c r="F1422" s="23"/>
      <c r="G1422" s="23"/>
      <c r="H1422" s="7"/>
      <c r="I1422" s="7"/>
      <c r="J1422" s="23"/>
      <c r="K1422" s="23"/>
      <c r="L1422" s="23"/>
      <c r="M1422" s="23"/>
      <c r="N1422" s="23"/>
      <c r="O1422" s="23"/>
      <c r="P1422" s="23"/>
      <c r="Q1422" s="23"/>
      <c r="R1422" s="23"/>
      <c r="S1422" s="23"/>
      <c r="T1422" s="23"/>
      <c r="U1422" s="23"/>
    </row>
    <row r="1423" spans="1:21" ht="13.8">
      <c r="A1423" s="167" t="s">
        <v>59608</v>
      </c>
      <c r="B1423" s="23"/>
      <c r="C1423" s="6" t="s">
        <v>59609</v>
      </c>
      <c r="D1423" s="23"/>
      <c r="E1423" s="23"/>
      <c r="F1423" s="23"/>
      <c r="G1423" s="23"/>
      <c r="H1423" s="7"/>
      <c r="I1423" s="7"/>
      <c r="J1423" s="23"/>
      <c r="K1423" s="23"/>
      <c r="L1423" s="23"/>
      <c r="M1423" s="23"/>
      <c r="N1423" s="23"/>
      <c r="O1423" s="23"/>
      <c r="P1423" s="23"/>
      <c r="Q1423" s="23"/>
      <c r="R1423" s="23"/>
      <c r="S1423" s="23"/>
      <c r="T1423" s="23"/>
      <c r="U1423" s="23"/>
    </row>
    <row r="1424" spans="1:21" ht="13.8">
      <c r="A1424" s="167" t="s">
        <v>59610</v>
      </c>
      <c r="B1424" s="23"/>
      <c r="C1424" s="6" t="s">
        <v>59611</v>
      </c>
      <c r="D1424" s="23"/>
      <c r="E1424" s="23"/>
      <c r="F1424" s="23"/>
      <c r="G1424" s="23"/>
      <c r="H1424" s="7"/>
      <c r="I1424" s="7"/>
      <c r="J1424" s="23"/>
      <c r="K1424" s="23"/>
      <c r="L1424" s="23"/>
      <c r="M1424" s="23"/>
      <c r="N1424" s="23"/>
      <c r="O1424" s="23"/>
      <c r="P1424" s="23"/>
      <c r="Q1424" s="23"/>
      <c r="R1424" s="23"/>
      <c r="S1424" s="23"/>
      <c r="T1424" s="23"/>
      <c r="U1424" s="23"/>
    </row>
    <row r="1425" spans="1:21" ht="69">
      <c r="A1425" s="160" t="s">
        <v>59612</v>
      </c>
      <c r="B1425" s="23" t="s">
        <v>59613</v>
      </c>
      <c r="C1425" s="5" t="s">
        <v>26246</v>
      </c>
      <c r="D1425" s="23" t="s">
        <v>59614</v>
      </c>
      <c r="E1425" s="23" t="s">
        <v>59615</v>
      </c>
      <c r="F1425" s="23" t="s">
        <v>59616</v>
      </c>
      <c r="G1425" s="23" t="s">
        <v>59617</v>
      </c>
      <c r="H1425" s="7" t="s">
        <v>59618</v>
      </c>
      <c r="I1425" s="7" t="s">
        <v>59619</v>
      </c>
      <c r="J1425" s="23"/>
      <c r="K1425" s="23"/>
      <c r="L1425" s="23"/>
      <c r="M1425" s="23"/>
      <c r="N1425" s="23"/>
      <c r="O1425" s="23"/>
      <c r="P1425" s="23"/>
      <c r="Q1425" s="23"/>
      <c r="R1425" s="23"/>
      <c r="S1425" s="23"/>
      <c r="T1425" s="23"/>
      <c r="U1425" s="23"/>
    </row>
    <row r="1426" spans="1:21" ht="69">
      <c r="A1426" s="167" t="s">
        <v>59620</v>
      </c>
      <c r="B1426" s="23"/>
      <c r="C1426" s="23" t="s">
        <v>59621</v>
      </c>
      <c r="D1426" s="23"/>
      <c r="E1426" s="23"/>
      <c r="F1426" s="23"/>
      <c r="G1426" s="23"/>
      <c r="H1426" s="7"/>
      <c r="I1426" s="7"/>
      <c r="J1426" s="23"/>
      <c r="K1426" s="23"/>
      <c r="L1426" s="23"/>
      <c r="M1426" s="23"/>
      <c r="N1426" s="23"/>
      <c r="O1426" s="23"/>
      <c r="P1426" s="23"/>
      <c r="Q1426" s="23"/>
      <c r="R1426" s="23"/>
      <c r="S1426" s="23"/>
      <c r="T1426" s="23"/>
      <c r="U1426" s="23"/>
    </row>
    <row r="1427" spans="1:21" ht="55.2">
      <c r="A1427" s="167" t="s">
        <v>59622</v>
      </c>
      <c r="B1427" s="23"/>
      <c r="C1427" s="23" t="s">
        <v>59623</v>
      </c>
      <c r="D1427" s="23"/>
      <c r="E1427" s="23"/>
      <c r="F1427" s="23"/>
      <c r="G1427" s="23"/>
      <c r="H1427" s="7"/>
      <c r="I1427" s="7"/>
      <c r="J1427" s="23"/>
      <c r="K1427" s="23"/>
      <c r="L1427" s="23"/>
      <c r="M1427" s="23"/>
      <c r="N1427" s="23"/>
      <c r="O1427" s="23"/>
      <c r="P1427" s="23"/>
      <c r="Q1427" s="23"/>
      <c r="R1427" s="23"/>
      <c r="S1427" s="23"/>
      <c r="T1427" s="23"/>
      <c r="U1427" s="23"/>
    </row>
    <row r="1428" spans="1:21" ht="41.4">
      <c r="A1428" s="167" t="s">
        <v>59624</v>
      </c>
      <c r="B1428" s="23"/>
      <c r="C1428" s="23" t="s">
        <v>59625</v>
      </c>
      <c r="D1428" s="23"/>
      <c r="E1428" s="23"/>
      <c r="F1428" s="23"/>
      <c r="G1428" s="23"/>
      <c r="H1428" s="7"/>
      <c r="I1428" s="7"/>
      <c r="J1428" s="23"/>
      <c r="K1428" s="23"/>
      <c r="L1428" s="23"/>
      <c r="M1428" s="23"/>
      <c r="N1428" s="23"/>
      <c r="O1428" s="23"/>
      <c r="P1428" s="23"/>
      <c r="Q1428" s="23"/>
      <c r="R1428" s="23"/>
      <c r="S1428" s="23"/>
      <c r="T1428" s="23"/>
      <c r="U1428" s="23"/>
    </row>
    <row r="1429" spans="1:21" ht="27.6">
      <c r="A1429" s="160" t="s">
        <v>59626</v>
      </c>
      <c r="B1429" s="23" t="s">
        <v>59627</v>
      </c>
      <c r="C1429" s="5" t="s">
        <v>26246</v>
      </c>
      <c r="D1429" s="23" t="s">
        <v>59628</v>
      </c>
      <c r="E1429" s="23" t="s">
        <v>59629</v>
      </c>
      <c r="F1429" s="23" t="s">
        <v>59630</v>
      </c>
      <c r="G1429" s="23" t="s">
        <v>59631</v>
      </c>
      <c r="H1429" s="7" t="s">
        <v>59632</v>
      </c>
      <c r="I1429" s="7" t="s">
        <v>59633</v>
      </c>
      <c r="J1429" s="23"/>
      <c r="K1429" s="23"/>
      <c r="L1429" s="23"/>
      <c r="M1429" s="23"/>
      <c r="N1429" s="23"/>
      <c r="O1429" s="23"/>
      <c r="P1429" s="23"/>
      <c r="Q1429" s="23"/>
      <c r="R1429" s="23"/>
      <c r="S1429" s="23"/>
      <c r="T1429" s="23"/>
      <c r="U1429" s="23"/>
    </row>
    <row r="1430" spans="1:21" ht="41.4">
      <c r="A1430" s="167" t="s">
        <v>59634</v>
      </c>
      <c r="B1430" s="23"/>
      <c r="C1430" s="23" t="s">
        <v>59635</v>
      </c>
      <c r="D1430" s="23"/>
      <c r="E1430" s="23"/>
      <c r="F1430" s="23"/>
      <c r="G1430" s="23"/>
      <c r="H1430" s="7"/>
      <c r="I1430" s="7"/>
      <c r="J1430" s="23"/>
      <c r="K1430" s="23"/>
      <c r="L1430" s="23"/>
      <c r="M1430" s="23"/>
      <c r="N1430" s="23"/>
      <c r="O1430" s="23"/>
      <c r="P1430" s="23"/>
      <c r="Q1430" s="23"/>
      <c r="R1430" s="23"/>
      <c r="S1430" s="23"/>
      <c r="T1430" s="23"/>
      <c r="U1430" s="23"/>
    </row>
    <row r="1431" spans="1:21" ht="27.6">
      <c r="A1431" s="167" t="s">
        <v>59636</v>
      </c>
      <c r="B1431" s="23"/>
      <c r="C1431" s="23" t="s">
        <v>59637</v>
      </c>
      <c r="D1431" s="23"/>
      <c r="E1431" s="23"/>
      <c r="F1431" s="23"/>
      <c r="G1431" s="23"/>
      <c r="H1431" s="7"/>
      <c r="I1431" s="7"/>
      <c r="J1431" s="23"/>
      <c r="K1431" s="23"/>
      <c r="L1431" s="23"/>
      <c r="M1431" s="23"/>
      <c r="N1431" s="23"/>
      <c r="O1431" s="23"/>
      <c r="P1431" s="23"/>
      <c r="Q1431" s="23"/>
      <c r="R1431" s="23"/>
      <c r="S1431" s="23"/>
      <c r="T1431" s="23"/>
      <c r="U1431" s="23"/>
    </row>
    <row r="1432" spans="1:21" ht="27.6">
      <c r="A1432" s="167" t="s">
        <v>59638</v>
      </c>
      <c r="B1432" s="23"/>
      <c r="C1432" s="23" t="s">
        <v>59639</v>
      </c>
      <c r="D1432" s="23"/>
      <c r="E1432" s="23"/>
      <c r="F1432" s="23"/>
      <c r="G1432" s="23"/>
      <c r="H1432" s="7"/>
      <c r="I1432" s="7"/>
      <c r="J1432" s="23"/>
      <c r="K1432" s="23"/>
      <c r="L1432" s="23"/>
      <c r="M1432" s="23"/>
      <c r="N1432" s="23"/>
      <c r="O1432" s="23"/>
      <c r="P1432" s="23"/>
      <c r="Q1432" s="23"/>
      <c r="R1432" s="23"/>
      <c r="S1432" s="23"/>
      <c r="T1432" s="23"/>
      <c r="U1432" s="23"/>
    </row>
    <row r="1433" spans="1:21" ht="27.6">
      <c r="A1433" s="160" t="s">
        <v>59640</v>
      </c>
      <c r="B1433" s="23" t="s">
        <v>59641</v>
      </c>
      <c r="C1433" s="5" t="s">
        <v>26246</v>
      </c>
      <c r="D1433" s="23" t="s">
        <v>59642</v>
      </c>
      <c r="E1433" s="23" t="s">
        <v>59643</v>
      </c>
      <c r="F1433" s="23" t="s">
        <v>59644</v>
      </c>
      <c r="G1433" s="23" t="s">
        <v>59645</v>
      </c>
      <c r="H1433" s="7" t="s">
        <v>59646</v>
      </c>
      <c r="I1433" s="7" t="s">
        <v>59647</v>
      </c>
      <c r="J1433" s="23"/>
      <c r="K1433" s="23"/>
      <c r="L1433" s="23"/>
      <c r="M1433" s="23"/>
      <c r="N1433" s="23"/>
      <c r="O1433" s="23"/>
      <c r="P1433" s="23"/>
      <c r="Q1433" s="23"/>
      <c r="R1433" s="23"/>
      <c r="S1433" s="23"/>
      <c r="T1433" s="23"/>
      <c r="U1433" s="23"/>
    </row>
    <row r="1434" spans="1:21" ht="27.6">
      <c r="A1434" s="167" t="s">
        <v>59648</v>
      </c>
      <c r="B1434" s="23"/>
      <c r="C1434" s="23" t="s">
        <v>59649</v>
      </c>
      <c r="D1434" s="23"/>
      <c r="E1434" s="23"/>
      <c r="F1434" s="23"/>
      <c r="G1434" s="23"/>
      <c r="H1434" s="7"/>
      <c r="I1434" s="7"/>
      <c r="J1434" s="23"/>
      <c r="K1434" s="23"/>
      <c r="L1434" s="23"/>
      <c r="M1434" s="23"/>
      <c r="N1434" s="23"/>
      <c r="O1434" s="23"/>
      <c r="P1434" s="23"/>
      <c r="Q1434" s="23"/>
      <c r="R1434" s="23"/>
      <c r="S1434" s="23"/>
      <c r="T1434" s="23"/>
      <c r="U1434" s="23"/>
    </row>
    <row r="1435" spans="1:21" ht="27.6">
      <c r="A1435" s="167" t="s">
        <v>59650</v>
      </c>
      <c r="B1435" s="23"/>
      <c r="C1435" s="23" t="s">
        <v>59651</v>
      </c>
      <c r="D1435" s="23"/>
      <c r="E1435" s="23"/>
      <c r="F1435" s="23"/>
      <c r="G1435" s="23"/>
      <c r="H1435" s="7"/>
      <c r="I1435" s="7"/>
      <c r="J1435" s="23"/>
      <c r="K1435" s="23"/>
      <c r="L1435" s="23"/>
      <c r="M1435" s="23"/>
      <c r="N1435" s="23"/>
      <c r="O1435" s="23"/>
      <c r="P1435" s="23"/>
      <c r="Q1435" s="23"/>
      <c r="R1435" s="23"/>
      <c r="S1435" s="23"/>
      <c r="T1435" s="23"/>
      <c r="U1435" s="23"/>
    </row>
    <row r="1436" spans="1:21" ht="13.8">
      <c r="A1436" s="167" t="s">
        <v>59652</v>
      </c>
      <c r="B1436" s="23"/>
      <c r="C1436" s="23" t="s">
        <v>59653</v>
      </c>
      <c r="D1436" s="23"/>
      <c r="E1436" s="23"/>
      <c r="F1436" s="23"/>
      <c r="G1436" s="23"/>
      <c r="H1436" s="7"/>
      <c r="I1436" s="7"/>
      <c r="J1436" s="23"/>
      <c r="K1436" s="23"/>
      <c r="L1436" s="23"/>
      <c r="M1436" s="23"/>
      <c r="N1436" s="23"/>
      <c r="O1436" s="23"/>
      <c r="P1436" s="23"/>
      <c r="Q1436" s="23"/>
      <c r="R1436" s="23"/>
      <c r="S1436" s="23"/>
      <c r="T1436" s="23"/>
      <c r="U1436" s="23"/>
    </row>
    <row r="1437" spans="1:21" ht="82.8">
      <c r="A1437" s="160" t="s">
        <v>59654</v>
      </c>
      <c r="B1437" s="23" t="s">
        <v>59655</v>
      </c>
      <c r="C1437" s="23" t="s">
        <v>59656</v>
      </c>
      <c r="D1437" s="23" t="s">
        <v>59657</v>
      </c>
      <c r="E1437" s="23" t="s">
        <v>59658</v>
      </c>
      <c r="F1437" s="23" t="s">
        <v>59659</v>
      </c>
      <c r="G1437" s="23" t="s">
        <v>59660</v>
      </c>
      <c r="H1437" s="7" t="s">
        <v>59661</v>
      </c>
      <c r="I1437" s="7" t="s">
        <v>59662</v>
      </c>
      <c r="J1437" s="23"/>
      <c r="K1437" s="23"/>
      <c r="L1437" s="23"/>
      <c r="M1437" s="23"/>
      <c r="N1437" s="23"/>
      <c r="O1437" s="23"/>
      <c r="P1437" s="23"/>
      <c r="Q1437" s="23"/>
      <c r="R1437" s="23"/>
      <c r="S1437" s="23"/>
      <c r="T1437" s="23"/>
      <c r="U1437" s="23"/>
    </row>
    <row r="1438" spans="1:21" ht="13.8">
      <c r="A1438" s="160" t="s">
        <v>59663</v>
      </c>
      <c r="B1438" s="23" t="s">
        <v>59664</v>
      </c>
      <c r="C1438" s="23" t="s">
        <v>59665</v>
      </c>
      <c r="D1438" s="23" t="s">
        <v>59666</v>
      </c>
      <c r="E1438" s="23" t="s">
        <v>59667</v>
      </c>
      <c r="F1438" s="23" t="s">
        <v>59668</v>
      </c>
      <c r="G1438" s="23" t="s">
        <v>59669</v>
      </c>
      <c r="H1438" s="7" t="s">
        <v>59670</v>
      </c>
      <c r="I1438" s="7" t="s">
        <v>59671</v>
      </c>
      <c r="J1438" s="23"/>
      <c r="K1438" s="23"/>
      <c r="L1438" s="23"/>
      <c r="M1438" s="23"/>
      <c r="N1438" s="23"/>
      <c r="O1438" s="23"/>
      <c r="P1438" s="23"/>
      <c r="Q1438" s="23"/>
      <c r="R1438" s="23"/>
      <c r="S1438" s="23"/>
      <c r="T1438" s="23"/>
      <c r="U1438" s="23"/>
    </row>
    <row r="1439" spans="1:21" ht="13.8">
      <c r="A1439" s="160" t="s">
        <v>59672</v>
      </c>
      <c r="B1439" s="23" t="s">
        <v>59673</v>
      </c>
      <c r="C1439" s="5" t="s">
        <v>26246</v>
      </c>
      <c r="D1439" s="23" t="s">
        <v>59674</v>
      </c>
      <c r="E1439" s="23" t="s">
        <v>59675</v>
      </c>
      <c r="F1439" s="23" t="s">
        <v>59676</v>
      </c>
      <c r="G1439" s="23" t="s">
        <v>59677</v>
      </c>
      <c r="H1439" s="7" t="s">
        <v>59678</v>
      </c>
      <c r="I1439" s="7" t="s">
        <v>59679</v>
      </c>
      <c r="J1439" s="23"/>
      <c r="K1439" s="23"/>
      <c r="L1439" s="23"/>
      <c r="M1439" s="23"/>
      <c r="N1439" s="23"/>
      <c r="O1439" s="23"/>
      <c r="P1439" s="23"/>
      <c r="Q1439" s="23"/>
      <c r="R1439" s="23"/>
      <c r="S1439" s="23"/>
      <c r="T1439" s="23"/>
      <c r="U1439" s="23"/>
    </row>
    <row r="1440" spans="1:21" ht="27.6">
      <c r="A1440" s="167" t="s">
        <v>59680</v>
      </c>
      <c r="B1440" s="23"/>
      <c r="C1440" s="23" t="s">
        <v>59681</v>
      </c>
      <c r="D1440" s="23"/>
      <c r="E1440" s="23"/>
      <c r="F1440" s="23"/>
      <c r="G1440" s="23"/>
      <c r="H1440" s="7"/>
      <c r="I1440" s="7"/>
      <c r="J1440" s="23"/>
      <c r="K1440" s="23"/>
      <c r="L1440" s="23"/>
      <c r="M1440" s="23"/>
      <c r="N1440" s="23"/>
      <c r="O1440" s="23"/>
      <c r="P1440" s="23"/>
      <c r="Q1440" s="23"/>
      <c r="R1440" s="23"/>
      <c r="S1440" s="23"/>
      <c r="T1440" s="23"/>
      <c r="U1440" s="23"/>
    </row>
    <row r="1441" spans="1:21" ht="13.8">
      <c r="A1441" s="167" t="s">
        <v>59682</v>
      </c>
      <c r="B1441" s="23"/>
      <c r="C1441" s="23" t="s">
        <v>59683</v>
      </c>
      <c r="D1441" s="23"/>
      <c r="E1441" s="23"/>
      <c r="F1441" s="23"/>
      <c r="G1441" s="23"/>
      <c r="H1441" s="7"/>
      <c r="I1441" s="7"/>
      <c r="J1441" s="23"/>
      <c r="K1441" s="23"/>
      <c r="L1441" s="23"/>
      <c r="M1441" s="23"/>
      <c r="N1441" s="23"/>
      <c r="O1441" s="23"/>
      <c r="P1441" s="23"/>
      <c r="Q1441" s="23"/>
      <c r="R1441" s="23"/>
      <c r="S1441" s="23"/>
      <c r="T1441" s="23"/>
      <c r="U1441" s="23"/>
    </row>
    <row r="1442" spans="1:21" ht="27.6">
      <c r="A1442" s="167" t="s">
        <v>59684</v>
      </c>
      <c r="B1442" s="23"/>
      <c r="C1442" s="23" t="s">
        <v>59685</v>
      </c>
      <c r="D1442" s="23"/>
      <c r="E1442" s="23"/>
      <c r="F1442" s="23"/>
      <c r="G1442" s="23"/>
      <c r="H1442" s="7"/>
      <c r="I1442" s="7"/>
      <c r="J1442" s="23"/>
      <c r="K1442" s="23"/>
      <c r="L1442" s="23"/>
      <c r="M1442" s="23"/>
      <c r="N1442" s="23"/>
      <c r="O1442" s="23"/>
      <c r="P1442" s="23"/>
      <c r="Q1442" s="23"/>
      <c r="R1442" s="23"/>
      <c r="S1442" s="23"/>
      <c r="T1442" s="23"/>
      <c r="U1442" s="23"/>
    </row>
    <row r="1443" spans="1:21" ht="69">
      <c r="A1443" s="160" t="s">
        <v>59686</v>
      </c>
      <c r="B1443" s="23" t="s">
        <v>59687</v>
      </c>
      <c r="C1443" s="23" t="s">
        <v>59688</v>
      </c>
      <c r="D1443" s="23" t="s">
        <v>59689</v>
      </c>
      <c r="E1443" s="23" t="s">
        <v>59690</v>
      </c>
      <c r="F1443" s="23" t="s">
        <v>59691</v>
      </c>
      <c r="G1443" s="23" t="s">
        <v>59692</v>
      </c>
      <c r="H1443" s="7" t="s">
        <v>59693</v>
      </c>
      <c r="I1443" s="7" t="s">
        <v>59694</v>
      </c>
      <c r="J1443" s="23"/>
      <c r="K1443" s="23"/>
      <c r="L1443" s="23"/>
      <c r="M1443" s="23"/>
      <c r="N1443" s="23"/>
      <c r="O1443" s="23"/>
      <c r="P1443" s="23"/>
      <c r="Q1443" s="23"/>
      <c r="R1443" s="23"/>
      <c r="S1443" s="23"/>
      <c r="T1443" s="23"/>
      <c r="U1443" s="23"/>
    </row>
    <row r="1444" spans="1:21" ht="27.6">
      <c r="A1444" s="160" t="s">
        <v>59695</v>
      </c>
      <c r="B1444" s="23" t="s">
        <v>59696</v>
      </c>
      <c r="C1444" s="23" t="s">
        <v>59697</v>
      </c>
      <c r="D1444" s="23" t="s">
        <v>59698</v>
      </c>
      <c r="E1444" s="23" t="s">
        <v>59699</v>
      </c>
      <c r="F1444" s="23" t="s">
        <v>59700</v>
      </c>
      <c r="G1444" s="23" t="s">
        <v>59701</v>
      </c>
      <c r="H1444" s="7" t="s">
        <v>59702</v>
      </c>
      <c r="I1444" s="7" t="s">
        <v>59703</v>
      </c>
      <c r="J1444" s="23"/>
      <c r="K1444" s="23"/>
      <c r="L1444" s="23"/>
      <c r="M1444" s="23"/>
      <c r="N1444" s="23"/>
      <c r="O1444" s="23"/>
      <c r="P1444" s="23"/>
      <c r="Q1444" s="23"/>
      <c r="R1444" s="23"/>
      <c r="S1444" s="23"/>
      <c r="T1444" s="23"/>
      <c r="U1444" s="23"/>
    </row>
    <row r="1445" spans="1:21" ht="27.6">
      <c r="A1445" s="160" t="s">
        <v>59704</v>
      </c>
      <c r="B1445" s="23" t="s">
        <v>59705</v>
      </c>
      <c r="C1445" s="5" t="s">
        <v>26246</v>
      </c>
      <c r="D1445" s="23" t="s">
        <v>59706</v>
      </c>
      <c r="E1445" s="23" t="s">
        <v>59707</v>
      </c>
      <c r="F1445" s="23" t="s">
        <v>59708</v>
      </c>
      <c r="G1445" s="23" t="s">
        <v>59709</v>
      </c>
      <c r="H1445" s="7" t="s">
        <v>59710</v>
      </c>
      <c r="I1445" s="7" t="s">
        <v>59711</v>
      </c>
      <c r="J1445" s="23"/>
      <c r="K1445" s="23"/>
      <c r="L1445" s="23"/>
      <c r="M1445" s="23"/>
      <c r="N1445" s="23"/>
      <c r="O1445" s="23"/>
      <c r="P1445" s="23"/>
      <c r="Q1445" s="23"/>
      <c r="R1445" s="23"/>
      <c r="S1445" s="23"/>
      <c r="T1445" s="23"/>
      <c r="U1445" s="23"/>
    </row>
    <row r="1446" spans="1:21" ht="27.6">
      <c r="A1446" s="167" t="s">
        <v>59712</v>
      </c>
      <c r="B1446" s="23"/>
      <c r="C1446" s="23" t="s">
        <v>59713</v>
      </c>
      <c r="D1446" s="23"/>
      <c r="E1446" s="23"/>
      <c r="F1446" s="23"/>
      <c r="G1446" s="23"/>
      <c r="H1446" s="7"/>
      <c r="I1446" s="7"/>
      <c r="J1446" s="23"/>
      <c r="K1446" s="23"/>
      <c r="L1446" s="23"/>
      <c r="M1446" s="23"/>
      <c r="N1446" s="23"/>
      <c r="O1446" s="23"/>
      <c r="P1446" s="23"/>
      <c r="Q1446" s="23"/>
      <c r="R1446" s="23"/>
      <c r="S1446" s="23"/>
      <c r="T1446" s="23"/>
      <c r="U1446" s="23"/>
    </row>
    <row r="1447" spans="1:21" ht="27.6">
      <c r="A1447" s="167" t="s">
        <v>59714</v>
      </c>
      <c r="B1447" s="23"/>
      <c r="C1447" s="23" t="s">
        <v>59715</v>
      </c>
      <c r="D1447" s="23"/>
      <c r="E1447" s="23"/>
      <c r="F1447" s="23"/>
      <c r="G1447" s="23"/>
      <c r="H1447" s="7"/>
      <c r="I1447" s="7"/>
      <c r="J1447" s="23"/>
      <c r="K1447" s="23"/>
      <c r="L1447" s="23"/>
      <c r="M1447" s="23"/>
      <c r="N1447" s="23"/>
      <c r="O1447" s="23"/>
      <c r="P1447" s="23"/>
      <c r="Q1447" s="23"/>
      <c r="R1447" s="23"/>
      <c r="S1447" s="23"/>
      <c r="T1447" s="23"/>
      <c r="U1447" s="23"/>
    </row>
    <row r="1448" spans="1:21" ht="27.6">
      <c r="A1448" s="167" t="s">
        <v>59716</v>
      </c>
      <c r="B1448" s="23"/>
      <c r="C1448" s="23" t="s">
        <v>59717</v>
      </c>
      <c r="D1448" s="23"/>
      <c r="E1448" s="23"/>
      <c r="F1448" s="23"/>
      <c r="G1448" s="23"/>
      <c r="H1448" s="7"/>
      <c r="I1448" s="7"/>
      <c r="J1448" s="23"/>
      <c r="K1448" s="23"/>
      <c r="L1448" s="23"/>
      <c r="M1448" s="23"/>
      <c r="N1448" s="23"/>
      <c r="O1448" s="23"/>
      <c r="P1448" s="23"/>
      <c r="Q1448" s="23"/>
      <c r="R1448" s="23"/>
      <c r="S1448" s="23"/>
      <c r="T1448" s="23"/>
      <c r="U1448" s="23"/>
    </row>
    <row r="1449" spans="1:21" ht="82.8">
      <c r="A1449" s="160" t="s">
        <v>59718</v>
      </c>
      <c r="B1449" s="23" t="s">
        <v>59719</v>
      </c>
      <c r="C1449" s="23" t="s">
        <v>59720</v>
      </c>
      <c r="D1449" s="23" t="s">
        <v>59721</v>
      </c>
      <c r="E1449" s="23" t="s">
        <v>59722</v>
      </c>
      <c r="F1449" s="23" t="s">
        <v>59723</v>
      </c>
      <c r="G1449" s="23" t="s">
        <v>59724</v>
      </c>
      <c r="H1449" s="7" t="s">
        <v>59725</v>
      </c>
      <c r="I1449" s="7" t="s">
        <v>59726</v>
      </c>
      <c r="J1449" s="23"/>
      <c r="K1449" s="23"/>
      <c r="L1449" s="23"/>
      <c r="M1449" s="23"/>
      <c r="N1449" s="23"/>
      <c r="O1449" s="23"/>
      <c r="P1449" s="23"/>
      <c r="Q1449" s="23"/>
      <c r="R1449" s="23"/>
      <c r="S1449" s="23"/>
      <c r="T1449" s="23"/>
      <c r="U1449" s="23"/>
    </row>
    <row r="1450" spans="1:21" ht="27.6">
      <c r="A1450" s="160" t="s">
        <v>59727</v>
      </c>
      <c r="B1450" s="23" t="s">
        <v>59728</v>
      </c>
      <c r="C1450" s="23" t="s">
        <v>59729</v>
      </c>
      <c r="D1450" s="23" t="s">
        <v>59730</v>
      </c>
      <c r="E1450" s="23" t="s">
        <v>59731</v>
      </c>
      <c r="F1450" s="23" t="s">
        <v>59732</v>
      </c>
      <c r="G1450" s="23" t="s">
        <v>59733</v>
      </c>
      <c r="H1450" s="7" t="s">
        <v>59734</v>
      </c>
      <c r="I1450" s="7" t="s">
        <v>59735</v>
      </c>
      <c r="J1450" s="23"/>
      <c r="K1450" s="23"/>
      <c r="L1450" s="23"/>
      <c r="M1450" s="23"/>
      <c r="N1450" s="23"/>
      <c r="O1450" s="23"/>
      <c r="P1450" s="23"/>
      <c r="Q1450" s="23"/>
      <c r="R1450" s="23"/>
      <c r="S1450" s="23"/>
      <c r="T1450" s="23"/>
      <c r="U1450" s="23"/>
    </row>
    <row r="1451" spans="1:21" ht="13.8">
      <c r="A1451" s="160" t="s">
        <v>59736</v>
      </c>
      <c r="B1451" s="23" t="s">
        <v>59737</v>
      </c>
      <c r="C1451" s="5" t="s">
        <v>26246</v>
      </c>
      <c r="D1451" s="23" t="s">
        <v>59738</v>
      </c>
      <c r="E1451" s="23" t="s">
        <v>59739</v>
      </c>
      <c r="F1451" s="23" t="s">
        <v>59740</v>
      </c>
      <c r="G1451" s="23" t="s">
        <v>59741</v>
      </c>
      <c r="H1451" s="7" t="s">
        <v>59742</v>
      </c>
      <c r="I1451" s="7" t="s">
        <v>59743</v>
      </c>
      <c r="J1451" s="23"/>
      <c r="K1451" s="23"/>
      <c r="L1451" s="23"/>
      <c r="M1451" s="23"/>
      <c r="N1451" s="23"/>
      <c r="O1451" s="23"/>
      <c r="P1451" s="23"/>
      <c r="Q1451" s="23"/>
      <c r="R1451" s="23"/>
      <c r="S1451" s="23"/>
      <c r="T1451" s="23"/>
      <c r="U1451" s="23"/>
    </row>
    <row r="1452" spans="1:21" ht="13.8">
      <c r="A1452" s="167" t="s">
        <v>59744</v>
      </c>
      <c r="B1452" s="23"/>
      <c r="C1452" s="23" t="s">
        <v>59745</v>
      </c>
      <c r="D1452" s="23"/>
      <c r="E1452" s="23"/>
      <c r="F1452" s="23"/>
      <c r="G1452" s="23"/>
      <c r="H1452" s="7"/>
      <c r="I1452" s="7"/>
      <c r="J1452" s="23"/>
      <c r="K1452" s="23"/>
      <c r="L1452" s="23"/>
      <c r="M1452" s="23"/>
      <c r="N1452" s="23"/>
      <c r="O1452" s="23"/>
      <c r="P1452" s="23"/>
      <c r="Q1452" s="23"/>
      <c r="R1452" s="23"/>
      <c r="S1452" s="23"/>
      <c r="T1452" s="23"/>
      <c r="U1452" s="23"/>
    </row>
    <row r="1453" spans="1:21" ht="13.8">
      <c r="A1453" s="167" t="s">
        <v>59746</v>
      </c>
      <c r="B1453" s="23"/>
      <c r="C1453" s="23" t="s">
        <v>59747</v>
      </c>
      <c r="D1453" s="23"/>
      <c r="E1453" s="23"/>
      <c r="F1453" s="23"/>
      <c r="G1453" s="23"/>
      <c r="H1453" s="7"/>
      <c r="I1453" s="7"/>
      <c r="J1453" s="23"/>
      <c r="K1453" s="23"/>
      <c r="L1453" s="23"/>
      <c r="M1453" s="23"/>
      <c r="N1453" s="23"/>
      <c r="O1453" s="23"/>
      <c r="P1453" s="23"/>
      <c r="Q1453" s="23"/>
      <c r="R1453" s="23"/>
      <c r="S1453" s="23"/>
      <c r="T1453" s="23"/>
      <c r="U1453" s="23"/>
    </row>
    <row r="1454" spans="1:21" ht="13.8">
      <c r="A1454" s="167" t="s">
        <v>59748</v>
      </c>
      <c r="B1454" s="23"/>
      <c r="C1454" s="23" t="s">
        <v>59749</v>
      </c>
      <c r="D1454" s="23"/>
      <c r="E1454" s="23"/>
      <c r="F1454" s="23"/>
      <c r="G1454" s="23"/>
      <c r="H1454" s="7"/>
      <c r="I1454" s="7"/>
      <c r="J1454" s="23"/>
      <c r="K1454" s="23"/>
      <c r="L1454" s="23"/>
      <c r="M1454" s="23"/>
      <c r="N1454" s="23"/>
      <c r="O1454" s="23"/>
      <c r="P1454" s="23"/>
      <c r="Q1454" s="23"/>
      <c r="R1454" s="23"/>
      <c r="S1454" s="23"/>
      <c r="T1454" s="23"/>
      <c r="U1454" s="23"/>
    </row>
    <row r="1455" spans="1:21" ht="96.6">
      <c r="A1455" s="160" t="s">
        <v>59750</v>
      </c>
      <c r="B1455" s="23" t="s">
        <v>59751</v>
      </c>
      <c r="C1455" s="23" t="s">
        <v>59752</v>
      </c>
      <c r="D1455" s="23" t="s">
        <v>59753</v>
      </c>
      <c r="E1455" s="23" t="s">
        <v>59754</v>
      </c>
      <c r="F1455" s="23" t="s">
        <v>59755</v>
      </c>
      <c r="G1455" s="23" t="s">
        <v>59756</v>
      </c>
      <c r="H1455" s="7" t="s">
        <v>59757</v>
      </c>
      <c r="I1455" s="7" t="s">
        <v>59758</v>
      </c>
      <c r="J1455" s="23"/>
      <c r="K1455" s="23"/>
      <c r="L1455" s="23"/>
      <c r="M1455" s="23"/>
      <c r="N1455" s="23"/>
      <c r="O1455" s="23"/>
      <c r="P1455" s="23"/>
      <c r="Q1455" s="23"/>
      <c r="R1455" s="23"/>
      <c r="S1455" s="23"/>
      <c r="T1455" s="23"/>
      <c r="U1455" s="23"/>
    </row>
    <row r="1456" spans="1:21" ht="55.2">
      <c r="A1456" s="160" t="s">
        <v>59759</v>
      </c>
      <c r="B1456" s="23" t="s">
        <v>59760</v>
      </c>
      <c r="C1456" s="23" t="s">
        <v>59760</v>
      </c>
      <c r="D1456" s="23" t="s">
        <v>59760</v>
      </c>
      <c r="E1456" s="23" t="s">
        <v>59760</v>
      </c>
      <c r="F1456" s="23" t="s">
        <v>59760</v>
      </c>
      <c r="G1456" s="23" t="s">
        <v>59760</v>
      </c>
      <c r="H1456" s="7" t="s">
        <v>59760</v>
      </c>
      <c r="I1456" s="7" t="s">
        <v>59760</v>
      </c>
      <c r="J1456" s="23"/>
      <c r="K1456" s="23"/>
      <c r="L1456" s="23"/>
      <c r="M1456" s="23"/>
      <c r="N1456" s="23"/>
      <c r="O1456" s="23"/>
      <c r="P1456" s="23"/>
      <c r="Q1456" s="23"/>
      <c r="R1456" s="23"/>
      <c r="S1456" s="23"/>
      <c r="T1456" s="23"/>
      <c r="U1456" s="23"/>
    </row>
    <row r="1457" spans="1:21" ht="27.6">
      <c r="A1457" s="160" t="s">
        <v>59761</v>
      </c>
      <c r="B1457" s="23" t="s">
        <v>58901</v>
      </c>
      <c r="C1457" s="23" t="s">
        <v>58902</v>
      </c>
      <c r="D1457" s="23" t="s">
        <v>58903</v>
      </c>
      <c r="E1457" s="23" t="s">
        <v>58904</v>
      </c>
      <c r="F1457" s="23" t="s">
        <v>58905</v>
      </c>
      <c r="G1457" s="23" t="s">
        <v>59762</v>
      </c>
      <c r="H1457" s="7" t="s">
        <v>59763</v>
      </c>
      <c r="I1457" s="7" t="s">
        <v>59764</v>
      </c>
      <c r="J1457" s="23"/>
      <c r="K1457" s="23"/>
      <c r="L1457" s="23"/>
      <c r="M1457" s="23"/>
      <c r="N1457" s="23"/>
      <c r="O1457" s="23"/>
      <c r="P1457" s="23"/>
      <c r="Q1457" s="23"/>
      <c r="R1457" s="23"/>
      <c r="S1457" s="23"/>
      <c r="T1457" s="23"/>
      <c r="U1457" s="23"/>
    </row>
    <row r="1458" spans="1:21" ht="55.2">
      <c r="A1458" s="160" t="s">
        <v>59765</v>
      </c>
      <c r="B1458" s="23" t="s">
        <v>59760</v>
      </c>
      <c r="C1458" s="23" t="s">
        <v>59760</v>
      </c>
      <c r="D1458" s="23" t="s">
        <v>59760</v>
      </c>
      <c r="E1458" s="23" t="s">
        <v>59760</v>
      </c>
      <c r="F1458" s="23" t="s">
        <v>59760</v>
      </c>
      <c r="G1458" s="23" t="s">
        <v>59760</v>
      </c>
      <c r="H1458" s="7" t="s">
        <v>59760</v>
      </c>
      <c r="I1458" s="7" t="s">
        <v>59760</v>
      </c>
      <c r="J1458" s="23"/>
      <c r="K1458" s="23"/>
      <c r="L1458" s="23"/>
      <c r="M1458" s="23"/>
      <c r="N1458" s="23"/>
      <c r="O1458" s="23"/>
      <c r="P1458" s="23"/>
      <c r="Q1458" s="23"/>
      <c r="R1458" s="23"/>
      <c r="S1458" s="23"/>
      <c r="T1458" s="23"/>
      <c r="U1458" s="23"/>
    </row>
    <row r="1459" spans="1:21" ht="41.4">
      <c r="A1459" s="160" t="s">
        <v>59766</v>
      </c>
      <c r="B1459" s="23" t="s">
        <v>59044</v>
      </c>
      <c r="C1459" s="23" t="s">
        <v>59045</v>
      </c>
      <c r="D1459" s="23" t="s">
        <v>59046</v>
      </c>
      <c r="E1459" s="23" t="s">
        <v>59047</v>
      </c>
      <c r="F1459" s="23" t="s">
        <v>59048</v>
      </c>
      <c r="G1459" s="23" t="s">
        <v>59767</v>
      </c>
      <c r="H1459" s="7" t="s">
        <v>59768</v>
      </c>
      <c r="I1459" s="7" t="s">
        <v>59769</v>
      </c>
      <c r="J1459" s="23"/>
      <c r="K1459" s="23"/>
      <c r="L1459" s="23"/>
      <c r="M1459" s="23"/>
      <c r="N1459" s="23"/>
      <c r="O1459" s="23"/>
      <c r="P1459" s="23"/>
      <c r="Q1459" s="23"/>
      <c r="R1459" s="23"/>
      <c r="S1459" s="23"/>
      <c r="T1459" s="23"/>
      <c r="U1459" s="23"/>
    </row>
    <row r="1460" spans="1:21" ht="55.2">
      <c r="A1460" s="160" t="s">
        <v>59770</v>
      </c>
      <c r="B1460" s="23" t="s">
        <v>59771</v>
      </c>
      <c r="C1460" s="23" t="s">
        <v>59771</v>
      </c>
      <c r="D1460" s="23" t="s">
        <v>59771</v>
      </c>
      <c r="E1460" s="23" t="s">
        <v>59771</v>
      </c>
      <c r="F1460" s="23" t="s">
        <v>59771</v>
      </c>
      <c r="G1460" s="23" t="s">
        <v>59771</v>
      </c>
      <c r="H1460" s="7" t="s">
        <v>59771</v>
      </c>
      <c r="I1460" s="7" t="s">
        <v>59771</v>
      </c>
      <c r="J1460" s="23"/>
      <c r="K1460" s="23"/>
      <c r="L1460" s="23"/>
      <c r="M1460" s="23"/>
      <c r="N1460" s="23"/>
      <c r="O1460" s="23"/>
      <c r="P1460" s="23"/>
      <c r="Q1460" s="23"/>
      <c r="R1460" s="23"/>
      <c r="S1460" s="23"/>
      <c r="T1460" s="23"/>
      <c r="U1460" s="23"/>
    </row>
    <row r="1461" spans="1:21" ht="27.6">
      <c r="A1461" s="160" t="s">
        <v>59772</v>
      </c>
      <c r="B1461" s="23" t="s">
        <v>59034</v>
      </c>
      <c r="C1461" s="23" t="s">
        <v>59035</v>
      </c>
      <c r="D1461" s="23" t="s">
        <v>59036</v>
      </c>
      <c r="E1461" s="23" t="s">
        <v>59037</v>
      </c>
      <c r="F1461" s="23" t="s">
        <v>59038</v>
      </c>
      <c r="G1461" s="23" t="s">
        <v>59773</v>
      </c>
      <c r="H1461" s="7" t="s">
        <v>59774</v>
      </c>
      <c r="I1461" s="7" t="s">
        <v>59775</v>
      </c>
      <c r="J1461" s="23"/>
      <c r="K1461" s="23"/>
      <c r="L1461" s="23"/>
      <c r="M1461" s="23"/>
      <c r="N1461" s="23"/>
      <c r="O1461" s="23"/>
      <c r="P1461" s="23"/>
      <c r="Q1461" s="23"/>
      <c r="R1461" s="23"/>
      <c r="S1461" s="23"/>
      <c r="T1461" s="23"/>
      <c r="U1461" s="23"/>
    </row>
    <row r="1462" spans="1:21" ht="55.2">
      <c r="A1462" s="160" t="s">
        <v>59776</v>
      </c>
      <c r="B1462" s="23" t="s">
        <v>59771</v>
      </c>
      <c r="C1462" s="23" t="s">
        <v>59771</v>
      </c>
      <c r="D1462" s="23" t="s">
        <v>59771</v>
      </c>
      <c r="E1462" s="23" t="s">
        <v>59771</v>
      </c>
      <c r="F1462" s="23" t="s">
        <v>59771</v>
      </c>
      <c r="G1462" s="23" t="s">
        <v>59771</v>
      </c>
      <c r="H1462" s="7" t="s">
        <v>59771</v>
      </c>
      <c r="I1462" s="7" t="s">
        <v>59771</v>
      </c>
      <c r="J1462" s="23"/>
      <c r="K1462" s="23"/>
      <c r="L1462" s="23"/>
      <c r="M1462" s="23"/>
      <c r="N1462" s="23"/>
      <c r="O1462" s="23"/>
      <c r="P1462" s="23"/>
      <c r="Q1462" s="23"/>
      <c r="R1462" s="23"/>
      <c r="S1462" s="23"/>
      <c r="T1462" s="23"/>
      <c r="U1462" s="23"/>
    </row>
    <row r="1463" spans="1:21" ht="41.4">
      <c r="A1463" s="160" t="s">
        <v>59777</v>
      </c>
      <c r="B1463" s="23" t="s">
        <v>59044</v>
      </c>
      <c r="C1463" s="23" t="s">
        <v>59045</v>
      </c>
      <c r="D1463" s="23" t="s">
        <v>59046</v>
      </c>
      <c r="E1463" s="23" t="s">
        <v>59047</v>
      </c>
      <c r="F1463" s="23" t="s">
        <v>59048</v>
      </c>
      <c r="G1463" s="23" t="s">
        <v>59767</v>
      </c>
      <c r="H1463" s="7" t="s">
        <v>59768</v>
      </c>
      <c r="I1463" s="7" t="s">
        <v>59769</v>
      </c>
      <c r="J1463" s="23"/>
      <c r="K1463" s="23"/>
      <c r="L1463" s="23"/>
      <c r="M1463" s="23"/>
      <c r="N1463" s="23"/>
      <c r="O1463" s="23"/>
      <c r="P1463" s="23"/>
      <c r="Q1463" s="23"/>
      <c r="R1463" s="23"/>
      <c r="S1463" s="23"/>
      <c r="T1463" s="23"/>
      <c r="U1463" s="23"/>
    </row>
    <row r="1464" spans="1:21" ht="55.2">
      <c r="A1464" s="160" t="s">
        <v>59778</v>
      </c>
      <c r="B1464" s="23" t="s">
        <v>59779</v>
      </c>
      <c r="C1464" s="23" t="s">
        <v>59779</v>
      </c>
      <c r="D1464" s="23" t="s">
        <v>59779</v>
      </c>
      <c r="E1464" s="23" t="s">
        <v>59779</v>
      </c>
      <c r="F1464" s="23" t="s">
        <v>59779</v>
      </c>
      <c r="G1464" s="23" t="s">
        <v>59779</v>
      </c>
      <c r="H1464" s="7" t="s">
        <v>59779</v>
      </c>
      <c r="I1464" s="7" t="s">
        <v>59779</v>
      </c>
      <c r="J1464" s="23"/>
      <c r="K1464" s="23"/>
      <c r="L1464" s="23"/>
      <c r="M1464" s="23"/>
      <c r="N1464" s="23"/>
      <c r="O1464" s="23"/>
      <c r="P1464" s="23"/>
      <c r="Q1464" s="23"/>
      <c r="R1464" s="23"/>
      <c r="S1464" s="23"/>
      <c r="T1464" s="23"/>
      <c r="U1464" s="23"/>
    </row>
    <row r="1465" spans="1:21" ht="27.6">
      <c r="A1465" s="160" t="s">
        <v>59780</v>
      </c>
      <c r="B1465" s="23" t="s">
        <v>59034</v>
      </c>
      <c r="C1465" s="23" t="s">
        <v>59035</v>
      </c>
      <c r="D1465" s="23" t="s">
        <v>59036</v>
      </c>
      <c r="E1465" s="23" t="s">
        <v>59037</v>
      </c>
      <c r="F1465" s="23" t="s">
        <v>59038</v>
      </c>
      <c r="G1465" s="23" t="s">
        <v>59773</v>
      </c>
      <c r="H1465" s="7" t="s">
        <v>59774</v>
      </c>
      <c r="I1465" s="7" t="s">
        <v>59775</v>
      </c>
      <c r="J1465" s="23"/>
      <c r="K1465" s="23"/>
      <c r="L1465" s="23"/>
      <c r="M1465" s="23"/>
      <c r="N1465" s="23"/>
      <c r="O1465" s="23"/>
      <c r="P1465" s="23"/>
      <c r="Q1465" s="23"/>
      <c r="R1465" s="23"/>
      <c r="S1465" s="23"/>
      <c r="T1465" s="23"/>
      <c r="U1465" s="23"/>
    </row>
    <row r="1466" spans="1:21" ht="55.2">
      <c r="A1466" s="160" t="s">
        <v>59781</v>
      </c>
      <c r="B1466" s="23" t="s">
        <v>59779</v>
      </c>
      <c r="C1466" s="23" t="s">
        <v>59779</v>
      </c>
      <c r="D1466" s="23" t="s">
        <v>59779</v>
      </c>
      <c r="E1466" s="23" t="s">
        <v>59779</v>
      </c>
      <c r="F1466" s="23" t="s">
        <v>59779</v>
      </c>
      <c r="G1466" s="23" t="s">
        <v>59779</v>
      </c>
      <c r="H1466" s="7" t="s">
        <v>59779</v>
      </c>
      <c r="I1466" s="7" t="s">
        <v>59779</v>
      </c>
      <c r="J1466" s="23"/>
      <c r="K1466" s="23"/>
      <c r="L1466" s="23"/>
      <c r="M1466" s="23"/>
      <c r="N1466" s="23"/>
      <c r="O1466" s="23"/>
      <c r="P1466" s="23"/>
      <c r="Q1466" s="23"/>
      <c r="R1466" s="23"/>
      <c r="S1466" s="23"/>
      <c r="T1466" s="23"/>
      <c r="U1466" s="23"/>
    </row>
    <row r="1467" spans="1:21" ht="41.4">
      <c r="A1467" s="160" t="s">
        <v>59782</v>
      </c>
      <c r="B1467" s="23" t="s">
        <v>59044</v>
      </c>
      <c r="C1467" s="23" t="s">
        <v>59045</v>
      </c>
      <c r="D1467" s="23" t="s">
        <v>59046</v>
      </c>
      <c r="E1467" s="23" t="s">
        <v>59047</v>
      </c>
      <c r="F1467" s="23" t="s">
        <v>59048</v>
      </c>
      <c r="G1467" s="23" t="s">
        <v>59767</v>
      </c>
      <c r="H1467" s="7" t="s">
        <v>59768</v>
      </c>
      <c r="I1467" s="7" t="s">
        <v>59769</v>
      </c>
      <c r="J1467" s="23"/>
      <c r="K1467" s="23"/>
      <c r="L1467" s="23"/>
      <c r="M1467" s="23"/>
      <c r="N1467" s="23"/>
      <c r="O1467" s="23"/>
      <c r="P1467" s="23"/>
      <c r="Q1467" s="23"/>
      <c r="R1467" s="23"/>
      <c r="S1467" s="23"/>
      <c r="T1467" s="23"/>
      <c r="U1467" s="23"/>
    </row>
    <row r="1468" spans="1:21" ht="55.2">
      <c r="A1468" s="160" t="s">
        <v>59783</v>
      </c>
      <c r="B1468" s="23" t="s">
        <v>59784</v>
      </c>
      <c r="C1468" s="23" t="s">
        <v>59784</v>
      </c>
      <c r="D1468" s="23" t="s">
        <v>59784</v>
      </c>
      <c r="E1468" s="23" t="s">
        <v>59784</v>
      </c>
      <c r="F1468" s="23" t="s">
        <v>59784</v>
      </c>
      <c r="G1468" s="23" t="s">
        <v>59784</v>
      </c>
      <c r="H1468" s="7" t="s">
        <v>59784</v>
      </c>
      <c r="I1468" s="7" t="s">
        <v>59784</v>
      </c>
      <c r="J1468" s="23"/>
      <c r="K1468" s="23"/>
      <c r="L1468" s="23"/>
      <c r="M1468" s="23"/>
      <c r="N1468" s="23"/>
      <c r="O1468" s="23"/>
      <c r="P1468" s="23"/>
      <c r="Q1468" s="23"/>
      <c r="R1468" s="23"/>
      <c r="S1468" s="23"/>
      <c r="T1468" s="23"/>
      <c r="U1468" s="23"/>
    </row>
    <row r="1469" spans="1:21" ht="27.6">
      <c r="A1469" s="160" t="s">
        <v>59785</v>
      </c>
      <c r="B1469" s="23" t="s">
        <v>58901</v>
      </c>
      <c r="C1469" s="23" t="s">
        <v>58902</v>
      </c>
      <c r="D1469" s="23" t="s">
        <v>58903</v>
      </c>
      <c r="E1469" s="23" t="s">
        <v>58904</v>
      </c>
      <c r="F1469" s="23" t="s">
        <v>58905</v>
      </c>
      <c r="G1469" s="23" t="s">
        <v>59762</v>
      </c>
      <c r="H1469" s="7" t="s">
        <v>59763</v>
      </c>
      <c r="I1469" s="7" t="s">
        <v>59764</v>
      </c>
      <c r="J1469" s="23"/>
      <c r="K1469" s="23"/>
      <c r="L1469" s="23"/>
      <c r="M1469" s="23"/>
      <c r="N1469" s="23"/>
      <c r="O1469" s="23"/>
      <c r="P1469" s="23"/>
      <c r="Q1469" s="23"/>
      <c r="R1469" s="23"/>
      <c r="S1469" s="23"/>
      <c r="T1469" s="23"/>
      <c r="U1469" s="23"/>
    </row>
    <row r="1470" spans="1:21" ht="55.2">
      <c r="A1470" s="160" t="s">
        <v>59786</v>
      </c>
      <c r="B1470" s="23" t="s">
        <v>59784</v>
      </c>
      <c r="C1470" s="23" t="s">
        <v>59784</v>
      </c>
      <c r="D1470" s="23" t="s">
        <v>59784</v>
      </c>
      <c r="E1470" s="23" t="s">
        <v>59784</v>
      </c>
      <c r="F1470" s="23" t="s">
        <v>59784</v>
      </c>
      <c r="G1470" s="23" t="s">
        <v>59784</v>
      </c>
      <c r="H1470" s="7" t="s">
        <v>59784</v>
      </c>
      <c r="I1470" s="7" t="s">
        <v>59784</v>
      </c>
      <c r="J1470" s="23"/>
      <c r="K1470" s="23"/>
      <c r="L1470" s="23"/>
      <c r="M1470" s="23"/>
      <c r="N1470" s="23"/>
      <c r="O1470" s="23"/>
      <c r="P1470" s="23"/>
      <c r="Q1470" s="23"/>
      <c r="R1470" s="23"/>
      <c r="S1470" s="23"/>
      <c r="T1470" s="23"/>
      <c r="U1470" s="23"/>
    </row>
    <row r="1471" spans="1:21" ht="41.4">
      <c r="A1471" s="160" t="s">
        <v>59787</v>
      </c>
      <c r="B1471" s="23" t="s">
        <v>59044</v>
      </c>
      <c r="C1471" s="23" t="s">
        <v>59045</v>
      </c>
      <c r="D1471" s="23" t="s">
        <v>59046</v>
      </c>
      <c r="E1471" s="23" t="s">
        <v>59047</v>
      </c>
      <c r="F1471" s="23" t="s">
        <v>59048</v>
      </c>
      <c r="G1471" s="23" t="s">
        <v>59767</v>
      </c>
      <c r="H1471" s="7" t="s">
        <v>59768</v>
      </c>
      <c r="I1471" s="7" t="s">
        <v>59769</v>
      </c>
      <c r="J1471" s="23"/>
      <c r="K1471" s="23"/>
      <c r="L1471" s="23"/>
      <c r="M1471" s="23"/>
      <c r="N1471" s="23"/>
      <c r="O1471" s="23"/>
      <c r="P1471" s="23"/>
      <c r="Q1471" s="23"/>
      <c r="R1471" s="23"/>
      <c r="S1471" s="23"/>
      <c r="T1471" s="23"/>
      <c r="U1471" s="23"/>
    </row>
    <row r="1472" spans="1:21" ht="55.2">
      <c r="A1472" s="160" t="s">
        <v>59788</v>
      </c>
      <c r="B1472" s="23" t="s">
        <v>59789</v>
      </c>
      <c r="C1472" s="23" t="s">
        <v>59789</v>
      </c>
      <c r="D1472" s="23" t="s">
        <v>59789</v>
      </c>
      <c r="E1472" s="23" t="s">
        <v>59789</v>
      </c>
      <c r="F1472" s="23" t="s">
        <v>59789</v>
      </c>
      <c r="G1472" s="23" t="s">
        <v>59789</v>
      </c>
      <c r="H1472" s="7" t="s">
        <v>59789</v>
      </c>
      <c r="I1472" s="7" t="s">
        <v>59789</v>
      </c>
      <c r="J1472" s="23"/>
      <c r="K1472" s="23"/>
      <c r="L1472" s="23"/>
      <c r="M1472" s="23"/>
      <c r="N1472" s="23"/>
      <c r="O1472" s="23"/>
      <c r="P1472" s="23"/>
      <c r="Q1472" s="23"/>
      <c r="R1472" s="23"/>
      <c r="S1472" s="23"/>
      <c r="T1472" s="23"/>
      <c r="U1472" s="23"/>
    </row>
    <row r="1473" spans="1:21" ht="27.6">
      <c r="A1473" s="160" t="s">
        <v>59790</v>
      </c>
      <c r="B1473" s="23" t="s">
        <v>58901</v>
      </c>
      <c r="C1473" s="23" t="s">
        <v>58902</v>
      </c>
      <c r="D1473" s="23" t="s">
        <v>58903</v>
      </c>
      <c r="E1473" s="23" t="s">
        <v>58904</v>
      </c>
      <c r="F1473" s="23" t="s">
        <v>58905</v>
      </c>
      <c r="G1473" s="23" t="s">
        <v>59762</v>
      </c>
      <c r="H1473" s="7" t="s">
        <v>59791</v>
      </c>
      <c r="I1473" s="7" t="s">
        <v>59792</v>
      </c>
      <c r="J1473" s="23"/>
      <c r="K1473" s="23"/>
      <c r="L1473" s="23"/>
      <c r="M1473" s="23"/>
      <c r="N1473" s="23"/>
      <c r="O1473" s="23"/>
      <c r="P1473" s="23"/>
      <c r="Q1473" s="23"/>
      <c r="R1473" s="23"/>
      <c r="S1473" s="23"/>
      <c r="T1473" s="23"/>
      <c r="U1473" s="23"/>
    </row>
    <row r="1474" spans="1:21" ht="55.2">
      <c r="A1474" s="160" t="s">
        <v>59793</v>
      </c>
      <c r="B1474" s="23" t="s">
        <v>59789</v>
      </c>
      <c r="C1474" s="23" t="s">
        <v>59789</v>
      </c>
      <c r="D1474" s="23" t="s">
        <v>59789</v>
      </c>
      <c r="E1474" s="23" t="s">
        <v>59789</v>
      </c>
      <c r="F1474" s="23" t="s">
        <v>59789</v>
      </c>
      <c r="G1474" s="23" t="s">
        <v>59789</v>
      </c>
      <c r="H1474" s="7" t="s">
        <v>59789</v>
      </c>
      <c r="I1474" s="7" t="s">
        <v>59789</v>
      </c>
      <c r="J1474" s="23"/>
      <c r="K1474" s="23"/>
      <c r="L1474" s="23"/>
      <c r="M1474" s="23"/>
      <c r="N1474" s="23"/>
      <c r="O1474" s="23"/>
      <c r="P1474" s="23"/>
      <c r="Q1474" s="23"/>
      <c r="R1474" s="23"/>
      <c r="S1474" s="23"/>
      <c r="T1474" s="23"/>
      <c r="U1474" s="23"/>
    </row>
    <row r="1475" spans="1:21" ht="41.4">
      <c r="A1475" s="160" t="s">
        <v>59794</v>
      </c>
      <c r="B1475" s="23" t="s">
        <v>59044</v>
      </c>
      <c r="C1475" s="23" t="s">
        <v>59045</v>
      </c>
      <c r="D1475" s="23" t="s">
        <v>59046</v>
      </c>
      <c r="E1475" s="23" t="s">
        <v>59047</v>
      </c>
      <c r="F1475" s="23" t="s">
        <v>59048</v>
      </c>
      <c r="G1475" s="23" t="s">
        <v>59762</v>
      </c>
      <c r="H1475" s="7" t="s">
        <v>59795</v>
      </c>
      <c r="I1475" s="7" t="s">
        <v>59769</v>
      </c>
      <c r="J1475" s="23"/>
      <c r="K1475" s="23"/>
      <c r="L1475" s="23"/>
      <c r="M1475" s="23"/>
      <c r="N1475" s="23"/>
      <c r="O1475" s="23"/>
      <c r="P1475" s="23"/>
      <c r="Q1475" s="23"/>
      <c r="R1475" s="23"/>
      <c r="S1475" s="23"/>
      <c r="T1475" s="23"/>
      <c r="U1475" s="23"/>
    </row>
    <row r="1476" spans="1:21" ht="41.4">
      <c r="A1476" s="160" t="s">
        <v>59796</v>
      </c>
      <c r="B1476" s="23" t="s">
        <v>59797</v>
      </c>
      <c r="C1476" s="5" t="s">
        <v>26246</v>
      </c>
      <c r="D1476" s="23" t="s">
        <v>59798</v>
      </c>
      <c r="E1476" s="23" t="s">
        <v>59799</v>
      </c>
      <c r="F1476" s="23" t="s">
        <v>59800</v>
      </c>
      <c r="G1476" s="23" t="s">
        <v>59801</v>
      </c>
      <c r="H1476" s="7" t="s">
        <v>59802</v>
      </c>
      <c r="I1476" s="7" t="s">
        <v>59803</v>
      </c>
      <c r="J1476" s="23"/>
      <c r="K1476" s="23"/>
      <c r="L1476" s="23"/>
      <c r="M1476" s="23"/>
      <c r="N1476" s="23"/>
      <c r="O1476" s="23"/>
      <c r="P1476" s="23"/>
      <c r="Q1476" s="23"/>
      <c r="R1476" s="23"/>
      <c r="S1476" s="23"/>
      <c r="T1476" s="23"/>
      <c r="U1476" s="23"/>
    </row>
    <row r="1477" spans="1:21" ht="41.4">
      <c r="A1477" s="167" t="s">
        <v>59804</v>
      </c>
      <c r="B1477" s="23"/>
      <c r="C1477" s="23" t="s">
        <v>59805</v>
      </c>
      <c r="D1477" s="23"/>
      <c r="E1477" s="23"/>
      <c r="F1477" s="23"/>
      <c r="G1477" s="23"/>
      <c r="H1477" s="7"/>
      <c r="I1477" s="7"/>
      <c r="J1477" s="23"/>
      <c r="K1477" s="23"/>
      <c r="L1477" s="23"/>
      <c r="M1477" s="23"/>
      <c r="N1477" s="23"/>
      <c r="O1477" s="23"/>
      <c r="P1477" s="23"/>
      <c r="Q1477" s="23"/>
      <c r="R1477" s="23"/>
      <c r="S1477" s="23"/>
      <c r="T1477" s="23"/>
      <c r="U1477" s="23"/>
    </row>
    <row r="1478" spans="1:21" ht="41.4">
      <c r="A1478" s="167" t="s">
        <v>59806</v>
      </c>
      <c r="B1478" s="23"/>
      <c r="C1478" s="23" t="s">
        <v>59807</v>
      </c>
      <c r="D1478" s="23"/>
      <c r="E1478" s="23"/>
      <c r="F1478" s="23"/>
      <c r="G1478" s="23"/>
      <c r="H1478" s="7"/>
      <c r="I1478" s="7"/>
      <c r="J1478" s="23"/>
      <c r="K1478" s="23"/>
      <c r="L1478" s="23"/>
      <c r="M1478" s="23"/>
      <c r="N1478" s="23"/>
      <c r="O1478" s="23"/>
      <c r="P1478" s="23"/>
      <c r="Q1478" s="23"/>
      <c r="R1478" s="23"/>
      <c r="S1478" s="23"/>
      <c r="T1478" s="23"/>
      <c r="U1478" s="23"/>
    </row>
    <row r="1479" spans="1:21" ht="27.6">
      <c r="A1479" s="167" t="s">
        <v>59808</v>
      </c>
      <c r="B1479" s="23"/>
      <c r="C1479" s="23" t="s">
        <v>59809</v>
      </c>
      <c r="D1479" s="23"/>
      <c r="E1479" s="23"/>
      <c r="F1479" s="23"/>
      <c r="G1479" s="23"/>
      <c r="H1479" s="7"/>
      <c r="I1479" s="7"/>
      <c r="J1479" s="23"/>
      <c r="K1479" s="23"/>
      <c r="L1479" s="23"/>
      <c r="M1479" s="23"/>
      <c r="N1479" s="23"/>
      <c r="O1479" s="23"/>
      <c r="P1479" s="23"/>
      <c r="Q1479" s="23"/>
      <c r="R1479" s="23"/>
      <c r="S1479" s="23"/>
      <c r="T1479" s="23"/>
      <c r="U1479" s="23"/>
    </row>
    <row r="1480" spans="1:21" ht="27.6">
      <c r="A1480" s="167" t="s">
        <v>59810</v>
      </c>
      <c r="B1480" s="23"/>
      <c r="C1480" s="23" t="s">
        <v>59811</v>
      </c>
      <c r="D1480" s="23"/>
      <c r="E1480" s="23"/>
      <c r="F1480" s="23"/>
      <c r="G1480" s="23"/>
      <c r="H1480" s="7"/>
      <c r="I1480" s="7"/>
      <c r="J1480" s="23"/>
      <c r="K1480" s="23"/>
      <c r="L1480" s="23"/>
      <c r="M1480" s="23"/>
      <c r="N1480" s="23"/>
      <c r="O1480" s="23"/>
      <c r="P1480" s="23"/>
      <c r="Q1480" s="23"/>
      <c r="R1480" s="23"/>
      <c r="S1480" s="23"/>
      <c r="T1480" s="23"/>
      <c r="U1480" s="23"/>
    </row>
    <row r="1481" spans="1:21" ht="27.6">
      <c r="A1481" s="167" t="s">
        <v>59812</v>
      </c>
      <c r="B1481" s="23"/>
      <c r="C1481" s="23" t="s">
        <v>59813</v>
      </c>
      <c r="D1481" s="23"/>
      <c r="E1481" s="23"/>
      <c r="F1481" s="23"/>
      <c r="G1481" s="23"/>
      <c r="H1481" s="7"/>
      <c r="I1481" s="7"/>
      <c r="J1481" s="23"/>
      <c r="K1481" s="23"/>
      <c r="L1481" s="23"/>
      <c r="M1481" s="23"/>
      <c r="N1481" s="23"/>
      <c r="O1481" s="23"/>
      <c r="P1481" s="23"/>
      <c r="Q1481" s="23"/>
      <c r="R1481" s="23"/>
      <c r="S1481" s="23"/>
      <c r="T1481" s="23"/>
      <c r="U1481" s="23"/>
    </row>
    <row r="1482" spans="1:21" ht="69">
      <c r="A1482" s="160" t="s">
        <v>59814</v>
      </c>
      <c r="B1482" s="23" t="s">
        <v>59815</v>
      </c>
      <c r="C1482" s="5" t="s">
        <v>26246</v>
      </c>
      <c r="D1482" s="23" t="s">
        <v>59816</v>
      </c>
      <c r="E1482" s="23" t="s">
        <v>59817</v>
      </c>
      <c r="F1482" s="23" t="s">
        <v>59818</v>
      </c>
      <c r="G1482" s="23" t="s">
        <v>59819</v>
      </c>
      <c r="H1482" s="7" t="s">
        <v>59820</v>
      </c>
      <c r="I1482" s="7" t="s">
        <v>59821</v>
      </c>
      <c r="J1482" s="23"/>
      <c r="K1482" s="23"/>
      <c r="L1482" s="23"/>
      <c r="M1482" s="23"/>
      <c r="N1482" s="23"/>
      <c r="O1482" s="23"/>
      <c r="P1482" s="23"/>
      <c r="Q1482" s="23"/>
      <c r="R1482" s="23"/>
      <c r="S1482" s="23"/>
      <c r="T1482" s="23"/>
      <c r="U1482" s="23"/>
    </row>
    <row r="1483" spans="1:21" ht="55.2">
      <c r="A1483" s="167" t="s">
        <v>59822</v>
      </c>
      <c r="B1483" s="23"/>
      <c r="C1483" s="23" t="s">
        <v>59823</v>
      </c>
      <c r="D1483" s="23"/>
      <c r="E1483" s="23"/>
      <c r="F1483" s="23"/>
      <c r="G1483" s="23"/>
      <c r="H1483" s="7"/>
      <c r="I1483" s="7"/>
      <c r="J1483" s="23"/>
      <c r="K1483" s="23"/>
      <c r="L1483" s="23"/>
      <c r="M1483" s="23"/>
      <c r="N1483" s="23"/>
      <c r="O1483" s="23"/>
      <c r="P1483" s="23"/>
      <c r="Q1483" s="23"/>
      <c r="R1483" s="23"/>
      <c r="S1483" s="23"/>
      <c r="T1483" s="23"/>
      <c r="U1483" s="23"/>
    </row>
    <row r="1484" spans="1:21" ht="41.4">
      <c r="A1484" s="167" t="s">
        <v>59824</v>
      </c>
      <c r="B1484" s="23"/>
      <c r="C1484" s="23" t="s">
        <v>59825</v>
      </c>
      <c r="D1484" s="23"/>
      <c r="E1484" s="23"/>
      <c r="F1484" s="23"/>
      <c r="G1484" s="23"/>
      <c r="H1484" s="7"/>
      <c r="I1484" s="7"/>
      <c r="J1484" s="23"/>
      <c r="K1484" s="23"/>
      <c r="L1484" s="23"/>
      <c r="M1484" s="23"/>
      <c r="N1484" s="23"/>
      <c r="O1484" s="23"/>
      <c r="P1484" s="23"/>
      <c r="Q1484" s="23"/>
      <c r="R1484" s="23"/>
      <c r="S1484" s="23"/>
      <c r="T1484" s="23"/>
      <c r="U1484" s="23"/>
    </row>
    <row r="1485" spans="1:21" ht="55.2">
      <c r="A1485" s="167" t="s">
        <v>59826</v>
      </c>
      <c r="B1485" s="23"/>
      <c r="C1485" s="23" t="s">
        <v>59827</v>
      </c>
      <c r="D1485" s="23"/>
      <c r="E1485" s="23"/>
      <c r="F1485" s="23"/>
      <c r="G1485" s="23"/>
      <c r="H1485" s="7"/>
      <c r="I1485" s="7"/>
      <c r="J1485" s="23"/>
      <c r="K1485" s="23"/>
      <c r="L1485" s="23"/>
      <c r="M1485" s="23"/>
      <c r="N1485" s="23"/>
      <c r="O1485" s="23"/>
      <c r="P1485" s="23"/>
      <c r="Q1485" s="23"/>
      <c r="R1485" s="23"/>
      <c r="S1485" s="23"/>
      <c r="T1485" s="23"/>
      <c r="U1485" s="23"/>
    </row>
    <row r="1486" spans="1:21" ht="55.2">
      <c r="A1486" s="160" t="s">
        <v>59828</v>
      </c>
      <c r="B1486" s="23" t="s">
        <v>59829</v>
      </c>
      <c r="C1486" s="5" t="s">
        <v>26246</v>
      </c>
      <c r="D1486" s="23" t="s">
        <v>59830</v>
      </c>
      <c r="E1486" s="23" t="s">
        <v>59831</v>
      </c>
      <c r="F1486" s="23" t="s">
        <v>59832</v>
      </c>
      <c r="G1486" s="23" t="s">
        <v>59833</v>
      </c>
      <c r="H1486" s="7" t="s">
        <v>59834</v>
      </c>
      <c r="I1486" s="7" t="s">
        <v>59835</v>
      </c>
      <c r="J1486" s="23"/>
      <c r="K1486" s="23"/>
      <c r="L1486" s="23"/>
      <c r="M1486" s="23"/>
      <c r="N1486" s="23"/>
      <c r="O1486" s="23"/>
      <c r="P1486" s="23"/>
      <c r="Q1486" s="23"/>
      <c r="R1486" s="23"/>
      <c r="S1486" s="23"/>
      <c r="T1486" s="23"/>
      <c r="U1486" s="23"/>
    </row>
    <row r="1487" spans="1:21" ht="55.2">
      <c r="A1487" s="167" t="s">
        <v>59836</v>
      </c>
      <c r="B1487" s="23"/>
      <c r="C1487" s="23" t="s">
        <v>59837</v>
      </c>
      <c r="D1487" s="23"/>
      <c r="E1487" s="23"/>
      <c r="F1487" s="23"/>
      <c r="G1487" s="23"/>
      <c r="H1487" s="7"/>
      <c r="I1487" s="7"/>
      <c r="J1487" s="23"/>
      <c r="K1487" s="23"/>
      <c r="L1487" s="23"/>
      <c r="M1487" s="23"/>
      <c r="N1487" s="23"/>
      <c r="O1487" s="23"/>
      <c r="P1487" s="23"/>
      <c r="Q1487" s="23"/>
      <c r="R1487" s="23"/>
      <c r="S1487" s="23"/>
      <c r="T1487" s="23"/>
      <c r="U1487" s="23"/>
    </row>
    <row r="1488" spans="1:21" ht="41.4">
      <c r="A1488" s="167" t="s">
        <v>59838</v>
      </c>
      <c r="B1488" s="23"/>
      <c r="C1488" s="23" t="s">
        <v>59839</v>
      </c>
      <c r="D1488" s="23"/>
      <c r="E1488" s="23"/>
      <c r="F1488" s="23"/>
      <c r="G1488" s="23"/>
      <c r="H1488" s="7"/>
      <c r="I1488" s="7"/>
      <c r="J1488" s="23"/>
      <c r="K1488" s="23"/>
      <c r="L1488" s="23"/>
      <c r="M1488" s="23"/>
      <c r="N1488" s="23"/>
      <c r="O1488" s="23"/>
      <c r="P1488" s="23"/>
      <c r="Q1488" s="23"/>
      <c r="R1488" s="23"/>
      <c r="S1488" s="23"/>
      <c r="T1488" s="23"/>
      <c r="U1488" s="23"/>
    </row>
    <row r="1489" spans="1:21" ht="27.6">
      <c r="A1489" s="167" t="s">
        <v>59840</v>
      </c>
      <c r="B1489" s="23"/>
      <c r="C1489" s="23" t="s">
        <v>59841</v>
      </c>
      <c r="D1489" s="23"/>
      <c r="E1489" s="23"/>
      <c r="F1489" s="23"/>
      <c r="G1489" s="23"/>
      <c r="H1489" s="7"/>
      <c r="I1489" s="7"/>
      <c r="J1489" s="23"/>
      <c r="K1489" s="23"/>
      <c r="L1489" s="23"/>
      <c r="M1489" s="23"/>
      <c r="N1489" s="23"/>
      <c r="O1489" s="23"/>
      <c r="P1489" s="23"/>
      <c r="Q1489" s="23"/>
      <c r="R1489" s="23"/>
      <c r="S1489" s="23"/>
      <c r="T1489" s="23"/>
      <c r="U1489" s="23"/>
    </row>
    <row r="1490" spans="1:21" ht="55.2">
      <c r="A1490" s="160" t="s">
        <v>59842</v>
      </c>
      <c r="B1490" s="23" t="s">
        <v>59843</v>
      </c>
      <c r="C1490" s="23" t="s">
        <v>59844</v>
      </c>
      <c r="D1490" s="23" t="s">
        <v>59845</v>
      </c>
      <c r="E1490" s="23" t="s">
        <v>59846</v>
      </c>
      <c r="F1490" s="23" t="s">
        <v>59847</v>
      </c>
      <c r="G1490" s="23" t="s">
        <v>59848</v>
      </c>
      <c r="H1490" s="7" t="s">
        <v>59849</v>
      </c>
      <c r="I1490" s="7" t="s">
        <v>59850</v>
      </c>
      <c r="J1490" s="23"/>
      <c r="K1490" s="23"/>
      <c r="L1490" s="23"/>
      <c r="M1490" s="23"/>
      <c r="N1490" s="23"/>
      <c r="O1490" s="23"/>
      <c r="P1490" s="23"/>
      <c r="Q1490" s="23"/>
      <c r="R1490" s="23"/>
      <c r="S1490" s="23"/>
      <c r="T1490" s="23"/>
      <c r="U1490" s="23"/>
    </row>
    <row r="1491" spans="1:21" ht="55.2">
      <c r="A1491" s="160" t="s">
        <v>59851</v>
      </c>
      <c r="B1491" s="23" t="s">
        <v>59852</v>
      </c>
      <c r="C1491" s="23" t="s">
        <v>59853</v>
      </c>
      <c r="D1491" s="23" t="s">
        <v>59854</v>
      </c>
      <c r="E1491" s="23" t="s">
        <v>59855</v>
      </c>
      <c r="F1491" s="23" t="s">
        <v>59856</v>
      </c>
      <c r="G1491" s="23" t="s">
        <v>59857</v>
      </c>
      <c r="H1491" s="7" t="s">
        <v>59858</v>
      </c>
      <c r="I1491" s="7" t="s">
        <v>59859</v>
      </c>
      <c r="J1491" s="23"/>
      <c r="K1491" s="23"/>
      <c r="L1491" s="23"/>
      <c r="M1491" s="23"/>
      <c r="N1491" s="23"/>
      <c r="O1491" s="23"/>
      <c r="P1491" s="23"/>
      <c r="Q1491" s="23"/>
      <c r="R1491" s="23"/>
      <c r="S1491" s="23"/>
      <c r="T1491" s="23"/>
      <c r="U1491" s="23"/>
    </row>
    <row r="1492" spans="1:21" ht="55.2">
      <c r="A1492" s="160" t="s">
        <v>59860</v>
      </c>
      <c r="B1492" s="23" t="s">
        <v>59861</v>
      </c>
      <c r="C1492" s="23" t="s">
        <v>59862</v>
      </c>
      <c r="D1492" s="23" t="s">
        <v>59863</v>
      </c>
      <c r="E1492" s="23" t="s">
        <v>59864</v>
      </c>
      <c r="F1492" s="23" t="s">
        <v>59865</v>
      </c>
      <c r="G1492" s="23" t="s">
        <v>59866</v>
      </c>
      <c r="H1492" s="7" t="s">
        <v>59867</v>
      </c>
      <c r="I1492" s="7" t="s">
        <v>59868</v>
      </c>
      <c r="J1492" s="23"/>
      <c r="K1492" s="23"/>
      <c r="L1492" s="23"/>
      <c r="M1492" s="23"/>
      <c r="N1492" s="23"/>
      <c r="O1492" s="23"/>
      <c r="P1492" s="23"/>
      <c r="Q1492" s="23"/>
      <c r="R1492" s="23"/>
      <c r="S1492" s="23"/>
      <c r="T1492" s="23"/>
      <c r="U1492" s="23"/>
    </row>
    <row r="1493" spans="1:21" ht="82.8">
      <c r="A1493" s="160" t="s">
        <v>59869</v>
      </c>
      <c r="B1493" s="23" t="s">
        <v>59870</v>
      </c>
      <c r="C1493" s="23" t="s">
        <v>59871</v>
      </c>
      <c r="D1493" s="23" t="s">
        <v>59872</v>
      </c>
      <c r="E1493" s="23" t="s">
        <v>59873</v>
      </c>
      <c r="F1493" s="23" t="s">
        <v>59874</v>
      </c>
      <c r="G1493" s="23" t="s">
        <v>59875</v>
      </c>
      <c r="H1493" s="7" t="s">
        <v>59876</v>
      </c>
      <c r="I1493" s="7" t="s">
        <v>59877</v>
      </c>
      <c r="J1493" s="23"/>
      <c r="K1493" s="23"/>
      <c r="L1493" s="23"/>
      <c r="M1493" s="23"/>
      <c r="N1493" s="23"/>
      <c r="O1493" s="23"/>
      <c r="P1493" s="23"/>
      <c r="Q1493" s="23"/>
      <c r="R1493" s="23"/>
      <c r="S1493" s="23"/>
      <c r="T1493" s="23"/>
      <c r="U1493" s="23"/>
    </row>
    <row r="1494" spans="1:21" ht="82.8">
      <c r="A1494" s="160" t="s">
        <v>59878</v>
      </c>
      <c r="B1494" s="23" t="s">
        <v>59879</v>
      </c>
      <c r="C1494" s="23" t="s">
        <v>59880</v>
      </c>
      <c r="D1494" s="23" t="s">
        <v>59881</v>
      </c>
      <c r="E1494" s="23" t="s">
        <v>59882</v>
      </c>
      <c r="F1494" s="23" t="s">
        <v>59883</v>
      </c>
      <c r="G1494" s="23" t="s">
        <v>59884</v>
      </c>
      <c r="H1494" s="7" t="s">
        <v>59885</v>
      </c>
      <c r="I1494" s="7" t="s">
        <v>59886</v>
      </c>
      <c r="J1494" s="23"/>
      <c r="K1494" s="23"/>
      <c r="L1494" s="23"/>
      <c r="M1494" s="23"/>
      <c r="N1494" s="23"/>
      <c r="O1494" s="23"/>
      <c r="P1494" s="23"/>
      <c r="Q1494" s="23"/>
      <c r="R1494" s="23"/>
      <c r="S1494" s="23"/>
      <c r="T1494" s="23"/>
      <c r="U1494" s="23"/>
    </row>
    <row r="1495" spans="1:21" ht="96.6">
      <c r="A1495" s="160" t="s">
        <v>59887</v>
      </c>
      <c r="B1495" s="23" t="s">
        <v>59888</v>
      </c>
      <c r="C1495" s="23" t="s">
        <v>59889</v>
      </c>
      <c r="D1495" s="23" t="s">
        <v>59890</v>
      </c>
      <c r="E1495" s="23" t="s">
        <v>59891</v>
      </c>
      <c r="F1495" s="23" t="s">
        <v>59892</v>
      </c>
      <c r="G1495" s="23" t="s">
        <v>59893</v>
      </c>
      <c r="H1495" s="7" t="s">
        <v>59894</v>
      </c>
      <c r="I1495" s="7" t="s">
        <v>59895</v>
      </c>
      <c r="J1495" s="23"/>
      <c r="K1495" s="23"/>
      <c r="L1495" s="23"/>
      <c r="M1495" s="23"/>
      <c r="N1495" s="23"/>
      <c r="O1495" s="23"/>
      <c r="P1495" s="23"/>
      <c r="Q1495" s="23"/>
      <c r="R1495" s="23"/>
      <c r="S1495" s="23"/>
      <c r="T1495" s="23"/>
      <c r="U1495" s="23"/>
    </row>
    <row r="1496" spans="1:21" ht="96.6">
      <c r="A1496" s="160" t="s">
        <v>59896</v>
      </c>
      <c r="B1496" s="23" t="s">
        <v>59897</v>
      </c>
      <c r="C1496" s="23" t="s">
        <v>59898</v>
      </c>
      <c r="D1496" s="23" t="s">
        <v>59899</v>
      </c>
      <c r="E1496" s="23" t="s">
        <v>59900</v>
      </c>
      <c r="F1496" s="23" t="s">
        <v>59901</v>
      </c>
      <c r="G1496" s="23" t="s">
        <v>59902</v>
      </c>
      <c r="H1496" s="7" t="s">
        <v>59903</v>
      </c>
      <c r="I1496" s="7" t="s">
        <v>59904</v>
      </c>
      <c r="J1496" s="23"/>
      <c r="K1496" s="23"/>
      <c r="L1496" s="23"/>
      <c r="M1496" s="23"/>
      <c r="N1496" s="23"/>
      <c r="O1496" s="23"/>
      <c r="P1496" s="23"/>
      <c r="Q1496" s="23"/>
      <c r="R1496" s="23"/>
      <c r="S1496" s="23"/>
      <c r="T1496" s="23"/>
      <c r="U1496" s="23"/>
    </row>
    <row r="1497" spans="1:21" ht="82.8">
      <c r="A1497" s="160" t="s">
        <v>59905</v>
      </c>
      <c r="B1497" s="23" t="s">
        <v>59906</v>
      </c>
      <c r="C1497" s="23" t="s">
        <v>59907</v>
      </c>
      <c r="D1497" s="23" t="s">
        <v>59908</v>
      </c>
      <c r="E1497" s="23" t="s">
        <v>59909</v>
      </c>
      <c r="F1497" s="23" t="s">
        <v>59910</v>
      </c>
      <c r="G1497" s="23" t="s">
        <v>59911</v>
      </c>
      <c r="H1497" s="7" t="s">
        <v>59912</v>
      </c>
      <c r="I1497" s="7" t="s">
        <v>59913</v>
      </c>
      <c r="J1497" s="23"/>
      <c r="K1497" s="23"/>
      <c r="L1497" s="23"/>
      <c r="M1497" s="23"/>
      <c r="N1497" s="23"/>
      <c r="O1497" s="23"/>
      <c r="P1497" s="23"/>
      <c r="Q1497" s="23"/>
      <c r="R1497" s="23"/>
      <c r="S1497" s="23"/>
      <c r="T1497" s="23"/>
      <c r="U1497" s="23"/>
    </row>
    <row r="1498" spans="1:21" ht="55.2">
      <c r="A1498" s="160" t="s">
        <v>59914</v>
      </c>
      <c r="B1498" s="23" t="s">
        <v>59915</v>
      </c>
      <c r="C1498" s="23" t="s">
        <v>59916</v>
      </c>
      <c r="D1498" s="23" t="s">
        <v>59917</v>
      </c>
      <c r="E1498" s="23" t="s">
        <v>59918</v>
      </c>
      <c r="F1498" s="23" t="s">
        <v>59919</v>
      </c>
      <c r="G1498" s="23" t="s">
        <v>59920</v>
      </c>
      <c r="H1498" s="7" t="s">
        <v>59921</v>
      </c>
      <c r="I1498" s="7" t="s">
        <v>59922</v>
      </c>
      <c r="J1498" s="23"/>
      <c r="K1498" s="23"/>
      <c r="L1498" s="23"/>
      <c r="M1498" s="23"/>
      <c r="N1498" s="23"/>
      <c r="O1498" s="23"/>
      <c r="P1498" s="23"/>
      <c r="Q1498" s="23"/>
      <c r="R1498" s="23"/>
      <c r="S1498" s="23"/>
      <c r="T1498" s="23"/>
      <c r="U1498" s="23"/>
    </row>
    <row r="1499" spans="1:21" ht="55.2">
      <c r="A1499" s="160" t="s">
        <v>59923</v>
      </c>
      <c r="B1499" s="23" t="s">
        <v>59924</v>
      </c>
      <c r="C1499" s="23" t="s">
        <v>59925</v>
      </c>
      <c r="D1499" s="23" t="s">
        <v>59926</v>
      </c>
      <c r="E1499" s="23" t="s">
        <v>59927</v>
      </c>
      <c r="F1499" s="23" t="s">
        <v>59928</v>
      </c>
      <c r="G1499" s="23" t="s">
        <v>59929</v>
      </c>
      <c r="H1499" s="7" t="s">
        <v>59930</v>
      </c>
      <c r="I1499" s="7" t="s">
        <v>59931</v>
      </c>
      <c r="J1499" s="23"/>
      <c r="K1499" s="23"/>
      <c r="L1499" s="23"/>
      <c r="M1499" s="23"/>
      <c r="N1499" s="23"/>
      <c r="O1499" s="23"/>
      <c r="P1499" s="23"/>
      <c r="Q1499" s="23"/>
      <c r="R1499" s="23"/>
      <c r="S1499" s="23"/>
      <c r="T1499" s="23"/>
      <c r="U1499" s="23"/>
    </row>
    <row r="1500" spans="1:21" ht="55.2">
      <c r="A1500" s="160" t="s">
        <v>59932</v>
      </c>
      <c r="B1500" s="23" t="s">
        <v>59933</v>
      </c>
      <c r="C1500" s="23" t="s">
        <v>59934</v>
      </c>
      <c r="D1500" s="23" t="s">
        <v>59935</v>
      </c>
      <c r="E1500" s="23" t="s">
        <v>59936</v>
      </c>
      <c r="F1500" s="23" t="s">
        <v>59937</v>
      </c>
      <c r="G1500" s="23" t="s">
        <v>59938</v>
      </c>
      <c r="H1500" s="7" t="s">
        <v>59939</v>
      </c>
      <c r="I1500" s="7" t="s">
        <v>59940</v>
      </c>
      <c r="J1500" s="23"/>
      <c r="K1500" s="23"/>
      <c r="L1500" s="23"/>
      <c r="M1500" s="23"/>
      <c r="N1500" s="23"/>
      <c r="O1500" s="23"/>
      <c r="P1500" s="23"/>
      <c r="Q1500" s="23"/>
      <c r="R1500" s="23"/>
      <c r="S1500" s="23"/>
      <c r="T1500" s="23"/>
      <c r="U1500" s="23"/>
    </row>
    <row r="1501" spans="1:21" ht="69">
      <c r="A1501" s="160" t="s">
        <v>59941</v>
      </c>
      <c r="B1501" s="23" t="s">
        <v>59942</v>
      </c>
      <c r="C1501" s="23" t="s">
        <v>59943</v>
      </c>
      <c r="D1501" s="23" t="s">
        <v>59944</v>
      </c>
      <c r="E1501" s="23" t="s">
        <v>59945</v>
      </c>
      <c r="F1501" s="23" t="s">
        <v>59946</v>
      </c>
      <c r="G1501" s="23" t="s">
        <v>59947</v>
      </c>
      <c r="H1501" s="7" t="s">
        <v>59948</v>
      </c>
      <c r="I1501" s="7" t="s">
        <v>59949</v>
      </c>
      <c r="J1501" s="23"/>
      <c r="K1501" s="23"/>
      <c r="L1501" s="23"/>
      <c r="M1501" s="23"/>
      <c r="N1501" s="23"/>
      <c r="O1501" s="23"/>
      <c r="P1501" s="23"/>
      <c r="Q1501" s="23"/>
      <c r="R1501" s="23"/>
      <c r="S1501" s="23"/>
      <c r="T1501" s="23"/>
      <c r="U1501" s="23"/>
    </row>
    <row r="1502" spans="1:21" ht="82.8">
      <c r="A1502" s="160" t="s">
        <v>59950</v>
      </c>
      <c r="B1502" s="23" t="s">
        <v>59951</v>
      </c>
      <c r="C1502" s="23" t="s">
        <v>59952</v>
      </c>
      <c r="D1502" s="23" t="s">
        <v>59953</v>
      </c>
      <c r="E1502" s="23" t="s">
        <v>59954</v>
      </c>
      <c r="F1502" s="23" t="s">
        <v>59955</v>
      </c>
      <c r="G1502" s="23" t="s">
        <v>59956</v>
      </c>
      <c r="H1502" s="7" t="s">
        <v>59957</v>
      </c>
      <c r="I1502" s="7" t="s">
        <v>59958</v>
      </c>
      <c r="J1502" s="23"/>
      <c r="K1502" s="23"/>
      <c r="L1502" s="23"/>
      <c r="M1502" s="23"/>
      <c r="N1502" s="23"/>
      <c r="O1502" s="23"/>
      <c r="P1502" s="23"/>
      <c r="Q1502" s="23"/>
      <c r="R1502" s="23"/>
      <c r="S1502" s="23"/>
      <c r="T1502" s="23"/>
      <c r="U1502" s="23"/>
    </row>
    <row r="1503" spans="1:21" ht="82.8">
      <c r="A1503" s="160" t="s">
        <v>59959</v>
      </c>
      <c r="B1503" s="23" t="s">
        <v>59960</v>
      </c>
      <c r="C1503" s="23" t="s">
        <v>59961</v>
      </c>
      <c r="D1503" s="23" t="s">
        <v>59962</v>
      </c>
      <c r="E1503" s="23" t="s">
        <v>59963</v>
      </c>
      <c r="F1503" s="23" t="s">
        <v>59964</v>
      </c>
      <c r="G1503" s="23" t="s">
        <v>59965</v>
      </c>
      <c r="H1503" s="7" t="s">
        <v>59966</v>
      </c>
      <c r="I1503" s="7" t="s">
        <v>59967</v>
      </c>
      <c r="J1503" s="23"/>
      <c r="K1503" s="23"/>
      <c r="L1503" s="23"/>
      <c r="M1503" s="23"/>
      <c r="N1503" s="23"/>
      <c r="O1503" s="23"/>
      <c r="P1503" s="23"/>
      <c r="Q1503" s="23"/>
      <c r="R1503" s="23"/>
      <c r="S1503" s="23"/>
      <c r="T1503" s="23"/>
      <c r="U1503" s="23"/>
    </row>
    <row r="1504" spans="1:21" ht="96.6">
      <c r="A1504" s="160" t="s">
        <v>59968</v>
      </c>
      <c r="B1504" s="23" t="s">
        <v>59969</v>
      </c>
      <c r="C1504" s="23" t="s">
        <v>59970</v>
      </c>
      <c r="D1504" s="23" t="s">
        <v>59971</v>
      </c>
      <c r="E1504" s="23" t="s">
        <v>59972</v>
      </c>
      <c r="F1504" s="23" t="s">
        <v>59973</v>
      </c>
      <c r="G1504" s="23" t="s">
        <v>59974</v>
      </c>
      <c r="H1504" s="7" t="s">
        <v>59975</v>
      </c>
      <c r="I1504" s="7" t="s">
        <v>59976</v>
      </c>
      <c r="J1504" s="23"/>
      <c r="K1504" s="23"/>
      <c r="L1504" s="23"/>
      <c r="M1504" s="23"/>
      <c r="N1504" s="23"/>
      <c r="O1504" s="23"/>
      <c r="P1504" s="23"/>
      <c r="Q1504" s="23"/>
      <c r="R1504" s="23"/>
      <c r="S1504" s="23"/>
      <c r="T1504" s="23"/>
      <c r="U1504" s="23"/>
    </row>
    <row r="1505" spans="1:21" ht="82.8">
      <c r="A1505" s="160" t="s">
        <v>59977</v>
      </c>
      <c r="B1505" s="23" t="s">
        <v>59978</v>
      </c>
      <c r="C1505" s="23" t="s">
        <v>59979</v>
      </c>
      <c r="D1505" s="23" t="s">
        <v>59980</v>
      </c>
      <c r="E1505" s="23" t="s">
        <v>59981</v>
      </c>
      <c r="F1505" s="23" t="s">
        <v>59982</v>
      </c>
      <c r="G1505" s="23" t="s">
        <v>59983</v>
      </c>
      <c r="H1505" s="7" t="s">
        <v>59984</v>
      </c>
      <c r="I1505" s="7" t="s">
        <v>59985</v>
      </c>
      <c r="J1505" s="23"/>
      <c r="K1505" s="23"/>
      <c r="L1505" s="23"/>
      <c r="M1505" s="23"/>
      <c r="N1505" s="23"/>
      <c r="O1505" s="23"/>
      <c r="P1505" s="23"/>
      <c r="Q1505" s="23"/>
      <c r="R1505" s="23"/>
      <c r="S1505" s="23"/>
      <c r="T1505" s="23"/>
      <c r="U1505" s="23"/>
    </row>
    <row r="1506" spans="1:21" ht="27.6">
      <c r="A1506" s="160" t="s">
        <v>59986</v>
      </c>
      <c r="B1506" s="23" t="s">
        <v>59987</v>
      </c>
      <c r="C1506" s="5" t="s">
        <v>26246</v>
      </c>
      <c r="D1506" s="23" t="s">
        <v>59988</v>
      </c>
      <c r="E1506" s="23" t="s">
        <v>59989</v>
      </c>
      <c r="F1506" s="23" t="s">
        <v>59990</v>
      </c>
      <c r="G1506" s="23" t="s">
        <v>59991</v>
      </c>
      <c r="H1506" s="7" t="s">
        <v>59992</v>
      </c>
      <c r="I1506" s="7" t="s">
        <v>59993</v>
      </c>
      <c r="J1506" s="23"/>
      <c r="K1506" s="23"/>
      <c r="L1506" s="23"/>
      <c r="M1506" s="23"/>
      <c r="N1506" s="23"/>
      <c r="O1506" s="23"/>
      <c r="P1506" s="23"/>
      <c r="Q1506" s="23"/>
      <c r="R1506" s="23"/>
      <c r="S1506" s="23"/>
      <c r="T1506" s="23"/>
      <c r="U1506" s="23"/>
    </row>
    <row r="1507" spans="1:21" ht="27.6">
      <c r="A1507" s="167" t="s">
        <v>59994</v>
      </c>
      <c r="B1507" s="23"/>
      <c r="C1507" s="23" t="s">
        <v>59995</v>
      </c>
      <c r="D1507" s="23"/>
      <c r="E1507" s="23"/>
      <c r="F1507" s="23"/>
      <c r="G1507" s="23"/>
      <c r="H1507" s="7"/>
      <c r="I1507" s="7"/>
      <c r="J1507" s="23"/>
      <c r="K1507" s="23"/>
      <c r="L1507" s="23"/>
      <c r="M1507" s="23"/>
      <c r="N1507" s="23"/>
      <c r="O1507" s="23"/>
      <c r="P1507" s="23"/>
      <c r="Q1507" s="23"/>
      <c r="R1507" s="23"/>
      <c r="S1507" s="23"/>
      <c r="T1507" s="23"/>
      <c r="U1507" s="23"/>
    </row>
    <row r="1508" spans="1:21" ht="27.6">
      <c r="A1508" s="167" t="s">
        <v>59996</v>
      </c>
      <c r="B1508" s="23"/>
      <c r="C1508" s="23" t="s">
        <v>59997</v>
      </c>
      <c r="D1508" s="23"/>
      <c r="E1508" s="23"/>
      <c r="F1508" s="23"/>
      <c r="G1508" s="23"/>
      <c r="H1508" s="7"/>
      <c r="I1508" s="7"/>
      <c r="J1508" s="23"/>
      <c r="K1508" s="23"/>
      <c r="L1508" s="23"/>
      <c r="M1508" s="23"/>
      <c r="N1508" s="23"/>
      <c r="O1508" s="23"/>
      <c r="P1508" s="23"/>
      <c r="Q1508" s="23"/>
      <c r="R1508" s="23"/>
      <c r="S1508" s="23"/>
      <c r="T1508" s="23"/>
      <c r="U1508" s="23"/>
    </row>
    <row r="1509" spans="1:21" ht="27.6">
      <c r="A1509" s="167" t="s">
        <v>59998</v>
      </c>
      <c r="B1509" s="23"/>
      <c r="C1509" s="23" t="s">
        <v>59999</v>
      </c>
      <c r="D1509" s="23"/>
      <c r="E1509" s="23"/>
      <c r="F1509" s="23"/>
      <c r="G1509" s="23"/>
      <c r="H1509" s="7"/>
      <c r="I1509" s="7"/>
      <c r="J1509" s="23"/>
      <c r="K1509" s="23"/>
      <c r="L1509" s="23"/>
      <c r="M1509" s="23"/>
      <c r="N1509" s="23"/>
      <c r="O1509" s="23"/>
      <c r="P1509" s="23"/>
      <c r="Q1509" s="23"/>
      <c r="R1509" s="23"/>
      <c r="S1509" s="23"/>
      <c r="T1509" s="23"/>
      <c r="U1509" s="23"/>
    </row>
    <row r="1510" spans="1:21" ht="41.4">
      <c r="A1510" s="160" t="s">
        <v>60000</v>
      </c>
      <c r="B1510" s="23" t="s">
        <v>60001</v>
      </c>
      <c r="C1510" s="23" t="s">
        <v>60002</v>
      </c>
      <c r="D1510" s="23" t="s">
        <v>60003</v>
      </c>
      <c r="E1510" s="23" t="s">
        <v>60004</v>
      </c>
      <c r="F1510" s="23" t="s">
        <v>60005</v>
      </c>
      <c r="G1510" s="23" t="s">
        <v>60006</v>
      </c>
      <c r="H1510" s="7" t="s">
        <v>60007</v>
      </c>
      <c r="I1510" s="7" t="s">
        <v>60008</v>
      </c>
      <c r="J1510" s="23"/>
      <c r="K1510" s="23"/>
      <c r="L1510" s="23"/>
      <c r="M1510" s="23"/>
      <c r="N1510" s="23"/>
      <c r="O1510" s="23"/>
      <c r="P1510" s="23"/>
      <c r="Q1510" s="23"/>
      <c r="R1510" s="23"/>
      <c r="S1510" s="23"/>
      <c r="T1510" s="23"/>
      <c r="U1510" s="23"/>
    </row>
    <row r="1511" spans="1:21" ht="55.2">
      <c r="A1511" s="160" t="s">
        <v>60009</v>
      </c>
      <c r="B1511" s="23" t="s">
        <v>60010</v>
      </c>
      <c r="C1511" s="23" t="s">
        <v>60011</v>
      </c>
      <c r="D1511" s="23" t="s">
        <v>60012</v>
      </c>
      <c r="E1511" s="23" t="s">
        <v>60013</v>
      </c>
      <c r="F1511" s="23" t="s">
        <v>60014</v>
      </c>
      <c r="G1511" s="23" t="s">
        <v>60015</v>
      </c>
      <c r="H1511" s="7" t="s">
        <v>60016</v>
      </c>
      <c r="I1511" s="7" t="s">
        <v>60017</v>
      </c>
      <c r="J1511" s="23"/>
      <c r="K1511" s="23"/>
      <c r="L1511" s="23"/>
      <c r="M1511" s="23"/>
      <c r="N1511" s="23"/>
      <c r="O1511" s="23"/>
      <c r="P1511" s="23"/>
      <c r="Q1511" s="23"/>
      <c r="R1511" s="23"/>
      <c r="S1511" s="23"/>
      <c r="T1511" s="23"/>
      <c r="U1511" s="23"/>
    </row>
    <row r="1512" spans="1:21" ht="82.8">
      <c r="A1512" s="160" t="s">
        <v>60018</v>
      </c>
      <c r="B1512" s="23" t="s">
        <v>60019</v>
      </c>
      <c r="C1512" s="23" t="s">
        <v>60020</v>
      </c>
      <c r="D1512" s="23" t="s">
        <v>60021</v>
      </c>
      <c r="E1512" s="23" t="s">
        <v>60022</v>
      </c>
      <c r="F1512" s="23" t="s">
        <v>60023</v>
      </c>
      <c r="G1512" s="23" t="s">
        <v>60024</v>
      </c>
      <c r="H1512" s="7" t="s">
        <v>60025</v>
      </c>
      <c r="I1512" s="7" t="s">
        <v>60026</v>
      </c>
      <c r="J1512" s="23"/>
      <c r="K1512" s="23"/>
      <c r="L1512" s="23"/>
      <c r="M1512" s="23"/>
      <c r="N1512" s="23"/>
      <c r="O1512" s="23"/>
      <c r="P1512" s="23"/>
      <c r="Q1512" s="23"/>
      <c r="R1512" s="23"/>
      <c r="S1512" s="23"/>
      <c r="T1512" s="23"/>
      <c r="U1512" s="23"/>
    </row>
    <row r="1513" spans="1:21" ht="27.6">
      <c r="A1513" s="160" t="s">
        <v>60027</v>
      </c>
      <c r="B1513" s="23" t="s">
        <v>60028</v>
      </c>
      <c r="C1513" s="5" t="s">
        <v>54025</v>
      </c>
      <c r="D1513" s="23" t="s">
        <v>60029</v>
      </c>
      <c r="E1513" s="23" t="s">
        <v>60030</v>
      </c>
      <c r="F1513" s="23" t="s">
        <v>60031</v>
      </c>
      <c r="G1513" s="23" t="s">
        <v>60032</v>
      </c>
      <c r="H1513" s="7" t="s">
        <v>60033</v>
      </c>
      <c r="I1513" s="7" t="s">
        <v>60034</v>
      </c>
      <c r="J1513" s="23"/>
      <c r="K1513" s="23"/>
      <c r="L1513" s="23"/>
      <c r="M1513" s="23"/>
      <c r="N1513" s="23"/>
      <c r="O1513" s="23"/>
      <c r="P1513" s="23"/>
      <c r="Q1513" s="23"/>
      <c r="R1513" s="23"/>
      <c r="S1513" s="23"/>
      <c r="T1513" s="23"/>
      <c r="U1513" s="23"/>
    </row>
    <row r="1514" spans="1:21" ht="27.6">
      <c r="A1514" s="160"/>
      <c r="B1514" s="23"/>
      <c r="C1514" s="23" t="s">
        <v>60035</v>
      </c>
      <c r="D1514" s="23"/>
      <c r="E1514" s="23"/>
      <c r="F1514" s="23"/>
      <c r="G1514" s="23"/>
      <c r="H1514" s="7"/>
      <c r="I1514" s="7"/>
      <c r="J1514" s="23"/>
      <c r="K1514" s="23"/>
      <c r="L1514" s="23"/>
      <c r="M1514" s="23"/>
      <c r="N1514" s="23"/>
      <c r="O1514" s="23"/>
      <c r="P1514" s="23"/>
      <c r="Q1514" s="23"/>
      <c r="R1514" s="23"/>
      <c r="S1514" s="23"/>
      <c r="T1514" s="23"/>
      <c r="U1514" s="23"/>
    </row>
    <row r="1515" spans="1:21" ht="13.8">
      <c r="A1515" s="160"/>
      <c r="B1515" s="23"/>
      <c r="C1515" s="5" t="s">
        <v>60036</v>
      </c>
      <c r="D1515" s="23"/>
      <c r="E1515" s="23"/>
      <c r="F1515" s="23"/>
      <c r="G1515" s="23"/>
      <c r="H1515" s="7"/>
      <c r="I1515" s="7"/>
      <c r="J1515" s="23"/>
      <c r="K1515" s="23"/>
      <c r="L1515" s="23"/>
      <c r="M1515" s="23"/>
      <c r="N1515" s="23"/>
      <c r="O1515" s="23"/>
      <c r="P1515" s="23"/>
      <c r="Q1515" s="23"/>
      <c r="R1515" s="23"/>
      <c r="S1515" s="23"/>
      <c r="T1515" s="23"/>
      <c r="U1515" s="23"/>
    </row>
    <row r="1516" spans="1:21" ht="13.8">
      <c r="A1516" s="160"/>
      <c r="B1516" s="23"/>
      <c r="C1516" s="5" t="s">
        <v>60037</v>
      </c>
      <c r="D1516" s="23"/>
      <c r="E1516" s="23"/>
      <c r="F1516" s="23"/>
      <c r="G1516" s="23"/>
      <c r="H1516" s="7"/>
      <c r="I1516" s="7"/>
      <c r="J1516" s="23"/>
      <c r="K1516" s="23"/>
      <c r="L1516" s="23"/>
      <c r="M1516" s="23"/>
      <c r="N1516" s="23"/>
      <c r="O1516" s="23"/>
      <c r="P1516" s="23"/>
      <c r="Q1516" s="23"/>
      <c r="R1516" s="23"/>
      <c r="S1516" s="23"/>
      <c r="T1516" s="23"/>
      <c r="U1516" s="23"/>
    </row>
    <row r="1517" spans="1:21" ht="13.8">
      <c r="A1517" s="160"/>
      <c r="B1517" s="23"/>
      <c r="C1517" s="5" t="s">
        <v>60038</v>
      </c>
      <c r="D1517" s="23"/>
      <c r="E1517" s="23"/>
      <c r="F1517" s="23"/>
      <c r="G1517" s="23"/>
      <c r="H1517" s="7"/>
      <c r="I1517" s="7"/>
      <c r="J1517" s="23"/>
      <c r="K1517" s="23"/>
      <c r="L1517" s="23"/>
      <c r="M1517" s="23"/>
      <c r="N1517" s="23"/>
      <c r="O1517" s="23"/>
      <c r="P1517" s="23"/>
      <c r="Q1517" s="23"/>
      <c r="R1517" s="23"/>
      <c r="S1517" s="23"/>
      <c r="T1517" s="23"/>
      <c r="U1517" s="23"/>
    </row>
    <row r="1518" spans="1:21" ht="69">
      <c r="A1518" s="160" t="s">
        <v>60039</v>
      </c>
      <c r="B1518" s="23" t="s">
        <v>60040</v>
      </c>
      <c r="C1518" s="5" t="s">
        <v>31604</v>
      </c>
      <c r="D1518" s="23" t="s">
        <v>60041</v>
      </c>
      <c r="E1518" s="23" t="s">
        <v>60042</v>
      </c>
      <c r="F1518" s="23" t="s">
        <v>60043</v>
      </c>
      <c r="G1518" s="23" t="s">
        <v>60044</v>
      </c>
      <c r="H1518" s="7" t="s">
        <v>60045</v>
      </c>
      <c r="I1518" s="7" t="s">
        <v>60046</v>
      </c>
      <c r="J1518" s="23"/>
      <c r="K1518" s="23"/>
      <c r="L1518" s="23"/>
      <c r="M1518" s="23"/>
      <c r="N1518" s="23"/>
      <c r="O1518" s="23"/>
      <c r="P1518" s="23"/>
      <c r="Q1518" s="23"/>
      <c r="R1518" s="23"/>
      <c r="S1518" s="23"/>
      <c r="T1518" s="23"/>
      <c r="U1518" s="23"/>
    </row>
    <row r="1519" spans="1:21" ht="55.2">
      <c r="A1519" s="167" t="s">
        <v>60047</v>
      </c>
      <c r="B1519" s="23"/>
      <c r="C1519" s="23" t="s">
        <v>60048</v>
      </c>
      <c r="D1519" s="23"/>
      <c r="E1519" s="23"/>
      <c r="F1519" s="23"/>
      <c r="G1519" s="23"/>
      <c r="H1519" s="48"/>
      <c r="I1519" s="7"/>
      <c r="J1519" s="23"/>
      <c r="K1519" s="23"/>
      <c r="L1519" s="23"/>
      <c r="M1519" s="23"/>
      <c r="N1519" s="23"/>
      <c r="O1519" s="23"/>
      <c r="P1519" s="23"/>
      <c r="Q1519" s="23"/>
      <c r="R1519" s="23"/>
      <c r="S1519" s="23"/>
      <c r="T1519" s="23"/>
      <c r="U1519" s="23"/>
    </row>
    <row r="1520" spans="1:21" ht="55.2">
      <c r="A1520" s="167" t="s">
        <v>60049</v>
      </c>
      <c r="B1520" s="23"/>
      <c r="C1520" s="23" t="s">
        <v>60050</v>
      </c>
      <c r="D1520" s="23"/>
      <c r="E1520" s="23"/>
      <c r="F1520" s="23"/>
      <c r="G1520" s="23"/>
      <c r="H1520" s="48"/>
      <c r="I1520" s="7"/>
      <c r="J1520" s="23"/>
      <c r="K1520" s="23"/>
      <c r="L1520" s="23"/>
      <c r="M1520" s="23"/>
      <c r="N1520" s="23"/>
      <c r="O1520" s="23"/>
      <c r="P1520" s="23"/>
      <c r="Q1520" s="23"/>
      <c r="R1520" s="23"/>
      <c r="S1520" s="23"/>
      <c r="T1520" s="23"/>
      <c r="U1520" s="23"/>
    </row>
    <row r="1521" spans="1:21" ht="55.2">
      <c r="A1521" s="167" t="s">
        <v>60051</v>
      </c>
      <c r="B1521" s="23"/>
      <c r="C1521" s="23" t="s">
        <v>60052</v>
      </c>
      <c r="D1521" s="23"/>
      <c r="E1521" s="23"/>
      <c r="F1521" s="23"/>
      <c r="G1521" s="23"/>
      <c r="H1521" s="48"/>
      <c r="I1521" s="7"/>
      <c r="J1521" s="23"/>
      <c r="K1521" s="23"/>
      <c r="L1521" s="23"/>
      <c r="M1521" s="23"/>
      <c r="N1521" s="23"/>
      <c r="O1521" s="23"/>
      <c r="P1521" s="23"/>
      <c r="Q1521" s="23"/>
      <c r="R1521" s="23"/>
      <c r="S1521" s="23"/>
      <c r="T1521" s="23"/>
      <c r="U1521" s="23"/>
    </row>
    <row r="1522" spans="1:21" ht="69">
      <c r="A1522" s="167" t="s">
        <v>60053</v>
      </c>
      <c r="B1522" s="23"/>
      <c r="C1522" s="23" t="s">
        <v>60054</v>
      </c>
      <c r="D1522" s="23"/>
      <c r="E1522" s="23"/>
      <c r="F1522" s="23"/>
      <c r="G1522" s="23"/>
      <c r="H1522" s="48"/>
      <c r="I1522" s="7"/>
      <c r="J1522" s="23"/>
      <c r="K1522" s="23"/>
      <c r="L1522" s="23"/>
      <c r="M1522" s="23"/>
      <c r="N1522" s="23"/>
      <c r="O1522" s="23"/>
      <c r="P1522" s="23"/>
      <c r="Q1522" s="23"/>
      <c r="R1522" s="23"/>
      <c r="S1522" s="23"/>
      <c r="T1522" s="23"/>
      <c r="U1522" s="23"/>
    </row>
    <row r="1523" spans="1:21" ht="69">
      <c r="A1523" s="167" t="s">
        <v>60055</v>
      </c>
      <c r="B1523" s="23"/>
      <c r="C1523" s="23" t="s">
        <v>60056</v>
      </c>
      <c r="D1523" s="23"/>
      <c r="E1523" s="23"/>
      <c r="F1523" s="23"/>
      <c r="G1523" s="23"/>
      <c r="H1523" s="48"/>
      <c r="I1523" s="7"/>
      <c r="J1523" s="23"/>
      <c r="K1523" s="23"/>
      <c r="L1523" s="23"/>
      <c r="M1523" s="23"/>
      <c r="N1523" s="23"/>
      <c r="O1523" s="23"/>
      <c r="P1523" s="23"/>
      <c r="Q1523" s="23"/>
      <c r="R1523" s="23"/>
      <c r="S1523" s="23"/>
      <c r="T1523" s="23"/>
      <c r="U1523" s="23"/>
    </row>
    <row r="1524" spans="1:21" ht="13.8">
      <c r="A1524" s="160" t="s">
        <v>60057</v>
      </c>
      <c r="B1524" s="23" t="s">
        <v>60058</v>
      </c>
      <c r="C1524" s="23" t="s">
        <v>60059</v>
      </c>
      <c r="D1524" s="23" t="s">
        <v>60060</v>
      </c>
      <c r="E1524" s="23" t="s">
        <v>60061</v>
      </c>
      <c r="F1524" s="23" t="s">
        <v>60062</v>
      </c>
      <c r="G1524" s="23" t="s">
        <v>60063</v>
      </c>
      <c r="H1524" s="7" t="s">
        <v>60064</v>
      </c>
      <c r="I1524" s="7" t="s">
        <v>60065</v>
      </c>
      <c r="J1524" s="23"/>
      <c r="K1524" s="23"/>
      <c r="L1524" s="23"/>
      <c r="M1524" s="23"/>
      <c r="N1524" s="23"/>
      <c r="O1524" s="23"/>
      <c r="P1524" s="23"/>
      <c r="Q1524" s="23"/>
      <c r="R1524" s="23"/>
      <c r="S1524" s="23"/>
      <c r="T1524" s="23"/>
      <c r="U1524" s="23"/>
    </row>
    <row r="1525" spans="1:21" ht="27.6">
      <c r="A1525" s="160" t="s">
        <v>60066</v>
      </c>
      <c r="B1525" s="23" t="s">
        <v>58206</v>
      </c>
      <c r="C1525" s="23" t="s">
        <v>58206</v>
      </c>
      <c r="D1525" s="23" t="s">
        <v>58206</v>
      </c>
      <c r="E1525" s="23" t="s">
        <v>58206</v>
      </c>
      <c r="F1525" s="23" t="s">
        <v>58206</v>
      </c>
      <c r="G1525" s="23" t="s">
        <v>58206</v>
      </c>
      <c r="H1525" s="7" t="s">
        <v>58206</v>
      </c>
      <c r="I1525" s="7" t="s">
        <v>58206</v>
      </c>
      <c r="J1525" s="23"/>
      <c r="K1525" s="23"/>
      <c r="L1525" s="23"/>
      <c r="M1525" s="23"/>
      <c r="N1525" s="23"/>
      <c r="O1525" s="23"/>
      <c r="P1525" s="23"/>
      <c r="Q1525" s="23"/>
      <c r="R1525" s="23"/>
      <c r="S1525" s="23"/>
      <c r="T1525" s="23"/>
      <c r="U1525" s="23"/>
    </row>
    <row r="1526" spans="1:21" ht="27.6">
      <c r="A1526" s="160" t="s">
        <v>60067</v>
      </c>
      <c r="B1526" s="23" t="s">
        <v>60068</v>
      </c>
      <c r="C1526" s="23" t="s">
        <v>60069</v>
      </c>
      <c r="D1526" s="23" t="s">
        <v>60070</v>
      </c>
      <c r="E1526" s="23" t="s">
        <v>60071</v>
      </c>
      <c r="F1526" s="23" t="s">
        <v>60072</v>
      </c>
      <c r="G1526" s="23" t="s">
        <v>60073</v>
      </c>
      <c r="H1526" s="7" t="s">
        <v>60074</v>
      </c>
      <c r="I1526" s="7" t="s">
        <v>60075</v>
      </c>
      <c r="J1526" s="23"/>
      <c r="K1526" s="23"/>
      <c r="L1526" s="23"/>
      <c r="M1526" s="23"/>
      <c r="N1526" s="23"/>
      <c r="O1526" s="23"/>
      <c r="P1526" s="23"/>
      <c r="Q1526" s="23"/>
      <c r="R1526" s="23"/>
      <c r="S1526" s="23"/>
      <c r="T1526" s="23"/>
      <c r="U1526" s="23"/>
    </row>
    <row r="1527" spans="1:21" ht="41.4">
      <c r="A1527" s="160" t="s">
        <v>60076</v>
      </c>
      <c r="B1527" s="23" t="s">
        <v>60077</v>
      </c>
      <c r="C1527" s="5" t="s">
        <v>26246</v>
      </c>
      <c r="D1527" s="23" t="s">
        <v>60078</v>
      </c>
      <c r="E1527" s="23" t="s">
        <v>60079</v>
      </c>
      <c r="F1527" s="23" t="s">
        <v>60080</v>
      </c>
      <c r="G1527" s="23" t="s">
        <v>60081</v>
      </c>
      <c r="H1527" s="7" t="s">
        <v>60082</v>
      </c>
      <c r="I1527" s="7" t="s">
        <v>60083</v>
      </c>
      <c r="J1527" s="23"/>
      <c r="K1527" s="23"/>
      <c r="L1527" s="23"/>
      <c r="M1527" s="23"/>
      <c r="N1527" s="23"/>
      <c r="O1527" s="23"/>
      <c r="P1527" s="23"/>
      <c r="Q1527" s="23"/>
      <c r="R1527" s="23"/>
      <c r="S1527" s="23"/>
      <c r="T1527" s="23"/>
      <c r="U1527" s="23"/>
    </row>
    <row r="1528" spans="1:21" ht="41.4">
      <c r="A1528" s="167" t="s">
        <v>60084</v>
      </c>
      <c r="B1528" s="23"/>
      <c r="C1528" s="23" t="s">
        <v>60085</v>
      </c>
      <c r="D1528" s="23"/>
      <c r="E1528" s="23"/>
      <c r="F1528" s="23"/>
      <c r="G1528" s="23"/>
      <c r="H1528" s="7"/>
      <c r="I1528" s="7"/>
      <c r="J1528" s="23"/>
      <c r="K1528" s="23"/>
      <c r="L1528" s="23"/>
      <c r="M1528" s="23"/>
      <c r="N1528" s="23"/>
      <c r="O1528" s="23"/>
      <c r="P1528" s="23"/>
      <c r="Q1528" s="23"/>
      <c r="R1528" s="23"/>
      <c r="S1528" s="23"/>
      <c r="T1528" s="23"/>
      <c r="U1528" s="23"/>
    </row>
    <row r="1529" spans="1:21" ht="13.8">
      <c r="A1529" s="167" t="s">
        <v>60086</v>
      </c>
      <c r="B1529" s="23"/>
      <c r="C1529" s="6" t="s">
        <v>60087</v>
      </c>
      <c r="D1529" s="23"/>
      <c r="E1529" s="23"/>
      <c r="F1529" s="23"/>
      <c r="G1529" s="23"/>
      <c r="H1529" s="7"/>
      <c r="I1529" s="7"/>
      <c r="J1529" s="23"/>
      <c r="K1529" s="23"/>
      <c r="L1529" s="23"/>
      <c r="M1529" s="23"/>
      <c r="N1529" s="23"/>
      <c r="O1529" s="23"/>
      <c r="P1529" s="23"/>
      <c r="Q1529" s="23"/>
      <c r="R1529" s="23"/>
      <c r="S1529" s="23"/>
      <c r="T1529" s="23"/>
      <c r="U1529" s="23"/>
    </row>
    <row r="1530" spans="1:21" ht="27.6">
      <c r="A1530" s="167" t="s">
        <v>60088</v>
      </c>
      <c r="B1530" s="23"/>
      <c r="C1530" s="23" t="s">
        <v>60089</v>
      </c>
      <c r="D1530" s="23"/>
      <c r="E1530" s="23"/>
      <c r="F1530" s="23"/>
      <c r="G1530" s="23"/>
      <c r="H1530" s="7"/>
      <c r="I1530" s="7"/>
      <c r="J1530" s="23"/>
      <c r="K1530" s="23"/>
      <c r="L1530" s="23"/>
      <c r="M1530" s="23"/>
      <c r="N1530" s="23"/>
      <c r="O1530" s="23"/>
      <c r="P1530" s="23"/>
      <c r="Q1530" s="23"/>
      <c r="R1530" s="23"/>
      <c r="S1530" s="23"/>
      <c r="T1530" s="23"/>
      <c r="U1530" s="23"/>
    </row>
    <row r="1531" spans="1:21" ht="41.4">
      <c r="A1531" s="167" t="s">
        <v>60090</v>
      </c>
      <c r="B1531" s="23"/>
      <c r="C1531" s="23" t="s">
        <v>60091</v>
      </c>
      <c r="D1531" s="23"/>
      <c r="E1531" s="23"/>
      <c r="F1531" s="23"/>
      <c r="G1531" s="23"/>
      <c r="H1531" s="7"/>
      <c r="I1531" s="7"/>
      <c r="J1531" s="23"/>
      <c r="K1531" s="23"/>
      <c r="L1531" s="23"/>
      <c r="M1531" s="23"/>
      <c r="N1531" s="23"/>
      <c r="O1531" s="23"/>
      <c r="P1531" s="23"/>
      <c r="Q1531" s="23"/>
      <c r="R1531" s="23"/>
      <c r="S1531" s="23"/>
      <c r="T1531" s="23"/>
      <c r="U1531" s="23"/>
    </row>
    <row r="1532" spans="1:21" ht="41.4">
      <c r="A1532" s="160" t="s">
        <v>60092</v>
      </c>
      <c r="B1532" s="23" t="s">
        <v>60093</v>
      </c>
      <c r="C1532" s="5" t="s">
        <v>26246</v>
      </c>
      <c r="D1532" s="23" t="s">
        <v>60094</v>
      </c>
      <c r="E1532" s="23" t="s">
        <v>60095</v>
      </c>
      <c r="F1532" s="23" t="s">
        <v>60096</v>
      </c>
      <c r="G1532" s="23" t="s">
        <v>60081</v>
      </c>
      <c r="H1532" s="7" t="s">
        <v>60097</v>
      </c>
      <c r="I1532" s="7" t="s">
        <v>60098</v>
      </c>
      <c r="J1532" s="23"/>
      <c r="K1532" s="23"/>
      <c r="L1532" s="23"/>
      <c r="M1532" s="23"/>
      <c r="N1532" s="23"/>
      <c r="O1532" s="23"/>
      <c r="P1532" s="23"/>
      <c r="Q1532" s="23"/>
      <c r="R1532" s="23"/>
      <c r="S1532" s="23"/>
      <c r="T1532" s="23"/>
      <c r="U1532" s="23"/>
    </row>
    <row r="1533" spans="1:21" ht="41.4">
      <c r="A1533" s="167" t="s">
        <v>60099</v>
      </c>
      <c r="B1533" s="23"/>
      <c r="C1533" s="23" t="s">
        <v>60100</v>
      </c>
      <c r="D1533" s="23"/>
      <c r="E1533" s="23"/>
      <c r="F1533" s="23"/>
      <c r="G1533" s="23"/>
      <c r="H1533" s="7"/>
      <c r="I1533" s="7"/>
      <c r="J1533" s="23"/>
      <c r="K1533" s="23"/>
      <c r="L1533" s="23"/>
      <c r="M1533" s="23"/>
      <c r="N1533" s="23"/>
      <c r="O1533" s="23"/>
      <c r="P1533" s="23"/>
      <c r="Q1533" s="23"/>
      <c r="R1533" s="23"/>
      <c r="S1533" s="23"/>
      <c r="T1533" s="23"/>
      <c r="U1533" s="23"/>
    </row>
    <row r="1534" spans="1:21" ht="27.6">
      <c r="A1534" s="167" t="s">
        <v>60101</v>
      </c>
      <c r="B1534" s="23"/>
      <c r="C1534" s="23" t="s">
        <v>60102</v>
      </c>
      <c r="D1534" s="23"/>
      <c r="E1534" s="23"/>
      <c r="F1534" s="23"/>
      <c r="G1534" s="23"/>
      <c r="H1534" s="7"/>
      <c r="I1534" s="7"/>
      <c r="J1534" s="23"/>
      <c r="K1534" s="23"/>
      <c r="L1534" s="23"/>
      <c r="M1534" s="23"/>
      <c r="N1534" s="23"/>
      <c r="O1534" s="23"/>
      <c r="P1534" s="23"/>
      <c r="Q1534" s="23"/>
      <c r="R1534" s="23"/>
      <c r="S1534" s="23"/>
      <c r="T1534" s="23"/>
      <c r="U1534" s="23"/>
    </row>
    <row r="1535" spans="1:21" ht="41.4">
      <c r="A1535" s="167" t="s">
        <v>60103</v>
      </c>
      <c r="B1535" s="23"/>
      <c r="C1535" s="23" t="s">
        <v>60104</v>
      </c>
      <c r="D1535" s="23"/>
      <c r="E1535" s="23"/>
      <c r="F1535" s="23"/>
      <c r="G1535" s="23"/>
      <c r="H1535" s="7"/>
      <c r="I1535" s="7"/>
      <c r="J1535" s="23"/>
      <c r="K1535" s="23"/>
      <c r="L1535" s="23"/>
      <c r="M1535" s="23"/>
      <c r="N1535" s="23"/>
      <c r="O1535" s="23"/>
      <c r="P1535" s="23"/>
      <c r="Q1535" s="23"/>
      <c r="R1535" s="23"/>
      <c r="S1535" s="23"/>
      <c r="T1535" s="23"/>
      <c r="U1535" s="23"/>
    </row>
    <row r="1536" spans="1:21" ht="27.6">
      <c r="A1536" s="167" t="s">
        <v>60105</v>
      </c>
      <c r="B1536" s="23"/>
      <c r="C1536" s="23" t="s">
        <v>60106</v>
      </c>
      <c r="D1536" s="23"/>
      <c r="E1536" s="23"/>
      <c r="F1536" s="23"/>
      <c r="G1536" s="23"/>
      <c r="H1536" s="7"/>
      <c r="I1536" s="7"/>
      <c r="J1536" s="23"/>
      <c r="K1536" s="23"/>
      <c r="L1536" s="23"/>
      <c r="M1536" s="23"/>
      <c r="N1536" s="23"/>
      <c r="O1536" s="23"/>
      <c r="P1536" s="23"/>
      <c r="Q1536" s="23"/>
      <c r="R1536" s="23"/>
      <c r="S1536" s="23"/>
      <c r="T1536" s="23"/>
      <c r="U1536" s="23"/>
    </row>
    <row r="1537" spans="1:21" ht="69">
      <c r="A1537" s="160" t="s">
        <v>60107</v>
      </c>
      <c r="B1537" s="23" t="s">
        <v>60108</v>
      </c>
      <c r="C1537" s="5" t="s">
        <v>26246</v>
      </c>
      <c r="D1537" s="23" t="s">
        <v>60109</v>
      </c>
      <c r="E1537" s="23" t="s">
        <v>60110</v>
      </c>
      <c r="F1537" s="23" t="s">
        <v>60111</v>
      </c>
      <c r="G1537" s="23" t="s">
        <v>60112</v>
      </c>
      <c r="H1537" s="7" t="s">
        <v>60113</v>
      </c>
      <c r="I1537" s="7" t="s">
        <v>60114</v>
      </c>
      <c r="J1537" s="23"/>
      <c r="K1537" s="23"/>
      <c r="L1537" s="23"/>
      <c r="M1537" s="23"/>
      <c r="N1537" s="23"/>
      <c r="O1537" s="23"/>
      <c r="P1537" s="23"/>
      <c r="Q1537" s="23"/>
      <c r="R1537" s="23"/>
      <c r="S1537" s="23"/>
      <c r="T1537" s="23"/>
      <c r="U1537" s="23"/>
    </row>
    <row r="1538" spans="1:21" ht="55.2">
      <c r="A1538" s="167" t="s">
        <v>60115</v>
      </c>
      <c r="B1538" s="23"/>
      <c r="C1538" s="23" t="s">
        <v>60116</v>
      </c>
      <c r="D1538" s="23"/>
      <c r="E1538" s="23"/>
      <c r="F1538" s="23"/>
      <c r="G1538" s="23"/>
      <c r="H1538" s="7"/>
      <c r="I1538" s="7"/>
      <c r="J1538" s="23"/>
      <c r="K1538" s="23"/>
      <c r="L1538" s="23"/>
      <c r="M1538" s="23"/>
      <c r="N1538" s="23"/>
      <c r="O1538" s="23"/>
      <c r="P1538" s="23"/>
      <c r="Q1538" s="23"/>
      <c r="R1538" s="23"/>
      <c r="S1538" s="23"/>
      <c r="T1538" s="23"/>
      <c r="U1538" s="23"/>
    </row>
    <row r="1539" spans="1:21" ht="55.2">
      <c r="A1539" s="167" t="s">
        <v>60117</v>
      </c>
      <c r="B1539" s="23"/>
      <c r="C1539" s="23" t="s">
        <v>60118</v>
      </c>
      <c r="D1539" s="23"/>
      <c r="E1539" s="23"/>
      <c r="F1539" s="23"/>
      <c r="G1539" s="23"/>
      <c r="H1539" s="7"/>
      <c r="I1539" s="7"/>
      <c r="J1539" s="23"/>
      <c r="K1539" s="23"/>
      <c r="L1539" s="23"/>
      <c r="M1539" s="23"/>
      <c r="N1539" s="23"/>
      <c r="O1539" s="23"/>
      <c r="P1539" s="23"/>
      <c r="Q1539" s="23"/>
      <c r="R1539" s="23"/>
      <c r="S1539" s="23"/>
      <c r="T1539" s="23"/>
      <c r="U1539" s="23"/>
    </row>
    <row r="1540" spans="1:21" ht="55.2">
      <c r="A1540" s="167" t="s">
        <v>60119</v>
      </c>
      <c r="B1540" s="23"/>
      <c r="C1540" s="23" t="s">
        <v>60120</v>
      </c>
      <c r="D1540" s="23"/>
      <c r="E1540" s="23"/>
      <c r="F1540" s="23"/>
      <c r="G1540" s="23"/>
      <c r="H1540" s="7"/>
      <c r="I1540" s="7"/>
      <c r="J1540" s="23"/>
      <c r="K1540" s="23"/>
      <c r="L1540" s="23"/>
      <c r="M1540" s="23"/>
      <c r="N1540" s="23"/>
      <c r="O1540" s="23"/>
      <c r="P1540" s="23"/>
      <c r="Q1540" s="23"/>
      <c r="R1540" s="23"/>
      <c r="S1540" s="23"/>
      <c r="T1540" s="23"/>
      <c r="U1540" s="23"/>
    </row>
    <row r="1541" spans="1:21" ht="13.8">
      <c r="A1541" s="160" t="s">
        <v>60121</v>
      </c>
      <c r="B1541" s="23" t="s">
        <v>2414</v>
      </c>
      <c r="C1541" s="23" t="s">
        <v>2424</v>
      </c>
      <c r="D1541" s="23" t="s">
        <v>2439</v>
      </c>
      <c r="E1541" s="23" t="s">
        <v>2417</v>
      </c>
      <c r="F1541" s="23" t="s">
        <v>2425</v>
      </c>
      <c r="G1541" s="23" t="s">
        <v>2419</v>
      </c>
      <c r="H1541" s="7" t="s">
        <v>2420</v>
      </c>
      <c r="I1541" s="7" t="s">
        <v>2426</v>
      </c>
      <c r="J1541" s="23"/>
      <c r="K1541" s="23"/>
      <c r="L1541" s="23"/>
      <c r="M1541" s="23"/>
      <c r="N1541" s="23"/>
      <c r="O1541" s="23"/>
      <c r="P1541" s="23"/>
      <c r="Q1541" s="23"/>
      <c r="R1541" s="23"/>
      <c r="S1541" s="23"/>
      <c r="T1541" s="23"/>
      <c r="U1541" s="23"/>
    </row>
    <row r="1542" spans="1:21" ht="13.8">
      <c r="A1542" s="160" t="s">
        <v>60122</v>
      </c>
      <c r="B1542" s="23" t="s">
        <v>60123</v>
      </c>
      <c r="C1542" s="23" t="s">
        <v>60124</v>
      </c>
      <c r="D1542" s="23" t="s">
        <v>60125</v>
      </c>
      <c r="E1542" s="23" t="s">
        <v>60126</v>
      </c>
      <c r="F1542" s="23" t="s">
        <v>60127</v>
      </c>
      <c r="G1542" s="23" t="s">
        <v>60128</v>
      </c>
      <c r="H1542" s="7" t="s">
        <v>60129</v>
      </c>
      <c r="I1542" s="7" t="s">
        <v>60126</v>
      </c>
      <c r="J1542" s="23"/>
      <c r="K1542" s="23"/>
      <c r="L1542" s="23"/>
      <c r="M1542" s="23"/>
      <c r="N1542" s="23"/>
      <c r="O1542" s="23"/>
      <c r="P1542" s="23"/>
      <c r="Q1542" s="23"/>
      <c r="R1542" s="23"/>
      <c r="S1542" s="23"/>
      <c r="T1542" s="23"/>
      <c r="U1542" s="23"/>
    </row>
    <row r="1543" spans="1:21" ht="13.8">
      <c r="A1543" s="160" t="s">
        <v>60130</v>
      </c>
      <c r="B1543" s="23" t="s">
        <v>60131</v>
      </c>
      <c r="C1543" s="23" t="s">
        <v>60132</v>
      </c>
      <c r="D1543" s="23" t="s">
        <v>60133</v>
      </c>
      <c r="E1543" s="23" t="s">
        <v>60134</v>
      </c>
      <c r="F1543" s="23" t="s">
        <v>60135</v>
      </c>
      <c r="G1543" s="23" t="s">
        <v>60136</v>
      </c>
      <c r="H1543" s="7" t="s">
        <v>60137</v>
      </c>
      <c r="I1543" s="7" t="s">
        <v>60138</v>
      </c>
      <c r="J1543" s="23"/>
      <c r="K1543" s="23"/>
      <c r="L1543" s="23"/>
      <c r="M1543" s="23"/>
      <c r="N1543" s="23"/>
      <c r="O1543" s="23"/>
      <c r="P1543" s="23"/>
      <c r="Q1543" s="23"/>
      <c r="R1543" s="23"/>
      <c r="S1543" s="23"/>
      <c r="T1543" s="23"/>
      <c r="U1543" s="23"/>
    </row>
    <row r="1544" spans="1:21" ht="13.8">
      <c r="A1544" s="160" t="s">
        <v>60139</v>
      </c>
      <c r="B1544" s="23" t="s">
        <v>60123</v>
      </c>
      <c r="C1544" s="23" t="s">
        <v>60124</v>
      </c>
      <c r="D1544" s="23" t="s">
        <v>60125</v>
      </c>
      <c r="E1544" s="23" t="s">
        <v>60126</v>
      </c>
      <c r="F1544" s="23" t="s">
        <v>60127</v>
      </c>
      <c r="G1544" s="23" t="s">
        <v>60128</v>
      </c>
      <c r="H1544" s="7" t="s">
        <v>60129</v>
      </c>
      <c r="I1544" s="7" t="s">
        <v>60126</v>
      </c>
      <c r="J1544" s="23"/>
      <c r="K1544" s="23"/>
      <c r="L1544" s="23"/>
      <c r="M1544" s="23"/>
      <c r="N1544" s="23"/>
      <c r="O1544" s="23"/>
      <c r="P1544" s="23"/>
      <c r="Q1544" s="23"/>
      <c r="R1544" s="23"/>
      <c r="S1544" s="23"/>
      <c r="T1544" s="23"/>
      <c r="U1544" s="23"/>
    </row>
    <row r="1545" spans="1:21" ht="41.4">
      <c r="A1545" s="160" t="s">
        <v>60140</v>
      </c>
      <c r="B1545" s="23" t="s">
        <v>60141</v>
      </c>
      <c r="C1545" s="23" t="s">
        <v>60142</v>
      </c>
      <c r="D1545" s="23" t="s">
        <v>60143</v>
      </c>
      <c r="E1545" s="23" t="s">
        <v>60144</v>
      </c>
      <c r="F1545" s="23" t="s">
        <v>60145</v>
      </c>
      <c r="G1545" s="23" t="s">
        <v>60146</v>
      </c>
      <c r="H1545" s="7" t="s">
        <v>60147</v>
      </c>
      <c r="I1545" s="7" t="s">
        <v>60148</v>
      </c>
      <c r="J1545" s="23"/>
      <c r="K1545" s="23"/>
      <c r="L1545" s="23"/>
      <c r="M1545" s="23"/>
      <c r="N1545" s="23"/>
      <c r="O1545" s="23"/>
      <c r="P1545" s="23"/>
      <c r="Q1545" s="23"/>
      <c r="R1545" s="23"/>
      <c r="S1545" s="23"/>
      <c r="T1545" s="23"/>
      <c r="U1545" s="23"/>
    </row>
    <row r="1546" spans="1:21" ht="69">
      <c r="A1546" s="160" t="s">
        <v>60149</v>
      </c>
      <c r="B1546" s="23" t="s">
        <v>60150</v>
      </c>
      <c r="C1546" s="5" t="s">
        <v>54025</v>
      </c>
      <c r="D1546" s="23" t="s">
        <v>60151</v>
      </c>
      <c r="E1546" s="23" t="s">
        <v>60152</v>
      </c>
      <c r="F1546" s="23" t="s">
        <v>60153</v>
      </c>
      <c r="G1546" s="23" t="s">
        <v>60154</v>
      </c>
      <c r="H1546" s="7" t="s">
        <v>60155</v>
      </c>
      <c r="I1546" s="7" t="s">
        <v>60156</v>
      </c>
      <c r="J1546" s="23"/>
      <c r="K1546" s="23"/>
      <c r="L1546" s="23"/>
      <c r="M1546" s="23"/>
      <c r="N1546" s="23"/>
      <c r="O1546" s="23"/>
      <c r="P1546" s="23"/>
      <c r="Q1546" s="23"/>
      <c r="R1546" s="23"/>
      <c r="S1546" s="23"/>
      <c r="T1546" s="23"/>
      <c r="U1546" s="23"/>
    </row>
    <row r="1547" spans="1:21" ht="55.2">
      <c r="A1547" s="167" t="s">
        <v>60157</v>
      </c>
      <c r="B1547" s="23"/>
      <c r="C1547" s="23" t="s">
        <v>60158</v>
      </c>
      <c r="D1547" s="23"/>
      <c r="E1547" s="23"/>
      <c r="F1547" s="23"/>
      <c r="G1547" s="23"/>
      <c r="H1547" s="7"/>
      <c r="I1547" s="7"/>
      <c r="J1547" s="23"/>
      <c r="K1547" s="23"/>
      <c r="L1547" s="23"/>
      <c r="M1547" s="23"/>
      <c r="N1547" s="23"/>
      <c r="O1547" s="23"/>
      <c r="P1547" s="23"/>
      <c r="Q1547" s="23"/>
      <c r="R1547" s="23"/>
      <c r="S1547" s="23"/>
      <c r="T1547" s="23"/>
      <c r="U1547" s="23"/>
    </row>
    <row r="1548" spans="1:21" ht="41.4">
      <c r="A1548" s="167" t="s">
        <v>60159</v>
      </c>
      <c r="B1548" s="23"/>
      <c r="C1548" s="23" t="s">
        <v>60160</v>
      </c>
      <c r="D1548" s="23"/>
      <c r="E1548" s="23"/>
      <c r="F1548" s="23"/>
      <c r="G1548" s="23"/>
      <c r="H1548" s="7"/>
      <c r="I1548" s="7"/>
      <c r="J1548" s="23"/>
      <c r="K1548" s="23"/>
      <c r="L1548" s="23"/>
      <c r="M1548" s="23"/>
      <c r="N1548" s="23"/>
      <c r="O1548" s="23"/>
      <c r="P1548" s="23"/>
      <c r="Q1548" s="23"/>
      <c r="R1548" s="23"/>
      <c r="S1548" s="23"/>
      <c r="T1548" s="23"/>
      <c r="U1548" s="23"/>
    </row>
    <row r="1549" spans="1:21" ht="69">
      <c r="A1549" s="167" t="s">
        <v>60161</v>
      </c>
      <c r="B1549" s="23"/>
      <c r="C1549" s="23" t="s">
        <v>60162</v>
      </c>
      <c r="D1549" s="23"/>
      <c r="E1549" s="23"/>
      <c r="F1549" s="23"/>
      <c r="G1549" s="23"/>
      <c r="H1549" s="7"/>
      <c r="I1549" s="7"/>
      <c r="J1549" s="23"/>
      <c r="K1549" s="23"/>
      <c r="L1549" s="23"/>
      <c r="M1549" s="23"/>
      <c r="N1549" s="23"/>
      <c r="O1549" s="23"/>
      <c r="P1549" s="23"/>
      <c r="Q1549" s="23"/>
      <c r="R1549" s="23"/>
      <c r="S1549" s="23"/>
      <c r="T1549" s="23"/>
      <c r="U1549" s="23"/>
    </row>
    <row r="1550" spans="1:21" ht="55.2">
      <c r="A1550" s="167" t="s">
        <v>60163</v>
      </c>
      <c r="B1550" s="23"/>
      <c r="C1550" s="23" t="s">
        <v>60164</v>
      </c>
      <c r="D1550" s="23"/>
      <c r="E1550" s="23"/>
      <c r="F1550" s="23"/>
      <c r="G1550" s="23"/>
      <c r="H1550" s="7"/>
      <c r="I1550" s="7"/>
      <c r="J1550" s="23"/>
      <c r="K1550" s="23"/>
      <c r="L1550" s="23"/>
      <c r="M1550" s="23"/>
      <c r="N1550" s="23"/>
      <c r="O1550" s="23"/>
      <c r="P1550" s="23"/>
      <c r="Q1550" s="23"/>
      <c r="R1550" s="23"/>
      <c r="S1550" s="23"/>
      <c r="T1550" s="23"/>
      <c r="U1550" s="23"/>
    </row>
    <row r="1551" spans="1:21" ht="13.8">
      <c r="A1551" s="160" t="s">
        <v>60165</v>
      </c>
      <c r="B1551" s="23" t="s">
        <v>2414</v>
      </c>
      <c r="C1551" s="23" t="s">
        <v>2424</v>
      </c>
      <c r="D1551" s="23" t="s">
        <v>2439</v>
      </c>
      <c r="E1551" s="23" t="s">
        <v>2417</v>
      </c>
      <c r="F1551" s="23" t="s">
        <v>2425</v>
      </c>
      <c r="G1551" s="23" t="s">
        <v>2419</v>
      </c>
      <c r="H1551" s="7" t="s">
        <v>2420</v>
      </c>
      <c r="I1551" s="7" t="s">
        <v>2426</v>
      </c>
      <c r="J1551" s="23"/>
      <c r="K1551" s="23"/>
      <c r="L1551" s="23"/>
      <c r="M1551" s="23"/>
      <c r="N1551" s="23"/>
      <c r="O1551" s="23"/>
      <c r="P1551" s="23"/>
      <c r="Q1551" s="23"/>
      <c r="R1551" s="23"/>
      <c r="S1551" s="23"/>
      <c r="T1551" s="23"/>
      <c r="U1551" s="23"/>
    </row>
    <row r="1552" spans="1:21" ht="13.8">
      <c r="A1552" s="160" t="s">
        <v>60166</v>
      </c>
      <c r="B1552" s="23" t="s">
        <v>19505</v>
      </c>
      <c r="C1552" s="23" t="s">
        <v>16821</v>
      </c>
      <c r="D1552" s="23" t="s">
        <v>16822</v>
      </c>
      <c r="E1552" s="23" t="s">
        <v>16823</v>
      </c>
      <c r="F1552" s="23" t="s">
        <v>19506</v>
      </c>
      <c r="G1552" s="23" t="s">
        <v>5397</v>
      </c>
      <c r="H1552" s="7" t="s">
        <v>16824</v>
      </c>
      <c r="I1552" s="7" t="s">
        <v>23871</v>
      </c>
      <c r="J1552" s="23"/>
      <c r="K1552" s="23"/>
      <c r="L1552" s="23"/>
      <c r="M1552" s="23"/>
      <c r="N1552" s="23"/>
      <c r="O1552" s="23"/>
      <c r="P1552" s="23"/>
      <c r="Q1552" s="23"/>
      <c r="R1552" s="23"/>
      <c r="S1552" s="23"/>
      <c r="T1552" s="23"/>
      <c r="U1552" s="23"/>
    </row>
    <row r="1553" spans="1:21" ht="13.8">
      <c r="A1553" s="160" t="s">
        <v>60167</v>
      </c>
      <c r="B1553" s="23" t="s">
        <v>4155</v>
      </c>
      <c r="C1553" s="23" t="s">
        <v>60168</v>
      </c>
      <c r="D1553" s="23" t="s">
        <v>60169</v>
      </c>
      <c r="E1553" s="23" t="s">
        <v>4158</v>
      </c>
      <c r="F1553" s="23" t="s">
        <v>4159</v>
      </c>
      <c r="G1553" s="23" t="s">
        <v>4160</v>
      </c>
      <c r="H1553" s="7" t="s">
        <v>60170</v>
      </c>
      <c r="I1553" s="7" t="s">
        <v>4162</v>
      </c>
      <c r="J1553" s="23"/>
      <c r="K1553" s="23"/>
      <c r="L1553" s="23"/>
      <c r="M1553" s="23"/>
      <c r="N1553" s="23"/>
      <c r="O1553" s="23"/>
      <c r="P1553" s="23"/>
      <c r="Q1553" s="23"/>
      <c r="R1553" s="23"/>
      <c r="S1553" s="23"/>
      <c r="T1553" s="23"/>
      <c r="U1553" s="23"/>
    </row>
    <row r="1554" spans="1:21" ht="41.4">
      <c r="A1554" s="160" t="s">
        <v>60171</v>
      </c>
      <c r="B1554" s="23" t="s">
        <v>60172</v>
      </c>
      <c r="C1554" s="23" t="s">
        <v>60173</v>
      </c>
      <c r="D1554" s="23" t="s">
        <v>60174</v>
      </c>
      <c r="E1554" s="23" t="s">
        <v>60175</v>
      </c>
      <c r="F1554" s="23" t="s">
        <v>60176</v>
      </c>
      <c r="G1554" s="13" t="s">
        <v>60177</v>
      </c>
      <c r="H1554" s="7" t="s">
        <v>60178</v>
      </c>
      <c r="I1554" s="7" t="s">
        <v>60179</v>
      </c>
      <c r="J1554" s="13"/>
      <c r="K1554" s="13"/>
      <c r="L1554" s="13"/>
      <c r="M1554" s="13"/>
      <c r="N1554" s="13"/>
      <c r="O1554" s="13"/>
      <c r="P1554" s="13"/>
      <c r="Q1554" s="13"/>
      <c r="R1554" s="13"/>
      <c r="S1554" s="13"/>
      <c r="T1554" s="13"/>
      <c r="U1554" s="13"/>
    </row>
    <row r="1555" spans="1:21" ht="110.4">
      <c r="A1555" s="160" t="s">
        <v>60180</v>
      </c>
      <c r="B1555" s="23" t="s">
        <v>60181</v>
      </c>
      <c r="C1555" s="23" t="s">
        <v>60182</v>
      </c>
      <c r="D1555" s="23" t="s">
        <v>60183</v>
      </c>
      <c r="E1555" s="23" t="s">
        <v>60184</v>
      </c>
      <c r="F1555" s="23" t="s">
        <v>60185</v>
      </c>
      <c r="G1555" s="13" t="s">
        <v>60186</v>
      </c>
      <c r="H1555" s="7" t="s">
        <v>60187</v>
      </c>
      <c r="I1555" s="7" t="s">
        <v>60188</v>
      </c>
      <c r="J1555" s="13"/>
      <c r="K1555" s="13"/>
      <c r="L1555" s="13"/>
      <c r="M1555" s="13"/>
      <c r="N1555" s="13"/>
      <c r="O1555" s="13"/>
      <c r="P1555" s="13"/>
      <c r="Q1555" s="13"/>
      <c r="R1555" s="13"/>
      <c r="S1555" s="13"/>
      <c r="T1555" s="13"/>
      <c r="U1555" s="13"/>
    </row>
    <row r="1556" spans="1:21" ht="55.2">
      <c r="A1556" s="160" t="s">
        <v>60189</v>
      </c>
      <c r="B1556" s="23" t="s">
        <v>60190</v>
      </c>
      <c r="C1556" s="23" t="s">
        <v>60191</v>
      </c>
      <c r="D1556" s="23" t="s">
        <v>60192</v>
      </c>
      <c r="E1556" s="23" t="s">
        <v>60193</v>
      </c>
      <c r="F1556" s="23" t="s">
        <v>60194</v>
      </c>
      <c r="G1556" s="13" t="s">
        <v>60195</v>
      </c>
      <c r="H1556" s="7" t="s">
        <v>60196</v>
      </c>
      <c r="I1556" s="7" t="s">
        <v>60197</v>
      </c>
      <c r="J1556" s="13"/>
      <c r="K1556" s="13"/>
      <c r="L1556" s="13"/>
      <c r="M1556" s="13"/>
      <c r="N1556" s="13"/>
      <c r="O1556" s="13"/>
      <c r="P1556" s="13"/>
      <c r="Q1556" s="13"/>
      <c r="R1556" s="13"/>
      <c r="S1556" s="13"/>
      <c r="T1556" s="13"/>
      <c r="U1556" s="13"/>
    </row>
    <row r="1557" spans="1:21" ht="41.4">
      <c r="A1557" s="160" t="s">
        <v>60198</v>
      </c>
      <c r="B1557" s="23" t="s">
        <v>60199</v>
      </c>
      <c r="C1557" s="23" t="s">
        <v>60200</v>
      </c>
      <c r="D1557" s="23" t="s">
        <v>60201</v>
      </c>
      <c r="E1557" s="23" t="s">
        <v>60202</v>
      </c>
      <c r="F1557" s="23" t="s">
        <v>60203</v>
      </c>
      <c r="G1557" s="23" t="s">
        <v>60204</v>
      </c>
      <c r="H1557" s="7" t="s">
        <v>60205</v>
      </c>
      <c r="I1557" s="7" t="s">
        <v>60206</v>
      </c>
      <c r="J1557" s="23"/>
      <c r="K1557" s="23"/>
      <c r="L1557" s="23"/>
      <c r="M1557" s="23"/>
      <c r="N1557" s="23"/>
      <c r="O1557" s="23"/>
      <c r="P1557" s="23"/>
      <c r="Q1557" s="23"/>
      <c r="R1557" s="23"/>
      <c r="S1557" s="23"/>
      <c r="T1557" s="23"/>
      <c r="U1557" s="23"/>
    </row>
    <row r="1558" spans="1:21" ht="55.2">
      <c r="A1558" s="160" t="s">
        <v>60207</v>
      </c>
      <c r="B1558" s="23" t="s">
        <v>60208</v>
      </c>
      <c r="C1558" s="23" t="s">
        <v>60209</v>
      </c>
      <c r="D1558" s="23" t="s">
        <v>60210</v>
      </c>
      <c r="E1558" s="23" t="s">
        <v>60211</v>
      </c>
      <c r="F1558" s="23" t="s">
        <v>60212</v>
      </c>
      <c r="G1558" s="23" t="s">
        <v>60213</v>
      </c>
      <c r="H1558" s="7" t="s">
        <v>60214</v>
      </c>
      <c r="I1558" s="7" t="s">
        <v>60215</v>
      </c>
      <c r="J1558" s="23"/>
      <c r="K1558" s="23"/>
      <c r="L1558" s="23"/>
      <c r="M1558" s="23"/>
      <c r="N1558" s="23"/>
      <c r="O1558" s="23"/>
      <c r="P1558" s="23"/>
      <c r="Q1558" s="23"/>
      <c r="R1558" s="23"/>
      <c r="S1558" s="23"/>
      <c r="T1558" s="23"/>
      <c r="U1558" s="23"/>
    </row>
    <row r="1559" spans="1:21" ht="55.2">
      <c r="A1559" s="160" t="s">
        <v>60216</v>
      </c>
      <c r="B1559" s="23" t="s">
        <v>60217</v>
      </c>
      <c r="C1559" s="23" t="s">
        <v>60218</v>
      </c>
      <c r="D1559" s="23" t="s">
        <v>60219</v>
      </c>
      <c r="E1559" s="23" t="s">
        <v>60220</v>
      </c>
      <c r="F1559" s="23" t="s">
        <v>60221</v>
      </c>
      <c r="G1559" s="23" t="s">
        <v>60222</v>
      </c>
      <c r="H1559" s="7" t="s">
        <v>60223</v>
      </c>
      <c r="I1559" s="7" t="s">
        <v>60224</v>
      </c>
      <c r="J1559" s="23"/>
      <c r="K1559" s="23"/>
      <c r="L1559" s="23"/>
      <c r="M1559" s="23"/>
      <c r="N1559" s="23"/>
      <c r="O1559" s="23"/>
      <c r="P1559" s="23"/>
      <c r="Q1559" s="23"/>
      <c r="R1559" s="23"/>
      <c r="S1559" s="23"/>
      <c r="T1559" s="23"/>
      <c r="U1559" s="23"/>
    </row>
    <row r="1560" spans="1:21" ht="55.2">
      <c r="A1560" s="160" t="s">
        <v>60225</v>
      </c>
      <c r="B1560" s="23" t="s">
        <v>60226</v>
      </c>
      <c r="C1560" s="23" t="s">
        <v>60227</v>
      </c>
      <c r="D1560" s="23" t="s">
        <v>60228</v>
      </c>
      <c r="E1560" s="23" t="s">
        <v>60229</v>
      </c>
      <c r="F1560" s="23" t="s">
        <v>60230</v>
      </c>
      <c r="G1560" s="23" t="s">
        <v>60231</v>
      </c>
      <c r="H1560" s="7" t="s">
        <v>60232</v>
      </c>
      <c r="I1560" s="7" t="s">
        <v>60233</v>
      </c>
      <c r="J1560" s="23"/>
      <c r="K1560" s="23"/>
      <c r="L1560" s="23"/>
      <c r="M1560" s="23"/>
      <c r="N1560" s="23"/>
      <c r="O1560" s="23"/>
      <c r="P1560" s="23"/>
      <c r="Q1560" s="23"/>
      <c r="R1560" s="23"/>
      <c r="S1560" s="23"/>
      <c r="T1560" s="23"/>
      <c r="U1560" s="23"/>
    </row>
    <row r="1561" spans="1:21" ht="69">
      <c r="A1561" s="160" t="s">
        <v>60234</v>
      </c>
      <c r="B1561" s="23" t="s">
        <v>60235</v>
      </c>
      <c r="C1561" s="23" t="s">
        <v>60236</v>
      </c>
      <c r="D1561" s="23" t="s">
        <v>60237</v>
      </c>
      <c r="E1561" s="23" t="s">
        <v>60238</v>
      </c>
      <c r="F1561" s="23" t="s">
        <v>60239</v>
      </c>
      <c r="G1561" s="23" t="s">
        <v>60240</v>
      </c>
      <c r="H1561" s="7" t="s">
        <v>60241</v>
      </c>
      <c r="I1561" s="7" t="s">
        <v>60242</v>
      </c>
      <c r="J1561" s="23"/>
      <c r="K1561" s="23"/>
      <c r="L1561" s="23"/>
      <c r="M1561" s="23"/>
      <c r="N1561" s="23"/>
      <c r="O1561" s="23"/>
      <c r="P1561" s="23"/>
      <c r="Q1561" s="23"/>
      <c r="R1561" s="23"/>
      <c r="S1561" s="23"/>
      <c r="T1561" s="23"/>
      <c r="U1561" s="23"/>
    </row>
    <row r="1562" spans="1:21" ht="27.6">
      <c r="A1562" s="160" t="s">
        <v>60243</v>
      </c>
      <c r="B1562" s="23" t="s">
        <v>60244</v>
      </c>
      <c r="C1562" s="23" t="s">
        <v>60245</v>
      </c>
      <c r="D1562" s="23" t="s">
        <v>60246</v>
      </c>
      <c r="E1562" s="23" t="s">
        <v>60247</v>
      </c>
      <c r="F1562" s="23" t="s">
        <v>60248</v>
      </c>
      <c r="G1562" s="23" t="s">
        <v>60249</v>
      </c>
      <c r="H1562" s="7" t="s">
        <v>60250</v>
      </c>
      <c r="I1562" s="7" t="s">
        <v>60251</v>
      </c>
      <c r="J1562" s="23"/>
      <c r="K1562" s="23"/>
      <c r="L1562" s="23"/>
      <c r="M1562" s="23"/>
      <c r="N1562" s="23"/>
      <c r="O1562" s="23"/>
      <c r="P1562" s="23"/>
      <c r="Q1562" s="23"/>
      <c r="R1562" s="23"/>
      <c r="S1562" s="23"/>
      <c r="T1562" s="23"/>
      <c r="U1562" s="23"/>
    </row>
    <row r="1563" spans="1:21" ht="124.2">
      <c r="A1563" s="160" t="s">
        <v>60252</v>
      </c>
      <c r="B1563" s="23" t="s">
        <v>60253</v>
      </c>
      <c r="C1563" s="23" t="s">
        <v>60254</v>
      </c>
      <c r="D1563" s="23" t="s">
        <v>60255</v>
      </c>
      <c r="E1563" s="23" t="s">
        <v>60256</v>
      </c>
      <c r="F1563" s="23" t="s">
        <v>60257</v>
      </c>
      <c r="G1563" s="23" t="s">
        <v>60258</v>
      </c>
      <c r="H1563" s="7" t="s">
        <v>60259</v>
      </c>
      <c r="I1563" s="7" t="s">
        <v>60260</v>
      </c>
      <c r="J1563" s="23"/>
      <c r="K1563" s="23"/>
      <c r="L1563" s="23"/>
      <c r="M1563" s="23"/>
      <c r="N1563" s="23"/>
      <c r="O1563" s="23"/>
      <c r="P1563" s="23"/>
      <c r="Q1563" s="23"/>
      <c r="R1563" s="23"/>
      <c r="S1563" s="23"/>
      <c r="T1563" s="23"/>
      <c r="U1563" s="23"/>
    </row>
    <row r="1564" spans="1:21" ht="27.6">
      <c r="A1564" s="160" t="s">
        <v>60261</v>
      </c>
      <c r="B1564" s="23" t="s">
        <v>60262</v>
      </c>
      <c r="C1564" s="23" t="s">
        <v>60263</v>
      </c>
      <c r="D1564" s="23" t="s">
        <v>60264</v>
      </c>
      <c r="E1564" s="23" t="s">
        <v>60265</v>
      </c>
      <c r="F1564" s="23" t="s">
        <v>60266</v>
      </c>
      <c r="G1564" s="23" t="s">
        <v>60267</v>
      </c>
      <c r="H1564" s="7" t="s">
        <v>60268</v>
      </c>
      <c r="I1564" s="7" t="s">
        <v>60269</v>
      </c>
      <c r="J1564" s="23"/>
      <c r="K1564" s="23"/>
      <c r="L1564" s="23"/>
      <c r="M1564" s="23"/>
      <c r="N1564" s="23"/>
      <c r="O1564" s="23"/>
      <c r="P1564" s="23"/>
      <c r="Q1564" s="23"/>
      <c r="R1564" s="23"/>
      <c r="S1564" s="23"/>
      <c r="T1564" s="23"/>
      <c r="U1564" s="23"/>
    </row>
    <row r="1565" spans="1:21" ht="110.4">
      <c r="A1565" s="160" t="s">
        <v>60270</v>
      </c>
      <c r="B1565" s="23" t="s">
        <v>60271</v>
      </c>
      <c r="C1565" s="23" t="s">
        <v>60272</v>
      </c>
      <c r="D1565" s="23" t="s">
        <v>60273</v>
      </c>
      <c r="E1565" s="23" t="s">
        <v>60274</v>
      </c>
      <c r="F1565" s="23" t="s">
        <v>60275</v>
      </c>
      <c r="G1565" s="23" t="s">
        <v>60276</v>
      </c>
      <c r="H1565" s="7" t="s">
        <v>60277</v>
      </c>
      <c r="I1565" s="7" t="s">
        <v>60278</v>
      </c>
      <c r="J1565" s="23"/>
      <c r="K1565" s="23"/>
      <c r="L1565" s="23"/>
      <c r="M1565" s="23"/>
      <c r="N1565" s="23"/>
      <c r="O1565" s="23"/>
      <c r="P1565" s="23"/>
      <c r="Q1565" s="23"/>
      <c r="R1565" s="23"/>
      <c r="S1565" s="23"/>
      <c r="T1565" s="23"/>
      <c r="U1565" s="23"/>
    </row>
    <row r="1566" spans="1:21" ht="41.4">
      <c r="A1566" s="160" t="s">
        <v>60279</v>
      </c>
      <c r="B1566" s="23" t="s">
        <v>60280</v>
      </c>
      <c r="C1566" s="23" t="s">
        <v>60281</v>
      </c>
      <c r="D1566" s="23" t="s">
        <v>60282</v>
      </c>
      <c r="E1566" s="23" t="s">
        <v>60283</v>
      </c>
      <c r="F1566" s="23" t="s">
        <v>60284</v>
      </c>
      <c r="G1566" s="23" t="s">
        <v>60285</v>
      </c>
      <c r="H1566" s="7" t="s">
        <v>60286</v>
      </c>
      <c r="I1566" s="7" t="s">
        <v>60287</v>
      </c>
      <c r="J1566" s="23"/>
      <c r="K1566" s="23"/>
      <c r="L1566" s="23"/>
      <c r="M1566" s="23"/>
      <c r="N1566" s="23"/>
      <c r="O1566" s="23"/>
      <c r="P1566" s="23"/>
      <c r="Q1566" s="23"/>
      <c r="R1566" s="23"/>
      <c r="S1566" s="23"/>
      <c r="T1566" s="23"/>
      <c r="U1566" s="23"/>
    </row>
    <row r="1567" spans="1:21" ht="27.6">
      <c r="A1567" s="160" t="s">
        <v>60288</v>
      </c>
      <c r="B1567" s="23" t="s">
        <v>60289</v>
      </c>
      <c r="C1567" s="5" t="s">
        <v>54025</v>
      </c>
      <c r="D1567" s="23" t="s">
        <v>60290</v>
      </c>
      <c r="E1567" s="23" t="s">
        <v>60291</v>
      </c>
      <c r="F1567" s="23" t="s">
        <v>60292</v>
      </c>
      <c r="G1567" s="23" t="s">
        <v>60293</v>
      </c>
      <c r="H1567" s="7" t="s">
        <v>60294</v>
      </c>
      <c r="I1567" s="7" t="s">
        <v>60295</v>
      </c>
      <c r="J1567" s="23"/>
      <c r="K1567" s="23"/>
      <c r="L1567" s="23"/>
      <c r="M1567" s="23"/>
      <c r="N1567" s="23"/>
      <c r="O1567" s="23"/>
      <c r="P1567" s="23"/>
      <c r="Q1567" s="23"/>
      <c r="R1567" s="23"/>
      <c r="S1567" s="23"/>
      <c r="T1567" s="23"/>
      <c r="U1567" s="23"/>
    </row>
    <row r="1568" spans="1:21" ht="13.8">
      <c r="A1568" s="167" t="s">
        <v>60296</v>
      </c>
      <c r="B1568" s="23"/>
      <c r="C1568" s="23" t="s">
        <v>60297</v>
      </c>
      <c r="D1568" s="23"/>
      <c r="E1568" s="23"/>
      <c r="F1568" s="23"/>
      <c r="G1568" s="23"/>
      <c r="H1568" s="7"/>
      <c r="I1568" s="7"/>
      <c r="J1568" s="23"/>
      <c r="K1568" s="23"/>
      <c r="L1568" s="23"/>
      <c r="M1568" s="23"/>
      <c r="N1568" s="23"/>
      <c r="O1568" s="23"/>
      <c r="P1568" s="23"/>
      <c r="Q1568" s="23"/>
      <c r="R1568" s="23"/>
      <c r="S1568" s="23"/>
      <c r="T1568" s="23"/>
      <c r="U1568" s="23"/>
    </row>
    <row r="1569" spans="1:21" ht="13.8">
      <c r="A1569" s="167" t="s">
        <v>60298</v>
      </c>
      <c r="B1569" s="23"/>
      <c r="C1569" s="5" t="s">
        <v>60299</v>
      </c>
      <c r="D1569" s="23"/>
      <c r="E1569" s="23"/>
      <c r="F1569" s="23"/>
      <c r="G1569" s="23"/>
      <c r="H1569" s="7"/>
      <c r="I1569" s="7"/>
      <c r="J1569" s="23"/>
      <c r="K1569" s="23"/>
      <c r="L1569" s="23"/>
      <c r="M1569" s="23"/>
      <c r="N1569" s="23"/>
      <c r="O1569" s="23"/>
      <c r="P1569" s="23"/>
      <c r="Q1569" s="23"/>
      <c r="R1569" s="23"/>
      <c r="S1569" s="23"/>
      <c r="T1569" s="23"/>
      <c r="U1569" s="23"/>
    </row>
    <row r="1570" spans="1:21" ht="13.8">
      <c r="A1570" s="167" t="s">
        <v>60300</v>
      </c>
      <c r="B1570" s="23"/>
      <c r="C1570" s="5" t="s">
        <v>60301</v>
      </c>
      <c r="D1570" s="23"/>
      <c r="E1570" s="23"/>
      <c r="F1570" s="23"/>
      <c r="G1570" s="23"/>
      <c r="H1570" s="7"/>
      <c r="I1570" s="7"/>
      <c r="J1570" s="23"/>
      <c r="K1570" s="23"/>
      <c r="L1570" s="23"/>
      <c r="M1570" s="23"/>
      <c r="N1570" s="23"/>
      <c r="O1570" s="23"/>
      <c r="P1570" s="23"/>
      <c r="Q1570" s="23"/>
      <c r="R1570" s="23"/>
      <c r="S1570" s="23"/>
      <c r="T1570" s="23"/>
      <c r="U1570" s="23"/>
    </row>
    <row r="1571" spans="1:21" ht="13.8">
      <c r="A1571" s="167" t="s">
        <v>60302</v>
      </c>
      <c r="B1571" s="23"/>
      <c r="C1571" s="5" t="s">
        <v>60303</v>
      </c>
      <c r="D1571" s="23"/>
      <c r="E1571" s="23"/>
      <c r="F1571" s="23"/>
      <c r="G1571" s="23"/>
      <c r="H1571" s="7"/>
      <c r="I1571" s="7"/>
      <c r="J1571" s="23"/>
      <c r="K1571" s="23"/>
      <c r="L1571" s="23"/>
      <c r="M1571" s="23"/>
      <c r="N1571" s="23"/>
      <c r="O1571" s="23"/>
      <c r="P1571" s="23"/>
      <c r="Q1571" s="23"/>
      <c r="R1571" s="23"/>
      <c r="S1571" s="23"/>
      <c r="T1571" s="23"/>
      <c r="U1571" s="23"/>
    </row>
    <row r="1572" spans="1:21" ht="69">
      <c r="A1572" s="160" t="s">
        <v>60304</v>
      </c>
      <c r="B1572" s="23" t="s">
        <v>60305</v>
      </c>
      <c r="C1572" s="5" t="s">
        <v>26246</v>
      </c>
      <c r="D1572" s="23" t="s">
        <v>60306</v>
      </c>
      <c r="E1572" s="23" t="s">
        <v>60307</v>
      </c>
      <c r="F1572" s="23" t="s">
        <v>60308</v>
      </c>
      <c r="G1572" s="23" t="s">
        <v>60309</v>
      </c>
      <c r="H1572" s="7" t="s">
        <v>60310</v>
      </c>
      <c r="I1572" s="7" t="s">
        <v>60311</v>
      </c>
      <c r="J1572" s="23"/>
      <c r="K1572" s="23"/>
      <c r="L1572" s="23"/>
      <c r="M1572" s="23"/>
      <c r="N1572" s="23"/>
      <c r="O1572" s="23"/>
      <c r="P1572" s="23"/>
      <c r="Q1572" s="23"/>
      <c r="R1572" s="23"/>
      <c r="S1572" s="23"/>
      <c r="T1572" s="23"/>
      <c r="U1572" s="23"/>
    </row>
    <row r="1573" spans="1:21" ht="69">
      <c r="A1573" s="167" t="s">
        <v>60312</v>
      </c>
      <c r="B1573" s="23"/>
      <c r="C1573" s="23" t="s">
        <v>60313</v>
      </c>
      <c r="D1573" s="23"/>
      <c r="E1573" s="23"/>
      <c r="F1573" s="23"/>
      <c r="G1573" s="23"/>
      <c r="H1573" s="7"/>
      <c r="I1573" s="7"/>
      <c r="J1573" s="23"/>
      <c r="K1573" s="23"/>
      <c r="L1573" s="23"/>
      <c r="M1573" s="23"/>
      <c r="N1573" s="23"/>
      <c r="O1573" s="23"/>
      <c r="P1573" s="23"/>
      <c r="Q1573" s="23"/>
      <c r="R1573" s="23"/>
      <c r="S1573" s="23"/>
      <c r="T1573" s="23"/>
      <c r="U1573" s="23"/>
    </row>
    <row r="1574" spans="1:21" ht="55.2">
      <c r="A1574" s="167" t="s">
        <v>60314</v>
      </c>
      <c r="B1574" s="23"/>
      <c r="C1574" s="23" t="s">
        <v>60315</v>
      </c>
      <c r="D1574" s="23"/>
      <c r="E1574" s="23"/>
      <c r="F1574" s="23"/>
      <c r="G1574" s="23"/>
      <c r="H1574" s="7"/>
      <c r="I1574" s="7"/>
      <c r="J1574" s="23"/>
      <c r="K1574" s="23"/>
      <c r="L1574" s="23"/>
      <c r="M1574" s="23"/>
      <c r="N1574" s="23"/>
      <c r="O1574" s="23"/>
      <c r="P1574" s="23"/>
      <c r="Q1574" s="23"/>
      <c r="R1574" s="23"/>
      <c r="S1574" s="23"/>
      <c r="T1574" s="23"/>
      <c r="U1574" s="23"/>
    </row>
    <row r="1575" spans="1:21" ht="69">
      <c r="A1575" s="167" t="s">
        <v>60316</v>
      </c>
      <c r="B1575" s="23"/>
      <c r="C1575" s="23" t="s">
        <v>60317</v>
      </c>
      <c r="D1575" s="23"/>
      <c r="E1575" s="23"/>
      <c r="F1575" s="23"/>
      <c r="G1575" s="23"/>
      <c r="H1575" s="7"/>
      <c r="I1575" s="7"/>
      <c r="J1575" s="23"/>
      <c r="K1575" s="23"/>
      <c r="L1575" s="23"/>
      <c r="M1575" s="23"/>
      <c r="N1575" s="23"/>
      <c r="O1575" s="23"/>
      <c r="P1575" s="23"/>
      <c r="Q1575" s="23"/>
      <c r="R1575" s="23"/>
      <c r="S1575" s="23"/>
      <c r="T1575" s="23"/>
      <c r="U1575" s="23"/>
    </row>
    <row r="1576" spans="1:21" ht="27.6">
      <c r="A1576" s="160" t="s">
        <v>60318</v>
      </c>
      <c r="B1576" s="23" t="s">
        <v>60319</v>
      </c>
      <c r="C1576" s="5" t="s">
        <v>26246</v>
      </c>
      <c r="D1576" s="23" t="s">
        <v>60320</v>
      </c>
      <c r="E1576" s="23" t="s">
        <v>60321</v>
      </c>
      <c r="F1576" s="23" t="s">
        <v>60322</v>
      </c>
      <c r="G1576" s="23" t="s">
        <v>60323</v>
      </c>
      <c r="H1576" s="7" t="s">
        <v>60324</v>
      </c>
      <c r="I1576" s="7" t="s">
        <v>60325</v>
      </c>
      <c r="J1576" s="23"/>
      <c r="K1576" s="23"/>
      <c r="L1576" s="23"/>
      <c r="M1576" s="23"/>
      <c r="N1576" s="23"/>
      <c r="O1576" s="23"/>
      <c r="P1576" s="23"/>
      <c r="Q1576" s="23"/>
      <c r="R1576" s="23"/>
      <c r="S1576" s="23"/>
      <c r="T1576" s="23"/>
      <c r="U1576" s="23"/>
    </row>
    <row r="1577" spans="1:21" ht="27.6">
      <c r="A1577" s="167" t="s">
        <v>60326</v>
      </c>
      <c r="B1577" s="23"/>
      <c r="C1577" s="23" t="s">
        <v>60327</v>
      </c>
      <c r="D1577" s="23"/>
      <c r="E1577" s="23"/>
      <c r="F1577" s="23"/>
      <c r="G1577" s="23"/>
      <c r="H1577" s="7"/>
      <c r="I1577" s="7"/>
      <c r="J1577" s="23"/>
      <c r="K1577" s="23"/>
      <c r="L1577" s="23"/>
      <c r="M1577" s="23"/>
      <c r="N1577" s="23"/>
      <c r="O1577" s="23"/>
      <c r="P1577" s="23"/>
      <c r="Q1577" s="23"/>
      <c r="R1577" s="23"/>
      <c r="S1577" s="23"/>
      <c r="T1577" s="23"/>
      <c r="U1577" s="23"/>
    </row>
    <row r="1578" spans="1:21" ht="13.8">
      <c r="A1578" s="167" t="s">
        <v>60328</v>
      </c>
      <c r="B1578" s="23"/>
      <c r="C1578" s="23" t="s">
        <v>60329</v>
      </c>
      <c r="D1578" s="23"/>
      <c r="E1578" s="23"/>
      <c r="F1578" s="23"/>
      <c r="G1578" s="23"/>
      <c r="H1578" s="7"/>
      <c r="I1578" s="7"/>
      <c r="J1578" s="23"/>
      <c r="K1578" s="23"/>
      <c r="L1578" s="23"/>
      <c r="M1578" s="23"/>
      <c r="N1578" s="23"/>
      <c r="O1578" s="23"/>
      <c r="P1578" s="23"/>
      <c r="Q1578" s="23"/>
      <c r="R1578" s="23"/>
      <c r="S1578" s="23"/>
      <c r="T1578" s="23"/>
      <c r="U1578" s="23"/>
    </row>
    <row r="1579" spans="1:21" ht="27.6">
      <c r="A1579" s="167" t="s">
        <v>60330</v>
      </c>
      <c r="B1579" s="23"/>
      <c r="C1579" s="23" t="s">
        <v>60331</v>
      </c>
      <c r="D1579" s="23"/>
      <c r="E1579" s="23"/>
      <c r="F1579" s="23"/>
      <c r="G1579" s="23"/>
      <c r="H1579" s="7"/>
      <c r="I1579" s="7"/>
      <c r="J1579" s="23"/>
      <c r="K1579" s="23"/>
      <c r="L1579" s="23"/>
      <c r="M1579" s="23"/>
      <c r="N1579" s="23"/>
      <c r="O1579" s="23"/>
      <c r="P1579" s="23"/>
      <c r="Q1579" s="23"/>
      <c r="R1579" s="23"/>
      <c r="S1579" s="23"/>
      <c r="T1579" s="23"/>
      <c r="U1579" s="23"/>
    </row>
    <row r="1580" spans="1:21" ht="13.8">
      <c r="A1580" s="160" t="s">
        <v>60332</v>
      </c>
      <c r="B1580" s="23" t="s">
        <v>60333</v>
      </c>
      <c r="C1580" s="23" t="s">
        <v>60334</v>
      </c>
      <c r="D1580" s="23" t="s">
        <v>60335</v>
      </c>
      <c r="E1580" s="23" t="s">
        <v>60336</v>
      </c>
      <c r="F1580" s="23" t="s">
        <v>60337</v>
      </c>
      <c r="G1580" s="23" t="s">
        <v>60338</v>
      </c>
      <c r="H1580" s="7" t="s">
        <v>60339</v>
      </c>
      <c r="I1580" s="7" t="s">
        <v>60340</v>
      </c>
      <c r="J1580" s="23"/>
      <c r="K1580" s="23"/>
      <c r="L1580" s="23"/>
      <c r="M1580" s="23"/>
      <c r="N1580" s="23"/>
      <c r="O1580" s="23"/>
      <c r="P1580" s="23"/>
      <c r="Q1580" s="23"/>
      <c r="R1580" s="23"/>
      <c r="S1580" s="23"/>
      <c r="T1580" s="23"/>
      <c r="U1580" s="23"/>
    </row>
    <row r="1581" spans="1:21" ht="13.8">
      <c r="A1581" s="160" t="s">
        <v>60341</v>
      </c>
      <c r="B1581" s="23" t="s">
        <v>60342</v>
      </c>
      <c r="C1581" s="23" t="s">
        <v>60343</v>
      </c>
      <c r="D1581" s="23" t="s">
        <v>60344</v>
      </c>
      <c r="E1581" s="23" t="s">
        <v>60345</v>
      </c>
      <c r="F1581" s="23" t="s">
        <v>60346</v>
      </c>
      <c r="G1581" s="23" t="s">
        <v>60347</v>
      </c>
      <c r="H1581" s="7" t="s">
        <v>60348</v>
      </c>
      <c r="I1581" s="7" t="s">
        <v>60345</v>
      </c>
      <c r="J1581" s="23"/>
      <c r="K1581" s="23"/>
      <c r="L1581" s="23"/>
      <c r="M1581" s="23"/>
      <c r="N1581" s="23"/>
      <c r="O1581" s="23"/>
      <c r="P1581" s="23"/>
      <c r="Q1581" s="23"/>
      <c r="R1581" s="23"/>
      <c r="S1581" s="23"/>
      <c r="T1581" s="23"/>
      <c r="U1581" s="23"/>
    </row>
    <row r="1582" spans="1:21" ht="13.8">
      <c r="A1582" s="160" t="s">
        <v>60349</v>
      </c>
      <c r="B1582" s="23" t="s">
        <v>60350</v>
      </c>
      <c r="C1582" s="23" t="s">
        <v>60351</v>
      </c>
      <c r="D1582" s="23" t="s">
        <v>60352</v>
      </c>
      <c r="E1582" s="23" t="s">
        <v>60353</v>
      </c>
      <c r="F1582" s="23" t="s">
        <v>60354</v>
      </c>
      <c r="G1582" s="23" t="s">
        <v>60355</v>
      </c>
      <c r="H1582" s="7" t="s">
        <v>60356</v>
      </c>
      <c r="I1582" s="7" t="s">
        <v>60357</v>
      </c>
      <c r="J1582" s="23"/>
      <c r="K1582" s="23"/>
      <c r="L1582" s="23"/>
      <c r="M1582" s="23"/>
      <c r="N1582" s="23"/>
      <c r="O1582" s="23"/>
      <c r="P1582" s="23"/>
      <c r="Q1582" s="23"/>
      <c r="R1582" s="23"/>
      <c r="S1582" s="23"/>
      <c r="T1582" s="23"/>
      <c r="U1582" s="23"/>
    </row>
    <row r="1583" spans="1:21" ht="13.8">
      <c r="A1583" s="160" t="s">
        <v>60358</v>
      </c>
      <c r="B1583" s="23" t="s">
        <v>60359</v>
      </c>
      <c r="C1583" s="23" t="s">
        <v>60360</v>
      </c>
      <c r="D1583" s="23" t="s">
        <v>60361</v>
      </c>
      <c r="E1583" s="23" t="s">
        <v>60362</v>
      </c>
      <c r="F1583" s="23" t="s">
        <v>60363</v>
      </c>
      <c r="G1583" s="23" t="s">
        <v>60364</v>
      </c>
      <c r="H1583" s="7" t="s">
        <v>60365</v>
      </c>
      <c r="I1583" s="7" t="s">
        <v>60366</v>
      </c>
      <c r="J1583" s="23"/>
      <c r="K1583" s="23"/>
      <c r="L1583" s="23"/>
      <c r="M1583" s="23"/>
      <c r="N1583" s="23"/>
      <c r="O1583" s="23"/>
      <c r="P1583" s="23"/>
      <c r="Q1583" s="23"/>
      <c r="R1583" s="23"/>
      <c r="S1583" s="23"/>
      <c r="T1583" s="23"/>
      <c r="U1583" s="23"/>
    </row>
    <row r="1584" spans="1:21" ht="41.4">
      <c r="A1584" s="160" t="s">
        <v>60367</v>
      </c>
      <c r="B1584" s="23" t="s">
        <v>60368</v>
      </c>
      <c r="C1584" s="23" t="s">
        <v>60369</v>
      </c>
      <c r="D1584" s="23" t="s">
        <v>60370</v>
      </c>
      <c r="E1584" s="23" t="s">
        <v>60371</v>
      </c>
      <c r="F1584" s="23" t="s">
        <v>60372</v>
      </c>
      <c r="G1584" s="23" t="s">
        <v>60373</v>
      </c>
      <c r="H1584" s="7" t="s">
        <v>60374</v>
      </c>
      <c r="I1584" s="7" t="s">
        <v>60375</v>
      </c>
      <c r="J1584" s="23"/>
      <c r="K1584" s="23"/>
      <c r="L1584" s="23"/>
      <c r="M1584" s="23"/>
      <c r="N1584" s="23"/>
      <c r="O1584" s="23"/>
      <c r="P1584" s="23"/>
      <c r="Q1584" s="23"/>
      <c r="R1584" s="23"/>
      <c r="S1584" s="23"/>
      <c r="T1584" s="23"/>
      <c r="U1584" s="23"/>
    </row>
    <row r="1585" spans="1:21" ht="69">
      <c r="A1585" s="160" t="s">
        <v>60376</v>
      </c>
      <c r="B1585" s="23" t="s">
        <v>60377</v>
      </c>
      <c r="C1585" s="5" t="s">
        <v>26246</v>
      </c>
      <c r="D1585" s="23" t="s">
        <v>60378</v>
      </c>
      <c r="E1585" s="23" t="s">
        <v>60379</v>
      </c>
      <c r="F1585" s="23" t="s">
        <v>60380</v>
      </c>
      <c r="G1585" s="23" t="s">
        <v>60381</v>
      </c>
      <c r="H1585" s="7" t="s">
        <v>60382</v>
      </c>
      <c r="I1585" s="7" t="s">
        <v>60383</v>
      </c>
      <c r="J1585" s="23"/>
      <c r="K1585" s="23"/>
      <c r="L1585" s="23"/>
      <c r="M1585" s="23"/>
      <c r="N1585" s="23"/>
      <c r="O1585" s="23"/>
      <c r="P1585" s="23"/>
      <c r="Q1585" s="23"/>
      <c r="R1585" s="23"/>
      <c r="S1585" s="23"/>
      <c r="T1585" s="23"/>
      <c r="U1585" s="23"/>
    </row>
    <row r="1586" spans="1:21" ht="82.8">
      <c r="A1586" s="167" t="s">
        <v>60384</v>
      </c>
      <c r="B1586" s="23"/>
      <c r="C1586" s="23" t="s">
        <v>60385</v>
      </c>
      <c r="D1586" s="23"/>
      <c r="E1586" s="23"/>
      <c r="F1586" s="23"/>
      <c r="G1586" s="23"/>
      <c r="H1586" s="7"/>
      <c r="I1586" s="7"/>
      <c r="J1586" s="23"/>
      <c r="K1586" s="23"/>
      <c r="L1586" s="23"/>
      <c r="M1586" s="23"/>
      <c r="N1586" s="23"/>
      <c r="O1586" s="23"/>
      <c r="P1586" s="23"/>
      <c r="Q1586" s="23"/>
      <c r="R1586" s="23"/>
      <c r="S1586" s="23"/>
      <c r="T1586" s="23"/>
      <c r="U1586" s="23"/>
    </row>
    <row r="1587" spans="1:21" ht="55.2">
      <c r="A1587" s="167" t="s">
        <v>60386</v>
      </c>
      <c r="B1587" s="23"/>
      <c r="C1587" s="23" t="s">
        <v>60387</v>
      </c>
      <c r="D1587" s="23"/>
      <c r="E1587" s="23"/>
      <c r="F1587" s="23"/>
      <c r="G1587" s="23"/>
      <c r="H1587" s="7"/>
      <c r="I1587" s="7"/>
      <c r="J1587" s="23"/>
      <c r="K1587" s="23"/>
      <c r="L1587" s="23"/>
      <c r="M1587" s="23"/>
      <c r="N1587" s="23"/>
      <c r="O1587" s="23"/>
      <c r="P1587" s="23"/>
      <c r="Q1587" s="23"/>
      <c r="R1587" s="23"/>
      <c r="S1587" s="23"/>
      <c r="T1587" s="23"/>
      <c r="U1587" s="23"/>
    </row>
    <row r="1588" spans="1:21" ht="55.2">
      <c r="A1588" s="167" t="s">
        <v>60388</v>
      </c>
      <c r="B1588" s="23"/>
      <c r="C1588" s="23" t="s">
        <v>60389</v>
      </c>
      <c r="D1588" s="23"/>
      <c r="E1588" s="23"/>
      <c r="F1588" s="23"/>
      <c r="G1588" s="23"/>
      <c r="H1588" s="7"/>
      <c r="I1588" s="7"/>
      <c r="J1588" s="23"/>
      <c r="K1588" s="23"/>
      <c r="L1588" s="23"/>
      <c r="M1588" s="23"/>
      <c r="N1588" s="23"/>
      <c r="O1588" s="23"/>
      <c r="P1588" s="23"/>
      <c r="Q1588" s="23"/>
      <c r="R1588" s="23"/>
      <c r="S1588" s="23"/>
      <c r="T1588" s="23"/>
      <c r="U1588" s="23"/>
    </row>
    <row r="1589" spans="1:21" ht="69">
      <c r="A1589" s="160" t="s">
        <v>60390</v>
      </c>
      <c r="B1589" s="23" t="s">
        <v>60391</v>
      </c>
      <c r="C1589" s="5" t="s">
        <v>26246</v>
      </c>
      <c r="D1589" s="23" t="s">
        <v>60392</v>
      </c>
      <c r="E1589" s="23" t="s">
        <v>60393</v>
      </c>
      <c r="F1589" s="23" t="s">
        <v>60394</v>
      </c>
      <c r="G1589" s="23" t="s">
        <v>60395</v>
      </c>
      <c r="H1589" s="7" t="s">
        <v>60396</v>
      </c>
      <c r="I1589" s="7" t="s">
        <v>60397</v>
      </c>
      <c r="J1589" s="23"/>
      <c r="K1589" s="23"/>
      <c r="L1589" s="23"/>
      <c r="M1589" s="23"/>
      <c r="N1589" s="23"/>
      <c r="O1589" s="23"/>
      <c r="P1589" s="23"/>
      <c r="Q1589" s="23"/>
      <c r="R1589" s="23"/>
      <c r="S1589" s="23"/>
      <c r="T1589" s="23"/>
      <c r="U1589" s="23"/>
    </row>
    <row r="1590" spans="1:21" ht="55.2">
      <c r="A1590" s="167" t="s">
        <v>60398</v>
      </c>
      <c r="B1590" s="23"/>
      <c r="C1590" s="23" t="s">
        <v>60399</v>
      </c>
      <c r="D1590" s="23"/>
      <c r="E1590" s="23"/>
      <c r="F1590" s="23"/>
      <c r="G1590" s="23"/>
      <c r="H1590" s="7"/>
      <c r="I1590" s="7"/>
      <c r="J1590" s="23"/>
      <c r="K1590" s="23"/>
      <c r="L1590" s="23"/>
      <c r="M1590" s="23"/>
      <c r="N1590" s="23"/>
      <c r="O1590" s="23"/>
      <c r="P1590" s="23"/>
      <c r="Q1590" s="23"/>
      <c r="R1590" s="23"/>
      <c r="S1590" s="23"/>
      <c r="T1590" s="23"/>
      <c r="U1590" s="23"/>
    </row>
    <row r="1591" spans="1:21" ht="41.4">
      <c r="A1591" s="167" t="s">
        <v>60400</v>
      </c>
      <c r="B1591" s="23"/>
      <c r="C1591" s="23" t="s">
        <v>60401</v>
      </c>
      <c r="D1591" s="23"/>
      <c r="E1591" s="23"/>
      <c r="F1591" s="23"/>
      <c r="G1591" s="23"/>
      <c r="H1591" s="7"/>
      <c r="I1591" s="7"/>
      <c r="J1591" s="23"/>
      <c r="K1591" s="23"/>
      <c r="L1591" s="23"/>
      <c r="M1591" s="23"/>
      <c r="N1591" s="23"/>
      <c r="O1591" s="23"/>
      <c r="P1591" s="23"/>
      <c r="Q1591" s="23"/>
      <c r="R1591" s="23"/>
      <c r="S1591" s="23"/>
      <c r="T1591" s="23"/>
      <c r="U1591" s="23"/>
    </row>
    <row r="1592" spans="1:21" ht="55.2">
      <c r="A1592" s="167" t="s">
        <v>60402</v>
      </c>
      <c r="B1592" s="23"/>
      <c r="C1592" s="23" t="s">
        <v>60403</v>
      </c>
      <c r="D1592" s="23"/>
      <c r="E1592" s="23"/>
      <c r="F1592" s="23"/>
      <c r="G1592" s="23"/>
      <c r="H1592" s="7"/>
      <c r="I1592" s="7"/>
      <c r="J1592" s="23"/>
      <c r="K1592" s="23"/>
      <c r="L1592" s="23"/>
      <c r="M1592" s="23"/>
      <c r="N1592" s="23"/>
      <c r="O1592" s="23"/>
      <c r="P1592" s="23"/>
      <c r="Q1592" s="23"/>
      <c r="R1592" s="23"/>
      <c r="S1592" s="23"/>
      <c r="T1592" s="23"/>
      <c r="U1592" s="23"/>
    </row>
    <row r="1593" spans="1:21" ht="82.8">
      <c r="A1593" s="160" t="s">
        <v>60404</v>
      </c>
      <c r="B1593" s="23" t="s">
        <v>60405</v>
      </c>
      <c r="C1593" s="5" t="s">
        <v>26246</v>
      </c>
      <c r="D1593" s="23" t="s">
        <v>60406</v>
      </c>
      <c r="E1593" s="23" t="s">
        <v>60407</v>
      </c>
      <c r="F1593" s="23" t="s">
        <v>60408</v>
      </c>
      <c r="G1593" s="23" t="s">
        <v>60409</v>
      </c>
      <c r="H1593" s="7" t="s">
        <v>60410</v>
      </c>
      <c r="I1593" s="7" t="s">
        <v>60411</v>
      </c>
      <c r="J1593" s="23"/>
      <c r="K1593" s="23"/>
      <c r="L1593" s="23"/>
      <c r="M1593" s="23"/>
      <c r="N1593" s="23"/>
      <c r="O1593" s="23"/>
      <c r="P1593" s="23"/>
      <c r="Q1593" s="23"/>
      <c r="R1593" s="23"/>
      <c r="S1593" s="23"/>
      <c r="T1593" s="23"/>
      <c r="U1593" s="23"/>
    </row>
    <row r="1594" spans="1:21" ht="55.2">
      <c r="A1594" s="167" t="s">
        <v>60412</v>
      </c>
      <c r="B1594" s="23"/>
      <c r="C1594" s="23" t="s">
        <v>60413</v>
      </c>
      <c r="D1594" s="23"/>
      <c r="E1594" s="23"/>
      <c r="F1594" s="23"/>
      <c r="G1594" s="23"/>
      <c r="H1594" s="7"/>
      <c r="I1594" s="7"/>
      <c r="J1594" s="23"/>
      <c r="K1594" s="23"/>
      <c r="L1594" s="23"/>
      <c r="M1594" s="23"/>
      <c r="N1594" s="23"/>
      <c r="O1594" s="23"/>
      <c r="P1594" s="23"/>
      <c r="Q1594" s="23"/>
      <c r="R1594" s="23"/>
      <c r="S1594" s="23"/>
      <c r="T1594" s="23"/>
      <c r="U1594" s="23"/>
    </row>
    <row r="1595" spans="1:21" ht="55.2">
      <c r="A1595" s="167" t="s">
        <v>60414</v>
      </c>
      <c r="B1595" s="23"/>
      <c r="C1595" s="23" t="s">
        <v>60415</v>
      </c>
      <c r="D1595" s="23"/>
      <c r="E1595" s="23"/>
      <c r="F1595" s="23"/>
      <c r="G1595" s="23"/>
      <c r="H1595" s="7"/>
      <c r="I1595" s="7"/>
      <c r="J1595" s="23"/>
      <c r="K1595" s="23"/>
      <c r="L1595" s="23"/>
      <c r="M1595" s="23"/>
      <c r="N1595" s="23"/>
      <c r="O1595" s="23"/>
      <c r="P1595" s="23"/>
      <c r="Q1595" s="23"/>
      <c r="R1595" s="23"/>
      <c r="S1595" s="23"/>
      <c r="T1595" s="23"/>
      <c r="U1595" s="23"/>
    </row>
    <row r="1596" spans="1:21" ht="41.4">
      <c r="A1596" s="167" t="s">
        <v>60416</v>
      </c>
      <c r="B1596" s="23"/>
      <c r="C1596" s="23" t="s">
        <v>60417</v>
      </c>
      <c r="D1596" s="23"/>
      <c r="E1596" s="23"/>
      <c r="F1596" s="23"/>
      <c r="G1596" s="23"/>
      <c r="H1596" s="7"/>
      <c r="I1596" s="7"/>
      <c r="J1596" s="23"/>
      <c r="K1596" s="23"/>
      <c r="L1596" s="23"/>
      <c r="M1596" s="23"/>
      <c r="N1596" s="23"/>
      <c r="O1596" s="23"/>
      <c r="P1596" s="23"/>
      <c r="Q1596" s="23"/>
      <c r="R1596" s="23"/>
      <c r="S1596" s="23"/>
      <c r="T1596" s="23"/>
      <c r="U1596" s="23"/>
    </row>
    <row r="1597" spans="1:21" ht="55.2">
      <c r="A1597" s="160" t="s">
        <v>60418</v>
      </c>
      <c r="B1597" s="23" t="s">
        <v>60419</v>
      </c>
      <c r="C1597" s="5" t="s">
        <v>26246</v>
      </c>
      <c r="D1597" s="23" t="s">
        <v>60420</v>
      </c>
      <c r="E1597" s="23" t="s">
        <v>60421</v>
      </c>
      <c r="F1597" s="23" t="s">
        <v>60422</v>
      </c>
      <c r="G1597" s="23" t="s">
        <v>60423</v>
      </c>
      <c r="H1597" s="7" t="s">
        <v>60424</v>
      </c>
      <c r="I1597" s="7" t="s">
        <v>60425</v>
      </c>
      <c r="J1597" s="23"/>
      <c r="K1597" s="23"/>
      <c r="L1597" s="23"/>
      <c r="M1597" s="23"/>
      <c r="N1597" s="23"/>
      <c r="O1597" s="23"/>
      <c r="P1597" s="23"/>
      <c r="Q1597" s="23"/>
      <c r="R1597" s="23"/>
      <c r="S1597" s="23"/>
      <c r="T1597" s="23"/>
      <c r="U1597" s="23"/>
    </row>
    <row r="1598" spans="1:21" ht="55.2">
      <c r="A1598" s="167" t="s">
        <v>60426</v>
      </c>
      <c r="B1598" s="23"/>
      <c r="C1598" s="23" t="s">
        <v>60427</v>
      </c>
      <c r="D1598" s="23"/>
      <c r="E1598" s="23"/>
      <c r="F1598" s="23"/>
      <c r="G1598" s="23"/>
      <c r="H1598" s="7"/>
      <c r="I1598" s="7"/>
      <c r="J1598" s="23"/>
      <c r="K1598" s="23"/>
      <c r="L1598" s="23"/>
      <c r="M1598" s="23"/>
      <c r="N1598" s="23"/>
      <c r="O1598" s="23"/>
      <c r="P1598" s="23"/>
      <c r="Q1598" s="23"/>
      <c r="R1598" s="23"/>
      <c r="S1598" s="23"/>
      <c r="T1598" s="23"/>
      <c r="U1598" s="23"/>
    </row>
    <row r="1599" spans="1:21" ht="41.4">
      <c r="A1599" s="167" t="s">
        <v>60428</v>
      </c>
      <c r="B1599" s="23"/>
      <c r="C1599" s="23" t="s">
        <v>60429</v>
      </c>
      <c r="D1599" s="23"/>
      <c r="E1599" s="23"/>
      <c r="F1599" s="23"/>
      <c r="G1599" s="23"/>
      <c r="H1599" s="7"/>
      <c r="I1599" s="7"/>
      <c r="J1599" s="23"/>
      <c r="K1599" s="23"/>
      <c r="L1599" s="23"/>
      <c r="M1599" s="23"/>
      <c r="N1599" s="23"/>
      <c r="O1599" s="23"/>
      <c r="P1599" s="23"/>
      <c r="Q1599" s="23"/>
      <c r="R1599" s="23"/>
      <c r="S1599" s="23"/>
      <c r="T1599" s="23"/>
      <c r="U1599" s="23"/>
    </row>
    <row r="1600" spans="1:21" ht="55.2">
      <c r="A1600" s="167" t="s">
        <v>60430</v>
      </c>
      <c r="B1600" s="23"/>
      <c r="C1600" s="23" t="s">
        <v>60431</v>
      </c>
      <c r="D1600" s="23"/>
      <c r="E1600" s="23"/>
      <c r="F1600" s="23"/>
      <c r="G1600" s="23"/>
      <c r="H1600" s="7"/>
      <c r="I1600" s="7"/>
      <c r="J1600" s="23"/>
      <c r="K1600" s="23"/>
      <c r="L1600" s="23"/>
      <c r="M1600" s="23"/>
      <c r="N1600" s="23"/>
      <c r="O1600" s="23"/>
      <c r="P1600" s="23"/>
      <c r="Q1600" s="23"/>
      <c r="R1600" s="23"/>
      <c r="S1600" s="23"/>
      <c r="T1600" s="23"/>
      <c r="U1600" s="23"/>
    </row>
    <row r="1601" spans="1:21" ht="41.4">
      <c r="A1601" s="160" t="s">
        <v>60432</v>
      </c>
      <c r="B1601" s="23" t="s">
        <v>60433</v>
      </c>
      <c r="C1601" s="23" t="s">
        <v>60434</v>
      </c>
      <c r="D1601" s="23" t="s">
        <v>60435</v>
      </c>
      <c r="E1601" s="23" t="s">
        <v>60436</v>
      </c>
      <c r="F1601" s="23" t="s">
        <v>60437</v>
      </c>
      <c r="G1601" s="23" t="s">
        <v>60438</v>
      </c>
      <c r="H1601" s="7" t="s">
        <v>60439</v>
      </c>
      <c r="I1601" s="7" t="s">
        <v>60440</v>
      </c>
      <c r="J1601" s="23"/>
      <c r="K1601" s="23"/>
      <c r="L1601" s="23"/>
      <c r="M1601" s="23"/>
      <c r="N1601" s="23"/>
      <c r="O1601" s="23"/>
      <c r="P1601" s="23"/>
      <c r="Q1601" s="23"/>
      <c r="R1601" s="23"/>
      <c r="S1601" s="23"/>
      <c r="T1601" s="23"/>
      <c r="U1601" s="23"/>
    </row>
    <row r="1602" spans="1:21" ht="69">
      <c r="A1602" s="160" t="s">
        <v>60441</v>
      </c>
      <c r="B1602" s="23" t="s">
        <v>60442</v>
      </c>
      <c r="C1602" s="5" t="s">
        <v>31604</v>
      </c>
      <c r="D1602" s="23" t="s">
        <v>60443</v>
      </c>
      <c r="E1602" s="23" t="s">
        <v>60444</v>
      </c>
      <c r="F1602" s="23" t="s">
        <v>60445</v>
      </c>
      <c r="G1602" s="23" t="s">
        <v>60446</v>
      </c>
      <c r="H1602" s="7" t="s">
        <v>60447</v>
      </c>
      <c r="I1602" s="7" t="s">
        <v>60448</v>
      </c>
      <c r="J1602" s="23"/>
      <c r="K1602" s="23"/>
      <c r="L1602" s="23"/>
      <c r="M1602" s="23"/>
      <c r="N1602" s="23"/>
      <c r="O1602" s="23"/>
      <c r="P1602" s="23"/>
      <c r="Q1602" s="23"/>
      <c r="R1602" s="23"/>
      <c r="S1602" s="23"/>
      <c r="T1602" s="23"/>
      <c r="U1602" s="23"/>
    </row>
    <row r="1603" spans="1:21" ht="41.4">
      <c r="A1603" s="167" t="s">
        <v>60449</v>
      </c>
      <c r="B1603" s="23"/>
      <c r="C1603" s="23" t="s">
        <v>60450</v>
      </c>
      <c r="D1603" s="23"/>
      <c r="E1603" s="23"/>
      <c r="F1603" s="23"/>
      <c r="G1603" s="23"/>
      <c r="H1603" s="7"/>
      <c r="I1603" s="7"/>
      <c r="J1603" s="23"/>
      <c r="K1603" s="23"/>
      <c r="L1603" s="23"/>
      <c r="M1603" s="23"/>
      <c r="N1603" s="23"/>
      <c r="O1603" s="23"/>
      <c r="P1603" s="23"/>
      <c r="Q1603" s="23"/>
      <c r="R1603" s="23"/>
      <c r="S1603" s="23"/>
      <c r="T1603" s="23"/>
      <c r="U1603" s="23"/>
    </row>
    <row r="1604" spans="1:21" ht="69">
      <c r="A1604" s="167" t="s">
        <v>60451</v>
      </c>
      <c r="B1604" s="23"/>
      <c r="C1604" s="23" t="s">
        <v>60452</v>
      </c>
      <c r="D1604" s="23"/>
      <c r="E1604" s="23"/>
      <c r="F1604" s="23"/>
      <c r="G1604" s="23"/>
      <c r="H1604" s="7"/>
      <c r="I1604" s="7"/>
      <c r="J1604" s="23"/>
      <c r="K1604" s="23"/>
      <c r="L1604" s="23"/>
      <c r="M1604" s="23"/>
      <c r="N1604" s="23"/>
      <c r="O1604" s="23"/>
      <c r="P1604" s="23"/>
      <c r="Q1604" s="23"/>
      <c r="R1604" s="23"/>
      <c r="S1604" s="23"/>
      <c r="T1604" s="23"/>
      <c r="U1604" s="23"/>
    </row>
    <row r="1605" spans="1:21" ht="55.2">
      <c r="A1605" s="167" t="s">
        <v>60453</v>
      </c>
      <c r="B1605" s="23"/>
      <c r="C1605" s="23" t="s">
        <v>60454</v>
      </c>
      <c r="D1605" s="23"/>
      <c r="E1605" s="23"/>
      <c r="F1605" s="23"/>
      <c r="G1605" s="23"/>
      <c r="H1605" s="7"/>
      <c r="I1605" s="7"/>
      <c r="J1605" s="23"/>
      <c r="K1605" s="23"/>
      <c r="L1605" s="23"/>
      <c r="M1605" s="23"/>
      <c r="N1605" s="23"/>
      <c r="O1605" s="23"/>
      <c r="P1605" s="23"/>
      <c r="Q1605" s="23"/>
      <c r="R1605" s="23"/>
      <c r="S1605" s="23"/>
      <c r="T1605" s="23"/>
      <c r="U1605" s="23"/>
    </row>
    <row r="1606" spans="1:21" ht="69">
      <c r="A1606" s="167" t="s">
        <v>60455</v>
      </c>
      <c r="B1606" s="23"/>
      <c r="C1606" s="23" t="s">
        <v>60456</v>
      </c>
      <c r="D1606" s="23"/>
      <c r="E1606" s="23"/>
      <c r="F1606" s="23"/>
      <c r="G1606" s="23"/>
      <c r="H1606" s="7"/>
      <c r="I1606" s="7"/>
      <c r="J1606" s="23"/>
      <c r="K1606" s="23"/>
      <c r="L1606" s="23"/>
      <c r="M1606" s="23"/>
      <c r="N1606" s="23"/>
      <c r="O1606" s="23"/>
      <c r="P1606" s="23"/>
      <c r="Q1606" s="23"/>
      <c r="R1606" s="23"/>
      <c r="S1606" s="23"/>
      <c r="T1606" s="23"/>
      <c r="U1606" s="23"/>
    </row>
    <row r="1607" spans="1:21" ht="41.4">
      <c r="A1607" s="167" t="s">
        <v>60457</v>
      </c>
      <c r="B1607" s="23"/>
      <c r="C1607" s="23" t="s">
        <v>60458</v>
      </c>
      <c r="D1607" s="23"/>
      <c r="E1607" s="23"/>
      <c r="F1607" s="23"/>
      <c r="G1607" s="23"/>
      <c r="H1607" s="7"/>
      <c r="I1607" s="7"/>
      <c r="J1607" s="23"/>
      <c r="K1607" s="23"/>
      <c r="L1607" s="23"/>
      <c r="M1607" s="23"/>
      <c r="N1607" s="23"/>
      <c r="O1607" s="23"/>
      <c r="P1607" s="23"/>
      <c r="Q1607" s="23"/>
      <c r="R1607" s="23"/>
      <c r="S1607" s="23"/>
      <c r="T1607" s="23"/>
      <c r="U1607" s="23"/>
    </row>
    <row r="1608" spans="1:21" ht="41.4">
      <c r="A1608" s="160" t="s">
        <v>60459</v>
      </c>
      <c r="B1608" s="23" t="s">
        <v>60460</v>
      </c>
      <c r="C1608" s="5" t="s">
        <v>31604</v>
      </c>
      <c r="D1608" s="23" t="s">
        <v>60461</v>
      </c>
      <c r="E1608" s="23" t="s">
        <v>60462</v>
      </c>
      <c r="F1608" s="23" t="s">
        <v>60463</v>
      </c>
      <c r="G1608" s="23" t="s">
        <v>60464</v>
      </c>
      <c r="H1608" s="7" t="s">
        <v>60465</v>
      </c>
      <c r="I1608" s="7" t="s">
        <v>60466</v>
      </c>
      <c r="J1608" s="23"/>
      <c r="K1608" s="23"/>
      <c r="L1608" s="23"/>
      <c r="M1608" s="23"/>
      <c r="N1608" s="23"/>
      <c r="O1608" s="23"/>
      <c r="P1608" s="23"/>
      <c r="Q1608" s="23"/>
      <c r="R1608" s="23"/>
      <c r="S1608" s="23"/>
      <c r="T1608" s="23"/>
      <c r="U1608" s="23"/>
    </row>
    <row r="1609" spans="1:21" ht="41.4">
      <c r="A1609" s="167" t="s">
        <v>60467</v>
      </c>
      <c r="B1609" s="23"/>
      <c r="C1609" s="23" t="s">
        <v>60468</v>
      </c>
      <c r="D1609" s="23"/>
      <c r="E1609" s="23"/>
      <c r="F1609" s="23"/>
      <c r="G1609" s="23"/>
      <c r="H1609" s="7"/>
      <c r="I1609" s="7"/>
      <c r="J1609" s="23"/>
      <c r="K1609" s="23"/>
      <c r="L1609" s="23"/>
      <c r="M1609" s="23"/>
      <c r="N1609" s="23"/>
      <c r="O1609" s="23"/>
      <c r="P1609" s="23"/>
      <c r="Q1609" s="23"/>
      <c r="R1609" s="23"/>
      <c r="S1609" s="23"/>
      <c r="T1609" s="23"/>
      <c r="U1609" s="23"/>
    </row>
    <row r="1610" spans="1:21" ht="41.4">
      <c r="A1610" s="167" t="s">
        <v>60469</v>
      </c>
      <c r="B1610" s="23"/>
      <c r="C1610" s="23" t="s">
        <v>60470</v>
      </c>
      <c r="D1610" s="23"/>
      <c r="E1610" s="23"/>
      <c r="F1610" s="23"/>
      <c r="G1610" s="23"/>
      <c r="H1610" s="7"/>
      <c r="I1610" s="7"/>
      <c r="J1610" s="23"/>
      <c r="K1610" s="23"/>
      <c r="L1610" s="23"/>
      <c r="M1610" s="23"/>
      <c r="N1610" s="23"/>
      <c r="O1610" s="23"/>
      <c r="P1610" s="23"/>
      <c r="Q1610" s="23"/>
      <c r="R1610" s="23"/>
      <c r="S1610" s="23"/>
      <c r="T1610" s="23"/>
      <c r="U1610" s="23"/>
    </row>
    <row r="1611" spans="1:21" ht="41.4">
      <c r="A1611" s="167" t="s">
        <v>60471</v>
      </c>
      <c r="B1611" s="23"/>
      <c r="C1611" s="23" t="s">
        <v>60472</v>
      </c>
      <c r="D1611" s="23"/>
      <c r="E1611" s="23"/>
      <c r="F1611" s="23"/>
      <c r="G1611" s="23"/>
      <c r="H1611" s="7"/>
      <c r="I1611" s="7"/>
      <c r="J1611" s="23"/>
      <c r="K1611" s="23"/>
      <c r="L1611" s="23"/>
      <c r="M1611" s="23"/>
      <c r="N1611" s="23"/>
      <c r="O1611" s="23"/>
      <c r="P1611" s="23"/>
      <c r="Q1611" s="23"/>
      <c r="R1611" s="23"/>
      <c r="S1611" s="23"/>
      <c r="T1611" s="23"/>
      <c r="U1611" s="23"/>
    </row>
    <row r="1612" spans="1:21" ht="55.2">
      <c r="A1612" s="167" t="s">
        <v>60473</v>
      </c>
      <c r="B1612" s="23"/>
      <c r="C1612" s="23" t="s">
        <v>60474</v>
      </c>
      <c r="D1612" s="23"/>
      <c r="E1612" s="23"/>
      <c r="F1612" s="23"/>
      <c r="G1612" s="23"/>
      <c r="H1612" s="7"/>
      <c r="I1612" s="7"/>
      <c r="J1612" s="23"/>
      <c r="K1612" s="23"/>
      <c r="L1612" s="23"/>
      <c r="M1612" s="23"/>
      <c r="N1612" s="23"/>
      <c r="O1612" s="23"/>
      <c r="P1612" s="23"/>
      <c r="Q1612" s="23"/>
      <c r="R1612" s="23"/>
      <c r="S1612" s="23"/>
      <c r="T1612" s="23"/>
      <c r="U1612" s="23"/>
    </row>
    <row r="1613" spans="1:21" ht="41.4">
      <c r="A1613" s="167" t="s">
        <v>60475</v>
      </c>
      <c r="B1613" s="23"/>
      <c r="C1613" s="23" t="s">
        <v>60476</v>
      </c>
      <c r="D1613" s="23"/>
      <c r="E1613" s="23"/>
      <c r="F1613" s="23"/>
      <c r="G1613" s="23"/>
      <c r="H1613" s="7"/>
      <c r="I1613" s="7"/>
      <c r="J1613" s="23"/>
      <c r="K1613" s="23"/>
      <c r="L1613" s="23"/>
      <c r="M1613" s="23"/>
      <c r="N1613" s="23"/>
      <c r="O1613" s="23"/>
      <c r="P1613" s="23"/>
      <c r="Q1613" s="23"/>
      <c r="R1613" s="23"/>
      <c r="S1613" s="23"/>
      <c r="T1613" s="23"/>
      <c r="U1613" s="23"/>
    </row>
    <row r="1614" spans="1:21" ht="69">
      <c r="A1614" s="160" t="s">
        <v>60477</v>
      </c>
      <c r="B1614" s="23" t="s">
        <v>60478</v>
      </c>
      <c r="C1614" s="5" t="s">
        <v>31604</v>
      </c>
      <c r="D1614" s="23" t="s">
        <v>60479</v>
      </c>
      <c r="E1614" s="23" t="s">
        <v>60480</v>
      </c>
      <c r="F1614" s="23" t="s">
        <v>60481</v>
      </c>
      <c r="G1614" s="23" t="s">
        <v>60482</v>
      </c>
      <c r="H1614" s="7" t="s">
        <v>60483</v>
      </c>
      <c r="I1614" s="7" t="s">
        <v>60484</v>
      </c>
      <c r="J1614" s="23"/>
      <c r="K1614" s="23"/>
      <c r="L1614" s="23"/>
      <c r="M1614" s="23"/>
      <c r="N1614" s="23"/>
      <c r="O1614" s="23"/>
      <c r="P1614" s="23"/>
      <c r="Q1614" s="23"/>
      <c r="R1614" s="23"/>
      <c r="S1614" s="23"/>
      <c r="T1614" s="23"/>
      <c r="U1614" s="23"/>
    </row>
    <row r="1615" spans="1:21" ht="55.2">
      <c r="A1615" s="167" t="s">
        <v>60485</v>
      </c>
      <c r="B1615" s="23"/>
      <c r="C1615" s="23" t="s">
        <v>60486</v>
      </c>
      <c r="D1615" s="23"/>
      <c r="E1615" s="23"/>
      <c r="F1615" s="23"/>
      <c r="G1615" s="23"/>
      <c r="H1615" s="7"/>
      <c r="I1615" s="7"/>
      <c r="J1615" s="23"/>
      <c r="K1615" s="23"/>
      <c r="L1615" s="23"/>
      <c r="M1615" s="23"/>
      <c r="N1615" s="23"/>
      <c r="O1615" s="23"/>
      <c r="P1615" s="23"/>
      <c r="Q1615" s="23"/>
      <c r="R1615" s="23"/>
      <c r="S1615" s="23"/>
      <c r="T1615" s="23"/>
      <c r="U1615" s="23"/>
    </row>
    <row r="1616" spans="1:21" ht="55.2">
      <c r="A1616" s="167" t="s">
        <v>60487</v>
      </c>
      <c r="B1616" s="23"/>
      <c r="C1616" s="23" t="s">
        <v>60488</v>
      </c>
      <c r="D1616" s="23"/>
      <c r="E1616" s="23"/>
      <c r="F1616" s="23"/>
      <c r="G1616" s="23"/>
      <c r="H1616" s="7"/>
      <c r="I1616" s="7"/>
      <c r="J1616" s="23"/>
      <c r="K1616" s="23"/>
      <c r="L1616" s="23"/>
      <c r="M1616" s="23"/>
      <c r="N1616" s="23"/>
      <c r="O1616" s="23"/>
      <c r="P1616" s="23"/>
      <c r="Q1616" s="23"/>
      <c r="R1616" s="23"/>
      <c r="S1616" s="23"/>
      <c r="T1616" s="23"/>
      <c r="U1616" s="23"/>
    </row>
    <row r="1617" spans="1:21" ht="55.2">
      <c r="A1617" s="167" t="s">
        <v>60489</v>
      </c>
      <c r="B1617" s="23"/>
      <c r="C1617" s="23" t="s">
        <v>60490</v>
      </c>
      <c r="D1617" s="23"/>
      <c r="E1617" s="23"/>
      <c r="F1617" s="23"/>
      <c r="G1617" s="23"/>
      <c r="H1617" s="7"/>
      <c r="I1617" s="7"/>
      <c r="J1617" s="23"/>
      <c r="K1617" s="23"/>
      <c r="L1617" s="23"/>
      <c r="M1617" s="23"/>
      <c r="N1617" s="23"/>
      <c r="O1617" s="23"/>
      <c r="P1617" s="23"/>
      <c r="Q1617" s="23"/>
      <c r="R1617" s="23"/>
      <c r="S1617" s="23"/>
      <c r="T1617" s="23"/>
      <c r="U1617" s="23"/>
    </row>
    <row r="1618" spans="1:21" ht="69">
      <c r="A1618" s="167" t="s">
        <v>60491</v>
      </c>
      <c r="B1618" s="23"/>
      <c r="C1618" s="23" t="s">
        <v>60492</v>
      </c>
      <c r="D1618" s="23"/>
      <c r="E1618" s="23"/>
      <c r="F1618" s="23"/>
      <c r="G1618" s="23"/>
      <c r="H1618" s="7"/>
      <c r="I1618" s="7"/>
      <c r="J1618" s="23"/>
      <c r="K1618" s="23"/>
      <c r="L1618" s="23"/>
      <c r="M1618" s="23"/>
      <c r="N1618" s="23"/>
      <c r="O1618" s="23"/>
      <c r="P1618" s="23"/>
      <c r="Q1618" s="23"/>
      <c r="R1618" s="23"/>
      <c r="S1618" s="23"/>
      <c r="T1618" s="23"/>
      <c r="U1618" s="23"/>
    </row>
    <row r="1619" spans="1:21" ht="55.2">
      <c r="A1619" s="167" t="s">
        <v>60493</v>
      </c>
      <c r="B1619" s="23"/>
      <c r="C1619" s="23" t="s">
        <v>60494</v>
      </c>
      <c r="D1619" s="23"/>
      <c r="E1619" s="23"/>
      <c r="F1619" s="23"/>
      <c r="G1619" s="23"/>
      <c r="H1619" s="7"/>
      <c r="I1619" s="7"/>
      <c r="J1619" s="23"/>
      <c r="K1619" s="23"/>
      <c r="L1619" s="23"/>
      <c r="M1619" s="23"/>
      <c r="N1619" s="23"/>
      <c r="O1619" s="23"/>
      <c r="P1619" s="23"/>
      <c r="Q1619" s="23"/>
      <c r="R1619" s="23"/>
      <c r="S1619" s="23"/>
      <c r="T1619" s="23"/>
      <c r="U1619" s="23"/>
    </row>
    <row r="1620" spans="1:21" ht="96.6">
      <c r="A1620" s="160" t="s">
        <v>60495</v>
      </c>
      <c r="B1620" s="23" t="s">
        <v>60496</v>
      </c>
      <c r="C1620" s="5" t="s">
        <v>26246</v>
      </c>
      <c r="D1620" s="23" t="s">
        <v>60497</v>
      </c>
      <c r="E1620" s="23" t="s">
        <v>60498</v>
      </c>
      <c r="F1620" s="23" t="s">
        <v>60499</v>
      </c>
      <c r="G1620" s="23" t="s">
        <v>60500</v>
      </c>
      <c r="H1620" s="7" t="s">
        <v>60501</v>
      </c>
      <c r="I1620" s="7" t="s">
        <v>60502</v>
      </c>
      <c r="J1620" s="23"/>
      <c r="K1620" s="23"/>
      <c r="L1620" s="23"/>
      <c r="M1620" s="23"/>
      <c r="N1620" s="23"/>
      <c r="O1620" s="23"/>
      <c r="P1620" s="23"/>
      <c r="Q1620" s="23"/>
      <c r="R1620" s="23"/>
      <c r="S1620" s="23"/>
      <c r="T1620" s="23"/>
      <c r="U1620" s="23"/>
    </row>
    <row r="1621" spans="1:21" ht="69">
      <c r="A1621" s="167" t="s">
        <v>60503</v>
      </c>
      <c r="B1621" s="23"/>
      <c r="C1621" s="23" t="s">
        <v>60504</v>
      </c>
      <c r="D1621" s="23"/>
      <c r="E1621" s="23"/>
      <c r="F1621" s="23"/>
      <c r="G1621" s="23"/>
      <c r="H1621" s="7"/>
      <c r="I1621" s="7"/>
      <c r="J1621" s="23"/>
      <c r="K1621" s="23"/>
      <c r="L1621" s="23"/>
      <c r="M1621" s="23"/>
      <c r="N1621" s="23"/>
      <c r="O1621" s="23"/>
      <c r="P1621" s="23"/>
      <c r="Q1621" s="23"/>
      <c r="R1621" s="23"/>
      <c r="S1621" s="23"/>
      <c r="T1621" s="23"/>
      <c r="U1621" s="23"/>
    </row>
    <row r="1622" spans="1:21" ht="69">
      <c r="A1622" s="167" t="s">
        <v>60505</v>
      </c>
      <c r="B1622" s="23"/>
      <c r="C1622" s="23" t="s">
        <v>60506</v>
      </c>
      <c r="D1622" s="23"/>
      <c r="E1622" s="23"/>
      <c r="F1622" s="23"/>
      <c r="G1622" s="23"/>
      <c r="H1622" s="7"/>
      <c r="I1622" s="7"/>
      <c r="J1622" s="23"/>
      <c r="K1622" s="23"/>
      <c r="L1622" s="23"/>
      <c r="M1622" s="23"/>
      <c r="N1622" s="23"/>
      <c r="O1622" s="23"/>
      <c r="P1622" s="23"/>
      <c r="Q1622" s="23"/>
      <c r="R1622" s="23"/>
      <c r="S1622" s="23"/>
      <c r="T1622" s="23"/>
      <c r="U1622" s="23"/>
    </row>
    <row r="1623" spans="1:21" ht="69">
      <c r="A1623" s="167" t="s">
        <v>60507</v>
      </c>
      <c r="B1623" s="23"/>
      <c r="C1623" s="23" t="s">
        <v>60508</v>
      </c>
      <c r="D1623" s="23"/>
      <c r="E1623" s="23"/>
      <c r="F1623" s="23"/>
      <c r="G1623" s="23"/>
      <c r="H1623" s="7"/>
      <c r="I1623" s="7"/>
      <c r="J1623" s="23"/>
      <c r="K1623" s="23"/>
      <c r="L1623" s="23"/>
      <c r="M1623" s="23"/>
      <c r="N1623" s="23"/>
      <c r="O1623" s="23"/>
      <c r="P1623" s="23"/>
      <c r="Q1623" s="23"/>
      <c r="R1623" s="23"/>
      <c r="S1623" s="23"/>
      <c r="T1623" s="23"/>
      <c r="U1623" s="23"/>
    </row>
    <row r="1624" spans="1:21" ht="27.6">
      <c r="A1624" s="160" t="s">
        <v>60509</v>
      </c>
      <c r="B1624" s="23" t="s">
        <v>60510</v>
      </c>
      <c r="C1624" s="5" t="s">
        <v>26246</v>
      </c>
      <c r="D1624" s="23" t="s">
        <v>60511</v>
      </c>
      <c r="E1624" s="23" t="s">
        <v>60512</v>
      </c>
      <c r="F1624" s="23" t="s">
        <v>60513</v>
      </c>
      <c r="G1624" s="23" t="s">
        <v>60514</v>
      </c>
      <c r="H1624" s="7" t="s">
        <v>60515</v>
      </c>
      <c r="I1624" s="7" t="s">
        <v>60516</v>
      </c>
      <c r="J1624" s="23"/>
      <c r="K1624" s="23"/>
      <c r="L1624" s="23"/>
      <c r="M1624" s="23"/>
      <c r="N1624" s="23"/>
      <c r="O1624" s="23"/>
      <c r="P1624" s="23"/>
      <c r="Q1624" s="23"/>
      <c r="R1624" s="23"/>
      <c r="S1624" s="23"/>
      <c r="T1624" s="23"/>
      <c r="U1624" s="23"/>
    </row>
    <row r="1625" spans="1:21" ht="27.6">
      <c r="A1625" s="167" t="s">
        <v>60517</v>
      </c>
      <c r="B1625" s="23"/>
      <c r="C1625" s="23" t="s">
        <v>60518</v>
      </c>
      <c r="D1625" s="23"/>
      <c r="E1625" s="23"/>
      <c r="F1625" s="23"/>
      <c r="G1625" s="23"/>
      <c r="H1625" s="7"/>
      <c r="I1625" s="7"/>
      <c r="J1625" s="23"/>
      <c r="K1625" s="23"/>
      <c r="L1625" s="23"/>
      <c r="M1625" s="23"/>
      <c r="N1625" s="23"/>
      <c r="O1625" s="23"/>
      <c r="P1625" s="23"/>
      <c r="Q1625" s="23"/>
      <c r="R1625" s="23"/>
      <c r="S1625" s="23"/>
      <c r="T1625" s="23"/>
      <c r="U1625" s="23"/>
    </row>
    <row r="1626" spans="1:21" ht="13.8">
      <c r="A1626" s="167" t="s">
        <v>60519</v>
      </c>
      <c r="B1626" s="23"/>
      <c r="C1626" s="5" t="s">
        <v>60520</v>
      </c>
      <c r="D1626" s="23"/>
      <c r="E1626" s="23"/>
      <c r="F1626" s="23"/>
      <c r="G1626" s="23"/>
      <c r="H1626" s="7"/>
      <c r="I1626" s="7"/>
      <c r="J1626" s="23"/>
      <c r="K1626" s="23"/>
      <c r="L1626" s="23"/>
      <c r="M1626" s="23"/>
      <c r="N1626" s="23"/>
      <c r="O1626" s="23"/>
      <c r="P1626" s="23"/>
      <c r="Q1626" s="23"/>
      <c r="R1626" s="23"/>
      <c r="S1626" s="23"/>
      <c r="T1626" s="23"/>
      <c r="U1626" s="23"/>
    </row>
    <row r="1627" spans="1:21" ht="13.8">
      <c r="A1627" s="167" t="s">
        <v>60521</v>
      </c>
      <c r="B1627" s="23"/>
      <c r="C1627" s="5" t="s">
        <v>60522</v>
      </c>
      <c r="D1627" s="23"/>
      <c r="E1627" s="23"/>
      <c r="F1627" s="23"/>
      <c r="G1627" s="23"/>
      <c r="H1627" s="7"/>
      <c r="I1627" s="7"/>
      <c r="J1627" s="23"/>
      <c r="K1627" s="23"/>
      <c r="L1627" s="23"/>
      <c r="M1627" s="23"/>
      <c r="N1627" s="23"/>
      <c r="O1627" s="23"/>
      <c r="P1627" s="23"/>
      <c r="Q1627" s="23"/>
      <c r="R1627" s="23"/>
      <c r="S1627" s="23"/>
      <c r="T1627" s="23"/>
      <c r="U1627" s="23"/>
    </row>
    <row r="1628" spans="1:21" ht="124.2">
      <c r="A1628" s="160" t="s">
        <v>60523</v>
      </c>
      <c r="B1628" s="23" t="s">
        <v>60524</v>
      </c>
      <c r="C1628" s="5" t="s">
        <v>54025</v>
      </c>
      <c r="D1628" s="23" t="s">
        <v>60525</v>
      </c>
      <c r="E1628" s="23" t="s">
        <v>60526</v>
      </c>
      <c r="F1628" s="23" t="s">
        <v>60527</v>
      </c>
      <c r="G1628" s="23" t="s">
        <v>60528</v>
      </c>
      <c r="H1628" s="7" t="s">
        <v>60529</v>
      </c>
      <c r="I1628" s="7" t="s">
        <v>60530</v>
      </c>
      <c r="J1628" s="23"/>
      <c r="K1628" s="23"/>
      <c r="L1628" s="23"/>
      <c r="M1628" s="23"/>
      <c r="N1628" s="23"/>
      <c r="O1628" s="23"/>
      <c r="P1628" s="23"/>
      <c r="Q1628" s="23"/>
      <c r="R1628" s="23"/>
      <c r="S1628" s="23"/>
      <c r="T1628" s="23"/>
      <c r="U1628" s="23"/>
    </row>
    <row r="1629" spans="1:21" ht="124.2">
      <c r="A1629" s="167" t="s">
        <v>60531</v>
      </c>
      <c r="B1629" s="23"/>
      <c r="C1629" s="23" t="s">
        <v>60532</v>
      </c>
      <c r="D1629" s="23"/>
      <c r="E1629" s="23"/>
      <c r="F1629" s="23"/>
      <c r="G1629" s="23"/>
      <c r="H1629" s="7"/>
      <c r="I1629" s="7"/>
      <c r="J1629" s="23"/>
      <c r="K1629" s="23"/>
      <c r="L1629" s="23"/>
      <c r="M1629" s="23"/>
      <c r="N1629" s="23"/>
      <c r="O1629" s="23"/>
      <c r="P1629" s="23"/>
      <c r="Q1629" s="23"/>
      <c r="R1629" s="23"/>
      <c r="S1629" s="23"/>
      <c r="T1629" s="23"/>
      <c r="U1629" s="23"/>
    </row>
    <row r="1630" spans="1:21" ht="96.6">
      <c r="A1630" s="167" t="s">
        <v>60533</v>
      </c>
      <c r="B1630" s="23"/>
      <c r="C1630" s="23" t="s">
        <v>60534</v>
      </c>
      <c r="D1630" s="23"/>
      <c r="E1630" s="23"/>
      <c r="F1630" s="23"/>
      <c r="G1630" s="23"/>
      <c r="H1630" s="7"/>
      <c r="I1630" s="7"/>
      <c r="J1630" s="23"/>
      <c r="K1630" s="23"/>
      <c r="L1630" s="23"/>
      <c r="M1630" s="23"/>
      <c r="N1630" s="23"/>
      <c r="O1630" s="23"/>
      <c r="P1630" s="23"/>
      <c r="Q1630" s="23"/>
      <c r="R1630" s="23"/>
      <c r="S1630" s="23"/>
      <c r="T1630" s="23"/>
      <c r="U1630" s="23"/>
    </row>
    <row r="1631" spans="1:21" ht="69">
      <c r="A1631" s="167" t="s">
        <v>60535</v>
      </c>
      <c r="B1631" s="23"/>
      <c r="C1631" s="23" t="s">
        <v>60536</v>
      </c>
      <c r="D1631" s="23"/>
      <c r="E1631" s="23"/>
      <c r="F1631" s="23"/>
      <c r="G1631" s="23"/>
      <c r="H1631" s="7"/>
      <c r="I1631" s="7"/>
      <c r="J1631" s="23"/>
      <c r="K1631" s="23"/>
      <c r="L1631" s="23"/>
      <c r="M1631" s="23"/>
      <c r="N1631" s="23"/>
      <c r="O1631" s="23"/>
      <c r="P1631" s="23"/>
      <c r="Q1631" s="23"/>
      <c r="R1631" s="23"/>
      <c r="S1631" s="23"/>
      <c r="T1631" s="23"/>
      <c r="U1631" s="23"/>
    </row>
    <row r="1632" spans="1:21" ht="69">
      <c r="A1632" s="167" t="s">
        <v>60537</v>
      </c>
      <c r="B1632" s="23"/>
      <c r="C1632" s="23" t="s">
        <v>60538</v>
      </c>
      <c r="D1632" s="23"/>
      <c r="E1632" s="23"/>
      <c r="F1632" s="23"/>
      <c r="G1632" s="23"/>
      <c r="H1632" s="7"/>
      <c r="I1632" s="7"/>
      <c r="J1632" s="23"/>
      <c r="K1632" s="23"/>
      <c r="L1632" s="23"/>
      <c r="M1632" s="23"/>
      <c r="N1632" s="23"/>
      <c r="O1632" s="23"/>
      <c r="P1632" s="23"/>
      <c r="Q1632" s="23"/>
      <c r="R1632" s="23"/>
      <c r="S1632" s="23"/>
      <c r="T1632" s="23"/>
      <c r="U1632" s="23"/>
    </row>
    <row r="1633" spans="1:21" ht="55.2">
      <c r="A1633" s="160" t="s">
        <v>60539</v>
      </c>
      <c r="B1633" s="23" t="s">
        <v>60540</v>
      </c>
      <c r="C1633" s="5" t="s">
        <v>54025</v>
      </c>
      <c r="D1633" s="23" t="s">
        <v>60541</v>
      </c>
      <c r="E1633" s="23" t="s">
        <v>60542</v>
      </c>
      <c r="F1633" s="23" t="s">
        <v>60543</v>
      </c>
      <c r="G1633" s="23" t="s">
        <v>60544</v>
      </c>
      <c r="H1633" s="7" t="s">
        <v>60545</v>
      </c>
      <c r="I1633" s="7" t="s">
        <v>60546</v>
      </c>
      <c r="J1633" s="23"/>
      <c r="K1633" s="23"/>
      <c r="L1633" s="23"/>
      <c r="M1633" s="23"/>
      <c r="N1633" s="23"/>
      <c r="O1633" s="23"/>
      <c r="P1633" s="23"/>
      <c r="Q1633" s="23"/>
      <c r="R1633" s="23"/>
      <c r="S1633" s="23"/>
      <c r="T1633" s="23"/>
      <c r="U1633" s="23"/>
    </row>
    <row r="1634" spans="1:21" ht="55.2">
      <c r="A1634" s="167" t="s">
        <v>60547</v>
      </c>
      <c r="B1634" s="23"/>
      <c r="C1634" s="23" t="s">
        <v>60548</v>
      </c>
      <c r="D1634" s="23"/>
      <c r="E1634" s="23"/>
      <c r="F1634" s="23"/>
      <c r="G1634" s="23"/>
      <c r="H1634" s="7"/>
      <c r="I1634" s="7"/>
      <c r="J1634" s="23"/>
      <c r="K1634" s="23"/>
      <c r="L1634" s="23"/>
      <c r="M1634" s="23"/>
      <c r="N1634" s="23"/>
      <c r="O1634" s="23"/>
      <c r="P1634" s="23"/>
      <c r="Q1634" s="23"/>
      <c r="R1634" s="23"/>
      <c r="S1634" s="23"/>
      <c r="T1634" s="23"/>
      <c r="U1634" s="23"/>
    </row>
    <row r="1635" spans="1:21" ht="41.4">
      <c r="A1635" s="167" t="s">
        <v>60549</v>
      </c>
      <c r="B1635" s="23"/>
      <c r="C1635" s="23" t="s">
        <v>60550</v>
      </c>
      <c r="D1635" s="23"/>
      <c r="E1635" s="23"/>
      <c r="F1635" s="23"/>
      <c r="G1635" s="23"/>
      <c r="H1635" s="7"/>
      <c r="I1635" s="7"/>
      <c r="J1635" s="23"/>
      <c r="K1635" s="23"/>
      <c r="L1635" s="23"/>
      <c r="M1635" s="23"/>
      <c r="N1635" s="23"/>
      <c r="O1635" s="23"/>
      <c r="P1635" s="23"/>
      <c r="Q1635" s="23"/>
      <c r="R1635" s="23"/>
      <c r="S1635" s="23"/>
      <c r="T1635" s="23"/>
      <c r="U1635" s="23"/>
    </row>
    <row r="1636" spans="1:21" ht="41.4">
      <c r="A1636" s="167" t="s">
        <v>60551</v>
      </c>
      <c r="B1636" s="23"/>
      <c r="C1636" s="23" t="s">
        <v>60552</v>
      </c>
      <c r="D1636" s="23"/>
      <c r="E1636" s="23"/>
      <c r="F1636" s="23"/>
      <c r="G1636" s="23"/>
      <c r="H1636" s="7"/>
      <c r="I1636" s="7"/>
      <c r="J1636" s="23"/>
      <c r="K1636" s="23"/>
      <c r="L1636" s="23"/>
      <c r="M1636" s="23"/>
      <c r="N1636" s="23"/>
      <c r="O1636" s="23"/>
      <c r="P1636" s="23"/>
      <c r="Q1636" s="23"/>
      <c r="R1636" s="23"/>
      <c r="S1636" s="23"/>
      <c r="T1636" s="23"/>
      <c r="U1636" s="23"/>
    </row>
    <row r="1637" spans="1:21" ht="41.4">
      <c r="A1637" s="167" t="s">
        <v>60553</v>
      </c>
      <c r="B1637" s="23"/>
      <c r="C1637" s="23" t="s">
        <v>60554</v>
      </c>
      <c r="D1637" s="23"/>
      <c r="E1637" s="23"/>
      <c r="F1637" s="23"/>
      <c r="G1637" s="23"/>
      <c r="H1637" s="7"/>
      <c r="I1637" s="7"/>
      <c r="J1637" s="23"/>
      <c r="K1637" s="23"/>
      <c r="L1637" s="23"/>
      <c r="M1637" s="23"/>
      <c r="N1637" s="23"/>
      <c r="O1637" s="23"/>
      <c r="P1637" s="23"/>
      <c r="Q1637" s="23"/>
      <c r="R1637" s="23"/>
      <c r="S1637" s="23"/>
      <c r="T1637" s="23"/>
      <c r="U1637" s="23"/>
    </row>
    <row r="1638" spans="1:21" ht="13.8">
      <c r="A1638" s="160" t="s">
        <v>60555</v>
      </c>
      <c r="B1638" s="23" t="s">
        <v>19402</v>
      </c>
      <c r="C1638" s="23" t="s">
        <v>19402</v>
      </c>
      <c r="D1638" s="23" t="s">
        <v>19403</v>
      </c>
      <c r="E1638" s="23" t="s">
        <v>19404</v>
      </c>
      <c r="F1638" s="23" t="s">
        <v>19405</v>
      </c>
      <c r="G1638" s="23" t="s">
        <v>19406</v>
      </c>
      <c r="H1638" s="7" t="s">
        <v>24426</v>
      </c>
      <c r="I1638" s="7" t="s">
        <v>19408</v>
      </c>
      <c r="J1638" s="23"/>
      <c r="K1638" s="23"/>
      <c r="L1638" s="23"/>
      <c r="M1638" s="23"/>
      <c r="N1638" s="23"/>
      <c r="O1638" s="23"/>
      <c r="P1638" s="23"/>
      <c r="Q1638" s="23"/>
      <c r="R1638" s="23"/>
      <c r="S1638" s="23"/>
      <c r="T1638" s="23"/>
      <c r="U1638" s="23"/>
    </row>
    <row r="1639" spans="1:21" ht="13.8">
      <c r="A1639" s="160" t="s">
        <v>60556</v>
      </c>
      <c r="B1639" s="23" t="s">
        <v>13034</v>
      </c>
      <c r="C1639" s="23" t="s">
        <v>13035</v>
      </c>
      <c r="D1639" s="23" t="s">
        <v>60557</v>
      </c>
      <c r="E1639" s="23" t="s">
        <v>13037</v>
      </c>
      <c r="F1639" s="23" t="s">
        <v>60558</v>
      </c>
      <c r="G1639" s="23" t="s">
        <v>60559</v>
      </c>
      <c r="H1639" s="7" t="s">
        <v>53813</v>
      </c>
      <c r="I1639" s="7" t="s">
        <v>53814</v>
      </c>
      <c r="J1639" s="23"/>
      <c r="K1639" s="23"/>
      <c r="L1639" s="23"/>
      <c r="M1639" s="23"/>
      <c r="N1639" s="23"/>
      <c r="O1639" s="23"/>
      <c r="P1639" s="23"/>
      <c r="Q1639" s="23"/>
      <c r="R1639" s="23"/>
      <c r="S1639" s="23"/>
      <c r="T1639" s="23"/>
      <c r="U1639" s="23"/>
    </row>
    <row r="1640" spans="1:21" ht="27.6">
      <c r="A1640" s="160" t="s">
        <v>60560</v>
      </c>
      <c r="B1640" s="23" t="s">
        <v>60561</v>
      </c>
      <c r="C1640" s="5" t="s">
        <v>54025</v>
      </c>
      <c r="D1640" s="23" t="s">
        <v>60562</v>
      </c>
      <c r="E1640" s="23" t="s">
        <v>60563</v>
      </c>
      <c r="F1640" s="23" t="s">
        <v>60564</v>
      </c>
      <c r="G1640" s="23" t="s">
        <v>60565</v>
      </c>
      <c r="H1640" s="7" t="s">
        <v>60566</v>
      </c>
      <c r="I1640" s="7" t="s">
        <v>60567</v>
      </c>
      <c r="J1640" s="23"/>
      <c r="K1640" s="23"/>
      <c r="L1640" s="23"/>
      <c r="M1640" s="23"/>
      <c r="N1640" s="23"/>
      <c r="O1640" s="23"/>
      <c r="P1640" s="23"/>
      <c r="Q1640" s="23"/>
      <c r="R1640" s="23"/>
      <c r="S1640" s="23"/>
      <c r="T1640" s="23"/>
      <c r="U1640" s="23"/>
    </row>
    <row r="1641" spans="1:21" ht="27.6">
      <c r="A1641" s="167" t="s">
        <v>60568</v>
      </c>
      <c r="B1641" s="23"/>
      <c r="C1641" s="23" t="s">
        <v>60569</v>
      </c>
      <c r="D1641" s="23"/>
      <c r="E1641" s="23"/>
      <c r="F1641" s="23"/>
      <c r="G1641" s="23"/>
      <c r="H1641" s="7"/>
      <c r="I1641" s="7"/>
      <c r="J1641" s="23"/>
      <c r="K1641" s="23"/>
      <c r="L1641" s="23"/>
      <c r="M1641" s="23"/>
      <c r="N1641" s="23"/>
      <c r="O1641" s="23"/>
      <c r="P1641" s="23"/>
      <c r="Q1641" s="23"/>
      <c r="R1641" s="23"/>
      <c r="S1641" s="23"/>
      <c r="T1641" s="23"/>
      <c r="U1641" s="23"/>
    </row>
    <row r="1642" spans="1:21" ht="13.8">
      <c r="A1642" s="167" t="s">
        <v>60570</v>
      </c>
      <c r="B1642" s="23"/>
      <c r="C1642" s="5" t="s">
        <v>60571</v>
      </c>
      <c r="D1642" s="23"/>
      <c r="E1642" s="23"/>
      <c r="F1642" s="23"/>
      <c r="G1642" s="23"/>
      <c r="H1642" s="7"/>
      <c r="I1642" s="7"/>
      <c r="J1642" s="23"/>
      <c r="K1642" s="23"/>
      <c r="L1642" s="23"/>
      <c r="M1642" s="23"/>
      <c r="N1642" s="23"/>
      <c r="O1642" s="23"/>
      <c r="P1642" s="23"/>
      <c r="Q1642" s="23"/>
      <c r="R1642" s="23"/>
      <c r="S1642" s="23"/>
      <c r="T1642" s="23"/>
      <c r="U1642" s="23"/>
    </row>
    <row r="1643" spans="1:21" ht="13.8">
      <c r="A1643" s="167" t="s">
        <v>60572</v>
      </c>
      <c r="B1643" s="23"/>
      <c r="C1643" s="6" t="s">
        <v>60573</v>
      </c>
      <c r="D1643" s="23"/>
      <c r="E1643" s="23"/>
      <c r="F1643" s="23"/>
      <c r="G1643" s="23"/>
      <c r="H1643" s="7"/>
      <c r="I1643" s="7"/>
      <c r="J1643" s="23"/>
      <c r="K1643" s="23"/>
      <c r="L1643" s="23"/>
      <c r="M1643" s="23"/>
      <c r="N1643" s="23"/>
      <c r="O1643" s="23"/>
      <c r="P1643" s="23"/>
      <c r="Q1643" s="23"/>
      <c r="R1643" s="23"/>
      <c r="S1643" s="23"/>
      <c r="T1643" s="23"/>
      <c r="U1643" s="23"/>
    </row>
    <row r="1644" spans="1:21" ht="96.6">
      <c r="A1644" s="160" t="s">
        <v>60574</v>
      </c>
      <c r="B1644" s="23" t="s">
        <v>60575</v>
      </c>
      <c r="C1644" s="5" t="s">
        <v>54025</v>
      </c>
      <c r="D1644" s="23" t="s">
        <v>60576</v>
      </c>
      <c r="E1644" s="23" t="s">
        <v>60577</v>
      </c>
      <c r="F1644" s="23" t="s">
        <v>60578</v>
      </c>
      <c r="G1644" s="23" t="s">
        <v>60579</v>
      </c>
      <c r="H1644" s="7" t="s">
        <v>60580</v>
      </c>
      <c r="I1644" s="7" t="s">
        <v>60581</v>
      </c>
      <c r="J1644" s="23"/>
      <c r="K1644" s="23"/>
      <c r="L1644" s="23"/>
      <c r="M1644" s="23"/>
      <c r="N1644" s="23"/>
      <c r="O1644" s="23"/>
      <c r="P1644" s="23"/>
      <c r="Q1644" s="23"/>
      <c r="R1644" s="23"/>
      <c r="S1644" s="23"/>
      <c r="T1644" s="23"/>
      <c r="U1644" s="23"/>
    </row>
    <row r="1645" spans="1:21" ht="69">
      <c r="A1645" s="167" t="s">
        <v>60582</v>
      </c>
      <c r="B1645" s="23"/>
      <c r="C1645" s="23" t="s">
        <v>60583</v>
      </c>
      <c r="D1645" s="23"/>
      <c r="E1645" s="23"/>
      <c r="F1645" s="23"/>
      <c r="G1645" s="23"/>
      <c r="H1645" s="7"/>
      <c r="I1645" s="7"/>
      <c r="J1645" s="23"/>
      <c r="K1645" s="23"/>
      <c r="L1645" s="23"/>
      <c r="M1645" s="23"/>
      <c r="N1645" s="23"/>
      <c r="O1645" s="23"/>
      <c r="P1645" s="23"/>
      <c r="Q1645" s="23"/>
      <c r="R1645" s="23"/>
      <c r="S1645" s="23"/>
      <c r="T1645" s="23"/>
      <c r="U1645" s="23"/>
    </row>
    <row r="1646" spans="1:21" ht="69">
      <c r="A1646" s="167" t="s">
        <v>60584</v>
      </c>
      <c r="B1646" s="23"/>
      <c r="C1646" s="23" t="s">
        <v>60585</v>
      </c>
      <c r="D1646" s="23"/>
      <c r="E1646" s="23"/>
      <c r="F1646" s="23"/>
      <c r="G1646" s="23"/>
      <c r="H1646" s="7"/>
      <c r="I1646" s="7"/>
      <c r="J1646" s="23"/>
      <c r="K1646" s="23"/>
      <c r="L1646" s="23"/>
      <c r="M1646" s="23"/>
      <c r="N1646" s="23"/>
      <c r="O1646" s="23"/>
      <c r="P1646" s="23"/>
      <c r="Q1646" s="23"/>
      <c r="R1646" s="23"/>
      <c r="S1646" s="23"/>
      <c r="T1646" s="23"/>
      <c r="U1646" s="23"/>
    </row>
    <row r="1647" spans="1:21" ht="55.2">
      <c r="A1647" s="167" t="s">
        <v>60586</v>
      </c>
      <c r="B1647" s="23"/>
      <c r="C1647" s="23" t="s">
        <v>60587</v>
      </c>
      <c r="D1647" s="23"/>
      <c r="E1647" s="23"/>
      <c r="F1647" s="23"/>
      <c r="G1647" s="23"/>
      <c r="H1647" s="7"/>
      <c r="I1647" s="7"/>
      <c r="J1647" s="23"/>
      <c r="K1647" s="23"/>
      <c r="L1647" s="23"/>
      <c r="M1647" s="23"/>
      <c r="N1647" s="23"/>
      <c r="O1647" s="23"/>
      <c r="P1647" s="23"/>
      <c r="Q1647" s="23"/>
      <c r="R1647" s="23"/>
      <c r="S1647" s="23"/>
      <c r="T1647" s="23"/>
      <c r="U1647" s="23"/>
    </row>
    <row r="1648" spans="1:21" ht="69">
      <c r="A1648" s="167" t="s">
        <v>60588</v>
      </c>
      <c r="B1648" s="23"/>
      <c r="C1648" s="23" t="s">
        <v>60589</v>
      </c>
      <c r="D1648" s="23"/>
      <c r="E1648" s="23"/>
      <c r="F1648" s="23"/>
      <c r="G1648" s="23"/>
      <c r="H1648" s="7"/>
      <c r="I1648" s="7"/>
      <c r="J1648" s="23"/>
      <c r="K1648" s="23"/>
      <c r="L1648" s="23"/>
      <c r="M1648" s="23"/>
      <c r="N1648" s="23"/>
      <c r="O1648" s="23"/>
      <c r="P1648" s="23"/>
      <c r="Q1648" s="23"/>
      <c r="R1648" s="23"/>
      <c r="S1648" s="23"/>
      <c r="T1648" s="23"/>
      <c r="U1648" s="23"/>
    </row>
    <row r="1649" spans="1:21" ht="27.6">
      <c r="A1649" s="160" t="s">
        <v>60590</v>
      </c>
      <c r="B1649" s="23" t="s">
        <v>60591</v>
      </c>
      <c r="C1649" s="5" t="s">
        <v>54025</v>
      </c>
      <c r="D1649" s="23" t="s">
        <v>60592</v>
      </c>
      <c r="E1649" s="23" t="s">
        <v>60593</v>
      </c>
      <c r="F1649" s="23" t="s">
        <v>60594</v>
      </c>
      <c r="G1649" s="23" t="s">
        <v>60595</v>
      </c>
      <c r="H1649" s="7" t="s">
        <v>60596</v>
      </c>
      <c r="I1649" s="7" t="s">
        <v>60597</v>
      </c>
      <c r="J1649" s="23"/>
      <c r="K1649" s="23"/>
      <c r="L1649" s="23"/>
      <c r="M1649" s="23"/>
      <c r="N1649" s="23"/>
      <c r="O1649" s="23"/>
      <c r="P1649" s="23"/>
      <c r="Q1649" s="23"/>
      <c r="R1649" s="23"/>
      <c r="S1649" s="23"/>
      <c r="T1649" s="23"/>
      <c r="U1649" s="23"/>
    </row>
    <row r="1650" spans="1:21" ht="27.6">
      <c r="A1650" s="167" t="s">
        <v>60598</v>
      </c>
      <c r="B1650" s="23"/>
      <c r="C1650" s="23" t="s">
        <v>60599</v>
      </c>
      <c r="D1650" s="23"/>
      <c r="E1650" s="23"/>
      <c r="F1650" s="23"/>
      <c r="G1650" s="23"/>
      <c r="H1650" s="7"/>
      <c r="I1650" s="7"/>
      <c r="J1650" s="23"/>
      <c r="K1650" s="23"/>
      <c r="L1650" s="23"/>
      <c r="M1650" s="23"/>
      <c r="N1650" s="23"/>
      <c r="O1650" s="23"/>
      <c r="P1650" s="23"/>
      <c r="Q1650" s="23"/>
      <c r="R1650" s="23"/>
      <c r="S1650" s="23"/>
      <c r="T1650" s="23"/>
      <c r="U1650" s="23"/>
    </row>
    <row r="1651" spans="1:21" ht="27.6">
      <c r="A1651" s="167" t="s">
        <v>60600</v>
      </c>
      <c r="B1651" s="23"/>
      <c r="C1651" s="23" t="s">
        <v>60601</v>
      </c>
      <c r="D1651" s="23"/>
      <c r="E1651" s="23"/>
      <c r="F1651" s="23"/>
      <c r="G1651" s="23"/>
      <c r="H1651" s="7"/>
      <c r="I1651" s="7"/>
      <c r="J1651" s="23"/>
      <c r="K1651" s="23"/>
      <c r="L1651" s="23"/>
      <c r="M1651" s="23"/>
      <c r="N1651" s="23"/>
      <c r="O1651" s="23"/>
      <c r="P1651" s="23"/>
      <c r="Q1651" s="23"/>
      <c r="R1651" s="23"/>
      <c r="S1651" s="23"/>
      <c r="T1651" s="23"/>
      <c r="U1651" s="23"/>
    </row>
    <row r="1652" spans="1:21" ht="41.4">
      <c r="A1652" s="167" t="s">
        <v>60602</v>
      </c>
      <c r="B1652" s="23"/>
      <c r="C1652" s="23" t="s">
        <v>60603</v>
      </c>
      <c r="D1652" s="23"/>
      <c r="E1652" s="23"/>
      <c r="F1652" s="23"/>
      <c r="G1652" s="23"/>
      <c r="H1652" s="7"/>
      <c r="I1652" s="7"/>
      <c r="J1652" s="23"/>
      <c r="K1652" s="23"/>
      <c r="L1652" s="23"/>
      <c r="M1652" s="23"/>
      <c r="N1652" s="23"/>
      <c r="O1652" s="23"/>
      <c r="P1652" s="23"/>
      <c r="Q1652" s="23"/>
      <c r="R1652" s="23"/>
      <c r="S1652" s="23"/>
      <c r="T1652" s="23"/>
      <c r="U1652" s="23"/>
    </row>
    <row r="1653" spans="1:21" ht="27.6">
      <c r="A1653" s="167" t="s">
        <v>60604</v>
      </c>
      <c r="B1653" s="23"/>
      <c r="C1653" s="23" t="s">
        <v>60605</v>
      </c>
      <c r="D1653" s="23"/>
      <c r="E1653" s="23"/>
      <c r="F1653" s="23"/>
      <c r="G1653" s="23"/>
      <c r="H1653" s="7"/>
      <c r="I1653" s="7"/>
      <c r="J1653" s="23"/>
      <c r="K1653" s="23"/>
      <c r="L1653" s="23"/>
      <c r="M1653" s="23"/>
      <c r="N1653" s="23"/>
      <c r="O1653" s="23"/>
      <c r="P1653" s="23"/>
      <c r="Q1653" s="23"/>
      <c r="R1653" s="23"/>
      <c r="S1653" s="23"/>
      <c r="T1653" s="23"/>
      <c r="U1653" s="23"/>
    </row>
    <row r="1654" spans="1:21" ht="41.4">
      <c r="A1654" s="160" t="s">
        <v>60606</v>
      </c>
      <c r="B1654" s="23" t="s">
        <v>60607</v>
      </c>
      <c r="C1654" s="23" t="s">
        <v>60608</v>
      </c>
      <c r="D1654" s="23" t="s">
        <v>60609</v>
      </c>
      <c r="E1654" s="23" t="s">
        <v>60610</v>
      </c>
      <c r="F1654" s="23" t="s">
        <v>60611</v>
      </c>
      <c r="G1654" s="23" t="s">
        <v>60612</v>
      </c>
      <c r="H1654" s="7" t="s">
        <v>60613</v>
      </c>
      <c r="I1654" s="7" t="s">
        <v>60614</v>
      </c>
      <c r="J1654" s="23"/>
      <c r="K1654" s="23"/>
      <c r="L1654" s="23"/>
      <c r="M1654" s="23"/>
      <c r="N1654" s="23"/>
      <c r="O1654" s="23"/>
      <c r="P1654" s="23"/>
      <c r="Q1654" s="23"/>
      <c r="R1654" s="23"/>
      <c r="S1654" s="23"/>
      <c r="T1654" s="23"/>
      <c r="U1654" s="23"/>
    </row>
    <row r="1655" spans="1:21" ht="27.6">
      <c r="A1655" s="160" t="s">
        <v>60615</v>
      </c>
      <c r="B1655" s="23" t="s">
        <v>60616</v>
      </c>
      <c r="C1655" s="23" t="s">
        <v>60617</v>
      </c>
      <c r="D1655" s="23" t="s">
        <v>60618</v>
      </c>
      <c r="E1655" s="23" t="s">
        <v>60619</v>
      </c>
      <c r="F1655" s="23" t="s">
        <v>60620</v>
      </c>
      <c r="G1655" s="23" t="s">
        <v>60621</v>
      </c>
      <c r="H1655" s="7" t="s">
        <v>60622</v>
      </c>
      <c r="I1655" s="7" t="s">
        <v>60623</v>
      </c>
      <c r="J1655" s="23"/>
      <c r="K1655" s="23"/>
      <c r="L1655" s="23"/>
      <c r="M1655" s="23"/>
      <c r="N1655" s="23"/>
      <c r="O1655" s="23"/>
      <c r="P1655" s="23"/>
      <c r="Q1655" s="23"/>
      <c r="R1655" s="23"/>
      <c r="S1655" s="23"/>
      <c r="T1655" s="23"/>
      <c r="U1655" s="23"/>
    </row>
    <row r="1656" spans="1:21" ht="69">
      <c r="A1656" s="160" t="s">
        <v>60624</v>
      </c>
      <c r="B1656" s="23" t="s">
        <v>60625</v>
      </c>
      <c r="C1656" s="5" t="s">
        <v>31604</v>
      </c>
      <c r="D1656" s="23" t="s">
        <v>60626</v>
      </c>
      <c r="E1656" s="23" t="s">
        <v>60627</v>
      </c>
      <c r="F1656" s="23" t="s">
        <v>60628</v>
      </c>
      <c r="G1656" s="23" t="s">
        <v>60629</v>
      </c>
      <c r="H1656" s="7" t="s">
        <v>60630</v>
      </c>
      <c r="I1656" s="7" t="s">
        <v>60631</v>
      </c>
      <c r="J1656" s="23"/>
      <c r="K1656" s="23"/>
      <c r="L1656" s="23"/>
      <c r="M1656" s="23"/>
      <c r="N1656" s="23"/>
      <c r="O1656" s="23"/>
      <c r="P1656" s="23"/>
      <c r="Q1656" s="23"/>
      <c r="R1656" s="23"/>
      <c r="S1656" s="23"/>
      <c r="T1656" s="23"/>
      <c r="U1656" s="23"/>
    </row>
    <row r="1657" spans="1:21" ht="69">
      <c r="A1657" s="167" t="s">
        <v>60632</v>
      </c>
      <c r="B1657" s="23"/>
      <c r="C1657" s="23" t="s">
        <v>60633</v>
      </c>
      <c r="D1657" s="23"/>
      <c r="E1657" s="23"/>
      <c r="F1657" s="23"/>
      <c r="G1657" s="23"/>
      <c r="H1657" s="7"/>
      <c r="I1657" s="7"/>
      <c r="J1657" s="23"/>
      <c r="K1657" s="23"/>
      <c r="L1657" s="23"/>
      <c r="M1657" s="23"/>
      <c r="N1657" s="23"/>
      <c r="O1657" s="23"/>
      <c r="P1657" s="23"/>
      <c r="Q1657" s="23"/>
      <c r="R1657" s="23"/>
      <c r="S1657" s="23"/>
      <c r="T1657" s="23"/>
      <c r="U1657" s="23"/>
    </row>
    <row r="1658" spans="1:21" ht="13.8">
      <c r="A1658" s="167" t="s">
        <v>60634</v>
      </c>
      <c r="B1658" s="23"/>
      <c r="C1658" s="5" t="s">
        <v>60635</v>
      </c>
      <c r="D1658" s="23"/>
      <c r="E1658" s="23"/>
      <c r="F1658" s="23"/>
      <c r="G1658" s="23"/>
      <c r="H1658" s="7"/>
      <c r="I1658" s="7"/>
      <c r="J1658" s="23"/>
      <c r="K1658" s="23"/>
      <c r="L1658" s="23"/>
      <c r="M1658" s="23"/>
      <c r="N1658" s="23"/>
      <c r="O1658" s="23"/>
      <c r="P1658" s="23"/>
      <c r="Q1658" s="23"/>
      <c r="R1658" s="23"/>
      <c r="S1658" s="23"/>
      <c r="T1658" s="23"/>
      <c r="U1658" s="23"/>
    </row>
    <row r="1659" spans="1:21" ht="13.8">
      <c r="A1659" s="167" t="s">
        <v>60636</v>
      </c>
      <c r="B1659" s="23"/>
      <c r="C1659" s="5" t="s">
        <v>60637</v>
      </c>
      <c r="D1659" s="23"/>
      <c r="E1659" s="23"/>
      <c r="F1659" s="23"/>
      <c r="G1659" s="23"/>
      <c r="H1659" s="7"/>
      <c r="I1659" s="7"/>
      <c r="J1659" s="23"/>
      <c r="K1659" s="23"/>
      <c r="L1659" s="23"/>
      <c r="M1659" s="23"/>
      <c r="N1659" s="23"/>
      <c r="O1659" s="23"/>
      <c r="P1659" s="23"/>
      <c r="Q1659" s="23"/>
      <c r="R1659" s="23"/>
      <c r="S1659" s="23"/>
      <c r="T1659" s="23"/>
      <c r="U1659" s="23"/>
    </row>
    <row r="1660" spans="1:21" ht="13.8">
      <c r="A1660" s="167" t="s">
        <v>60638</v>
      </c>
      <c r="B1660" s="23"/>
      <c r="C1660" s="5" t="s">
        <v>60639</v>
      </c>
      <c r="D1660" s="23"/>
      <c r="E1660" s="23"/>
      <c r="F1660" s="23"/>
      <c r="G1660" s="23"/>
      <c r="H1660" s="7"/>
      <c r="I1660" s="7"/>
      <c r="J1660" s="23"/>
      <c r="K1660" s="23"/>
      <c r="L1660" s="23"/>
      <c r="M1660" s="23"/>
      <c r="N1660" s="23"/>
      <c r="O1660" s="23"/>
      <c r="P1660" s="23"/>
      <c r="Q1660" s="23"/>
      <c r="R1660" s="23"/>
      <c r="S1660" s="23"/>
      <c r="T1660" s="23"/>
      <c r="U1660" s="23"/>
    </row>
    <row r="1661" spans="1:21" ht="13.8">
      <c r="A1661" s="167" t="s">
        <v>60640</v>
      </c>
      <c r="B1661" s="23"/>
      <c r="C1661" s="5" t="s">
        <v>60641</v>
      </c>
      <c r="D1661" s="23"/>
      <c r="E1661" s="23"/>
      <c r="F1661" s="23"/>
      <c r="G1661" s="23"/>
      <c r="H1661" s="7"/>
      <c r="I1661" s="7"/>
      <c r="J1661" s="23"/>
      <c r="K1661" s="23"/>
      <c r="L1661" s="23"/>
      <c r="M1661" s="23"/>
      <c r="N1661" s="23"/>
      <c r="O1661" s="23"/>
      <c r="P1661" s="23"/>
      <c r="Q1661" s="23"/>
      <c r="R1661" s="23"/>
      <c r="S1661" s="23"/>
      <c r="T1661" s="23"/>
      <c r="U1661" s="23"/>
    </row>
    <row r="1662" spans="1:21" ht="69">
      <c r="A1662" s="160" t="s">
        <v>60642</v>
      </c>
      <c r="B1662" s="23" t="s">
        <v>60643</v>
      </c>
      <c r="C1662" s="5" t="s">
        <v>31604</v>
      </c>
      <c r="D1662" s="23" t="s">
        <v>60644</v>
      </c>
      <c r="E1662" s="23" t="s">
        <v>60645</v>
      </c>
      <c r="F1662" s="23" t="s">
        <v>60646</v>
      </c>
      <c r="G1662" s="23" t="s">
        <v>60647</v>
      </c>
      <c r="H1662" s="7" t="s">
        <v>60648</v>
      </c>
      <c r="I1662" s="7" t="s">
        <v>60649</v>
      </c>
      <c r="J1662" s="23"/>
      <c r="K1662" s="23"/>
      <c r="L1662" s="23"/>
      <c r="M1662" s="23"/>
      <c r="N1662" s="23"/>
      <c r="O1662" s="23"/>
      <c r="P1662" s="23"/>
      <c r="Q1662" s="23"/>
      <c r="R1662" s="23"/>
      <c r="S1662" s="23"/>
      <c r="T1662" s="23"/>
      <c r="U1662" s="23"/>
    </row>
    <row r="1663" spans="1:21" ht="69">
      <c r="A1663" s="167" t="s">
        <v>60650</v>
      </c>
      <c r="B1663" s="23"/>
      <c r="C1663" s="23" t="s">
        <v>60651</v>
      </c>
      <c r="D1663" s="23"/>
      <c r="E1663" s="23"/>
      <c r="F1663" s="23"/>
      <c r="G1663" s="23"/>
      <c r="H1663" s="7"/>
      <c r="I1663" s="7"/>
      <c r="J1663" s="23"/>
      <c r="K1663" s="23"/>
      <c r="L1663" s="23"/>
      <c r="M1663" s="23"/>
      <c r="N1663" s="23"/>
      <c r="O1663" s="23"/>
      <c r="P1663" s="23"/>
      <c r="Q1663" s="23"/>
      <c r="R1663" s="23"/>
      <c r="S1663" s="23"/>
      <c r="T1663" s="23"/>
      <c r="U1663" s="23"/>
    </row>
    <row r="1664" spans="1:21" ht="13.8">
      <c r="A1664" s="167" t="s">
        <v>60652</v>
      </c>
      <c r="B1664" s="23"/>
      <c r="C1664" s="5" t="s">
        <v>60653</v>
      </c>
      <c r="D1664" s="23"/>
      <c r="E1664" s="23"/>
      <c r="F1664" s="23"/>
      <c r="G1664" s="23"/>
      <c r="H1664" s="7"/>
      <c r="I1664" s="7"/>
      <c r="J1664" s="23"/>
      <c r="K1664" s="23"/>
      <c r="L1664" s="23"/>
      <c r="M1664" s="23"/>
      <c r="N1664" s="23"/>
      <c r="O1664" s="23"/>
      <c r="P1664" s="23"/>
      <c r="Q1664" s="23"/>
      <c r="R1664" s="23"/>
      <c r="S1664" s="23"/>
      <c r="T1664" s="23"/>
      <c r="U1664" s="23"/>
    </row>
    <row r="1665" spans="1:21" ht="13.8">
      <c r="A1665" s="167" t="s">
        <v>60654</v>
      </c>
      <c r="B1665" s="23"/>
      <c r="C1665" s="5" t="s">
        <v>60655</v>
      </c>
      <c r="D1665" s="23"/>
      <c r="E1665" s="23"/>
      <c r="F1665" s="23"/>
      <c r="G1665" s="23"/>
      <c r="H1665" s="7"/>
      <c r="I1665" s="7"/>
      <c r="J1665" s="23"/>
      <c r="K1665" s="23"/>
      <c r="L1665" s="23"/>
      <c r="M1665" s="23"/>
      <c r="N1665" s="23"/>
      <c r="O1665" s="23"/>
      <c r="P1665" s="23"/>
      <c r="Q1665" s="23"/>
      <c r="R1665" s="23"/>
      <c r="S1665" s="23"/>
      <c r="T1665" s="23"/>
      <c r="U1665" s="23"/>
    </row>
    <row r="1666" spans="1:21" ht="13.8">
      <c r="A1666" s="167" t="s">
        <v>60656</v>
      </c>
      <c r="B1666" s="23"/>
      <c r="C1666" s="5" t="s">
        <v>60657</v>
      </c>
      <c r="D1666" s="23"/>
      <c r="E1666" s="23"/>
      <c r="F1666" s="23"/>
      <c r="G1666" s="23"/>
      <c r="H1666" s="7"/>
      <c r="I1666" s="7"/>
      <c r="J1666" s="23"/>
      <c r="K1666" s="23"/>
      <c r="L1666" s="23"/>
      <c r="M1666" s="23"/>
      <c r="N1666" s="23"/>
      <c r="O1666" s="23"/>
      <c r="P1666" s="23"/>
      <c r="Q1666" s="23"/>
      <c r="R1666" s="23"/>
      <c r="S1666" s="23"/>
      <c r="T1666" s="23"/>
      <c r="U1666" s="23"/>
    </row>
    <row r="1667" spans="1:21" ht="13.8">
      <c r="A1667" s="167" t="s">
        <v>60658</v>
      </c>
      <c r="B1667" s="23"/>
      <c r="C1667" s="5" t="s">
        <v>60659</v>
      </c>
      <c r="D1667" s="23"/>
      <c r="E1667" s="23"/>
      <c r="F1667" s="23"/>
      <c r="G1667" s="23"/>
      <c r="H1667" s="7"/>
      <c r="I1667" s="7"/>
      <c r="J1667" s="23"/>
      <c r="K1667" s="23"/>
      <c r="L1667" s="23"/>
      <c r="M1667" s="23"/>
      <c r="N1667" s="23"/>
      <c r="O1667" s="23"/>
      <c r="P1667" s="23"/>
      <c r="Q1667" s="23"/>
      <c r="R1667" s="23"/>
      <c r="S1667" s="23"/>
      <c r="T1667" s="23"/>
      <c r="U1667" s="23"/>
    </row>
    <row r="1668" spans="1:21" ht="82.8">
      <c r="A1668" s="160" t="s">
        <v>60660</v>
      </c>
      <c r="B1668" s="23" t="s">
        <v>60661</v>
      </c>
      <c r="C1668" s="5" t="s">
        <v>31604</v>
      </c>
      <c r="D1668" s="23" t="s">
        <v>60662</v>
      </c>
      <c r="E1668" s="23" t="s">
        <v>60663</v>
      </c>
      <c r="F1668" s="23" t="s">
        <v>60664</v>
      </c>
      <c r="G1668" s="23" t="s">
        <v>60665</v>
      </c>
      <c r="H1668" s="7" t="s">
        <v>60666</v>
      </c>
      <c r="I1668" s="7" t="s">
        <v>60667</v>
      </c>
      <c r="J1668" s="23"/>
      <c r="K1668" s="23"/>
      <c r="L1668" s="23"/>
      <c r="M1668" s="23"/>
      <c r="N1668" s="23"/>
      <c r="O1668" s="23"/>
      <c r="P1668" s="23"/>
      <c r="Q1668" s="23"/>
      <c r="R1668" s="23"/>
      <c r="S1668" s="23"/>
      <c r="T1668" s="23"/>
      <c r="U1668" s="23"/>
    </row>
    <row r="1669" spans="1:21" ht="82.8">
      <c r="A1669" s="167" t="s">
        <v>60668</v>
      </c>
      <c r="B1669" s="23"/>
      <c r="C1669" s="23" t="s">
        <v>60669</v>
      </c>
      <c r="D1669" s="23"/>
      <c r="E1669" s="23"/>
      <c r="F1669" s="23"/>
      <c r="G1669" s="23"/>
      <c r="H1669" s="7"/>
      <c r="I1669" s="7"/>
      <c r="J1669" s="23"/>
      <c r="K1669" s="23"/>
      <c r="L1669" s="23"/>
      <c r="M1669" s="23"/>
      <c r="N1669" s="23"/>
      <c r="O1669" s="23"/>
      <c r="P1669" s="23"/>
      <c r="Q1669" s="23"/>
      <c r="R1669" s="23"/>
      <c r="S1669" s="23"/>
      <c r="T1669" s="23"/>
      <c r="U1669" s="23"/>
    </row>
    <row r="1670" spans="1:21" ht="69">
      <c r="A1670" s="167" t="s">
        <v>60670</v>
      </c>
      <c r="B1670" s="23"/>
      <c r="C1670" s="23" t="s">
        <v>60671</v>
      </c>
      <c r="D1670" s="23"/>
      <c r="E1670" s="23"/>
      <c r="F1670" s="23"/>
      <c r="G1670" s="23"/>
      <c r="H1670" s="7"/>
      <c r="I1670" s="7"/>
      <c r="J1670" s="23"/>
      <c r="K1670" s="23"/>
      <c r="L1670" s="23"/>
      <c r="M1670" s="23"/>
      <c r="N1670" s="23"/>
      <c r="O1670" s="23"/>
      <c r="P1670" s="23"/>
      <c r="Q1670" s="23"/>
      <c r="R1670" s="23"/>
      <c r="S1670" s="23"/>
      <c r="T1670" s="23"/>
      <c r="U1670" s="23"/>
    </row>
    <row r="1671" spans="1:21" ht="55.2">
      <c r="A1671" s="167" t="s">
        <v>60672</v>
      </c>
      <c r="B1671" s="23"/>
      <c r="C1671" s="23" t="s">
        <v>60673</v>
      </c>
      <c r="D1671" s="23"/>
      <c r="E1671" s="23"/>
      <c r="F1671" s="23"/>
      <c r="G1671" s="23"/>
      <c r="H1671" s="7"/>
      <c r="I1671" s="7"/>
      <c r="J1671" s="23"/>
      <c r="K1671" s="23"/>
      <c r="L1671" s="23"/>
      <c r="M1671" s="23"/>
      <c r="N1671" s="23"/>
      <c r="O1671" s="23"/>
      <c r="P1671" s="23"/>
      <c r="Q1671" s="23"/>
      <c r="R1671" s="23"/>
      <c r="S1671" s="23"/>
      <c r="T1671" s="23"/>
      <c r="U1671" s="23"/>
    </row>
    <row r="1672" spans="1:21" ht="82.8">
      <c r="A1672" s="167" t="s">
        <v>60674</v>
      </c>
      <c r="B1672" s="23"/>
      <c r="C1672" s="23" t="s">
        <v>60675</v>
      </c>
      <c r="D1672" s="23"/>
      <c r="E1672" s="23"/>
      <c r="F1672" s="23"/>
      <c r="G1672" s="23"/>
      <c r="H1672" s="7"/>
      <c r="I1672" s="7"/>
      <c r="J1672" s="23"/>
      <c r="K1672" s="23"/>
      <c r="L1672" s="23"/>
      <c r="M1672" s="23"/>
      <c r="N1672" s="23"/>
      <c r="O1672" s="23"/>
      <c r="P1672" s="23"/>
      <c r="Q1672" s="23"/>
      <c r="R1672" s="23"/>
      <c r="S1672" s="23"/>
      <c r="T1672" s="23"/>
      <c r="U1672" s="23"/>
    </row>
    <row r="1673" spans="1:21" ht="69">
      <c r="A1673" s="167" t="s">
        <v>60676</v>
      </c>
      <c r="B1673" s="23"/>
      <c r="C1673" s="23" t="s">
        <v>60677</v>
      </c>
      <c r="D1673" s="23"/>
      <c r="E1673" s="23"/>
      <c r="F1673" s="23"/>
      <c r="G1673" s="23"/>
      <c r="H1673" s="7"/>
      <c r="I1673" s="7"/>
      <c r="J1673" s="23"/>
      <c r="K1673" s="23"/>
      <c r="L1673" s="23"/>
      <c r="M1673" s="23"/>
      <c r="N1673" s="23"/>
      <c r="O1673" s="23"/>
      <c r="P1673" s="23"/>
      <c r="Q1673" s="23"/>
      <c r="R1673" s="23"/>
      <c r="S1673" s="23"/>
      <c r="T1673" s="23"/>
      <c r="U1673" s="23"/>
    </row>
    <row r="1674" spans="1:21" ht="82.8">
      <c r="A1674" s="160" t="s">
        <v>60678</v>
      </c>
      <c r="B1674" s="23" t="s">
        <v>60679</v>
      </c>
      <c r="C1674" s="5" t="s">
        <v>31604</v>
      </c>
      <c r="D1674" s="23" t="s">
        <v>60680</v>
      </c>
      <c r="E1674" s="23" t="s">
        <v>60681</v>
      </c>
      <c r="F1674" s="23" t="s">
        <v>60682</v>
      </c>
      <c r="G1674" s="23" t="s">
        <v>60683</v>
      </c>
      <c r="H1674" s="7" t="s">
        <v>60684</v>
      </c>
      <c r="I1674" s="7" t="s">
        <v>60685</v>
      </c>
      <c r="J1674" s="23"/>
      <c r="K1674" s="23"/>
      <c r="L1674" s="23"/>
      <c r="M1674" s="23"/>
      <c r="N1674" s="23"/>
      <c r="O1674" s="23"/>
      <c r="P1674" s="23"/>
      <c r="Q1674" s="23"/>
      <c r="R1674" s="23"/>
      <c r="S1674" s="23"/>
      <c r="T1674" s="23"/>
      <c r="U1674" s="23"/>
    </row>
    <row r="1675" spans="1:21" ht="69">
      <c r="A1675" s="167" t="s">
        <v>60686</v>
      </c>
      <c r="B1675" s="23"/>
      <c r="C1675" s="23" t="s">
        <v>60687</v>
      </c>
      <c r="D1675" s="23"/>
      <c r="E1675" s="23"/>
      <c r="F1675" s="23"/>
      <c r="G1675" s="23"/>
      <c r="H1675" s="48"/>
      <c r="I1675" s="7"/>
      <c r="J1675" s="23"/>
      <c r="K1675" s="23"/>
      <c r="L1675" s="23"/>
      <c r="M1675" s="23"/>
      <c r="N1675" s="23"/>
      <c r="O1675" s="23"/>
      <c r="P1675" s="23"/>
      <c r="Q1675" s="23"/>
      <c r="R1675" s="23"/>
      <c r="S1675" s="23"/>
      <c r="T1675" s="23"/>
      <c r="U1675" s="23"/>
    </row>
    <row r="1676" spans="1:21" ht="55.2">
      <c r="A1676" s="167" t="s">
        <v>60688</v>
      </c>
      <c r="B1676" s="23"/>
      <c r="C1676" s="23" t="s">
        <v>60689</v>
      </c>
      <c r="D1676" s="23"/>
      <c r="E1676" s="23"/>
      <c r="F1676" s="23"/>
      <c r="G1676" s="23"/>
      <c r="H1676" s="48"/>
      <c r="I1676" s="7"/>
      <c r="J1676" s="23"/>
      <c r="K1676" s="23"/>
      <c r="L1676" s="23"/>
      <c r="M1676" s="23"/>
      <c r="N1676" s="23"/>
      <c r="O1676" s="23"/>
      <c r="P1676" s="23"/>
      <c r="Q1676" s="23"/>
      <c r="R1676" s="23"/>
      <c r="S1676" s="23"/>
      <c r="T1676" s="23"/>
      <c r="U1676" s="23"/>
    </row>
    <row r="1677" spans="1:21" ht="55.2">
      <c r="A1677" s="167" t="s">
        <v>60690</v>
      </c>
      <c r="B1677" s="23"/>
      <c r="C1677" s="23" t="s">
        <v>60691</v>
      </c>
      <c r="D1677" s="23"/>
      <c r="E1677" s="23"/>
      <c r="F1677" s="23"/>
      <c r="G1677" s="23"/>
      <c r="H1677" s="48"/>
      <c r="I1677" s="7"/>
      <c r="J1677" s="23"/>
      <c r="K1677" s="23"/>
      <c r="L1677" s="23"/>
      <c r="M1677" s="23"/>
      <c r="N1677" s="23"/>
      <c r="O1677" s="23"/>
      <c r="P1677" s="23"/>
      <c r="Q1677" s="23"/>
      <c r="R1677" s="23"/>
      <c r="S1677" s="23"/>
      <c r="T1677" s="23"/>
      <c r="U1677" s="23"/>
    </row>
    <row r="1678" spans="1:21" ht="55.2">
      <c r="A1678" s="167" t="s">
        <v>60692</v>
      </c>
      <c r="B1678" s="23"/>
      <c r="C1678" s="23" t="s">
        <v>60693</v>
      </c>
      <c r="D1678" s="23"/>
      <c r="E1678" s="23"/>
      <c r="F1678" s="23"/>
      <c r="G1678" s="23"/>
      <c r="H1678" s="48"/>
      <c r="I1678" s="7"/>
      <c r="J1678" s="23"/>
      <c r="K1678" s="23"/>
      <c r="L1678" s="23"/>
      <c r="M1678" s="23"/>
      <c r="N1678" s="23"/>
      <c r="O1678" s="23"/>
      <c r="P1678" s="23"/>
      <c r="Q1678" s="23"/>
      <c r="R1678" s="23"/>
      <c r="S1678" s="23"/>
      <c r="T1678" s="23"/>
      <c r="U1678" s="23"/>
    </row>
    <row r="1679" spans="1:21" ht="69">
      <c r="A1679" s="167" t="s">
        <v>60694</v>
      </c>
      <c r="B1679" s="23"/>
      <c r="C1679" s="23" t="s">
        <v>60695</v>
      </c>
      <c r="D1679" s="23"/>
      <c r="E1679" s="23"/>
      <c r="F1679" s="23"/>
      <c r="G1679" s="23"/>
      <c r="H1679" s="48"/>
      <c r="I1679" s="7"/>
      <c r="J1679" s="23"/>
      <c r="K1679" s="23"/>
      <c r="L1679" s="23"/>
      <c r="M1679" s="23"/>
      <c r="N1679" s="23"/>
      <c r="O1679" s="23"/>
      <c r="P1679" s="23"/>
      <c r="Q1679" s="23"/>
      <c r="R1679" s="23"/>
      <c r="S1679" s="23"/>
      <c r="T1679" s="23"/>
      <c r="U1679" s="23"/>
    </row>
    <row r="1680" spans="1:21" ht="27.6">
      <c r="A1680" s="160" t="s">
        <v>60696</v>
      </c>
      <c r="B1680" s="23" t="s">
        <v>60697</v>
      </c>
      <c r="C1680" s="23" t="s">
        <v>60698</v>
      </c>
      <c r="D1680" s="23" t="s">
        <v>60699</v>
      </c>
      <c r="E1680" s="23" t="s">
        <v>60700</v>
      </c>
      <c r="F1680" s="23" t="s">
        <v>60701</v>
      </c>
      <c r="G1680" s="23" t="s">
        <v>60702</v>
      </c>
      <c r="H1680" s="7" t="s">
        <v>60703</v>
      </c>
      <c r="I1680" s="7" t="s">
        <v>60704</v>
      </c>
      <c r="J1680" s="23"/>
      <c r="K1680" s="23"/>
      <c r="L1680" s="23"/>
      <c r="M1680" s="23"/>
      <c r="N1680" s="23"/>
      <c r="O1680" s="23"/>
      <c r="P1680" s="23"/>
      <c r="Q1680" s="23"/>
      <c r="R1680" s="23"/>
      <c r="S1680" s="23"/>
      <c r="T1680" s="23"/>
      <c r="U1680" s="23"/>
    </row>
    <row r="1681" spans="1:21" ht="248.4">
      <c r="A1681" s="160" t="s">
        <v>60705</v>
      </c>
      <c r="B1681" s="23" t="s">
        <v>60706</v>
      </c>
      <c r="C1681" s="23" t="s">
        <v>60707</v>
      </c>
      <c r="D1681" s="23" t="s">
        <v>60708</v>
      </c>
      <c r="E1681" s="23" t="s">
        <v>60709</v>
      </c>
      <c r="F1681" s="23" t="s">
        <v>60710</v>
      </c>
      <c r="G1681" s="23" t="s">
        <v>60711</v>
      </c>
      <c r="H1681" s="7" t="s">
        <v>60712</v>
      </c>
      <c r="I1681" s="7" t="s">
        <v>60713</v>
      </c>
      <c r="J1681" s="23"/>
      <c r="K1681" s="23"/>
      <c r="L1681" s="23"/>
      <c r="M1681" s="23"/>
      <c r="N1681" s="23"/>
      <c r="O1681" s="23"/>
      <c r="P1681" s="23"/>
      <c r="Q1681" s="23"/>
      <c r="R1681" s="23"/>
      <c r="S1681" s="23"/>
      <c r="T1681" s="23"/>
      <c r="U1681" s="23"/>
    </row>
    <row r="1682" spans="1:21" ht="151.80000000000001">
      <c r="A1682" s="160" t="s">
        <v>60714</v>
      </c>
      <c r="B1682" s="23" t="s">
        <v>60715</v>
      </c>
      <c r="C1682" s="23" t="s">
        <v>60716</v>
      </c>
      <c r="D1682" s="23" t="s">
        <v>60717</v>
      </c>
      <c r="E1682" s="23" t="s">
        <v>60718</v>
      </c>
      <c r="F1682" s="23" t="s">
        <v>60719</v>
      </c>
      <c r="G1682" s="23" t="s">
        <v>60720</v>
      </c>
      <c r="H1682" s="7" t="s">
        <v>60721</v>
      </c>
      <c r="I1682" s="7" t="s">
        <v>60722</v>
      </c>
      <c r="J1682" s="23"/>
      <c r="K1682" s="23"/>
      <c r="L1682" s="23"/>
      <c r="M1682" s="23"/>
      <c r="N1682" s="23"/>
      <c r="O1682" s="23"/>
      <c r="P1682" s="23"/>
      <c r="Q1682" s="23"/>
      <c r="R1682" s="23"/>
      <c r="S1682" s="23"/>
      <c r="T1682" s="23"/>
      <c r="U1682" s="23"/>
    </row>
    <row r="1683" spans="1:21" ht="27.6">
      <c r="A1683" s="160" t="s">
        <v>60723</v>
      </c>
      <c r="B1683" s="23" t="s">
        <v>60724</v>
      </c>
      <c r="C1683" s="23" t="s">
        <v>60725</v>
      </c>
      <c r="D1683" s="23" t="s">
        <v>60726</v>
      </c>
      <c r="E1683" s="23" t="s">
        <v>60727</v>
      </c>
      <c r="F1683" s="23" t="s">
        <v>60728</v>
      </c>
      <c r="G1683" s="23" t="s">
        <v>60729</v>
      </c>
      <c r="H1683" s="7" t="s">
        <v>60730</v>
      </c>
      <c r="I1683" s="7" t="s">
        <v>60731</v>
      </c>
      <c r="J1683" s="23"/>
      <c r="K1683" s="23"/>
      <c r="L1683" s="23"/>
      <c r="M1683" s="23"/>
      <c r="N1683" s="23"/>
      <c r="O1683" s="23"/>
      <c r="P1683" s="23"/>
      <c r="Q1683" s="23"/>
      <c r="R1683" s="23"/>
      <c r="S1683" s="23"/>
      <c r="T1683" s="23"/>
      <c r="U1683" s="23"/>
    </row>
    <row r="1684" spans="1:21" ht="13.8">
      <c r="A1684" s="160" t="s">
        <v>60732</v>
      </c>
      <c r="B1684" s="23" t="s">
        <v>60733</v>
      </c>
      <c r="C1684" s="23" t="s">
        <v>60734</v>
      </c>
      <c r="D1684" s="23" t="s">
        <v>60735</v>
      </c>
      <c r="E1684" s="23" t="s">
        <v>60736</v>
      </c>
      <c r="F1684" s="23" t="s">
        <v>60737</v>
      </c>
      <c r="G1684" s="23" t="s">
        <v>60738</v>
      </c>
      <c r="H1684" s="7" t="s">
        <v>60739</v>
      </c>
      <c r="I1684" s="7" t="s">
        <v>60740</v>
      </c>
      <c r="J1684" s="23"/>
      <c r="K1684" s="23"/>
      <c r="L1684" s="23"/>
      <c r="M1684" s="23"/>
      <c r="N1684" s="23"/>
      <c r="O1684" s="23"/>
      <c r="P1684" s="23"/>
      <c r="Q1684" s="23"/>
      <c r="R1684" s="23"/>
      <c r="S1684" s="23"/>
      <c r="T1684" s="23"/>
      <c r="U1684" s="23"/>
    </row>
    <row r="1685" spans="1:21" ht="317.39999999999998">
      <c r="A1685" s="160" t="s">
        <v>60741</v>
      </c>
      <c r="B1685" s="23" t="s">
        <v>60742</v>
      </c>
      <c r="C1685" s="23" t="s">
        <v>60743</v>
      </c>
      <c r="D1685" s="23" t="s">
        <v>60744</v>
      </c>
      <c r="E1685" s="23" t="s">
        <v>60745</v>
      </c>
      <c r="F1685" s="23" t="s">
        <v>60746</v>
      </c>
      <c r="G1685" s="23" t="s">
        <v>60747</v>
      </c>
      <c r="H1685" s="7" t="s">
        <v>60748</v>
      </c>
      <c r="I1685" s="7" t="s">
        <v>60749</v>
      </c>
      <c r="J1685" s="23"/>
      <c r="K1685" s="23"/>
      <c r="L1685" s="23"/>
      <c r="M1685" s="23"/>
      <c r="N1685" s="23"/>
      <c r="O1685" s="23"/>
      <c r="P1685" s="23"/>
      <c r="Q1685" s="23"/>
      <c r="R1685" s="23"/>
      <c r="S1685" s="23"/>
      <c r="T1685" s="23"/>
      <c r="U1685" s="23"/>
    </row>
    <row r="1686" spans="1:21" ht="13.8">
      <c r="A1686" s="160" t="s">
        <v>60750</v>
      </c>
      <c r="B1686" s="23" t="s">
        <v>60751</v>
      </c>
      <c r="C1686" s="23" t="s">
        <v>60752</v>
      </c>
      <c r="D1686" s="23" t="s">
        <v>60753</v>
      </c>
      <c r="E1686" s="23" t="s">
        <v>60754</v>
      </c>
      <c r="F1686" s="23" t="s">
        <v>60755</v>
      </c>
      <c r="G1686" s="23" t="s">
        <v>60756</v>
      </c>
      <c r="H1686" s="7" t="s">
        <v>60757</v>
      </c>
      <c r="I1686" s="7" t="s">
        <v>60758</v>
      </c>
      <c r="J1686" s="23"/>
      <c r="K1686" s="23"/>
      <c r="L1686" s="23"/>
      <c r="M1686" s="23"/>
      <c r="N1686" s="23"/>
      <c r="O1686" s="23"/>
      <c r="P1686" s="23"/>
      <c r="Q1686" s="23"/>
      <c r="R1686" s="23"/>
      <c r="S1686" s="23"/>
      <c r="T1686" s="23"/>
      <c r="U1686" s="23"/>
    </row>
    <row r="1687" spans="1:21" ht="409.6">
      <c r="A1687" s="160" t="s">
        <v>60759</v>
      </c>
      <c r="B1687" s="23" t="s">
        <v>60760</v>
      </c>
      <c r="C1687" s="23" t="s">
        <v>60761</v>
      </c>
      <c r="D1687" s="23" t="s">
        <v>60762</v>
      </c>
      <c r="E1687" s="23" t="s">
        <v>60763</v>
      </c>
      <c r="F1687" s="23" t="s">
        <v>60764</v>
      </c>
      <c r="G1687" s="23" t="s">
        <v>60765</v>
      </c>
      <c r="H1687" s="7" t="s">
        <v>60766</v>
      </c>
      <c r="I1687" s="7" t="s">
        <v>60767</v>
      </c>
      <c r="J1687" s="23"/>
      <c r="K1687" s="23"/>
      <c r="L1687" s="23"/>
      <c r="M1687" s="23"/>
      <c r="N1687" s="23"/>
      <c r="O1687" s="23"/>
      <c r="P1687" s="23"/>
      <c r="Q1687" s="23"/>
      <c r="R1687" s="23"/>
      <c r="S1687" s="23"/>
      <c r="T1687" s="23"/>
      <c r="U1687" s="23"/>
    </row>
    <row r="1688" spans="1:21" ht="27.6">
      <c r="A1688" s="160" t="s">
        <v>60768</v>
      </c>
      <c r="B1688" s="23" t="s">
        <v>60769</v>
      </c>
      <c r="C1688" s="23" t="s">
        <v>60770</v>
      </c>
      <c r="D1688" s="23" t="s">
        <v>60771</v>
      </c>
      <c r="E1688" s="23" t="s">
        <v>60772</v>
      </c>
      <c r="F1688" s="23" t="s">
        <v>60773</v>
      </c>
      <c r="G1688" s="23" t="s">
        <v>60774</v>
      </c>
      <c r="H1688" s="7" t="s">
        <v>60775</v>
      </c>
      <c r="I1688" s="7" t="s">
        <v>60776</v>
      </c>
      <c r="J1688" s="23"/>
      <c r="K1688" s="23"/>
      <c r="L1688" s="23"/>
      <c r="M1688" s="23"/>
      <c r="N1688" s="23"/>
      <c r="O1688" s="23"/>
      <c r="P1688" s="23"/>
      <c r="Q1688" s="23"/>
      <c r="R1688" s="23"/>
      <c r="S1688" s="23"/>
      <c r="T1688" s="23"/>
      <c r="U1688" s="23"/>
    </row>
    <row r="1689" spans="1:21" ht="82.8">
      <c r="A1689" s="160" t="s">
        <v>60777</v>
      </c>
      <c r="B1689" s="23" t="s">
        <v>60778</v>
      </c>
      <c r="C1689" s="5" t="s">
        <v>31604</v>
      </c>
      <c r="D1689" s="23" t="s">
        <v>60779</v>
      </c>
      <c r="E1689" s="23" t="s">
        <v>60780</v>
      </c>
      <c r="F1689" s="23" t="s">
        <v>60781</v>
      </c>
      <c r="G1689" s="23" t="s">
        <v>60782</v>
      </c>
      <c r="H1689" s="7" t="s">
        <v>60783</v>
      </c>
      <c r="I1689" s="7" t="s">
        <v>60784</v>
      </c>
      <c r="J1689" s="23"/>
      <c r="K1689" s="23"/>
      <c r="L1689" s="23"/>
      <c r="M1689" s="23"/>
      <c r="N1689" s="23"/>
      <c r="O1689" s="23"/>
      <c r="P1689" s="23"/>
      <c r="Q1689" s="23"/>
      <c r="R1689" s="23"/>
      <c r="S1689" s="23"/>
      <c r="T1689" s="23"/>
      <c r="U1689" s="23"/>
    </row>
    <row r="1690" spans="1:21" ht="69">
      <c r="A1690" s="167" t="s">
        <v>60785</v>
      </c>
      <c r="B1690" s="23"/>
      <c r="C1690" s="23" t="s">
        <v>60786</v>
      </c>
      <c r="D1690" s="23"/>
      <c r="E1690" s="23"/>
      <c r="F1690" s="23"/>
      <c r="G1690" s="23"/>
      <c r="H1690" s="7"/>
      <c r="I1690" s="7"/>
      <c r="J1690" s="23"/>
      <c r="K1690" s="23"/>
      <c r="L1690" s="23"/>
      <c r="M1690" s="23"/>
      <c r="N1690" s="23"/>
      <c r="O1690" s="23"/>
      <c r="P1690" s="23"/>
      <c r="Q1690" s="23"/>
      <c r="R1690" s="23"/>
      <c r="S1690" s="23"/>
      <c r="T1690" s="23"/>
      <c r="U1690" s="23"/>
    </row>
    <row r="1691" spans="1:21" ht="55.2">
      <c r="A1691" s="167" t="s">
        <v>60787</v>
      </c>
      <c r="B1691" s="23"/>
      <c r="C1691" s="23" t="s">
        <v>60788</v>
      </c>
      <c r="D1691" s="23"/>
      <c r="E1691" s="23"/>
      <c r="F1691" s="23"/>
      <c r="G1691" s="23"/>
      <c r="H1691" s="7"/>
      <c r="I1691" s="7"/>
      <c r="J1691" s="23"/>
      <c r="K1691" s="23"/>
      <c r="L1691" s="23"/>
      <c r="M1691" s="23"/>
      <c r="N1691" s="23"/>
      <c r="O1691" s="23"/>
      <c r="P1691" s="23"/>
      <c r="Q1691" s="23"/>
      <c r="R1691" s="23"/>
      <c r="S1691" s="23"/>
      <c r="T1691" s="23"/>
      <c r="U1691" s="23"/>
    </row>
    <row r="1692" spans="1:21" ht="82.8">
      <c r="A1692" s="167" t="s">
        <v>60789</v>
      </c>
      <c r="B1692" s="23"/>
      <c r="C1692" s="23" t="s">
        <v>60790</v>
      </c>
      <c r="D1692" s="23"/>
      <c r="E1692" s="23"/>
      <c r="F1692" s="23"/>
      <c r="G1692" s="23"/>
      <c r="H1692" s="7"/>
      <c r="I1692" s="7"/>
      <c r="J1692" s="23"/>
      <c r="K1692" s="23"/>
      <c r="L1692" s="23"/>
      <c r="M1692" s="23"/>
      <c r="N1692" s="23"/>
      <c r="O1692" s="23"/>
      <c r="P1692" s="23"/>
      <c r="Q1692" s="23"/>
      <c r="R1692" s="23"/>
      <c r="S1692" s="23"/>
      <c r="T1692" s="23"/>
      <c r="U1692" s="23"/>
    </row>
    <row r="1693" spans="1:21" ht="55.2">
      <c r="A1693" s="167" t="s">
        <v>60791</v>
      </c>
      <c r="B1693" s="23"/>
      <c r="C1693" s="23" t="s">
        <v>60792</v>
      </c>
      <c r="D1693" s="23"/>
      <c r="E1693" s="23"/>
      <c r="F1693" s="23"/>
      <c r="G1693" s="23"/>
      <c r="H1693" s="7"/>
      <c r="I1693" s="7"/>
      <c r="J1693" s="23"/>
      <c r="K1693" s="23"/>
      <c r="L1693" s="23"/>
      <c r="M1693" s="23"/>
      <c r="N1693" s="23"/>
      <c r="O1693" s="23"/>
      <c r="P1693" s="23"/>
      <c r="Q1693" s="23"/>
      <c r="R1693" s="23"/>
      <c r="S1693" s="23"/>
      <c r="T1693" s="23"/>
      <c r="U1693" s="23"/>
    </row>
    <row r="1694" spans="1:21" ht="82.8">
      <c r="A1694" s="167" t="s">
        <v>60793</v>
      </c>
      <c r="B1694" s="23"/>
      <c r="C1694" s="23" t="s">
        <v>60794</v>
      </c>
      <c r="D1694" s="23"/>
      <c r="E1694" s="23"/>
      <c r="F1694" s="23"/>
      <c r="G1694" s="23"/>
      <c r="H1694" s="7"/>
      <c r="I1694" s="7"/>
      <c r="J1694" s="23"/>
      <c r="K1694" s="23"/>
      <c r="L1694" s="23"/>
      <c r="M1694" s="23"/>
      <c r="N1694" s="23"/>
      <c r="O1694" s="23"/>
      <c r="P1694" s="23"/>
      <c r="Q1694" s="23"/>
      <c r="R1694" s="23"/>
      <c r="S1694" s="23"/>
      <c r="T1694" s="23"/>
      <c r="U1694" s="23"/>
    </row>
    <row r="1695" spans="1:21" ht="138">
      <c r="A1695" s="160" t="s">
        <v>60795</v>
      </c>
      <c r="B1695" s="23" t="s">
        <v>60796</v>
      </c>
      <c r="C1695" s="23" t="s">
        <v>60797</v>
      </c>
      <c r="D1695" s="23" t="s">
        <v>60798</v>
      </c>
      <c r="E1695" s="23" t="s">
        <v>60799</v>
      </c>
      <c r="F1695" s="23" t="s">
        <v>60800</v>
      </c>
      <c r="G1695" s="23" t="s">
        <v>60801</v>
      </c>
      <c r="H1695" s="7" t="s">
        <v>60802</v>
      </c>
      <c r="I1695" s="7" t="s">
        <v>60803</v>
      </c>
      <c r="J1695" s="23"/>
      <c r="K1695" s="23"/>
      <c r="L1695" s="23"/>
      <c r="M1695" s="23"/>
      <c r="N1695" s="23"/>
      <c r="O1695" s="23"/>
      <c r="P1695" s="23"/>
      <c r="Q1695" s="23"/>
      <c r="R1695" s="23"/>
      <c r="S1695" s="23"/>
      <c r="T1695" s="23"/>
      <c r="U1695" s="23"/>
    </row>
    <row r="1696" spans="1:21" ht="13.8">
      <c r="A1696" s="160" t="s">
        <v>60804</v>
      </c>
      <c r="B1696" s="23" t="s">
        <v>5121</v>
      </c>
      <c r="C1696" s="23" t="s">
        <v>5121</v>
      </c>
      <c r="D1696" s="23" t="s">
        <v>5121</v>
      </c>
      <c r="E1696" s="23" t="s">
        <v>5121</v>
      </c>
      <c r="F1696" s="23" t="s">
        <v>5121</v>
      </c>
      <c r="G1696" s="23" t="s">
        <v>5121</v>
      </c>
      <c r="H1696" s="7" t="s">
        <v>5121</v>
      </c>
      <c r="I1696" s="7" t="s">
        <v>5121</v>
      </c>
      <c r="J1696" s="23"/>
      <c r="K1696" s="23"/>
      <c r="L1696" s="23"/>
      <c r="M1696" s="23"/>
      <c r="N1696" s="23"/>
      <c r="O1696" s="23"/>
      <c r="P1696" s="23"/>
      <c r="Q1696" s="23"/>
      <c r="R1696" s="23"/>
      <c r="S1696" s="23"/>
      <c r="T1696" s="23"/>
      <c r="U1696" s="23"/>
    </row>
    <row r="1697" spans="1:21" ht="13.8">
      <c r="A1697" s="160" t="s">
        <v>60805</v>
      </c>
      <c r="B1697" s="23" t="s">
        <v>12393</v>
      </c>
      <c r="C1697" s="23" t="s">
        <v>4533</v>
      </c>
      <c r="D1697" s="23" t="s">
        <v>12393</v>
      </c>
      <c r="E1697" s="23" t="s">
        <v>12394</v>
      </c>
      <c r="F1697" s="23" t="s">
        <v>12395</v>
      </c>
      <c r="G1697" s="23" t="s">
        <v>25675</v>
      </c>
      <c r="H1697" s="7" t="s">
        <v>12397</v>
      </c>
      <c r="I1697" s="7" t="s">
        <v>4533</v>
      </c>
      <c r="J1697" s="23"/>
      <c r="K1697" s="23"/>
      <c r="L1697" s="23"/>
      <c r="M1697" s="23"/>
      <c r="N1697" s="23"/>
      <c r="O1697" s="23"/>
      <c r="P1697" s="23"/>
      <c r="Q1697" s="23"/>
      <c r="R1697" s="23"/>
      <c r="S1697" s="23"/>
      <c r="T1697" s="23"/>
      <c r="U1697" s="23"/>
    </row>
    <row r="1698" spans="1:21" ht="13.8">
      <c r="A1698" s="160" t="s">
        <v>60806</v>
      </c>
      <c r="B1698" s="23" t="s">
        <v>5323</v>
      </c>
      <c r="C1698" s="23" t="s">
        <v>5324</v>
      </c>
      <c r="D1698" s="23" t="s">
        <v>60807</v>
      </c>
      <c r="E1698" s="23" t="s">
        <v>5326</v>
      </c>
      <c r="F1698" s="23" t="s">
        <v>5327</v>
      </c>
      <c r="G1698" s="23" t="s">
        <v>60808</v>
      </c>
      <c r="H1698" s="7" t="s">
        <v>60809</v>
      </c>
      <c r="I1698" s="7" t="s">
        <v>5330</v>
      </c>
      <c r="J1698" s="23"/>
      <c r="K1698" s="23"/>
      <c r="L1698" s="23"/>
      <c r="M1698" s="23"/>
      <c r="N1698" s="23"/>
      <c r="O1698" s="23"/>
      <c r="P1698" s="23"/>
      <c r="Q1698" s="23"/>
      <c r="R1698" s="23"/>
      <c r="S1698" s="23"/>
      <c r="T1698" s="23"/>
      <c r="U1698" s="23"/>
    </row>
    <row r="1699" spans="1:21" ht="13.8">
      <c r="A1699" s="160" t="s">
        <v>60810</v>
      </c>
      <c r="B1699" s="23" t="s">
        <v>2429</v>
      </c>
      <c r="C1699" s="23" t="s">
        <v>2438</v>
      </c>
      <c r="D1699" s="23" t="s">
        <v>2439</v>
      </c>
      <c r="E1699" s="23" t="s">
        <v>13000</v>
      </c>
      <c r="F1699" s="23" t="s">
        <v>2440</v>
      </c>
      <c r="G1699" s="23" t="s">
        <v>2419</v>
      </c>
      <c r="H1699" s="7" t="s">
        <v>2434</v>
      </c>
      <c r="I1699" s="7" t="s">
        <v>2441</v>
      </c>
      <c r="J1699" s="23"/>
      <c r="K1699" s="23"/>
      <c r="L1699" s="23"/>
      <c r="M1699" s="23"/>
      <c r="N1699" s="23"/>
      <c r="O1699" s="23"/>
      <c r="P1699" s="23"/>
      <c r="Q1699" s="23"/>
      <c r="R1699" s="23"/>
      <c r="S1699" s="23"/>
      <c r="T1699" s="23"/>
      <c r="U1699" s="23"/>
    </row>
    <row r="1700" spans="1:21" ht="13.8">
      <c r="A1700" s="160" t="s">
        <v>60811</v>
      </c>
      <c r="B1700" s="23" t="s">
        <v>60812</v>
      </c>
      <c r="C1700" s="23" t="s">
        <v>60813</v>
      </c>
      <c r="D1700" s="23" t="s">
        <v>60814</v>
      </c>
      <c r="E1700" s="23" t="s">
        <v>60815</v>
      </c>
      <c r="F1700" s="23" t="s">
        <v>26242</v>
      </c>
      <c r="G1700" s="23" t="s">
        <v>60816</v>
      </c>
      <c r="H1700" s="7" t="s">
        <v>60817</v>
      </c>
      <c r="I1700" s="7" t="s">
        <v>60818</v>
      </c>
      <c r="J1700" s="23"/>
      <c r="K1700" s="23"/>
      <c r="L1700" s="23"/>
      <c r="M1700" s="23"/>
      <c r="N1700" s="23"/>
      <c r="O1700" s="23"/>
      <c r="P1700" s="23"/>
      <c r="Q1700" s="23"/>
      <c r="R1700" s="23"/>
      <c r="S1700" s="23"/>
      <c r="T1700" s="23"/>
      <c r="U1700" s="23"/>
    </row>
    <row r="1701" spans="1:21" ht="13.8">
      <c r="A1701" s="160" t="s">
        <v>60819</v>
      </c>
      <c r="B1701" s="23" t="s">
        <v>54596</v>
      </c>
      <c r="C1701" s="23" t="s">
        <v>54597</v>
      </c>
      <c r="D1701" s="23" t="s">
        <v>54598</v>
      </c>
      <c r="E1701" s="23" t="s">
        <v>54599</v>
      </c>
      <c r="F1701" s="23" t="s">
        <v>54600</v>
      </c>
      <c r="G1701" s="23" t="s">
        <v>54601</v>
      </c>
      <c r="H1701" s="7" t="s">
        <v>54602</v>
      </c>
      <c r="I1701" s="7" t="s">
        <v>54603</v>
      </c>
      <c r="J1701" s="23"/>
      <c r="K1701" s="23"/>
      <c r="L1701" s="23"/>
      <c r="M1701" s="23"/>
      <c r="N1701" s="23"/>
      <c r="O1701" s="23"/>
      <c r="P1701" s="23"/>
      <c r="Q1701" s="23"/>
      <c r="R1701" s="23"/>
      <c r="S1701" s="23"/>
      <c r="T1701" s="23"/>
      <c r="U1701" s="23"/>
    </row>
    <row r="1702" spans="1:21" ht="13.8">
      <c r="A1702" s="160" t="s">
        <v>60820</v>
      </c>
      <c r="B1702" s="23" t="s">
        <v>24450</v>
      </c>
      <c r="C1702" s="23" t="s">
        <v>24451</v>
      </c>
      <c r="D1702" s="23" t="s">
        <v>60821</v>
      </c>
      <c r="E1702" s="23" t="s">
        <v>60822</v>
      </c>
      <c r="F1702" s="23" t="s">
        <v>60823</v>
      </c>
      <c r="G1702" s="23" t="s">
        <v>24455</v>
      </c>
      <c r="H1702" s="7" t="s">
        <v>24456</v>
      </c>
      <c r="I1702" s="7" t="s">
        <v>24457</v>
      </c>
      <c r="J1702" s="23"/>
      <c r="K1702" s="23"/>
      <c r="L1702" s="23"/>
      <c r="M1702" s="23"/>
      <c r="N1702" s="23"/>
      <c r="O1702" s="23"/>
      <c r="P1702" s="23"/>
      <c r="Q1702" s="23"/>
      <c r="R1702" s="23"/>
      <c r="S1702" s="23"/>
      <c r="T1702" s="23"/>
      <c r="U1702" s="23"/>
    </row>
    <row r="1703" spans="1:21" ht="27.6">
      <c r="A1703" s="160" t="s">
        <v>60824</v>
      </c>
      <c r="B1703" s="23" t="s">
        <v>60825</v>
      </c>
      <c r="C1703" s="23" t="s">
        <v>60826</v>
      </c>
      <c r="D1703" s="23" t="s">
        <v>60827</v>
      </c>
      <c r="E1703" s="23" t="s">
        <v>60828</v>
      </c>
      <c r="F1703" s="23" t="s">
        <v>60829</v>
      </c>
      <c r="G1703" s="23" t="s">
        <v>60830</v>
      </c>
      <c r="H1703" s="7" t="s">
        <v>60831</v>
      </c>
      <c r="I1703" s="7" t="s">
        <v>60832</v>
      </c>
      <c r="J1703" s="23"/>
      <c r="K1703" s="23"/>
      <c r="L1703" s="23"/>
      <c r="M1703" s="23"/>
      <c r="N1703" s="23"/>
      <c r="O1703" s="23"/>
      <c r="P1703" s="23"/>
      <c r="Q1703" s="23"/>
      <c r="R1703" s="23"/>
      <c r="S1703" s="23"/>
      <c r="T1703" s="23"/>
      <c r="U1703" s="23"/>
    </row>
    <row r="1704" spans="1:21" ht="262.2">
      <c r="A1704" s="160" t="s">
        <v>60833</v>
      </c>
      <c r="B1704" s="23" t="s">
        <v>60834</v>
      </c>
      <c r="C1704" s="23" t="s">
        <v>60835</v>
      </c>
      <c r="D1704" s="23" t="s">
        <v>60836</v>
      </c>
      <c r="E1704" s="23" t="s">
        <v>60837</v>
      </c>
      <c r="F1704" s="23" t="s">
        <v>60838</v>
      </c>
      <c r="G1704" s="23" t="s">
        <v>60839</v>
      </c>
      <c r="H1704" s="7" t="s">
        <v>60840</v>
      </c>
      <c r="I1704" s="7" t="s">
        <v>60841</v>
      </c>
      <c r="J1704" s="23"/>
      <c r="K1704" s="23"/>
      <c r="L1704" s="23"/>
      <c r="M1704" s="23"/>
      <c r="N1704" s="23"/>
      <c r="O1704" s="23"/>
      <c r="P1704" s="23"/>
      <c r="Q1704" s="23"/>
      <c r="R1704" s="23"/>
      <c r="S1704" s="23"/>
      <c r="T1704" s="23"/>
      <c r="U1704" s="23"/>
    </row>
    <row r="1705" spans="1:21" ht="27.6">
      <c r="A1705" s="160" t="s">
        <v>60842</v>
      </c>
      <c r="B1705" s="23" t="s">
        <v>60843</v>
      </c>
      <c r="C1705" s="5" t="s">
        <v>26246</v>
      </c>
      <c r="D1705" s="23" t="s">
        <v>60844</v>
      </c>
      <c r="E1705" s="23" t="s">
        <v>60845</v>
      </c>
      <c r="F1705" s="23" t="s">
        <v>60846</v>
      </c>
      <c r="G1705" s="23" t="s">
        <v>60847</v>
      </c>
      <c r="H1705" s="7" t="s">
        <v>60848</v>
      </c>
      <c r="I1705" s="7" t="s">
        <v>60849</v>
      </c>
      <c r="J1705" s="23"/>
      <c r="K1705" s="23"/>
      <c r="L1705" s="23"/>
      <c r="M1705" s="23"/>
      <c r="N1705" s="23"/>
      <c r="O1705" s="23"/>
      <c r="P1705" s="23"/>
      <c r="Q1705" s="23"/>
      <c r="R1705" s="23"/>
      <c r="S1705" s="23"/>
      <c r="T1705" s="23"/>
      <c r="U1705" s="23"/>
    </row>
    <row r="1706" spans="1:21" ht="27.6">
      <c r="A1706" s="167" t="s">
        <v>60850</v>
      </c>
      <c r="B1706" s="23"/>
      <c r="C1706" s="23" t="s">
        <v>60851</v>
      </c>
      <c r="D1706" s="23"/>
      <c r="E1706" s="23"/>
      <c r="F1706" s="23"/>
      <c r="G1706" s="23"/>
      <c r="H1706" s="7"/>
      <c r="I1706" s="7"/>
      <c r="J1706" s="23"/>
      <c r="K1706" s="23"/>
      <c r="L1706" s="23"/>
      <c r="M1706" s="23"/>
      <c r="N1706" s="23"/>
      <c r="O1706" s="23"/>
      <c r="P1706" s="23"/>
      <c r="Q1706" s="23"/>
      <c r="R1706" s="23"/>
      <c r="S1706" s="23"/>
      <c r="T1706" s="23"/>
      <c r="U1706" s="23"/>
    </row>
    <row r="1707" spans="1:21" ht="13.8">
      <c r="A1707" s="167" t="s">
        <v>60852</v>
      </c>
      <c r="B1707" s="23"/>
      <c r="C1707" s="23" t="s">
        <v>60853</v>
      </c>
      <c r="D1707" s="23"/>
      <c r="E1707" s="23"/>
      <c r="F1707" s="23"/>
      <c r="G1707" s="23"/>
      <c r="H1707" s="7"/>
      <c r="I1707" s="7"/>
      <c r="J1707" s="23"/>
      <c r="K1707" s="23"/>
      <c r="L1707" s="23"/>
      <c r="M1707" s="23"/>
      <c r="N1707" s="23"/>
      <c r="O1707" s="23"/>
      <c r="P1707" s="23"/>
      <c r="Q1707" s="23"/>
      <c r="R1707" s="23"/>
      <c r="S1707" s="23"/>
      <c r="T1707" s="23"/>
      <c r="U1707" s="23"/>
    </row>
    <row r="1708" spans="1:21" ht="13.8">
      <c r="A1708" s="167" t="s">
        <v>60854</v>
      </c>
      <c r="B1708" s="23"/>
      <c r="C1708" s="23" t="s">
        <v>60855</v>
      </c>
      <c r="D1708" s="23"/>
      <c r="E1708" s="23"/>
      <c r="F1708" s="23"/>
      <c r="G1708" s="23"/>
      <c r="H1708" s="7"/>
      <c r="I1708" s="7"/>
      <c r="J1708" s="23"/>
      <c r="K1708" s="23"/>
      <c r="L1708" s="23"/>
      <c r="M1708" s="23"/>
      <c r="N1708" s="23"/>
      <c r="O1708" s="23"/>
      <c r="P1708" s="23"/>
      <c r="Q1708" s="23"/>
      <c r="R1708" s="23"/>
      <c r="S1708" s="23"/>
      <c r="T1708" s="23"/>
      <c r="U1708" s="23"/>
    </row>
    <row r="1709" spans="1:21" ht="179.4">
      <c r="A1709" s="160" t="s">
        <v>60856</v>
      </c>
      <c r="B1709" s="23" t="s">
        <v>60857</v>
      </c>
      <c r="C1709" s="5" t="s">
        <v>26246</v>
      </c>
      <c r="D1709" s="23" t="s">
        <v>60858</v>
      </c>
      <c r="E1709" s="23" t="s">
        <v>60859</v>
      </c>
      <c r="F1709" s="23" t="s">
        <v>60860</v>
      </c>
      <c r="G1709" s="23" t="s">
        <v>60861</v>
      </c>
      <c r="H1709" s="7" t="s">
        <v>60862</v>
      </c>
      <c r="I1709" s="7" t="s">
        <v>60863</v>
      </c>
      <c r="J1709" s="23"/>
      <c r="K1709" s="23"/>
      <c r="L1709" s="23"/>
      <c r="M1709" s="23"/>
      <c r="N1709" s="23"/>
      <c r="O1709" s="23"/>
      <c r="P1709" s="23"/>
      <c r="Q1709" s="23"/>
      <c r="R1709" s="23"/>
      <c r="S1709" s="23"/>
      <c r="T1709" s="23"/>
      <c r="U1709" s="23"/>
    </row>
    <row r="1710" spans="1:21" ht="138">
      <c r="A1710" s="167" t="s">
        <v>60864</v>
      </c>
      <c r="B1710" s="23"/>
      <c r="C1710" s="23" t="s">
        <v>60865</v>
      </c>
      <c r="D1710" s="23"/>
      <c r="E1710" s="23"/>
      <c r="F1710" s="23"/>
      <c r="G1710" s="23"/>
      <c r="H1710" s="7"/>
      <c r="I1710" s="7"/>
      <c r="J1710" s="23"/>
      <c r="K1710" s="23"/>
      <c r="L1710" s="23"/>
      <c r="M1710" s="23"/>
      <c r="N1710" s="23"/>
      <c r="O1710" s="23"/>
      <c r="P1710" s="23"/>
      <c r="Q1710" s="23"/>
      <c r="R1710" s="23"/>
      <c r="S1710" s="23"/>
      <c r="T1710" s="23"/>
      <c r="U1710" s="23"/>
    </row>
    <row r="1711" spans="1:21" ht="124.2">
      <c r="A1711" s="167" t="s">
        <v>60866</v>
      </c>
      <c r="B1711" s="23"/>
      <c r="C1711" s="23" t="s">
        <v>60867</v>
      </c>
      <c r="D1711" s="23"/>
      <c r="E1711" s="23"/>
      <c r="F1711" s="23"/>
      <c r="G1711" s="23"/>
      <c r="H1711" s="7"/>
      <c r="I1711" s="7"/>
      <c r="J1711" s="23"/>
      <c r="K1711" s="23"/>
      <c r="L1711" s="23"/>
      <c r="M1711" s="23"/>
      <c r="N1711" s="23"/>
      <c r="O1711" s="23"/>
      <c r="P1711" s="23"/>
      <c r="Q1711" s="23"/>
      <c r="R1711" s="23"/>
      <c r="S1711" s="23"/>
      <c r="T1711" s="23"/>
      <c r="U1711" s="23"/>
    </row>
    <row r="1712" spans="1:21" ht="124.2">
      <c r="A1712" s="167" t="s">
        <v>60868</v>
      </c>
      <c r="B1712" s="23"/>
      <c r="C1712" s="23" t="s">
        <v>60869</v>
      </c>
      <c r="D1712" s="23"/>
      <c r="E1712" s="23"/>
      <c r="F1712" s="23"/>
      <c r="G1712" s="23"/>
      <c r="H1712" s="7"/>
      <c r="I1712" s="7"/>
      <c r="J1712" s="23"/>
      <c r="K1712" s="23"/>
      <c r="L1712" s="23"/>
      <c r="M1712" s="23"/>
      <c r="N1712" s="23"/>
      <c r="O1712" s="23"/>
      <c r="P1712" s="23"/>
      <c r="Q1712" s="23"/>
      <c r="R1712" s="23"/>
      <c r="S1712" s="23"/>
      <c r="T1712" s="23"/>
      <c r="U1712" s="23"/>
    </row>
    <row r="1713" spans="1:21" ht="13.8">
      <c r="A1713" s="160" t="s">
        <v>60870</v>
      </c>
      <c r="B1713" s="23" t="s">
        <v>60871</v>
      </c>
      <c r="C1713" s="5" t="s">
        <v>26246</v>
      </c>
      <c r="D1713" s="23" t="s">
        <v>60872</v>
      </c>
      <c r="E1713" s="23" t="s">
        <v>60873</v>
      </c>
      <c r="F1713" s="23" t="s">
        <v>60874</v>
      </c>
      <c r="G1713" s="23" t="s">
        <v>60875</v>
      </c>
      <c r="H1713" s="7" t="s">
        <v>60876</v>
      </c>
      <c r="I1713" s="7" t="s">
        <v>60877</v>
      </c>
      <c r="J1713" s="23"/>
      <c r="K1713" s="23"/>
      <c r="L1713" s="23"/>
      <c r="M1713" s="23"/>
      <c r="N1713" s="23"/>
      <c r="O1713" s="23"/>
      <c r="P1713" s="23"/>
      <c r="Q1713" s="23"/>
      <c r="R1713" s="23"/>
      <c r="S1713" s="23"/>
      <c r="T1713" s="23"/>
      <c r="U1713" s="23"/>
    </row>
    <row r="1714" spans="1:21" ht="13.8">
      <c r="A1714" s="167" t="s">
        <v>60878</v>
      </c>
      <c r="B1714" s="23"/>
      <c r="C1714" s="23" t="s">
        <v>60879</v>
      </c>
      <c r="D1714" s="23"/>
      <c r="E1714" s="23"/>
      <c r="F1714" s="23"/>
      <c r="G1714" s="23"/>
      <c r="H1714" s="7"/>
      <c r="I1714" s="7"/>
      <c r="J1714" s="23"/>
      <c r="K1714" s="23"/>
      <c r="L1714" s="23"/>
      <c r="M1714" s="23"/>
      <c r="N1714" s="23"/>
      <c r="O1714" s="23"/>
      <c r="P1714" s="23"/>
      <c r="Q1714" s="23"/>
      <c r="R1714" s="23"/>
      <c r="S1714" s="23"/>
      <c r="T1714" s="23"/>
      <c r="U1714" s="23"/>
    </row>
    <row r="1715" spans="1:21" ht="27.6">
      <c r="A1715" s="167" t="s">
        <v>60880</v>
      </c>
      <c r="B1715" s="23"/>
      <c r="C1715" s="23" t="s">
        <v>60881</v>
      </c>
      <c r="D1715" s="23"/>
      <c r="E1715" s="23"/>
      <c r="F1715" s="23"/>
      <c r="G1715" s="23"/>
      <c r="H1715" s="7"/>
      <c r="I1715" s="7"/>
      <c r="J1715" s="23"/>
      <c r="K1715" s="23"/>
      <c r="L1715" s="23"/>
      <c r="M1715" s="23"/>
      <c r="N1715" s="23"/>
      <c r="O1715" s="23"/>
      <c r="P1715" s="23"/>
      <c r="Q1715" s="23"/>
      <c r="R1715" s="23"/>
      <c r="S1715" s="23"/>
      <c r="T1715" s="23"/>
      <c r="U1715" s="23"/>
    </row>
    <row r="1716" spans="1:21" ht="27.6">
      <c r="A1716" s="167" t="s">
        <v>60882</v>
      </c>
      <c r="B1716" s="23"/>
      <c r="C1716" s="23" t="s">
        <v>60883</v>
      </c>
      <c r="D1716" s="23"/>
      <c r="E1716" s="23"/>
      <c r="F1716" s="23"/>
      <c r="G1716" s="23"/>
      <c r="H1716" s="7"/>
      <c r="I1716" s="7"/>
      <c r="J1716" s="23"/>
      <c r="K1716" s="23"/>
      <c r="L1716" s="23"/>
      <c r="M1716" s="23"/>
      <c r="N1716" s="23"/>
      <c r="O1716" s="23"/>
      <c r="P1716" s="23"/>
      <c r="Q1716" s="23"/>
      <c r="R1716" s="23"/>
      <c r="S1716" s="23"/>
      <c r="T1716" s="23"/>
      <c r="U1716" s="23"/>
    </row>
    <row r="1717" spans="1:21" ht="400.2">
      <c r="A1717" s="160" t="s">
        <v>60884</v>
      </c>
      <c r="B1717" s="23" t="s">
        <v>60885</v>
      </c>
      <c r="C1717" s="23" t="s">
        <v>60886</v>
      </c>
      <c r="D1717" s="23" t="s">
        <v>60887</v>
      </c>
      <c r="E1717" s="23" t="s">
        <v>60888</v>
      </c>
      <c r="F1717" s="23" t="s">
        <v>60889</v>
      </c>
      <c r="G1717" s="23" t="s">
        <v>60890</v>
      </c>
      <c r="H1717" s="7" t="s">
        <v>60891</v>
      </c>
      <c r="I1717" s="7" t="s">
        <v>60892</v>
      </c>
      <c r="J1717" s="23"/>
      <c r="K1717" s="23"/>
      <c r="L1717" s="23"/>
      <c r="M1717" s="23"/>
      <c r="N1717" s="23"/>
      <c r="O1717" s="23"/>
      <c r="P1717" s="23"/>
      <c r="Q1717" s="23"/>
      <c r="R1717" s="23"/>
      <c r="S1717" s="23"/>
      <c r="T1717" s="23"/>
      <c r="U1717" s="23"/>
    </row>
    <row r="1718" spans="1:21" ht="27.6">
      <c r="A1718" s="160" t="s">
        <v>60893</v>
      </c>
      <c r="B1718" s="23" t="s">
        <v>60894</v>
      </c>
      <c r="C1718" s="5" t="s">
        <v>26246</v>
      </c>
      <c r="D1718" s="23" t="s">
        <v>60895</v>
      </c>
      <c r="E1718" s="23" t="s">
        <v>60896</v>
      </c>
      <c r="F1718" s="23" t="s">
        <v>60897</v>
      </c>
      <c r="G1718" s="23" t="s">
        <v>60898</v>
      </c>
      <c r="H1718" s="7" t="s">
        <v>60899</v>
      </c>
      <c r="I1718" s="7" t="s">
        <v>60900</v>
      </c>
      <c r="J1718" s="23"/>
      <c r="K1718" s="23"/>
      <c r="L1718" s="23"/>
      <c r="M1718" s="23"/>
      <c r="N1718" s="23"/>
      <c r="O1718" s="23"/>
      <c r="P1718" s="23"/>
      <c r="Q1718" s="23"/>
      <c r="R1718" s="23"/>
      <c r="S1718" s="23"/>
      <c r="T1718" s="23"/>
      <c r="U1718" s="23"/>
    </row>
    <row r="1719" spans="1:21" ht="27.6">
      <c r="A1719" s="167" t="s">
        <v>60901</v>
      </c>
      <c r="B1719" s="23"/>
      <c r="C1719" s="23" t="s">
        <v>60902</v>
      </c>
      <c r="D1719" s="23"/>
      <c r="E1719" s="23"/>
      <c r="F1719" s="23"/>
      <c r="G1719" s="23"/>
      <c r="H1719" s="7"/>
      <c r="I1719" s="7"/>
      <c r="J1719" s="23"/>
      <c r="K1719" s="23"/>
      <c r="L1719" s="23"/>
      <c r="M1719" s="23"/>
      <c r="N1719" s="23"/>
      <c r="O1719" s="23"/>
      <c r="P1719" s="23"/>
      <c r="Q1719" s="23"/>
      <c r="R1719" s="23"/>
      <c r="S1719" s="23"/>
      <c r="T1719" s="23"/>
      <c r="U1719" s="23"/>
    </row>
    <row r="1720" spans="1:21" ht="27.6">
      <c r="A1720" s="167" t="s">
        <v>60903</v>
      </c>
      <c r="B1720" s="23"/>
      <c r="C1720" s="23" t="s">
        <v>60904</v>
      </c>
      <c r="D1720" s="23"/>
      <c r="E1720" s="23"/>
      <c r="F1720" s="23"/>
      <c r="G1720" s="23"/>
      <c r="H1720" s="7"/>
      <c r="I1720" s="7"/>
      <c r="J1720" s="23"/>
      <c r="K1720" s="23"/>
      <c r="L1720" s="23"/>
      <c r="M1720" s="23"/>
      <c r="N1720" s="23"/>
      <c r="O1720" s="23"/>
      <c r="P1720" s="23"/>
      <c r="Q1720" s="23"/>
      <c r="R1720" s="23"/>
      <c r="S1720" s="23"/>
      <c r="T1720" s="23"/>
      <c r="U1720" s="23"/>
    </row>
    <row r="1721" spans="1:21" ht="27.6">
      <c r="A1721" s="167" t="s">
        <v>60905</v>
      </c>
      <c r="B1721" s="23"/>
      <c r="C1721" s="23" t="s">
        <v>60906</v>
      </c>
      <c r="D1721" s="23"/>
      <c r="E1721" s="23"/>
      <c r="F1721" s="23"/>
      <c r="G1721" s="23"/>
      <c r="H1721" s="7"/>
      <c r="I1721" s="7"/>
      <c r="J1721" s="23"/>
      <c r="K1721" s="23"/>
      <c r="L1721" s="23"/>
      <c r="M1721" s="23"/>
      <c r="N1721" s="23"/>
      <c r="O1721" s="23"/>
      <c r="P1721" s="23"/>
      <c r="Q1721" s="23"/>
      <c r="R1721" s="23"/>
      <c r="S1721" s="23"/>
      <c r="T1721" s="23"/>
      <c r="U1721" s="23"/>
    </row>
    <row r="1722" spans="1:21" ht="179.4">
      <c r="A1722" s="160" t="s">
        <v>60907</v>
      </c>
      <c r="B1722" s="23" t="s">
        <v>60908</v>
      </c>
      <c r="C1722" s="23" t="s">
        <v>60909</v>
      </c>
      <c r="D1722" s="23" t="s">
        <v>60910</v>
      </c>
      <c r="E1722" s="23" t="s">
        <v>60911</v>
      </c>
      <c r="F1722" s="23" t="s">
        <v>60912</v>
      </c>
      <c r="G1722" s="23" t="s">
        <v>60913</v>
      </c>
      <c r="H1722" s="7" t="s">
        <v>60914</v>
      </c>
      <c r="I1722" s="7" t="s">
        <v>60915</v>
      </c>
      <c r="J1722" s="23"/>
      <c r="K1722" s="23"/>
      <c r="L1722" s="23"/>
      <c r="M1722" s="23"/>
      <c r="N1722" s="23"/>
      <c r="O1722" s="23"/>
      <c r="P1722" s="23"/>
      <c r="Q1722" s="23"/>
      <c r="R1722" s="23"/>
      <c r="S1722" s="23"/>
      <c r="T1722" s="23"/>
      <c r="U1722" s="23"/>
    </row>
    <row r="1723" spans="1:21" ht="13.8">
      <c r="A1723" s="160" t="s">
        <v>60916</v>
      </c>
      <c r="B1723" s="23" t="s">
        <v>60917</v>
      </c>
      <c r="C1723" s="23" t="s">
        <v>60918</v>
      </c>
      <c r="D1723" s="23" t="s">
        <v>60919</v>
      </c>
      <c r="E1723" s="23" t="s">
        <v>60920</v>
      </c>
      <c r="F1723" s="23" t="s">
        <v>60921</v>
      </c>
      <c r="G1723" s="23" t="s">
        <v>60922</v>
      </c>
      <c r="H1723" s="7" t="s">
        <v>60923</v>
      </c>
      <c r="I1723" s="7" t="s">
        <v>60924</v>
      </c>
      <c r="J1723" s="23"/>
      <c r="K1723" s="23"/>
      <c r="L1723" s="23"/>
      <c r="M1723" s="23"/>
      <c r="N1723" s="23"/>
      <c r="O1723" s="23"/>
      <c r="P1723" s="23"/>
      <c r="Q1723" s="23"/>
      <c r="R1723" s="23"/>
      <c r="S1723" s="23"/>
      <c r="T1723" s="23"/>
      <c r="U1723" s="23"/>
    </row>
    <row r="1724" spans="1:21" ht="13.8">
      <c r="A1724" s="160" t="s">
        <v>60925</v>
      </c>
      <c r="B1724" s="23" t="s">
        <v>2872</v>
      </c>
      <c r="C1724" s="23" t="s">
        <v>2872</v>
      </c>
      <c r="D1724" s="23" t="s">
        <v>2873</v>
      </c>
      <c r="E1724" s="23" t="s">
        <v>2874</v>
      </c>
      <c r="F1724" s="23" t="s">
        <v>2875</v>
      </c>
      <c r="G1724" s="23" t="s">
        <v>2876</v>
      </c>
      <c r="H1724" s="7" t="s">
        <v>2877</v>
      </c>
      <c r="I1724" s="7" t="s">
        <v>2878</v>
      </c>
      <c r="J1724" s="23"/>
      <c r="K1724" s="23"/>
      <c r="L1724" s="23"/>
      <c r="M1724" s="23"/>
      <c r="N1724" s="23"/>
      <c r="O1724" s="23"/>
      <c r="P1724" s="23"/>
      <c r="Q1724" s="23"/>
      <c r="R1724" s="23"/>
      <c r="S1724" s="23"/>
      <c r="T1724" s="23"/>
      <c r="U1724" s="23"/>
    </row>
    <row r="1725" spans="1:21" ht="41.4">
      <c r="A1725" s="160" t="s">
        <v>60926</v>
      </c>
      <c r="B1725" s="23" t="s">
        <v>60927</v>
      </c>
      <c r="C1725" s="23" t="s">
        <v>60928</v>
      </c>
      <c r="D1725" s="23" t="s">
        <v>60929</v>
      </c>
      <c r="E1725" s="23" t="s">
        <v>60930</v>
      </c>
      <c r="F1725" s="23" t="s">
        <v>60931</v>
      </c>
      <c r="G1725" s="23" t="s">
        <v>60932</v>
      </c>
      <c r="H1725" s="7" t="s">
        <v>60933</v>
      </c>
      <c r="I1725" s="7" t="s">
        <v>60934</v>
      </c>
      <c r="J1725" s="23"/>
      <c r="K1725" s="23"/>
      <c r="L1725" s="23"/>
      <c r="M1725" s="23"/>
      <c r="N1725" s="23"/>
      <c r="O1725" s="23"/>
      <c r="P1725" s="23"/>
      <c r="Q1725" s="23"/>
      <c r="R1725" s="23"/>
      <c r="S1725" s="23"/>
      <c r="T1725" s="23"/>
      <c r="U1725" s="23"/>
    </row>
    <row r="1726" spans="1:21" ht="151.80000000000001">
      <c r="A1726" s="160" t="s">
        <v>60935</v>
      </c>
      <c r="B1726" s="23" t="s">
        <v>60936</v>
      </c>
      <c r="C1726" s="23" t="s">
        <v>60937</v>
      </c>
      <c r="D1726" s="23" t="s">
        <v>60938</v>
      </c>
      <c r="E1726" s="23" t="s">
        <v>60939</v>
      </c>
      <c r="F1726" s="23" t="s">
        <v>60940</v>
      </c>
      <c r="G1726" s="23" t="s">
        <v>60941</v>
      </c>
      <c r="H1726" s="7" t="s">
        <v>60942</v>
      </c>
      <c r="I1726" s="7" t="s">
        <v>60943</v>
      </c>
      <c r="J1726" s="23"/>
      <c r="K1726" s="23"/>
      <c r="L1726" s="23"/>
      <c r="M1726" s="23"/>
      <c r="N1726" s="23"/>
      <c r="O1726" s="23"/>
      <c r="P1726" s="23"/>
      <c r="Q1726" s="23"/>
      <c r="R1726" s="23"/>
      <c r="S1726" s="23"/>
      <c r="T1726" s="23"/>
      <c r="U1726" s="23"/>
    </row>
    <row r="1727" spans="1:21" ht="13.8">
      <c r="A1727" s="160" t="s">
        <v>60944</v>
      </c>
      <c r="B1727" s="23" t="s">
        <v>60945</v>
      </c>
      <c r="C1727" s="23" t="s">
        <v>60945</v>
      </c>
      <c r="D1727" s="23" t="s">
        <v>60945</v>
      </c>
      <c r="E1727" s="23" t="s">
        <v>60945</v>
      </c>
      <c r="F1727" s="23" t="s">
        <v>60945</v>
      </c>
      <c r="G1727" s="23" t="s">
        <v>60945</v>
      </c>
      <c r="H1727" s="7" t="s">
        <v>60945</v>
      </c>
      <c r="I1727" s="7" t="s">
        <v>60945</v>
      </c>
      <c r="J1727" s="23"/>
      <c r="K1727" s="23"/>
      <c r="L1727" s="23"/>
      <c r="M1727" s="23"/>
      <c r="N1727" s="23"/>
      <c r="O1727" s="23"/>
      <c r="P1727" s="23"/>
      <c r="Q1727" s="23"/>
      <c r="R1727" s="23"/>
      <c r="S1727" s="23"/>
      <c r="T1727" s="23"/>
      <c r="U1727" s="23"/>
    </row>
    <row r="1728" spans="1:21" ht="13.8">
      <c r="A1728" s="160" t="s">
        <v>60946</v>
      </c>
      <c r="B1728" s="23" t="s">
        <v>20748</v>
      </c>
      <c r="C1728" s="23" t="s">
        <v>20748</v>
      </c>
      <c r="D1728" s="23" t="s">
        <v>20748</v>
      </c>
      <c r="E1728" s="23" t="s">
        <v>20748</v>
      </c>
      <c r="F1728" s="23" t="s">
        <v>20748</v>
      </c>
      <c r="G1728" s="23" t="s">
        <v>20748</v>
      </c>
      <c r="H1728" s="7" t="s">
        <v>20748</v>
      </c>
      <c r="I1728" s="7" t="s">
        <v>20748</v>
      </c>
      <c r="J1728" s="23"/>
      <c r="K1728" s="23"/>
      <c r="L1728" s="23"/>
      <c r="M1728" s="23"/>
      <c r="N1728" s="23"/>
      <c r="O1728" s="23"/>
      <c r="P1728" s="23"/>
      <c r="Q1728" s="23"/>
      <c r="R1728" s="23"/>
      <c r="S1728" s="23"/>
      <c r="T1728" s="23"/>
      <c r="U1728" s="23"/>
    </row>
    <row r="1729" spans="1:21" ht="13.8">
      <c r="A1729" s="160" t="s">
        <v>60947</v>
      </c>
      <c r="B1729" s="23" t="s">
        <v>25178</v>
      </c>
      <c r="C1729" s="23" t="s">
        <v>25178</v>
      </c>
      <c r="D1729" s="23" t="s">
        <v>25178</v>
      </c>
      <c r="E1729" s="23" t="s">
        <v>25178</v>
      </c>
      <c r="F1729" s="23" t="s">
        <v>25178</v>
      </c>
      <c r="G1729" s="23" t="s">
        <v>25178</v>
      </c>
      <c r="H1729" s="7" t="s">
        <v>25178</v>
      </c>
      <c r="I1729" s="7" t="s">
        <v>25178</v>
      </c>
      <c r="J1729" s="23"/>
      <c r="K1729" s="23"/>
      <c r="L1729" s="23"/>
      <c r="M1729" s="23"/>
      <c r="N1729" s="23"/>
      <c r="O1729" s="23"/>
      <c r="P1729" s="23"/>
      <c r="Q1729" s="23"/>
      <c r="R1729" s="23"/>
      <c r="S1729" s="23"/>
      <c r="T1729" s="23"/>
      <c r="U1729" s="23"/>
    </row>
    <row r="1730" spans="1:21" ht="13.8">
      <c r="A1730" s="160" t="s">
        <v>60948</v>
      </c>
      <c r="B1730" s="23" t="s">
        <v>3730</v>
      </c>
      <c r="C1730" s="23" t="s">
        <v>12326</v>
      </c>
      <c r="D1730" s="23" t="s">
        <v>24612</v>
      </c>
      <c r="E1730" s="23" t="s">
        <v>12328</v>
      </c>
      <c r="F1730" s="23" t="s">
        <v>3730</v>
      </c>
      <c r="G1730" s="23" t="s">
        <v>3728</v>
      </c>
      <c r="H1730" s="7" t="s">
        <v>3729</v>
      </c>
      <c r="I1730" s="7" t="s">
        <v>3730</v>
      </c>
      <c r="J1730" s="23"/>
      <c r="K1730" s="23"/>
      <c r="L1730" s="23"/>
      <c r="M1730" s="23"/>
      <c r="N1730" s="23"/>
      <c r="O1730" s="23"/>
      <c r="P1730" s="23"/>
      <c r="Q1730" s="23"/>
      <c r="R1730" s="23"/>
      <c r="S1730" s="23"/>
      <c r="T1730" s="23"/>
      <c r="U1730" s="23"/>
    </row>
    <row r="1731" spans="1:21" ht="13.8">
      <c r="A1731" s="160" t="s">
        <v>60949</v>
      </c>
      <c r="B1731" s="23" t="s">
        <v>60950</v>
      </c>
      <c r="C1731" s="23" t="s">
        <v>60951</v>
      </c>
      <c r="D1731" s="23" t="s">
        <v>60952</v>
      </c>
      <c r="E1731" s="23" t="s">
        <v>60953</v>
      </c>
      <c r="F1731" s="23" t="s">
        <v>60954</v>
      </c>
      <c r="G1731" s="23" t="s">
        <v>13009</v>
      </c>
      <c r="H1731" s="7" t="s">
        <v>60955</v>
      </c>
      <c r="I1731" s="7" t="s">
        <v>60956</v>
      </c>
      <c r="J1731" s="23"/>
      <c r="K1731" s="23"/>
      <c r="L1731" s="23"/>
      <c r="M1731" s="23"/>
      <c r="N1731" s="23"/>
      <c r="O1731" s="23"/>
      <c r="P1731" s="23"/>
      <c r="Q1731" s="23"/>
      <c r="R1731" s="23"/>
      <c r="S1731" s="23"/>
      <c r="T1731" s="23"/>
      <c r="U1731" s="23"/>
    </row>
    <row r="1732" spans="1:21" ht="13.8">
      <c r="A1732" s="160" t="s">
        <v>60957</v>
      </c>
      <c r="B1732" s="23" t="s">
        <v>14882</v>
      </c>
      <c r="C1732" s="23" t="s">
        <v>14883</v>
      </c>
      <c r="D1732" s="23" t="s">
        <v>14884</v>
      </c>
      <c r="E1732" s="23" t="s">
        <v>14885</v>
      </c>
      <c r="F1732" s="23" t="s">
        <v>3727</v>
      </c>
      <c r="G1732" s="23" t="s">
        <v>60958</v>
      </c>
      <c r="H1732" s="7" t="s">
        <v>14887</v>
      </c>
      <c r="I1732" s="7" t="s">
        <v>14888</v>
      </c>
      <c r="J1732" s="23"/>
      <c r="K1732" s="23"/>
      <c r="L1732" s="23"/>
      <c r="M1732" s="23"/>
      <c r="N1732" s="23"/>
      <c r="O1732" s="23"/>
      <c r="P1732" s="23"/>
      <c r="Q1732" s="23"/>
      <c r="R1732" s="23"/>
      <c r="S1732" s="23"/>
      <c r="T1732" s="23"/>
      <c r="U1732" s="23"/>
    </row>
    <row r="1733" spans="1:21" ht="13.8">
      <c r="A1733" s="160" t="s">
        <v>60959</v>
      </c>
      <c r="B1733" s="23" t="s">
        <v>60960</v>
      </c>
      <c r="C1733" s="23" t="s">
        <v>60961</v>
      </c>
      <c r="D1733" s="23" t="s">
        <v>5446</v>
      </c>
      <c r="E1733" s="23" t="s">
        <v>60962</v>
      </c>
      <c r="F1733" s="23" t="s">
        <v>60963</v>
      </c>
      <c r="G1733" s="23" t="s">
        <v>60964</v>
      </c>
      <c r="H1733" s="7" t="s">
        <v>60965</v>
      </c>
      <c r="I1733" s="7" t="s">
        <v>60962</v>
      </c>
      <c r="J1733" s="23"/>
      <c r="K1733" s="23"/>
      <c r="L1733" s="23"/>
      <c r="M1733" s="23"/>
      <c r="N1733" s="23"/>
      <c r="O1733" s="23"/>
      <c r="P1733" s="23"/>
      <c r="Q1733" s="23"/>
      <c r="R1733" s="23"/>
      <c r="S1733" s="23"/>
      <c r="T1733" s="23"/>
      <c r="U1733" s="23"/>
    </row>
    <row r="1734" spans="1:21" ht="13.8">
      <c r="A1734" s="160" t="s">
        <v>60966</v>
      </c>
      <c r="B1734" s="23" t="s">
        <v>4672</v>
      </c>
      <c r="C1734" s="23" t="s">
        <v>4673</v>
      </c>
      <c r="D1734" s="23" t="s">
        <v>4672</v>
      </c>
      <c r="E1734" s="23" t="s">
        <v>4674</v>
      </c>
      <c r="F1734" s="23" t="s">
        <v>4672</v>
      </c>
      <c r="G1734" s="23" t="s">
        <v>4675</v>
      </c>
      <c r="H1734" s="7" t="s">
        <v>4676</v>
      </c>
      <c r="I1734" s="7" t="s">
        <v>4672</v>
      </c>
      <c r="J1734" s="23"/>
      <c r="K1734" s="23"/>
      <c r="L1734" s="23"/>
      <c r="M1734" s="23"/>
      <c r="N1734" s="23"/>
      <c r="O1734" s="23"/>
      <c r="P1734" s="23"/>
      <c r="Q1734" s="23"/>
      <c r="R1734" s="23"/>
      <c r="S1734" s="23"/>
      <c r="T1734" s="23"/>
      <c r="U1734" s="23"/>
    </row>
    <row r="1735" spans="1:21" ht="13.8">
      <c r="A1735" s="160" t="s">
        <v>60967</v>
      </c>
      <c r="B1735" s="23" t="s">
        <v>60968</v>
      </c>
      <c r="C1735" s="23" t="s">
        <v>60969</v>
      </c>
      <c r="D1735" s="23" t="s">
        <v>60970</v>
      </c>
      <c r="E1735" s="23" t="s">
        <v>60969</v>
      </c>
      <c r="F1735" s="23" t="s">
        <v>60971</v>
      </c>
      <c r="G1735" s="23" t="s">
        <v>60972</v>
      </c>
      <c r="H1735" s="7" t="s">
        <v>60973</v>
      </c>
      <c r="I1735" s="7" t="s">
        <v>60974</v>
      </c>
      <c r="J1735" s="23"/>
      <c r="K1735" s="23"/>
      <c r="L1735" s="23"/>
      <c r="M1735" s="23"/>
      <c r="N1735" s="23"/>
      <c r="O1735" s="23"/>
      <c r="P1735" s="23"/>
      <c r="Q1735" s="23"/>
      <c r="R1735" s="23"/>
      <c r="S1735" s="23"/>
      <c r="T1735" s="23"/>
      <c r="U1735" s="23"/>
    </row>
    <row r="1736" spans="1:21" ht="13.8">
      <c r="A1736" s="160" t="s">
        <v>60975</v>
      </c>
      <c r="B1736" s="23" t="s">
        <v>60976</v>
      </c>
      <c r="C1736" s="23" t="s">
        <v>60977</v>
      </c>
      <c r="D1736" s="23" t="s">
        <v>60978</v>
      </c>
      <c r="E1736" s="23" t="s">
        <v>60979</v>
      </c>
      <c r="F1736" s="23" t="s">
        <v>60980</v>
      </c>
      <c r="G1736" s="23" t="s">
        <v>60981</v>
      </c>
      <c r="H1736" s="7" t="s">
        <v>60982</v>
      </c>
      <c r="I1736" s="7" t="s">
        <v>60983</v>
      </c>
      <c r="J1736" s="23"/>
      <c r="K1736" s="23"/>
      <c r="L1736" s="23"/>
      <c r="M1736" s="23"/>
      <c r="N1736" s="23"/>
      <c r="O1736" s="23"/>
      <c r="P1736" s="23"/>
      <c r="Q1736" s="23"/>
      <c r="R1736" s="23"/>
      <c r="S1736" s="23"/>
      <c r="T1736" s="23"/>
      <c r="U1736" s="23"/>
    </row>
    <row r="1737" spans="1:21" ht="13.8">
      <c r="A1737" s="160" t="s">
        <v>60984</v>
      </c>
      <c r="B1737" s="23" t="s">
        <v>60985</v>
      </c>
      <c r="C1737" s="23" t="s">
        <v>60986</v>
      </c>
      <c r="D1737" s="23" t="s">
        <v>60987</v>
      </c>
      <c r="E1737" s="23" t="s">
        <v>60988</v>
      </c>
      <c r="F1737" s="23" t="s">
        <v>60989</v>
      </c>
      <c r="G1737" s="23" t="s">
        <v>60990</v>
      </c>
      <c r="H1737" s="7" t="s">
        <v>60991</v>
      </c>
      <c r="I1737" s="7" t="s">
        <v>60992</v>
      </c>
      <c r="J1737" s="23"/>
      <c r="K1737" s="23"/>
      <c r="L1737" s="23"/>
      <c r="M1737" s="23"/>
      <c r="N1737" s="23"/>
      <c r="O1737" s="23"/>
      <c r="P1737" s="23"/>
      <c r="Q1737" s="23"/>
      <c r="R1737" s="23"/>
      <c r="S1737" s="23"/>
      <c r="T1737" s="23"/>
      <c r="U1737" s="23"/>
    </row>
    <row r="1738" spans="1:21" ht="55.2">
      <c r="A1738" s="160" t="s">
        <v>60993</v>
      </c>
      <c r="B1738" s="23" t="s">
        <v>60994</v>
      </c>
      <c r="C1738" s="23" t="s">
        <v>60995</v>
      </c>
      <c r="D1738" s="23" t="s">
        <v>60996</v>
      </c>
      <c r="E1738" s="23" t="s">
        <v>60997</v>
      </c>
      <c r="F1738" s="23" t="s">
        <v>60998</v>
      </c>
      <c r="G1738" s="23" t="s">
        <v>60999</v>
      </c>
      <c r="H1738" s="7" t="s">
        <v>61000</v>
      </c>
      <c r="I1738" s="7" t="s">
        <v>61001</v>
      </c>
      <c r="J1738" s="23"/>
      <c r="K1738" s="23"/>
      <c r="L1738" s="23"/>
      <c r="M1738" s="23"/>
      <c r="N1738" s="23"/>
      <c r="O1738" s="23"/>
      <c r="P1738" s="23"/>
      <c r="Q1738" s="23"/>
      <c r="R1738" s="23"/>
      <c r="S1738" s="23"/>
      <c r="T1738" s="23"/>
      <c r="U1738" s="23"/>
    </row>
    <row r="1739" spans="1:21" ht="82.8">
      <c r="A1739" s="160" t="s">
        <v>61002</v>
      </c>
      <c r="B1739" s="23" t="s">
        <v>61003</v>
      </c>
      <c r="C1739" s="23" t="s">
        <v>61004</v>
      </c>
      <c r="D1739" s="23" t="s">
        <v>61005</v>
      </c>
      <c r="E1739" s="23" t="s">
        <v>61006</v>
      </c>
      <c r="F1739" s="23" t="s">
        <v>61007</v>
      </c>
      <c r="G1739" s="23" t="s">
        <v>61008</v>
      </c>
      <c r="H1739" s="7" t="s">
        <v>61009</v>
      </c>
      <c r="I1739" s="7" t="s">
        <v>61010</v>
      </c>
      <c r="J1739" s="23"/>
      <c r="K1739" s="23"/>
      <c r="L1739" s="23"/>
      <c r="M1739" s="23"/>
      <c r="N1739" s="23"/>
      <c r="O1739" s="23"/>
      <c r="P1739" s="23"/>
      <c r="Q1739" s="23"/>
      <c r="R1739" s="23"/>
      <c r="S1739" s="23"/>
      <c r="T1739" s="23"/>
      <c r="U1739" s="23"/>
    </row>
    <row r="1740" spans="1:21" ht="27.6">
      <c r="A1740" s="160" t="s">
        <v>61011</v>
      </c>
      <c r="B1740" s="23" t="s">
        <v>61012</v>
      </c>
      <c r="C1740" s="23" t="s">
        <v>61013</v>
      </c>
      <c r="D1740" s="23" t="s">
        <v>61014</v>
      </c>
      <c r="E1740" s="23" t="s">
        <v>61015</v>
      </c>
      <c r="F1740" s="23" t="s">
        <v>61016</v>
      </c>
      <c r="G1740" s="23" t="s">
        <v>61017</v>
      </c>
      <c r="H1740" s="7" t="s">
        <v>61018</v>
      </c>
      <c r="I1740" s="7" t="s">
        <v>61019</v>
      </c>
      <c r="J1740" s="23"/>
      <c r="K1740" s="23"/>
      <c r="L1740" s="23"/>
      <c r="M1740" s="23"/>
      <c r="N1740" s="23"/>
      <c r="O1740" s="23"/>
      <c r="P1740" s="23"/>
      <c r="Q1740" s="23"/>
      <c r="R1740" s="23"/>
      <c r="S1740" s="23"/>
      <c r="T1740" s="23"/>
      <c r="U1740" s="23"/>
    </row>
    <row r="1741" spans="1:21" ht="82.8">
      <c r="A1741" s="160" t="s">
        <v>61020</v>
      </c>
      <c r="B1741" s="23" t="s">
        <v>61021</v>
      </c>
      <c r="C1741" s="23" t="s">
        <v>61022</v>
      </c>
      <c r="D1741" s="23" t="s">
        <v>61023</v>
      </c>
      <c r="E1741" s="23" t="s">
        <v>61024</v>
      </c>
      <c r="F1741" s="23" t="s">
        <v>61025</v>
      </c>
      <c r="G1741" s="23" t="s">
        <v>61026</v>
      </c>
      <c r="H1741" s="7" t="s">
        <v>61027</v>
      </c>
      <c r="I1741" s="7" t="s">
        <v>61028</v>
      </c>
      <c r="J1741" s="23"/>
      <c r="K1741" s="23"/>
      <c r="L1741" s="23"/>
      <c r="M1741" s="23"/>
      <c r="N1741" s="23"/>
      <c r="O1741" s="23"/>
      <c r="P1741" s="23"/>
      <c r="Q1741" s="23"/>
      <c r="R1741" s="23"/>
      <c r="S1741" s="23"/>
      <c r="T1741" s="23"/>
      <c r="U1741" s="23"/>
    </row>
    <row r="1742" spans="1:21" ht="96.6">
      <c r="A1742" s="160" t="s">
        <v>61029</v>
      </c>
      <c r="B1742" s="23" t="s">
        <v>61030</v>
      </c>
      <c r="C1742" s="23" t="s">
        <v>61031</v>
      </c>
      <c r="D1742" s="23" t="s">
        <v>61032</v>
      </c>
      <c r="E1742" s="23" t="s">
        <v>61033</v>
      </c>
      <c r="F1742" s="23" t="s">
        <v>61034</v>
      </c>
      <c r="G1742" s="23" t="s">
        <v>61035</v>
      </c>
      <c r="H1742" s="7" t="s">
        <v>61036</v>
      </c>
      <c r="I1742" s="7" t="s">
        <v>61037</v>
      </c>
      <c r="J1742" s="23"/>
      <c r="K1742" s="23"/>
      <c r="L1742" s="23"/>
      <c r="M1742" s="23"/>
      <c r="N1742" s="23"/>
      <c r="O1742" s="23"/>
      <c r="P1742" s="23"/>
      <c r="Q1742" s="23"/>
      <c r="R1742" s="23"/>
      <c r="S1742" s="23"/>
      <c r="T1742" s="23"/>
      <c r="U1742" s="23"/>
    </row>
    <row r="1743" spans="1:21" ht="13.8">
      <c r="A1743" s="160" t="s">
        <v>61038</v>
      </c>
      <c r="B1743" s="23" t="s">
        <v>61039</v>
      </c>
      <c r="C1743" s="23" t="s">
        <v>61040</v>
      </c>
      <c r="D1743" s="23" t="s">
        <v>61041</v>
      </c>
      <c r="E1743" s="23" t="s">
        <v>61042</v>
      </c>
      <c r="F1743" s="23" t="s">
        <v>61043</v>
      </c>
      <c r="G1743" s="23" t="s">
        <v>61044</v>
      </c>
      <c r="H1743" s="7" t="s">
        <v>61045</v>
      </c>
      <c r="I1743" s="7" t="s">
        <v>61046</v>
      </c>
      <c r="J1743" s="23"/>
      <c r="K1743" s="23"/>
      <c r="L1743" s="23"/>
      <c r="M1743" s="23"/>
      <c r="N1743" s="23"/>
      <c r="O1743" s="23"/>
      <c r="P1743" s="23"/>
      <c r="Q1743" s="23"/>
      <c r="R1743" s="23"/>
      <c r="S1743" s="23"/>
      <c r="T1743" s="23"/>
      <c r="U1743" s="23"/>
    </row>
    <row r="1744" spans="1:21" ht="13.8">
      <c r="A1744" s="160" t="s">
        <v>61047</v>
      </c>
      <c r="B1744" s="23" t="s">
        <v>2945</v>
      </c>
      <c r="C1744" s="23" t="s">
        <v>2946</v>
      </c>
      <c r="D1744" s="23" t="s">
        <v>9039</v>
      </c>
      <c r="E1744" s="23" t="s">
        <v>2948</v>
      </c>
      <c r="F1744" s="23" t="s">
        <v>2949</v>
      </c>
      <c r="G1744" s="23" t="s">
        <v>2950</v>
      </c>
      <c r="H1744" s="7" t="s">
        <v>61048</v>
      </c>
      <c r="I1744" s="7" t="s">
        <v>2952</v>
      </c>
      <c r="J1744" s="23"/>
      <c r="K1744" s="23"/>
      <c r="L1744" s="23"/>
      <c r="M1744" s="23"/>
      <c r="N1744" s="23"/>
      <c r="O1744" s="23"/>
      <c r="P1744" s="23"/>
      <c r="Q1744" s="23"/>
      <c r="R1744" s="23"/>
      <c r="S1744" s="23"/>
      <c r="T1744" s="23"/>
      <c r="U1744" s="23"/>
    </row>
    <row r="1745" spans="1:21" ht="27.6">
      <c r="A1745" s="160" t="s">
        <v>61049</v>
      </c>
      <c r="B1745" s="23" t="s">
        <v>61050</v>
      </c>
      <c r="C1745" s="23" t="s">
        <v>61051</v>
      </c>
      <c r="D1745" s="23" t="s">
        <v>61052</v>
      </c>
      <c r="E1745" s="23" t="s">
        <v>61053</v>
      </c>
      <c r="F1745" s="23" t="s">
        <v>61054</v>
      </c>
      <c r="G1745" s="23" t="s">
        <v>61055</v>
      </c>
      <c r="H1745" s="7" t="s">
        <v>61056</v>
      </c>
      <c r="I1745" s="7" t="s">
        <v>61057</v>
      </c>
      <c r="J1745" s="23"/>
      <c r="K1745" s="23"/>
      <c r="L1745" s="23"/>
      <c r="M1745" s="23"/>
      <c r="N1745" s="23"/>
      <c r="O1745" s="23"/>
      <c r="P1745" s="23"/>
      <c r="Q1745" s="23"/>
      <c r="R1745" s="23"/>
      <c r="S1745" s="23"/>
      <c r="T1745" s="23"/>
      <c r="U1745" s="23"/>
    </row>
    <row r="1746" spans="1:21" ht="13.8">
      <c r="A1746" s="160" t="s">
        <v>61058</v>
      </c>
      <c r="B1746" s="23" t="s">
        <v>61059</v>
      </c>
      <c r="C1746" s="23" t="s">
        <v>61060</v>
      </c>
      <c r="D1746" s="23" t="s">
        <v>61061</v>
      </c>
      <c r="E1746" s="23" t="s">
        <v>61062</v>
      </c>
      <c r="F1746" s="23" t="s">
        <v>61063</v>
      </c>
      <c r="G1746" s="23" t="s">
        <v>61064</v>
      </c>
      <c r="H1746" s="7" t="s">
        <v>61065</v>
      </c>
      <c r="I1746" s="7" t="s">
        <v>61066</v>
      </c>
      <c r="J1746" s="23"/>
      <c r="K1746" s="23"/>
      <c r="L1746" s="23"/>
      <c r="M1746" s="23"/>
      <c r="N1746" s="23"/>
      <c r="O1746" s="23"/>
      <c r="P1746" s="23"/>
      <c r="Q1746" s="23"/>
      <c r="R1746" s="23"/>
      <c r="S1746" s="23"/>
      <c r="T1746" s="23"/>
      <c r="U1746" s="23"/>
    </row>
    <row r="1747" spans="1:21" ht="13.8">
      <c r="A1747" s="160" t="s">
        <v>61067</v>
      </c>
      <c r="B1747" s="23" t="s">
        <v>61068</v>
      </c>
      <c r="C1747" s="23" t="s">
        <v>61069</v>
      </c>
      <c r="D1747" s="23" t="s">
        <v>61070</v>
      </c>
      <c r="E1747" s="23" t="s">
        <v>61071</v>
      </c>
      <c r="F1747" s="23" t="s">
        <v>61072</v>
      </c>
      <c r="G1747" s="23" t="s">
        <v>61073</v>
      </c>
      <c r="H1747" s="7" t="s">
        <v>61074</v>
      </c>
      <c r="I1747" s="7" t="s">
        <v>61075</v>
      </c>
      <c r="J1747" s="23"/>
      <c r="K1747" s="23"/>
      <c r="L1747" s="23"/>
      <c r="M1747" s="23"/>
      <c r="N1747" s="23"/>
      <c r="O1747" s="23"/>
      <c r="P1747" s="23"/>
      <c r="Q1747" s="23"/>
      <c r="R1747" s="23"/>
      <c r="S1747" s="23"/>
      <c r="T1747" s="23"/>
      <c r="U1747" s="23"/>
    </row>
    <row r="1748" spans="1:21" ht="124.2">
      <c r="A1748" s="160" t="s">
        <v>61076</v>
      </c>
      <c r="B1748" s="23" t="s">
        <v>61077</v>
      </c>
      <c r="C1748" s="23" t="s">
        <v>61078</v>
      </c>
      <c r="D1748" s="23" t="s">
        <v>61079</v>
      </c>
      <c r="E1748" s="23" t="s">
        <v>61080</v>
      </c>
      <c r="F1748" s="23" t="s">
        <v>61081</v>
      </c>
      <c r="G1748" s="23" t="s">
        <v>61082</v>
      </c>
      <c r="H1748" s="7" t="s">
        <v>61083</v>
      </c>
      <c r="I1748" s="7" t="s">
        <v>61084</v>
      </c>
      <c r="J1748" s="23"/>
      <c r="K1748" s="23"/>
      <c r="L1748" s="23"/>
      <c r="M1748" s="23"/>
      <c r="N1748" s="23"/>
      <c r="O1748" s="23"/>
      <c r="P1748" s="23"/>
      <c r="Q1748" s="23"/>
      <c r="R1748" s="23"/>
      <c r="S1748" s="23"/>
      <c r="T1748" s="23"/>
      <c r="U1748" s="23"/>
    </row>
    <row r="1749" spans="1:21" ht="27.6">
      <c r="A1749" s="160" t="s">
        <v>61085</v>
      </c>
      <c r="B1749" s="23" t="s">
        <v>61086</v>
      </c>
      <c r="C1749" s="23" t="s">
        <v>61087</v>
      </c>
      <c r="D1749" s="23" t="s">
        <v>61088</v>
      </c>
      <c r="E1749" s="23" t="s">
        <v>61089</v>
      </c>
      <c r="F1749" s="23" t="s">
        <v>61090</v>
      </c>
      <c r="G1749" s="23" t="s">
        <v>61091</v>
      </c>
      <c r="H1749" s="7" t="s">
        <v>61092</v>
      </c>
      <c r="I1749" s="7" t="s">
        <v>61093</v>
      </c>
      <c r="J1749" s="23"/>
      <c r="K1749" s="23"/>
      <c r="L1749" s="23"/>
      <c r="M1749" s="23"/>
      <c r="N1749" s="23"/>
      <c r="O1749" s="23"/>
      <c r="P1749" s="23"/>
      <c r="Q1749" s="23"/>
      <c r="R1749" s="23"/>
      <c r="S1749" s="23"/>
      <c r="T1749" s="23"/>
      <c r="U1749" s="23"/>
    </row>
    <row r="1750" spans="1:21" ht="41.4">
      <c r="A1750" s="160" t="s">
        <v>61094</v>
      </c>
      <c r="B1750" s="23" t="s">
        <v>61095</v>
      </c>
      <c r="C1750" s="23" t="s">
        <v>61096</v>
      </c>
      <c r="D1750" s="23" t="s">
        <v>61097</v>
      </c>
      <c r="E1750" s="23" t="s">
        <v>61098</v>
      </c>
      <c r="F1750" s="23" t="s">
        <v>61099</v>
      </c>
      <c r="G1750" s="23" t="s">
        <v>61100</v>
      </c>
      <c r="H1750" s="7" t="s">
        <v>61101</v>
      </c>
      <c r="I1750" s="7" t="s">
        <v>61102</v>
      </c>
      <c r="J1750" s="23"/>
      <c r="K1750" s="23"/>
      <c r="L1750" s="23"/>
      <c r="M1750" s="23"/>
      <c r="N1750" s="23"/>
      <c r="O1750" s="23"/>
      <c r="P1750" s="23"/>
      <c r="Q1750" s="23"/>
      <c r="R1750" s="23"/>
      <c r="S1750" s="23"/>
      <c r="T1750" s="23"/>
      <c r="U1750" s="23"/>
    </row>
    <row r="1751" spans="1:21" ht="55.2">
      <c r="A1751" s="160" t="s">
        <v>61103</v>
      </c>
      <c r="B1751" s="23" t="s">
        <v>61104</v>
      </c>
      <c r="C1751" s="23" t="s">
        <v>61105</v>
      </c>
      <c r="D1751" s="23" t="s">
        <v>61106</v>
      </c>
      <c r="E1751" s="23" t="s">
        <v>61107</v>
      </c>
      <c r="F1751" s="23" t="s">
        <v>61108</v>
      </c>
      <c r="G1751" s="23" t="s">
        <v>61109</v>
      </c>
      <c r="H1751" s="7" t="s">
        <v>61110</v>
      </c>
      <c r="I1751" s="7" t="s">
        <v>61111</v>
      </c>
      <c r="J1751" s="23"/>
      <c r="K1751" s="23"/>
      <c r="L1751" s="23"/>
      <c r="M1751" s="23"/>
      <c r="N1751" s="23"/>
      <c r="O1751" s="23"/>
      <c r="P1751" s="23"/>
      <c r="Q1751" s="23"/>
      <c r="R1751" s="23"/>
      <c r="S1751" s="23"/>
      <c r="T1751" s="23"/>
      <c r="U1751" s="23"/>
    </row>
    <row r="1752" spans="1:21" ht="27.6">
      <c r="A1752" s="160" t="s">
        <v>61112</v>
      </c>
      <c r="B1752" s="23" t="s">
        <v>61113</v>
      </c>
      <c r="C1752" s="23" t="s">
        <v>61114</v>
      </c>
      <c r="D1752" s="23" t="s">
        <v>61115</v>
      </c>
      <c r="E1752" s="23" t="s">
        <v>61116</v>
      </c>
      <c r="F1752" s="23" t="s">
        <v>61117</v>
      </c>
      <c r="G1752" s="23" t="s">
        <v>61118</v>
      </c>
      <c r="H1752" s="7" t="s">
        <v>61119</v>
      </c>
      <c r="I1752" s="7" t="s">
        <v>61120</v>
      </c>
      <c r="J1752" s="23"/>
      <c r="K1752" s="23"/>
      <c r="L1752" s="23"/>
      <c r="M1752" s="23"/>
      <c r="N1752" s="23"/>
      <c r="O1752" s="23"/>
      <c r="P1752" s="23"/>
      <c r="Q1752" s="23"/>
      <c r="R1752" s="23"/>
      <c r="S1752" s="23"/>
      <c r="T1752" s="23"/>
      <c r="U1752" s="23"/>
    </row>
    <row r="1753" spans="1:21" ht="138">
      <c r="A1753" s="160" t="s">
        <v>61121</v>
      </c>
      <c r="B1753" s="23" t="s">
        <v>61122</v>
      </c>
      <c r="C1753" s="23" t="s">
        <v>61123</v>
      </c>
      <c r="D1753" s="23" t="s">
        <v>61124</v>
      </c>
      <c r="E1753" s="23" t="s">
        <v>61125</v>
      </c>
      <c r="F1753" s="23" t="s">
        <v>61126</v>
      </c>
      <c r="G1753" s="23" t="s">
        <v>61127</v>
      </c>
      <c r="H1753" s="7" t="s">
        <v>61128</v>
      </c>
      <c r="I1753" s="7" t="s">
        <v>61129</v>
      </c>
      <c r="J1753" s="23"/>
      <c r="K1753" s="23"/>
      <c r="L1753" s="23"/>
      <c r="M1753" s="23"/>
      <c r="N1753" s="23"/>
      <c r="O1753" s="23"/>
      <c r="P1753" s="23"/>
      <c r="Q1753" s="23"/>
      <c r="R1753" s="23"/>
      <c r="S1753" s="23"/>
      <c r="T1753" s="23"/>
      <c r="U1753" s="23"/>
    </row>
    <row r="1754" spans="1:21" ht="13.8">
      <c r="A1754" s="160" t="s">
        <v>61130</v>
      </c>
      <c r="B1754" s="23" t="s">
        <v>60945</v>
      </c>
      <c r="C1754" s="23" t="s">
        <v>60945</v>
      </c>
      <c r="D1754" s="23" t="s">
        <v>60945</v>
      </c>
      <c r="E1754" s="23" t="s">
        <v>60945</v>
      </c>
      <c r="F1754" s="23" t="s">
        <v>60945</v>
      </c>
      <c r="G1754" s="23" t="s">
        <v>60945</v>
      </c>
      <c r="H1754" s="7" t="s">
        <v>60945</v>
      </c>
      <c r="I1754" s="7" t="s">
        <v>60945</v>
      </c>
      <c r="J1754" s="23"/>
      <c r="K1754" s="23"/>
      <c r="L1754" s="23"/>
      <c r="M1754" s="23"/>
      <c r="N1754" s="23"/>
      <c r="O1754" s="23"/>
      <c r="P1754" s="23"/>
      <c r="Q1754" s="23"/>
      <c r="R1754" s="23"/>
      <c r="S1754" s="23"/>
      <c r="T1754" s="23"/>
      <c r="U1754" s="23"/>
    </row>
    <row r="1755" spans="1:21" ht="13.8">
      <c r="A1755" s="160" t="s">
        <v>61131</v>
      </c>
      <c r="B1755" s="23" t="s">
        <v>3730</v>
      </c>
      <c r="C1755" s="23" t="s">
        <v>12326</v>
      </c>
      <c r="D1755" s="23" t="s">
        <v>24612</v>
      </c>
      <c r="E1755" s="23" t="s">
        <v>12328</v>
      </c>
      <c r="F1755" s="23" t="s">
        <v>3730</v>
      </c>
      <c r="G1755" s="23" t="s">
        <v>3728</v>
      </c>
      <c r="H1755" s="7" t="s">
        <v>3729</v>
      </c>
      <c r="I1755" s="7" t="s">
        <v>3730</v>
      </c>
      <c r="J1755" s="23"/>
      <c r="K1755" s="23"/>
      <c r="L1755" s="23"/>
      <c r="M1755" s="23"/>
      <c r="N1755" s="23"/>
      <c r="O1755" s="23"/>
      <c r="P1755" s="23"/>
      <c r="Q1755" s="23"/>
      <c r="R1755" s="23"/>
      <c r="S1755" s="23"/>
      <c r="T1755" s="23"/>
      <c r="U1755" s="23"/>
    </row>
    <row r="1756" spans="1:21" ht="27.6">
      <c r="A1756" s="160" t="s">
        <v>61132</v>
      </c>
      <c r="B1756" s="23" t="s">
        <v>61133</v>
      </c>
      <c r="C1756" s="23" t="s">
        <v>61133</v>
      </c>
      <c r="D1756" s="23" t="s">
        <v>61133</v>
      </c>
      <c r="E1756" s="23" t="s">
        <v>61133</v>
      </c>
      <c r="F1756" s="23" t="s">
        <v>61133</v>
      </c>
      <c r="G1756" s="23" t="s">
        <v>61133</v>
      </c>
      <c r="H1756" s="7" t="s">
        <v>61133</v>
      </c>
      <c r="I1756" s="7" t="s">
        <v>61133</v>
      </c>
      <c r="J1756" s="23"/>
      <c r="K1756" s="23"/>
      <c r="L1756" s="23"/>
      <c r="M1756" s="23"/>
      <c r="N1756" s="23"/>
      <c r="O1756" s="23"/>
      <c r="P1756" s="23"/>
      <c r="Q1756" s="23"/>
      <c r="R1756" s="23"/>
      <c r="S1756" s="23"/>
      <c r="T1756" s="23"/>
      <c r="U1756" s="23"/>
    </row>
    <row r="1757" spans="1:21" ht="13.8">
      <c r="A1757" s="160" t="s">
        <v>61134</v>
      </c>
      <c r="B1757" s="23" t="s">
        <v>2566</v>
      </c>
      <c r="C1757" s="23" t="s">
        <v>2566</v>
      </c>
      <c r="D1757" s="23" t="s">
        <v>2566</v>
      </c>
      <c r="E1757" s="23" t="s">
        <v>2566</v>
      </c>
      <c r="F1757" s="23" t="s">
        <v>2566</v>
      </c>
      <c r="G1757" s="23" t="s">
        <v>2566</v>
      </c>
      <c r="H1757" s="7" t="s">
        <v>2566</v>
      </c>
      <c r="I1757" s="7" t="s">
        <v>2566</v>
      </c>
      <c r="J1757" s="23"/>
      <c r="K1757" s="23"/>
      <c r="L1757" s="23"/>
      <c r="M1757" s="23"/>
      <c r="N1757" s="23"/>
      <c r="O1757" s="23"/>
      <c r="P1757" s="23"/>
      <c r="Q1757" s="23"/>
      <c r="R1757" s="23"/>
      <c r="S1757" s="23"/>
      <c r="T1757" s="23"/>
      <c r="U1757" s="23"/>
    </row>
    <row r="1758" spans="1:21" ht="13.8">
      <c r="A1758" s="160" t="s">
        <v>61135</v>
      </c>
      <c r="B1758" s="23" t="s">
        <v>3796</v>
      </c>
      <c r="C1758" s="23" t="s">
        <v>3797</v>
      </c>
      <c r="D1758" s="23" t="s">
        <v>3798</v>
      </c>
      <c r="E1758" s="23" t="s">
        <v>3799</v>
      </c>
      <c r="F1758" s="23" t="s">
        <v>3800</v>
      </c>
      <c r="G1758" s="23" t="s">
        <v>3801</v>
      </c>
      <c r="H1758" s="7" t="s">
        <v>61136</v>
      </c>
      <c r="I1758" s="7" t="s">
        <v>3803</v>
      </c>
      <c r="J1758" s="23"/>
      <c r="K1758" s="23"/>
      <c r="L1758" s="23"/>
      <c r="M1758" s="23"/>
      <c r="N1758" s="23"/>
      <c r="O1758" s="23"/>
      <c r="P1758" s="23"/>
      <c r="Q1758" s="23"/>
      <c r="R1758" s="23"/>
      <c r="S1758" s="23"/>
      <c r="T1758" s="23"/>
      <c r="U1758" s="23"/>
    </row>
    <row r="1759" spans="1:21" ht="13.8">
      <c r="A1759" s="160" t="s">
        <v>61137</v>
      </c>
      <c r="B1759" s="23" t="s">
        <v>3805</v>
      </c>
      <c r="C1759" s="23" t="s">
        <v>3806</v>
      </c>
      <c r="D1759" s="23" t="s">
        <v>3807</v>
      </c>
      <c r="E1759" s="23" t="s">
        <v>3808</v>
      </c>
      <c r="F1759" s="23" t="s">
        <v>3809</v>
      </c>
      <c r="G1759" s="23" t="s">
        <v>3810</v>
      </c>
      <c r="H1759" s="7" t="s">
        <v>61138</v>
      </c>
      <c r="I1759" s="7" t="s">
        <v>3812</v>
      </c>
      <c r="J1759" s="23"/>
      <c r="K1759" s="23"/>
      <c r="L1759" s="23"/>
      <c r="M1759" s="23"/>
      <c r="N1759" s="23"/>
      <c r="O1759" s="23"/>
      <c r="P1759" s="23"/>
      <c r="Q1759" s="23"/>
      <c r="R1759" s="23"/>
      <c r="S1759" s="23"/>
      <c r="T1759" s="23"/>
      <c r="U1759" s="23"/>
    </row>
    <row r="1760" spans="1:21" ht="27.6">
      <c r="A1760" s="160" t="s">
        <v>61139</v>
      </c>
      <c r="B1760" s="23" t="s">
        <v>61140</v>
      </c>
      <c r="C1760" s="5" t="s">
        <v>26246</v>
      </c>
      <c r="D1760" s="23" t="s">
        <v>61141</v>
      </c>
      <c r="E1760" s="23" t="s">
        <v>61142</v>
      </c>
      <c r="F1760" s="23" t="s">
        <v>61143</v>
      </c>
      <c r="G1760" s="23" t="s">
        <v>61144</v>
      </c>
      <c r="H1760" s="7" t="s">
        <v>61145</v>
      </c>
      <c r="I1760" s="7" t="s">
        <v>61146</v>
      </c>
      <c r="J1760" s="23"/>
      <c r="K1760" s="23"/>
      <c r="L1760" s="23"/>
      <c r="M1760" s="23"/>
      <c r="N1760" s="23"/>
      <c r="O1760" s="23"/>
      <c r="P1760" s="23"/>
      <c r="Q1760" s="23"/>
      <c r="R1760" s="23"/>
      <c r="S1760" s="23"/>
      <c r="T1760" s="23"/>
      <c r="U1760" s="23"/>
    </row>
    <row r="1761" spans="1:21" ht="27.6">
      <c r="A1761" s="167" t="s">
        <v>61147</v>
      </c>
      <c r="B1761" s="23"/>
      <c r="C1761" s="23" t="s">
        <v>61148</v>
      </c>
      <c r="D1761" s="23"/>
      <c r="E1761" s="23"/>
      <c r="F1761" s="23"/>
      <c r="G1761" s="23"/>
      <c r="H1761" s="7"/>
      <c r="I1761" s="7"/>
      <c r="J1761" s="23"/>
      <c r="K1761" s="23"/>
      <c r="L1761" s="23"/>
      <c r="M1761" s="23"/>
      <c r="N1761" s="23"/>
      <c r="O1761" s="23"/>
      <c r="P1761" s="23"/>
      <c r="Q1761" s="23"/>
      <c r="R1761" s="23"/>
      <c r="S1761" s="23"/>
      <c r="T1761" s="23"/>
      <c r="U1761" s="23"/>
    </row>
    <row r="1762" spans="1:21" ht="27.6">
      <c r="A1762" s="167" t="s">
        <v>61149</v>
      </c>
      <c r="B1762" s="23"/>
      <c r="C1762" s="23" t="s">
        <v>61150</v>
      </c>
      <c r="D1762" s="23"/>
      <c r="E1762" s="23"/>
      <c r="F1762" s="23"/>
      <c r="G1762" s="23"/>
      <c r="H1762" s="7"/>
      <c r="I1762" s="7"/>
      <c r="J1762" s="23"/>
      <c r="K1762" s="23"/>
      <c r="L1762" s="23"/>
      <c r="M1762" s="23"/>
      <c r="N1762" s="23"/>
      <c r="O1762" s="23"/>
      <c r="P1762" s="23"/>
      <c r="Q1762" s="23"/>
      <c r="R1762" s="23"/>
      <c r="S1762" s="23"/>
      <c r="T1762" s="23"/>
      <c r="U1762" s="23"/>
    </row>
    <row r="1763" spans="1:21" ht="13.8">
      <c r="A1763" s="167" t="s">
        <v>61151</v>
      </c>
      <c r="B1763" s="23"/>
      <c r="C1763" s="23" t="s">
        <v>61152</v>
      </c>
      <c r="D1763" s="23"/>
      <c r="E1763" s="23"/>
      <c r="F1763" s="23"/>
      <c r="G1763" s="23"/>
      <c r="H1763" s="7"/>
      <c r="I1763" s="7"/>
      <c r="J1763" s="23"/>
      <c r="K1763" s="23"/>
      <c r="L1763" s="23"/>
      <c r="M1763" s="23"/>
      <c r="N1763" s="23"/>
      <c r="O1763" s="23"/>
      <c r="P1763" s="23"/>
      <c r="Q1763" s="23"/>
      <c r="R1763" s="23"/>
      <c r="S1763" s="23"/>
      <c r="T1763" s="23"/>
      <c r="U1763" s="23"/>
    </row>
    <row r="1764" spans="1:21" ht="96.6">
      <c r="A1764" s="160" t="s">
        <v>61153</v>
      </c>
      <c r="B1764" s="23" t="s">
        <v>61154</v>
      </c>
      <c r="C1764" s="23" t="s">
        <v>61155</v>
      </c>
      <c r="D1764" s="23" t="s">
        <v>61156</v>
      </c>
      <c r="E1764" s="23" t="s">
        <v>61157</v>
      </c>
      <c r="F1764" s="23" t="s">
        <v>61158</v>
      </c>
      <c r="G1764" s="23" t="s">
        <v>61159</v>
      </c>
      <c r="H1764" s="7" t="s">
        <v>61160</v>
      </c>
      <c r="I1764" s="7" t="s">
        <v>61161</v>
      </c>
      <c r="J1764" s="23"/>
      <c r="K1764" s="23"/>
      <c r="L1764" s="23"/>
      <c r="M1764" s="23"/>
      <c r="N1764" s="23"/>
      <c r="O1764" s="23"/>
      <c r="P1764" s="23"/>
      <c r="Q1764" s="23"/>
      <c r="R1764" s="23"/>
      <c r="S1764" s="23"/>
      <c r="T1764" s="23"/>
      <c r="U1764" s="23"/>
    </row>
    <row r="1765" spans="1:21" ht="27.6">
      <c r="A1765" s="160" t="s">
        <v>61162</v>
      </c>
      <c r="B1765" s="23" t="s">
        <v>61163</v>
      </c>
      <c r="C1765" s="23" t="s">
        <v>61164</v>
      </c>
      <c r="D1765" s="23" t="s">
        <v>61165</v>
      </c>
      <c r="E1765" s="23" t="s">
        <v>61166</v>
      </c>
      <c r="F1765" s="23" t="s">
        <v>61167</v>
      </c>
      <c r="G1765" s="23" t="s">
        <v>61168</v>
      </c>
      <c r="H1765" s="7" t="s">
        <v>61169</v>
      </c>
      <c r="I1765" s="7" t="s">
        <v>61170</v>
      </c>
      <c r="J1765" s="23"/>
      <c r="K1765" s="23"/>
      <c r="L1765" s="23"/>
      <c r="M1765" s="23"/>
      <c r="N1765" s="23"/>
      <c r="O1765" s="23"/>
      <c r="P1765" s="23"/>
      <c r="Q1765" s="23"/>
      <c r="R1765" s="23"/>
      <c r="S1765" s="23"/>
      <c r="T1765" s="23"/>
      <c r="U1765" s="23"/>
    </row>
    <row r="1766" spans="1:21" ht="13.8">
      <c r="A1766" s="160" t="s">
        <v>61171</v>
      </c>
      <c r="B1766" s="23" t="s">
        <v>2032</v>
      </c>
      <c r="C1766" s="23" t="s">
        <v>2032</v>
      </c>
      <c r="D1766" s="23" t="s">
        <v>2033</v>
      </c>
      <c r="E1766" s="23" t="s">
        <v>2034</v>
      </c>
      <c r="F1766" s="23" t="s">
        <v>2035</v>
      </c>
      <c r="G1766" s="23" t="s">
        <v>2036</v>
      </c>
      <c r="H1766" s="7" t="s">
        <v>61172</v>
      </c>
      <c r="I1766" s="7" t="s">
        <v>2038</v>
      </c>
      <c r="J1766" s="23"/>
      <c r="K1766" s="23"/>
      <c r="L1766" s="23"/>
      <c r="M1766" s="23"/>
      <c r="N1766" s="23"/>
      <c r="O1766" s="23"/>
      <c r="P1766" s="23"/>
      <c r="Q1766" s="23"/>
      <c r="R1766" s="23"/>
      <c r="S1766" s="23"/>
      <c r="T1766" s="23"/>
      <c r="U1766" s="23"/>
    </row>
    <row r="1767" spans="1:21" ht="27.6">
      <c r="A1767" s="160" t="s">
        <v>61173</v>
      </c>
      <c r="B1767" s="23" t="s">
        <v>61174</v>
      </c>
      <c r="C1767" s="23" t="s">
        <v>61175</v>
      </c>
      <c r="D1767" s="23" t="s">
        <v>61176</v>
      </c>
      <c r="E1767" s="23" t="s">
        <v>61177</v>
      </c>
      <c r="F1767" s="23" t="s">
        <v>61178</v>
      </c>
      <c r="G1767" s="23" t="s">
        <v>61179</v>
      </c>
      <c r="H1767" s="7" t="s">
        <v>61180</v>
      </c>
      <c r="I1767" s="7" t="s">
        <v>61181</v>
      </c>
      <c r="J1767" s="23"/>
      <c r="K1767" s="23"/>
      <c r="L1767" s="23"/>
      <c r="M1767" s="23"/>
      <c r="N1767" s="23"/>
      <c r="O1767" s="23"/>
      <c r="P1767" s="23"/>
      <c r="Q1767" s="23"/>
      <c r="R1767" s="23"/>
      <c r="S1767" s="23"/>
      <c r="T1767" s="23"/>
      <c r="U1767" s="23"/>
    </row>
    <row r="1768" spans="1:21" ht="110.4">
      <c r="A1768" s="160" t="s">
        <v>61182</v>
      </c>
      <c r="B1768" s="23" t="s">
        <v>61183</v>
      </c>
      <c r="C1768" s="23" t="s">
        <v>61184</v>
      </c>
      <c r="D1768" s="23" t="s">
        <v>61185</v>
      </c>
      <c r="E1768" s="23" t="s">
        <v>61186</v>
      </c>
      <c r="F1768" s="23" t="s">
        <v>61187</v>
      </c>
      <c r="G1768" s="23" t="s">
        <v>61188</v>
      </c>
      <c r="H1768" s="7" t="s">
        <v>61189</v>
      </c>
      <c r="I1768" s="7" t="s">
        <v>61190</v>
      </c>
      <c r="J1768" s="23"/>
      <c r="K1768" s="23"/>
      <c r="L1768" s="23"/>
      <c r="M1768" s="23"/>
      <c r="N1768" s="23"/>
      <c r="O1768" s="23"/>
      <c r="P1768" s="23"/>
      <c r="Q1768" s="23"/>
      <c r="R1768" s="23"/>
      <c r="S1768" s="23"/>
      <c r="T1768" s="23"/>
      <c r="U1768" s="23"/>
    </row>
    <row r="1769" spans="1:21" ht="13.8">
      <c r="A1769" s="160" t="s">
        <v>61191</v>
      </c>
      <c r="B1769" s="23" t="s">
        <v>61192</v>
      </c>
      <c r="C1769" s="23" t="s">
        <v>61193</v>
      </c>
      <c r="D1769" s="23" t="s">
        <v>61194</v>
      </c>
      <c r="E1769" s="23" t="s">
        <v>61195</v>
      </c>
      <c r="F1769" s="23" t="s">
        <v>61196</v>
      </c>
      <c r="G1769" s="23" t="s">
        <v>61197</v>
      </c>
      <c r="H1769" s="7" t="s">
        <v>61198</v>
      </c>
      <c r="I1769" s="7" t="s">
        <v>61199</v>
      </c>
      <c r="J1769" s="23"/>
      <c r="K1769" s="23"/>
      <c r="L1769" s="23"/>
      <c r="M1769" s="23"/>
      <c r="N1769" s="23"/>
      <c r="O1769" s="23"/>
      <c r="P1769" s="23"/>
      <c r="Q1769" s="23"/>
      <c r="R1769" s="23"/>
      <c r="S1769" s="23"/>
      <c r="T1769" s="23"/>
      <c r="U1769" s="23"/>
    </row>
    <row r="1770" spans="1:21" ht="13.8">
      <c r="A1770" s="160" t="s">
        <v>61200</v>
      </c>
      <c r="B1770" s="23" t="s">
        <v>3816</v>
      </c>
      <c r="C1770" s="23" t="s">
        <v>3817</v>
      </c>
      <c r="D1770" s="23" t="s">
        <v>3818</v>
      </c>
      <c r="E1770" s="23" t="s">
        <v>3819</v>
      </c>
      <c r="F1770" s="23" t="s">
        <v>3820</v>
      </c>
      <c r="G1770" s="23" t="s">
        <v>3821</v>
      </c>
      <c r="H1770" s="7" t="s">
        <v>61201</v>
      </c>
      <c r="I1770" s="7" t="s">
        <v>3823</v>
      </c>
      <c r="J1770" s="23"/>
      <c r="K1770" s="23"/>
      <c r="L1770" s="23"/>
      <c r="M1770" s="23"/>
      <c r="N1770" s="23"/>
      <c r="O1770" s="23"/>
      <c r="P1770" s="23"/>
      <c r="Q1770" s="23"/>
      <c r="R1770" s="23"/>
      <c r="S1770" s="23"/>
      <c r="T1770" s="23"/>
      <c r="U1770" s="23"/>
    </row>
    <row r="1771" spans="1:21" ht="27.6">
      <c r="A1771" s="160" t="s">
        <v>61202</v>
      </c>
      <c r="B1771" s="23" t="s">
        <v>61203</v>
      </c>
      <c r="C1771" s="23" t="s">
        <v>61204</v>
      </c>
      <c r="D1771" s="23" t="s">
        <v>61205</v>
      </c>
      <c r="E1771" s="23" t="s">
        <v>61206</v>
      </c>
      <c r="F1771" s="23" t="s">
        <v>61207</v>
      </c>
      <c r="G1771" s="23" t="s">
        <v>61208</v>
      </c>
      <c r="H1771" s="7" t="s">
        <v>61209</v>
      </c>
      <c r="I1771" s="7" t="s">
        <v>61210</v>
      </c>
      <c r="J1771" s="23"/>
      <c r="K1771" s="23"/>
      <c r="L1771" s="23"/>
      <c r="M1771" s="23"/>
      <c r="N1771" s="23"/>
      <c r="O1771" s="23"/>
      <c r="P1771" s="23"/>
      <c r="Q1771" s="23"/>
      <c r="R1771" s="23"/>
      <c r="S1771" s="23"/>
      <c r="T1771" s="23"/>
      <c r="U1771" s="23"/>
    </row>
    <row r="1772" spans="1:21" ht="55.2">
      <c r="A1772" s="160" t="s">
        <v>61211</v>
      </c>
      <c r="B1772" s="23" t="s">
        <v>61212</v>
      </c>
      <c r="C1772" s="5" t="s">
        <v>53604</v>
      </c>
      <c r="D1772" s="23" t="s">
        <v>61213</v>
      </c>
      <c r="E1772" s="23" t="s">
        <v>61214</v>
      </c>
      <c r="F1772" s="23" t="s">
        <v>61215</v>
      </c>
      <c r="G1772" s="23" t="s">
        <v>61216</v>
      </c>
      <c r="H1772" s="7" t="s">
        <v>61217</v>
      </c>
      <c r="I1772" s="7" t="s">
        <v>61218</v>
      </c>
      <c r="J1772" s="23"/>
      <c r="K1772" s="23"/>
      <c r="L1772" s="23"/>
      <c r="M1772" s="23"/>
      <c r="N1772" s="23"/>
      <c r="O1772" s="23"/>
      <c r="P1772" s="23"/>
      <c r="Q1772" s="23"/>
      <c r="R1772" s="23"/>
      <c r="S1772" s="23"/>
      <c r="T1772" s="23"/>
      <c r="U1772" s="23"/>
    </row>
    <row r="1773" spans="1:21" ht="41.4">
      <c r="A1773" s="167" t="s">
        <v>61219</v>
      </c>
      <c r="B1773" s="23"/>
      <c r="C1773" s="23" t="s">
        <v>61220</v>
      </c>
      <c r="D1773" s="23"/>
      <c r="E1773" s="23"/>
      <c r="F1773" s="23"/>
      <c r="G1773" s="23"/>
      <c r="H1773" s="48"/>
      <c r="I1773" s="7"/>
      <c r="J1773" s="23"/>
      <c r="K1773" s="23"/>
      <c r="L1773" s="23"/>
      <c r="M1773" s="23"/>
      <c r="N1773" s="23"/>
      <c r="O1773" s="23"/>
      <c r="P1773" s="23"/>
      <c r="Q1773" s="23"/>
      <c r="R1773" s="23"/>
      <c r="S1773" s="23"/>
      <c r="T1773" s="23"/>
      <c r="U1773" s="23"/>
    </row>
    <row r="1774" spans="1:21" ht="55.2">
      <c r="A1774" s="167" t="s">
        <v>61221</v>
      </c>
      <c r="B1774" s="23"/>
      <c r="C1774" s="23" t="s">
        <v>61222</v>
      </c>
      <c r="D1774" s="23"/>
      <c r="E1774" s="23"/>
      <c r="F1774" s="23"/>
      <c r="G1774" s="23"/>
      <c r="H1774" s="48"/>
      <c r="I1774" s="7"/>
      <c r="J1774" s="23"/>
      <c r="K1774" s="23"/>
      <c r="L1774" s="23"/>
      <c r="M1774" s="23"/>
      <c r="N1774" s="23"/>
      <c r="O1774" s="23"/>
      <c r="P1774" s="23"/>
      <c r="Q1774" s="23"/>
      <c r="R1774" s="23"/>
      <c r="S1774" s="23"/>
      <c r="T1774" s="23"/>
      <c r="U1774" s="23"/>
    </row>
    <row r="1775" spans="1:21" ht="55.2">
      <c r="A1775" s="167" t="s">
        <v>61223</v>
      </c>
      <c r="B1775" s="23"/>
      <c r="C1775" s="23" t="s">
        <v>61224</v>
      </c>
      <c r="D1775" s="23"/>
      <c r="E1775" s="23"/>
      <c r="F1775" s="23"/>
      <c r="G1775" s="23"/>
      <c r="H1775" s="48"/>
      <c r="I1775" s="7"/>
      <c r="J1775" s="23"/>
      <c r="K1775" s="23"/>
      <c r="L1775" s="23"/>
      <c r="M1775" s="23"/>
      <c r="N1775" s="23"/>
      <c r="O1775" s="23"/>
      <c r="P1775" s="23"/>
      <c r="Q1775" s="23"/>
      <c r="R1775" s="23"/>
      <c r="S1775" s="23"/>
      <c r="T1775" s="23"/>
      <c r="U1775" s="23"/>
    </row>
    <row r="1776" spans="1:21" ht="55.2">
      <c r="A1776" s="167" t="s">
        <v>61225</v>
      </c>
      <c r="B1776" s="23"/>
      <c r="C1776" s="23" t="s">
        <v>61226</v>
      </c>
      <c r="D1776" s="23"/>
      <c r="E1776" s="23"/>
      <c r="F1776" s="23"/>
      <c r="G1776" s="23"/>
      <c r="H1776" s="48"/>
      <c r="I1776" s="7"/>
      <c r="J1776" s="23"/>
      <c r="K1776" s="23"/>
      <c r="L1776" s="23"/>
      <c r="M1776" s="23"/>
      <c r="N1776" s="23"/>
      <c r="O1776" s="23"/>
      <c r="P1776" s="23"/>
      <c r="Q1776" s="23"/>
      <c r="R1776" s="23"/>
      <c r="S1776" s="23"/>
      <c r="T1776" s="23"/>
      <c r="U1776" s="23"/>
    </row>
    <row r="1777" spans="1:21" ht="41.4">
      <c r="A1777" s="167" t="s">
        <v>61227</v>
      </c>
      <c r="B1777" s="23"/>
      <c r="C1777" s="23" t="s">
        <v>61228</v>
      </c>
      <c r="D1777" s="23"/>
      <c r="E1777" s="23"/>
      <c r="F1777" s="23"/>
      <c r="G1777" s="23"/>
      <c r="H1777" s="48"/>
      <c r="I1777" s="7"/>
      <c r="J1777" s="23"/>
      <c r="K1777" s="23"/>
      <c r="L1777" s="23"/>
      <c r="M1777" s="23"/>
      <c r="N1777" s="23"/>
      <c r="O1777" s="23"/>
      <c r="P1777" s="23"/>
      <c r="Q1777" s="23"/>
      <c r="R1777" s="23"/>
      <c r="S1777" s="23"/>
      <c r="T1777" s="23"/>
      <c r="U1777" s="23"/>
    </row>
    <row r="1778" spans="1:21" ht="55.2">
      <c r="A1778" s="167" t="s">
        <v>61229</v>
      </c>
      <c r="B1778" s="23"/>
      <c r="C1778" s="23" t="s">
        <v>61230</v>
      </c>
      <c r="D1778" s="23"/>
      <c r="E1778" s="23"/>
      <c r="F1778" s="23"/>
      <c r="G1778" s="23"/>
      <c r="H1778" s="48"/>
      <c r="I1778" s="7"/>
      <c r="J1778" s="23"/>
      <c r="K1778" s="23"/>
      <c r="L1778" s="23"/>
      <c r="M1778" s="23"/>
      <c r="N1778" s="23"/>
      <c r="O1778" s="23"/>
      <c r="P1778" s="23"/>
      <c r="Q1778" s="23"/>
      <c r="R1778" s="23"/>
      <c r="S1778" s="23"/>
      <c r="T1778" s="23"/>
      <c r="U1778" s="23"/>
    </row>
    <row r="1779" spans="1:21" ht="41.4">
      <c r="A1779" s="167" t="s">
        <v>61231</v>
      </c>
      <c r="B1779" s="23"/>
      <c r="C1779" s="23" t="s">
        <v>61232</v>
      </c>
      <c r="D1779" s="23"/>
      <c r="E1779" s="23"/>
      <c r="F1779" s="23"/>
      <c r="G1779" s="8"/>
      <c r="H1779" s="48"/>
      <c r="I1779" s="7"/>
      <c r="J1779" s="23"/>
      <c r="K1779" s="23"/>
      <c r="L1779" s="23"/>
      <c r="M1779" s="23"/>
      <c r="N1779" s="23"/>
      <c r="O1779" s="23"/>
      <c r="P1779" s="23"/>
      <c r="Q1779" s="23"/>
      <c r="R1779" s="23"/>
      <c r="S1779" s="23"/>
      <c r="T1779" s="23"/>
      <c r="U1779" s="23"/>
    </row>
    <row r="1780" spans="1:21" ht="151.80000000000001">
      <c r="A1780" s="160" t="s">
        <v>61233</v>
      </c>
      <c r="B1780" s="23" t="s">
        <v>61234</v>
      </c>
      <c r="C1780" s="23" t="s">
        <v>61235</v>
      </c>
      <c r="D1780" s="23" t="s">
        <v>61236</v>
      </c>
      <c r="E1780" s="23" t="s">
        <v>61237</v>
      </c>
      <c r="F1780" s="23" t="s">
        <v>61238</v>
      </c>
      <c r="G1780" s="6" t="s">
        <v>61239</v>
      </c>
      <c r="H1780" s="7" t="s">
        <v>61240</v>
      </c>
      <c r="I1780" s="7" t="s">
        <v>61241</v>
      </c>
      <c r="J1780" s="23"/>
      <c r="K1780" s="23"/>
      <c r="L1780" s="23"/>
      <c r="M1780" s="23"/>
      <c r="N1780" s="23"/>
      <c r="O1780" s="23"/>
      <c r="P1780" s="23"/>
      <c r="Q1780" s="23"/>
      <c r="R1780" s="23"/>
      <c r="S1780" s="23"/>
      <c r="T1780" s="23"/>
      <c r="U1780" s="23"/>
    </row>
    <row r="1781" spans="1:21" ht="110.4">
      <c r="A1781" s="160" t="s">
        <v>61242</v>
      </c>
      <c r="B1781" s="23" t="s">
        <v>61243</v>
      </c>
      <c r="C1781" s="23" t="s">
        <v>61244</v>
      </c>
      <c r="D1781" s="23" t="s">
        <v>61245</v>
      </c>
      <c r="E1781" s="23" t="s">
        <v>61246</v>
      </c>
      <c r="F1781" s="23" t="s">
        <v>61247</v>
      </c>
      <c r="G1781" s="6" t="s">
        <v>61248</v>
      </c>
      <c r="H1781" s="7" t="s">
        <v>61249</v>
      </c>
      <c r="I1781" s="7" t="s">
        <v>61250</v>
      </c>
      <c r="J1781" s="23"/>
      <c r="K1781" s="23"/>
      <c r="L1781" s="23"/>
      <c r="M1781" s="23"/>
      <c r="N1781" s="23"/>
      <c r="O1781" s="23"/>
      <c r="P1781" s="23"/>
      <c r="Q1781" s="23"/>
      <c r="R1781" s="23"/>
      <c r="S1781" s="23"/>
      <c r="T1781" s="23"/>
      <c r="U1781" s="23"/>
    </row>
    <row r="1782" spans="1:21" ht="27.6">
      <c r="A1782" s="160" t="s">
        <v>61251</v>
      </c>
      <c r="B1782" s="23" t="s">
        <v>61252</v>
      </c>
      <c r="C1782" s="23" t="s">
        <v>61253</v>
      </c>
      <c r="D1782" s="23" t="s">
        <v>61254</v>
      </c>
      <c r="E1782" s="23" t="s">
        <v>61255</v>
      </c>
      <c r="F1782" s="23" t="s">
        <v>61256</v>
      </c>
      <c r="G1782" s="6" t="s">
        <v>61257</v>
      </c>
      <c r="H1782" s="7" t="s">
        <v>61258</v>
      </c>
      <c r="I1782" s="7" t="s">
        <v>61259</v>
      </c>
      <c r="J1782" s="23"/>
      <c r="K1782" s="23"/>
      <c r="L1782" s="23"/>
      <c r="M1782" s="23"/>
      <c r="N1782" s="23"/>
      <c r="O1782" s="23"/>
      <c r="P1782" s="23"/>
      <c r="Q1782" s="23"/>
      <c r="R1782" s="23"/>
      <c r="S1782" s="23"/>
      <c r="T1782" s="23"/>
      <c r="U1782" s="23"/>
    </row>
    <row r="1783" spans="1:21" ht="151.80000000000001">
      <c r="A1783" s="160" t="s">
        <v>61260</v>
      </c>
      <c r="B1783" s="23" t="s">
        <v>61261</v>
      </c>
      <c r="C1783" s="23" t="s">
        <v>61262</v>
      </c>
      <c r="D1783" s="23" t="s">
        <v>61263</v>
      </c>
      <c r="E1783" s="23" t="s">
        <v>61264</v>
      </c>
      <c r="F1783" s="23" t="s">
        <v>61265</v>
      </c>
      <c r="G1783" s="6" t="s">
        <v>61266</v>
      </c>
      <c r="H1783" s="7" t="s">
        <v>61267</v>
      </c>
      <c r="I1783" s="7" t="s">
        <v>61268</v>
      </c>
      <c r="J1783" s="23"/>
      <c r="K1783" s="23"/>
      <c r="L1783" s="23"/>
      <c r="M1783" s="23"/>
      <c r="N1783" s="23"/>
      <c r="O1783" s="23"/>
      <c r="P1783" s="23"/>
      <c r="Q1783" s="23"/>
      <c r="R1783" s="23"/>
      <c r="S1783" s="23"/>
      <c r="T1783" s="23"/>
      <c r="U1783" s="23"/>
    </row>
    <row r="1784" spans="1:21" ht="27.6">
      <c r="A1784" s="160" t="s">
        <v>61269</v>
      </c>
      <c r="B1784" s="23" t="s">
        <v>61270</v>
      </c>
      <c r="C1784" s="23" t="s">
        <v>61271</v>
      </c>
      <c r="D1784" s="23" t="s">
        <v>61272</v>
      </c>
      <c r="E1784" s="23" t="s">
        <v>61273</v>
      </c>
      <c r="F1784" s="23" t="s">
        <v>61274</v>
      </c>
      <c r="G1784" s="6" t="s">
        <v>61275</v>
      </c>
      <c r="H1784" s="7" t="s">
        <v>61276</v>
      </c>
      <c r="I1784" s="7" t="s">
        <v>61277</v>
      </c>
      <c r="J1784" s="23"/>
      <c r="K1784" s="23"/>
      <c r="L1784" s="23"/>
      <c r="M1784" s="23"/>
      <c r="N1784" s="23"/>
      <c r="O1784" s="23"/>
      <c r="P1784" s="23"/>
      <c r="Q1784" s="23"/>
      <c r="R1784" s="23"/>
      <c r="S1784" s="23"/>
      <c r="T1784" s="23"/>
      <c r="U1784" s="23"/>
    </row>
    <row r="1785" spans="1:21" ht="69">
      <c r="A1785" s="160" t="s">
        <v>61278</v>
      </c>
      <c r="B1785" s="23" t="s">
        <v>61279</v>
      </c>
      <c r="C1785" s="23" t="s">
        <v>61280</v>
      </c>
      <c r="D1785" s="23" t="s">
        <v>61281</v>
      </c>
      <c r="E1785" s="23" t="s">
        <v>61282</v>
      </c>
      <c r="F1785" s="23" t="s">
        <v>61283</v>
      </c>
      <c r="G1785" s="6" t="s">
        <v>61284</v>
      </c>
      <c r="H1785" s="7" t="s">
        <v>61285</v>
      </c>
      <c r="I1785" s="7" t="s">
        <v>61286</v>
      </c>
      <c r="J1785" s="23"/>
      <c r="K1785" s="23"/>
      <c r="L1785" s="23"/>
      <c r="M1785" s="23"/>
      <c r="N1785" s="23"/>
      <c r="O1785" s="23"/>
      <c r="P1785" s="23"/>
      <c r="Q1785" s="23"/>
      <c r="R1785" s="23"/>
      <c r="S1785" s="23"/>
      <c r="T1785" s="23"/>
      <c r="U1785" s="23"/>
    </row>
    <row r="1786" spans="1:21" ht="13.8">
      <c r="A1786" s="160" t="s">
        <v>61287</v>
      </c>
      <c r="B1786" s="23" t="s">
        <v>61288</v>
      </c>
      <c r="C1786" s="23" t="s">
        <v>61288</v>
      </c>
      <c r="D1786" s="23" t="s">
        <v>61288</v>
      </c>
      <c r="E1786" s="23" t="s">
        <v>61288</v>
      </c>
      <c r="F1786" s="23" t="s">
        <v>61288</v>
      </c>
      <c r="G1786" s="6" t="s">
        <v>61288</v>
      </c>
      <c r="H1786" s="7" t="s">
        <v>61288</v>
      </c>
      <c r="I1786" s="7" t="s">
        <v>61288</v>
      </c>
      <c r="J1786" s="23"/>
      <c r="K1786" s="23"/>
      <c r="L1786" s="23"/>
      <c r="M1786" s="23"/>
      <c r="N1786" s="23"/>
      <c r="O1786" s="23"/>
      <c r="P1786" s="23"/>
      <c r="Q1786" s="23"/>
      <c r="R1786" s="23"/>
      <c r="S1786" s="23"/>
      <c r="T1786" s="23"/>
      <c r="U1786" s="23"/>
    </row>
    <row r="1787" spans="1:21" ht="41.4">
      <c r="A1787" s="160" t="s">
        <v>61289</v>
      </c>
      <c r="B1787" s="23" t="s">
        <v>61290</v>
      </c>
      <c r="C1787" s="23" t="s">
        <v>61291</v>
      </c>
      <c r="D1787" s="23" t="s">
        <v>61292</v>
      </c>
      <c r="E1787" s="23" t="s">
        <v>61293</v>
      </c>
      <c r="F1787" s="23" t="s">
        <v>61294</v>
      </c>
      <c r="G1787" s="6" t="s">
        <v>61295</v>
      </c>
      <c r="H1787" s="7" t="s">
        <v>61296</v>
      </c>
      <c r="I1787" s="7" t="s">
        <v>61297</v>
      </c>
      <c r="J1787" s="23"/>
      <c r="K1787" s="23"/>
      <c r="L1787" s="23"/>
      <c r="M1787" s="23"/>
      <c r="N1787" s="23"/>
      <c r="O1787" s="23"/>
      <c r="P1787" s="23"/>
      <c r="Q1787" s="23"/>
      <c r="R1787" s="23"/>
      <c r="S1787" s="23"/>
      <c r="T1787" s="23"/>
      <c r="U1787" s="23"/>
    </row>
    <row r="1788" spans="1:21" ht="55.2">
      <c r="A1788" s="160" t="s">
        <v>61298</v>
      </c>
      <c r="B1788" s="23" t="s">
        <v>61299</v>
      </c>
      <c r="C1788" s="23" t="s">
        <v>61300</v>
      </c>
      <c r="D1788" s="23" t="s">
        <v>61301</v>
      </c>
      <c r="E1788" s="23" t="s">
        <v>61302</v>
      </c>
      <c r="F1788" s="23" t="s">
        <v>61303</v>
      </c>
      <c r="G1788" s="6" t="s">
        <v>61304</v>
      </c>
      <c r="H1788" s="7" t="s">
        <v>61305</v>
      </c>
      <c r="I1788" s="7" t="s">
        <v>61306</v>
      </c>
      <c r="J1788" s="23"/>
      <c r="K1788" s="23"/>
      <c r="L1788" s="23"/>
      <c r="M1788" s="23"/>
      <c r="N1788" s="23"/>
      <c r="O1788" s="23"/>
      <c r="P1788" s="23"/>
      <c r="Q1788" s="23"/>
      <c r="R1788" s="23"/>
      <c r="S1788" s="23"/>
      <c r="T1788" s="23"/>
      <c r="U1788" s="23"/>
    </row>
    <row r="1789" spans="1:21" ht="27.6">
      <c r="A1789" s="160" t="s">
        <v>61307</v>
      </c>
      <c r="B1789" s="23" t="s">
        <v>61308</v>
      </c>
      <c r="C1789" s="23" t="s">
        <v>61309</v>
      </c>
      <c r="D1789" s="23" t="s">
        <v>61310</v>
      </c>
      <c r="E1789" s="23" t="s">
        <v>61311</v>
      </c>
      <c r="F1789" s="23" t="s">
        <v>61312</v>
      </c>
      <c r="G1789" s="6" t="s">
        <v>61313</v>
      </c>
      <c r="H1789" s="7" t="s">
        <v>61314</v>
      </c>
      <c r="I1789" s="7" t="s">
        <v>61315</v>
      </c>
      <c r="J1789" s="23"/>
      <c r="K1789" s="23"/>
      <c r="L1789" s="23"/>
      <c r="M1789" s="23"/>
      <c r="N1789" s="23"/>
      <c r="O1789" s="23"/>
      <c r="P1789" s="23"/>
      <c r="Q1789" s="23"/>
      <c r="R1789" s="23"/>
      <c r="S1789" s="23"/>
      <c r="T1789" s="23"/>
      <c r="U1789" s="23"/>
    </row>
    <row r="1790" spans="1:21" ht="27.6">
      <c r="A1790" s="160" t="s">
        <v>61316</v>
      </c>
      <c r="B1790" s="23" t="s">
        <v>61317</v>
      </c>
      <c r="C1790" s="23" t="s">
        <v>61318</v>
      </c>
      <c r="D1790" s="23" t="s">
        <v>61319</v>
      </c>
      <c r="E1790" s="23" t="s">
        <v>61320</v>
      </c>
      <c r="F1790" s="23" t="s">
        <v>61321</v>
      </c>
      <c r="G1790" s="6" t="s">
        <v>61322</v>
      </c>
      <c r="H1790" s="7" t="s">
        <v>61323</v>
      </c>
      <c r="I1790" s="7" t="s">
        <v>61324</v>
      </c>
      <c r="J1790" s="23"/>
      <c r="K1790" s="23"/>
      <c r="L1790" s="23"/>
      <c r="M1790" s="23"/>
      <c r="N1790" s="23"/>
      <c r="O1790" s="23"/>
      <c r="P1790" s="23"/>
      <c r="Q1790" s="23"/>
      <c r="R1790" s="23"/>
      <c r="S1790" s="23"/>
      <c r="T1790" s="23"/>
      <c r="U1790" s="23"/>
    </row>
    <row r="1791" spans="1:21" ht="110.4">
      <c r="A1791" s="160" t="s">
        <v>61325</v>
      </c>
      <c r="B1791" s="23" t="s">
        <v>61326</v>
      </c>
      <c r="C1791" s="23" t="s">
        <v>61327</v>
      </c>
      <c r="D1791" s="23" t="s">
        <v>61328</v>
      </c>
      <c r="E1791" s="23" t="s">
        <v>61329</v>
      </c>
      <c r="F1791" s="23" t="s">
        <v>61330</v>
      </c>
      <c r="G1791" s="6" t="s">
        <v>61331</v>
      </c>
      <c r="H1791" s="7" t="s">
        <v>61332</v>
      </c>
      <c r="I1791" s="7" t="s">
        <v>61333</v>
      </c>
      <c r="J1791" s="23"/>
      <c r="K1791" s="23"/>
      <c r="L1791" s="23"/>
      <c r="M1791" s="23"/>
      <c r="N1791" s="23"/>
      <c r="O1791" s="23"/>
      <c r="P1791" s="23"/>
      <c r="Q1791" s="23"/>
      <c r="R1791" s="23"/>
      <c r="S1791" s="23"/>
      <c r="T1791" s="23"/>
      <c r="U1791" s="23"/>
    </row>
    <row r="1792" spans="1:21" ht="27.6">
      <c r="A1792" s="160" t="s">
        <v>61334</v>
      </c>
      <c r="B1792" s="23" t="s">
        <v>61335</v>
      </c>
      <c r="C1792" s="23" t="s">
        <v>61336</v>
      </c>
      <c r="D1792" s="23" t="s">
        <v>61337</v>
      </c>
      <c r="E1792" s="23" t="s">
        <v>61338</v>
      </c>
      <c r="F1792" s="23" t="s">
        <v>61339</v>
      </c>
      <c r="G1792" s="6" t="s">
        <v>61340</v>
      </c>
      <c r="H1792" s="7" t="s">
        <v>61341</v>
      </c>
      <c r="I1792" s="7" t="s">
        <v>61342</v>
      </c>
      <c r="J1792" s="23"/>
      <c r="K1792" s="23"/>
      <c r="L1792" s="23"/>
      <c r="M1792" s="23"/>
      <c r="N1792" s="23"/>
      <c r="O1792" s="23"/>
      <c r="P1792" s="23"/>
      <c r="Q1792" s="23"/>
      <c r="R1792" s="23"/>
      <c r="S1792" s="23"/>
      <c r="T1792" s="23"/>
      <c r="U1792" s="23"/>
    </row>
    <row r="1793" spans="1:21" ht="27.6">
      <c r="A1793" s="160" t="s">
        <v>61343</v>
      </c>
      <c r="B1793" s="23" t="s">
        <v>61344</v>
      </c>
      <c r="C1793" s="23" t="s">
        <v>61345</v>
      </c>
      <c r="D1793" s="23" t="s">
        <v>61346</v>
      </c>
      <c r="E1793" s="23" t="s">
        <v>61347</v>
      </c>
      <c r="F1793" s="23" t="s">
        <v>61348</v>
      </c>
      <c r="G1793" s="6" t="s">
        <v>61349</v>
      </c>
      <c r="H1793" s="7" t="s">
        <v>61350</v>
      </c>
      <c r="I1793" s="7" t="s">
        <v>61351</v>
      </c>
      <c r="J1793" s="23"/>
      <c r="K1793" s="23"/>
      <c r="L1793" s="23"/>
      <c r="M1793" s="23"/>
      <c r="N1793" s="23"/>
      <c r="O1793" s="23"/>
      <c r="P1793" s="23"/>
      <c r="Q1793" s="23"/>
      <c r="R1793" s="23"/>
      <c r="S1793" s="23"/>
      <c r="T1793" s="23"/>
      <c r="U1793" s="23"/>
    </row>
    <row r="1794" spans="1:21" ht="96.6">
      <c r="A1794" s="160" t="s">
        <v>61352</v>
      </c>
      <c r="B1794" s="23" t="s">
        <v>61353</v>
      </c>
      <c r="C1794" s="23" t="s">
        <v>61354</v>
      </c>
      <c r="D1794" s="23" t="s">
        <v>61355</v>
      </c>
      <c r="E1794" s="23" t="s">
        <v>61356</v>
      </c>
      <c r="F1794" s="23" t="s">
        <v>61357</v>
      </c>
      <c r="G1794" s="6" t="s">
        <v>61358</v>
      </c>
      <c r="H1794" s="7" t="s">
        <v>61359</v>
      </c>
      <c r="I1794" s="7" t="s">
        <v>61360</v>
      </c>
      <c r="J1794" s="23"/>
      <c r="K1794" s="23"/>
      <c r="L1794" s="23"/>
      <c r="M1794" s="23"/>
      <c r="N1794" s="23"/>
      <c r="O1794" s="23"/>
      <c r="P1794" s="23"/>
      <c r="Q1794" s="23"/>
      <c r="R1794" s="23"/>
      <c r="S1794" s="23"/>
      <c r="T1794" s="23"/>
      <c r="U1794" s="23"/>
    </row>
    <row r="1795" spans="1:21" ht="27.6">
      <c r="A1795" s="160" t="s">
        <v>61361</v>
      </c>
      <c r="B1795" s="23" t="s">
        <v>61362</v>
      </c>
      <c r="C1795" s="23" t="s">
        <v>61363</v>
      </c>
      <c r="D1795" s="23" t="s">
        <v>61364</v>
      </c>
      <c r="E1795" s="23" t="s">
        <v>61365</v>
      </c>
      <c r="F1795" s="23" t="s">
        <v>61366</v>
      </c>
      <c r="G1795" s="6" t="s">
        <v>61367</v>
      </c>
      <c r="H1795" s="7" t="s">
        <v>61368</v>
      </c>
      <c r="I1795" s="7" t="s">
        <v>61369</v>
      </c>
      <c r="J1795" s="23"/>
      <c r="K1795" s="23"/>
      <c r="L1795" s="23"/>
      <c r="M1795" s="23"/>
      <c r="N1795" s="23"/>
      <c r="O1795" s="23"/>
      <c r="P1795" s="23"/>
      <c r="Q1795" s="23"/>
      <c r="R1795" s="23"/>
      <c r="S1795" s="23"/>
      <c r="T1795" s="23"/>
      <c r="U1795" s="23"/>
    </row>
    <row r="1796" spans="1:21" ht="96.6">
      <c r="A1796" s="160" t="s">
        <v>61370</v>
      </c>
      <c r="B1796" s="23" t="s">
        <v>61371</v>
      </c>
      <c r="C1796" s="23" t="s">
        <v>61372</v>
      </c>
      <c r="D1796" s="23" t="s">
        <v>61373</v>
      </c>
      <c r="E1796" s="23" t="s">
        <v>61374</v>
      </c>
      <c r="F1796" s="23" t="s">
        <v>61375</v>
      </c>
      <c r="G1796" s="6" t="s">
        <v>61376</v>
      </c>
      <c r="H1796" s="7" t="s">
        <v>61377</v>
      </c>
      <c r="I1796" s="7" t="s">
        <v>61378</v>
      </c>
      <c r="J1796" s="23"/>
      <c r="K1796" s="23"/>
      <c r="L1796" s="23"/>
      <c r="M1796" s="23"/>
      <c r="N1796" s="23"/>
      <c r="O1796" s="23"/>
      <c r="P1796" s="23"/>
      <c r="Q1796" s="23"/>
      <c r="R1796" s="23"/>
      <c r="S1796" s="23"/>
      <c r="T1796" s="23"/>
      <c r="U1796" s="23"/>
    </row>
    <row r="1797" spans="1:21" ht="41.4">
      <c r="A1797" s="160" t="s">
        <v>61379</v>
      </c>
      <c r="B1797" s="23" t="s">
        <v>61380</v>
      </c>
      <c r="C1797" s="23" t="s">
        <v>61381</v>
      </c>
      <c r="D1797" s="23" t="s">
        <v>61382</v>
      </c>
      <c r="E1797" s="23" t="s">
        <v>61383</v>
      </c>
      <c r="F1797" s="23" t="s">
        <v>61384</v>
      </c>
      <c r="G1797" s="6" t="s">
        <v>61385</v>
      </c>
      <c r="H1797" s="7" t="s">
        <v>61386</v>
      </c>
      <c r="I1797" s="7" t="s">
        <v>61387</v>
      </c>
      <c r="J1797" s="23"/>
      <c r="K1797" s="23"/>
      <c r="L1797" s="23"/>
      <c r="M1797" s="23"/>
      <c r="N1797" s="23"/>
      <c r="O1797" s="23"/>
      <c r="P1797" s="23"/>
      <c r="Q1797" s="23"/>
      <c r="R1797" s="23"/>
      <c r="S1797" s="23"/>
      <c r="T1797" s="23"/>
      <c r="U1797" s="23"/>
    </row>
    <row r="1798" spans="1:21" ht="13.8">
      <c r="A1798" s="160" t="s">
        <v>61388</v>
      </c>
      <c r="B1798" s="23" t="s">
        <v>61389</v>
      </c>
      <c r="C1798" s="23" t="s">
        <v>61390</v>
      </c>
      <c r="D1798" s="23" t="s">
        <v>61391</v>
      </c>
      <c r="E1798" s="23" t="s">
        <v>61392</v>
      </c>
      <c r="F1798" s="23" t="s">
        <v>61393</v>
      </c>
      <c r="G1798" s="6" t="s">
        <v>61394</v>
      </c>
      <c r="H1798" s="7" t="s">
        <v>61395</v>
      </c>
      <c r="I1798" s="7" t="s">
        <v>61396</v>
      </c>
      <c r="J1798" s="23"/>
      <c r="K1798" s="23"/>
      <c r="L1798" s="23"/>
      <c r="M1798" s="23"/>
      <c r="N1798" s="23"/>
      <c r="O1798" s="23"/>
      <c r="P1798" s="23"/>
      <c r="Q1798" s="23"/>
      <c r="R1798" s="23"/>
      <c r="S1798" s="23"/>
      <c r="T1798" s="23"/>
      <c r="U1798" s="23"/>
    </row>
    <row r="1799" spans="1:21" ht="13.8">
      <c r="A1799" s="160" t="s">
        <v>61397</v>
      </c>
      <c r="B1799" s="23" t="s">
        <v>61398</v>
      </c>
      <c r="C1799" s="23" t="s">
        <v>61399</v>
      </c>
      <c r="D1799" s="23" t="s">
        <v>61400</v>
      </c>
      <c r="E1799" s="23" t="s">
        <v>61401</v>
      </c>
      <c r="F1799" s="23" t="s">
        <v>61402</v>
      </c>
      <c r="G1799" s="6" t="s">
        <v>61403</v>
      </c>
      <c r="H1799" s="7" t="s">
        <v>61404</v>
      </c>
      <c r="I1799" s="7" t="s">
        <v>61401</v>
      </c>
      <c r="J1799" s="23"/>
      <c r="K1799" s="23"/>
      <c r="L1799" s="23"/>
      <c r="M1799" s="23"/>
      <c r="N1799" s="23"/>
      <c r="O1799" s="23"/>
      <c r="P1799" s="23"/>
      <c r="Q1799" s="23"/>
      <c r="R1799" s="23"/>
      <c r="S1799" s="23"/>
      <c r="T1799" s="23"/>
      <c r="U1799" s="23"/>
    </row>
    <row r="1800" spans="1:21" ht="41.4">
      <c r="A1800" s="160" t="s">
        <v>61405</v>
      </c>
      <c r="B1800" s="23" t="s">
        <v>61406</v>
      </c>
      <c r="C1800" s="23" t="s">
        <v>61407</v>
      </c>
      <c r="D1800" s="23" t="s">
        <v>61408</v>
      </c>
      <c r="E1800" s="23" t="s">
        <v>61409</v>
      </c>
      <c r="F1800" s="23" t="s">
        <v>61410</v>
      </c>
      <c r="G1800" s="6" t="s">
        <v>61411</v>
      </c>
      <c r="H1800" s="7" t="s">
        <v>61412</v>
      </c>
      <c r="I1800" s="7" t="s">
        <v>61413</v>
      </c>
      <c r="J1800" s="23"/>
      <c r="K1800" s="23"/>
      <c r="L1800" s="23"/>
      <c r="M1800" s="23"/>
      <c r="N1800" s="23"/>
      <c r="O1800" s="23"/>
      <c r="P1800" s="23"/>
      <c r="Q1800" s="23"/>
      <c r="R1800" s="23"/>
      <c r="S1800" s="23"/>
      <c r="T1800" s="23"/>
      <c r="U1800" s="23"/>
    </row>
    <row r="1801" spans="1:21" ht="110.4">
      <c r="A1801" s="160" t="s">
        <v>61414</v>
      </c>
      <c r="B1801" s="23" t="s">
        <v>61415</v>
      </c>
      <c r="C1801" s="23" t="s">
        <v>61416</v>
      </c>
      <c r="D1801" s="23" t="s">
        <v>61417</v>
      </c>
      <c r="E1801" s="23" t="s">
        <v>61418</v>
      </c>
      <c r="F1801" s="23" t="s">
        <v>61419</v>
      </c>
      <c r="G1801" s="6" t="s">
        <v>61420</v>
      </c>
      <c r="H1801" s="7" t="s">
        <v>61421</v>
      </c>
      <c r="I1801" s="7" t="s">
        <v>61422</v>
      </c>
      <c r="J1801" s="23"/>
      <c r="K1801" s="23"/>
      <c r="L1801" s="23"/>
      <c r="M1801" s="23"/>
      <c r="N1801" s="23"/>
      <c r="O1801" s="23"/>
      <c r="P1801" s="23"/>
      <c r="Q1801" s="23"/>
      <c r="R1801" s="23"/>
      <c r="S1801" s="23"/>
      <c r="T1801" s="23"/>
      <c r="U1801" s="23"/>
    </row>
    <row r="1802" spans="1:21" ht="27.6">
      <c r="A1802" s="160" t="s">
        <v>61423</v>
      </c>
      <c r="B1802" s="23" t="s">
        <v>61424</v>
      </c>
      <c r="C1802" s="23" t="s">
        <v>61425</v>
      </c>
      <c r="D1802" s="23" t="s">
        <v>61426</v>
      </c>
      <c r="E1802" s="23" t="s">
        <v>61427</v>
      </c>
      <c r="F1802" s="23" t="s">
        <v>61428</v>
      </c>
      <c r="G1802" s="6" t="s">
        <v>61429</v>
      </c>
      <c r="H1802" s="7" t="s">
        <v>61430</v>
      </c>
      <c r="I1802" s="7" t="s">
        <v>61431</v>
      </c>
      <c r="J1802" s="23"/>
      <c r="K1802" s="23"/>
      <c r="L1802" s="23"/>
      <c r="M1802" s="23"/>
      <c r="N1802" s="23"/>
      <c r="O1802" s="23"/>
      <c r="P1802" s="23"/>
      <c r="Q1802" s="23"/>
      <c r="R1802" s="23"/>
      <c r="S1802" s="23"/>
      <c r="T1802" s="23"/>
      <c r="U1802" s="23"/>
    </row>
    <row r="1803" spans="1:21" ht="13.8">
      <c r="A1803" s="160" t="s">
        <v>61432</v>
      </c>
      <c r="B1803" s="23" t="s">
        <v>61433</v>
      </c>
      <c r="C1803" s="23" t="s">
        <v>61434</v>
      </c>
      <c r="D1803" s="23" t="s">
        <v>61435</v>
      </c>
      <c r="E1803" s="23" t="s">
        <v>61436</v>
      </c>
      <c r="F1803" s="23" t="s">
        <v>61437</v>
      </c>
      <c r="G1803" s="6" t="s">
        <v>61438</v>
      </c>
      <c r="H1803" s="7" t="s">
        <v>61439</v>
      </c>
      <c r="I1803" s="7" t="s">
        <v>61440</v>
      </c>
      <c r="J1803" s="13"/>
      <c r="K1803" s="13"/>
      <c r="L1803" s="13"/>
      <c r="M1803" s="13"/>
      <c r="N1803" s="13"/>
      <c r="O1803" s="13"/>
      <c r="P1803" s="13"/>
      <c r="Q1803" s="13"/>
      <c r="R1803" s="13"/>
      <c r="S1803" s="13"/>
      <c r="T1803" s="13"/>
      <c r="U1803" s="13"/>
    </row>
    <row r="1804" spans="1:21" ht="55.2">
      <c r="A1804" s="160" t="s">
        <v>61441</v>
      </c>
      <c r="B1804" s="23" t="s">
        <v>61442</v>
      </c>
      <c r="C1804" s="23" t="s">
        <v>61443</v>
      </c>
      <c r="D1804" s="23" t="s">
        <v>61444</v>
      </c>
      <c r="E1804" s="23" t="s">
        <v>61445</v>
      </c>
      <c r="F1804" s="23" t="s">
        <v>61446</v>
      </c>
      <c r="G1804" s="6" t="s">
        <v>61447</v>
      </c>
      <c r="H1804" s="7" t="s">
        <v>61448</v>
      </c>
      <c r="I1804" s="7" t="s">
        <v>61449</v>
      </c>
      <c r="J1804" s="13"/>
      <c r="K1804" s="13"/>
      <c r="L1804" s="13"/>
      <c r="M1804" s="13"/>
      <c r="N1804" s="13"/>
      <c r="O1804" s="13"/>
      <c r="P1804" s="13"/>
      <c r="Q1804" s="13"/>
      <c r="R1804" s="13"/>
      <c r="S1804" s="13"/>
      <c r="T1804" s="13"/>
      <c r="U1804" s="13"/>
    </row>
    <row r="1805" spans="1:21" ht="41.4">
      <c r="A1805" s="160" t="s">
        <v>61450</v>
      </c>
      <c r="B1805" s="23" t="s">
        <v>61451</v>
      </c>
      <c r="C1805" s="5" t="s">
        <v>31604</v>
      </c>
      <c r="D1805" s="23" t="s">
        <v>61452</v>
      </c>
      <c r="E1805" s="23" t="s">
        <v>61453</v>
      </c>
      <c r="F1805" s="23" t="s">
        <v>61454</v>
      </c>
      <c r="G1805" s="6" t="s">
        <v>61455</v>
      </c>
      <c r="H1805" s="7" t="s">
        <v>61456</v>
      </c>
      <c r="I1805" s="7" t="s">
        <v>61457</v>
      </c>
      <c r="J1805" s="23"/>
      <c r="K1805" s="23"/>
      <c r="L1805" s="23"/>
      <c r="M1805" s="23"/>
      <c r="N1805" s="23"/>
      <c r="O1805" s="23"/>
      <c r="P1805" s="23"/>
      <c r="Q1805" s="23"/>
      <c r="R1805" s="23"/>
      <c r="S1805" s="23"/>
      <c r="T1805" s="23"/>
      <c r="U1805" s="23"/>
    </row>
    <row r="1806" spans="1:21" ht="41.4">
      <c r="A1806" s="167" t="s">
        <v>61458</v>
      </c>
      <c r="B1806" s="23"/>
      <c r="C1806" s="23" t="s">
        <v>61459</v>
      </c>
      <c r="D1806" s="23"/>
      <c r="E1806" s="23"/>
      <c r="F1806" s="23"/>
      <c r="H1806" s="7"/>
      <c r="I1806" s="7"/>
      <c r="J1806" s="13"/>
      <c r="K1806" s="13"/>
      <c r="L1806" s="13"/>
      <c r="M1806" s="13"/>
      <c r="N1806" s="13"/>
      <c r="O1806" s="13"/>
      <c r="P1806" s="13"/>
      <c r="Q1806" s="13"/>
      <c r="R1806" s="13"/>
      <c r="S1806" s="13"/>
      <c r="T1806" s="13"/>
      <c r="U1806" s="13"/>
    </row>
    <row r="1807" spans="1:21" ht="27.6">
      <c r="A1807" s="167" t="s">
        <v>61460</v>
      </c>
      <c r="B1807" s="23"/>
      <c r="C1807" s="23" t="s">
        <v>61461</v>
      </c>
      <c r="D1807" s="23"/>
      <c r="E1807" s="23"/>
      <c r="F1807" s="23"/>
      <c r="H1807" s="7"/>
      <c r="I1807" s="7"/>
      <c r="J1807" s="13"/>
      <c r="K1807" s="13"/>
      <c r="L1807" s="13"/>
      <c r="M1807" s="13"/>
      <c r="N1807" s="13"/>
      <c r="O1807" s="13"/>
      <c r="P1807" s="13"/>
      <c r="Q1807" s="13"/>
      <c r="R1807" s="13"/>
      <c r="S1807" s="13"/>
      <c r="T1807" s="13"/>
      <c r="U1807" s="13"/>
    </row>
    <row r="1808" spans="1:21" ht="41.4">
      <c r="A1808" s="167" t="s">
        <v>61462</v>
      </c>
      <c r="B1808" s="23"/>
      <c r="C1808" s="23" t="s">
        <v>61463</v>
      </c>
      <c r="D1808" s="23"/>
      <c r="E1808" s="23"/>
      <c r="F1808" s="23"/>
      <c r="H1808" s="7"/>
      <c r="I1808" s="7"/>
      <c r="J1808" s="13"/>
      <c r="K1808" s="13"/>
      <c r="L1808" s="13"/>
      <c r="M1808" s="13"/>
      <c r="N1808" s="13"/>
      <c r="O1808" s="13"/>
      <c r="P1808" s="13"/>
      <c r="Q1808" s="13"/>
      <c r="R1808" s="13"/>
      <c r="S1808" s="13"/>
      <c r="T1808" s="13"/>
      <c r="U1808" s="13"/>
    </row>
    <row r="1809" spans="1:21" ht="41.4">
      <c r="A1809" s="167" t="s">
        <v>61464</v>
      </c>
      <c r="B1809" s="23"/>
      <c r="C1809" s="23" t="s">
        <v>61465</v>
      </c>
      <c r="D1809" s="23"/>
      <c r="E1809" s="23"/>
      <c r="F1809" s="23"/>
      <c r="H1809" s="7"/>
      <c r="I1809" s="7"/>
      <c r="J1809" s="13"/>
      <c r="K1809" s="13"/>
      <c r="L1809" s="13"/>
      <c r="M1809" s="13"/>
      <c r="N1809" s="13"/>
      <c r="O1809" s="13"/>
      <c r="P1809" s="13"/>
      <c r="Q1809" s="13"/>
      <c r="R1809" s="13"/>
      <c r="S1809" s="13"/>
      <c r="T1809" s="13"/>
      <c r="U1809" s="13"/>
    </row>
    <row r="1810" spans="1:21" ht="27.6">
      <c r="A1810" s="167" t="s">
        <v>61466</v>
      </c>
      <c r="B1810" s="23"/>
      <c r="C1810" s="23" t="s">
        <v>61467</v>
      </c>
      <c r="D1810" s="23"/>
      <c r="E1810" s="23"/>
      <c r="F1810" s="23"/>
      <c r="H1810" s="7"/>
      <c r="I1810" s="7"/>
      <c r="J1810" s="13"/>
      <c r="K1810" s="13"/>
      <c r="L1810" s="13"/>
      <c r="M1810" s="13"/>
      <c r="N1810" s="13"/>
      <c r="O1810" s="13"/>
      <c r="P1810" s="13"/>
      <c r="Q1810" s="13"/>
      <c r="R1810" s="13"/>
      <c r="S1810" s="13"/>
      <c r="T1810" s="13"/>
      <c r="U1810" s="13"/>
    </row>
    <row r="1811" spans="1:21" ht="13.8">
      <c r="A1811" s="160" t="s">
        <v>61468</v>
      </c>
      <c r="B1811" s="23" t="s">
        <v>61469</v>
      </c>
      <c r="C1811" s="23" t="s">
        <v>61470</v>
      </c>
      <c r="D1811" s="23" t="s">
        <v>61471</v>
      </c>
      <c r="E1811" s="23" t="s">
        <v>61472</v>
      </c>
      <c r="F1811" s="23" t="s">
        <v>61473</v>
      </c>
      <c r="G1811" s="6" t="s">
        <v>61474</v>
      </c>
      <c r="H1811" s="7" t="s">
        <v>61475</v>
      </c>
      <c r="I1811" s="7" t="s">
        <v>61476</v>
      </c>
      <c r="J1811" s="13"/>
      <c r="K1811" s="13"/>
      <c r="L1811" s="13"/>
      <c r="M1811" s="13"/>
      <c r="N1811" s="13"/>
      <c r="O1811" s="13"/>
      <c r="P1811" s="13"/>
      <c r="Q1811" s="13"/>
      <c r="R1811" s="13"/>
      <c r="S1811" s="13"/>
      <c r="T1811" s="13"/>
      <c r="U1811" s="13"/>
    </row>
    <row r="1812" spans="1:21" ht="409.6">
      <c r="A1812" s="160" t="s">
        <v>61477</v>
      </c>
      <c r="B1812" s="153" t="s">
        <v>61478</v>
      </c>
      <c r="C1812" s="153" t="s">
        <v>61479</v>
      </c>
      <c r="D1812" s="153" t="s">
        <v>61480</v>
      </c>
      <c r="E1812" s="153" t="s">
        <v>61481</v>
      </c>
      <c r="F1812" s="153" t="s">
        <v>61482</v>
      </c>
      <c r="G1812" s="6" t="s">
        <v>61483</v>
      </c>
      <c r="H1812" s="7" t="s">
        <v>61484</v>
      </c>
      <c r="I1812" s="7" t="s">
        <v>61485</v>
      </c>
      <c r="J1812" s="171"/>
      <c r="K1812" s="171"/>
      <c r="L1812" s="171"/>
      <c r="M1812" s="171"/>
      <c r="N1812" s="171"/>
      <c r="O1812" s="171"/>
      <c r="P1812" s="171"/>
      <c r="Q1812" s="171"/>
      <c r="R1812" s="171"/>
      <c r="S1812" s="171"/>
      <c r="T1812" s="171"/>
      <c r="U1812" s="171"/>
    </row>
    <row r="1813" spans="1:21" ht="193.2">
      <c r="A1813" s="160" t="s">
        <v>61486</v>
      </c>
      <c r="B1813" s="23" t="s">
        <v>61487</v>
      </c>
      <c r="C1813" s="23" t="s">
        <v>61488</v>
      </c>
      <c r="D1813" s="23" t="s">
        <v>61489</v>
      </c>
      <c r="E1813" s="23" t="s">
        <v>61490</v>
      </c>
      <c r="F1813" s="23" t="s">
        <v>61491</v>
      </c>
      <c r="G1813" s="6" t="s">
        <v>61492</v>
      </c>
      <c r="H1813" s="7" t="s">
        <v>61493</v>
      </c>
      <c r="I1813" s="7" t="s">
        <v>61494</v>
      </c>
      <c r="J1813" s="23"/>
      <c r="K1813" s="23"/>
      <c r="L1813" s="23"/>
      <c r="M1813" s="23"/>
      <c r="N1813" s="23"/>
      <c r="O1813" s="23"/>
      <c r="P1813" s="23"/>
      <c r="Q1813" s="23"/>
      <c r="R1813" s="23"/>
      <c r="S1813" s="23"/>
      <c r="T1813" s="23"/>
      <c r="U1813" s="23"/>
    </row>
    <row r="1814" spans="1:21" ht="110.4">
      <c r="A1814" s="160" t="s">
        <v>61495</v>
      </c>
      <c r="B1814" s="23" t="s">
        <v>61496</v>
      </c>
      <c r="C1814" s="23" t="s">
        <v>61497</v>
      </c>
      <c r="D1814" s="23" t="s">
        <v>61498</v>
      </c>
      <c r="E1814" s="23" t="s">
        <v>61499</v>
      </c>
      <c r="F1814" s="23" t="s">
        <v>61500</v>
      </c>
      <c r="G1814" s="6" t="s">
        <v>61501</v>
      </c>
      <c r="H1814" s="7" t="s">
        <v>61502</v>
      </c>
      <c r="I1814" s="7" t="s">
        <v>61503</v>
      </c>
      <c r="J1814" s="23"/>
      <c r="K1814" s="23"/>
      <c r="L1814" s="23"/>
      <c r="M1814" s="23"/>
      <c r="N1814" s="23"/>
      <c r="O1814" s="23"/>
      <c r="P1814" s="23"/>
      <c r="Q1814" s="23"/>
      <c r="R1814" s="23"/>
      <c r="S1814" s="23"/>
      <c r="T1814" s="23"/>
      <c r="U1814" s="23"/>
    </row>
    <row r="1815" spans="1:21" ht="27.6">
      <c r="A1815" s="160" t="s">
        <v>61504</v>
      </c>
      <c r="B1815" s="23" t="s">
        <v>61505</v>
      </c>
      <c r="C1815" s="23" t="s">
        <v>61505</v>
      </c>
      <c r="D1815" s="23" t="s">
        <v>61505</v>
      </c>
      <c r="E1815" s="23" t="s">
        <v>61505</v>
      </c>
      <c r="F1815" s="23" t="s">
        <v>61505</v>
      </c>
      <c r="G1815" s="6" t="s">
        <v>61505</v>
      </c>
      <c r="H1815" s="7" t="s">
        <v>61505</v>
      </c>
      <c r="I1815" s="7" t="s">
        <v>61505</v>
      </c>
      <c r="J1815" s="23"/>
      <c r="K1815" s="23"/>
      <c r="L1815" s="23"/>
      <c r="M1815" s="23"/>
      <c r="N1815" s="23"/>
      <c r="O1815" s="23"/>
      <c r="P1815" s="23"/>
      <c r="Q1815" s="23"/>
      <c r="R1815" s="23"/>
      <c r="S1815" s="23"/>
      <c r="T1815" s="23"/>
      <c r="U1815" s="23"/>
    </row>
    <row r="1816" spans="1:21" ht="409.6">
      <c r="A1816" s="160" t="s">
        <v>61506</v>
      </c>
      <c r="B1816" s="23" t="s">
        <v>61507</v>
      </c>
      <c r="C1816" s="23" t="s">
        <v>61508</v>
      </c>
      <c r="D1816" s="23" t="s">
        <v>61509</v>
      </c>
      <c r="E1816" s="23" t="s">
        <v>61510</v>
      </c>
      <c r="F1816" s="23" t="s">
        <v>61511</v>
      </c>
      <c r="G1816" s="6" t="s">
        <v>61512</v>
      </c>
      <c r="H1816" s="7" t="s">
        <v>61513</v>
      </c>
      <c r="I1816" s="7" t="s">
        <v>61514</v>
      </c>
      <c r="J1816" s="23"/>
      <c r="K1816" s="23"/>
      <c r="L1816" s="23"/>
      <c r="M1816" s="23"/>
      <c r="N1816" s="23"/>
      <c r="O1816" s="23"/>
      <c r="P1816" s="23"/>
      <c r="Q1816" s="23"/>
      <c r="R1816" s="23"/>
      <c r="S1816" s="23"/>
      <c r="T1816" s="23"/>
      <c r="U1816" s="23"/>
    </row>
    <row r="1817" spans="1:21" ht="138">
      <c r="A1817" s="160" t="s">
        <v>61515</v>
      </c>
      <c r="B1817" s="23" t="s">
        <v>61516</v>
      </c>
      <c r="C1817" s="23" t="s">
        <v>61517</v>
      </c>
      <c r="D1817" s="23" t="s">
        <v>61518</v>
      </c>
      <c r="E1817" s="23" t="s">
        <v>61519</v>
      </c>
      <c r="F1817" s="23" t="s">
        <v>61520</v>
      </c>
      <c r="G1817" s="6" t="s">
        <v>61521</v>
      </c>
      <c r="H1817" s="7" t="s">
        <v>61522</v>
      </c>
      <c r="I1817" s="7" t="s">
        <v>61523</v>
      </c>
      <c r="J1817" s="23"/>
      <c r="K1817" s="23"/>
      <c r="L1817" s="23"/>
      <c r="M1817" s="23"/>
      <c r="N1817" s="23"/>
      <c r="O1817" s="23"/>
      <c r="P1817" s="23"/>
      <c r="Q1817" s="23"/>
      <c r="R1817" s="23"/>
      <c r="S1817" s="23"/>
      <c r="T1817" s="23"/>
      <c r="U1817" s="23"/>
    </row>
    <row r="1818" spans="1:21" ht="27.6">
      <c r="A1818" s="160" t="s">
        <v>61524</v>
      </c>
      <c r="B1818" s="23" t="s">
        <v>61525</v>
      </c>
      <c r="C1818" s="23" t="s">
        <v>61525</v>
      </c>
      <c r="D1818" s="23" t="s">
        <v>61525</v>
      </c>
      <c r="E1818" s="23" t="s">
        <v>61525</v>
      </c>
      <c r="F1818" s="23" t="s">
        <v>61525</v>
      </c>
      <c r="G1818" s="6" t="s">
        <v>61525</v>
      </c>
      <c r="H1818" s="7" t="s">
        <v>61525</v>
      </c>
      <c r="I1818" s="7" t="s">
        <v>61525</v>
      </c>
      <c r="J1818" s="23"/>
      <c r="K1818" s="23"/>
      <c r="L1818" s="23"/>
      <c r="M1818" s="23"/>
      <c r="N1818" s="23"/>
      <c r="O1818" s="23"/>
      <c r="P1818" s="23"/>
      <c r="Q1818" s="23"/>
      <c r="R1818" s="23"/>
      <c r="S1818" s="23"/>
      <c r="T1818" s="23"/>
      <c r="U1818" s="23"/>
    </row>
    <row r="1819" spans="1:21" ht="27.6">
      <c r="A1819" s="160" t="s">
        <v>61526</v>
      </c>
      <c r="B1819" s="23" t="s">
        <v>61505</v>
      </c>
      <c r="C1819" s="23" t="s">
        <v>61505</v>
      </c>
      <c r="D1819" s="23" t="s">
        <v>61505</v>
      </c>
      <c r="E1819" s="23" t="s">
        <v>61505</v>
      </c>
      <c r="F1819" s="23" t="s">
        <v>61505</v>
      </c>
      <c r="G1819" s="6" t="s">
        <v>61505</v>
      </c>
      <c r="H1819" s="7" t="s">
        <v>61505</v>
      </c>
      <c r="I1819" s="7" t="s">
        <v>61505</v>
      </c>
      <c r="J1819" s="23"/>
      <c r="K1819" s="23"/>
      <c r="L1819" s="23"/>
      <c r="M1819" s="23"/>
      <c r="N1819" s="23"/>
      <c r="O1819" s="23"/>
      <c r="P1819" s="23"/>
      <c r="Q1819" s="23"/>
      <c r="R1819" s="23"/>
      <c r="S1819" s="23"/>
      <c r="T1819" s="23"/>
      <c r="U1819" s="23"/>
    </row>
    <row r="1820" spans="1:21" ht="409.6">
      <c r="A1820" s="160" t="s">
        <v>61527</v>
      </c>
      <c r="B1820" s="23" t="s">
        <v>61528</v>
      </c>
      <c r="C1820" s="23" t="s">
        <v>61529</v>
      </c>
      <c r="D1820" s="23" t="s">
        <v>61530</v>
      </c>
      <c r="E1820" s="23" t="s">
        <v>61531</v>
      </c>
      <c r="F1820" s="23" t="s">
        <v>61532</v>
      </c>
      <c r="G1820" s="6" t="s">
        <v>61533</v>
      </c>
      <c r="H1820" s="7" t="s">
        <v>61534</v>
      </c>
      <c r="I1820" s="7" t="s">
        <v>61535</v>
      </c>
      <c r="J1820" s="23"/>
      <c r="K1820" s="23"/>
      <c r="L1820" s="23"/>
      <c r="M1820" s="23"/>
      <c r="N1820" s="23"/>
      <c r="O1820" s="23"/>
      <c r="P1820" s="23"/>
      <c r="Q1820" s="23"/>
      <c r="R1820" s="23"/>
      <c r="S1820" s="23"/>
      <c r="T1820" s="23"/>
      <c r="U1820" s="23"/>
    </row>
    <row r="1821" spans="1:21" ht="138">
      <c r="A1821" s="160" t="s">
        <v>61536</v>
      </c>
      <c r="B1821" s="23" t="s">
        <v>61537</v>
      </c>
      <c r="C1821" s="23" t="s">
        <v>61538</v>
      </c>
      <c r="D1821" s="23" t="s">
        <v>61539</v>
      </c>
      <c r="E1821" s="23" t="s">
        <v>61540</v>
      </c>
      <c r="F1821" s="23" t="s">
        <v>61541</v>
      </c>
      <c r="G1821" s="6" t="s">
        <v>61542</v>
      </c>
      <c r="H1821" s="7" t="s">
        <v>61543</v>
      </c>
      <c r="I1821" s="7" t="s">
        <v>61544</v>
      </c>
      <c r="J1821" s="23"/>
      <c r="K1821" s="23"/>
      <c r="L1821" s="23"/>
      <c r="M1821" s="23"/>
      <c r="N1821" s="23"/>
      <c r="O1821" s="23"/>
      <c r="P1821" s="23"/>
      <c r="Q1821" s="23"/>
      <c r="R1821" s="23"/>
      <c r="S1821" s="23"/>
      <c r="T1821" s="23"/>
      <c r="U1821" s="23"/>
    </row>
    <row r="1822" spans="1:21" ht="27.6">
      <c r="A1822" s="160" t="s">
        <v>61545</v>
      </c>
      <c r="B1822" s="23" t="s">
        <v>61525</v>
      </c>
      <c r="C1822" s="23" t="s">
        <v>61525</v>
      </c>
      <c r="D1822" s="23" t="s">
        <v>61525</v>
      </c>
      <c r="E1822" s="23" t="s">
        <v>61525</v>
      </c>
      <c r="F1822" s="23" t="s">
        <v>61525</v>
      </c>
      <c r="G1822" s="6" t="s">
        <v>61525</v>
      </c>
      <c r="H1822" s="7" t="s">
        <v>61525</v>
      </c>
      <c r="I1822" s="7" t="s">
        <v>61525</v>
      </c>
      <c r="J1822" s="23"/>
      <c r="K1822" s="23"/>
      <c r="L1822" s="23"/>
      <c r="M1822" s="23"/>
      <c r="N1822" s="23"/>
      <c r="O1822" s="23"/>
      <c r="P1822" s="23"/>
      <c r="Q1822" s="23"/>
      <c r="R1822" s="23"/>
      <c r="S1822" s="23"/>
      <c r="T1822" s="23"/>
      <c r="U1822" s="23"/>
    </row>
    <row r="1823" spans="1:21" ht="27.6">
      <c r="A1823" s="160" t="s">
        <v>61546</v>
      </c>
      <c r="B1823" s="23" t="s">
        <v>61505</v>
      </c>
      <c r="C1823" s="23" t="s">
        <v>61505</v>
      </c>
      <c r="D1823" s="23" t="s">
        <v>61505</v>
      </c>
      <c r="E1823" s="23" t="s">
        <v>61505</v>
      </c>
      <c r="F1823" s="23" t="s">
        <v>61505</v>
      </c>
      <c r="G1823" s="6" t="s">
        <v>61505</v>
      </c>
      <c r="H1823" s="7" t="s">
        <v>61505</v>
      </c>
      <c r="I1823" s="7" t="s">
        <v>61505</v>
      </c>
      <c r="J1823" s="23"/>
      <c r="K1823" s="23"/>
      <c r="L1823" s="23"/>
      <c r="M1823" s="23"/>
      <c r="N1823" s="23"/>
      <c r="O1823" s="23"/>
      <c r="P1823" s="23"/>
      <c r="Q1823" s="23"/>
      <c r="R1823" s="23"/>
      <c r="S1823" s="23"/>
      <c r="T1823" s="23"/>
      <c r="U1823" s="23"/>
    </row>
    <row r="1824" spans="1:21" ht="409.6">
      <c r="A1824" s="160" t="s">
        <v>61547</v>
      </c>
      <c r="B1824" s="23" t="s">
        <v>61548</v>
      </c>
      <c r="C1824" s="23" t="s">
        <v>61549</v>
      </c>
      <c r="D1824" s="23" t="s">
        <v>61550</v>
      </c>
      <c r="E1824" s="23" t="s">
        <v>61551</v>
      </c>
      <c r="F1824" s="23" t="s">
        <v>61552</v>
      </c>
      <c r="G1824" s="6" t="s">
        <v>61553</v>
      </c>
      <c r="H1824" s="7" t="s">
        <v>61554</v>
      </c>
      <c r="I1824" s="7" t="s">
        <v>61555</v>
      </c>
      <c r="J1824" s="23"/>
      <c r="K1824" s="23"/>
      <c r="L1824" s="23"/>
      <c r="M1824" s="23"/>
      <c r="N1824" s="23"/>
      <c r="O1824" s="23"/>
      <c r="P1824" s="23"/>
      <c r="Q1824" s="23"/>
      <c r="R1824" s="23"/>
      <c r="S1824" s="23"/>
      <c r="T1824" s="23"/>
      <c r="U1824" s="23"/>
    </row>
    <row r="1825" spans="1:21" ht="193.2">
      <c r="A1825" s="160" t="s">
        <v>61556</v>
      </c>
      <c r="B1825" s="23" t="s">
        <v>61557</v>
      </c>
      <c r="C1825" s="23" t="s">
        <v>61558</v>
      </c>
      <c r="D1825" s="23" t="s">
        <v>61559</v>
      </c>
      <c r="E1825" s="23" t="s">
        <v>61560</v>
      </c>
      <c r="F1825" s="23" t="s">
        <v>61561</v>
      </c>
      <c r="G1825" s="6" t="s">
        <v>61562</v>
      </c>
      <c r="H1825" s="7" t="s">
        <v>61563</v>
      </c>
      <c r="I1825" s="7" t="s">
        <v>61564</v>
      </c>
      <c r="J1825" s="23"/>
      <c r="K1825" s="23"/>
      <c r="L1825" s="23"/>
      <c r="M1825" s="23"/>
      <c r="N1825" s="23"/>
      <c r="O1825" s="23"/>
      <c r="P1825" s="23"/>
      <c r="Q1825" s="23"/>
      <c r="R1825" s="23"/>
      <c r="S1825" s="23"/>
      <c r="T1825" s="23"/>
      <c r="U1825" s="23"/>
    </row>
    <row r="1826" spans="1:21" ht="27.6">
      <c r="A1826" s="160" t="s">
        <v>61565</v>
      </c>
      <c r="B1826" s="23" t="s">
        <v>61525</v>
      </c>
      <c r="C1826" s="23" t="s">
        <v>61525</v>
      </c>
      <c r="D1826" s="23" t="s">
        <v>61525</v>
      </c>
      <c r="E1826" s="23" t="s">
        <v>61525</v>
      </c>
      <c r="F1826" s="23" t="s">
        <v>61525</v>
      </c>
      <c r="G1826" s="6" t="s">
        <v>61525</v>
      </c>
      <c r="H1826" s="7" t="s">
        <v>61525</v>
      </c>
      <c r="I1826" s="7" t="s">
        <v>61525</v>
      </c>
      <c r="J1826" s="23"/>
      <c r="K1826" s="23"/>
      <c r="L1826" s="23"/>
      <c r="M1826" s="23"/>
      <c r="N1826" s="23"/>
      <c r="O1826" s="23"/>
      <c r="P1826" s="23"/>
      <c r="Q1826" s="23"/>
      <c r="R1826" s="23"/>
      <c r="S1826" s="23"/>
      <c r="T1826" s="23"/>
      <c r="U1826" s="23"/>
    </row>
    <row r="1827" spans="1:21" ht="27.6">
      <c r="A1827" s="160" t="s">
        <v>61566</v>
      </c>
      <c r="B1827" s="23" t="s">
        <v>61505</v>
      </c>
      <c r="C1827" s="23" t="s">
        <v>61505</v>
      </c>
      <c r="D1827" s="23" t="s">
        <v>61505</v>
      </c>
      <c r="E1827" s="23" t="s">
        <v>61505</v>
      </c>
      <c r="F1827" s="23" t="s">
        <v>61505</v>
      </c>
      <c r="G1827" s="6" t="s">
        <v>61505</v>
      </c>
      <c r="H1827" s="7" t="s">
        <v>61505</v>
      </c>
      <c r="I1827" s="7" t="s">
        <v>61505</v>
      </c>
      <c r="J1827" s="23"/>
      <c r="K1827" s="23"/>
      <c r="L1827" s="23"/>
      <c r="M1827" s="23"/>
      <c r="N1827" s="23"/>
      <c r="O1827" s="23"/>
      <c r="P1827" s="23"/>
      <c r="Q1827" s="23"/>
      <c r="R1827" s="23"/>
      <c r="S1827" s="23"/>
      <c r="T1827" s="23"/>
      <c r="U1827" s="23"/>
    </row>
    <row r="1828" spans="1:21" ht="409.6">
      <c r="A1828" s="160" t="s">
        <v>61567</v>
      </c>
      <c r="B1828" s="23" t="s">
        <v>61568</v>
      </c>
      <c r="C1828" s="23" t="s">
        <v>61569</v>
      </c>
      <c r="D1828" s="23" t="s">
        <v>61570</v>
      </c>
      <c r="E1828" s="23" t="s">
        <v>61571</v>
      </c>
      <c r="F1828" s="23" t="s">
        <v>61572</v>
      </c>
      <c r="G1828" s="6" t="s">
        <v>61573</v>
      </c>
      <c r="H1828" s="7" t="s">
        <v>61574</v>
      </c>
      <c r="I1828" s="7" t="s">
        <v>61575</v>
      </c>
      <c r="J1828" s="23"/>
      <c r="K1828" s="23"/>
      <c r="L1828" s="23"/>
      <c r="M1828" s="23"/>
      <c r="N1828" s="23"/>
      <c r="O1828" s="23"/>
      <c r="P1828" s="23"/>
      <c r="Q1828" s="23"/>
      <c r="R1828" s="23"/>
      <c r="S1828" s="23"/>
      <c r="T1828" s="23"/>
      <c r="U1828" s="23"/>
    </row>
    <row r="1829" spans="1:21" ht="179.4">
      <c r="A1829" s="160" t="s">
        <v>61576</v>
      </c>
      <c r="B1829" s="23" t="s">
        <v>61557</v>
      </c>
      <c r="C1829" s="23" t="s">
        <v>61558</v>
      </c>
      <c r="D1829" s="23" t="s">
        <v>61577</v>
      </c>
      <c r="E1829" s="23" t="s">
        <v>61578</v>
      </c>
      <c r="F1829" s="23" t="s">
        <v>61561</v>
      </c>
      <c r="G1829" s="6" t="s">
        <v>61562</v>
      </c>
      <c r="H1829" s="7" t="s">
        <v>61563</v>
      </c>
      <c r="I1829" s="7" t="s">
        <v>61564</v>
      </c>
      <c r="J1829" s="23"/>
      <c r="K1829" s="23"/>
      <c r="L1829" s="23"/>
      <c r="M1829" s="23"/>
      <c r="N1829" s="23"/>
      <c r="O1829" s="23"/>
      <c r="P1829" s="23"/>
      <c r="Q1829" s="23"/>
      <c r="R1829" s="23"/>
      <c r="S1829" s="23"/>
      <c r="T1829" s="23"/>
      <c r="U1829" s="23"/>
    </row>
    <row r="1830" spans="1:21" ht="27.6">
      <c r="A1830" s="160" t="s">
        <v>61579</v>
      </c>
      <c r="B1830" s="23" t="s">
        <v>61525</v>
      </c>
      <c r="C1830" s="23" t="s">
        <v>61525</v>
      </c>
      <c r="D1830" s="23" t="s">
        <v>61525</v>
      </c>
      <c r="E1830" s="23" t="s">
        <v>61525</v>
      </c>
      <c r="F1830" s="23" t="s">
        <v>61525</v>
      </c>
      <c r="G1830" s="6" t="s">
        <v>61525</v>
      </c>
      <c r="H1830" s="7" t="s">
        <v>61525</v>
      </c>
      <c r="I1830" s="7" t="s">
        <v>61525</v>
      </c>
      <c r="J1830" s="23"/>
      <c r="K1830" s="23"/>
      <c r="L1830" s="23"/>
      <c r="M1830" s="23"/>
      <c r="N1830" s="23"/>
      <c r="O1830" s="23"/>
      <c r="P1830" s="23"/>
      <c r="Q1830" s="23"/>
      <c r="R1830" s="23"/>
      <c r="S1830" s="23"/>
      <c r="T1830" s="23"/>
      <c r="U1830" s="23"/>
    </row>
    <row r="1831" spans="1:21" ht="27.6">
      <c r="A1831" s="160" t="s">
        <v>61580</v>
      </c>
      <c r="B1831" s="23" t="s">
        <v>61505</v>
      </c>
      <c r="C1831" s="23" t="s">
        <v>61505</v>
      </c>
      <c r="D1831" s="23" t="s">
        <v>61505</v>
      </c>
      <c r="E1831" s="23" t="s">
        <v>61505</v>
      </c>
      <c r="F1831" s="23" t="s">
        <v>61505</v>
      </c>
      <c r="G1831" s="23" t="s">
        <v>61505</v>
      </c>
      <c r="H1831" s="7" t="s">
        <v>61505</v>
      </c>
      <c r="I1831" s="7" t="s">
        <v>61505</v>
      </c>
      <c r="J1831" s="23"/>
      <c r="K1831" s="23"/>
      <c r="L1831" s="23"/>
      <c r="M1831" s="23"/>
      <c r="N1831" s="23"/>
      <c r="O1831" s="23"/>
      <c r="P1831" s="23"/>
      <c r="Q1831" s="23"/>
      <c r="R1831" s="23"/>
      <c r="S1831" s="23"/>
      <c r="T1831" s="23"/>
      <c r="U1831" s="23"/>
    </row>
    <row r="1832" spans="1:21" ht="409.6">
      <c r="A1832" s="160" t="s">
        <v>61581</v>
      </c>
      <c r="B1832" s="23" t="s">
        <v>61582</v>
      </c>
      <c r="C1832" s="23" t="s">
        <v>61583</v>
      </c>
      <c r="D1832" s="23" t="s">
        <v>61584</v>
      </c>
      <c r="E1832" s="23" t="s">
        <v>61585</v>
      </c>
      <c r="F1832" s="23" t="s">
        <v>61586</v>
      </c>
      <c r="G1832" s="23" t="s">
        <v>61587</v>
      </c>
      <c r="H1832" s="7" t="s">
        <v>61588</v>
      </c>
      <c r="I1832" s="7" t="s">
        <v>61589</v>
      </c>
      <c r="J1832" s="23"/>
      <c r="K1832" s="23"/>
      <c r="L1832" s="23"/>
      <c r="M1832" s="23"/>
      <c r="N1832" s="23"/>
      <c r="O1832" s="23"/>
      <c r="P1832" s="23"/>
      <c r="Q1832" s="23"/>
      <c r="R1832" s="23"/>
      <c r="S1832" s="23"/>
      <c r="T1832" s="23"/>
      <c r="U1832" s="23"/>
    </row>
    <row r="1833" spans="1:21" ht="179.4">
      <c r="A1833" s="160" t="s">
        <v>61590</v>
      </c>
      <c r="B1833" s="23" t="s">
        <v>61591</v>
      </c>
      <c r="C1833" s="23" t="s">
        <v>61592</v>
      </c>
      <c r="D1833" s="23" t="s">
        <v>61577</v>
      </c>
      <c r="E1833" s="23" t="s">
        <v>61578</v>
      </c>
      <c r="F1833" s="23" t="s">
        <v>61593</v>
      </c>
      <c r="G1833" s="23" t="s">
        <v>61562</v>
      </c>
      <c r="H1833" s="7" t="s">
        <v>61594</v>
      </c>
      <c r="I1833" s="7" t="s">
        <v>61595</v>
      </c>
      <c r="J1833" s="23"/>
      <c r="K1833" s="23"/>
      <c r="L1833" s="23"/>
      <c r="M1833" s="23"/>
      <c r="N1833" s="23"/>
      <c r="O1833" s="23"/>
      <c r="P1833" s="23"/>
      <c r="Q1833" s="23"/>
      <c r="R1833" s="23"/>
      <c r="S1833" s="23"/>
      <c r="T1833" s="23"/>
      <c r="U1833" s="23"/>
    </row>
    <row r="1834" spans="1:21" ht="27.6">
      <c r="A1834" s="160" t="s">
        <v>61596</v>
      </c>
      <c r="B1834" s="23" t="s">
        <v>61525</v>
      </c>
      <c r="C1834" s="23" t="s">
        <v>61525</v>
      </c>
      <c r="D1834" s="23" t="s">
        <v>61525</v>
      </c>
      <c r="E1834" s="23" t="s">
        <v>61525</v>
      </c>
      <c r="F1834" s="23" t="s">
        <v>61525</v>
      </c>
      <c r="G1834" s="8" t="s">
        <v>61525</v>
      </c>
      <c r="H1834" s="7" t="s">
        <v>61525</v>
      </c>
      <c r="I1834" s="7" t="s">
        <v>61525</v>
      </c>
      <c r="J1834" s="23"/>
      <c r="K1834" s="23"/>
      <c r="L1834" s="23"/>
      <c r="M1834" s="23"/>
      <c r="N1834" s="23"/>
      <c r="O1834" s="23"/>
      <c r="P1834" s="23"/>
      <c r="Q1834" s="23"/>
      <c r="R1834" s="23"/>
      <c r="S1834" s="23"/>
      <c r="T1834" s="23"/>
      <c r="U1834" s="23"/>
    </row>
    <row r="1835" spans="1:21" ht="27.6">
      <c r="A1835" s="160" t="s">
        <v>61597</v>
      </c>
      <c r="B1835" s="23" t="s">
        <v>61505</v>
      </c>
      <c r="C1835" s="23" t="s">
        <v>61505</v>
      </c>
      <c r="D1835" s="23" t="s">
        <v>61505</v>
      </c>
      <c r="E1835" s="23" t="s">
        <v>61505</v>
      </c>
      <c r="F1835" s="23" t="s">
        <v>61505</v>
      </c>
      <c r="G1835" s="6" t="s">
        <v>61505</v>
      </c>
      <c r="H1835" s="7" t="s">
        <v>61505</v>
      </c>
      <c r="I1835" s="7" t="s">
        <v>61505</v>
      </c>
      <c r="J1835" s="23"/>
      <c r="K1835" s="23"/>
      <c r="L1835" s="23"/>
      <c r="M1835" s="23"/>
      <c r="N1835" s="23"/>
      <c r="O1835" s="23"/>
      <c r="P1835" s="23"/>
      <c r="Q1835" s="23"/>
      <c r="R1835" s="23"/>
      <c r="S1835" s="23"/>
      <c r="T1835" s="23"/>
      <c r="U1835" s="23"/>
    </row>
    <row r="1836" spans="1:21" ht="409.6">
      <c r="A1836" s="160" t="s">
        <v>61598</v>
      </c>
      <c r="B1836" s="23" t="s">
        <v>61599</v>
      </c>
      <c r="C1836" s="23" t="s">
        <v>61600</v>
      </c>
      <c r="D1836" s="153" t="s">
        <v>61601</v>
      </c>
      <c r="E1836" s="153" t="s">
        <v>61602</v>
      </c>
      <c r="F1836" s="153" t="s">
        <v>61603</v>
      </c>
      <c r="G1836" s="6" t="s">
        <v>61604</v>
      </c>
      <c r="H1836" s="7" t="s">
        <v>61605</v>
      </c>
      <c r="I1836" s="7" t="s">
        <v>61606</v>
      </c>
      <c r="J1836" s="171"/>
      <c r="K1836" s="171"/>
      <c r="L1836" s="171"/>
      <c r="M1836" s="171"/>
      <c r="N1836" s="171"/>
      <c r="O1836" s="171"/>
      <c r="P1836" s="171"/>
      <c r="Q1836" s="171"/>
      <c r="R1836" s="171"/>
      <c r="S1836" s="171"/>
      <c r="T1836" s="171"/>
      <c r="U1836" s="171"/>
    </row>
    <row r="1837" spans="1:21" ht="179.4">
      <c r="A1837" s="160" t="s">
        <v>61607</v>
      </c>
      <c r="B1837" s="23" t="s">
        <v>61591</v>
      </c>
      <c r="C1837" s="23" t="s">
        <v>61608</v>
      </c>
      <c r="D1837" s="23" t="s">
        <v>61577</v>
      </c>
      <c r="E1837" s="23" t="s">
        <v>61578</v>
      </c>
      <c r="F1837" s="23" t="s">
        <v>61593</v>
      </c>
      <c r="G1837" s="6" t="s">
        <v>61562</v>
      </c>
      <c r="H1837" s="7" t="s">
        <v>61594</v>
      </c>
      <c r="I1837" s="7" t="s">
        <v>61595</v>
      </c>
      <c r="J1837" s="23"/>
      <c r="K1837" s="23"/>
      <c r="L1837" s="23"/>
      <c r="M1837" s="23"/>
      <c r="N1837" s="23"/>
      <c r="O1837" s="23"/>
      <c r="P1837" s="23"/>
      <c r="Q1837" s="23"/>
      <c r="R1837" s="23"/>
      <c r="S1837" s="23"/>
      <c r="T1837" s="23"/>
      <c r="U1837" s="23"/>
    </row>
    <row r="1838" spans="1:21" ht="27.6">
      <c r="A1838" s="160" t="s">
        <v>61609</v>
      </c>
      <c r="B1838" s="23" t="s">
        <v>61525</v>
      </c>
      <c r="C1838" s="23" t="s">
        <v>61525</v>
      </c>
      <c r="D1838" s="23" t="s">
        <v>61525</v>
      </c>
      <c r="E1838" s="23" t="s">
        <v>61525</v>
      </c>
      <c r="F1838" s="23" t="s">
        <v>61525</v>
      </c>
      <c r="G1838" s="8" t="s">
        <v>61525</v>
      </c>
      <c r="H1838" s="7" t="s">
        <v>61525</v>
      </c>
      <c r="I1838" s="7" t="s">
        <v>61525</v>
      </c>
      <c r="J1838" s="23"/>
      <c r="K1838" s="23"/>
      <c r="L1838" s="23"/>
      <c r="M1838" s="23"/>
      <c r="N1838" s="23"/>
      <c r="O1838" s="23"/>
      <c r="P1838" s="23"/>
      <c r="Q1838" s="23"/>
      <c r="R1838" s="23"/>
      <c r="S1838" s="23"/>
      <c r="T1838" s="23"/>
      <c r="U1838" s="23"/>
    </row>
    <row r="1839" spans="1:21" ht="27.6">
      <c r="A1839" s="160" t="s">
        <v>61610</v>
      </c>
      <c r="B1839" s="23" t="s">
        <v>61505</v>
      </c>
      <c r="C1839" s="23" t="s">
        <v>61505</v>
      </c>
      <c r="D1839" s="23" t="s">
        <v>61505</v>
      </c>
      <c r="E1839" s="23" t="s">
        <v>61505</v>
      </c>
      <c r="F1839" s="23" t="s">
        <v>61505</v>
      </c>
      <c r="G1839" s="6" t="s">
        <v>61505</v>
      </c>
      <c r="H1839" s="7" t="s">
        <v>61505</v>
      </c>
      <c r="I1839" s="7" t="s">
        <v>61505</v>
      </c>
      <c r="J1839" s="23"/>
      <c r="K1839" s="23"/>
      <c r="L1839" s="23"/>
      <c r="M1839" s="23"/>
      <c r="N1839" s="23"/>
      <c r="O1839" s="23"/>
      <c r="P1839" s="23"/>
      <c r="Q1839" s="23"/>
      <c r="R1839" s="23"/>
      <c r="S1839" s="23"/>
      <c r="T1839" s="23"/>
      <c r="U1839" s="23"/>
    </row>
    <row r="1840" spans="1:21" ht="409.6">
      <c r="A1840" s="160" t="s">
        <v>61611</v>
      </c>
      <c r="B1840" s="23" t="s">
        <v>61612</v>
      </c>
      <c r="C1840" s="23" t="s">
        <v>61613</v>
      </c>
      <c r="D1840" s="23" t="s">
        <v>61614</v>
      </c>
      <c r="E1840" s="23" t="s">
        <v>61615</v>
      </c>
      <c r="F1840" s="23" t="s">
        <v>61616</v>
      </c>
      <c r="G1840" s="6" t="s">
        <v>61617</v>
      </c>
      <c r="H1840" s="7" t="s">
        <v>61618</v>
      </c>
      <c r="I1840" s="7" t="s">
        <v>61619</v>
      </c>
      <c r="J1840" s="23"/>
      <c r="K1840" s="23"/>
      <c r="L1840" s="23"/>
      <c r="M1840" s="23"/>
      <c r="N1840" s="23"/>
      <c r="O1840" s="23"/>
      <c r="P1840" s="23"/>
      <c r="Q1840" s="23"/>
      <c r="R1840" s="23"/>
      <c r="S1840" s="23"/>
      <c r="T1840" s="23"/>
      <c r="U1840" s="23"/>
    </row>
    <row r="1841" spans="1:21" ht="179.4">
      <c r="A1841" s="160" t="s">
        <v>61620</v>
      </c>
      <c r="B1841" s="23" t="s">
        <v>61591</v>
      </c>
      <c r="C1841" s="23" t="s">
        <v>61592</v>
      </c>
      <c r="D1841" s="23" t="s">
        <v>61577</v>
      </c>
      <c r="E1841" s="23" t="s">
        <v>61578</v>
      </c>
      <c r="F1841" s="23" t="s">
        <v>61621</v>
      </c>
      <c r="G1841" s="6" t="s">
        <v>61562</v>
      </c>
      <c r="H1841" s="7" t="s">
        <v>61594</v>
      </c>
      <c r="I1841" s="7" t="s">
        <v>61595</v>
      </c>
      <c r="J1841" s="23"/>
      <c r="K1841" s="23"/>
      <c r="L1841" s="23"/>
      <c r="M1841" s="23"/>
      <c r="N1841" s="23"/>
      <c r="O1841" s="23"/>
      <c r="P1841" s="23"/>
      <c r="Q1841" s="23"/>
      <c r="R1841" s="23"/>
      <c r="S1841" s="23"/>
      <c r="T1841" s="23"/>
      <c r="U1841" s="23"/>
    </row>
    <row r="1842" spans="1:21" ht="27.6">
      <c r="A1842" s="160" t="s">
        <v>61622</v>
      </c>
      <c r="B1842" s="23" t="s">
        <v>61525</v>
      </c>
      <c r="C1842" s="23" t="s">
        <v>61525</v>
      </c>
      <c r="D1842" s="23" t="s">
        <v>61525</v>
      </c>
      <c r="E1842" s="23" t="s">
        <v>61525</v>
      </c>
      <c r="F1842" s="23" t="s">
        <v>61525</v>
      </c>
      <c r="G1842" s="8" t="s">
        <v>61525</v>
      </c>
      <c r="H1842" s="7" t="s">
        <v>61525</v>
      </c>
      <c r="I1842" s="7" t="s">
        <v>61525</v>
      </c>
      <c r="J1842" s="23"/>
      <c r="K1842" s="23"/>
      <c r="L1842" s="23"/>
      <c r="M1842" s="23"/>
      <c r="N1842" s="23"/>
      <c r="O1842" s="23"/>
      <c r="P1842" s="23"/>
      <c r="Q1842" s="23"/>
      <c r="R1842" s="23"/>
      <c r="S1842" s="23"/>
      <c r="T1842" s="23"/>
      <c r="U1842" s="23"/>
    </row>
    <row r="1843" spans="1:21" ht="27.6">
      <c r="A1843" s="160" t="s">
        <v>61623</v>
      </c>
      <c r="B1843" s="23" t="s">
        <v>61505</v>
      </c>
      <c r="C1843" s="23" t="s">
        <v>61505</v>
      </c>
      <c r="D1843" s="23" t="s">
        <v>61505</v>
      </c>
      <c r="E1843" s="23" t="s">
        <v>61505</v>
      </c>
      <c r="F1843" s="23" t="s">
        <v>61505</v>
      </c>
      <c r="G1843" s="6" t="s">
        <v>61505</v>
      </c>
      <c r="H1843" s="7" t="s">
        <v>61505</v>
      </c>
      <c r="I1843" s="7" t="s">
        <v>61505</v>
      </c>
      <c r="J1843" s="23"/>
      <c r="K1843" s="23"/>
      <c r="L1843" s="23"/>
      <c r="M1843" s="23"/>
      <c r="N1843" s="23"/>
      <c r="O1843" s="23"/>
      <c r="P1843" s="23"/>
      <c r="Q1843" s="23"/>
      <c r="R1843" s="23"/>
      <c r="S1843" s="23"/>
      <c r="T1843" s="23"/>
      <c r="U1843" s="23"/>
    </row>
    <row r="1844" spans="1:21" ht="409.6">
      <c r="A1844" s="160" t="s">
        <v>61624</v>
      </c>
      <c r="B1844" s="23" t="s">
        <v>61625</v>
      </c>
      <c r="C1844" s="23" t="s">
        <v>61626</v>
      </c>
      <c r="D1844" s="23" t="s">
        <v>61627</v>
      </c>
      <c r="E1844" s="23" t="s">
        <v>61628</v>
      </c>
      <c r="F1844" s="23" t="s">
        <v>61629</v>
      </c>
      <c r="G1844" s="6" t="s">
        <v>61630</v>
      </c>
      <c r="H1844" s="7" t="s">
        <v>61631</v>
      </c>
      <c r="I1844" s="7" t="s">
        <v>61632</v>
      </c>
      <c r="J1844" s="23"/>
      <c r="K1844" s="23"/>
      <c r="L1844" s="23"/>
      <c r="M1844" s="23"/>
      <c r="N1844" s="23"/>
      <c r="O1844" s="23"/>
      <c r="P1844" s="23"/>
      <c r="Q1844" s="23"/>
      <c r="R1844" s="23"/>
      <c r="S1844" s="23"/>
      <c r="T1844" s="23"/>
      <c r="U1844" s="23"/>
    </row>
    <row r="1845" spans="1:21" ht="179.4">
      <c r="A1845" s="160" t="s">
        <v>61633</v>
      </c>
      <c r="B1845" s="23" t="s">
        <v>61634</v>
      </c>
      <c r="C1845" s="23" t="s">
        <v>61592</v>
      </c>
      <c r="D1845" s="23" t="s">
        <v>61577</v>
      </c>
      <c r="E1845" s="23" t="s">
        <v>61578</v>
      </c>
      <c r="F1845" s="23" t="s">
        <v>61621</v>
      </c>
      <c r="G1845" s="6" t="s">
        <v>61635</v>
      </c>
      <c r="H1845" s="7" t="s">
        <v>61636</v>
      </c>
      <c r="I1845" s="7" t="s">
        <v>61637</v>
      </c>
      <c r="J1845" s="23"/>
      <c r="K1845" s="23"/>
      <c r="L1845" s="23"/>
      <c r="M1845" s="23"/>
      <c r="N1845" s="23"/>
      <c r="O1845" s="23"/>
      <c r="P1845" s="23"/>
      <c r="Q1845" s="23"/>
      <c r="R1845" s="23"/>
      <c r="S1845" s="23"/>
      <c r="T1845" s="23"/>
      <c r="U1845" s="23"/>
    </row>
    <row r="1846" spans="1:21" ht="27.6">
      <c r="A1846" s="160" t="s">
        <v>61638</v>
      </c>
      <c r="B1846" s="23" t="s">
        <v>61525</v>
      </c>
      <c r="C1846" s="23" t="s">
        <v>61525</v>
      </c>
      <c r="D1846" s="23" t="s">
        <v>61525</v>
      </c>
      <c r="E1846" s="23" t="s">
        <v>61525</v>
      </c>
      <c r="F1846" s="23" t="s">
        <v>61525</v>
      </c>
      <c r="G1846" s="6" t="s">
        <v>61525</v>
      </c>
      <c r="H1846" s="7" t="s">
        <v>61525</v>
      </c>
      <c r="I1846" s="7" t="s">
        <v>61525</v>
      </c>
      <c r="J1846" s="23"/>
      <c r="K1846" s="23"/>
      <c r="L1846" s="23"/>
      <c r="M1846" s="23"/>
      <c r="N1846" s="23"/>
      <c r="O1846" s="23"/>
      <c r="P1846" s="23"/>
      <c r="Q1846" s="23"/>
      <c r="R1846" s="23"/>
      <c r="S1846" s="23"/>
      <c r="T1846" s="23"/>
      <c r="U1846" s="23"/>
    </row>
    <row r="1847" spans="1:21" ht="27.6">
      <c r="A1847" s="160" t="s">
        <v>61639</v>
      </c>
      <c r="B1847" s="23" t="s">
        <v>61505</v>
      </c>
      <c r="C1847" s="23" t="s">
        <v>61505</v>
      </c>
      <c r="D1847" s="23" t="s">
        <v>61505</v>
      </c>
      <c r="E1847" s="23" t="s">
        <v>61505</v>
      </c>
      <c r="F1847" s="23" t="s">
        <v>61505</v>
      </c>
      <c r="G1847" s="23" t="s">
        <v>61505</v>
      </c>
      <c r="H1847" s="48" t="s">
        <v>61505</v>
      </c>
      <c r="I1847" s="7" t="s">
        <v>61505</v>
      </c>
      <c r="J1847" s="23"/>
      <c r="K1847" s="23"/>
      <c r="L1847" s="23"/>
      <c r="M1847" s="23"/>
      <c r="N1847" s="23"/>
      <c r="O1847" s="23"/>
      <c r="P1847" s="23"/>
      <c r="Q1847" s="23"/>
      <c r="R1847" s="23"/>
      <c r="S1847" s="23"/>
      <c r="T1847" s="23"/>
      <c r="U1847" s="23"/>
    </row>
    <row r="1848" spans="1:21" ht="248.4">
      <c r="A1848" s="150" t="s">
        <v>61640</v>
      </c>
      <c r="B1848" s="153" t="s">
        <v>61641</v>
      </c>
      <c r="C1848" s="153" t="s">
        <v>61642</v>
      </c>
      <c r="D1848" s="153" t="s">
        <v>61643</v>
      </c>
      <c r="E1848" s="153" t="s">
        <v>61644</v>
      </c>
      <c r="F1848" s="153" t="s">
        <v>61645</v>
      </c>
      <c r="G1848" s="23" t="s">
        <v>61646</v>
      </c>
      <c r="H1848" s="7" t="s">
        <v>61647</v>
      </c>
      <c r="I1848" s="7" t="s">
        <v>61648</v>
      </c>
      <c r="J1848" s="23"/>
      <c r="K1848" s="23"/>
      <c r="L1848" s="23"/>
      <c r="M1848" s="23"/>
      <c r="N1848" s="23"/>
      <c r="O1848" s="23"/>
      <c r="P1848" s="23"/>
      <c r="Q1848" s="23"/>
      <c r="R1848" s="23"/>
      <c r="S1848" s="23"/>
      <c r="T1848" s="23"/>
      <c r="U1848" s="23"/>
    </row>
    <row r="1849" spans="1:21" ht="179.4">
      <c r="A1849" s="160" t="s">
        <v>61649</v>
      </c>
      <c r="B1849" s="23" t="s">
        <v>61650</v>
      </c>
      <c r="C1849" s="23" t="s">
        <v>61651</v>
      </c>
      <c r="D1849" s="23" t="s">
        <v>61652</v>
      </c>
      <c r="E1849" s="23" t="s">
        <v>61653</v>
      </c>
      <c r="F1849" s="23" t="s">
        <v>61654</v>
      </c>
      <c r="G1849" s="23" t="s">
        <v>61655</v>
      </c>
      <c r="H1849" s="7" t="s">
        <v>61656</v>
      </c>
      <c r="I1849" s="7" t="s">
        <v>61657</v>
      </c>
      <c r="J1849" s="23"/>
      <c r="K1849" s="23"/>
      <c r="L1849" s="23"/>
      <c r="M1849" s="23"/>
      <c r="N1849" s="23"/>
      <c r="O1849" s="23"/>
      <c r="P1849" s="23"/>
      <c r="Q1849" s="23"/>
      <c r="R1849" s="23"/>
      <c r="S1849" s="23"/>
      <c r="T1849" s="23"/>
      <c r="U1849" s="23"/>
    </row>
    <row r="1850" spans="1:21" ht="27.6">
      <c r="A1850" s="160" t="s">
        <v>61658</v>
      </c>
      <c r="B1850" s="23" t="s">
        <v>61525</v>
      </c>
      <c r="C1850" s="23" t="s">
        <v>61525</v>
      </c>
      <c r="D1850" s="23" t="s">
        <v>61525</v>
      </c>
      <c r="E1850" s="23" t="s">
        <v>61525</v>
      </c>
      <c r="F1850" s="23" t="s">
        <v>61525</v>
      </c>
      <c r="G1850" s="23" t="s">
        <v>61525</v>
      </c>
      <c r="H1850" s="7" t="s">
        <v>61525</v>
      </c>
      <c r="I1850" s="7" t="s">
        <v>61525</v>
      </c>
      <c r="J1850" s="23"/>
      <c r="K1850" s="23"/>
      <c r="L1850" s="23"/>
      <c r="M1850" s="23"/>
      <c r="N1850" s="23"/>
      <c r="O1850" s="23"/>
      <c r="P1850" s="23"/>
      <c r="Q1850" s="23"/>
      <c r="R1850" s="23"/>
      <c r="S1850" s="23"/>
      <c r="T1850" s="23"/>
      <c r="U1850" s="23"/>
    </row>
    <row r="1851" spans="1:21" ht="27.6">
      <c r="A1851" s="160" t="s">
        <v>61659</v>
      </c>
      <c r="B1851" s="23" t="s">
        <v>61505</v>
      </c>
      <c r="C1851" s="23" t="s">
        <v>61505</v>
      </c>
      <c r="D1851" s="23" t="s">
        <v>61505</v>
      </c>
      <c r="E1851" s="23" t="s">
        <v>61505</v>
      </c>
      <c r="F1851" s="23" t="s">
        <v>61505</v>
      </c>
      <c r="G1851" s="23" t="s">
        <v>61505</v>
      </c>
      <c r="H1851" s="7" t="s">
        <v>61505</v>
      </c>
      <c r="I1851" s="7" t="s">
        <v>61505</v>
      </c>
      <c r="J1851" s="23"/>
      <c r="K1851" s="23"/>
      <c r="L1851" s="23"/>
      <c r="M1851" s="23"/>
      <c r="N1851" s="23"/>
      <c r="O1851" s="23"/>
      <c r="P1851" s="23"/>
      <c r="Q1851" s="23"/>
      <c r="R1851" s="23"/>
      <c r="S1851" s="23"/>
      <c r="T1851" s="23"/>
      <c r="U1851" s="23"/>
    </row>
    <row r="1852" spans="1:21" ht="409.6">
      <c r="A1852" s="160" t="s">
        <v>61660</v>
      </c>
      <c r="B1852" s="23" t="s">
        <v>61661</v>
      </c>
      <c r="C1852" s="23" t="s">
        <v>61662</v>
      </c>
      <c r="D1852" s="23" t="s">
        <v>61663</v>
      </c>
      <c r="E1852" s="23" t="s">
        <v>61664</v>
      </c>
      <c r="F1852" s="23" t="s">
        <v>61665</v>
      </c>
      <c r="G1852" s="23" t="s">
        <v>61666</v>
      </c>
      <c r="H1852" s="7" t="s">
        <v>61667</v>
      </c>
      <c r="I1852" s="7" t="s">
        <v>61668</v>
      </c>
      <c r="J1852" s="23"/>
      <c r="K1852" s="23"/>
      <c r="L1852" s="23"/>
      <c r="M1852" s="23"/>
      <c r="N1852" s="23"/>
      <c r="O1852" s="23"/>
      <c r="P1852" s="23"/>
      <c r="Q1852" s="23"/>
      <c r="R1852" s="23"/>
      <c r="S1852" s="23"/>
      <c r="T1852" s="23"/>
      <c r="U1852" s="23"/>
    </row>
    <row r="1853" spans="1:21" ht="179.4">
      <c r="A1853" s="160" t="s">
        <v>61669</v>
      </c>
      <c r="B1853" s="23" t="s">
        <v>61634</v>
      </c>
      <c r="C1853" s="23" t="s">
        <v>61592</v>
      </c>
      <c r="D1853" s="23" t="s">
        <v>61577</v>
      </c>
      <c r="E1853" s="23" t="s">
        <v>61578</v>
      </c>
      <c r="F1853" s="23" t="s">
        <v>61561</v>
      </c>
      <c r="G1853" s="23" t="s">
        <v>61670</v>
      </c>
      <c r="H1853" s="7" t="s">
        <v>61636</v>
      </c>
      <c r="I1853" s="7" t="s">
        <v>61637</v>
      </c>
      <c r="J1853" s="23"/>
      <c r="K1853" s="23"/>
      <c r="L1853" s="23"/>
      <c r="M1853" s="23"/>
      <c r="N1853" s="23"/>
      <c r="O1853" s="23"/>
      <c r="P1853" s="23"/>
      <c r="Q1853" s="23"/>
      <c r="R1853" s="23"/>
      <c r="S1853" s="23"/>
      <c r="T1853" s="23"/>
      <c r="U1853" s="23"/>
    </row>
    <row r="1854" spans="1:21" ht="27.6">
      <c r="A1854" s="160" t="s">
        <v>61671</v>
      </c>
      <c r="B1854" s="23" t="s">
        <v>61525</v>
      </c>
      <c r="C1854" s="23" t="s">
        <v>61525</v>
      </c>
      <c r="D1854" s="23" t="s">
        <v>61525</v>
      </c>
      <c r="E1854" s="23" t="s">
        <v>61525</v>
      </c>
      <c r="F1854" s="23" t="s">
        <v>61525</v>
      </c>
      <c r="G1854" s="23" t="s">
        <v>61525</v>
      </c>
      <c r="H1854" s="7" t="s">
        <v>61525</v>
      </c>
      <c r="I1854" s="7" t="s">
        <v>61525</v>
      </c>
      <c r="J1854" s="23"/>
      <c r="K1854" s="23"/>
      <c r="L1854" s="23"/>
      <c r="M1854" s="23"/>
      <c r="N1854" s="23"/>
      <c r="O1854" s="23"/>
      <c r="P1854" s="23"/>
      <c r="Q1854" s="23"/>
      <c r="R1854" s="23"/>
      <c r="S1854" s="23"/>
      <c r="T1854" s="23"/>
      <c r="U1854" s="23"/>
    </row>
    <row r="1855" spans="1:21" ht="27.6">
      <c r="A1855" s="160" t="s">
        <v>61672</v>
      </c>
      <c r="B1855" s="23" t="s">
        <v>61505</v>
      </c>
      <c r="C1855" s="23" t="s">
        <v>61505</v>
      </c>
      <c r="D1855" s="23" t="s">
        <v>61505</v>
      </c>
      <c r="E1855" s="23" t="s">
        <v>61505</v>
      </c>
      <c r="F1855" s="23" t="s">
        <v>61505</v>
      </c>
      <c r="G1855" s="8" t="s">
        <v>61505</v>
      </c>
      <c r="H1855" s="7" t="s">
        <v>61505</v>
      </c>
      <c r="I1855" s="7" t="s">
        <v>61505</v>
      </c>
      <c r="J1855" s="23"/>
      <c r="K1855" s="23"/>
      <c r="L1855" s="23"/>
      <c r="M1855" s="23"/>
      <c r="N1855" s="23"/>
      <c r="O1855" s="23"/>
      <c r="P1855" s="23"/>
      <c r="Q1855" s="23"/>
      <c r="R1855" s="23"/>
      <c r="S1855" s="23"/>
      <c r="T1855" s="23"/>
      <c r="U1855" s="23"/>
    </row>
    <row r="1856" spans="1:21" ht="409.6">
      <c r="A1856" s="150" t="s">
        <v>61673</v>
      </c>
      <c r="B1856" s="153" t="s">
        <v>61674</v>
      </c>
      <c r="C1856" s="153" t="s">
        <v>61675</v>
      </c>
      <c r="D1856" s="153" t="s">
        <v>61676</v>
      </c>
      <c r="E1856" s="153" t="s">
        <v>61677</v>
      </c>
      <c r="F1856" s="153" t="s">
        <v>61678</v>
      </c>
      <c r="G1856" s="6" t="s">
        <v>61679</v>
      </c>
      <c r="H1856" s="7" t="s">
        <v>61680</v>
      </c>
      <c r="I1856" s="7" t="s">
        <v>61681</v>
      </c>
      <c r="J1856" s="23"/>
      <c r="K1856" s="23"/>
      <c r="L1856" s="23"/>
      <c r="M1856" s="23"/>
      <c r="N1856" s="23"/>
      <c r="O1856" s="23"/>
      <c r="P1856" s="23"/>
      <c r="Q1856" s="23"/>
      <c r="R1856" s="23"/>
      <c r="S1856" s="23"/>
      <c r="T1856" s="23"/>
      <c r="U1856" s="23"/>
    </row>
    <row r="1857" spans="1:21" ht="179.4">
      <c r="A1857" s="160" t="s">
        <v>61682</v>
      </c>
      <c r="B1857" s="23" t="s">
        <v>61634</v>
      </c>
      <c r="C1857" s="23" t="s">
        <v>61592</v>
      </c>
      <c r="D1857" s="23" t="s">
        <v>61577</v>
      </c>
      <c r="E1857" s="23" t="s">
        <v>61578</v>
      </c>
      <c r="F1857" s="23" t="s">
        <v>61561</v>
      </c>
      <c r="G1857" s="6" t="s">
        <v>61670</v>
      </c>
      <c r="H1857" s="7" t="s">
        <v>61636</v>
      </c>
      <c r="I1857" s="7" t="s">
        <v>61637</v>
      </c>
      <c r="J1857" s="23"/>
      <c r="K1857" s="23"/>
      <c r="L1857" s="23"/>
      <c r="M1857" s="23"/>
      <c r="N1857" s="23"/>
      <c r="O1857" s="23"/>
      <c r="P1857" s="23"/>
      <c r="Q1857" s="23"/>
      <c r="R1857" s="23"/>
      <c r="S1857" s="23"/>
      <c r="T1857" s="23"/>
      <c r="U1857" s="23"/>
    </row>
    <row r="1858" spans="1:21" ht="27.6">
      <c r="A1858" s="160" t="s">
        <v>61683</v>
      </c>
      <c r="B1858" s="23" t="s">
        <v>61525</v>
      </c>
      <c r="C1858" s="23" t="s">
        <v>61525</v>
      </c>
      <c r="D1858" s="23" t="s">
        <v>61525</v>
      </c>
      <c r="E1858" s="23" t="s">
        <v>61525</v>
      </c>
      <c r="F1858" s="23" t="s">
        <v>61525</v>
      </c>
      <c r="G1858" s="6" t="s">
        <v>61525</v>
      </c>
      <c r="H1858" s="7" t="s">
        <v>61525</v>
      </c>
      <c r="I1858" s="7" t="s">
        <v>61525</v>
      </c>
      <c r="J1858" s="23"/>
      <c r="K1858" s="23"/>
      <c r="L1858" s="23"/>
      <c r="M1858" s="23"/>
      <c r="N1858" s="23"/>
      <c r="O1858" s="23"/>
      <c r="P1858" s="23"/>
      <c r="Q1858" s="23"/>
      <c r="R1858" s="23"/>
      <c r="S1858" s="23"/>
      <c r="T1858" s="23"/>
      <c r="U1858" s="23"/>
    </row>
    <row r="1859" spans="1:21" ht="317.39999999999998">
      <c r="A1859" s="160" t="s">
        <v>61684</v>
      </c>
      <c r="B1859" s="23" t="s">
        <v>61685</v>
      </c>
      <c r="C1859" s="23" t="s">
        <v>61686</v>
      </c>
      <c r="D1859" s="23" t="s">
        <v>61687</v>
      </c>
      <c r="E1859" s="23" t="s">
        <v>61688</v>
      </c>
      <c r="F1859" s="23" t="s">
        <v>61689</v>
      </c>
      <c r="G1859" s="6" t="s">
        <v>61690</v>
      </c>
      <c r="H1859" s="7" t="s">
        <v>61691</v>
      </c>
      <c r="I1859" s="7" t="s">
        <v>61692</v>
      </c>
      <c r="J1859" s="23"/>
      <c r="K1859" s="23"/>
      <c r="L1859" s="23"/>
      <c r="M1859" s="23"/>
      <c r="N1859" s="23"/>
      <c r="O1859" s="23"/>
      <c r="P1859" s="23"/>
      <c r="Q1859" s="23"/>
      <c r="R1859" s="23"/>
      <c r="S1859" s="23"/>
      <c r="T1859" s="23"/>
      <c r="U1859" s="23"/>
    </row>
    <row r="1860" spans="1:21" ht="13.8">
      <c r="A1860" s="160" t="s">
        <v>61693</v>
      </c>
      <c r="B1860" s="23" t="s">
        <v>61694</v>
      </c>
      <c r="C1860" s="5" t="s">
        <v>26246</v>
      </c>
      <c r="D1860" s="23" t="s">
        <v>61695</v>
      </c>
      <c r="E1860" s="23" t="s">
        <v>61696</v>
      </c>
      <c r="F1860" s="23" t="s">
        <v>61697</v>
      </c>
      <c r="G1860" s="23" t="s">
        <v>61698</v>
      </c>
      <c r="H1860" s="7" t="s">
        <v>61699</v>
      </c>
      <c r="I1860" s="7" t="s">
        <v>61700</v>
      </c>
      <c r="J1860" s="23"/>
      <c r="K1860" s="23"/>
      <c r="L1860" s="23"/>
      <c r="M1860" s="23"/>
      <c r="N1860" s="23"/>
      <c r="O1860" s="23"/>
      <c r="P1860" s="23"/>
      <c r="Q1860" s="23"/>
      <c r="R1860" s="23"/>
      <c r="S1860" s="23"/>
      <c r="T1860" s="23"/>
      <c r="U1860" s="23"/>
    </row>
    <row r="1861" spans="1:21" ht="13.8">
      <c r="A1861" s="167" t="s">
        <v>61701</v>
      </c>
      <c r="B1861" s="23"/>
      <c r="C1861" s="23" t="s">
        <v>61702</v>
      </c>
      <c r="D1861" s="23"/>
      <c r="E1861" s="23"/>
      <c r="F1861" s="23"/>
      <c r="G1861" s="23"/>
      <c r="H1861" s="7"/>
      <c r="I1861" s="7"/>
      <c r="J1861" s="23"/>
      <c r="K1861" s="23"/>
      <c r="L1861" s="23"/>
      <c r="M1861" s="23"/>
      <c r="N1861" s="23"/>
      <c r="O1861" s="23"/>
      <c r="P1861" s="23"/>
      <c r="Q1861" s="23"/>
      <c r="R1861" s="23"/>
      <c r="S1861" s="23"/>
      <c r="T1861" s="23"/>
      <c r="U1861" s="23"/>
    </row>
    <row r="1862" spans="1:21" ht="13.8">
      <c r="A1862" s="167" t="s">
        <v>61703</v>
      </c>
      <c r="B1862" s="23"/>
      <c r="C1862" s="5" t="s">
        <v>61704</v>
      </c>
      <c r="D1862" s="23"/>
      <c r="E1862" s="23"/>
      <c r="F1862" s="23"/>
      <c r="G1862" s="23"/>
      <c r="H1862" s="7"/>
      <c r="I1862" s="7"/>
      <c r="J1862" s="23"/>
      <c r="K1862" s="23"/>
      <c r="L1862" s="23"/>
      <c r="M1862" s="23"/>
      <c r="N1862" s="23"/>
      <c r="O1862" s="23"/>
      <c r="P1862" s="23"/>
      <c r="Q1862" s="23"/>
      <c r="R1862" s="23"/>
      <c r="S1862" s="23"/>
      <c r="T1862" s="23"/>
      <c r="U1862" s="23"/>
    </row>
    <row r="1863" spans="1:21" ht="13.8">
      <c r="A1863" s="167" t="s">
        <v>61705</v>
      </c>
      <c r="B1863" s="23"/>
      <c r="C1863" s="5" t="s">
        <v>61706</v>
      </c>
      <c r="D1863" s="23"/>
      <c r="E1863" s="23"/>
      <c r="F1863" s="23"/>
      <c r="G1863" s="23"/>
      <c r="H1863" s="7"/>
      <c r="I1863" s="7"/>
      <c r="J1863" s="23"/>
      <c r="K1863" s="23"/>
      <c r="L1863" s="23"/>
      <c r="M1863" s="23"/>
      <c r="N1863" s="23"/>
      <c r="O1863" s="23"/>
      <c r="P1863" s="23"/>
      <c r="Q1863" s="23"/>
      <c r="R1863" s="23"/>
      <c r="S1863" s="23"/>
      <c r="T1863" s="23"/>
      <c r="U1863" s="23"/>
    </row>
    <row r="1864" spans="1:21" ht="110.4">
      <c r="A1864" s="160" t="s">
        <v>61707</v>
      </c>
      <c r="B1864" s="23" t="s">
        <v>61708</v>
      </c>
      <c r="C1864" s="5" t="s">
        <v>31604</v>
      </c>
      <c r="D1864" s="23" t="s">
        <v>61709</v>
      </c>
      <c r="E1864" s="23" t="s">
        <v>61710</v>
      </c>
      <c r="F1864" s="23" t="s">
        <v>61711</v>
      </c>
      <c r="G1864" s="23" t="s">
        <v>61712</v>
      </c>
      <c r="H1864" s="7" t="s">
        <v>61713</v>
      </c>
      <c r="I1864" s="7" t="s">
        <v>61714</v>
      </c>
      <c r="J1864" s="23"/>
      <c r="K1864" s="23"/>
      <c r="L1864" s="23"/>
      <c r="M1864" s="23"/>
      <c r="N1864" s="23"/>
      <c r="O1864" s="23"/>
      <c r="P1864" s="23"/>
      <c r="Q1864" s="23"/>
      <c r="R1864" s="23"/>
      <c r="S1864" s="23"/>
      <c r="T1864" s="23"/>
      <c r="U1864" s="23"/>
    </row>
    <row r="1865" spans="1:21" ht="110.4">
      <c r="A1865" s="167" t="s">
        <v>61715</v>
      </c>
      <c r="B1865" s="23"/>
      <c r="C1865" s="23" t="s">
        <v>61716</v>
      </c>
      <c r="D1865" s="23"/>
      <c r="E1865" s="23"/>
      <c r="F1865" s="23"/>
      <c r="G1865" s="23"/>
      <c r="H1865" s="48"/>
      <c r="I1865" s="7"/>
      <c r="J1865" s="23"/>
      <c r="K1865" s="23"/>
      <c r="L1865" s="23"/>
      <c r="M1865" s="23"/>
      <c r="N1865" s="23"/>
      <c r="O1865" s="23"/>
      <c r="P1865" s="23"/>
      <c r="Q1865" s="23"/>
      <c r="R1865" s="23"/>
      <c r="S1865" s="23"/>
      <c r="T1865" s="23"/>
      <c r="U1865" s="23"/>
    </row>
    <row r="1866" spans="1:21" ht="110.4">
      <c r="A1866" s="167" t="s">
        <v>61717</v>
      </c>
      <c r="B1866" s="23"/>
      <c r="C1866" s="23" t="s">
        <v>61718</v>
      </c>
      <c r="D1866" s="23"/>
      <c r="E1866" s="23"/>
      <c r="F1866" s="23"/>
      <c r="G1866" s="23"/>
      <c r="H1866" s="48"/>
      <c r="I1866" s="7"/>
      <c r="J1866" s="23"/>
      <c r="K1866" s="23"/>
      <c r="L1866" s="23"/>
      <c r="M1866" s="23"/>
      <c r="N1866" s="23"/>
      <c r="O1866" s="23"/>
      <c r="P1866" s="23"/>
      <c r="Q1866" s="23"/>
      <c r="R1866" s="23"/>
      <c r="S1866" s="23"/>
      <c r="T1866" s="23"/>
      <c r="U1866" s="23"/>
    </row>
    <row r="1867" spans="1:21" ht="82.8">
      <c r="A1867" s="167" t="s">
        <v>61719</v>
      </c>
      <c r="B1867" s="23"/>
      <c r="C1867" s="23" t="s">
        <v>61720</v>
      </c>
      <c r="D1867" s="23"/>
      <c r="E1867" s="23"/>
      <c r="F1867" s="23"/>
      <c r="G1867" s="23"/>
      <c r="H1867" s="48"/>
      <c r="I1867" s="7"/>
      <c r="J1867" s="23"/>
      <c r="K1867" s="23"/>
      <c r="L1867" s="23"/>
      <c r="M1867" s="23"/>
      <c r="N1867" s="23"/>
      <c r="O1867" s="23"/>
      <c r="P1867" s="23"/>
      <c r="Q1867" s="23"/>
      <c r="R1867" s="23"/>
      <c r="S1867" s="23"/>
      <c r="T1867" s="23"/>
      <c r="U1867" s="23"/>
    </row>
    <row r="1868" spans="1:21" ht="96.6">
      <c r="A1868" s="167" t="s">
        <v>61721</v>
      </c>
      <c r="B1868" s="23"/>
      <c r="C1868" s="23" t="s">
        <v>61722</v>
      </c>
      <c r="E1868" s="23"/>
      <c r="F1868" s="23"/>
      <c r="G1868" s="23"/>
      <c r="H1868" s="48"/>
      <c r="I1868" s="7"/>
      <c r="J1868" s="23"/>
      <c r="K1868" s="23"/>
      <c r="L1868" s="23"/>
      <c r="M1868" s="23"/>
      <c r="N1868" s="23"/>
      <c r="O1868" s="23"/>
      <c r="P1868" s="23"/>
      <c r="Q1868" s="23"/>
      <c r="R1868" s="23"/>
      <c r="S1868" s="23"/>
      <c r="T1868" s="23"/>
      <c r="U1868" s="23"/>
    </row>
    <row r="1869" spans="1:21" ht="69">
      <c r="A1869" s="167" t="s">
        <v>61723</v>
      </c>
      <c r="B1869" s="23"/>
      <c r="C1869" s="23" t="s">
        <v>61724</v>
      </c>
      <c r="D1869" s="23"/>
      <c r="E1869" s="23"/>
      <c r="F1869" s="23"/>
      <c r="G1869" s="23"/>
      <c r="H1869" s="48"/>
      <c r="I1869" s="7"/>
      <c r="J1869" s="23"/>
      <c r="K1869" s="23"/>
      <c r="L1869" s="23"/>
      <c r="M1869" s="23"/>
      <c r="N1869" s="23"/>
      <c r="O1869" s="23"/>
      <c r="P1869" s="23"/>
      <c r="Q1869" s="23"/>
      <c r="R1869" s="23"/>
      <c r="S1869" s="23"/>
      <c r="T1869" s="23"/>
      <c r="U1869" s="23"/>
    </row>
    <row r="1870" spans="1:21" ht="96.6">
      <c r="A1870" s="167" t="s">
        <v>61725</v>
      </c>
      <c r="B1870" s="23"/>
      <c r="C1870" s="23" t="s">
        <v>61726</v>
      </c>
      <c r="D1870" s="23"/>
      <c r="E1870" s="23"/>
      <c r="F1870" s="23"/>
      <c r="G1870" s="23"/>
      <c r="H1870" s="48"/>
      <c r="I1870" s="7"/>
      <c r="J1870" s="23"/>
      <c r="K1870" s="23"/>
      <c r="L1870" s="23"/>
      <c r="M1870" s="23"/>
      <c r="N1870" s="23"/>
      <c r="O1870" s="23"/>
      <c r="P1870" s="23"/>
      <c r="Q1870" s="23"/>
      <c r="R1870" s="23"/>
      <c r="S1870" s="23"/>
      <c r="T1870" s="23"/>
      <c r="U1870" s="23"/>
    </row>
    <row r="1871" spans="1:21" ht="82.8">
      <c r="A1871" s="167" t="s">
        <v>61727</v>
      </c>
      <c r="B1871" s="23"/>
      <c r="C1871" s="23" t="s">
        <v>61728</v>
      </c>
      <c r="D1871" s="23"/>
      <c r="E1871" s="23"/>
      <c r="F1871" s="23"/>
      <c r="G1871" s="23"/>
      <c r="H1871" s="48"/>
      <c r="I1871" s="7"/>
      <c r="J1871" s="23"/>
      <c r="K1871" s="23"/>
      <c r="L1871" s="23"/>
      <c r="M1871" s="23"/>
      <c r="N1871" s="23"/>
      <c r="O1871" s="23"/>
      <c r="P1871" s="23"/>
      <c r="Q1871" s="23"/>
      <c r="R1871" s="23"/>
      <c r="S1871" s="23"/>
      <c r="T1871" s="23"/>
      <c r="U1871" s="23"/>
    </row>
    <row r="1872" spans="1:21" ht="82.8">
      <c r="A1872" s="167" t="s">
        <v>61729</v>
      </c>
      <c r="B1872" s="23"/>
      <c r="C1872" s="23" t="s">
        <v>61730</v>
      </c>
      <c r="D1872" s="23"/>
      <c r="E1872" s="23"/>
      <c r="F1872" s="23"/>
      <c r="G1872" s="23"/>
      <c r="H1872" s="48"/>
      <c r="I1872" s="7"/>
      <c r="J1872" s="23"/>
      <c r="K1872" s="23"/>
      <c r="L1872" s="23"/>
      <c r="M1872" s="23"/>
      <c r="N1872" s="23"/>
      <c r="O1872" s="23"/>
      <c r="P1872" s="23"/>
      <c r="Q1872" s="23"/>
      <c r="R1872" s="23"/>
      <c r="S1872" s="23"/>
      <c r="T1872" s="23"/>
      <c r="U1872" s="23"/>
    </row>
    <row r="1873" spans="1:21" ht="13.8">
      <c r="A1873" s="160" t="s">
        <v>61731</v>
      </c>
      <c r="B1873" s="23" t="s">
        <v>61732</v>
      </c>
      <c r="C1873" s="23" t="s">
        <v>61733</v>
      </c>
      <c r="D1873" s="23" t="s">
        <v>61734</v>
      </c>
      <c r="E1873" s="23" t="s">
        <v>61735</v>
      </c>
      <c r="F1873" s="23" t="s">
        <v>61736</v>
      </c>
      <c r="G1873" s="23" t="s">
        <v>61737</v>
      </c>
      <c r="H1873" s="7" t="s">
        <v>61738</v>
      </c>
      <c r="I1873" s="7" t="s">
        <v>61739</v>
      </c>
      <c r="J1873" s="23"/>
      <c r="K1873" s="23"/>
      <c r="L1873" s="23"/>
      <c r="M1873" s="23"/>
      <c r="N1873" s="23"/>
      <c r="O1873" s="23"/>
      <c r="P1873" s="23"/>
      <c r="Q1873" s="23"/>
      <c r="R1873" s="23"/>
      <c r="S1873" s="23"/>
      <c r="T1873" s="23"/>
      <c r="U1873" s="23"/>
    </row>
    <row r="1874" spans="1:21" ht="27.6">
      <c r="A1874" s="160" t="s">
        <v>61740</v>
      </c>
      <c r="B1874" s="153" t="s">
        <v>61741</v>
      </c>
      <c r="C1874" s="153" t="s">
        <v>61742</v>
      </c>
      <c r="D1874" s="153" t="s">
        <v>61743</v>
      </c>
      <c r="E1874" s="153" t="s">
        <v>61744</v>
      </c>
      <c r="F1874" s="153" t="s">
        <v>61745</v>
      </c>
      <c r="G1874" s="23" t="s">
        <v>61746</v>
      </c>
      <c r="H1874" s="7" t="s">
        <v>61747</v>
      </c>
      <c r="I1874" s="7" t="s">
        <v>61748</v>
      </c>
      <c r="J1874" s="23"/>
      <c r="K1874" s="23"/>
      <c r="L1874" s="23"/>
      <c r="M1874" s="23"/>
      <c r="N1874" s="23"/>
      <c r="O1874" s="23"/>
      <c r="P1874" s="23"/>
      <c r="Q1874" s="23"/>
      <c r="R1874" s="23"/>
      <c r="S1874" s="23"/>
      <c r="T1874" s="23"/>
      <c r="U1874" s="23"/>
    </row>
    <row r="1875" spans="1:21" ht="262.2">
      <c r="A1875" s="160" t="s">
        <v>61749</v>
      </c>
      <c r="B1875" s="153" t="s">
        <v>61750</v>
      </c>
      <c r="C1875" s="153" t="s">
        <v>61751</v>
      </c>
      <c r="D1875" s="153" t="s">
        <v>61752</v>
      </c>
      <c r="E1875" s="153" t="s">
        <v>61753</v>
      </c>
      <c r="F1875" s="153" t="s">
        <v>61754</v>
      </c>
      <c r="G1875" s="23" t="s">
        <v>61755</v>
      </c>
      <c r="H1875" s="7" t="s">
        <v>61756</v>
      </c>
      <c r="I1875" s="7" t="s">
        <v>61757</v>
      </c>
      <c r="J1875" s="23"/>
      <c r="K1875" s="23"/>
      <c r="L1875" s="23"/>
      <c r="M1875" s="23"/>
      <c r="N1875" s="23"/>
      <c r="O1875" s="23"/>
      <c r="P1875" s="23"/>
      <c r="Q1875" s="23"/>
      <c r="R1875" s="23"/>
      <c r="S1875" s="23"/>
      <c r="T1875" s="23"/>
      <c r="U1875" s="23"/>
    </row>
    <row r="1876" spans="1:21" ht="276">
      <c r="A1876" s="160" t="s">
        <v>61758</v>
      </c>
      <c r="B1876" s="153" t="s">
        <v>61759</v>
      </c>
      <c r="C1876" s="153" t="s">
        <v>61760</v>
      </c>
      <c r="D1876" s="153" t="s">
        <v>61761</v>
      </c>
      <c r="E1876" s="153" t="s">
        <v>61762</v>
      </c>
      <c r="F1876" s="153" t="s">
        <v>61763</v>
      </c>
      <c r="G1876" s="23" t="s">
        <v>61764</v>
      </c>
      <c r="H1876" s="7" t="s">
        <v>61765</v>
      </c>
      <c r="I1876" s="7" t="s">
        <v>61766</v>
      </c>
      <c r="J1876" s="23"/>
      <c r="K1876" s="23"/>
      <c r="L1876" s="23"/>
      <c r="M1876" s="23"/>
      <c r="N1876" s="23"/>
      <c r="O1876" s="23"/>
      <c r="P1876" s="23"/>
      <c r="Q1876" s="23"/>
      <c r="R1876" s="23"/>
      <c r="S1876" s="23"/>
      <c r="T1876" s="23"/>
      <c r="U1876" s="23"/>
    </row>
    <row r="1877" spans="1:21" ht="165.6">
      <c r="A1877" s="160" t="s">
        <v>61767</v>
      </c>
      <c r="B1877" s="153" t="s">
        <v>61768</v>
      </c>
      <c r="C1877" s="153" t="s">
        <v>61769</v>
      </c>
      <c r="D1877" s="153" t="s">
        <v>61770</v>
      </c>
      <c r="E1877" s="153" t="s">
        <v>61771</v>
      </c>
      <c r="F1877" s="153" t="s">
        <v>61772</v>
      </c>
      <c r="G1877" s="23" t="s">
        <v>61773</v>
      </c>
      <c r="H1877" s="7" t="s">
        <v>61774</v>
      </c>
      <c r="I1877" s="7" t="s">
        <v>61775</v>
      </c>
      <c r="J1877" s="23"/>
      <c r="K1877" s="23"/>
      <c r="L1877" s="23"/>
      <c r="M1877" s="23"/>
      <c r="N1877" s="23"/>
      <c r="O1877" s="23"/>
      <c r="P1877" s="23"/>
      <c r="Q1877" s="23"/>
      <c r="R1877" s="23"/>
      <c r="S1877" s="23"/>
      <c r="T1877" s="23"/>
      <c r="U1877" s="23"/>
    </row>
    <row r="1878" spans="1:21" ht="27.6">
      <c r="A1878" s="160" t="s">
        <v>61776</v>
      </c>
      <c r="B1878" s="153" t="s">
        <v>61777</v>
      </c>
      <c r="C1878" s="153" t="s">
        <v>61778</v>
      </c>
      <c r="D1878" s="153" t="s">
        <v>61779</v>
      </c>
      <c r="E1878" s="153" t="s">
        <v>61780</v>
      </c>
      <c r="F1878" s="153" t="s">
        <v>61781</v>
      </c>
      <c r="G1878" s="23" t="s">
        <v>61782</v>
      </c>
      <c r="H1878" s="7" t="s">
        <v>61783</v>
      </c>
      <c r="I1878" s="7" t="s">
        <v>61784</v>
      </c>
      <c r="J1878" s="23"/>
      <c r="K1878" s="23"/>
      <c r="L1878" s="23"/>
      <c r="M1878" s="23"/>
      <c r="N1878" s="23"/>
      <c r="O1878" s="23"/>
      <c r="P1878" s="23"/>
      <c r="Q1878" s="23"/>
      <c r="R1878" s="23"/>
      <c r="S1878" s="23"/>
      <c r="T1878" s="23"/>
      <c r="U1878" s="23"/>
    </row>
    <row r="1879" spans="1:21" ht="82.8">
      <c r="A1879" s="160" t="s">
        <v>61785</v>
      </c>
      <c r="B1879" s="153" t="s">
        <v>61786</v>
      </c>
      <c r="C1879" s="153" t="s">
        <v>61787</v>
      </c>
      <c r="D1879" s="153" t="s">
        <v>61788</v>
      </c>
      <c r="E1879" s="153" t="s">
        <v>61789</v>
      </c>
      <c r="F1879" s="153" t="s">
        <v>61790</v>
      </c>
      <c r="G1879" s="23" t="s">
        <v>61791</v>
      </c>
      <c r="H1879" s="7" t="s">
        <v>61792</v>
      </c>
      <c r="I1879" s="7" t="s">
        <v>61793</v>
      </c>
      <c r="J1879" s="23"/>
      <c r="K1879" s="23"/>
      <c r="L1879" s="23"/>
      <c r="M1879" s="23"/>
      <c r="N1879" s="23"/>
      <c r="O1879" s="23"/>
      <c r="P1879" s="23"/>
      <c r="Q1879" s="23"/>
      <c r="R1879" s="23"/>
      <c r="S1879" s="23"/>
      <c r="T1879" s="23"/>
      <c r="U1879" s="23"/>
    </row>
    <row r="1880" spans="1:21" ht="82.8">
      <c r="A1880" s="160" t="s">
        <v>61794</v>
      </c>
      <c r="B1880" s="153" t="s">
        <v>61795</v>
      </c>
      <c r="C1880" s="153" t="s">
        <v>61796</v>
      </c>
      <c r="D1880" s="153" t="s">
        <v>61797</v>
      </c>
      <c r="E1880" s="153" t="s">
        <v>61798</v>
      </c>
      <c r="F1880" s="153" t="s">
        <v>61799</v>
      </c>
      <c r="G1880" s="23" t="s">
        <v>61800</v>
      </c>
      <c r="H1880" s="7" t="s">
        <v>61801</v>
      </c>
      <c r="I1880" s="7" t="s">
        <v>61802</v>
      </c>
      <c r="J1880" s="23"/>
      <c r="K1880" s="23"/>
      <c r="L1880" s="23"/>
      <c r="M1880" s="23"/>
      <c r="N1880" s="23"/>
      <c r="O1880" s="23"/>
      <c r="P1880" s="23"/>
      <c r="Q1880" s="23"/>
      <c r="R1880" s="23"/>
      <c r="S1880" s="23"/>
      <c r="T1880" s="23"/>
      <c r="U1880" s="23"/>
    </row>
    <row r="1881" spans="1:21" ht="69">
      <c r="A1881" s="160" t="s">
        <v>61803</v>
      </c>
      <c r="B1881" s="153" t="s">
        <v>61804</v>
      </c>
      <c r="C1881" s="153" t="s">
        <v>61805</v>
      </c>
      <c r="D1881" s="153" t="s">
        <v>61806</v>
      </c>
      <c r="E1881" s="153" t="s">
        <v>61807</v>
      </c>
      <c r="F1881" s="153" t="s">
        <v>61808</v>
      </c>
      <c r="G1881" s="23" t="s">
        <v>61809</v>
      </c>
      <c r="H1881" s="7" t="s">
        <v>61810</v>
      </c>
      <c r="I1881" s="7" t="s">
        <v>61811</v>
      </c>
      <c r="J1881" s="23"/>
      <c r="K1881" s="23"/>
      <c r="L1881" s="23"/>
      <c r="M1881" s="23"/>
      <c r="N1881" s="23"/>
      <c r="O1881" s="23"/>
      <c r="P1881" s="23"/>
      <c r="Q1881" s="23"/>
      <c r="R1881" s="23"/>
      <c r="S1881" s="23"/>
      <c r="T1881" s="23"/>
      <c r="U1881" s="23"/>
    </row>
    <row r="1882" spans="1:21" ht="27.6">
      <c r="A1882" s="160" t="s">
        <v>61812</v>
      </c>
      <c r="B1882" s="153" t="s">
        <v>61813</v>
      </c>
      <c r="C1882" s="153" t="s">
        <v>61814</v>
      </c>
      <c r="D1882" s="153" t="s">
        <v>61815</v>
      </c>
      <c r="E1882" s="153" t="s">
        <v>61816</v>
      </c>
      <c r="F1882" s="153" t="s">
        <v>61817</v>
      </c>
      <c r="G1882" s="23" t="s">
        <v>61818</v>
      </c>
      <c r="H1882" s="7" t="s">
        <v>61819</v>
      </c>
      <c r="I1882" s="7" t="s">
        <v>61820</v>
      </c>
      <c r="J1882" s="23"/>
      <c r="K1882" s="23"/>
      <c r="L1882" s="23"/>
      <c r="M1882" s="23"/>
      <c r="N1882" s="23"/>
      <c r="O1882" s="23"/>
      <c r="P1882" s="23"/>
      <c r="Q1882" s="23"/>
      <c r="R1882" s="23"/>
      <c r="S1882" s="23"/>
      <c r="T1882" s="23"/>
      <c r="U1882" s="23"/>
    </row>
    <row r="1883" spans="1:21" ht="69">
      <c r="A1883" s="160" t="s">
        <v>61821</v>
      </c>
      <c r="B1883" s="153" t="s">
        <v>61822</v>
      </c>
      <c r="C1883" s="153" t="s">
        <v>61823</v>
      </c>
      <c r="D1883" s="153" t="s">
        <v>61824</v>
      </c>
      <c r="E1883" s="153" t="s">
        <v>61825</v>
      </c>
      <c r="F1883" s="153" t="s">
        <v>61826</v>
      </c>
      <c r="G1883" s="23" t="s">
        <v>61827</v>
      </c>
      <c r="H1883" s="7" t="s">
        <v>61828</v>
      </c>
      <c r="I1883" s="7" t="s">
        <v>61829</v>
      </c>
      <c r="J1883" s="23"/>
      <c r="K1883" s="23"/>
      <c r="L1883" s="23"/>
      <c r="M1883" s="23"/>
      <c r="N1883" s="23"/>
      <c r="O1883" s="23"/>
      <c r="P1883" s="23"/>
      <c r="Q1883" s="23"/>
      <c r="R1883" s="23"/>
      <c r="S1883" s="23"/>
      <c r="T1883" s="23"/>
      <c r="U1883" s="23"/>
    </row>
    <row r="1884" spans="1:21" ht="69">
      <c r="A1884" s="160" t="s">
        <v>61830</v>
      </c>
      <c r="B1884" s="153" t="s">
        <v>61831</v>
      </c>
      <c r="C1884" s="153" t="s">
        <v>61832</v>
      </c>
      <c r="D1884" s="153" t="s">
        <v>61833</v>
      </c>
      <c r="E1884" s="153" t="s">
        <v>61834</v>
      </c>
      <c r="F1884" s="153" t="s">
        <v>61835</v>
      </c>
      <c r="G1884" s="23" t="s">
        <v>61836</v>
      </c>
      <c r="H1884" s="7" t="s">
        <v>61837</v>
      </c>
      <c r="I1884" s="7" t="s">
        <v>61838</v>
      </c>
      <c r="J1884" s="23"/>
      <c r="K1884" s="23"/>
      <c r="L1884" s="23"/>
      <c r="M1884" s="23"/>
      <c r="N1884" s="23"/>
      <c r="O1884" s="23"/>
      <c r="P1884" s="23"/>
      <c r="Q1884" s="23"/>
      <c r="R1884" s="23"/>
      <c r="S1884" s="23"/>
      <c r="T1884" s="23"/>
      <c r="U1884" s="23"/>
    </row>
    <row r="1885" spans="1:21" ht="55.2">
      <c r="A1885" s="160" t="s">
        <v>61839</v>
      </c>
      <c r="B1885" s="153" t="s">
        <v>61840</v>
      </c>
      <c r="C1885" s="153" t="s">
        <v>61841</v>
      </c>
      <c r="D1885" s="153" t="s">
        <v>61842</v>
      </c>
      <c r="E1885" s="153" t="s">
        <v>61843</v>
      </c>
      <c r="F1885" s="153" t="s">
        <v>61844</v>
      </c>
      <c r="G1885" s="23" t="s">
        <v>61845</v>
      </c>
      <c r="H1885" s="7" t="s">
        <v>61846</v>
      </c>
      <c r="I1885" s="7" t="s">
        <v>61847</v>
      </c>
      <c r="J1885" s="23"/>
      <c r="K1885" s="23"/>
      <c r="L1885" s="23"/>
      <c r="M1885" s="23"/>
      <c r="N1885" s="23"/>
      <c r="O1885" s="23"/>
      <c r="P1885" s="23"/>
      <c r="Q1885" s="23"/>
      <c r="R1885" s="23"/>
      <c r="S1885" s="23"/>
      <c r="T1885" s="23"/>
      <c r="U1885" s="23"/>
    </row>
    <row r="1886" spans="1:21" ht="27.6">
      <c r="A1886" s="160" t="s">
        <v>61848</v>
      </c>
      <c r="B1886" s="153" t="s">
        <v>61849</v>
      </c>
      <c r="C1886" s="5" t="s">
        <v>26246</v>
      </c>
      <c r="D1886" s="153" t="s">
        <v>61850</v>
      </c>
      <c r="E1886" s="153" t="s">
        <v>61851</v>
      </c>
      <c r="F1886" s="153" t="s">
        <v>61852</v>
      </c>
      <c r="G1886" s="23" t="s">
        <v>61853</v>
      </c>
      <c r="H1886" s="7" t="s">
        <v>61854</v>
      </c>
      <c r="I1886" s="7" t="s">
        <v>61855</v>
      </c>
      <c r="J1886" s="23"/>
      <c r="K1886" s="23"/>
      <c r="L1886" s="23"/>
      <c r="M1886" s="23"/>
      <c r="N1886" s="23"/>
      <c r="O1886" s="23"/>
      <c r="P1886" s="23"/>
      <c r="Q1886" s="23"/>
      <c r="R1886" s="23"/>
      <c r="S1886" s="23"/>
      <c r="T1886" s="23"/>
      <c r="U1886" s="23"/>
    </row>
    <row r="1887" spans="1:21" ht="27.6">
      <c r="A1887" s="167" t="s">
        <v>61856</v>
      </c>
      <c r="B1887" s="153"/>
      <c r="C1887" s="153" t="s">
        <v>61857</v>
      </c>
      <c r="D1887" s="153"/>
      <c r="E1887" s="153"/>
      <c r="F1887" s="153"/>
      <c r="G1887" s="23"/>
      <c r="H1887" s="7"/>
      <c r="I1887" s="7"/>
      <c r="J1887" s="23"/>
      <c r="K1887" s="23"/>
      <c r="L1887" s="23"/>
      <c r="M1887" s="23"/>
      <c r="N1887" s="23"/>
      <c r="O1887" s="23"/>
      <c r="P1887" s="23"/>
      <c r="Q1887" s="23"/>
      <c r="R1887" s="23"/>
      <c r="S1887" s="23"/>
      <c r="T1887" s="23"/>
      <c r="U1887" s="23"/>
    </row>
    <row r="1888" spans="1:21" ht="27.6">
      <c r="A1888" s="167" t="s">
        <v>61858</v>
      </c>
      <c r="B1888" s="153"/>
      <c r="C1888" s="153" t="s">
        <v>61859</v>
      </c>
      <c r="D1888" s="153"/>
      <c r="E1888" s="153"/>
      <c r="F1888" s="153"/>
      <c r="G1888" s="23"/>
      <c r="H1888" s="7"/>
      <c r="I1888" s="7"/>
      <c r="J1888" s="23"/>
      <c r="K1888" s="23"/>
      <c r="L1888" s="23"/>
      <c r="M1888" s="23"/>
      <c r="N1888" s="23"/>
      <c r="O1888" s="23"/>
      <c r="P1888" s="23"/>
      <c r="Q1888" s="23"/>
      <c r="R1888" s="23"/>
      <c r="S1888" s="23"/>
      <c r="T1888" s="23"/>
      <c r="U1888" s="23"/>
    </row>
    <row r="1889" spans="1:21" ht="13.8">
      <c r="A1889" s="167" t="s">
        <v>61860</v>
      </c>
      <c r="B1889" s="153"/>
      <c r="C1889" s="5" t="s">
        <v>61861</v>
      </c>
      <c r="D1889" s="153"/>
      <c r="E1889" s="153"/>
      <c r="F1889" s="153"/>
      <c r="G1889" s="23"/>
      <c r="H1889" s="7"/>
      <c r="I1889" s="7"/>
      <c r="J1889" s="23"/>
      <c r="K1889" s="23"/>
      <c r="L1889" s="23"/>
      <c r="M1889" s="23"/>
      <c r="N1889" s="23"/>
      <c r="O1889" s="23"/>
      <c r="P1889" s="23"/>
      <c r="Q1889" s="23"/>
      <c r="R1889" s="23"/>
      <c r="S1889" s="23"/>
      <c r="T1889" s="23"/>
      <c r="U1889" s="23"/>
    </row>
    <row r="1890" spans="1:21" ht="69">
      <c r="A1890" s="160" t="s">
        <v>61862</v>
      </c>
      <c r="B1890" s="153" t="s">
        <v>61863</v>
      </c>
      <c r="C1890" s="5" t="s">
        <v>26246</v>
      </c>
      <c r="D1890" s="153" t="s">
        <v>61864</v>
      </c>
      <c r="E1890" s="153" t="s">
        <v>61865</v>
      </c>
      <c r="F1890" s="153" t="s">
        <v>61866</v>
      </c>
      <c r="G1890" s="23" t="s">
        <v>61867</v>
      </c>
      <c r="H1890" s="7" t="s">
        <v>61868</v>
      </c>
      <c r="I1890" s="7" t="s">
        <v>61869</v>
      </c>
      <c r="J1890" s="23"/>
      <c r="K1890" s="23"/>
      <c r="L1890" s="23"/>
      <c r="M1890" s="23"/>
      <c r="N1890" s="23"/>
      <c r="O1890" s="23"/>
      <c r="P1890" s="23"/>
      <c r="Q1890" s="23"/>
      <c r="R1890" s="23"/>
      <c r="S1890" s="23"/>
      <c r="T1890" s="23"/>
      <c r="U1890" s="23"/>
    </row>
    <row r="1891" spans="1:21" ht="52.8">
      <c r="A1891" s="167" t="s">
        <v>61870</v>
      </c>
      <c r="B1891" s="153"/>
      <c r="C1891" s="152" t="s">
        <v>61871</v>
      </c>
      <c r="D1891" s="153"/>
      <c r="E1891" s="153"/>
      <c r="F1891" s="153"/>
      <c r="G1891" s="23"/>
      <c r="H1891" s="7"/>
      <c r="I1891" s="7"/>
      <c r="J1891" s="23"/>
      <c r="K1891" s="23"/>
      <c r="L1891" s="23"/>
      <c r="M1891" s="23"/>
      <c r="N1891" s="23"/>
      <c r="O1891" s="23"/>
      <c r="P1891" s="23"/>
      <c r="Q1891" s="23"/>
      <c r="R1891" s="23"/>
      <c r="S1891" s="23"/>
      <c r="T1891" s="23"/>
      <c r="U1891" s="23"/>
    </row>
    <row r="1892" spans="1:21" ht="55.2">
      <c r="A1892" s="167" t="s">
        <v>61872</v>
      </c>
      <c r="B1892" s="153"/>
      <c r="C1892" s="153" t="s">
        <v>61873</v>
      </c>
      <c r="D1892" s="153"/>
      <c r="E1892" s="153"/>
      <c r="F1892" s="153"/>
      <c r="G1892" s="23"/>
      <c r="H1892" s="7"/>
      <c r="I1892" s="7"/>
      <c r="J1892" s="23"/>
      <c r="K1892" s="23"/>
      <c r="L1892" s="23"/>
      <c r="M1892" s="23"/>
      <c r="N1892" s="23"/>
      <c r="O1892" s="23"/>
      <c r="P1892" s="23"/>
      <c r="Q1892" s="23"/>
      <c r="R1892" s="23"/>
      <c r="S1892" s="23"/>
      <c r="T1892" s="23"/>
      <c r="U1892" s="23"/>
    </row>
    <row r="1893" spans="1:21" ht="69">
      <c r="A1893" s="167" t="s">
        <v>61874</v>
      </c>
      <c r="B1893" s="153"/>
      <c r="C1893" s="153" t="s">
        <v>61875</v>
      </c>
      <c r="D1893" s="153"/>
      <c r="E1893" s="153"/>
      <c r="F1893" s="153"/>
      <c r="G1893" s="23"/>
      <c r="H1893" s="7"/>
      <c r="I1893" s="7"/>
      <c r="J1893" s="23"/>
      <c r="K1893" s="23"/>
      <c r="L1893" s="23"/>
      <c r="M1893" s="23"/>
      <c r="N1893" s="23"/>
      <c r="O1893" s="23"/>
      <c r="P1893" s="23"/>
      <c r="Q1893" s="23"/>
      <c r="R1893" s="23"/>
      <c r="S1893" s="23"/>
      <c r="T1893" s="23"/>
      <c r="U1893" s="23"/>
    </row>
    <row r="1894" spans="1:21" ht="124.2">
      <c r="A1894" s="160" t="s">
        <v>61876</v>
      </c>
      <c r="B1894" s="153" t="s">
        <v>61877</v>
      </c>
      <c r="C1894" s="5" t="s">
        <v>26246</v>
      </c>
      <c r="D1894" s="153" t="s">
        <v>61878</v>
      </c>
      <c r="E1894" s="153" t="s">
        <v>61879</v>
      </c>
      <c r="F1894" s="153" t="s">
        <v>61880</v>
      </c>
      <c r="G1894" s="23" t="s">
        <v>61881</v>
      </c>
      <c r="H1894" s="7" t="s">
        <v>61882</v>
      </c>
      <c r="I1894" s="7" t="s">
        <v>61883</v>
      </c>
      <c r="J1894" s="23"/>
      <c r="K1894" s="23"/>
      <c r="L1894" s="23"/>
      <c r="M1894" s="23"/>
      <c r="N1894" s="23"/>
      <c r="O1894" s="23"/>
      <c r="P1894" s="23"/>
      <c r="Q1894" s="23"/>
      <c r="R1894" s="23"/>
      <c r="S1894" s="23"/>
      <c r="T1894" s="23"/>
      <c r="U1894" s="23"/>
    </row>
    <row r="1895" spans="1:21" ht="82.8">
      <c r="A1895" s="167" t="s">
        <v>61884</v>
      </c>
      <c r="B1895" s="153"/>
      <c r="C1895" s="153" t="s">
        <v>61885</v>
      </c>
      <c r="D1895" s="153"/>
      <c r="E1895" s="153"/>
      <c r="F1895" s="153"/>
      <c r="G1895" s="23"/>
      <c r="H1895" s="7"/>
      <c r="I1895" s="7"/>
      <c r="J1895" s="23"/>
      <c r="K1895" s="23"/>
      <c r="L1895" s="23"/>
      <c r="M1895" s="23"/>
      <c r="N1895" s="23"/>
      <c r="O1895" s="23"/>
      <c r="P1895" s="23"/>
      <c r="Q1895" s="23"/>
      <c r="R1895" s="23"/>
      <c r="S1895" s="23"/>
      <c r="T1895" s="23"/>
      <c r="U1895" s="23"/>
    </row>
    <row r="1896" spans="1:21" ht="15" customHeight="1">
      <c r="A1896" s="167" t="s">
        <v>61886</v>
      </c>
      <c r="B1896" s="153"/>
      <c r="C1896" s="153" t="s">
        <v>61887</v>
      </c>
      <c r="D1896" s="153"/>
      <c r="E1896" s="153"/>
      <c r="F1896" s="153"/>
      <c r="G1896" s="23"/>
      <c r="H1896" s="7"/>
      <c r="I1896" s="7"/>
      <c r="J1896" s="23"/>
      <c r="K1896" s="23"/>
      <c r="L1896" s="23"/>
      <c r="M1896" s="23"/>
      <c r="N1896" s="23"/>
      <c r="O1896" s="23"/>
      <c r="P1896" s="23"/>
      <c r="Q1896" s="23"/>
      <c r="R1896" s="23"/>
      <c r="S1896" s="23"/>
      <c r="T1896" s="23"/>
      <c r="U1896" s="23"/>
    </row>
    <row r="1897" spans="1:21" ht="15" customHeight="1">
      <c r="A1897" s="167" t="s">
        <v>61888</v>
      </c>
      <c r="B1897" s="153"/>
      <c r="C1897" s="153" t="s">
        <v>61889</v>
      </c>
      <c r="D1897" s="153"/>
      <c r="E1897" s="153"/>
      <c r="F1897" s="153"/>
      <c r="G1897" s="23"/>
      <c r="H1897" s="7"/>
      <c r="I1897" s="7"/>
      <c r="J1897" s="23"/>
      <c r="K1897" s="23"/>
      <c r="L1897" s="23"/>
      <c r="M1897" s="23"/>
      <c r="N1897" s="23"/>
      <c r="O1897" s="23"/>
      <c r="P1897" s="23"/>
      <c r="Q1897" s="23"/>
      <c r="R1897" s="23"/>
      <c r="S1897" s="23"/>
      <c r="T1897" s="23"/>
      <c r="U1897" s="23"/>
    </row>
    <row r="1898" spans="1:21" ht="69">
      <c r="A1898" s="160" t="s">
        <v>61890</v>
      </c>
      <c r="B1898" s="153" t="s">
        <v>61891</v>
      </c>
      <c r="C1898" s="5" t="s">
        <v>26246</v>
      </c>
      <c r="D1898" s="153" t="s">
        <v>61892</v>
      </c>
      <c r="E1898" s="153" t="s">
        <v>61893</v>
      </c>
      <c r="F1898" s="153" t="s">
        <v>61894</v>
      </c>
      <c r="G1898" s="23" t="s">
        <v>61895</v>
      </c>
      <c r="H1898" s="7" t="s">
        <v>61896</v>
      </c>
      <c r="I1898" s="7" t="s">
        <v>61897</v>
      </c>
      <c r="J1898" s="23"/>
      <c r="K1898" s="23"/>
      <c r="L1898" s="23"/>
      <c r="M1898" s="23"/>
      <c r="N1898" s="23"/>
      <c r="O1898" s="23"/>
      <c r="P1898" s="23"/>
      <c r="Q1898" s="23"/>
      <c r="R1898" s="23"/>
      <c r="S1898" s="23"/>
      <c r="T1898" s="23"/>
      <c r="U1898" s="23"/>
    </row>
    <row r="1899" spans="1:21" ht="69">
      <c r="A1899" s="167" t="s">
        <v>61898</v>
      </c>
      <c r="B1899" s="153"/>
      <c r="C1899" s="153" t="s">
        <v>61899</v>
      </c>
      <c r="D1899" s="153"/>
      <c r="E1899" s="153"/>
      <c r="F1899" s="153"/>
      <c r="G1899" s="23"/>
      <c r="H1899" s="7"/>
      <c r="I1899" s="7"/>
      <c r="J1899" s="23"/>
      <c r="K1899" s="23"/>
      <c r="L1899" s="23"/>
      <c r="M1899" s="23"/>
      <c r="N1899" s="23"/>
      <c r="O1899" s="23"/>
      <c r="P1899" s="23"/>
      <c r="Q1899" s="23"/>
      <c r="R1899" s="23"/>
      <c r="S1899" s="23"/>
      <c r="T1899" s="23"/>
      <c r="U1899" s="23"/>
    </row>
    <row r="1900" spans="1:21" ht="55.2">
      <c r="A1900" s="167" t="s">
        <v>61900</v>
      </c>
      <c r="B1900" s="153"/>
      <c r="C1900" s="153" t="s">
        <v>61901</v>
      </c>
      <c r="D1900" s="153"/>
      <c r="E1900" s="153"/>
      <c r="F1900" s="153"/>
      <c r="G1900" s="23"/>
      <c r="H1900" s="7"/>
      <c r="I1900" s="7"/>
      <c r="J1900" s="23"/>
      <c r="K1900" s="23"/>
      <c r="L1900" s="23"/>
      <c r="M1900" s="23"/>
      <c r="N1900" s="23"/>
      <c r="O1900" s="23"/>
      <c r="P1900" s="23"/>
      <c r="Q1900" s="23"/>
      <c r="R1900" s="23"/>
      <c r="S1900" s="23"/>
      <c r="T1900" s="23"/>
      <c r="U1900" s="23"/>
    </row>
    <row r="1901" spans="1:21" ht="55.2">
      <c r="A1901" s="167" t="s">
        <v>61902</v>
      </c>
      <c r="B1901" s="153"/>
      <c r="C1901" s="153" t="s">
        <v>61903</v>
      </c>
      <c r="D1901" s="153"/>
      <c r="E1901" s="153"/>
      <c r="F1901" s="153"/>
      <c r="G1901" s="23"/>
      <c r="H1901" s="7"/>
      <c r="I1901" s="7"/>
      <c r="J1901" s="23"/>
      <c r="K1901" s="23"/>
      <c r="L1901" s="23"/>
      <c r="M1901" s="23"/>
      <c r="N1901" s="23"/>
      <c r="O1901" s="23"/>
      <c r="P1901" s="23"/>
      <c r="Q1901" s="23"/>
      <c r="R1901" s="23"/>
      <c r="S1901" s="23"/>
      <c r="T1901" s="23"/>
      <c r="U1901" s="23"/>
    </row>
    <row r="1902" spans="1:21" ht="27.6">
      <c r="A1902" s="160" t="s">
        <v>61904</v>
      </c>
      <c r="B1902" s="153" t="s">
        <v>61905</v>
      </c>
      <c r="C1902" s="153" t="s">
        <v>61906</v>
      </c>
      <c r="D1902" s="153" t="s">
        <v>61907</v>
      </c>
      <c r="E1902" s="153" t="s">
        <v>61908</v>
      </c>
      <c r="F1902" s="153" t="s">
        <v>61909</v>
      </c>
      <c r="G1902" s="23" t="s">
        <v>61910</v>
      </c>
      <c r="H1902" s="7" t="s">
        <v>61911</v>
      </c>
      <c r="I1902" s="7" t="s">
        <v>61912</v>
      </c>
      <c r="J1902" s="23"/>
      <c r="K1902" s="23"/>
      <c r="L1902" s="23"/>
      <c r="M1902" s="23"/>
      <c r="N1902" s="23"/>
      <c r="O1902" s="23"/>
      <c r="P1902" s="23"/>
      <c r="Q1902" s="23"/>
      <c r="R1902" s="23"/>
      <c r="S1902" s="23"/>
      <c r="T1902" s="23"/>
      <c r="U1902" s="23"/>
    </row>
    <row r="1903" spans="1:21" ht="13.8">
      <c r="A1903" s="160" t="s">
        <v>61913</v>
      </c>
      <c r="B1903" s="153" t="s">
        <v>61914</v>
      </c>
      <c r="C1903" s="153" t="s">
        <v>61914</v>
      </c>
      <c r="D1903" s="153" t="s">
        <v>61914</v>
      </c>
      <c r="E1903" s="153" t="s">
        <v>61914</v>
      </c>
      <c r="F1903" s="153" t="s">
        <v>61914</v>
      </c>
      <c r="G1903" s="23" t="s">
        <v>61914</v>
      </c>
      <c r="H1903" s="7" t="s">
        <v>61914</v>
      </c>
      <c r="I1903" s="7" t="s">
        <v>61914</v>
      </c>
      <c r="J1903" s="23"/>
      <c r="K1903" s="23"/>
      <c r="L1903" s="23"/>
      <c r="M1903" s="23"/>
      <c r="N1903" s="23"/>
      <c r="O1903" s="23"/>
      <c r="P1903" s="23"/>
      <c r="Q1903" s="23"/>
      <c r="R1903" s="23"/>
      <c r="S1903" s="23"/>
      <c r="T1903" s="23"/>
      <c r="U1903" s="23"/>
    </row>
    <row r="1904" spans="1:21" ht="41.4">
      <c r="A1904" s="160" t="s">
        <v>61915</v>
      </c>
      <c r="B1904" s="153" t="s">
        <v>61916</v>
      </c>
      <c r="C1904" s="153" t="s">
        <v>61917</v>
      </c>
      <c r="D1904" s="153" t="s">
        <v>61918</v>
      </c>
      <c r="E1904" s="153" t="s">
        <v>61919</v>
      </c>
      <c r="F1904" s="153" t="s">
        <v>61920</v>
      </c>
      <c r="G1904" s="8" t="s">
        <v>61921</v>
      </c>
      <c r="H1904" s="7" t="s">
        <v>61922</v>
      </c>
      <c r="I1904" s="7" t="s">
        <v>61923</v>
      </c>
      <c r="J1904" s="23"/>
      <c r="K1904" s="23"/>
      <c r="L1904" s="23"/>
      <c r="M1904" s="23"/>
      <c r="N1904" s="23"/>
      <c r="O1904" s="23"/>
      <c r="P1904" s="23"/>
      <c r="Q1904" s="23"/>
      <c r="R1904" s="23"/>
      <c r="S1904" s="23"/>
      <c r="T1904" s="23"/>
      <c r="U1904" s="23"/>
    </row>
    <row r="1905" spans="1:21" ht="69">
      <c r="A1905" s="160" t="s">
        <v>61924</v>
      </c>
      <c r="B1905" s="153" t="s">
        <v>61925</v>
      </c>
      <c r="C1905" s="153" t="s">
        <v>61926</v>
      </c>
      <c r="D1905" s="153" t="s">
        <v>61927</v>
      </c>
      <c r="E1905" s="153" t="s">
        <v>61928</v>
      </c>
      <c r="F1905" s="153" t="s">
        <v>61929</v>
      </c>
      <c r="G1905" s="6" t="s">
        <v>61930</v>
      </c>
      <c r="H1905" s="7" t="s">
        <v>61931</v>
      </c>
      <c r="I1905" s="7" t="s">
        <v>61932</v>
      </c>
      <c r="J1905" s="23"/>
      <c r="K1905" s="23"/>
      <c r="L1905" s="23"/>
      <c r="M1905" s="23"/>
      <c r="N1905" s="23"/>
      <c r="O1905" s="23"/>
      <c r="P1905" s="23"/>
      <c r="Q1905" s="23"/>
      <c r="R1905" s="23"/>
      <c r="S1905" s="23"/>
      <c r="T1905" s="23"/>
      <c r="U1905" s="23"/>
    </row>
    <row r="1906" spans="1:21" ht="55.2">
      <c r="A1906" s="160" t="s">
        <v>61933</v>
      </c>
      <c r="B1906" s="153" t="s">
        <v>61934</v>
      </c>
      <c r="C1906" s="153" t="s">
        <v>61935</v>
      </c>
      <c r="D1906" s="153" t="s">
        <v>61936</v>
      </c>
      <c r="E1906" s="153" t="s">
        <v>61937</v>
      </c>
      <c r="F1906" s="153" t="s">
        <v>61938</v>
      </c>
      <c r="G1906" s="6" t="s">
        <v>61939</v>
      </c>
      <c r="H1906" s="7" t="s">
        <v>61940</v>
      </c>
      <c r="I1906" s="7" t="s">
        <v>61941</v>
      </c>
      <c r="J1906" s="23"/>
      <c r="K1906" s="23"/>
      <c r="L1906" s="23"/>
      <c r="M1906" s="23"/>
      <c r="N1906" s="23"/>
      <c r="O1906" s="23"/>
      <c r="P1906" s="23"/>
      <c r="Q1906" s="23"/>
      <c r="R1906" s="23"/>
      <c r="S1906" s="23"/>
      <c r="T1906" s="23"/>
      <c r="U1906" s="23"/>
    </row>
    <row r="1907" spans="1:21" ht="179.4">
      <c r="A1907" s="160" t="s">
        <v>61942</v>
      </c>
      <c r="B1907" s="153" t="s">
        <v>61943</v>
      </c>
      <c r="C1907" s="153" t="s">
        <v>61944</v>
      </c>
      <c r="D1907" s="153" t="s">
        <v>61945</v>
      </c>
      <c r="E1907" s="153" t="s">
        <v>61946</v>
      </c>
      <c r="F1907" s="153" t="s">
        <v>61947</v>
      </c>
      <c r="G1907" s="6" t="s">
        <v>61948</v>
      </c>
      <c r="H1907" s="7" t="s">
        <v>61949</v>
      </c>
      <c r="I1907" s="7" t="s">
        <v>61950</v>
      </c>
      <c r="J1907" s="164"/>
      <c r="K1907" s="164"/>
      <c r="L1907" s="164"/>
      <c r="M1907" s="164"/>
      <c r="N1907" s="164"/>
      <c r="O1907" s="164"/>
      <c r="P1907" s="164"/>
      <c r="Q1907" s="164"/>
      <c r="R1907" s="164"/>
      <c r="S1907" s="164"/>
      <c r="T1907" s="164"/>
      <c r="U1907" s="164"/>
    </row>
    <row r="1908" spans="1:21" ht="27.6">
      <c r="A1908" s="160" t="s">
        <v>61951</v>
      </c>
      <c r="B1908" s="153" t="s">
        <v>61952</v>
      </c>
      <c r="C1908" s="153" t="s">
        <v>61953</v>
      </c>
      <c r="D1908" s="153" t="s">
        <v>61954</v>
      </c>
      <c r="E1908" s="153" t="s">
        <v>61955</v>
      </c>
      <c r="F1908" s="153" t="s">
        <v>61956</v>
      </c>
      <c r="G1908" s="6" t="s">
        <v>61957</v>
      </c>
      <c r="H1908" s="7" t="s">
        <v>61958</v>
      </c>
      <c r="I1908" s="7" t="s">
        <v>61959</v>
      </c>
      <c r="J1908" s="23"/>
      <c r="K1908" s="23"/>
      <c r="L1908" s="23"/>
      <c r="M1908" s="23"/>
      <c r="N1908" s="23"/>
      <c r="O1908" s="23"/>
      <c r="P1908" s="23"/>
      <c r="Q1908" s="23"/>
      <c r="R1908" s="23"/>
      <c r="S1908" s="23"/>
      <c r="T1908" s="23"/>
      <c r="U1908" s="23"/>
    </row>
    <row r="1909" spans="1:21" ht="151.80000000000001">
      <c r="A1909" s="160" t="s">
        <v>61960</v>
      </c>
      <c r="B1909" s="153" t="s">
        <v>61961</v>
      </c>
      <c r="C1909" s="153" t="s">
        <v>61962</v>
      </c>
      <c r="D1909" s="153" t="s">
        <v>61963</v>
      </c>
      <c r="E1909" s="153" t="s">
        <v>61964</v>
      </c>
      <c r="F1909" s="153" t="s">
        <v>61965</v>
      </c>
      <c r="G1909" s="6" t="s">
        <v>61966</v>
      </c>
      <c r="H1909" s="7" t="s">
        <v>61967</v>
      </c>
      <c r="I1909" s="7" t="s">
        <v>61968</v>
      </c>
      <c r="J1909" s="23"/>
      <c r="K1909" s="23"/>
      <c r="L1909" s="23"/>
      <c r="M1909" s="23"/>
      <c r="N1909" s="23"/>
      <c r="O1909" s="23"/>
      <c r="P1909" s="23"/>
      <c r="Q1909" s="23"/>
      <c r="R1909" s="23"/>
      <c r="S1909" s="23"/>
      <c r="T1909" s="23"/>
      <c r="U1909" s="23"/>
    </row>
    <row r="1910" spans="1:21" ht="27.6">
      <c r="A1910" s="160" t="s">
        <v>61969</v>
      </c>
      <c r="B1910" s="153" t="s">
        <v>61970</v>
      </c>
      <c r="C1910" s="153" t="s">
        <v>61971</v>
      </c>
      <c r="D1910" s="153" t="s">
        <v>61972</v>
      </c>
      <c r="E1910" s="153" t="s">
        <v>61973</v>
      </c>
      <c r="F1910" s="153" t="s">
        <v>61974</v>
      </c>
      <c r="G1910" s="6" t="s">
        <v>61975</v>
      </c>
      <c r="H1910" s="7" t="s">
        <v>61976</v>
      </c>
      <c r="I1910" s="7" t="s">
        <v>61977</v>
      </c>
      <c r="J1910" s="23"/>
      <c r="K1910" s="23"/>
      <c r="L1910" s="23"/>
      <c r="M1910" s="23"/>
      <c r="N1910" s="23"/>
      <c r="O1910" s="23"/>
      <c r="P1910" s="23"/>
      <c r="Q1910" s="23"/>
      <c r="R1910" s="23"/>
      <c r="S1910" s="23"/>
      <c r="T1910" s="23"/>
      <c r="U1910" s="23"/>
    </row>
    <row r="1911" spans="1:21" ht="69">
      <c r="A1911" s="160" t="s">
        <v>61978</v>
      </c>
      <c r="B1911" s="153" t="s">
        <v>61979</v>
      </c>
      <c r="C1911" s="153" t="s">
        <v>61980</v>
      </c>
      <c r="D1911" s="153" t="s">
        <v>61981</v>
      </c>
      <c r="E1911" s="153" t="s">
        <v>61982</v>
      </c>
      <c r="F1911" s="153" t="s">
        <v>61983</v>
      </c>
      <c r="G1911" s="6" t="s">
        <v>61984</v>
      </c>
      <c r="H1911" s="7" t="s">
        <v>61985</v>
      </c>
      <c r="I1911" s="7" t="s">
        <v>61986</v>
      </c>
      <c r="J1911" s="23"/>
      <c r="K1911" s="23"/>
      <c r="L1911" s="23"/>
      <c r="M1911" s="23"/>
      <c r="N1911" s="23"/>
      <c r="O1911" s="23"/>
      <c r="P1911" s="23"/>
      <c r="Q1911" s="23"/>
      <c r="R1911" s="23"/>
      <c r="S1911" s="23"/>
      <c r="T1911" s="23"/>
      <c r="U1911" s="23"/>
    </row>
    <row r="1912" spans="1:21" ht="27.6">
      <c r="A1912" s="160" t="s">
        <v>61987</v>
      </c>
      <c r="B1912" s="153" t="s">
        <v>61988</v>
      </c>
      <c r="C1912" s="153" t="s">
        <v>61989</v>
      </c>
      <c r="D1912" s="153" t="s">
        <v>61990</v>
      </c>
      <c r="E1912" s="153" t="s">
        <v>61991</v>
      </c>
      <c r="F1912" s="153" t="s">
        <v>61992</v>
      </c>
      <c r="G1912" s="6" t="s">
        <v>61993</v>
      </c>
      <c r="H1912" s="7" t="s">
        <v>61994</v>
      </c>
      <c r="I1912" s="7" t="s">
        <v>61995</v>
      </c>
      <c r="J1912" s="23"/>
      <c r="K1912" s="23"/>
      <c r="L1912" s="23"/>
      <c r="M1912" s="23"/>
      <c r="N1912" s="23"/>
      <c r="O1912" s="23"/>
      <c r="P1912" s="23"/>
      <c r="Q1912" s="23"/>
      <c r="R1912" s="23"/>
      <c r="S1912" s="23"/>
      <c r="T1912" s="23"/>
      <c r="U1912" s="23"/>
    </row>
    <row r="1913" spans="1:21" ht="15.6">
      <c r="A1913" s="160" t="s">
        <v>61996</v>
      </c>
      <c r="B1913" s="153" t="s">
        <v>61997</v>
      </c>
      <c r="C1913" s="172" t="s">
        <v>61998</v>
      </c>
      <c r="D1913" s="153" t="s">
        <v>61999</v>
      </c>
      <c r="E1913" s="153" t="s">
        <v>62000</v>
      </c>
      <c r="F1913" s="153" t="s">
        <v>62001</v>
      </c>
      <c r="G1913" s="6" t="s">
        <v>62002</v>
      </c>
      <c r="H1913" s="7" t="s">
        <v>62003</v>
      </c>
      <c r="I1913" s="7" t="s">
        <v>62004</v>
      </c>
      <c r="J1913" s="23"/>
      <c r="K1913" s="23"/>
      <c r="L1913" s="23"/>
      <c r="M1913" s="23"/>
      <c r="N1913" s="23"/>
      <c r="O1913" s="23"/>
      <c r="P1913" s="23"/>
      <c r="Q1913" s="23"/>
      <c r="R1913" s="23"/>
      <c r="S1913" s="23"/>
      <c r="T1913" s="23"/>
      <c r="U1913" s="23"/>
    </row>
    <row r="1914" spans="1:21" ht="220.8">
      <c r="A1914" s="160" t="s">
        <v>62005</v>
      </c>
      <c r="B1914" s="153" t="s">
        <v>62006</v>
      </c>
      <c r="C1914" s="153" t="s">
        <v>62007</v>
      </c>
      <c r="D1914" s="153" t="s">
        <v>62008</v>
      </c>
      <c r="E1914" s="153" t="s">
        <v>62009</v>
      </c>
      <c r="F1914" s="153" t="s">
        <v>62010</v>
      </c>
      <c r="G1914" s="6" t="s">
        <v>62011</v>
      </c>
      <c r="H1914" s="7" t="s">
        <v>62012</v>
      </c>
      <c r="I1914" s="7" t="s">
        <v>62013</v>
      </c>
      <c r="J1914" s="23"/>
      <c r="K1914" s="23"/>
      <c r="L1914" s="23"/>
      <c r="M1914" s="23"/>
      <c r="N1914" s="23"/>
      <c r="O1914" s="23"/>
      <c r="P1914" s="23"/>
      <c r="Q1914" s="23"/>
      <c r="R1914" s="23"/>
      <c r="S1914" s="23"/>
      <c r="T1914" s="23"/>
      <c r="U1914" s="23"/>
    </row>
    <row r="1915" spans="1:21" ht="15.6">
      <c r="A1915" s="160" t="s">
        <v>62014</v>
      </c>
      <c r="B1915" s="153" t="s">
        <v>62015</v>
      </c>
      <c r="C1915" s="172" t="s">
        <v>62016</v>
      </c>
      <c r="D1915" s="153" t="s">
        <v>62017</v>
      </c>
      <c r="E1915" s="153" t="s">
        <v>62018</v>
      </c>
      <c r="F1915" s="153" t="s">
        <v>62019</v>
      </c>
      <c r="G1915" s="6" t="s">
        <v>62020</v>
      </c>
      <c r="H1915" s="7" t="s">
        <v>62021</v>
      </c>
      <c r="I1915" s="7" t="s">
        <v>62022</v>
      </c>
      <c r="J1915" s="23"/>
      <c r="K1915" s="23"/>
      <c r="L1915" s="23"/>
      <c r="M1915" s="23"/>
      <c r="N1915" s="23"/>
      <c r="O1915" s="23"/>
      <c r="P1915" s="23"/>
      <c r="Q1915" s="23"/>
      <c r="R1915" s="23"/>
      <c r="S1915" s="23"/>
      <c r="T1915" s="23"/>
      <c r="U1915" s="23"/>
    </row>
    <row r="1916" spans="1:21" ht="207">
      <c r="A1916" s="160" t="s">
        <v>62023</v>
      </c>
      <c r="B1916" s="153" t="s">
        <v>62024</v>
      </c>
      <c r="C1916" s="153" t="s">
        <v>62025</v>
      </c>
      <c r="D1916" s="153" t="s">
        <v>62026</v>
      </c>
      <c r="E1916" s="153" t="s">
        <v>62027</v>
      </c>
      <c r="F1916" s="153" t="s">
        <v>62028</v>
      </c>
      <c r="G1916" s="6" t="s">
        <v>62029</v>
      </c>
      <c r="H1916" s="7" t="s">
        <v>62030</v>
      </c>
      <c r="I1916" s="7" t="s">
        <v>62031</v>
      </c>
      <c r="J1916" s="23"/>
      <c r="K1916" s="23"/>
      <c r="L1916" s="23"/>
      <c r="M1916" s="23"/>
      <c r="N1916" s="23"/>
      <c r="O1916" s="23"/>
      <c r="P1916" s="23"/>
      <c r="Q1916" s="23"/>
      <c r="R1916" s="23"/>
      <c r="S1916" s="23"/>
      <c r="T1916" s="23"/>
      <c r="U1916" s="23"/>
    </row>
    <row r="1917" spans="1:21" ht="13.8">
      <c r="A1917" s="160" t="s">
        <v>62032</v>
      </c>
      <c r="B1917" s="153" t="s">
        <v>62033</v>
      </c>
      <c r="C1917" s="153" t="s">
        <v>62034</v>
      </c>
      <c r="D1917" s="153" t="s">
        <v>62035</v>
      </c>
      <c r="E1917" s="153" t="s">
        <v>62036</v>
      </c>
      <c r="F1917" s="153" t="s">
        <v>62037</v>
      </c>
      <c r="G1917" s="6" t="s">
        <v>62038</v>
      </c>
      <c r="H1917" s="7" t="s">
        <v>62039</v>
      </c>
      <c r="I1917" s="7" t="s">
        <v>62040</v>
      </c>
      <c r="J1917" s="23"/>
      <c r="K1917" s="23"/>
      <c r="L1917" s="23"/>
      <c r="M1917" s="23"/>
      <c r="N1917" s="23"/>
      <c r="O1917" s="23"/>
      <c r="P1917" s="23"/>
      <c r="Q1917" s="23"/>
      <c r="R1917" s="23"/>
      <c r="S1917" s="23"/>
      <c r="T1917" s="23"/>
      <c r="U1917" s="23"/>
    </row>
    <row r="1918" spans="1:21" ht="409.6">
      <c r="A1918" s="160" t="s">
        <v>62041</v>
      </c>
      <c r="B1918" s="153" t="s">
        <v>62042</v>
      </c>
      <c r="C1918" s="153" t="s">
        <v>62043</v>
      </c>
      <c r="D1918" s="153" t="s">
        <v>62044</v>
      </c>
      <c r="E1918" s="153" t="s">
        <v>62045</v>
      </c>
      <c r="F1918" s="153" t="s">
        <v>62046</v>
      </c>
      <c r="G1918" s="6" t="s">
        <v>62047</v>
      </c>
      <c r="H1918" s="7" t="s">
        <v>62048</v>
      </c>
      <c r="I1918" s="7" t="s">
        <v>62049</v>
      </c>
      <c r="J1918" s="23"/>
      <c r="K1918" s="23"/>
      <c r="L1918" s="23"/>
      <c r="M1918" s="23"/>
      <c r="N1918" s="23"/>
      <c r="O1918" s="23"/>
      <c r="P1918" s="23"/>
      <c r="Q1918" s="23"/>
      <c r="R1918" s="23"/>
      <c r="S1918" s="23"/>
      <c r="T1918" s="23"/>
      <c r="U1918" s="23"/>
    </row>
    <row r="1919" spans="1:21" ht="13.8">
      <c r="A1919" s="160" t="s">
        <v>62050</v>
      </c>
      <c r="B1919" s="153" t="s">
        <v>62051</v>
      </c>
      <c r="C1919" s="153" t="s">
        <v>62052</v>
      </c>
      <c r="D1919" s="153" t="s">
        <v>62053</v>
      </c>
      <c r="E1919" s="153" t="s">
        <v>62054</v>
      </c>
      <c r="F1919" s="153" t="s">
        <v>62055</v>
      </c>
      <c r="G1919" s="6" t="s">
        <v>62056</v>
      </c>
      <c r="H1919" s="7" t="s">
        <v>62057</v>
      </c>
      <c r="I1919" s="7" t="s">
        <v>62058</v>
      </c>
      <c r="J1919" s="23"/>
      <c r="K1919" s="23"/>
      <c r="L1919" s="23"/>
      <c r="M1919" s="23"/>
      <c r="N1919" s="23"/>
      <c r="O1919" s="23"/>
      <c r="P1919" s="23"/>
      <c r="Q1919" s="23"/>
      <c r="R1919" s="23"/>
      <c r="S1919" s="23"/>
      <c r="T1919" s="23"/>
      <c r="U1919" s="23"/>
    </row>
    <row r="1920" spans="1:21" ht="409.6">
      <c r="A1920" s="160" t="s">
        <v>62059</v>
      </c>
      <c r="B1920" s="153" t="s">
        <v>62060</v>
      </c>
      <c r="C1920" s="153" t="s">
        <v>62061</v>
      </c>
      <c r="D1920" s="153" t="s">
        <v>62062</v>
      </c>
      <c r="E1920" s="153" t="s">
        <v>62063</v>
      </c>
      <c r="F1920" s="153" t="s">
        <v>62064</v>
      </c>
      <c r="G1920" s="6" t="s">
        <v>62065</v>
      </c>
      <c r="H1920" s="7" t="s">
        <v>62066</v>
      </c>
      <c r="I1920" s="7" t="s">
        <v>62067</v>
      </c>
      <c r="J1920" s="23"/>
      <c r="K1920" s="23"/>
      <c r="L1920" s="23"/>
      <c r="M1920" s="23"/>
      <c r="N1920" s="23"/>
      <c r="O1920" s="23"/>
      <c r="P1920" s="23"/>
      <c r="Q1920" s="23"/>
      <c r="R1920" s="23"/>
      <c r="S1920" s="23"/>
      <c r="T1920" s="23"/>
      <c r="U1920" s="23"/>
    </row>
    <row r="1921" spans="1:21" ht="27.6">
      <c r="A1921" s="160" t="s">
        <v>62068</v>
      </c>
      <c r="B1921" s="153" t="s">
        <v>62069</v>
      </c>
      <c r="C1921" s="153" t="s">
        <v>62070</v>
      </c>
      <c r="D1921" s="153" t="s">
        <v>62071</v>
      </c>
      <c r="E1921" s="153" t="s">
        <v>62072</v>
      </c>
      <c r="F1921" s="153" t="s">
        <v>62073</v>
      </c>
      <c r="G1921" s="6" t="s">
        <v>62074</v>
      </c>
      <c r="H1921" s="7" t="s">
        <v>62075</v>
      </c>
      <c r="I1921" s="7" t="s">
        <v>62076</v>
      </c>
      <c r="J1921" s="23"/>
      <c r="K1921" s="23"/>
      <c r="L1921" s="23"/>
      <c r="M1921" s="23"/>
      <c r="N1921" s="23"/>
      <c r="O1921" s="23"/>
      <c r="P1921" s="23"/>
      <c r="Q1921" s="23"/>
      <c r="R1921" s="23"/>
      <c r="S1921" s="23"/>
      <c r="T1921" s="23"/>
      <c r="U1921" s="23"/>
    </row>
    <row r="1922" spans="1:21" ht="248.4">
      <c r="A1922" s="160" t="s">
        <v>62077</v>
      </c>
      <c r="B1922" s="153" t="s">
        <v>62078</v>
      </c>
      <c r="C1922" s="153" t="s">
        <v>62079</v>
      </c>
      <c r="D1922" s="153" t="s">
        <v>62080</v>
      </c>
      <c r="E1922" s="153" t="s">
        <v>62081</v>
      </c>
      <c r="F1922" s="153" t="s">
        <v>62082</v>
      </c>
      <c r="G1922" s="6" t="s">
        <v>62083</v>
      </c>
      <c r="H1922" s="7" t="s">
        <v>62084</v>
      </c>
      <c r="I1922" s="7" t="s">
        <v>62085</v>
      </c>
      <c r="J1922" s="23"/>
      <c r="K1922" s="23"/>
      <c r="L1922" s="23"/>
      <c r="M1922" s="23"/>
      <c r="N1922" s="23"/>
      <c r="O1922" s="23"/>
      <c r="P1922" s="23"/>
      <c r="Q1922" s="23"/>
      <c r="R1922" s="23"/>
      <c r="S1922" s="23"/>
      <c r="T1922" s="23"/>
      <c r="U1922" s="23"/>
    </row>
    <row r="1923" spans="1:21" ht="27.6">
      <c r="A1923" s="160" t="s">
        <v>62086</v>
      </c>
      <c r="B1923" s="153" t="s">
        <v>62087</v>
      </c>
      <c r="C1923" s="153" t="s">
        <v>62088</v>
      </c>
      <c r="D1923" s="153" t="s">
        <v>62089</v>
      </c>
      <c r="E1923" s="153" t="s">
        <v>62090</v>
      </c>
      <c r="F1923" s="153" t="s">
        <v>62091</v>
      </c>
      <c r="G1923" s="6" t="s">
        <v>62092</v>
      </c>
      <c r="H1923" s="7" t="s">
        <v>62093</v>
      </c>
      <c r="I1923" s="7" t="s">
        <v>62094</v>
      </c>
      <c r="J1923" s="23"/>
      <c r="K1923" s="23"/>
      <c r="L1923" s="23"/>
      <c r="M1923" s="23"/>
      <c r="N1923" s="23"/>
      <c r="O1923" s="23"/>
      <c r="P1923" s="23"/>
      <c r="Q1923" s="23"/>
      <c r="R1923" s="23"/>
      <c r="S1923" s="23"/>
      <c r="T1923" s="23"/>
      <c r="U1923" s="23"/>
    </row>
    <row r="1924" spans="1:21" ht="27.6">
      <c r="A1924" s="160" t="s">
        <v>60018</v>
      </c>
      <c r="B1924" s="153" t="s">
        <v>62095</v>
      </c>
      <c r="C1924" s="153" t="s">
        <v>62096</v>
      </c>
      <c r="D1924" s="153" t="s">
        <v>62097</v>
      </c>
      <c r="E1924" s="153" t="s">
        <v>62098</v>
      </c>
      <c r="F1924" s="153" t="s">
        <v>62099</v>
      </c>
      <c r="G1924" s="6" t="s">
        <v>60024</v>
      </c>
      <c r="H1924" s="7" t="s">
        <v>62100</v>
      </c>
      <c r="I1924" s="7" t="s">
        <v>62101</v>
      </c>
      <c r="J1924" s="23"/>
      <c r="K1924" s="23"/>
      <c r="L1924" s="23"/>
      <c r="M1924" s="23"/>
      <c r="N1924" s="23"/>
      <c r="O1924" s="23"/>
      <c r="P1924" s="23"/>
      <c r="Q1924" s="23"/>
      <c r="R1924" s="23"/>
      <c r="S1924" s="23"/>
      <c r="T1924" s="23"/>
      <c r="U1924" s="23"/>
    </row>
    <row r="1925" spans="1:21" ht="27.6">
      <c r="A1925" s="166" t="s">
        <v>62102</v>
      </c>
      <c r="B1925" s="23" t="s">
        <v>62103</v>
      </c>
      <c r="C1925" s="23" t="s">
        <v>62104</v>
      </c>
      <c r="D1925" s="23" t="s">
        <v>62103</v>
      </c>
      <c r="E1925" s="23" t="s">
        <v>62103</v>
      </c>
      <c r="F1925" s="23" t="s">
        <v>62103</v>
      </c>
      <c r="G1925" s="6" t="s">
        <v>62105</v>
      </c>
      <c r="H1925" s="7" t="s">
        <v>62106</v>
      </c>
      <c r="I1925" s="7" t="s">
        <v>62107</v>
      </c>
      <c r="J1925" s="23"/>
      <c r="K1925" s="23"/>
      <c r="L1925" s="23"/>
      <c r="M1925" s="23"/>
      <c r="N1925" s="23"/>
      <c r="O1925" s="23"/>
      <c r="P1925" s="23"/>
      <c r="Q1925" s="23"/>
      <c r="R1925" s="23"/>
      <c r="S1925" s="23"/>
      <c r="T1925" s="23"/>
      <c r="U1925" s="23"/>
    </row>
    <row r="1926" spans="1:21" ht="409.6">
      <c r="A1926" s="166" t="s">
        <v>62108</v>
      </c>
      <c r="B1926" s="23" t="s">
        <v>62109</v>
      </c>
      <c r="C1926" s="23" t="s">
        <v>62110</v>
      </c>
      <c r="D1926" s="23" t="s">
        <v>62109</v>
      </c>
      <c r="E1926" s="23" t="s">
        <v>62109</v>
      </c>
      <c r="F1926" s="23" t="s">
        <v>62109</v>
      </c>
      <c r="G1926" s="6" t="s">
        <v>62111</v>
      </c>
      <c r="H1926" s="7" t="s">
        <v>62112</v>
      </c>
      <c r="I1926" s="7" t="s">
        <v>62113</v>
      </c>
      <c r="J1926" s="23"/>
      <c r="K1926" s="23"/>
      <c r="L1926" s="23"/>
      <c r="M1926" s="23"/>
      <c r="N1926" s="23"/>
      <c r="O1926" s="23"/>
      <c r="P1926" s="23"/>
      <c r="Q1926" s="23"/>
      <c r="R1926" s="23"/>
      <c r="S1926" s="23"/>
      <c r="T1926" s="23"/>
      <c r="U1926" s="23"/>
    </row>
    <row r="1927" spans="1:21" ht="27.6">
      <c r="A1927" s="170" t="s">
        <v>62114</v>
      </c>
      <c r="B1927" s="23" t="s">
        <v>62115</v>
      </c>
      <c r="C1927" s="5" t="s">
        <v>26246</v>
      </c>
      <c r="D1927" s="23" t="s">
        <v>62116</v>
      </c>
      <c r="E1927" s="23" t="s">
        <v>62117</v>
      </c>
      <c r="F1927" s="23" t="s">
        <v>62118</v>
      </c>
      <c r="G1927" s="6" t="s">
        <v>62119</v>
      </c>
      <c r="H1927" s="7" t="s">
        <v>62120</v>
      </c>
      <c r="I1927" s="7" t="s">
        <v>62121</v>
      </c>
      <c r="J1927" s="23"/>
      <c r="K1927" s="23"/>
      <c r="L1927" s="23"/>
      <c r="M1927" s="23"/>
      <c r="N1927" s="23"/>
      <c r="O1927" s="23"/>
      <c r="P1927" s="23"/>
      <c r="Q1927" s="23"/>
      <c r="R1927" s="23"/>
      <c r="S1927" s="23"/>
      <c r="T1927" s="23"/>
      <c r="U1927" s="23"/>
    </row>
    <row r="1928" spans="1:21" ht="13.8">
      <c r="A1928" s="173" t="s">
        <v>62122</v>
      </c>
      <c r="B1928" s="23"/>
      <c r="C1928" s="23" t="s">
        <v>62123</v>
      </c>
      <c r="D1928" s="23"/>
      <c r="E1928" s="23"/>
      <c r="F1928" s="23"/>
      <c r="H1928" s="7"/>
      <c r="I1928" s="7"/>
      <c r="J1928" s="23"/>
      <c r="K1928" s="23"/>
      <c r="L1928" s="23"/>
      <c r="M1928" s="23"/>
      <c r="N1928" s="23"/>
      <c r="O1928" s="23"/>
      <c r="P1928" s="23"/>
      <c r="Q1928" s="23"/>
      <c r="R1928" s="23"/>
      <c r="S1928" s="23"/>
      <c r="T1928" s="23"/>
      <c r="U1928" s="23"/>
    </row>
    <row r="1929" spans="1:21" ht="13.8">
      <c r="A1929" s="173" t="s">
        <v>62124</v>
      </c>
      <c r="B1929" s="23"/>
      <c r="C1929" s="6" t="s">
        <v>62125</v>
      </c>
      <c r="D1929" s="23"/>
      <c r="E1929" s="23"/>
      <c r="F1929" s="23"/>
      <c r="H1929" s="7"/>
      <c r="I1929" s="7"/>
      <c r="J1929" s="23"/>
      <c r="K1929" s="23"/>
      <c r="L1929" s="23"/>
      <c r="M1929" s="23"/>
      <c r="N1929" s="23"/>
      <c r="O1929" s="23"/>
      <c r="P1929" s="23"/>
      <c r="Q1929" s="23"/>
      <c r="R1929" s="23"/>
      <c r="S1929" s="23"/>
      <c r="T1929" s="23"/>
      <c r="U1929" s="23"/>
    </row>
    <row r="1930" spans="1:21" ht="13.8">
      <c r="A1930" s="173" t="s">
        <v>62126</v>
      </c>
      <c r="B1930" s="23"/>
      <c r="C1930" s="6" t="s">
        <v>62127</v>
      </c>
      <c r="D1930" s="23"/>
      <c r="E1930" s="23"/>
      <c r="F1930" s="23"/>
      <c r="H1930" s="7"/>
      <c r="I1930" s="7"/>
      <c r="J1930" s="23"/>
      <c r="K1930" s="23"/>
      <c r="L1930" s="23"/>
      <c r="M1930" s="23"/>
      <c r="N1930" s="23"/>
      <c r="O1930" s="23"/>
      <c r="P1930" s="23"/>
      <c r="Q1930" s="23"/>
      <c r="R1930" s="23"/>
      <c r="S1930" s="23"/>
      <c r="T1930" s="23"/>
      <c r="U1930" s="23"/>
    </row>
    <row r="1931" spans="1:21" ht="138">
      <c r="A1931" s="170" t="s">
        <v>62128</v>
      </c>
      <c r="B1931" s="23" t="s">
        <v>62129</v>
      </c>
      <c r="C1931" s="5" t="s">
        <v>26246</v>
      </c>
      <c r="D1931" s="23" t="s">
        <v>62130</v>
      </c>
      <c r="E1931" s="23" t="s">
        <v>62131</v>
      </c>
      <c r="F1931" s="23" t="s">
        <v>62132</v>
      </c>
      <c r="G1931" s="6" t="s">
        <v>62133</v>
      </c>
      <c r="H1931" s="7" t="s">
        <v>62134</v>
      </c>
      <c r="I1931" s="7" t="s">
        <v>62135</v>
      </c>
      <c r="J1931" s="23"/>
      <c r="K1931" s="23"/>
      <c r="L1931" s="23"/>
      <c r="M1931" s="23"/>
      <c r="N1931" s="23"/>
      <c r="O1931" s="23"/>
      <c r="P1931" s="23"/>
      <c r="Q1931" s="23"/>
      <c r="R1931" s="23"/>
      <c r="S1931" s="23"/>
      <c r="T1931" s="23"/>
      <c r="U1931" s="23"/>
    </row>
    <row r="1932" spans="1:21" ht="138">
      <c r="A1932" s="173" t="s">
        <v>62136</v>
      </c>
      <c r="B1932" s="23"/>
      <c r="C1932" s="23" t="s">
        <v>62137</v>
      </c>
      <c r="D1932" s="23"/>
      <c r="E1932" s="23"/>
      <c r="F1932" s="23"/>
      <c r="H1932" s="7"/>
      <c r="I1932" s="7"/>
      <c r="J1932" s="23"/>
      <c r="K1932" s="23"/>
      <c r="L1932" s="23"/>
      <c r="M1932" s="23"/>
      <c r="N1932" s="23"/>
      <c r="O1932" s="23"/>
      <c r="P1932" s="23"/>
      <c r="Q1932" s="23"/>
      <c r="R1932" s="23"/>
      <c r="S1932" s="23"/>
      <c r="T1932" s="23"/>
      <c r="U1932" s="23"/>
    </row>
    <row r="1933" spans="1:21" ht="124.2">
      <c r="A1933" s="173" t="s">
        <v>62138</v>
      </c>
      <c r="B1933" s="23"/>
      <c r="C1933" s="23" t="s">
        <v>62139</v>
      </c>
      <c r="D1933" s="23"/>
      <c r="E1933" s="23"/>
      <c r="F1933" s="23"/>
      <c r="H1933" s="7"/>
      <c r="I1933" s="7"/>
      <c r="J1933" s="23"/>
      <c r="K1933" s="23"/>
      <c r="L1933" s="23"/>
      <c r="M1933" s="23"/>
      <c r="N1933" s="23"/>
      <c r="O1933" s="23"/>
      <c r="P1933" s="23"/>
      <c r="Q1933" s="23"/>
      <c r="R1933" s="23"/>
      <c r="S1933" s="23"/>
      <c r="T1933" s="23"/>
      <c r="U1933" s="23"/>
    </row>
    <row r="1934" spans="1:21" ht="110.4">
      <c r="A1934" s="173" t="s">
        <v>62140</v>
      </c>
      <c r="B1934" s="23"/>
      <c r="C1934" s="23" t="s">
        <v>62141</v>
      </c>
      <c r="D1934" s="23"/>
      <c r="E1934" s="23"/>
      <c r="F1934" s="23"/>
      <c r="H1934" s="7"/>
      <c r="I1934" s="7"/>
      <c r="J1934" s="23"/>
      <c r="K1934" s="23"/>
      <c r="L1934" s="23"/>
      <c r="M1934" s="23"/>
      <c r="N1934" s="23"/>
      <c r="O1934" s="23"/>
      <c r="P1934" s="23"/>
      <c r="Q1934" s="23"/>
      <c r="R1934" s="23"/>
      <c r="S1934" s="23"/>
      <c r="T1934" s="23"/>
      <c r="U1934" s="23"/>
    </row>
    <row r="1935" spans="1:21" ht="27.6">
      <c r="A1935" s="160" t="s">
        <v>62142</v>
      </c>
      <c r="B1935" s="23" t="s">
        <v>62143</v>
      </c>
      <c r="C1935" s="5" t="s">
        <v>26246</v>
      </c>
      <c r="D1935" s="23" t="s">
        <v>62144</v>
      </c>
      <c r="E1935" s="23" t="s">
        <v>62145</v>
      </c>
      <c r="F1935" s="23" t="s">
        <v>62146</v>
      </c>
      <c r="G1935" s="6" t="s">
        <v>62147</v>
      </c>
      <c r="H1935" s="7" t="s">
        <v>62148</v>
      </c>
      <c r="I1935" s="7" t="s">
        <v>62149</v>
      </c>
      <c r="J1935" s="23"/>
      <c r="K1935" s="23"/>
      <c r="L1935" s="23"/>
      <c r="M1935" s="23"/>
      <c r="N1935" s="23"/>
      <c r="O1935" s="23"/>
      <c r="P1935" s="23"/>
      <c r="Q1935" s="23"/>
      <c r="R1935" s="23"/>
      <c r="S1935" s="23"/>
      <c r="T1935" s="23"/>
      <c r="U1935" s="23"/>
    </row>
    <row r="1936" spans="1:21" ht="27.6">
      <c r="A1936" s="167" t="s">
        <v>62150</v>
      </c>
      <c r="B1936" s="23"/>
      <c r="C1936" s="23" t="s">
        <v>62151</v>
      </c>
      <c r="D1936" s="23"/>
      <c r="E1936" s="23"/>
      <c r="F1936" s="23"/>
      <c r="H1936" s="7"/>
      <c r="I1936" s="7"/>
      <c r="J1936" s="23"/>
      <c r="K1936" s="23"/>
      <c r="L1936" s="23"/>
      <c r="M1936" s="23"/>
      <c r="N1936" s="23"/>
      <c r="O1936" s="23"/>
      <c r="P1936" s="23"/>
      <c r="Q1936" s="23"/>
      <c r="R1936" s="23"/>
      <c r="S1936" s="23"/>
      <c r="T1936" s="23"/>
      <c r="U1936" s="23"/>
    </row>
    <row r="1937" spans="1:21" ht="27.6">
      <c r="A1937" s="167" t="s">
        <v>62152</v>
      </c>
      <c r="B1937" s="23"/>
      <c r="C1937" s="23" t="s">
        <v>62153</v>
      </c>
      <c r="D1937" s="23"/>
      <c r="E1937" s="23"/>
      <c r="F1937" s="23"/>
      <c r="H1937" s="7"/>
      <c r="I1937" s="7"/>
      <c r="J1937" s="23"/>
      <c r="K1937" s="23"/>
      <c r="L1937" s="23"/>
      <c r="M1937" s="23"/>
      <c r="N1937" s="23"/>
      <c r="O1937" s="23"/>
      <c r="P1937" s="23"/>
      <c r="Q1937" s="23"/>
      <c r="R1937" s="23"/>
      <c r="S1937" s="23"/>
      <c r="T1937" s="23"/>
      <c r="U1937" s="23"/>
    </row>
    <row r="1938" spans="1:21" ht="27.6">
      <c r="A1938" s="167" t="s">
        <v>62154</v>
      </c>
      <c r="B1938" s="23"/>
      <c r="C1938" s="23" t="s">
        <v>62155</v>
      </c>
      <c r="D1938" s="23"/>
      <c r="E1938" s="23"/>
      <c r="F1938" s="23"/>
      <c r="H1938" s="7"/>
      <c r="I1938" s="7"/>
      <c r="J1938" s="23"/>
      <c r="K1938" s="23"/>
      <c r="L1938" s="23"/>
      <c r="M1938" s="23"/>
      <c r="N1938" s="23"/>
      <c r="O1938" s="23"/>
      <c r="P1938" s="23"/>
      <c r="Q1938" s="23"/>
      <c r="R1938" s="23"/>
      <c r="S1938" s="23"/>
      <c r="T1938" s="23"/>
      <c r="U1938" s="23"/>
    </row>
    <row r="1939" spans="1:21" ht="331.2">
      <c r="A1939" s="160" t="s">
        <v>62156</v>
      </c>
      <c r="B1939" s="23" t="s">
        <v>62157</v>
      </c>
      <c r="C1939" s="5" t="s">
        <v>31604</v>
      </c>
      <c r="D1939" s="23" t="s">
        <v>62158</v>
      </c>
      <c r="E1939" s="23" t="s">
        <v>62159</v>
      </c>
      <c r="F1939" s="23" t="s">
        <v>62160</v>
      </c>
      <c r="G1939" s="6" t="s">
        <v>62161</v>
      </c>
      <c r="H1939" s="7" t="s">
        <v>62162</v>
      </c>
      <c r="I1939" s="7" t="s">
        <v>62163</v>
      </c>
      <c r="J1939" s="23"/>
      <c r="K1939" s="23"/>
      <c r="L1939" s="23"/>
      <c r="M1939" s="23"/>
      <c r="N1939" s="23"/>
      <c r="O1939" s="23"/>
      <c r="P1939" s="23"/>
      <c r="Q1939" s="23"/>
      <c r="R1939" s="23"/>
      <c r="S1939" s="23"/>
      <c r="T1939" s="23"/>
      <c r="U1939" s="23"/>
    </row>
    <row r="1940" spans="1:21" ht="400.2">
      <c r="A1940" s="167" t="s">
        <v>62164</v>
      </c>
      <c r="B1940" s="6"/>
      <c r="C1940" s="23" t="s">
        <v>62165</v>
      </c>
      <c r="D1940" s="23"/>
      <c r="E1940" s="23"/>
      <c r="F1940" s="23"/>
      <c r="H1940" s="48"/>
      <c r="I1940" s="7"/>
      <c r="J1940" s="23"/>
      <c r="K1940" s="23"/>
      <c r="L1940" s="23"/>
      <c r="M1940" s="23"/>
      <c r="N1940" s="23"/>
      <c r="O1940" s="23"/>
      <c r="P1940" s="23"/>
      <c r="Q1940" s="23"/>
      <c r="R1940" s="23"/>
      <c r="S1940" s="23"/>
      <c r="T1940" s="23"/>
      <c r="U1940" s="23"/>
    </row>
    <row r="1941" spans="1:21" ht="345">
      <c r="A1941" s="167" t="s">
        <v>62166</v>
      </c>
      <c r="B1941" s="6"/>
      <c r="C1941" s="23" t="s">
        <v>62167</v>
      </c>
      <c r="D1941" s="23"/>
      <c r="E1941" s="23"/>
      <c r="F1941" s="23"/>
      <c r="G1941" s="23"/>
      <c r="H1941" s="48"/>
      <c r="I1941" s="7"/>
      <c r="J1941" s="23"/>
      <c r="K1941" s="23"/>
      <c r="L1941" s="23"/>
      <c r="M1941" s="23"/>
      <c r="N1941" s="23"/>
      <c r="O1941" s="23"/>
      <c r="P1941" s="23"/>
      <c r="Q1941" s="23"/>
      <c r="R1941" s="23"/>
      <c r="S1941" s="23"/>
      <c r="T1941" s="23"/>
      <c r="U1941" s="23"/>
    </row>
    <row r="1942" spans="1:21" ht="331.2">
      <c r="A1942" s="167" t="s">
        <v>62168</v>
      </c>
      <c r="B1942" s="6"/>
      <c r="C1942" s="23" t="s">
        <v>62169</v>
      </c>
      <c r="D1942" s="23"/>
      <c r="E1942" s="23"/>
      <c r="F1942" s="23"/>
      <c r="G1942" s="23"/>
      <c r="H1942" s="48"/>
      <c r="I1942" s="7"/>
      <c r="J1942" s="23"/>
      <c r="K1942" s="23"/>
      <c r="L1942" s="23"/>
      <c r="M1942" s="23"/>
      <c r="N1942" s="23"/>
      <c r="O1942" s="23"/>
      <c r="P1942" s="23"/>
      <c r="Q1942" s="23"/>
      <c r="R1942" s="23"/>
      <c r="S1942" s="23"/>
      <c r="T1942" s="23"/>
      <c r="U1942" s="23"/>
    </row>
    <row r="1943" spans="1:21" ht="317.39999999999998">
      <c r="A1943" s="167" t="s">
        <v>62170</v>
      </c>
      <c r="B1943" s="6"/>
      <c r="C1943" s="23" t="s">
        <v>62171</v>
      </c>
      <c r="D1943" s="23"/>
      <c r="E1943" s="23"/>
      <c r="F1943" s="23"/>
      <c r="G1943" s="23"/>
      <c r="H1943" s="48"/>
      <c r="I1943" s="7"/>
      <c r="J1943" s="23"/>
      <c r="K1943" s="23"/>
      <c r="L1943" s="23"/>
      <c r="M1943" s="23"/>
      <c r="N1943" s="23"/>
      <c r="O1943" s="23"/>
      <c r="P1943" s="23"/>
      <c r="Q1943" s="23"/>
      <c r="R1943" s="23"/>
      <c r="S1943" s="23"/>
      <c r="T1943" s="23"/>
      <c r="U1943" s="23"/>
    </row>
    <row r="1944" spans="1:21" ht="303.60000000000002">
      <c r="A1944" s="167" t="s">
        <v>62172</v>
      </c>
      <c r="B1944" s="6"/>
      <c r="C1944" s="23" t="s">
        <v>62173</v>
      </c>
      <c r="D1944" s="23"/>
      <c r="E1944" s="23"/>
      <c r="F1944" s="23"/>
      <c r="G1944" s="23"/>
      <c r="H1944" s="48"/>
      <c r="I1944" s="7"/>
      <c r="J1944" s="23"/>
      <c r="K1944" s="23"/>
      <c r="L1944" s="23"/>
      <c r="M1944" s="23"/>
      <c r="N1944" s="23"/>
      <c r="O1944" s="23"/>
      <c r="P1944" s="23"/>
      <c r="Q1944" s="23"/>
      <c r="R1944" s="23"/>
      <c r="S1944" s="23"/>
      <c r="T1944" s="23"/>
      <c r="U1944" s="23"/>
    </row>
    <row r="1945" spans="1:21" ht="41.4">
      <c r="A1945" s="160" t="s">
        <v>62174</v>
      </c>
      <c r="B1945" s="6" t="s">
        <v>62175</v>
      </c>
      <c r="C1945" s="23" t="s">
        <v>62176</v>
      </c>
      <c r="D1945" s="23" t="s">
        <v>62177</v>
      </c>
      <c r="E1945" s="23" t="s">
        <v>62178</v>
      </c>
      <c r="F1945" s="23" t="s">
        <v>62179</v>
      </c>
      <c r="G1945" s="23" t="s">
        <v>62180</v>
      </c>
      <c r="H1945" s="7" t="s">
        <v>62181</v>
      </c>
      <c r="I1945" s="7" t="s">
        <v>62182</v>
      </c>
      <c r="J1945" s="23"/>
      <c r="K1945" s="23"/>
      <c r="L1945" s="23"/>
      <c r="M1945" s="23"/>
      <c r="N1945" s="23"/>
      <c r="O1945" s="23"/>
      <c r="P1945" s="23"/>
      <c r="Q1945" s="23"/>
      <c r="R1945" s="23"/>
      <c r="S1945" s="23"/>
      <c r="T1945" s="23"/>
      <c r="U1945" s="23"/>
    </row>
    <row r="1946" spans="1:21" ht="234.6">
      <c r="A1946" s="160" t="s">
        <v>62183</v>
      </c>
      <c r="B1946" s="23" t="s">
        <v>62184</v>
      </c>
      <c r="C1946" s="23" t="s">
        <v>62185</v>
      </c>
      <c r="D1946" s="23" t="s">
        <v>62186</v>
      </c>
      <c r="E1946" s="23" t="s">
        <v>62187</v>
      </c>
      <c r="F1946" s="23" t="s">
        <v>62188</v>
      </c>
      <c r="G1946" s="23" t="s">
        <v>62189</v>
      </c>
      <c r="H1946" s="7" t="s">
        <v>62190</v>
      </c>
      <c r="I1946" s="7" t="s">
        <v>62191</v>
      </c>
      <c r="J1946" s="23"/>
      <c r="K1946" s="23"/>
      <c r="L1946" s="23"/>
      <c r="M1946" s="23"/>
      <c r="N1946" s="23"/>
      <c r="O1946" s="23"/>
      <c r="P1946" s="23"/>
      <c r="Q1946" s="23"/>
      <c r="R1946" s="23"/>
      <c r="S1946" s="23"/>
      <c r="T1946" s="23"/>
      <c r="U1946" s="23"/>
    </row>
    <row r="1947" spans="1:21" ht="13.8">
      <c r="A1947" s="160" t="s">
        <v>62192</v>
      </c>
      <c r="B1947" s="23" t="s">
        <v>62193</v>
      </c>
      <c r="C1947" s="5" t="s">
        <v>26246</v>
      </c>
      <c r="D1947" s="23" t="s">
        <v>62194</v>
      </c>
      <c r="E1947" s="23" t="s">
        <v>62195</v>
      </c>
      <c r="F1947" s="23" t="s">
        <v>62196</v>
      </c>
      <c r="G1947" s="23" t="s">
        <v>62197</v>
      </c>
      <c r="H1947" s="7" t="s">
        <v>62198</v>
      </c>
      <c r="I1947" s="7" t="s">
        <v>62199</v>
      </c>
      <c r="J1947" s="23"/>
      <c r="K1947" s="23"/>
      <c r="L1947" s="23"/>
      <c r="M1947" s="23"/>
      <c r="N1947" s="23"/>
      <c r="O1947" s="23"/>
      <c r="P1947" s="23"/>
      <c r="Q1947" s="23"/>
      <c r="R1947" s="23"/>
      <c r="S1947" s="23"/>
      <c r="T1947" s="23"/>
      <c r="U1947" s="23"/>
    </row>
    <row r="1948" spans="1:21" ht="13.8">
      <c r="A1948" s="167" t="s">
        <v>62200</v>
      </c>
      <c r="B1948" s="23"/>
      <c r="C1948" s="23" t="s">
        <v>62201</v>
      </c>
      <c r="D1948" s="23"/>
      <c r="E1948" s="23"/>
      <c r="F1948" s="23"/>
      <c r="G1948" s="23"/>
      <c r="H1948" s="7"/>
      <c r="I1948" s="7"/>
      <c r="J1948" s="23"/>
      <c r="K1948" s="23"/>
      <c r="L1948" s="23"/>
      <c r="M1948" s="23"/>
      <c r="N1948" s="23"/>
      <c r="O1948" s="23"/>
      <c r="P1948" s="23"/>
      <c r="Q1948" s="23"/>
      <c r="R1948" s="23"/>
      <c r="S1948" s="23"/>
      <c r="T1948" s="23"/>
      <c r="U1948" s="23"/>
    </row>
    <row r="1949" spans="1:21" ht="13.8">
      <c r="A1949" s="167" t="s">
        <v>62202</v>
      </c>
      <c r="B1949" s="23"/>
      <c r="C1949" s="23" t="s">
        <v>62203</v>
      </c>
      <c r="D1949" s="23"/>
      <c r="E1949" s="23"/>
      <c r="F1949" s="23"/>
      <c r="G1949" s="23"/>
      <c r="H1949" s="7"/>
      <c r="I1949" s="7"/>
      <c r="J1949" s="23"/>
      <c r="K1949" s="23"/>
      <c r="L1949" s="23"/>
      <c r="M1949" s="23"/>
      <c r="N1949" s="23"/>
      <c r="O1949" s="23"/>
      <c r="P1949" s="23"/>
      <c r="Q1949" s="23"/>
      <c r="R1949" s="23"/>
      <c r="S1949" s="23"/>
      <c r="T1949" s="23"/>
      <c r="U1949" s="23"/>
    </row>
    <row r="1950" spans="1:21" ht="13.8">
      <c r="A1950" s="167" t="s">
        <v>62204</v>
      </c>
      <c r="B1950" s="23"/>
      <c r="C1950" s="6" t="s">
        <v>62205</v>
      </c>
      <c r="D1950" s="23"/>
      <c r="E1950" s="23"/>
      <c r="F1950" s="23"/>
      <c r="G1950" s="23"/>
      <c r="H1950" s="7"/>
      <c r="I1950" s="7"/>
      <c r="J1950" s="23"/>
      <c r="K1950" s="23"/>
      <c r="L1950" s="23"/>
      <c r="M1950" s="23"/>
      <c r="N1950" s="23"/>
      <c r="O1950" s="23"/>
      <c r="P1950" s="23"/>
      <c r="Q1950" s="23"/>
      <c r="R1950" s="23"/>
      <c r="S1950" s="23"/>
      <c r="T1950" s="23"/>
      <c r="U1950" s="23"/>
    </row>
    <row r="1951" spans="1:21" ht="69">
      <c r="A1951" s="160" t="s">
        <v>62206</v>
      </c>
      <c r="B1951" s="23" t="s">
        <v>62207</v>
      </c>
      <c r="C1951" s="5" t="s">
        <v>26246</v>
      </c>
      <c r="D1951" s="23" t="s">
        <v>62208</v>
      </c>
      <c r="E1951" s="23" t="s">
        <v>62209</v>
      </c>
      <c r="F1951" s="23" t="s">
        <v>62210</v>
      </c>
      <c r="G1951" s="23" t="s">
        <v>62211</v>
      </c>
      <c r="H1951" s="7" t="s">
        <v>62212</v>
      </c>
      <c r="I1951" s="7" t="s">
        <v>62213</v>
      </c>
      <c r="J1951" s="23"/>
      <c r="K1951" s="23"/>
      <c r="L1951" s="23"/>
      <c r="M1951" s="23"/>
      <c r="N1951" s="23"/>
      <c r="O1951" s="23"/>
      <c r="P1951" s="23"/>
      <c r="Q1951" s="23"/>
      <c r="R1951" s="23"/>
      <c r="S1951" s="23"/>
      <c r="T1951" s="23"/>
      <c r="U1951" s="23"/>
    </row>
    <row r="1952" spans="1:21" ht="82.8">
      <c r="A1952" s="167" t="s">
        <v>62214</v>
      </c>
      <c r="B1952" s="23"/>
      <c r="C1952" s="23" t="s">
        <v>62215</v>
      </c>
      <c r="D1952" s="23"/>
      <c r="E1952" s="23"/>
      <c r="F1952" s="23"/>
      <c r="G1952" s="23"/>
      <c r="H1952" s="7"/>
      <c r="I1952" s="7"/>
      <c r="J1952" s="23"/>
      <c r="K1952" s="23"/>
      <c r="L1952" s="23"/>
      <c r="M1952" s="23"/>
      <c r="N1952" s="23"/>
      <c r="O1952" s="23"/>
      <c r="P1952" s="23"/>
      <c r="Q1952" s="23"/>
      <c r="R1952" s="23"/>
      <c r="S1952" s="23"/>
      <c r="T1952" s="23"/>
      <c r="U1952" s="23"/>
    </row>
    <row r="1953" spans="1:21" ht="82.8">
      <c r="A1953" s="167" t="s">
        <v>62216</v>
      </c>
      <c r="B1953" s="23"/>
      <c r="C1953" s="23" t="s">
        <v>62217</v>
      </c>
      <c r="D1953" s="23"/>
      <c r="E1953" s="23"/>
      <c r="F1953" s="23"/>
      <c r="G1953" s="23"/>
      <c r="H1953" s="7"/>
      <c r="I1953" s="7"/>
      <c r="J1953" s="23"/>
      <c r="K1953" s="23"/>
      <c r="L1953" s="23"/>
      <c r="M1953" s="23"/>
      <c r="N1953" s="23"/>
      <c r="O1953" s="23"/>
      <c r="P1953" s="23"/>
      <c r="Q1953" s="23"/>
      <c r="R1953" s="23"/>
      <c r="S1953" s="23"/>
      <c r="T1953" s="23"/>
      <c r="U1953" s="23"/>
    </row>
    <row r="1954" spans="1:21" ht="69">
      <c r="A1954" s="167" t="s">
        <v>62218</v>
      </c>
      <c r="B1954" s="23"/>
      <c r="C1954" s="23" t="s">
        <v>62219</v>
      </c>
      <c r="D1954" s="23"/>
      <c r="E1954" s="23"/>
      <c r="F1954" s="23"/>
      <c r="G1954" s="23"/>
      <c r="H1954" s="7"/>
      <c r="I1954" s="7"/>
      <c r="J1954" s="23"/>
      <c r="K1954" s="23"/>
      <c r="L1954" s="23"/>
      <c r="M1954" s="23"/>
      <c r="N1954" s="23"/>
      <c r="O1954" s="23"/>
      <c r="P1954" s="23"/>
      <c r="Q1954" s="23"/>
      <c r="R1954" s="23"/>
      <c r="S1954" s="23"/>
      <c r="T1954" s="23"/>
      <c r="U1954" s="23"/>
    </row>
    <row r="1955" spans="1:21" ht="69">
      <c r="A1955" s="160" t="s">
        <v>62220</v>
      </c>
      <c r="B1955" s="23" t="s">
        <v>62221</v>
      </c>
      <c r="C1955" s="23" t="s">
        <v>62222</v>
      </c>
      <c r="D1955" s="23" t="s">
        <v>62223</v>
      </c>
      <c r="E1955" s="23" t="s">
        <v>62224</v>
      </c>
      <c r="F1955" s="23" t="s">
        <v>62225</v>
      </c>
      <c r="G1955" s="23" t="s">
        <v>62226</v>
      </c>
      <c r="H1955" s="7" t="s">
        <v>62227</v>
      </c>
      <c r="I1955" s="7" t="s">
        <v>62228</v>
      </c>
      <c r="J1955" s="23"/>
      <c r="K1955" s="23"/>
      <c r="L1955" s="23"/>
      <c r="M1955" s="23"/>
      <c r="N1955" s="23"/>
      <c r="O1955" s="23"/>
      <c r="P1955" s="23"/>
      <c r="Q1955" s="23"/>
      <c r="R1955" s="23"/>
      <c r="S1955" s="23"/>
      <c r="T1955" s="23"/>
      <c r="U1955" s="23"/>
    </row>
    <row r="1956" spans="1:21" ht="13.8">
      <c r="A1956" s="160" t="s">
        <v>62229</v>
      </c>
      <c r="B1956" s="23" t="s">
        <v>62230</v>
      </c>
      <c r="C1956" s="23" t="s">
        <v>62231</v>
      </c>
      <c r="D1956" s="23" t="s">
        <v>62232</v>
      </c>
      <c r="E1956" s="23" t="s">
        <v>62233</v>
      </c>
      <c r="F1956" s="23" t="s">
        <v>62234</v>
      </c>
      <c r="G1956" s="23" t="s">
        <v>62235</v>
      </c>
      <c r="H1956" s="7" t="s">
        <v>62236</v>
      </c>
      <c r="I1956" s="7" t="s">
        <v>62237</v>
      </c>
      <c r="J1956" s="23"/>
      <c r="K1956" s="23"/>
      <c r="L1956" s="23"/>
      <c r="M1956" s="23"/>
      <c r="N1956" s="23"/>
      <c r="O1956" s="23"/>
      <c r="P1956" s="23"/>
      <c r="Q1956" s="23"/>
      <c r="R1956" s="23"/>
      <c r="S1956" s="23"/>
      <c r="T1956" s="23"/>
      <c r="U1956" s="23"/>
    </row>
    <row r="1957" spans="1:21" ht="13.8">
      <c r="A1957" s="160" t="s">
        <v>62238</v>
      </c>
      <c r="B1957" s="23" t="s">
        <v>62239</v>
      </c>
      <c r="C1957" s="23" t="s">
        <v>62240</v>
      </c>
      <c r="D1957" s="23" t="s">
        <v>62241</v>
      </c>
      <c r="E1957" s="23" t="s">
        <v>62242</v>
      </c>
      <c r="F1957" s="23" t="s">
        <v>62243</v>
      </c>
      <c r="G1957" s="23" t="s">
        <v>62244</v>
      </c>
      <c r="H1957" s="7" t="s">
        <v>62245</v>
      </c>
      <c r="I1957" s="7" t="s">
        <v>62246</v>
      </c>
      <c r="J1957" s="23"/>
      <c r="K1957" s="23"/>
      <c r="L1957" s="23"/>
      <c r="M1957" s="23"/>
      <c r="N1957" s="23"/>
      <c r="O1957" s="23"/>
      <c r="P1957" s="23"/>
      <c r="Q1957" s="23"/>
      <c r="R1957" s="23"/>
      <c r="S1957" s="23"/>
      <c r="T1957" s="23"/>
      <c r="U1957" s="23"/>
    </row>
    <row r="1958" spans="1:21" ht="13.8">
      <c r="A1958" s="160" t="s">
        <v>62247</v>
      </c>
      <c r="B1958" s="6" t="s">
        <v>62248</v>
      </c>
      <c r="C1958" s="23" t="s">
        <v>62248</v>
      </c>
      <c r="D1958" s="23" t="s">
        <v>62249</v>
      </c>
      <c r="E1958" s="23" t="s">
        <v>62250</v>
      </c>
      <c r="F1958" s="6" t="s">
        <v>62251</v>
      </c>
      <c r="G1958" s="23" t="s">
        <v>62252</v>
      </c>
      <c r="H1958" s="7" t="s">
        <v>62253</v>
      </c>
      <c r="I1958" s="7" t="s">
        <v>62254</v>
      </c>
      <c r="J1958" s="23"/>
      <c r="K1958" s="23"/>
      <c r="L1958" s="23"/>
      <c r="M1958" s="23"/>
      <c r="N1958" s="23"/>
      <c r="O1958" s="23"/>
      <c r="P1958" s="23"/>
      <c r="Q1958" s="23"/>
      <c r="R1958" s="23"/>
      <c r="S1958" s="23"/>
      <c r="T1958" s="23"/>
      <c r="U1958" s="23"/>
    </row>
    <row r="1959" spans="1:21" ht="69">
      <c r="A1959" s="160" t="s">
        <v>62255</v>
      </c>
      <c r="B1959" s="23" t="s">
        <v>62256</v>
      </c>
      <c r="C1959" s="23" t="s">
        <v>62257</v>
      </c>
      <c r="D1959" s="23" t="s">
        <v>62258</v>
      </c>
      <c r="E1959" s="23" t="s">
        <v>62259</v>
      </c>
      <c r="F1959" s="23" t="s">
        <v>62260</v>
      </c>
      <c r="G1959" s="23" t="s">
        <v>62261</v>
      </c>
      <c r="H1959" s="7" t="s">
        <v>62262</v>
      </c>
      <c r="I1959" s="7" t="s">
        <v>62263</v>
      </c>
      <c r="J1959" s="23"/>
      <c r="K1959" s="23"/>
      <c r="L1959" s="23"/>
      <c r="M1959" s="23"/>
      <c r="N1959" s="23"/>
      <c r="O1959" s="23"/>
      <c r="P1959" s="23"/>
      <c r="Q1959" s="23"/>
      <c r="R1959" s="23"/>
      <c r="S1959" s="23"/>
      <c r="T1959" s="23"/>
      <c r="U1959" s="23"/>
    </row>
    <row r="1960" spans="1:21" ht="41.4">
      <c r="A1960" s="160" t="s">
        <v>62264</v>
      </c>
      <c r="B1960" s="23" t="s">
        <v>55297</v>
      </c>
      <c r="C1960" s="23" t="s">
        <v>55305</v>
      </c>
      <c r="D1960" s="23" t="s">
        <v>55298</v>
      </c>
      <c r="E1960" s="23" t="s">
        <v>55299</v>
      </c>
      <c r="F1960" s="23" t="s">
        <v>55300</v>
      </c>
      <c r="G1960" s="23" t="s">
        <v>62265</v>
      </c>
      <c r="H1960" s="7" t="s">
        <v>62266</v>
      </c>
      <c r="I1960" s="7" t="s">
        <v>62267</v>
      </c>
      <c r="J1960" s="23"/>
      <c r="K1960" s="23"/>
      <c r="L1960" s="23"/>
      <c r="M1960" s="23"/>
      <c r="N1960" s="23"/>
      <c r="O1960" s="23"/>
      <c r="P1960" s="23"/>
      <c r="Q1960" s="23"/>
      <c r="R1960" s="23"/>
      <c r="S1960" s="23"/>
      <c r="T1960" s="23"/>
      <c r="U1960" s="23"/>
    </row>
    <row r="1961" spans="1:21" ht="138">
      <c r="A1961" s="160" t="s">
        <v>62268</v>
      </c>
      <c r="B1961" s="23" t="s">
        <v>62269</v>
      </c>
      <c r="C1961" s="23" t="s">
        <v>62270</v>
      </c>
      <c r="D1961" s="23" t="s">
        <v>62271</v>
      </c>
      <c r="E1961" s="23" t="s">
        <v>62272</v>
      </c>
      <c r="F1961" s="23" t="s">
        <v>62273</v>
      </c>
      <c r="G1961" s="23" t="s">
        <v>62274</v>
      </c>
      <c r="H1961" s="7" t="s">
        <v>62275</v>
      </c>
      <c r="I1961" s="7" t="s">
        <v>62276</v>
      </c>
      <c r="J1961" s="23"/>
      <c r="K1961" s="23"/>
      <c r="L1961" s="23"/>
      <c r="M1961" s="23"/>
      <c r="N1961" s="23"/>
      <c r="O1961" s="23"/>
      <c r="P1961" s="23"/>
      <c r="Q1961" s="23"/>
      <c r="R1961" s="23"/>
      <c r="S1961" s="23"/>
      <c r="T1961" s="23"/>
      <c r="U1961" s="23"/>
    </row>
    <row r="1962" spans="1:21" ht="27.6">
      <c r="A1962" s="160" t="s">
        <v>62277</v>
      </c>
      <c r="B1962" s="23" t="s">
        <v>62278</v>
      </c>
      <c r="C1962" s="23" t="s">
        <v>62278</v>
      </c>
      <c r="D1962" s="23" t="s">
        <v>62278</v>
      </c>
      <c r="E1962" s="23" t="s">
        <v>62278</v>
      </c>
      <c r="F1962" s="23" t="s">
        <v>62278</v>
      </c>
      <c r="G1962" s="23" t="s">
        <v>62278</v>
      </c>
      <c r="H1962" s="7" t="s">
        <v>62278</v>
      </c>
      <c r="I1962" s="7" t="s">
        <v>62278</v>
      </c>
      <c r="J1962" s="23"/>
      <c r="K1962" s="23"/>
      <c r="L1962" s="23"/>
      <c r="M1962" s="23"/>
      <c r="N1962" s="23"/>
      <c r="O1962" s="23"/>
      <c r="P1962" s="23"/>
      <c r="Q1962" s="23"/>
      <c r="R1962" s="23"/>
      <c r="S1962" s="23"/>
      <c r="T1962" s="23"/>
      <c r="U1962" s="23"/>
    </row>
    <row r="1963" spans="1:21" ht="165.6">
      <c r="A1963" s="160" t="s">
        <v>62279</v>
      </c>
      <c r="B1963" s="23" t="s">
        <v>62280</v>
      </c>
      <c r="C1963" s="23" t="s">
        <v>62281</v>
      </c>
      <c r="D1963" s="23" t="s">
        <v>62282</v>
      </c>
      <c r="E1963" s="23" t="s">
        <v>62283</v>
      </c>
      <c r="F1963" s="23" t="s">
        <v>62284</v>
      </c>
      <c r="G1963" s="23" t="s">
        <v>62285</v>
      </c>
      <c r="H1963" s="7" t="s">
        <v>62286</v>
      </c>
      <c r="I1963" s="7" t="s">
        <v>62287</v>
      </c>
      <c r="J1963" s="23"/>
      <c r="K1963" s="23"/>
      <c r="L1963" s="23"/>
      <c r="M1963" s="23"/>
      <c r="N1963" s="23"/>
      <c r="O1963" s="23"/>
      <c r="P1963" s="23"/>
      <c r="Q1963" s="23"/>
      <c r="R1963" s="23"/>
      <c r="S1963" s="23"/>
      <c r="T1963" s="23"/>
      <c r="U1963" s="23"/>
    </row>
    <row r="1964" spans="1:21" ht="27.6">
      <c r="A1964" s="160" t="s">
        <v>62288</v>
      </c>
      <c r="B1964" s="23" t="s">
        <v>62289</v>
      </c>
      <c r="C1964" s="23" t="s">
        <v>62290</v>
      </c>
      <c r="D1964" s="23" t="s">
        <v>62291</v>
      </c>
      <c r="E1964" s="23" t="s">
        <v>62292</v>
      </c>
      <c r="F1964" s="23" t="s">
        <v>62293</v>
      </c>
      <c r="G1964" s="23" t="s">
        <v>62294</v>
      </c>
      <c r="H1964" s="7" t="s">
        <v>62295</v>
      </c>
      <c r="I1964" s="7" t="s">
        <v>62296</v>
      </c>
      <c r="J1964" s="23"/>
      <c r="K1964" s="23"/>
      <c r="L1964" s="23"/>
      <c r="M1964" s="23"/>
      <c r="N1964" s="23"/>
      <c r="O1964" s="23"/>
      <c r="P1964" s="23"/>
      <c r="Q1964" s="23"/>
      <c r="R1964" s="23"/>
      <c r="S1964" s="23"/>
      <c r="T1964" s="23"/>
      <c r="U1964" s="23"/>
    </row>
    <row r="1965" spans="1:21" ht="110.4">
      <c r="A1965" s="160" t="s">
        <v>62297</v>
      </c>
      <c r="B1965" s="23" t="s">
        <v>62298</v>
      </c>
      <c r="C1965" s="5" t="s">
        <v>31604</v>
      </c>
      <c r="D1965" s="23" t="s">
        <v>62299</v>
      </c>
      <c r="E1965" s="23" t="s">
        <v>62300</v>
      </c>
      <c r="F1965" s="23" t="s">
        <v>62301</v>
      </c>
      <c r="G1965" s="23" t="s">
        <v>62302</v>
      </c>
      <c r="H1965" s="7" t="s">
        <v>62303</v>
      </c>
      <c r="I1965" s="7" t="s">
        <v>62304</v>
      </c>
      <c r="J1965" s="23"/>
      <c r="K1965" s="23"/>
      <c r="L1965" s="23"/>
      <c r="M1965" s="23"/>
      <c r="N1965" s="23"/>
      <c r="O1965" s="23"/>
      <c r="P1965" s="23"/>
      <c r="Q1965" s="23"/>
      <c r="R1965" s="23"/>
      <c r="S1965" s="23"/>
      <c r="T1965" s="23"/>
      <c r="U1965" s="23"/>
    </row>
    <row r="1966" spans="1:21" ht="96.6">
      <c r="A1966" s="167" t="s">
        <v>62305</v>
      </c>
      <c r="B1966" s="174"/>
      <c r="C1966" s="23" t="s">
        <v>62306</v>
      </c>
      <c r="D1966" s="23"/>
      <c r="E1966" s="23"/>
      <c r="F1966" s="23"/>
      <c r="G1966" s="23"/>
      <c r="H1966" s="48"/>
      <c r="I1966" s="7"/>
      <c r="J1966" s="23"/>
      <c r="K1966" s="23"/>
      <c r="L1966" s="23"/>
      <c r="M1966" s="23"/>
      <c r="N1966" s="23"/>
      <c r="O1966" s="23"/>
      <c r="P1966" s="23"/>
      <c r="Q1966" s="23"/>
      <c r="R1966" s="23"/>
      <c r="S1966" s="23"/>
      <c r="T1966" s="23"/>
      <c r="U1966" s="23"/>
    </row>
    <row r="1967" spans="1:21" ht="69">
      <c r="A1967" s="167" t="s">
        <v>62307</v>
      </c>
      <c r="B1967" s="174"/>
      <c r="C1967" s="23" t="s">
        <v>62308</v>
      </c>
      <c r="D1967" s="23"/>
      <c r="E1967" s="23"/>
      <c r="F1967" s="23"/>
      <c r="G1967" s="23"/>
      <c r="H1967" s="48"/>
      <c r="I1967" s="7"/>
      <c r="J1967" s="23"/>
      <c r="K1967" s="23"/>
      <c r="L1967" s="23"/>
      <c r="M1967" s="23"/>
      <c r="N1967" s="23"/>
      <c r="O1967" s="23"/>
      <c r="P1967" s="23"/>
      <c r="Q1967" s="23"/>
      <c r="R1967" s="23"/>
      <c r="S1967" s="23"/>
      <c r="T1967" s="23"/>
      <c r="U1967" s="23"/>
    </row>
    <row r="1968" spans="1:21" ht="55.2">
      <c r="A1968" s="167" t="s">
        <v>62309</v>
      </c>
      <c r="B1968" s="174"/>
      <c r="C1968" s="23" t="s">
        <v>62310</v>
      </c>
      <c r="D1968" s="23"/>
      <c r="E1968" s="23"/>
      <c r="F1968" s="23"/>
      <c r="G1968" s="23"/>
      <c r="H1968" s="48"/>
      <c r="I1968" s="7"/>
      <c r="J1968" s="23"/>
      <c r="K1968" s="23"/>
      <c r="L1968" s="23"/>
      <c r="M1968" s="23"/>
      <c r="N1968" s="23"/>
      <c r="O1968" s="23"/>
      <c r="P1968" s="23"/>
      <c r="Q1968" s="23"/>
      <c r="R1968" s="23"/>
      <c r="S1968" s="23"/>
      <c r="T1968" s="23"/>
      <c r="U1968" s="23"/>
    </row>
    <row r="1969" spans="1:21" ht="55.2">
      <c r="A1969" s="167" t="s">
        <v>62311</v>
      </c>
      <c r="B1969" s="174"/>
      <c r="C1969" s="23" t="s">
        <v>62312</v>
      </c>
      <c r="D1969" s="23"/>
      <c r="E1969" s="23"/>
      <c r="F1969" s="23"/>
      <c r="G1969" s="23"/>
      <c r="H1969" s="48"/>
      <c r="I1969" s="7"/>
      <c r="J1969" s="23"/>
      <c r="K1969" s="23"/>
      <c r="L1969" s="23"/>
      <c r="M1969" s="23"/>
      <c r="N1969" s="23"/>
      <c r="O1969" s="23"/>
      <c r="P1969" s="23"/>
      <c r="Q1969" s="23"/>
      <c r="R1969" s="23"/>
      <c r="S1969" s="23"/>
      <c r="T1969" s="23"/>
      <c r="U1969" s="23"/>
    </row>
    <row r="1970" spans="1:21" ht="13.8">
      <c r="A1970" s="167" t="s">
        <v>62313</v>
      </c>
      <c r="B1970" s="174"/>
      <c r="C1970" s="23"/>
      <c r="D1970" s="23"/>
      <c r="E1970" s="23"/>
      <c r="F1970" s="23"/>
      <c r="G1970" s="23"/>
      <c r="H1970" s="48"/>
      <c r="I1970" s="7"/>
      <c r="J1970" s="23"/>
      <c r="K1970" s="23"/>
      <c r="L1970" s="23"/>
      <c r="M1970" s="23"/>
      <c r="N1970" s="23"/>
      <c r="O1970" s="23"/>
      <c r="P1970" s="23"/>
      <c r="Q1970" s="23"/>
      <c r="R1970" s="23"/>
      <c r="S1970" s="23"/>
      <c r="T1970" s="23"/>
      <c r="U1970" s="23"/>
    </row>
    <row r="1971" spans="1:21" ht="13.8">
      <c r="A1971" s="175"/>
      <c r="B1971" s="174"/>
      <c r="C1971" s="23"/>
      <c r="D1971" s="23"/>
      <c r="E1971" s="23"/>
      <c r="F1971" s="23"/>
      <c r="G1971" s="23"/>
      <c r="H1971" s="48"/>
      <c r="I1971" s="7"/>
      <c r="J1971" s="23"/>
      <c r="K1971" s="23"/>
      <c r="L1971" s="23"/>
      <c r="M1971" s="23"/>
      <c r="N1971" s="23"/>
      <c r="O1971" s="23"/>
      <c r="P1971" s="23"/>
      <c r="Q1971" s="23"/>
      <c r="R1971" s="23"/>
      <c r="S1971" s="23"/>
      <c r="T1971" s="23"/>
      <c r="U1971" s="23"/>
    </row>
    <row r="1972" spans="1:21" ht="13.8">
      <c r="A1972" s="175"/>
      <c r="B1972" s="174"/>
      <c r="C1972" s="23"/>
      <c r="D1972" s="23"/>
      <c r="E1972" s="23"/>
      <c r="F1972" s="23"/>
      <c r="G1972" s="23"/>
      <c r="H1972" s="48"/>
      <c r="I1972" s="7"/>
      <c r="J1972" s="23"/>
      <c r="K1972" s="23"/>
      <c r="L1972" s="23"/>
      <c r="M1972" s="23"/>
      <c r="N1972" s="23"/>
      <c r="O1972" s="23"/>
      <c r="P1972" s="23"/>
      <c r="Q1972" s="23"/>
      <c r="R1972" s="23"/>
      <c r="S1972" s="23"/>
      <c r="T1972" s="23"/>
      <c r="U1972" s="23"/>
    </row>
    <row r="1973" spans="1:21" ht="13.8">
      <c r="A1973" s="175"/>
      <c r="B1973" s="174"/>
      <c r="C1973" s="23"/>
      <c r="D1973" s="23"/>
      <c r="E1973" s="23"/>
      <c r="F1973" s="23"/>
      <c r="G1973" s="23"/>
      <c r="H1973" s="48"/>
      <c r="I1973" s="7"/>
      <c r="J1973" s="23"/>
      <c r="K1973" s="23"/>
      <c r="L1973" s="23"/>
      <c r="M1973" s="23"/>
      <c r="N1973" s="23"/>
      <c r="O1973" s="23"/>
      <c r="P1973" s="23"/>
      <c r="Q1973" s="23"/>
      <c r="R1973" s="23"/>
      <c r="S1973" s="23"/>
      <c r="T1973" s="23"/>
      <c r="U1973" s="23"/>
    </row>
    <row r="1974" spans="1:21" ht="13.8">
      <c r="A1974" s="175"/>
      <c r="B1974" s="174"/>
      <c r="C1974" s="23"/>
      <c r="D1974" s="23"/>
      <c r="E1974" s="23"/>
      <c r="F1974" s="23"/>
      <c r="G1974" s="23"/>
      <c r="H1974" s="48"/>
      <c r="I1974" s="7"/>
      <c r="J1974" s="23"/>
      <c r="K1974" s="23"/>
      <c r="L1974" s="23"/>
      <c r="M1974" s="23"/>
      <c r="N1974" s="23"/>
      <c r="O1974" s="23"/>
      <c r="P1974" s="23"/>
      <c r="Q1974" s="23"/>
      <c r="R1974" s="23"/>
      <c r="S1974" s="23"/>
      <c r="T1974" s="23"/>
      <c r="U1974" s="23"/>
    </row>
    <row r="1975" spans="1:21" ht="13.8">
      <c r="A1975" s="175"/>
      <c r="B1975" s="174"/>
      <c r="C1975" s="23"/>
      <c r="D1975" s="23"/>
      <c r="E1975" s="23"/>
      <c r="F1975" s="23"/>
      <c r="G1975" s="23"/>
      <c r="H1975" s="48"/>
      <c r="I1975" s="7"/>
      <c r="J1975" s="23"/>
      <c r="K1975" s="23"/>
      <c r="L1975" s="23"/>
      <c r="M1975" s="23"/>
      <c r="N1975" s="23"/>
      <c r="O1975" s="23"/>
      <c r="P1975" s="23"/>
      <c r="Q1975" s="23"/>
      <c r="R1975" s="23"/>
      <c r="S1975" s="23"/>
      <c r="T1975" s="23"/>
      <c r="U1975" s="23"/>
    </row>
    <row r="1976" spans="1:21" ht="13.8">
      <c r="A1976" s="175"/>
      <c r="B1976" s="174"/>
      <c r="C1976" s="23"/>
      <c r="D1976" s="23"/>
      <c r="E1976" s="23"/>
      <c r="F1976" s="23"/>
      <c r="G1976" s="23"/>
      <c r="H1976" s="48"/>
      <c r="I1976" s="7"/>
      <c r="J1976" s="23"/>
      <c r="K1976" s="23"/>
      <c r="L1976" s="23"/>
      <c r="M1976" s="23"/>
      <c r="N1976" s="23"/>
      <c r="O1976" s="23"/>
      <c r="P1976" s="23"/>
      <c r="Q1976" s="23"/>
      <c r="R1976" s="23"/>
      <c r="S1976" s="23"/>
      <c r="T1976" s="23"/>
      <c r="U1976" s="23"/>
    </row>
    <row r="1977" spans="1:21" ht="13.8">
      <c r="A1977" s="175"/>
      <c r="B1977" s="174"/>
      <c r="C1977" s="23"/>
      <c r="D1977" s="23"/>
      <c r="E1977" s="23"/>
      <c r="F1977" s="23"/>
      <c r="G1977" s="23"/>
      <c r="H1977" s="48"/>
      <c r="I1977" s="7"/>
      <c r="J1977" s="23"/>
      <c r="K1977" s="23"/>
      <c r="L1977" s="23"/>
      <c r="M1977" s="23"/>
      <c r="N1977" s="23"/>
      <c r="O1977" s="23"/>
      <c r="P1977" s="23"/>
      <c r="Q1977" s="23"/>
      <c r="R1977" s="23"/>
      <c r="S1977" s="23"/>
      <c r="T1977" s="23"/>
      <c r="U1977" s="23"/>
    </row>
    <row r="1978" spans="1:21" ht="13.8">
      <c r="A1978" s="175"/>
      <c r="B1978" s="174"/>
      <c r="C1978" s="23"/>
      <c r="D1978" s="23"/>
      <c r="E1978" s="23"/>
      <c r="F1978" s="23"/>
      <c r="G1978" s="23"/>
      <c r="H1978" s="48"/>
      <c r="I1978" s="7"/>
      <c r="J1978" s="23"/>
      <c r="K1978" s="23"/>
      <c r="L1978" s="23"/>
      <c r="M1978" s="23"/>
      <c r="N1978" s="23"/>
      <c r="O1978" s="23"/>
      <c r="P1978" s="23"/>
      <c r="Q1978" s="23"/>
      <c r="R1978" s="23"/>
      <c r="S1978" s="23"/>
      <c r="T1978" s="23"/>
      <c r="U1978" s="23"/>
    </row>
    <row r="1979" spans="1:21" ht="13.8">
      <c r="A1979" s="175"/>
      <c r="B1979" s="174"/>
      <c r="C1979" s="23"/>
      <c r="D1979" s="23"/>
      <c r="E1979" s="23"/>
      <c r="F1979" s="23"/>
      <c r="G1979" s="23"/>
      <c r="H1979" s="48"/>
      <c r="I1979" s="7"/>
      <c r="J1979" s="23"/>
      <c r="K1979" s="23"/>
      <c r="L1979" s="23"/>
      <c r="M1979" s="23"/>
      <c r="N1979" s="23"/>
      <c r="O1979" s="23"/>
      <c r="P1979" s="23"/>
      <c r="Q1979" s="23"/>
      <c r="R1979" s="23"/>
      <c r="S1979" s="23"/>
      <c r="T1979" s="23"/>
      <c r="U1979" s="23"/>
    </row>
    <row r="1980" spans="1:21" ht="13.8">
      <c r="A1980" s="175"/>
      <c r="B1980" s="174"/>
      <c r="C1980" s="23"/>
      <c r="D1980" s="23"/>
      <c r="E1980" s="23"/>
      <c r="F1980" s="23"/>
      <c r="G1980" s="23"/>
      <c r="H1980" s="48"/>
      <c r="I1980" s="7"/>
      <c r="J1980" s="23"/>
      <c r="K1980" s="23"/>
      <c r="L1980" s="23"/>
      <c r="M1980" s="23"/>
      <c r="N1980" s="23"/>
      <c r="O1980" s="23"/>
      <c r="P1980" s="23"/>
      <c r="Q1980" s="23"/>
      <c r="R1980" s="23"/>
      <c r="S1980" s="23"/>
      <c r="T1980" s="23"/>
      <c r="U1980" s="23"/>
    </row>
    <row r="1981" spans="1:21" ht="13.8">
      <c r="A1981" s="175"/>
      <c r="B1981" s="174"/>
      <c r="C1981" s="23"/>
      <c r="D1981" s="23"/>
      <c r="E1981" s="23"/>
      <c r="F1981" s="23"/>
      <c r="G1981" s="23"/>
      <c r="H1981" s="48"/>
      <c r="I1981" s="7"/>
      <c r="J1981" s="23"/>
      <c r="K1981" s="23"/>
      <c r="L1981" s="23"/>
      <c r="M1981" s="23"/>
      <c r="N1981" s="23"/>
      <c r="O1981" s="23"/>
      <c r="P1981" s="23"/>
      <c r="Q1981" s="23"/>
      <c r="R1981" s="23"/>
      <c r="S1981" s="23"/>
      <c r="T1981" s="23"/>
      <c r="U1981" s="23"/>
    </row>
    <row r="1982" spans="1:21" ht="13.8">
      <c r="A1982" s="175"/>
      <c r="B1982" s="174"/>
      <c r="C1982" s="23"/>
      <c r="D1982" s="23"/>
      <c r="E1982" s="23"/>
      <c r="F1982" s="23"/>
      <c r="G1982" s="23"/>
      <c r="H1982" s="48"/>
      <c r="I1982" s="7"/>
      <c r="J1982" s="23"/>
      <c r="K1982" s="23"/>
      <c r="L1982" s="23"/>
      <c r="M1982" s="23"/>
      <c r="N1982" s="23"/>
      <c r="O1982" s="23"/>
      <c r="P1982" s="23"/>
      <c r="Q1982" s="23"/>
      <c r="R1982" s="23"/>
      <c r="S1982" s="23"/>
      <c r="T1982" s="23"/>
      <c r="U1982" s="23"/>
    </row>
    <row r="1983" spans="1:21" ht="13.8">
      <c r="A1983" s="175"/>
      <c r="B1983" s="174"/>
      <c r="C1983" s="23"/>
      <c r="D1983" s="23"/>
      <c r="E1983" s="23"/>
      <c r="F1983" s="23"/>
      <c r="G1983" s="23"/>
      <c r="H1983" s="48"/>
      <c r="I1983" s="7"/>
      <c r="J1983" s="23"/>
      <c r="K1983" s="23"/>
      <c r="L1983" s="23"/>
      <c r="M1983" s="23"/>
      <c r="N1983" s="23"/>
      <c r="O1983" s="23"/>
      <c r="P1983" s="23"/>
      <c r="Q1983" s="23"/>
      <c r="R1983" s="23"/>
      <c r="S1983" s="23"/>
      <c r="T1983" s="23"/>
      <c r="U1983" s="23"/>
    </row>
    <row r="1984" spans="1:21" ht="13.8">
      <c r="A1984" s="175"/>
      <c r="B1984" s="174"/>
      <c r="C1984" s="23"/>
      <c r="D1984" s="23"/>
      <c r="E1984" s="23"/>
      <c r="F1984" s="23"/>
      <c r="G1984" s="23"/>
      <c r="H1984" s="48"/>
      <c r="I1984" s="7"/>
      <c r="J1984" s="23"/>
      <c r="K1984" s="23"/>
      <c r="L1984" s="23"/>
      <c r="M1984" s="23"/>
      <c r="N1984" s="23"/>
      <c r="O1984" s="23"/>
      <c r="P1984" s="23"/>
      <c r="Q1984" s="23"/>
      <c r="R1984" s="23"/>
      <c r="S1984" s="23"/>
      <c r="T1984" s="23"/>
      <c r="U1984" s="23"/>
    </row>
    <row r="1985" spans="1:21" ht="13.8">
      <c r="A1985" s="175"/>
      <c r="B1985" s="174"/>
      <c r="C1985" s="23"/>
      <c r="D1985" s="23"/>
      <c r="E1985" s="23"/>
      <c r="F1985" s="23"/>
      <c r="G1985" s="23"/>
      <c r="H1985" s="48"/>
      <c r="I1985" s="7"/>
      <c r="J1985" s="23"/>
      <c r="K1985" s="23"/>
      <c r="L1985" s="23"/>
      <c r="M1985" s="23"/>
      <c r="N1985" s="23"/>
      <c r="O1985" s="23"/>
      <c r="P1985" s="23"/>
      <c r="Q1985" s="23"/>
      <c r="R1985" s="23"/>
      <c r="S1985" s="23"/>
      <c r="T1985" s="23"/>
      <c r="U1985" s="23"/>
    </row>
    <row r="1986" spans="1:21" ht="13.8">
      <c r="A1986" s="175"/>
      <c r="B1986" s="174"/>
      <c r="C1986" s="23"/>
      <c r="D1986" s="23"/>
      <c r="E1986" s="23"/>
      <c r="F1986" s="23"/>
      <c r="G1986" s="23"/>
      <c r="H1986" s="48"/>
      <c r="I1986" s="7"/>
      <c r="J1986" s="23"/>
      <c r="K1986" s="23"/>
      <c r="L1986" s="23"/>
      <c r="M1986" s="23"/>
      <c r="N1986" s="23"/>
      <c r="O1986" s="23"/>
      <c r="P1986" s="23"/>
      <c r="Q1986" s="23"/>
      <c r="R1986" s="23"/>
      <c r="S1986" s="23"/>
      <c r="T1986" s="23"/>
      <c r="U1986" s="23"/>
    </row>
    <row r="1987" spans="1:21" ht="13.8">
      <c r="A1987" s="175"/>
      <c r="B1987" s="174"/>
      <c r="C1987" s="23"/>
      <c r="D1987" s="23"/>
      <c r="E1987" s="23"/>
      <c r="F1987" s="23"/>
      <c r="G1987" s="23"/>
      <c r="H1987" s="48"/>
      <c r="I1987" s="7"/>
      <c r="J1987" s="23"/>
      <c r="K1987" s="23"/>
      <c r="L1987" s="23"/>
      <c r="M1987" s="23"/>
      <c r="N1987" s="23"/>
      <c r="O1987" s="23"/>
      <c r="P1987" s="23"/>
      <c r="Q1987" s="23"/>
      <c r="R1987" s="23"/>
      <c r="S1987" s="23"/>
      <c r="T1987" s="23"/>
      <c r="U1987" s="23"/>
    </row>
    <row r="1988" spans="1:21" ht="13.8">
      <c r="A1988" s="175"/>
      <c r="B1988" s="174"/>
      <c r="C1988" s="23"/>
      <c r="D1988" s="23"/>
      <c r="E1988" s="23"/>
      <c r="F1988" s="23"/>
      <c r="G1988" s="23"/>
      <c r="H1988" s="48"/>
      <c r="I1988" s="7"/>
      <c r="J1988" s="23"/>
      <c r="K1988" s="23"/>
      <c r="L1988" s="23"/>
      <c r="M1988" s="23"/>
      <c r="N1988" s="23"/>
      <c r="O1988" s="23"/>
      <c r="P1988" s="23"/>
      <c r="Q1988" s="23"/>
      <c r="R1988" s="23"/>
      <c r="S1988" s="23"/>
      <c r="T1988" s="23"/>
      <c r="U1988" s="23"/>
    </row>
    <row r="1989" spans="1:21" ht="13.8">
      <c r="A1989" s="175"/>
      <c r="B1989" s="174"/>
      <c r="C1989" s="23"/>
      <c r="D1989" s="23"/>
      <c r="E1989" s="23"/>
      <c r="F1989" s="23"/>
      <c r="G1989" s="23"/>
      <c r="H1989" s="48"/>
      <c r="I1989" s="7"/>
      <c r="J1989" s="23"/>
      <c r="K1989" s="23"/>
      <c r="L1989" s="23"/>
      <c r="M1989" s="23"/>
      <c r="N1989" s="23"/>
      <c r="O1989" s="23"/>
      <c r="P1989" s="23"/>
      <c r="Q1989" s="23"/>
      <c r="R1989" s="23"/>
      <c r="S1989" s="23"/>
      <c r="T1989" s="23"/>
      <c r="U1989" s="23"/>
    </row>
    <row r="1990" spans="1:21" ht="13.8">
      <c r="A1990" s="175"/>
      <c r="B1990" s="174"/>
      <c r="C1990" s="23"/>
      <c r="D1990" s="23"/>
      <c r="E1990" s="23"/>
      <c r="F1990" s="23"/>
      <c r="G1990" s="23"/>
      <c r="H1990" s="48"/>
      <c r="I1990" s="7"/>
      <c r="J1990" s="23"/>
      <c r="K1990" s="23"/>
      <c r="L1990" s="23"/>
      <c r="M1990" s="23"/>
      <c r="N1990" s="23"/>
      <c r="O1990" s="23"/>
      <c r="P1990" s="23"/>
      <c r="Q1990" s="23"/>
      <c r="R1990" s="23"/>
      <c r="S1990" s="23"/>
      <c r="T1990" s="23"/>
      <c r="U1990" s="23"/>
    </row>
    <row r="1991" spans="1:21" ht="13.8">
      <c r="A1991" s="175"/>
      <c r="B1991" s="174"/>
      <c r="C1991" s="23"/>
      <c r="D1991" s="23"/>
      <c r="E1991" s="23"/>
      <c r="F1991" s="23"/>
      <c r="G1991" s="23"/>
      <c r="H1991" s="48"/>
      <c r="I1991" s="7"/>
      <c r="J1991" s="23"/>
      <c r="K1991" s="23"/>
      <c r="L1991" s="23"/>
      <c r="M1991" s="23"/>
      <c r="N1991" s="23"/>
      <c r="O1991" s="23"/>
      <c r="P1991" s="23"/>
      <c r="Q1991" s="23"/>
      <c r="R1991" s="23"/>
      <c r="S1991" s="23"/>
      <c r="T1991" s="23"/>
      <c r="U1991" s="23"/>
    </row>
    <row r="1992" spans="1:21" ht="13.8">
      <c r="A1992" s="175"/>
      <c r="B1992" s="174"/>
      <c r="C1992" s="23"/>
      <c r="D1992" s="23"/>
      <c r="E1992" s="23"/>
      <c r="F1992" s="23"/>
      <c r="G1992" s="23"/>
      <c r="H1992" s="48"/>
      <c r="I1992" s="7"/>
      <c r="J1992" s="23"/>
      <c r="K1992" s="23"/>
      <c r="L1992" s="23"/>
      <c r="M1992" s="23"/>
      <c r="N1992" s="23"/>
      <c r="O1992" s="23"/>
      <c r="P1992" s="23"/>
      <c r="Q1992" s="23"/>
      <c r="R1992" s="23"/>
      <c r="S1992" s="23"/>
      <c r="T1992" s="23"/>
      <c r="U1992" s="23"/>
    </row>
    <row r="1993" spans="1:21" ht="13.8">
      <c r="A1993" s="175"/>
      <c r="B1993" s="174"/>
      <c r="C1993" s="23"/>
      <c r="D1993" s="23"/>
      <c r="E1993" s="23"/>
      <c r="F1993" s="23"/>
      <c r="G1993" s="23"/>
      <c r="H1993" s="48"/>
      <c r="I1993" s="7"/>
      <c r="J1993" s="23"/>
      <c r="K1993" s="23"/>
      <c r="L1993" s="23"/>
      <c r="M1993" s="23"/>
      <c r="N1993" s="23"/>
      <c r="O1993" s="23"/>
      <c r="P1993" s="23"/>
      <c r="Q1993" s="23"/>
      <c r="R1993" s="23"/>
      <c r="S1993" s="23"/>
      <c r="T1993" s="23"/>
      <c r="U1993" s="23"/>
    </row>
    <row r="1994" spans="1:21" ht="13.8">
      <c r="A1994" s="175"/>
      <c r="B1994" s="174"/>
      <c r="C1994" s="23"/>
      <c r="D1994" s="23"/>
      <c r="E1994" s="23"/>
      <c r="F1994" s="23"/>
      <c r="G1994" s="23"/>
      <c r="H1994" s="48"/>
      <c r="I1994" s="7"/>
      <c r="J1994" s="23"/>
      <c r="K1994" s="23"/>
      <c r="L1994" s="23"/>
      <c r="M1994" s="23"/>
      <c r="N1994" s="23"/>
      <c r="O1994" s="23"/>
      <c r="P1994" s="23"/>
      <c r="Q1994" s="23"/>
      <c r="R1994" s="23"/>
      <c r="S1994" s="23"/>
      <c r="T1994" s="23"/>
      <c r="U1994" s="23"/>
    </row>
    <row r="1995" spans="1:21" ht="13.8">
      <c r="A1995" s="175"/>
      <c r="B1995" s="174"/>
      <c r="C1995" s="23"/>
      <c r="D1995" s="23"/>
      <c r="E1995" s="23"/>
      <c r="F1995" s="23"/>
      <c r="G1995" s="23"/>
      <c r="H1995" s="48"/>
      <c r="I1995" s="7"/>
      <c r="J1995" s="23"/>
      <c r="K1995" s="23"/>
      <c r="L1995" s="23"/>
      <c r="M1995" s="23"/>
      <c r="N1995" s="23"/>
      <c r="O1995" s="23"/>
      <c r="P1995" s="23"/>
      <c r="Q1995" s="23"/>
      <c r="R1995" s="23"/>
      <c r="S1995" s="23"/>
      <c r="T1995" s="23"/>
      <c r="U1995" s="23"/>
    </row>
    <row r="1996" spans="1:21" ht="13.8">
      <c r="A1996" s="175"/>
      <c r="B1996" s="174"/>
      <c r="C1996" s="23"/>
      <c r="D1996" s="23"/>
      <c r="E1996" s="23"/>
      <c r="F1996" s="23"/>
      <c r="G1996" s="23"/>
      <c r="H1996" s="48"/>
      <c r="I1996" s="7"/>
      <c r="J1996" s="23"/>
      <c r="K1996" s="23"/>
      <c r="L1996" s="23"/>
      <c r="M1996" s="23"/>
      <c r="N1996" s="23"/>
      <c r="O1996" s="23"/>
      <c r="P1996" s="23"/>
      <c r="Q1996" s="23"/>
      <c r="R1996" s="23"/>
      <c r="S1996" s="23"/>
      <c r="T1996" s="23"/>
      <c r="U1996" s="23"/>
    </row>
    <row r="1997" spans="1:21" ht="13.8">
      <c r="A1997" s="175"/>
      <c r="B1997" s="174"/>
      <c r="C1997" s="23"/>
      <c r="D1997" s="23"/>
      <c r="E1997" s="23"/>
      <c r="F1997" s="23"/>
      <c r="G1997" s="23"/>
      <c r="H1997" s="48"/>
      <c r="I1997" s="7"/>
      <c r="J1997" s="23"/>
      <c r="K1997" s="23"/>
      <c r="L1997" s="23"/>
      <c r="M1997" s="23"/>
      <c r="N1997" s="23"/>
      <c r="O1997" s="23"/>
      <c r="P1997" s="23"/>
      <c r="Q1997" s="23"/>
      <c r="R1997" s="23"/>
      <c r="S1997" s="23"/>
      <c r="T1997" s="23"/>
      <c r="U1997" s="23"/>
    </row>
    <row r="1998" spans="1:21" ht="13.8">
      <c r="A1998" s="175"/>
      <c r="B1998" s="174"/>
      <c r="C1998" s="23"/>
      <c r="D1998" s="23"/>
      <c r="E1998" s="23"/>
      <c r="F1998" s="23"/>
      <c r="G1998" s="23"/>
      <c r="H1998" s="48"/>
      <c r="I1998" s="7"/>
      <c r="J1998" s="23"/>
      <c r="K1998" s="23"/>
      <c r="L1998" s="23"/>
      <c r="M1998" s="23"/>
      <c r="N1998" s="23"/>
      <c r="O1998" s="23"/>
      <c r="P1998" s="23"/>
      <c r="Q1998" s="23"/>
      <c r="R1998" s="23"/>
      <c r="S1998" s="23"/>
      <c r="T1998" s="23"/>
      <c r="U1998" s="23"/>
    </row>
    <row r="1999" spans="1:21" ht="13.8">
      <c r="A1999" s="175"/>
      <c r="B1999" s="174"/>
      <c r="C1999" s="23"/>
      <c r="D1999" s="23"/>
      <c r="E1999" s="23"/>
      <c r="F1999" s="23"/>
      <c r="G1999" s="23"/>
      <c r="H1999" s="48"/>
      <c r="I1999" s="7"/>
      <c r="J1999" s="23"/>
      <c r="K1999" s="23"/>
      <c r="L1999" s="23"/>
      <c r="M1999" s="23"/>
      <c r="N1999" s="23"/>
      <c r="O1999" s="23"/>
      <c r="P1999" s="23"/>
      <c r="Q1999" s="23"/>
      <c r="R1999" s="23"/>
      <c r="S1999" s="23"/>
      <c r="T1999" s="23"/>
      <c r="U1999" s="23"/>
    </row>
    <row r="2000" spans="1:21" ht="13.8">
      <c r="A2000" s="175"/>
      <c r="B2000" s="174"/>
      <c r="C2000" s="23"/>
      <c r="D2000" s="23"/>
      <c r="E2000" s="23"/>
      <c r="F2000" s="23"/>
      <c r="G2000" s="23"/>
      <c r="H2000" s="48"/>
      <c r="I2000" s="7"/>
      <c r="J2000" s="23"/>
      <c r="K2000" s="23"/>
      <c r="L2000" s="23"/>
      <c r="M2000" s="23"/>
      <c r="N2000" s="23"/>
      <c r="O2000" s="23"/>
      <c r="P2000" s="23"/>
      <c r="Q2000" s="23"/>
      <c r="R2000" s="23"/>
      <c r="S2000" s="23"/>
      <c r="T2000" s="23"/>
      <c r="U2000" s="23"/>
    </row>
    <row r="2001" spans="1:21" ht="13.8">
      <c r="A2001" s="175"/>
      <c r="B2001" s="174"/>
      <c r="C2001" s="23"/>
      <c r="D2001" s="23"/>
      <c r="E2001" s="23"/>
      <c r="F2001" s="23"/>
      <c r="G2001" s="23"/>
      <c r="H2001" s="48"/>
      <c r="I2001" s="7"/>
      <c r="J2001" s="23"/>
      <c r="K2001" s="23"/>
      <c r="L2001" s="23"/>
      <c r="M2001" s="23"/>
      <c r="N2001" s="23"/>
      <c r="O2001" s="23"/>
      <c r="P2001" s="23"/>
      <c r="Q2001" s="23"/>
      <c r="R2001" s="23"/>
      <c r="S2001" s="23"/>
      <c r="T2001" s="23"/>
      <c r="U2001" s="23"/>
    </row>
    <row r="2002" spans="1:21" ht="13.8">
      <c r="A2002" s="175"/>
      <c r="B2002" s="174"/>
      <c r="C2002" s="23"/>
      <c r="D2002" s="23"/>
      <c r="E2002" s="23"/>
      <c r="F2002" s="23"/>
      <c r="G2002" s="23"/>
      <c r="H2002" s="48"/>
      <c r="I2002" s="7"/>
      <c r="J2002" s="23"/>
      <c r="K2002" s="23"/>
      <c r="L2002" s="23"/>
      <c r="M2002" s="23"/>
      <c r="N2002" s="23"/>
      <c r="O2002" s="23"/>
      <c r="P2002" s="23"/>
      <c r="Q2002" s="23"/>
      <c r="R2002" s="23"/>
      <c r="S2002" s="23"/>
      <c r="T2002" s="23"/>
      <c r="U2002" s="23"/>
    </row>
    <row r="2003" spans="1:21" ht="13.8">
      <c r="A2003" s="175"/>
      <c r="B2003" s="174"/>
      <c r="C2003" s="23"/>
      <c r="D2003" s="23"/>
      <c r="E2003" s="23"/>
      <c r="F2003" s="23"/>
      <c r="G2003" s="23"/>
      <c r="H2003" s="48"/>
      <c r="I2003" s="7"/>
      <c r="J2003" s="23"/>
      <c r="K2003" s="23"/>
      <c r="L2003" s="23"/>
      <c r="M2003" s="23"/>
      <c r="N2003" s="23"/>
      <c r="O2003" s="23"/>
      <c r="P2003" s="23"/>
      <c r="Q2003" s="23"/>
      <c r="R2003" s="23"/>
      <c r="S2003" s="23"/>
      <c r="T2003" s="23"/>
      <c r="U2003" s="23"/>
    </row>
    <row r="2004" spans="1:21" ht="13.8">
      <c r="A2004" s="175"/>
      <c r="B2004" s="174"/>
      <c r="C2004" s="23"/>
      <c r="D2004" s="23"/>
      <c r="E2004" s="23"/>
      <c r="F2004" s="23"/>
      <c r="G2004" s="23"/>
      <c r="H2004" s="48"/>
      <c r="I2004" s="7"/>
      <c r="J2004" s="23"/>
      <c r="K2004" s="23"/>
      <c r="L2004" s="23"/>
      <c r="M2004" s="23"/>
      <c r="N2004" s="23"/>
      <c r="O2004" s="23"/>
      <c r="P2004" s="23"/>
      <c r="Q2004" s="23"/>
      <c r="R2004" s="23"/>
      <c r="S2004" s="23"/>
      <c r="T2004" s="23"/>
      <c r="U2004" s="23"/>
    </row>
    <row r="2005" spans="1:21" ht="13.8">
      <c r="A2005" s="175"/>
      <c r="B2005" s="174"/>
      <c r="C2005" s="23"/>
      <c r="D2005" s="23"/>
      <c r="E2005" s="23"/>
      <c r="F2005" s="23"/>
      <c r="G2005" s="23"/>
      <c r="H2005" s="48"/>
      <c r="I2005" s="7"/>
      <c r="J2005" s="23"/>
      <c r="K2005" s="23"/>
      <c r="L2005" s="23"/>
      <c r="M2005" s="23"/>
      <c r="N2005" s="23"/>
      <c r="O2005" s="23"/>
      <c r="P2005" s="23"/>
      <c r="Q2005" s="23"/>
      <c r="R2005" s="23"/>
      <c r="S2005" s="23"/>
      <c r="T2005" s="23"/>
      <c r="U2005" s="23"/>
    </row>
    <row r="2006" spans="1:21" ht="13.8">
      <c r="A2006" s="175"/>
      <c r="B2006" s="174"/>
      <c r="C2006" s="23"/>
      <c r="D2006" s="23"/>
      <c r="E2006" s="23"/>
      <c r="F2006" s="23"/>
      <c r="G2006" s="23"/>
      <c r="H2006" s="48"/>
      <c r="I2006" s="7"/>
      <c r="J2006" s="23"/>
      <c r="K2006" s="23"/>
      <c r="L2006" s="23"/>
      <c r="M2006" s="23"/>
      <c r="N2006" s="23"/>
      <c r="O2006" s="23"/>
      <c r="P2006" s="23"/>
      <c r="Q2006" s="23"/>
      <c r="R2006" s="23"/>
      <c r="S2006" s="23"/>
      <c r="T2006" s="23"/>
      <c r="U2006" s="23"/>
    </row>
    <row r="2007" spans="1:21" ht="13.8">
      <c r="A2007" s="175"/>
      <c r="B2007" s="174"/>
      <c r="C2007" s="23"/>
      <c r="D2007" s="23"/>
      <c r="E2007" s="23"/>
      <c r="F2007" s="23"/>
      <c r="G2007" s="23"/>
      <c r="H2007" s="48"/>
      <c r="I2007" s="7"/>
      <c r="J2007" s="23"/>
      <c r="K2007" s="23"/>
      <c r="L2007" s="23"/>
      <c r="M2007" s="23"/>
      <c r="N2007" s="23"/>
      <c r="O2007" s="23"/>
      <c r="P2007" s="23"/>
      <c r="Q2007" s="23"/>
      <c r="R2007" s="23"/>
      <c r="S2007" s="23"/>
      <c r="T2007" s="23"/>
      <c r="U2007" s="23"/>
    </row>
    <row r="2008" spans="1:21" ht="13.8">
      <c r="A2008" s="175"/>
      <c r="B2008" s="174"/>
      <c r="C2008" s="23"/>
      <c r="D2008" s="23"/>
      <c r="E2008" s="23"/>
      <c r="F2008" s="23"/>
      <c r="G2008" s="23"/>
      <c r="H2008" s="48"/>
      <c r="I2008" s="7"/>
      <c r="J2008" s="23"/>
      <c r="K2008" s="23"/>
      <c r="L2008" s="23"/>
      <c r="M2008" s="23"/>
      <c r="N2008" s="23"/>
      <c r="O2008" s="23"/>
      <c r="P2008" s="23"/>
      <c r="Q2008" s="23"/>
      <c r="R2008" s="23"/>
      <c r="S2008" s="23"/>
      <c r="T2008" s="23"/>
      <c r="U2008" s="23"/>
    </row>
    <row r="2009" spans="1:21" ht="13.8">
      <c r="A2009" s="175"/>
      <c r="B2009" s="174"/>
      <c r="C2009" s="23"/>
      <c r="D2009" s="23"/>
      <c r="E2009" s="23"/>
      <c r="F2009" s="23"/>
      <c r="G2009" s="23"/>
      <c r="H2009" s="48"/>
      <c r="I2009" s="7"/>
      <c r="J2009" s="23"/>
      <c r="K2009" s="23"/>
      <c r="L2009" s="23"/>
      <c r="M2009" s="23"/>
      <c r="N2009" s="23"/>
      <c r="O2009" s="23"/>
      <c r="P2009" s="23"/>
      <c r="Q2009" s="23"/>
      <c r="R2009" s="23"/>
      <c r="S2009" s="23"/>
      <c r="T2009" s="23"/>
      <c r="U2009" s="23"/>
    </row>
    <row r="2010" spans="1:21" ht="13.8">
      <c r="A2010" s="175"/>
      <c r="B2010" s="174"/>
      <c r="C2010" s="23"/>
      <c r="D2010" s="23"/>
      <c r="E2010" s="23"/>
      <c r="F2010" s="23"/>
      <c r="G2010" s="23"/>
      <c r="H2010" s="48"/>
      <c r="I2010" s="7"/>
      <c r="J2010" s="23"/>
      <c r="K2010" s="23"/>
      <c r="L2010" s="23"/>
      <c r="M2010" s="23"/>
      <c r="N2010" s="23"/>
      <c r="O2010" s="23"/>
      <c r="P2010" s="23"/>
      <c r="Q2010" s="23"/>
      <c r="R2010" s="23"/>
      <c r="S2010" s="23"/>
      <c r="T2010" s="23"/>
      <c r="U2010" s="23"/>
    </row>
    <row r="2011" spans="1:21" ht="13.8">
      <c r="A2011" s="175"/>
      <c r="B2011" s="174"/>
      <c r="C2011" s="23"/>
      <c r="D2011" s="23"/>
      <c r="E2011" s="23"/>
      <c r="F2011" s="23"/>
      <c r="G2011" s="23"/>
      <c r="H2011" s="48"/>
      <c r="I2011" s="7"/>
      <c r="J2011" s="23"/>
      <c r="K2011" s="23"/>
      <c r="L2011" s="23"/>
      <c r="M2011" s="23"/>
      <c r="N2011" s="23"/>
      <c r="O2011" s="23"/>
      <c r="P2011" s="23"/>
      <c r="Q2011" s="23"/>
      <c r="R2011" s="23"/>
      <c r="S2011" s="23"/>
      <c r="T2011" s="23"/>
      <c r="U2011" s="23"/>
    </row>
    <row r="2012" spans="1:21" ht="13.8">
      <c r="A2012" s="175"/>
      <c r="B2012" s="174"/>
      <c r="C2012" s="23"/>
      <c r="D2012" s="23"/>
      <c r="E2012" s="23"/>
      <c r="F2012" s="23"/>
      <c r="G2012" s="23"/>
      <c r="H2012" s="48"/>
      <c r="I2012" s="7"/>
      <c r="J2012" s="23"/>
      <c r="K2012" s="23"/>
      <c r="L2012" s="23"/>
      <c r="M2012" s="23"/>
      <c r="N2012" s="23"/>
      <c r="O2012" s="23"/>
      <c r="P2012" s="23"/>
      <c r="Q2012" s="23"/>
      <c r="R2012" s="23"/>
      <c r="S2012" s="23"/>
      <c r="T2012" s="23"/>
      <c r="U2012" s="23"/>
    </row>
    <row r="2013" spans="1:21" ht="13.8">
      <c r="A2013" s="175"/>
      <c r="B2013" s="174"/>
      <c r="C2013" s="23"/>
      <c r="D2013" s="23"/>
      <c r="E2013" s="23"/>
      <c r="F2013" s="23"/>
      <c r="G2013" s="23"/>
      <c r="H2013" s="48"/>
      <c r="I2013" s="7"/>
      <c r="J2013" s="23"/>
      <c r="K2013" s="23"/>
      <c r="L2013" s="23"/>
      <c r="M2013" s="23"/>
      <c r="N2013" s="23"/>
      <c r="O2013" s="23"/>
      <c r="P2013" s="23"/>
      <c r="Q2013" s="23"/>
      <c r="R2013" s="23"/>
      <c r="S2013" s="23"/>
      <c r="T2013" s="23"/>
      <c r="U2013" s="23"/>
    </row>
    <row r="2014" spans="1:21" ht="13.8">
      <c r="A2014" s="175"/>
      <c r="B2014" s="174"/>
      <c r="C2014" s="23"/>
      <c r="D2014" s="23"/>
      <c r="E2014" s="23"/>
      <c r="F2014" s="23"/>
      <c r="G2014" s="23"/>
      <c r="H2014" s="48"/>
      <c r="I2014" s="7"/>
      <c r="J2014" s="23"/>
      <c r="K2014" s="23"/>
      <c r="L2014" s="23"/>
      <c r="M2014" s="23"/>
      <c r="N2014" s="23"/>
      <c r="O2014" s="23"/>
      <c r="P2014" s="23"/>
      <c r="Q2014" s="23"/>
      <c r="R2014" s="23"/>
      <c r="S2014" s="23"/>
      <c r="T2014" s="23"/>
      <c r="U2014" s="23"/>
    </row>
    <row r="2015" spans="1:21" ht="13.8">
      <c r="A2015" s="175"/>
      <c r="B2015" s="174"/>
      <c r="C2015" s="23"/>
      <c r="D2015" s="23"/>
      <c r="E2015" s="23"/>
      <c r="F2015" s="23"/>
      <c r="G2015" s="23"/>
      <c r="H2015" s="48"/>
      <c r="I2015" s="7"/>
      <c r="J2015" s="23"/>
      <c r="K2015" s="23"/>
      <c r="L2015" s="23"/>
      <c r="M2015" s="23"/>
      <c r="N2015" s="23"/>
      <c r="O2015" s="23"/>
      <c r="P2015" s="23"/>
      <c r="Q2015" s="23"/>
      <c r="R2015" s="23"/>
      <c r="S2015" s="23"/>
      <c r="T2015" s="23"/>
      <c r="U2015" s="23"/>
    </row>
    <row r="2016" spans="1:21" ht="13.8">
      <c r="A2016" s="175"/>
      <c r="B2016" s="174"/>
      <c r="C2016" s="23"/>
      <c r="D2016" s="23"/>
      <c r="E2016" s="23"/>
      <c r="F2016" s="23"/>
      <c r="G2016" s="23"/>
      <c r="H2016" s="48"/>
      <c r="I2016" s="7"/>
      <c r="J2016" s="23"/>
      <c r="K2016" s="23"/>
      <c r="L2016" s="23"/>
      <c r="M2016" s="23"/>
      <c r="N2016" s="23"/>
      <c r="O2016" s="23"/>
      <c r="P2016" s="23"/>
      <c r="Q2016" s="23"/>
      <c r="R2016" s="23"/>
      <c r="S2016" s="23"/>
      <c r="T2016" s="23"/>
      <c r="U2016" s="23"/>
    </row>
    <row r="2017" spans="1:21" ht="13.8">
      <c r="A2017" s="175"/>
      <c r="B2017" s="174"/>
      <c r="C2017" s="23"/>
      <c r="D2017" s="23"/>
      <c r="E2017" s="23"/>
      <c r="F2017" s="23"/>
      <c r="G2017" s="23"/>
      <c r="H2017" s="48"/>
      <c r="I2017" s="7"/>
      <c r="J2017" s="23"/>
      <c r="K2017" s="23"/>
      <c r="L2017" s="23"/>
      <c r="M2017" s="23"/>
      <c r="N2017" s="23"/>
      <c r="O2017" s="23"/>
      <c r="P2017" s="23"/>
      <c r="Q2017" s="23"/>
      <c r="R2017" s="23"/>
      <c r="S2017" s="23"/>
      <c r="T2017" s="23"/>
      <c r="U2017" s="23"/>
    </row>
    <row r="2018" spans="1:21" ht="13.8">
      <c r="A2018" s="175"/>
      <c r="B2018" s="174"/>
      <c r="C2018" s="23"/>
      <c r="D2018" s="23"/>
      <c r="E2018" s="23"/>
      <c r="F2018" s="23"/>
      <c r="G2018" s="23"/>
      <c r="H2018" s="48"/>
      <c r="I2018" s="7"/>
      <c r="J2018" s="23"/>
      <c r="K2018" s="23"/>
      <c r="L2018" s="23"/>
      <c r="M2018" s="23"/>
      <c r="N2018" s="23"/>
      <c r="O2018" s="23"/>
      <c r="P2018" s="23"/>
      <c r="Q2018" s="23"/>
      <c r="R2018" s="23"/>
      <c r="S2018" s="23"/>
      <c r="T2018" s="23"/>
      <c r="U2018" s="23"/>
    </row>
    <row r="2019" spans="1:21" ht="13.8">
      <c r="A2019" s="175"/>
      <c r="B2019" s="174"/>
      <c r="C2019" s="23"/>
      <c r="D2019" s="23"/>
      <c r="E2019" s="23"/>
      <c r="F2019" s="23"/>
      <c r="G2019" s="23"/>
      <c r="H2019" s="48"/>
      <c r="I2019" s="7"/>
      <c r="J2019" s="23"/>
      <c r="K2019" s="23"/>
      <c r="L2019" s="23"/>
      <c r="M2019" s="23"/>
      <c r="N2019" s="23"/>
      <c r="O2019" s="23"/>
      <c r="P2019" s="23"/>
      <c r="Q2019" s="23"/>
      <c r="R2019" s="23"/>
      <c r="S2019" s="23"/>
      <c r="T2019" s="23"/>
      <c r="U2019" s="23"/>
    </row>
    <row r="2020" spans="1:21" ht="13.8">
      <c r="A2020" s="175"/>
      <c r="B2020" s="174"/>
      <c r="C2020" s="23"/>
      <c r="D2020" s="23"/>
      <c r="E2020" s="23"/>
      <c r="F2020" s="23"/>
      <c r="G2020" s="23"/>
      <c r="H2020" s="48"/>
      <c r="I2020" s="7"/>
      <c r="J2020" s="23"/>
      <c r="K2020" s="23"/>
      <c r="L2020" s="23"/>
      <c r="M2020" s="23"/>
      <c r="N2020" s="23"/>
      <c r="O2020" s="23"/>
      <c r="P2020" s="23"/>
      <c r="Q2020" s="23"/>
      <c r="R2020" s="23"/>
      <c r="S2020" s="23"/>
      <c r="T2020" s="23"/>
      <c r="U2020" s="23"/>
    </row>
    <row r="2021" spans="1:21" ht="13.8">
      <c r="A2021" s="175"/>
      <c r="B2021" s="174"/>
      <c r="C2021" s="23"/>
      <c r="D2021" s="23"/>
      <c r="E2021" s="23"/>
      <c r="F2021" s="23"/>
      <c r="G2021" s="23"/>
      <c r="H2021" s="48"/>
      <c r="I2021" s="7"/>
      <c r="J2021" s="23"/>
      <c r="K2021" s="23"/>
      <c r="L2021" s="23"/>
      <c r="M2021" s="23"/>
      <c r="N2021" s="23"/>
      <c r="O2021" s="23"/>
      <c r="P2021" s="23"/>
      <c r="Q2021" s="23"/>
      <c r="R2021" s="23"/>
      <c r="S2021" s="23"/>
      <c r="T2021" s="23"/>
      <c r="U2021" s="23"/>
    </row>
    <row r="2022" spans="1:21" ht="13.8">
      <c r="A2022" s="175"/>
      <c r="B2022" s="174"/>
      <c r="C2022" s="23"/>
      <c r="D2022" s="23"/>
      <c r="E2022" s="23"/>
      <c r="F2022" s="23"/>
      <c r="G2022" s="23"/>
      <c r="H2022" s="48"/>
      <c r="I2022" s="7"/>
      <c r="J2022" s="23"/>
      <c r="K2022" s="23"/>
      <c r="L2022" s="23"/>
      <c r="M2022" s="23"/>
      <c r="N2022" s="23"/>
      <c r="O2022" s="23"/>
      <c r="P2022" s="23"/>
      <c r="Q2022" s="23"/>
      <c r="R2022" s="23"/>
      <c r="S2022" s="23"/>
      <c r="T2022" s="23"/>
      <c r="U2022" s="23"/>
    </row>
    <row r="2023" spans="1:21" ht="13.8">
      <c r="A2023" s="175"/>
      <c r="B2023" s="174"/>
      <c r="C2023" s="23"/>
      <c r="D2023" s="23"/>
      <c r="E2023" s="23"/>
      <c r="F2023" s="23"/>
      <c r="G2023" s="23"/>
      <c r="H2023" s="48"/>
      <c r="I2023" s="7"/>
      <c r="J2023" s="23"/>
      <c r="K2023" s="23"/>
      <c r="L2023" s="23"/>
      <c r="M2023" s="23"/>
      <c r="N2023" s="23"/>
      <c r="O2023" s="23"/>
      <c r="P2023" s="23"/>
      <c r="Q2023" s="23"/>
      <c r="R2023" s="23"/>
      <c r="S2023" s="23"/>
      <c r="T2023" s="23"/>
      <c r="U2023" s="23"/>
    </row>
    <row r="2024" spans="1:21" ht="13.8">
      <c r="A2024" s="175"/>
      <c r="B2024" s="174"/>
      <c r="C2024" s="23"/>
      <c r="D2024" s="23"/>
      <c r="E2024" s="23"/>
      <c r="F2024" s="23"/>
      <c r="G2024" s="23"/>
      <c r="H2024" s="48"/>
      <c r="I2024" s="7"/>
      <c r="J2024" s="23"/>
      <c r="K2024" s="23"/>
      <c r="L2024" s="23"/>
      <c r="M2024" s="23"/>
      <c r="N2024" s="23"/>
      <c r="O2024" s="23"/>
      <c r="P2024" s="23"/>
      <c r="Q2024" s="23"/>
      <c r="R2024" s="23"/>
      <c r="S2024" s="23"/>
      <c r="T2024" s="23"/>
      <c r="U2024" s="23"/>
    </row>
    <row r="2025" spans="1:21" ht="13.8">
      <c r="A2025" s="175"/>
      <c r="B2025" s="174"/>
      <c r="C2025" s="23"/>
      <c r="D2025" s="23"/>
      <c r="E2025" s="23"/>
      <c r="F2025" s="23"/>
      <c r="G2025" s="23"/>
      <c r="H2025" s="48"/>
      <c r="I2025" s="7"/>
      <c r="J2025" s="23"/>
      <c r="K2025" s="23"/>
      <c r="L2025" s="23"/>
      <c r="M2025" s="23"/>
      <c r="N2025" s="23"/>
      <c r="O2025" s="23"/>
      <c r="P2025" s="23"/>
      <c r="Q2025" s="23"/>
      <c r="R2025" s="23"/>
      <c r="S2025" s="23"/>
      <c r="T2025" s="23"/>
      <c r="U2025" s="23"/>
    </row>
    <row r="2026" spans="1:21" ht="13.8">
      <c r="A2026" s="175"/>
      <c r="B2026" s="174"/>
      <c r="C2026" s="23"/>
      <c r="D2026" s="23"/>
      <c r="E2026" s="23"/>
      <c r="F2026" s="23"/>
      <c r="G2026" s="23"/>
      <c r="H2026" s="48"/>
      <c r="I2026" s="7"/>
      <c r="J2026" s="23"/>
      <c r="K2026" s="23"/>
      <c r="L2026" s="23"/>
      <c r="M2026" s="23"/>
      <c r="N2026" s="23"/>
      <c r="O2026" s="23"/>
      <c r="P2026" s="23"/>
      <c r="Q2026" s="23"/>
      <c r="R2026" s="23"/>
      <c r="S2026" s="23"/>
      <c r="T2026" s="23"/>
      <c r="U2026" s="23"/>
    </row>
    <row r="2027" spans="1:21" ht="13.8">
      <c r="A2027" s="175"/>
      <c r="B2027" s="174"/>
      <c r="C2027" s="23"/>
      <c r="D2027" s="23"/>
      <c r="E2027" s="23"/>
      <c r="F2027" s="23"/>
      <c r="G2027" s="23"/>
      <c r="H2027" s="48"/>
      <c r="I2027" s="7"/>
      <c r="J2027" s="23"/>
      <c r="K2027" s="23"/>
      <c r="L2027" s="23"/>
      <c r="M2027" s="23"/>
      <c r="N2027" s="23"/>
      <c r="O2027" s="23"/>
      <c r="P2027" s="23"/>
      <c r="Q2027" s="23"/>
      <c r="R2027" s="23"/>
      <c r="S2027" s="23"/>
      <c r="T2027" s="23"/>
      <c r="U2027" s="23"/>
    </row>
    <row r="2028" spans="1:21" ht="13.8">
      <c r="A2028" s="175"/>
      <c r="B2028" s="174"/>
      <c r="C2028" s="23"/>
      <c r="D2028" s="23"/>
      <c r="E2028" s="23"/>
      <c r="F2028" s="23"/>
      <c r="G2028" s="23"/>
      <c r="H2028" s="48"/>
      <c r="I2028" s="7"/>
      <c r="J2028" s="23"/>
      <c r="K2028" s="23"/>
      <c r="L2028" s="23"/>
      <c r="M2028" s="23"/>
      <c r="N2028" s="23"/>
      <c r="O2028" s="23"/>
      <c r="P2028" s="23"/>
      <c r="Q2028" s="23"/>
      <c r="R2028" s="23"/>
      <c r="S2028" s="23"/>
      <c r="T2028" s="23"/>
      <c r="U2028" s="23"/>
    </row>
    <row r="2029" spans="1:21" ht="13.8">
      <c r="A2029" s="175"/>
      <c r="B2029" s="174"/>
      <c r="C2029" s="23"/>
      <c r="D2029" s="23"/>
      <c r="E2029" s="23"/>
      <c r="F2029" s="23"/>
      <c r="G2029" s="23"/>
      <c r="H2029" s="48"/>
      <c r="I2029" s="7"/>
      <c r="J2029" s="23"/>
      <c r="K2029" s="23"/>
      <c r="L2029" s="23"/>
      <c r="M2029" s="23"/>
      <c r="N2029" s="23"/>
      <c r="O2029" s="23"/>
      <c r="P2029" s="23"/>
      <c r="Q2029" s="23"/>
      <c r="R2029" s="23"/>
      <c r="S2029" s="23"/>
      <c r="T2029" s="23"/>
      <c r="U2029" s="23"/>
    </row>
    <row r="2030" spans="1:21" ht="13.8">
      <c r="A2030" s="175"/>
      <c r="B2030" s="174"/>
      <c r="C2030" s="23"/>
      <c r="D2030" s="23"/>
      <c r="E2030" s="23"/>
      <c r="F2030" s="23"/>
      <c r="G2030" s="23"/>
      <c r="H2030" s="48"/>
      <c r="I2030" s="7"/>
      <c r="J2030" s="23"/>
      <c r="K2030" s="23"/>
      <c r="L2030" s="23"/>
      <c r="M2030" s="23"/>
      <c r="N2030" s="23"/>
      <c r="O2030" s="23"/>
      <c r="P2030" s="23"/>
      <c r="Q2030" s="23"/>
      <c r="R2030" s="23"/>
      <c r="S2030" s="23"/>
      <c r="T2030" s="23"/>
      <c r="U2030" s="23"/>
    </row>
    <row r="2031" spans="1:21" ht="13.8">
      <c r="A2031" s="175"/>
      <c r="B2031" s="174"/>
      <c r="C2031" s="23"/>
      <c r="D2031" s="23"/>
      <c r="E2031" s="23"/>
      <c r="F2031" s="23"/>
      <c r="G2031" s="23"/>
      <c r="H2031" s="48"/>
      <c r="I2031" s="7"/>
      <c r="J2031" s="23"/>
      <c r="K2031" s="23"/>
      <c r="L2031" s="23"/>
      <c r="M2031" s="23"/>
      <c r="N2031" s="23"/>
      <c r="O2031" s="23"/>
      <c r="P2031" s="23"/>
      <c r="Q2031" s="23"/>
      <c r="R2031" s="23"/>
      <c r="S2031" s="23"/>
      <c r="T2031" s="23"/>
      <c r="U2031" s="23"/>
    </row>
    <row r="2032" spans="1:21" ht="13.8">
      <c r="A2032" s="175"/>
      <c r="B2032" s="174"/>
      <c r="C2032" s="23"/>
      <c r="D2032" s="23"/>
      <c r="E2032" s="23"/>
      <c r="F2032" s="23"/>
      <c r="G2032" s="23"/>
      <c r="H2032" s="48"/>
      <c r="I2032" s="7"/>
      <c r="J2032" s="23"/>
      <c r="K2032" s="23"/>
      <c r="L2032" s="23"/>
      <c r="M2032" s="23"/>
      <c r="N2032" s="23"/>
      <c r="O2032" s="23"/>
      <c r="P2032" s="23"/>
      <c r="Q2032" s="23"/>
      <c r="R2032" s="23"/>
      <c r="S2032" s="23"/>
      <c r="T2032" s="23"/>
      <c r="U2032" s="23"/>
    </row>
    <row r="2033" spans="1:21" ht="13.8">
      <c r="A2033" s="175"/>
      <c r="B2033" s="174"/>
      <c r="C2033" s="23"/>
      <c r="D2033" s="23"/>
      <c r="E2033" s="23"/>
      <c r="F2033" s="23"/>
      <c r="G2033" s="23"/>
      <c r="H2033" s="48"/>
      <c r="I2033" s="7"/>
      <c r="J2033" s="23"/>
      <c r="K2033" s="23"/>
      <c r="L2033" s="23"/>
      <c r="M2033" s="23"/>
      <c r="N2033" s="23"/>
      <c r="O2033" s="23"/>
      <c r="P2033" s="23"/>
      <c r="Q2033" s="23"/>
      <c r="R2033" s="23"/>
      <c r="S2033" s="23"/>
      <c r="T2033" s="23"/>
      <c r="U2033" s="23"/>
    </row>
    <row r="2034" spans="1:21" ht="13.8">
      <c r="A2034" s="175"/>
      <c r="B2034" s="174"/>
      <c r="C2034" s="23"/>
      <c r="D2034" s="23"/>
      <c r="E2034" s="23"/>
      <c r="F2034" s="23"/>
      <c r="G2034" s="23"/>
      <c r="H2034" s="48"/>
      <c r="I2034" s="7"/>
      <c r="J2034" s="23"/>
      <c r="K2034" s="23"/>
      <c r="L2034" s="23"/>
      <c r="M2034" s="23"/>
      <c r="N2034" s="23"/>
      <c r="O2034" s="23"/>
      <c r="P2034" s="23"/>
      <c r="Q2034" s="23"/>
      <c r="R2034" s="23"/>
      <c r="S2034" s="23"/>
      <c r="T2034" s="23"/>
      <c r="U2034" s="23"/>
    </row>
    <row r="2035" spans="1:21" ht="13.8">
      <c r="A2035" s="175"/>
      <c r="B2035" s="174"/>
      <c r="C2035" s="23"/>
      <c r="D2035" s="23"/>
      <c r="E2035" s="23"/>
      <c r="F2035" s="23"/>
      <c r="G2035" s="23"/>
      <c r="H2035" s="48"/>
      <c r="I2035" s="7"/>
      <c r="J2035" s="23"/>
      <c r="K2035" s="23"/>
      <c r="L2035" s="23"/>
      <c r="M2035" s="23"/>
      <c r="N2035" s="23"/>
      <c r="O2035" s="23"/>
      <c r="P2035" s="23"/>
      <c r="Q2035" s="23"/>
      <c r="R2035" s="23"/>
      <c r="S2035" s="23"/>
      <c r="T2035" s="23"/>
      <c r="U2035" s="23"/>
    </row>
    <row r="2036" spans="1:21" ht="13.8">
      <c r="A2036" s="175"/>
      <c r="B2036" s="174"/>
      <c r="C2036" s="23"/>
      <c r="D2036" s="23"/>
      <c r="E2036" s="23"/>
      <c r="F2036" s="23"/>
      <c r="G2036" s="23"/>
      <c r="H2036" s="48"/>
      <c r="I2036" s="7"/>
      <c r="J2036" s="23"/>
      <c r="K2036" s="23"/>
      <c r="L2036" s="23"/>
      <c r="M2036" s="23"/>
      <c r="N2036" s="23"/>
      <c r="O2036" s="23"/>
      <c r="P2036" s="23"/>
      <c r="Q2036" s="23"/>
      <c r="R2036" s="23"/>
      <c r="S2036" s="23"/>
      <c r="T2036" s="23"/>
      <c r="U2036" s="23"/>
    </row>
    <row r="2037" spans="1:21" ht="13.8">
      <c r="A2037" s="175"/>
      <c r="B2037" s="174"/>
      <c r="C2037" s="23"/>
      <c r="D2037" s="23"/>
      <c r="E2037" s="23"/>
      <c r="F2037" s="23"/>
      <c r="G2037" s="23"/>
      <c r="H2037" s="48"/>
      <c r="I2037" s="7"/>
      <c r="J2037" s="23"/>
      <c r="K2037" s="23"/>
      <c r="L2037" s="23"/>
      <c r="M2037" s="23"/>
      <c r="N2037" s="23"/>
      <c r="O2037" s="23"/>
      <c r="P2037" s="23"/>
      <c r="Q2037" s="23"/>
      <c r="R2037" s="23"/>
      <c r="S2037" s="23"/>
      <c r="T2037" s="23"/>
      <c r="U2037" s="23"/>
    </row>
    <row r="2038" spans="1:21" ht="13.8">
      <c r="A2038" s="175"/>
      <c r="B2038" s="174"/>
      <c r="C2038" s="23"/>
      <c r="D2038" s="23"/>
      <c r="E2038" s="23"/>
      <c r="F2038" s="23"/>
      <c r="G2038" s="23"/>
      <c r="H2038" s="48"/>
      <c r="I2038" s="7"/>
      <c r="J2038" s="23"/>
      <c r="K2038" s="23"/>
      <c r="L2038" s="23"/>
      <c r="M2038" s="23"/>
      <c r="N2038" s="23"/>
      <c r="O2038" s="23"/>
      <c r="P2038" s="23"/>
      <c r="Q2038" s="23"/>
      <c r="R2038" s="23"/>
      <c r="S2038" s="23"/>
      <c r="T2038" s="23"/>
      <c r="U2038" s="23"/>
    </row>
    <row r="2039" spans="1:21" ht="13.8">
      <c r="A2039" s="175"/>
      <c r="B2039" s="174"/>
      <c r="C2039" s="23"/>
      <c r="D2039" s="23"/>
      <c r="E2039" s="23"/>
      <c r="F2039" s="23"/>
      <c r="G2039" s="23"/>
      <c r="H2039" s="48"/>
      <c r="I2039" s="7"/>
      <c r="J2039" s="23"/>
      <c r="K2039" s="23"/>
      <c r="L2039" s="23"/>
      <c r="M2039" s="23"/>
      <c r="N2039" s="23"/>
      <c r="O2039" s="23"/>
      <c r="P2039" s="23"/>
      <c r="Q2039" s="23"/>
      <c r="R2039" s="23"/>
      <c r="S2039" s="23"/>
      <c r="T2039" s="23"/>
      <c r="U2039" s="23"/>
    </row>
    <row r="2040" spans="1:21" ht="13.8">
      <c r="A2040" s="175"/>
      <c r="B2040" s="174"/>
      <c r="C2040" s="23"/>
      <c r="D2040" s="23"/>
      <c r="E2040" s="23"/>
      <c r="F2040" s="23"/>
      <c r="G2040" s="23"/>
      <c r="H2040" s="48"/>
      <c r="I2040" s="7"/>
      <c r="J2040" s="23"/>
      <c r="K2040" s="23"/>
      <c r="L2040" s="23"/>
      <c r="M2040" s="23"/>
      <c r="N2040" s="23"/>
      <c r="O2040" s="23"/>
      <c r="P2040" s="23"/>
      <c r="Q2040" s="23"/>
      <c r="R2040" s="23"/>
      <c r="S2040" s="23"/>
      <c r="T2040" s="23"/>
      <c r="U2040" s="23"/>
    </row>
    <row r="2041" spans="1:21" ht="13.8">
      <c r="A2041" s="175"/>
      <c r="B2041" s="174"/>
      <c r="C2041" s="23"/>
      <c r="D2041" s="23"/>
      <c r="E2041" s="23"/>
      <c r="F2041" s="23"/>
      <c r="G2041" s="23"/>
      <c r="H2041" s="48"/>
      <c r="I2041" s="7"/>
      <c r="J2041" s="23"/>
      <c r="K2041" s="23"/>
      <c r="L2041" s="23"/>
      <c r="M2041" s="23"/>
      <c r="N2041" s="23"/>
      <c r="O2041" s="23"/>
      <c r="P2041" s="23"/>
      <c r="Q2041" s="23"/>
      <c r="R2041" s="23"/>
      <c r="S2041" s="23"/>
      <c r="T2041" s="23"/>
      <c r="U2041" s="23"/>
    </row>
    <row r="2042" spans="1:21" ht="13.8">
      <c r="A2042" s="175"/>
      <c r="B2042" s="174"/>
      <c r="C2042" s="23"/>
      <c r="D2042" s="23"/>
      <c r="E2042" s="23"/>
      <c r="F2042" s="23"/>
      <c r="G2042" s="23"/>
      <c r="H2042" s="48"/>
      <c r="I2042" s="7"/>
      <c r="J2042" s="23"/>
      <c r="K2042" s="23"/>
      <c r="L2042" s="23"/>
      <c r="M2042" s="23"/>
      <c r="N2042" s="23"/>
      <c r="O2042" s="23"/>
      <c r="P2042" s="23"/>
      <c r="Q2042" s="23"/>
      <c r="R2042" s="23"/>
      <c r="S2042" s="23"/>
      <c r="T2042" s="23"/>
      <c r="U2042" s="23"/>
    </row>
    <row r="2043" spans="1:21" ht="13.8">
      <c r="A2043" s="175"/>
      <c r="B2043" s="174"/>
      <c r="C2043" s="23"/>
      <c r="D2043" s="23"/>
      <c r="E2043" s="23"/>
      <c r="F2043" s="23"/>
      <c r="G2043" s="23"/>
      <c r="H2043" s="48"/>
      <c r="I2043" s="7"/>
      <c r="J2043" s="23"/>
      <c r="K2043" s="23"/>
      <c r="L2043" s="23"/>
      <c r="M2043" s="23"/>
      <c r="N2043" s="23"/>
      <c r="O2043" s="23"/>
      <c r="P2043" s="23"/>
      <c r="Q2043" s="23"/>
      <c r="R2043" s="23"/>
      <c r="S2043" s="23"/>
      <c r="T2043" s="23"/>
      <c r="U2043" s="23"/>
    </row>
    <row r="2044" spans="1:21" ht="13.8">
      <c r="A2044" s="175"/>
      <c r="B2044" s="174"/>
      <c r="C2044" s="23"/>
      <c r="D2044" s="23"/>
      <c r="E2044" s="23"/>
      <c r="F2044" s="23"/>
      <c r="G2044" s="23"/>
      <c r="H2044" s="48"/>
      <c r="I2044" s="7"/>
      <c r="J2044" s="23"/>
      <c r="K2044" s="23"/>
      <c r="L2044" s="23"/>
      <c r="M2044" s="23"/>
      <c r="N2044" s="23"/>
      <c r="O2044" s="23"/>
      <c r="P2044" s="23"/>
      <c r="Q2044" s="23"/>
      <c r="R2044" s="23"/>
      <c r="S2044" s="23"/>
      <c r="T2044" s="23"/>
      <c r="U2044" s="23"/>
    </row>
    <row r="2045" spans="1:21" ht="13.8">
      <c r="A2045" s="175"/>
      <c r="B2045" s="174"/>
      <c r="C2045" s="23"/>
      <c r="D2045" s="23"/>
      <c r="E2045" s="23"/>
      <c r="F2045" s="23"/>
      <c r="G2045" s="23"/>
      <c r="H2045" s="48"/>
      <c r="I2045" s="7"/>
      <c r="J2045" s="23"/>
      <c r="K2045" s="23"/>
      <c r="L2045" s="23"/>
      <c r="M2045" s="23"/>
      <c r="N2045" s="23"/>
      <c r="O2045" s="23"/>
      <c r="P2045" s="23"/>
      <c r="Q2045" s="23"/>
      <c r="R2045" s="23"/>
      <c r="S2045" s="23"/>
      <c r="T2045" s="23"/>
      <c r="U2045" s="23"/>
    </row>
    <row r="2046" spans="1:21" ht="13.8">
      <c r="A2046" s="175"/>
      <c r="B2046" s="174"/>
      <c r="C2046" s="23"/>
      <c r="D2046" s="23"/>
      <c r="E2046" s="23"/>
      <c r="F2046" s="23"/>
      <c r="G2046" s="23"/>
      <c r="H2046" s="48"/>
      <c r="I2046" s="7"/>
      <c r="J2046" s="23"/>
      <c r="K2046" s="23"/>
      <c r="L2046" s="23"/>
      <c r="M2046" s="23"/>
      <c r="N2046" s="23"/>
      <c r="O2046" s="23"/>
      <c r="P2046" s="23"/>
      <c r="Q2046" s="23"/>
      <c r="R2046" s="23"/>
      <c r="S2046" s="23"/>
      <c r="T2046" s="23"/>
      <c r="U2046" s="23"/>
    </row>
    <row r="2047" spans="1:21" ht="13.8">
      <c r="A2047" s="175"/>
      <c r="B2047" s="174"/>
      <c r="C2047" s="23"/>
      <c r="D2047" s="23"/>
      <c r="E2047" s="23"/>
      <c r="F2047" s="23"/>
      <c r="G2047" s="23"/>
      <c r="H2047" s="48"/>
      <c r="I2047" s="7"/>
      <c r="J2047" s="23"/>
      <c r="K2047" s="23"/>
      <c r="L2047" s="23"/>
      <c r="M2047" s="23"/>
      <c r="N2047" s="23"/>
      <c r="O2047" s="23"/>
      <c r="P2047" s="23"/>
      <c r="Q2047" s="23"/>
      <c r="R2047" s="23"/>
      <c r="S2047" s="23"/>
      <c r="T2047" s="23"/>
      <c r="U2047" s="23"/>
    </row>
    <row r="2048" spans="1:21" ht="13.8">
      <c r="A2048" s="175"/>
      <c r="B2048" s="174"/>
      <c r="C2048" s="23"/>
      <c r="D2048" s="23"/>
      <c r="E2048" s="23"/>
      <c r="F2048" s="23"/>
      <c r="G2048" s="23"/>
      <c r="H2048" s="48"/>
      <c r="I2048" s="7"/>
      <c r="J2048" s="23"/>
      <c r="K2048" s="23"/>
      <c r="L2048" s="23"/>
      <c r="M2048" s="23"/>
      <c r="N2048" s="23"/>
      <c r="O2048" s="23"/>
      <c r="P2048" s="23"/>
      <c r="Q2048" s="23"/>
      <c r="R2048" s="23"/>
      <c r="S2048" s="23"/>
      <c r="T2048" s="23"/>
      <c r="U2048" s="23"/>
    </row>
    <row r="2049" spans="1:21" ht="13.8">
      <c r="A2049" s="175"/>
      <c r="B2049" s="174"/>
      <c r="C2049" s="23"/>
      <c r="D2049" s="23"/>
      <c r="E2049" s="23"/>
      <c r="F2049" s="23"/>
      <c r="G2049" s="23"/>
      <c r="H2049" s="48"/>
      <c r="I2049" s="7"/>
      <c r="J2049" s="23"/>
      <c r="K2049" s="23"/>
      <c r="L2049" s="23"/>
      <c r="M2049" s="23"/>
      <c r="N2049" s="23"/>
      <c r="O2049" s="23"/>
      <c r="P2049" s="23"/>
      <c r="Q2049" s="23"/>
      <c r="R2049" s="23"/>
      <c r="S2049" s="23"/>
      <c r="T2049" s="23"/>
      <c r="U2049" s="23"/>
    </row>
    <row r="2050" spans="1:21" ht="13.8">
      <c r="A2050" s="175"/>
      <c r="B2050" s="174"/>
      <c r="C2050" s="23"/>
      <c r="D2050" s="23"/>
      <c r="E2050" s="23"/>
      <c r="F2050" s="23"/>
      <c r="G2050" s="23"/>
      <c r="H2050" s="48"/>
      <c r="I2050" s="7"/>
      <c r="J2050" s="23"/>
      <c r="K2050" s="23"/>
      <c r="L2050" s="23"/>
      <c r="M2050" s="23"/>
      <c r="N2050" s="23"/>
      <c r="O2050" s="23"/>
      <c r="P2050" s="23"/>
      <c r="Q2050" s="23"/>
      <c r="R2050" s="23"/>
      <c r="S2050" s="23"/>
      <c r="T2050" s="23"/>
      <c r="U2050" s="23"/>
    </row>
    <row r="2051" spans="1:21" ht="13.8">
      <c r="A2051" s="175"/>
      <c r="B2051" s="174"/>
      <c r="C2051" s="23"/>
      <c r="D2051" s="23"/>
      <c r="E2051" s="23"/>
      <c r="F2051" s="23"/>
      <c r="G2051" s="23"/>
      <c r="H2051" s="48"/>
      <c r="I2051" s="7"/>
      <c r="J2051" s="23"/>
      <c r="K2051" s="23"/>
      <c r="L2051" s="23"/>
      <c r="M2051" s="23"/>
      <c r="N2051" s="23"/>
      <c r="O2051" s="23"/>
      <c r="P2051" s="23"/>
      <c r="Q2051" s="23"/>
      <c r="R2051" s="23"/>
      <c r="S2051" s="23"/>
      <c r="T2051" s="23"/>
      <c r="U2051" s="23"/>
    </row>
    <row r="2052" spans="1:21" ht="13.8">
      <c r="A2052" s="175"/>
      <c r="B2052" s="174"/>
      <c r="C2052" s="23"/>
      <c r="D2052" s="23"/>
      <c r="E2052" s="23"/>
      <c r="F2052" s="23"/>
      <c r="G2052" s="23"/>
      <c r="H2052" s="48"/>
      <c r="I2052" s="7"/>
      <c r="J2052" s="23"/>
      <c r="K2052" s="23"/>
      <c r="L2052" s="23"/>
      <c r="M2052" s="23"/>
      <c r="N2052" s="23"/>
      <c r="O2052" s="23"/>
      <c r="P2052" s="23"/>
      <c r="Q2052" s="23"/>
      <c r="R2052" s="23"/>
      <c r="S2052" s="23"/>
      <c r="T2052" s="23"/>
      <c r="U2052" s="23"/>
    </row>
    <row r="2053" spans="1:21" ht="13.8">
      <c r="A2053" s="175"/>
      <c r="B2053" s="174"/>
      <c r="C2053" s="23"/>
      <c r="D2053" s="23"/>
      <c r="E2053" s="23"/>
      <c r="F2053" s="23"/>
      <c r="G2053" s="23"/>
      <c r="H2053" s="48"/>
      <c r="I2053" s="7"/>
      <c r="J2053" s="23"/>
      <c r="K2053" s="23"/>
      <c r="L2053" s="23"/>
      <c r="M2053" s="23"/>
      <c r="N2053" s="23"/>
      <c r="O2053" s="23"/>
      <c r="P2053" s="23"/>
      <c r="Q2053" s="23"/>
      <c r="R2053" s="23"/>
      <c r="S2053" s="23"/>
      <c r="T2053" s="23"/>
      <c r="U2053" s="23"/>
    </row>
    <row r="2054" spans="1:21" ht="13.8">
      <c r="A2054" s="175"/>
      <c r="B2054" s="174"/>
      <c r="C2054" s="23"/>
      <c r="D2054" s="23"/>
      <c r="E2054" s="23"/>
      <c r="F2054" s="23"/>
      <c r="G2054" s="23"/>
      <c r="H2054" s="48"/>
      <c r="I2054" s="7"/>
      <c r="J2054" s="23"/>
      <c r="K2054" s="23"/>
      <c r="L2054" s="23"/>
      <c r="M2054" s="23"/>
      <c r="N2054" s="23"/>
      <c r="O2054" s="23"/>
      <c r="P2054" s="23"/>
      <c r="Q2054" s="23"/>
      <c r="R2054" s="23"/>
      <c r="S2054" s="23"/>
      <c r="T2054" s="23"/>
      <c r="U2054" s="23"/>
    </row>
    <row r="2055" spans="1:21" ht="13.8">
      <c r="A2055" s="175"/>
      <c r="B2055" s="174"/>
      <c r="C2055" s="23"/>
      <c r="D2055" s="23"/>
      <c r="E2055" s="23"/>
      <c r="F2055" s="23"/>
      <c r="G2055" s="23"/>
      <c r="H2055" s="48"/>
      <c r="I2055" s="7"/>
      <c r="J2055" s="23"/>
      <c r="K2055" s="23"/>
      <c r="L2055" s="23"/>
      <c r="M2055" s="23"/>
      <c r="N2055" s="23"/>
      <c r="O2055" s="23"/>
      <c r="P2055" s="23"/>
      <c r="Q2055" s="23"/>
      <c r="R2055" s="23"/>
      <c r="S2055" s="23"/>
      <c r="T2055" s="23"/>
      <c r="U2055" s="23"/>
    </row>
    <row r="2056" spans="1:21" ht="13.8">
      <c r="A2056" s="175"/>
      <c r="B2056" s="174"/>
      <c r="C2056" s="23"/>
      <c r="D2056" s="23"/>
      <c r="E2056" s="23"/>
      <c r="F2056" s="23"/>
      <c r="G2056" s="23"/>
      <c r="H2056" s="48"/>
      <c r="I2056" s="7"/>
      <c r="J2056" s="23"/>
      <c r="K2056" s="23"/>
      <c r="L2056" s="23"/>
      <c r="M2056" s="23"/>
      <c r="N2056" s="23"/>
      <c r="O2056" s="23"/>
      <c r="P2056" s="23"/>
      <c r="Q2056" s="23"/>
      <c r="R2056" s="23"/>
      <c r="S2056" s="23"/>
      <c r="T2056" s="23"/>
      <c r="U2056" s="23"/>
    </row>
    <row r="2057" spans="1:21" ht="13.8">
      <c r="A2057" s="175"/>
      <c r="B2057" s="174"/>
      <c r="C2057" s="23"/>
      <c r="D2057" s="23"/>
      <c r="E2057" s="23"/>
      <c r="F2057" s="23"/>
      <c r="G2057" s="23"/>
      <c r="H2057" s="48"/>
      <c r="I2057" s="7"/>
      <c r="J2057" s="23"/>
      <c r="K2057" s="23"/>
      <c r="L2057" s="23"/>
      <c r="M2057" s="23"/>
      <c r="N2057" s="23"/>
      <c r="O2057" s="23"/>
      <c r="P2057" s="23"/>
      <c r="Q2057" s="23"/>
      <c r="R2057" s="23"/>
      <c r="S2057" s="23"/>
      <c r="T2057" s="23"/>
      <c r="U2057" s="23"/>
    </row>
    <row r="2058" spans="1:21" ht="13.8">
      <c r="A2058" s="175"/>
      <c r="B2058" s="174"/>
      <c r="C2058" s="23"/>
      <c r="D2058" s="23"/>
      <c r="E2058" s="23"/>
      <c r="F2058" s="23"/>
      <c r="G2058" s="23"/>
      <c r="H2058" s="48"/>
      <c r="I2058" s="7"/>
      <c r="J2058" s="23"/>
      <c r="K2058" s="23"/>
      <c r="L2058" s="23"/>
      <c r="M2058" s="23"/>
      <c r="N2058" s="23"/>
      <c r="O2058" s="23"/>
      <c r="P2058" s="23"/>
      <c r="Q2058" s="23"/>
      <c r="R2058" s="23"/>
      <c r="S2058" s="23"/>
      <c r="T2058" s="23"/>
      <c r="U2058" s="23"/>
    </row>
  </sheetData>
  <autoFilter ref="A1:U1962" xr:uid="{00000000-0009-0000-0000-000010000000}"/>
  <conditionalFormatting sqref="C53 C64 C75 C112 C150 C154 C158 C162 C166 C170 C174 C178 C180:C182 C186 C190 C194 C374 C383 C390 C409 C413 C417 C421 C425 C429:C430 C434 C438 C448 C452 C456 C460 C464 C471 C477 C487 C491 C495 C499 C503 C507 C511 C515 C519 C522 C527 C531 C535 C539 C543 C547 C551 C555 C559 C563 C567 C571 C575 C580 C584 C589 C595 C601 C609 C615 C620 C625 C654 C658 C665 C671 C692 C696 C700 C704 C708 C712 C716 C720 C724 C730 C735 C739 C745 C750 C757 C779 C785 C801 C807 C814 C819 C826 C837 C841 C845 C849 C856 C862 C870 C874 C878 C885 C888 C891 C893:C894 C896:C899 C908 C912 C916 C922 C926 C930 C934 C941 C947 C953 C957 C961 C963:C965 C971 C977 C981 C985 C989 C993 C997 C1001 C1005 C1009 C1013 C1033 C1037 C1042 C1046:C1047 C1051 C1055:C1056 C1060 C1064 C1070 C1074 C1078 C1082 C1095 C1099 C1103 C1107 C1135 C1139 C1143 C1147 C1151 C1161 C1167 C1171 C1175 C1179 C1187 C1191 C1199 C1203 C1207 C1211 C1216 C1221 C1225 C1229 C1233 C1237 C1241 C1245 C1252 C1258 C1265 C1269 C1273 C1306 C1308:C1312 C1318 C1322 C1337 C1343 C1347 C1351 C1355 C1375 C1379:C1380 C1386 C1391 C1397 C1401 C1405 C1409 C1413 C1417 C1421 C1425 C1429 C1433 C1439 C1445 C1451 C1476 C1482 C1486 C1506 C1513 C1515:C1518 C1527 C1532 C1537 C1546 C1567 C1569:C1572 C1576 C1585 C1589 C1593 C1597 C1602 C1608 C1614 C1620 C1624 C1626:C1628 C1633 C1640 C1642:C1644 C1649 C1656 C1658:C1662 C1664:C1668 C1674 C1689 C1705 C1709 C1713 C1718 C1760 C1772 C1805 C1860 C1862:C1864 C1886 C1889:C1890 C1894 C1898 C1927 C1931 C1935 C1939 C1947 C1951 C1965">
    <cfRule type="containsBlanks" dxfId="7" priority="1">
      <formula>LEN(TRIM(C53))=0</formula>
    </cfRule>
  </conditionalFormatting>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B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43.6640625" customWidth="1"/>
    <col min="2" max="2" width="31.77734375" customWidth="1"/>
    <col min="3" max="3" width="66.88671875" customWidth="1"/>
    <col min="4" max="6" width="12.6640625" customWidth="1"/>
  </cols>
  <sheetData>
    <row r="1" spans="1:28">
      <c r="A1" s="9" t="s">
        <v>0</v>
      </c>
      <c r="B1" s="9" t="s">
        <v>1</v>
      </c>
      <c r="C1" s="9" t="s">
        <v>2</v>
      </c>
      <c r="D1" s="9" t="s">
        <v>3</v>
      </c>
      <c r="E1" s="9" t="s">
        <v>4</v>
      </c>
      <c r="F1" s="9" t="s">
        <v>5</v>
      </c>
      <c r="G1" s="9" t="s">
        <v>6</v>
      </c>
      <c r="H1" s="9" t="s">
        <v>7</v>
      </c>
      <c r="I1" s="12" t="s">
        <v>8</v>
      </c>
      <c r="J1" s="9" t="s">
        <v>9</v>
      </c>
      <c r="K1" s="9" t="s">
        <v>10</v>
      </c>
      <c r="L1" s="9" t="s">
        <v>205</v>
      </c>
      <c r="M1" s="9"/>
      <c r="N1" s="9"/>
      <c r="O1" s="8"/>
      <c r="P1" s="9"/>
      <c r="Q1" s="9"/>
      <c r="R1" s="9"/>
      <c r="S1" s="9"/>
      <c r="T1" s="9"/>
      <c r="U1" s="9"/>
      <c r="V1" s="9"/>
      <c r="W1" s="9"/>
      <c r="X1" s="9"/>
      <c r="Y1" s="9"/>
      <c r="Z1" s="9"/>
      <c r="AA1" s="9"/>
      <c r="AB1" s="9"/>
    </row>
    <row r="2" spans="1:28">
      <c r="A2" s="42" t="s">
        <v>62314</v>
      </c>
      <c r="B2" s="13" t="s">
        <v>62315</v>
      </c>
      <c r="C2" s="5" t="s">
        <v>53314</v>
      </c>
      <c r="D2" s="176" t="s">
        <v>62316</v>
      </c>
      <c r="E2" s="92" t="s">
        <v>62317</v>
      </c>
      <c r="F2" s="7" t="s">
        <v>62318</v>
      </c>
      <c r="G2" s="6" t="s">
        <v>62319</v>
      </c>
      <c r="H2" s="6" t="s">
        <v>62320</v>
      </c>
      <c r="I2" s="7" t="s">
        <v>62321</v>
      </c>
      <c r="J2" s="3" t="s">
        <v>62322</v>
      </c>
      <c r="K2" s="3"/>
      <c r="P2" s="42"/>
      <c r="Q2" s="5"/>
    </row>
    <row r="3" spans="1:28">
      <c r="A3" s="149" t="s">
        <v>62323</v>
      </c>
      <c r="B3" s="13"/>
      <c r="C3" s="13" t="s">
        <v>62324</v>
      </c>
      <c r="D3" s="7"/>
      <c r="E3" s="92"/>
      <c r="F3" s="7"/>
      <c r="G3" s="6"/>
      <c r="H3" s="6"/>
      <c r="I3" s="7"/>
      <c r="J3" s="3"/>
      <c r="P3" s="42"/>
      <c r="Q3" s="5"/>
    </row>
    <row r="4" spans="1:28">
      <c r="A4" s="149" t="s">
        <v>62325</v>
      </c>
      <c r="B4" s="13"/>
      <c r="C4" s="6" t="s">
        <v>62326</v>
      </c>
      <c r="D4" s="7"/>
      <c r="E4" s="92"/>
      <c r="F4" s="7"/>
      <c r="G4" s="6"/>
      <c r="H4" s="6"/>
      <c r="I4" s="7"/>
      <c r="J4" s="3"/>
      <c r="P4" s="42"/>
      <c r="Q4" s="5"/>
    </row>
    <row r="5" spans="1:28">
      <c r="A5" s="149" t="s">
        <v>62327</v>
      </c>
      <c r="B5" s="13"/>
      <c r="C5" s="6" t="s">
        <v>62328</v>
      </c>
      <c r="D5" s="7"/>
      <c r="E5" s="92"/>
      <c r="F5" s="7"/>
      <c r="G5" s="6"/>
      <c r="H5" s="6"/>
      <c r="I5" s="7"/>
      <c r="J5" s="3"/>
      <c r="P5" s="42"/>
      <c r="Q5" s="5"/>
    </row>
    <row r="6" spans="1:28">
      <c r="A6" s="149" t="s">
        <v>62329</v>
      </c>
      <c r="B6" s="13"/>
      <c r="C6" s="6" t="s">
        <v>62330</v>
      </c>
      <c r="D6" s="7"/>
      <c r="E6" s="92"/>
      <c r="F6" s="7"/>
      <c r="G6" s="6"/>
      <c r="H6" s="6"/>
      <c r="I6" s="7"/>
      <c r="J6" s="3"/>
      <c r="P6" s="42"/>
      <c r="Q6" s="5"/>
    </row>
    <row r="7" spans="1:28">
      <c r="A7" s="149" t="s">
        <v>62331</v>
      </c>
      <c r="B7" s="13"/>
      <c r="C7" s="6" t="s">
        <v>62332</v>
      </c>
      <c r="D7" s="7"/>
      <c r="E7" s="92"/>
      <c r="F7" s="7"/>
      <c r="G7" s="6"/>
      <c r="H7" s="6"/>
      <c r="I7" s="7"/>
      <c r="J7" s="3"/>
      <c r="P7" s="42"/>
      <c r="Q7" s="5"/>
    </row>
    <row r="8" spans="1:28">
      <c r="A8" s="149" t="s">
        <v>62333</v>
      </c>
      <c r="B8" s="13"/>
      <c r="C8" s="6" t="s">
        <v>62334</v>
      </c>
      <c r="D8" s="7"/>
      <c r="E8" s="92"/>
      <c r="F8" s="7"/>
      <c r="G8" s="6"/>
      <c r="H8" s="6"/>
      <c r="I8" s="7"/>
      <c r="J8" s="3"/>
      <c r="P8" s="42"/>
      <c r="Q8" s="5"/>
    </row>
    <row r="9" spans="1:28">
      <c r="A9" s="149" t="s">
        <v>62335</v>
      </c>
      <c r="B9" s="13"/>
      <c r="C9" s="6" t="s">
        <v>62336</v>
      </c>
      <c r="D9" s="7"/>
      <c r="E9" s="92"/>
      <c r="F9" s="7"/>
      <c r="G9" s="6"/>
      <c r="H9" s="6"/>
      <c r="I9" s="7"/>
      <c r="J9" s="3"/>
      <c r="P9" s="42"/>
      <c r="Q9" s="5"/>
    </row>
    <row r="10" spans="1:28">
      <c r="A10" s="149" t="s">
        <v>62337</v>
      </c>
      <c r="B10" s="13"/>
      <c r="C10" s="6" t="s">
        <v>62338</v>
      </c>
      <c r="D10" s="7"/>
      <c r="E10" s="92"/>
      <c r="F10" s="7"/>
      <c r="G10" s="6"/>
      <c r="H10" s="6"/>
      <c r="I10" s="7"/>
      <c r="J10" s="3"/>
      <c r="P10" s="42"/>
      <c r="Q10" s="5"/>
    </row>
    <row r="11" spans="1:28">
      <c r="A11" s="149" t="s">
        <v>62339</v>
      </c>
      <c r="B11" s="13"/>
      <c r="C11" s="6" t="s">
        <v>62340</v>
      </c>
      <c r="D11" s="7"/>
      <c r="E11" s="92"/>
      <c r="F11" s="7"/>
      <c r="G11" s="6"/>
      <c r="H11" s="6"/>
      <c r="I11" s="7"/>
      <c r="J11" s="3"/>
      <c r="P11" s="42"/>
      <c r="Q11" s="5"/>
    </row>
    <row r="12" spans="1:28">
      <c r="A12" s="149" t="s">
        <v>62341</v>
      </c>
      <c r="B12" s="13"/>
      <c r="C12" s="13" t="s">
        <v>62342</v>
      </c>
      <c r="D12" s="7"/>
      <c r="E12" s="92"/>
      <c r="F12" s="7"/>
      <c r="G12" s="6"/>
      <c r="H12" s="6"/>
      <c r="I12" s="7"/>
      <c r="J12" s="3"/>
      <c r="P12" s="42"/>
      <c r="Q12" s="5"/>
    </row>
    <row r="13" spans="1:28">
      <c r="A13" s="42" t="s">
        <v>62343</v>
      </c>
      <c r="B13" s="13" t="s">
        <v>62344</v>
      </c>
      <c r="C13" s="13" t="s">
        <v>62345</v>
      </c>
      <c r="D13" s="7" t="s">
        <v>62346</v>
      </c>
      <c r="E13" s="92" t="s">
        <v>62347</v>
      </c>
      <c r="F13" s="7" t="s">
        <v>62348</v>
      </c>
      <c r="G13" s="6" t="s">
        <v>62349</v>
      </c>
      <c r="H13" s="6" t="s">
        <v>62350</v>
      </c>
      <c r="I13" s="7" t="s">
        <v>62351</v>
      </c>
      <c r="J13" s="3" t="s">
        <v>62322</v>
      </c>
      <c r="P13" s="42"/>
      <c r="Q13" s="5"/>
    </row>
    <row r="14" spans="1:28">
      <c r="A14" s="42" t="s">
        <v>62352</v>
      </c>
      <c r="B14" s="13" t="s">
        <v>62353</v>
      </c>
      <c r="C14" s="13" t="s">
        <v>62354</v>
      </c>
      <c r="D14" s="7" t="s">
        <v>62355</v>
      </c>
      <c r="E14" s="92" t="s">
        <v>62356</v>
      </c>
      <c r="F14" s="7" t="s">
        <v>62357</v>
      </c>
      <c r="G14" s="6" t="s">
        <v>62358</v>
      </c>
      <c r="H14" s="6" t="s">
        <v>62359</v>
      </c>
      <c r="I14" s="7" t="s">
        <v>62360</v>
      </c>
      <c r="J14" s="3" t="s">
        <v>62322</v>
      </c>
      <c r="P14" s="42"/>
      <c r="Q14" s="5"/>
    </row>
    <row r="15" spans="1:28">
      <c r="A15" s="42" t="s">
        <v>62361</v>
      </c>
      <c r="B15" s="13" t="s">
        <v>62362</v>
      </c>
      <c r="C15" s="13" t="s">
        <v>62363</v>
      </c>
      <c r="D15" s="7" t="s">
        <v>62364</v>
      </c>
      <c r="E15" s="92" t="s">
        <v>62365</v>
      </c>
      <c r="F15" s="7" t="s">
        <v>62366</v>
      </c>
      <c r="G15" s="6" t="s">
        <v>62367</v>
      </c>
      <c r="H15" s="6" t="s">
        <v>62368</v>
      </c>
      <c r="I15" s="7" t="s">
        <v>62369</v>
      </c>
      <c r="J15" s="3" t="s">
        <v>62322</v>
      </c>
      <c r="P15" s="42"/>
      <c r="Q15" s="5"/>
    </row>
    <row r="16" spans="1:28">
      <c r="A16" s="42" t="s">
        <v>62370</v>
      </c>
      <c r="B16" s="13" t="s">
        <v>62371</v>
      </c>
      <c r="C16" s="5" t="s">
        <v>31604</v>
      </c>
      <c r="D16" s="7" t="s">
        <v>62372</v>
      </c>
      <c r="E16" s="92" t="s">
        <v>62373</v>
      </c>
      <c r="F16" s="7" t="s">
        <v>62374</v>
      </c>
      <c r="G16" s="6" t="s">
        <v>62375</v>
      </c>
      <c r="H16" s="6" t="s">
        <v>62376</v>
      </c>
      <c r="I16" s="7" t="s">
        <v>62377</v>
      </c>
      <c r="J16" s="3" t="s">
        <v>62322</v>
      </c>
      <c r="P16" s="42"/>
      <c r="Q16" s="5"/>
    </row>
    <row r="17" spans="1:17">
      <c r="A17" s="149" t="s">
        <v>62378</v>
      </c>
      <c r="B17" s="13"/>
      <c r="C17" s="13" t="s">
        <v>62379</v>
      </c>
      <c r="D17" s="5"/>
      <c r="E17" s="92"/>
      <c r="F17" s="7"/>
      <c r="G17" s="6"/>
      <c r="H17" s="6"/>
      <c r="I17" s="7"/>
      <c r="J17" s="3"/>
      <c r="P17" s="42"/>
      <c r="Q17" s="5"/>
    </row>
    <row r="18" spans="1:17">
      <c r="A18" s="149" t="s">
        <v>62380</v>
      </c>
      <c r="B18" s="13"/>
      <c r="C18" s="6" t="s">
        <v>62381</v>
      </c>
      <c r="D18" s="5"/>
      <c r="E18" s="92"/>
      <c r="F18" s="7"/>
      <c r="G18" s="6"/>
      <c r="H18" s="6"/>
      <c r="I18" s="7"/>
      <c r="J18" s="3"/>
      <c r="P18" s="42"/>
      <c r="Q18" s="5"/>
    </row>
    <row r="19" spans="1:17">
      <c r="A19" s="149" t="s">
        <v>62382</v>
      </c>
      <c r="B19" s="13"/>
      <c r="C19" s="6" t="s">
        <v>62383</v>
      </c>
      <c r="D19" s="5"/>
      <c r="E19" s="92"/>
      <c r="F19" s="7"/>
      <c r="G19" s="6"/>
      <c r="H19" s="6"/>
      <c r="I19" s="7"/>
      <c r="J19" s="3"/>
      <c r="P19" s="42"/>
      <c r="Q19" s="5"/>
    </row>
    <row r="20" spans="1:17">
      <c r="A20" s="149" t="s">
        <v>62384</v>
      </c>
      <c r="B20" s="13"/>
      <c r="C20" s="6" t="s">
        <v>62385</v>
      </c>
      <c r="D20" s="5"/>
      <c r="E20" s="92"/>
      <c r="F20" s="7"/>
      <c r="G20" s="6"/>
      <c r="H20" s="6"/>
      <c r="I20" s="7"/>
      <c r="J20" s="3"/>
      <c r="P20" s="9"/>
      <c r="Q20" s="5"/>
    </row>
    <row r="21" spans="1:17">
      <c r="A21" s="149" t="s">
        <v>62386</v>
      </c>
      <c r="B21" s="13"/>
      <c r="C21" s="6" t="s">
        <v>62387</v>
      </c>
      <c r="D21" s="5"/>
      <c r="E21" s="92"/>
      <c r="F21" s="7"/>
      <c r="G21" s="6"/>
      <c r="H21" s="6"/>
      <c r="I21" s="7"/>
      <c r="J21" s="3"/>
      <c r="P21" s="9"/>
      <c r="Q21" s="5"/>
    </row>
    <row r="22" spans="1:17">
      <c r="A22" s="42" t="s">
        <v>62388</v>
      </c>
      <c r="B22" s="13" t="s">
        <v>62389</v>
      </c>
      <c r="C22" s="13" t="s">
        <v>62390</v>
      </c>
      <c r="D22" s="5" t="s">
        <v>62391</v>
      </c>
      <c r="E22" s="92" t="s">
        <v>62392</v>
      </c>
      <c r="F22" s="7" t="s">
        <v>62393</v>
      </c>
      <c r="G22" s="6" t="s">
        <v>62394</v>
      </c>
      <c r="H22" s="6" t="s">
        <v>62395</v>
      </c>
      <c r="I22" s="7" t="s">
        <v>62396</v>
      </c>
      <c r="J22" s="3" t="s">
        <v>62322</v>
      </c>
      <c r="P22" s="9"/>
      <c r="Q22" s="5"/>
    </row>
    <row r="23" spans="1:17">
      <c r="A23" s="42" t="s">
        <v>62397</v>
      </c>
      <c r="B23" s="13" t="s">
        <v>62398</v>
      </c>
      <c r="C23" s="5" t="s">
        <v>31604</v>
      </c>
      <c r="D23" s="7" t="s">
        <v>62399</v>
      </c>
      <c r="E23" s="92" t="s">
        <v>62400</v>
      </c>
      <c r="F23" s="7" t="s">
        <v>62401</v>
      </c>
      <c r="G23" s="6" t="s">
        <v>62402</v>
      </c>
      <c r="H23" s="6" t="s">
        <v>62403</v>
      </c>
      <c r="I23" s="7" t="s">
        <v>62404</v>
      </c>
      <c r="J23" s="3" t="s">
        <v>62322</v>
      </c>
      <c r="P23" s="9"/>
      <c r="Q23" s="5"/>
    </row>
    <row r="24" spans="1:17">
      <c r="A24" s="149" t="s">
        <v>62405</v>
      </c>
      <c r="B24" s="13"/>
      <c r="C24" s="13" t="s">
        <v>62406</v>
      </c>
      <c r="D24" s="5"/>
      <c r="E24" s="92"/>
      <c r="F24" s="7"/>
      <c r="G24" s="6"/>
      <c r="H24" s="6"/>
      <c r="I24" s="7"/>
      <c r="J24" s="3"/>
      <c r="P24" s="9"/>
      <c r="Q24" s="5"/>
    </row>
    <row r="25" spans="1:17">
      <c r="A25" s="149" t="s">
        <v>62407</v>
      </c>
      <c r="B25" s="13"/>
      <c r="C25" s="6" t="s">
        <v>62408</v>
      </c>
      <c r="D25" s="5"/>
      <c r="E25" s="92"/>
      <c r="F25" s="7"/>
      <c r="G25" s="6"/>
      <c r="H25" s="6"/>
      <c r="I25" s="7"/>
      <c r="J25" s="3"/>
      <c r="P25" s="9"/>
      <c r="Q25" s="5"/>
    </row>
    <row r="26" spans="1:17">
      <c r="A26" s="149" t="s">
        <v>62409</v>
      </c>
      <c r="B26" s="13"/>
      <c r="C26" s="6" t="s">
        <v>62410</v>
      </c>
      <c r="D26" s="5"/>
      <c r="E26" s="92"/>
      <c r="F26" s="7"/>
      <c r="G26" s="6"/>
      <c r="H26" s="6"/>
      <c r="I26" s="7"/>
      <c r="J26" s="3"/>
      <c r="P26" s="9"/>
      <c r="Q26" s="5"/>
    </row>
    <row r="27" spans="1:17">
      <c r="A27" s="149" t="s">
        <v>62411</v>
      </c>
      <c r="B27" s="13"/>
      <c r="C27" s="6" t="s">
        <v>62412</v>
      </c>
      <c r="D27" s="5"/>
      <c r="E27" s="92"/>
      <c r="F27" s="7"/>
      <c r="G27" s="6"/>
      <c r="H27" s="6"/>
      <c r="I27" s="7"/>
      <c r="J27" s="3"/>
      <c r="P27" s="9"/>
      <c r="Q27" s="5"/>
    </row>
    <row r="28" spans="1:17">
      <c r="A28" s="149" t="s">
        <v>62413</v>
      </c>
      <c r="B28" s="13"/>
      <c r="C28" s="6" t="s">
        <v>62414</v>
      </c>
      <c r="D28" s="5"/>
      <c r="E28" s="92"/>
      <c r="F28" s="7"/>
      <c r="G28" s="6"/>
      <c r="H28" s="6"/>
      <c r="I28" s="7"/>
      <c r="J28" s="3"/>
      <c r="P28" s="9"/>
      <c r="Q28" s="5"/>
    </row>
    <row r="29" spans="1:17">
      <c r="A29" s="42" t="s">
        <v>62415</v>
      </c>
      <c r="B29" s="13" t="s">
        <v>62416</v>
      </c>
      <c r="C29" s="5" t="s">
        <v>62417</v>
      </c>
      <c r="D29" s="5" t="s">
        <v>62418</v>
      </c>
      <c r="E29" s="92" t="s">
        <v>62419</v>
      </c>
      <c r="F29" s="7" t="s">
        <v>62420</v>
      </c>
      <c r="G29" s="6" t="s">
        <v>62421</v>
      </c>
      <c r="H29" s="6" t="s">
        <v>62422</v>
      </c>
      <c r="I29" s="7" t="s">
        <v>62423</v>
      </c>
      <c r="J29" s="3" t="s">
        <v>62322</v>
      </c>
      <c r="P29" s="9"/>
      <c r="Q29" s="5"/>
    </row>
    <row r="30" spans="1:17">
      <c r="A30" s="149" t="s">
        <v>62424</v>
      </c>
      <c r="B30" s="13"/>
      <c r="C30" s="13" t="s">
        <v>62425</v>
      </c>
      <c r="D30" s="7"/>
      <c r="E30" s="92"/>
      <c r="F30" s="7"/>
      <c r="G30" s="6"/>
      <c r="H30" s="6"/>
      <c r="I30" s="7"/>
      <c r="J30" s="3"/>
      <c r="P30" s="9"/>
      <c r="Q30" s="5"/>
    </row>
    <row r="31" spans="1:17">
      <c r="A31" s="149" t="s">
        <v>62426</v>
      </c>
      <c r="B31" s="13"/>
      <c r="C31" s="6" t="s">
        <v>62427</v>
      </c>
      <c r="D31" s="7"/>
      <c r="E31" s="92"/>
      <c r="F31" s="7"/>
      <c r="G31" s="6"/>
      <c r="H31" s="6"/>
      <c r="I31" s="7"/>
      <c r="J31" s="3"/>
      <c r="P31" s="9"/>
      <c r="Q31" s="5"/>
    </row>
    <row r="32" spans="1:17">
      <c r="A32" s="149" t="s">
        <v>62428</v>
      </c>
      <c r="B32" s="13"/>
      <c r="C32" s="6" t="s">
        <v>62429</v>
      </c>
      <c r="D32" s="7"/>
      <c r="E32" s="92"/>
      <c r="F32" s="7"/>
      <c r="G32" s="6"/>
      <c r="H32" s="6"/>
      <c r="I32" s="7"/>
      <c r="J32" s="3"/>
      <c r="P32" s="9"/>
      <c r="Q32" s="5"/>
    </row>
    <row r="33" spans="1:17">
      <c r="A33" s="149" t="s">
        <v>62430</v>
      </c>
      <c r="B33" s="13"/>
      <c r="C33" s="6" t="s">
        <v>62431</v>
      </c>
      <c r="D33" s="7"/>
      <c r="E33" s="92"/>
      <c r="F33" s="7"/>
      <c r="G33" s="6"/>
      <c r="H33" s="6"/>
      <c r="I33" s="7"/>
      <c r="J33" s="3"/>
      <c r="P33" s="9"/>
      <c r="Q33" s="5"/>
    </row>
    <row r="34" spans="1:17">
      <c r="A34" s="149" t="s">
        <v>62432</v>
      </c>
      <c r="B34" s="13"/>
      <c r="C34" s="6" t="s">
        <v>62433</v>
      </c>
      <c r="D34" s="7"/>
      <c r="E34" s="92"/>
      <c r="F34" s="7"/>
      <c r="G34" s="6"/>
      <c r="H34" s="6"/>
      <c r="I34" s="7"/>
      <c r="J34" s="3"/>
      <c r="P34" s="9"/>
      <c r="Q34" s="5"/>
    </row>
    <row r="35" spans="1:17">
      <c r="A35" s="149" t="s">
        <v>62434</v>
      </c>
      <c r="B35" s="13"/>
      <c r="C35" s="6" t="s">
        <v>62435</v>
      </c>
      <c r="D35" s="7"/>
      <c r="E35" s="92"/>
      <c r="F35" s="7"/>
      <c r="G35" s="6"/>
      <c r="H35" s="6"/>
      <c r="I35" s="7"/>
      <c r="J35" s="3"/>
      <c r="P35" s="9"/>
      <c r="Q35" s="5"/>
    </row>
    <row r="36" spans="1:17">
      <c r="A36" s="149" t="s">
        <v>62436</v>
      </c>
      <c r="B36" s="13"/>
      <c r="C36" s="6" t="s">
        <v>62437</v>
      </c>
      <c r="D36" s="7"/>
      <c r="E36" s="92"/>
      <c r="F36" s="7"/>
      <c r="G36" s="6"/>
      <c r="H36" s="6"/>
      <c r="I36" s="7"/>
      <c r="J36" s="3"/>
      <c r="P36" s="9"/>
      <c r="Q36" s="5"/>
    </row>
    <row r="37" spans="1:17">
      <c r="A37" s="149" t="s">
        <v>62438</v>
      </c>
      <c r="B37" s="13"/>
      <c r="C37" s="6" t="s">
        <v>62439</v>
      </c>
      <c r="D37" s="7"/>
      <c r="E37" s="92"/>
      <c r="F37" s="7"/>
      <c r="G37" s="6"/>
      <c r="H37" s="6"/>
      <c r="I37" s="7"/>
      <c r="J37" s="3"/>
      <c r="P37" s="9"/>
      <c r="Q37" s="5"/>
    </row>
    <row r="38" spans="1:17">
      <c r="A38" s="149" t="s">
        <v>62440</v>
      </c>
      <c r="B38" s="13"/>
      <c r="C38" s="6" t="s">
        <v>62441</v>
      </c>
      <c r="D38" s="7"/>
      <c r="E38" s="92"/>
      <c r="F38" s="7"/>
      <c r="G38" s="6"/>
      <c r="H38" s="6"/>
      <c r="I38" s="7"/>
      <c r="J38" s="3"/>
      <c r="P38" s="9"/>
      <c r="Q38" s="5"/>
    </row>
    <row r="39" spans="1:17">
      <c r="A39" s="149" t="s">
        <v>62442</v>
      </c>
      <c r="B39" s="13"/>
      <c r="C39" s="6" t="s">
        <v>62443</v>
      </c>
      <c r="D39" s="7"/>
      <c r="E39" s="92"/>
      <c r="F39" s="7"/>
      <c r="G39" s="6"/>
      <c r="H39" s="6"/>
      <c r="I39" s="7"/>
      <c r="J39" s="3"/>
      <c r="P39" s="9"/>
      <c r="Q39" s="5"/>
    </row>
    <row r="40" spans="1:17">
      <c r="A40" s="149" t="s">
        <v>62444</v>
      </c>
      <c r="B40" s="13"/>
      <c r="C40" s="6" t="s">
        <v>62445</v>
      </c>
      <c r="D40" s="7"/>
      <c r="E40" s="92"/>
      <c r="F40" s="7"/>
      <c r="G40" s="6"/>
      <c r="H40" s="6"/>
      <c r="I40" s="7"/>
      <c r="J40" s="3"/>
      <c r="P40" s="9"/>
      <c r="Q40" s="5"/>
    </row>
    <row r="41" spans="1:17">
      <c r="A41" s="42" t="s">
        <v>62446</v>
      </c>
      <c r="B41" s="13" t="s">
        <v>62447</v>
      </c>
      <c r="C41" s="13" t="s">
        <v>62448</v>
      </c>
      <c r="D41" s="7" t="s">
        <v>62449</v>
      </c>
      <c r="E41" s="92" t="s">
        <v>62450</v>
      </c>
      <c r="F41" s="7" t="s">
        <v>62447</v>
      </c>
      <c r="G41" s="6" t="s">
        <v>62451</v>
      </c>
      <c r="H41" s="6" t="s">
        <v>62452</v>
      </c>
      <c r="I41" s="7" t="s">
        <v>62447</v>
      </c>
      <c r="J41" s="3" t="s">
        <v>62322</v>
      </c>
      <c r="P41" s="9"/>
      <c r="Q41" s="5"/>
    </row>
    <row r="42" spans="1:17">
      <c r="A42" s="42" t="s">
        <v>62453</v>
      </c>
      <c r="B42" s="13" t="s">
        <v>62454</v>
      </c>
      <c r="C42" s="5" t="s">
        <v>53314</v>
      </c>
      <c r="D42" s="7" t="s">
        <v>62454</v>
      </c>
      <c r="E42" s="92" t="s">
        <v>62454</v>
      </c>
      <c r="F42" s="7" t="s">
        <v>62454</v>
      </c>
      <c r="G42" s="6" t="s">
        <v>62454</v>
      </c>
      <c r="H42" s="6" t="s">
        <v>62454</v>
      </c>
      <c r="I42" s="7" t="s">
        <v>62455</v>
      </c>
      <c r="J42" s="3" t="s">
        <v>62322</v>
      </c>
      <c r="P42" s="9"/>
      <c r="Q42" s="5"/>
    </row>
    <row r="43" spans="1:17">
      <c r="A43" s="149" t="s">
        <v>62456</v>
      </c>
      <c r="B43" s="13"/>
      <c r="C43" s="13" t="s">
        <v>62457</v>
      </c>
      <c r="D43" s="7"/>
      <c r="E43" s="92"/>
      <c r="F43" s="7"/>
      <c r="G43" s="6"/>
      <c r="H43" s="6"/>
      <c r="I43" s="7"/>
      <c r="J43" s="3"/>
      <c r="P43" s="9"/>
      <c r="Q43" s="5"/>
    </row>
    <row r="44" spans="1:17">
      <c r="A44" s="149" t="s">
        <v>62458</v>
      </c>
      <c r="B44" s="13"/>
      <c r="C44" s="13" t="s">
        <v>62459</v>
      </c>
      <c r="D44" s="7"/>
      <c r="E44" s="92"/>
      <c r="F44" s="7"/>
      <c r="G44" s="6"/>
      <c r="H44" s="6"/>
      <c r="I44" s="7"/>
      <c r="J44" s="3"/>
      <c r="P44" s="9"/>
      <c r="Q44" s="5"/>
    </row>
    <row r="45" spans="1:17">
      <c r="A45" s="149" t="s">
        <v>62460</v>
      </c>
      <c r="B45" s="13"/>
      <c r="C45" s="13" t="s">
        <v>62461</v>
      </c>
      <c r="D45" s="7"/>
      <c r="E45" s="92"/>
      <c r="F45" s="7"/>
      <c r="G45" s="6"/>
      <c r="H45" s="6"/>
      <c r="I45" s="7"/>
      <c r="J45" s="3"/>
      <c r="P45" s="9"/>
      <c r="Q45" s="5"/>
    </row>
    <row r="46" spans="1:17">
      <c r="A46" s="149" t="s">
        <v>62462</v>
      </c>
      <c r="B46" s="13"/>
      <c r="C46" s="13" t="s">
        <v>62463</v>
      </c>
      <c r="D46" s="7"/>
      <c r="E46" s="92"/>
      <c r="F46" s="7"/>
      <c r="G46" s="6"/>
      <c r="H46" s="6"/>
      <c r="I46" s="7"/>
      <c r="J46" s="3"/>
      <c r="P46" s="9"/>
      <c r="Q46" s="5"/>
    </row>
    <row r="47" spans="1:17">
      <c r="A47" s="149" t="s">
        <v>62464</v>
      </c>
      <c r="B47" s="13"/>
      <c r="C47" s="13" t="s">
        <v>62465</v>
      </c>
      <c r="D47" s="7"/>
      <c r="E47" s="92"/>
      <c r="F47" s="7"/>
      <c r="G47" s="6"/>
      <c r="H47" s="6"/>
      <c r="I47" s="7"/>
      <c r="J47" s="3"/>
      <c r="P47" s="9"/>
      <c r="Q47" s="5"/>
    </row>
    <row r="48" spans="1:17">
      <c r="A48" s="149" t="s">
        <v>62466</v>
      </c>
      <c r="B48" s="13"/>
      <c r="C48" s="13" t="s">
        <v>62467</v>
      </c>
      <c r="D48" s="7"/>
      <c r="E48" s="92"/>
      <c r="F48" s="7"/>
      <c r="G48" s="6"/>
      <c r="H48" s="6"/>
      <c r="I48" s="7"/>
      <c r="J48" s="3"/>
      <c r="P48" s="9"/>
      <c r="Q48" s="5"/>
    </row>
    <row r="49" spans="1:17">
      <c r="A49" s="149" t="s">
        <v>62468</v>
      </c>
      <c r="B49" s="13"/>
      <c r="C49" s="13" t="s">
        <v>62469</v>
      </c>
      <c r="D49" s="7"/>
      <c r="E49" s="92"/>
      <c r="F49" s="7"/>
      <c r="G49" s="6"/>
      <c r="H49" s="6"/>
      <c r="I49" s="7"/>
      <c r="J49" s="3"/>
      <c r="P49" s="9"/>
      <c r="Q49" s="5"/>
    </row>
    <row r="50" spans="1:17">
      <c r="A50" s="149" t="s">
        <v>62470</v>
      </c>
      <c r="B50" s="13"/>
      <c r="C50" s="13" t="s">
        <v>62471</v>
      </c>
      <c r="D50" s="7"/>
      <c r="E50" s="92"/>
      <c r="F50" s="7"/>
      <c r="G50" s="6"/>
      <c r="H50" s="6"/>
      <c r="I50" s="7"/>
      <c r="J50" s="3"/>
      <c r="P50" s="9"/>
      <c r="Q50" s="5"/>
    </row>
    <row r="51" spans="1:17">
      <c r="A51" s="149" t="s">
        <v>62472</v>
      </c>
      <c r="B51" s="13"/>
      <c r="C51" s="6" t="s">
        <v>62473</v>
      </c>
      <c r="D51" s="7"/>
      <c r="E51" s="92"/>
      <c r="F51" s="7"/>
      <c r="G51" s="6"/>
      <c r="H51" s="6"/>
      <c r="I51" s="7"/>
      <c r="J51" s="3"/>
      <c r="P51" s="9"/>
      <c r="Q51" s="5"/>
    </row>
    <row r="52" spans="1:17">
      <c r="A52" s="149" t="s">
        <v>62474</v>
      </c>
      <c r="B52" s="13"/>
      <c r="C52" s="13" t="s">
        <v>62475</v>
      </c>
      <c r="D52" s="7"/>
      <c r="E52" s="92"/>
      <c r="F52" s="7"/>
      <c r="G52" s="6"/>
      <c r="H52" s="6"/>
      <c r="I52" s="7"/>
      <c r="J52" s="3"/>
      <c r="P52" s="9"/>
      <c r="Q52" s="5"/>
    </row>
    <row r="53" spans="1:17">
      <c r="A53" s="42" t="s">
        <v>62476</v>
      </c>
      <c r="B53" s="13" t="s">
        <v>62477</v>
      </c>
      <c r="C53" s="13" t="s">
        <v>62477</v>
      </c>
      <c r="D53" s="7" t="s">
        <v>62477</v>
      </c>
      <c r="E53" s="92" t="s">
        <v>62477</v>
      </c>
      <c r="F53" s="7" t="s">
        <v>62477</v>
      </c>
      <c r="G53" s="6" t="s">
        <v>62477</v>
      </c>
      <c r="H53" s="6" t="s">
        <v>62477</v>
      </c>
      <c r="I53" s="7" t="s">
        <v>62478</v>
      </c>
      <c r="J53" s="3" t="s">
        <v>62322</v>
      </c>
      <c r="P53" s="9"/>
      <c r="Q53" s="5"/>
    </row>
    <row r="54" spans="1:17">
      <c r="A54" s="42" t="s">
        <v>62479</v>
      </c>
      <c r="B54" s="13" t="s">
        <v>62480</v>
      </c>
      <c r="C54" s="13" t="s">
        <v>62480</v>
      </c>
      <c r="D54" s="7" t="s">
        <v>62480</v>
      </c>
      <c r="E54" s="92" t="s">
        <v>62480</v>
      </c>
      <c r="F54" s="7" t="s">
        <v>62480</v>
      </c>
      <c r="G54" s="6" t="s">
        <v>62480</v>
      </c>
      <c r="H54" s="6" t="s">
        <v>62480</v>
      </c>
      <c r="I54" s="7" t="s">
        <v>62481</v>
      </c>
      <c r="J54" s="3" t="s">
        <v>62322</v>
      </c>
      <c r="P54" s="9"/>
      <c r="Q54" s="5"/>
    </row>
    <row r="55" spans="1:17">
      <c r="A55" s="42" t="s">
        <v>62482</v>
      </c>
      <c r="B55" s="13" t="s">
        <v>62483</v>
      </c>
      <c r="C55" s="13" t="s">
        <v>62483</v>
      </c>
      <c r="D55" s="7" t="s">
        <v>62483</v>
      </c>
      <c r="E55" s="92" t="s">
        <v>62483</v>
      </c>
      <c r="F55" s="7" t="s">
        <v>62483</v>
      </c>
      <c r="G55" s="6" t="s">
        <v>62483</v>
      </c>
      <c r="H55" s="6" t="s">
        <v>62483</v>
      </c>
      <c r="I55" s="7" t="s">
        <v>62484</v>
      </c>
      <c r="J55" s="3" t="s">
        <v>62322</v>
      </c>
      <c r="P55" s="9"/>
      <c r="Q55" s="5"/>
    </row>
    <row r="56" spans="1:17">
      <c r="A56" s="42" t="s">
        <v>62485</v>
      </c>
      <c r="B56" s="13" t="s">
        <v>62486</v>
      </c>
      <c r="C56" s="5" t="s">
        <v>31604</v>
      </c>
      <c r="D56" s="7" t="s">
        <v>62486</v>
      </c>
      <c r="E56" s="92" t="s">
        <v>62486</v>
      </c>
      <c r="F56" s="7" t="s">
        <v>62486</v>
      </c>
      <c r="G56" s="6" t="s">
        <v>62486</v>
      </c>
      <c r="H56" s="6" t="s">
        <v>62486</v>
      </c>
      <c r="I56" s="7" t="s">
        <v>62487</v>
      </c>
      <c r="J56" s="3" t="s">
        <v>62322</v>
      </c>
      <c r="P56" s="9"/>
      <c r="Q56" s="5"/>
    </row>
    <row r="57" spans="1:17">
      <c r="A57" s="149" t="s">
        <v>62488</v>
      </c>
      <c r="B57" s="13"/>
      <c r="C57" s="13" t="s">
        <v>62489</v>
      </c>
      <c r="D57" s="7"/>
      <c r="E57" s="92"/>
      <c r="F57" s="7"/>
      <c r="G57" s="6"/>
      <c r="H57" s="6"/>
      <c r="I57" s="7"/>
      <c r="J57" s="3"/>
      <c r="P57" s="9"/>
      <c r="Q57" s="5"/>
    </row>
    <row r="58" spans="1:17">
      <c r="A58" s="149" t="s">
        <v>62490</v>
      </c>
      <c r="B58" s="13"/>
      <c r="C58" s="13" t="s">
        <v>62491</v>
      </c>
      <c r="D58" s="7"/>
      <c r="E58" s="92"/>
      <c r="F58" s="7"/>
      <c r="G58" s="6"/>
      <c r="H58" s="6"/>
      <c r="I58" s="7"/>
      <c r="J58" s="3"/>
      <c r="P58" s="9"/>
      <c r="Q58" s="5"/>
    </row>
    <row r="59" spans="1:17">
      <c r="A59" s="149" t="s">
        <v>62492</v>
      </c>
      <c r="B59" s="13"/>
      <c r="C59" s="13" t="s">
        <v>62493</v>
      </c>
      <c r="D59" s="7"/>
      <c r="E59" s="92"/>
      <c r="F59" s="7"/>
      <c r="G59" s="6"/>
      <c r="H59" s="6"/>
      <c r="I59" s="7"/>
      <c r="J59" s="3"/>
      <c r="P59" s="9"/>
      <c r="Q59" s="5"/>
    </row>
    <row r="60" spans="1:17">
      <c r="A60" s="149" t="s">
        <v>62494</v>
      </c>
      <c r="B60" s="13"/>
      <c r="C60" s="13" t="s">
        <v>62495</v>
      </c>
      <c r="D60" s="7"/>
      <c r="E60" s="92"/>
      <c r="F60" s="7"/>
      <c r="G60" s="6"/>
      <c r="H60" s="6"/>
      <c r="I60" s="7"/>
      <c r="J60" s="3"/>
      <c r="P60" s="9"/>
      <c r="Q60" s="5"/>
    </row>
    <row r="61" spans="1:17">
      <c r="A61" s="149" t="s">
        <v>62496</v>
      </c>
      <c r="B61" s="13"/>
      <c r="C61" s="13" t="s">
        <v>62497</v>
      </c>
      <c r="D61" s="7"/>
      <c r="E61" s="92"/>
      <c r="F61" s="7"/>
      <c r="G61" s="6"/>
      <c r="H61" s="6"/>
      <c r="I61" s="7"/>
      <c r="J61" s="3"/>
      <c r="P61" s="9"/>
      <c r="Q61" s="5"/>
    </row>
    <row r="62" spans="1:17">
      <c r="A62" s="42" t="s">
        <v>62498</v>
      </c>
      <c r="B62" s="13" t="s">
        <v>62499</v>
      </c>
      <c r="C62" s="13" t="s">
        <v>62499</v>
      </c>
      <c r="D62" s="7" t="s">
        <v>62499</v>
      </c>
      <c r="E62" s="92" t="s">
        <v>62499</v>
      </c>
      <c r="F62" s="7" t="s">
        <v>62499</v>
      </c>
      <c r="G62" s="6" t="s">
        <v>62499</v>
      </c>
      <c r="H62" s="6" t="s">
        <v>62499</v>
      </c>
      <c r="I62" s="7" t="s">
        <v>62500</v>
      </c>
      <c r="J62" s="3" t="s">
        <v>62322</v>
      </c>
      <c r="P62" s="9"/>
      <c r="Q62" s="5"/>
    </row>
    <row r="63" spans="1:17">
      <c r="A63" s="42" t="s">
        <v>62501</v>
      </c>
      <c r="B63" s="13" t="s">
        <v>62502</v>
      </c>
      <c r="C63" s="5" t="s">
        <v>31604</v>
      </c>
      <c r="D63" s="7" t="s">
        <v>62502</v>
      </c>
      <c r="E63" s="92" t="s">
        <v>62502</v>
      </c>
      <c r="F63" s="7" t="s">
        <v>62502</v>
      </c>
      <c r="G63" s="6" t="s">
        <v>62502</v>
      </c>
      <c r="H63" s="6" t="s">
        <v>62502</v>
      </c>
      <c r="I63" s="7" t="s">
        <v>62404</v>
      </c>
      <c r="J63" s="3" t="s">
        <v>62322</v>
      </c>
      <c r="P63" s="9"/>
      <c r="Q63" s="5"/>
    </row>
    <row r="64" spans="1:17">
      <c r="A64" s="149" t="s">
        <v>62503</v>
      </c>
      <c r="B64" s="13"/>
      <c r="C64" s="13" t="s">
        <v>62504</v>
      </c>
      <c r="D64" s="7"/>
      <c r="E64" s="92"/>
      <c r="F64" s="7"/>
      <c r="G64" s="6"/>
      <c r="H64" s="6"/>
      <c r="I64" s="7"/>
      <c r="J64" s="3"/>
      <c r="P64" s="9"/>
      <c r="Q64" s="5"/>
    </row>
    <row r="65" spans="1:17">
      <c r="A65" s="149" t="s">
        <v>62505</v>
      </c>
      <c r="B65" s="13"/>
      <c r="C65" s="13" t="s">
        <v>62506</v>
      </c>
      <c r="D65" s="7"/>
      <c r="E65" s="92"/>
      <c r="F65" s="7"/>
      <c r="G65" s="6"/>
      <c r="H65" s="6"/>
      <c r="I65" s="7"/>
      <c r="J65" s="3"/>
      <c r="P65" s="9"/>
      <c r="Q65" s="5"/>
    </row>
    <row r="66" spans="1:17">
      <c r="A66" s="149" t="s">
        <v>62507</v>
      </c>
      <c r="B66" s="13"/>
      <c r="C66" s="13" t="s">
        <v>62508</v>
      </c>
      <c r="D66" s="7"/>
      <c r="E66" s="92"/>
      <c r="F66" s="7"/>
      <c r="G66" s="6"/>
      <c r="H66" s="6"/>
      <c r="I66" s="7"/>
      <c r="J66" s="3"/>
      <c r="P66" s="9"/>
      <c r="Q66" s="5"/>
    </row>
    <row r="67" spans="1:17">
      <c r="A67" s="149" t="s">
        <v>62509</v>
      </c>
      <c r="B67" s="13"/>
      <c r="C67" s="13" t="s">
        <v>62510</v>
      </c>
      <c r="D67" s="7"/>
      <c r="E67" s="92"/>
      <c r="F67" s="7"/>
      <c r="G67" s="6"/>
      <c r="H67" s="6"/>
      <c r="I67" s="7"/>
      <c r="J67" s="3"/>
      <c r="P67" s="9"/>
      <c r="Q67" s="5"/>
    </row>
    <row r="68" spans="1:17">
      <c r="A68" s="149" t="s">
        <v>62511</v>
      </c>
      <c r="B68" s="13"/>
      <c r="C68" s="13" t="s">
        <v>62512</v>
      </c>
      <c r="D68" s="7"/>
      <c r="E68" s="92"/>
      <c r="F68" s="7"/>
      <c r="G68" s="6"/>
      <c r="H68" s="6"/>
      <c r="I68" s="7"/>
      <c r="J68" s="3"/>
      <c r="P68" s="9"/>
      <c r="Q68" s="5"/>
    </row>
    <row r="69" spans="1:17">
      <c r="A69" s="42" t="s">
        <v>62513</v>
      </c>
      <c r="B69" s="13" t="s">
        <v>62514</v>
      </c>
      <c r="C69" s="5" t="s">
        <v>62417</v>
      </c>
      <c r="D69" s="7" t="s">
        <v>62514</v>
      </c>
      <c r="E69" s="92" t="s">
        <v>62514</v>
      </c>
      <c r="F69" s="7" t="s">
        <v>62514</v>
      </c>
      <c r="G69" s="6" t="s">
        <v>62514</v>
      </c>
      <c r="H69" s="6" t="s">
        <v>62514</v>
      </c>
      <c r="I69" s="7" t="s">
        <v>62423</v>
      </c>
      <c r="J69" s="3" t="s">
        <v>62322</v>
      </c>
      <c r="P69" s="9"/>
      <c r="Q69" s="5"/>
    </row>
    <row r="70" spans="1:17">
      <c r="A70" s="149" t="s">
        <v>62515</v>
      </c>
      <c r="B70" s="13"/>
      <c r="C70" s="13" t="s">
        <v>62516</v>
      </c>
      <c r="D70" s="7"/>
      <c r="E70" s="92"/>
      <c r="F70" s="7"/>
      <c r="G70" s="6"/>
      <c r="H70" s="6"/>
      <c r="I70" s="7"/>
      <c r="J70" s="3"/>
      <c r="P70" s="9"/>
      <c r="Q70" s="5"/>
    </row>
    <row r="71" spans="1:17">
      <c r="A71" s="149" t="s">
        <v>62517</v>
      </c>
      <c r="B71" s="13"/>
      <c r="C71" s="13" t="s">
        <v>62518</v>
      </c>
      <c r="D71" s="7"/>
      <c r="E71" s="92"/>
      <c r="F71" s="7"/>
      <c r="G71" s="6"/>
      <c r="H71" s="6"/>
      <c r="I71" s="7"/>
      <c r="J71" s="3"/>
      <c r="P71" s="9"/>
      <c r="Q71" s="5"/>
    </row>
    <row r="72" spans="1:17">
      <c r="A72" s="149" t="s">
        <v>62519</v>
      </c>
      <c r="B72" s="13"/>
      <c r="C72" s="13" t="s">
        <v>62520</v>
      </c>
      <c r="D72" s="7"/>
      <c r="E72" s="92"/>
      <c r="F72" s="7"/>
      <c r="G72" s="6"/>
      <c r="H72" s="6"/>
      <c r="I72" s="7"/>
      <c r="J72" s="3"/>
      <c r="P72" s="9"/>
      <c r="Q72" s="5"/>
    </row>
    <row r="73" spans="1:17">
      <c r="A73" s="149" t="s">
        <v>62521</v>
      </c>
      <c r="B73" s="13"/>
      <c r="C73" s="13" t="s">
        <v>62522</v>
      </c>
      <c r="D73" s="7"/>
      <c r="E73" s="92"/>
      <c r="F73" s="7"/>
      <c r="G73" s="6"/>
      <c r="H73" s="6"/>
      <c r="I73" s="7"/>
      <c r="J73" s="3"/>
      <c r="P73" s="9"/>
      <c r="Q73" s="5"/>
    </row>
    <row r="74" spans="1:17">
      <c r="A74" s="149" t="s">
        <v>62523</v>
      </c>
      <c r="B74" s="13"/>
      <c r="C74" s="13" t="s">
        <v>62524</v>
      </c>
      <c r="D74" s="7"/>
      <c r="E74" s="92"/>
      <c r="F74" s="7"/>
      <c r="G74" s="6"/>
      <c r="H74" s="6"/>
      <c r="I74" s="7"/>
      <c r="J74" s="3"/>
      <c r="P74" s="9"/>
      <c r="Q74" s="5"/>
    </row>
    <row r="75" spans="1:17">
      <c r="A75" s="149" t="s">
        <v>62525</v>
      </c>
      <c r="B75" s="13"/>
      <c r="C75" s="13" t="s">
        <v>62526</v>
      </c>
      <c r="D75" s="7"/>
      <c r="E75" s="92"/>
      <c r="F75" s="7"/>
      <c r="G75" s="6"/>
      <c r="H75" s="6"/>
      <c r="I75" s="7"/>
      <c r="J75" s="3"/>
      <c r="P75" s="9"/>
      <c r="Q75" s="5"/>
    </row>
    <row r="76" spans="1:17">
      <c r="A76" s="149" t="s">
        <v>62527</v>
      </c>
      <c r="B76" s="13"/>
      <c r="C76" s="13" t="s">
        <v>62528</v>
      </c>
      <c r="D76" s="7"/>
      <c r="E76" s="92"/>
      <c r="F76" s="7"/>
      <c r="G76" s="6"/>
      <c r="H76" s="6"/>
      <c r="I76" s="7"/>
      <c r="J76" s="3"/>
      <c r="P76" s="9"/>
      <c r="Q76" s="5"/>
    </row>
    <row r="77" spans="1:17">
      <c r="A77" s="149" t="s">
        <v>62529</v>
      </c>
      <c r="B77" s="13"/>
      <c r="C77" s="13" t="s">
        <v>62530</v>
      </c>
      <c r="D77" s="7"/>
      <c r="E77" s="92"/>
      <c r="F77" s="7"/>
      <c r="G77" s="6"/>
      <c r="H77" s="6"/>
      <c r="I77" s="7"/>
      <c r="J77" s="3"/>
      <c r="P77" s="9"/>
      <c r="Q77" s="5"/>
    </row>
    <row r="78" spans="1:17">
      <c r="A78" s="149" t="s">
        <v>62531</v>
      </c>
      <c r="B78" s="13"/>
      <c r="C78" s="13" t="s">
        <v>62532</v>
      </c>
      <c r="D78" s="7"/>
      <c r="E78" s="92"/>
      <c r="F78" s="7"/>
      <c r="G78" s="6"/>
      <c r="H78" s="6"/>
      <c r="I78" s="7"/>
      <c r="J78" s="3"/>
      <c r="P78" s="9"/>
      <c r="Q78" s="5"/>
    </row>
    <row r="79" spans="1:17">
      <c r="A79" s="149" t="s">
        <v>62533</v>
      </c>
      <c r="B79" s="13"/>
      <c r="C79" s="13" t="s">
        <v>62534</v>
      </c>
      <c r="D79" s="7"/>
      <c r="E79" s="92"/>
      <c r="F79" s="7"/>
      <c r="G79" s="6"/>
      <c r="H79" s="6"/>
      <c r="I79" s="7"/>
      <c r="J79" s="3"/>
      <c r="P79" s="9"/>
      <c r="Q79" s="5"/>
    </row>
    <row r="80" spans="1:17">
      <c r="A80" s="149" t="s">
        <v>62535</v>
      </c>
      <c r="B80" s="13"/>
      <c r="C80" s="13" t="s">
        <v>62536</v>
      </c>
      <c r="D80" s="7"/>
      <c r="E80" s="92"/>
      <c r="F80" s="7"/>
      <c r="G80" s="6"/>
      <c r="H80" s="6"/>
      <c r="I80" s="7"/>
      <c r="J80" s="3"/>
      <c r="P80" s="9"/>
      <c r="Q80" s="5"/>
    </row>
    <row r="81" spans="1:17">
      <c r="A81" s="42" t="s">
        <v>62537</v>
      </c>
      <c r="B81" s="13" t="s">
        <v>62538</v>
      </c>
      <c r="C81" s="13" t="s">
        <v>62538</v>
      </c>
      <c r="D81" s="7" t="s">
        <v>62538</v>
      </c>
      <c r="E81" s="92" t="s">
        <v>62538</v>
      </c>
      <c r="F81" s="7" t="s">
        <v>62538</v>
      </c>
      <c r="G81" s="6" t="s">
        <v>62538</v>
      </c>
      <c r="H81" s="6" t="s">
        <v>62538</v>
      </c>
      <c r="I81" s="7" t="s">
        <v>62539</v>
      </c>
      <c r="J81" s="3" t="s">
        <v>62322</v>
      </c>
      <c r="P81" s="9"/>
      <c r="Q81" s="5"/>
    </row>
    <row r="82" spans="1:17">
      <c r="A82" s="9"/>
      <c r="I82" s="7"/>
      <c r="P82" s="9"/>
      <c r="Q82" s="5"/>
    </row>
    <row r="83" spans="1:17">
      <c r="A83" s="9"/>
      <c r="I83" s="7"/>
      <c r="P83" s="9"/>
      <c r="Q83" s="5"/>
    </row>
    <row r="84" spans="1:17">
      <c r="A84" s="9"/>
      <c r="I84" s="7"/>
      <c r="P84" s="9"/>
      <c r="Q84" s="5"/>
    </row>
    <row r="85" spans="1:17">
      <c r="A85" s="9"/>
      <c r="I85" s="7"/>
      <c r="P85" s="9"/>
      <c r="Q85" s="5"/>
    </row>
    <row r="86" spans="1:17">
      <c r="A86" s="9"/>
      <c r="I86" s="7"/>
      <c r="P86" s="9"/>
      <c r="Q86" s="5"/>
    </row>
    <row r="87" spans="1:17">
      <c r="A87" s="9"/>
      <c r="I87" s="7"/>
      <c r="P87" s="9"/>
      <c r="Q87" s="5"/>
    </row>
    <row r="88" spans="1:17">
      <c r="A88" s="9"/>
      <c r="I88" s="7"/>
      <c r="P88" s="9"/>
      <c r="Q88" s="5"/>
    </row>
    <row r="89" spans="1:17">
      <c r="A89" s="9"/>
      <c r="I89" s="7"/>
      <c r="P89" s="9"/>
      <c r="Q89" s="5"/>
    </row>
    <row r="90" spans="1:17">
      <c r="A90" s="9"/>
      <c r="I90" s="7"/>
      <c r="P90" s="9"/>
      <c r="Q90" s="5"/>
    </row>
    <row r="91" spans="1:17">
      <c r="A91" s="9"/>
      <c r="I91" s="7"/>
      <c r="P91" s="9"/>
      <c r="Q91" s="5"/>
    </row>
    <row r="92" spans="1:17">
      <c r="A92" s="9"/>
      <c r="I92" s="7"/>
      <c r="P92" s="9"/>
      <c r="Q92" s="5"/>
    </row>
    <row r="93" spans="1:17">
      <c r="A93" s="9"/>
      <c r="I93" s="7"/>
      <c r="P93" s="9"/>
      <c r="Q93" s="5"/>
    </row>
    <row r="94" spans="1:17">
      <c r="A94" s="9"/>
      <c r="I94" s="7"/>
      <c r="P94" s="9"/>
      <c r="Q94" s="5"/>
    </row>
    <row r="95" spans="1:17">
      <c r="A95" s="9"/>
      <c r="I95" s="7"/>
      <c r="P95" s="9"/>
      <c r="Q95" s="5"/>
    </row>
    <row r="96" spans="1:17">
      <c r="A96" s="9"/>
      <c r="I96" s="7"/>
      <c r="P96" s="9"/>
      <c r="Q96" s="5"/>
    </row>
    <row r="97" spans="1:17">
      <c r="A97" s="9"/>
      <c r="I97" s="7"/>
      <c r="P97" s="9"/>
      <c r="Q97" s="5"/>
    </row>
    <row r="98" spans="1:17">
      <c r="A98" s="9"/>
      <c r="I98" s="7"/>
      <c r="P98" s="9"/>
      <c r="Q98" s="5"/>
    </row>
    <row r="99" spans="1:17">
      <c r="A99" s="9"/>
      <c r="I99" s="7"/>
      <c r="P99" s="9"/>
      <c r="Q99" s="5"/>
    </row>
    <row r="100" spans="1:17">
      <c r="A100" s="9"/>
      <c r="I100" s="7"/>
      <c r="P100" s="9"/>
      <c r="Q100" s="5"/>
    </row>
    <row r="101" spans="1:17">
      <c r="A101" s="9"/>
      <c r="I101" s="7"/>
      <c r="P101" s="9"/>
      <c r="Q101" s="5"/>
    </row>
    <row r="102" spans="1:17">
      <c r="A102" s="9"/>
      <c r="I102" s="7"/>
      <c r="P102" s="9"/>
      <c r="Q102" s="5"/>
    </row>
    <row r="103" spans="1:17">
      <c r="A103" s="9"/>
      <c r="I103" s="7"/>
      <c r="P103" s="9"/>
      <c r="Q103" s="5"/>
    </row>
    <row r="104" spans="1:17">
      <c r="A104" s="9"/>
      <c r="I104" s="7"/>
      <c r="P104" s="9"/>
      <c r="Q104" s="5"/>
    </row>
    <row r="105" spans="1:17">
      <c r="A105" s="9"/>
      <c r="I105" s="7"/>
      <c r="P105" s="9"/>
      <c r="Q105" s="5"/>
    </row>
    <row r="106" spans="1:17">
      <c r="A106" s="9"/>
      <c r="I106" s="7"/>
      <c r="P106" s="9"/>
      <c r="Q106" s="5"/>
    </row>
    <row r="107" spans="1:17">
      <c r="A107" s="9"/>
      <c r="I107" s="7"/>
      <c r="P107" s="9"/>
      <c r="Q107" s="5"/>
    </row>
    <row r="108" spans="1:17">
      <c r="A108" s="9"/>
      <c r="I108" s="7"/>
      <c r="P108" s="9"/>
      <c r="Q108" s="5"/>
    </row>
    <row r="109" spans="1:17">
      <c r="A109" s="9"/>
      <c r="I109" s="7"/>
      <c r="P109" s="9"/>
      <c r="Q109" s="5"/>
    </row>
    <row r="110" spans="1:17">
      <c r="A110" s="9"/>
      <c r="I110" s="7"/>
      <c r="P110" s="9"/>
      <c r="Q110" s="5"/>
    </row>
    <row r="111" spans="1:17">
      <c r="A111" s="9"/>
      <c r="I111" s="7"/>
      <c r="P111" s="9"/>
      <c r="Q111" s="5"/>
    </row>
    <row r="112" spans="1:17">
      <c r="A112" s="9"/>
      <c r="I112" s="7"/>
      <c r="P112" s="9"/>
      <c r="Q112" s="5"/>
    </row>
    <row r="113" spans="1:17">
      <c r="A113" s="9"/>
      <c r="I113" s="7"/>
      <c r="P113" s="9"/>
      <c r="Q113" s="5"/>
    </row>
    <row r="114" spans="1:17">
      <c r="A114" s="9"/>
      <c r="I114" s="7"/>
      <c r="P114" s="9"/>
      <c r="Q114" s="5"/>
    </row>
    <row r="115" spans="1:17">
      <c r="A115" s="9"/>
      <c r="I115" s="7"/>
      <c r="P115" s="9"/>
      <c r="Q115" s="5"/>
    </row>
    <row r="116" spans="1:17">
      <c r="A116" s="9"/>
      <c r="I116" s="7"/>
      <c r="P116" s="9"/>
      <c r="Q116" s="5"/>
    </row>
    <row r="117" spans="1:17">
      <c r="A117" s="9"/>
      <c r="I117" s="7"/>
      <c r="P117" s="9"/>
      <c r="Q117" s="5"/>
    </row>
    <row r="118" spans="1:17">
      <c r="A118" s="9"/>
      <c r="I118" s="7"/>
      <c r="P118" s="9"/>
      <c r="Q118" s="5"/>
    </row>
    <row r="119" spans="1:17">
      <c r="A119" s="9"/>
      <c r="I119" s="7"/>
      <c r="P119" s="9"/>
      <c r="Q119" s="5"/>
    </row>
    <row r="120" spans="1:17">
      <c r="A120" s="9"/>
      <c r="I120" s="7"/>
      <c r="P120" s="9"/>
      <c r="Q120" s="5"/>
    </row>
    <row r="121" spans="1:17">
      <c r="A121" s="9"/>
      <c r="I121" s="7"/>
      <c r="P121" s="9"/>
      <c r="Q121" s="5"/>
    </row>
    <row r="122" spans="1:17">
      <c r="A122" s="9"/>
      <c r="I122" s="7"/>
      <c r="P122" s="9"/>
      <c r="Q122" s="5"/>
    </row>
    <row r="123" spans="1:17">
      <c r="A123" s="9"/>
      <c r="I123" s="7"/>
      <c r="P123" s="9"/>
      <c r="Q123" s="5"/>
    </row>
    <row r="124" spans="1:17">
      <c r="A124" s="9"/>
      <c r="I124" s="7"/>
      <c r="P124" s="9"/>
      <c r="Q124" s="5"/>
    </row>
    <row r="125" spans="1:17">
      <c r="A125" s="9"/>
      <c r="I125" s="7"/>
      <c r="P125" s="9"/>
      <c r="Q125" s="5"/>
    </row>
    <row r="126" spans="1:17">
      <c r="A126" s="9"/>
      <c r="I126" s="7"/>
      <c r="P126" s="9"/>
      <c r="Q126" s="5"/>
    </row>
    <row r="127" spans="1:17">
      <c r="A127" s="9"/>
      <c r="I127" s="7"/>
      <c r="P127" s="9"/>
      <c r="Q127" s="5"/>
    </row>
    <row r="128" spans="1:17">
      <c r="A128" s="9"/>
      <c r="I128" s="7"/>
      <c r="P128" s="9"/>
      <c r="Q128" s="5"/>
    </row>
    <row r="129" spans="1:17">
      <c r="A129" s="9"/>
      <c r="I129" s="7"/>
      <c r="P129" s="9"/>
      <c r="Q129" s="5"/>
    </row>
    <row r="130" spans="1:17">
      <c r="A130" s="9"/>
      <c r="I130" s="7"/>
      <c r="P130" s="9"/>
      <c r="Q130" s="5"/>
    </row>
    <row r="131" spans="1:17">
      <c r="A131" s="9"/>
      <c r="I131" s="7"/>
      <c r="P131" s="9"/>
      <c r="Q131" s="5"/>
    </row>
    <row r="132" spans="1:17">
      <c r="A132" s="9"/>
      <c r="I132" s="7"/>
      <c r="P132" s="9"/>
      <c r="Q132" s="5"/>
    </row>
    <row r="133" spans="1:17">
      <c r="A133" s="9"/>
      <c r="I133" s="7"/>
      <c r="P133" s="9"/>
      <c r="Q133" s="5"/>
    </row>
    <row r="134" spans="1:17">
      <c r="A134" s="9"/>
      <c r="I134" s="7"/>
      <c r="P134" s="9"/>
      <c r="Q134" s="5"/>
    </row>
    <row r="135" spans="1:17">
      <c r="A135" s="9"/>
      <c r="I135" s="7"/>
      <c r="P135" s="9"/>
      <c r="Q135" s="5"/>
    </row>
    <row r="136" spans="1:17">
      <c r="A136" s="9"/>
      <c r="I136" s="7"/>
      <c r="P136" s="9"/>
      <c r="Q136" s="5"/>
    </row>
    <row r="137" spans="1:17">
      <c r="A137" s="9"/>
      <c r="I137" s="7"/>
      <c r="P137" s="9"/>
      <c r="Q137" s="5"/>
    </row>
    <row r="138" spans="1:17">
      <c r="A138" s="9"/>
      <c r="I138" s="7"/>
      <c r="P138" s="9"/>
      <c r="Q138" s="5"/>
    </row>
    <row r="139" spans="1:17">
      <c r="A139" s="9"/>
      <c r="I139" s="7"/>
      <c r="P139" s="9"/>
      <c r="Q139" s="5"/>
    </row>
    <row r="140" spans="1:17">
      <c r="A140" s="9"/>
      <c r="I140" s="7"/>
      <c r="P140" s="9"/>
      <c r="Q140" s="5"/>
    </row>
    <row r="141" spans="1:17">
      <c r="A141" s="9"/>
      <c r="I141" s="7"/>
      <c r="P141" s="9"/>
      <c r="Q141" s="5"/>
    </row>
    <row r="142" spans="1:17">
      <c r="A142" s="9"/>
      <c r="I142" s="7"/>
      <c r="P142" s="9"/>
      <c r="Q142" s="5"/>
    </row>
    <row r="143" spans="1:17">
      <c r="A143" s="9"/>
      <c r="I143" s="7"/>
      <c r="P143" s="9"/>
      <c r="Q143" s="5"/>
    </row>
    <row r="144" spans="1:17">
      <c r="A144" s="9"/>
      <c r="I144" s="7"/>
      <c r="P144" s="9"/>
      <c r="Q144" s="5"/>
    </row>
    <row r="145" spans="1:17">
      <c r="A145" s="9"/>
      <c r="I145" s="7"/>
      <c r="P145" s="9"/>
      <c r="Q145" s="5"/>
    </row>
    <row r="146" spans="1:17">
      <c r="A146" s="9"/>
      <c r="I146" s="7"/>
      <c r="P146" s="9"/>
      <c r="Q146" s="5"/>
    </row>
    <row r="147" spans="1:17">
      <c r="A147" s="9"/>
      <c r="I147" s="7"/>
      <c r="P147" s="9"/>
      <c r="Q147" s="5"/>
    </row>
    <row r="148" spans="1:17">
      <c r="A148" s="9"/>
      <c r="I148" s="7"/>
      <c r="P148" s="9"/>
      <c r="Q148" s="5"/>
    </row>
    <row r="149" spans="1:17">
      <c r="A149" s="9"/>
      <c r="I149" s="7"/>
      <c r="P149" s="9"/>
      <c r="Q149" s="5"/>
    </row>
    <row r="150" spans="1:17">
      <c r="A150" s="9"/>
      <c r="I150" s="7"/>
      <c r="P150" s="9"/>
      <c r="Q150" s="5"/>
    </row>
    <row r="151" spans="1:17">
      <c r="A151" s="9"/>
      <c r="I151" s="7"/>
      <c r="P151" s="9"/>
      <c r="Q151" s="5"/>
    </row>
    <row r="152" spans="1:17">
      <c r="A152" s="9"/>
      <c r="I152" s="7"/>
      <c r="P152" s="9"/>
      <c r="Q152" s="5"/>
    </row>
    <row r="153" spans="1:17">
      <c r="A153" s="9"/>
      <c r="I153" s="7"/>
      <c r="P153" s="9"/>
      <c r="Q153" s="5"/>
    </row>
    <row r="154" spans="1:17">
      <c r="A154" s="9"/>
      <c r="I154" s="7"/>
      <c r="P154" s="9"/>
      <c r="Q154" s="5"/>
    </row>
    <row r="155" spans="1:17">
      <c r="A155" s="9"/>
      <c r="I155" s="7"/>
      <c r="P155" s="9"/>
      <c r="Q155" s="5"/>
    </row>
    <row r="156" spans="1:17">
      <c r="A156" s="9"/>
      <c r="I156" s="7"/>
      <c r="P156" s="9"/>
      <c r="Q156" s="5"/>
    </row>
    <row r="157" spans="1:17">
      <c r="A157" s="9"/>
      <c r="I157" s="7"/>
      <c r="P157" s="9"/>
      <c r="Q157" s="5"/>
    </row>
    <row r="158" spans="1:17">
      <c r="A158" s="9"/>
      <c r="I158" s="7"/>
      <c r="P158" s="9"/>
      <c r="Q158" s="5"/>
    </row>
    <row r="159" spans="1:17">
      <c r="A159" s="9"/>
      <c r="I159" s="7"/>
      <c r="P159" s="9"/>
      <c r="Q159" s="5"/>
    </row>
    <row r="160" spans="1:17">
      <c r="A160" s="9"/>
      <c r="I160" s="7"/>
      <c r="P160" s="9"/>
      <c r="Q160" s="5"/>
    </row>
    <row r="161" spans="1:17">
      <c r="A161" s="9"/>
      <c r="I161" s="7"/>
      <c r="P161" s="9"/>
      <c r="Q161" s="5"/>
    </row>
    <row r="162" spans="1:17">
      <c r="A162" s="9"/>
      <c r="I162" s="7"/>
      <c r="P162" s="9"/>
      <c r="Q162" s="5"/>
    </row>
    <row r="163" spans="1:17">
      <c r="A163" s="9"/>
      <c r="I163" s="7"/>
      <c r="P163" s="9"/>
      <c r="Q163" s="5"/>
    </row>
    <row r="164" spans="1:17">
      <c r="A164" s="9"/>
      <c r="I164" s="7"/>
      <c r="P164" s="9"/>
      <c r="Q164" s="5"/>
    </row>
    <row r="165" spans="1:17">
      <c r="A165" s="9"/>
      <c r="I165" s="7"/>
      <c r="P165" s="9"/>
      <c r="Q165" s="5"/>
    </row>
    <row r="166" spans="1:17">
      <c r="A166" s="9"/>
      <c r="I166" s="7"/>
      <c r="P166" s="9"/>
      <c r="Q166" s="5"/>
    </row>
    <row r="167" spans="1:17">
      <c r="A167" s="9"/>
      <c r="I167" s="7"/>
      <c r="P167" s="9"/>
      <c r="Q167" s="5"/>
    </row>
    <row r="168" spans="1:17">
      <c r="A168" s="9"/>
      <c r="I168" s="7"/>
      <c r="P168" s="9"/>
      <c r="Q168" s="5"/>
    </row>
    <row r="169" spans="1:17">
      <c r="A169" s="9"/>
      <c r="I169" s="7"/>
      <c r="P169" s="9"/>
      <c r="Q169" s="5"/>
    </row>
    <row r="170" spans="1:17">
      <c r="A170" s="9"/>
      <c r="I170" s="7"/>
      <c r="P170" s="9"/>
      <c r="Q170" s="5"/>
    </row>
    <row r="171" spans="1:17">
      <c r="A171" s="9"/>
      <c r="I171" s="7"/>
      <c r="P171" s="9"/>
      <c r="Q171" s="5"/>
    </row>
    <row r="172" spans="1:17">
      <c r="A172" s="9"/>
      <c r="I172" s="7"/>
      <c r="P172" s="9"/>
      <c r="Q172" s="5"/>
    </row>
    <row r="173" spans="1:17">
      <c r="A173" s="9"/>
      <c r="I173" s="7"/>
      <c r="P173" s="9"/>
      <c r="Q173" s="5"/>
    </row>
    <row r="174" spans="1:17">
      <c r="A174" s="9"/>
      <c r="I174" s="7"/>
      <c r="P174" s="9"/>
      <c r="Q174" s="5"/>
    </row>
    <row r="175" spans="1:17">
      <c r="A175" s="9"/>
      <c r="I175" s="7"/>
      <c r="P175" s="9"/>
      <c r="Q175" s="5"/>
    </row>
    <row r="176" spans="1:17">
      <c r="A176" s="9"/>
      <c r="I176" s="7"/>
      <c r="P176" s="9"/>
      <c r="Q176" s="5"/>
    </row>
    <row r="177" spans="1:17">
      <c r="A177" s="9"/>
      <c r="I177" s="7"/>
      <c r="P177" s="9"/>
      <c r="Q177" s="5"/>
    </row>
    <row r="178" spans="1:17">
      <c r="A178" s="9"/>
      <c r="I178" s="7"/>
      <c r="P178" s="9"/>
      <c r="Q178" s="5"/>
    </row>
    <row r="179" spans="1:17">
      <c r="A179" s="9"/>
      <c r="I179" s="7"/>
      <c r="P179" s="9"/>
      <c r="Q179" s="5"/>
    </row>
    <row r="180" spans="1:17">
      <c r="A180" s="9"/>
      <c r="I180" s="7"/>
      <c r="P180" s="9"/>
      <c r="Q180" s="5"/>
    </row>
    <row r="181" spans="1:17">
      <c r="A181" s="9"/>
      <c r="I181" s="7"/>
      <c r="P181" s="9"/>
      <c r="Q181" s="5"/>
    </row>
    <row r="182" spans="1:17">
      <c r="A182" s="9"/>
      <c r="I182" s="7"/>
      <c r="P182" s="9"/>
      <c r="Q182" s="5"/>
    </row>
    <row r="183" spans="1:17">
      <c r="A183" s="9"/>
      <c r="I183" s="7"/>
      <c r="P183" s="9"/>
      <c r="Q183" s="5"/>
    </row>
    <row r="184" spans="1:17">
      <c r="A184" s="9"/>
      <c r="I184" s="7"/>
      <c r="P184" s="9"/>
      <c r="Q184" s="5"/>
    </row>
    <row r="185" spans="1:17">
      <c r="A185" s="9"/>
      <c r="I185" s="7"/>
      <c r="P185" s="9"/>
      <c r="Q185" s="5"/>
    </row>
    <row r="186" spans="1:17">
      <c r="A186" s="9"/>
      <c r="I186" s="7"/>
      <c r="P186" s="9"/>
      <c r="Q186" s="5"/>
    </row>
    <row r="187" spans="1:17">
      <c r="A187" s="9"/>
      <c r="I187" s="7"/>
      <c r="P187" s="9"/>
      <c r="Q187" s="5"/>
    </row>
    <row r="188" spans="1:17">
      <c r="A188" s="9"/>
      <c r="I188" s="7"/>
      <c r="P188" s="9"/>
      <c r="Q188" s="5"/>
    </row>
    <row r="189" spans="1:17">
      <c r="A189" s="9"/>
      <c r="I189" s="7"/>
      <c r="P189" s="9"/>
      <c r="Q189" s="5"/>
    </row>
    <row r="190" spans="1:17">
      <c r="A190" s="9"/>
      <c r="I190" s="7"/>
      <c r="P190" s="9"/>
      <c r="Q190" s="5"/>
    </row>
    <row r="191" spans="1:17">
      <c r="A191" s="9"/>
      <c r="I191" s="7"/>
      <c r="P191" s="9"/>
      <c r="Q191" s="5"/>
    </row>
    <row r="192" spans="1:17">
      <c r="A192" s="9"/>
      <c r="I192" s="7"/>
      <c r="P192" s="9"/>
      <c r="Q192" s="5"/>
    </row>
    <row r="193" spans="1:17">
      <c r="A193" s="9"/>
      <c r="I193" s="7"/>
      <c r="P193" s="9"/>
      <c r="Q193" s="5"/>
    </row>
    <row r="194" spans="1:17">
      <c r="A194" s="9"/>
      <c r="I194" s="7"/>
      <c r="P194" s="9"/>
      <c r="Q194" s="5"/>
    </row>
    <row r="195" spans="1:17">
      <c r="A195" s="9"/>
      <c r="I195" s="7"/>
      <c r="P195" s="9"/>
      <c r="Q195" s="5"/>
    </row>
    <row r="196" spans="1:17">
      <c r="A196" s="9"/>
      <c r="I196" s="7"/>
      <c r="P196" s="9"/>
      <c r="Q196" s="5"/>
    </row>
    <row r="197" spans="1:17">
      <c r="A197" s="9"/>
      <c r="I197" s="7"/>
      <c r="P197" s="9"/>
      <c r="Q197" s="5"/>
    </row>
    <row r="198" spans="1:17">
      <c r="A198" s="9"/>
      <c r="I198" s="7"/>
      <c r="P198" s="9"/>
      <c r="Q198" s="5"/>
    </row>
    <row r="199" spans="1:17">
      <c r="A199" s="9"/>
      <c r="I199" s="7"/>
      <c r="P199" s="9"/>
      <c r="Q199" s="5"/>
    </row>
    <row r="200" spans="1:17">
      <c r="A200" s="9"/>
      <c r="I200" s="7"/>
      <c r="P200" s="9"/>
      <c r="Q200" s="5"/>
    </row>
    <row r="201" spans="1:17">
      <c r="A201" s="9"/>
      <c r="I201" s="7"/>
      <c r="P201" s="9"/>
      <c r="Q201" s="5"/>
    </row>
    <row r="202" spans="1:17">
      <c r="A202" s="9"/>
      <c r="I202" s="7"/>
      <c r="P202" s="9"/>
      <c r="Q202" s="5"/>
    </row>
    <row r="203" spans="1:17">
      <c r="A203" s="9"/>
      <c r="I203" s="7"/>
      <c r="P203" s="9"/>
      <c r="Q203" s="5"/>
    </row>
    <row r="204" spans="1:17">
      <c r="A204" s="9"/>
      <c r="I204" s="7"/>
      <c r="P204" s="9"/>
      <c r="Q204" s="5"/>
    </row>
    <row r="205" spans="1:17">
      <c r="A205" s="9"/>
      <c r="I205" s="7"/>
      <c r="P205" s="9"/>
      <c r="Q205" s="5"/>
    </row>
    <row r="206" spans="1:17">
      <c r="A206" s="9"/>
      <c r="I206" s="7"/>
      <c r="P206" s="9"/>
      <c r="Q206" s="5"/>
    </row>
    <row r="207" spans="1:17">
      <c r="A207" s="9"/>
      <c r="I207" s="7"/>
      <c r="P207" s="9"/>
      <c r="Q207" s="5"/>
    </row>
    <row r="208" spans="1:17">
      <c r="A208" s="9"/>
      <c r="I208" s="7"/>
      <c r="P208" s="9"/>
      <c r="Q208" s="5"/>
    </row>
    <row r="209" spans="1:17">
      <c r="A209" s="9"/>
      <c r="I209" s="7"/>
      <c r="P209" s="9"/>
      <c r="Q209" s="5"/>
    </row>
    <row r="210" spans="1:17">
      <c r="A210" s="9"/>
      <c r="I210" s="7"/>
      <c r="P210" s="9"/>
      <c r="Q210" s="5"/>
    </row>
    <row r="211" spans="1:17">
      <c r="A211" s="9"/>
      <c r="I211" s="7"/>
      <c r="P211" s="9"/>
      <c r="Q211" s="5"/>
    </row>
    <row r="212" spans="1:17">
      <c r="A212" s="9"/>
      <c r="I212" s="7"/>
      <c r="P212" s="9"/>
      <c r="Q212" s="5"/>
    </row>
    <row r="213" spans="1:17">
      <c r="A213" s="9"/>
      <c r="I213" s="7"/>
      <c r="P213" s="9"/>
      <c r="Q213" s="5"/>
    </row>
    <row r="214" spans="1:17">
      <c r="A214" s="9"/>
      <c r="I214" s="7"/>
      <c r="P214" s="9"/>
      <c r="Q214" s="5"/>
    </row>
    <row r="215" spans="1:17">
      <c r="A215" s="9"/>
      <c r="I215" s="7"/>
      <c r="P215" s="9"/>
      <c r="Q215" s="5"/>
    </row>
    <row r="216" spans="1:17">
      <c r="A216" s="9"/>
      <c r="I216" s="7"/>
      <c r="P216" s="9"/>
      <c r="Q216" s="5"/>
    </row>
    <row r="217" spans="1:17">
      <c r="A217" s="9"/>
      <c r="I217" s="7"/>
      <c r="P217" s="9"/>
      <c r="Q217" s="5"/>
    </row>
    <row r="218" spans="1:17">
      <c r="A218" s="9"/>
      <c r="I218" s="7"/>
      <c r="P218" s="9"/>
      <c r="Q218" s="5"/>
    </row>
    <row r="219" spans="1:17">
      <c r="A219" s="9"/>
      <c r="I219" s="7"/>
      <c r="P219" s="9"/>
      <c r="Q219" s="5"/>
    </row>
    <row r="220" spans="1:17">
      <c r="A220" s="9"/>
      <c r="I220" s="7"/>
      <c r="P220" s="9"/>
      <c r="Q220" s="5"/>
    </row>
    <row r="221" spans="1:17">
      <c r="A221" s="9"/>
      <c r="I221" s="7"/>
      <c r="P221" s="5"/>
      <c r="Q221" s="5"/>
    </row>
    <row r="222" spans="1:17">
      <c r="A222" s="9"/>
      <c r="I222" s="7"/>
      <c r="P222" s="5"/>
      <c r="Q222" s="5"/>
    </row>
    <row r="223" spans="1:17">
      <c r="A223" s="9"/>
      <c r="I223" s="7"/>
      <c r="P223" s="5"/>
      <c r="Q223" s="5"/>
    </row>
    <row r="224" spans="1:17">
      <c r="A224" s="9"/>
      <c r="I224" s="7"/>
      <c r="P224" s="5"/>
      <c r="Q224" s="5"/>
    </row>
    <row r="225" spans="1:17">
      <c r="A225" s="9"/>
      <c r="I225" s="7"/>
      <c r="P225" s="5"/>
      <c r="Q225" s="5"/>
    </row>
    <row r="226" spans="1:17">
      <c r="A226" s="9"/>
      <c r="I226" s="7"/>
      <c r="P226" s="5"/>
      <c r="Q226" s="5"/>
    </row>
    <row r="227" spans="1:17">
      <c r="A227" s="9"/>
      <c r="I227" s="7"/>
      <c r="P227" s="5"/>
      <c r="Q227" s="5"/>
    </row>
    <row r="228" spans="1:17">
      <c r="A228" s="9"/>
      <c r="I228" s="7"/>
      <c r="P228" s="5"/>
      <c r="Q228" s="5"/>
    </row>
    <row r="229" spans="1:17">
      <c r="A229" s="9"/>
      <c r="I229" s="7"/>
      <c r="P229" s="5"/>
      <c r="Q229" s="5"/>
    </row>
    <row r="230" spans="1:17">
      <c r="A230" s="9"/>
      <c r="I230" s="7"/>
      <c r="P230" s="5"/>
      <c r="Q230" s="5"/>
    </row>
    <row r="231" spans="1:17">
      <c r="A231" s="9"/>
      <c r="I231" s="7"/>
      <c r="P231" s="5"/>
      <c r="Q231" s="5"/>
    </row>
    <row r="232" spans="1:17">
      <c r="A232" s="9"/>
      <c r="I232" s="7"/>
      <c r="P232" s="5"/>
      <c r="Q232" s="5"/>
    </row>
    <row r="233" spans="1:17">
      <c r="A233" s="9"/>
      <c r="I233" s="7"/>
      <c r="P233" s="5"/>
      <c r="Q233" s="5"/>
    </row>
    <row r="234" spans="1:17">
      <c r="A234" s="9"/>
      <c r="I234" s="7"/>
      <c r="P234" s="5"/>
      <c r="Q234" s="5"/>
    </row>
    <row r="235" spans="1:17">
      <c r="A235" s="9"/>
      <c r="I235" s="7"/>
      <c r="P235" s="5"/>
      <c r="Q235" s="5"/>
    </row>
    <row r="236" spans="1:17">
      <c r="A236" s="9"/>
      <c r="I236" s="7"/>
      <c r="P236" s="5"/>
      <c r="Q236" s="5"/>
    </row>
    <row r="237" spans="1:17">
      <c r="A237" s="9"/>
      <c r="I237" s="7"/>
      <c r="P237" s="5"/>
      <c r="Q237" s="5"/>
    </row>
    <row r="238" spans="1:17">
      <c r="A238" s="9"/>
      <c r="I238" s="7"/>
      <c r="P238" s="5"/>
      <c r="Q238" s="5"/>
    </row>
    <row r="239" spans="1:17">
      <c r="A239" s="9"/>
      <c r="I239" s="7"/>
      <c r="P239" s="5"/>
      <c r="Q239" s="5"/>
    </row>
    <row r="240" spans="1:17">
      <c r="A240" s="9"/>
      <c r="I240" s="7"/>
      <c r="P240" s="5"/>
      <c r="Q240" s="5"/>
    </row>
    <row r="241" spans="1:17">
      <c r="A241" s="9"/>
      <c r="I241" s="7"/>
      <c r="P241" s="5"/>
      <c r="Q241" s="5"/>
    </row>
    <row r="242" spans="1:17">
      <c r="A242" s="9"/>
      <c r="I242" s="7"/>
      <c r="P242" s="5"/>
      <c r="Q242" s="5"/>
    </row>
    <row r="243" spans="1:17">
      <c r="A243" s="9"/>
      <c r="I243" s="7"/>
      <c r="P243" s="5"/>
      <c r="Q243" s="5"/>
    </row>
    <row r="244" spans="1:17">
      <c r="A244" s="9"/>
      <c r="I244" s="7"/>
      <c r="P244" s="5"/>
      <c r="Q244" s="5"/>
    </row>
    <row r="245" spans="1:17">
      <c r="A245" s="9"/>
      <c r="I245" s="7"/>
      <c r="P245" s="5"/>
      <c r="Q245" s="5"/>
    </row>
    <row r="246" spans="1:17">
      <c r="A246" s="9"/>
      <c r="I246" s="7"/>
      <c r="P246" s="5"/>
      <c r="Q246" s="5"/>
    </row>
    <row r="247" spans="1:17">
      <c r="A247" s="9"/>
      <c r="I247" s="7"/>
      <c r="P247" s="5"/>
      <c r="Q247" s="5"/>
    </row>
    <row r="248" spans="1:17">
      <c r="A248" s="9"/>
      <c r="I248" s="7"/>
      <c r="P248" s="5"/>
      <c r="Q248" s="5"/>
    </row>
    <row r="249" spans="1:17">
      <c r="A249" s="9"/>
      <c r="I249" s="7"/>
      <c r="P249" s="5"/>
      <c r="Q249" s="5"/>
    </row>
    <row r="250" spans="1:17">
      <c r="A250" s="9"/>
      <c r="I250" s="7"/>
      <c r="P250" s="5"/>
      <c r="Q250" s="5"/>
    </row>
    <row r="251" spans="1:17">
      <c r="A251" s="9"/>
      <c r="I251" s="7"/>
      <c r="P251" s="5"/>
      <c r="Q251" s="5"/>
    </row>
    <row r="252" spans="1:17">
      <c r="A252" s="9"/>
      <c r="I252" s="7"/>
      <c r="P252" s="5"/>
      <c r="Q252" s="5"/>
    </row>
    <row r="253" spans="1:17">
      <c r="A253" s="9"/>
      <c r="I253" s="7"/>
      <c r="P253" s="5"/>
      <c r="Q253" s="5"/>
    </row>
    <row r="254" spans="1:17">
      <c r="A254" s="9"/>
      <c r="I254" s="7"/>
      <c r="P254" s="5"/>
      <c r="Q254" s="5"/>
    </row>
    <row r="255" spans="1:17">
      <c r="A255" s="9"/>
      <c r="I255" s="7"/>
      <c r="P255" s="5"/>
      <c r="Q255" s="5"/>
    </row>
    <row r="256" spans="1:17">
      <c r="A256" s="9"/>
      <c r="I256" s="7"/>
      <c r="P256" s="5"/>
      <c r="Q256" s="5"/>
    </row>
    <row r="257" spans="1:17">
      <c r="A257" s="9"/>
      <c r="I257" s="7"/>
      <c r="P257" s="5"/>
      <c r="Q257" s="5"/>
    </row>
    <row r="258" spans="1:17">
      <c r="A258" s="9"/>
      <c r="I258" s="7"/>
      <c r="P258" s="5"/>
      <c r="Q258" s="5"/>
    </row>
    <row r="259" spans="1:17">
      <c r="A259" s="9"/>
      <c r="I259" s="7"/>
      <c r="P259" s="5"/>
      <c r="Q259" s="5"/>
    </row>
    <row r="260" spans="1:17">
      <c r="A260" s="9"/>
      <c r="I260" s="7"/>
      <c r="P260" s="5"/>
      <c r="Q260" s="5"/>
    </row>
    <row r="261" spans="1:17">
      <c r="A261" s="9"/>
      <c r="I261" s="7"/>
      <c r="P261" s="5"/>
      <c r="Q261" s="5"/>
    </row>
    <row r="262" spans="1:17">
      <c r="A262" s="9"/>
      <c r="I262" s="7"/>
      <c r="P262" s="5"/>
      <c r="Q262" s="5"/>
    </row>
    <row r="263" spans="1:17">
      <c r="A263" s="9"/>
      <c r="I263" s="7"/>
      <c r="P263" s="5"/>
      <c r="Q263" s="5"/>
    </row>
    <row r="264" spans="1:17">
      <c r="A264" s="9"/>
      <c r="I264" s="7"/>
      <c r="P264" s="5"/>
      <c r="Q264" s="5"/>
    </row>
    <row r="265" spans="1:17">
      <c r="A265" s="9"/>
      <c r="I265" s="7"/>
      <c r="P265" s="5"/>
      <c r="Q265" s="5"/>
    </row>
    <row r="266" spans="1:17">
      <c r="A266" s="9"/>
      <c r="I266" s="7"/>
      <c r="P266" s="5"/>
      <c r="Q266" s="5"/>
    </row>
    <row r="267" spans="1:17">
      <c r="A267" s="9"/>
      <c r="I267" s="7"/>
      <c r="P267" s="5"/>
      <c r="Q267" s="5"/>
    </row>
    <row r="268" spans="1:17">
      <c r="A268" s="9"/>
      <c r="I268" s="7"/>
      <c r="P268" s="5"/>
      <c r="Q268" s="5"/>
    </row>
    <row r="269" spans="1:17">
      <c r="A269" s="9"/>
      <c r="I269" s="7"/>
      <c r="P269" s="5"/>
      <c r="Q269" s="5"/>
    </row>
    <row r="270" spans="1:17">
      <c r="A270" s="9"/>
      <c r="I270" s="7"/>
      <c r="P270" s="5"/>
      <c r="Q270" s="5"/>
    </row>
    <row r="271" spans="1:17">
      <c r="A271" s="9"/>
      <c r="I271" s="7"/>
      <c r="P271" s="5"/>
      <c r="Q271" s="5"/>
    </row>
    <row r="272" spans="1:17">
      <c r="A272" s="9"/>
      <c r="I272" s="7"/>
      <c r="P272" s="5"/>
      <c r="Q272" s="5"/>
    </row>
    <row r="273" spans="1:17">
      <c r="A273" s="9"/>
      <c r="I273" s="7"/>
      <c r="P273" s="5"/>
      <c r="Q273" s="5"/>
    </row>
    <row r="274" spans="1:17">
      <c r="A274" s="9"/>
      <c r="I274" s="7"/>
      <c r="P274" s="5"/>
      <c r="Q274" s="5"/>
    </row>
    <row r="275" spans="1:17">
      <c r="A275" s="9"/>
      <c r="I275" s="7"/>
      <c r="P275" s="5"/>
      <c r="Q275" s="5"/>
    </row>
    <row r="276" spans="1:17">
      <c r="A276" s="9"/>
      <c r="I276" s="7"/>
      <c r="P276" s="5"/>
      <c r="Q276" s="5"/>
    </row>
    <row r="277" spans="1:17">
      <c r="A277" s="9"/>
      <c r="I277" s="7"/>
      <c r="P277" s="5"/>
      <c r="Q277" s="5"/>
    </row>
    <row r="278" spans="1:17">
      <c r="A278" s="9"/>
      <c r="I278" s="7"/>
      <c r="P278" s="5"/>
      <c r="Q278" s="5"/>
    </row>
    <row r="279" spans="1:17">
      <c r="A279" s="9"/>
      <c r="I279" s="7"/>
      <c r="P279" s="5"/>
      <c r="Q279" s="5"/>
    </row>
    <row r="280" spans="1:17">
      <c r="A280" s="9"/>
      <c r="I280" s="7"/>
      <c r="P280" s="5"/>
      <c r="Q280" s="5"/>
    </row>
    <row r="281" spans="1:17">
      <c r="A281" s="9"/>
      <c r="I281" s="7"/>
      <c r="P281" s="5"/>
      <c r="Q281" s="5"/>
    </row>
    <row r="282" spans="1:17">
      <c r="A282" s="9"/>
      <c r="I282" s="7"/>
      <c r="P282" s="5"/>
      <c r="Q282" s="5"/>
    </row>
    <row r="283" spans="1:17">
      <c r="I283" s="7"/>
      <c r="P283" s="5"/>
      <c r="Q283" s="5"/>
    </row>
    <row r="284" spans="1:17">
      <c r="I284" s="7"/>
      <c r="P284" s="5"/>
      <c r="Q284" s="5"/>
    </row>
    <row r="285" spans="1:17">
      <c r="I285" s="7"/>
      <c r="P285" s="5"/>
      <c r="Q285" s="5"/>
    </row>
    <row r="286" spans="1:17">
      <c r="I286" s="7"/>
      <c r="P286" s="5"/>
      <c r="Q286" s="5"/>
    </row>
    <row r="287" spans="1:17">
      <c r="I287" s="7"/>
      <c r="P287" s="5"/>
      <c r="Q287" s="5"/>
    </row>
    <row r="288" spans="1:17">
      <c r="I288" s="7"/>
      <c r="P288" s="5"/>
      <c r="Q288" s="5"/>
    </row>
    <row r="289" spans="9:17">
      <c r="I289" s="7"/>
      <c r="P289" s="5"/>
      <c r="Q289" s="5"/>
    </row>
    <row r="290" spans="9:17">
      <c r="I290" s="7"/>
      <c r="P290" s="5"/>
      <c r="Q290" s="5"/>
    </row>
    <row r="291" spans="9:17">
      <c r="I291" s="7"/>
      <c r="P291" s="5"/>
      <c r="Q291" s="5"/>
    </row>
    <row r="292" spans="9:17">
      <c r="I292" s="7"/>
      <c r="P292" s="5"/>
      <c r="Q292" s="5"/>
    </row>
    <row r="293" spans="9:17">
      <c r="I293" s="7"/>
      <c r="P293" s="5"/>
      <c r="Q293" s="5"/>
    </row>
    <row r="294" spans="9:17">
      <c r="I294" s="7"/>
      <c r="P294" s="5"/>
      <c r="Q294" s="5"/>
    </row>
    <row r="295" spans="9:17">
      <c r="I295" s="7"/>
      <c r="P295" s="5"/>
      <c r="Q295" s="5"/>
    </row>
    <row r="296" spans="9:17">
      <c r="I296" s="7"/>
      <c r="P296" s="5"/>
      <c r="Q296" s="5"/>
    </row>
    <row r="297" spans="9:17">
      <c r="I297" s="7"/>
      <c r="P297" s="5"/>
      <c r="Q297" s="5"/>
    </row>
    <row r="298" spans="9:17">
      <c r="I298" s="7"/>
      <c r="P298" s="5"/>
      <c r="Q298" s="5"/>
    </row>
    <row r="299" spans="9:17">
      <c r="I299" s="7"/>
      <c r="P299" s="5"/>
      <c r="Q299" s="5"/>
    </row>
    <row r="300" spans="9:17">
      <c r="I300" s="7"/>
      <c r="P300" s="5"/>
      <c r="Q300" s="5"/>
    </row>
    <row r="301" spans="9:17">
      <c r="I301" s="7"/>
      <c r="P301" s="5"/>
      <c r="Q301" s="5"/>
    </row>
    <row r="302" spans="9:17">
      <c r="I302" s="7"/>
      <c r="P302" s="5"/>
      <c r="Q302" s="5"/>
    </row>
    <row r="303" spans="9:17">
      <c r="I303" s="7"/>
      <c r="P303" s="5"/>
      <c r="Q303" s="5"/>
    </row>
    <row r="304" spans="9:17">
      <c r="I304" s="7"/>
      <c r="P304" s="5"/>
      <c r="Q304" s="5"/>
    </row>
    <row r="305" spans="9:17">
      <c r="I305" s="7"/>
      <c r="P305" s="5"/>
      <c r="Q305" s="5"/>
    </row>
    <row r="306" spans="9:17">
      <c r="I306" s="7"/>
      <c r="P306" s="5"/>
      <c r="Q306" s="5"/>
    </row>
    <row r="307" spans="9:17">
      <c r="I307" s="7"/>
      <c r="P307" s="5"/>
      <c r="Q307" s="5"/>
    </row>
    <row r="308" spans="9:17">
      <c r="I308" s="7"/>
      <c r="P308" s="5"/>
      <c r="Q308" s="5"/>
    </row>
    <row r="309" spans="9:17">
      <c r="I309" s="7"/>
      <c r="P309" s="5"/>
      <c r="Q309" s="5"/>
    </row>
    <row r="310" spans="9:17">
      <c r="I310" s="7"/>
      <c r="P310" s="5"/>
      <c r="Q310" s="5"/>
    </row>
    <row r="311" spans="9:17">
      <c r="I311" s="7"/>
      <c r="P311" s="5"/>
      <c r="Q311" s="5"/>
    </row>
    <row r="312" spans="9:17">
      <c r="I312" s="7"/>
      <c r="P312" s="5"/>
      <c r="Q312" s="5"/>
    </row>
    <row r="313" spans="9:17">
      <c r="I313" s="7"/>
      <c r="P313" s="5"/>
      <c r="Q313" s="5"/>
    </row>
    <row r="314" spans="9:17">
      <c r="I314" s="7"/>
      <c r="P314" s="5"/>
      <c r="Q314" s="5"/>
    </row>
    <row r="315" spans="9:17">
      <c r="I315" s="7"/>
      <c r="P315" s="5"/>
      <c r="Q315" s="5"/>
    </row>
    <row r="316" spans="9:17">
      <c r="I316" s="7"/>
      <c r="P316" s="5"/>
      <c r="Q316" s="5"/>
    </row>
    <row r="317" spans="9:17">
      <c r="I317" s="7"/>
      <c r="P317" s="5"/>
      <c r="Q317" s="5"/>
    </row>
    <row r="318" spans="9:17">
      <c r="I318" s="7"/>
      <c r="P318" s="5"/>
      <c r="Q318" s="5"/>
    </row>
    <row r="319" spans="9:17">
      <c r="I319" s="7"/>
      <c r="P319" s="5"/>
      <c r="Q319" s="5"/>
    </row>
    <row r="320" spans="9:17">
      <c r="I320" s="7"/>
      <c r="P320" s="5"/>
      <c r="Q320" s="5"/>
    </row>
    <row r="321" spans="9:17">
      <c r="I321" s="7"/>
      <c r="P321" s="5"/>
      <c r="Q321" s="5"/>
    </row>
    <row r="322" spans="9:17">
      <c r="I322" s="7"/>
      <c r="P322" s="5"/>
      <c r="Q322" s="5"/>
    </row>
    <row r="323" spans="9:17">
      <c r="I323" s="7"/>
      <c r="P323" s="5"/>
      <c r="Q323" s="5"/>
    </row>
    <row r="324" spans="9:17">
      <c r="I324" s="7"/>
      <c r="P324" s="5"/>
      <c r="Q324" s="5"/>
    </row>
    <row r="325" spans="9:17">
      <c r="I325" s="7"/>
      <c r="P325" s="5"/>
      <c r="Q325" s="5"/>
    </row>
    <row r="326" spans="9:17">
      <c r="I326" s="7"/>
      <c r="P326" s="5"/>
      <c r="Q326" s="5"/>
    </row>
    <row r="327" spans="9:17">
      <c r="I327" s="7"/>
      <c r="P327" s="5"/>
      <c r="Q327" s="5"/>
    </row>
    <row r="328" spans="9:17">
      <c r="I328" s="7"/>
      <c r="P328" s="5"/>
      <c r="Q328" s="5"/>
    </row>
    <row r="329" spans="9:17">
      <c r="I329" s="7"/>
      <c r="P329" s="5"/>
      <c r="Q329" s="5"/>
    </row>
    <row r="330" spans="9:17">
      <c r="I330" s="7"/>
      <c r="P330" s="5"/>
      <c r="Q330" s="5"/>
    </row>
    <row r="331" spans="9:17">
      <c r="I331" s="7"/>
      <c r="P331" s="5"/>
      <c r="Q331" s="5"/>
    </row>
    <row r="332" spans="9:17">
      <c r="I332" s="7"/>
      <c r="P332" s="5"/>
      <c r="Q332" s="5"/>
    </row>
    <row r="333" spans="9:17">
      <c r="I333" s="7"/>
      <c r="P333" s="5"/>
      <c r="Q333" s="5"/>
    </row>
    <row r="334" spans="9:17">
      <c r="I334" s="7"/>
      <c r="P334" s="5"/>
      <c r="Q334" s="5"/>
    </row>
    <row r="335" spans="9:17">
      <c r="I335" s="7"/>
      <c r="P335" s="5"/>
      <c r="Q335" s="5"/>
    </row>
    <row r="336" spans="9:17">
      <c r="I336" s="7"/>
      <c r="P336" s="5"/>
      <c r="Q336" s="5"/>
    </row>
    <row r="337" spans="9:17">
      <c r="I337" s="7"/>
      <c r="P337" s="5"/>
      <c r="Q337" s="5"/>
    </row>
    <row r="338" spans="9:17">
      <c r="I338" s="7"/>
      <c r="P338" s="5"/>
      <c r="Q338" s="5"/>
    </row>
    <row r="339" spans="9:17">
      <c r="I339" s="7"/>
      <c r="P339" s="5"/>
      <c r="Q339" s="5"/>
    </row>
    <row r="340" spans="9:17">
      <c r="I340" s="7"/>
      <c r="P340" s="5"/>
      <c r="Q340" s="5"/>
    </row>
    <row r="341" spans="9:17">
      <c r="I341" s="7"/>
      <c r="P341" s="5"/>
      <c r="Q341" s="5"/>
    </row>
    <row r="342" spans="9:17">
      <c r="I342" s="7"/>
      <c r="P342" s="5"/>
      <c r="Q342" s="5"/>
    </row>
    <row r="343" spans="9:17">
      <c r="I343" s="7"/>
      <c r="P343" s="5"/>
      <c r="Q343" s="5"/>
    </row>
    <row r="344" spans="9:17">
      <c r="I344" s="7"/>
      <c r="P344" s="5"/>
      <c r="Q344" s="5"/>
    </row>
    <row r="345" spans="9:17">
      <c r="I345" s="7"/>
      <c r="P345" s="5"/>
      <c r="Q345" s="5"/>
    </row>
    <row r="346" spans="9:17">
      <c r="I346" s="7"/>
      <c r="P346" s="5"/>
      <c r="Q346" s="5"/>
    </row>
    <row r="347" spans="9:17">
      <c r="I347" s="7"/>
      <c r="P347" s="5"/>
      <c r="Q347" s="5"/>
    </row>
    <row r="348" spans="9:17">
      <c r="I348" s="7"/>
      <c r="P348" s="5"/>
      <c r="Q348" s="5"/>
    </row>
    <row r="349" spans="9:17">
      <c r="I349" s="7"/>
      <c r="P349" s="5"/>
      <c r="Q349" s="5"/>
    </row>
    <row r="350" spans="9:17">
      <c r="I350" s="7"/>
      <c r="P350" s="5"/>
      <c r="Q350" s="5"/>
    </row>
    <row r="351" spans="9:17">
      <c r="I351" s="7"/>
      <c r="P351" s="5"/>
      <c r="Q351" s="5"/>
    </row>
    <row r="352" spans="9:17">
      <c r="I352" s="7"/>
      <c r="P352" s="5"/>
      <c r="Q352" s="5"/>
    </row>
    <row r="353" spans="9:17">
      <c r="I353" s="7"/>
      <c r="P353" s="5"/>
      <c r="Q353" s="5"/>
    </row>
    <row r="354" spans="9:17">
      <c r="I354" s="7"/>
      <c r="P354" s="5"/>
      <c r="Q354" s="5"/>
    </row>
    <row r="355" spans="9:17">
      <c r="I355" s="7"/>
      <c r="P355" s="5"/>
      <c r="Q355" s="5"/>
    </row>
    <row r="356" spans="9:17">
      <c r="I356" s="7"/>
      <c r="P356" s="5"/>
      <c r="Q356" s="5"/>
    </row>
    <row r="357" spans="9:17">
      <c r="I357" s="7"/>
      <c r="P357" s="5"/>
      <c r="Q357" s="5"/>
    </row>
    <row r="358" spans="9:17">
      <c r="I358" s="7"/>
      <c r="P358" s="5"/>
      <c r="Q358" s="5"/>
    </row>
    <row r="359" spans="9:17">
      <c r="I359" s="7"/>
      <c r="P359" s="5"/>
      <c r="Q359" s="5"/>
    </row>
    <row r="360" spans="9:17">
      <c r="I360" s="7"/>
      <c r="P360" s="5"/>
      <c r="Q360" s="5"/>
    </row>
    <row r="361" spans="9:17">
      <c r="I361" s="7"/>
      <c r="P361" s="5"/>
      <c r="Q361" s="5"/>
    </row>
    <row r="362" spans="9:17">
      <c r="I362" s="7"/>
      <c r="P362" s="5"/>
      <c r="Q362" s="5"/>
    </row>
    <row r="363" spans="9:17">
      <c r="I363" s="7"/>
      <c r="P363" s="5"/>
      <c r="Q363" s="5"/>
    </row>
    <row r="364" spans="9:17">
      <c r="I364" s="7"/>
      <c r="P364" s="5"/>
      <c r="Q364" s="5"/>
    </row>
    <row r="365" spans="9:17">
      <c r="I365" s="7"/>
      <c r="P365" s="5"/>
      <c r="Q365" s="5"/>
    </row>
    <row r="366" spans="9:17">
      <c r="I366" s="7"/>
      <c r="P366" s="5"/>
      <c r="Q366" s="5"/>
    </row>
    <row r="367" spans="9:17">
      <c r="I367" s="7"/>
      <c r="P367" s="5"/>
      <c r="Q367" s="5"/>
    </row>
    <row r="368" spans="9:17">
      <c r="I368" s="7"/>
      <c r="P368" s="5"/>
      <c r="Q368" s="5"/>
    </row>
    <row r="369" spans="9:17">
      <c r="I369" s="7"/>
      <c r="P369" s="5"/>
      <c r="Q369" s="5"/>
    </row>
    <row r="370" spans="9:17">
      <c r="I370" s="7"/>
      <c r="P370" s="5"/>
      <c r="Q370" s="5"/>
    </row>
    <row r="371" spans="9:17">
      <c r="I371" s="7"/>
      <c r="P371" s="5"/>
      <c r="Q371" s="5"/>
    </row>
    <row r="372" spans="9:17">
      <c r="I372" s="7"/>
      <c r="P372" s="5"/>
      <c r="Q372" s="5"/>
    </row>
    <row r="373" spans="9:17">
      <c r="I373" s="7"/>
      <c r="P373" s="5"/>
      <c r="Q373" s="5"/>
    </row>
    <row r="374" spans="9:17">
      <c r="I374" s="7"/>
      <c r="P374" s="5"/>
      <c r="Q374" s="5"/>
    </row>
    <row r="375" spans="9:17">
      <c r="I375" s="7"/>
      <c r="P375" s="5"/>
      <c r="Q375" s="5"/>
    </row>
    <row r="376" spans="9:17">
      <c r="I376" s="7"/>
      <c r="P376" s="5"/>
      <c r="Q376" s="5"/>
    </row>
    <row r="377" spans="9:17">
      <c r="I377" s="7"/>
      <c r="P377" s="5"/>
      <c r="Q377" s="5"/>
    </row>
    <row r="378" spans="9:17">
      <c r="I378" s="7"/>
      <c r="P378" s="5"/>
      <c r="Q378" s="5"/>
    </row>
    <row r="379" spans="9:17">
      <c r="I379" s="7"/>
      <c r="P379" s="5"/>
      <c r="Q379" s="5"/>
    </row>
    <row r="380" spans="9:17">
      <c r="I380" s="7"/>
      <c r="P380" s="5"/>
      <c r="Q380" s="5"/>
    </row>
    <row r="381" spans="9:17">
      <c r="I381" s="7"/>
      <c r="P381" s="5"/>
      <c r="Q381" s="5"/>
    </row>
    <row r="382" spans="9:17">
      <c r="I382" s="7"/>
      <c r="P382" s="5"/>
      <c r="Q382" s="5"/>
    </row>
    <row r="383" spans="9:17">
      <c r="I383" s="7"/>
      <c r="P383" s="5"/>
      <c r="Q383" s="5"/>
    </row>
    <row r="384" spans="9:17">
      <c r="I384" s="7"/>
      <c r="P384" s="5"/>
      <c r="Q384" s="5"/>
    </row>
    <row r="385" spans="9:17">
      <c r="I385" s="7"/>
      <c r="P385" s="5"/>
      <c r="Q385" s="5"/>
    </row>
    <row r="386" spans="9:17">
      <c r="I386" s="7"/>
      <c r="P386" s="5"/>
      <c r="Q386" s="5"/>
    </row>
    <row r="387" spans="9:17">
      <c r="I387" s="7"/>
      <c r="P387" s="5"/>
      <c r="Q387" s="5"/>
    </row>
    <row r="388" spans="9:17">
      <c r="I388" s="7"/>
      <c r="P388" s="5"/>
      <c r="Q388" s="5"/>
    </row>
    <row r="389" spans="9:17">
      <c r="I389" s="7"/>
      <c r="P389" s="5"/>
      <c r="Q389" s="5"/>
    </row>
    <row r="390" spans="9:17">
      <c r="I390" s="7"/>
      <c r="P390" s="5"/>
      <c r="Q390" s="5"/>
    </row>
    <row r="391" spans="9:17">
      <c r="I391" s="7"/>
      <c r="P391" s="5"/>
      <c r="Q391" s="5"/>
    </row>
    <row r="392" spans="9:17">
      <c r="I392" s="7"/>
      <c r="P392" s="5"/>
      <c r="Q392" s="5"/>
    </row>
    <row r="393" spans="9:17">
      <c r="I393" s="7"/>
      <c r="P393" s="5"/>
      <c r="Q393" s="5"/>
    </row>
    <row r="394" spans="9:17">
      <c r="I394" s="7"/>
      <c r="P394" s="5"/>
      <c r="Q394" s="5"/>
    </row>
    <row r="395" spans="9:17">
      <c r="I395" s="7"/>
      <c r="P395" s="5"/>
      <c r="Q395" s="5"/>
    </row>
    <row r="396" spans="9:17">
      <c r="I396" s="7"/>
      <c r="P396" s="5"/>
      <c r="Q396" s="5"/>
    </row>
    <row r="397" spans="9:17">
      <c r="I397" s="7"/>
      <c r="P397" s="5"/>
      <c r="Q397" s="5"/>
    </row>
    <row r="398" spans="9:17">
      <c r="I398" s="7"/>
      <c r="P398" s="5"/>
      <c r="Q398" s="5"/>
    </row>
    <row r="399" spans="9:17">
      <c r="I399" s="7"/>
      <c r="P399" s="5"/>
      <c r="Q399" s="5"/>
    </row>
    <row r="400" spans="9:17">
      <c r="I400" s="7"/>
      <c r="P400" s="5"/>
      <c r="Q400" s="5"/>
    </row>
    <row r="401" spans="9:17">
      <c r="I401" s="7"/>
      <c r="P401" s="5"/>
      <c r="Q401" s="5"/>
    </row>
    <row r="402" spans="9:17">
      <c r="I402" s="7"/>
      <c r="P402" s="5"/>
      <c r="Q402" s="5"/>
    </row>
    <row r="403" spans="9:17">
      <c r="I403" s="7"/>
      <c r="P403" s="5"/>
      <c r="Q403" s="5"/>
    </row>
    <row r="404" spans="9:17">
      <c r="I404" s="7"/>
      <c r="P404" s="5"/>
      <c r="Q404" s="5"/>
    </row>
    <row r="405" spans="9:17">
      <c r="I405" s="7"/>
      <c r="P405" s="5"/>
      <c r="Q405" s="5"/>
    </row>
    <row r="406" spans="9:17">
      <c r="I406" s="7"/>
      <c r="P406" s="5"/>
      <c r="Q406" s="5"/>
    </row>
    <row r="407" spans="9:17">
      <c r="I407" s="7"/>
      <c r="P407" s="5"/>
      <c r="Q407" s="5"/>
    </row>
    <row r="408" spans="9:17">
      <c r="I408" s="7"/>
      <c r="P408" s="5"/>
      <c r="Q408" s="5"/>
    </row>
    <row r="409" spans="9:17">
      <c r="I409" s="7"/>
      <c r="P409" s="5"/>
      <c r="Q409" s="5"/>
    </row>
    <row r="410" spans="9:17">
      <c r="I410" s="7"/>
      <c r="P410" s="5"/>
      <c r="Q410" s="5"/>
    </row>
    <row r="411" spans="9:17">
      <c r="I411" s="7"/>
      <c r="P411" s="5"/>
      <c r="Q411" s="5"/>
    </row>
    <row r="412" spans="9:17">
      <c r="I412" s="7"/>
      <c r="P412" s="5"/>
      <c r="Q412" s="5"/>
    </row>
    <row r="413" spans="9:17">
      <c r="I413" s="7"/>
      <c r="P413" s="5"/>
      <c r="Q413" s="5"/>
    </row>
    <row r="414" spans="9:17">
      <c r="I414" s="7"/>
      <c r="P414" s="5"/>
      <c r="Q414" s="5"/>
    </row>
    <row r="415" spans="9:17">
      <c r="I415" s="7"/>
      <c r="P415" s="5"/>
      <c r="Q415" s="5"/>
    </row>
    <row r="416" spans="9:17">
      <c r="I416" s="7"/>
      <c r="P416" s="5"/>
      <c r="Q416" s="5"/>
    </row>
    <row r="417" spans="9:17">
      <c r="I417" s="7"/>
      <c r="P417" s="5"/>
      <c r="Q417" s="5"/>
    </row>
    <row r="418" spans="9:17">
      <c r="I418" s="7"/>
      <c r="P418" s="5"/>
      <c r="Q418" s="5"/>
    </row>
    <row r="419" spans="9:17">
      <c r="I419" s="7"/>
      <c r="P419" s="5"/>
      <c r="Q419" s="5"/>
    </row>
    <row r="420" spans="9:17">
      <c r="I420" s="7"/>
      <c r="P420" s="5"/>
      <c r="Q420" s="5"/>
    </row>
    <row r="421" spans="9:17">
      <c r="I421" s="7"/>
      <c r="P421" s="5"/>
      <c r="Q421" s="5"/>
    </row>
    <row r="422" spans="9:17">
      <c r="I422" s="7"/>
      <c r="P422" s="5"/>
      <c r="Q422" s="5"/>
    </row>
    <row r="423" spans="9:17">
      <c r="I423" s="7"/>
      <c r="P423" s="5"/>
      <c r="Q423" s="5"/>
    </row>
    <row r="424" spans="9:17">
      <c r="I424" s="7"/>
      <c r="P424" s="5"/>
      <c r="Q424" s="5"/>
    </row>
    <row r="425" spans="9:17">
      <c r="I425" s="7"/>
      <c r="P425" s="5"/>
      <c r="Q425" s="5"/>
    </row>
    <row r="426" spans="9:17">
      <c r="I426" s="7"/>
      <c r="P426" s="5"/>
      <c r="Q426" s="5"/>
    </row>
    <row r="427" spans="9:17">
      <c r="I427" s="7"/>
      <c r="P427" s="5"/>
      <c r="Q427" s="5"/>
    </row>
    <row r="428" spans="9:17">
      <c r="I428" s="7"/>
      <c r="P428" s="5"/>
      <c r="Q428" s="5"/>
    </row>
    <row r="429" spans="9:17">
      <c r="I429" s="7"/>
      <c r="P429" s="5"/>
      <c r="Q429" s="5"/>
    </row>
    <row r="430" spans="9:17">
      <c r="I430" s="7"/>
      <c r="P430" s="5"/>
      <c r="Q430" s="5"/>
    </row>
    <row r="431" spans="9:17">
      <c r="I431" s="7"/>
      <c r="P431" s="5"/>
      <c r="Q431" s="5"/>
    </row>
    <row r="432" spans="9:17">
      <c r="I432" s="7"/>
      <c r="P432" s="5"/>
      <c r="Q432" s="5"/>
    </row>
    <row r="433" spans="9:17">
      <c r="I433" s="7"/>
      <c r="P433" s="5"/>
      <c r="Q433" s="5"/>
    </row>
    <row r="434" spans="9:17">
      <c r="I434" s="7"/>
      <c r="P434" s="5"/>
      <c r="Q434" s="5"/>
    </row>
    <row r="435" spans="9:17">
      <c r="I435" s="7"/>
      <c r="P435" s="5"/>
      <c r="Q435" s="5"/>
    </row>
    <row r="436" spans="9:17">
      <c r="I436" s="7"/>
      <c r="P436" s="5"/>
      <c r="Q436" s="5"/>
    </row>
    <row r="437" spans="9:17">
      <c r="I437" s="7"/>
      <c r="P437" s="5"/>
      <c r="Q437" s="5"/>
    </row>
    <row r="438" spans="9:17">
      <c r="I438" s="7"/>
      <c r="P438" s="5"/>
      <c r="Q438" s="5"/>
    </row>
    <row r="439" spans="9:17">
      <c r="I439" s="7"/>
      <c r="P439" s="5"/>
      <c r="Q439" s="5"/>
    </row>
    <row r="440" spans="9:17">
      <c r="I440" s="7"/>
      <c r="P440" s="5"/>
      <c r="Q440" s="5"/>
    </row>
    <row r="441" spans="9:17">
      <c r="I441" s="7"/>
      <c r="P441" s="5"/>
      <c r="Q441" s="5"/>
    </row>
    <row r="442" spans="9:17">
      <c r="I442" s="7"/>
      <c r="P442" s="5"/>
      <c r="Q442" s="5"/>
    </row>
    <row r="443" spans="9:17">
      <c r="I443" s="7"/>
      <c r="P443" s="5"/>
      <c r="Q443" s="5"/>
    </row>
    <row r="444" spans="9:17">
      <c r="I444" s="7"/>
      <c r="P444" s="5"/>
      <c r="Q444" s="5"/>
    </row>
    <row r="445" spans="9:17">
      <c r="I445" s="7"/>
      <c r="P445" s="5"/>
      <c r="Q445" s="5"/>
    </row>
    <row r="446" spans="9:17">
      <c r="I446" s="7"/>
      <c r="P446" s="5"/>
      <c r="Q446" s="5"/>
    </row>
    <row r="447" spans="9:17">
      <c r="I447" s="7"/>
      <c r="P447" s="5"/>
      <c r="Q447" s="5"/>
    </row>
    <row r="448" spans="9:17">
      <c r="I448" s="7"/>
      <c r="P448" s="5"/>
      <c r="Q448" s="5"/>
    </row>
    <row r="449" spans="9:17">
      <c r="I449" s="7"/>
      <c r="P449" s="5"/>
      <c r="Q449" s="5"/>
    </row>
    <row r="450" spans="9:17">
      <c r="I450" s="7"/>
      <c r="P450" s="5"/>
      <c r="Q450" s="5"/>
    </row>
    <row r="451" spans="9:17">
      <c r="I451" s="7"/>
      <c r="P451" s="5"/>
      <c r="Q451" s="5"/>
    </row>
    <row r="452" spans="9:17">
      <c r="I452" s="7"/>
      <c r="P452" s="5"/>
      <c r="Q452" s="5"/>
    </row>
    <row r="453" spans="9:17">
      <c r="I453" s="7"/>
      <c r="P453" s="5"/>
      <c r="Q453" s="5"/>
    </row>
    <row r="454" spans="9:17">
      <c r="I454" s="7"/>
      <c r="P454" s="5"/>
      <c r="Q454" s="5"/>
    </row>
    <row r="455" spans="9:17">
      <c r="I455" s="7"/>
      <c r="P455" s="5"/>
      <c r="Q455" s="5"/>
    </row>
    <row r="456" spans="9:17">
      <c r="I456" s="7"/>
      <c r="P456" s="5"/>
      <c r="Q456" s="5"/>
    </row>
    <row r="457" spans="9:17">
      <c r="I457" s="7"/>
      <c r="P457" s="5"/>
      <c r="Q457" s="5"/>
    </row>
    <row r="458" spans="9:17">
      <c r="I458" s="7"/>
      <c r="P458" s="5"/>
      <c r="Q458" s="5"/>
    </row>
    <row r="459" spans="9:17">
      <c r="I459" s="7"/>
      <c r="P459" s="5"/>
      <c r="Q459" s="5"/>
    </row>
    <row r="460" spans="9:17">
      <c r="I460" s="7"/>
      <c r="P460" s="5"/>
      <c r="Q460" s="5"/>
    </row>
    <row r="461" spans="9:17">
      <c r="I461" s="7"/>
      <c r="P461" s="5"/>
      <c r="Q461" s="5"/>
    </row>
    <row r="462" spans="9:17">
      <c r="I462" s="7"/>
      <c r="P462" s="5"/>
      <c r="Q462" s="5"/>
    </row>
    <row r="463" spans="9:17">
      <c r="I463" s="7"/>
      <c r="P463" s="5"/>
      <c r="Q463" s="5"/>
    </row>
    <row r="464" spans="9:17">
      <c r="I464" s="7"/>
      <c r="P464" s="5"/>
      <c r="Q464" s="5"/>
    </row>
    <row r="465" spans="9:17">
      <c r="I465" s="7"/>
      <c r="P465" s="5"/>
      <c r="Q465" s="5"/>
    </row>
    <row r="466" spans="9:17">
      <c r="I466" s="7"/>
      <c r="P466" s="5"/>
      <c r="Q466" s="5"/>
    </row>
    <row r="467" spans="9:17">
      <c r="I467" s="7"/>
      <c r="P467" s="5"/>
      <c r="Q467" s="5"/>
    </row>
    <row r="468" spans="9:17">
      <c r="I468" s="7"/>
      <c r="P468" s="5"/>
      <c r="Q468" s="5"/>
    </row>
    <row r="469" spans="9:17">
      <c r="I469" s="7"/>
      <c r="P469" s="5"/>
      <c r="Q469" s="5"/>
    </row>
    <row r="470" spans="9:17">
      <c r="I470" s="7"/>
      <c r="P470" s="5"/>
      <c r="Q470" s="5"/>
    </row>
    <row r="471" spans="9:17">
      <c r="I471" s="7"/>
      <c r="P471" s="5"/>
      <c r="Q471" s="5"/>
    </row>
    <row r="472" spans="9:17">
      <c r="I472" s="7"/>
      <c r="P472" s="5"/>
      <c r="Q472" s="5"/>
    </row>
    <row r="473" spans="9:17">
      <c r="I473" s="7"/>
      <c r="P473" s="5"/>
      <c r="Q473" s="5"/>
    </row>
    <row r="474" spans="9:17">
      <c r="I474" s="7"/>
      <c r="P474" s="5"/>
      <c r="Q474" s="5"/>
    </row>
    <row r="475" spans="9:17">
      <c r="I475" s="7"/>
      <c r="P475" s="5"/>
      <c r="Q475" s="5"/>
    </row>
    <row r="476" spans="9:17">
      <c r="I476" s="7"/>
      <c r="P476" s="5"/>
      <c r="Q476" s="5"/>
    </row>
    <row r="477" spans="9:17">
      <c r="I477" s="7"/>
      <c r="P477" s="5"/>
      <c r="Q477" s="5"/>
    </row>
    <row r="478" spans="9:17">
      <c r="I478" s="7"/>
      <c r="P478" s="5"/>
      <c r="Q478" s="5"/>
    </row>
    <row r="479" spans="9:17">
      <c r="I479" s="7"/>
      <c r="P479" s="5"/>
      <c r="Q479" s="5"/>
    </row>
    <row r="480" spans="9:17">
      <c r="I480" s="7"/>
      <c r="P480" s="5"/>
      <c r="Q480" s="5"/>
    </row>
    <row r="481" spans="9:17">
      <c r="I481" s="7"/>
      <c r="P481" s="5"/>
      <c r="Q481" s="5"/>
    </row>
    <row r="482" spans="9:17">
      <c r="I482" s="7"/>
      <c r="P482" s="5"/>
      <c r="Q482" s="5"/>
    </row>
    <row r="483" spans="9:17">
      <c r="I483" s="7"/>
      <c r="P483" s="5"/>
      <c r="Q483" s="5"/>
    </row>
    <row r="484" spans="9:17">
      <c r="I484" s="7"/>
      <c r="P484" s="5"/>
      <c r="Q484" s="5"/>
    </row>
    <row r="485" spans="9:17">
      <c r="I485" s="7"/>
      <c r="P485" s="5"/>
      <c r="Q485" s="5"/>
    </row>
    <row r="486" spans="9:17">
      <c r="I486" s="7"/>
      <c r="P486" s="5"/>
      <c r="Q486" s="5"/>
    </row>
    <row r="487" spans="9:17">
      <c r="I487" s="7"/>
      <c r="P487" s="5"/>
      <c r="Q487" s="5"/>
    </row>
    <row r="488" spans="9:17">
      <c r="I488" s="7"/>
      <c r="P488" s="5"/>
      <c r="Q488" s="5"/>
    </row>
    <row r="489" spans="9:17">
      <c r="I489" s="7"/>
      <c r="P489" s="5"/>
      <c r="Q489" s="5"/>
    </row>
    <row r="490" spans="9:17">
      <c r="I490" s="7"/>
      <c r="P490" s="5"/>
      <c r="Q490" s="5"/>
    </row>
    <row r="491" spans="9:17">
      <c r="I491" s="7"/>
      <c r="P491" s="5"/>
      <c r="Q491" s="5"/>
    </row>
    <row r="492" spans="9:17">
      <c r="I492" s="7"/>
      <c r="P492" s="5"/>
      <c r="Q492" s="5"/>
    </row>
    <row r="493" spans="9:17">
      <c r="I493" s="7"/>
      <c r="P493" s="5"/>
      <c r="Q493" s="5"/>
    </row>
    <row r="494" spans="9:17">
      <c r="I494" s="7"/>
      <c r="P494" s="5"/>
      <c r="Q494" s="5"/>
    </row>
    <row r="495" spans="9:17">
      <c r="I495" s="7"/>
      <c r="P495" s="5"/>
      <c r="Q495" s="5"/>
    </row>
    <row r="496" spans="9:17">
      <c r="I496" s="7"/>
      <c r="P496" s="5"/>
      <c r="Q496" s="5"/>
    </row>
    <row r="497" spans="9:17">
      <c r="I497" s="7"/>
      <c r="P497" s="5"/>
      <c r="Q497" s="5"/>
    </row>
    <row r="498" spans="9:17">
      <c r="I498" s="7"/>
      <c r="P498" s="5"/>
      <c r="Q498" s="5"/>
    </row>
    <row r="499" spans="9:17">
      <c r="I499" s="7"/>
      <c r="P499" s="5"/>
      <c r="Q499" s="5"/>
    </row>
    <row r="500" spans="9:17">
      <c r="I500" s="7"/>
      <c r="P500" s="5"/>
      <c r="Q500" s="5"/>
    </row>
    <row r="501" spans="9:17">
      <c r="I501" s="7"/>
      <c r="P501" s="5"/>
      <c r="Q501" s="5"/>
    </row>
    <row r="502" spans="9:17">
      <c r="I502" s="7"/>
      <c r="P502" s="5"/>
      <c r="Q502" s="5"/>
    </row>
    <row r="503" spans="9:17">
      <c r="I503" s="7"/>
      <c r="P503" s="5"/>
      <c r="Q503" s="5"/>
    </row>
    <row r="504" spans="9:17">
      <c r="I504" s="7"/>
      <c r="P504" s="5"/>
      <c r="Q504" s="5"/>
    </row>
    <row r="505" spans="9:17">
      <c r="I505" s="7"/>
      <c r="P505" s="5"/>
      <c r="Q505" s="5"/>
    </row>
    <row r="506" spans="9:17">
      <c r="I506" s="7"/>
      <c r="P506" s="5"/>
      <c r="Q506" s="5"/>
    </row>
    <row r="507" spans="9:17">
      <c r="I507" s="7"/>
      <c r="P507" s="5"/>
      <c r="Q507" s="5"/>
    </row>
    <row r="508" spans="9:17">
      <c r="I508" s="7"/>
      <c r="P508" s="5"/>
      <c r="Q508" s="5"/>
    </row>
    <row r="509" spans="9:17">
      <c r="I509" s="7"/>
      <c r="P509" s="5"/>
      <c r="Q509" s="5"/>
    </row>
    <row r="510" spans="9:17">
      <c r="I510" s="7"/>
      <c r="P510" s="5"/>
      <c r="Q510" s="5"/>
    </row>
    <row r="511" spans="9:17">
      <c r="I511" s="7"/>
      <c r="P511" s="5"/>
      <c r="Q511" s="5"/>
    </row>
    <row r="512" spans="9:17">
      <c r="I512" s="7"/>
      <c r="P512" s="5"/>
      <c r="Q512" s="5"/>
    </row>
    <row r="513" spans="9:17">
      <c r="I513" s="7"/>
      <c r="P513" s="5"/>
      <c r="Q513" s="5"/>
    </row>
    <row r="514" spans="9:17">
      <c r="I514" s="7"/>
      <c r="P514" s="5"/>
      <c r="Q514" s="5"/>
    </row>
    <row r="515" spans="9:17">
      <c r="I515" s="7"/>
      <c r="P515" s="5"/>
      <c r="Q515" s="5"/>
    </row>
    <row r="516" spans="9:17">
      <c r="I516" s="7"/>
      <c r="P516" s="5"/>
      <c r="Q516" s="5"/>
    </row>
    <row r="517" spans="9:17">
      <c r="I517" s="7"/>
      <c r="P517" s="5"/>
      <c r="Q517" s="5"/>
    </row>
    <row r="518" spans="9:17">
      <c r="I518" s="7"/>
      <c r="P518" s="5"/>
      <c r="Q518" s="5"/>
    </row>
    <row r="519" spans="9:17">
      <c r="I519" s="7"/>
      <c r="P519" s="5"/>
      <c r="Q519" s="5"/>
    </row>
    <row r="520" spans="9:17">
      <c r="I520" s="7"/>
      <c r="P520" s="5"/>
      <c r="Q520" s="5"/>
    </row>
    <row r="521" spans="9:17">
      <c r="I521" s="7"/>
      <c r="P521" s="5"/>
      <c r="Q521" s="5"/>
    </row>
    <row r="522" spans="9:17">
      <c r="I522" s="7"/>
      <c r="P522" s="5"/>
      <c r="Q522" s="5"/>
    </row>
    <row r="523" spans="9:17">
      <c r="I523" s="7"/>
      <c r="P523" s="5"/>
      <c r="Q523" s="5"/>
    </row>
    <row r="524" spans="9:17">
      <c r="I524" s="7"/>
      <c r="P524" s="5"/>
      <c r="Q524" s="5"/>
    </row>
    <row r="525" spans="9:17">
      <c r="I525" s="7"/>
      <c r="P525" s="5"/>
      <c r="Q525" s="5"/>
    </row>
    <row r="526" spans="9:17">
      <c r="I526" s="7"/>
      <c r="P526" s="5"/>
      <c r="Q526" s="5"/>
    </row>
    <row r="527" spans="9:17">
      <c r="I527" s="7"/>
      <c r="P527" s="5"/>
      <c r="Q527" s="5"/>
    </row>
    <row r="528" spans="9:17">
      <c r="I528" s="7"/>
      <c r="P528" s="5"/>
      <c r="Q528" s="5"/>
    </row>
    <row r="529" spans="9:17">
      <c r="I529" s="7"/>
      <c r="P529" s="5"/>
      <c r="Q529" s="5"/>
    </row>
    <row r="530" spans="9:17">
      <c r="I530" s="7"/>
      <c r="P530" s="5"/>
      <c r="Q530" s="5"/>
    </row>
    <row r="531" spans="9:17">
      <c r="I531" s="7"/>
      <c r="P531" s="5"/>
      <c r="Q531" s="5"/>
    </row>
    <row r="532" spans="9:17">
      <c r="I532" s="7"/>
      <c r="P532" s="5"/>
      <c r="Q532" s="5"/>
    </row>
    <row r="533" spans="9:17">
      <c r="I533" s="7"/>
      <c r="P533" s="5"/>
      <c r="Q533" s="5"/>
    </row>
    <row r="534" spans="9:17">
      <c r="I534" s="7"/>
      <c r="P534" s="5"/>
      <c r="Q534" s="5"/>
    </row>
    <row r="535" spans="9:17">
      <c r="I535" s="7"/>
      <c r="P535" s="5"/>
      <c r="Q535" s="5"/>
    </row>
    <row r="536" spans="9:17">
      <c r="I536" s="7"/>
      <c r="P536" s="5"/>
      <c r="Q536" s="5"/>
    </row>
    <row r="537" spans="9:17">
      <c r="I537" s="7"/>
      <c r="P537" s="5"/>
      <c r="Q537" s="5"/>
    </row>
    <row r="538" spans="9:17">
      <c r="I538" s="7"/>
      <c r="P538" s="5"/>
      <c r="Q538" s="5"/>
    </row>
    <row r="539" spans="9:17">
      <c r="I539" s="7"/>
      <c r="P539" s="5"/>
      <c r="Q539" s="5"/>
    </row>
    <row r="540" spans="9:17">
      <c r="I540" s="7"/>
      <c r="P540" s="5"/>
      <c r="Q540" s="5"/>
    </row>
    <row r="541" spans="9:17">
      <c r="I541" s="7"/>
      <c r="P541" s="5"/>
      <c r="Q541" s="5"/>
    </row>
    <row r="542" spans="9:17">
      <c r="I542" s="7"/>
      <c r="P542" s="5"/>
      <c r="Q542" s="5"/>
    </row>
    <row r="543" spans="9:17">
      <c r="I543" s="7"/>
      <c r="P543" s="5"/>
      <c r="Q543" s="5"/>
    </row>
    <row r="544" spans="9:17">
      <c r="I544" s="7"/>
      <c r="P544" s="5"/>
      <c r="Q544" s="5"/>
    </row>
    <row r="545" spans="9:17">
      <c r="I545" s="7"/>
      <c r="P545" s="5"/>
      <c r="Q545" s="5"/>
    </row>
    <row r="546" spans="9:17">
      <c r="I546" s="7"/>
      <c r="P546" s="5"/>
      <c r="Q546" s="5"/>
    </row>
    <row r="547" spans="9:17">
      <c r="I547" s="7"/>
      <c r="P547" s="5"/>
      <c r="Q547" s="5"/>
    </row>
    <row r="548" spans="9:17">
      <c r="I548" s="7"/>
      <c r="P548" s="5"/>
      <c r="Q548" s="5"/>
    </row>
    <row r="549" spans="9:17">
      <c r="I549" s="7"/>
      <c r="P549" s="5"/>
      <c r="Q549" s="5"/>
    </row>
    <row r="550" spans="9:17">
      <c r="I550" s="7"/>
      <c r="P550" s="5"/>
      <c r="Q550" s="5"/>
    </row>
    <row r="551" spans="9:17">
      <c r="I551" s="7"/>
      <c r="P551" s="5"/>
      <c r="Q551" s="5"/>
    </row>
    <row r="552" spans="9:17">
      <c r="I552" s="7"/>
      <c r="P552" s="5"/>
      <c r="Q552" s="5"/>
    </row>
    <row r="553" spans="9:17">
      <c r="I553" s="7"/>
      <c r="P553" s="5"/>
      <c r="Q553" s="5"/>
    </row>
    <row r="554" spans="9:17">
      <c r="I554" s="7"/>
      <c r="P554" s="5"/>
      <c r="Q554" s="5"/>
    </row>
    <row r="555" spans="9:17">
      <c r="I555" s="7"/>
      <c r="P555" s="5"/>
      <c r="Q555" s="5"/>
    </row>
    <row r="556" spans="9:17">
      <c r="I556" s="7"/>
      <c r="P556" s="5"/>
      <c r="Q556" s="5"/>
    </row>
    <row r="557" spans="9:17">
      <c r="I557" s="7"/>
      <c r="P557" s="5"/>
      <c r="Q557" s="5"/>
    </row>
    <row r="558" spans="9:17">
      <c r="I558" s="7"/>
      <c r="P558" s="5"/>
      <c r="Q558" s="5"/>
    </row>
    <row r="559" spans="9:17">
      <c r="I559" s="7"/>
      <c r="P559" s="5"/>
      <c r="Q559" s="5"/>
    </row>
    <row r="560" spans="9:17">
      <c r="I560" s="7"/>
      <c r="P560" s="5"/>
      <c r="Q560" s="5"/>
    </row>
    <row r="561" spans="9:17">
      <c r="I561" s="7"/>
      <c r="P561" s="5"/>
      <c r="Q561" s="5"/>
    </row>
    <row r="562" spans="9:17">
      <c r="I562" s="7"/>
      <c r="P562" s="5"/>
      <c r="Q562" s="5"/>
    </row>
    <row r="563" spans="9:17">
      <c r="I563" s="7"/>
      <c r="P563" s="5"/>
      <c r="Q563" s="5"/>
    </row>
    <row r="564" spans="9:17">
      <c r="I564" s="7"/>
      <c r="P564" s="5"/>
      <c r="Q564" s="5"/>
    </row>
    <row r="565" spans="9:17">
      <c r="I565" s="7"/>
      <c r="P565" s="5"/>
      <c r="Q565" s="5"/>
    </row>
    <row r="566" spans="9:17">
      <c r="I566" s="7"/>
      <c r="P566" s="5"/>
      <c r="Q566" s="5"/>
    </row>
    <row r="567" spans="9:17">
      <c r="I567" s="7"/>
      <c r="P567" s="5"/>
      <c r="Q567" s="5"/>
    </row>
    <row r="568" spans="9:17">
      <c r="I568" s="7"/>
      <c r="P568" s="5"/>
      <c r="Q568" s="5"/>
    </row>
    <row r="569" spans="9:17">
      <c r="I569" s="7"/>
      <c r="P569" s="5"/>
      <c r="Q569" s="5"/>
    </row>
    <row r="570" spans="9:17">
      <c r="I570" s="7"/>
      <c r="P570" s="5"/>
      <c r="Q570" s="5"/>
    </row>
    <row r="571" spans="9:17">
      <c r="I571" s="7"/>
      <c r="P571" s="5"/>
      <c r="Q571" s="5"/>
    </row>
    <row r="572" spans="9:17">
      <c r="I572" s="7"/>
      <c r="P572" s="5"/>
      <c r="Q572" s="5"/>
    </row>
    <row r="573" spans="9:17">
      <c r="I573" s="7"/>
      <c r="P573" s="5"/>
      <c r="Q573" s="5"/>
    </row>
    <row r="574" spans="9:17">
      <c r="I574" s="7"/>
      <c r="P574" s="5"/>
      <c r="Q574" s="5"/>
    </row>
    <row r="575" spans="9:17">
      <c r="I575" s="7"/>
      <c r="P575" s="5"/>
      <c r="Q575" s="5"/>
    </row>
    <row r="576" spans="9:17">
      <c r="I576" s="7"/>
      <c r="P576" s="5"/>
      <c r="Q576" s="5"/>
    </row>
    <row r="577" spans="9:17">
      <c r="I577" s="7"/>
      <c r="P577" s="5"/>
      <c r="Q577" s="5"/>
    </row>
    <row r="578" spans="9:17">
      <c r="I578" s="7"/>
      <c r="P578" s="5"/>
      <c r="Q578" s="5"/>
    </row>
    <row r="579" spans="9:17">
      <c r="I579" s="7"/>
      <c r="P579" s="5"/>
      <c r="Q579" s="5"/>
    </row>
    <row r="580" spans="9:17">
      <c r="I580" s="7"/>
      <c r="P580" s="5"/>
      <c r="Q580" s="5"/>
    </row>
    <row r="581" spans="9:17">
      <c r="I581" s="7"/>
      <c r="P581" s="5"/>
      <c r="Q581" s="5"/>
    </row>
    <row r="582" spans="9:17">
      <c r="I582" s="7"/>
      <c r="P582" s="5"/>
      <c r="Q582" s="5"/>
    </row>
    <row r="583" spans="9:17">
      <c r="I583" s="7"/>
      <c r="P583" s="5"/>
      <c r="Q583" s="5"/>
    </row>
    <row r="584" spans="9:17">
      <c r="I584" s="7"/>
      <c r="P584" s="5"/>
      <c r="Q584" s="5"/>
    </row>
    <row r="585" spans="9:17">
      <c r="I585" s="7"/>
      <c r="P585" s="5"/>
      <c r="Q585" s="5"/>
    </row>
    <row r="586" spans="9:17">
      <c r="I586" s="7"/>
      <c r="P586" s="5"/>
      <c r="Q586" s="5"/>
    </row>
    <row r="587" spans="9:17">
      <c r="I587" s="7"/>
      <c r="P587" s="5"/>
      <c r="Q587" s="5"/>
    </row>
    <row r="588" spans="9:17">
      <c r="I588" s="7"/>
      <c r="P588" s="5"/>
      <c r="Q588" s="5"/>
    </row>
    <row r="589" spans="9:17">
      <c r="I589" s="7"/>
      <c r="P589" s="5"/>
      <c r="Q589" s="5"/>
    </row>
    <row r="590" spans="9:17">
      <c r="I590" s="7"/>
      <c r="P590" s="5"/>
      <c r="Q590" s="5"/>
    </row>
    <row r="591" spans="9:17">
      <c r="I591" s="7"/>
      <c r="P591" s="5"/>
      <c r="Q591" s="5"/>
    </row>
    <row r="592" spans="9:17">
      <c r="I592" s="7"/>
      <c r="P592" s="5"/>
      <c r="Q592" s="5"/>
    </row>
    <row r="593" spans="9:17">
      <c r="I593" s="7"/>
      <c r="P593" s="5"/>
      <c r="Q593" s="5"/>
    </row>
    <row r="594" spans="9:17">
      <c r="I594" s="7"/>
      <c r="P594" s="5"/>
      <c r="Q594" s="5"/>
    </row>
    <row r="595" spans="9:17">
      <c r="I595" s="7"/>
      <c r="P595" s="5"/>
      <c r="Q595" s="5"/>
    </row>
    <row r="596" spans="9:17">
      <c r="I596" s="7"/>
      <c r="P596" s="5"/>
      <c r="Q596" s="5"/>
    </row>
    <row r="597" spans="9:17">
      <c r="I597" s="7"/>
      <c r="P597" s="5"/>
      <c r="Q597" s="5"/>
    </row>
    <row r="598" spans="9:17">
      <c r="I598" s="7"/>
      <c r="P598" s="5"/>
      <c r="Q598" s="5"/>
    </row>
    <row r="599" spans="9:17">
      <c r="I599" s="7"/>
      <c r="P599" s="5"/>
      <c r="Q599" s="5"/>
    </row>
    <row r="600" spans="9:17">
      <c r="I600" s="7"/>
      <c r="P600" s="5"/>
      <c r="Q600" s="5"/>
    </row>
    <row r="601" spans="9:17">
      <c r="I601" s="7"/>
      <c r="P601" s="5"/>
      <c r="Q601" s="5"/>
    </row>
    <row r="602" spans="9:17">
      <c r="I602" s="7"/>
      <c r="P602" s="5"/>
      <c r="Q602" s="5"/>
    </row>
    <row r="603" spans="9:17">
      <c r="I603" s="7"/>
      <c r="P603" s="5"/>
      <c r="Q603" s="5"/>
    </row>
    <row r="604" spans="9:17">
      <c r="I604" s="7"/>
      <c r="P604" s="5"/>
      <c r="Q604" s="5"/>
    </row>
    <row r="605" spans="9:17">
      <c r="I605" s="7"/>
      <c r="P605" s="5"/>
      <c r="Q605" s="5"/>
    </row>
    <row r="606" spans="9:17">
      <c r="I606" s="7"/>
      <c r="P606" s="5"/>
      <c r="Q606" s="5"/>
    </row>
    <row r="607" spans="9:17">
      <c r="I607" s="7"/>
      <c r="P607" s="5"/>
      <c r="Q607" s="5"/>
    </row>
    <row r="608" spans="9:17">
      <c r="I608" s="7"/>
      <c r="P608" s="5"/>
      <c r="Q608" s="5"/>
    </row>
    <row r="609" spans="9:17">
      <c r="I609" s="7"/>
      <c r="P609" s="5"/>
      <c r="Q609" s="5"/>
    </row>
    <row r="610" spans="9:17">
      <c r="I610" s="7"/>
      <c r="P610" s="5"/>
      <c r="Q610" s="5"/>
    </row>
    <row r="611" spans="9:17">
      <c r="I611" s="7"/>
      <c r="P611" s="5"/>
      <c r="Q611" s="5"/>
    </row>
    <row r="612" spans="9:17">
      <c r="I612" s="7"/>
      <c r="P612" s="5"/>
      <c r="Q612" s="5"/>
    </row>
    <row r="613" spans="9:17">
      <c r="I613" s="7"/>
      <c r="P613" s="5"/>
      <c r="Q613" s="5"/>
    </row>
    <row r="614" spans="9:17">
      <c r="I614" s="7"/>
      <c r="P614" s="5"/>
      <c r="Q614" s="5"/>
    </row>
    <row r="615" spans="9:17">
      <c r="I615" s="7"/>
      <c r="P615" s="5"/>
      <c r="Q615" s="5"/>
    </row>
    <row r="616" spans="9:17">
      <c r="I616" s="7"/>
      <c r="P616" s="5"/>
      <c r="Q616" s="5"/>
    </row>
    <row r="617" spans="9:17">
      <c r="I617" s="7"/>
      <c r="P617" s="5"/>
      <c r="Q617" s="5"/>
    </row>
    <row r="618" spans="9:17">
      <c r="I618" s="7"/>
      <c r="P618" s="5"/>
      <c r="Q618" s="5"/>
    </row>
    <row r="619" spans="9:17">
      <c r="I619" s="7"/>
      <c r="P619" s="5"/>
      <c r="Q619" s="5"/>
    </row>
    <row r="620" spans="9:17">
      <c r="I620" s="7"/>
      <c r="P620" s="5"/>
      <c r="Q620" s="5"/>
    </row>
    <row r="621" spans="9:17">
      <c r="I621" s="7"/>
      <c r="P621" s="5"/>
      <c r="Q621" s="5"/>
    </row>
    <row r="622" spans="9:17">
      <c r="I622" s="7"/>
      <c r="P622" s="5"/>
      <c r="Q622" s="5"/>
    </row>
    <row r="623" spans="9:17">
      <c r="I623" s="7"/>
      <c r="P623" s="5"/>
      <c r="Q623" s="5"/>
    </row>
    <row r="624" spans="9:17">
      <c r="I624" s="7"/>
      <c r="P624" s="5"/>
      <c r="Q624" s="5"/>
    </row>
    <row r="625" spans="9:17">
      <c r="I625" s="7"/>
      <c r="P625" s="5"/>
      <c r="Q625" s="5"/>
    </row>
    <row r="626" spans="9:17">
      <c r="I626" s="7"/>
      <c r="P626" s="5"/>
      <c r="Q626" s="5"/>
    </row>
    <row r="627" spans="9:17">
      <c r="I627" s="7"/>
      <c r="P627" s="5"/>
      <c r="Q627" s="5"/>
    </row>
    <row r="628" spans="9:17">
      <c r="I628" s="7"/>
      <c r="P628" s="5"/>
      <c r="Q628" s="5"/>
    </row>
    <row r="629" spans="9:17">
      <c r="I629" s="7"/>
      <c r="P629" s="5"/>
      <c r="Q629" s="5"/>
    </row>
    <row r="630" spans="9:17">
      <c r="I630" s="7"/>
      <c r="P630" s="5"/>
      <c r="Q630" s="5"/>
    </row>
    <row r="631" spans="9:17">
      <c r="I631" s="7"/>
      <c r="P631" s="5"/>
      <c r="Q631" s="5"/>
    </row>
    <row r="632" spans="9:17">
      <c r="I632" s="7"/>
      <c r="P632" s="5"/>
      <c r="Q632" s="5"/>
    </row>
    <row r="633" spans="9:17">
      <c r="I633" s="7"/>
      <c r="P633" s="5"/>
      <c r="Q633" s="5"/>
    </row>
    <row r="634" spans="9:17">
      <c r="I634" s="7"/>
      <c r="P634" s="5"/>
      <c r="Q634" s="5"/>
    </row>
    <row r="635" spans="9:17">
      <c r="I635" s="7"/>
      <c r="P635" s="5"/>
      <c r="Q635" s="5"/>
    </row>
    <row r="636" spans="9:17">
      <c r="I636" s="7"/>
      <c r="P636" s="5"/>
      <c r="Q636" s="5"/>
    </row>
    <row r="637" spans="9:17">
      <c r="I637" s="7"/>
      <c r="P637" s="5"/>
      <c r="Q637" s="5"/>
    </row>
    <row r="638" spans="9:17">
      <c r="I638" s="7"/>
      <c r="P638" s="5"/>
      <c r="Q638" s="5"/>
    </row>
    <row r="639" spans="9:17">
      <c r="I639" s="7"/>
      <c r="P639" s="5"/>
      <c r="Q639" s="5"/>
    </row>
    <row r="640" spans="9:17">
      <c r="I640" s="7"/>
      <c r="P640" s="5"/>
      <c r="Q640" s="5"/>
    </row>
    <row r="641" spans="9:17">
      <c r="I641" s="7"/>
      <c r="P641" s="5"/>
      <c r="Q641" s="5"/>
    </row>
    <row r="642" spans="9:17">
      <c r="I642" s="7"/>
      <c r="P642" s="5"/>
      <c r="Q642" s="5"/>
    </row>
    <row r="643" spans="9:17">
      <c r="I643" s="7"/>
      <c r="P643" s="5"/>
      <c r="Q643" s="5"/>
    </row>
    <row r="644" spans="9:17">
      <c r="I644" s="7"/>
      <c r="P644" s="5"/>
      <c r="Q644" s="5"/>
    </row>
    <row r="645" spans="9:17">
      <c r="I645" s="7"/>
      <c r="P645" s="5"/>
      <c r="Q645" s="5"/>
    </row>
    <row r="646" spans="9:17">
      <c r="I646" s="7"/>
      <c r="P646" s="5"/>
      <c r="Q646" s="5"/>
    </row>
    <row r="647" spans="9:17">
      <c r="I647" s="7"/>
      <c r="P647" s="5"/>
      <c r="Q647" s="5"/>
    </row>
    <row r="648" spans="9:17">
      <c r="I648" s="7"/>
      <c r="P648" s="5"/>
      <c r="Q648" s="5"/>
    </row>
    <row r="649" spans="9:17">
      <c r="I649" s="7"/>
      <c r="P649" s="5"/>
      <c r="Q649" s="5"/>
    </row>
    <row r="650" spans="9:17">
      <c r="I650" s="7"/>
      <c r="P650" s="5"/>
      <c r="Q650" s="5"/>
    </row>
    <row r="651" spans="9:17">
      <c r="I651" s="7"/>
      <c r="P651" s="5"/>
      <c r="Q651" s="5"/>
    </row>
    <row r="652" spans="9:17">
      <c r="I652" s="7"/>
      <c r="P652" s="5"/>
      <c r="Q652" s="5"/>
    </row>
    <row r="653" spans="9:17">
      <c r="I653" s="7"/>
      <c r="P653" s="5"/>
      <c r="Q653" s="5"/>
    </row>
    <row r="654" spans="9:17">
      <c r="I654" s="7"/>
      <c r="P654" s="5"/>
      <c r="Q654" s="5"/>
    </row>
    <row r="655" spans="9:17">
      <c r="I655" s="7"/>
      <c r="P655" s="5"/>
      <c r="Q655" s="5"/>
    </row>
    <row r="656" spans="9:17">
      <c r="I656" s="7"/>
      <c r="P656" s="5"/>
      <c r="Q656" s="5"/>
    </row>
    <row r="657" spans="9:17">
      <c r="I657" s="7"/>
      <c r="P657" s="5"/>
      <c r="Q657" s="5"/>
    </row>
    <row r="658" spans="9:17">
      <c r="I658" s="7"/>
      <c r="P658" s="5"/>
      <c r="Q658" s="5"/>
    </row>
    <row r="659" spans="9:17">
      <c r="I659" s="7"/>
      <c r="P659" s="5"/>
      <c r="Q659" s="5"/>
    </row>
    <row r="660" spans="9:17">
      <c r="I660" s="7"/>
      <c r="P660" s="5"/>
      <c r="Q660" s="5"/>
    </row>
    <row r="661" spans="9:17">
      <c r="I661" s="7"/>
      <c r="P661" s="5"/>
      <c r="Q661" s="5"/>
    </row>
    <row r="662" spans="9:17">
      <c r="I662" s="7"/>
      <c r="P662" s="5"/>
      <c r="Q662" s="5"/>
    </row>
    <row r="663" spans="9:17">
      <c r="I663" s="7"/>
      <c r="P663" s="5"/>
      <c r="Q663" s="5"/>
    </row>
    <row r="664" spans="9:17">
      <c r="I664" s="7"/>
      <c r="P664" s="5"/>
      <c r="Q664" s="5"/>
    </row>
    <row r="665" spans="9:17">
      <c r="I665" s="7"/>
      <c r="P665" s="5"/>
      <c r="Q665" s="5"/>
    </row>
    <row r="666" spans="9:17">
      <c r="I666" s="7"/>
      <c r="P666" s="5"/>
      <c r="Q666" s="5"/>
    </row>
    <row r="667" spans="9:17">
      <c r="I667" s="7"/>
      <c r="P667" s="5"/>
      <c r="Q667" s="5"/>
    </row>
    <row r="668" spans="9:17">
      <c r="I668" s="7"/>
      <c r="P668" s="5"/>
      <c r="Q668" s="5"/>
    </row>
    <row r="669" spans="9:17">
      <c r="I669" s="7"/>
      <c r="P669" s="5"/>
      <c r="Q669" s="5"/>
    </row>
    <row r="670" spans="9:17">
      <c r="I670" s="7"/>
      <c r="P670" s="5"/>
      <c r="Q670" s="5"/>
    </row>
    <row r="671" spans="9:17">
      <c r="I671" s="7"/>
      <c r="P671" s="5"/>
      <c r="Q671" s="5"/>
    </row>
    <row r="672" spans="9:17">
      <c r="I672" s="7"/>
      <c r="P672" s="5"/>
      <c r="Q672" s="5"/>
    </row>
    <row r="673" spans="9:17">
      <c r="I673" s="7"/>
      <c r="P673" s="5"/>
      <c r="Q673" s="5"/>
    </row>
    <row r="674" spans="9:17">
      <c r="I674" s="7"/>
      <c r="P674" s="5"/>
      <c r="Q674" s="5"/>
    </row>
    <row r="675" spans="9:17">
      <c r="I675" s="7"/>
      <c r="P675" s="5"/>
      <c r="Q675" s="5"/>
    </row>
    <row r="676" spans="9:17">
      <c r="I676" s="7"/>
      <c r="P676" s="5"/>
      <c r="Q676" s="5"/>
    </row>
    <row r="677" spans="9:17">
      <c r="I677" s="7"/>
      <c r="P677" s="5"/>
      <c r="Q677" s="5"/>
    </row>
    <row r="678" spans="9:17">
      <c r="I678" s="7"/>
      <c r="P678" s="5"/>
      <c r="Q678" s="5"/>
    </row>
    <row r="679" spans="9:17">
      <c r="I679" s="7"/>
      <c r="P679" s="5"/>
      <c r="Q679" s="5"/>
    </row>
    <row r="680" spans="9:17">
      <c r="I680" s="7"/>
      <c r="P680" s="5"/>
      <c r="Q680" s="5"/>
    </row>
    <row r="681" spans="9:17">
      <c r="I681" s="7"/>
      <c r="P681" s="5"/>
      <c r="Q681" s="5"/>
    </row>
    <row r="682" spans="9:17">
      <c r="I682" s="7"/>
      <c r="P682" s="5"/>
      <c r="Q682" s="5"/>
    </row>
    <row r="683" spans="9:17">
      <c r="I683" s="7"/>
      <c r="P683" s="5"/>
      <c r="Q683" s="5"/>
    </row>
    <row r="684" spans="9:17">
      <c r="I684" s="7"/>
      <c r="P684" s="5"/>
      <c r="Q684" s="5"/>
    </row>
    <row r="685" spans="9:17">
      <c r="I685" s="7"/>
      <c r="P685" s="5"/>
      <c r="Q685" s="5"/>
    </row>
    <row r="686" spans="9:17">
      <c r="I686" s="7"/>
      <c r="P686" s="5"/>
      <c r="Q686" s="5"/>
    </row>
    <row r="687" spans="9:17">
      <c r="I687" s="7"/>
      <c r="P687" s="5"/>
      <c r="Q687" s="5"/>
    </row>
    <row r="688" spans="9:17">
      <c r="I688" s="7"/>
      <c r="P688" s="5"/>
      <c r="Q688" s="5"/>
    </row>
    <row r="689" spans="9:17">
      <c r="I689" s="7"/>
      <c r="P689" s="5"/>
      <c r="Q689" s="5"/>
    </row>
    <row r="690" spans="9:17">
      <c r="I690" s="7"/>
      <c r="P690" s="5"/>
      <c r="Q690" s="5"/>
    </row>
    <row r="691" spans="9:17">
      <c r="I691" s="7"/>
      <c r="P691" s="5"/>
      <c r="Q691" s="5"/>
    </row>
    <row r="692" spans="9:17">
      <c r="I692" s="7"/>
      <c r="P692" s="5"/>
      <c r="Q692" s="5"/>
    </row>
    <row r="693" spans="9:17">
      <c r="I693" s="7"/>
      <c r="P693" s="5"/>
      <c r="Q693" s="5"/>
    </row>
    <row r="694" spans="9:17">
      <c r="I694" s="7"/>
      <c r="P694" s="5"/>
      <c r="Q694" s="5"/>
    </row>
    <row r="695" spans="9:17">
      <c r="I695" s="7"/>
      <c r="P695" s="5"/>
      <c r="Q695" s="5"/>
    </row>
    <row r="696" spans="9:17">
      <c r="I696" s="7"/>
      <c r="P696" s="5"/>
      <c r="Q696" s="5"/>
    </row>
    <row r="697" spans="9:17">
      <c r="I697" s="7"/>
      <c r="P697" s="5"/>
      <c r="Q697" s="5"/>
    </row>
    <row r="698" spans="9:17">
      <c r="I698" s="7"/>
      <c r="P698" s="5"/>
      <c r="Q698" s="5"/>
    </row>
    <row r="699" spans="9:17">
      <c r="I699" s="7"/>
      <c r="P699" s="5"/>
      <c r="Q699" s="5"/>
    </row>
    <row r="700" spans="9:17">
      <c r="I700" s="7"/>
      <c r="P700" s="5"/>
      <c r="Q700" s="5"/>
    </row>
    <row r="701" spans="9:17">
      <c r="I701" s="7"/>
      <c r="P701" s="5"/>
      <c r="Q701" s="5"/>
    </row>
    <row r="702" spans="9:17">
      <c r="I702" s="7"/>
      <c r="P702" s="5"/>
      <c r="Q702" s="5"/>
    </row>
    <row r="703" spans="9:17">
      <c r="I703" s="7"/>
      <c r="P703" s="5"/>
      <c r="Q703" s="5"/>
    </row>
    <row r="704" spans="9:17">
      <c r="I704" s="7"/>
      <c r="P704" s="5"/>
      <c r="Q704" s="5"/>
    </row>
    <row r="705" spans="9:17">
      <c r="I705" s="7"/>
      <c r="P705" s="5"/>
      <c r="Q705" s="5"/>
    </row>
    <row r="706" spans="9:17">
      <c r="I706" s="7"/>
      <c r="P706" s="5"/>
      <c r="Q706" s="5"/>
    </row>
    <row r="707" spans="9:17">
      <c r="I707" s="7"/>
      <c r="P707" s="5"/>
      <c r="Q707" s="5"/>
    </row>
    <row r="708" spans="9:17">
      <c r="I708" s="7"/>
      <c r="P708" s="5"/>
      <c r="Q708" s="5"/>
    </row>
    <row r="709" spans="9:17">
      <c r="I709" s="7"/>
      <c r="P709" s="5"/>
      <c r="Q709" s="5"/>
    </row>
    <row r="710" spans="9:17">
      <c r="I710" s="7"/>
      <c r="P710" s="5"/>
      <c r="Q710" s="5"/>
    </row>
    <row r="711" spans="9:17">
      <c r="I711" s="7"/>
      <c r="P711" s="5"/>
      <c r="Q711" s="5"/>
    </row>
    <row r="712" spans="9:17">
      <c r="I712" s="7"/>
      <c r="P712" s="5"/>
      <c r="Q712" s="5"/>
    </row>
    <row r="713" spans="9:17">
      <c r="I713" s="7"/>
      <c r="P713" s="5"/>
      <c r="Q713" s="5"/>
    </row>
    <row r="714" spans="9:17">
      <c r="I714" s="7"/>
      <c r="P714" s="5"/>
      <c r="Q714" s="5"/>
    </row>
    <row r="715" spans="9:17">
      <c r="I715" s="7"/>
      <c r="P715" s="5"/>
      <c r="Q715" s="5"/>
    </row>
    <row r="716" spans="9:17">
      <c r="I716" s="7"/>
      <c r="P716" s="5"/>
      <c r="Q716" s="5"/>
    </row>
    <row r="717" spans="9:17">
      <c r="I717" s="7"/>
      <c r="P717" s="5"/>
      <c r="Q717" s="5"/>
    </row>
    <row r="718" spans="9:17">
      <c r="I718" s="7"/>
      <c r="P718" s="5"/>
      <c r="Q718" s="5"/>
    </row>
    <row r="719" spans="9:17">
      <c r="I719" s="7"/>
      <c r="P719" s="5"/>
      <c r="Q719" s="5"/>
    </row>
    <row r="720" spans="9:17">
      <c r="I720" s="7"/>
      <c r="P720" s="5"/>
      <c r="Q720" s="5"/>
    </row>
    <row r="721" spans="9:17">
      <c r="I721" s="7"/>
      <c r="P721" s="5"/>
      <c r="Q721" s="5"/>
    </row>
    <row r="722" spans="9:17">
      <c r="I722" s="7"/>
      <c r="P722" s="5"/>
      <c r="Q722" s="5"/>
    </row>
    <row r="723" spans="9:17">
      <c r="I723" s="7"/>
      <c r="P723" s="5"/>
      <c r="Q723" s="5"/>
    </row>
    <row r="724" spans="9:17">
      <c r="I724" s="7"/>
      <c r="P724" s="5"/>
      <c r="Q724" s="5"/>
    </row>
    <row r="725" spans="9:17">
      <c r="I725" s="7"/>
      <c r="P725" s="5"/>
      <c r="Q725" s="5"/>
    </row>
    <row r="726" spans="9:17">
      <c r="I726" s="7"/>
      <c r="P726" s="5"/>
      <c r="Q726" s="5"/>
    </row>
    <row r="727" spans="9:17">
      <c r="I727" s="7"/>
      <c r="P727" s="5"/>
      <c r="Q727" s="5"/>
    </row>
    <row r="728" spans="9:17">
      <c r="I728" s="7"/>
      <c r="P728" s="5"/>
      <c r="Q728" s="5"/>
    </row>
    <row r="729" spans="9:17">
      <c r="I729" s="7"/>
      <c r="P729" s="5"/>
      <c r="Q729" s="5"/>
    </row>
    <row r="730" spans="9:17">
      <c r="I730" s="7"/>
      <c r="P730" s="5"/>
      <c r="Q730" s="5"/>
    </row>
    <row r="731" spans="9:17">
      <c r="I731" s="7"/>
      <c r="P731" s="5"/>
      <c r="Q731" s="5"/>
    </row>
    <row r="732" spans="9:17">
      <c r="I732" s="7"/>
      <c r="P732" s="5"/>
      <c r="Q732" s="5"/>
    </row>
    <row r="733" spans="9:17">
      <c r="I733" s="7"/>
      <c r="P733" s="5"/>
      <c r="Q733" s="5"/>
    </row>
    <row r="734" spans="9:17">
      <c r="I734" s="7"/>
      <c r="P734" s="5"/>
      <c r="Q734" s="5"/>
    </row>
    <row r="735" spans="9:17">
      <c r="I735" s="7"/>
      <c r="P735" s="5"/>
      <c r="Q735" s="5"/>
    </row>
    <row r="736" spans="9:17">
      <c r="I736" s="7"/>
      <c r="P736" s="5"/>
      <c r="Q736" s="5"/>
    </row>
    <row r="737" spans="9:17">
      <c r="I737" s="7"/>
      <c r="P737" s="5"/>
      <c r="Q737" s="5"/>
    </row>
    <row r="738" spans="9:17">
      <c r="I738" s="7"/>
      <c r="P738" s="5"/>
      <c r="Q738" s="5"/>
    </row>
    <row r="739" spans="9:17">
      <c r="I739" s="7"/>
      <c r="P739" s="5"/>
      <c r="Q739" s="5"/>
    </row>
    <row r="740" spans="9:17">
      <c r="I740" s="7"/>
      <c r="P740" s="5"/>
      <c r="Q740" s="5"/>
    </row>
    <row r="741" spans="9:17">
      <c r="I741" s="7"/>
      <c r="P741" s="5"/>
      <c r="Q741" s="5"/>
    </row>
    <row r="742" spans="9:17">
      <c r="I742" s="7"/>
      <c r="P742" s="5"/>
      <c r="Q742" s="5"/>
    </row>
    <row r="743" spans="9:17">
      <c r="I743" s="7"/>
      <c r="P743" s="5"/>
      <c r="Q743" s="5"/>
    </row>
    <row r="744" spans="9:17">
      <c r="I744" s="7"/>
      <c r="P744" s="5"/>
      <c r="Q744" s="5"/>
    </row>
    <row r="745" spans="9:17">
      <c r="I745" s="7"/>
      <c r="P745" s="5"/>
      <c r="Q745" s="5"/>
    </row>
    <row r="746" spans="9:17">
      <c r="I746" s="7"/>
      <c r="P746" s="5"/>
      <c r="Q746" s="5"/>
    </row>
    <row r="747" spans="9:17">
      <c r="I747" s="7"/>
      <c r="P747" s="5"/>
      <c r="Q747" s="5"/>
    </row>
    <row r="748" spans="9:17">
      <c r="I748" s="7"/>
      <c r="P748" s="5"/>
      <c r="Q748" s="5"/>
    </row>
    <row r="749" spans="9:17">
      <c r="I749" s="7"/>
      <c r="P749" s="5"/>
      <c r="Q749" s="5"/>
    </row>
    <row r="750" spans="9:17">
      <c r="I750" s="7"/>
      <c r="P750" s="5"/>
      <c r="Q750" s="5"/>
    </row>
    <row r="751" spans="9:17">
      <c r="I751" s="7"/>
      <c r="P751" s="5"/>
      <c r="Q751" s="5"/>
    </row>
    <row r="752" spans="9:17">
      <c r="I752" s="7"/>
      <c r="P752" s="5"/>
      <c r="Q752" s="5"/>
    </row>
    <row r="753" spans="9:17">
      <c r="I753" s="7"/>
      <c r="P753" s="5"/>
      <c r="Q753" s="5"/>
    </row>
    <row r="754" spans="9:17">
      <c r="I754" s="7"/>
      <c r="P754" s="5"/>
      <c r="Q754" s="5"/>
    </row>
    <row r="755" spans="9:17">
      <c r="I755" s="7"/>
      <c r="P755" s="5"/>
      <c r="Q755" s="5"/>
    </row>
    <row r="756" spans="9:17">
      <c r="I756" s="7"/>
      <c r="P756" s="5"/>
      <c r="Q756" s="5"/>
    </row>
    <row r="757" spans="9:17">
      <c r="I757" s="7"/>
      <c r="P757" s="5"/>
      <c r="Q757" s="5"/>
    </row>
    <row r="758" spans="9:17">
      <c r="I758" s="7"/>
      <c r="P758" s="5"/>
      <c r="Q758" s="5"/>
    </row>
    <row r="759" spans="9:17">
      <c r="I759" s="7"/>
      <c r="P759" s="5"/>
      <c r="Q759" s="5"/>
    </row>
    <row r="760" spans="9:17">
      <c r="I760" s="7"/>
      <c r="P760" s="5"/>
      <c r="Q760" s="5"/>
    </row>
    <row r="761" spans="9:17">
      <c r="I761" s="7"/>
      <c r="P761" s="5"/>
      <c r="Q761" s="5"/>
    </row>
    <row r="762" spans="9:17">
      <c r="I762" s="7"/>
      <c r="P762" s="5"/>
      <c r="Q762" s="5"/>
    </row>
    <row r="763" spans="9:17">
      <c r="I763" s="7"/>
      <c r="P763" s="5"/>
      <c r="Q763" s="5"/>
    </row>
    <row r="764" spans="9:17">
      <c r="I764" s="7"/>
      <c r="P764" s="5"/>
      <c r="Q764" s="5"/>
    </row>
    <row r="765" spans="9:17">
      <c r="I765" s="7"/>
      <c r="P765" s="5"/>
      <c r="Q765" s="5"/>
    </row>
    <row r="766" spans="9:17">
      <c r="I766" s="7"/>
      <c r="P766" s="5"/>
      <c r="Q766" s="5"/>
    </row>
    <row r="767" spans="9:17">
      <c r="I767" s="7"/>
      <c r="P767" s="5"/>
      <c r="Q767" s="5"/>
    </row>
    <row r="768" spans="9:17">
      <c r="I768" s="7"/>
      <c r="P768" s="5"/>
      <c r="Q768" s="5"/>
    </row>
    <row r="769" spans="9:17">
      <c r="I769" s="7"/>
      <c r="P769" s="5"/>
      <c r="Q769" s="5"/>
    </row>
    <row r="770" spans="9:17">
      <c r="I770" s="7"/>
      <c r="P770" s="5"/>
      <c r="Q770" s="5"/>
    </row>
    <row r="771" spans="9:17">
      <c r="I771" s="7"/>
      <c r="P771" s="5"/>
      <c r="Q771" s="5"/>
    </row>
    <row r="772" spans="9:17">
      <c r="I772" s="7"/>
      <c r="P772" s="5"/>
      <c r="Q772" s="5"/>
    </row>
    <row r="773" spans="9:17">
      <c r="I773" s="7"/>
      <c r="P773" s="5"/>
      <c r="Q773" s="5"/>
    </row>
    <row r="774" spans="9:17">
      <c r="I774" s="7"/>
      <c r="P774" s="5"/>
      <c r="Q774" s="5"/>
    </row>
    <row r="775" spans="9:17">
      <c r="I775" s="7"/>
      <c r="P775" s="5"/>
      <c r="Q775" s="5"/>
    </row>
    <row r="776" spans="9:17">
      <c r="I776" s="7"/>
      <c r="P776" s="5"/>
      <c r="Q776" s="5"/>
    </row>
    <row r="777" spans="9:17">
      <c r="I777" s="7"/>
      <c r="P777" s="5"/>
      <c r="Q777" s="5"/>
    </row>
    <row r="778" spans="9:17">
      <c r="I778" s="7"/>
      <c r="P778" s="5"/>
      <c r="Q778" s="5"/>
    </row>
    <row r="779" spans="9:17">
      <c r="I779" s="7"/>
      <c r="P779" s="5"/>
      <c r="Q779" s="5"/>
    </row>
    <row r="780" spans="9:17">
      <c r="I780" s="7"/>
      <c r="P780" s="5"/>
      <c r="Q780" s="5"/>
    </row>
    <row r="781" spans="9:17">
      <c r="I781" s="7"/>
      <c r="P781" s="5"/>
      <c r="Q781" s="5"/>
    </row>
    <row r="782" spans="9:17">
      <c r="I782" s="7"/>
      <c r="P782" s="5"/>
      <c r="Q782" s="5"/>
    </row>
    <row r="783" spans="9:17">
      <c r="I783" s="7"/>
      <c r="P783" s="5"/>
      <c r="Q783" s="5"/>
    </row>
    <row r="784" spans="9:17">
      <c r="I784" s="7"/>
      <c r="P784" s="5"/>
      <c r="Q784" s="5"/>
    </row>
    <row r="785" spans="9:17">
      <c r="I785" s="7"/>
      <c r="P785" s="5"/>
      <c r="Q785" s="5"/>
    </row>
    <row r="786" spans="9:17">
      <c r="I786" s="7"/>
      <c r="P786" s="5"/>
      <c r="Q786" s="5"/>
    </row>
    <row r="787" spans="9:17">
      <c r="I787" s="7"/>
      <c r="P787" s="5"/>
      <c r="Q787" s="5"/>
    </row>
    <row r="788" spans="9:17">
      <c r="I788" s="7"/>
      <c r="P788" s="5"/>
      <c r="Q788" s="5"/>
    </row>
    <row r="789" spans="9:17">
      <c r="I789" s="7"/>
      <c r="P789" s="5"/>
      <c r="Q789" s="5"/>
    </row>
    <row r="790" spans="9:17">
      <c r="I790" s="7"/>
      <c r="P790" s="5"/>
      <c r="Q790" s="5"/>
    </row>
    <row r="791" spans="9:17">
      <c r="I791" s="7"/>
      <c r="P791" s="5"/>
      <c r="Q791" s="5"/>
    </row>
    <row r="792" spans="9:17">
      <c r="I792" s="7"/>
      <c r="P792" s="5"/>
      <c r="Q792" s="5"/>
    </row>
    <row r="793" spans="9:17">
      <c r="I793" s="7"/>
      <c r="P793" s="5"/>
      <c r="Q793" s="5"/>
    </row>
    <row r="794" spans="9:17">
      <c r="I794" s="7"/>
      <c r="P794" s="5"/>
      <c r="Q794" s="5"/>
    </row>
    <row r="795" spans="9:17">
      <c r="I795" s="7"/>
      <c r="P795" s="5"/>
      <c r="Q795" s="5"/>
    </row>
    <row r="796" spans="9:17">
      <c r="I796" s="7"/>
      <c r="P796" s="5"/>
      <c r="Q796" s="5"/>
    </row>
    <row r="797" spans="9:17">
      <c r="I797" s="7"/>
      <c r="P797" s="5"/>
      <c r="Q797" s="5"/>
    </row>
    <row r="798" spans="9:17">
      <c r="I798" s="7"/>
      <c r="P798" s="5"/>
      <c r="Q798" s="5"/>
    </row>
    <row r="799" spans="9:17">
      <c r="I799" s="7"/>
      <c r="P799" s="5"/>
      <c r="Q799" s="5"/>
    </row>
    <row r="800" spans="9:17">
      <c r="I800" s="7"/>
      <c r="P800" s="5"/>
      <c r="Q800" s="5"/>
    </row>
    <row r="801" spans="9:17">
      <c r="I801" s="7"/>
      <c r="P801" s="5"/>
      <c r="Q801" s="5"/>
    </row>
    <row r="802" spans="9:17">
      <c r="I802" s="7"/>
      <c r="P802" s="5"/>
      <c r="Q802" s="5"/>
    </row>
    <row r="803" spans="9:17">
      <c r="I803" s="7"/>
      <c r="P803" s="5"/>
      <c r="Q803" s="5"/>
    </row>
    <row r="804" spans="9:17">
      <c r="I804" s="7"/>
      <c r="P804" s="5"/>
      <c r="Q804" s="5"/>
    </row>
    <row r="805" spans="9:17">
      <c r="I805" s="7"/>
      <c r="P805" s="5"/>
      <c r="Q805" s="5"/>
    </row>
    <row r="806" spans="9:17">
      <c r="I806" s="7"/>
      <c r="P806" s="5"/>
      <c r="Q806" s="5"/>
    </row>
    <row r="807" spans="9:17">
      <c r="I807" s="7"/>
      <c r="P807" s="5"/>
      <c r="Q807" s="5"/>
    </row>
    <row r="808" spans="9:17">
      <c r="I808" s="7"/>
      <c r="P808" s="5"/>
      <c r="Q808" s="5"/>
    </row>
    <row r="809" spans="9:17">
      <c r="I809" s="7"/>
      <c r="P809" s="5"/>
      <c r="Q809" s="5"/>
    </row>
    <row r="810" spans="9:17">
      <c r="I810" s="7"/>
      <c r="P810" s="5"/>
      <c r="Q810" s="5"/>
    </row>
    <row r="811" spans="9:17">
      <c r="I811" s="7"/>
      <c r="P811" s="5"/>
      <c r="Q811" s="5"/>
    </row>
    <row r="812" spans="9:17">
      <c r="I812" s="7"/>
      <c r="P812" s="5"/>
      <c r="Q812" s="5"/>
    </row>
    <row r="813" spans="9:17">
      <c r="I813" s="7"/>
      <c r="P813" s="5"/>
      <c r="Q813" s="5"/>
    </row>
    <row r="814" spans="9:17">
      <c r="I814" s="7"/>
      <c r="P814" s="5"/>
      <c r="Q814" s="5"/>
    </row>
    <row r="815" spans="9:17">
      <c r="I815" s="7"/>
      <c r="P815" s="5"/>
      <c r="Q815" s="5"/>
    </row>
    <row r="816" spans="9:17">
      <c r="I816" s="7"/>
      <c r="P816" s="5"/>
      <c r="Q816" s="5"/>
    </row>
    <row r="817" spans="9:17">
      <c r="I817" s="7"/>
      <c r="P817" s="5"/>
      <c r="Q817" s="5"/>
    </row>
    <row r="818" spans="9:17">
      <c r="I818" s="7"/>
      <c r="P818" s="5"/>
      <c r="Q818" s="5"/>
    </row>
    <row r="819" spans="9:17">
      <c r="I819" s="7"/>
      <c r="P819" s="5"/>
      <c r="Q819" s="5"/>
    </row>
    <row r="820" spans="9:17">
      <c r="I820" s="7"/>
      <c r="P820" s="5"/>
      <c r="Q820" s="5"/>
    </row>
    <row r="821" spans="9:17">
      <c r="I821" s="7"/>
      <c r="P821" s="5"/>
      <c r="Q821" s="5"/>
    </row>
    <row r="822" spans="9:17">
      <c r="I822" s="7"/>
      <c r="P822" s="5"/>
      <c r="Q822" s="5"/>
    </row>
    <row r="823" spans="9:17">
      <c r="I823" s="7"/>
      <c r="P823" s="5"/>
      <c r="Q823" s="5"/>
    </row>
    <row r="824" spans="9:17">
      <c r="I824" s="7"/>
      <c r="P824" s="5"/>
      <c r="Q824" s="5"/>
    </row>
    <row r="825" spans="9:17">
      <c r="I825" s="7"/>
      <c r="P825" s="5"/>
      <c r="Q825" s="5"/>
    </row>
    <row r="826" spans="9:17">
      <c r="I826" s="7"/>
      <c r="P826" s="5"/>
      <c r="Q826" s="5"/>
    </row>
    <row r="827" spans="9:17">
      <c r="I827" s="7"/>
      <c r="P827" s="5"/>
      <c r="Q827" s="5"/>
    </row>
    <row r="828" spans="9:17">
      <c r="I828" s="7"/>
      <c r="P828" s="5"/>
      <c r="Q828" s="5"/>
    </row>
    <row r="829" spans="9:17">
      <c r="I829" s="7"/>
      <c r="P829" s="5"/>
      <c r="Q829" s="5"/>
    </row>
    <row r="830" spans="9:17">
      <c r="I830" s="7"/>
      <c r="P830" s="5"/>
      <c r="Q830" s="5"/>
    </row>
    <row r="831" spans="9:17">
      <c r="I831" s="7"/>
      <c r="P831" s="5"/>
      <c r="Q831" s="5"/>
    </row>
    <row r="832" spans="9:17">
      <c r="I832" s="7"/>
      <c r="P832" s="5"/>
      <c r="Q832" s="5"/>
    </row>
    <row r="833" spans="9:17">
      <c r="I833" s="7"/>
      <c r="P833" s="5"/>
      <c r="Q833" s="5"/>
    </row>
    <row r="834" spans="9:17">
      <c r="I834" s="7"/>
      <c r="P834" s="5"/>
      <c r="Q834" s="5"/>
    </row>
    <row r="835" spans="9:17">
      <c r="I835" s="7"/>
      <c r="P835" s="5"/>
      <c r="Q835" s="5"/>
    </row>
    <row r="836" spans="9:17">
      <c r="I836" s="7"/>
      <c r="P836" s="5"/>
      <c r="Q836" s="5"/>
    </row>
    <row r="837" spans="9:17">
      <c r="I837" s="7"/>
      <c r="P837" s="5"/>
      <c r="Q837" s="5"/>
    </row>
    <row r="838" spans="9:17">
      <c r="I838" s="7"/>
      <c r="P838" s="5"/>
      <c r="Q838" s="5"/>
    </row>
    <row r="839" spans="9:17">
      <c r="I839" s="7"/>
      <c r="P839" s="5"/>
      <c r="Q839" s="5"/>
    </row>
    <row r="840" spans="9:17">
      <c r="I840" s="7"/>
      <c r="P840" s="5"/>
      <c r="Q840" s="5"/>
    </row>
    <row r="841" spans="9:17">
      <c r="I841" s="7"/>
      <c r="P841" s="5"/>
      <c r="Q841" s="5"/>
    </row>
    <row r="842" spans="9:17">
      <c r="I842" s="7"/>
      <c r="P842" s="5"/>
      <c r="Q842" s="5"/>
    </row>
    <row r="843" spans="9:17">
      <c r="I843" s="7"/>
      <c r="P843" s="5"/>
      <c r="Q843" s="5"/>
    </row>
    <row r="844" spans="9:17">
      <c r="I844" s="7"/>
      <c r="P844" s="5"/>
      <c r="Q844" s="5"/>
    </row>
    <row r="845" spans="9:17">
      <c r="I845" s="7"/>
      <c r="P845" s="5"/>
      <c r="Q845" s="5"/>
    </row>
    <row r="846" spans="9:17">
      <c r="I846" s="7"/>
      <c r="P846" s="5"/>
      <c r="Q846" s="5"/>
    </row>
    <row r="847" spans="9:17">
      <c r="I847" s="7"/>
      <c r="P847" s="5"/>
      <c r="Q847" s="5"/>
    </row>
    <row r="848" spans="9:17">
      <c r="I848" s="7"/>
      <c r="P848" s="5"/>
      <c r="Q848" s="5"/>
    </row>
    <row r="849" spans="9:17">
      <c r="I849" s="7"/>
      <c r="P849" s="5"/>
      <c r="Q849" s="5"/>
    </row>
    <row r="850" spans="9:17">
      <c r="I850" s="7"/>
      <c r="P850" s="5"/>
      <c r="Q850" s="5"/>
    </row>
    <row r="851" spans="9:17">
      <c r="I851" s="7"/>
      <c r="P851" s="5"/>
      <c r="Q851" s="5"/>
    </row>
    <row r="852" spans="9:17">
      <c r="I852" s="7"/>
      <c r="P852" s="5"/>
      <c r="Q852" s="5"/>
    </row>
    <row r="853" spans="9:17">
      <c r="I853" s="7"/>
      <c r="P853" s="5"/>
      <c r="Q853" s="5"/>
    </row>
    <row r="854" spans="9:17">
      <c r="I854" s="7"/>
      <c r="P854" s="5"/>
      <c r="Q854" s="5"/>
    </row>
    <row r="855" spans="9:17">
      <c r="I855" s="7"/>
      <c r="P855" s="5"/>
      <c r="Q855" s="5"/>
    </row>
    <row r="856" spans="9:17">
      <c r="I856" s="7"/>
      <c r="P856" s="5"/>
      <c r="Q856" s="5"/>
    </row>
    <row r="857" spans="9:17">
      <c r="I857" s="7"/>
      <c r="P857" s="5"/>
      <c r="Q857" s="5"/>
    </row>
    <row r="858" spans="9:17">
      <c r="I858" s="7"/>
      <c r="P858" s="5"/>
      <c r="Q858" s="5"/>
    </row>
    <row r="859" spans="9:17">
      <c r="I859" s="7"/>
      <c r="P859" s="5"/>
      <c r="Q859" s="5"/>
    </row>
    <row r="860" spans="9:17">
      <c r="I860" s="7"/>
      <c r="P860" s="5"/>
      <c r="Q860" s="5"/>
    </row>
    <row r="861" spans="9:17">
      <c r="I861" s="7"/>
      <c r="P861" s="5"/>
      <c r="Q861" s="5"/>
    </row>
    <row r="862" spans="9:17">
      <c r="I862" s="7"/>
      <c r="P862" s="5"/>
      <c r="Q862" s="5"/>
    </row>
    <row r="863" spans="9:17">
      <c r="I863" s="7"/>
      <c r="P863" s="5"/>
      <c r="Q863" s="5"/>
    </row>
    <row r="864" spans="9:17">
      <c r="I864" s="7"/>
      <c r="P864" s="5"/>
      <c r="Q864" s="5"/>
    </row>
    <row r="865" spans="9:17">
      <c r="I865" s="7"/>
      <c r="P865" s="5"/>
      <c r="Q865" s="5"/>
    </row>
    <row r="866" spans="9:17">
      <c r="I866" s="7"/>
      <c r="P866" s="5"/>
      <c r="Q866" s="5"/>
    </row>
    <row r="867" spans="9:17">
      <c r="I867" s="7"/>
      <c r="P867" s="5"/>
      <c r="Q867" s="5"/>
    </row>
    <row r="868" spans="9:17">
      <c r="I868" s="7"/>
      <c r="P868" s="5"/>
      <c r="Q868" s="5"/>
    </row>
    <row r="869" spans="9:17">
      <c r="I869" s="7"/>
      <c r="P869" s="5"/>
      <c r="Q869" s="5"/>
    </row>
    <row r="870" spans="9:17">
      <c r="I870" s="7"/>
      <c r="P870" s="5"/>
      <c r="Q870" s="5"/>
    </row>
    <row r="871" spans="9:17">
      <c r="I871" s="7"/>
      <c r="P871" s="5"/>
      <c r="Q871" s="5"/>
    </row>
    <row r="872" spans="9:17">
      <c r="I872" s="7"/>
      <c r="P872" s="5"/>
      <c r="Q872" s="5"/>
    </row>
    <row r="873" spans="9:17">
      <c r="I873" s="7"/>
      <c r="P873" s="5"/>
      <c r="Q873" s="5"/>
    </row>
    <row r="874" spans="9:17">
      <c r="I874" s="7"/>
      <c r="P874" s="5"/>
      <c r="Q874" s="5"/>
    </row>
    <row r="875" spans="9:17">
      <c r="I875" s="7"/>
      <c r="P875" s="5"/>
      <c r="Q875" s="5"/>
    </row>
    <row r="876" spans="9:17">
      <c r="I876" s="7"/>
      <c r="P876" s="5"/>
      <c r="Q876" s="5"/>
    </row>
    <row r="877" spans="9:17">
      <c r="I877" s="7"/>
      <c r="P877" s="5"/>
      <c r="Q877" s="5"/>
    </row>
    <row r="878" spans="9:17">
      <c r="I878" s="7"/>
      <c r="P878" s="5"/>
      <c r="Q878" s="5"/>
    </row>
    <row r="879" spans="9:17">
      <c r="I879" s="7"/>
      <c r="P879" s="5"/>
      <c r="Q879" s="5"/>
    </row>
    <row r="880" spans="9:17">
      <c r="I880" s="7"/>
      <c r="P880" s="5"/>
      <c r="Q880" s="5"/>
    </row>
    <row r="881" spans="9:17">
      <c r="I881" s="7"/>
      <c r="P881" s="5"/>
      <c r="Q881" s="5"/>
    </row>
    <row r="882" spans="9:17">
      <c r="I882" s="7"/>
      <c r="P882" s="5"/>
      <c r="Q882" s="5"/>
    </row>
    <row r="883" spans="9:17">
      <c r="I883" s="7"/>
      <c r="P883" s="5"/>
      <c r="Q883" s="5"/>
    </row>
    <row r="884" spans="9:17">
      <c r="I884" s="7"/>
      <c r="P884" s="5"/>
      <c r="Q884" s="5"/>
    </row>
    <row r="885" spans="9:17">
      <c r="I885" s="7"/>
      <c r="P885" s="5"/>
      <c r="Q885" s="5"/>
    </row>
    <row r="886" spans="9:17">
      <c r="I886" s="7"/>
      <c r="P886" s="5"/>
      <c r="Q886" s="5"/>
    </row>
    <row r="887" spans="9:17">
      <c r="I887" s="7"/>
      <c r="P887" s="5"/>
      <c r="Q887" s="5"/>
    </row>
    <row r="888" spans="9:17">
      <c r="I888" s="7"/>
      <c r="P888" s="5"/>
      <c r="Q888" s="5"/>
    </row>
    <row r="889" spans="9:17">
      <c r="I889" s="7"/>
      <c r="P889" s="5"/>
      <c r="Q889" s="5"/>
    </row>
    <row r="890" spans="9:17">
      <c r="I890" s="7"/>
      <c r="P890" s="5"/>
      <c r="Q890" s="5"/>
    </row>
    <row r="891" spans="9:17">
      <c r="I891" s="7"/>
      <c r="P891" s="5"/>
      <c r="Q891" s="5"/>
    </row>
    <row r="892" spans="9:17">
      <c r="I892" s="7"/>
      <c r="P892" s="5"/>
      <c r="Q892" s="5"/>
    </row>
    <row r="893" spans="9:17">
      <c r="I893" s="7"/>
      <c r="P893" s="5"/>
      <c r="Q893" s="5"/>
    </row>
    <row r="894" spans="9:17">
      <c r="I894" s="7"/>
      <c r="P894" s="5"/>
      <c r="Q894" s="5"/>
    </row>
    <row r="895" spans="9:17">
      <c r="I895" s="7"/>
      <c r="P895" s="5"/>
      <c r="Q895" s="5"/>
    </row>
    <row r="896" spans="9:17">
      <c r="I896" s="7"/>
      <c r="P896" s="5"/>
      <c r="Q896" s="5"/>
    </row>
    <row r="897" spans="9:17">
      <c r="I897" s="7"/>
      <c r="P897" s="5"/>
      <c r="Q897" s="5"/>
    </row>
    <row r="898" spans="9:17">
      <c r="I898" s="7"/>
      <c r="P898" s="5"/>
      <c r="Q898" s="5"/>
    </row>
    <row r="899" spans="9:17">
      <c r="I899" s="7"/>
      <c r="P899" s="5"/>
      <c r="Q899" s="5"/>
    </row>
    <row r="900" spans="9:17">
      <c r="I900" s="7"/>
      <c r="P900" s="5"/>
      <c r="Q900" s="5"/>
    </row>
    <row r="901" spans="9:17">
      <c r="I901" s="7"/>
      <c r="P901" s="5"/>
      <c r="Q901" s="5"/>
    </row>
    <row r="902" spans="9:17">
      <c r="I902" s="7"/>
      <c r="P902" s="5"/>
      <c r="Q902" s="5"/>
    </row>
    <row r="903" spans="9:17">
      <c r="I903" s="7"/>
      <c r="P903" s="5"/>
      <c r="Q903" s="5"/>
    </row>
    <row r="904" spans="9:17">
      <c r="I904" s="7"/>
      <c r="P904" s="5"/>
      <c r="Q904" s="5"/>
    </row>
    <row r="905" spans="9:17">
      <c r="I905" s="7"/>
      <c r="P905" s="5"/>
      <c r="Q905" s="5"/>
    </row>
    <row r="906" spans="9:17">
      <c r="I906" s="7"/>
      <c r="P906" s="5"/>
      <c r="Q906" s="5"/>
    </row>
    <row r="907" spans="9:17">
      <c r="I907" s="7"/>
      <c r="P907" s="5"/>
      <c r="Q907" s="5"/>
    </row>
    <row r="908" spans="9:17">
      <c r="I908" s="7"/>
      <c r="P908" s="5"/>
      <c r="Q908" s="5"/>
    </row>
    <row r="909" spans="9:17">
      <c r="I909" s="7"/>
      <c r="P909" s="5"/>
      <c r="Q909" s="5"/>
    </row>
    <row r="910" spans="9:17">
      <c r="I910" s="7"/>
      <c r="P910" s="5"/>
      <c r="Q910" s="5"/>
    </row>
    <row r="911" spans="9:17">
      <c r="I911" s="7"/>
      <c r="P911" s="5"/>
      <c r="Q911" s="5"/>
    </row>
    <row r="912" spans="9:17">
      <c r="I912" s="7"/>
      <c r="P912" s="5"/>
      <c r="Q912" s="5"/>
    </row>
    <row r="913" spans="9:17">
      <c r="I913" s="7"/>
      <c r="P913" s="5"/>
      <c r="Q913" s="5"/>
    </row>
    <row r="914" spans="9:17">
      <c r="I914" s="7"/>
      <c r="P914" s="5"/>
      <c r="Q914" s="5"/>
    </row>
    <row r="915" spans="9:17">
      <c r="I915" s="7"/>
      <c r="P915" s="5"/>
      <c r="Q915" s="5"/>
    </row>
    <row r="916" spans="9:17">
      <c r="I916" s="7"/>
      <c r="P916" s="5"/>
      <c r="Q916" s="5"/>
    </row>
    <row r="917" spans="9:17">
      <c r="I917" s="7"/>
      <c r="P917" s="5"/>
      <c r="Q917" s="5"/>
    </row>
    <row r="918" spans="9:17">
      <c r="I918" s="7"/>
      <c r="P918" s="5"/>
      <c r="Q918" s="5"/>
    </row>
    <row r="919" spans="9:17">
      <c r="I919" s="7"/>
      <c r="P919" s="5"/>
      <c r="Q919" s="5"/>
    </row>
    <row r="920" spans="9:17">
      <c r="I920" s="7"/>
      <c r="P920" s="5"/>
      <c r="Q920" s="5"/>
    </row>
    <row r="921" spans="9:17">
      <c r="I921" s="7"/>
      <c r="P921" s="5"/>
      <c r="Q921" s="5"/>
    </row>
    <row r="922" spans="9:17">
      <c r="I922" s="7"/>
      <c r="P922" s="5"/>
      <c r="Q922" s="5"/>
    </row>
    <row r="923" spans="9:17">
      <c r="I923" s="7"/>
      <c r="P923" s="5"/>
      <c r="Q923" s="5"/>
    </row>
    <row r="924" spans="9:17">
      <c r="I924" s="7"/>
      <c r="P924" s="5"/>
      <c r="Q924" s="5"/>
    </row>
    <row r="925" spans="9:17">
      <c r="I925" s="7"/>
      <c r="P925" s="5"/>
      <c r="Q925" s="5"/>
    </row>
    <row r="926" spans="9:17">
      <c r="I926" s="7"/>
      <c r="P926" s="5"/>
      <c r="Q926" s="5"/>
    </row>
    <row r="927" spans="9:17">
      <c r="I927" s="7"/>
      <c r="P927" s="5"/>
      <c r="Q927" s="5"/>
    </row>
    <row r="928" spans="9:17">
      <c r="I928" s="7"/>
      <c r="P928" s="5"/>
      <c r="Q928" s="5"/>
    </row>
    <row r="929" spans="9:17">
      <c r="I929" s="7"/>
      <c r="P929" s="5"/>
      <c r="Q929" s="5"/>
    </row>
    <row r="930" spans="9:17">
      <c r="I930" s="7"/>
      <c r="P930" s="5"/>
      <c r="Q930" s="5"/>
    </row>
    <row r="931" spans="9:17">
      <c r="I931" s="7"/>
      <c r="P931" s="5"/>
      <c r="Q931" s="5"/>
    </row>
    <row r="932" spans="9:17">
      <c r="I932" s="7"/>
      <c r="P932" s="5"/>
      <c r="Q932" s="5"/>
    </row>
    <row r="933" spans="9:17">
      <c r="I933" s="7"/>
      <c r="P933" s="5"/>
      <c r="Q933" s="5"/>
    </row>
    <row r="934" spans="9:17">
      <c r="I934" s="7"/>
      <c r="P934" s="5"/>
      <c r="Q934" s="5"/>
    </row>
    <row r="935" spans="9:17">
      <c r="I935" s="7"/>
      <c r="P935" s="5"/>
      <c r="Q935" s="5"/>
    </row>
    <row r="936" spans="9:17">
      <c r="I936" s="7"/>
      <c r="P936" s="5"/>
      <c r="Q936" s="5"/>
    </row>
    <row r="937" spans="9:17">
      <c r="I937" s="7"/>
      <c r="P937" s="5"/>
      <c r="Q937" s="5"/>
    </row>
    <row r="938" spans="9:17">
      <c r="I938" s="7"/>
      <c r="P938" s="5"/>
      <c r="Q938" s="5"/>
    </row>
    <row r="939" spans="9:17">
      <c r="I939" s="7"/>
      <c r="P939" s="5"/>
      <c r="Q939" s="5"/>
    </row>
    <row r="940" spans="9:17">
      <c r="I940" s="7"/>
      <c r="P940" s="5"/>
      <c r="Q940" s="5"/>
    </row>
    <row r="941" spans="9:17">
      <c r="I941" s="7"/>
      <c r="P941" s="5"/>
      <c r="Q941" s="5"/>
    </row>
    <row r="942" spans="9:17">
      <c r="I942" s="7"/>
      <c r="P942" s="5"/>
      <c r="Q942" s="5"/>
    </row>
    <row r="943" spans="9:17">
      <c r="I943" s="7"/>
      <c r="P943" s="5"/>
      <c r="Q943" s="5"/>
    </row>
    <row r="944" spans="9:17">
      <c r="I944" s="7"/>
      <c r="P944" s="5"/>
      <c r="Q944" s="5"/>
    </row>
    <row r="945" spans="9:17">
      <c r="I945" s="7"/>
      <c r="P945" s="5"/>
      <c r="Q945" s="5"/>
    </row>
    <row r="946" spans="9:17">
      <c r="I946" s="7"/>
      <c r="P946" s="5"/>
      <c r="Q946" s="5"/>
    </row>
    <row r="947" spans="9:17">
      <c r="I947" s="7"/>
      <c r="P947" s="5"/>
      <c r="Q947" s="5"/>
    </row>
    <row r="948" spans="9:17">
      <c r="I948" s="7"/>
      <c r="P948" s="5"/>
      <c r="Q948" s="5"/>
    </row>
    <row r="949" spans="9:17">
      <c r="I949" s="7"/>
      <c r="P949" s="5"/>
      <c r="Q949" s="5"/>
    </row>
    <row r="950" spans="9:17">
      <c r="I950" s="7"/>
      <c r="P950" s="5"/>
      <c r="Q950" s="5"/>
    </row>
    <row r="951" spans="9:17">
      <c r="I951" s="7"/>
      <c r="P951" s="5"/>
      <c r="Q951" s="5"/>
    </row>
    <row r="952" spans="9:17">
      <c r="I952" s="7"/>
      <c r="P952" s="5"/>
      <c r="Q952" s="5"/>
    </row>
    <row r="953" spans="9:17">
      <c r="I953" s="7"/>
      <c r="P953" s="5"/>
      <c r="Q953" s="5"/>
    </row>
    <row r="954" spans="9:17">
      <c r="I954" s="7"/>
      <c r="P954" s="5"/>
      <c r="Q954" s="5"/>
    </row>
    <row r="955" spans="9:17">
      <c r="I955" s="7"/>
      <c r="P955" s="5"/>
      <c r="Q955" s="5"/>
    </row>
    <row r="956" spans="9:17">
      <c r="I956" s="7"/>
      <c r="P956" s="5"/>
      <c r="Q956" s="5"/>
    </row>
    <row r="957" spans="9:17">
      <c r="I957" s="7"/>
      <c r="P957" s="5"/>
      <c r="Q957" s="5"/>
    </row>
    <row r="958" spans="9:17">
      <c r="I958" s="7"/>
      <c r="P958" s="5"/>
      <c r="Q958" s="5"/>
    </row>
    <row r="959" spans="9:17">
      <c r="I959" s="7"/>
      <c r="P959" s="5"/>
      <c r="Q959" s="5"/>
    </row>
    <row r="960" spans="9:17">
      <c r="I960" s="7"/>
      <c r="P960" s="5"/>
      <c r="Q960" s="5"/>
    </row>
    <row r="961" spans="9:17">
      <c r="I961" s="7"/>
      <c r="P961" s="5"/>
      <c r="Q961" s="5"/>
    </row>
    <row r="962" spans="9:17">
      <c r="I962" s="7"/>
      <c r="P962" s="5"/>
      <c r="Q962" s="5"/>
    </row>
    <row r="963" spans="9:17">
      <c r="I963" s="7"/>
      <c r="P963" s="5"/>
      <c r="Q963" s="5"/>
    </row>
    <row r="964" spans="9:17">
      <c r="I964" s="7"/>
      <c r="P964" s="5"/>
      <c r="Q964" s="5"/>
    </row>
    <row r="965" spans="9:17">
      <c r="I965" s="7"/>
      <c r="P965" s="5"/>
      <c r="Q965" s="5"/>
    </row>
    <row r="966" spans="9:17">
      <c r="I966" s="7"/>
      <c r="P966" s="5"/>
      <c r="Q966" s="5"/>
    </row>
    <row r="967" spans="9:17">
      <c r="I967" s="7"/>
      <c r="P967" s="5"/>
      <c r="Q967" s="5"/>
    </row>
    <row r="968" spans="9:17">
      <c r="I968" s="7"/>
      <c r="P968" s="5"/>
      <c r="Q968" s="5"/>
    </row>
    <row r="969" spans="9:17">
      <c r="I969" s="7"/>
      <c r="P969" s="5"/>
      <c r="Q969" s="5"/>
    </row>
    <row r="970" spans="9:17">
      <c r="I970" s="7"/>
      <c r="P970" s="5"/>
      <c r="Q970" s="5"/>
    </row>
    <row r="971" spans="9:17">
      <c r="I971" s="7"/>
      <c r="P971" s="5"/>
      <c r="Q971" s="5"/>
    </row>
    <row r="972" spans="9:17">
      <c r="I972" s="7"/>
      <c r="P972" s="5"/>
      <c r="Q972" s="5"/>
    </row>
    <row r="973" spans="9:17">
      <c r="I973" s="7"/>
      <c r="P973" s="5"/>
      <c r="Q973" s="5"/>
    </row>
    <row r="974" spans="9:17">
      <c r="I974" s="7"/>
      <c r="P974" s="5"/>
      <c r="Q974" s="5"/>
    </row>
    <row r="975" spans="9:17">
      <c r="I975" s="7"/>
      <c r="P975" s="5"/>
      <c r="Q975" s="5"/>
    </row>
    <row r="976" spans="9:17">
      <c r="I976" s="7"/>
      <c r="P976" s="5"/>
      <c r="Q976" s="5"/>
    </row>
    <row r="977" spans="9:17">
      <c r="I977" s="7"/>
      <c r="P977" s="5"/>
      <c r="Q977" s="5"/>
    </row>
    <row r="978" spans="9:17">
      <c r="I978" s="7"/>
      <c r="P978" s="5"/>
      <c r="Q978" s="5"/>
    </row>
    <row r="979" spans="9:17">
      <c r="I979" s="7"/>
      <c r="P979" s="5"/>
      <c r="Q979" s="5"/>
    </row>
    <row r="980" spans="9:17">
      <c r="I980" s="7"/>
      <c r="P980" s="5"/>
      <c r="Q980" s="5"/>
    </row>
    <row r="981" spans="9:17">
      <c r="I981" s="7"/>
      <c r="P981" s="5"/>
      <c r="Q981" s="5"/>
    </row>
    <row r="982" spans="9:17">
      <c r="I982" s="7"/>
      <c r="P982" s="5"/>
      <c r="Q982" s="5"/>
    </row>
    <row r="983" spans="9:17">
      <c r="I983" s="7"/>
      <c r="P983" s="5"/>
      <c r="Q983" s="5"/>
    </row>
    <row r="984" spans="9:17">
      <c r="I984" s="7"/>
      <c r="P984" s="5"/>
      <c r="Q984" s="5"/>
    </row>
    <row r="985" spans="9:17">
      <c r="I985" s="7"/>
      <c r="P985" s="5"/>
      <c r="Q985" s="5"/>
    </row>
    <row r="986" spans="9:17">
      <c r="I986" s="7"/>
      <c r="P986" s="5"/>
      <c r="Q986" s="5"/>
    </row>
    <row r="987" spans="9:17">
      <c r="I987" s="7"/>
      <c r="P987" s="5"/>
      <c r="Q987" s="5"/>
    </row>
    <row r="988" spans="9:17">
      <c r="I988" s="7"/>
      <c r="P988" s="5"/>
      <c r="Q988" s="5"/>
    </row>
    <row r="989" spans="9:17">
      <c r="I989" s="7"/>
      <c r="P989" s="5"/>
      <c r="Q989" s="5"/>
    </row>
    <row r="990" spans="9:17">
      <c r="I990" s="7"/>
      <c r="P990" s="5"/>
      <c r="Q990" s="5"/>
    </row>
    <row r="991" spans="9:17">
      <c r="I991" s="7"/>
      <c r="P991" s="5"/>
      <c r="Q991" s="5"/>
    </row>
    <row r="992" spans="9:17">
      <c r="I992" s="7"/>
      <c r="P992" s="5"/>
      <c r="Q992" s="5"/>
    </row>
    <row r="993" spans="9:17">
      <c r="I993" s="7"/>
      <c r="P993" s="5"/>
      <c r="Q993" s="5"/>
    </row>
    <row r="994" spans="9:17">
      <c r="I994" s="7"/>
      <c r="P994" s="5"/>
      <c r="Q994" s="5"/>
    </row>
    <row r="995" spans="9:17">
      <c r="I995" s="7"/>
      <c r="P995" s="5"/>
      <c r="Q995" s="5"/>
    </row>
    <row r="996" spans="9:17">
      <c r="I996" s="7"/>
      <c r="P996" s="5"/>
      <c r="Q996" s="5"/>
    </row>
    <row r="997" spans="9:17">
      <c r="I997" s="7"/>
      <c r="P997" s="5"/>
      <c r="Q997" s="5"/>
    </row>
    <row r="998" spans="9:17">
      <c r="I998" s="7"/>
      <c r="P998" s="5"/>
      <c r="Q998" s="5"/>
    </row>
    <row r="999" spans="9:17">
      <c r="I999" s="7"/>
      <c r="P999" s="5"/>
      <c r="Q999" s="5"/>
    </row>
    <row r="1000" spans="9:17">
      <c r="I1000" s="7"/>
      <c r="P1000" s="5"/>
      <c r="Q1000" s="5"/>
    </row>
  </sheetData>
  <conditionalFormatting sqref="C2 C16 C23 C25:C29 C42 C56 C63 C69">
    <cfRule type="containsBlanks" dxfId="6" priority="1">
      <formula>LEN(TRIM(C2))=0</formula>
    </cfRule>
  </conditionalFormatting>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B113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2.88671875" customWidth="1"/>
    <col min="2" max="3" width="38.21875" customWidth="1"/>
    <col min="4" max="4" width="31.6640625" customWidth="1"/>
    <col min="5" max="6" width="20.33203125" customWidth="1"/>
    <col min="7" max="8" width="54" customWidth="1"/>
    <col min="9" max="10" width="36.88671875" customWidth="1"/>
  </cols>
  <sheetData>
    <row r="1" spans="1:28">
      <c r="A1" s="9" t="s">
        <v>0</v>
      </c>
      <c r="B1" s="42" t="s">
        <v>1</v>
      </c>
      <c r="C1" s="42" t="s">
        <v>2</v>
      </c>
      <c r="D1" s="42" t="s">
        <v>3</v>
      </c>
      <c r="E1" s="42" t="s">
        <v>4</v>
      </c>
      <c r="F1" s="42" t="s">
        <v>5</v>
      </c>
      <c r="G1" s="12" t="s">
        <v>6</v>
      </c>
      <c r="H1" s="12" t="s">
        <v>7</v>
      </c>
      <c r="I1" s="12" t="s">
        <v>8</v>
      </c>
      <c r="J1" s="9" t="s">
        <v>9</v>
      </c>
      <c r="K1" s="9" t="s">
        <v>10</v>
      </c>
      <c r="L1" s="9" t="s">
        <v>205</v>
      </c>
      <c r="M1" s="9"/>
      <c r="N1" s="9"/>
      <c r="O1" s="9"/>
      <c r="P1" s="9"/>
      <c r="Q1" s="9"/>
      <c r="R1" s="9"/>
      <c r="S1" s="9"/>
      <c r="T1" s="9"/>
      <c r="U1" s="9"/>
      <c r="V1" s="9"/>
      <c r="W1" s="9"/>
      <c r="X1" s="9"/>
      <c r="Y1" s="9"/>
      <c r="Z1" s="9"/>
      <c r="AA1" s="9"/>
      <c r="AB1" s="9"/>
    </row>
    <row r="2" spans="1:28">
      <c r="A2" s="9" t="s">
        <v>62540</v>
      </c>
      <c r="B2" s="4" t="s">
        <v>62541</v>
      </c>
      <c r="C2" s="4" t="s">
        <v>62542</v>
      </c>
      <c r="D2" s="16" t="s">
        <v>62543</v>
      </c>
      <c r="E2" s="41" t="s">
        <v>62544</v>
      </c>
      <c r="F2" s="27" t="s">
        <v>62541</v>
      </c>
      <c r="G2" s="5" t="s">
        <v>62545</v>
      </c>
      <c r="H2" s="6" t="s">
        <v>62546</v>
      </c>
      <c r="I2" s="7" t="s">
        <v>62547</v>
      </c>
      <c r="J2" s="3" t="s">
        <v>62548</v>
      </c>
      <c r="K2" s="3"/>
      <c r="L2" s="5" t="s">
        <v>57</v>
      </c>
    </row>
    <row r="3" spans="1:28">
      <c r="A3" s="9" t="s">
        <v>62549</v>
      </c>
      <c r="B3" s="4" t="s">
        <v>23408</v>
      </c>
      <c r="C3" s="4" t="s">
        <v>23409</v>
      </c>
      <c r="D3" s="16" t="s">
        <v>53830</v>
      </c>
      <c r="E3" s="41" t="s">
        <v>23410</v>
      </c>
      <c r="F3" s="27" t="s">
        <v>53831</v>
      </c>
      <c r="G3" s="5" t="s">
        <v>14280</v>
      </c>
      <c r="H3" s="6" t="s">
        <v>23411</v>
      </c>
      <c r="I3" s="7" t="s">
        <v>23412</v>
      </c>
      <c r="J3" s="3" t="s">
        <v>62550</v>
      </c>
      <c r="K3" s="3"/>
      <c r="L3" s="5" t="s">
        <v>57</v>
      </c>
    </row>
    <row r="4" spans="1:28">
      <c r="A4" s="9" t="s">
        <v>62551</v>
      </c>
      <c r="B4" s="4" t="s">
        <v>14275</v>
      </c>
      <c r="C4" s="4" t="s">
        <v>14276</v>
      </c>
      <c r="D4" s="16" t="s">
        <v>14277</v>
      </c>
      <c r="E4" s="41" t="s">
        <v>14278</v>
      </c>
      <c r="F4" s="27" t="s">
        <v>14279</v>
      </c>
      <c r="G4" s="5" t="s">
        <v>14280</v>
      </c>
      <c r="H4" s="6" t="s">
        <v>14281</v>
      </c>
      <c r="I4" s="7" t="s">
        <v>14282</v>
      </c>
      <c r="J4" s="3" t="s">
        <v>62550</v>
      </c>
      <c r="K4" s="3"/>
      <c r="L4" s="5" t="s">
        <v>57</v>
      </c>
    </row>
    <row r="5" spans="1:28">
      <c r="A5" s="9" t="s">
        <v>62552</v>
      </c>
      <c r="B5" s="4" t="s">
        <v>62553</v>
      </c>
      <c r="C5" s="4" t="s">
        <v>62554</v>
      </c>
      <c r="D5" s="16" t="s">
        <v>62555</v>
      </c>
      <c r="E5" s="41" t="s">
        <v>62556</v>
      </c>
      <c r="F5" s="27" t="s">
        <v>62557</v>
      </c>
      <c r="G5" s="5" t="s">
        <v>62558</v>
      </c>
      <c r="H5" s="6" t="s">
        <v>62559</v>
      </c>
      <c r="I5" s="7" t="s">
        <v>62556</v>
      </c>
      <c r="J5" s="3" t="s">
        <v>17</v>
      </c>
      <c r="K5" s="3"/>
      <c r="L5" s="5" t="s">
        <v>57</v>
      </c>
    </row>
    <row r="6" spans="1:28">
      <c r="A6" s="9" t="s">
        <v>62560</v>
      </c>
      <c r="B6" s="4" t="s">
        <v>3732</v>
      </c>
      <c r="C6" s="4" t="s">
        <v>3732</v>
      </c>
      <c r="D6" s="16" t="s">
        <v>62561</v>
      </c>
      <c r="E6" s="41" t="s">
        <v>3734</v>
      </c>
      <c r="F6" s="27" t="s">
        <v>3735</v>
      </c>
      <c r="G6" s="5" t="s">
        <v>3736</v>
      </c>
      <c r="H6" s="6" t="s">
        <v>3737</v>
      </c>
      <c r="I6" s="7" t="s">
        <v>3738</v>
      </c>
      <c r="J6" s="3" t="s">
        <v>62562</v>
      </c>
      <c r="K6" s="3"/>
      <c r="L6" s="5" t="s">
        <v>57</v>
      </c>
    </row>
    <row r="7" spans="1:28">
      <c r="A7" s="9" t="s">
        <v>13610</v>
      </c>
      <c r="B7" s="4" t="s">
        <v>14335</v>
      </c>
      <c r="C7" s="4" t="s">
        <v>14336</v>
      </c>
      <c r="D7" s="16" t="s">
        <v>14337</v>
      </c>
      <c r="E7" s="41" t="s">
        <v>62563</v>
      </c>
      <c r="F7" s="27" t="s">
        <v>14339</v>
      </c>
      <c r="G7" s="5" t="s">
        <v>14340</v>
      </c>
      <c r="H7" s="6" t="s">
        <v>14341</v>
      </c>
      <c r="I7" s="7" t="s">
        <v>14338</v>
      </c>
      <c r="J7" s="3" t="s">
        <v>17</v>
      </c>
      <c r="K7" s="3"/>
      <c r="L7" s="5" t="s">
        <v>57</v>
      </c>
    </row>
    <row r="8" spans="1:28">
      <c r="A8" s="9" t="s">
        <v>62564</v>
      </c>
      <c r="B8" s="4" t="s">
        <v>62565</v>
      </c>
      <c r="C8" s="4" t="s">
        <v>62566</v>
      </c>
      <c r="D8" s="16" t="s">
        <v>62567</v>
      </c>
      <c r="E8" s="41" t="s">
        <v>62568</v>
      </c>
      <c r="F8" s="27" t="s">
        <v>62569</v>
      </c>
      <c r="G8" s="5" t="s">
        <v>62570</v>
      </c>
      <c r="H8" s="6" t="s">
        <v>62571</v>
      </c>
      <c r="I8" s="7" t="s">
        <v>62572</v>
      </c>
      <c r="J8" s="3" t="s">
        <v>17</v>
      </c>
      <c r="K8" s="3"/>
      <c r="L8" s="5" t="s">
        <v>57</v>
      </c>
    </row>
    <row r="9" spans="1:28">
      <c r="A9" s="9" t="s">
        <v>62573</v>
      </c>
      <c r="B9" s="4" t="s">
        <v>62574</v>
      </c>
      <c r="C9" s="4" t="s">
        <v>62575</v>
      </c>
      <c r="D9" s="16" t="s">
        <v>62576</v>
      </c>
      <c r="E9" s="41" t="s">
        <v>62577</v>
      </c>
      <c r="F9" s="27" t="s">
        <v>62578</v>
      </c>
      <c r="G9" s="5" t="s">
        <v>62579</v>
      </c>
      <c r="H9" s="6" t="s">
        <v>62580</v>
      </c>
      <c r="I9" s="7" t="s">
        <v>62577</v>
      </c>
      <c r="J9" s="3" t="s">
        <v>62581</v>
      </c>
      <c r="K9" s="3"/>
      <c r="L9" s="5" t="s">
        <v>57</v>
      </c>
    </row>
    <row r="10" spans="1:28">
      <c r="A10" s="9" t="s">
        <v>62582</v>
      </c>
      <c r="B10" s="4" t="s">
        <v>62583</v>
      </c>
      <c r="C10" s="4" t="s">
        <v>62584</v>
      </c>
      <c r="D10" s="16" t="s">
        <v>62585</v>
      </c>
      <c r="E10" s="41" t="s">
        <v>62586</v>
      </c>
      <c r="F10" s="27" t="s">
        <v>62587</v>
      </c>
      <c r="G10" s="5" t="s">
        <v>62588</v>
      </c>
      <c r="H10" s="6" t="s">
        <v>62589</v>
      </c>
      <c r="I10" s="7" t="s">
        <v>62590</v>
      </c>
      <c r="J10" s="3" t="s">
        <v>62591</v>
      </c>
      <c r="K10" s="3"/>
      <c r="L10" s="5"/>
    </row>
    <row r="11" spans="1:28">
      <c r="A11" s="9" t="s">
        <v>62592</v>
      </c>
      <c r="B11" s="4" t="s">
        <v>62593</v>
      </c>
      <c r="C11" s="4" t="s">
        <v>62594</v>
      </c>
      <c r="D11" s="16" t="s">
        <v>62595</v>
      </c>
      <c r="E11" s="41" t="s">
        <v>62596</v>
      </c>
      <c r="F11" s="27" t="s">
        <v>62597</v>
      </c>
      <c r="G11" s="5" t="s">
        <v>62598</v>
      </c>
      <c r="H11" s="6" t="s">
        <v>62599</v>
      </c>
      <c r="I11" s="7" t="s">
        <v>62600</v>
      </c>
      <c r="J11" s="3" t="s">
        <v>62601</v>
      </c>
      <c r="K11" s="3"/>
      <c r="L11" s="5" t="s">
        <v>57</v>
      </c>
    </row>
    <row r="12" spans="1:28">
      <c r="A12" s="9" t="s">
        <v>62602</v>
      </c>
      <c r="B12" s="4" t="s">
        <v>13034</v>
      </c>
      <c r="C12" s="4" t="s">
        <v>13035</v>
      </c>
      <c r="D12" s="16" t="s">
        <v>13036</v>
      </c>
      <c r="E12" s="41" t="s">
        <v>13037</v>
      </c>
      <c r="F12" s="27" t="s">
        <v>13038</v>
      </c>
      <c r="G12" s="5" t="s">
        <v>60559</v>
      </c>
      <c r="H12" s="6" t="s">
        <v>13040</v>
      </c>
      <c r="I12" s="7" t="s">
        <v>24414</v>
      </c>
      <c r="J12" s="3" t="s">
        <v>62603</v>
      </c>
      <c r="K12" s="3"/>
      <c r="L12" s="5" t="s">
        <v>57</v>
      </c>
    </row>
    <row r="13" spans="1:28">
      <c r="A13" s="9" t="s">
        <v>62604</v>
      </c>
      <c r="B13" s="4" t="s">
        <v>62605</v>
      </c>
      <c r="C13" s="4" t="s">
        <v>62606</v>
      </c>
      <c r="D13" s="16" t="s">
        <v>62607</v>
      </c>
      <c r="E13" s="41" t="s">
        <v>62608</v>
      </c>
      <c r="F13" s="27" t="s">
        <v>62609</v>
      </c>
      <c r="G13" s="5" t="s">
        <v>62610</v>
      </c>
      <c r="H13" s="6" t="s">
        <v>62611</v>
      </c>
      <c r="I13" s="7" t="s">
        <v>62612</v>
      </c>
      <c r="J13" s="3" t="s">
        <v>17</v>
      </c>
      <c r="K13" s="3"/>
      <c r="L13" s="5" t="s">
        <v>57</v>
      </c>
    </row>
    <row r="14" spans="1:28">
      <c r="A14" s="9" t="s">
        <v>62613</v>
      </c>
      <c r="B14" s="4" t="s">
        <v>62614</v>
      </c>
      <c r="C14" s="4" t="s">
        <v>62615</v>
      </c>
      <c r="D14" s="16" t="s">
        <v>62616</v>
      </c>
      <c r="E14" s="41" t="s">
        <v>62617</v>
      </c>
      <c r="F14" s="27" t="s">
        <v>62618</v>
      </c>
      <c r="G14" s="3" t="s">
        <v>62619</v>
      </c>
      <c r="H14" s="6" t="s">
        <v>62620</v>
      </c>
      <c r="I14" s="7" t="s">
        <v>62621</v>
      </c>
      <c r="J14" s="3" t="s">
        <v>17</v>
      </c>
      <c r="K14" s="3"/>
      <c r="L14" s="5" t="s">
        <v>57</v>
      </c>
    </row>
    <row r="15" spans="1:28">
      <c r="A15" s="9" t="s">
        <v>62622</v>
      </c>
      <c r="B15" s="4" t="s">
        <v>62623</v>
      </c>
      <c r="C15" s="4" t="s">
        <v>62623</v>
      </c>
      <c r="D15" s="16" t="s">
        <v>62623</v>
      </c>
      <c r="E15" s="41" t="s">
        <v>62623</v>
      </c>
      <c r="F15" s="27" t="s">
        <v>62623</v>
      </c>
      <c r="G15" s="3" t="s">
        <v>62624</v>
      </c>
      <c r="H15" s="6" t="s">
        <v>62623</v>
      </c>
      <c r="I15" s="7" t="s">
        <v>62623</v>
      </c>
      <c r="J15" s="3" t="s">
        <v>17</v>
      </c>
      <c r="K15" s="3"/>
      <c r="L15" s="5" t="s">
        <v>57</v>
      </c>
    </row>
    <row r="16" spans="1:28">
      <c r="A16" s="9" t="s">
        <v>62625</v>
      </c>
      <c r="B16" s="4" t="s">
        <v>62626</v>
      </c>
      <c r="C16" s="4" t="s">
        <v>62626</v>
      </c>
      <c r="D16" s="16" t="s">
        <v>62626</v>
      </c>
      <c r="E16" s="41" t="s">
        <v>62626</v>
      </c>
      <c r="F16" s="27" t="s">
        <v>62626</v>
      </c>
      <c r="G16" s="3" t="s">
        <v>62627</v>
      </c>
      <c r="H16" s="6" t="s">
        <v>62626</v>
      </c>
      <c r="I16" s="7" t="s">
        <v>62626</v>
      </c>
      <c r="J16" s="3" t="s">
        <v>17</v>
      </c>
      <c r="K16" s="3"/>
      <c r="L16" s="5" t="s">
        <v>57</v>
      </c>
    </row>
    <row r="17" spans="1:12">
      <c r="A17" s="9" t="s">
        <v>62628</v>
      </c>
      <c r="B17" s="4" t="s">
        <v>62629</v>
      </c>
      <c r="C17" s="4" t="s">
        <v>62629</v>
      </c>
      <c r="D17" s="16" t="s">
        <v>62629</v>
      </c>
      <c r="E17" s="41" t="s">
        <v>62629</v>
      </c>
      <c r="F17" s="27" t="s">
        <v>62629</v>
      </c>
      <c r="G17" s="3" t="s">
        <v>62630</v>
      </c>
      <c r="H17" s="6" t="s">
        <v>62629</v>
      </c>
      <c r="I17" s="7" t="s">
        <v>62629</v>
      </c>
      <c r="J17" s="3" t="s">
        <v>17</v>
      </c>
      <c r="K17" s="3"/>
      <c r="L17" s="5" t="s">
        <v>57</v>
      </c>
    </row>
    <row r="18" spans="1:12">
      <c r="A18" s="9" t="s">
        <v>62631</v>
      </c>
      <c r="B18" s="4" t="s">
        <v>62632</v>
      </c>
      <c r="C18" s="4" t="s">
        <v>62632</v>
      </c>
      <c r="D18" s="16" t="s">
        <v>62632</v>
      </c>
      <c r="E18" s="41" t="s">
        <v>62632</v>
      </c>
      <c r="F18" s="27" t="s">
        <v>62632</v>
      </c>
      <c r="G18" s="3" t="s">
        <v>62633</v>
      </c>
      <c r="H18" s="6" t="s">
        <v>62632</v>
      </c>
      <c r="I18" s="7" t="s">
        <v>62632</v>
      </c>
      <c r="J18" s="3" t="s">
        <v>17</v>
      </c>
      <c r="K18" s="3"/>
      <c r="L18" s="5" t="s">
        <v>57</v>
      </c>
    </row>
    <row r="19" spans="1:12">
      <c r="A19" s="9" t="s">
        <v>62634</v>
      </c>
      <c r="B19" s="4" t="s">
        <v>62635</v>
      </c>
      <c r="C19" s="4" t="s">
        <v>62635</v>
      </c>
      <c r="D19" s="16" t="s">
        <v>62635</v>
      </c>
      <c r="E19" s="41" t="s">
        <v>62635</v>
      </c>
      <c r="F19" s="27" t="s">
        <v>62635</v>
      </c>
      <c r="G19" s="3" t="s">
        <v>62636</v>
      </c>
      <c r="H19" s="6" t="s">
        <v>62635</v>
      </c>
      <c r="I19" s="7" t="s">
        <v>62635</v>
      </c>
      <c r="J19" s="3" t="s">
        <v>17</v>
      </c>
      <c r="K19" s="3"/>
      <c r="L19" s="5" t="s">
        <v>57</v>
      </c>
    </row>
    <row r="20" spans="1:12">
      <c r="A20" s="9" t="s">
        <v>62637</v>
      </c>
      <c r="B20" s="4" t="s">
        <v>62638</v>
      </c>
      <c r="C20" s="4" t="s">
        <v>62638</v>
      </c>
      <c r="D20" s="16" t="s">
        <v>62638</v>
      </c>
      <c r="E20" s="41" t="s">
        <v>62638</v>
      </c>
      <c r="F20" s="27" t="s">
        <v>62638</v>
      </c>
      <c r="G20" s="3" t="s">
        <v>62639</v>
      </c>
      <c r="H20" s="6" t="s">
        <v>62638</v>
      </c>
      <c r="I20" s="7" t="s">
        <v>62638</v>
      </c>
      <c r="J20" s="3" t="s">
        <v>17</v>
      </c>
      <c r="K20" s="3"/>
      <c r="L20" s="5" t="s">
        <v>57</v>
      </c>
    </row>
    <row r="21" spans="1:12">
      <c r="A21" s="9" t="s">
        <v>62640</v>
      </c>
      <c r="B21" s="4" t="s">
        <v>62641</v>
      </c>
      <c r="C21" s="177" t="s">
        <v>62642</v>
      </c>
      <c r="D21" s="16" t="s">
        <v>62643</v>
      </c>
      <c r="E21" s="41" t="s">
        <v>62644</v>
      </c>
      <c r="F21" s="27" t="s">
        <v>62645</v>
      </c>
      <c r="G21" s="3" t="s">
        <v>62646</v>
      </c>
      <c r="H21" s="6" t="s">
        <v>62647</v>
      </c>
      <c r="I21" s="7" t="s">
        <v>62648</v>
      </c>
      <c r="J21" s="3" t="s">
        <v>17</v>
      </c>
      <c r="K21" s="3"/>
      <c r="L21" s="5" t="s">
        <v>57</v>
      </c>
    </row>
    <row r="22" spans="1:12">
      <c r="A22" s="9" t="s">
        <v>62649</v>
      </c>
      <c r="B22" s="4" t="s">
        <v>62650</v>
      </c>
      <c r="C22" s="4" t="s">
        <v>62650</v>
      </c>
      <c r="D22" s="16" t="s">
        <v>62650</v>
      </c>
      <c r="E22" s="41" t="s">
        <v>62650</v>
      </c>
      <c r="F22" s="27" t="s">
        <v>62650</v>
      </c>
      <c r="G22" s="3" t="s">
        <v>62651</v>
      </c>
      <c r="H22" s="6" t="s">
        <v>62650</v>
      </c>
      <c r="I22" s="7" t="s">
        <v>62650</v>
      </c>
      <c r="J22" s="3" t="s">
        <v>17</v>
      </c>
      <c r="K22" s="3"/>
      <c r="L22" s="5" t="s">
        <v>57</v>
      </c>
    </row>
    <row r="23" spans="1:12">
      <c r="A23" s="9" t="s">
        <v>62652</v>
      </c>
      <c r="B23" s="4" t="s">
        <v>62653</v>
      </c>
      <c r="C23" s="4" t="s">
        <v>62653</v>
      </c>
      <c r="D23" s="16" t="s">
        <v>62653</v>
      </c>
      <c r="E23" s="41" t="s">
        <v>62653</v>
      </c>
      <c r="F23" s="27" t="s">
        <v>62653</v>
      </c>
      <c r="G23" s="3" t="s">
        <v>62654</v>
      </c>
      <c r="H23" s="6" t="s">
        <v>62653</v>
      </c>
      <c r="I23" s="7" t="s">
        <v>62653</v>
      </c>
      <c r="J23" s="3" t="s">
        <v>17</v>
      </c>
      <c r="K23" s="3"/>
      <c r="L23" s="5" t="s">
        <v>57</v>
      </c>
    </row>
    <row r="24" spans="1:12">
      <c r="A24" s="9" t="s">
        <v>62655</v>
      </c>
      <c r="B24" s="4" t="s">
        <v>62656</v>
      </c>
      <c r="C24" s="4" t="s">
        <v>62656</v>
      </c>
      <c r="D24" s="16" t="s">
        <v>62656</v>
      </c>
      <c r="E24" s="41" t="s">
        <v>62656</v>
      </c>
      <c r="F24" s="27" t="s">
        <v>62656</v>
      </c>
      <c r="G24" s="3" t="s">
        <v>62657</v>
      </c>
      <c r="H24" s="6" t="s">
        <v>62656</v>
      </c>
      <c r="I24" s="7" t="s">
        <v>62656</v>
      </c>
      <c r="J24" s="3" t="s">
        <v>17</v>
      </c>
      <c r="K24" s="3"/>
      <c r="L24" s="5" t="s">
        <v>57</v>
      </c>
    </row>
    <row r="25" spans="1:12">
      <c r="A25" s="9" t="s">
        <v>62658</v>
      </c>
      <c r="B25" s="4" t="s">
        <v>4528</v>
      </c>
      <c r="C25" s="4" t="s">
        <v>24400</v>
      </c>
      <c r="D25" s="16" t="s">
        <v>4529</v>
      </c>
      <c r="E25" s="41" t="s">
        <v>4530</v>
      </c>
      <c r="F25" s="27" t="s">
        <v>4528</v>
      </c>
      <c r="G25" s="5" t="s">
        <v>24401</v>
      </c>
      <c r="H25" s="6" t="s">
        <v>4532</v>
      </c>
      <c r="I25" s="7" t="s">
        <v>4528</v>
      </c>
      <c r="J25" s="3" t="s">
        <v>62659</v>
      </c>
      <c r="K25" s="3"/>
      <c r="L25" s="5" t="s">
        <v>57</v>
      </c>
    </row>
    <row r="26" spans="1:12">
      <c r="A26" s="9" t="s">
        <v>62660</v>
      </c>
      <c r="B26" s="4" t="s">
        <v>62661</v>
      </c>
      <c r="C26" s="4" t="s">
        <v>62662</v>
      </c>
      <c r="D26" s="16" t="s">
        <v>62663</v>
      </c>
      <c r="E26" s="41" t="s">
        <v>62664</v>
      </c>
      <c r="F26" s="27" t="s">
        <v>62664</v>
      </c>
      <c r="G26" s="5" t="s">
        <v>62665</v>
      </c>
      <c r="H26" s="6" t="s">
        <v>62666</v>
      </c>
      <c r="I26" s="7" t="s">
        <v>62667</v>
      </c>
      <c r="J26" s="3" t="s">
        <v>62668</v>
      </c>
      <c r="K26" s="3"/>
      <c r="L26" s="5" t="s">
        <v>57</v>
      </c>
    </row>
    <row r="27" spans="1:12">
      <c r="A27" s="9" t="s">
        <v>62669</v>
      </c>
      <c r="B27" s="4" t="s">
        <v>62670</v>
      </c>
      <c r="C27" s="4" t="s">
        <v>62671</v>
      </c>
      <c r="D27" s="16" t="s">
        <v>62672</v>
      </c>
      <c r="E27" s="41" t="s">
        <v>62673</v>
      </c>
      <c r="F27" s="27" t="s">
        <v>62670</v>
      </c>
      <c r="G27" s="5" t="s">
        <v>62674</v>
      </c>
      <c r="H27" s="6" t="s">
        <v>62675</v>
      </c>
      <c r="I27" s="7" t="s">
        <v>62676</v>
      </c>
      <c r="J27" s="3" t="s">
        <v>62677</v>
      </c>
      <c r="K27" s="3"/>
      <c r="L27" s="5" t="s">
        <v>57</v>
      </c>
    </row>
    <row r="28" spans="1:12">
      <c r="A28" s="9" t="s">
        <v>62678</v>
      </c>
      <c r="B28" s="4" t="s">
        <v>62679</v>
      </c>
      <c r="C28" s="4" t="s">
        <v>62680</v>
      </c>
      <c r="D28" s="16" t="s">
        <v>62681</v>
      </c>
      <c r="E28" s="41" t="s">
        <v>62682</v>
      </c>
      <c r="F28" s="27" t="s">
        <v>62683</v>
      </c>
      <c r="G28" s="5" t="s">
        <v>62684</v>
      </c>
      <c r="H28" s="6" t="s">
        <v>62685</v>
      </c>
      <c r="I28" s="7" t="s">
        <v>62679</v>
      </c>
      <c r="J28" s="3" t="s">
        <v>62686</v>
      </c>
      <c r="K28" s="3"/>
      <c r="L28" s="5" t="s">
        <v>57</v>
      </c>
    </row>
    <row r="29" spans="1:12">
      <c r="A29" s="9" t="s">
        <v>62687</v>
      </c>
      <c r="B29" s="4" t="s">
        <v>62688</v>
      </c>
      <c r="C29" s="4" t="s">
        <v>62689</v>
      </c>
      <c r="D29" s="16" t="s">
        <v>62690</v>
      </c>
      <c r="E29" s="41" t="s">
        <v>62691</v>
      </c>
      <c r="F29" s="27" t="s">
        <v>62692</v>
      </c>
      <c r="G29" s="5" t="s">
        <v>62693</v>
      </c>
      <c r="H29" s="6" t="s">
        <v>62694</v>
      </c>
      <c r="I29" s="7" t="s">
        <v>62688</v>
      </c>
      <c r="J29" s="3" t="s">
        <v>62695</v>
      </c>
      <c r="K29" s="3"/>
      <c r="L29" s="5" t="s">
        <v>57</v>
      </c>
    </row>
    <row r="30" spans="1:12">
      <c r="A30" s="9" t="s">
        <v>62696</v>
      </c>
      <c r="B30" s="4" t="s">
        <v>62697</v>
      </c>
      <c r="C30" s="4" t="s">
        <v>62698</v>
      </c>
      <c r="D30" s="16" t="s">
        <v>62699</v>
      </c>
      <c r="E30" s="41" t="s">
        <v>62700</v>
      </c>
      <c r="F30" s="27" t="s">
        <v>62701</v>
      </c>
      <c r="G30" s="5" t="s">
        <v>62702</v>
      </c>
      <c r="H30" s="6" t="s">
        <v>62703</v>
      </c>
      <c r="I30" s="7" t="s">
        <v>62704</v>
      </c>
      <c r="J30" s="3" t="s">
        <v>62705</v>
      </c>
      <c r="K30" s="3"/>
      <c r="L30" s="5" t="s">
        <v>57</v>
      </c>
    </row>
    <row r="31" spans="1:12">
      <c r="A31" s="9" t="s">
        <v>62706</v>
      </c>
      <c r="B31" s="4" t="s">
        <v>14468</v>
      </c>
      <c r="C31" s="4" t="s">
        <v>14469</v>
      </c>
      <c r="D31" s="16" t="s">
        <v>14470</v>
      </c>
      <c r="E31" s="41" t="s">
        <v>14471</v>
      </c>
      <c r="F31" s="27" t="s">
        <v>14454</v>
      </c>
      <c r="G31" s="5" t="s">
        <v>14473</v>
      </c>
      <c r="H31" s="6" t="s">
        <v>14474</v>
      </c>
      <c r="I31" s="7" t="s">
        <v>14471</v>
      </c>
      <c r="J31" s="3" t="s">
        <v>62707</v>
      </c>
      <c r="K31" s="3"/>
      <c r="L31" s="5" t="s">
        <v>57</v>
      </c>
    </row>
    <row r="32" spans="1:12">
      <c r="A32" s="9" t="s">
        <v>1771</v>
      </c>
      <c r="B32" s="4" t="s">
        <v>1772</v>
      </c>
      <c r="C32" s="4" t="s">
        <v>1772</v>
      </c>
      <c r="D32" s="16" t="s">
        <v>1773</v>
      </c>
      <c r="E32" s="41" t="s">
        <v>1774</v>
      </c>
      <c r="F32" s="27" t="s">
        <v>1774</v>
      </c>
      <c r="G32" s="5" t="s">
        <v>1775</v>
      </c>
      <c r="H32" s="6" t="s">
        <v>1776</v>
      </c>
      <c r="I32" s="7" t="s">
        <v>1774</v>
      </c>
      <c r="J32" s="3" t="s">
        <v>62708</v>
      </c>
      <c r="K32" s="3"/>
      <c r="L32" s="5" t="s">
        <v>57</v>
      </c>
    </row>
    <row r="33" spans="1:12">
      <c r="A33" s="9" t="s">
        <v>62709</v>
      </c>
      <c r="B33" s="4" t="s">
        <v>14261</v>
      </c>
      <c r="C33" s="4" t="s">
        <v>14261</v>
      </c>
      <c r="D33" s="16" t="s">
        <v>14262</v>
      </c>
      <c r="E33" s="41" t="s">
        <v>14263</v>
      </c>
      <c r="F33" s="27" t="s">
        <v>14264</v>
      </c>
      <c r="G33" s="5" t="s">
        <v>62710</v>
      </c>
      <c r="H33" s="6" t="s">
        <v>14265</v>
      </c>
      <c r="I33" s="7" t="s">
        <v>14263</v>
      </c>
      <c r="J33" s="3" t="s">
        <v>62708</v>
      </c>
      <c r="K33" s="3"/>
      <c r="L33" s="5" t="s">
        <v>57</v>
      </c>
    </row>
    <row r="34" spans="1:12">
      <c r="A34" s="9" t="s">
        <v>62711</v>
      </c>
      <c r="B34" s="4" t="s">
        <v>17020</v>
      </c>
      <c r="C34" s="4" t="s">
        <v>17021</v>
      </c>
      <c r="D34" s="16" t="s">
        <v>17022</v>
      </c>
      <c r="E34" s="41" t="s">
        <v>14453</v>
      </c>
      <c r="F34" s="27" t="s">
        <v>14454</v>
      </c>
      <c r="G34" s="5" t="s">
        <v>62712</v>
      </c>
      <c r="H34" s="6" t="s">
        <v>17024</v>
      </c>
      <c r="I34" s="7" t="s">
        <v>17025</v>
      </c>
      <c r="J34" s="3" t="s">
        <v>62713</v>
      </c>
      <c r="K34" s="3"/>
      <c r="L34" s="5" t="s">
        <v>57</v>
      </c>
    </row>
    <row r="35" spans="1:12">
      <c r="A35" s="9" t="s">
        <v>62714</v>
      </c>
      <c r="B35" s="4" t="s">
        <v>17028</v>
      </c>
      <c r="C35" s="4" t="s">
        <v>17029</v>
      </c>
      <c r="D35" s="16" t="s">
        <v>17030</v>
      </c>
      <c r="E35" s="41" t="s">
        <v>17031</v>
      </c>
      <c r="F35" s="27" t="s">
        <v>13482</v>
      </c>
      <c r="G35" s="5" t="s">
        <v>13483</v>
      </c>
      <c r="H35" s="6" t="s">
        <v>17032</v>
      </c>
      <c r="I35" s="7" t="s">
        <v>17031</v>
      </c>
      <c r="J35" s="3" t="s">
        <v>62715</v>
      </c>
      <c r="K35" s="3"/>
      <c r="L35" s="5" t="s">
        <v>57</v>
      </c>
    </row>
    <row r="36" spans="1:12">
      <c r="A36" s="9" t="s">
        <v>62716</v>
      </c>
      <c r="B36" s="4" t="s">
        <v>56875</v>
      </c>
      <c r="C36" s="4" t="s">
        <v>56875</v>
      </c>
      <c r="D36" s="16" t="s">
        <v>56876</v>
      </c>
      <c r="E36" s="41" t="s">
        <v>56877</v>
      </c>
      <c r="F36" s="27" t="s">
        <v>56877</v>
      </c>
      <c r="G36" s="5" t="s">
        <v>56878</v>
      </c>
      <c r="H36" s="6" t="s">
        <v>56879</v>
      </c>
      <c r="I36" s="7" t="s">
        <v>56877</v>
      </c>
      <c r="J36" s="3" t="s">
        <v>62717</v>
      </c>
      <c r="K36" s="3"/>
      <c r="L36" s="5" t="s">
        <v>57</v>
      </c>
    </row>
    <row r="37" spans="1:12">
      <c r="A37" s="9" t="s">
        <v>62718</v>
      </c>
      <c r="B37" s="4" t="s">
        <v>62719</v>
      </c>
      <c r="C37" s="4" t="s">
        <v>62720</v>
      </c>
      <c r="D37" s="16" t="s">
        <v>62721</v>
      </c>
      <c r="E37" s="41" t="s">
        <v>62722</v>
      </c>
      <c r="F37" s="27" t="s">
        <v>62723</v>
      </c>
      <c r="G37" s="5" t="s">
        <v>62724</v>
      </c>
      <c r="H37" s="6" t="s">
        <v>62725</v>
      </c>
      <c r="I37" s="7" t="s">
        <v>62722</v>
      </c>
      <c r="J37" s="3" t="s">
        <v>62726</v>
      </c>
      <c r="K37" s="3"/>
      <c r="L37" s="5" t="s">
        <v>57</v>
      </c>
    </row>
    <row r="38" spans="1:12">
      <c r="A38" s="9" t="s">
        <v>62727</v>
      </c>
      <c r="B38" s="4" t="s">
        <v>62728</v>
      </c>
      <c r="C38" s="4" t="s">
        <v>62729</v>
      </c>
      <c r="D38" s="16" t="s">
        <v>62730</v>
      </c>
      <c r="E38" s="41" t="s">
        <v>62731</v>
      </c>
      <c r="F38" s="27" t="s">
        <v>62732</v>
      </c>
      <c r="G38" s="5" t="s">
        <v>62733</v>
      </c>
      <c r="H38" s="6" t="s">
        <v>62734</v>
      </c>
      <c r="I38" s="7" t="s">
        <v>62731</v>
      </c>
      <c r="J38" s="3" t="s">
        <v>62735</v>
      </c>
      <c r="K38" s="3"/>
      <c r="L38" s="5" t="s">
        <v>57</v>
      </c>
    </row>
    <row r="39" spans="1:12">
      <c r="A39" s="9" t="s">
        <v>62736</v>
      </c>
      <c r="B39" s="4" t="s">
        <v>56881</v>
      </c>
      <c r="C39" s="4" t="s">
        <v>56882</v>
      </c>
      <c r="D39" s="16" t="s">
        <v>53579</v>
      </c>
      <c r="E39" s="41" t="s">
        <v>56883</v>
      </c>
      <c r="F39" s="27" t="s">
        <v>56884</v>
      </c>
      <c r="G39" s="5" t="s">
        <v>62737</v>
      </c>
      <c r="H39" s="6" t="s">
        <v>56886</v>
      </c>
      <c r="I39" s="7" t="s">
        <v>56883</v>
      </c>
      <c r="J39" s="3" t="s">
        <v>62738</v>
      </c>
      <c r="K39" s="3"/>
      <c r="L39" s="5" t="s">
        <v>57</v>
      </c>
    </row>
    <row r="40" spans="1:12">
      <c r="A40" s="9" t="s">
        <v>62739</v>
      </c>
      <c r="B40" s="4" t="s">
        <v>62740</v>
      </c>
      <c r="C40" s="4" t="s">
        <v>62741</v>
      </c>
      <c r="D40" s="16" t="s">
        <v>62742</v>
      </c>
      <c r="E40" s="41" t="s">
        <v>62743</v>
      </c>
      <c r="F40" s="27" t="s">
        <v>62744</v>
      </c>
      <c r="G40" s="5" t="s">
        <v>62745</v>
      </c>
      <c r="H40" s="6" t="s">
        <v>62746</v>
      </c>
      <c r="I40" s="7" t="s">
        <v>62747</v>
      </c>
      <c r="J40" s="3" t="s">
        <v>62748</v>
      </c>
      <c r="K40" s="3"/>
      <c r="L40" s="5" t="s">
        <v>57</v>
      </c>
    </row>
    <row r="41" spans="1:12">
      <c r="A41" s="9" t="s">
        <v>62749</v>
      </c>
      <c r="B41" s="4" t="s">
        <v>62750</v>
      </c>
      <c r="C41" s="4" t="s">
        <v>62750</v>
      </c>
      <c r="D41" s="16" t="s">
        <v>62751</v>
      </c>
      <c r="E41" s="41" t="s">
        <v>62752</v>
      </c>
      <c r="F41" s="27" t="s">
        <v>62753</v>
      </c>
      <c r="G41" s="5" t="s">
        <v>62754</v>
      </c>
      <c r="H41" s="6" t="s">
        <v>62755</v>
      </c>
      <c r="I41" s="7" t="s">
        <v>62756</v>
      </c>
      <c r="J41" s="3" t="s">
        <v>17</v>
      </c>
      <c r="K41" s="3"/>
      <c r="L41" s="5" t="s">
        <v>57</v>
      </c>
    </row>
    <row r="42" spans="1:12">
      <c r="A42" s="9" t="s">
        <v>62757</v>
      </c>
      <c r="B42" s="4" t="s">
        <v>62758</v>
      </c>
      <c r="C42" s="4" t="s">
        <v>62758</v>
      </c>
      <c r="D42" s="16" t="s">
        <v>62758</v>
      </c>
      <c r="E42" s="41" t="s">
        <v>62758</v>
      </c>
      <c r="F42" s="27" t="s">
        <v>62758</v>
      </c>
      <c r="G42" s="5" t="s">
        <v>62759</v>
      </c>
      <c r="H42" s="6" t="s">
        <v>62760</v>
      </c>
      <c r="I42" s="7" t="s">
        <v>62758</v>
      </c>
      <c r="J42" s="3" t="s">
        <v>17</v>
      </c>
      <c r="K42" s="3"/>
      <c r="L42" s="5" t="s">
        <v>57</v>
      </c>
    </row>
    <row r="43" spans="1:12">
      <c r="A43" s="9" t="s">
        <v>62761</v>
      </c>
      <c r="B43" s="4" t="s">
        <v>62762</v>
      </c>
      <c r="C43" s="4" t="s">
        <v>62763</v>
      </c>
      <c r="D43" s="16" t="s">
        <v>62764</v>
      </c>
      <c r="E43" s="41" t="s">
        <v>62765</v>
      </c>
      <c r="F43" s="27" t="s">
        <v>62766</v>
      </c>
      <c r="G43" s="5" t="s">
        <v>62767</v>
      </c>
      <c r="H43" s="6" t="s">
        <v>62768</v>
      </c>
      <c r="I43" s="7" t="s">
        <v>62769</v>
      </c>
      <c r="J43" s="3" t="s">
        <v>17</v>
      </c>
      <c r="K43" s="3"/>
      <c r="L43" s="5" t="s">
        <v>57</v>
      </c>
    </row>
    <row r="44" spans="1:12">
      <c r="A44" s="9" t="s">
        <v>62770</v>
      </c>
      <c r="B44" s="4" t="s">
        <v>62771</v>
      </c>
      <c r="C44" s="4" t="s">
        <v>62772</v>
      </c>
      <c r="D44" s="16" t="s">
        <v>62773</v>
      </c>
      <c r="E44" s="41" t="s">
        <v>62774</v>
      </c>
      <c r="F44" s="27" t="s">
        <v>62775</v>
      </c>
      <c r="G44" s="5" t="s">
        <v>62776</v>
      </c>
      <c r="H44" s="6" t="s">
        <v>62777</v>
      </c>
      <c r="I44" s="7" t="s">
        <v>62778</v>
      </c>
      <c r="J44" s="3" t="s">
        <v>17</v>
      </c>
      <c r="K44" s="3"/>
      <c r="L44" s="5" t="s">
        <v>57</v>
      </c>
    </row>
    <row r="45" spans="1:12">
      <c r="A45" s="9" t="s">
        <v>62779</v>
      </c>
      <c r="B45" s="4" t="s">
        <v>62780</v>
      </c>
      <c r="C45" s="4" t="s">
        <v>62780</v>
      </c>
      <c r="D45" s="16" t="s">
        <v>62781</v>
      </c>
      <c r="E45" s="41" t="s">
        <v>62782</v>
      </c>
      <c r="F45" s="27" t="s">
        <v>22869</v>
      </c>
      <c r="G45" s="5" t="s">
        <v>22873</v>
      </c>
      <c r="H45" s="6" t="s">
        <v>62783</v>
      </c>
      <c r="I45" s="7" t="s">
        <v>62784</v>
      </c>
      <c r="J45" s="3" t="s">
        <v>17</v>
      </c>
      <c r="K45" s="3"/>
      <c r="L45" s="5" t="s">
        <v>57</v>
      </c>
    </row>
    <row r="46" spans="1:12">
      <c r="A46" s="9" t="s">
        <v>62785</v>
      </c>
      <c r="B46" s="4" t="s">
        <v>62786</v>
      </c>
      <c r="C46" s="4" t="s">
        <v>62787</v>
      </c>
      <c r="D46" s="16" t="s">
        <v>62788</v>
      </c>
      <c r="E46" s="41" t="s">
        <v>62789</v>
      </c>
      <c r="F46" s="27" t="s">
        <v>62790</v>
      </c>
      <c r="G46" s="5" t="s">
        <v>62791</v>
      </c>
      <c r="H46" s="6" t="s">
        <v>62792</v>
      </c>
      <c r="I46" s="7" t="s">
        <v>62789</v>
      </c>
      <c r="J46" s="3" t="s">
        <v>62793</v>
      </c>
      <c r="K46" s="3"/>
      <c r="L46" s="5" t="s">
        <v>57</v>
      </c>
    </row>
    <row r="47" spans="1:12">
      <c r="A47" s="9" t="s">
        <v>62794</v>
      </c>
      <c r="B47" s="4" t="s">
        <v>62795</v>
      </c>
      <c r="C47" s="4" t="s">
        <v>62796</v>
      </c>
      <c r="D47" s="16" t="s">
        <v>62797</v>
      </c>
      <c r="E47" s="41" t="s">
        <v>62798</v>
      </c>
      <c r="F47" s="27" t="s">
        <v>62799</v>
      </c>
      <c r="G47" s="5" t="s">
        <v>62791</v>
      </c>
      <c r="H47" s="6" t="s">
        <v>62800</v>
      </c>
      <c r="I47" s="7" t="s">
        <v>62798</v>
      </c>
      <c r="J47" s="3" t="s">
        <v>62801</v>
      </c>
      <c r="K47" s="3"/>
      <c r="L47" s="5" t="s">
        <v>57</v>
      </c>
    </row>
    <row r="48" spans="1:12">
      <c r="A48" s="9" t="s">
        <v>62802</v>
      </c>
      <c r="B48" s="4" t="s">
        <v>62803</v>
      </c>
      <c r="C48" s="4" t="s">
        <v>62804</v>
      </c>
      <c r="D48" s="16" t="s">
        <v>62805</v>
      </c>
      <c r="E48" s="41" t="s">
        <v>62806</v>
      </c>
      <c r="F48" s="27" t="s">
        <v>62807</v>
      </c>
      <c r="G48" s="5" t="s">
        <v>62808</v>
      </c>
      <c r="H48" s="6" t="s">
        <v>62809</v>
      </c>
      <c r="I48" s="7" t="s">
        <v>62810</v>
      </c>
      <c r="J48" s="3" t="s">
        <v>17</v>
      </c>
      <c r="K48" s="3"/>
      <c r="L48" s="5" t="s">
        <v>57</v>
      </c>
    </row>
    <row r="49" spans="1:12">
      <c r="A49" s="9" t="s">
        <v>62811</v>
      </c>
      <c r="B49" s="4" t="s">
        <v>62812</v>
      </c>
      <c r="C49" s="4" t="s">
        <v>62813</v>
      </c>
      <c r="D49" s="16" t="s">
        <v>62814</v>
      </c>
      <c r="E49" s="41" t="s">
        <v>62815</v>
      </c>
      <c r="F49" s="27" t="s">
        <v>62816</v>
      </c>
      <c r="G49" s="5" t="s">
        <v>62808</v>
      </c>
      <c r="H49" s="6" t="s">
        <v>62817</v>
      </c>
      <c r="I49" s="7" t="s">
        <v>62818</v>
      </c>
      <c r="J49" s="3" t="s">
        <v>17</v>
      </c>
      <c r="K49" s="3"/>
      <c r="L49" s="5" t="s">
        <v>57</v>
      </c>
    </row>
    <row r="50" spans="1:12">
      <c r="A50" s="9" t="s">
        <v>62819</v>
      </c>
      <c r="B50" s="4" t="s">
        <v>62820</v>
      </c>
      <c r="C50" s="4" t="s">
        <v>62821</v>
      </c>
      <c r="D50" s="16" t="s">
        <v>62822</v>
      </c>
      <c r="E50" s="41" t="s">
        <v>62823</v>
      </c>
      <c r="F50" s="27" t="s">
        <v>62824</v>
      </c>
      <c r="G50" s="5" t="s">
        <v>62825</v>
      </c>
      <c r="H50" s="6" t="s">
        <v>62826</v>
      </c>
      <c r="I50" s="7" t="s">
        <v>62827</v>
      </c>
      <c r="J50" s="3" t="s">
        <v>62828</v>
      </c>
      <c r="K50" s="3"/>
      <c r="L50" s="5" t="s">
        <v>57</v>
      </c>
    </row>
    <row r="51" spans="1:12">
      <c r="A51" s="9" t="s">
        <v>62829</v>
      </c>
      <c r="B51" s="4" t="s">
        <v>62830</v>
      </c>
      <c r="C51" s="4" t="s">
        <v>62830</v>
      </c>
      <c r="D51" s="16" t="s">
        <v>62830</v>
      </c>
      <c r="E51" s="41" t="s">
        <v>62830</v>
      </c>
      <c r="F51" s="27" t="s">
        <v>62830</v>
      </c>
      <c r="G51" s="5" t="s">
        <v>62830</v>
      </c>
      <c r="H51" s="6" t="s">
        <v>62830</v>
      </c>
      <c r="I51" s="7"/>
      <c r="J51" s="3" t="s">
        <v>17</v>
      </c>
      <c r="K51" s="3" t="s">
        <v>57</v>
      </c>
      <c r="L51" s="5" t="s">
        <v>57</v>
      </c>
    </row>
    <row r="52" spans="1:12">
      <c r="A52" s="9" t="s">
        <v>62831</v>
      </c>
      <c r="B52" s="4" t="s">
        <v>62832</v>
      </c>
      <c r="C52" s="4" t="s">
        <v>62833</v>
      </c>
      <c r="D52" s="16" t="s">
        <v>62834</v>
      </c>
      <c r="E52" s="41" t="s">
        <v>62835</v>
      </c>
      <c r="F52" s="27" t="s">
        <v>62836</v>
      </c>
      <c r="G52" s="5" t="s">
        <v>62837</v>
      </c>
      <c r="H52" s="6" t="s">
        <v>62838</v>
      </c>
      <c r="I52" s="7" t="s">
        <v>62839</v>
      </c>
      <c r="J52" s="3" t="s">
        <v>62840</v>
      </c>
      <c r="K52" s="3"/>
      <c r="L52" s="5" t="s">
        <v>57</v>
      </c>
    </row>
    <row r="53" spans="1:12">
      <c r="A53" s="9" t="s">
        <v>62841</v>
      </c>
      <c r="B53" s="4" t="s">
        <v>62842</v>
      </c>
      <c r="C53" s="4" t="s">
        <v>62843</v>
      </c>
      <c r="D53" s="16" t="s">
        <v>62844</v>
      </c>
      <c r="E53" s="41" t="s">
        <v>62845</v>
      </c>
      <c r="F53" s="27" t="s">
        <v>62846</v>
      </c>
      <c r="G53" s="5" t="s">
        <v>62847</v>
      </c>
      <c r="H53" s="6" t="s">
        <v>62848</v>
      </c>
      <c r="I53" s="7" t="s">
        <v>62849</v>
      </c>
      <c r="J53" s="3" t="s">
        <v>17</v>
      </c>
      <c r="K53" s="3"/>
      <c r="L53" s="5"/>
    </row>
    <row r="54" spans="1:12">
      <c r="A54" s="9" t="s">
        <v>62850</v>
      </c>
      <c r="B54" s="27" t="s">
        <v>62851</v>
      </c>
      <c r="C54" s="4" t="s">
        <v>62852</v>
      </c>
      <c r="D54" s="16" t="s">
        <v>62853</v>
      </c>
      <c r="E54" s="41" t="s">
        <v>62854</v>
      </c>
      <c r="F54" s="27" t="s">
        <v>62855</v>
      </c>
      <c r="G54" s="5" t="s">
        <v>62856</v>
      </c>
      <c r="H54" s="6" t="s">
        <v>62857</v>
      </c>
      <c r="I54" s="7" t="s">
        <v>62858</v>
      </c>
      <c r="J54" s="3" t="s">
        <v>17</v>
      </c>
      <c r="K54" s="3"/>
      <c r="L54" s="5" t="s">
        <v>57</v>
      </c>
    </row>
    <row r="55" spans="1:12">
      <c r="A55" s="9" t="s">
        <v>62859</v>
      </c>
      <c r="B55" s="4" t="s">
        <v>62860</v>
      </c>
      <c r="C55" s="4" t="s">
        <v>62860</v>
      </c>
      <c r="D55" s="16" t="s">
        <v>62861</v>
      </c>
      <c r="E55" s="41" t="s">
        <v>62862</v>
      </c>
      <c r="F55" s="27" t="s">
        <v>62863</v>
      </c>
      <c r="G55" s="5" t="s">
        <v>62864</v>
      </c>
      <c r="H55" s="6" t="s">
        <v>62865</v>
      </c>
      <c r="I55" s="7" t="s">
        <v>62866</v>
      </c>
      <c r="J55" s="3" t="s">
        <v>62867</v>
      </c>
      <c r="K55" s="3"/>
      <c r="L55" s="5" t="s">
        <v>57</v>
      </c>
    </row>
    <row r="56" spans="1:12">
      <c r="A56" s="9" t="s">
        <v>62868</v>
      </c>
      <c r="B56" s="4" t="s">
        <v>24702</v>
      </c>
      <c r="C56" s="4" t="s">
        <v>24702</v>
      </c>
      <c r="D56" s="16" t="s">
        <v>62869</v>
      </c>
      <c r="E56" s="41" t="s">
        <v>62870</v>
      </c>
      <c r="F56" s="27" t="s">
        <v>62871</v>
      </c>
      <c r="G56" s="5" t="s">
        <v>24704</v>
      </c>
      <c r="H56" s="6" t="s">
        <v>62872</v>
      </c>
      <c r="I56" s="7" t="s">
        <v>62873</v>
      </c>
      <c r="J56" s="3" t="s">
        <v>62874</v>
      </c>
      <c r="K56" s="3"/>
      <c r="L56" s="5" t="s">
        <v>57</v>
      </c>
    </row>
    <row r="57" spans="1:12">
      <c r="A57" s="9" t="s">
        <v>62875</v>
      </c>
      <c r="B57" s="4" t="s">
        <v>62876</v>
      </c>
      <c r="C57" s="4" t="s">
        <v>62877</v>
      </c>
      <c r="D57" s="16" t="s">
        <v>62878</v>
      </c>
      <c r="E57" s="41" t="s">
        <v>62879</v>
      </c>
      <c r="F57" s="27" t="s">
        <v>62880</v>
      </c>
      <c r="G57" s="5" t="s">
        <v>62881</v>
      </c>
      <c r="H57" s="6" t="s">
        <v>62882</v>
      </c>
      <c r="I57" s="7" t="s">
        <v>62883</v>
      </c>
      <c r="J57" s="3" t="s">
        <v>62884</v>
      </c>
      <c r="K57" s="3"/>
      <c r="L57" s="5" t="s">
        <v>57</v>
      </c>
    </row>
    <row r="58" spans="1:12">
      <c r="A58" s="9" t="s">
        <v>62885</v>
      </c>
      <c r="B58" s="4" t="s">
        <v>62886</v>
      </c>
      <c r="C58" s="4" t="s">
        <v>62887</v>
      </c>
      <c r="D58" s="16" t="s">
        <v>62888</v>
      </c>
      <c r="E58" s="41" t="s">
        <v>62889</v>
      </c>
      <c r="F58" s="27" t="s">
        <v>62890</v>
      </c>
      <c r="G58" s="3" t="s">
        <v>62891</v>
      </c>
      <c r="H58" s="6" t="s">
        <v>62892</v>
      </c>
      <c r="I58" s="7" t="s">
        <v>62893</v>
      </c>
      <c r="J58" s="3" t="s">
        <v>62894</v>
      </c>
      <c r="K58" s="3"/>
      <c r="L58" s="5" t="s">
        <v>57</v>
      </c>
    </row>
    <row r="59" spans="1:12">
      <c r="A59" s="9" t="s">
        <v>62895</v>
      </c>
      <c r="B59" s="4" t="s">
        <v>62896</v>
      </c>
      <c r="C59" s="4" t="s">
        <v>62897</v>
      </c>
      <c r="D59" s="16" t="s">
        <v>62898</v>
      </c>
      <c r="E59" s="41" t="s">
        <v>62899</v>
      </c>
      <c r="F59" s="27" t="s">
        <v>62900</v>
      </c>
      <c r="G59" s="3" t="s">
        <v>62901</v>
      </c>
      <c r="H59" s="6" t="s">
        <v>62902</v>
      </c>
      <c r="I59" s="7" t="s">
        <v>62903</v>
      </c>
      <c r="J59" s="3" t="s">
        <v>62894</v>
      </c>
      <c r="K59" s="3"/>
      <c r="L59" s="5" t="s">
        <v>57</v>
      </c>
    </row>
    <row r="60" spans="1:12">
      <c r="A60" s="9" t="s">
        <v>62904</v>
      </c>
      <c r="B60" s="4" t="s">
        <v>62905</v>
      </c>
      <c r="C60" s="4" t="s">
        <v>62906</v>
      </c>
      <c r="D60" s="16" t="s">
        <v>62907</v>
      </c>
      <c r="E60" s="41" t="s">
        <v>62908</v>
      </c>
      <c r="F60" s="27" t="s">
        <v>62909</v>
      </c>
      <c r="G60" s="5" t="s">
        <v>62910</v>
      </c>
      <c r="H60" s="6" t="s">
        <v>62911</v>
      </c>
      <c r="I60" s="7" t="s">
        <v>62912</v>
      </c>
      <c r="J60" s="3" t="s">
        <v>62913</v>
      </c>
      <c r="K60" s="3"/>
      <c r="L60" s="5" t="s">
        <v>57</v>
      </c>
    </row>
    <row r="61" spans="1:12">
      <c r="A61" s="9" t="s">
        <v>62914</v>
      </c>
      <c r="B61" s="4" t="s">
        <v>62915</v>
      </c>
      <c r="C61" s="4" t="s">
        <v>62916</v>
      </c>
      <c r="D61" s="16" t="s">
        <v>62917</v>
      </c>
      <c r="E61" s="41" t="s">
        <v>62918</v>
      </c>
      <c r="F61" s="27" t="s">
        <v>62919</v>
      </c>
      <c r="G61" s="5" t="s">
        <v>62920</v>
      </c>
      <c r="H61" s="6" t="s">
        <v>62921</v>
      </c>
      <c r="I61" s="7" t="s">
        <v>62922</v>
      </c>
      <c r="J61" s="3" t="s">
        <v>62913</v>
      </c>
      <c r="K61" s="3"/>
      <c r="L61" s="5" t="s">
        <v>57</v>
      </c>
    </row>
    <row r="62" spans="1:12">
      <c r="A62" s="9" t="s">
        <v>62923</v>
      </c>
      <c r="B62" s="4" t="s">
        <v>62924</v>
      </c>
      <c r="C62" s="4" t="s">
        <v>62925</v>
      </c>
      <c r="D62" s="16" t="s">
        <v>62926</v>
      </c>
      <c r="E62" s="41" t="s">
        <v>62927</v>
      </c>
      <c r="F62" s="27" t="s">
        <v>62928</v>
      </c>
      <c r="G62" s="5" t="s">
        <v>62929</v>
      </c>
      <c r="H62" s="6" t="s">
        <v>62930</v>
      </c>
      <c r="I62" s="7" t="s">
        <v>62931</v>
      </c>
      <c r="J62" s="3" t="s">
        <v>17</v>
      </c>
      <c r="K62" s="3"/>
      <c r="L62" s="5" t="s">
        <v>57</v>
      </c>
    </row>
    <row r="63" spans="1:12">
      <c r="A63" s="9" t="s">
        <v>62932</v>
      </c>
      <c r="B63" s="4" t="s">
        <v>62933</v>
      </c>
      <c r="C63" s="4" t="s">
        <v>62934</v>
      </c>
      <c r="D63" s="16" t="s">
        <v>62935</v>
      </c>
      <c r="E63" s="41" t="s">
        <v>62936</v>
      </c>
      <c r="F63" s="27" t="s">
        <v>62937</v>
      </c>
      <c r="G63" s="5" t="s">
        <v>62938</v>
      </c>
      <c r="H63" s="6" t="s">
        <v>62939</v>
      </c>
      <c r="I63" s="7" t="s">
        <v>62940</v>
      </c>
      <c r="J63" s="3" t="s">
        <v>62840</v>
      </c>
      <c r="K63" s="3"/>
      <c r="L63" s="5" t="s">
        <v>57</v>
      </c>
    </row>
    <row r="64" spans="1:12">
      <c r="A64" s="9" t="s">
        <v>62941</v>
      </c>
      <c r="B64" s="4" t="s">
        <v>62942</v>
      </c>
      <c r="C64" s="4" t="s">
        <v>62942</v>
      </c>
      <c r="D64" s="16" t="s">
        <v>62943</v>
      </c>
      <c r="E64" s="41" t="s">
        <v>62944</v>
      </c>
      <c r="F64" s="27" t="s">
        <v>62945</v>
      </c>
      <c r="G64" s="5" t="s">
        <v>62946</v>
      </c>
      <c r="H64" s="6" t="s">
        <v>62947</v>
      </c>
      <c r="I64" s="7" t="s">
        <v>62944</v>
      </c>
      <c r="J64" s="3" t="s">
        <v>17</v>
      </c>
      <c r="K64" s="3"/>
      <c r="L64" s="5" t="s">
        <v>57</v>
      </c>
    </row>
    <row r="65" spans="1:12">
      <c r="A65" s="9" t="s">
        <v>62948</v>
      </c>
      <c r="B65" s="4" t="s">
        <v>62949</v>
      </c>
      <c r="C65" s="4" t="s">
        <v>62950</v>
      </c>
      <c r="D65" s="16" t="s">
        <v>62951</v>
      </c>
      <c r="E65" s="41" t="s">
        <v>62952</v>
      </c>
      <c r="F65" s="27" t="s">
        <v>62953</v>
      </c>
      <c r="G65" s="5" t="s">
        <v>62954</v>
      </c>
      <c r="H65" s="6" t="s">
        <v>62955</v>
      </c>
      <c r="I65" s="7" t="s">
        <v>62952</v>
      </c>
      <c r="J65" s="3" t="s">
        <v>17</v>
      </c>
      <c r="K65" s="3"/>
      <c r="L65" s="5" t="s">
        <v>57</v>
      </c>
    </row>
    <row r="66" spans="1:12">
      <c r="A66" s="9" t="s">
        <v>62956</v>
      </c>
      <c r="B66" s="6" t="s">
        <v>62957</v>
      </c>
      <c r="C66" s="6" t="s">
        <v>62958</v>
      </c>
      <c r="D66" s="6" t="s">
        <v>62959</v>
      </c>
      <c r="E66" s="6" t="s">
        <v>62960</v>
      </c>
      <c r="F66" s="6" t="s">
        <v>62961</v>
      </c>
      <c r="G66" s="5" t="s">
        <v>62962</v>
      </c>
      <c r="H66" s="6" t="s">
        <v>62963</v>
      </c>
      <c r="I66" s="7" t="s">
        <v>62961</v>
      </c>
    </row>
    <row r="67" spans="1:12">
      <c r="A67" s="9" t="s">
        <v>62964</v>
      </c>
      <c r="B67" s="6" t="s">
        <v>62965</v>
      </c>
      <c r="C67" s="6" t="s">
        <v>62966</v>
      </c>
      <c r="D67" s="6" t="s">
        <v>8749</v>
      </c>
      <c r="E67" s="6" t="s">
        <v>62967</v>
      </c>
      <c r="F67" s="6" t="s">
        <v>62968</v>
      </c>
      <c r="G67" s="5" t="s">
        <v>62969</v>
      </c>
      <c r="H67" s="6" t="s">
        <v>62970</v>
      </c>
      <c r="I67" s="7" t="s">
        <v>8753</v>
      </c>
    </row>
    <row r="68" spans="1:12">
      <c r="A68" s="9" t="s">
        <v>62971</v>
      </c>
      <c r="B68" s="6" t="s">
        <v>62972</v>
      </c>
      <c r="C68" s="6" t="s">
        <v>62972</v>
      </c>
      <c r="D68" s="6" t="s">
        <v>62972</v>
      </c>
      <c r="E68" s="6" t="s">
        <v>62972</v>
      </c>
      <c r="F68" s="6" t="s">
        <v>62972</v>
      </c>
      <c r="G68" s="5" t="s">
        <v>62973</v>
      </c>
      <c r="H68" s="6" t="s">
        <v>62974</v>
      </c>
      <c r="I68" s="7" t="s">
        <v>62975</v>
      </c>
    </row>
    <row r="69" spans="1:12">
      <c r="A69" s="9" t="s">
        <v>62976</v>
      </c>
      <c r="B69" s="6" t="s">
        <v>62977</v>
      </c>
      <c r="C69" s="6" t="s">
        <v>62978</v>
      </c>
      <c r="D69" s="6" t="s">
        <v>62979</v>
      </c>
      <c r="E69" s="6" t="s">
        <v>62980</v>
      </c>
      <c r="F69" s="6" t="s">
        <v>62981</v>
      </c>
      <c r="G69" s="5" t="s">
        <v>62982</v>
      </c>
      <c r="H69" s="6" t="s">
        <v>62983</v>
      </c>
      <c r="I69" s="7" t="s">
        <v>62984</v>
      </c>
    </row>
    <row r="70" spans="1:12">
      <c r="A70" s="9" t="s">
        <v>62985</v>
      </c>
      <c r="B70" s="6" t="s">
        <v>62986</v>
      </c>
      <c r="C70" s="6" t="s">
        <v>62987</v>
      </c>
      <c r="D70" s="6" t="s">
        <v>62988</v>
      </c>
      <c r="E70" s="6" t="s">
        <v>62989</v>
      </c>
      <c r="F70" s="6" t="s">
        <v>62990</v>
      </c>
      <c r="G70" s="5" t="s">
        <v>62991</v>
      </c>
      <c r="H70" s="6" t="s">
        <v>62992</v>
      </c>
      <c r="I70" s="7" t="s">
        <v>62993</v>
      </c>
    </row>
    <row r="71" spans="1:12">
      <c r="A71" s="9" t="s">
        <v>62994</v>
      </c>
      <c r="B71" s="4" t="s">
        <v>62995</v>
      </c>
      <c r="C71" s="4" t="s">
        <v>62995</v>
      </c>
      <c r="D71" s="16" t="s">
        <v>62995</v>
      </c>
      <c r="E71" s="41" t="s">
        <v>62995</v>
      </c>
      <c r="F71" s="27" t="s">
        <v>62995</v>
      </c>
      <c r="G71" s="3" t="s">
        <v>62995</v>
      </c>
      <c r="H71" s="6" t="s">
        <v>62995</v>
      </c>
      <c r="I71" s="7"/>
      <c r="J71" s="3" t="s">
        <v>17</v>
      </c>
      <c r="K71" s="3" t="s">
        <v>57</v>
      </c>
      <c r="L71" s="5" t="s">
        <v>57</v>
      </c>
    </row>
    <row r="72" spans="1:12">
      <c r="A72" s="9" t="s">
        <v>62996</v>
      </c>
      <c r="B72" s="4" t="s">
        <v>62997</v>
      </c>
      <c r="C72" s="4" t="s">
        <v>62997</v>
      </c>
      <c r="D72" s="16" t="s">
        <v>62997</v>
      </c>
      <c r="E72" s="41" t="s">
        <v>62997</v>
      </c>
      <c r="F72" s="27" t="s">
        <v>62997</v>
      </c>
      <c r="G72" s="3" t="s">
        <v>62997</v>
      </c>
      <c r="H72" s="6" t="s">
        <v>62997</v>
      </c>
      <c r="I72" s="7"/>
      <c r="J72" s="3" t="s">
        <v>17</v>
      </c>
      <c r="K72" s="3" t="s">
        <v>57</v>
      </c>
      <c r="L72" s="5" t="s">
        <v>57</v>
      </c>
    </row>
    <row r="73" spans="1:12">
      <c r="A73" s="9" t="s">
        <v>62998</v>
      </c>
      <c r="B73" s="4" t="s">
        <v>62999</v>
      </c>
      <c r="C73" s="4" t="s">
        <v>62999</v>
      </c>
      <c r="D73" s="16" t="s">
        <v>62999</v>
      </c>
      <c r="E73" s="41" t="s">
        <v>62999</v>
      </c>
      <c r="F73" s="27" t="s">
        <v>62999</v>
      </c>
      <c r="G73" s="3" t="s">
        <v>62999</v>
      </c>
      <c r="H73" s="6" t="s">
        <v>62999</v>
      </c>
      <c r="I73" s="7"/>
      <c r="J73" s="3" t="s">
        <v>17</v>
      </c>
      <c r="K73" s="3" t="s">
        <v>57</v>
      </c>
      <c r="L73" s="5" t="s">
        <v>57</v>
      </c>
    </row>
    <row r="74" spans="1:12">
      <c r="A74" s="9" t="s">
        <v>63000</v>
      </c>
      <c r="B74" s="13" t="s">
        <v>6138</v>
      </c>
      <c r="C74" s="13" t="s">
        <v>6138</v>
      </c>
      <c r="D74" s="29" t="s">
        <v>6138</v>
      </c>
      <c r="E74" s="41" t="s">
        <v>6138</v>
      </c>
      <c r="F74" s="29" t="s">
        <v>6138</v>
      </c>
      <c r="G74" s="5" t="s">
        <v>63001</v>
      </c>
      <c r="H74" s="6" t="s">
        <v>63002</v>
      </c>
      <c r="I74" s="7" t="s">
        <v>6138</v>
      </c>
      <c r="L74" s="5" t="s">
        <v>57</v>
      </c>
    </row>
    <row r="75" spans="1:12">
      <c r="A75" s="9" t="s">
        <v>63003</v>
      </c>
      <c r="B75" s="13" t="s">
        <v>7568</v>
      </c>
      <c r="C75" s="13" t="s">
        <v>7569</v>
      </c>
      <c r="D75" s="29" t="s">
        <v>7570</v>
      </c>
      <c r="E75" s="41" t="s">
        <v>7571</v>
      </c>
      <c r="F75" s="29" t="s">
        <v>7572</v>
      </c>
      <c r="G75" s="5" t="s">
        <v>7573</v>
      </c>
      <c r="H75" s="6" t="s">
        <v>63004</v>
      </c>
      <c r="I75" s="7" t="s">
        <v>7571</v>
      </c>
      <c r="L75" s="5" t="s">
        <v>57</v>
      </c>
    </row>
    <row r="76" spans="1:12">
      <c r="A76" s="9" t="s">
        <v>63005</v>
      </c>
      <c r="B76" s="4" t="s">
        <v>63006</v>
      </c>
      <c r="C76" s="4" t="s">
        <v>63007</v>
      </c>
      <c r="D76" s="16" t="s">
        <v>63008</v>
      </c>
      <c r="E76" s="41" t="s">
        <v>63009</v>
      </c>
      <c r="F76" s="27" t="s">
        <v>63010</v>
      </c>
      <c r="G76" s="5" t="s">
        <v>63011</v>
      </c>
      <c r="H76" s="6" t="s">
        <v>63012</v>
      </c>
      <c r="I76" s="7" t="s">
        <v>63013</v>
      </c>
      <c r="J76" s="3" t="s">
        <v>17</v>
      </c>
      <c r="K76" s="3"/>
      <c r="L76" s="5" t="s">
        <v>57</v>
      </c>
    </row>
    <row r="77" spans="1:12">
      <c r="A77" s="9" t="s">
        <v>63014</v>
      </c>
      <c r="B77" s="4" t="s">
        <v>62995</v>
      </c>
      <c r="C77" s="4" t="s">
        <v>62995</v>
      </c>
      <c r="D77" s="16" t="s">
        <v>62995</v>
      </c>
      <c r="E77" s="41" t="s">
        <v>62995</v>
      </c>
      <c r="F77" s="27" t="s">
        <v>62995</v>
      </c>
      <c r="G77" s="3" t="s">
        <v>62995</v>
      </c>
      <c r="H77" s="6" t="s">
        <v>62995</v>
      </c>
      <c r="I77" s="7"/>
      <c r="J77" s="3" t="s">
        <v>17</v>
      </c>
      <c r="K77" s="3" t="s">
        <v>57</v>
      </c>
      <c r="L77" s="5" t="s">
        <v>57</v>
      </c>
    </row>
    <row r="78" spans="1:12">
      <c r="A78" s="9" t="s">
        <v>63015</v>
      </c>
      <c r="B78" s="4" t="s">
        <v>62997</v>
      </c>
      <c r="C78" s="4" t="s">
        <v>62997</v>
      </c>
      <c r="D78" s="16" t="s">
        <v>62997</v>
      </c>
      <c r="E78" s="41" t="s">
        <v>62997</v>
      </c>
      <c r="F78" s="27" t="s">
        <v>62997</v>
      </c>
      <c r="G78" s="3" t="s">
        <v>62997</v>
      </c>
      <c r="H78" s="6" t="s">
        <v>62997</v>
      </c>
      <c r="I78" s="7"/>
      <c r="J78" s="3" t="s">
        <v>17</v>
      </c>
      <c r="K78" s="3" t="s">
        <v>57</v>
      </c>
      <c r="L78" s="5" t="s">
        <v>57</v>
      </c>
    </row>
    <row r="79" spans="1:12">
      <c r="A79" s="9" t="s">
        <v>63016</v>
      </c>
      <c r="B79" s="4" t="s">
        <v>62999</v>
      </c>
      <c r="C79" s="4" t="s">
        <v>62999</v>
      </c>
      <c r="D79" s="16" t="s">
        <v>62999</v>
      </c>
      <c r="E79" s="41" t="s">
        <v>62999</v>
      </c>
      <c r="F79" s="27" t="s">
        <v>62999</v>
      </c>
      <c r="G79" s="3" t="s">
        <v>62999</v>
      </c>
      <c r="H79" s="6" t="s">
        <v>62999</v>
      </c>
      <c r="I79" s="7"/>
      <c r="J79" s="3" t="s">
        <v>17</v>
      </c>
      <c r="K79" s="3" t="s">
        <v>57</v>
      </c>
      <c r="L79" s="5" t="s">
        <v>57</v>
      </c>
    </row>
    <row r="80" spans="1:12">
      <c r="A80" s="9" t="s">
        <v>63017</v>
      </c>
      <c r="B80" s="4" t="s">
        <v>63018</v>
      </c>
      <c r="C80" s="4" t="s">
        <v>63018</v>
      </c>
      <c r="D80" s="4" t="s">
        <v>63018</v>
      </c>
      <c r="E80" s="4" t="s">
        <v>63018</v>
      </c>
      <c r="F80" s="4" t="s">
        <v>63018</v>
      </c>
      <c r="G80" s="3" t="s">
        <v>63018</v>
      </c>
      <c r="H80" s="6" t="s">
        <v>63018</v>
      </c>
      <c r="I80" s="7" t="s">
        <v>63018</v>
      </c>
    </row>
    <row r="81" spans="1:12">
      <c r="A81" s="9" t="s">
        <v>63019</v>
      </c>
      <c r="B81" s="4" t="s">
        <v>63020</v>
      </c>
      <c r="C81" s="4" t="s">
        <v>63020</v>
      </c>
      <c r="D81" s="16" t="s">
        <v>63020</v>
      </c>
      <c r="E81" s="41" t="s">
        <v>63020</v>
      </c>
      <c r="F81" s="27" t="s">
        <v>63020</v>
      </c>
      <c r="G81" s="3" t="s">
        <v>63020</v>
      </c>
      <c r="H81" s="6" t="s">
        <v>63021</v>
      </c>
      <c r="I81" s="7"/>
      <c r="J81" s="3" t="s">
        <v>17</v>
      </c>
      <c r="K81" s="3" t="s">
        <v>57</v>
      </c>
      <c r="L81" s="5" t="s">
        <v>57</v>
      </c>
    </row>
    <row r="82" spans="1:12">
      <c r="A82" s="9" t="s">
        <v>63022</v>
      </c>
      <c r="B82" s="4" t="s">
        <v>63023</v>
      </c>
      <c r="C82" s="4" t="s">
        <v>63023</v>
      </c>
      <c r="D82" s="16" t="s">
        <v>63023</v>
      </c>
      <c r="E82" s="41" t="s">
        <v>63023</v>
      </c>
      <c r="F82" s="27" t="s">
        <v>63023</v>
      </c>
      <c r="G82" s="3" t="s">
        <v>63023</v>
      </c>
      <c r="H82" s="6" t="s">
        <v>63023</v>
      </c>
      <c r="I82" s="7"/>
      <c r="J82" s="3" t="s">
        <v>17</v>
      </c>
      <c r="K82" s="3" t="s">
        <v>57</v>
      </c>
      <c r="L82" s="5" t="s">
        <v>57</v>
      </c>
    </row>
    <row r="83" spans="1:12">
      <c r="A83" s="9" t="s">
        <v>63024</v>
      </c>
      <c r="B83" s="4" t="s">
        <v>14476</v>
      </c>
      <c r="C83" s="4" t="s">
        <v>14476</v>
      </c>
      <c r="D83" s="16" t="s">
        <v>14476</v>
      </c>
      <c r="E83" s="41" t="s">
        <v>14476</v>
      </c>
      <c r="F83" s="27" t="s">
        <v>14476</v>
      </c>
      <c r="G83" s="5" t="s">
        <v>14481</v>
      </c>
      <c r="H83" s="6" t="s">
        <v>23685</v>
      </c>
      <c r="I83" s="7"/>
      <c r="J83" s="3" t="s">
        <v>17</v>
      </c>
      <c r="K83" s="3" t="s">
        <v>57</v>
      </c>
      <c r="L83" s="5" t="s">
        <v>57</v>
      </c>
    </row>
    <row r="84" spans="1:12">
      <c r="A84" s="9" t="s">
        <v>63025</v>
      </c>
      <c r="B84" s="4" t="s">
        <v>63026</v>
      </c>
      <c r="C84" s="4" t="s">
        <v>63026</v>
      </c>
      <c r="D84" s="16" t="s">
        <v>63026</v>
      </c>
      <c r="E84" s="41" t="s">
        <v>63026</v>
      </c>
      <c r="F84" s="27" t="s">
        <v>63026</v>
      </c>
      <c r="G84" s="3" t="s">
        <v>63026</v>
      </c>
      <c r="H84" s="6" t="s">
        <v>63026</v>
      </c>
      <c r="I84" s="7"/>
      <c r="J84" s="3" t="s">
        <v>17</v>
      </c>
      <c r="K84" s="3" t="s">
        <v>57</v>
      </c>
      <c r="L84" s="5" t="s">
        <v>57</v>
      </c>
    </row>
    <row r="85" spans="1:12">
      <c r="A85" s="9" t="s">
        <v>63027</v>
      </c>
      <c r="B85" s="4" t="s">
        <v>63028</v>
      </c>
      <c r="C85" s="4" t="s">
        <v>63028</v>
      </c>
      <c r="D85" s="16" t="s">
        <v>63028</v>
      </c>
      <c r="E85" s="41" t="s">
        <v>63028</v>
      </c>
      <c r="F85" s="27" t="s">
        <v>63028</v>
      </c>
      <c r="G85" s="3" t="s">
        <v>63028</v>
      </c>
      <c r="H85" s="6" t="s">
        <v>23741</v>
      </c>
      <c r="I85" s="7"/>
      <c r="J85" s="3" t="s">
        <v>17</v>
      </c>
      <c r="K85" s="3" t="s">
        <v>57</v>
      </c>
      <c r="L85" s="5" t="s">
        <v>57</v>
      </c>
    </row>
    <row r="86" spans="1:12">
      <c r="A86" s="9" t="s">
        <v>63029</v>
      </c>
      <c r="B86" s="4" t="s">
        <v>63030</v>
      </c>
      <c r="C86" s="4" t="s">
        <v>63030</v>
      </c>
      <c r="D86" s="16" t="s">
        <v>63030</v>
      </c>
      <c r="E86" s="41" t="s">
        <v>63030</v>
      </c>
      <c r="F86" s="27" t="s">
        <v>63030</v>
      </c>
      <c r="G86" s="3" t="s">
        <v>63030</v>
      </c>
      <c r="H86" s="6" t="s">
        <v>63031</v>
      </c>
      <c r="I86" s="7"/>
      <c r="J86" s="3" t="s">
        <v>17</v>
      </c>
      <c r="K86" s="3" t="s">
        <v>57</v>
      </c>
      <c r="L86" s="5" t="s">
        <v>57</v>
      </c>
    </row>
    <row r="87" spans="1:12">
      <c r="A87" s="9" t="s">
        <v>63032</v>
      </c>
      <c r="B87" s="4" t="s">
        <v>15207</v>
      </c>
      <c r="C87" s="4" t="s">
        <v>15207</v>
      </c>
      <c r="D87" s="16" t="s">
        <v>15207</v>
      </c>
      <c r="E87" s="41" t="s">
        <v>15207</v>
      </c>
      <c r="F87" s="27" t="s">
        <v>15207</v>
      </c>
      <c r="G87" s="3" t="s">
        <v>15207</v>
      </c>
      <c r="H87" s="6" t="s">
        <v>15207</v>
      </c>
      <c r="I87" s="7"/>
      <c r="J87" s="3" t="s">
        <v>17</v>
      </c>
      <c r="K87" s="3" t="s">
        <v>57</v>
      </c>
      <c r="L87" s="5" t="s">
        <v>57</v>
      </c>
    </row>
    <row r="88" spans="1:12">
      <c r="A88" s="9" t="s">
        <v>63033</v>
      </c>
      <c r="B88" s="4" t="s">
        <v>53733</v>
      </c>
      <c r="C88" s="4" t="s">
        <v>53733</v>
      </c>
      <c r="D88" s="16" t="s">
        <v>53733</v>
      </c>
      <c r="E88" s="41" t="s">
        <v>53733</v>
      </c>
      <c r="F88" s="27" t="s">
        <v>53733</v>
      </c>
      <c r="G88" s="3" t="s">
        <v>53733</v>
      </c>
      <c r="H88" s="6" t="s">
        <v>53733</v>
      </c>
      <c r="I88" s="7"/>
      <c r="J88" s="3" t="s">
        <v>17</v>
      </c>
      <c r="K88" s="3" t="s">
        <v>57</v>
      </c>
      <c r="L88" s="5" t="s">
        <v>57</v>
      </c>
    </row>
    <row r="89" spans="1:12">
      <c r="A89" s="9" t="s">
        <v>63034</v>
      </c>
      <c r="B89" s="4" t="s">
        <v>63035</v>
      </c>
      <c r="C89" s="4" t="s">
        <v>63035</v>
      </c>
      <c r="D89" s="16" t="s">
        <v>63035</v>
      </c>
      <c r="E89" s="41" t="s">
        <v>63035</v>
      </c>
      <c r="F89" s="27" t="s">
        <v>63035</v>
      </c>
      <c r="G89" s="3" t="s">
        <v>63035</v>
      </c>
      <c r="H89" s="6" t="s">
        <v>63035</v>
      </c>
      <c r="I89" s="7"/>
      <c r="J89" s="3" t="s">
        <v>17</v>
      </c>
      <c r="K89" s="3" t="s">
        <v>57</v>
      </c>
      <c r="L89" s="5" t="s">
        <v>57</v>
      </c>
    </row>
    <row r="90" spans="1:12">
      <c r="A90" s="9" t="s">
        <v>63036</v>
      </c>
      <c r="B90" s="4" t="s">
        <v>19419</v>
      </c>
      <c r="C90" s="4" t="s">
        <v>19419</v>
      </c>
      <c r="D90" s="16" t="s">
        <v>19419</v>
      </c>
      <c r="E90" s="41" t="s">
        <v>19419</v>
      </c>
      <c r="F90" s="27" t="s">
        <v>19419</v>
      </c>
      <c r="G90" s="3" t="s">
        <v>19419</v>
      </c>
      <c r="H90" s="6" t="s">
        <v>19419</v>
      </c>
      <c r="I90" s="7"/>
      <c r="J90" s="3" t="s">
        <v>17</v>
      </c>
      <c r="K90" s="3" t="s">
        <v>57</v>
      </c>
      <c r="L90" s="5" t="s">
        <v>57</v>
      </c>
    </row>
    <row r="91" spans="1:12">
      <c r="A91" s="9" t="s">
        <v>63037</v>
      </c>
      <c r="B91" s="4" t="s">
        <v>63038</v>
      </c>
      <c r="C91" s="4" t="s">
        <v>63038</v>
      </c>
      <c r="D91" s="16" t="s">
        <v>63038</v>
      </c>
      <c r="E91" s="41" t="s">
        <v>63038</v>
      </c>
      <c r="F91" s="27" t="s">
        <v>63038</v>
      </c>
      <c r="G91" s="3" t="s">
        <v>63038</v>
      </c>
      <c r="H91" s="6" t="s">
        <v>63038</v>
      </c>
      <c r="I91" s="7"/>
      <c r="J91" s="3" t="s">
        <v>17</v>
      </c>
      <c r="K91" s="3" t="s">
        <v>57</v>
      </c>
      <c r="L91" s="5" t="s">
        <v>57</v>
      </c>
    </row>
    <row r="92" spans="1:12">
      <c r="A92" s="9" t="s">
        <v>63039</v>
      </c>
      <c r="B92" s="4" t="s">
        <v>63040</v>
      </c>
      <c r="C92" s="4" t="s">
        <v>63040</v>
      </c>
      <c r="D92" s="16" t="s">
        <v>63040</v>
      </c>
      <c r="E92" s="41" t="s">
        <v>63040</v>
      </c>
      <c r="F92" s="27" t="s">
        <v>63040</v>
      </c>
      <c r="G92" s="3" t="s">
        <v>63040</v>
      </c>
      <c r="H92" s="6" t="s">
        <v>63040</v>
      </c>
      <c r="I92" s="7"/>
      <c r="J92" s="3" t="s">
        <v>17</v>
      </c>
      <c r="K92" s="3" t="s">
        <v>57</v>
      </c>
      <c r="L92" s="5" t="s">
        <v>57</v>
      </c>
    </row>
    <row r="93" spans="1:12">
      <c r="A93" s="9" t="s">
        <v>63041</v>
      </c>
      <c r="B93" s="4" t="s">
        <v>63042</v>
      </c>
      <c r="C93" s="4" t="s">
        <v>63043</v>
      </c>
      <c r="D93" s="4" t="s">
        <v>63044</v>
      </c>
      <c r="E93" s="4" t="s">
        <v>63045</v>
      </c>
      <c r="F93" s="4" t="s">
        <v>63046</v>
      </c>
      <c r="G93" s="5" t="s">
        <v>63047</v>
      </c>
      <c r="H93" s="6" t="s">
        <v>63048</v>
      </c>
      <c r="I93" s="7"/>
      <c r="J93" s="3" t="s">
        <v>17</v>
      </c>
      <c r="K93" s="3" t="s">
        <v>57</v>
      </c>
      <c r="L93" s="5" t="s">
        <v>57</v>
      </c>
    </row>
    <row r="94" spans="1:12">
      <c r="A94" s="9" t="s">
        <v>63049</v>
      </c>
      <c r="B94" s="4" t="s">
        <v>63050</v>
      </c>
      <c r="C94" s="4" t="s">
        <v>63050</v>
      </c>
      <c r="D94" s="4" t="s">
        <v>63050</v>
      </c>
      <c r="E94" s="4" t="s">
        <v>63050</v>
      </c>
      <c r="F94" s="4" t="s">
        <v>63050</v>
      </c>
      <c r="G94" s="3" t="s">
        <v>63050</v>
      </c>
      <c r="H94" s="6" t="s">
        <v>63050</v>
      </c>
      <c r="I94" s="7"/>
      <c r="J94" s="3" t="s">
        <v>17</v>
      </c>
      <c r="K94" s="3" t="s">
        <v>57</v>
      </c>
      <c r="L94" s="5" t="s">
        <v>57</v>
      </c>
    </row>
    <row r="95" spans="1:12">
      <c r="A95" s="9" t="s">
        <v>63051</v>
      </c>
      <c r="B95" s="4" t="s">
        <v>63052</v>
      </c>
      <c r="C95" s="4" t="s">
        <v>63053</v>
      </c>
      <c r="D95" s="4" t="s">
        <v>63054</v>
      </c>
      <c r="E95" s="4" t="s">
        <v>63055</v>
      </c>
      <c r="F95" s="4" t="s">
        <v>63056</v>
      </c>
      <c r="G95" s="3" t="s">
        <v>63057</v>
      </c>
      <c r="H95" s="6" t="s">
        <v>63058</v>
      </c>
      <c r="I95" s="7"/>
      <c r="J95" s="3" t="s">
        <v>17</v>
      </c>
      <c r="K95" s="3" t="s">
        <v>57</v>
      </c>
      <c r="L95" s="5" t="s">
        <v>57</v>
      </c>
    </row>
    <row r="96" spans="1:12">
      <c r="A96" s="9" t="s">
        <v>63059</v>
      </c>
      <c r="B96" s="4" t="s">
        <v>63060</v>
      </c>
      <c r="C96" s="4" t="s">
        <v>63060</v>
      </c>
      <c r="D96" s="4" t="s">
        <v>63060</v>
      </c>
      <c r="E96" s="4" t="s">
        <v>63060</v>
      </c>
      <c r="F96" s="4" t="s">
        <v>63060</v>
      </c>
      <c r="G96" s="3" t="s">
        <v>63060</v>
      </c>
      <c r="H96" s="6" t="s">
        <v>63060</v>
      </c>
      <c r="I96" s="7"/>
      <c r="J96" s="3" t="s">
        <v>17</v>
      </c>
      <c r="K96" s="3" t="s">
        <v>57</v>
      </c>
      <c r="L96" s="5" t="s">
        <v>57</v>
      </c>
    </row>
    <row r="97" spans="1:12">
      <c r="A97" s="9" t="s">
        <v>63061</v>
      </c>
      <c r="B97" s="4" t="s">
        <v>63062</v>
      </c>
      <c r="C97" s="4" t="s">
        <v>63063</v>
      </c>
      <c r="D97" s="4" t="s">
        <v>63064</v>
      </c>
      <c r="E97" s="4" t="s">
        <v>63065</v>
      </c>
      <c r="F97" s="4" t="s">
        <v>63066</v>
      </c>
      <c r="G97" s="3" t="s">
        <v>63067</v>
      </c>
      <c r="H97" s="6" t="s">
        <v>63068</v>
      </c>
      <c r="I97" s="7" t="s">
        <v>63069</v>
      </c>
      <c r="J97" s="3"/>
      <c r="K97" s="3"/>
      <c r="L97" s="5"/>
    </row>
    <row r="98" spans="1:12">
      <c r="A98" s="9" t="s">
        <v>63070</v>
      </c>
      <c r="B98" s="4" t="s">
        <v>22422</v>
      </c>
      <c r="C98" s="4" t="s">
        <v>22422</v>
      </c>
      <c r="D98" s="4" t="s">
        <v>22422</v>
      </c>
      <c r="E98" s="4" t="s">
        <v>22422</v>
      </c>
      <c r="F98" s="4" t="s">
        <v>22422</v>
      </c>
      <c r="G98" s="3" t="s">
        <v>22422</v>
      </c>
      <c r="H98" s="6" t="s">
        <v>22422</v>
      </c>
      <c r="I98" s="7"/>
      <c r="J98" s="3" t="s">
        <v>17</v>
      </c>
      <c r="K98" s="3" t="s">
        <v>57</v>
      </c>
      <c r="L98" s="5" t="s">
        <v>57</v>
      </c>
    </row>
    <row r="99" spans="1:12">
      <c r="A99" s="9" t="s">
        <v>63071</v>
      </c>
      <c r="B99" s="4" t="s">
        <v>63072</v>
      </c>
      <c r="C99" s="4" t="s">
        <v>63072</v>
      </c>
      <c r="D99" s="4" t="s">
        <v>63072</v>
      </c>
      <c r="E99" s="4" t="s">
        <v>63072</v>
      </c>
      <c r="F99" s="4" t="s">
        <v>63072</v>
      </c>
      <c r="G99" s="3" t="s">
        <v>63072</v>
      </c>
      <c r="H99" s="6" t="s">
        <v>63072</v>
      </c>
      <c r="I99" s="7"/>
      <c r="J99" s="3" t="s">
        <v>17</v>
      </c>
      <c r="K99" s="3" t="s">
        <v>57</v>
      </c>
      <c r="L99" s="5" t="s">
        <v>57</v>
      </c>
    </row>
    <row r="100" spans="1:12">
      <c r="A100" s="9" t="s">
        <v>63073</v>
      </c>
      <c r="B100" s="4" t="s">
        <v>63074</v>
      </c>
      <c r="C100" s="4" t="s">
        <v>63074</v>
      </c>
      <c r="D100" s="16" t="s">
        <v>63074</v>
      </c>
      <c r="E100" s="41" t="s">
        <v>63074</v>
      </c>
      <c r="F100" s="27" t="s">
        <v>63074</v>
      </c>
      <c r="G100" s="3" t="s">
        <v>63074</v>
      </c>
      <c r="H100" s="6" t="s">
        <v>24932</v>
      </c>
      <c r="I100" s="7"/>
      <c r="J100" s="3" t="s">
        <v>17</v>
      </c>
      <c r="K100" s="3" t="s">
        <v>57</v>
      </c>
      <c r="L100" s="5" t="s">
        <v>57</v>
      </c>
    </row>
    <row r="101" spans="1:12">
      <c r="A101" s="9" t="s">
        <v>63075</v>
      </c>
      <c r="B101" s="4" t="s">
        <v>63076</v>
      </c>
      <c r="C101" s="4" t="s">
        <v>63076</v>
      </c>
      <c r="D101" s="16" t="s">
        <v>63076</v>
      </c>
      <c r="E101" s="41" t="s">
        <v>63076</v>
      </c>
      <c r="F101" s="27" t="s">
        <v>63076</v>
      </c>
      <c r="G101" s="3" t="s">
        <v>63076</v>
      </c>
      <c r="H101" s="6" t="s">
        <v>63076</v>
      </c>
      <c r="I101" s="7"/>
      <c r="J101" s="3" t="s">
        <v>17</v>
      </c>
      <c r="K101" s="3" t="s">
        <v>57</v>
      </c>
      <c r="L101" s="5" t="s">
        <v>57</v>
      </c>
    </row>
    <row r="102" spans="1:12">
      <c r="A102" s="9" t="s">
        <v>63077</v>
      </c>
      <c r="B102" s="4" t="s">
        <v>63078</v>
      </c>
      <c r="C102" s="4" t="s">
        <v>63078</v>
      </c>
      <c r="D102" s="16" t="s">
        <v>63078</v>
      </c>
      <c r="E102" s="41" t="s">
        <v>63078</v>
      </c>
      <c r="F102" s="27" t="s">
        <v>63078</v>
      </c>
      <c r="G102" s="3" t="s">
        <v>63078</v>
      </c>
      <c r="H102" s="6" t="s">
        <v>63078</v>
      </c>
      <c r="I102" s="7"/>
      <c r="J102" s="3" t="s">
        <v>17</v>
      </c>
      <c r="K102" s="3" t="s">
        <v>57</v>
      </c>
      <c r="L102" s="5" t="s">
        <v>57</v>
      </c>
    </row>
    <row r="103" spans="1:12">
      <c r="A103" s="9" t="s">
        <v>63079</v>
      </c>
      <c r="B103" s="4" t="s">
        <v>20793</v>
      </c>
      <c r="C103" s="4" t="s">
        <v>20793</v>
      </c>
      <c r="D103" s="16" t="s">
        <v>20793</v>
      </c>
      <c r="E103" s="41" t="s">
        <v>20793</v>
      </c>
      <c r="F103" s="27" t="s">
        <v>20793</v>
      </c>
      <c r="G103" s="3" t="s">
        <v>20793</v>
      </c>
      <c r="H103" s="6" t="s">
        <v>20793</v>
      </c>
      <c r="I103" s="7"/>
      <c r="J103" s="3" t="s">
        <v>17</v>
      </c>
      <c r="K103" s="3" t="s">
        <v>57</v>
      </c>
      <c r="L103" s="5" t="s">
        <v>57</v>
      </c>
    </row>
    <row r="104" spans="1:12">
      <c r="A104" s="9" t="s">
        <v>63080</v>
      </c>
      <c r="B104" s="4" t="s">
        <v>63081</v>
      </c>
      <c r="C104" s="4" t="s">
        <v>63081</v>
      </c>
      <c r="D104" s="16" t="s">
        <v>63081</v>
      </c>
      <c r="E104" s="41" t="s">
        <v>63081</v>
      </c>
      <c r="F104" s="27" t="s">
        <v>63081</v>
      </c>
      <c r="G104" s="3" t="s">
        <v>63081</v>
      </c>
      <c r="H104" s="6" t="s">
        <v>63081</v>
      </c>
      <c r="I104" s="7"/>
      <c r="J104" s="3" t="s">
        <v>17</v>
      </c>
      <c r="K104" s="3" t="s">
        <v>57</v>
      </c>
      <c r="L104" s="5" t="s">
        <v>57</v>
      </c>
    </row>
    <row r="105" spans="1:12">
      <c r="A105" s="9" t="s">
        <v>63082</v>
      </c>
      <c r="B105" s="4" t="s">
        <v>63083</v>
      </c>
      <c r="C105" s="4" t="s">
        <v>63083</v>
      </c>
      <c r="D105" s="16" t="s">
        <v>63083</v>
      </c>
      <c r="E105" s="41" t="s">
        <v>63083</v>
      </c>
      <c r="F105" s="27" t="s">
        <v>63083</v>
      </c>
      <c r="G105" s="3" t="s">
        <v>63083</v>
      </c>
      <c r="H105" s="6" t="s">
        <v>63083</v>
      </c>
      <c r="I105" s="7"/>
      <c r="J105" s="3" t="s">
        <v>17</v>
      </c>
      <c r="K105" s="3" t="s">
        <v>57</v>
      </c>
      <c r="L105" s="5" t="s">
        <v>57</v>
      </c>
    </row>
    <row r="106" spans="1:12">
      <c r="A106" s="9" t="s">
        <v>63084</v>
      </c>
      <c r="B106" s="13" t="s">
        <v>63085</v>
      </c>
      <c r="C106" s="4" t="s">
        <v>63086</v>
      </c>
      <c r="D106" s="16" t="s">
        <v>63087</v>
      </c>
      <c r="E106" s="41" t="s">
        <v>63088</v>
      </c>
      <c r="F106" s="27" t="s">
        <v>63089</v>
      </c>
      <c r="G106" s="5" t="s">
        <v>63085</v>
      </c>
      <c r="H106" s="6" t="s">
        <v>63090</v>
      </c>
      <c r="I106" s="7" t="s">
        <v>63091</v>
      </c>
      <c r="J106" s="3" t="s">
        <v>63092</v>
      </c>
      <c r="K106" s="3"/>
      <c r="L106" s="5" t="s">
        <v>57</v>
      </c>
    </row>
    <row r="107" spans="1:12">
      <c r="A107" s="9" t="s">
        <v>63093</v>
      </c>
      <c r="B107" s="4" t="s">
        <v>63094</v>
      </c>
      <c r="C107" s="4" t="s">
        <v>20728</v>
      </c>
      <c r="D107" s="16" t="s">
        <v>63095</v>
      </c>
      <c r="E107" s="41" t="s">
        <v>63096</v>
      </c>
      <c r="F107" s="27" t="s">
        <v>20731</v>
      </c>
      <c r="G107" s="3" t="s">
        <v>63094</v>
      </c>
      <c r="H107" s="6" t="s">
        <v>63097</v>
      </c>
      <c r="I107" s="7" t="s">
        <v>63098</v>
      </c>
      <c r="J107" s="3" t="s">
        <v>63099</v>
      </c>
      <c r="K107" s="3"/>
      <c r="L107" s="5" t="s">
        <v>57</v>
      </c>
    </row>
    <row r="108" spans="1:12">
      <c r="A108" s="9" t="s">
        <v>63100</v>
      </c>
      <c r="B108" s="4" t="s">
        <v>17613</v>
      </c>
      <c r="C108" s="4" t="s">
        <v>17613</v>
      </c>
      <c r="D108" s="16" t="s">
        <v>17613</v>
      </c>
      <c r="E108" s="41" t="s">
        <v>17613</v>
      </c>
      <c r="F108" s="27" t="s">
        <v>17613</v>
      </c>
      <c r="G108" s="3" t="s">
        <v>17613</v>
      </c>
      <c r="H108" s="6" t="s">
        <v>17613</v>
      </c>
      <c r="I108" s="7"/>
      <c r="J108" s="3" t="s">
        <v>17</v>
      </c>
      <c r="K108" s="3" t="s">
        <v>57</v>
      </c>
      <c r="L108" s="5" t="s">
        <v>57</v>
      </c>
    </row>
    <row r="109" spans="1:12">
      <c r="A109" s="9" t="s">
        <v>63101</v>
      </c>
      <c r="B109" s="4" t="s">
        <v>63102</v>
      </c>
      <c r="C109" s="4" t="s">
        <v>63102</v>
      </c>
      <c r="D109" s="16" t="s">
        <v>63102</v>
      </c>
      <c r="E109" s="41" t="s">
        <v>63102</v>
      </c>
      <c r="F109" s="27" t="s">
        <v>63102</v>
      </c>
      <c r="G109" s="3" t="s">
        <v>63102</v>
      </c>
      <c r="H109" s="6" t="s">
        <v>63102</v>
      </c>
      <c r="I109" s="7"/>
      <c r="J109" s="3" t="s">
        <v>17</v>
      </c>
      <c r="K109" s="3" t="s">
        <v>57</v>
      </c>
      <c r="L109" s="5" t="s">
        <v>57</v>
      </c>
    </row>
    <row r="110" spans="1:12">
      <c r="A110" s="9" t="s">
        <v>63103</v>
      </c>
      <c r="B110" s="4" t="s">
        <v>63104</v>
      </c>
      <c r="C110" s="4" t="s">
        <v>63104</v>
      </c>
      <c r="D110" s="16" t="s">
        <v>63104</v>
      </c>
      <c r="E110" s="41" t="s">
        <v>63104</v>
      </c>
      <c r="F110" s="27" t="s">
        <v>63104</v>
      </c>
      <c r="G110" s="3" t="s">
        <v>63104</v>
      </c>
      <c r="H110" s="6" t="s">
        <v>63104</v>
      </c>
      <c r="I110" s="7"/>
      <c r="J110" s="3" t="s">
        <v>17</v>
      </c>
      <c r="K110" s="3" t="s">
        <v>57</v>
      </c>
      <c r="L110" s="5" t="s">
        <v>57</v>
      </c>
    </row>
    <row r="111" spans="1:12">
      <c r="A111" s="9" t="s">
        <v>63105</v>
      </c>
      <c r="B111" s="4" t="s">
        <v>14316</v>
      </c>
      <c r="C111" s="4" t="s">
        <v>63106</v>
      </c>
      <c r="D111" s="16" t="s">
        <v>14318</v>
      </c>
      <c r="E111" s="41" t="s">
        <v>63107</v>
      </c>
      <c r="F111" s="27" t="s">
        <v>63108</v>
      </c>
      <c r="G111" s="5" t="s">
        <v>14321</v>
      </c>
      <c r="H111" s="6" t="s">
        <v>14322</v>
      </c>
      <c r="I111" s="7" t="s">
        <v>14323</v>
      </c>
      <c r="J111" s="3" t="s">
        <v>17</v>
      </c>
      <c r="K111" s="3"/>
      <c r="L111" s="5" t="s">
        <v>57</v>
      </c>
    </row>
    <row r="112" spans="1:12">
      <c r="A112" s="9" t="s">
        <v>63109</v>
      </c>
      <c r="B112" s="4" t="s">
        <v>4733</v>
      </c>
      <c r="C112" s="4" t="s">
        <v>22540</v>
      </c>
      <c r="D112" s="16" t="s">
        <v>4735</v>
      </c>
      <c r="E112" s="41" t="s">
        <v>8491</v>
      </c>
      <c r="F112" s="27" t="s">
        <v>63110</v>
      </c>
      <c r="G112" s="5" t="s">
        <v>4737</v>
      </c>
      <c r="H112" s="6" t="s">
        <v>10315</v>
      </c>
      <c r="I112" s="7" t="s">
        <v>8491</v>
      </c>
      <c r="J112" s="3" t="s">
        <v>63111</v>
      </c>
      <c r="K112" s="3"/>
      <c r="L112" s="5" t="s">
        <v>57</v>
      </c>
    </row>
    <row r="113" spans="1:12">
      <c r="A113" s="9" t="s">
        <v>63112</v>
      </c>
      <c r="B113" s="4" t="s">
        <v>63113</v>
      </c>
      <c r="C113" s="4" t="s">
        <v>63114</v>
      </c>
      <c r="D113" s="16" t="s">
        <v>63115</v>
      </c>
      <c r="E113" s="41" t="s">
        <v>63116</v>
      </c>
      <c r="F113" s="27" t="s">
        <v>63113</v>
      </c>
      <c r="G113" s="5" t="s">
        <v>63117</v>
      </c>
      <c r="H113" s="6" t="s">
        <v>63118</v>
      </c>
      <c r="I113" s="7" t="s">
        <v>63119</v>
      </c>
      <c r="J113" s="3" t="s">
        <v>63120</v>
      </c>
      <c r="K113" s="3"/>
      <c r="L113" s="5" t="s">
        <v>57</v>
      </c>
    </row>
    <row r="114" spans="1:12">
      <c r="A114" s="9" t="s">
        <v>63121</v>
      </c>
      <c r="B114" s="4" t="s">
        <v>63122</v>
      </c>
      <c r="C114" s="4" t="s">
        <v>63123</v>
      </c>
      <c r="D114" s="16" t="s">
        <v>63124</v>
      </c>
      <c r="E114" s="41" t="s">
        <v>63125</v>
      </c>
      <c r="F114" s="27" t="s">
        <v>63126</v>
      </c>
      <c r="G114" s="5" t="s">
        <v>63127</v>
      </c>
      <c r="H114" s="6" t="s">
        <v>63128</v>
      </c>
      <c r="I114" s="7" t="s">
        <v>63125</v>
      </c>
      <c r="J114" s="3" t="s">
        <v>17</v>
      </c>
      <c r="K114" s="3"/>
      <c r="L114" s="5" t="s">
        <v>57</v>
      </c>
    </row>
    <row r="115" spans="1:12">
      <c r="A115" s="9" t="s">
        <v>63129</v>
      </c>
      <c r="B115" s="4" t="s">
        <v>63130</v>
      </c>
      <c r="C115" s="4" t="s">
        <v>63130</v>
      </c>
      <c r="D115" s="16" t="s">
        <v>63131</v>
      </c>
      <c r="E115" s="41" t="s">
        <v>63130</v>
      </c>
      <c r="F115" s="27" t="s">
        <v>63130</v>
      </c>
      <c r="G115" s="5" t="s">
        <v>63132</v>
      </c>
      <c r="H115" s="6" t="s">
        <v>63133</v>
      </c>
      <c r="I115" s="7"/>
      <c r="J115" s="3" t="s">
        <v>17</v>
      </c>
      <c r="K115" s="3" t="s">
        <v>57</v>
      </c>
      <c r="L115" s="5" t="s">
        <v>57</v>
      </c>
    </row>
    <row r="116" spans="1:12">
      <c r="A116" s="9" t="s">
        <v>63134</v>
      </c>
      <c r="B116" s="4" t="s">
        <v>63135</v>
      </c>
      <c r="C116" s="4" t="s">
        <v>63135</v>
      </c>
      <c r="D116" s="16" t="s">
        <v>63135</v>
      </c>
      <c r="E116" s="41" t="s">
        <v>63135</v>
      </c>
      <c r="F116" s="27" t="s">
        <v>63135</v>
      </c>
      <c r="G116" s="5" t="s">
        <v>63136</v>
      </c>
      <c r="H116" s="6" t="s">
        <v>63135</v>
      </c>
      <c r="I116" s="7"/>
      <c r="J116" s="3" t="s">
        <v>17</v>
      </c>
      <c r="K116" s="3" t="s">
        <v>57</v>
      </c>
      <c r="L116" s="5" t="s">
        <v>57</v>
      </c>
    </row>
    <row r="117" spans="1:12">
      <c r="A117" s="9" t="s">
        <v>63137</v>
      </c>
      <c r="B117" s="13" t="s">
        <v>20862</v>
      </c>
      <c r="C117" s="13" t="s">
        <v>20863</v>
      </c>
      <c r="D117" s="16" t="s">
        <v>20864</v>
      </c>
      <c r="E117" s="41" t="s">
        <v>20865</v>
      </c>
      <c r="F117" s="29" t="s">
        <v>20866</v>
      </c>
      <c r="G117" s="5" t="s">
        <v>20867</v>
      </c>
      <c r="H117" s="6" t="s">
        <v>20868</v>
      </c>
      <c r="I117" s="7" t="s">
        <v>20869</v>
      </c>
      <c r="J117" s="3" t="s">
        <v>63138</v>
      </c>
      <c r="K117" s="3"/>
      <c r="L117" s="5" t="s">
        <v>57</v>
      </c>
    </row>
    <row r="118" spans="1:12">
      <c r="A118" s="9" t="s">
        <v>63139</v>
      </c>
      <c r="B118" s="13" t="s">
        <v>63140</v>
      </c>
      <c r="C118" s="13" t="s">
        <v>63141</v>
      </c>
      <c r="D118" s="16" t="s">
        <v>63142</v>
      </c>
      <c r="E118" s="41" t="s">
        <v>63143</v>
      </c>
      <c r="F118" s="29" t="s">
        <v>63144</v>
      </c>
      <c r="G118" s="5" t="s">
        <v>63145</v>
      </c>
      <c r="H118" s="6" t="s">
        <v>63146</v>
      </c>
      <c r="I118" s="7" t="s">
        <v>63147</v>
      </c>
      <c r="J118" s="3" t="s">
        <v>17</v>
      </c>
      <c r="K118" s="3"/>
      <c r="L118" s="5" t="s">
        <v>57</v>
      </c>
    </row>
    <row r="119" spans="1:12">
      <c r="A119" s="178" t="s">
        <v>63148</v>
      </c>
      <c r="B119" s="13" t="s">
        <v>1938</v>
      </c>
      <c r="C119" s="13" t="s">
        <v>63149</v>
      </c>
      <c r="D119" s="16" t="s">
        <v>63150</v>
      </c>
      <c r="E119" s="41" t="s">
        <v>2029</v>
      </c>
      <c r="F119" s="29" t="s">
        <v>2026</v>
      </c>
      <c r="G119" s="5" t="s">
        <v>63151</v>
      </c>
      <c r="H119" s="6" t="s">
        <v>63152</v>
      </c>
      <c r="I119" s="7" t="s">
        <v>63153</v>
      </c>
      <c r="J119" s="3"/>
      <c r="K119" s="3"/>
      <c r="L119" s="5" t="s">
        <v>57</v>
      </c>
    </row>
    <row r="120" spans="1:12">
      <c r="A120" s="9" t="s">
        <v>63154</v>
      </c>
      <c r="B120" s="13" t="s">
        <v>63155</v>
      </c>
      <c r="C120" s="13" t="s">
        <v>63156</v>
      </c>
      <c r="D120" s="16" t="s">
        <v>63157</v>
      </c>
      <c r="E120" s="41" t="s">
        <v>63158</v>
      </c>
      <c r="F120" s="29" t="s">
        <v>63159</v>
      </c>
      <c r="G120" s="5" t="s">
        <v>63160</v>
      </c>
      <c r="H120" s="6" t="s">
        <v>63161</v>
      </c>
      <c r="I120" s="7" t="s">
        <v>63162</v>
      </c>
      <c r="J120" s="3" t="s">
        <v>63163</v>
      </c>
      <c r="K120" s="3"/>
      <c r="L120" s="5" t="s">
        <v>57</v>
      </c>
    </row>
    <row r="121" spans="1:12">
      <c r="A121" s="9" t="s">
        <v>63164</v>
      </c>
      <c r="B121" s="13" t="s">
        <v>16689</v>
      </c>
      <c r="C121" s="13" t="s">
        <v>16689</v>
      </c>
      <c r="D121" s="16" t="s">
        <v>16689</v>
      </c>
      <c r="E121" s="41" t="s">
        <v>16689</v>
      </c>
      <c r="F121" s="29" t="s">
        <v>16689</v>
      </c>
      <c r="G121" s="5" t="s">
        <v>16689</v>
      </c>
      <c r="H121" s="6" t="s">
        <v>16689</v>
      </c>
      <c r="I121" s="7"/>
      <c r="J121" s="3" t="s">
        <v>17</v>
      </c>
      <c r="K121" s="3" t="s">
        <v>57</v>
      </c>
      <c r="L121" s="5" t="s">
        <v>57</v>
      </c>
    </row>
    <row r="122" spans="1:12">
      <c r="A122" s="9" t="s">
        <v>63165</v>
      </c>
      <c r="B122" s="13" t="s">
        <v>63166</v>
      </c>
      <c r="C122" s="13" t="s">
        <v>63167</v>
      </c>
      <c r="D122" s="16" t="s">
        <v>63168</v>
      </c>
      <c r="E122" s="41" t="s">
        <v>63169</v>
      </c>
      <c r="F122" s="29" t="s">
        <v>63170</v>
      </c>
      <c r="G122" s="5" t="s">
        <v>63171</v>
      </c>
      <c r="H122" s="6" t="s">
        <v>63172</v>
      </c>
      <c r="I122" s="7" t="s">
        <v>63169</v>
      </c>
      <c r="J122" s="3" t="s">
        <v>17</v>
      </c>
      <c r="K122" s="3"/>
      <c r="L122" s="5" t="s">
        <v>57</v>
      </c>
    </row>
    <row r="123" spans="1:12">
      <c r="A123" s="9" t="s">
        <v>63173</v>
      </c>
      <c r="B123" s="13" t="s">
        <v>63174</v>
      </c>
      <c r="C123" s="13" t="s">
        <v>63174</v>
      </c>
      <c r="D123" s="16" t="s">
        <v>63174</v>
      </c>
      <c r="E123" s="41" t="s">
        <v>63174</v>
      </c>
      <c r="F123" s="29" t="s">
        <v>63174</v>
      </c>
      <c r="G123" s="5" t="s">
        <v>63174</v>
      </c>
      <c r="H123" s="6" t="s">
        <v>63174</v>
      </c>
      <c r="I123" s="7"/>
      <c r="J123" s="3" t="s">
        <v>17</v>
      </c>
      <c r="K123" s="3" t="s">
        <v>57</v>
      </c>
      <c r="L123" s="5" t="s">
        <v>57</v>
      </c>
    </row>
    <row r="124" spans="1:12">
      <c r="A124" s="9" t="s">
        <v>63175</v>
      </c>
      <c r="B124" s="13" t="s">
        <v>63176</v>
      </c>
      <c r="C124" s="13" t="s">
        <v>63177</v>
      </c>
      <c r="D124" s="16" t="s">
        <v>63178</v>
      </c>
      <c r="E124" s="41" t="s">
        <v>63179</v>
      </c>
      <c r="F124" s="29" t="s">
        <v>63180</v>
      </c>
      <c r="G124" s="5" t="s">
        <v>63181</v>
      </c>
      <c r="H124" s="6" t="s">
        <v>63182</v>
      </c>
      <c r="I124" s="7" t="s">
        <v>63183</v>
      </c>
      <c r="J124" s="3" t="s">
        <v>17</v>
      </c>
      <c r="K124" s="3"/>
      <c r="L124" s="5" t="s">
        <v>57</v>
      </c>
    </row>
    <row r="125" spans="1:12">
      <c r="A125" s="9" t="s">
        <v>63184</v>
      </c>
      <c r="B125" s="13" t="s">
        <v>63185</v>
      </c>
      <c r="C125" s="13" t="s">
        <v>63186</v>
      </c>
      <c r="D125" s="16" t="s">
        <v>63187</v>
      </c>
      <c r="E125" s="41" t="s">
        <v>63188</v>
      </c>
      <c r="F125" s="29" t="s">
        <v>63189</v>
      </c>
      <c r="G125" s="5" t="s">
        <v>63190</v>
      </c>
      <c r="H125" s="6" t="s">
        <v>63191</v>
      </c>
      <c r="I125" s="7" t="s">
        <v>63192</v>
      </c>
      <c r="J125" s="3" t="s">
        <v>63193</v>
      </c>
      <c r="K125" s="3"/>
      <c r="L125" s="5" t="s">
        <v>57</v>
      </c>
    </row>
    <row r="126" spans="1:12">
      <c r="A126" s="9" t="s">
        <v>63194</v>
      </c>
      <c r="B126" s="13" t="s">
        <v>63195</v>
      </c>
      <c r="C126" s="13" t="s">
        <v>63195</v>
      </c>
      <c r="D126" s="16" t="s">
        <v>63195</v>
      </c>
      <c r="E126" s="41" t="s">
        <v>63195</v>
      </c>
      <c r="F126" s="29" t="s">
        <v>63195</v>
      </c>
      <c r="G126" s="5" t="s">
        <v>63195</v>
      </c>
      <c r="H126" s="6" t="s">
        <v>63195</v>
      </c>
      <c r="I126" s="7"/>
      <c r="J126" s="3" t="s">
        <v>17</v>
      </c>
      <c r="K126" s="3" t="s">
        <v>57</v>
      </c>
      <c r="L126" s="5" t="s">
        <v>57</v>
      </c>
    </row>
    <row r="127" spans="1:12">
      <c r="A127" s="9" t="s">
        <v>63196</v>
      </c>
      <c r="B127" s="13" t="s">
        <v>63197</v>
      </c>
      <c r="C127" s="13" t="s">
        <v>63197</v>
      </c>
      <c r="D127" s="16" t="s">
        <v>63197</v>
      </c>
      <c r="E127" s="41" t="s">
        <v>63197</v>
      </c>
      <c r="F127" s="29" t="s">
        <v>63197</v>
      </c>
      <c r="G127" s="5" t="s">
        <v>63197</v>
      </c>
      <c r="H127" s="6" t="s">
        <v>63197</v>
      </c>
      <c r="I127" s="7"/>
      <c r="J127" s="3" t="s">
        <v>17</v>
      </c>
      <c r="K127" s="3" t="s">
        <v>57</v>
      </c>
      <c r="L127" s="5" t="s">
        <v>57</v>
      </c>
    </row>
    <row r="128" spans="1:12">
      <c r="A128" s="9" t="s">
        <v>63198</v>
      </c>
      <c r="B128" s="13" t="s">
        <v>4990</v>
      </c>
      <c r="C128" s="13" t="s">
        <v>4990</v>
      </c>
      <c r="D128" s="16" t="s">
        <v>4990</v>
      </c>
      <c r="E128" s="41" t="s">
        <v>4990</v>
      </c>
      <c r="F128" s="29" t="s">
        <v>4990</v>
      </c>
      <c r="G128" s="5" t="s">
        <v>4991</v>
      </c>
      <c r="H128" s="6" t="s">
        <v>4992</v>
      </c>
      <c r="I128" s="7" t="s">
        <v>4993</v>
      </c>
      <c r="J128" s="3"/>
      <c r="K128" s="3"/>
      <c r="L128" s="5" t="s">
        <v>57</v>
      </c>
    </row>
    <row r="129" spans="1:12">
      <c r="A129" s="9" t="s">
        <v>63199</v>
      </c>
      <c r="B129" s="13" t="s">
        <v>63021</v>
      </c>
      <c r="C129" s="13" t="s">
        <v>63021</v>
      </c>
      <c r="D129" s="16" t="s">
        <v>63021</v>
      </c>
      <c r="E129" s="41" t="s">
        <v>63021</v>
      </c>
      <c r="F129" s="29" t="s">
        <v>63021</v>
      </c>
      <c r="G129" s="5" t="s">
        <v>63021</v>
      </c>
      <c r="H129" s="6" t="s">
        <v>63021</v>
      </c>
      <c r="I129" s="7"/>
      <c r="J129" s="3" t="s">
        <v>17</v>
      </c>
      <c r="K129" s="3" t="s">
        <v>57</v>
      </c>
      <c r="L129" s="5" t="s">
        <v>57</v>
      </c>
    </row>
    <row r="130" spans="1:12">
      <c r="A130" s="9" t="s">
        <v>63200</v>
      </c>
      <c r="B130" s="13" t="s">
        <v>63023</v>
      </c>
      <c r="C130" s="13" t="s">
        <v>63023</v>
      </c>
      <c r="D130" s="16" t="s">
        <v>63023</v>
      </c>
      <c r="E130" s="41" t="s">
        <v>63023</v>
      </c>
      <c r="F130" s="29" t="s">
        <v>63023</v>
      </c>
      <c r="G130" s="5" t="s">
        <v>63023</v>
      </c>
      <c r="H130" s="6" t="s">
        <v>63023</v>
      </c>
      <c r="I130" s="7"/>
      <c r="J130" s="3" t="s">
        <v>17</v>
      </c>
      <c r="K130" s="3" t="s">
        <v>57</v>
      </c>
      <c r="L130" s="5" t="s">
        <v>57</v>
      </c>
    </row>
    <row r="131" spans="1:12">
      <c r="A131" s="9" t="s">
        <v>63201</v>
      </c>
      <c r="B131" s="13" t="s">
        <v>63026</v>
      </c>
      <c r="C131" s="13" t="s">
        <v>63026</v>
      </c>
      <c r="D131" s="16" t="s">
        <v>63026</v>
      </c>
      <c r="E131" s="41" t="s">
        <v>63026</v>
      </c>
      <c r="F131" s="29" t="s">
        <v>63026</v>
      </c>
      <c r="G131" s="5" t="s">
        <v>63026</v>
      </c>
      <c r="H131" s="6" t="s">
        <v>63026</v>
      </c>
      <c r="I131" s="7"/>
      <c r="J131" s="3" t="s">
        <v>17</v>
      </c>
      <c r="K131" s="3" t="s">
        <v>57</v>
      </c>
      <c r="L131" s="5" t="s">
        <v>57</v>
      </c>
    </row>
    <row r="132" spans="1:12">
      <c r="A132" s="9" t="s">
        <v>63202</v>
      </c>
      <c r="B132" s="13" t="s">
        <v>63203</v>
      </c>
      <c r="C132" s="13" t="s">
        <v>63203</v>
      </c>
      <c r="D132" s="16" t="s">
        <v>63203</v>
      </c>
      <c r="E132" s="41" t="s">
        <v>63203</v>
      </c>
      <c r="F132" s="29" t="s">
        <v>63203</v>
      </c>
      <c r="G132" s="5" t="s">
        <v>63203</v>
      </c>
      <c r="H132" s="6" t="s">
        <v>63203</v>
      </c>
      <c r="I132" s="7"/>
      <c r="J132" s="3" t="s">
        <v>17</v>
      </c>
      <c r="K132" s="3" t="s">
        <v>57</v>
      </c>
      <c r="L132" s="5" t="s">
        <v>57</v>
      </c>
    </row>
    <row r="133" spans="1:12">
      <c r="A133" s="9" t="s">
        <v>63204</v>
      </c>
      <c r="B133" s="13" t="s">
        <v>63205</v>
      </c>
      <c r="C133" s="13" t="s">
        <v>63205</v>
      </c>
      <c r="D133" s="16" t="s">
        <v>63205</v>
      </c>
      <c r="E133" s="41" t="s">
        <v>63205</v>
      </c>
      <c r="F133" s="29" t="s">
        <v>63205</v>
      </c>
      <c r="G133" s="5" t="s">
        <v>63205</v>
      </c>
      <c r="H133" s="6" t="s">
        <v>63205</v>
      </c>
      <c r="I133" s="7"/>
      <c r="J133" s="3" t="s">
        <v>17</v>
      </c>
      <c r="K133" s="3" t="s">
        <v>57</v>
      </c>
      <c r="L133" s="5" t="s">
        <v>57</v>
      </c>
    </row>
    <row r="134" spans="1:12">
      <c r="A134" s="9" t="s">
        <v>63206</v>
      </c>
      <c r="B134" s="13" t="s">
        <v>22422</v>
      </c>
      <c r="C134" s="13" t="s">
        <v>22422</v>
      </c>
      <c r="D134" s="16" t="s">
        <v>22422</v>
      </c>
      <c r="E134" s="41" t="s">
        <v>22422</v>
      </c>
      <c r="F134" s="29" t="s">
        <v>22422</v>
      </c>
      <c r="G134" s="5" t="s">
        <v>22422</v>
      </c>
      <c r="H134" s="6" t="s">
        <v>22422</v>
      </c>
      <c r="I134" s="7"/>
      <c r="J134" s="3" t="s">
        <v>17</v>
      </c>
      <c r="K134" s="3" t="s">
        <v>57</v>
      </c>
      <c r="L134" s="5" t="s">
        <v>57</v>
      </c>
    </row>
    <row r="135" spans="1:12">
      <c r="A135" s="9" t="s">
        <v>63207</v>
      </c>
      <c r="B135" s="13" t="s">
        <v>23741</v>
      </c>
      <c r="C135" s="13" t="s">
        <v>23741</v>
      </c>
      <c r="D135" s="16" t="s">
        <v>23741</v>
      </c>
      <c r="E135" s="41" t="s">
        <v>23741</v>
      </c>
      <c r="F135" s="29" t="s">
        <v>23741</v>
      </c>
      <c r="G135" s="5" t="s">
        <v>23741</v>
      </c>
      <c r="H135" s="6" t="s">
        <v>23741</v>
      </c>
      <c r="I135" s="7"/>
      <c r="J135" s="3" t="s">
        <v>17</v>
      </c>
      <c r="K135" s="3" t="s">
        <v>57</v>
      </c>
      <c r="L135" s="5" t="s">
        <v>57</v>
      </c>
    </row>
    <row r="136" spans="1:12">
      <c r="A136" s="9" t="s">
        <v>63208</v>
      </c>
      <c r="B136" s="13" t="s">
        <v>63050</v>
      </c>
      <c r="C136" s="13" t="s">
        <v>63050</v>
      </c>
      <c r="D136" s="16" t="s">
        <v>63050</v>
      </c>
      <c r="E136" s="41" t="s">
        <v>63050</v>
      </c>
      <c r="F136" s="29" t="s">
        <v>63050</v>
      </c>
      <c r="G136" s="5" t="s">
        <v>63050</v>
      </c>
      <c r="H136" s="6" t="s">
        <v>63050</v>
      </c>
      <c r="I136" s="7"/>
      <c r="J136" s="3" t="s">
        <v>17</v>
      </c>
      <c r="K136" s="3" t="s">
        <v>57</v>
      </c>
      <c r="L136" s="5" t="s">
        <v>57</v>
      </c>
    </row>
    <row r="137" spans="1:12">
      <c r="A137" s="9" t="s">
        <v>63209</v>
      </c>
      <c r="B137" s="13" t="s">
        <v>63078</v>
      </c>
      <c r="C137" s="13" t="s">
        <v>63078</v>
      </c>
      <c r="D137" s="16" t="s">
        <v>63078</v>
      </c>
      <c r="E137" s="41" t="s">
        <v>63078</v>
      </c>
      <c r="F137" s="29" t="s">
        <v>63078</v>
      </c>
      <c r="G137" s="5" t="s">
        <v>63078</v>
      </c>
      <c r="H137" s="6" t="s">
        <v>63078</v>
      </c>
      <c r="I137" s="7"/>
      <c r="J137" s="3" t="s">
        <v>17</v>
      </c>
      <c r="K137" s="3" t="s">
        <v>57</v>
      </c>
      <c r="L137" s="5" t="s">
        <v>57</v>
      </c>
    </row>
    <row r="138" spans="1:12">
      <c r="A138" s="9" t="s">
        <v>63210</v>
      </c>
      <c r="B138" s="13" t="s">
        <v>53733</v>
      </c>
      <c r="C138" s="13" t="s">
        <v>53733</v>
      </c>
      <c r="D138" s="16" t="s">
        <v>53733</v>
      </c>
      <c r="E138" s="41" t="s">
        <v>53733</v>
      </c>
      <c r="F138" s="29" t="s">
        <v>53733</v>
      </c>
      <c r="G138" s="5" t="s">
        <v>53733</v>
      </c>
      <c r="H138" s="6" t="s">
        <v>53733</v>
      </c>
      <c r="I138" s="7"/>
      <c r="J138" s="3" t="s">
        <v>17</v>
      </c>
      <c r="K138" s="3" t="s">
        <v>57</v>
      </c>
      <c r="L138" s="5" t="s">
        <v>57</v>
      </c>
    </row>
    <row r="139" spans="1:12">
      <c r="A139" s="9" t="s">
        <v>63211</v>
      </c>
      <c r="B139" s="13" t="s">
        <v>15217</v>
      </c>
      <c r="C139" s="13" t="s">
        <v>15217</v>
      </c>
      <c r="D139" s="16" t="s">
        <v>15217</v>
      </c>
      <c r="E139" s="41" t="s">
        <v>15217</v>
      </c>
      <c r="F139" s="29" t="s">
        <v>15217</v>
      </c>
      <c r="G139" s="5" t="s">
        <v>15217</v>
      </c>
      <c r="H139" s="6" t="s">
        <v>15217</v>
      </c>
      <c r="I139" s="7"/>
      <c r="J139" s="3" t="s">
        <v>17</v>
      </c>
      <c r="K139" s="3" t="s">
        <v>57</v>
      </c>
      <c r="L139" s="5" t="s">
        <v>57</v>
      </c>
    </row>
    <row r="140" spans="1:12">
      <c r="A140" s="9" t="s">
        <v>63212</v>
      </c>
      <c r="B140" s="13" t="s">
        <v>63213</v>
      </c>
      <c r="C140" s="13" t="s">
        <v>63213</v>
      </c>
      <c r="D140" s="16" t="s">
        <v>63213</v>
      </c>
      <c r="E140" s="41" t="s">
        <v>63213</v>
      </c>
      <c r="F140" s="29" t="s">
        <v>63213</v>
      </c>
      <c r="G140" s="5" t="s">
        <v>63213</v>
      </c>
      <c r="H140" s="6" t="s">
        <v>63213</v>
      </c>
      <c r="I140" s="7"/>
      <c r="J140" s="3" t="s">
        <v>17</v>
      </c>
      <c r="K140" s="3" t="s">
        <v>57</v>
      </c>
      <c r="L140" s="5" t="s">
        <v>57</v>
      </c>
    </row>
    <row r="141" spans="1:12">
      <c r="A141" s="9" t="s">
        <v>63214</v>
      </c>
      <c r="B141" s="13" t="s">
        <v>2024</v>
      </c>
      <c r="C141" s="13" t="s">
        <v>2024</v>
      </c>
      <c r="D141" s="16" t="s">
        <v>2024</v>
      </c>
      <c r="E141" s="41" t="s">
        <v>2025</v>
      </c>
      <c r="F141" s="29" t="s">
        <v>2024</v>
      </c>
      <c r="G141" s="5" t="s">
        <v>2027</v>
      </c>
      <c r="H141" s="6" t="s">
        <v>2028</v>
      </c>
      <c r="I141" s="7" t="s">
        <v>2029</v>
      </c>
      <c r="J141" s="3"/>
      <c r="K141" s="3"/>
      <c r="L141" s="5" t="s">
        <v>57</v>
      </c>
    </row>
    <row r="142" spans="1:12">
      <c r="A142" s="9" t="s">
        <v>63215</v>
      </c>
      <c r="B142" s="4" t="s">
        <v>63216</v>
      </c>
      <c r="C142" s="4" t="s">
        <v>63216</v>
      </c>
      <c r="D142" s="16" t="s">
        <v>63216</v>
      </c>
      <c r="E142" s="41" t="s">
        <v>63216</v>
      </c>
      <c r="F142" s="27" t="s">
        <v>63216</v>
      </c>
      <c r="G142" s="3" t="s">
        <v>63216</v>
      </c>
      <c r="H142" s="6" t="s">
        <v>63216</v>
      </c>
      <c r="I142" s="7"/>
      <c r="J142" s="3" t="s">
        <v>17</v>
      </c>
      <c r="K142" s="3" t="s">
        <v>57</v>
      </c>
      <c r="L142" s="5" t="s">
        <v>57</v>
      </c>
    </row>
    <row r="143" spans="1:12">
      <c r="A143" s="9" t="s">
        <v>63217</v>
      </c>
      <c r="B143" s="4" t="s">
        <v>63218</v>
      </c>
      <c r="C143" s="4" t="s">
        <v>63218</v>
      </c>
      <c r="D143" s="16" t="s">
        <v>63218</v>
      </c>
      <c r="E143" s="41" t="s">
        <v>63218</v>
      </c>
      <c r="F143" s="27" t="s">
        <v>63218</v>
      </c>
      <c r="G143" s="3" t="s">
        <v>63218</v>
      </c>
      <c r="H143" s="6" t="s">
        <v>63218</v>
      </c>
      <c r="I143" s="7"/>
      <c r="J143" s="3" t="s">
        <v>17</v>
      </c>
      <c r="K143" s="3" t="s">
        <v>57</v>
      </c>
      <c r="L143" s="5" t="s">
        <v>57</v>
      </c>
    </row>
    <row r="144" spans="1:12">
      <c r="A144" s="9" t="s">
        <v>63219</v>
      </c>
      <c r="B144" s="4" t="s">
        <v>63220</v>
      </c>
      <c r="C144" s="4" t="s">
        <v>63220</v>
      </c>
      <c r="D144" s="16" t="s">
        <v>63220</v>
      </c>
      <c r="E144" s="41" t="s">
        <v>63220</v>
      </c>
      <c r="F144" s="27" t="s">
        <v>63220</v>
      </c>
      <c r="G144" s="3" t="s">
        <v>63220</v>
      </c>
      <c r="H144" s="6" t="s">
        <v>63220</v>
      </c>
      <c r="I144" s="7"/>
      <c r="J144" s="3" t="s">
        <v>17</v>
      </c>
      <c r="K144" s="3" t="s">
        <v>57</v>
      </c>
      <c r="L144" s="5" t="s">
        <v>57</v>
      </c>
    </row>
    <row r="145" spans="1:12">
      <c r="A145" s="9" t="s">
        <v>63221</v>
      </c>
      <c r="B145" s="4" t="s">
        <v>63222</v>
      </c>
      <c r="C145" s="4" t="s">
        <v>63222</v>
      </c>
      <c r="D145" s="16" t="s">
        <v>63222</v>
      </c>
      <c r="E145" s="41" t="s">
        <v>63222</v>
      </c>
      <c r="F145" s="27" t="s">
        <v>63222</v>
      </c>
      <c r="G145" s="3" t="s">
        <v>63222</v>
      </c>
      <c r="H145" s="6" t="s">
        <v>63222</v>
      </c>
      <c r="I145" s="7"/>
      <c r="J145" s="3" t="s">
        <v>17</v>
      </c>
      <c r="K145" s="3" t="s">
        <v>57</v>
      </c>
      <c r="L145" s="5" t="s">
        <v>57</v>
      </c>
    </row>
    <row r="146" spans="1:12">
      <c r="A146" s="9" t="s">
        <v>63223</v>
      </c>
      <c r="B146" s="4" t="s">
        <v>63224</v>
      </c>
      <c r="C146" s="4" t="s">
        <v>63224</v>
      </c>
      <c r="D146" s="16" t="s">
        <v>63224</v>
      </c>
      <c r="E146" s="41" t="s">
        <v>63224</v>
      </c>
      <c r="F146" s="27" t="s">
        <v>63224</v>
      </c>
      <c r="G146" s="3" t="s">
        <v>63224</v>
      </c>
      <c r="H146" s="6" t="s">
        <v>63224</v>
      </c>
      <c r="I146" s="7"/>
      <c r="J146" s="3" t="s">
        <v>17</v>
      </c>
      <c r="K146" s="3" t="s">
        <v>57</v>
      </c>
      <c r="L146" s="5" t="s">
        <v>57</v>
      </c>
    </row>
    <row r="147" spans="1:12">
      <c r="A147" s="9" t="s">
        <v>63225</v>
      </c>
      <c r="B147" s="4" t="s">
        <v>63226</v>
      </c>
      <c r="C147" s="4" t="s">
        <v>63226</v>
      </c>
      <c r="D147" s="16" t="s">
        <v>63226</v>
      </c>
      <c r="E147" s="41" t="s">
        <v>63226</v>
      </c>
      <c r="F147" s="27" t="s">
        <v>63226</v>
      </c>
      <c r="G147" s="3" t="s">
        <v>63226</v>
      </c>
      <c r="H147" s="6" t="s">
        <v>63226</v>
      </c>
      <c r="I147" s="7"/>
      <c r="J147" s="3" t="s">
        <v>17</v>
      </c>
      <c r="K147" s="3" t="s">
        <v>57</v>
      </c>
      <c r="L147" s="5" t="s">
        <v>57</v>
      </c>
    </row>
    <row r="148" spans="1:12">
      <c r="A148" s="9" t="s">
        <v>63227</v>
      </c>
      <c r="B148" s="4" t="s">
        <v>63228</v>
      </c>
      <c r="C148" s="4" t="s">
        <v>63228</v>
      </c>
      <c r="D148" s="16" t="s">
        <v>63228</v>
      </c>
      <c r="E148" s="41" t="s">
        <v>63228</v>
      </c>
      <c r="F148" s="27" t="s">
        <v>63228</v>
      </c>
      <c r="G148" s="3" t="s">
        <v>63228</v>
      </c>
      <c r="H148" s="6" t="s">
        <v>63228</v>
      </c>
      <c r="I148" s="7"/>
      <c r="J148" s="3" t="s">
        <v>17</v>
      </c>
      <c r="K148" s="3" t="s">
        <v>57</v>
      </c>
      <c r="L148" s="5" t="s">
        <v>57</v>
      </c>
    </row>
    <row r="149" spans="1:12">
      <c r="A149" s="9" t="s">
        <v>63229</v>
      </c>
      <c r="B149" s="13" t="s">
        <v>63230</v>
      </c>
      <c r="C149" s="13" t="s">
        <v>63230</v>
      </c>
      <c r="D149" s="16" t="s">
        <v>63230</v>
      </c>
      <c r="E149" s="41" t="s">
        <v>63230</v>
      </c>
      <c r="F149" s="29" t="s">
        <v>63230</v>
      </c>
      <c r="G149" s="5" t="s">
        <v>63230</v>
      </c>
      <c r="H149" s="6" t="s">
        <v>63230</v>
      </c>
      <c r="I149" s="7"/>
      <c r="J149" s="3" t="s">
        <v>17</v>
      </c>
      <c r="K149" s="3" t="s">
        <v>57</v>
      </c>
      <c r="L149" s="5" t="s">
        <v>57</v>
      </c>
    </row>
    <row r="150" spans="1:12">
      <c r="A150" s="9" t="s">
        <v>63231</v>
      </c>
      <c r="B150" s="13" t="s">
        <v>63232</v>
      </c>
      <c r="C150" s="13" t="s">
        <v>63232</v>
      </c>
      <c r="D150" s="16" t="s">
        <v>63232</v>
      </c>
      <c r="E150" s="41" t="s">
        <v>63232</v>
      </c>
      <c r="F150" s="29" t="s">
        <v>63232</v>
      </c>
      <c r="G150" s="5" t="s">
        <v>63232</v>
      </c>
      <c r="H150" s="6" t="s">
        <v>63232</v>
      </c>
      <c r="I150" s="7"/>
      <c r="J150" s="3" t="s">
        <v>17</v>
      </c>
      <c r="K150" s="3" t="s">
        <v>57</v>
      </c>
      <c r="L150" s="5" t="s">
        <v>57</v>
      </c>
    </row>
    <row r="151" spans="1:12">
      <c r="A151" s="9" t="s">
        <v>63233</v>
      </c>
      <c r="B151" s="13" t="s">
        <v>63234</v>
      </c>
      <c r="C151" s="13" t="s">
        <v>63234</v>
      </c>
      <c r="D151" s="16" t="s">
        <v>63234</v>
      </c>
      <c r="E151" s="41" t="s">
        <v>63234</v>
      </c>
      <c r="F151" s="29" t="s">
        <v>63234</v>
      </c>
      <c r="G151" s="5" t="s">
        <v>63234</v>
      </c>
      <c r="H151" s="6" t="s">
        <v>63234</v>
      </c>
      <c r="I151" s="7"/>
      <c r="J151" s="3" t="s">
        <v>17</v>
      </c>
      <c r="K151" s="3" t="s">
        <v>57</v>
      </c>
      <c r="L151" s="5" t="s">
        <v>57</v>
      </c>
    </row>
    <row r="152" spans="1:12">
      <c r="A152" s="9" t="s">
        <v>63235</v>
      </c>
      <c r="B152" s="13" t="s">
        <v>23533</v>
      </c>
      <c r="C152" s="13" t="s">
        <v>23533</v>
      </c>
      <c r="D152" s="16" t="s">
        <v>23534</v>
      </c>
      <c r="E152" s="41" t="s">
        <v>23535</v>
      </c>
      <c r="F152" s="29" t="s">
        <v>23536</v>
      </c>
      <c r="G152" s="5" t="s">
        <v>23537</v>
      </c>
      <c r="H152" s="6" t="s">
        <v>23538</v>
      </c>
      <c r="I152" s="7" t="s">
        <v>23533</v>
      </c>
      <c r="J152" s="3"/>
      <c r="K152" s="3"/>
      <c r="L152" s="5" t="s">
        <v>57</v>
      </c>
    </row>
    <row r="153" spans="1:12">
      <c r="A153" s="9" t="s">
        <v>63236</v>
      </c>
      <c r="B153" s="4" t="s">
        <v>63237</v>
      </c>
      <c r="C153" s="4" t="s">
        <v>63238</v>
      </c>
      <c r="D153" s="16" t="s">
        <v>63239</v>
      </c>
      <c r="E153" s="41" t="s">
        <v>63240</v>
      </c>
      <c r="F153" s="27" t="s">
        <v>63241</v>
      </c>
      <c r="G153" s="3" t="s">
        <v>63242</v>
      </c>
      <c r="H153" s="6" t="s">
        <v>63243</v>
      </c>
      <c r="I153" s="7" t="s">
        <v>63244</v>
      </c>
      <c r="J153" s="3" t="s">
        <v>17</v>
      </c>
      <c r="K153" s="3"/>
      <c r="L153" s="5" t="s">
        <v>57</v>
      </c>
    </row>
    <row r="154" spans="1:12">
      <c r="A154" s="9" t="s">
        <v>63245</v>
      </c>
      <c r="B154" s="4" t="s">
        <v>10353</v>
      </c>
      <c r="C154" s="4" t="s">
        <v>10120</v>
      </c>
      <c r="D154" s="16" t="s">
        <v>63246</v>
      </c>
      <c r="E154" s="41" t="s">
        <v>63247</v>
      </c>
      <c r="F154" s="27" t="s">
        <v>10357</v>
      </c>
      <c r="G154" s="3" t="s">
        <v>63248</v>
      </c>
      <c r="H154" s="6" t="s">
        <v>63249</v>
      </c>
      <c r="I154" s="7" t="s">
        <v>63250</v>
      </c>
      <c r="J154" s="3" t="s">
        <v>17</v>
      </c>
      <c r="K154" s="3"/>
      <c r="L154" s="5" t="s">
        <v>57</v>
      </c>
    </row>
    <row r="155" spans="1:12">
      <c r="A155" s="9" t="s">
        <v>63251</v>
      </c>
      <c r="B155" s="4" t="s">
        <v>63252</v>
      </c>
      <c r="C155" s="4" t="s">
        <v>63253</v>
      </c>
      <c r="D155" s="16" t="s">
        <v>62721</v>
      </c>
      <c r="E155" s="41" t="s">
        <v>63254</v>
      </c>
      <c r="F155" s="27" t="s">
        <v>10366</v>
      </c>
      <c r="G155" s="3" t="s">
        <v>63255</v>
      </c>
      <c r="H155" s="6" t="s">
        <v>63256</v>
      </c>
      <c r="I155" s="7" t="s">
        <v>63257</v>
      </c>
      <c r="J155" s="3" t="s">
        <v>17</v>
      </c>
      <c r="K155" s="3"/>
      <c r="L155" s="5" t="s">
        <v>57</v>
      </c>
    </row>
    <row r="156" spans="1:12">
      <c r="A156" s="9" t="s">
        <v>63258</v>
      </c>
      <c r="B156" s="4" t="s">
        <v>63203</v>
      </c>
      <c r="C156" s="4" t="s">
        <v>63203</v>
      </c>
      <c r="D156" s="16" t="s">
        <v>63203</v>
      </c>
      <c r="E156" s="41" t="s">
        <v>63203</v>
      </c>
      <c r="F156" s="27" t="s">
        <v>63203</v>
      </c>
      <c r="G156" s="3" t="s">
        <v>63203</v>
      </c>
      <c r="H156" s="6" t="s">
        <v>63203</v>
      </c>
      <c r="I156" s="7"/>
      <c r="J156" s="3" t="s">
        <v>17</v>
      </c>
      <c r="K156" s="3" t="s">
        <v>57</v>
      </c>
      <c r="L156" s="5" t="s">
        <v>57</v>
      </c>
    </row>
    <row r="157" spans="1:12">
      <c r="A157" s="9" t="s">
        <v>63259</v>
      </c>
      <c r="B157" s="4" t="s">
        <v>63260</v>
      </c>
      <c r="C157" s="4" t="s">
        <v>63260</v>
      </c>
      <c r="D157" s="16" t="s">
        <v>63260</v>
      </c>
      <c r="E157" s="41" t="s">
        <v>63260</v>
      </c>
      <c r="F157" s="27" t="s">
        <v>63260</v>
      </c>
      <c r="G157" s="3" t="s">
        <v>63260</v>
      </c>
      <c r="H157" s="6" t="s">
        <v>63260</v>
      </c>
      <c r="I157" s="7"/>
      <c r="J157" s="3" t="s">
        <v>17</v>
      </c>
      <c r="K157" s="3" t="s">
        <v>57</v>
      </c>
      <c r="L157" s="5" t="s">
        <v>57</v>
      </c>
    </row>
    <row r="158" spans="1:12">
      <c r="A158" s="9" t="s">
        <v>63261</v>
      </c>
      <c r="B158" s="4" t="s">
        <v>63262</v>
      </c>
      <c r="C158" s="4" t="s">
        <v>63262</v>
      </c>
      <c r="D158" s="16" t="s">
        <v>63262</v>
      </c>
      <c r="E158" s="41" t="s">
        <v>63262</v>
      </c>
      <c r="F158" s="27" t="s">
        <v>63262</v>
      </c>
      <c r="G158" s="3" t="s">
        <v>63262</v>
      </c>
      <c r="H158" s="6" t="s">
        <v>63262</v>
      </c>
      <c r="I158" s="7"/>
      <c r="J158" s="3" t="s">
        <v>17</v>
      </c>
      <c r="K158" s="3" t="s">
        <v>57</v>
      </c>
      <c r="L158" s="5" t="s">
        <v>57</v>
      </c>
    </row>
    <row r="159" spans="1:12">
      <c r="A159" s="9" t="s">
        <v>63263</v>
      </c>
      <c r="B159" s="4" t="s">
        <v>62830</v>
      </c>
      <c r="C159" s="4" t="s">
        <v>62830</v>
      </c>
      <c r="D159" s="16" t="s">
        <v>62830</v>
      </c>
      <c r="E159" s="41" t="s">
        <v>62830</v>
      </c>
      <c r="F159" s="27" t="s">
        <v>62830</v>
      </c>
      <c r="G159" s="3" t="s">
        <v>62830</v>
      </c>
      <c r="H159" s="6" t="s">
        <v>62830</v>
      </c>
      <c r="I159" s="7"/>
      <c r="J159" s="3" t="s">
        <v>17</v>
      </c>
      <c r="K159" s="3" t="s">
        <v>57</v>
      </c>
      <c r="L159" s="5" t="s">
        <v>57</v>
      </c>
    </row>
    <row r="160" spans="1:12">
      <c r="A160" s="9" t="s">
        <v>63264</v>
      </c>
      <c r="B160" s="4" t="s">
        <v>63265</v>
      </c>
      <c r="C160" s="4" t="s">
        <v>63265</v>
      </c>
      <c r="D160" s="16" t="s">
        <v>63265</v>
      </c>
      <c r="E160" s="41" t="s">
        <v>63265</v>
      </c>
      <c r="F160" s="27" t="s">
        <v>63265</v>
      </c>
      <c r="G160" s="3" t="s">
        <v>63265</v>
      </c>
      <c r="H160" s="6" t="s">
        <v>63265</v>
      </c>
      <c r="I160" s="7"/>
      <c r="J160" s="3" t="s">
        <v>17</v>
      </c>
      <c r="K160" s="3" t="s">
        <v>57</v>
      </c>
      <c r="L160" s="5" t="s">
        <v>57</v>
      </c>
    </row>
    <row r="161" spans="1:12">
      <c r="A161" s="9" t="s">
        <v>63266</v>
      </c>
      <c r="B161" s="13" t="s">
        <v>23474</v>
      </c>
      <c r="C161" s="13" t="s">
        <v>23475</v>
      </c>
      <c r="D161" s="16" t="s">
        <v>23476</v>
      </c>
      <c r="E161" s="41" t="s">
        <v>63267</v>
      </c>
      <c r="F161" s="29" t="s">
        <v>63268</v>
      </c>
      <c r="G161" s="5" t="s">
        <v>23479</v>
      </c>
      <c r="H161" s="6" t="s">
        <v>23480</v>
      </c>
      <c r="I161" s="7" t="s">
        <v>63269</v>
      </c>
      <c r="J161" s="3"/>
      <c r="K161" s="3"/>
      <c r="L161" s="5" t="s">
        <v>57</v>
      </c>
    </row>
    <row r="162" spans="1:12">
      <c r="A162" s="9" t="s">
        <v>63270</v>
      </c>
      <c r="B162" s="4" t="s">
        <v>63271</v>
      </c>
      <c r="C162" s="4" t="s">
        <v>63272</v>
      </c>
      <c r="D162" s="16" t="s">
        <v>63271</v>
      </c>
      <c r="E162" s="41" t="s">
        <v>63272</v>
      </c>
      <c r="F162" s="27" t="s">
        <v>63271</v>
      </c>
      <c r="G162" s="3" t="s">
        <v>63271</v>
      </c>
      <c r="H162" s="6" t="s">
        <v>63271</v>
      </c>
      <c r="I162" s="7" t="s">
        <v>63271</v>
      </c>
      <c r="J162" s="3" t="s">
        <v>17</v>
      </c>
      <c r="K162" s="3"/>
      <c r="L162" s="5" t="s">
        <v>57</v>
      </c>
    </row>
    <row r="163" spans="1:12">
      <c r="A163" s="9" t="s">
        <v>63273</v>
      </c>
      <c r="B163" s="4" t="s">
        <v>63274</v>
      </c>
      <c r="C163" s="4" t="s">
        <v>63275</v>
      </c>
      <c r="D163" s="16" t="s">
        <v>63274</v>
      </c>
      <c r="E163" s="41" t="s">
        <v>63275</v>
      </c>
      <c r="F163" s="27" t="s">
        <v>63274</v>
      </c>
      <c r="G163" s="3" t="s">
        <v>63274</v>
      </c>
      <c r="H163" s="6" t="s">
        <v>63274</v>
      </c>
      <c r="I163" s="7" t="s">
        <v>63274</v>
      </c>
      <c r="J163" s="3" t="s">
        <v>17</v>
      </c>
      <c r="K163" s="3"/>
      <c r="L163" s="5" t="s">
        <v>57</v>
      </c>
    </row>
    <row r="164" spans="1:12">
      <c r="A164" s="9" t="s">
        <v>63276</v>
      </c>
      <c r="B164" s="4" t="s">
        <v>63277</v>
      </c>
      <c r="C164" s="4" t="s">
        <v>63278</v>
      </c>
      <c r="D164" s="16" t="s">
        <v>63277</v>
      </c>
      <c r="E164" s="41" t="s">
        <v>63278</v>
      </c>
      <c r="F164" s="27" t="s">
        <v>63277</v>
      </c>
      <c r="G164" s="3" t="s">
        <v>63277</v>
      </c>
      <c r="H164" s="6" t="s">
        <v>63277</v>
      </c>
      <c r="I164" s="7" t="s">
        <v>63277</v>
      </c>
      <c r="J164" s="3" t="s">
        <v>17</v>
      </c>
      <c r="K164" s="3"/>
      <c r="L164" s="5" t="s">
        <v>57</v>
      </c>
    </row>
    <row r="165" spans="1:12">
      <c r="A165" s="9" t="s">
        <v>63279</v>
      </c>
      <c r="B165" s="4" t="s">
        <v>63280</v>
      </c>
      <c r="C165" s="4" t="s">
        <v>63280</v>
      </c>
      <c r="D165" s="16" t="s">
        <v>63280</v>
      </c>
      <c r="E165" s="41" t="s">
        <v>63280</v>
      </c>
      <c r="F165" s="27" t="s">
        <v>63280</v>
      </c>
      <c r="G165" s="3" t="s">
        <v>63280</v>
      </c>
      <c r="H165" s="6" t="s">
        <v>63280</v>
      </c>
      <c r="I165" s="7"/>
      <c r="J165" s="3" t="s">
        <v>17</v>
      </c>
      <c r="K165" s="3" t="s">
        <v>57</v>
      </c>
      <c r="L165" s="5" t="s">
        <v>57</v>
      </c>
    </row>
    <row r="166" spans="1:12">
      <c r="A166" s="9" t="s">
        <v>63281</v>
      </c>
      <c r="B166" s="4" t="s">
        <v>63282</v>
      </c>
      <c r="C166" s="4" t="s">
        <v>63283</v>
      </c>
      <c r="D166" s="16" t="s">
        <v>63284</v>
      </c>
      <c r="E166" s="41" t="s">
        <v>63285</v>
      </c>
      <c r="F166" s="27" t="s">
        <v>63286</v>
      </c>
      <c r="G166" s="3" t="s">
        <v>63287</v>
      </c>
      <c r="H166" s="6" t="s">
        <v>63288</v>
      </c>
      <c r="I166" s="7" t="s">
        <v>63285</v>
      </c>
      <c r="J166" s="3" t="s">
        <v>63289</v>
      </c>
      <c r="K166" s="3"/>
      <c r="L166" s="5" t="s">
        <v>57</v>
      </c>
    </row>
    <row r="167" spans="1:12">
      <c r="A167" s="9" t="s">
        <v>63290</v>
      </c>
      <c r="B167" s="4" t="s">
        <v>1</v>
      </c>
      <c r="C167" s="4" t="s">
        <v>1</v>
      </c>
      <c r="D167" s="16" t="s">
        <v>1</v>
      </c>
      <c r="E167" s="41" t="s">
        <v>1</v>
      </c>
      <c r="F167" s="27" t="s">
        <v>1</v>
      </c>
      <c r="G167" s="3" t="s">
        <v>63291</v>
      </c>
      <c r="H167" s="6" t="s">
        <v>63292</v>
      </c>
      <c r="I167" s="7"/>
      <c r="J167" s="3" t="s">
        <v>63293</v>
      </c>
      <c r="K167" s="3" t="s">
        <v>57</v>
      </c>
      <c r="L167" s="5" t="s">
        <v>57</v>
      </c>
    </row>
    <row r="168" spans="1:12">
      <c r="A168" s="9" t="s">
        <v>63294</v>
      </c>
      <c r="B168" s="4" t="s">
        <v>63295</v>
      </c>
      <c r="C168" s="4" t="s">
        <v>63295</v>
      </c>
      <c r="D168" s="16" t="s">
        <v>63295</v>
      </c>
      <c r="E168" s="41" t="s">
        <v>63295</v>
      </c>
      <c r="F168" s="27" t="s">
        <v>63295</v>
      </c>
      <c r="G168" s="3" t="s">
        <v>63296</v>
      </c>
      <c r="H168" s="6" t="s">
        <v>63297</v>
      </c>
      <c r="I168" s="7"/>
      <c r="J168" s="3" t="s">
        <v>63298</v>
      </c>
      <c r="K168" s="3" t="s">
        <v>57</v>
      </c>
      <c r="L168" s="5" t="s">
        <v>57</v>
      </c>
    </row>
    <row r="169" spans="1:12">
      <c r="A169" s="9" t="s">
        <v>63299</v>
      </c>
      <c r="B169" s="4" t="s">
        <v>63300</v>
      </c>
      <c r="C169" s="4" t="s">
        <v>63300</v>
      </c>
      <c r="D169" s="16" t="s">
        <v>63300</v>
      </c>
      <c r="E169" s="41" t="s">
        <v>63300</v>
      </c>
      <c r="F169" s="27" t="s">
        <v>63300</v>
      </c>
      <c r="G169" s="3" t="s">
        <v>63301</v>
      </c>
      <c r="H169" s="6" t="s">
        <v>63302</v>
      </c>
      <c r="I169" s="7"/>
      <c r="J169" s="3" t="s">
        <v>63303</v>
      </c>
      <c r="K169" s="3" t="s">
        <v>57</v>
      </c>
      <c r="L169" s="5" t="s">
        <v>57</v>
      </c>
    </row>
    <row r="170" spans="1:12">
      <c r="A170" s="9" t="s">
        <v>63304</v>
      </c>
      <c r="B170" s="4" t="s">
        <v>63305</v>
      </c>
      <c r="C170" s="4" t="s">
        <v>63305</v>
      </c>
      <c r="D170" s="16" t="s">
        <v>63305</v>
      </c>
      <c r="E170" s="41" t="s">
        <v>63305</v>
      </c>
      <c r="F170" s="27" t="s">
        <v>63305</v>
      </c>
      <c r="G170" s="3" t="s">
        <v>63306</v>
      </c>
      <c r="H170" s="6" t="s">
        <v>63307</v>
      </c>
      <c r="I170" s="7"/>
      <c r="J170" s="3" t="s">
        <v>63308</v>
      </c>
      <c r="K170" s="3" t="s">
        <v>57</v>
      </c>
      <c r="L170" s="5" t="s">
        <v>57</v>
      </c>
    </row>
    <row r="171" spans="1:12">
      <c r="A171" s="9" t="s">
        <v>63309</v>
      </c>
      <c r="B171" s="4" t="s">
        <v>63310</v>
      </c>
      <c r="C171" s="4" t="s">
        <v>63310</v>
      </c>
      <c r="D171" s="16" t="s">
        <v>63310</v>
      </c>
      <c r="E171" s="41" t="s">
        <v>63310</v>
      </c>
      <c r="F171" s="27" t="s">
        <v>63310</v>
      </c>
      <c r="G171" s="3" t="s">
        <v>63311</v>
      </c>
      <c r="H171" s="6" t="s">
        <v>63310</v>
      </c>
      <c r="I171" s="7"/>
      <c r="J171" s="3" t="s">
        <v>63312</v>
      </c>
      <c r="K171" s="3" t="s">
        <v>57</v>
      </c>
      <c r="L171" s="5" t="s">
        <v>57</v>
      </c>
    </row>
    <row r="172" spans="1:12">
      <c r="A172" s="9" t="s">
        <v>63313</v>
      </c>
      <c r="B172" s="4" t="s">
        <v>63314</v>
      </c>
      <c r="C172" s="4" t="s">
        <v>63314</v>
      </c>
      <c r="D172" s="16" t="s">
        <v>63314</v>
      </c>
      <c r="E172" s="41" t="s">
        <v>63314</v>
      </c>
      <c r="F172" s="27" t="s">
        <v>63314</v>
      </c>
      <c r="G172" s="3" t="s">
        <v>63315</v>
      </c>
      <c r="H172" s="6" t="s">
        <v>63316</v>
      </c>
      <c r="I172" s="7"/>
      <c r="J172" s="3" t="s">
        <v>63317</v>
      </c>
      <c r="K172" s="3" t="s">
        <v>57</v>
      </c>
      <c r="L172" s="5" t="s">
        <v>57</v>
      </c>
    </row>
    <row r="173" spans="1:12">
      <c r="A173" s="9" t="s">
        <v>63318</v>
      </c>
      <c r="B173" s="4" t="s">
        <v>63319</v>
      </c>
      <c r="C173" s="4" t="s">
        <v>63320</v>
      </c>
      <c r="D173" s="16" t="s">
        <v>63321</v>
      </c>
      <c r="E173" s="41" t="s">
        <v>63322</v>
      </c>
      <c r="F173" s="27" t="s">
        <v>63323</v>
      </c>
      <c r="G173" s="3" t="s">
        <v>63324</v>
      </c>
      <c r="H173" s="6" t="s">
        <v>63325</v>
      </c>
      <c r="I173" s="7" t="s">
        <v>63322</v>
      </c>
      <c r="J173" s="3" t="s">
        <v>63326</v>
      </c>
      <c r="K173" s="3"/>
      <c r="L173" s="5" t="s">
        <v>57</v>
      </c>
    </row>
    <row r="174" spans="1:12">
      <c r="A174" s="9" t="s">
        <v>63327</v>
      </c>
      <c r="B174" s="4" t="s">
        <v>63328</v>
      </c>
      <c r="C174" s="4" t="s">
        <v>63329</v>
      </c>
      <c r="D174" s="16" t="s">
        <v>63330</v>
      </c>
      <c r="E174" s="41" t="s">
        <v>63331</v>
      </c>
      <c r="F174" s="27" t="s">
        <v>63332</v>
      </c>
      <c r="G174" s="3" t="s">
        <v>63333</v>
      </c>
      <c r="H174" s="6" t="s">
        <v>63334</v>
      </c>
      <c r="I174" s="7" t="s">
        <v>63331</v>
      </c>
      <c r="J174" s="3" t="s">
        <v>63335</v>
      </c>
      <c r="K174" s="3"/>
      <c r="L174" s="5" t="s">
        <v>57</v>
      </c>
    </row>
    <row r="175" spans="1:12">
      <c r="A175" s="9" t="s">
        <v>63336</v>
      </c>
      <c r="B175" s="4" t="s">
        <v>63337</v>
      </c>
      <c r="C175" s="4" t="s">
        <v>63338</v>
      </c>
      <c r="D175" s="16" t="s">
        <v>63339</v>
      </c>
      <c r="E175" s="41" t="s">
        <v>63340</v>
      </c>
      <c r="F175" s="27" t="s">
        <v>63341</v>
      </c>
      <c r="G175" s="3" t="s">
        <v>63342</v>
      </c>
      <c r="H175" s="6" t="s">
        <v>63343</v>
      </c>
      <c r="I175" s="7" t="s">
        <v>63340</v>
      </c>
      <c r="J175" s="3" t="s">
        <v>63326</v>
      </c>
      <c r="K175" s="3"/>
      <c r="L175" s="5" t="s">
        <v>57</v>
      </c>
    </row>
    <row r="176" spans="1:12">
      <c r="A176" s="9" t="s">
        <v>63344</v>
      </c>
      <c r="B176" s="4" t="s">
        <v>63345</v>
      </c>
      <c r="C176" s="4" t="s">
        <v>63346</v>
      </c>
      <c r="D176" s="16" t="s">
        <v>63347</v>
      </c>
      <c r="E176" s="41" t="s">
        <v>63348</v>
      </c>
      <c r="F176" s="27" t="s">
        <v>63349</v>
      </c>
      <c r="G176" s="3" t="s">
        <v>63350</v>
      </c>
      <c r="H176" s="6" t="s">
        <v>63351</v>
      </c>
      <c r="I176" s="7" t="s">
        <v>63348</v>
      </c>
      <c r="J176" s="3" t="s">
        <v>63326</v>
      </c>
      <c r="K176" s="3"/>
      <c r="L176" s="5" t="s">
        <v>57</v>
      </c>
    </row>
    <row r="177" spans="1:12">
      <c r="A177" s="9" t="s">
        <v>63352</v>
      </c>
      <c r="B177" s="4" t="s">
        <v>63353</v>
      </c>
      <c r="C177" s="4" t="s">
        <v>63354</v>
      </c>
      <c r="D177" s="16" t="s">
        <v>63355</v>
      </c>
      <c r="E177" s="41" t="s">
        <v>63356</v>
      </c>
      <c r="F177" s="27" t="s">
        <v>63357</v>
      </c>
      <c r="G177" s="3" t="s">
        <v>63358</v>
      </c>
      <c r="H177" s="6" t="s">
        <v>63359</v>
      </c>
      <c r="I177" s="7" t="s">
        <v>63360</v>
      </c>
      <c r="J177" s="3" t="s">
        <v>63361</v>
      </c>
      <c r="K177" s="3"/>
      <c r="L177" s="5" t="s">
        <v>57</v>
      </c>
    </row>
    <row r="178" spans="1:12">
      <c r="A178" s="9" t="s">
        <v>63362</v>
      </c>
      <c r="B178" s="4" t="s">
        <v>63363</v>
      </c>
      <c r="C178" s="4" t="s">
        <v>63364</v>
      </c>
      <c r="D178" s="16" t="s">
        <v>63364</v>
      </c>
      <c r="E178" s="41" t="s">
        <v>63365</v>
      </c>
      <c r="F178" s="27" t="s">
        <v>63366</v>
      </c>
      <c r="G178" s="3" t="s">
        <v>63367</v>
      </c>
      <c r="H178" s="6" t="s">
        <v>63368</v>
      </c>
      <c r="I178" s="7" t="s">
        <v>63365</v>
      </c>
      <c r="J178" s="3" t="s">
        <v>63369</v>
      </c>
      <c r="K178" s="3"/>
      <c r="L178" s="5" t="s">
        <v>57</v>
      </c>
    </row>
    <row r="179" spans="1:12">
      <c r="A179" s="9" t="s">
        <v>63370</v>
      </c>
      <c r="B179" s="4" t="s">
        <v>5218</v>
      </c>
      <c r="C179" s="4" t="s">
        <v>4716</v>
      </c>
      <c r="D179" s="16" t="s">
        <v>5219</v>
      </c>
      <c r="E179" s="41" t="s">
        <v>8701</v>
      </c>
      <c r="F179" s="27" t="s">
        <v>10309</v>
      </c>
      <c r="G179" s="3" t="s">
        <v>4720</v>
      </c>
      <c r="H179" s="6" t="s">
        <v>10310</v>
      </c>
      <c r="I179" s="7" t="s">
        <v>8477</v>
      </c>
      <c r="J179" s="3" t="s">
        <v>63111</v>
      </c>
      <c r="K179" s="3"/>
      <c r="L179" s="5" t="s">
        <v>57</v>
      </c>
    </row>
    <row r="180" spans="1:12">
      <c r="A180" s="9" t="s">
        <v>63371</v>
      </c>
      <c r="B180" s="4" t="s">
        <v>63372</v>
      </c>
      <c r="C180" s="4" t="s">
        <v>63373</v>
      </c>
      <c r="D180" s="16" t="s">
        <v>63374</v>
      </c>
      <c r="E180" s="41" t="s">
        <v>63375</v>
      </c>
      <c r="F180" s="27" t="s">
        <v>63376</v>
      </c>
      <c r="G180" s="3" t="s">
        <v>63377</v>
      </c>
      <c r="H180" s="6" t="s">
        <v>63378</v>
      </c>
      <c r="I180" s="7" t="s">
        <v>63379</v>
      </c>
      <c r="J180" s="3" t="s">
        <v>63380</v>
      </c>
      <c r="K180" s="3"/>
      <c r="L180" s="5" t="s">
        <v>57</v>
      </c>
    </row>
    <row r="181" spans="1:12">
      <c r="A181" s="9" t="s">
        <v>63381</v>
      </c>
      <c r="B181" s="4" t="s">
        <v>4698</v>
      </c>
      <c r="C181" s="4" t="s">
        <v>4701</v>
      </c>
      <c r="D181" s="16" t="s">
        <v>63382</v>
      </c>
      <c r="E181" s="41" t="s">
        <v>4701</v>
      </c>
      <c r="F181" s="27" t="s">
        <v>4699</v>
      </c>
      <c r="G181" s="3" t="s">
        <v>4702</v>
      </c>
      <c r="H181" s="6" t="s">
        <v>63118</v>
      </c>
      <c r="I181" s="7" t="s">
        <v>4701</v>
      </c>
      <c r="J181" s="3" t="s">
        <v>17</v>
      </c>
      <c r="K181" s="3"/>
      <c r="L181" s="5" t="s">
        <v>57</v>
      </c>
    </row>
    <row r="182" spans="1:12">
      <c r="A182" s="9" t="s">
        <v>63383</v>
      </c>
      <c r="B182" s="4" t="s">
        <v>63384</v>
      </c>
      <c r="C182" s="4" t="s">
        <v>63384</v>
      </c>
      <c r="D182" s="16" t="s">
        <v>63384</v>
      </c>
      <c r="E182" s="41" t="s">
        <v>63384</v>
      </c>
      <c r="F182" s="27" t="s">
        <v>63384</v>
      </c>
      <c r="G182" s="3" t="s">
        <v>63384</v>
      </c>
      <c r="H182" s="6" t="s">
        <v>63384</v>
      </c>
      <c r="I182" s="7"/>
      <c r="J182" s="3" t="s">
        <v>17</v>
      </c>
      <c r="K182" s="3" t="s">
        <v>57</v>
      </c>
      <c r="L182" s="5" t="s">
        <v>57</v>
      </c>
    </row>
    <row r="183" spans="1:12">
      <c r="A183" s="9" t="s">
        <v>63385</v>
      </c>
      <c r="B183" s="4" t="s">
        <v>63386</v>
      </c>
      <c r="C183" s="4" t="s">
        <v>63387</v>
      </c>
      <c r="D183" s="16" t="s">
        <v>63388</v>
      </c>
      <c r="E183" s="7" t="s">
        <v>63389</v>
      </c>
      <c r="F183" s="7" t="s">
        <v>63390</v>
      </c>
      <c r="G183" s="3" t="s">
        <v>63391</v>
      </c>
      <c r="H183" s="6" t="s">
        <v>63392</v>
      </c>
      <c r="I183" s="7"/>
      <c r="J183" s="3" t="s">
        <v>17</v>
      </c>
      <c r="K183" s="3" t="s">
        <v>57</v>
      </c>
      <c r="L183" s="5" t="s">
        <v>57</v>
      </c>
    </row>
    <row r="184" spans="1:12">
      <c r="A184" s="9" t="s">
        <v>63393</v>
      </c>
      <c r="B184" s="4" t="s">
        <v>63394</v>
      </c>
      <c r="C184" s="4" t="s">
        <v>14239</v>
      </c>
      <c r="D184" s="16" t="s">
        <v>14240</v>
      </c>
      <c r="E184" s="41" t="s">
        <v>14241</v>
      </c>
      <c r="F184" s="27" t="s">
        <v>14242</v>
      </c>
      <c r="G184" s="3" t="s">
        <v>14243</v>
      </c>
      <c r="H184" s="6" t="s">
        <v>14244</v>
      </c>
      <c r="I184" s="7" t="s">
        <v>63395</v>
      </c>
      <c r="J184" s="3" t="s">
        <v>63396</v>
      </c>
      <c r="K184" s="3"/>
      <c r="L184" s="5" t="s">
        <v>57</v>
      </c>
    </row>
    <row r="185" spans="1:12">
      <c r="A185" s="9" t="s">
        <v>63397</v>
      </c>
      <c r="B185" s="4" t="s">
        <v>63398</v>
      </c>
      <c r="C185" s="4" t="s">
        <v>63399</v>
      </c>
      <c r="D185" s="16" t="s">
        <v>63400</v>
      </c>
      <c r="E185" s="41" t="s">
        <v>63401</v>
      </c>
      <c r="F185" s="27" t="s">
        <v>63402</v>
      </c>
      <c r="G185" s="3" t="s">
        <v>63403</v>
      </c>
      <c r="H185" s="6" t="s">
        <v>63404</v>
      </c>
      <c r="I185" s="7" t="s">
        <v>63405</v>
      </c>
      <c r="J185" s="3" t="s">
        <v>17</v>
      </c>
      <c r="K185" s="3"/>
      <c r="L185" s="5" t="s">
        <v>57</v>
      </c>
    </row>
    <row r="186" spans="1:12">
      <c r="A186" s="9" t="s">
        <v>63406</v>
      </c>
      <c r="B186" s="4" t="s">
        <v>63407</v>
      </c>
      <c r="C186" s="4" t="s">
        <v>63408</v>
      </c>
      <c r="D186" s="16" t="s">
        <v>63409</v>
      </c>
      <c r="E186" s="41" t="s">
        <v>63410</v>
      </c>
      <c r="F186" s="27" t="s">
        <v>63411</v>
      </c>
      <c r="G186" s="3" t="s">
        <v>63412</v>
      </c>
      <c r="H186" s="6" t="s">
        <v>63413</v>
      </c>
      <c r="I186" s="7" t="s">
        <v>63414</v>
      </c>
      <c r="J186" s="3" t="s">
        <v>17</v>
      </c>
      <c r="K186" s="3"/>
      <c r="L186" s="5" t="s">
        <v>57</v>
      </c>
    </row>
    <row r="187" spans="1:12">
      <c r="A187" s="9" t="s">
        <v>63415</v>
      </c>
      <c r="B187" s="4" t="s">
        <v>63102</v>
      </c>
      <c r="C187" s="4" t="s">
        <v>63102</v>
      </c>
      <c r="D187" s="16" t="s">
        <v>63102</v>
      </c>
      <c r="E187" s="41" t="s">
        <v>63102</v>
      </c>
      <c r="F187" s="27" t="s">
        <v>63102</v>
      </c>
      <c r="G187" s="3" t="s">
        <v>63102</v>
      </c>
      <c r="H187" s="6" t="s">
        <v>63102</v>
      </c>
      <c r="I187" s="7"/>
      <c r="J187" s="3" t="s">
        <v>17</v>
      </c>
      <c r="K187" s="3" t="s">
        <v>57</v>
      </c>
      <c r="L187" s="5" t="s">
        <v>57</v>
      </c>
    </row>
    <row r="188" spans="1:12">
      <c r="A188" s="9" t="s">
        <v>63416</v>
      </c>
      <c r="B188" s="4" t="s">
        <v>63417</v>
      </c>
      <c r="C188" s="4" t="s">
        <v>63418</v>
      </c>
      <c r="D188" s="16" t="s">
        <v>63419</v>
      </c>
      <c r="E188" s="41" t="s">
        <v>63420</v>
      </c>
      <c r="F188" s="27" t="s">
        <v>63421</v>
      </c>
      <c r="G188" s="3" t="s">
        <v>63422</v>
      </c>
      <c r="H188" s="6" t="s">
        <v>63423</v>
      </c>
      <c r="I188" s="7" t="s">
        <v>63424</v>
      </c>
      <c r="J188" s="3" t="s">
        <v>17</v>
      </c>
      <c r="K188" s="3"/>
      <c r="L188" s="5" t="s">
        <v>57</v>
      </c>
    </row>
    <row r="189" spans="1:12">
      <c r="A189" s="9" t="s">
        <v>63425</v>
      </c>
      <c r="B189" s="4" t="s">
        <v>63398</v>
      </c>
      <c r="C189" s="4" t="s">
        <v>63399</v>
      </c>
      <c r="D189" s="16" t="s">
        <v>63400</v>
      </c>
      <c r="E189" s="41" t="s">
        <v>63401</v>
      </c>
      <c r="F189" s="27" t="s">
        <v>63426</v>
      </c>
      <c r="G189" s="3" t="s">
        <v>63403</v>
      </c>
      <c r="H189" s="6" t="s">
        <v>63404</v>
      </c>
      <c r="I189" s="7" t="s">
        <v>63405</v>
      </c>
      <c r="J189" s="3" t="s">
        <v>17</v>
      </c>
      <c r="K189" s="3"/>
      <c r="L189" s="5" t="s">
        <v>57</v>
      </c>
    </row>
    <row r="190" spans="1:12">
      <c r="A190" s="9" t="s">
        <v>63427</v>
      </c>
      <c r="B190" s="4" t="s">
        <v>63428</v>
      </c>
      <c r="C190" s="4" t="s">
        <v>63429</v>
      </c>
      <c r="D190" s="16" t="s">
        <v>63430</v>
      </c>
      <c r="E190" s="41" t="s">
        <v>63431</v>
      </c>
      <c r="F190" s="27" t="s">
        <v>63432</v>
      </c>
      <c r="G190" s="3" t="s">
        <v>63433</v>
      </c>
      <c r="H190" s="6" t="s">
        <v>63434</v>
      </c>
      <c r="I190" s="7" t="s">
        <v>63431</v>
      </c>
      <c r="J190" s="3" t="s">
        <v>63435</v>
      </c>
      <c r="K190" s="3"/>
      <c r="L190" s="5" t="s">
        <v>57</v>
      </c>
    </row>
    <row r="191" spans="1:12">
      <c r="A191" s="9" t="s">
        <v>63436</v>
      </c>
      <c r="B191" s="20" t="s">
        <v>63437</v>
      </c>
      <c r="C191" s="20" t="s">
        <v>63438</v>
      </c>
      <c r="D191" s="22" t="s">
        <v>63439</v>
      </c>
      <c r="E191" s="20" t="s">
        <v>63440</v>
      </c>
      <c r="F191" s="20" t="s">
        <v>63441</v>
      </c>
      <c r="G191" s="5" t="s">
        <v>63442</v>
      </c>
      <c r="H191" s="6" t="s">
        <v>63443</v>
      </c>
      <c r="I191" s="7" t="s">
        <v>63444</v>
      </c>
      <c r="J191" s="20"/>
      <c r="K191" s="5"/>
      <c r="L191" s="13"/>
    </row>
    <row r="192" spans="1:12">
      <c r="A192" s="9" t="s">
        <v>63445</v>
      </c>
      <c r="B192" s="4" t="s">
        <v>63446</v>
      </c>
      <c r="C192" s="4" t="s">
        <v>63447</v>
      </c>
      <c r="D192" s="16" t="s">
        <v>63448</v>
      </c>
      <c r="E192" s="41" t="s">
        <v>63449</v>
      </c>
      <c r="F192" s="27" t="s">
        <v>63450</v>
      </c>
      <c r="G192" s="3" t="s">
        <v>63451</v>
      </c>
      <c r="H192" s="6" t="s">
        <v>63452</v>
      </c>
      <c r="I192" s="7" t="s">
        <v>63453</v>
      </c>
      <c r="J192" s="3" t="s">
        <v>17</v>
      </c>
      <c r="K192" s="3"/>
      <c r="L192" s="5" t="s">
        <v>57</v>
      </c>
    </row>
    <row r="193" spans="1:28">
      <c r="A193" s="9" t="s">
        <v>63454</v>
      </c>
      <c r="B193" s="4" t="s">
        <v>63455</v>
      </c>
      <c r="C193" s="4" t="s">
        <v>63456</v>
      </c>
      <c r="D193" s="16" t="s">
        <v>63457</v>
      </c>
      <c r="E193" s="41" t="s">
        <v>63458</v>
      </c>
      <c r="F193" s="27" t="s">
        <v>63459</v>
      </c>
      <c r="G193" s="3" t="s">
        <v>63460</v>
      </c>
      <c r="H193" s="6" t="s">
        <v>63461</v>
      </c>
      <c r="I193" s="7" t="s">
        <v>63462</v>
      </c>
      <c r="J193" s="3" t="s">
        <v>63463</v>
      </c>
      <c r="K193" s="3"/>
      <c r="L193" s="5" t="s">
        <v>57</v>
      </c>
      <c r="M193" s="5"/>
      <c r="N193" s="5"/>
      <c r="O193" s="5"/>
      <c r="P193" s="5"/>
      <c r="Q193" s="5"/>
      <c r="R193" s="5"/>
      <c r="S193" s="5"/>
      <c r="T193" s="5"/>
      <c r="U193" s="5"/>
      <c r="V193" s="5"/>
      <c r="W193" s="5"/>
      <c r="X193" s="5"/>
      <c r="Y193" s="5"/>
      <c r="Z193" s="5"/>
      <c r="AA193" s="5"/>
      <c r="AB193" s="5"/>
    </row>
    <row r="194" spans="1:28">
      <c r="A194" s="9" t="s">
        <v>63464</v>
      </c>
      <c r="B194" s="4" t="s">
        <v>63465</v>
      </c>
      <c r="C194" s="4" t="s">
        <v>63466</v>
      </c>
      <c r="D194" s="16" t="s">
        <v>63467</v>
      </c>
      <c r="E194" s="41" t="s">
        <v>63468</v>
      </c>
      <c r="F194" s="27" t="s">
        <v>63469</v>
      </c>
      <c r="G194" s="3" t="s">
        <v>63470</v>
      </c>
      <c r="H194" s="6" t="s">
        <v>63471</v>
      </c>
      <c r="I194" s="7" t="s">
        <v>63472</v>
      </c>
      <c r="J194" s="3" t="s">
        <v>17</v>
      </c>
      <c r="K194" s="3"/>
      <c r="L194" s="5" t="s">
        <v>57</v>
      </c>
    </row>
    <row r="195" spans="1:28">
      <c r="A195" s="9" t="s">
        <v>63473</v>
      </c>
      <c r="B195" s="4" t="s">
        <v>63474</v>
      </c>
      <c r="C195" s="4" t="s">
        <v>63475</v>
      </c>
      <c r="D195" s="16" t="s">
        <v>63476</v>
      </c>
      <c r="E195" s="41" t="s">
        <v>63477</v>
      </c>
      <c r="F195" s="27" t="s">
        <v>63478</v>
      </c>
      <c r="G195" s="3" t="s">
        <v>63479</v>
      </c>
      <c r="H195" s="6" t="s">
        <v>63480</v>
      </c>
      <c r="I195" s="7" t="s">
        <v>63481</v>
      </c>
      <c r="J195" s="3" t="s">
        <v>17</v>
      </c>
      <c r="K195" s="3"/>
      <c r="L195" s="5" t="s">
        <v>57</v>
      </c>
    </row>
    <row r="196" spans="1:28">
      <c r="A196" s="9" t="s">
        <v>63482</v>
      </c>
      <c r="B196" s="4" t="s">
        <v>63038</v>
      </c>
      <c r="C196" s="4" t="s">
        <v>63483</v>
      </c>
      <c r="D196" s="16" t="s">
        <v>63038</v>
      </c>
      <c r="E196" s="41" t="s">
        <v>63038</v>
      </c>
      <c r="F196" s="27" t="s">
        <v>63038</v>
      </c>
      <c r="G196" s="3" t="s">
        <v>63038</v>
      </c>
      <c r="H196" s="6" t="s">
        <v>63038</v>
      </c>
      <c r="I196" s="7"/>
      <c r="J196" s="3" t="s">
        <v>17</v>
      </c>
      <c r="K196" s="3" t="s">
        <v>57</v>
      </c>
      <c r="L196" s="5" t="s">
        <v>57</v>
      </c>
    </row>
    <row r="197" spans="1:28">
      <c r="A197" s="9" t="s">
        <v>63484</v>
      </c>
      <c r="B197" s="4" t="s">
        <v>4990</v>
      </c>
      <c r="C197" s="4" t="s">
        <v>4990</v>
      </c>
      <c r="D197" s="16" t="s">
        <v>4990</v>
      </c>
      <c r="E197" s="41" t="s">
        <v>4990</v>
      </c>
      <c r="F197" s="27" t="s">
        <v>4990</v>
      </c>
      <c r="G197" s="3" t="s">
        <v>4991</v>
      </c>
      <c r="H197" s="6" t="s">
        <v>4992</v>
      </c>
      <c r="I197" s="7" t="s">
        <v>4993</v>
      </c>
      <c r="J197" s="3" t="s">
        <v>63485</v>
      </c>
      <c r="K197" s="3"/>
      <c r="L197" s="5" t="s">
        <v>57</v>
      </c>
    </row>
    <row r="198" spans="1:28">
      <c r="A198" s="9" t="s">
        <v>63486</v>
      </c>
      <c r="B198" s="4" t="s">
        <v>63487</v>
      </c>
      <c r="C198" s="4" t="s">
        <v>63488</v>
      </c>
      <c r="D198" s="16" t="s">
        <v>63489</v>
      </c>
      <c r="E198" s="41" t="s">
        <v>63490</v>
      </c>
      <c r="F198" s="27" t="s">
        <v>63491</v>
      </c>
      <c r="G198" s="3" t="s">
        <v>63492</v>
      </c>
      <c r="H198" s="6" t="s">
        <v>63493</v>
      </c>
      <c r="I198" s="7" t="s">
        <v>63494</v>
      </c>
      <c r="J198" s="3" t="s">
        <v>17</v>
      </c>
      <c r="K198" s="3"/>
      <c r="L198" s="5" t="s">
        <v>57</v>
      </c>
    </row>
    <row r="199" spans="1:28">
      <c r="A199" s="9" t="s">
        <v>63495</v>
      </c>
      <c r="B199" s="4" t="s">
        <v>63496</v>
      </c>
      <c r="C199" s="4" t="s">
        <v>63497</v>
      </c>
      <c r="D199" s="16" t="s">
        <v>63498</v>
      </c>
      <c r="E199" s="41" t="s">
        <v>20979</v>
      </c>
      <c r="F199" s="27" t="s">
        <v>20980</v>
      </c>
      <c r="G199" s="3" t="s">
        <v>20981</v>
      </c>
      <c r="H199" s="6" t="s">
        <v>20982</v>
      </c>
      <c r="I199" s="7" t="s">
        <v>63499</v>
      </c>
      <c r="J199" s="3" t="s">
        <v>63500</v>
      </c>
      <c r="K199" s="3"/>
      <c r="L199" s="5" t="s">
        <v>57</v>
      </c>
    </row>
    <row r="200" spans="1:28">
      <c r="A200" s="9" t="s">
        <v>63501</v>
      </c>
      <c r="B200" s="4" t="s">
        <v>5648</v>
      </c>
      <c r="C200" s="4" t="s">
        <v>5225</v>
      </c>
      <c r="D200" s="16" t="s">
        <v>5226</v>
      </c>
      <c r="E200" s="41" t="s">
        <v>9798</v>
      </c>
      <c r="F200" s="27" t="s">
        <v>9798</v>
      </c>
      <c r="G200" s="3" t="s">
        <v>17034</v>
      </c>
      <c r="H200" s="6" t="s">
        <v>10312</v>
      </c>
      <c r="I200" s="7" t="s">
        <v>7475</v>
      </c>
      <c r="J200" s="3" t="s">
        <v>63111</v>
      </c>
      <c r="K200" s="3"/>
      <c r="L200" s="5" t="s">
        <v>57</v>
      </c>
    </row>
    <row r="201" spans="1:28">
      <c r="A201" s="9" t="s">
        <v>63502</v>
      </c>
      <c r="B201" s="4" t="s">
        <v>63503</v>
      </c>
      <c r="C201" s="4" t="s">
        <v>63504</v>
      </c>
      <c r="D201" s="16" t="s">
        <v>63505</v>
      </c>
      <c r="E201" s="41" t="s">
        <v>63506</v>
      </c>
      <c r="F201" s="27" t="s">
        <v>63507</v>
      </c>
      <c r="G201" s="3" t="s">
        <v>63508</v>
      </c>
      <c r="H201" s="6" t="s">
        <v>63509</v>
      </c>
      <c r="I201" s="7" t="s">
        <v>63510</v>
      </c>
      <c r="J201" s="3" t="s">
        <v>17</v>
      </c>
      <c r="K201" s="3"/>
      <c r="L201" s="5" t="s">
        <v>57</v>
      </c>
    </row>
    <row r="202" spans="1:28">
      <c r="A202" s="9" t="s">
        <v>63511</v>
      </c>
      <c r="B202" s="4" t="s">
        <v>63512</v>
      </c>
      <c r="C202" s="4" t="s">
        <v>63504</v>
      </c>
      <c r="D202" s="16" t="s">
        <v>63513</v>
      </c>
      <c r="E202" s="41" t="s">
        <v>63514</v>
      </c>
      <c r="F202" s="27" t="s">
        <v>63515</v>
      </c>
      <c r="G202" s="3" t="s">
        <v>63508</v>
      </c>
      <c r="H202" s="6" t="s">
        <v>63516</v>
      </c>
      <c r="I202" s="7" t="s">
        <v>63514</v>
      </c>
      <c r="J202" s="3" t="s">
        <v>17</v>
      </c>
      <c r="K202" s="3"/>
      <c r="L202" s="5" t="s">
        <v>57</v>
      </c>
    </row>
    <row r="203" spans="1:28">
      <c r="A203" s="9" t="s">
        <v>63517</v>
      </c>
      <c r="B203" s="4" t="s">
        <v>63518</v>
      </c>
      <c r="C203" s="4" t="s">
        <v>63519</v>
      </c>
      <c r="D203" s="16" t="s">
        <v>63520</v>
      </c>
      <c r="E203" s="41" t="s">
        <v>63521</v>
      </c>
      <c r="F203" s="27" t="s">
        <v>63522</v>
      </c>
      <c r="G203" s="3" t="s">
        <v>63523</v>
      </c>
      <c r="H203" s="6" t="s">
        <v>63524</v>
      </c>
      <c r="I203" s="7" t="s">
        <v>63525</v>
      </c>
      <c r="J203" s="3" t="s">
        <v>63526</v>
      </c>
      <c r="K203" s="3"/>
      <c r="L203" s="5" t="s">
        <v>57</v>
      </c>
    </row>
    <row r="204" spans="1:28">
      <c r="A204" s="9" t="s">
        <v>63527</v>
      </c>
      <c r="B204" s="4" t="s">
        <v>63528</v>
      </c>
      <c r="C204" s="4" t="s">
        <v>63528</v>
      </c>
      <c r="D204" s="179" t="s">
        <v>63529</v>
      </c>
      <c r="E204" s="41" t="s">
        <v>63530</v>
      </c>
      <c r="F204" s="27" t="s">
        <v>25392</v>
      </c>
      <c r="G204" s="3" t="s">
        <v>16427</v>
      </c>
      <c r="H204" s="6" t="s">
        <v>63531</v>
      </c>
      <c r="I204" s="7" t="s">
        <v>14666</v>
      </c>
      <c r="J204" s="3" t="s">
        <v>63532</v>
      </c>
      <c r="K204" s="3"/>
      <c r="L204" s="5" t="s">
        <v>57</v>
      </c>
    </row>
    <row r="205" spans="1:28">
      <c r="A205" s="9" t="s">
        <v>63533</v>
      </c>
      <c r="B205" s="4" t="s">
        <v>63534</v>
      </c>
      <c r="C205" s="4" t="s">
        <v>63535</v>
      </c>
      <c r="D205" s="16" t="s">
        <v>63536</v>
      </c>
      <c r="E205" s="41" t="s">
        <v>63537</v>
      </c>
      <c r="F205" s="27" t="s">
        <v>63538</v>
      </c>
      <c r="G205" s="3" t="s">
        <v>63539</v>
      </c>
      <c r="H205" s="6" t="s">
        <v>63540</v>
      </c>
      <c r="I205" s="7" t="s">
        <v>63541</v>
      </c>
      <c r="J205" s="3" t="s">
        <v>63542</v>
      </c>
      <c r="K205" s="3"/>
      <c r="L205" s="5" t="s">
        <v>57</v>
      </c>
    </row>
    <row r="206" spans="1:28">
      <c r="A206" s="9" t="s">
        <v>63543</v>
      </c>
      <c r="B206" s="4" t="s">
        <v>23853</v>
      </c>
      <c r="C206" s="4" t="s">
        <v>23853</v>
      </c>
      <c r="D206" s="16" t="s">
        <v>14478</v>
      </c>
      <c r="E206" s="41" t="s">
        <v>23854</v>
      </c>
      <c r="F206" s="27" t="s">
        <v>23853</v>
      </c>
      <c r="G206" s="3" t="s">
        <v>23855</v>
      </c>
      <c r="H206" s="6" t="s">
        <v>23856</v>
      </c>
      <c r="I206" s="7" t="s">
        <v>23857</v>
      </c>
      <c r="J206" s="3" t="s">
        <v>63544</v>
      </c>
      <c r="K206" s="3"/>
      <c r="L206" s="5" t="s">
        <v>57</v>
      </c>
    </row>
    <row r="207" spans="1:28">
      <c r="A207" s="9" t="s">
        <v>63545</v>
      </c>
      <c r="B207" s="4" t="s">
        <v>63546</v>
      </c>
      <c r="C207" s="4" t="s">
        <v>63547</v>
      </c>
      <c r="D207" s="16" t="s">
        <v>63548</v>
      </c>
      <c r="E207" s="41" t="s">
        <v>63549</v>
      </c>
      <c r="F207" s="27" t="s">
        <v>63550</v>
      </c>
      <c r="G207" s="3" t="s">
        <v>63551</v>
      </c>
      <c r="H207" s="6" t="s">
        <v>63552</v>
      </c>
      <c r="I207" s="7" t="s">
        <v>63553</v>
      </c>
      <c r="J207" s="3" t="s">
        <v>17</v>
      </c>
      <c r="K207" s="3"/>
      <c r="L207" s="5" t="s">
        <v>57</v>
      </c>
    </row>
    <row r="208" spans="1:28">
      <c r="A208" s="9" t="s">
        <v>63554</v>
      </c>
      <c r="B208" s="4" t="s">
        <v>63555</v>
      </c>
      <c r="C208" s="4" t="s">
        <v>63555</v>
      </c>
      <c r="D208" s="16" t="s">
        <v>63555</v>
      </c>
      <c r="E208" s="41" t="s">
        <v>63555</v>
      </c>
      <c r="F208" s="27" t="s">
        <v>63555</v>
      </c>
      <c r="G208" s="3" t="s">
        <v>63556</v>
      </c>
      <c r="H208" s="6" t="s">
        <v>63555</v>
      </c>
      <c r="I208" s="7" t="s">
        <v>63555</v>
      </c>
      <c r="J208" s="3" t="s">
        <v>17</v>
      </c>
      <c r="K208" s="3"/>
      <c r="L208" s="5" t="s">
        <v>57</v>
      </c>
    </row>
    <row r="209" spans="1:12">
      <c r="A209" s="9" t="s">
        <v>63557</v>
      </c>
      <c r="B209" s="4" t="s">
        <v>63558</v>
      </c>
      <c r="C209" s="4" t="s">
        <v>63558</v>
      </c>
      <c r="D209" s="16" t="s">
        <v>63558</v>
      </c>
      <c r="E209" s="41" t="s">
        <v>63558</v>
      </c>
      <c r="F209" s="27" t="s">
        <v>63558</v>
      </c>
      <c r="G209" s="3" t="s">
        <v>63559</v>
      </c>
      <c r="H209" s="6" t="s">
        <v>63558</v>
      </c>
      <c r="I209" s="7" t="s">
        <v>63558</v>
      </c>
      <c r="J209" s="3" t="s">
        <v>17</v>
      </c>
      <c r="K209" s="3"/>
      <c r="L209" s="5" t="s">
        <v>57</v>
      </c>
    </row>
    <row r="210" spans="1:12">
      <c r="A210" s="9" t="s">
        <v>63560</v>
      </c>
      <c r="B210" s="4" t="s">
        <v>5931</v>
      </c>
      <c r="C210" s="4" t="s">
        <v>5932</v>
      </c>
      <c r="D210" s="16" t="s">
        <v>8582</v>
      </c>
      <c r="E210" s="41" t="s">
        <v>8583</v>
      </c>
      <c r="F210" s="27" t="s">
        <v>5935</v>
      </c>
      <c r="G210" s="3" t="s">
        <v>5936</v>
      </c>
      <c r="H210" s="6" t="s">
        <v>5937</v>
      </c>
      <c r="I210" s="7"/>
      <c r="J210" s="3" t="s">
        <v>63561</v>
      </c>
      <c r="K210" s="3"/>
      <c r="L210" s="5" t="s">
        <v>57</v>
      </c>
    </row>
    <row r="211" spans="1:12">
      <c r="A211" s="9" t="s">
        <v>63562</v>
      </c>
      <c r="B211" s="4" t="s">
        <v>63563</v>
      </c>
      <c r="C211" s="4" t="s">
        <v>63564</v>
      </c>
      <c r="D211" s="16" t="s">
        <v>63565</v>
      </c>
      <c r="E211" s="41" t="s">
        <v>63566</v>
      </c>
      <c r="F211" s="27" t="s">
        <v>63567</v>
      </c>
      <c r="G211" s="3" t="s">
        <v>63568</v>
      </c>
      <c r="H211" s="6" t="s">
        <v>63569</v>
      </c>
      <c r="I211" s="7" t="s">
        <v>63570</v>
      </c>
      <c r="J211" s="3" t="s">
        <v>17</v>
      </c>
      <c r="K211" s="3"/>
      <c r="L211" s="5" t="s">
        <v>57</v>
      </c>
    </row>
    <row r="212" spans="1:12">
      <c r="A212" s="9" t="s">
        <v>63571</v>
      </c>
      <c r="B212" s="4" t="s">
        <v>63572</v>
      </c>
      <c r="C212" s="4" t="s">
        <v>63573</v>
      </c>
      <c r="D212" s="16" t="s">
        <v>63574</v>
      </c>
      <c r="E212" s="41" t="s">
        <v>63575</v>
      </c>
      <c r="F212" s="27" t="s">
        <v>63576</v>
      </c>
      <c r="G212" s="3" t="s">
        <v>63577</v>
      </c>
      <c r="H212" s="6" t="s">
        <v>63578</v>
      </c>
      <c r="I212" s="7" t="s">
        <v>63575</v>
      </c>
      <c r="J212" s="3" t="s">
        <v>63579</v>
      </c>
      <c r="K212" s="3"/>
      <c r="L212" s="5" t="s">
        <v>57</v>
      </c>
    </row>
    <row r="213" spans="1:12">
      <c r="A213" s="9" t="s">
        <v>56399</v>
      </c>
      <c r="B213" s="4" t="s">
        <v>16820</v>
      </c>
      <c r="C213" s="4" t="s">
        <v>16821</v>
      </c>
      <c r="D213" s="16" t="s">
        <v>16822</v>
      </c>
      <c r="E213" s="41" t="s">
        <v>16823</v>
      </c>
      <c r="F213" s="27" t="s">
        <v>19506</v>
      </c>
      <c r="G213" s="3" t="s">
        <v>5397</v>
      </c>
      <c r="H213" s="6" t="s">
        <v>16824</v>
      </c>
      <c r="I213" s="7" t="s">
        <v>16823</v>
      </c>
      <c r="J213" s="3" t="s">
        <v>63580</v>
      </c>
      <c r="K213" s="3"/>
      <c r="L213" s="5" t="s">
        <v>57</v>
      </c>
    </row>
    <row r="214" spans="1:12">
      <c r="A214" s="9" t="s">
        <v>63581</v>
      </c>
      <c r="B214" s="4" t="s">
        <v>63582</v>
      </c>
      <c r="C214" s="4" t="s">
        <v>63582</v>
      </c>
      <c r="D214" s="16" t="s">
        <v>63581</v>
      </c>
      <c r="E214" s="41" t="s">
        <v>63581</v>
      </c>
      <c r="F214" s="27" t="s">
        <v>63582</v>
      </c>
      <c r="G214" s="3" t="s">
        <v>63583</v>
      </c>
      <c r="H214" s="6" t="s">
        <v>63584</v>
      </c>
      <c r="I214" s="7" t="s">
        <v>63582</v>
      </c>
      <c r="J214" s="3" t="s">
        <v>17</v>
      </c>
      <c r="K214" s="3"/>
      <c r="L214" s="5" t="s">
        <v>57</v>
      </c>
    </row>
    <row r="215" spans="1:12">
      <c r="A215" s="9" t="s">
        <v>63585</v>
      </c>
      <c r="B215" s="4" t="s">
        <v>63586</v>
      </c>
      <c r="C215" s="4" t="s">
        <v>63586</v>
      </c>
      <c r="D215" s="16" t="s">
        <v>63587</v>
      </c>
      <c r="E215" s="41" t="s">
        <v>63588</v>
      </c>
      <c r="F215" s="27" t="s">
        <v>63589</v>
      </c>
      <c r="G215" s="3" t="s">
        <v>63590</v>
      </c>
      <c r="H215" s="6" t="s">
        <v>63591</v>
      </c>
      <c r="I215" s="7" t="s">
        <v>63592</v>
      </c>
      <c r="J215" s="3" t="s">
        <v>17</v>
      </c>
      <c r="K215" s="3"/>
      <c r="L215" s="5" t="s">
        <v>57</v>
      </c>
    </row>
    <row r="216" spans="1:12">
      <c r="A216" s="9" t="s">
        <v>63593</v>
      </c>
      <c r="B216" s="4" t="s">
        <v>63594</v>
      </c>
      <c r="C216" s="4" t="s">
        <v>63594</v>
      </c>
      <c r="D216" s="16" t="s">
        <v>63594</v>
      </c>
      <c r="E216" s="41" t="s">
        <v>63594</v>
      </c>
      <c r="F216" s="27" t="s">
        <v>63594</v>
      </c>
      <c r="G216" s="3" t="s">
        <v>63594</v>
      </c>
      <c r="H216" s="6" t="s">
        <v>63594</v>
      </c>
      <c r="I216" s="7"/>
      <c r="J216" s="3" t="s">
        <v>17</v>
      </c>
      <c r="K216" s="3" t="s">
        <v>57</v>
      </c>
      <c r="L216" s="5" t="s">
        <v>57</v>
      </c>
    </row>
    <row r="217" spans="1:12">
      <c r="A217" s="9" t="s">
        <v>63595</v>
      </c>
      <c r="B217" s="4" t="s">
        <v>8421</v>
      </c>
      <c r="C217" s="4" t="s">
        <v>10181</v>
      </c>
      <c r="D217" s="16" t="s">
        <v>8423</v>
      </c>
      <c r="E217" s="41" t="s">
        <v>8424</v>
      </c>
      <c r="F217" s="27" t="s">
        <v>8425</v>
      </c>
      <c r="G217" s="3" t="s">
        <v>8426</v>
      </c>
      <c r="H217" s="6" t="s">
        <v>8427</v>
      </c>
      <c r="I217" s="7" t="s">
        <v>8428</v>
      </c>
      <c r="J217" s="3"/>
      <c r="K217" s="3"/>
      <c r="L217" s="5" t="s">
        <v>57</v>
      </c>
    </row>
    <row r="218" spans="1:12">
      <c r="A218" s="9" t="s">
        <v>63596</v>
      </c>
      <c r="B218" s="4" t="s">
        <v>63597</v>
      </c>
      <c r="C218" s="4" t="s">
        <v>63598</v>
      </c>
      <c r="D218" s="16" t="s">
        <v>63599</v>
      </c>
      <c r="E218" s="180" t="s">
        <v>11252</v>
      </c>
      <c r="F218" s="27" t="s">
        <v>63600</v>
      </c>
      <c r="G218" s="3" t="s">
        <v>63601</v>
      </c>
      <c r="H218" s="6" t="s">
        <v>63602</v>
      </c>
      <c r="I218" s="7"/>
      <c r="J218" s="3" t="s">
        <v>17</v>
      </c>
      <c r="K218" s="3" t="s">
        <v>57</v>
      </c>
      <c r="L218" s="5" t="s">
        <v>57</v>
      </c>
    </row>
    <row r="219" spans="1:12">
      <c r="A219" s="9" t="s">
        <v>63603</v>
      </c>
      <c r="B219" s="4" t="s">
        <v>63174</v>
      </c>
      <c r="C219" s="4" t="s">
        <v>63174</v>
      </c>
      <c r="D219" s="16" t="s">
        <v>63174</v>
      </c>
      <c r="E219" s="41" t="s">
        <v>63174</v>
      </c>
      <c r="F219" s="27" t="s">
        <v>63174</v>
      </c>
      <c r="G219" s="3" t="s">
        <v>63174</v>
      </c>
      <c r="H219" s="6" t="s">
        <v>63174</v>
      </c>
      <c r="I219" s="7"/>
      <c r="J219" s="3" t="s">
        <v>17</v>
      </c>
      <c r="K219" s="3" t="s">
        <v>57</v>
      </c>
      <c r="L219" s="5" t="s">
        <v>57</v>
      </c>
    </row>
    <row r="220" spans="1:12">
      <c r="A220" s="9" t="s">
        <v>63604</v>
      </c>
      <c r="B220" s="4" t="s">
        <v>63265</v>
      </c>
      <c r="C220" s="4" t="s">
        <v>63265</v>
      </c>
      <c r="D220" s="16" t="s">
        <v>63265</v>
      </c>
      <c r="E220" s="41" t="s">
        <v>63265</v>
      </c>
      <c r="F220" s="27" t="s">
        <v>63265</v>
      </c>
      <c r="G220" s="3" t="s">
        <v>63265</v>
      </c>
      <c r="H220" s="6" t="s">
        <v>63265</v>
      </c>
      <c r="I220" s="7"/>
      <c r="J220" s="3" t="s">
        <v>17</v>
      </c>
      <c r="K220" s="3" t="s">
        <v>57</v>
      </c>
      <c r="L220" s="5" t="s">
        <v>57</v>
      </c>
    </row>
    <row r="221" spans="1:12">
      <c r="A221" s="9" t="s">
        <v>63605</v>
      </c>
      <c r="B221" s="4" t="s">
        <v>63262</v>
      </c>
      <c r="C221" s="4" t="s">
        <v>63262</v>
      </c>
      <c r="D221" s="16" t="s">
        <v>63262</v>
      </c>
      <c r="E221" s="41" t="s">
        <v>63262</v>
      </c>
      <c r="F221" s="27" t="s">
        <v>63262</v>
      </c>
      <c r="G221" s="3" t="s">
        <v>63262</v>
      </c>
      <c r="H221" s="6" t="s">
        <v>63262</v>
      </c>
      <c r="I221" s="7"/>
      <c r="J221" s="3" t="s">
        <v>17</v>
      </c>
      <c r="K221" s="3" t="s">
        <v>57</v>
      </c>
      <c r="L221" s="5" t="s">
        <v>57</v>
      </c>
    </row>
    <row r="222" spans="1:12">
      <c r="A222" s="9" t="s">
        <v>63606</v>
      </c>
      <c r="B222" s="4" t="s">
        <v>63607</v>
      </c>
      <c r="C222" s="4" t="s">
        <v>63608</v>
      </c>
      <c r="D222" s="16" t="s">
        <v>63609</v>
      </c>
      <c r="E222" s="41" t="s">
        <v>26214</v>
      </c>
      <c r="F222" s="27" t="s">
        <v>63610</v>
      </c>
      <c r="G222" s="3" t="s">
        <v>63611</v>
      </c>
      <c r="H222" s="6" t="s">
        <v>63612</v>
      </c>
      <c r="I222" s="7" t="s">
        <v>63613</v>
      </c>
      <c r="J222" s="3" t="s">
        <v>63614</v>
      </c>
      <c r="K222" s="3"/>
      <c r="L222" s="5" t="s">
        <v>57</v>
      </c>
    </row>
    <row r="223" spans="1:12">
      <c r="A223" s="9" t="s">
        <v>63615</v>
      </c>
      <c r="B223" s="4" t="s">
        <v>63197</v>
      </c>
      <c r="C223" s="4" t="s">
        <v>63197</v>
      </c>
      <c r="D223" s="16" t="s">
        <v>63197</v>
      </c>
      <c r="E223" s="41" t="s">
        <v>63197</v>
      </c>
      <c r="F223" s="27" t="s">
        <v>63197</v>
      </c>
      <c r="G223" s="3" t="s">
        <v>63197</v>
      </c>
      <c r="H223" s="6" t="s">
        <v>63197</v>
      </c>
      <c r="I223" s="7"/>
      <c r="J223" s="3" t="s">
        <v>17</v>
      </c>
      <c r="K223" s="3" t="s">
        <v>57</v>
      </c>
      <c r="L223" s="5" t="s">
        <v>57</v>
      </c>
    </row>
    <row r="224" spans="1:12">
      <c r="A224" s="9" t="s">
        <v>63616</v>
      </c>
      <c r="B224" s="4" t="s">
        <v>63195</v>
      </c>
      <c r="C224" s="4" t="s">
        <v>63195</v>
      </c>
      <c r="D224" s="16" t="s">
        <v>63195</v>
      </c>
      <c r="E224" s="41" t="s">
        <v>63195</v>
      </c>
      <c r="F224" s="27" t="s">
        <v>63195</v>
      </c>
      <c r="G224" s="3" t="s">
        <v>63195</v>
      </c>
      <c r="H224" s="6" t="s">
        <v>63195</v>
      </c>
      <c r="I224" s="7"/>
      <c r="J224" s="3" t="s">
        <v>17</v>
      </c>
      <c r="K224" s="3" t="s">
        <v>57</v>
      </c>
      <c r="L224" s="5" t="s">
        <v>57</v>
      </c>
    </row>
    <row r="225" spans="1:12">
      <c r="A225" s="9" t="s">
        <v>63617</v>
      </c>
      <c r="B225" s="4" t="s">
        <v>63618</v>
      </c>
      <c r="C225" s="4" t="s">
        <v>63618</v>
      </c>
      <c r="D225" s="16" t="s">
        <v>63618</v>
      </c>
      <c r="E225" s="41" t="s">
        <v>63619</v>
      </c>
      <c r="F225" s="27" t="s">
        <v>63619</v>
      </c>
      <c r="G225" s="3" t="s">
        <v>63620</v>
      </c>
      <c r="H225" s="6" t="s">
        <v>63621</v>
      </c>
      <c r="I225" s="7" t="s">
        <v>63622</v>
      </c>
      <c r="J225" s="3" t="s">
        <v>63623</v>
      </c>
      <c r="K225" s="3"/>
      <c r="L225" s="5" t="s">
        <v>57</v>
      </c>
    </row>
    <row r="226" spans="1:12">
      <c r="A226" s="9" t="s">
        <v>63624</v>
      </c>
      <c r="B226" s="4" t="s">
        <v>25037</v>
      </c>
      <c r="C226" s="4" t="s">
        <v>25038</v>
      </c>
      <c r="D226" s="16" t="s">
        <v>25039</v>
      </c>
      <c r="E226" s="41" t="s">
        <v>25040</v>
      </c>
      <c r="F226" s="27" t="s">
        <v>25041</v>
      </c>
      <c r="G226" s="3" t="s">
        <v>63625</v>
      </c>
      <c r="H226" s="6" t="s">
        <v>25043</v>
      </c>
      <c r="I226" s="7" t="s">
        <v>25044</v>
      </c>
      <c r="J226" s="3" t="s">
        <v>63626</v>
      </c>
      <c r="K226" s="3"/>
      <c r="L226" s="5" t="s">
        <v>57</v>
      </c>
    </row>
    <row r="227" spans="1:12">
      <c r="A227" s="9" t="s">
        <v>63627</v>
      </c>
      <c r="B227" s="4" t="s">
        <v>2414</v>
      </c>
      <c r="C227" s="4" t="s">
        <v>2424</v>
      </c>
      <c r="D227" s="16" t="s">
        <v>2439</v>
      </c>
      <c r="E227" s="41" t="s">
        <v>2417</v>
      </c>
      <c r="F227" s="27" t="s">
        <v>2425</v>
      </c>
      <c r="G227" s="3" t="s">
        <v>2419</v>
      </c>
      <c r="H227" s="6" t="s">
        <v>2420</v>
      </c>
      <c r="I227" s="7" t="s">
        <v>2426</v>
      </c>
      <c r="J227" s="3" t="s">
        <v>63628</v>
      </c>
      <c r="K227" s="3"/>
      <c r="L227" s="5" t="s">
        <v>57</v>
      </c>
    </row>
    <row r="228" spans="1:12">
      <c r="A228" s="9" t="s">
        <v>63629</v>
      </c>
      <c r="B228" s="4" t="s">
        <v>2429</v>
      </c>
      <c r="C228" s="4" t="s">
        <v>2438</v>
      </c>
      <c r="D228" s="16" t="s">
        <v>2439</v>
      </c>
      <c r="E228" s="41" t="s">
        <v>2432</v>
      </c>
      <c r="F228" s="27" t="s">
        <v>2440</v>
      </c>
      <c r="G228" s="3" t="s">
        <v>2419</v>
      </c>
      <c r="H228" s="6" t="s">
        <v>2434</v>
      </c>
      <c r="I228" s="7" t="s">
        <v>2441</v>
      </c>
      <c r="J228" s="3" t="s">
        <v>63630</v>
      </c>
      <c r="K228" s="3"/>
      <c r="L228" s="5" t="s">
        <v>57</v>
      </c>
    </row>
    <row r="229" spans="1:12">
      <c r="A229" s="9" t="s">
        <v>63631</v>
      </c>
      <c r="B229" s="4" t="s">
        <v>63632</v>
      </c>
      <c r="C229" s="4" t="s">
        <v>63632</v>
      </c>
      <c r="D229" s="16" t="s">
        <v>63633</v>
      </c>
      <c r="E229" s="41" t="s">
        <v>63634</v>
      </c>
      <c r="F229" s="27" t="s">
        <v>63635</v>
      </c>
      <c r="G229" s="3" t="s">
        <v>63636</v>
      </c>
      <c r="H229" s="6" t="s">
        <v>63637</v>
      </c>
      <c r="I229" s="7" t="s">
        <v>63638</v>
      </c>
      <c r="J229" s="3" t="s">
        <v>17</v>
      </c>
      <c r="K229" s="3"/>
      <c r="L229" s="5" t="s">
        <v>57</v>
      </c>
    </row>
    <row r="230" spans="1:12">
      <c r="A230" s="9" t="s">
        <v>63639</v>
      </c>
      <c r="B230" s="72" t="s">
        <v>63640</v>
      </c>
      <c r="C230" s="72" t="s">
        <v>63640</v>
      </c>
      <c r="D230" s="16" t="s">
        <v>63641</v>
      </c>
      <c r="E230" s="41" t="s">
        <v>63640</v>
      </c>
      <c r="F230" s="27" t="s">
        <v>63640</v>
      </c>
      <c r="G230" s="3" t="s">
        <v>63636</v>
      </c>
      <c r="H230" s="6" t="s">
        <v>63642</v>
      </c>
      <c r="I230" s="7" t="s">
        <v>63640</v>
      </c>
      <c r="J230" s="3" t="s">
        <v>63643</v>
      </c>
      <c r="K230" s="3"/>
      <c r="L230" s="5" t="s">
        <v>57</v>
      </c>
    </row>
    <row r="231" spans="1:12">
      <c r="A231" s="9" t="s">
        <v>15388</v>
      </c>
      <c r="B231" s="4" t="s">
        <v>63644</v>
      </c>
      <c r="C231" s="4" t="s">
        <v>63644</v>
      </c>
      <c r="D231" s="16" t="s">
        <v>4313</v>
      </c>
      <c r="E231" s="41" t="s">
        <v>4312</v>
      </c>
      <c r="F231" s="27" t="s">
        <v>4314</v>
      </c>
      <c r="G231" s="3" t="s">
        <v>4315</v>
      </c>
      <c r="H231" s="6" t="s">
        <v>4316</v>
      </c>
      <c r="I231" s="7" t="s">
        <v>63645</v>
      </c>
      <c r="J231" s="3" t="s">
        <v>63646</v>
      </c>
      <c r="K231" s="3"/>
      <c r="L231" s="5" t="s">
        <v>57</v>
      </c>
    </row>
    <row r="232" spans="1:12">
      <c r="A232" s="9" t="s">
        <v>13259</v>
      </c>
      <c r="B232" s="4" t="s">
        <v>13260</v>
      </c>
      <c r="C232" s="4" t="s">
        <v>13261</v>
      </c>
      <c r="D232" s="16" t="s">
        <v>13261</v>
      </c>
      <c r="E232" s="41" t="s">
        <v>13262</v>
      </c>
      <c r="F232" s="27" t="s">
        <v>13263</v>
      </c>
      <c r="G232" s="3" t="s">
        <v>63647</v>
      </c>
      <c r="H232" s="6" t="s">
        <v>13265</v>
      </c>
      <c r="I232" s="7" t="s">
        <v>13262</v>
      </c>
      <c r="J232" s="3" t="s">
        <v>63648</v>
      </c>
      <c r="K232" s="3"/>
      <c r="L232" s="5" t="s">
        <v>57</v>
      </c>
    </row>
    <row r="233" spans="1:12">
      <c r="A233" s="9" t="s">
        <v>63649</v>
      </c>
      <c r="B233" s="4" t="s">
        <v>63650</v>
      </c>
      <c r="C233" s="4" t="s">
        <v>63651</v>
      </c>
      <c r="D233" s="16" t="s">
        <v>63652</v>
      </c>
      <c r="E233" s="41" t="s">
        <v>63653</v>
      </c>
      <c r="F233" s="27" t="s">
        <v>63654</v>
      </c>
      <c r="G233" s="3" t="s">
        <v>63655</v>
      </c>
      <c r="H233" s="6" t="s">
        <v>63656</v>
      </c>
      <c r="I233" s="7" t="s">
        <v>63657</v>
      </c>
      <c r="J233" s="3" t="s">
        <v>63658</v>
      </c>
      <c r="K233" s="3"/>
      <c r="L233" s="5" t="s">
        <v>57</v>
      </c>
    </row>
    <row r="234" spans="1:12">
      <c r="A234" s="9" t="s">
        <v>63659</v>
      </c>
      <c r="B234" s="13" t="s">
        <v>63660</v>
      </c>
      <c r="C234" s="13" t="s">
        <v>63661</v>
      </c>
      <c r="D234" s="16" t="s">
        <v>63662</v>
      </c>
      <c r="E234" s="41" t="s">
        <v>63663</v>
      </c>
      <c r="F234" s="29" t="s">
        <v>63664</v>
      </c>
      <c r="G234" s="5" t="s">
        <v>63665</v>
      </c>
      <c r="H234" s="6" t="s">
        <v>63666</v>
      </c>
      <c r="I234" s="7" t="s">
        <v>63667</v>
      </c>
      <c r="J234" s="3" t="s">
        <v>17</v>
      </c>
      <c r="K234" s="3"/>
      <c r="L234" s="5" t="s">
        <v>57</v>
      </c>
    </row>
    <row r="235" spans="1:12">
      <c r="A235" s="9" t="s">
        <v>63668</v>
      </c>
      <c r="B235" s="4" t="s">
        <v>63040</v>
      </c>
      <c r="C235" s="4" t="s">
        <v>63040</v>
      </c>
      <c r="D235" s="16" t="s">
        <v>63040</v>
      </c>
      <c r="E235" s="41" t="s">
        <v>63040</v>
      </c>
      <c r="F235" s="27" t="s">
        <v>63040</v>
      </c>
      <c r="G235" s="3" t="s">
        <v>63040</v>
      </c>
      <c r="H235" s="6" t="s">
        <v>63040</v>
      </c>
      <c r="I235" s="7"/>
      <c r="J235" s="3" t="s">
        <v>17</v>
      </c>
      <c r="K235" s="3" t="s">
        <v>57</v>
      </c>
      <c r="L235" s="5" t="s">
        <v>57</v>
      </c>
    </row>
    <row r="236" spans="1:12">
      <c r="A236" s="9" t="s">
        <v>63669</v>
      </c>
      <c r="B236" s="4" t="s">
        <v>3724</v>
      </c>
      <c r="C236" s="4" t="s">
        <v>3725</v>
      </c>
      <c r="D236" s="16" t="s">
        <v>3725</v>
      </c>
      <c r="E236" s="41" t="s">
        <v>3726</v>
      </c>
      <c r="F236" s="27" t="s">
        <v>3724</v>
      </c>
      <c r="G236" s="3" t="s">
        <v>3728</v>
      </c>
      <c r="H236" s="6" t="s">
        <v>63670</v>
      </c>
      <c r="I236" s="7" t="s">
        <v>3730</v>
      </c>
      <c r="J236" s="3" t="s">
        <v>63671</v>
      </c>
      <c r="K236" s="3"/>
      <c r="L236" s="5" t="s">
        <v>57</v>
      </c>
    </row>
    <row r="237" spans="1:12">
      <c r="A237" s="9" t="s">
        <v>63672</v>
      </c>
      <c r="B237" s="4" t="s">
        <v>63673</v>
      </c>
      <c r="C237" s="4" t="s">
        <v>63674</v>
      </c>
      <c r="D237" s="16" t="s">
        <v>12327</v>
      </c>
      <c r="E237" s="41" t="s">
        <v>63675</v>
      </c>
      <c r="F237" s="27" t="s">
        <v>3730</v>
      </c>
      <c r="G237" s="3" t="s">
        <v>25810</v>
      </c>
      <c r="H237" s="6" t="s">
        <v>23319</v>
      </c>
      <c r="I237" s="7" t="s">
        <v>63673</v>
      </c>
      <c r="J237" s="3" t="s">
        <v>63676</v>
      </c>
      <c r="K237" s="3"/>
      <c r="L237" s="5" t="s">
        <v>57</v>
      </c>
    </row>
    <row r="238" spans="1:12">
      <c r="A238" s="9" t="s">
        <v>63677</v>
      </c>
      <c r="B238" s="4" t="s">
        <v>63678</v>
      </c>
      <c r="C238" s="4" t="s">
        <v>63678</v>
      </c>
      <c r="D238" s="16" t="s">
        <v>63679</v>
      </c>
      <c r="E238" s="41" t="s">
        <v>63680</v>
      </c>
      <c r="F238" s="27" t="s">
        <v>63678</v>
      </c>
      <c r="G238" s="3" t="s">
        <v>63681</v>
      </c>
      <c r="H238" s="6" t="s">
        <v>63682</v>
      </c>
      <c r="I238" s="7" t="s">
        <v>63683</v>
      </c>
      <c r="J238" s="3" t="s">
        <v>63684</v>
      </c>
      <c r="K238" s="3"/>
      <c r="L238" s="5" t="s">
        <v>57</v>
      </c>
    </row>
    <row r="239" spans="1:12">
      <c r="A239" s="9" t="s">
        <v>63685</v>
      </c>
      <c r="B239" s="4" t="s">
        <v>63686</v>
      </c>
      <c r="C239" s="4" t="s">
        <v>63686</v>
      </c>
      <c r="D239" s="16" t="s">
        <v>63687</v>
      </c>
      <c r="E239" s="41" t="s">
        <v>63688</v>
      </c>
      <c r="F239" s="27" t="s">
        <v>63686</v>
      </c>
      <c r="G239" s="3" t="s">
        <v>63689</v>
      </c>
      <c r="H239" s="6" t="s">
        <v>63690</v>
      </c>
      <c r="I239" s="7" t="s">
        <v>63691</v>
      </c>
      <c r="J239" s="3" t="s">
        <v>63692</v>
      </c>
      <c r="K239" s="3"/>
      <c r="L239" s="5" t="s">
        <v>57</v>
      </c>
    </row>
    <row r="240" spans="1:12">
      <c r="A240" s="9" t="s">
        <v>63693</v>
      </c>
      <c r="B240" s="4" t="s">
        <v>63694</v>
      </c>
      <c r="C240" s="4" t="s">
        <v>63695</v>
      </c>
      <c r="D240" s="16" t="s">
        <v>63696</v>
      </c>
      <c r="E240" s="41" t="s">
        <v>63697</v>
      </c>
      <c r="F240" s="27" t="s">
        <v>63698</v>
      </c>
      <c r="G240" s="3" t="s">
        <v>63699</v>
      </c>
      <c r="H240" s="6" t="s">
        <v>63700</v>
      </c>
      <c r="I240" s="7" t="s">
        <v>63701</v>
      </c>
      <c r="J240" s="3" t="s">
        <v>63702</v>
      </c>
      <c r="K240" s="3"/>
      <c r="L240" s="5" t="s">
        <v>57</v>
      </c>
    </row>
    <row r="241" spans="1:12">
      <c r="A241" s="9" t="s">
        <v>15400</v>
      </c>
      <c r="B241" s="4" t="s">
        <v>15401</v>
      </c>
      <c r="C241" s="4" t="s">
        <v>15401</v>
      </c>
      <c r="D241" s="16" t="s">
        <v>15402</v>
      </c>
      <c r="E241" s="41" t="s">
        <v>15383</v>
      </c>
      <c r="F241" s="27" t="s">
        <v>15401</v>
      </c>
      <c r="G241" s="3" t="s">
        <v>53836</v>
      </c>
      <c r="H241" s="6" t="s">
        <v>15406</v>
      </c>
      <c r="I241" s="7" t="s">
        <v>15407</v>
      </c>
      <c r="J241" s="3" t="s">
        <v>63703</v>
      </c>
      <c r="K241" s="3"/>
      <c r="L241" s="5" t="s">
        <v>57</v>
      </c>
    </row>
    <row r="242" spans="1:12">
      <c r="A242" s="9" t="s">
        <v>63704</v>
      </c>
      <c r="B242" s="4" t="s">
        <v>63705</v>
      </c>
      <c r="C242" s="4" t="s">
        <v>63706</v>
      </c>
      <c r="D242" s="16" t="s">
        <v>63707</v>
      </c>
      <c r="E242" s="41" t="s">
        <v>63708</v>
      </c>
      <c r="F242" s="27" t="s">
        <v>63709</v>
      </c>
      <c r="G242" s="3" t="s">
        <v>19657</v>
      </c>
      <c r="H242" s="6" t="s">
        <v>63710</v>
      </c>
      <c r="I242" s="7" t="s">
        <v>63711</v>
      </c>
      <c r="J242" s="3" t="s">
        <v>63712</v>
      </c>
      <c r="K242" s="3"/>
      <c r="L242" s="5" t="s">
        <v>57</v>
      </c>
    </row>
    <row r="243" spans="1:12">
      <c r="A243" s="9" t="s">
        <v>63713</v>
      </c>
      <c r="B243" s="4" t="s">
        <v>63714</v>
      </c>
      <c r="C243" s="4" t="s">
        <v>63715</v>
      </c>
      <c r="D243" s="16" t="s">
        <v>17022</v>
      </c>
      <c r="E243" s="41" t="s">
        <v>63716</v>
      </c>
      <c r="F243" s="27" t="s">
        <v>63717</v>
      </c>
      <c r="G243" s="3" t="s">
        <v>63718</v>
      </c>
      <c r="H243" s="6" t="s">
        <v>63719</v>
      </c>
      <c r="I243" s="7" t="s">
        <v>63720</v>
      </c>
      <c r="J243" s="3" t="s">
        <v>63721</v>
      </c>
      <c r="K243" s="3"/>
      <c r="L243" s="5" t="s">
        <v>57</v>
      </c>
    </row>
    <row r="244" spans="1:12">
      <c r="A244" s="9" t="s">
        <v>63722</v>
      </c>
      <c r="B244" s="4" t="s">
        <v>63723</v>
      </c>
      <c r="C244" s="4" t="s">
        <v>63724</v>
      </c>
      <c r="D244" s="16" t="s">
        <v>63725</v>
      </c>
      <c r="E244" s="41" t="s">
        <v>63726</v>
      </c>
      <c r="F244" s="27" t="s">
        <v>63727</v>
      </c>
      <c r="G244" s="3" t="s">
        <v>63728</v>
      </c>
      <c r="H244" s="6" t="s">
        <v>63729</v>
      </c>
      <c r="I244" s="7" t="s">
        <v>63730</v>
      </c>
      <c r="J244" s="3" t="s">
        <v>63731</v>
      </c>
      <c r="K244" s="3"/>
      <c r="L244" s="5" t="s">
        <v>57</v>
      </c>
    </row>
    <row r="245" spans="1:12">
      <c r="A245" s="9" t="s">
        <v>63732</v>
      </c>
      <c r="B245" s="4" t="s">
        <v>25426</v>
      </c>
      <c r="C245" s="4" t="s">
        <v>1773</v>
      </c>
      <c r="D245" s="16" t="s">
        <v>63733</v>
      </c>
      <c r="E245" s="41" t="s">
        <v>25427</v>
      </c>
      <c r="F245" s="27" t="s">
        <v>25426</v>
      </c>
      <c r="G245" s="3" t="s">
        <v>25206</v>
      </c>
      <c r="H245" s="6" t="s">
        <v>25428</v>
      </c>
      <c r="I245" s="7" t="s">
        <v>25429</v>
      </c>
      <c r="J245" s="3" t="s">
        <v>63734</v>
      </c>
      <c r="K245" s="3"/>
      <c r="L245" s="5" t="s">
        <v>57</v>
      </c>
    </row>
    <row r="246" spans="1:12">
      <c r="A246" s="9" t="s">
        <v>63735</v>
      </c>
      <c r="B246" s="4" t="s">
        <v>63736</v>
      </c>
      <c r="C246" s="4" t="s">
        <v>63737</v>
      </c>
      <c r="D246" s="16" t="s">
        <v>63738</v>
      </c>
      <c r="E246" s="41" t="s">
        <v>63739</v>
      </c>
      <c r="F246" s="27" t="s">
        <v>25426</v>
      </c>
      <c r="G246" s="3" t="s">
        <v>25206</v>
      </c>
      <c r="H246" s="6" t="s">
        <v>63740</v>
      </c>
      <c r="I246" s="7" t="s">
        <v>63741</v>
      </c>
      <c r="J246" s="3" t="s">
        <v>63734</v>
      </c>
      <c r="K246" s="3"/>
      <c r="L246" s="5" t="s">
        <v>57</v>
      </c>
    </row>
    <row r="247" spans="1:12">
      <c r="A247" s="9" t="s">
        <v>63742</v>
      </c>
      <c r="B247" s="4" t="s">
        <v>63743</v>
      </c>
      <c r="C247" s="4" t="s">
        <v>63744</v>
      </c>
      <c r="D247" s="16" t="s">
        <v>63745</v>
      </c>
      <c r="E247" s="41" t="s">
        <v>63746</v>
      </c>
      <c r="F247" s="27" t="s">
        <v>8425</v>
      </c>
      <c r="G247" s="3" t="s">
        <v>63747</v>
      </c>
      <c r="H247" s="6" t="s">
        <v>63748</v>
      </c>
      <c r="I247" s="7" t="s">
        <v>63749</v>
      </c>
      <c r="J247" s="3" t="s">
        <v>63750</v>
      </c>
      <c r="K247" s="3"/>
      <c r="L247" s="5" t="s">
        <v>57</v>
      </c>
    </row>
    <row r="248" spans="1:12">
      <c r="A248" s="9" t="s">
        <v>63751</v>
      </c>
      <c r="B248" s="4" t="s">
        <v>63752</v>
      </c>
      <c r="C248" s="4" t="s">
        <v>63753</v>
      </c>
      <c r="D248" s="16" t="s">
        <v>63754</v>
      </c>
      <c r="E248" s="41" t="s">
        <v>63755</v>
      </c>
      <c r="F248" s="27" t="s">
        <v>8425</v>
      </c>
      <c r="G248" s="3" t="s">
        <v>63747</v>
      </c>
      <c r="H248" s="6" t="s">
        <v>63756</v>
      </c>
      <c r="I248" s="7" t="s">
        <v>63757</v>
      </c>
      <c r="J248" s="3" t="s">
        <v>63750</v>
      </c>
      <c r="K248" s="3"/>
      <c r="L248" s="5" t="s">
        <v>57</v>
      </c>
    </row>
    <row r="249" spans="1:12">
      <c r="A249" s="9" t="s">
        <v>63758</v>
      </c>
      <c r="B249" s="4" t="s">
        <v>63759</v>
      </c>
      <c r="C249" s="4" t="s">
        <v>63760</v>
      </c>
      <c r="D249" s="16" t="s">
        <v>63761</v>
      </c>
      <c r="E249" s="41" t="s">
        <v>63762</v>
      </c>
      <c r="F249" s="27" t="s">
        <v>63763</v>
      </c>
      <c r="G249" s="3" t="s">
        <v>63764</v>
      </c>
      <c r="H249" s="6" t="s">
        <v>63765</v>
      </c>
      <c r="I249" s="7" t="s">
        <v>63766</v>
      </c>
      <c r="J249" s="3" t="s">
        <v>17</v>
      </c>
      <c r="K249" s="3"/>
      <c r="L249" s="5" t="s">
        <v>57</v>
      </c>
    </row>
    <row r="250" spans="1:12">
      <c r="A250" s="9" t="s">
        <v>63767</v>
      </c>
      <c r="B250" s="4" t="s">
        <v>16689</v>
      </c>
      <c r="C250" s="4" t="s">
        <v>16689</v>
      </c>
      <c r="D250" s="16" t="s">
        <v>16689</v>
      </c>
      <c r="E250" s="41" t="s">
        <v>16689</v>
      </c>
      <c r="F250" s="27" t="s">
        <v>16689</v>
      </c>
      <c r="G250" s="3" t="s">
        <v>16689</v>
      </c>
      <c r="H250" s="6" t="s">
        <v>16689</v>
      </c>
      <c r="I250" s="7"/>
      <c r="J250" s="3" t="s">
        <v>17</v>
      </c>
      <c r="K250" s="3" t="s">
        <v>57</v>
      </c>
      <c r="L250" s="5" t="s">
        <v>57</v>
      </c>
    </row>
    <row r="251" spans="1:12">
      <c r="A251" s="9" t="s">
        <v>63768</v>
      </c>
      <c r="B251" s="4" t="s">
        <v>63769</v>
      </c>
      <c r="C251" s="4" t="s">
        <v>63770</v>
      </c>
      <c r="D251" s="16" t="s">
        <v>63771</v>
      </c>
      <c r="E251" s="41" t="s">
        <v>63772</v>
      </c>
      <c r="F251" s="27" t="s">
        <v>63773</v>
      </c>
      <c r="G251" s="3" t="s">
        <v>63774</v>
      </c>
      <c r="H251" s="6" t="s">
        <v>63775</v>
      </c>
      <c r="I251" s="7" t="s">
        <v>63776</v>
      </c>
      <c r="J251" s="3" t="s">
        <v>17</v>
      </c>
      <c r="K251" s="3"/>
      <c r="L251" s="5" t="s">
        <v>57</v>
      </c>
    </row>
    <row r="252" spans="1:12">
      <c r="A252" s="9" t="s">
        <v>63777</v>
      </c>
      <c r="B252" s="4" t="s">
        <v>63778</v>
      </c>
      <c r="C252" s="4" t="s">
        <v>63779</v>
      </c>
      <c r="D252" s="16" t="s">
        <v>63780</v>
      </c>
      <c r="E252" s="41" t="s">
        <v>63781</v>
      </c>
      <c r="F252" s="27" t="s">
        <v>63782</v>
      </c>
      <c r="G252" s="3" t="s">
        <v>63783</v>
      </c>
      <c r="H252" s="6" t="s">
        <v>63784</v>
      </c>
      <c r="I252" s="7" t="s">
        <v>63778</v>
      </c>
      <c r="J252" s="3" t="s">
        <v>17</v>
      </c>
      <c r="K252" s="3"/>
      <c r="L252" s="5" t="s">
        <v>57</v>
      </c>
    </row>
    <row r="253" spans="1:12">
      <c r="A253" s="9" t="s">
        <v>63785</v>
      </c>
      <c r="B253" s="4" t="s">
        <v>63786</v>
      </c>
      <c r="C253" s="4" t="s">
        <v>63787</v>
      </c>
      <c r="D253" s="16" t="s">
        <v>63788</v>
      </c>
      <c r="E253" s="41" t="s">
        <v>63789</v>
      </c>
      <c r="F253" s="27" t="s">
        <v>63790</v>
      </c>
      <c r="G253" s="3" t="s">
        <v>63791</v>
      </c>
      <c r="H253" s="6" t="s">
        <v>63792</v>
      </c>
      <c r="I253" s="7" t="s">
        <v>63793</v>
      </c>
      <c r="J253" s="3" t="s">
        <v>17</v>
      </c>
      <c r="K253" s="3"/>
      <c r="L253" s="5" t="s">
        <v>57</v>
      </c>
    </row>
    <row r="254" spans="1:12">
      <c r="A254" s="9" t="s">
        <v>63794</v>
      </c>
      <c r="B254" s="4" t="s">
        <v>63795</v>
      </c>
      <c r="C254" s="4" t="s">
        <v>63795</v>
      </c>
      <c r="D254" s="16" t="s">
        <v>63795</v>
      </c>
      <c r="E254" s="41" t="s">
        <v>63795</v>
      </c>
      <c r="F254" s="27" t="s">
        <v>63795</v>
      </c>
      <c r="G254" s="3" t="s">
        <v>63795</v>
      </c>
      <c r="H254" s="6" t="s">
        <v>63795</v>
      </c>
      <c r="I254" s="7"/>
      <c r="J254" s="3" t="s">
        <v>17</v>
      </c>
      <c r="K254" s="3" t="s">
        <v>57</v>
      </c>
      <c r="L254" s="5" t="s">
        <v>57</v>
      </c>
    </row>
    <row r="255" spans="1:12">
      <c r="A255" s="9" t="s">
        <v>63796</v>
      </c>
      <c r="B255" s="4" t="s">
        <v>63797</v>
      </c>
      <c r="C255" s="4" t="s">
        <v>63798</v>
      </c>
      <c r="D255" s="16" t="s">
        <v>63799</v>
      </c>
      <c r="E255" s="27" t="s">
        <v>63800</v>
      </c>
      <c r="F255" s="27" t="s">
        <v>63801</v>
      </c>
      <c r="G255" s="3" t="s">
        <v>63802</v>
      </c>
      <c r="H255" s="6" t="s">
        <v>63803</v>
      </c>
      <c r="I255" s="7" t="s">
        <v>63804</v>
      </c>
      <c r="J255" s="3" t="s">
        <v>63797</v>
      </c>
      <c r="K255" s="3"/>
      <c r="L255" s="5" t="s">
        <v>57</v>
      </c>
    </row>
    <row r="256" spans="1:12">
      <c r="A256" s="9" t="s">
        <v>63805</v>
      </c>
      <c r="B256" s="24" t="s">
        <v>63806</v>
      </c>
      <c r="C256" s="24" t="s">
        <v>63807</v>
      </c>
      <c r="D256" s="24" t="s">
        <v>63808</v>
      </c>
      <c r="E256" s="24" t="s">
        <v>63809</v>
      </c>
      <c r="F256" s="24" t="s">
        <v>63810</v>
      </c>
      <c r="G256" s="5" t="s">
        <v>63811</v>
      </c>
      <c r="H256" s="6" t="s">
        <v>63812</v>
      </c>
      <c r="I256" s="7" t="s">
        <v>63813</v>
      </c>
      <c r="J256" s="5" t="s">
        <v>63814</v>
      </c>
    </row>
    <row r="257" spans="1:12">
      <c r="A257" s="9" t="s">
        <v>63815</v>
      </c>
      <c r="B257" s="24" t="s">
        <v>5218</v>
      </c>
      <c r="C257" s="24" t="s">
        <v>4716</v>
      </c>
      <c r="D257" s="24" t="s">
        <v>5219</v>
      </c>
      <c r="E257" s="24" t="s">
        <v>5220</v>
      </c>
      <c r="F257" s="24" t="s">
        <v>63816</v>
      </c>
      <c r="G257" s="5" t="s">
        <v>4720</v>
      </c>
      <c r="H257" s="6" t="s">
        <v>63817</v>
      </c>
      <c r="I257" s="7" t="s">
        <v>5222</v>
      </c>
      <c r="J257" s="5" t="s">
        <v>63814</v>
      </c>
    </row>
    <row r="258" spans="1:12">
      <c r="A258" s="9" t="s">
        <v>63818</v>
      </c>
      <c r="B258" s="24" t="s">
        <v>5224</v>
      </c>
      <c r="C258" s="24" t="s">
        <v>5225</v>
      </c>
      <c r="D258" s="24" t="s">
        <v>5226</v>
      </c>
      <c r="E258" s="24" t="s">
        <v>5227</v>
      </c>
      <c r="F258" s="24" t="s">
        <v>5227</v>
      </c>
      <c r="G258" s="5" t="s">
        <v>4730</v>
      </c>
      <c r="H258" s="6" t="s">
        <v>4731</v>
      </c>
      <c r="I258" s="7" t="s">
        <v>5229</v>
      </c>
      <c r="J258" s="5" t="s">
        <v>63814</v>
      </c>
    </row>
    <row r="259" spans="1:12">
      <c r="A259" s="9" t="s">
        <v>63819</v>
      </c>
      <c r="B259" s="4" t="s">
        <v>63820</v>
      </c>
      <c r="C259" s="4" t="s">
        <v>63821</v>
      </c>
      <c r="D259" s="16" t="s">
        <v>63822</v>
      </c>
      <c r="E259" s="41" t="s">
        <v>63823</v>
      </c>
      <c r="F259" s="27" t="s">
        <v>63824</v>
      </c>
      <c r="G259" s="3" t="s">
        <v>63825</v>
      </c>
      <c r="H259" s="6" t="s">
        <v>63826</v>
      </c>
      <c r="I259" s="7" t="s">
        <v>63827</v>
      </c>
      <c r="J259" s="3" t="s">
        <v>63828</v>
      </c>
      <c r="K259" s="3"/>
      <c r="L259" s="5" t="s">
        <v>57</v>
      </c>
    </row>
    <row r="260" spans="1:12">
      <c r="A260" s="9" t="s">
        <v>63829</v>
      </c>
      <c r="B260" s="4" t="s">
        <v>63830</v>
      </c>
      <c r="C260" s="4" t="s">
        <v>63831</v>
      </c>
      <c r="D260" s="16" t="s">
        <v>63832</v>
      </c>
      <c r="E260" s="41" t="s">
        <v>63833</v>
      </c>
      <c r="F260" s="27" t="s">
        <v>63834</v>
      </c>
      <c r="G260" s="3" t="s">
        <v>63835</v>
      </c>
      <c r="H260" s="6" t="s">
        <v>63836</v>
      </c>
      <c r="I260" s="7" t="s">
        <v>63837</v>
      </c>
      <c r="J260" s="3" t="s">
        <v>63828</v>
      </c>
      <c r="K260" s="3"/>
      <c r="L260" s="5" t="s">
        <v>57</v>
      </c>
    </row>
    <row r="261" spans="1:12">
      <c r="A261" s="9" t="s">
        <v>63838</v>
      </c>
      <c r="B261" s="4" t="s">
        <v>63839</v>
      </c>
      <c r="C261" s="4" t="s">
        <v>63840</v>
      </c>
      <c r="D261" s="16" t="s">
        <v>63841</v>
      </c>
      <c r="E261" s="41" t="s">
        <v>63842</v>
      </c>
      <c r="F261" s="27" t="s">
        <v>63843</v>
      </c>
      <c r="G261" s="3" t="s">
        <v>63844</v>
      </c>
      <c r="H261" s="6" t="s">
        <v>63845</v>
      </c>
      <c r="I261" s="7" t="s">
        <v>63846</v>
      </c>
      <c r="J261" s="3" t="s">
        <v>63828</v>
      </c>
      <c r="K261" s="3"/>
      <c r="L261" s="5" t="s">
        <v>57</v>
      </c>
    </row>
    <row r="262" spans="1:12">
      <c r="A262" s="9" t="s">
        <v>63847</v>
      </c>
      <c r="B262" s="4" t="s">
        <v>4528</v>
      </c>
      <c r="C262" s="4" t="s">
        <v>4528</v>
      </c>
      <c r="D262" s="16" t="s">
        <v>4529</v>
      </c>
      <c r="E262" s="41" t="s">
        <v>4530</v>
      </c>
      <c r="F262" s="27" t="s">
        <v>4528</v>
      </c>
      <c r="G262" s="3" t="s">
        <v>24401</v>
      </c>
      <c r="H262" s="6" t="s">
        <v>4532</v>
      </c>
      <c r="I262" s="7" t="s">
        <v>4533</v>
      </c>
      <c r="J262" s="3" t="s">
        <v>63848</v>
      </c>
      <c r="K262" s="3"/>
      <c r="L262" s="5" t="s">
        <v>57</v>
      </c>
    </row>
    <row r="263" spans="1:12">
      <c r="A263" s="9" t="s">
        <v>63849</v>
      </c>
      <c r="B263" s="4" t="s">
        <v>12393</v>
      </c>
      <c r="C263" s="4" t="s">
        <v>14273</v>
      </c>
      <c r="D263" s="16" t="s">
        <v>12393</v>
      </c>
      <c r="E263" s="41" t="s">
        <v>12394</v>
      </c>
      <c r="F263" s="27" t="s">
        <v>12393</v>
      </c>
      <c r="G263" s="3" t="s">
        <v>12396</v>
      </c>
      <c r="H263" s="6" t="s">
        <v>12397</v>
      </c>
      <c r="I263" s="7" t="s">
        <v>6359</v>
      </c>
      <c r="J263" s="3" t="s">
        <v>63850</v>
      </c>
      <c r="K263" s="3"/>
      <c r="L263" s="5" t="s">
        <v>57</v>
      </c>
    </row>
    <row r="264" spans="1:12">
      <c r="A264" s="9" t="s">
        <v>63851</v>
      </c>
      <c r="B264" s="13" t="s">
        <v>21050</v>
      </c>
      <c r="C264" s="13" t="s">
        <v>21051</v>
      </c>
      <c r="D264" s="16" t="s">
        <v>21052</v>
      </c>
      <c r="E264" s="47" t="s">
        <v>21053</v>
      </c>
      <c r="F264" s="176" t="s">
        <v>21054</v>
      </c>
      <c r="G264" s="5" t="s">
        <v>21055</v>
      </c>
      <c r="H264" s="6" t="s">
        <v>63852</v>
      </c>
      <c r="I264" s="7" t="s">
        <v>63853</v>
      </c>
      <c r="J264" s="3" t="s">
        <v>63500</v>
      </c>
      <c r="K264" s="3"/>
      <c r="L264" s="5" t="s">
        <v>57</v>
      </c>
    </row>
    <row r="265" spans="1:12">
      <c r="A265" s="9" t="s">
        <v>63854</v>
      </c>
      <c r="B265" s="4" t="s">
        <v>63855</v>
      </c>
      <c r="C265" s="4" t="s">
        <v>63856</v>
      </c>
      <c r="D265" s="16" t="s">
        <v>63857</v>
      </c>
      <c r="E265" s="41" t="s">
        <v>63858</v>
      </c>
      <c r="F265" s="27" t="s">
        <v>63859</v>
      </c>
      <c r="G265" s="3" t="s">
        <v>63860</v>
      </c>
      <c r="H265" s="6" t="s">
        <v>63861</v>
      </c>
      <c r="I265" s="7" t="s">
        <v>63862</v>
      </c>
      <c r="J265" s="3" t="s">
        <v>17</v>
      </c>
      <c r="K265" s="3"/>
      <c r="L265" s="5" t="s">
        <v>57</v>
      </c>
    </row>
    <row r="266" spans="1:12">
      <c r="A266" s="9" t="s">
        <v>63863</v>
      </c>
      <c r="B266" s="4" t="s">
        <v>18971</v>
      </c>
      <c r="C266" s="4" t="s">
        <v>18972</v>
      </c>
      <c r="D266" s="16" t="s">
        <v>18973</v>
      </c>
      <c r="E266" s="41" t="s">
        <v>18974</v>
      </c>
      <c r="F266" s="27" t="s">
        <v>18975</v>
      </c>
      <c r="G266" s="3" t="s">
        <v>63864</v>
      </c>
      <c r="H266" s="6" t="s">
        <v>18977</v>
      </c>
      <c r="I266" s="7" t="s">
        <v>18978</v>
      </c>
      <c r="J266" s="3" t="s">
        <v>63865</v>
      </c>
      <c r="K266" s="3"/>
      <c r="L266" s="5" t="s">
        <v>57</v>
      </c>
    </row>
    <row r="267" spans="1:12">
      <c r="A267" s="9" t="s">
        <v>63866</v>
      </c>
      <c r="B267" s="4" t="s">
        <v>8421</v>
      </c>
      <c r="C267" s="4" t="s">
        <v>10181</v>
      </c>
      <c r="D267" s="16" t="s">
        <v>8423</v>
      </c>
      <c r="E267" s="41" t="s">
        <v>8424</v>
      </c>
      <c r="F267" s="27" t="s">
        <v>8425</v>
      </c>
      <c r="G267" s="3" t="s">
        <v>8426</v>
      </c>
      <c r="H267" s="6" t="s">
        <v>8427</v>
      </c>
      <c r="I267" s="7" t="s">
        <v>8428</v>
      </c>
      <c r="J267" s="3" t="s">
        <v>63867</v>
      </c>
      <c r="K267" s="3"/>
      <c r="L267" s="5" t="s">
        <v>57</v>
      </c>
    </row>
    <row r="268" spans="1:12">
      <c r="A268" s="9" t="s">
        <v>63868</v>
      </c>
      <c r="B268" s="4" t="s">
        <v>23474</v>
      </c>
      <c r="C268" s="4" t="s">
        <v>63869</v>
      </c>
      <c r="D268" s="16" t="s">
        <v>23476</v>
      </c>
      <c r="E268" s="41" t="s">
        <v>63267</v>
      </c>
      <c r="F268" s="27" t="s">
        <v>63268</v>
      </c>
      <c r="G268" s="3" t="s">
        <v>23479</v>
      </c>
      <c r="H268" s="6" t="s">
        <v>23480</v>
      </c>
      <c r="I268" s="7" t="s">
        <v>63269</v>
      </c>
      <c r="J268" s="3" t="s">
        <v>63870</v>
      </c>
      <c r="K268" s="3"/>
      <c r="L268" s="5" t="s">
        <v>57</v>
      </c>
    </row>
    <row r="269" spans="1:12">
      <c r="A269" s="9" t="s">
        <v>63871</v>
      </c>
      <c r="B269" s="4" t="s">
        <v>13372</v>
      </c>
      <c r="C269" s="4" t="s">
        <v>63872</v>
      </c>
      <c r="D269" s="16" t="s">
        <v>13372</v>
      </c>
      <c r="E269" s="41" t="s">
        <v>13374</v>
      </c>
      <c r="F269" s="27" t="s">
        <v>16959</v>
      </c>
      <c r="G269" s="3" t="s">
        <v>13376</v>
      </c>
      <c r="H269" s="6" t="s">
        <v>13377</v>
      </c>
      <c r="I269" s="7" t="s">
        <v>63873</v>
      </c>
      <c r="J269" s="3" t="s">
        <v>63874</v>
      </c>
      <c r="K269" s="3"/>
      <c r="L269" s="5" t="s">
        <v>57</v>
      </c>
    </row>
    <row r="270" spans="1:12">
      <c r="A270" s="9" t="s">
        <v>63875</v>
      </c>
      <c r="B270" s="4" t="s">
        <v>3421</v>
      </c>
      <c r="C270" s="4" t="s">
        <v>63876</v>
      </c>
      <c r="D270" s="16" t="s">
        <v>63877</v>
      </c>
      <c r="E270" s="41" t="s">
        <v>3420</v>
      </c>
      <c r="F270" s="27" t="s">
        <v>3421</v>
      </c>
      <c r="G270" s="3" t="s">
        <v>3422</v>
      </c>
      <c r="H270" s="6" t="s">
        <v>63878</v>
      </c>
      <c r="I270" s="7" t="s">
        <v>63879</v>
      </c>
      <c r="J270" s="3" t="s">
        <v>62548</v>
      </c>
      <c r="K270" s="3"/>
      <c r="L270" s="5" t="s">
        <v>57</v>
      </c>
    </row>
    <row r="271" spans="1:12">
      <c r="A271" s="9" t="s">
        <v>63880</v>
      </c>
      <c r="B271" s="4" t="s">
        <v>3408</v>
      </c>
      <c r="C271" s="4" t="s">
        <v>63881</v>
      </c>
      <c r="D271" s="16" t="s">
        <v>63882</v>
      </c>
      <c r="E271" s="41" t="s">
        <v>3407</v>
      </c>
      <c r="F271" s="27" t="s">
        <v>3408</v>
      </c>
      <c r="G271" s="3" t="s">
        <v>3409</v>
      </c>
      <c r="H271" s="6" t="s">
        <v>63883</v>
      </c>
      <c r="I271" s="7" t="s">
        <v>63884</v>
      </c>
      <c r="J271" s="3" t="s">
        <v>62548</v>
      </c>
      <c r="K271" s="3"/>
      <c r="L271" s="5" t="s">
        <v>57</v>
      </c>
    </row>
    <row r="272" spans="1:12">
      <c r="A272" s="9" t="s">
        <v>63885</v>
      </c>
      <c r="B272" s="4" t="s">
        <v>63886</v>
      </c>
      <c r="C272" s="4" t="s">
        <v>63887</v>
      </c>
      <c r="D272" s="16" t="s">
        <v>63888</v>
      </c>
      <c r="E272" s="41" t="s">
        <v>63889</v>
      </c>
      <c r="F272" s="27" t="s">
        <v>63886</v>
      </c>
      <c r="G272" s="3" t="s">
        <v>63890</v>
      </c>
      <c r="H272" s="6" t="s">
        <v>63891</v>
      </c>
      <c r="I272" s="7" t="s">
        <v>63892</v>
      </c>
      <c r="J272" s="3" t="s">
        <v>62548</v>
      </c>
      <c r="K272" s="3"/>
      <c r="L272" s="5" t="s">
        <v>57</v>
      </c>
    </row>
    <row r="273" spans="1:12">
      <c r="A273" s="9" t="s">
        <v>63893</v>
      </c>
      <c r="B273" s="4" t="s">
        <v>63894</v>
      </c>
      <c r="C273" s="13" t="s">
        <v>63895</v>
      </c>
      <c r="D273" s="16" t="s">
        <v>63896</v>
      </c>
      <c r="E273" s="41" t="s">
        <v>63897</v>
      </c>
      <c r="F273" s="29" t="s">
        <v>63894</v>
      </c>
      <c r="G273" s="3" t="s">
        <v>63898</v>
      </c>
      <c r="H273" s="6" t="s">
        <v>63899</v>
      </c>
      <c r="I273" s="7" t="s">
        <v>63900</v>
      </c>
      <c r="J273" s="3" t="s">
        <v>62548</v>
      </c>
      <c r="K273" s="3"/>
      <c r="L273" s="5" t="s">
        <v>57</v>
      </c>
    </row>
    <row r="274" spans="1:12">
      <c r="A274" s="9" t="s">
        <v>63901</v>
      </c>
      <c r="B274" s="4" t="s">
        <v>63902</v>
      </c>
      <c r="C274" s="4" t="s">
        <v>63903</v>
      </c>
      <c r="D274" s="16" t="s">
        <v>63904</v>
      </c>
      <c r="E274" s="41" t="s">
        <v>63905</v>
      </c>
      <c r="F274" s="27" t="s">
        <v>63906</v>
      </c>
      <c r="G274" s="3" t="s">
        <v>63907</v>
      </c>
      <c r="H274" s="6" t="s">
        <v>63908</v>
      </c>
      <c r="I274" s="7" t="s">
        <v>63909</v>
      </c>
      <c r="J274" s="3" t="s">
        <v>17</v>
      </c>
      <c r="K274" s="3"/>
      <c r="L274" s="5" t="s">
        <v>57</v>
      </c>
    </row>
    <row r="275" spans="1:12">
      <c r="A275" s="9" t="s">
        <v>63910</v>
      </c>
      <c r="B275" s="4" t="s">
        <v>25237</v>
      </c>
      <c r="C275" s="4" t="s">
        <v>12333</v>
      </c>
      <c r="D275" s="16" t="s">
        <v>19217</v>
      </c>
      <c r="E275" s="41" t="s">
        <v>19218</v>
      </c>
      <c r="F275" s="27" t="s">
        <v>63911</v>
      </c>
      <c r="G275" s="3" t="s">
        <v>12337</v>
      </c>
      <c r="H275" s="6" t="s">
        <v>25240</v>
      </c>
      <c r="I275" s="7" t="s">
        <v>12339</v>
      </c>
      <c r="J275" s="3" t="s">
        <v>63912</v>
      </c>
      <c r="K275" s="3"/>
      <c r="L275" s="5" t="s">
        <v>57</v>
      </c>
    </row>
    <row r="276" spans="1:12">
      <c r="A276" s="9" t="s">
        <v>63913</v>
      </c>
      <c r="B276" s="4" t="s">
        <v>63914</v>
      </c>
      <c r="C276" s="4" t="s">
        <v>63915</v>
      </c>
      <c r="D276" s="16" t="s">
        <v>63914</v>
      </c>
      <c r="E276" s="41" t="s">
        <v>63916</v>
      </c>
      <c r="F276" s="27" t="s">
        <v>63916</v>
      </c>
      <c r="G276" s="3" t="s">
        <v>63917</v>
      </c>
      <c r="H276" s="6" t="s">
        <v>63918</v>
      </c>
      <c r="I276" s="7" t="s">
        <v>63916</v>
      </c>
      <c r="J276" s="3" t="s">
        <v>63919</v>
      </c>
      <c r="K276" s="3"/>
      <c r="L276" s="5" t="s">
        <v>57</v>
      </c>
    </row>
    <row r="277" spans="1:12">
      <c r="A277" s="9" t="s">
        <v>63920</v>
      </c>
      <c r="B277" s="4" t="s">
        <v>63921</v>
      </c>
      <c r="C277" s="4" t="s">
        <v>63922</v>
      </c>
      <c r="D277" s="16" t="s">
        <v>63923</v>
      </c>
      <c r="E277" s="41" t="s">
        <v>63924</v>
      </c>
      <c r="F277" s="27" t="s">
        <v>63925</v>
      </c>
      <c r="G277" s="3" t="s">
        <v>63926</v>
      </c>
      <c r="H277" s="6" t="s">
        <v>63927</v>
      </c>
      <c r="I277" s="7" t="s">
        <v>63928</v>
      </c>
      <c r="J277" s="3" t="s">
        <v>63919</v>
      </c>
      <c r="K277" s="3"/>
      <c r="L277" s="5" t="s">
        <v>57</v>
      </c>
    </row>
    <row r="278" spans="1:12">
      <c r="A278" s="9" t="s">
        <v>63929</v>
      </c>
      <c r="B278" s="4" t="s">
        <v>63930</v>
      </c>
      <c r="C278" s="4" t="s">
        <v>63931</v>
      </c>
      <c r="D278" s="16" t="s">
        <v>63914</v>
      </c>
      <c r="E278" s="41" t="s">
        <v>63916</v>
      </c>
      <c r="F278" s="27" t="s">
        <v>63916</v>
      </c>
      <c r="G278" s="3" t="s">
        <v>63917</v>
      </c>
      <c r="H278" s="6" t="s">
        <v>63932</v>
      </c>
      <c r="I278" s="7" t="s">
        <v>63933</v>
      </c>
      <c r="J278" s="3" t="s">
        <v>63919</v>
      </c>
      <c r="K278" s="3"/>
      <c r="L278" s="5" t="s">
        <v>57</v>
      </c>
    </row>
    <row r="279" spans="1:12">
      <c r="A279" s="9" t="s">
        <v>63934</v>
      </c>
      <c r="B279" s="4" t="s">
        <v>63935</v>
      </c>
      <c r="C279" s="4" t="s">
        <v>63936</v>
      </c>
      <c r="D279" s="16" t="s">
        <v>63923</v>
      </c>
      <c r="E279" s="41" t="s">
        <v>63924</v>
      </c>
      <c r="F279" s="27" t="s">
        <v>63925</v>
      </c>
      <c r="G279" s="3" t="s">
        <v>63926</v>
      </c>
      <c r="H279" s="6" t="s">
        <v>63937</v>
      </c>
      <c r="I279" s="7" t="s">
        <v>63928</v>
      </c>
      <c r="J279" s="3" t="s">
        <v>63919</v>
      </c>
      <c r="K279" s="3"/>
      <c r="L279" s="5" t="s">
        <v>57</v>
      </c>
    </row>
    <row r="280" spans="1:12">
      <c r="A280" s="9" t="s">
        <v>63938</v>
      </c>
      <c r="B280" s="4" t="s">
        <v>20331</v>
      </c>
      <c r="C280" s="4" t="s">
        <v>20332</v>
      </c>
      <c r="D280" s="16" t="s">
        <v>20333</v>
      </c>
      <c r="E280" s="41" t="s">
        <v>20334</v>
      </c>
      <c r="F280" s="27" t="s">
        <v>20334</v>
      </c>
      <c r="G280" s="3" t="s">
        <v>20335</v>
      </c>
      <c r="H280" s="6" t="s">
        <v>20336</v>
      </c>
      <c r="I280" s="7" t="s">
        <v>20334</v>
      </c>
      <c r="J280" s="3" t="s">
        <v>63939</v>
      </c>
      <c r="K280" s="3"/>
      <c r="L280" s="5" t="s">
        <v>57</v>
      </c>
    </row>
    <row r="281" spans="1:12">
      <c r="A281" s="9" t="s">
        <v>63940</v>
      </c>
      <c r="B281" s="4" t="s">
        <v>63941</v>
      </c>
      <c r="C281" s="4" t="s">
        <v>63942</v>
      </c>
      <c r="D281" s="16" t="s">
        <v>63943</v>
      </c>
      <c r="E281" s="41" t="s">
        <v>63944</v>
      </c>
      <c r="F281" s="27" t="s">
        <v>63945</v>
      </c>
      <c r="G281" s="3" t="s">
        <v>63946</v>
      </c>
      <c r="H281" s="6" t="s">
        <v>63947</v>
      </c>
      <c r="I281" s="7" t="s">
        <v>63948</v>
      </c>
      <c r="J281" s="3" t="s">
        <v>63949</v>
      </c>
      <c r="K281" s="3"/>
      <c r="L281" s="5" t="s">
        <v>57</v>
      </c>
    </row>
    <row r="282" spans="1:12">
      <c r="A282" s="9" t="s">
        <v>63950</v>
      </c>
      <c r="B282" s="4" t="s">
        <v>63951</v>
      </c>
      <c r="C282" s="4" t="s">
        <v>10171</v>
      </c>
      <c r="D282" s="16" t="s">
        <v>63952</v>
      </c>
      <c r="E282" s="41" t="s">
        <v>63953</v>
      </c>
      <c r="F282" s="27" t="s">
        <v>63954</v>
      </c>
      <c r="G282" s="3" t="s">
        <v>63955</v>
      </c>
      <c r="H282" s="6" t="s">
        <v>63956</v>
      </c>
      <c r="I282" s="7" t="s">
        <v>63957</v>
      </c>
      <c r="J282" s="3" t="s">
        <v>63949</v>
      </c>
      <c r="K282" s="3"/>
      <c r="L282" s="5" t="s">
        <v>57</v>
      </c>
    </row>
    <row r="283" spans="1:12">
      <c r="A283" s="9" t="s">
        <v>63958</v>
      </c>
      <c r="B283" s="4" t="s">
        <v>63959</v>
      </c>
      <c r="C283" s="4" t="s">
        <v>63960</v>
      </c>
      <c r="D283" s="16" t="s">
        <v>63943</v>
      </c>
      <c r="E283" s="41" t="s">
        <v>63944</v>
      </c>
      <c r="F283" s="27" t="s">
        <v>63945</v>
      </c>
      <c r="G283" s="3" t="s">
        <v>63946</v>
      </c>
      <c r="H283" s="6" t="s">
        <v>63961</v>
      </c>
      <c r="I283" s="7" t="s">
        <v>63948</v>
      </c>
      <c r="J283" s="3" t="s">
        <v>63949</v>
      </c>
      <c r="K283" s="3"/>
      <c r="L283" s="5" t="s">
        <v>57</v>
      </c>
    </row>
    <row r="284" spans="1:12">
      <c r="A284" s="9" t="s">
        <v>63962</v>
      </c>
      <c r="B284" s="4" t="s">
        <v>63963</v>
      </c>
      <c r="C284" s="4" t="s">
        <v>63964</v>
      </c>
      <c r="D284" s="16" t="s">
        <v>63952</v>
      </c>
      <c r="E284" s="41" t="s">
        <v>63953</v>
      </c>
      <c r="F284" s="27" t="s">
        <v>63954</v>
      </c>
      <c r="G284" s="3" t="s">
        <v>63955</v>
      </c>
      <c r="H284" s="6" t="s">
        <v>63965</v>
      </c>
      <c r="I284" s="7" t="s">
        <v>63957</v>
      </c>
      <c r="J284" s="3" t="s">
        <v>63949</v>
      </c>
      <c r="K284" s="3"/>
      <c r="L284" s="5" t="s">
        <v>57</v>
      </c>
    </row>
    <row r="285" spans="1:12">
      <c r="A285" s="9" t="s">
        <v>10081</v>
      </c>
      <c r="B285" s="4" t="s">
        <v>5444</v>
      </c>
      <c r="C285" s="4" t="s">
        <v>10082</v>
      </c>
      <c r="D285" s="16" t="s">
        <v>10016</v>
      </c>
      <c r="E285" s="41" t="s">
        <v>5447</v>
      </c>
      <c r="F285" s="27" t="s">
        <v>5447</v>
      </c>
      <c r="G285" s="3" t="s">
        <v>10083</v>
      </c>
      <c r="H285" s="6" t="s">
        <v>10084</v>
      </c>
      <c r="I285" s="7" t="s">
        <v>62676</v>
      </c>
      <c r="J285" s="3" t="s">
        <v>63966</v>
      </c>
      <c r="K285" s="3"/>
      <c r="L285" s="5" t="s">
        <v>57</v>
      </c>
    </row>
    <row r="286" spans="1:12">
      <c r="A286" s="9" t="s">
        <v>63967</v>
      </c>
      <c r="B286" s="181" t="s">
        <v>9867</v>
      </c>
      <c r="C286" s="181" t="s">
        <v>9867</v>
      </c>
      <c r="D286" s="182">
        <v>44259</v>
      </c>
      <c r="E286" s="183">
        <v>44259</v>
      </c>
      <c r="F286" s="184">
        <v>44259</v>
      </c>
      <c r="G286" s="185" t="s">
        <v>9868</v>
      </c>
      <c r="H286" s="78">
        <v>45720</v>
      </c>
      <c r="I286" s="79">
        <v>46085</v>
      </c>
      <c r="J286" s="3" t="s">
        <v>63968</v>
      </c>
      <c r="K286" s="3"/>
      <c r="L286" s="5" t="s">
        <v>57</v>
      </c>
    </row>
    <row r="287" spans="1:12">
      <c r="A287" s="9" t="s">
        <v>63969</v>
      </c>
      <c r="B287" s="4" t="s">
        <v>9861</v>
      </c>
      <c r="C287" s="4" t="s">
        <v>63970</v>
      </c>
      <c r="D287" s="16" t="s">
        <v>63971</v>
      </c>
      <c r="E287" s="41" t="s">
        <v>63972</v>
      </c>
      <c r="F287" s="27" t="s">
        <v>63973</v>
      </c>
      <c r="G287" s="3" t="s">
        <v>63974</v>
      </c>
      <c r="H287" s="6" t="s">
        <v>63975</v>
      </c>
      <c r="I287" s="7" t="s">
        <v>63976</v>
      </c>
      <c r="J287" s="3" t="s">
        <v>63968</v>
      </c>
      <c r="K287" s="3"/>
      <c r="L287" s="5" t="s">
        <v>57</v>
      </c>
    </row>
    <row r="288" spans="1:12">
      <c r="A288" s="9" t="s">
        <v>63977</v>
      </c>
      <c r="B288" s="4" t="s">
        <v>1587</v>
      </c>
      <c r="C288" s="4" t="s">
        <v>1587</v>
      </c>
      <c r="D288" s="16" t="s">
        <v>1587</v>
      </c>
      <c r="E288" s="41" t="s">
        <v>1587</v>
      </c>
      <c r="F288" s="27" t="s">
        <v>1587</v>
      </c>
      <c r="G288" s="3" t="s">
        <v>63978</v>
      </c>
      <c r="H288" s="6" t="s">
        <v>9858</v>
      </c>
      <c r="I288" s="7" t="s">
        <v>1587</v>
      </c>
      <c r="J288" s="3" t="s">
        <v>63968</v>
      </c>
      <c r="K288" s="3"/>
      <c r="L288" s="5" t="s">
        <v>57</v>
      </c>
    </row>
    <row r="289" spans="1:12">
      <c r="A289" s="9" t="s">
        <v>63979</v>
      </c>
      <c r="B289" s="4" t="s">
        <v>56866</v>
      </c>
      <c r="C289" s="4" t="s">
        <v>56867</v>
      </c>
      <c r="D289" s="16" t="s">
        <v>56868</v>
      </c>
      <c r="E289" s="41" t="s">
        <v>56869</v>
      </c>
      <c r="F289" s="27" t="s">
        <v>56870</v>
      </c>
      <c r="G289" s="3" t="s">
        <v>63980</v>
      </c>
      <c r="H289" s="6" t="s">
        <v>56872</v>
      </c>
      <c r="I289" s="7" t="s">
        <v>56869</v>
      </c>
      <c r="J289" s="3" t="s">
        <v>17</v>
      </c>
      <c r="K289" s="3"/>
      <c r="L289" s="5" t="s">
        <v>57</v>
      </c>
    </row>
    <row r="290" spans="1:12">
      <c r="A290" s="9" t="s">
        <v>63981</v>
      </c>
      <c r="B290" s="4" t="s">
        <v>63982</v>
      </c>
      <c r="C290" s="4" t="s">
        <v>63983</v>
      </c>
      <c r="D290" s="16" t="s">
        <v>63984</v>
      </c>
      <c r="E290" s="41" t="s">
        <v>63985</v>
      </c>
      <c r="F290" s="27" t="s">
        <v>63986</v>
      </c>
      <c r="G290" s="3" t="s">
        <v>63980</v>
      </c>
      <c r="H290" s="6" t="s">
        <v>63987</v>
      </c>
      <c r="I290" s="7" t="s">
        <v>63985</v>
      </c>
      <c r="J290" s="3" t="s">
        <v>17</v>
      </c>
      <c r="K290" s="3"/>
      <c r="L290" s="5" t="s">
        <v>57</v>
      </c>
    </row>
    <row r="291" spans="1:12">
      <c r="A291" s="9" t="s">
        <v>63988</v>
      </c>
      <c r="B291" s="4" t="s">
        <v>19479</v>
      </c>
      <c r="C291" s="4" t="s">
        <v>14835</v>
      </c>
      <c r="D291" s="16" t="s">
        <v>19479</v>
      </c>
      <c r="E291" s="41" t="s">
        <v>14835</v>
      </c>
      <c r="F291" s="27" t="s">
        <v>14835</v>
      </c>
      <c r="G291" s="3" t="s">
        <v>63980</v>
      </c>
      <c r="H291" s="6" t="s">
        <v>63989</v>
      </c>
      <c r="I291" s="7" t="s">
        <v>14835</v>
      </c>
      <c r="J291" s="3" t="s">
        <v>63990</v>
      </c>
      <c r="K291" s="3"/>
      <c r="L291" s="5" t="s">
        <v>57</v>
      </c>
    </row>
    <row r="292" spans="1:12">
      <c r="A292" s="9" t="s">
        <v>63991</v>
      </c>
      <c r="B292" s="4" t="s">
        <v>23474</v>
      </c>
      <c r="C292" s="4" t="s">
        <v>23475</v>
      </c>
      <c r="D292" s="16" t="s">
        <v>23476</v>
      </c>
      <c r="E292" s="41" t="s">
        <v>63267</v>
      </c>
      <c r="F292" s="27" t="s">
        <v>63268</v>
      </c>
      <c r="G292" s="3" t="s">
        <v>23479</v>
      </c>
      <c r="H292" s="6" t="s">
        <v>23480</v>
      </c>
      <c r="I292" s="7" t="s">
        <v>63269</v>
      </c>
      <c r="J292" s="3" t="s">
        <v>17</v>
      </c>
      <c r="K292" s="3"/>
      <c r="L292" s="5" t="s">
        <v>57</v>
      </c>
    </row>
    <row r="293" spans="1:12">
      <c r="A293" s="9" t="s">
        <v>63992</v>
      </c>
      <c r="B293" s="4" t="s">
        <v>63993</v>
      </c>
      <c r="C293" s="4" t="s">
        <v>63994</v>
      </c>
      <c r="D293" s="16" t="s">
        <v>63995</v>
      </c>
      <c r="E293" s="41" t="s">
        <v>63996</v>
      </c>
      <c r="F293" s="27" t="s">
        <v>63997</v>
      </c>
      <c r="G293" s="3" t="s">
        <v>63998</v>
      </c>
      <c r="H293" s="6" t="s">
        <v>63999</v>
      </c>
      <c r="I293" s="7" t="s">
        <v>64000</v>
      </c>
      <c r="J293" s="3" t="s">
        <v>17</v>
      </c>
      <c r="K293" s="3"/>
      <c r="L293" s="5" t="s">
        <v>57</v>
      </c>
    </row>
    <row r="294" spans="1:12">
      <c r="A294" s="9" t="s">
        <v>64001</v>
      </c>
      <c r="B294" s="4" t="s">
        <v>64002</v>
      </c>
      <c r="C294" s="4" t="s">
        <v>64003</v>
      </c>
      <c r="D294" s="16" t="s">
        <v>63995</v>
      </c>
      <c r="E294" s="41" t="s">
        <v>64004</v>
      </c>
      <c r="F294" s="27" t="s">
        <v>64005</v>
      </c>
      <c r="G294" s="3" t="s">
        <v>63998</v>
      </c>
      <c r="H294" s="6" t="s">
        <v>64006</v>
      </c>
      <c r="I294" s="7" t="s">
        <v>64007</v>
      </c>
      <c r="J294" s="3" t="s">
        <v>17</v>
      </c>
      <c r="K294" s="3"/>
      <c r="L294" s="5" t="s">
        <v>57</v>
      </c>
    </row>
    <row r="295" spans="1:12">
      <c r="A295" s="9" t="s">
        <v>64008</v>
      </c>
      <c r="B295" s="4" t="s">
        <v>64009</v>
      </c>
      <c r="C295" s="4" t="s">
        <v>64010</v>
      </c>
      <c r="D295" s="16" t="s">
        <v>64011</v>
      </c>
      <c r="E295" s="41" t="s">
        <v>64012</v>
      </c>
      <c r="F295" s="27" t="s">
        <v>64013</v>
      </c>
      <c r="G295" s="3" t="s">
        <v>63998</v>
      </c>
      <c r="H295" s="6" t="s">
        <v>64014</v>
      </c>
      <c r="I295" s="7" t="s">
        <v>64015</v>
      </c>
      <c r="J295" s="3" t="s">
        <v>17</v>
      </c>
      <c r="K295" s="3"/>
      <c r="L295" s="5" t="s">
        <v>57</v>
      </c>
    </row>
    <row r="296" spans="1:12">
      <c r="A296" s="9" t="s">
        <v>64016</v>
      </c>
      <c r="B296" s="4" t="s">
        <v>64017</v>
      </c>
      <c r="C296" s="4" t="s">
        <v>64018</v>
      </c>
      <c r="D296" s="16" t="s">
        <v>64019</v>
      </c>
      <c r="E296" s="41" t="s">
        <v>64012</v>
      </c>
      <c r="F296" s="27" t="s">
        <v>64013</v>
      </c>
      <c r="G296" s="3" t="s">
        <v>64020</v>
      </c>
      <c r="H296" s="6" t="s">
        <v>64021</v>
      </c>
      <c r="I296" s="7" t="s">
        <v>64022</v>
      </c>
      <c r="J296" s="3" t="s">
        <v>64023</v>
      </c>
      <c r="K296" s="3"/>
      <c r="L296" s="5" t="s">
        <v>57</v>
      </c>
    </row>
    <row r="297" spans="1:12">
      <c r="A297" s="9" t="s">
        <v>64024</v>
      </c>
      <c r="B297" s="4" t="s">
        <v>64025</v>
      </c>
      <c r="C297" s="4" t="s">
        <v>64018</v>
      </c>
      <c r="D297" s="16" t="s">
        <v>64026</v>
      </c>
      <c r="E297" s="41" t="s">
        <v>64012</v>
      </c>
      <c r="F297" s="27" t="s">
        <v>64013</v>
      </c>
      <c r="G297" s="3" t="s">
        <v>64020</v>
      </c>
      <c r="H297" s="6" t="s">
        <v>64027</v>
      </c>
      <c r="I297" s="7" t="s">
        <v>64028</v>
      </c>
      <c r="J297" s="3" t="s">
        <v>64029</v>
      </c>
      <c r="K297" s="3"/>
      <c r="L297" s="5" t="s">
        <v>57</v>
      </c>
    </row>
    <row r="298" spans="1:12">
      <c r="A298" s="9" t="s">
        <v>64030</v>
      </c>
      <c r="B298" s="13" t="s">
        <v>5912</v>
      </c>
      <c r="C298" s="13" t="s">
        <v>5913</v>
      </c>
      <c r="D298" s="16" t="s">
        <v>5914</v>
      </c>
      <c r="E298" s="41" t="s">
        <v>64031</v>
      </c>
      <c r="F298" s="29" t="s">
        <v>5916</v>
      </c>
      <c r="G298" s="5" t="s">
        <v>14340</v>
      </c>
      <c r="H298" s="6" t="s">
        <v>5918</v>
      </c>
      <c r="I298" s="7" t="s">
        <v>64031</v>
      </c>
      <c r="J298" s="5" t="s">
        <v>64032</v>
      </c>
      <c r="L298" s="5" t="s">
        <v>57</v>
      </c>
    </row>
    <row r="299" spans="1:12">
      <c r="A299" s="9" t="s">
        <v>64033</v>
      </c>
      <c r="B299" s="13" t="s">
        <v>62719</v>
      </c>
      <c r="C299" s="13" t="s">
        <v>64034</v>
      </c>
      <c r="D299" s="16" t="s">
        <v>62721</v>
      </c>
      <c r="E299" s="41" t="s">
        <v>62722</v>
      </c>
      <c r="F299" s="29" t="s">
        <v>62723</v>
      </c>
      <c r="G299" s="5" t="s">
        <v>64035</v>
      </c>
      <c r="H299" s="6" t="s">
        <v>62725</v>
      </c>
      <c r="I299" s="7" t="s">
        <v>62722</v>
      </c>
      <c r="J299" s="5" t="s">
        <v>64036</v>
      </c>
      <c r="L299" s="5" t="s">
        <v>57</v>
      </c>
    </row>
    <row r="300" spans="1:12">
      <c r="A300" s="9" t="s">
        <v>64037</v>
      </c>
      <c r="B300" s="13" t="s">
        <v>24762</v>
      </c>
      <c r="C300" s="13" t="s">
        <v>24763</v>
      </c>
      <c r="D300" s="16" t="s">
        <v>24764</v>
      </c>
      <c r="E300" s="41" t="s">
        <v>24765</v>
      </c>
      <c r="F300" s="29" t="s">
        <v>24766</v>
      </c>
      <c r="G300" s="5" t="s">
        <v>64038</v>
      </c>
      <c r="H300" s="6" t="s">
        <v>24768</v>
      </c>
      <c r="I300" s="7" t="s">
        <v>24769</v>
      </c>
      <c r="J300" s="5" t="s">
        <v>64039</v>
      </c>
      <c r="L300" s="5" t="s">
        <v>57</v>
      </c>
    </row>
    <row r="301" spans="1:12">
      <c r="A301" s="9" t="s">
        <v>64040</v>
      </c>
      <c r="B301" s="13" t="s">
        <v>64041</v>
      </c>
      <c r="C301" s="13" t="s">
        <v>64042</v>
      </c>
      <c r="D301" s="16" t="s">
        <v>64043</v>
      </c>
      <c r="E301" s="41" t="s">
        <v>64044</v>
      </c>
      <c r="F301" s="29" t="s">
        <v>64045</v>
      </c>
      <c r="G301" s="5" t="s">
        <v>64046</v>
      </c>
      <c r="H301" s="6" t="s">
        <v>64047</v>
      </c>
      <c r="I301" s="7" t="s">
        <v>64048</v>
      </c>
      <c r="J301" s="5" t="s">
        <v>64049</v>
      </c>
      <c r="L301" s="5" t="s">
        <v>57</v>
      </c>
    </row>
    <row r="302" spans="1:12">
      <c r="A302" s="9" t="s">
        <v>64050</v>
      </c>
      <c r="B302" s="13" t="s">
        <v>63265</v>
      </c>
      <c r="C302" s="13" t="s">
        <v>63265</v>
      </c>
      <c r="D302" s="16" t="s">
        <v>63265</v>
      </c>
      <c r="E302" s="41" t="s">
        <v>63265</v>
      </c>
      <c r="F302" s="29" t="s">
        <v>63265</v>
      </c>
      <c r="G302" s="5" t="s">
        <v>63265</v>
      </c>
      <c r="H302" s="6" t="s">
        <v>63265</v>
      </c>
      <c r="I302" s="7"/>
      <c r="J302" s="3" t="s">
        <v>17</v>
      </c>
      <c r="K302" s="5" t="s">
        <v>57</v>
      </c>
      <c r="L302" s="5" t="s">
        <v>57</v>
      </c>
    </row>
    <row r="303" spans="1:12">
      <c r="A303" s="9" t="s">
        <v>64051</v>
      </c>
      <c r="B303" s="13" t="s">
        <v>18918</v>
      </c>
      <c r="C303" s="13" t="s">
        <v>64052</v>
      </c>
      <c r="D303" s="16" t="s">
        <v>18920</v>
      </c>
      <c r="E303" s="41" t="s">
        <v>18921</v>
      </c>
      <c r="F303" s="29" t="s">
        <v>64053</v>
      </c>
      <c r="G303" s="5" t="s">
        <v>18923</v>
      </c>
      <c r="H303" s="6" t="s">
        <v>64054</v>
      </c>
      <c r="I303" s="7" t="s">
        <v>64055</v>
      </c>
      <c r="J303" s="5" t="s">
        <v>64056</v>
      </c>
      <c r="L303" s="5" t="s">
        <v>57</v>
      </c>
    </row>
    <row r="304" spans="1:12">
      <c r="A304" s="9" t="s">
        <v>64057</v>
      </c>
      <c r="B304" s="13" t="s">
        <v>64058</v>
      </c>
      <c r="C304" s="13" t="s">
        <v>64059</v>
      </c>
      <c r="D304" s="16" t="s">
        <v>64058</v>
      </c>
      <c r="E304" s="41" t="s">
        <v>64060</v>
      </c>
      <c r="F304" s="29" t="s">
        <v>64061</v>
      </c>
      <c r="G304" s="5" t="s">
        <v>64062</v>
      </c>
      <c r="H304" s="6" t="s">
        <v>64063</v>
      </c>
      <c r="I304" s="7" t="s">
        <v>64060</v>
      </c>
      <c r="J304" s="5" t="s">
        <v>64064</v>
      </c>
      <c r="L304" s="5" t="s">
        <v>57</v>
      </c>
    </row>
    <row r="305" spans="1:12">
      <c r="A305" s="9" t="s">
        <v>64065</v>
      </c>
      <c r="B305" s="13" t="s">
        <v>64066</v>
      </c>
      <c r="C305" s="13" t="s">
        <v>64066</v>
      </c>
      <c r="D305" s="13" t="s">
        <v>64066</v>
      </c>
      <c r="E305" s="13" t="s">
        <v>64066</v>
      </c>
      <c r="F305" s="13" t="s">
        <v>64066</v>
      </c>
      <c r="G305" s="5" t="s">
        <v>64067</v>
      </c>
      <c r="H305" s="6" t="s">
        <v>64066</v>
      </c>
      <c r="I305" s="7"/>
      <c r="J305" s="5" t="s">
        <v>17</v>
      </c>
      <c r="K305" s="5" t="s">
        <v>57</v>
      </c>
      <c r="L305" s="5" t="s">
        <v>57</v>
      </c>
    </row>
    <row r="306" spans="1:12">
      <c r="A306" s="30" t="s">
        <v>64068</v>
      </c>
      <c r="B306" s="13" t="s">
        <v>64069</v>
      </c>
      <c r="C306" s="13" t="s">
        <v>64069</v>
      </c>
      <c r="D306" s="16" t="s">
        <v>64069</v>
      </c>
      <c r="E306" s="41" t="s">
        <v>64069</v>
      </c>
      <c r="F306" s="29" t="s">
        <v>64069</v>
      </c>
      <c r="G306" s="5" t="s">
        <v>64069</v>
      </c>
      <c r="H306" s="6" t="s">
        <v>64069</v>
      </c>
      <c r="I306" s="7"/>
      <c r="J306" s="3" t="s">
        <v>17</v>
      </c>
      <c r="K306" s="5" t="s">
        <v>57</v>
      </c>
      <c r="L306" s="5" t="s">
        <v>57</v>
      </c>
    </row>
    <row r="307" spans="1:12">
      <c r="A307" s="30" t="s">
        <v>64070</v>
      </c>
      <c r="B307" s="29" t="s">
        <v>64071</v>
      </c>
      <c r="C307" s="13" t="s">
        <v>64072</v>
      </c>
      <c r="D307" s="16" t="s">
        <v>64073</v>
      </c>
      <c r="E307" s="41" t="s">
        <v>64074</v>
      </c>
      <c r="F307" s="29" t="s">
        <v>64075</v>
      </c>
      <c r="G307" s="5" t="s">
        <v>64076</v>
      </c>
      <c r="H307" s="6" t="s">
        <v>64077</v>
      </c>
      <c r="I307" s="7" t="s">
        <v>64078</v>
      </c>
      <c r="J307" s="5" t="s">
        <v>64079</v>
      </c>
      <c r="L307" s="5" t="s">
        <v>57</v>
      </c>
    </row>
    <row r="308" spans="1:12">
      <c r="A308" s="9" t="s">
        <v>64080</v>
      </c>
      <c r="B308" s="13" t="s">
        <v>64081</v>
      </c>
      <c r="C308" s="13" t="s">
        <v>64082</v>
      </c>
      <c r="D308" s="16" t="s">
        <v>64083</v>
      </c>
      <c r="E308" s="41" t="s">
        <v>64084</v>
      </c>
      <c r="F308" s="29" t="s">
        <v>64085</v>
      </c>
      <c r="G308" s="5" t="s">
        <v>64086</v>
      </c>
      <c r="H308" s="6" t="s">
        <v>64087</v>
      </c>
      <c r="I308" s="7" t="s">
        <v>64088</v>
      </c>
      <c r="J308" s="5" t="s">
        <v>64089</v>
      </c>
      <c r="L308" s="5" t="s">
        <v>57</v>
      </c>
    </row>
    <row r="309" spans="1:12">
      <c r="A309" s="9" t="s">
        <v>64090</v>
      </c>
      <c r="B309" s="13" t="s">
        <v>64091</v>
      </c>
      <c r="C309" s="13" t="s">
        <v>64092</v>
      </c>
      <c r="D309" s="16" t="s">
        <v>64093</v>
      </c>
      <c r="E309" s="41" t="s">
        <v>64094</v>
      </c>
      <c r="F309" s="29" t="s">
        <v>64095</v>
      </c>
      <c r="G309" s="5" t="s">
        <v>64096</v>
      </c>
      <c r="H309" s="6" t="s">
        <v>64097</v>
      </c>
      <c r="I309" s="7" t="s">
        <v>64098</v>
      </c>
      <c r="J309" s="5" t="s">
        <v>17</v>
      </c>
      <c r="L309" s="5" t="s">
        <v>57</v>
      </c>
    </row>
    <row r="310" spans="1:12">
      <c r="A310" s="9" t="s">
        <v>1260</v>
      </c>
      <c r="B310" s="13" t="s">
        <v>64099</v>
      </c>
      <c r="C310" s="13" t="s">
        <v>64100</v>
      </c>
      <c r="D310" s="16" t="s">
        <v>64101</v>
      </c>
      <c r="E310" s="41" t="s">
        <v>64099</v>
      </c>
      <c r="F310" s="29" t="s">
        <v>64099</v>
      </c>
      <c r="G310" s="5" t="s">
        <v>64102</v>
      </c>
      <c r="H310" s="6" t="s">
        <v>5937</v>
      </c>
      <c r="I310" s="7" t="s">
        <v>64103</v>
      </c>
      <c r="J310" s="5" t="s">
        <v>17</v>
      </c>
      <c r="L310" s="5" t="s">
        <v>57</v>
      </c>
    </row>
    <row r="311" spans="1:12">
      <c r="A311" s="9" t="s">
        <v>64104</v>
      </c>
      <c r="B311" s="13" t="s">
        <v>60812</v>
      </c>
      <c r="C311" s="13" t="s">
        <v>60813</v>
      </c>
      <c r="D311" s="16" t="s">
        <v>64105</v>
      </c>
      <c r="E311" s="41" t="s">
        <v>60815</v>
      </c>
      <c r="F311" s="29" t="s">
        <v>26242</v>
      </c>
      <c r="G311" s="5" t="s">
        <v>60816</v>
      </c>
      <c r="H311" s="6" t="s">
        <v>60817</v>
      </c>
      <c r="I311" s="7" t="s">
        <v>60818</v>
      </c>
      <c r="J311" s="3" t="s">
        <v>17</v>
      </c>
      <c r="K311" s="5"/>
      <c r="L311" s="5" t="s">
        <v>57</v>
      </c>
    </row>
    <row r="312" spans="1:12">
      <c r="A312" s="9" t="s">
        <v>64106</v>
      </c>
      <c r="B312" s="13" t="s">
        <v>64107</v>
      </c>
      <c r="C312" s="13" t="s">
        <v>54597</v>
      </c>
      <c r="D312" s="16" t="s">
        <v>54598</v>
      </c>
      <c r="E312" s="41" t="s">
        <v>64108</v>
      </c>
      <c r="F312" s="29" t="s">
        <v>54600</v>
      </c>
      <c r="G312" s="5" t="s">
        <v>54601</v>
      </c>
      <c r="H312" s="6" t="s">
        <v>64109</v>
      </c>
      <c r="I312" s="7" t="s">
        <v>54603</v>
      </c>
      <c r="J312" s="3" t="s">
        <v>17</v>
      </c>
      <c r="K312" s="5"/>
      <c r="L312" s="5" t="s">
        <v>57</v>
      </c>
    </row>
    <row r="313" spans="1:12">
      <c r="A313" s="9" t="s">
        <v>64110</v>
      </c>
      <c r="B313" s="13" t="s">
        <v>64111</v>
      </c>
      <c r="C313" s="13" t="s">
        <v>64111</v>
      </c>
      <c r="D313" s="16" t="s">
        <v>64111</v>
      </c>
      <c r="E313" s="41" t="s">
        <v>64111</v>
      </c>
      <c r="F313" s="29" t="s">
        <v>64111</v>
      </c>
      <c r="G313" s="5" t="s">
        <v>64111</v>
      </c>
      <c r="H313" s="6" t="s">
        <v>64111</v>
      </c>
      <c r="I313" s="7"/>
      <c r="J313" s="3" t="s">
        <v>17</v>
      </c>
      <c r="K313" s="5" t="s">
        <v>57</v>
      </c>
      <c r="L313" s="5" t="s">
        <v>57</v>
      </c>
    </row>
    <row r="314" spans="1:12">
      <c r="A314" s="9" t="s">
        <v>64112</v>
      </c>
      <c r="B314" s="4" t="s">
        <v>22422</v>
      </c>
      <c r="C314" s="4" t="s">
        <v>22422</v>
      </c>
      <c r="D314" s="16" t="s">
        <v>22422</v>
      </c>
      <c r="E314" s="41" t="s">
        <v>22422</v>
      </c>
      <c r="F314" s="27" t="s">
        <v>22422</v>
      </c>
      <c r="G314" s="3" t="s">
        <v>22422</v>
      </c>
      <c r="H314" s="6" t="s">
        <v>22422</v>
      </c>
      <c r="I314" s="7"/>
      <c r="J314" s="3" t="s">
        <v>17</v>
      </c>
      <c r="K314" s="5" t="s">
        <v>57</v>
      </c>
      <c r="L314" s="5" t="s">
        <v>57</v>
      </c>
    </row>
    <row r="315" spans="1:12">
      <c r="A315" s="9" t="s">
        <v>64113</v>
      </c>
      <c r="B315" s="4" t="s">
        <v>23741</v>
      </c>
      <c r="C315" s="4" t="s">
        <v>23741</v>
      </c>
      <c r="D315" s="16" t="s">
        <v>23741</v>
      </c>
      <c r="E315" s="41" t="s">
        <v>23741</v>
      </c>
      <c r="F315" s="27" t="s">
        <v>23741</v>
      </c>
      <c r="G315" s="3" t="s">
        <v>23741</v>
      </c>
      <c r="H315" s="6" t="s">
        <v>23741</v>
      </c>
      <c r="I315" s="7"/>
      <c r="J315" s="3" t="s">
        <v>17</v>
      </c>
      <c r="K315" s="3" t="s">
        <v>57</v>
      </c>
      <c r="L315" s="5" t="s">
        <v>57</v>
      </c>
    </row>
    <row r="316" spans="1:12">
      <c r="A316" s="9" t="s">
        <v>64114</v>
      </c>
      <c r="B316" s="13" t="s">
        <v>16985</v>
      </c>
      <c r="C316" s="13" t="s">
        <v>16985</v>
      </c>
      <c r="D316" s="16" t="s">
        <v>16986</v>
      </c>
      <c r="E316" s="41" t="s">
        <v>64115</v>
      </c>
      <c r="F316" s="29" t="s">
        <v>64116</v>
      </c>
      <c r="G316" s="5" t="s">
        <v>64117</v>
      </c>
      <c r="H316" s="6" t="s">
        <v>16990</v>
      </c>
      <c r="I316" s="7" t="s">
        <v>64118</v>
      </c>
      <c r="J316" s="5" t="s">
        <v>64119</v>
      </c>
      <c r="L316" s="5" t="s">
        <v>57</v>
      </c>
    </row>
    <row r="317" spans="1:12">
      <c r="A317" s="9" t="s">
        <v>64120</v>
      </c>
      <c r="B317" s="13" t="s">
        <v>64121</v>
      </c>
      <c r="C317" s="13" t="s">
        <v>64122</v>
      </c>
      <c r="D317" s="16" t="s">
        <v>64123</v>
      </c>
      <c r="E317" s="41" t="s">
        <v>64124</v>
      </c>
      <c r="F317" s="29" t="s">
        <v>64125</v>
      </c>
      <c r="G317" s="5" t="s">
        <v>64126</v>
      </c>
      <c r="H317" s="6" t="s">
        <v>64127</v>
      </c>
      <c r="I317" s="7" t="s">
        <v>64128</v>
      </c>
      <c r="J317" s="5" t="s">
        <v>64119</v>
      </c>
      <c r="L317" s="5" t="s">
        <v>57</v>
      </c>
    </row>
    <row r="318" spans="1:12">
      <c r="A318" s="9" t="s">
        <v>64129</v>
      </c>
      <c r="B318" s="13" t="s">
        <v>22869</v>
      </c>
      <c r="C318" s="13" t="s">
        <v>22869</v>
      </c>
      <c r="D318" s="16" t="s">
        <v>22870</v>
      </c>
      <c r="E318" s="41" t="s">
        <v>22871</v>
      </c>
      <c r="F318" s="29" t="s">
        <v>22872</v>
      </c>
      <c r="G318" s="5" t="s">
        <v>22873</v>
      </c>
      <c r="H318" s="6" t="s">
        <v>22874</v>
      </c>
      <c r="I318" s="7" t="s">
        <v>22872</v>
      </c>
      <c r="J318" s="5" t="s">
        <v>64119</v>
      </c>
      <c r="L318" s="5" t="s">
        <v>57</v>
      </c>
    </row>
    <row r="319" spans="1:12">
      <c r="A319" s="9" t="s">
        <v>64130</v>
      </c>
      <c r="B319" s="13" t="s">
        <v>22885</v>
      </c>
      <c r="C319" s="13" t="s">
        <v>22885</v>
      </c>
      <c r="D319" s="16" t="s">
        <v>22886</v>
      </c>
      <c r="E319" s="41" t="s">
        <v>22887</v>
      </c>
      <c r="F319" s="29" t="s">
        <v>22887</v>
      </c>
      <c r="G319" s="5" t="s">
        <v>22888</v>
      </c>
      <c r="H319" s="6" t="s">
        <v>22889</v>
      </c>
      <c r="I319" s="7" t="s">
        <v>22887</v>
      </c>
      <c r="J319" s="5" t="s">
        <v>64119</v>
      </c>
      <c r="L319" s="5" t="s">
        <v>57</v>
      </c>
    </row>
    <row r="320" spans="1:12">
      <c r="A320" s="9" t="s">
        <v>64131</v>
      </c>
      <c r="B320" s="13" t="s">
        <v>14450</v>
      </c>
      <c r="C320" s="13" t="s">
        <v>14451</v>
      </c>
      <c r="D320" s="16" t="s">
        <v>14452</v>
      </c>
      <c r="E320" s="41" t="s">
        <v>14453</v>
      </c>
      <c r="F320" s="29" t="s">
        <v>14454</v>
      </c>
      <c r="G320" s="5" t="s">
        <v>14455</v>
      </c>
      <c r="H320" s="6" t="s">
        <v>14456</v>
      </c>
      <c r="I320" s="7" t="s">
        <v>14457</v>
      </c>
      <c r="J320" s="5" t="s">
        <v>17</v>
      </c>
      <c r="L320" s="5" t="s">
        <v>57</v>
      </c>
    </row>
    <row r="321" spans="1:28">
      <c r="A321" s="9" t="s">
        <v>64132</v>
      </c>
      <c r="B321" s="13" t="s">
        <v>64133</v>
      </c>
      <c r="C321" s="13" t="s">
        <v>64133</v>
      </c>
      <c r="D321" s="16" t="s">
        <v>64133</v>
      </c>
      <c r="E321" s="41" t="s">
        <v>64133</v>
      </c>
      <c r="F321" s="29" t="s">
        <v>64133</v>
      </c>
      <c r="G321" s="5" t="s">
        <v>64133</v>
      </c>
      <c r="H321" s="6" t="s">
        <v>64133</v>
      </c>
      <c r="I321" s="7"/>
      <c r="J321" s="3" t="s">
        <v>17</v>
      </c>
      <c r="K321" s="3" t="s">
        <v>57</v>
      </c>
      <c r="L321" s="5" t="s">
        <v>57</v>
      </c>
    </row>
    <row r="322" spans="1:28">
      <c r="A322" s="9" t="s">
        <v>64134</v>
      </c>
      <c r="B322" s="13" t="s">
        <v>64135</v>
      </c>
      <c r="C322" s="13" t="s">
        <v>64136</v>
      </c>
      <c r="D322" s="16" t="s">
        <v>64137</v>
      </c>
      <c r="E322" s="41" t="s">
        <v>64138</v>
      </c>
      <c r="F322" s="29" t="s">
        <v>64139</v>
      </c>
      <c r="G322" s="5" t="s">
        <v>64140</v>
      </c>
      <c r="H322" s="6" t="s">
        <v>64141</v>
      </c>
      <c r="I322" s="7" t="s">
        <v>64142</v>
      </c>
      <c r="J322" s="5" t="s">
        <v>64143</v>
      </c>
      <c r="L322" s="5" t="s">
        <v>57</v>
      </c>
    </row>
    <row r="323" spans="1:28">
      <c r="A323" s="9" t="s">
        <v>64144</v>
      </c>
      <c r="B323" s="13" t="s">
        <v>64145</v>
      </c>
      <c r="C323" s="13" t="s">
        <v>64146</v>
      </c>
      <c r="D323" s="16" t="s">
        <v>64147</v>
      </c>
      <c r="E323" s="41" t="s">
        <v>64148</v>
      </c>
      <c r="F323" s="29" t="s">
        <v>64149</v>
      </c>
      <c r="G323" s="5" t="s">
        <v>64150</v>
      </c>
      <c r="H323" s="6" t="s">
        <v>64151</v>
      </c>
      <c r="I323" s="7" t="s">
        <v>64152</v>
      </c>
      <c r="J323" s="5"/>
      <c r="L323" s="5" t="s">
        <v>57</v>
      </c>
    </row>
    <row r="324" spans="1:28">
      <c r="A324" s="9" t="s">
        <v>64153</v>
      </c>
      <c r="B324" s="13" t="s">
        <v>64154</v>
      </c>
      <c r="C324" s="13" t="s">
        <v>64155</v>
      </c>
      <c r="D324" s="16" t="s">
        <v>64156</v>
      </c>
      <c r="E324" s="41" t="s">
        <v>64157</v>
      </c>
      <c r="F324" s="29" t="s">
        <v>64158</v>
      </c>
      <c r="G324" s="5" t="s">
        <v>64159</v>
      </c>
      <c r="H324" s="6" t="s">
        <v>64160</v>
      </c>
      <c r="I324" s="7" t="s">
        <v>64161</v>
      </c>
      <c r="J324" s="5" t="s">
        <v>17</v>
      </c>
      <c r="L324" s="5" t="s">
        <v>57</v>
      </c>
    </row>
    <row r="325" spans="1:28" ht="15.75" customHeight="1">
      <c r="A325" s="9" t="s">
        <v>64162</v>
      </c>
      <c r="B325" s="43" t="s">
        <v>64163</v>
      </c>
      <c r="C325" s="13" t="s">
        <v>64164</v>
      </c>
      <c r="D325" s="16" t="s">
        <v>64165</v>
      </c>
      <c r="E325" s="44" t="s">
        <v>64166</v>
      </c>
      <c r="F325" s="29" t="s">
        <v>64167</v>
      </c>
      <c r="G325" s="5" t="s">
        <v>64168</v>
      </c>
      <c r="H325" s="6" t="s">
        <v>64169</v>
      </c>
      <c r="I325" s="7" t="s">
        <v>64170</v>
      </c>
      <c r="J325" s="5" t="s">
        <v>64171</v>
      </c>
      <c r="L325" s="5" t="s">
        <v>57</v>
      </c>
    </row>
    <row r="326" spans="1:28">
      <c r="A326" s="9" t="s">
        <v>64172</v>
      </c>
      <c r="B326" s="13" t="s">
        <v>64173</v>
      </c>
      <c r="C326" s="13" t="s">
        <v>64174</v>
      </c>
      <c r="D326" s="16" t="s">
        <v>64175</v>
      </c>
      <c r="E326" s="41" t="s">
        <v>64176</v>
      </c>
      <c r="F326" s="29" t="s">
        <v>64177</v>
      </c>
      <c r="G326" s="5" t="s">
        <v>64178</v>
      </c>
      <c r="H326" s="6" t="s">
        <v>64179</v>
      </c>
      <c r="I326" s="7" t="s">
        <v>64180</v>
      </c>
      <c r="J326" s="5" t="s">
        <v>64181</v>
      </c>
      <c r="L326" s="5" t="s">
        <v>57</v>
      </c>
    </row>
    <row r="327" spans="1:28">
      <c r="A327" s="9" t="s">
        <v>64182</v>
      </c>
      <c r="B327" s="13" t="s">
        <v>16730</v>
      </c>
      <c r="C327" s="13" t="s">
        <v>13364</v>
      </c>
      <c r="D327" s="16" t="s">
        <v>16731</v>
      </c>
      <c r="E327" s="41" t="s">
        <v>16732</v>
      </c>
      <c r="F327" s="29" t="s">
        <v>13367</v>
      </c>
      <c r="G327" s="5" t="s">
        <v>13368</v>
      </c>
      <c r="H327" s="6" t="s">
        <v>13369</v>
      </c>
      <c r="I327" s="7" t="s">
        <v>16734</v>
      </c>
      <c r="J327" s="5" t="s">
        <v>64183</v>
      </c>
      <c r="L327" s="5" t="s">
        <v>57</v>
      </c>
    </row>
    <row r="328" spans="1:28" ht="15.75" customHeight="1">
      <c r="A328" s="9" t="s">
        <v>64184</v>
      </c>
      <c r="B328" s="43" t="s">
        <v>64185</v>
      </c>
      <c r="C328" s="13" t="s">
        <v>64186</v>
      </c>
      <c r="D328" s="16" t="s">
        <v>64187</v>
      </c>
      <c r="E328" s="44" t="s">
        <v>64188</v>
      </c>
      <c r="F328" s="29" t="s">
        <v>64189</v>
      </c>
      <c r="G328" s="5" t="s">
        <v>64190</v>
      </c>
      <c r="H328" s="6" t="s">
        <v>64191</v>
      </c>
      <c r="I328" s="7" t="s">
        <v>64192</v>
      </c>
      <c r="J328" s="5" t="s">
        <v>17</v>
      </c>
      <c r="L328" s="5" t="s">
        <v>57</v>
      </c>
    </row>
    <row r="329" spans="1:28">
      <c r="A329" s="9" t="s">
        <v>64193</v>
      </c>
      <c r="B329" s="13" t="s">
        <v>22365</v>
      </c>
      <c r="C329" s="13" t="s">
        <v>22365</v>
      </c>
      <c r="D329" s="16" t="s">
        <v>22365</v>
      </c>
      <c r="E329" s="41" t="s">
        <v>22365</v>
      </c>
      <c r="F329" s="29" t="s">
        <v>22365</v>
      </c>
      <c r="G329" s="5" t="s">
        <v>22365</v>
      </c>
      <c r="H329" s="6" t="s">
        <v>22365</v>
      </c>
      <c r="I329" s="7"/>
      <c r="J329" s="5" t="s">
        <v>17</v>
      </c>
      <c r="K329" s="5" t="s">
        <v>57</v>
      </c>
      <c r="L329" s="5" t="s">
        <v>57</v>
      </c>
    </row>
    <row r="330" spans="1:28">
      <c r="A330" s="9" t="s">
        <v>64194</v>
      </c>
      <c r="B330" s="13" t="s">
        <v>25178</v>
      </c>
      <c r="C330" s="13" t="s">
        <v>25178</v>
      </c>
      <c r="D330" s="16" t="s">
        <v>25178</v>
      </c>
      <c r="E330" s="41" t="s">
        <v>25178</v>
      </c>
      <c r="F330" s="29" t="s">
        <v>25178</v>
      </c>
      <c r="G330" s="5" t="s">
        <v>25178</v>
      </c>
      <c r="H330" s="6" t="s">
        <v>25178</v>
      </c>
      <c r="I330" s="7"/>
      <c r="J330" s="5" t="s">
        <v>17</v>
      </c>
      <c r="K330" s="5" t="s">
        <v>57</v>
      </c>
      <c r="L330" s="5" t="s">
        <v>57</v>
      </c>
    </row>
    <row r="331" spans="1:28" ht="15.75" customHeight="1">
      <c r="A331" s="9" t="s">
        <v>64195</v>
      </c>
      <c r="B331" s="43" t="s">
        <v>64196</v>
      </c>
      <c r="C331" s="13" t="s">
        <v>64197</v>
      </c>
      <c r="D331" s="16" t="s">
        <v>64198</v>
      </c>
      <c r="E331" s="44" t="s">
        <v>64199</v>
      </c>
      <c r="F331" s="29" t="s">
        <v>64200</v>
      </c>
      <c r="G331" s="5" t="s">
        <v>64201</v>
      </c>
      <c r="H331" s="6" t="s">
        <v>64202</v>
      </c>
      <c r="I331" s="7" t="s">
        <v>64203</v>
      </c>
      <c r="J331" s="5" t="s">
        <v>64204</v>
      </c>
      <c r="L331" s="5" t="s">
        <v>57</v>
      </c>
    </row>
    <row r="332" spans="1:28" ht="15.75" customHeight="1">
      <c r="A332" s="9" t="s">
        <v>64205</v>
      </c>
      <c r="B332" s="43" t="s">
        <v>64206</v>
      </c>
      <c r="C332" s="13" t="s">
        <v>64207</v>
      </c>
      <c r="D332" s="16" t="s">
        <v>64208</v>
      </c>
      <c r="E332" s="44" t="s">
        <v>64209</v>
      </c>
      <c r="F332" s="29" t="s">
        <v>64210</v>
      </c>
      <c r="G332" s="5" t="s">
        <v>64211</v>
      </c>
      <c r="H332" s="6" t="s">
        <v>64212</v>
      </c>
      <c r="I332" s="7" t="s">
        <v>64213</v>
      </c>
      <c r="J332" s="5" t="s">
        <v>64204</v>
      </c>
      <c r="K332" s="5"/>
      <c r="L332" s="5" t="s">
        <v>57</v>
      </c>
      <c r="M332" s="5"/>
      <c r="N332" s="5"/>
      <c r="O332" s="5"/>
      <c r="P332" s="5"/>
      <c r="Q332" s="5"/>
      <c r="R332" s="5"/>
      <c r="S332" s="5"/>
      <c r="T332" s="5"/>
      <c r="U332" s="5"/>
      <c r="V332" s="5"/>
      <c r="W332" s="5"/>
      <c r="X332" s="5"/>
      <c r="Y332" s="5"/>
      <c r="Z332" s="5"/>
      <c r="AA332" s="5"/>
      <c r="AB332" s="5"/>
    </row>
    <row r="333" spans="1:28">
      <c r="A333" s="9" t="s">
        <v>64214</v>
      </c>
      <c r="B333" s="13" t="s">
        <v>20790</v>
      </c>
      <c r="C333" s="13" t="s">
        <v>20790</v>
      </c>
      <c r="D333" s="16" t="s">
        <v>20790</v>
      </c>
      <c r="E333" s="41" t="s">
        <v>20790</v>
      </c>
      <c r="F333" s="29" t="s">
        <v>20790</v>
      </c>
      <c r="G333" s="5" t="s">
        <v>20790</v>
      </c>
      <c r="H333" s="6" t="s">
        <v>20790</v>
      </c>
      <c r="I333" s="7"/>
      <c r="J333" s="5" t="s">
        <v>17</v>
      </c>
      <c r="K333" s="5" t="s">
        <v>57</v>
      </c>
      <c r="L333" s="5" t="s">
        <v>57</v>
      </c>
    </row>
    <row r="334" spans="1:28">
      <c r="A334" s="9" t="s">
        <v>64215</v>
      </c>
      <c r="B334" s="13" t="s">
        <v>22367</v>
      </c>
      <c r="C334" s="13" t="s">
        <v>22367</v>
      </c>
      <c r="D334" s="16" t="s">
        <v>22367</v>
      </c>
      <c r="E334" s="41" t="s">
        <v>22367</v>
      </c>
      <c r="F334" s="29" t="s">
        <v>22367</v>
      </c>
      <c r="G334" s="5" t="s">
        <v>22367</v>
      </c>
      <c r="H334" s="6" t="s">
        <v>22367</v>
      </c>
      <c r="I334" s="7"/>
      <c r="J334" s="5" t="s">
        <v>17</v>
      </c>
      <c r="K334" s="5" t="s">
        <v>57</v>
      </c>
      <c r="L334" s="5" t="s">
        <v>57</v>
      </c>
    </row>
    <row r="335" spans="1:28">
      <c r="A335" s="9" t="s">
        <v>64216</v>
      </c>
      <c r="B335" s="13" t="s">
        <v>25196</v>
      </c>
      <c r="C335" s="13" t="s">
        <v>25196</v>
      </c>
      <c r="D335" s="16" t="s">
        <v>25196</v>
      </c>
      <c r="E335" s="41" t="s">
        <v>25196</v>
      </c>
      <c r="F335" s="29" t="s">
        <v>25196</v>
      </c>
      <c r="G335" s="5" t="s">
        <v>25196</v>
      </c>
      <c r="H335" s="6" t="s">
        <v>25196</v>
      </c>
      <c r="I335" s="7"/>
      <c r="J335" s="5" t="s">
        <v>17</v>
      </c>
      <c r="K335" s="5" t="s">
        <v>57</v>
      </c>
      <c r="L335" s="5" t="s">
        <v>57</v>
      </c>
    </row>
    <row r="336" spans="1:28">
      <c r="A336" s="9" t="s">
        <v>64217</v>
      </c>
      <c r="B336" s="13" t="s">
        <v>4672</v>
      </c>
      <c r="C336" s="13" t="s">
        <v>4673</v>
      </c>
      <c r="D336" s="16" t="s">
        <v>4672</v>
      </c>
      <c r="E336" s="41" t="s">
        <v>4674</v>
      </c>
      <c r="F336" s="29" t="s">
        <v>4672</v>
      </c>
      <c r="G336" s="5" t="s">
        <v>4675</v>
      </c>
      <c r="H336" s="6" t="s">
        <v>4676</v>
      </c>
      <c r="I336" s="7" t="s">
        <v>4672</v>
      </c>
      <c r="J336" s="5" t="s">
        <v>64218</v>
      </c>
      <c r="L336" s="5" t="s">
        <v>57</v>
      </c>
    </row>
    <row r="337" spans="1:12">
      <c r="A337" s="9" t="s">
        <v>64219</v>
      </c>
      <c r="B337" s="13" t="s">
        <v>64220</v>
      </c>
      <c r="C337" s="13" t="s">
        <v>64220</v>
      </c>
      <c r="D337" s="16" t="s">
        <v>64220</v>
      </c>
      <c r="E337" s="41" t="s">
        <v>64220</v>
      </c>
      <c r="F337" s="29" t="s">
        <v>64220</v>
      </c>
      <c r="G337" s="5" t="s">
        <v>64220</v>
      </c>
      <c r="H337" s="6" t="s">
        <v>64220</v>
      </c>
      <c r="I337" s="7"/>
      <c r="J337" s="5" t="s">
        <v>17</v>
      </c>
      <c r="K337" s="5" t="s">
        <v>57</v>
      </c>
      <c r="L337" s="5" t="s">
        <v>57</v>
      </c>
    </row>
    <row r="338" spans="1:12">
      <c r="A338" s="9" t="s">
        <v>64221</v>
      </c>
      <c r="B338" s="13" t="s">
        <v>64222</v>
      </c>
      <c r="C338" s="13" t="s">
        <v>64223</v>
      </c>
      <c r="D338" s="16" t="s">
        <v>64224</v>
      </c>
      <c r="E338" s="41" t="s">
        <v>64225</v>
      </c>
      <c r="F338" s="29" t="s">
        <v>64226</v>
      </c>
      <c r="G338" s="5" t="s">
        <v>64227</v>
      </c>
      <c r="H338" s="6" t="s">
        <v>64228</v>
      </c>
      <c r="I338" s="7" t="s">
        <v>64229</v>
      </c>
      <c r="J338" s="5" t="s">
        <v>64230</v>
      </c>
      <c r="L338" s="5" t="s">
        <v>57</v>
      </c>
    </row>
    <row r="339" spans="1:12">
      <c r="A339" s="9" t="s">
        <v>64231</v>
      </c>
      <c r="B339" s="13" t="s">
        <v>64232</v>
      </c>
      <c r="C339" s="13" t="s">
        <v>64233</v>
      </c>
      <c r="D339" s="16" t="s">
        <v>64234</v>
      </c>
      <c r="E339" s="41" t="s">
        <v>64235</v>
      </c>
      <c r="F339" s="29" t="s">
        <v>64236</v>
      </c>
      <c r="G339" s="5" t="s">
        <v>64237</v>
      </c>
      <c r="H339" s="6" t="s">
        <v>64238</v>
      </c>
      <c r="I339" s="7" t="s">
        <v>64239</v>
      </c>
      <c r="J339" s="5" t="s">
        <v>64230</v>
      </c>
      <c r="L339" s="5" t="s">
        <v>57</v>
      </c>
    </row>
    <row r="340" spans="1:12">
      <c r="A340" s="9" t="s">
        <v>64240</v>
      </c>
      <c r="B340" s="13" t="s">
        <v>9764</v>
      </c>
      <c r="C340" s="13" t="s">
        <v>9764</v>
      </c>
      <c r="D340" s="16" t="s">
        <v>9764</v>
      </c>
      <c r="E340" s="41" t="s">
        <v>9764</v>
      </c>
      <c r="F340" s="29" t="s">
        <v>9764</v>
      </c>
      <c r="G340" s="5" t="s">
        <v>9764</v>
      </c>
      <c r="H340" s="6" t="s">
        <v>9764</v>
      </c>
      <c r="I340" s="7"/>
      <c r="J340" s="5" t="s">
        <v>17</v>
      </c>
      <c r="K340" s="5" t="s">
        <v>57</v>
      </c>
      <c r="L340" s="5" t="s">
        <v>57</v>
      </c>
    </row>
    <row r="341" spans="1:12">
      <c r="A341" s="9" t="s">
        <v>64241</v>
      </c>
      <c r="B341" s="13" t="s">
        <v>64242</v>
      </c>
      <c r="C341" s="13" t="s">
        <v>64243</v>
      </c>
      <c r="D341" s="16" t="s">
        <v>4761</v>
      </c>
      <c r="E341" s="41" t="s">
        <v>64244</v>
      </c>
      <c r="F341" s="29" t="s">
        <v>64245</v>
      </c>
      <c r="G341" s="5" t="s">
        <v>64246</v>
      </c>
      <c r="H341" s="6" t="s">
        <v>64247</v>
      </c>
      <c r="I341" s="7" t="s">
        <v>64248</v>
      </c>
      <c r="J341" s="5" t="s">
        <v>64249</v>
      </c>
      <c r="L341" s="5" t="s">
        <v>57</v>
      </c>
    </row>
    <row r="342" spans="1:12">
      <c r="A342" s="9" t="s">
        <v>64250</v>
      </c>
      <c r="B342" s="13" t="s">
        <v>4750</v>
      </c>
      <c r="C342" s="13" t="s">
        <v>4751</v>
      </c>
      <c r="D342" s="16" t="s">
        <v>22594</v>
      </c>
      <c r="E342" s="41" t="s">
        <v>4753</v>
      </c>
      <c r="F342" s="29" t="s">
        <v>4754</v>
      </c>
      <c r="G342" s="5" t="s">
        <v>4755</v>
      </c>
      <c r="H342" s="6" t="s">
        <v>4756</v>
      </c>
      <c r="I342" s="7" t="s">
        <v>4757</v>
      </c>
      <c r="J342" s="5" t="s">
        <v>64249</v>
      </c>
      <c r="L342" s="5" t="s">
        <v>57</v>
      </c>
    </row>
    <row r="343" spans="1:12" ht="15.75" customHeight="1">
      <c r="A343" s="9" t="s">
        <v>64251</v>
      </c>
      <c r="B343" s="43" t="s">
        <v>15604</v>
      </c>
      <c r="C343" s="13" t="s">
        <v>15605</v>
      </c>
      <c r="D343" s="16" t="s">
        <v>15606</v>
      </c>
      <c r="E343" s="44" t="s">
        <v>15607</v>
      </c>
      <c r="F343" s="29" t="s">
        <v>15608</v>
      </c>
      <c r="G343" s="5" t="s">
        <v>15609</v>
      </c>
      <c r="H343" s="6" t="s">
        <v>15610</v>
      </c>
      <c r="I343" s="7" t="s">
        <v>64252</v>
      </c>
      <c r="J343" s="5" t="s">
        <v>64249</v>
      </c>
      <c r="L343" s="5" t="s">
        <v>57</v>
      </c>
    </row>
    <row r="344" spans="1:12">
      <c r="A344" s="9" t="s">
        <v>64253</v>
      </c>
      <c r="B344" s="13" t="s">
        <v>64254</v>
      </c>
      <c r="C344" s="13" t="s">
        <v>64255</v>
      </c>
      <c r="D344" s="16" t="s">
        <v>64256</v>
      </c>
      <c r="E344" s="41" t="s">
        <v>64257</v>
      </c>
      <c r="F344" s="29" t="s">
        <v>64258</v>
      </c>
      <c r="G344" s="5" t="s">
        <v>64259</v>
      </c>
      <c r="H344" s="6" t="s">
        <v>64260</v>
      </c>
      <c r="I344" s="7" t="s">
        <v>64261</v>
      </c>
      <c r="J344" s="5" t="s">
        <v>64249</v>
      </c>
      <c r="L344" s="5" t="s">
        <v>57</v>
      </c>
    </row>
    <row r="345" spans="1:12">
      <c r="A345" s="9" t="s">
        <v>64262</v>
      </c>
      <c r="B345" s="13" t="s">
        <v>64263</v>
      </c>
      <c r="C345" s="13" t="s">
        <v>64264</v>
      </c>
      <c r="D345" s="16" t="s">
        <v>64265</v>
      </c>
      <c r="E345" s="41" t="s">
        <v>64266</v>
      </c>
      <c r="F345" s="29" t="s">
        <v>64267</v>
      </c>
      <c r="G345" s="5" t="s">
        <v>64268</v>
      </c>
      <c r="H345" s="6" t="s">
        <v>64269</v>
      </c>
      <c r="I345" s="7" t="s">
        <v>64270</v>
      </c>
      <c r="J345" s="5" t="s">
        <v>64271</v>
      </c>
      <c r="L345" s="5" t="s">
        <v>57</v>
      </c>
    </row>
    <row r="346" spans="1:12">
      <c r="A346" s="9" t="s">
        <v>64272</v>
      </c>
      <c r="B346" s="13" t="s">
        <v>64273</v>
      </c>
      <c r="C346" s="13" t="s">
        <v>64274</v>
      </c>
      <c r="D346" s="16" t="s">
        <v>64275</v>
      </c>
      <c r="E346" s="41" t="s">
        <v>64276</v>
      </c>
      <c r="F346" s="29" t="s">
        <v>64277</v>
      </c>
      <c r="G346" s="5" t="s">
        <v>64278</v>
      </c>
      <c r="H346" s="6" t="s">
        <v>64279</v>
      </c>
      <c r="I346" s="7" t="s">
        <v>64280</v>
      </c>
      <c r="J346" s="5" t="s">
        <v>64281</v>
      </c>
      <c r="L346" s="5" t="s">
        <v>57</v>
      </c>
    </row>
    <row r="347" spans="1:12" ht="15.75" customHeight="1">
      <c r="A347" s="9" t="s">
        <v>64282</v>
      </c>
      <c r="B347" s="43" t="s">
        <v>64283</v>
      </c>
      <c r="C347" s="13" t="s">
        <v>15596</v>
      </c>
      <c r="D347" s="16" t="s">
        <v>15597</v>
      </c>
      <c r="E347" s="44" t="s">
        <v>15598</v>
      </c>
      <c r="F347" s="29" t="s">
        <v>15599</v>
      </c>
      <c r="G347" s="5" t="s">
        <v>15600</v>
      </c>
      <c r="H347" s="6" t="s">
        <v>15601</v>
      </c>
      <c r="I347" s="7" t="s">
        <v>15602</v>
      </c>
      <c r="J347" s="5" t="s">
        <v>64249</v>
      </c>
      <c r="L347" s="5" t="s">
        <v>57</v>
      </c>
    </row>
    <row r="348" spans="1:12">
      <c r="A348" s="9" t="s">
        <v>64284</v>
      </c>
      <c r="B348" s="13" t="s">
        <v>64285</v>
      </c>
      <c r="C348" s="13" t="s">
        <v>64286</v>
      </c>
      <c r="D348" s="16" t="s">
        <v>64287</v>
      </c>
      <c r="E348" s="41" t="s">
        <v>64288</v>
      </c>
      <c r="F348" s="29" t="s">
        <v>64289</v>
      </c>
      <c r="G348" s="5" t="s">
        <v>64290</v>
      </c>
      <c r="H348" s="6" t="s">
        <v>64291</v>
      </c>
      <c r="I348" s="7" t="s">
        <v>64292</v>
      </c>
      <c r="J348" s="5" t="s">
        <v>64249</v>
      </c>
      <c r="L348" s="5" t="s">
        <v>57</v>
      </c>
    </row>
    <row r="349" spans="1:12">
      <c r="A349" s="9" t="s">
        <v>64293</v>
      </c>
      <c r="B349" s="13" t="s">
        <v>64294</v>
      </c>
      <c r="C349" s="13" t="s">
        <v>64295</v>
      </c>
      <c r="D349" s="16" t="s">
        <v>64296</v>
      </c>
      <c r="E349" s="41" t="s">
        <v>64297</v>
      </c>
      <c r="F349" s="29" t="s">
        <v>64298</v>
      </c>
      <c r="G349" s="5" t="s">
        <v>64299</v>
      </c>
      <c r="H349" s="6" t="s">
        <v>64300</v>
      </c>
      <c r="I349" s="7" t="s">
        <v>64301</v>
      </c>
      <c r="J349" s="5" t="s">
        <v>64249</v>
      </c>
      <c r="L349" s="5" t="s">
        <v>57</v>
      </c>
    </row>
    <row r="350" spans="1:12">
      <c r="A350" s="9" t="s">
        <v>64302</v>
      </c>
      <c r="B350" s="13" t="s">
        <v>64303</v>
      </c>
      <c r="C350" s="13" t="s">
        <v>64304</v>
      </c>
      <c r="D350" s="16" t="s">
        <v>64305</v>
      </c>
      <c r="E350" s="41" t="s">
        <v>64306</v>
      </c>
      <c r="F350" s="29" t="s">
        <v>64307</v>
      </c>
      <c r="G350" s="5" t="s">
        <v>61737</v>
      </c>
      <c r="H350" s="6" t="s">
        <v>64308</v>
      </c>
      <c r="I350" s="7" t="s">
        <v>64309</v>
      </c>
      <c r="J350" s="5" t="s">
        <v>64249</v>
      </c>
      <c r="L350" s="5" t="s">
        <v>57</v>
      </c>
    </row>
    <row r="351" spans="1:12">
      <c r="A351" s="9" t="s">
        <v>64310</v>
      </c>
      <c r="B351" s="13" t="s">
        <v>64311</v>
      </c>
      <c r="C351" s="13" t="s">
        <v>64312</v>
      </c>
      <c r="D351" s="16" t="s">
        <v>64313</v>
      </c>
      <c r="E351" s="41" t="s">
        <v>64314</v>
      </c>
      <c r="F351" s="29" t="s">
        <v>64315</v>
      </c>
      <c r="G351" s="5" t="s">
        <v>64316</v>
      </c>
      <c r="H351" s="6" t="s">
        <v>64317</v>
      </c>
      <c r="I351" s="7" t="s">
        <v>64318</v>
      </c>
      <c r="J351" s="5" t="s">
        <v>64249</v>
      </c>
      <c r="L351" s="5" t="s">
        <v>57</v>
      </c>
    </row>
    <row r="352" spans="1:12">
      <c r="A352" s="9" t="s">
        <v>64319</v>
      </c>
      <c r="B352" s="13" t="s">
        <v>17611</v>
      </c>
      <c r="C352" s="13" t="s">
        <v>17611</v>
      </c>
      <c r="D352" s="16" t="s">
        <v>17611</v>
      </c>
      <c r="E352" s="41" t="s">
        <v>17611</v>
      </c>
      <c r="F352" s="29" t="s">
        <v>17611</v>
      </c>
      <c r="G352" s="5" t="s">
        <v>17611</v>
      </c>
      <c r="H352" s="6" t="s">
        <v>17611</v>
      </c>
      <c r="I352" s="7" t="s">
        <v>17611</v>
      </c>
      <c r="J352" s="5" t="s">
        <v>64320</v>
      </c>
      <c r="L352" s="5" t="s">
        <v>57</v>
      </c>
    </row>
    <row r="353" spans="1:12">
      <c r="A353" s="9" t="s">
        <v>64321</v>
      </c>
      <c r="B353" s="13" t="s">
        <v>64322</v>
      </c>
      <c r="C353" s="13" t="s">
        <v>64322</v>
      </c>
      <c r="D353" s="16" t="s">
        <v>64322</v>
      </c>
      <c r="E353" s="41" t="s">
        <v>64322</v>
      </c>
      <c r="F353" s="29" t="s">
        <v>64322</v>
      </c>
      <c r="G353" s="5" t="s">
        <v>64322</v>
      </c>
      <c r="H353" s="6" t="s">
        <v>64322</v>
      </c>
      <c r="I353" s="7"/>
      <c r="J353" s="5" t="s">
        <v>64320</v>
      </c>
      <c r="K353" s="5" t="s">
        <v>57</v>
      </c>
      <c r="L353" s="5" t="s">
        <v>57</v>
      </c>
    </row>
    <row r="354" spans="1:12">
      <c r="A354" s="9" t="s">
        <v>64323</v>
      </c>
      <c r="B354" s="13" t="s">
        <v>3717</v>
      </c>
      <c r="C354" s="13" t="s">
        <v>3718</v>
      </c>
      <c r="D354" s="16" t="s">
        <v>3717</v>
      </c>
      <c r="E354" s="41" t="s">
        <v>3719</v>
      </c>
      <c r="F354" s="29" t="s">
        <v>3720</v>
      </c>
      <c r="G354" s="5" t="s">
        <v>25149</v>
      </c>
      <c r="H354" s="6" t="s">
        <v>8441</v>
      </c>
      <c r="I354" s="7" t="s">
        <v>3720</v>
      </c>
      <c r="J354" s="5" t="s">
        <v>64320</v>
      </c>
      <c r="L354" s="5" t="s">
        <v>57</v>
      </c>
    </row>
    <row r="355" spans="1:12">
      <c r="A355" s="9" t="s">
        <v>64324</v>
      </c>
      <c r="B355" s="13" t="s">
        <v>15389</v>
      </c>
      <c r="C355" s="13" t="s">
        <v>15389</v>
      </c>
      <c r="D355" s="16" t="s">
        <v>15389</v>
      </c>
      <c r="E355" s="41" t="s">
        <v>15389</v>
      </c>
      <c r="F355" s="29" t="s">
        <v>15389</v>
      </c>
      <c r="G355" s="5" t="s">
        <v>15389</v>
      </c>
      <c r="H355" s="6" t="s">
        <v>15389</v>
      </c>
      <c r="I355" s="7"/>
      <c r="J355" s="5" t="s">
        <v>64320</v>
      </c>
      <c r="K355" s="5" t="s">
        <v>57</v>
      </c>
      <c r="L355" s="5" t="s">
        <v>57</v>
      </c>
    </row>
    <row r="356" spans="1:12">
      <c r="A356" s="9" t="s">
        <v>64325</v>
      </c>
      <c r="B356" s="13" t="s">
        <v>5121</v>
      </c>
      <c r="C356" s="13" t="s">
        <v>5121</v>
      </c>
      <c r="D356" s="16" t="s">
        <v>5121</v>
      </c>
      <c r="E356" s="41" t="s">
        <v>5121</v>
      </c>
      <c r="F356" s="29" t="s">
        <v>5121</v>
      </c>
      <c r="G356" s="5" t="s">
        <v>5121</v>
      </c>
      <c r="H356" s="6" t="s">
        <v>5121</v>
      </c>
      <c r="I356" s="7"/>
      <c r="J356" s="5" t="s">
        <v>64320</v>
      </c>
      <c r="K356" s="5" t="s">
        <v>57</v>
      </c>
      <c r="L356" s="5" t="s">
        <v>57</v>
      </c>
    </row>
    <row r="357" spans="1:12">
      <c r="A357" s="9" t="s">
        <v>64326</v>
      </c>
      <c r="B357" s="13" t="s">
        <v>56875</v>
      </c>
      <c r="C357" s="13" t="s">
        <v>56875</v>
      </c>
      <c r="D357" s="16" t="s">
        <v>56876</v>
      </c>
      <c r="E357" s="41" t="s">
        <v>56877</v>
      </c>
      <c r="F357" s="29" t="s">
        <v>56877</v>
      </c>
      <c r="G357" s="5" t="s">
        <v>56878</v>
      </c>
      <c r="H357" s="6" t="s">
        <v>56879</v>
      </c>
      <c r="I357" s="7" t="s">
        <v>56877</v>
      </c>
      <c r="J357" s="5" t="s">
        <v>64320</v>
      </c>
      <c r="L357" s="5" t="s">
        <v>57</v>
      </c>
    </row>
    <row r="358" spans="1:12">
      <c r="A358" s="9" t="s">
        <v>64327</v>
      </c>
      <c r="B358" s="13" t="s">
        <v>25196</v>
      </c>
      <c r="C358" s="13" t="s">
        <v>25196</v>
      </c>
      <c r="D358" s="16" t="s">
        <v>25196</v>
      </c>
      <c r="E358" s="41" t="s">
        <v>25196</v>
      </c>
      <c r="F358" s="29" t="s">
        <v>25196</v>
      </c>
      <c r="G358" s="5" t="s">
        <v>25196</v>
      </c>
      <c r="H358" s="6" t="s">
        <v>25196</v>
      </c>
      <c r="I358" s="7"/>
      <c r="J358" s="5" t="s">
        <v>64320</v>
      </c>
      <c r="K358" s="5" t="s">
        <v>57</v>
      </c>
      <c r="L358" s="5" t="s">
        <v>57</v>
      </c>
    </row>
    <row r="359" spans="1:12">
      <c r="A359" s="9" t="s">
        <v>64328</v>
      </c>
      <c r="B359" s="13" t="s">
        <v>64329</v>
      </c>
      <c r="C359" s="13" t="s">
        <v>64330</v>
      </c>
      <c r="D359" s="16" t="s">
        <v>64331</v>
      </c>
      <c r="E359" s="41" t="s">
        <v>64332</v>
      </c>
      <c r="F359" s="29" t="s">
        <v>64333</v>
      </c>
      <c r="G359" s="5" t="s">
        <v>64334</v>
      </c>
      <c r="H359" s="6" t="s">
        <v>62872</v>
      </c>
      <c r="I359" s="7" t="s">
        <v>64335</v>
      </c>
      <c r="J359" s="5" t="s">
        <v>64320</v>
      </c>
      <c r="L359" s="5" t="s">
        <v>57</v>
      </c>
    </row>
    <row r="360" spans="1:12">
      <c r="A360" s="9" t="s">
        <v>64336</v>
      </c>
      <c r="B360" s="13" t="s">
        <v>64337</v>
      </c>
      <c r="C360" s="13" t="s">
        <v>64338</v>
      </c>
      <c r="D360" s="16" t="s">
        <v>64339</v>
      </c>
      <c r="E360" s="16" t="s">
        <v>64340</v>
      </c>
      <c r="F360" s="16" t="s">
        <v>64341</v>
      </c>
      <c r="G360" s="5" t="s">
        <v>64342</v>
      </c>
      <c r="H360" s="6" t="s">
        <v>64343</v>
      </c>
      <c r="I360" s="7" t="s">
        <v>64344</v>
      </c>
      <c r="J360" s="5" t="s">
        <v>64320</v>
      </c>
      <c r="L360" s="5" t="s">
        <v>57</v>
      </c>
    </row>
    <row r="361" spans="1:12">
      <c r="A361" s="9" t="s">
        <v>64345</v>
      </c>
      <c r="B361" s="13" t="s">
        <v>64346</v>
      </c>
      <c r="C361" s="13" t="s">
        <v>64347</v>
      </c>
      <c r="D361" s="16" t="s">
        <v>64348</v>
      </c>
      <c r="E361" s="16" t="s">
        <v>64349</v>
      </c>
      <c r="F361" s="16" t="s">
        <v>64350</v>
      </c>
      <c r="G361" s="5" t="s">
        <v>64351</v>
      </c>
      <c r="H361" s="6" t="s">
        <v>64352</v>
      </c>
      <c r="I361" s="7" t="s">
        <v>64353</v>
      </c>
      <c r="J361" s="5" t="s">
        <v>64320</v>
      </c>
      <c r="L361" s="5" t="s">
        <v>57</v>
      </c>
    </row>
    <row r="362" spans="1:12">
      <c r="A362" s="9" t="s">
        <v>64354</v>
      </c>
      <c r="B362" s="13" t="s">
        <v>24702</v>
      </c>
      <c r="C362" s="13" t="s">
        <v>24703</v>
      </c>
      <c r="D362" s="16" t="s">
        <v>62869</v>
      </c>
      <c r="E362" s="16" t="s">
        <v>62870</v>
      </c>
      <c r="F362" s="16" t="s">
        <v>64333</v>
      </c>
      <c r="G362" s="5" t="s">
        <v>64355</v>
      </c>
      <c r="H362" s="6" t="s">
        <v>62872</v>
      </c>
      <c r="I362" s="7" t="s">
        <v>62873</v>
      </c>
      <c r="J362" s="5" t="s">
        <v>64356</v>
      </c>
      <c r="L362" s="5" t="s">
        <v>57</v>
      </c>
    </row>
    <row r="363" spans="1:12">
      <c r="A363" s="9" t="s">
        <v>64357</v>
      </c>
      <c r="B363" s="13" t="s">
        <v>64358</v>
      </c>
      <c r="C363" s="13" t="s">
        <v>64359</v>
      </c>
      <c r="D363" s="16" t="s">
        <v>24452</v>
      </c>
      <c r="E363" s="16" t="s">
        <v>64360</v>
      </c>
      <c r="F363" s="16" t="s">
        <v>60823</v>
      </c>
      <c r="G363" s="5" t="s">
        <v>24455</v>
      </c>
      <c r="H363" s="6" t="s">
        <v>24456</v>
      </c>
      <c r="I363" s="7" t="s">
        <v>24457</v>
      </c>
      <c r="J363" s="5" t="s">
        <v>64356</v>
      </c>
      <c r="L363" s="5" t="s">
        <v>57</v>
      </c>
    </row>
    <row r="364" spans="1:12">
      <c r="A364" s="9" t="s">
        <v>64361</v>
      </c>
      <c r="B364" s="13" t="s">
        <v>64362</v>
      </c>
      <c r="C364" s="13" t="s">
        <v>64363</v>
      </c>
      <c r="D364" s="16" t="s">
        <v>64364</v>
      </c>
      <c r="E364" s="16" t="s">
        <v>64365</v>
      </c>
      <c r="F364" s="16" t="s">
        <v>64366</v>
      </c>
      <c r="G364" s="5" t="s">
        <v>64367</v>
      </c>
      <c r="H364" s="6" t="s">
        <v>64368</v>
      </c>
      <c r="I364" s="7" t="s">
        <v>64369</v>
      </c>
      <c r="J364" s="5" t="s">
        <v>64356</v>
      </c>
      <c r="L364" s="5" t="s">
        <v>57</v>
      </c>
    </row>
    <row r="365" spans="1:12">
      <c r="A365" s="9" t="s">
        <v>64370</v>
      </c>
      <c r="B365" s="13" t="s">
        <v>64371</v>
      </c>
      <c r="C365" s="13" t="s">
        <v>64372</v>
      </c>
      <c r="D365" s="16" t="s">
        <v>64373</v>
      </c>
      <c r="E365" s="16" t="s">
        <v>64374</v>
      </c>
      <c r="F365" s="16" t="s">
        <v>14454</v>
      </c>
      <c r="G365" s="5" t="s">
        <v>64375</v>
      </c>
      <c r="H365" s="6" t="s">
        <v>64376</v>
      </c>
      <c r="I365" s="7" t="s">
        <v>64377</v>
      </c>
      <c r="J365" s="5" t="s">
        <v>64356</v>
      </c>
      <c r="L365" s="5" t="s">
        <v>57</v>
      </c>
    </row>
    <row r="366" spans="1:12">
      <c r="A366" s="9" t="s">
        <v>64378</v>
      </c>
      <c r="B366" s="13" t="s">
        <v>64379</v>
      </c>
      <c r="C366" s="13" t="s">
        <v>64380</v>
      </c>
      <c r="D366" s="16" t="s">
        <v>64381</v>
      </c>
      <c r="E366" s="41" t="s">
        <v>64382</v>
      </c>
      <c r="F366" s="29" t="s">
        <v>64383</v>
      </c>
      <c r="G366" s="5" t="s">
        <v>64384</v>
      </c>
      <c r="H366" s="6" t="s">
        <v>64385</v>
      </c>
      <c r="I366" s="7" t="s">
        <v>64386</v>
      </c>
      <c r="J366" s="5" t="s">
        <v>64387</v>
      </c>
      <c r="L366" s="5" t="s">
        <v>57</v>
      </c>
    </row>
    <row r="367" spans="1:12">
      <c r="A367" s="9" t="s">
        <v>64388</v>
      </c>
      <c r="B367" s="13" t="s">
        <v>64389</v>
      </c>
      <c r="C367" s="13" t="s">
        <v>64390</v>
      </c>
      <c r="D367" s="16" t="s">
        <v>64391</v>
      </c>
      <c r="E367" s="41" t="s">
        <v>64392</v>
      </c>
      <c r="F367" s="29" t="s">
        <v>64393</v>
      </c>
      <c r="G367" s="5" t="s">
        <v>64394</v>
      </c>
      <c r="H367" s="6" t="s">
        <v>64395</v>
      </c>
      <c r="I367" s="7" t="s">
        <v>64396</v>
      </c>
      <c r="J367" s="5" t="s">
        <v>64387</v>
      </c>
      <c r="L367" s="5" t="s">
        <v>57</v>
      </c>
    </row>
    <row r="368" spans="1:12">
      <c r="A368" s="9" t="s">
        <v>64397</v>
      </c>
      <c r="B368" s="13" t="s">
        <v>64398</v>
      </c>
      <c r="C368" s="13" t="s">
        <v>64399</v>
      </c>
      <c r="D368" s="16" t="s">
        <v>64400</v>
      </c>
      <c r="E368" s="41" t="s">
        <v>64401</v>
      </c>
      <c r="F368" s="29" t="s">
        <v>64402</v>
      </c>
      <c r="G368" s="5" t="s">
        <v>64403</v>
      </c>
      <c r="H368" s="6" t="s">
        <v>64404</v>
      </c>
      <c r="I368" s="7" t="s">
        <v>64405</v>
      </c>
      <c r="J368" s="5" t="s">
        <v>64387</v>
      </c>
      <c r="L368" s="5" t="s">
        <v>57</v>
      </c>
    </row>
    <row r="369" spans="1:12">
      <c r="A369" s="9" t="s">
        <v>64406</v>
      </c>
      <c r="B369" s="13" t="s">
        <v>64407</v>
      </c>
      <c r="C369" s="13" t="s">
        <v>64408</v>
      </c>
      <c r="D369" s="16" t="s">
        <v>64409</v>
      </c>
      <c r="E369" s="41" t="s">
        <v>64410</v>
      </c>
      <c r="F369" s="29" t="s">
        <v>64411</v>
      </c>
      <c r="G369" s="5" t="s">
        <v>64412</v>
      </c>
      <c r="H369" s="6" t="s">
        <v>64413</v>
      </c>
      <c r="I369" s="7" t="s">
        <v>64414</v>
      </c>
      <c r="J369" s="5"/>
      <c r="K369" s="5"/>
      <c r="L369" s="5" t="s">
        <v>57</v>
      </c>
    </row>
    <row r="370" spans="1:12">
      <c r="A370" s="9" t="s">
        <v>64415</v>
      </c>
      <c r="B370" s="13" t="s">
        <v>64416</v>
      </c>
      <c r="C370" s="13" t="s">
        <v>64416</v>
      </c>
      <c r="D370" s="16" t="s">
        <v>64416</v>
      </c>
      <c r="E370" s="41" t="s">
        <v>64416</v>
      </c>
      <c r="F370" s="29" t="s">
        <v>64416</v>
      </c>
      <c r="G370" s="5" t="s">
        <v>64416</v>
      </c>
      <c r="H370" s="6" t="s">
        <v>64416</v>
      </c>
      <c r="I370" s="7"/>
      <c r="J370" s="5" t="s">
        <v>17</v>
      </c>
      <c r="K370" s="5" t="s">
        <v>57</v>
      </c>
      <c r="L370" s="5" t="s">
        <v>57</v>
      </c>
    </row>
    <row r="371" spans="1:12">
      <c r="A371" s="9" t="s">
        <v>64417</v>
      </c>
      <c r="B371" s="13" t="s">
        <v>25196</v>
      </c>
      <c r="C371" s="13" t="s">
        <v>25196</v>
      </c>
      <c r="D371" s="16" t="s">
        <v>25196</v>
      </c>
      <c r="E371" s="41" t="s">
        <v>25196</v>
      </c>
      <c r="F371" s="29" t="s">
        <v>25196</v>
      </c>
      <c r="G371" s="5" t="s">
        <v>25196</v>
      </c>
      <c r="H371" s="6" t="s">
        <v>25196</v>
      </c>
      <c r="I371" s="7"/>
      <c r="J371" s="5" t="s">
        <v>17</v>
      </c>
      <c r="K371" s="5" t="s">
        <v>57</v>
      </c>
      <c r="L371" s="5" t="s">
        <v>57</v>
      </c>
    </row>
    <row r="372" spans="1:12">
      <c r="A372" s="9" t="s">
        <v>64418</v>
      </c>
      <c r="B372" s="13" t="s">
        <v>64419</v>
      </c>
      <c r="C372" s="13" t="s">
        <v>64420</v>
      </c>
      <c r="D372" s="16" t="s">
        <v>64421</v>
      </c>
      <c r="E372" s="41" t="s">
        <v>64419</v>
      </c>
      <c r="F372" s="29" t="s">
        <v>64422</v>
      </c>
      <c r="G372" s="5" t="s">
        <v>64423</v>
      </c>
      <c r="H372" s="6" t="s">
        <v>64424</v>
      </c>
      <c r="I372" s="7"/>
      <c r="J372" s="5" t="s">
        <v>64425</v>
      </c>
      <c r="K372" s="5" t="s">
        <v>57</v>
      </c>
      <c r="L372" s="5" t="s">
        <v>57</v>
      </c>
    </row>
    <row r="373" spans="1:12">
      <c r="A373" s="9" t="s">
        <v>64426</v>
      </c>
      <c r="B373" s="13" t="s">
        <v>15389</v>
      </c>
      <c r="C373" s="13" t="s">
        <v>15389</v>
      </c>
      <c r="D373" s="16" t="s">
        <v>15389</v>
      </c>
      <c r="E373" s="41" t="s">
        <v>15389</v>
      </c>
      <c r="F373" s="29" t="s">
        <v>15389</v>
      </c>
      <c r="G373" s="5" t="s">
        <v>15389</v>
      </c>
      <c r="H373" s="6" t="s">
        <v>15389</v>
      </c>
      <c r="I373" s="7"/>
      <c r="J373" s="5" t="s">
        <v>17</v>
      </c>
      <c r="K373" s="5" t="s">
        <v>57</v>
      </c>
      <c r="L373" s="5" t="s">
        <v>57</v>
      </c>
    </row>
    <row r="374" spans="1:12">
      <c r="A374" s="9" t="s">
        <v>64427</v>
      </c>
      <c r="B374" s="13" t="s">
        <v>64428</v>
      </c>
      <c r="C374" s="13" t="s">
        <v>64428</v>
      </c>
      <c r="D374" s="16" t="s">
        <v>64428</v>
      </c>
      <c r="E374" s="41" t="s">
        <v>64428</v>
      </c>
      <c r="F374" s="29" t="s">
        <v>64428</v>
      </c>
      <c r="G374" s="5" t="s">
        <v>64429</v>
      </c>
      <c r="H374" s="6" t="s">
        <v>64428</v>
      </c>
      <c r="I374" s="7"/>
      <c r="J374" s="5" t="s">
        <v>64430</v>
      </c>
      <c r="K374" s="5" t="s">
        <v>57</v>
      </c>
      <c r="L374" s="5" t="s">
        <v>57</v>
      </c>
    </row>
    <row r="375" spans="1:12">
      <c r="A375" s="9" t="s">
        <v>64431</v>
      </c>
      <c r="B375" s="13" t="s">
        <v>64428</v>
      </c>
      <c r="C375" s="13" t="s">
        <v>64428</v>
      </c>
      <c r="D375" s="16" t="s">
        <v>64428</v>
      </c>
      <c r="E375" s="41" t="s">
        <v>64428</v>
      </c>
      <c r="F375" s="29" t="s">
        <v>64428</v>
      </c>
      <c r="G375" s="5" t="s">
        <v>64429</v>
      </c>
      <c r="H375" s="6" t="s">
        <v>64428</v>
      </c>
      <c r="I375" s="7"/>
      <c r="J375" s="5" t="s">
        <v>64432</v>
      </c>
      <c r="K375" s="5" t="s">
        <v>57</v>
      </c>
      <c r="L375" s="5" t="s">
        <v>57</v>
      </c>
    </row>
    <row r="376" spans="1:12">
      <c r="A376" s="9" t="s">
        <v>64433</v>
      </c>
      <c r="B376" s="13" t="s">
        <v>64434</v>
      </c>
      <c r="C376" s="13" t="s">
        <v>64434</v>
      </c>
      <c r="D376" s="16" t="s">
        <v>64434</v>
      </c>
      <c r="E376" s="41" t="s">
        <v>64434</v>
      </c>
      <c r="F376" s="29" t="s">
        <v>64434</v>
      </c>
      <c r="G376" s="5" t="s">
        <v>64435</v>
      </c>
      <c r="H376" s="6" t="s">
        <v>64434</v>
      </c>
      <c r="I376" s="7"/>
      <c r="J376" s="5" t="s">
        <v>64436</v>
      </c>
      <c r="K376" s="5" t="s">
        <v>57</v>
      </c>
      <c r="L376" s="5" t="s">
        <v>57</v>
      </c>
    </row>
    <row r="377" spans="1:12">
      <c r="A377" s="9" t="s">
        <v>64437</v>
      </c>
      <c r="B377" s="13" t="s">
        <v>64438</v>
      </c>
      <c r="C377" s="13" t="s">
        <v>64439</v>
      </c>
      <c r="D377" s="16" t="s">
        <v>64440</v>
      </c>
      <c r="E377" s="41" t="s">
        <v>64441</v>
      </c>
      <c r="F377" s="29" t="s">
        <v>64442</v>
      </c>
      <c r="G377" s="5" t="s">
        <v>64443</v>
      </c>
      <c r="H377" s="6" t="s">
        <v>64444</v>
      </c>
      <c r="I377" s="7" t="s">
        <v>64445</v>
      </c>
      <c r="J377" s="5" t="s">
        <v>64446</v>
      </c>
      <c r="L377" s="5" t="s">
        <v>57</v>
      </c>
    </row>
    <row r="378" spans="1:12">
      <c r="A378" s="9" t="s">
        <v>64447</v>
      </c>
      <c r="B378" s="13" t="s">
        <v>64448</v>
      </c>
      <c r="C378" s="13" t="s">
        <v>64449</v>
      </c>
      <c r="D378" s="16" t="s">
        <v>64450</v>
      </c>
      <c r="E378" s="41" t="s">
        <v>64451</v>
      </c>
      <c r="F378" s="29" t="s">
        <v>64452</v>
      </c>
      <c r="G378" s="5" t="s">
        <v>64453</v>
      </c>
      <c r="H378" s="6" t="s">
        <v>64454</v>
      </c>
      <c r="I378" s="7" t="s">
        <v>64455</v>
      </c>
      <c r="J378" s="5" t="s">
        <v>64456</v>
      </c>
      <c r="L378" s="5" t="s">
        <v>57</v>
      </c>
    </row>
    <row r="379" spans="1:12">
      <c r="A379" s="9" t="s">
        <v>64457</v>
      </c>
      <c r="B379" s="186" t="s">
        <v>64458</v>
      </c>
      <c r="C379" s="186" t="s">
        <v>24451</v>
      </c>
      <c r="D379" s="16" t="s">
        <v>24452</v>
      </c>
      <c r="E379" s="41" t="s">
        <v>24453</v>
      </c>
      <c r="F379" s="186" t="s">
        <v>24454</v>
      </c>
      <c r="G379" s="3" t="s">
        <v>24455</v>
      </c>
      <c r="H379" s="6" t="s">
        <v>24456</v>
      </c>
      <c r="I379" s="7" t="s">
        <v>64459</v>
      </c>
      <c r="J379" s="5" t="s">
        <v>64460</v>
      </c>
      <c r="L379" s="5" t="s">
        <v>57</v>
      </c>
    </row>
    <row r="380" spans="1:12">
      <c r="A380" s="9" t="s">
        <v>64461</v>
      </c>
      <c r="B380" s="13" t="s">
        <v>64462</v>
      </c>
      <c r="C380" s="13" t="s">
        <v>64462</v>
      </c>
      <c r="D380" s="16" t="s">
        <v>64462</v>
      </c>
      <c r="E380" s="41" t="s">
        <v>64462</v>
      </c>
      <c r="F380" s="29" t="s">
        <v>64462</v>
      </c>
      <c r="G380" s="5" t="s">
        <v>64462</v>
      </c>
      <c r="H380" s="6" t="s">
        <v>64462</v>
      </c>
      <c r="I380" s="7"/>
      <c r="J380" s="5" t="s">
        <v>17</v>
      </c>
      <c r="K380" s="5" t="s">
        <v>57</v>
      </c>
      <c r="L380" s="5" t="s">
        <v>57</v>
      </c>
    </row>
    <row r="381" spans="1:12">
      <c r="A381" s="9" t="s">
        <v>64463</v>
      </c>
      <c r="B381" s="13" t="s">
        <v>64464</v>
      </c>
      <c r="C381" s="13" t="s">
        <v>64464</v>
      </c>
      <c r="D381" s="16" t="s">
        <v>64464</v>
      </c>
      <c r="E381" s="41" t="s">
        <v>64464</v>
      </c>
      <c r="F381" s="29" t="s">
        <v>64464</v>
      </c>
      <c r="G381" s="5" t="s">
        <v>64464</v>
      </c>
      <c r="H381" s="6" t="s">
        <v>64464</v>
      </c>
      <c r="I381" s="7"/>
      <c r="J381" s="5" t="s">
        <v>17</v>
      </c>
      <c r="K381" s="5" t="s">
        <v>57</v>
      </c>
      <c r="L381" s="5" t="s">
        <v>57</v>
      </c>
    </row>
    <row r="382" spans="1:12">
      <c r="A382" s="9" t="s">
        <v>64465</v>
      </c>
      <c r="B382" s="13" t="s">
        <v>64466</v>
      </c>
      <c r="C382" s="13" t="s">
        <v>64467</v>
      </c>
      <c r="D382" s="16" t="s">
        <v>64348</v>
      </c>
      <c r="E382" s="41" t="s">
        <v>64349</v>
      </c>
      <c r="F382" s="29" t="s">
        <v>64468</v>
      </c>
      <c r="G382" s="5" t="s">
        <v>64351</v>
      </c>
      <c r="H382" s="6" t="s">
        <v>64352</v>
      </c>
      <c r="I382" s="7" t="s">
        <v>64469</v>
      </c>
      <c r="J382" s="5" t="s">
        <v>64470</v>
      </c>
      <c r="L382" s="5" t="s">
        <v>57</v>
      </c>
    </row>
    <row r="383" spans="1:12">
      <c r="A383" s="9" t="s">
        <v>64471</v>
      </c>
      <c r="B383" s="13" t="s">
        <v>64472</v>
      </c>
      <c r="C383" s="13" t="s">
        <v>64473</v>
      </c>
      <c r="D383" s="16" t="s">
        <v>64474</v>
      </c>
      <c r="E383" s="41" t="s">
        <v>64475</v>
      </c>
      <c r="F383" s="29" t="s">
        <v>64476</v>
      </c>
      <c r="G383" s="5" t="s">
        <v>64477</v>
      </c>
      <c r="H383" s="6" t="s">
        <v>64478</v>
      </c>
      <c r="I383" s="7" t="s">
        <v>64479</v>
      </c>
      <c r="J383" s="5"/>
      <c r="L383" s="5" t="s">
        <v>57</v>
      </c>
    </row>
    <row r="384" spans="1:12">
      <c r="A384" s="9" t="s">
        <v>64480</v>
      </c>
      <c r="B384" s="13" t="s">
        <v>64481</v>
      </c>
      <c r="C384" s="13" t="s">
        <v>64482</v>
      </c>
      <c r="D384" s="16" t="s">
        <v>64483</v>
      </c>
      <c r="E384" s="41" t="s">
        <v>64484</v>
      </c>
      <c r="F384" s="29" t="s">
        <v>64485</v>
      </c>
      <c r="G384" s="5" t="s">
        <v>64486</v>
      </c>
      <c r="H384" s="6" t="s">
        <v>64487</v>
      </c>
      <c r="I384" s="7" t="s">
        <v>64488</v>
      </c>
      <c r="J384" s="5" t="s">
        <v>17</v>
      </c>
      <c r="L384" s="5" t="s">
        <v>57</v>
      </c>
    </row>
    <row r="385" spans="1:12">
      <c r="A385" s="9" t="s">
        <v>16307</v>
      </c>
      <c r="B385" s="13" t="s">
        <v>64489</v>
      </c>
      <c r="C385" s="13" t="s">
        <v>64490</v>
      </c>
      <c r="D385" s="16" t="s">
        <v>64491</v>
      </c>
      <c r="E385" s="41" t="s">
        <v>64492</v>
      </c>
      <c r="F385" s="29" t="s">
        <v>64493</v>
      </c>
      <c r="G385" s="5" t="s">
        <v>64486</v>
      </c>
      <c r="H385" s="6" t="s">
        <v>64494</v>
      </c>
      <c r="I385" s="7" t="s">
        <v>64495</v>
      </c>
      <c r="J385" s="5" t="s">
        <v>17</v>
      </c>
      <c r="L385" s="5" t="s">
        <v>57</v>
      </c>
    </row>
    <row r="386" spans="1:12">
      <c r="A386" s="9" t="s">
        <v>64496</v>
      </c>
      <c r="B386" s="13" t="s">
        <v>64497</v>
      </c>
      <c r="C386" s="13" t="s">
        <v>64498</v>
      </c>
      <c r="D386" s="16" t="s">
        <v>64499</v>
      </c>
      <c r="E386" s="41" t="s">
        <v>64500</v>
      </c>
      <c r="F386" s="29" t="s">
        <v>64501</v>
      </c>
      <c r="G386" s="5" t="s">
        <v>64502</v>
      </c>
      <c r="H386" s="6" t="s">
        <v>64503</v>
      </c>
      <c r="I386" s="7" t="s">
        <v>64504</v>
      </c>
      <c r="J386" s="5" t="s">
        <v>17</v>
      </c>
      <c r="L386" s="5" t="s">
        <v>57</v>
      </c>
    </row>
    <row r="387" spans="1:12">
      <c r="A387" s="9" t="s">
        <v>64505</v>
      </c>
      <c r="B387" s="13" t="s">
        <v>64506</v>
      </c>
      <c r="C387" s="13" t="s">
        <v>64507</v>
      </c>
      <c r="D387" s="16" t="s">
        <v>64508</v>
      </c>
      <c r="E387" s="41" t="s">
        <v>64509</v>
      </c>
      <c r="F387" s="29" t="s">
        <v>64510</v>
      </c>
      <c r="G387" s="5" t="s">
        <v>64502</v>
      </c>
      <c r="H387" s="6" t="s">
        <v>64511</v>
      </c>
      <c r="I387" s="7" t="s">
        <v>64512</v>
      </c>
      <c r="J387" s="5" t="s">
        <v>17</v>
      </c>
      <c r="L387" s="5" t="s">
        <v>57</v>
      </c>
    </row>
    <row r="388" spans="1:12">
      <c r="A388" s="9" t="s">
        <v>64513</v>
      </c>
      <c r="B388" s="13" t="s">
        <v>64514</v>
      </c>
      <c r="C388" s="13" t="s">
        <v>64515</v>
      </c>
      <c r="D388" s="16" t="s">
        <v>64516</v>
      </c>
      <c r="E388" s="41" t="s">
        <v>64517</v>
      </c>
      <c r="F388" s="29" t="s">
        <v>64518</v>
      </c>
      <c r="G388" s="5" t="s">
        <v>64519</v>
      </c>
      <c r="H388" s="6" t="s">
        <v>64520</v>
      </c>
      <c r="I388" s="7" t="s">
        <v>64521</v>
      </c>
      <c r="J388" s="5" t="s">
        <v>64522</v>
      </c>
      <c r="L388" s="5" t="s">
        <v>57</v>
      </c>
    </row>
    <row r="389" spans="1:12">
      <c r="A389" s="9" t="s">
        <v>64523</v>
      </c>
      <c r="B389" s="13" t="s">
        <v>64524</v>
      </c>
      <c r="C389" s="13" t="s">
        <v>64525</v>
      </c>
      <c r="D389" s="16" t="s">
        <v>64526</v>
      </c>
      <c r="E389" s="41" t="s">
        <v>64527</v>
      </c>
      <c r="F389" s="29" t="s">
        <v>64528</v>
      </c>
      <c r="G389" s="5" t="s">
        <v>64529</v>
      </c>
      <c r="H389" s="6" t="s">
        <v>64530</v>
      </c>
      <c r="I389" s="7" t="s">
        <v>64531</v>
      </c>
      <c r="J389" s="5" t="s">
        <v>64522</v>
      </c>
      <c r="L389" s="5" t="s">
        <v>57</v>
      </c>
    </row>
    <row r="390" spans="1:12">
      <c r="A390" s="9" t="s">
        <v>64532</v>
      </c>
      <c r="B390" s="13" t="s">
        <v>64533</v>
      </c>
      <c r="C390" s="13" t="s">
        <v>64534</v>
      </c>
      <c r="D390" s="16" t="s">
        <v>64535</v>
      </c>
      <c r="E390" s="41" t="s">
        <v>64536</v>
      </c>
      <c r="F390" s="29" t="s">
        <v>64537</v>
      </c>
      <c r="G390" s="5" t="s">
        <v>64538</v>
      </c>
      <c r="H390" s="6" t="s">
        <v>64539</v>
      </c>
      <c r="I390" s="7" t="s">
        <v>64540</v>
      </c>
      <c r="J390" s="5" t="s">
        <v>64522</v>
      </c>
      <c r="L390" s="5" t="s">
        <v>57</v>
      </c>
    </row>
    <row r="391" spans="1:12">
      <c r="A391" s="9" t="s">
        <v>64541</v>
      </c>
      <c r="B391" s="13" t="s">
        <v>64542</v>
      </c>
      <c r="C391" s="13" t="s">
        <v>64543</v>
      </c>
      <c r="D391" s="16" t="s">
        <v>64544</v>
      </c>
      <c r="E391" s="41" t="s">
        <v>64545</v>
      </c>
      <c r="F391" s="29" t="s">
        <v>64546</v>
      </c>
      <c r="G391" s="5" t="s">
        <v>64547</v>
      </c>
      <c r="H391" s="6" t="s">
        <v>64548</v>
      </c>
      <c r="I391" s="7" t="s">
        <v>64549</v>
      </c>
      <c r="J391" s="5" t="s">
        <v>64522</v>
      </c>
      <c r="L391" s="5" t="s">
        <v>57</v>
      </c>
    </row>
    <row r="392" spans="1:12">
      <c r="A392" s="9" t="s">
        <v>64550</v>
      </c>
      <c r="B392" s="13" t="s">
        <v>64551</v>
      </c>
      <c r="C392" s="13" t="s">
        <v>64552</v>
      </c>
      <c r="D392" s="16" t="s">
        <v>64553</v>
      </c>
      <c r="E392" s="41" t="s">
        <v>64554</v>
      </c>
      <c r="F392" s="29" t="s">
        <v>64555</v>
      </c>
      <c r="G392" s="5" t="s">
        <v>64096</v>
      </c>
      <c r="H392" s="6" t="s">
        <v>64556</v>
      </c>
      <c r="I392" s="7" t="s">
        <v>64557</v>
      </c>
      <c r="J392" s="5" t="s">
        <v>64522</v>
      </c>
      <c r="L392" s="5" t="s">
        <v>57</v>
      </c>
    </row>
    <row r="393" spans="1:12">
      <c r="A393" s="9" t="s">
        <v>64558</v>
      </c>
      <c r="B393" s="13" t="s">
        <v>64559</v>
      </c>
      <c r="C393" s="13" t="s">
        <v>64560</v>
      </c>
      <c r="D393" s="16" t="s">
        <v>64561</v>
      </c>
      <c r="E393" s="41" t="s">
        <v>64562</v>
      </c>
      <c r="F393" s="29" t="s">
        <v>64563</v>
      </c>
      <c r="G393" s="5" t="s">
        <v>64564</v>
      </c>
      <c r="H393" s="6" t="s">
        <v>64565</v>
      </c>
      <c r="I393" s="7" t="s">
        <v>64566</v>
      </c>
      <c r="J393" s="5" t="s">
        <v>64522</v>
      </c>
      <c r="L393" s="5" t="s">
        <v>57</v>
      </c>
    </row>
    <row r="394" spans="1:12">
      <c r="A394" s="9" t="s">
        <v>64567</v>
      </c>
      <c r="B394" s="13" t="s">
        <v>64568</v>
      </c>
      <c r="C394" s="13" t="s">
        <v>64569</v>
      </c>
      <c r="D394" s="16" t="s">
        <v>64570</v>
      </c>
      <c r="E394" s="41" t="s">
        <v>64571</v>
      </c>
      <c r="F394" s="29" t="s">
        <v>64572</v>
      </c>
      <c r="G394" s="5" t="s">
        <v>64573</v>
      </c>
      <c r="H394" s="6" t="s">
        <v>64574</v>
      </c>
      <c r="I394" s="7" t="s">
        <v>64575</v>
      </c>
      <c r="J394" s="5" t="s">
        <v>64522</v>
      </c>
      <c r="L394" s="5" t="s">
        <v>57</v>
      </c>
    </row>
    <row r="395" spans="1:12">
      <c r="A395" s="9" t="s">
        <v>64576</v>
      </c>
      <c r="B395" s="13" t="s">
        <v>64577</v>
      </c>
      <c r="C395" s="13" t="s">
        <v>64578</v>
      </c>
      <c r="D395" s="16" t="s">
        <v>64579</v>
      </c>
      <c r="E395" s="41" t="s">
        <v>64580</v>
      </c>
      <c r="F395" s="29" t="s">
        <v>64581</v>
      </c>
      <c r="G395" s="5" t="s">
        <v>64582</v>
      </c>
      <c r="H395" s="6" t="s">
        <v>64583</v>
      </c>
      <c r="I395" s="7" t="s">
        <v>64584</v>
      </c>
      <c r="J395" s="5" t="s">
        <v>64522</v>
      </c>
      <c r="L395" s="5" t="s">
        <v>57</v>
      </c>
    </row>
    <row r="396" spans="1:12">
      <c r="A396" s="9" t="s">
        <v>64585</v>
      </c>
      <c r="B396" s="13" t="s">
        <v>64586</v>
      </c>
      <c r="C396" s="13" t="s">
        <v>64587</v>
      </c>
      <c r="D396" s="16" t="s">
        <v>64588</v>
      </c>
      <c r="E396" s="41" t="s">
        <v>64589</v>
      </c>
      <c r="F396" s="29" t="s">
        <v>64590</v>
      </c>
      <c r="G396" s="5" t="s">
        <v>64591</v>
      </c>
      <c r="H396" s="6" t="s">
        <v>64592</v>
      </c>
      <c r="I396" s="7" t="s">
        <v>64593</v>
      </c>
      <c r="J396" s="5" t="s">
        <v>64522</v>
      </c>
      <c r="L396" s="5" t="s">
        <v>57</v>
      </c>
    </row>
    <row r="397" spans="1:12">
      <c r="A397" s="9" t="s">
        <v>64594</v>
      </c>
      <c r="B397" s="13" t="s">
        <v>64595</v>
      </c>
      <c r="C397" s="13" t="s">
        <v>64596</v>
      </c>
      <c r="D397" s="16" t="s">
        <v>64597</v>
      </c>
      <c r="E397" s="41" t="s">
        <v>64598</v>
      </c>
      <c r="F397" s="29" t="s">
        <v>64599</v>
      </c>
      <c r="G397" s="5" t="s">
        <v>64600</v>
      </c>
      <c r="H397" s="6" t="s">
        <v>64601</v>
      </c>
      <c r="I397" s="7" t="s">
        <v>64602</v>
      </c>
      <c r="J397" s="5" t="s">
        <v>64522</v>
      </c>
      <c r="L397" s="5" t="s">
        <v>57</v>
      </c>
    </row>
    <row r="398" spans="1:12">
      <c r="A398" s="9" t="s">
        <v>64603</v>
      </c>
      <c r="B398" s="13" t="s">
        <v>64604</v>
      </c>
      <c r="C398" s="13" t="s">
        <v>64605</v>
      </c>
      <c r="D398" s="16" t="s">
        <v>64606</v>
      </c>
      <c r="E398" s="41" t="s">
        <v>64607</v>
      </c>
      <c r="F398" s="29" t="s">
        <v>64608</v>
      </c>
      <c r="G398" s="5" t="s">
        <v>64609</v>
      </c>
      <c r="H398" s="6" t="s">
        <v>64610</v>
      </c>
      <c r="I398" s="7" t="s">
        <v>64611</v>
      </c>
      <c r="J398" s="5" t="s">
        <v>64522</v>
      </c>
      <c r="L398" s="5" t="s">
        <v>57</v>
      </c>
    </row>
    <row r="399" spans="1:12">
      <c r="A399" s="9" t="s">
        <v>64612</v>
      </c>
      <c r="B399" s="13" t="s">
        <v>64613</v>
      </c>
      <c r="C399" s="13" t="s">
        <v>64614</v>
      </c>
      <c r="D399" s="16" t="s">
        <v>64615</v>
      </c>
      <c r="E399" s="41" t="s">
        <v>64616</v>
      </c>
      <c r="F399" s="29" t="s">
        <v>64617</v>
      </c>
      <c r="G399" s="5" t="s">
        <v>64618</v>
      </c>
      <c r="H399" s="6" t="s">
        <v>64619</v>
      </c>
      <c r="I399" s="7" t="s">
        <v>64620</v>
      </c>
      <c r="J399" s="5" t="s">
        <v>64522</v>
      </c>
      <c r="L399" s="5" t="s">
        <v>57</v>
      </c>
    </row>
    <row r="400" spans="1:12" ht="15.75" customHeight="1">
      <c r="A400" s="9" t="s">
        <v>64621</v>
      </c>
      <c r="B400" s="43" t="s">
        <v>64622</v>
      </c>
      <c r="C400" s="13" t="s">
        <v>64623</v>
      </c>
      <c r="D400" s="16" t="s">
        <v>64624</v>
      </c>
      <c r="E400" s="44" t="s">
        <v>64625</v>
      </c>
      <c r="F400" s="29" t="s">
        <v>64626</v>
      </c>
      <c r="G400" s="5" t="s">
        <v>64627</v>
      </c>
      <c r="H400" s="6" t="s">
        <v>64628</v>
      </c>
      <c r="I400" s="7" t="s">
        <v>64629</v>
      </c>
      <c r="J400" s="5" t="s">
        <v>64522</v>
      </c>
      <c r="L400" s="5" t="s">
        <v>57</v>
      </c>
    </row>
    <row r="401" spans="1:12" ht="15.75" customHeight="1">
      <c r="A401" s="9" t="s">
        <v>64630</v>
      </c>
      <c r="B401" s="43" t="s">
        <v>64631</v>
      </c>
      <c r="C401" s="13" t="s">
        <v>64632</v>
      </c>
      <c r="D401" s="16" t="s">
        <v>64633</v>
      </c>
      <c r="E401" s="44" t="s">
        <v>64634</v>
      </c>
      <c r="F401" s="29" t="s">
        <v>64635</v>
      </c>
      <c r="G401" s="5" t="s">
        <v>64636</v>
      </c>
      <c r="H401" s="6" t="s">
        <v>64637</v>
      </c>
      <c r="I401" s="7" t="s">
        <v>64638</v>
      </c>
      <c r="J401" s="5" t="s">
        <v>64522</v>
      </c>
      <c r="L401" s="5" t="s">
        <v>57</v>
      </c>
    </row>
    <row r="402" spans="1:12" ht="15.75" customHeight="1">
      <c r="A402" s="9" t="s">
        <v>64639</v>
      </c>
      <c r="B402" s="43" t="s">
        <v>64640</v>
      </c>
      <c r="C402" s="13" t="s">
        <v>64641</v>
      </c>
      <c r="D402" s="16" t="s">
        <v>64642</v>
      </c>
      <c r="E402" s="44" t="s">
        <v>64643</v>
      </c>
      <c r="F402" s="29" t="s">
        <v>64644</v>
      </c>
      <c r="G402" s="5" t="s">
        <v>64645</v>
      </c>
      <c r="H402" s="6" t="s">
        <v>64646</v>
      </c>
      <c r="I402" s="7" t="s">
        <v>64647</v>
      </c>
      <c r="J402" s="5" t="s">
        <v>64522</v>
      </c>
      <c r="L402" s="5" t="s">
        <v>57</v>
      </c>
    </row>
    <row r="403" spans="1:12">
      <c r="A403" s="9" t="s">
        <v>64648</v>
      </c>
      <c r="B403" s="13" t="s">
        <v>64649</v>
      </c>
      <c r="C403" s="13" t="s">
        <v>64650</v>
      </c>
      <c r="D403" s="29" t="s">
        <v>64651</v>
      </c>
      <c r="E403" s="41" t="s">
        <v>64652</v>
      </c>
      <c r="F403" s="29" t="s">
        <v>64653</v>
      </c>
      <c r="G403" s="5" t="s">
        <v>64654</v>
      </c>
      <c r="H403" s="6" t="s">
        <v>64655</v>
      </c>
      <c r="I403" s="7" t="s">
        <v>64656</v>
      </c>
      <c r="J403" s="5"/>
      <c r="L403" s="5" t="s">
        <v>57</v>
      </c>
    </row>
    <row r="404" spans="1:12" ht="15.75" customHeight="1">
      <c r="A404" s="9" t="s">
        <v>64657</v>
      </c>
      <c r="B404" s="43" t="s">
        <v>64658</v>
      </c>
      <c r="C404" s="13" t="s">
        <v>64659</v>
      </c>
      <c r="D404" s="29" t="s">
        <v>64660</v>
      </c>
      <c r="E404" s="44" t="s">
        <v>64661</v>
      </c>
      <c r="F404" s="29" t="s">
        <v>64662</v>
      </c>
      <c r="G404" s="5" t="s">
        <v>64663</v>
      </c>
      <c r="H404" s="6" t="s">
        <v>64664</v>
      </c>
      <c r="I404" s="7" t="s">
        <v>64665</v>
      </c>
      <c r="J404" s="5"/>
      <c r="L404" s="5" t="s">
        <v>57</v>
      </c>
    </row>
    <row r="405" spans="1:12" ht="15.75" customHeight="1">
      <c r="A405" s="9" t="s">
        <v>64666</v>
      </c>
      <c r="B405" s="43" t="s">
        <v>64667</v>
      </c>
      <c r="C405" s="13" t="s">
        <v>64668</v>
      </c>
      <c r="D405" s="29" t="s">
        <v>64669</v>
      </c>
      <c r="E405" s="44" t="s">
        <v>64670</v>
      </c>
      <c r="F405" s="29" t="s">
        <v>64671</v>
      </c>
      <c r="G405" s="5" t="s">
        <v>64672</v>
      </c>
      <c r="H405" s="6" t="s">
        <v>64673</v>
      </c>
      <c r="I405" s="7" t="s">
        <v>64674</v>
      </c>
      <c r="J405" s="5"/>
      <c r="L405" s="5" t="s">
        <v>57</v>
      </c>
    </row>
    <row r="406" spans="1:12">
      <c r="A406" s="9" t="s">
        <v>64675</v>
      </c>
      <c r="B406" s="13" t="s">
        <v>64676</v>
      </c>
      <c r="C406" s="13" t="s">
        <v>64677</v>
      </c>
      <c r="D406" s="29" t="s">
        <v>64678</v>
      </c>
      <c r="E406" s="41" t="s">
        <v>64679</v>
      </c>
      <c r="F406" s="29" t="s">
        <v>64680</v>
      </c>
      <c r="G406" s="5" t="s">
        <v>64681</v>
      </c>
      <c r="H406" s="6" t="s">
        <v>64682</v>
      </c>
      <c r="I406" s="7" t="s">
        <v>64683</v>
      </c>
      <c r="J406" s="5"/>
      <c r="L406" s="5" t="s">
        <v>57</v>
      </c>
    </row>
    <row r="407" spans="1:12">
      <c r="A407" s="9" t="s">
        <v>64684</v>
      </c>
      <c r="B407" s="13" t="s">
        <v>14310</v>
      </c>
      <c r="C407" s="13" t="s">
        <v>14310</v>
      </c>
      <c r="D407" s="29" t="s">
        <v>20362</v>
      </c>
      <c r="E407" s="41" t="s">
        <v>20363</v>
      </c>
      <c r="F407" s="29" t="s">
        <v>14313</v>
      </c>
      <c r="G407" s="5" t="s">
        <v>64685</v>
      </c>
      <c r="H407" s="6" t="s">
        <v>20364</v>
      </c>
      <c r="I407" s="7" t="s">
        <v>20365</v>
      </c>
      <c r="J407" s="5" t="s">
        <v>64686</v>
      </c>
      <c r="L407" s="5" t="s">
        <v>57</v>
      </c>
    </row>
    <row r="408" spans="1:12">
      <c r="A408" s="9" t="s">
        <v>64687</v>
      </c>
      <c r="B408" s="13" t="s">
        <v>64688</v>
      </c>
      <c r="C408" s="13" t="s">
        <v>64689</v>
      </c>
      <c r="D408" s="29" t="s">
        <v>64690</v>
      </c>
      <c r="E408" s="41" t="s">
        <v>64691</v>
      </c>
      <c r="F408" s="29" t="s">
        <v>64692</v>
      </c>
      <c r="G408" s="5" t="s">
        <v>64693</v>
      </c>
      <c r="H408" s="6" t="s">
        <v>64694</v>
      </c>
      <c r="I408" s="7" t="s">
        <v>64695</v>
      </c>
      <c r="J408" s="5" t="s">
        <v>64696</v>
      </c>
      <c r="L408" s="5" t="s">
        <v>57</v>
      </c>
    </row>
    <row r="409" spans="1:12" ht="15.75" customHeight="1">
      <c r="A409" s="9" t="s">
        <v>64697</v>
      </c>
      <c r="B409" s="43" t="s">
        <v>64698</v>
      </c>
      <c r="C409" s="13" t="s">
        <v>64699</v>
      </c>
      <c r="D409" s="29" t="s">
        <v>64700</v>
      </c>
      <c r="E409" s="44" t="s">
        <v>64701</v>
      </c>
      <c r="F409" s="29" t="s">
        <v>64702</v>
      </c>
      <c r="G409" s="5" t="s">
        <v>64703</v>
      </c>
      <c r="H409" s="6" t="s">
        <v>64704</v>
      </c>
      <c r="I409" s="7" t="s">
        <v>64705</v>
      </c>
      <c r="J409" s="5" t="s">
        <v>64696</v>
      </c>
      <c r="L409" s="5" t="s">
        <v>57</v>
      </c>
    </row>
    <row r="410" spans="1:12">
      <c r="A410" s="9" t="s">
        <v>64706</v>
      </c>
      <c r="B410" s="13" t="s">
        <v>64707</v>
      </c>
      <c r="C410" s="13" t="s">
        <v>64708</v>
      </c>
      <c r="D410" s="29" t="s">
        <v>64709</v>
      </c>
      <c r="E410" s="41" t="s">
        <v>64710</v>
      </c>
      <c r="F410" s="29" t="s">
        <v>64711</v>
      </c>
      <c r="G410" s="5" t="s">
        <v>64712</v>
      </c>
      <c r="H410" s="6" t="s">
        <v>64713</v>
      </c>
      <c r="I410" s="7" t="s">
        <v>64714</v>
      </c>
      <c r="J410" s="5" t="s">
        <v>64696</v>
      </c>
      <c r="L410" s="5" t="s">
        <v>57</v>
      </c>
    </row>
    <row r="411" spans="1:12" ht="15.75" customHeight="1">
      <c r="A411" s="9" t="s">
        <v>64715</v>
      </c>
      <c r="B411" s="43" t="s">
        <v>64716</v>
      </c>
      <c r="C411" s="13" t="s">
        <v>64717</v>
      </c>
      <c r="D411" s="29" t="s">
        <v>64718</v>
      </c>
      <c r="E411" s="44" t="s">
        <v>64719</v>
      </c>
      <c r="F411" s="29" t="s">
        <v>64720</v>
      </c>
      <c r="G411" s="5" t="s">
        <v>64721</v>
      </c>
      <c r="H411" s="6" t="s">
        <v>64722</v>
      </c>
      <c r="I411" s="7" t="s">
        <v>64723</v>
      </c>
      <c r="J411" s="5" t="s">
        <v>64696</v>
      </c>
      <c r="L411" s="5" t="s">
        <v>57</v>
      </c>
    </row>
    <row r="412" spans="1:12">
      <c r="A412" s="9" t="s">
        <v>64724</v>
      </c>
      <c r="B412" s="13" t="s">
        <v>64725</v>
      </c>
      <c r="C412" s="13" t="s">
        <v>64726</v>
      </c>
      <c r="D412" s="29" t="s">
        <v>64727</v>
      </c>
      <c r="E412" s="41" t="s">
        <v>64728</v>
      </c>
      <c r="F412" s="29" t="s">
        <v>64729</v>
      </c>
      <c r="G412" s="5" t="s">
        <v>64730</v>
      </c>
      <c r="H412" s="6" t="s">
        <v>64731</v>
      </c>
      <c r="I412" s="7" t="s">
        <v>64732</v>
      </c>
      <c r="J412" s="5" t="s">
        <v>64696</v>
      </c>
      <c r="L412" s="5" t="s">
        <v>57</v>
      </c>
    </row>
    <row r="413" spans="1:12" ht="15.75" customHeight="1">
      <c r="A413" s="9" t="s">
        <v>64733</v>
      </c>
      <c r="B413" s="43" t="s">
        <v>64734</v>
      </c>
      <c r="C413" s="13" t="s">
        <v>64735</v>
      </c>
      <c r="D413" s="29" t="s">
        <v>64736</v>
      </c>
      <c r="E413" s="44" t="s">
        <v>64737</v>
      </c>
      <c r="F413" s="29" t="s">
        <v>64738</v>
      </c>
      <c r="G413" s="5" t="s">
        <v>64739</v>
      </c>
      <c r="H413" s="6" t="s">
        <v>64740</v>
      </c>
      <c r="I413" s="7" t="s">
        <v>64741</v>
      </c>
      <c r="J413" s="5" t="s">
        <v>64696</v>
      </c>
      <c r="L413" s="5" t="s">
        <v>57</v>
      </c>
    </row>
    <row r="414" spans="1:12">
      <c r="A414" s="9" t="s">
        <v>64742</v>
      </c>
      <c r="B414" s="13" t="s">
        <v>15209</v>
      </c>
      <c r="C414" s="13" t="s">
        <v>62662</v>
      </c>
      <c r="D414" s="29" t="s">
        <v>15210</v>
      </c>
      <c r="E414" s="41" t="s">
        <v>15211</v>
      </c>
      <c r="F414" s="29" t="s">
        <v>64743</v>
      </c>
      <c r="G414" s="5" t="s">
        <v>15212</v>
      </c>
      <c r="H414" s="6" t="s">
        <v>15213</v>
      </c>
      <c r="I414" s="7" t="s">
        <v>15214</v>
      </c>
      <c r="J414" s="5" t="s">
        <v>64744</v>
      </c>
      <c r="L414" s="5" t="s">
        <v>57</v>
      </c>
    </row>
    <row r="415" spans="1:12">
      <c r="A415" s="9" t="s">
        <v>64745</v>
      </c>
      <c r="B415" s="13" t="s">
        <v>64746</v>
      </c>
      <c r="C415" s="13" t="s">
        <v>64747</v>
      </c>
      <c r="D415" s="29" t="s">
        <v>64748</v>
      </c>
      <c r="E415" s="41" t="s">
        <v>64749</v>
      </c>
      <c r="F415" s="29" t="s">
        <v>64750</v>
      </c>
      <c r="G415" s="5" t="s">
        <v>64751</v>
      </c>
      <c r="H415" s="6" t="s">
        <v>64752</v>
      </c>
      <c r="I415" s="7" t="s">
        <v>64753</v>
      </c>
      <c r="J415" s="5" t="s">
        <v>64754</v>
      </c>
      <c r="L415" s="5" t="s">
        <v>57</v>
      </c>
    </row>
    <row r="416" spans="1:12">
      <c r="A416" s="9" t="s">
        <v>64755</v>
      </c>
      <c r="B416" s="13" t="s">
        <v>64756</v>
      </c>
      <c r="C416" s="13" t="s">
        <v>64757</v>
      </c>
      <c r="D416" s="29" t="s">
        <v>64758</v>
      </c>
      <c r="E416" s="41" t="s">
        <v>64759</v>
      </c>
      <c r="F416" s="29" t="s">
        <v>64760</v>
      </c>
      <c r="G416" s="5" t="s">
        <v>64761</v>
      </c>
      <c r="H416" s="6" t="s">
        <v>64762</v>
      </c>
      <c r="I416" s="7" t="s">
        <v>64763</v>
      </c>
      <c r="J416" s="5" t="s">
        <v>64764</v>
      </c>
      <c r="L416" s="5" t="s">
        <v>57</v>
      </c>
    </row>
    <row r="417" spans="1:12">
      <c r="A417" s="9" t="s">
        <v>64765</v>
      </c>
      <c r="B417" s="13" t="s">
        <v>23853</v>
      </c>
      <c r="C417" s="13" t="s">
        <v>64766</v>
      </c>
      <c r="D417" s="29" t="s">
        <v>14478</v>
      </c>
      <c r="E417" s="41" t="s">
        <v>23854</v>
      </c>
      <c r="F417" s="29" t="s">
        <v>23859</v>
      </c>
      <c r="G417" s="5" t="s">
        <v>23855</v>
      </c>
      <c r="H417" s="6" t="s">
        <v>23856</v>
      </c>
      <c r="I417" s="7" t="s">
        <v>23857</v>
      </c>
      <c r="J417" s="5" t="s">
        <v>64767</v>
      </c>
      <c r="L417" s="5" t="s">
        <v>57</v>
      </c>
    </row>
    <row r="418" spans="1:12">
      <c r="A418" s="9" t="s">
        <v>1568</v>
      </c>
      <c r="B418" s="13" t="s">
        <v>64768</v>
      </c>
      <c r="C418" s="13" t="s">
        <v>64769</v>
      </c>
      <c r="D418" s="29" t="s">
        <v>64770</v>
      </c>
      <c r="E418" s="41" t="s">
        <v>64771</v>
      </c>
      <c r="F418" s="29" t="s">
        <v>64771</v>
      </c>
      <c r="G418" s="5" t="s">
        <v>64772</v>
      </c>
      <c r="H418" s="6" t="s">
        <v>64773</v>
      </c>
      <c r="I418" s="7" t="s">
        <v>64774</v>
      </c>
      <c r="J418" s="5" t="s">
        <v>64775</v>
      </c>
      <c r="L418" s="5" t="s">
        <v>57</v>
      </c>
    </row>
    <row r="419" spans="1:12">
      <c r="A419" s="9" t="s">
        <v>64776</v>
      </c>
      <c r="B419" s="13" t="s">
        <v>64777</v>
      </c>
      <c r="C419" s="13" t="s">
        <v>64778</v>
      </c>
      <c r="D419" s="29" t="s">
        <v>64779</v>
      </c>
      <c r="E419" s="41" t="s">
        <v>64778</v>
      </c>
      <c r="F419" s="29" t="s">
        <v>64780</v>
      </c>
      <c r="G419" s="5" t="s">
        <v>64781</v>
      </c>
      <c r="H419" s="6" t="s">
        <v>64782</v>
      </c>
      <c r="I419" s="7" t="s">
        <v>64778</v>
      </c>
      <c r="J419" s="5" t="s">
        <v>64783</v>
      </c>
      <c r="L419" s="5" t="s">
        <v>57</v>
      </c>
    </row>
    <row r="420" spans="1:12">
      <c r="A420" s="9" t="s">
        <v>64784</v>
      </c>
      <c r="B420" s="13" t="s">
        <v>64785</v>
      </c>
      <c r="C420" s="13" t="s">
        <v>64785</v>
      </c>
      <c r="D420" s="29" t="s">
        <v>64785</v>
      </c>
      <c r="E420" s="41" t="s">
        <v>64785</v>
      </c>
      <c r="F420" s="29" t="s">
        <v>64785</v>
      </c>
      <c r="G420" s="5" t="s">
        <v>64785</v>
      </c>
      <c r="H420" s="6" t="s">
        <v>64785</v>
      </c>
      <c r="I420" s="7" t="s">
        <v>64785</v>
      </c>
      <c r="J420" s="5" t="s">
        <v>64786</v>
      </c>
      <c r="L420" s="5" t="s">
        <v>57</v>
      </c>
    </row>
    <row r="421" spans="1:12">
      <c r="A421" s="9" t="s">
        <v>1227</v>
      </c>
      <c r="B421" s="13" t="s">
        <v>1227</v>
      </c>
      <c r="C421" s="13" t="s">
        <v>1227</v>
      </c>
      <c r="D421" s="29" t="s">
        <v>1227</v>
      </c>
      <c r="E421" s="41" t="s">
        <v>1411</v>
      </c>
      <c r="F421" s="29" t="s">
        <v>1227</v>
      </c>
      <c r="G421" s="5" t="s">
        <v>64787</v>
      </c>
      <c r="H421" s="6" t="s">
        <v>1227</v>
      </c>
      <c r="I421" s="7" t="s">
        <v>1227</v>
      </c>
      <c r="J421" s="5" t="s">
        <v>64788</v>
      </c>
      <c r="L421" s="5" t="s">
        <v>57</v>
      </c>
    </row>
    <row r="422" spans="1:12">
      <c r="A422" s="9" t="s">
        <v>64789</v>
      </c>
      <c r="B422" s="13" t="s">
        <v>20379</v>
      </c>
      <c r="C422" s="13" t="s">
        <v>14660</v>
      </c>
      <c r="D422" s="29" t="s">
        <v>20381</v>
      </c>
      <c r="E422" s="41" t="s">
        <v>20382</v>
      </c>
      <c r="F422" s="29" t="s">
        <v>64790</v>
      </c>
      <c r="G422" s="5" t="s">
        <v>64791</v>
      </c>
      <c r="H422" s="6" t="s">
        <v>64792</v>
      </c>
      <c r="I422" s="7" t="s">
        <v>20386</v>
      </c>
      <c r="J422" s="5" t="s">
        <v>64793</v>
      </c>
      <c r="L422" s="5" t="s">
        <v>57</v>
      </c>
    </row>
    <row r="423" spans="1:12">
      <c r="A423" s="9" t="s">
        <v>64794</v>
      </c>
      <c r="B423" s="13" t="s">
        <v>64795</v>
      </c>
      <c r="C423" s="13" t="s">
        <v>64796</v>
      </c>
      <c r="D423" s="29" t="s">
        <v>64797</v>
      </c>
      <c r="E423" s="41" t="s">
        <v>64798</v>
      </c>
      <c r="F423" s="29" t="s">
        <v>64799</v>
      </c>
      <c r="G423" s="5" t="s">
        <v>64800</v>
      </c>
      <c r="H423" s="6" t="s">
        <v>64801</v>
      </c>
      <c r="I423" s="7" t="s">
        <v>64798</v>
      </c>
      <c r="J423" s="5" t="s">
        <v>17</v>
      </c>
      <c r="L423" s="5" t="s">
        <v>57</v>
      </c>
    </row>
    <row r="424" spans="1:12">
      <c r="A424" s="9" t="s">
        <v>14881</v>
      </c>
      <c r="B424" s="13" t="s">
        <v>14882</v>
      </c>
      <c r="C424" s="13" t="s">
        <v>14883</v>
      </c>
      <c r="D424" s="29" t="s">
        <v>14884</v>
      </c>
      <c r="E424" s="41" t="s">
        <v>14885</v>
      </c>
      <c r="F424" s="29" t="s">
        <v>3727</v>
      </c>
      <c r="G424" s="5" t="s">
        <v>14886</v>
      </c>
      <c r="H424" s="6" t="s">
        <v>14887</v>
      </c>
      <c r="I424" s="7" t="s">
        <v>14888</v>
      </c>
      <c r="J424" s="5" t="s">
        <v>64802</v>
      </c>
      <c r="L424" s="5" t="s">
        <v>57</v>
      </c>
    </row>
    <row r="425" spans="1:12">
      <c r="A425" s="9" t="s">
        <v>64803</v>
      </c>
      <c r="B425" s="13" t="s">
        <v>64804</v>
      </c>
      <c r="C425" s="13" t="s">
        <v>64805</v>
      </c>
      <c r="D425" s="29" t="s">
        <v>64806</v>
      </c>
      <c r="E425" s="41" t="s">
        <v>64805</v>
      </c>
      <c r="F425" s="29" t="s">
        <v>64807</v>
      </c>
      <c r="G425" s="5" t="s">
        <v>14886</v>
      </c>
      <c r="H425" s="6" t="s">
        <v>64808</v>
      </c>
      <c r="I425" s="7" t="s">
        <v>64809</v>
      </c>
      <c r="J425" s="5" t="s">
        <v>64810</v>
      </c>
      <c r="L425" s="5" t="s">
        <v>57</v>
      </c>
    </row>
    <row r="426" spans="1:12">
      <c r="A426" s="9" t="s">
        <v>64811</v>
      </c>
      <c r="B426" s="13" t="s">
        <v>64812</v>
      </c>
      <c r="C426" s="13" t="s">
        <v>64813</v>
      </c>
      <c r="D426" s="29" t="s">
        <v>64814</v>
      </c>
      <c r="E426" s="41" t="s">
        <v>64815</v>
      </c>
      <c r="F426" s="29" t="s">
        <v>64816</v>
      </c>
      <c r="G426" s="5" t="s">
        <v>64817</v>
      </c>
      <c r="H426" s="6" t="s">
        <v>64818</v>
      </c>
      <c r="I426" s="7" t="s">
        <v>64815</v>
      </c>
      <c r="J426" s="5" t="s">
        <v>64819</v>
      </c>
      <c r="L426" s="5" t="s">
        <v>57</v>
      </c>
    </row>
    <row r="427" spans="1:12">
      <c r="A427" s="9" t="s">
        <v>64820</v>
      </c>
      <c r="B427" s="13" t="s">
        <v>64814</v>
      </c>
      <c r="C427" s="13" t="s">
        <v>64821</v>
      </c>
      <c r="D427" s="29" t="s">
        <v>64814</v>
      </c>
      <c r="E427" s="41" t="s">
        <v>64822</v>
      </c>
      <c r="F427" s="29" t="s">
        <v>64822</v>
      </c>
      <c r="G427" s="5" t="s">
        <v>64823</v>
      </c>
      <c r="H427" s="6" t="s">
        <v>64824</v>
      </c>
      <c r="I427" s="7" t="s">
        <v>64822</v>
      </c>
      <c r="J427" s="5" t="s">
        <v>64819</v>
      </c>
      <c r="L427" s="5" t="s">
        <v>57</v>
      </c>
    </row>
    <row r="428" spans="1:12">
      <c r="A428" s="9" t="s">
        <v>12639</v>
      </c>
      <c r="B428" s="13" t="s">
        <v>21437</v>
      </c>
      <c r="C428" s="13" t="s">
        <v>21438</v>
      </c>
      <c r="D428" s="29" t="s">
        <v>21439</v>
      </c>
      <c r="E428" s="41" t="s">
        <v>21440</v>
      </c>
      <c r="F428" s="29" t="s">
        <v>21441</v>
      </c>
      <c r="G428" s="5" t="s">
        <v>21442</v>
      </c>
      <c r="H428" s="6" t="s">
        <v>21443</v>
      </c>
      <c r="I428" s="7" t="s">
        <v>21444</v>
      </c>
      <c r="J428" s="5" t="s">
        <v>64825</v>
      </c>
      <c r="L428" s="5" t="s">
        <v>57</v>
      </c>
    </row>
    <row r="429" spans="1:12">
      <c r="A429" s="9" t="s">
        <v>64826</v>
      </c>
      <c r="B429" s="13" t="s">
        <v>64827</v>
      </c>
      <c r="C429" s="13" t="s">
        <v>64827</v>
      </c>
      <c r="D429" s="29" t="s">
        <v>64828</v>
      </c>
      <c r="E429" s="41" t="s">
        <v>64829</v>
      </c>
      <c r="F429" s="29" t="s">
        <v>64830</v>
      </c>
      <c r="G429" s="5" t="s">
        <v>21442</v>
      </c>
      <c r="H429" s="6" t="s">
        <v>64831</v>
      </c>
      <c r="I429" s="7" t="s">
        <v>64832</v>
      </c>
      <c r="J429" s="5" t="s">
        <v>64833</v>
      </c>
      <c r="L429" s="5" t="s">
        <v>57</v>
      </c>
    </row>
    <row r="430" spans="1:12">
      <c r="A430" s="9" t="s">
        <v>64834</v>
      </c>
      <c r="B430" s="13" t="s">
        <v>21446</v>
      </c>
      <c r="C430" s="13" t="s">
        <v>21447</v>
      </c>
      <c r="D430" s="29" t="s">
        <v>21448</v>
      </c>
      <c r="E430" s="41" t="s">
        <v>21449</v>
      </c>
      <c r="F430" s="29" t="s">
        <v>21450</v>
      </c>
      <c r="G430" s="5" t="s">
        <v>21451</v>
      </c>
      <c r="H430" s="6" t="s">
        <v>21452</v>
      </c>
      <c r="I430" s="7" t="s">
        <v>21453</v>
      </c>
      <c r="J430" s="5" t="s">
        <v>17</v>
      </c>
      <c r="L430" s="5" t="s">
        <v>57</v>
      </c>
    </row>
    <row r="431" spans="1:12">
      <c r="A431" s="9" t="s">
        <v>64835</v>
      </c>
      <c r="B431" s="13" t="s">
        <v>64836</v>
      </c>
      <c r="C431" s="13" t="s">
        <v>64837</v>
      </c>
      <c r="D431" s="29" t="s">
        <v>64838</v>
      </c>
      <c r="E431" s="41" t="s">
        <v>64839</v>
      </c>
      <c r="F431" s="29" t="s">
        <v>64840</v>
      </c>
      <c r="G431" s="5" t="s">
        <v>21451</v>
      </c>
      <c r="H431" s="6" t="s">
        <v>21452</v>
      </c>
      <c r="I431" s="7" t="s">
        <v>64841</v>
      </c>
      <c r="J431" s="5" t="s">
        <v>64842</v>
      </c>
      <c r="L431" s="5" t="s">
        <v>57</v>
      </c>
    </row>
    <row r="432" spans="1:12">
      <c r="A432" s="9" t="s">
        <v>64843</v>
      </c>
      <c r="B432" s="13" t="s">
        <v>16700</v>
      </c>
      <c r="C432" s="13" t="s">
        <v>16701</v>
      </c>
      <c r="D432" s="29" t="s">
        <v>16702</v>
      </c>
      <c r="E432" s="41" t="s">
        <v>16703</v>
      </c>
      <c r="F432" s="29" t="s">
        <v>16704</v>
      </c>
      <c r="G432" s="5" t="s">
        <v>16705</v>
      </c>
      <c r="H432" s="6" t="s">
        <v>5603</v>
      </c>
      <c r="I432" s="7" t="s">
        <v>16706</v>
      </c>
      <c r="J432" s="5" t="s">
        <v>64844</v>
      </c>
      <c r="L432" s="5" t="s">
        <v>57</v>
      </c>
    </row>
    <row r="433" spans="1:12">
      <c r="A433" s="9" t="s">
        <v>64845</v>
      </c>
      <c r="B433" s="13" t="s">
        <v>13435</v>
      </c>
      <c r="C433" s="13" t="s">
        <v>13436</v>
      </c>
      <c r="D433" s="29" t="s">
        <v>13437</v>
      </c>
      <c r="E433" s="41" t="s">
        <v>13438</v>
      </c>
      <c r="F433" s="29" t="s">
        <v>13439</v>
      </c>
      <c r="G433" s="5" t="s">
        <v>13440</v>
      </c>
      <c r="H433" s="6" t="s">
        <v>13441</v>
      </c>
      <c r="I433" s="7" t="s">
        <v>13442</v>
      </c>
      <c r="J433" s="5" t="s">
        <v>64846</v>
      </c>
      <c r="L433" s="5" t="s">
        <v>57</v>
      </c>
    </row>
    <row r="434" spans="1:12">
      <c r="A434" s="9" t="s">
        <v>17510</v>
      </c>
      <c r="B434" s="13" t="s">
        <v>20761</v>
      </c>
      <c r="C434" s="13" t="s">
        <v>20761</v>
      </c>
      <c r="D434" s="29" t="s">
        <v>20757</v>
      </c>
      <c r="E434" s="41" t="s">
        <v>21457</v>
      </c>
      <c r="F434" s="29" t="s">
        <v>21458</v>
      </c>
      <c r="G434" s="5" t="s">
        <v>20759</v>
      </c>
      <c r="H434" s="6" t="s">
        <v>20760</v>
      </c>
      <c r="I434" s="7" t="s">
        <v>21460</v>
      </c>
      <c r="J434" s="5" t="s">
        <v>64847</v>
      </c>
      <c r="L434" s="5" t="s">
        <v>57</v>
      </c>
    </row>
    <row r="435" spans="1:12">
      <c r="A435" s="9" t="s">
        <v>64848</v>
      </c>
      <c r="B435" s="13" t="s">
        <v>64849</v>
      </c>
      <c r="C435" s="13" t="s">
        <v>64850</v>
      </c>
      <c r="D435" s="29" t="s">
        <v>64851</v>
      </c>
      <c r="E435" s="41" t="s">
        <v>64852</v>
      </c>
      <c r="F435" s="29" t="s">
        <v>64853</v>
      </c>
      <c r="G435" s="5" t="s">
        <v>64854</v>
      </c>
      <c r="H435" s="6" t="s">
        <v>64855</v>
      </c>
      <c r="I435" s="7" t="s">
        <v>64856</v>
      </c>
      <c r="J435" s="5" t="s">
        <v>17</v>
      </c>
      <c r="L435" s="5" t="s">
        <v>57</v>
      </c>
    </row>
    <row r="436" spans="1:12">
      <c r="A436" s="9" t="s">
        <v>64857</v>
      </c>
      <c r="B436" s="13" t="s">
        <v>64858</v>
      </c>
      <c r="C436" s="13" t="s">
        <v>64859</v>
      </c>
      <c r="D436" s="29" t="s">
        <v>64860</v>
      </c>
      <c r="E436" s="41" t="s">
        <v>64861</v>
      </c>
      <c r="F436" s="29" t="s">
        <v>64862</v>
      </c>
      <c r="G436" s="5" t="s">
        <v>64863</v>
      </c>
      <c r="H436" s="6" t="s">
        <v>64864</v>
      </c>
      <c r="I436" s="7" t="s">
        <v>64865</v>
      </c>
      <c r="J436" s="5" t="s">
        <v>64866</v>
      </c>
      <c r="L436" s="5" t="s">
        <v>57</v>
      </c>
    </row>
    <row r="437" spans="1:12">
      <c r="A437" s="9" t="s">
        <v>64867</v>
      </c>
      <c r="B437" s="13" t="s">
        <v>12491</v>
      </c>
      <c r="C437" s="13" t="s">
        <v>64868</v>
      </c>
      <c r="D437" s="29" t="s">
        <v>64869</v>
      </c>
      <c r="E437" s="41" t="s">
        <v>64870</v>
      </c>
      <c r="F437" s="29" t="s">
        <v>12495</v>
      </c>
      <c r="G437" s="5" t="s">
        <v>12496</v>
      </c>
      <c r="H437" s="6" t="s">
        <v>12497</v>
      </c>
      <c r="I437" s="7" t="s">
        <v>64871</v>
      </c>
      <c r="J437" s="5" t="s">
        <v>64872</v>
      </c>
      <c r="L437" s="5" t="s">
        <v>57</v>
      </c>
    </row>
    <row r="438" spans="1:12">
      <c r="A438" s="9" t="s">
        <v>64873</v>
      </c>
      <c r="B438" s="13" t="s">
        <v>64874</v>
      </c>
      <c r="C438" s="13" t="s">
        <v>64875</v>
      </c>
      <c r="D438" s="7" t="s">
        <v>64876</v>
      </c>
      <c r="E438" s="41" t="s">
        <v>64877</v>
      </c>
      <c r="F438" s="29" t="s">
        <v>64878</v>
      </c>
      <c r="G438" s="5" t="s">
        <v>64879</v>
      </c>
      <c r="H438" s="6" t="s">
        <v>64880</v>
      </c>
      <c r="I438" s="7" t="s">
        <v>64881</v>
      </c>
      <c r="J438" s="5" t="s">
        <v>64882</v>
      </c>
      <c r="L438" s="5" t="s">
        <v>57</v>
      </c>
    </row>
    <row r="439" spans="1:12">
      <c r="A439" s="9" t="s">
        <v>64883</v>
      </c>
      <c r="B439" s="13" t="s">
        <v>64884</v>
      </c>
      <c r="C439" s="13" t="s">
        <v>64885</v>
      </c>
      <c r="D439" s="29" t="s">
        <v>64886</v>
      </c>
      <c r="E439" s="41" t="s">
        <v>64887</v>
      </c>
      <c r="F439" s="29" t="s">
        <v>64888</v>
      </c>
      <c r="G439" s="5" t="s">
        <v>64889</v>
      </c>
      <c r="H439" s="6" t="s">
        <v>64890</v>
      </c>
      <c r="I439" s="7" t="s">
        <v>64891</v>
      </c>
      <c r="J439" s="5" t="s">
        <v>17</v>
      </c>
      <c r="L439" s="5" t="s">
        <v>57</v>
      </c>
    </row>
    <row r="440" spans="1:12">
      <c r="A440" s="9" t="s">
        <v>64892</v>
      </c>
      <c r="B440" s="13" t="s">
        <v>64893</v>
      </c>
      <c r="C440" s="13" t="s">
        <v>64894</v>
      </c>
      <c r="D440" s="29" t="s">
        <v>64895</v>
      </c>
      <c r="E440" s="41" t="s">
        <v>64896</v>
      </c>
      <c r="F440" s="29" t="s">
        <v>64897</v>
      </c>
      <c r="G440" s="5" t="s">
        <v>64898</v>
      </c>
      <c r="H440" s="6" t="s">
        <v>64899</v>
      </c>
      <c r="I440" s="7" t="s">
        <v>64900</v>
      </c>
      <c r="J440" s="5" t="s">
        <v>17</v>
      </c>
      <c r="L440" s="5" t="s">
        <v>57</v>
      </c>
    </row>
    <row r="441" spans="1:12">
      <c r="A441" s="9" t="s">
        <v>64901</v>
      </c>
      <c r="B441" s="13" t="s">
        <v>64902</v>
      </c>
      <c r="C441" s="13" t="s">
        <v>64902</v>
      </c>
      <c r="D441" s="7" t="s">
        <v>64903</v>
      </c>
      <c r="E441" s="41" t="s">
        <v>64902</v>
      </c>
      <c r="F441" s="29" t="s">
        <v>64902</v>
      </c>
      <c r="G441" s="5" t="s">
        <v>12496</v>
      </c>
      <c r="H441" s="6" t="s">
        <v>64904</v>
      </c>
      <c r="I441" s="7" t="s">
        <v>64905</v>
      </c>
      <c r="J441" s="5" t="s">
        <v>64906</v>
      </c>
      <c r="L441" s="5" t="s">
        <v>57</v>
      </c>
    </row>
    <row r="442" spans="1:12">
      <c r="A442" s="9" t="s">
        <v>64907</v>
      </c>
      <c r="B442" s="13" t="s">
        <v>64908</v>
      </c>
      <c r="C442" s="13" t="s">
        <v>64909</v>
      </c>
      <c r="D442" s="7" t="s">
        <v>64910</v>
      </c>
      <c r="E442" s="41" t="s">
        <v>64911</v>
      </c>
      <c r="F442" s="29" t="s">
        <v>64912</v>
      </c>
      <c r="G442" s="5" t="s">
        <v>64913</v>
      </c>
      <c r="H442" s="6" t="s">
        <v>64914</v>
      </c>
      <c r="I442" s="7" t="s">
        <v>64915</v>
      </c>
      <c r="J442" s="5" t="s">
        <v>64916</v>
      </c>
      <c r="L442" s="5" t="s">
        <v>57</v>
      </c>
    </row>
    <row r="443" spans="1:12">
      <c r="A443" s="9" t="s">
        <v>64917</v>
      </c>
      <c r="B443" s="13" t="s">
        <v>24762</v>
      </c>
      <c r="C443" s="13" t="s">
        <v>24763</v>
      </c>
      <c r="D443" s="29" t="s">
        <v>24764</v>
      </c>
      <c r="E443" s="41" t="s">
        <v>24765</v>
      </c>
      <c r="F443" s="29" t="s">
        <v>24766</v>
      </c>
      <c r="G443" s="5" t="s">
        <v>64918</v>
      </c>
      <c r="H443" s="6" t="s">
        <v>24768</v>
      </c>
      <c r="I443" s="7" t="s">
        <v>24769</v>
      </c>
      <c r="J443" s="5" t="s">
        <v>64919</v>
      </c>
      <c r="L443" s="5" t="s">
        <v>57</v>
      </c>
    </row>
    <row r="444" spans="1:12">
      <c r="A444" s="9" t="s">
        <v>64920</v>
      </c>
      <c r="B444" s="13" t="s">
        <v>64921</v>
      </c>
      <c r="C444" s="13" t="s">
        <v>64922</v>
      </c>
      <c r="D444" s="29" t="s">
        <v>64923</v>
      </c>
      <c r="E444" s="41" t="s">
        <v>64924</v>
      </c>
      <c r="F444" s="29" t="s">
        <v>64925</v>
      </c>
      <c r="G444" s="5" t="s">
        <v>64926</v>
      </c>
      <c r="H444" s="6" t="s">
        <v>64927</v>
      </c>
      <c r="I444" s="7" t="s">
        <v>64928</v>
      </c>
      <c r="J444" s="5" t="s">
        <v>64929</v>
      </c>
      <c r="L444" s="5" t="s">
        <v>57</v>
      </c>
    </row>
    <row r="445" spans="1:12">
      <c r="A445" s="9" t="s">
        <v>64930</v>
      </c>
      <c r="B445" s="13" t="s">
        <v>64931</v>
      </c>
      <c r="C445" s="13" t="s">
        <v>64932</v>
      </c>
      <c r="D445" s="29" t="s">
        <v>64933</v>
      </c>
      <c r="E445" s="41" t="s">
        <v>64934</v>
      </c>
      <c r="F445" s="29" t="s">
        <v>64935</v>
      </c>
      <c r="G445" s="5" t="s">
        <v>64936</v>
      </c>
      <c r="H445" s="6" t="s">
        <v>64937</v>
      </c>
      <c r="I445" s="7" t="s">
        <v>64938</v>
      </c>
      <c r="J445" s="5" t="s">
        <v>64929</v>
      </c>
      <c r="L445" s="5" t="s">
        <v>57</v>
      </c>
    </row>
    <row r="446" spans="1:12">
      <c r="A446" s="9" t="s">
        <v>64939</v>
      </c>
      <c r="B446" s="13" t="s">
        <v>64940</v>
      </c>
      <c r="C446" s="13" t="s">
        <v>64941</v>
      </c>
      <c r="D446" s="29" t="s">
        <v>64942</v>
      </c>
      <c r="E446" s="41" t="s">
        <v>64943</v>
      </c>
      <c r="F446" s="29" t="s">
        <v>64944</v>
      </c>
      <c r="G446" s="5" t="s">
        <v>64945</v>
      </c>
      <c r="H446" s="6" t="s">
        <v>64946</v>
      </c>
      <c r="I446" s="7" t="s">
        <v>64947</v>
      </c>
      <c r="J446" s="5" t="s">
        <v>64929</v>
      </c>
      <c r="L446" s="5" t="s">
        <v>57</v>
      </c>
    </row>
    <row r="447" spans="1:12">
      <c r="A447" s="9" t="s">
        <v>64948</v>
      </c>
      <c r="B447" s="13" t="s">
        <v>64949</v>
      </c>
      <c r="C447" s="13" t="s">
        <v>64950</v>
      </c>
      <c r="D447" s="29" t="s">
        <v>64949</v>
      </c>
      <c r="E447" s="41" t="s">
        <v>64951</v>
      </c>
      <c r="F447" s="29" t="s">
        <v>64952</v>
      </c>
      <c r="G447" s="5" t="s">
        <v>64953</v>
      </c>
      <c r="H447" s="6" t="s">
        <v>64954</v>
      </c>
      <c r="I447" s="7" t="s">
        <v>64955</v>
      </c>
      <c r="J447" s="5" t="s">
        <v>64929</v>
      </c>
      <c r="L447" s="5" t="s">
        <v>57</v>
      </c>
    </row>
    <row r="448" spans="1:12">
      <c r="A448" s="9" t="s">
        <v>64956</v>
      </c>
      <c r="B448" s="13" t="s">
        <v>64957</v>
      </c>
      <c r="C448" s="13" t="s">
        <v>64958</v>
      </c>
      <c r="D448" s="7" t="s">
        <v>62607</v>
      </c>
      <c r="E448" s="41" t="s">
        <v>64959</v>
      </c>
      <c r="F448" s="29" t="s">
        <v>64960</v>
      </c>
      <c r="G448" s="5" t="s">
        <v>64961</v>
      </c>
      <c r="H448" s="6" t="s">
        <v>64962</v>
      </c>
      <c r="I448" s="7" t="s">
        <v>64963</v>
      </c>
      <c r="J448" s="5" t="s">
        <v>64929</v>
      </c>
      <c r="L448" s="5" t="s">
        <v>57</v>
      </c>
    </row>
    <row r="449" spans="1:12">
      <c r="A449" s="9" t="s">
        <v>64964</v>
      </c>
      <c r="B449" s="13" t="s">
        <v>64965</v>
      </c>
      <c r="C449" s="13" t="s">
        <v>64966</v>
      </c>
      <c r="D449" s="29" t="s">
        <v>64967</v>
      </c>
      <c r="E449" s="41" t="s">
        <v>64968</v>
      </c>
      <c r="F449" s="29" t="s">
        <v>64969</v>
      </c>
      <c r="G449" s="5" t="s">
        <v>64970</v>
      </c>
      <c r="H449" s="6" t="s">
        <v>64971</v>
      </c>
      <c r="I449" s="7" t="s">
        <v>64972</v>
      </c>
      <c r="J449" s="5" t="s">
        <v>64929</v>
      </c>
      <c r="L449" s="5" t="s">
        <v>57</v>
      </c>
    </row>
    <row r="450" spans="1:12">
      <c r="A450" s="9" t="s">
        <v>64973</v>
      </c>
      <c r="B450" s="13" t="s">
        <v>8448</v>
      </c>
      <c r="C450" s="13" t="s">
        <v>8448</v>
      </c>
      <c r="D450" s="29" t="s">
        <v>8448</v>
      </c>
      <c r="E450" s="41" t="s">
        <v>8448</v>
      </c>
      <c r="F450" s="29" t="s">
        <v>8448</v>
      </c>
      <c r="G450" s="5" t="s">
        <v>8448</v>
      </c>
      <c r="H450" s="6" t="s">
        <v>8448</v>
      </c>
      <c r="I450" s="7"/>
      <c r="J450" s="84" t="s">
        <v>17</v>
      </c>
      <c r="K450" s="5" t="s">
        <v>57</v>
      </c>
      <c r="L450" s="5" t="s">
        <v>57</v>
      </c>
    </row>
    <row r="451" spans="1:12">
      <c r="A451" s="9" t="s">
        <v>64974</v>
      </c>
      <c r="B451" s="13" t="s">
        <v>64975</v>
      </c>
      <c r="C451" s="13" t="s">
        <v>64975</v>
      </c>
      <c r="D451" s="29" t="s">
        <v>64975</v>
      </c>
      <c r="E451" s="41" t="s">
        <v>64975</v>
      </c>
      <c r="F451" s="29" t="s">
        <v>64975</v>
      </c>
      <c r="G451" s="5" t="s">
        <v>64975</v>
      </c>
      <c r="H451" s="6" t="s">
        <v>64975</v>
      </c>
      <c r="I451" s="7"/>
      <c r="J451" s="84" t="s">
        <v>17</v>
      </c>
      <c r="K451" s="5" t="s">
        <v>57</v>
      </c>
      <c r="L451" s="5" t="s">
        <v>57</v>
      </c>
    </row>
    <row r="452" spans="1:12">
      <c r="A452" s="9" t="s">
        <v>64976</v>
      </c>
      <c r="B452" s="13" t="s">
        <v>64977</v>
      </c>
      <c r="C452" s="13" t="s">
        <v>64977</v>
      </c>
      <c r="D452" s="29" t="s">
        <v>64977</v>
      </c>
      <c r="E452" s="41" t="s">
        <v>64977</v>
      </c>
      <c r="F452" s="29" t="s">
        <v>64977</v>
      </c>
      <c r="G452" s="5" t="s">
        <v>64978</v>
      </c>
      <c r="H452" s="6" t="s">
        <v>64979</v>
      </c>
      <c r="I452" s="7"/>
      <c r="J452" s="84" t="s">
        <v>17</v>
      </c>
      <c r="K452" s="5" t="s">
        <v>57</v>
      </c>
      <c r="L452" s="5" t="s">
        <v>57</v>
      </c>
    </row>
    <row r="453" spans="1:12">
      <c r="A453" s="9" t="s">
        <v>64980</v>
      </c>
      <c r="B453" s="13" t="s">
        <v>23705</v>
      </c>
      <c r="C453" s="13" t="s">
        <v>23706</v>
      </c>
      <c r="D453" s="29" t="s">
        <v>23707</v>
      </c>
      <c r="E453" s="41" t="s">
        <v>23708</v>
      </c>
      <c r="F453" s="29" t="s">
        <v>23709</v>
      </c>
      <c r="G453" s="5" t="s">
        <v>64981</v>
      </c>
      <c r="H453" s="6" t="s">
        <v>8656</v>
      </c>
      <c r="I453" s="7" t="s">
        <v>23711</v>
      </c>
      <c r="J453" s="5" t="s">
        <v>64982</v>
      </c>
      <c r="L453" s="5" t="s">
        <v>57</v>
      </c>
    </row>
    <row r="454" spans="1:12">
      <c r="A454" s="9" t="s">
        <v>64983</v>
      </c>
      <c r="B454" s="13" t="s">
        <v>64984</v>
      </c>
      <c r="C454" s="13" t="s">
        <v>64985</v>
      </c>
      <c r="D454" s="13" t="s">
        <v>64986</v>
      </c>
      <c r="E454" s="13" t="s">
        <v>64987</v>
      </c>
      <c r="F454" s="13" t="s">
        <v>64988</v>
      </c>
      <c r="G454" s="5" t="s">
        <v>64989</v>
      </c>
      <c r="H454" s="6" t="s">
        <v>64990</v>
      </c>
      <c r="I454" s="7" t="s">
        <v>64991</v>
      </c>
      <c r="J454" s="5" t="s">
        <v>64992</v>
      </c>
      <c r="L454" s="5" t="s">
        <v>57</v>
      </c>
    </row>
    <row r="455" spans="1:12">
      <c r="A455" s="9" t="s">
        <v>64993</v>
      </c>
      <c r="B455" s="13" t="s">
        <v>64994</v>
      </c>
      <c r="C455" s="13" t="s">
        <v>64995</v>
      </c>
      <c r="D455" s="29" t="s">
        <v>64996</v>
      </c>
      <c r="E455" s="41" t="s">
        <v>64997</v>
      </c>
      <c r="F455" s="29" t="s">
        <v>64998</v>
      </c>
      <c r="G455" s="5" t="s">
        <v>56885</v>
      </c>
      <c r="H455" s="6" t="s">
        <v>64999</v>
      </c>
      <c r="I455" s="7" t="s">
        <v>64997</v>
      </c>
      <c r="J455" s="5" t="s">
        <v>64982</v>
      </c>
      <c r="L455" s="5" t="s">
        <v>57</v>
      </c>
    </row>
    <row r="456" spans="1:12">
      <c r="A456" s="9" t="s">
        <v>65000</v>
      </c>
      <c r="B456" s="13" t="s">
        <v>65001</v>
      </c>
      <c r="C456" s="13" t="s">
        <v>65002</v>
      </c>
      <c r="D456" s="29" t="s">
        <v>65003</v>
      </c>
      <c r="E456" s="41" t="s">
        <v>65004</v>
      </c>
      <c r="F456" s="29" t="s">
        <v>65005</v>
      </c>
      <c r="G456" s="5" t="s">
        <v>65006</v>
      </c>
      <c r="H456" s="6" t="s">
        <v>65007</v>
      </c>
      <c r="I456" s="7" t="s">
        <v>65008</v>
      </c>
      <c r="J456" s="5" t="s">
        <v>64982</v>
      </c>
      <c r="L456" s="5" t="s">
        <v>57</v>
      </c>
    </row>
    <row r="457" spans="1:12">
      <c r="A457" s="9" t="s">
        <v>65009</v>
      </c>
      <c r="B457" s="13" t="s">
        <v>65010</v>
      </c>
      <c r="C457" s="13" t="s">
        <v>65011</v>
      </c>
      <c r="D457" s="29" t="s">
        <v>65012</v>
      </c>
      <c r="E457" s="41" t="s">
        <v>65013</v>
      </c>
      <c r="F457" s="29" t="s">
        <v>65014</v>
      </c>
      <c r="G457" s="5" t="s">
        <v>65015</v>
      </c>
      <c r="H457" s="6" t="s">
        <v>65016</v>
      </c>
      <c r="I457" s="7" t="s">
        <v>65017</v>
      </c>
      <c r="J457" s="5" t="s">
        <v>65018</v>
      </c>
      <c r="L457" s="5" t="s">
        <v>57</v>
      </c>
    </row>
    <row r="458" spans="1:12">
      <c r="A458" s="9" t="s">
        <v>65019</v>
      </c>
      <c r="B458" s="13" t="s">
        <v>65020</v>
      </c>
      <c r="C458" s="13" t="s">
        <v>65021</v>
      </c>
      <c r="D458" s="29" t="s">
        <v>65022</v>
      </c>
      <c r="E458" s="41" t="s">
        <v>65023</v>
      </c>
      <c r="F458" s="29" t="s">
        <v>65024</v>
      </c>
      <c r="G458" s="5" t="s">
        <v>65025</v>
      </c>
      <c r="H458" s="6" t="s">
        <v>65026</v>
      </c>
      <c r="I458" s="7" t="s">
        <v>65027</v>
      </c>
      <c r="J458" s="5" t="s">
        <v>64982</v>
      </c>
      <c r="L458" s="5" t="s">
        <v>57</v>
      </c>
    </row>
    <row r="459" spans="1:12">
      <c r="A459" s="9" t="s">
        <v>65028</v>
      </c>
      <c r="B459" s="13" t="s">
        <v>65029</v>
      </c>
      <c r="C459" s="13" t="s">
        <v>65030</v>
      </c>
      <c r="D459" s="29" t="s">
        <v>65031</v>
      </c>
      <c r="E459" s="41" t="s">
        <v>65032</v>
      </c>
      <c r="F459" s="29" t="s">
        <v>65033</v>
      </c>
      <c r="G459" s="5" t="s">
        <v>65034</v>
      </c>
      <c r="H459" s="6" t="s">
        <v>65035</v>
      </c>
      <c r="I459" s="7" t="s">
        <v>65036</v>
      </c>
      <c r="J459" s="5" t="s">
        <v>64982</v>
      </c>
      <c r="L459" s="5" t="s">
        <v>57</v>
      </c>
    </row>
    <row r="460" spans="1:12">
      <c r="A460" s="9" t="s">
        <v>65037</v>
      </c>
      <c r="B460" s="13" t="s">
        <v>64481</v>
      </c>
      <c r="C460" s="13" t="s">
        <v>64482</v>
      </c>
      <c r="D460" s="29" t="s">
        <v>64483</v>
      </c>
      <c r="E460" s="41" t="s">
        <v>64484</v>
      </c>
      <c r="F460" s="29" t="s">
        <v>64485</v>
      </c>
      <c r="G460" s="5" t="s">
        <v>65038</v>
      </c>
      <c r="H460" s="6" t="s">
        <v>64487</v>
      </c>
      <c r="I460" s="7" t="s">
        <v>64488</v>
      </c>
      <c r="J460" s="5" t="s">
        <v>64982</v>
      </c>
      <c r="L460" s="5" t="s">
        <v>57</v>
      </c>
    </row>
    <row r="461" spans="1:12">
      <c r="A461" s="9" t="s">
        <v>65039</v>
      </c>
      <c r="B461" s="13" t="s">
        <v>64497</v>
      </c>
      <c r="C461" s="13" t="s">
        <v>64498</v>
      </c>
      <c r="D461" s="29" t="s">
        <v>64499</v>
      </c>
      <c r="E461" s="41" t="s">
        <v>64500</v>
      </c>
      <c r="F461" s="29" t="s">
        <v>64501</v>
      </c>
      <c r="G461" s="5" t="s">
        <v>65040</v>
      </c>
      <c r="H461" s="6" t="s">
        <v>64503</v>
      </c>
      <c r="I461" s="7" t="s">
        <v>64504</v>
      </c>
      <c r="J461" s="5" t="s">
        <v>64982</v>
      </c>
      <c r="L461" s="5" t="s">
        <v>57</v>
      </c>
    </row>
    <row r="462" spans="1:12">
      <c r="A462" s="9" t="s">
        <v>65041</v>
      </c>
      <c r="B462" s="13" t="s">
        <v>65042</v>
      </c>
      <c r="C462" s="13" t="s">
        <v>65043</v>
      </c>
      <c r="D462" s="29" t="s">
        <v>65044</v>
      </c>
      <c r="E462" s="41" t="s">
        <v>65045</v>
      </c>
      <c r="F462" s="29" t="s">
        <v>65046</v>
      </c>
      <c r="G462" s="5" t="s">
        <v>65047</v>
      </c>
      <c r="H462" s="6" t="s">
        <v>65048</v>
      </c>
      <c r="I462" s="7" t="s">
        <v>65049</v>
      </c>
      <c r="J462" s="5" t="s">
        <v>64982</v>
      </c>
      <c r="L462" s="5" t="s">
        <v>57</v>
      </c>
    </row>
    <row r="463" spans="1:12" ht="15.75" customHeight="1">
      <c r="A463" s="9" t="s">
        <v>65050</v>
      </c>
      <c r="B463" s="43" t="s">
        <v>65051</v>
      </c>
      <c r="C463" s="13" t="s">
        <v>65052</v>
      </c>
      <c r="D463" s="29" t="s">
        <v>65053</v>
      </c>
      <c r="E463" s="44" t="s">
        <v>65054</v>
      </c>
      <c r="F463" s="29" t="s">
        <v>65055</v>
      </c>
      <c r="G463" s="5" t="s">
        <v>65056</v>
      </c>
      <c r="H463" s="6" t="s">
        <v>65057</v>
      </c>
      <c r="I463" s="7" t="s">
        <v>65058</v>
      </c>
      <c r="J463" s="5" t="s">
        <v>64982</v>
      </c>
      <c r="L463" s="5" t="s">
        <v>57</v>
      </c>
    </row>
    <row r="464" spans="1:12">
      <c r="A464" s="9" t="s">
        <v>65059</v>
      </c>
      <c r="B464" s="13" t="s">
        <v>65060</v>
      </c>
      <c r="C464" s="13" t="s">
        <v>65061</v>
      </c>
      <c r="D464" s="29" t="s">
        <v>65062</v>
      </c>
      <c r="E464" s="41" t="s">
        <v>65061</v>
      </c>
      <c r="F464" s="29" t="s">
        <v>65063</v>
      </c>
      <c r="G464" s="5" t="s">
        <v>65064</v>
      </c>
      <c r="H464" s="6" t="s">
        <v>65065</v>
      </c>
      <c r="I464" s="7" t="s">
        <v>65066</v>
      </c>
      <c r="J464" s="5" t="s">
        <v>64982</v>
      </c>
      <c r="L464" s="5" t="s">
        <v>57</v>
      </c>
    </row>
    <row r="465" spans="1:12">
      <c r="A465" s="9" t="s">
        <v>65067</v>
      </c>
      <c r="B465" s="13" t="s">
        <v>65068</v>
      </c>
      <c r="C465" s="13" t="s">
        <v>65069</v>
      </c>
      <c r="D465" s="29" t="s">
        <v>65070</v>
      </c>
      <c r="E465" s="41" t="s">
        <v>65071</v>
      </c>
      <c r="F465" s="29" t="s">
        <v>14920</v>
      </c>
      <c r="G465" s="5" t="s">
        <v>65072</v>
      </c>
      <c r="H465" s="6" t="s">
        <v>65073</v>
      </c>
      <c r="I465" s="7" t="s">
        <v>14920</v>
      </c>
      <c r="J465" s="5" t="s">
        <v>64982</v>
      </c>
      <c r="L465" s="5" t="s">
        <v>57</v>
      </c>
    </row>
    <row r="466" spans="1:12">
      <c r="A466" s="9" t="s">
        <v>65074</v>
      </c>
      <c r="B466" s="13" t="s">
        <v>65075</v>
      </c>
      <c r="C466" s="13" t="s">
        <v>65076</v>
      </c>
      <c r="D466" s="29" t="s">
        <v>65077</v>
      </c>
      <c r="E466" s="41" t="s">
        <v>65078</v>
      </c>
      <c r="F466" s="29" t="s">
        <v>65079</v>
      </c>
      <c r="G466" s="5" t="s">
        <v>65080</v>
      </c>
      <c r="H466" s="6" t="s">
        <v>65081</v>
      </c>
      <c r="I466" s="7" t="s">
        <v>65082</v>
      </c>
      <c r="J466" s="5" t="s">
        <v>64982</v>
      </c>
      <c r="L466" s="5" t="s">
        <v>57</v>
      </c>
    </row>
    <row r="467" spans="1:12">
      <c r="A467" s="9" t="s">
        <v>65083</v>
      </c>
      <c r="B467" s="13" t="s">
        <v>65084</v>
      </c>
      <c r="C467" s="13" t="s">
        <v>65085</v>
      </c>
      <c r="D467" s="29" t="s">
        <v>65086</v>
      </c>
      <c r="E467" s="41" t="s">
        <v>65087</v>
      </c>
      <c r="F467" s="29" t="s">
        <v>65088</v>
      </c>
      <c r="G467" s="5" t="s">
        <v>65089</v>
      </c>
      <c r="H467" s="6" t="s">
        <v>65090</v>
      </c>
      <c r="I467" s="7" t="s">
        <v>65091</v>
      </c>
      <c r="J467" s="5" t="s">
        <v>64982</v>
      </c>
      <c r="L467" s="5" t="s">
        <v>57</v>
      </c>
    </row>
    <row r="468" spans="1:12">
      <c r="A468" s="9" t="s">
        <v>65092</v>
      </c>
      <c r="B468" s="13" t="s">
        <v>65093</v>
      </c>
      <c r="C468" s="13" t="s">
        <v>65094</v>
      </c>
      <c r="D468" s="29" t="s">
        <v>62721</v>
      </c>
      <c r="E468" s="41" t="s">
        <v>65095</v>
      </c>
      <c r="F468" s="29" t="s">
        <v>10366</v>
      </c>
      <c r="G468" s="5" t="s">
        <v>65096</v>
      </c>
      <c r="H468" s="6" t="s">
        <v>65097</v>
      </c>
      <c r="I468" s="7" t="s">
        <v>65098</v>
      </c>
      <c r="J468" s="5" t="s">
        <v>64982</v>
      </c>
      <c r="L468" s="5" t="s">
        <v>57</v>
      </c>
    </row>
    <row r="469" spans="1:12">
      <c r="A469" s="9" t="s">
        <v>65099</v>
      </c>
      <c r="B469" s="13" t="s">
        <v>10353</v>
      </c>
      <c r="C469" s="13" t="s">
        <v>10120</v>
      </c>
      <c r="D469" s="29" t="s">
        <v>63246</v>
      </c>
      <c r="E469" s="41" t="s">
        <v>63247</v>
      </c>
      <c r="F469" s="29" t="s">
        <v>10357</v>
      </c>
      <c r="G469" s="5" t="s">
        <v>65100</v>
      </c>
      <c r="H469" s="6" t="s">
        <v>63249</v>
      </c>
      <c r="I469" s="7" t="s">
        <v>63250</v>
      </c>
      <c r="J469" s="5" t="s">
        <v>64982</v>
      </c>
      <c r="L469" s="5" t="s">
        <v>57</v>
      </c>
    </row>
    <row r="470" spans="1:12">
      <c r="A470" s="9" t="s">
        <v>65101</v>
      </c>
      <c r="B470" s="13" t="s">
        <v>65102</v>
      </c>
      <c r="C470" s="13" t="s">
        <v>65103</v>
      </c>
      <c r="D470" s="29" t="s">
        <v>63115</v>
      </c>
      <c r="E470" s="41" t="s">
        <v>65104</v>
      </c>
      <c r="F470" s="29" t="s">
        <v>65105</v>
      </c>
      <c r="G470" s="5" t="s">
        <v>65106</v>
      </c>
      <c r="H470" s="6" t="s">
        <v>65107</v>
      </c>
      <c r="I470" s="7" t="s">
        <v>65103</v>
      </c>
      <c r="J470" s="5" t="s">
        <v>64982</v>
      </c>
      <c r="L470" s="5" t="s">
        <v>57</v>
      </c>
    </row>
    <row r="471" spans="1:12">
      <c r="A471" s="9" t="s">
        <v>65108</v>
      </c>
      <c r="B471" s="13" t="s">
        <v>65109</v>
      </c>
      <c r="C471" s="13" t="s">
        <v>65110</v>
      </c>
      <c r="D471" s="29" t="s">
        <v>23725</v>
      </c>
      <c r="E471" s="41" t="s">
        <v>23726</v>
      </c>
      <c r="F471" s="29" t="s">
        <v>23727</v>
      </c>
      <c r="G471" s="5" t="s">
        <v>23728</v>
      </c>
      <c r="H471" s="6" t="s">
        <v>23729</v>
      </c>
      <c r="I471" s="7" t="s">
        <v>65111</v>
      </c>
      <c r="J471" s="5" t="s">
        <v>64982</v>
      </c>
      <c r="L471" s="5" t="s">
        <v>57</v>
      </c>
    </row>
    <row r="472" spans="1:12">
      <c r="A472" s="9" t="s">
        <v>65112</v>
      </c>
      <c r="B472" s="13" t="s">
        <v>5811</v>
      </c>
      <c r="C472" s="13" t="s">
        <v>5812</v>
      </c>
      <c r="D472" s="29" t="s">
        <v>5813</v>
      </c>
      <c r="E472" s="41" t="s">
        <v>5814</v>
      </c>
      <c r="F472" s="29" t="s">
        <v>5815</v>
      </c>
      <c r="G472" s="5" t="s">
        <v>65113</v>
      </c>
      <c r="H472" s="6" t="s">
        <v>5817</v>
      </c>
      <c r="I472" s="7" t="s">
        <v>5814</v>
      </c>
      <c r="J472" s="5" t="s">
        <v>64982</v>
      </c>
      <c r="L472" s="5" t="s">
        <v>57</v>
      </c>
    </row>
    <row r="473" spans="1:12" ht="15.75" customHeight="1">
      <c r="A473" s="9" t="s">
        <v>65114</v>
      </c>
      <c r="B473" s="43" t="s">
        <v>65115</v>
      </c>
      <c r="C473" s="13" t="s">
        <v>65116</v>
      </c>
      <c r="D473" s="7" t="s">
        <v>65117</v>
      </c>
      <c r="E473" s="44" t="s">
        <v>65118</v>
      </c>
      <c r="F473" s="29" t="s">
        <v>65119</v>
      </c>
      <c r="G473" s="5" t="s">
        <v>65120</v>
      </c>
      <c r="H473" s="6" t="s">
        <v>65121</v>
      </c>
      <c r="I473" s="7" t="s">
        <v>65122</v>
      </c>
      <c r="J473" s="5"/>
      <c r="L473" s="5" t="s">
        <v>57</v>
      </c>
    </row>
    <row r="474" spans="1:12">
      <c r="A474" s="9" t="s">
        <v>65123</v>
      </c>
      <c r="B474" s="13" t="s">
        <v>7568</v>
      </c>
      <c r="C474" s="13" t="s">
        <v>7569</v>
      </c>
      <c r="D474" s="29" t="s">
        <v>7570</v>
      </c>
      <c r="E474" s="41" t="s">
        <v>7571</v>
      </c>
      <c r="F474" s="29" t="s">
        <v>7572</v>
      </c>
      <c r="G474" s="5" t="s">
        <v>7573</v>
      </c>
      <c r="H474" s="6" t="s">
        <v>65124</v>
      </c>
      <c r="I474" s="7" t="s">
        <v>7571</v>
      </c>
      <c r="J474" s="5" t="s">
        <v>64982</v>
      </c>
      <c r="L474" s="5" t="s">
        <v>57</v>
      </c>
    </row>
    <row r="475" spans="1:12">
      <c r="A475" s="9" t="s">
        <v>65125</v>
      </c>
      <c r="B475" s="13" t="s">
        <v>65126</v>
      </c>
      <c r="C475" s="13" t="s">
        <v>65127</v>
      </c>
      <c r="D475" s="29" t="s">
        <v>65128</v>
      </c>
      <c r="E475" s="41" t="s">
        <v>7315</v>
      </c>
      <c r="F475" s="29" t="s">
        <v>8772</v>
      </c>
      <c r="G475" s="5" t="s">
        <v>65129</v>
      </c>
      <c r="H475" s="6" t="s">
        <v>65130</v>
      </c>
      <c r="I475" s="7" t="s">
        <v>7315</v>
      </c>
      <c r="J475" s="5" t="s">
        <v>64982</v>
      </c>
      <c r="L475" s="5" t="s">
        <v>57</v>
      </c>
    </row>
    <row r="476" spans="1:12">
      <c r="A476" s="9" t="s">
        <v>65131</v>
      </c>
      <c r="B476" s="13" t="s">
        <v>65132</v>
      </c>
      <c r="C476" s="13" t="s">
        <v>65133</v>
      </c>
      <c r="D476" s="29" t="s">
        <v>65134</v>
      </c>
      <c r="E476" s="41" t="s">
        <v>65135</v>
      </c>
      <c r="F476" s="29" t="s">
        <v>65136</v>
      </c>
      <c r="G476" s="5" t="s">
        <v>65137</v>
      </c>
      <c r="H476" s="6" t="s">
        <v>65138</v>
      </c>
      <c r="I476" s="7" t="s">
        <v>65139</v>
      </c>
      <c r="J476" s="5" t="s">
        <v>64982</v>
      </c>
      <c r="L476" s="5" t="s">
        <v>57</v>
      </c>
    </row>
    <row r="477" spans="1:12">
      <c r="A477" s="9" t="s">
        <v>65140</v>
      </c>
      <c r="B477" s="13" t="s">
        <v>65141</v>
      </c>
      <c r="C477" s="13" t="s">
        <v>65142</v>
      </c>
      <c r="D477" s="29" t="s">
        <v>65143</v>
      </c>
      <c r="E477" s="41" t="s">
        <v>65144</v>
      </c>
      <c r="F477" s="29" t="s">
        <v>65145</v>
      </c>
      <c r="G477" s="5" t="s">
        <v>65146</v>
      </c>
      <c r="H477" s="6" t="s">
        <v>65147</v>
      </c>
      <c r="I477" s="7" t="s">
        <v>65144</v>
      </c>
      <c r="J477" s="5" t="s">
        <v>64982</v>
      </c>
      <c r="L477" s="5" t="s">
        <v>57</v>
      </c>
    </row>
    <row r="478" spans="1:12">
      <c r="A478" s="9" t="s">
        <v>65148</v>
      </c>
      <c r="B478" s="13" t="s">
        <v>65149</v>
      </c>
      <c r="C478" s="13" t="s">
        <v>65150</v>
      </c>
      <c r="D478" s="13" t="s">
        <v>65151</v>
      </c>
      <c r="E478" s="13" t="s">
        <v>65152</v>
      </c>
      <c r="F478" s="13" t="s">
        <v>65149</v>
      </c>
      <c r="G478" s="5" t="s">
        <v>65153</v>
      </c>
      <c r="H478" s="6" t="s">
        <v>65154</v>
      </c>
      <c r="I478" s="7" t="s">
        <v>65152</v>
      </c>
      <c r="J478" s="5" t="s">
        <v>64982</v>
      </c>
      <c r="L478" s="5" t="s">
        <v>57</v>
      </c>
    </row>
    <row r="479" spans="1:12">
      <c r="A479" s="9" t="s">
        <v>65155</v>
      </c>
      <c r="B479" s="13" t="s">
        <v>65156</v>
      </c>
      <c r="C479" s="13" t="s">
        <v>65156</v>
      </c>
      <c r="D479" s="13" t="s">
        <v>65157</v>
      </c>
      <c r="E479" s="13" t="s">
        <v>65158</v>
      </c>
      <c r="F479" s="13" t="s">
        <v>65159</v>
      </c>
      <c r="G479" s="5" t="s">
        <v>65160</v>
      </c>
      <c r="H479" s="6" t="s">
        <v>65161</v>
      </c>
      <c r="I479" s="7" t="s">
        <v>65159</v>
      </c>
      <c r="J479" s="5" t="s">
        <v>64982</v>
      </c>
      <c r="L479" s="5" t="s">
        <v>57</v>
      </c>
    </row>
    <row r="480" spans="1:12">
      <c r="A480" s="9" t="s">
        <v>65162</v>
      </c>
      <c r="B480" s="13" t="s">
        <v>65163</v>
      </c>
      <c r="C480" s="13" t="s">
        <v>65164</v>
      </c>
      <c r="D480" s="13" t="s">
        <v>65165</v>
      </c>
      <c r="E480" s="13" t="s">
        <v>65166</v>
      </c>
      <c r="F480" s="13" t="s">
        <v>65167</v>
      </c>
      <c r="G480" s="5" t="s">
        <v>65168</v>
      </c>
      <c r="H480" s="6" t="s">
        <v>65169</v>
      </c>
      <c r="I480" s="7" t="s">
        <v>65170</v>
      </c>
      <c r="J480" s="5"/>
      <c r="L480" s="5" t="s">
        <v>57</v>
      </c>
    </row>
    <row r="481" spans="1:12">
      <c r="A481" s="9" t="s">
        <v>65171</v>
      </c>
      <c r="B481" s="5" t="s">
        <v>65172</v>
      </c>
      <c r="C481" s="5" t="s">
        <v>65173</v>
      </c>
      <c r="D481" s="13" t="s">
        <v>65174</v>
      </c>
      <c r="E481" s="13" t="s">
        <v>65175</v>
      </c>
      <c r="F481" s="13" t="s">
        <v>65176</v>
      </c>
      <c r="G481" s="5" t="s">
        <v>65177</v>
      </c>
      <c r="H481" s="6" t="s">
        <v>65178</v>
      </c>
      <c r="I481" s="7" t="s">
        <v>65179</v>
      </c>
      <c r="J481" s="5" t="s">
        <v>64982</v>
      </c>
      <c r="L481" s="5" t="s">
        <v>57</v>
      </c>
    </row>
    <row r="482" spans="1:12" ht="15.75" customHeight="1">
      <c r="A482" s="9" t="s">
        <v>65180</v>
      </c>
      <c r="B482" s="43" t="s">
        <v>65181</v>
      </c>
      <c r="C482" s="13" t="s">
        <v>65182</v>
      </c>
      <c r="D482" s="29" t="s">
        <v>65183</v>
      </c>
      <c r="E482" s="44" t="s">
        <v>65184</v>
      </c>
      <c r="F482" s="29" t="s">
        <v>65185</v>
      </c>
      <c r="G482" s="5" t="s">
        <v>65186</v>
      </c>
      <c r="H482" s="6" t="s">
        <v>65187</v>
      </c>
      <c r="I482" s="7" t="s">
        <v>65188</v>
      </c>
      <c r="J482" s="5" t="s">
        <v>64982</v>
      </c>
      <c r="L482" s="5" t="s">
        <v>57</v>
      </c>
    </row>
    <row r="483" spans="1:12" ht="15.75" customHeight="1">
      <c r="A483" s="9" t="s">
        <v>65189</v>
      </c>
      <c r="B483" s="43" t="s">
        <v>65190</v>
      </c>
      <c r="C483" s="13" t="s">
        <v>65191</v>
      </c>
      <c r="D483" s="29" t="s">
        <v>65192</v>
      </c>
      <c r="E483" s="44" t="s">
        <v>65193</v>
      </c>
      <c r="F483" s="29" t="s">
        <v>65194</v>
      </c>
      <c r="G483" s="5" t="s">
        <v>65195</v>
      </c>
      <c r="H483" s="6" t="s">
        <v>65196</v>
      </c>
      <c r="I483" s="7" t="s">
        <v>65197</v>
      </c>
      <c r="J483" s="5" t="s">
        <v>64982</v>
      </c>
      <c r="L483" s="5" t="s">
        <v>57</v>
      </c>
    </row>
    <row r="484" spans="1:12" ht="15.75" customHeight="1">
      <c r="A484" s="9" t="s">
        <v>65198</v>
      </c>
      <c r="B484" s="43" t="s">
        <v>65199</v>
      </c>
      <c r="C484" s="13" t="s">
        <v>65200</v>
      </c>
      <c r="D484" s="7" t="s">
        <v>65201</v>
      </c>
      <c r="E484" s="44" t="s">
        <v>65202</v>
      </c>
      <c r="F484" s="29" t="s">
        <v>65203</v>
      </c>
      <c r="G484" s="5" t="s">
        <v>65204</v>
      </c>
      <c r="H484" s="6" t="s">
        <v>65205</v>
      </c>
      <c r="I484" s="7" t="s">
        <v>65206</v>
      </c>
      <c r="J484" s="5" t="s">
        <v>64982</v>
      </c>
      <c r="L484" s="5" t="s">
        <v>57</v>
      </c>
    </row>
    <row r="485" spans="1:12">
      <c r="A485" s="9" t="s">
        <v>65207</v>
      </c>
      <c r="B485" s="5" t="s">
        <v>65208</v>
      </c>
      <c r="C485" s="5" t="s">
        <v>65209</v>
      </c>
      <c r="D485" s="29" t="s">
        <v>65210</v>
      </c>
      <c r="E485" s="44" t="s">
        <v>65211</v>
      </c>
      <c r="F485" s="29" t="s">
        <v>65212</v>
      </c>
      <c r="G485" s="5" t="s">
        <v>65213</v>
      </c>
      <c r="H485" s="6" t="s">
        <v>65214</v>
      </c>
      <c r="I485" s="7" t="s">
        <v>65215</v>
      </c>
      <c r="J485" s="5" t="s">
        <v>64982</v>
      </c>
      <c r="L485" s="5" t="s">
        <v>57</v>
      </c>
    </row>
    <row r="486" spans="1:12">
      <c r="A486" s="9" t="s">
        <v>65216</v>
      </c>
      <c r="B486" s="13" t="s">
        <v>17295</v>
      </c>
      <c r="C486" s="13" t="s">
        <v>17296</v>
      </c>
      <c r="D486" s="29" t="s">
        <v>17297</v>
      </c>
      <c r="E486" s="41" t="s">
        <v>17298</v>
      </c>
      <c r="F486" s="29" t="s">
        <v>17299</v>
      </c>
      <c r="G486" s="5" t="s">
        <v>65217</v>
      </c>
      <c r="H486" s="6" t="s">
        <v>17301</v>
      </c>
      <c r="I486" s="7" t="s">
        <v>17302</v>
      </c>
      <c r="J486" s="5" t="s">
        <v>64982</v>
      </c>
      <c r="L486" s="5" t="s">
        <v>57</v>
      </c>
    </row>
    <row r="487" spans="1:12" ht="15.75" customHeight="1">
      <c r="A487" s="9" t="s">
        <v>65218</v>
      </c>
      <c r="B487" s="98" t="s">
        <v>65219</v>
      </c>
      <c r="C487" s="13" t="s">
        <v>65220</v>
      </c>
      <c r="D487" s="5" t="s">
        <v>65221</v>
      </c>
      <c r="E487" s="151" t="s">
        <v>65222</v>
      </c>
      <c r="F487" s="13" t="s">
        <v>65223</v>
      </c>
      <c r="G487" s="5" t="s">
        <v>65224</v>
      </c>
      <c r="H487" s="6" t="s">
        <v>65225</v>
      </c>
      <c r="I487" s="7" t="s">
        <v>65226</v>
      </c>
      <c r="J487" s="5"/>
      <c r="L487" s="5" t="s">
        <v>57</v>
      </c>
    </row>
    <row r="488" spans="1:12">
      <c r="A488" s="9" t="s">
        <v>65227</v>
      </c>
      <c r="B488" s="13" t="s">
        <v>14503</v>
      </c>
      <c r="C488" s="13" t="s">
        <v>14504</v>
      </c>
      <c r="D488" s="29" t="s">
        <v>14495</v>
      </c>
      <c r="E488" s="41" t="s">
        <v>14505</v>
      </c>
      <c r="F488" s="29" t="s">
        <v>14506</v>
      </c>
      <c r="G488" s="5" t="s">
        <v>65228</v>
      </c>
      <c r="H488" s="6" t="s">
        <v>14507</v>
      </c>
      <c r="I488" s="7" t="s">
        <v>14505</v>
      </c>
      <c r="J488" s="5" t="s">
        <v>64982</v>
      </c>
      <c r="L488" s="5" t="s">
        <v>57</v>
      </c>
    </row>
    <row r="489" spans="1:12">
      <c r="A489" s="9" t="s">
        <v>65229</v>
      </c>
      <c r="B489" s="13" t="s">
        <v>65230</v>
      </c>
      <c r="C489" s="13" t="s">
        <v>65231</v>
      </c>
      <c r="D489" s="29" t="s">
        <v>65232</v>
      </c>
      <c r="E489" s="41" t="s">
        <v>65233</v>
      </c>
      <c r="F489" s="29" t="s">
        <v>65234</v>
      </c>
      <c r="G489" s="5" t="s">
        <v>65235</v>
      </c>
      <c r="H489" s="6" t="s">
        <v>65236</v>
      </c>
      <c r="I489" s="7" t="s">
        <v>65237</v>
      </c>
      <c r="J489" s="5" t="s">
        <v>64982</v>
      </c>
      <c r="L489" s="5" t="s">
        <v>57</v>
      </c>
    </row>
    <row r="490" spans="1:12">
      <c r="A490" s="9" t="s">
        <v>65238</v>
      </c>
      <c r="B490" s="13" t="s">
        <v>65239</v>
      </c>
      <c r="C490" s="13" t="s">
        <v>65240</v>
      </c>
      <c r="D490" s="29" t="s">
        <v>23444</v>
      </c>
      <c r="E490" s="41" t="s">
        <v>65241</v>
      </c>
      <c r="F490" s="29" t="s">
        <v>65242</v>
      </c>
      <c r="G490" s="5" t="s">
        <v>23447</v>
      </c>
      <c r="H490" s="6" t="s">
        <v>65243</v>
      </c>
      <c r="I490" s="7" t="s">
        <v>65244</v>
      </c>
      <c r="J490" s="5" t="s">
        <v>65245</v>
      </c>
      <c r="L490" s="5" t="s">
        <v>57</v>
      </c>
    </row>
    <row r="491" spans="1:12">
      <c r="A491" s="9" t="s">
        <v>65246</v>
      </c>
      <c r="B491" s="13" t="s">
        <v>65247</v>
      </c>
      <c r="C491" s="13" t="s">
        <v>65248</v>
      </c>
      <c r="D491" s="29" t="s">
        <v>65249</v>
      </c>
      <c r="E491" s="41" t="s">
        <v>65250</v>
      </c>
      <c r="F491" s="29" t="s">
        <v>64969</v>
      </c>
      <c r="G491" s="5" t="s">
        <v>65251</v>
      </c>
      <c r="H491" s="6" t="s">
        <v>65252</v>
      </c>
      <c r="I491" s="7" t="s">
        <v>65253</v>
      </c>
      <c r="J491" s="5" t="s">
        <v>65245</v>
      </c>
      <c r="L491" s="5" t="s">
        <v>57</v>
      </c>
    </row>
    <row r="492" spans="1:12">
      <c r="A492" s="9" t="s">
        <v>65254</v>
      </c>
      <c r="B492" s="13" t="s">
        <v>65255</v>
      </c>
      <c r="C492" s="13" t="s">
        <v>65256</v>
      </c>
      <c r="D492" s="29" t="s">
        <v>65257</v>
      </c>
      <c r="E492" s="41" t="s">
        <v>65258</v>
      </c>
      <c r="F492" s="29" t="s">
        <v>65259</v>
      </c>
      <c r="G492" s="5" t="s">
        <v>65260</v>
      </c>
      <c r="H492" s="6" t="s">
        <v>24749</v>
      </c>
      <c r="I492" s="7" t="s">
        <v>65261</v>
      </c>
      <c r="J492" s="5" t="s">
        <v>65245</v>
      </c>
      <c r="L492" s="5" t="s">
        <v>57</v>
      </c>
    </row>
    <row r="493" spans="1:12" ht="15.75" customHeight="1">
      <c r="A493" s="9" t="s">
        <v>65262</v>
      </c>
      <c r="B493" s="43" t="s">
        <v>65263</v>
      </c>
      <c r="C493" s="13" t="s">
        <v>65264</v>
      </c>
      <c r="D493" s="29" t="s">
        <v>65265</v>
      </c>
      <c r="E493" s="44" t="s">
        <v>65266</v>
      </c>
      <c r="F493" s="29" t="s">
        <v>65267</v>
      </c>
      <c r="G493" s="5" t="s">
        <v>65268</v>
      </c>
      <c r="H493" s="6" t="s">
        <v>65269</v>
      </c>
      <c r="I493" s="7" t="s">
        <v>65270</v>
      </c>
      <c r="J493" s="5" t="s">
        <v>65245</v>
      </c>
      <c r="L493" s="5" t="s">
        <v>57</v>
      </c>
    </row>
    <row r="494" spans="1:12">
      <c r="A494" s="9" t="s">
        <v>65271</v>
      </c>
      <c r="B494" s="13" t="s">
        <v>65272</v>
      </c>
      <c r="C494" s="13" t="s">
        <v>65272</v>
      </c>
      <c r="D494" s="29" t="s">
        <v>65272</v>
      </c>
      <c r="E494" s="41" t="s">
        <v>65272</v>
      </c>
      <c r="F494" s="29" t="s">
        <v>65272</v>
      </c>
      <c r="G494" s="5" t="s">
        <v>65272</v>
      </c>
      <c r="H494" s="6" t="s">
        <v>65272</v>
      </c>
      <c r="I494" s="7" t="s">
        <v>65272</v>
      </c>
      <c r="J494" s="5" t="s">
        <v>65273</v>
      </c>
      <c r="L494" s="5" t="s">
        <v>57</v>
      </c>
    </row>
    <row r="495" spans="1:12">
      <c r="A495" s="9" t="s">
        <v>65274</v>
      </c>
      <c r="B495" s="13" t="s">
        <v>65275</v>
      </c>
      <c r="C495" s="13" t="s">
        <v>65276</v>
      </c>
      <c r="D495" s="7" t="s">
        <v>65277</v>
      </c>
      <c r="E495" s="41" t="s">
        <v>65278</v>
      </c>
      <c r="F495" s="29" t="s">
        <v>65279</v>
      </c>
      <c r="G495" s="5" t="s">
        <v>65280</v>
      </c>
      <c r="H495" s="6" t="s">
        <v>65281</v>
      </c>
      <c r="I495" s="7" t="s">
        <v>65282</v>
      </c>
      <c r="L495" s="5" t="s">
        <v>57</v>
      </c>
    </row>
    <row r="496" spans="1:12">
      <c r="A496" s="9" t="s">
        <v>65283</v>
      </c>
      <c r="B496" s="13" t="s">
        <v>23451</v>
      </c>
      <c r="C496" s="13" t="s">
        <v>23451</v>
      </c>
      <c r="D496" s="29" t="s">
        <v>23451</v>
      </c>
      <c r="E496" s="41" t="s">
        <v>23451</v>
      </c>
      <c r="F496" s="29" t="s">
        <v>23451</v>
      </c>
      <c r="G496" s="5" t="s">
        <v>23451</v>
      </c>
      <c r="H496" s="6" t="s">
        <v>23451</v>
      </c>
      <c r="I496" s="7"/>
      <c r="J496" s="5" t="s">
        <v>17</v>
      </c>
      <c r="K496" s="5" t="s">
        <v>57</v>
      </c>
      <c r="L496" s="5" t="s">
        <v>57</v>
      </c>
    </row>
    <row r="497" spans="1:12">
      <c r="A497" s="9" t="s">
        <v>65284</v>
      </c>
      <c r="B497" s="13" t="s">
        <v>3717</v>
      </c>
      <c r="C497" s="13" t="s">
        <v>3718</v>
      </c>
      <c r="D497" s="29" t="s">
        <v>3717</v>
      </c>
      <c r="E497" s="41" t="s">
        <v>3719</v>
      </c>
      <c r="F497" s="29" t="s">
        <v>3720</v>
      </c>
      <c r="G497" s="5" t="s">
        <v>25149</v>
      </c>
      <c r="H497" s="6" t="s">
        <v>3722</v>
      </c>
      <c r="I497" s="7" t="s">
        <v>3720</v>
      </c>
      <c r="J497" s="5" t="s">
        <v>65285</v>
      </c>
      <c r="L497" s="5" t="s">
        <v>57</v>
      </c>
    </row>
    <row r="498" spans="1:12">
      <c r="A498" s="9" t="s">
        <v>65286</v>
      </c>
      <c r="B498" s="13" t="s">
        <v>25160</v>
      </c>
      <c r="C498" s="13" t="s">
        <v>25160</v>
      </c>
      <c r="D498" s="29" t="s">
        <v>25160</v>
      </c>
      <c r="E498" s="41" t="s">
        <v>25160</v>
      </c>
      <c r="F498" s="29" t="s">
        <v>25160</v>
      </c>
      <c r="G498" s="5" t="s">
        <v>25160</v>
      </c>
      <c r="H498" s="6" t="s">
        <v>25161</v>
      </c>
      <c r="I498" s="7" t="s">
        <v>25160</v>
      </c>
      <c r="L498" s="5" t="s">
        <v>57</v>
      </c>
    </row>
    <row r="499" spans="1:12">
      <c r="A499" s="9" t="s">
        <v>65287</v>
      </c>
      <c r="B499" s="13" t="s">
        <v>65288</v>
      </c>
      <c r="C499" s="13" t="s">
        <v>65289</v>
      </c>
      <c r="D499" s="7" t="s">
        <v>65290</v>
      </c>
      <c r="E499" s="41" t="s">
        <v>65291</v>
      </c>
      <c r="F499" s="29" t="s">
        <v>65292</v>
      </c>
      <c r="G499" s="5" t="s">
        <v>65293</v>
      </c>
      <c r="H499" s="6" t="s">
        <v>65294</v>
      </c>
      <c r="I499" s="7" t="s">
        <v>65295</v>
      </c>
      <c r="L499" s="5" t="s">
        <v>57</v>
      </c>
    </row>
    <row r="500" spans="1:12">
      <c r="A500" s="9" t="s">
        <v>65296</v>
      </c>
      <c r="B500" s="13" t="s">
        <v>65297</v>
      </c>
      <c r="C500" s="13" t="s">
        <v>65297</v>
      </c>
      <c r="D500" s="29" t="s">
        <v>65297</v>
      </c>
      <c r="E500" s="41" t="s">
        <v>65297</v>
      </c>
      <c r="F500" s="29" t="s">
        <v>65297</v>
      </c>
      <c r="G500" s="5" t="s">
        <v>65297</v>
      </c>
      <c r="H500" s="6" t="s">
        <v>65297</v>
      </c>
      <c r="I500" s="7"/>
      <c r="J500" s="5" t="s">
        <v>17</v>
      </c>
      <c r="K500" s="5" t="s">
        <v>57</v>
      </c>
      <c r="L500" s="5" t="s">
        <v>57</v>
      </c>
    </row>
    <row r="501" spans="1:12" ht="15.75" customHeight="1">
      <c r="A501" s="9" t="s">
        <v>65298</v>
      </c>
      <c r="B501" s="43" t="s">
        <v>65299</v>
      </c>
      <c r="C501" s="13" t="s">
        <v>65300</v>
      </c>
      <c r="D501" s="29" t="s">
        <v>65301</v>
      </c>
      <c r="E501" s="44" t="s">
        <v>65302</v>
      </c>
      <c r="F501" s="29" t="s">
        <v>65303</v>
      </c>
      <c r="G501" s="5" t="s">
        <v>65304</v>
      </c>
      <c r="H501" s="6" t="s">
        <v>65305</v>
      </c>
      <c r="I501" s="7" t="s">
        <v>65306</v>
      </c>
      <c r="J501" s="5" t="s">
        <v>65307</v>
      </c>
      <c r="L501" s="5" t="s">
        <v>57</v>
      </c>
    </row>
    <row r="502" spans="1:12">
      <c r="A502" s="9" t="s">
        <v>65308</v>
      </c>
      <c r="B502" s="13" t="s">
        <v>65309</v>
      </c>
      <c r="C502" s="13" t="s">
        <v>65310</v>
      </c>
      <c r="D502" s="13" t="s">
        <v>65311</v>
      </c>
      <c r="E502" s="13" t="s">
        <v>65312</v>
      </c>
      <c r="F502" s="13" t="s">
        <v>65313</v>
      </c>
      <c r="G502" s="5" t="s">
        <v>65314</v>
      </c>
      <c r="H502" s="6" t="s">
        <v>65315</v>
      </c>
      <c r="I502" s="7" t="s">
        <v>65316</v>
      </c>
      <c r="L502" s="5" t="s">
        <v>57</v>
      </c>
    </row>
    <row r="503" spans="1:12">
      <c r="A503" s="9" t="s">
        <v>65317</v>
      </c>
      <c r="B503" s="13" t="s">
        <v>65318</v>
      </c>
      <c r="C503" s="13" t="s">
        <v>65318</v>
      </c>
      <c r="D503" s="13" t="s">
        <v>65318</v>
      </c>
      <c r="E503" s="152" t="s">
        <v>65318</v>
      </c>
      <c r="F503" s="13" t="s">
        <v>65318</v>
      </c>
      <c r="G503" s="5" t="s">
        <v>65318</v>
      </c>
      <c r="H503" s="6" t="s">
        <v>65318</v>
      </c>
      <c r="I503" s="7"/>
      <c r="J503" s="5" t="s">
        <v>17</v>
      </c>
      <c r="K503" s="5" t="s">
        <v>57</v>
      </c>
      <c r="L503" s="5" t="s">
        <v>57</v>
      </c>
    </row>
    <row r="504" spans="1:12">
      <c r="A504" s="9" t="s">
        <v>65319</v>
      </c>
      <c r="B504" s="13" t="s">
        <v>65320</v>
      </c>
      <c r="C504" s="13" t="s">
        <v>65321</v>
      </c>
      <c r="D504" s="13" t="s">
        <v>65322</v>
      </c>
      <c r="E504" s="13" t="s">
        <v>65323</v>
      </c>
      <c r="F504" s="13" t="s">
        <v>65324</v>
      </c>
      <c r="G504" s="5" t="s">
        <v>65325</v>
      </c>
      <c r="H504" s="6" t="s">
        <v>65326</v>
      </c>
      <c r="I504" s="7" t="s">
        <v>65327</v>
      </c>
      <c r="L504" s="5" t="s">
        <v>57</v>
      </c>
    </row>
    <row r="505" spans="1:12">
      <c r="A505" s="9" t="s">
        <v>65328</v>
      </c>
      <c r="B505" s="13" t="s">
        <v>65329</v>
      </c>
      <c r="C505" s="13" t="s">
        <v>65330</v>
      </c>
      <c r="D505" s="13" t="s">
        <v>65331</v>
      </c>
      <c r="E505" s="13" t="s">
        <v>65332</v>
      </c>
      <c r="F505" s="13" t="s">
        <v>65333</v>
      </c>
      <c r="G505" s="5" t="s">
        <v>65334</v>
      </c>
      <c r="H505" s="6" t="s">
        <v>17402</v>
      </c>
      <c r="I505" s="7" t="s">
        <v>65335</v>
      </c>
      <c r="L505" s="5" t="s">
        <v>57</v>
      </c>
    </row>
    <row r="506" spans="1:12">
      <c r="A506" s="9" t="s">
        <v>65336</v>
      </c>
      <c r="B506" s="13" t="s">
        <v>65337</v>
      </c>
      <c r="C506" s="13" t="s">
        <v>65338</v>
      </c>
      <c r="D506" s="13" t="s">
        <v>65339</v>
      </c>
      <c r="E506" s="13" t="s">
        <v>65340</v>
      </c>
      <c r="F506" s="13" t="s">
        <v>65340</v>
      </c>
      <c r="G506" s="5" t="s">
        <v>65341</v>
      </c>
      <c r="H506" s="6" t="s">
        <v>8479</v>
      </c>
      <c r="I506" s="7" t="s">
        <v>65342</v>
      </c>
      <c r="L506" s="5" t="s">
        <v>57</v>
      </c>
    </row>
    <row r="507" spans="1:12">
      <c r="A507" s="9" t="s">
        <v>65343</v>
      </c>
      <c r="B507" s="13" t="s">
        <v>65344</v>
      </c>
      <c r="C507" s="13" t="s">
        <v>65345</v>
      </c>
      <c r="D507" s="13" t="s">
        <v>65346</v>
      </c>
      <c r="E507" s="13" t="s">
        <v>65347</v>
      </c>
      <c r="F507" s="13" t="s">
        <v>65347</v>
      </c>
      <c r="G507" s="5" t="s">
        <v>65348</v>
      </c>
      <c r="H507" s="6" t="s">
        <v>8486</v>
      </c>
      <c r="I507" s="7" t="s">
        <v>65347</v>
      </c>
      <c r="L507" s="5" t="s">
        <v>57</v>
      </c>
    </row>
    <row r="508" spans="1:12">
      <c r="A508" s="9" t="s">
        <v>65349</v>
      </c>
      <c r="B508" s="13" t="s">
        <v>65350</v>
      </c>
      <c r="C508" s="13" t="s">
        <v>65351</v>
      </c>
      <c r="D508" s="13" t="s">
        <v>65352</v>
      </c>
      <c r="E508" s="13" t="s">
        <v>65353</v>
      </c>
      <c r="F508" s="13" t="s">
        <v>65354</v>
      </c>
      <c r="G508" s="5" t="s">
        <v>65355</v>
      </c>
      <c r="H508" s="6" t="s">
        <v>65356</v>
      </c>
      <c r="I508" s="7" t="s">
        <v>65357</v>
      </c>
      <c r="L508" s="5"/>
    </row>
    <row r="509" spans="1:12">
      <c r="A509" s="9" t="s">
        <v>65358</v>
      </c>
      <c r="B509" s="13" t="s">
        <v>65359</v>
      </c>
      <c r="C509" s="13" t="s">
        <v>65360</v>
      </c>
      <c r="D509" s="13" t="s">
        <v>65361</v>
      </c>
      <c r="E509" s="13" t="s">
        <v>65362</v>
      </c>
      <c r="F509" s="13" t="s">
        <v>65363</v>
      </c>
      <c r="G509" s="5" t="s">
        <v>65364</v>
      </c>
      <c r="H509" s="6" t="s">
        <v>65365</v>
      </c>
      <c r="I509" s="7" t="s">
        <v>65362</v>
      </c>
      <c r="L509" s="5"/>
    </row>
    <row r="510" spans="1:12">
      <c r="A510" s="9" t="s">
        <v>65366</v>
      </c>
      <c r="B510" s="13" t="s">
        <v>65367</v>
      </c>
      <c r="C510" s="13" t="s">
        <v>65368</v>
      </c>
      <c r="D510" s="13" t="s">
        <v>65369</v>
      </c>
      <c r="E510" s="13" t="s">
        <v>65370</v>
      </c>
      <c r="F510" s="13" t="s">
        <v>65371</v>
      </c>
      <c r="G510" s="5" t="s">
        <v>65372</v>
      </c>
      <c r="H510" s="6" t="s">
        <v>65373</v>
      </c>
      <c r="I510" s="7" t="s">
        <v>65374</v>
      </c>
      <c r="L510" s="5" t="s">
        <v>57</v>
      </c>
    </row>
    <row r="511" spans="1:12">
      <c r="A511" s="9" t="s">
        <v>65375</v>
      </c>
      <c r="B511" s="13" t="s">
        <v>65376</v>
      </c>
      <c r="C511" s="13" t="s">
        <v>65377</v>
      </c>
      <c r="D511" s="13" t="s">
        <v>65378</v>
      </c>
      <c r="E511" s="13" t="s">
        <v>65379</v>
      </c>
      <c r="F511" s="13" t="s">
        <v>65380</v>
      </c>
      <c r="G511" s="5" t="s">
        <v>65381</v>
      </c>
      <c r="H511" s="6" t="s">
        <v>65382</v>
      </c>
      <c r="I511" s="7" t="s">
        <v>65383</v>
      </c>
      <c r="L511" s="5" t="s">
        <v>57</v>
      </c>
    </row>
    <row r="512" spans="1:12">
      <c r="A512" s="9" t="s">
        <v>65384</v>
      </c>
      <c r="B512" s="13" t="s">
        <v>65385</v>
      </c>
      <c r="C512" s="13" t="s">
        <v>65386</v>
      </c>
      <c r="D512" s="13" t="s">
        <v>65387</v>
      </c>
      <c r="E512" s="13" t="s">
        <v>65388</v>
      </c>
      <c r="F512" s="13" t="s">
        <v>65389</v>
      </c>
      <c r="G512" s="5" t="s">
        <v>65390</v>
      </c>
      <c r="H512" s="6" t="s">
        <v>65391</v>
      </c>
      <c r="I512" s="7" t="s">
        <v>65392</v>
      </c>
      <c r="L512" s="5" t="s">
        <v>57</v>
      </c>
    </row>
    <row r="513" spans="1:12">
      <c r="A513" s="9" t="s">
        <v>65393</v>
      </c>
      <c r="B513" s="13" t="s">
        <v>65394</v>
      </c>
      <c r="C513" s="13" t="s">
        <v>65395</v>
      </c>
      <c r="D513" s="13" t="s">
        <v>65396</v>
      </c>
      <c r="E513" s="13" t="s">
        <v>65397</v>
      </c>
      <c r="F513" s="13" t="s">
        <v>65398</v>
      </c>
      <c r="G513" s="5" t="s">
        <v>65399</v>
      </c>
      <c r="H513" s="6" t="s">
        <v>65400</v>
      </c>
      <c r="I513" s="7" t="s">
        <v>65401</v>
      </c>
      <c r="L513" s="5" t="s">
        <v>57</v>
      </c>
    </row>
    <row r="514" spans="1:12">
      <c r="A514" s="9" t="s">
        <v>65402</v>
      </c>
      <c r="B514" s="13" t="s">
        <v>65403</v>
      </c>
      <c r="C514" s="13" t="s">
        <v>65404</v>
      </c>
      <c r="D514" s="29" t="s">
        <v>65405</v>
      </c>
      <c r="E514" s="41" t="s">
        <v>65406</v>
      </c>
      <c r="F514" s="29" t="s">
        <v>65407</v>
      </c>
      <c r="G514" s="5" t="s">
        <v>65408</v>
      </c>
      <c r="H514" s="6" t="s">
        <v>65409</v>
      </c>
      <c r="I514" s="7" t="s">
        <v>65410</v>
      </c>
      <c r="L514" s="5" t="s">
        <v>57</v>
      </c>
    </row>
    <row r="515" spans="1:12">
      <c r="A515" s="9" t="s">
        <v>65411</v>
      </c>
      <c r="B515" s="13" t="s">
        <v>65412</v>
      </c>
      <c r="C515" s="13" t="s">
        <v>65413</v>
      </c>
      <c r="D515" s="29" t="s">
        <v>65414</v>
      </c>
      <c r="E515" s="41" t="s">
        <v>65415</v>
      </c>
      <c r="F515" s="29" t="s">
        <v>65416</v>
      </c>
      <c r="G515" s="5" t="s">
        <v>65417</v>
      </c>
      <c r="H515" s="6" t="s">
        <v>65418</v>
      </c>
      <c r="I515" s="7" t="s">
        <v>65419</v>
      </c>
      <c r="L515" s="5" t="s">
        <v>57</v>
      </c>
    </row>
    <row r="516" spans="1:12">
      <c r="A516" s="9" t="s">
        <v>65420</v>
      </c>
      <c r="B516" s="13" t="s">
        <v>65421</v>
      </c>
      <c r="C516" s="13" t="s">
        <v>65422</v>
      </c>
      <c r="D516" s="29" t="s">
        <v>65423</v>
      </c>
      <c r="E516" s="41" t="s">
        <v>65424</v>
      </c>
      <c r="F516" s="29" t="s">
        <v>65425</v>
      </c>
      <c r="G516" s="5" t="s">
        <v>65426</v>
      </c>
      <c r="H516" s="6" t="s">
        <v>65427</v>
      </c>
      <c r="I516" s="7" t="s">
        <v>65428</v>
      </c>
      <c r="L516" s="5" t="s">
        <v>57</v>
      </c>
    </row>
    <row r="517" spans="1:12">
      <c r="A517" s="9" t="s">
        <v>65429</v>
      </c>
      <c r="B517" s="13" t="s">
        <v>65430</v>
      </c>
      <c r="C517" s="13" t="s">
        <v>65431</v>
      </c>
      <c r="D517" s="29" t="s">
        <v>65432</v>
      </c>
      <c r="E517" s="41" t="s">
        <v>65433</v>
      </c>
      <c r="F517" s="29" t="s">
        <v>65434</v>
      </c>
      <c r="G517" s="5" t="s">
        <v>65435</v>
      </c>
      <c r="H517" s="6" t="s">
        <v>65436</v>
      </c>
      <c r="I517" s="7" t="s">
        <v>65437</v>
      </c>
      <c r="L517" s="5" t="s">
        <v>57</v>
      </c>
    </row>
    <row r="518" spans="1:12">
      <c r="A518" s="9" t="s">
        <v>65438</v>
      </c>
      <c r="B518" s="13" t="s">
        <v>65439</v>
      </c>
      <c r="C518" s="13" t="s">
        <v>65440</v>
      </c>
      <c r="D518" s="13" t="s">
        <v>65441</v>
      </c>
      <c r="E518" s="13" t="s">
        <v>65442</v>
      </c>
      <c r="F518" s="13" t="s">
        <v>65443</v>
      </c>
      <c r="G518" s="5" t="s">
        <v>65444</v>
      </c>
      <c r="H518" s="6" t="s">
        <v>65445</v>
      </c>
      <c r="I518" s="7" t="s">
        <v>65446</v>
      </c>
      <c r="L518" s="5" t="s">
        <v>57</v>
      </c>
    </row>
    <row r="519" spans="1:12">
      <c r="A519" s="9" t="s">
        <v>65447</v>
      </c>
      <c r="B519" s="13" t="s">
        <v>20790</v>
      </c>
      <c r="C519" s="13" t="s">
        <v>20790</v>
      </c>
      <c r="D519" s="29" t="s">
        <v>20790</v>
      </c>
      <c r="E519" s="41" t="s">
        <v>20790</v>
      </c>
      <c r="F519" s="29" t="s">
        <v>20790</v>
      </c>
      <c r="G519" s="5" t="s">
        <v>20790</v>
      </c>
      <c r="H519" s="6" t="s">
        <v>20790</v>
      </c>
      <c r="I519" s="7"/>
      <c r="J519" s="5" t="s">
        <v>17</v>
      </c>
      <c r="K519" s="5" t="s">
        <v>57</v>
      </c>
      <c r="L519" s="5" t="s">
        <v>57</v>
      </c>
    </row>
    <row r="520" spans="1:12">
      <c r="A520" s="9" t="s">
        <v>65448</v>
      </c>
      <c r="B520" s="13" t="s">
        <v>65449</v>
      </c>
      <c r="C520" s="13" t="s">
        <v>65450</v>
      </c>
      <c r="D520" s="29" t="s">
        <v>65451</v>
      </c>
      <c r="E520" s="41" t="s">
        <v>65452</v>
      </c>
      <c r="F520" s="29" t="s">
        <v>65453</v>
      </c>
      <c r="G520" s="5" t="s">
        <v>65454</v>
      </c>
      <c r="H520" s="6" t="s">
        <v>65455</v>
      </c>
      <c r="I520" s="7" t="s">
        <v>65456</v>
      </c>
      <c r="L520" s="5" t="s">
        <v>57</v>
      </c>
    </row>
    <row r="521" spans="1:12" ht="15.75" customHeight="1">
      <c r="A521" s="9" t="s">
        <v>65457</v>
      </c>
      <c r="B521" s="43" t="s">
        <v>65458</v>
      </c>
      <c r="C521" s="13" t="s">
        <v>65459</v>
      </c>
      <c r="D521" s="29" t="s">
        <v>65460</v>
      </c>
      <c r="E521" s="44" t="s">
        <v>3719</v>
      </c>
      <c r="F521" s="29" t="s">
        <v>3720</v>
      </c>
      <c r="G521" s="5" t="s">
        <v>65461</v>
      </c>
      <c r="H521" s="6" t="s">
        <v>3722</v>
      </c>
      <c r="I521" s="7" t="s">
        <v>65462</v>
      </c>
      <c r="L521" s="5" t="s">
        <v>57</v>
      </c>
    </row>
    <row r="522" spans="1:12" ht="15.75" customHeight="1">
      <c r="A522" s="9" t="s">
        <v>65463</v>
      </c>
      <c r="B522" s="43" t="s">
        <v>65464</v>
      </c>
      <c r="C522" s="13" t="s">
        <v>3718</v>
      </c>
      <c r="D522" s="29" t="s">
        <v>65465</v>
      </c>
      <c r="E522" s="44" t="s">
        <v>65466</v>
      </c>
      <c r="F522" s="29" t="s">
        <v>65467</v>
      </c>
      <c r="G522" s="5" t="s">
        <v>65468</v>
      </c>
      <c r="H522" s="6" t="s">
        <v>65469</v>
      </c>
      <c r="I522" s="7" t="s">
        <v>65470</v>
      </c>
      <c r="L522" s="5" t="s">
        <v>57</v>
      </c>
    </row>
    <row r="523" spans="1:12">
      <c r="A523" s="15" t="s">
        <v>65471</v>
      </c>
      <c r="B523" s="7" t="s">
        <v>64058</v>
      </c>
      <c r="C523" s="7" t="s">
        <v>64059</v>
      </c>
      <c r="D523" s="7" t="s">
        <v>64058</v>
      </c>
      <c r="E523" s="46" t="s">
        <v>64060</v>
      </c>
      <c r="F523" s="7" t="s">
        <v>64061</v>
      </c>
      <c r="G523" s="5" t="s">
        <v>64062</v>
      </c>
      <c r="H523" s="6" t="s">
        <v>65472</v>
      </c>
      <c r="I523" s="7" t="s">
        <v>64060</v>
      </c>
      <c r="J523" s="5" t="s">
        <v>65473</v>
      </c>
      <c r="L523" s="5" t="s">
        <v>57</v>
      </c>
    </row>
    <row r="524" spans="1:12">
      <c r="A524" s="15" t="s">
        <v>65474</v>
      </c>
      <c r="B524" s="7" t="s">
        <v>65475</v>
      </c>
      <c r="C524" s="7" t="s">
        <v>65475</v>
      </c>
      <c r="D524" s="7" t="s">
        <v>65475</v>
      </c>
      <c r="E524" s="46" t="s">
        <v>65475</v>
      </c>
      <c r="F524" s="7" t="s">
        <v>65476</v>
      </c>
      <c r="G524" s="5" t="s">
        <v>65475</v>
      </c>
      <c r="H524" s="6" t="s">
        <v>65477</v>
      </c>
      <c r="I524" s="7" t="s">
        <v>65475</v>
      </c>
      <c r="J524" s="5" t="s">
        <v>65473</v>
      </c>
      <c r="L524" s="5" t="s">
        <v>57</v>
      </c>
    </row>
    <row r="525" spans="1:12">
      <c r="A525" s="15" t="s">
        <v>65478</v>
      </c>
      <c r="B525" s="7" t="s">
        <v>65479</v>
      </c>
      <c r="C525" s="7" t="s">
        <v>65480</v>
      </c>
      <c r="D525" s="7" t="s">
        <v>65481</v>
      </c>
      <c r="E525" s="7" t="s">
        <v>65482</v>
      </c>
      <c r="F525" s="7" t="s">
        <v>65483</v>
      </c>
      <c r="G525" s="5" t="s">
        <v>65484</v>
      </c>
      <c r="H525" s="6" t="s">
        <v>65485</v>
      </c>
      <c r="I525" s="7" t="s">
        <v>65486</v>
      </c>
      <c r="J525" s="5" t="s">
        <v>65473</v>
      </c>
      <c r="L525" s="5" t="s">
        <v>57</v>
      </c>
    </row>
    <row r="526" spans="1:12">
      <c r="A526" s="15" t="s">
        <v>65487</v>
      </c>
      <c r="B526" s="7" t="s">
        <v>65488</v>
      </c>
      <c r="C526" s="7" t="s">
        <v>65489</v>
      </c>
      <c r="D526" s="7" t="s">
        <v>65490</v>
      </c>
      <c r="E526" s="7" t="s">
        <v>65491</v>
      </c>
      <c r="F526" s="7" t="s">
        <v>65492</v>
      </c>
      <c r="G526" s="5" t="s">
        <v>65493</v>
      </c>
      <c r="H526" s="6" t="s">
        <v>65494</v>
      </c>
      <c r="I526" s="7" t="s">
        <v>65495</v>
      </c>
      <c r="J526" s="5" t="s">
        <v>65473</v>
      </c>
      <c r="L526" s="5" t="s">
        <v>57</v>
      </c>
    </row>
    <row r="527" spans="1:12">
      <c r="A527" s="15" t="s">
        <v>65496</v>
      </c>
      <c r="B527" s="13" t="s">
        <v>65497</v>
      </c>
      <c r="C527" s="13" t="s">
        <v>65497</v>
      </c>
      <c r="D527" s="13" t="s">
        <v>65497</v>
      </c>
      <c r="E527" s="13" t="s">
        <v>65497</v>
      </c>
      <c r="F527" s="13" t="s">
        <v>65497</v>
      </c>
      <c r="G527" s="5"/>
      <c r="H527" s="13" t="s">
        <v>65497</v>
      </c>
      <c r="I527" s="7"/>
      <c r="J527" s="5" t="s">
        <v>65473</v>
      </c>
      <c r="L527" s="5" t="s">
        <v>57</v>
      </c>
    </row>
    <row r="528" spans="1:12">
      <c r="A528" s="15" t="s">
        <v>65498</v>
      </c>
      <c r="B528" s="7" t="s">
        <v>65499</v>
      </c>
      <c r="C528" s="7" t="s">
        <v>65500</v>
      </c>
      <c r="D528" s="7" t="s">
        <v>65501</v>
      </c>
      <c r="E528" s="7" t="s">
        <v>65502</v>
      </c>
      <c r="F528" s="7" t="s">
        <v>65503</v>
      </c>
      <c r="G528" s="5" t="s">
        <v>65504</v>
      </c>
      <c r="H528" s="6" t="s">
        <v>65505</v>
      </c>
      <c r="I528" s="7" t="s">
        <v>65506</v>
      </c>
      <c r="J528" s="5" t="s">
        <v>65473</v>
      </c>
      <c r="L528" s="5" t="s">
        <v>57</v>
      </c>
    </row>
    <row r="529" spans="1:12">
      <c r="A529" s="15" t="s">
        <v>65507</v>
      </c>
      <c r="B529" s="7" t="s">
        <v>65508</v>
      </c>
      <c r="C529" s="7" t="s">
        <v>65509</v>
      </c>
      <c r="D529" s="7" t="s">
        <v>65510</v>
      </c>
      <c r="E529" s="7" t="s">
        <v>65511</v>
      </c>
      <c r="F529" s="7" t="s">
        <v>65508</v>
      </c>
      <c r="G529" s="5" t="s">
        <v>65512</v>
      </c>
      <c r="H529" s="6" t="s">
        <v>65513</v>
      </c>
      <c r="I529" s="7" t="s">
        <v>65514</v>
      </c>
      <c r="J529" s="5" t="s">
        <v>65473</v>
      </c>
      <c r="L529" s="5" t="s">
        <v>57</v>
      </c>
    </row>
    <row r="530" spans="1:12">
      <c r="A530" s="15" t="s">
        <v>65515</v>
      </c>
      <c r="B530" s="7" t="s">
        <v>65516</v>
      </c>
      <c r="C530" s="7" t="s">
        <v>65517</v>
      </c>
      <c r="D530" s="7" t="s">
        <v>65518</v>
      </c>
      <c r="E530" s="7" t="s">
        <v>65519</v>
      </c>
      <c r="F530" s="7" t="s">
        <v>65520</v>
      </c>
      <c r="G530" s="5" t="s">
        <v>65521</v>
      </c>
      <c r="H530" s="7" t="s">
        <v>65522</v>
      </c>
      <c r="I530" s="7" t="s">
        <v>65523</v>
      </c>
      <c r="J530" s="5" t="s">
        <v>65473</v>
      </c>
      <c r="L530" s="5" t="s">
        <v>57</v>
      </c>
    </row>
    <row r="531" spans="1:12">
      <c r="A531" s="15" t="s">
        <v>65524</v>
      </c>
      <c r="B531" s="13" t="s">
        <v>65497</v>
      </c>
      <c r="C531" s="13" t="s">
        <v>65497</v>
      </c>
      <c r="D531" s="13" t="s">
        <v>65497</v>
      </c>
      <c r="E531" s="13" t="s">
        <v>65497</v>
      </c>
      <c r="F531" s="13" t="s">
        <v>65497</v>
      </c>
      <c r="G531" s="5"/>
      <c r="H531" s="13" t="s">
        <v>65497</v>
      </c>
      <c r="I531" s="7"/>
      <c r="J531" s="5" t="s">
        <v>65473</v>
      </c>
      <c r="L531" s="5" t="s">
        <v>57</v>
      </c>
    </row>
    <row r="532" spans="1:12">
      <c r="A532" s="15" t="s">
        <v>65525</v>
      </c>
      <c r="B532" s="7" t="s">
        <v>65526</v>
      </c>
      <c r="C532" s="7" t="s">
        <v>65527</v>
      </c>
      <c r="D532" s="7" t="s">
        <v>65528</v>
      </c>
      <c r="E532" s="7" t="s">
        <v>65529</v>
      </c>
      <c r="F532" s="7" t="s">
        <v>65530</v>
      </c>
      <c r="G532" s="5" t="s">
        <v>65531</v>
      </c>
      <c r="H532" s="6" t="s">
        <v>65532</v>
      </c>
      <c r="I532" s="7" t="s">
        <v>65533</v>
      </c>
      <c r="J532" s="5" t="s">
        <v>65473</v>
      </c>
      <c r="L532" s="5" t="s">
        <v>57</v>
      </c>
    </row>
    <row r="533" spans="1:12">
      <c r="A533" s="15" t="s">
        <v>65534</v>
      </c>
      <c r="B533" s="7" t="s">
        <v>65535</v>
      </c>
      <c r="C533" s="7" t="s">
        <v>65535</v>
      </c>
      <c r="D533" s="7" t="s">
        <v>65535</v>
      </c>
      <c r="E533" s="7" t="s">
        <v>65535</v>
      </c>
      <c r="F533" s="7" t="s">
        <v>65535</v>
      </c>
      <c r="G533" s="5" t="s">
        <v>65536</v>
      </c>
      <c r="H533" s="6" t="s">
        <v>65535</v>
      </c>
      <c r="I533" s="7" t="s">
        <v>65536</v>
      </c>
      <c r="J533" s="5" t="s">
        <v>65473</v>
      </c>
      <c r="L533" s="5" t="s">
        <v>57</v>
      </c>
    </row>
    <row r="534" spans="1:12">
      <c r="A534" s="9" t="s">
        <v>65537</v>
      </c>
      <c r="B534" s="13" t="s">
        <v>65497</v>
      </c>
      <c r="C534" s="13" t="s">
        <v>65497</v>
      </c>
      <c r="D534" s="13" t="s">
        <v>65497</v>
      </c>
      <c r="E534" s="13" t="s">
        <v>65497</v>
      </c>
      <c r="F534" s="13" t="s">
        <v>65497</v>
      </c>
      <c r="G534" s="5"/>
      <c r="H534" s="13" t="s">
        <v>65497</v>
      </c>
      <c r="I534" s="7"/>
      <c r="J534" s="5" t="s">
        <v>65473</v>
      </c>
      <c r="L534" s="5" t="s">
        <v>57</v>
      </c>
    </row>
    <row r="535" spans="1:12">
      <c r="A535" s="9" t="s">
        <v>65538</v>
      </c>
      <c r="B535" s="13" t="s">
        <v>65539</v>
      </c>
      <c r="C535" s="13" t="s">
        <v>65540</v>
      </c>
      <c r="D535" s="7" t="s">
        <v>65541</v>
      </c>
      <c r="E535" s="13" t="s">
        <v>65542</v>
      </c>
      <c r="F535" s="13" t="s">
        <v>65543</v>
      </c>
      <c r="G535" s="5" t="s">
        <v>65544</v>
      </c>
      <c r="H535" s="6" t="s">
        <v>65545</v>
      </c>
      <c r="I535" s="7" t="s">
        <v>65546</v>
      </c>
      <c r="J535" s="5" t="s">
        <v>65473</v>
      </c>
      <c r="L535" s="5" t="s">
        <v>57</v>
      </c>
    </row>
    <row r="536" spans="1:12">
      <c r="A536" s="9" t="s">
        <v>65547</v>
      </c>
      <c r="B536" s="7" t="s">
        <v>65548</v>
      </c>
      <c r="C536" s="7" t="s">
        <v>65549</v>
      </c>
      <c r="D536" s="7" t="s">
        <v>65550</v>
      </c>
      <c r="E536" s="7" t="s">
        <v>65551</v>
      </c>
      <c r="F536" s="7" t="s">
        <v>65552</v>
      </c>
      <c r="G536" s="5" t="s">
        <v>65553</v>
      </c>
      <c r="H536" s="6" t="s">
        <v>65554</v>
      </c>
      <c r="I536" s="7" t="s">
        <v>65555</v>
      </c>
      <c r="J536" s="5" t="s">
        <v>65473</v>
      </c>
      <c r="L536" s="5" t="s">
        <v>57</v>
      </c>
    </row>
    <row r="537" spans="1:12">
      <c r="A537" s="9" t="s">
        <v>65556</v>
      </c>
      <c r="B537" s="13" t="s">
        <v>65497</v>
      </c>
      <c r="C537" s="13" t="s">
        <v>65497</v>
      </c>
      <c r="D537" s="13" t="s">
        <v>65497</v>
      </c>
      <c r="E537" s="13" t="s">
        <v>65497</v>
      </c>
      <c r="F537" s="13" t="s">
        <v>65497</v>
      </c>
      <c r="G537" s="5"/>
      <c r="H537" s="13" t="s">
        <v>65497</v>
      </c>
      <c r="I537" s="7"/>
      <c r="J537" s="5" t="s">
        <v>65473</v>
      </c>
      <c r="L537" s="5" t="s">
        <v>57</v>
      </c>
    </row>
    <row r="538" spans="1:12">
      <c r="A538" s="9" t="s">
        <v>65557</v>
      </c>
      <c r="B538" s="7" t="s">
        <v>65558</v>
      </c>
      <c r="C538" s="7" t="s">
        <v>65559</v>
      </c>
      <c r="D538" s="7" t="s">
        <v>65560</v>
      </c>
      <c r="E538" s="7" t="s">
        <v>65561</v>
      </c>
      <c r="F538" s="7" t="s">
        <v>65562</v>
      </c>
      <c r="G538" s="5" t="s">
        <v>65563</v>
      </c>
      <c r="H538" s="6" t="s">
        <v>65564</v>
      </c>
      <c r="I538" s="7" t="s">
        <v>65565</v>
      </c>
      <c r="J538" s="5" t="s">
        <v>65473</v>
      </c>
      <c r="L538" s="5" t="s">
        <v>57</v>
      </c>
    </row>
    <row r="539" spans="1:12">
      <c r="A539" s="9" t="s">
        <v>65566</v>
      </c>
      <c r="B539" s="13" t="s">
        <v>65497</v>
      </c>
      <c r="C539" s="13" t="s">
        <v>65497</v>
      </c>
      <c r="D539" s="13" t="s">
        <v>65497</v>
      </c>
      <c r="E539" s="13" t="s">
        <v>65497</v>
      </c>
      <c r="F539" s="13" t="s">
        <v>65497</v>
      </c>
      <c r="G539" s="5"/>
      <c r="H539" s="13" t="s">
        <v>65497</v>
      </c>
      <c r="I539" s="7"/>
      <c r="J539" s="5" t="s">
        <v>65473</v>
      </c>
      <c r="L539" s="5" t="s">
        <v>57</v>
      </c>
    </row>
    <row r="540" spans="1:12">
      <c r="A540" s="9" t="s">
        <v>65567</v>
      </c>
      <c r="B540" s="16" t="s">
        <v>65568</v>
      </c>
      <c r="C540" s="16" t="s">
        <v>65568</v>
      </c>
      <c r="D540" s="16" t="s">
        <v>65568</v>
      </c>
      <c r="E540" s="16" t="s">
        <v>65568</v>
      </c>
      <c r="F540" s="16" t="s">
        <v>65568</v>
      </c>
      <c r="G540" s="3" t="s">
        <v>65568</v>
      </c>
      <c r="H540" s="6" t="s">
        <v>65568</v>
      </c>
      <c r="I540" s="7" t="s">
        <v>65568</v>
      </c>
      <c r="J540" s="5" t="s">
        <v>65473</v>
      </c>
      <c r="L540" s="5" t="s">
        <v>57</v>
      </c>
    </row>
    <row r="541" spans="1:12">
      <c r="A541" s="9" t="s">
        <v>65569</v>
      </c>
      <c r="B541" s="7" t="s">
        <v>65570</v>
      </c>
      <c r="C541" s="7" t="s">
        <v>65571</v>
      </c>
      <c r="D541" s="7" t="s">
        <v>65572</v>
      </c>
      <c r="E541" s="7" t="s">
        <v>65573</v>
      </c>
      <c r="F541" s="7" t="s">
        <v>65574</v>
      </c>
      <c r="G541" s="5" t="s">
        <v>65575</v>
      </c>
      <c r="H541" s="6" t="s">
        <v>65576</v>
      </c>
      <c r="I541" s="7" t="s">
        <v>65577</v>
      </c>
      <c r="J541" s="5" t="s">
        <v>65473</v>
      </c>
      <c r="L541" s="5" t="s">
        <v>57</v>
      </c>
    </row>
    <row r="542" spans="1:12">
      <c r="A542" s="9" t="s">
        <v>65578</v>
      </c>
      <c r="B542" s="7" t="s">
        <v>65579</v>
      </c>
      <c r="C542" s="7" t="s">
        <v>65580</v>
      </c>
      <c r="D542" s="7" t="s">
        <v>65581</v>
      </c>
      <c r="E542" s="7" t="s">
        <v>65582</v>
      </c>
      <c r="F542" s="7" t="s">
        <v>65583</v>
      </c>
      <c r="G542" s="5" t="s">
        <v>65584</v>
      </c>
      <c r="H542" s="6" t="s">
        <v>65585</v>
      </c>
      <c r="I542" s="7" t="s">
        <v>65586</v>
      </c>
      <c r="J542" s="5" t="s">
        <v>65473</v>
      </c>
      <c r="L542" s="5" t="s">
        <v>57</v>
      </c>
    </row>
    <row r="543" spans="1:12">
      <c r="A543" s="9" t="s">
        <v>65587</v>
      </c>
      <c r="B543" s="7" t="s">
        <v>65588</v>
      </c>
      <c r="C543" s="7" t="s">
        <v>65589</v>
      </c>
      <c r="D543" s="7" t="s">
        <v>65590</v>
      </c>
      <c r="E543" s="46" t="s">
        <v>65591</v>
      </c>
      <c r="F543" s="16" t="s">
        <v>65592</v>
      </c>
      <c r="G543" s="5" t="s">
        <v>65593</v>
      </c>
      <c r="H543" s="6" t="s">
        <v>65594</v>
      </c>
      <c r="I543" s="7" t="s">
        <v>65595</v>
      </c>
      <c r="J543" s="5" t="s">
        <v>65473</v>
      </c>
      <c r="L543" s="5" t="s">
        <v>57</v>
      </c>
    </row>
    <row r="544" spans="1:12">
      <c r="A544" s="9" t="s">
        <v>65596</v>
      </c>
      <c r="B544" s="13" t="s">
        <v>65597</v>
      </c>
      <c r="C544" s="13" t="s">
        <v>65598</v>
      </c>
      <c r="D544" s="29" t="s">
        <v>65599</v>
      </c>
      <c r="E544" s="41" t="s">
        <v>65600</v>
      </c>
      <c r="F544" s="29" t="s">
        <v>65601</v>
      </c>
      <c r="G544" s="5" t="s">
        <v>65602</v>
      </c>
      <c r="H544" s="6" t="s">
        <v>65603</v>
      </c>
      <c r="I544" s="7" t="s">
        <v>65604</v>
      </c>
      <c r="J544" s="5" t="s">
        <v>65605</v>
      </c>
      <c r="L544" s="5" t="s">
        <v>57</v>
      </c>
    </row>
    <row r="545" spans="1:12">
      <c r="A545" s="9" t="s">
        <v>65606</v>
      </c>
      <c r="B545" s="13" t="s">
        <v>65607</v>
      </c>
      <c r="C545" s="13" t="s">
        <v>65608</v>
      </c>
      <c r="D545" s="29" t="s">
        <v>65609</v>
      </c>
      <c r="E545" s="41" t="s">
        <v>65610</v>
      </c>
      <c r="F545" s="29" t="s">
        <v>65611</v>
      </c>
      <c r="G545" s="5" t="s">
        <v>65612</v>
      </c>
      <c r="H545" s="6" t="s">
        <v>65613</v>
      </c>
      <c r="I545" s="7" t="s">
        <v>65614</v>
      </c>
      <c r="L545" s="5" t="s">
        <v>57</v>
      </c>
    </row>
    <row r="546" spans="1:12">
      <c r="A546" s="9" t="s">
        <v>65615</v>
      </c>
      <c r="B546" s="13" t="s">
        <v>65616</v>
      </c>
      <c r="C546" s="13" t="s">
        <v>65617</v>
      </c>
      <c r="D546" s="7" t="s">
        <v>65618</v>
      </c>
      <c r="E546" s="41" t="s">
        <v>65619</v>
      </c>
      <c r="F546" s="29" t="s">
        <v>65620</v>
      </c>
      <c r="G546" s="5" t="s">
        <v>65621</v>
      </c>
      <c r="H546" s="6" t="s">
        <v>65622</v>
      </c>
      <c r="I546" s="7" t="s">
        <v>65623</v>
      </c>
      <c r="L546" s="5" t="s">
        <v>57</v>
      </c>
    </row>
    <row r="547" spans="1:12">
      <c r="A547" s="9" t="s">
        <v>65624</v>
      </c>
      <c r="B547" s="13" t="s">
        <v>65625</v>
      </c>
      <c r="C547" s="13" t="s">
        <v>65626</v>
      </c>
      <c r="D547" s="29" t="s">
        <v>65627</v>
      </c>
      <c r="E547" s="41" t="s">
        <v>65628</v>
      </c>
      <c r="F547" s="29" t="s">
        <v>65629</v>
      </c>
      <c r="G547" s="5" t="s">
        <v>65630</v>
      </c>
      <c r="H547" s="6" t="s">
        <v>65631</v>
      </c>
      <c r="I547" s="7" t="s">
        <v>65632</v>
      </c>
      <c r="L547" s="5" t="s">
        <v>57</v>
      </c>
    </row>
    <row r="548" spans="1:12">
      <c r="A548" s="9" t="s">
        <v>64172</v>
      </c>
      <c r="B548" s="13" t="s">
        <v>65633</v>
      </c>
      <c r="C548" s="13" t="s">
        <v>65634</v>
      </c>
      <c r="D548" s="7" t="s">
        <v>65635</v>
      </c>
      <c r="E548" s="41" t="s">
        <v>65636</v>
      </c>
      <c r="F548" s="29" t="s">
        <v>65637</v>
      </c>
      <c r="G548" s="5" t="s">
        <v>65638</v>
      </c>
      <c r="H548" s="6" t="s">
        <v>65639</v>
      </c>
      <c r="I548" s="7" t="s">
        <v>65640</v>
      </c>
      <c r="L548" s="5" t="s">
        <v>57</v>
      </c>
    </row>
    <row r="549" spans="1:12">
      <c r="A549" s="9" t="s">
        <v>65641</v>
      </c>
      <c r="B549" s="13" t="s">
        <v>65642</v>
      </c>
      <c r="C549" s="13" t="s">
        <v>65642</v>
      </c>
      <c r="D549" s="29" t="s">
        <v>65642</v>
      </c>
      <c r="E549" s="41" t="s">
        <v>65642</v>
      </c>
      <c r="F549" s="29" t="s">
        <v>65642</v>
      </c>
      <c r="G549" s="5" t="s">
        <v>65642</v>
      </c>
      <c r="H549" s="6" t="s">
        <v>65642</v>
      </c>
      <c r="I549" s="7" t="s">
        <v>65642</v>
      </c>
      <c r="L549" s="5" t="s">
        <v>57</v>
      </c>
    </row>
    <row r="550" spans="1:12">
      <c r="A550" s="9" t="s">
        <v>65643</v>
      </c>
      <c r="B550" s="13" t="s">
        <v>12129</v>
      </c>
      <c r="C550" s="13" t="s">
        <v>25813</v>
      </c>
      <c r="D550" s="29" t="s">
        <v>25814</v>
      </c>
      <c r="E550" s="41" t="s">
        <v>12129</v>
      </c>
      <c r="F550" s="29" t="s">
        <v>25815</v>
      </c>
      <c r="G550" s="5" t="s">
        <v>25816</v>
      </c>
      <c r="H550" s="6" t="s">
        <v>12131</v>
      </c>
      <c r="I550" s="7" t="s">
        <v>12132</v>
      </c>
      <c r="L550" s="5" t="s">
        <v>57</v>
      </c>
    </row>
    <row r="551" spans="1:12" ht="15.75" customHeight="1">
      <c r="A551" s="9" t="s">
        <v>65644</v>
      </c>
      <c r="B551" s="43" t="s">
        <v>65645</v>
      </c>
      <c r="C551" s="13" t="s">
        <v>65646</v>
      </c>
      <c r="D551" s="7" t="s">
        <v>65647</v>
      </c>
      <c r="E551" s="44" t="s">
        <v>65648</v>
      </c>
      <c r="F551" s="29" t="s">
        <v>65649</v>
      </c>
      <c r="G551" s="5" t="s">
        <v>65650</v>
      </c>
      <c r="H551" s="6" t="s">
        <v>65651</v>
      </c>
      <c r="I551" s="7" t="s">
        <v>65652</v>
      </c>
      <c r="L551" s="5" t="s">
        <v>57</v>
      </c>
    </row>
    <row r="552" spans="1:12">
      <c r="A552" s="9" t="s">
        <v>65653</v>
      </c>
      <c r="B552" s="13" t="s">
        <v>65093</v>
      </c>
      <c r="C552" s="13" t="s">
        <v>65094</v>
      </c>
      <c r="D552" s="29" t="s">
        <v>62721</v>
      </c>
      <c r="E552" s="41" t="s">
        <v>65095</v>
      </c>
      <c r="F552" s="29" t="s">
        <v>65654</v>
      </c>
      <c r="G552" s="5" t="s">
        <v>65096</v>
      </c>
      <c r="H552" s="6" t="s">
        <v>65097</v>
      </c>
      <c r="I552" s="7" t="s">
        <v>65098</v>
      </c>
      <c r="L552" s="5" t="s">
        <v>57</v>
      </c>
    </row>
    <row r="553" spans="1:12">
      <c r="A553" s="9" t="s">
        <v>65655</v>
      </c>
      <c r="B553" s="13" t="s">
        <v>65656</v>
      </c>
      <c r="C553" s="13" t="s">
        <v>65657</v>
      </c>
      <c r="D553" s="29" t="s">
        <v>63246</v>
      </c>
      <c r="E553" s="41" t="s">
        <v>65658</v>
      </c>
      <c r="F553" s="29" t="s">
        <v>65659</v>
      </c>
      <c r="G553" s="5" t="s">
        <v>65100</v>
      </c>
      <c r="H553" s="6" t="s">
        <v>63249</v>
      </c>
      <c r="I553" s="7" t="s">
        <v>65658</v>
      </c>
      <c r="L553" s="5" t="s">
        <v>57</v>
      </c>
    </row>
    <row r="554" spans="1:12" ht="15.75" customHeight="1">
      <c r="A554" s="9" t="s">
        <v>65660</v>
      </c>
      <c r="B554" s="43" t="s">
        <v>65661</v>
      </c>
      <c r="C554" s="13" t="s">
        <v>65662</v>
      </c>
      <c r="D554" s="29" t="s">
        <v>65663</v>
      </c>
      <c r="E554" s="44" t="s">
        <v>65664</v>
      </c>
      <c r="F554" s="29" t="s">
        <v>65665</v>
      </c>
      <c r="G554" s="5" t="s">
        <v>65666</v>
      </c>
      <c r="H554" s="6" t="s">
        <v>65667</v>
      </c>
      <c r="I554" s="7" t="s">
        <v>65668</v>
      </c>
      <c r="L554" s="5" t="s">
        <v>57</v>
      </c>
    </row>
    <row r="555" spans="1:12">
      <c r="A555" s="9" t="s">
        <v>65669</v>
      </c>
      <c r="B555" s="13" t="s">
        <v>65670</v>
      </c>
      <c r="C555" s="13" t="s">
        <v>65671</v>
      </c>
      <c r="D555" s="7" t="s">
        <v>65672</v>
      </c>
      <c r="E555" s="41" t="s">
        <v>65673</v>
      </c>
      <c r="F555" s="29" t="s">
        <v>7366</v>
      </c>
      <c r="G555" s="5" t="s">
        <v>7367</v>
      </c>
      <c r="H555" s="6" t="s">
        <v>65674</v>
      </c>
      <c r="I555" s="7" t="s">
        <v>65673</v>
      </c>
      <c r="L555" s="5" t="s">
        <v>57</v>
      </c>
    </row>
    <row r="556" spans="1:12">
      <c r="A556" s="9" t="s">
        <v>65675</v>
      </c>
      <c r="B556" s="13" t="s">
        <v>65676</v>
      </c>
      <c r="C556" s="13" t="s">
        <v>65676</v>
      </c>
      <c r="D556" s="29" t="s">
        <v>65676</v>
      </c>
      <c r="E556" s="41" t="s">
        <v>65676</v>
      </c>
      <c r="F556" s="29" t="s">
        <v>65676</v>
      </c>
      <c r="G556" s="5" t="s">
        <v>65677</v>
      </c>
      <c r="H556" s="6" t="s">
        <v>65678</v>
      </c>
      <c r="I556" s="7" t="s">
        <v>65676</v>
      </c>
      <c r="L556" s="5" t="s">
        <v>57</v>
      </c>
    </row>
    <row r="557" spans="1:12">
      <c r="A557" s="9" t="s">
        <v>65679</v>
      </c>
      <c r="B557" s="13" t="s">
        <v>65680</v>
      </c>
      <c r="C557" s="13" t="s">
        <v>65680</v>
      </c>
      <c r="D557" s="29" t="s">
        <v>65680</v>
      </c>
      <c r="E557" s="41" t="s">
        <v>65680</v>
      </c>
      <c r="F557" s="29" t="s">
        <v>65680</v>
      </c>
      <c r="G557" s="5" t="s">
        <v>65681</v>
      </c>
      <c r="H557" s="6" t="s">
        <v>65682</v>
      </c>
      <c r="I557" s="7" t="s">
        <v>65680</v>
      </c>
      <c r="L557" s="5" t="s">
        <v>57</v>
      </c>
    </row>
    <row r="558" spans="1:12" ht="15.75" customHeight="1">
      <c r="A558" s="9" t="s">
        <v>63794</v>
      </c>
      <c r="B558" s="43" t="s">
        <v>65683</v>
      </c>
      <c r="C558" s="13" t="s">
        <v>65684</v>
      </c>
      <c r="D558" s="29" t="s">
        <v>65685</v>
      </c>
      <c r="E558" s="44" t="s">
        <v>65686</v>
      </c>
      <c r="F558" s="29" t="s">
        <v>65687</v>
      </c>
      <c r="G558" s="5" t="s">
        <v>65688</v>
      </c>
      <c r="H558" s="6" t="s">
        <v>65689</v>
      </c>
      <c r="I558" s="7" t="s">
        <v>65690</v>
      </c>
      <c r="L558" s="5" t="s">
        <v>57</v>
      </c>
    </row>
    <row r="559" spans="1:12">
      <c r="A559" s="9" t="s">
        <v>65691</v>
      </c>
      <c r="B559" s="13" t="s">
        <v>2024</v>
      </c>
      <c r="C559" s="13" t="s">
        <v>2024</v>
      </c>
      <c r="D559" s="29" t="s">
        <v>2024</v>
      </c>
      <c r="E559" s="41" t="s">
        <v>2025</v>
      </c>
      <c r="F559" s="29" t="s">
        <v>2024</v>
      </c>
      <c r="G559" s="5" t="s">
        <v>2027</v>
      </c>
      <c r="H559" s="6" t="s">
        <v>2028</v>
      </c>
      <c r="I559" s="7" t="s">
        <v>2029</v>
      </c>
      <c r="L559" s="5" t="s">
        <v>57</v>
      </c>
    </row>
    <row r="560" spans="1:12">
      <c r="A560" s="9" t="s">
        <v>65692</v>
      </c>
      <c r="B560" s="13" t="s">
        <v>65693</v>
      </c>
      <c r="C560" s="13" t="s">
        <v>65694</v>
      </c>
      <c r="D560" s="29" t="s">
        <v>65695</v>
      </c>
      <c r="E560" s="41" t="s">
        <v>65696</v>
      </c>
      <c r="F560" s="29" t="s">
        <v>65697</v>
      </c>
      <c r="G560" s="5" t="s">
        <v>65698</v>
      </c>
      <c r="H560" s="6" t="s">
        <v>65699</v>
      </c>
      <c r="I560" s="7" t="s">
        <v>65700</v>
      </c>
      <c r="L560" s="5" t="s">
        <v>57</v>
      </c>
    </row>
    <row r="561" spans="1:12" ht="15.75" customHeight="1">
      <c r="A561" s="9" t="s">
        <v>65701</v>
      </c>
      <c r="B561" s="43" t="s">
        <v>65702</v>
      </c>
      <c r="C561" s="13" t="s">
        <v>65703</v>
      </c>
      <c r="D561" s="29" t="s">
        <v>65704</v>
      </c>
      <c r="E561" s="44" t="s">
        <v>65705</v>
      </c>
      <c r="F561" s="29" t="s">
        <v>65706</v>
      </c>
      <c r="G561" s="5" t="s">
        <v>65707</v>
      </c>
      <c r="H561" s="6" t="s">
        <v>65708</v>
      </c>
      <c r="I561" s="7" t="s">
        <v>65709</v>
      </c>
      <c r="L561" s="5" t="s">
        <v>57</v>
      </c>
    </row>
    <row r="562" spans="1:12">
      <c r="A562" s="9" t="s">
        <v>65710</v>
      </c>
      <c r="B562" s="13" t="s">
        <v>65711</v>
      </c>
      <c r="C562" s="13" t="s">
        <v>22371</v>
      </c>
      <c r="D562" s="29" t="s">
        <v>65712</v>
      </c>
      <c r="E562" s="41" t="s">
        <v>9441</v>
      </c>
      <c r="F562" s="29" t="s">
        <v>65713</v>
      </c>
      <c r="G562" s="5" t="s">
        <v>65714</v>
      </c>
      <c r="H562" s="6" t="s">
        <v>65715</v>
      </c>
      <c r="I562" s="7" t="s">
        <v>9441</v>
      </c>
      <c r="L562" s="5" t="s">
        <v>57</v>
      </c>
    </row>
    <row r="563" spans="1:12">
      <c r="A563" s="9" t="s">
        <v>65716</v>
      </c>
      <c r="B563" s="13" t="s">
        <v>65717</v>
      </c>
      <c r="C563" s="13" t="s">
        <v>65717</v>
      </c>
      <c r="D563" s="29" t="s">
        <v>65717</v>
      </c>
      <c r="E563" s="41" t="s">
        <v>65717</v>
      </c>
      <c r="F563" s="29" t="s">
        <v>65717</v>
      </c>
      <c r="G563" s="5" t="s">
        <v>65717</v>
      </c>
      <c r="H563" s="6" t="s">
        <v>65717</v>
      </c>
      <c r="I563" s="7" t="s">
        <v>65717</v>
      </c>
      <c r="L563" s="5" t="s">
        <v>57</v>
      </c>
    </row>
    <row r="564" spans="1:12">
      <c r="A564" s="9" t="s">
        <v>65718</v>
      </c>
      <c r="B564" s="13" t="s">
        <v>65719</v>
      </c>
      <c r="C564" s="13" t="s">
        <v>65719</v>
      </c>
      <c r="D564" s="29" t="s">
        <v>65719</v>
      </c>
      <c r="E564" s="41" t="s">
        <v>65719</v>
      </c>
      <c r="F564" s="29" t="s">
        <v>65719</v>
      </c>
      <c r="G564" s="5" t="s">
        <v>65719</v>
      </c>
      <c r="H564" s="6" t="s">
        <v>65719</v>
      </c>
      <c r="I564" s="7" t="s">
        <v>65719</v>
      </c>
      <c r="L564" s="5" t="s">
        <v>57</v>
      </c>
    </row>
    <row r="565" spans="1:12">
      <c r="A565" s="9" t="s">
        <v>65720</v>
      </c>
      <c r="B565" s="13" t="s">
        <v>65721</v>
      </c>
      <c r="C565" s="13" t="s">
        <v>65721</v>
      </c>
      <c r="D565" s="29" t="s">
        <v>65721</v>
      </c>
      <c r="E565" s="41" t="s">
        <v>65721</v>
      </c>
      <c r="F565" s="29" t="s">
        <v>65721</v>
      </c>
      <c r="G565" s="5" t="s">
        <v>65721</v>
      </c>
      <c r="H565" s="6" t="s">
        <v>65721</v>
      </c>
      <c r="I565" s="7" t="s">
        <v>65721</v>
      </c>
      <c r="L565" s="5" t="s">
        <v>57</v>
      </c>
    </row>
    <row r="566" spans="1:12">
      <c r="A566" s="9" t="s">
        <v>65722</v>
      </c>
      <c r="B566" s="13" t="s">
        <v>65723</v>
      </c>
      <c r="C566" s="13" t="s">
        <v>65723</v>
      </c>
      <c r="D566" s="29" t="s">
        <v>65723</v>
      </c>
      <c r="E566" s="41" t="s">
        <v>65723</v>
      </c>
      <c r="F566" s="29" t="s">
        <v>65723</v>
      </c>
      <c r="G566" s="5" t="s">
        <v>65723</v>
      </c>
      <c r="H566" s="6" t="s">
        <v>65723</v>
      </c>
      <c r="I566" s="7" t="s">
        <v>65723</v>
      </c>
      <c r="L566" s="5" t="s">
        <v>57</v>
      </c>
    </row>
    <row r="567" spans="1:12">
      <c r="A567" s="9" t="s">
        <v>65724</v>
      </c>
      <c r="B567" s="13" t="s">
        <v>62638</v>
      </c>
      <c r="C567" s="13" t="s">
        <v>62638</v>
      </c>
      <c r="D567" s="29" t="s">
        <v>62638</v>
      </c>
      <c r="E567" s="41" t="s">
        <v>62638</v>
      </c>
      <c r="F567" s="29" t="s">
        <v>62638</v>
      </c>
      <c r="G567" s="5" t="s">
        <v>62638</v>
      </c>
      <c r="H567" s="6" t="s">
        <v>62638</v>
      </c>
      <c r="I567" s="7" t="s">
        <v>62638</v>
      </c>
      <c r="L567" s="5" t="s">
        <v>57</v>
      </c>
    </row>
    <row r="568" spans="1:12">
      <c r="A568" s="9" t="s">
        <v>65725</v>
      </c>
      <c r="B568" s="13" t="s">
        <v>65726</v>
      </c>
      <c r="C568" s="13" t="s">
        <v>65726</v>
      </c>
      <c r="D568" s="29" t="s">
        <v>65726</v>
      </c>
      <c r="E568" s="41" t="s">
        <v>65726</v>
      </c>
      <c r="F568" s="29" t="s">
        <v>65726</v>
      </c>
      <c r="G568" s="5" t="s">
        <v>65727</v>
      </c>
      <c r="H568" s="6" t="s">
        <v>65728</v>
      </c>
      <c r="I568" s="7" t="s">
        <v>65726</v>
      </c>
      <c r="L568" s="5" t="s">
        <v>57</v>
      </c>
    </row>
    <row r="569" spans="1:12">
      <c r="A569" s="9" t="s">
        <v>65729</v>
      </c>
      <c r="B569" s="24" t="s">
        <v>4733</v>
      </c>
      <c r="C569" s="24" t="s">
        <v>8704</v>
      </c>
      <c r="D569" s="24" t="s">
        <v>4735</v>
      </c>
      <c r="E569" s="24" t="s">
        <v>4736</v>
      </c>
      <c r="F569" s="24" t="s">
        <v>65730</v>
      </c>
      <c r="G569" s="5" t="s">
        <v>4737</v>
      </c>
      <c r="H569" s="6" t="s">
        <v>4738</v>
      </c>
      <c r="I569" s="7" t="s">
        <v>8491</v>
      </c>
      <c r="J569" s="5" t="s">
        <v>63814</v>
      </c>
    </row>
    <row r="570" spans="1:12">
      <c r="A570" s="9" t="s">
        <v>65731</v>
      </c>
      <c r="B570" s="24" t="s">
        <v>65732</v>
      </c>
      <c r="C570" s="24" t="s">
        <v>65733</v>
      </c>
      <c r="D570" s="24" t="s">
        <v>65734</v>
      </c>
      <c r="E570" s="24" t="s">
        <v>65735</v>
      </c>
      <c r="F570" s="24" t="s">
        <v>65736</v>
      </c>
      <c r="G570" s="5" t="s">
        <v>65737</v>
      </c>
      <c r="H570" s="6" t="s">
        <v>65732</v>
      </c>
      <c r="I570" s="7" t="s">
        <v>65738</v>
      </c>
      <c r="J570" s="5" t="s">
        <v>63814</v>
      </c>
    </row>
    <row r="571" spans="1:12">
      <c r="A571" s="9" t="s">
        <v>65739</v>
      </c>
      <c r="B571" s="4" t="s">
        <v>65740</v>
      </c>
      <c r="C571" s="4" t="s">
        <v>65740</v>
      </c>
      <c r="D571" s="4" t="s">
        <v>65740</v>
      </c>
      <c r="E571" s="4" t="s">
        <v>65740</v>
      </c>
      <c r="F571" s="4" t="s">
        <v>65740</v>
      </c>
      <c r="G571" s="3" t="s">
        <v>65740</v>
      </c>
      <c r="H571" s="6" t="s">
        <v>65740</v>
      </c>
      <c r="I571" s="7" t="s">
        <v>65740</v>
      </c>
    </row>
    <row r="572" spans="1:12" ht="15.75" customHeight="1">
      <c r="A572" s="9" t="s">
        <v>65741</v>
      </c>
      <c r="B572" s="43" t="s">
        <v>65742</v>
      </c>
      <c r="C572" s="13" t="s">
        <v>65743</v>
      </c>
      <c r="D572" s="29" t="s">
        <v>65744</v>
      </c>
      <c r="E572" s="44" t="s">
        <v>65745</v>
      </c>
      <c r="F572" s="29" t="s">
        <v>65746</v>
      </c>
      <c r="G572" s="5" t="s">
        <v>65747</v>
      </c>
      <c r="H572" s="6" t="s">
        <v>65748</v>
      </c>
      <c r="I572" s="7" t="s">
        <v>65749</v>
      </c>
      <c r="L572" s="5" t="s">
        <v>57</v>
      </c>
    </row>
    <row r="573" spans="1:12" ht="15.75" customHeight="1">
      <c r="A573" s="9" t="s">
        <v>65750</v>
      </c>
      <c r="B573" s="43" t="s">
        <v>65751</v>
      </c>
      <c r="C573" s="13" t="s">
        <v>65752</v>
      </c>
      <c r="D573" s="7" t="s">
        <v>65753</v>
      </c>
      <c r="E573" s="44" t="s">
        <v>65754</v>
      </c>
      <c r="F573" s="29" t="s">
        <v>65755</v>
      </c>
      <c r="G573" s="5" t="s">
        <v>65756</v>
      </c>
      <c r="H573" s="6" t="s">
        <v>65757</v>
      </c>
      <c r="I573" s="7" t="s">
        <v>65758</v>
      </c>
      <c r="L573" s="5" t="s">
        <v>57</v>
      </c>
    </row>
    <row r="574" spans="1:12">
      <c r="A574" s="9" t="s">
        <v>65759</v>
      </c>
      <c r="B574" s="13" t="s">
        <v>10353</v>
      </c>
      <c r="C574" s="13" t="s">
        <v>10120</v>
      </c>
      <c r="D574" s="29" t="s">
        <v>63246</v>
      </c>
      <c r="E574" s="41" t="s">
        <v>63247</v>
      </c>
      <c r="F574" s="29" t="s">
        <v>10357</v>
      </c>
      <c r="G574" s="5" t="s">
        <v>65760</v>
      </c>
      <c r="H574" s="6" t="s">
        <v>63249</v>
      </c>
      <c r="I574" s="7" t="s">
        <v>63250</v>
      </c>
      <c r="L574" s="5" t="s">
        <v>57</v>
      </c>
    </row>
    <row r="575" spans="1:12">
      <c r="A575" s="9" t="s">
        <v>65761</v>
      </c>
      <c r="B575" s="13" t="s">
        <v>65762</v>
      </c>
      <c r="C575" s="13" t="s">
        <v>65763</v>
      </c>
      <c r="D575" s="29" t="s">
        <v>65764</v>
      </c>
      <c r="E575" s="41" t="s">
        <v>65765</v>
      </c>
      <c r="F575" s="29" t="s">
        <v>65766</v>
      </c>
      <c r="G575" s="5" t="s">
        <v>65767</v>
      </c>
      <c r="H575" s="6" t="s">
        <v>65768</v>
      </c>
      <c r="I575" s="7" t="s">
        <v>65769</v>
      </c>
      <c r="L575" s="5" t="s">
        <v>57</v>
      </c>
    </row>
    <row r="576" spans="1:12">
      <c r="A576" s="9" t="s">
        <v>65770</v>
      </c>
      <c r="B576" s="13" t="s">
        <v>65771</v>
      </c>
      <c r="C576" s="13" t="s">
        <v>65772</v>
      </c>
      <c r="D576" s="13" t="s">
        <v>65773</v>
      </c>
      <c r="E576" s="13" t="s">
        <v>65774</v>
      </c>
      <c r="F576" s="13" t="s">
        <v>65775</v>
      </c>
      <c r="G576" s="5" t="s">
        <v>65776</v>
      </c>
      <c r="H576" s="6" t="s">
        <v>65777</v>
      </c>
      <c r="I576" s="7" t="s">
        <v>65778</v>
      </c>
      <c r="L576" s="5" t="s">
        <v>57</v>
      </c>
    </row>
    <row r="577" spans="1:28" ht="15.75" customHeight="1">
      <c r="A577" s="36" t="s">
        <v>65779</v>
      </c>
      <c r="B577" s="43" t="s">
        <v>65780</v>
      </c>
      <c r="C577" s="13" t="s">
        <v>65781</v>
      </c>
      <c r="D577" s="29" t="s">
        <v>65782</v>
      </c>
      <c r="E577" s="44" t="s">
        <v>65783</v>
      </c>
      <c r="F577" s="29" t="s">
        <v>65784</v>
      </c>
      <c r="G577" s="5" t="s">
        <v>65785</v>
      </c>
      <c r="H577" s="6" t="s">
        <v>65786</v>
      </c>
      <c r="I577" s="7" t="s">
        <v>65783</v>
      </c>
      <c r="L577" s="5" t="s">
        <v>57</v>
      </c>
    </row>
    <row r="578" spans="1:28" ht="15.75" customHeight="1">
      <c r="A578" s="9" t="s">
        <v>65787</v>
      </c>
      <c r="B578" s="43" t="s">
        <v>65788</v>
      </c>
      <c r="C578" s="13" t="s">
        <v>65789</v>
      </c>
      <c r="D578" s="29" t="s">
        <v>65790</v>
      </c>
      <c r="E578" s="44" t="s">
        <v>65791</v>
      </c>
      <c r="F578" s="29" t="s">
        <v>65792</v>
      </c>
      <c r="G578" s="5" t="s">
        <v>65793</v>
      </c>
      <c r="H578" s="6" t="s">
        <v>65794</v>
      </c>
      <c r="I578" s="7" t="s">
        <v>65795</v>
      </c>
      <c r="L578" s="5" t="s">
        <v>57</v>
      </c>
    </row>
    <row r="579" spans="1:28">
      <c r="A579" s="9" t="s">
        <v>65796</v>
      </c>
      <c r="B579" s="13" t="s">
        <v>65797</v>
      </c>
      <c r="C579" s="13" t="s">
        <v>65798</v>
      </c>
      <c r="D579" s="7" t="s">
        <v>65799</v>
      </c>
      <c r="E579" s="41" t="s">
        <v>65800</v>
      </c>
      <c r="F579" s="29" t="s">
        <v>65801</v>
      </c>
      <c r="G579" s="5" t="s">
        <v>65802</v>
      </c>
      <c r="H579" s="6" t="s">
        <v>65803</v>
      </c>
      <c r="I579" s="7" t="s">
        <v>65804</v>
      </c>
    </row>
    <row r="580" spans="1:28">
      <c r="A580" s="9" t="s">
        <v>65805</v>
      </c>
      <c r="B580" s="4" t="s">
        <v>62995</v>
      </c>
      <c r="C580" s="4" t="s">
        <v>62995</v>
      </c>
      <c r="D580" s="4" t="s">
        <v>62995</v>
      </c>
      <c r="E580" s="4" t="s">
        <v>62995</v>
      </c>
      <c r="F580" s="4" t="s">
        <v>62995</v>
      </c>
      <c r="G580" s="3" t="s">
        <v>62995</v>
      </c>
      <c r="H580" s="6" t="s">
        <v>62995</v>
      </c>
      <c r="I580" s="7" t="s">
        <v>62995</v>
      </c>
    </row>
    <row r="581" spans="1:28">
      <c r="A581" s="9" t="s">
        <v>65806</v>
      </c>
      <c r="B581" s="4" t="s">
        <v>62997</v>
      </c>
      <c r="C581" s="4" t="s">
        <v>62997</v>
      </c>
      <c r="D581" s="16" t="s">
        <v>62997</v>
      </c>
      <c r="E581" s="41" t="s">
        <v>62997</v>
      </c>
      <c r="F581" s="27" t="s">
        <v>62997</v>
      </c>
      <c r="G581" s="3" t="s">
        <v>62997</v>
      </c>
      <c r="H581" s="6" t="s">
        <v>62997</v>
      </c>
      <c r="I581" s="7" t="s">
        <v>62997</v>
      </c>
    </row>
    <row r="582" spans="1:28">
      <c r="A582" s="9" t="s">
        <v>65807</v>
      </c>
      <c r="B582" s="4" t="s">
        <v>62999</v>
      </c>
      <c r="C582" s="4" t="s">
        <v>62999</v>
      </c>
      <c r="D582" s="16" t="s">
        <v>62999</v>
      </c>
      <c r="E582" s="41" t="s">
        <v>62999</v>
      </c>
      <c r="F582" s="27" t="s">
        <v>62999</v>
      </c>
      <c r="G582" s="3" t="s">
        <v>62999</v>
      </c>
      <c r="H582" s="6" t="s">
        <v>62999</v>
      </c>
      <c r="I582" s="7" t="s">
        <v>62999</v>
      </c>
    </row>
    <row r="583" spans="1:28">
      <c r="A583" s="9" t="s">
        <v>65808</v>
      </c>
      <c r="B583" s="24" t="s">
        <v>65809</v>
      </c>
      <c r="C583" s="24" t="s">
        <v>65810</v>
      </c>
      <c r="D583" s="24" t="s">
        <v>65811</v>
      </c>
      <c r="E583" s="24" t="s">
        <v>65812</v>
      </c>
      <c r="F583" s="24" t="s">
        <v>65813</v>
      </c>
      <c r="G583" s="5" t="s">
        <v>65814</v>
      </c>
      <c r="H583" s="6" t="s">
        <v>65815</v>
      </c>
      <c r="I583" s="7" t="s">
        <v>65816</v>
      </c>
      <c r="J583" s="5" t="s">
        <v>63814</v>
      </c>
    </row>
    <row r="584" spans="1:28">
      <c r="A584" s="9" t="s">
        <v>65817</v>
      </c>
      <c r="B584" s="4" t="s">
        <v>62995</v>
      </c>
      <c r="C584" s="4" t="s">
        <v>62995</v>
      </c>
      <c r="D584" s="4" t="s">
        <v>62995</v>
      </c>
      <c r="E584" s="4" t="s">
        <v>62995</v>
      </c>
      <c r="F584" s="4" t="s">
        <v>62995</v>
      </c>
      <c r="G584" s="3" t="s">
        <v>62995</v>
      </c>
      <c r="H584" s="6" t="s">
        <v>62995</v>
      </c>
      <c r="I584" s="7" t="s">
        <v>62995</v>
      </c>
    </row>
    <row r="585" spans="1:28">
      <c r="A585" s="9" t="s">
        <v>65818</v>
      </c>
      <c r="B585" s="4" t="s">
        <v>62997</v>
      </c>
      <c r="C585" s="4" t="s">
        <v>62997</v>
      </c>
      <c r="D585" s="16" t="s">
        <v>62997</v>
      </c>
      <c r="E585" s="41" t="s">
        <v>62997</v>
      </c>
      <c r="F585" s="27" t="s">
        <v>62997</v>
      </c>
      <c r="G585" s="3" t="s">
        <v>62997</v>
      </c>
      <c r="H585" s="6" t="s">
        <v>62997</v>
      </c>
      <c r="I585" s="7" t="s">
        <v>62997</v>
      </c>
    </row>
    <row r="586" spans="1:28">
      <c r="A586" s="31" t="s">
        <v>65819</v>
      </c>
      <c r="B586" s="13" t="s">
        <v>65820</v>
      </c>
      <c r="C586" s="13" t="s">
        <v>65821</v>
      </c>
      <c r="D586" s="29" t="s">
        <v>65822</v>
      </c>
      <c r="E586" s="29" t="s">
        <v>65823</v>
      </c>
      <c r="F586" s="29" t="s">
        <v>65824</v>
      </c>
      <c r="G586" s="5" t="s">
        <v>65825</v>
      </c>
      <c r="H586" s="6" t="s">
        <v>65826</v>
      </c>
      <c r="I586" s="7" t="s">
        <v>65827</v>
      </c>
    </row>
    <row r="587" spans="1:28">
      <c r="A587" s="31" t="s">
        <v>65828</v>
      </c>
      <c r="B587" s="13" t="s">
        <v>65829</v>
      </c>
      <c r="C587" s="13" t="s">
        <v>65829</v>
      </c>
      <c r="D587" s="29" t="s">
        <v>65829</v>
      </c>
      <c r="E587" s="29" t="s">
        <v>9994</v>
      </c>
      <c r="F587" s="29" t="s">
        <v>65829</v>
      </c>
      <c r="G587" s="5" t="s">
        <v>65830</v>
      </c>
      <c r="H587" s="6" t="s">
        <v>65831</v>
      </c>
      <c r="I587" s="7" t="s">
        <v>65832</v>
      </c>
    </row>
    <row r="588" spans="1:28">
      <c r="A588" s="9" t="s">
        <v>14484</v>
      </c>
      <c r="B588" s="13" t="s">
        <v>14485</v>
      </c>
      <c r="C588" s="13" t="s">
        <v>14486</v>
      </c>
      <c r="D588" s="13" t="s">
        <v>14487</v>
      </c>
      <c r="E588" s="13" t="s">
        <v>14488</v>
      </c>
      <c r="F588" s="13" t="s">
        <v>14489</v>
      </c>
      <c r="G588" s="5" t="s">
        <v>65833</v>
      </c>
      <c r="H588" s="5" t="s">
        <v>65834</v>
      </c>
      <c r="I588" s="7" t="s">
        <v>14492</v>
      </c>
      <c r="J588" s="5" t="s">
        <v>14493</v>
      </c>
      <c r="K588" s="5"/>
      <c r="L588" s="5"/>
      <c r="M588" s="5"/>
      <c r="N588" s="5"/>
      <c r="O588" s="5"/>
      <c r="P588" s="5"/>
      <c r="Q588" s="5"/>
      <c r="R588" s="5"/>
      <c r="S588" s="5"/>
      <c r="T588" s="5"/>
      <c r="U588" s="5"/>
      <c r="V588" s="5"/>
      <c r="W588" s="5"/>
      <c r="X588" s="5"/>
      <c r="Y588" s="5"/>
      <c r="Z588" s="5"/>
      <c r="AA588" s="5"/>
      <c r="AB588" s="5"/>
    </row>
    <row r="589" spans="1:28" ht="15.75" customHeight="1">
      <c r="A589" s="9" t="s">
        <v>65835</v>
      </c>
      <c r="B589" s="43" t="s">
        <v>4698</v>
      </c>
      <c r="C589" s="43" t="s">
        <v>4701</v>
      </c>
      <c r="D589" s="7" t="s">
        <v>65836</v>
      </c>
      <c r="E589" s="7" t="s">
        <v>4701</v>
      </c>
      <c r="F589" s="7" t="s">
        <v>4699</v>
      </c>
      <c r="G589" s="5" t="s">
        <v>4702</v>
      </c>
      <c r="H589" s="6" t="s">
        <v>65837</v>
      </c>
      <c r="I589" s="7" t="s">
        <v>4701</v>
      </c>
    </row>
    <row r="590" spans="1:28" ht="15.75" customHeight="1">
      <c r="A590" s="9" t="s">
        <v>65838</v>
      </c>
      <c r="B590" s="43" t="s">
        <v>65839</v>
      </c>
      <c r="C590" s="43" t="s">
        <v>65839</v>
      </c>
      <c r="D590" s="7" t="s">
        <v>65839</v>
      </c>
      <c r="E590" s="7" t="s">
        <v>65839</v>
      </c>
      <c r="F590" s="7" t="s">
        <v>65839</v>
      </c>
      <c r="G590" s="55" t="s">
        <v>65839</v>
      </c>
      <c r="H590" s="6" t="s">
        <v>65839</v>
      </c>
      <c r="I590" s="7" t="s">
        <v>65839</v>
      </c>
    </row>
    <row r="591" spans="1:28">
      <c r="A591" s="9" t="s">
        <v>65840</v>
      </c>
      <c r="B591" s="5" t="s">
        <v>25131</v>
      </c>
      <c r="C591" s="5" t="s">
        <v>25131</v>
      </c>
      <c r="D591" s="5" t="s">
        <v>25131</v>
      </c>
      <c r="E591" s="5" t="s">
        <v>25131</v>
      </c>
      <c r="F591" s="5" t="s">
        <v>25131</v>
      </c>
      <c r="G591" s="5" t="s">
        <v>25132</v>
      </c>
      <c r="H591" s="6" t="s">
        <v>65841</v>
      </c>
      <c r="I591" s="7" t="s">
        <v>25131</v>
      </c>
    </row>
    <row r="592" spans="1:28" ht="15.75" customHeight="1">
      <c r="A592" s="9" t="s">
        <v>65842</v>
      </c>
      <c r="B592" s="43" t="s">
        <v>1938</v>
      </c>
      <c r="C592" s="43" t="s">
        <v>65843</v>
      </c>
      <c r="D592" s="25" t="s">
        <v>63150</v>
      </c>
      <c r="E592" s="7" t="s">
        <v>65844</v>
      </c>
      <c r="F592" s="7" t="s">
        <v>2026</v>
      </c>
      <c r="G592" s="5" t="s">
        <v>63151</v>
      </c>
      <c r="H592" s="6" t="s">
        <v>63152</v>
      </c>
      <c r="I592" s="7" t="s">
        <v>63153</v>
      </c>
    </row>
    <row r="593" spans="1:28" ht="15.75" customHeight="1">
      <c r="A593" s="9" t="s">
        <v>65845</v>
      </c>
      <c r="B593" s="43" t="s">
        <v>25130</v>
      </c>
      <c r="C593" s="43" t="s">
        <v>25130</v>
      </c>
      <c r="D593" s="7" t="s">
        <v>25130</v>
      </c>
      <c r="E593" s="7" t="s">
        <v>25130</v>
      </c>
      <c r="F593" s="7" t="s">
        <v>25131</v>
      </c>
      <c r="G593" s="5" t="s">
        <v>25132</v>
      </c>
      <c r="H593" s="6" t="s">
        <v>25133</v>
      </c>
      <c r="I593" s="7" t="s">
        <v>25130</v>
      </c>
    </row>
    <row r="594" spans="1:28" ht="15.75" customHeight="1">
      <c r="A594" s="9" t="s">
        <v>65846</v>
      </c>
      <c r="B594" s="43" t="s">
        <v>3717</v>
      </c>
      <c r="C594" s="43" t="s">
        <v>3718</v>
      </c>
      <c r="D594" s="7" t="s">
        <v>3717</v>
      </c>
      <c r="E594" s="7" t="s">
        <v>3719</v>
      </c>
      <c r="F594" s="7" t="s">
        <v>3720</v>
      </c>
      <c r="G594" s="5" t="s">
        <v>25149</v>
      </c>
      <c r="H594" s="6" t="s">
        <v>3722</v>
      </c>
      <c r="I594" s="7" t="s">
        <v>3720</v>
      </c>
    </row>
    <row r="595" spans="1:28" ht="15.75" customHeight="1">
      <c r="A595" s="9" t="s">
        <v>65847</v>
      </c>
      <c r="B595" s="43" t="s">
        <v>22885</v>
      </c>
      <c r="C595" s="43" t="s">
        <v>22885</v>
      </c>
      <c r="D595" s="7" t="s">
        <v>22886</v>
      </c>
      <c r="E595" s="7" t="s">
        <v>22887</v>
      </c>
      <c r="F595" s="7" t="s">
        <v>22887</v>
      </c>
      <c r="G595" s="5" t="s">
        <v>22888</v>
      </c>
      <c r="H595" s="6" t="s">
        <v>22889</v>
      </c>
      <c r="I595" s="7" t="s">
        <v>22887</v>
      </c>
    </row>
    <row r="596" spans="1:28" ht="15.75" customHeight="1">
      <c r="A596" s="9" t="s">
        <v>65848</v>
      </c>
      <c r="B596" s="43" t="s">
        <v>8722</v>
      </c>
      <c r="C596" s="43" t="s">
        <v>8722</v>
      </c>
      <c r="D596" s="7" t="s">
        <v>8723</v>
      </c>
      <c r="E596" s="7" t="s">
        <v>8724</v>
      </c>
      <c r="F596" s="7" t="s">
        <v>8725</v>
      </c>
      <c r="G596" s="5" t="s">
        <v>8726</v>
      </c>
      <c r="H596" s="6" t="s">
        <v>8727</v>
      </c>
      <c r="I596" s="7" t="s">
        <v>8728</v>
      </c>
    </row>
    <row r="597" spans="1:28" ht="15.75" customHeight="1">
      <c r="A597" s="9" t="s">
        <v>65849</v>
      </c>
      <c r="B597" s="43" t="s">
        <v>65850</v>
      </c>
      <c r="C597" s="43" t="s">
        <v>65851</v>
      </c>
      <c r="D597" s="7" t="s">
        <v>65852</v>
      </c>
      <c r="E597" s="7" t="s">
        <v>65853</v>
      </c>
      <c r="F597" s="7" t="s">
        <v>65853</v>
      </c>
      <c r="G597" s="5" t="s">
        <v>65854</v>
      </c>
      <c r="H597" s="6" t="s">
        <v>65855</v>
      </c>
      <c r="I597" s="7" t="s">
        <v>65851</v>
      </c>
    </row>
    <row r="598" spans="1:28">
      <c r="A598" s="9" t="s">
        <v>65856</v>
      </c>
      <c r="B598" s="13" t="s">
        <v>12129</v>
      </c>
      <c r="C598" s="13" t="s">
        <v>25813</v>
      </c>
      <c r="D598" s="29" t="s">
        <v>25814</v>
      </c>
      <c r="E598" s="41" t="s">
        <v>12129</v>
      </c>
      <c r="F598" s="29" t="s">
        <v>25815</v>
      </c>
      <c r="G598" s="5" t="s">
        <v>25816</v>
      </c>
      <c r="H598" s="6" t="s">
        <v>12131</v>
      </c>
      <c r="I598" s="7" t="s">
        <v>12132</v>
      </c>
    </row>
    <row r="599" spans="1:28">
      <c r="A599" s="9" t="s">
        <v>65857</v>
      </c>
      <c r="B599" s="88" t="s">
        <v>65858</v>
      </c>
      <c r="C599" s="13" t="s">
        <v>65859</v>
      </c>
      <c r="D599" s="70" t="s">
        <v>65860</v>
      </c>
      <c r="E599" s="70" t="s">
        <v>65861</v>
      </c>
      <c r="F599" s="7" t="s">
        <v>65862</v>
      </c>
      <c r="G599" s="5" t="s">
        <v>65863</v>
      </c>
      <c r="H599" s="6" t="s">
        <v>65864</v>
      </c>
      <c r="I599" s="7" t="s">
        <v>65865</v>
      </c>
    </row>
    <row r="600" spans="1:28">
      <c r="A600" s="9" t="s">
        <v>65866</v>
      </c>
      <c r="B600" s="47" t="s">
        <v>65867</v>
      </c>
      <c r="C600" s="13" t="s">
        <v>65868</v>
      </c>
      <c r="D600" s="46" t="s">
        <v>65869</v>
      </c>
      <c r="E600" s="46" t="s">
        <v>65870</v>
      </c>
      <c r="F600" s="7" t="s">
        <v>65871</v>
      </c>
      <c r="G600" s="47" t="s">
        <v>65872</v>
      </c>
      <c r="H600" s="6" t="s">
        <v>65873</v>
      </c>
      <c r="I600" s="7" t="s">
        <v>65874</v>
      </c>
    </row>
    <row r="601" spans="1:28">
      <c r="A601" s="9" t="s">
        <v>65875</v>
      </c>
      <c r="B601" s="88" t="s">
        <v>65876</v>
      </c>
      <c r="C601" s="13" t="s">
        <v>65877</v>
      </c>
      <c r="D601" s="70" t="s">
        <v>65878</v>
      </c>
      <c r="E601" s="70" t="s">
        <v>65879</v>
      </c>
      <c r="F601" s="7" t="s">
        <v>65880</v>
      </c>
      <c r="G601" s="47" t="s">
        <v>65881</v>
      </c>
      <c r="H601" s="6" t="s">
        <v>65882</v>
      </c>
      <c r="I601" s="7" t="s">
        <v>65883</v>
      </c>
    </row>
    <row r="602" spans="1:28">
      <c r="A602" s="31" t="s">
        <v>65884</v>
      </c>
      <c r="B602" s="23" t="s">
        <v>65885</v>
      </c>
      <c r="C602" s="23" t="s">
        <v>65886</v>
      </c>
      <c r="D602" s="48" t="s">
        <v>65887</v>
      </c>
      <c r="E602" s="96" t="s">
        <v>65888</v>
      </c>
      <c r="F602" s="171" t="s">
        <v>65889</v>
      </c>
      <c r="G602" s="5" t="s">
        <v>7506</v>
      </c>
      <c r="H602" s="6" t="s">
        <v>65890</v>
      </c>
      <c r="I602" s="7" t="s">
        <v>65891</v>
      </c>
      <c r="J602" s="24"/>
      <c r="K602" s="24"/>
      <c r="L602" s="24" t="s">
        <v>57</v>
      </c>
      <c r="M602" s="24"/>
      <c r="N602" s="24"/>
      <c r="O602" s="24"/>
      <c r="P602" s="24"/>
      <c r="Q602" s="24"/>
      <c r="R602" s="24"/>
      <c r="S602" s="24"/>
      <c r="T602" s="24"/>
      <c r="U602" s="24"/>
      <c r="V602" s="24"/>
      <c r="W602" s="24"/>
      <c r="X602" s="24"/>
      <c r="Y602" s="24"/>
      <c r="Z602" s="24"/>
      <c r="AA602" s="24"/>
      <c r="AB602" s="24"/>
    </row>
    <row r="603" spans="1:28">
      <c r="A603" s="9" t="s">
        <v>65892</v>
      </c>
      <c r="B603" s="7" t="s">
        <v>4990</v>
      </c>
      <c r="C603" s="7" t="s">
        <v>4990</v>
      </c>
      <c r="D603" s="7" t="s">
        <v>4990</v>
      </c>
      <c r="E603" s="7" t="s">
        <v>4990</v>
      </c>
      <c r="F603" s="7" t="s">
        <v>4990</v>
      </c>
      <c r="G603" s="5" t="s">
        <v>4991</v>
      </c>
      <c r="H603" s="6" t="s">
        <v>4992</v>
      </c>
      <c r="I603" s="7" t="s">
        <v>4993</v>
      </c>
    </row>
    <row r="604" spans="1:28">
      <c r="A604" s="9" t="s">
        <v>18700</v>
      </c>
      <c r="B604" s="5" t="s">
        <v>65893</v>
      </c>
      <c r="C604" s="7" t="s">
        <v>65894</v>
      </c>
      <c r="D604" s="7" t="s">
        <v>65895</v>
      </c>
      <c r="E604" s="7" t="s">
        <v>65896</v>
      </c>
      <c r="F604" s="7" t="s">
        <v>65897</v>
      </c>
      <c r="G604" s="5" t="s">
        <v>65898</v>
      </c>
      <c r="H604" s="6" t="s">
        <v>65899</v>
      </c>
      <c r="I604" s="7" t="s">
        <v>65900</v>
      </c>
    </row>
    <row r="605" spans="1:28">
      <c r="A605" s="9" t="s">
        <v>65901</v>
      </c>
      <c r="B605" s="5" t="s">
        <v>15401</v>
      </c>
      <c r="C605" s="7" t="s">
        <v>15401</v>
      </c>
      <c r="D605" s="7" t="s">
        <v>15402</v>
      </c>
      <c r="E605" s="7" t="s">
        <v>15383</v>
      </c>
      <c r="F605" s="7" t="s">
        <v>23560</v>
      </c>
      <c r="G605" s="5" t="s">
        <v>53836</v>
      </c>
      <c r="H605" s="6" t="s">
        <v>15406</v>
      </c>
      <c r="I605" s="7" t="s">
        <v>15407</v>
      </c>
    </row>
    <row r="606" spans="1:28">
      <c r="A606" s="31" t="s">
        <v>65902</v>
      </c>
      <c r="B606" s="7" t="s">
        <v>65903</v>
      </c>
      <c r="C606" s="5" t="s">
        <v>65904</v>
      </c>
      <c r="D606" s="7" t="s">
        <v>65905</v>
      </c>
      <c r="E606" s="176" t="s">
        <v>65906</v>
      </c>
      <c r="F606" s="7" t="s">
        <v>65907</v>
      </c>
      <c r="G606" s="5" t="s">
        <v>65908</v>
      </c>
      <c r="H606" s="6" t="s">
        <v>65909</v>
      </c>
      <c r="I606" s="7" t="s">
        <v>65910</v>
      </c>
    </row>
    <row r="607" spans="1:28">
      <c r="A607" s="31" t="s">
        <v>65911</v>
      </c>
      <c r="B607" s="7" t="s">
        <v>65912</v>
      </c>
      <c r="C607" s="5" t="s">
        <v>65913</v>
      </c>
      <c r="D607" s="7" t="s">
        <v>65914</v>
      </c>
      <c r="E607" s="7" t="s">
        <v>65915</v>
      </c>
      <c r="F607" s="7" t="s">
        <v>65916</v>
      </c>
      <c r="G607" s="5" t="s">
        <v>65917</v>
      </c>
      <c r="H607" s="6" t="s">
        <v>65918</v>
      </c>
      <c r="I607" s="7" t="s">
        <v>65919</v>
      </c>
    </row>
    <row r="608" spans="1:28">
      <c r="A608" s="31" t="s">
        <v>65920</v>
      </c>
      <c r="B608" s="7" t="s">
        <v>65921</v>
      </c>
      <c r="C608" s="5" t="s">
        <v>65922</v>
      </c>
      <c r="D608" s="7" t="s">
        <v>65923</v>
      </c>
      <c r="E608" s="7" t="s">
        <v>65924</v>
      </c>
      <c r="F608" s="7" t="s">
        <v>65925</v>
      </c>
      <c r="G608" s="5" t="s">
        <v>65926</v>
      </c>
      <c r="H608" s="6" t="s">
        <v>65927</v>
      </c>
      <c r="I608" s="7" t="s">
        <v>65928</v>
      </c>
    </row>
    <row r="609" spans="1:9">
      <c r="A609" s="31" t="s">
        <v>65929</v>
      </c>
      <c r="B609" s="7" t="s">
        <v>65930</v>
      </c>
      <c r="C609" s="5" t="s">
        <v>65931</v>
      </c>
      <c r="D609" s="7" t="s">
        <v>65932</v>
      </c>
      <c r="E609" s="7" t="s">
        <v>65933</v>
      </c>
      <c r="F609" s="7" t="s">
        <v>65934</v>
      </c>
      <c r="G609" s="5" t="s">
        <v>65935</v>
      </c>
      <c r="H609" s="6" t="s">
        <v>65936</v>
      </c>
      <c r="I609" s="7" t="s">
        <v>65937</v>
      </c>
    </row>
    <row r="610" spans="1:9">
      <c r="A610" s="9" t="s">
        <v>65938</v>
      </c>
      <c r="B610" s="7" t="s">
        <v>65939</v>
      </c>
      <c r="C610" s="5" t="s">
        <v>65940</v>
      </c>
      <c r="D610" s="7" t="s">
        <v>65941</v>
      </c>
      <c r="E610" s="7" t="s">
        <v>65942</v>
      </c>
      <c r="F610" s="7" t="s">
        <v>65943</v>
      </c>
      <c r="G610" s="5" t="s">
        <v>65944</v>
      </c>
      <c r="H610" s="6" t="s">
        <v>65945</v>
      </c>
      <c r="I610" s="7" t="s">
        <v>65946</v>
      </c>
    </row>
    <row r="611" spans="1:9">
      <c r="A611" s="9" t="s">
        <v>65947</v>
      </c>
      <c r="B611" s="7" t="s">
        <v>65948</v>
      </c>
      <c r="C611" s="5" t="s">
        <v>65949</v>
      </c>
      <c r="D611" s="7" t="s">
        <v>65950</v>
      </c>
      <c r="E611" s="7" t="s">
        <v>65951</v>
      </c>
      <c r="F611" s="7" t="s">
        <v>65952</v>
      </c>
      <c r="G611" s="5" t="s">
        <v>65953</v>
      </c>
      <c r="H611" s="6" t="s">
        <v>65954</v>
      </c>
      <c r="I611" s="7" t="s">
        <v>65955</v>
      </c>
    </row>
    <row r="612" spans="1:9">
      <c r="A612" s="9" t="s">
        <v>65956</v>
      </c>
      <c r="B612" s="7" t="s">
        <v>65957</v>
      </c>
      <c r="C612" s="5" t="s">
        <v>65958</v>
      </c>
      <c r="D612" s="7" t="s">
        <v>65959</v>
      </c>
      <c r="E612" s="7" t="s">
        <v>65960</v>
      </c>
      <c r="F612" s="7" t="s">
        <v>65961</v>
      </c>
      <c r="G612" s="5" t="s">
        <v>65962</v>
      </c>
      <c r="H612" s="6" t="s">
        <v>65963</v>
      </c>
      <c r="I612" s="7" t="s">
        <v>65964</v>
      </c>
    </row>
    <row r="613" spans="1:9">
      <c r="A613" s="9" t="s">
        <v>65965</v>
      </c>
      <c r="B613" s="24" t="s">
        <v>65966</v>
      </c>
      <c r="C613" s="13" t="s">
        <v>65967</v>
      </c>
      <c r="D613" s="110" t="s">
        <v>65968</v>
      </c>
      <c r="E613" s="70" t="s">
        <v>65969</v>
      </c>
      <c r="F613" s="88" t="s">
        <v>65970</v>
      </c>
      <c r="G613" s="5" t="s">
        <v>65971</v>
      </c>
      <c r="H613" s="6" t="s">
        <v>65972</v>
      </c>
      <c r="I613" s="7" t="s">
        <v>65973</v>
      </c>
    </row>
    <row r="614" spans="1:9">
      <c r="A614" s="9" t="s">
        <v>65974</v>
      </c>
      <c r="B614" s="24" t="s">
        <v>65975</v>
      </c>
      <c r="C614" s="13" t="s">
        <v>65976</v>
      </c>
      <c r="D614" s="110" t="s">
        <v>65977</v>
      </c>
      <c r="E614" s="53" t="s">
        <v>65978</v>
      </c>
      <c r="F614" s="110" t="s">
        <v>65979</v>
      </c>
      <c r="G614" s="5" t="s">
        <v>65980</v>
      </c>
      <c r="H614" s="6" t="s">
        <v>65981</v>
      </c>
      <c r="I614" s="7" t="s">
        <v>65982</v>
      </c>
    </row>
    <row r="615" spans="1:9">
      <c r="A615" s="9" t="s">
        <v>65983</v>
      </c>
      <c r="B615" s="24" t="s">
        <v>11199</v>
      </c>
      <c r="C615" s="13" t="s">
        <v>65984</v>
      </c>
      <c r="D615" s="110" t="s">
        <v>3749</v>
      </c>
      <c r="E615" s="53" t="s">
        <v>65985</v>
      </c>
      <c r="F615" s="110" t="s">
        <v>65986</v>
      </c>
      <c r="G615" s="5" t="s">
        <v>65987</v>
      </c>
      <c r="H615" s="6" t="s">
        <v>65988</v>
      </c>
      <c r="I615" s="7" t="s">
        <v>65985</v>
      </c>
    </row>
    <row r="616" spans="1:9">
      <c r="A616" s="9" t="s">
        <v>65989</v>
      </c>
      <c r="B616" s="24" t="s">
        <v>65990</v>
      </c>
      <c r="C616" s="13" t="s">
        <v>65991</v>
      </c>
      <c r="D616" s="110" t="s">
        <v>65992</v>
      </c>
      <c r="E616" s="53" t="s">
        <v>65993</v>
      </c>
      <c r="F616" s="110" t="s">
        <v>65994</v>
      </c>
      <c r="G616" s="5" t="s">
        <v>65995</v>
      </c>
      <c r="H616" s="6" t="s">
        <v>65996</v>
      </c>
      <c r="I616" s="7" t="s">
        <v>65997</v>
      </c>
    </row>
    <row r="617" spans="1:9">
      <c r="A617" s="9" t="s">
        <v>65998</v>
      </c>
      <c r="B617" s="5" t="s">
        <v>8722</v>
      </c>
      <c r="C617" s="5" t="s">
        <v>8722</v>
      </c>
      <c r="D617" s="110" t="s">
        <v>8723</v>
      </c>
      <c r="E617" s="46" t="s">
        <v>8724</v>
      </c>
      <c r="F617" s="110" t="s">
        <v>8725</v>
      </c>
      <c r="G617" s="5" t="s">
        <v>65999</v>
      </c>
      <c r="H617" s="6" t="s">
        <v>8727</v>
      </c>
      <c r="I617" s="7" t="s">
        <v>8728</v>
      </c>
    </row>
    <row r="618" spans="1:9">
      <c r="A618" s="9" t="s">
        <v>66000</v>
      </c>
      <c r="B618" s="24" t="s">
        <v>66001</v>
      </c>
      <c r="C618" s="13" t="s">
        <v>66002</v>
      </c>
      <c r="D618" s="110" t="s">
        <v>66003</v>
      </c>
      <c r="E618" s="53" t="s">
        <v>66004</v>
      </c>
      <c r="F618" s="110" t="s">
        <v>66005</v>
      </c>
      <c r="G618" s="5" t="s">
        <v>66006</v>
      </c>
      <c r="H618" s="6" t="s">
        <v>66007</v>
      </c>
      <c r="I618" s="7" t="s">
        <v>66008</v>
      </c>
    </row>
    <row r="619" spans="1:9">
      <c r="A619" s="9" t="s">
        <v>66009</v>
      </c>
      <c r="B619" s="24" t="s">
        <v>66010</v>
      </c>
      <c r="C619" s="13" t="s">
        <v>66011</v>
      </c>
      <c r="D619" s="110" t="s">
        <v>66012</v>
      </c>
      <c r="E619" s="53" t="s">
        <v>66013</v>
      </c>
      <c r="F619" s="110" t="s">
        <v>66014</v>
      </c>
      <c r="G619" s="5" t="s">
        <v>66015</v>
      </c>
      <c r="H619" s="6" t="s">
        <v>66016</v>
      </c>
      <c r="I619" s="7" t="s">
        <v>66017</v>
      </c>
    </row>
    <row r="620" spans="1:9">
      <c r="A620" s="9" t="s">
        <v>66018</v>
      </c>
      <c r="B620" s="24" t="s">
        <v>25237</v>
      </c>
      <c r="C620" s="13" t="s">
        <v>12333</v>
      </c>
      <c r="D620" s="110" t="s">
        <v>19217</v>
      </c>
      <c r="E620" s="53" t="s">
        <v>19218</v>
      </c>
      <c r="F620" s="110" t="s">
        <v>25238</v>
      </c>
      <c r="G620" s="5" t="s">
        <v>66019</v>
      </c>
      <c r="H620" s="6" t="s">
        <v>25240</v>
      </c>
      <c r="I620" s="7" t="s">
        <v>25241</v>
      </c>
    </row>
    <row r="621" spans="1:9">
      <c r="A621" s="9" t="s">
        <v>66020</v>
      </c>
      <c r="B621" s="24" t="s">
        <v>66021</v>
      </c>
      <c r="C621" s="13" t="s">
        <v>66022</v>
      </c>
      <c r="D621" s="110" t="s">
        <v>66023</v>
      </c>
      <c r="E621" s="53" t="s">
        <v>66024</v>
      </c>
      <c r="F621" s="110" t="s">
        <v>66025</v>
      </c>
      <c r="G621" s="5" t="s">
        <v>66026</v>
      </c>
      <c r="H621" s="6" t="s">
        <v>66027</v>
      </c>
      <c r="I621" s="7" t="s">
        <v>66028</v>
      </c>
    </row>
    <row r="622" spans="1:9">
      <c r="A622" s="9" t="s">
        <v>66029</v>
      </c>
      <c r="B622" s="24" t="s">
        <v>66030</v>
      </c>
      <c r="C622" s="13" t="s">
        <v>66031</v>
      </c>
      <c r="D622" s="110" t="s">
        <v>66032</v>
      </c>
      <c r="E622" s="53" t="s">
        <v>66033</v>
      </c>
      <c r="F622" s="110" t="s">
        <v>66034</v>
      </c>
      <c r="G622" s="5" t="s">
        <v>66035</v>
      </c>
      <c r="H622" s="6" t="s">
        <v>66036</v>
      </c>
      <c r="I622" s="7" t="s">
        <v>66033</v>
      </c>
    </row>
    <row r="623" spans="1:9">
      <c r="A623" s="9" t="s">
        <v>66037</v>
      </c>
      <c r="B623" s="24" t="s">
        <v>66038</v>
      </c>
      <c r="C623" s="13" t="s">
        <v>66039</v>
      </c>
      <c r="D623" s="110" t="s">
        <v>66040</v>
      </c>
      <c r="E623" s="53" t="s">
        <v>66041</v>
      </c>
      <c r="F623" s="110" t="s">
        <v>66042</v>
      </c>
      <c r="G623" s="5" t="s">
        <v>66043</v>
      </c>
      <c r="H623" s="6" t="s">
        <v>66044</v>
      </c>
      <c r="I623" s="7" t="s">
        <v>66045</v>
      </c>
    </row>
    <row r="624" spans="1:9">
      <c r="A624" s="9" t="s">
        <v>66046</v>
      </c>
      <c r="B624" s="24" t="s">
        <v>66047</v>
      </c>
      <c r="C624" s="13" t="s">
        <v>66048</v>
      </c>
      <c r="D624" s="110" t="s">
        <v>66049</v>
      </c>
      <c r="E624" s="53" t="s">
        <v>66050</v>
      </c>
      <c r="F624" s="110" t="s">
        <v>66051</v>
      </c>
      <c r="G624" s="5" t="s">
        <v>66052</v>
      </c>
      <c r="H624" s="6" t="s">
        <v>66053</v>
      </c>
      <c r="I624" s="7" t="s">
        <v>66054</v>
      </c>
    </row>
    <row r="625" spans="1:10">
      <c r="A625" s="9" t="s">
        <v>66055</v>
      </c>
      <c r="B625" s="24" t="s">
        <v>16700</v>
      </c>
      <c r="C625" s="13" t="s">
        <v>16701</v>
      </c>
      <c r="D625" s="110" t="s">
        <v>16702</v>
      </c>
      <c r="E625" s="53" t="s">
        <v>16703</v>
      </c>
      <c r="F625" s="110" t="s">
        <v>16704</v>
      </c>
      <c r="G625" s="5" t="s">
        <v>16705</v>
      </c>
      <c r="H625" s="6" t="s">
        <v>5603</v>
      </c>
      <c r="I625" s="7" t="s">
        <v>16706</v>
      </c>
    </row>
    <row r="626" spans="1:10">
      <c r="A626" s="9" t="s">
        <v>66056</v>
      </c>
      <c r="B626" s="24" t="s">
        <v>66057</v>
      </c>
      <c r="C626" s="24" t="s">
        <v>66058</v>
      </c>
      <c r="D626" s="24" t="s">
        <v>66059</v>
      </c>
      <c r="E626" s="24" t="s">
        <v>66060</v>
      </c>
      <c r="F626" s="24" t="s">
        <v>66061</v>
      </c>
      <c r="G626" s="5" t="s">
        <v>66062</v>
      </c>
      <c r="H626" s="6" t="s">
        <v>66063</v>
      </c>
      <c r="I626" s="7" t="s">
        <v>66064</v>
      </c>
    </row>
    <row r="627" spans="1:10">
      <c r="A627" s="9" t="s">
        <v>66065</v>
      </c>
      <c r="B627" s="24" t="s">
        <v>65966</v>
      </c>
      <c r="C627" s="24" t="s">
        <v>65967</v>
      </c>
      <c r="D627" s="24" t="s">
        <v>65968</v>
      </c>
      <c r="E627" s="24" t="s">
        <v>65969</v>
      </c>
      <c r="F627" s="24" t="s">
        <v>65970</v>
      </c>
      <c r="G627" s="5" t="s">
        <v>65971</v>
      </c>
      <c r="H627" s="6" t="s">
        <v>65972</v>
      </c>
      <c r="I627" s="7" t="s">
        <v>65973</v>
      </c>
    </row>
    <row r="628" spans="1:10">
      <c r="A628" s="9" t="s">
        <v>66066</v>
      </c>
      <c r="B628" s="24" t="s">
        <v>66067</v>
      </c>
      <c r="C628" s="24" t="s">
        <v>66068</v>
      </c>
      <c r="D628" s="24" t="s">
        <v>66069</v>
      </c>
      <c r="E628" s="24" t="s">
        <v>66070</v>
      </c>
      <c r="F628" s="24" t="s">
        <v>66071</v>
      </c>
      <c r="G628" s="5" t="s">
        <v>66072</v>
      </c>
      <c r="H628" s="6" t="s">
        <v>66073</v>
      </c>
      <c r="I628" s="7" t="s">
        <v>66074</v>
      </c>
    </row>
    <row r="629" spans="1:10">
      <c r="A629" s="9" t="s">
        <v>66075</v>
      </c>
      <c r="B629" s="24" t="s">
        <v>66076</v>
      </c>
      <c r="C629" s="24" t="s">
        <v>66077</v>
      </c>
      <c r="D629" s="24" t="s">
        <v>66078</v>
      </c>
      <c r="E629" s="24" t="s">
        <v>66079</v>
      </c>
      <c r="F629" s="24" t="s">
        <v>66080</v>
      </c>
      <c r="G629" s="5" t="s">
        <v>66081</v>
      </c>
      <c r="H629" s="6" t="s">
        <v>66082</v>
      </c>
      <c r="I629" s="7" t="s">
        <v>66083</v>
      </c>
    </row>
    <row r="630" spans="1:10">
      <c r="A630" s="9" t="s">
        <v>66084</v>
      </c>
      <c r="B630" s="24" t="s">
        <v>18918</v>
      </c>
      <c r="C630" s="24" t="s">
        <v>11382</v>
      </c>
      <c r="D630" s="24" t="s">
        <v>14470</v>
      </c>
      <c r="E630" s="24" t="s">
        <v>18921</v>
      </c>
      <c r="F630" s="24" t="s">
        <v>18922</v>
      </c>
      <c r="G630" s="5" t="s">
        <v>18923</v>
      </c>
      <c r="H630" s="6" t="s">
        <v>64054</v>
      </c>
      <c r="I630" s="7" t="s">
        <v>64055</v>
      </c>
    </row>
    <row r="631" spans="1:10">
      <c r="A631" s="9" t="s">
        <v>66085</v>
      </c>
      <c r="B631" s="24" t="s">
        <v>62719</v>
      </c>
      <c r="C631" s="24" t="s">
        <v>62720</v>
      </c>
      <c r="D631" s="24" t="s">
        <v>66086</v>
      </c>
      <c r="E631" s="24" t="s">
        <v>62722</v>
      </c>
      <c r="F631" s="24" t="s">
        <v>62723</v>
      </c>
      <c r="G631" s="5" t="s">
        <v>62724</v>
      </c>
      <c r="H631" s="6" t="s">
        <v>62725</v>
      </c>
      <c r="I631" s="7" t="s">
        <v>62722</v>
      </c>
    </row>
    <row r="632" spans="1:10">
      <c r="A632" s="9" t="s">
        <v>66087</v>
      </c>
      <c r="B632" s="24" t="s">
        <v>66088</v>
      </c>
      <c r="C632" s="24" t="s">
        <v>66089</v>
      </c>
      <c r="D632" s="24" t="s">
        <v>66090</v>
      </c>
      <c r="E632" s="24" t="s">
        <v>66091</v>
      </c>
      <c r="F632" s="24" t="s">
        <v>66092</v>
      </c>
      <c r="G632" s="5" t="s">
        <v>66093</v>
      </c>
      <c r="H632" s="6" t="s">
        <v>66094</v>
      </c>
      <c r="I632" s="7" t="s">
        <v>66095</v>
      </c>
      <c r="J632" s="5" t="s">
        <v>66096</v>
      </c>
    </row>
    <row r="633" spans="1:10">
      <c r="A633" s="9" t="s">
        <v>66097</v>
      </c>
      <c r="B633" s="24" t="s">
        <v>66098</v>
      </c>
      <c r="C633" s="24" t="s">
        <v>66099</v>
      </c>
      <c r="D633" s="24" t="s">
        <v>66100</v>
      </c>
      <c r="E633" s="24" t="s">
        <v>66101</v>
      </c>
      <c r="F633" s="24" t="s">
        <v>66102</v>
      </c>
      <c r="G633" s="5" t="s">
        <v>66103</v>
      </c>
      <c r="H633" s="6" t="s">
        <v>66104</v>
      </c>
      <c r="I633" s="7" t="s">
        <v>66105</v>
      </c>
      <c r="J633" s="5" t="s">
        <v>66096</v>
      </c>
    </row>
    <row r="634" spans="1:10">
      <c r="A634" s="9" t="s">
        <v>66106</v>
      </c>
      <c r="B634" s="24" t="s">
        <v>13479</v>
      </c>
      <c r="C634" s="24" t="s">
        <v>13479</v>
      </c>
      <c r="D634" s="24" t="s">
        <v>13480</v>
      </c>
      <c r="E634" s="24" t="s">
        <v>13481</v>
      </c>
      <c r="F634" s="24" t="s">
        <v>13482</v>
      </c>
      <c r="G634" s="5" t="s">
        <v>13483</v>
      </c>
      <c r="H634" s="6" t="s">
        <v>13484</v>
      </c>
      <c r="I634" s="7" t="s">
        <v>13485</v>
      </c>
    </row>
    <row r="635" spans="1:10">
      <c r="A635" s="9" t="s">
        <v>66107</v>
      </c>
      <c r="B635" s="24" t="s">
        <v>66108</v>
      </c>
      <c r="C635" s="24" t="s">
        <v>66109</v>
      </c>
      <c r="D635" s="24" t="s">
        <v>66110</v>
      </c>
      <c r="E635" s="24" t="s">
        <v>66111</v>
      </c>
      <c r="F635" s="24" t="s">
        <v>66112</v>
      </c>
      <c r="G635" s="5" t="s">
        <v>66113</v>
      </c>
      <c r="H635" s="6" t="s">
        <v>66114</v>
      </c>
      <c r="I635" s="7" t="s">
        <v>66115</v>
      </c>
    </row>
    <row r="636" spans="1:10">
      <c r="A636" s="9" t="s">
        <v>66116</v>
      </c>
      <c r="B636" s="24" t="s">
        <v>66117</v>
      </c>
      <c r="C636" s="24" t="s">
        <v>66118</v>
      </c>
      <c r="D636" s="24" t="s">
        <v>66119</v>
      </c>
      <c r="E636" s="24" t="s">
        <v>66120</v>
      </c>
      <c r="F636" s="24" t="s">
        <v>66121</v>
      </c>
      <c r="G636" s="5" t="s">
        <v>66122</v>
      </c>
      <c r="H636" s="6" t="s">
        <v>66123</v>
      </c>
      <c r="I636" s="7" t="s">
        <v>66124</v>
      </c>
    </row>
    <row r="637" spans="1:10">
      <c r="A637" s="9" t="s">
        <v>66125</v>
      </c>
      <c r="B637" s="24" t="s">
        <v>66126</v>
      </c>
      <c r="C637" s="24" t="s">
        <v>66127</v>
      </c>
      <c r="D637" s="24" t="s">
        <v>66128</v>
      </c>
      <c r="E637" s="24" t="s">
        <v>66129</v>
      </c>
      <c r="F637" s="24" t="s">
        <v>66130</v>
      </c>
      <c r="G637" s="5" t="s">
        <v>66131</v>
      </c>
      <c r="H637" s="6" t="s">
        <v>66132</v>
      </c>
      <c r="I637" s="7" t="s">
        <v>66133</v>
      </c>
    </row>
    <row r="638" spans="1:10">
      <c r="A638" s="9" t="s">
        <v>66134</v>
      </c>
      <c r="B638" s="24" t="s">
        <v>66135</v>
      </c>
      <c r="C638" s="24" t="s">
        <v>66136</v>
      </c>
      <c r="D638" s="24" t="s">
        <v>66137</v>
      </c>
      <c r="E638" s="24" t="s">
        <v>66138</v>
      </c>
      <c r="F638" s="24" t="s">
        <v>66139</v>
      </c>
      <c r="G638" s="5" t="s">
        <v>66140</v>
      </c>
      <c r="H638" s="6" t="s">
        <v>66141</v>
      </c>
      <c r="I638" s="7" t="s">
        <v>66142</v>
      </c>
    </row>
    <row r="639" spans="1:10">
      <c r="A639" s="9" t="s">
        <v>66143</v>
      </c>
      <c r="B639" s="24" t="s">
        <v>66144</v>
      </c>
      <c r="C639" s="24" t="s">
        <v>66145</v>
      </c>
      <c r="D639" s="24" t="s">
        <v>66146</v>
      </c>
      <c r="E639" s="24" t="s">
        <v>66147</v>
      </c>
      <c r="F639" s="24" t="s">
        <v>66148</v>
      </c>
      <c r="G639" s="5" t="s">
        <v>66149</v>
      </c>
      <c r="H639" s="6" t="s">
        <v>66150</v>
      </c>
      <c r="I639" s="7" t="s">
        <v>66151</v>
      </c>
    </row>
    <row r="640" spans="1:10">
      <c r="A640" s="9" t="s">
        <v>66152</v>
      </c>
      <c r="B640" s="24" t="s">
        <v>23573</v>
      </c>
      <c r="C640" s="24" t="s">
        <v>23574</v>
      </c>
      <c r="D640" s="24" t="s">
        <v>2539</v>
      </c>
      <c r="E640" s="24" t="s">
        <v>23575</v>
      </c>
      <c r="F640" s="24" t="s">
        <v>2541</v>
      </c>
      <c r="G640" s="5" t="s">
        <v>66153</v>
      </c>
      <c r="H640" s="6" t="s">
        <v>23577</v>
      </c>
      <c r="I640" s="7" t="s">
        <v>23578</v>
      </c>
      <c r="J640" s="5" t="s">
        <v>66154</v>
      </c>
    </row>
    <row r="641" spans="1:12">
      <c r="A641" s="9" t="s">
        <v>66155</v>
      </c>
      <c r="B641" s="24" t="s">
        <v>4750</v>
      </c>
      <c r="C641" s="24" t="s">
        <v>4751</v>
      </c>
      <c r="D641" s="24" t="s">
        <v>22594</v>
      </c>
      <c r="E641" s="24" t="s">
        <v>4753</v>
      </c>
      <c r="F641" s="24" t="s">
        <v>4754</v>
      </c>
      <c r="G641" s="5" t="s">
        <v>4755</v>
      </c>
      <c r="H641" s="6" t="s">
        <v>4756</v>
      </c>
      <c r="I641" s="7" t="s">
        <v>4757</v>
      </c>
      <c r="J641" s="5" t="s">
        <v>64249</v>
      </c>
      <c r="L641" s="5" t="s">
        <v>57</v>
      </c>
    </row>
    <row r="642" spans="1:12">
      <c r="A642" s="9" t="s">
        <v>66156</v>
      </c>
      <c r="B642" s="24" t="s">
        <v>66157</v>
      </c>
      <c r="C642" s="24" t="s">
        <v>66158</v>
      </c>
      <c r="D642" s="24" t="s">
        <v>66159</v>
      </c>
      <c r="E642" s="24" t="s">
        <v>66160</v>
      </c>
      <c r="F642" s="24" t="s">
        <v>66161</v>
      </c>
      <c r="G642" s="5" t="s">
        <v>66162</v>
      </c>
      <c r="H642" s="6" t="s">
        <v>66163</v>
      </c>
      <c r="I642" s="7" t="s">
        <v>66164</v>
      </c>
    </row>
    <row r="643" spans="1:12">
      <c r="A643" s="9" t="s">
        <v>66165</v>
      </c>
      <c r="B643" s="24" t="s">
        <v>66166</v>
      </c>
      <c r="C643" s="24" t="s">
        <v>66167</v>
      </c>
      <c r="D643" s="24" t="s">
        <v>66168</v>
      </c>
      <c r="E643" s="24" t="s">
        <v>66169</v>
      </c>
      <c r="F643" s="24" t="s">
        <v>66170</v>
      </c>
      <c r="G643" s="5" t="s">
        <v>66171</v>
      </c>
      <c r="H643" s="6" t="s">
        <v>66172</v>
      </c>
      <c r="I643" s="7" t="s">
        <v>66173</v>
      </c>
    </row>
    <row r="644" spans="1:12">
      <c r="A644" s="9" t="s">
        <v>66174</v>
      </c>
      <c r="B644" s="24" t="s">
        <v>66175</v>
      </c>
      <c r="C644" s="24" t="s">
        <v>66176</v>
      </c>
      <c r="D644" s="24" t="s">
        <v>66177</v>
      </c>
      <c r="E644" s="24" t="s">
        <v>66178</v>
      </c>
      <c r="F644" s="24" t="s">
        <v>66179</v>
      </c>
      <c r="G644" s="5" t="s">
        <v>66180</v>
      </c>
      <c r="H644" s="6" t="s">
        <v>66181</v>
      </c>
      <c r="I644" s="7" t="s">
        <v>66182</v>
      </c>
    </row>
    <row r="645" spans="1:12">
      <c r="A645" s="9" t="s">
        <v>66183</v>
      </c>
      <c r="B645" s="24" t="s">
        <v>66184</v>
      </c>
      <c r="C645" s="24" t="s">
        <v>66185</v>
      </c>
      <c r="D645" s="24" t="s">
        <v>66186</v>
      </c>
      <c r="E645" s="24" t="s">
        <v>66187</v>
      </c>
      <c r="F645" s="24" t="s">
        <v>66188</v>
      </c>
      <c r="G645" s="5" t="s">
        <v>66189</v>
      </c>
      <c r="H645" s="6" t="s">
        <v>66190</v>
      </c>
      <c r="I645" s="7" t="s">
        <v>66191</v>
      </c>
    </row>
    <row r="646" spans="1:12">
      <c r="A646" s="9" t="s">
        <v>66192</v>
      </c>
      <c r="B646" s="24" t="s">
        <v>66193</v>
      </c>
      <c r="C646" s="24" t="s">
        <v>66194</v>
      </c>
      <c r="D646" s="24" t="s">
        <v>66195</v>
      </c>
      <c r="E646" s="24" t="s">
        <v>66196</v>
      </c>
      <c r="F646" s="24" t="s">
        <v>66197</v>
      </c>
      <c r="G646" s="5" t="s">
        <v>66198</v>
      </c>
      <c r="H646" s="6" t="s">
        <v>66199</v>
      </c>
      <c r="I646" s="7" t="s">
        <v>66200</v>
      </c>
    </row>
    <row r="647" spans="1:12">
      <c r="A647" s="9" t="s">
        <v>66201</v>
      </c>
      <c r="B647" s="24" t="s">
        <v>66202</v>
      </c>
      <c r="C647" s="24" t="s">
        <v>66203</v>
      </c>
      <c r="D647" s="24" t="s">
        <v>66204</v>
      </c>
      <c r="E647" s="24" t="s">
        <v>66205</v>
      </c>
      <c r="F647" s="24" t="s">
        <v>66206</v>
      </c>
      <c r="G647" s="5" t="s">
        <v>66207</v>
      </c>
      <c r="H647" s="6" t="s">
        <v>66208</v>
      </c>
      <c r="I647" s="7" t="s">
        <v>66209</v>
      </c>
    </row>
    <row r="648" spans="1:12">
      <c r="A648" s="9" t="s">
        <v>66210</v>
      </c>
      <c r="B648" s="24" t="s">
        <v>66211</v>
      </c>
      <c r="C648" s="24" t="s">
        <v>66212</v>
      </c>
      <c r="D648" s="24" t="s">
        <v>66213</v>
      </c>
      <c r="E648" s="24" t="s">
        <v>66214</v>
      </c>
      <c r="F648" s="24" t="s">
        <v>66215</v>
      </c>
      <c r="G648" s="5" t="s">
        <v>66216</v>
      </c>
      <c r="H648" s="6" t="s">
        <v>66217</v>
      </c>
      <c r="I648" s="7" t="s">
        <v>66218</v>
      </c>
    </row>
    <row r="649" spans="1:12">
      <c r="A649" s="9" t="s">
        <v>66219</v>
      </c>
      <c r="B649" s="24" t="s">
        <v>66220</v>
      </c>
      <c r="C649" s="24" t="s">
        <v>66221</v>
      </c>
      <c r="D649" s="24" t="s">
        <v>66222</v>
      </c>
      <c r="E649" s="24" t="s">
        <v>66223</v>
      </c>
      <c r="F649" s="24" t="s">
        <v>66224</v>
      </c>
      <c r="G649" s="5" t="s">
        <v>66225</v>
      </c>
      <c r="H649" s="6" t="s">
        <v>66226</v>
      </c>
      <c r="I649" s="7" t="s">
        <v>66227</v>
      </c>
    </row>
    <row r="650" spans="1:12">
      <c r="A650" s="9" t="s">
        <v>66228</v>
      </c>
      <c r="B650" s="24" t="s">
        <v>66229</v>
      </c>
      <c r="C650" s="24" t="s">
        <v>66230</v>
      </c>
      <c r="D650" s="24" t="s">
        <v>66231</v>
      </c>
      <c r="E650" s="24" t="s">
        <v>66232</v>
      </c>
      <c r="F650" s="24" t="s">
        <v>66233</v>
      </c>
      <c r="G650" s="5" t="s">
        <v>66234</v>
      </c>
      <c r="H650" s="6" t="s">
        <v>66235</v>
      </c>
      <c r="I650" s="7" t="s">
        <v>66236</v>
      </c>
    </row>
    <row r="651" spans="1:12">
      <c r="A651" s="9" t="s">
        <v>66237</v>
      </c>
      <c r="B651" s="24" t="s">
        <v>66238</v>
      </c>
      <c r="C651" s="24" t="s">
        <v>66239</v>
      </c>
      <c r="D651" s="24" t="s">
        <v>66240</v>
      </c>
      <c r="E651" s="24" t="s">
        <v>66241</v>
      </c>
      <c r="F651" s="24" t="s">
        <v>66242</v>
      </c>
      <c r="G651" s="5" t="s">
        <v>66243</v>
      </c>
      <c r="H651" s="6" t="s">
        <v>66244</v>
      </c>
      <c r="I651" s="7" t="s">
        <v>66245</v>
      </c>
    </row>
    <row r="652" spans="1:12">
      <c r="A652" s="9" t="s">
        <v>66246</v>
      </c>
      <c r="B652" s="24" t="s">
        <v>66247</v>
      </c>
      <c r="C652" s="24" t="s">
        <v>66248</v>
      </c>
      <c r="D652" s="24" t="s">
        <v>66249</v>
      </c>
      <c r="E652" s="24" t="s">
        <v>66250</v>
      </c>
      <c r="F652" s="24" t="s">
        <v>66251</v>
      </c>
      <c r="G652" s="5" t="s">
        <v>66252</v>
      </c>
      <c r="H652" s="6" t="s">
        <v>66253</v>
      </c>
      <c r="I652" s="7" t="s">
        <v>66254</v>
      </c>
    </row>
    <row r="653" spans="1:12">
      <c r="A653" s="9" t="s">
        <v>66255</v>
      </c>
      <c r="B653" s="24" t="s">
        <v>66256</v>
      </c>
      <c r="C653" s="24" t="s">
        <v>66257</v>
      </c>
      <c r="D653" s="24" t="s">
        <v>66258</v>
      </c>
      <c r="E653" s="24" t="s">
        <v>66259</v>
      </c>
      <c r="F653" s="24" t="s">
        <v>66260</v>
      </c>
      <c r="G653" s="5" t="s">
        <v>66261</v>
      </c>
      <c r="H653" s="6" t="s">
        <v>66262</v>
      </c>
      <c r="I653" s="7" t="s">
        <v>66263</v>
      </c>
    </row>
    <row r="654" spans="1:12">
      <c r="A654" s="9" t="s">
        <v>66264</v>
      </c>
      <c r="B654" s="24" t="s">
        <v>5283</v>
      </c>
      <c r="C654" s="24" t="s">
        <v>5283</v>
      </c>
      <c r="D654" s="24" t="s">
        <v>5283</v>
      </c>
      <c r="E654" s="24" t="s">
        <v>66265</v>
      </c>
      <c r="F654" s="24" t="s">
        <v>5283</v>
      </c>
      <c r="G654" s="5" t="s">
        <v>66266</v>
      </c>
      <c r="H654" s="6" t="s">
        <v>66267</v>
      </c>
      <c r="I654" s="7" t="s">
        <v>5285</v>
      </c>
    </row>
    <row r="655" spans="1:12">
      <c r="A655" s="9" t="s">
        <v>66268</v>
      </c>
      <c r="B655" s="24" t="s">
        <v>66269</v>
      </c>
      <c r="C655" s="24" t="s">
        <v>66270</v>
      </c>
      <c r="D655" s="24" t="s">
        <v>66270</v>
      </c>
      <c r="E655" s="24" t="s">
        <v>66271</v>
      </c>
      <c r="F655" s="24" t="s">
        <v>66270</v>
      </c>
      <c r="G655" s="5" t="s">
        <v>66272</v>
      </c>
      <c r="H655" s="6" t="s">
        <v>66273</v>
      </c>
      <c r="I655" s="7" t="s">
        <v>66274</v>
      </c>
    </row>
    <row r="656" spans="1:12">
      <c r="A656" s="9" t="s">
        <v>5587</v>
      </c>
      <c r="B656" s="24" t="s">
        <v>66275</v>
      </c>
      <c r="C656" s="24" t="s">
        <v>66276</v>
      </c>
      <c r="D656" s="24" t="s">
        <v>66275</v>
      </c>
      <c r="E656" s="24" t="s">
        <v>66277</v>
      </c>
      <c r="F656" s="24" t="s">
        <v>66278</v>
      </c>
      <c r="G656" s="5" t="s">
        <v>66279</v>
      </c>
      <c r="H656" s="6" t="s">
        <v>66280</v>
      </c>
      <c r="I656" s="7" t="s">
        <v>66281</v>
      </c>
    </row>
    <row r="657" spans="1:12">
      <c r="A657" s="9" t="s">
        <v>66282</v>
      </c>
      <c r="B657" s="24" t="s">
        <v>66283</v>
      </c>
      <c r="C657" s="24" t="s">
        <v>12319</v>
      </c>
      <c r="D657" s="24" t="s">
        <v>12319</v>
      </c>
      <c r="E657" s="24" t="s">
        <v>66284</v>
      </c>
      <c r="F657" s="24" t="s">
        <v>12319</v>
      </c>
      <c r="G657" s="5" t="s">
        <v>66285</v>
      </c>
      <c r="H657" s="6" t="s">
        <v>66283</v>
      </c>
      <c r="I657" s="7" t="s">
        <v>66283</v>
      </c>
    </row>
    <row r="658" spans="1:12">
      <c r="A658" s="9" t="s">
        <v>12321</v>
      </c>
      <c r="B658" s="24" t="s">
        <v>16263</v>
      </c>
      <c r="C658" s="24" t="s">
        <v>1849</v>
      </c>
      <c r="D658" s="24" t="s">
        <v>16264</v>
      </c>
      <c r="E658" s="24" t="s">
        <v>12322</v>
      </c>
      <c r="F658" s="24" t="s">
        <v>16265</v>
      </c>
      <c r="G658" s="5" t="s">
        <v>66286</v>
      </c>
      <c r="H658" s="6" t="s">
        <v>1854</v>
      </c>
      <c r="I658" s="7" t="s">
        <v>66287</v>
      </c>
      <c r="J658" s="13" t="s">
        <v>16268</v>
      </c>
      <c r="L658" s="5" t="s">
        <v>57</v>
      </c>
    </row>
    <row r="659" spans="1:12">
      <c r="A659" s="9" t="s">
        <v>66288</v>
      </c>
      <c r="B659" s="24" t="s">
        <v>66289</v>
      </c>
      <c r="C659" s="24" t="s">
        <v>66290</v>
      </c>
      <c r="D659" s="24" t="s">
        <v>66291</v>
      </c>
      <c r="E659" s="24" t="s">
        <v>66292</v>
      </c>
      <c r="F659" s="24" t="s">
        <v>66293</v>
      </c>
      <c r="G659" s="5" t="s">
        <v>66294</v>
      </c>
      <c r="H659" s="6" t="s">
        <v>66295</v>
      </c>
      <c r="I659" s="7" t="s">
        <v>66296</v>
      </c>
    </row>
    <row r="660" spans="1:12">
      <c r="A660" s="9" t="s">
        <v>66297</v>
      </c>
      <c r="B660" s="24" t="s">
        <v>66298</v>
      </c>
      <c r="C660" s="24" t="s">
        <v>66299</v>
      </c>
      <c r="D660" s="24" t="s">
        <v>66300</v>
      </c>
      <c r="E660" s="24" t="s">
        <v>66301</v>
      </c>
      <c r="F660" s="24" t="s">
        <v>66302</v>
      </c>
      <c r="G660" s="5" t="s">
        <v>66303</v>
      </c>
      <c r="H660" s="6" t="s">
        <v>66304</v>
      </c>
      <c r="I660" s="7" t="s">
        <v>66305</v>
      </c>
    </row>
    <row r="661" spans="1:12">
      <c r="A661" s="9" t="s">
        <v>66306</v>
      </c>
      <c r="B661" s="24" t="s">
        <v>23705</v>
      </c>
      <c r="C661" s="24" t="s">
        <v>23706</v>
      </c>
      <c r="D661" s="24" t="s">
        <v>23707</v>
      </c>
      <c r="E661" s="24" t="s">
        <v>23708</v>
      </c>
      <c r="F661" s="24" t="s">
        <v>23709</v>
      </c>
      <c r="G661" s="5" t="s">
        <v>64981</v>
      </c>
      <c r="H661" s="6" t="s">
        <v>8656</v>
      </c>
      <c r="I661" s="7" t="s">
        <v>23711</v>
      </c>
    </row>
    <row r="662" spans="1:12">
      <c r="A662" s="9" t="s">
        <v>66307</v>
      </c>
      <c r="B662" s="24" t="s">
        <v>66308</v>
      </c>
      <c r="C662" s="24" t="s">
        <v>66309</v>
      </c>
      <c r="D662" s="24" t="s">
        <v>66308</v>
      </c>
      <c r="E662" s="24" t="s">
        <v>66308</v>
      </c>
      <c r="F662" s="24" t="s">
        <v>66308</v>
      </c>
      <c r="G662" s="5" t="s">
        <v>66310</v>
      </c>
      <c r="H662" s="6" t="s">
        <v>66308</v>
      </c>
      <c r="I662" s="7" t="s">
        <v>66308</v>
      </c>
    </row>
    <row r="663" spans="1:12">
      <c r="A663" s="9" t="s">
        <v>66311</v>
      </c>
      <c r="B663" s="24" t="s">
        <v>66312</v>
      </c>
      <c r="C663" s="24" t="s">
        <v>66313</v>
      </c>
      <c r="D663" s="24" t="s">
        <v>66312</v>
      </c>
      <c r="E663" s="24" t="s">
        <v>66312</v>
      </c>
      <c r="F663" s="24" t="s">
        <v>66312</v>
      </c>
      <c r="G663" s="5" t="s">
        <v>66314</v>
      </c>
      <c r="H663" s="6" t="s">
        <v>66312</v>
      </c>
      <c r="I663" s="7" t="s">
        <v>66312</v>
      </c>
    </row>
    <row r="664" spans="1:12">
      <c r="A664" s="9" t="s">
        <v>66315</v>
      </c>
      <c r="B664" s="24" t="s">
        <v>66316</v>
      </c>
      <c r="C664" s="24" t="s">
        <v>66317</v>
      </c>
      <c r="D664" s="24" t="s">
        <v>66316</v>
      </c>
      <c r="E664" s="24" t="s">
        <v>66316</v>
      </c>
      <c r="F664" s="24" t="s">
        <v>66316</v>
      </c>
      <c r="G664" s="5" t="s">
        <v>66318</v>
      </c>
      <c r="H664" s="6" t="s">
        <v>66316</v>
      </c>
      <c r="I664" s="7" t="s">
        <v>66316</v>
      </c>
    </row>
    <row r="665" spans="1:12">
      <c r="A665" s="9" t="s">
        <v>66319</v>
      </c>
      <c r="B665" s="24" t="s">
        <v>66320</v>
      </c>
      <c r="C665" s="24" t="s">
        <v>66321</v>
      </c>
      <c r="D665" s="24" t="s">
        <v>66320</v>
      </c>
      <c r="E665" s="24" t="s">
        <v>66320</v>
      </c>
      <c r="F665" s="24" t="s">
        <v>66320</v>
      </c>
      <c r="G665" s="5" t="s">
        <v>66322</v>
      </c>
      <c r="H665" s="6" t="s">
        <v>66320</v>
      </c>
      <c r="I665" s="7" t="s">
        <v>66320</v>
      </c>
    </row>
    <row r="666" spans="1:12">
      <c r="A666" s="9" t="s">
        <v>66323</v>
      </c>
      <c r="B666" s="24" t="s">
        <v>66324</v>
      </c>
      <c r="C666" s="24" t="s">
        <v>66324</v>
      </c>
      <c r="D666" s="24" t="s">
        <v>66324</v>
      </c>
      <c r="E666" s="24" t="s">
        <v>66324</v>
      </c>
      <c r="F666" s="24" t="s">
        <v>66324</v>
      </c>
      <c r="G666" s="5" t="s">
        <v>66324</v>
      </c>
      <c r="H666" s="6" t="s">
        <v>66324</v>
      </c>
      <c r="I666" s="7" t="s">
        <v>66324</v>
      </c>
    </row>
    <row r="667" spans="1:12">
      <c r="A667" s="9" t="s">
        <v>66325</v>
      </c>
      <c r="B667" s="24" t="s">
        <v>66326</v>
      </c>
      <c r="C667" s="24" t="s">
        <v>66326</v>
      </c>
      <c r="D667" s="24" t="s">
        <v>66326</v>
      </c>
      <c r="E667" s="24" t="s">
        <v>66326</v>
      </c>
      <c r="F667" s="24" t="s">
        <v>66326</v>
      </c>
      <c r="G667" s="5" t="s">
        <v>66326</v>
      </c>
      <c r="H667" s="6" t="s">
        <v>66326</v>
      </c>
      <c r="I667" s="7" t="s">
        <v>66326</v>
      </c>
    </row>
    <row r="668" spans="1:12">
      <c r="A668" s="9" t="s">
        <v>66327</v>
      </c>
      <c r="B668" s="24" t="s">
        <v>66328</v>
      </c>
      <c r="C668" s="24" t="s">
        <v>66329</v>
      </c>
      <c r="D668" s="24" t="s">
        <v>66328</v>
      </c>
      <c r="E668" s="24" t="s">
        <v>66328</v>
      </c>
      <c r="F668" s="24" t="s">
        <v>66328</v>
      </c>
      <c r="G668" s="5" t="s">
        <v>66328</v>
      </c>
      <c r="H668" s="6" t="s">
        <v>66328</v>
      </c>
      <c r="I668" s="7" t="s">
        <v>66328</v>
      </c>
    </row>
    <row r="669" spans="1:12">
      <c r="A669" s="9" t="s">
        <v>66330</v>
      </c>
      <c r="B669" s="24" t="s">
        <v>66331</v>
      </c>
      <c r="C669" s="24" t="s">
        <v>66332</v>
      </c>
      <c r="D669" s="24" t="s">
        <v>66333</v>
      </c>
      <c r="E669" s="24" t="s">
        <v>66334</v>
      </c>
      <c r="F669" s="24" t="s">
        <v>66335</v>
      </c>
      <c r="G669" s="5" t="s">
        <v>66336</v>
      </c>
      <c r="H669" s="6" t="s">
        <v>66337</v>
      </c>
      <c r="I669" s="7" t="s">
        <v>66338</v>
      </c>
    </row>
    <row r="670" spans="1:12">
      <c r="A670" s="9" t="s">
        <v>66339</v>
      </c>
      <c r="B670" s="24" t="s">
        <v>66340</v>
      </c>
      <c r="C670" s="24" t="s">
        <v>66341</v>
      </c>
      <c r="D670" s="24" t="s">
        <v>66342</v>
      </c>
      <c r="E670" s="24" t="s">
        <v>66343</v>
      </c>
      <c r="F670" s="24" t="s">
        <v>66344</v>
      </c>
      <c r="G670" s="5" t="s">
        <v>66345</v>
      </c>
      <c r="H670" s="6" t="s">
        <v>66346</v>
      </c>
      <c r="I670" s="7" t="s">
        <v>66347</v>
      </c>
    </row>
    <row r="671" spans="1:12">
      <c r="A671" s="9" t="s">
        <v>66348</v>
      </c>
      <c r="B671" s="24" t="s">
        <v>66349</v>
      </c>
      <c r="C671" s="24" t="s">
        <v>66350</v>
      </c>
      <c r="D671" s="24" t="s">
        <v>66351</v>
      </c>
      <c r="E671" s="24" t="s">
        <v>66352</v>
      </c>
      <c r="F671" s="24" t="s">
        <v>66353</v>
      </c>
      <c r="G671" s="5" t="s">
        <v>66354</v>
      </c>
      <c r="H671" s="6" t="s">
        <v>66355</v>
      </c>
      <c r="I671" s="7" t="s">
        <v>66356</v>
      </c>
    </row>
    <row r="672" spans="1:12">
      <c r="A672" s="9" t="s">
        <v>66357</v>
      </c>
      <c r="B672" s="24" t="s">
        <v>66358</v>
      </c>
      <c r="C672" s="24" t="s">
        <v>66359</v>
      </c>
      <c r="D672" s="24" t="s">
        <v>66360</v>
      </c>
      <c r="E672" s="24" t="s">
        <v>66361</v>
      </c>
      <c r="F672" s="24" t="s">
        <v>66362</v>
      </c>
      <c r="G672" s="5" t="s">
        <v>66363</v>
      </c>
      <c r="H672" s="6" t="s">
        <v>66364</v>
      </c>
      <c r="I672" s="7" t="s">
        <v>66365</v>
      </c>
    </row>
    <row r="673" spans="1:9">
      <c r="A673" s="9" t="s">
        <v>66366</v>
      </c>
      <c r="B673" s="24" t="s">
        <v>66358</v>
      </c>
      <c r="C673" s="24" t="s">
        <v>66367</v>
      </c>
      <c r="D673" s="24" t="s">
        <v>66368</v>
      </c>
      <c r="E673" s="24" t="s">
        <v>66369</v>
      </c>
      <c r="F673" s="24" t="s">
        <v>66370</v>
      </c>
      <c r="G673" s="5" t="s">
        <v>66363</v>
      </c>
      <c r="H673" s="6" t="s">
        <v>66364</v>
      </c>
      <c r="I673" s="7" t="s">
        <v>66365</v>
      </c>
    </row>
    <row r="674" spans="1:9">
      <c r="A674" s="9" t="s">
        <v>66371</v>
      </c>
      <c r="B674" s="24" t="s">
        <v>66372</v>
      </c>
      <c r="C674" s="24" t="s">
        <v>66373</v>
      </c>
      <c r="D674" s="24" t="s">
        <v>66374</v>
      </c>
      <c r="E674" s="24" t="s">
        <v>66375</v>
      </c>
      <c r="F674" s="24" t="s">
        <v>17309</v>
      </c>
      <c r="G674" s="5" t="s">
        <v>66376</v>
      </c>
      <c r="H674" s="6" t="s">
        <v>66377</v>
      </c>
      <c r="I674" s="7" t="s">
        <v>66375</v>
      </c>
    </row>
    <row r="675" spans="1:9">
      <c r="A675" s="9" t="s">
        <v>66378</v>
      </c>
      <c r="B675" s="24" t="s">
        <v>65075</v>
      </c>
      <c r="C675" s="24" t="s">
        <v>65076</v>
      </c>
      <c r="D675" s="24" t="s">
        <v>65077</v>
      </c>
      <c r="E675" s="24" t="s">
        <v>65078</v>
      </c>
      <c r="F675" s="24" t="s">
        <v>66379</v>
      </c>
      <c r="G675" s="5" t="s">
        <v>65080</v>
      </c>
      <c r="H675" s="6" t="s">
        <v>65081</v>
      </c>
      <c r="I675" s="7" t="s">
        <v>65082</v>
      </c>
    </row>
    <row r="676" spans="1:9">
      <c r="A676" s="9" t="s">
        <v>66380</v>
      </c>
      <c r="B676" s="24" t="s">
        <v>23957</v>
      </c>
      <c r="C676" s="24" t="s">
        <v>23958</v>
      </c>
      <c r="D676" s="24" t="s">
        <v>23959</v>
      </c>
      <c r="E676" s="24" t="s">
        <v>23960</v>
      </c>
      <c r="F676" s="24" t="s">
        <v>23961</v>
      </c>
      <c r="G676" s="5" t="s">
        <v>66381</v>
      </c>
      <c r="H676" s="6" t="s">
        <v>23963</v>
      </c>
      <c r="I676" s="7" t="s">
        <v>23960</v>
      </c>
    </row>
    <row r="677" spans="1:9">
      <c r="A677" s="9" t="s">
        <v>66382</v>
      </c>
      <c r="B677" s="24" t="s">
        <v>66383</v>
      </c>
      <c r="C677" s="24" t="s">
        <v>66384</v>
      </c>
      <c r="D677" s="24" t="s">
        <v>66385</v>
      </c>
      <c r="E677" s="24" t="s">
        <v>66386</v>
      </c>
      <c r="F677" s="24" t="s">
        <v>66387</v>
      </c>
      <c r="G677" s="5" t="s">
        <v>66388</v>
      </c>
      <c r="H677" s="6" t="s">
        <v>66389</v>
      </c>
      <c r="I677" s="7" t="s">
        <v>66390</v>
      </c>
    </row>
    <row r="678" spans="1:9">
      <c r="A678" s="9" t="s">
        <v>66391</v>
      </c>
      <c r="B678" s="24" t="s">
        <v>66392</v>
      </c>
      <c r="C678" s="24" t="s">
        <v>66393</v>
      </c>
      <c r="D678" s="24" t="s">
        <v>66394</v>
      </c>
      <c r="E678" s="24" t="s">
        <v>66395</v>
      </c>
      <c r="F678" s="24" t="s">
        <v>66396</v>
      </c>
      <c r="G678" s="5" t="s">
        <v>66397</v>
      </c>
      <c r="H678" s="6" t="s">
        <v>66398</v>
      </c>
      <c r="I678" s="7" t="s">
        <v>66399</v>
      </c>
    </row>
    <row r="679" spans="1:9">
      <c r="A679" s="9" t="s">
        <v>66400</v>
      </c>
      <c r="B679" s="24" t="s">
        <v>66401</v>
      </c>
      <c r="C679" s="24" t="s">
        <v>66402</v>
      </c>
      <c r="D679" s="24" t="s">
        <v>66403</v>
      </c>
      <c r="E679" s="24" t="s">
        <v>66404</v>
      </c>
      <c r="F679" s="24" t="s">
        <v>66405</v>
      </c>
      <c r="G679" s="5" t="s">
        <v>66406</v>
      </c>
      <c r="H679" s="6" t="s">
        <v>8591</v>
      </c>
      <c r="I679" s="7" t="s">
        <v>66404</v>
      </c>
    </row>
    <row r="680" spans="1:9">
      <c r="A680" s="9" t="s">
        <v>66407</v>
      </c>
      <c r="B680" s="24" t="s">
        <v>66408</v>
      </c>
      <c r="C680" s="24" t="s">
        <v>66409</v>
      </c>
      <c r="D680" s="24" t="s">
        <v>66410</v>
      </c>
      <c r="E680" s="24" t="s">
        <v>66411</v>
      </c>
      <c r="F680" s="24" t="s">
        <v>66411</v>
      </c>
      <c r="G680" s="5" t="s">
        <v>66412</v>
      </c>
      <c r="H680" s="6" t="s">
        <v>66413</v>
      </c>
      <c r="I680" s="7" t="s">
        <v>66411</v>
      </c>
    </row>
    <row r="681" spans="1:9">
      <c r="A681" s="9" t="s">
        <v>66414</v>
      </c>
      <c r="B681" s="24" t="s">
        <v>66415</v>
      </c>
      <c r="C681" s="24" t="s">
        <v>66416</v>
      </c>
      <c r="D681" s="24" t="s">
        <v>66417</v>
      </c>
      <c r="E681" s="24" t="s">
        <v>66418</v>
      </c>
      <c r="F681" s="24" t="s">
        <v>66419</v>
      </c>
      <c r="G681" s="5" t="s">
        <v>66420</v>
      </c>
      <c r="H681" s="6" t="s">
        <v>66421</v>
      </c>
      <c r="I681" s="7" t="s">
        <v>66422</v>
      </c>
    </row>
    <row r="682" spans="1:9">
      <c r="A682" s="9" t="s">
        <v>66423</v>
      </c>
      <c r="B682" s="24" t="s">
        <v>65230</v>
      </c>
      <c r="C682" s="24" t="s">
        <v>65231</v>
      </c>
      <c r="D682" s="24" t="s">
        <v>65232</v>
      </c>
      <c r="E682" s="24" t="s">
        <v>65233</v>
      </c>
      <c r="F682" s="24" t="s">
        <v>65234</v>
      </c>
      <c r="G682" s="5" t="s">
        <v>65235</v>
      </c>
      <c r="H682" s="6" t="s">
        <v>65236</v>
      </c>
      <c r="I682" s="7" t="s">
        <v>65237</v>
      </c>
    </row>
    <row r="683" spans="1:9">
      <c r="A683" s="9" t="s">
        <v>66424</v>
      </c>
      <c r="B683" s="24" t="s">
        <v>23975</v>
      </c>
      <c r="C683" s="24" t="s">
        <v>23976</v>
      </c>
      <c r="D683" s="24" t="s">
        <v>23977</v>
      </c>
      <c r="E683" s="24" t="s">
        <v>23978</v>
      </c>
      <c r="F683" s="24" t="s">
        <v>23979</v>
      </c>
      <c r="G683" s="5" t="s">
        <v>66425</v>
      </c>
      <c r="H683" s="6" t="s">
        <v>23981</v>
      </c>
      <c r="I683" s="7" t="s">
        <v>23982</v>
      </c>
    </row>
    <row r="684" spans="1:9">
      <c r="A684" s="9" t="s">
        <v>66426</v>
      </c>
      <c r="B684" s="24" t="s">
        <v>66427</v>
      </c>
      <c r="C684" s="24" t="s">
        <v>66428</v>
      </c>
      <c r="D684" s="24" t="s">
        <v>66429</v>
      </c>
      <c r="E684" s="24" t="s">
        <v>66430</v>
      </c>
      <c r="F684" s="24" t="s">
        <v>66431</v>
      </c>
      <c r="G684" s="5" t="s">
        <v>66432</v>
      </c>
      <c r="H684" s="6" t="s">
        <v>66433</v>
      </c>
      <c r="I684" s="7" t="s">
        <v>66434</v>
      </c>
    </row>
    <row r="685" spans="1:9">
      <c r="A685" s="9" t="s">
        <v>66435</v>
      </c>
      <c r="B685" s="24" t="s">
        <v>66436</v>
      </c>
      <c r="C685" s="24" t="s">
        <v>66437</v>
      </c>
      <c r="D685" s="24" t="s">
        <v>66438</v>
      </c>
      <c r="E685" s="24" t="s">
        <v>66439</v>
      </c>
      <c r="F685" s="24" t="s">
        <v>66440</v>
      </c>
      <c r="G685" s="5" t="s">
        <v>66441</v>
      </c>
      <c r="H685" s="6" t="s">
        <v>66442</v>
      </c>
      <c r="I685" s="7" t="s">
        <v>66443</v>
      </c>
    </row>
    <row r="686" spans="1:9">
      <c r="A686" s="9" t="s">
        <v>66444</v>
      </c>
      <c r="B686" s="24" t="s">
        <v>66445</v>
      </c>
      <c r="C686" s="24" t="s">
        <v>66446</v>
      </c>
      <c r="D686" s="24" t="s">
        <v>66447</v>
      </c>
      <c r="E686" s="24" t="s">
        <v>66448</v>
      </c>
      <c r="F686" s="24" t="s">
        <v>66449</v>
      </c>
      <c r="G686" s="5" t="s">
        <v>66450</v>
      </c>
      <c r="H686" s="6" t="s">
        <v>66451</v>
      </c>
      <c r="I686" s="7" t="s">
        <v>66452</v>
      </c>
    </row>
    <row r="687" spans="1:9">
      <c r="A687" s="9" t="s">
        <v>66453</v>
      </c>
      <c r="B687" s="24" t="s">
        <v>66454</v>
      </c>
      <c r="C687" s="24" t="s">
        <v>66455</v>
      </c>
      <c r="D687" s="24" t="s">
        <v>66456</v>
      </c>
      <c r="E687" s="24" t="s">
        <v>66457</v>
      </c>
      <c r="F687" s="24" t="s">
        <v>66458</v>
      </c>
      <c r="G687" s="5" t="s">
        <v>66459</v>
      </c>
      <c r="H687" s="6" t="s">
        <v>66460</v>
      </c>
      <c r="I687" s="7" t="s">
        <v>66461</v>
      </c>
    </row>
    <row r="688" spans="1:9">
      <c r="A688" s="9" t="s">
        <v>66462</v>
      </c>
      <c r="B688" s="24" t="s">
        <v>66463</v>
      </c>
      <c r="C688" s="24" t="s">
        <v>66463</v>
      </c>
      <c r="D688" s="24" t="s">
        <v>66463</v>
      </c>
      <c r="E688" s="24" t="s">
        <v>66463</v>
      </c>
      <c r="F688" s="24" t="s">
        <v>66463</v>
      </c>
      <c r="G688" s="5" t="s">
        <v>66463</v>
      </c>
      <c r="H688" s="6" t="s">
        <v>66463</v>
      </c>
      <c r="I688" s="7" t="s">
        <v>66463</v>
      </c>
    </row>
    <row r="689" spans="1:10">
      <c r="A689" s="9" t="s">
        <v>66464</v>
      </c>
      <c r="B689" s="24" t="s">
        <v>66465</v>
      </c>
      <c r="C689" s="24" t="s">
        <v>66466</v>
      </c>
      <c r="D689" s="24" t="s">
        <v>66467</v>
      </c>
      <c r="E689" s="24" t="s">
        <v>66468</v>
      </c>
      <c r="F689" s="24" t="s">
        <v>66469</v>
      </c>
      <c r="G689" s="5" t="s">
        <v>66470</v>
      </c>
      <c r="H689" s="6" t="s">
        <v>66471</v>
      </c>
      <c r="I689" s="7" t="s">
        <v>66472</v>
      </c>
    </row>
    <row r="690" spans="1:10">
      <c r="A690" s="9" t="s">
        <v>66473</v>
      </c>
      <c r="B690" s="24" t="s">
        <v>66474</v>
      </c>
      <c r="C690" s="24" t="s">
        <v>66475</v>
      </c>
      <c r="D690" s="24" t="s">
        <v>66476</v>
      </c>
      <c r="E690" s="24" t="s">
        <v>66477</v>
      </c>
      <c r="F690" s="24" t="s">
        <v>66478</v>
      </c>
      <c r="G690" s="5" t="s">
        <v>66479</v>
      </c>
      <c r="H690" s="6" t="s">
        <v>66480</v>
      </c>
      <c r="I690" s="7" t="s">
        <v>66481</v>
      </c>
    </row>
    <row r="691" spans="1:10">
      <c r="A691" s="9" t="s">
        <v>66482</v>
      </c>
      <c r="B691" s="24" t="s">
        <v>66483</v>
      </c>
      <c r="C691" s="24" t="s">
        <v>66484</v>
      </c>
      <c r="D691" s="24" t="s">
        <v>66485</v>
      </c>
      <c r="E691" s="24" t="s">
        <v>66486</v>
      </c>
      <c r="F691" s="24" t="s">
        <v>66487</v>
      </c>
      <c r="G691" s="5" t="s">
        <v>66488</v>
      </c>
      <c r="H691" s="6" t="s">
        <v>66489</v>
      </c>
      <c r="I691" s="7" t="s">
        <v>66490</v>
      </c>
    </row>
    <row r="692" spans="1:10">
      <c r="A692" s="9" t="s">
        <v>66491</v>
      </c>
      <c r="B692" s="24" t="s">
        <v>66492</v>
      </c>
      <c r="C692" s="24" t="s">
        <v>66493</v>
      </c>
      <c r="D692" s="24" t="s">
        <v>66494</v>
      </c>
      <c r="E692" s="24" t="s">
        <v>66495</v>
      </c>
      <c r="F692" s="24" t="s">
        <v>66496</v>
      </c>
      <c r="G692" s="5" t="s">
        <v>66497</v>
      </c>
      <c r="H692" s="6" t="s">
        <v>66498</v>
      </c>
      <c r="I692" s="7" t="s">
        <v>66499</v>
      </c>
      <c r="J692" s="5" t="s">
        <v>66500</v>
      </c>
    </row>
    <row r="693" spans="1:10">
      <c r="A693" s="9" t="s">
        <v>66501</v>
      </c>
      <c r="B693" s="24" t="s">
        <v>66502</v>
      </c>
      <c r="C693" s="24" t="s">
        <v>66503</v>
      </c>
      <c r="D693" s="24" t="s">
        <v>66504</v>
      </c>
      <c r="E693" s="24" t="s">
        <v>66505</v>
      </c>
      <c r="F693" s="24" t="s">
        <v>66506</v>
      </c>
      <c r="G693" s="5" t="s">
        <v>66507</v>
      </c>
      <c r="H693" s="6" t="s">
        <v>66508</v>
      </c>
      <c r="I693" s="7" t="s">
        <v>66509</v>
      </c>
      <c r="J693" s="5" t="s">
        <v>66500</v>
      </c>
    </row>
    <row r="694" spans="1:10">
      <c r="A694" s="9" t="s">
        <v>66510</v>
      </c>
      <c r="B694" s="24" t="s">
        <v>66511</v>
      </c>
      <c r="C694" s="24" t="s">
        <v>66512</v>
      </c>
      <c r="D694" s="24" t="s">
        <v>66513</v>
      </c>
      <c r="E694" s="24" t="s">
        <v>66514</v>
      </c>
      <c r="F694" s="24" t="s">
        <v>66515</v>
      </c>
      <c r="G694" s="5" t="s">
        <v>66516</v>
      </c>
      <c r="H694" s="6" t="s">
        <v>66517</v>
      </c>
      <c r="I694" s="7" t="s">
        <v>66518</v>
      </c>
      <c r="J694" s="5" t="s">
        <v>66500</v>
      </c>
    </row>
    <row r="695" spans="1:10">
      <c r="A695" s="9" t="s">
        <v>66519</v>
      </c>
      <c r="B695" s="24" t="s">
        <v>66520</v>
      </c>
      <c r="C695" s="24" t="s">
        <v>66521</v>
      </c>
      <c r="D695" s="24" t="s">
        <v>66522</v>
      </c>
      <c r="E695" s="24" t="s">
        <v>66523</v>
      </c>
      <c r="F695" s="24" t="s">
        <v>66524</v>
      </c>
      <c r="G695" s="5" t="s">
        <v>66525</v>
      </c>
      <c r="H695" s="6" t="s">
        <v>66526</v>
      </c>
      <c r="I695" s="7" t="s">
        <v>66527</v>
      </c>
      <c r="J695" s="5" t="s">
        <v>66500</v>
      </c>
    </row>
    <row r="696" spans="1:10">
      <c r="A696" s="9" t="s">
        <v>66528</v>
      </c>
      <c r="B696" s="24" t="s">
        <v>66529</v>
      </c>
      <c r="C696" s="24" t="s">
        <v>66530</v>
      </c>
      <c r="D696" s="24" t="s">
        <v>66531</v>
      </c>
      <c r="E696" s="24" t="s">
        <v>66532</v>
      </c>
      <c r="F696" s="24" t="s">
        <v>66533</v>
      </c>
      <c r="G696" s="5" t="s">
        <v>66534</v>
      </c>
      <c r="H696" s="6" t="s">
        <v>66535</v>
      </c>
      <c r="I696" s="7" t="s">
        <v>66536</v>
      </c>
      <c r="J696" s="5" t="s">
        <v>66500</v>
      </c>
    </row>
    <row r="697" spans="1:10">
      <c r="A697" s="9" t="s">
        <v>66537</v>
      </c>
      <c r="B697" s="24" t="s">
        <v>66538</v>
      </c>
      <c r="C697" s="24" t="s">
        <v>66539</v>
      </c>
      <c r="D697" s="24" t="s">
        <v>66540</v>
      </c>
      <c r="E697" s="24" t="s">
        <v>66541</v>
      </c>
      <c r="F697" s="24" t="s">
        <v>66542</v>
      </c>
      <c r="G697" s="5" t="s">
        <v>66543</v>
      </c>
      <c r="H697" s="6" t="s">
        <v>66544</v>
      </c>
      <c r="I697" s="7" t="s">
        <v>66545</v>
      </c>
    </row>
    <row r="698" spans="1:10">
      <c r="A698" s="9" t="s">
        <v>66546</v>
      </c>
      <c r="B698" s="24" t="s">
        <v>66547</v>
      </c>
      <c r="C698" s="24" t="s">
        <v>66548</v>
      </c>
      <c r="D698" s="24" t="s">
        <v>66549</v>
      </c>
      <c r="E698" s="24" t="s">
        <v>66550</v>
      </c>
      <c r="F698" s="24" t="s">
        <v>66551</v>
      </c>
      <c r="G698" s="5" t="s">
        <v>66552</v>
      </c>
      <c r="H698" s="6" t="s">
        <v>66553</v>
      </c>
      <c r="I698" s="7" t="s">
        <v>66554</v>
      </c>
    </row>
    <row r="699" spans="1:10">
      <c r="A699" s="9" t="s">
        <v>66555</v>
      </c>
      <c r="B699" s="24" t="s">
        <v>66556</v>
      </c>
      <c r="C699" s="24" t="s">
        <v>66557</v>
      </c>
      <c r="D699" s="24" t="s">
        <v>66558</v>
      </c>
      <c r="E699" s="24" t="s">
        <v>66559</v>
      </c>
      <c r="F699" s="24" t="s">
        <v>66560</v>
      </c>
      <c r="G699" s="5" t="s">
        <v>66561</v>
      </c>
      <c r="H699" s="6" t="s">
        <v>66562</v>
      </c>
      <c r="I699" s="7" t="s">
        <v>66563</v>
      </c>
    </row>
    <row r="700" spans="1:10">
      <c r="A700" s="9" t="s">
        <v>66564</v>
      </c>
      <c r="B700" s="24" t="s">
        <v>66289</v>
      </c>
      <c r="C700" s="24" t="s">
        <v>66565</v>
      </c>
      <c r="D700" s="24" t="s">
        <v>66291</v>
      </c>
      <c r="E700" s="24" t="s">
        <v>66292</v>
      </c>
      <c r="F700" s="24" t="s">
        <v>66293</v>
      </c>
      <c r="G700" s="5" t="s">
        <v>66294</v>
      </c>
      <c r="H700" s="6" t="s">
        <v>66566</v>
      </c>
      <c r="I700" s="7" t="s">
        <v>66567</v>
      </c>
    </row>
    <row r="701" spans="1:10">
      <c r="A701" s="9" t="s">
        <v>66568</v>
      </c>
      <c r="B701" s="24" t="s">
        <v>66569</v>
      </c>
      <c r="C701" s="24" t="s">
        <v>66570</v>
      </c>
      <c r="D701" s="24" t="s">
        <v>66571</v>
      </c>
      <c r="E701" s="24" t="s">
        <v>66572</v>
      </c>
      <c r="F701" s="24" t="s">
        <v>66573</v>
      </c>
      <c r="G701" s="5" t="s">
        <v>66574</v>
      </c>
      <c r="H701" s="6" t="s">
        <v>66575</v>
      </c>
      <c r="I701" s="7" t="s">
        <v>66576</v>
      </c>
    </row>
    <row r="702" spans="1:10">
      <c r="A702" s="9" t="s">
        <v>66577</v>
      </c>
      <c r="B702" s="24" t="s">
        <v>66578</v>
      </c>
      <c r="C702" s="24" t="s">
        <v>66579</v>
      </c>
      <c r="D702" s="24" t="s">
        <v>66580</v>
      </c>
      <c r="E702" s="24" t="s">
        <v>66581</v>
      </c>
      <c r="F702" s="24" t="s">
        <v>66582</v>
      </c>
      <c r="G702" s="5" t="s">
        <v>66583</v>
      </c>
      <c r="H702" s="6" t="s">
        <v>66584</v>
      </c>
      <c r="I702" s="7" t="s">
        <v>66585</v>
      </c>
    </row>
    <row r="703" spans="1:10">
      <c r="A703" s="9" t="s">
        <v>66586</v>
      </c>
      <c r="B703" s="24" t="s">
        <v>66587</v>
      </c>
      <c r="C703" s="24" t="s">
        <v>66588</v>
      </c>
      <c r="D703" s="24" t="s">
        <v>66589</v>
      </c>
      <c r="E703" s="24" t="s">
        <v>66590</v>
      </c>
      <c r="F703" s="24" t="s">
        <v>66591</v>
      </c>
      <c r="G703" s="5" t="s">
        <v>66592</v>
      </c>
      <c r="H703" s="6" t="s">
        <v>66593</v>
      </c>
      <c r="I703" s="7" t="s">
        <v>66594</v>
      </c>
    </row>
    <row r="704" spans="1:10">
      <c r="A704" s="9" t="s">
        <v>66595</v>
      </c>
      <c r="B704" s="4" t="s">
        <v>62999</v>
      </c>
      <c r="C704" s="4" t="s">
        <v>62999</v>
      </c>
      <c r="D704" s="16" t="s">
        <v>62999</v>
      </c>
      <c r="E704" s="41" t="s">
        <v>62999</v>
      </c>
      <c r="F704" s="27" t="s">
        <v>62999</v>
      </c>
      <c r="G704" s="3" t="s">
        <v>62999</v>
      </c>
      <c r="H704" s="6" t="s">
        <v>62999</v>
      </c>
      <c r="I704" s="7" t="s">
        <v>62999</v>
      </c>
    </row>
    <row r="705" spans="1:10">
      <c r="A705" s="9" t="s">
        <v>66596</v>
      </c>
      <c r="B705" s="4" t="s">
        <v>63018</v>
      </c>
      <c r="C705" s="4" t="s">
        <v>63018</v>
      </c>
      <c r="D705" s="4" t="s">
        <v>63018</v>
      </c>
      <c r="E705" s="4" t="s">
        <v>63018</v>
      </c>
      <c r="F705" s="4" t="s">
        <v>63018</v>
      </c>
      <c r="G705" s="3" t="s">
        <v>63018</v>
      </c>
      <c r="H705" s="6" t="s">
        <v>63018</v>
      </c>
      <c r="I705" s="7" t="s">
        <v>63018</v>
      </c>
    </row>
    <row r="706" spans="1:10">
      <c r="A706" s="9" t="s">
        <v>66597</v>
      </c>
      <c r="B706" s="24" t="s">
        <v>66598</v>
      </c>
      <c r="C706" s="24" t="s">
        <v>66599</v>
      </c>
      <c r="D706" s="24" t="s">
        <v>66600</v>
      </c>
      <c r="E706" s="24" t="s">
        <v>66601</v>
      </c>
      <c r="F706" s="24" t="s">
        <v>66602</v>
      </c>
      <c r="G706" s="5" t="s">
        <v>66603</v>
      </c>
      <c r="H706" s="6" t="s">
        <v>66604</v>
      </c>
      <c r="I706" s="7" t="s">
        <v>66605</v>
      </c>
      <c r="J706" s="5" t="s">
        <v>63814</v>
      </c>
    </row>
    <row r="707" spans="1:10">
      <c r="A707" s="9" t="s">
        <v>66606</v>
      </c>
      <c r="B707" s="4" t="s">
        <v>62995</v>
      </c>
      <c r="C707" s="4" t="s">
        <v>62995</v>
      </c>
      <c r="D707" s="4" t="s">
        <v>62995</v>
      </c>
      <c r="E707" s="4" t="s">
        <v>62995</v>
      </c>
      <c r="F707" s="4" t="s">
        <v>62995</v>
      </c>
      <c r="G707" s="3" t="s">
        <v>62995</v>
      </c>
      <c r="H707" s="6" t="s">
        <v>62995</v>
      </c>
      <c r="I707" s="7" t="s">
        <v>62995</v>
      </c>
    </row>
    <row r="708" spans="1:10">
      <c r="A708" s="9" t="s">
        <v>66607</v>
      </c>
      <c r="B708" s="4" t="s">
        <v>62997</v>
      </c>
      <c r="C708" s="4" t="s">
        <v>62997</v>
      </c>
      <c r="D708" s="16" t="s">
        <v>62997</v>
      </c>
      <c r="E708" s="41" t="s">
        <v>62997</v>
      </c>
      <c r="F708" s="27" t="s">
        <v>62997</v>
      </c>
      <c r="G708" s="3" t="s">
        <v>62997</v>
      </c>
      <c r="H708" s="6" t="s">
        <v>62997</v>
      </c>
      <c r="I708" s="7" t="s">
        <v>62997</v>
      </c>
    </row>
    <row r="709" spans="1:10">
      <c r="A709" s="9" t="s">
        <v>66608</v>
      </c>
      <c r="B709" s="4" t="s">
        <v>62999</v>
      </c>
      <c r="C709" s="4" t="s">
        <v>62999</v>
      </c>
      <c r="D709" s="16" t="s">
        <v>62999</v>
      </c>
      <c r="E709" s="41" t="s">
        <v>62999</v>
      </c>
      <c r="F709" s="27" t="s">
        <v>62999</v>
      </c>
      <c r="G709" s="3" t="s">
        <v>62999</v>
      </c>
      <c r="H709" s="6" t="s">
        <v>62999</v>
      </c>
      <c r="I709" s="7" t="s">
        <v>62999</v>
      </c>
    </row>
    <row r="710" spans="1:10">
      <c r="A710" s="9" t="s">
        <v>66609</v>
      </c>
      <c r="B710" s="24" t="s">
        <v>66610</v>
      </c>
      <c r="C710" s="24" t="s">
        <v>66611</v>
      </c>
      <c r="D710" s="24" t="s">
        <v>66612</v>
      </c>
      <c r="E710" s="24" t="s">
        <v>66613</v>
      </c>
      <c r="F710" s="24" t="s">
        <v>66614</v>
      </c>
      <c r="G710" s="5" t="s">
        <v>66615</v>
      </c>
      <c r="H710" s="6" t="s">
        <v>66616</v>
      </c>
      <c r="I710" s="7" t="s">
        <v>66617</v>
      </c>
      <c r="J710" s="5" t="s">
        <v>63814</v>
      </c>
    </row>
    <row r="711" spans="1:10">
      <c r="A711" s="9" t="s">
        <v>66618</v>
      </c>
      <c r="B711" s="24" t="s">
        <v>66619</v>
      </c>
      <c r="C711" s="24" t="s">
        <v>66620</v>
      </c>
      <c r="D711" s="24" t="s">
        <v>66621</v>
      </c>
      <c r="E711" s="24" t="s">
        <v>66622</v>
      </c>
      <c r="F711" s="24" t="s">
        <v>66623</v>
      </c>
      <c r="G711" s="5" t="s">
        <v>66624</v>
      </c>
      <c r="H711" s="6" t="s">
        <v>66625</v>
      </c>
      <c r="I711" s="7" t="s">
        <v>66626</v>
      </c>
      <c r="J711" s="5" t="s">
        <v>63814</v>
      </c>
    </row>
    <row r="712" spans="1:10">
      <c r="A712" s="9" t="s">
        <v>66627</v>
      </c>
      <c r="B712" s="24" t="s">
        <v>66628</v>
      </c>
      <c r="C712" s="24" t="s">
        <v>66628</v>
      </c>
      <c r="D712" s="24" t="s">
        <v>66628</v>
      </c>
      <c r="E712" s="24" t="s">
        <v>66628</v>
      </c>
      <c r="F712" s="24" t="s">
        <v>66628</v>
      </c>
      <c r="G712" s="5" t="s">
        <v>66628</v>
      </c>
      <c r="H712" s="6" t="s">
        <v>66628</v>
      </c>
      <c r="I712" s="7" t="s">
        <v>66628</v>
      </c>
      <c r="J712" s="5" t="s">
        <v>63814</v>
      </c>
    </row>
    <row r="713" spans="1:10">
      <c r="A713" s="9" t="s">
        <v>66629</v>
      </c>
      <c r="B713" s="24" t="s">
        <v>66630</v>
      </c>
      <c r="C713" s="24" t="s">
        <v>66630</v>
      </c>
      <c r="D713" s="24" t="s">
        <v>66630</v>
      </c>
      <c r="E713" s="24" t="s">
        <v>66630</v>
      </c>
      <c r="F713" s="24" t="s">
        <v>66630</v>
      </c>
      <c r="G713" s="5" t="s">
        <v>66630</v>
      </c>
      <c r="H713" s="6" t="s">
        <v>66630</v>
      </c>
      <c r="I713" s="7" t="s">
        <v>66630</v>
      </c>
      <c r="J713" s="5" t="s">
        <v>63814</v>
      </c>
    </row>
    <row r="714" spans="1:10">
      <c r="A714" s="9" t="s">
        <v>66631</v>
      </c>
      <c r="B714" s="24" t="s">
        <v>66632</v>
      </c>
      <c r="C714" s="24" t="s">
        <v>66632</v>
      </c>
      <c r="D714" s="24" t="s">
        <v>66632</v>
      </c>
      <c r="E714" s="24" t="s">
        <v>66632</v>
      </c>
      <c r="F714" s="24" t="s">
        <v>66632</v>
      </c>
      <c r="G714" s="5" t="s">
        <v>66632</v>
      </c>
      <c r="H714" s="6" t="s">
        <v>66632</v>
      </c>
      <c r="I714" s="7" t="s">
        <v>66632</v>
      </c>
      <c r="J714" s="5" t="s">
        <v>63814</v>
      </c>
    </row>
    <row r="715" spans="1:10">
      <c r="A715" s="9" t="s">
        <v>66633</v>
      </c>
      <c r="B715" s="4" t="s">
        <v>63018</v>
      </c>
      <c r="C715" s="4" t="s">
        <v>63018</v>
      </c>
      <c r="D715" s="4" t="s">
        <v>63018</v>
      </c>
      <c r="E715" s="4" t="s">
        <v>63018</v>
      </c>
      <c r="F715" s="4" t="s">
        <v>63018</v>
      </c>
      <c r="G715" s="3" t="s">
        <v>63018</v>
      </c>
      <c r="H715" s="6" t="s">
        <v>63018</v>
      </c>
      <c r="I715" s="7" t="s">
        <v>63018</v>
      </c>
    </row>
    <row r="716" spans="1:10">
      <c r="A716" s="9" t="s">
        <v>66634</v>
      </c>
      <c r="B716" s="24" t="s">
        <v>66635</v>
      </c>
      <c r="C716" s="24" t="s">
        <v>66636</v>
      </c>
      <c r="D716" s="24" t="s">
        <v>66637</v>
      </c>
      <c r="E716" s="24" t="s">
        <v>66638</v>
      </c>
      <c r="F716" s="24" t="s">
        <v>66639</v>
      </c>
      <c r="G716" s="5" t="s">
        <v>66640</v>
      </c>
      <c r="H716" s="6" t="s">
        <v>66641</v>
      </c>
      <c r="I716" s="7" t="s">
        <v>66642</v>
      </c>
      <c r="J716" s="5" t="s">
        <v>63814</v>
      </c>
    </row>
    <row r="717" spans="1:10">
      <c r="A717" s="9" t="s">
        <v>66643</v>
      </c>
      <c r="B717" s="4" t="s">
        <v>62995</v>
      </c>
      <c r="C717" s="4" t="s">
        <v>62995</v>
      </c>
      <c r="D717" s="4" t="s">
        <v>62995</v>
      </c>
      <c r="E717" s="4" t="s">
        <v>62995</v>
      </c>
      <c r="F717" s="4" t="s">
        <v>62995</v>
      </c>
      <c r="G717" s="3" t="s">
        <v>62995</v>
      </c>
      <c r="H717" s="6" t="s">
        <v>62995</v>
      </c>
      <c r="I717" s="7" t="s">
        <v>62995</v>
      </c>
    </row>
    <row r="718" spans="1:10">
      <c r="A718" s="9" t="s">
        <v>66644</v>
      </c>
      <c r="B718" s="4" t="s">
        <v>62997</v>
      </c>
      <c r="C718" s="4" t="s">
        <v>62997</v>
      </c>
      <c r="D718" s="16" t="s">
        <v>62997</v>
      </c>
      <c r="E718" s="41" t="s">
        <v>62997</v>
      </c>
      <c r="F718" s="27" t="s">
        <v>62997</v>
      </c>
      <c r="G718" s="3" t="s">
        <v>62997</v>
      </c>
      <c r="H718" s="6" t="s">
        <v>62997</v>
      </c>
      <c r="I718" s="7" t="s">
        <v>62997</v>
      </c>
    </row>
    <row r="719" spans="1:10">
      <c r="A719" s="9" t="s">
        <v>66645</v>
      </c>
      <c r="B719" s="24" t="s">
        <v>66646</v>
      </c>
      <c r="C719" s="24" t="s">
        <v>66647</v>
      </c>
      <c r="D719" s="24" t="s">
        <v>66648</v>
      </c>
      <c r="E719" s="24" t="s">
        <v>66649</v>
      </c>
      <c r="F719" s="24" t="s">
        <v>66650</v>
      </c>
      <c r="G719" s="5" t="s">
        <v>66651</v>
      </c>
      <c r="H719" s="6" t="s">
        <v>66652</v>
      </c>
      <c r="I719" s="7" t="s">
        <v>66653</v>
      </c>
      <c r="J719" s="5" t="s">
        <v>63814</v>
      </c>
    </row>
    <row r="720" spans="1:10">
      <c r="A720" s="9" t="s">
        <v>66654</v>
      </c>
      <c r="B720" s="24" t="s">
        <v>66655</v>
      </c>
      <c r="C720" s="24" t="s">
        <v>66656</v>
      </c>
      <c r="D720" s="24" t="s">
        <v>66657</v>
      </c>
      <c r="E720" s="24" t="s">
        <v>66658</v>
      </c>
      <c r="F720" s="24" t="s">
        <v>66659</v>
      </c>
      <c r="G720" s="5" t="s">
        <v>66660</v>
      </c>
      <c r="H720" s="6" t="s">
        <v>66661</v>
      </c>
      <c r="I720" s="7" t="s">
        <v>66662</v>
      </c>
      <c r="J720" s="5" t="s">
        <v>63814</v>
      </c>
    </row>
    <row r="721" spans="1:12">
      <c r="A721" s="9" t="s">
        <v>66663</v>
      </c>
      <c r="B721" s="24" t="s">
        <v>66664</v>
      </c>
      <c r="C721" s="24" t="s">
        <v>66665</v>
      </c>
      <c r="D721" s="24" t="s">
        <v>66666</v>
      </c>
      <c r="E721" s="24" t="s">
        <v>66667</v>
      </c>
      <c r="F721" s="24" t="s">
        <v>66668</v>
      </c>
      <c r="G721" s="5" t="s">
        <v>66669</v>
      </c>
      <c r="H721" s="6" t="s">
        <v>66670</v>
      </c>
      <c r="I721" s="7" t="s">
        <v>66671</v>
      </c>
      <c r="J721" s="5" t="s">
        <v>66672</v>
      </c>
    </row>
    <row r="722" spans="1:12">
      <c r="A722" s="9" t="s">
        <v>66673</v>
      </c>
      <c r="B722" s="24" t="s">
        <v>66674</v>
      </c>
      <c r="C722" s="24" t="s">
        <v>66675</v>
      </c>
      <c r="D722" s="24" t="s">
        <v>66676</v>
      </c>
      <c r="E722" s="24" t="s">
        <v>66677</v>
      </c>
      <c r="F722" s="24" t="s">
        <v>66678</v>
      </c>
      <c r="G722" s="5" t="s">
        <v>66679</v>
      </c>
      <c r="H722" s="6" t="s">
        <v>66680</v>
      </c>
      <c r="I722" s="7" t="s">
        <v>66677</v>
      </c>
      <c r="J722" s="5" t="s">
        <v>66681</v>
      </c>
    </row>
    <row r="723" spans="1:12">
      <c r="A723" s="9" t="s">
        <v>66682</v>
      </c>
      <c r="B723" s="24" t="s">
        <v>66683</v>
      </c>
      <c r="C723" s="24" t="s">
        <v>66684</v>
      </c>
      <c r="D723" s="24" t="s">
        <v>66685</v>
      </c>
      <c r="E723" s="24" t="s">
        <v>66686</v>
      </c>
      <c r="F723" s="24" t="s">
        <v>66687</v>
      </c>
      <c r="G723" s="5" t="s">
        <v>66688</v>
      </c>
      <c r="H723" s="6" t="s">
        <v>66689</v>
      </c>
      <c r="I723" s="7" t="s">
        <v>66690</v>
      </c>
      <c r="J723" s="5" t="s">
        <v>66672</v>
      </c>
    </row>
    <row r="724" spans="1:12">
      <c r="A724" s="9" t="s">
        <v>66691</v>
      </c>
      <c r="B724" s="24" t="s">
        <v>66692</v>
      </c>
      <c r="C724" s="24" t="s">
        <v>66693</v>
      </c>
      <c r="D724" s="24" t="s">
        <v>66694</v>
      </c>
      <c r="E724" s="24" t="s">
        <v>66695</v>
      </c>
      <c r="F724" s="24" t="s">
        <v>66696</v>
      </c>
      <c r="G724" s="5" t="s">
        <v>66697</v>
      </c>
      <c r="H724" s="6" t="s">
        <v>66698</v>
      </c>
      <c r="I724" s="7" t="s">
        <v>66699</v>
      </c>
      <c r="J724" s="5" t="s">
        <v>66700</v>
      </c>
    </row>
    <row r="725" spans="1:12">
      <c r="A725" s="9" t="s">
        <v>66701</v>
      </c>
      <c r="B725" s="24" t="s">
        <v>66702</v>
      </c>
      <c r="C725" s="24" t="s">
        <v>66703</v>
      </c>
      <c r="D725" s="24" t="s">
        <v>66704</v>
      </c>
      <c r="E725" s="24" t="s">
        <v>66705</v>
      </c>
      <c r="F725" s="24" t="s">
        <v>66706</v>
      </c>
      <c r="G725" s="5" t="s">
        <v>66707</v>
      </c>
      <c r="H725" s="6" t="s">
        <v>66708</v>
      </c>
      <c r="I725" s="7" t="s">
        <v>66709</v>
      </c>
    </row>
    <row r="726" spans="1:12">
      <c r="A726" s="9" t="s">
        <v>66710</v>
      </c>
      <c r="B726" s="24" t="s">
        <v>66711</v>
      </c>
      <c r="C726" s="24" t="s">
        <v>66712</v>
      </c>
      <c r="D726" s="24" t="s">
        <v>66713</v>
      </c>
      <c r="E726" s="24" t="s">
        <v>66714</v>
      </c>
      <c r="F726" s="24" t="s">
        <v>66715</v>
      </c>
      <c r="G726" s="5" t="s">
        <v>66716</v>
      </c>
      <c r="H726" s="6" t="s">
        <v>66717</v>
      </c>
      <c r="I726" s="7" t="s">
        <v>66718</v>
      </c>
    </row>
    <row r="727" spans="1:12">
      <c r="A727" s="9" t="s">
        <v>66719</v>
      </c>
      <c r="B727" s="24" t="s">
        <v>66720</v>
      </c>
      <c r="C727" s="24" t="s">
        <v>66721</v>
      </c>
      <c r="D727" s="24" t="s">
        <v>66722</v>
      </c>
      <c r="E727" s="24" t="s">
        <v>66723</v>
      </c>
      <c r="F727" s="24" t="s">
        <v>66724</v>
      </c>
      <c r="G727" s="5" t="s">
        <v>66725</v>
      </c>
      <c r="H727" s="6" t="s">
        <v>66726</v>
      </c>
      <c r="I727" s="7" t="s">
        <v>66727</v>
      </c>
    </row>
    <row r="728" spans="1:12">
      <c r="A728" s="9" t="s">
        <v>66728</v>
      </c>
      <c r="B728" s="24" t="s">
        <v>66729</v>
      </c>
      <c r="C728" s="24" t="s">
        <v>66730</v>
      </c>
      <c r="D728" s="24" t="s">
        <v>66731</v>
      </c>
      <c r="E728" s="24" t="s">
        <v>66732</v>
      </c>
      <c r="F728" s="24" t="s">
        <v>66733</v>
      </c>
      <c r="G728" s="5" t="s">
        <v>66734</v>
      </c>
      <c r="H728" s="6" t="s">
        <v>66735</v>
      </c>
      <c r="I728" s="7" t="s">
        <v>66736</v>
      </c>
    </row>
    <row r="729" spans="1:12">
      <c r="A729" s="9" t="s">
        <v>66737</v>
      </c>
      <c r="B729" s="24" t="s">
        <v>66738</v>
      </c>
      <c r="C729" s="24" t="s">
        <v>66739</v>
      </c>
      <c r="D729" s="24" t="s">
        <v>66740</v>
      </c>
      <c r="E729" s="24" t="s">
        <v>66741</v>
      </c>
      <c r="F729" s="24" t="s">
        <v>66742</v>
      </c>
      <c r="G729" s="5" t="s">
        <v>66743</v>
      </c>
      <c r="H729" s="6" t="s">
        <v>66744</v>
      </c>
      <c r="I729" s="7" t="s">
        <v>66745</v>
      </c>
    </row>
    <row r="730" spans="1:12">
      <c r="A730" s="9" t="s">
        <v>66746</v>
      </c>
      <c r="B730" s="24" t="s">
        <v>66747</v>
      </c>
      <c r="C730" s="24" t="s">
        <v>66748</v>
      </c>
      <c r="D730" s="24" t="s">
        <v>66749</v>
      </c>
      <c r="E730" s="24" t="s">
        <v>66750</v>
      </c>
      <c r="F730" s="24" t="s">
        <v>66751</v>
      </c>
      <c r="G730" s="5" t="s">
        <v>66752</v>
      </c>
      <c r="H730" s="6" t="s">
        <v>66753</v>
      </c>
      <c r="I730" s="7" t="s">
        <v>66754</v>
      </c>
    </row>
    <row r="731" spans="1:12">
      <c r="A731" s="9" t="s">
        <v>66755</v>
      </c>
      <c r="B731" s="24" t="s">
        <v>66756</v>
      </c>
      <c r="C731" s="24" t="s">
        <v>66757</v>
      </c>
      <c r="D731" s="24" t="s">
        <v>66758</v>
      </c>
      <c r="E731" s="24" t="s">
        <v>66759</v>
      </c>
      <c r="F731" s="24" t="s">
        <v>66760</v>
      </c>
      <c r="G731" s="5" t="s">
        <v>66761</v>
      </c>
      <c r="H731" s="6" t="s">
        <v>66762</v>
      </c>
      <c r="I731" s="7" t="s">
        <v>66763</v>
      </c>
      <c r="J731" s="5" t="s">
        <v>65245</v>
      </c>
      <c r="L731" s="5" t="s">
        <v>57</v>
      </c>
    </row>
    <row r="732" spans="1:12">
      <c r="A732" s="9" t="s">
        <v>66764</v>
      </c>
      <c r="B732" s="24" t="s">
        <v>64254</v>
      </c>
      <c r="C732" s="24" t="s">
        <v>66765</v>
      </c>
      <c r="D732" s="24" t="s">
        <v>66766</v>
      </c>
      <c r="E732" s="24" t="s">
        <v>66767</v>
      </c>
      <c r="F732" s="24" t="s">
        <v>66768</v>
      </c>
      <c r="G732" s="5" t="s">
        <v>66769</v>
      </c>
      <c r="H732" s="6" t="s">
        <v>66770</v>
      </c>
      <c r="I732" s="7" t="s">
        <v>66767</v>
      </c>
    </row>
    <row r="733" spans="1:12">
      <c r="A733" s="9" t="s">
        <v>66771</v>
      </c>
      <c r="B733" s="7" t="s">
        <v>66772</v>
      </c>
      <c r="C733" s="7" t="s">
        <v>66773</v>
      </c>
      <c r="D733" s="7" t="s">
        <v>66774</v>
      </c>
      <c r="E733" s="7" t="s">
        <v>66775</v>
      </c>
      <c r="F733" s="7" t="s">
        <v>66776</v>
      </c>
      <c r="G733" s="5" t="s">
        <v>66777</v>
      </c>
      <c r="H733" s="6" t="s">
        <v>66778</v>
      </c>
      <c r="I733" s="7" t="s">
        <v>66779</v>
      </c>
    </row>
    <row r="734" spans="1:12">
      <c r="A734" s="9" t="s">
        <v>66780</v>
      </c>
      <c r="B734" s="7" t="s">
        <v>23994</v>
      </c>
      <c r="C734" s="7" t="s">
        <v>23995</v>
      </c>
      <c r="D734" s="7" t="s">
        <v>23996</v>
      </c>
      <c r="E734" s="7" t="s">
        <v>66781</v>
      </c>
      <c r="F734" s="7" t="s">
        <v>23998</v>
      </c>
      <c r="G734" s="5" t="s">
        <v>23999</v>
      </c>
      <c r="H734" s="6" t="s">
        <v>66782</v>
      </c>
      <c r="I734" s="7" t="s">
        <v>24001</v>
      </c>
    </row>
    <row r="735" spans="1:12">
      <c r="A735" s="9" t="s">
        <v>66783</v>
      </c>
      <c r="B735" s="7" t="s">
        <v>66784</v>
      </c>
      <c r="C735" s="7" t="s">
        <v>66784</v>
      </c>
      <c r="D735" s="7" t="s">
        <v>66785</v>
      </c>
      <c r="E735" s="7" t="s">
        <v>66786</v>
      </c>
      <c r="F735" s="7" t="s">
        <v>66787</v>
      </c>
      <c r="G735" s="5" t="s">
        <v>66788</v>
      </c>
      <c r="H735" s="6" t="s">
        <v>66789</v>
      </c>
      <c r="I735" s="7" t="s">
        <v>66790</v>
      </c>
    </row>
    <row r="736" spans="1:12">
      <c r="A736" s="9" t="s">
        <v>66791</v>
      </c>
      <c r="B736" s="7" t="s">
        <v>66792</v>
      </c>
      <c r="C736" s="7" t="s">
        <v>66793</v>
      </c>
      <c r="D736" s="7" t="s">
        <v>66794</v>
      </c>
      <c r="E736" s="7" t="s">
        <v>66795</v>
      </c>
      <c r="F736" s="7" t="s">
        <v>66796</v>
      </c>
      <c r="G736" s="5" t="s">
        <v>66797</v>
      </c>
      <c r="H736" s="6" t="s">
        <v>66798</v>
      </c>
      <c r="I736" s="7" t="s">
        <v>66799</v>
      </c>
    </row>
    <row r="737" spans="1:9">
      <c r="A737" s="9" t="s">
        <v>66800</v>
      </c>
      <c r="B737" s="7" t="s">
        <v>66445</v>
      </c>
      <c r="C737" s="7" t="s">
        <v>66801</v>
      </c>
      <c r="D737" s="7" t="s">
        <v>66447</v>
      </c>
      <c r="E737" s="7" t="s">
        <v>66802</v>
      </c>
      <c r="F737" s="7" t="s">
        <v>66803</v>
      </c>
      <c r="G737" s="5" t="s">
        <v>66450</v>
      </c>
      <c r="H737" s="6" t="s">
        <v>66451</v>
      </c>
      <c r="I737" s="7" t="s">
        <v>66452</v>
      </c>
    </row>
    <row r="738" spans="1:9">
      <c r="A738" s="9" t="s">
        <v>66804</v>
      </c>
      <c r="B738" s="7" t="s">
        <v>66805</v>
      </c>
      <c r="C738" s="7" t="s">
        <v>66806</v>
      </c>
      <c r="D738" s="7" t="s">
        <v>66807</v>
      </c>
      <c r="E738" s="7" t="s">
        <v>66808</v>
      </c>
      <c r="F738" s="7" t="s">
        <v>66808</v>
      </c>
      <c r="G738" s="5" t="s">
        <v>66809</v>
      </c>
      <c r="H738" s="6" t="s">
        <v>66810</v>
      </c>
      <c r="I738" s="7" t="s">
        <v>66808</v>
      </c>
    </row>
    <row r="739" spans="1:9">
      <c r="A739" s="9" t="s">
        <v>66811</v>
      </c>
      <c r="B739" s="7" t="s">
        <v>66812</v>
      </c>
      <c r="C739" s="7" t="s">
        <v>66813</v>
      </c>
      <c r="D739" s="7" t="s">
        <v>66814</v>
      </c>
      <c r="E739" s="7" t="s">
        <v>66813</v>
      </c>
      <c r="F739" s="7" t="s">
        <v>66813</v>
      </c>
      <c r="G739" s="5" t="s">
        <v>66815</v>
      </c>
      <c r="H739" s="6" t="s">
        <v>66816</v>
      </c>
      <c r="I739" s="7" t="s">
        <v>66817</v>
      </c>
    </row>
    <row r="740" spans="1:9">
      <c r="A740" s="9" t="s">
        <v>66818</v>
      </c>
      <c r="B740" s="7" t="s">
        <v>66819</v>
      </c>
      <c r="C740" s="7" t="s">
        <v>23976</v>
      </c>
      <c r="D740" s="7" t="s">
        <v>66820</v>
      </c>
      <c r="E740" s="7" t="s">
        <v>23978</v>
      </c>
      <c r="F740" s="7" t="s">
        <v>23979</v>
      </c>
      <c r="G740" s="5" t="s">
        <v>66432</v>
      </c>
      <c r="H740" s="6" t="s">
        <v>66433</v>
      </c>
      <c r="I740" s="7" t="s">
        <v>66821</v>
      </c>
    </row>
    <row r="741" spans="1:9">
      <c r="A741" s="9" t="s">
        <v>66822</v>
      </c>
      <c r="B741" s="7" t="s">
        <v>66823</v>
      </c>
      <c r="C741" s="7" t="s">
        <v>66824</v>
      </c>
      <c r="D741" s="7" t="s">
        <v>66823</v>
      </c>
      <c r="E741" s="7" t="s">
        <v>66825</v>
      </c>
      <c r="F741" s="7" t="s">
        <v>66826</v>
      </c>
      <c r="G741" s="5" t="s">
        <v>66827</v>
      </c>
      <c r="H741" s="6" t="s">
        <v>66828</v>
      </c>
      <c r="I741" s="7" t="s">
        <v>66829</v>
      </c>
    </row>
    <row r="742" spans="1:9">
      <c r="A742" s="9" t="s">
        <v>66830</v>
      </c>
      <c r="B742" s="7" t="s">
        <v>66831</v>
      </c>
      <c r="C742" s="7" t="s">
        <v>66832</v>
      </c>
      <c r="D742" s="7" t="s">
        <v>66833</v>
      </c>
      <c r="E742" s="7" t="s">
        <v>66834</v>
      </c>
      <c r="F742" s="7" t="s">
        <v>66835</v>
      </c>
      <c r="G742" s="5" t="s">
        <v>66836</v>
      </c>
      <c r="H742" s="6" t="s">
        <v>66837</v>
      </c>
      <c r="I742" s="7" t="s">
        <v>66838</v>
      </c>
    </row>
    <row r="743" spans="1:9">
      <c r="A743" s="9" t="s">
        <v>66839</v>
      </c>
      <c r="B743" s="7" t="s">
        <v>66840</v>
      </c>
      <c r="C743" s="7" t="s">
        <v>66841</v>
      </c>
      <c r="D743" s="7" t="s">
        <v>66842</v>
      </c>
      <c r="E743" s="7" t="s">
        <v>66843</v>
      </c>
      <c r="F743" s="7" t="s">
        <v>66844</v>
      </c>
      <c r="G743" s="5" t="s">
        <v>66845</v>
      </c>
      <c r="H743" s="6" t="s">
        <v>66846</v>
      </c>
      <c r="I743" s="7" t="s">
        <v>66847</v>
      </c>
    </row>
    <row r="744" spans="1:9">
      <c r="A744" s="9" t="s">
        <v>66848</v>
      </c>
      <c r="B744" s="7" t="s">
        <v>66849</v>
      </c>
      <c r="C744" s="7" t="s">
        <v>66850</v>
      </c>
      <c r="D744" s="7" t="s">
        <v>66851</v>
      </c>
      <c r="E744" s="7" t="s">
        <v>66813</v>
      </c>
      <c r="F744" s="7" t="s">
        <v>66813</v>
      </c>
      <c r="G744" s="5" t="s">
        <v>66852</v>
      </c>
      <c r="H744" s="6" t="s">
        <v>66853</v>
      </c>
      <c r="I744" s="7" t="s">
        <v>66854</v>
      </c>
    </row>
    <row r="745" spans="1:9">
      <c r="A745" s="9" t="s">
        <v>66855</v>
      </c>
      <c r="B745" s="7" t="s">
        <v>66856</v>
      </c>
      <c r="C745" s="7" t="s">
        <v>5903</v>
      </c>
      <c r="D745" s="7" t="s">
        <v>66857</v>
      </c>
      <c r="E745" s="7" t="s">
        <v>5905</v>
      </c>
      <c r="F745" s="7" t="s">
        <v>5906</v>
      </c>
      <c r="G745" s="5" t="s">
        <v>5907</v>
      </c>
      <c r="H745" s="6" t="s">
        <v>5908</v>
      </c>
      <c r="I745" s="7" t="s">
        <v>5909</v>
      </c>
    </row>
    <row r="746" spans="1:9">
      <c r="A746" s="9" t="s">
        <v>66858</v>
      </c>
      <c r="B746" s="7" t="s">
        <v>66859</v>
      </c>
      <c r="C746" s="7" t="s">
        <v>66813</v>
      </c>
      <c r="D746" s="7" t="s">
        <v>66860</v>
      </c>
      <c r="E746" s="7" t="s">
        <v>66813</v>
      </c>
      <c r="F746" s="7" t="s">
        <v>66813</v>
      </c>
      <c r="G746" s="5" t="s">
        <v>66861</v>
      </c>
      <c r="H746" s="6" t="s">
        <v>66862</v>
      </c>
      <c r="I746" s="7" t="s">
        <v>66863</v>
      </c>
    </row>
    <row r="747" spans="1:9">
      <c r="A747" s="9" t="s">
        <v>66864</v>
      </c>
      <c r="B747" s="7" t="s">
        <v>3708</v>
      </c>
      <c r="C747" s="7" t="s">
        <v>3709</v>
      </c>
      <c r="D747" s="7" t="s">
        <v>66865</v>
      </c>
      <c r="E747" s="7" t="s">
        <v>3711</v>
      </c>
      <c r="F747" s="7" t="s">
        <v>3712</v>
      </c>
      <c r="G747" s="5" t="s">
        <v>24615</v>
      </c>
      <c r="H747" s="6" t="s">
        <v>66866</v>
      </c>
      <c r="I747" s="7" t="s">
        <v>3715</v>
      </c>
    </row>
    <row r="748" spans="1:9">
      <c r="A748" s="9" t="s">
        <v>66867</v>
      </c>
      <c r="B748" s="7" t="s">
        <v>3730</v>
      </c>
      <c r="C748" s="7" t="s">
        <v>12326</v>
      </c>
      <c r="D748" s="7" t="s">
        <v>12327</v>
      </c>
      <c r="E748" s="7" t="s">
        <v>12328</v>
      </c>
      <c r="F748" s="7" t="s">
        <v>12329</v>
      </c>
      <c r="G748" s="5" t="s">
        <v>3728</v>
      </c>
      <c r="H748" s="6" t="s">
        <v>3729</v>
      </c>
      <c r="I748" s="7" t="s">
        <v>3730</v>
      </c>
    </row>
    <row r="749" spans="1:9">
      <c r="A749" s="9" t="s">
        <v>66868</v>
      </c>
      <c r="B749" s="7" t="s">
        <v>15401</v>
      </c>
      <c r="C749" s="7" t="s">
        <v>15401</v>
      </c>
      <c r="D749" s="7" t="s">
        <v>15402</v>
      </c>
      <c r="E749" s="7" t="s">
        <v>15403</v>
      </c>
      <c r="F749" s="7" t="s">
        <v>15404</v>
      </c>
      <c r="G749" s="5" t="s">
        <v>53836</v>
      </c>
      <c r="H749" s="6" t="s">
        <v>15406</v>
      </c>
      <c r="I749" s="7" t="s">
        <v>15407</v>
      </c>
    </row>
    <row r="750" spans="1:9">
      <c r="A750" s="9" t="s">
        <v>66869</v>
      </c>
      <c r="B750" s="7" t="s">
        <v>66870</v>
      </c>
      <c r="C750" s="7" t="s">
        <v>66870</v>
      </c>
      <c r="D750" s="7" t="s">
        <v>20598</v>
      </c>
      <c r="E750" s="7" t="s">
        <v>66870</v>
      </c>
      <c r="F750" s="7" t="s">
        <v>66871</v>
      </c>
      <c r="G750" s="5" t="s">
        <v>66870</v>
      </c>
      <c r="H750" s="6" t="s">
        <v>66870</v>
      </c>
      <c r="I750" s="7" t="s">
        <v>66870</v>
      </c>
    </row>
    <row r="751" spans="1:9">
      <c r="A751" s="9" t="s">
        <v>66872</v>
      </c>
      <c r="B751" s="7" t="s">
        <v>66873</v>
      </c>
      <c r="C751" s="7" t="s">
        <v>66873</v>
      </c>
      <c r="D751" s="7" t="s">
        <v>66873</v>
      </c>
      <c r="E751" s="7" t="s">
        <v>66874</v>
      </c>
      <c r="F751" s="7" t="s">
        <v>66875</v>
      </c>
      <c r="G751" s="5" t="s">
        <v>62737</v>
      </c>
      <c r="H751" s="6" t="s">
        <v>66876</v>
      </c>
      <c r="I751" s="7" t="s">
        <v>56883</v>
      </c>
    </row>
    <row r="752" spans="1:9">
      <c r="A752" s="9" t="s">
        <v>66877</v>
      </c>
      <c r="B752" s="7" t="s">
        <v>63528</v>
      </c>
      <c r="C752" s="7" t="s">
        <v>66878</v>
      </c>
      <c r="D752" s="7" t="s">
        <v>14661</v>
      </c>
      <c r="E752" s="7" t="s">
        <v>14662</v>
      </c>
      <c r="F752" s="7" t="s">
        <v>14663</v>
      </c>
      <c r="G752" s="5" t="s">
        <v>16427</v>
      </c>
      <c r="H752" s="6" t="s">
        <v>66879</v>
      </c>
      <c r="I752" s="7" t="s">
        <v>66880</v>
      </c>
    </row>
    <row r="753" spans="1:28">
      <c r="A753" s="9" t="s">
        <v>66881</v>
      </c>
      <c r="B753" s="7" t="s">
        <v>63632</v>
      </c>
      <c r="C753" s="7" t="s">
        <v>63632</v>
      </c>
      <c r="D753" s="7" t="s">
        <v>63633</v>
      </c>
      <c r="E753" s="7" t="s">
        <v>63634</v>
      </c>
      <c r="F753" s="7" t="s">
        <v>63635</v>
      </c>
      <c r="G753" s="5" t="s">
        <v>63636</v>
      </c>
      <c r="H753" s="6" t="s">
        <v>63637</v>
      </c>
      <c r="I753" s="7" t="s">
        <v>63638</v>
      </c>
    </row>
    <row r="754" spans="1:28">
      <c r="A754" s="9" t="s">
        <v>66882</v>
      </c>
      <c r="B754" s="7" t="s">
        <v>66883</v>
      </c>
      <c r="C754" s="7" t="s">
        <v>66884</v>
      </c>
      <c r="D754" s="7" t="s">
        <v>66885</v>
      </c>
      <c r="E754" s="7" t="s">
        <v>66886</v>
      </c>
      <c r="F754" s="7" t="s">
        <v>66887</v>
      </c>
      <c r="G754" s="5" t="s">
        <v>66888</v>
      </c>
      <c r="H754" s="6" t="s">
        <v>66889</v>
      </c>
      <c r="I754" s="7" t="s">
        <v>66890</v>
      </c>
    </row>
    <row r="755" spans="1:28">
      <c r="A755" s="9" t="s">
        <v>66891</v>
      </c>
      <c r="B755" s="7" t="s">
        <v>66870</v>
      </c>
      <c r="C755" s="7" t="s">
        <v>66870</v>
      </c>
      <c r="D755" s="7" t="s">
        <v>20598</v>
      </c>
      <c r="E755" s="7" t="s">
        <v>66870</v>
      </c>
      <c r="F755" s="7" t="s">
        <v>66871</v>
      </c>
      <c r="G755" s="5" t="s">
        <v>66870</v>
      </c>
      <c r="H755" s="6" t="s">
        <v>66870</v>
      </c>
      <c r="I755" s="7" t="s">
        <v>66870</v>
      </c>
    </row>
    <row r="756" spans="1:28">
      <c r="A756" s="9" t="s">
        <v>66892</v>
      </c>
      <c r="B756" s="7" t="s">
        <v>66893</v>
      </c>
      <c r="C756" s="7" t="s">
        <v>66893</v>
      </c>
      <c r="D756" s="7" t="s">
        <v>66893</v>
      </c>
      <c r="E756" s="7" t="s">
        <v>66893</v>
      </c>
      <c r="F756" s="7" t="s">
        <v>66893</v>
      </c>
      <c r="G756" s="5" t="s">
        <v>66893</v>
      </c>
      <c r="H756" s="6" t="s">
        <v>66893</v>
      </c>
      <c r="I756" s="7" t="s">
        <v>66893</v>
      </c>
    </row>
    <row r="757" spans="1:28">
      <c r="A757" s="9" t="s">
        <v>66894</v>
      </c>
      <c r="B757" s="7" t="s">
        <v>66895</v>
      </c>
      <c r="C757" s="7" t="s">
        <v>66896</v>
      </c>
      <c r="D757" s="7" t="s">
        <v>66897</v>
      </c>
      <c r="E757" s="7" t="s">
        <v>66898</v>
      </c>
      <c r="F757" s="7" t="s">
        <v>66899</v>
      </c>
      <c r="G757" s="5" t="s">
        <v>66900</v>
      </c>
      <c r="H757" s="6" t="s">
        <v>66901</v>
      </c>
      <c r="I757" s="7" t="s">
        <v>66902</v>
      </c>
    </row>
    <row r="758" spans="1:28">
      <c r="A758" s="9" t="s">
        <v>66903</v>
      </c>
      <c r="B758" s="7" t="s">
        <v>66904</v>
      </c>
      <c r="C758" s="7" t="s">
        <v>66905</v>
      </c>
      <c r="D758" s="7" t="s">
        <v>66906</v>
      </c>
      <c r="E758" s="7" t="s">
        <v>66907</v>
      </c>
      <c r="F758" s="7" t="s">
        <v>66908</v>
      </c>
      <c r="G758" s="5" t="s">
        <v>66909</v>
      </c>
      <c r="H758" s="6" t="s">
        <v>66910</v>
      </c>
      <c r="I758" s="7" t="s">
        <v>66911</v>
      </c>
    </row>
    <row r="759" spans="1:28">
      <c r="A759" s="9" t="s">
        <v>66912</v>
      </c>
      <c r="B759" s="22" t="s">
        <v>66913</v>
      </c>
      <c r="C759" s="7" t="s">
        <v>66913</v>
      </c>
      <c r="D759" s="7" t="s">
        <v>66913</v>
      </c>
      <c r="E759" s="7" t="s">
        <v>66913</v>
      </c>
      <c r="F759" s="7" t="s">
        <v>66913</v>
      </c>
      <c r="G759" s="5" t="s">
        <v>66913</v>
      </c>
      <c r="H759" s="6" t="s">
        <v>66914</v>
      </c>
      <c r="I759" s="7" t="s">
        <v>66913</v>
      </c>
    </row>
    <row r="760" spans="1:28">
      <c r="A760" s="9" t="s">
        <v>66915</v>
      </c>
      <c r="B760" s="22" t="s">
        <v>66916</v>
      </c>
      <c r="C760" s="7" t="s">
        <v>66917</v>
      </c>
      <c r="D760" s="7" t="s">
        <v>66918</v>
      </c>
      <c r="E760" s="7" t="s">
        <v>66919</v>
      </c>
      <c r="F760" s="7" t="s">
        <v>66920</v>
      </c>
      <c r="G760" s="5" t="s">
        <v>66921</v>
      </c>
      <c r="H760" s="6" t="s">
        <v>66922</v>
      </c>
      <c r="I760" s="7" t="s">
        <v>66923</v>
      </c>
    </row>
    <row r="761" spans="1:28">
      <c r="A761" s="9" t="s">
        <v>66924</v>
      </c>
      <c r="B761" s="7" t="s">
        <v>66925</v>
      </c>
      <c r="C761" s="7" t="s">
        <v>66926</v>
      </c>
      <c r="D761" s="7" t="s">
        <v>66927</v>
      </c>
      <c r="E761" s="7" t="s">
        <v>66928</v>
      </c>
      <c r="F761" s="7" t="s">
        <v>66929</v>
      </c>
      <c r="G761" s="5" t="s">
        <v>66930</v>
      </c>
      <c r="H761" s="6" t="s">
        <v>66931</v>
      </c>
      <c r="I761" s="7" t="s">
        <v>66932</v>
      </c>
    </row>
    <row r="762" spans="1:28">
      <c r="A762" s="9" t="s">
        <v>66933</v>
      </c>
      <c r="B762" s="7" t="s">
        <v>66934</v>
      </c>
      <c r="C762" s="7" t="s">
        <v>66935</v>
      </c>
      <c r="D762" s="7" t="s">
        <v>66936</v>
      </c>
      <c r="E762" s="7" t="s">
        <v>66937</v>
      </c>
      <c r="F762" s="7" t="s">
        <v>66938</v>
      </c>
      <c r="G762" s="5" t="s">
        <v>66939</v>
      </c>
      <c r="H762" s="6" t="s">
        <v>66940</v>
      </c>
      <c r="I762" s="7" t="s">
        <v>66941</v>
      </c>
    </row>
    <row r="763" spans="1:28">
      <c r="A763" s="42" t="s">
        <v>26238</v>
      </c>
      <c r="B763" s="148" t="s">
        <v>26239</v>
      </c>
      <c r="C763" s="148" t="s">
        <v>26240</v>
      </c>
      <c r="D763" s="7" t="s">
        <v>17030</v>
      </c>
      <c r="E763" s="41" t="s">
        <v>26241</v>
      </c>
      <c r="F763" s="13" t="s">
        <v>26242</v>
      </c>
      <c r="G763" s="5" t="s">
        <v>13483</v>
      </c>
      <c r="H763" s="6" t="s">
        <v>17032</v>
      </c>
      <c r="I763" s="7" t="s">
        <v>26241</v>
      </c>
      <c r="J763" s="13" t="s">
        <v>17</v>
      </c>
      <c r="K763" s="13"/>
      <c r="L763" s="13"/>
      <c r="M763" s="13"/>
      <c r="N763" s="13"/>
      <c r="O763" s="13"/>
      <c r="P763" s="13"/>
      <c r="Q763" s="13"/>
      <c r="R763" s="13"/>
      <c r="S763" s="13"/>
      <c r="T763" s="13"/>
      <c r="U763" s="13"/>
      <c r="V763" s="13"/>
      <c r="W763" s="13"/>
      <c r="X763" s="13"/>
      <c r="Y763" s="13"/>
      <c r="Z763" s="13"/>
      <c r="AA763" s="13"/>
      <c r="AB763" s="13"/>
    </row>
    <row r="764" spans="1:28">
      <c r="A764" s="9" t="s">
        <v>66942</v>
      </c>
      <c r="B764" s="7" t="s">
        <v>66943</v>
      </c>
      <c r="C764" s="65" t="s">
        <v>66944</v>
      </c>
      <c r="D764" s="16" t="s">
        <v>66945</v>
      </c>
      <c r="E764" s="92" t="s">
        <v>66946</v>
      </c>
      <c r="F764" s="65" t="s">
        <v>66947</v>
      </c>
      <c r="G764" s="5" t="s">
        <v>66948</v>
      </c>
      <c r="H764" s="6" t="s">
        <v>66949</v>
      </c>
      <c r="I764" s="7" t="s">
        <v>66946</v>
      </c>
      <c r="L764" s="5" t="s">
        <v>57</v>
      </c>
    </row>
    <row r="765" spans="1:28">
      <c r="A765" s="9" t="s">
        <v>66950</v>
      </c>
      <c r="B765" s="7" t="s">
        <v>66943</v>
      </c>
      <c r="C765" s="7" t="s">
        <v>66951</v>
      </c>
      <c r="D765" s="7" t="s">
        <v>66945</v>
      </c>
      <c r="E765" s="7" t="s">
        <v>66946</v>
      </c>
      <c r="F765" s="7" t="s">
        <v>66952</v>
      </c>
      <c r="G765" s="5" t="s">
        <v>66948</v>
      </c>
      <c r="H765" s="6" t="s">
        <v>66949</v>
      </c>
      <c r="I765" s="7" t="s">
        <v>66946</v>
      </c>
    </row>
    <row r="766" spans="1:28">
      <c r="A766" s="9" t="s">
        <v>66953</v>
      </c>
      <c r="B766" s="7" t="s">
        <v>66954</v>
      </c>
      <c r="C766" s="7" t="s">
        <v>66955</v>
      </c>
      <c r="D766" s="7" t="s">
        <v>66956</v>
      </c>
      <c r="E766" s="7" t="s">
        <v>66957</v>
      </c>
      <c r="F766" s="7" t="s">
        <v>66958</v>
      </c>
      <c r="G766" s="5" t="s">
        <v>66959</v>
      </c>
      <c r="H766" s="6" t="s">
        <v>66960</v>
      </c>
      <c r="I766" s="7" t="s">
        <v>66961</v>
      </c>
    </row>
    <row r="767" spans="1:28">
      <c r="A767" s="9" t="s">
        <v>66962</v>
      </c>
      <c r="B767" s="7" t="s">
        <v>66963</v>
      </c>
      <c r="C767" s="7" t="s">
        <v>66964</v>
      </c>
      <c r="D767" s="7" t="s">
        <v>21765</v>
      </c>
      <c r="E767" s="7" t="s">
        <v>66965</v>
      </c>
      <c r="F767" s="7" t="s">
        <v>66966</v>
      </c>
      <c r="G767" s="5" t="s">
        <v>21768</v>
      </c>
      <c r="H767" s="6" t="s">
        <v>66967</v>
      </c>
      <c r="I767" s="7" t="s">
        <v>66968</v>
      </c>
    </row>
    <row r="768" spans="1:28">
      <c r="A768" s="9" t="s">
        <v>66969</v>
      </c>
      <c r="B768" s="7" t="s">
        <v>66970</v>
      </c>
      <c r="C768" s="7" t="s">
        <v>66971</v>
      </c>
      <c r="D768" s="7" t="s">
        <v>66972</v>
      </c>
      <c r="E768" s="7" t="s">
        <v>66973</v>
      </c>
      <c r="F768" s="7" t="s">
        <v>66974</v>
      </c>
      <c r="G768" s="5" t="s">
        <v>66975</v>
      </c>
      <c r="H768" s="6" t="s">
        <v>66976</v>
      </c>
      <c r="I768" s="7" t="s">
        <v>66977</v>
      </c>
    </row>
    <row r="769" spans="1:9">
      <c r="A769" s="9" t="s">
        <v>66978</v>
      </c>
      <c r="B769" s="7" t="s">
        <v>2429</v>
      </c>
      <c r="C769" s="7" t="s">
        <v>2438</v>
      </c>
      <c r="D769" s="7" t="s">
        <v>2439</v>
      </c>
      <c r="E769" s="7" t="s">
        <v>13000</v>
      </c>
      <c r="F769" s="7" t="s">
        <v>2440</v>
      </c>
      <c r="G769" s="5" t="s">
        <v>2419</v>
      </c>
      <c r="H769" s="6" t="s">
        <v>2434</v>
      </c>
      <c r="I769" s="7" t="s">
        <v>2441</v>
      </c>
    </row>
    <row r="770" spans="1:9">
      <c r="A770" s="9" t="s">
        <v>66979</v>
      </c>
      <c r="B770" s="7" t="s">
        <v>66980</v>
      </c>
      <c r="C770" s="7" t="s">
        <v>66981</v>
      </c>
      <c r="D770" s="7" t="s">
        <v>66982</v>
      </c>
      <c r="E770" s="7" t="s">
        <v>66983</v>
      </c>
      <c r="F770" s="7" t="s">
        <v>66984</v>
      </c>
      <c r="G770" s="5" t="s">
        <v>66985</v>
      </c>
      <c r="H770" s="6" t="s">
        <v>66986</v>
      </c>
      <c r="I770" s="7" t="s">
        <v>66987</v>
      </c>
    </row>
    <row r="771" spans="1:9">
      <c r="A771" s="9" t="s">
        <v>66988</v>
      </c>
      <c r="B771" s="7" t="s">
        <v>66989</v>
      </c>
      <c r="C771" s="7" t="s">
        <v>66990</v>
      </c>
      <c r="D771" s="7" t="s">
        <v>66991</v>
      </c>
      <c r="E771" s="7" t="s">
        <v>66992</v>
      </c>
      <c r="F771" s="7" t="s">
        <v>66993</v>
      </c>
      <c r="G771" s="5" t="s">
        <v>66994</v>
      </c>
      <c r="H771" s="6" t="s">
        <v>66995</v>
      </c>
      <c r="I771" s="7" t="s">
        <v>66996</v>
      </c>
    </row>
    <row r="772" spans="1:9">
      <c r="A772" s="9" t="s">
        <v>66997</v>
      </c>
      <c r="B772" s="7" t="s">
        <v>66989</v>
      </c>
      <c r="C772" s="7" t="s">
        <v>66990</v>
      </c>
      <c r="D772" s="7" t="s">
        <v>66991</v>
      </c>
      <c r="E772" s="7" t="s">
        <v>66992</v>
      </c>
      <c r="F772" s="7" t="s">
        <v>66993</v>
      </c>
      <c r="G772" s="5" t="s">
        <v>66994</v>
      </c>
      <c r="H772" s="6" t="s">
        <v>66995</v>
      </c>
      <c r="I772" s="7" t="s">
        <v>66996</v>
      </c>
    </row>
    <row r="773" spans="1:9">
      <c r="A773" s="9" t="s">
        <v>66998</v>
      </c>
      <c r="B773" s="7" t="s">
        <v>66999</v>
      </c>
      <c r="C773" s="7" t="s">
        <v>67000</v>
      </c>
      <c r="D773" s="7" t="s">
        <v>67001</v>
      </c>
      <c r="E773" s="7" t="s">
        <v>67002</v>
      </c>
      <c r="F773" s="7" t="s">
        <v>67003</v>
      </c>
      <c r="G773" s="5" t="s">
        <v>67004</v>
      </c>
      <c r="H773" s="6" t="s">
        <v>67005</v>
      </c>
      <c r="I773" s="7" t="s">
        <v>67006</v>
      </c>
    </row>
    <row r="774" spans="1:9">
      <c r="A774" s="9" t="s">
        <v>67007</v>
      </c>
      <c r="B774" s="7" t="s">
        <v>67008</v>
      </c>
      <c r="C774" s="7" t="s">
        <v>67009</v>
      </c>
      <c r="D774" s="7" t="s">
        <v>67010</v>
      </c>
      <c r="E774" s="7" t="s">
        <v>67011</v>
      </c>
      <c r="F774" s="7" t="s">
        <v>67012</v>
      </c>
      <c r="G774" s="5" t="s">
        <v>67013</v>
      </c>
      <c r="H774" s="6" t="s">
        <v>67014</v>
      </c>
      <c r="I774" s="7" t="s">
        <v>67015</v>
      </c>
    </row>
    <row r="775" spans="1:9">
      <c r="A775" s="9" t="s">
        <v>67016</v>
      </c>
      <c r="B775" s="7" t="s">
        <v>67017</v>
      </c>
      <c r="C775" s="7" t="s">
        <v>67018</v>
      </c>
      <c r="D775" s="7" t="s">
        <v>67019</v>
      </c>
      <c r="E775" s="7" t="s">
        <v>67020</v>
      </c>
      <c r="F775" s="7" t="s">
        <v>67021</v>
      </c>
      <c r="G775" s="5" t="s">
        <v>67022</v>
      </c>
      <c r="H775" s="6" t="s">
        <v>67023</v>
      </c>
      <c r="I775" s="7" t="s">
        <v>67024</v>
      </c>
    </row>
    <row r="776" spans="1:9">
      <c r="A776" s="9" t="s">
        <v>67025</v>
      </c>
      <c r="B776" s="7" t="s">
        <v>67026</v>
      </c>
      <c r="C776" s="7" t="s">
        <v>67027</v>
      </c>
      <c r="D776" s="7" t="s">
        <v>67028</v>
      </c>
      <c r="E776" s="7" t="s">
        <v>67029</v>
      </c>
      <c r="F776" s="7" t="s">
        <v>67030</v>
      </c>
      <c r="G776" s="5" t="s">
        <v>67031</v>
      </c>
      <c r="H776" s="6" t="s">
        <v>67032</v>
      </c>
      <c r="I776" s="7" t="s">
        <v>67033</v>
      </c>
    </row>
    <row r="777" spans="1:9">
      <c r="A777" s="9" t="s">
        <v>67034</v>
      </c>
      <c r="B777" s="7" t="s">
        <v>67035</v>
      </c>
      <c r="C777" s="7" t="s">
        <v>67036</v>
      </c>
      <c r="D777" s="7" t="s">
        <v>67037</v>
      </c>
      <c r="E777" s="7" t="s">
        <v>67038</v>
      </c>
      <c r="F777" s="7" t="s">
        <v>67039</v>
      </c>
      <c r="G777" s="5" t="s">
        <v>67040</v>
      </c>
      <c r="H777" s="6" t="s">
        <v>67041</v>
      </c>
      <c r="I777" s="7" t="s">
        <v>67042</v>
      </c>
    </row>
    <row r="778" spans="1:9">
      <c r="A778" s="9" t="s">
        <v>67043</v>
      </c>
      <c r="B778" s="7" t="s">
        <v>67044</v>
      </c>
      <c r="C778" s="7" t="s">
        <v>67045</v>
      </c>
      <c r="D778" s="7" t="s">
        <v>67046</v>
      </c>
      <c r="E778" s="7" t="s">
        <v>67047</v>
      </c>
      <c r="F778" s="7" t="s">
        <v>67048</v>
      </c>
      <c r="G778" s="5" t="s">
        <v>67049</v>
      </c>
      <c r="H778" s="6" t="s">
        <v>67050</v>
      </c>
      <c r="I778" s="7" t="s">
        <v>67051</v>
      </c>
    </row>
    <row r="779" spans="1:9">
      <c r="A779" s="9" t="s">
        <v>67052</v>
      </c>
      <c r="B779" s="7" t="s">
        <v>67053</v>
      </c>
      <c r="C779" s="7" t="s">
        <v>67054</v>
      </c>
      <c r="D779" s="7" t="s">
        <v>67055</v>
      </c>
      <c r="E779" s="7" t="s">
        <v>67056</v>
      </c>
      <c r="F779" s="7" t="s">
        <v>67057</v>
      </c>
      <c r="G779" s="5" t="s">
        <v>67058</v>
      </c>
      <c r="H779" s="6" t="s">
        <v>67059</v>
      </c>
      <c r="I779" s="7" t="s">
        <v>67060</v>
      </c>
    </row>
    <row r="780" spans="1:9">
      <c r="A780" s="9" t="s">
        <v>67061</v>
      </c>
      <c r="B780" s="13" t="s">
        <v>67062</v>
      </c>
      <c r="C780" s="13" t="s">
        <v>67063</v>
      </c>
      <c r="D780" s="13" t="s">
        <v>67064</v>
      </c>
      <c r="E780" s="13" t="s">
        <v>67065</v>
      </c>
      <c r="F780" s="13" t="s">
        <v>67066</v>
      </c>
      <c r="G780" s="5" t="s">
        <v>67067</v>
      </c>
      <c r="H780" s="6" t="s">
        <v>67068</v>
      </c>
      <c r="I780" s="7" t="s">
        <v>67069</v>
      </c>
    </row>
    <row r="781" spans="1:9">
      <c r="A781" s="9" t="s">
        <v>67070</v>
      </c>
      <c r="B781" s="13" t="s">
        <v>67071</v>
      </c>
      <c r="C781" s="13" t="s">
        <v>67072</v>
      </c>
      <c r="D781" s="13" t="s">
        <v>67073</v>
      </c>
      <c r="E781" s="13" t="s">
        <v>67074</v>
      </c>
      <c r="F781" s="13" t="s">
        <v>67075</v>
      </c>
      <c r="G781" s="5" t="s">
        <v>67076</v>
      </c>
      <c r="H781" s="6" t="s">
        <v>67077</v>
      </c>
      <c r="I781" s="7" t="s">
        <v>67078</v>
      </c>
    </row>
    <row r="782" spans="1:9">
      <c r="A782" s="9" t="s">
        <v>67079</v>
      </c>
      <c r="B782" s="13" t="s">
        <v>67080</v>
      </c>
      <c r="C782" s="13" t="s">
        <v>67081</v>
      </c>
      <c r="D782" s="13" t="s">
        <v>67082</v>
      </c>
      <c r="E782" s="13" t="s">
        <v>67083</v>
      </c>
      <c r="F782" s="13" t="s">
        <v>67081</v>
      </c>
      <c r="G782" s="5" t="s">
        <v>67084</v>
      </c>
      <c r="H782" s="6" t="s">
        <v>67085</v>
      </c>
      <c r="I782" s="7" t="s">
        <v>67083</v>
      </c>
    </row>
    <row r="783" spans="1:9">
      <c r="A783" s="9" t="s">
        <v>67086</v>
      </c>
      <c r="B783" s="13" t="s">
        <v>67087</v>
      </c>
      <c r="C783" s="13" t="s">
        <v>67087</v>
      </c>
      <c r="D783" s="13" t="s">
        <v>67087</v>
      </c>
      <c r="E783" s="13" t="s">
        <v>67087</v>
      </c>
      <c r="F783" s="13" t="s">
        <v>67087</v>
      </c>
      <c r="G783" s="5" t="s">
        <v>67087</v>
      </c>
      <c r="H783" s="6" t="s">
        <v>67087</v>
      </c>
      <c r="I783" s="7" t="s">
        <v>67087</v>
      </c>
    </row>
    <row r="784" spans="1:9">
      <c r="A784" s="9" t="s">
        <v>67088</v>
      </c>
      <c r="B784" s="13" t="s">
        <v>67089</v>
      </c>
      <c r="C784" s="13" t="s">
        <v>67089</v>
      </c>
      <c r="D784" s="13" t="s">
        <v>67089</v>
      </c>
      <c r="E784" s="13" t="s">
        <v>67089</v>
      </c>
      <c r="F784" s="13" t="s">
        <v>67089</v>
      </c>
      <c r="G784" s="5" t="s">
        <v>67089</v>
      </c>
      <c r="H784" s="6" t="s">
        <v>67089</v>
      </c>
      <c r="I784" s="7" t="s">
        <v>67089</v>
      </c>
    </row>
    <row r="785" spans="1:9">
      <c r="A785" s="9" t="s">
        <v>67090</v>
      </c>
      <c r="B785" s="13" t="s">
        <v>67091</v>
      </c>
      <c r="C785" s="13" t="s">
        <v>67091</v>
      </c>
      <c r="D785" s="13" t="s">
        <v>67091</v>
      </c>
      <c r="E785" s="13" t="s">
        <v>67091</v>
      </c>
      <c r="F785" s="13" t="s">
        <v>67091</v>
      </c>
      <c r="G785" s="5" t="s">
        <v>67091</v>
      </c>
      <c r="H785" s="6" t="s">
        <v>67091</v>
      </c>
      <c r="I785" s="7" t="s">
        <v>67091</v>
      </c>
    </row>
    <row r="786" spans="1:9">
      <c r="A786" s="9" t="s">
        <v>67092</v>
      </c>
      <c r="B786" s="13" t="s">
        <v>67093</v>
      </c>
      <c r="C786" s="13" t="s">
        <v>67093</v>
      </c>
      <c r="D786" s="13" t="s">
        <v>67093</v>
      </c>
      <c r="E786" s="13" t="s">
        <v>67093</v>
      </c>
      <c r="F786" s="13" t="s">
        <v>67093</v>
      </c>
      <c r="G786" s="5" t="s">
        <v>67093</v>
      </c>
      <c r="H786" s="6" t="s">
        <v>67093</v>
      </c>
      <c r="I786" s="7" t="s">
        <v>67093</v>
      </c>
    </row>
    <row r="787" spans="1:9">
      <c r="A787" s="9" t="s">
        <v>67094</v>
      </c>
      <c r="B787" s="13" t="s">
        <v>67095</v>
      </c>
      <c r="C787" s="13" t="s">
        <v>67095</v>
      </c>
      <c r="D787" s="13" t="s">
        <v>67095</v>
      </c>
      <c r="E787" s="13" t="s">
        <v>67095</v>
      </c>
      <c r="F787" s="13" t="s">
        <v>67095</v>
      </c>
      <c r="G787" s="5" t="s">
        <v>67095</v>
      </c>
      <c r="H787" s="6" t="s">
        <v>67095</v>
      </c>
      <c r="I787" s="7" t="s">
        <v>67095</v>
      </c>
    </row>
    <row r="788" spans="1:9">
      <c r="A788" s="9" t="s">
        <v>67096</v>
      </c>
      <c r="B788" s="13" t="s">
        <v>67097</v>
      </c>
      <c r="C788" s="13" t="s">
        <v>67097</v>
      </c>
      <c r="D788" s="13" t="s">
        <v>67097</v>
      </c>
      <c r="E788" s="13" t="s">
        <v>67097</v>
      </c>
      <c r="F788" s="13" t="s">
        <v>67097</v>
      </c>
      <c r="G788" s="5" t="s">
        <v>67097</v>
      </c>
      <c r="H788" s="6" t="s">
        <v>67097</v>
      </c>
      <c r="I788" s="7" t="s">
        <v>67097</v>
      </c>
    </row>
    <row r="789" spans="1:9">
      <c r="A789" s="9" t="s">
        <v>67098</v>
      </c>
      <c r="B789" s="13" t="s">
        <v>67099</v>
      </c>
      <c r="C789" s="13" t="s">
        <v>67099</v>
      </c>
      <c r="D789" s="13" t="s">
        <v>67099</v>
      </c>
      <c r="E789" s="13" t="s">
        <v>67099</v>
      </c>
      <c r="F789" s="13" t="s">
        <v>67099</v>
      </c>
      <c r="G789" s="5" t="s">
        <v>67099</v>
      </c>
      <c r="H789" s="6" t="s">
        <v>67099</v>
      </c>
      <c r="I789" s="7" t="s">
        <v>67099</v>
      </c>
    </row>
    <row r="790" spans="1:9">
      <c r="A790" s="9" t="s">
        <v>67100</v>
      </c>
      <c r="B790" s="13" t="s">
        <v>67101</v>
      </c>
      <c r="C790" s="13" t="s">
        <v>67102</v>
      </c>
      <c r="D790" s="13" t="s">
        <v>67103</v>
      </c>
      <c r="E790" s="13" t="s">
        <v>67104</v>
      </c>
      <c r="F790" s="13" t="s">
        <v>67102</v>
      </c>
      <c r="G790" s="5" t="s">
        <v>67105</v>
      </c>
      <c r="H790" s="6" t="s">
        <v>67106</v>
      </c>
      <c r="I790" s="7" t="s">
        <v>67104</v>
      </c>
    </row>
    <row r="791" spans="1:9">
      <c r="A791" s="9" t="s">
        <v>67107</v>
      </c>
      <c r="B791" s="13" t="s">
        <v>67108</v>
      </c>
      <c r="C791" s="13" t="s">
        <v>67109</v>
      </c>
      <c r="D791" s="13" t="s">
        <v>67110</v>
      </c>
      <c r="E791" s="13" t="s">
        <v>67111</v>
      </c>
      <c r="F791" s="13" t="s">
        <v>67112</v>
      </c>
      <c r="G791" s="5" t="s">
        <v>67113</v>
      </c>
      <c r="H791" s="6" t="s">
        <v>67114</v>
      </c>
      <c r="I791" s="7" t="s">
        <v>67115</v>
      </c>
    </row>
    <row r="792" spans="1:9">
      <c r="A792" s="9" t="s">
        <v>67116</v>
      </c>
      <c r="B792" s="13" t="s">
        <v>67117</v>
      </c>
      <c r="C792" s="13" t="s">
        <v>67118</v>
      </c>
      <c r="D792" s="13" t="s">
        <v>67119</v>
      </c>
      <c r="E792" s="13" t="s">
        <v>67120</v>
      </c>
      <c r="F792" s="13" t="s">
        <v>67121</v>
      </c>
      <c r="G792" s="5" t="s">
        <v>67122</v>
      </c>
      <c r="H792" s="6" t="s">
        <v>67123</v>
      </c>
      <c r="I792" s="7" t="s">
        <v>67124</v>
      </c>
    </row>
    <row r="793" spans="1:9">
      <c r="A793" s="9" t="s">
        <v>67125</v>
      </c>
      <c r="B793" s="13" t="s">
        <v>67126</v>
      </c>
      <c r="C793" s="13" t="s">
        <v>67127</v>
      </c>
      <c r="D793" s="13" t="s">
        <v>67128</v>
      </c>
      <c r="E793" s="13" t="s">
        <v>67129</v>
      </c>
      <c r="F793" s="13" t="s">
        <v>67130</v>
      </c>
      <c r="G793" s="5" t="s">
        <v>67131</v>
      </c>
      <c r="H793" s="6" t="s">
        <v>67132</v>
      </c>
      <c r="I793" s="7" t="s">
        <v>67133</v>
      </c>
    </row>
    <row r="794" spans="1:9">
      <c r="A794" s="9" t="s">
        <v>67134</v>
      </c>
      <c r="B794" s="13" t="s">
        <v>67135</v>
      </c>
      <c r="C794" s="13" t="s">
        <v>67136</v>
      </c>
      <c r="D794" s="13" t="s">
        <v>67137</v>
      </c>
      <c r="E794" s="13" t="s">
        <v>67138</v>
      </c>
      <c r="F794" s="13" t="s">
        <v>67139</v>
      </c>
      <c r="G794" s="5" t="s">
        <v>67140</v>
      </c>
      <c r="H794" s="6" t="s">
        <v>67141</v>
      </c>
      <c r="I794" s="7" t="s">
        <v>67142</v>
      </c>
    </row>
    <row r="795" spans="1:9">
      <c r="A795" s="9" t="s">
        <v>67143</v>
      </c>
      <c r="B795" s="13" t="s">
        <v>67144</v>
      </c>
      <c r="C795" s="13" t="s">
        <v>67145</v>
      </c>
      <c r="D795" s="13" t="s">
        <v>67146</v>
      </c>
      <c r="E795" s="13" t="s">
        <v>67147</v>
      </c>
      <c r="F795" s="13" t="s">
        <v>67148</v>
      </c>
      <c r="G795" s="5" t="s">
        <v>67149</v>
      </c>
      <c r="H795" s="6" t="s">
        <v>67150</v>
      </c>
      <c r="I795" s="7" t="s">
        <v>67151</v>
      </c>
    </row>
    <row r="796" spans="1:9">
      <c r="A796" s="9" t="s">
        <v>67152</v>
      </c>
      <c r="B796" s="46" t="s">
        <v>67153</v>
      </c>
      <c r="C796" s="46" t="s">
        <v>67154</v>
      </c>
      <c r="D796" s="46" t="s">
        <v>67155</v>
      </c>
      <c r="E796" s="46" t="s">
        <v>67156</v>
      </c>
      <c r="F796" s="46" t="s">
        <v>67157</v>
      </c>
      <c r="G796" s="47" t="s">
        <v>67158</v>
      </c>
      <c r="H796" s="6" t="s">
        <v>67159</v>
      </c>
      <c r="I796" s="7" t="s">
        <v>67160</v>
      </c>
    </row>
    <row r="797" spans="1:9">
      <c r="A797" s="9" t="s">
        <v>67161</v>
      </c>
      <c r="B797" s="46" t="s">
        <v>67162</v>
      </c>
      <c r="C797" s="46" t="s">
        <v>67163</v>
      </c>
      <c r="D797" s="46" t="s">
        <v>67164</v>
      </c>
      <c r="E797" s="46" t="s">
        <v>67165</v>
      </c>
      <c r="F797" s="46" t="s">
        <v>67166</v>
      </c>
      <c r="G797" s="47" t="s">
        <v>67167</v>
      </c>
      <c r="H797" s="6" t="s">
        <v>67168</v>
      </c>
      <c r="I797" s="7" t="s">
        <v>67169</v>
      </c>
    </row>
    <row r="798" spans="1:9">
      <c r="A798" s="9" t="s">
        <v>67170</v>
      </c>
      <c r="B798" s="46" t="s">
        <v>19008</v>
      </c>
      <c r="C798" s="46" t="s">
        <v>19009</v>
      </c>
      <c r="D798" s="46" t="s">
        <v>67171</v>
      </c>
      <c r="E798" s="46" t="s">
        <v>19011</v>
      </c>
      <c r="F798" s="46" t="s">
        <v>19012</v>
      </c>
      <c r="G798" s="47" t="s">
        <v>19013</v>
      </c>
      <c r="H798" s="6" t="s">
        <v>19014</v>
      </c>
      <c r="I798" s="7" t="s">
        <v>19011</v>
      </c>
    </row>
    <row r="799" spans="1:9">
      <c r="A799" s="9" t="s">
        <v>67172</v>
      </c>
      <c r="B799" s="46" t="s">
        <v>67173</v>
      </c>
      <c r="C799" s="46" t="s">
        <v>67174</v>
      </c>
      <c r="D799" s="46" t="s">
        <v>67175</v>
      </c>
      <c r="E799" s="46" t="s">
        <v>67176</v>
      </c>
      <c r="F799" s="46" t="s">
        <v>67177</v>
      </c>
      <c r="G799" s="47" t="s">
        <v>67178</v>
      </c>
      <c r="H799" s="6" t="s">
        <v>67179</v>
      </c>
      <c r="I799" s="7" t="s">
        <v>67180</v>
      </c>
    </row>
    <row r="800" spans="1:9">
      <c r="A800" s="9" t="s">
        <v>67181</v>
      </c>
      <c r="B800" s="46" t="s">
        <v>67182</v>
      </c>
      <c r="C800" s="46" t="s">
        <v>67183</v>
      </c>
      <c r="D800" s="46" t="s">
        <v>67184</v>
      </c>
      <c r="E800" s="46" t="s">
        <v>67185</v>
      </c>
      <c r="F800" s="46" t="s">
        <v>67186</v>
      </c>
      <c r="G800" s="47" t="s">
        <v>67187</v>
      </c>
      <c r="H800" s="6" t="s">
        <v>67188</v>
      </c>
      <c r="I800" s="7" t="s">
        <v>67189</v>
      </c>
    </row>
    <row r="801" spans="1:10">
      <c r="A801" s="9" t="s">
        <v>67190</v>
      </c>
      <c r="B801" s="46" t="s">
        <v>4990</v>
      </c>
      <c r="C801" s="46" t="s">
        <v>4990</v>
      </c>
      <c r="D801" s="46" t="s">
        <v>4990</v>
      </c>
      <c r="E801" s="46" t="s">
        <v>4990</v>
      </c>
      <c r="F801" s="46" t="s">
        <v>4990</v>
      </c>
      <c r="G801" s="5" t="s">
        <v>4991</v>
      </c>
      <c r="H801" s="6" t="s">
        <v>4992</v>
      </c>
      <c r="I801" s="7" t="s">
        <v>4993</v>
      </c>
    </row>
    <row r="802" spans="1:10">
      <c r="A802" s="9" t="s">
        <v>67191</v>
      </c>
      <c r="B802" s="46" t="s">
        <v>14275</v>
      </c>
      <c r="C802" s="46" t="s">
        <v>14276</v>
      </c>
      <c r="D802" s="46" t="s">
        <v>14277</v>
      </c>
      <c r="E802" s="46" t="s">
        <v>14278</v>
      </c>
      <c r="F802" s="46" t="s">
        <v>14279</v>
      </c>
      <c r="G802" s="5" t="s">
        <v>14280</v>
      </c>
      <c r="H802" s="6" t="s">
        <v>14281</v>
      </c>
      <c r="I802" s="7" t="s">
        <v>14282</v>
      </c>
    </row>
    <row r="803" spans="1:10">
      <c r="A803" s="9" t="s">
        <v>67192</v>
      </c>
      <c r="B803" s="46" t="s">
        <v>67193</v>
      </c>
      <c r="C803" s="46" t="s">
        <v>67194</v>
      </c>
      <c r="D803" s="46" t="s">
        <v>67195</v>
      </c>
      <c r="E803" s="46" t="s">
        <v>67196</v>
      </c>
      <c r="F803" s="46" t="s">
        <v>67197</v>
      </c>
      <c r="G803" s="5" t="s">
        <v>67198</v>
      </c>
      <c r="H803" s="6" t="s">
        <v>67199</v>
      </c>
      <c r="I803" s="7" t="s">
        <v>67200</v>
      </c>
    </row>
    <row r="804" spans="1:10">
      <c r="A804" s="9" t="s">
        <v>67201</v>
      </c>
      <c r="B804" s="46" t="s">
        <v>67202</v>
      </c>
      <c r="C804" s="46" t="s">
        <v>67203</v>
      </c>
      <c r="D804" s="46" t="s">
        <v>67204</v>
      </c>
      <c r="E804" s="46" t="s">
        <v>67205</v>
      </c>
      <c r="F804" s="46" t="s">
        <v>67206</v>
      </c>
      <c r="G804" s="5" t="s">
        <v>67207</v>
      </c>
      <c r="H804" s="6" t="s">
        <v>67208</v>
      </c>
      <c r="I804" s="7" t="s">
        <v>67209</v>
      </c>
    </row>
    <row r="805" spans="1:10">
      <c r="A805" s="9" t="s">
        <v>67210</v>
      </c>
      <c r="B805" s="46" t="s">
        <v>67211</v>
      </c>
      <c r="C805" s="46" t="s">
        <v>67212</v>
      </c>
      <c r="D805" s="46" t="s">
        <v>67213</v>
      </c>
      <c r="E805" s="46" t="s">
        <v>67214</v>
      </c>
      <c r="F805" s="46" t="s">
        <v>67215</v>
      </c>
      <c r="G805" s="5" t="s">
        <v>67216</v>
      </c>
      <c r="H805" s="6" t="s">
        <v>67217</v>
      </c>
      <c r="I805" s="7" t="s">
        <v>67218</v>
      </c>
      <c r="J805" s="5" t="s">
        <v>67219</v>
      </c>
    </row>
    <row r="806" spans="1:10">
      <c r="A806" s="9" t="s">
        <v>67220</v>
      </c>
      <c r="B806" s="46" t="s">
        <v>67221</v>
      </c>
      <c r="C806" s="46" t="s">
        <v>67222</v>
      </c>
      <c r="D806" s="46" t="s">
        <v>67223</v>
      </c>
      <c r="E806" s="46" t="s">
        <v>67224</v>
      </c>
      <c r="F806" s="46" t="s">
        <v>67225</v>
      </c>
      <c r="G806" s="5" t="s">
        <v>67226</v>
      </c>
      <c r="H806" s="6" t="s">
        <v>67227</v>
      </c>
      <c r="I806" s="7" t="s">
        <v>67228</v>
      </c>
    </row>
    <row r="807" spans="1:10">
      <c r="A807" s="9" t="s">
        <v>67229</v>
      </c>
      <c r="B807" s="46" t="s">
        <v>67230</v>
      </c>
      <c r="C807" s="46" t="s">
        <v>67231</v>
      </c>
      <c r="D807" s="46" t="s">
        <v>67232</v>
      </c>
      <c r="E807" s="46" t="s">
        <v>67233</v>
      </c>
      <c r="F807" s="46" t="s">
        <v>67234</v>
      </c>
      <c r="G807" s="5" t="s">
        <v>67235</v>
      </c>
      <c r="H807" s="6" t="s">
        <v>67236</v>
      </c>
      <c r="I807" s="7" t="s">
        <v>67237</v>
      </c>
    </row>
    <row r="808" spans="1:10">
      <c r="A808" s="9" t="s">
        <v>67238</v>
      </c>
      <c r="B808" s="46" t="s">
        <v>67239</v>
      </c>
      <c r="C808" s="46" t="s">
        <v>67240</v>
      </c>
      <c r="D808" s="46" t="s">
        <v>67241</v>
      </c>
      <c r="E808" s="46" t="s">
        <v>67242</v>
      </c>
      <c r="F808" s="46" t="s">
        <v>67243</v>
      </c>
      <c r="G808" s="5" t="s">
        <v>67244</v>
      </c>
      <c r="H808" s="6" t="s">
        <v>67245</v>
      </c>
      <c r="I808" s="7" t="s">
        <v>67246</v>
      </c>
    </row>
    <row r="809" spans="1:10">
      <c r="A809" s="9" t="s">
        <v>67247</v>
      </c>
      <c r="B809" s="46" t="s">
        <v>67248</v>
      </c>
      <c r="C809" s="46" t="s">
        <v>67249</v>
      </c>
      <c r="D809" s="46" t="s">
        <v>67250</v>
      </c>
      <c r="E809" s="46" t="s">
        <v>67251</v>
      </c>
      <c r="F809" s="46" t="s">
        <v>67252</v>
      </c>
      <c r="G809" s="5" t="s">
        <v>67253</v>
      </c>
      <c r="H809" s="6" t="s">
        <v>67254</v>
      </c>
      <c r="I809" s="7" t="s">
        <v>67255</v>
      </c>
    </row>
    <row r="810" spans="1:10">
      <c r="A810" s="9" t="s">
        <v>67256</v>
      </c>
      <c r="B810" s="46" t="s">
        <v>67257</v>
      </c>
      <c r="C810" s="46" t="s">
        <v>67258</v>
      </c>
      <c r="D810" s="46" t="s">
        <v>67259</v>
      </c>
      <c r="E810" s="46" t="s">
        <v>67260</v>
      </c>
      <c r="F810" s="46" t="s">
        <v>67261</v>
      </c>
      <c r="G810" s="5" t="s">
        <v>67262</v>
      </c>
      <c r="H810" s="6" t="s">
        <v>67263</v>
      </c>
      <c r="I810" s="7" t="s">
        <v>67264</v>
      </c>
    </row>
    <row r="811" spans="1:10">
      <c r="A811" s="9" t="s">
        <v>67265</v>
      </c>
      <c r="B811" s="46" t="s">
        <v>67266</v>
      </c>
      <c r="C811" s="46" t="s">
        <v>67267</v>
      </c>
      <c r="D811" s="46" t="s">
        <v>67268</v>
      </c>
      <c r="E811" s="46" t="s">
        <v>67269</v>
      </c>
      <c r="F811" s="46" t="s">
        <v>67270</v>
      </c>
      <c r="G811" s="5" t="s">
        <v>67271</v>
      </c>
      <c r="H811" s="6" t="s">
        <v>67272</v>
      </c>
      <c r="I811" s="7" t="s">
        <v>67273</v>
      </c>
    </row>
    <row r="812" spans="1:10">
      <c r="A812" s="9" t="s">
        <v>67274</v>
      </c>
      <c r="B812" s="85" t="s">
        <v>4672</v>
      </c>
      <c r="C812" s="85" t="s">
        <v>4673</v>
      </c>
      <c r="D812" s="85" t="s">
        <v>4672</v>
      </c>
      <c r="E812" s="85" t="s">
        <v>22439</v>
      </c>
      <c r="F812" s="85" t="s">
        <v>5479</v>
      </c>
      <c r="G812" s="5" t="s">
        <v>4675</v>
      </c>
      <c r="H812" s="6" t="s">
        <v>4676</v>
      </c>
      <c r="I812" s="7" t="s">
        <v>4672</v>
      </c>
    </row>
    <row r="813" spans="1:10">
      <c r="A813" s="9" t="s">
        <v>67275</v>
      </c>
      <c r="B813" s="46" t="s">
        <v>67276</v>
      </c>
      <c r="C813" s="46" t="s">
        <v>67277</v>
      </c>
      <c r="D813" s="46" t="s">
        <v>67278</v>
      </c>
      <c r="E813" s="46" t="s">
        <v>67279</v>
      </c>
      <c r="F813" s="46" t="s">
        <v>67280</v>
      </c>
      <c r="G813" s="5" t="s">
        <v>67281</v>
      </c>
      <c r="H813" s="6" t="s">
        <v>67282</v>
      </c>
      <c r="I813" s="7" t="s">
        <v>67283</v>
      </c>
    </row>
    <row r="814" spans="1:10">
      <c r="A814" s="9" t="s">
        <v>67284</v>
      </c>
      <c r="B814" s="46" t="s">
        <v>67285</v>
      </c>
      <c r="C814" s="46" t="s">
        <v>67286</v>
      </c>
      <c r="D814" s="46" t="s">
        <v>67287</v>
      </c>
      <c r="E814" s="46" t="s">
        <v>67288</v>
      </c>
      <c r="F814" s="46" t="s">
        <v>67289</v>
      </c>
      <c r="G814" s="5" t="s">
        <v>67290</v>
      </c>
      <c r="H814" s="6" t="s">
        <v>67291</v>
      </c>
      <c r="I814" s="7" t="s">
        <v>67292</v>
      </c>
    </row>
    <row r="815" spans="1:10">
      <c r="A815" s="9" t="s">
        <v>67293</v>
      </c>
      <c r="B815" s="46" t="s">
        <v>67294</v>
      </c>
      <c r="C815" s="46" t="s">
        <v>67295</v>
      </c>
      <c r="D815" s="46" t="s">
        <v>67296</v>
      </c>
      <c r="E815" s="46" t="s">
        <v>67297</v>
      </c>
      <c r="F815" s="46" t="s">
        <v>67298</v>
      </c>
      <c r="G815" s="5" t="s">
        <v>65089</v>
      </c>
      <c r="H815" s="6" t="s">
        <v>67299</v>
      </c>
      <c r="I815" s="7" t="s">
        <v>67300</v>
      </c>
    </row>
    <row r="816" spans="1:10">
      <c r="A816" s="9" t="s">
        <v>67301</v>
      </c>
      <c r="B816" s="4" t="s">
        <v>15197</v>
      </c>
      <c r="C816" s="4" t="s">
        <v>15198</v>
      </c>
      <c r="D816" s="4" t="s">
        <v>15199</v>
      </c>
      <c r="E816" s="4" t="s">
        <v>3392</v>
      </c>
      <c r="F816" s="4" t="s">
        <v>15200</v>
      </c>
      <c r="G816" s="5" t="s">
        <v>67302</v>
      </c>
      <c r="H816" s="6" t="s">
        <v>15202</v>
      </c>
      <c r="I816" s="7" t="s">
        <v>15203</v>
      </c>
    </row>
    <row r="817" spans="1:9">
      <c r="A817" s="9" t="s">
        <v>67303</v>
      </c>
      <c r="B817" s="46" t="s">
        <v>67304</v>
      </c>
      <c r="C817" s="46" t="s">
        <v>67305</v>
      </c>
      <c r="D817" s="46" t="s">
        <v>67306</v>
      </c>
      <c r="E817" s="46" t="s">
        <v>8151</v>
      </c>
      <c r="F817" s="46" t="s">
        <v>67307</v>
      </c>
      <c r="G817" s="5" t="s">
        <v>67308</v>
      </c>
      <c r="H817" s="6" t="s">
        <v>8154</v>
      </c>
      <c r="I817" s="7" t="s">
        <v>67309</v>
      </c>
    </row>
    <row r="818" spans="1:9">
      <c r="A818" s="9" t="s">
        <v>67310</v>
      </c>
      <c r="B818" s="13" t="s">
        <v>53733</v>
      </c>
      <c r="C818" s="13" t="s">
        <v>53733</v>
      </c>
      <c r="D818" s="16" t="s">
        <v>53733</v>
      </c>
      <c r="E818" s="41" t="s">
        <v>53733</v>
      </c>
      <c r="F818" s="29" t="s">
        <v>53733</v>
      </c>
      <c r="G818" s="5" t="s">
        <v>53733</v>
      </c>
      <c r="H818" s="6" t="s">
        <v>53733</v>
      </c>
      <c r="I818" s="7" t="s">
        <v>53733</v>
      </c>
    </row>
    <row r="819" spans="1:9">
      <c r="A819" s="9" t="s">
        <v>67311</v>
      </c>
      <c r="B819" s="13" t="s">
        <v>4585</v>
      </c>
      <c r="C819" s="13" t="s">
        <v>4585</v>
      </c>
      <c r="D819" s="13" t="s">
        <v>4585</v>
      </c>
      <c r="E819" s="13" t="s">
        <v>4585</v>
      </c>
      <c r="F819" s="13" t="s">
        <v>4585</v>
      </c>
      <c r="G819" s="5" t="s">
        <v>4585</v>
      </c>
      <c r="H819" s="6" t="s">
        <v>4585</v>
      </c>
      <c r="I819" s="7" t="s">
        <v>4585</v>
      </c>
    </row>
    <row r="820" spans="1:9">
      <c r="A820" s="9" t="s">
        <v>67312</v>
      </c>
      <c r="B820" s="13" t="s">
        <v>4587</v>
      </c>
      <c r="C820" s="13" t="s">
        <v>4587</v>
      </c>
      <c r="D820" s="13" t="s">
        <v>4587</v>
      </c>
      <c r="E820" s="13" t="s">
        <v>4587</v>
      </c>
      <c r="F820" s="13" t="s">
        <v>4587</v>
      </c>
      <c r="G820" s="5" t="s">
        <v>4587</v>
      </c>
      <c r="H820" s="6" t="s">
        <v>4587</v>
      </c>
      <c r="I820" s="7" t="s">
        <v>4587</v>
      </c>
    </row>
    <row r="821" spans="1:9">
      <c r="A821" s="9" t="s">
        <v>67313</v>
      </c>
      <c r="B821" s="13" t="s">
        <v>4589</v>
      </c>
      <c r="C821" s="13" t="s">
        <v>4589</v>
      </c>
      <c r="D821" s="13" t="s">
        <v>4589</v>
      </c>
      <c r="E821" s="13" t="s">
        <v>4589</v>
      </c>
      <c r="F821" s="13" t="s">
        <v>4589</v>
      </c>
      <c r="G821" s="5" t="s">
        <v>4589</v>
      </c>
      <c r="H821" s="6" t="s">
        <v>4589</v>
      </c>
      <c r="I821" s="7" t="s">
        <v>4589</v>
      </c>
    </row>
    <row r="822" spans="1:9">
      <c r="A822" s="9" t="s">
        <v>67314</v>
      </c>
      <c r="B822" s="13" t="s">
        <v>4591</v>
      </c>
      <c r="C822" s="13" t="s">
        <v>4591</v>
      </c>
      <c r="D822" s="13" t="s">
        <v>4591</v>
      </c>
      <c r="E822" s="13" t="s">
        <v>4591</v>
      </c>
      <c r="F822" s="13" t="s">
        <v>4591</v>
      </c>
      <c r="G822" s="5" t="s">
        <v>4591</v>
      </c>
      <c r="H822" s="6" t="s">
        <v>4591</v>
      </c>
      <c r="I822" s="7" t="s">
        <v>4591</v>
      </c>
    </row>
    <row r="823" spans="1:9">
      <c r="A823" s="9" t="s">
        <v>1732</v>
      </c>
      <c r="B823" s="46" t="s">
        <v>1733</v>
      </c>
      <c r="C823" s="46" t="s">
        <v>1734</v>
      </c>
      <c r="D823" s="46" t="s">
        <v>1735</v>
      </c>
      <c r="E823" s="46" t="s">
        <v>1736</v>
      </c>
      <c r="F823" s="46" t="s">
        <v>1737</v>
      </c>
      <c r="G823" s="5" t="s">
        <v>1738</v>
      </c>
      <c r="H823" s="6" t="s">
        <v>1739</v>
      </c>
      <c r="I823" s="7" t="s">
        <v>1740</v>
      </c>
    </row>
    <row r="824" spans="1:9">
      <c r="A824" s="9" t="s">
        <v>67315</v>
      </c>
      <c r="B824" s="46" t="s">
        <v>23401</v>
      </c>
      <c r="C824" s="46" t="s">
        <v>23400</v>
      </c>
      <c r="D824" s="46" t="s">
        <v>23402</v>
      </c>
      <c r="E824" s="46" t="s">
        <v>23403</v>
      </c>
      <c r="F824" s="46" t="s">
        <v>23404</v>
      </c>
      <c r="G824" s="5" t="s">
        <v>23405</v>
      </c>
      <c r="H824" s="6" t="s">
        <v>23406</v>
      </c>
      <c r="I824" s="7" t="s">
        <v>23403</v>
      </c>
    </row>
    <row r="825" spans="1:9">
      <c r="A825" s="9" t="s">
        <v>67316</v>
      </c>
      <c r="B825" s="5" t="s">
        <v>63083</v>
      </c>
      <c r="C825" s="5" t="s">
        <v>63083</v>
      </c>
      <c r="D825" s="5" t="s">
        <v>63083</v>
      </c>
      <c r="E825" s="5" t="s">
        <v>63083</v>
      </c>
      <c r="F825" s="5" t="s">
        <v>63083</v>
      </c>
      <c r="G825" s="5" t="s">
        <v>63083</v>
      </c>
      <c r="H825" s="6" t="s">
        <v>63083</v>
      </c>
      <c r="I825" s="7" t="s">
        <v>63083</v>
      </c>
    </row>
    <row r="826" spans="1:9">
      <c r="A826" s="9" t="s">
        <v>67317</v>
      </c>
      <c r="B826" s="5" t="s">
        <v>67318</v>
      </c>
      <c r="C826" s="5" t="s">
        <v>67318</v>
      </c>
      <c r="D826" s="5" t="s">
        <v>67318</v>
      </c>
      <c r="E826" s="5" t="s">
        <v>67318</v>
      </c>
      <c r="F826" s="5" t="s">
        <v>67318</v>
      </c>
      <c r="G826" s="5" t="s">
        <v>67318</v>
      </c>
      <c r="H826" s="6" t="s">
        <v>67318</v>
      </c>
      <c r="I826" s="7" t="s">
        <v>67318</v>
      </c>
    </row>
    <row r="827" spans="1:9">
      <c r="A827" s="9" t="s">
        <v>67319</v>
      </c>
      <c r="B827" s="46" t="s">
        <v>24771</v>
      </c>
      <c r="C827" s="46" t="s">
        <v>24772</v>
      </c>
      <c r="D827" s="46" t="s">
        <v>24773</v>
      </c>
      <c r="E827" s="46" t="s">
        <v>24774</v>
      </c>
      <c r="F827" s="46" t="s">
        <v>24775</v>
      </c>
      <c r="G827" s="5" t="s">
        <v>24776</v>
      </c>
      <c r="H827" s="6" t="s">
        <v>24777</v>
      </c>
      <c r="I827" s="7" t="s">
        <v>24778</v>
      </c>
    </row>
    <row r="828" spans="1:9">
      <c r="A828" s="9" t="s">
        <v>67320</v>
      </c>
      <c r="B828" s="46" t="s">
        <v>67321</v>
      </c>
      <c r="C828" s="46" t="s">
        <v>67322</v>
      </c>
      <c r="D828" s="46" t="s">
        <v>67323</v>
      </c>
      <c r="E828" s="46" t="s">
        <v>67324</v>
      </c>
      <c r="F828" s="46" t="s">
        <v>67322</v>
      </c>
      <c r="G828" s="5" t="s">
        <v>67325</v>
      </c>
      <c r="H828" s="6" t="s">
        <v>7471</v>
      </c>
      <c r="I828" s="7" t="s">
        <v>67324</v>
      </c>
    </row>
    <row r="829" spans="1:9">
      <c r="A829" s="9" t="s">
        <v>67326</v>
      </c>
      <c r="B829" s="46" t="s">
        <v>67327</v>
      </c>
      <c r="C829" s="46" t="s">
        <v>67328</v>
      </c>
      <c r="D829" s="46" t="s">
        <v>67329</v>
      </c>
      <c r="E829" s="46" t="s">
        <v>67330</v>
      </c>
      <c r="F829" s="46" t="s">
        <v>67331</v>
      </c>
      <c r="G829" s="5" t="s">
        <v>67332</v>
      </c>
      <c r="H829" s="6" t="s">
        <v>67333</v>
      </c>
      <c r="I829" s="7" t="s">
        <v>67334</v>
      </c>
    </row>
    <row r="830" spans="1:9">
      <c r="A830" s="9" t="s">
        <v>67335</v>
      </c>
      <c r="B830" s="46" t="s">
        <v>67336</v>
      </c>
      <c r="C830" s="46" t="s">
        <v>67337</v>
      </c>
      <c r="D830" s="46" t="s">
        <v>67338</v>
      </c>
      <c r="E830" s="46" t="s">
        <v>67339</v>
      </c>
      <c r="F830" s="46" t="s">
        <v>67340</v>
      </c>
      <c r="G830" s="5" t="s">
        <v>67341</v>
      </c>
      <c r="H830" s="6" t="s">
        <v>67342</v>
      </c>
      <c r="I830" s="7" t="s">
        <v>67343</v>
      </c>
    </row>
    <row r="831" spans="1:9">
      <c r="A831" s="9" t="s">
        <v>67344</v>
      </c>
      <c r="B831" s="46" t="s">
        <v>5648</v>
      </c>
      <c r="C831" s="46" t="s">
        <v>9845</v>
      </c>
      <c r="D831" s="46" t="s">
        <v>5226</v>
      </c>
      <c r="E831" s="46" t="s">
        <v>9798</v>
      </c>
      <c r="F831" s="46" t="s">
        <v>9798</v>
      </c>
      <c r="G831" s="5" t="s">
        <v>17431</v>
      </c>
      <c r="H831" s="6" t="s">
        <v>5228</v>
      </c>
      <c r="I831" s="7" t="s">
        <v>7475</v>
      </c>
    </row>
    <row r="832" spans="1:9">
      <c r="A832" s="9" t="s">
        <v>67345</v>
      </c>
      <c r="B832" s="46" t="s">
        <v>67346</v>
      </c>
      <c r="C832" s="46" t="s">
        <v>67347</v>
      </c>
      <c r="D832" s="46" t="s">
        <v>67348</v>
      </c>
      <c r="E832" s="46" t="s">
        <v>67349</v>
      </c>
      <c r="F832" s="46" t="s">
        <v>67350</v>
      </c>
      <c r="G832" s="5" t="s">
        <v>67351</v>
      </c>
      <c r="H832" s="6" t="s">
        <v>67352</v>
      </c>
      <c r="I832" s="7" t="s">
        <v>67353</v>
      </c>
    </row>
    <row r="833" spans="1:10">
      <c r="A833" s="9" t="s">
        <v>67354</v>
      </c>
      <c r="B833" s="46" t="s">
        <v>67355</v>
      </c>
      <c r="C833" s="46" t="s">
        <v>67356</v>
      </c>
      <c r="D833" s="46" t="s">
        <v>67357</v>
      </c>
      <c r="E833" s="46" t="s">
        <v>67358</v>
      </c>
      <c r="F833" s="46" t="s">
        <v>67356</v>
      </c>
      <c r="G833" s="5" t="s">
        <v>67359</v>
      </c>
      <c r="H833" s="6" t="s">
        <v>67360</v>
      </c>
      <c r="I833" s="7" t="s">
        <v>67358</v>
      </c>
    </row>
    <row r="834" spans="1:10">
      <c r="A834" s="9" t="s">
        <v>67361</v>
      </c>
      <c r="B834" s="46" t="s">
        <v>67362</v>
      </c>
      <c r="C834" s="46" t="s">
        <v>67363</v>
      </c>
      <c r="D834" s="46" t="s">
        <v>67364</v>
      </c>
      <c r="E834" s="46" t="s">
        <v>67365</v>
      </c>
      <c r="F834" s="46" t="s">
        <v>67366</v>
      </c>
      <c r="G834" s="5" t="s">
        <v>67367</v>
      </c>
      <c r="H834" s="6" t="s">
        <v>67368</v>
      </c>
      <c r="I834" s="7" t="s">
        <v>67369</v>
      </c>
    </row>
    <row r="835" spans="1:10">
      <c r="A835" s="9" t="s">
        <v>67370</v>
      </c>
      <c r="B835" s="46" t="s">
        <v>67371</v>
      </c>
      <c r="C835" s="46" t="s">
        <v>67372</v>
      </c>
      <c r="D835" s="46" t="s">
        <v>67373</v>
      </c>
      <c r="E835" s="46" t="s">
        <v>67374</v>
      </c>
      <c r="F835" s="46" t="s">
        <v>67375</v>
      </c>
      <c r="G835" s="5" t="s">
        <v>67376</v>
      </c>
      <c r="H835" s="6" t="s">
        <v>67377</v>
      </c>
      <c r="I835" s="7" t="s">
        <v>67378</v>
      </c>
    </row>
    <row r="836" spans="1:10">
      <c r="A836" s="9" t="s">
        <v>67379</v>
      </c>
      <c r="B836" s="46" t="s">
        <v>67380</v>
      </c>
      <c r="C836" s="46" t="s">
        <v>67381</v>
      </c>
      <c r="D836" s="46" t="s">
        <v>67382</v>
      </c>
      <c r="E836" s="46" t="s">
        <v>67383</v>
      </c>
      <c r="F836" s="46" t="s">
        <v>67384</v>
      </c>
      <c r="G836" s="5" t="s">
        <v>67385</v>
      </c>
      <c r="H836" s="6" t="s">
        <v>67386</v>
      </c>
      <c r="I836" s="7" t="s">
        <v>67387</v>
      </c>
    </row>
    <row r="837" spans="1:10">
      <c r="A837" s="9" t="s">
        <v>67388</v>
      </c>
      <c r="B837" s="7" t="s">
        <v>67389</v>
      </c>
      <c r="C837" s="7" t="s">
        <v>67390</v>
      </c>
      <c r="D837" s="7" t="s">
        <v>67391</v>
      </c>
      <c r="E837" s="7" t="s">
        <v>67392</v>
      </c>
      <c r="F837" s="7" t="s">
        <v>67393</v>
      </c>
      <c r="G837" s="5" t="s">
        <v>67394</v>
      </c>
      <c r="H837" s="6" t="s">
        <v>67395</v>
      </c>
      <c r="I837" s="7" t="s">
        <v>67396</v>
      </c>
      <c r="J837" s="13"/>
    </row>
    <row r="838" spans="1:10">
      <c r="A838" s="9" t="s">
        <v>67397</v>
      </c>
      <c r="B838" s="46" t="s">
        <v>67398</v>
      </c>
      <c r="C838" s="46" t="s">
        <v>67399</v>
      </c>
      <c r="D838" s="46" t="s">
        <v>67400</v>
      </c>
      <c r="E838" s="46" t="s">
        <v>67401</v>
      </c>
      <c r="F838" s="46" t="s">
        <v>67402</v>
      </c>
      <c r="G838" s="5" t="s">
        <v>67403</v>
      </c>
      <c r="H838" s="6" t="s">
        <v>67404</v>
      </c>
      <c r="I838" s="7" t="s">
        <v>67405</v>
      </c>
    </row>
    <row r="839" spans="1:10">
      <c r="A839" s="9" t="s">
        <v>67406</v>
      </c>
      <c r="B839" s="46" t="s">
        <v>25237</v>
      </c>
      <c r="C839" s="46" t="s">
        <v>12333</v>
      </c>
      <c r="D839" s="46" t="s">
        <v>19217</v>
      </c>
      <c r="E839" s="46" t="s">
        <v>19218</v>
      </c>
      <c r="F839" s="46" t="s">
        <v>25238</v>
      </c>
      <c r="G839" s="5" t="s">
        <v>66019</v>
      </c>
      <c r="H839" s="6" t="s">
        <v>25240</v>
      </c>
      <c r="I839" s="7" t="s">
        <v>25241</v>
      </c>
    </row>
    <row r="840" spans="1:10">
      <c r="A840" s="9" t="s">
        <v>67407</v>
      </c>
      <c r="B840" s="46" t="s">
        <v>67408</v>
      </c>
      <c r="C840" s="46" t="s">
        <v>67409</v>
      </c>
      <c r="D840" s="46" t="s">
        <v>67410</v>
      </c>
      <c r="E840" s="46" t="s">
        <v>67411</v>
      </c>
      <c r="F840" s="46" t="s">
        <v>67412</v>
      </c>
      <c r="G840" s="5" t="s">
        <v>67413</v>
      </c>
      <c r="H840" s="6" t="s">
        <v>67414</v>
      </c>
      <c r="I840" s="7" t="s">
        <v>67415</v>
      </c>
    </row>
    <row r="841" spans="1:10">
      <c r="A841" s="9" t="s">
        <v>67416</v>
      </c>
      <c r="B841" s="46" t="s">
        <v>67417</v>
      </c>
      <c r="C841" s="46" t="s">
        <v>67418</v>
      </c>
      <c r="D841" s="46" t="s">
        <v>67419</v>
      </c>
      <c r="E841" s="46" t="s">
        <v>67420</v>
      </c>
      <c r="F841" s="46" t="s">
        <v>67421</v>
      </c>
      <c r="G841" s="5" t="s">
        <v>67422</v>
      </c>
      <c r="H841" s="6" t="s">
        <v>67423</v>
      </c>
      <c r="I841" s="7" t="s">
        <v>67424</v>
      </c>
    </row>
    <row r="842" spans="1:10">
      <c r="A842" s="9" t="s">
        <v>67425</v>
      </c>
      <c r="B842" s="46" t="s">
        <v>67426</v>
      </c>
      <c r="C842" s="46" t="s">
        <v>67427</v>
      </c>
      <c r="D842" s="46" t="s">
        <v>67428</v>
      </c>
      <c r="E842" s="46" t="s">
        <v>67429</v>
      </c>
      <c r="F842" s="46" t="s">
        <v>67430</v>
      </c>
      <c r="G842" s="5" t="s">
        <v>67431</v>
      </c>
      <c r="H842" s="6" t="s">
        <v>67432</v>
      </c>
      <c r="I842" s="7" t="s">
        <v>67433</v>
      </c>
    </row>
    <row r="843" spans="1:10">
      <c r="A843" s="9" t="s">
        <v>67434</v>
      </c>
      <c r="B843" s="46" t="s">
        <v>67435</v>
      </c>
      <c r="C843" s="46" t="s">
        <v>67436</v>
      </c>
      <c r="D843" s="46" t="s">
        <v>67437</v>
      </c>
      <c r="E843" s="46" t="s">
        <v>67438</v>
      </c>
      <c r="F843" s="46" t="s">
        <v>67439</v>
      </c>
      <c r="G843" s="5" t="s">
        <v>67440</v>
      </c>
      <c r="H843" s="6" t="s">
        <v>67441</v>
      </c>
      <c r="I843" s="7" t="s">
        <v>67442</v>
      </c>
    </row>
    <row r="844" spans="1:10">
      <c r="A844" s="9" t="s">
        <v>67443</v>
      </c>
      <c r="B844" s="46" t="s">
        <v>67444</v>
      </c>
      <c r="C844" s="46" t="s">
        <v>67445</v>
      </c>
      <c r="D844" s="46" t="s">
        <v>67446</v>
      </c>
      <c r="E844" s="46" t="s">
        <v>67447</v>
      </c>
      <c r="F844" s="46" t="s">
        <v>67448</v>
      </c>
      <c r="G844" s="5" t="s">
        <v>67449</v>
      </c>
      <c r="H844" s="6" t="s">
        <v>67450</v>
      </c>
      <c r="I844" s="7" t="s">
        <v>67451</v>
      </c>
    </row>
    <row r="845" spans="1:10">
      <c r="A845" s="9" t="s">
        <v>67452</v>
      </c>
      <c r="B845" s="46" t="s">
        <v>67453</v>
      </c>
      <c r="C845" s="46" t="s">
        <v>67454</v>
      </c>
      <c r="D845" s="46" t="s">
        <v>67455</v>
      </c>
      <c r="E845" s="46" t="s">
        <v>67456</v>
      </c>
      <c r="F845" s="46" t="s">
        <v>67457</v>
      </c>
      <c r="G845" s="5" t="s">
        <v>67458</v>
      </c>
      <c r="H845" s="6" t="s">
        <v>67459</v>
      </c>
      <c r="I845" s="7" t="s">
        <v>67460</v>
      </c>
    </row>
    <row r="846" spans="1:10">
      <c r="A846" s="9" t="s">
        <v>67461</v>
      </c>
      <c r="B846" s="46" t="s">
        <v>67462</v>
      </c>
      <c r="C846" s="46" t="s">
        <v>67463</v>
      </c>
      <c r="D846" s="46" t="s">
        <v>67464</v>
      </c>
      <c r="E846" s="46" t="s">
        <v>67465</v>
      </c>
      <c r="F846" s="46" t="s">
        <v>67466</v>
      </c>
      <c r="G846" s="5" t="s">
        <v>67467</v>
      </c>
      <c r="H846" s="6" t="s">
        <v>67468</v>
      </c>
      <c r="I846" s="7" t="s">
        <v>67469</v>
      </c>
    </row>
    <row r="847" spans="1:10">
      <c r="A847" s="9" t="s">
        <v>67470</v>
      </c>
      <c r="B847" s="46" t="s">
        <v>67471</v>
      </c>
      <c r="C847" s="46" t="s">
        <v>67472</v>
      </c>
      <c r="D847" s="46" t="s">
        <v>67473</v>
      </c>
      <c r="E847" s="46" t="s">
        <v>67474</v>
      </c>
      <c r="F847" s="46" t="s">
        <v>67475</v>
      </c>
      <c r="G847" s="5" t="s">
        <v>67476</v>
      </c>
      <c r="H847" s="6" t="s">
        <v>67477</v>
      </c>
      <c r="I847" s="7" t="s">
        <v>67478</v>
      </c>
    </row>
    <row r="848" spans="1:10">
      <c r="A848" s="9" t="s">
        <v>67479</v>
      </c>
      <c r="B848" s="46" t="s">
        <v>15197</v>
      </c>
      <c r="C848" s="46" t="s">
        <v>67480</v>
      </c>
      <c r="D848" s="46" t="s">
        <v>8504</v>
      </c>
      <c r="E848" s="46" t="s">
        <v>67481</v>
      </c>
      <c r="F848" s="46" t="s">
        <v>15200</v>
      </c>
      <c r="G848" s="5" t="s">
        <v>67302</v>
      </c>
      <c r="H848" s="6" t="s">
        <v>67482</v>
      </c>
      <c r="I848" s="7" t="s">
        <v>15203</v>
      </c>
    </row>
    <row r="849" spans="1:9">
      <c r="A849" s="9" t="s">
        <v>67483</v>
      </c>
      <c r="B849" s="46" t="s">
        <v>22885</v>
      </c>
      <c r="C849" s="70" t="s">
        <v>22885</v>
      </c>
      <c r="D849" s="46" t="s">
        <v>22886</v>
      </c>
      <c r="E849" s="46" t="s">
        <v>22887</v>
      </c>
      <c r="F849" s="46" t="s">
        <v>22887</v>
      </c>
      <c r="G849" s="5" t="s">
        <v>22888</v>
      </c>
      <c r="H849" s="6" t="s">
        <v>22889</v>
      </c>
      <c r="I849" s="7" t="s">
        <v>22887</v>
      </c>
    </row>
    <row r="850" spans="1:9">
      <c r="A850" s="9" t="s">
        <v>67484</v>
      </c>
      <c r="B850" s="46" t="s">
        <v>67294</v>
      </c>
      <c r="C850" s="46" t="s">
        <v>67295</v>
      </c>
      <c r="D850" s="46" t="s">
        <v>67296</v>
      </c>
      <c r="E850" s="46" t="s">
        <v>67297</v>
      </c>
      <c r="F850" s="46" t="s">
        <v>67298</v>
      </c>
      <c r="G850" s="5" t="s">
        <v>65089</v>
      </c>
      <c r="H850" s="6" t="s">
        <v>67299</v>
      </c>
      <c r="I850" s="7" t="s">
        <v>65091</v>
      </c>
    </row>
    <row r="851" spans="1:9">
      <c r="A851" s="9" t="s">
        <v>67485</v>
      </c>
      <c r="B851" s="46" t="s">
        <v>63518</v>
      </c>
      <c r="C851" s="46" t="s">
        <v>67486</v>
      </c>
      <c r="D851" s="46" t="s">
        <v>67487</v>
      </c>
      <c r="E851" s="46" t="s">
        <v>67488</v>
      </c>
      <c r="F851" s="46" t="s">
        <v>63522</v>
      </c>
      <c r="G851" s="5" t="s">
        <v>63523</v>
      </c>
      <c r="H851" s="6" t="s">
        <v>63524</v>
      </c>
      <c r="I851" s="7" t="s">
        <v>63525</v>
      </c>
    </row>
    <row r="852" spans="1:9">
      <c r="A852" s="9" t="s">
        <v>67489</v>
      </c>
      <c r="B852" s="46" t="s">
        <v>62553</v>
      </c>
      <c r="C852" s="46" t="s">
        <v>62554</v>
      </c>
      <c r="D852" s="46" t="s">
        <v>62555</v>
      </c>
      <c r="E852" s="46" t="s">
        <v>67490</v>
      </c>
      <c r="F852" s="46" t="s">
        <v>62557</v>
      </c>
      <c r="G852" s="5" t="s">
        <v>62558</v>
      </c>
      <c r="H852" s="6" t="s">
        <v>62559</v>
      </c>
      <c r="I852" s="7" t="s">
        <v>62556</v>
      </c>
    </row>
    <row r="853" spans="1:9">
      <c r="A853" s="9" t="s">
        <v>67491</v>
      </c>
      <c r="B853" s="46" t="s">
        <v>62876</v>
      </c>
      <c r="C853" s="46" t="s">
        <v>62877</v>
      </c>
      <c r="D853" s="46" t="s">
        <v>62878</v>
      </c>
      <c r="E853" s="46" t="s">
        <v>67492</v>
      </c>
      <c r="F853" s="46" t="s">
        <v>62880</v>
      </c>
      <c r="G853" s="5" t="s">
        <v>62881</v>
      </c>
      <c r="H853" s="6" t="s">
        <v>62882</v>
      </c>
      <c r="I853" s="7" t="s">
        <v>62883</v>
      </c>
    </row>
    <row r="854" spans="1:9">
      <c r="A854" s="9" t="s">
        <v>67493</v>
      </c>
      <c r="B854" s="46" t="s">
        <v>67494</v>
      </c>
      <c r="C854" s="46" t="s">
        <v>67495</v>
      </c>
      <c r="D854" s="46" t="s">
        <v>67496</v>
      </c>
      <c r="E854" s="46" t="s">
        <v>67497</v>
      </c>
      <c r="F854" s="46" t="s">
        <v>67498</v>
      </c>
      <c r="G854" s="5" t="s">
        <v>67499</v>
      </c>
      <c r="H854" s="6" t="s">
        <v>67500</v>
      </c>
      <c r="I854" s="7" t="s">
        <v>67501</v>
      </c>
    </row>
    <row r="855" spans="1:9">
      <c r="A855" s="9" t="s">
        <v>67502</v>
      </c>
      <c r="B855" s="46" t="s">
        <v>67503</v>
      </c>
      <c r="C855" s="46" t="s">
        <v>67504</v>
      </c>
      <c r="D855" s="46" t="s">
        <v>67505</v>
      </c>
      <c r="E855" s="46" t="s">
        <v>67506</v>
      </c>
      <c r="F855" s="46" t="s">
        <v>67507</v>
      </c>
      <c r="G855" s="5" t="s">
        <v>67508</v>
      </c>
      <c r="H855" s="6" t="s">
        <v>67509</v>
      </c>
      <c r="I855" s="7" t="s">
        <v>67510</v>
      </c>
    </row>
    <row r="856" spans="1:9">
      <c r="A856" s="9" t="s">
        <v>67511</v>
      </c>
      <c r="B856" s="46" t="s">
        <v>67512</v>
      </c>
      <c r="C856" s="46" t="s">
        <v>67513</v>
      </c>
      <c r="D856" s="46" t="s">
        <v>67514</v>
      </c>
      <c r="E856" s="46" t="s">
        <v>67515</v>
      </c>
      <c r="F856" s="46" t="s">
        <v>67516</v>
      </c>
      <c r="G856" s="5" t="s">
        <v>67517</v>
      </c>
      <c r="H856" s="6" t="s">
        <v>67518</v>
      </c>
      <c r="I856" s="7" t="s">
        <v>67516</v>
      </c>
    </row>
    <row r="857" spans="1:9">
      <c r="A857" s="9" t="s">
        <v>67519</v>
      </c>
      <c r="B857" s="46" t="s">
        <v>67520</v>
      </c>
      <c r="C857" s="46" t="s">
        <v>67521</v>
      </c>
      <c r="D857" s="46" t="s">
        <v>67522</v>
      </c>
      <c r="E857" s="46" t="s">
        <v>67523</v>
      </c>
      <c r="F857" s="46" t="s">
        <v>67524</v>
      </c>
      <c r="G857" s="5" t="s">
        <v>67525</v>
      </c>
      <c r="H857" s="6" t="s">
        <v>67526</v>
      </c>
      <c r="I857" s="7" t="s">
        <v>67527</v>
      </c>
    </row>
    <row r="858" spans="1:9">
      <c r="A858" s="9" t="s">
        <v>67528</v>
      </c>
      <c r="B858" s="46" t="s">
        <v>12129</v>
      </c>
      <c r="C858" s="46" t="s">
        <v>25813</v>
      </c>
      <c r="D858" s="46" t="s">
        <v>25814</v>
      </c>
      <c r="E858" s="46" t="s">
        <v>12129</v>
      </c>
      <c r="F858" s="46" t="s">
        <v>25815</v>
      </c>
      <c r="G858" s="5" t="s">
        <v>25816</v>
      </c>
      <c r="H858" s="6" t="s">
        <v>12131</v>
      </c>
      <c r="I858" s="7" t="s">
        <v>12132</v>
      </c>
    </row>
    <row r="859" spans="1:9">
      <c r="A859" s="9" t="s">
        <v>67529</v>
      </c>
      <c r="B859" s="46" t="s">
        <v>67530</v>
      </c>
      <c r="C859" s="46" t="s">
        <v>67531</v>
      </c>
      <c r="D859" s="46" t="s">
        <v>67532</v>
      </c>
      <c r="E859" s="46" t="s">
        <v>67533</v>
      </c>
      <c r="F859" s="46" t="s">
        <v>67534</v>
      </c>
      <c r="G859" s="5" t="s">
        <v>67535</v>
      </c>
      <c r="H859" s="6" t="s">
        <v>67536</v>
      </c>
      <c r="I859" s="7" t="s">
        <v>67537</v>
      </c>
    </row>
    <row r="860" spans="1:9">
      <c r="A860" s="9" t="s">
        <v>67538</v>
      </c>
      <c r="B860" s="46" t="s">
        <v>67539</v>
      </c>
      <c r="C860" s="46" t="s">
        <v>67540</v>
      </c>
      <c r="D860" s="46" t="s">
        <v>67541</v>
      </c>
      <c r="E860" s="46" t="s">
        <v>67542</v>
      </c>
      <c r="F860" s="46" t="s">
        <v>67543</v>
      </c>
      <c r="G860" s="5" t="s">
        <v>67544</v>
      </c>
      <c r="H860" s="6" t="s">
        <v>67545</v>
      </c>
      <c r="I860" s="7" t="s">
        <v>67546</v>
      </c>
    </row>
    <row r="861" spans="1:9">
      <c r="A861" s="9" t="s">
        <v>67547</v>
      </c>
      <c r="B861" s="46" t="s">
        <v>67548</v>
      </c>
      <c r="C861" s="46" t="s">
        <v>67549</v>
      </c>
      <c r="D861" s="46" t="s">
        <v>67550</v>
      </c>
      <c r="E861" s="46" t="s">
        <v>67551</v>
      </c>
      <c r="F861" s="46" t="s">
        <v>67552</v>
      </c>
      <c r="G861" s="5" t="s">
        <v>67553</v>
      </c>
      <c r="H861" s="6" t="s">
        <v>67554</v>
      </c>
      <c r="I861" s="7" t="s">
        <v>67555</v>
      </c>
    </row>
    <row r="862" spans="1:9">
      <c r="A862" s="9" t="s">
        <v>67556</v>
      </c>
      <c r="B862" s="46" t="s">
        <v>67557</v>
      </c>
      <c r="C862" s="46" t="s">
        <v>67558</v>
      </c>
      <c r="D862" s="46" t="s">
        <v>67559</v>
      </c>
      <c r="E862" s="46" t="s">
        <v>67560</v>
      </c>
      <c r="F862" s="46" t="s">
        <v>67561</v>
      </c>
      <c r="G862" s="5" t="s">
        <v>67562</v>
      </c>
      <c r="H862" s="6" t="s">
        <v>67563</v>
      </c>
      <c r="I862" s="7" t="s">
        <v>25055</v>
      </c>
    </row>
    <row r="863" spans="1:9">
      <c r="A863" s="9" t="s">
        <v>67564</v>
      </c>
      <c r="B863" s="13" t="s">
        <v>67565</v>
      </c>
      <c r="C863" s="13" t="s">
        <v>67566</v>
      </c>
      <c r="D863" s="13" t="s">
        <v>67567</v>
      </c>
      <c r="E863" s="13" t="s">
        <v>67568</v>
      </c>
      <c r="F863" s="13" t="s">
        <v>67569</v>
      </c>
      <c r="G863" s="5" t="s">
        <v>67570</v>
      </c>
      <c r="H863" s="6" t="s">
        <v>67571</v>
      </c>
      <c r="I863" s="7" t="s">
        <v>67572</v>
      </c>
    </row>
    <row r="864" spans="1:9">
      <c r="A864" s="9" t="s">
        <v>67573</v>
      </c>
      <c r="B864" s="7" t="s">
        <v>3730</v>
      </c>
      <c r="C864" s="7" t="s">
        <v>12326</v>
      </c>
      <c r="D864" s="7" t="s">
        <v>12327</v>
      </c>
      <c r="E864" s="7" t="s">
        <v>12328</v>
      </c>
      <c r="F864" s="7" t="s">
        <v>12329</v>
      </c>
      <c r="G864" s="5" t="s">
        <v>3728</v>
      </c>
      <c r="H864" s="6" t="s">
        <v>3729</v>
      </c>
      <c r="I864" s="7" t="s">
        <v>67574</v>
      </c>
    </row>
    <row r="865" spans="1:12">
      <c r="A865" s="9" t="s">
        <v>67575</v>
      </c>
      <c r="B865" s="13" t="s">
        <v>67576</v>
      </c>
      <c r="C865" s="13" t="s">
        <v>67577</v>
      </c>
      <c r="D865" s="29" t="s">
        <v>67578</v>
      </c>
      <c r="E865" s="41" t="s">
        <v>67579</v>
      </c>
      <c r="F865" s="29" t="s">
        <v>67580</v>
      </c>
      <c r="G865" s="5" t="s">
        <v>67581</v>
      </c>
      <c r="H865" s="6" t="s">
        <v>67582</v>
      </c>
      <c r="I865" s="7" t="s">
        <v>67583</v>
      </c>
      <c r="J865" s="5" t="s">
        <v>64802</v>
      </c>
      <c r="L865" s="5" t="s">
        <v>57</v>
      </c>
    </row>
    <row r="866" spans="1:12">
      <c r="A866" s="9" t="s">
        <v>67584</v>
      </c>
      <c r="B866" s="7" t="s">
        <v>67585</v>
      </c>
      <c r="C866" s="7" t="s">
        <v>67586</v>
      </c>
      <c r="D866" s="7" t="s">
        <v>67587</v>
      </c>
      <c r="E866" s="7" t="s">
        <v>67588</v>
      </c>
      <c r="F866" s="7" t="s">
        <v>67589</v>
      </c>
      <c r="G866" s="5" t="s">
        <v>67590</v>
      </c>
      <c r="H866" s="6" t="s">
        <v>67591</v>
      </c>
      <c r="I866" s="7" t="s">
        <v>67592</v>
      </c>
    </row>
    <row r="867" spans="1:12">
      <c r="A867" s="9" t="s">
        <v>67593</v>
      </c>
      <c r="B867" s="7" t="s">
        <v>24790</v>
      </c>
      <c r="C867" s="7" t="s">
        <v>24791</v>
      </c>
      <c r="D867" s="7" t="s">
        <v>24792</v>
      </c>
      <c r="E867" s="7" t="s">
        <v>24793</v>
      </c>
      <c r="F867" s="7" t="s">
        <v>24794</v>
      </c>
      <c r="G867" s="5" t="s">
        <v>67594</v>
      </c>
      <c r="H867" s="6" t="s">
        <v>24796</v>
      </c>
      <c r="I867" s="7" t="s">
        <v>24797</v>
      </c>
    </row>
    <row r="868" spans="1:12">
      <c r="A868" s="9" t="s">
        <v>67595</v>
      </c>
      <c r="B868" s="46" t="s">
        <v>67266</v>
      </c>
      <c r="C868" s="46" t="s">
        <v>67267</v>
      </c>
      <c r="D868" s="46" t="s">
        <v>67268</v>
      </c>
      <c r="E868" s="46" t="s">
        <v>67269</v>
      </c>
      <c r="F868" s="46" t="s">
        <v>67270</v>
      </c>
      <c r="G868" s="5" t="s">
        <v>67271</v>
      </c>
      <c r="H868" s="6" t="s">
        <v>67272</v>
      </c>
      <c r="I868" s="7" t="s">
        <v>67273</v>
      </c>
    </row>
    <row r="869" spans="1:12">
      <c r="A869" s="9" t="s">
        <v>67596</v>
      </c>
      <c r="B869" s="13" t="s">
        <v>67597</v>
      </c>
      <c r="C869" s="13" t="s">
        <v>67598</v>
      </c>
      <c r="D869" s="13" t="s">
        <v>67599</v>
      </c>
      <c r="E869" s="13" t="s">
        <v>67600</v>
      </c>
      <c r="F869" s="13" t="s">
        <v>67601</v>
      </c>
      <c r="G869" s="5" t="s">
        <v>67602</v>
      </c>
      <c r="H869" s="6" t="s">
        <v>67603</v>
      </c>
      <c r="I869" s="7" t="s">
        <v>67604</v>
      </c>
    </row>
    <row r="870" spans="1:12">
      <c r="A870" s="9" t="s">
        <v>67605</v>
      </c>
      <c r="B870" s="13" t="s">
        <v>67606</v>
      </c>
      <c r="C870" s="13" t="s">
        <v>67607</v>
      </c>
      <c r="D870" s="13" t="s">
        <v>67608</v>
      </c>
      <c r="E870" s="13" t="s">
        <v>67609</v>
      </c>
      <c r="F870" s="13" t="s">
        <v>67610</v>
      </c>
      <c r="G870" s="5" t="s">
        <v>67611</v>
      </c>
      <c r="H870" s="6" t="s">
        <v>67612</v>
      </c>
      <c r="I870" s="7" t="s">
        <v>67613</v>
      </c>
    </row>
    <row r="871" spans="1:12">
      <c r="A871" s="9" t="s">
        <v>67614</v>
      </c>
      <c r="B871" s="13" t="s">
        <v>67615</v>
      </c>
      <c r="C871" s="13" t="s">
        <v>67616</v>
      </c>
      <c r="D871" s="13" t="s">
        <v>67617</v>
      </c>
      <c r="E871" s="13" t="s">
        <v>67618</v>
      </c>
      <c r="F871" s="13" t="s">
        <v>67619</v>
      </c>
      <c r="G871" s="5" t="s">
        <v>67620</v>
      </c>
      <c r="H871" s="6" t="s">
        <v>67621</v>
      </c>
      <c r="I871" s="7" t="s">
        <v>67622</v>
      </c>
    </row>
    <row r="872" spans="1:12">
      <c r="A872" s="9" t="s">
        <v>67623</v>
      </c>
      <c r="B872" s="13" t="s">
        <v>67624</v>
      </c>
      <c r="C872" s="13" t="s">
        <v>67625</v>
      </c>
      <c r="D872" s="111" t="s">
        <v>67626</v>
      </c>
      <c r="E872" s="111" t="s">
        <v>67627</v>
      </c>
      <c r="F872" s="111" t="s">
        <v>23998</v>
      </c>
      <c r="G872" s="5" t="s">
        <v>23999</v>
      </c>
      <c r="H872" s="6" t="s">
        <v>67628</v>
      </c>
      <c r="I872" s="7" t="s">
        <v>67629</v>
      </c>
    </row>
    <row r="873" spans="1:12">
      <c r="A873" s="9" t="s">
        <v>67630</v>
      </c>
      <c r="B873" s="13" t="s">
        <v>67631</v>
      </c>
      <c r="C873" s="13" t="s">
        <v>67631</v>
      </c>
      <c r="D873" s="111" t="s">
        <v>67632</v>
      </c>
      <c r="E873" s="111" t="s">
        <v>67633</v>
      </c>
      <c r="F873" s="111" t="s">
        <v>67634</v>
      </c>
      <c r="G873" s="5" t="s">
        <v>67635</v>
      </c>
      <c r="H873" s="6" t="s">
        <v>67636</v>
      </c>
      <c r="I873" s="7" t="s">
        <v>67633</v>
      </c>
    </row>
    <row r="874" spans="1:12">
      <c r="A874" s="9" t="s">
        <v>67637</v>
      </c>
      <c r="B874" s="13" t="s">
        <v>67638</v>
      </c>
      <c r="C874" s="13" t="s">
        <v>67639</v>
      </c>
      <c r="D874" s="111" t="s">
        <v>67640</v>
      </c>
      <c r="E874" s="111" t="s">
        <v>67641</v>
      </c>
      <c r="F874" s="111" t="s">
        <v>67642</v>
      </c>
      <c r="G874" s="5" t="s">
        <v>67643</v>
      </c>
      <c r="H874" s="6" t="s">
        <v>67644</v>
      </c>
      <c r="I874" s="7" t="s">
        <v>67645</v>
      </c>
    </row>
    <row r="875" spans="1:12">
      <c r="A875" s="9" t="s">
        <v>67646</v>
      </c>
      <c r="B875" s="13" t="s">
        <v>67647</v>
      </c>
      <c r="C875" s="13" t="s">
        <v>67648</v>
      </c>
      <c r="D875" s="111" t="s">
        <v>67649</v>
      </c>
      <c r="E875" s="111" t="s">
        <v>67650</v>
      </c>
      <c r="F875" s="111" t="s">
        <v>67651</v>
      </c>
      <c r="G875" s="5" t="s">
        <v>67652</v>
      </c>
      <c r="H875" s="6" t="s">
        <v>67653</v>
      </c>
      <c r="I875" s="7" t="s">
        <v>67654</v>
      </c>
    </row>
    <row r="876" spans="1:12">
      <c r="A876" s="9" t="s">
        <v>67655</v>
      </c>
      <c r="B876" s="13" t="s">
        <v>67656</v>
      </c>
      <c r="C876" s="13" t="s">
        <v>67657</v>
      </c>
      <c r="D876" s="111" t="s">
        <v>67658</v>
      </c>
      <c r="E876" s="111" t="s">
        <v>67659</v>
      </c>
      <c r="F876" s="111" t="s">
        <v>67660</v>
      </c>
      <c r="G876" s="5" t="s">
        <v>67661</v>
      </c>
      <c r="H876" s="6" t="s">
        <v>67662</v>
      </c>
      <c r="I876" s="7" t="s">
        <v>67663</v>
      </c>
    </row>
    <row r="877" spans="1:12">
      <c r="A877" s="9" t="s">
        <v>67664</v>
      </c>
      <c r="B877" s="6" t="str">
        <f ca="1">IFERROR(__xludf.DUMMYFUNCTION("GOOGLETRANSLATE(C877,""fr"",""en"")"),"Proceed to the ...")</f>
        <v>Proceed to the ...</v>
      </c>
      <c r="C877" s="6" t="s">
        <v>67665</v>
      </c>
      <c r="D877" s="111" t="s">
        <v>67666</v>
      </c>
      <c r="E877" s="111" t="s">
        <v>67667</v>
      </c>
      <c r="F877" s="111" t="s">
        <v>67668</v>
      </c>
      <c r="G877" s="5" t="s">
        <v>67669</v>
      </c>
      <c r="H877" s="6" t="s">
        <v>67670</v>
      </c>
      <c r="I877" s="7"/>
    </row>
    <row r="878" spans="1:12">
      <c r="A878" s="9" t="s">
        <v>67671</v>
      </c>
      <c r="B878" s="6" t="s">
        <v>67672</v>
      </c>
      <c r="C878" s="6" t="s">
        <v>67673</v>
      </c>
      <c r="D878" s="111" t="s">
        <v>67674</v>
      </c>
      <c r="E878" s="111" t="s">
        <v>67675</v>
      </c>
      <c r="F878" s="111" t="s">
        <v>67676</v>
      </c>
      <c r="G878" s="5" t="s">
        <v>67677</v>
      </c>
      <c r="H878" s="6" t="s">
        <v>67678</v>
      </c>
      <c r="I878" s="7" t="s">
        <v>67679</v>
      </c>
    </row>
    <row r="879" spans="1:12">
      <c r="A879" s="9" t="s">
        <v>67680</v>
      </c>
      <c r="B879" s="6" t="s">
        <v>67681</v>
      </c>
      <c r="C879" s="6" t="s">
        <v>63253</v>
      </c>
      <c r="D879" s="111" t="s">
        <v>67682</v>
      </c>
      <c r="E879" s="111" t="s">
        <v>63254</v>
      </c>
      <c r="F879" s="111" t="s">
        <v>67683</v>
      </c>
      <c r="G879" s="5" t="s">
        <v>67684</v>
      </c>
      <c r="H879" s="6" t="s">
        <v>67685</v>
      </c>
      <c r="I879" s="7" t="s">
        <v>63257</v>
      </c>
    </row>
    <row r="880" spans="1:12">
      <c r="A880" s="9" t="s">
        <v>67686</v>
      </c>
      <c r="B880" s="6" t="s">
        <v>67687</v>
      </c>
      <c r="C880" s="6" t="s">
        <v>67688</v>
      </c>
      <c r="D880" s="111" t="s">
        <v>67689</v>
      </c>
      <c r="E880" s="111" t="s">
        <v>67690</v>
      </c>
      <c r="F880" s="111" t="s">
        <v>67691</v>
      </c>
      <c r="G880" s="5" t="s">
        <v>67692</v>
      </c>
      <c r="H880" s="6" t="s">
        <v>67693</v>
      </c>
      <c r="I880" s="7" t="s">
        <v>67694</v>
      </c>
    </row>
    <row r="881" spans="1:9">
      <c r="A881" s="9" t="s">
        <v>67695</v>
      </c>
      <c r="B881" s="6" t="s">
        <v>67696</v>
      </c>
      <c r="C881" s="6" t="s">
        <v>67697</v>
      </c>
      <c r="D881" s="111" t="s">
        <v>67698</v>
      </c>
      <c r="E881" s="111" t="s">
        <v>67699</v>
      </c>
      <c r="F881" s="111" t="s">
        <v>67700</v>
      </c>
      <c r="G881" s="5" t="s">
        <v>67701</v>
      </c>
      <c r="H881" s="6" t="s">
        <v>67702</v>
      </c>
      <c r="I881" s="7" t="s">
        <v>67703</v>
      </c>
    </row>
    <row r="882" spans="1:9">
      <c r="A882" s="9" t="s">
        <v>67704</v>
      </c>
      <c r="B882" s="6" t="s">
        <v>67705</v>
      </c>
      <c r="C882" s="6" t="s">
        <v>67706</v>
      </c>
      <c r="D882" s="187" t="s">
        <v>67707</v>
      </c>
      <c r="E882" s="187" t="s">
        <v>67708</v>
      </c>
      <c r="F882" s="187" t="s">
        <v>67709</v>
      </c>
      <c r="G882" s="5" t="s">
        <v>67710</v>
      </c>
      <c r="H882" s="6" t="s">
        <v>67711</v>
      </c>
      <c r="I882" s="7" t="s">
        <v>67712</v>
      </c>
    </row>
    <row r="883" spans="1:9">
      <c r="A883" s="9" t="s">
        <v>67713</v>
      </c>
      <c r="B883" s="6" t="str">
        <f ca="1">IFERROR(__xludf.DUMMYFUNCTION("GOOGLETRANSLATE(C883,""fr"",""en"")"),"Confirmation")</f>
        <v>Confirmation</v>
      </c>
      <c r="C883" s="6" t="s">
        <v>13479</v>
      </c>
      <c r="D883" s="111" t="s">
        <v>13480</v>
      </c>
      <c r="E883" s="111" t="s">
        <v>13481</v>
      </c>
      <c r="F883" s="111" t="s">
        <v>13482</v>
      </c>
      <c r="G883" s="5" t="s">
        <v>13483</v>
      </c>
      <c r="H883" s="6" t="s">
        <v>13484</v>
      </c>
      <c r="I883" s="7"/>
    </row>
    <row r="884" spans="1:9">
      <c r="A884" s="9" t="s">
        <v>67714</v>
      </c>
      <c r="B884" s="6" t="str">
        <f ca="1">IFERROR(__xludf.DUMMYFUNCTION("GOOGLETRANSLATE(C884,""fr"",""en"")"),"Are you sure you want to proceed to the specified date?
You can take back control if any action is required from you.")</f>
        <v>Are you sure you want to proceed to the specified date?
You can take back control if any action is required from you.</v>
      </c>
      <c r="C884" s="6" t="s">
        <v>67715</v>
      </c>
      <c r="D884" s="111" t="s">
        <v>67716</v>
      </c>
      <c r="E884" s="111" t="s">
        <v>67717</v>
      </c>
      <c r="F884" s="111" t="s">
        <v>67718</v>
      </c>
      <c r="G884" s="5" t="s">
        <v>67719</v>
      </c>
      <c r="H884" s="6" t="s">
        <v>67720</v>
      </c>
      <c r="I884" s="7"/>
    </row>
    <row r="885" spans="1:9">
      <c r="A885" s="9" t="s">
        <v>67721</v>
      </c>
      <c r="B885" s="6" t="str">
        <f ca="1">IFERROR(__xludf.DUMMYFUNCTION("GOOGLETRANSLATE(C885,""fr"",""en"")"),"You attend all of this player's matches because you coach him.")</f>
        <v>You attend all of this player's matches because you coach him.</v>
      </c>
      <c r="C885" s="13" t="s">
        <v>67722</v>
      </c>
      <c r="D885" s="111" t="s">
        <v>67723</v>
      </c>
      <c r="E885" s="111" t="s">
        <v>67724</v>
      </c>
      <c r="F885" s="111" t="s">
        <v>67725</v>
      </c>
      <c r="G885" s="5" t="s">
        <v>67726</v>
      </c>
      <c r="H885" s="6" t="s">
        <v>67727</v>
      </c>
      <c r="I885" s="7"/>
    </row>
    <row r="886" spans="1:9">
      <c r="A886" s="9" t="s">
        <v>67728</v>
      </c>
      <c r="B886" s="6" t="str">
        <f ca="1">IFERROR(__xludf.DUMMYFUNCTION("GOOGLETRANSLATE(C886,""fr"",""en"")"),"You are not attending any of this player's matches.")</f>
        <v>You are not attending any of this player's matches.</v>
      </c>
      <c r="C886" s="13" t="s">
        <v>67729</v>
      </c>
      <c r="D886" s="111" t="s">
        <v>67730</v>
      </c>
      <c r="E886" s="111" t="s">
        <v>67731</v>
      </c>
      <c r="F886" s="111" t="s">
        <v>67732</v>
      </c>
      <c r="G886" s="5" t="s">
        <v>67733</v>
      </c>
      <c r="H886" s="6" t="s">
        <v>67734</v>
      </c>
      <c r="I886" s="7"/>
    </row>
    <row r="887" spans="1:9">
      <c r="A887" s="9" t="s">
        <v>67735</v>
      </c>
      <c r="B887" s="6" t="str">
        <f ca="1">IFERROR(__xludf.DUMMYFUNCTION("GOOGLETRANSLATE(C887,""fr"",""en"")"),"You attend all of this player's finals.")</f>
        <v>You attend all of this player's finals.</v>
      </c>
      <c r="C887" s="13" t="s">
        <v>67736</v>
      </c>
      <c r="D887" s="111" t="s">
        <v>67737</v>
      </c>
      <c r="E887" s="111" t="s">
        <v>67738</v>
      </c>
      <c r="F887" s="111" t="s">
        <v>67739</v>
      </c>
      <c r="G887" s="5" t="s">
        <v>67740</v>
      </c>
      <c r="H887" s="6" t="s">
        <v>67741</v>
      </c>
      <c r="I887" s="7"/>
    </row>
    <row r="888" spans="1:9">
      <c r="A888" s="9" t="s">
        <v>67742</v>
      </c>
      <c r="B888" s="6" t="str">
        <f ca="1">IFERROR(__xludf.DUMMYFUNCTION("GOOGLETRANSLATE(C888,""fr"",""en"")"),"You attend all of this player's matches starting from the round you selected.")</f>
        <v>You attend all of this player's matches starting from the round you selected.</v>
      </c>
      <c r="C888" s="13" t="s">
        <v>67743</v>
      </c>
      <c r="D888" s="111" t="s">
        <v>67744</v>
      </c>
      <c r="E888" s="111" t="s">
        <v>67745</v>
      </c>
      <c r="F888" s="111" t="s">
        <v>67746</v>
      </c>
      <c r="G888" s="5" t="s">
        <v>67747</v>
      </c>
      <c r="H888" s="6" t="s">
        <v>67748</v>
      </c>
      <c r="I888" s="7"/>
    </row>
    <row r="889" spans="1:9">
      <c r="A889" s="9" t="s">
        <v>67749</v>
      </c>
      <c r="B889" s="6" t="str">
        <f ca="1">IFERROR(__xludf.DUMMYFUNCTION("GOOGLETRANSLATE(C889,""fr"",""en"")"),"You attend all of this player's matches.")</f>
        <v>You attend all of this player's matches.</v>
      </c>
      <c r="C889" s="13" t="s">
        <v>67750</v>
      </c>
      <c r="D889" s="111" t="s">
        <v>67751</v>
      </c>
      <c r="E889" s="111" t="s">
        <v>67752</v>
      </c>
      <c r="F889" s="111" t="s">
        <v>67753</v>
      </c>
      <c r="G889" s="5" t="s">
        <v>67754</v>
      </c>
      <c r="H889" s="6" t="s">
        <v>67755</v>
      </c>
      <c r="I889" s="7"/>
    </row>
    <row r="890" spans="1:9">
      <c r="A890" s="9" t="s">
        <v>67756</v>
      </c>
      <c r="B890" s="13" t="s">
        <v>67638</v>
      </c>
      <c r="C890" s="6" t="s">
        <v>67757</v>
      </c>
      <c r="D890" s="111" t="s">
        <v>67640</v>
      </c>
      <c r="E890" s="111" t="s">
        <v>67641</v>
      </c>
      <c r="F890" s="111" t="s">
        <v>67642</v>
      </c>
      <c r="G890" s="5" t="s">
        <v>67643</v>
      </c>
      <c r="H890" s="6" t="s">
        <v>67644</v>
      </c>
      <c r="I890" s="7" t="s">
        <v>67645</v>
      </c>
    </row>
    <row r="891" spans="1:9">
      <c r="A891" s="9" t="s">
        <v>67758</v>
      </c>
      <c r="B891" s="148" t="s">
        <v>26239</v>
      </c>
      <c r="C891" s="148" t="s">
        <v>26240</v>
      </c>
      <c r="D891" s="7" t="s">
        <v>17030</v>
      </c>
      <c r="E891" s="41" t="s">
        <v>26241</v>
      </c>
      <c r="F891" s="13" t="s">
        <v>26242</v>
      </c>
      <c r="G891" s="5" t="s">
        <v>13483</v>
      </c>
      <c r="H891" s="6" t="s">
        <v>17032</v>
      </c>
      <c r="I891" s="7" t="s">
        <v>26241</v>
      </c>
    </row>
    <row r="892" spans="1:9">
      <c r="A892" s="9" t="s">
        <v>67759</v>
      </c>
      <c r="B892" s="6" t="str">
        <f ca="1">IFERROR(__xludf.DUMMYFUNCTION("GOOGLETRANSLATE(C892,""fr"",""en"")"),"The tournament name is not valid")</f>
        <v>The tournament name is not valid</v>
      </c>
      <c r="C892" s="13" t="s">
        <v>67760</v>
      </c>
      <c r="D892" s="13" t="s">
        <v>67761</v>
      </c>
      <c r="E892" s="13" t="s">
        <v>67762</v>
      </c>
      <c r="F892" s="13" t="s">
        <v>67763</v>
      </c>
      <c r="G892" s="5" t="s">
        <v>67764</v>
      </c>
      <c r="H892" s="6" t="s">
        <v>67765</v>
      </c>
      <c r="I892" s="7"/>
    </row>
    <row r="893" spans="1:9">
      <c r="A893" s="9" t="s">
        <v>12753</v>
      </c>
      <c r="B893" s="13" t="s">
        <v>12740</v>
      </c>
      <c r="C893" s="13" t="s">
        <v>12740</v>
      </c>
      <c r="D893" s="13" t="s">
        <v>12740</v>
      </c>
      <c r="E893" s="13" t="s">
        <v>12740</v>
      </c>
      <c r="F893" s="13" t="s">
        <v>12740</v>
      </c>
      <c r="G893" s="5" t="s">
        <v>12741</v>
      </c>
      <c r="H893" s="6" t="s">
        <v>12740</v>
      </c>
      <c r="I893" s="7" t="s">
        <v>12740</v>
      </c>
    </row>
    <row r="894" spans="1:9">
      <c r="A894" s="9" t="s">
        <v>67766</v>
      </c>
      <c r="B894" s="6" t="s">
        <v>67767</v>
      </c>
      <c r="C894" s="20" t="s">
        <v>67768</v>
      </c>
      <c r="D894" s="13" t="s">
        <v>67769</v>
      </c>
      <c r="E894" s="6" t="s">
        <v>67770</v>
      </c>
      <c r="F894" s="6" t="s">
        <v>67771</v>
      </c>
      <c r="G894" s="5" t="s">
        <v>67772</v>
      </c>
      <c r="H894" s="6" t="s">
        <v>67773</v>
      </c>
      <c r="I894" s="7" t="s">
        <v>67774</v>
      </c>
    </row>
    <row r="895" spans="1:9">
      <c r="A895" s="9" t="s">
        <v>67775</v>
      </c>
      <c r="B895" s="13" t="s">
        <v>67776</v>
      </c>
      <c r="C895" s="13" t="s">
        <v>67777</v>
      </c>
      <c r="D895" s="13" t="s">
        <v>67778</v>
      </c>
      <c r="E895" s="13" t="s">
        <v>67779</v>
      </c>
      <c r="F895" s="13" t="s">
        <v>67780</v>
      </c>
      <c r="G895" s="5" t="s">
        <v>67781</v>
      </c>
      <c r="H895" s="6" t="s">
        <v>67782</v>
      </c>
      <c r="I895" s="7" t="s">
        <v>67783</v>
      </c>
    </row>
    <row r="896" spans="1:9">
      <c r="A896" s="9" t="s">
        <v>67784</v>
      </c>
      <c r="B896" s="13" t="s">
        <v>67785</v>
      </c>
      <c r="C896" s="13" t="s">
        <v>67785</v>
      </c>
      <c r="D896" s="13" t="s">
        <v>67785</v>
      </c>
      <c r="E896" s="13" t="s">
        <v>67786</v>
      </c>
      <c r="F896" s="13" t="s">
        <v>67785</v>
      </c>
      <c r="G896" s="5" t="s">
        <v>67787</v>
      </c>
      <c r="H896" s="6" t="s">
        <v>67788</v>
      </c>
      <c r="I896" s="7" t="s">
        <v>67785</v>
      </c>
    </row>
    <row r="897" spans="1:12">
      <c r="A897" s="9" t="s">
        <v>67789</v>
      </c>
      <c r="B897" s="13" t="s">
        <v>67790</v>
      </c>
      <c r="C897" s="13" t="s">
        <v>67790</v>
      </c>
      <c r="D897" s="13" t="s">
        <v>67790</v>
      </c>
      <c r="E897" s="13" t="s">
        <v>67791</v>
      </c>
      <c r="F897" s="13" t="s">
        <v>67790</v>
      </c>
      <c r="G897" s="5" t="s">
        <v>67792</v>
      </c>
      <c r="H897" s="6" t="s">
        <v>67793</v>
      </c>
      <c r="I897" s="7" t="s">
        <v>67791</v>
      </c>
    </row>
    <row r="898" spans="1:12">
      <c r="A898" s="9" t="s">
        <v>67794</v>
      </c>
      <c r="B898" s="13" t="s">
        <v>67795</v>
      </c>
      <c r="C898" s="13" t="s">
        <v>67796</v>
      </c>
      <c r="D898" s="13" t="s">
        <v>67797</v>
      </c>
      <c r="E898" s="13" t="s">
        <v>67798</v>
      </c>
      <c r="F898" s="13" t="s">
        <v>67799</v>
      </c>
      <c r="G898" s="5" t="s">
        <v>67800</v>
      </c>
      <c r="H898" s="6" t="s">
        <v>67801</v>
      </c>
      <c r="I898" s="7" t="s">
        <v>67802</v>
      </c>
      <c r="L898" s="5"/>
    </row>
    <row r="899" spans="1:12">
      <c r="A899" s="9" t="s">
        <v>67803</v>
      </c>
      <c r="B899" s="4" t="s">
        <v>21756</v>
      </c>
      <c r="C899" s="4" t="s">
        <v>67804</v>
      </c>
      <c r="D899" s="16" t="s">
        <v>21757</v>
      </c>
      <c r="E899" s="41" t="s">
        <v>67805</v>
      </c>
      <c r="F899" s="27" t="s">
        <v>67804</v>
      </c>
      <c r="G899" s="5" t="s">
        <v>67806</v>
      </c>
      <c r="H899" s="6" t="s">
        <v>21761</v>
      </c>
      <c r="I899" s="7" t="s">
        <v>21756</v>
      </c>
      <c r="J899" s="3"/>
      <c r="K899" s="3"/>
      <c r="L899" s="5"/>
    </row>
    <row r="900" spans="1:12">
      <c r="A900" s="9" t="s">
        <v>67807</v>
      </c>
      <c r="B900" s="4" t="s">
        <v>67808</v>
      </c>
      <c r="C900" s="4" t="s">
        <v>67808</v>
      </c>
      <c r="D900" s="6" t="s">
        <v>67809</v>
      </c>
      <c r="E900" s="6" t="s">
        <v>67810</v>
      </c>
      <c r="F900" s="6" t="s">
        <v>67811</v>
      </c>
      <c r="G900" s="3" t="s">
        <v>62864</v>
      </c>
      <c r="H900" s="6" t="s">
        <v>67812</v>
      </c>
      <c r="I900" s="7" t="s">
        <v>67813</v>
      </c>
      <c r="J900" s="3"/>
      <c r="K900" s="3"/>
      <c r="L900" s="5"/>
    </row>
    <row r="901" spans="1:12">
      <c r="A901" s="9" t="s">
        <v>67814</v>
      </c>
      <c r="B901" s="4" t="s">
        <v>67815</v>
      </c>
      <c r="C901" s="4" t="s">
        <v>67816</v>
      </c>
      <c r="D901" s="6" t="s">
        <v>67815</v>
      </c>
      <c r="E901" s="6" t="s">
        <v>67817</v>
      </c>
      <c r="F901" s="6" t="s">
        <v>67818</v>
      </c>
      <c r="G901" s="3" t="s">
        <v>67819</v>
      </c>
      <c r="H901" s="6" t="s">
        <v>67820</v>
      </c>
      <c r="I901" s="7" t="s">
        <v>67821</v>
      </c>
      <c r="J901" s="3"/>
      <c r="K901" s="3"/>
      <c r="L901" s="5"/>
    </row>
    <row r="902" spans="1:12">
      <c r="A902" s="9" t="s">
        <v>67822</v>
      </c>
      <c r="B902" s="4" t="s">
        <v>67823</v>
      </c>
      <c r="C902" s="4" t="s">
        <v>67823</v>
      </c>
      <c r="D902" s="6" t="s">
        <v>67824</v>
      </c>
      <c r="E902" s="6" t="s">
        <v>67825</v>
      </c>
      <c r="F902" s="6" t="s">
        <v>67826</v>
      </c>
      <c r="G902" s="3" t="s">
        <v>67827</v>
      </c>
      <c r="H902" s="6" t="s">
        <v>67828</v>
      </c>
      <c r="I902" s="7" t="s">
        <v>67829</v>
      </c>
      <c r="J902" s="3"/>
      <c r="K902" s="3"/>
      <c r="L902" s="5"/>
    </row>
    <row r="903" spans="1:12">
      <c r="A903" s="9" t="s">
        <v>67830</v>
      </c>
      <c r="B903" s="4" t="s">
        <v>67831</v>
      </c>
      <c r="C903" s="4" t="s">
        <v>67832</v>
      </c>
      <c r="D903" s="6" t="s">
        <v>67815</v>
      </c>
      <c r="E903" s="6" t="s">
        <v>67833</v>
      </c>
      <c r="F903" s="6" t="s">
        <v>67834</v>
      </c>
      <c r="G903" s="3" t="s">
        <v>67819</v>
      </c>
      <c r="H903" s="6" t="s">
        <v>67835</v>
      </c>
      <c r="I903" s="7" t="s">
        <v>67836</v>
      </c>
      <c r="J903" s="3"/>
      <c r="K903" s="3"/>
      <c r="L903" s="5"/>
    </row>
    <row r="904" spans="1:12">
      <c r="A904" s="9" t="s">
        <v>67837</v>
      </c>
      <c r="B904" s="4" t="s">
        <v>67838</v>
      </c>
      <c r="C904" s="4" t="s">
        <v>67838</v>
      </c>
      <c r="D904" s="6" t="s">
        <v>67839</v>
      </c>
      <c r="E904" s="6" t="s">
        <v>67840</v>
      </c>
      <c r="F904" s="6" t="s">
        <v>67841</v>
      </c>
      <c r="G904" s="3" t="s">
        <v>67827</v>
      </c>
      <c r="H904" s="6" t="s">
        <v>67842</v>
      </c>
      <c r="I904" s="7" t="s">
        <v>67843</v>
      </c>
      <c r="J904" s="3"/>
      <c r="K904" s="3"/>
      <c r="L904" s="5"/>
    </row>
    <row r="905" spans="1:12">
      <c r="A905" s="9" t="s">
        <v>67844</v>
      </c>
      <c r="B905" s="13" t="s">
        <v>67845</v>
      </c>
      <c r="C905" s="13" t="s">
        <v>67846</v>
      </c>
      <c r="D905" s="6" t="s">
        <v>67847</v>
      </c>
      <c r="E905" s="6" t="s">
        <v>67848</v>
      </c>
      <c r="F905" s="6" t="s">
        <v>67849</v>
      </c>
      <c r="G905" s="5" t="s">
        <v>67850</v>
      </c>
      <c r="H905" s="6" t="s">
        <v>67851</v>
      </c>
      <c r="I905" s="7" t="s">
        <v>67852</v>
      </c>
    </row>
    <row r="906" spans="1:12">
      <c r="A906" s="9" t="s">
        <v>67853</v>
      </c>
      <c r="B906" s="13" t="s">
        <v>67854</v>
      </c>
      <c r="C906" s="13" t="s">
        <v>67854</v>
      </c>
      <c r="D906" s="6" t="s">
        <v>67855</v>
      </c>
      <c r="E906" s="6" t="s">
        <v>67855</v>
      </c>
      <c r="F906" s="6" t="s">
        <v>67856</v>
      </c>
      <c r="G906" s="5" t="s">
        <v>67857</v>
      </c>
      <c r="H906" s="6" t="s">
        <v>67858</v>
      </c>
      <c r="I906" s="7" t="s">
        <v>67855</v>
      </c>
    </row>
    <row r="907" spans="1:12">
      <c r="A907" s="9" t="s">
        <v>67859</v>
      </c>
      <c r="B907" s="13" t="s">
        <v>67860</v>
      </c>
      <c r="C907" s="13" t="s">
        <v>67861</v>
      </c>
      <c r="D907" s="6" t="s">
        <v>67862</v>
      </c>
      <c r="E907" s="6" t="s">
        <v>67863</v>
      </c>
      <c r="F907" s="6" t="s">
        <v>67864</v>
      </c>
      <c r="G907" s="5" t="s">
        <v>67865</v>
      </c>
      <c r="H907" s="6" t="s">
        <v>67866</v>
      </c>
      <c r="I907" s="7" t="s">
        <v>67867</v>
      </c>
    </row>
    <row r="908" spans="1:12">
      <c r="A908" s="9" t="s">
        <v>67868</v>
      </c>
      <c r="B908" s="13" t="s">
        <v>67869</v>
      </c>
      <c r="C908" s="13" t="s">
        <v>67870</v>
      </c>
      <c r="D908" s="29" t="s">
        <v>67871</v>
      </c>
      <c r="E908" s="41" t="s">
        <v>67872</v>
      </c>
      <c r="F908" s="29" t="s">
        <v>67873</v>
      </c>
      <c r="G908" s="5" t="s">
        <v>67874</v>
      </c>
      <c r="H908" s="6" t="s">
        <v>67875</v>
      </c>
      <c r="I908" s="7" t="s">
        <v>67876</v>
      </c>
      <c r="J908" s="5"/>
      <c r="L908" s="5" t="s">
        <v>57</v>
      </c>
    </row>
    <row r="909" spans="1:12">
      <c r="A909" s="9" t="s">
        <v>67877</v>
      </c>
      <c r="B909" s="13" t="s">
        <v>67878</v>
      </c>
      <c r="C909" s="13" t="s">
        <v>67879</v>
      </c>
      <c r="D909" s="6" t="s">
        <v>67880</v>
      </c>
      <c r="E909" s="6" t="s">
        <v>67881</v>
      </c>
      <c r="F909" s="6" t="s">
        <v>67882</v>
      </c>
      <c r="G909" s="5" t="s">
        <v>67883</v>
      </c>
      <c r="H909" s="6" t="s">
        <v>67884</v>
      </c>
      <c r="I909" s="7" t="s">
        <v>67885</v>
      </c>
    </row>
    <row r="910" spans="1:12">
      <c r="A910" s="9" t="s">
        <v>67886</v>
      </c>
      <c r="B910" s="13" t="s">
        <v>67887</v>
      </c>
      <c r="C910" s="13" t="s">
        <v>67888</v>
      </c>
      <c r="D910" s="6" t="s">
        <v>67889</v>
      </c>
      <c r="E910" s="6" t="s">
        <v>67890</v>
      </c>
      <c r="F910" s="6" t="s">
        <v>67891</v>
      </c>
      <c r="G910" s="5" t="s">
        <v>67883</v>
      </c>
      <c r="H910" s="6" t="s">
        <v>67892</v>
      </c>
      <c r="I910" s="7" t="s">
        <v>67893</v>
      </c>
    </row>
    <row r="911" spans="1:12">
      <c r="A911" s="9" t="s">
        <v>67894</v>
      </c>
      <c r="B911" s="13" t="s">
        <v>67895</v>
      </c>
      <c r="C911" s="13" t="s">
        <v>67896</v>
      </c>
      <c r="D911" s="6" t="s">
        <v>67897</v>
      </c>
      <c r="E911" s="6" t="s">
        <v>67898</v>
      </c>
      <c r="F911" s="6" t="s">
        <v>67899</v>
      </c>
      <c r="G911" s="5" t="s">
        <v>67900</v>
      </c>
      <c r="H911" s="6" t="s">
        <v>67901</v>
      </c>
      <c r="I911" s="7" t="s">
        <v>67898</v>
      </c>
    </row>
    <row r="912" spans="1:12">
      <c r="A912" s="9" t="s">
        <v>67902</v>
      </c>
      <c r="B912" s="13" t="s">
        <v>67903</v>
      </c>
      <c r="C912" s="13" t="s">
        <v>67904</v>
      </c>
      <c r="D912" s="6" t="s">
        <v>67905</v>
      </c>
      <c r="E912" s="6" t="s">
        <v>67906</v>
      </c>
      <c r="F912" s="6" t="s">
        <v>67907</v>
      </c>
      <c r="G912" s="5" t="s">
        <v>67908</v>
      </c>
      <c r="H912" s="6" t="s">
        <v>67909</v>
      </c>
      <c r="I912" s="7" t="s">
        <v>67910</v>
      </c>
    </row>
    <row r="913" spans="1:12">
      <c r="A913" s="9" t="s">
        <v>67911</v>
      </c>
      <c r="B913" s="13" t="s">
        <v>67912</v>
      </c>
      <c r="C913" s="13" t="s">
        <v>67913</v>
      </c>
      <c r="D913" s="6" t="s">
        <v>67914</v>
      </c>
      <c r="E913" s="6" t="s">
        <v>67915</v>
      </c>
      <c r="F913" s="6" t="s">
        <v>67916</v>
      </c>
      <c r="G913" s="5" t="s">
        <v>67917</v>
      </c>
      <c r="H913" s="6" t="s">
        <v>67918</v>
      </c>
      <c r="I913" s="7" t="s">
        <v>67919</v>
      </c>
    </row>
    <row r="914" spans="1:12">
      <c r="A914" s="9" t="s">
        <v>67920</v>
      </c>
      <c r="B914" s="13" t="s">
        <v>67921</v>
      </c>
      <c r="C914" s="13" t="s">
        <v>67921</v>
      </c>
      <c r="D914" s="6" t="s">
        <v>67856</v>
      </c>
      <c r="E914" s="6" t="s">
        <v>67856</v>
      </c>
      <c r="F914" s="6" t="s">
        <v>67856</v>
      </c>
      <c r="G914" s="5" t="s">
        <v>67857</v>
      </c>
      <c r="H914" s="6" t="s">
        <v>67858</v>
      </c>
      <c r="I914" s="7" t="s">
        <v>67856</v>
      </c>
    </row>
    <row r="915" spans="1:12">
      <c r="A915" s="9" t="s">
        <v>67922</v>
      </c>
      <c r="B915" s="46" t="s">
        <v>19008</v>
      </c>
      <c r="C915" s="46" t="s">
        <v>19009</v>
      </c>
      <c r="D915" s="46" t="s">
        <v>67171</v>
      </c>
      <c r="E915" s="46" t="s">
        <v>19011</v>
      </c>
      <c r="F915" s="46" t="s">
        <v>19012</v>
      </c>
      <c r="G915" s="47" t="s">
        <v>19013</v>
      </c>
      <c r="H915" s="6" t="s">
        <v>19014</v>
      </c>
      <c r="I915" s="7" t="s">
        <v>19011</v>
      </c>
    </row>
    <row r="916" spans="1:12">
      <c r="A916" s="9" t="s">
        <v>67923</v>
      </c>
      <c r="B916" s="13" t="s">
        <v>67921</v>
      </c>
      <c r="C916" s="13" t="s">
        <v>67921</v>
      </c>
      <c r="D916" s="13" t="s">
        <v>67856</v>
      </c>
      <c r="E916" s="13" t="s">
        <v>67856</v>
      </c>
      <c r="F916" s="13" t="s">
        <v>67856</v>
      </c>
      <c r="G916" s="5" t="s">
        <v>67857</v>
      </c>
      <c r="H916" s="6" t="s">
        <v>67858</v>
      </c>
      <c r="I916" s="7" t="s">
        <v>67856</v>
      </c>
    </row>
    <row r="917" spans="1:12">
      <c r="A917" s="9" t="s">
        <v>67924</v>
      </c>
      <c r="B917" s="13" t="s">
        <v>67925</v>
      </c>
      <c r="C917" s="6" t="s">
        <v>67926</v>
      </c>
      <c r="D917" s="13" t="s">
        <v>4959</v>
      </c>
      <c r="E917" s="13" t="s">
        <v>67927</v>
      </c>
      <c r="F917" s="13" t="s">
        <v>67928</v>
      </c>
      <c r="G917" s="5" t="s">
        <v>4962</v>
      </c>
      <c r="H917" s="6" t="s">
        <v>67929</v>
      </c>
      <c r="I917" s="7" t="s">
        <v>67930</v>
      </c>
    </row>
    <row r="918" spans="1:12">
      <c r="A918" s="9" t="s">
        <v>67931</v>
      </c>
      <c r="B918" s="6" t="s">
        <v>67932</v>
      </c>
      <c r="C918" s="6" t="s">
        <v>67932</v>
      </c>
      <c r="D918" s="13" t="s">
        <v>67933</v>
      </c>
      <c r="E918" s="13" t="s">
        <v>67934</v>
      </c>
      <c r="F918" s="13" t="s">
        <v>67934</v>
      </c>
      <c r="G918" s="5" t="s">
        <v>67935</v>
      </c>
      <c r="H918" s="6" t="s">
        <v>67936</v>
      </c>
      <c r="I918" s="7" t="s">
        <v>67934</v>
      </c>
    </row>
    <row r="919" spans="1:12">
      <c r="A919" s="9" t="s">
        <v>67937</v>
      </c>
      <c r="B919" s="13" t="s">
        <v>67938</v>
      </c>
      <c r="C919" s="13" t="s">
        <v>67939</v>
      </c>
      <c r="D919" s="13" t="s">
        <v>67940</v>
      </c>
      <c r="E919" s="13" t="s">
        <v>67941</v>
      </c>
      <c r="F919" s="13" t="s">
        <v>67942</v>
      </c>
      <c r="G919" s="5" t="s">
        <v>67943</v>
      </c>
      <c r="H919" s="6" t="s">
        <v>67944</v>
      </c>
      <c r="I919" s="7" t="s">
        <v>67945</v>
      </c>
    </row>
    <row r="920" spans="1:12">
      <c r="A920" s="9" t="s">
        <v>67946</v>
      </c>
      <c r="B920" s="13" t="s">
        <v>67947</v>
      </c>
      <c r="C920" s="13" t="s">
        <v>67948</v>
      </c>
      <c r="D920" s="6" t="s">
        <v>67949</v>
      </c>
      <c r="E920" s="6" t="s">
        <v>67950</v>
      </c>
      <c r="F920" s="6" t="s">
        <v>67951</v>
      </c>
      <c r="G920" s="5" t="s">
        <v>67952</v>
      </c>
      <c r="H920" s="6" t="s">
        <v>67953</v>
      </c>
      <c r="I920" s="7" t="s">
        <v>67954</v>
      </c>
    </row>
    <row r="921" spans="1:12">
      <c r="A921" s="9" t="s">
        <v>67955</v>
      </c>
      <c r="B921" s="13" t="s">
        <v>67956</v>
      </c>
      <c r="C921" s="13" t="s">
        <v>67957</v>
      </c>
      <c r="D921" s="6" t="s">
        <v>67958</v>
      </c>
      <c r="E921" s="6" t="s">
        <v>67959</v>
      </c>
      <c r="F921" s="6" t="s">
        <v>67960</v>
      </c>
      <c r="G921" s="5" t="s">
        <v>67961</v>
      </c>
      <c r="H921" s="6" t="s">
        <v>67962</v>
      </c>
      <c r="I921" s="7" t="s">
        <v>67963</v>
      </c>
    </row>
    <row r="922" spans="1:12">
      <c r="A922" s="9" t="s">
        <v>67964</v>
      </c>
      <c r="B922" s="13" t="s">
        <v>67965</v>
      </c>
      <c r="C922" s="13" t="s">
        <v>67965</v>
      </c>
      <c r="D922" s="13" t="s">
        <v>67965</v>
      </c>
      <c r="E922" s="13" t="s">
        <v>67965</v>
      </c>
      <c r="F922" s="13" t="s">
        <v>67965</v>
      </c>
      <c r="G922" s="5" t="s">
        <v>67966</v>
      </c>
      <c r="H922" s="6" t="s">
        <v>67967</v>
      </c>
      <c r="I922" s="7" t="s">
        <v>67968</v>
      </c>
    </row>
    <row r="923" spans="1:12">
      <c r="A923" s="9" t="s">
        <v>67969</v>
      </c>
      <c r="B923" s="13" t="s">
        <v>67970</v>
      </c>
      <c r="C923" s="13" t="s">
        <v>67970</v>
      </c>
      <c r="D923" s="13" t="s">
        <v>67970</v>
      </c>
      <c r="E923" s="13" t="s">
        <v>67970</v>
      </c>
      <c r="F923" s="13" t="s">
        <v>67970</v>
      </c>
      <c r="G923" s="5" t="s">
        <v>67971</v>
      </c>
      <c r="H923" s="6" t="s">
        <v>67972</v>
      </c>
      <c r="I923" s="7" t="s">
        <v>67973</v>
      </c>
    </row>
    <row r="924" spans="1:12">
      <c r="A924" s="9" t="s">
        <v>67974</v>
      </c>
      <c r="B924" s="4" t="s">
        <v>62999</v>
      </c>
      <c r="C924" s="4" t="s">
        <v>62999</v>
      </c>
      <c r="D924" s="16" t="s">
        <v>62999</v>
      </c>
      <c r="E924" s="41" t="s">
        <v>62999</v>
      </c>
      <c r="F924" s="27" t="s">
        <v>62999</v>
      </c>
      <c r="G924" s="3" t="s">
        <v>62999</v>
      </c>
      <c r="H924" s="6" t="s">
        <v>62999</v>
      </c>
      <c r="I924" s="7" t="s">
        <v>62999</v>
      </c>
    </row>
    <row r="925" spans="1:12">
      <c r="A925" s="9" t="s">
        <v>67975</v>
      </c>
      <c r="B925" s="4" t="s">
        <v>63018</v>
      </c>
      <c r="C925" s="4" t="s">
        <v>63018</v>
      </c>
      <c r="D925" s="4" t="s">
        <v>63018</v>
      </c>
      <c r="E925" s="4" t="s">
        <v>63018</v>
      </c>
      <c r="F925" s="4" t="s">
        <v>63018</v>
      </c>
      <c r="G925" s="3" t="s">
        <v>63018</v>
      </c>
      <c r="H925" s="6" t="s">
        <v>63018</v>
      </c>
      <c r="I925" s="7" t="s">
        <v>63018</v>
      </c>
    </row>
    <row r="926" spans="1:12">
      <c r="A926" s="9" t="s">
        <v>67976</v>
      </c>
      <c r="B926" s="13" t="s">
        <v>67977</v>
      </c>
      <c r="C926" s="13" t="s">
        <v>67978</v>
      </c>
      <c r="D926" s="29" t="s">
        <v>67979</v>
      </c>
      <c r="E926" s="41" t="s">
        <v>67980</v>
      </c>
      <c r="F926" s="29" t="s">
        <v>67981</v>
      </c>
      <c r="G926" s="5" t="s">
        <v>67982</v>
      </c>
      <c r="H926" s="6" t="s">
        <v>67983</v>
      </c>
      <c r="I926" s="7" t="s">
        <v>67984</v>
      </c>
      <c r="L926" s="5" t="s">
        <v>57</v>
      </c>
    </row>
    <row r="927" spans="1:12">
      <c r="A927" s="9" t="s">
        <v>67985</v>
      </c>
      <c r="B927" s="4" t="s">
        <v>62995</v>
      </c>
      <c r="C927" s="4" t="s">
        <v>62995</v>
      </c>
      <c r="D927" s="4" t="s">
        <v>62995</v>
      </c>
      <c r="E927" s="4" t="s">
        <v>62995</v>
      </c>
      <c r="F927" s="4" t="s">
        <v>62995</v>
      </c>
      <c r="G927" s="3" t="s">
        <v>62995</v>
      </c>
      <c r="H927" s="6" t="s">
        <v>62995</v>
      </c>
      <c r="I927" s="7" t="s">
        <v>62995</v>
      </c>
    </row>
    <row r="928" spans="1:12">
      <c r="A928" s="9" t="s">
        <v>67986</v>
      </c>
      <c r="B928" s="4" t="s">
        <v>62997</v>
      </c>
      <c r="C928" s="4" t="s">
        <v>62997</v>
      </c>
      <c r="D928" s="16" t="s">
        <v>62997</v>
      </c>
      <c r="E928" s="41" t="s">
        <v>62997</v>
      </c>
      <c r="F928" s="27" t="s">
        <v>62997</v>
      </c>
      <c r="G928" s="3" t="s">
        <v>62997</v>
      </c>
      <c r="H928" s="6" t="s">
        <v>62997</v>
      </c>
      <c r="I928" s="7" t="s">
        <v>62997</v>
      </c>
    </row>
    <row r="929" spans="1:10">
      <c r="A929" s="9" t="s">
        <v>67987</v>
      </c>
      <c r="B929" s="4" t="s">
        <v>62999</v>
      </c>
      <c r="C929" s="4" t="s">
        <v>62999</v>
      </c>
      <c r="D929" s="16" t="s">
        <v>62999</v>
      </c>
      <c r="E929" s="41" t="s">
        <v>62999</v>
      </c>
      <c r="F929" s="27" t="s">
        <v>62999</v>
      </c>
      <c r="G929" s="3" t="s">
        <v>62999</v>
      </c>
      <c r="H929" s="6" t="s">
        <v>62999</v>
      </c>
      <c r="I929" s="7" t="s">
        <v>62999</v>
      </c>
    </row>
    <row r="930" spans="1:10">
      <c r="A930" s="9" t="s">
        <v>67988</v>
      </c>
      <c r="B930" s="4" t="s">
        <v>63018</v>
      </c>
      <c r="C930" s="4" t="s">
        <v>63018</v>
      </c>
      <c r="D930" s="4" t="s">
        <v>63018</v>
      </c>
      <c r="E930" s="4" t="s">
        <v>63018</v>
      </c>
      <c r="F930" s="4" t="s">
        <v>63018</v>
      </c>
      <c r="G930" s="3" t="s">
        <v>63018</v>
      </c>
      <c r="H930" s="6" t="s">
        <v>63018</v>
      </c>
      <c r="I930" s="7" t="s">
        <v>63018</v>
      </c>
    </row>
    <row r="931" spans="1:10">
      <c r="A931" s="9" t="s">
        <v>67989</v>
      </c>
      <c r="B931" s="6" t="s">
        <v>67990</v>
      </c>
      <c r="C931" s="6" t="s">
        <v>67991</v>
      </c>
      <c r="D931" s="6" t="s">
        <v>67992</v>
      </c>
      <c r="E931" s="6" t="s">
        <v>67993</v>
      </c>
      <c r="F931" s="6" t="s">
        <v>67994</v>
      </c>
      <c r="G931" s="5" t="s">
        <v>67995</v>
      </c>
      <c r="H931" s="6" t="s">
        <v>67996</v>
      </c>
      <c r="I931" s="7" t="s">
        <v>67997</v>
      </c>
    </row>
    <row r="932" spans="1:10">
      <c r="A932" s="9" t="s">
        <v>67998</v>
      </c>
      <c r="B932" s="4" t="s">
        <v>62995</v>
      </c>
      <c r="C932" s="4" t="s">
        <v>62995</v>
      </c>
      <c r="D932" s="4" t="s">
        <v>62995</v>
      </c>
      <c r="E932" s="4" t="s">
        <v>62995</v>
      </c>
      <c r="F932" s="4" t="s">
        <v>62995</v>
      </c>
      <c r="G932" s="3" t="s">
        <v>62995</v>
      </c>
      <c r="H932" s="6" t="s">
        <v>62995</v>
      </c>
      <c r="I932" s="7" t="s">
        <v>62995</v>
      </c>
    </row>
    <row r="933" spans="1:10">
      <c r="A933" s="9" t="s">
        <v>67999</v>
      </c>
      <c r="B933" s="4" t="s">
        <v>62997</v>
      </c>
      <c r="C933" s="4" t="s">
        <v>62997</v>
      </c>
      <c r="D933" s="16" t="s">
        <v>62997</v>
      </c>
      <c r="E933" s="41" t="s">
        <v>62997</v>
      </c>
      <c r="F933" s="27" t="s">
        <v>62997</v>
      </c>
      <c r="G933" s="3" t="s">
        <v>62997</v>
      </c>
      <c r="H933" s="6" t="s">
        <v>62997</v>
      </c>
      <c r="I933" s="7" t="s">
        <v>62997</v>
      </c>
    </row>
    <row r="934" spans="1:10">
      <c r="A934" s="9" t="s">
        <v>68000</v>
      </c>
      <c r="B934" s="4" t="s">
        <v>62999</v>
      </c>
      <c r="C934" s="4" t="s">
        <v>62999</v>
      </c>
      <c r="D934" s="16" t="s">
        <v>62999</v>
      </c>
      <c r="E934" s="41" t="s">
        <v>62999</v>
      </c>
      <c r="F934" s="27" t="s">
        <v>62999</v>
      </c>
      <c r="G934" s="3" t="s">
        <v>62999</v>
      </c>
      <c r="H934" s="6" t="s">
        <v>62999</v>
      </c>
      <c r="I934" s="7" t="s">
        <v>62999</v>
      </c>
    </row>
    <row r="935" spans="1:10">
      <c r="A935" s="9" t="s">
        <v>68001</v>
      </c>
      <c r="B935" s="4" t="s">
        <v>63018</v>
      </c>
      <c r="C935" s="4" t="s">
        <v>63018</v>
      </c>
      <c r="D935" s="4" t="s">
        <v>63018</v>
      </c>
      <c r="E935" s="4" t="s">
        <v>63018</v>
      </c>
      <c r="F935" s="4" t="s">
        <v>63018</v>
      </c>
      <c r="G935" s="3" t="s">
        <v>63018</v>
      </c>
      <c r="H935" s="6" t="s">
        <v>63018</v>
      </c>
      <c r="I935" s="7" t="s">
        <v>63018</v>
      </c>
    </row>
    <row r="936" spans="1:10">
      <c r="A936" s="9" t="s">
        <v>68002</v>
      </c>
      <c r="B936" s="6" t="s">
        <v>68003</v>
      </c>
      <c r="C936" s="6" t="s">
        <v>68004</v>
      </c>
      <c r="D936" s="6" t="s">
        <v>68005</v>
      </c>
      <c r="E936" s="6" t="s">
        <v>68006</v>
      </c>
      <c r="F936" s="6" t="s">
        <v>68007</v>
      </c>
      <c r="G936" s="5" t="s">
        <v>68008</v>
      </c>
      <c r="H936" s="6" t="s">
        <v>68009</v>
      </c>
      <c r="I936" s="7" t="s">
        <v>68010</v>
      </c>
    </row>
    <row r="937" spans="1:10">
      <c r="A937" s="9" t="s">
        <v>68011</v>
      </c>
      <c r="B937" s="4" t="s">
        <v>62995</v>
      </c>
      <c r="C937" s="4" t="s">
        <v>62995</v>
      </c>
      <c r="D937" s="4" t="s">
        <v>62995</v>
      </c>
      <c r="E937" s="4" t="s">
        <v>62995</v>
      </c>
      <c r="F937" s="4" t="s">
        <v>62995</v>
      </c>
      <c r="G937" s="3" t="s">
        <v>62995</v>
      </c>
      <c r="H937" s="6" t="s">
        <v>62995</v>
      </c>
      <c r="I937" s="7" t="s">
        <v>62995</v>
      </c>
    </row>
    <row r="938" spans="1:10">
      <c r="A938" s="9" t="s">
        <v>68012</v>
      </c>
      <c r="B938" s="4" t="s">
        <v>62997</v>
      </c>
      <c r="C938" s="4" t="s">
        <v>62997</v>
      </c>
      <c r="D938" s="16" t="s">
        <v>62997</v>
      </c>
      <c r="E938" s="41" t="s">
        <v>62997</v>
      </c>
      <c r="F938" s="27" t="s">
        <v>62997</v>
      </c>
      <c r="G938" s="3" t="s">
        <v>62997</v>
      </c>
      <c r="H938" s="6" t="s">
        <v>62997</v>
      </c>
      <c r="I938" s="7" t="s">
        <v>62997</v>
      </c>
    </row>
    <row r="939" spans="1:10">
      <c r="A939" s="9" t="s">
        <v>68013</v>
      </c>
      <c r="B939" s="4" t="s">
        <v>62999</v>
      </c>
      <c r="C939" s="4" t="s">
        <v>62999</v>
      </c>
      <c r="D939" s="16" t="s">
        <v>62999</v>
      </c>
      <c r="E939" s="41" t="s">
        <v>62999</v>
      </c>
      <c r="F939" s="27" t="s">
        <v>62999</v>
      </c>
      <c r="G939" s="3" t="s">
        <v>62999</v>
      </c>
      <c r="H939" s="6" t="s">
        <v>62999</v>
      </c>
      <c r="I939" s="7" t="s">
        <v>62999</v>
      </c>
    </row>
    <row r="940" spans="1:10">
      <c r="A940" s="9" t="s">
        <v>68014</v>
      </c>
      <c r="B940" s="4" t="s">
        <v>63018</v>
      </c>
      <c r="C940" s="4" t="s">
        <v>63018</v>
      </c>
      <c r="D940" s="4" t="s">
        <v>63018</v>
      </c>
      <c r="E940" s="4" t="s">
        <v>63018</v>
      </c>
      <c r="F940" s="4" t="s">
        <v>63018</v>
      </c>
      <c r="G940" s="3" t="s">
        <v>63018</v>
      </c>
      <c r="H940" s="6" t="s">
        <v>63018</v>
      </c>
      <c r="I940" s="7" t="s">
        <v>63018</v>
      </c>
    </row>
    <row r="941" spans="1:10">
      <c r="A941" s="9" t="s">
        <v>68015</v>
      </c>
      <c r="B941" s="24" t="s">
        <v>68016</v>
      </c>
      <c r="C941" s="24" t="s">
        <v>68017</v>
      </c>
      <c r="D941" s="24" t="s">
        <v>68018</v>
      </c>
      <c r="E941" s="24" t="s">
        <v>68019</v>
      </c>
      <c r="F941" s="24" t="s">
        <v>68020</v>
      </c>
      <c r="G941" s="5" t="s">
        <v>68021</v>
      </c>
      <c r="H941" s="6" t="s">
        <v>68022</v>
      </c>
      <c r="I941" s="7" t="s">
        <v>68023</v>
      </c>
      <c r="J941" s="5" t="s">
        <v>63814</v>
      </c>
    </row>
    <row r="942" spans="1:10">
      <c r="A942" s="9" t="s">
        <v>68024</v>
      </c>
      <c r="B942" s="4" t="s">
        <v>62995</v>
      </c>
      <c r="C942" s="4" t="s">
        <v>62995</v>
      </c>
      <c r="D942" s="4" t="s">
        <v>62995</v>
      </c>
      <c r="E942" s="4" t="s">
        <v>62995</v>
      </c>
      <c r="F942" s="4" t="s">
        <v>62995</v>
      </c>
      <c r="G942" s="3" t="s">
        <v>62995</v>
      </c>
      <c r="H942" s="6" t="s">
        <v>62995</v>
      </c>
      <c r="I942" s="7" t="s">
        <v>62995</v>
      </c>
    </row>
    <row r="943" spans="1:10">
      <c r="A943" s="9" t="s">
        <v>68025</v>
      </c>
      <c r="B943" s="4" t="s">
        <v>62997</v>
      </c>
      <c r="C943" s="4" t="s">
        <v>62997</v>
      </c>
      <c r="D943" s="16" t="s">
        <v>62997</v>
      </c>
      <c r="E943" s="41" t="s">
        <v>62997</v>
      </c>
      <c r="F943" s="27" t="s">
        <v>62997</v>
      </c>
      <c r="G943" s="3" t="s">
        <v>62997</v>
      </c>
      <c r="H943" s="6" t="s">
        <v>62997</v>
      </c>
      <c r="I943" s="7" t="s">
        <v>62997</v>
      </c>
    </row>
    <row r="944" spans="1:10">
      <c r="A944" s="9" t="s">
        <v>68026</v>
      </c>
      <c r="B944" s="4" t="s">
        <v>62999</v>
      </c>
      <c r="C944" s="4" t="s">
        <v>62999</v>
      </c>
      <c r="D944" s="16" t="s">
        <v>62999</v>
      </c>
      <c r="E944" s="41" t="s">
        <v>62999</v>
      </c>
      <c r="F944" s="27" t="s">
        <v>62999</v>
      </c>
      <c r="G944" s="3" t="s">
        <v>62999</v>
      </c>
      <c r="H944" s="6" t="s">
        <v>62999</v>
      </c>
      <c r="I944" s="7" t="s">
        <v>62999</v>
      </c>
    </row>
    <row r="945" spans="1:12">
      <c r="A945" s="9" t="s">
        <v>68027</v>
      </c>
      <c r="B945" s="4" t="s">
        <v>63018</v>
      </c>
      <c r="C945" s="4" t="s">
        <v>63018</v>
      </c>
      <c r="D945" s="4" t="s">
        <v>63018</v>
      </c>
      <c r="E945" s="4" t="s">
        <v>63018</v>
      </c>
      <c r="F945" s="4" t="s">
        <v>63018</v>
      </c>
      <c r="G945" s="3" t="s">
        <v>63018</v>
      </c>
      <c r="H945" s="6" t="s">
        <v>63018</v>
      </c>
      <c r="I945" s="7" t="s">
        <v>63018</v>
      </c>
    </row>
    <row r="946" spans="1:12">
      <c r="A946" s="9" t="s">
        <v>68028</v>
      </c>
      <c r="B946" s="4" t="s">
        <v>68029</v>
      </c>
      <c r="C946" s="4" t="s">
        <v>68030</v>
      </c>
      <c r="D946" s="16" t="s">
        <v>68031</v>
      </c>
      <c r="E946" s="41" t="s">
        <v>68032</v>
      </c>
      <c r="F946" s="27" t="s">
        <v>68033</v>
      </c>
      <c r="G946" s="3" t="s">
        <v>6692</v>
      </c>
      <c r="H946" s="6" t="s">
        <v>68034</v>
      </c>
      <c r="I946" s="7" t="s">
        <v>68032</v>
      </c>
      <c r="J946" s="3" t="s">
        <v>17</v>
      </c>
      <c r="K946" s="3"/>
      <c r="L946" s="5" t="s">
        <v>57</v>
      </c>
    </row>
    <row r="947" spans="1:12">
      <c r="A947" s="9" t="s">
        <v>68035</v>
      </c>
      <c r="B947" s="4" t="s">
        <v>65740</v>
      </c>
      <c r="C947" s="4" t="s">
        <v>65740</v>
      </c>
      <c r="D947" s="4" t="s">
        <v>65740</v>
      </c>
      <c r="E947" s="4" t="s">
        <v>65740</v>
      </c>
      <c r="F947" s="4" t="s">
        <v>65740</v>
      </c>
      <c r="G947" s="3" t="s">
        <v>65740</v>
      </c>
      <c r="H947" s="6" t="s">
        <v>65740</v>
      </c>
      <c r="I947" s="7"/>
      <c r="J947" s="3" t="s">
        <v>17</v>
      </c>
      <c r="K947" s="3" t="s">
        <v>57</v>
      </c>
      <c r="L947" s="5" t="s">
        <v>57</v>
      </c>
    </row>
    <row r="948" spans="1:12">
      <c r="A948" s="9" t="s">
        <v>68036</v>
      </c>
      <c r="B948" s="4" t="s">
        <v>62995</v>
      </c>
      <c r="C948" s="4" t="s">
        <v>62995</v>
      </c>
      <c r="D948" s="4" t="s">
        <v>62995</v>
      </c>
      <c r="E948" s="4" t="s">
        <v>62995</v>
      </c>
      <c r="F948" s="4" t="s">
        <v>62995</v>
      </c>
      <c r="G948" s="3" t="s">
        <v>62995</v>
      </c>
      <c r="H948" s="6" t="s">
        <v>62995</v>
      </c>
      <c r="I948" s="7"/>
      <c r="J948" s="3" t="s">
        <v>17</v>
      </c>
      <c r="K948" s="3" t="s">
        <v>57</v>
      </c>
      <c r="L948" s="5" t="s">
        <v>57</v>
      </c>
    </row>
    <row r="949" spans="1:12">
      <c r="A949" s="9" t="s">
        <v>68037</v>
      </c>
      <c r="B949" s="4" t="s">
        <v>62997</v>
      </c>
      <c r="C949" s="4" t="s">
        <v>62997</v>
      </c>
      <c r="D949" s="16" t="s">
        <v>62997</v>
      </c>
      <c r="E949" s="41" t="s">
        <v>62997</v>
      </c>
      <c r="F949" s="27" t="s">
        <v>62997</v>
      </c>
      <c r="G949" s="3" t="s">
        <v>62997</v>
      </c>
      <c r="H949" s="6" t="s">
        <v>62997</v>
      </c>
      <c r="I949" s="7"/>
      <c r="J949" s="3" t="s">
        <v>17</v>
      </c>
      <c r="K949" s="3" t="s">
        <v>57</v>
      </c>
      <c r="L949" s="5" t="s">
        <v>57</v>
      </c>
    </row>
    <row r="950" spans="1:12">
      <c r="A950" s="9" t="s">
        <v>68038</v>
      </c>
      <c r="B950" s="4" t="s">
        <v>62999</v>
      </c>
      <c r="C950" s="4" t="s">
        <v>62999</v>
      </c>
      <c r="D950" s="16" t="s">
        <v>62999</v>
      </c>
      <c r="E950" s="41" t="s">
        <v>62999</v>
      </c>
      <c r="F950" s="27" t="s">
        <v>62999</v>
      </c>
      <c r="G950" s="3" t="s">
        <v>62999</v>
      </c>
      <c r="H950" s="6" t="s">
        <v>62999</v>
      </c>
      <c r="I950" s="7" t="s">
        <v>62999</v>
      </c>
    </row>
    <row r="951" spans="1:12">
      <c r="A951" s="9" t="s">
        <v>68039</v>
      </c>
      <c r="B951" s="4" t="s">
        <v>68040</v>
      </c>
      <c r="C951" s="4" t="s">
        <v>68040</v>
      </c>
      <c r="D951" s="16" t="s">
        <v>68041</v>
      </c>
      <c r="E951" s="41" t="s">
        <v>68042</v>
      </c>
      <c r="F951" s="27" t="s">
        <v>68043</v>
      </c>
      <c r="G951" s="3" t="s">
        <v>68044</v>
      </c>
      <c r="H951" s="6" t="s">
        <v>68045</v>
      </c>
      <c r="I951" s="7" t="s">
        <v>68042</v>
      </c>
      <c r="J951" s="3" t="s">
        <v>17</v>
      </c>
      <c r="K951" s="3"/>
      <c r="L951" s="5" t="s">
        <v>57</v>
      </c>
    </row>
    <row r="952" spans="1:12">
      <c r="A952" s="9" t="s">
        <v>68046</v>
      </c>
      <c r="B952" s="4" t="s">
        <v>62995</v>
      </c>
      <c r="C952" s="4" t="s">
        <v>62995</v>
      </c>
      <c r="D952" s="16" t="s">
        <v>62995</v>
      </c>
      <c r="E952" s="41" t="s">
        <v>62995</v>
      </c>
      <c r="F952" s="27" t="s">
        <v>62995</v>
      </c>
      <c r="G952" s="3" t="s">
        <v>62995</v>
      </c>
      <c r="H952" s="6" t="s">
        <v>62995</v>
      </c>
      <c r="I952" s="7"/>
      <c r="J952" s="3" t="s">
        <v>17</v>
      </c>
      <c r="K952" s="3" t="s">
        <v>57</v>
      </c>
      <c r="L952" s="5" t="s">
        <v>57</v>
      </c>
    </row>
    <row r="953" spans="1:12">
      <c r="A953" s="9" t="s">
        <v>68047</v>
      </c>
      <c r="B953" s="4" t="s">
        <v>62997</v>
      </c>
      <c r="C953" s="4" t="s">
        <v>62997</v>
      </c>
      <c r="D953" s="16" t="s">
        <v>62997</v>
      </c>
      <c r="E953" s="41" t="s">
        <v>62997</v>
      </c>
      <c r="F953" s="27" t="s">
        <v>62997</v>
      </c>
      <c r="G953" s="3" t="s">
        <v>62997</v>
      </c>
      <c r="H953" s="6" t="s">
        <v>62997</v>
      </c>
      <c r="I953" s="7"/>
      <c r="J953" s="3" t="s">
        <v>17</v>
      </c>
      <c r="K953" s="3" t="s">
        <v>57</v>
      </c>
      <c r="L953" s="5" t="s">
        <v>57</v>
      </c>
    </row>
    <row r="954" spans="1:12">
      <c r="A954" s="9" t="s">
        <v>68048</v>
      </c>
      <c r="B954" s="4" t="s">
        <v>62999</v>
      </c>
      <c r="C954" s="4" t="s">
        <v>62999</v>
      </c>
      <c r="D954" s="16" t="s">
        <v>62999</v>
      </c>
      <c r="E954" s="41" t="s">
        <v>62999</v>
      </c>
      <c r="F954" s="27" t="s">
        <v>62999</v>
      </c>
      <c r="G954" s="3" t="s">
        <v>62999</v>
      </c>
      <c r="H954" s="6" t="s">
        <v>62999</v>
      </c>
      <c r="I954" s="7"/>
      <c r="J954" s="3" t="s">
        <v>17</v>
      </c>
      <c r="K954" s="3" t="s">
        <v>57</v>
      </c>
      <c r="L954" s="5" t="s">
        <v>57</v>
      </c>
    </row>
    <row r="955" spans="1:12">
      <c r="A955" s="9" t="s">
        <v>68049</v>
      </c>
      <c r="B955" s="4" t="s">
        <v>63018</v>
      </c>
      <c r="C955" s="4" t="s">
        <v>63018</v>
      </c>
      <c r="D955" s="4" t="s">
        <v>63018</v>
      </c>
      <c r="E955" s="4" t="s">
        <v>63018</v>
      </c>
      <c r="F955" s="4" t="s">
        <v>63018</v>
      </c>
      <c r="G955" s="3" t="s">
        <v>63018</v>
      </c>
      <c r="H955" s="6" t="s">
        <v>63018</v>
      </c>
      <c r="I955" s="7" t="s">
        <v>63018</v>
      </c>
    </row>
    <row r="956" spans="1:12">
      <c r="A956" s="9" t="s">
        <v>68050</v>
      </c>
      <c r="B956" s="24" t="s">
        <v>68051</v>
      </c>
      <c r="C956" s="24" t="s">
        <v>68051</v>
      </c>
      <c r="D956" s="24" t="s">
        <v>68052</v>
      </c>
      <c r="E956" s="24" t="s">
        <v>68053</v>
      </c>
      <c r="F956" s="24" t="s">
        <v>68054</v>
      </c>
      <c r="G956" s="5" t="s">
        <v>68055</v>
      </c>
      <c r="H956" s="6" t="s">
        <v>68056</v>
      </c>
      <c r="I956" s="7" t="s">
        <v>68057</v>
      </c>
      <c r="J956" s="5" t="s">
        <v>63814</v>
      </c>
    </row>
    <row r="957" spans="1:12">
      <c r="A957" s="9" t="s">
        <v>68058</v>
      </c>
      <c r="B957" s="4" t="s">
        <v>62995</v>
      </c>
      <c r="C957" s="4" t="s">
        <v>62995</v>
      </c>
      <c r="D957" s="4" t="s">
        <v>62995</v>
      </c>
      <c r="E957" s="4" t="s">
        <v>62995</v>
      </c>
      <c r="F957" s="4" t="s">
        <v>62995</v>
      </c>
      <c r="G957" s="3" t="s">
        <v>62995</v>
      </c>
      <c r="H957" s="6" t="s">
        <v>62995</v>
      </c>
      <c r="I957" s="7" t="s">
        <v>62995</v>
      </c>
    </row>
    <row r="958" spans="1:12">
      <c r="A958" s="9" t="s">
        <v>68059</v>
      </c>
      <c r="B958" s="4" t="s">
        <v>62997</v>
      </c>
      <c r="C958" s="4" t="s">
        <v>62997</v>
      </c>
      <c r="D958" s="16" t="s">
        <v>62997</v>
      </c>
      <c r="E958" s="41" t="s">
        <v>62997</v>
      </c>
      <c r="F958" s="27" t="s">
        <v>62997</v>
      </c>
      <c r="G958" s="3" t="s">
        <v>62997</v>
      </c>
      <c r="H958" s="6" t="s">
        <v>62997</v>
      </c>
      <c r="I958" s="7" t="s">
        <v>62997</v>
      </c>
    </row>
    <row r="959" spans="1:12">
      <c r="A959" s="9" t="s">
        <v>68060</v>
      </c>
      <c r="B959" s="4" t="s">
        <v>62999</v>
      </c>
      <c r="C959" s="4" t="s">
        <v>62999</v>
      </c>
      <c r="D959" s="16" t="s">
        <v>62999</v>
      </c>
      <c r="E959" s="41" t="s">
        <v>62999</v>
      </c>
      <c r="F959" s="27" t="s">
        <v>62999</v>
      </c>
      <c r="G959" s="3" t="s">
        <v>62999</v>
      </c>
      <c r="H959" s="6" t="s">
        <v>62999</v>
      </c>
      <c r="I959" s="7" t="s">
        <v>62999</v>
      </c>
    </row>
    <row r="960" spans="1:12">
      <c r="A960" s="9" t="s">
        <v>68061</v>
      </c>
      <c r="B960" s="4" t="s">
        <v>63018</v>
      </c>
      <c r="C960" s="4" t="s">
        <v>63018</v>
      </c>
      <c r="D960" s="4" t="s">
        <v>63018</v>
      </c>
      <c r="E960" s="4" t="s">
        <v>63018</v>
      </c>
      <c r="F960" s="4" t="s">
        <v>63018</v>
      </c>
      <c r="G960" s="3" t="s">
        <v>63018</v>
      </c>
      <c r="H960" s="6" t="s">
        <v>63018</v>
      </c>
      <c r="I960" s="7" t="s">
        <v>63018</v>
      </c>
    </row>
    <row r="961" spans="1:12">
      <c r="A961" s="9" t="s">
        <v>63560</v>
      </c>
      <c r="B961" s="13" t="s">
        <v>5931</v>
      </c>
      <c r="C961" s="13" t="s">
        <v>8581</v>
      </c>
      <c r="D961" s="6" t="s">
        <v>8582</v>
      </c>
      <c r="E961" s="6" t="s">
        <v>5934</v>
      </c>
      <c r="F961" s="6" t="s">
        <v>68062</v>
      </c>
      <c r="G961" s="5" t="s">
        <v>5936</v>
      </c>
      <c r="H961" s="6" t="s">
        <v>5937</v>
      </c>
      <c r="I961" s="7"/>
    </row>
    <row r="962" spans="1:12">
      <c r="A962" s="9" t="s">
        <v>68063</v>
      </c>
      <c r="B962" s="6" t="s">
        <v>62949</v>
      </c>
      <c r="C962" s="6" t="s">
        <v>62950</v>
      </c>
      <c r="D962" s="6" t="s">
        <v>62951</v>
      </c>
      <c r="E962" s="6" t="s">
        <v>62953</v>
      </c>
      <c r="F962" s="6" t="s">
        <v>62952</v>
      </c>
      <c r="G962" s="5" t="s">
        <v>68064</v>
      </c>
      <c r="H962" s="6" t="s">
        <v>62955</v>
      </c>
      <c r="I962" s="7" t="s">
        <v>62952</v>
      </c>
    </row>
    <row r="963" spans="1:12">
      <c r="A963" s="9" t="s">
        <v>68065</v>
      </c>
      <c r="B963" s="4" t="s">
        <v>68066</v>
      </c>
      <c r="C963" s="4" t="s">
        <v>68067</v>
      </c>
      <c r="D963" s="16" t="s">
        <v>68068</v>
      </c>
      <c r="E963" s="27" t="s">
        <v>68069</v>
      </c>
      <c r="F963" s="27" t="s">
        <v>68070</v>
      </c>
      <c r="G963" s="3" t="s">
        <v>63825</v>
      </c>
      <c r="H963" s="6" t="s">
        <v>68071</v>
      </c>
      <c r="I963" s="7" t="s">
        <v>68072</v>
      </c>
      <c r="J963" s="3" t="s">
        <v>68073</v>
      </c>
      <c r="K963" s="3"/>
      <c r="L963" s="5" t="s">
        <v>57</v>
      </c>
    </row>
    <row r="964" spans="1:12">
      <c r="A964" s="9" t="s">
        <v>68074</v>
      </c>
      <c r="B964" s="4" t="s">
        <v>62997</v>
      </c>
      <c r="C964" s="4" t="s">
        <v>62997</v>
      </c>
      <c r="D964" s="16" t="s">
        <v>62997</v>
      </c>
      <c r="E964" s="27" t="s">
        <v>12221</v>
      </c>
      <c r="F964" s="27" t="s">
        <v>12222</v>
      </c>
      <c r="G964" s="3" t="s">
        <v>62997</v>
      </c>
      <c r="H964" s="6" t="s">
        <v>62997</v>
      </c>
      <c r="I964" s="7"/>
      <c r="J964" s="3" t="s">
        <v>17</v>
      </c>
      <c r="K964" s="3" t="s">
        <v>57</v>
      </c>
      <c r="L964" s="5" t="s">
        <v>57</v>
      </c>
    </row>
    <row r="965" spans="1:12">
      <c r="A965" s="9" t="s">
        <v>68075</v>
      </c>
      <c r="B965" s="4" t="s">
        <v>12221</v>
      </c>
      <c r="C965" s="4" t="s">
        <v>12222</v>
      </c>
      <c r="D965" s="16" t="s">
        <v>12221</v>
      </c>
      <c r="E965" s="41" t="s">
        <v>68076</v>
      </c>
      <c r="F965" s="27" t="s">
        <v>68077</v>
      </c>
      <c r="G965" s="3" t="s">
        <v>68078</v>
      </c>
      <c r="H965" s="6" t="s">
        <v>68079</v>
      </c>
      <c r="I965" s="7" t="s">
        <v>12221</v>
      </c>
      <c r="J965" s="3" t="s">
        <v>68073</v>
      </c>
      <c r="K965" s="3"/>
      <c r="L965" s="5" t="s">
        <v>57</v>
      </c>
    </row>
    <row r="966" spans="1:12">
      <c r="A966" s="31" t="s">
        <v>68080</v>
      </c>
      <c r="B966" s="13" t="s">
        <v>68081</v>
      </c>
      <c r="C966" s="13" t="s">
        <v>68082</v>
      </c>
      <c r="D966" s="7" t="s">
        <v>68083</v>
      </c>
      <c r="E966" s="29" t="s">
        <v>68084</v>
      </c>
      <c r="F966" s="29" t="s">
        <v>68085</v>
      </c>
      <c r="G966" s="5" t="s">
        <v>68086</v>
      </c>
      <c r="H966" s="6" t="s">
        <v>68087</v>
      </c>
      <c r="I966" s="7" t="s">
        <v>68088</v>
      </c>
    </row>
    <row r="967" spans="1:12">
      <c r="A967" s="31" t="s">
        <v>68089</v>
      </c>
      <c r="B967" s="13" t="s">
        <v>68090</v>
      </c>
      <c r="C967" s="13" t="s">
        <v>68091</v>
      </c>
      <c r="D967" s="7" t="s">
        <v>68092</v>
      </c>
      <c r="E967" s="29" t="s">
        <v>68093</v>
      </c>
      <c r="F967" s="29" t="s">
        <v>68094</v>
      </c>
      <c r="G967" s="5" t="s">
        <v>68095</v>
      </c>
      <c r="H967" s="6" t="s">
        <v>68096</v>
      </c>
      <c r="I967" s="7" t="s">
        <v>68097</v>
      </c>
    </row>
    <row r="968" spans="1:12">
      <c r="A968" s="31" t="s">
        <v>68098</v>
      </c>
      <c r="B968" s="13" t="s">
        <v>68099</v>
      </c>
      <c r="C968" s="13" t="s">
        <v>68100</v>
      </c>
      <c r="D968" s="7" t="s">
        <v>68101</v>
      </c>
      <c r="E968" s="29" t="s">
        <v>68102</v>
      </c>
      <c r="F968" s="29" t="s">
        <v>68103</v>
      </c>
      <c r="G968" s="5" t="s">
        <v>68104</v>
      </c>
      <c r="H968" s="6" t="s">
        <v>68105</v>
      </c>
      <c r="I968" s="7" t="s">
        <v>68106</v>
      </c>
    </row>
    <row r="969" spans="1:12">
      <c r="A969" s="31" t="s">
        <v>68107</v>
      </c>
      <c r="B969" s="13" t="s">
        <v>68108</v>
      </c>
      <c r="C969" s="13" t="s">
        <v>68109</v>
      </c>
      <c r="D969" s="7" t="s">
        <v>68110</v>
      </c>
      <c r="E969" s="29" t="s">
        <v>68111</v>
      </c>
      <c r="F969" s="29" t="s">
        <v>68112</v>
      </c>
      <c r="G969" s="5" t="s">
        <v>68113</v>
      </c>
      <c r="H969" s="6" t="s">
        <v>68114</v>
      </c>
      <c r="I969" s="7" t="s">
        <v>68115</v>
      </c>
    </row>
    <row r="970" spans="1:12">
      <c r="A970" s="31" t="s">
        <v>68116</v>
      </c>
      <c r="B970" s="13" t="s">
        <v>68117</v>
      </c>
      <c r="C970" s="13" t="s">
        <v>68118</v>
      </c>
      <c r="D970" s="7" t="s">
        <v>68119</v>
      </c>
      <c r="E970" s="29" t="s">
        <v>68120</v>
      </c>
      <c r="F970" s="29" t="s">
        <v>68121</v>
      </c>
      <c r="G970" s="5" t="s">
        <v>68122</v>
      </c>
      <c r="H970" s="6" t="s">
        <v>68123</v>
      </c>
      <c r="I970" s="7" t="s">
        <v>68124</v>
      </c>
    </row>
    <row r="971" spans="1:12" ht="15.75" customHeight="1">
      <c r="A971" s="36" t="s">
        <v>68125</v>
      </c>
      <c r="B971" s="13" t="s">
        <v>68126</v>
      </c>
      <c r="C971" s="13" t="s">
        <v>68127</v>
      </c>
      <c r="D971" s="29" t="s">
        <v>68128</v>
      </c>
      <c r="E971" s="29" t="s">
        <v>68129</v>
      </c>
      <c r="F971" s="29" t="s">
        <v>68130</v>
      </c>
      <c r="G971" s="5" t="s">
        <v>68131</v>
      </c>
      <c r="H971" s="6" t="s">
        <v>68132</v>
      </c>
      <c r="I971" s="7" t="s">
        <v>68133</v>
      </c>
    </row>
    <row r="972" spans="1:12">
      <c r="A972" s="9" t="s">
        <v>68134</v>
      </c>
      <c r="B972" s="6" t="s">
        <v>68135</v>
      </c>
      <c r="C972" s="6" t="s">
        <v>68136</v>
      </c>
      <c r="D972" s="6" t="s">
        <v>68137</v>
      </c>
      <c r="E972" s="6" t="s">
        <v>68138</v>
      </c>
      <c r="F972" s="6" t="s">
        <v>68139</v>
      </c>
      <c r="G972" s="5" t="s">
        <v>68140</v>
      </c>
      <c r="H972" s="6" t="s">
        <v>68141</v>
      </c>
      <c r="I972" s="7" t="s">
        <v>68142</v>
      </c>
    </row>
    <row r="973" spans="1:12">
      <c r="A973" s="9" t="s">
        <v>68143</v>
      </c>
      <c r="B973" s="13" t="s">
        <v>68144</v>
      </c>
      <c r="C973" s="13" t="s">
        <v>68145</v>
      </c>
      <c r="D973" s="6" t="s">
        <v>68146</v>
      </c>
      <c r="E973" s="6" t="s">
        <v>68147</v>
      </c>
      <c r="F973" s="6" t="s">
        <v>68148</v>
      </c>
      <c r="G973" s="5" t="s">
        <v>63001</v>
      </c>
      <c r="H973" s="6" t="s">
        <v>68149</v>
      </c>
      <c r="I973" s="7" t="s">
        <v>68150</v>
      </c>
    </row>
    <row r="974" spans="1:12">
      <c r="A974" s="9" t="s">
        <v>68151</v>
      </c>
      <c r="B974" s="6" t="s">
        <v>68151</v>
      </c>
      <c r="C974" s="6" t="s">
        <v>68151</v>
      </c>
      <c r="D974" s="6" t="s">
        <v>68151</v>
      </c>
      <c r="E974" s="6" t="s">
        <v>68151</v>
      </c>
      <c r="F974" s="6" t="s">
        <v>68151</v>
      </c>
      <c r="G974" s="5" t="s">
        <v>68152</v>
      </c>
      <c r="H974" s="6" t="s">
        <v>68151</v>
      </c>
      <c r="I974" s="7" t="s">
        <v>68151</v>
      </c>
    </row>
    <row r="975" spans="1:12">
      <c r="A975" s="9" t="s">
        <v>68153</v>
      </c>
      <c r="B975" s="6" t="s">
        <v>68154</v>
      </c>
      <c r="C975" s="6" t="s">
        <v>68155</v>
      </c>
      <c r="D975" s="6" t="s">
        <v>68156</v>
      </c>
      <c r="E975" s="6" t="s">
        <v>68157</v>
      </c>
      <c r="F975" s="6" t="s">
        <v>68158</v>
      </c>
      <c r="G975" s="5" t="s">
        <v>68159</v>
      </c>
      <c r="H975" s="6" t="s">
        <v>68160</v>
      </c>
      <c r="I975" s="7" t="s">
        <v>68161</v>
      </c>
    </row>
    <row r="976" spans="1:12">
      <c r="A976" s="9" t="s">
        <v>68162</v>
      </c>
      <c r="B976" s="6" t="s">
        <v>68163</v>
      </c>
      <c r="C976" s="6" t="s">
        <v>68164</v>
      </c>
      <c r="D976" s="6" t="s">
        <v>68165</v>
      </c>
      <c r="E976" s="6" t="s">
        <v>68166</v>
      </c>
      <c r="F976" s="6" t="s">
        <v>68167</v>
      </c>
      <c r="G976" s="5" t="s">
        <v>68168</v>
      </c>
      <c r="H976" s="6" t="s">
        <v>68169</v>
      </c>
      <c r="I976" s="7" t="s">
        <v>68170</v>
      </c>
    </row>
    <row r="977" spans="1:10">
      <c r="A977" s="9" t="s">
        <v>68171</v>
      </c>
      <c r="B977" s="6" t="s">
        <v>68172</v>
      </c>
      <c r="C977" s="6" t="s">
        <v>68173</v>
      </c>
      <c r="D977" s="6" t="s">
        <v>68174</v>
      </c>
      <c r="E977" s="6" t="s">
        <v>68175</v>
      </c>
      <c r="F977" s="6" t="s">
        <v>68176</v>
      </c>
      <c r="G977" s="5" t="s">
        <v>68177</v>
      </c>
      <c r="H977" s="6" t="s">
        <v>68178</v>
      </c>
      <c r="I977" s="7" t="s">
        <v>68179</v>
      </c>
    </row>
    <row r="978" spans="1:10">
      <c r="A978" s="9" t="s">
        <v>68180</v>
      </c>
      <c r="B978" s="13" t="s">
        <v>68181</v>
      </c>
      <c r="C978" s="13" t="s">
        <v>68181</v>
      </c>
      <c r="D978" s="13" t="s">
        <v>68181</v>
      </c>
      <c r="E978" s="13" t="s">
        <v>68181</v>
      </c>
      <c r="F978" s="13" t="s">
        <v>68181</v>
      </c>
      <c r="G978" s="5" t="s">
        <v>68181</v>
      </c>
      <c r="H978" s="6" t="s">
        <v>68181</v>
      </c>
      <c r="I978" s="7" t="s">
        <v>68181</v>
      </c>
    </row>
    <row r="979" spans="1:10">
      <c r="A979" s="9" t="s">
        <v>68182</v>
      </c>
      <c r="B979" s="13" t="s">
        <v>68183</v>
      </c>
      <c r="C979" s="13" t="s">
        <v>68183</v>
      </c>
      <c r="D979" s="13" t="s">
        <v>68183</v>
      </c>
      <c r="E979" s="13" t="s">
        <v>68183</v>
      </c>
      <c r="F979" s="13" t="s">
        <v>68183</v>
      </c>
      <c r="G979" s="5" t="s">
        <v>68183</v>
      </c>
      <c r="H979" s="6" t="s">
        <v>68183</v>
      </c>
      <c r="I979" s="7" t="s">
        <v>68183</v>
      </c>
    </row>
    <row r="980" spans="1:10">
      <c r="A980" s="9" t="s">
        <v>68184</v>
      </c>
      <c r="B980" s="13" t="s">
        <v>68185</v>
      </c>
      <c r="C980" s="13" t="s">
        <v>68185</v>
      </c>
      <c r="D980" s="13" t="s">
        <v>68185</v>
      </c>
      <c r="E980" s="13" t="s">
        <v>68185</v>
      </c>
      <c r="F980" s="13" t="s">
        <v>68185</v>
      </c>
      <c r="G980" s="5" t="s">
        <v>68185</v>
      </c>
      <c r="H980" s="6" t="s">
        <v>68185</v>
      </c>
      <c r="I980" s="7" t="s">
        <v>68185</v>
      </c>
    </row>
    <row r="981" spans="1:10">
      <c r="A981" s="9" t="s">
        <v>68186</v>
      </c>
      <c r="B981" s="13" t="s">
        <v>68187</v>
      </c>
      <c r="C981" s="13" t="s">
        <v>68187</v>
      </c>
      <c r="D981" s="13" t="s">
        <v>68187</v>
      </c>
      <c r="E981" s="13" t="s">
        <v>68187</v>
      </c>
      <c r="F981" s="13" t="s">
        <v>68187</v>
      </c>
      <c r="G981" s="5" t="s">
        <v>68187</v>
      </c>
      <c r="H981" s="6" t="s">
        <v>68187</v>
      </c>
      <c r="I981" s="7" t="s">
        <v>68187</v>
      </c>
    </row>
    <row r="982" spans="1:10">
      <c r="A982" s="9" t="s">
        <v>68188</v>
      </c>
      <c r="B982" s="6" t="s">
        <v>68189</v>
      </c>
      <c r="C982" s="6" t="s">
        <v>68190</v>
      </c>
      <c r="D982" s="6" t="s">
        <v>68191</v>
      </c>
      <c r="E982" s="6" t="s">
        <v>68192</v>
      </c>
      <c r="F982" s="6" t="s">
        <v>68193</v>
      </c>
      <c r="G982" s="5" t="s">
        <v>68194</v>
      </c>
      <c r="H982" s="6" t="s">
        <v>68195</v>
      </c>
      <c r="I982" s="7" t="s">
        <v>68192</v>
      </c>
    </row>
    <row r="983" spans="1:10">
      <c r="A983" s="9" t="s">
        <v>68196</v>
      </c>
      <c r="B983" s="6" t="s">
        <v>68197</v>
      </c>
      <c r="C983" s="6" t="s">
        <v>68198</v>
      </c>
      <c r="D983" s="6" t="s">
        <v>68199</v>
      </c>
      <c r="E983" s="6" t="s">
        <v>68200</v>
      </c>
      <c r="F983" s="6" t="s">
        <v>68201</v>
      </c>
      <c r="G983" s="5" t="s">
        <v>68202</v>
      </c>
      <c r="H983" s="6" t="s">
        <v>68203</v>
      </c>
      <c r="I983" s="7" t="s">
        <v>68204</v>
      </c>
    </row>
    <row r="984" spans="1:10">
      <c r="A984" s="10" t="s">
        <v>68205</v>
      </c>
      <c r="B984" s="5" t="s">
        <v>19238</v>
      </c>
      <c r="C984" s="5" t="s">
        <v>19239</v>
      </c>
      <c r="D984" s="5" t="s">
        <v>19240</v>
      </c>
      <c r="E984" s="5" t="s">
        <v>19241</v>
      </c>
      <c r="F984" s="5" t="s">
        <v>19242</v>
      </c>
      <c r="G984" s="5" t="s">
        <v>19243</v>
      </c>
      <c r="H984" s="6" t="s">
        <v>19244</v>
      </c>
      <c r="I984" s="7" t="s">
        <v>19241</v>
      </c>
      <c r="J984" s="13"/>
    </row>
    <row r="985" spans="1:10">
      <c r="A985" s="38" t="s">
        <v>68206</v>
      </c>
      <c r="B985" s="6" t="s">
        <v>68207</v>
      </c>
      <c r="C985" s="6" t="s">
        <v>68208</v>
      </c>
      <c r="D985" s="187" t="s">
        <v>68209</v>
      </c>
      <c r="E985" s="187" t="s">
        <v>68210</v>
      </c>
      <c r="F985" s="187" t="s">
        <v>68211</v>
      </c>
      <c r="G985" s="100" t="s">
        <v>68212</v>
      </c>
      <c r="H985" s="6" t="s">
        <v>68213</v>
      </c>
      <c r="I985" s="7" t="s">
        <v>68214</v>
      </c>
    </row>
    <row r="986" spans="1:10">
      <c r="A986" s="38" t="s">
        <v>68215</v>
      </c>
      <c r="B986" s="6" t="s">
        <v>68216</v>
      </c>
      <c r="C986" s="6" t="s">
        <v>68217</v>
      </c>
      <c r="D986" s="6" t="s">
        <v>68218</v>
      </c>
      <c r="E986" s="6" t="s">
        <v>68219</v>
      </c>
      <c r="F986" s="48" t="s">
        <v>68220</v>
      </c>
      <c r="G986" s="100" t="s">
        <v>68221</v>
      </c>
      <c r="H986" s="6" t="s">
        <v>68222</v>
      </c>
      <c r="I986" s="7" t="s">
        <v>68223</v>
      </c>
    </row>
    <row r="987" spans="1:10">
      <c r="A987" s="38" t="s">
        <v>68224</v>
      </c>
      <c r="B987" s="6" t="s">
        <v>68225</v>
      </c>
      <c r="C987" s="6" t="s">
        <v>68226</v>
      </c>
      <c r="D987" s="6" t="s">
        <v>68227</v>
      </c>
      <c r="E987" s="6" t="s">
        <v>68228</v>
      </c>
      <c r="F987" s="6" t="s">
        <v>68229</v>
      </c>
      <c r="G987" s="100" t="s">
        <v>68230</v>
      </c>
      <c r="H987" s="6" t="s">
        <v>68231</v>
      </c>
      <c r="I987" s="7" t="s">
        <v>68232</v>
      </c>
    </row>
    <row r="988" spans="1:10">
      <c r="A988" s="38" t="s">
        <v>68233</v>
      </c>
      <c r="B988" s="6" t="s">
        <v>68234</v>
      </c>
      <c r="C988" s="6" t="s">
        <v>68235</v>
      </c>
      <c r="D988" s="6" t="s">
        <v>68236</v>
      </c>
      <c r="E988" s="6" t="s">
        <v>68237</v>
      </c>
      <c r="F988" s="6" t="s">
        <v>68238</v>
      </c>
      <c r="G988" s="100" t="s">
        <v>68239</v>
      </c>
      <c r="H988" s="6" t="s">
        <v>68240</v>
      </c>
      <c r="I988" s="7" t="s">
        <v>68241</v>
      </c>
    </row>
    <row r="989" spans="1:10">
      <c r="A989" s="38" t="s">
        <v>68242</v>
      </c>
      <c r="B989" s="6" t="s">
        <v>68243</v>
      </c>
      <c r="C989" s="6" t="s">
        <v>68244</v>
      </c>
      <c r="D989" s="6" t="s">
        <v>66146</v>
      </c>
      <c r="E989" s="6" t="s">
        <v>68245</v>
      </c>
      <c r="F989" s="6" t="s">
        <v>66148</v>
      </c>
      <c r="G989" s="100" t="s">
        <v>68246</v>
      </c>
      <c r="H989" s="6" t="s">
        <v>68247</v>
      </c>
      <c r="I989" s="7" t="s">
        <v>68248</v>
      </c>
    </row>
    <row r="990" spans="1:10">
      <c r="A990" s="38" t="s">
        <v>68249</v>
      </c>
      <c r="B990" s="6" t="s">
        <v>63085</v>
      </c>
      <c r="C990" s="6" t="s">
        <v>63086</v>
      </c>
      <c r="D990" s="6" t="s">
        <v>63087</v>
      </c>
      <c r="E990" s="6" t="s">
        <v>68250</v>
      </c>
      <c r="F990" s="6" t="s">
        <v>63089</v>
      </c>
      <c r="G990" s="100" t="s">
        <v>68251</v>
      </c>
      <c r="H990" s="6" t="s">
        <v>63090</v>
      </c>
      <c r="I990" s="7" t="s">
        <v>63091</v>
      </c>
    </row>
    <row r="991" spans="1:10">
      <c r="A991" s="38" t="s">
        <v>68252</v>
      </c>
      <c r="B991" s="6" t="s">
        <v>68253</v>
      </c>
      <c r="C991" s="6" t="s">
        <v>68254</v>
      </c>
      <c r="D991" s="6" t="s">
        <v>68255</v>
      </c>
      <c r="E991" s="6" t="s">
        <v>68256</v>
      </c>
      <c r="F991" s="6" t="s">
        <v>68257</v>
      </c>
      <c r="G991" s="100" t="s">
        <v>68258</v>
      </c>
      <c r="H991" s="6" t="s">
        <v>68259</v>
      </c>
      <c r="I991" s="7" t="s">
        <v>68260</v>
      </c>
    </row>
    <row r="992" spans="1:10">
      <c r="A992" s="38" t="s">
        <v>68261</v>
      </c>
      <c r="B992" s="6" t="s">
        <v>68262</v>
      </c>
      <c r="C992" s="6" t="s">
        <v>68263</v>
      </c>
      <c r="D992" s="6" t="s">
        <v>68264</v>
      </c>
      <c r="E992" s="6" t="s">
        <v>68265</v>
      </c>
      <c r="F992" s="6" t="s">
        <v>68266</v>
      </c>
      <c r="G992" s="100" t="s">
        <v>68267</v>
      </c>
      <c r="H992" s="6" t="s">
        <v>68268</v>
      </c>
      <c r="I992" s="7" t="s">
        <v>68269</v>
      </c>
    </row>
    <row r="993" spans="1:12">
      <c r="A993" s="38" t="s">
        <v>68270</v>
      </c>
      <c r="B993" s="6" t="s">
        <v>68271</v>
      </c>
      <c r="C993" s="6" t="s">
        <v>68272</v>
      </c>
      <c r="D993" s="6" t="s">
        <v>68273</v>
      </c>
      <c r="E993" s="6" t="s">
        <v>68274</v>
      </c>
      <c r="F993" s="6" t="s">
        <v>68275</v>
      </c>
      <c r="G993" s="100" t="s">
        <v>68276</v>
      </c>
      <c r="H993" s="6" t="s">
        <v>68277</v>
      </c>
      <c r="I993" s="7" t="s">
        <v>68278</v>
      </c>
    </row>
    <row r="994" spans="1:12">
      <c r="A994" s="38" t="s">
        <v>68279</v>
      </c>
      <c r="B994" s="4" t="s">
        <v>68280</v>
      </c>
      <c r="C994" s="4" t="s">
        <v>64771</v>
      </c>
      <c r="D994" s="16" t="s">
        <v>62561</v>
      </c>
      <c r="E994" s="41" t="s">
        <v>64771</v>
      </c>
      <c r="F994" s="27" t="s">
        <v>64771</v>
      </c>
      <c r="G994" s="100" t="s">
        <v>64096</v>
      </c>
      <c r="H994" s="6" t="s">
        <v>68281</v>
      </c>
      <c r="I994" s="7" t="s">
        <v>64771</v>
      </c>
      <c r="J994" s="3" t="s">
        <v>64029</v>
      </c>
      <c r="K994" s="3"/>
      <c r="L994" s="5" t="s">
        <v>57</v>
      </c>
    </row>
    <row r="995" spans="1:12">
      <c r="A995" s="38" t="s">
        <v>68282</v>
      </c>
      <c r="B995" s="5" t="s">
        <v>19410</v>
      </c>
      <c r="C995" s="5" t="s">
        <v>19411</v>
      </c>
      <c r="D995" s="5" t="s">
        <v>19412</v>
      </c>
      <c r="E995" s="5" t="s">
        <v>19413</v>
      </c>
      <c r="F995" s="5" t="s">
        <v>19414</v>
      </c>
      <c r="G995" s="100" t="s">
        <v>68283</v>
      </c>
      <c r="H995" s="6" t="s">
        <v>19416</v>
      </c>
      <c r="I995" s="7" t="s">
        <v>19417</v>
      </c>
      <c r="J995" s="13"/>
    </row>
    <row r="996" spans="1:12">
      <c r="A996" s="38" t="s">
        <v>68284</v>
      </c>
      <c r="B996" s="7" t="s">
        <v>63629</v>
      </c>
      <c r="C996" s="7" t="s">
        <v>68285</v>
      </c>
      <c r="D996" s="7" t="s">
        <v>68286</v>
      </c>
      <c r="E996" s="7" t="s">
        <v>68287</v>
      </c>
      <c r="F996" s="7" t="s">
        <v>68288</v>
      </c>
      <c r="G996" s="100" t="s">
        <v>2419</v>
      </c>
      <c r="H996" s="6" t="s">
        <v>68289</v>
      </c>
      <c r="I996" s="7" t="s">
        <v>68290</v>
      </c>
    </row>
    <row r="997" spans="1:12">
      <c r="A997" s="38" t="s">
        <v>68291</v>
      </c>
      <c r="B997" s="4" t="s">
        <v>68292</v>
      </c>
      <c r="C997" s="4" t="s">
        <v>68293</v>
      </c>
      <c r="D997" s="4" t="s">
        <v>68294</v>
      </c>
      <c r="E997" s="4" t="s">
        <v>68295</v>
      </c>
      <c r="F997" s="4" t="s">
        <v>68296</v>
      </c>
      <c r="G997" s="100" t="s">
        <v>68297</v>
      </c>
      <c r="H997" s="6" t="s">
        <v>68298</v>
      </c>
      <c r="I997" s="7" t="s">
        <v>68299</v>
      </c>
    </row>
    <row r="998" spans="1:12">
      <c r="A998" s="38" t="s">
        <v>68300</v>
      </c>
      <c r="B998" s="13" t="s">
        <v>68301</v>
      </c>
      <c r="C998" s="13" t="s">
        <v>68302</v>
      </c>
      <c r="D998" s="6" t="s">
        <v>68303</v>
      </c>
      <c r="E998" s="6" t="s">
        <v>68304</v>
      </c>
      <c r="F998" s="6" t="s">
        <v>68305</v>
      </c>
      <c r="G998" s="100" t="s">
        <v>68306</v>
      </c>
      <c r="H998" s="6" t="s">
        <v>68307</v>
      </c>
      <c r="I998" s="7" t="s">
        <v>68308</v>
      </c>
    </row>
    <row r="999" spans="1:12">
      <c r="A999" s="38" t="s">
        <v>68309</v>
      </c>
      <c r="B999" s="13" t="s">
        <v>68310</v>
      </c>
      <c r="C999" s="13" t="s">
        <v>68311</v>
      </c>
      <c r="D999" s="6" t="s">
        <v>68312</v>
      </c>
      <c r="E999" s="6" t="s">
        <v>68313</v>
      </c>
      <c r="F999" s="6" t="s">
        <v>68314</v>
      </c>
      <c r="G999" s="100" t="s">
        <v>68315</v>
      </c>
      <c r="H999" s="6" t="s">
        <v>68316</v>
      </c>
      <c r="I999" s="7" t="s">
        <v>68317</v>
      </c>
    </row>
    <row r="1000" spans="1:12">
      <c r="A1000" s="38" t="s">
        <v>68318</v>
      </c>
      <c r="B1000" s="13" t="s">
        <v>68319</v>
      </c>
      <c r="C1000" s="13" t="s">
        <v>68320</v>
      </c>
      <c r="D1000" s="6" t="s">
        <v>68321</v>
      </c>
      <c r="E1000" s="6" t="s">
        <v>68322</v>
      </c>
      <c r="F1000" s="6" t="s">
        <v>68323</v>
      </c>
      <c r="G1000" s="100" t="s">
        <v>68324</v>
      </c>
      <c r="H1000" s="6" t="s">
        <v>68325</v>
      </c>
      <c r="I1000" s="7" t="s">
        <v>68326</v>
      </c>
    </row>
    <row r="1001" spans="1:12">
      <c r="A1001" s="38" t="s">
        <v>68327</v>
      </c>
      <c r="B1001" s="13" t="s">
        <v>68328</v>
      </c>
      <c r="C1001" s="13" t="s">
        <v>68329</v>
      </c>
      <c r="D1001" s="6" t="s">
        <v>68330</v>
      </c>
      <c r="E1001" s="6" t="s">
        <v>68331</v>
      </c>
      <c r="F1001" s="6" t="s">
        <v>68332</v>
      </c>
      <c r="G1001" s="100" t="s">
        <v>68333</v>
      </c>
      <c r="H1001" s="6" t="s">
        <v>68334</v>
      </c>
      <c r="I1001" s="7" t="s">
        <v>68335</v>
      </c>
    </row>
    <row r="1002" spans="1:12">
      <c r="A1002" s="38" t="s">
        <v>68336</v>
      </c>
      <c r="B1002" s="13" t="s">
        <v>68337</v>
      </c>
      <c r="C1002" s="13" t="s">
        <v>68338</v>
      </c>
      <c r="D1002" s="6" t="s">
        <v>68339</v>
      </c>
      <c r="E1002" s="6" t="s">
        <v>68340</v>
      </c>
      <c r="F1002" s="6" t="s">
        <v>68341</v>
      </c>
      <c r="G1002" s="100" t="s">
        <v>68342</v>
      </c>
      <c r="H1002" s="6" t="s">
        <v>68343</v>
      </c>
      <c r="I1002" s="7" t="s">
        <v>68344</v>
      </c>
    </row>
    <row r="1003" spans="1:12">
      <c r="A1003" s="38" t="s">
        <v>68345</v>
      </c>
      <c r="B1003" s="13" t="s">
        <v>68346</v>
      </c>
      <c r="C1003" s="13" t="s">
        <v>68347</v>
      </c>
      <c r="D1003" s="6" t="s">
        <v>68348</v>
      </c>
      <c r="E1003" s="6" t="s">
        <v>68349</v>
      </c>
      <c r="F1003" s="6" t="s">
        <v>68350</v>
      </c>
      <c r="G1003" s="100" t="s">
        <v>68351</v>
      </c>
      <c r="H1003" s="6" t="s">
        <v>68352</v>
      </c>
      <c r="I1003" s="7" t="s">
        <v>68353</v>
      </c>
    </row>
    <row r="1004" spans="1:12">
      <c r="A1004" s="38" t="s">
        <v>68354</v>
      </c>
      <c r="B1004" s="13" t="s">
        <v>68355</v>
      </c>
      <c r="C1004" s="13" t="s">
        <v>68355</v>
      </c>
      <c r="D1004" s="13" t="s">
        <v>68355</v>
      </c>
      <c r="E1004" s="13" t="s">
        <v>68355</v>
      </c>
      <c r="F1004" s="13" t="s">
        <v>68355</v>
      </c>
      <c r="G1004" s="100" t="s">
        <v>68355</v>
      </c>
      <c r="H1004" s="13" t="s">
        <v>68355</v>
      </c>
      <c r="I1004" s="7" t="s">
        <v>68355</v>
      </c>
    </row>
    <row r="1005" spans="1:12">
      <c r="A1005" s="38" t="s">
        <v>68356</v>
      </c>
      <c r="B1005" s="13" t="s">
        <v>68357</v>
      </c>
      <c r="C1005" s="13" t="s">
        <v>68357</v>
      </c>
      <c r="D1005" s="13" t="s">
        <v>68357</v>
      </c>
      <c r="E1005" s="13" t="s">
        <v>68357</v>
      </c>
      <c r="F1005" s="13" t="s">
        <v>68357</v>
      </c>
      <c r="G1005" s="100" t="s">
        <v>68357</v>
      </c>
      <c r="H1005" s="13" t="s">
        <v>68357</v>
      </c>
      <c r="I1005" s="7" t="s">
        <v>68357</v>
      </c>
    </row>
    <row r="1006" spans="1:12">
      <c r="A1006" s="38" t="s">
        <v>68358</v>
      </c>
      <c r="B1006" s="13" t="s">
        <v>15229</v>
      </c>
      <c r="C1006" s="13" t="s">
        <v>15230</v>
      </c>
      <c r="D1006" s="13" t="s">
        <v>15231</v>
      </c>
      <c r="E1006" s="13" t="s">
        <v>15232</v>
      </c>
      <c r="F1006" s="13" t="s">
        <v>15233</v>
      </c>
      <c r="G1006" s="100" t="s">
        <v>15234</v>
      </c>
      <c r="H1006" s="6" t="s">
        <v>15235</v>
      </c>
      <c r="I1006" s="7" t="s">
        <v>15236</v>
      </c>
    </row>
    <row r="1007" spans="1:12">
      <c r="A1007" s="38" t="s">
        <v>68359</v>
      </c>
      <c r="B1007" s="13" t="s">
        <v>68360</v>
      </c>
      <c r="C1007" s="13" t="s">
        <v>68360</v>
      </c>
      <c r="D1007" s="13" t="s">
        <v>68360</v>
      </c>
      <c r="E1007" s="13" t="s">
        <v>68360</v>
      </c>
      <c r="F1007" s="13" t="s">
        <v>68360</v>
      </c>
      <c r="G1007" s="100" t="s">
        <v>68361</v>
      </c>
      <c r="H1007" s="13" t="s">
        <v>68360</v>
      </c>
      <c r="I1007" s="7" t="s">
        <v>68360</v>
      </c>
    </row>
    <row r="1008" spans="1:12">
      <c r="A1008" s="38" t="s">
        <v>68362</v>
      </c>
      <c r="B1008" s="13" t="s">
        <v>68363</v>
      </c>
      <c r="C1008" s="13" t="s">
        <v>68363</v>
      </c>
      <c r="D1008" s="13" t="s">
        <v>68363</v>
      </c>
      <c r="E1008" s="13" t="s">
        <v>68363</v>
      </c>
      <c r="F1008" s="13" t="s">
        <v>68363</v>
      </c>
      <c r="G1008" s="100" t="s">
        <v>68364</v>
      </c>
      <c r="H1008" s="13" t="s">
        <v>68363</v>
      </c>
      <c r="I1008" s="7" t="s">
        <v>68363</v>
      </c>
    </row>
    <row r="1009" spans="1:12">
      <c r="A1009" s="38" t="s">
        <v>68365</v>
      </c>
      <c r="B1009" s="13" t="s">
        <v>9569</v>
      </c>
      <c r="C1009" s="13" t="s">
        <v>9569</v>
      </c>
      <c r="D1009" s="13" t="s">
        <v>9569</v>
      </c>
      <c r="E1009" s="13" t="s">
        <v>9569</v>
      </c>
      <c r="F1009" s="13" t="s">
        <v>9569</v>
      </c>
      <c r="G1009" s="100" t="s">
        <v>68366</v>
      </c>
      <c r="H1009" s="13" t="s">
        <v>9569</v>
      </c>
      <c r="I1009" s="7" t="s">
        <v>9569</v>
      </c>
    </row>
    <row r="1010" spans="1:12">
      <c r="A1010" s="38" t="s">
        <v>68367</v>
      </c>
      <c r="B1010" s="13" t="s">
        <v>15219</v>
      </c>
      <c r="C1010" s="13" t="s">
        <v>15219</v>
      </c>
      <c r="D1010" s="13" t="s">
        <v>15219</v>
      </c>
      <c r="E1010" s="13" t="s">
        <v>15219</v>
      </c>
      <c r="F1010" s="13" t="s">
        <v>15219</v>
      </c>
      <c r="G1010" s="100" t="s">
        <v>68368</v>
      </c>
      <c r="H1010" s="13" t="s">
        <v>15219</v>
      </c>
      <c r="I1010" s="7" t="s">
        <v>15219</v>
      </c>
    </row>
    <row r="1011" spans="1:12">
      <c r="A1011" s="38" t="s">
        <v>68369</v>
      </c>
      <c r="B1011" s="4" t="s">
        <v>63407</v>
      </c>
      <c r="C1011" s="4" t="s">
        <v>63408</v>
      </c>
      <c r="D1011" s="16" t="s">
        <v>63409</v>
      </c>
      <c r="E1011" s="41" t="s">
        <v>63410</v>
      </c>
      <c r="F1011" s="27" t="s">
        <v>63411</v>
      </c>
      <c r="G1011" s="100" t="s">
        <v>68370</v>
      </c>
      <c r="H1011" s="6" t="s">
        <v>63413</v>
      </c>
      <c r="I1011" s="7" t="s">
        <v>63414</v>
      </c>
    </row>
    <row r="1012" spans="1:12">
      <c r="A1012" s="38" t="s">
        <v>68371</v>
      </c>
      <c r="B1012" s="4" t="s">
        <v>14847</v>
      </c>
      <c r="C1012" s="4" t="s">
        <v>68372</v>
      </c>
      <c r="D1012" s="16" t="s">
        <v>9791</v>
      </c>
      <c r="E1012" s="41" t="s">
        <v>14847</v>
      </c>
      <c r="F1012" s="27" t="s">
        <v>14833</v>
      </c>
      <c r="G1012" s="100" t="s">
        <v>68373</v>
      </c>
      <c r="H1012" s="6" t="s">
        <v>68374</v>
      </c>
      <c r="I1012" s="7" t="s">
        <v>14847</v>
      </c>
      <c r="J1012" s="3" t="s">
        <v>17</v>
      </c>
      <c r="K1012" s="3"/>
      <c r="L1012" s="5" t="s">
        <v>57</v>
      </c>
    </row>
    <row r="1013" spans="1:12">
      <c r="A1013" s="38" t="s">
        <v>68375</v>
      </c>
      <c r="B1013" s="13" t="s">
        <v>68376</v>
      </c>
      <c r="C1013" s="13" t="s">
        <v>68377</v>
      </c>
      <c r="D1013" s="6" t="s">
        <v>68378</v>
      </c>
      <c r="E1013" s="6" t="s">
        <v>68379</v>
      </c>
      <c r="F1013" s="6" t="s">
        <v>68380</v>
      </c>
      <c r="G1013" s="100" t="s">
        <v>68381</v>
      </c>
      <c r="H1013" s="6" t="s">
        <v>68382</v>
      </c>
      <c r="I1013" s="7" t="s">
        <v>68383</v>
      </c>
    </row>
    <row r="1014" spans="1:12">
      <c r="A1014" s="38" t="s">
        <v>68384</v>
      </c>
      <c r="B1014" s="13" t="s">
        <v>68385</v>
      </c>
      <c r="C1014" s="13" t="s">
        <v>68386</v>
      </c>
      <c r="D1014" s="6" t="s">
        <v>68387</v>
      </c>
      <c r="E1014" s="6" t="s">
        <v>68388</v>
      </c>
      <c r="F1014" s="6" t="s">
        <v>68389</v>
      </c>
      <c r="G1014" s="100" t="s">
        <v>68390</v>
      </c>
      <c r="H1014" s="6" t="s">
        <v>68391</v>
      </c>
      <c r="I1014" s="7" t="s">
        <v>68392</v>
      </c>
    </row>
    <row r="1015" spans="1:12">
      <c r="A1015" s="38" t="s">
        <v>68393</v>
      </c>
      <c r="B1015" s="4" t="s">
        <v>68394</v>
      </c>
      <c r="C1015" s="4" t="s">
        <v>68395</v>
      </c>
      <c r="D1015" s="6" t="s">
        <v>68396</v>
      </c>
      <c r="E1015" s="6" t="s">
        <v>68397</v>
      </c>
      <c r="F1015" s="6" t="s">
        <v>68398</v>
      </c>
      <c r="G1015" s="100" t="s">
        <v>68399</v>
      </c>
      <c r="H1015" s="6" t="s">
        <v>68400</v>
      </c>
      <c r="I1015" s="7" t="s">
        <v>19310</v>
      </c>
      <c r="J1015" s="8"/>
    </row>
    <row r="1016" spans="1:12">
      <c r="A1016" s="38" t="s">
        <v>68401</v>
      </c>
      <c r="B1016" s="13" t="s">
        <v>68402</v>
      </c>
      <c r="C1016" s="13" t="s">
        <v>68403</v>
      </c>
      <c r="D1016" s="6" t="s">
        <v>68404</v>
      </c>
      <c r="E1016" s="6" t="s">
        <v>68405</v>
      </c>
      <c r="F1016" s="6" t="s">
        <v>68406</v>
      </c>
      <c r="G1016" s="100" t="s">
        <v>68407</v>
      </c>
      <c r="H1016" s="6" t="s">
        <v>68408</v>
      </c>
      <c r="I1016" s="7" t="s">
        <v>68409</v>
      </c>
    </row>
    <row r="1017" spans="1:12">
      <c r="A1017" s="38" t="s">
        <v>68410</v>
      </c>
      <c r="B1017" s="6" t="s">
        <v>12321</v>
      </c>
      <c r="C1017" s="6" t="s">
        <v>12321</v>
      </c>
      <c r="D1017" s="6" t="s">
        <v>12321</v>
      </c>
      <c r="E1017" s="6" t="s">
        <v>12321</v>
      </c>
      <c r="F1017" s="6" t="s">
        <v>12321</v>
      </c>
      <c r="G1017" s="100" t="s">
        <v>12321</v>
      </c>
      <c r="H1017" s="6" t="s">
        <v>12321</v>
      </c>
      <c r="I1017" s="7" t="s">
        <v>12321</v>
      </c>
    </row>
    <row r="1018" spans="1:12">
      <c r="A1018" s="38" t="s">
        <v>68411</v>
      </c>
      <c r="B1018" s="6" t="s">
        <v>68412</v>
      </c>
      <c r="C1018" s="6" t="s">
        <v>68412</v>
      </c>
      <c r="D1018" s="6" t="s">
        <v>68412</v>
      </c>
      <c r="E1018" s="6" t="s">
        <v>68412</v>
      </c>
      <c r="F1018" s="6" t="s">
        <v>68412</v>
      </c>
      <c r="G1018" s="100" t="s">
        <v>68412</v>
      </c>
      <c r="H1018" s="6" t="s">
        <v>68412</v>
      </c>
      <c r="I1018" s="7" t="s">
        <v>68412</v>
      </c>
    </row>
    <row r="1019" spans="1:12">
      <c r="A1019" s="38" t="s">
        <v>68413</v>
      </c>
      <c r="B1019" s="6" t="s">
        <v>68414</v>
      </c>
      <c r="C1019" s="6" t="s">
        <v>68415</v>
      </c>
      <c r="D1019" s="6" t="s">
        <v>68416</v>
      </c>
      <c r="E1019" s="6" t="s">
        <v>68417</v>
      </c>
      <c r="F1019" s="6" t="s">
        <v>68418</v>
      </c>
      <c r="G1019" s="100" t="s">
        <v>68419</v>
      </c>
      <c r="H1019" s="6" t="s">
        <v>68420</v>
      </c>
      <c r="I1019" s="7" t="s">
        <v>68421</v>
      </c>
    </row>
    <row r="1020" spans="1:12">
      <c r="A1020" s="38" t="s">
        <v>68422</v>
      </c>
      <c r="B1020" s="4" t="s">
        <v>68423</v>
      </c>
      <c r="C1020" s="4" t="s">
        <v>68424</v>
      </c>
      <c r="D1020" s="6" t="s">
        <v>63505</v>
      </c>
      <c r="E1020" s="6" t="s">
        <v>68425</v>
      </c>
      <c r="F1020" s="6" t="s">
        <v>68426</v>
      </c>
      <c r="G1020" s="100" t="s">
        <v>63508</v>
      </c>
      <c r="H1020" s="6" t="s">
        <v>68427</v>
      </c>
      <c r="I1020" s="7" t="s">
        <v>68428</v>
      </c>
      <c r="J1020" s="3" t="s">
        <v>17</v>
      </c>
      <c r="K1020" s="3"/>
      <c r="L1020" s="5" t="s">
        <v>57</v>
      </c>
    </row>
    <row r="1021" spans="1:12">
      <c r="A1021" s="38" t="s">
        <v>68429</v>
      </c>
      <c r="B1021" s="4" t="s">
        <v>68430</v>
      </c>
      <c r="C1021" s="4" t="s">
        <v>68431</v>
      </c>
      <c r="D1021" s="6" t="s">
        <v>62805</v>
      </c>
      <c r="E1021" s="6" t="s">
        <v>68432</v>
      </c>
      <c r="F1021" s="6" t="s">
        <v>68433</v>
      </c>
      <c r="G1021" s="100" t="s">
        <v>62808</v>
      </c>
      <c r="H1021" s="6" t="s">
        <v>62559</v>
      </c>
      <c r="I1021" s="7" t="s">
        <v>68434</v>
      </c>
    </row>
    <row r="1022" spans="1:12">
      <c r="A1022" s="38" t="s">
        <v>68435</v>
      </c>
      <c r="B1022" s="6" t="s">
        <v>68436</v>
      </c>
      <c r="C1022" s="6" t="s">
        <v>68437</v>
      </c>
      <c r="D1022" s="6" t="s">
        <v>68438</v>
      </c>
      <c r="E1022" s="6" t="s">
        <v>68439</v>
      </c>
      <c r="F1022" s="6" t="s">
        <v>68440</v>
      </c>
      <c r="G1022" s="100" t="s">
        <v>68441</v>
      </c>
      <c r="H1022" s="6" t="s">
        <v>68442</v>
      </c>
      <c r="I1022" s="7" t="s">
        <v>68443</v>
      </c>
    </row>
    <row r="1023" spans="1:12">
      <c r="A1023" s="38" t="s">
        <v>68444</v>
      </c>
      <c r="B1023" s="6" t="s">
        <v>68445</v>
      </c>
      <c r="C1023" s="6" t="s">
        <v>68445</v>
      </c>
      <c r="D1023" s="6" t="s">
        <v>68446</v>
      </c>
      <c r="E1023" s="6" t="s">
        <v>68447</v>
      </c>
      <c r="F1023" s="6" t="s">
        <v>68448</v>
      </c>
      <c r="G1023" s="100" t="str">
        <f ca="1">IFERROR(__xludf.DUMMYFUNCTION("GOOGLETRANSLATE(B1023,""en"",""zh_cn"")"),"笔记")</f>
        <v>笔记</v>
      </c>
      <c r="H1023" s="6" t="s">
        <v>68449</v>
      </c>
      <c r="I1023" s="7" t="s">
        <v>68447</v>
      </c>
    </row>
    <row r="1024" spans="1:12">
      <c r="A1024" s="38" t="s">
        <v>68450</v>
      </c>
      <c r="B1024" s="4" t="s">
        <v>15207</v>
      </c>
      <c r="C1024" s="4" t="s">
        <v>15207</v>
      </c>
      <c r="D1024" s="16" t="s">
        <v>15207</v>
      </c>
      <c r="E1024" s="41" t="s">
        <v>15207</v>
      </c>
      <c r="F1024" s="27" t="s">
        <v>15207</v>
      </c>
      <c r="G1024" s="3" t="s">
        <v>15207</v>
      </c>
      <c r="H1024" s="6" t="s">
        <v>15207</v>
      </c>
      <c r="I1024" s="7" t="s">
        <v>15207</v>
      </c>
    </row>
    <row r="1025" spans="1:25">
      <c r="A1025" s="38" t="s">
        <v>68451</v>
      </c>
      <c r="B1025" s="46" t="s">
        <v>67304</v>
      </c>
      <c r="C1025" s="46" t="s">
        <v>67305</v>
      </c>
      <c r="D1025" s="46" t="s">
        <v>67306</v>
      </c>
      <c r="E1025" s="46" t="s">
        <v>8151</v>
      </c>
      <c r="F1025" s="46" t="s">
        <v>67307</v>
      </c>
      <c r="G1025" s="5" t="s">
        <v>67308</v>
      </c>
      <c r="H1025" s="6" t="s">
        <v>8154</v>
      </c>
      <c r="I1025" s="7" t="s">
        <v>67309</v>
      </c>
    </row>
    <row r="1026" spans="1:25">
      <c r="A1026" s="38" t="s">
        <v>68452</v>
      </c>
      <c r="B1026" s="4" t="s">
        <v>68453</v>
      </c>
      <c r="C1026" s="4" t="s">
        <v>68453</v>
      </c>
      <c r="D1026" s="4" t="s">
        <v>68453</v>
      </c>
      <c r="E1026" s="4" t="s">
        <v>68453</v>
      </c>
      <c r="F1026" s="4" t="s">
        <v>68453</v>
      </c>
      <c r="G1026" s="4" t="s">
        <v>68453</v>
      </c>
      <c r="H1026" s="4" t="s">
        <v>68453</v>
      </c>
      <c r="I1026" s="7" t="s">
        <v>68453</v>
      </c>
    </row>
    <row r="1027" spans="1:25">
      <c r="A1027" s="38" t="s">
        <v>68454</v>
      </c>
      <c r="B1027" s="13" t="s">
        <v>68455</v>
      </c>
      <c r="C1027" s="13" t="s">
        <v>68456</v>
      </c>
      <c r="D1027" s="29" t="s">
        <v>68457</v>
      </c>
      <c r="E1027" s="41" t="s">
        <v>68458</v>
      </c>
      <c r="F1027" s="29" t="s">
        <v>68459</v>
      </c>
      <c r="G1027" s="5" t="s">
        <v>4641</v>
      </c>
      <c r="H1027" s="6" t="s">
        <v>68460</v>
      </c>
      <c r="I1027" s="7" t="s">
        <v>68461</v>
      </c>
      <c r="J1027" s="13" t="s">
        <v>4644</v>
      </c>
      <c r="K1027" s="13"/>
      <c r="L1027" s="13" t="s">
        <v>57</v>
      </c>
      <c r="M1027" s="13"/>
      <c r="N1027" s="13"/>
      <c r="O1027" s="13"/>
      <c r="P1027" s="13"/>
      <c r="Q1027" s="13"/>
      <c r="R1027" s="13"/>
      <c r="S1027" s="13"/>
      <c r="T1027" s="13"/>
      <c r="U1027" s="13"/>
      <c r="V1027" s="13"/>
      <c r="W1027" s="13"/>
      <c r="X1027" s="13"/>
      <c r="Y1027" s="13"/>
    </row>
    <row r="1028" spans="1:25">
      <c r="A1028" s="38" t="s">
        <v>68462</v>
      </c>
      <c r="B1028" s="13" t="s">
        <v>68463</v>
      </c>
      <c r="C1028" s="13" t="s">
        <v>68464</v>
      </c>
      <c r="D1028" s="29" t="s">
        <v>68465</v>
      </c>
      <c r="E1028" s="41" t="s">
        <v>68466</v>
      </c>
      <c r="F1028" s="29" t="s">
        <v>68467</v>
      </c>
      <c r="G1028" s="5" t="s">
        <v>4188</v>
      </c>
      <c r="H1028" s="6" t="s">
        <v>68468</v>
      </c>
      <c r="I1028" s="7" t="s">
        <v>68469</v>
      </c>
      <c r="J1028" s="13" t="s">
        <v>4644</v>
      </c>
      <c r="K1028" s="13"/>
      <c r="L1028" s="13" t="s">
        <v>57</v>
      </c>
      <c r="M1028" s="13"/>
      <c r="N1028" s="13"/>
      <c r="O1028" s="13"/>
      <c r="P1028" s="13"/>
      <c r="Q1028" s="13"/>
      <c r="R1028" s="13"/>
      <c r="S1028" s="13"/>
      <c r="T1028" s="13"/>
      <c r="U1028" s="13"/>
      <c r="V1028" s="13"/>
      <c r="W1028" s="13"/>
      <c r="X1028" s="13"/>
      <c r="Y1028" s="13"/>
    </row>
    <row r="1029" spans="1:25">
      <c r="A1029" s="38" t="s">
        <v>68470</v>
      </c>
      <c r="B1029" s="13" t="s">
        <v>68471</v>
      </c>
      <c r="C1029" s="13" t="s">
        <v>68472</v>
      </c>
      <c r="D1029" s="29" t="s">
        <v>68473</v>
      </c>
      <c r="E1029" s="41" t="s">
        <v>68474</v>
      </c>
      <c r="F1029" s="29" t="s">
        <v>68475</v>
      </c>
      <c r="G1029" s="5" t="s">
        <v>4659</v>
      </c>
      <c r="H1029" s="6" t="s">
        <v>68476</v>
      </c>
      <c r="I1029" s="7" t="s">
        <v>68477</v>
      </c>
      <c r="J1029" s="13" t="s">
        <v>4644</v>
      </c>
      <c r="K1029" s="13"/>
      <c r="L1029" s="13" t="s">
        <v>57</v>
      </c>
      <c r="M1029" s="13"/>
      <c r="N1029" s="13"/>
      <c r="O1029" s="13"/>
      <c r="P1029" s="13"/>
      <c r="Q1029" s="13"/>
      <c r="R1029" s="13"/>
      <c r="S1029" s="13"/>
      <c r="T1029" s="13"/>
      <c r="U1029" s="13"/>
      <c r="V1029" s="13"/>
      <c r="W1029" s="13"/>
      <c r="X1029" s="13"/>
      <c r="Y1029" s="13"/>
    </row>
    <row r="1030" spans="1:25">
      <c r="A1030" s="38" t="s">
        <v>68478</v>
      </c>
      <c r="B1030" s="13" t="s">
        <v>4585</v>
      </c>
      <c r="C1030" s="13" t="s">
        <v>4585</v>
      </c>
      <c r="D1030" s="13" t="s">
        <v>4585</v>
      </c>
      <c r="E1030" s="13" t="s">
        <v>4585</v>
      </c>
      <c r="F1030" s="13" t="s">
        <v>4585</v>
      </c>
      <c r="G1030" s="13" t="s">
        <v>4585</v>
      </c>
      <c r="H1030" s="13" t="s">
        <v>4585</v>
      </c>
      <c r="I1030" s="7" t="s">
        <v>4585</v>
      </c>
    </row>
    <row r="1031" spans="1:25">
      <c r="A1031" s="38" t="s">
        <v>68479</v>
      </c>
      <c r="B1031" s="13" t="s">
        <v>4587</v>
      </c>
      <c r="C1031" s="13" t="s">
        <v>4587</v>
      </c>
      <c r="D1031" s="13" t="s">
        <v>4587</v>
      </c>
      <c r="E1031" s="13" t="s">
        <v>4587</v>
      </c>
      <c r="F1031" s="13" t="s">
        <v>4587</v>
      </c>
      <c r="G1031" s="13" t="s">
        <v>4587</v>
      </c>
      <c r="H1031" s="13" t="s">
        <v>4587</v>
      </c>
      <c r="I1031" s="7" t="s">
        <v>4587</v>
      </c>
    </row>
    <row r="1032" spans="1:25">
      <c r="A1032" s="38" t="s">
        <v>68480</v>
      </c>
      <c r="B1032" s="13" t="s">
        <v>4589</v>
      </c>
      <c r="C1032" s="13" t="s">
        <v>4589</v>
      </c>
      <c r="D1032" s="13" t="s">
        <v>4589</v>
      </c>
      <c r="E1032" s="13" t="s">
        <v>4589</v>
      </c>
      <c r="F1032" s="13" t="s">
        <v>4589</v>
      </c>
      <c r="G1032" s="13" t="s">
        <v>4589</v>
      </c>
      <c r="H1032" s="13" t="s">
        <v>4589</v>
      </c>
      <c r="I1032" s="7" t="s">
        <v>4589</v>
      </c>
    </row>
    <row r="1033" spans="1:25">
      <c r="A1033" s="38" t="s">
        <v>68481</v>
      </c>
      <c r="B1033" s="13" t="s">
        <v>4591</v>
      </c>
      <c r="C1033" s="13" t="s">
        <v>4591</v>
      </c>
      <c r="D1033" s="13" t="s">
        <v>4591</v>
      </c>
      <c r="E1033" s="13" t="s">
        <v>4591</v>
      </c>
      <c r="F1033" s="13" t="s">
        <v>4591</v>
      </c>
      <c r="G1033" s="13" t="s">
        <v>4591</v>
      </c>
      <c r="H1033" s="13" t="s">
        <v>4591</v>
      </c>
      <c r="I1033" s="7" t="s">
        <v>4591</v>
      </c>
    </row>
    <row r="1034" spans="1:25">
      <c r="A1034" s="38" t="s">
        <v>68482</v>
      </c>
      <c r="B1034" s="13" t="s">
        <v>68483</v>
      </c>
      <c r="C1034" s="13" t="s">
        <v>68484</v>
      </c>
      <c r="D1034" s="6" t="s">
        <v>68485</v>
      </c>
      <c r="E1034" s="6" t="s">
        <v>68486</v>
      </c>
      <c r="F1034" s="6" t="s">
        <v>68487</v>
      </c>
      <c r="G1034" s="100" t="s">
        <v>68488</v>
      </c>
      <c r="H1034" s="6" t="s">
        <v>68489</v>
      </c>
      <c r="I1034" s="7" t="s">
        <v>68490</v>
      </c>
    </row>
    <row r="1035" spans="1:25">
      <c r="A1035" s="38" t="s">
        <v>68491</v>
      </c>
      <c r="B1035" s="13" t="s">
        <v>3717</v>
      </c>
      <c r="C1035" s="13" t="s">
        <v>3718</v>
      </c>
      <c r="D1035" s="13" t="s">
        <v>3717</v>
      </c>
      <c r="E1035" s="41" t="s">
        <v>3719</v>
      </c>
      <c r="F1035" s="13" t="s">
        <v>3720</v>
      </c>
      <c r="G1035" s="5" t="s">
        <v>3721</v>
      </c>
      <c r="H1035" s="6" t="s">
        <v>3722</v>
      </c>
      <c r="I1035" s="7" t="s">
        <v>3720</v>
      </c>
    </row>
    <row r="1036" spans="1:25">
      <c r="A1036" s="38" t="s">
        <v>68492</v>
      </c>
      <c r="B1036" s="24" t="s">
        <v>20748</v>
      </c>
      <c r="C1036" s="24" t="s">
        <v>20748</v>
      </c>
      <c r="D1036" s="24" t="s">
        <v>20748</v>
      </c>
      <c r="E1036" s="24" t="s">
        <v>20748</v>
      </c>
      <c r="F1036" s="24" t="s">
        <v>20748</v>
      </c>
      <c r="G1036" s="24" t="s">
        <v>20748</v>
      </c>
      <c r="H1036" s="6" t="s">
        <v>20748</v>
      </c>
      <c r="I1036" s="7" t="s">
        <v>20748</v>
      </c>
    </row>
    <row r="1037" spans="1:25">
      <c r="A1037" s="38" t="s">
        <v>68493</v>
      </c>
      <c r="B1037" s="13" t="s">
        <v>24356</v>
      </c>
      <c r="C1037" s="13" t="s">
        <v>24356</v>
      </c>
      <c r="D1037" s="6" t="s">
        <v>24357</v>
      </c>
      <c r="E1037" s="6" t="s">
        <v>14312</v>
      </c>
      <c r="F1037" s="6" t="s">
        <v>24358</v>
      </c>
      <c r="G1037" s="5" t="s">
        <v>64685</v>
      </c>
      <c r="H1037" s="6" t="s">
        <v>20774</v>
      </c>
      <c r="I1037" s="7" t="s">
        <v>24359</v>
      </c>
    </row>
    <row r="1038" spans="1:25">
      <c r="A1038" s="38" t="s">
        <v>68494</v>
      </c>
      <c r="B1038" s="13" t="s">
        <v>15360</v>
      </c>
      <c r="C1038" s="13" t="s">
        <v>15361</v>
      </c>
      <c r="D1038" s="13" t="s">
        <v>15360</v>
      </c>
      <c r="E1038" s="13" t="s">
        <v>15362</v>
      </c>
      <c r="F1038" s="13" t="s">
        <v>15363</v>
      </c>
      <c r="G1038" s="5" t="s">
        <v>15364</v>
      </c>
      <c r="H1038" s="6" t="s">
        <v>15365</v>
      </c>
      <c r="I1038" s="7" t="s">
        <v>15362</v>
      </c>
    </row>
    <row r="1039" spans="1:25">
      <c r="A1039" s="38" t="s">
        <v>68495</v>
      </c>
      <c r="B1039" s="4" t="s">
        <v>1772</v>
      </c>
      <c r="C1039" s="4" t="s">
        <v>1772</v>
      </c>
      <c r="D1039" s="16" t="s">
        <v>1773</v>
      </c>
      <c r="E1039" s="41" t="s">
        <v>1774</v>
      </c>
      <c r="F1039" s="27" t="s">
        <v>1774</v>
      </c>
      <c r="G1039" s="5" t="s">
        <v>1775</v>
      </c>
      <c r="H1039" s="6" t="s">
        <v>1776</v>
      </c>
      <c r="I1039" s="7" t="s">
        <v>1774</v>
      </c>
    </row>
    <row r="1040" spans="1:25">
      <c r="A1040" s="38" t="s">
        <v>68496</v>
      </c>
      <c r="B1040" s="4" t="s">
        <v>3724</v>
      </c>
      <c r="C1040" s="4" t="s">
        <v>3725</v>
      </c>
      <c r="D1040" s="16" t="s">
        <v>3725</v>
      </c>
      <c r="E1040" s="41" t="s">
        <v>3726</v>
      </c>
      <c r="F1040" s="27" t="s">
        <v>3724</v>
      </c>
      <c r="G1040" s="3" t="s">
        <v>3728</v>
      </c>
      <c r="H1040" s="6" t="s">
        <v>63670</v>
      </c>
      <c r="I1040" s="7" t="s">
        <v>3730</v>
      </c>
    </row>
    <row r="1041" spans="1:25">
      <c r="A1041" s="38" t="s">
        <v>68497</v>
      </c>
      <c r="B1041" s="13" t="s">
        <v>4750</v>
      </c>
      <c r="C1041" s="13" t="s">
        <v>4751</v>
      </c>
      <c r="D1041" s="3" t="s">
        <v>22594</v>
      </c>
      <c r="E1041" s="41" t="s">
        <v>4753</v>
      </c>
      <c r="F1041" s="13" t="s">
        <v>4754</v>
      </c>
      <c r="G1041" s="5" t="s">
        <v>4755</v>
      </c>
      <c r="H1041" s="6" t="s">
        <v>4756</v>
      </c>
      <c r="I1041" s="7" t="s">
        <v>4757</v>
      </c>
      <c r="J1041" s="13"/>
      <c r="K1041" s="13"/>
      <c r="L1041" s="13"/>
      <c r="M1041" s="13"/>
      <c r="N1041" s="13"/>
      <c r="O1041" s="13"/>
      <c r="P1041" s="13"/>
      <c r="Q1041" s="13"/>
      <c r="R1041" s="13"/>
      <c r="S1041" s="13"/>
      <c r="T1041" s="13"/>
      <c r="U1041" s="13"/>
      <c r="V1041" s="13"/>
      <c r="W1041" s="13"/>
      <c r="X1041" s="13"/>
      <c r="Y1041" s="13"/>
    </row>
    <row r="1042" spans="1:25">
      <c r="A1042" s="38" t="s">
        <v>68498</v>
      </c>
      <c r="B1042" s="23" t="s">
        <v>4759</v>
      </c>
      <c r="C1042" s="23" t="s">
        <v>68499</v>
      </c>
      <c r="D1042" s="23" t="s">
        <v>4761</v>
      </c>
      <c r="E1042" s="23" t="s">
        <v>68500</v>
      </c>
      <c r="F1042" s="23" t="s">
        <v>68501</v>
      </c>
      <c r="G1042" s="100" t="s">
        <v>68502</v>
      </c>
      <c r="H1042" s="6" t="s">
        <v>68503</v>
      </c>
      <c r="I1042" s="7" t="s">
        <v>4766</v>
      </c>
    </row>
    <row r="1043" spans="1:25">
      <c r="A1043" s="38" t="s">
        <v>68504</v>
      </c>
      <c r="B1043" s="23" t="s">
        <v>68505</v>
      </c>
      <c r="C1043" s="23" t="s">
        <v>68506</v>
      </c>
      <c r="D1043" s="23" t="s">
        <v>68507</v>
      </c>
      <c r="E1043" s="23" t="s">
        <v>68508</v>
      </c>
      <c r="F1043" s="23" t="s">
        <v>68509</v>
      </c>
      <c r="G1043" s="100" t="s">
        <v>68510</v>
      </c>
      <c r="H1043" s="6" t="s">
        <v>68511</v>
      </c>
      <c r="I1043" s="7" t="s">
        <v>68512</v>
      </c>
    </row>
    <row r="1044" spans="1:25">
      <c r="A1044" s="38" t="s">
        <v>68513</v>
      </c>
      <c r="B1044" s="24" t="s">
        <v>68514</v>
      </c>
      <c r="C1044" s="24" t="s">
        <v>68515</v>
      </c>
      <c r="D1044" s="24" t="s">
        <v>68516</v>
      </c>
      <c r="E1044" s="24" t="s">
        <v>68517</v>
      </c>
      <c r="F1044" s="24" t="s">
        <v>68518</v>
      </c>
      <c r="G1044" s="100" t="s">
        <v>68519</v>
      </c>
      <c r="H1044" s="6" t="s">
        <v>68520</v>
      </c>
      <c r="I1044" s="7" t="s">
        <v>68517</v>
      </c>
    </row>
    <row r="1045" spans="1:25">
      <c r="A1045" s="38" t="s">
        <v>68521</v>
      </c>
      <c r="B1045" s="7" t="s">
        <v>68522</v>
      </c>
      <c r="C1045" s="7" t="s">
        <v>68523</v>
      </c>
      <c r="D1045" s="7" t="s">
        <v>68524</v>
      </c>
      <c r="E1045" s="7" t="s">
        <v>68525</v>
      </c>
      <c r="F1045" s="7" t="s">
        <v>68526</v>
      </c>
      <c r="G1045" s="5" t="s">
        <v>68527</v>
      </c>
      <c r="H1045" s="6" t="s">
        <v>68528</v>
      </c>
      <c r="I1045" s="7" t="s">
        <v>68529</v>
      </c>
    </row>
    <row r="1046" spans="1:25">
      <c r="A1046" s="38" t="s">
        <v>68530</v>
      </c>
      <c r="B1046" s="7" t="s">
        <v>14335</v>
      </c>
      <c r="C1046" s="7" t="s">
        <v>68531</v>
      </c>
      <c r="D1046" s="6" t="s">
        <v>14337</v>
      </c>
      <c r="E1046" s="6" t="s">
        <v>62563</v>
      </c>
      <c r="F1046" s="6" t="s">
        <v>68532</v>
      </c>
      <c r="G1046" s="100" t="s">
        <v>68533</v>
      </c>
      <c r="H1046" s="6" t="s">
        <v>14341</v>
      </c>
      <c r="I1046" s="7" t="s">
        <v>14338</v>
      </c>
    </row>
    <row r="1047" spans="1:25">
      <c r="A1047" s="38" t="s">
        <v>68534</v>
      </c>
      <c r="B1047" s="13" t="s">
        <v>68535</v>
      </c>
      <c r="C1047" s="13" t="s">
        <v>68536</v>
      </c>
      <c r="D1047" s="47" t="s">
        <v>68537</v>
      </c>
      <c r="E1047" s="17" t="s">
        <v>68538</v>
      </c>
      <c r="F1047" s="5" t="s">
        <v>68539</v>
      </c>
      <c r="G1047" s="5" t="s">
        <v>10115</v>
      </c>
      <c r="H1047" s="6" t="s">
        <v>68540</v>
      </c>
      <c r="I1047" s="7" t="s">
        <v>68538</v>
      </c>
    </row>
    <row r="1048" spans="1:25">
      <c r="A1048" s="38" t="s">
        <v>68541</v>
      </c>
      <c r="B1048" s="188" t="s">
        <v>68542</v>
      </c>
      <c r="C1048" s="188" t="s">
        <v>68543</v>
      </c>
      <c r="D1048" s="188" t="s">
        <v>68544</v>
      </c>
      <c r="E1048" s="188" t="s">
        <v>68545</v>
      </c>
      <c r="F1048" s="188" t="s">
        <v>68546</v>
      </c>
      <c r="G1048" s="188" t="s">
        <v>10124</v>
      </c>
      <c r="H1048" s="188" t="s">
        <v>68547</v>
      </c>
      <c r="I1048" s="7" t="s">
        <v>68548</v>
      </c>
    </row>
    <row r="1049" spans="1:25">
      <c r="A1049" s="38" t="s">
        <v>68549</v>
      </c>
      <c r="B1049" s="6" t="s">
        <v>68550</v>
      </c>
      <c r="C1049" s="6" t="s">
        <v>68551</v>
      </c>
      <c r="D1049" s="7" t="s">
        <v>68552</v>
      </c>
      <c r="E1049" s="7" t="s">
        <v>68553</v>
      </c>
      <c r="F1049" s="7" t="s">
        <v>68554</v>
      </c>
      <c r="G1049" s="100" t="s">
        <v>4020</v>
      </c>
      <c r="H1049" s="13" t="s">
        <v>68555</v>
      </c>
      <c r="I1049" s="7" t="s">
        <v>68556</v>
      </c>
    </row>
    <row r="1050" spans="1:25">
      <c r="A1050" s="42"/>
      <c r="B1050" s="8"/>
      <c r="C1050" s="8"/>
      <c r="D1050" s="8"/>
      <c r="E1050" s="8"/>
      <c r="F1050" s="8"/>
      <c r="G1050" s="8"/>
      <c r="H1050" s="8"/>
      <c r="I1050" s="7"/>
      <c r="J1050" s="8"/>
    </row>
    <row r="1051" spans="1:25">
      <c r="A1051" s="42"/>
      <c r="I1051" s="7"/>
    </row>
    <row r="1052" spans="1:25">
      <c r="A1052" s="42"/>
      <c r="B1052" s="24"/>
      <c r="C1052" s="24"/>
      <c r="D1052" s="24"/>
      <c r="E1052" s="24"/>
      <c r="F1052" s="24"/>
      <c r="G1052" s="24"/>
      <c r="I1052" s="7"/>
    </row>
    <row r="1053" spans="1:25">
      <c r="A1053" s="42"/>
      <c r="B1053" s="24"/>
      <c r="C1053" s="24"/>
      <c r="D1053" s="24"/>
      <c r="E1053" s="24"/>
      <c r="F1053" s="24"/>
      <c r="G1053" s="24"/>
      <c r="I1053" s="7"/>
    </row>
    <row r="1054" spans="1:25">
      <c r="A1054" s="42"/>
      <c r="B1054" s="24"/>
      <c r="C1054" s="24"/>
      <c r="D1054" s="24"/>
      <c r="E1054" s="24"/>
      <c r="F1054" s="24"/>
      <c r="G1054" s="24"/>
      <c r="I1054" s="7"/>
    </row>
    <row r="1055" spans="1:25">
      <c r="A1055" s="42"/>
      <c r="B1055" s="24"/>
      <c r="C1055" s="24"/>
      <c r="D1055" s="24"/>
      <c r="E1055" s="24"/>
      <c r="F1055" s="24"/>
      <c r="G1055" s="24"/>
      <c r="H1055" s="6"/>
      <c r="I1055" s="7"/>
    </row>
    <row r="1056" spans="1:25">
      <c r="A1056" s="42"/>
      <c r="B1056" s="24"/>
      <c r="C1056" s="24"/>
      <c r="D1056" s="24"/>
      <c r="E1056" s="24"/>
      <c r="F1056" s="24"/>
      <c r="G1056" s="24"/>
      <c r="H1056" s="6"/>
      <c r="I1056" s="7"/>
    </row>
    <row r="1057" spans="1:9">
      <c r="A1057" s="42"/>
      <c r="B1057" s="24"/>
      <c r="C1057" s="24"/>
      <c r="D1057" s="24"/>
      <c r="E1057" s="24"/>
      <c r="F1057" s="24"/>
      <c r="G1057" s="24"/>
      <c r="H1057" s="6"/>
      <c r="I1057" s="7"/>
    </row>
    <row r="1058" spans="1:9">
      <c r="A1058" s="42"/>
      <c r="B1058" s="24"/>
      <c r="C1058" s="24"/>
      <c r="D1058" s="24"/>
      <c r="E1058" s="24"/>
      <c r="F1058" s="24"/>
      <c r="G1058" s="24"/>
      <c r="H1058" s="6"/>
      <c r="I1058" s="7"/>
    </row>
    <row r="1059" spans="1:9">
      <c r="A1059" s="42"/>
      <c r="B1059" s="24"/>
      <c r="C1059" s="24"/>
      <c r="D1059" s="24"/>
      <c r="E1059" s="24"/>
      <c r="F1059" s="24"/>
      <c r="G1059" s="24"/>
      <c r="H1059" s="6"/>
      <c r="I1059" s="7"/>
    </row>
    <row r="1060" spans="1:9">
      <c r="A1060" s="42"/>
      <c r="B1060" s="24"/>
      <c r="C1060" s="24"/>
      <c r="D1060" s="24"/>
      <c r="E1060" s="24"/>
      <c r="F1060" s="24"/>
      <c r="G1060" s="24"/>
      <c r="I1060" s="7"/>
    </row>
    <row r="1061" spans="1:9">
      <c r="A1061" s="42"/>
      <c r="B1061" s="13"/>
      <c r="C1061" s="13"/>
      <c r="D1061" s="47"/>
      <c r="E1061" s="17"/>
      <c r="F1061" s="5"/>
      <c r="G1061" s="5"/>
      <c r="I1061" s="7"/>
    </row>
    <row r="1062" spans="1:9">
      <c r="A1062" s="42"/>
      <c r="B1062" s="24"/>
      <c r="C1062" s="24"/>
      <c r="D1062" s="24"/>
      <c r="E1062" s="24"/>
      <c r="F1062" s="24"/>
      <c r="G1062" s="24"/>
      <c r="H1062" s="24"/>
      <c r="I1062" s="7"/>
    </row>
    <row r="1063" spans="1:9">
      <c r="A1063" s="42"/>
      <c r="B1063" s="24"/>
      <c r="C1063" s="24"/>
      <c r="D1063" s="24"/>
      <c r="E1063" s="24"/>
      <c r="F1063" s="24"/>
      <c r="G1063" s="24"/>
      <c r="H1063" s="6"/>
      <c r="I1063" s="7"/>
    </row>
    <row r="1064" spans="1:9">
      <c r="A1064" s="42"/>
      <c r="B1064" s="24"/>
      <c r="C1064" s="24"/>
      <c r="D1064" s="24"/>
      <c r="E1064" s="24"/>
      <c r="F1064" s="24"/>
      <c r="G1064" s="24"/>
      <c r="H1064" s="6"/>
      <c r="I1064" s="7"/>
    </row>
    <row r="1065" spans="1:9">
      <c r="A1065" s="42"/>
      <c r="B1065" s="24"/>
      <c r="C1065" s="24"/>
      <c r="D1065" s="24"/>
      <c r="E1065" s="24"/>
      <c r="F1065" s="24"/>
      <c r="G1065" s="24"/>
      <c r="H1065" s="6"/>
      <c r="I1065" s="7"/>
    </row>
    <row r="1066" spans="1:9">
      <c r="A1066" s="42"/>
      <c r="B1066" s="24"/>
      <c r="C1066" s="24"/>
      <c r="D1066" s="24"/>
      <c r="E1066" s="24"/>
      <c r="F1066" s="24"/>
      <c r="G1066" s="24"/>
      <c r="H1066" s="6"/>
      <c r="I1066" s="7"/>
    </row>
    <row r="1067" spans="1:9">
      <c r="A1067" s="42"/>
      <c r="B1067" s="24"/>
      <c r="C1067" s="24"/>
      <c r="D1067" s="24"/>
      <c r="E1067" s="24"/>
      <c r="F1067" s="24"/>
      <c r="G1067" s="24"/>
      <c r="H1067" s="6"/>
      <c r="I1067" s="7"/>
    </row>
    <row r="1068" spans="1:9">
      <c r="A1068" s="42"/>
      <c r="B1068" s="24"/>
      <c r="C1068" s="24"/>
      <c r="D1068" s="24"/>
      <c r="E1068" s="24"/>
      <c r="F1068" s="24"/>
      <c r="G1068" s="24"/>
      <c r="H1068" s="6"/>
      <c r="I1068" s="7"/>
    </row>
    <row r="1069" spans="1:9">
      <c r="A1069" s="42"/>
      <c r="B1069" s="24"/>
      <c r="C1069" s="24"/>
      <c r="D1069" s="24"/>
      <c r="E1069" s="24"/>
      <c r="F1069" s="24"/>
      <c r="G1069" s="24"/>
      <c r="H1069" s="6"/>
      <c r="I1069" s="7"/>
    </row>
    <row r="1070" spans="1:9">
      <c r="A1070" s="42"/>
      <c r="B1070" s="24"/>
      <c r="C1070" s="24"/>
      <c r="D1070" s="24"/>
      <c r="E1070" s="24"/>
      <c r="F1070" s="24"/>
      <c r="G1070" s="24"/>
      <c r="H1070" s="6"/>
      <c r="I1070" s="7"/>
    </row>
    <row r="1071" spans="1:9">
      <c r="A1071" s="42"/>
      <c r="B1071" s="24"/>
      <c r="C1071" s="24"/>
      <c r="D1071" s="24"/>
      <c r="E1071" s="24"/>
      <c r="F1071" s="24"/>
      <c r="G1071" s="24"/>
      <c r="H1071" s="6"/>
      <c r="I1071" s="7"/>
    </row>
    <row r="1072" spans="1:9">
      <c r="A1072" s="42"/>
      <c r="B1072" s="24"/>
      <c r="C1072" s="24"/>
      <c r="D1072" s="24"/>
      <c r="E1072" s="24"/>
      <c r="F1072" s="24"/>
      <c r="G1072" s="24"/>
      <c r="H1072" s="6"/>
      <c r="I1072" s="7"/>
    </row>
    <row r="1073" spans="1:9">
      <c r="A1073" s="42"/>
      <c r="B1073" s="24"/>
      <c r="C1073" s="24"/>
      <c r="D1073" s="24"/>
      <c r="E1073" s="24"/>
      <c r="F1073" s="24"/>
      <c r="G1073" s="24"/>
      <c r="H1073" s="6"/>
      <c r="I1073" s="7"/>
    </row>
    <row r="1074" spans="1:9">
      <c r="A1074" s="42"/>
      <c r="B1074" s="24"/>
      <c r="C1074" s="24"/>
      <c r="D1074" s="24"/>
      <c r="E1074" s="24"/>
      <c r="F1074" s="24"/>
      <c r="G1074" s="24"/>
      <c r="H1074" s="6"/>
      <c r="I1074" s="7"/>
    </row>
    <row r="1075" spans="1:9">
      <c r="A1075" s="42"/>
      <c r="B1075" s="24"/>
      <c r="C1075" s="24"/>
      <c r="D1075" s="24"/>
      <c r="E1075" s="24"/>
      <c r="F1075" s="24"/>
      <c r="G1075" s="24"/>
      <c r="H1075" s="6"/>
      <c r="I1075" s="7"/>
    </row>
    <row r="1076" spans="1:9">
      <c r="A1076" s="42"/>
      <c r="B1076" s="24"/>
      <c r="C1076" s="24"/>
      <c r="D1076" s="24"/>
      <c r="E1076" s="24"/>
      <c r="F1076" s="24"/>
      <c r="G1076" s="24"/>
      <c r="H1076" s="6"/>
      <c r="I1076" s="7"/>
    </row>
    <row r="1077" spans="1:9">
      <c r="A1077" s="42"/>
      <c r="B1077" s="24"/>
      <c r="C1077" s="24"/>
      <c r="D1077" s="24"/>
      <c r="E1077" s="24"/>
      <c r="F1077" s="24"/>
      <c r="G1077" s="24"/>
      <c r="H1077" s="6"/>
      <c r="I1077" s="7"/>
    </row>
    <row r="1078" spans="1:9">
      <c r="A1078" s="42"/>
      <c r="B1078" s="24"/>
      <c r="C1078" s="24"/>
      <c r="D1078" s="24"/>
      <c r="E1078" s="24"/>
      <c r="F1078" s="24"/>
      <c r="G1078" s="24"/>
      <c r="H1078" s="6"/>
      <c r="I1078" s="7"/>
    </row>
    <row r="1079" spans="1:9">
      <c r="A1079" s="42"/>
      <c r="B1079" s="24"/>
      <c r="C1079" s="24"/>
      <c r="D1079" s="24"/>
      <c r="E1079" s="24"/>
      <c r="F1079" s="24"/>
      <c r="G1079" s="24"/>
      <c r="H1079" s="6"/>
      <c r="I1079" s="7"/>
    </row>
    <row r="1080" spans="1:9">
      <c r="A1080" s="42"/>
      <c r="B1080" s="24"/>
      <c r="C1080" s="24"/>
      <c r="D1080" s="24"/>
      <c r="E1080" s="24"/>
      <c r="F1080" s="24"/>
      <c r="G1080" s="24"/>
      <c r="H1080" s="6"/>
      <c r="I1080" s="7"/>
    </row>
    <row r="1081" spans="1:9">
      <c r="A1081" s="42"/>
      <c r="B1081" s="24"/>
      <c r="C1081" s="24"/>
      <c r="D1081" s="24"/>
      <c r="E1081" s="24"/>
      <c r="F1081" s="24"/>
      <c r="G1081" s="24"/>
      <c r="H1081" s="6"/>
      <c r="I1081" s="7"/>
    </row>
    <row r="1082" spans="1:9">
      <c r="A1082" s="42"/>
      <c r="B1082" s="24"/>
      <c r="C1082" s="24"/>
      <c r="D1082" s="24"/>
      <c r="E1082" s="24"/>
      <c r="F1082" s="24"/>
      <c r="G1082" s="24"/>
      <c r="H1082" s="6"/>
      <c r="I1082" s="7"/>
    </row>
    <row r="1083" spans="1:9">
      <c r="A1083" s="42"/>
      <c r="B1083" s="24"/>
      <c r="C1083" s="24"/>
      <c r="D1083" s="24"/>
      <c r="E1083" s="24"/>
      <c r="F1083" s="24"/>
      <c r="G1083" s="24"/>
      <c r="H1083" s="6"/>
      <c r="I1083" s="7"/>
    </row>
    <row r="1084" spans="1:9">
      <c r="A1084" s="42"/>
      <c r="B1084" s="24"/>
      <c r="C1084" s="24"/>
      <c r="D1084" s="24"/>
      <c r="E1084" s="24"/>
      <c r="F1084" s="24"/>
      <c r="G1084" s="24"/>
      <c r="H1084" s="6"/>
      <c r="I1084" s="7"/>
    </row>
    <row r="1085" spans="1:9">
      <c r="A1085" s="42"/>
      <c r="B1085" s="24"/>
      <c r="C1085" s="24"/>
      <c r="D1085" s="24"/>
      <c r="E1085" s="24"/>
      <c r="F1085" s="24"/>
      <c r="G1085" s="24"/>
      <c r="H1085" s="6"/>
      <c r="I1085" s="7"/>
    </row>
    <row r="1086" spans="1:9">
      <c r="A1086" s="42"/>
      <c r="B1086" s="24"/>
      <c r="C1086" s="24"/>
      <c r="D1086" s="24"/>
      <c r="E1086" s="24"/>
      <c r="F1086" s="24"/>
      <c r="G1086" s="24"/>
      <c r="H1086" s="6"/>
      <c r="I1086" s="7"/>
    </row>
    <row r="1087" spans="1:9">
      <c r="A1087" s="42"/>
      <c r="B1087" s="24"/>
      <c r="C1087" s="24"/>
      <c r="D1087" s="24"/>
      <c r="E1087" s="24"/>
      <c r="F1087" s="24"/>
      <c r="G1087" s="24"/>
      <c r="H1087" s="6"/>
      <c r="I1087" s="7"/>
    </row>
    <row r="1088" spans="1:9">
      <c r="A1088" s="42"/>
      <c r="B1088" s="24"/>
      <c r="C1088" s="24"/>
      <c r="D1088" s="24"/>
      <c r="E1088" s="24"/>
      <c r="F1088" s="24"/>
      <c r="G1088" s="24"/>
      <c r="H1088" s="6"/>
      <c r="I1088" s="7"/>
    </row>
    <row r="1089" spans="1:9">
      <c r="A1089" s="42"/>
      <c r="B1089" s="24"/>
      <c r="C1089" s="24"/>
      <c r="D1089" s="24"/>
      <c r="E1089" s="24"/>
      <c r="F1089" s="24"/>
      <c r="G1089" s="24"/>
      <c r="H1089" s="6"/>
      <c r="I1089" s="7"/>
    </row>
    <row r="1090" spans="1:9">
      <c r="A1090" s="42"/>
      <c r="B1090" s="24"/>
      <c r="C1090" s="24"/>
      <c r="D1090" s="24"/>
      <c r="E1090" s="24"/>
      <c r="F1090" s="24"/>
      <c r="G1090" s="24"/>
      <c r="H1090" s="6"/>
      <c r="I1090" s="7"/>
    </row>
    <row r="1091" spans="1:9">
      <c r="A1091" s="42"/>
      <c r="B1091" s="24"/>
      <c r="C1091" s="24"/>
      <c r="D1091" s="24"/>
      <c r="E1091" s="24"/>
      <c r="F1091" s="24"/>
      <c r="G1091" s="24"/>
      <c r="H1091" s="6"/>
      <c r="I1091" s="7"/>
    </row>
    <row r="1092" spans="1:9">
      <c r="A1092" s="42"/>
      <c r="B1092" s="24"/>
      <c r="C1092" s="24"/>
      <c r="D1092" s="24"/>
      <c r="E1092" s="24"/>
      <c r="F1092" s="24"/>
      <c r="G1092" s="24"/>
      <c r="H1092" s="6"/>
      <c r="I1092" s="7"/>
    </row>
    <row r="1093" spans="1:9">
      <c r="A1093" s="42"/>
      <c r="B1093" s="24"/>
      <c r="C1093" s="24"/>
      <c r="D1093" s="24"/>
      <c r="E1093" s="24"/>
      <c r="F1093" s="24"/>
      <c r="G1093" s="24"/>
      <c r="H1093" s="6"/>
      <c r="I1093" s="7"/>
    </row>
    <row r="1094" spans="1:9">
      <c r="A1094" s="42"/>
      <c r="B1094" s="24"/>
      <c r="C1094" s="24"/>
      <c r="D1094" s="24"/>
      <c r="E1094" s="24"/>
      <c r="F1094" s="24"/>
      <c r="G1094" s="24"/>
      <c r="H1094" s="6"/>
      <c r="I1094" s="7"/>
    </row>
    <row r="1095" spans="1:9">
      <c r="A1095" s="42"/>
      <c r="B1095" s="24"/>
      <c r="C1095" s="24"/>
      <c r="D1095" s="24"/>
      <c r="E1095" s="24"/>
      <c r="F1095" s="24"/>
      <c r="G1095" s="24"/>
      <c r="H1095" s="6"/>
      <c r="I1095" s="7"/>
    </row>
    <row r="1096" spans="1:9">
      <c r="A1096" s="42"/>
      <c r="B1096" s="24"/>
      <c r="C1096" s="24"/>
      <c r="D1096" s="24"/>
      <c r="E1096" s="24"/>
      <c r="F1096" s="24"/>
      <c r="G1096" s="24"/>
      <c r="H1096" s="6"/>
      <c r="I1096" s="7"/>
    </row>
    <row r="1097" spans="1:9">
      <c r="A1097" s="42"/>
      <c r="B1097" s="24"/>
      <c r="C1097" s="24"/>
      <c r="D1097" s="24"/>
      <c r="E1097" s="24"/>
      <c r="F1097" s="24"/>
      <c r="G1097" s="24"/>
      <c r="H1097" s="6"/>
      <c r="I1097" s="7"/>
    </row>
    <row r="1098" spans="1:9">
      <c r="A1098" s="42"/>
      <c r="B1098" s="24"/>
      <c r="C1098" s="24"/>
      <c r="D1098" s="24"/>
      <c r="E1098" s="24"/>
      <c r="F1098" s="24"/>
      <c r="G1098" s="24"/>
      <c r="H1098" s="6"/>
      <c r="I1098" s="7"/>
    </row>
    <row r="1099" spans="1:9">
      <c r="A1099" s="42"/>
      <c r="B1099" s="24"/>
      <c r="C1099" s="24"/>
      <c r="D1099" s="24"/>
      <c r="E1099" s="24"/>
      <c r="F1099" s="24"/>
      <c r="G1099" s="24"/>
      <c r="H1099" s="6"/>
      <c r="I1099" s="7"/>
    </row>
    <row r="1100" spans="1:9">
      <c r="A1100" s="42"/>
      <c r="B1100" s="24"/>
      <c r="C1100" s="24"/>
      <c r="D1100" s="24"/>
      <c r="E1100" s="24"/>
      <c r="F1100" s="24"/>
      <c r="G1100" s="24"/>
      <c r="H1100" s="6"/>
      <c r="I1100" s="7"/>
    </row>
    <row r="1101" spans="1:9">
      <c r="A1101" s="42"/>
      <c r="B1101" s="24"/>
      <c r="C1101" s="24"/>
      <c r="D1101" s="24"/>
      <c r="E1101" s="24"/>
      <c r="F1101" s="24"/>
      <c r="G1101" s="24"/>
      <c r="H1101" s="6"/>
      <c r="I1101" s="7"/>
    </row>
    <row r="1102" spans="1:9">
      <c r="A1102" s="42"/>
      <c r="B1102" s="24"/>
      <c r="C1102" s="24"/>
      <c r="D1102" s="24"/>
      <c r="E1102" s="24"/>
      <c r="F1102" s="24"/>
      <c r="G1102" s="24"/>
      <c r="H1102" s="6"/>
      <c r="I1102" s="7"/>
    </row>
    <row r="1103" spans="1:9">
      <c r="A1103" s="42"/>
      <c r="B1103" s="24"/>
      <c r="C1103" s="24"/>
      <c r="D1103" s="24"/>
      <c r="E1103" s="24"/>
      <c r="F1103" s="24"/>
      <c r="G1103" s="24"/>
      <c r="H1103" s="6"/>
      <c r="I1103" s="7"/>
    </row>
    <row r="1104" spans="1:9">
      <c r="A1104" s="42"/>
      <c r="B1104" s="24"/>
      <c r="C1104" s="24"/>
      <c r="D1104" s="24"/>
      <c r="E1104" s="24"/>
      <c r="F1104" s="24"/>
      <c r="G1104" s="24"/>
      <c r="H1104" s="6"/>
      <c r="I1104" s="7"/>
    </row>
    <row r="1105" spans="1:9">
      <c r="A1105" s="42"/>
      <c r="B1105" s="24"/>
      <c r="C1105" s="24"/>
      <c r="D1105" s="24"/>
      <c r="E1105" s="24"/>
      <c r="F1105" s="24"/>
      <c r="G1105" s="24"/>
      <c r="H1105" s="6"/>
      <c r="I1105" s="7"/>
    </row>
    <row r="1106" spans="1:9">
      <c r="A1106" s="42"/>
      <c r="B1106" s="24"/>
      <c r="C1106" s="24"/>
      <c r="D1106" s="24"/>
      <c r="E1106" s="24"/>
      <c r="F1106" s="24"/>
      <c r="G1106" s="24"/>
      <c r="H1106" s="6"/>
      <c r="I1106" s="7"/>
    </row>
    <row r="1107" spans="1:9">
      <c r="A1107" s="42"/>
      <c r="B1107" s="24"/>
      <c r="C1107" s="24"/>
      <c r="D1107" s="24"/>
      <c r="E1107" s="24"/>
      <c r="F1107" s="24"/>
      <c r="G1107" s="24"/>
      <c r="H1107" s="6"/>
      <c r="I1107" s="7"/>
    </row>
    <row r="1108" spans="1:9">
      <c r="A1108" s="42"/>
      <c r="B1108" s="24"/>
      <c r="C1108" s="24"/>
      <c r="D1108" s="24"/>
      <c r="E1108" s="24"/>
      <c r="F1108" s="24"/>
      <c r="G1108" s="24"/>
      <c r="H1108" s="6"/>
      <c r="I1108" s="7"/>
    </row>
    <row r="1109" spans="1:9">
      <c r="A1109" s="42"/>
      <c r="B1109" s="24"/>
      <c r="C1109" s="24"/>
      <c r="D1109" s="24"/>
      <c r="E1109" s="24"/>
      <c r="F1109" s="24"/>
      <c r="G1109" s="24"/>
      <c r="H1109" s="6"/>
      <c r="I1109" s="7"/>
    </row>
    <row r="1110" spans="1:9">
      <c r="A1110" s="42"/>
      <c r="B1110" s="24"/>
      <c r="C1110" s="24"/>
      <c r="D1110" s="24"/>
      <c r="E1110" s="24"/>
      <c r="F1110" s="24"/>
      <c r="G1110" s="24"/>
      <c r="H1110" s="6"/>
      <c r="I1110" s="7"/>
    </row>
    <row r="1111" spans="1:9">
      <c r="A1111" s="42"/>
      <c r="B1111" s="24"/>
      <c r="C1111" s="24"/>
      <c r="D1111" s="24"/>
      <c r="E1111" s="24"/>
      <c r="F1111" s="24"/>
      <c r="G1111" s="24"/>
      <c r="H1111" s="6"/>
      <c r="I1111" s="7"/>
    </row>
    <row r="1112" spans="1:9">
      <c r="A1112" s="42"/>
      <c r="B1112" s="24"/>
      <c r="C1112" s="24"/>
      <c r="D1112" s="24"/>
      <c r="E1112" s="24"/>
      <c r="F1112" s="24"/>
      <c r="G1112" s="24"/>
      <c r="H1112" s="6"/>
      <c r="I1112" s="7"/>
    </row>
    <row r="1113" spans="1:9">
      <c r="A1113" s="42"/>
      <c r="B1113" s="24"/>
      <c r="C1113" s="24"/>
      <c r="D1113" s="24"/>
      <c r="E1113" s="24"/>
      <c r="F1113" s="24"/>
      <c r="G1113" s="24"/>
      <c r="H1113" s="6"/>
      <c r="I1113" s="7"/>
    </row>
    <row r="1114" spans="1:9">
      <c r="A1114" s="42"/>
      <c r="B1114" s="24"/>
      <c r="C1114" s="24"/>
      <c r="D1114" s="24"/>
      <c r="E1114" s="24"/>
      <c r="F1114" s="24"/>
      <c r="G1114" s="24"/>
      <c r="H1114" s="6"/>
      <c r="I1114" s="7"/>
    </row>
    <row r="1115" spans="1:9">
      <c r="A1115" s="42"/>
      <c r="B1115" s="24"/>
      <c r="C1115" s="24"/>
      <c r="D1115" s="24"/>
      <c r="E1115" s="24"/>
      <c r="F1115" s="24"/>
      <c r="G1115" s="24"/>
      <c r="H1115" s="6"/>
      <c r="I1115" s="7"/>
    </row>
    <row r="1116" spans="1:9">
      <c r="A1116" s="42"/>
      <c r="B1116" s="24"/>
      <c r="C1116" s="24"/>
      <c r="D1116" s="24"/>
      <c r="E1116" s="24"/>
      <c r="F1116" s="24"/>
      <c r="G1116" s="24"/>
      <c r="H1116" s="6"/>
      <c r="I1116" s="7"/>
    </row>
    <row r="1117" spans="1:9">
      <c r="A1117" s="42"/>
      <c r="B1117" s="24"/>
      <c r="C1117" s="24"/>
      <c r="D1117" s="24"/>
      <c r="E1117" s="24"/>
      <c r="F1117" s="24"/>
      <c r="G1117" s="24"/>
      <c r="H1117" s="6"/>
      <c r="I1117" s="7"/>
    </row>
    <row r="1118" spans="1:9">
      <c r="A1118" s="42"/>
      <c r="B1118" s="24"/>
      <c r="C1118" s="24"/>
      <c r="D1118" s="24"/>
      <c r="E1118" s="24"/>
      <c r="F1118" s="24"/>
      <c r="G1118" s="24"/>
      <c r="H1118" s="6"/>
      <c r="I1118" s="7"/>
    </row>
    <row r="1119" spans="1:9">
      <c r="A1119" s="42"/>
      <c r="B1119" s="24"/>
      <c r="C1119" s="24"/>
      <c r="D1119" s="24"/>
      <c r="E1119" s="24"/>
      <c r="F1119" s="24"/>
      <c r="G1119" s="24"/>
      <c r="H1119" s="6"/>
      <c r="I1119" s="7"/>
    </row>
    <row r="1120" spans="1:9">
      <c r="A1120" s="42"/>
      <c r="B1120" s="24"/>
      <c r="C1120" s="24"/>
      <c r="D1120" s="24"/>
      <c r="E1120" s="24"/>
      <c r="F1120" s="24"/>
      <c r="G1120" s="24"/>
      <c r="H1120" s="6"/>
      <c r="I1120" s="7"/>
    </row>
    <row r="1121" spans="1:9">
      <c r="A1121" s="42"/>
      <c r="B1121" s="24"/>
      <c r="C1121" s="24"/>
      <c r="D1121" s="24"/>
      <c r="E1121" s="24"/>
      <c r="F1121" s="24"/>
      <c r="G1121" s="24"/>
      <c r="H1121" s="6"/>
      <c r="I1121" s="7"/>
    </row>
    <row r="1122" spans="1:9">
      <c r="A1122" s="42"/>
      <c r="B1122" s="24"/>
      <c r="C1122" s="24"/>
      <c r="D1122" s="24"/>
      <c r="E1122" s="24"/>
      <c r="F1122" s="24"/>
      <c r="G1122" s="24"/>
      <c r="H1122" s="6"/>
      <c r="I1122" s="7"/>
    </row>
    <row r="1123" spans="1:9">
      <c r="A1123" s="42"/>
      <c r="B1123" s="24"/>
      <c r="C1123" s="24"/>
      <c r="D1123" s="24"/>
      <c r="E1123" s="24"/>
      <c r="F1123" s="24"/>
      <c r="G1123" s="24"/>
      <c r="H1123" s="6"/>
      <c r="I1123" s="7"/>
    </row>
    <row r="1124" spans="1:9">
      <c r="A1124" s="42"/>
      <c r="B1124" s="24"/>
      <c r="C1124" s="24"/>
      <c r="D1124" s="24"/>
      <c r="E1124" s="24"/>
      <c r="F1124" s="24"/>
      <c r="G1124" s="24"/>
      <c r="H1124" s="6"/>
      <c r="I1124" s="7"/>
    </row>
    <row r="1125" spans="1:9">
      <c r="A1125" s="42"/>
      <c r="B1125" s="24"/>
      <c r="C1125" s="24"/>
      <c r="D1125" s="24"/>
      <c r="E1125" s="24"/>
      <c r="F1125" s="24"/>
      <c r="G1125" s="24"/>
      <c r="H1125" s="6"/>
      <c r="I1125" s="7"/>
    </row>
    <row r="1126" spans="1:9">
      <c r="A1126" s="42"/>
      <c r="B1126" s="24"/>
      <c r="C1126" s="24"/>
      <c r="D1126" s="24"/>
      <c r="E1126" s="24"/>
      <c r="F1126" s="24"/>
      <c r="G1126" s="24"/>
      <c r="H1126" s="6"/>
      <c r="I1126" s="7"/>
    </row>
    <row r="1127" spans="1:9">
      <c r="A1127" s="42"/>
      <c r="B1127" s="24"/>
      <c r="C1127" s="24"/>
      <c r="D1127" s="24"/>
      <c r="E1127" s="24"/>
      <c r="F1127" s="24"/>
      <c r="G1127" s="24"/>
      <c r="H1127" s="6"/>
      <c r="I1127" s="7"/>
    </row>
    <row r="1128" spans="1:9">
      <c r="A1128" s="42"/>
      <c r="B1128" s="24"/>
      <c r="C1128" s="24"/>
      <c r="D1128" s="24"/>
      <c r="E1128" s="24"/>
      <c r="F1128" s="24"/>
      <c r="G1128" s="24"/>
      <c r="H1128" s="6"/>
      <c r="I1128" s="7"/>
    </row>
    <row r="1129" spans="1:9">
      <c r="A1129" s="42"/>
      <c r="B1129" s="24"/>
      <c r="C1129" s="24"/>
      <c r="D1129" s="24"/>
      <c r="E1129" s="24"/>
      <c r="F1129" s="24"/>
      <c r="G1129" s="24"/>
      <c r="H1129" s="6"/>
      <c r="I1129" s="7"/>
    </row>
    <row r="1130" spans="1:9">
      <c r="A1130" s="42"/>
      <c r="B1130" s="24"/>
      <c r="C1130" s="24"/>
      <c r="D1130" s="24"/>
      <c r="E1130" s="24"/>
      <c r="F1130" s="24"/>
      <c r="G1130" s="24"/>
      <c r="H1130" s="6"/>
      <c r="I1130" s="7"/>
    </row>
    <row r="1131" spans="1:9">
      <c r="A1131" s="42"/>
      <c r="B1131" s="24"/>
      <c r="C1131" s="24"/>
      <c r="D1131" s="24"/>
      <c r="E1131" s="24"/>
      <c r="F1131" s="24"/>
      <c r="G1131" s="24"/>
      <c r="H1131" s="6"/>
      <c r="I1131" s="7"/>
    </row>
    <row r="1132" spans="1:9">
      <c r="A1132" s="42"/>
      <c r="B1132" s="24"/>
      <c r="C1132" s="24"/>
      <c r="D1132" s="24"/>
      <c r="E1132" s="24"/>
      <c r="F1132" s="24"/>
      <c r="G1132" s="24"/>
      <c r="H1132" s="6"/>
      <c r="I1132" s="7"/>
    </row>
    <row r="1133" spans="1:9">
      <c r="A1133" s="42"/>
      <c r="B1133" s="24"/>
      <c r="C1133" s="24"/>
      <c r="D1133" s="24"/>
      <c r="E1133" s="24"/>
      <c r="F1133" s="24"/>
      <c r="G1133" s="24"/>
      <c r="H1133" s="6"/>
      <c r="I1133" s="7"/>
    </row>
    <row r="1134" spans="1:9">
      <c r="A1134" s="42"/>
      <c r="B1134" s="24"/>
      <c r="C1134" s="24"/>
      <c r="D1134" s="24"/>
      <c r="E1134" s="24"/>
      <c r="F1134" s="24"/>
      <c r="G1134" s="24"/>
      <c r="H1134" s="6"/>
      <c r="I1134" s="7"/>
    </row>
    <row r="1135" spans="1:9">
      <c r="A1135" s="42"/>
      <c r="B1135" s="24"/>
      <c r="C1135" s="24"/>
      <c r="D1135" s="24"/>
      <c r="E1135" s="24"/>
      <c r="F1135" s="24"/>
      <c r="G1135" s="24"/>
      <c r="H1135" s="6"/>
      <c r="I1135" s="7"/>
    </row>
    <row r="1136" spans="1:9">
      <c r="A1136" s="42"/>
      <c r="B1136" s="24"/>
      <c r="C1136" s="24"/>
      <c r="D1136" s="24"/>
      <c r="E1136" s="24"/>
      <c r="F1136" s="24"/>
      <c r="G1136" s="24"/>
      <c r="H1136" s="6"/>
      <c r="I1136" s="7"/>
    </row>
  </sheetData>
  <autoFilter ref="A1:AB1036" xr:uid="{00000000-0009-0000-0000-000012000000}"/>
  <conditionalFormatting sqref="B763:C763 B891:C891">
    <cfRule type="containsBlanks" dxfId="5" priority="1">
      <formula>LEN(TRIM(B763))=0</formula>
    </cfRule>
  </conditionalFormatting>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V1000"/>
  <sheetViews>
    <sheetView workbookViewId="0">
      <pane xSplit="1" topLeftCell="B1" activePane="topRight" state="frozen"/>
      <selection pane="topRight" activeCell="C2" sqref="C2"/>
    </sheetView>
  </sheetViews>
  <sheetFormatPr baseColWidth="10" defaultColWidth="12.6640625" defaultRowHeight="15.75" customHeight="1"/>
  <cols>
    <col min="1" max="1" width="31.33203125" customWidth="1"/>
    <col min="2" max="2" width="44.44140625" customWidth="1"/>
    <col min="3" max="3" width="47.21875" customWidth="1"/>
    <col min="4" max="4" width="30.21875" customWidth="1"/>
    <col min="5" max="5" width="15.33203125" customWidth="1"/>
    <col min="6" max="6" width="13.88671875" customWidth="1"/>
    <col min="7" max="7" width="18.6640625" customWidth="1"/>
    <col min="8" max="8" width="13.21875" customWidth="1"/>
    <col min="9" max="10" width="16.88671875" customWidth="1"/>
  </cols>
  <sheetData>
    <row r="1" spans="1:22" ht="13.2">
      <c r="A1" s="9" t="s">
        <v>0</v>
      </c>
      <c r="B1" s="9" t="s">
        <v>1</v>
      </c>
      <c r="C1" s="9" t="s">
        <v>2</v>
      </c>
      <c r="D1" s="9" t="s">
        <v>3</v>
      </c>
      <c r="E1" s="9" t="s">
        <v>4</v>
      </c>
      <c r="F1" s="9" t="s">
        <v>5</v>
      </c>
      <c r="G1" s="12" t="s">
        <v>6</v>
      </c>
      <c r="H1" s="12" t="s">
        <v>7</v>
      </c>
      <c r="I1" s="12" t="s">
        <v>8</v>
      </c>
      <c r="J1" s="9" t="s">
        <v>9</v>
      </c>
      <c r="K1" s="9" t="s">
        <v>10</v>
      </c>
      <c r="L1" s="9" t="s">
        <v>205</v>
      </c>
      <c r="M1" s="9"/>
      <c r="N1" s="9"/>
      <c r="O1" s="9"/>
      <c r="P1" s="9"/>
      <c r="Q1" s="9"/>
      <c r="R1" s="9"/>
      <c r="S1" s="9"/>
      <c r="T1" s="9"/>
      <c r="U1" s="9"/>
      <c r="V1" s="9"/>
    </row>
    <row r="2" spans="1:22" ht="13.2">
      <c r="A2" s="42" t="s">
        <v>68557</v>
      </c>
      <c r="B2" s="46" t="s">
        <v>68558</v>
      </c>
      <c r="C2" s="46" t="s">
        <v>68559</v>
      </c>
      <c r="D2" s="46" t="s">
        <v>68560</v>
      </c>
      <c r="E2" s="46" t="s">
        <v>68561</v>
      </c>
      <c r="F2" s="46" t="s">
        <v>68562</v>
      </c>
      <c r="G2" s="47" t="s">
        <v>68563</v>
      </c>
      <c r="H2" s="6" t="s">
        <v>68564</v>
      </c>
      <c r="I2" s="7" t="s">
        <v>68565</v>
      </c>
      <c r="J2" s="13"/>
      <c r="K2" s="13"/>
      <c r="L2" s="13"/>
      <c r="M2" s="13"/>
      <c r="N2" s="13"/>
      <c r="O2" s="13"/>
      <c r="P2" s="13"/>
      <c r="Q2" s="13"/>
      <c r="R2" s="13"/>
      <c r="S2" s="13"/>
      <c r="T2" s="13"/>
      <c r="U2" s="13"/>
      <c r="V2" s="13"/>
    </row>
    <row r="3" spans="1:22" ht="13.2">
      <c r="A3" s="42" t="s">
        <v>68566</v>
      </c>
      <c r="B3" s="46" t="s">
        <v>68567</v>
      </c>
      <c r="C3" s="46" t="s">
        <v>68568</v>
      </c>
      <c r="D3" s="46" t="s">
        <v>68569</v>
      </c>
      <c r="E3" s="46" t="s">
        <v>68570</v>
      </c>
      <c r="F3" s="46" t="s">
        <v>68571</v>
      </c>
      <c r="G3" s="47" t="s">
        <v>24748</v>
      </c>
      <c r="H3" s="6" t="s">
        <v>68572</v>
      </c>
      <c r="I3" s="7" t="s">
        <v>68573</v>
      </c>
      <c r="J3" s="13"/>
      <c r="K3" s="13"/>
      <c r="L3" s="13"/>
      <c r="M3" s="13"/>
      <c r="N3" s="13"/>
      <c r="O3" s="13"/>
      <c r="P3" s="13"/>
      <c r="Q3" s="13"/>
      <c r="R3" s="13"/>
      <c r="S3" s="13"/>
      <c r="T3" s="13"/>
      <c r="U3" s="13"/>
      <c r="V3" s="13"/>
    </row>
    <row r="4" spans="1:22" ht="26.4">
      <c r="A4" s="42" t="s">
        <v>68574</v>
      </c>
      <c r="B4" s="13" t="s">
        <v>68575</v>
      </c>
      <c r="C4" s="13" t="s">
        <v>68576</v>
      </c>
      <c r="D4" s="16" t="s">
        <v>68575</v>
      </c>
      <c r="E4" s="71" t="s">
        <v>68577</v>
      </c>
      <c r="F4" s="7" t="s">
        <v>68575</v>
      </c>
      <c r="G4" s="5" t="s">
        <v>68578</v>
      </c>
      <c r="H4" s="6" t="s">
        <v>68579</v>
      </c>
      <c r="I4" s="7" t="s">
        <v>68580</v>
      </c>
      <c r="J4" s="13" t="s">
        <v>68581</v>
      </c>
      <c r="K4" s="13"/>
      <c r="L4" s="13" t="s">
        <v>57</v>
      </c>
      <c r="M4" s="13"/>
      <c r="N4" s="13"/>
      <c r="O4" s="13"/>
      <c r="P4" s="13"/>
      <c r="Q4" s="13"/>
      <c r="R4" s="13"/>
      <c r="S4" s="13"/>
      <c r="T4" s="13"/>
      <c r="U4" s="13"/>
      <c r="V4" s="13"/>
    </row>
    <row r="5" spans="1:22" ht="39.6">
      <c r="A5" s="42" t="s">
        <v>68582</v>
      </c>
      <c r="B5" s="13" t="s">
        <v>68583</v>
      </c>
      <c r="C5" s="13" t="s">
        <v>68583</v>
      </c>
      <c r="D5" s="16" t="s">
        <v>68583</v>
      </c>
      <c r="E5" s="71" t="s">
        <v>68584</v>
      </c>
      <c r="F5" s="7" t="s">
        <v>68583</v>
      </c>
      <c r="G5" s="5" t="s">
        <v>68585</v>
      </c>
      <c r="H5" s="6" t="s">
        <v>68586</v>
      </c>
      <c r="I5" s="7" t="s">
        <v>68587</v>
      </c>
      <c r="J5" s="13" t="s">
        <v>68588</v>
      </c>
      <c r="K5" s="13"/>
      <c r="L5" s="13" t="s">
        <v>57</v>
      </c>
      <c r="M5" s="13"/>
      <c r="N5" s="13"/>
      <c r="O5" s="13"/>
      <c r="P5" s="13"/>
      <c r="Q5" s="13"/>
      <c r="R5" s="13"/>
      <c r="S5" s="13"/>
      <c r="T5" s="13"/>
      <c r="U5" s="13"/>
      <c r="V5" s="13"/>
    </row>
    <row r="6" spans="1:22" ht="26.4">
      <c r="A6" s="42" t="s">
        <v>68589</v>
      </c>
      <c r="B6" s="13" t="s">
        <v>68590</v>
      </c>
      <c r="C6" s="13" t="s">
        <v>68591</v>
      </c>
      <c r="D6" s="16" t="s">
        <v>68592</v>
      </c>
      <c r="E6" s="71" t="s">
        <v>68593</v>
      </c>
      <c r="F6" s="7" t="s">
        <v>68594</v>
      </c>
      <c r="G6" s="5" t="s">
        <v>68595</v>
      </c>
      <c r="H6" s="6" t="s">
        <v>68596</v>
      </c>
      <c r="I6" s="7" t="s">
        <v>68597</v>
      </c>
      <c r="J6" s="13"/>
      <c r="K6" s="13"/>
      <c r="L6" s="13" t="s">
        <v>57</v>
      </c>
      <c r="M6" s="13"/>
      <c r="N6" s="13"/>
      <c r="O6" s="13"/>
      <c r="P6" s="13"/>
      <c r="Q6" s="13"/>
      <c r="R6" s="13"/>
      <c r="S6" s="13"/>
      <c r="T6" s="13"/>
      <c r="U6" s="13"/>
      <c r="V6" s="13"/>
    </row>
    <row r="7" spans="1:22" ht="13.2">
      <c r="A7" s="42" t="s">
        <v>68598</v>
      </c>
      <c r="B7" s="13" t="s">
        <v>68599</v>
      </c>
      <c r="C7" s="13" t="s">
        <v>68600</v>
      </c>
      <c r="D7" s="16" t="s">
        <v>68599</v>
      </c>
      <c r="E7" s="71" t="s">
        <v>68599</v>
      </c>
      <c r="F7" s="7" t="s">
        <v>68600</v>
      </c>
      <c r="G7" s="5" t="s">
        <v>68601</v>
      </c>
      <c r="H7" s="6" t="s">
        <v>68599</v>
      </c>
      <c r="I7" s="7" t="s">
        <v>68599</v>
      </c>
      <c r="J7" s="13"/>
      <c r="K7" s="13"/>
      <c r="L7" s="13" t="s">
        <v>57</v>
      </c>
      <c r="M7" s="13"/>
      <c r="N7" s="13"/>
      <c r="O7" s="13"/>
      <c r="P7" s="13"/>
      <c r="Q7" s="13"/>
      <c r="R7" s="13"/>
      <c r="S7" s="13"/>
      <c r="T7" s="13"/>
      <c r="U7" s="13"/>
      <c r="V7" s="13"/>
    </row>
    <row r="8" spans="1:22" ht="13.2">
      <c r="A8" s="42" t="s">
        <v>68602</v>
      </c>
      <c r="B8" s="13" t="s">
        <v>68603</v>
      </c>
      <c r="C8" s="13" t="s">
        <v>68604</v>
      </c>
      <c r="D8" s="16" t="s">
        <v>68603</v>
      </c>
      <c r="E8" s="71" t="s">
        <v>68603</v>
      </c>
      <c r="F8" s="7" t="s">
        <v>68604</v>
      </c>
      <c r="G8" s="5" t="s">
        <v>68605</v>
      </c>
      <c r="H8" s="6" t="s">
        <v>68603</v>
      </c>
      <c r="I8" s="7" t="s">
        <v>68603</v>
      </c>
      <c r="J8" s="13"/>
      <c r="K8" s="13"/>
      <c r="L8" s="13" t="s">
        <v>57</v>
      </c>
      <c r="M8" s="13"/>
      <c r="N8" s="13"/>
      <c r="O8" s="13"/>
      <c r="P8" s="13"/>
      <c r="Q8" s="13"/>
      <c r="R8" s="13"/>
      <c r="S8" s="13"/>
      <c r="T8" s="13"/>
      <c r="U8" s="13"/>
      <c r="V8" s="13"/>
    </row>
    <row r="9" spans="1:22" ht="13.2">
      <c r="A9" s="42" t="s">
        <v>68606</v>
      </c>
      <c r="B9" s="13" t="s">
        <v>68607</v>
      </c>
      <c r="C9" s="13" t="s">
        <v>68608</v>
      </c>
      <c r="D9" s="16" t="s">
        <v>68607</v>
      </c>
      <c r="E9" s="71" t="s">
        <v>68607</v>
      </c>
      <c r="F9" s="7" t="s">
        <v>68608</v>
      </c>
      <c r="G9" s="5" t="s">
        <v>68609</v>
      </c>
      <c r="H9" s="6" t="s">
        <v>68607</v>
      </c>
      <c r="I9" s="7" t="s">
        <v>68607</v>
      </c>
      <c r="J9" s="13"/>
      <c r="K9" s="13"/>
      <c r="L9" s="13" t="s">
        <v>57</v>
      </c>
      <c r="M9" s="13"/>
      <c r="N9" s="13"/>
      <c r="O9" s="13"/>
      <c r="P9" s="13"/>
      <c r="Q9" s="13"/>
      <c r="R9" s="13"/>
      <c r="S9" s="13"/>
      <c r="T9" s="13"/>
      <c r="U9" s="13"/>
      <c r="V9" s="13"/>
    </row>
    <row r="10" spans="1:22" ht="13.2">
      <c r="A10" s="42" t="s">
        <v>68610</v>
      </c>
      <c r="B10" s="13" t="s">
        <v>68611</v>
      </c>
      <c r="C10" s="13" t="s">
        <v>68612</v>
      </c>
      <c r="D10" s="16" t="s">
        <v>68611</v>
      </c>
      <c r="E10" s="71" t="s">
        <v>68611</v>
      </c>
      <c r="F10" s="7" t="s">
        <v>68612</v>
      </c>
      <c r="G10" s="5" t="s">
        <v>68613</v>
      </c>
      <c r="H10" s="6" t="s">
        <v>68611</v>
      </c>
      <c r="I10" s="7" t="s">
        <v>68611</v>
      </c>
      <c r="J10" s="13"/>
      <c r="K10" s="13"/>
      <c r="L10" s="13" t="s">
        <v>57</v>
      </c>
      <c r="M10" s="13"/>
      <c r="N10" s="13"/>
      <c r="O10" s="13"/>
      <c r="P10" s="13"/>
      <c r="Q10" s="13"/>
      <c r="R10" s="13"/>
      <c r="S10" s="13"/>
      <c r="T10" s="13"/>
      <c r="U10" s="13"/>
      <c r="V10" s="13"/>
    </row>
    <row r="11" spans="1:22" ht="13.2">
      <c r="A11" s="42" t="s">
        <v>68614</v>
      </c>
      <c r="B11" s="13" t="s">
        <v>68615</v>
      </c>
      <c r="C11" s="13" t="s">
        <v>68616</v>
      </c>
      <c r="D11" s="16" t="s">
        <v>68615</v>
      </c>
      <c r="E11" s="71" t="s">
        <v>68615</v>
      </c>
      <c r="F11" s="7" t="s">
        <v>68616</v>
      </c>
      <c r="G11" s="5" t="s">
        <v>68617</v>
      </c>
      <c r="H11" s="6" t="s">
        <v>68615</v>
      </c>
      <c r="I11" s="7" t="s">
        <v>68615</v>
      </c>
      <c r="J11" s="13"/>
      <c r="K11" s="13"/>
      <c r="L11" s="13" t="s">
        <v>57</v>
      </c>
      <c r="M11" s="13"/>
      <c r="N11" s="13"/>
      <c r="O11" s="13"/>
      <c r="P11" s="13"/>
      <c r="Q11" s="13"/>
      <c r="R11" s="13"/>
      <c r="S11" s="13"/>
      <c r="T11" s="13"/>
      <c r="U11" s="13"/>
      <c r="V11" s="13"/>
    </row>
    <row r="12" spans="1:22" ht="39.6">
      <c r="A12" s="42" t="s">
        <v>68618</v>
      </c>
      <c r="B12" s="13" t="s">
        <v>68619</v>
      </c>
      <c r="C12" s="13" t="s">
        <v>68620</v>
      </c>
      <c r="D12" s="16" t="s">
        <v>68621</v>
      </c>
      <c r="E12" s="71" t="s">
        <v>13196</v>
      </c>
      <c r="F12" s="7" t="s">
        <v>13193</v>
      </c>
      <c r="G12" s="5" t="s">
        <v>68622</v>
      </c>
      <c r="H12" s="6" t="s">
        <v>20982</v>
      </c>
      <c r="I12" s="7" t="s">
        <v>13196</v>
      </c>
      <c r="J12" s="13" t="s">
        <v>68588</v>
      </c>
      <c r="K12" s="13"/>
      <c r="L12" s="13" t="s">
        <v>57</v>
      </c>
      <c r="M12" s="13"/>
      <c r="N12" s="13"/>
      <c r="O12" s="13"/>
      <c r="P12" s="13"/>
      <c r="Q12" s="13"/>
      <c r="R12" s="13"/>
      <c r="S12" s="13"/>
      <c r="T12" s="13"/>
      <c r="U12" s="13"/>
      <c r="V12" s="13"/>
    </row>
    <row r="13" spans="1:22" ht="26.4">
      <c r="A13" s="42" t="s">
        <v>68623</v>
      </c>
      <c r="B13" s="13" t="s">
        <v>68624</v>
      </c>
      <c r="C13" s="13" t="s">
        <v>68625</v>
      </c>
      <c r="D13" s="16" t="s">
        <v>68626</v>
      </c>
      <c r="E13" s="71" t="s">
        <v>68627</v>
      </c>
      <c r="F13" s="7" t="s">
        <v>68628</v>
      </c>
      <c r="G13" s="5" t="s">
        <v>68629</v>
      </c>
      <c r="H13" s="6" t="s">
        <v>68630</v>
      </c>
      <c r="I13" s="7" t="s">
        <v>68631</v>
      </c>
      <c r="J13" s="13"/>
      <c r="K13" s="13"/>
      <c r="L13" s="13" t="s">
        <v>57</v>
      </c>
      <c r="M13" s="13"/>
      <c r="N13" s="13"/>
      <c r="O13" s="13"/>
      <c r="P13" s="13"/>
      <c r="Q13" s="13"/>
      <c r="R13" s="13"/>
      <c r="S13" s="13"/>
      <c r="T13" s="13"/>
      <c r="U13" s="13"/>
      <c r="V13" s="13"/>
    </row>
    <row r="14" spans="1:22" ht="39.6">
      <c r="A14" s="42" t="s">
        <v>68632</v>
      </c>
      <c r="B14" s="13" t="s">
        <v>3717</v>
      </c>
      <c r="C14" s="13" t="s">
        <v>3718</v>
      </c>
      <c r="D14" s="16" t="s">
        <v>3717</v>
      </c>
      <c r="E14" s="71" t="s">
        <v>3719</v>
      </c>
      <c r="F14" s="7" t="s">
        <v>3720</v>
      </c>
      <c r="G14" s="5" t="s">
        <v>25149</v>
      </c>
      <c r="H14" s="6" t="s">
        <v>8441</v>
      </c>
      <c r="I14" s="7" t="s">
        <v>3720</v>
      </c>
      <c r="J14" s="13" t="s">
        <v>68588</v>
      </c>
      <c r="K14" s="13"/>
      <c r="L14" s="13" t="s">
        <v>57</v>
      </c>
      <c r="M14" s="13"/>
      <c r="N14" s="13"/>
      <c r="O14" s="13"/>
      <c r="P14" s="13"/>
      <c r="Q14" s="13"/>
      <c r="R14" s="13"/>
      <c r="S14" s="13"/>
      <c r="T14" s="13"/>
      <c r="U14" s="13"/>
      <c r="V14" s="13"/>
    </row>
    <row r="15" spans="1:22" ht="13.2">
      <c r="A15" s="42" t="s">
        <v>68633</v>
      </c>
      <c r="B15" s="46" t="s">
        <v>68634</v>
      </c>
      <c r="C15" s="46" t="s">
        <v>68635</v>
      </c>
      <c r="D15" s="46" t="s">
        <v>68636</v>
      </c>
      <c r="E15" s="46" t="s">
        <v>68637</v>
      </c>
      <c r="F15" s="46" t="s">
        <v>68638</v>
      </c>
      <c r="G15" s="47" t="s">
        <v>68639</v>
      </c>
      <c r="H15" s="6" t="s">
        <v>68640</v>
      </c>
      <c r="I15" s="7" t="s">
        <v>68641</v>
      </c>
      <c r="J15" s="13"/>
      <c r="K15" s="13"/>
      <c r="L15" s="13"/>
      <c r="M15" s="13"/>
      <c r="N15" s="13"/>
      <c r="O15" s="13"/>
      <c r="P15" s="13"/>
      <c r="Q15" s="13"/>
      <c r="R15" s="13"/>
      <c r="S15" s="13"/>
      <c r="T15" s="13"/>
      <c r="U15" s="13"/>
      <c r="V15" s="13"/>
    </row>
    <row r="16" spans="1:22" ht="13.2">
      <c r="A16" s="42" t="s">
        <v>68642</v>
      </c>
      <c r="B16" s="85" t="s">
        <v>68643</v>
      </c>
      <c r="C16" s="46" t="s">
        <v>68644</v>
      </c>
      <c r="D16" s="85" t="s">
        <v>68645</v>
      </c>
      <c r="E16" s="46" t="s">
        <v>68646</v>
      </c>
      <c r="F16" s="46" t="s">
        <v>68647</v>
      </c>
      <c r="G16" s="109" t="s">
        <v>68648</v>
      </c>
      <c r="H16" s="6" t="s">
        <v>68649</v>
      </c>
      <c r="I16" s="7" t="s">
        <v>68650</v>
      </c>
      <c r="J16" s="13"/>
      <c r="K16" s="13"/>
      <c r="L16" s="13"/>
      <c r="M16" s="13"/>
      <c r="N16" s="13"/>
      <c r="O16" s="13"/>
      <c r="P16" s="13"/>
      <c r="Q16" s="13"/>
      <c r="R16" s="13"/>
      <c r="S16" s="13"/>
      <c r="T16" s="13"/>
      <c r="U16" s="13"/>
      <c r="V16" s="13"/>
    </row>
    <row r="17" spans="1:22" ht="13.2">
      <c r="A17" s="42" t="s">
        <v>68651</v>
      </c>
      <c r="B17" s="46" t="s">
        <v>68652</v>
      </c>
      <c r="C17" s="46" t="s">
        <v>68653</v>
      </c>
      <c r="D17" s="46" t="s">
        <v>68654</v>
      </c>
      <c r="E17" s="46" t="s">
        <v>68655</v>
      </c>
      <c r="F17" s="46" t="s">
        <v>68656</v>
      </c>
      <c r="G17" s="47" t="s">
        <v>68657</v>
      </c>
      <c r="H17" s="6" t="s">
        <v>68658</v>
      </c>
      <c r="I17" s="7" t="s">
        <v>68659</v>
      </c>
      <c r="J17" s="13"/>
      <c r="K17" s="13"/>
      <c r="L17" s="13"/>
      <c r="M17" s="13"/>
      <c r="N17" s="13"/>
      <c r="O17" s="13"/>
      <c r="P17" s="13"/>
      <c r="Q17" s="13"/>
      <c r="R17" s="13"/>
      <c r="S17" s="13"/>
      <c r="T17" s="13"/>
      <c r="U17" s="13"/>
      <c r="V17" s="13"/>
    </row>
    <row r="18" spans="1:22" ht="13.2">
      <c r="A18" s="42" t="s">
        <v>68660</v>
      </c>
      <c r="B18" s="46" t="s">
        <v>12393</v>
      </c>
      <c r="C18" s="46" t="s">
        <v>4533</v>
      </c>
      <c r="D18" s="46" t="s">
        <v>12393</v>
      </c>
      <c r="E18" s="46" t="s">
        <v>12394</v>
      </c>
      <c r="F18" s="46" t="s">
        <v>12393</v>
      </c>
      <c r="G18" s="47" t="s">
        <v>12396</v>
      </c>
      <c r="H18" s="6" t="s">
        <v>12397</v>
      </c>
      <c r="I18" s="7" t="s">
        <v>4533</v>
      </c>
      <c r="J18" s="13"/>
      <c r="K18" s="13"/>
      <c r="L18" s="13"/>
      <c r="M18" s="13"/>
      <c r="N18" s="13"/>
      <c r="O18" s="13"/>
      <c r="P18" s="13"/>
      <c r="Q18" s="13"/>
      <c r="R18" s="13"/>
      <c r="S18" s="13"/>
      <c r="T18" s="13"/>
      <c r="U18" s="13"/>
      <c r="V18" s="13"/>
    </row>
    <row r="19" spans="1:22" ht="13.2">
      <c r="A19" s="42" t="s">
        <v>68661</v>
      </c>
      <c r="B19" s="46" t="s">
        <v>68662</v>
      </c>
      <c r="C19" s="46" t="s">
        <v>68663</v>
      </c>
      <c r="D19" s="46" t="s">
        <v>68664</v>
      </c>
      <c r="E19" s="46" t="s">
        <v>68665</v>
      </c>
      <c r="F19" s="46" t="s">
        <v>68666</v>
      </c>
      <c r="G19" s="47" t="s">
        <v>68667</v>
      </c>
      <c r="H19" s="6" t="s">
        <v>68668</v>
      </c>
      <c r="I19" s="7" t="s">
        <v>68669</v>
      </c>
      <c r="J19" s="13"/>
      <c r="K19" s="13"/>
      <c r="L19" s="13"/>
      <c r="M19" s="13"/>
      <c r="N19" s="13"/>
      <c r="O19" s="13"/>
      <c r="P19" s="13"/>
      <c r="Q19" s="13"/>
      <c r="R19" s="13"/>
      <c r="S19" s="13"/>
      <c r="T19" s="13"/>
      <c r="U19" s="13"/>
      <c r="V19" s="13"/>
    </row>
    <row r="20" spans="1:22" ht="13.2">
      <c r="A20" s="42" t="s">
        <v>68670</v>
      </c>
      <c r="B20" s="13" t="s">
        <v>68671</v>
      </c>
      <c r="C20" s="13" t="s">
        <v>68672</v>
      </c>
      <c r="D20" s="16" t="s">
        <v>68673</v>
      </c>
      <c r="E20" s="71" t="s">
        <v>68674</v>
      </c>
      <c r="F20" s="7" t="s">
        <v>68675</v>
      </c>
      <c r="G20" s="5" t="s">
        <v>68676</v>
      </c>
      <c r="H20" s="6" t="s">
        <v>68677</v>
      </c>
      <c r="I20" s="7" t="s">
        <v>68678</v>
      </c>
      <c r="J20" s="13" t="s">
        <v>17</v>
      </c>
      <c r="K20" s="13"/>
      <c r="L20" s="13" t="s">
        <v>57</v>
      </c>
      <c r="M20" s="13"/>
      <c r="N20" s="13"/>
      <c r="O20" s="13"/>
      <c r="P20" s="13"/>
      <c r="Q20" s="13"/>
      <c r="R20" s="13"/>
      <c r="S20" s="13"/>
      <c r="T20" s="13"/>
      <c r="U20" s="13"/>
      <c r="V20" s="13"/>
    </row>
    <row r="21" spans="1:22" ht="13.2">
      <c r="A21" s="42" t="s">
        <v>68679</v>
      </c>
      <c r="B21" s="7" t="s">
        <v>68680</v>
      </c>
      <c r="C21" s="7" t="s">
        <v>68680</v>
      </c>
      <c r="D21" s="7" t="s">
        <v>68680</v>
      </c>
      <c r="E21" s="7" t="s">
        <v>68680</v>
      </c>
      <c r="F21" s="7" t="s">
        <v>68680</v>
      </c>
      <c r="G21" s="5" t="s">
        <v>68680</v>
      </c>
      <c r="H21" s="6" t="s">
        <v>68680</v>
      </c>
      <c r="I21" s="7" t="s">
        <v>68680</v>
      </c>
      <c r="J21" s="13"/>
    </row>
    <row r="22" spans="1:22" ht="13.2">
      <c r="A22" s="42" t="s">
        <v>68681</v>
      </c>
      <c r="B22" s="7" t="s">
        <v>68682</v>
      </c>
      <c r="C22" s="7" t="s">
        <v>68682</v>
      </c>
      <c r="D22" s="7" t="s">
        <v>68682</v>
      </c>
      <c r="E22" s="7" t="s">
        <v>68682</v>
      </c>
      <c r="F22" s="7" t="s">
        <v>68682</v>
      </c>
      <c r="G22" s="5" t="s">
        <v>68682</v>
      </c>
      <c r="H22" s="6" t="s">
        <v>68682</v>
      </c>
      <c r="I22" s="7" t="s">
        <v>68682</v>
      </c>
      <c r="J22" s="13"/>
    </row>
    <row r="23" spans="1:22" ht="13.2">
      <c r="A23" s="42" t="s">
        <v>68683</v>
      </c>
      <c r="B23" s="7" t="s">
        <v>68684</v>
      </c>
      <c r="C23" s="7" t="s">
        <v>68684</v>
      </c>
      <c r="D23" s="7" t="s">
        <v>68684</v>
      </c>
      <c r="E23" s="7" t="s">
        <v>68684</v>
      </c>
      <c r="F23" s="7" t="s">
        <v>68684</v>
      </c>
      <c r="G23" s="5" t="s">
        <v>68684</v>
      </c>
      <c r="H23" s="6" t="s">
        <v>68684</v>
      </c>
      <c r="I23" s="7" t="s">
        <v>68684</v>
      </c>
      <c r="J23" s="13"/>
    </row>
    <row r="24" spans="1:22" ht="13.2">
      <c r="A24" s="42" t="s">
        <v>68685</v>
      </c>
      <c r="B24" s="29" t="s">
        <v>5050</v>
      </c>
      <c r="C24" s="29" t="s">
        <v>5051</v>
      </c>
      <c r="D24" s="29" t="s">
        <v>5052</v>
      </c>
      <c r="E24" s="29" t="s">
        <v>5053</v>
      </c>
      <c r="F24" s="29" t="s">
        <v>5054</v>
      </c>
      <c r="G24" s="5" t="s">
        <v>5055</v>
      </c>
      <c r="H24" s="6" t="s">
        <v>19192</v>
      </c>
      <c r="I24" s="7" t="s">
        <v>5053</v>
      </c>
      <c r="J24" s="13"/>
      <c r="K24" s="13"/>
      <c r="L24" s="13"/>
      <c r="M24" s="13"/>
      <c r="N24" s="13"/>
      <c r="O24" s="13"/>
      <c r="P24" s="13"/>
      <c r="Q24" s="13"/>
      <c r="R24" s="13"/>
      <c r="S24" s="13"/>
      <c r="T24" s="13"/>
      <c r="U24" s="13"/>
      <c r="V24" s="13"/>
    </row>
    <row r="25" spans="1:22" ht="13.2">
      <c r="A25" s="42" t="s">
        <v>68686</v>
      </c>
      <c r="B25" s="29" t="s">
        <v>5058</v>
      </c>
      <c r="C25" s="29" t="s">
        <v>5059</v>
      </c>
      <c r="D25" s="29" t="s">
        <v>5060</v>
      </c>
      <c r="E25" s="29" t="s">
        <v>5061</v>
      </c>
      <c r="F25" s="29" t="s">
        <v>5062</v>
      </c>
      <c r="G25" s="5" t="s">
        <v>5063</v>
      </c>
      <c r="H25" s="6" t="s">
        <v>5064</v>
      </c>
      <c r="I25" s="7" t="s">
        <v>5065</v>
      </c>
      <c r="J25" s="13"/>
      <c r="K25" s="13"/>
      <c r="L25" s="13"/>
      <c r="M25" s="13"/>
      <c r="N25" s="13"/>
      <c r="O25" s="13"/>
      <c r="P25" s="13"/>
      <c r="Q25" s="13"/>
      <c r="R25" s="13"/>
      <c r="S25" s="13"/>
      <c r="T25" s="13"/>
      <c r="U25" s="13"/>
      <c r="V25" s="13"/>
    </row>
    <row r="26" spans="1:22" ht="39.6">
      <c r="A26" s="42" t="s">
        <v>68687</v>
      </c>
      <c r="B26" s="13" t="s">
        <v>68688</v>
      </c>
      <c r="C26" s="13" t="s">
        <v>68689</v>
      </c>
      <c r="D26" s="16" t="s">
        <v>68688</v>
      </c>
      <c r="E26" s="71" t="s">
        <v>68690</v>
      </c>
      <c r="F26" s="7" t="s">
        <v>68691</v>
      </c>
      <c r="G26" s="5" t="s">
        <v>68692</v>
      </c>
      <c r="H26" s="6" t="s">
        <v>68693</v>
      </c>
      <c r="I26" s="7" t="s">
        <v>68694</v>
      </c>
      <c r="J26" s="13" t="s">
        <v>68588</v>
      </c>
      <c r="K26" s="13"/>
      <c r="L26" s="13" t="s">
        <v>57</v>
      </c>
      <c r="M26" s="13"/>
      <c r="N26" s="13"/>
      <c r="O26" s="13"/>
      <c r="P26" s="13"/>
      <c r="Q26" s="13"/>
      <c r="R26" s="13"/>
      <c r="S26" s="13"/>
      <c r="T26" s="13"/>
      <c r="U26" s="13"/>
      <c r="V26" s="13"/>
    </row>
    <row r="27" spans="1:22" ht="27">
      <c r="A27" s="42" t="s">
        <v>68695</v>
      </c>
      <c r="B27" s="25" t="s">
        <v>68696</v>
      </c>
      <c r="C27" s="13" t="s">
        <v>68697</v>
      </c>
      <c r="D27" s="16" t="s">
        <v>68698</v>
      </c>
      <c r="E27" s="17" t="s">
        <v>68699</v>
      </c>
      <c r="F27" s="7" t="s">
        <v>68700</v>
      </c>
      <c r="G27" s="5" t="s">
        <v>68701</v>
      </c>
      <c r="H27" s="6" t="s">
        <v>68702</v>
      </c>
      <c r="I27" s="7" t="s">
        <v>68703</v>
      </c>
      <c r="J27" s="13"/>
      <c r="K27" s="13"/>
      <c r="L27" s="13" t="s">
        <v>57</v>
      </c>
      <c r="M27" s="13"/>
      <c r="N27" s="13"/>
      <c r="O27" s="13"/>
      <c r="P27" s="13"/>
      <c r="Q27" s="13"/>
      <c r="R27" s="13"/>
      <c r="S27" s="13"/>
      <c r="T27" s="13"/>
      <c r="U27" s="13"/>
      <c r="V27" s="13"/>
    </row>
    <row r="28" spans="1:22" ht="39.6">
      <c r="A28" s="18" t="s">
        <v>68704</v>
      </c>
      <c r="B28" s="13" t="s">
        <v>68688</v>
      </c>
      <c r="C28" s="13" t="s">
        <v>68689</v>
      </c>
      <c r="D28" s="13" t="s">
        <v>68688</v>
      </c>
      <c r="E28" s="13" t="s">
        <v>68690</v>
      </c>
      <c r="F28" s="13" t="s">
        <v>68691</v>
      </c>
      <c r="G28" s="5" t="s">
        <v>68692</v>
      </c>
      <c r="H28" s="6" t="s">
        <v>68693</v>
      </c>
      <c r="I28" s="7" t="s">
        <v>68694</v>
      </c>
      <c r="J28" s="13" t="s">
        <v>68588</v>
      </c>
      <c r="K28" s="5"/>
      <c r="L28" s="13" t="s">
        <v>57</v>
      </c>
      <c r="M28" s="5"/>
      <c r="N28" s="5"/>
      <c r="O28" s="5"/>
      <c r="P28" s="5"/>
      <c r="Q28" s="5"/>
      <c r="R28" s="5"/>
      <c r="S28" s="5"/>
      <c r="T28" s="5"/>
      <c r="U28" s="5"/>
      <c r="V28" s="5"/>
    </row>
    <row r="29" spans="1:22" ht="39.6">
      <c r="A29" s="42" t="s">
        <v>68705</v>
      </c>
      <c r="B29" s="13" t="s">
        <v>14309</v>
      </c>
      <c r="C29" s="13" t="s">
        <v>63706</v>
      </c>
      <c r="D29" s="16" t="s">
        <v>14309</v>
      </c>
      <c r="E29" s="71" t="s">
        <v>68706</v>
      </c>
      <c r="F29" s="7" t="s">
        <v>14309</v>
      </c>
      <c r="G29" s="5" t="s">
        <v>68707</v>
      </c>
      <c r="H29" s="6" t="s">
        <v>14314</v>
      </c>
      <c r="I29" s="7" t="s">
        <v>13174</v>
      </c>
      <c r="J29" s="13" t="s">
        <v>68588</v>
      </c>
      <c r="K29" s="13"/>
      <c r="L29" s="13" t="s">
        <v>57</v>
      </c>
      <c r="M29" s="13"/>
      <c r="N29" s="13"/>
      <c r="O29" s="13"/>
      <c r="P29" s="13"/>
      <c r="Q29" s="13"/>
      <c r="R29" s="13"/>
      <c r="S29" s="13"/>
      <c r="T29" s="13"/>
      <c r="U29" s="13"/>
      <c r="V29" s="13"/>
    </row>
    <row r="30" spans="1:22" ht="26.4">
      <c r="A30" s="42" t="s">
        <v>68708</v>
      </c>
      <c r="B30" s="13" t="s">
        <v>68709</v>
      </c>
      <c r="C30" s="13" t="s">
        <v>68710</v>
      </c>
      <c r="D30" s="16" t="s">
        <v>68711</v>
      </c>
      <c r="E30" s="71" t="s">
        <v>68712</v>
      </c>
      <c r="F30" s="7" t="s">
        <v>68713</v>
      </c>
      <c r="G30" s="5" t="s">
        <v>68714</v>
      </c>
      <c r="H30" s="6" t="s">
        <v>68715</v>
      </c>
      <c r="I30" s="7" t="s">
        <v>68716</v>
      </c>
      <c r="J30" s="13"/>
      <c r="K30" s="13"/>
      <c r="L30" s="13" t="s">
        <v>57</v>
      </c>
      <c r="M30" s="13"/>
      <c r="N30" s="13"/>
      <c r="O30" s="13"/>
      <c r="P30" s="13"/>
      <c r="Q30" s="13"/>
      <c r="R30" s="13"/>
      <c r="S30" s="13"/>
      <c r="T30" s="13"/>
      <c r="U30" s="13"/>
      <c r="V30" s="13"/>
    </row>
    <row r="31" spans="1:22" ht="39.6">
      <c r="A31" s="42" t="s">
        <v>68717</v>
      </c>
      <c r="B31" s="13" t="s">
        <v>68718</v>
      </c>
      <c r="C31" s="13" t="s">
        <v>68719</v>
      </c>
      <c r="D31" s="16" t="s">
        <v>68720</v>
      </c>
      <c r="E31" s="71" t="s">
        <v>68721</v>
      </c>
      <c r="F31" s="7" t="s">
        <v>68722</v>
      </c>
      <c r="G31" s="5" t="s">
        <v>68723</v>
      </c>
      <c r="H31" s="6" t="s">
        <v>68724</v>
      </c>
      <c r="I31" s="7" t="s">
        <v>68725</v>
      </c>
      <c r="J31" s="13" t="s">
        <v>68588</v>
      </c>
      <c r="K31" s="13"/>
      <c r="L31" s="13" t="s">
        <v>57</v>
      </c>
      <c r="M31" s="13"/>
      <c r="N31" s="13"/>
      <c r="O31" s="13"/>
      <c r="P31" s="13"/>
      <c r="Q31" s="13"/>
      <c r="R31" s="13"/>
      <c r="S31" s="13"/>
      <c r="T31" s="13"/>
      <c r="U31" s="13"/>
      <c r="V31" s="13"/>
    </row>
    <row r="32" spans="1:22" ht="26.4">
      <c r="A32" s="42" t="s">
        <v>68726</v>
      </c>
      <c r="B32" s="13" t="s">
        <v>68727</v>
      </c>
      <c r="C32" s="13" t="s">
        <v>68728</v>
      </c>
      <c r="D32" s="16" t="s">
        <v>68729</v>
      </c>
      <c r="E32" s="71" t="s">
        <v>68730</v>
      </c>
      <c r="F32" s="7" t="s">
        <v>68731</v>
      </c>
      <c r="G32" s="5" t="s">
        <v>68732</v>
      </c>
      <c r="H32" s="6" t="s">
        <v>68733</v>
      </c>
      <c r="I32" s="7" t="s">
        <v>68734</v>
      </c>
      <c r="J32" s="13"/>
      <c r="K32" s="13"/>
      <c r="L32" s="13" t="s">
        <v>57</v>
      </c>
      <c r="M32" s="13"/>
      <c r="N32" s="13"/>
      <c r="O32" s="13"/>
      <c r="P32" s="13"/>
      <c r="Q32" s="13"/>
      <c r="R32" s="13"/>
      <c r="S32" s="13"/>
      <c r="T32" s="13"/>
      <c r="U32" s="13"/>
      <c r="V32" s="13"/>
    </row>
    <row r="33" spans="1:22" ht="39.6">
      <c r="A33" s="42" t="s">
        <v>68735</v>
      </c>
      <c r="B33" s="13" t="s">
        <v>12393</v>
      </c>
      <c r="C33" s="13" t="s">
        <v>4533</v>
      </c>
      <c r="D33" s="16" t="s">
        <v>12393</v>
      </c>
      <c r="E33" s="71" t="s">
        <v>12394</v>
      </c>
      <c r="F33" s="7" t="s">
        <v>12393</v>
      </c>
      <c r="G33" s="5" t="s">
        <v>12396</v>
      </c>
      <c r="H33" s="6" t="s">
        <v>12397</v>
      </c>
      <c r="I33" s="7" t="s">
        <v>4533</v>
      </c>
      <c r="J33" s="13" t="s">
        <v>68588</v>
      </c>
      <c r="K33" s="13"/>
      <c r="L33" s="13" t="s">
        <v>57</v>
      </c>
      <c r="M33" s="13"/>
      <c r="N33" s="13"/>
      <c r="O33" s="13"/>
      <c r="P33" s="13"/>
      <c r="Q33" s="13"/>
      <c r="R33" s="13"/>
      <c r="S33" s="13"/>
      <c r="T33" s="13"/>
      <c r="U33" s="13"/>
      <c r="V33" s="13"/>
    </row>
    <row r="34" spans="1:22" ht="26.4">
      <c r="A34" s="42" t="s">
        <v>68736</v>
      </c>
      <c r="B34" s="13" t="s">
        <v>68737</v>
      </c>
      <c r="C34" s="13" t="s">
        <v>68738</v>
      </c>
      <c r="D34" s="16" t="s">
        <v>68739</v>
      </c>
      <c r="E34" s="71" t="s">
        <v>68740</v>
      </c>
      <c r="F34" s="7" t="s">
        <v>68741</v>
      </c>
      <c r="G34" s="5" t="s">
        <v>68742</v>
      </c>
      <c r="H34" s="6" t="s">
        <v>68743</v>
      </c>
      <c r="I34" s="7" t="s">
        <v>68744</v>
      </c>
      <c r="J34" s="13"/>
      <c r="K34" s="13"/>
      <c r="L34" s="13" t="s">
        <v>57</v>
      </c>
      <c r="M34" s="13"/>
      <c r="N34" s="13"/>
      <c r="O34" s="13"/>
      <c r="P34" s="13"/>
      <c r="Q34" s="13"/>
      <c r="R34" s="13"/>
      <c r="S34" s="13"/>
      <c r="T34" s="13"/>
      <c r="U34" s="13"/>
      <c r="V34" s="13"/>
    </row>
    <row r="35" spans="1:22" ht="39.6">
      <c r="A35" s="42" t="s">
        <v>68745</v>
      </c>
      <c r="B35" s="13" t="s">
        <v>13372</v>
      </c>
      <c r="C35" s="13" t="s">
        <v>13373</v>
      </c>
      <c r="D35" s="16" t="s">
        <v>13372</v>
      </c>
      <c r="E35" s="71" t="s">
        <v>13374</v>
      </c>
      <c r="F35" s="7" t="s">
        <v>13375</v>
      </c>
      <c r="G35" s="5" t="s">
        <v>13376</v>
      </c>
      <c r="H35" s="6" t="s">
        <v>14271</v>
      </c>
      <c r="I35" s="7" t="s">
        <v>13378</v>
      </c>
      <c r="J35" s="13" t="s">
        <v>68588</v>
      </c>
      <c r="K35" s="13"/>
      <c r="L35" s="13" t="s">
        <v>57</v>
      </c>
      <c r="M35" s="13"/>
      <c r="N35" s="13"/>
      <c r="O35" s="13"/>
      <c r="P35" s="13"/>
      <c r="Q35" s="13"/>
      <c r="R35" s="13"/>
      <c r="S35" s="13"/>
      <c r="T35" s="13"/>
      <c r="U35" s="13"/>
      <c r="V35" s="13"/>
    </row>
    <row r="36" spans="1:22" ht="26.4">
      <c r="A36" s="42" t="s">
        <v>68746</v>
      </c>
      <c r="B36" s="13" t="s">
        <v>68747</v>
      </c>
      <c r="C36" s="13" t="s">
        <v>68748</v>
      </c>
      <c r="D36" s="16" t="s">
        <v>68749</v>
      </c>
      <c r="E36" s="71" t="s">
        <v>68750</v>
      </c>
      <c r="F36" s="7" t="s">
        <v>68751</v>
      </c>
      <c r="G36" s="5" t="s">
        <v>68752</v>
      </c>
      <c r="H36" s="6" t="s">
        <v>68753</v>
      </c>
      <c r="I36" s="7" t="s">
        <v>68754</v>
      </c>
      <c r="J36" s="13"/>
      <c r="K36" s="13"/>
      <c r="L36" s="13" t="s">
        <v>57</v>
      </c>
      <c r="M36" s="13"/>
      <c r="N36" s="13"/>
      <c r="O36" s="13"/>
      <c r="P36" s="13"/>
      <c r="Q36" s="13"/>
      <c r="R36" s="13"/>
      <c r="S36" s="13"/>
      <c r="T36" s="13"/>
      <c r="U36" s="13"/>
      <c r="V36" s="13"/>
    </row>
    <row r="37" spans="1:22" ht="26.4">
      <c r="A37" s="42" t="s">
        <v>68755</v>
      </c>
      <c r="B37" s="13" t="s">
        <v>68756</v>
      </c>
      <c r="C37" s="13" t="s">
        <v>68757</v>
      </c>
      <c r="D37" s="16" t="s">
        <v>68756</v>
      </c>
      <c r="E37" s="71" t="s">
        <v>68758</v>
      </c>
      <c r="F37" s="7" t="s">
        <v>68756</v>
      </c>
      <c r="G37" s="5" t="s">
        <v>68759</v>
      </c>
      <c r="H37" s="6" t="s">
        <v>68760</v>
      </c>
      <c r="I37" s="7" t="s">
        <v>68761</v>
      </c>
      <c r="J37" s="13" t="s">
        <v>68762</v>
      </c>
      <c r="K37" s="13"/>
      <c r="L37" s="13" t="s">
        <v>57</v>
      </c>
      <c r="M37" s="13"/>
      <c r="N37" s="13"/>
      <c r="O37" s="13"/>
      <c r="P37" s="13"/>
      <c r="Q37" s="13"/>
      <c r="R37" s="13"/>
      <c r="S37" s="13"/>
      <c r="T37" s="13"/>
      <c r="U37" s="13"/>
      <c r="V37" s="13"/>
    </row>
    <row r="38" spans="1:22" ht="13.2">
      <c r="A38" s="42" t="s">
        <v>62551</v>
      </c>
      <c r="B38" s="4" t="s">
        <v>22422</v>
      </c>
      <c r="C38" s="4" t="s">
        <v>22422</v>
      </c>
      <c r="D38" s="16" t="s">
        <v>22422</v>
      </c>
      <c r="E38" s="71" t="s">
        <v>22422</v>
      </c>
      <c r="F38" s="7" t="s">
        <v>22422</v>
      </c>
      <c r="G38" s="3" t="s">
        <v>22422</v>
      </c>
      <c r="H38" s="6" t="s">
        <v>22422</v>
      </c>
      <c r="I38" s="7" t="s">
        <v>22422</v>
      </c>
      <c r="J38" s="4" t="s">
        <v>17</v>
      </c>
      <c r="K38" s="4" t="s">
        <v>57</v>
      </c>
      <c r="L38" s="13" t="s">
        <v>57</v>
      </c>
      <c r="M38" s="13"/>
      <c r="N38" s="13"/>
      <c r="O38" s="13"/>
      <c r="P38" s="13"/>
      <c r="Q38" s="13"/>
      <c r="R38" s="13"/>
      <c r="S38" s="13"/>
      <c r="T38" s="13"/>
      <c r="U38" s="13"/>
      <c r="V38" s="13"/>
    </row>
    <row r="39" spans="1:22" ht="40.200000000000003">
      <c r="A39" s="42" t="s">
        <v>68763</v>
      </c>
      <c r="B39" s="25" t="s">
        <v>68764</v>
      </c>
      <c r="C39" s="13" t="s">
        <v>68765</v>
      </c>
      <c r="D39" s="16" t="s">
        <v>68766</v>
      </c>
      <c r="E39" s="17" t="s">
        <v>68767</v>
      </c>
      <c r="F39" s="7" t="s">
        <v>68768</v>
      </c>
      <c r="G39" s="5" t="s">
        <v>68769</v>
      </c>
      <c r="H39" s="6" t="s">
        <v>68770</v>
      </c>
      <c r="I39" s="7" t="s">
        <v>68771</v>
      </c>
      <c r="J39" s="4" t="s">
        <v>68772</v>
      </c>
      <c r="K39" s="4"/>
      <c r="L39" s="13" t="s">
        <v>57</v>
      </c>
      <c r="M39" s="13"/>
      <c r="N39" s="13"/>
      <c r="O39" s="13"/>
      <c r="P39" s="13"/>
      <c r="Q39" s="13"/>
      <c r="R39" s="13"/>
      <c r="S39" s="13"/>
      <c r="T39" s="13"/>
      <c r="U39" s="13"/>
      <c r="V39" s="13"/>
    </row>
    <row r="40" spans="1:22" ht="28.8">
      <c r="A40" s="42" t="s">
        <v>68773</v>
      </c>
      <c r="B40" s="98" t="s">
        <v>68774</v>
      </c>
      <c r="C40" s="98" t="s">
        <v>68774</v>
      </c>
      <c r="D40" s="16" t="s">
        <v>68774</v>
      </c>
      <c r="E40" s="98" t="s">
        <v>68774</v>
      </c>
      <c r="F40" s="25" t="s">
        <v>68774</v>
      </c>
      <c r="G40" s="5" t="s">
        <v>68775</v>
      </c>
      <c r="H40" s="6" t="s">
        <v>68774</v>
      </c>
      <c r="I40" s="7" t="s">
        <v>68774</v>
      </c>
      <c r="J40" s="4" t="s">
        <v>68776</v>
      </c>
      <c r="K40" s="4"/>
      <c r="L40" s="13" t="s">
        <v>57</v>
      </c>
      <c r="M40" s="13"/>
      <c r="N40" s="13"/>
      <c r="O40" s="13"/>
      <c r="P40" s="13"/>
      <c r="Q40" s="13"/>
      <c r="R40" s="13"/>
      <c r="S40" s="13"/>
      <c r="T40" s="13"/>
      <c r="U40" s="13"/>
      <c r="V40" s="13"/>
    </row>
    <row r="41" spans="1:22" ht="39.6">
      <c r="A41" s="42" t="s">
        <v>68777</v>
      </c>
      <c r="B41" s="7" t="s">
        <v>68778</v>
      </c>
      <c r="C41" s="13" t="s">
        <v>68779</v>
      </c>
      <c r="D41" s="7" t="s">
        <v>68780</v>
      </c>
      <c r="E41" s="7" t="s">
        <v>68781</v>
      </c>
      <c r="F41" s="7" t="s">
        <v>68782</v>
      </c>
      <c r="G41" s="5" t="s">
        <v>68783</v>
      </c>
      <c r="H41" s="6" t="s">
        <v>68784</v>
      </c>
      <c r="I41" s="7" t="s">
        <v>68785</v>
      </c>
      <c r="J41" s="4" t="s">
        <v>68772</v>
      </c>
      <c r="K41" s="4"/>
      <c r="L41" s="13" t="s">
        <v>57</v>
      </c>
      <c r="M41" s="13"/>
      <c r="N41" s="13"/>
      <c r="O41" s="13"/>
      <c r="P41" s="13"/>
      <c r="Q41" s="13"/>
      <c r="R41" s="13"/>
      <c r="S41" s="13"/>
      <c r="T41" s="13"/>
      <c r="U41" s="13"/>
      <c r="V41" s="13"/>
    </row>
    <row r="42" spans="1:22" ht="43.2">
      <c r="A42" s="42" t="s">
        <v>68786</v>
      </c>
      <c r="B42" s="98" t="s">
        <v>68787</v>
      </c>
      <c r="C42" s="98" t="s">
        <v>68787</v>
      </c>
      <c r="D42" s="98" t="s">
        <v>68787</v>
      </c>
      <c r="E42" s="98" t="s">
        <v>68787</v>
      </c>
      <c r="F42" s="98" t="s">
        <v>68787</v>
      </c>
      <c r="G42" s="5" t="s">
        <v>68788</v>
      </c>
      <c r="H42" s="6" t="s">
        <v>68787</v>
      </c>
      <c r="I42" s="7" t="s">
        <v>68787</v>
      </c>
      <c r="J42" s="4" t="s">
        <v>68776</v>
      </c>
      <c r="K42" s="4"/>
      <c r="L42" s="13" t="s">
        <v>57</v>
      </c>
      <c r="M42" s="13"/>
      <c r="N42" s="13"/>
      <c r="O42" s="13"/>
      <c r="P42" s="13"/>
      <c r="Q42" s="13"/>
      <c r="R42" s="13"/>
      <c r="S42" s="13"/>
      <c r="T42" s="13"/>
      <c r="U42" s="13"/>
      <c r="V42" s="13"/>
    </row>
    <row r="43" spans="1:22" ht="27">
      <c r="A43" s="42" t="s">
        <v>68789</v>
      </c>
      <c r="B43" s="98" t="s">
        <v>68790</v>
      </c>
      <c r="C43" s="4" t="s">
        <v>68791</v>
      </c>
      <c r="D43" s="16" t="s">
        <v>68792</v>
      </c>
      <c r="E43" s="17" t="s">
        <v>68790</v>
      </c>
      <c r="F43" s="25" t="s">
        <v>68793</v>
      </c>
      <c r="G43" s="5" t="s">
        <v>68794</v>
      </c>
      <c r="H43" s="6" t="s">
        <v>68790</v>
      </c>
      <c r="I43" s="7" t="s">
        <v>68790</v>
      </c>
      <c r="J43" s="4" t="s">
        <v>68795</v>
      </c>
      <c r="K43" s="4" t="s">
        <v>57</v>
      </c>
      <c r="L43" s="13" t="s">
        <v>57</v>
      </c>
      <c r="M43" s="13"/>
      <c r="N43" s="13"/>
      <c r="O43" s="13"/>
      <c r="P43" s="13"/>
      <c r="Q43" s="13"/>
      <c r="R43" s="13"/>
      <c r="S43" s="13"/>
      <c r="T43" s="13"/>
      <c r="U43" s="13"/>
      <c r="V43" s="13"/>
    </row>
    <row r="44" spans="1:22" ht="27">
      <c r="A44" s="42" t="s">
        <v>68796</v>
      </c>
      <c r="B44" s="98" t="s">
        <v>68797</v>
      </c>
      <c r="C44" s="98" t="s">
        <v>68798</v>
      </c>
      <c r="D44" s="16" t="s">
        <v>68799</v>
      </c>
      <c r="E44" s="17" t="s">
        <v>68800</v>
      </c>
      <c r="F44" s="25" t="s">
        <v>68801</v>
      </c>
      <c r="G44" s="5" t="s">
        <v>68802</v>
      </c>
      <c r="H44" s="6" t="s">
        <v>68797</v>
      </c>
      <c r="I44" s="7" t="s">
        <v>68803</v>
      </c>
      <c r="J44" s="4" t="s">
        <v>68795</v>
      </c>
      <c r="K44" s="4"/>
      <c r="L44" s="13" t="s">
        <v>57</v>
      </c>
      <c r="M44" s="13"/>
      <c r="N44" s="13"/>
      <c r="O44" s="13"/>
      <c r="P44" s="13"/>
      <c r="Q44" s="13"/>
      <c r="R44" s="13"/>
      <c r="S44" s="13"/>
      <c r="T44" s="13"/>
      <c r="U44" s="13"/>
      <c r="V44" s="13"/>
    </row>
    <row r="45" spans="1:22" ht="27">
      <c r="A45" s="42" t="s">
        <v>68804</v>
      </c>
      <c r="B45" s="98" t="s">
        <v>68805</v>
      </c>
      <c r="C45" s="98" t="s">
        <v>68806</v>
      </c>
      <c r="D45" s="16" t="s">
        <v>68807</v>
      </c>
      <c r="E45" s="17" t="s">
        <v>68808</v>
      </c>
      <c r="F45" s="25" t="s">
        <v>68809</v>
      </c>
      <c r="G45" s="5" t="s">
        <v>68810</v>
      </c>
      <c r="H45" s="6" t="s">
        <v>68805</v>
      </c>
      <c r="I45" s="7" t="s">
        <v>68811</v>
      </c>
      <c r="J45" s="4" t="s">
        <v>68795</v>
      </c>
      <c r="K45" s="4"/>
      <c r="L45" s="13" t="s">
        <v>57</v>
      </c>
      <c r="M45" s="13"/>
      <c r="N45" s="13"/>
      <c r="O45" s="13"/>
      <c r="P45" s="13"/>
      <c r="Q45" s="13"/>
      <c r="R45" s="13"/>
      <c r="S45" s="13"/>
      <c r="T45" s="13"/>
      <c r="U45" s="13"/>
      <c r="V45" s="13"/>
    </row>
    <row r="46" spans="1:22" ht="27">
      <c r="A46" s="42" t="s">
        <v>68812</v>
      </c>
      <c r="B46" s="98" t="s">
        <v>68813</v>
      </c>
      <c r="C46" s="98" t="s">
        <v>68814</v>
      </c>
      <c r="D46" s="16" t="s">
        <v>68815</v>
      </c>
      <c r="E46" s="17" t="s">
        <v>68816</v>
      </c>
      <c r="F46" s="25" t="s">
        <v>68817</v>
      </c>
      <c r="G46" s="5" t="s">
        <v>68818</v>
      </c>
      <c r="H46" s="6" t="s">
        <v>68813</v>
      </c>
      <c r="I46" s="7" t="s">
        <v>68819</v>
      </c>
      <c r="J46" s="4" t="s">
        <v>68795</v>
      </c>
      <c r="K46" s="4"/>
      <c r="L46" s="13" t="s">
        <v>57</v>
      </c>
      <c r="M46" s="13"/>
      <c r="N46" s="13"/>
      <c r="O46" s="13"/>
      <c r="P46" s="13"/>
      <c r="Q46" s="13"/>
      <c r="R46" s="13"/>
      <c r="S46" s="13"/>
      <c r="T46" s="13"/>
      <c r="U46" s="13"/>
      <c r="V46" s="13"/>
    </row>
    <row r="47" spans="1:22" ht="27">
      <c r="A47" s="42" t="s">
        <v>68820</v>
      </c>
      <c r="B47" s="98" t="s">
        <v>68821</v>
      </c>
      <c r="C47" s="98" t="s">
        <v>68822</v>
      </c>
      <c r="D47" s="16" t="s">
        <v>68823</v>
      </c>
      <c r="E47" s="17" t="s">
        <v>68824</v>
      </c>
      <c r="F47" s="25" t="s">
        <v>68825</v>
      </c>
      <c r="G47" s="5" t="s">
        <v>68826</v>
      </c>
      <c r="H47" s="6" t="s">
        <v>68821</v>
      </c>
      <c r="I47" s="7" t="s">
        <v>68827</v>
      </c>
      <c r="J47" s="4" t="s">
        <v>68795</v>
      </c>
      <c r="K47" s="4"/>
      <c r="L47" s="13" t="s">
        <v>57</v>
      </c>
      <c r="M47" s="13"/>
      <c r="N47" s="13"/>
      <c r="O47" s="13"/>
      <c r="P47" s="13"/>
      <c r="Q47" s="13"/>
      <c r="R47" s="13"/>
      <c r="S47" s="13"/>
      <c r="T47" s="13"/>
      <c r="U47" s="13"/>
      <c r="V47" s="13"/>
    </row>
    <row r="48" spans="1:22" ht="14.4">
      <c r="A48" s="42" t="s">
        <v>68828</v>
      </c>
      <c r="B48" s="98" t="s">
        <v>68829</v>
      </c>
      <c r="C48" s="98" t="s">
        <v>68830</v>
      </c>
      <c r="D48" s="16" t="s">
        <v>68831</v>
      </c>
      <c r="E48" s="7" t="s">
        <v>68832</v>
      </c>
      <c r="F48" s="7" t="s">
        <v>68833</v>
      </c>
      <c r="G48" s="5" t="s">
        <v>68834</v>
      </c>
      <c r="H48" s="6" t="s">
        <v>68829</v>
      </c>
      <c r="I48" s="7" t="s">
        <v>68835</v>
      </c>
      <c r="J48" s="4" t="s">
        <v>68836</v>
      </c>
      <c r="K48" s="4"/>
      <c r="L48" s="13" t="s">
        <v>57</v>
      </c>
      <c r="M48" s="13"/>
      <c r="N48" s="13"/>
      <c r="O48" s="13"/>
      <c r="P48" s="13"/>
      <c r="Q48" s="13"/>
      <c r="R48" s="13"/>
      <c r="S48" s="13"/>
      <c r="T48" s="13"/>
      <c r="U48" s="13"/>
      <c r="V48" s="13"/>
    </row>
    <row r="49" spans="1:22" ht="27">
      <c r="A49" s="42" t="s">
        <v>68837</v>
      </c>
      <c r="B49" s="98" t="s">
        <v>68838</v>
      </c>
      <c r="C49" s="98" t="s">
        <v>68839</v>
      </c>
      <c r="D49" s="16" t="s">
        <v>68840</v>
      </c>
      <c r="E49" s="17" t="s">
        <v>68841</v>
      </c>
      <c r="F49" s="7" t="s">
        <v>68842</v>
      </c>
      <c r="G49" s="5" t="s">
        <v>68843</v>
      </c>
      <c r="H49" s="6" t="s">
        <v>68838</v>
      </c>
      <c r="I49" s="7" t="s">
        <v>68844</v>
      </c>
      <c r="J49" s="4" t="s">
        <v>68795</v>
      </c>
      <c r="K49" s="4"/>
      <c r="L49" s="13" t="s">
        <v>57</v>
      </c>
      <c r="M49" s="13"/>
      <c r="N49" s="13"/>
      <c r="O49" s="13"/>
      <c r="P49" s="13"/>
      <c r="Q49" s="13"/>
      <c r="R49" s="13"/>
      <c r="S49" s="13"/>
      <c r="T49" s="13"/>
      <c r="U49" s="13"/>
      <c r="V49" s="13"/>
    </row>
    <row r="50" spans="1:22" ht="27">
      <c r="A50" s="42" t="s">
        <v>68845</v>
      </c>
      <c r="B50" s="98" t="s">
        <v>68846</v>
      </c>
      <c r="C50" s="98" t="s">
        <v>68847</v>
      </c>
      <c r="D50" s="16" t="s">
        <v>68848</v>
      </c>
      <c r="E50" s="17" t="s">
        <v>68849</v>
      </c>
      <c r="F50" s="7" t="s">
        <v>68850</v>
      </c>
      <c r="G50" s="5" t="s">
        <v>68851</v>
      </c>
      <c r="H50" s="6" t="s">
        <v>68846</v>
      </c>
      <c r="I50" s="7" t="s">
        <v>68852</v>
      </c>
      <c r="J50" s="4" t="s">
        <v>68795</v>
      </c>
      <c r="K50" s="4"/>
      <c r="L50" s="13" t="s">
        <v>57</v>
      </c>
      <c r="M50" s="13"/>
      <c r="N50" s="13"/>
      <c r="O50" s="13"/>
      <c r="P50" s="13"/>
      <c r="Q50" s="13"/>
      <c r="R50" s="13"/>
      <c r="S50" s="13"/>
      <c r="T50" s="13"/>
      <c r="U50" s="13"/>
      <c r="V50" s="13"/>
    </row>
    <row r="51" spans="1:22" ht="27">
      <c r="A51" s="42" t="s">
        <v>68853</v>
      </c>
      <c r="B51" s="98" t="s">
        <v>68854</v>
      </c>
      <c r="C51" s="98" t="s">
        <v>68855</v>
      </c>
      <c r="D51" s="16" t="s">
        <v>68856</v>
      </c>
      <c r="E51" s="17" t="s">
        <v>68857</v>
      </c>
      <c r="F51" s="7" t="s">
        <v>68858</v>
      </c>
      <c r="G51" s="5" t="s">
        <v>68859</v>
      </c>
      <c r="H51" s="6" t="s">
        <v>68854</v>
      </c>
      <c r="I51" s="7" t="s">
        <v>68860</v>
      </c>
      <c r="J51" s="4" t="s">
        <v>68795</v>
      </c>
      <c r="K51" s="4"/>
      <c r="L51" s="13" t="s">
        <v>57</v>
      </c>
      <c r="M51" s="13"/>
      <c r="N51" s="13"/>
      <c r="O51" s="13"/>
      <c r="P51" s="13"/>
      <c r="Q51" s="13"/>
      <c r="R51" s="13"/>
      <c r="S51" s="13"/>
      <c r="T51" s="13"/>
      <c r="U51" s="13"/>
      <c r="V51" s="13"/>
    </row>
    <row r="52" spans="1:22" ht="39.6">
      <c r="A52" s="42" t="s">
        <v>68861</v>
      </c>
      <c r="B52" s="13" t="s">
        <v>68862</v>
      </c>
      <c r="C52" s="13" t="s">
        <v>68863</v>
      </c>
      <c r="D52" s="16" t="s">
        <v>68864</v>
      </c>
      <c r="E52" s="71" t="s">
        <v>68865</v>
      </c>
      <c r="F52" s="7" t="s">
        <v>68866</v>
      </c>
      <c r="G52" s="5" t="s">
        <v>68867</v>
      </c>
      <c r="H52" s="6" t="s">
        <v>68868</v>
      </c>
      <c r="I52" s="7" t="s">
        <v>68869</v>
      </c>
      <c r="J52" s="4" t="s">
        <v>68772</v>
      </c>
      <c r="K52" s="4"/>
      <c r="L52" s="13" t="s">
        <v>57</v>
      </c>
      <c r="M52" s="13"/>
      <c r="N52" s="13"/>
      <c r="O52" s="13"/>
      <c r="P52" s="13"/>
      <c r="Q52" s="13"/>
      <c r="R52" s="13"/>
      <c r="S52" s="13"/>
      <c r="T52" s="13"/>
      <c r="U52" s="13"/>
      <c r="V52" s="13"/>
    </row>
    <row r="53" spans="1:22" ht="43.2">
      <c r="A53" s="42" t="s">
        <v>68870</v>
      </c>
      <c r="B53" s="98" t="s">
        <v>68871</v>
      </c>
      <c r="C53" s="98" t="s">
        <v>68871</v>
      </c>
      <c r="D53" s="98" t="s">
        <v>68871</v>
      </c>
      <c r="E53" s="98" t="s">
        <v>68871</v>
      </c>
      <c r="F53" s="98" t="s">
        <v>68871</v>
      </c>
      <c r="G53" s="5" t="s">
        <v>68872</v>
      </c>
      <c r="H53" s="6" t="s">
        <v>68871</v>
      </c>
      <c r="I53" s="7" t="s">
        <v>68871</v>
      </c>
      <c r="J53" s="4" t="s">
        <v>68776</v>
      </c>
      <c r="K53" s="4"/>
      <c r="L53" s="13" t="s">
        <v>57</v>
      </c>
      <c r="M53" s="13"/>
      <c r="N53" s="13"/>
      <c r="O53" s="13"/>
      <c r="P53" s="13"/>
      <c r="Q53" s="13"/>
      <c r="R53" s="13"/>
      <c r="S53" s="13"/>
      <c r="T53" s="13"/>
      <c r="U53" s="13"/>
      <c r="V53" s="13"/>
    </row>
    <row r="54" spans="1:22" ht="27">
      <c r="A54" s="42" t="s">
        <v>68873</v>
      </c>
      <c r="B54" s="98" t="s">
        <v>68874</v>
      </c>
      <c r="C54" s="98" t="s">
        <v>68875</v>
      </c>
      <c r="D54" s="16" t="s">
        <v>68876</v>
      </c>
      <c r="E54" s="17" t="s">
        <v>68877</v>
      </c>
      <c r="F54" s="7" t="s">
        <v>68878</v>
      </c>
      <c r="G54" s="5" t="s">
        <v>68879</v>
      </c>
      <c r="H54" s="6" t="s">
        <v>68874</v>
      </c>
      <c r="I54" s="7" t="s">
        <v>68880</v>
      </c>
      <c r="J54" s="4" t="s">
        <v>68795</v>
      </c>
      <c r="K54" s="4"/>
      <c r="L54" s="13" t="s">
        <v>57</v>
      </c>
      <c r="M54" s="13"/>
      <c r="N54" s="13"/>
      <c r="O54" s="13"/>
      <c r="P54" s="13"/>
      <c r="Q54" s="13"/>
      <c r="R54" s="13"/>
      <c r="S54" s="13"/>
      <c r="T54" s="13"/>
      <c r="U54" s="13"/>
      <c r="V54" s="13"/>
    </row>
    <row r="55" spans="1:22" ht="27">
      <c r="A55" s="42" t="s">
        <v>68881</v>
      </c>
      <c r="B55" s="98" t="s">
        <v>68882</v>
      </c>
      <c r="C55" s="98" t="s">
        <v>68883</v>
      </c>
      <c r="D55" s="16" t="s">
        <v>68884</v>
      </c>
      <c r="E55" s="17" t="s">
        <v>68882</v>
      </c>
      <c r="F55" s="7" t="s">
        <v>68885</v>
      </c>
      <c r="G55" s="5" t="s">
        <v>68886</v>
      </c>
      <c r="H55" s="6" t="s">
        <v>68882</v>
      </c>
      <c r="I55" s="7" t="s">
        <v>68882</v>
      </c>
      <c r="J55" s="4" t="s">
        <v>68795</v>
      </c>
      <c r="K55" s="4" t="s">
        <v>57</v>
      </c>
      <c r="L55" s="13" t="s">
        <v>57</v>
      </c>
      <c r="M55" s="13"/>
      <c r="N55" s="13"/>
      <c r="O55" s="13"/>
      <c r="P55" s="13"/>
      <c r="Q55" s="13"/>
      <c r="R55" s="13"/>
      <c r="S55" s="13"/>
      <c r="T55" s="13"/>
      <c r="U55" s="13"/>
      <c r="V55" s="13"/>
    </row>
    <row r="56" spans="1:22" ht="27">
      <c r="A56" s="42" t="s">
        <v>68887</v>
      </c>
      <c r="B56" s="25" t="s">
        <v>68888</v>
      </c>
      <c r="C56" s="98" t="s">
        <v>68889</v>
      </c>
      <c r="D56" s="16" t="s">
        <v>68890</v>
      </c>
      <c r="E56" s="17" t="s">
        <v>68891</v>
      </c>
      <c r="F56" s="189" t="s">
        <v>68892</v>
      </c>
      <c r="G56" s="5" t="s">
        <v>68893</v>
      </c>
      <c r="H56" s="6" t="s">
        <v>68888</v>
      </c>
      <c r="I56" s="7" t="s">
        <v>68894</v>
      </c>
      <c r="J56" s="4" t="s">
        <v>68795</v>
      </c>
      <c r="K56" s="4"/>
      <c r="L56" s="13" t="s">
        <v>57</v>
      </c>
      <c r="M56" s="13"/>
      <c r="N56" s="13"/>
      <c r="O56" s="13"/>
      <c r="P56" s="13"/>
      <c r="Q56" s="13"/>
      <c r="R56" s="13"/>
      <c r="S56" s="13"/>
      <c r="T56" s="13"/>
      <c r="U56" s="13"/>
      <c r="V56" s="13"/>
    </row>
    <row r="57" spans="1:22" ht="27">
      <c r="A57" s="42" t="s">
        <v>68895</v>
      </c>
      <c r="B57" s="98" t="s">
        <v>68896</v>
      </c>
      <c r="C57" s="98" t="s">
        <v>68897</v>
      </c>
      <c r="D57" s="16" t="s">
        <v>68898</v>
      </c>
      <c r="E57" s="17" t="s">
        <v>68899</v>
      </c>
      <c r="F57" s="189" t="s">
        <v>68900</v>
      </c>
      <c r="G57" s="5" t="s">
        <v>68901</v>
      </c>
      <c r="H57" s="6" t="s">
        <v>68896</v>
      </c>
      <c r="I57" s="7" t="s">
        <v>68902</v>
      </c>
      <c r="J57" s="4" t="s">
        <v>68795</v>
      </c>
      <c r="K57" s="4"/>
      <c r="L57" s="13" t="s">
        <v>57</v>
      </c>
      <c r="M57" s="13"/>
      <c r="N57" s="13"/>
      <c r="O57" s="13"/>
      <c r="P57" s="13"/>
      <c r="Q57" s="13"/>
      <c r="R57" s="13"/>
      <c r="S57" s="13"/>
      <c r="T57" s="13"/>
      <c r="U57" s="13"/>
      <c r="V57" s="13"/>
    </row>
    <row r="58" spans="1:22" ht="27">
      <c r="A58" s="42" t="s">
        <v>68903</v>
      </c>
      <c r="B58" s="98" t="s">
        <v>68904</v>
      </c>
      <c r="C58" s="98" t="s">
        <v>68905</v>
      </c>
      <c r="D58" s="16" t="s">
        <v>68906</v>
      </c>
      <c r="E58" s="17" t="s">
        <v>68904</v>
      </c>
      <c r="F58" s="189" t="s">
        <v>68907</v>
      </c>
      <c r="G58" s="5" t="s">
        <v>68908</v>
      </c>
      <c r="H58" s="6" t="s">
        <v>68904</v>
      </c>
      <c r="I58" s="7" t="s">
        <v>68904</v>
      </c>
      <c r="J58" s="4" t="s">
        <v>68795</v>
      </c>
      <c r="K58" s="4" t="s">
        <v>57</v>
      </c>
      <c r="L58" s="13" t="s">
        <v>57</v>
      </c>
      <c r="M58" s="13"/>
      <c r="N58" s="13"/>
      <c r="O58" s="13"/>
      <c r="P58" s="13"/>
      <c r="Q58" s="13"/>
      <c r="R58" s="13"/>
      <c r="S58" s="13"/>
      <c r="T58" s="13"/>
      <c r="U58" s="13"/>
      <c r="V58" s="13"/>
    </row>
    <row r="59" spans="1:22" ht="27">
      <c r="A59" s="42" t="s">
        <v>68909</v>
      </c>
      <c r="B59" s="98" t="s">
        <v>68910</v>
      </c>
      <c r="C59" s="98" t="s">
        <v>68911</v>
      </c>
      <c r="D59" s="16" t="s">
        <v>68912</v>
      </c>
      <c r="E59" s="17" t="s">
        <v>68913</v>
      </c>
      <c r="F59" s="7" t="s">
        <v>68914</v>
      </c>
      <c r="G59" s="5" t="s">
        <v>68915</v>
      </c>
      <c r="H59" s="6" t="s">
        <v>68910</v>
      </c>
      <c r="I59" s="7" t="s">
        <v>68916</v>
      </c>
      <c r="J59" s="4" t="s">
        <v>68795</v>
      </c>
      <c r="K59" s="4"/>
      <c r="L59" s="13" t="s">
        <v>57</v>
      </c>
      <c r="M59" s="13"/>
      <c r="N59" s="13"/>
      <c r="O59" s="13"/>
      <c r="P59" s="13"/>
      <c r="Q59" s="13"/>
      <c r="R59" s="13"/>
      <c r="S59" s="13"/>
      <c r="T59" s="13"/>
      <c r="U59" s="13"/>
      <c r="V59" s="13"/>
    </row>
    <row r="60" spans="1:22" ht="27">
      <c r="A60" s="42" t="s">
        <v>68917</v>
      </c>
      <c r="B60" s="98" t="s">
        <v>68918</v>
      </c>
      <c r="C60" s="98" t="s">
        <v>68919</v>
      </c>
      <c r="D60" s="16" t="s">
        <v>68920</v>
      </c>
      <c r="E60" s="17" t="s">
        <v>68921</v>
      </c>
      <c r="F60" s="7" t="s">
        <v>68922</v>
      </c>
      <c r="G60" s="5" t="s">
        <v>68923</v>
      </c>
      <c r="H60" s="6" t="s">
        <v>68918</v>
      </c>
      <c r="I60" s="7" t="s">
        <v>68924</v>
      </c>
      <c r="J60" s="4" t="s">
        <v>68795</v>
      </c>
      <c r="K60" s="4"/>
      <c r="L60" s="13" t="s">
        <v>57</v>
      </c>
      <c r="M60" s="13"/>
      <c r="N60" s="13"/>
      <c r="O60" s="13"/>
      <c r="P60" s="13"/>
      <c r="Q60" s="13"/>
      <c r="R60" s="13"/>
      <c r="S60" s="13"/>
      <c r="T60" s="13"/>
      <c r="U60" s="13"/>
      <c r="V60" s="13"/>
    </row>
    <row r="61" spans="1:22" ht="27">
      <c r="A61" s="42" t="s">
        <v>68925</v>
      </c>
      <c r="B61" s="98" t="s">
        <v>68926</v>
      </c>
      <c r="C61" s="98" t="s">
        <v>68927</v>
      </c>
      <c r="D61" s="16" t="s">
        <v>68928</v>
      </c>
      <c r="E61" s="17" t="s">
        <v>68929</v>
      </c>
      <c r="F61" s="7" t="s">
        <v>68930</v>
      </c>
      <c r="G61" s="5" t="s">
        <v>68931</v>
      </c>
      <c r="H61" s="6" t="s">
        <v>68926</v>
      </c>
      <c r="I61" s="7" t="s">
        <v>68932</v>
      </c>
      <c r="J61" s="4" t="s">
        <v>68795</v>
      </c>
      <c r="K61" s="4"/>
      <c r="L61" s="13" t="s">
        <v>57</v>
      </c>
      <c r="M61" s="13"/>
      <c r="N61" s="13"/>
      <c r="O61" s="13"/>
      <c r="P61" s="13"/>
      <c r="Q61" s="13"/>
      <c r="R61" s="13"/>
      <c r="S61" s="13"/>
      <c r="T61" s="13"/>
      <c r="U61" s="13"/>
      <c r="V61" s="13"/>
    </row>
    <row r="62" spans="1:22" ht="27">
      <c r="A62" s="42" t="s">
        <v>68933</v>
      </c>
      <c r="B62" s="98" t="s">
        <v>68934</v>
      </c>
      <c r="C62" s="98" t="s">
        <v>68935</v>
      </c>
      <c r="D62" s="16" t="s">
        <v>68936</v>
      </c>
      <c r="E62" s="17" t="s">
        <v>68937</v>
      </c>
      <c r="F62" s="7" t="s">
        <v>68938</v>
      </c>
      <c r="G62" s="5" t="s">
        <v>68939</v>
      </c>
      <c r="H62" s="6" t="s">
        <v>68934</v>
      </c>
      <c r="I62" s="7" t="s">
        <v>68940</v>
      </c>
      <c r="J62" s="4" t="s">
        <v>68795</v>
      </c>
      <c r="K62" s="4"/>
      <c r="L62" s="13" t="s">
        <v>57</v>
      </c>
      <c r="M62" s="13"/>
      <c r="N62" s="13"/>
      <c r="O62" s="13"/>
      <c r="P62" s="13"/>
      <c r="Q62" s="13"/>
      <c r="R62" s="13"/>
      <c r="S62" s="13"/>
      <c r="T62" s="13"/>
      <c r="U62" s="13"/>
      <c r="V62" s="13"/>
    </row>
    <row r="63" spans="1:22" ht="27">
      <c r="A63" s="42" t="s">
        <v>68941</v>
      </c>
      <c r="B63" s="98" t="s">
        <v>68942</v>
      </c>
      <c r="C63" s="98" t="s">
        <v>68943</v>
      </c>
      <c r="D63" s="16" t="s">
        <v>68944</v>
      </c>
      <c r="E63" s="17" t="s">
        <v>68945</v>
      </c>
      <c r="F63" s="7" t="s">
        <v>68946</v>
      </c>
      <c r="G63" s="5" t="s">
        <v>68947</v>
      </c>
      <c r="H63" s="6" t="s">
        <v>68942</v>
      </c>
      <c r="I63" s="7" t="s">
        <v>68948</v>
      </c>
      <c r="J63" s="4" t="s">
        <v>68795</v>
      </c>
      <c r="K63" s="4"/>
      <c r="L63" s="13" t="s">
        <v>57</v>
      </c>
      <c r="M63" s="13"/>
      <c r="N63" s="13"/>
      <c r="O63" s="13"/>
      <c r="P63" s="13"/>
      <c r="Q63" s="13"/>
      <c r="R63" s="13"/>
      <c r="S63" s="13"/>
      <c r="T63" s="13"/>
      <c r="U63" s="13"/>
      <c r="V63" s="13"/>
    </row>
    <row r="64" spans="1:22" ht="40.200000000000003">
      <c r="A64" s="42" t="s">
        <v>68949</v>
      </c>
      <c r="B64" s="25" t="s">
        <v>68950</v>
      </c>
      <c r="C64" s="13" t="s">
        <v>68951</v>
      </c>
      <c r="D64" s="16" t="s">
        <v>68952</v>
      </c>
      <c r="E64" s="17" t="s">
        <v>68953</v>
      </c>
      <c r="F64" s="7" t="s">
        <v>68954</v>
      </c>
      <c r="G64" s="5" t="s">
        <v>68955</v>
      </c>
      <c r="H64" s="6" t="s">
        <v>68956</v>
      </c>
      <c r="I64" s="7" t="s">
        <v>68957</v>
      </c>
      <c r="J64" s="4" t="s">
        <v>68772</v>
      </c>
      <c r="K64" s="4"/>
      <c r="L64" s="13" t="s">
        <v>57</v>
      </c>
      <c r="M64" s="13"/>
      <c r="N64" s="13"/>
      <c r="O64" s="13"/>
      <c r="P64" s="13"/>
      <c r="Q64" s="13"/>
      <c r="R64" s="13"/>
      <c r="S64" s="13"/>
      <c r="T64" s="13"/>
      <c r="U64" s="13"/>
      <c r="V64" s="13"/>
    </row>
    <row r="65" spans="1:22" ht="43.2">
      <c r="A65" s="42" t="s">
        <v>68958</v>
      </c>
      <c r="B65" s="98" t="s">
        <v>68959</v>
      </c>
      <c r="C65" s="98" t="s">
        <v>68959</v>
      </c>
      <c r="D65" s="16" t="s">
        <v>68959</v>
      </c>
      <c r="E65" s="98" t="s">
        <v>68959</v>
      </c>
      <c r="F65" s="25" t="s">
        <v>68959</v>
      </c>
      <c r="G65" s="5" t="s">
        <v>68960</v>
      </c>
      <c r="H65" s="6" t="s">
        <v>68959</v>
      </c>
      <c r="I65" s="7" t="s">
        <v>68961</v>
      </c>
      <c r="J65" s="4" t="s">
        <v>68776</v>
      </c>
      <c r="K65" s="4"/>
      <c r="L65" s="13" t="s">
        <v>57</v>
      </c>
      <c r="M65" s="13"/>
      <c r="N65" s="13"/>
      <c r="O65" s="13"/>
      <c r="P65" s="13"/>
      <c r="Q65" s="13"/>
      <c r="R65" s="13"/>
      <c r="S65" s="13"/>
      <c r="T65" s="13"/>
      <c r="U65" s="13"/>
      <c r="V65" s="13"/>
    </row>
    <row r="66" spans="1:22" ht="27">
      <c r="A66" s="42" t="s">
        <v>68962</v>
      </c>
      <c r="B66" s="98" t="s">
        <v>68963</v>
      </c>
      <c r="C66" s="98" t="s">
        <v>68964</v>
      </c>
      <c r="D66" s="16" t="s">
        <v>68965</v>
      </c>
      <c r="E66" s="17" t="s">
        <v>68966</v>
      </c>
      <c r="F66" s="7" t="s">
        <v>68967</v>
      </c>
      <c r="G66" s="5" t="s">
        <v>68968</v>
      </c>
      <c r="H66" s="6" t="s">
        <v>68963</v>
      </c>
      <c r="I66" s="7" t="s">
        <v>68969</v>
      </c>
      <c r="J66" s="4" t="s">
        <v>68795</v>
      </c>
      <c r="K66" s="4"/>
      <c r="L66" s="13" t="s">
        <v>57</v>
      </c>
      <c r="M66" s="13"/>
      <c r="N66" s="13"/>
      <c r="O66" s="13"/>
      <c r="P66" s="13"/>
      <c r="Q66" s="13"/>
      <c r="R66" s="13"/>
      <c r="S66" s="13"/>
      <c r="T66" s="13"/>
      <c r="U66" s="13"/>
      <c r="V66" s="13"/>
    </row>
    <row r="67" spans="1:22" ht="27">
      <c r="A67" s="42" t="s">
        <v>68970</v>
      </c>
      <c r="B67" s="98" t="s">
        <v>68971</v>
      </c>
      <c r="C67" s="98" t="s">
        <v>68972</v>
      </c>
      <c r="D67" s="16" t="s">
        <v>68973</v>
      </c>
      <c r="E67" s="17" t="s">
        <v>68971</v>
      </c>
      <c r="F67" s="7" t="s">
        <v>68974</v>
      </c>
      <c r="G67" s="5" t="s">
        <v>68975</v>
      </c>
      <c r="H67" s="6" t="s">
        <v>68971</v>
      </c>
      <c r="I67" s="7" t="s">
        <v>68971</v>
      </c>
      <c r="J67" s="4" t="s">
        <v>68795</v>
      </c>
      <c r="K67" s="4" t="s">
        <v>57</v>
      </c>
      <c r="L67" s="13" t="s">
        <v>57</v>
      </c>
      <c r="M67" s="13"/>
      <c r="N67" s="13"/>
      <c r="O67" s="13"/>
      <c r="P67" s="13"/>
      <c r="Q67" s="13"/>
      <c r="R67" s="13"/>
      <c r="S67" s="13"/>
      <c r="T67" s="13"/>
      <c r="U67" s="13"/>
      <c r="V67" s="13"/>
    </row>
    <row r="68" spans="1:22" ht="27">
      <c r="A68" s="42" t="s">
        <v>68976</v>
      </c>
      <c r="B68" s="98" t="s">
        <v>68977</v>
      </c>
      <c r="C68" s="98" t="s">
        <v>68978</v>
      </c>
      <c r="D68" s="16" t="s">
        <v>68979</v>
      </c>
      <c r="E68" s="17" t="s">
        <v>68980</v>
      </c>
      <c r="F68" s="7" t="s">
        <v>68981</v>
      </c>
      <c r="G68" s="5" t="s">
        <v>68982</v>
      </c>
      <c r="H68" s="6" t="s">
        <v>68977</v>
      </c>
      <c r="I68" s="7" t="s">
        <v>68983</v>
      </c>
      <c r="J68" s="4" t="s">
        <v>68795</v>
      </c>
      <c r="K68" s="4"/>
      <c r="L68" s="13" t="s">
        <v>57</v>
      </c>
      <c r="M68" s="13"/>
      <c r="N68" s="13"/>
      <c r="O68" s="13"/>
      <c r="P68" s="13"/>
      <c r="Q68" s="13"/>
      <c r="R68" s="13"/>
      <c r="S68" s="13"/>
      <c r="T68" s="13"/>
      <c r="U68" s="13"/>
      <c r="V68" s="13"/>
    </row>
    <row r="69" spans="1:22" ht="27">
      <c r="A69" s="42" t="s">
        <v>68984</v>
      </c>
      <c r="B69" s="190" t="s">
        <v>68985</v>
      </c>
      <c r="C69" s="98" t="s">
        <v>68986</v>
      </c>
      <c r="D69" s="16" t="s">
        <v>68987</v>
      </c>
      <c r="E69" s="17" t="s">
        <v>68988</v>
      </c>
      <c r="F69" s="7" t="s">
        <v>68989</v>
      </c>
      <c r="G69" s="5" t="s">
        <v>68990</v>
      </c>
      <c r="H69" s="6" t="s">
        <v>68985</v>
      </c>
      <c r="I69" s="7" t="s">
        <v>68991</v>
      </c>
      <c r="J69" s="4" t="s">
        <v>68795</v>
      </c>
      <c r="K69" s="4"/>
      <c r="L69" s="13" t="s">
        <v>57</v>
      </c>
      <c r="M69" s="13"/>
      <c r="N69" s="13"/>
      <c r="O69" s="13"/>
      <c r="P69" s="13"/>
      <c r="Q69" s="13"/>
      <c r="R69" s="13"/>
      <c r="S69" s="13"/>
      <c r="T69" s="13"/>
      <c r="U69" s="13"/>
      <c r="V69" s="13"/>
    </row>
    <row r="70" spans="1:22" ht="28.8">
      <c r="A70" s="42" t="s">
        <v>68992</v>
      </c>
      <c r="B70" s="190" t="s">
        <v>68993</v>
      </c>
      <c r="C70" s="4" t="s">
        <v>68994</v>
      </c>
      <c r="D70" s="16" t="s">
        <v>68995</v>
      </c>
      <c r="E70" s="17" t="s">
        <v>68993</v>
      </c>
      <c r="F70" s="7" t="s">
        <v>68996</v>
      </c>
      <c r="G70" s="5" t="s">
        <v>68997</v>
      </c>
      <c r="H70" s="6" t="s">
        <v>68998</v>
      </c>
      <c r="I70" s="7" t="s">
        <v>68993</v>
      </c>
      <c r="J70" s="4" t="s">
        <v>68795</v>
      </c>
      <c r="K70" s="4" t="s">
        <v>57</v>
      </c>
      <c r="L70" s="13" t="s">
        <v>57</v>
      </c>
      <c r="M70" s="13"/>
      <c r="N70" s="13"/>
      <c r="O70" s="13"/>
      <c r="P70" s="13"/>
      <c r="Q70" s="13"/>
      <c r="R70" s="13"/>
      <c r="S70" s="13"/>
      <c r="T70" s="13"/>
      <c r="U70" s="13"/>
      <c r="V70" s="13"/>
    </row>
    <row r="71" spans="1:22" ht="27">
      <c r="A71" s="42" t="s">
        <v>68999</v>
      </c>
      <c r="B71" s="190" t="s">
        <v>69000</v>
      </c>
      <c r="C71" s="4" t="s">
        <v>69001</v>
      </c>
      <c r="D71" s="16" t="s">
        <v>69002</v>
      </c>
      <c r="E71" s="17" t="s">
        <v>69003</v>
      </c>
      <c r="F71" s="7" t="s">
        <v>69004</v>
      </c>
      <c r="G71" s="5" t="s">
        <v>69005</v>
      </c>
      <c r="H71" s="6" t="s">
        <v>69006</v>
      </c>
      <c r="I71" s="7" t="s">
        <v>69007</v>
      </c>
      <c r="J71" s="4" t="s">
        <v>68795</v>
      </c>
      <c r="K71" s="4"/>
      <c r="L71" s="13" t="s">
        <v>57</v>
      </c>
      <c r="M71" s="13"/>
      <c r="N71" s="13"/>
      <c r="O71" s="13"/>
      <c r="P71" s="13"/>
      <c r="Q71" s="13"/>
      <c r="R71" s="13"/>
      <c r="S71" s="13"/>
      <c r="T71" s="13"/>
      <c r="U71" s="13"/>
      <c r="V71" s="13"/>
    </row>
    <row r="72" spans="1:22" ht="27">
      <c r="A72" s="42" t="s">
        <v>69008</v>
      </c>
      <c r="B72" s="190" t="s">
        <v>69009</v>
      </c>
      <c r="C72" s="4" t="s">
        <v>69010</v>
      </c>
      <c r="D72" s="16" t="s">
        <v>69011</v>
      </c>
      <c r="E72" s="17" t="s">
        <v>69012</v>
      </c>
      <c r="F72" s="7" t="s">
        <v>69013</v>
      </c>
      <c r="G72" s="5" t="s">
        <v>69014</v>
      </c>
      <c r="H72" s="6" t="s">
        <v>69015</v>
      </c>
      <c r="I72" s="7" t="s">
        <v>69016</v>
      </c>
      <c r="J72" s="4" t="s">
        <v>68795</v>
      </c>
      <c r="K72" s="4"/>
      <c r="L72" s="13" t="s">
        <v>57</v>
      </c>
      <c r="M72" s="13"/>
      <c r="N72" s="13"/>
      <c r="O72" s="13"/>
      <c r="P72" s="13"/>
      <c r="Q72" s="13"/>
      <c r="R72" s="13"/>
      <c r="S72" s="13"/>
      <c r="T72" s="13"/>
      <c r="U72" s="13"/>
      <c r="V72" s="13"/>
    </row>
    <row r="73" spans="1:22" ht="27">
      <c r="A73" s="42" t="s">
        <v>69017</v>
      </c>
      <c r="B73" s="25" t="s">
        <v>69018</v>
      </c>
      <c r="C73" s="4" t="s">
        <v>69019</v>
      </c>
      <c r="D73" s="16" t="s">
        <v>69020</v>
      </c>
      <c r="E73" s="17" t="s">
        <v>69021</v>
      </c>
      <c r="F73" s="7" t="s">
        <v>69022</v>
      </c>
      <c r="G73" s="5" t="s">
        <v>69023</v>
      </c>
      <c r="H73" s="6" t="s">
        <v>69024</v>
      </c>
      <c r="I73" s="7" t="s">
        <v>69025</v>
      </c>
      <c r="J73" s="4" t="s">
        <v>68795</v>
      </c>
      <c r="K73" s="4"/>
      <c r="L73" s="13" t="s">
        <v>57</v>
      </c>
      <c r="M73" s="13"/>
      <c r="N73" s="13"/>
      <c r="O73" s="13"/>
      <c r="P73" s="13"/>
      <c r="Q73" s="13"/>
      <c r="R73" s="13"/>
      <c r="S73" s="13"/>
      <c r="T73" s="13"/>
      <c r="U73" s="13"/>
      <c r="V73" s="13"/>
    </row>
    <row r="74" spans="1:22" ht="27">
      <c r="A74" s="42" t="s">
        <v>69026</v>
      </c>
      <c r="B74" s="190" t="s">
        <v>69027</v>
      </c>
      <c r="C74" s="4" t="s">
        <v>69027</v>
      </c>
      <c r="D74" s="16" t="s">
        <v>69027</v>
      </c>
      <c r="E74" s="17" t="s">
        <v>69027</v>
      </c>
      <c r="F74" s="7" t="s">
        <v>69028</v>
      </c>
      <c r="G74" s="5" t="s">
        <v>69029</v>
      </c>
      <c r="H74" s="6" t="s">
        <v>69030</v>
      </c>
      <c r="I74" s="7" t="s">
        <v>69031</v>
      </c>
      <c r="J74" s="4" t="s">
        <v>68795</v>
      </c>
      <c r="K74" s="4"/>
      <c r="L74" s="13" t="s">
        <v>57</v>
      </c>
      <c r="M74" s="13"/>
      <c r="N74" s="13"/>
      <c r="O74" s="13"/>
      <c r="P74" s="13"/>
      <c r="Q74" s="13"/>
      <c r="R74" s="13"/>
      <c r="S74" s="13"/>
      <c r="T74" s="13"/>
      <c r="U74" s="13"/>
      <c r="V74" s="13"/>
    </row>
    <row r="75" spans="1:22" ht="26.4">
      <c r="A75" s="42" t="s">
        <v>69032</v>
      </c>
      <c r="B75" s="13" t="s">
        <v>69033</v>
      </c>
      <c r="C75" s="13" t="s">
        <v>69034</v>
      </c>
      <c r="D75" s="16" t="s">
        <v>69035</v>
      </c>
      <c r="E75" s="71" t="s">
        <v>69036</v>
      </c>
      <c r="F75" s="7" t="s">
        <v>69037</v>
      </c>
      <c r="G75" s="5" t="s">
        <v>69038</v>
      </c>
      <c r="H75" s="6" t="s">
        <v>69033</v>
      </c>
      <c r="I75" s="7" t="s">
        <v>69039</v>
      </c>
      <c r="J75" s="4" t="s">
        <v>69040</v>
      </c>
      <c r="K75" s="4"/>
      <c r="L75" s="13" t="s">
        <v>57</v>
      </c>
      <c r="M75" s="13"/>
      <c r="N75" s="13"/>
      <c r="O75" s="13"/>
      <c r="P75" s="13"/>
      <c r="Q75" s="13"/>
      <c r="R75" s="13"/>
      <c r="S75" s="13"/>
      <c r="T75" s="13"/>
      <c r="U75" s="13"/>
      <c r="V75" s="13"/>
    </row>
    <row r="76" spans="1:22" ht="13.2">
      <c r="A76" s="42" t="s">
        <v>69041</v>
      </c>
      <c r="B76" s="13" t="s">
        <v>69042</v>
      </c>
      <c r="C76" s="13" t="s">
        <v>69043</v>
      </c>
      <c r="D76" s="111" t="s">
        <v>69044</v>
      </c>
      <c r="E76" s="111" t="s">
        <v>69045</v>
      </c>
      <c r="F76" s="111" t="s">
        <v>69046</v>
      </c>
      <c r="G76" s="5" t="s">
        <v>69047</v>
      </c>
      <c r="H76" s="6" t="s">
        <v>69042</v>
      </c>
      <c r="I76" s="7" t="s">
        <v>69048</v>
      </c>
      <c r="J76" s="13"/>
      <c r="K76" s="13"/>
      <c r="L76" s="13"/>
      <c r="M76" s="13"/>
      <c r="N76" s="13"/>
      <c r="O76" s="13"/>
      <c r="P76" s="13"/>
      <c r="Q76" s="13"/>
      <c r="R76" s="13"/>
      <c r="S76" s="13"/>
      <c r="T76" s="13"/>
      <c r="U76" s="13"/>
      <c r="V76" s="13"/>
    </row>
    <row r="77" spans="1:22" ht="13.2">
      <c r="A77" s="42" t="s">
        <v>69049</v>
      </c>
      <c r="B77" s="13" t="s">
        <v>69050</v>
      </c>
      <c r="C77" s="13" t="s">
        <v>69051</v>
      </c>
      <c r="D77" s="111" t="s">
        <v>69052</v>
      </c>
      <c r="E77" s="111" t="s">
        <v>69053</v>
      </c>
      <c r="F77" s="111" t="s">
        <v>69054</v>
      </c>
      <c r="G77" s="5" t="s">
        <v>69055</v>
      </c>
      <c r="H77" s="6" t="s">
        <v>69050</v>
      </c>
      <c r="I77" s="7" t="s">
        <v>69056</v>
      </c>
      <c r="J77" s="13"/>
      <c r="K77" s="13"/>
      <c r="L77" s="13"/>
      <c r="M77" s="13"/>
      <c r="N77" s="13"/>
      <c r="O77" s="13"/>
      <c r="P77" s="13"/>
      <c r="Q77" s="13"/>
      <c r="R77" s="13"/>
      <c r="S77" s="13"/>
      <c r="T77" s="13"/>
      <c r="U77" s="13"/>
      <c r="V77" s="13"/>
    </row>
    <row r="78" spans="1:22" ht="13.2">
      <c r="A78" s="42" t="s">
        <v>69057</v>
      </c>
      <c r="B78" s="13" t="s">
        <v>69058</v>
      </c>
      <c r="C78" s="13" t="s">
        <v>69059</v>
      </c>
      <c r="D78" s="111" t="s">
        <v>69060</v>
      </c>
      <c r="E78" s="111" t="s">
        <v>69061</v>
      </c>
      <c r="F78" s="111" t="s">
        <v>69062</v>
      </c>
      <c r="G78" s="5" t="s">
        <v>69063</v>
      </c>
      <c r="H78" s="6" t="s">
        <v>69058</v>
      </c>
      <c r="I78" s="7" t="s">
        <v>69064</v>
      </c>
      <c r="J78" s="13"/>
      <c r="K78" s="13"/>
      <c r="L78" s="13"/>
      <c r="M78" s="13"/>
      <c r="N78" s="13"/>
      <c r="O78" s="13"/>
      <c r="P78" s="13"/>
      <c r="Q78" s="13"/>
      <c r="R78" s="13"/>
      <c r="S78" s="13"/>
      <c r="T78" s="13"/>
      <c r="U78" s="13"/>
      <c r="V78" s="13"/>
    </row>
    <row r="79" spans="1:22" ht="13.2">
      <c r="A79" s="42" t="s">
        <v>69065</v>
      </c>
      <c r="B79" s="13" t="s">
        <v>69066</v>
      </c>
      <c r="C79" s="13" t="s">
        <v>69067</v>
      </c>
      <c r="D79" s="111" t="s">
        <v>69068</v>
      </c>
      <c r="E79" s="111" t="s">
        <v>69069</v>
      </c>
      <c r="F79" s="111" t="s">
        <v>69070</v>
      </c>
      <c r="G79" s="5" t="s">
        <v>69071</v>
      </c>
      <c r="H79" s="6" t="s">
        <v>69066</v>
      </c>
      <c r="I79" s="7" t="s">
        <v>69072</v>
      </c>
      <c r="J79" s="13"/>
      <c r="K79" s="13"/>
      <c r="L79" s="13"/>
      <c r="M79" s="13"/>
      <c r="N79" s="13"/>
      <c r="O79" s="13"/>
      <c r="P79" s="13"/>
      <c r="Q79" s="13"/>
      <c r="R79" s="13"/>
      <c r="S79" s="13"/>
      <c r="T79" s="13"/>
      <c r="U79" s="13"/>
      <c r="V79" s="13"/>
    </row>
    <row r="80" spans="1:22" ht="13.2">
      <c r="A80" s="42" t="s">
        <v>69073</v>
      </c>
      <c r="B80" s="13" t="s">
        <v>69074</v>
      </c>
      <c r="C80" s="13" t="s">
        <v>69075</v>
      </c>
      <c r="D80" s="111" t="s">
        <v>69076</v>
      </c>
      <c r="E80" s="111" t="s">
        <v>69077</v>
      </c>
      <c r="F80" s="111" t="s">
        <v>69078</v>
      </c>
      <c r="G80" s="5" t="s">
        <v>69079</v>
      </c>
      <c r="H80" s="6" t="s">
        <v>69074</v>
      </c>
      <c r="I80" s="7" t="s">
        <v>69080</v>
      </c>
      <c r="J80" s="13"/>
      <c r="K80" s="13"/>
      <c r="L80" s="13"/>
      <c r="M80" s="13"/>
      <c r="N80" s="13"/>
      <c r="O80" s="13"/>
      <c r="P80" s="13"/>
      <c r="Q80" s="13"/>
      <c r="R80" s="13"/>
      <c r="S80" s="13"/>
      <c r="T80" s="13"/>
      <c r="U80" s="13"/>
      <c r="V80" s="13"/>
    </row>
    <row r="81" spans="1:22" ht="13.2">
      <c r="A81" s="42" t="s">
        <v>69081</v>
      </c>
      <c r="B81" s="13" t="s">
        <v>69082</v>
      </c>
      <c r="C81" s="13" t="s">
        <v>69083</v>
      </c>
      <c r="D81" s="111" t="s">
        <v>69084</v>
      </c>
      <c r="E81" s="111" t="s">
        <v>69085</v>
      </c>
      <c r="F81" s="111" t="s">
        <v>69086</v>
      </c>
      <c r="G81" s="5" t="s">
        <v>69087</v>
      </c>
      <c r="H81" s="6" t="s">
        <v>69082</v>
      </c>
      <c r="I81" s="7" t="s">
        <v>69088</v>
      </c>
      <c r="J81" s="13"/>
      <c r="K81" s="13"/>
      <c r="L81" s="13"/>
      <c r="M81" s="13"/>
      <c r="N81" s="13"/>
      <c r="O81" s="13"/>
      <c r="P81" s="13"/>
      <c r="Q81" s="13"/>
      <c r="R81" s="13"/>
      <c r="S81" s="13"/>
      <c r="T81" s="13"/>
      <c r="U81" s="13"/>
      <c r="V81" s="13"/>
    </row>
    <row r="82" spans="1:22" ht="13.2">
      <c r="A82" s="42" t="s">
        <v>69089</v>
      </c>
      <c r="B82" s="13" t="s">
        <v>69090</v>
      </c>
      <c r="C82" s="13" t="s">
        <v>69091</v>
      </c>
      <c r="D82" s="111" t="s">
        <v>69092</v>
      </c>
      <c r="E82" s="111" t="s">
        <v>69093</v>
      </c>
      <c r="F82" s="111" t="s">
        <v>69094</v>
      </c>
      <c r="G82" s="5" t="s">
        <v>69095</v>
      </c>
      <c r="H82" s="6" t="s">
        <v>69090</v>
      </c>
      <c r="I82" s="7" t="s">
        <v>69096</v>
      </c>
      <c r="J82" s="13"/>
      <c r="K82" s="13"/>
      <c r="L82" s="13"/>
      <c r="M82" s="13"/>
      <c r="N82" s="13"/>
      <c r="O82" s="13"/>
      <c r="P82" s="13"/>
      <c r="Q82" s="13"/>
      <c r="R82" s="13"/>
      <c r="S82" s="13"/>
      <c r="T82" s="13"/>
      <c r="U82" s="13"/>
      <c r="V82" s="13"/>
    </row>
    <row r="83" spans="1:22" ht="13.2">
      <c r="A83" s="42" t="s">
        <v>69097</v>
      </c>
      <c r="B83" s="13" t="s">
        <v>69098</v>
      </c>
      <c r="C83" s="13" t="s">
        <v>69099</v>
      </c>
      <c r="D83" s="111" t="s">
        <v>69100</v>
      </c>
      <c r="E83" s="111" t="s">
        <v>69101</v>
      </c>
      <c r="F83" s="111" t="s">
        <v>69102</v>
      </c>
      <c r="G83" s="5" t="s">
        <v>69103</v>
      </c>
      <c r="H83" s="6" t="s">
        <v>69098</v>
      </c>
      <c r="I83" s="7" t="s">
        <v>69104</v>
      </c>
      <c r="J83" s="13"/>
      <c r="K83" s="13"/>
      <c r="L83" s="13"/>
      <c r="M83" s="13"/>
      <c r="N83" s="13"/>
      <c r="O83" s="13"/>
      <c r="P83" s="13"/>
      <c r="Q83" s="13"/>
      <c r="R83" s="13"/>
      <c r="S83" s="13"/>
      <c r="T83" s="13"/>
      <c r="U83" s="13"/>
      <c r="V83" s="13"/>
    </row>
    <row r="84" spans="1:22" ht="13.2">
      <c r="A84" s="42" t="s">
        <v>69105</v>
      </c>
      <c r="B84" s="13" t="s">
        <v>69106</v>
      </c>
      <c r="C84" s="13" t="s">
        <v>69107</v>
      </c>
      <c r="D84" s="111" t="s">
        <v>69108</v>
      </c>
      <c r="E84" s="111" t="s">
        <v>69109</v>
      </c>
      <c r="F84" s="111" t="s">
        <v>69110</v>
      </c>
      <c r="G84" s="5" t="s">
        <v>69111</v>
      </c>
      <c r="H84" s="6" t="s">
        <v>69106</v>
      </c>
      <c r="I84" s="7" t="s">
        <v>69112</v>
      </c>
      <c r="J84" s="13"/>
      <c r="K84" s="13"/>
      <c r="L84" s="13"/>
      <c r="M84" s="13"/>
      <c r="N84" s="13"/>
      <c r="O84" s="13"/>
      <c r="P84" s="13"/>
      <c r="Q84" s="13"/>
      <c r="R84" s="13"/>
      <c r="S84" s="13"/>
      <c r="T84" s="13"/>
      <c r="U84" s="13"/>
      <c r="V84" s="13"/>
    </row>
    <row r="85" spans="1:22" ht="13.2">
      <c r="A85" s="42" t="s">
        <v>69113</v>
      </c>
      <c r="B85" s="13" t="s">
        <v>69114</v>
      </c>
      <c r="C85" s="13" t="s">
        <v>69115</v>
      </c>
      <c r="D85" s="111" t="s">
        <v>69116</v>
      </c>
      <c r="E85" s="111" t="s">
        <v>69117</v>
      </c>
      <c r="F85" s="111" t="s">
        <v>69118</v>
      </c>
      <c r="G85" s="5" t="s">
        <v>69119</v>
      </c>
      <c r="H85" s="6" t="s">
        <v>69114</v>
      </c>
      <c r="I85" s="7" t="s">
        <v>69120</v>
      </c>
      <c r="J85" s="13"/>
      <c r="K85" s="13"/>
      <c r="L85" s="13"/>
      <c r="M85" s="13"/>
      <c r="N85" s="13"/>
      <c r="O85" s="13"/>
      <c r="P85" s="13"/>
      <c r="Q85" s="13"/>
      <c r="R85" s="13"/>
      <c r="S85" s="13"/>
      <c r="T85" s="13"/>
      <c r="U85" s="13"/>
      <c r="V85" s="13"/>
    </row>
    <row r="86" spans="1:22" ht="13.2">
      <c r="A86" s="42" t="s">
        <v>69121</v>
      </c>
      <c r="B86" s="13" t="s">
        <v>69122</v>
      </c>
      <c r="C86" s="13" t="s">
        <v>69123</v>
      </c>
      <c r="D86" s="111" t="s">
        <v>69124</v>
      </c>
      <c r="E86" s="111" t="s">
        <v>69125</v>
      </c>
      <c r="F86" s="111" t="s">
        <v>69126</v>
      </c>
      <c r="G86" s="5" t="s">
        <v>69127</v>
      </c>
      <c r="H86" s="6" t="s">
        <v>69122</v>
      </c>
      <c r="I86" s="7" t="s">
        <v>69128</v>
      </c>
      <c r="J86" s="13"/>
      <c r="K86" s="13"/>
      <c r="L86" s="13"/>
      <c r="M86" s="13"/>
      <c r="N86" s="13"/>
      <c r="O86" s="13"/>
      <c r="P86" s="13"/>
      <c r="Q86" s="13"/>
      <c r="R86" s="13"/>
      <c r="S86" s="13"/>
      <c r="T86" s="13"/>
      <c r="U86" s="13"/>
      <c r="V86" s="13"/>
    </row>
    <row r="87" spans="1:22" ht="13.2">
      <c r="A87" s="42" t="s">
        <v>69129</v>
      </c>
      <c r="B87" s="13" t="s">
        <v>69130</v>
      </c>
      <c r="C87" s="13" t="s">
        <v>69131</v>
      </c>
      <c r="D87" s="111" t="s">
        <v>69132</v>
      </c>
      <c r="E87" s="111" t="s">
        <v>69133</v>
      </c>
      <c r="F87" s="111" t="s">
        <v>69134</v>
      </c>
      <c r="G87" s="5" t="s">
        <v>69135</v>
      </c>
      <c r="H87" s="6" t="s">
        <v>69130</v>
      </c>
      <c r="I87" s="7" t="s">
        <v>69136</v>
      </c>
      <c r="J87" s="13"/>
      <c r="K87" s="13"/>
      <c r="L87" s="13"/>
      <c r="M87" s="13"/>
      <c r="N87" s="13"/>
      <c r="O87" s="13"/>
      <c r="P87" s="13"/>
      <c r="Q87" s="13"/>
      <c r="R87" s="13"/>
      <c r="S87" s="13"/>
      <c r="T87" s="13"/>
      <c r="U87" s="13"/>
      <c r="V87" s="13"/>
    </row>
    <row r="88" spans="1:22" ht="13.2">
      <c r="A88" s="42" t="s">
        <v>69137</v>
      </c>
      <c r="B88" s="13" t="s">
        <v>69138</v>
      </c>
      <c r="C88" s="13" t="s">
        <v>69139</v>
      </c>
      <c r="D88" s="111" t="s">
        <v>69140</v>
      </c>
      <c r="E88" s="111" t="s">
        <v>69141</v>
      </c>
      <c r="F88" s="111" t="s">
        <v>69142</v>
      </c>
      <c r="G88" s="5" t="s">
        <v>69143</v>
      </c>
      <c r="H88" s="6" t="s">
        <v>69138</v>
      </c>
      <c r="I88" s="7" t="s">
        <v>69144</v>
      </c>
      <c r="J88" s="13"/>
      <c r="K88" s="13"/>
      <c r="L88" s="13"/>
      <c r="M88" s="13"/>
      <c r="N88" s="13"/>
      <c r="O88" s="13"/>
      <c r="P88" s="13"/>
      <c r="Q88" s="13"/>
      <c r="R88" s="13"/>
      <c r="S88" s="13"/>
      <c r="T88" s="13"/>
      <c r="U88" s="13"/>
      <c r="V88" s="13"/>
    </row>
    <row r="89" spans="1:22" ht="13.2">
      <c r="A89" s="42" t="s">
        <v>69145</v>
      </c>
      <c r="B89" s="13" t="s">
        <v>69146</v>
      </c>
      <c r="C89" s="13" t="s">
        <v>69147</v>
      </c>
      <c r="D89" s="111" t="s">
        <v>69148</v>
      </c>
      <c r="E89" s="111" t="s">
        <v>69149</v>
      </c>
      <c r="F89" s="111" t="s">
        <v>69150</v>
      </c>
      <c r="G89" s="5" t="s">
        <v>69151</v>
      </c>
      <c r="H89" s="6" t="s">
        <v>69146</v>
      </c>
      <c r="I89" s="7" t="s">
        <v>69152</v>
      </c>
      <c r="J89" s="13"/>
      <c r="K89" s="13"/>
      <c r="L89" s="13"/>
      <c r="M89" s="13"/>
      <c r="N89" s="13"/>
      <c r="O89" s="13"/>
      <c r="P89" s="13"/>
      <c r="Q89" s="13"/>
      <c r="R89" s="13"/>
      <c r="S89" s="13"/>
      <c r="T89" s="13"/>
      <c r="U89" s="13"/>
      <c r="V89" s="13"/>
    </row>
    <row r="90" spans="1:22" ht="13.2">
      <c r="A90" s="42" t="s">
        <v>69153</v>
      </c>
      <c r="B90" s="13" t="s">
        <v>69154</v>
      </c>
      <c r="C90" s="13" t="s">
        <v>69155</v>
      </c>
      <c r="D90" s="111" t="s">
        <v>69156</v>
      </c>
      <c r="E90" s="111" t="s">
        <v>69157</v>
      </c>
      <c r="F90" s="111" t="s">
        <v>69158</v>
      </c>
      <c r="G90" s="5" t="s">
        <v>69159</v>
      </c>
      <c r="H90" s="6" t="s">
        <v>69154</v>
      </c>
      <c r="I90" s="7" t="s">
        <v>69160</v>
      </c>
      <c r="J90" s="13"/>
      <c r="K90" s="13"/>
      <c r="L90" s="13"/>
      <c r="M90" s="13"/>
      <c r="N90" s="13"/>
      <c r="O90" s="13"/>
      <c r="P90" s="13"/>
      <c r="Q90" s="13"/>
      <c r="R90" s="13"/>
      <c r="S90" s="13"/>
      <c r="T90" s="13"/>
      <c r="U90" s="13"/>
      <c r="V90" s="13"/>
    </row>
    <row r="91" spans="1:22" ht="13.2">
      <c r="A91" s="42" t="s">
        <v>69161</v>
      </c>
      <c r="B91" s="13" t="s">
        <v>69162</v>
      </c>
      <c r="C91" s="13" t="s">
        <v>69163</v>
      </c>
      <c r="D91" s="111" t="s">
        <v>69164</v>
      </c>
      <c r="E91" s="111" t="s">
        <v>69165</v>
      </c>
      <c r="F91" s="111" t="s">
        <v>69166</v>
      </c>
      <c r="G91" s="5" t="s">
        <v>69167</v>
      </c>
      <c r="H91" s="6" t="s">
        <v>69162</v>
      </c>
      <c r="I91" s="7" t="s">
        <v>69168</v>
      </c>
      <c r="J91" s="13"/>
      <c r="K91" s="13"/>
      <c r="L91" s="13"/>
      <c r="M91" s="13"/>
      <c r="N91" s="13"/>
      <c r="O91" s="13"/>
      <c r="P91" s="13"/>
      <c r="Q91" s="13"/>
      <c r="R91" s="13"/>
      <c r="S91" s="13"/>
      <c r="T91" s="13"/>
      <c r="U91" s="13"/>
      <c r="V91" s="13"/>
    </row>
    <row r="92" spans="1:22" ht="13.2">
      <c r="A92" s="42" t="s">
        <v>69169</v>
      </c>
      <c r="B92" s="13" t="s">
        <v>69170</v>
      </c>
      <c r="C92" s="13" t="s">
        <v>69171</v>
      </c>
      <c r="D92" s="111" t="s">
        <v>69172</v>
      </c>
      <c r="E92" s="111" t="s">
        <v>69173</v>
      </c>
      <c r="F92" s="111" t="s">
        <v>69174</v>
      </c>
      <c r="G92" s="5" t="s">
        <v>69175</v>
      </c>
      <c r="H92" s="6" t="s">
        <v>69170</v>
      </c>
      <c r="I92" s="7" t="s">
        <v>69176</v>
      </c>
      <c r="J92" s="13"/>
      <c r="K92" s="13"/>
      <c r="L92" s="13"/>
      <c r="M92" s="13"/>
      <c r="N92" s="13"/>
      <c r="O92" s="13"/>
      <c r="P92" s="13"/>
      <c r="Q92" s="13"/>
      <c r="R92" s="13"/>
      <c r="S92" s="13"/>
      <c r="T92" s="13"/>
      <c r="U92" s="13"/>
      <c r="V92" s="13"/>
    </row>
    <row r="93" spans="1:22" ht="13.2">
      <c r="A93" s="42" t="s">
        <v>69177</v>
      </c>
      <c r="B93" s="13" t="s">
        <v>69178</v>
      </c>
      <c r="C93" s="13" t="s">
        <v>69179</v>
      </c>
      <c r="D93" s="111" t="s">
        <v>69180</v>
      </c>
      <c r="E93" s="111" t="s">
        <v>69181</v>
      </c>
      <c r="F93" s="111" t="s">
        <v>69182</v>
      </c>
      <c r="G93" s="5" t="s">
        <v>69183</v>
      </c>
      <c r="H93" s="6" t="s">
        <v>69178</v>
      </c>
      <c r="I93" s="7" t="s">
        <v>69184</v>
      </c>
      <c r="J93" s="13"/>
      <c r="K93" s="13"/>
      <c r="L93" s="13"/>
      <c r="M93" s="13"/>
      <c r="N93" s="13"/>
      <c r="O93" s="13"/>
      <c r="P93" s="13"/>
      <c r="Q93" s="13"/>
      <c r="R93" s="13"/>
      <c r="S93" s="13"/>
      <c r="T93" s="13"/>
      <c r="U93" s="13"/>
      <c r="V93" s="13"/>
    </row>
    <row r="94" spans="1:22" ht="13.2">
      <c r="A94" s="42" t="s">
        <v>69185</v>
      </c>
      <c r="B94" s="13" t="s">
        <v>69186</v>
      </c>
      <c r="C94" s="13" t="s">
        <v>69187</v>
      </c>
      <c r="D94" s="111" t="s">
        <v>69188</v>
      </c>
      <c r="E94" s="111" t="s">
        <v>69189</v>
      </c>
      <c r="F94" s="111" t="s">
        <v>69190</v>
      </c>
      <c r="G94" s="5" t="s">
        <v>69191</v>
      </c>
      <c r="H94" s="6" t="s">
        <v>69186</v>
      </c>
      <c r="I94" s="7" t="s">
        <v>69192</v>
      </c>
      <c r="J94" s="13"/>
      <c r="K94" s="13"/>
      <c r="L94" s="13"/>
      <c r="M94" s="13"/>
      <c r="N94" s="13"/>
      <c r="O94" s="13"/>
      <c r="P94" s="13"/>
      <c r="Q94" s="13"/>
      <c r="R94" s="13"/>
      <c r="S94" s="13"/>
      <c r="T94" s="13"/>
      <c r="U94" s="13"/>
      <c r="V94" s="13"/>
    </row>
    <row r="95" spans="1:22" ht="13.2">
      <c r="A95" s="42" t="s">
        <v>69193</v>
      </c>
      <c r="B95" s="13" t="s">
        <v>69194</v>
      </c>
      <c r="C95" s="13" t="s">
        <v>69195</v>
      </c>
      <c r="D95" s="111" t="s">
        <v>69196</v>
      </c>
      <c r="E95" s="111" t="s">
        <v>69197</v>
      </c>
      <c r="F95" s="111" t="s">
        <v>69198</v>
      </c>
      <c r="G95" s="5" t="s">
        <v>69199</v>
      </c>
      <c r="H95" s="6" t="s">
        <v>69194</v>
      </c>
      <c r="I95" s="7" t="s">
        <v>69200</v>
      </c>
      <c r="J95" s="13"/>
      <c r="K95" s="13"/>
      <c r="L95" s="13"/>
      <c r="M95" s="13"/>
      <c r="N95" s="13"/>
      <c r="O95" s="13"/>
      <c r="P95" s="13"/>
      <c r="Q95" s="13"/>
      <c r="R95" s="13"/>
      <c r="S95" s="13"/>
      <c r="T95" s="13"/>
      <c r="U95" s="13"/>
      <c r="V95" s="13"/>
    </row>
    <row r="96" spans="1:22" ht="13.2">
      <c r="A96" s="42" t="s">
        <v>69201</v>
      </c>
      <c r="B96" s="13" t="s">
        <v>69202</v>
      </c>
      <c r="C96" s="13" t="s">
        <v>69203</v>
      </c>
      <c r="D96" s="111" t="s">
        <v>69204</v>
      </c>
      <c r="E96" s="111" t="s">
        <v>69205</v>
      </c>
      <c r="F96" s="111" t="s">
        <v>69206</v>
      </c>
      <c r="G96" s="5" t="s">
        <v>69207</v>
      </c>
      <c r="H96" s="6" t="s">
        <v>69202</v>
      </c>
      <c r="I96" s="7" t="s">
        <v>69208</v>
      </c>
      <c r="J96" s="13"/>
      <c r="K96" s="13"/>
      <c r="L96" s="13"/>
      <c r="M96" s="13"/>
      <c r="N96" s="13"/>
      <c r="O96" s="13"/>
      <c r="P96" s="13"/>
      <c r="Q96" s="13"/>
      <c r="R96" s="13"/>
      <c r="S96" s="13"/>
      <c r="T96" s="13"/>
      <c r="U96" s="13"/>
      <c r="V96" s="13"/>
    </row>
    <row r="97" spans="1:22" ht="13.2">
      <c r="A97" s="42" t="s">
        <v>69209</v>
      </c>
      <c r="B97" s="13" t="s">
        <v>69210</v>
      </c>
      <c r="C97" s="13" t="s">
        <v>69211</v>
      </c>
      <c r="D97" s="111" t="s">
        <v>69212</v>
      </c>
      <c r="E97" s="111" t="s">
        <v>69213</v>
      </c>
      <c r="F97" s="111" t="s">
        <v>69214</v>
      </c>
      <c r="G97" s="5" t="s">
        <v>69215</v>
      </c>
      <c r="H97" s="6" t="s">
        <v>69210</v>
      </c>
      <c r="I97" s="7" t="s">
        <v>69216</v>
      </c>
      <c r="J97" s="13"/>
      <c r="K97" s="13"/>
      <c r="L97" s="13"/>
      <c r="M97" s="13"/>
      <c r="N97" s="13"/>
      <c r="O97" s="13"/>
      <c r="P97" s="13"/>
      <c r="Q97" s="13"/>
      <c r="R97" s="13"/>
      <c r="S97" s="13"/>
      <c r="T97" s="13"/>
      <c r="U97" s="13"/>
      <c r="V97" s="13"/>
    </row>
    <row r="98" spans="1:22" ht="13.2">
      <c r="A98" s="42" t="s">
        <v>69217</v>
      </c>
      <c r="B98" s="13" t="s">
        <v>69218</v>
      </c>
      <c r="C98" s="13" t="s">
        <v>69219</v>
      </c>
      <c r="D98" s="111" t="s">
        <v>69220</v>
      </c>
      <c r="E98" s="111" t="s">
        <v>69221</v>
      </c>
      <c r="F98" s="111" t="s">
        <v>69222</v>
      </c>
      <c r="G98" s="5" t="s">
        <v>69223</v>
      </c>
      <c r="H98" s="6" t="s">
        <v>69218</v>
      </c>
      <c r="I98" s="7" t="s">
        <v>69224</v>
      </c>
      <c r="J98" s="13"/>
      <c r="K98" s="13"/>
      <c r="L98" s="13"/>
      <c r="M98" s="13"/>
      <c r="N98" s="13"/>
      <c r="O98" s="13"/>
      <c r="P98" s="13"/>
      <c r="Q98" s="13"/>
      <c r="R98" s="13"/>
      <c r="S98" s="13"/>
      <c r="T98" s="13"/>
      <c r="U98" s="13"/>
      <c r="V98" s="13"/>
    </row>
    <row r="99" spans="1:22" ht="13.2">
      <c r="A99" s="42" t="s">
        <v>69225</v>
      </c>
      <c r="B99" s="13" t="s">
        <v>69226</v>
      </c>
      <c r="C99" s="13" t="s">
        <v>69227</v>
      </c>
      <c r="D99" s="111" t="s">
        <v>69228</v>
      </c>
      <c r="E99" s="111" t="s">
        <v>69229</v>
      </c>
      <c r="F99" s="111" t="s">
        <v>69230</v>
      </c>
      <c r="G99" s="5" t="s">
        <v>69231</v>
      </c>
      <c r="H99" s="6" t="s">
        <v>69226</v>
      </c>
      <c r="I99" s="7" t="s">
        <v>69232</v>
      </c>
      <c r="J99" s="13"/>
      <c r="K99" s="13"/>
      <c r="L99" s="13"/>
      <c r="M99" s="13"/>
      <c r="N99" s="13"/>
      <c r="O99" s="13"/>
      <c r="P99" s="13"/>
      <c r="Q99" s="13"/>
      <c r="R99" s="13"/>
      <c r="S99" s="13"/>
      <c r="T99" s="13"/>
      <c r="U99" s="13"/>
      <c r="V99" s="13"/>
    </row>
    <row r="100" spans="1:22" ht="13.2">
      <c r="A100" s="42" t="s">
        <v>69233</v>
      </c>
      <c r="B100" s="13" t="s">
        <v>69234</v>
      </c>
      <c r="C100" s="13" t="s">
        <v>69235</v>
      </c>
      <c r="D100" s="111" t="s">
        <v>69236</v>
      </c>
      <c r="E100" s="111" t="s">
        <v>69237</v>
      </c>
      <c r="F100" s="111" t="s">
        <v>69238</v>
      </c>
      <c r="G100" s="5" t="s">
        <v>69239</v>
      </c>
      <c r="H100" s="6" t="s">
        <v>69234</v>
      </c>
      <c r="I100" s="7" t="s">
        <v>69240</v>
      </c>
      <c r="J100" s="13"/>
      <c r="K100" s="13"/>
      <c r="L100" s="13"/>
      <c r="M100" s="13"/>
      <c r="N100" s="13"/>
      <c r="O100" s="13"/>
      <c r="P100" s="13"/>
      <c r="Q100" s="13"/>
      <c r="R100" s="13"/>
      <c r="S100" s="13"/>
      <c r="T100" s="13"/>
      <c r="U100" s="13"/>
      <c r="V100" s="13"/>
    </row>
    <row r="101" spans="1:22" ht="13.2">
      <c r="A101" s="42" t="s">
        <v>69241</v>
      </c>
      <c r="B101" s="13" t="s">
        <v>69242</v>
      </c>
      <c r="C101" s="13" t="s">
        <v>69243</v>
      </c>
      <c r="D101" s="111" t="s">
        <v>69244</v>
      </c>
      <c r="E101" s="111" t="s">
        <v>69245</v>
      </c>
      <c r="F101" s="111" t="s">
        <v>69246</v>
      </c>
      <c r="G101" s="5" t="s">
        <v>69247</v>
      </c>
      <c r="H101" s="6" t="s">
        <v>69242</v>
      </c>
      <c r="I101" s="7" t="s">
        <v>69248</v>
      </c>
      <c r="J101" s="13"/>
      <c r="K101" s="13"/>
      <c r="L101" s="13"/>
      <c r="M101" s="13"/>
      <c r="N101" s="13"/>
      <c r="O101" s="13"/>
      <c r="P101" s="13"/>
      <c r="Q101" s="13"/>
      <c r="R101" s="13"/>
      <c r="S101" s="13"/>
      <c r="T101" s="13"/>
      <c r="U101" s="13"/>
      <c r="V101" s="13"/>
    </row>
    <row r="102" spans="1:22" ht="13.2">
      <c r="A102" s="42" t="s">
        <v>69249</v>
      </c>
      <c r="B102" s="13" t="s">
        <v>69250</v>
      </c>
      <c r="C102" s="13" t="s">
        <v>69251</v>
      </c>
      <c r="D102" s="111" t="s">
        <v>69252</v>
      </c>
      <c r="E102" s="111" t="s">
        <v>69253</v>
      </c>
      <c r="F102" s="111" t="s">
        <v>69254</v>
      </c>
      <c r="G102" s="5" t="s">
        <v>69255</v>
      </c>
      <c r="H102" s="6" t="s">
        <v>69250</v>
      </c>
      <c r="I102" s="7" t="s">
        <v>69256</v>
      </c>
      <c r="J102" s="13"/>
      <c r="K102" s="13"/>
      <c r="L102" s="13"/>
      <c r="M102" s="13"/>
      <c r="N102" s="13"/>
      <c r="O102" s="13"/>
      <c r="P102" s="13"/>
      <c r="Q102" s="13"/>
      <c r="R102" s="13"/>
      <c r="S102" s="13"/>
      <c r="T102" s="13"/>
      <c r="U102" s="13"/>
      <c r="V102" s="13"/>
    </row>
    <row r="103" spans="1:22" ht="13.2">
      <c r="A103" s="42" t="s">
        <v>69257</v>
      </c>
      <c r="B103" s="13" t="s">
        <v>69258</v>
      </c>
      <c r="C103" s="13" t="s">
        <v>69259</v>
      </c>
      <c r="D103" s="111" t="s">
        <v>69260</v>
      </c>
      <c r="E103" s="111" t="s">
        <v>69261</v>
      </c>
      <c r="F103" s="111" t="s">
        <v>69262</v>
      </c>
      <c r="G103" s="5" t="s">
        <v>69263</v>
      </c>
      <c r="H103" s="6" t="s">
        <v>69258</v>
      </c>
      <c r="I103" s="7" t="s">
        <v>69264</v>
      </c>
      <c r="J103" s="13"/>
      <c r="K103" s="13"/>
      <c r="L103" s="13"/>
      <c r="M103" s="13"/>
      <c r="N103" s="13"/>
      <c r="O103" s="13"/>
      <c r="P103" s="13"/>
      <c r="Q103" s="13"/>
      <c r="R103" s="13"/>
      <c r="S103" s="13"/>
      <c r="T103" s="13"/>
      <c r="U103" s="13"/>
      <c r="V103" s="13"/>
    </row>
    <row r="104" spans="1:22" ht="13.2">
      <c r="A104" s="42" t="s">
        <v>69265</v>
      </c>
      <c r="B104" s="13" t="s">
        <v>69266</v>
      </c>
      <c r="C104" s="13" t="s">
        <v>69267</v>
      </c>
      <c r="D104" s="111" t="s">
        <v>69268</v>
      </c>
      <c r="E104" s="111" t="s">
        <v>69269</v>
      </c>
      <c r="F104" s="111" t="s">
        <v>69270</v>
      </c>
      <c r="G104" s="5" t="s">
        <v>69271</v>
      </c>
      <c r="H104" s="6" t="s">
        <v>69266</v>
      </c>
      <c r="I104" s="7" t="s">
        <v>69272</v>
      </c>
      <c r="J104" s="13"/>
      <c r="K104" s="13"/>
      <c r="L104" s="13"/>
      <c r="M104" s="13"/>
      <c r="N104" s="13"/>
      <c r="O104" s="13"/>
      <c r="P104" s="13"/>
      <c r="Q104" s="13"/>
      <c r="R104" s="13"/>
      <c r="S104" s="13"/>
      <c r="T104" s="13"/>
      <c r="U104" s="13"/>
      <c r="V104" s="13"/>
    </row>
    <row r="105" spans="1:22" ht="13.2">
      <c r="A105" s="42" t="s">
        <v>69273</v>
      </c>
      <c r="B105" s="13" t="s">
        <v>69274</v>
      </c>
      <c r="C105" s="13" t="s">
        <v>69275</v>
      </c>
      <c r="D105" s="111" t="s">
        <v>69276</v>
      </c>
      <c r="E105" s="111" t="s">
        <v>69277</v>
      </c>
      <c r="F105" s="111" t="s">
        <v>69278</v>
      </c>
      <c r="G105" s="5" t="s">
        <v>69279</v>
      </c>
      <c r="H105" s="6" t="s">
        <v>69274</v>
      </c>
      <c r="I105" s="7" t="s">
        <v>69280</v>
      </c>
      <c r="J105" s="13"/>
      <c r="K105" s="13"/>
      <c r="L105" s="13"/>
      <c r="M105" s="13"/>
      <c r="N105" s="13"/>
      <c r="O105" s="13"/>
      <c r="P105" s="13"/>
      <c r="Q105" s="13"/>
      <c r="R105" s="13"/>
      <c r="S105" s="13"/>
      <c r="T105" s="13"/>
      <c r="U105" s="13"/>
      <c r="V105" s="13"/>
    </row>
    <row r="106" spans="1:22" ht="13.2">
      <c r="A106" s="42" t="s">
        <v>69281</v>
      </c>
      <c r="B106" s="13" t="s">
        <v>69282</v>
      </c>
      <c r="C106" s="13" t="s">
        <v>69283</v>
      </c>
      <c r="D106" s="111" t="s">
        <v>69284</v>
      </c>
      <c r="E106" s="111" t="s">
        <v>69285</v>
      </c>
      <c r="F106" s="111" t="s">
        <v>69286</v>
      </c>
      <c r="G106" s="5" t="s">
        <v>69287</v>
      </c>
      <c r="H106" s="6" t="s">
        <v>69282</v>
      </c>
      <c r="I106" s="7" t="s">
        <v>69288</v>
      </c>
      <c r="J106" s="13"/>
      <c r="K106" s="13"/>
      <c r="L106" s="13"/>
      <c r="M106" s="13"/>
      <c r="N106" s="13"/>
      <c r="O106" s="13"/>
      <c r="P106" s="13"/>
      <c r="Q106" s="13"/>
      <c r="R106" s="13"/>
      <c r="S106" s="13"/>
      <c r="T106" s="13"/>
      <c r="U106" s="13"/>
      <c r="V106" s="13"/>
    </row>
    <row r="107" spans="1:22" ht="13.2">
      <c r="A107" s="42" t="s">
        <v>69289</v>
      </c>
      <c r="B107" s="13" t="s">
        <v>69290</v>
      </c>
      <c r="C107" s="13" t="s">
        <v>69291</v>
      </c>
      <c r="D107" s="111" t="s">
        <v>69292</v>
      </c>
      <c r="E107" s="111" t="s">
        <v>69293</v>
      </c>
      <c r="F107" s="111" t="s">
        <v>69294</v>
      </c>
      <c r="G107" s="5" t="s">
        <v>69295</v>
      </c>
      <c r="H107" s="6" t="s">
        <v>69290</v>
      </c>
      <c r="I107" s="7" t="s">
        <v>69296</v>
      </c>
      <c r="J107" s="13"/>
      <c r="K107" s="13"/>
      <c r="L107" s="13"/>
      <c r="M107" s="13"/>
      <c r="N107" s="13"/>
      <c r="O107" s="13"/>
      <c r="P107" s="13"/>
      <c r="Q107" s="13"/>
      <c r="R107" s="13"/>
      <c r="S107" s="13"/>
      <c r="T107" s="13"/>
      <c r="U107" s="13"/>
      <c r="V107" s="13"/>
    </row>
    <row r="108" spans="1:22" ht="13.2">
      <c r="A108" s="42" t="s">
        <v>69297</v>
      </c>
      <c r="B108" s="13" t="s">
        <v>69298</v>
      </c>
      <c r="C108" s="13" t="s">
        <v>69299</v>
      </c>
      <c r="D108" s="111" t="s">
        <v>69300</v>
      </c>
      <c r="E108" s="111" t="s">
        <v>69301</v>
      </c>
      <c r="F108" s="111" t="s">
        <v>69302</v>
      </c>
      <c r="G108" s="5" t="s">
        <v>69303</v>
      </c>
      <c r="H108" s="6" t="s">
        <v>69298</v>
      </c>
      <c r="I108" s="7" t="s">
        <v>69304</v>
      </c>
      <c r="J108" s="13"/>
      <c r="K108" s="13"/>
      <c r="L108" s="13"/>
      <c r="M108" s="13"/>
      <c r="N108" s="13"/>
      <c r="O108" s="13"/>
      <c r="P108" s="13"/>
      <c r="Q108" s="13"/>
      <c r="R108" s="13"/>
      <c r="S108" s="13"/>
      <c r="T108" s="13"/>
      <c r="U108" s="13"/>
      <c r="V108" s="13"/>
    </row>
    <row r="109" spans="1:22" ht="13.2">
      <c r="A109" s="42" t="s">
        <v>69305</v>
      </c>
      <c r="B109" s="13" t="s">
        <v>69306</v>
      </c>
      <c r="C109" s="13" t="s">
        <v>69307</v>
      </c>
      <c r="D109" s="111" t="s">
        <v>69308</v>
      </c>
      <c r="E109" s="111" t="s">
        <v>69309</v>
      </c>
      <c r="F109" s="111" t="s">
        <v>69310</v>
      </c>
      <c r="G109" s="5" t="s">
        <v>69311</v>
      </c>
      <c r="H109" s="6" t="s">
        <v>69306</v>
      </c>
      <c r="I109" s="7" t="s">
        <v>69312</v>
      </c>
      <c r="J109" s="13"/>
      <c r="K109" s="13"/>
      <c r="L109" s="13"/>
      <c r="M109" s="13"/>
      <c r="N109" s="13"/>
      <c r="O109" s="13"/>
      <c r="P109" s="13"/>
      <c r="Q109" s="13"/>
      <c r="R109" s="13"/>
      <c r="S109" s="13"/>
      <c r="T109" s="13"/>
      <c r="U109" s="13"/>
      <c r="V109" s="13"/>
    </row>
    <row r="110" spans="1:22" ht="13.2">
      <c r="A110" s="42" t="s">
        <v>69313</v>
      </c>
      <c r="B110" s="13" t="s">
        <v>69314</v>
      </c>
      <c r="C110" s="13" t="s">
        <v>69315</v>
      </c>
      <c r="D110" s="111" t="s">
        <v>69316</v>
      </c>
      <c r="E110" s="111" t="s">
        <v>69317</v>
      </c>
      <c r="F110" s="111" t="s">
        <v>69318</v>
      </c>
      <c r="G110" s="5" t="s">
        <v>69319</v>
      </c>
      <c r="H110" s="6" t="s">
        <v>69314</v>
      </c>
      <c r="I110" s="7" t="s">
        <v>69320</v>
      </c>
      <c r="J110" s="13"/>
      <c r="K110" s="13"/>
      <c r="L110" s="13"/>
      <c r="M110" s="13"/>
      <c r="N110" s="13"/>
      <c r="O110" s="13"/>
      <c r="P110" s="13"/>
      <c r="Q110" s="13"/>
      <c r="R110" s="13"/>
      <c r="S110" s="13"/>
      <c r="T110" s="13"/>
      <c r="U110" s="13"/>
      <c r="V110" s="13"/>
    </row>
    <row r="111" spans="1:22" ht="13.2">
      <c r="A111" s="42" t="s">
        <v>69321</v>
      </c>
      <c r="B111" s="13" t="s">
        <v>69322</v>
      </c>
      <c r="C111" s="13" t="s">
        <v>69323</v>
      </c>
      <c r="D111" s="111" t="s">
        <v>69324</v>
      </c>
      <c r="E111" s="111" t="s">
        <v>69325</v>
      </c>
      <c r="F111" s="111" t="s">
        <v>69326</v>
      </c>
      <c r="G111" s="5" t="s">
        <v>69327</v>
      </c>
      <c r="H111" s="6" t="s">
        <v>69322</v>
      </c>
      <c r="I111" s="7" t="s">
        <v>69328</v>
      </c>
      <c r="J111" s="13"/>
      <c r="K111" s="13"/>
      <c r="L111" s="13"/>
      <c r="M111" s="13"/>
      <c r="N111" s="13"/>
      <c r="O111" s="13"/>
      <c r="P111" s="13"/>
      <c r="Q111" s="13"/>
      <c r="R111" s="13"/>
      <c r="S111" s="13"/>
      <c r="T111" s="13"/>
      <c r="U111" s="13"/>
      <c r="V111" s="13"/>
    </row>
    <row r="112" spans="1:22" ht="13.2">
      <c r="A112" s="42" t="s">
        <v>69329</v>
      </c>
      <c r="B112" s="13" t="s">
        <v>69330</v>
      </c>
      <c r="C112" s="13" t="s">
        <v>69331</v>
      </c>
      <c r="D112" s="111" t="s">
        <v>69332</v>
      </c>
      <c r="E112" s="111" t="s">
        <v>69333</v>
      </c>
      <c r="F112" s="111" t="s">
        <v>69334</v>
      </c>
      <c r="G112" s="5" t="s">
        <v>69335</v>
      </c>
      <c r="H112" s="6" t="s">
        <v>69330</v>
      </c>
      <c r="I112" s="7" t="s">
        <v>69336</v>
      </c>
      <c r="J112" s="13"/>
      <c r="K112" s="13"/>
      <c r="L112" s="13"/>
      <c r="M112" s="13"/>
      <c r="N112" s="13"/>
      <c r="O112" s="13"/>
      <c r="P112" s="13"/>
      <c r="Q112" s="13"/>
      <c r="R112" s="13"/>
      <c r="S112" s="13"/>
      <c r="T112" s="13"/>
      <c r="U112" s="13"/>
      <c r="V112" s="13"/>
    </row>
    <row r="113" spans="1:22" ht="13.2">
      <c r="A113" s="42" t="s">
        <v>69337</v>
      </c>
      <c r="B113" s="13" t="s">
        <v>69338</v>
      </c>
      <c r="C113" s="13" t="s">
        <v>69339</v>
      </c>
      <c r="D113" s="111" t="s">
        <v>69340</v>
      </c>
      <c r="E113" s="111" t="s">
        <v>69341</v>
      </c>
      <c r="F113" s="111" t="s">
        <v>69342</v>
      </c>
      <c r="G113" s="5" t="s">
        <v>69343</v>
      </c>
      <c r="H113" s="6" t="s">
        <v>69338</v>
      </c>
      <c r="I113" s="7" t="s">
        <v>69344</v>
      </c>
      <c r="J113" s="13"/>
      <c r="K113" s="13"/>
      <c r="L113" s="13"/>
      <c r="M113" s="13"/>
      <c r="N113" s="13"/>
      <c r="O113" s="13"/>
      <c r="P113" s="13"/>
      <c r="Q113" s="13"/>
      <c r="R113" s="13"/>
      <c r="S113" s="13"/>
      <c r="T113" s="13"/>
      <c r="U113" s="13"/>
      <c r="V113" s="13"/>
    </row>
    <row r="114" spans="1:22" ht="13.2">
      <c r="A114" s="42" t="s">
        <v>69345</v>
      </c>
      <c r="B114" s="13" t="s">
        <v>69346</v>
      </c>
      <c r="C114" s="13" t="s">
        <v>69347</v>
      </c>
      <c r="D114" s="111" t="s">
        <v>69348</v>
      </c>
      <c r="E114" s="111" t="s">
        <v>69349</v>
      </c>
      <c r="F114" s="111" t="s">
        <v>69350</v>
      </c>
      <c r="G114" s="5" t="s">
        <v>69351</v>
      </c>
      <c r="H114" s="6" t="s">
        <v>69346</v>
      </c>
      <c r="I114" s="7" t="s">
        <v>69352</v>
      </c>
      <c r="J114" s="13"/>
      <c r="K114" s="13"/>
      <c r="L114" s="13"/>
      <c r="M114" s="13"/>
      <c r="N114" s="13"/>
      <c r="O114" s="13"/>
      <c r="P114" s="13"/>
      <c r="Q114" s="13"/>
      <c r="R114" s="13"/>
      <c r="S114" s="13"/>
      <c r="T114" s="13"/>
      <c r="U114" s="13"/>
      <c r="V114" s="13"/>
    </row>
    <row r="115" spans="1:22" ht="13.2">
      <c r="A115" s="42" t="s">
        <v>69353</v>
      </c>
      <c r="B115" s="13" t="s">
        <v>69354</v>
      </c>
      <c r="C115" s="13" t="s">
        <v>69355</v>
      </c>
      <c r="D115" s="111" t="s">
        <v>69356</v>
      </c>
      <c r="E115" s="111" t="s">
        <v>69357</v>
      </c>
      <c r="F115" s="111" t="s">
        <v>69358</v>
      </c>
      <c r="G115" s="5" t="s">
        <v>69359</v>
      </c>
      <c r="H115" s="6" t="s">
        <v>69354</v>
      </c>
      <c r="I115" s="7" t="s">
        <v>69360</v>
      </c>
      <c r="J115" s="13"/>
      <c r="K115" s="13"/>
      <c r="L115" s="13"/>
      <c r="M115" s="13"/>
      <c r="N115" s="13"/>
      <c r="O115" s="13"/>
      <c r="P115" s="13"/>
      <c r="Q115" s="13"/>
      <c r="R115" s="13"/>
      <c r="S115" s="13"/>
      <c r="T115" s="13"/>
      <c r="U115" s="13"/>
      <c r="V115" s="13"/>
    </row>
    <row r="116" spans="1:22" ht="13.2">
      <c r="A116" s="42" t="s">
        <v>69361</v>
      </c>
      <c r="B116" s="13" t="s">
        <v>69362</v>
      </c>
      <c r="C116" s="13" t="s">
        <v>69363</v>
      </c>
      <c r="D116" s="111" t="s">
        <v>69364</v>
      </c>
      <c r="E116" s="111" t="s">
        <v>69365</v>
      </c>
      <c r="F116" s="111" t="s">
        <v>69366</v>
      </c>
      <c r="G116" s="5" t="s">
        <v>69367</v>
      </c>
      <c r="H116" s="6" t="s">
        <v>69362</v>
      </c>
      <c r="I116" s="7" t="s">
        <v>69368</v>
      </c>
      <c r="J116" s="13"/>
      <c r="K116" s="13"/>
      <c r="L116" s="13"/>
      <c r="M116" s="13"/>
      <c r="N116" s="13"/>
      <c r="O116" s="13"/>
      <c r="P116" s="13"/>
      <c r="Q116" s="13"/>
      <c r="R116" s="13"/>
      <c r="S116" s="13"/>
      <c r="T116" s="13"/>
      <c r="U116" s="13"/>
      <c r="V116" s="13"/>
    </row>
    <row r="117" spans="1:22" ht="13.2">
      <c r="A117" s="42" t="s">
        <v>69369</v>
      </c>
      <c r="B117" s="13" t="s">
        <v>69370</v>
      </c>
      <c r="C117" s="13" t="s">
        <v>69371</v>
      </c>
      <c r="D117" s="111" t="s">
        <v>69372</v>
      </c>
      <c r="E117" s="111" t="s">
        <v>69373</v>
      </c>
      <c r="F117" s="111" t="s">
        <v>69374</v>
      </c>
      <c r="G117" s="5" t="s">
        <v>69375</v>
      </c>
      <c r="H117" s="6" t="s">
        <v>69370</v>
      </c>
      <c r="I117" s="7" t="s">
        <v>69376</v>
      </c>
      <c r="J117" s="13"/>
      <c r="K117" s="13"/>
      <c r="L117" s="13"/>
      <c r="M117" s="13"/>
      <c r="N117" s="13"/>
      <c r="O117" s="13"/>
      <c r="P117" s="13"/>
      <c r="Q117" s="13"/>
      <c r="R117" s="13"/>
      <c r="S117" s="13"/>
      <c r="T117" s="13"/>
      <c r="U117" s="13"/>
      <c r="V117" s="13"/>
    </row>
    <row r="118" spans="1:22" ht="13.2">
      <c r="A118" s="42" t="s">
        <v>69377</v>
      </c>
      <c r="B118" s="13" t="s">
        <v>69378</v>
      </c>
      <c r="C118" s="13" t="s">
        <v>69379</v>
      </c>
      <c r="D118" s="111" t="s">
        <v>69380</v>
      </c>
      <c r="E118" s="111" t="s">
        <v>69381</v>
      </c>
      <c r="F118" s="111" t="s">
        <v>69382</v>
      </c>
      <c r="G118" s="5" t="s">
        <v>69383</v>
      </c>
      <c r="H118" s="6" t="s">
        <v>69378</v>
      </c>
      <c r="I118" s="7" t="s">
        <v>69384</v>
      </c>
      <c r="J118" s="13"/>
      <c r="K118" s="13"/>
      <c r="L118" s="13"/>
      <c r="M118" s="13"/>
      <c r="N118" s="13"/>
      <c r="O118" s="13"/>
      <c r="P118" s="13"/>
      <c r="Q118" s="13"/>
      <c r="R118" s="13"/>
      <c r="S118" s="13"/>
      <c r="T118" s="13"/>
      <c r="U118" s="13"/>
      <c r="V118" s="13"/>
    </row>
    <row r="119" spans="1:22" ht="13.2">
      <c r="A119" s="42" t="s">
        <v>69385</v>
      </c>
      <c r="B119" s="13" t="s">
        <v>69386</v>
      </c>
      <c r="C119" s="13" t="s">
        <v>69387</v>
      </c>
      <c r="D119" s="111" t="s">
        <v>69388</v>
      </c>
      <c r="E119" s="111" t="s">
        <v>69389</v>
      </c>
      <c r="F119" s="111" t="s">
        <v>69390</v>
      </c>
      <c r="G119" s="5" t="s">
        <v>69391</v>
      </c>
      <c r="H119" s="6" t="s">
        <v>69386</v>
      </c>
      <c r="I119" s="7" t="s">
        <v>69392</v>
      </c>
      <c r="J119" s="13"/>
      <c r="K119" s="13"/>
      <c r="L119" s="13"/>
      <c r="M119" s="13"/>
      <c r="N119" s="13"/>
      <c r="O119" s="13"/>
      <c r="P119" s="13"/>
      <c r="Q119" s="13"/>
      <c r="R119" s="13"/>
      <c r="S119" s="13"/>
      <c r="T119" s="13"/>
      <c r="U119" s="13"/>
      <c r="V119" s="13"/>
    </row>
    <row r="120" spans="1:22" ht="13.2">
      <c r="A120" s="42" t="s">
        <v>69393</v>
      </c>
      <c r="B120" s="13" t="s">
        <v>69394</v>
      </c>
      <c r="C120" s="13" t="s">
        <v>69395</v>
      </c>
      <c r="D120" s="111" t="s">
        <v>69396</v>
      </c>
      <c r="E120" s="111" t="s">
        <v>69397</v>
      </c>
      <c r="F120" s="111" t="s">
        <v>69398</v>
      </c>
      <c r="G120" s="5" t="s">
        <v>69399</v>
      </c>
      <c r="H120" s="6" t="s">
        <v>69394</v>
      </c>
      <c r="I120" s="7" t="s">
        <v>69400</v>
      </c>
      <c r="J120" s="13"/>
      <c r="K120" s="13"/>
      <c r="L120" s="13"/>
      <c r="M120" s="13"/>
      <c r="N120" s="13"/>
      <c r="O120" s="13"/>
      <c r="P120" s="13"/>
      <c r="Q120" s="13"/>
      <c r="R120" s="13"/>
      <c r="S120" s="13"/>
      <c r="T120" s="13"/>
      <c r="U120" s="13"/>
      <c r="V120" s="13"/>
    </row>
    <row r="121" spans="1:22" ht="13.2">
      <c r="A121" s="42" t="s">
        <v>69401</v>
      </c>
      <c r="B121" s="13" t="s">
        <v>69402</v>
      </c>
      <c r="C121" s="13" t="s">
        <v>69403</v>
      </c>
      <c r="D121" s="111" t="s">
        <v>69404</v>
      </c>
      <c r="E121" s="111" t="s">
        <v>69405</v>
      </c>
      <c r="F121" s="111" t="s">
        <v>69406</v>
      </c>
      <c r="G121" s="5" t="s">
        <v>69407</v>
      </c>
      <c r="H121" s="6" t="s">
        <v>69402</v>
      </c>
      <c r="I121" s="7" t="s">
        <v>69408</v>
      </c>
      <c r="J121" s="13"/>
      <c r="K121" s="13"/>
      <c r="L121" s="13"/>
      <c r="M121" s="13"/>
      <c r="N121" s="13"/>
      <c r="O121" s="13"/>
      <c r="P121" s="13"/>
      <c r="Q121" s="13"/>
      <c r="R121" s="13"/>
      <c r="S121" s="13"/>
      <c r="T121" s="13"/>
      <c r="U121" s="13"/>
      <c r="V121" s="13"/>
    </row>
    <row r="122" spans="1:22" ht="13.2">
      <c r="A122" s="42" t="s">
        <v>69409</v>
      </c>
      <c r="B122" s="13" t="s">
        <v>69410</v>
      </c>
      <c r="C122" s="13" t="s">
        <v>69411</v>
      </c>
      <c r="D122" s="111" t="s">
        <v>69412</v>
      </c>
      <c r="E122" s="111" t="s">
        <v>69413</v>
      </c>
      <c r="F122" s="111" t="s">
        <v>69414</v>
      </c>
      <c r="G122" s="5" t="s">
        <v>69415</v>
      </c>
      <c r="H122" s="6" t="s">
        <v>69410</v>
      </c>
      <c r="I122" s="7" t="s">
        <v>69416</v>
      </c>
      <c r="J122" s="13"/>
      <c r="K122" s="13"/>
      <c r="L122" s="13"/>
      <c r="M122" s="13"/>
      <c r="N122" s="13"/>
      <c r="O122" s="13"/>
      <c r="P122" s="13"/>
      <c r="Q122" s="13"/>
      <c r="R122" s="13"/>
      <c r="S122" s="13"/>
      <c r="T122" s="13"/>
      <c r="U122" s="13"/>
      <c r="V122" s="13"/>
    </row>
    <row r="123" spans="1:22" ht="13.2">
      <c r="A123" s="42" t="s">
        <v>69417</v>
      </c>
      <c r="B123" s="13" t="s">
        <v>69418</v>
      </c>
      <c r="C123" s="13" t="s">
        <v>69419</v>
      </c>
      <c r="D123" s="111" t="s">
        <v>69420</v>
      </c>
      <c r="E123" s="111" t="s">
        <v>69421</v>
      </c>
      <c r="F123" s="111" t="s">
        <v>69422</v>
      </c>
      <c r="G123" s="5" t="s">
        <v>69423</v>
      </c>
      <c r="H123" s="6" t="s">
        <v>69418</v>
      </c>
      <c r="I123" s="7" t="s">
        <v>69424</v>
      </c>
      <c r="J123" s="13"/>
      <c r="K123" s="13"/>
      <c r="L123" s="13"/>
      <c r="M123" s="13"/>
      <c r="N123" s="13"/>
      <c r="O123" s="13"/>
      <c r="P123" s="13"/>
      <c r="Q123" s="13"/>
      <c r="R123" s="13"/>
      <c r="S123" s="13"/>
      <c r="T123" s="13"/>
      <c r="U123" s="13"/>
      <c r="V123" s="13"/>
    </row>
    <row r="124" spans="1:22" ht="13.2">
      <c r="A124" s="42" t="s">
        <v>69425</v>
      </c>
      <c r="B124" s="13" t="s">
        <v>69426</v>
      </c>
      <c r="C124" s="13" t="s">
        <v>69427</v>
      </c>
      <c r="D124" s="111" t="s">
        <v>69428</v>
      </c>
      <c r="E124" s="111" t="s">
        <v>69429</v>
      </c>
      <c r="F124" s="111" t="s">
        <v>69430</v>
      </c>
      <c r="G124" s="5" t="s">
        <v>69431</v>
      </c>
      <c r="H124" s="6" t="s">
        <v>69426</v>
      </c>
      <c r="I124" s="7" t="s">
        <v>69432</v>
      </c>
      <c r="J124" s="13"/>
      <c r="K124" s="13"/>
      <c r="L124" s="13"/>
      <c r="M124" s="13"/>
      <c r="N124" s="13"/>
      <c r="O124" s="13"/>
      <c r="P124" s="13"/>
      <c r="Q124" s="13"/>
      <c r="R124" s="13"/>
      <c r="S124" s="13"/>
      <c r="T124" s="13"/>
      <c r="U124" s="13"/>
      <c r="V124" s="13"/>
    </row>
    <row r="125" spans="1:22" ht="13.2">
      <c r="A125" s="42" t="s">
        <v>69433</v>
      </c>
      <c r="B125" s="13" t="s">
        <v>69434</v>
      </c>
      <c r="C125" s="13" t="s">
        <v>69435</v>
      </c>
      <c r="D125" s="111" t="s">
        <v>69436</v>
      </c>
      <c r="E125" s="111" t="s">
        <v>69437</v>
      </c>
      <c r="F125" s="111" t="s">
        <v>69438</v>
      </c>
      <c r="G125" s="5" t="s">
        <v>69439</v>
      </c>
      <c r="H125" s="6" t="s">
        <v>69434</v>
      </c>
      <c r="I125" s="7" t="s">
        <v>69440</v>
      </c>
      <c r="J125" s="13"/>
      <c r="K125" s="13"/>
      <c r="L125" s="13"/>
      <c r="M125" s="13"/>
      <c r="N125" s="13"/>
      <c r="O125" s="13"/>
      <c r="P125" s="13"/>
      <c r="Q125" s="13"/>
      <c r="R125" s="13"/>
      <c r="S125" s="13"/>
      <c r="T125" s="13"/>
      <c r="U125" s="13"/>
      <c r="V125" s="13"/>
    </row>
    <row r="126" spans="1:22" ht="13.2">
      <c r="A126" s="42" t="s">
        <v>69441</v>
      </c>
      <c r="B126" s="13" t="s">
        <v>69442</v>
      </c>
      <c r="C126" s="13" t="s">
        <v>69443</v>
      </c>
      <c r="D126" s="111" t="s">
        <v>69444</v>
      </c>
      <c r="E126" s="111" t="s">
        <v>69445</v>
      </c>
      <c r="F126" s="111" t="s">
        <v>69446</v>
      </c>
      <c r="G126" s="5" t="s">
        <v>69447</v>
      </c>
      <c r="H126" s="6" t="s">
        <v>69442</v>
      </c>
      <c r="I126" s="7" t="s">
        <v>69448</v>
      </c>
      <c r="J126" s="13"/>
      <c r="K126" s="13"/>
      <c r="L126" s="13"/>
      <c r="M126" s="13"/>
      <c r="N126" s="13"/>
      <c r="O126" s="13"/>
      <c r="P126" s="13"/>
      <c r="Q126" s="13"/>
      <c r="R126" s="13"/>
      <c r="S126" s="13"/>
      <c r="T126" s="13"/>
      <c r="U126" s="13"/>
      <c r="V126" s="13"/>
    </row>
    <row r="127" spans="1:22" ht="13.2">
      <c r="A127" s="42" t="s">
        <v>69449</v>
      </c>
      <c r="B127" s="13" t="s">
        <v>69450</v>
      </c>
      <c r="C127" s="13" t="s">
        <v>69451</v>
      </c>
      <c r="D127" s="111" t="s">
        <v>69452</v>
      </c>
      <c r="E127" s="111" t="s">
        <v>69453</v>
      </c>
      <c r="F127" s="111" t="s">
        <v>69454</v>
      </c>
      <c r="G127" s="5" t="s">
        <v>69455</v>
      </c>
      <c r="H127" s="6" t="s">
        <v>69450</v>
      </c>
      <c r="I127" s="7" t="s">
        <v>69456</v>
      </c>
      <c r="J127" s="13"/>
      <c r="K127" s="13"/>
      <c r="L127" s="13"/>
      <c r="M127" s="13"/>
      <c r="N127" s="13"/>
      <c r="O127" s="13"/>
      <c r="P127" s="13"/>
      <c r="Q127" s="13"/>
      <c r="R127" s="13"/>
      <c r="S127" s="13"/>
      <c r="T127" s="13"/>
      <c r="U127" s="13"/>
      <c r="V127" s="13"/>
    </row>
    <row r="128" spans="1:22" ht="13.2">
      <c r="A128" s="42" t="s">
        <v>69457</v>
      </c>
      <c r="B128" s="13" t="s">
        <v>69458</v>
      </c>
      <c r="C128" s="13" t="s">
        <v>69459</v>
      </c>
      <c r="D128" s="111" t="s">
        <v>69460</v>
      </c>
      <c r="E128" s="111" t="s">
        <v>69461</v>
      </c>
      <c r="F128" s="111" t="s">
        <v>69462</v>
      </c>
      <c r="G128" s="5" t="s">
        <v>69463</v>
      </c>
      <c r="H128" s="6" t="s">
        <v>69458</v>
      </c>
      <c r="I128" s="7" t="s">
        <v>69464</v>
      </c>
      <c r="J128" s="13"/>
      <c r="K128" s="13"/>
      <c r="L128" s="13"/>
      <c r="M128" s="13"/>
      <c r="N128" s="13"/>
      <c r="O128" s="13"/>
      <c r="P128" s="13"/>
      <c r="Q128" s="13"/>
      <c r="R128" s="13"/>
      <c r="S128" s="13"/>
      <c r="T128" s="13"/>
      <c r="U128" s="13"/>
      <c r="V128" s="13"/>
    </row>
    <row r="129" spans="1:22" ht="13.2">
      <c r="A129" s="42" t="s">
        <v>69465</v>
      </c>
      <c r="B129" s="13" t="s">
        <v>69466</v>
      </c>
      <c r="C129" s="13" t="s">
        <v>69467</v>
      </c>
      <c r="D129" s="111" t="s">
        <v>69468</v>
      </c>
      <c r="E129" s="111" t="s">
        <v>69469</v>
      </c>
      <c r="F129" s="111" t="s">
        <v>69470</v>
      </c>
      <c r="G129" s="5" t="s">
        <v>69471</v>
      </c>
      <c r="H129" s="6" t="s">
        <v>69466</v>
      </c>
      <c r="I129" s="7" t="s">
        <v>69472</v>
      </c>
      <c r="J129" s="13"/>
      <c r="K129" s="13"/>
      <c r="L129" s="13"/>
      <c r="M129" s="13"/>
      <c r="N129" s="13"/>
      <c r="O129" s="13"/>
      <c r="P129" s="13"/>
      <c r="Q129" s="13"/>
      <c r="R129" s="13"/>
      <c r="S129" s="13"/>
      <c r="T129" s="13"/>
      <c r="U129" s="13"/>
      <c r="V129" s="13"/>
    </row>
    <row r="130" spans="1:22" ht="13.2">
      <c r="A130" s="42" t="s">
        <v>69473</v>
      </c>
      <c r="B130" s="13" t="s">
        <v>69474</v>
      </c>
      <c r="C130" s="13" t="s">
        <v>69475</v>
      </c>
      <c r="D130" s="111" t="s">
        <v>69476</v>
      </c>
      <c r="E130" s="111" t="s">
        <v>69477</v>
      </c>
      <c r="F130" s="111" t="s">
        <v>69478</v>
      </c>
      <c r="G130" s="5" t="s">
        <v>69479</v>
      </c>
      <c r="H130" s="6" t="s">
        <v>69474</v>
      </c>
      <c r="I130" s="7" t="s">
        <v>69480</v>
      </c>
      <c r="J130" s="13"/>
      <c r="K130" s="13"/>
      <c r="L130" s="13"/>
      <c r="M130" s="13"/>
      <c r="N130" s="13"/>
      <c r="O130" s="13"/>
      <c r="P130" s="13"/>
      <c r="Q130" s="13"/>
      <c r="R130" s="13"/>
      <c r="S130" s="13"/>
      <c r="T130" s="13"/>
      <c r="U130" s="13"/>
      <c r="V130" s="13"/>
    </row>
    <row r="131" spans="1:22" ht="13.2">
      <c r="A131" s="42" t="s">
        <v>69481</v>
      </c>
      <c r="B131" s="13" t="s">
        <v>69482</v>
      </c>
      <c r="C131" s="13" t="s">
        <v>69483</v>
      </c>
      <c r="D131" s="111" t="s">
        <v>69484</v>
      </c>
      <c r="E131" s="111" t="s">
        <v>69485</v>
      </c>
      <c r="F131" s="111" t="s">
        <v>69486</v>
      </c>
      <c r="G131" s="5" t="s">
        <v>69487</v>
      </c>
      <c r="H131" s="6" t="s">
        <v>69482</v>
      </c>
      <c r="I131" s="7" t="s">
        <v>69488</v>
      </c>
      <c r="J131" s="13"/>
      <c r="K131" s="13"/>
      <c r="L131" s="13"/>
      <c r="M131" s="13"/>
      <c r="N131" s="13"/>
      <c r="O131" s="13"/>
      <c r="P131" s="13"/>
      <c r="Q131" s="13"/>
      <c r="R131" s="13"/>
      <c r="S131" s="13"/>
      <c r="T131" s="13"/>
      <c r="U131" s="13"/>
      <c r="V131" s="13"/>
    </row>
    <row r="132" spans="1:22" ht="13.2">
      <c r="A132" s="42" t="s">
        <v>69489</v>
      </c>
      <c r="B132" s="13" t="s">
        <v>69490</v>
      </c>
      <c r="C132" s="13" t="s">
        <v>69491</v>
      </c>
      <c r="D132" s="111" t="s">
        <v>69492</v>
      </c>
      <c r="E132" s="111" t="s">
        <v>69493</v>
      </c>
      <c r="F132" s="111" t="s">
        <v>69494</v>
      </c>
      <c r="G132" s="5" t="s">
        <v>69495</v>
      </c>
      <c r="H132" s="6" t="s">
        <v>69490</v>
      </c>
      <c r="I132" s="7" t="s">
        <v>69496</v>
      </c>
      <c r="J132" s="13"/>
      <c r="K132" s="13"/>
      <c r="L132" s="13"/>
      <c r="M132" s="13"/>
      <c r="N132" s="13"/>
      <c r="O132" s="13"/>
      <c r="P132" s="13"/>
      <c r="Q132" s="13"/>
      <c r="R132" s="13"/>
      <c r="S132" s="13"/>
      <c r="T132" s="13"/>
      <c r="U132" s="13"/>
      <c r="V132" s="13"/>
    </row>
    <row r="133" spans="1:22" ht="13.2">
      <c r="A133" s="42" t="s">
        <v>69497</v>
      </c>
      <c r="B133" s="13" t="s">
        <v>69498</v>
      </c>
      <c r="C133" s="13" t="s">
        <v>69499</v>
      </c>
      <c r="D133" s="111" t="s">
        <v>69500</v>
      </c>
      <c r="E133" s="111" t="s">
        <v>69501</v>
      </c>
      <c r="F133" s="111" t="s">
        <v>69502</v>
      </c>
      <c r="G133" s="5" t="s">
        <v>69503</v>
      </c>
      <c r="H133" s="6" t="s">
        <v>69498</v>
      </c>
      <c r="I133" s="7" t="s">
        <v>69504</v>
      </c>
      <c r="J133" s="13"/>
      <c r="K133" s="13"/>
      <c r="L133" s="13"/>
      <c r="M133" s="13"/>
      <c r="N133" s="13"/>
      <c r="O133" s="13"/>
      <c r="P133" s="13"/>
      <c r="Q133" s="13"/>
      <c r="R133" s="13"/>
      <c r="S133" s="13"/>
      <c r="T133" s="13"/>
      <c r="U133" s="13"/>
      <c r="V133" s="13"/>
    </row>
    <row r="134" spans="1:22" ht="13.2">
      <c r="A134" s="42" t="s">
        <v>69505</v>
      </c>
      <c r="B134" s="13" t="s">
        <v>69506</v>
      </c>
      <c r="C134" s="13" t="s">
        <v>69507</v>
      </c>
      <c r="D134" s="111" t="s">
        <v>69508</v>
      </c>
      <c r="E134" s="111" t="s">
        <v>69509</v>
      </c>
      <c r="F134" s="111" t="s">
        <v>69510</v>
      </c>
      <c r="G134" s="5" t="s">
        <v>69511</v>
      </c>
      <c r="H134" s="6" t="s">
        <v>69506</v>
      </c>
      <c r="I134" s="7" t="s">
        <v>69512</v>
      </c>
      <c r="J134" s="13"/>
      <c r="K134" s="13"/>
      <c r="L134" s="13"/>
      <c r="M134" s="13"/>
      <c r="N134" s="13"/>
      <c r="O134" s="13"/>
      <c r="P134" s="13"/>
      <c r="Q134" s="13"/>
      <c r="R134" s="13"/>
      <c r="S134" s="13"/>
      <c r="T134" s="13"/>
      <c r="U134" s="13"/>
      <c r="V134" s="13"/>
    </row>
    <row r="135" spans="1:22" ht="13.2">
      <c r="A135" s="42" t="s">
        <v>69513</v>
      </c>
      <c r="B135" s="13" t="s">
        <v>69514</v>
      </c>
      <c r="C135" s="13" t="s">
        <v>69515</v>
      </c>
      <c r="D135" s="111" t="s">
        <v>69516</v>
      </c>
      <c r="E135" s="111" t="s">
        <v>69517</v>
      </c>
      <c r="F135" s="111" t="s">
        <v>69518</v>
      </c>
      <c r="G135" s="5" t="s">
        <v>69519</v>
      </c>
      <c r="H135" s="6" t="s">
        <v>69514</v>
      </c>
      <c r="I135" s="7" t="s">
        <v>69520</v>
      </c>
      <c r="J135" s="13"/>
      <c r="K135" s="13"/>
      <c r="L135" s="13"/>
      <c r="M135" s="13"/>
      <c r="N135" s="13"/>
      <c r="O135" s="13"/>
      <c r="P135" s="13"/>
      <c r="Q135" s="13"/>
      <c r="R135" s="13"/>
      <c r="S135" s="13"/>
      <c r="T135" s="13"/>
      <c r="U135" s="13"/>
      <c r="V135" s="13"/>
    </row>
    <row r="136" spans="1:22" ht="13.2">
      <c r="A136" s="42" t="s">
        <v>69521</v>
      </c>
      <c r="B136" s="13" t="s">
        <v>69522</v>
      </c>
      <c r="C136" s="13" t="s">
        <v>69523</v>
      </c>
      <c r="D136" s="111" t="s">
        <v>69524</v>
      </c>
      <c r="E136" s="111" t="s">
        <v>69525</v>
      </c>
      <c r="F136" s="111" t="s">
        <v>69526</v>
      </c>
      <c r="G136" s="5" t="s">
        <v>69527</v>
      </c>
      <c r="H136" s="6" t="s">
        <v>69522</v>
      </c>
      <c r="I136" s="7" t="s">
        <v>69528</v>
      </c>
      <c r="J136" s="13"/>
      <c r="K136" s="13"/>
      <c r="L136" s="13"/>
      <c r="M136" s="13"/>
      <c r="N136" s="13"/>
      <c r="O136" s="13"/>
      <c r="P136" s="13"/>
      <c r="Q136" s="13"/>
      <c r="R136" s="13"/>
      <c r="S136" s="13"/>
      <c r="T136" s="13"/>
      <c r="U136" s="13"/>
      <c r="V136" s="13"/>
    </row>
    <row r="137" spans="1:22" ht="13.2">
      <c r="A137" s="42" t="s">
        <v>69529</v>
      </c>
      <c r="B137" s="13" t="s">
        <v>69530</v>
      </c>
      <c r="C137" s="13" t="s">
        <v>69531</v>
      </c>
      <c r="D137" s="111" t="s">
        <v>69532</v>
      </c>
      <c r="E137" s="111" t="s">
        <v>69533</v>
      </c>
      <c r="F137" s="111" t="s">
        <v>69534</v>
      </c>
      <c r="G137" s="5" t="s">
        <v>69535</v>
      </c>
      <c r="H137" s="6" t="s">
        <v>69530</v>
      </c>
      <c r="I137" s="7" t="s">
        <v>69536</v>
      </c>
      <c r="J137" s="13"/>
      <c r="K137" s="13"/>
      <c r="L137" s="13"/>
      <c r="M137" s="13"/>
      <c r="N137" s="13"/>
      <c r="O137" s="13"/>
      <c r="P137" s="13"/>
      <c r="Q137" s="13"/>
      <c r="R137" s="13"/>
      <c r="S137" s="13"/>
      <c r="T137" s="13"/>
      <c r="U137" s="13"/>
      <c r="V137" s="13"/>
    </row>
    <row r="138" spans="1:22" ht="13.2">
      <c r="A138" s="42" t="s">
        <v>69537</v>
      </c>
      <c r="B138" s="13" t="s">
        <v>69538</v>
      </c>
      <c r="C138" s="13" t="s">
        <v>69539</v>
      </c>
      <c r="D138" s="111" t="s">
        <v>69540</v>
      </c>
      <c r="E138" s="111" t="s">
        <v>69541</v>
      </c>
      <c r="F138" s="111" t="s">
        <v>69542</v>
      </c>
      <c r="G138" s="5" t="s">
        <v>69543</v>
      </c>
      <c r="H138" s="6" t="s">
        <v>69538</v>
      </c>
      <c r="I138" s="7" t="s">
        <v>69544</v>
      </c>
      <c r="J138" s="13"/>
      <c r="K138" s="13"/>
      <c r="L138" s="13"/>
      <c r="M138" s="13"/>
      <c r="N138" s="13"/>
      <c r="O138" s="13"/>
      <c r="P138" s="13"/>
      <c r="Q138" s="13"/>
      <c r="R138" s="13"/>
      <c r="S138" s="13"/>
      <c r="T138" s="13"/>
      <c r="U138" s="13"/>
      <c r="V138" s="13"/>
    </row>
    <row r="139" spans="1:22" ht="13.2">
      <c r="A139" s="42" t="s">
        <v>69545</v>
      </c>
      <c r="B139" s="13" t="s">
        <v>69546</v>
      </c>
      <c r="C139" s="13" t="s">
        <v>69547</v>
      </c>
      <c r="D139" s="111" t="s">
        <v>69548</v>
      </c>
      <c r="E139" s="111" t="s">
        <v>69549</v>
      </c>
      <c r="F139" s="111" t="s">
        <v>69550</v>
      </c>
      <c r="G139" s="5" t="s">
        <v>69551</v>
      </c>
      <c r="H139" s="6" t="s">
        <v>69546</v>
      </c>
      <c r="I139" s="7" t="s">
        <v>69552</v>
      </c>
      <c r="J139" s="13"/>
      <c r="K139" s="13"/>
      <c r="L139" s="13"/>
      <c r="M139" s="13"/>
      <c r="N139" s="13"/>
      <c r="O139" s="13"/>
      <c r="P139" s="13"/>
      <c r="Q139" s="13"/>
      <c r="R139" s="13"/>
      <c r="S139" s="13"/>
      <c r="T139" s="13"/>
      <c r="U139" s="13"/>
      <c r="V139" s="13"/>
    </row>
    <row r="140" spans="1:22" ht="13.2">
      <c r="A140" s="42" t="s">
        <v>69553</v>
      </c>
      <c r="B140" s="13" t="s">
        <v>69554</v>
      </c>
      <c r="C140" s="13" t="s">
        <v>69555</v>
      </c>
      <c r="D140" s="111" t="s">
        <v>69556</v>
      </c>
      <c r="E140" s="111" t="s">
        <v>69557</v>
      </c>
      <c r="F140" s="111" t="s">
        <v>69558</v>
      </c>
      <c r="G140" s="5" t="s">
        <v>69559</v>
      </c>
      <c r="H140" s="6" t="s">
        <v>69554</v>
      </c>
      <c r="I140" s="7" t="s">
        <v>69560</v>
      </c>
      <c r="J140" s="13"/>
      <c r="K140" s="13"/>
      <c r="L140" s="13"/>
      <c r="M140" s="13"/>
      <c r="N140" s="13"/>
      <c r="O140" s="13"/>
      <c r="P140" s="13"/>
      <c r="Q140" s="13"/>
      <c r="R140" s="13"/>
      <c r="S140" s="13"/>
      <c r="T140" s="13"/>
      <c r="U140" s="13"/>
      <c r="V140" s="13"/>
    </row>
    <row r="141" spans="1:22" ht="13.2">
      <c r="A141" s="42" t="s">
        <v>69561</v>
      </c>
      <c r="B141" s="13" t="s">
        <v>69562</v>
      </c>
      <c r="C141" s="13" t="s">
        <v>69563</v>
      </c>
      <c r="D141" s="111" t="s">
        <v>69564</v>
      </c>
      <c r="E141" s="111" t="s">
        <v>69565</v>
      </c>
      <c r="F141" s="111" t="s">
        <v>69566</v>
      </c>
      <c r="G141" s="5" t="s">
        <v>69567</v>
      </c>
      <c r="H141" s="6" t="s">
        <v>69562</v>
      </c>
      <c r="I141" s="7" t="s">
        <v>69568</v>
      </c>
      <c r="J141" s="13"/>
      <c r="K141" s="13"/>
      <c r="L141" s="13"/>
      <c r="M141" s="13"/>
      <c r="N141" s="13"/>
      <c r="O141" s="13"/>
      <c r="P141" s="13"/>
      <c r="Q141" s="13"/>
      <c r="R141" s="13"/>
      <c r="S141" s="13"/>
      <c r="T141" s="13"/>
      <c r="U141" s="13"/>
      <c r="V141" s="13"/>
    </row>
    <row r="142" spans="1:22" ht="13.2">
      <c r="A142" s="42" t="s">
        <v>69569</v>
      </c>
      <c r="B142" s="13" t="s">
        <v>69570</v>
      </c>
      <c r="C142" s="13" t="s">
        <v>69571</v>
      </c>
      <c r="D142" s="111" t="s">
        <v>69572</v>
      </c>
      <c r="E142" s="111" t="s">
        <v>69573</v>
      </c>
      <c r="F142" s="111" t="s">
        <v>69574</v>
      </c>
      <c r="G142" s="5" t="s">
        <v>69575</v>
      </c>
      <c r="H142" s="6" t="s">
        <v>69570</v>
      </c>
      <c r="I142" s="7" t="s">
        <v>69576</v>
      </c>
      <c r="J142" s="13"/>
      <c r="K142" s="13"/>
      <c r="L142" s="13"/>
      <c r="M142" s="13"/>
      <c r="N142" s="13"/>
      <c r="O142" s="13"/>
      <c r="P142" s="13"/>
      <c r="Q142" s="13"/>
      <c r="R142" s="13"/>
      <c r="S142" s="13"/>
      <c r="T142" s="13"/>
      <c r="U142" s="13"/>
      <c r="V142" s="13"/>
    </row>
    <row r="143" spans="1:22" ht="13.2">
      <c r="A143" s="42" t="s">
        <v>69577</v>
      </c>
      <c r="B143" s="13" t="s">
        <v>69578</v>
      </c>
      <c r="C143" s="13" t="s">
        <v>69579</v>
      </c>
      <c r="D143" s="111" t="s">
        <v>69580</v>
      </c>
      <c r="E143" s="111" t="s">
        <v>69581</v>
      </c>
      <c r="F143" s="111" t="s">
        <v>69582</v>
      </c>
      <c r="G143" s="5" t="s">
        <v>69583</v>
      </c>
      <c r="H143" s="6" t="s">
        <v>69578</v>
      </c>
      <c r="I143" s="7" t="s">
        <v>69584</v>
      </c>
      <c r="J143" s="13"/>
      <c r="K143" s="13"/>
      <c r="L143" s="13"/>
      <c r="M143" s="13"/>
      <c r="N143" s="13"/>
      <c r="O143" s="13"/>
      <c r="P143" s="13"/>
      <c r="Q143" s="13"/>
      <c r="R143" s="13"/>
      <c r="S143" s="13"/>
      <c r="T143" s="13"/>
      <c r="U143" s="13"/>
      <c r="V143" s="13"/>
    </row>
    <row r="144" spans="1:22" ht="13.2">
      <c r="A144" s="42" t="s">
        <v>69585</v>
      </c>
      <c r="B144" s="13" t="s">
        <v>69586</v>
      </c>
      <c r="C144" s="13" t="s">
        <v>69587</v>
      </c>
      <c r="D144" s="111" t="s">
        <v>69588</v>
      </c>
      <c r="E144" s="111" t="s">
        <v>69589</v>
      </c>
      <c r="F144" s="111" t="s">
        <v>69590</v>
      </c>
      <c r="G144" s="5" t="s">
        <v>69591</v>
      </c>
      <c r="H144" s="6" t="s">
        <v>69586</v>
      </c>
      <c r="I144" s="7" t="s">
        <v>69592</v>
      </c>
      <c r="J144" s="13"/>
      <c r="K144" s="13"/>
      <c r="L144" s="13"/>
      <c r="M144" s="13"/>
      <c r="N144" s="13"/>
      <c r="O144" s="13"/>
      <c r="P144" s="13"/>
      <c r="Q144" s="13"/>
      <c r="R144" s="13"/>
      <c r="S144" s="13"/>
      <c r="T144" s="13"/>
      <c r="U144" s="13"/>
      <c r="V144" s="13"/>
    </row>
    <row r="145" spans="1:22" ht="13.2">
      <c r="A145" s="42" t="s">
        <v>69593</v>
      </c>
      <c r="B145" s="13" t="s">
        <v>69594</v>
      </c>
      <c r="C145" s="13" t="s">
        <v>69595</v>
      </c>
      <c r="D145" s="111" t="s">
        <v>69596</v>
      </c>
      <c r="E145" s="111" t="s">
        <v>69597</v>
      </c>
      <c r="F145" s="111" t="s">
        <v>69598</v>
      </c>
      <c r="G145" s="5" t="s">
        <v>69599</v>
      </c>
      <c r="H145" s="6" t="s">
        <v>69594</v>
      </c>
      <c r="I145" s="7" t="s">
        <v>69600</v>
      </c>
      <c r="J145" s="13"/>
      <c r="K145" s="13"/>
      <c r="L145" s="13"/>
      <c r="M145" s="13"/>
      <c r="N145" s="13"/>
      <c r="O145" s="13"/>
      <c r="P145" s="13"/>
      <c r="Q145" s="13"/>
      <c r="R145" s="13"/>
      <c r="S145" s="13"/>
      <c r="T145" s="13"/>
      <c r="U145" s="13"/>
      <c r="V145" s="13"/>
    </row>
    <row r="146" spans="1:22" ht="13.2">
      <c r="A146" s="42" t="s">
        <v>69601</v>
      </c>
      <c r="B146" s="13" t="s">
        <v>69602</v>
      </c>
      <c r="C146" s="13" t="s">
        <v>69603</v>
      </c>
      <c r="D146" s="111" t="s">
        <v>69604</v>
      </c>
      <c r="E146" s="111" t="s">
        <v>69605</v>
      </c>
      <c r="F146" s="111" t="s">
        <v>69606</v>
      </c>
      <c r="G146" s="5" t="s">
        <v>69607</v>
      </c>
      <c r="H146" s="6" t="s">
        <v>69602</v>
      </c>
      <c r="I146" s="7" t="s">
        <v>69608</v>
      </c>
      <c r="J146" s="13"/>
      <c r="K146" s="13"/>
      <c r="L146" s="13"/>
      <c r="M146" s="13"/>
      <c r="N146" s="13"/>
      <c r="O146" s="13"/>
      <c r="P146" s="13"/>
      <c r="Q146" s="13"/>
      <c r="R146" s="13"/>
      <c r="S146" s="13"/>
      <c r="T146" s="13"/>
      <c r="U146" s="13"/>
      <c r="V146" s="13"/>
    </row>
    <row r="147" spans="1:22" ht="13.2">
      <c r="A147" s="42" t="s">
        <v>69609</v>
      </c>
      <c r="B147" s="13" t="s">
        <v>69610</v>
      </c>
      <c r="C147" s="13" t="s">
        <v>69611</v>
      </c>
      <c r="D147" s="111" t="s">
        <v>69612</v>
      </c>
      <c r="E147" s="111" t="s">
        <v>69613</v>
      </c>
      <c r="F147" s="111" t="s">
        <v>69614</v>
      </c>
      <c r="G147" s="5" t="s">
        <v>69615</v>
      </c>
      <c r="H147" s="6" t="s">
        <v>69610</v>
      </c>
      <c r="I147" s="7" t="s">
        <v>69616</v>
      </c>
      <c r="J147" s="13"/>
      <c r="K147" s="13"/>
      <c r="L147" s="13"/>
      <c r="M147" s="13"/>
      <c r="N147" s="13"/>
      <c r="O147" s="13"/>
      <c r="P147" s="13"/>
      <c r="Q147" s="13"/>
      <c r="R147" s="13"/>
      <c r="S147" s="13"/>
      <c r="T147" s="13"/>
      <c r="U147" s="13"/>
      <c r="V147" s="13"/>
    </row>
    <row r="148" spans="1:22" ht="13.2">
      <c r="A148" s="42" t="s">
        <v>69617</v>
      </c>
      <c r="B148" s="13" t="s">
        <v>69618</v>
      </c>
      <c r="C148" s="13" t="s">
        <v>69619</v>
      </c>
      <c r="D148" s="111" t="s">
        <v>69620</v>
      </c>
      <c r="E148" s="111" t="s">
        <v>69621</v>
      </c>
      <c r="F148" s="111" t="s">
        <v>69622</v>
      </c>
      <c r="G148" s="5" t="s">
        <v>69623</v>
      </c>
      <c r="H148" s="6" t="s">
        <v>69618</v>
      </c>
      <c r="I148" s="7" t="s">
        <v>69624</v>
      </c>
      <c r="J148" s="13"/>
      <c r="K148" s="13"/>
      <c r="L148" s="13"/>
      <c r="M148" s="13"/>
      <c r="N148" s="13"/>
      <c r="O148" s="13"/>
      <c r="P148" s="13"/>
      <c r="Q148" s="13"/>
      <c r="R148" s="13"/>
      <c r="S148" s="13"/>
      <c r="T148" s="13"/>
      <c r="U148" s="13"/>
      <c r="V148" s="13"/>
    </row>
    <row r="149" spans="1:22" ht="13.2">
      <c r="A149" s="42" t="s">
        <v>69625</v>
      </c>
      <c r="B149" s="13" t="s">
        <v>69626</v>
      </c>
      <c r="C149" s="13" t="s">
        <v>69627</v>
      </c>
      <c r="D149" s="111" t="s">
        <v>69628</v>
      </c>
      <c r="E149" s="111" t="s">
        <v>69629</v>
      </c>
      <c r="F149" s="111" t="s">
        <v>69630</v>
      </c>
      <c r="G149" s="5" t="s">
        <v>69631</v>
      </c>
      <c r="H149" s="6" t="s">
        <v>69626</v>
      </c>
      <c r="I149" s="7" t="s">
        <v>69632</v>
      </c>
      <c r="J149" s="13"/>
      <c r="K149" s="13"/>
      <c r="L149" s="13"/>
      <c r="M149" s="13"/>
      <c r="N149" s="13"/>
      <c r="O149" s="13"/>
      <c r="P149" s="13"/>
      <c r="Q149" s="13"/>
      <c r="R149" s="13"/>
      <c r="S149" s="13"/>
      <c r="T149" s="13"/>
      <c r="U149" s="13"/>
      <c r="V149" s="13"/>
    </row>
    <row r="150" spans="1:22" ht="13.2">
      <c r="A150" s="42" t="s">
        <v>69633</v>
      </c>
      <c r="B150" s="13" t="s">
        <v>69634</v>
      </c>
      <c r="C150" s="13" t="s">
        <v>69635</v>
      </c>
      <c r="D150" s="111" t="s">
        <v>69636</v>
      </c>
      <c r="E150" s="111" t="s">
        <v>69637</v>
      </c>
      <c r="F150" s="111" t="s">
        <v>69638</v>
      </c>
      <c r="G150" s="5" t="s">
        <v>69639</v>
      </c>
      <c r="H150" s="6" t="s">
        <v>69634</v>
      </c>
      <c r="I150" s="7" t="s">
        <v>69640</v>
      </c>
      <c r="J150" s="13"/>
      <c r="K150" s="13"/>
      <c r="L150" s="13"/>
      <c r="M150" s="13"/>
      <c r="N150" s="13"/>
      <c r="O150" s="13"/>
      <c r="P150" s="13"/>
      <c r="Q150" s="13"/>
      <c r="R150" s="13"/>
      <c r="S150" s="13"/>
      <c r="T150" s="13"/>
      <c r="U150" s="13"/>
      <c r="V150" s="13"/>
    </row>
    <row r="151" spans="1:22" ht="13.2">
      <c r="A151" s="42" t="s">
        <v>69641</v>
      </c>
      <c r="B151" s="13" t="s">
        <v>69642</v>
      </c>
      <c r="C151" s="13" t="s">
        <v>69643</v>
      </c>
      <c r="D151" s="111" t="s">
        <v>69644</v>
      </c>
      <c r="E151" s="111" t="s">
        <v>69645</v>
      </c>
      <c r="F151" s="111" t="s">
        <v>69646</v>
      </c>
      <c r="G151" s="5" t="s">
        <v>69647</v>
      </c>
      <c r="H151" s="6" t="s">
        <v>69642</v>
      </c>
      <c r="I151" s="7" t="s">
        <v>69648</v>
      </c>
      <c r="J151" s="13"/>
      <c r="K151" s="13"/>
      <c r="L151" s="13"/>
      <c r="M151" s="13"/>
      <c r="N151" s="13"/>
      <c r="O151" s="13"/>
      <c r="P151" s="13"/>
      <c r="Q151" s="13"/>
      <c r="R151" s="13"/>
      <c r="S151" s="13"/>
      <c r="T151" s="13"/>
      <c r="U151" s="13"/>
      <c r="V151" s="13"/>
    </row>
    <row r="152" spans="1:22" ht="13.2">
      <c r="A152" s="42" t="s">
        <v>69649</v>
      </c>
      <c r="B152" s="13" t="s">
        <v>69650</v>
      </c>
      <c r="C152" s="13" t="s">
        <v>69651</v>
      </c>
      <c r="D152" s="111" t="s">
        <v>69652</v>
      </c>
      <c r="E152" s="111" t="s">
        <v>69653</v>
      </c>
      <c r="F152" s="111" t="s">
        <v>69654</v>
      </c>
      <c r="G152" s="5" t="s">
        <v>69655</v>
      </c>
      <c r="H152" s="6" t="s">
        <v>69650</v>
      </c>
      <c r="I152" s="7" t="s">
        <v>69656</v>
      </c>
      <c r="J152" s="13"/>
      <c r="K152" s="13"/>
      <c r="L152" s="13"/>
      <c r="M152" s="13"/>
      <c r="N152" s="13"/>
      <c r="O152" s="13"/>
      <c r="P152" s="13"/>
      <c r="Q152" s="13"/>
      <c r="R152" s="13"/>
      <c r="S152" s="13"/>
      <c r="T152" s="13"/>
      <c r="U152" s="13"/>
      <c r="V152" s="13"/>
    </row>
    <row r="153" spans="1:22" ht="13.2">
      <c r="A153" s="42" t="s">
        <v>69657</v>
      </c>
      <c r="B153" s="13" t="s">
        <v>69658</v>
      </c>
      <c r="C153" s="13" t="s">
        <v>69659</v>
      </c>
      <c r="D153" s="111" t="s">
        <v>69660</v>
      </c>
      <c r="E153" s="111" t="s">
        <v>69661</v>
      </c>
      <c r="F153" s="111" t="s">
        <v>69662</v>
      </c>
      <c r="G153" s="5" t="s">
        <v>69663</v>
      </c>
      <c r="H153" s="6" t="s">
        <v>69658</v>
      </c>
      <c r="I153" s="7" t="s">
        <v>69664</v>
      </c>
      <c r="J153" s="13"/>
      <c r="K153" s="13"/>
      <c r="L153" s="13"/>
      <c r="M153" s="13"/>
      <c r="N153" s="13"/>
      <c r="O153" s="13"/>
      <c r="P153" s="13"/>
      <c r="Q153" s="13"/>
      <c r="R153" s="13"/>
      <c r="S153" s="13"/>
      <c r="T153" s="13"/>
      <c r="U153" s="13"/>
      <c r="V153" s="13"/>
    </row>
    <row r="154" spans="1:22" ht="13.2">
      <c r="A154" s="42" t="s">
        <v>69665</v>
      </c>
      <c r="B154" s="13" t="s">
        <v>69666</v>
      </c>
      <c r="C154" s="13" t="s">
        <v>69667</v>
      </c>
      <c r="D154" s="111" t="s">
        <v>69668</v>
      </c>
      <c r="E154" s="111" t="s">
        <v>69669</v>
      </c>
      <c r="F154" s="111" t="s">
        <v>69670</v>
      </c>
      <c r="G154" s="5" t="s">
        <v>69671</v>
      </c>
      <c r="H154" s="6" t="s">
        <v>69666</v>
      </c>
      <c r="I154" s="7" t="s">
        <v>69672</v>
      </c>
      <c r="J154" s="13"/>
      <c r="K154" s="13"/>
      <c r="L154" s="13"/>
      <c r="M154" s="13"/>
      <c r="N154" s="13"/>
      <c r="O154" s="13"/>
      <c r="P154" s="13"/>
      <c r="Q154" s="13"/>
      <c r="R154" s="13"/>
      <c r="S154" s="13"/>
      <c r="T154" s="13"/>
      <c r="U154" s="13"/>
      <c r="V154" s="13"/>
    </row>
    <row r="155" spans="1:22" ht="13.2">
      <c r="A155" s="42" t="s">
        <v>69673</v>
      </c>
      <c r="B155" s="13" t="s">
        <v>69674</v>
      </c>
      <c r="C155" s="13" t="s">
        <v>69675</v>
      </c>
      <c r="D155" s="111" t="s">
        <v>69676</v>
      </c>
      <c r="E155" s="111" t="s">
        <v>69677</v>
      </c>
      <c r="F155" s="111" t="s">
        <v>69678</v>
      </c>
      <c r="G155" s="5" t="s">
        <v>69679</v>
      </c>
      <c r="H155" s="6" t="s">
        <v>69674</v>
      </c>
      <c r="I155" s="7" t="s">
        <v>69680</v>
      </c>
      <c r="J155" s="13"/>
      <c r="K155" s="13"/>
      <c r="L155" s="13"/>
      <c r="M155" s="13"/>
      <c r="N155" s="13"/>
      <c r="O155" s="13"/>
      <c r="P155" s="13"/>
      <c r="Q155" s="13"/>
      <c r="R155" s="13"/>
      <c r="S155" s="13"/>
      <c r="T155" s="13"/>
      <c r="U155" s="13"/>
      <c r="V155" s="13"/>
    </row>
    <row r="156" spans="1:22" ht="13.2">
      <c r="A156" s="42" t="s">
        <v>69681</v>
      </c>
      <c r="B156" s="13" t="s">
        <v>69682</v>
      </c>
      <c r="C156" s="13" t="s">
        <v>69683</v>
      </c>
      <c r="D156" s="111" t="s">
        <v>69684</v>
      </c>
      <c r="E156" s="111" t="s">
        <v>69685</v>
      </c>
      <c r="F156" s="111" t="s">
        <v>69686</v>
      </c>
      <c r="G156" s="5" t="s">
        <v>69687</v>
      </c>
      <c r="H156" s="6" t="s">
        <v>69682</v>
      </c>
      <c r="I156" s="7" t="s">
        <v>69688</v>
      </c>
      <c r="J156" s="13"/>
      <c r="K156" s="13"/>
      <c r="L156" s="13"/>
      <c r="M156" s="13"/>
      <c r="N156" s="13"/>
      <c r="O156" s="13"/>
      <c r="P156" s="13"/>
      <c r="Q156" s="13"/>
      <c r="R156" s="13"/>
      <c r="S156" s="13"/>
      <c r="T156" s="13"/>
      <c r="U156" s="13"/>
      <c r="V156" s="13"/>
    </row>
    <row r="157" spans="1:22" ht="13.2">
      <c r="A157" s="42" t="s">
        <v>69689</v>
      </c>
      <c r="B157" s="13" t="s">
        <v>69690</v>
      </c>
      <c r="C157" s="13" t="s">
        <v>69691</v>
      </c>
      <c r="D157" s="111" t="s">
        <v>69692</v>
      </c>
      <c r="E157" s="111" t="s">
        <v>69693</v>
      </c>
      <c r="F157" s="111" t="s">
        <v>69694</v>
      </c>
      <c r="G157" s="5" t="s">
        <v>69695</v>
      </c>
      <c r="H157" s="6" t="s">
        <v>69690</v>
      </c>
      <c r="I157" s="7" t="s">
        <v>69696</v>
      </c>
      <c r="J157" s="13"/>
      <c r="K157" s="13"/>
      <c r="L157" s="13"/>
      <c r="M157" s="13"/>
      <c r="N157" s="13"/>
      <c r="O157" s="13"/>
      <c r="P157" s="13"/>
      <c r="Q157" s="13"/>
      <c r="R157" s="13"/>
      <c r="S157" s="13"/>
      <c r="T157" s="13"/>
      <c r="U157" s="13"/>
      <c r="V157" s="13"/>
    </row>
    <row r="158" spans="1:22" ht="13.2">
      <c r="A158" s="42" t="s">
        <v>69697</v>
      </c>
      <c r="B158" s="13" t="s">
        <v>69698</v>
      </c>
      <c r="C158" s="13" t="s">
        <v>69699</v>
      </c>
      <c r="D158" s="111" t="s">
        <v>69700</v>
      </c>
      <c r="E158" s="111" t="s">
        <v>69701</v>
      </c>
      <c r="F158" s="111" t="s">
        <v>69702</v>
      </c>
      <c r="G158" s="5" t="s">
        <v>69703</v>
      </c>
      <c r="H158" s="6" t="s">
        <v>69698</v>
      </c>
      <c r="I158" s="7" t="s">
        <v>69704</v>
      </c>
      <c r="J158" s="13"/>
      <c r="K158" s="13"/>
      <c r="L158" s="13"/>
      <c r="M158" s="13"/>
      <c r="N158" s="13"/>
      <c r="O158" s="13"/>
      <c r="P158" s="13"/>
      <c r="Q158" s="13"/>
      <c r="R158" s="13"/>
      <c r="S158" s="13"/>
      <c r="T158" s="13"/>
      <c r="U158" s="13"/>
      <c r="V158" s="13"/>
    </row>
    <row r="159" spans="1:22" ht="13.2">
      <c r="A159" s="42" t="s">
        <v>69705</v>
      </c>
      <c r="B159" s="13" t="s">
        <v>69706</v>
      </c>
      <c r="C159" s="13" t="s">
        <v>69707</v>
      </c>
      <c r="D159" s="111" t="s">
        <v>69708</v>
      </c>
      <c r="E159" s="111" t="s">
        <v>69709</v>
      </c>
      <c r="F159" s="111" t="s">
        <v>69710</v>
      </c>
      <c r="G159" s="5" t="s">
        <v>69711</v>
      </c>
      <c r="H159" s="6" t="s">
        <v>69706</v>
      </c>
      <c r="I159" s="7" t="s">
        <v>69712</v>
      </c>
      <c r="J159" s="13"/>
      <c r="K159" s="13"/>
      <c r="L159" s="13"/>
      <c r="M159" s="13"/>
      <c r="N159" s="13"/>
      <c r="O159" s="13"/>
      <c r="P159" s="13"/>
      <c r="Q159" s="13"/>
      <c r="R159" s="13"/>
      <c r="S159" s="13"/>
      <c r="T159" s="13"/>
      <c r="U159" s="13"/>
      <c r="V159" s="13"/>
    </row>
    <row r="160" spans="1:22" ht="13.2">
      <c r="A160" s="42" t="s">
        <v>69713</v>
      </c>
      <c r="B160" s="13" t="s">
        <v>69714</v>
      </c>
      <c r="C160" s="13" t="s">
        <v>69715</v>
      </c>
      <c r="D160" s="111" t="s">
        <v>69716</v>
      </c>
      <c r="E160" s="111" t="s">
        <v>69717</v>
      </c>
      <c r="F160" s="111" t="s">
        <v>69718</v>
      </c>
      <c r="G160" s="5" t="s">
        <v>69719</v>
      </c>
      <c r="H160" s="6" t="s">
        <v>69714</v>
      </c>
      <c r="I160" s="7" t="s">
        <v>69720</v>
      </c>
      <c r="J160" s="13"/>
      <c r="K160" s="13"/>
      <c r="L160" s="13"/>
      <c r="M160" s="13"/>
      <c r="N160" s="13"/>
      <c r="O160" s="13"/>
      <c r="P160" s="13"/>
      <c r="Q160" s="13"/>
      <c r="R160" s="13"/>
      <c r="S160" s="13"/>
      <c r="T160" s="13"/>
      <c r="U160" s="13"/>
      <c r="V160" s="13"/>
    </row>
    <row r="161" spans="1:22" ht="13.2">
      <c r="A161" s="42" t="s">
        <v>69721</v>
      </c>
      <c r="B161" s="13" t="s">
        <v>69722</v>
      </c>
      <c r="C161" s="13" t="s">
        <v>69723</v>
      </c>
      <c r="D161" s="111" t="s">
        <v>69724</v>
      </c>
      <c r="E161" s="111" t="s">
        <v>69725</v>
      </c>
      <c r="F161" s="111" t="s">
        <v>69726</v>
      </c>
      <c r="G161" s="5" t="s">
        <v>69727</v>
      </c>
      <c r="H161" s="6" t="s">
        <v>69722</v>
      </c>
      <c r="I161" s="7" t="s">
        <v>69728</v>
      </c>
      <c r="J161" s="13"/>
      <c r="K161" s="13"/>
      <c r="L161" s="13"/>
      <c r="M161" s="13"/>
      <c r="N161" s="13"/>
      <c r="O161" s="13"/>
      <c r="P161" s="13"/>
      <c r="Q161" s="13"/>
      <c r="R161" s="13"/>
      <c r="S161" s="13"/>
      <c r="T161" s="13"/>
      <c r="U161" s="13"/>
      <c r="V161" s="13"/>
    </row>
    <row r="162" spans="1:22" ht="13.2">
      <c r="A162" s="42" t="s">
        <v>69729</v>
      </c>
      <c r="B162" s="13" t="s">
        <v>69730</v>
      </c>
      <c r="C162" s="13" t="s">
        <v>69731</v>
      </c>
      <c r="D162" s="111" t="s">
        <v>69732</v>
      </c>
      <c r="E162" s="111" t="s">
        <v>69733</v>
      </c>
      <c r="F162" s="111" t="s">
        <v>69734</v>
      </c>
      <c r="G162" s="5" t="s">
        <v>69735</v>
      </c>
      <c r="H162" s="6" t="s">
        <v>69730</v>
      </c>
      <c r="I162" s="7" t="s">
        <v>69736</v>
      </c>
      <c r="J162" s="13"/>
      <c r="K162" s="13"/>
      <c r="L162" s="13"/>
      <c r="M162" s="13"/>
      <c r="N162" s="13"/>
      <c r="O162" s="13"/>
      <c r="P162" s="13"/>
      <c r="Q162" s="13"/>
      <c r="R162" s="13"/>
      <c r="S162" s="13"/>
      <c r="T162" s="13"/>
      <c r="U162" s="13"/>
      <c r="V162" s="13"/>
    </row>
    <row r="163" spans="1:22" ht="13.2">
      <c r="A163" s="42" t="s">
        <v>69737</v>
      </c>
      <c r="B163" s="13" t="s">
        <v>69738</v>
      </c>
      <c r="C163" s="13" t="s">
        <v>69739</v>
      </c>
      <c r="D163" s="111" t="s">
        <v>69740</v>
      </c>
      <c r="E163" s="111" t="s">
        <v>69741</v>
      </c>
      <c r="F163" s="111" t="s">
        <v>69742</v>
      </c>
      <c r="G163" s="5" t="s">
        <v>69743</v>
      </c>
      <c r="H163" s="6" t="s">
        <v>69738</v>
      </c>
      <c r="I163" s="7" t="s">
        <v>69744</v>
      </c>
      <c r="J163" s="13"/>
      <c r="K163" s="13"/>
      <c r="L163" s="13"/>
      <c r="M163" s="13"/>
      <c r="N163" s="13"/>
      <c r="O163" s="13"/>
      <c r="P163" s="13"/>
      <c r="Q163" s="13"/>
      <c r="R163" s="13"/>
      <c r="S163" s="13"/>
      <c r="T163" s="13"/>
      <c r="U163" s="13"/>
      <c r="V163" s="13"/>
    </row>
    <row r="164" spans="1:22" ht="13.2">
      <c r="A164" s="42" t="s">
        <v>69745</v>
      </c>
      <c r="B164" s="13" t="s">
        <v>69746</v>
      </c>
      <c r="C164" s="13" t="s">
        <v>69747</v>
      </c>
      <c r="D164" s="111" t="s">
        <v>69748</v>
      </c>
      <c r="E164" s="111" t="s">
        <v>69749</v>
      </c>
      <c r="F164" s="111" t="s">
        <v>69750</v>
      </c>
      <c r="G164" s="5" t="s">
        <v>69751</v>
      </c>
      <c r="H164" s="6" t="s">
        <v>69746</v>
      </c>
      <c r="I164" s="7" t="s">
        <v>69752</v>
      </c>
      <c r="J164" s="13"/>
      <c r="K164" s="13"/>
      <c r="L164" s="13"/>
      <c r="M164" s="13"/>
      <c r="N164" s="13"/>
      <c r="O164" s="13"/>
      <c r="P164" s="13"/>
      <c r="Q164" s="13"/>
      <c r="R164" s="13"/>
      <c r="S164" s="13"/>
      <c r="T164" s="13"/>
      <c r="U164" s="13"/>
      <c r="V164" s="13"/>
    </row>
    <row r="165" spans="1:22" ht="13.2">
      <c r="A165" s="42" t="s">
        <v>69753</v>
      </c>
      <c r="B165" s="13" t="s">
        <v>69754</v>
      </c>
      <c r="C165" s="13" t="s">
        <v>69755</v>
      </c>
      <c r="D165" s="111" t="s">
        <v>69756</v>
      </c>
      <c r="E165" s="111" t="s">
        <v>69757</v>
      </c>
      <c r="F165" s="111" t="s">
        <v>69758</v>
      </c>
      <c r="G165" s="5" t="s">
        <v>69759</v>
      </c>
      <c r="H165" s="6" t="s">
        <v>69754</v>
      </c>
      <c r="I165" s="7" t="s">
        <v>69760</v>
      </c>
      <c r="J165" s="13"/>
      <c r="K165" s="13"/>
      <c r="L165" s="13"/>
      <c r="M165" s="13"/>
      <c r="N165" s="13"/>
      <c r="O165" s="13"/>
      <c r="P165" s="13"/>
      <c r="Q165" s="13"/>
      <c r="R165" s="13"/>
      <c r="S165" s="13"/>
      <c r="T165" s="13"/>
      <c r="U165" s="13"/>
      <c r="V165" s="13"/>
    </row>
    <row r="166" spans="1:22" ht="13.2">
      <c r="A166" s="42" t="s">
        <v>69761</v>
      </c>
      <c r="B166" s="13" t="s">
        <v>69762</v>
      </c>
      <c r="C166" s="13" t="s">
        <v>69763</v>
      </c>
      <c r="D166" s="111" t="s">
        <v>69764</v>
      </c>
      <c r="E166" s="111" t="s">
        <v>69765</v>
      </c>
      <c r="F166" s="111" t="s">
        <v>69766</v>
      </c>
      <c r="G166" s="5" t="s">
        <v>69767</v>
      </c>
      <c r="H166" s="6" t="s">
        <v>69762</v>
      </c>
      <c r="I166" s="7" t="s">
        <v>69768</v>
      </c>
      <c r="J166" s="13"/>
      <c r="K166" s="13"/>
      <c r="L166" s="13"/>
      <c r="M166" s="13"/>
      <c r="N166" s="13"/>
      <c r="O166" s="13"/>
      <c r="P166" s="13"/>
      <c r="Q166" s="13"/>
      <c r="R166" s="13"/>
      <c r="S166" s="13"/>
      <c r="T166" s="13"/>
      <c r="U166" s="13"/>
      <c r="V166" s="13"/>
    </row>
    <row r="167" spans="1:22" ht="13.2">
      <c r="A167" s="42" t="s">
        <v>69769</v>
      </c>
      <c r="B167" s="13" t="s">
        <v>69770</v>
      </c>
      <c r="C167" s="13" t="s">
        <v>69771</v>
      </c>
      <c r="D167" s="111" t="s">
        <v>69772</v>
      </c>
      <c r="E167" s="111" t="s">
        <v>69773</v>
      </c>
      <c r="F167" s="111" t="s">
        <v>69774</v>
      </c>
      <c r="G167" s="5" t="s">
        <v>69775</v>
      </c>
      <c r="H167" s="6" t="s">
        <v>69770</v>
      </c>
      <c r="I167" s="7" t="s">
        <v>69776</v>
      </c>
      <c r="J167" s="13"/>
      <c r="K167" s="13"/>
      <c r="L167" s="13"/>
      <c r="M167" s="13"/>
      <c r="N167" s="13"/>
      <c r="O167" s="13"/>
      <c r="P167" s="13"/>
      <c r="Q167" s="13"/>
      <c r="R167" s="13"/>
      <c r="S167" s="13"/>
      <c r="T167" s="13"/>
      <c r="U167" s="13"/>
      <c r="V167" s="13"/>
    </row>
    <row r="168" spans="1:22" ht="13.2">
      <c r="A168" s="42" t="s">
        <v>69777</v>
      </c>
      <c r="B168" s="13" t="s">
        <v>69778</v>
      </c>
      <c r="C168" s="13" t="s">
        <v>69779</v>
      </c>
      <c r="D168" s="111" t="s">
        <v>69780</v>
      </c>
      <c r="E168" s="111" t="s">
        <v>69781</v>
      </c>
      <c r="F168" s="111" t="s">
        <v>69782</v>
      </c>
      <c r="G168" s="5" t="s">
        <v>69783</v>
      </c>
      <c r="H168" s="6" t="s">
        <v>69778</v>
      </c>
      <c r="I168" s="7" t="s">
        <v>69784</v>
      </c>
      <c r="J168" s="13"/>
      <c r="K168" s="13"/>
      <c r="L168" s="13"/>
      <c r="M168" s="13"/>
      <c r="N168" s="13"/>
      <c r="O168" s="13"/>
      <c r="P168" s="13"/>
      <c r="Q168" s="13"/>
      <c r="R168" s="13"/>
      <c r="S168" s="13"/>
      <c r="T168" s="13"/>
      <c r="U168" s="13"/>
      <c r="V168" s="13"/>
    </row>
    <row r="169" spans="1:22" ht="13.2">
      <c r="A169" s="42" t="s">
        <v>69785</v>
      </c>
      <c r="B169" s="13" t="s">
        <v>69786</v>
      </c>
      <c r="C169" s="13" t="s">
        <v>69787</v>
      </c>
      <c r="D169" s="111" t="s">
        <v>69788</v>
      </c>
      <c r="E169" s="111" t="s">
        <v>69789</v>
      </c>
      <c r="F169" s="111" t="s">
        <v>69790</v>
      </c>
      <c r="G169" s="5" t="s">
        <v>69791</v>
      </c>
      <c r="H169" s="6" t="s">
        <v>69786</v>
      </c>
      <c r="I169" s="7" t="s">
        <v>69792</v>
      </c>
      <c r="J169" s="13"/>
      <c r="K169" s="13"/>
      <c r="L169" s="13"/>
      <c r="M169" s="13"/>
      <c r="N169" s="13"/>
      <c r="O169" s="13"/>
      <c r="P169" s="13"/>
      <c r="Q169" s="13"/>
      <c r="R169" s="13"/>
      <c r="S169" s="13"/>
      <c r="T169" s="13"/>
      <c r="U169" s="13"/>
      <c r="V169" s="13"/>
    </row>
    <row r="170" spans="1:22" ht="13.2">
      <c r="A170" s="42" t="s">
        <v>69793</v>
      </c>
      <c r="B170" s="13" t="s">
        <v>69794</v>
      </c>
      <c r="C170" s="13" t="s">
        <v>69795</v>
      </c>
      <c r="D170" s="111" t="s">
        <v>69796</v>
      </c>
      <c r="E170" s="111" t="s">
        <v>69797</v>
      </c>
      <c r="F170" s="111" t="s">
        <v>69798</v>
      </c>
      <c r="G170" s="5" t="s">
        <v>69799</v>
      </c>
      <c r="H170" s="6" t="s">
        <v>69794</v>
      </c>
      <c r="I170" s="7" t="s">
        <v>69800</v>
      </c>
      <c r="J170" s="13"/>
      <c r="K170" s="13"/>
      <c r="L170" s="13"/>
      <c r="M170" s="13"/>
      <c r="N170" s="13"/>
      <c r="O170" s="13"/>
      <c r="P170" s="13"/>
      <c r="Q170" s="13"/>
      <c r="R170" s="13"/>
      <c r="S170" s="13"/>
      <c r="T170" s="13"/>
      <c r="U170" s="13"/>
      <c r="V170" s="13"/>
    </row>
    <row r="171" spans="1:22" ht="13.2">
      <c r="A171" s="42" t="s">
        <v>69801</v>
      </c>
      <c r="B171" s="13" t="s">
        <v>69802</v>
      </c>
      <c r="C171" s="13" t="s">
        <v>69803</v>
      </c>
      <c r="D171" s="111" t="s">
        <v>69804</v>
      </c>
      <c r="E171" s="111" t="s">
        <v>69805</v>
      </c>
      <c r="F171" s="111" t="s">
        <v>69806</v>
      </c>
      <c r="G171" s="5" t="s">
        <v>69807</v>
      </c>
      <c r="H171" s="6" t="s">
        <v>69802</v>
      </c>
      <c r="I171" s="7" t="s">
        <v>69808</v>
      </c>
      <c r="J171" s="13"/>
      <c r="K171" s="13"/>
      <c r="L171" s="13"/>
      <c r="M171" s="13"/>
      <c r="N171" s="13"/>
      <c r="O171" s="13"/>
      <c r="P171" s="13"/>
      <c r="Q171" s="13"/>
      <c r="R171" s="13"/>
      <c r="S171" s="13"/>
      <c r="T171" s="13"/>
      <c r="U171" s="13"/>
      <c r="V171" s="13"/>
    </row>
    <row r="172" spans="1:22" ht="13.2">
      <c r="A172" s="42" t="s">
        <v>69809</v>
      </c>
      <c r="B172" s="13" t="s">
        <v>69810</v>
      </c>
      <c r="C172" s="13" t="s">
        <v>69811</v>
      </c>
      <c r="D172" s="111" t="s">
        <v>69812</v>
      </c>
      <c r="E172" s="111" t="s">
        <v>69813</v>
      </c>
      <c r="F172" s="111" t="s">
        <v>69814</v>
      </c>
      <c r="G172" s="5" t="s">
        <v>69815</v>
      </c>
      <c r="H172" s="6" t="s">
        <v>69810</v>
      </c>
      <c r="I172" s="7" t="s">
        <v>69816</v>
      </c>
      <c r="J172" s="13"/>
      <c r="K172" s="13"/>
      <c r="L172" s="13"/>
      <c r="M172" s="13"/>
      <c r="N172" s="13"/>
      <c r="O172" s="13"/>
      <c r="P172" s="13"/>
      <c r="Q172" s="13"/>
      <c r="R172" s="13"/>
      <c r="S172" s="13"/>
      <c r="T172" s="13"/>
      <c r="U172" s="13"/>
      <c r="V172" s="13"/>
    </row>
    <row r="173" spans="1:22" ht="13.2">
      <c r="A173" s="42" t="s">
        <v>69817</v>
      </c>
      <c r="B173" s="13" t="s">
        <v>69818</v>
      </c>
      <c r="C173" s="13" t="s">
        <v>69819</v>
      </c>
      <c r="D173" s="111" t="s">
        <v>69820</v>
      </c>
      <c r="E173" s="111" t="s">
        <v>69821</v>
      </c>
      <c r="F173" s="111" t="s">
        <v>69822</v>
      </c>
      <c r="G173" s="5" t="s">
        <v>69823</v>
      </c>
      <c r="H173" s="6" t="s">
        <v>69818</v>
      </c>
      <c r="I173" s="7" t="s">
        <v>69824</v>
      </c>
      <c r="J173" s="13"/>
      <c r="K173" s="13"/>
      <c r="L173" s="13"/>
      <c r="M173" s="13"/>
      <c r="N173" s="13"/>
      <c r="O173" s="13"/>
      <c r="P173" s="13"/>
      <c r="Q173" s="13"/>
      <c r="R173" s="13"/>
      <c r="S173" s="13"/>
      <c r="T173" s="13"/>
      <c r="U173" s="13"/>
      <c r="V173" s="13"/>
    </row>
    <row r="174" spans="1:22" ht="13.2">
      <c r="A174" s="42" t="s">
        <v>69825</v>
      </c>
      <c r="B174" s="13" t="s">
        <v>69826</v>
      </c>
      <c r="C174" s="13" t="s">
        <v>69827</v>
      </c>
      <c r="D174" s="111" t="s">
        <v>69828</v>
      </c>
      <c r="E174" s="111" t="s">
        <v>69829</v>
      </c>
      <c r="F174" s="111" t="s">
        <v>69830</v>
      </c>
      <c r="G174" s="5" t="s">
        <v>69831</v>
      </c>
      <c r="H174" s="6" t="s">
        <v>69826</v>
      </c>
      <c r="I174" s="7" t="s">
        <v>69832</v>
      </c>
      <c r="J174" s="13"/>
      <c r="K174" s="13"/>
      <c r="L174" s="13"/>
      <c r="M174" s="13"/>
      <c r="N174" s="13"/>
      <c r="O174" s="13"/>
      <c r="P174" s="13"/>
      <c r="Q174" s="13"/>
      <c r="R174" s="13"/>
      <c r="S174" s="13"/>
      <c r="T174" s="13"/>
      <c r="U174" s="13"/>
      <c r="V174" s="13"/>
    </row>
    <row r="175" spans="1:22" ht="13.2">
      <c r="A175" s="42" t="s">
        <v>69833</v>
      </c>
      <c r="B175" s="13" t="s">
        <v>69834</v>
      </c>
      <c r="C175" s="13" t="s">
        <v>69835</v>
      </c>
      <c r="D175" s="111" t="s">
        <v>69836</v>
      </c>
      <c r="E175" s="111" t="s">
        <v>69837</v>
      </c>
      <c r="F175" s="111" t="s">
        <v>69838</v>
      </c>
      <c r="G175" s="5" t="s">
        <v>69839</v>
      </c>
      <c r="H175" s="6" t="s">
        <v>69834</v>
      </c>
      <c r="I175" s="7" t="s">
        <v>69840</v>
      </c>
      <c r="J175" s="13"/>
      <c r="K175" s="13"/>
      <c r="L175" s="13"/>
      <c r="M175" s="13"/>
      <c r="N175" s="13"/>
      <c r="O175" s="13"/>
      <c r="P175" s="13"/>
      <c r="Q175" s="13"/>
      <c r="R175" s="13"/>
      <c r="S175" s="13"/>
      <c r="T175" s="13"/>
      <c r="U175" s="13"/>
      <c r="V175" s="13"/>
    </row>
    <row r="176" spans="1:22" ht="13.2">
      <c r="A176" s="42" t="s">
        <v>69841</v>
      </c>
      <c r="B176" s="13" t="s">
        <v>69842</v>
      </c>
      <c r="C176" s="13" t="s">
        <v>69843</v>
      </c>
      <c r="D176" s="111" t="s">
        <v>69844</v>
      </c>
      <c r="E176" s="111" t="s">
        <v>69845</v>
      </c>
      <c r="F176" s="111" t="s">
        <v>69846</v>
      </c>
      <c r="G176" s="5" t="s">
        <v>69847</v>
      </c>
      <c r="H176" s="6" t="s">
        <v>69842</v>
      </c>
      <c r="I176" s="7" t="s">
        <v>69848</v>
      </c>
      <c r="J176" s="13"/>
      <c r="K176" s="13"/>
      <c r="L176" s="13"/>
      <c r="M176" s="13"/>
      <c r="N176" s="13"/>
      <c r="O176" s="13"/>
      <c r="P176" s="13"/>
      <c r="Q176" s="13"/>
      <c r="R176" s="13"/>
      <c r="S176" s="13"/>
      <c r="T176" s="13"/>
      <c r="U176" s="13"/>
      <c r="V176" s="13"/>
    </row>
    <row r="177" spans="1:22" ht="13.2">
      <c r="A177" s="42" t="s">
        <v>69849</v>
      </c>
      <c r="B177" s="13" t="s">
        <v>69850</v>
      </c>
      <c r="C177" s="13" t="s">
        <v>69851</v>
      </c>
      <c r="D177" s="111" t="s">
        <v>69852</v>
      </c>
      <c r="E177" s="111" t="s">
        <v>69853</v>
      </c>
      <c r="F177" s="111" t="s">
        <v>69854</v>
      </c>
      <c r="G177" s="5" t="s">
        <v>69855</v>
      </c>
      <c r="H177" s="6" t="s">
        <v>69850</v>
      </c>
      <c r="I177" s="7" t="s">
        <v>69856</v>
      </c>
      <c r="J177" s="13"/>
      <c r="K177" s="13"/>
      <c r="L177" s="13"/>
      <c r="M177" s="13"/>
      <c r="N177" s="13"/>
      <c r="O177" s="13"/>
      <c r="P177" s="13"/>
      <c r="Q177" s="13"/>
      <c r="R177" s="13"/>
      <c r="S177" s="13"/>
      <c r="T177" s="13"/>
      <c r="U177" s="13"/>
      <c r="V177" s="13"/>
    </row>
    <row r="178" spans="1:22" ht="13.2">
      <c r="A178" s="42" t="s">
        <v>69857</v>
      </c>
      <c r="B178" s="13" t="s">
        <v>69858</v>
      </c>
      <c r="C178" s="13" t="s">
        <v>69859</v>
      </c>
      <c r="D178" s="111" t="s">
        <v>69860</v>
      </c>
      <c r="E178" s="111" t="s">
        <v>69861</v>
      </c>
      <c r="F178" s="111" t="s">
        <v>69862</v>
      </c>
      <c r="G178" s="5" t="s">
        <v>69863</v>
      </c>
      <c r="H178" s="6" t="s">
        <v>69858</v>
      </c>
      <c r="I178" s="7" t="s">
        <v>69864</v>
      </c>
      <c r="J178" s="13"/>
      <c r="K178" s="13"/>
      <c r="L178" s="13"/>
      <c r="M178" s="13"/>
      <c r="N178" s="13"/>
      <c r="O178" s="13"/>
      <c r="P178" s="13"/>
      <c r="Q178" s="13"/>
      <c r="R178" s="13"/>
      <c r="S178" s="13"/>
      <c r="T178" s="13"/>
      <c r="U178" s="13"/>
      <c r="V178" s="13"/>
    </row>
    <row r="179" spans="1:22" ht="13.2">
      <c r="A179" s="42" t="s">
        <v>69865</v>
      </c>
      <c r="B179" s="13" t="s">
        <v>69866</v>
      </c>
      <c r="C179" s="13" t="s">
        <v>69867</v>
      </c>
      <c r="D179" s="111" t="s">
        <v>69868</v>
      </c>
      <c r="E179" s="111" t="s">
        <v>69869</v>
      </c>
      <c r="F179" s="111" t="s">
        <v>69870</v>
      </c>
      <c r="G179" s="5" t="s">
        <v>69871</v>
      </c>
      <c r="H179" s="6" t="s">
        <v>69866</v>
      </c>
      <c r="I179" s="7" t="s">
        <v>69872</v>
      </c>
      <c r="J179" s="13"/>
      <c r="K179" s="13"/>
      <c r="L179" s="13"/>
      <c r="M179" s="13"/>
      <c r="N179" s="13"/>
      <c r="O179" s="13"/>
      <c r="P179" s="13"/>
      <c r="Q179" s="13"/>
      <c r="R179" s="13"/>
      <c r="S179" s="13"/>
      <c r="T179" s="13"/>
      <c r="U179" s="13"/>
      <c r="V179" s="13"/>
    </row>
    <row r="180" spans="1:22" ht="13.2">
      <c r="A180" s="42" t="s">
        <v>69873</v>
      </c>
      <c r="B180" s="13" t="s">
        <v>69874</v>
      </c>
      <c r="C180" s="13" t="s">
        <v>69875</v>
      </c>
      <c r="D180" s="111" t="s">
        <v>69876</v>
      </c>
      <c r="E180" s="111" t="s">
        <v>69877</v>
      </c>
      <c r="F180" s="111" t="s">
        <v>69878</v>
      </c>
      <c r="G180" s="5" t="s">
        <v>69879</v>
      </c>
      <c r="H180" s="6" t="s">
        <v>69874</v>
      </c>
      <c r="I180" s="7" t="s">
        <v>69880</v>
      </c>
      <c r="J180" s="13"/>
      <c r="K180" s="13"/>
      <c r="L180" s="13"/>
      <c r="M180" s="13"/>
      <c r="N180" s="13"/>
      <c r="O180" s="13"/>
      <c r="P180" s="13"/>
      <c r="Q180" s="13"/>
      <c r="R180" s="13"/>
      <c r="S180" s="13"/>
      <c r="T180" s="13"/>
      <c r="U180" s="13"/>
      <c r="V180" s="13"/>
    </row>
    <row r="181" spans="1:22" ht="13.2">
      <c r="A181" s="42" t="s">
        <v>69881</v>
      </c>
      <c r="B181" s="13" t="s">
        <v>69882</v>
      </c>
      <c r="C181" s="13" t="s">
        <v>69883</v>
      </c>
      <c r="D181" s="111" t="s">
        <v>69884</v>
      </c>
      <c r="E181" s="111" t="s">
        <v>69885</v>
      </c>
      <c r="F181" s="111" t="s">
        <v>69886</v>
      </c>
      <c r="G181" s="5" t="s">
        <v>69887</v>
      </c>
      <c r="H181" s="6" t="s">
        <v>69882</v>
      </c>
      <c r="I181" s="7" t="s">
        <v>69888</v>
      </c>
      <c r="J181" s="13"/>
      <c r="K181" s="13"/>
      <c r="L181" s="13"/>
      <c r="M181" s="13"/>
      <c r="N181" s="13"/>
      <c r="O181" s="13"/>
      <c r="P181" s="13"/>
      <c r="Q181" s="13"/>
      <c r="R181" s="13"/>
      <c r="S181" s="13"/>
      <c r="T181" s="13"/>
      <c r="U181" s="13"/>
      <c r="V181" s="13"/>
    </row>
    <row r="182" spans="1:22" ht="13.2">
      <c r="A182" s="42" t="s">
        <v>69889</v>
      </c>
      <c r="B182" s="13" t="s">
        <v>69890</v>
      </c>
      <c r="C182" s="13" t="s">
        <v>69891</v>
      </c>
      <c r="D182" s="111" t="s">
        <v>69892</v>
      </c>
      <c r="E182" s="111" t="s">
        <v>69893</v>
      </c>
      <c r="F182" s="111" t="s">
        <v>69894</v>
      </c>
      <c r="G182" s="5" t="s">
        <v>69895</v>
      </c>
      <c r="H182" s="6" t="s">
        <v>69890</v>
      </c>
      <c r="I182" s="7" t="s">
        <v>69896</v>
      </c>
      <c r="J182" s="13"/>
      <c r="K182" s="13"/>
      <c r="L182" s="13"/>
      <c r="M182" s="13"/>
      <c r="N182" s="13"/>
      <c r="O182" s="13"/>
      <c r="P182" s="13"/>
      <c r="Q182" s="13"/>
      <c r="R182" s="13"/>
      <c r="S182" s="13"/>
      <c r="T182" s="13"/>
      <c r="U182" s="13"/>
      <c r="V182" s="13"/>
    </row>
    <row r="183" spans="1:22" ht="13.2">
      <c r="A183" s="42" t="s">
        <v>69897</v>
      </c>
      <c r="B183" s="13" t="s">
        <v>69898</v>
      </c>
      <c r="C183" s="13" t="s">
        <v>69899</v>
      </c>
      <c r="D183" s="111" t="s">
        <v>69900</v>
      </c>
      <c r="E183" s="111" t="s">
        <v>69901</v>
      </c>
      <c r="F183" s="111" t="s">
        <v>69902</v>
      </c>
      <c r="G183" s="5" t="s">
        <v>69903</v>
      </c>
      <c r="H183" s="6" t="s">
        <v>69898</v>
      </c>
      <c r="I183" s="7" t="s">
        <v>69904</v>
      </c>
      <c r="J183" s="13"/>
      <c r="K183" s="13"/>
      <c r="L183" s="13"/>
      <c r="M183" s="13"/>
      <c r="N183" s="13"/>
      <c r="O183" s="13"/>
      <c r="P183" s="13"/>
      <c r="Q183" s="13"/>
      <c r="R183" s="13"/>
      <c r="S183" s="13"/>
      <c r="T183" s="13"/>
      <c r="U183" s="13"/>
      <c r="V183" s="13"/>
    </row>
    <row r="184" spans="1:22" ht="40.200000000000003">
      <c r="A184" s="42" t="s">
        <v>69905</v>
      </c>
      <c r="B184" s="25" t="s">
        <v>69906</v>
      </c>
      <c r="C184" s="7" t="s">
        <v>69907</v>
      </c>
      <c r="D184" s="6" t="s">
        <v>69908</v>
      </c>
      <c r="E184" s="6" t="s">
        <v>69909</v>
      </c>
      <c r="F184" s="6" t="s">
        <v>69910</v>
      </c>
      <c r="G184" s="5" t="s">
        <v>69911</v>
      </c>
      <c r="H184" s="6" t="s">
        <v>69912</v>
      </c>
      <c r="I184" s="7" t="s">
        <v>69913</v>
      </c>
      <c r="J184" s="4" t="s">
        <v>68772</v>
      </c>
      <c r="K184" s="4"/>
      <c r="L184" s="13" t="s">
        <v>57</v>
      </c>
      <c r="M184" s="13"/>
      <c r="N184" s="13"/>
      <c r="O184" s="13"/>
      <c r="P184" s="13"/>
      <c r="Q184" s="13"/>
      <c r="R184" s="13"/>
      <c r="S184" s="13"/>
      <c r="T184" s="13"/>
      <c r="U184" s="13"/>
      <c r="V184" s="13"/>
    </row>
    <row r="185" spans="1:22" ht="27">
      <c r="A185" s="42" t="s">
        <v>69914</v>
      </c>
      <c r="B185" s="25" t="s">
        <v>69915</v>
      </c>
      <c r="C185" s="25" t="s">
        <v>69915</v>
      </c>
      <c r="D185" s="25" t="s">
        <v>69915</v>
      </c>
      <c r="E185" s="25" t="s">
        <v>69915</v>
      </c>
      <c r="F185" s="25" t="s">
        <v>69915</v>
      </c>
      <c r="G185" s="5" t="s">
        <v>69916</v>
      </c>
      <c r="H185" s="6" t="s">
        <v>69915</v>
      </c>
      <c r="I185" s="7" t="s">
        <v>69917</v>
      </c>
      <c r="J185" s="4" t="s">
        <v>68776</v>
      </c>
      <c r="K185" s="4"/>
      <c r="L185" s="13" t="s">
        <v>57</v>
      </c>
      <c r="M185" s="13"/>
      <c r="N185" s="13"/>
      <c r="O185" s="13"/>
      <c r="P185" s="13"/>
      <c r="Q185" s="13"/>
      <c r="R185" s="13"/>
      <c r="S185" s="13"/>
      <c r="T185" s="13"/>
      <c r="U185" s="13"/>
      <c r="V185" s="13"/>
    </row>
    <row r="186" spans="1:22" ht="13.2">
      <c r="A186" s="42" t="s">
        <v>69918</v>
      </c>
      <c r="B186" s="13" t="s">
        <v>69919</v>
      </c>
      <c r="C186" s="13" t="s">
        <v>69920</v>
      </c>
      <c r="D186" s="16" t="s">
        <v>69921</v>
      </c>
      <c r="E186" s="71" t="s">
        <v>69922</v>
      </c>
      <c r="F186" s="7" t="s">
        <v>69923</v>
      </c>
      <c r="G186" s="5" t="s">
        <v>69924</v>
      </c>
      <c r="H186" s="6" t="s">
        <v>69919</v>
      </c>
      <c r="I186" s="7" t="s">
        <v>69925</v>
      </c>
      <c r="J186" s="4"/>
      <c r="K186" s="4"/>
      <c r="L186" s="13"/>
      <c r="M186" s="13"/>
      <c r="N186" s="13"/>
      <c r="O186" s="13"/>
      <c r="P186" s="13"/>
      <c r="Q186" s="13"/>
      <c r="R186" s="13"/>
      <c r="S186" s="13"/>
      <c r="T186" s="13"/>
      <c r="U186" s="13"/>
      <c r="V186" s="13"/>
    </row>
    <row r="187" spans="1:22" ht="13.2">
      <c r="A187" s="42" t="s">
        <v>69926</v>
      </c>
      <c r="B187" s="7" t="s">
        <v>69927</v>
      </c>
      <c r="C187" s="7" t="s">
        <v>69928</v>
      </c>
      <c r="D187" s="7" t="s">
        <v>69929</v>
      </c>
      <c r="E187" s="7" t="s">
        <v>69930</v>
      </c>
      <c r="F187" s="7" t="s">
        <v>69931</v>
      </c>
      <c r="G187" s="5" t="s">
        <v>69932</v>
      </c>
      <c r="H187" s="6" t="s">
        <v>69933</v>
      </c>
      <c r="I187" s="7" t="s">
        <v>69934</v>
      </c>
      <c r="J187" s="13"/>
      <c r="K187" s="13"/>
      <c r="L187" s="13"/>
      <c r="M187" s="13"/>
      <c r="N187" s="13"/>
      <c r="O187" s="13"/>
      <c r="P187" s="13"/>
      <c r="Q187" s="13"/>
      <c r="R187" s="13"/>
      <c r="S187" s="13"/>
      <c r="T187" s="13"/>
      <c r="U187" s="13"/>
      <c r="V187" s="13"/>
    </row>
    <row r="188" spans="1:22" ht="26.4">
      <c r="A188" s="42" t="s">
        <v>69935</v>
      </c>
      <c r="B188" s="13" t="s">
        <v>69936</v>
      </c>
      <c r="C188" s="13" t="s">
        <v>69936</v>
      </c>
      <c r="D188" s="13" t="s">
        <v>69936</v>
      </c>
      <c r="E188" s="13" t="s">
        <v>69936</v>
      </c>
      <c r="F188" s="13" t="s">
        <v>69936</v>
      </c>
      <c r="G188" s="5" t="s">
        <v>69937</v>
      </c>
      <c r="H188" s="6" t="s">
        <v>69936</v>
      </c>
      <c r="I188" s="7" t="s">
        <v>69938</v>
      </c>
      <c r="J188" s="13"/>
      <c r="K188" s="13"/>
      <c r="L188" s="13"/>
      <c r="M188" s="13"/>
      <c r="N188" s="13"/>
      <c r="O188" s="13"/>
      <c r="P188" s="13"/>
      <c r="Q188" s="13"/>
      <c r="R188" s="13"/>
      <c r="S188" s="13"/>
      <c r="T188" s="13"/>
      <c r="U188" s="13"/>
      <c r="V188" s="13"/>
    </row>
    <row r="189" spans="1:22" ht="13.2">
      <c r="A189" s="42" t="s">
        <v>69939</v>
      </c>
      <c r="B189" s="7" t="s">
        <v>69940</v>
      </c>
      <c r="C189" s="7" t="s">
        <v>69941</v>
      </c>
      <c r="D189" s="7" t="s">
        <v>69942</v>
      </c>
      <c r="E189" s="7" t="s">
        <v>69943</v>
      </c>
      <c r="F189" s="7" t="s">
        <v>69944</v>
      </c>
      <c r="G189" s="5" t="s">
        <v>69945</v>
      </c>
      <c r="H189" s="6" t="s">
        <v>69946</v>
      </c>
      <c r="I189" s="7" t="s">
        <v>69947</v>
      </c>
      <c r="J189" s="13"/>
      <c r="K189" s="13"/>
      <c r="L189" s="13"/>
      <c r="M189" s="13"/>
      <c r="N189" s="13"/>
      <c r="O189" s="13"/>
      <c r="P189" s="13"/>
      <c r="Q189" s="13"/>
      <c r="R189" s="13"/>
      <c r="S189" s="13"/>
      <c r="T189" s="13"/>
      <c r="U189" s="13"/>
      <c r="V189" s="13"/>
    </row>
    <row r="190" spans="1:22" ht="13.2">
      <c r="A190" s="42" t="s">
        <v>69948</v>
      </c>
      <c r="B190" s="7" t="s">
        <v>69949</v>
      </c>
      <c r="C190" s="7" t="s">
        <v>69949</v>
      </c>
      <c r="D190" s="7" t="s">
        <v>69949</v>
      </c>
      <c r="E190" s="7" t="s">
        <v>69949</v>
      </c>
      <c r="F190" s="7" t="s">
        <v>69949</v>
      </c>
      <c r="G190" s="5" t="s">
        <v>69950</v>
      </c>
      <c r="H190" s="6" t="s">
        <v>69949</v>
      </c>
      <c r="I190" s="7" t="s">
        <v>69951</v>
      </c>
      <c r="J190" s="13"/>
      <c r="K190" s="13"/>
      <c r="L190" s="13"/>
      <c r="M190" s="13"/>
      <c r="N190" s="13"/>
      <c r="O190" s="13"/>
      <c r="P190" s="13"/>
      <c r="Q190" s="13"/>
      <c r="R190" s="13"/>
      <c r="S190" s="13"/>
      <c r="T190" s="13"/>
      <c r="U190" s="13"/>
      <c r="V190" s="13"/>
    </row>
    <row r="191" spans="1:22" ht="13.2">
      <c r="A191" s="42" t="s">
        <v>69952</v>
      </c>
      <c r="B191" s="7" t="s">
        <v>69953</v>
      </c>
      <c r="C191" s="7" t="s">
        <v>69954</v>
      </c>
      <c r="D191" s="7" t="s">
        <v>69955</v>
      </c>
      <c r="E191" s="7" t="s">
        <v>69956</v>
      </c>
      <c r="F191" s="7" t="s">
        <v>69957</v>
      </c>
      <c r="G191" s="5" t="s">
        <v>69958</v>
      </c>
      <c r="H191" s="6" t="s">
        <v>69959</v>
      </c>
      <c r="I191" s="7" t="s">
        <v>69960</v>
      </c>
      <c r="J191" s="13"/>
      <c r="K191" s="13"/>
      <c r="L191" s="13"/>
      <c r="M191" s="13"/>
      <c r="N191" s="13"/>
      <c r="O191" s="13"/>
      <c r="P191" s="13"/>
      <c r="Q191" s="13"/>
      <c r="R191" s="13"/>
      <c r="S191" s="13"/>
      <c r="T191" s="13"/>
      <c r="U191" s="13"/>
      <c r="V191" s="13"/>
    </row>
    <row r="192" spans="1:22" ht="13.2">
      <c r="A192" s="42" t="s">
        <v>69961</v>
      </c>
      <c r="B192" s="7" t="s">
        <v>69962</v>
      </c>
      <c r="C192" s="7" t="s">
        <v>69962</v>
      </c>
      <c r="D192" s="7" t="s">
        <v>69962</v>
      </c>
      <c r="E192" s="7" t="s">
        <v>69962</v>
      </c>
      <c r="F192" s="7" t="s">
        <v>69962</v>
      </c>
      <c r="G192" s="5" t="s">
        <v>69963</v>
      </c>
      <c r="H192" s="6" t="s">
        <v>69962</v>
      </c>
      <c r="I192" s="7" t="s">
        <v>69964</v>
      </c>
      <c r="J192" s="13"/>
      <c r="K192" s="13"/>
      <c r="L192" s="13"/>
      <c r="M192" s="13"/>
      <c r="N192" s="13"/>
      <c r="O192" s="13"/>
      <c r="P192" s="13"/>
      <c r="Q192" s="13"/>
      <c r="R192" s="13"/>
      <c r="S192" s="13"/>
      <c r="T192" s="13"/>
      <c r="U192" s="13"/>
      <c r="V192" s="13"/>
    </row>
    <row r="193" spans="1:22" ht="14.4">
      <c r="A193" s="42" t="s">
        <v>69965</v>
      </c>
      <c r="B193" s="35" t="s">
        <v>69966</v>
      </c>
      <c r="C193" s="7" t="s">
        <v>69967</v>
      </c>
      <c r="D193" s="16" t="s">
        <v>69968</v>
      </c>
      <c r="E193" s="17" t="s">
        <v>69969</v>
      </c>
      <c r="F193" s="7" t="s">
        <v>69970</v>
      </c>
      <c r="G193" s="5" t="s">
        <v>69971</v>
      </c>
      <c r="H193" s="6" t="s">
        <v>69972</v>
      </c>
      <c r="I193" s="7" t="s">
        <v>69973</v>
      </c>
      <c r="J193" s="13"/>
      <c r="K193" s="13"/>
      <c r="L193" s="13"/>
      <c r="M193" s="13"/>
      <c r="N193" s="13"/>
      <c r="O193" s="13"/>
      <c r="P193" s="13"/>
      <c r="Q193" s="13"/>
      <c r="R193" s="13"/>
      <c r="S193" s="13"/>
      <c r="T193" s="13"/>
      <c r="U193" s="13"/>
      <c r="V193" s="13"/>
    </row>
    <row r="194" spans="1:22" ht="13.2">
      <c r="A194" s="42" t="s">
        <v>69974</v>
      </c>
      <c r="B194" s="7" t="s">
        <v>69975</v>
      </c>
      <c r="C194" s="7" t="s">
        <v>69975</v>
      </c>
      <c r="D194" s="7" t="s">
        <v>69975</v>
      </c>
      <c r="E194" s="7" t="s">
        <v>69975</v>
      </c>
      <c r="F194" s="7" t="s">
        <v>69975</v>
      </c>
      <c r="G194" s="5" t="s">
        <v>69976</v>
      </c>
      <c r="H194" s="6" t="s">
        <v>69975</v>
      </c>
      <c r="I194" s="7" t="s">
        <v>69977</v>
      </c>
      <c r="J194" s="13"/>
      <c r="K194" s="13"/>
      <c r="L194" s="13"/>
      <c r="M194" s="13"/>
      <c r="N194" s="13"/>
      <c r="O194" s="13"/>
      <c r="P194" s="13"/>
      <c r="Q194" s="13"/>
      <c r="R194" s="13"/>
      <c r="S194" s="13"/>
      <c r="T194" s="13"/>
      <c r="U194" s="13"/>
      <c r="V194" s="13"/>
    </row>
    <row r="195" spans="1:22" ht="13.2">
      <c r="A195" s="42" t="s">
        <v>69978</v>
      </c>
      <c r="B195" s="7" t="s">
        <v>69979</v>
      </c>
      <c r="C195" s="7" t="s">
        <v>69980</v>
      </c>
      <c r="D195" s="6" t="s">
        <v>69981</v>
      </c>
      <c r="E195" s="6" t="s">
        <v>69982</v>
      </c>
      <c r="F195" s="6" t="s">
        <v>69983</v>
      </c>
      <c r="G195" s="5" t="s">
        <v>69984</v>
      </c>
      <c r="H195" s="6" t="s">
        <v>69985</v>
      </c>
      <c r="I195" s="7" t="s">
        <v>69986</v>
      </c>
      <c r="J195" s="13"/>
      <c r="K195" s="13"/>
      <c r="L195" s="13"/>
      <c r="M195" s="13"/>
      <c r="N195" s="13"/>
      <c r="O195" s="13"/>
      <c r="P195" s="13"/>
      <c r="Q195" s="13"/>
      <c r="R195" s="13"/>
      <c r="S195" s="13"/>
      <c r="T195" s="13"/>
      <c r="U195" s="13"/>
      <c r="V195" s="13"/>
    </row>
    <row r="196" spans="1:22" ht="43.2">
      <c r="A196" s="42" t="s">
        <v>69987</v>
      </c>
      <c r="B196" s="98" t="s">
        <v>68787</v>
      </c>
      <c r="C196" s="98" t="s">
        <v>68787</v>
      </c>
      <c r="D196" s="98" t="s">
        <v>68787</v>
      </c>
      <c r="E196" s="98" t="s">
        <v>68787</v>
      </c>
      <c r="F196" s="98" t="s">
        <v>68787</v>
      </c>
      <c r="G196" s="5" t="s">
        <v>68788</v>
      </c>
      <c r="H196" s="6" t="s">
        <v>68787</v>
      </c>
      <c r="I196" s="7" t="s">
        <v>69988</v>
      </c>
      <c r="J196" s="13"/>
      <c r="K196" s="13"/>
      <c r="L196" s="13"/>
      <c r="M196" s="13"/>
      <c r="N196" s="13"/>
      <c r="O196" s="13"/>
      <c r="P196" s="13"/>
      <c r="Q196" s="13"/>
      <c r="R196" s="13"/>
      <c r="S196" s="13"/>
      <c r="T196" s="13"/>
      <c r="U196" s="13"/>
      <c r="V196" s="13"/>
    </row>
    <row r="197" spans="1:22" ht="13.2">
      <c r="A197" s="42" t="s">
        <v>69989</v>
      </c>
      <c r="B197" s="7" t="s">
        <v>69990</v>
      </c>
      <c r="C197" s="7" t="s">
        <v>69991</v>
      </c>
      <c r="D197" s="7" t="s">
        <v>69992</v>
      </c>
      <c r="E197" s="7" t="s">
        <v>69993</v>
      </c>
      <c r="F197" s="7" t="s">
        <v>68833</v>
      </c>
      <c r="G197" s="5" t="s">
        <v>69994</v>
      </c>
      <c r="H197" s="6" t="s">
        <v>69990</v>
      </c>
      <c r="I197" s="7" t="s">
        <v>69995</v>
      </c>
      <c r="J197" s="13"/>
      <c r="K197" s="13"/>
      <c r="L197" s="13"/>
      <c r="M197" s="13"/>
      <c r="N197" s="13"/>
      <c r="O197" s="13"/>
      <c r="P197" s="13"/>
      <c r="Q197" s="13"/>
      <c r="R197" s="13"/>
      <c r="S197" s="13"/>
      <c r="T197" s="13"/>
      <c r="U197" s="13"/>
      <c r="V197" s="13"/>
    </row>
    <row r="198" spans="1:22" ht="13.2">
      <c r="A198" s="42" t="s">
        <v>69996</v>
      </c>
      <c r="B198" s="7" t="s">
        <v>69997</v>
      </c>
      <c r="C198" s="7" t="s">
        <v>69998</v>
      </c>
      <c r="D198" s="7" t="s">
        <v>69999</v>
      </c>
      <c r="E198" s="7" t="s">
        <v>70000</v>
      </c>
      <c r="F198" s="7" t="s">
        <v>70001</v>
      </c>
      <c r="G198" s="5" t="s">
        <v>70002</v>
      </c>
      <c r="H198" s="6" t="s">
        <v>69997</v>
      </c>
      <c r="I198" s="7" t="s">
        <v>70003</v>
      </c>
      <c r="J198" s="13"/>
      <c r="K198" s="13"/>
      <c r="L198" s="13"/>
      <c r="M198" s="13"/>
      <c r="N198" s="13"/>
      <c r="O198" s="13"/>
      <c r="P198" s="13"/>
      <c r="Q198" s="13"/>
      <c r="R198" s="13"/>
      <c r="S198" s="13"/>
      <c r="T198" s="13"/>
      <c r="U198" s="13"/>
      <c r="V198" s="13"/>
    </row>
    <row r="199" spans="1:22" ht="13.2">
      <c r="A199" s="42" t="s">
        <v>70004</v>
      </c>
      <c r="B199" s="7" t="s">
        <v>70005</v>
      </c>
      <c r="C199" s="7" t="s">
        <v>70006</v>
      </c>
      <c r="D199" s="7" t="s">
        <v>70007</v>
      </c>
      <c r="E199" s="7" t="s">
        <v>70008</v>
      </c>
      <c r="F199" s="7" t="s">
        <v>70009</v>
      </c>
      <c r="G199" s="5" t="s">
        <v>70010</v>
      </c>
      <c r="H199" s="6" t="s">
        <v>70005</v>
      </c>
      <c r="I199" s="7" t="s">
        <v>70011</v>
      </c>
      <c r="J199" s="13"/>
      <c r="K199" s="13"/>
      <c r="L199" s="13"/>
      <c r="M199" s="13"/>
      <c r="N199" s="13"/>
      <c r="O199" s="13"/>
      <c r="P199" s="13"/>
      <c r="Q199" s="13"/>
      <c r="R199" s="13"/>
      <c r="S199" s="13"/>
      <c r="T199" s="13"/>
      <c r="U199" s="13"/>
      <c r="V199" s="13"/>
    </row>
    <row r="200" spans="1:22" ht="13.2">
      <c r="A200" s="42" t="s">
        <v>70012</v>
      </c>
      <c r="B200" s="7" t="s">
        <v>70013</v>
      </c>
      <c r="C200" s="7" t="s">
        <v>70014</v>
      </c>
      <c r="D200" s="7" t="s">
        <v>70015</v>
      </c>
      <c r="E200" s="7" t="s">
        <v>70016</v>
      </c>
      <c r="F200" s="7" t="s">
        <v>70017</v>
      </c>
      <c r="G200" s="5" t="s">
        <v>70018</v>
      </c>
      <c r="H200" s="6" t="s">
        <v>70013</v>
      </c>
      <c r="I200" s="7" t="s">
        <v>70019</v>
      </c>
      <c r="J200" s="13"/>
      <c r="K200" s="13"/>
      <c r="L200" s="13"/>
      <c r="M200" s="13"/>
      <c r="N200" s="13"/>
      <c r="O200" s="13"/>
      <c r="P200" s="13"/>
      <c r="Q200" s="13"/>
      <c r="R200" s="13"/>
      <c r="S200" s="13"/>
      <c r="T200" s="13"/>
      <c r="U200" s="13"/>
      <c r="V200" s="13"/>
    </row>
    <row r="201" spans="1:22" ht="39.6">
      <c r="A201" s="42" t="s">
        <v>70020</v>
      </c>
      <c r="B201" s="5" t="s">
        <v>70021</v>
      </c>
      <c r="C201" s="5" t="s">
        <v>70022</v>
      </c>
      <c r="D201" s="6" t="s">
        <v>70023</v>
      </c>
      <c r="E201" s="6" t="s">
        <v>70024</v>
      </c>
      <c r="F201" s="6" t="s">
        <v>70025</v>
      </c>
      <c r="G201" s="5" t="s">
        <v>70026</v>
      </c>
      <c r="H201" s="6" t="s">
        <v>70027</v>
      </c>
      <c r="I201" s="7" t="s">
        <v>70028</v>
      </c>
      <c r="J201" s="4" t="s">
        <v>68772</v>
      </c>
      <c r="K201" s="4"/>
      <c r="L201" s="13" t="s">
        <v>57</v>
      </c>
      <c r="M201" s="13"/>
      <c r="N201" s="13"/>
      <c r="O201" s="13"/>
      <c r="P201" s="13"/>
      <c r="Q201" s="13"/>
      <c r="R201" s="13"/>
      <c r="S201" s="13"/>
      <c r="T201" s="13"/>
      <c r="U201" s="13"/>
      <c r="V201" s="13"/>
    </row>
    <row r="202" spans="1:22" ht="28.8">
      <c r="A202" s="42" t="s">
        <v>70029</v>
      </c>
      <c r="B202" s="98" t="s">
        <v>70030</v>
      </c>
      <c r="C202" s="98" t="s">
        <v>70030</v>
      </c>
      <c r="D202" s="98" t="s">
        <v>70030</v>
      </c>
      <c r="E202" s="98" t="s">
        <v>70030</v>
      </c>
      <c r="F202" s="98" t="s">
        <v>70030</v>
      </c>
      <c r="G202" s="5" t="s">
        <v>70031</v>
      </c>
      <c r="H202" s="6" t="s">
        <v>70030</v>
      </c>
      <c r="I202" s="7" t="s">
        <v>70032</v>
      </c>
      <c r="J202" s="4" t="s">
        <v>68776</v>
      </c>
      <c r="K202" s="4"/>
      <c r="L202" s="13" t="s">
        <v>57</v>
      </c>
      <c r="M202" s="13"/>
      <c r="N202" s="13"/>
      <c r="O202" s="13"/>
      <c r="P202" s="13"/>
      <c r="Q202" s="13"/>
      <c r="R202" s="13"/>
      <c r="S202" s="13"/>
      <c r="T202" s="13"/>
      <c r="U202" s="13"/>
      <c r="V202" s="13"/>
    </row>
    <row r="203" spans="1:22" ht="13.2">
      <c r="A203" s="42" t="s">
        <v>70033</v>
      </c>
      <c r="B203" s="7" t="s">
        <v>70034</v>
      </c>
      <c r="C203" s="7" t="s">
        <v>70035</v>
      </c>
      <c r="D203" s="7" t="s">
        <v>70036</v>
      </c>
      <c r="E203" s="7" t="s">
        <v>70037</v>
      </c>
      <c r="F203" s="7" t="s">
        <v>70038</v>
      </c>
      <c r="G203" s="5" t="s">
        <v>70039</v>
      </c>
      <c r="H203" s="6" t="s">
        <v>70034</v>
      </c>
      <c r="I203" s="7" t="s">
        <v>70040</v>
      </c>
      <c r="J203" s="13"/>
      <c r="K203" s="13"/>
      <c r="L203" s="13"/>
      <c r="M203" s="13"/>
      <c r="N203" s="13"/>
      <c r="O203" s="13"/>
      <c r="P203" s="13"/>
      <c r="Q203" s="13"/>
      <c r="R203" s="13"/>
      <c r="S203" s="13"/>
      <c r="T203" s="13"/>
      <c r="U203" s="13"/>
      <c r="V203" s="13"/>
    </row>
    <row r="204" spans="1:22" ht="13.2">
      <c r="A204" s="42" t="s">
        <v>70041</v>
      </c>
      <c r="B204" s="7" t="s">
        <v>70042</v>
      </c>
      <c r="C204" s="7" t="s">
        <v>70043</v>
      </c>
      <c r="D204" s="7" t="s">
        <v>70044</v>
      </c>
      <c r="E204" s="7" t="s">
        <v>70045</v>
      </c>
      <c r="F204" s="7" t="s">
        <v>70046</v>
      </c>
      <c r="G204" s="5" t="s">
        <v>70047</v>
      </c>
      <c r="H204" s="6" t="s">
        <v>70042</v>
      </c>
      <c r="I204" s="7" t="s">
        <v>70048</v>
      </c>
      <c r="J204" s="13"/>
      <c r="K204" s="13"/>
      <c r="L204" s="13"/>
      <c r="M204" s="13"/>
      <c r="N204" s="13"/>
      <c r="O204" s="13"/>
      <c r="P204" s="13"/>
      <c r="Q204" s="13"/>
      <c r="R204" s="13"/>
      <c r="S204" s="13"/>
      <c r="T204" s="13"/>
      <c r="U204" s="13"/>
      <c r="V204" s="13"/>
    </row>
    <row r="205" spans="1:22" ht="13.2">
      <c r="A205" s="42" t="s">
        <v>70049</v>
      </c>
      <c r="B205" s="7" t="s">
        <v>70050</v>
      </c>
      <c r="C205" s="7" t="s">
        <v>70051</v>
      </c>
      <c r="D205" s="7" t="s">
        <v>70052</v>
      </c>
      <c r="E205" s="7" t="s">
        <v>70053</v>
      </c>
      <c r="F205" s="7" t="s">
        <v>70054</v>
      </c>
      <c r="G205" s="5" t="s">
        <v>70055</v>
      </c>
      <c r="H205" s="6" t="s">
        <v>70050</v>
      </c>
      <c r="I205" s="7" t="s">
        <v>70056</v>
      </c>
      <c r="J205" s="13"/>
      <c r="K205" s="13"/>
      <c r="L205" s="13"/>
      <c r="M205" s="13"/>
      <c r="N205" s="13"/>
      <c r="O205" s="13"/>
      <c r="P205" s="13"/>
      <c r="Q205" s="13"/>
      <c r="R205" s="13"/>
      <c r="S205" s="13"/>
      <c r="T205" s="13"/>
      <c r="U205" s="13"/>
      <c r="V205" s="13"/>
    </row>
    <row r="206" spans="1:22" ht="13.2">
      <c r="A206" s="42" t="s">
        <v>70057</v>
      </c>
      <c r="B206" s="7" t="s">
        <v>70058</v>
      </c>
      <c r="C206" s="7" t="s">
        <v>70059</v>
      </c>
      <c r="D206" s="7" t="s">
        <v>70060</v>
      </c>
      <c r="E206" s="7" t="s">
        <v>70061</v>
      </c>
      <c r="F206" s="7" t="s">
        <v>70062</v>
      </c>
      <c r="G206" s="5" t="s">
        <v>70063</v>
      </c>
      <c r="H206" s="6" t="s">
        <v>70058</v>
      </c>
      <c r="I206" s="7" t="s">
        <v>70064</v>
      </c>
      <c r="J206" s="13"/>
      <c r="K206" s="13"/>
      <c r="L206" s="13"/>
      <c r="M206" s="13"/>
      <c r="N206" s="13"/>
      <c r="O206" s="13"/>
      <c r="P206" s="13"/>
      <c r="Q206" s="13"/>
      <c r="R206" s="13"/>
      <c r="S206" s="13"/>
      <c r="T206" s="13"/>
      <c r="U206" s="13"/>
      <c r="V206" s="13"/>
    </row>
    <row r="207" spans="1:22" ht="13.2">
      <c r="A207" s="42" t="s">
        <v>70065</v>
      </c>
      <c r="B207" s="7" t="s">
        <v>70066</v>
      </c>
      <c r="C207" s="7" t="s">
        <v>70067</v>
      </c>
      <c r="D207" s="7" t="s">
        <v>70068</v>
      </c>
      <c r="E207" s="7" t="s">
        <v>70069</v>
      </c>
      <c r="F207" s="7" t="s">
        <v>70070</v>
      </c>
      <c r="G207" s="5" t="s">
        <v>70071</v>
      </c>
      <c r="H207" s="6" t="s">
        <v>70066</v>
      </c>
      <c r="I207" s="7" t="s">
        <v>70072</v>
      </c>
      <c r="J207" s="13"/>
      <c r="K207" s="13"/>
      <c r="L207" s="13"/>
      <c r="M207" s="13"/>
      <c r="N207" s="13"/>
      <c r="O207" s="13"/>
      <c r="P207" s="13"/>
      <c r="Q207" s="13"/>
      <c r="R207" s="13"/>
      <c r="S207" s="13"/>
      <c r="T207" s="13"/>
      <c r="U207" s="13"/>
      <c r="V207" s="13"/>
    </row>
    <row r="208" spans="1:22" ht="13.2">
      <c r="A208" s="42" t="s">
        <v>70073</v>
      </c>
      <c r="B208" s="7" t="s">
        <v>70074</v>
      </c>
      <c r="C208" s="7" t="s">
        <v>70075</v>
      </c>
      <c r="D208" s="7" t="s">
        <v>70076</v>
      </c>
      <c r="E208" s="7" t="s">
        <v>70077</v>
      </c>
      <c r="F208" s="7" t="s">
        <v>70078</v>
      </c>
      <c r="G208" s="5" t="s">
        <v>70079</v>
      </c>
      <c r="H208" s="6" t="s">
        <v>70074</v>
      </c>
      <c r="I208" s="7" t="s">
        <v>70080</v>
      </c>
      <c r="J208" s="13"/>
      <c r="K208" s="13"/>
      <c r="L208" s="13"/>
      <c r="M208" s="13"/>
      <c r="N208" s="13"/>
      <c r="O208" s="13"/>
      <c r="P208" s="13"/>
      <c r="Q208" s="13"/>
      <c r="R208" s="13"/>
      <c r="S208" s="13"/>
      <c r="T208" s="13"/>
      <c r="U208" s="13"/>
      <c r="V208" s="13"/>
    </row>
    <row r="209" spans="1:22" ht="13.2">
      <c r="A209" s="42" t="s">
        <v>70081</v>
      </c>
      <c r="B209" s="7" t="s">
        <v>70082</v>
      </c>
      <c r="C209" s="7" t="s">
        <v>70083</v>
      </c>
      <c r="D209" s="7" t="s">
        <v>70084</v>
      </c>
      <c r="E209" s="7" t="s">
        <v>70085</v>
      </c>
      <c r="F209" s="7" t="s">
        <v>70086</v>
      </c>
      <c r="G209" s="5" t="s">
        <v>70087</v>
      </c>
      <c r="H209" s="6" t="s">
        <v>70082</v>
      </c>
      <c r="I209" s="7" t="s">
        <v>70088</v>
      </c>
      <c r="J209" s="13"/>
      <c r="K209" s="13"/>
      <c r="L209" s="13"/>
      <c r="M209" s="13"/>
      <c r="N209" s="13"/>
      <c r="O209" s="13"/>
      <c r="P209" s="13"/>
      <c r="Q209" s="13"/>
      <c r="R209" s="13"/>
      <c r="S209" s="13"/>
      <c r="T209" s="13"/>
      <c r="U209" s="13"/>
      <c r="V209" s="13"/>
    </row>
    <row r="210" spans="1:22" ht="13.2">
      <c r="A210" s="42" t="s">
        <v>70089</v>
      </c>
      <c r="B210" s="7" t="s">
        <v>70090</v>
      </c>
      <c r="C210" s="7" t="s">
        <v>70091</v>
      </c>
      <c r="D210" s="7" t="s">
        <v>70092</v>
      </c>
      <c r="E210" s="7" t="s">
        <v>70093</v>
      </c>
      <c r="F210" s="7" t="s">
        <v>70094</v>
      </c>
      <c r="G210" s="5" t="s">
        <v>70095</v>
      </c>
      <c r="H210" s="6" t="s">
        <v>70090</v>
      </c>
      <c r="I210" s="7" t="s">
        <v>70096</v>
      </c>
      <c r="J210" s="13"/>
      <c r="K210" s="13"/>
      <c r="L210" s="13"/>
      <c r="M210" s="13"/>
      <c r="N210" s="13"/>
      <c r="O210" s="13"/>
      <c r="P210" s="13"/>
      <c r="Q210" s="13"/>
      <c r="R210" s="13"/>
      <c r="S210" s="13"/>
      <c r="T210" s="13"/>
      <c r="U210" s="13"/>
      <c r="V210" s="13"/>
    </row>
    <row r="211" spans="1:22" ht="13.2">
      <c r="A211" s="42" t="s">
        <v>70097</v>
      </c>
      <c r="B211" s="7" t="s">
        <v>70098</v>
      </c>
      <c r="C211" s="7" t="s">
        <v>70099</v>
      </c>
      <c r="D211" s="7" t="s">
        <v>70100</v>
      </c>
      <c r="E211" s="7" t="s">
        <v>70101</v>
      </c>
      <c r="F211" s="7" t="s">
        <v>70102</v>
      </c>
      <c r="G211" s="5" t="s">
        <v>70103</v>
      </c>
      <c r="H211" s="6" t="s">
        <v>70098</v>
      </c>
      <c r="I211" s="7" t="s">
        <v>70104</v>
      </c>
      <c r="J211" s="13"/>
      <c r="K211" s="13"/>
      <c r="L211" s="13"/>
      <c r="M211" s="13"/>
      <c r="N211" s="13"/>
      <c r="O211" s="13"/>
      <c r="P211" s="13"/>
      <c r="Q211" s="13"/>
      <c r="R211" s="13"/>
      <c r="S211" s="13"/>
      <c r="T211" s="13"/>
      <c r="U211" s="13"/>
      <c r="V211" s="13"/>
    </row>
    <row r="212" spans="1:22" ht="13.2">
      <c r="A212" s="42" t="s">
        <v>70105</v>
      </c>
      <c r="B212" s="7" t="s">
        <v>70106</v>
      </c>
      <c r="C212" s="7" t="s">
        <v>70107</v>
      </c>
      <c r="D212" s="7" t="s">
        <v>70108</v>
      </c>
      <c r="E212" s="7" t="s">
        <v>70109</v>
      </c>
      <c r="F212" s="7" t="s">
        <v>70110</v>
      </c>
      <c r="G212" s="5" t="s">
        <v>70111</v>
      </c>
      <c r="H212" s="6" t="s">
        <v>70106</v>
      </c>
      <c r="I212" s="7" t="s">
        <v>70112</v>
      </c>
      <c r="J212" s="13"/>
      <c r="K212" s="13"/>
      <c r="L212" s="13"/>
      <c r="M212" s="13"/>
      <c r="N212" s="13"/>
      <c r="O212" s="13"/>
      <c r="P212" s="13"/>
      <c r="Q212" s="13"/>
      <c r="R212" s="13"/>
      <c r="S212" s="13"/>
      <c r="T212" s="13"/>
      <c r="U212" s="13"/>
      <c r="V212" s="13"/>
    </row>
    <row r="213" spans="1:22" ht="40.200000000000003">
      <c r="A213" s="42" t="s">
        <v>70113</v>
      </c>
      <c r="B213" s="25" t="s">
        <v>70114</v>
      </c>
      <c r="C213" s="13" t="s">
        <v>70115</v>
      </c>
      <c r="D213" s="16" t="s">
        <v>70116</v>
      </c>
      <c r="E213" s="17" t="s">
        <v>70117</v>
      </c>
      <c r="F213" s="7" t="s">
        <v>70118</v>
      </c>
      <c r="G213" s="5" t="s">
        <v>70119</v>
      </c>
      <c r="H213" s="6" t="s">
        <v>70120</v>
      </c>
      <c r="I213" s="7" t="s">
        <v>70121</v>
      </c>
      <c r="J213" s="4" t="s">
        <v>68772</v>
      </c>
      <c r="K213" s="4"/>
      <c r="L213" s="13" t="s">
        <v>57</v>
      </c>
      <c r="M213" s="13"/>
      <c r="N213" s="13"/>
      <c r="O213" s="13"/>
      <c r="P213" s="13"/>
      <c r="Q213" s="13"/>
      <c r="R213" s="13"/>
      <c r="S213" s="13"/>
      <c r="T213" s="13"/>
      <c r="U213" s="13"/>
      <c r="V213" s="13"/>
    </row>
    <row r="214" spans="1:22" ht="28.8">
      <c r="A214" s="42" t="s">
        <v>70122</v>
      </c>
      <c r="B214" s="98" t="s">
        <v>70123</v>
      </c>
      <c r="C214" s="98" t="s">
        <v>70123</v>
      </c>
      <c r="D214" s="16" t="s">
        <v>70123</v>
      </c>
      <c r="E214" s="98" t="s">
        <v>70123</v>
      </c>
      <c r="F214" s="25" t="s">
        <v>70123</v>
      </c>
      <c r="G214" s="5" t="s">
        <v>70124</v>
      </c>
      <c r="H214" s="6" t="s">
        <v>70123</v>
      </c>
      <c r="I214" s="7" t="s">
        <v>70123</v>
      </c>
      <c r="J214" s="4" t="s">
        <v>68776</v>
      </c>
      <c r="K214" s="4"/>
      <c r="L214" s="13" t="s">
        <v>57</v>
      </c>
      <c r="M214" s="13"/>
      <c r="N214" s="13"/>
      <c r="O214" s="13"/>
      <c r="P214" s="13"/>
      <c r="Q214" s="13"/>
      <c r="R214" s="13"/>
      <c r="S214" s="13"/>
      <c r="T214" s="13"/>
      <c r="U214" s="13"/>
      <c r="V214" s="13"/>
    </row>
    <row r="215" spans="1:22" ht="13.2">
      <c r="A215" s="42" t="s">
        <v>70125</v>
      </c>
      <c r="B215" s="7" t="s">
        <v>70126</v>
      </c>
      <c r="C215" s="7" t="s">
        <v>70127</v>
      </c>
      <c r="D215" s="7" t="s">
        <v>70128</v>
      </c>
      <c r="E215" s="7" t="s">
        <v>70129</v>
      </c>
      <c r="F215" s="7" t="s">
        <v>70130</v>
      </c>
      <c r="G215" s="5" t="s">
        <v>70131</v>
      </c>
      <c r="H215" s="6" t="s">
        <v>70126</v>
      </c>
      <c r="I215" s="7" t="s">
        <v>70132</v>
      </c>
      <c r="J215" s="13"/>
      <c r="K215" s="13"/>
      <c r="L215" s="13"/>
      <c r="M215" s="13"/>
      <c r="N215" s="13"/>
      <c r="O215" s="13"/>
      <c r="P215" s="13"/>
      <c r="Q215" s="13"/>
      <c r="R215" s="13"/>
      <c r="S215" s="13"/>
      <c r="T215" s="13"/>
      <c r="U215" s="13"/>
      <c r="V215" s="13"/>
    </row>
    <row r="216" spans="1:22" ht="13.2">
      <c r="A216" s="42" t="s">
        <v>70133</v>
      </c>
      <c r="B216" s="7" t="s">
        <v>70134</v>
      </c>
      <c r="C216" s="7" t="s">
        <v>70135</v>
      </c>
      <c r="D216" s="7" t="s">
        <v>70136</v>
      </c>
      <c r="E216" s="7" t="s">
        <v>70137</v>
      </c>
      <c r="F216" s="7" t="s">
        <v>70138</v>
      </c>
      <c r="G216" s="5" t="s">
        <v>70139</v>
      </c>
      <c r="H216" s="6" t="s">
        <v>70134</v>
      </c>
      <c r="I216" s="7" t="s">
        <v>70140</v>
      </c>
      <c r="J216" s="13"/>
      <c r="K216" s="13"/>
      <c r="L216" s="13"/>
      <c r="M216" s="13"/>
      <c r="N216" s="13"/>
      <c r="O216" s="13"/>
      <c r="P216" s="13"/>
      <c r="Q216" s="13"/>
      <c r="R216" s="13"/>
      <c r="S216" s="13"/>
      <c r="T216" s="13"/>
      <c r="U216" s="13"/>
      <c r="V216" s="13"/>
    </row>
    <row r="217" spans="1:22" ht="13.2">
      <c r="A217" s="42" t="s">
        <v>70141</v>
      </c>
      <c r="B217" s="7" t="s">
        <v>70142</v>
      </c>
      <c r="C217" s="7" t="s">
        <v>70143</v>
      </c>
      <c r="D217" s="7" t="s">
        <v>70144</v>
      </c>
      <c r="E217" s="7" t="s">
        <v>70145</v>
      </c>
      <c r="F217" s="7" t="s">
        <v>70146</v>
      </c>
      <c r="G217" s="5" t="s">
        <v>70147</v>
      </c>
      <c r="H217" s="6" t="s">
        <v>70142</v>
      </c>
      <c r="I217" s="7" t="s">
        <v>70148</v>
      </c>
      <c r="J217" s="13"/>
      <c r="K217" s="13"/>
      <c r="L217" s="13"/>
      <c r="M217" s="13"/>
      <c r="N217" s="13"/>
      <c r="O217" s="13"/>
      <c r="P217" s="13"/>
      <c r="Q217" s="13"/>
      <c r="R217" s="13"/>
      <c r="S217" s="13"/>
      <c r="T217" s="13"/>
      <c r="U217" s="13"/>
      <c r="V217" s="13"/>
    </row>
    <row r="218" spans="1:22" ht="13.2">
      <c r="A218" s="42" t="s">
        <v>70149</v>
      </c>
      <c r="B218" s="7" t="s">
        <v>70150</v>
      </c>
      <c r="C218" s="7" t="s">
        <v>70151</v>
      </c>
      <c r="D218" s="7" t="s">
        <v>70152</v>
      </c>
      <c r="E218" s="7" t="s">
        <v>70153</v>
      </c>
      <c r="F218" s="7" t="s">
        <v>70154</v>
      </c>
      <c r="G218" s="5" t="s">
        <v>70155</v>
      </c>
      <c r="H218" s="6" t="s">
        <v>70150</v>
      </c>
      <c r="I218" s="7" t="s">
        <v>70156</v>
      </c>
      <c r="J218" s="13"/>
      <c r="K218" s="13"/>
      <c r="L218" s="13"/>
      <c r="M218" s="13"/>
      <c r="N218" s="13"/>
      <c r="O218" s="13"/>
      <c r="P218" s="13"/>
      <c r="Q218" s="13"/>
      <c r="R218" s="13"/>
      <c r="S218" s="13"/>
      <c r="T218" s="13"/>
      <c r="U218" s="13"/>
      <c r="V218" s="13"/>
    </row>
    <row r="219" spans="1:22" ht="13.2">
      <c r="A219" s="42" t="s">
        <v>70157</v>
      </c>
      <c r="B219" s="7" t="s">
        <v>70158</v>
      </c>
      <c r="C219" s="7" t="s">
        <v>70159</v>
      </c>
      <c r="D219" s="7" t="s">
        <v>70160</v>
      </c>
      <c r="E219" s="7" t="s">
        <v>70161</v>
      </c>
      <c r="F219" s="7" t="s">
        <v>70162</v>
      </c>
      <c r="G219" s="5" t="s">
        <v>70163</v>
      </c>
      <c r="H219" s="6" t="s">
        <v>70158</v>
      </c>
      <c r="I219" s="7" t="s">
        <v>70164</v>
      </c>
      <c r="J219" s="13"/>
      <c r="K219" s="13"/>
      <c r="L219" s="13"/>
      <c r="M219" s="13"/>
      <c r="N219" s="13"/>
      <c r="O219" s="13"/>
      <c r="P219" s="13"/>
      <c r="Q219" s="13"/>
      <c r="R219" s="13"/>
      <c r="S219" s="13"/>
      <c r="T219" s="13"/>
      <c r="U219" s="13"/>
      <c r="V219" s="13"/>
    </row>
    <row r="220" spans="1:22" ht="39.6">
      <c r="A220" s="42" t="s">
        <v>70165</v>
      </c>
      <c r="B220" s="7" t="s">
        <v>70166</v>
      </c>
      <c r="C220" s="13" t="s">
        <v>70167</v>
      </c>
      <c r="D220" s="7" t="s">
        <v>70168</v>
      </c>
      <c r="E220" s="7" t="s">
        <v>70169</v>
      </c>
      <c r="F220" s="7" t="s">
        <v>70170</v>
      </c>
      <c r="G220" s="5" t="s">
        <v>70171</v>
      </c>
      <c r="H220" s="6" t="s">
        <v>70172</v>
      </c>
      <c r="I220" s="7" t="s">
        <v>70173</v>
      </c>
      <c r="J220" s="4" t="s">
        <v>68772</v>
      </c>
      <c r="K220" s="4"/>
      <c r="L220" s="13" t="s">
        <v>57</v>
      </c>
      <c r="M220" s="13"/>
      <c r="N220" s="13"/>
      <c r="O220" s="13"/>
      <c r="P220" s="13"/>
      <c r="Q220" s="13"/>
      <c r="R220" s="13"/>
      <c r="S220" s="13"/>
      <c r="T220" s="13"/>
      <c r="U220" s="13"/>
      <c r="V220" s="13"/>
    </row>
    <row r="221" spans="1:22" ht="57.6">
      <c r="A221" s="42" t="s">
        <v>70174</v>
      </c>
      <c r="B221" s="98" t="s">
        <v>70175</v>
      </c>
      <c r="C221" s="98" t="s">
        <v>70175</v>
      </c>
      <c r="D221" s="98" t="s">
        <v>70175</v>
      </c>
      <c r="E221" s="98" t="s">
        <v>70175</v>
      </c>
      <c r="F221" s="98" t="s">
        <v>70175</v>
      </c>
      <c r="G221" s="5" t="s">
        <v>70176</v>
      </c>
      <c r="H221" s="6" t="s">
        <v>70175</v>
      </c>
      <c r="I221" s="7" t="s">
        <v>70175</v>
      </c>
      <c r="J221" s="4" t="s">
        <v>68776</v>
      </c>
      <c r="K221" s="4"/>
      <c r="L221" s="13" t="s">
        <v>57</v>
      </c>
      <c r="M221" s="13"/>
      <c r="N221" s="13"/>
      <c r="O221" s="13"/>
      <c r="P221" s="13"/>
      <c r="Q221" s="13"/>
      <c r="R221" s="13"/>
      <c r="S221" s="13"/>
      <c r="T221" s="13"/>
      <c r="U221" s="13"/>
      <c r="V221" s="13"/>
    </row>
    <row r="222" spans="1:22" ht="39.6">
      <c r="A222" s="42" t="s">
        <v>70177</v>
      </c>
      <c r="B222" s="7" t="s">
        <v>70178</v>
      </c>
      <c r="C222" s="13" t="s">
        <v>70179</v>
      </c>
      <c r="D222" s="7" t="s">
        <v>70180</v>
      </c>
      <c r="E222" s="7" t="s">
        <v>70181</v>
      </c>
      <c r="F222" s="7" t="s">
        <v>70182</v>
      </c>
      <c r="G222" s="5" t="s">
        <v>70183</v>
      </c>
      <c r="H222" s="6" t="s">
        <v>70184</v>
      </c>
      <c r="I222" s="7" t="s">
        <v>70185</v>
      </c>
      <c r="J222" s="4" t="s">
        <v>68772</v>
      </c>
      <c r="K222" s="4"/>
      <c r="L222" s="13" t="s">
        <v>57</v>
      </c>
      <c r="M222" s="13"/>
      <c r="N222" s="13"/>
      <c r="O222" s="13"/>
      <c r="P222" s="13"/>
      <c r="Q222" s="13"/>
      <c r="R222" s="13"/>
      <c r="S222" s="13"/>
      <c r="T222" s="13"/>
      <c r="U222" s="13"/>
      <c r="V222" s="13"/>
    </row>
    <row r="223" spans="1:22" ht="57.6">
      <c r="A223" s="42" t="s">
        <v>70186</v>
      </c>
      <c r="B223" s="98" t="s">
        <v>70187</v>
      </c>
      <c r="C223" s="98" t="s">
        <v>70187</v>
      </c>
      <c r="D223" s="98" t="s">
        <v>70187</v>
      </c>
      <c r="E223" s="98" t="s">
        <v>70187</v>
      </c>
      <c r="F223" s="98" t="s">
        <v>70187</v>
      </c>
      <c r="G223" s="5" t="s">
        <v>70188</v>
      </c>
      <c r="H223" s="6" t="s">
        <v>70187</v>
      </c>
      <c r="I223" s="7" t="s">
        <v>70187</v>
      </c>
      <c r="J223" s="4" t="s">
        <v>68776</v>
      </c>
      <c r="K223" s="4"/>
      <c r="L223" s="13" t="s">
        <v>57</v>
      </c>
      <c r="M223" s="13"/>
      <c r="N223" s="13"/>
      <c r="O223" s="13"/>
      <c r="P223" s="13"/>
      <c r="Q223" s="13"/>
      <c r="R223" s="13"/>
      <c r="S223" s="13"/>
      <c r="T223" s="13"/>
      <c r="U223" s="13"/>
      <c r="V223" s="13"/>
    </row>
    <row r="224" spans="1:22" ht="40.200000000000003">
      <c r="A224" s="42" t="s">
        <v>70189</v>
      </c>
      <c r="B224" s="25" t="s">
        <v>70190</v>
      </c>
      <c r="C224" s="7" t="s">
        <v>70191</v>
      </c>
      <c r="D224" s="6" t="s">
        <v>70192</v>
      </c>
      <c r="E224" s="6" t="s">
        <v>70193</v>
      </c>
      <c r="F224" s="6" t="s">
        <v>70194</v>
      </c>
      <c r="G224" s="5" t="s">
        <v>70195</v>
      </c>
      <c r="H224" s="6" t="s">
        <v>70196</v>
      </c>
      <c r="I224" s="7" t="s">
        <v>70197</v>
      </c>
      <c r="J224" s="4" t="s">
        <v>68772</v>
      </c>
      <c r="K224" s="4"/>
      <c r="L224" s="13" t="s">
        <v>57</v>
      </c>
      <c r="M224" s="13"/>
      <c r="N224" s="13"/>
      <c r="O224" s="13"/>
      <c r="P224" s="13"/>
      <c r="Q224" s="13"/>
      <c r="R224" s="13"/>
      <c r="S224" s="13"/>
      <c r="T224" s="13"/>
      <c r="U224" s="13"/>
      <c r="V224" s="13"/>
    </row>
    <row r="225" spans="1:22" ht="28.8">
      <c r="A225" s="42" t="s">
        <v>70198</v>
      </c>
      <c r="B225" s="98" t="s">
        <v>70199</v>
      </c>
      <c r="C225" s="98" t="s">
        <v>70199</v>
      </c>
      <c r="D225" s="98" t="s">
        <v>70199</v>
      </c>
      <c r="E225" s="98" t="s">
        <v>70199</v>
      </c>
      <c r="F225" s="98" t="s">
        <v>70199</v>
      </c>
      <c r="G225" s="5" t="s">
        <v>70200</v>
      </c>
      <c r="H225" s="6" t="s">
        <v>70199</v>
      </c>
      <c r="I225" s="7" t="s">
        <v>70199</v>
      </c>
      <c r="J225" s="4" t="s">
        <v>68776</v>
      </c>
      <c r="K225" s="4"/>
      <c r="L225" s="13" t="s">
        <v>57</v>
      </c>
      <c r="M225" s="13"/>
      <c r="N225" s="13"/>
      <c r="O225" s="13"/>
      <c r="P225" s="13"/>
      <c r="Q225" s="13"/>
      <c r="R225" s="13"/>
      <c r="S225" s="13"/>
      <c r="T225" s="13"/>
      <c r="U225" s="13"/>
      <c r="V225" s="13"/>
    </row>
    <row r="226" spans="1:22" ht="26.4">
      <c r="A226" s="42" t="s">
        <v>70201</v>
      </c>
      <c r="B226" s="13" t="s">
        <v>69919</v>
      </c>
      <c r="C226" s="13" t="s">
        <v>69920</v>
      </c>
      <c r="D226" s="16" t="s">
        <v>69921</v>
      </c>
      <c r="E226" s="71" t="s">
        <v>69922</v>
      </c>
      <c r="F226" s="7" t="s">
        <v>69923</v>
      </c>
      <c r="G226" s="5" t="s">
        <v>69924</v>
      </c>
      <c r="H226" s="6" t="s">
        <v>69919</v>
      </c>
      <c r="I226" s="7" t="s">
        <v>69925</v>
      </c>
      <c r="J226" s="4" t="s">
        <v>70202</v>
      </c>
      <c r="K226" s="4"/>
      <c r="L226" s="13" t="s">
        <v>57</v>
      </c>
      <c r="M226" s="13"/>
      <c r="N226" s="13"/>
      <c r="O226" s="13"/>
      <c r="P226" s="13"/>
      <c r="Q226" s="13"/>
      <c r="R226" s="13"/>
      <c r="S226" s="13"/>
      <c r="T226" s="13"/>
      <c r="U226" s="13"/>
      <c r="V226" s="13"/>
    </row>
    <row r="227" spans="1:22" ht="26.4">
      <c r="A227" s="42" t="s">
        <v>70203</v>
      </c>
      <c r="B227" s="13" t="s">
        <v>69033</v>
      </c>
      <c r="C227" s="13" t="s">
        <v>69034</v>
      </c>
      <c r="D227" s="16" t="s">
        <v>69035</v>
      </c>
      <c r="E227" s="71" t="s">
        <v>69036</v>
      </c>
      <c r="F227" s="7" t="s">
        <v>69037</v>
      </c>
      <c r="G227" s="5" t="s">
        <v>69038</v>
      </c>
      <c r="H227" s="6" t="s">
        <v>69033</v>
      </c>
      <c r="I227" s="7" t="s">
        <v>69039</v>
      </c>
      <c r="J227" s="4" t="s">
        <v>69040</v>
      </c>
      <c r="K227" s="4"/>
      <c r="L227" s="13" t="s">
        <v>57</v>
      </c>
      <c r="M227" s="13"/>
      <c r="N227" s="13"/>
      <c r="O227" s="13"/>
      <c r="P227" s="13"/>
      <c r="Q227" s="13"/>
      <c r="R227" s="13"/>
      <c r="S227" s="13"/>
      <c r="T227" s="13"/>
      <c r="U227" s="13"/>
      <c r="V227" s="13"/>
    </row>
    <row r="228" spans="1:22" ht="26.4">
      <c r="A228" s="42" t="s">
        <v>70204</v>
      </c>
      <c r="B228" s="13" t="s">
        <v>70205</v>
      </c>
      <c r="C228" s="13" t="s">
        <v>70206</v>
      </c>
      <c r="D228" s="16" t="s">
        <v>70207</v>
      </c>
      <c r="E228" s="71" t="s">
        <v>70208</v>
      </c>
      <c r="F228" s="7" t="s">
        <v>70209</v>
      </c>
      <c r="G228" s="5" t="s">
        <v>70210</v>
      </c>
      <c r="H228" s="6" t="s">
        <v>70211</v>
      </c>
      <c r="I228" s="7" t="s">
        <v>70212</v>
      </c>
      <c r="J228" s="13" t="s">
        <v>70213</v>
      </c>
      <c r="K228" s="13"/>
      <c r="L228" s="13" t="s">
        <v>57</v>
      </c>
      <c r="M228" s="13"/>
      <c r="N228" s="13"/>
      <c r="O228" s="13"/>
      <c r="P228" s="13"/>
      <c r="Q228" s="13"/>
      <c r="R228" s="13"/>
      <c r="S228" s="13"/>
      <c r="T228" s="13"/>
      <c r="U228" s="13"/>
      <c r="V228" s="13"/>
    </row>
    <row r="229" spans="1:22" ht="26.4">
      <c r="A229" s="42" t="s">
        <v>70214</v>
      </c>
      <c r="B229" s="13" t="s">
        <v>70215</v>
      </c>
      <c r="C229" s="13" t="s">
        <v>70216</v>
      </c>
      <c r="D229" s="16" t="s">
        <v>70217</v>
      </c>
      <c r="E229" s="71" t="s">
        <v>70218</v>
      </c>
      <c r="F229" s="7" t="s">
        <v>70219</v>
      </c>
      <c r="G229" s="5" t="s">
        <v>4755</v>
      </c>
      <c r="H229" s="6" t="s">
        <v>70220</v>
      </c>
      <c r="I229" s="7" t="s">
        <v>70221</v>
      </c>
      <c r="J229" s="13" t="s">
        <v>70222</v>
      </c>
      <c r="K229" s="13"/>
      <c r="L229" s="13" t="s">
        <v>57</v>
      </c>
      <c r="M229" s="13"/>
      <c r="N229" s="13"/>
      <c r="O229" s="13"/>
      <c r="P229" s="13"/>
      <c r="Q229" s="13"/>
      <c r="R229" s="13"/>
      <c r="S229" s="13"/>
      <c r="T229" s="13"/>
      <c r="U229" s="13"/>
      <c r="V229" s="13"/>
    </row>
    <row r="230" spans="1:22" ht="13.2">
      <c r="A230" s="42" t="s">
        <v>70223</v>
      </c>
      <c r="B230" s="13" t="s">
        <v>15229</v>
      </c>
      <c r="C230" s="13" t="s">
        <v>22569</v>
      </c>
      <c r="D230" s="13" t="s">
        <v>22570</v>
      </c>
      <c r="E230" s="13" t="s">
        <v>15232</v>
      </c>
      <c r="F230" s="13" t="s">
        <v>22571</v>
      </c>
      <c r="G230" s="5" t="s">
        <v>15234</v>
      </c>
      <c r="H230" s="6" t="s">
        <v>15235</v>
      </c>
      <c r="I230" s="7" t="s">
        <v>15236</v>
      </c>
      <c r="J230" s="13"/>
      <c r="K230" s="13"/>
      <c r="L230" s="13"/>
      <c r="M230" s="13"/>
      <c r="N230" s="13"/>
      <c r="O230" s="13"/>
      <c r="P230" s="13"/>
      <c r="Q230" s="13"/>
      <c r="R230" s="13"/>
      <c r="S230" s="13"/>
      <c r="T230" s="13"/>
      <c r="U230" s="13"/>
      <c r="V230" s="13"/>
    </row>
    <row r="231" spans="1:22" ht="52.8">
      <c r="A231" s="42" t="s">
        <v>70224</v>
      </c>
      <c r="B231" s="13" t="s">
        <v>70225</v>
      </c>
      <c r="C231" s="13" t="s">
        <v>70226</v>
      </c>
      <c r="D231" s="13" t="s">
        <v>70227</v>
      </c>
      <c r="E231" s="13" t="s">
        <v>70228</v>
      </c>
      <c r="F231" s="13" t="s">
        <v>70229</v>
      </c>
      <c r="G231" s="5" t="s">
        <v>70230</v>
      </c>
      <c r="H231" s="6" t="s">
        <v>70231</v>
      </c>
      <c r="I231" s="7" t="s">
        <v>70232</v>
      </c>
      <c r="J231" s="13"/>
      <c r="K231" s="13"/>
      <c r="L231" s="13"/>
      <c r="M231" s="13"/>
      <c r="N231" s="13"/>
      <c r="O231" s="13"/>
      <c r="P231" s="13"/>
      <c r="Q231" s="13"/>
      <c r="R231" s="13"/>
      <c r="S231" s="13"/>
      <c r="T231" s="13"/>
      <c r="U231" s="13"/>
      <c r="V231" s="13"/>
    </row>
    <row r="232" spans="1:22" ht="66">
      <c r="A232" s="42" t="s">
        <v>70233</v>
      </c>
      <c r="B232" s="13" t="s">
        <v>70234</v>
      </c>
      <c r="C232" s="13" t="s">
        <v>70235</v>
      </c>
      <c r="D232" s="13" t="s">
        <v>70236</v>
      </c>
      <c r="E232" s="13" t="s">
        <v>70237</v>
      </c>
      <c r="F232" s="13" t="s">
        <v>70238</v>
      </c>
      <c r="G232" s="5" t="s">
        <v>70239</v>
      </c>
      <c r="H232" s="6" t="s">
        <v>70240</v>
      </c>
      <c r="I232" s="7" t="s">
        <v>70241</v>
      </c>
      <c r="J232" s="13"/>
      <c r="K232" s="13"/>
      <c r="L232" s="13"/>
      <c r="M232" s="13"/>
      <c r="N232" s="13"/>
      <c r="O232" s="13"/>
      <c r="P232" s="13"/>
      <c r="Q232" s="13"/>
      <c r="R232" s="13"/>
      <c r="S232" s="13"/>
      <c r="T232" s="13"/>
      <c r="U232" s="13"/>
      <c r="V232" s="13"/>
    </row>
    <row r="233" spans="1:22" ht="39.6">
      <c r="A233" s="42" t="s">
        <v>70242</v>
      </c>
      <c r="B233" s="13" t="s">
        <v>70243</v>
      </c>
      <c r="C233" s="13" t="s">
        <v>70244</v>
      </c>
      <c r="D233" s="13" t="s">
        <v>70245</v>
      </c>
      <c r="E233" s="13" t="s">
        <v>70246</v>
      </c>
      <c r="F233" s="13" t="s">
        <v>70247</v>
      </c>
      <c r="G233" s="5" t="s">
        <v>70248</v>
      </c>
      <c r="H233" s="6" t="s">
        <v>70249</v>
      </c>
      <c r="I233" s="7" t="s">
        <v>70250</v>
      </c>
      <c r="J233" s="13"/>
      <c r="K233" s="13"/>
      <c r="L233" s="13"/>
      <c r="M233" s="13"/>
      <c r="N233" s="13"/>
      <c r="O233" s="13"/>
      <c r="P233" s="13"/>
      <c r="Q233" s="13"/>
      <c r="R233" s="13"/>
      <c r="S233" s="13"/>
      <c r="T233" s="13"/>
      <c r="U233" s="13"/>
      <c r="V233" s="13"/>
    </row>
    <row r="234" spans="1:22" ht="26.4">
      <c r="A234" s="42" t="s">
        <v>70251</v>
      </c>
      <c r="B234" s="13" t="s">
        <v>70252</v>
      </c>
      <c r="C234" s="13" t="s">
        <v>70253</v>
      </c>
      <c r="D234" s="13" t="s">
        <v>70254</v>
      </c>
      <c r="E234" s="13" t="s">
        <v>70255</v>
      </c>
      <c r="F234" s="13" t="s">
        <v>70256</v>
      </c>
      <c r="G234" s="5" t="s">
        <v>70257</v>
      </c>
      <c r="H234" s="6" t="s">
        <v>70258</v>
      </c>
      <c r="I234" s="7" t="s">
        <v>70259</v>
      </c>
      <c r="J234" s="13"/>
      <c r="K234" s="13"/>
      <c r="L234" s="13"/>
      <c r="M234" s="13"/>
      <c r="N234" s="13"/>
      <c r="O234" s="13"/>
      <c r="P234" s="13"/>
      <c r="Q234" s="13"/>
      <c r="R234" s="13"/>
      <c r="S234" s="13"/>
      <c r="T234" s="13"/>
      <c r="U234" s="13"/>
      <c r="V234" s="13"/>
    </row>
    <row r="235" spans="1:22" ht="13.2">
      <c r="A235" s="42" t="s">
        <v>70260</v>
      </c>
      <c r="B235" s="46" t="s">
        <v>70261</v>
      </c>
      <c r="C235" s="46" t="s">
        <v>70262</v>
      </c>
      <c r="D235" s="46" t="s">
        <v>70263</v>
      </c>
      <c r="E235" s="46" t="s">
        <v>70264</v>
      </c>
      <c r="F235" s="46" t="s">
        <v>70265</v>
      </c>
      <c r="G235" s="47" t="s">
        <v>70266</v>
      </c>
      <c r="H235" s="6" t="s">
        <v>70267</v>
      </c>
      <c r="I235" s="7" t="s">
        <v>70268</v>
      </c>
      <c r="J235" s="13"/>
      <c r="K235" s="13"/>
      <c r="L235" s="13"/>
      <c r="M235" s="13"/>
      <c r="N235" s="13"/>
      <c r="O235" s="13"/>
      <c r="P235" s="13"/>
      <c r="Q235" s="13"/>
      <c r="R235" s="13"/>
      <c r="S235" s="13"/>
      <c r="T235" s="13"/>
      <c r="U235" s="13"/>
      <c r="V235" s="13"/>
    </row>
    <row r="236" spans="1:22" ht="13.2">
      <c r="A236" s="42" t="s">
        <v>70269</v>
      </c>
      <c r="B236" s="46" t="s">
        <v>70270</v>
      </c>
      <c r="C236" s="46" t="s">
        <v>70271</v>
      </c>
      <c r="D236" s="46" t="s">
        <v>70272</v>
      </c>
      <c r="E236" s="46" t="s">
        <v>70273</v>
      </c>
      <c r="F236" s="46" t="s">
        <v>70274</v>
      </c>
      <c r="G236" s="47" t="s">
        <v>70275</v>
      </c>
      <c r="H236" s="6" t="s">
        <v>70276</v>
      </c>
      <c r="I236" s="7" t="s">
        <v>70277</v>
      </c>
      <c r="J236" s="13"/>
      <c r="K236" s="13"/>
      <c r="L236" s="13"/>
      <c r="M236" s="13"/>
      <c r="N236" s="13"/>
      <c r="O236" s="13"/>
      <c r="P236" s="13"/>
      <c r="Q236" s="13"/>
      <c r="R236" s="13"/>
      <c r="S236" s="13"/>
      <c r="T236" s="13"/>
      <c r="U236" s="13"/>
      <c r="V236" s="13"/>
    </row>
    <row r="237" spans="1:22" ht="13.2">
      <c r="A237" s="42" t="s">
        <v>70278</v>
      </c>
      <c r="B237" s="13" t="s">
        <v>3717</v>
      </c>
      <c r="C237" s="13" t="s">
        <v>3718</v>
      </c>
      <c r="D237" s="16" t="s">
        <v>3717</v>
      </c>
      <c r="E237" s="71" t="s">
        <v>3719</v>
      </c>
      <c r="F237" s="7" t="s">
        <v>3720</v>
      </c>
      <c r="G237" s="5" t="s">
        <v>3721</v>
      </c>
      <c r="H237" s="6" t="s">
        <v>3722</v>
      </c>
      <c r="I237" s="7" t="s">
        <v>3720</v>
      </c>
      <c r="J237" s="13"/>
      <c r="K237" s="13"/>
      <c r="L237" s="13"/>
      <c r="M237" s="13"/>
      <c r="N237" s="13"/>
      <c r="O237" s="13"/>
      <c r="P237" s="13"/>
      <c r="Q237" s="13"/>
      <c r="R237" s="13"/>
      <c r="S237" s="13"/>
      <c r="T237" s="13"/>
      <c r="U237" s="13"/>
      <c r="V237" s="13"/>
    </row>
    <row r="238" spans="1:22" ht="39.6">
      <c r="A238" s="42" t="s">
        <v>70279</v>
      </c>
      <c r="B238" s="13" t="s">
        <v>70280</v>
      </c>
      <c r="C238" s="13" t="s">
        <v>70280</v>
      </c>
      <c r="D238" s="46" t="s">
        <v>70281</v>
      </c>
      <c r="E238" s="46" t="s">
        <v>70282</v>
      </c>
      <c r="F238" s="46" t="s">
        <v>70280</v>
      </c>
      <c r="G238" s="5" t="s">
        <v>70283</v>
      </c>
      <c r="H238" s="6" t="s">
        <v>70284</v>
      </c>
      <c r="I238" s="7" t="s">
        <v>70285</v>
      </c>
      <c r="J238" s="13" t="s">
        <v>70286</v>
      </c>
      <c r="K238" s="13"/>
      <c r="L238" s="13"/>
      <c r="M238" s="13"/>
      <c r="N238" s="13"/>
      <c r="O238" s="13"/>
      <c r="P238" s="13"/>
      <c r="Q238" s="13"/>
      <c r="R238" s="13"/>
      <c r="S238" s="13"/>
      <c r="T238" s="13"/>
      <c r="U238" s="13"/>
      <c r="V238" s="13"/>
    </row>
    <row r="239" spans="1:22" ht="13.2">
      <c r="A239" s="42" t="s">
        <v>70287</v>
      </c>
      <c r="B239" s="46" t="s">
        <v>70288</v>
      </c>
      <c r="C239" s="46" t="s">
        <v>70289</v>
      </c>
      <c r="D239" s="46" t="s">
        <v>70290</v>
      </c>
      <c r="E239" s="46" t="s">
        <v>70291</v>
      </c>
      <c r="F239" s="46" t="s">
        <v>70292</v>
      </c>
      <c r="G239" s="47" t="s">
        <v>70293</v>
      </c>
      <c r="H239" s="6" t="s">
        <v>70294</v>
      </c>
      <c r="I239" s="7" t="s">
        <v>70295</v>
      </c>
      <c r="J239" s="13"/>
      <c r="K239" s="13"/>
      <c r="L239" s="13"/>
      <c r="M239" s="13"/>
      <c r="N239" s="13"/>
      <c r="O239" s="13"/>
      <c r="P239" s="13"/>
      <c r="Q239" s="13"/>
      <c r="R239" s="13"/>
      <c r="S239" s="13"/>
      <c r="T239" s="13"/>
      <c r="U239" s="13"/>
      <c r="V239" s="13"/>
    </row>
    <row r="240" spans="1:22" ht="26.4">
      <c r="A240" s="42" t="s">
        <v>70296</v>
      </c>
      <c r="B240" s="13" t="s">
        <v>70297</v>
      </c>
      <c r="C240" s="13" t="s">
        <v>70297</v>
      </c>
      <c r="D240" s="13" t="s">
        <v>70297</v>
      </c>
      <c r="E240" s="13" t="s">
        <v>70297</v>
      </c>
      <c r="F240" s="13" t="s">
        <v>70297</v>
      </c>
      <c r="G240" s="5" t="s">
        <v>70297</v>
      </c>
      <c r="H240" s="6" t="s">
        <v>70297</v>
      </c>
      <c r="I240" s="7" t="s">
        <v>70297</v>
      </c>
      <c r="J240" s="13"/>
      <c r="K240" s="13"/>
      <c r="L240" s="13"/>
      <c r="M240" s="13"/>
      <c r="N240" s="13"/>
      <c r="O240" s="13"/>
      <c r="P240" s="13"/>
      <c r="Q240" s="13"/>
      <c r="R240" s="13"/>
      <c r="S240" s="13"/>
      <c r="T240" s="13"/>
      <c r="U240" s="13"/>
      <c r="V240" s="13"/>
    </row>
    <row r="241" spans="1:22" ht="39.6">
      <c r="A241" s="42" t="s">
        <v>70298</v>
      </c>
      <c r="B241" s="4" t="s">
        <v>70299</v>
      </c>
      <c r="C241" s="4" t="s">
        <v>70299</v>
      </c>
      <c r="D241" s="4" t="s">
        <v>70299</v>
      </c>
      <c r="E241" s="4" t="s">
        <v>70299</v>
      </c>
      <c r="F241" s="4" t="s">
        <v>70299</v>
      </c>
      <c r="G241" s="3" t="s">
        <v>70299</v>
      </c>
      <c r="H241" s="6" t="s">
        <v>70299</v>
      </c>
      <c r="I241" s="7" t="s">
        <v>70299</v>
      </c>
      <c r="J241" s="13"/>
      <c r="K241" s="13"/>
      <c r="L241" s="13"/>
      <c r="M241" s="13"/>
      <c r="N241" s="13"/>
      <c r="O241" s="13"/>
      <c r="P241" s="13"/>
      <c r="Q241" s="13"/>
      <c r="R241" s="13"/>
      <c r="S241" s="13"/>
      <c r="T241" s="13"/>
      <c r="U241" s="13"/>
      <c r="V241" s="13"/>
    </row>
    <row r="242" spans="1:22" ht="26.4">
      <c r="A242" s="42" t="s">
        <v>70300</v>
      </c>
      <c r="B242" s="13" t="s">
        <v>70301</v>
      </c>
      <c r="C242" s="13" t="s">
        <v>70301</v>
      </c>
      <c r="D242" s="13" t="s">
        <v>70301</v>
      </c>
      <c r="E242" s="13" t="s">
        <v>70301</v>
      </c>
      <c r="F242" s="13" t="s">
        <v>70301</v>
      </c>
      <c r="G242" s="5" t="s">
        <v>70301</v>
      </c>
      <c r="H242" s="6" t="s">
        <v>70301</v>
      </c>
      <c r="I242" s="7" t="s">
        <v>70301</v>
      </c>
      <c r="J242" s="13"/>
      <c r="K242" s="13"/>
      <c r="L242" s="13"/>
      <c r="M242" s="13"/>
      <c r="N242" s="13"/>
      <c r="O242" s="13"/>
      <c r="P242" s="13"/>
      <c r="Q242" s="13"/>
      <c r="R242" s="13"/>
      <c r="S242" s="13"/>
      <c r="T242" s="13"/>
      <c r="U242" s="13"/>
      <c r="V242" s="13"/>
    </row>
    <row r="243" spans="1:22" ht="39.6">
      <c r="A243" s="42" t="s">
        <v>70302</v>
      </c>
      <c r="B243" s="4" t="s">
        <v>70299</v>
      </c>
      <c r="C243" s="4" t="s">
        <v>70299</v>
      </c>
      <c r="D243" s="4" t="s">
        <v>70299</v>
      </c>
      <c r="E243" s="4" t="s">
        <v>70299</v>
      </c>
      <c r="F243" s="4" t="s">
        <v>70299</v>
      </c>
      <c r="G243" s="3" t="s">
        <v>70299</v>
      </c>
      <c r="H243" s="6" t="s">
        <v>70299</v>
      </c>
      <c r="I243" s="7" t="s">
        <v>70299</v>
      </c>
      <c r="J243" s="13"/>
      <c r="K243" s="13"/>
      <c r="L243" s="13"/>
      <c r="M243" s="13"/>
      <c r="N243" s="13"/>
      <c r="O243" s="13"/>
      <c r="P243" s="13"/>
      <c r="Q243" s="13"/>
      <c r="R243" s="13"/>
      <c r="S243" s="13"/>
      <c r="T243" s="13"/>
      <c r="U243" s="13"/>
      <c r="V243" s="13"/>
    </row>
    <row r="244" spans="1:22" ht="26.4">
      <c r="A244" s="42" t="s">
        <v>70303</v>
      </c>
      <c r="B244" s="13" t="s">
        <v>70304</v>
      </c>
      <c r="C244" s="13" t="s">
        <v>70304</v>
      </c>
      <c r="D244" s="13" t="s">
        <v>70304</v>
      </c>
      <c r="E244" s="13" t="s">
        <v>70304</v>
      </c>
      <c r="F244" s="13" t="s">
        <v>70304</v>
      </c>
      <c r="G244" s="5" t="s">
        <v>70304</v>
      </c>
      <c r="H244" s="6" t="s">
        <v>70304</v>
      </c>
      <c r="I244" s="7" t="s">
        <v>70304</v>
      </c>
      <c r="J244" s="13"/>
      <c r="K244" s="13"/>
      <c r="L244" s="13"/>
      <c r="M244" s="13"/>
      <c r="N244" s="13"/>
      <c r="O244" s="13"/>
      <c r="P244" s="13"/>
      <c r="Q244" s="13"/>
      <c r="R244" s="13"/>
      <c r="S244" s="13"/>
      <c r="T244" s="13"/>
      <c r="U244" s="13"/>
      <c r="V244" s="13"/>
    </row>
    <row r="245" spans="1:22" ht="13.2">
      <c r="A245" s="42" t="s">
        <v>70305</v>
      </c>
      <c r="B245" s="46" t="s">
        <v>70306</v>
      </c>
      <c r="C245" s="46" t="s">
        <v>70307</v>
      </c>
      <c r="D245" s="46" t="s">
        <v>70308</v>
      </c>
      <c r="E245" s="46" t="s">
        <v>70309</v>
      </c>
      <c r="F245" s="46" t="s">
        <v>70310</v>
      </c>
      <c r="G245" s="47" t="s">
        <v>70311</v>
      </c>
      <c r="H245" s="6" t="s">
        <v>70312</v>
      </c>
      <c r="I245" s="7" t="s">
        <v>70313</v>
      </c>
      <c r="J245" s="13"/>
      <c r="K245" s="13"/>
      <c r="L245" s="13"/>
      <c r="M245" s="13"/>
      <c r="N245" s="13"/>
      <c r="O245" s="13"/>
      <c r="P245" s="13"/>
      <c r="Q245" s="13"/>
      <c r="R245" s="13"/>
      <c r="S245" s="13"/>
      <c r="T245" s="13"/>
      <c r="U245" s="13"/>
      <c r="V245" s="13"/>
    </row>
    <row r="246" spans="1:22" ht="26.4">
      <c r="A246" s="42" t="s">
        <v>70314</v>
      </c>
      <c r="B246" s="13" t="s">
        <v>70315</v>
      </c>
      <c r="C246" s="13" t="s">
        <v>70315</v>
      </c>
      <c r="D246" s="13" t="s">
        <v>70315</v>
      </c>
      <c r="E246" s="13" t="s">
        <v>70315</v>
      </c>
      <c r="F246" s="13" t="s">
        <v>70315</v>
      </c>
      <c r="G246" s="5" t="s">
        <v>70315</v>
      </c>
      <c r="H246" s="6" t="s">
        <v>70315</v>
      </c>
      <c r="I246" s="7" t="s">
        <v>70315</v>
      </c>
      <c r="J246" s="13"/>
      <c r="K246" s="13"/>
      <c r="L246" s="13"/>
      <c r="M246" s="13"/>
      <c r="N246" s="13"/>
      <c r="O246" s="13"/>
      <c r="P246" s="13"/>
      <c r="Q246" s="13"/>
      <c r="R246" s="13"/>
      <c r="S246" s="13"/>
      <c r="T246" s="13"/>
      <c r="U246" s="13"/>
      <c r="V246" s="13"/>
    </row>
    <row r="247" spans="1:22" ht="39.6">
      <c r="A247" s="42" t="s">
        <v>70316</v>
      </c>
      <c r="B247" s="4" t="s">
        <v>70299</v>
      </c>
      <c r="C247" s="4" t="s">
        <v>70299</v>
      </c>
      <c r="D247" s="4" t="s">
        <v>70299</v>
      </c>
      <c r="E247" s="4" t="s">
        <v>70299</v>
      </c>
      <c r="F247" s="4" t="s">
        <v>70299</v>
      </c>
      <c r="G247" s="3" t="s">
        <v>70299</v>
      </c>
      <c r="H247" s="6" t="s">
        <v>70299</v>
      </c>
      <c r="I247" s="7" t="s">
        <v>70299</v>
      </c>
      <c r="J247" s="13"/>
      <c r="K247" s="13"/>
      <c r="L247" s="13"/>
      <c r="M247" s="13"/>
      <c r="N247" s="13"/>
      <c r="O247" s="13"/>
      <c r="P247" s="13"/>
      <c r="Q247" s="13"/>
      <c r="R247" s="13"/>
      <c r="S247" s="13"/>
      <c r="T247" s="13"/>
      <c r="U247" s="13"/>
      <c r="V247" s="13"/>
    </row>
    <row r="248" spans="1:22" ht="13.2">
      <c r="A248" s="42" t="s">
        <v>70317</v>
      </c>
      <c r="B248" s="46" t="s">
        <v>70318</v>
      </c>
      <c r="C248" s="46" t="s">
        <v>70319</v>
      </c>
      <c r="D248" s="46" t="s">
        <v>70320</v>
      </c>
      <c r="E248" s="46" t="s">
        <v>70321</v>
      </c>
      <c r="F248" s="46" t="s">
        <v>70322</v>
      </c>
      <c r="G248" s="47" t="s">
        <v>70323</v>
      </c>
      <c r="H248" s="6" t="s">
        <v>70324</v>
      </c>
      <c r="I248" s="7" t="s">
        <v>70325</v>
      </c>
      <c r="J248" s="13"/>
      <c r="K248" s="13"/>
      <c r="L248" s="13"/>
      <c r="M248" s="13"/>
      <c r="N248" s="13"/>
      <c r="O248" s="13"/>
      <c r="P248" s="13"/>
      <c r="Q248" s="13"/>
      <c r="R248" s="13"/>
      <c r="S248" s="13"/>
      <c r="T248" s="13"/>
      <c r="U248" s="13"/>
      <c r="V248" s="13"/>
    </row>
    <row r="249" spans="1:22" ht="13.2">
      <c r="A249" s="42" t="s">
        <v>70326</v>
      </c>
      <c r="B249" s="46" t="s">
        <v>70327</v>
      </c>
      <c r="C249" s="46" t="s">
        <v>70328</v>
      </c>
      <c r="D249" s="46" t="s">
        <v>70329</v>
      </c>
      <c r="E249" s="46" t="s">
        <v>70330</v>
      </c>
      <c r="F249" s="46" t="s">
        <v>70331</v>
      </c>
      <c r="G249" s="47" t="s">
        <v>70332</v>
      </c>
      <c r="H249" s="6" t="s">
        <v>70333</v>
      </c>
      <c r="I249" s="7" t="s">
        <v>70334</v>
      </c>
      <c r="J249" s="13"/>
      <c r="K249" s="13"/>
      <c r="L249" s="13"/>
      <c r="M249" s="13"/>
      <c r="N249" s="13"/>
      <c r="O249" s="13"/>
      <c r="P249" s="13"/>
      <c r="Q249" s="13"/>
      <c r="R249" s="13"/>
      <c r="S249" s="13"/>
      <c r="T249" s="13"/>
      <c r="U249" s="13"/>
      <c r="V249" s="13"/>
    </row>
    <row r="250" spans="1:22" ht="26.4">
      <c r="A250" s="42" t="s">
        <v>70335</v>
      </c>
      <c r="B250" s="46" t="s">
        <v>70336</v>
      </c>
      <c r="C250" s="46" t="s">
        <v>70337</v>
      </c>
      <c r="D250" s="46" t="s">
        <v>70338</v>
      </c>
      <c r="E250" s="46" t="s">
        <v>70339</v>
      </c>
      <c r="F250" s="46" t="s">
        <v>70340</v>
      </c>
      <c r="G250" s="47" t="s">
        <v>70341</v>
      </c>
      <c r="H250" s="6" t="s">
        <v>70342</v>
      </c>
      <c r="I250" s="7" t="s">
        <v>70343</v>
      </c>
      <c r="J250" s="13"/>
      <c r="K250" s="13"/>
      <c r="L250" s="13"/>
      <c r="M250" s="13"/>
      <c r="N250" s="13"/>
      <c r="O250" s="13"/>
      <c r="P250" s="13"/>
      <c r="Q250" s="13"/>
      <c r="R250" s="13"/>
      <c r="S250" s="13"/>
      <c r="T250" s="13"/>
      <c r="U250" s="13"/>
      <c r="V250" s="13"/>
    </row>
    <row r="251" spans="1:22" ht="13.2">
      <c r="A251" s="42" t="s">
        <v>70344</v>
      </c>
      <c r="B251" s="46" t="s">
        <v>70345</v>
      </c>
      <c r="C251" s="46" t="s">
        <v>70346</v>
      </c>
      <c r="D251" s="46" t="s">
        <v>70347</v>
      </c>
      <c r="E251" s="46" t="s">
        <v>70348</v>
      </c>
      <c r="F251" s="46" t="s">
        <v>70331</v>
      </c>
      <c r="G251" s="47" t="s">
        <v>70332</v>
      </c>
      <c r="H251" s="6" t="s">
        <v>70333</v>
      </c>
      <c r="I251" s="7" t="s">
        <v>70349</v>
      </c>
      <c r="J251" s="13"/>
      <c r="K251" s="13"/>
      <c r="L251" s="13"/>
      <c r="M251" s="13"/>
      <c r="N251" s="13"/>
      <c r="O251" s="13"/>
      <c r="P251" s="13"/>
      <c r="Q251" s="13"/>
      <c r="R251" s="13"/>
      <c r="S251" s="13"/>
      <c r="T251" s="13"/>
      <c r="U251" s="13"/>
      <c r="V251" s="13"/>
    </row>
    <row r="252" spans="1:22" ht="13.2">
      <c r="A252" s="42" t="s">
        <v>70350</v>
      </c>
      <c r="B252" s="46" t="s">
        <v>70351</v>
      </c>
      <c r="C252" s="46" t="s">
        <v>70352</v>
      </c>
      <c r="D252" s="46" t="s">
        <v>70353</v>
      </c>
      <c r="E252" s="46" t="s">
        <v>70354</v>
      </c>
      <c r="F252" s="46" t="s">
        <v>70355</v>
      </c>
      <c r="G252" s="47" t="s">
        <v>70332</v>
      </c>
      <c r="H252" s="6" t="s">
        <v>70356</v>
      </c>
      <c r="I252" s="7" t="s">
        <v>70357</v>
      </c>
      <c r="J252" s="13"/>
      <c r="K252" s="13"/>
      <c r="L252" s="13"/>
      <c r="M252" s="13"/>
      <c r="N252" s="13"/>
      <c r="O252" s="13"/>
      <c r="P252" s="13"/>
      <c r="Q252" s="13"/>
      <c r="R252" s="13"/>
      <c r="S252" s="13"/>
      <c r="T252" s="13"/>
      <c r="U252" s="13"/>
      <c r="V252" s="13"/>
    </row>
    <row r="253" spans="1:22" ht="13.2">
      <c r="A253" s="42" t="s">
        <v>70358</v>
      </c>
      <c r="B253" s="46" t="s">
        <v>70359</v>
      </c>
      <c r="C253" s="46" t="s">
        <v>70360</v>
      </c>
      <c r="D253" s="46" t="s">
        <v>2439</v>
      </c>
      <c r="E253" s="46" t="s">
        <v>70361</v>
      </c>
      <c r="F253" s="46" t="s">
        <v>70362</v>
      </c>
      <c r="G253" s="47" t="s">
        <v>2419</v>
      </c>
      <c r="H253" s="6" t="s">
        <v>70363</v>
      </c>
      <c r="I253" s="7" t="s">
        <v>70364</v>
      </c>
      <c r="J253" s="13"/>
      <c r="K253" s="13"/>
      <c r="L253" s="13"/>
      <c r="M253" s="13"/>
      <c r="N253" s="13"/>
      <c r="O253" s="13"/>
      <c r="P253" s="13"/>
      <c r="Q253" s="13"/>
      <c r="R253" s="13"/>
      <c r="S253" s="13"/>
      <c r="T253" s="13"/>
      <c r="U253" s="13"/>
      <c r="V253" s="13"/>
    </row>
    <row r="254" spans="1:22" ht="26.4">
      <c r="A254" s="42" t="s">
        <v>70365</v>
      </c>
      <c r="B254" s="13" t="s">
        <v>70366</v>
      </c>
      <c r="C254" s="13" t="s">
        <v>70367</v>
      </c>
      <c r="D254" s="16" t="s">
        <v>70368</v>
      </c>
      <c r="E254" s="71" t="s">
        <v>70369</v>
      </c>
      <c r="F254" s="7" t="s">
        <v>70370</v>
      </c>
      <c r="G254" s="5" t="s">
        <v>67594</v>
      </c>
      <c r="H254" s="6" t="s">
        <v>70371</v>
      </c>
      <c r="I254" s="7" t="s">
        <v>70372</v>
      </c>
      <c r="J254" s="4" t="s">
        <v>70373</v>
      </c>
      <c r="K254" s="4"/>
      <c r="L254" s="13" t="s">
        <v>57</v>
      </c>
      <c r="M254" s="13"/>
      <c r="N254" s="13"/>
      <c r="O254" s="13"/>
      <c r="P254" s="13"/>
      <c r="Q254" s="13"/>
      <c r="R254" s="13"/>
      <c r="S254" s="13"/>
      <c r="T254" s="13"/>
      <c r="U254" s="13"/>
      <c r="V254" s="13"/>
    </row>
    <row r="255" spans="1:22" ht="26.4">
      <c r="A255" s="42" t="s">
        <v>70374</v>
      </c>
      <c r="B255" s="13" t="s">
        <v>70375</v>
      </c>
      <c r="C255" s="13" t="s">
        <v>70376</v>
      </c>
      <c r="D255" s="16" t="s">
        <v>70377</v>
      </c>
      <c r="E255" s="71" t="s">
        <v>70378</v>
      </c>
      <c r="F255" s="7" t="s">
        <v>70379</v>
      </c>
      <c r="G255" s="5" t="s">
        <v>70380</v>
      </c>
      <c r="H255" s="6" t="s">
        <v>70381</v>
      </c>
      <c r="I255" s="7" t="s">
        <v>70382</v>
      </c>
      <c r="J255" s="13"/>
      <c r="K255" s="13"/>
      <c r="L255" s="13" t="s">
        <v>57</v>
      </c>
      <c r="M255" s="13"/>
      <c r="N255" s="13"/>
      <c r="O255" s="13"/>
      <c r="P255" s="13"/>
      <c r="Q255" s="13"/>
      <c r="R255" s="13"/>
      <c r="S255" s="13"/>
      <c r="T255" s="13"/>
      <c r="U255" s="13"/>
      <c r="V255" s="13"/>
    </row>
    <row r="256" spans="1:22" ht="26.4">
      <c r="A256" s="42" t="s">
        <v>70383</v>
      </c>
      <c r="B256" s="13" t="s">
        <v>70384</v>
      </c>
      <c r="C256" s="13" t="s">
        <v>70385</v>
      </c>
      <c r="D256" s="13" t="s">
        <v>70386</v>
      </c>
      <c r="E256" s="13" t="s">
        <v>70387</v>
      </c>
      <c r="F256" s="13" t="s">
        <v>70388</v>
      </c>
      <c r="G256" s="5" t="s">
        <v>70389</v>
      </c>
      <c r="H256" s="6" t="s">
        <v>70390</v>
      </c>
      <c r="I256" s="7" t="s">
        <v>70391</v>
      </c>
      <c r="J256" s="13"/>
      <c r="K256" s="13"/>
      <c r="L256" s="13"/>
      <c r="M256" s="13"/>
      <c r="N256" s="13"/>
      <c r="O256" s="13"/>
      <c r="P256" s="13"/>
      <c r="Q256" s="13"/>
      <c r="R256" s="13"/>
      <c r="S256" s="13"/>
      <c r="T256" s="13"/>
      <c r="U256" s="13"/>
      <c r="V256" s="13"/>
    </row>
    <row r="257" spans="1:22" ht="13.2">
      <c r="A257" s="42" t="s">
        <v>70392</v>
      </c>
      <c r="B257" s="13" t="s">
        <v>70393</v>
      </c>
      <c r="C257" s="13" t="s">
        <v>70394</v>
      </c>
      <c r="D257" s="16" t="s">
        <v>70395</v>
      </c>
      <c r="E257" s="71" t="s">
        <v>70396</v>
      </c>
      <c r="F257" s="7" t="s">
        <v>70397</v>
      </c>
      <c r="G257" s="5" t="s">
        <v>13440</v>
      </c>
      <c r="H257" s="6" t="s">
        <v>13441</v>
      </c>
      <c r="I257" s="7" t="s">
        <v>70398</v>
      </c>
      <c r="J257" s="13" t="s">
        <v>17</v>
      </c>
      <c r="K257" s="13"/>
      <c r="L257" s="13" t="s">
        <v>57</v>
      </c>
      <c r="M257" s="13"/>
      <c r="N257" s="13"/>
      <c r="O257" s="13"/>
      <c r="P257" s="13"/>
      <c r="Q257" s="13"/>
      <c r="R257" s="13"/>
      <c r="S257" s="13"/>
      <c r="T257" s="13"/>
      <c r="U257" s="13"/>
      <c r="V257" s="13"/>
    </row>
    <row r="258" spans="1:22" ht="26.4">
      <c r="A258" s="42" t="s">
        <v>70399</v>
      </c>
      <c r="B258" s="46" t="s">
        <v>70400</v>
      </c>
      <c r="C258" s="46" t="s">
        <v>70401</v>
      </c>
      <c r="D258" s="46" t="s">
        <v>70402</v>
      </c>
      <c r="E258" s="46" t="s">
        <v>70403</v>
      </c>
      <c r="F258" s="46" t="s">
        <v>70404</v>
      </c>
      <c r="G258" s="47" t="s">
        <v>70405</v>
      </c>
      <c r="H258" s="6" t="s">
        <v>70406</v>
      </c>
      <c r="I258" s="7" t="s">
        <v>70407</v>
      </c>
      <c r="J258" s="13"/>
      <c r="K258" s="13"/>
      <c r="L258" s="13"/>
      <c r="M258" s="13"/>
      <c r="N258" s="13"/>
      <c r="O258" s="13"/>
      <c r="P258" s="13"/>
      <c r="Q258" s="13"/>
      <c r="R258" s="13"/>
      <c r="S258" s="13"/>
      <c r="T258" s="13"/>
      <c r="U258" s="13"/>
      <c r="V258" s="13"/>
    </row>
    <row r="259" spans="1:22" ht="40.200000000000003">
      <c r="A259" s="42" t="s">
        <v>70408</v>
      </c>
      <c r="B259" s="25" t="s">
        <v>70409</v>
      </c>
      <c r="C259" s="13" t="s">
        <v>70410</v>
      </c>
      <c r="D259" s="16" t="s">
        <v>70411</v>
      </c>
      <c r="E259" s="17" t="s">
        <v>70412</v>
      </c>
      <c r="F259" s="7" t="s">
        <v>70413</v>
      </c>
      <c r="G259" s="47" t="s">
        <v>70414</v>
      </c>
      <c r="H259" s="6" t="s">
        <v>70415</v>
      </c>
      <c r="I259" s="7" t="s">
        <v>70416</v>
      </c>
      <c r="J259" s="13"/>
      <c r="K259" s="13"/>
      <c r="L259" s="13" t="s">
        <v>57</v>
      </c>
      <c r="M259" s="13"/>
      <c r="N259" s="13"/>
      <c r="O259" s="13"/>
      <c r="P259" s="13"/>
      <c r="Q259" s="13"/>
      <c r="R259" s="13"/>
      <c r="S259" s="13"/>
      <c r="T259" s="13"/>
      <c r="U259" s="13"/>
      <c r="V259" s="13"/>
    </row>
    <row r="260" spans="1:22" ht="52.8">
      <c r="A260" s="191" t="s">
        <v>70417</v>
      </c>
      <c r="B260" s="47" t="s">
        <v>70418</v>
      </c>
      <c r="C260" s="13" t="s">
        <v>70419</v>
      </c>
      <c r="D260" s="16" t="s">
        <v>70420</v>
      </c>
      <c r="E260" s="47" t="s">
        <v>70421</v>
      </c>
      <c r="F260" s="46" t="s">
        <v>70422</v>
      </c>
      <c r="G260" s="47" t="s">
        <v>70423</v>
      </c>
      <c r="H260" s="6" t="s">
        <v>70424</v>
      </c>
      <c r="I260" s="7" t="s">
        <v>70425</v>
      </c>
      <c r="J260" s="13" t="s">
        <v>70426</v>
      </c>
      <c r="K260" s="13"/>
      <c r="L260" s="13"/>
      <c r="M260" s="13"/>
      <c r="N260" s="13"/>
      <c r="O260" s="13"/>
      <c r="P260" s="13"/>
      <c r="Q260" s="13"/>
      <c r="R260" s="13"/>
      <c r="S260" s="13"/>
      <c r="T260" s="13"/>
      <c r="U260" s="13"/>
      <c r="V260" s="13"/>
    </row>
    <row r="261" spans="1:22" ht="13.2">
      <c r="A261" s="42" t="s">
        <v>70427</v>
      </c>
      <c r="B261" s="13" t="s">
        <v>70428</v>
      </c>
      <c r="C261" s="13" t="s">
        <v>70429</v>
      </c>
      <c r="D261" s="16" t="s">
        <v>70430</v>
      </c>
      <c r="E261" s="71" t="s">
        <v>70431</v>
      </c>
      <c r="F261" s="7" t="s">
        <v>70432</v>
      </c>
      <c r="G261" s="5" t="s">
        <v>70433</v>
      </c>
      <c r="H261" s="6" t="s">
        <v>70434</v>
      </c>
      <c r="I261" s="7" t="s">
        <v>70431</v>
      </c>
      <c r="J261" s="13" t="s">
        <v>17</v>
      </c>
      <c r="K261" s="13"/>
      <c r="L261" s="13" t="s">
        <v>57</v>
      </c>
      <c r="M261" s="13"/>
      <c r="N261" s="13"/>
      <c r="O261" s="13"/>
      <c r="P261" s="13"/>
      <c r="Q261" s="13"/>
      <c r="R261" s="13"/>
      <c r="S261" s="13"/>
      <c r="T261" s="13"/>
      <c r="U261" s="13"/>
      <c r="V261" s="13"/>
    </row>
    <row r="262" spans="1:22" ht="13.2">
      <c r="A262" s="42" t="s">
        <v>70435</v>
      </c>
      <c r="B262" s="13" t="s">
        <v>4672</v>
      </c>
      <c r="C262" s="13" t="s">
        <v>4673</v>
      </c>
      <c r="D262" s="16" t="s">
        <v>4672</v>
      </c>
      <c r="E262" s="71" t="s">
        <v>4674</v>
      </c>
      <c r="F262" s="7" t="s">
        <v>4672</v>
      </c>
      <c r="G262" s="5" t="s">
        <v>4675</v>
      </c>
      <c r="H262" s="6" t="s">
        <v>4676</v>
      </c>
      <c r="I262" s="7" t="s">
        <v>4672</v>
      </c>
      <c r="J262" s="13" t="s">
        <v>17</v>
      </c>
      <c r="K262" s="13"/>
      <c r="L262" s="13" t="s">
        <v>57</v>
      </c>
      <c r="M262" s="13"/>
      <c r="N262" s="13"/>
      <c r="O262" s="13"/>
      <c r="P262" s="13"/>
      <c r="Q262" s="13"/>
      <c r="R262" s="13"/>
      <c r="S262" s="13"/>
      <c r="T262" s="13"/>
      <c r="U262" s="13"/>
      <c r="V262" s="13"/>
    </row>
    <row r="263" spans="1:22" ht="39.6">
      <c r="A263" s="42" t="s">
        <v>70436</v>
      </c>
      <c r="B263" s="13" t="s">
        <v>70437</v>
      </c>
      <c r="C263" s="13" t="s">
        <v>70438</v>
      </c>
      <c r="D263" s="16" t="s">
        <v>70439</v>
      </c>
      <c r="E263" s="71" t="s">
        <v>70440</v>
      </c>
      <c r="F263" s="7" t="s">
        <v>70441</v>
      </c>
      <c r="G263" s="47" t="s">
        <v>70442</v>
      </c>
      <c r="H263" s="6" t="s">
        <v>70443</v>
      </c>
      <c r="I263" s="7" t="s">
        <v>70444</v>
      </c>
      <c r="J263" s="13"/>
      <c r="K263" s="13"/>
      <c r="L263" s="13" t="s">
        <v>57</v>
      </c>
      <c r="M263" s="13"/>
      <c r="N263" s="13"/>
      <c r="O263" s="13"/>
      <c r="P263" s="13"/>
      <c r="Q263" s="13"/>
      <c r="R263" s="13"/>
      <c r="S263" s="13"/>
      <c r="T263" s="13"/>
      <c r="U263" s="13"/>
      <c r="V263" s="13"/>
    </row>
    <row r="264" spans="1:22" ht="39.6">
      <c r="A264" s="42" t="s">
        <v>70445</v>
      </c>
      <c r="B264" s="13" t="s">
        <v>70446</v>
      </c>
      <c r="C264" s="13" t="s">
        <v>70447</v>
      </c>
      <c r="D264" s="16" t="s">
        <v>70448</v>
      </c>
      <c r="E264" s="71" t="s">
        <v>70449</v>
      </c>
      <c r="F264" s="7" t="s">
        <v>70450</v>
      </c>
      <c r="G264" s="5" t="s">
        <v>70451</v>
      </c>
      <c r="H264" s="6" t="s">
        <v>70452</v>
      </c>
      <c r="I264" s="7" t="s">
        <v>70453</v>
      </c>
      <c r="J264" s="13" t="s">
        <v>17</v>
      </c>
      <c r="K264" s="13"/>
      <c r="L264" s="13" t="s">
        <v>57</v>
      </c>
      <c r="M264" s="13"/>
      <c r="N264" s="13"/>
      <c r="O264" s="13"/>
      <c r="P264" s="13"/>
      <c r="Q264" s="13"/>
      <c r="R264" s="13"/>
      <c r="S264" s="13"/>
      <c r="T264" s="13"/>
      <c r="U264" s="13"/>
      <c r="V264" s="13"/>
    </row>
    <row r="265" spans="1:22" ht="13.2">
      <c r="A265" s="42" t="s">
        <v>70454</v>
      </c>
      <c r="B265" s="13" t="s">
        <v>70455</v>
      </c>
      <c r="C265" s="13" t="s">
        <v>70456</v>
      </c>
      <c r="D265" s="16" t="s">
        <v>5325</v>
      </c>
      <c r="E265" s="71" t="s">
        <v>70457</v>
      </c>
      <c r="F265" s="7" t="s">
        <v>70458</v>
      </c>
      <c r="G265" s="5" t="s">
        <v>5328</v>
      </c>
      <c r="H265" s="6" t="s">
        <v>70459</v>
      </c>
      <c r="I265" s="7" t="s">
        <v>70460</v>
      </c>
      <c r="J265" s="13" t="s">
        <v>17</v>
      </c>
      <c r="K265" s="13"/>
      <c r="L265" s="13" t="s">
        <v>57</v>
      </c>
      <c r="M265" s="13"/>
      <c r="N265" s="13"/>
      <c r="O265" s="13"/>
      <c r="P265" s="13"/>
      <c r="Q265" s="13"/>
      <c r="R265" s="13"/>
      <c r="S265" s="13"/>
      <c r="T265" s="13"/>
      <c r="U265" s="13"/>
      <c r="V265" s="13"/>
    </row>
    <row r="266" spans="1:22" ht="13.2">
      <c r="A266" s="42" t="s">
        <v>70461</v>
      </c>
      <c r="B266" s="13" t="s">
        <v>70462</v>
      </c>
      <c r="C266" s="13" t="s">
        <v>70463</v>
      </c>
      <c r="D266" s="16" t="s">
        <v>2513</v>
      </c>
      <c r="E266" s="71" t="s">
        <v>70464</v>
      </c>
      <c r="F266" s="7" t="s">
        <v>70465</v>
      </c>
      <c r="G266" s="5" t="s">
        <v>2508</v>
      </c>
      <c r="H266" s="6" t="s">
        <v>70466</v>
      </c>
      <c r="I266" s="7" t="s">
        <v>70464</v>
      </c>
      <c r="J266" s="13" t="s">
        <v>17</v>
      </c>
      <c r="K266" s="13"/>
      <c r="L266" s="13" t="s">
        <v>57</v>
      </c>
      <c r="M266" s="13"/>
      <c r="N266" s="13"/>
      <c r="O266" s="13"/>
      <c r="P266" s="13"/>
      <c r="Q266" s="13"/>
      <c r="R266" s="13"/>
      <c r="S266" s="13"/>
      <c r="T266" s="13"/>
      <c r="U266" s="13"/>
      <c r="V266" s="13"/>
    </row>
    <row r="267" spans="1:22" ht="13.2">
      <c r="A267" s="42" t="s">
        <v>70467</v>
      </c>
      <c r="B267" s="13" t="s">
        <v>70468</v>
      </c>
      <c r="C267" s="13" t="s">
        <v>70469</v>
      </c>
      <c r="D267" s="16" t="s">
        <v>70470</v>
      </c>
      <c r="E267" s="71" t="s">
        <v>70471</v>
      </c>
      <c r="F267" s="7" t="s">
        <v>70472</v>
      </c>
      <c r="G267" s="5" t="s">
        <v>70473</v>
      </c>
      <c r="H267" s="6" t="s">
        <v>70474</v>
      </c>
      <c r="I267" s="7" t="s">
        <v>70475</v>
      </c>
      <c r="J267" s="13" t="s">
        <v>17</v>
      </c>
      <c r="K267" s="13"/>
      <c r="L267" s="13" t="s">
        <v>57</v>
      </c>
      <c r="M267" s="13"/>
      <c r="N267" s="13"/>
      <c r="O267" s="13"/>
      <c r="P267" s="13"/>
      <c r="Q267" s="13"/>
      <c r="R267" s="13"/>
      <c r="S267" s="13"/>
      <c r="T267" s="13"/>
      <c r="U267" s="13"/>
      <c r="V267" s="13"/>
    </row>
    <row r="268" spans="1:22" ht="13.2">
      <c r="A268" s="42" t="s">
        <v>70476</v>
      </c>
      <c r="B268" s="13" t="s">
        <v>70477</v>
      </c>
      <c r="C268" s="13" t="s">
        <v>70478</v>
      </c>
      <c r="D268" s="16" t="s">
        <v>70479</v>
      </c>
      <c r="E268" s="71" t="s">
        <v>70480</v>
      </c>
      <c r="F268" s="7" t="s">
        <v>70481</v>
      </c>
      <c r="G268" s="5" t="s">
        <v>70482</v>
      </c>
      <c r="H268" s="6" t="s">
        <v>70483</v>
      </c>
      <c r="I268" s="7" t="s">
        <v>70484</v>
      </c>
      <c r="J268" s="13" t="s">
        <v>17</v>
      </c>
      <c r="K268" s="13"/>
      <c r="L268" s="13" t="s">
        <v>57</v>
      </c>
      <c r="M268" s="13"/>
      <c r="N268" s="13"/>
      <c r="O268" s="13"/>
      <c r="P268" s="13"/>
      <c r="Q268" s="13"/>
      <c r="R268" s="13"/>
      <c r="S268" s="13"/>
      <c r="T268" s="13"/>
      <c r="U268" s="13"/>
      <c r="V268" s="13"/>
    </row>
    <row r="269" spans="1:22" ht="13.2">
      <c r="A269" s="42" t="s">
        <v>70485</v>
      </c>
      <c r="B269" s="13" t="s">
        <v>70486</v>
      </c>
      <c r="C269" s="13" t="s">
        <v>70487</v>
      </c>
      <c r="D269" s="16" t="s">
        <v>70488</v>
      </c>
      <c r="E269" s="71" t="s">
        <v>70489</v>
      </c>
      <c r="F269" s="7" t="s">
        <v>70490</v>
      </c>
      <c r="G269" s="5" t="s">
        <v>70491</v>
      </c>
      <c r="H269" s="6" t="s">
        <v>70492</v>
      </c>
      <c r="I269" s="7" t="s">
        <v>70493</v>
      </c>
      <c r="J269" s="13" t="s">
        <v>17</v>
      </c>
      <c r="K269" s="13"/>
      <c r="L269" s="13" t="s">
        <v>57</v>
      </c>
      <c r="M269" s="13"/>
      <c r="N269" s="13"/>
      <c r="O269" s="13"/>
      <c r="P269" s="13"/>
      <c r="Q269" s="13"/>
      <c r="R269" s="13"/>
      <c r="S269" s="13"/>
      <c r="T269" s="13"/>
      <c r="U269" s="13"/>
      <c r="V269" s="13"/>
    </row>
    <row r="270" spans="1:22" ht="13.2">
      <c r="A270" s="42" t="s">
        <v>70494</v>
      </c>
      <c r="B270" s="13" t="s">
        <v>4348</v>
      </c>
      <c r="C270" s="13" t="s">
        <v>6020</v>
      </c>
      <c r="D270" s="16" t="s">
        <v>70495</v>
      </c>
      <c r="E270" s="71" t="s">
        <v>4351</v>
      </c>
      <c r="F270" s="7" t="s">
        <v>4352</v>
      </c>
      <c r="G270" s="5" t="s">
        <v>4353</v>
      </c>
      <c r="H270" s="6" t="s">
        <v>16790</v>
      </c>
      <c r="I270" s="7" t="s">
        <v>4355</v>
      </c>
      <c r="J270" s="13" t="s">
        <v>17</v>
      </c>
      <c r="K270" s="13"/>
      <c r="L270" s="13" t="s">
        <v>57</v>
      </c>
      <c r="M270" s="13"/>
      <c r="N270" s="13"/>
      <c r="O270" s="13"/>
      <c r="P270" s="13"/>
      <c r="Q270" s="13"/>
      <c r="R270" s="13"/>
      <c r="S270" s="13"/>
      <c r="T270" s="13"/>
      <c r="U270" s="13"/>
      <c r="V270" s="13"/>
    </row>
    <row r="271" spans="1:22" ht="13.2">
      <c r="A271" s="42" t="s">
        <v>70496</v>
      </c>
      <c r="B271" s="13" t="s">
        <v>70497</v>
      </c>
      <c r="C271" s="13" t="s">
        <v>70498</v>
      </c>
      <c r="D271" s="16" t="s">
        <v>70499</v>
      </c>
      <c r="E271" s="71" t="s">
        <v>70500</v>
      </c>
      <c r="F271" s="7" t="s">
        <v>70501</v>
      </c>
      <c r="G271" s="5" t="s">
        <v>70502</v>
      </c>
      <c r="H271" s="6" t="s">
        <v>70503</v>
      </c>
      <c r="I271" s="7" t="s">
        <v>70504</v>
      </c>
      <c r="J271" s="13" t="s">
        <v>17</v>
      </c>
      <c r="K271" s="13"/>
      <c r="L271" s="13" t="s">
        <v>57</v>
      </c>
      <c r="M271" s="13"/>
      <c r="N271" s="13"/>
      <c r="O271" s="13"/>
      <c r="P271" s="13"/>
      <c r="Q271" s="13"/>
      <c r="R271" s="13"/>
      <c r="S271" s="13"/>
      <c r="T271" s="13"/>
      <c r="U271" s="13"/>
      <c r="V271" s="13"/>
    </row>
    <row r="272" spans="1:22" ht="13.2">
      <c r="A272" s="42" t="s">
        <v>70505</v>
      </c>
      <c r="B272" s="13" t="s">
        <v>70468</v>
      </c>
      <c r="C272" s="13" t="s">
        <v>70469</v>
      </c>
      <c r="D272" s="16" t="s">
        <v>70470</v>
      </c>
      <c r="E272" s="71" t="s">
        <v>70471</v>
      </c>
      <c r="F272" s="7" t="s">
        <v>70472</v>
      </c>
      <c r="G272" s="5" t="s">
        <v>70473</v>
      </c>
      <c r="H272" s="6" t="s">
        <v>70474</v>
      </c>
      <c r="I272" s="7" t="s">
        <v>70475</v>
      </c>
      <c r="J272" s="13" t="s">
        <v>17</v>
      </c>
      <c r="K272" s="13"/>
      <c r="L272" s="13" t="s">
        <v>57</v>
      </c>
      <c r="M272" s="13"/>
      <c r="N272" s="13"/>
      <c r="O272" s="13"/>
      <c r="P272" s="13"/>
      <c r="Q272" s="13"/>
      <c r="R272" s="13"/>
      <c r="S272" s="13"/>
      <c r="T272" s="13"/>
      <c r="U272" s="13"/>
      <c r="V272" s="13"/>
    </row>
    <row r="273" spans="1:22" ht="13.2">
      <c r="A273" s="42" t="s">
        <v>70506</v>
      </c>
      <c r="B273" s="13" t="s">
        <v>16811</v>
      </c>
      <c r="C273" s="13" t="s">
        <v>16812</v>
      </c>
      <c r="D273" s="16" t="s">
        <v>70507</v>
      </c>
      <c r="E273" s="71" t="s">
        <v>16814</v>
      </c>
      <c r="F273" s="7" t="s">
        <v>16815</v>
      </c>
      <c r="G273" s="5" t="s">
        <v>16816</v>
      </c>
      <c r="H273" s="6" t="s">
        <v>16817</v>
      </c>
      <c r="I273" s="7" t="s">
        <v>16814</v>
      </c>
      <c r="J273" s="13" t="s">
        <v>17</v>
      </c>
      <c r="K273" s="13"/>
      <c r="L273" s="13" t="s">
        <v>57</v>
      </c>
      <c r="M273" s="13"/>
      <c r="N273" s="13"/>
      <c r="O273" s="13"/>
      <c r="P273" s="13"/>
      <c r="Q273" s="13"/>
      <c r="R273" s="13"/>
      <c r="S273" s="13"/>
      <c r="T273" s="13"/>
      <c r="U273" s="13"/>
      <c r="V273" s="13"/>
    </row>
    <row r="274" spans="1:22" ht="14.4">
      <c r="A274" s="42" t="s">
        <v>70508</v>
      </c>
      <c r="B274" s="25" t="s">
        <v>70509</v>
      </c>
      <c r="C274" s="13" t="s">
        <v>70510</v>
      </c>
      <c r="D274" s="16" t="s">
        <v>70511</v>
      </c>
      <c r="E274" s="17" t="s">
        <v>70512</v>
      </c>
      <c r="F274" s="7" t="s">
        <v>70513</v>
      </c>
      <c r="G274" s="24" t="s">
        <v>70514</v>
      </c>
      <c r="H274" s="6" t="s">
        <v>70515</v>
      </c>
      <c r="I274" s="7" t="s">
        <v>70516</v>
      </c>
      <c r="J274" s="13" t="s">
        <v>17</v>
      </c>
      <c r="K274" s="13"/>
      <c r="L274" s="13" t="s">
        <v>57</v>
      </c>
      <c r="M274" s="13"/>
      <c r="N274" s="13"/>
      <c r="O274" s="13"/>
      <c r="P274" s="13"/>
      <c r="Q274" s="13"/>
      <c r="R274" s="13"/>
      <c r="S274" s="13"/>
      <c r="T274" s="13"/>
      <c r="U274" s="13"/>
      <c r="V274" s="13"/>
    </row>
    <row r="275" spans="1:22" ht="13.2">
      <c r="A275" s="42" t="s">
        <v>70517</v>
      </c>
      <c r="B275" s="13" t="s">
        <v>16828</v>
      </c>
      <c r="C275" s="13" t="s">
        <v>16829</v>
      </c>
      <c r="D275" s="16" t="s">
        <v>70518</v>
      </c>
      <c r="E275" s="71" t="s">
        <v>16831</v>
      </c>
      <c r="F275" s="7" t="s">
        <v>70519</v>
      </c>
      <c r="G275" s="5" t="s">
        <v>16833</v>
      </c>
      <c r="H275" s="6" t="s">
        <v>16834</v>
      </c>
      <c r="I275" s="7" t="s">
        <v>16835</v>
      </c>
      <c r="J275" s="13" t="s">
        <v>17</v>
      </c>
      <c r="K275" s="13"/>
      <c r="L275" s="13" t="s">
        <v>57</v>
      </c>
      <c r="M275" s="13"/>
      <c r="N275" s="13"/>
      <c r="O275" s="13"/>
      <c r="P275" s="13"/>
      <c r="Q275" s="13"/>
      <c r="R275" s="13"/>
      <c r="S275" s="13"/>
      <c r="T275" s="13"/>
      <c r="U275" s="13"/>
      <c r="V275" s="13"/>
    </row>
    <row r="276" spans="1:22" ht="14.4">
      <c r="A276" s="42" t="s">
        <v>70520</v>
      </c>
      <c r="B276" s="25" t="s">
        <v>70521</v>
      </c>
      <c r="C276" s="13" t="s">
        <v>70522</v>
      </c>
      <c r="D276" s="16" t="s">
        <v>70523</v>
      </c>
      <c r="E276" s="17" t="s">
        <v>70524</v>
      </c>
      <c r="F276" s="7" t="s">
        <v>70525</v>
      </c>
      <c r="G276" s="24" t="s">
        <v>70526</v>
      </c>
      <c r="H276" s="6" t="s">
        <v>70527</v>
      </c>
      <c r="I276" s="7" t="s">
        <v>70528</v>
      </c>
      <c r="J276" s="13" t="s">
        <v>17</v>
      </c>
      <c r="K276" s="13"/>
      <c r="L276" s="13" t="s">
        <v>57</v>
      </c>
      <c r="M276" s="13"/>
      <c r="N276" s="13"/>
      <c r="O276" s="13"/>
      <c r="P276" s="13"/>
      <c r="Q276" s="13"/>
      <c r="R276" s="13"/>
      <c r="S276" s="13"/>
      <c r="T276" s="13"/>
      <c r="U276" s="13"/>
      <c r="V276" s="13"/>
    </row>
    <row r="277" spans="1:22" ht="13.2">
      <c r="A277" s="42" t="s">
        <v>70529</v>
      </c>
      <c r="B277" s="13" t="s">
        <v>70530</v>
      </c>
      <c r="C277" s="13" t="s">
        <v>70531</v>
      </c>
      <c r="D277" s="16" t="s">
        <v>70530</v>
      </c>
      <c r="E277" s="71" t="s">
        <v>70530</v>
      </c>
      <c r="F277" s="7" t="s">
        <v>70531</v>
      </c>
      <c r="G277" s="5" t="s">
        <v>70532</v>
      </c>
      <c r="H277" s="6" t="s">
        <v>70533</v>
      </c>
      <c r="I277" s="7" t="s">
        <v>70530</v>
      </c>
      <c r="J277" s="13" t="s">
        <v>17</v>
      </c>
      <c r="K277" s="13"/>
      <c r="L277" s="13" t="s">
        <v>57</v>
      </c>
      <c r="M277" s="13"/>
      <c r="N277" s="13"/>
      <c r="O277" s="13"/>
      <c r="P277" s="13"/>
      <c r="Q277" s="13"/>
      <c r="R277" s="13"/>
      <c r="S277" s="13"/>
      <c r="T277" s="13"/>
      <c r="U277" s="13"/>
      <c r="V277" s="13"/>
    </row>
    <row r="278" spans="1:22" ht="13.2">
      <c r="A278" s="42" t="s">
        <v>70534</v>
      </c>
      <c r="B278" s="13" t="s">
        <v>70535</v>
      </c>
      <c r="C278" s="13" t="s">
        <v>70535</v>
      </c>
      <c r="D278" s="16" t="s">
        <v>70535</v>
      </c>
      <c r="E278" s="71" t="s">
        <v>70535</v>
      </c>
      <c r="F278" s="7" t="s">
        <v>70535</v>
      </c>
      <c r="G278" s="5" t="s">
        <v>70536</v>
      </c>
      <c r="H278" s="6" t="s">
        <v>70537</v>
      </c>
      <c r="I278" s="7" t="s">
        <v>70535</v>
      </c>
      <c r="J278" s="13" t="s">
        <v>17</v>
      </c>
      <c r="K278" s="13"/>
      <c r="L278" s="13" t="s">
        <v>57</v>
      </c>
      <c r="M278" s="13"/>
      <c r="N278" s="13"/>
      <c r="O278" s="13"/>
      <c r="P278" s="13"/>
      <c r="Q278" s="13"/>
      <c r="R278" s="13"/>
      <c r="S278" s="13"/>
      <c r="T278" s="13"/>
      <c r="U278" s="13"/>
      <c r="V278" s="13"/>
    </row>
    <row r="279" spans="1:22" ht="13.2">
      <c r="A279" s="42" t="s">
        <v>70538</v>
      </c>
      <c r="B279" s="75" t="s">
        <v>70539</v>
      </c>
      <c r="C279" s="75" t="s">
        <v>70539</v>
      </c>
      <c r="D279" s="76" t="s">
        <v>70539</v>
      </c>
      <c r="E279" s="75" t="s">
        <v>70539</v>
      </c>
      <c r="F279" s="75" t="s">
        <v>70539</v>
      </c>
      <c r="G279" s="5" t="s">
        <v>70540</v>
      </c>
      <c r="H279" s="6" t="s">
        <v>70541</v>
      </c>
      <c r="I279" s="7" t="s">
        <v>70542</v>
      </c>
      <c r="J279" s="13" t="s">
        <v>17</v>
      </c>
      <c r="K279" s="13"/>
      <c r="L279" s="13" t="s">
        <v>57</v>
      </c>
      <c r="M279" s="13"/>
      <c r="N279" s="13"/>
      <c r="O279" s="13"/>
      <c r="P279" s="13"/>
      <c r="Q279" s="13"/>
      <c r="R279" s="13"/>
      <c r="S279" s="13"/>
      <c r="T279" s="13"/>
      <c r="U279" s="13"/>
      <c r="V279" s="13"/>
    </row>
    <row r="280" spans="1:22" ht="14.4">
      <c r="A280" s="42" t="s">
        <v>70543</v>
      </c>
      <c r="B280" s="25" t="s">
        <v>70544</v>
      </c>
      <c r="C280" s="13" t="s">
        <v>70545</v>
      </c>
      <c r="D280" s="16" t="s">
        <v>70546</v>
      </c>
      <c r="E280" s="17" t="s">
        <v>70547</v>
      </c>
      <c r="F280" s="7" t="s">
        <v>70548</v>
      </c>
      <c r="G280" s="24" t="s">
        <v>70549</v>
      </c>
      <c r="H280" s="6" t="s">
        <v>70550</v>
      </c>
      <c r="I280" s="7" t="s">
        <v>70551</v>
      </c>
      <c r="J280" s="13" t="s">
        <v>17</v>
      </c>
      <c r="K280" s="13"/>
      <c r="L280" s="13" t="s">
        <v>57</v>
      </c>
      <c r="M280" s="13"/>
      <c r="N280" s="13"/>
      <c r="O280" s="13"/>
      <c r="P280" s="13"/>
      <c r="Q280" s="13"/>
      <c r="R280" s="13"/>
      <c r="S280" s="13"/>
      <c r="T280" s="13"/>
      <c r="U280" s="13"/>
      <c r="V280" s="13"/>
    </row>
    <row r="281" spans="1:22" ht="13.2">
      <c r="A281" s="42" t="s">
        <v>70552</v>
      </c>
      <c r="B281" s="13" t="s">
        <v>70553</v>
      </c>
      <c r="C281" s="13" t="s">
        <v>70554</v>
      </c>
      <c r="D281" s="16" t="s">
        <v>70555</v>
      </c>
      <c r="E281" s="71" t="s">
        <v>70556</v>
      </c>
      <c r="F281" s="7" t="s">
        <v>70557</v>
      </c>
      <c r="G281" s="5" t="s">
        <v>70558</v>
      </c>
      <c r="H281" s="6" t="s">
        <v>70559</v>
      </c>
      <c r="I281" s="7" t="s">
        <v>70560</v>
      </c>
      <c r="J281" s="13" t="s">
        <v>17</v>
      </c>
      <c r="K281" s="13"/>
      <c r="L281" s="13" t="s">
        <v>57</v>
      </c>
      <c r="M281" s="13"/>
      <c r="N281" s="13"/>
      <c r="O281" s="13"/>
      <c r="P281" s="13"/>
      <c r="Q281" s="13"/>
      <c r="R281" s="13"/>
      <c r="S281" s="13"/>
      <c r="T281" s="13"/>
      <c r="U281" s="13"/>
      <c r="V281" s="13"/>
    </row>
    <row r="282" spans="1:22" ht="13.2">
      <c r="A282" s="42" t="s">
        <v>70561</v>
      </c>
      <c r="B282" s="13" t="s">
        <v>70562</v>
      </c>
      <c r="C282" s="13" t="s">
        <v>70563</v>
      </c>
      <c r="D282" s="16" t="s">
        <v>3749</v>
      </c>
      <c r="E282" s="71" t="s">
        <v>70564</v>
      </c>
      <c r="F282" s="7" t="s">
        <v>70565</v>
      </c>
      <c r="G282" s="5" t="s">
        <v>70566</v>
      </c>
      <c r="H282" s="6" t="s">
        <v>70567</v>
      </c>
      <c r="I282" s="7" t="s">
        <v>70564</v>
      </c>
      <c r="J282" s="13" t="s">
        <v>17</v>
      </c>
      <c r="K282" s="13"/>
      <c r="L282" s="13" t="s">
        <v>57</v>
      </c>
      <c r="M282" s="13"/>
      <c r="N282" s="13"/>
      <c r="O282" s="13"/>
      <c r="P282" s="13"/>
      <c r="Q282" s="13"/>
      <c r="R282" s="13"/>
      <c r="S282" s="13"/>
      <c r="T282" s="13"/>
      <c r="U282" s="13"/>
      <c r="V282" s="13"/>
    </row>
    <row r="283" spans="1:22" ht="13.2">
      <c r="A283" s="42" t="s">
        <v>70568</v>
      </c>
      <c r="B283" s="13" t="s">
        <v>70569</v>
      </c>
      <c r="C283" s="13" t="s">
        <v>70570</v>
      </c>
      <c r="D283" s="16" t="s">
        <v>70571</v>
      </c>
      <c r="E283" s="71" t="s">
        <v>70572</v>
      </c>
      <c r="F283" s="7" t="s">
        <v>70573</v>
      </c>
      <c r="G283" s="5" t="s">
        <v>70574</v>
      </c>
      <c r="H283" s="6" t="s">
        <v>70575</v>
      </c>
      <c r="I283" s="7" t="s">
        <v>70576</v>
      </c>
      <c r="J283" s="13" t="s">
        <v>17</v>
      </c>
      <c r="K283" s="13"/>
      <c r="L283" s="13" t="s">
        <v>57</v>
      </c>
      <c r="M283" s="13"/>
      <c r="N283" s="13"/>
      <c r="O283" s="13"/>
      <c r="P283" s="13"/>
      <c r="Q283" s="13"/>
      <c r="R283" s="13"/>
      <c r="S283" s="13"/>
      <c r="T283" s="13"/>
      <c r="U283" s="13"/>
      <c r="V283" s="13"/>
    </row>
    <row r="284" spans="1:22" ht="13.2">
      <c r="A284" s="42" t="s">
        <v>70577</v>
      </c>
      <c r="B284" s="13" t="s">
        <v>70578</v>
      </c>
      <c r="C284" s="13" t="s">
        <v>70579</v>
      </c>
      <c r="D284" s="16" t="s">
        <v>70580</v>
      </c>
      <c r="E284" s="71" t="s">
        <v>70581</v>
      </c>
      <c r="F284" s="7" t="s">
        <v>70582</v>
      </c>
      <c r="G284" s="5" t="s">
        <v>70583</v>
      </c>
      <c r="H284" s="6" t="s">
        <v>70584</v>
      </c>
      <c r="I284" s="7" t="s">
        <v>70585</v>
      </c>
      <c r="J284" s="13" t="s">
        <v>17</v>
      </c>
      <c r="K284" s="13"/>
      <c r="L284" s="13" t="s">
        <v>57</v>
      </c>
      <c r="M284" s="13"/>
      <c r="N284" s="13"/>
      <c r="O284" s="13"/>
      <c r="P284" s="13"/>
      <c r="Q284" s="13"/>
      <c r="R284" s="13"/>
      <c r="S284" s="13"/>
      <c r="T284" s="13"/>
      <c r="U284" s="13"/>
      <c r="V284" s="13"/>
    </row>
    <row r="285" spans="1:22" ht="14.4">
      <c r="A285" s="42" t="s">
        <v>70586</v>
      </c>
      <c r="B285" s="25" t="s">
        <v>70587</v>
      </c>
      <c r="C285" s="13" t="s">
        <v>70588</v>
      </c>
      <c r="D285" s="16" t="s">
        <v>70589</v>
      </c>
      <c r="E285" s="17" t="s">
        <v>70590</v>
      </c>
      <c r="F285" s="7" t="s">
        <v>70591</v>
      </c>
      <c r="G285" s="5" t="s">
        <v>70592</v>
      </c>
      <c r="H285" s="6" t="s">
        <v>70593</v>
      </c>
      <c r="I285" s="7" t="s">
        <v>70594</v>
      </c>
      <c r="J285" s="13" t="s">
        <v>17</v>
      </c>
      <c r="K285" s="13"/>
      <c r="L285" s="13" t="s">
        <v>57</v>
      </c>
      <c r="M285" s="13"/>
      <c r="N285" s="13"/>
      <c r="O285" s="13"/>
      <c r="P285" s="13"/>
      <c r="Q285" s="13"/>
      <c r="R285" s="13"/>
      <c r="S285" s="13"/>
      <c r="T285" s="13"/>
      <c r="U285" s="13"/>
      <c r="V285" s="13"/>
    </row>
    <row r="286" spans="1:22" ht="13.2">
      <c r="A286" s="42" t="s">
        <v>70595</v>
      </c>
      <c r="B286" s="13" t="s">
        <v>70596</v>
      </c>
      <c r="C286" s="13" t="s">
        <v>70597</v>
      </c>
      <c r="D286" s="16" t="s">
        <v>70598</v>
      </c>
      <c r="E286" s="71" t="s">
        <v>70599</v>
      </c>
      <c r="F286" s="7" t="s">
        <v>70600</v>
      </c>
      <c r="G286" s="5" t="s">
        <v>70601</v>
      </c>
      <c r="H286" s="6" t="s">
        <v>70602</v>
      </c>
      <c r="I286" s="7" t="s">
        <v>70603</v>
      </c>
      <c r="J286" s="13" t="s">
        <v>17</v>
      </c>
      <c r="K286" s="13"/>
      <c r="L286" s="13" t="s">
        <v>57</v>
      </c>
      <c r="M286" s="13"/>
      <c r="N286" s="13"/>
      <c r="O286" s="13"/>
      <c r="P286" s="13"/>
      <c r="Q286" s="13"/>
      <c r="R286" s="13"/>
      <c r="S286" s="13"/>
      <c r="T286" s="13"/>
      <c r="U286" s="13"/>
      <c r="V286" s="13"/>
    </row>
    <row r="287" spans="1:22" ht="13.2">
      <c r="A287" s="42" t="s">
        <v>70604</v>
      </c>
      <c r="B287" s="13" t="s">
        <v>70605</v>
      </c>
      <c r="C287" s="13" t="s">
        <v>70606</v>
      </c>
      <c r="D287" s="16" t="s">
        <v>70607</v>
      </c>
      <c r="E287" s="71" t="s">
        <v>70608</v>
      </c>
      <c r="F287" s="7" t="s">
        <v>70609</v>
      </c>
      <c r="G287" s="5" t="s">
        <v>70610</v>
      </c>
      <c r="H287" s="6" t="s">
        <v>70611</v>
      </c>
      <c r="I287" s="7" t="s">
        <v>70612</v>
      </c>
      <c r="J287" s="13" t="s">
        <v>17</v>
      </c>
      <c r="K287" s="13"/>
      <c r="L287" s="13" t="s">
        <v>57</v>
      </c>
      <c r="M287" s="13"/>
      <c r="N287" s="13"/>
      <c r="O287" s="13"/>
      <c r="P287" s="13"/>
      <c r="Q287" s="13"/>
      <c r="R287" s="13"/>
      <c r="S287" s="13"/>
      <c r="T287" s="13"/>
      <c r="U287" s="13"/>
      <c r="V287" s="13"/>
    </row>
    <row r="288" spans="1:22" ht="13.2">
      <c r="A288" s="42" t="s">
        <v>70613</v>
      </c>
      <c r="B288" s="13" t="s">
        <v>70614</v>
      </c>
      <c r="C288" s="13" t="s">
        <v>70615</v>
      </c>
      <c r="D288" s="16" t="s">
        <v>70616</v>
      </c>
      <c r="E288" s="71" t="s">
        <v>70617</v>
      </c>
      <c r="F288" s="7" t="s">
        <v>70618</v>
      </c>
      <c r="G288" s="5" t="s">
        <v>70619</v>
      </c>
      <c r="H288" s="6" t="s">
        <v>70620</v>
      </c>
      <c r="I288" s="7" t="s">
        <v>70621</v>
      </c>
      <c r="J288" s="13" t="s">
        <v>17</v>
      </c>
      <c r="K288" s="13"/>
      <c r="L288" s="13" t="s">
        <v>57</v>
      </c>
      <c r="M288" s="13"/>
      <c r="N288" s="13"/>
      <c r="O288" s="13"/>
      <c r="P288" s="13"/>
      <c r="Q288" s="13"/>
      <c r="R288" s="13"/>
      <c r="S288" s="13"/>
      <c r="T288" s="13"/>
      <c r="U288" s="13"/>
      <c r="V288" s="13"/>
    </row>
    <row r="289" spans="1:22" ht="13.2">
      <c r="A289" s="42" t="s">
        <v>70622</v>
      </c>
      <c r="B289" s="13" t="s">
        <v>70623</v>
      </c>
      <c r="C289" s="13" t="s">
        <v>70624</v>
      </c>
      <c r="D289" s="16" t="s">
        <v>70625</v>
      </c>
      <c r="E289" s="71" t="s">
        <v>70626</v>
      </c>
      <c r="F289" s="7" t="s">
        <v>70627</v>
      </c>
      <c r="G289" s="5" t="s">
        <v>70628</v>
      </c>
      <c r="H289" s="6" t="s">
        <v>70629</v>
      </c>
      <c r="I289" s="7" t="s">
        <v>70630</v>
      </c>
      <c r="J289" s="13" t="s">
        <v>17</v>
      </c>
      <c r="K289" s="13"/>
      <c r="L289" s="13" t="s">
        <v>57</v>
      </c>
      <c r="M289" s="13"/>
      <c r="N289" s="13"/>
      <c r="O289" s="13"/>
      <c r="P289" s="13"/>
      <c r="Q289" s="13"/>
      <c r="R289" s="13"/>
      <c r="S289" s="13"/>
      <c r="T289" s="13"/>
      <c r="U289" s="13"/>
      <c r="V289" s="13"/>
    </row>
    <row r="290" spans="1:22" ht="13.2">
      <c r="A290" s="42" t="s">
        <v>70631</v>
      </c>
      <c r="B290" s="13" t="s">
        <v>70632</v>
      </c>
      <c r="C290" s="13" t="s">
        <v>70633</v>
      </c>
      <c r="D290" s="16" t="s">
        <v>70634</v>
      </c>
      <c r="E290" s="71" t="s">
        <v>70635</v>
      </c>
      <c r="F290" s="7" t="s">
        <v>70636</v>
      </c>
      <c r="G290" s="5" t="s">
        <v>70637</v>
      </c>
      <c r="H290" s="6" t="s">
        <v>70638</v>
      </c>
      <c r="I290" s="7" t="s">
        <v>70639</v>
      </c>
      <c r="J290" s="13" t="s">
        <v>17</v>
      </c>
      <c r="K290" s="13"/>
      <c r="L290" s="13" t="s">
        <v>57</v>
      </c>
      <c r="M290" s="13"/>
      <c r="N290" s="13"/>
      <c r="O290" s="13"/>
      <c r="P290" s="13"/>
      <c r="Q290" s="13"/>
      <c r="R290" s="13"/>
      <c r="S290" s="13"/>
      <c r="T290" s="13"/>
      <c r="U290" s="13"/>
      <c r="V290" s="13"/>
    </row>
    <row r="291" spans="1:22" ht="13.2">
      <c r="A291" s="42" t="s">
        <v>70640</v>
      </c>
      <c r="B291" s="13" t="s">
        <v>70641</v>
      </c>
      <c r="C291" s="13" t="s">
        <v>70642</v>
      </c>
      <c r="D291" s="16" t="s">
        <v>70643</v>
      </c>
      <c r="E291" s="71" t="s">
        <v>70644</v>
      </c>
      <c r="F291" s="7" t="s">
        <v>70645</v>
      </c>
      <c r="G291" s="5" t="s">
        <v>70646</v>
      </c>
      <c r="H291" s="6" t="s">
        <v>70647</v>
      </c>
      <c r="I291" s="7" t="s">
        <v>70648</v>
      </c>
      <c r="J291" s="13" t="s">
        <v>17</v>
      </c>
      <c r="K291" s="13"/>
      <c r="L291" s="13" t="s">
        <v>57</v>
      </c>
      <c r="M291" s="13"/>
      <c r="N291" s="13"/>
      <c r="O291" s="13"/>
      <c r="P291" s="13"/>
      <c r="Q291" s="13"/>
      <c r="R291" s="13"/>
      <c r="S291" s="13"/>
      <c r="T291" s="13"/>
      <c r="U291" s="13"/>
      <c r="V291" s="13"/>
    </row>
    <row r="292" spans="1:22" ht="13.2">
      <c r="A292" s="42" t="s">
        <v>70649</v>
      </c>
      <c r="B292" s="13" t="s">
        <v>70650</v>
      </c>
      <c r="C292" s="13" t="s">
        <v>70651</v>
      </c>
      <c r="D292" s="16" t="s">
        <v>70652</v>
      </c>
      <c r="E292" s="71" t="s">
        <v>70653</v>
      </c>
      <c r="F292" s="7" t="s">
        <v>70654</v>
      </c>
      <c r="G292" s="5" t="s">
        <v>70655</v>
      </c>
      <c r="H292" s="6" t="s">
        <v>70656</v>
      </c>
      <c r="I292" s="7" t="s">
        <v>70657</v>
      </c>
      <c r="J292" s="13" t="s">
        <v>17</v>
      </c>
      <c r="K292" s="13"/>
      <c r="L292" s="13" t="s">
        <v>57</v>
      </c>
      <c r="M292" s="13"/>
      <c r="N292" s="13"/>
      <c r="O292" s="13"/>
      <c r="P292" s="13"/>
      <c r="Q292" s="13"/>
      <c r="R292" s="13"/>
      <c r="S292" s="13"/>
      <c r="T292" s="13"/>
      <c r="U292" s="13"/>
      <c r="V292" s="13"/>
    </row>
    <row r="293" spans="1:22" ht="13.2">
      <c r="A293" s="42" t="s">
        <v>70658</v>
      </c>
      <c r="B293" s="13" t="s">
        <v>70659</v>
      </c>
      <c r="C293" s="13" t="s">
        <v>70660</v>
      </c>
      <c r="D293" s="16" t="s">
        <v>70661</v>
      </c>
      <c r="E293" s="71" t="s">
        <v>70662</v>
      </c>
      <c r="F293" s="7" t="s">
        <v>70663</v>
      </c>
      <c r="G293" s="5" t="s">
        <v>70664</v>
      </c>
      <c r="H293" s="6" t="s">
        <v>70665</v>
      </c>
      <c r="I293" s="7" t="s">
        <v>70666</v>
      </c>
      <c r="J293" s="13" t="s">
        <v>17</v>
      </c>
      <c r="K293" s="13"/>
      <c r="L293" s="13" t="s">
        <v>57</v>
      </c>
      <c r="M293" s="13"/>
      <c r="N293" s="13"/>
      <c r="O293" s="13"/>
      <c r="P293" s="13"/>
      <c r="Q293" s="13"/>
      <c r="R293" s="13"/>
      <c r="S293" s="13"/>
      <c r="T293" s="13"/>
      <c r="U293" s="13"/>
      <c r="V293" s="13"/>
    </row>
    <row r="294" spans="1:22" ht="13.2">
      <c r="A294" s="42" t="s">
        <v>70667</v>
      </c>
      <c r="B294" s="13" t="s">
        <v>70668</v>
      </c>
      <c r="C294" s="13" t="s">
        <v>70669</v>
      </c>
      <c r="D294" s="16" t="s">
        <v>70670</v>
      </c>
      <c r="E294" s="71" t="s">
        <v>70671</v>
      </c>
      <c r="F294" s="7" t="s">
        <v>70672</v>
      </c>
      <c r="G294" s="5" t="s">
        <v>70673</v>
      </c>
      <c r="H294" s="6" t="s">
        <v>70674</v>
      </c>
      <c r="I294" s="7" t="s">
        <v>70675</v>
      </c>
      <c r="J294" s="13" t="s">
        <v>17</v>
      </c>
      <c r="K294" s="13"/>
      <c r="L294" s="13" t="s">
        <v>57</v>
      </c>
      <c r="M294" s="13"/>
      <c r="N294" s="13"/>
      <c r="O294" s="13"/>
      <c r="P294" s="13"/>
      <c r="Q294" s="13"/>
      <c r="R294" s="13"/>
      <c r="S294" s="13"/>
      <c r="T294" s="13"/>
      <c r="U294" s="13"/>
      <c r="V294" s="13"/>
    </row>
    <row r="295" spans="1:22" ht="13.2">
      <c r="A295" s="42" t="s">
        <v>70676</v>
      </c>
      <c r="B295" s="13" t="s">
        <v>4672</v>
      </c>
      <c r="C295" s="13" t="s">
        <v>4673</v>
      </c>
      <c r="D295" s="16" t="s">
        <v>4672</v>
      </c>
      <c r="E295" s="71" t="s">
        <v>4674</v>
      </c>
      <c r="F295" s="7" t="s">
        <v>4672</v>
      </c>
      <c r="G295" s="5" t="s">
        <v>4675</v>
      </c>
      <c r="H295" s="6" t="s">
        <v>4676</v>
      </c>
      <c r="I295" s="7" t="s">
        <v>4672</v>
      </c>
      <c r="J295" s="13" t="s">
        <v>17</v>
      </c>
      <c r="K295" s="13"/>
      <c r="L295" s="13" t="s">
        <v>57</v>
      </c>
      <c r="M295" s="13"/>
      <c r="N295" s="13"/>
      <c r="O295" s="13"/>
      <c r="P295" s="13"/>
      <c r="Q295" s="13"/>
      <c r="R295" s="13"/>
      <c r="S295" s="13"/>
      <c r="T295" s="13"/>
      <c r="U295" s="13"/>
      <c r="V295" s="13"/>
    </row>
    <row r="296" spans="1:22" ht="13.2">
      <c r="A296" s="42" t="s">
        <v>70677</v>
      </c>
      <c r="B296" s="13" t="s">
        <v>70455</v>
      </c>
      <c r="C296" s="13" t="s">
        <v>70456</v>
      </c>
      <c r="D296" s="16" t="s">
        <v>5325</v>
      </c>
      <c r="E296" s="71" t="s">
        <v>70457</v>
      </c>
      <c r="F296" s="7" t="s">
        <v>70458</v>
      </c>
      <c r="G296" s="5" t="s">
        <v>5328</v>
      </c>
      <c r="H296" s="6" t="s">
        <v>70459</v>
      </c>
      <c r="I296" s="7" t="s">
        <v>70460</v>
      </c>
      <c r="J296" s="13" t="s">
        <v>17</v>
      </c>
      <c r="K296" s="13"/>
      <c r="L296" s="13" t="s">
        <v>57</v>
      </c>
      <c r="M296" s="13"/>
      <c r="N296" s="13"/>
      <c r="O296" s="13"/>
      <c r="P296" s="13"/>
      <c r="Q296" s="13"/>
      <c r="R296" s="13"/>
      <c r="S296" s="13"/>
      <c r="T296" s="13"/>
      <c r="U296" s="13"/>
      <c r="V296" s="13"/>
    </row>
    <row r="297" spans="1:22" ht="13.2">
      <c r="A297" s="42" t="s">
        <v>70678</v>
      </c>
      <c r="B297" s="13" t="s">
        <v>4348</v>
      </c>
      <c r="C297" s="13" t="s">
        <v>6020</v>
      </c>
      <c r="D297" s="16" t="s">
        <v>70495</v>
      </c>
      <c r="E297" s="71" t="s">
        <v>4351</v>
      </c>
      <c r="F297" s="7" t="s">
        <v>4352</v>
      </c>
      <c r="G297" s="5" t="s">
        <v>4353</v>
      </c>
      <c r="H297" s="6" t="s">
        <v>16790</v>
      </c>
      <c r="I297" s="7" t="s">
        <v>4355</v>
      </c>
      <c r="J297" s="13" t="s">
        <v>17</v>
      </c>
      <c r="K297" s="13"/>
      <c r="L297" s="13" t="s">
        <v>57</v>
      </c>
      <c r="M297" s="13"/>
      <c r="N297" s="13"/>
      <c r="O297" s="13"/>
      <c r="P297" s="13"/>
      <c r="Q297" s="13"/>
      <c r="R297" s="13"/>
      <c r="S297" s="13"/>
      <c r="T297" s="13"/>
      <c r="U297" s="13"/>
      <c r="V297" s="13"/>
    </row>
    <row r="298" spans="1:22" ht="13.2">
      <c r="A298" s="42" t="s">
        <v>70679</v>
      </c>
      <c r="B298" s="13" t="s">
        <v>70497</v>
      </c>
      <c r="C298" s="13" t="s">
        <v>70498</v>
      </c>
      <c r="D298" s="16" t="s">
        <v>70499</v>
      </c>
      <c r="E298" s="71" t="s">
        <v>70500</v>
      </c>
      <c r="F298" s="7" t="s">
        <v>70501</v>
      </c>
      <c r="G298" s="5" t="s">
        <v>70502</v>
      </c>
      <c r="H298" s="6" t="s">
        <v>70503</v>
      </c>
      <c r="I298" s="7" t="s">
        <v>70504</v>
      </c>
      <c r="J298" s="13" t="s">
        <v>17</v>
      </c>
      <c r="K298" s="13"/>
      <c r="L298" s="13" t="s">
        <v>57</v>
      </c>
      <c r="M298" s="13"/>
      <c r="N298" s="13"/>
      <c r="O298" s="13"/>
      <c r="P298" s="13"/>
      <c r="Q298" s="13"/>
      <c r="R298" s="13"/>
      <c r="S298" s="13"/>
      <c r="T298" s="13"/>
      <c r="U298" s="13"/>
      <c r="V298" s="13"/>
    </row>
    <row r="299" spans="1:22" ht="26.4">
      <c r="A299" s="42" t="s">
        <v>70680</v>
      </c>
      <c r="B299" s="7" t="s">
        <v>70681</v>
      </c>
      <c r="C299" s="7" t="s">
        <v>70682</v>
      </c>
      <c r="D299" s="7" t="s">
        <v>70683</v>
      </c>
      <c r="E299" s="7" t="s">
        <v>70684</v>
      </c>
      <c r="F299" s="7" t="s">
        <v>70685</v>
      </c>
      <c r="G299" s="5" t="s">
        <v>70686</v>
      </c>
      <c r="H299" s="6" t="s">
        <v>70687</v>
      </c>
      <c r="I299" s="7" t="s">
        <v>70688</v>
      </c>
      <c r="J299" s="13"/>
      <c r="K299" s="13"/>
      <c r="L299" s="13"/>
      <c r="M299" s="13"/>
      <c r="N299" s="13"/>
      <c r="O299" s="13"/>
      <c r="P299" s="13"/>
      <c r="Q299" s="13"/>
      <c r="R299" s="13"/>
      <c r="S299" s="13"/>
      <c r="T299" s="13"/>
      <c r="U299" s="13"/>
      <c r="V299" s="13"/>
    </row>
    <row r="300" spans="1:22" ht="27">
      <c r="A300" s="42" t="s">
        <v>70689</v>
      </c>
      <c r="B300" s="25" t="s">
        <v>70690</v>
      </c>
      <c r="C300" s="13" t="s">
        <v>70691</v>
      </c>
      <c r="D300" s="16" t="s">
        <v>70692</v>
      </c>
      <c r="E300" s="17" t="s">
        <v>70693</v>
      </c>
      <c r="F300" s="7" t="s">
        <v>70694</v>
      </c>
      <c r="G300" s="5" t="s">
        <v>70695</v>
      </c>
      <c r="H300" s="6" t="s">
        <v>70696</v>
      </c>
      <c r="I300" s="7" t="s">
        <v>70697</v>
      </c>
      <c r="J300" s="13" t="s">
        <v>17</v>
      </c>
      <c r="K300" s="13"/>
      <c r="L300" s="13" t="s">
        <v>57</v>
      </c>
      <c r="M300" s="13"/>
      <c r="N300" s="13"/>
      <c r="O300" s="13"/>
      <c r="P300" s="13"/>
      <c r="Q300" s="13"/>
      <c r="R300" s="13"/>
      <c r="S300" s="13"/>
      <c r="T300" s="13"/>
      <c r="U300" s="13"/>
      <c r="V300" s="13"/>
    </row>
    <row r="301" spans="1:22" ht="26.4">
      <c r="A301" s="42" t="s">
        <v>70698</v>
      </c>
      <c r="B301" s="13" t="s">
        <v>70455</v>
      </c>
      <c r="C301" s="13" t="s">
        <v>70699</v>
      </c>
      <c r="D301" s="13" t="s">
        <v>5325</v>
      </c>
      <c r="E301" s="13" t="s">
        <v>70457</v>
      </c>
      <c r="F301" s="13" t="s">
        <v>70458</v>
      </c>
      <c r="G301" s="5" t="s">
        <v>5328</v>
      </c>
      <c r="H301" s="6" t="s">
        <v>70459</v>
      </c>
      <c r="I301" s="7" t="s">
        <v>70460</v>
      </c>
      <c r="J301" s="13"/>
      <c r="K301" s="13"/>
      <c r="L301" s="13"/>
      <c r="M301" s="13"/>
      <c r="N301" s="13"/>
      <c r="O301" s="13"/>
      <c r="P301" s="13"/>
      <c r="Q301" s="13"/>
      <c r="R301" s="13"/>
      <c r="S301" s="13"/>
      <c r="T301" s="13"/>
      <c r="U301" s="13"/>
      <c r="V301" s="13"/>
    </row>
    <row r="302" spans="1:22" ht="105.6">
      <c r="A302" s="191" t="s">
        <v>70700</v>
      </c>
      <c r="B302" s="13" t="s">
        <v>70701</v>
      </c>
      <c r="C302" s="13" t="s">
        <v>55069</v>
      </c>
      <c r="D302" s="13" t="s">
        <v>70702</v>
      </c>
      <c r="E302" s="13" t="s">
        <v>70703</v>
      </c>
      <c r="F302" s="13" t="s">
        <v>70704</v>
      </c>
      <c r="G302" s="5" t="s">
        <v>70705</v>
      </c>
      <c r="H302" s="6" t="s">
        <v>70706</v>
      </c>
      <c r="I302" s="7" t="s">
        <v>70707</v>
      </c>
      <c r="J302" s="13" t="s">
        <v>70708</v>
      </c>
      <c r="K302" s="5"/>
      <c r="L302" s="5"/>
      <c r="M302" s="5"/>
      <c r="N302" s="5"/>
      <c r="O302" s="5"/>
      <c r="P302" s="5"/>
      <c r="Q302" s="5"/>
      <c r="R302" s="5"/>
      <c r="S302" s="5"/>
      <c r="T302" s="5"/>
      <c r="U302" s="5"/>
      <c r="V302" s="5"/>
    </row>
    <row r="303" spans="1:22" ht="39.6">
      <c r="A303" s="192" t="s">
        <v>70709</v>
      </c>
      <c r="B303" s="13"/>
      <c r="C303" s="13" t="s">
        <v>70710</v>
      </c>
      <c r="D303" s="13"/>
      <c r="E303" s="13"/>
      <c r="F303" s="13"/>
      <c r="G303" s="5"/>
      <c r="H303" s="5"/>
      <c r="I303" s="7"/>
      <c r="J303" s="13"/>
      <c r="K303" s="5"/>
      <c r="L303" s="5"/>
      <c r="M303" s="5"/>
      <c r="N303" s="5"/>
      <c r="O303" s="5"/>
      <c r="P303" s="5"/>
      <c r="Q303" s="5"/>
      <c r="R303" s="5"/>
      <c r="S303" s="5"/>
      <c r="T303" s="5"/>
      <c r="U303" s="5"/>
      <c r="V303" s="5"/>
    </row>
    <row r="304" spans="1:22" ht="39.6">
      <c r="A304" s="192" t="s">
        <v>70711</v>
      </c>
      <c r="B304" s="13"/>
      <c r="C304" s="13" t="s">
        <v>70712</v>
      </c>
      <c r="D304" s="13"/>
      <c r="E304" s="13"/>
      <c r="F304" s="13"/>
      <c r="G304" s="5"/>
      <c r="H304" s="5"/>
      <c r="I304" s="7"/>
      <c r="J304" s="13"/>
      <c r="K304" s="5"/>
      <c r="L304" s="5"/>
      <c r="M304" s="5"/>
      <c r="N304" s="5"/>
      <c r="O304" s="5"/>
      <c r="P304" s="5"/>
      <c r="Q304" s="5"/>
      <c r="R304" s="5"/>
      <c r="S304" s="5"/>
      <c r="T304" s="5"/>
      <c r="U304" s="5"/>
      <c r="V304" s="5"/>
    </row>
    <row r="305" spans="1:22" ht="52.8">
      <c r="A305" s="192" t="s">
        <v>70713</v>
      </c>
      <c r="B305" s="13"/>
      <c r="C305" s="13" t="s">
        <v>70714</v>
      </c>
      <c r="D305" s="13"/>
      <c r="E305" s="13"/>
      <c r="F305" s="13"/>
      <c r="G305" s="5"/>
      <c r="H305" s="5"/>
      <c r="I305" s="7"/>
      <c r="J305" s="13"/>
      <c r="K305" s="5"/>
      <c r="L305" s="5"/>
      <c r="M305" s="5"/>
      <c r="N305" s="5"/>
      <c r="O305" s="5"/>
      <c r="P305" s="5"/>
      <c r="Q305" s="5"/>
      <c r="R305" s="5"/>
      <c r="S305" s="5"/>
      <c r="T305" s="5"/>
      <c r="U305" s="5"/>
      <c r="V305" s="5"/>
    </row>
    <row r="306" spans="1:22" ht="39.6">
      <c r="A306" s="192" t="s">
        <v>70715</v>
      </c>
      <c r="B306" s="13"/>
      <c r="C306" s="13" t="s">
        <v>70716</v>
      </c>
      <c r="D306" s="13"/>
      <c r="E306" s="13"/>
      <c r="F306" s="13"/>
      <c r="G306" s="5"/>
      <c r="H306" s="5"/>
      <c r="I306" s="7"/>
      <c r="J306" s="13"/>
      <c r="K306" s="5"/>
      <c r="L306" s="5"/>
      <c r="M306" s="5"/>
      <c r="N306" s="5"/>
      <c r="O306" s="5"/>
      <c r="P306" s="5"/>
      <c r="Q306" s="5"/>
      <c r="R306" s="5"/>
      <c r="S306" s="5"/>
      <c r="T306" s="5"/>
      <c r="U306" s="5"/>
      <c r="V306" s="5"/>
    </row>
    <row r="307" spans="1:22" ht="39.6">
      <c r="A307" s="192" t="s">
        <v>70717</v>
      </c>
      <c r="B307" s="13"/>
      <c r="C307" s="13" t="s">
        <v>70718</v>
      </c>
      <c r="D307" s="13"/>
      <c r="E307" s="13"/>
      <c r="F307" s="13"/>
      <c r="G307" s="5"/>
      <c r="H307" s="5"/>
      <c r="I307" s="7"/>
      <c r="J307" s="13"/>
      <c r="K307" s="5"/>
      <c r="L307" s="5"/>
      <c r="M307" s="5"/>
      <c r="N307" s="5"/>
      <c r="O307" s="5"/>
      <c r="P307" s="5"/>
      <c r="Q307" s="5"/>
      <c r="R307" s="5"/>
      <c r="S307" s="5"/>
      <c r="T307" s="5"/>
      <c r="U307" s="5"/>
      <c r="V307" s="5"/>
    </row>
    <row r="308" spans="1:22" ht="13.2">
      <c r="A308" s="192" t="s">
        <v>70719</v>
      </c>
      <c r="B308" s="13"/>
      <c r="C308" s="65" t="s">
        <v>70720</v>
      </c>
      <c r="D308" s="13"/>
      <c r="E308" s="13"/>
      <c r="F308" s="13"/>
      <c r="G308" s="5"/>
      <c r="H308" s="5"/>
      <c r="I308" s="7"/>
      <c r="J308" s="13"/>
      <c r="K308" s="5"/>
      <c r="L308" s="5"/>
      <c r="M308" s="5"/>
      <c r="N308" s="5"/>
      <c r="O308" s="5"/>
      <c r="P308" s="5"/>
      <c r="Q308" s="5"/>
      <c r="R308" s="5"/>
      <c r="S308" s="5"/>
      <c r="T308" s="5"/>
      <c r="U308" s="5"/>
      <c r="V308" s="5"/>
    </row>
    <row r="309" spans="1:22" ht="13.2">
      <c r="A309" s="192" t="s">
        <v>70721</v>
      </c>
      <c r="B309" s="13"/>
      <c r="C309" s="65" t="s">
        <v>70722</v>
      </c>
      <c r="D309" s="13"/>
      <c r="E309" s="13"/>
      <c r="F309" s="13"/>
      <c r="G309" s="5"/>
      <c r="H309" s="5"/>
      <c r="I309" s="7"/>
      <c r="J309" s="13"/>
      <c r="K309" s="5"/>
      <c r="L309" s="5"/>
      <c r="M309" s="5"/>
      <c r="N309" s="5"/>
      <c r="O309" s="5"/>
      <c r="P309" s="5"/>
      <c r="Q309" s="5"/>
      <c r="R309" s="5"/>
      <c r="S309" s="5"/>
      <c r="T309" s="5"/>
      <c r="U309" s="5"/>
      <c r="V309" s="5"/>
    </row>
    <row r="310" spans="1:22" ht="66">
      <c r="A310" s="191" t="s">
        <v>70723</v>
      </c>
      <c r="B310" s="13" t="s">
        <v>70724</v>
      </c>
      <c r="C310" s="13" t="s">
        <v>31604</v>
      </c>
      <c r="D310" s="13" t="s">
        <v>70725</v>
      </c>
      <c r="E310" s="13" t="s">
        <v>70726</v>
      </c>
      <c r="F310" s="13" t="s">
        <v>70727</v>
      </c>
      <c r="G310" s="5" t="s">
        <v>70728</v>
      </c>
      <c r="H310" s="6" t="s">
        <v>70729</v>
      </c>
      <c r="I310" s="7" t="s">
        <v>70730</v>
      </c>
      <c r="J310" s="13" t="s">
        <v>70708</v>
      </c>
      <c r="K310" s="5"/>
      <c r="L310" s="5"/>
      <c r="M310" s="5"/>
      <c r="N310" s="5"/>
      <c r="O310" s="5"/>
      <c r="P310" s="5"/>
      <c r="Q310" s="5"/>
      <c r="R310" s="5"/>
      <c r="S310" s="5"/>
      <c r="T310" s="5"/>
      <c r="U310" s="5"/>
      <c r="V310" s="5"/>
    </row>
    <row r="311" spans="1:22" ht="13.2">
      <c r="A311" s="192" t="s">
        <v>70731</v>
      </c>
      <c r="B311" s="13"/>
      <c r="C311" s="13" t="s">
        <v>70732</v>
      </c>
      <c r="D311" s="13"/>
      <c r="E311" s="13"/>
      <c r="F311" s="13"/>
      <c r="G311" s="5"/>
      <c r="H311" s="5"/>
      <c r="I311" s="7"/>
      <c r="J311" s="13"/>
      <c r="K311" s="5"/>
      <c r="L311" s="5"/>
      <c r="M311" s="5"/>
      <c r="N311" s="5"/>
      <c r="O311" s="5"/>
      <c r="P311" s="5"/>
      <c r="Q311" s="5"/>
      <c r="R311" s="5"/>
      <c r="S311" s="5"/>
      <c r="T311" s="5"/>
      <c r="U311" s="5"/>
      <c r="V311" s="5"/>
    </row>
    <row r="312" spans="1:22" ht="26.4">
      <c r="A312" s="192" t="s">
        <v>70733</v>
      </c>
      <c r="B312" s="13"/>
      <c r="C312" s="13" t="s">
        <v>70734</v>
      </c>
      <c r="D312" s="13"/>
      <c r="E312" s="13"/>
      <c r="F312" s="13"/>
      <c r="G312" s="5"/>
      <c r="H312" s="5"/>
      <c r="I312" s="7"/>
      <c r="J312" s="13"/>
      <c r="K312" s="5"/>
      <c r="L312" s="5"/>
      <c r="M312" s="5"/>
      <c r="N312" s="5"/>
      <c r="O312" s="5"/>
      <c r="P312" s="5"/>
      <c r="Q312" s="5"/>
      <c r="R312" s="5"/>
      <c r="S312" s="5"/>
      <c r="T312" s="5"/>
      <c r="U312" s="5"/>
      <c r="V312" s="5"/>
    </row>
    <row r="313" spans="1:22" ht="26.4">
      <c r="A313" s="192" t="s">
        <v>70735</v>
      </c>
      <c r="B313" s="13"/>
      <c r="C313" s="13" t="s">
        <v>70736</v>
      </c>
      <c r="D313" s="13"/>
      <c r="E313" s="13"/>
      <c r="F313" s="13"/>
      <c r="G313" s="5"/>
      <c r="H313" s="5"/>
      <c r="I313" s="7"/>
      <c r="J313" s="13"/>
      <c r="K313" s="5"/>
      <c r="L313" s="5"/>
      <c r="M313" s="5"/>
      <c r="N313" s="5"/>
      <c r="O313" s="5"/>
      <c r="P313" s="5"/>
      <c r="Q313" s="5"/>
      <c r="R313" s="5"/>
      <c r="S313" s="5"/>
      <c r="T313" s="5"/>
      <c r="U313" s="5"/>
      <c r="V313" s="5"/>
    </row>
    <row r="314" spans="1:22" ht="13.2">
      <c r="A314" s="192" t="s">
        <v>70737</v>
      </c>
      <c r="B314" s="13"/>
      <c r="C314" s="13" t="s">
        <v>70738</v>
      </c>
      <c r="D314" s="13"/>
      <c r="E314" s="13"/>
      <c r="F314" s="13"/>
      <c r="G314" s="5"/>
      <c r="H314" s="5"/>
      <c r="I314" s="7"/>
      <c r="J314" s="13"/>
      <c r="K314" s="5"/>
      <c r="L314" s="5"/>
      <c r="M314" s="5"/>
      <c r="N314" s="5"/>
      <c r="O314" s="5"/>
      <c r="P314" s="5"/>
      <c r="Q314" s="5"/>
      <c r="R314" s="5"/>
      <c r="S314" s="5"/>
      <c r="T314" s="5"/>
      <c r="U314" s="5"/>
      <c r="V314" s="5"/>
    </row>
    <row r="315" spans="1:22" ht="13.2">
      <c r="A315" s="192" t="s">
        <v>70739</v>
      </c>
      <c r="B315" s="13"/>
      <c r="C315" s="13" t="s">
        <v>70740</v>
      </c>
      <c r="D315" s="13"/>
      <c r="E315" s="13"/>
      <c r="F315" s="13"/>
      <c r="G315" s="5"/>
      <c r="H315" s="5"/>
      <c r="I315" s="7"/>
      <c r="J315" s="13"/>
      <c r="K315" s="5"/>
      <c r="L315" s="5"/>
      <c r="M315" s="5"/>
      <c r="N315" s="5"/>
      <c r="O315" s="5"/>
      <c r="P315" s="5"/>
      <c r="Q315" s="5"/>
      <c r="R315" s="5"/>
      <c r="S315" s="5"/>
      <c r="T315" s="5"/>
      <c r="U315" s="5"/>
      <c r="V315" s="5"/>
    </row>
    <row r="316" spans="1:22" ht="26.4">
      <c r="A316" s="42" t="s">
        <v>70741</v>
      </c>
      <c r="B316" s="13" t="s">
        <v>4348</v>
      </c>
      <c r="C316" s="13" t="s">
        <v>6020</v>
      </c>
      <c r="D316" s="13" t="s">
        <v>70742</v>
      </c>
      <c r="E316" s="13" t="s">
        <v>4351</v>
      </c>
      <c r="F316" s="13" t="s">
        <v>70743</v>
      </c>
      <c r="G316" s="5" t="s">
        <v>4353</v>
      </c>
      <c r="H316" s="6" t="s">
        <v>16790</v>
      </c>
      <c r="I316" s="7" t="s">
        <v>4355</v>
      </c>
      <c r="J316" s="13"/>
      <c r="K316" s="13"/>
      <c r="L316" s="13"/>
      <c r="M316" s="13"/>
      <c r="N316" s="13"/>
      <c r="O316" s="13"/>
      <c r="P316" s="13"/>
      <c r="Q316" s="13"/>
      <c r="R316" s="13"/>
      <c r="S316" s="13"/>
      <c r="T316" s="13"/>
      <c r="U316" s="13"/>
      <c r="V316" s="13"/>
    </row>
    <row r="317" spans="1:22" ht="79.2">
      <c r="A317" s="42" t="s">
        <v>70744</v>
      </c>
      <c r="B317" s="13" t="s">
        <v>70745</v>
      </c>
      <c r="C317" s="13" t="s">
        <v>70746</v>
      </c>
      <c r="D317" s="13" t="s">
        <v>70747</v>
      </c>
      <c r="E317" s="13" t="s">
        <v>70748</v>
      </c>
      <c r="F317" s="13" t="s">
        <v>70749</v>
      </c>
      <c r="G317" s="5" t="s">
        <v>70750</v>
      </c>
      <c r="H317" s="6" t="s">
        <v>70751</v>
      </c>
      <c r="I317" s="7" t="s">
        <v>70752</v>
      </c>
      <c r="J317" s="13"/>
      <c r="K317" s="13"/>
      <c r="L317" s="13"/>
      <c r="M317" s="13"/>
      <c r="N317" s="13"/>
      <c r="O317" s="13"/>
      <c r="P317" s="13"/>
      <c r="Q317" s="13"/>
      <c r="R317" s="13"/>
      <c r="S317" s="13"/>
      <c r="T317" s="13"/>
      <c r="U317" s="13"/>
      <c r="V317" s="13"/>
    </row>
    <row r="318" spans="1:22" ht="66">
      <c r="A318" s="191" t="s">
        <v>70753</v>
      </c>
      <c r="B318" s="13" t="s">
        <v>70754</v>
      </c>
      <c r="C318" s="13" t="s">
        <v>55069</v>
      </c>
      <c r="D318" s="13" t="s">
        <v>70755</v>
      </c>
      <c r="E318" s="13" t="s">
        <v>70756</v>
      </c>
      <c r="F318" s="13" t="s">
        <v>70757</v>
      </c>
      <c r="G318" s="5" t="s">
        <v>70758</v>
      </c>
      <c r="H318" s="6" t="s">
        <v>70759</v>
      </c>
      <c r="I318" s="7" t="s">
        <v>70760</v>
      </c>
      <c r="J318" s="13" t="s">
        <v>70708</v>
      </c>
      <c r="K318" s="5"/>
      <c r="L318" s="5"/>
      <c r="M318" s="5"/>
      <c r="N318" s="5"/>
      <c r="O318" s="5"/>
      <c r="P318" s="5"/>
      <c r="Q318" s="5"/>
      <c r="R318" s="5"/>
      <c r="S318" s="5"/>
      <c r="T318" s="5"/>
      <c r="U318" s="5"/>
      <c r="V318" s="5"/>
    </row>
    <row r="319" spans="1:22" ht="13.2">
      <c r="A319" s="192" t="s">
        <v>70761</v>
      </c>
      <c r="B319" s="13"/>
      <c r="C319" s="13" t="s">
        <v>70762</v>
      </c>
      <c r="D319" s="13"/>
      <c r="E319" s="13"/>
      <c r="F319" s="13"/>
      <c r="G319" s="5"/>
      <c r="H319" s="13"/>
      <c r="I319" s="7"/>
      <c r="J319" s="13"/>
      <c r="K319" s="13"/>
      <c r="L319" s="13"/>
      <c r="M319" s="13"/>
      <c r="N319" s="13"/>
      <c r="O319" s="13"/>
      <c r="P319" s="13"/>
      <c r="Q319" s="13"/>
      <c r="R319" s="13"/>
      <c r="S319" s="13"/>
      <c r="T319" s="13"/>
      <c r="U319" s="13"/>
      <c r="V319" s="13"/>
    </row>
    <row r="320" spans="1:22" ht="26.4">
      <c r="A320" s="192" t="s">
        <v>70763</v>
      </c>
      <c r="B320" s="13"/>
      <c r="C320" s="13" t="s">
        <v>70764</v>
      </c>
      <c r="D320" s="13"/>
      <c r="E320" s="13"/>
      <c r="F320" s="13"/>
      <c r="G320" s="5"/>
      <c r="H320" s="13"/>
      <c r="I320" s="7"/>
      <c r="J320" s="13"/>
      <c r="K320" s="13"/>
      <c r="L320" s="13"/>
      <c r="M320" s="13"/>
      <c r="N320" s="13"/>
      <c r="O320" s="13"/>
      <c r="P320" s="13"/>
      <c r="Q320" s="13"/>
      <c r="R320" s="13"/>
      <c r="S320" s="13"/>
      <c r="T320" s="13"/>
      <c r="U320" s="13"/>
      <c r="V320" s="13"/>
    </row>
    <row r="321" spans="1:22" ht="26.4">
      <c r="A321" s="192" t="s">
        <v>70765</v>
      </c>
      <c r="B321" s="13"/>
      <c r="C321" s="13" t="s">
        <v>70766</v>
      </c>
      <c r="D321" s="13"/>
      <c r="E321" s="13"/>
      <c r="F321" s="13"/>
      <c r="G321" s="5"/>
      <c r="H321" s="13"/>
      <c r="I321" s="7"/>
      <c r="J321" s="13"/>
      <c r="K321" s="13"/>
      <c r="L321" s="13"/>
      <c r="M321" s="13"/>
      <c r="N321" s="13"/>
      <c r="O321" s="13"/>
      <c r="P321" s="13"/>
      <c r="Q321" s="13"/>
      <c r="R321" s="13"/>
      <c r="S321" s="13"/>
      <c r="T321" s="13"/>
      <c r="U321" s="13"/>
      <c r="V321" s="13"/>
    </row>
    <row r="322" spans="1:22" ht="26.4">
      <c r="A322" s="192" t="s">
        <v>70767</v>
      </c>
      <c r="B322" s="13"/>
      <c r="C322" s="13" t="s">
        <v>70768</v>
      </c>
      <c r="D322" s="13"/>
      <c r="E322" s="13"/>
      <c r="F322" s="13"/>
      <c r="G322" s="5"/>
      <c r="H322" s="13"/>
      <c r="I322" s="7"/>
      <c r="J322" s="13"/>
      <c r="K322" s="13"/>
      <c r="L322" s="13"/>
      <c r="M322" s="13"/>
      <c r="N322" s="13"/>
      <c r="O322" s="13"/>
      <c r="P322" s="13"/>
      <c r="Q322" s="13"/>
      <c r="R322" s="13"/>
      <c r="S322" s="13"/>
      <c r="T322" s="13"/>
      <c r="U322" s="13"/>
      <c r="V322" s="13"/>
    </row>
    <row r="323" spans="1:22" ht="13.2">
      <c r="A323" s="192" t="s">
        <v>70769</v>
      </c>
      <c r="B323" s="13"/>
      <c r="C323" s="13" t="s">
        <v>70770</v>
      </c>
      <c r="D323" s="13"/>
      <c r="E323" s="13"/>
      <c r="F323" s="13"/>
      <c r="G323" s="5"/>
      <c r="H323" s="13"/>
      <c r="I323" s="7"/>
      <c r="J323" s="13"/>
      <c r="K323" s="13"/>
      <c r="L323" s="13"/>
      <c r="M323" s="13"/>
      <c r="N323" s="13"/>
      <c r="O323" s="13"/>
      <c r="P323" s="13"/>
      <c r="Q323" s="13"/>
      <c r="R323" s="13"/>
      <c r="S323" s="13"/>
      <c r="T323" s="13"/>
      <c r="U323" s="13"/>
      <c r="V323" s="13"/>
    </row>
    <row r="324" spans="1:22" ht="26.4">
      <c r="A324" s="192" t="s">
        <v>70771</v>
      </c>
      <c r="B324" s="13"/>
      <c r="C324" s="13" t="s">
        <v>70772</v>
      </c>
      <c r="D324" s="13"/>
      <c r="E324" s="13"/>
      <c r="F324" s="13"/>
      <c r="G324" s="5"/>
      <c r="H324" s="13"/>
      <c r="I324" s="7"/>
      <c r="J324" s="13"/>
      <c r="K324" s="13"/>
      <c r="L324" s="13"/>
      <c r="M324" s="13"/>
      <c r="N324" s="13"/>
      <c r="O324" s="13"/>
      <c r="P324" s="13"/>
      <c r="Q324" s="13"/>
      <c r="R324" s="13"/>
      <c r="S324" s="13"/>
      <c r="T324" s="13"/>
      <c r="U324" s="13"/>
      <c r="V324" s="13"/>
    </row>
    <row r="325" spans="1:22" ht="26.4">
      <c r="A325" s="192" t="s">
        <v>70773</v>
      </c>
      <c r="B325" s="13"/>
      <c r="C325" s="13" t="s">
        <v>70774</v>
      </c>
      <c r="D325" s="13"/>
      <c r="E325" s="13"/>
      <c r="F325" s="13"/>
      <c r="G325" s="5"/>
      <c r="H325" s="13"/>
      <c r="I325" s="7"/>
      <c r="J325" s="13"/>
      <c r="K325" s="13"/>
      <c r="L325" s="13"/>
      <c r="M325" s="13"/>
      <c r="N325" s="13"/>
      <c r="O325" s="13"/>
      <c r="P325" s="13"/>
      <c r="Q325" s="13"/>
      <c r="R325" s="13"/>
      <c r="S325" s="13"/>
      <c r="T325" s="13"/>
      <c r="U325" s="13"/>
      <c r="V325" s="13"/>
    </row>
    <row r="326" spans="1:22" ht="224.4">
      <c r="A326" s="191" t="s">
        <v>70775</v>
      </c>
      <c r="B326" s="13" t="s">
        <v>70776</v>
      </c>
      <c r="C326" s="13" t="s">
        <v>31604</v>
      </c>
      <c r="D326" s="13" t="s">
        <v>70777</v>
      </c>
      <c r="E326" s="13" t="s">
        <v>70778</v>
      </c>
      <c r="F326" s="13" t="s">
        <v>70779</v>
      </c>
      <c r="G326" s="5" t="s">
        <v>70780</v>
      </c>
      <c r="H326" s="6" t="s">
        <v>70781</v>
      </c>
      <c r="I326" s="7" t="s">
        <v>70782</v>
      </c>
      <c r="J326" s="13" t="s">
        <v>70708</v>
      </c>
      <c r="K326" s="5"/>
      <c r="L326" s="5"/>
      <c r="M326" s="5"/>
      <c r="N326" s="5"/>
      <c r="O326" s="5"/>
      <c r="P326" s="5"/>
      <c r="Q326" s="5"/>
      <c r="R326" s="5"/>
      <c r="S326" s="5"/>
      <c r="T326" s="5"/>
      <c r="U326" s="5"/>
      <c r="V326" s="5"/>
    </row>
    <row r="327" spans="1:22" ht="79.2">
      <c r="A327" s="192" t="s">
        <v>70783</v>
      </c>
      <c r="B327" s="13"/>
      <c r="C327" s="13" t="s">
        <v>70784</v>
      </c>
      <c r="D327" s="13"/>
      <c r="E327" s="13"/>
      <c r="F327" s="13"/>
      <c r="G327" s="5"/>
      <c r="H327" s="13"/>
      <c r="I327" s="7"/>
      <c r="J327" s="13"/>
      <c r="K327" s="13"/>
      <c r="L327" s="13"/>
      <c r="M327" s="13"/>
      <c r="N327" s="13"/>
      <c r="O327" s="13"/>
      <c r="P327" s="13"/>
      <c r="Q327" s="13"/>
      <c r="R327" s="13"/>
      <c r="S327" s="13"/>
      <c r="T327" s="13"/>
      <c r="U327" s="13"/>
      <c r="V327" s="13"/>
    </row>
    <row r="328" spans="1:22" ht="92.4">
      <c r="A328" s="192" t="s">
        <v>70785</v>
      </c>
      <c r="B328" s="13"/>
      <c r="C328" s="13" t="s">
        <v>70786</v>
      </c>
      <c r="D328" s="13"/>
      <c r="E328" s="13"/>
      <c r="F328" s="13"/>
      <c r="G328" s="5"/>
      <c r="H328" s="13"/>
      <c r="I328" s="7"/>
      <c r="J328" s="13"/>
      <c r="K328" s="13"/>
      <c r="L328" s="13"/>
      <c r="M328" s="13"/>
      <c r="N328" s="13"/>
      <c r="O328" s="13"/>
      <c r="P328" s="13"/>
      <c r="Q328" s="13"/>
      <c r="R328" s="13"/>
      <c r="S328" s="13"/>
      <c r="T328" s="13"/>
      <c r="U328" s="13"/>
      <c r="V328" s="13"/>
    </row>
    <row r="329" spans="1:22" ht="92.4">
      <c r="A329" s="192" t="s">
        <v>70787</v>
      </c>
      <c r="B329" s="13"/>
      <c r="C329" s="13" t="s">
        <v>70788</v>
      </c>
      <c r="D329" s="13"/>
      <c r="E329" s="13"/>
      <c r="F329" s="13"/>
      <c r="G329" s="5"/>
      <c r="H329" s="13"/>
      <c r="I329" s="7"/>
      <c r="J329" s="13"/>
      <c r="K329" s="13"/>
      <c r="L329" s="13"/>
      <c r="M329" s="13"/>
      <c r="N329" s="13"/>
      <c r="O329" s="13"/>
      <c r="P329" s="13"/>
      <c r="Q329" s="13"/>
      <c r="R329" s="13"/>
      <c r="S329" s="13"/>
      <c r="T329" s="13"/>
      <c r="U329" s="13"/>
      <c r="V329" s="13"/>
    </row>
    <row r="330" spans="1:22" ht="92.4">
      <c r="A330" s="192" t="s">
        <v>70789</v>
      </c>
      <c r="B330" s="13"/>
      <c r="C330" s="13" t="s">
        <v>70790</v>
      </c>
      <c r="D330" s="13"/>
      <c r="E330" s="13"/>
      <c r="F330" s="13"/>
      <c r="G330" s="5"/>
      <c r="H330" s="13"/>
      <c r="I330" s="7"/>
      <c r="J330" s="13"/>
      <c r="K330" s="13"/>
      <c r="L330" s="13"/>
      <c r="M330" s="13"/>
      <c r="N330" s="13"/>
      <c r="O330" s="13"/>
      <c r="P330" s="13"/>
      <c r="Q330" s="13"/>
      <c r="R330" s="13"/>
      <c r="S330" s="13"/>
      <c r="T330" s="13"/>
      <c r="U330" s="13"/>
      <c r="V330" s="13"/>
    </row>
    <row r="331" spans="1:22" ht="92.4">
      <c r="A331" s="192" t="s">
        <v>70791</v>
      </c>
      <c r="B331" s="13"/>
      <c r="C331" s="13" t="s">
        <v>70792</v>
      </c>
      <c r="D331" s="13"/>
      <c r="E331" s="13"/>
      <c r="F331" s="13"/>
      <c r="G331" s="5"/>
      <c r="H331" s="13"/>
      <c r="I331" s="7"/>
      <c r="J331" s="13"/>
      <c r="K331" s="13"/>
      <c r="L331" s="13"/>
      <c r="M331" s="13"/>
      <c r="N331" s="13"/>
      <c r="O331" s="13"/>
      <c r="P331" s="13"/>
      <c r="Q331" s="13"/>
      <c r="R331" s="13"/>
      <c r="S331" s="13"/>
      <c r="T331" s="13"/>
      <c r="U331" s="13"/>
      <c r="V331" s="13"/>
    </row>
    <row r="332" spans="1:22" ht="66">
      <c r="A332" s="191" t="s">
        <v>70793</v>
      </c>
      <c r="B332" s="13" t="s">
        <v>70794</v>
      </c>
      <c r="C332" s="13" t="s">
        <v>54025</v>
      </c>
      <c r="D332" s="13" t="s">
        <v>70795</v>
      </c>
      <c r="E332" s="13" t="s">
        <v>70796</v>
      </c>
      <c r="F332" s="13" t="s">
        <v>70797</v>
      </c>
      <c r="G332" s="5" t="s">
        <v>70798</v>
      </c>
      <c r="H332" s="6" t="s">
        <v>70799</v>
      </c>
      <c r="I332" s="7" t="s">
        <v>70800</v>
      </c>
      <c r="J332" s="13" t="s">
        <v>70708</v>
      </c>
      <c r="K332" s="5"/>
      <c r="L332" s="5"/>
      <c r="M332" s="5"/>
      <c r="N332" s="5"/>
      <c r="O332" s="5"/>
      <c r="P332" s="5"/>
      <c r="Q332" s="5"/>
      <c r="R332" s="5"/>
      <c r="S332" s="5"/>
      <c r="T332" s="5"/>
      <c r="U332" s="5"/>
      <c r="V332" s="5"/>
    </row>
    <row r="333" spans="1:22" ht="26.4">
      <c r="A333" s="192" t="s">
        <v>70801</v>
      </c>
      <c r="B333" s="13"/>
      <c r="C333" s="13" t="s">
        <v>70802</v>
      </c>
      <c r="D333" s="13"/>
      <c r="E333" s="13"/>
      <c r="F333" s="13"/>
      <c r="G333" s="5"/>
      <c r="H333" s="5"/>
      <c r="I333" s="7"/>
      <c r="J333" s="5"/>
      <c r="K333" s="5"/>
      <c r="L333" s="5"/>
      <c r="M333" s="5"/>
      <c r="N333" s="5"/>
      <c r="O333" s="5"/>
      <c r="P333" s="5"/>
      <c r="Q333" s="5"/>
      <c r="R333" s="5"/>
      <c r="S333" s="5"/>
      <c r="T333" s="5"/>
      <c r="U333" s="5"/>
      <c r="V333" s="5"/>
    </row>
    <row r="334" spans="1:22" ht="13.2">
      <c r="A334" s="192" t="s">
        <v>70803</v>
      </c>
      <c r="B334" s="13"/>
      <c r="C334" s="13" t="s">
        <v>70804</v>
      </c>
      <c r="D334" s="13"/>
      <c r="E334" s="13"/>
      <c r="F334" s="13"/>
      <c r="G334" s="5"/>
      <c r="H334" s="5"/>
      <c r="I334" s="7"/>
      <c r="J334" s="5"/>
      <c r="K334" s="5"/>
      <c r="L334" s="5"/>
      <c r="M334" s="5"/>
      <c r="N334" s="5"/>
      <c r="O334" s="5"/>
      <c r="P334" s="5"/>
      <c r="Q334" s="5"/>
      <c r="R334" s="5"/>
      <c r="S334" s="5"/>
      <c r="T334" s="5"/>
      <c r="U334" s="5"/>
      <c r="V334" s="5"/>
    </row>
    <row r="335" spans="1:22" ht="13.2">
      <c r="A335" s="192" t="s">
        <v>70805</v>
      </c>
      <c r="B335" s="13"/>
      <c r="C335" s="13" t="s">
        <v>70806</v>
      </c>
      <c r="D335" s="13"/>
      <c r="E335" s="13"/>
      <c r="F335" s="13"/>
      <c r="G335" s="5"/>
      <c r="H335" s="5"/>
      <c r="I335" s="7"/>
      <c r="J335" s="5"/>
      <c r="K335" s="5"/>
      <c r="L335" s="5"/>
      <c r="M335" s="5"/>
      <c r="N335" s="5"/>
      <c r="O335" s="5"/>
      <c r="P335" s="5"/>
      <c r="Q335" s="5"/>
      <c r="R335" s="5"/>
      <c r="S335" s="5"/>
      <c r="T335" s="5"/>
      <c r="U335" s="5"/>
      <c r="V335" s="5"/>
    </row>
    <row r="336" spans="1:22" ht="13.2">
      <c r="A336" s="192" t="s">
        <v>70807</v>
      </c>
      <c r="B336" s="13"/>
      <c r="C336" s="13" t="s">
        <v>70808</v>
      </c>
      <c r="D336" s="13"/>
      <c r="E336" s="13"/>
      <c r="F336" s="13"/>
      <c r="G336" s="5"/>
      <c r="H336" s="5"/>
      <c r="I336" s="7"/>
      <c r="J336" s="5"/>
      <c r="K336" s="5"/>
      <c r="L336" s="5"/>
      <c r="M336" s="5"/>
      <c r="N336" s="5"/>
      <c r="O336" s="5"/>
      <c r="P336" s="5"/>
      <c r="Q336" s="5"/>
      <c r="R336" s="5"/>
      <c r="S336" s="5"/>
      <c r="T336" s="5"/>
      <c r="U336" s="5"/>
      <c r="V336" s="5"/>
    </row>
    <row r="337" spans="1:22" ht="92.4">
      <c r="A337" s="191" t="s">
        <v>70809</v>
      </c>
      <c r="B337" s="13" t="s">
        <v>70810</v>
      </c>
      <c r="C337" s="13" t="s">
        <v>53370</v>
      </c>
      <c r="D337" s="13" t="s">
        <v>70811</v>
      </c>
      <c r="E337" s="13" t="s">
        <v>70812</v>
      </c>
      <c r="F337" s="13" t="s">
        <v>70813</v>
      </c>
      <c r="G337" s="5" t="s">
        <v>70814</v>
      </c>
      <c r="H337" s="6" t="s">
        <v>70815</v>
      </c>
      <c r="I337" s="7" t="s">
        <v>70816</v>
      </c>
      <c r="J337" s="13" t="s">
        <v>70708</v>
      </c>
      <c r="K337" s="5"/>
      <c r="L337" s="5"/>
      <c r="M337" s="5"/>
      <c r="N337" s="5"/>
      <c r="O337" s="5"/>
      <c r="P337" s="5"/>
      <c r="Q337" s="5"/>
      <c r="R337" s="5"/>
      <c r="S337" s="5"/>
      <c r="T337" s="5"/>
      <c r="U337" s="5"/>
      <c r="V337" s="5"/>
    </row>
    <row r="338" spans="1:22" ht="13.2">
      <c r="A338" s="192" t="s">
        <v>70817</v>
      </c>
      <c r="B338" s="13"/>
      <c r="C338" s="5" t="s">
        <v>70818</v>
      </c>
      <c r="D338" s="13"/>
      <c r="E338" s="13"/>
      <c r="F338" s="13"/>
      <c r="G338" s="5"/>
      <c r="H338" s="5"/>
      <c r="I338" s="7"/>
      <c r="J338" s="13"/>
      <c r="K338" s="5"/>
      <c r="L338" s="5"/>
      <c r="M338" s="5"/>
      <c r="N338" s="5"/>
      <c r="O338" s="5"/>
      <c r="P338" s="5"/>
      <c r="Q338" s="5"/>
      <c r="R338" s="5"/>
      <c r="S338" s="5"/>
      <c r="T338" s="5"/>
      <c r="U338" s="5"/>
      <c r="V338" s="5"/>
    </row>
    <row r="339" spans="1:22" ht="13.2">
      <c r="A339" s="192" t="s">
        <v>70819</v>
      </c>
      <c r="B339" s="13"/>
      <c r="C339" s="5" t="s">
        <v>70820</v>
      </c>
      <c r="D339" s="13"/>
      <c r="E339" s="13"/>
      <c r="F339" s="13"/>
      <c r="G339" s="5"/>
      <c r="H339" s="5"/>
      <c r="I339" s="7"/>
      <c r="J339" s="13"/>
      <c r="K339" s="5"/>
      <c r="L339" s="5"/>
      <c r="M339" s="5"/>
      <c r="N339" s="5"/>
      <c r="O339" s="5"/>
      <c r="P339" s="5"/>
      <c r="Q339" s="5"/>
      <c r="R339" s="5"/>
      <c r="S339" s="5"/>
      <c r="T339" s="5"/>
      <c r="U339" s="5"/>
      <c r="V339" s="5"/>
    </row>
    <row r="340" spans="1:22" ht="13.2">
      <c r="A340" s="192" t="s">
        <v>70821</v>
      </c>
      <c r="B340" s="13"/>
      <c r="C340" s="5" t="s">
        <v>70822</v>
      </c>
      <c r="D340" s="13"/>
      <c r="E340" s="13"/>
      <c r="F340" s="13"/>
      <c r="G340" s="5"/>
      <c r="H340" s="5"/>
      <c r="I340" s="7"/>
      <c r="J340" s="13"/>
      <c r="K340" s="5"/>
      <c r="L340" s="5"/>
      <c r="M340" s="5"/>
      <c r="N340" s="5"/>
      <c r="O340" s="5"/>
      <c r="P340" s="5"/>
      <c r="Q340" s="5"/>
      <c r="R340" s="5"/>
      <c r="S340" s="5"/>
      <c r="T340" s="5"/>
      <c r="U340" s="5"/>
      <c r="V340" s="5"/>
    </row>
    <row r="341" spans="1:22" ht="13.2">
      <c r="A341" s="192" t="s">
        <v>70823</v>
      </c>
      <c r="B341" s="13"/>
      <c r="C341" s="5" t="s">
        <v>70824</v>
      </c>
      <c r="D341" s="13"/>
      <c r="E341" s="13"/>
      <c r="F341" s="13"/>
      <c r="G341" s="5"/>
      <c r="H341" s="5"/>
      <c r="I341" s="7"/>
      <c r="J341" s="13"/>
      <c r="K341" s="5"/>
      <c r="L341" s="5"/>
      <c r="M341" s="5"/>
      <c r="N341" s="5"/>
      <c r="O341" s="5"/>
      <c r="P341" s="5"/>
      <c r="Q341" s="5"/>
      <c r="R341" s="5"/>
      <c r="S341" s="5"/>
      <c r="T341" s="5"/>
      <c r="U341" s="5"/>
      <c r="V341" s="5"/>
    </row>
    <row r="342" spans="1:22" ht="13.2">
      <c r="A342" s="192" t="s">
        <v>70825</v>
      </c>
      <c r="B342" s="13"/>
      <c r="C342" s="5" t="s">
        <v>70826</v>
      </c>
      <c r="D342" s="13"/>
      <c r="E342" s="13"/>
      <c r="F342" s="13"/>
      <c r="G342" s="5"/>
      <c r="H342" s="5"/>
      <c r="I342" s="7"/>
      <c r="J342" s="13"/>
      <c r="K342" s="5"/>
      <c r="L342" s="5"/>
      <c r="M342" s="5"/>
      <c r="N342" s="5"/>
      <c r="O342" s="5"/>
      <c r="P342" s="5"/>
      <c r="Q342" s="5"/>
      <c r="R342" s="5"/>
      <c r="S342" s="5"/>
      <c r="T342" s="5"/>
      <c r="U342" s="5"/>
      <c r="V342" s="5"/>
    </row>
    <row r="343" spans="1:22" ht="13.2">
      <c r="A343" s="192" t="s">
        <v>70827</v>
      </c>
      <c r="B343" s="13"/>
      <c r="C343" s="5" t="s">
        <v>70828</v>
      </c>
      <c r="D343" s="13"/>
      <c r="E343" s="13"/>
      <c r="F343" s="13"/>
      <c r="G343" s="5"/>
      <c r="H343" s="5"/>
      <c r="I343" s="7"/>
      <c r="J343" s="13"/>
      <c r="K343" s="5"/>
      <c r="L343" s="5"/>
      <c r="M343" s="5"/>
      <c r="N343" s="5"/>
      <c r="O343" s="5"/>
      <c r="P343" s="5"/>
      <c r="Q343" s="5"/>
      <c r="R343" s="5"/>
      <c r="S343" s="5"/>
      <c r="T343" s="5"/>
      <c r="U343" s="5"/>
      <c r="V343" s="5"/>
    </row>
    <row r="344" spans="1:22" ht="13.2">
      <c r="A344" s="192" t="s">
        <v>70829</v>
      </c>
      <c r="B344" s="13"/>
      <c r="C344" s="5" t="s">
        <v>70830</v>
      </c>
      <c r="D344" s="13"/>
      <c r="E344" s="13"/>
      <c r="F344" s="13"/>
      <c r="G344" s="5"/>
      <c r="H344" s="5"/>
      <c r="I344" s="7"/>
      <c r="J344" s="13"/>
      <c r="K344" s="5"/>
      <c r="L344" s="5"/>
      <c r="M344" s="5"/>
      <c r="N344" s="5"/>
      <c r="O344" s="5"/>
      <c r="P344" s="5"/>
      <c r="Q344" s="5"/>
      <c r="R344" s="5"/>
      <c r="S344" s="5"/>
      <c r="T344" s="5"/>
      <c r="U344" s="5"/>
      <c r="V344" s="5"/>
    </row>
    <row r="345" spans="1:22" ht="13.2">
      <c r="A345" s="192" t="s">
        <v>70831</v>
      </c>
      <c r="B345" s="13"/>
      <c r="C345" s="5" t="s">
        <v>70832</v>
      </c>
      <c r="D345" s="13"/>
      <c r="E345" s="13"/>
      <c r="F345" s="13"/>
      <c r="G345" s="5"/>
      <c r="H345" s="5"/>
      <c r="I345" s="7"/>
      <c r="J345" s="13"/>
      <c r="K345" s="5"/>
      <c r="L345" s="5"/>
      <c r="M345" s="5"/>
      <c r="N345" s="5"/>
      <c r="O345" s="5"/>
      <c r="P345" s="5"/>
      <c r="Q345" s="5"/>
      <c r="R345" s="5"/>
      <c r="S345" s="5"/>
      <c r="T345" s="5"/>
      <c r="U345" s="5"/>
      <c r="V345" s="5"/>
    </row>
    <row r="346" spans="1:22" ht="79.2">
      <c r="A346" s="191" t="s">
        <v>70833</v>
      </c>
      <c r="B346" s="13" t="s">
        <v>70834</v>
      </c>
      <c r="C346" s="13" t="s">
        <v>53604</v>
      </c>
      <c r="D346" s="13" t="s">
        <v>70835</v>
      </c>
      <c r="E346" s="13" t="s">
        <v>70836</v>
      </c>
      <c r="F346" s="13" t="s">
        <v>70837</v>
      </c>
      <c r="G346" s="5" t="s">
        <v>70838</v>
      </c>
      <c r="H346" s="6" t="s">
        <v>70839</v>
      </c>
      <c r="I346" s="7" t="s">
        <v>70840</v>
      </c>
      <c r="J346" s="13" t="s">
        <v>70708</v>
      </c>
      <c r="K346" s="5"/>
      <c r="L346" s="5"/>
      <c r="M346" s="5"/>
      <c r="N346" s="5"/>
      <c r="O346" s="5"/>
      <c r="P346" s="5"/>
      <c r="Q346" s="5"/>
      <c r="R346" s="5"/>
      <c r="S346" s="5"/>
      <c r="T346" s="5"/>
      <c r="U346" s="5"/>
      <c r="V346" s="5"/>
    </row>
    <row r="347" spans="1:22" ht="26.4">
      <c r="A347" s="192" t="s">
        <v>70841</v>
      </c>
      <c r="B347" s="13"/>
      <c r="C347" s="13" t="s">
        <v>70842</v>
      </c>
      <c r="D347" s="13"/>
      <c r="E347" s="13"/>
      <c r="F347" s="13"/>
      <c r="G347" s="5"/>
      <c r="H347" s="5"/>
      <c r="I347" s="7"/>
      <c r="J347" s="13"/>
      <c r="K347" s="5"/>
      <c r="L347" s="5"/>
      <c r="M347" s="5"/>
      <c r="N347" s="5"/>
      <c r="O347" s="5"/>
      <c r="P347" s="5"/>
      <c r="Q347" s="5"/>
      <c r="R347" s="5"/>
      <c r="S347" s="5"/>
      <c r="T347" s="5"/>
      <c r="U347" s="5"/>
      <c r="V347" s="5"/>
    </row>
    <row r="348" spans="1:22" ht="26.4">
      <c r="A348" s="192" t="s">
        <v>70843</v>
      </c>
      <c r="B348" s="13"/>
      <c r="C348" s="13" t="s">
        <v>70844</v>
      </c>
      <c r="D348" s="13"/>
      <c r="E348" s="13"/>
      <c r="F348" s="13"/>
      <c r="G348" s="5"/>
      <c r="H348" s="5"/>
      <c r="I348" s="7"/>
      <c r="J348" s="13"/>
      <c r="K348" s="5"/>
      <c r="L348" s="5"/>
      <c r="M348" s="5"/>
      <c r="N348" s="5"/>
      <c r="O348" s="5"/>
      <c r="P348" s="5"/>
      <c r="Q348" s="5"/>
      <c r="R348" s="5"/>
      <c r="S348" s="5"/>
      <c r="T348" s="5"/>
      <c r="U348" s="5"/>
      <c r="V348" s="5"/>
    </row>
    <row r="349" spans="1:22" ht="26.4">
      <c r="A349" s="192" t="s">
        <v>70845</v>
      </c>
      <c r="B349" s="13"/>
      <c r="C349" s="13" t="s">
        <v>70846</v>
      </c>
      <c r="D349" s="13"/>
      <c r="E349" s="13"/>
      <c r="F349" s="13"/>
      <c r="G349" s="5"/>
      <c r="H349" s="5"/>
      <c r="I349" s="7"/>
      <c r="J349" s="13"/>
      <c r="K349" s="5"/>
      <c r="L349" s="5"/>
      <c r="M349" s="5"/>
      <c r="N349" s="5"/>
      <c r="O349" s="5"/>
      <c r="P349" s="5"/>
      <c r="Q349" s="5"/>
      <c r="R349" s="5"/>
      <c r="S349" s="5"/>
      <c r="T349" s="5"/>
      <c r="U349" s="5"/>
      <c r="V349" s="5"/>
    </row>
    <row r="350" spans="1:22" ht="26.4">
      <c r="A350" s="192" t="s">
        <v>70847</v>
      </c>
      <c r="B350" s="13"/>
      <c r="C350" s="13" t="s">
        <v>70848</v>
      </c>
      <c r="D350" s="13"/>
      <c r="E350" s="13"/>
      <c r="F350" s="13"/>
      <c r="G350" s="5"/>
      <c r="H350" s="5"/>
      <c r="I350" s="7"/>
      <c r="J350" s="13"/>
      <c r="K350" s="5"/>
      <c r="L350" s="5"/>
      <c r="M350" s="5"/>
      <c r="N350" s="5"/>
      <c r="O350" s="5"/>
      <c r="P350" s="5"/>
      <c r="Q350" s="5"/>
      <c r="R350" s="5"/>
      <c r="S350" s="5"/>
      <c r="T350" s="5"/>
      <c r="U350" s="5"/>
      <c r="V350" s="5"/>
    </row>
    <row r="351" spans="1:22" ht="26.4">
      <c r="A351" s="192" t="s">
        <v>70849</v>
      </c>
      <c r="B351" s="13"/>
      <c r="C351" s="13" t="s">
        <v>70850</v>
      </c>
      <c r="D351" s="13"/>
      <c r="E351" s="13"/>
      <c r="F351" s="13"/>
      <c r="G351" s="5"/>
      <c r="H351" s="5"/>
      <c r="I351" s="7"/>
      <c r="J351" s="13"/>
      <c r="K351" s="5"/>
      <c r="L351" s="5"/>
      <c r="M351" s="5"/>
      <c r="N351" s="5"/>
      <c r="O351" s="5"/>
      <c r="P351" s="5"/>
      <c r="Q351" s="5"/>
      <c r="R351" s="5"/>
      <c r="S351" s="5"/>
      <c r="T351" s="5"/>
      <c r="U351" s="5"/>
      <c r="V351" s="5"/>
    </row>
    <row r="352" spans="1:22" ht="26.4">
      <c r="A352" s="192" t="s">
        <v>70851</v>
      </c>
      <c r="B352" s="13"/>
      <c r="C352" s="13" t="s">
        <v>70852</v>
      </c>
      <c r="D352" s="13"/>
      <c r="E352" s="13"/>
      <c r="F352" s="13"/>
      <c r="G352" s="5"/>
      <c r="H352" s="5"/>
      <c r="I352" s="7"/>
      <c r="J352" s="13"/>
      <c r="K352" s="5"/>
      <c r="L352" s="5"/>
      <c r="M352" s="5"/>
      <c r="N352" s="5"/>
      <c r="O352" s="5"/>
      <c r="P352" s="5"/>
      <c r="Q352" s="5"/>
      <c r="R352" s="5"/>
      <c r="S352" s="5"/>
      <c r="T352" s="5"/>
      <c r="U352" s="5"/>
      <c r="V352" s="5"/>
    </row>
    <row r="353" spans="1:22" ht="66">
      <c r="A353" s="42" t="s">
        <v>70853</v>
      </c>
      <c r="B353" s="13" t="s">
        <v>70854</v>
      </c>
      <c r="C353" s="13" t="s">
        <v>70854</v>
      </c>
      <c r="D353" s="13" t="s">
        <v>70854</v>
      </c>
      <c r="E353" s="13" t="s">
        <v>70854</v>
      </c>
      <c r="F353" s="13" t="s">
        <v>70854</v>
      </c>
      <c r="G353" s="5" t="s">
        <v>70854</v>
      </c>
      <c r="H353" s="13" t="s">
        <v>70854</v>
      </c>
      <c r="I353" s="7" t="s">
        <v>70854</v>
      </c>
      <c r="J353" s="13" t="s">
        <v>70708</v>
      </c>
      <c r="K353" s="13"/>
      <c r="L353" s="13"/>
      <c r="M353" s="13"/>
      <c r="N353" s="13"/>
      <c r="O353" s="13"/>
      <c r="P353" s="13"/>
      <c r="Q353" s="13"/>
      <c r="R353" s="13"/>
      <c r="S353" s="13"/>
      <c r="T353" s="13"/>
      <c r="U353" s="13"/>
      <c r="V353" s="13"/>
    </row>
    <row r="354" spans="1:22" ht="66">
      <c r="A354" s="191" t="s">
        <v>70855</v>
      </c>
      <c r="B354" s="13" t="s">
        <v>70856</v>
      </c>
      <c r="C354" s="13" t="s">
        <v>55069</v>
      </c>
      <c r="D354" s="13" t="s">
        <v>70857</v>
      </c>
      <c r="E354" s="13" t="s">
        <v>70858</v>
      </c>
      <c r="F354" s="13" t="s">
        <v>70859</v>
      </c>
      <c r="G354" s="5" t="s">
        <v>70860</v>
      </c>
      <c r="H354" s="6" t="s">
        <v>70861</v>
      </c>
      <c r="I354" s="7" t="s">
        <v>70862</v>
      </c>
      <c r="J354" s="13" t="s">
        <v>70708</v>
      </c>
      <c r="K354" s="5"/>
      <c r="L354" s="5"/>
      <c r="M354" s="5"/>
      <c r="N354" s="5"/>
      <c r="O354" s="5"/>
      <c r="P354" s="5"/>
      <c r="Q354" s="5"/>
      <c r="R354" s="5"/>
      <c r="S354" s="5"/>
      <c r="T354" s="5"/>
      <c r="U354" s="5"/>
      <c r="V354" s="5"/>
    </row>
    <row r="355" spans="1:22" ht="13.2">
      <c r="A355" s="192" t="s">
        <v>70863</v>
      </c>
      <c r="B355" s="13"/>
      <c r="C355" s="13" t="s">
        <v>70864</v>
      </c>
      <c r="D355" s="13"/>
      <c r="E355" s="13"/>
      <c r="F355" s="13"/>
      <c r="G355" s="5"/>
      <c r="I355" s="7"/>
      <c r="J355" s="13"/>
      <c r="K355" s="5"/>
      <c r="L355" s="5"/>
      <c r="M355" s="5"/>
      <c r="N355" s="5"/>
      <c r="O355" s="5"/>
      <c r="P355" s="5"/>
      <c r="Q355" s="5"/>
      <c r="R355" s="5"/>
      <c r="S355" s="5"/>
      <c r="T355" s="5"/>
      <c r="U355" s="5"/>
      <c r="V355" s="5"/>
    </row>
    <row r="356" spans="1:22" ht="13.2">
      <c r="A356" s="192" t="s">
        <v>70865</v>
      </c>
      <c r="B356" s="13"/>
      <c r="C356" s="13" t="s">
        <v>70866</v>
      </c>
      <c r="D356" s="13"/>
      <c r="E356" s="13"/>
      <c r="F356" s="13"/>
      <c r="G356" s="5"/>
      <c r="H356" s="5"/>
      <c r="I356" s="7"/>
      <c r="J356" s="13"/>
      <c r="K356" s="5"/>
      <c r="L356" s="5"/>
      <c r="M356" s="5"/>
      <c r="N356" s="5"/>
      <c r="O356" s="5"/>
      <c r="P356" s="5"/>
      <c r="Q356" s="5"/>
      <c r="R356" s="5"/>
      <c r="S356" s="5"/>
      <c r="T356" s="5"/>
      <c r="U356" s="5"/>
      <c r="V356" s="5"/>
    </row>
    <row r="357" spans="1:22" ht="13.2">
      <c r="A357" s="192" t="s">
        <v>70867</v>
      </c>
      <c r="B357" s="13"/>
      <c r="C357" s="13" t="s">
        <v>70868</v>
      </c>
      <c r="D357" s="13"/>
      <c r="E357" s="13"/>
      <c r="F357" s="13"/>
      <c r="G357" s="5"/>
      <c r="H357" s="5"/>
      <c r="I357" s="7"/>
      <c r="J357" s="13"/>
      <c r="K357" s="5"/>
      <c r="L357" s="5"/>
      <c r="M357" s="5"/>
      <c r="N357" s="5"/>
      <c r="O357" s="5"/>
      <c r="P357" s="5"/>
      <c r="Q357" s="5"/>
      <c r="R357" s="5"/>
      <c r="S357" s="5"/>
      <c r="T357" s="5"/>
      <c r="U357" s="5"/>
      <c r="V357" s="5"/>
    </row>
    <row r="358" spans="1:22" ht="13.2">
      <c r="A358" s="192" t="s">
        <v>70869</v>
      </c>
      <c r="B358" s="13"/>
      <c r="C358" s="13" t="s">
        <v>70870</v>
      </c>
      <c r="D358" s="13"/>
      <c r="E358" s="13"/>
      <c r="F358" s="13"/>
      <c r="G358" s="5"/>
      <c r="H358" s="5"/>
      <c r="I358" s="7"/>
      <c r="J358" s="13"/>
      <c r="K358" s="5"/>
      <c r="L358" s="5"/>
      <c r="M358" s="5"/>
      <c r="N358" s="5"/>
      <c r="O358" s="5"/>
      <c r="P358" s="5"/>
      <c r="Q358" s="5"/>
      <c r="R358" s="5"/>
      <c r="S358" s="5"/>
      <c r="T358" s="5"/>
      <c r="U358" s="5"/>
      <c r="V358" s="5"/>
    </row>
    <row r="359" spans="1:22" ht="26.4">
      <c r="A359" s="192" t="s">
        <v>70871</v>
      </c>
      <c r="B359" s="13"/>
      <c r="C359" s="13" t="s">
        <v>70872</v>
      </c>
      <c r="D359" s="13"/>
      <c r="E359" s="13"/>
      <c r="F359" s="13"/>
      <c r="G359" s="5"/>
      <c r="H359" s="5"/>
      <c r="I359" s="7"/>
      <c r="J359" s="13"/>
      <c r="K359" s="5"/>
      <c r="L359" s="5"/>
      <c r="M359" s="5"/>
      <c r="N359" s="5"/>
      <c r="O359" s="5"/>
      <c r="P359" s="5"/>
      <c r="Q359" s="5"/>
      <c r="R359" s="5"/>
      <c r="S359" s="5"/>
      <c r="T359" s="5"/>
      <c r="U359" s="5"/>
      <c r="V359" s="5"/>
    </row>
    <row r="360" spans="1:22" ht="13.2">
      <c r="A360" s="192" t="s">
        <v>70873</v>
      </c>
      <c r="B360" s="13"/>
      <c r="C360" s="13" t="s">
        <v>70874</v>
      </c>
      <c r="D360" s="13"/>
      <c r="E360" s="13"/>
      <c r="F360" s="13"/>
      <c r="G360" s="5"/>
      <c r="H360" s="5"/>
      <c r="I360" s="7"/>
      <c r="J360" s="13"/>
      <c r="K360" s="5"/>
      <c r="L360" s="5"/>
      <c r="M360" s="5"/>
      <c r="N360" s="5"/>
      <c r="O360" s="5"/>
      <c r="P360" s="5"/>
      <c r="Q360" s="5"/>
      <c r="R360" s="5"/>
      <c r="S360" s="5"/>
      <c r="T360" s="5"/>
      <c r="U360" s="5"/>
      <c r="V360" s="5"/>
    </row>
    <row r="361" spans="1:22" ht="13.2">
      <c r="A361" s="192" t="s">
        <v>70875</v>
      </c>
      <c r="B361" s="13"/>
      <c r="C361" s="13" t="s">
        <v>70876</v>
      </c>
      <c r="D361" s="13"/>
      <c r="E361" s="13"/>
      <c r="F361" s="13"/>
      <c r="G361" s="5"/>
      <c r="H361" s="5"/>
      <c r="I361" s="7"/>
      <c r="J361" s="13"/>
      <c r="K361" s="5"/>
      <c r="L361" s="5"/>
      <c r="M361" s="5"/>
      <c r="N361" s="5"/>
      <c r="O361" s="5"/>
      <c r="P361" s="5"/>
      <c r="Q361" s="5"/>
      <c r="R361" s="5"/>
      <c r="S361" s="5"/>
      <c r="T361" s="5"/>
      <c r="U361" s="5"/>
      <c r="V361" s="5"/>
    </row>
    <row r="362" spans="1:22" ht="26.4">
      <c r="A362" s="42" t="s">
        <v>70877</v>
      </c>
      <c r="B362" s="13" t="s">
        <v>70878</v>
      </c>
      <c r="C362" s="13" t="s">
        <v>70879</v>
      </c>
      <c r="D362" s="13" t="s">
        <v>70880</v>
      </c>
      <c r="E362" s="13" t="s">
        <v>70881</v>
      </c>
      <c r="F362" s="13" t="s">
        <v>70882</v>
      </c>
      <c r="G362" s="5" t="s">
        <v>70883</v>
      </c>
      <c r="H362" s="6" t="s">
        <v>70884</v>
      </c>
      <c r="I362" s="7" t="s">
        <v>70885</v>
      </c>
      <c r="J362" s="13"/>
      <c r="K362" s="13"/>
      <c r="L362" s="13"/>
      <c r="M362" s="13"/>
      <c r="N362" s="13"/>
      <c r="O362" s="13"/>
      <c r="P362" s="13"/>
      <c r="Q362" s="13"/>
      <c r="R362" s="13"/>
      <c r="S362" s="13"/>
      <c r="T362" s="13"/>
      <c r="U362" s="13"/>
      <c r="V362" s="13"/>
    </row>
    <row r="363" spans="1:22" ht="105.6">
      <c r="A363" s="191" t="s">
        <v>70886</v>
      </c>
      <c r="B363" s="13" t="s">
        <v>70887</v>
      </c>
      <c r="C363" s="13" t="s">
        <v>54025</v>
      </c>
      <c r="D363" s="13" t="s">
        <v>70888</v>
      </c>
      <c r="E363" s="13" t="s">
        <v>70889</v>
      </c>
      <c r="F363" s="13" t="s">
        <v>70890</v>
      </c>
      <c r="G363" s="5" t="s">
        <v>70891</v>
      </c>
      <c r="H363" s="6" t="s">
        <v>70892</v>
      </c>
      <c r="I363" s="7" t="s">
        <v>70893</v>
      </c>
      <c r="J363" s="13" t="s">
        <v>70708</v>
      </c>
      <c r="K363" s="5"/>
      <c r="L363" s="5"/>
      <c r="M363" s="5"/>
      <c r="N363" s="5"/>
      <c r="O363" s="5"/>
      <c r="P363" s="5"/>
      <c r="Q363" s="5"/>
      <c r="R363" s="5"/>
      <c r="S363" s="5"/>
      <c r="T363" s="5"/>
      <c r="U363" s="5"/>
      <c r="V363" s="5"/>
    </row>
    <row r="364" spans="1:22" ht="26.4">
      <c r="A364" s="192" t="s">
        <v>70894</v>
      </c>
      <c r="B364" s="13"/>
      <c r="C364" s="13" t="s">
        <v>70895</v>
      </c>
      <c r="D364" s="13"/>
      <c r="E364" s="13"/>
      <c r="F364" s="13"/>
      <c r="G364" s="5"/>
      <c r="H364" s="5"/>
      <c r="I364" s="7"/>
      <c r="J364" s="13"/>
      <c r="K364" s="5"/>
      <c r="L364" s="5"/>
      <c r="M364" s="5"/>
      <c r="N364" s="5"/>
      <c r="O364" s="5"/>
      <c r="P364" s="5"/>
      <c r="Q364" s="5"/>
      <c r="R364" s="5"/>
      <c r="S364" s="5"/>
      <c r="T364" s="5"/>
      <c r="U364" s="5"/>
      <c r="V364" s="5"/>
    </row>
    <row r="365" spans="1:22" ht="39.6">
      <c r="A365" s="192" t="s">
        <v>70896</v>
      </c>
      <c r="B365" s="13"/>
      <c r="C365" s="13" t="s">
        <v>70897</v>
      </c>
      <c r="D365" s="13"/>
      <c r="E365" s="13"/>
      <c r="F365" s="13"/>
      <c r="G365" s="5"/>
      <c r="H365" s="5"/>
      <c r="I365" s="7"/>
      <c r="J365" s="13"/>
      <c r="K365" s="5"/>
      <c r="L365" s="5"/>
      <c r="M365" s="5"/>
      <c r="N365" s="5"/>
      <c r="O365" s="5"/>
      <c r="P365" s="5"/>
      <c r="Q365" s="5"/>
      <c r="R365" s="5"/>
      <c r="S365" s="5"/>
      <c r="T365" s="5"/>
      <c r="U365" s="5"/>
      <c r="V365" s="5"/>
    </row>
    <row r="366" spans="1:22" ht="39.6">
      <c r="A366" s="192" t="s">
        <v>70898</v>
      </c>
      <c r="B366" s="13"/>
      <c r="C366" s="13" t="s">
        <v>70899</v>
      </c>
      <c r="D366" s="13"/>
      <c r="E366" s="13"/>
      <c r="F366" s="13"/>
      <c r="G366" s="5"/>
      <c r="H366" s="5"/>
      <c r="I366" s="7"/>
      <c r="J366" s="13"/>
      <c r="K366" s="5"/>
      <c r="L366" s="5"/>
      <c r="M366" s="5"/>
      <c r="N366" s="5"/>
      <c r="O366" s="5"/>
      <c r="P366" s="5"/>
      <c r="Q366" s="5"/>
      <c r="R366" s="5"/>
      <c r="S366" s="5"/>
      <c r="T366" s="5"/>
      <c r="U366" s="5"/>
      <c r="V366" s="5"/>
    </row>
    <row r="367" spans="1:22" ht="26.4">
      <c r="A367" s="192" t="s">
        <v>70900</v>
      </c>
      <c r="B367" s="13"/>
      <c r="C367" s="13" t="s">
        <v>70901</v>
      </c>
      <c r="D367" s="13"/>
      <c r="E367" s="13"/>
      <c r="F367" s="13"/>
      <c r="G367" s="5"/>
      <c r="H367" s="5"/>
      <c r="I367" s="7"/>
      <c r="J367" s="13"/>
      <c r="K367" s="5"/>
      <c r="L367" s="5"/>
      <c r="M367" s="5"/>
      <c r="N367" s="5"/>
      <c r="O367" s="5"/>
      <c r="P367" s="5"/>
      <c r="Q367" s="5"/>
      <c r="R367" s="5"/>
      <c r="S367" s="5"/>
      <c r="T367" s="5"/>
      <c r="U367" s="5"/>
      <c r="V367" s="5"/>
    </row>
    <row r="368" spans="1:22" ht="66">
      <c r="A368" s="42" t="s">
        <v>70902</v>
      </c>
      <c r="B368" s="13" t="s">
        <v>70903</v>
      </c>
      <c r="C368" s="13" t="s">
        <v>70904</v>
      </c>
      <c r="D368" s="13" t="s">
        <v>70905</v>
      </c>
      <c r="E368" s="13" t="s">
        <v>70906</v>
      </c>
      <c r="F368" s="13" t="s">
        <v>70907</v>
      </c>
      <c r="G368" s="5" t="s">
        <v>70908</v>
      </c>
      <c r="H368" s="6" t="s">
        <v>70909</v>
      </c>
      <c r="I368" s="7" t="s">
        <v>70910</v>
      </c>
      <c r="J368" s="13" t="s">
        <v>70708</v>
      </c>
      <c r="K368" s="13"/>
      <c r="L368" s="13"/>
      <c r="M368" s="13"/>
      <c r="N368" s="13"/>
      <c r="O368" s="13"/>
      <c r="P368" s="13"/>
      <c r="Q368" s="13"/>
      <c r="R368" s="13"/>
      <c r="S368" s="13"/>
      <c r="T368" s="13"/>
      <c r="U368" s="13"/>
      <c r="V368" s="13"/>
    </row>
    <row r="369" spans="1:22" ht="13.2">
      <c r="A369" s="42" t="s">
        <v>70911</v>
      </c>
      <c r="B369" s="13" t="s">
        <v>70912</v>
      </c>
      <c r="C369" s="13" t="s">
        <v>70913</v>
      </c>
      <c r="D369" s="16" t="s">
        <v>70914</v>
      </c>
      <c r="E369" s="71" t="s">
        <v>70915</v>
      </c>
      <c r="F369" s="7" t="s">
        <v>70916</v>
      </c>
      <c r="G369" s="5" t="s">
        <v>70917</v>
      </c>
      <c r="H369" s="6" t="s">
        <v>70918</v>
      </c>
      <c r="I369" s="7" t="s">
        <v>70919</v>
      </c>
      <c r="J369" s="13" t="s">
        <v>17</v>
      </c>
      <c r="K369" s="13"/>
      <c r="L369" s="13" t="s">
        <v>57</v>
      </c>
      <c r="M369" s="13"/>
      <c r="N369" s="13"/>
      <c r="O369" s="13"/>
      <c r="P369" s="13"/>
      <c r="Q369" s="13"/>
      <c r="R369" s="13"/>
      <c r="S369" s="13"/>
      <c r="T369" s="13"/>
      <c r="U369" s="13"/>
      <c r="V369" s="13"/>
    </row>
    <row r="370" spans="1:22" ht="39.6">
      <c r="A370" s="42" t="s">
        <v>70920</v>
      </c>
      <c r="B370" s="13" t="s">
        <v>70921</v>
      </c>
      <c r="C370" s="13" t="s">
        <v>70922</v>
      </c>
      <c r="D370" s="13" t="s">
        <v>70923</v>
      </c>
      <c r="E370" s="13" t="s">
        <v>70924</v>
      </c>
      <c r="F370" s="13" t="s">
        <v>70925</v>
      </c>
      <c r="G370" s="5" t="s">
        <v>70926</v>
      </c>
      <c r="H370" s="6" t="s">
        <v>70927</v>
      </c>
      <c r="I370" s="7" t="s">
        <v>70928</v>
      </c>
      <c r="J370" s="13"/>
      <c r="K370" s="13"/>
      <c r="L370" s="13"/>
      <c r="M370" s="13"/>
      <c r="N370" s="13"/>
      <c r="O370" s="13"/>
      <c r="P370" s="13"/>
      <c r="Q370" s="13"/>
      <c r="R370" s="13"/>
      <c r="S370" s="13"/>
      <c r="T370" s="13"/>
      <c r="U370" s="13"/>
      <c r="V370" s="13"/>
    </row>
    <row r="371" spans="1:22" ht="79.2">
      <c r="A371" s="191" t="s">
        <v>70929</v>
      </c>
      <c r="B371" s="13" t="s">
        <v>70930</v>
      </c>
      <c r="C371" s="13" t="s">
        <v>62417</v>
      </c>
      <c r="D371" s="13" t="s">
        <v>70931</v>
      </c>
      <c r="E371" s="13" t="s">
        <v>70932</v>
      </c>
      <c r="F371" s="13" t="s">
        <v>70933</v>
      </c>
      <c r="G371" s="5" t="s">
        <v>70934</v>
      </c>
      <c r="H371" s="6" t="s">
        <v>70935</v>
      </c>
      <c r="I371" s="7" t="s">
        <v>70936</v>
      </c>
      <c r="J371" s="13" t="s">
        <v>70708</v>
      </c>
      <c r="K371" s="5"/>
      <c r="L371" s="5"/>
      <c r="M371" s="5"/>
      <c r="N371" s="5"/>
      <c r="O371" s="5"/>
      <c r="P371" s="5"/>
      <c r="Q371" s="5"/>
      <c r="R371" s="5"/>
      <c r="S371" s="5"/>
      <c r="T371" s="5"/>
      <c r="U371" s="5"/>
      <c r="V371" s="5"/>
    </row>
    <row r="372" spans="1:22" ht="26.4">
      <c r="A372" s="192" t="s">
        <v>70937</v>
      </c>
      <c r="B372" s="13"/>
      <c r="C372" s="13" t="s">
        <v>70938</v>
      </c>
      <c r="D372" s="13"/>
      <c r="E372" s="13"/>
      <c r="F372" s="13"/>
      <c r="G372" s="5"/>
      <c r="H372" s="5"/>
      <c r="I372" s="7"/>
      <c r="J372" s="13"/>
      <c r="K372" s="5"/>
      <c r="L372" s="5"/>
      <c r="M372" s="5"/>
      <c r="N372" s="5"/>
      <c r="O372" s="5"/>
      <c r="P372" s="5"/>
      <c r="Q372" s="5"/>
      <c r="R372" s="5"/>
      <c r="S372" s="5"/>
      <c r="T372" s="5"/>
      <c r="U372" s="5"/>
      <c r="V372" s="5"/>
    </row>
    <row r="373" spans="1:22" ht="26.4">
      <c r="A373" s="192" t="s">
        <v>70939</v>
      </c>
      <c r="B373" s="13"/>
      <c r="C373" s="13" t="s">
        <v>70940</v>
      </c>
      <c r="D373" s="13"/>
      <c r="E373" s="13"/>
      <c r="F373" s="13"/>
      <c r="G373" s="5"/>
      <c r="H373" s="5"/>
      <c r="I373" s="7"/>
      <c r="J373" s="13"/>
      <c r="K373" s="5"/>
      <c r="L373" s="5"/>
      <c r="M373" s="5"/>
      <c r="N373" s="5"/>
      <c r="O373" s="5"/>
      <c r="P373" s="5"/>
      <c r="Q373" s="5"/>
      <c r="R373" s="5"/>
      <c r="S373" s="5"/>
      <c r="T373" s="5"/>
      <c r="U373" s="5"/>
      <c r="V373" s="5"/>
    </row>
    <row r="374" spans="1:22" ht="26.4">
      <c r="A374" s="192" t="s">
        <v>70941</v>
      </c>
      <c r="B374" s="13"/>
      <c r="C374" s="13" t="s">
        <v>70942</v>
      </c>
      <c r="D374" s="13"/>
      <c r="E374" s="13"/>
      <c r="F374" s="13"/>
      <c r="G374" s="5"/>
      <c r="H374" s="5"/>
      <c r="I374" s="7"/>
      <c r="J374" s="13"/>
      <c r="K374" s="5"/>
      <c r="L374" s="5"/>
      <c r="M374" s="5"/>
      <c r="N374" s="5"/>
      <c r="O374" s="5"/>
      <c r="P374" s="5"/>
      <c r="Q374" s="5"/>
      <c r="R374" s="5"/>
      <c r="S374" s="5"/>
      <c r="T374" s="5"/>
      <c r="U374" s="5"/>
      <c r="V374" s="5"/>
    </row>
    <row r="375" spans="1:22" ht="26.4">
      <c r="A375" s="192" t="s">
        <v>70943</v>
      </c>
      <c r="B375" s="13"/>
      <c r="C375" s="13" t="s">
        <v>70944</v>
      </c>
      <c r="D375" s="13"/>
      <c r="E375" s="13"/>
      <c r="F375" s="13"/>
      <c r="G375" s="5"/>
      <c r="H375" s="5"/>
      <c r="I375" s="7"/>
      <c r="J375" s="13"/>
      <c r="K375" s="5"/>
      <c r="L375" s="5"/>
      <c r="M375" s="5"/>
      <c r="N375" s="5"/>
      <c r="O375" s="5"/>
      <c r="P375" s="5"/>
      <c r="Q375" s="5"/>
      <c r="R375" s="5"/>
      <c r="S375" s="5"/>
      <c r="T375" s="5"/>
      <c r="U375" s="5"/>
      <c r="V375" s="5"/>
    </row>
    <row r="376" spans="1:22" ht="26.4">
      <c r="A376" s="192" t="s">
        <v>70945</v>
      </c>
      <c r="B376" s="13"/>
      <c r="C376" s="13" t="s">
        <v>70946</v>
      </c>
      <c r="D376" s="13"/>
      <c r="E376" s="13"/>
      <c r="F376" s="13"/>
      <c r="G376" s="5"/>
      <c r="H376" s="5"/>
      <c r="I376" s="7"/>
      <c r="J376" s="13"/>
      <c r="K376" s="5"/>
      <c r="L376" s="5"/>
      <c r="M376" s="5"/>
      <c r="N376" s="5"/>
      <c r="O376" s="5"/>
      <c r="P376" s="5"/>
      <c r="Q376" s="5"/>
      <c r="R376" s="5"/>
      <c r="S376" s="5"/>
      <c r="T376" s="5"/>
      <c r="U376" s="5"/>
      <c r="V376" s="5"/>
    </row>
    <row r="377" spans="1:22" ht="26.4">
      <c r="A377" s="192" t="s">
        <v>70947</v>
      </c>
      <c r="B377" s="13"/>
      <c r="C377" s="13" t="s">
        <v>70948</v>
      </c>
      <c r="D377" s="13"/>
      <c r="E377" s="13"/>
      <c r="F377" s="13"/>
      <c r="G377" s="5"/>
      <c r="H377" s="5"/>
      <c r="I377" s="7"/>
      <c r="J377" s="13"/>
      <c r="K377" s="5"/>
      <c r="L377" s="5"/>
      <c r="M377" s="5"/>
      <c r="N377" s="5"/>
      <c r="O377" s="5"/>
      <c r="P377" s="5"/>
      <c r="Q377" s="5"/>
      <c r="R377" s="5"/>
      <c r="S377" s="5"/>
      <c r="T377" s="5"/>
      <c r="U377" s="5"/>
      <c r="V377" s="5"/>
    </row>
    <row r="378" spans="1:22" ht="39.6">
      <c r="A378" s="192" t="s">
        <v>70949</v>
      </c>
      <c r="B378" s="13"/>
      <c r="C378" s="13" t="s">
        <v>70950</v>
      </c>
      <c r="D378" s="13"/>
      <c r="E378" s="13"/>
      <c r="F378" s="13"/>
      <c r="G378" s="5"/>
      <c r="H378" s="5"/>
      <c r="I378" s="7"/>
      <c r="J378" s="13"/>
      <c r="K378" s="5"/>
      <c r="L378" s="5"/>
      <c r="M378" s="5"/>
      <c r="N378" s="5"/>
      <c r="O378" s="5"/>
      <c r="P378" s="5"/>
      <c r="Q378" s="5"/>
      <c r="R378" s="5"/>
      <c r="S378" s="5"/>
      <c r="T378" s="5"/>
      <c r="U378" s="5"/>
      <c r="V378" s="5"/>
    </row>
    <row r="379" spans="1:22" ht="26.4">
      <c r="A379" s="192" t="s">
        <v>70951</v>
      </c>
      <c r="B379" s="13"/>
      <c r="C379" s="13" t="s">
        <v>70952</v>
      </c>
      <c r="D379" s="13"/>
      <c r="E379" s="13"/>
      <c r="F379" s="13"/>
      <c r="G379" s="5"/>
      <c r="H379" s="5"/>
      <c r="I379" s="7"/>
      <c r="J379" s="13"/>
      <c r="K379" s="5"/>
      <c r="L379" s="5"/>
      <c r="M379" s="5"/>
      <c r="N379" s="5"/>
      <c r="O379" s="5"/>
      <c r="P379" s="5"/>
      <c r="Q379" s="5"/>
      <c r="R379" s="5"/>
      <c r="S379" s="5"/>
      <c r="T379" s="5"/>
      <c r="U379" s="5"/>
      <c r="V379" s="5"/>
    </row>
    <row r="380" spans="1:22" ht="26.4">
      <c r="A380" s="192" t="s">
        <v>70953</v>
      </c>
      <c r="B380" s="13"/>
      <c r="C380" s="13" t="s">
        <v>70954</v>
      </c>
      <c r="D380" s="13"/>
      <c r="E380" s="13"/>
      <c r="F380" s="13"/>
      <c r="G380" s="5"/>
      <c r="H380" s="5"/>
      <c r="I380" s="7"/>
      <c r="J380" s="13"/>
      <c r="K380" s="5"/>
      <c r="L380" s="5"/>
      <c r="M380" s="5"/>
      <c r="N380" s="5"/>
      <c r="O380" s="5"/>
      <c r="P380" s="5"/>
      <c r="Q380" s="5"/>
      <c r="R380" s="5"/>
      <c r="S380" s="5"/>
      <c r="T380" s="5"/>
      <c r="U380" s="5"/>
      <c r="V380" s="5"/>
    </row>
    <row r="381" spans="1:22" ht="26.4">
      <c r="A381" s="192" t="s">
        <v>70955</v>
      </c>
      <c r="B381" s="13"/>
      <c r="C381" s="13" t="s">
        <v>70956</v>
      </c>
      <c r="D381" s="13"/>
      <c r="E381" s="13"/>
      <c r="F381" s="13"/>
      <c r="G381" s="5"/>
      <c r="H381" s="5"/>
      <c r="I381" s="7"/>
      <c r="J381" s="13"/>
      <c r="K381" s="5"/>
      <c r="L381" s="5"/>
      <c r="M381" s="5"/>
      <c r="N381" s="5"/>
      <c r="O381" s="5"/>
      <c r="P381" s="5"/>
      <c r="Q381" s="5"/>
      <c r="R381" s="5"/>
      <c r="S381" s="5"/>
      <c r="T381" s="5"/>
      <c r="U381" s="5"/>
      <c r="V381" s="5"/>
    </row>
    <row r="382" spans="1:22" ht="26.4">
      <c r="A382" s="192" t="s">
        <v>70957</v>
      </c>
      <c r="B382" s="13"/>
      <c r="C382" s="13" t="s">
        <v>70958</v>
      </c>
      <c r="D382" s="13"/>
      <c r="E382" s="13"/>
      <c r="F382" s="13"/>
      <c r="G382" s="5"/>
      <c r="H382" s="5"/>
      <c r="I382" s="7"/>
      <c r="J382" s="13"/>
      <c r="K382" s="5"/>
      <c r="L382" s="5"/>
      <c r="M382" s="5"/>
      <c r="N382" s="5"/>
      <c r="O382" s="5"/>
      <c r="P382" s="5"/>
      <c r="Q382" s="5"/>
      <c r="R382" s="5"/>
      <c r="S382" s="5"/>
      <c r="T382" s="5"/>
      <c r="U382" s="5"/>
      <c r="V382" s="5"/>
    </row>
    <row r="383" spans="1:22" ht="92.4">
      <c r="A383" s="191" t="s">
        <v>70959</v>
      </c>
      <c r="B383" s="13" t="s">
        <v>70960</v>
      </c>
      <c r="C383" s="13" t="s">
        <v>55069</v>
      </c>
      <c r="D383" s="13" t="s">
        <v>70961</v>
      </c>
      <c r="E383" s="13" t="s">
        <v>70962</v>
      </c>
      <c r="F383" s="13" t="s">
        <v>70963</v>
      </c>
      <c r="G383" s="5" t="s">
        <v>70964</v>
      </c>
      <c r="H383" s="6" t="s">
        <v>70965</v>
      </c>
      <c r="I383" s="7" t="s">
        <v>70966</v>
      </c>
      <c r="J383" s="13" t="s">
        <v>70708</v>
      </c>
      <c r="K383" s="5"/>
      <c r="L383" s="5"/>
      <c r="M383" s="5"/>
      <c r="N383" s="5"/>
      <c r="O383" s="5"/>
      <c r="P383" s="5"/>
      <c r="Q383" s="5"/>
      <c r="R383" s="5"/>
      <c r="S383" s="5"/>
      <c r="T383" s="5"/>
      <c r="U383" s="5"/>
      <c r="V383" s="5"/>
    </row>
    <row r="384" spans="1:22" ht="26.4">
      <c r="A384" s="192" t="s">
        <v>70967</v>
      </c>
      <c r="B384" s="13"/>
      <c r="C384" s="13" t="s">
        <v>70968</v>
      </c>
      <c r="D384" s="13"/>
      <c r="E384" s="13"/>
      <c r="F384" s="13"/>
      <c r="G384" s="5"/>
      <c r="H384" s="5"/>
      <c r="I384" s="7"/>
      <c r="J384" s="13"/>
      <c r="K384" s="5"/>
      <c r="L384" s="5"/>
      <c r="M384" s="5"/>
      <c r="N384" s="5"/>
      <c r="O384" s="5"/>
      <c r="P384" s="5"/>
      <c r="Q384" s="5"/>
      <c r="R384" s="5"/>
      <c r="S384" s="5"/>
      <c r="T384" s="5"/>
      <c r="U384" s="5"/>
      <c r="V384" s="5"/>
    </row>
    <row r="385" spans="1:22" ht="26.4">
      <c r="A385" s="192" t="s">
        <v>70969</v>
      </c>
      <c r="B385" s="13"/>
      <c r="C385" s="13" t="s">
        <v>70970</v>
      </c>
      <c r="D385" s="13"/>
      <c r="E385" s="13"/>
      <c r="F385" s="13"/>
      <c r="G385" s="5"/>
      <c r="H385" s="5"/>
      <c r="I385" s="7"/>
      <c r="J385" s="13"/>
      <c r="K385" s="5"/>
      <c r="L385" s="5"/>
      <c r="M385" s="5"/>
      <c r="N385" s="5"/>
      <c r="O385" s="5"/>
      <c r="P385" s="5"/>
      <c r="Q385" s="5"/>
      <c r="R385" s="5"/>
      <c r="S385" s="5"/>
      <c r="T385" s="5"/>
      <c r="U385" s="5"/>
      <c r="V385" s="5"/>
    </row>
    <row r="386" spans="1:22" ht="39.6">
      <c r="A386" s="192" t="s">
        <v>70971</v>
      </c>
      <c r="B386" s="13"/>
      <c r="C386" s="13" t="s">
        <v>70972</v>
      </c>
      <c r="D386" s="13"/>
      <c r="E386" s="13"/>
      <c r="F386" s="13"/>
      <c r="G386" s="5"/>
      <c r="H386" s="5"/>
      <c r="I386" s="7"/>
      <c r="J386" s="13"/>
      <c r="K386" s="5"/>
      <c r="L386" s="5"/>
      <c r="M386" s="5"/>
      <c r="N386" s="5"/>
      <c r="O386" s="5"/>
      <c r="P386" s="5"/>
      <c r="Q386" s="5"/>
      <c r="R386" s="5"/>
      <c r="S386" s="5"/>
      <c r="T386" s="5"/>
      <c r="U386" s="5"/>
      <c r="V386" s="5"/>
    </row>
    <row r="387" spans="1:22" ht="39.6">
      <c r="A387" s="192" t="s">
        <v>70973</v>
      </c>
      <c r="B387" s="13"/>
      <c r="C387" s="13" t="s">
        <v>70974</v>
      </c>
      <c r="D387" s="13"/>
      <c r="E387" s="13"/>
      <c r="F387" s="13"/>
      <c r="G387" s="5"/>
      <c r="H387" s="5"/>
      <c r="I387" s="7"/>
      <c r="J387" s="13"/>
      <c r="K387" s="5"/>
      <c r="L387" s="5"/>
      <c r="M387" s="5"/>
      <c r="N387" s="5"/>
      <c r="O387" s="5"/>
      <c r="P387" s="5"/>
      <c r="Q387" s="5"/>
      <c r="R387" s="5"/>
      <c r="S387" s="5"/>
      <c r="T387" s="5"/>
      <c r="U387" s="5"/>
      <c r="V387" s="5"/>
    </row>
    <row r="388" spans="1:22" ht="39.6">
      <c r="A388" s="192" t="s">
        <v>70975</v>
      </c>
      <c r="B388" s="13"/>
      <c r="C388" s="13" t="s">
        <v>70976</v>
      </c>
      <c r="D388" s="13"/>
      <c r="E388" s="13"/>
      <c r="F388" s="13"/>
      <c r="G388" s="5"/>
      <c r="H388" s="5"/>
      <c r="I388" s="7"/>
      <c r="J388" s="13"/>
      <c r="K388" s="5"/>
      <c r="L388" s="5"/>
      <c r="M388" s="5"/>
      <c r="N388" s="5"/>
      <c r="O388" s="5"/>
      <c r="P388" s="5"/>
      <c r="Q388" s="5"/>
      <c r="R388" s="5"/>
      <c r="S388" s="5"/>
      <c r="T388" s="5"/>
      <c r="U388" s="5"/>
      <c r="V388" s="5"/>
    </row>
    <row r="389" spans="1:22" ht="39.6">
      <c r="A389" s="192" t="s">
        <v>70977</v>
      </c>
      <c r="B389" s="13"/>
      <c r="C389" s="13" t="s">
        <v>70978</v>
      </c>
      <c r="D389" s="13"/>
      <c r="E389" s="13"/>
      <c r="F389" s="13"/>
      <c r="G389" s="5"/>
      <c r="H389" s="5"/>
      <c r="I389" s="7"/>
      <c r="J389" s="13"/>
      <c r="K389" s="5"/>
      <c r="L389" s="5"/>
      <c r="M389" s="5"/>
      <c r="N389" s="5"/>
      <c r="O389" s="5"/>
      <c r="P389" s="5"/>
      <c r="Q389" s="5"/>
      <c r="R389" s="5"/>
      <c r="S389" s="5"/>
      <c r="T389" s="5"/>
      <c r="U389" s="5"/>
      <c r="V389" s="5"/>
    </row>
    <row r="390" spans="1:22" ht="39.6">
      <c r="A390" s="192" t="s">
        <v>70979</v>
      </c>
      <c r="B390" s="13"/>
      <c r="C390" s="13" t="s">
        <v>70980</v>
      </c>
      <c r="D390" s="13"/>
      <c r="E390" s="13"/>
      <c r="F390" s="13"/>
      <c r="G390" s="5"/>
      <c r="H390" s="5"/>
      <c r="I390" s="7"/>
      <c r="J390" s="13"/>
      <c r="K390" s="5"/>
      <c r="L390" s="5"/>
      <c r="M390" s="5"/>
      <c r="N390" s="5"/>
      <c r="O390" s="5"/>
      <c r="P390" s="5"/>
      <c r="Q390" s="5"/>
      <c r="R390" s="5"/>
      <c r="S390" s="5"/>
      <c r="T390" s="5"/>
      <c r="U390" s="5"/>
      <c r="V390" s="5"/>
    </row>
    <row r="391" spans="1:22" ht="92.4">
      <c r="A391" s="191" t="s">
        <v>70981</v>
      </c>
      <c r="B391" s="13" t="s">
        <v>70982</v>
      </c>
      <c r="C391" s="13" t="s">
        <v>53370</v>
      </c>
      <c r="D391" s="13" t="s">
        <v>70983</v>
      </c>
      <c r="E391" s="13" t="s">
        <v>70984</v>
      </c>
      <c r="F391" s="13" t="s">
        <v>70985</v>
      </c>
      <c r="G391" s="5" t="s">
        <v>70986</v>
      </c>
      <c r="H391" s="6" t="s">
        <v>70987</v>
      </c>
      <c r="I391" s="7" t="s">
        <v>70988</v>
      </c>
      <c r="J391" s="13" t="s">
        <v>70708</v>
      </c>
      <c r="K391" s="5"/>
      <c r="L391" s="5"/>
      <c r="M391" s="5"/>
      <c r="N391" s="5"/>
      <c r="O391" s="5"/>
      <c r="P391" s="5"/>
      <c r="Q391" s="5"/>
      <c r="R391" s="5"/>
      <c r="S391" s="5"/>
      <c r="T391" s="5"/>
      <c r="U391" s="5"/>
      <c r="V391" s="5"/>
    </row>
    <row r="392" spans="1:22" ht="26.4">
      <c r="A392" s="192" t="s">
        <v>70989</v>
      </c>
      <c r="B392" s="13"/>
      <c r="C392" s="13" t="s">
        <v>70990</v>
      </c>
      <c r="D392" s="13"/>
      <c r="E392" s="13"/>
      <c r="F392" s="13"/>
      <c r="G392" s="5"/>
      <c r="H392" s="5"/>
      <c r="I392" s="7"/>
      <c r="J392" s="13"/>
      <c r="K392" s="5"/>
      <c r="L392" s="5"/>
      <c r="M392" s="5"/>
      <c r="N392" s="5"/>
      <c r="O392" s="5"/>
      <c r="P392" s="5"/>
      <c r="Q392" s="5"/>
      <c r="R392" s="5"/>
      <c r="S392" s="5"/>
      <c r="T392" s="5"/>
      <c r="U392" s="5"/>
      <c r="V392" s="5"/>
    </row>
    <row r="393" spans="1:22" ht="26.4">
      <c r="A393" s="192" t="s">
        <v>70991</v>
      </c>
      <c r="B393" s="13"/>
      <c r="C393" s="13" t="s">
        <v>70992</v>
      </c>
      <c r="D393" s="13"/>
      <c r="E393" s="13"/>
      <c r="F393" s="13"/>
      <c r="G393" s="5"/>
      <c r="H393" s="5"/>
      <c r="I393" s="7"/>
      <c r="J393" s="13"/>
      <c r="K393" s="5"/>
      <c r="L393" s="5"/>
      <c r="M393" s="5"/>
      <c r="N393" s="5"/>
      <c r="O393" s="5"/>
      <c r="P393" s="5"/>
      <c r="Q393" s="5"/>
      <c r="R393" s="5"/>
      <c r="S393" s="5"/>
      <c r="T393" s="5"/>
      <c r="U393" s="5"/>
      <c r="V393" s="5"/>
    </row>
    <row r="394" spans="1:22" ht="26.4">
      <c r="A394" s="192" t="s">
        <v>70993</v>
      </c>
      <c r="B394" s="13"/>
      <c r="C394" s="13" t="s">
        <v>70994</v>
      </c>
      <c r="D394" s="13"/>
      <c r="E394" s="13"/>
      <c r="F394" s="13"/>
      <c r="G394" s="5"/>
      <c r="H394" s="5"/>
      <c r="I394" s="7"/>
      <c r="J394" s="13"/>
      <c r="K394" s="5"/>
      <c r="L394" s="5"/>
      <c r="M394" s="5"/>
      <c r="N394" s="5"/>
      <c r="O394" s="5"/>
      <c r="P394" s="5"/>
      <c r="Q394" s="5"/>
      <c r="R394" s="5"/>
      <c r="S394" s="5"/>
      <c r="T394" s="5"/>
      <c r="U394" s="5"/>
      <c r="V394" s="5"/>
    </row>
    <row r="395" spans="1:22" ht="26.4">
      <c r="A395" s="192" t="s">
        <v>70995</v>
      </c>
      <c r="B395" s="13"/>
      <c r="C395" s="13" t="s">
        <v>70996</v>
      </c>
      <c r="D395" s="13"/>
      <c r="E395" s="13"/>
      <c r="F395" s="13"/>
      <c r="G395" s="5"/>
      <c r="H395" s="5"/>
      <c r="I395" s="7"/>
      <c r="J395" s="13"/>
      <c r="K395" s="5"/>
      <c r="L395" s="5"/>
      <c r="M395" s="5"/>
      <c r="N395" s="5"/>
      <c r="O395" s="5"/>
      <c r="P395" s="5"/>
      <c r="Q395" s="5"/>
      <c r="R395" s="5"/>
      <c r="S395" s="5"/>
      <c r="T395" s="5"/>
      <c r="U395" s="5"/>
      <c r="V395" s="5"/>
    </row>
    <row r="396" spans="1:22" ht="26.4">
      <c r="A396" s="192" t="s">
        <v>70997</v>
      </c>
      <c r="B396" s="13"/>
      <c r="C396" s="13" t="s">
        <v>70998</v>
      </c>
      <c r="D396" s="13"/>
      <c r="E396" s="13"/>
      <c r="F396" s="13"/>
      <c r="G396" s="5"/>
      <c r="H396" s="5"/>
      <c r="I396" s="7"/>
      <c r="J396" s="13"/>
      <c r="K396" s="5"/>
      <c r="L396" s="5"/>
      <c r="M396" s="5"/>
      <c r="N396" s="5"/>
      <c r="O396" s="5"/>
      <c r="P396" s="5"/>
      <c r="Q396" s="5"/>
      <c r="R396" s="5"/>
      <c r="S396" s="5"/>
      <c r="T396" s="5"/>
      <c r="U396" s="5"/>
      <c r="V396" s="5"/>
    </row>
    <row r="397" spans="1:22" ht="26.4">
      <c r="A397" s="192" t="s">
        <v>70999</v>
      </c>
      <c r="B397" s="13"/>
      <c r="C397" s="13" t="s">
        <v>71000</v>
      </c>
      <c r="D397" s="13"/>
      <c r="E397" s="13"/>
      <c r="F397" s="13"/>
      <c r="G397" s="5"/>
      <c r="H397" s="5"/>
      <c r="I397" s="7"/>
      <c r="J397" s="13"/>
      <c r="K397" s="5"/>
      <c r="L397" s="5"/>
      <c r="M397" s="5"/>
      <c r="N397" s="5"/>
      <c r="O397" s="5"/>
      <c r="P397" s="5"/>
      <c r="Q397" s="5"/>
      <c r="R397" s="5"/>
      <c r="S397" s="5"/>
      <c r="T397" s="5"/>
      <c r="U397" s="5"/>
      <c r="V397" s="5"/>
    </row>
    <row r="398" spans="1:22" ht="13.2">
      <c r="A398" s="192" t="s">
        <v>71001</v>
      </c>
      <c r="B398" s="13"/>
      <c r="C398" s="13" t="s">
        <v>71002</v>
      </c>
      <c r="D398" s="13"/>
      <c r="E398" s="13"/>
      <c r="F398" s="13"/>
      <c r="G398" s="5"/>
      <c r="H398" s="5"/>
      <c r="I398" s="7"/>
      <c r="J398" s="13"/>
      <c r="K398" s="5"/>
      <c r="L398" s="5"/>
      <c r="M398" s="5"/>
      <c r="N398" s="5"/>
      <c r="O398" s="5"/>
      <c r="P398" s="5"/>
      <c r="Q398" s="5"/>
      <c r="R398" s="5"/>
      <c r="S398" s="5"/>
      <c r="T398" s="5"/>
      <c r="U398" s="5"/>
      <c r="V398" s="5"/>
    </row>
    <row r="399" spans="1:22" ht="39.6">
      <c r="A399" s="192" t="s">
        <v>71003</v>
      </c>
      <c r="B399" s="13"/>
      <c r="C399" s="13" t="s">
        <v>71004</v>
      </c>
      <c r="D399" s="13"/>
      <c r="E399" s="13"/>
      <c r="F399" s="13"/>
      <c r="G399" s="5"/>
      <c r="H399" s="5"/>
      <c r="I399" s="7"/>
      <c r="J399" s="13"/>
      <c r="K399" s="5"/>
      <c r="L399" s="5"/>
      <c r="M399" s="5"/>
      <c r="N399" s="5"/>
      <c r="O399" s="5"/>
      <c r="P399" s="5"/>
      <c r="Q399" s="5"/>
      <c r="R399" s="5"/>
      <c r="S399" s="5"/>
      <c r="T399" s="5"/>
      <c r="U399" s="5"/>
      <c r="V399" s="5"/>
    </row>
    <row r="400" spans="1:22" ht="66">
      <c r="A400" s="191" t="s">
        <v>71005</v>
      </c>
      <c r="B400" s="13" t="s">
        <v>71006</v>
      </c>
      <c r="C400" s="13" t="s">
        <v>53370</v>
      </c>
      <c r="D400" s="13" t="s">
        <v>71007</v>
      </c>
      <c r="E400" s="13" t="s">
        <v>71008</v>
      </c>
      <c r="F400" s="13" t="s">
        <v>71009</v>
      </c>
      <c r="G400" s="5" t="s">
        <v>71010</v>
      </c>
      <c r="H400" s="6" t="s">
        <v>71011</v>
      </c>
      <c r="I400" s="7" t="s">
        <v>71012</v>
      </c>
      <c r="J400" s="13" t="s">
        <v>70708</v>
      </c>
      <c r="K400" s="5"/>
      <c r="L400" s="5"/>
      <c r="M400" s="5"/>
      <c r="N400" s="5"/>
      <c r="O400" s="5"/>
      <c r="P400" s="5"/>
      <c r="Q400" s="5"/>
      <c r="R400" s="5"/>
      <c r="S400" s="5"/>
      <c r="T400" s="5"/>
      <c r="U400" s="5"/>
      <c r="V400" s="5"/>
    </row>
    <row r="401" spans="1:22" ht="13.2">
      <c r="A401" s="192" t="s">
        <v>71013</v>
      </c>
      <c r="B401" s="13"/>
      <c r="C401" s="13" t="s">
        <v>71014</v>
      </c>
      <c r="D401" s="13"/>
      <c r="E401" s="13"/>
      <c r="F401" s="13"/>
      <c r="G401" s="5"/>
      <c r="H401" s="5"/>
      <c r="I401" s="7"/>
      <c r="J401" s="13"/>
      <c r="K401" s="5"/>
      <c r="L401" s="5"/>
      <c r="M401" s="5"/>
      <c r="N401" s="5"/>
      <c r="O401" s="5"/>
      <c r="P401" s="5"/>
      <c r="Q401" s="5"/>
      <c r="R401" s="5"/>
      <c r="S401" s="5"/>
      <c r="T401" s="5"/>
      <c r="U401" s="5"/>
      <c r="V401" s="5"/>
    </row>
    <row r="402" spans="1:22" ht="13.2">
      <c r="A402" s="192" t="s">
        <v>71015</v>
      </c>
      <c r="B402" s="13"/>
      <c r="C402" s="13" t="s">
        <v>71016</v>
      </c>
      <c r="D402" s="13"/>
      <c r="E402" s="13"/>
      <c r="F402" s="13"/>
      <c r="G402" s="5"/>
      <c r="H402" s="5"/>
      <c r="I402" s="7"/>
      <c r="J402" s="13"/>
      <c r="K402" s="5"/>
      <c r="L402" s="5"/>
      <c r="M402" s="5"/>
      <c r="N402" s="5"/>
      <c r="O402" s="5"/>
      <c r="P402" s="5"/>
      <c r="Q402" s="5"/>
      <c r="R402" s="5"/>
      <c r="S402" s="5"/>
      <c r="T402" s="5"/>
      <c r="U402" s="5"/>
      <c r="V402" s="5"/>
    </row>
    <row r="403" spans="1:22" ht="26.4">
      <c r="A403" s="192" t="s">
        <v>71017</v>
      </c>
      <c r="B403" s="13"/>
      <c r="C403" s="13" t="s">
        <v>71018</v>
      </c>
      <c r="D403" s="13"/>
      <c r="E403" s="13"/>
      <c r="F403" s="13"/>
      <c r="G403" s="5"/>
      <c r="H403" s="5"/>
      <c r="I403" s="7"/>
      <c r="J403" s="13"/>
      <c r="K403" s="5"/>
      <c r="L403" s="5"/>
      <c r="M403" s="5"/>
      <c r="N403" s="5"/>
      <c r="O403" s="5"/>
      <c r="P403" s="5"/>
      <c r="Q403" s="5"/>
      <c r="R403" s="5"/>
      <c r="S403" s="5"/>
      <c r="T403" s="5"/>
      <c r="U403" s="5"/>
      <c r="V403" s="5"/>
    </row>
    <row r="404" spans="1:22" ht="26.4">
      <c r="A404" s="192" t="s">
        <v>71019</v>
      </c>
      <c r="B404" s="13"/>
      <c r="C404" s="13" t="s">
        <v>71020</v>
      </c>
      <c r="D404" s="13"/>
      <c r="E404" s="13"/>
      <c r="F404" s="13"/>
      <c r="G404" s="5"/>
      <c r="H404" s="5"/>
      <c r="I404" s="7"/>
      <c r="J404" s="13"/>
      <c r="K404" s="5"/>
      <c r="L404" s="5"/>
      <c r="M404" s="5"/>
      <c r="N404" s="5"/>
      <c r="O404" s="5"/>
      <c r="P404" s="5"/>
      <c r="Q404" s="5"/>
      <c r="R404" s="5"/>
      <c r="S404" s="5"/>
      <c r="T404" s="5"/>
      <c r="U404" s="5"/>
      <c r="V404" s="5"/>
    </row>
    <row r="405" spans="1:22" ht="26.4">
      <c r="A405" s="192" t="s">
        <v>71021</v>
      </c>
      <c r="B405" s="13"/>
      <c r="C405" s="13" t="s">
        <v>71022</v>
      </c>
      <c r="D405" s="13"/>
      <c r="E405" s="13"/>
      <c r="F405" s="13"/>
      <c r="G405" s="5"/>
      <c r="H405" s="5"/>
      <c r="I405" s="7"/>
      <c r="J405" s="13"/>
      <c r="K405" s="5"/>
      <c r="L405" s="5"/>
      <c r="M405" s="5"/>
      <c r="N405" s="5"/>
      <c r="O405" s="5"/>
      <c r="P405" s="5"/>
      <c r="Q405" s="5"/>
      <c r="R405" s="5"/>
      <c r="S405" s="5"/>
      <c r="T405" s="5"/>
      <c r="U405" s="5"/>
      <c r="V405" s="5"/>
    </row>
    <row r="406" spans="1:22" ht="66.75" customHeight="1">
      <c r="A406" s="192" t="s">
        <v>71023</v>
      </c>
      <c r="B406" s="13"/>
      <c r="C406" s="13" t="s">
        <v>71024</v>
      </c>
      <c r="D406" s="13"/>
      <c r="E406" s="13"/>
      <c r="F406" s="13"/>
      <c r="G406" s="5"/>
      <c r="H406" s="5"/>
      <c r="I406" s="7"/>
      <c r="J406" s="13"/>
      <c r="K406" s="5"/>
      <c r="L406" s="5"/>
      <c r="M406" s="5"/>
      <c r="N406" s="5"/>
      <c r="O406" s="5"/>
      <c r="P406" s="5"/>
      <c r="Q406" s="5"/>
      <c r="R406" s="5"/>
      <c r="S406" s="5"/>
      <c r="T406" s="5"/>
      <c r="U406" s="5"/>
      <c r="V406" s="5"/>
    </row>
    <row r="407" spans="1:22" ht="26.4">
      <c r="A407" s="192" t="s">
        <v>71025</v>
      </c>
      <c r="B407" s="13"/>
      <c r="C407" s="13" t="s">
        <v>71026</v>
      </c>
      <c r="D407" s="13"/>
      <c r="E407" s="13"/>
      <c r="F407" s="13"/>
      <c r="G407" s="5"/>
      <c r="H407" s="5"/>
      <c r="I407" s="7"/>
      <c r="J407" s="13"/>
      <c r="K407" s="5"/>
      <c r="L407" s="5"/>
      <c r="M407" s="5"/>
      <c r="N407" s="5"/>
      <c r="O407" s="5"/>
      <c r="P407" s="5"/>
      <c r="Q407" s="5"/>
      <c r="R407" s="5"/>
      <c r="S407" s="5"/>
      <c r="T407" s="5"/>
      <c r="U407" s="5"/>
      <c r="V407" s="5"/>
    </row>
    <row r="408" spans="1:22" ht="26.4">
      <c r="A408" s="192" t="s">
        <v>71027</v>
      </c>
      <c r="B408" s="13"/>
      <c r="C408" s="13" t="s">
        <v>71028</v>
      </c>
      <c r="D408" s="13"/>
      <c r="E408" s="13"/>
      <c r="F408" s="13"/>
      <c r="G408" s="5"/>
      <c r="H408" s="5"/>
      <c r="I408" s="7"/>
      <c r="J408" s="13"/>
      <c r="K408" s="5"/>
      <c r="L408" s="5"/>
      <c r="M408" s="5"/>
      <c r="N408" s="5"/>
      <c r="O408" s="5"/>
      <c r="P408" s="5"/>
      <c r="Q408" s="5"/>
      <c r="R408" s="5"/>
      <c r="S408" s="5"/>
      <c r="T408" s="5"/>
      <c r="U408" s="5"/>
      <c r="V408" s="5"/>
    </row>
    <row r="409" spans="1:22" ht="66">
      <c r="A409" s="191" t="s">
        <v>71029</v>
      </c>
      <c r="B409" s="13" t="s">
        <v>71030</v>
      </c>
      <c r="C409" s="13" t="s">
        <v>55069</v>
      </c>
      <c r="D409" s="13" t="s">
        <v>71031</v>
      </c>
      <c r="E409" s="13" t="s">
        <v>71032</v>
      </c>
      <c r="F409" s="13" t="s">
        <v>71033</v>
      </c>
      <c r="G409" s="5" t="s">
        <v>71034</v>
      </c>
      <c r="H409" s="6" t="s">
        <v>71035</v>
      </c>
      <c r="I409" s="7" t="s">
        <v>71036</v>
      </c>
      <c r="J409" s="13" t="s">
        <v>70708</v>
      </c>
      <c r="K409" s="5"/>
      <c r="L409" s="5"/>
      <c r="M409" s="5"/>
      <c r="N409" s="5"/>
      <c r="O409" s="5"/>
      <c r="P409" s="5"/>
      <c r="Q409" s="5"/>
      <c r="R409" s="5"/>
      <c r="S409" s="5"/>
      <c r="T409" s="5"/>
      <c r="U409" s="5"/>
      <c r="V409" s="5"/>
    </row>
    <row r="410" spans="1:22" ht="13.2">
      <c r="A410" s="192" t="s">
        <v>71037</v>
      </c>
      <c r="B410" s="13"/>
      <c r="C410" s="13" t="s">
        <v>71038</v>
      </c>
      <c r="D410" s="13"/>
      <c r="E410" s="13"/>
      <c r="F410" s="13"/>
      <c r="G410" s="5"/>
      <c r="H410" s="5"/>
      <c r="I410" s="7"/>
      <c r="J410" s="13"/>
      <c r="K410" s="5"/>
      <c r="L410" s="5"/>
      <c r="M410" s="5"/>
      <c r="N410" s="5"/>
      <c r="O410" s="5"/>
      <c r="P410" s="5"/>
      <c r="Q410" s="5"/>
      <c r="R410" s="5"/>
      <c r="S410" s="5"/>
      <c r="T410" s="5"/>
      <c r="U410" s="5"/>
      <c r="V410" s="5"/>
    </row>
    <row r="411" spans="1:22" ht="13.2">
      <c r="A411" s="192" t="s">
        <v>71039</v>
      </c>
      <c r="B411" s="13"/>
      <c r="C411" s="13" t="s">
        <v>71040</v>
      </c>
      <c r="D411" s="13"/>
      <c r="E411" s="13"/>
      <c r="F411" s="13"/>
      <c r="G411" s="5"/>
      <c r="H411" s="5"/>
      <c r="I411" s="7"/>
      <c r="J411" s="13"/>
      <c r="K411" s="5"/>
      <c r="L411" s="5"/>
      <c r="M411" s="5"/>
      <c r="N411" s="5"/>
      <c r="O411" s="5"/>
      <c r="P411" s="5"/>
      <c r="Q411" s="5"/>
      <c r="R411" s="5"/>
      <c r="S411" s="5"/>
      <c r="T411" s="5"/>
      <c r="U411" s="5"/>
      <c r="V411" s="5"/>
    </row>
    <row r="412" spans="1:22" ht="26.4">
      <c r="A412" s="192" t="s">
        <v>71041</v>
      </c>
      <c r="B412" s="13"/>
      <c r="C412" s="13" t="s">
        <v>71042</v>
      </c>
      <c r="D412" s="13"/>
      <c r="E412" s="13"/>
      <c r="F412" s="13"/>
      <c r="G412" s="5"/>
      <c r="H412" s="5"/>
      <c r="I412" s="7"/>
      <c r="J412" s="13"/>
      <c r="K412" s="5"/>
      <c r="L412" s="5"/>
      <c r="M412" s="5"/>
      <c r="N412" s="5"/>
      <c r="O412" s="5"/>
      <c r="P412" s="5"/>
      <c r="Q412" s="5"/>
      <c r="R412" s="5"/>
      <c r="S412" s="5"/>
      <c r="T412" s="5"/>
      <c r="U412" s="5"/>
      <c r="V412" s="5"/>
    </row>
    <row r="413" spans="1:22" ht="26.4">
      <c r="A413" s="192" t="s">
        <v>71043</v>
      </c>
      <c r="B413" s="13"/>
      <c r="C413" s="13" t="s">
        <v>71044</v>
      </c>
      <c r="D413" s="13"/>
      <c r="E413" s="13"/>
      <c r="F413" s="13"/>
      <c r="G413" s="5"/>
      <c r="H413" s="5"/>
      <c r="I413" s="7"/>
      <c r="J413" s="13"/>
      <c r="K413" s="5"/>
      <c r="L413" s="5"/>
      <c r="M413" s="5"/>
      <c r="N413" s="5"/>
      <c r="O413" s="5"/>
      <c r="P413" s="5"/>
      <c r="Q413" s="5"/>
      <c r="R413" s="5"/>
      <c r="S413" s="5"/>
      <c r="T413" s="5"/>
      <c r="U413" s="5"/>
      <c r="V413" s="5"/>
    </row>
    <row r="414" spans="1:22" ht="26.4">
      <c r="A414" s="192" t="s">
        <v>71045</v>
      </c>
      <c r="B414" s="13"/>
      <c r="C414" s="13" t="s">
        <v>71046</v>
      </c>
      <c r="D414" s="13"/>
      <c r="E414" s="13"/>
      <c r="F414" s="13"/>
      <c r="G414" s="5"/>
      <c r="H414" s="5"/>
      <c r="I414" s="7"/>
      <c r="J414" s="13"/>
      <c r="K414" s="5"/>
      <c r="L414" s="5"/>
      <c r="M414" s="5"/>
      <c r="N414" s="5"/>
      <c r="O414" s="5"/>
      <c r="P414" s="5"/>
      <c r="Q414" s="5"/>
      <c r="R414" s="5"/>
      <c r="S414" s="5"/>
      <c r="T414" s="5"/>
      <c r="U414" s="5"/>
      <c r="V414" s="5"/>
    </row>
    <row r="415" spans="1:22" ht="26.4">
      <c r="A415" s="192" t="s">
        <v>71047</v>
      </c>
      <c r="B415" s="13"/>
      <c r="C415" s="13" t="s">
        <v>71048</v>
      </c>
      <c r="D415" s="13"/>
      <c r="E415" s="13"/>
      <c r="F415" s="13"/>
      <c r="G415" s="5"/>
      <c r="H415" s="5"/>
      <c r="I415" s="7"/>
      <c r="J415" s="13"/>
      <c r="K415" s="5"/>
      <c r="L415" s="5"/>
      <c r="M415" s="5"/>
      <c r="N415" s="5"/>
      <c r="O415" s="5"/>
      <c r="P415" s="5"/>
      <c r="Q415" s="5"/>
      <c r="R415" s="5"/>
      <c r="S415" s="5"/>
      <c r="T415" s="5"/>
      <c r="U415" s="5"/>
      <c r="V415" s="5"/>
    </row>
    <row r="416" spans="1:22" ht="26.4">
      <c r="A416" s="192" t="s">
        <v>71049</v>
      </c>
      <c r="B416" s="13"/>
      <c r="C416" s="13" t="s">
        <v>71050</v>
      </c>
      <c r="D416" s="13"/>
      <c r="E416" s="13"/>
      <c r="F416" s="13"/>
      <c r="G416" s="5"/>
      <c r="H416" s="5"/>
      <c r="I416" s="7"/>
      <c r="J416" s="13"/>
      <c r="K416" s="5"/>
      <c r="L416" s="5"/>
      <c r="M416" s="5"/>
      <c r="N416" s="5"/>
      <c r="O416" s="5"/>
      <c r="P416" s="5"/>
      <c r="Q416" s="5"/>
      <c r="R416" s="5"/>
      <c r="S416" s="5"/>
      <c r="T416" s="5"/>
      <c r="U416" s="5"/>
      <c r="V416" s="5"/>
    </row>
    <row r="417" spans="1:22" ht="145.19999999999999">
      <c r="A417" s="191" t="s">
        <v>71051</v>
      </c>
      <c r="B417" s="13" t="s">
        <v>71052</v>
      </c>
      <c r="C417" s="13" t="s">
        <v>53604</v>
      </c>
      <c r="D417" s="13" t="s">
        <v>71053</v>
      </c>
      <c r="E417" s="13" t="s">
        <v>71054</v>
      </c>
      <c r="F417" s="13" t="s">
        <v>71055</v>
      </c>
      <c r="G417" s="5" t="s">
        <v>71056</v>
      </c>
      <c r="H417" s="6" t="s">
        <v>71057</v>
      </c>
      <c r="I417" s="7" t="s">
        <v>71058</v>
      </c>
      <c r="J417" s="13" t="s">
        <v>70708</v>
      </c>
      <c r="K417" s="5"/>
      <c r="L417" s="5"/>
      <c r="M417" s="5"/>
      <c r="N417" s="5"/>
      <c r="O417" s="5"/>
      <c r="P417" s="5"/>
      <c r="Q417" s="5"/>
      <c r="R417" s="5"/>
      <c r="S417" s="5"/>
      <c r="T417" s="5"/>
      <c r="U417" s="5"/>
      <c r="V417" s="5"/>
    </row>
    <row r="418" spans="1:22" ht="39.6">
      <c r="A418" s="192" t="s">
        <v>71059</v>
      </c>
      <c r="B418" s="13"/>
      <c r="C418" s="13" t="s">
        <v>71060</v>
      </c>
      <c r="D418" s="13"/>
      <c r="E418" s="13"/>
      <c r="F418" s="13"/>
      <c r="G418" s="5"/>
      <c r="H418" s="5"/>
      <c r="I418" s="7"/>
      <c r="J418" s="13"/>
      <c r="K418" s="5"/>
      <c r="L418" s="5"/>
      <c r="M418" s="5"/>
      <c r="N418" s="5"/>
      <c r="O418" s="5"/>
      <c r="P418" s="5"/>
      <c r="Q418" s="5"/>
      <c r="R418" s="5"/>
      <c r="S418" s="5"/>
      <c r="T418" s="5"/>
      <c r="U418" s="5"/>
      <c r="V418" s="5"/>
    </row>
    <row r="419" spans="1:22" ht="52.8">
      <c r="A419" s="192" t="s">
        <v>71061</v>
      </c>
      <c r="B419" s="13"/>
      <c r="C419" s="13" t="s">
        <v>71062</v>
      </c>
      <c r="D419" s="13"/>
      <c r="E419" s="13"/>
      <c r="F419" s="13"/>
      <c r="G419" s="5"/>
      <c r="H419" s="5"/>
      <c r="I419" s="7"/>
      <c r="J419" s="13"/>
      <c r="K419" s="5"/>
      <c r="L419" s="5"/>
      <c r="M419" s="5"/>
      <c r="N419" s="5"/>
      <c r="O419" s="5"/>
      <c r="P419" s="5"/>
      <c r="Q419" s="5"/>
      <c r="R419" s="5"/>
      <c r="S419" s="5"/>
      <c r="T419" s="5"/>
      <c r="U419" s="5"/>
      <c r="V419" s="5"/>
    </row>
    <row r="420" spans="1:22" ht="39.6">
      <c r="A420" s="192" t="s">
        <v>71063</v>
      </c>
      <c r="B420" s="13"/>
      <c r="C420" s="13" t="s">
        <v>71064</v>
      </c>
      <c r="D420" s="13"/>
      <c r="E420" s="13"/>
      <c r="F420" s="13"/>
      <c r="G420" s="5"/>
      <c r="H420" s="5"/>
      <c r="I420" s="7"/>
      <c r="J420" s="13"/>
      <c r="K420" s="5"/>
      <c r="L420" s="5"/>
      <c r="M420" s="5"/>
      <c r="N420" s="5"/>
      <c r="O420" s="5"/>
      <c r="P420" s="5"/>
      <c r="Q420" s="5"/>
      <c r="R420" s="5"/>
      <c r="S420" s="5"/>
      <c r="T420" s="5"/>
      <c r="U420" s="5"/>
      <c r="V420" s="5"/>
    </row>
    <row r="421" spans="1:22" ht="26.4">
      <c r="A421" s="192" t="s">
        <v>71065</v>
      </c>
      <c r="B421" s="13"/>
      <c r="C421" s="13" t="s">
        <v>71066</v>
      </c>
      <c r="D421" s="13"/>
      <c r="E421" s="13"/>
      <c r="F421" s="13"/>
      <c r="G421" s="5"/>
      <c r="H421" s="5"/>
      <c r="I421" s="7"/>
      <c r="J421" s="13"/>
      <c r="K421" s="5"/>
      <c r="L421" s="5"/>
      <c r="M421" s="5"/>
      <c r="N421" s="5"/>
      <c r="O421" s="5"/>
      <c r="P421" s="5"/>
      <c r="Q421" s="5"/>
      <c r="R421" s="5"/>
      <c r="S421" s="5"/>
      <c r="T421" s="5"/>
      <c r="U421" s="5"/>
      <c r="V421" s="5"/>
    </row>
    <row r="422" spans="1:22" ht="39.6">
      <c r="A422" s="192" t="s">
        <v>71067</v>
      </c>
      <c r="B422" s="13"/>
      <c r="C422" s="13" t="s">
        <v>71068</v>
      </c>
      <c r="D422" s="13"/>
      <c r="E422" s="13"/>
      <c r="F422" s="13"/>
      <c r="G422" s="5"/>
      <c r="H422" s="5"/>
      <c r="I422" s="7"/>
      <c r="J422" s="13"/>
      <c r="K422" s="5"/>
      <c r="L422" s="5"/>
      <c r="M422" s="5"/>
      <c r="N422" s="5"/>
      <c r="O422" s="5"/>
      <c r="P422" s="5"/>
      <c r="Q422" s="5"/>
      <c r="R422" s="5"/>
      <c r="S422" s="5"/>
      <c r="T422" s="5"/>
      <c r="U422" s="5"/>
      <c r="V422" s="5"/>
    </row>
    <row r="423" spans="1:22" ht="39.6">
      <c r="A423" s="192" t="s">
        <v>71069</v>
      </c>
      <c r="B423" s="13"/>
      <c r="C423" s="13" t="s">
        <v>71070</v>
      </c>
      <c r="D423" s="13"/>
      <c r="E423" s="13"/>
      <c r="F423" s="13"/>
      <c r="G423" s="5"/>
      <c r="H423" s="5"/>
      <c r="I423" s="7"/>
      <c r="J423" s="13"/>
      <c r="K423" s="5"/>
      <c r="L423" s="5"/>
      <c r="M423" s="5"/>
      <c r="N423" s="5"/>
      <c r="O423" s="5"/>
      <c r="P423" s="5"/>
      <c r="Q423" s="5"/>
      <c r="R423" s="5"/>
      <c r="S423" s="5"/>
      <c r="T423" s="5"/>
      <c r="U423" s="5"/>
      <c r="V423" s="5"/>
    </row>
    <row r="424" spans="1:22" ht="92.4">
      <c r="A424" s="42" t="s">
        <v>71071</v>
      </c>
      <c r="B424" s="13" t="s">
        <v>71072</v>
      </c>
      <c r="C424" s="13" t="s">
        <v>71073</v>
      </c>
      <c r="D424" s="13" t="s">
        <v>71074</v>
      </c>
      <c r="E424" s="13" t="s">
        <v>71075</v>
      </c>
      <c r="F424" s="13" t="s">
        <v>71076</v>
      </c>
      <c r="G424" s="5" t="s">
        <v>71077</v>
      </c>
      <c r="H424" s="6" t="s">
        <v>71078</v>
      </c>
      <c r="I424" s="7" t="s">
        <v>71079</v>
      </c>
      <c r="J424" s="13" t="s">
        <v>70708</v>
      </c>
      <c r="K424" s="13"/>
      <c r="L424" s="13"/>
      <c r="M424" s="13"/>
      <c r="N424" s="13"/>
      <c r="O424" s="13"/>
      <c r="P424" s="13"/>
      <c r="Q424" s="13"/>
      <c r="R424" s="13"/>
      <c r="S424" s="13"/>
      <c r="T424" s="13"/>
      <c r="U424" s="13"/>
      <c r="V424" s="13"/>
    </row>
    <row r="425" spans="1:22" ht="79.2">
      <c r="A425" s="191" t="s">
        <v>71080</v>
      </c>
      <c r="B425" s="13" t="s">
        <v>71081</v>
      </c>
      <c r="C425" s="13" t="s">
        <v>31604</v>
      </c>
      <c r="D425" s="13" t="s">
        <v>71082</v>
      </c>
      <c r="E425" s="13" t="s">
        <v>71083</v>
      </c>
      <c r="F425" s="13" t="s">
        <v>71084</v>
      </c>
      <c r="G425" s="5" t="s">
        <v>71085</v>
      </c>
      <c r="H425" s="6" t="s">
        <v>71086</v>
      </c>
      <c r="I425" s="7" t="s">
        <v>71087</v>
      </c>
      <c r="J425" s="13" t="s">
        <v>70708</v>
      </c>
      <c r="K425" s="5"/>
      <c r="L425" s="5"/>
      <c r="M425" s="5"/>
      <c r="N425" s="5"/>
      <c r="O425" s="5"/>
      <c r="P425" s="5"/>
      <c r="Q425" s="5"/>
      <c r="R425" s="5"/>
      <c r="S425" s="5"/>
      <c r="T425" s="5"/>
      <c r="U425" s="5"/>
      <c r="V425" s="5"/>
    </row>
    <row r="426" spans="1:22" ht="39.6">
      <c r="A426" s="192" t="s">
        <v>71088</v>
      </c>
      <c r="B426" s="13"/>
      <c r="C426" s="13" t="s">
        <v>71089</v>
      </c>
      <c r="D426" s="13"/>
      <c r="E426" s="13"/>
      <c r="F426" s="13"/>
      <c r="G426" s="5"/>
      <c r="H426" s="5"/>
      <c r="I426" s="7"/>
      <c r="J426" s="13"/>
      <c r="K426" s="5"/>
      <c r="L426" s="5"/>
      <c r="M426" s="5"/>
      <c r="N426" s="5"/>
      <c r="O426" s="5"/>
      <c r="P426" s="5"/>
      <c r="Q426" s="5"/>
      <c r="R426" s="5"/>
      <c r="S426" s="5"/>
      <c r="T426" s="5"/>
      <c r="U426" s="5"/>
      <c r="V426" s="5"/>
    </row>
    <row r="427" spans="1:22" ht="39.6">
      <c r="A427" s="192" t="s">
        <v>71090</v>
      </c>
      <c r="B427" s="13"/>
      <c r="C427" s="13" t="s">
        <v>71091</v>
      </c>
      <c r="D427" s="13"/>
      <c r="E427" s="13"/>
      <c r="F427" s="13"/>
      <c r="G427" s="5"/>
      <c r="H427" s="5"/>
      <c r="I427" s="7"/>
      <c r="J427" s="13"/>
      <c r="K427" s="5"/>
      <c r="L427" s="5"/>
      <c r="M427" s="5"/>
      <c r="N427" s="5"/>
      <c r="O427" s="5"/>
      <c r="P427" s="5"/>
      <c r="Q427" s="5"/>
      <c r="R427" s="5"/>
      <c r="S427" s="5"/>
      <c r="T427" s="5"/>
      <c r="U427" s="5"/>
      <c r="V427" s="5"/>
    </row>
    <row r="428" spans="1:22" ht="39.6">
      <c r="A428" s="192" t="s">
        <v>71092</v>
      </c>
      <c r="B428" s="13"/>
      <c r="C428" s="13" t="s">
        <v>71093</v>
      </c>
      <c r="D428" s="13"/>
      <c r="E428" s="13"/>
      <c r="F428" s="13"/>
      <c r="G428" s="5"/>
      <c r="H428" s="5"/>
      <c r="I428" s="7"/>
      <c r="J428" s="13"/>
      <c r="K428" s="5"/>
      <c r="L428" s="5"/>
      <c r="M428" s="5"/>
      <c r="N428" s="5"/>
      <c r="O428" s="5"/>
      <c r="P428" s="5"/>
      <c r="Q428" s="5"/>
      <c r="R428" s="5"/>
      <c r="S428" s="5"/>
      <c r="T428" s="5"/>
      <c r="U428" s="5"/>
      <c r="V428" s="5"/>
    </row>
    <row r="429" spans="1:22" ht="39.6">
      <c r="A429" s="192" t="s">
        <v>71094</v>
      </c>
      <c r="B429" s="13"/>
      <c r="C429" s="13" t="s">
        <v>71095</v>
      </c>
      <c r="D429" s="13"/>
      <c r="E429" s="13"/>
      <c r="F429" s="13"/>
      <c r="G429" s="5"/>
      <c r="H429" s="5"/>
      <c r="I429" s="7"/>
      <c r="J429" s="13"/>
      <c r="K429" s="5"/>
      <c r="L429" s="5"/>
      <c r="M429" s="5"/>
      <c r="N429" s="5"/>
      <c r="O429" s="5"/>
      <c r="P429" s="5"/>
      <c r="Q429" s="5"/>
      <c r="R429" s="5"/>
      <c r="S429" s="5"/>
      <c r="T429" s="5"/>
      <c r="U429" s="5"/>
      <c r="V429" s="5"/>
    </row>
    <row r="430" spans="1:22" ht="26.4">
      <c r="A430" s="192" t="s">
        <v>71096</v>
      </c>
      <c r="B430" s="13"/>
      <c r="C430" s="13" t="s">
        <v>71097</v>
      </c>
      <c r="D430" s="13"/>
      <c r="E430" s="13"/>
      <c r="F430" s="13"/>
      <c r="G430" s="5"/>
      <c r="H430" s="5"/>
      <c r="I430" s="7"/>
      <c r="J430" s="13"/>
      <c r="K430" s="5"/>
      <c r="L430" s="5"/>
      <c r="M430" s="5"/>
      <c r="N430" s="5"/>
      <c r="O430" s="5"/>
      <c r="P430" s="5"/>
      <c r="Q430" s="5"/>
      <c r="R430" s="5"/>
      <c r="S430" s="5"/>
      <c r="T430" s="5"/>
      <c r="U430" s="5"/>
      <c r="V430" s="5"/>
    </row>
    <row r="431" spans="1:22" ht="66">
      <c r="A431" s="42" t="s">
        <v>71098</v>
      </c>
      <c r="B431" s="13" t="s">
        <v>71099</v>
      </c>
      <c r="C431" s="13" t="s">
        <v>71100</v>
      </c>
      <c r="D431" s="13" t="s">
        <v>71101</v>
      </c>
      <c r="E431" s="13" t="s">
        <v>71102</v>
      </c>
      <c r="F431" s="13" t="s">
        <v>71103</v>
      </c>
      <c r="G431" s="5" t="s">
        <v>71104</v>
      </c>
      <c r="H431" s="6" t="s">
        <v>71105</v>
      </c>
      <c r="I431" s="7" t="s">
        <v>71106</v>
      </c>
      <c r="J431" s="13" t="s">
        <v>70708</v>
      </c>
      <c r="K431" s="13"/>
      <c r="L431" s="13" t="s">
        <v>57</v>
      </c>
      <c r="M431" s="13"/>
      <c r="N431" s="13"/>
      <c r="O431" s="13"/>
      <c r="P431" s="13"/>
      <c r="Q431" s="13"/>
      <c r="R431" s="13"/>
      <c r="S431" s="13"/>
      <c r="T431" s="13"/>
      <c r="U431" s="13"/>
      <c r="V431" s="13"/>
    </row>
    <row r="432" spans="1:22" ht="92.4">
      <c r="A432" s="149" t="s">
        <v>71107</v>
      </c>
      <c r="B432" s="13" t="s">
        <v>71108</v>
      </c>
      <c r="C432" s="13" t="s">
        <v>31604</v>
      </c>
      <c r="D432" s="16" t="s">
        <v>71109</v>
      </c>
      <c r="E432" s="13" t="s">
        <v>71110</v>
      </c>
      <c r="F432" s="13" t="s">
        <v>71111</v>
      </c>
      <c r="G432" s="5" t="s">
        <v>71112</v>
      </c>
      <c r="H432" s="6" t="s">
        <v>71113</v>
      </c>
      <c r="I432" s="7" t="s">
        <v>71114</v>
      </c>
      <c r="J432" s="13" t="s">
        <v>71115</v>
      </c>
      <c r="K432" s="13"/>
      <c r="L432" s="13" t="s">
        <v>57</v>
      </c>
      <c r="M432" s="13"/>
      <c r="N432" s="13"/>
      <c r="O432" s="13"/>
      <c r="P432" s="13"/>
      <c r="Q432" s="13"/>
      <c r="R432" s="13"/>
      <c r="S432" s="13"/>
      <c r="T432" s="13"/>
      <c r="U432" s="13"/>
      <c r="V432" s="13"/>
    </row>
    <row r="433" spans="1:22" ht="26.4">
      <c r="A433" s="149" t="s">
        <v>71116</v>
      </c>
      <c r="C433" s="13" t="s">
        <v>71117</v>
      </c>
      <c r="D433" s="193"/>
      <c r="E433" s="13"/>
      <c r="F433" s="13"/>
      <c r="G433" s="5"/>
      <c r="H433" s="13"/>
      <c r="I433" s="7"/>
      <c r="J433" s="13"/>
      <c r="K433" s="13"/>
      <c r="L433" s="13"/>
      <c r="M433" s="13"/>
      <c r="N433" s="13"/>
      <c r="O433" s="13"/>
      <c r="P433" s="13"/>
      <c r="Q433" s="13"/>
      <c r="R433" s="13"/>
      <c r="S433" s="13"/>
      <c r="T433" s="13"/>
      <c r="U433" s="13"/>
      <c r="V433" s="13"/>
    </row>
    <row r="434" spans="1:22" ht="15">
      <c r="A434" s="149" t="s">
        <v>71118</v>
      </c>
      <c r="C434" s="5" t="s">
        <v>71119</v>
      </c>
      <c r="D434" s="193"/>
      <c r="E434" s="13"/>
      <c r="F434" s="13"/>
      <c r="G434" s="5"/>
      <c r="H434" s="13"/>
      <c r="I434" s="7"/>
      <c r="J434" s="13"/>
      <c r="K434" s="13"/>
      <c r="L434" s="13"/>
      <c r="M434" s="13"/>
      <c r="N434" s="13"/>
      <c r="O434" s="13"/>
      <c r="P434" s="13"/>
      <c r="Q434" s="13"/>
      <c r="R434" s="13"/>
      <c r="S434" s="13"/>
      <c r="T434" s="13"/>
      <c r="U434" s="13"/>
      <c r="V434" s="13"/>
    </row>
    <row r="435" spans="1:22" ht="15">
      <c r="A435" s="149" t="s">
        <v>71120</v>
      </c>
      <c r="C435" s="5" t="s">
        <v>71121</v>
      </c>
      <c r="D435" s="193"/>
      <c r="E435" s="13"/>
      <c r="F435" s="13"/>
      <c r="G435" s="5"/>
      <c r="H435" s="13"/>
      <c r="I435" s="7"/>
      <c r="J435" s="13"/>
      <c r="K435" s="13"/>
      <c r="L435" s="13"/>
      <c r="M435" s="13"/>
      <c r="N435" s="13"/>
      <c r="O435" s="13"/>
      <c r="P435" s="13"/>
      <c r="Q435" s="13"/>
      <c r="R435" s="13"/>
      <c r="S435" s="13"/>
      <c r="T435" s="13"/>
      <c r="U435" s="13"/>
      <c r="V435" s="13"/>
    </row>
    <row r="436" spans="1:22" ht="15">
      <c r="A436" s="149" t="s">
        <v>71122</v>
      </c>
      <c r="C436" s="5" t="s">
        <v>71123</v>
      </c>
      <c r="D436" s="193"/>
      <c r="E436" s="13"/>
      <c r="F436" s="13"/>
      <c r="G436" s="5"/>
      <c r="H436" s="13"/>
      <c r="I436" s="7"/>
      <c r="J436" s="13"/>
      <c r="K436" s="13"/>
      <c r="L436" s="13"/>
      <c r="M436" s="13"/>
      <c r="N436" s="13"/>
      <c r="O436" s="13"/>
      <c r="P436" s="13"/>
      <c r="Q436" s="13"/>
      <c r="R436" s="13"/>
      <c r="S436" s="13"/>
      <c r="T436" s="13"/>
      <c r="U436" s="13"/>
      <c r="V436" s="13"/>
    </row>
    <row r="437" spans="1:22" ht="15">
      <c r="A437" s="149" t="s">
        <v>71124</v>
      </c>
      <c r="C437" s="5" t="s">
        <v>71125</v>
      </c>
      <c r="D437" s="193"/>
      <c r="E437" s="13"/>
      <c r="F437" s="13"/>
      <c r="G437" s="5"/>
      <c r="H437" s="13"/>
      <c r="I437" s="7"/>
      <c r="J437" s="13"/>
      <c r="K437" s="13"/>
      <c r="L437" s="13"/>
      <c r="M437" s="13"/>
      <c r="N437" s="13"/>
      <c r="O437" s="13"/>
      <c r="P437" s="13"/>
      <c r="Q437" s="13"/>
      <c r="R437" s="13"/>
      <c r="S437" s="13"/>
      <c r="T437" s="13"/>
      <c r="U437" s="13"/>
      <c r="V437" s="13"/>
    </row>
    <row r="438" spans="1:22" ht="118.8">
      <c r="A438" s="42" t="s">
        <v>71126</v>
      </c>
      <c r="B438" s="13" t="s">
        <v>71127</v>
      </c>
      <c r="C438" s="13" t="s">
        <v>53604</v>
      </c>
      <c r="D438" s="13" t="s">
        <v>71128</v>
      </c>
      <c r="E438" s="13" t="s">
        <v>71129</v>
      </c>
      <c r="F438" s="13" t="s">
        <v>71130</v>
      </c>
      <c r="G438" s="5" t="s">
        <v>71131</v>
      </c>
      <c r="H438" s="6" t="s">
        <v>71132</v>
      </c>
      <c r="I438" s="7" t="s">
        <v>71133</v>
      </c>
      <c r="J438" s="13" t="s">
        <v>70708</v>
      </c>
      <c r="K438" s="13"/>
      <c r="L438" s="13"/>
      <c r="M438" s="13"/>
      <c r="N438" s="13"/>
      <c r="O438" s="13"/>
      <c r="P438" s="13"/>
      <c r="Q438" s="13"/>
      <c r="R438" s="13"/>
      <c r="S438" s="13"/>
      <c r="T438" s="13"/>
      <c r="U438" s="13"/>
      <c r="V438" s="13"/>
    </row>
    <row r="439" spans="1:22" ht="26.4">
      <c r="A439" s="149" t="s">
        <v>71134</v>
      </c>
      <c r="B439" s="13"/>
      <c r="C439" s="13" t="s">
        <v>71135</v>
      </c>
      <c r="D439" s="13"/>
      <c r="E439" s="13"/>
      <c r="F439" s="13"/>
      <c r="G439" s="5"/>
      <c r="H439" s="13"/>
      <c r="I439" s="7"/>
      <c r="J439" s="13"/>
      <c r="K439" s="13"/>
      <c r="L439" s="13"/>
      <c r="M439" s="13"/>
      <c r="N439" s="13"/>
      <c r="O439" s="13"/>
      <c r="P439" s="13"/>
      <c r="Q439" s="13"/>
      <c r="R439" s="13"/>
      <c r="S439" s="13"/>
      <c r="T439" s="13"/>
      <c r="U439" s="13"/>
      <c r="V439" s="13"/>
    </row>
    <row r="440" spans="1:22" ht="39.6">
      <c r="A440" s="149" t="s">
        <v>71136</v>
      </c>
      <c r="B440" s="13"/>
      <c r="C440" s="13" t="s">
        <v>71137</v>
      </c>
      <c r="D440" s="13"/>
      <c r="E440" s="13"/>
      <c r="F440" s="13"/>
      <c r="G440" s="5"/>
      <c r="H440" s="13"/>
      <c r="I440" s="7"/>
      <c r="J440" s="13"/>
      <c r="K440" s="13"/>
      <c r="L440" s="13"/>
      <c r="M440" s="13"/>
      <c r="N440" s="13"/>
      <c r="O440" s="13"/>
      <c r="P440" s="13"/>
      <c r="Q440" s="13"/>
      <c r="R440" s="13"/>
      <c r="S440" s="13"/>
      <c r="T440" s="13"/>
      <c r="U440" s="13"/>
      <c r="V440" s="13"/>
    </row>
    <row r="441" spans="1:22" ht="39.6">
      <c r="A441" s="149" t="s">
        <v>71138</v>
      </c>
      <c r="B441" s="13"/>
      <c r="C441" s="13" t="s">
        <v>71139</v>
      </c>
      <c r="D441" s="13"/>
      <c r="E441" s="13"/>
      <c r="F441" s="13"/>
      <c r="G441" s="5"/>
      <c r="H441" s="13"/>
      <c r="I441" s="7"/>
      <c r="J441" s="13"/>
      <c r="K441" s="13"/>
      <c r="L441" s="13"/>
      <c r="M441" s="13"/>
      <c r="N441" s="13"/>
      <c r="O441" s="13"/>
      <c r="P441" s="13"/>
      <c r="Q441" s="13"/>
      <c r="R441" s="13"/>
      <c r="S441" s="13"/>
      <c r="T441" s="13"/>
      <c r="U441" s="13"/>
      <c r="V441" s="13"/>
    </row>
    <row r="442" spans="1:22" ht="39.6">
      <c r="A442" s="149" t="s">
        <v>71140</v>
      </c>
      <c r="B442" s="13"/>
      <c r="C442" s="13" t="s">
        <v>71141</v>
      </c>
      <c r="D442" s="13"/>
      <c r="E442" s="13"/>
      <c r="F442" s="13"/>
      <c r="G442" s="5"/>
      <c r="H442" s="13"/>
      <c r="I442" s="7"/>
      <c r="J442" s="13"/>
      <c r="K442" s="13"/>
      <c r="L442" s="13"/>
      <c r="M442" s="13"/>
      <c r="N442" s="13"/>
      <c r="O442" s="13"/>
      <c r="P442" s="13"/>
      <c r="Q442" s="13"/>
      <c r="R442" s="13"/>
      <c r="S442" s="13"/>
      <c r="T442" s="13"/>
      <c r="U442" s="13"/>
      <c r="V442" s="13"/>
    </row>
    <row r="443" spans="1:22" ht="39.6">
      <c r="A443" s="149" t="s">
        <v>71142</v>
      </c>
      <c r="B443" s="13"/>
      <c r="C443" s="13" t="s">
        <v>71143</v>
      </c>
      <c r="D443" s="13"/>
      <c r="E443" s="13"/>
      <c r="F443" s="13"/>
      <c r="G443" s="5"/>
      <c r="H443" s="13"/>
      <c r="I443" s="7"/>
      <c r="J443" s="13"/>
      <c r="K443" s="13"/>
      <c r="L443" s="13"/>
      <c r="M443" s="13"/>
      <c r="N443" s="13"/>
      <c r="O443" s="13"/>
      <c r="P443" s="13"/>
      <c r="Q443" s="13"/>
      <c r="R443" s="13"/>
      <c r="S443" s="13"/>
      <c r="T443" s="13"/>
      <c r="U443" s="13"/>
      <c r="V443" s="13"/>
    </row>
    <row r="444" spans="1:22" ht="39.6">
      <c r="A444" s="149" t="s">
        <v>71144</v>
      </c>
      <c r="B444" s="13"/>
      <c r="C444" s="13" t="s">
        <v>71145</v>
      </c>
      <c r="D444" s="13"/>
      <c r="E444" s="13"/>
      <c r="F444" s="13"/>
      <c r="G444" s="5"/>
      <c r="H444" s="13"/>
      <c r="I444" s="7"/>
      <c r="J444" s="13"/>
      <c r="K444" s="13"/>
      <c r="L444" s="13"/>
      <c r="M444" s="13"/>
      <c r="N444" s="13"/>
      <c r="O444" s="13"/>
      <c r="P444" s="13"/>
      <c r="Q444" s="13"/>
      <c r="R444" s="13"/>
      <c r="S444" s="13"/>
      <c r="T444" s="13"/>
      <c r="U444" s="13"/>
      <c r="V444" s="13"/>
    </row>
    <row r="445" spans="1:22" ht="158.4">
      <c r="A445" s="42" t="s">
        <v>71146</v>
      </c>
      <c r="B445" s="13" t="s">
        <v>71147</v>
      </c>
      <c r="C445" s="13" t="s">
        <v>53604</v>
      </c>
      <c r="D445" s="13" t="s">
        <v>71148</v>
      </c>
      <c r="E445" s="13" t="s">
        <v>71149</v>
      </c>
      <c r="F445" s="13" t="s">
        <v>71150</v>
      </c>
      <c r="G445" s="5" t="s">
        <v>71151</v>
      </c>
      <c r="H445" s="6" t="s">
        <v>71152</v>
      </c>
      <c r="I445" s="7" t="s">
        <v>71153</v>
      </c>
      <c r="J445" s="13" t="s">
        <v>70708</v>
      </c>
      <c r="K445" s="13"/>
      <c r="L445" s="13"/>
      <c r="M445" s="13"/>
      <c r="N445" s="13"/>
      <c r="O445" s="13"/>
      <c r="P445" s="13"/>
      <c r="Q445" s="13"/>
      <c r="R445" s="13"/>
      <c r="S445" s="13"/>
      <c r="T445" s="13"/>
      <c r="U445" s="13"/>
      <c r="V445" s="13"/>
    </row>
    <row r="446" spans="1:22" ht="39.6">
      <c r="A446" s="149" t="s">
        <v>71154</v>
      </c>
      <c r="B446" s="13"/>
      <c r="C446" s="13" t="s">
        <v>71155</v>
      </c>
      <c r="D446" s="13"/>
      <c r="E446" s="13"/>
      <c r="F446" s="13"/>
      <c r="G446" s="5"/>
      <c r="H446" s="13"/>
      <c r="I446" s="7"/>
      <c r="J446" s="13"/>
      <c r="K446" s="13"/>
      <c r="L446" s="13"/>
      <c r="M446" s="13"/>
      <c r="N446" s="13"/>
      <c r="O446" s="13"/>
      <c r="P446" s="13"/>
      <c r="Q446" s="13"/>
      <c r="R446" s="13"/>
      <c r="S446" s="13"/>
      <c r="T446" s="13"/>
      <c r="U446" s="13"/>
      <c r="V446" s="13"/>
    </row>
    <row r="447" spans="1:22" ht="39.6">
      <c r="A447" s="149" t="s">
        <v>71156</v>
      </c>
      <c r="B447" s="13"/>
      <c r="C447" s="13" t="s">
        <v>71157</v>
      </c>
      <c r="D447" s="13"/>
      <c r="E447" s="13"/>
      <c r="F447" s="13"/>
      <c r="G447" s="5"/>
      <c r="H447" s="13"/>
      <c r="I447" s="7"/>
      <c r="J447" s="13"/>
      <c r="K447" s="13"/>
      <c r="L447" s="13"/>
      <c r="M447" s="13"/>
      <c r="N447" s="13"/>
      <c r="O447" s="13"/>
      <c r="P447" s="13"/>
      <c r="Q447" s="13"/>
      <c r="R447" s="13"/>
      <c r="S447" s="13"/>
      <c r="T447" s="13"/>
      <c r="U447" s="13"/>
      <c r="V447" s="13"/>
    </row>
    <row r="448" spans="1:22" ht="39.6">
      <c r="A448" s="149" t="s">
        <v>71158</v>
      </c>
      <c r="B448" s="13"/>
      <c r="C448" s="13" t="s">
        <v>71159</v>
      </c>
      <c r="D448" s="13"/>
      <c r="E448" s="13"/>
      <c r="F448" s="13"/>
      <c r="G448" s="5"/>
      <c r="H448" s="13"/>
      <c r="I448" s="7"/>
      <c r="J448" s="13"/>
      <c r="K448" s="13"/>
      <c r="L448" s="13"/>
      <c r="M448" s="13"/>
      <c r="N448" s="13"/>
      <c r="O448" s="13"/>
      <c r="P448" s="13"/>
      <c r="Q448" s="13"/>
      <c r="R448" s="13"/>
      <c r="S448" s="13"/>
      <c r="T448" s="13"/>
      <c r="U448" s="13"/>
      <c r="V448" s="13"/>
    </row>
    <row r="449" spans="1:22" ht="52.8">
      <c r="A449" s="149" t="s">
        <v>71160</v>
      </c>
      <c r="B449" s="13"/>
      <c r="C449" s="13" t="s">
        <v>71161</v>
      </c>
      <c r="D449" s="13"/>
      <c r="E449" s="13"/>
      <c r="F449" s="13"/>
      <c r="G449" s="5"/>
      <c r="H449" s="13"/>
      <c r="I449" s="7"/>
      <c r="J449" s="13"/>
      <c r="K449" s="13"/>
      <c r="L449" s="13"/>
      <c r="M449" s="13"/>
      <c r="N449" s="13"/>
      <c r="O449" s="13"/>
      <c r="P449" s="13"/>
      <c r="Q449" s="13"/>
      <c r="R449" s="13"/>
      <c r="S449" s="13"/>
      <c r="T449" s="13"/>
      <c r="U449" s="13"/>
      <c r="V449" s="13"/>
    </row>
    <row r="450" spans="1:22" ht="52.8">
      <c r="A450" s="149" t="s">
        <v>71162</v>
      </c>
      <c r="B450" s="13"/>
      <c r="C450" s="13" t="s">
        <v>71163</v>
      </c>
      <c r="D450" s="13"/>
      <c r="E450" s="13"/>
      <c r="F450" s="13"/>
      <c r="G450" s="5"/>
      <c r="H450" s="13"/>
      <c r="I450" s="7"/>
      <c r="J450" s="13"/>
      <c r="K450" s="13"/>
      <c r="L450" s="13"/>
      <c r="M450" s="13"/>
      <c r="N450" s="13"/>
      <c r="O450" s="13"/>
      <c r="P450" s="13"/>
      <c r="Q450" s="13"/>
      <c r="R450" s="13"/>
      <c r="S450" s="13"/>
      <c r="T450" s="13"/>
      <c r="U450" s="13"/>
      <c r="V450" s="13"/>
    </row>
    <row r="451" spans="1:22" ht="76.5" customHeight="1">
      <c r="A451" s="149" t="s">
        <v>71164</v>
      </c>
      <c r="B451" s="13"/>
      <c r="C451" s="13" t="s">
        <v>71165</v>
      </c>
      <c r="D451" s="13"/>
      <c r="E451" s="13"/>
      <c r="F451" s="13"/>
      <c r="G451" s="5"/>
      <c r="H451" s="13"/>
      <c r="I451" s="7"/>
      <c r="J451" s="13"/>
      <c r="K451" s="13"/>
      <c r="L451" s="13"/>
      <c r="M451" s="13"/>
      <c r="N451" s="13"/>
      <c r="O451" s="13"/>
      <c r="P451" s="13"/>
      <c r="Q451" s="13"/>
      <c r="R451" s="13"/>
      <c r="S451" s="13"/>
      <c r="T451" s="13"/>
      <c r="U451" s="13"/>
      <c r="V451" s="13"/>
    </row>
    <row r="452" spans="1:22" ht="132">
      <c r="A452" s="42" t="s">
        <v>71166</v>
      </c>
      <c r="B452" s="13" t="s">
        <v>71167</v>
      </c>
      <c r="C452" s="13" t="s">
        <v>53604</v>
      </c>
      <c r="D452" s="13" t="s">
        <v>71168</v>
      </c>
      <c r="E452" s="13" t="s">
        <v>71169</v>
      </c>
      <c r="F452" s="13" t="s">
        <v>71170</v>
      </c>
      <c r="G452" s="5" t="s">
        <v>71171</v>
      </c>
      <c r="H452" s="6" t="s">
        <v>71172</v>
      </c>
      <c r="I452" s="7" t="s">
        <v>71173</v>
      </c>
      <c r="J452" s="13" t="s">
        <v>70708</v>
      </c>
      <c r="K452" s="13"/>
      <c r="L452" s="13"/>
      <c r="M452" s="13"/>
      <c r="N452" s="13"/>
      <c r="O452" s="13"/>
      <c r="P452" s="13"/>
      <c r="Q452" s="13"/>
      <c r="R452" s="13"/>
      <c r="S452" s="13"/>
      <c r="T452" s="13"/>
      <c r="U452" s="13"/>
      <c r="V452" s="13"/>
    </row>
    <row r="453" spans="1:22" ht="39.6">
      <c r="A453" s="149" t="s">
        <v>71174</v>
      </c>
      <c r="B453" s="13"/>
      <c r="C453" s="13" t="s">
        <v>71175</v>
      </c>
      <c r="D453" s="13"/>
      <c r="E453" s="13"/>
      <c r="F453" s="13"/>
      <c r="G453" s="5"/>
      <c r="I453" s="7"/>
      <c r="J453" s="13"/>
      <c r="K453" s="13"/>
      <c r="L453" s="13"/>
      <c r="M453" s="13"/>
      <c r="N453" s="13"/>
      <c r="O453" s="13"/>
      <c r="P453" s="13"/>
      <c r="Q453" s="13"/>
      <c r="R453" s="13"/>
      <c r="S453" s="13"/>
      <c r="T453" s="13"/>
      <c r="U453" s="13"/>
      <c r="V453" s="13"/>
    </row>
    <row r="454" spans="1:22" ht="39.6">
      <c r="A454" s="149" t="s">
        <v>71176</v>
      </c>
      <c r="B454" s="13"/>
      <c r="C454" s="13" t="s">
        <v>71177</v>
      </c>
      <c r="D454" s="13"/>
      <c r="E454" s="13"/>
      <c r="F454" s="13"/>
      <c r="G454" s="5"/>
      <c r="H454" s="13"/>
      <c r="I454" s="7"/>
      <c r="J454" s="13"/>
      <c r="K454" s="13"/>
      <c r="L454" s="13"/>
      <c r="M454" s="13"/>
      <c r="N454" s="13"/>
      <c r="O454" s="13"/>
      <c r="P454" s="13"/>
      <c r="Q454" s="13"/>
      <c r="R454" s="13"/>
      <c r="S454" s="13"/>
      <c r="T454" s="13"/>
      <c r="U454" s="13"/>
      <c r="V454" s="13"/>
    </row>
    <row r="455" spans="1:22" ht="39.6">
      <c r="A455" s="149" t="s">
        <v>71178</v>
      </c>
      <c r="B455" s="13"/>
      <c r="C455" s="13" t="s">
        <v>71179</v>
      </c>
      <c r="D455" s="13"/>
      <c r="E455" s="13"/>
      <c r="F455" s="13"/>
      <c r="G455" s="5"/>
      <c r="H455" s="13"/>
      <c r="I455" s="7"/>
      <c r="J455" s="13"/>
      <c r="K455" s="13"/>
      <c r="L455" s="13"/>
      <c r="M455" s="13"/>
      <c r="N455" s="13"/>
      <c r="O455" s="13"/>
      <c r="P455" s="13"/>
      <c r="Q455" s="13"/>
      <c r="R455" s="13"/>
      <c r="S455" s="13"/>
      <c r="T455" s="13"/>
      <c r="U455" s="13"/>
      <c r="V455" s="13"/>
    </row>
    <row r="456" spans="1:22" ht="39.6">
      <c r="A456" s="149" t="s">
        <v>71180</v>
      </c>
      <c r="B456" s="13"/>
      <c r="C456" s="13" t="s">
        <v>71181</v>
      </c>
      <c r="D456" s="13"/>
      <c r="E456" s="13"/>
      <c r="F456" s="13"/>
      <c r="G456" s="5"/>
      <c r="H456" s="13"/>
      <c r="I456" s="7"/>
      <c r="J456" s="13"/>
      <c r="K456" s="13"/>
      <c r="L456" s="13"/>
      <c r="M456" s="13"/>
      <c r="N456" s="13"/>
      <c r="O456" s="13"/>
      <c r="P456" s="13"/>
      <c r="Q456" s="13"/>
      <c r="R456" s="13"/>
      <c r="S456" s="13"/>
      <c r="T456" s="13"/>
      <c r="U456" s="13"/>
      <c r="V456" s="13"/>
    </row>
    <row r="457" spans="1:22" ht="39.6">
      <c r="A457" s="149" t="s">
        <v>71182</v>
      </c>
      <c r="B457" s="13"/>
      <c r="C457" s="13" t="s">
        <v>71183</v>
      </c>
      <c r="D457" s="13"/>
      <c r="E457" s="13"/>
      <c r="F457" s="13"/>
      <c r="G457" s="5"/>
      <c r="H457" s="13"/>
      <c r="I457" s="7"/>
      <c r="J457" s="13"/>
      <c r="K457" s="13"/>
      <c r="L457" s="13"/>
      <c r="M457" s="13"/>
      <c r="N457" s="13"/>
      <c r="O457" s="13"/>
      <c r="P457" s="13"/>
      <c r="Q457" s="13"/>
      <c r="R457" s="13"/>
      <c r="S457" s="13"/>
      <c r="T457" s="13"/>
      <c r="U457" s="13"/>
      <c r="V457" s="13"/>
    </row>
    <row r="458" spans="1:22" ht="39.6">
      <c r="A458" s="149" t="s">
        <v>71184</v>
      </c>
      <c r="B458" s="13"/>
      <c r="C458" s="13" t="s">
        <v>71185</v>
      </c>
      <c r="D458" s="13"/>
      <c r="E458" s="13"/>
      <c r="F458" s="13"/>
      <c r="G458" s="5"/>
      <c r="H458" s="13"/>
      <c r="I458" s="7"/>
      <c r="J458" s="13"/>
      <c r="K458" s="13"/>
      <c r="L458" s="13"/>
      <c r="M458" s="13"/>
      <c r="N458" s="13"/>
      <c r="O458" s="13"/>
      <c r="P458" s="13"/>
      <c r="Q458" s="13"/>
      <c r="R458" s="13"/>
      <c r="S458" s="13"/>
      <c r="T458" s="13"/>
      <c r="U458" s="13"/>
      <c r="V458" s="13"/>
    </row>
    <row r="459" spans="1:22" ht="92.4">
      <c r="A459" s="42" t="s">
        <v>71186</v>
      </c>
      <c r="B459" s="13" t="s">
        <v>71187</v>
      </c>
      <c r="C459" s="13" t="s">
        <v>53604</v>
      </c>
      <c r="D459" s="13" t="s">
        <v>71188</v>
      </c>
      <c r="E459" s="13" t="s">
        <v>71189</v>
      </c>
      <c r="F459" s="13" t="s">
        <v>71190</v>
      </c>
      <c r="G459" s="5" t="s">
        <v>71191</v>
      </c>
      <c r="H459" s="6" t="s">
        <v>71192</v>
      </c>
      <c r="I459" s="7" t="s">
        <v>71193</v>
      </c>
      <c r="J459" s="13" t="s">
        <v>70708</v>
      </c>
      <c r="K459" s="13"/>
      <c r="L459" s="13"/>
      <c r="M459" s="13"/>
      <c r="N459" s="13"/>
      <c r="O459" s="13"/>
      <c r="P459" s="13"/>
      <c r="Q459" s="13"/>
      <c r="R459" s="13"/>
      <c r="S459" s="13"/>
      <c r="T459" s="13"/>
      <c r="U459" s="13"/>
      <c r="V459" s="13"/>
    </row>
    <row r="460" spans="1:22" ht="26.4">
      <c r="A460" s="149" t="s">
        <v>71194</v>
      </c>
      <c r="B460" s="13"/>
      <c r="C460" s="13" t="s">
        <v>71195</v>
      </c>
      <c r="D460" s="13"/>
      <c r="E460" s="13"/>
      <c r="F460" s="13"/>
      <c r="G460" s="5"/>
      <c r="H460" s="13"/>
      <c r="I460" s="7"/>
      <c r="J460" s="13"/>
      <c r="K460" s="13"/>
      <c r="L460" s="13"/>
      <c r="M460" s="13"/>
      <c r="N460" s="13"/>
      <c r="O460" s="13"/>
      <c r="P460" s="13"/>
      <c r="Q460" s="13"/>
      <c r="R460" s="13"/>
      <c r="S460" s="13"/>
      <c r="T460" s="13"/>
      <c r="U460" s="13"/>
      <c r="V460" s="13"/>
    </row>
    <row r="461" spans="1:22" ht="39.6">
      <c r="A461" s="149" t="s">
        <v>71196</v>
      </c>
      <c r="B461" s="13"/>
      <c r="C461" s="13" t="s">
        <v>71197</v>
      </c>
      <c r="D461" s="13"/>
      <c r="E461" s="13"/>
      <c r="F461" s="13"/>
      <c r="G461" s="5"/>
      <c r="H461" s="13"/>
      <c r="I461" s="7"/>
      <c r="J461" s="13"/>
      <c r="K461" s="13"/>
      <c r="L461" s="13"/>
      <c r="M461" s="13"/>
      <c r="N461" s="13"/>
      <c r="O461" s="13"/>
      <c r="P461" s="13"/>
      <c r="Q461" s="13"/>
      <c r="R461" s="13"/>
      <c r="S461" s="13"/>
      <c r="T461" s="13"/>
      <c r="U461" s="13"/>
      <c r="V461" s="13"/>
    </row>
    <row r="462" spans="1:22" ht="39.6">
      <c r="A462" s="149" t="s">
        <v>71198</v>
      </c>
      <c r="B462" s="13"/>
      <c r="C462" s="13" t="s">
        <v>71199</v>
      </c>
      <c r="D462" s="13"/>
      <c r="E462" s="13"/>
      <c r="F462" s="13"/>
      <c r="G462" s="5"/>
      <c r="H462" s="13"/>
      <c r="I462" s="7"/>
      <c r="J462" s="13"/>
      <c r="K462" s="13"/>
      <c r="L462" s="13"/>
      <c r="M462" s="13"/>
      <c r="N462" s="13"/>
      <c r="O462" s="13"/>
      <c r="P462" s="13"/>
      <c r="Q462" s="13"/>
      <c r="R462" s="13"/>
      <c r="S462" s="13"/>
      <c r="T462" s="13"/>
      <c r="U462" s="13"/>
      <c r="V462" s="13"/>
    </row>
    <row r="463" spans="1:22" ht="26.4">
      <c r="A463" s="149" t="s">
        <v>71200</v>
      </c>
      <c r="B463" s="13"/>
      <c r="C463" s="13" t="s">
        <v>71201</v>
      </c>
      <c r="D463" s="13"/>
      <c r="E463" s="13"/>
      <c r="F463" s="13"/>
      <c r="G463" s="5"/>
      <c r="H463" s="13"/>
      <c r="I463" s="7"/>
      <c r="J463" s="13"/>
      <c r="K463" s="13"/>
      <c r="L463" s="13"/>
      <c r="M463" s="13"/>
      <c r="N463" s="13"/>
      <c r="O463" s="13"/>
      <c r="P463" s="13"/>
      <c r="Q463" s="13"/>
      <c r="R463" s="13"/>
      <c r="S463" s="13"/>
      <c r="T463" s="13"/>
      <c r="U463" s="13"/>
      <c r="V463" s="13"/>
    </row>
    <row r="464" spans="1:22" ht="39.6">
      <c r="A464" s="149" t="s">
        <v>71202</v>
      </c>
      <c r="B464" s="13"/>
      <c r="C464" s="13" t="s">
        <v>71203</v>
      </c>
      <c r="D464" s="13"/>
      <c r="E464" s="13"/>
      <c r="F464" s="13"/>
      <c r="G464" s="5"/>
      <c r="H464" s="13"/>
      <c r="I464" s="7"/>
      <c r="J464" s="13"/>
      <c r="K464" s="13"/>
      <c r="L464" s="13"/>
      <c r="M464" s="13"/>
      <c r="N464" s="13"/>
      <c r="O464" s="13"/>
      <c r="P464" s="13"/>
      <c r="Q464" s="13"/>
      <c r="R464" s="13"/>
      <c r="S464" s="13"/>
      <c r="T464" s="13"/>
      <c r="U464" s="13"/>
      <c r="V464" s="13"/>
    </row>
    <row r="465" spans="1:22" ht="52.8">
      <c r="A465" s="149" t="s">
        <v>71204</v>
      </c>
      <c r="B465" s="13"/>
      <c r="C465" s="13" t="s">
        <v>71205</v>
      </c>
      <c r="D465" s="13"/>
      <c r="E465" s="13"/>
      <c r="F465" s="13"/>
      <c r="G465" s="5"/>
      <c r="H465" s="13"/>
      <c r="I465" s="7"/>
      <c r="J465" s="13"/>
      <c r="K465" s="13"/>
      <c r="L465" s="13"/>
      <c r="M465" s="13"/>
      <c r="N465" s="13"/>
      <c r="O465" s="13"/>
      <c r="P465" s="13"/>
      <c r="Q465" s="13"/>
      <c r="R465" s="13"/>
      <c r="S465" s="13"/>
      <c r="T465" s="13"/>
      <c r="U465" s="13"/>
      <c r="V465" s="13"/>
    </row>
    <row r="466" spans="1:22" ht="132">
      <c r="A466" s="191" t="s">
        <v>71206</v>
      </c>
      <c r="B466" s="13" t="s">
        <v>71207</v>
      </c>
      <c r="C466" s="13" t="s">
        <v>53604</v>
      </c>
      <c r="D466" s="13" t="s">
        <v>71208</v>
      </c>
      <c r="E466" s="13" t="s">
        <v>71209</v>
      </c>
      <c r="F466" s="13" t="s">
        <v>71210</v>
      </c>
      <c r="G466" s="5" t="s">
        <v>71211</v>
      </c>
      <c r="H466" s="6" t="s">
        <v>71212</v>
      </c>
      <c r="I466" s="7" t="s">
        <v>71213</v>
      </c>
      <c r="J466" s="13" t="s">
        <v>70708</v>
      </c>
      <c r="K466" s="13"/>
      <c r="L466" s="13"/>
      <c r="M466" s="13"/>
      <c r="N466" s="13"/>
      <c r="O466" s="13"/>
      <c r="P466" s="13"/>
      <c r="Q466" s="13"/>
      <c r="R466" s="13"/>
      <c r="S466" s="13"/>
      <c r="T466" s="13"/>
      <c r="U466" s="13"/>
      <c r="V466" s="13"/>
    </row>
    <row r="467" spans="1:22" ht="39.6">
      <c r="A467" s="192" t="s">
        <v>71214</v>
      </c>
      <c r="C467" s="13" t="s">
        <v>71215</v>
      </c>
      <c r="G467" s="5"/>
      <c r="I467" s="7"/>
    </row>
    <row r="468" spans="1:22" ht="13.2">
      <c r="A468" s="192" t="s">
        <v>71216</v>
      </c>
      <c r="C468" s="5" t="s">
        <v>71217</v>
      </c>
      <c r="G468" s="5"/>
      <c r="I468" s="7"/>
    </row>
    <row r="469" spans="1:22" ht="13.2">
      <c r="A469" s="192" t="s">
        <v>71218</v>
      </c>
      <c r="C469" s="5" t="s">
        <v>71219</v>
      </c>
      <c r="G469" s="5"/>
      <c r="I469" s="7"/>
    </row>
    <row r="470" spans="1:22" ht="13.2">
      <c r="A470" s="192" t="s">
        <v>71220</v>
      </c>
      <c r="C470" s="5" t="s">
        <v>71221</v>
      </c>
      <c r="G470" s="5"/>
      <c r="I470" s="7"/>
    </row>
    <row r="471" spans="1:22" ht="13.2">
      <c r="A471" s="192" t="s">
        <v>71222</v>
      </c>
      <c r="C471" s="5" t="s">
        <v>71223</v>
      </c>
      <c r="G471" s="5"/>
      <c r="I471" s="7"/>
    </row>
    <row r="472" spans="1:22" ht="13.2">
      <c r="A472" s="192" t="s">
        <v>71224</v>
      </c>
      <c r="C472" s="5" t="s">
        <v>71225</v>
      </c>
      <c r="G472" s="5"/>
      <c r="I472" s="7"/>
    </row>
    <row r="473" spans="1:22" ht="145.19999999999999">
      <c r="A473" s="191" t="s">
        <v>71226</v>
      </c>
      <c r="B473" s="13" t="s">
        <v>71227</v>
      </c>
      <c r="C473" s="13" t="s">
        <v>31604</v>
      </c>
      <c r="D473" s="13" t="s">
        <v>71228</v>
      </c>
      <c r="E473" s="13" t="s">
        <v>71229</v>
      </c>
      <c r="F473" s="13" t="s">
        <v>71230</v>
      </c>
      <c r="G473" s="5" t="s">
        <v>71231</v>
      </c>
      <c r="H473" s="6" t="s">
        <v>71232</v>
      </c>
      <c r="I473" s="7" t="s">
        <v>71233</v>
      </c>
      <c r="J473" s="13" t="s">
        <v>70708</v>
      </c>
      <c r="K473" s="13"/>
      <c r="L473" s="13"/>
      <c r="M473" s="13"/>
      <c r="N473" s="13"/>
      <c r="O473" s="13"/>
      <c r="P473" s="13"/>
      <c r="Q473" s="13"/>
      <c r="R473" s="13"/>
      <c r="S473" s="13"/>
      <c r="T473" s="13"/>
      <c r="U473" s="13"/>
      <c r="V473" s="13"/>
    </row>
    <row r="474" spans="1:22" ht="39.6">
      <c r="A474" s="192" t="s">
        <v>71234</v>
      </c>
      <c r="B474" s="13"/>
      <c r="C474" s="13" t="s">
        <v>71235</v>
      </c>
      <c r="D474" s="13"/>
      <c r="E474" s="13"/>
      <c r="F474" s="13"/>
      <c r="G474" s="5"/>
      <c r="I474" s="7"/>
      <c r="J474" s="13"/>
      <c r="K474" s="13"/>
      <c r="L474" s="13"/>
      <c r="M474" s="13"/>
      <c r="N474" s="13"/>
      <c r="O474" s="13"/>
      <c r="P474" s="13"/>
      <c r="Q474" s="13"/>
      <c r="R474" s="13"/>
      <c r="S474" s="13"/>
      <c r="T474" s="13"/>
      <c r="U474" s="13"/>
      <c r="V474" s="13"/>
    </row>
    <row r="475" spans="1:22" ht="39.6">
      <c r="A475" s="192" t="s">
        <v>71236</v>
      </c>
      <c r="B475" s="13"/>
      <c r="C475" s="13" t="s">
        <v>71237</v>
      </c>
      <c r="D475" s="13"/>
      <c r="E475" s="13"/>
      <c r="F475" s="13"/>
      <c r="G475" s="5"/>
      <c r="H475" s="13"/>
      <c r="I475" s="7"/>
      <c r="J475" s="13"/>
      <c r="K475" s="13"/>
      <c r="L475" s="13"/>
      <c r="M475" s="13"/>
      <c r="N475" s="13"/>
      <c r="O475" s="13"/>
      <c r="P475" s="13"/>
      <c r="Q475" s="13"/>
      <c r="R475" s="13"/>
      <c r="S475" s="13"/>
      <c r="T475" s="13"/>
      <c r="U475" s="13"/>
      <c r="V475" s="13"/>
    </row>
    <row r="476" spans="1:22" ht="52.8">
      <c r="A476" s="192" t="s">
        <v>71238</v>
      </c>
      <c r="B476" s="13"/>
      <c r="C476" s="13" t="s">
        <v>71239</v>
      </c>
      <c r="D476" s="13"/>
      <c r="E476" s="13"/>
      <c r="F476" s="13"/>
      <c r="G476" s="5"/>
      <c r="H476" s="13"/>
      <c r="I476" s="7"/>
      <c r="J476" s="13"/>
      <c r="K476" s="13"/>
      <c r="L476" s="13"/>
      <c r="M476" s="13"/>
      <c r="N476" s="13"/>
      <c r="O476" s="13"/>
      <c r="P476" s="13"/>
      <c r="Q476" s="13"/>
      <c r="R476" s="13"/>
      <c r="S476" s="13"/>
      <c r="T476" s="13"/>
      <c r="U476" s="13"/>
      <c r="V476" s="13"/>
    </row>
    <row r="477" spans="1:22" ht="52.8">
      <c r="A477" s="192" t="s">
        <v>71240</v>
      </c>
      <c r="B477" s="13"/>
      <c r="C477" s="13" t="s">
        <v>71241</v>
      </c>
      <c r="D477" s="13"/>
      <c r="E477" s="13"/>
      <c r="F477" s="13"/>
      <c r="G477" s="5"/>
      <c r="H477" s="13"/>
      <c r="I477" s="7"/>
      <c r="J477" s="13"/>
      <c r="K477" s="13"/>
      <c r="L477" s="13"/>
      <c r="M477" s="13"/>
      <c r="N477" s="13"/>
      <c r="O477" s="13"/>
      <c r="P477" s="13"/>
      <c r="Q477" s="13"/>
      <c r="R477" s="13"/>
      <c r="S477" s="13"/>
      <c r="T477" s="13"/>
      <c r="U477" s="13"/>
      <c r="V477" s="13"/>
    </row>
    <row r="478" spans="1:22" ht="52.8">
      <c r="A478" s="192" t="s">
        <v>71242</v>
      </c>
      <c r="B478" s="13"/>
      <c r="C478" s="13" t="s">
        <v>71243</v>
      </c>
      <c r="D478" s="13"/>
      <c r="E478" s="13"/>
      <c r="F478" s="13"/>
      <c r="G478" s="5"/>
      <c r="H478" s="13"/>
      <c r="I478" s="7"/>
      <c r="J478" s="13"/>
      <c r="K478" s="13"/>
      <c r="L478" s="13"/>
      <c r="M478" s="13"/>
      <c r="N478" s="13"/>
      <c r="O478" s="13"/>
      <c r="P478" s="13"/>
      <c r="Q478" s="13"/>
      <c r="R478" s="13"/>
      <c r="S478" s="13"/>
      <c r="T478" s="13"/>
      <c r="U478" s="13"/>
      <c r="V478" s="13"/>
    </row>
    <row r="479" spans="1:22" ht="52.8">
      <c r="A479" s="42" t="s">
        <v>71244</v>
      </c>
      <c r="B479" s="13" t="s">
        <v>71245</v>
      </c>
      <c r="C479" s="13" t="s">
        <v>31604</v>
      </c>
      <c r="D479" s="16" t="s">
        <v>71246</v>
      </c>
      <c r="E479" s="71" t="s">
        <v>71247</v>
      </c>
      <c r="F479" s="7" t="s">
        <v>71248</v>
      </c>
      <c r="G479" s="5" t="s">
        <v>71249</v>
      </c>
      <c r="H479" s="6" t="s">
        <v>71250</v>
      </c>
      <c r="I479" s="7" t="s">
        <v>71251</v>
      </c>
      <c r="J479" s="13" t="s">
        <v>71115</v>
      </c>
      <c r="K479" s="13"/>
      <c r="L479" s="13" t="s">
        <v>57</v>
      </c>
      <c r="M479" s="13"/>
      <c r="N479" s="13"/>
      <c r="O479" s="13"/>
      <c r="P479" s="13"/>
      <c r="Q479" s="13"/>
      <c r="R479" s="13"/>
      <c r="S479" s="13"/>
      <c r="T479" s="13"/>
      <c r="U479" s="13"/>
      <c r="V479" s="13"/>
    </row>
    <row r="480" spans="1:22" ht="13.2">
      <c r="A480" s="149" t="s">
        <v>71252</v>
      </c>
      <c r="C480" s="13" t="s">
        <v>71253</v>
      </c>
      <c r="D480" s="13"/>
      <c r="E480" s="13"/>
      <c r="F480" s="13"/>
      <c r="G480" s="5"/>
      <c r="H480" s="13"/>
      <c r="I480" s="7"/>
      <c r="J480" s="13"/>
      <c r="K480" s="13"/>
      <c r="L480" s="13"/>
      <c r="M480" s="13"/>
      <c r="N480" s="13"/>
      <c r="O480" s="13"/>
      <c r="P480" s="13"/>
      <c r="Q480" s="13"/>
      <c r="R480" s="13"/>
      <c r="S480" s="13"/>
      <c r="T480" s="13"/>
      <c r="U480" s="13"/>
      <c r="V480" s="13"/>
    </row>
    <row r="481" spans="1:22" ht="13.2">
      <c r="A481" s="149" t="s">
        <v>71254</v>
      </c>
      <c r="C481" s="13" t="s">
        <v>71255</v>
      </c>
      <c r="D481" s="13"/>
      <c r="E481" s="13"/>
      <c r="F481" s="13"/>
      <c r="G481" s="5"/>
      <c r="H481" s="13"/>
      <c r="I481" s="7"/>
      <c r="J481" s="13"/>
      <c r="K481" s="13"/>
      <c r="L481" s="13"/>
      <c r="M481" s="13"/>
      <c r="N481" s="13"/>
      <c r="O481" s="13"/>
      <c r="P481" s="13"/>
      <c r="Q481" s="13"/>
      <c r="R481" s="13"/>
      <c r="S481" s="13"/>
      <c r="T481" s="13"/>
      <c r="U481" s="13"/>
      <c r="V481" s="13"/>
    </row>
    <row r="482" spans="1:22" ht="13.2">
      <c r="A482" s="149" t="s">
        <v>71256</v>
      </c>
      <c r="C482" s="5" t="s">
        <v>71257</v>
      </c>
      <c r="D482" s="13"/>
      <c r="E482" s="13"/>
      <c r="F482" s="13"/>
      <c r="G482" s="5"/>
      <c r="H482" s="13"/>
      <c r="I482" s="7"/>
      <c r="J482" s="13"/>
      <c r="K482" s="13"/>
      <c r="L482" s="13"/>
      <c r="M482" s="13"/>
      <c r="N482" s="13"/>
      <c r="O482" s="13"/>
      <c r="P482" s="13"/>
      <c r="Q482" s="13"/>
      <c r="R482" s="13"/>
      <c r="S482" s="13"/>
      <c r="T482" s="13"/>
      <c r="U482" s="13"/>
      <c r="V482" s="13"/>
    </row>
    <row r="483" spans="1:22" ht="13.2">
      <c r="A483" s="149" t="s">
        <v>71258</v>
      </c>
      <c r="C483" s="5" t="s">
        <v>71259</v>
      </c>
      <c r="D483" s="13"/>
      <c r="E483" s="13"/>
      <c r="F483" s="13"/>
      <c r="G483" s="5"/>
      <c r="H483" s="13"/>
      <c r="I483" s="7"/>
      <c r="J483" s="13"/>
      <c r="K483" s="13"/>
      <c r="L483" s="13"/>
      <c r="M483" s="13"/>
      <c r="N483" s="13"/>
      <c r="O483" s="13"/>
      <c r="P483" s="13"/>
      <c r="Q483" s="13"/>
      <c r="R483" s="13"/>
      <c r="S483" s="13"/>
      <c r="T483" s="13"/>
      <c r="U483" s="13"/>
      <c r="V483" s="13"/>
    </row>
    <row r="484" spans="1:22" ht="13.2">
      <c r="A484" s="149" t="s">
        <v>71260</v>
      </c>
      <c r="C484" s="5" t="s">
        <v>71261</v>
      </c>
      <c r="D484" s="13"/>
      <c r="E484" s="13"/>
      <c r="F484" s="13"/>
      <c r="G484" s="5"/>
      <c r="H484" s="13"/>
      <c r="I484" s="7"/>
      <c r="J484" s="13"/>
      <c r="K484" s="13"/>
      <c r="L484" s="13"/>
      <c r="M484" s="13"/>
      <c r="N484" s="13"/>
      <c r="O484" s="13"/>
      <c r="P484" s="13"/>
      <c r="Q484" s="13"/>
      <c r="R484" s="13"/>
      <c r="S484" s="13"/>
      <c r="T484" s="13"/>
      <c r="U484" s="13"/>
      <c r="V484" s="13"/>
    </row>
    <row r="485" spans="1:22" ht="52.8">
      <c r="A485" s="42" t="s">
        <v>71262</v>
      </c>
      <c r="B485" s="13" t="s">
        <v>71263</v>
      </c>
      <c r="C485" s="13" t="s">
        <v>62417</v>
      </c>
      <c r="D485" s="16" t="s">
        <v>71264</v>
      </c>
      <c r="E485" s="71" t="s">
        <v>71265</v>
      </c>
      <c r="F485" s="7" t="s">
        <v>71266</v>
      </c>
      <c r="G485" s="5" t="s">
        <v>71267</v>
      </c>
      <c r="H485" s="6" t="s">
        <v>71268</v>
      </c>
      <c r="I485" s="7" t="s">
        <v>71269</v>
      </c>
      <c r="J485" s="13" t="s">
        <v>71115</v>
      </c>
      <c r="K485" s="13"/>
      <c r="L485" s="13" t="s">
        <v>57</v>
      </c>
      <c r="M485" s="13"/>
      <c r="N485" s="13"/>
      <c r="O485" s="13"/>
      <c r="P485" s="13"/>
      <c r="Q485" s="13"/>
      <c r="R485" s="13"/>
      <c r="S485" s="13"/>
      <c r="T485" s="13"/>
      <c r="U485" s="13"/>
      <c r="V485" s="13"/>
    </row>
    <row r="486" spans="1:22" ht="26.4">
      <c r="A486" s="149" t="s">
        <v>71270</v>
      </c>
      <c r="C486" s="13" t="s">
        <v>71271</v>
      </c>
      <c r="D486" s="13"/>
      <c r="E486" s="13"/>
      <c r="F486" s="13"/>
      <c r="G486" s="5"/>
      <c r="I486" s="7"/>
      <c r="J486" s="13"/>
      <c r="K486" s="13"/>
      <c r="L486" s="13"/>
      <c r="M486" s="13"/>
      <c r="N486" s="13"/>
      <c r="O486" s="13"/>
      <c r="P486" s="13"/>
      <c r="Q486" s="13"/>
      <c r="R486" s="13"/>
      <c r="S486" s="13"/>
      <c r="T486" s="13"/>
      <c r="U486" s="13"/>
      <c r="V486" s="13"/>
    </row>
    <row r="487" spans="1:22" ht="13.2">
      <c r="A487" s="149" t="s">
        <v>71272</v>
      </c>
      <c r="B487" s="13"/>
      <c r="C487" s="5" t="s">
        <v>71273</v>
      </c>
      <c r="E487" s="13"/>
      <c r="F487" s="13"/>
      <c r="G487" s="5"/>
      <c r="H487" s="13"/>
      <c r="I487" s="7"/>
      <c r="J487" s="13"/>
      <c r="K487" s="13"/>
      <c r="L487" s="13"/>
      <c r="M487" s="13"/>
      <c r="N487" s="13"/>
      <c r="O487" s="13"/>
      <c r="P487" s="13"/>
      <c r="Q487" s="13"/>
      <c r="R487" s="13"/>
      <c r="S487" s="13"/>
      <c r="T487" s="13"/>
      <c r="U487" s="13"/>
      <c r="V487" s="13"/>
    </row>
    <row r="488" spans="1:22" ht="13.2">
      <c r="A488" s="149" t="s">
        <v>71274</v>
      </c>
      <c r="B488" s="13"/>
      <c r="C488" s="5" t="s">
        <v>71275</v>
      </c>
      <c r="E488" s="13"/>
      <c r="F488" s="13"/>
      <c r="G488" s="5"/>
      <c r="H488" s="13"/>
      <c r="I488" s="7"/>
      <c r="J488" s="13"/>
      <c r="K488" s="13"/>
      <c r="L488" s="13"/>
      <c r="M488" s="13"/>
      <c r="N488" s="13"/>
      <c r="O488" s="13"/>
      <c r="P488" s="13"/>
      <c r="Q488" s="13"/>
      <c r="R488" s="13"/>
      <c r="S488" s="13"/>
      <c r="T488" s="13"/>
      <c r="U488" s="13"/>
      <c r="V488" s="13"/>
    </row>
    <row r="489" spans="1:22" ht="13.2">
      <c r="A489" s="149" t="s">
        <v>71276</v>
      </c>
      <c r="C489" s="5" t="s">
        <v>71277</v>
      </c>
      <c r="D489" s="13"/>
      <c r="E489" s="13"/>
      <c r="F489" s="13"/>
      <c r="G489" s="5"/>
      <c r="H489" s="13"/>
      <c r="I489" s="7"/>
      <c r="J489" s="13"/>
      <c r="K489" s="13"/>
      <c r="L489" s="13"/>
      <c r="M489" s="13"/>
      <c r="N489" s="13"/>
      <c r="O489" s="13"/>
      <c r="P489" s="13"/>
      <c r="Q489" s="13"/>
      <c r="R489" s="13"/>
      <c r="S489" s="13"/>
      <c r="T489" s="13"/>
      <c r="U489" s="13"/>
      <c r="V489" s="13"/>
    </row>
    <row r="490" spans="1:22" ht="13.2">
      <c r="A490" s="149" t="s">
        <v>71278</v>
      </c>
      <c r="C490" s="5" t="s">
        <v>71279</v>
      </c>
      <c r="E490" s="13"/>
      <c r="F490" s="13"/>
      <c r="G490" s="5"/>
      <c r="H490" s="13"/>
      <c r="I490" s="7"/>
      <c r="J490" s="13"/>
      <c r="K490" s="13"/>
      <c r="L490" s="13"/>
      <c r="M490" s="13"/>
      <c r="N490" s="13"/>
      <c r="O490" s="13"/>
      <c r="P490" s="13"/>
      <c r="Q490" s="13"/>
      <c r="R490" s="13"/>
      <c r="S490" s="13"/>
      <c r="T490" s="13"/>
      <c r="U490" s="13"/>
      <c r="V490" s="13"/>
    </row>
    <row r="491" spans="1:22" ht="13.2">
      <c r="A491" s="149" t="s">
        <v>71280</v>
      </c>
      <c r="C491" s="5" t="s">
        <v>71281</v>
      </c>
      <c r="E491" s="13"/>
      <c r="F491" s="13"/>
      <c r="G491" s="5"/>
      <c r="H491" s="13"/>
      <c r="I491" s="7"/>
      <c r="J491" s="13"/>
      <c r="K491" s="13"/>
      <c r="L491" s="13"/>
      <c r="M491" s="13"/>
      <c r="N491" s="13"/>
      <c r="O491" s="13"/>
      <c r="P491" s="13"/>
      <c r="Q491" s="13"/>
      <c r="R491" s="13"/>
      <c r="S491" s="13"/>
      <c r="T491" s="13"/>
      <c r="U491" s="13"/>
      <c r="V491" s="13"/>
    </row>
    <row r="492" spans="1:22" ht="13.2">
      <c r="A492" s="149" t="s">
        <v>71282</v>
      </c>
      <c r="C492" s="5" t="s">
        <v>71283</v>
      </c>
      <c r="E492" s="13"/>
      <c r="F492" s="13"/>
      <c r="G492" s="5"/>
      <c r="H492" s="13"/>
      <c r="I492" s="7"/>
      <c r="J492" s="13"/>
      <c r="K492" s="13"/>
      <c r="L492" s="13"/>
      <c r="M492" s="13"/>
      <c r="N492" s="13"/>
      <c r="O492" s="13"/>
      <c r="P492" s="13"/>
      <c r="Q492" s="13"/>
      <c r="R492" s="13"/>
      <c r="S492" s="13"/>
      <c r="T492" s="13"/>
      <c r="U492" s="13"/>
      <c r="V492" s="13"/>
    </row>
    <row r="493" spans="1:22" ht="13.2">
      <c r="A493" s="149" t="s">
        <v>71284</v>
      </c>
      <c r="B493" s="13"/>
      <c r="C493" s="5" t="s">
        <v>71285</v>
      </c>
      <c r="E493" s="13"/>
      <c r="F493" s="13"/>
      <c r="G493" s="5"/>
      <c r="H493" s="13"/>
      <c r="I493" s="7"/>
      <c r="J493" s="13"/>
      <c r="K493" s="13"/>
      <c r="L493" s="13"/>
      <c r="M493" s="13"/>
      <c r="N493" s="13"/>
      <c r="O493" s="13"/>
      <c r="P493" s="13"/>
      <c r="Q493" s="13"/>
      <c r="R493" s="13"/>
      <c r="S493" s="13"/>
      <c r="T493" s="13"/>
      <c r="U493" s="13"/>
      <c r="V493" s="13"/>
    </row>
    <row r="494" spans="1:22" ht="13.2">
      <c r="A494" s="149" t="s">
        <v>71286</v>
      </c>
      <c r="B494" s="13"/>
      <c r="C494" s="5" t="s">
        <v>71287</v>
      </c>
      <c r="E494" s="13"/>
      <c r="F494" s="13"/>
      <c r="G494" s="5"/>
      <c r="H494" s="13"/>
      <c r="I494" s="7"/>
      <c r="J494" s="13"/>
      <c r="K494" s="13"/>
      <c r="L494" s="13"/>
      <c r="M494" s="13"/>
      <c r="N494" s="13"/>
      <c r="O494" s="13"/>
      <c r="P494" s="13"/>
      <c r="Q494" s="13"/>
      <c r="R494" s="13"/>
      <c r="S494" s="13"/>
      <c r="T494" s="13"/>
      <c r="U494" s="13"/>
      <c r="V494" s="13"/>
    </row>
    <row r="495" spans="1:22" ht="13.2">
      <c r="A495" s="149" t="s">
        <v>71288</v>
      </c>
      <c r="B495" s="13"/>
      <c r="C495" s="5" t="s">
        <v>71289</v>
      </c>
      <c r="E495" s="13"/>
      <c r="F495" s="13"/>
      <c r="G495" s="5"/>
      <c r="H495" s="13"/>
      <c r="I495" s="7"/>
      <c r="J495" s="13"/>
      <c r="K495" s="13"/>
      <c r="L495" s="13"/>
      <c r="M495" s="13"/>
      <c r="N495" s="13"/>
      <c r="O495" s="13"/>
      <c r="P495" s="13"/>
      <c r="Q495" s="13"/>
      <c r="R495" s="13"/>
      <c r="S495" s="13"/>
      <c r="T495" s="13"/>
      <c r="U495" s="13"/>
      <c r="V495" s="13"/>
    </row>
    <row r="496" spans="1:22" ht="13.2">
      <c r="A496" s="149" t="s">
        <v>71290</v>
      </c>
      <c r="B496" s="13"/>
      <c r="C496" s="5" t="s">
        <v>71291</v>
      </c>
      <c r="E496" s="13"/>
      <c r="F496" s="13"/>
      <c r="G496" s="5"/>
      <c r="H496" s="13"/>
      <c r="I496" s="7"/>
      <c r="J496" s="13"/>
      <c r="K496" s="13"/>
      <c r="L496" s="13"/>
      <c r="M496" s="13"/>
      <c r="N496" s="13"/>
      <c r="O496" s="13"/>
      <c r="P496" s="13"/>
      <c r="Q496" s="13"/>
      <c r="R496" s="13"/>
      <c r="S496" s="13"/>
      <c r="T496" s="13"/>
      <c r="U496" s="13"/>
      <c r="V496" s="13"/>
    </row>
    <row r="497" spans="1:22" ht="105.6">
      <c r="A497" s="42" t="s">
        <v>71292</v>
      </c>
      <c r="B497" s="13" t="s">
        <v>71293</v>
      </c>
      <c r="C497" s="13" t="s">
        <v>31604</v>
      </c>
      <c r="D497" s="16" t="s">
        <v>71294</v>
      </c>
      <c r="E497" s="71" t="s">
        <v>71295</v>
      </c>
      <c r="F497" s="7" t="s">
        <v>71296</v>
      </c>
      <c r="G497" s="5" t="s">
        <v>71297</v>
      </c>
      <c r="H497" s="13" t="s">
        <v>71298</v>
      </c>
      <c r="I497" s="7" t="s">
        <v>71299</v>
      </c>
      <c r="J497" s="13" t="s">
        <v>71115</v>
      </c>
      <c r="K497" s="13"/>
      <c r="L497" s="13" t="s">
        <v>57</v>
      </c>
      <c r="M497" s="13"/>
      <c r="N497" s="13"/>
      <c r="O497" s="13"/>
      <c r="P497" s="13"/>
      <c r="Q497" s="13"/>
      <c r="R497" s="13"/>
      <c r="S497" s="13"/>
      <c r="T497" s="13"/>
      <c r="U497" s="13"/>
      <c r="V497" s="13"/>
    </row>
    <row r="498" spans="1:22" ht="26.4">
      <c r="A498" s="149" t="s">
        <v>71300</v>
      </c>
      <c r="B498" s="13"/>
      <c r="C498" s="13" t="s">
        <v>71301</v>
      </c>
      <c r="D498" s="13"/>
      <c r="E498" s="13"/>
      <c r="F498" s="13"/>
      <c r="G498" s="5"/>
      <c r="H498" s="13"/>
      <c r="I498" s="7"/>
      <c r="J498" s="13"/>
      <c r="K498" s="13"/>
      <c r="L498" s="13"/>
      <c r="M498" s="13"/>
      <c r="N498" s="13"/>
      <c r="O498" s="13"/>
      <c r="P498" s="13"/>
      <c r="Q498" s="13"/>
      <c r="R498" s="13"/>
      <c r="S498" s="13"/>
      <c r="T498" s="13"/>
      <c r="U498" s="13"/>
      <c r="V498" s="13"/>
    </row>
    <row r="499" spans="1:22" ht="13.2">
      <c r="A499" s="149" t="s">
        <v>71302</v>
      </c>
      <c r="B499" s="13"/>
      <c r="C499" s="5" t="s">
        <v>71303</v>
      </c>
      <c r="D499" s="13"/>
      <c r="E499" s="13"/>
      <c r="F499" s="13"/>
      <c r="G499" s="5"/>
      <c r="H499" s="13"/>
      <c r="I499" s="7"/>
      <c r="J499" s="13"/>
      <c r="K499" s="13"/>
      <c r="L499" s="13"/>
      <c r="M499" s="13"/>
      <c r="N499" s="13"/>
      <c r="O499" s="13"/>
      <c r="P499" s="13"/>
      <c r="Q499" s="13"/>
      <c r="R499" s="13"/>
      <c r="S499" s="13"/>
      <c r="T499" s="13"/>
      <c r="U499" s="13"/>
      <c r="V499" s="13"/>
    </row>
    <row r="500" spans="1:22" ht="13.2">
      <c r="A500" s="149" t="s">
        <v>71304</v>
      </c>
      <c r="B500" s="13"/>
      <c r="C500" s="5" t="s">
        <v>71305</v>
      </c>
      <c r="D500" s="13"/>
      <c r="E500" s="13"/>
      <c r="F500" s="13"/>
      <c r="G500" s="5"/>
      <c r="H500" s="13"/>
      <c r="I500" s="7"/>
      <c r="J500" s="13"/>
      <c r="K500" s="13"/>
      <c r="L500" s="13"/>
      <c r="M500" s="13"/>
      <c r="N500" s="13"/>
      <c r="O500" s="13"/>
      <c r="P500" s="13"/>
      <c r="Q500" s="13"/>
      <c r="R500" s="13"/>
      <c r="S500" s="13"/>
      <c r="T500" s="13"/>
      <c r="U500" s="13"/>
      <c r="V500" s="13"/>
    </row>
    <row r="501" spans="1:22" ht="13.2">
      <c r="A501" s="149" t="s">
        <v>71306</v>
      </c>
      <c r="B501" s="13"/>
      <c r="C501" s="5" t="s">
        <v>71307</v>
      </c>
      <c r="D501" s="13"/>
      <c r="E501" s="13"/>
      <c r="F501" s="13"/>
      <c r="G501" s="5"/>
      <c r="H501" s="13"/>
      <c r="I501" s="7"/>
      <c r="J501" s="13"/>
      <c r="K501" s="13"/>
      <c r="L501" s="13"/>
      <c r="M501" s="13"/>
      <c r="N501" s="13"/>
      <c r="O501" s="13"/>
      <c r="P501" s="13"/>
      <c r="Q501" s="13"/>
      <c r="R501" s="13"/>
      <c r="S501" s="13"/>
      <c r="T501" s="13"/>
      <c r="U501" s="13"/>
      <c r="V501" s="13"/>
    </row>
    <row r="502" spans="1:22" ht="26.4">
      <c r="A502" s="149" t="s">
        <v>71308</v>
      </c>
      <c r="B502" s="13"/>
      <c r="C502" s="13" t="s">
        <v>71309</v>
      </c>
      <c r="D502" s="13"/>
      <c r="E502" s="13"/>
      <c r="F502" s="13"/>
      <c r="G502" s="5"/>
      <c r="H502" s="13"/>
      <c r="I502" s="7"/>
      <c r="J502" s="13"/>
      <c r="K502" s="13"/>
      <c r="L502" s="13"/>
      <c r="M502" s="13"/>
      <c r="N502" s="13"/>
      <c r="O502" s="13"/>
      <c r="P502" s="13"/>
      <c r="Q502" s="13"/>
      <c r="R502" s="13"/>
      <c r="S502" s="13"/>
      <c r="T502" s="13"/>
      <c r="U502" s="13"/>
      <c r="V502" s="13"/>
    </row>
    <row r="503" spans="1:22" ht="132.6">
      <c r="A503" s="42" t="s">
        <v>71310</v>
      </c>
      <c r="B503" s="25" t="s">
        <v>71311</v>
      </c>
      <c r="C503" s="13" t="s">
        <v>31604</v>
      </c>
      <c r="D503" s="16" t="s">
        <v>71312</v>
      </c>
      <c r="E503" s="17" t="s">
        <v>71313</v>
      </c>
      <c r="F503" s="7" t="s">
        <v>71314</v>
      </c>
      <c r="G503" s="5" t="s">
        <v>71315</v>
      </c>
      <c r="H503" s="13" t="s">
        <v>71316</v>
      </c>
      <c r="I503" s="7" t="s">
        <v>71317</v>
      </c>
      <c r="J503" s="13" t="s">
        <v>71115</v>
      </c>
      <c r="K503" s="13"/>
      <c r="L503" s="13" t="s">
        <v>57</v>
      </c>
      <c r="M503" s="13"/>
      <c r="N503" s="13"/>
      <c r="O503" s="13"/>
      <c r="P503" s="13"/>
      <c r="Q503" s="13"/>
      <c r="R503" s="13"/>
      <c r="S503" s="13"/>
      <c r="T503" s="13"/>
      <c r="U503" s="13"/>
      <c r="V503" s="13"/>
    </row>
    <row r="504" spans="1:22" ht="39.6">
      <c r="A504" s="149" t="s">
        <v>71318</v>
      </c>
      <c r="B504" s="13"/>
      <c r="C504" s="13" t="s">
        <v>71319</v>
      </c>
      <c r="D504" s="13"/>
      <c r="E504" s="13"/>
      <c r="F504" s="13"/>
      <c r="G504" s="5"/>
      <c r="H504" s="13"/>
      <c r="I504" s="7"/>
      <c r="J504" s="13"/>
      <c r="K504" s="13"/>
      <c r="L504" s="13"/>
      <c r="M504" s="13"/>
      <c r="N504" s="13"/>
      <c r="O504" s="13"/>
      <c r="P504" s="13"/>
      <c r="Q504" s="13"/>
      <c r="R504" s="13"/>
      <c r="S504" s="13"/>
      <c r="T504" s="13"/>
      <c r="U504" s="13"/>
      <c r="V504" s="13"/>
    </row>
    <row r="505" spans="1:22" ht="13.2">
      <c r="A505" s="149" t="s">
        <v>71320</v>
      </c>
      <c r="B505" s="13"/>
      <c r="C505" s="5" t="s">
        <v>71321</v>
      </c>
      <c r="D505" s="13"/>
      <c r="E505" s="13"/>
      <c r="F505" s="13"/>
      <c r="G505" s="5"/>
      <c r="H505" s="13"/>
      <c r="I505" s="7"/>
      <c r="J505" s="13"/>
      <c r="K505" s="13"/>
      <c r="L505" s="13"/>
      <c r="M505" s="13"/>
      <c r="N505" s="13"/>
      <c r="O505" s="13"/>
      <c r="P505" s="13"/>
      <c r="Q505" s="13"/>
      <c r="R505" s="13"/>
      <c r="S505" s="13"/>
      <c r="T505" s="13"/>
      <c r="U505" s="13"/>
      <c r="V505" s="13"/>
    </row>
    <row r="506" spans="1:22" ht="13.2">
      <c r="A506" s="149" t="s">
        <v>71322</v>
      </c>
      <c r="B506" s="13"/>
      <c r="C506" s="5" t="s">
        <v>71323</v>
      </c>
      <c r="D506" s="13"/>
      <c r="E506" s="13"/>
      <c r="F506" s="13"/>
      <c r="G506" s="5"/>
      <c r="H506" s="13"/>
      <c r="I506" s="7"/>
      <c r="J506" s="13"/>
      <c r="K506" s="13"/>
      <c r="L506" s="13"/>
      <c r="M506" s="13"/>
      <c r="N506" s="13"/>
      <c r="O506" s="13"/>
      <c r="P506" s="13"/>
      <c r="Q506" s="13"/>
      <c r="R506" s="13"/>
      <c r="S506" s="13"/>
      <c r="T506" s="13"/>
      <c r="U506" s="13"/>
      <c r="V506" s="13"/>
    </row>
    <row r="507" spans="1:22" ht="39.6">
      <c r="A507" s="149" t="s">
        <v>71324</v>
      </c>
      <c r="B507" s="13"/>
      <c r="C507" s="13" t="s">
        <v>71325</v>
      </c>
      <c r="D507" s="13"/>
      <c r="E507" s="13"/>
      <c r="F507" s="13"/>
      <c r="G507" s="5"/>
      <c r="H507" s="13"/>
      <c r="I507" s="7"/>
      <c r="J507" s="13"/>
      <c r="K507" s="13"/>
      <c r="L507" s="13"/>
      <c r="M507" s="13"/>
      <c r="N507" s="13"/>
      <c r="O507" s="13"/>
      <c r="P507" s="13"/>
      <c r="Q507" s="13"/>
      <c r="R507" s="13"/>
      <c r="S507" s="13"/>
      <c r="T507" s="13"/>
      <c r="U507" s="13"/>
      <c r="V507" s="13"/>
    </row>
    <row r="508" spans="1:22" ht="39.6">
      <c r="A508" s="149" t="s">
        <v>71326</v>
      </c>
      <c r="B508" s="13"/>
      <c r="C508" s="13" t="s">
        <v>71327</v>
      </c>
      <c r="D508" s="13"/>
      <c r="E508" s="13"/>
      <c r="F508" s="13"/>
      <c r="G508" s="5"/>
      <c r="H508" s="13"/>
      <c r="I508" s="7"/>
      <c r="J508" s="13"/>
      <c r="K508" s="13"/>
      <c r="L508" s="13"/>
      <c r="M508" s="13"/>
      <c r="N508" s="13"/>
      <c r="O508" s="13"/>
      <c r="P508" s="13"/>
      <c r="Q508" s="13"/>
      <c r="R508" s="13"/>
      <c r="S508" s="13"/>
      <c r="T508" s="13"/>
      <c r="U508" s="13"/>
      <c r="V508" s="13"/>
    </row>
    <row r="509" spans="1:22" ht="106.2">
      <c r="A509" s="42" t="s">
        <v>71328</v>
      </c>
      <c r="B509" s="25" t="s">
        <v>71329</v>
      </c>
      <c r="C509" s="13" t="s">
        <v>53314</v>
      </c>
      <c r="D509" s="16" t="s">
        <v>71330</v>
      </c>
      <c r="E509" s="17" t="s">
        <v>71331</v>
      </c>
      <c r="F509" s="7" t="s">
        <v>71332</v>
      </c>
      <c r="G509" s="5" t="s">
        <v>71333</v>
      </c>
      <c r="H509" s="13" t="s">
        <v>71334</v>
      </c>
      <c r="I509" s="7" t="s">
        <v>71335</v>
      </c>
      <c r="J509" s="13" t="s">
        <v>71115</v>
      </c>
      <c r="K509" s="13"/>
      <c r="L509" s="13" t="s">
        <v>57</v>
      </c>
      <c r="M509" s="13"/>
      <c r="N509" s="13"/>
      <c r="O509" s="13"/>
      <c r="P509" s="13"/>
      <c r="Q509" s="13"/>
      <c r="R509" s="13"/>
      <c r="S509" s="13"/>
      <c r="T509" s="13"/>
      <c r="U509" s="13"/>
      <c r="V509" s="13"/>
    </row>
    <row r="510" spans="1:22" ht="26.4">
      <c r="A510" s="149" t="s">
        <v>71336</v>
      </c>
      <c r="B510" s="13"/>
      <c r="C510" s="13" t="s">
        <v>71337</v>
      </c>
      <c r="D510" s="13"/>
      <c r="E510" s="13"/>
      <c r="F510" s="13"/>
      <c r="G510" s="5"/>
      <c r="H510" s="13"/>
      <c r="I510" s="7"/>
      <c r="J510" s="13"/>
      <c r="K510" s="13"/>
      <c r="L510" s="13"/>
      <c r="M510" s="13"/>
      <c r="N510" s="13"/>
      <c r="O510" s="13"/>
      <c r="P510" s="13"/>
      <c r="Q510" s="13"/>
      <c r="R510" s="13"/>
      <c r="S510" s="13"/>
      <c r="T510" s="13"/>
      <c r="U510" s="13"/>
      <c r="V510" s="13"/>
    </row>
    <row r="511" spans="1:22" ht="26.4">
      <c r="A511" s="149" t="s">
        <v>71338</v>
      </c>
      <c r="B511" s="13"/>
      <c r="C511" s="13" t="s">
        <v>71339</v>
      </c>
      <c r="G511" s="5"/>
      <c r="H511" s="13"/>
      <c r="I511" s="7"/>
      <c r="J511" s="13"/>
      <c r="K511" s="13"/>
      <c r="L511" s="13"/>
      <c r="M511" s="13"/>
      <c r="N511" s="13"/>
      <c r="O511" s="13"/>
      <c r="P511" s="13"/>
      <c r="Q511" s="13"/>
      <c r="R511" s="13"/>
      <c r="S511" s="13"/>
      <c r="T511" s="13"/>
      <c r="U511" s="13"/>
      <c r="V511" s="13"/>
    </row>
    <row r="512" spans="1:22" ht="26.4">
      <c r="A512" s="149" t="s">
        <v>71340</v>
      </c>
      <c r="B512" s="13"/>
      <c r="C512" s="13" t="s">
        <v>71341</v>
      </c>
      <c r="E512" s="13"/>
      <c r="F512" s="13"/>
      <c r="G512" s="5"/>
      <c r="H512" s="13"/>
      <c r="I512" s="7"/>
      <c r="J512" s="13"/>
      <c r="K512" s="13"/>
      <c r="L512" s="13"/>
      <c r="M512" s="13"/>
      <c r="N512" s="13"/>
      <c r="O512" s="13"/>
      <c r="P512" s="13"/>
      <c r="Q512" s="13"/>
      <c r="R512" s="13"/>
      <c r="S512" s="13"/>
      <c r="T512" s="13"/>
      <c r="U512" s="13"/>
      <c r="V512" s="13"/>
    </row>
    <row r="513" spans="1:22" ht="26.4">
      <c r="A513" s="149" t="s">
        <v>71342</v>
      </c>
      <c r="B513" s="13"/>
      <c r="C513" s="13" t="s">
        <v>71343</v>
      </c>
      <c r="E513" s="13"/>
      <c r="F513" s="13"/>
      <c r="G513" s="5"/>
      <c r="H513" s="13"/>
      <c r="I513" s="7"/>
      <c r="J513" s="13"/>
      <c r="K513" s="13"/>
      <c r="L513" s="13"/>
      <c r="M513" s="13"/>
      <c r="N513" s="13"/>
      <c r="O513" s="13"/>
      <c r="P513" s="13"/>
      <c r="Q513" s="13"/>
      <c r="R513" s="13"/>
      <c r="S513" s="13"/>
      <c r="T513" s="13"/>
      <c r="U513" s="13"/>
      <c r="V513" s="13"/>
    </row>
    <row r="514" spans="1:22" ht="26.4">
      <c r="A514" s="149" t="s">
        <v>71344</v>
      </c>
      <c r="B514" s="13"/>
      <c r="C514" s="13" t="s">
        <v>71345</v>
      </c>
      <c r="E514" s="13"/>
      <c r="F514" s="13"/>
      <c r="G514" s="5"/>
      <c r="H514" s="13"/>
      <c r="I514" s="7"/>
      <c r="J514" s="13"/>
      <c r="K514" s="13"/>
      <c r="L514" s="13"/>
      <c r="M514" s="13"/>
      <c r="N514" s="13"/>
      <c r="O514" s="13"/>
      <c r="P514" s="13"/>
      <c r="Q514" s="13"/>
      <c r="R514" s="13"/>
      <c r="S514" s="13"/>
      <c r="T514" s="13"/>
      <c r="U514" s="13"/>
      <c r="V514" s="13"/>
    </row>
    <row r="515" spans="1:22" ht="26.4">
      <c r="A515" s="149" t="s">
        <v>71346</v>
      </c>
      <c r="B515" s="13"/>
      <c r="C515" s="13" t="s">
        <v>71347</v>
      </c>
      <c r="E515" s="13"/>
      <c r="F515" s="13"/>
      <c r="G515" s="5"/>
      <c r="H515" s="13"/>
      <c r="I515" s="7"/>
      <c r="J515" s="13"/>
      <c r="K515" s="13"/>
      <c r="L515" s="13"/>
      <c r="M515" s="13"/>
      <c r="N515" s="13"/>
      <c r="O515" s="13"/>
      <c r="P515" s="13"/>
      <c r="Q515" s="13"/>
      <c r="R515" s="13"/>
      <c r="S515" s="13"/>
      <c r="T515" s="13"/>
      <c r="U515" s="13"/>
      <c r="V515" s="13"/>
    </row>
    <row r="516" spans="1:22" ht="26.4">
      <c r="A516" s="149" t="s">
        <v>71348</v>
      </c>
      <c r="B516" s="13"/>
      <c r="C516" s="13" t="s">
        <v>71349</v>
      </c>
      <c r="E516" s="13"/>
      <c r="F516" s="13"/>
      <c r="G516" s="5"/>
      <c r="H516" s="13"/>
      <c r="I516" s="7"/>
      <c r="J516" s="13"/>
      <c r="K516" s="13"/>
      <c r="L516" s="13"/>
      <c r="M516" s="13"/>
      <c r="N516" s="13"/>
      <c r="O516" s="13"/>
      <c r="P516" s="13"/>
      <c r="Q516" s="13"/>
      <c r="R516" s="13"/>
      <c r="S516" s="13"/>
      <c r="T516" s="13"/>
      <c r="U516" s="13"/>
      <c r="V516" s="13"/>
    </row>
    <row r="517" spans="1:22" ht="26.4">
      <c r="A517" s="149" t="s">
        <v>71350</v>
      </c>
      <c r="B517" s="13"/>
      <c r="C517" s="13" t="s">
        <v>71351</v>
      </c>
      <c r="E517" s="13"/>
      <c r="F517" s="13"/>
      <c r="G517" s="5"/>
      <c r="H517" s="13"/>
      <c r="I517" s="7"/>
      <c r="J517" s="13"/>
      <c r="K517" s="13"/>
      <c r="L517" s="13"/>
      <c r="M517" s="13"/>
      <c r="N517" s="13"/>
      <c r="O517" s="13"/>
      <c r="P517" s="13"/>
      <c r="Q517" s="13"/>
      <c r="R517" s="13"/>
      <c r="S517" s="13"/>
      <c r="T517" s="13"/>
      <c r="U517" s="13"/>
      <c r="V517" s="13"/>
    </row>
    <row r="518" spans="1:22" ht="26.4">
      <c r="A518" s="149" t="s">
        <v>71352</v>
      </c>
      <c r="B518" s="13"/>
      <c r="C518" s="13" t="s">
        <v>71353</v>
      </c>
      <c r="E518" s="13"/>
      <c r="F518" s="13"/>
      <c r="G518" s="5"/>
      <c r="H518" s="13"/>
      <c r="I518" s="7"/>
      <c r="J518" s="13"/>
      <c r="K518" s="13"/>
      <c r="L518" s="13"/>
      <c r="M518" s="13"/>
      <c r="N518" s="13"/>
      <c r="O518" s="13"/>
      <c r="P518" s="13"/>
      <c r="Q518" s="13"/>
      <c r="R518" s="13"/>
      <c r="S518" s="13"/>
      <c r="T518" s="13"/>
      <c r="U518" s="13"/>
      <c r="V518" s="13"/>
    </row>
    <row r="519" spans="1:22" ht="26.4">
      <c r="A519" s="149" t="s">
        <v>71354</v>
      </c>
      <c r="B519" s="13"/>
      <c r="C519" s="13" t="s">
        <v>71355</v>
      </c>
      <c r="E519" s="13"/>
      <c r="F519" s="13"/>
      <c r="G519" s="5"/>
      <c r="H519" s="13"/>
      <c r="I519" s="7"/>
      <c r="J519" s="13"/>
      <c r="K519" s="13"/>
      <c r="L519" s="13"/>
      <c r="M519" s="13"/>
      <c r="N519" s="13"/>
      <c r="O519" s="13"/>
      <c r="P519" s="13"/>
      <c r="Q519" s="13"/>
      <c r="R519" s="13"/>
      <c r="S519" s="13"/>
      <c r="T519" s="13"/>
      <c r="U519" s="13"/>
      <c r="V519" s="13"/>
    </row>
    <row r="520" spans="1:22" ht="185.4">
      <c r="A520" s="42" t="s">
        <v>71356</v>
      </c>
      <c r="B520" s="25" t="s">
        <v>71357</v>
      </c>
      <c r="C520" s="13" t="s">
        <v>71358</v>
      </c>
      <c r="D520" s="16" t="s">
        <v>71359</v>
      </c>
      <c r="E520" s="17" t="s">
        <v>71360</v>
      </c>
      <c r="F520" s="7" t="s">
        <v>71361</v>
      </c>
      <c r="G520" s="5" t="s">
        <v>71362</v>
      </c>
      <c r="H520" s="13" t="s">
        <v>71363</v>
      </c>
      <c r="I520" s="7" t="s">
        <v>71364</v>
      </c>
      <c r="J520" s="13" t="s">
        <v>71115</v>
      </c>
      <c r="K520" s="13"/>
      <c r="L520" s="13" t="s">
        <v>57</v>
      </c>
      <c r="M520" s="13"/>
      <c r="N520" s="13"/>
      <c r="O520" s="13"/>
      <c r="P520" s="13"/>
      <c r="Q520" s="13"/>
      <c r="R520" s="13"/>
      <c r="S520" s="13"/>
      <c r="T520" s="13"/>
      <c r="U520" s="13"/>
      <c r="V520" s="13"/>
    </row>
    <row r="521" spans="1:22" ht="39.6">
      <c r="A521" s="149" t="s">
        <v>71365</v>
      </c>
      <c r="B521" s="13"/>
      <c r="C521" s="13" t="s">
        <v>71366</v>
      </c>
      <c r="G521" s="5"/>
      <c r="H521" s="13"/>
      <c r="I521" s="7"/>
      <c r="J521" s="13"/>
      <c r="K521" s="13"/>
      <c r="L521" s="13"/>
      <c r="M521" s="13"/>
      <c r="N521" s="13"/>
      <c r="O521" s="13"/>
      <c r="P521" s="13"/>
      <c r="Q521" s="13"/>
      <c r="R521" s="13"/>
      <c r="S521" s="13"/>
      <c r="T521" s="13"/>
      <c r="U521" s="13"/>
      <c r="V521" s="13"/>
    </row>
    <row r="522" spans="1:22" ht="52.8">
      <c r="A522" s="149" t="s">
        <v>71367</v>
      </c>
      <c r="B522" s="13"/>
      <c r="C522" s="13" t="s">
        <v>71368</v>
      </c>
      <c r="G522" s="5"/>
      <c r="H522" s="13"/>
      <c r="I522" s="7"/>
      <c r="J522" s="13"/>
      <c r="K522" s="13"/>
      <c r="L522" s="13"/>
      <c r="M522" s="13"/>
      <c r="N522" s="13"/>
      <c r="O522" s="13"/>
      <c r="P522" s="13"/>
      <c r="Q522" s="13"/>
      <c r="R522" s="13"/>
      <c r="S522" s="13"/>
      <c r="T522" s="13"/>
      <c r="U522" s="13"/>
      <c r="V522" s="13"/>
    </row>
    <row r="523" spans="1:22" ht="39.6">
      <c r="A523" s="149" t="s">
        <v>71369</v>
      </c>
      <c r="B523" s="13"/>
      <c r="C523" s="13" t="s">
        <v>71370</v>
      </c>
      <c r="D523" s="13"/>
      <c r="E523" s="13"/>
      <c r="F523" s="13"/>
      <c r="G523" s="5"/>
      <c r="H523" s="13"/>
      <c r="I523" s="7"/>
      <c r="J523" s="13"/>
      <c r="K523" s="13"/>
      <c r="L523" s="13"/>
      <c r="M523" s="13"/>
      <c r="N523" s="13"/>
      <c r="O523" s="13"/>
      <c r="P523" s="13"/>
      <c r="Q523" s="13"/>
      <c r="R523" s="13"/>
      <c r="S523" s="13"/>
      <c r="T523" s="13"/>
      <c r="U523" s="13"/>
      <c r="V523" s="13"/>
    </row>
    <row r="524" spans="1:22" ht="52.8">
      <c r="A524" s="149" t="s">
        <v>71371</v>
      </c>
      <c r="B524" s="13"/>
      <c r="C524" s="13" t="s">
        <v>71372</v>
      </c>
      <c r="D524" s="13"/>
      <c r="E524" s="13"/>
      <c r="F524" s="13"/>
      <c r="G524" s="5"/>
      <c r="H524" s="13"/>
      <c r="I524" s="7"/>
      <c r="J524" s="13"/>
      <c r="K524" s="13"/>
      <c r="L524" s="13"/>
      <c r="M524" s="13"/>
      <c r="N524" s="13"/>
      <c r="O524" s="13"/>
      <c r="P524" s="13"/>
      <c r="Q524" s="13"/>
      <c r="R524" s="13"/>
      <c r="S524" s="13"/>
      <c r="T524" s="13"/>
      <c r="U524" s="13"/>
      <c r="V524" s="13"/>
    </row>
    <row r="525" spans="1:22" ht="52.8">
      <c r="A525" s="149" t="s">
        <v>71373</v>
      </c>
      <c r="B525" s="13"/>
      <c r="C525" s="13" t="s">
        <v>71374</v>
      </c>
      <c r="D525" s="13"/>
      <c r="E525" s="13"/>
      <c r="F525" s="13"/>
      <c r="G525" s="5"/>
      <c r="H525" s="13"/>
      <c r="I525" s="7"/>
      <c r="J525" s="13"/>
      <c r="K525" s="13"/>
      <c r="L525" s="13"/>
      <c r="M525" s="13"/>
      <c r="N525" s="13"/>
      <c r="O525" s="13"/>
      <c r="P525" s="13"/>
      <c r="Q525" s="13"/>
      <c r="R525" s="13"/>
      <c r="S525" s="13"/>
      <c r="T525" s="13"/>
      <c r="U525" s="13"/>
      <c r="V525" s="13"/>
    </row>
    <row r="526" spans="1:22" ht="52.8">
      <c r="A526" s="149" t="s">
        <v>71375</v>
      </c>
      <c r="B526" s="13"/>
      <c r="C526" s="13" t="s">
        <v>71376</v>
      </c>
      <c r="D526" s="13"/>
      <c r="E526" s="13"/>
      <c r="F526" s="13"/>
      <c r="G526" s="5"/>
      <c r="H526" s="13"/>
      <c r="I526" s="7"/>
      <c r="J526" s="13"/>
      <c r="K526" s="13"/>
      <c r="L526" s="13"/>
      <c r="M526" s="13"/>
      <c r="N526" s="13"/>
      <c r="O526" s="13"/>
      <c r="P526" s="13"/>
      <c r="Q526" s="13"/>
      <c r="R526" s="13"/>
      <c r="S526" s="13"/>
      <c r="T526" s="13"/>
      <c r="U526" s="13"/>
      <c r="V526" s="13"/>
    </row>
    <row r="527" spans="1:22" ht="39.6">
      <c r="A527" s="149" t="s">
        <v>71377</v>
      </c>
      <c r="B527" s="13"/>
      <c r="C527" s="13" t="s">
        <v>71378</v>
      </c>
      <c r="D527" s="13"/>
      <c r="E527" s="13"/>
      <c r="F527" s="13"/>
      <c r="G527" s="5"/>
      <c r="H527" s="13"/>
      <c r="I527" s="7"/>
      <c r="J527" s="13"/>
      <c r="K527" s="13"/>
      <c r="L527" s="13"/>
      <c r="M527" s="13"/>
      <c r="N527" s="13"/>
      <c r="O527" s="13"/>
      <c r="P527" s="13"/>
      <c r="Q527" s="13"/>
      <c r="R527" s="13"/>
      <c r="S527" s="13"/>
      <c r="T527" s="13"/>
      <c r="U527" s="13"/>
      <c r="V527" s="13"/>
    </row>
    <row r="528" spans="1:22" ht="52.8">
      <c r="A528" s="149" t="s">
        <v>71379</v>
      </c>
      <c r="B528" s="13"/>
      <c r="C528" s="13" t="s">
        <v>71380</v>
      </c>
      <c r="D528" s="13"/>
      <c r="E528" s="13"/>
      <c r="F528" s="13"/>
      <c r="G528" s="5"/>
      <c r="H528" s="13"/>
      <c r="I528" s="7"/>
      <c r="J528" s="13"/>
      <c r="K528" s="13"/>
      <c r="L528" s="13"/>
      <c r="M528" s="13"/>
      <c r="N528" s="13"/>
      <c r="O528" s="13"/>
      <c r="P528" s="13"/>
      <c r="Q528" s="13"/>
      <c r="R528" s="13"/>
      <c r="S528" s="13"/>
      <c r="T528" s="13"/>
      <c r="U528" s="13"/>
      <c r="V528" s="13"/>
    </row>
    <row r="529" spans="1:22" ht="52.8">
      <c r="A529" s="149" t="s">
        <v>71381</v>
      </c>
      <c r="B529" s="13"/>
      <c r="C529" s="13" t="s">
        <v>71382</v>
      </c>
      <c r="D529" s="13"/>
      <c r="E529" s="13"/>
      <c r="F529" s="13"/>
      <c r="G529" s="5"/>
      <c r="H529" s="13"/>
      <c r="I529" s="7"/>
      <c r="J529" s="13"/>
      <c r="K529" s="13"/>
      <c r="L529" s="13"/>
      <c r="M529" s="13"/>
      <c r="N529" s="13"/>
      <c r="O529" s="13"/>
      <c r="P529" s="13"/>
      <c r="Q529" s="13"/>
      <c r="R529" s="13"/>
      <c r="S529" s="13"/>
      <c r="T529" s="13"/>
      <c r="U529" s="13"/>
      <c r="V529" s="13"/>
    </row>
    <row r="530" spans="1:22" ht="184.8">
      <c r="A530" s="191" t="s">
        <v>71383</v>
      </c>
      <c r="B530" s="13" t="s">
        <v>71384</v>
      </c>
      <c r="C530" s="13" t="s">
        <v>53604</v>
      </c>
      <c r="D530" s="16" t="s">
        <v>71385</v>
      </c>
      <c r="E530" s="13" t="s">
        <v>71386</v>
      </c>
      <c r="F530" s="13" t="s">
        <v>71387</v>
      </c>
      <c r="G530" s="5" t="s">
        <v>71388</v>
      </c>
      <c r="H530" s="6" t="s">
        <v>71389</v>
      </c>
      <c r="I530" s="7" t="s">
        <v>71390</v>
      </c>
      <c r="J530" s="13"/>
      <c r="K530" s="13"/>
      <c r="L530" s="13"/>
      <c r="M530" s="13"/>
      <c r="N530" s="13"/>
      <c r="O530" s="13"/>
      <c r="P530" s="13"/>
      <c r="Q530" s="13"/>
      <c r="R530" s="13"/>
      <c r="S530" s="13"/>
      <c r="T530" s="13"/>
      <c r="U530" s="13"/>
      <c r="V530" s="13"/>
    </row>
    <row r="531" spans="1:22" ht="52.8">
      <c r="A531" s="192" t="s">
        <v>71391</v>
      </c>
      <c r="C531" s="13" t="s">
        <v>71392</v>
      </c>
      <c r="D531" s="13"/>
      <c r="E531" s="13"/>
      <c r="F531" s="13"/>
      <c r="G531" s="5"/>
      <c r="H531" s="13"/>
      <c r="I531" s="7"/>
      <c r="J531" s="13"/>
      <c r="K531" s="13"/>
      <c r="L531" s="13"/>
      <c r="M531" s="13"/>
      <c r="N531" s="13"/>
      <c r="O531" s="13"/>
      <c r="P531" s="13"/>
      <c r="Q531" s="13"/>
      <c r="R531" s="13"/>
      <c r="S531" s="13"/>
      <c r="T531" s="13"/>
      <c r="U531" s="13"/>
      <c r="V531" s="13"/>
    </row>
    <row r="532" spans="1:22" ht="66">
      <c r="A532" s="192" t="s">
        <v>71393</v>
      </c>
      <c r="B532" s="13"/>
      <c r="C532" s="13" t="s">
        <v>71394</v>
      </c>
      <c r="D532" s="13"/>
      <c r="E532" s="13"/>
      <c r="F532" s="13"/>
      <c r="G532" s="5"/>
      <c r="H532" s="13"/>
      <c r="I532" s="7"/>
      <c r="J532" s="13"/>
      <c r="K532" s="13"/>
      <c r="L532" s="13"/>
      <c r="M532" s="13"/>
      <c r="N532" s="13"/>
      <c r="O532" s="13"/>
      <c r="P532" s="13"/>
      <c r="Q532" s="13"/>
      <c r="R532" s="13"/>
      <c r="S532" s="13"/>
      <c r="T532" s="13"/>
      <c r="U532" s="13"/>
      <c r="V532" s="13"/>
    </row>
    <row r="533" spans="1:22" ht="52.8">
      <c r="A533" s="192" t="s">
        <v>71395</v>
      </c>
      <c r="B533" s="13"/>
      <c r="C533" s="13" t="s">
        <v>71396</v>
      </c>
      <c r="D533" s="13"/>
      <c r="E533" s="13"/>
      <c r="F533" s="13"/>
      <c r="G533" s="5"/>
      <c r="H533" s="13"/>
      <c r="I533" s="7"/>
      <c r="J533" s="13"/>
      <c r="K533" s="13"/>
      <c r="L533" s="13"/>
      <c r="M533" s="13"/>
      <c r="N533" s="13"/>
      <c r="O533" s="13"/>
      <c r="P533" s="13"/>
      <c r="Q533" s="13"/>
      <c r="R533" s="13"/>
      <c r="S533" s="13"/>
      <c r="T533" s="13"/>
      <c r="U533" s="13"/>
      <c r="V533" s="13"/>
    </row>
    <row r="534" spans="1:22" ht="52.8">
      <c r="A534" s="192" t="s">
        <v>71397</v>
      </c>
      <c r="B534" s="13"/>
      <c r="C534" s="13" t="s">
        <v>71398</v>
      </c>
      <c r="D534" s="13"/>
      <c r="E534" s="13"/>
      <c r="F534" s="13"/>
      <c r="G534" s="5"/>
      <c r="H534" s="13"/>
      <c r="I534" s="7"/>
      <c r="J534" s="13"/>
      <c r="K534" s="13"/>
      <c r="L534" s="13"/>
      <c r="M534" s="13"/>
      <c r="N534" s="13"/>
      <c r="O534" s="13"/>
      <c r="P534" s="13"/>
      <c r="Q534" s="13"/>
      <c r="R534" s="13"/>
      <c r="S534" s="13"/>
      <c r="T534" s="13"/>
      <c r="U534" s="13"/>
      <c r="V534" s="13"/>
    </row>
    <row r="535" spans="1:22" ht="52.8">
      <c r="A535" s="192" t="s">
        <v>71399</v>
      </c>
      <c r="B535" s="13"/>
      <c r="C535" s="13" t="s">
        <v>71400</v>
      </c>
      <c r="D535" s="13"/>
      <c r="E535" s="13"/>
      <c r="F535" s="13"/>
      <c r="G535" s="5"/>
      <c r="H535" s="13"/>
      <c r="I535" s="7"/>
      <c r="J535" s="13"/>
      <c r="K535" s="13"/>
      <c r="L535" s="13"/>
      <c r="M535" s="13"/>
      <c r="N535" s="13"/>
      <c r="O535" s="13"/>
      <c r="P535" s="13"/>
      <c r="Q535" s="13"/>
      <c r="R535" s="13"/>
      <c r="S535" s="13"/>
      <c r="T535" s="13"/>
      <c r="U535" s="13"/>
      <c r="V535" s="13"/>
    </row>
    <row r="536" spans="1:22" ht="52.8">
      <c r="A536" s="192" t="s">
        <v>71401</v>
      </c>
      <c r="B536" s="13"/>
      <c r="C536" s="13" t="s">
        <v>71402</v>
      </c>
      <c r="D536" s="13"/>
      <c r="E536" s="13"/>
      <c r="F536" s="13"/>
      <c r="G536" s="5"/>
      <c r="H536" s="13"/>
      <c r="I536" s="7"/>
      <c r="J536" s="13"/>
      <c r="K536" s="13"/>
      <c r="L536" s="13"/>
      <c r="M536" s="13"/>
      <c r="N536" s="13"/>
      <c r="O536" s="13"/>
      <c r="P536" s="13"/>
      <c r="Q536" s="13"/>
      <c r="R536" s="13"/>
      <c r="S536" s="13"/>
      <c r="T536" s="13"/>
      <c r="U536" s="13"/>
      <c r="V536" s="13"/>
    </row>
    <row r="537" spans="1:22" ht="211.2">
      <c r="A537" s="191" t="s">
        <v>71403</v>
      </c>
      <c r="B537" s="13" t="s">
        <v>71404</v>
      </c>
      <c r="C537" s="13" t="s">
        <v>53604</v>
      </c>
      <c r="D537" s="13" t="s">
        <v>71405</v>
      </c>
      <c r="E537" s="13" t="s">
        <v>71406</v>
      </c>
      <c r="F537" s="13" t="s">
        <v>71407</v>
      </c>
      <c r="G537" s="5" t="s">
        <v>71408</v>
      </c>
      <c r="H537" s="6" t="s">
        <v>71409</v>
      </c>
      <c r="I537" s="7" t="s">
        <v>71410</v>
      </c>
      <c r="J537" s="13"/>
      <c r="K537" s="13"/>
      <c r="L537" s="13"/>
      <c r="M537" s="13"/>
      <c r="N537" s="13"/>
      <c r="O537" s="13"/>
      <c r="P537" s="13"/>
      <c r="Q537" s="13"/>
      <c r="R537" s="13"/>
      <c r="S537" s="13"/>
      <c r="T537" s="13"/>
      <c r="U537" s="13"/>
      <c r="V537" s="13"/>
    </row>
    <row r="538" spans="1:22" ht="52.8">
      <c r="A538" s="192" t="s">
        <v>71411</v>
      </c>
      <c r="B538" s="13"/>
      <c r="C538" s="13" t="s">
        <v>71412</v>
      </c>
      <c r="D538" s="13"/>
      <c r="E538" s="13"/>
      <c r="F538" s="13"/>
      <c r="G538" s="5"/>
      <c r="I538" s="7"/>
      <c r="J538" s="13"/>
      <c r="K538" s="13"/>
      <c r="L538" s="13"/>
      <c r="M538" s="13"/>
      <c r="N538" s="13"/>
      <c r="O538" s="13"/>
      <c r="P538" s="13"/>
      <c r="Q538" s="13"/>
      <c r="R538" s="13"/>
      <c r="S538" s="13"/>
      <c r="T538" s="13"/>
      <c r="U538" s="13"/>
      <c r="V538" s="13"/>
    </row>
    <row r="539" spans="1:22" ht="52.8">
      <c r="A539" s="192" t="s">
        <v>71413</v>
      </c>
      <c r="B539" s="13"/>
      <c r="C539" s="13" t="s">
        <v>71414</v>
      </c>
      <c r="D539" s="13"/>
      <c r="E539" s="13"/>
      <c r="F539" s="13"/>
      <c r="G539" s="5"/>
      <c r="H539" s="13"/>
      <c r="I539" s="7"/>
      <c r="J539" s="13"/>
      <c r="K539" s="13"/>
      <c r="L539" s="13"/>
      <c r="M539" s="13"/>
      <c r="N539" s="13"/>
      <c r="O539" s="13"/>
      <c r="P539" s="13"/>
      <c r="Q539" s="13"/>
      <c r="R539" s="13"/>
      <c r="S539" s="13"/>
      <c r="T539" s="13"/>
      <c r="U539" s="13"/>
      <c r="V539" s="13"/>
    </row>
    <row r="540" spans="1:22" ht="52.8">
      <c r="A540" s="192" t="s">
        <v>71415</v>
      </c>
      <c r="B540" s="13"/>
      <c r="C540" s="13" t="s">
        <v>71416</v>
      </c>
      <c r="D540" s="13"/>
      <c r="E540" s="13"/>
      <c r="F540" s="13"/>
      <c r="G540" s="5"/>
      <c r="H540" s="13"/>
      <c r="I540" s="7"/>
      <c r="J540" s="13"/>
      <c r="K540" s="13"/>
      <c r="L540" s="13"/>
      <c r="M540" s="13"/>
      <c r="N540" s="13"/>
      <c r="O540" s="13"/>
      <c r="P540" s="13"/>
      <c r="Q540" s="13"/>
      <c r="R540" s="13"/>
      <c r="S540" s="13"/>
      <c r="T540" s="13"/>
      <c r="U540" s="13"/>
      <c r="V540" s="13"/>
    </row>
    <row r="541" spans="1:22" ht="39.6">
      <c r="A541" s="192" t="s">
        <v>71417</v>
      </c>
      <c r="B541" s="13"/>
      <c r="C541" s="13" t="s">
        <v>71418</v>
      </c>
      <c r="D541" s="13"/>
      <c r="E541" s="13"/>
      <c r="F541" s="13"/>
      <c r="G541" s="5"/>
      <c r="H541" s="13"/>
      <c r="I541" s="7"/>
      <c r="J541" s="13"/>
      <c r="K541" s="13"/>
      <c r="L541" s="13"/>
      <c r="M541" s="13"/>
      <c r="N541" s="13"/>
      <c r="O541" s="13"/>
      <c r="P541" s="13"/>
      <c r="Q541" s="13"/>
      <c r="R541" s="13"/>
      <c r="S541" s="13"/>
      <c r="T541" s="13"/>
      <c r="U541" s="13"/>
      <c r="V541" s="13"/>
    </row>
    <row r="542" spans="1:22" ht="52.8">
      <c r="A542" s="192" t="s">
        <v>71419</v>
      </c>
      <c r="B542" s="13"/>
      <c r="C542" s="13" t="s">
        <v>71420</v>
      </c>
      <c r="D542" s="13"/>
      <c r="E542" s="13"/>
      <c r="F542" s="13"/>
      <c r="G542" s="5"/>
      <c r="H542" s="13"/>
      <c r="I542" s="7"/>
      <c r="J542" s="13"/>
      <c r="K542" s="13"/>
      <c r="L542" s="13"/>
      <c r="M542" s="13"/>
      <c r="N542" s="13"/>
      <c r="O542" s="13"/>
      <c r="P542" s="13"/>
      <c r="Q542" s="13"/>
      <c r="R542" s="13"/>
      <c r="S542" s="13"/>
      <c r="T542" s="13"/>
      <c r="U542" s="13"/>
      <c r="V542" s="13"/>
    </row>
    <row r="543" spans="1:22" ht="66">
      <c r="A543" s="192" t="s">
        <v>71421</v>
      </c>
      <c r="B543" s="13"/>
      <c r="C543" s="13" t="s">
        <v>71422</v>
      </c>
      <c r="D543" s="13"/>
      <c r="E543" s="13"/>
      <c r="F543" s="13"/>
      <c r="G543" s="5"/>
      <c r="H543" s="13"/>
      <c r="I543" s="7"/>
      <c r="J543" s="13"/>
      <c r="K543" s="13"/>
      <c r="L543" s="13"/>
      <c r="M543" s="13"/>
      <c r="N543" s="13"/>
      <c r="O543" s="13"/>
      <c r="P543" s="13"/>
      <c r="Q543" s="13"/>
      <c r="R543" s="13"/>
      <c r="S543" s="13"/>
      <c r="T543" s="13"/>
      <c r="U543" s="13"/>
      <c r="V543" s="13"/>
    </row>
    <row r="544" spans="1:22" ht="66">
      <c r="A544" s="42" t="s">
        <v>71423</v>
      </c>
      <c r="B544" s="13" t="s">
        <v>71424</v>
      </c>
      <c r="C544" s="13" t="s">
        <v>71424</v>
      </c>
      <c r="D544" s="13" t="s">
        <v>71424</v>
      </c>
      <c r="E544" s="13" t="s">
        <v>71424</v>
      </c>
      <c r="F544" s="13" t="s">
        <v>71424</v>
      </c>
      <c r="G544" s="5" t="s">
        <v>71424</v>
      </c>
      <c r="H544" s="6" t="s">
        <v>71424</v>
      </c>
      <c r="I544" s="7" t="s">
        <v>71424</v>
      </c>
      <c r="J544" s="13" t="s">
        <v>70708</v>
      </c>
      <c r="K544" s="13"/>
      <c r="L544" s="13"/>
      <c r="M544" s="13"/>
      <c r="N544" s="13"/>
      <c r="O544" s="13"/>
      <c r="P544" s="13"/>
      <c r="Q544" s="13"/>
      <c r="R544" s="13"/>
      <c r="S544" s="13"/>
      <c r="T544" s="13"/>
      <c r="U544" s="13"/>
      <c r="V544" s="13"/>
    </row>
    <row r="545" spans="1:22" ht="26.4">
      <c r="A545" s="42" t="s">
        <v>71425</v>
      </c>
      <c r="B545" s="46" t="s">
        <v>71426</v>
      </c>
      <c r="C545" s="13" t="s">
        <v>71427</v>
      </c>
      <c r="D545" s="16" t="s">
        <v>71428</v>
      </c>
      <c r="E545" s="46" t="s">
        <v>71429</v>
      </c>
      <c r="F545" s="46" t="s">
        <v>71430</v>
      </c>
      <c r="G545" s="47" t="s">
        <v>71431</v>
      </c>
      <c r="H545" s="6" t="s">
        <v>71432</v>
      </c>
      <c r="I545" s="7" t="s">
        <v>71433</v>
      </c>
      <c r="J545" s="13"/>
      <c r="K545" s="13"/>
      <c r="L545" s="13"/>
      <c r="M545" s="13"/>
      <c r="N545" s="13"/>
      <c r="O545" s="13"/>
      <c r="P545" s="13"/>
      <c r="Q545" s="13"/>
      <c r="R545" s="13"/>
      <c r="S545" s="13"/>
      <c r="T545" s="13"/>
      <c r="U545" s="13"/>
      <c r="V545" s="13"/>
    </row>
    <row r="546" spans="1:22" ht="13.2">
      <c r="A546" s="42" t="s">
        <v>71434</v>
      </c>
      <c r="B546" s="13" t="s">
        <v>71435</v>
      </c>
      <c r="C546" s="13" t="s">
        <v>71435</v>
      </c>
      <c r="D546" s="16" t="s">
        <v>71435</v>
      </c>
      <c r="E546" s="71" t="s">
        <v>71435</v>
      </c>
      <c r="F546" s="7" t="s">
        <v>71435</v>
      </c>
      <c r="G546" s="5" t="s">
        <v>71435</v>
      </c>
      <c r="H546" s="6" t="s">
        <v>71435</v>
      </c>
      <c r="I546" s="7" t="s">
        <v>71435</v>
      </c>
      <c r="J546" s="13" t="s">
        <v>17</v>
      </c>
      <c r="K546" s="13" t="s">
        <v>57</v>
      </c>
      <c r="L546" s="13" t="s">
        <v>57</v>
      </c>
      <c r="M546" s="13"/>
      <c r="N546" s="13"/>
      <c r="O546" s="13"/>
      <c r="P546" s="13"/>
      <c r="Q546" s="13"/>
      <c r="R546" s="13"/>
      <c r="S546" s="13"/>
      <c r="T546" s="13"/>
      <c r="U546" s="13"/>
      <c r="V546" s="13"/>
    </row>
    <row r="547" spans="1:22" ht="26.4">
      <c r="A547" s="42" t="s">
        <v>71436</v>
      </c>
      <c r="B547" s="13" t="s">
        <v>13016</v>
      </c>
      <c r="C547" s="13" t="s">
        <v>13017</v>
      </c>
      <c r="D547" s="16" t="s">
        <v>13018</v>
      </c>
      <c r="E547" s="71" t="s">
        <v>13019</v>
      </c>
      <c r="F547" s="7" t="s">
        <v>13020</v>
      </c>
      <c r="G547" s="5" t="s">
        <v>13021</v>
      </c>
      <c r="H547" s="6" t="s">
        <v>13022</v>
      </c>
      <c r="I547" s="7" t="s">
        <v>13023</v>
      </c>
      <c r="J547" s="13" t="s">
        <v>71437</v>
      </c>
      <c r="K547" s="13"/>
      <c r="L547" s="13" t="s">
        <v>57</v>
      </c>
      <c r="M547" s="13"/>
      <c r="N547" s="13"/>
      <c r="O547" s="13"/>
      <c r="P547" s="13"/>
      <c r="Q547" s="13"/>
      <c r="R547" s="13"/>
      <c r="S547" s="13"/>
      <c r="T547" s="13"/>
      <c r="U547" s="13"/>
      <c r="V547" s="13"/>
    </row>
    <row r="548" spans="1:22" ht="13.2">
      <c r="A548" s="42" t="s">
        <v>71438</v>
      </c>
      <c r="B548" s="13" t="s">
        <v>71439</v>
      </c>
      <c r="C548" s="13" t="s">
        <v>71439</v>
      </c>
      <c r="D548" s="16" t="s">
        <v>71439</v>
      </c>
      <c r="E548" s="71" t="s">
        <v>71439</v>
      </c>
      <c r="F548" s="7" t="s">
        <v>71439</v>
      </c>
      <c r="G548" s="5" t="s">
        <v>71439</v>
      </c>
      <c r="H548" s="6" t="s">
        <v>71439</v>
      </c>
      <c r="I548" s="7" t="s">
        <v>71439</v>
      </c>
      <c r="J548" s="13" t="s">
        <v>17</v>
      </c>
      <c r="K548" s="13" t="s">
        <v>57</v>
      </c>
      <c r="L548" s="13" t="s">
        <v>57</v>
      </c>
      <c r="M548" s="13"/>
      <c r="N548" s="13"/>
      <c r="O548" s="13"/>
      <c r="P548" s="13"/>
      <c r="Q548" s="13"/>
      <c r="R548" s="13"/>
      <c r="S548" s="13"/>
      <c r="T548" s="13"/>
      <c r="U548" s="13"/>
      <c r="V548" s="13"/>
    </row>
    <row r="549" spans="1:22" ht="13.2">
      <c r="A549" s="42" t="s">
        <v>71440</v>
      </c>
      <c r="B549" s="13" t="s">
        <v>71441</v>
      </c>
      <c r="C549" s="13" t="s">
        <v>71441</v>
      </c>
      <c r="D549" s="16" t="s">
        <v>71441</v>
      </c>
      <c r="E549" s="71" t="s">
        <v>71441</v>
      </c>
      <c r="F549" s="7" t="s">
        <v>71441</v>
      </c>
      <c r="G549" s="5" t="s">
        <v>71441</v>
      </c>
      <c r="H549" s="6" t="s">
        <v>71441</v>
      </c>
      <c r="I549" s="7" t="s">
        <v>71441</v>
      </c>
      <c r="J549" s="13" t="s">
        <v>17</v>
      </c>
      <c r="K549" s="13" t="s">
        <v>57</v>
      </c>
      <c r="L549" s="13" t="s">
        <v>57</v>
      </c>
      <c r="M549" s="13"/>
      <c r="N549" s="13"/>
      <c r="O549" s="13"/>
      <c r="P549" s="13"/>
      <c r="Q549" s="13"/>
      <c r="R549" s="13"/>
      <c r="S549" s="13"/>
      <c r="T549" s="13"/>
      <c r="U549" s="13"/>
      <c r="V549" s="13"/>
    </row>
    <row r="550" spans="1:22" ht="13.2">
      <c r="A550" s="42" t="s">
        <v>71442</v>
      </c>
      <c r="B550" s="13" t="s">
        <v>71443</v>
      </c>
      <c r="C550" s="13" t="s">
        <v>71443</v>
      </c>
      <c r="D550" s="16" t="s">
        <v>71443</v>
      </c>
      <c r="E550" s="71" t="s">
        <v>71443</v>
      </c>
      <c r="F550" s="7" t="s">
        <v>71443</v>
      </c>
      <c r="G550" s="5" t="s">
        <v>71443</v>
      </c>
      <c r="H550" s="6" t="s">
        <v>71443</v>
      </c>
      <c r="I550" s="7" t="s">
        <v>71443</v>
      </c>
      <c r="J550" s="13" t="s">
        <v>17</v>
      </c>
      <c r="K550" s="13" t="s">
        <v>57</v>
      </c>
      <c r="L550" s="13" t="s">
        <v>57</v>
      </c>
      <c r="M550" s="13"/>
      <c r="N550" s="13"/>
      <c r="O550" s="13"/>
      <c r="P550" s="13"/>
      <c r="Q550" s="13"/>
      <c r="R550" s="13"/>
      <c r="S550" s="13"/>
      <c r="T550" s="13"/>
      <c r="U550" s="13"/>
      <c r="V550" s="13"/>
    </row>
    <row r="551" spans="1:22" ht="13.2">
      <c r="A551" s="42" t="s">
        <v>71444</v>
      </c>
      <c r="B551" s="13" t="s">
        <v>71445</v>
      </c>
      <c r="C551" s="13" t="s">
        <v>71445</v>
      </c>
      <c r="D551" s="16" t="s">
        <v>71445</v>
      </c>
      <c r="E551" s="71" t="s">
        <v>71445</v>
      </c>
      <c r="F551" s="7" t="s">
        <v>71445</v>
      </c>
      <c r="G551" s="5" t="s">
        <v>71445</v>
      </c>
      <c r="H551" s="6" t="s">
        <v>71445</v>
      </c>
      <c r="I551" s="7" t="s">
        <v>71445</v>
      </c>
      <c r="J551" s="13" t="s">
        <v>17</v>
      </c>
      <c r="K551" s="13" t="s">
        <v>57</v>
      </c>
      <c r="L551" s="13" t="s">
        <v>57</v>
      </c>
      <c r="M551" s="13"/>
      <c r="N551" s="13"/>
      <c r="O551" s="13"/>
      <c r="P551" s="13"/>
      <c r="Q551" s="13"/>
      <c r="R551" s="13"/>
      <c r="S551" s="13"/>
      <c r="T551" s="13"/>
      <c r="U551" s="13"/>
      <c r="V551" s="13"/>
    </row>
    <row r="552" spans="1:22" ht="13.2">
      <c r="A552" s="42" t="s">
        <v>71446</v>
      </c>
      <c r="B552" s="13" t="s">
        <v>71447</v>
      </c>
      <c r="C552" s="13" t="s">
        <v>71447</v>
      </c>
      <c r="D552" s="16" t="s">
        <v>71447</v>
      </c>
      <c r="E552" s="71" t="s">
        <v>71447</v>
      </c>
      <c r="F552" s="7" t="s">
        <v>71447</v>
      </c>
      <c r="G552" s="5" t="s">
        <v>71447</v>
      </c>
      <c r="H552" s="6" t="s">
        <v>71447</v>
      </c>
      <c r="I552" s="7" t="s">
        <v>71447</v>
      </c>
      <c r="J552" s="13" t="s">
        <v>17</v>
      </c>
      <c r="K552" s="13" t="s">
        <v>57</v>
      </c>
      <c r="L552" s="13" t="s">
        <v>57</v>
      </c>
      <c r="M552" s="13"/>
      <c r="N552" s="13"/>
      <c r="O552" s="13"/>
      <c r="P552" s="13"/>
      <c r="Q552" s="13"/>
      <c r="R552" s="13"/>
      <c r="S552" s="13"/>
      <c r="T552" s="13"/>
      <c r="U552" s="13"/>
      <c r="V552" s="13"/>
    </row>
    <row r="553" spans="1:22" ht="13.2">
      <c r="A553" s="42" t="s">
        <v>71448</v>
      </c>
      <c r="B553" s="13" t="s">
        <v>71449</v>
      </c>
      <c r="C553" s="13" t="s">
        <v>71449</v>
      </c>
      <c r="D553" s="16" t="s">
        <v>71449</v>
      </c>
      <c r="E553" s="71" t="s">
        <v>71449</v>
      </c>
      <c r="F553" s="7" t="s">
        <v>71449</v>
      </c>
      <c r="G553" s="5" t="s">
        <v>71449</v>
      </c>
      <c r="H553" s="6" t="s">
        <v>71449</v>
      </c>
      <c r="I553" s="7" t="s">
        <v>71449</v>
      </c>
      <c r="J553" s="13" t="s">
        <v>17</v>
      </c>
      <c r="K553" s="13" t="s">
        <v>57</v>
      </c>
      <c r="L553" s="13" t="s">
        <v>57</v>
      </c>
      <c r="M553" s="13"/>
      <c r="N553" s="13"/>
      <c r="O553" s="13"/>
      <c r="P553" s="13"/>
      <c r="Q553" s="13"/>
      <c r="R553" s="13"/>
      <c r="S553" s="13"/>
      <c r="T553" s="13"/>
      <c r="U553" s="13"/>
      <c r="V553" s="13"/>
    </row>
    <row r="554" spans="1:22" ht="13.2">
      <c r="A554" s="42" t="s">
        <v>71450</v>
      </c>
      <c r="B554" s="13" t="s">
        <v>71451</v>
      </c>
      <c r="C554" s="13" t="s">
        <v>71451</v>
      </c>
      <c r="D554" s="16" t="s">
        <v>71451</v>
      </c>
      <c r="E554" s="71" t="s">
        <v>71451</v>
      </c>
      <c r="F554" s="7" t="s">
        <v>71451</v>
      </c>
      <c r="G554" s="5" t="s">
        <v>71451</v>
      </c>
      <c r="H554" s="6" t="s">
        <v>71451</v>
      </c>
      <c r="I554" s="7" t="s">
        <v>71451</v>
      </c>
      <c r="J554" s="13" t="s">
        <v>17</v>
      </c>
      <c r="K554" s="13" t="s">
        <v>57</v>
      </c>
      <c r="L554" s="13" t="s">
        <v>57</v>
      </c>
      <c r="M554" s="13"/>
      <c r="N554" s="13"/>
      <c r="O554" s="13"/>
      <c r="P554" s="13"/>
      <c r="Q554" s="13"/>
      <c r="R554" s="13"/>
      <c r="S554" s="13"/>
      <c r="T554" s="13"/>
      <c r="U554" s="13"/>
      <c r="V554" s="13"/>
    </row>
    <row r="555" spans="1:22" ht="13.2">
      <c r="A555" s="42" t="s">
        <v>71452</v>
      </c>
      <c r="B555" s="13" t="s">
        <v>71453</v>
      </c>
      <c r="C555" s="13" t="s">
        <v>71453</v>
      </c>
      <c r="D555" s="16" t="s">
        <v>71453</v>
      </c>
      <c r="E555" s="71" t="s">
        <v>71453</v>
      </c>
      <c r="F555" s="7" t="s">
        <v>71453</v>
      </c>
      <c r="G555" s="5" t="s">
        <v>71453</v>
      </c>
      <c r="H555" s="6" t="s">
        <v>71453</v>
      </c>
      <c r="I555" s="7" t="s">
        <v>71453</v>
      </c>
      <c r="J555" s="13" t="s">
        <v>17</v>
      </c>
      <c r="K555" s="13" t="s">
        <v>57</v>
      </c>
      <c r="L555" s="13" t="s">
        <v>57</v>
      </c>
      <c r="M555" s="13"/>
      <c r="N555" s="13"/>
      <c r="O555" s="13"/>
      <c r="P555" s="13"/>
      <c r="Q555" s="13"/>
      <c r="R555" s="13"/>
      <c r="S555" s="13"/>
      <c r="T555" s="13"/>
      <c r="U555" s="13"/>
      <c r="V555" s="13"/>
    </row>
    <row r="556" spans="1:22" ht="13.2">
      <c r="A556" s="42" t="s">
        <v>71454</v>
      </c>
      <c r="B556" s="13" t="s">
        <v>71455</v>
      </c>
      <c r="C556" s="13" t="s">
        <v>71456</v>
      </c>
      <c r="D556" s="16" t="s">
        <v>71457</v>
      </c>
      <c r="E556" s="71" t="s">
        <v>71458</v>
      </c>
      <c r="F556" s="7" t="s">
        <v>71459</v>
      </c>
      <c r="G556" s="5" t="s">
        <v>71460</v>
      </c>
      <c r="H556" s="6" t="s">
        <v>71461</v>
      </c>
      <c r="I556" s="7" t="s">
        <v>71462</v>
      </c>
      <c r="J556" s="13" t="s">
        <v>17</v>
      </c>
      <c r="K556" s="13"/>
      <c r="L556" s="13" t="s">
        <v>57</v>
      </c>
      <c r="M556" s="13"/>
      <c r="N556" s="13"/>
      <c r="O556" s="13"/>
      <c r="P556" s="13"/>
      <c r="Q556" s="13"/>
      <c r="R556" s="13"/>
      <c r="S556" s="13"/>
      <c r="T556" s="13"/>
      <c r="U556" s="13"/>
      <c r="V556" s="13"/>
    </row>
    <row r="557" spans="1:22" ht="13.2">
      <c r="A557" s="42" t="s">
        <v>71463</v>
      </c>
      <c r="B557" s="13" t="s">
        <v>71464</v>
      </c>
      <c r="C557" s="13" t="s">
        <v>71464</v>
      </c>
      <c r="D557" s="16" t="s">
        <v>71464</v>
      </c>
      <c r="E557" s="71" t="s">
        <v>71464</v>
      </c>
      <c r="F557" s="7" t="s">
        <v>71464</v>
      </c>
      <c r="G557" s="5" t="s">
        <v>71464</v>
      </c>
      <c r="H557" s="6" t="s">
        <v>71464</v>
      </c>
      <c r="I557" s="7" t="s">
        <v>71464</v>
      </c>
      <c r="J557" s="13" t="s">
        <v>17</v>
      </c>
      <c r="K557" s="13" t="s">
        <v>57</v>
      </c>
      <c r="L557" s="13" t="s">
        <v>57</v>
      </c>
      <c r="M557" s="13"/>
      <c r="N557" s="13"/>
      <c r="O557" s="13"/>
      <c r="P557" s="13"/>
      <c r="Q557" s="13"/>
      <c r="R557" s="13"/>
      <c r="S557" s="13"/>
      <c r="T557" s="13"/>
      <c r="U557" s="13"/>
      <c r="V557" s="13"/>
    </row>
    <row r="558" spans="1:22" ht="13.2">
      <c r="A558" s="42" t="s">
        <v>71465</v>
      </c>
      <c r="B558" s="13" t="s">
        <v>71466</v>
      </c>
      <c r="C558" s="13" t="s">
        <v>71466</v>
      </c>
      <c r="D558" s="16" t="s">
        <v>71466</v>
      </c>
      <c r="E558" s="71" t="s">
        <v>71466</v>
      </c>
      <c r="F558" s="7" t="s">
        <v>71466</v>
      </c>
      <c r="G558" s="5" t="s">
        <v>71466</v>
      </c>
      <c r="H558" s="6" t="s">
        <v>71466</v>
      </c>
      <c r="I558" s="7" t="s">
        <v>71466</v>
      </c>
      <c r="J558" s="13" t="s">
        <v>17</v>
      </c>
      <c r="K558" s="13" t="s">
        <v>57</v>
      </c>
      <c r="L558" s="13" t="s">
        <v>57</v>
      </c>
      <c r="M558" s="13"/>
      <c r="N558" s="13"/>
      <c r="O558" s="13"/>
      <c r="P558" s="13"/>
      <c r="Q558" s="13"/>
      <c r="R558" s="13"/>
      <c r="S558" s="13"/>
      <c r="T558" s="13"/>
      <c r="U558" s="13"/>
      <c r="V558" s="13"/>
    </row>
    <row r="559" spans="1:22" ht="13.2">
      <c r="A559" s="42" t="s">
        <v>71467</v>
      </c>
      <c r="B559" s="13" t="s">
        <v>71468</v>
      </c>
      <c r="C559" s="13" t="s">
        <v>71468</v>
      </c>
      <c r="D559" s="16" t="s">
        <v>71468</v>
      </c>
      <c r="E559" s="71" t="s">
        <v>71468</v>
      </c>
      <c r="F559" s="7" t="s">
        <v>71468</v>
      </c>
      <c r="G559" s="5" t="s">
        <v>71468</v>
      </c>
      <c r="H559" s="6" t="s">
        <v>71468</v>
      </c>
      <c r="I559" s="7" t="s">
        <v>71468</v>
      </c>
      <c r="J559" s="13" t="s">
        <v>17</v>
      </c>
      <c r="K559" s="13" t="s">
        <v>57</v>
      </c>
      <c r="L559" s="13" t="s">
        <v>57</v>
      </c>
      <c r="M559" s="13"/>
      <c r="N559" s="13"/>
      <c r="O559" s="13"/>
      <c r="P559" s="13"/>
      <c r="Q559" s="13"/>
      <c r="R559" s="13"/>
      <c r="S559" s="13"/>
      <c r="T559" s="13"/>
      <c r="U559" s="13"/>
      <c r="V559" s="13"/>
    </row>
    <row r="560" spans="1:22" ht="13.2">
      <c r="A560" s="42" t="s">
        <v>71469</v>
      </c>
      <c r="B560" s="13" t="s">
        <v>71470</v>
      </c>
      <c r="C560" s="13" t="s">
        <v>71470</v>
      </c>
      <c r="D560" s="16" t="s">
        <v>71470</v>
      </c>
      <c r="E560" s="71" t="s">
        <v>71470</v>
      </c>
      <c r="F560" s="7" t="s">
        <v>71470</v>
      </c>
      <c r="G560" s="5" t="s">
        <v>71470</v>
      </c>
      <c r="H560" s="6" t="s">
        <v>71470</v>
      </c>
      <c r="I560" s="7" t="s">
        <v>71470</v>
      </c>
      <c r="J560" s="13" t="s">
        <v>17</v>
      </c>
      <c r="K560" s="13" t="s">
        <v>57</v>
      </c>
      <c r="L560" s="13" t="s">
        <v>57</v>
      </c>
      <c r="M560" s="13"/>
      <c r="N560" s="13"/>
      <c r="O560" s="13"/>
      <c r="P560" s="13"/>
      <c r="Q560" s="13"/>
      <c r="R560" s="13"/>
      <c r="S560" s="13"/>
      <c r="T560" s="13"/>
      <c r="U560" s="13"/>
      <c r="V560" s="13"/>
    </row>
    <row r="561" spans="1:22" ht="26.4">
      <c r="A561" s="42" t="s">
        <v>71471</v>
      </c>
      <c r="B561" s="13" t="s">
        <v>13016</v>
      </c>
      <c r="C561" s="13" t="s">
        <v>13017</v>
      </c>
      <c r="D561" s="16" t="s">
        <v>13018</v>
      </c>
      <c r="E561" s="71" t="s">
        <v>13019</v>
      </c>
      <c r="F561" s="7" t="s">
        <v>13020</v>
      </c>
      <c r="G561" s="5" t="s">
        <v>13021</v>
      </c>
      <c r="H561" s="6" t="s">
        <v>13022</v>
      </c>
      <c r="I561" s="7" t="s">
        <v>13023</v>
      </c>
      <c r="J561" s="13" t="s">
        <v>71437</v>
      </c>
      <c r="K561" s="13"/>
      <c r="L561" s="13" t="s">
        <v>57</v>
      </c>
      <c r="M561" s="13"/>
      <c r="N561" s="13"/>
      <c r="O561" s="13"/>
      <c r="P561" s="13"/>
      <c r="Q561" s="13"/>
      <c r="R561" s="13"/>
      <c r="S561" s="13"/>
      <c r="T561" s="13"/>
      <c r="U561" s="13"/>
      <c r="V561" s="13"/>
    </row>
    <row r="562" spans="1:22" ht="13.2">
      <c r="A562" s="42" t="s">
        <v>71472</v>
      </c>
      <c r="B562" s="13" t="s">
        <v>71473</v>
      </c>
      <c r="C562" s="13" t="s">
        <v>71473</v>
      </c>
      <c r="D562" s="16" t="s">
        <v>71473</v>
      </c>
      <c r="E562" s="71" t="s">
        <v>71473</v>
      </c>
      <c r="F562" s="7" t="s">
        <v>71473</v>
      </c>
      <c r="G562" s="5" t="s">
        <v>71473</v>
      </c>
      <c r="H562" s="6" t="s">
        <v>71473</v>
      </c>
      <c r="I562" s="7" t="s">
        <v>71473</v>
      </c>
      <c r="J562" s="13" t="s">
        <v>17</v>
      </c>
      <c r="K562" s="13" t="s">
        <v>57</v>
      </c>
      <c r="L562" s="13" t="s">
        <v>57</v>
      </c>
      <c r="M562" s="13"/>
      <c r="N562" s="13"/>
      <c r="O562" s="13"/>
      <c r="P562" s="13"/>
      <c r="Q562" s="13"/>
      <c r="R562" s="13"/>
      <c r="S562" s="13"/>
      <c r="T562" s="13"/>
      <c r="U562" s="13"/>
      <c r="V562" s="13"/>
    </row>
    <row r="563" spans="1:22" ht="13.2">
      <c r="A563" s="42" t="s">
        <v>71474</v>
      </c>
      <c r="B563" s="13" t="s">
        <v>71475</v>
      </c>
      <c r="C563" s="13" t="s">
        <v>71476</v>
      </c>
      <c r="D563" s="16" t="s">
        <v>71477</v>
      </c>
      <c r="E563" s="71" t="s">
        <v>71478</v>
      </c>
      <c r="F563" s="7" t="s">
        <v>71479</v>
      </c>
      <c r="G563" s="5" t="s">
        <v>71480</v>
      </c>
      <c r="H563" s="6" t="s">
        <v>71481</v>
      </c>
      <c r="I563" s="7" t="s">
        <v>71482</v>
      </c>
      <c r="J563" s="13" t="s">
        <v>17</v>
      </c>
      <c r="K563" s="13"/>
      <c r="L563" s="13" t="s">
        <v>57</v>
      </c>
      <c r="M563" s="13"/>
      <c r="N563" s="13"/>
      <c r="O563" s="13"/>
      <c r="P563" s="13"/>
      <c r="Q563" s="13"/>
      <c r="R563" s="13"/>
      <c r="S563" s="13"/>
      <c r="T563" s="13"/>
      <c r="U563" s="13"/>
      <c r="V563" s="13"/>
    </row>
    <row r="564" spans="1:22" ht="13.2">
      <c r="A564" s="42" t="s">
        <v>71483</v>
      </c>
      <c r="B564" s="13" t="s">
        <v>4348</v>
      </c>
      <c r="C564" s="13" t="s">
        <v>6020</v>
      </c>
      <c r="D564" s="16" t="s">
        <v>70495</v>
      </c>
      <c r="E564" s="71" t="s">
        <v>4351</v>
      </c>
      <c r="F564" s="7" t="s">
        <v>4352</v>
      </c>
      <c r="G564" s="5" t="s">
        <v>4353</v>
      </c>
      <c r="H564" s="6" t="s">
        <v>6021</v>
      </c>
      <c r="I564" s="7" t="s">
        <v>4355</v>
      </c>
      <c r="J564" s="13" t="s">
        <v>17</v>
      </c>
      <c r="K564" s="13"/>
      <c r="L564" s="13" t="s">
        <v>57</v>
      </c>
      <c r="M564" s="13"/>
      <c r="N564" s="13"/>
      <c r="O564" s="13"/>
      <c r="P564" s="13"/>
      <c r="Q564" s="13"/>
      <c r="R564" s="13"/>
      <c r="S564" s="13"/>
      <c r="T564" s="13"/>
      <c r="U564" s="13"/>
      <c r="V564" s="13"/>
    </row>
    <row r="565" spans="1:22" ht="27">
      <c r="A565" s="178" t="s">
        <v>71484</v>
      </c>
      <c r="B565" s="25" t="s">
        <v>71485</v>
      </c>
      <c r="C565" s="13" t="s">
        <v>71486</v>
      </c>
      <c r="D565" s="16" t="s">
        <v>71487</v>
      </c>
      <c r="E565" s="17" t="s">
        <v>71488</v>
      </c>
      <c r="F565" s="7" t="s">
        <v>71489</v>
      </c>
      <c r="G565" s="5" t="s">
        <v>71490</v>
      </c>
      <c r="H565" s="6" t="s">
        <v>71491</v>
      </c>
      <c r="I565" s="7" t="s">
        <v>71492</v>
      </c>
      <c r="J565" s="13"/>
      <c r="K565" s="13"/>
      <c r="L565" s="13" t="s">
        <v>57</v>
      </c>
      <c r="M565" s="13"/>
      <c r="N565" s="13"/>
      <c r="O565" s="13"/>
      <c r="P565" s="13"/>
      <c r="Q565" s="13"/>
      <c r="R565" s="13"/>
      <c r="S565" s="13"/>
      <c r="T565" s="13"/>
      <c r="U565" s="13"/>
      <c r="V565" s="13"/>
    </row>
    <row r="566" spans="1:22" ht="92.4">
      <c r="A566" s="42" t="s">
        <v>71493</v>
      </c>
      <c r="B566" s="13" t="s">
        <v>71494</v>
      </c>
      <c r="C566" s="13" t="s">
        <v>71495</v>
      </c>
      <c r="D566" s="13" t="s">
        <v>71496</v>
      </c>
      <c r="E566" s="13" t="s">
        <v>71497</v>
      </c>
      <c r="F566" s="13" t="s">
        <v>71498</v>
      </c>
      <c r="G566" s="5" t="s">
        <v>71499</v>
      </c>
      <c r="H566" s="6" t="s">
        <v>71500</v>
      </c>
      <c r="I566" s="7" t="s">
        <v>71501</v>
      </c>
      <c r="J566" s="13" t="s">
        <v>70708</v>
      </c>
      <c r="K566" s="13"/>
      <c r="L566" s="13"/>
      <c r="M566" s="13"/>
      <c r="N566" s="13"/>
      <c r="O566" s="13"/>
      <c r="P566" s="13"/>
      <c r="Q566" s="13"/>
      <c r="R566" s="13"/>
      <c r="S566" s="13"/>
      <c r="T566" s="13"/>
      <c r="U566" s="13"/>
      <c r="V566" s="13"/>
    </row>
    <row r="567" spans="1:22" ht="92.4">
      <c r="A567" s="42" t="s">
        <v>71502</v>
      </c>
      <c r="B567" s="13" t="s">
        <v>71503</v>
      </c>
      <c r="C567" s="13" t="s">
        <v>71504</v>
      </c>
      <c r="D567" s="13" t="s">
        <v>71505</v>
      </c>
      <c r="E567" s="13" t="s">
        <v>71506</v>
      </c>
      <c r="F567" s="13" t="s">
        <v>71507</v>
      </c>
      <c r="G567" s="5" t="s">
        <v>71508</v>
      </c>
      <c r="H567" s="6" t="s">
        <v>71509</v>
      </c>
      <c r="I567" s="7" t="s">
        <v>71510</v>
      </c>
      <c r="J567" s="13" t="s">
        <v>70708</v>
      </c>
      <c r="K567" s="13"/>
      <c r="L567" s="13"/>
      <c r="M567" s="13"/>
      <c r="N567" s="13"/>
      <c r="O567" s="13"/>
      <c r="P567" s="13"/>
      <c r="Q567" s="13"/>
      <c r="R567" s="13"/>
      <c r="S567" s="13"/>
      <c r="T567" s="13"/>
      <c r="U567" s="13"/>
      <c r="V567" s="13"/>
    </row>
    <row r="568" spans="1:22" ht="13.2">
      <c r="A568" s="42" t="s">
        <v>71511</v>
      </c>
      <c r="B568" s="13" t="s">
        <v>71512</v>
      </c>
      <c r="C568" s="13" t="s">
        <v>71513</v>
      </c>
      <c r="D568" s="16" t="s">
        <v>71514</v>
      </c>
      <c r="E568" s="71" t="s">
        <v>71515</v>
      </c>
      <c r="F568" s="7" t="s">
        <v>71516</v>
      </c>
      <c r="G568" s="5" t="s">
        <v>71517</v>
      </c>
      <c r="H568" s="6" t="s">
        <v>71518</v>
      </c>
      <c r="I568" s="7" t="s">
        <v>71519</v>
      </c>
      <c r="J568" s="13" t="s">
        <v>17</v>
      </c>
      <c r="K568" s="13"/>
      <c r="L568" s="13" t="s">
        <v>57</v>
      </c>
      <c r="M568" s="13"/>
      <c r="N568" s="13"/>
      <c r="O568" s="13"/>
      <c r="P568" s="13"/>
      <c r="Q568" s="13"/>
      <c r="R568" s="13"/>
      <c r="S568" s="13"/>
      <c r="T568" s="13"/>
      <c r="U568" s="13"/>
      <c r="V568" s="13"/>
    </row>
    <row r="569" spans="1:22" ht="26.4">
      <c r="A569" s="42" t="s">
        <v>71520</v>
      </c>
      <c r="B569" s="13" t="s">
        <v>71475</v>
      </c>
      <c r="C569" s="13" t="s">
        <v>71476</v>
      </c>
      <c r="D569" s="13" t="s">
        <v>71477</v>
      </c>
      <c r="E569" s="13" t="s">
        <v>71478</v>
      </c>
      <c r="F569" s="13" t="s">
        <v>71479</v>
      </c>
      <c r="G569" s="5" t="s">
        <v>71480</v>
      </c>
      <c r="H569" s="6" t="s">
        <v>71481</v>
      </c>
      <c r="I569" s="7" t="s">
        <v>71482</v>
      </c>
      <c r="J569" s="13"/>
      <c r="K569" s="13"/>
      <c r="L569" s="13"/>
      <c r="M569" s="13"/>
      <c r="N569" s="13"/>
      <c r="O569" s="13"/>
      <c r="P569" s="13"/>
      <c r="Q569" s="13"/>
      <c r="R569" s="13"/>
      <c r="S569" s="13"/>
      <c r="T569" s="13"/>
      <c r="U569" s="13"/>
      <c r="V569" s="13"/>
    </row>
    <row r="570" spans="1:22" ht="66">
      <c r="A570" s="42" t="s">
        <v>71521</v>
      </c>
      <c r="B570" s="13" t="s">
        <v>71522</v>
      </c>
      <c r="C570" s="13" t="s">
        <v>71522</v>
      </c>
      <c r="D570" s="13" t="s">
        <v>71522</v>
      </c>
      <c r="E570" s="13" t="s">
        <v>71522</v>
      </c>
      <c r="F570" s="13" t="s">
        <v>71522</v>
      </c>
      <c r="G570" s="5" t="s">
        <v>71522</v>
      </c>
      <c r="H570" s="6" t="s">
        <v>71522</v>
      </c>
      <c r="I570" s="7" t="s">
        <v>71522</v>
      </c>
      <c r="J570" s="13" t="s">
        <v>70708</v>
      </c>
      <c r="K570" s="13"/>
      <c r="L570" s="13"/>
      <c r="M570" s="13"/>
      <c r="N570" s="13"/>
      <c r="O570" s="13"/>
      <c r="P570" s="13"/>
      <c r="Q570" s="13"/>
      <c r="R570" s="13"/>
      <c r="S570" s="13"/>
      <c r="T570" s="13"/>
      <c r="U570" s="13"/>
      <c r="V570" s="13"/>
    </row>
    <row r="571" spans="1:22" ht="66">
      <c r="A571" s="42" t="s">
        <v>71523</v>
      </c>
      <c r="B571" s="13" t="s">
        <v>71524</v>
      </c>
      <c r="C571" s="13" t="s">
        <v>71524</v>
      </c>
      <c r="D571" s="13" t="s">
        <v>71524</v>
      </c>
      <c r="E571" s="13" t="s">
        <v>71524</v>
      </c>
      <c r="F571" s="13" t="s">
        <v>71524</v>
      </c>
      <c r="G571" s="5" t="s">
        <v>71524</v>
      </c>
      <c r="H571" s="6" t="s">
        <v>71524</v>
      </c>
      <c r="I571" s="7" t="s">
        <v>71524</v>
      </c>
      <c r="J571" s="13" t="s">
        <v>70708</v>
      </c>
      <c r="K571" s="13"/>
      <c r="L571" s="13"/>
      <c r="M571" s="13"/>
      <c r="N571" s="13"/>
      <c r="O571" s="13"/>
      <c r="P571" s="13"/>
      <c r="Q571" s="13"/>
      <c r="R571" s="13"/>
      <c r="S571" s="13"/>
      <c r="T571" s="13"/>
      <c r="U571" s="13"/>
      <c r="V571" s="13"/>
    </row>
    <row r="572" spans="1:22" ht="66">
      <c r="A572" s="42" t="s">
        <v>71525</v>
      </c>
      <c r="B572" s="13" t="s">
        <v>71526</v>
      </c>
      <c r="C572" s="13" t="s">
        <v>71526</v>
      </c>
      <c r="D572" s="13" t="s">
        <v>71526</v>
      </c>
      <c r="E572" s="13" t="s">
        <v>71526</v>
      </c>
      <c r="F572" s="13" t="s">
        <v>71526</v>
      </c>
      <c r="G572" s="5" t="s">
        <v>71526</v>
      </c>
      <c r="H572" s="6" t="s">
        <v>71526</v>
      </c>
      <c r="I572" s="7" t="s">
        <v>71526</v>
      </c>
      <c r="J572" s="13" t="s">
        <v>70708</v>
      </c>
      <c r="K572" s="13"/>
      <c r="L572" s="13"/>
      <c r="M572" s="13"/>
      <c r="N572" s="13"/>
      <c r="O572" s="13"/>
      <c r="P572" s="13"/>
      <c r="Q572" s="13"/>
      <c r="R572" s="13"/>
      <c r="S572" s="13"/>
      <c r="T572" s="13"/>
      <c r="U572" s="13"/>
      <c r="V572" s="13"/>
    </row>
    <row r="573" spans="1:22" ht="66">
      <c r="A573" s="42" t="s">
        <v>71527</v>
      </c>
      <c r="B573" s="13" t="s">
        <v>71528</v>
      </c>
      <c r="C573" s="13" t="s">
        <v>71528</v>
      </c>
      <c r="D573" s="13" t="s">
        <v>71528</v>
      </c>
      <c r="E573" s="13" t="s">
        <v>71528</v>
      </c>
      <c r="F573" s="13" t="s">
        <v>71528</v>
      </c>
      <c r="G573" s="5" t="s">
        <v>71528</v>
      </c>
      <c r="H573" s="6" t="s">
        <v>71528</v>
      </c>
      <c r="I573" s="7" t="s">
        <v>71528</v>
      </c>
      <c r="J573" s="13" t="s">
        <v>70708</v>
      </c>
      <c r="K573" s="13"/>
      <c r="L573" s="13"/>
      <c r="M573" s="13"/>
      <c r="N573" s="13"/>
      <c r="O573" s="13"/>
      <c r="P573" s="13"/>
      <c r="Q573" s="13"/>
      <c r="R573" s="13"/>
      <c r="S573" s="13"/>
      <c r="T573" s="13"/>
      <c r="U573" s="13"/>
      <c r="V573" s="13"/>
    </row>
    <row r="574" spans="1:22" ht="184.8">
      <c r="A574" s="42" t="s">
        <v>71529</v>
      </c>
      <c r="B574" s="13" t="s">
        <v>71530</v>
      </c>
      <c r="C574" s="13" t="s">
        <v>71531</v>
      </c>
      <c r="D574" s="13" t="s">
        <v>71532</v>
      </c>
      <c r="E574" s="13" t="s">
        <v>71533</v>
      </c>
      <c r="F574" s="13" t="s">
        <v>71534</v>
      </c>
      <c r="G574" s="5" t="s">
        <v>71535</v>
      </c>
      <c r="H574" s="6" t="s">
        <v>71536</v>
      </c>
      <c r="I574" s="7" t="s">
        <v>71537</v>
      </c>
      <c r="J574" s="13" t="s">
        <v>70708</v>
      </c>
      <c r="K574" s="13"/>
      <c r="L574" s="13"/>
      <c r="M574" s="13"/>
      <c r="N574" s="13"/>
      <c r="O574" s="13"/>
      <c r="P574" s="13"/>
      <c r="Q574" s="13"/>
      <c r="R574" s="13"/>
      <c r="S574" s="13"/>
      <c r="T574" s="13"/>
      <c r="U574" s="13"/>
      <c r="V574" s="13"/>
    </row>
    <row r="575" spans="1:22" ht="66">
      <c r="A575" s="42" t="s">
        <v>71538</v>
      </c>
      <c r="B575" s="13" t="s">
        <v>71539</v>
      </c>
      <c r="C575" s="13" t="s">
        <v>71539</v>
      </c>
      <c r="D575" s="13" t="s">
        <v>71539</v>
      </c>
      <c r="E575" s="13" t="s">
        <v>71539</v>
      </c>
      <c r="F575" s="13" t="s">
        <v>71539</v>
      </c>
      <c r="G575" s="5" t="s">
        <v>71539</v>
      </c>
      <c r="H575" s="6" t="s">
        <v>71539</v>
      </c>
      <c r="I575" s="7" t="s">
        <v>71539</v>
      </c>
      <c r="J575" s="13" t="s">
        <v>70708</v>
      </c>
      <c r="K575" s="13"/>
      <c r="L575" s="13"/>
      <c r="M575" s="13"/>
      <c r="N575" s="13"/>
      <c r="O575" s="13"/>
      <c r="P575" s="13"/>
      <c r="Q575" s="13"/>
      <c r="R575" s="13"/>
      <c r="S575" s="13"/>
      <c r="T575" s="13"/>
      <c r="U575" s="13"/>
      <c r="V575" s="13"/>
    </row>
    <row r="576" spans="1:22" ht="13.2">
      <c r="A576" s="42" t="s">
        <v>71540</v>
      </c>
      <c r="B576" s="13" t="s">
        <v>71541</v>
      </c>
      <c r="C576" s="13" t="s">
        <v>71541</v>
      </c>
      <c r="D576" s="16" t="s">
        <v>71541</v>
      </c>
      <c r="E576" s="71" t="s">
        <v>71541</v>
      </c>
      <c r="F576" s="7" t="s">
        <v>71541</v>
      </c>
      <c r="G576" s="5" t="s">
        <v>71541</v>
      </c>
      <c r="H576" s="6" t="s">
        <v>71541</v>
      </c>
      <c r="I576" s="7" t="s">
        <v>71541</v>
      </c>
      <c r="J576" s="13" t="s">
        <v>17</v>
      </c>
      <c r="K576" s="13" t="s">
        <v>57</v>
      </c>
      <c r="L576" s="13" t="s">
        <v>57</v>
      </c>
      <c r="M576" s="13"/>
      <c r="N576" s="13"/>
      <c r="O576" s="13"/>
      <c r="P576" s="13"/>
      <c r="Q576" s="13"/>
      <c r="R576" s="13"/>
      <c r="S576" s="13"/>
      <c r="T576" s="13"/>
      <c r="U576" s="13"/>
      <c r="V576" s="13"/>
    </row>
    <row r="577" spans="1:22" ht="158.4">
      <c r="A577" s="42" t="s">
        <v>71542</v>
      </c>
      <c r="B577" s="13" t="s">
        <v>71543</v>
      </c>
      <c r="C577" s="13" t="s">
        <v>71544</v>
      </c>
      <c r="D577" s="13" t="s">
        <v>71545</v>
      </c>
      <c r="E577" s="13" t="s">
        <v>71546</v>
      </c>
      <c r="F577" s="13" t="s">
        <v>71547</v>
      </c>
      <c r="G577" s="5" t="s">
        <v>71548</v>
      </c>
      <c r="H577" s="6" t="s">
        <v>71549</v>
      </c>
      <c r="I577" s="7" t="s">
        <v>71550</v>
      </c>
      <c r="J577" s="13" t="s">
        <v>70708</v>
      </c>
      <c r="K577" s="13"/>
      <c r="L577" s="13"/>
      <c r="M577" s="13"/>
      <c r="N577" s="13"/>
      <c r="O577" s="13"/>
      <c r="P577" s="13"/>
      <c r="Q577" s="13"/>
      <c r="R577" s="13"/>
      <c r="S577" s="13"/>
      <c r="T577" s="13"/>
      <c r="U577" s="13"/>
      <c r="V577" s="13"/>
    </row>
    <row r="578" spans="1:22" ht="132">
      <c r="A578" s="42" t="s">
        <v>71551</v>
      </c>
      <c r="B578" s="13" t="s">
        <v>71552</v>
      </c>
      <c r="C578" s="13" t="s">
        <v>71553</v>
      </c>
      <c r="D578" s="13" t="s">
        <v>71554</v>
      </c>
      <c r="E578" s="13" t="s">
        <v>71555</v>
      </c>
      <c r="F578" s="13" t="s">
        <v>71556</v>
      </c>
      <c r="G578" s="5" t="s">
        <v>71557</v>
      </c>
      <c r="H578" s="6" t="s">
        <v>71558</v>
      </c>
      <c r="I578" s="7" t="s">
        <v>71559</v>
      </c>
      <c r="J578" s="13" t="s">
        <v>70708</v>
      </c>
      <c r="K578" s="13"/>
      <c r="L578" s="13"/>
      <c r="M578" s="13"/>
      <c r="N578" s="13"/>
      <c r="O578" s="13"/>
      <c r="P578" s="13"/>
      <c r="Q578" s="13"/>
      <c r="R578" s="13"/>
      <c r="S578" s="13"/>
      <c r="T578" s="13"/>
      <c r="U578" s="13"/>
      <c r="V578" s="13"/>
    </row>
    <row r="579" spans="1:22" ht="132">
      <c r="A579" s="42" t="s">
        <v>71560</v>
      </c>
      <c r="B579" s="13" t="s">
        <v>71561</v>
      </c>
      <c r="C579" s="13" t="s">
        <v>71562</v>
      </c>
      <c r="D579" s="13" t="s">
        <v>71563</v>
      </c>
      <c r="E579" s="13" t="s">
        <v>71564</v>
      </c>
      <c r="F579" s="13" t="s">
        <v>71565</v>
      </c>
      <c r="G579" s="5" t="s">
        <v>71566</v>
      </c>
      <c r="H579" s="6" t="s">
        <v>71567</v>
      </c>
      <c r="I579" s="7" t="s">
        <v>71568</v>
      </c>
      <c r="J579" s="13" t="s">
        <v>70708</v>
      </c>
      <c r="K579" s="13"/>
      <c r="L579" s="13"/>
      <c r="M579" s="13"/>
      <c r="N579" s="13"/>
      <c r="O579" s="13"/>
      <c r="P579" s="13"/>
      <c r="Q579" s="13"/>
      <c r="R579" s="13"/>
      <c r="S579" s="13"/>
      <c r="T579" s="13"/>
      <c r="U579" s="13"/>
      <c r="V579" s="13"/>
    </row>
    <row r="580" spans="1:22" ht="184.8">
      <c r="A580" s="42" t="s">
        <v>71569</v>
      </c>
      <c r="B580" s="13" t="s">
        <v>71570</v>
      </c>
      <c r="C580" s="13" t="s">
        <v>71571</v>
      </c>
      <c r="D580" s="13" t="s">
        <v>71572</v>
      </c>
      <c r="E580" s="13" t="s">
        <v>71573</v>
      </c>
      <c r="F580" s="13" t="s">
        <v>71574</v>
      </c>
      <c r="G580" s="5" t="s">
        <v>71575</v>
      </c>
      <c r="H580" s="6" t="s">
        <v>71576</v>
      </c>
      <c r="I580" s="7" t="s">
        <v>71577</v>
      </c>
      <c r="J580" s="13" t="s">
        <v>70708</v>
      </c>
      <c r="K580" s="13"/>
      <c r="L580" s="13"/>
      <c r="M580" s="13"/>
      <c r="N580" s="13"/>
      <c r="O580" s="13"/>
      <c r="P580" s="13"/>
      <c r="Q580" s="13"/>
      <c r="R580" s="13"/>
      <c r="S580" s="13"/>
      <c r="T580" s="13"/>
      <c r="U580" s="13"/>
      <c r="V580" s="13"/>
    </row>
    <row r="581" spans="1:22" ht="66">
      <c r="A581" s="42" t="s">
        <v>71578</v>
      </c>
      <c r="B581" s="13" t="s">
        <v>71579</v>
      </c>
      <c r="C581" s="13" t="s">
        <v>71579</v>
      </c>
      <c r="D581" s="13" t="s">
        <v>71579</v>
      </c>
      <c r="E581" s="13" t="s">
        <v>71579</v>
      </c>
      <c r="F581" s="13" t="s">
        <v>71579</v>
      </c>
      <c r="G581" s="5" t="s">
        <v>71579</v>
      </c>
      <c r="H581" s="6" t="s">
        <v>71579</v>
      </c>
      <c r="I581" s="7" t="s">
        <v>71579</v>
      </c>
      <c r="J581" s="13" t="s">
        <v>70708</v>
      </c>
      <c r="K581" s="13"/>
      <c r="L581" s="13"/>
      <c r="M581" s="13"/>
      <c r="N581" s="13"/>
      <c r="O581" s="13"/>
      <c r="P581" s="13"/>
      <c r="Q581" s="13"/>
      <c r="R581" s="13"/>
      <c r="S581" s="13"/>
      <c r="T581" s="13"/>
      <c r="U581" s="13"/>
      <c r="V581" s="13"/>
    </row>
    <row r="582" spans="1:22" ht="13.2">
      <c r="A582" s="42" t="s">
        <v>71580</v>
      </c>
      <c r="B582" s="13" t="s">
        <v>71581</v>
      </c>
      <c r="C582" s="13" t="s">
        <v>71581</v>
      </c>
      <c r="D582" s="16" t="s">
        <v>71581</v>
      </c>
      <c r="E582" s="71" t="s">
        <v>71581</v>
      </c>
      <c r="F582" s="7" t="s">
        <v>71581</v>
      </c>
      <c r="G582" s="5" t="s">
        <v>71581</v>
      </c>
      <c r="H582" s="6" t="s">
        <v>71581</v>
      </c>
      <c r="I582" s="7" t="s">
        <v>71581</v>
      </c>
      <c r="J582" s="13" t="s">
        <v>17</v>
      </c>
      <c r="K582" s="13" t="s">
        <v>57</v>
      </c>
      <c r="L582" s="13" t="s">
        <v>57</v>
      </c>
      <c r="M582" s="13"/>
      <c r="N582" s="13"/>
      <c r="O582" s="13"/>
      <c r="P582" s="13"/>
      <c r="Q582" s="13"/>
      <c r="R582" s="13"/>
      <c r="S582" s="13"/>
      <c r="T582" s="13"/>
      <c r="U582" s="13"/>
      <c r="V582" s="13"/>
    </row>
    <row r="583" spans="1:22" ht="13.2">
      <c r="A583" s="42" t="s">
        <v>71582</v>
      </c>
      <c r="B583" s="13" t="s">
        <v>71583</v>
      </c>
      <c r="C583" s="13" t="s">
        <v>71583</v>
      </c>
      <c r="D583" s="16" t="s">
        <v>71583</v>
      </c>
      <c r="E583" s="71" t="s">
        <v>71583</v>
      </c>
      <c r="F583" s="7" t="s">
        <v>71583</v>
      </c>
      <c r="G583" s="5" t="s">
        <v>71583</v>
      </c>
      <c r="H583" s="6" t="s">
        <v>71583</v>
      </c>
      <c r="I583" s="7" t="s">
        <v>71583</v>
      </c>
      <c r="J583" s="13" t="s">
        <v>17</v>
      </c>
      <c r="K583" s="13" t="s">
        <v>57</v>
      </c>
      <c r="L583" s="13" t="s">
        <v>57</v>
      </c>
      <c r="M583" s="13"/>
      <c r="N583" s="13"/>
      <c r="O583" s="13"/>
      <c r="P583" s="13"/>
      <c r="Q583" s="13"/>
      <c r="R583" s="13"/>
      <c r="S583" s="13"/>
      <c r="T583" s="13"/>
      <c r="U583" s="13"/>
      <c r="V583" s="13"/>
    </row>
    <row r="584" spans="1:22" ht="13.2">
      <c r="A584" s="42" t="s">
        <v>71584</v>
      </c>
      <c r="B584" s="13" t="s">
        <v>71585</v>
      </c>
      <c r="C584" s="13" t="s">
        <v>71585</v>
      </c>
      <c r="D584" s="16" t="s">
        <v>71585</v>
      </c>
      <c r="E584" s="71" t="s">
        <v>71585</v>
      </c>
      <c r="F584" s="7" t="s">
        <v>71585</v>
      </c>
      <c r="G584" s="5" t="s">
        <v>71585</v>
      </c>
      <c r="H584" s="6" t="s">
        <v>71585</v>
      </c>
      <c r="I584" s="7" t="s">
        <v>71585</v>
      </c>
      <c r="J584" s="13" t="s">
        <v>17</v>
      </c>
      <c r="K584" s="13" t="s">
        <v>57</v>
      </c>
      <c r="L584" s="13" t="s">
        <v>57</v>
      </c>
      <c r="M584" s="13"/>
      <c r="N584" s="13"/>
      <c r="O584" s="13"/>
      <c r="P584" s="13"/>
      <c r="Q584" s="13"/>
      <c r="R584" s="13"/>
      <c r="S584" s="13"/>
      <c r="T584" s="13"/>
      <c r="U584" s="13"/>
      <c r="V584" s="13"/>
    </row>
    <row r="585" spans="1:22" ht="13.2">
      <c r="A585" s="42" t="s">
        <v>71586</v>
      </c>
      <c r="B585" s="13" t="s">
        <v>71587</v>
      </c>
      <c r="C585" s="13" t="s">
        <v>71587</v>
      </c>
      <c r="D585" s="16" t="s">
        <v>71587</v>
      </c>
      <c r="E585" s="71" t="s">
        <v>71587</v>
      </c>
      <c r="F585" s="7" t="s">
        <v>71587</v>
      </c>
      <c r="G585" s="5" t="s">
        <v>71587</v>
      </c>
      <c r="H585" s="6" t="s">
        <v>71587</v>
      </c>
      <c r="I585" s="7" t="s">
        <v>71587</v>
      </c>
      <c r="J585" s="13" t="s">
        <v>17</v>
      </c>
      <c r="K585" s="13" t="s">
        <v>57</v>
      </c>
      <c r="L585" s="13" t="s">
        <v>57</v>
      </c>
      <c r="M585" s="13"/>
      <c r="N585" s="13"/>
      <c r="O585" s="13"/>
      <c r="P585" s="13"/>
      <c r="Q585" s="13"/>
      <c r="R585" s="13"/>
      <c r="S585" s="13"/>
      <c r="T585" s="13"/>
      <c r="U585" s="13"/>
      <c r="V585" s="13"/>
    </row>
    <row r="586" spans="1:22" ht="13.2">
      <c r="A586" s="42" t="s">
        <v>71588</v>
      </c>
      <c r="B586" s="13" t="s">
        <v>71589</v>
      </c>
      <c r="C586" s="13" t="s">
        <v>71589</v>
      </c>
      <c r="D586" s="16" t="s">
        <v>71589</v>
      </c>
      <c r="E586" s="71" t="s">
        <v>71589</v>
      </c>
      <c r="F586" s="7" t="s">
        <v>71589</v>
      </c>
      <c r="G586" s="5" t="s">
        <v>71589</v>
      </c>
      <c r="H586" s="6" t="s">
        <v>71589</v>
      </c>
      <c r="I586" s="7" t="s">
        <v>71589</v>
      </c>
      <c r="J586" s="13" t="s">
        <v>17</v>
      </c>
      <c r="K586" s="13" t="s">
        <v>57</v>
      </c>
      <c r="L586" s="13" t="s">
        <v>57</v>
      </c>
      <c r="M586" s="13"/>
      <c r="N586" s="13"/>
      <c r="O586" s="13"/>
      <c r="P586" s="13"/>
      <c r="Q586" s="13"/>
      <c r="R586" s="13"/>
      <c r="S586" s="13"/>
      <c r="T586" s="13"/>
      <c r="U586" s="13"/>
      <c r="V586" s="13"/>
    </row>
    <row r="587" spans="1:22" ht="66">
      <c r="A587" s="42" t="s">
        <v>71590</v>
      </c>
      <c r="B587" s="13" t="s">
        <v>71591</v>
      </c>
      <c r="C587" s="13" t="s">
        <v>71592</v>
      </c>
      <c r="D587" s="13" t="s">
        <v>71593</v>
      </c>
      <c r="E587" s="13" t="s">
        <v>71594</v>
      </c>
      <c r="F587" s="13" t="s">
        <v>71595</v>
      </c>
      <c r="G587" s="5" t="s">
        <v>71596</v>
      </c>
      <c r="H587" s="6" t="s">
        <v>71597</v>
      </c>
      <c r="I587" s="7" t="s">
        <v>71598</v>
      </c>
      <c r="J587" s="13" t="s">
        <v>70708</v>
      </c>
      <c r="K587" s="13"/>
      <c r="L587" s="13"/>
      <c r="M587" s="13"/>
      <c r="N587" s="13"/>
      <c r="O587" s="13"/>
      <c r="P587" s="13"/>
      <c r="Q587" s="13"/>
      <c r="R587" s="13"/>
      <c r="S587" s="13"/>
      <c r="T587" s="13"/>
      <c r="U587" s="13"/>
      <c r="V587" s="13"/>
    </row>
    <row r="588" spans="1:22" ht="26.4">
      <c r="A588" s="42" t="s">
        <v>71599</v>
      </c>
      <c r="B588" s="13" t="s">
        <v>71600</v>
      </c>
      <c r="C588" s="13" t="s">
        <v>71601</v>
      </c>
      <c r="D588" s="16" t="s">
        <v>71602</v>
      </c>
      <c r="E588" s="71" t="s">
        <v>71603</v>
      </c>
      <c r="F588" s="7" t="s">
        <v>62744</v>
      </c>
      <c r="G588" s="5" t="s">
        <v>13672</v>
      </c>
      <c r="H588" s="6" t="s">
        <v>71604</v>
      </c>
      <c r="I588" s="7" t="s">
        <v>71605</v>
      </c>
      <c r="J588" s="13" t="s">
        <v>71606</v>
      </c>
      <c r="K588" s="13"/>
      <c r="L588" s="13" t="s">
        <v>57</v>
      </c>
      <c r="M588" s="13"/>
      <c r="N588" s="13"/>
      <c r="O588" s="13"/>
      <c r="P588" s="13"/>
      <c r="Q588" s="13"/>
      <c r="R588" s="13"/>
      <c r="S588" s="13"/>
      <c r="T588" s="13"/>
      <c r="U588" s="13"/>
      <c r="V588" s="13"/>
    </row>
    <row r="589" spans="1:22" ht="13.2">
      <c r="A589" s="42" t="s">
        <v>71607</v>
      </c>
      <c r="B589" s="13" t="s">
        <v>71608</v>
      </c>
      <c r="C589" s="13" t="s">
        <v>71609</v>
      </c>
      <c r="D589" s="16" t="s">
        <v>71610</v>
      </c>
      <c r="E589" s="71" t="s">
        <v>71611</v>
      </c>
      <c r="F589" s="7" t="s">
        <v>71612</v>
      </c>
      <c r="G589" s="5" t="s">
        <v>71613</v>
      </c>
      <c r="H589" s="6" t="s">
        <v>71614</v>
      </c>
      <c r="I589" s="7" t="s">
        <v>71615</v>
      </c>
      <c r="J589" s="13"/>
      <c r="K589" s="13"/>
      <c r="L589" s="13" t="s">
        <v>57</v>
      </c>
      <c r="M589" s="13"/>
      <c r="N589" s="13"/>
      <c r="O589" s="13"/>
      <c r="P589" s="13"/>
      <c r="Q589" s="13"/>
      <c r="R589" s="13"/>
      <c r="S589" s="13"/>
      <c r="T589" s="13"/>
      <c r="U589" s="13"/>
      <c r="V589" s="13"/>
    </row>
    <row r="590" spans="1:22" ht="26.4">
      <c r="A590" s="42" t="s">
        <v>71616</v>
      </c>
      <c r="B590" s="13" t="s">
        <v>71617</v>
      </c>
      <c r="C590" s="13" t="s">
        <v>71618</v>
      </c>
      <c r="D590" s="16" t="s">
        <v>71619</v>
      </c>
      <c r="E590" s="71" t="s">
        <v>71620</v>
      </c>
      <c r="F590" s="7" t="s">
        <v>71621</v>
      </c>
      <c r="G590" s="5" t="s">
        <v>71622</v>
      </c>
      <c r="H590" s="6" t="s">
        <v>71623</v>
      </c>
      <c r="I590" s="7" t="s">
        <v>71624</v>
      </c>
      <c r="J590" s="13" t="s">
        <v>71625</v>
      </c>
      <c r="K590" s="13"/>
      <c r="L590" s="13" t="s">
        <v>57</v>
      </c>
      <c r="M590" s="13"/>
      <c r="N590" s="13"/>
      <c r="O590" s="13"/>
      <c r="P590" s="13"/>
      <c r="Q590" s="13"/>
      <c r="R590" s="13"/>
      <c r="S590" s="13"/>
      <c r="T590" s="13"/>
      <c r="U590" s="13"/>
      <c r="V590" s="13"/>
    </row>
    <row r="591" spans="1:22" ht="13.2">
      <c r="A591" s="42" t="s">
        <v>71626</v>
      </c>
      <c r="B591" s="13" t="s">
        <v>71627</v>
      </c>
      <c r="C591" s="13" t="s">
        <v>71628</v>
      </c>
      <c r="D591" s="16" t="s">
        <v>71629</v>
      </c>
      <c r="E591" s="71" t="s">
        <v>71630</v>
      </c>
      <c r="F591" s="7" t="s">
        <v>71631</v>
      </c>
      <c r="G591" s="5" t="s">
        <v>71632</v>
      </c>
      <c r="H591" s="6" t="s">
        <v>71633</v>
      </c>
      <c r="I591" s="7" t="s">
        <v>71634</v>
      </c>
      <c r="J591" s="13"/>
      <c r="K591" s="13"/>
      <c r="L591" s="13" t="s">
        <v>57</v>
      </c>
      <c r="M591" s="13"/>
      <c r="N591" s="13"/>
      <c r="O591" s="13"/>
      <c r="P591" s="13"/>
      <c r="Q591" s="13"/>
      <c r="R591" s="13"/>
      <c r="S591" s="13"/>
      <c r="T591" s="13"/>
      <c r="U591" s="13"/>
      <c r="V591" s="13"/>
    </row>
    <row r="592" spans="1:22" ht="13.2">
      <c r="A592" s="42" t="s">
        <v>71635</v>
      </c>
      <c r="B592" s="13" t="s">
        <v>8448</v>
      </c>
      <c r="C592" s="13" t="s">
        <v>8448</v>
      </c>
      <c r="D592" s="16" t="s">
        <v>8448</v>
      </c>
      <c r="E592" s="71" t="s">
        <v>8448</v>
      </c>
      <c r="F592" s="7" t="s">
        <v>8448</v>
      </c>
      <c r="G592" s="5" t="s">
        <v>8448</v>
      </c>
      <c r="H592" s="6" t="s">
        <v>8448</v>
      </c>
      <c r="I592" s="7" t="s">
        <v>8448</v>
      </c>
      <c r="J592" s="13" t="s">
        <v>17</v>
      </c>
      <c r="K592" s="13" t="s">
        <v>57</v>
      </c>
      <c r="L592" s="13" t="s">
        <v>57</v>
      </c>
      <c r="M592" s="13"/>
      <c r="N592" s="13"/>
      <c r="O592" s="13"/>
      <c r="P592" s="13"/>
      <c r="Q592" s="13"/>
      <c r="R592" s="13"/>
      <c r="S592" s="13"/>
      <c r="T592" s="13"/>
      <c r="U592" s="13"/>
      <c r="V592" s="13"/>
    </row>
    <row r="593" spans="1:22" ht="26.4">
      <c r="A593" s="42" t="s">
        <v>71636</v>
      </c>
      <c r="B593" s="13" t="s">
        <v>71637</v>
      </c>
      <c r="C593" s="13" t="s">
        <v>71638</v>
      </c>
      <c r="D593" s="16" t="s">
        <v>71639</v>
      </c>
      <c r="E593" s="71" t="s">
        <v>71640</v>
      </c>
      <c r="F593" s="7" t="s">
        <v>71641</v>
      </c>
      <c r="G593" s="5" t="s">
        <v>71642</v>
      </c>
      <c r="H593" s="6" t="s">
        <v>71643</v>
      </c>
      <c r="I593" s="7" t="s">
        <v>71644</v>
      </c>
      <c r="J593" s="13"/>
      <c r="K593" s="13"/>
      <c r="L593" s="13" t="s">
        <v>57</v>
      </c>
      <c r="M593" s="13"/>
      <c r="N593" s="13"/>
      <c r="O593" s="13"/>
      <c r="P593" s="13"/>
      <c r="Q593" s="13"/>
      <c r="R593" s="13"/>
      <c r="S593" s="13"/>
      <c r="T593" s="13"/>
      <c r="U593" s="13"/>
      <c r="V593" s="13"/>
    </row>
    <row r="594" spans="1:22" ht="13.2">
      <c r="A594" s="194" t="s">
        <v>71645</v>
      </c>
      <c r="B594" s="195" t="s">
        <v>71646</v>
      </c>
      <c r="C594" s="13" t="s">
        <v>71646</v>
      </c>
      <c r="D594" s="16" t="s">
        <v>71646</v>
      </c>
      <c r="E594" s="196" t="s">
        <v>71646</v>
      </c>
      <c r="F594" s="197" t="s">
        <v>71646</v>
      </c>
      <c r="G594" s="198" t="s">
        <v>71646</v>
      </c>
      <c r="H594" s="6" t="s">
        <v>71646</v>
      </c>
      <c r="I594" s="7" t="s">
        <v>71646</v>
      </c>
      <c r="J594" s="13" t="s">
        <v>17</v>
      </c>
      <c r="K594" s="13" t="s">
        <v>57</v>
      </c>
      <c r="L594" s="13" t="s">
        <v>57</v>
      </c>
      <c r="M594" s="13"/>
      <c r="N594" s="13"/>
      <c r="O594" s="13"/>
      <c r="P594" s="13"/>
      <c r="Q594" s="13"/>
      <c r="R594" s="13"/>
      <c r="S594" s="13"/>
      <c r="T594" s="13"/>
      <c r="U594" s="13"/>
      <c r="V594" s="13"/>
    </row>
    <row r="595" spans="1:22" ht="13.2">
      <c r="A595" s="194" t="s">
        <v>71647</v>
      </c>
      <c r="B595" s="195" t="s">
        <v>71648</v>
      </c>
      <c r="C595" s="13" t="s">
        <v>71648</v>
      </c>
      <c r="D595" s="16" t="s">
        <v>71648</v>
      </c>
      <c r="E595" s="196" t="s">
        <v>71648</v>
      </c>
      <c r="F595" s="197" t="s">
        <v>71648</v>
      </c>
      <c r="G595" s="198" t="s">
        <v>71648</v>
      </c>
      <c r="H595" s="6" t="s">
        <v>71648</v>
      </c>
      <c r="I595" s="7" t="s">
        <v>71648</v>
      </c>
      <c r="J595" s="13" t="s">
        <v>17</v>
      </c>
      <c r="K595" s="13" t="s">
        <v>57</v>
      </c>
      <c r="L595" s="13" t="s">
        <v>57</v>
      </c>
      <c r="M595" s="13"/>
      <c r="N595" s="13"/>
      <c r="O595" s="13"/>
      <c r="P595" s="13"/>
      <c r="Q595" s="13"/>
      <c r="R595" s="13"/>
      <c r="S595" s="13"/>
      <c r="T595" s="13"/>
      <c r="U595" s="13"/>
      <c r="V595" s="13"/>
    </row>
    <row r="596" spans="1:22" ht="13.2">
      <c r="A596" s="194" t="s">
        <v>71649</v>
      </c>
      <c r="B596" s="195" t="s">
        <v>71650</v>
      </c>
      <c r="C596" s="13" t="s">
        <v>71650</v>
      </c>
      <c r="D596" s="16" t="s">
        <v>71650</v>
      </c>
      <c r="E596" s="196" t="s">
        <v>71650</v>
      </c>
      <c r="F596" s="197" t="s">
        <v>71650</v>
      </c>
      <c r="G596" s="198" t="s">
        <v>71650</v>
      </c>
      <c r="H596" s="6" t="s">
        <v>71650</v>
      </c>
      <c r="I596" s="7" t="s">
        <v>71650</v>
      </c>
      <c r="J596" s="13" t="s">
        <v>17</v>
      </c>
      <c r="K596" s="13" t="s">
        <v>57</v>
      </c>
      <c r="L596" s="13" t="s">
        <v>57</v>
      </c>
      <c r="M596" s="13"/>
      <c r="N596" s="13"/>
      <c r="O596" s="13"/>
      <c r="P596" s="13"/>
      <c r="Q596" s="13"/>
      <c r="R596" s="13"/>
      <c r="S596" s="13"/>
      <c r="T596" s="13"/>
      <c r="U596" s="13"/>
      <c r="V596" s="13"/>
    </row>
    <row r="597" spans="1:22" ht="13.2">
      <c r="A597" s="194" t="s">
        <v>71651</v>
      </c>
      <c r="B597" s="195" t="s">
        <v>71652</v>
      </c>
      <c r="C597" s="13" t="s">
        <v>71652</v>
      </c>
      <c r="D597" s="16" t="s">
        <v>71652</v>
      </c>
      <c r="E597" s="196" t="s">
        <v>71652</v>
      </c>
      <c r="F597" s="197" t="s">
        <v>71652</v>
      </c>
      <c r="G597" s="198" t="s">
        <v>71652</v>
      </c>
      <c r="H597" s="6" t="s">
        <v>71652</v>
      </c>
      <c r="I597" s="7" t="s">
        <v>71652</v>
      </c>
      <c r="J597" s="13" t="s">
        <v>17</v>
      </c>
      <c r="K597" s="13" t="s">
        <v>57</v>
      </c>
      <c r="L597" s="13" t="s">
        <v>57</v>
      </c>
      <c r="M597" s="13"/>
      <c r="N597" s="13"/>
      <c r="O597" s="13"/>
      <c r="P597" s="13"/>
      <c r="Q597" s="13"/>
      <c r="R597" s="13"/>
      <c r="S597" s="13"/>
      <c r="T597" s="13"/>
      <c r="U597" s="13"/>
      <c r="V597" s="13"/>
    </row>
    <row r="598" spans="1:22" ht="26.4">
      <c r="A598" s="42" t="s">
        <v>71653</v>
      </c>
      <c r="B598" s="13" t="s">
        <v>71654</v>
      </c>
      <c r="C598" s="13" t="s">
        <v>71655</v>
      </c>
      <c r="D598" s="16" t="s">
        <v>71656</v>
      </c>
      <c r="E598" s="71" t="s">
        <v>71657</v>
      </c>
      <c r="F598" s="7" t="s">
        <v>71658</v>
      </c>
      <c r="G598" s="5" t="s">
        <v>71659</v>
      </c>
      <c r="H598" s="6" t="s">
        <v>71660</v>
      </c>
      <c r="I598" s="7" t="s">
        <v>71661</v>
      </c>
      <c r="J598" s="13" t="s">
        <v>71662</v>
      </c>
      <c r="K598" s="13"/>
      <c r="L598" s="13" t="s">
        <v>57</v>
      </c>
      <c r="M598" s="13"/>
      <c r="N598" s="13"/>
      <c r="O598" s="13"/>
      <c r="P598" s="13"/>
      <c r="Q598" s="13"/>
      <c r="R598" s="13"/>
      <c r="S598" s="13"/>
      <c r="T598" s="13"/>
      <c r="U598" s="13"/>
      <c r="V598" s="13"/>
    </row>
    <row r="599" spans="1:22" ht="26.4">
      <c r="A599" s="42" t="s">
        <v>71663</v>
      </c>
      <c r="B599" s="13" t="s">
        <v>71664</v>
      </c>
      <c r="C599" s="13" t="s">
        <v>71665</v>
      </c>
      <c r="D599" s="16" t="s">
        <v>71666</v>
      </c>
      <c r="E599" s="71" t="s">
        <v>71667</v>
      </c>
      <c r="F599" s="7" t="s">
        <v>71668</v>
      </c>
      <c r="G599" s="5" t="s">
        <v>71669</v>
      </c>
      <c r="H599" s="6" t="s">
        <v>71670</v>
      </c>
      <c r="I599" s="7" t="s">
        <v>71671</v>
      </c>
      <c r="J599" s="13"/>
      <c r="K599" s="13"/>
      <c r="L599" s="13" t="s">
        <v>57</v>
      </c>
      <c r="M599" s="13"/>
      <c r="N599" s="13"/>
      <c r="O599" s="13"/>
      <c r="P599" s="13"/>
      <c r="Q599" s="13"/>
      <c r="R599" s="13"/>
      <c r="S599" s="13"/>
      <c r="T599" s="13"/>
      <c r="U599" s="13"/>
      <c r="V599" s="13"/>
    </row>
    <row r="600" spans="1:22" ht="26.4">
      <c r="A600" s="42" t="s">
        <v>71672</v>
      </c>
      <c r="B600" s="13" t="s">
        <v>71673</v>
      </c>
      <c r="C600" s="13" t="s">
        <v>71674</v>
      </c>
      <c r="D600" s="16" t="s">
        <v>71675</v>
      </c>
      <c r="E600" s="71" t="s">
        <v>71676</v>
      </c>
      <c r="F600" s="7" t="s">
        <v>68675</v>
      </c>
      <c r="G600" s="5" t="s">
        <v>71677</v>
      </c>
      <c r="H600" s="6" t="s">
        <v>71678</v>
      </c>
      <c r="I600" s="7" t="s">
        <v>71679</v>
      </c>
      <c r="J600" s="13" t="s">
        <v>71662</v>
      </c>
      <c r="K600" s="13"/>
      <c r="L600" s="13" t="s">
        <v>57</v>
      </c>
      <c r="M600" s="13"/>
      <c r="N600" s="13"/>
      <c r="O600" s="13"/>
      <c r="P600" s="13"/>
      <c r="Q600" s="13"/>
      <c r="R600" s="13"/>
      <c r="S600" s="13"/>
      <c r="T600" s="13"/>
      <c r="U600" s="13"/>
      <c r="V600" s="13"/>
    </row>
    <row r="601" spans="1:22" ht="26.4">
      <c r="A601" s="42" t="s">
        <v>71680</v>
      </c>
      <c r="B601" s="13" t="s">
        <v>71681</v>
      </c>
      <c r="C601" s="13" t="s">
        <v>71682</v>
      </c>
      <c r="D601" s="16" t="s">
        <v>71683</v>
      </c>
      <c r="E601" s="71" t="s">
        <v>71684</v>
      </c>
      <c r="F601" s="7" t="s">
        <v>71685</v>
      </c>
      <c r="G601" s="5" t="s">
        <v>71686</v>
      </c>
      <c r="H601" s="6" t="s">
        <v>71687</v>
      </c>
      <c r="I601" s="7" t="s">
        <v>71688</v>
      </c>
      <c r="J601" s="13"/>
      <c r="K601" s="13"/>
      <c r="L601" s="13" t="s">
        <v>57</v>
      </c>
      <c r="M601" s="13"/>
      <c r="N601" s="13"/>
      <c r="O601" s="13"/>
      <c r="P601" s="13"/>
      <c r="Q601" s="13"/>
      <c r="R601" s="13"/>
      <c r="S601" s="13"/>
      <c r="T601" s="13"/>
      <c r="U601" s="13"/>
      <c r="V601" s="13"/>
    </row>
    <row r="602" spans="1:22" ht="26.4">
      <c r="A602" s="42" t="s">
        <v>71689</v>
      </c>
      <c r="B602" s="13" t="s">
        <v>71690</v>
      </c>
      <c r="C602" s="13" t="s">
        <v>71691</v>
      </c>
      <c r="D602" s="16" t="s">
        <v>71692</v>
      </c>
      <c r="E602" s="71" t="s">
        <v>71693</v>
      </c>
      <c r="F602" s="7" t="s">
        <v>71694</v>
      </c>
      <c r="G602" s="5" t="s">
        <v>71695</v>
      </c>
      <c r="H602" s="6" t="s">
        <v>71696</v>
      </c>
      <c r="I602" s="7" t="s">
        <v>71697</v>
      </c>
      <c r="J602" s="13" t="s">
        <v>71662</v>
      </c>
      <c r="K602" s="13"/>
      <c r="L602" s="13" t="s">
        <v>57</v>
      </c>
      <c r="M602" s="13"/>
      <c r="N602" s="13"/>
      <c r="O602" s="13"/>
      <c r="P602" s="13"/>
      <c r="Q602" s="13"/>
      <c r="R602" s="13"/>
      <c r="S602" s="13"/>
      <c r="T602" s="13"/>
      <c r="U602" s="13"/>
      <c r="V602" s="13"/>
    </row>
    <row r="603" spans="1:22" ht="26.4">
      <c r="A603" s="42" t="s">
        <v>71698</v>
      </c>
      <c r="B603" s="13" t="s">
        <v>71699</v>
      </c>
      <c r="C603" s="13" t="s">
        <v>71700</v>
      </c>
      <c r="D603" s="199" t="s">
        <v>71701</v>
      </c>
      <c r="E603" s="200" t="s">
        <v>71702</v>
      </c>
      <c r="F603" s="147" t="s">
        <v>71703</v>
      </c>
      <c r="G603" s="5" t="s">
        <v>71704</v>
      </c>
      <c r="H603" s="6" t="s">
        <v>71705</v>
      </c>
      <c r="I603" s="7" t="s">
        <v>71706</v>
      </c>
      <c r="J603" s="13"/>
      <c r="K603" s="13"/>
      <c r="L603" s="13" t="s">
        <v>57</v>
      </c>
      <c r="M603" s="13"/>
      <c r="N603" s="13"/>
      <c r="O603" s="13"/>
      <c r="P603" s="13"/>
      <c r="Q603" s="13"/>
      <c r="R603" s="13"/>
      <c r="S603" s="13"/>
      <c r="T603" s="13"/>
      <c r="U603" s="13"/>
      <c r="V603" s="13"/>
    </row>
    <row r="604" spans="1:22" ht="13.2">
      <c r="A604" s="42" t="s">
        <v>71707</v>
      </c>
      <c r="B604" s="13" t="s">
        <v>71708</v>
      </c>
      <c r="C604" s="13" t="s">
        <v>71709</v>
      </c>
      <c r="D604" s="16" t="s">
        <v>71710</v>
      </c>
      <c r="E604" s="71" t="s">
        <v>71711</v>
      </c>
      <c r="F604" s="7" t="s">
        <v>71712</v>
      </c>
      <c r="G604" s="5" t="s">
        <v>71713</v>
      </c>
      <c r="H604" s="6" t="s">
        <v>71714</v>
      </c>
      <c r="I604" s="7" t="s">
        <v>71711</v>
      </c>
      <c r="J604" s="13" t="s">
        <v>17</v>
      </c>
      <c r="K604" s="13"/>
      <c r="L604" s="13" t="s">
        <v>57</v>
      </c>
      <c r="M604" s="13"/>
      <c r="N604" s="13"/>
      <c r="O604" s="13"/>
      <c r="P604" s="13"/>
      <c r="Q604" s="13"/>
      <c r="R604" s="13"/>
      <c r="S604" s="13"/>
      <c r="T604" s="13"/>
      <c r="U604" s="13"/>
      <c r="V604" s="13"/>
    </row>
    <row r="605" spans="1:22" ht="13.2">
      <c r="A605" s="42" t="s">
        <v>71715</v>
      </c>
      <c r="B605" s="13" t="s">
        <v>21437</v>
      </c>
      <c r="C605" s="13" t="s">
        <v>21438</v>
      </c>
      <c r="D605" s="16" t="s">
        <v>21439</v>
      </c>
      <c r="E605" s="71" t="s">
        <v>21440</v>
      </c>
      <c r="F605" s="7" t="s">
        <v>21441</v>
      </c>
      <c r="G605" s="5" t="s">
        <v>21442</v>
      </c>
      <c r="H605" s="6" t="s">
        <v>21443</v>
      </c>
      <c r="I605" s="7" t="s">
        <v>21444</v>
      </c>
      <c r="J605" s="13" t="s">
        <v>17</v>
      </c>
      <c r="K605" s="13"/>
      <c r="L605" s="13" t="s">
        <v>57</v>
      </c>
      <c r="M605" s="13"/>
      <c r="N605" s="13"/>
      <c r="O605" s="13"/>
      <c r="P605" s="13"/>
      <c r="Q605" s="13"/>
      <c r="R605" s="13"/>
      <c r="S605" s="13"/>
      <c r="T605" s="13"/>
      <c r="U605" s="13"/>
      <c r="V605" s="13"/>
    </row>
    <row r="606" spans="1:22" ht="13.2">
      <c r="A606" s="42" t="s">
        <v>71716</v>
      </c>
      <c r="B606" s="13" t="s">
        <v>71717</v>
      </c>
      <c r="C606" s="13" t="s">
        <v>71718</v>
      </c>
      <c r="D606" s="16" t="s">
        <v>71719</v>
      </c>
      <c r="E606" s="71" t="s">
        <v>71720</v>
      </c>
      <c r="F606" s="7" t="s">
        <v>71721</v>
      </c>
      <c r="G606" s="5" t="s">
        <v>19594</v>
      </c>
      <c r="H606" s="6" t="s">
        <v>71722</v>
      </c>
      <c r="I606" s="7" t="s">
        <v>71723</v>
      </c>
      <c r="J606" s="13" t="s">
        <v>17</v>
      </c>
      <c r="K606" s="13"/>
      <c r="L606" s="13" t="s">
        <v>57</v>
      </c>
      <c r="M606" s="13"/>
      <c r="N606" s="13"/>
      <c r="O606" s="13"/>
      <c r="P606" s="13"/>
      <c r="Q606" s="13"/>
      <c r="R606" s="13"/>
      <c r="S606" s="13"/>
      <c r="T606" s="13"/>
      <c r="U606" s="13"/>
      <c r="V606" s="13"/>
    </row>
    <row r="607" spans="1:22" ht="13.2">
      <c r="A607" s="42" t="s">
        <v>71724</v>
      </c>
      <c r="B607" s="13" t="s">
        <v>3730</v>
      </c>
      <c r="C607" s="13" t="s">
        <v>12326</v>
      </c>
      <c r="D607" s="16" t="s">
        <v>24612</v>
      </c>
      <c r="E607" s="71" t="s">
        <v>12328</v>
      </c>
      <c r="F607" s="7" t="s">
        <v>3730</v>
      </c>
      <c r="G607" s="5" t="s">
        <v>3728</v>
      </c>
      <c r="H607" s="6" t="s">
        <v>3729</v>
      </c>
      <c r="I607" s="7" t="s">
        <v>3730</v>
      </c>
      <c r="J607" s="13" t="s">
        <v>17</v>
      </c>
      <c r="K607" s="13"/>
      <c r="L607" s="13" t="s">
        <v>57</v>
      </c>
      <c r="M607" s="13"/>
      <c r="N607" s="13"/>
      <c r="O607" s="13"/>
      <c r="P607" s="13"/>
      <c r="Q607" s="13"/>
      <c r="R607" s="13"/>
      <c r="S607" s="13"/>
      <c r="T607" s="13"/>
      <c r="U607" s="13"/>
      <c r="V607" s="13"/>
    </row>
    <row r="608" spans="1:22" ht="52.8">
      <c r="A608" s="42" t="s">
        <v>71725</v>
      </c>
      <c r="B608" s="13" t="s">
        <v>71726</v>
      </c>
      <c r="C608" s="13" t="s">
        <v>71727</v>
      </c>
      <c r="D608" s="16" t="s">
        <v>71728</v>
      </c>
      <c r="E608" s="71" t="s">
        <v>71729</v>
      </c>
      <c r="F608" s="7" t="s">
        <v>71730</v>
      </c>
      <c r="G608" s="5" t="s">
        <v>71731</v>
      </c>
      <c r="H608" s="6" t="s">
        <v>71732</v>
      </c>
      <c r="I608" s="7" t="s">
        <v>71733</v>
      </c>
      <c r="J608" s="13" t="s">
        <v>71734</v>
      </c>
      <c r="K608" s="13"/>
      <c r="L608" s="13" t="s">
        <v>57</v>
      </c>
      <c r="M608" s="13"/>
      <c r="N608" s="13"/>
      <c r="O608" s="13"/>
      <c r="P608" s="13"/>
      <c r="Q608" s="13"/>
      <c r="R608" s="13"/>
      <c r="S608" s="13"/>
      <c r="T608" s="13"/>
      <c r="U608" s="13"/>
      <c r="V608" s="13"/>
    </row>
    <row r="609" spans="1:22" ht="13.2">
      <c r="A609" s="42" t="s">
        <v>71735</v>
      </c>
      <c r="B609" s="13" t="s">
        <v>71736</v>
      </c>
      <c r="C609" s="13" t="s">
        <v>7412</v>
      </c>
      <c r="D609" s="16" t="s">
        <v>71737</v>
      </c>
      <c r="E609" s="71" t="s">
        <v>15517</v>
      </c>
      <c r="F609" s="7" t="s">
        <v>15518</v>
      </c>
      <c r="G609" s="5" t="s">
        <v>7416</v>
      </c>
      <c r="H609" s="6" t="s">
        <v>15519</v>
      </c>
      <c r="I609" s="7" t="s">
        <v>15520</v>
      </c>
      <c r="J609" s="13" t="s">
        <v>17</v>
      </c>
      <c r="K609" s="13"/>
      <c r="L609" s="13" t="s">
        <v>57</v>
      </c>
      <c r="M609" s="13"/>
      <c r="N609" s="13"/>
      <c r="O609" s="13"/>
      <c r="P609" s="13"/>
      <c r="Q609" s="13"/>
      <c r="R609" s="13"/>
      <c r="S609" s="13"/>
      <c r="T609" s="13"/>
      <c r="U609" s="13"/>
      <c r="V609" s="13"/>
    </row>
    <row r="610" spans="1:22" ht="13.2">
      <c r="A610" s="42" t="s">
        <v>71738</v>
      </c>
      <c r="B610" s="13" t="s">
        <v>2537</v>
      </c>
      <c r="C610" s="13" t="s">
        <v>2538</v>
      </c>
      <c r="D610" s="16" t="s">
        <v>2539</v>
      </c>
      <c r="E610" s="71" t="s">
        <v>2540</v>
      </c>
      <c r="F610" s="7" t="s">
        <v>2541</v>
      </c>
      <c r="G610" s="5" t="s">
        <v>2542</v>
      </c>
      <c r="H610" s="6" t="s">
        <v>2543</v>
      </c>
      <c r="I610" s="7" t="s">
        <v>2544</v>
      </c>
      <c r="J610" s="13" t="s">
        <v>17</v>
      </c>
      <c r="K610" s="13"/>
      <c r="L610" s="13" t="s">
        <v>57</v>
      </c>
      <c r="M610" s="13"/>
      <c r="N610" s="13"/>
      <c r="O610" s="13"/>
      <c r="P610" s="13"/>
      <c r="Q610" s="13"/>
      <c r="R610" s="13"/>
      <c r="S610" s="13"/>
      <c r="T610" s="13"/>
      <c r="U610" s="13"/>
      <c r="V610" s="13"/>
    </row>
    <row r="611" spans="1:22" ht="26.4">
      <c r="A611" s="42" t="s">
        <v>71739</v>
      </c>
      <c r="B611" s="13" t="s">
        <v>71740</v>
      </c>
      <c r="C611" s="13" t="s">
        <v>71741</v>
      </c>
      <c r="D611" s="16" t="s">
        <v>71742</v>
      </c>
      <c r="E611" s="71" t="s">
        <v>71743</v>
      </c>
      <c r="F611" s="7" t="s">
        <v>71744</v>
      </c>
      <c r="G611" s="5" t="s">
        <v>16023</v>
      </c>
      <c r="H611" s="6" t="s">
        <v>16024</v>
      </c>
      <c r="I611" s="7" t="s">
        <v>71745</v>
      </c>
      <c r="J611" s="13" t="s">
        <v>71746</v>
      </c>
      <c r="K611" s="13"/>
      <c r="L611" s="13" t="s">
        <v>57</v>
      </c>
      <c r="M611" s="13"/>
      <c r="N611" s="13"/>
      <c r="O611" s="13"/>
      <c r="P611" s="13"/>
      <c r="Q611" s="13"/>
      <c r="R611" s="13"/>
      <c r="S611" s="13"/>
      <c r="T611" s="13"/>
      <c r="U611" s="13"/>
      <c r="V611" s="13"/>
    </row>
    <row r="612" spans="1:22" ht="26.4">
      <c r="A612" s="42" t="s">
        <v>71747</v>
      </c>
      <c r="B612" s="13" t="s">
        <v>71748</v>
      </c>
      <c r="C612" s="13" t="s">
        <v>71749</v>
      </c>
      <c r="D612" s="16" t="s">
        <v>71750</v>
      </c>
      <c r="E612" s="71" t="s">
        <v>71751</v>
      </c>
      <c r="F612" s="7" t="s">
        <v>71752</v>
      </c>
      <c r="G612" s="5" t="s">
        <v>71753</v>
      </c>
      <c r="H612" s="6" t="s">
        <v>71754</v>
      </c>
      <c r="I612" s="7" t="s">
        <v>71755</v>
      </c>
      <c r="J612" s="13" t="s">
        <v>71746</v>
      </c>
      <c r="K612" s="13"/>
      <c r="L612" s="13" t="s">
        <v>57</v>
      </c>
      <c r="M612" s="13"/>
      <c r="N612" s="13"/>
      <c r="O612" s="13"/>
      <c r="P612" s="13"/>
      <c r="Q612" s="13"/>
      <c r="R612" s="13"/>
      <c r="S612" s="13"/>
      <c r="T612" s="13"/>
      <c r="U612" s="13"/>
      <c r="V612" s="13"/>
    </row>
    <row r="613" spans="1:22" ht="26.4">
      <c r="A613" s="42" t="s">
        <v>71756</v>
      </c>
      <c r="B613" s="13" t="s">
        <v>71757</v>
      </c>
      <c r="C613" s="13" t="s">
        <v>71758</v>
      </c>
      <c r="D613" s="16" t="s">
        <v>71759</v>
      </c>
      <c r="E613" s="71" t="s">
        <v>71760</v>
      </c>
      <c r="F613" s="7" t="s">
        <v>71761</v>
      </c>
      <c r="G613" s="5" t="s">
        <v>71762</v>
      </c>
      <c r="H613" s="6" t="s">
        <v>71763</v>
      </c>
      <c r="I613" s="7" t="s">
        <v>71764</v>
      </c>
      <c r="J613" s="13" t="s">
        <v>71746</v>
      </c>
      <c r="K613" s="13"/>
      <c r="L613" s="13" t="s">
        <v>57</v>
      </c>
      <c r="M613" s="13"/>
      <c r="N613" s="13"/>
      <c r="O613" s="13"/>
      <c r="P613" s="13"/>
      <c r="Q613" s="13"/>
      <c r="R613" s="13"/>
      <c r="S613" s="13"/>
      <c r="T613" s="13"/>
      <c r="U613" s="13"/>
      <c r="V613" s="13"/>
    </row>
    <row r="614" spans="1:22" ht="26.4">
      <c r="A614" s="42" t="s">
        <v>71765</v>
      </c>
      <c r="B614" s="13" t="s">
        <v>71766</v>
      </c>
      <c r="C614" s="13" t="s">
        <v>71767</v>
      </c>
      <c r="D614" s="16" t="s">
        <v>71768</v>
      </c>
      <c r="E614" s="71" t="s">
        <v>71769</v>
      </c>
      <c r="F614" s="7" t="s">
        <v>2632</v>
      </c>
      <c r="G614" s="5" t="s">
        <v>2633</v>
      </c>
      <c r="H614" s="6" t="s">
        <v>71770</v>
      </c>
      <c r="I614" s="7" t="s">
        <v>71771</v>
      </c>
      <c r="J614" s="13" t="s">
        <v>71746</v>
      </c>
      <c r="K614" s="13"/>
      <c r="L614" s="13" t="s">
        <v>57</v>
      </c>
      <c r="M614" s="13"/>
      <c r="N614" s="13"/>
      <c r="O614" s="13"/>
      <c r="P614" s="13"/>
      <c r="Q614" s="13"/>
      <c r="R614" s="13"/>
      <c r="S614" s="13"/>
      <c r="T614" s="13"/>
      <c r="U614" s="13"/>
      <c r="V614" s="13"/>
    </row>
    <row r="615" spans="1:22" ht="26.4">
      <c r="A615" s="42" t="s">
        <v>71772</v>
      </c>
      <c r="B615" s="13" t="s">
        <v>2618</v>
      </c>
      <c r="C615" s="13" t="s">
        <v>71773</v>
      </c>
      <c r="D615" s="16" t="s">
        <v>71774</v>
      </c>
      <c r="E615" s="71" t="s">
        <v>71775</v>
      </c>
      <c r="F615" s="7" t="s">
        <v>2622</v>
      </c>
      <c r="G615" s="5" t="s">
        <v>71776</v>
      </c>
      <c r="H615" s="6" t="s">
        <v>71777</v>
      </c>
      <c r="I615" s="7" t="s">
        <v>71778</v>
      </c>
      <c r="J615" s="13" t="s">
        <v>71746</v>
      </c>
      <c r="K615" s="13"/>
      <c r="L615" s="13" t="s">
        <v>57</v>
      </c>
      <c r="M615" s="13"/>
      <c r="N615" s="13"/>
      <c r="O615" s="13"/>
      <c r="P615" s="13"/>
      <c r="Q615" s="13"/>
      <c r="R615" s="13"/>
      <c r="S615" s="13"/>
      <c r="T615" s="13"/>
      <c r="U615" s="13"/>
      <c r="V615" s="13"/>
    </row>
    <row r="616" spans="1:22" ht="26.4">
      <c r="A616" s="42" t="s">
        <v>71779</v>
      </c>
      <c r="B616" s="13" t="s">
        <v>71780</v>
      </c>
      <c r="C616" s="13" t="s">
        <v>71781</v>
      </c>
      <c r="D616" s="16" t="s">
        <v>71782</v>
      </c>
      <c r="E616" s="71" t="s">
        <v>71783</v>
      </c>
      <c r="F616" s="7" t="s">
        <v>71784</v>
      </c>
      <c r="G616" s="5" t="s">
        <v>16059</v>
      </c>
      <c r="H616" s="6" t="s">
        <v>71785</v>
      </c>
      <c r="I616" s="7" t="s">
        <v>71786</v>
      </c>
      <c r="J616" s="13" t="s">
        <v>71746</v>
      </c>
      <c r="K616" s="13"/>
      <c r="L616" s="13" t="s">
        <v>57</v>
      </c>
      <c r="M616" s="13"/>
      <c r="N616" s="13"/>
      <c r="O616" s="13"/>
      <c r="P616" s="13"/>
      <c r="Q616" s="13"/>
      <c r="R616" s="13"/>
      <c r="S616" s="13"/>
      <c r="T616" s="13"/>
      <c r="U616" s="13"/>
      <c r="V616" s="13"/>
    </row>
    <row r="617" spans="1:22" ht="26.4">
      <c r="A617" s="42" t="s">
        <v>71787</v>
      </c>
      <c r="B617" s="13" t="s">
        <v>71788</v>
      </c>
      <c r="C617" s="13" t="s">
        <v>71789</v>
      </c>
      <c r="D617" s="16" t="s">
        <v>71790</v>
      </c>
      <c r="E617" s="71" t="s">
        <v>71791</v>
      </c>
      <c r="F617" s="7" t="s">
        <v>71789</v>
      </c>
      <c r="G617" s="5" t="s">
        <v>18187</v>
      </c>
      <c r="H617" s="6" t="s">
        <v>71792</v>
      </c>
      <c r="I617" s="7" t="s">
        <v>71791</v>
      </c>
      <c r="J617" s="13" t="s">
        <v>71746</v>
      </c>
      <c r="K617" s="13"/>
      <c r="L617" s="13" t="s">
        <v>57</v>
      </c>
      <c r="M617" s="13"/>
      <c r="N617" s="13"/>
      <c r="O617" s="13"/>
      <c r="P617" s="13"/>
      <c r="Q617" s="13"/>
      <c r="R617" s="13"/>
      <c r="S617" s="13"/>
      <c r="T617" s="13"/>
      <c r="U617" s="13"/>
      <c r="V617" s="13"/>
    </row>
    <row r="618" spans="1:22" ht="26.4">
      <c r="A618" s="42" t="s">
        <v>71793</v>
      </c>
      <c r="B618" s="13" t="s">
        <v>71794</v>
      </c>
      <c r="C618" s="13" t="s">
        <v>71795</v>
      </c>
      <c r="D618" s="16" t="s">
        <v>71796</v>
      </c>
      <c r="E618" s="71" t="s">
        <v>71797</v>
      </c>
      <c r="F618" s="7" t="s">
        <v>2737</v>
      </c>
      <c r="G618" s="5" t="s">
        <v>2738</v>
      </c>
      <c r="H618" s="6" t="s">
        <v>71798</v>
      </c>
      <c r="I618" s="7" t="s">
        <v>71799</v>
      </c>
      <c r="J618" s="13" t="s">
        <v>71746</v>
      </c>
      <c r="K618" s="13"/>
      <c r="L618" s="13" t="s">
        <v>57</v>
      </c>
      <c r="M618" s="13"/>
      <c r="N618" s="13"/>
      <c r="O618" s="13"/>
      <c r="P618" s="13"/>
      <c r="Q618" s="13"/>
      <c r="R618" s="13"/>
      <c r="S618" s="13"/>
      <c r="T618" s="13"/>
      <c r="U618" s="13"/>
      <c r="V618" s="13"/>
    </row>
    <row r="619" spans="1:22" ht="26.4">
      <c r="A619" s="42" t="s">
        <v>71800</v>
      </c>
      <c r="B619" s="13" t="s">
        <v>71801</v>
      </c>
      <c r="C619" s="13" t="s">
        <v>71802</v>
      </c>
      <c r="D619" s="16" t="s">
        <v>71803</v>
      </c>
      <c r="E619" s="71" t="s">
        <v>71804</v>
      </c>
      <c r="F619" s="7" t="s">
        <v>71805</v>
      </c>
      <c r="G619" s="5" t="s">
        <v>18196</v>
      </c>
      <c r="H619" s="6" t="s">
        <v>71806</v>
      </c>
      <c r="I619" s="7" t="s">
        <v>71807</v>
      </c>
      <c r="J619" s="13" t="s">
        <v>71746</v>
      </c>
      <c r="K619" s="13"/>
      <c r="L619" s="13" t="s">
        <v>57</v>
      </c>
      <c r="M619" s="13"/>
      <c r="N619" s="13"/>
      <c r="O619" s="13"/>
      <c r="P619" s="13"/>
      <c r="Q619" s="13"/>
      <c r="R619" s="13"/>
      <c r="S619" s="13"/>
      <c r="T619" s="13"/>
      <c r="U619" s="13"/>
      <c r="V619" s="13"/>
    </row>
    <row r="620" spans="1:22" ht="26.4">
      <c r="A620" s="42" t="s">
        <v>71808</v>
      </c>
      <c r="B620" s="13" t="s">
        <v>71809</v>
      </c>
      <c r="C620" s="13" t="s">
        <v>71810</v>
      </c>
      <c r="D620" s="16" t="s">
        <v>71811</v>
      </c>
      <c r="E620" s="71" t="s">
        <v>71812</v>
      </c>
      <c r="F620" s="7" t="s">
        <v>71813</v>
      </c>
      <c r="G620" s="5" t="s">
        <v>71814</v>
      </c>
      <c r="H620" s="6" t="s">
        <v>71815</v>
      </c>
      <c r="I620" s="7" t="s">
        <v>71816</v>
      </c>
      <c r="J620" s="13" t="s">
        <v>71746</v>
      </c>
      <c r="K620" s="13"/>
      <c r="L620" s="13" t="s">
        <v>57</v>
      </c>
      <c r="M620" s="13"/>
      <c r="N620" s="13"/>
      <c r="O620" s="13"/>
      <c r="P620" s="13"/>
      <c r="Q620" s="13"/>
      <c r="R620" s="13"/>
      <c r="S620" s="13"/>
      <c r="T620" s="13"/>
      <c r="U620" s="13"/>
      <c r="V620" s="13"/>
    </row>
    <row r="621" spans="1:22" ht="26.4">
      <c r="A621" s="42" t="s">
        <v>71817</v>
      </c>
      <c r="B621" s="13" t="s">
        <v>71818</v>
      </c>
      <c r="C621" s="13" t="s">
        <v>71819</v>
      </c>
      <c r="D621" s="16" t="s">
        <v>71820</v>
      </c>
      <c r="E621" s="71" t="s">
        <v>71821</v>
      </c>
      <c r="F621" s="7" t="s">
        <v>71822</v>
      </c>
      <c r="G621" s="5" t="s">
        <v>71823</v>
      </c>
      <c r="H621" s="6" t="s">
        <v>71824</v>
      </c>
      <c r="I621" s="7" t="s">
        <v>71825</v>
      </c>
      <c r="J621" s="13" t="s">
        <v>71746</v>
      </c>
      <c r="K621" s="13"/>
      <c r="L621" s="13" t="s">
        <v>57</v>
      </c>
      <c r="M621" s="13"/>
      <c r="N621" s="13"/>
      <c r="O621" s="13"/>
      <c r="P621" s="13"/>
      <c r="Q621" s="13"/>
      <c r="R621" s="13"/>
      <c r="S621" s="13"/>
      <c r="T621" s="13"/>
      <c r="U621" s="13"/>
      <c r="V621" s="13"/>
    </row>
    <row r="622" spans="1:22" ht="13.2">
      <c r="A622" s="42" t="s">
        <v>71826</v>
      </c>
      <c r="B622" s="85" t="s">
        <v>71827</v>
      </c>
      <c r="C622" s="46" t="s">
        <v>71828</v>
      </c>
      <c r="D622" s="85" t="s">
        <v>71829</v>
      </c>
      <c r="E622" s="92" t="s">
        <v>71830</v>
      </c>
      <c r="F622" s="46" t="s">
        <v>71831</v>
      </c>
      <c r="G622" s="109" t="s">
        <v>71832</v>
      </c>
      <c r="H622" s="6" t="s">
        <v>71833</v>
      </c>
      <c r="I622" s="7" t="s">
        <v>71830</v>
      </c>
      <c r="J622" s="13"/>
      <c r="K622" s="13"/>
      <c r="L622" s="13"/>
      <c r="M622" s="13"/>
      <c r="N622" s="13"/>
      <c r="O622" s="13"/>
      <c r="P622" s="13"/>
      <c r="Q622" s="13"/>
      <c r="R622" s="13"/>
      <c r="S622" s="13"/>
      <c r="T622" s="13"/>
      <c r="U622" s="13"/>
      <c r="V622" s="13"/>
    </row>
    <row r="623" spans="1:22" ht="13.2">
      <c r="A623" s="42" t="s">
        <v>71834</v>
      </c>
      <c r="B623" s="13" t="s">
        <v>71835</v>
      </c>
      <c r="C623" s="13" t="s">
        <v>71836</v>
      </c>
      <c r="D623" s="16" t="s">
        <v>71837</v>
      </c>
      <c r="E623" s="71" t="s">
        <v>71838</v>
      </c>
      <c r="F623" s="7" t="s">
        <v>71839</v>
      </c>
      <c r="G623" s="5" t="s">
        <v>71840</v>
      </c>
      <c r="H623" s="6" t="s">
        <v>71841</v>
      </c>
      <c r="I623" s="7" t="s">
        <v>71838</v>
      </c>
      <c r="J623" s="13" t="s">
        <v>17</v>
      </c>
      <c r="K623" s="13"/>
      <c r="L623" s="13" t="s">
        <v>57</v>
      </c>
      <c r="M623" s="13"/>
      <c r="N623" s="13"/>
      <c r="O623" s="13"/>
      <c r="P623" s="13"/>
      <c r="Q623" s="13"/>
      <c r="R623" s="13"/>
      <c r="S623" s="13"/>
      <c r="T623" s="13"/>
      <c r="U623" s="13"/>
      <c r="V623" s="13"/>
    </row>
    <row r="624" spans="1:22" ht="13.2">
      <c r="A624" s="42" t="s">
        <v>71842</v>
      </c>
      <c r="B624" s="13" t="s">
        <v>71843</v>
      </c>
      <c r="C624" s="13" t="s">
        <v>71844</v>
      </c>
      <c r="D624" s="16" t="s">
        <v>71845</v>
      </c>
      <c r="E624" s="71" t="s">
        <v>71846</v>
      </c>
      <c r="F624" s="7" t="s">
        <v>71847</v>
      </c>
      <c r="G624" s="5" t="s">
        <v>71848</v>
      </c>
      <c r="H624" s="6" t="s">
        <v>71849</v>
      </c>
      <c r="I624" s="7" t="s">
        <v>71846</v>
      </c>
      <c r="J624" s="13" t="s">
        <v>17</v>
      </c>
      <c r="K624" s="13"/>
      <c r="L624" s="13" t="s">
        <v>57</v>
      </c>
      <c r="M624" s="13"/>
      <c r="N624" s="13"/>
      <c r="O624" s="13"/>
      <c r="P624" s="13"/>
      <c r="Q624" s="13"/>
      <c r="R624" s="13"/>
      <c r="S624" s="13"/>
      <c r="T624" s="13"/>
      <c r="U624" s="13"/>
      <c r="V624" s="13"/>
    </row>
    <row r="625" spans="1:22" ht="13.2">
      <c r="A625" s="42" t="s">
        <v>71850</v>
      </c>
      <c r="B625" s="13" t="s">
        <v>71851</v>
      </c>
      <c r="C625" s="13" t="s">
        <v>71852</v>
      </c>
      <c r="D625" s="16" t="s">
        <v>13006</v>
      </c>
      <c r="E625" s="71" t="s">
        <v>71853</v>
      </c>
      <c r="F625" s="7" t="s">
        <v>71854</v>
      </c>
      <c r="G625" s="5" t="s">
        <v>13009</v>
      </c>
      <c r="H625" s="6" t="s">
        <v>13010</v>
      </c>
      <c r="I625" s="7" t="s">
        <v>71855</v>
      </c>
      <c r="J625" s="13" t="s">
        <v>17</v>
      </c>
      <c r="K625" s="13"/>
      <c r="L625" s="13" t="s">
        <v>57</v>
      </c>
      <c r="M625" s="13"/>
      <c r="N625" s="13"/>
      <c r="O625" s="13"/>
      <c r="P625" s="13"/>
      <c r="Q625" s="13"/>
      <c r="R625" s="13"/>
      <c r="S625" s="13"/>
      <c r="T625" s="13"/>
      <c r="U625" s="13"/>
      <c r="V625" s="13"/>
    </row>
    <row r="626" spans="1:22" ht="13.2">
      <c r="A626" s="42" t="s">
        <v>71856</v>
      </c>
      <c r="B626" s="13" t="s">
        <v>71857</v>
      </c>
      <c r="C626" s="13" t="s">
        <v>71857</v>
      </c>
      <c r="D626" s="16" t="s">
        <v>71857</v>
      </c>
      <c r="E626" s="71" t="s">
        <v>71857</v>
      </c>
      <c r="F626" s="7" t="s">
        <v>71857</v>
      </c>
      <c r="G626" s="5" t="s">
        <v>71857</v>
      </c>
      <c r="H626" s="6" t="s">
        <v>71857</v>
      </c>
      <c r="I626" s="7" t="s">
        <v>71857</v>
      </c>
      <c r="J626" s="13" t="s">
        <v>17</v>
      </c>
      <c r="K626" s="13"/>
      <c r="L626" s="13" t="s">
        <v>57</v>
      </c>
      <c r="M626" s="13"/>
      <c r="N626" s="13"/>
      <c r="O626" s="13"/>
      <c r="P626" s="13"/>
      <c r="Q626" s="13"/>
      <c r="R626" s="13"/>
      <c r="S626" s="13"/>
      <c r="T626" s="13"/>
      <c r="U626" s="13"/>
      <c r="V626" s="13"/>
    </row>
    <row r="627" spans="1:22" ht="13.2">
      <c r="A627" s="42" t="s">
        <v>71858</v>
      </c>
      <c r="B627" s="13" t="s">
        <v>71859</v>
      </c>
      <c r="C627" s="13" t="s">
        <v>71859</v>
      </c>
      <c r="D627" s="16" t="s">
        <v>71859</v>
      </c>
      <c r="E627" s="71" t="s">
        <v>71859</v>
      </c>
      <c r="F627" s="7" t="s">
        <v>71859</v>
      </c>
      <c r="G627" s="5" t="s">
        <v>71859</v>
      </c>
      <c r="H627" s="6" t="s">
        <v>71859</v>
      </c>
      <c r="I627" s="7" t="s">
        <v>71859</v>
      </c>
      <c r="J627" s="13" t="s">
        <v>17</v>
      </c>
      <c r="K627" s="13" t="s">
        <v>57</v>
      </c>
      <c r="L627" s="13" t="s">
        <v>57</v>
      </c>
      <c r="M627" s="13"/>
      <c r="N627" s="13"/>
      <c r="O627" s="13"/>
      <c r="P627" s="13"/>
      <c r="Q627" s="13"/>
      <c r="R627" s="13"/>
      <c r="S627" s="13"/>
      <c r="T627" s="13"/>
      <c r="U627" s="13"/>
      <c r="V627" s="13"/>
    </row>
    <row r="628" spans="1:22" ht="13.2">
      <c r="A628" s="42" t="s">
        <v>71860</v>
      </c>
      <c r="B628" s="13" t="s">
        <v>15360</v>
      </c>
      <c r="C628" s="13" t="s">
        <v>15361</v>
      </c>
      <c r="D628" s="16" t="s">
        <v>71861</v>
      </c>
      <c r="E628" s="71" t="s">
        <v>15362</v>
      </c>
      <c r="F628" s="7" t="s">
        <v>15363</v>
      </c>
      <c r="G628" s="5" t="s">
        <v>15364</v>
      </c>
      <c r="H628" s="6" t="s">
        <v>15365</v>
      </c>
      <c r="I628" s="7" t="s">
        <v>15362</v>
      </c>
      <c r="J628" s="13" t="s">
        <v>17</v>
      </c>
      <c r="K628" s="13"/>
      <c r="L628" s="13" t="s">
        <v>57</v>
      </c>
      <c r="M628" s="13"/>
      <c r="N628" s="13"/>
      <c r="O628" s="13"/>
      <c r="P628" s="13"/>
      <c r="Q628" s="13"/>
      <c r="R628" s="13"/>
      <c r="S628" s="13"/>
      <c r="T628" s="13"/>
      <c r="U628" s="13"/>
      <c r="V628" s="13"/>
    </row>
    <row r="629" spans="1:22" ht="13.2">
      <c r="A629" s="42" t="s">
        <v>71862</v>
      </c>
      <c r="B629" s="13" t="s">
        <v>20748</v>
      </c>
      <c r="C629" s="13" t="s">
        <v>20748</v>
      </c>
      <c r="D629" s="16" t="s">
        <v>20748</v>
      </c>
      <c r="E629" s="71" t="s">
        <v>20748</v>
      </c>
      <c r="F629" s="7" t="s">
        <v>20748</v>
      </c>
      <c r="G629" s="5" t="s">
        <v>20748</v>
      </c>
      <c r="H629" s="6" t="s">
        <v>20748</v>
      </c>
      <c r="I629" s="7" t="s">
        <v>20748</v>
      </c>
      <c r="J629" s="13" t="s">
        <v>17</v>
      </c>
      <c r="K629" s="13" t="s">
        <v>57</v>
      </c>
      <c r="L629" s="13" t="s">
        <v>57</v>
      </c>
      <c r="M629" s="13"/>
      <c r="N629" s="13"/>
      <c r="O629" s="13"/>
      <c r="P629" s="13"/>
      <c r="Q629" s="13"/>
      <c r="R629" s="13"/>
      <c r="S629" s="13"/>
      <c r="T629" s="13"/>
      <c r="U629" s="13"/>
      <c r="V629" s="13"/>
    </row>
    <row r="630" spans="1:22" ht="13.2">
      <c r="A630" s="42" t="s">
        <v>71863</v>
      </c>
      <c r="B630" s="13" t="s">
        <v>21446</v>
      </c>
      <c r="C630" s="13" t="s">
        <v>21447</v>
      </c>
      <c r="D630" s="16" t="s">
        <v>21448</v>
      </c>
      <c r="E630" s="71" t="s">
        <v>21449</v>
      </c>
      <c r="F630" s="7" t="s">
        <v>21450</v>
      </c>
      <c r="G630" s="5" t="s">
        <v>21451</v>
      </c>
      <c r="H630" s="6" t="s">
        <v>21452</v>
      </c>
      <c r="I630" s="7" t="s">
        <v>21453</v>
      </c>
      <c r="J630" s="13" t="s">
        <v>17</v>
      </c>
      <c r="K630" s="13"/>
      <c r="L630" s="13" t="s">
        <v>57</v>
      </c>
      <c r="M630" s="13"/>
      <c r="N630" s="13"/>
      <c r="O630" s="13"/>
      <c r="P630" s="13"/>
      <c r="Q630" s="13"/>
      <c r="R630" s="13"/>
      <c r="S630" s="13"/>
      <c r="T630" s="13"/>
      <c r="U630" s="13"/>
      <c r="V630" s="13"/>
    </row>
    <row r="631" spans="1:22" ht="39.6">
      <c r="A631" s="42" t="s">
        <v>71864</v>
      </c>
      <c r="B631" s="13" t="s">
        <v>9050</v>
      </c>
      <c r="C631" s="13" t="s">
        <v>9051</v>
      </c>
      <c r="D631" s="16" t="s">
        <v>9052</v>
      </c>
      <c r="E631" s="71" t="s">
        <v>9053</v>
      </c>
      <c r="F631" s="7" t="s">
        <v>9054</v>
      </c>
      <c r="G631" s="5" t="s">
        <v>9055</v>
      </c>
      <c r="H631" s="6" t="s">
        <v>9056</v>
      </c>
      <c r="I631" s="7" t="s">
        <v>9057</v>
      </c>
      <c r="J631" s="13" t="s">
        <v>71865</v>
      </c>
      <c r="K631" s="13"/>
      <c r="L631" s="13" t="s">
        <v>57</v>
      </c>
      <c r="M631" s="13"/>
      <c r="N631" s="13"/>
      <c r="O631" s="13"/>
      <c r="P631" s="13"/>
      <c r="Q631" s="13"/>
      <c r="R631" s="13"/>
      <c r="S631" s="13"/>
      <c r="T631" s="13"/>
      <c r="U631" s="13"/>
      <c r="V631" s="13"/>
    </row>
    <row r="632" spans="1:22" ht="13.2">
      <c r="A632" s="18" t="s">
        <v>71866</v>
      </c>
      <c r="B632" s="13" t="s">
        <v>71867</v>
      </c>
      <c r="C632" s="13" t="s">
        <v>71868</v>
      </c>
      <c r="D632" s="16" t="s">
        <v>71869</v>
      </c>
      <c r="E632" s="71" t="s">
        <v>71870</v>
      </c>
      <c r="F632" s="7" t="s">
        <v>71871</v>
      </c>
      <c r="G632" s="5" t="s">
        <v>71872</v>
      </c>
      <c r="H632" s="6" t="s">
        <v>71873</v>
      </c>
      <c r="I632" s="7" t="s">
        <v>71874</v>
      </c>
      <c r="J632" s="13" t="s">
        <v>17</v>
      </c>
      <c r="K632" s="13"/>
      <c r="L632" s="13" t="s">
        <v>57</v>
      </c>
      <c r="M632" s="13"/>
      <c r="N632" s="13"/>
      <c r="O632" s="13"/>
      <c r="P632" s="13"/>
      <c r="Q632" s="13"/>
      <c r="R632" s="13"/>
      <c r="S632" s="13"/>
      <c r="T632" s="13"/>
      <c r="U632" s="13"/>
      <c r="V632" s="13"/>
    </row>
    <row r="633" spans="1:22" ht="13.2">
      <c r="A633" s="18" t="s">
        <v>71875</v>
      </c>
      <c r="B633" s="13" t="s">
        <v>71876</v>
      </c>
      <c r="C633" s="13" t="s">
        <v>71877</v>
      </c>
      <c r="D633" s="16" t="s">
        <v>71878</v>
      </c>
      <c r="E633" s="71" t="s">
        <v>71879</v>
      </c>
      <c r="F633" s="7" t="s">
        <v>71880</v>
      </c>
      <c r="G633" s="5" t="s">
        <v>71881</v>
      </c>
      <c r="H633" s="6" t="s">
        <v>71882</v>
      </c>
      <c r="I633" s="7" t="s">
        <v>71883</v>
      </c>
      <c r="J633" s="13" t="s">
        <v>17</v>
      </c>
      <c r="K633" s="13"/>
      <c r="L633" s="13" t="s">
        <v>57</v>
      </c>
      <c r="M633" s="13"/>
      <c r="N633" s="13"/>
      <c r="O633" s="13"/>
      <c r="P633" s="13"/>
      <c r="Q633" s="13"/>
      <c r="R633" s="13"/>
      <c r="S633" s="13"/>
      <c r="T633" s="13"/>
      <c r="U633" s="13"/>
      <c r="V633" s="13"/>
    </row>
    <row r="634" spans="1:22" ht="13.2">
      <c r="A634" s="18" t="s">
        <v>71884</v>
      </c>
      <c r="B634" s="13" t="s">
        <v>71885</v>
      </c>
      <c r="C634" s="13" t="s">
        <v>71886</v>
      </c>
      <c r="D634" s="16" t="s">
        <v>71887</v>
      </c>
      <c r="E634" s="71" t="s">
        <v>71888</v>
      </c>
      <c r="F634" s="7" t="s">
        <v>71889</v>
      </c>
      <c r="G634" s="5" t="s">
        <v>71890</v>
      </c>
      <c r="H634" s="6" t="s">
        <v>71891</v>
      </c>
      <c r="I634" s="7" t="s">
        <v>71892</v>
      </c>
      <c r="J634" s="13" t="s">
        <v>17</v>
      </c>
      <c r="K634" s="13"/>
      <c r="L634" s="13" t="s">
        <v>57</v>
      </c>
      <c r="M634" s="13"/>
      <c r="N634" s="13"/>
      <c r="O634" s="13"/>
      <c r="P634" s="13"/>
      <c r="Q634" s="13"/>
      <c r="R634" s="13"/>
      <c r="S634" s="13"/>
      <c r="T634" s="13"/>
      <c r="U634" s="13"/>
      <c r="V634" s="13"/>
    </row>
    <row r="635" spans="1:22" ht="13.2">
      <c r="A635" s="18" t="s">
        <v>71893</v>
      </c>
      <c r="B635" s="13" t="s">
        <v>8448</v>
      </c>
      <c r="C635" s="13" t="s">
        <v>8448</v>
      </c>
      <c r="D635" s="16" t="s">
        <v>8448</v>
      </c>
      <c r="E635" s="71" t="s">
        <v>8448</v>
      </c>
      <c r="F635" s="7" t="s">
        <v>8448</v>
      </c>
      <c r="G635" s="5" t="s">
        <v>8448</v>
      </c>
      <c r="H635" s="6" t="s">
        <v>8448</v>
      </c>
      <c r="I635" s="7" t="s">
        <v>8448</v>
      </c>
      <c r="J635" s="13" t="s">
        <v>17</v>
      </c>
      <c r="K635" s="13" t="s">
        <v>57</v>
      </c>
      <c r="L635" s="13" t="s">
        <v>57</v>
      </c>
      <c r="M635" s="13"/>
      <c r="N635" s="13"/>
      <c r="O635" s="13"/>
      <c r="P635" s="13"/>
      <c r="Q635" s="13"/>
      <c r="R635" s="13"/>
      <c r="S635" s="13"/>
      <c r="T635" s="13"/>
      <c r="U635" s="13"/>
      <c r="V635" s="13"/>
    </row>
    <row r="636" spans="1:22" ht="13.2">
      <c r="A636" s="42" t="s">
        <v>71894</v>
      </c>
      <c r="B636" s="13" t="s">
        <v>71895</v>
      </c>
      <c r="C636" s="13" t="s">
        <v>71896</v>
      </c>
      <c r="D636" s="16" t="s">
        <v>71897</v>
      </c>
      <c r="E636" s="71" t="s">
        <v>71898</v>
      </c>
      <c r="F636" s="7" t="s">
        <v>71899</v>
      </c>
      <c r="G636" s="5" t="s">
        <v>71900</v>
      </c>
      <c r="H636" s="6" t="s">
        <v>71901</v>
      </c>
      <c r="I636" s="7" t="s">
        <v>71902</v>
      </c>
      <c r="J636" s="13" t="s">
        <v>17</v>
      </c>
      <c r="K636" s="13"/>
      <c r="L636" s="13" t="s">
        <v>57</v>
      </c>
      <c r="M636" s="13"/>
      <c r="N636" s="13"/>
      <c r="O636" s="13"/>
      <c r="P636" s="13"/>
      <c r="Q636" s="13"/>
      <c r="R636" s="13"/>
      <c r="S636" s="13"/>
      <c r="T636" s="13"/>
      <c r="U636" s="13"/>
      <c r="V636" s="13"/>
    </row>
    <row r="637" spans="1:22" ht="13.2">
      <c r="A637" s="18" t="s">
        <v>71903</v>
      </c>
      <c r="B637" s="13" t="s">
        <v>71904</v>
      </c>
      <c r="C637" s="13" t="s">
        <v>71904</v>
      </c>
      <c r="D637" s="16" t="s">
        <v>71904</v>
      </c>
      <c r="E637" s="71" t="s">
        <v>71904</v>
      </c>
      <c r="F637" s="7" t="s">
        <v>71904</v>
      </c>
      <c r="G637" s="5" t="s">
        <v>71904</v>
      </c>
      <c r="H637" s="6" t="s">
        <v>71904</v>
      </c>
      <c r="I637" s="7" t="s">
        <v>71904</v>
      </c>
      <c r="J637" s="13" t="s">
        <v>17</v>
      </c>
      <c r="K637" s="13" t="s">
        <v>57</v>
      </c>
      <c r="L637" s="13" t="s">
        <v>57</v>
      </c>
      <c r="M637" s="13"/>
      <c r="N637" s="13"/>
      <c r="O637" s="13"/>
      <c r="P637" s="13"/>
      <c r="Q637" s="13"/>
      <c r="R637" s="13"/>
      <c r="S637" s="13"/>
      <c r="T637" s="13"/>
      <c r="U637" s="13"/>
      <c r="V637" s="13"/>
    </row>
    <row r="638" spans="1:22" ht="52.8">
      <c r="A638" s="18" t="s">
        <v>71905</v>
      </c>
      <c r="B638" s="13" t="s">
        <v>71906</v>
      </c>
      <c r="C638" s="13" t="s">
        <v>71906</v>
      </c>
      <c r="D638" s="16" t="s">
        <v>71907</v>
      </c>
      <c r="E638" s="71" t="s">
        <v>71908</v>
      </c>
      <c r="F638" s="7" t="s">
        <v>71909</v>
      </c>
      <c r="G638" s="5" t="s">
        <v>71910</v>
      </c>
      <c r="H638" s="6" t="s">
        <v>71911</v>
      </c>
      <c r="I638" s="7" t="s">
        <v>71912</v>
      </c>
      <c r="J638" s="13" t="s">
        <v>71913</v>
      </c>
      <c r="K638" s="13"/>
      <c r="L638" s="13" t="s">
        <v>57</v>
      </c>
      <c r="M638" s="13"/>
      <c r="N638" s="13"/>
      <c r="O638" s="13"/>
      <c r="P638" s="13"/>
      <c r="Q638" s="13"/>
      <c r="R638" s="13"/>
      <c r="S638" s="13"/>
      <c r="T638" s="13"/>
      <c r="U638" s="13"/>
      <c r="V638" s="13"/>
    </row>
    <row r="639" spans="1:22" ht="52.8">
      <c r="A639" s="18" t="s">
        <v>71914</v>
      </c>
      <c r="B639" s="13" t="s">
        <v>71915</v>
      </c>
      <c r="C639" s="13" t="s">
        <v>71916</v>
      </c>
      <c r="D639" s="16" t="s">
        <v>71917</v>
      </c>
      <c r="E639" s="71" t="s">
        <v>4634</v>
      </c>
      <c r="F639" s="7" t="s">
        <v>71918</v>
      </c>
      <c r="G639" s="5" t="s">
        <v>71919</v>
      </c>
      <c r="H639" s="6" t="s">
        <v>71920</v>
      </c>
      <c r="I639" s="7" t="s">
        <v>4634</v>
      </c>
      <c r="J639" s="13" t="s">
        <v>71921</v>
      </c>
      <c r="K639" s="13"/>
      <c r="L639" s="13" t="s">
        <v>57</v>
      </c>
      <c r="M639" s="13"/>
      <c r="N639" s="13"/>
      <c r="O639" s="13"/>
      <c r="P639" s="13"/>
      <c r="Q639" s="13"/>
      <c r="R639" s="13"/>
      <c r="S639" s="13"/>
      <c r="T639" s="13"/>
      <c r="U639" s="13"/>
      <c r="V639" s="13"/>
    </row>
    <row r="640" spans="1:22" ht="13.2">
      <c r="A640" s="18" t="s">
        <v>71922</v>
      </c>
      <c r="B640" s="13" t="s">
        <v>71923</v>
      </c>
      <c r="C640" s="13" t="s">
        <v>71923</v>
      </c>
      <c r="D640" s="16" t="s">
        <v>71923</v>
      </c>
      <c r="E640" s="71" t="s">
        <v>71923</v>
      </c>
      <c r="F640" s="7" t="s">
        <v>71923</v>
      </c>
      <c r="G640" s="5" t="s">
        <v>71923</v>
      </c>
      <c r="H640" s="6" t="s">
        <v>71923</v>
      </c>
      <c r="I640" s="7" t="s">
        <v>71923</v>
      </c>
      <c r="J640" s="13" t="s">
        <v>17</v>
      </c>
      <c r="K640" s="13" t="s">
        <v>57</v>
      </c>
      <c r="L640" s="13" t="s">
        <v>57</v>
      </c>
      <c r="M640" s="13"/>
      <c r="N640" s="13"/>
      <c r="O640" s="13"/>
      <c r="P640" s="13"/>
      <c r="Q640" s="13"/>
      <c r="R640" s="13"/>
      <c r="S640" s="13"/>
      <c r="T640" s="13"/>
      <c r="U640" s="13"/>
      <c r="V640" s="13"/>
    </row>
    <row r="641" spans="1:22" ht="13.2">
      <c r="A641" s="18" t="s">
        <v>71924</v>
      </c>
      <c r="B641" s="13" t="s">
        <v>8446</v>
      </c>
      <c r="C641" s="13" t="s">
        <v>8446</v>
      </c>
      <c r="D641" s="16" t="s">
        <v>8446</v>
      </c>
      <c r="E641" s="71" t="s">
        <v>8446</v>
      </c>
      <c r="F641" s="7" t="s">
        <v>8446</v>
      </c>
      <c r="G641" s="5" t="s">
        <v>8446</v>
      </c>
      <c r="H641" s="6" t="s">
        <v>8446</v>
      </c>
      <c r="I641" s="7" t="s">
        <v>8446</v>
      </c>
      <c r="J641" s="13" t="s">
        <v>17</v>
      </c>
      <c r="K641" s="13" t="s">
        <v>57</v>
      </c>
      <c r="L641" s="13" t="s">
        <v>57</v>
      </c>
      <c r="M641" s="13"/>
      <c r="N641" s="13"/>
      <c r="O641" s="13"/>
      <c r="P641" s="13"/>
      <c r="Q641" s="13"/>
      <c r="R641" s="13"/>
      <c r="S641" s="13"/>
      <c r="T641" s="13"/>
      <c r="U641" s="13"/>
      <c r="V641" s="13"/>
    </row>
    <row r="642" spans="1:22" ht="39.6">
      <c r="A642" s="42" t="s">
        <v>71925</v>
      </c>
      <c r="B642" s="13" t="s">
        <v>71926</v>
      </c>
      <c r="C642" s="13" t="s">
        <v>71927</v>
      </c>
      <c r="D642" s="16" t="s">
        <v>71928</v>
      </c>
      <c r="E642" s="71" t="s">
        <v>71929</v>
      </c>
      <c r="F642" s="7" t="s">
        <v>71930</v>
      </c>
      <c r="G642" s="5" t="s">
        <v>71931</v>
      </c>
      <c r="H642" s="6" t="s">
        <v>71932</v>
      </c>
      <c r="I642" s="7" t="s">
        <v>71933</v>
      </c>
      <c r="J642" s="13" t="s">
        <v>71934</v>
      </c>
      <c r="K642" s="13"/>
      <c r="L642" s="13" t="s">
        <v>57</v>
      </c>
      <c r="M642" s="13"/>
      <c r="N642" s="13"/>
      <c r="O642" s="13"/>
      <c r="P642" s="13"/>
      <c r="Q642" s="13"/>
      <c r="R642" s="13"/>
      <c r="S642" s="13"/>
      <c r="T642" s="13"/>
      <c r="U642" s="13"/>
      <c r="V642" s="13"/>
    </row>
    <row r="643" spans="1:22" ht="118.8">
      <c r="A643" s="194" t="s">
        <v>71935</v>
      </c>
      <c r="B643" s="13" t="s">
        <v>71936</v>
      </c>
      <c r="C643" s="13" t="s">
        <v>71937</v>
      </c>
      <c r="D643" s="201" t="s">
        <v>71938</v>
      </c>
      <c r="E643" s="201" t="s">
        <v>71939</v>
      </c>
      <c r="F643" s="201" t="s">
        <v>71940</v>
      </c>
      <c r="G643" s="5" t="s">
        <v>71941</v>
      </c>
      <c r="H643" s="6" t="s">
        <v>71942</v>
      </c>
      <c r="I643" s="7" t="s">
        <v>71936</v>
      </c>
      <c r="J643" s="13" t="s">
        <v>17</v>
      </c>
      <c r="K643" s="13" t="s">
        <v>57</v>
      </c>
      <c r="L643" s="13" t="s">
        <v>57</v>
      </c>
      <c r="M643" s="13"/>
      <c r="N643" s="13"/>
      <c r="O643" s="13"/>
      <c r="P643" s="13"/>
      <c r="Q643" s="13"/>
      <c r="R643" s="13"/>
      <c r="S643" s="13"/>
      <c r="T643" s="13"/>
      <c r="U643" s="13"/>
      <c r="V643" s="13"/>
    </row>
    <row r="644" spans="1:22" ht="26.4">
      <c r="A644" s="42" t="s">
        <v>71943</v>
      </c>
      <c r="B644" s="13" t="s">
        <v>71944</v>
      </c>
      <c r="C644" s="13" t="s">
        <v>71945</v>
      </c>
      <c r="D644" s="16" t="s">
        <v>63761</v>
      </c>
      <c r="E644" s="71" t="s">
        <v>71946</v>
      </c>
      <c r="F644" s="7" t="s">
        <v>71947</v>
      </c>
      <c r="G644" s="5" t="s">
        <v>71948</v>
      </c>
      <c r="H644" s="6" t="s">
        <v>71949</v>
      </c>
      <c r="I644" s="7" t="s">
        <v>71950</v>
      </c>
      <c r="J644" s="13" t="s">
        <v>71951</v>
      </c>
      <c r="K644" s="13"/>
      <c r="L644" s="13" t="s">
        <v>57</v>
      </c>
      <c r="M644" s="13"/>
      <c r="N644" s="13"/>
      <c r="O644" s="13"/>
      <c r="P644" s="13"/>
      <c r="Q644" s="13"/>
      <c r="R644" s="13"/>
      <c r="S644" s="13"/>
      <c r="T644" s="13"/>
      <c r="U644" s="13"/>
      <c r="V644" s="13"/>
    </row>
    <row r="645" spans="1:22" ht="26.4">
      <c r="A645" s="42" t="s">
        <v>71952</v>
      </c>
      <c r="B645" s="13" t="s">
        <v>71953</v>
      </c>
      <c r="C645" s="13" t="s">
        <v>71954</v>
      </c>
      <c r="D645" s="16" t="s">
        <v>3875</v>
      </c>
      <c r="E645" s="71" t="s">
        <v>71955</v>
      </c>
      <c r="F645" s="7" t="s">
        <v>71956</v>
      </c>
      <c r="G645" s="5" t="s">
        <v>71957</v>
      </c>
      <c r="H645" s="6" t="s">
        <v>71958</v>
      </c>
      <c r="I645" s="7" t="s">
        <v>71955</v>
      </c>
      <c r="J645" s="13" t="s">
        <v>71959</v>
      </c>
      <c r="K645" s="13"/>
      <c r="L645" s="13" t="s">
        <v>57</v>
      </c>
      <c r="M645" s="13"/>
      <c r="N645" s="13"/>
      <c r="O645" s="13"/>
      <c r="P645" s="13"/>
      <c r="Q645" s="13"/>
      <c r="R645" s="13"/>
      <c r="S645" s="13"/>
      <c r="T645" s="13"/>
      <c r="U645" s="13"/>
      <c r="V645" s="13"/>
    </row>
    <row r="646" spans="1:22" ht="14.4">
      <c r="A646" s="42" t="s">
        <v>71960</v>
      </c>
      <c r="B646" s="25" t="s">
        <v>63705</v>
      </c>
      <c r="C646" s="13" t="s">
        <v>63706</v>
      </c>
      <c r="D646" s="16" t="s">
        <v>71961</v>
      </c>
      <c r="E646" s="17" t="s">
        <v>63708</v>
      </c>
      <c r="F646" s="7" t="s">
        <v>63709</v>
      </c>
      <c r="G646" s="5" t="s">
        <v>19657</v>
      </c>
      <c r="H646" s="6" t="s">
        <v>63710</v>
      </c>
      <c r="I646" s="7" t="s">
        <v>63711</v>
      </c>
      <c r="J646" s="13" t="s">
        <v>17</v>
      </c>
      <c r="K646" s="13"/>
      <c r="L646" s="13" t="s">
        <v>57</v>
      </c>
      <c r="M646" s="13"/>
      <c r="N646" s="13"/>
      <c r="O646" s="13"/>
      <c r="P646" s="13"/>
      <c r="Q646" s="13"/>
      <c r="R646" s="13"/>
      <c r="S646" s="13"/>
      <c r="T646" s="13"/>
      <c r="U646" s="13"/>
      <c r="V646" s="13"/>
    </row>
    <row r="647" spans="1:22" ht="14.4">
      <c r="A647" s="42" t="s">
        <v>71962</v>
      </c>
      <c r="B647" s="25" t="s">
        <v>71963</v>
      </c>
      <c r="C647" s="13" t="s">
        <v>71964</v>
      </c>
      <c r="D647" s="16" t="s">
        <v>71965</v>
      </c>
      <c r="E647" s="17" t="s">
        <v>71966</v>
      </c>
      <c r="F647" s="7" t="s">
        <v>71967</v>
      </c>
      <c r="G647" s="5" t="s">
        <v>71968</v>
      </c>
      <c r="H647" s="6" t="s">
        <v>71969</v>
      </c>
      <c r="I647" s="7" t="s">
        <v>71970</v>
      </c>
      <c r="J647" s="13" t="s">
        <v>17</v>
      </c>
      <c r="K647" s="13"/>
      <c r="L647" s="13" t="s">
        <v>57</v>
      </c>
      <c r="M647" s="13"/>
      <c r="N647" s="13"/>
      <c r="O647" s="13"/>
      <c r="P647" s="13"/>
      <c r="Q647" s="13"/>
      <c r="R647" s="13"/>
      <c r="S647" s="13"/>
      <c r="T647" s="13"/>
      <c r="U647" s="13"/>
      <c r="V647" s="13"/>
    </row>
    <row r="648" spans="1:22" ht="13.2">
      <c r="A648" s="42" t="s">
        <v>71971</v>
      </c>
      <c r="B648" s="13" t="s">
        <v>71972</v>
      </c>
      <c r="C648" s="13" t="s">
        <v>14087</v>
      </c>
      <c r="D648" s="16" t="s">
        <v>14088</v>
      </c>
      <c r="E648" s="71" t="s">
        <v>71973</v>
      </c>
      <c r="F648" s="7" t="s">
        <v>14090</v>
      </c>
      <c r="G648" s="5" t="s">
        <v>71974</v>
      </c>
      <c r="H648" s="6" t="s">
        <v>14092</v>
      </c>
      <c r="I648" s="7" t="s">
        <v>14093</v>
      </c>
      <c r="J648" s="13" t="s">
        <v>17</v>
      </c>
      <c r="K648" s="13"/>
      <c r="L648" s="13" t="s">
        <v>57</v>
      </c>
      <c r="M648" s="13"/>
      <c r="N648" s="13"/>
      <c r="O648" s="13"/>
      <c r="P648" s="13"/>
      <c r="Q648" s="13"/>
      <c r="R648" s="13"/>
      <c r="S648" s="13"/>
      <c r="T648" s="13"/>
      <c r="U648" s="13"/>
      <c r="V648" s="13"/>
    </row>
    <row r="649" spans="1:22" ht="13.2">
      <c r="A649" s="42" t="s">
        <v>71975</v>
      </c>
      <c r="B649" s="13" t="s">
        <v>71976</v>
      </c>
      <c r="C649" s="13" t="s">
        <v>13436</v>
      </c>
      <c r="D649" s="16" t="s">
        <v>71977</v>
      </c>
      <c r="E649" s="71" t="s">
        <v>71978</v>
      </c>
      <c r="F649" s="7" t="s">
        <v>13439</v>
      </c>
      <c r="G649" s="5" t="s">
        <v>71979</v>
      </c>
      <c r="H649" s="6" t="s">
        <v>71980</v>
      </c>
      <c r="I649" s="7" t="s">
        <v>71981</v>
      </c>
      <c r="J649" s="13" t="s">
        <v>17</v>
      </c>
      <c r="K649" s="13"/>
      <c r="L649" s="13" t="s">
        <v>57</v>
      </c>
      <c r="M649" s="13"/>
      <c r="N649" s="13"/>
      <c r="O649" s="13"/>
      <c r="P649" s="13"/>
      <c r="Q649" s="13"/>
      <c r="R649" s="13"/>
      <c r="S649" s="13"/>
      <c r="T649" s="13"/>
      <c r="U649" s="13"/>
      <c r="V649" s="13"/>
    </row>
    <row r="650" spans="1:22" ht="13.2">
      <c r="A650" s="42" t="s">
        <v>71982</v>
      </c>
      <c r="B650" s="13" t="s">
        <v>71983</v>
      </c>
      <c r="C650" s="13" t="s">
        <v>71984</v>
      </c>
      <c r="D650" s="16" t="s">
        <v>71985</v>
      </c>
      <c r="E650" s="71" t="s">
        <v>71986</v>
      </c>
      <c r="F650" s="7" t="s">
        <v>71987</v>
      </c>
      <c r="G650" s="5" t="s">
        <v>71988</v>
      </c>
      <c r="H650" s="6" t="s">
        <v>71989</v>
      </c>
      <c r="I650" s="7" t="s">
        <v>71990</v>
      </c>
      <c r="J650" s="13" t="s">
        <v>17</v>
      </c>
      <c r="K650" s="13"/>
      <c r="L650" s="13" t="s">
        <v>57</v>
      </c>
      <c r="M650" s="13"/>
      <c r="N650" s="13"/>
      <c r="O650" s="13"/>
      <c r="P650" s="13"/>
      <c r="Q650" s="13"/>
      <c r="R650" s="13"/>
      <c r="S650" s="13"/>
      <c r="T650" s="13"/>
      <c r="U650" s="13"/>
      <c r="V650" s="13"/>
    </row>
    <row r="651" spans="1:22" ht="13.2">
      <c r="A651" s="42" t="s">
        <v>71991</v>
      </c>
      <c r="B651" s="13" t="s">
        <v>3717</v>
      </c>
      <c r="C651" s="13" t="s">
        <v>3718</v>
      </c>
      <c r="D651" s="16" t="s">
        <v>3717</v>
      </c>
      <c r="E651" s="71" t="s">
        <v>3719</v>
      </c>
      <c r="F651" s="7" t="s">
        <v>3720</v>
      </c>
      <c r="G651" s="5" t="s">
        <v>3721</v>
      </c>
      <c r="H651" s="6" t="s">
        <v>3722</v>
      </c>
      <c r="I651" s="7" t="s">
        <v>3720</v>
      </c>
      <c r="J651" s="13" t="s">
        <v>17</v>
      </c>
      <c r="K651" s="13"/>
      <c r="L651" s="13" t="s">
        <v>57</v>
      </c>
      <c r="M651" s="13"/>
      <c r="N651" s="13"/>
      <c r="O651" s="13"/>
      <c r="P651" s="13"/>
      <c r="Q651" s="13"/>
      <c r="R651" s="13"/>
      <c r="S651" s="13"/>
      <c r="T651" s="13"/>
      <c r="U651" s="13"/>
      <c r="V651" s="13"/>
    </row>
    <row r="652" spans="1:22" ht="13.2">
      <c r="A652" s="42" t="s">
        <v>71992</v>
      </c>
      <c r="B652" s="13" t="s">
        <v>20763</v>
      </c>
      <c r="C652" s="13" t="s">
        <v>20763</v>
      </c>
      <c r="D652" s="16" t="s">
        <v>20763</v>
      </c>
      <c r="E652" s="71" t="s">
        <v>20763</v>
      </c>
      <c r="F652" s="7" t="s">
        <v>20763</v>
      </c>
      <c r="G652" s="5" t="s">
        <v>20763</v>
      </c>
      <c r="H652" s="6" t="s">
        <v>20763</v>
      </c>
      <c r="I652" s="7" t="s">
        <v>20763</v>
      </c>
      <c r="J652" s="13" t="s">
        <v>17</v>
      </c>
      <c r="K652" s="13" t="s">
        <v>57</v>
      </c>
      <c r="L652" s="13" t="s">
        <v>57</v>
      </c>
      <c r="M652" s="13"/>
      <c r="N652" s="13"/>
      <c r="O652" s="13"/>
      <c r="P652" s="13"/>
      <c r="Q652" s="13"/>
      <c r="R652" s="13"/>
      <c r="S652" s="13"/>
      <c r="T652" s="13"/>
      <c r="U652" s="13"/>
      <c r="V652" s="13"/>
    </row>
    <row r="653" spans="1:22" ht="13.2">
      <c r="A653" s="42" t="s">
        <v>71993</v>
      </c>
      <c r="B653" s="13" t="s">
        <v>15375</v>
      </c>
      <c r="C653" s="13" t="s">
        <v>15375</v>
      </c>
      <c r="D653" s="16" t="s">
        <v>15376</v>
      </c>
      <c r="E653" s="71" t="s">
        <v>15376</v>
      </c>
      <c r="F653" s="7" t="s">
        <v>15375</v>
      </c>
      <c r="G653" s="5" t="s">
        <v>15364</v>
      </c>
      <c r="H653" s="6" t="s">
        <v>15377</v>
      </c>
      <c r="I653" s="7" t="s">
        <v>15375</v>
      </c>
      <c r="J653" s="13" t="s">
        <v>15360</v>
      </c>
      <c r="K653" s="13"/>
      <c r="L653" s="13" t="s">
        <v>57</v>
      </c>
      <c r="M653" s="13"/>
      <c r="N653" s="13"/>
      <c r="O653" s="13"/>
      <c r="P653" s="13"/>
      <c r="Q653" s="13"/>
      <c r="R653" s="13"/>
      <c r="S653" s="13"/>
      <c r="T653" s="13"/>
      <c r="U653" s="13"/>
      <c r="V653" s="13"/>
    </row>
    <row r="654" spans="1:22" ht="13.2">
      <c r="A654" s="42" t="s">
        <v>71994</v>
      </c>
      <c r="B654" s="13" t="s">
        <v>71995</v>
      </c>
      <c r="C654" s="13" t="s">
        <v>71996</v>
      </c>
      <c r="D654" s="16" t="s">
        <v>71997</v>
      </c>
      <c r="E654" s="71" t="s">
        <v>71998</v>
      </c>
      <c r="F654" s="7" t="s">
        <v>71999</v>
      </c>
      <c r="G654" s="5" t="s">
        <v>72000</v>
      </c>
      <c r="H654" s="6" t="s">
        <v>72001</v>
      </c>
      <c r="I654" s="7" t="s">
        <v>72002</v>
      </c>
      <c r="J654" s="13" t="s">
        <v>17</v>
      </c>
      <c r="K654" s="13"/>
      <c r="L654" s="13" t="s">
        <v>57</v>
      </c>
      <c r="M654" s="13"/>
      <c r="N654" s="13"/>
      <c r="O654" s="13"/>
      <c r="P654" s="13"/>
      <c r="Q654" s="13"/>
      <c r="R654" s="13"/>
      <c r="S654" s="13"/>
      <c r="T654" s="13"/>
      <c r="U654" s="13"/>
      <c r="V654" s="13"/>
    </row>
    <row r="655" spans="1:22" ht="13.2">
      <c r="A655" s="42" t="s">
        <v>72003</v>
      </c>
      <c r="B655" s="13" t="s">
        <v>72004</v>
      </c>
      <c r="C655" s="13" t="s">
        <v>72005</v>
      </c>
      <c r="D655" s="16" t="s">
        <v>72006</v>
      </c>
      <c r="E655" s="71" t="s">
        <v>72007</v>
      </c>
      <c r="F655" s="7" t="s">
        <v>72008</v>
      </c>
      <c r="G655" s="5" t="s">
        <v>72009</v>
      </c>
      <c r="H655" s="6" t="s">
        <v>72010</v>
      </c>
      <c r="I655" s="7" t="s">
        <v>72011</v>
      </c>
      <c r="J655" s="13" t="s">
        <v>17</v>
      </c>
      <c r="K655" s="13"/>
      <c r="L655" s="13" t="s">
        <v>57</v>
      </c>
      <c r="M655" s="13"/>
      <c r="N655" s="13"/>
      <c r="O655" s="13"/>
      <c r="P655" s="13"/>
      <c r="Q655" s="13"/>
      <c r="R655" s="13"/>
      <c r="S655" s="13"/>
      <c r="T655" s="13"/>
      <c r="U655" s="13"/>
      <c r="V655" s="13"/>
    </row>
    <row r="656" spans="1:22" ht="13.2">
      <c r="A656" s="42" t="s">
        <v>72012</v>
      </c>
      <c r="B656" s="13" t="s">
        <v>72013</v>
      </c>
      <c r="C656" s="13" t="s">
        <v>20728</v>
      </c>
      <c r="D656" s="16" t="s">
        <v>72014</v>
      </c>
      <c r="E656" s="71" t="s">
        <v>72015</v>
      </c>
      <c r="F656" s="7" t="s">
        <v>72016</v>
      </c>
      <c r="G656" s="5" t="s">
        <v>72017</v>
      </c>
      <c r="H656" s="6" t="s">
        <v>72018</v>
      </c>
      <c r="I656" s="7" t="s">
        <v>72019</v>
      </c>
      <c r="J656" s="13" t="s">
        <v>17</v>
      </c>
      <c r="K656" s="13"/>
      <c r="L656" s="13" t="s">
        <v>57</v>
      </c>
      <c r="M656" s="13"/>
      <c r="N656" s="13"/>
      <c r="O656" s="13"/>
      <c r="P656" s="13"/>
      <c r="Q656" s="13"/>
      <c r="R656" s="13"/>
      <c r="S656" s="13"/>
      <c r="T656" s="13"/>
      <c r="U656" s="13"/>
      <c r="V656" s="13"/>
    </row>
    <row r="657" spans="1:22" ht="13.2">
      <c r="A657" s="42" t="s">
        <v>72020</v>
      </c>
      <c r="B657" s="13" t="s">
        <v>13169</v>
      </c>
      <c r="C657" s="13" t="s">
        <v>13169</v>
      </c>
      <c r="D657" s="16" t="s">
        <v>13169</v>
      </c>
      <c r="E657" s="71" t="s">
        <v>13171</v>
      </c>
      <c r="F657" s="7" t="s">
        <v>13169</v>
      </c>
      <c r="G657" s="5" t="s">
        <v>13172</v>
      </c>
      <c r="H657" s="6" t="s">
        <v>13173</v>
      </c>
      <c r="I657" s="7" t="s">
        <v>13174</v>
      </c>
      <c r="J657" s="13" t="s">
        <v>17</v>
      </c>
      <c r="K657" s="13"/>
      <c r="L657" s="13" t="s">
        <v>57</v>
      </c>
      <c r="M657" s="13"/>
      <c r="N657" s="13"/>
      <c r="O657" s="13"/>
      <c r="P657" s="13"/>
      <c r="Q657" s="13"/>
      <c r="R657" s="13"/>
      <c r="S657" s="13"/>
      <c r="T657" s="13"/>
      <c r="U657" s="13"/>
      <c r="V657" s="13"/>
    </row>
    <row r="658" spans="1:22" ht="53.4">
      <c r="A658" s="42" t="s">
        <v>72021</v>
      </c>
      <c r="B658" s="25" t="s">
        <v>72022</v>
      </c>
      <c r="C658" s="13" t="s">
        <v>72023</v>
      </c>
      <c r="D658" s="16" t="s">
        <v>72024</v>
      </c>
      <c r="E658" s="17" t="s">
        <v>72025</v>
      </c>
      <c r="F658" s="7" t="s">
        <v>72026</v>
      </c>
      <c r="G658" s="5" t="s">
        <v>20785</v>
      </c>
      <c r="H658" s="6" t="s">
        <v>72027</v>
      </c>
      <c r="I658" s="7" t="s">
        <v>72028</v>
      </c>
      <c r="J658" s="13" t="s">
        <v>72029</v>
      </c>
      <c r="K658" s="13"/>
      <c r="L658" s="13" t="s">
        <v>57</v>
      </c>
      <c r="M658" s="13"/>
      <c r="N658" s="13"/>
      <c r="O658" s="13"/>
      <c r="P658" s="13"/>
      <c r="Q658" s="13"/>
      <c r="R658" s="13"/>
      <c r="S658" s="13"/>
      <c r="T658" s="13"/>
      <c r="U658" s="13"/>
      <c r="V658" s="13"/>
    </row>
    <row r="659" spans="1:22" ht="52.8">
      <c r="A659" s="42" t="s">
        <v>72030</v>
      </c>
      <c r="B659" s="13" t="s">
        <v>5444</v>
      </c>
      <c r="C659" s="13" t="s">
        <v>10082</v>
      </c>
      <c r="D659" s="16" t="s">
        <v>10016</v>
      </c>
      <c r="E659" s="71" t="s">
        <v>5447</v>
      </c>
      <c r="F659" s="7" t="s">
        <v>5447</v>
      </c>
      <c r="G659" s="5" t="s">
        <v>5449</v>
      </c>
      <c r="H659" s="6" t="s">
        <v>5450</v>
      </c>
      <c r="I659" s="7" t="s">
        <v>72031</v>
      </c>
      <c r="J659" s="13" t="s">
        <v>72032</v>
      </c>
      <c r="K659" s="13"/>
      <c r="L659" s="13" t="s">
        <v>57</v>
      </c>
      <c r="M659" s="13"/>
      <c r="N659" s="13"/>
      <c r="O659" s="13"/>
      <c r="P659" s="13"/>
      <c r="Q659" s="13"/>
      <c r="R659" s="13"/>
      <c r="S659" s="13"/>
      <c r="T659" s="13"/>
      <c r="U659" s="13"/>
      <c r="V659" s="13"/>
    </row>
    <row r="660" spans="1:22" ht="52.8">
      <c r="A660" s="42" t="s">
        <v>72033</v>
      </c>
      <c r="B660" s="13" t="s">
        <v>72034</v>
      </c>
      <c r="C660" s="13" t="s">
        <v>72035</v>
      </c>
      <c r="D660" s="16" t="s">
        <v>72036</v>
      </c>
      <c r="E660" s="71" t="s">
        <v>72037</v>
      </c>
      <c r="F660" s="7" t="s">
        <v>72038</v>
      </c>
      <c r="G660" s="5" t="s">
        <v>72039</v>
      </c>
      <c r="H660" s="6" t="s">
        <v>72040</v>
      </c>
      <c r="I660" s="7" t="s">
        <v>72041</v>
      </c>
      <c r="J660" s="13" t="s">
        <v>72032</v>
      </c>
      <c r="K660" s="13"/>
      <c r="L660" s="13" t="s">
        <v>57</v>
      </c>
      <c r="M660" s="13"/>
      <c r="N660" s="13"/>
      <c r="O660" s="13"/>
      <c r="P660" s="13"/>
      <c r="Q660" s="13"/>
      <c r="R660" s="13"/>
      <c r="S660" s="13"/>
      <c r="T660" s="13"/>
      <c r="U660" s="13"/>
      <c r="V660" s="13"/>
    </row>
    <row r="661" spans="1:22" ht="13.2">
      <c r="A661" s="42" t="s">
        <v>72042</v>
      </c>
      <c r="B661" s="13" t="s">
        <v>3717</v>
      </c>
      <c r="C661" s="13" t="s">
        <v>3718</v>
      </c>
      <c r="D661" s="16" t="s">
        <v>3717</v>
      </c>
      <c r="E661" s="71" t="s">
        <v>3719</v>
      </c>
      <c r="F661" s="7" t="s">
        <v>3720</v>
      </c>
      <c r="G661" s="5" t="s">
        <v>3721</v>
      </c>
      <c r="H661" s="6" t="s">
        <v>3722</v>
      </c>
      <c r="I661" s="7" t="s">
        <v>3720</v>
      </c>
      <c r="J661" s="13" t="s">
        <v>72043</v>
      </c>
      <c r="K661" s="13"/>
      <c r="L661" s="13" t="s">
        <v>57</v>
      </c>
      <c r="M661" s="13"/>
      <c r="N661" s="13"/>
      <c r="O661" s="13"/>
      <c r="P661" s="13"/>
      <c r="Q661" s="13"/>
      <c r="R661" s="13"/>
      <c r="S661" s="13"/>
      <c r="T661" s="13"/>
      <c r="U661" s="13"/>
      <c r="V661" s="13"/>
    </row>
    <row r="662" spans="1:22" ht="13.2">
      <c r="A662" s="42" t="s">
        <v>72044</v>
      </c>
      <c r="B662" s="13" t="s">
        <v>3732</v>
      </c>
      <c r="C662" s="13" t="s">
        <v>3732</v>
      </c>
      <c r="D662" s="16" t="s">
        <v>62561</v>
      </c>
      <c r="E662" s="71" t="s">
        <v>3734</v>
      </c>
      <c r="F662" s="7" t="s">
        <v>3735</v>
      </c>
      <c r="G662" s="5" t="s">
        <v>3736</v>
      </c>
      <c r="H662" s="6" t="s">
        <v>3737</v>
      </c>
      <c r="I662" s="7" t="s">
        <v>3738</v>
      </c>
      <c r="J662" s="13" t="s">
        <v>72045</v>
      </c>
      <c r="K662" s="13"/>
      <c r="L662" s="13" t="s">
        <v>57</v>
      </c>
      <c r="M662" s="13"/>
      <c r="N662" s="13"/>
      <c r="O662" s="13"/>
      <c r="P662" s="13"/>
      <c r="Q662" s="13"/>
      <c r="R662" s="13"/>
      <c r="S662" s="13"/>
      <c r="T662" s="13"/>
      <c r="U662" s="13"/>
      <c r="V662" s="13"/>
    </row>
    <row r="663" spans="1:22" ht="26.4">
      <c r="A663" s="42" t="s">
        <v>72046</v>
      </c>
      <c r="B663" s="13" t="s">
        <v>64827</v>
      </c>
      <c r="C663" s="13" t="s">
        <v>64827</v>
      </c>
      <c r="D663" s="16" t="s">
        <v>64828</v>
      </c>
      <c r="E663" s="71" t="s">
        <v>64829</v>
      </c>
      <c r="F663" s="7" t="s">
        <v>64827</v>
      </c>
      <c r="G663" s="5" t="s">
        <v>21442</v>
      </c>
      <c r="H663" s="6" t="s">
        <v>64831</v>
      </c>
      <c r="I663" s="7" t="s">
        <v>64832</v>
      </c>
      <c r="J663" s="13" t="s">
        <v>72047</v>
      </c>
      <c r="K663" s="13"/>
      <c r="L663" s="13" t="s">
        <v>57</v>
      </c>
      <c r="M663" s="13"/>
      <c r="N663" s="13"/>
      <c r="O663" s="13"/>
      <c r="P663" s="13"/>
      <c r="Q663" s="13"/>
      <c r="R663" s="13"/>
      <c r="S663" s="13"/>
      <c r="T663" s="13"/>
      <c r="U663" s="13"/>
      <c r="V663" s="13"/>
    </row>
    <row r="664" spans="1:22" ht="13.2">
      <c r="A664" s="42" t="s">
        <v>72048</v>
      </c>
      <c r="B664" s="13" t="s">
        <v>21446</v>
      </c>
      <c r="C664" s="13" t="s">
        <v>72049</v>
      </c>
      <c r="D664" s="16" t="s">
        <v>21448</v>
      </c>
      <c r="E664" s="71" t="s">
        <v>21449</v>
      </c>
      <c r="F664" s="7" t="s">
        <v>21450</v>
      </c>
      <c r="G664" s="5" t="s">
        <v>21451</v>
      </c>
      <c r="H664" s="6" t="s">
        <v>21452</v>
      </c>
      <c r="I664" s="7" t="s">
        <v>21453</v>
      </c>
      <c r="J664" s="13" t="s">
        <v>72050</v>
      </c>
      <c r="K664" s="13"/>
      <c r="L664" s="13" t="s">
        <v>57</v>
      </c>
      <c r="M664" s="13"/>
      <c r="N664" s="13"/>
      <c r="O664" s="13"/>
      <c r="P664" s="13"/>
      <c r="Q664" s="13"/>
      <c r="R664" s="13"/>
      <c r="S664" s="13"/>
      <c r="T664" s="13"/>
      <c r="U664" s="13"/>
      <c r="V664" s="13"/>
    </row>
    <row r="665" spans="1:22" ht="26.4">
      <c r="A665" s="42" t="s">
        <v>72051</v>
      </c>
      <c r="B665" s="13" t="s">
        <v>1772</v>
      </c>
      <c r="C665" s="13" t="s">
        <v>1772</v>
      </c>
      <c r="D665" s="16" t="s">
        <v>1773</v>
      </c>
      <c r="E665" s="71" t="s">
        <v>1774</v>
      </c>
      <c r="F665" s="7" t="s">
        <v>1774</v>
      </c>
      <c r="G665" s="5" t="s">
        <v>1775</v>
      </c>
      <c r="H665" s="6" t="s">
        <v>21455</v>
      </c>
      <c r="I665" s="7" t="s">
        <v>1774</v>
      </c>
      <c r="J665" s="13" t="s">
        <v>72052</v>
      </c>
      <c r="K665" s="13"/>
      <c r="L665" s="13" t="s">
        <v>57</v>
      </c>
      <c r="M665" s="13"/>
      <c r="N665" s="13"/>
      <c r="O665" s="13"/>
      <c r="P665" s="13"/>
      <c r="Q665" s="13"/>
      <c r="R665" s="13"/>
      <c r="S665" s="13"/>
      <c r="T665" s="13"/>
      <c r="U665" s="13"/>
      <c r="V665" s="13"/>
    </row>
    <row r="666" spans="1:22" ht="39.6">
      <c r="A666" s="42" t="s">
        <v>72053</v>
      </c>
      <c r="B666" s="13" t="s">
        <v>20761</v>
      </c>
      <c r="C666" s="13" t="s">
        <v>20761</v>
      </c>
      <c r="D666" s="16" t="s">
        <v>20757</v>
      </c>
      <c r="E666" s="71" t="s">
        <v>21457</v>
      </c>
      <c r="F666" s="7" t="s">
        <v>21458</v>
      </c>
      <c r="G666" s="5" t="s">
        <v>72054</v>
      </c>
      <c r="H666" s="6" t="s">
        <v>20760</v>
      </c>
      <c r="I666" s="7" t="s">
        <v>21460</v>
      </c>
      <c r="J666" s="13" t="s">
        <v>72055</v>
      </c>
      <c r="K666" s="13"/>
      <c r="L666" s="13" t="s">
        <v>57</v>
      </c>
      <c r="M666" s="13"/>
      <c r="N666" s="13"/>
      <c r="O666" s="13"/>
      <c r="P666" s="13"/>
      <c r="Q666" s="13"/>
      <c r="R666" s="13"/>
      <c r="S666" s="13"/>
      <c r="T666" s="13"/>
      <c r="U666" s="13"/>
      <c r="V666" s="13"/>
    </row>
    <row r="667" spans="1:22" ht="26.4">
      <c r="A667" s="42" t="s">
        <v>72056</v>
      </c>
      <c r="B667" s="13" t="s">
        <v>60950</v>
      </c>
      <c r="C667" s="13" t="s">
        <v>60951</v>
      </c>
      <c r="D667" s="16" t="s">
        <v>60952</v>
      </c>
      <c r="E667" s="71" t="s">
        <v>60953</v>
      </c>
      <c r="F667" s="7" t="s">
        <v>60954</v>
      </c>
      <c r="G667" s="5" t="s">
        <v>13009</v>
      </c>
      <c r="H667" s="6" t="s">
        <v>72057</v>
      </c>
      <c r="I667" s="7" t="s">
        <v>72058</v>
      </c>
      <c r="J667" s="13" t="s">
        <v>72059</v>
      </c>
      <c r="K667" s="13"/>
      <c r="L667" s="13" t="s">
        <v>57</v>
      </c>
      <c r="M667" s="13"/>
      <c r="N667" s="13"/>
      <c r="O667" s="13"/>
      <c r="P667" s="13"/>
      <c r="Q667" s="13"/>
      <c r="R667" s="13"/>
      <c r="S667" s="13"/>
      <c r="T667" s="13"/>
      <c r="U667" s="13"/>
      <c r="V667" s="13"/>
    </row>
    <row r="668" spans="1:22" ht="13.2">
      <c r="A668" s="42" t="s">
        <v>72060</v>
      </c>
      <c r="B668" s="13" t="s">
        <v>71859</v>
      </c>
      <c r="C668" s="13" t="s">
        <v>71859</v>
      </c>
      <c r="D668" s="16" t="s">
        <v>71859</v>
      </c>
      <c r="E668" s="71" t="s">
        <v>71859</v>
      </c>
      <c r="F668" s="7" t="s">
        <v>71859</v>
      </c>
      <c r="G668" s="5" t="s">
        <v>71859</v>
      </c>
      <c r="H668" s="6" t="s">
        <v>71859</v>
      </c>
      <c r="I668" s="7" t="s">
        <v>71859</v>
      </c>
      <c r="J668" s="13" t="s">
        <v>17</v>
      </c>
      <c r="K668" s="13" t="s">
        <v>57</v>
      </c>
      <c r="L668" s="13" t="s">
        <v>57</v>
      </c>
      <c r="M668" s="13"/>
      <c r="N668" s="13"/>
      <c r="O668" s="13"/>
      <c r="P668" s="13"/>
      <c r="Q668" s="13"/>
      <c r="R668" s="13"/>
      <c r="S668" s="13"/>
      <c r="T668" s="13"/>
      <c r="U668" s="13"/>
      <c r="V668" s="13"/>
    </row>
    <row r="669" spans="1:22" ht="13.2">
      <c r="A669" s="42" t="s">
        <v>72061</v>
      </c>
      <c r="B669" s="13" t="s">
        <v>72062</v>
      </c>
      <c r="C669" s="13" t="s">
        <v>72062</v>
      </c>
      <c r="D669" s="16" t="s">
        <v>72062</v>
      </c>
      <c r="E669" s="71" t="s">
        <v>72062</v>
      </c>
      <c r="F669" s="7" t="s">
        <v>72062</v>
      </c>
      <c r="G669" s="5" t="s">
        <v>72062</v>
      </c>
      <c r="H669" s="6" t="s">
        <v>72062</v>
      </c>
      <c r="I669" s="7" t="s">
        <v>72062</v>
      </c>
      <c r="J669" s="13" t="s">
        <v>17</v>
      </c>
      <c r="K669" s="13" t="s">
        <v>57</v>
      </c>
      <c r="L669" s="13" t="s">
        <v>57</v>
      </c>
      <c r="M669" s="13"/>
      <c r="N669" s="13"/>
      <c r="O669" s="13"/>
      <c r="P669" s="13"/>
      <c r="Q669" s="13"/>
      <c r="R669" s="13"/>
      <c r="S669" s="13"/>
      <c r="T669" s="13"/>
      <c r="U669" s="13"/>
      <c r="V669" s="13"/>
    </row>
    <row r="670" spans="1:22" ht="13.2">
      <c r="A670" s="42" t="s">
        <v>72063</v>
      </c>
      <c r="B670" s="46" t="s">
        <v>72064</v>
      </c>
      <c r="C670" s="46" t="s">
        <v>72065</v>
      </c>
      <c r="D670" s="46" t="s">
        <v>72066</v>
      </c>
      <c r="E670" s="46" t="s">
        <v>72067</v>
      </c>
      <c r="F670" s="46" t="s">
        <v>72068</v>
      </c>
      <c r="G670" s="47" t="s">
        <v>71832</v>
      </c>
      <c r="H670" s="6" t="s">
        <v>72069</v>
      </c>
      <c r="I670" s="7" t="s">
        <v>72070</v>
      </c>
      <c r="J670" s="13"/>
      <c r="K670" s="13"/>
      <c r="L670" s="13"/>
      <c r="M670" s="13"/>
      <c r="N670" s="13"/>
      <c r="O670" s="13"/>
      <c r="P670" s="13"/>
      <c r="Q670" s="13"/>
      <c r="R670" s="13"/>
      <c r="S670" s="13"/>
      <c r="T670" s="13"/>
      <c r="U670" s="13"/>
      <c r="V670" s="13"/>
    </row>
    <row r="671" spans="1:22" ht="26.4">
      <c r="A671" s="42" t="s">
        <v>72071</v>
      </c>
      <c r="B671" s="13" t="s">
        <v>72072</v>
      </c>
      <c r="C671" s="13" t="s">
        <v>72072</v>
      </c>
      <c r="D671" s="13" t="s">
        <v>72072</v>
      </c>
      <c r="E671" s="13" t="s">
        <v>72072</v>
      </c>
      <c r="F671" s="13" t="s">
        <v>72072</v>
      </c>
      <c r="G671" s="5" t="s">
        <v>72072</v>
      </c>
      <c r="H671" s="6" t="s">
        <v>72072</v>
      </c>
      <c r="I671" s="7" t="s">
        <v>72072</v>
      </c>
      <c r="J671" s="13"/>
      <c r="K671" s="13"/>
      <c r="L671" s="13"/>
      <c r="M671" s="13"/>
      <c r="N671" s="13"/>
      <c r="O671" s="13"/>
      <c r="P671" s="13"/>
      <c r="Q671" s="13"/>
      <c r="R671" s="13"/>
      <c r="S671" s="13"/>
      <c r="T671" s="13"/>
      <c r="U671" s="13"/>
      <c r="V671" s="13"/>
    </row>
    <row r="672" spans="1:22" ht="26.4">
      <c r="A672" s="42" t="s">
        <v>72073</v>
      </c>
      <c r="B672" s="13" t="s">
        <v>72072</v>
      </c>
      <c r="C672" s="13" t="s">
        <v>72072</v>
      </c>
      <c r="D672" s="13" t="s">
        <v>72072</v>
      </c>
      <c r="E672" s="13" t="s">
        <v>72072</v>
      </c>
      <c r="F672" s="13" t="s">
        <v>72072</v>
      </c>
      <c r="G672" s="5" t="s">
        <v>72072</v>
      </c>
      <c r="H672" s="6" t="s">
        <v>72072</v>
      </c>
      <c r="I672" s="7" t="s">
        <v>72072</v>
      </c>
      <c r="J672" s="13"/>
      <c r="K672" s="13"/>
      <c r="L672" s="13"/>
      <c r="M672" s="13"/>
      <c r="N672" s="13"/>
      <c r="O672" s="13"/>
      <c r="P672" s="13"/>
      <c r="Q672" s="13"/>
      <c r="R672" s="13"/>
      <c r="S672" s="13"/>
      <c r="T672" s="13"/>
      <c r="U672" s="13"/>
      <c r="V672" s="13"/>
    </row>
    <row r="673" spans="1:22" ht="52.8">
      <c r="A673" s="42" t="s">
        <v>72074</v>
      </c>
      <c r="B673" s="13" t="s">
        <v>72075</v>
      </c>
      <c r="C673" s="13" t="s">
        <v>72076</v>
      </c>
      <c r="D673" s="16" t="s">
        <v>72077</v>
      </c>
      <c r="E673" s="71" t="s">
        <v>72078</v>
      </c>
      <c r="F673" s="7" t="s">
        <v>72079</v>
      </c>
      <c r="G673" s="5" t="s">
        <v>71713</v>
      </c>
      <c r="H673" s="6" t="s">
        <v>72080</v>
      </c>
      <c r="I673" s="7" t="s">
        <v>72081</v>
      </c>
      <c r="J673" s="13" t="s">
        <v>72032</v>
      </c>
      <c r="K673" s="13"/>
      <c r="L673" s="13" t="s">
        <v>57</v>
      </c>
      <c r="M673" s="13"/>
      <c r="N673" s="13"/>
      <c r="O673" s="13"/>
      <c r="P673" s="13"/>
      <c r="Q673" s="13"/>
      <c r="R673" s="13"/>
      <c r="S673" s="13"/>
      <c r="T673" s="13"/>
      <c r="U673" s="13"/>
      <c r="V673" s="13"/>
    </row>
    <row r="674" spans="1:22" ht="13.2">
      <c r="A674" s="18" t="s">
        <v>72082</v>
      </c>
      <c r="B674" s="13" t="s">
        <v>72083</v>
      </c>
      <c r="C674" s="13" t="s">
        <v>72083</v>
      </c>
      <c r="D674" s="16" t="s">
        <v>72083</v>
      </c>
      <c r="E674" s="71" t="s">
        <v>72083</v>
      </c>
      <c r="F674" s="7" t="s">
        <v>72083</v>
      </c>
      <c r="G674" s="5" t="s">
        <v>72083</v>
      </c>
      <c r="H674" s="6" t="s">
        <v>72083</v>
      </c>
      <c r="I674" s="7" t="s">
        <v>72083</v>
      </c>
      <c r="J674" s="13" t="s">
        <v>17</v>
      </c>
      <c r="K674" s="13" t="s">
        <v>57</v>
      </c>
      <c r="L674" s="13" t="s">
        <v>57</v>
      </c>
      <c r="M674" s="13"/>
      <c r="N674" s="13"/>
      <c r="O674" s="13"/>
      <c r="P674" s="13"/>
      <c r="Q674" s="13"/>
      <c r="R674" s="13"/>
      <c r="S674" s="13"/>
      <c r="T674" s="13"/>
      <c r="U674" s="13"/>
      <c r="V674" s="13"/>
    </row>
    <row r="675" spans="1:22" ht="13.2">
      <c r="A675" s="18" t="s">
        <v>72084</v>
      </c>
      <c r="B675" s="13" t="s">
        <v>72085</v>
      </c>
      <c r="C675" s="13" t="s">
        <v>72085</v>
      </c>
      <c r="D675" s="16" t="s">
        <v>72085</v>
      </c>
      <c r="E675" s="71" t="s">
        <v>72085</v>
      </c>
      <c r="F675" s="7" t="s">
        <v>72085</v>
      </c>
      <c r="G675" s="5" t="s">
        <v>72085</v>
      </c>
      <c r="H675" s="6" t="s">
        <v>72085</v>
      </c>
      <c r="I675" s="7" t="s">
        <v>72085</v>
      </c>
      <c r="J675" s="13" t="s">
        <v>17</v>
      </c>
      <c r="K675" s="13" t="s">
        <v>57</v>
      </c>
      <c r="L675" s="13" t="s">
        <v>57</v>
      </c>
      <c r="M675" s="13"/>
      <c r="N675" s="13"/>
      <c r="O675" s="13"/>
      <c r="P675" s="13"/>
      <c r="Q675" s="13"/>
      <c r="R675" s="13"/>
      <c r="S675" s="13"/>
      <c r="T675" s="13"/>
      <c r="U675" s="13"/>
      <c r="V675" s="13"/>
    </row>
    <row r="676" spans="1:22" ht="13.2">
      <c r="A676" s="18" t="s">
        <v>72086</v>
      </c>
      <c r="B676" s="13" t="s">
        <v>72087</v>
      </c>
      <c r="C676" s="13" t="s">
        <v>72087</v>
      </c>
      <c r="D676" s="16" t="s">
        <v>72087</v>
      </c>
      <c r="E676" s="71" t="s">
        <v>72087</v>
      </c>
      <c r="F676" s="7" t="s">
        <v>72087</v>
      </c>
      <c r="G676" s="5" t="s">
        <v>72087</v>
      </c>
      <c r="H676" s="6" t="s">
        <v>72087</v>
      </c>
      <c r="I676" s="7" t="s">
        <v>72087</v>
      </c>
      <c r="J676" s="13" t="s">
        <v>17</v>
      </c>
      <c r="K676" s="13" t="s">
        <v>57</v>
      </c>
      <c r="L676" s="13" t="s">
        <v>57</v>
      </c>
      <c r="M676" s="13"/>
      <c r="N676" s="13"/>
      <c r="O676" s="13"/>
      <c r="P676" s="13"/>
      <c r="Q676" s="13"/>
      <c r="R676" s="13"/>
      <c r="S676" s="13"/>
      <c r="T676" s="13"/>
      <c r="U676" s="13"/>
      <c r="V676" s="13"/>
    </row>
    <row r="677" spans="1:22" ht="13.2">
      <c r="A677" s="18" t="s">
        <v>72088</v>
      </c>
      <c r="B677" s="13" t="s">
        <v>72089</v>
      </c>
      <c r="C677" s="13" t="s">
        <v>72089</v>
      </c>
      <c r="D677" s="16" t="s">
        <v>72089</v>
      </c>
      <c r="E677" s="71" t="s">
        <v>72089</v>
      </c>
      <c r="F677" s="7" t="s">
        <v>72089</v>
      </c>
      <c r="G677" s="5" t="s">
        <v>72089</v>
      </c>
      <c r="H677" s="6" t="s">
        <v>72089</v>
      </c>
      <c r="I677" s="7" t="s">
        <v>72089</v>
      </c>
      <c r="J677" s="13" t="s">
        <v>17</v>
      </c>
      <c r="K677" s="13" t="s">
        <v>57</v>
      </c>
      <c r="L677" s="13" t="s">
        <v>57</v>
      </c>
      <c r="M677" s="13"/>
      <c r="N677" s="13"/>
      <c r="O677" s="13"/>
      <c r="P677" s="13"/>
      <c r="Q677" s="13"/>
      <c r="R677" s="13"/>
      <c r="S677" s="13"/>
      <c r="T677" s="13"/>
      <c r="U677" s="13"/>
      <c r="V677" s="13"/>
    </row>
    <row r="678" spans="1:22" ht="13.2">
      <c r="A678" s="18" t="s">
        <v>72090</v>
      </c>
      <c r="B678" s="13" t="s">
        <v>72091</v>
      </c>
      <c r="C678" s="13" t="s">
        <v>72091</v>
      </c>
      <c r="D678" s="16" t="s">
        <v>72091</v>
      </c>
      <c r="E678" s="71" t="s">
        <v>72091</v>
      </c>
      <c r="F678" s="7" t="s">
        <v>72091</v>
      </c>
      <c r="G678" s="5" t="s">
        <v>72091</v>
      </c>
      <c r="H678" s="6" t="s">
        <v>72091</v>
      </c>
      <c r="I678" s="7" t="s">
        <v>72091</v>
      </c>
      <c r="J678" s="13" t="s">
        <v>17</v>
      </c>
      <c r="K678" s="13" t="s">
        <v>57</v>
      </c>
      <c r="L678" s="13" t="s">
        <v>57</v>
      </c>
      <c r="M678" s="13"/>
      <c r="N678" s="13"/>
      <c r="O678" s="13"/>
      <c r="P678" s="13"/>
      <c r="Q678" s="13"/>
      <c r="R678" s="13"/>
      <c r="S678" s="13"/>
      <c r="T678" s="13"/>
      <c r="U678" s="13"/>
      <c r="V678" s="13"/>
    </row>
    <row r="679" spans="1:22" ht="13.2">
      <c r="A679" s="18" t="s">
        <v>72092</v>
      </c>
      <c r="B679" s="13" t="s">
        <v>72093</v>
      </c>
      <c r="C679" s="13" t="s">
        <v>72093</v>
      </c>
      <c r="D679" s="16" t="s">
        <v>72093</v>
      </c>
      <c r="E679" s="71" t="s">
        <v>72093</v>
      </c>
      <c r="F679" s="7" t="s">
        <v>72093</v>
      </c>
      <c r="G679" s="5" t="s">
        <v>72093</v>
      </c>
      <c r="H679" s="6" t="s">
        <v>72093</v>
      </c>
      <c r="I679" s="7" t="s">
        <v>72093</v>
      </c>
      <c r="J679" s="13" t="s">
        <v>17</v>
      </c>
      <c r="K679" s="13" t="s">
        <v>57</v>
      </c>
      <c r="L679" s="13" t="s">
        <v>57</v>
      </c>
      <c r="M679" s="13"/>
      <c r="N679" s="13"/>
      <c r="O679" s="13"/>
      <c r="P679" s="13"/>
      <c r="Q679" s="13"/>
      <c r="R679" s="13"/>
      <c r="S679" s="13"/>
      <c r="T679" s="13"/>
      <c r="U679" s="13"/>
      <c r="V679" s="13"/>
    </row>
    <row r="680" spans="1:22" ht="13.2">
      <c r="A680" s="18" t="s">
        <v>72094</v>
      </c>
      <c r="B680" s="13" t="s">
        <v>72095</v>
      </c>
      <c r="C680" s="13" t="s">
        <v>72095</v>
      </c>
      <c r="D680" s="16" t="s">
        <v>72095</v>
      </c>
      <c r="E680" s="71" t="s">
        <v>72095</v>
      </c>
      <c r="F680" s="7" t="s">
        <v>72095</v>
      </c>
      <c r="G680" s="5" t="s">
        <v>72095</v>
      </c>
      <c r="H680" s="6" t="s">
        <v>72095</v>
      </c>
      <c r="I680" s="7" t="s">
        <v>72095</v>
      </c>
      <c r="J680" s="13" t="s">
        <v>17</v>
      </c>
      <c r="K680" s="13" t="s">
        <v>57</v>
      </c>
      <c r="L680" s="13" t="s">
        <v>57</v>
      </c>
      <c r="M680" s="13"/>
      <c r="N680" s="13"/>
      <c r="O680" s="13"/>
      <c r="P680" s="13"/>
      <c r="Q680" s="13"/>
      <c r="R680" s="13"/>
      <c r="S680" s="13"/>
      <c r="T680" s="13"/>
      <c r="U680" s="13"/>
      <c r="V680" s="13"/>
    </row>
    <row r="681" spans="1:22" ht="13.2">
      <c r="A681" s="18" t="s">
        <v>72096</v>
      </c>
      <c r="B681" s="13" t="s">
        <v>72097</v>
      </c>
      <c r="C681" s="13" t="s">
        <v>72097</v>
      </c>
      <c r="D681" s="16" t="s">
        <v>72097</v>
      </c>
      <c r="E681" s="71" t="s">
        <v>72097</v>
      </c>
      <c r="F681" s="7" t="s">
        <v>72097</v>
      </c>
      <c r="G681" s="5" t="s">
        <v>72097</v>
      </c>
      <c r="H681" s="6" t="s">
        <v>72097</v>
      </c>
      <c r="I681" s="7" t="s">
        <v>72097</v>
      </c>
      <c r="J681" s="13" t="s">
        <v>17</v>
      </c>
      <c r="K681" s="13" t="s">
        <v>57</v>
      </c>
      <c r="L681" s="13" t="s">
        <v>57</v>
      </c>
      <c r="M681" s="13"/>
      <c r="N681" s="13"/>
      <c r="O681" s="13"/>
      <c r="P681" s="13"/>
      <c r="Q681" s="13"/>
      <c r="R681" s="13"/>
      <c r="S681" s="13"/>
      <c r="T681" s="13"/>
      <c r="U681" s="13"/>
      <c r="V681" s="13"/>
    </row>
    <row r="682" spans="1:22" ht="13.2">
      <c r="A682" s="18" t="s">
        <v>72098</v>
      </c>
      <c r="B682" s="13" t="s">
        <v>72099</v>
      </c>
      <c r="C682" s="13" t="s">
        <v>72099</v>
      </c>
      <c r="D682" s="16" t="s">
        <v>72099</v>
      </c>
      <c r="E682" s="71" t="s">
        <v>72099</v>
      </c>
      <c r="F682" s="7" t="s">
        <v>72099</v>
      </c>
      <c r="G682" s="5" t="s">
        <v>72099</v>
      </c>
      <c r="H682" s="6" t="s">
        <v>72099</v>
      </c>
      <c r="I682" s="7" t="s">
        <v>72099</v>
      </c>
      <c r="J682" s="13" t="s">
        <v>17</v>
      </c>
      <c r="K682" s="13" t="s">
        <v>57</v>
      </c>
      <c r="L682" s="13" t="s">
        <v>57</v>
      </c>
      <c r="M682" s="13"/>
      <c r="N682" s="13"/>
      <c r="O682" s="13"/>
      <c r="P682" s="13"/>
      <c r="Q682" s="13"/>
      <c r="R682" s="13"/>
      <c r="S682" s="13"/>
      <c r="T682" s="13"/>
      <c r="U682" s="13"/>
      <c r="V682" s="13"/>
    </row>
    <row r="683" spans="1:22" ht="13.2">
      <c r="A683" s="18" t="s">
        <v>72100</v>
      </c>
      <c r="B683" s="13" t="s">
        <v>72101</v>
      </c>
      <c r="C683" s="13" t="s">
        <v>72101</v>
      </c>
      <c r="D683" s="16" t="s">
        <v>72101</v>
      </c>
      <c r="E683" s="71" t="s">
        <v>72101</v>
      </c>
      <c r="F683" s="7" t="s">
        <v>72101</v>
      </c>
      <c r="G683" s="5" t="s">
        <v>72101</v>
      </c>
      <c r="H683" s="6" t="s">
        <v>72101</v>
      </c>
      <c r="I683" s="7" t="s">
        <v>72101</v>
      </c>
      <c r="J683" s="13" t="s">
        <v>17</v>
      </c>
      <c r="K683" s="13" t="s">
        <v>57</v>
      </c>
      <c r="L683" s="13" t="s">
        <v>57</v>
      </c>
      <c r="M683" s="13"/>
      <c r="N683" s="13"/>
      <c r="O683" s="13"/>
      <c r="P683" s="13"/>
      <c r="Q683" s="13"/>
      <c r="R683" s="13"/>
      <c r="S683" s="13"/>
      <c r="T683" s="13"/>
      <c r="U683" s="13"/>
      <c r="V683" s="13"/>
    </row>
    <row r="684" spans="1:22" ht="39.6">
      <c r="A684" s="18" t="s">
        <v>72102</v>
      </c>
      <c r="B684" s="13" t="s">
        <v>72103</v>
      </c>
      <c r="C684" s="13" t="s">
        <v>72103</v>
      </c>
      <c r="D684" s="13" t="s">
        <v>72103</v>
      </c>
      <c r="E684" s="13" t="s">
        <v>72103</v>
      </c>
      <c r="F684" s="13" t="s">
        <v>72103</v>
      </c>
      <c r="G684" s="5" t="s">
        <v>72103</v>
      </c>
      <c r="H684" s="6" t="s">
        <v>72103</v>
      </c>
      <c r="I684" s="7" t="s">
        <v>72103</v>
      </c>
      <c r="J684" s="13"/>
      <c r="K684" s="13"/>
      <c r="L684" s="13"/>
      <c r="M684" s="13"/>
      <c r="N684" s="13"/>
      <c r="O684" s="13"/>
      <c r="P684" s="13"/>
      <c r="Q684" s="13"/>
      <c r="R684" s="13"/>
      <c r="S684" s="13"/>
      <c r="T684" s="13"/>
      <c r="U684" s="13"/>
      <c r="V684" s="13"/>
    </row>
    <row r="685" spans="1:22" ht="13.2">
      <c r="A685" s="18" t="s">
        <v>72104</v>
      </c>
      <c r="B685" s="13" t="s">
        <v>72105</v>
      </c>
      <c r="C685" s="13" t="s">
        <v>72105</v>
      </c>
      <c r="D685" s="16" t="s">
        <v>72105</v>
      </c>
      <c r="E685" s="71" t="s">
        <v>72105</v>
      </c>
      <c r="F685" s="7" t="s">
        <v>72105</v>
      </c>
      <c r="G685" s="5" t="s">
        <v>72105</v>
      </c>
      <c r="H685" s="6" t="s">
        <v>72105</v>
      </c>
      <c r="I685" s="7" t="s">
        <v>72105</v>
      </c>
      <c r="J685" s="13" t="s">
        <v>17</v>
      </c>
      <c r="K685" s="13" t="s">
        <v>57</v>
      </c>
      <c r="L685" s="13" t="s">
        <v>57</v>
      </c>
      <c r="M685" s="13"/>
      <c r="N685" s="13"/>
      <c r="O685" s="13"/>
      <c r="P685" s="13"/>
      <c r="Q685" s="13"/>
      <c r="R685" s="13"/>
      <c r="S685" s="13"/>
      <c r="T685" s="13"/>
      <c r="U685" s="13"/>
      <c r="V685" s="13"/>
    </row>
    <row r="686" spans="1:22" ht="39.6">
      <c r="A686" s="18" t="s">
        <v>72106</v>
      </c>
      <c r="B686" s="13" t="s">
        <v>72107</v>
      </c>
      <c r="C686" s="13" t="s">
        <v>72107</v>
      </c>
      <c r="D686" s="13" t="s">
        <v>72107</v>
      </c>
      <c r="E686" s="13" t="s">
        <v>72107</v>
      </c>
      <c r="F686" s="13" t="s">
        <v>72107</v>
      </c>
      <c r="G686" s="5" t="s">
        <v>72107</v>
      </c>
      <c r="H686" s="6" t="s">
        <v>72107</v>
      </c>
      <c r="I686" s="7" t="s">
        <v>72107</v>
      </c>
      <c r="J686" s="13"/>
      <c r="K686" s="13"/>
      <c r="L686" s="13"/>
      <c r="M686" s="13"/>
      <c r="N686" s="13"/>
      <c r="O686" s="13"/>
      <c r="P686" s="13"/>
      <c r="Q686" s="13"/>
      <c r="R686" s="13"/>
      <c r="S686" s="13"/>
      <c r="T686" s="13"/>
      <c r="U686" s="13"/>
      <c r="V686" s="13"/>
    </row>
    <row r="687" spans="1:22" ht="13.2">
      <c r="A687" s="18" t="s">
        <v>72108</v>
      </c>
      <c r="B687" s="13" t="s">
        <v>72109</v>
      </c>
      <c r="C687" s="13" t="s">
        <v>72109</v>
      </c>
      <c r="D687" s="16" t="s">
        <v>72109</v>
      </c>
      <c r="E687" s="71" t="s">
        <v>72109</v>
      </c>
      <c r="F687" s="7" t="s">
        <v>72109</v>
      </c>
      <c r="G687" s="5" t="s">
        <v>72109</v>
      </c>
      <c r="H687" s="6" t="s">
        <v>72109</v>
      </c>
      <c r="I687" s="7" t="s">
        <v>72109</v>
      </c>
      <c r="J687" s="13" t="s">
        <v>17</v>
      </c>
      <c r="K687" s="13" t="s">
        <v>57</v>
      </c>
      <c r="L687" s="13" t="s">
        <v>57</v>
      </c>
      <c r="M687" s="13"/>
      <c r="N687" s="13"/>
      <c r="O687" s="13"/>
      <c r="P687" s="13"/>
      <c r="Q687" s="13"/>
      <c r="R687" s="13"/>
      <c r="S687" s="13"/>
      <c r="T687" s="13"/>
      <c r="U687" s="13"/>
      <c r="V687" s="13"/>
    </row>
    <row r="688" spans="1:22" ht="13.2">
      <c r="A688" s="18" t="s">
        <v>72110</v>
      </c>
      <c r="B688" s="13" t="s">
        <v>72111</v>
      </c>
      <c r="C688" s="13" t="s">
        <v>72111</v>
      </c>
      <c r="D688" s="16" t="s">
        <v>72111</v>
      </c>
      <c r="E688" s="71" t="s">
        <v>72111</v>
      </c>
      <c r="F688" s="7" t="s">
        <v>72111</v>
      </c>
      <c r="G688" s="5" t="s">
        <v>72111</v>
      </c>
      <c r="H688" s="6" t="s">
        <v>72111</v>
      </c>
      <c r="I688" s="7" t="s">
        <v>72111</v>
      </c>
      <c r="J688" s="13" t="s">
        <v>17</v>
      </c>
      <c r="K688" s="13" t="s">
        <v>57</v>
      </c>
      <c r="L688" s="13" t="s">
        <v>57</v>
      </c>
      <c r="M688" s="13"/>
      <c r="N688" s="13"/>
      <c r="O688" s="13"/>
      <c r="P688" s="13"/>
      <c r="Q688" s="13"/>
      <c r="R688" s="13"/>
      <c r="S688" s="13"/>
      <c r="T688" s="13"/>
      <c r="U688" s="13"/>
      <c r="V688" s="13"/>
    </row>
    <row r="689" spans="1:22" ht="13.2">
      <c r="A689" s="18" t="s">
        <v>72112</v>
      </c>
      <c r="B689" s="13" t="s">
        <v>72113</v>
      </c>
      <c r="C689" s="13" t="s">
        <v>72113</v>
      </c>
      <c r="D689" s="16" t="s">
        <v>72113</v>
      </c>
      <c r="E689" s="71" t="s">
        <v>72113</v>
      </c>
      <c r="F689" s="7" t="s">
        <v>72113</v>
      </c>
      <c r="G689" s="5" t="s">
        <v>72113</v>
      </c>
      <c r="H689" s="6" t="s">
        <v>72113</v>
      </c>
      <c r="I689" s="7" t="s">
        <v>72113</v>
      </c>
      <c r="J689" s="13" t="s">
        <v>17</v>
      </c>
      <c r="K689" s="13" t="s">
        <v>57</v>
      </c>
      <c r="L689" s="13" t="s">
        <v>57</v>
      </c>
      <c r="M689" s="13"/>
      <c r="N689" s="13"/>
      <c r="O689" s="13"/>
      <c r="P689" s="13"/>
      <c r="Q689" s="13"/>
      <c r="R689" s="13"/>
      <c r="S689" s="13"/>
      <c r="T689" s="13"/>
      <c r="U689" s="13"/>
      <c r="V689" s="13"/>
    </row>
    <row r="690" spans="1:22" ht="13.2">
      <c r="A690" s="18" t="s">
        <v>72114</v>
      </c>
      <c r="B690" s="13" t="s">
        <v>72115</v>
      </c>
      <c r="C690" s="13" t="s">
        <v>72115</v>
      </c>
      <c r="D690" s="16" t="s">
        <v>72115</v>
      </c>
      <c r="E690" s="71" t="s">
        <v>72115</v>
      </c>
      <c r="F690" s="7" t="s">
        <v>72115</v>
      </c>
      <c r="G690" s="5" t="s">
        <v>72115</v>
      </c>
      <c r="H690" s="6" t="s">
        <v>72115</v>
      </c>
      <c r="I690" s="7" t="s">
        <v>72115</v>
      </c>
      <c r="J690" s="13" t="s">
        <v>17</v>
      </c>
      <c r="K690" s="13" t="s">
        <v>57</v>
      </c>
      <c r="L690" s="13" t="s">
        <v>57</v>
      </c>
      <c r="M690" s="13"/>
      <c r="N690" s="13"/>
      <c r="O690" s="13"/>
      <c r="P690" s="13"/>
      <c r="Q690" s="13"/>
      <c r="R690" s="13"/>
      <c r="S690" s="13"/>
      <c r="T690" s="13"/>
      <c r="U690" s="13"/>
      <c r="V690" s="13"/>
    </row>
    <row r="691" spans="1:22" ht="13.2">
      <c r="A691" s="18" t="s">
        <v>72116</v>
      </c>
      <c r="B691" s="13" t="s">
        <v>72117</v>
      </c>
      <c r="C691" s="13" t="s">
        <v>72117</v>
      </c>
      <c r="D691" s="16" t="s">
        <v>72117</v>
      </c>
      <c r="E691" s="71" t="s">
        <v>72117</v>
      </c>
      <c r="F691" s="7" t="s">
        <v>72117</v>
      </c>
      <c r="G691" s="5" t="s">
        <v>72117</v>
      </c>
      <c r="H691" s="6" t="s">
        <v>72117</v>
      </c>
      <c r="I691" s="7" t="s">
        <v>72117</v>
      </c>
      <c r="J691" s="13" t="s">
        <v>17</v>
      </c>
      <c r="K691" s="13" t="s">
        <v>57</v>
      </c>
      <c r="L691" s="13" t="s">
        <v>57</v>
      </c>
      <c r="M691" s="13"/>
      <c r="N691" s="13"/>
      <c r="O691" s="13"/>
      <c r="P691" s="13"/>
      <c r="Q691" s="13"/>
      <c r="R691" s="13"/>
      <c r="S691" s="13"/>
      <c r="T691" s="13"/>
      <c r="U691" s="13"/>
      <c r="V691" s="13"/>
    </row>
    <row r="692" spans="1:22" ht="13.2">
      <c r="A692" s="18" t="s">
        <v>72118</v>
      </c>
      <c r="B692" s="13" t="s">
        <v>72119</v>
      </c>
      <c r="C692" s="13" t="s">
        <v>72119</v>
      </c>
      <c r="D692" s="16" t="s">
        <v>72119</v>
      </c>
      <c r="E692" s="71" t="s">
        <v>72119</v>
      </c>
      <c r="F692" s="7" t="s">
        <v>72119</v>
      </c>
      <c r="G692" s="5" t="s">
        <v>72119</v>
      </c>
      <c r="H692" s="6" t="s">
        <v>72119</v>
      </c>
      <c r="I692" s="7" t="s">
        <v>72119</v>
      </c>
      <c r="J692" s="13" t="s">
        <v>17</v>
      </c>
      <c r="K692" s="13" t="s">
        <v>57</v>
      </c>
      <c r="L692" s="13" t="s">
        <v>57</v>
      </c>
      <c r="M692" s="13"/>
      <c r="N692" s="13"/>
      <c r="O692" s="13"/>
      <c r="P692" s="13"/>
      <c r="Q692" s="13"/>
      <c r="R692" s="13"/>
      <c r="S692" s="13"/>
      <c r="T692" s="13"/>
      <c r="U692" s="13"/>
      <c r="V692" s="13"/>
    </row>
    <row r="693" spans="1:22" ht="13.2">
      <c r="A693" s="18" t="s">
        <v>72120</v>
      </c>
      <c r="B693" s="13" t="s">
        <v>72121</v>
      </c>
      <c r="C693" s="13" t="s">
        <v>72121</v>
      </c>
      <c r="D693" s="16" t="s">
        <v>72121</v>
      </c>
      <c r="E693" s="71" t="s">
        <v>72121</v>
      </c>
      <c r="F693" s="7" t="s">
        <v>72121</v>
      </c>
      <c r="G693" s="5" t="s">
        <v>72121</v>
      </c>
      <c r="H693" s="6" t="s">
        <v>72121</v>
      </c>
      <c r="I693" s="7" t="s">
        <v>72121</v>
      </c>
      <c r="J693" s="13" t="s">
        <v>17</v>
      </c>
      <c r="K693" s="13" t="s">
        <v>57</v>
      </c>
      <c r="L693" s="13" t="s">
        <v>57</v>
      </c>
      <c r="M693" s="13"/>
      <c r="N693" s="13"/>
      <c r="O693" s="13"/>
      <c r="P693" s="13"/>
      <c r="Q693" s="13"/>
      <c r="R693" s="13"/>
      <c r="S693" s="13"/>
      <c r="T693" s="13"/>
      <c r="U693" s="13"/>
      <c r="V693" s="13"/>
    </row>
    <row r="694" spans="1:22" ht="13.2">
      <c r="A694" s="18" t="s">
        <v>72122</v>
      </c>
      <c r="B694" s="13" t="s">
        <v>72123</v>
      </c>
      <c r="C694" s="13" t="s">
        <v>72123</v>
      </c>
      <c r="D694" s="16" t="s">
        <v>72123</v>
      </c>
      <c r="E694" s="71" t="s">
        <v>72123</v>
      </c>
      <c r="F694" s="7" t="s">
        <v>72123</v>
      </c>
      <c r="G694" s="5" t="s">
        <v>72123</v>
      </c>
      <c r="H694" s="6" t="s">
        <v>72123</v>
      </c>
      <c r="I694" s="7" t="s">
        <v>72123</v>
      </c>
      <c r="J694" s="13" t="s">
        <v>17</v>
      </c>
      <c r="K694" s="13" t="s">
        <v>57</v>
      </c>
      <c r="L694" s="13" t="s">
        <v>57</v>
      </c>
      <c r="M694" s="13"/>
      <c r="N694" s="13"/>
      <c r="O694" s="13"/>
      <c r="P694" s="13"/>
      <c r="Q694" s="13"/>
      <c r="R694" s="13"/>
      <c r="S694" s="13"/>
      <c r="T694" s="13"/>
      <c r="U694" s="13"/>
      <c r="V694" s="13"/>
    </row>
    <row r="695" spans="1:22" ht="13.2">
      <c r="A695" s="18" t="s">
        <v>72124</v>
      </c>
      <c r="B695" s="13" t="s">
        <v>72125</v>
      </c>
      <c r="C695" s="13" t="s">
        <v>72125</v>
      </c>
      <c r="D695" s="16" t="s">
        <v>72125</v>
      </c>
      <c r="E695" s="71" t="s">
        <v>72125</v>
      </c>
      <c r="F695" s="7" t="s">
        <v>72125</v>
      </c>
      <c r="G695" s="5" t="s">
        <v>72125</v>
      </c>
      <c r="H695" s="6" t="s">
        <v>72125</v>
      </c>
      <c r="I695" s="7" t="s">
        <v>72125</v>
      </c>
      <c r="J695" s="13" t="s">
        <v>17</v>
      </c>
      <c r="K695" s="13" t="s">
        <v>57</v>
      </c>
      <c r="L695" s="13" t="s">
        <v>57</v>
      </c>
      <c r="M695" s="13"/>
      <c r="N695" s="13"/>
      <c r="O695" s="13"/>
      <c r="P695" s="13"/>
      <c r="Q695" s="13"/>
      <c r="R695" s="13"/>
      <c r="S695" s="13"/>
      <c r="T695" s="13"/>
      <c r="U695" s="13"/>
      <c r="V695" s="13"/>
    </row>
    <row r="696" spans="1:22" ht="13.2">
      <c r="A696" s="18" t="s">
        <v>72126</v>
      </c>
      <c r="B696" s="13" t="s">
        <v>72127</v>
      </c>
      <c r="C696" s="13" t="s">
        <v>72127</v>
      </c>
      <c r="D696" s="16" t="s">
        <v>72127</v>
      </c>
      <c r="E696" s="71" t="s">
        <v>72127</v>
      </c>
      <c r="F696" s="7" t="s">
        <v>72127</v>
      </c>
      <c r="G696" s="5" t="s">
        <v>72127</v>
      </c>
      <c r="H696" s="6" t="s">
        <v>72127</v>
      </c>
      <c r="I696" s="7" t="s">
        <v>72127</v>
      </c>
      <c r="J696" s="13" t="s">
        <v>17</v>
      </c>
      <c r="K696" s="13" t="s">
        <v>57</v>
      </c>
      <c r="L696" s="13" t="s">
        <v>57</v>
      </c>
      <c r="M696" s="13"/>
      <c r="N696" s="13"/>
      <c r="O696" s="13"/>
      <c r="P696" s="13"/>
      <c r="Q696" s="13"/>
      <c r="R696" s="13"/>
      <c r="S696" s="13"/>
      <c r="T696" s="13"/>
      <c r="U696" s="13"/>
      <c r="V696" s="13"/>
    </row>
    <row r="697" spans="1:22" ht="13.2">
      <c r="A697" s="18" t="s">
        <v>72128</v>
      </c>
      <c r="B697" s="13" t="s">
        <v>72129</v>
      </c>
      <c r="C697" s="13" t="s">
        <v>72129</v>
      </c>
      <c r="D697" s="16" t="s">
        <v>72129</v>
      </c>
      <c r="E697" s="71" t="s">
        <v>72129</v>
      </c>
      <c r="F697" s="7" t="s">
        <v>72129</v>
      </c>
      <c r="G697" s="5" t="s">
        <v>72129</v>
      </c>
      <c r="H697" s="6" t="s">
        <v>72129</v>
      </c>
      <c r="I697" s="7" t="s">
        <v>72129</v>
      </c>
      <c r="J697" s="13" t="s">
        <v>17</v>
      </c>
      <c r="K697" s="13" t="s">
        <v>57</v>
      </c>
      <c r="L697" s="13" t="s">
        <v>57</v>
      </c>
      <c r="M697" s="13"/>
      <c r="N697" s="13"/>
      <c r="O697" s="13"/>
      <c r="P697" s="13"/>
      <c r="Q697" s="13"/>
      <c r="R697" s="13"/>
      <c r="S697" s="13"/>
      <c r="T697" s="13"/>
      <c r="U697" s="13"/>
      <c r="V697" s="13"/>
    </row>
    <row r="698" spans="1:22" ht="13.2">
      <c r="A698" s="18" t="s">
        <v>72130</v>
      </c>
      <c r="B698" s="13" t="s">
        <v>72131</v>
      </c>
      <c r="C698" s="13" t="s">
        <v>72131</v>
      </c>
      <c r="D698" s="16" t="s">
        <v>72131</v>
      </c>
      <c r="E698" s="71" t="s">
        <v>72131</v>
      </c>
      <c r="F698" s="7" t="s">
        <v>72131</v>
      </c>
      <c r="G698" s="5" t="s">
        <v>72131</v>
      </c>
      <c r="H698" s="6" t="s">
        <v>72131</v>
      </c>
      <c r="I698" s="7" t="s">
        <v>72131</v>
      </c>
      <c r="J698" s="13" t="s">
        <v>17</v>
      </c>
      <c r="K698" s="13" t="s">
        <v>57</v>
      </c>
      <c r="L698" s="13" t="s">
        <v>57</v>
      </c>
      <c r="M698" s="13"/>
      <c r="N698" s="13"/>
      <c r="O698" s="13"/>
      <c r="P698" s="13"/>
      <c r="Q698" s="13"/>
      <c r="R698" s="13"/>
      <c r="S698" s="13"/>
      <c r="T698" s="13"/>
      <c r="U698" s="13"/>
      <c r="V698" s="13"/>
    </row>
    <row r="699" spans="1:22" ht="13.2">
      <c r="A699" s="18" t="s">
        <v>72132</v>
      </c>
      <c r="B699" s="13" t="s">
        <v>72133</v>
      </c>
      <c r="C699" s="13" t="s">
        <v>72133</v>
      </c>
      <c r="D699" s="16" t="s">
        <v>72133</v>
      </c>
      <c r="E699" s="71" t="s">
        <v>72133</v>
      </c>
      <c r="F699" s="7" t="s">
        <v>72133</v>
      </c>
      <c r="G699" s="5" t="s">
        <v>72133</v>
      </c>
      <c r="H699" s="6" t="s">
        <v>72133</v>
      </c>
      <c r="I699" s="7" t="s">
        <v>72133</v>
      </c>
      <c r="J699" s="13" t="s">
        <v>17</v>
      </c>
      <c r="K699" s="13" t="s">
        <v>57</v>
      </c>
      <c r="L699" s="13" t="s">
        <v>57</v>
      </c>
      <c r="M699" s="13"/>
      <c r="N699" s="13"/>
      <c r="O699" s="13"/>
      <c r="P699" s="13"/>
      <c r="Q699" s="13"/>
      <c r="R699" s="13"/>
      <c r="S699" s="13"/>
      <c r="T699" s="13"/>
      <c r="U699" s="13"/>
      <c r="V699" s="13"/>
    </row>
    <row r="700" spans="1:22" ht="13.2">
      <c r="A700" s="18" t="s">
        <v>72134</v>
      </c>
      <c r="B700" s="13" t="s">
        <v>72135</v>
      </c>
      <c r="C700" s="13" t="s">
        <v>72135</v>
      </c>
      <c r="D700" s="16" t="s">
        <v>72135</v>
      </c>
      <c r="E700" s="71" t="s">
        <v>72135</v>
      </c>
      <c r="F700" s="7" t="s">
        <v>72135</v>
      </c>
      <c r="G700" s="5" t="s">
        <v>72135</v>
      </c>
      <c r="H700" s="6" t="s">
        <v>72135</v>
      </c>
      <c r="I700" s="7" t="s">
        <v>72135</v>
      </c>
      <c r="J700" s="13" t="s">
        <v>17</v>
      </c>
      <c r="K700" s="13" t="s">
        <v>57</v>
      </c>
      <c r="L700" s="13" t="s">
        <v>57</v>
      </c>
      <c r="M700" s="13"/>
      <c r="N700" s="13"/>
      <c r="O700" s="13"/>
      <c r="P700" s="13"/>
      <c r="Q700" s="13"/>
      <c r="R700" s="13"/>
      <c r="S700" s="13"/>
      <c r="T700" s="13"/>
      <c r="U700" s="13"/>
      <c r="V700" s="13"/>
    </row>
    <row r="701" spans="1:22" ht="13.2">
      <c r="A701" s="18" t="s">
        <v>72136</v>
      </c>
      <c r="B701" s="13" t="s">
        <v>72137</v>
      </c>
      <c r="C701" s="13" t="s">
        <v>72137</v>
      </c>
      <c r="D701" s="16" t="s">
        <v>72137</v>
      </c>
      <c r="E701" s="71" t="s">
        <v>72137</v>
      </c>
      <c r="F701" s="7" t="s">
        <v>72137</v>
      </c>
      <c r="G701" s="5" t="s">
        <v>72137</v>
      </c>
      <c r="H701" s="6" t="s">
        <v>72137</v>
      </c>
      <c r="I701" s="7" t="s">
        <v>72137</v>
      </c>
      <c r="J701" s="13" t="s">
        <v>17</v>
      </c>
      <c r="K701" s="13" t="s">
        <v>57</v>
      </c>
      <c r="L701" s="13" t="s">
        <v>57</v>
      </c>
      <c r="M701" s="13"/>
      <c r="N701" s="13"/>
      <c r="O701" s="13"/>
      <c r="P701" s="13"/>
      <c r="Q701" s="13"/>
      <c r="R701" s="13"/>
      <c r="S701" s="13"/>
      <c r="T701" s="13"/>
      <c r="U701" s="13"/>
      <c r="V701" s="13"/>
    </row>
    <row r="702" spans="1:22" ht="13.2">
      <c r="A702" s="18" t="s">
        <v>72138</v>
      </c>
      <c r="B702" s="13" t="s">
        <v>72139</v>
      </c>
      <c r="C702" s="13" t="s">
        <v>72139</v>
      </c>
      <c r="D702" s="16" t="s">
        <v>72139</v>
      </c>
      <c r="E702" s="71" t="s">
        <v>72139</v>
      </c>
      <c r="F702" s="7" t="s">
        <v>72139</v>
      </c>
      <c r="G702" s="5" t="s">
        <v>72139</v>
      </c>
      <c r="H702" s="6" t="s">
        <v>72139</v>
      </c>
      <c r="I702" s="7" t="s">
        <v>72139</v>
      </c>
      <c r="J702" s="13" t="s">
        <v>17</v>
      </c>
      <c r="K702" s="13" t="s">
        <v>57</v>
      </c>
      <c r="L702" s="13" t="s">
        <v>57</v>
      </c>
      <c r="M702" s="13"/>
      <c r="N702" s="13"/>
      <c r="O702" s="13"/>
      <c r="P702" s="13"/>
      <c r="Q702" s="13"/>
      <c r="R702" s="13"/>
      <c r="S702" s="13"/>
      <c r="T702" s="13"/>
      <c r="U702" s="13"/>
      <c r="V702" s="13"/>
    </row>
    <row r="703" spans="1:22" ht="13.2">
      <c r="A703" s="18" t="s">
        <v>72140</v>
      </c>
      <c r="B703" s="13" t="s">
        <v>72141</v>
      </c>
      <c r="C703" s="13" t="s">
        <v>72141</v>
      </c>
      <c r="D703" s="16" t="s">
        <v>72141</v>
      </c>
      <c r="E703" s="71" t="s">
        <v>72141</v>
      </c>
      <c r="F703" s="7" t="s">
        <v>72141</v>
      </c>
      <c r="G703" s="5" t="s">
        <v>72141</v>
      </c>
      <c r="H703" s="6" t="s">
        <v>72141</v>
      </c>
      <c r="I703" s="7" t="s">
        <v>72141</v>
      </c>
      <c r="J703" s="13" t="s">
        <v>17</v>
      </c>
      <c r="K703" s="13" t="s">
        <v>57</v>
      </c>
      <c r="L703" s="13" t="s">
        <v>57</v>
      </c>
      <c r="M703" s="13"/>
      <c r="N703" s="13"/>
      <c r="O703" s="13"/>
      <c r="P703" s="13"/>
      <c r="Q703" s="13"/>
      <c r="R703" s="13"/>
      <c r="S703" s="13"/>
      <c r="T703" s="13"/>
      <c r="U703" s="13"/>
      <c r="V703" s="13"/>
    </row>
    <row r="704" spans="1:22" ht="52.8">
      <c r="A704" s="42" t="s">
        <v>72142</v>
      </c>
      <c r="B704" s="13" t="s">
        <v>72143</v>
      </c>
      <c r="C704" s="13" t="s">
        <v>72144</v>
      </c>
      <c r="D704" s="16" t="s">
        <v>72145</v>
      </c>
      <c r="E704" s="71" t="s">
        <v>72146</v>
      </c>
      <c r="F704" s="7" t="s">
        <v>72147</v>
      </c>
      <c r="G704" s="5" t="s">
        <v>71840</v>
      </c>
      <c r="H704" s="6" t="s">
        <v>72148</v>
      </c>
      <c r="I704" s="7" t="s">
        <v>72149</v>
      </c>
      <c r="J704" s="13" t="s">
        <v>72032</v>
      </c>
      <c r="K704" s="13"/>
      <c r="L704" s="13" t="s">
        <v>57</v>
      </c>
      <c r="M704" s="13"/>
      <c r="N704" s="13"/>
      <c r="O704" s="13"/>
      <c r="P704" s="13"/>
      <c r="Q704" s="13"/>
      <c r="R704" s="13"/>
      <c r="S704" s="13"/>
      <c r="T704" s="13"/>
      <c r="U704" s="13"/>
      <c r="V704" s="13"/>
    </row>
    <row r="705" spans="1:22" ht="13.2">
      <c r="A705" s="18" t="s">
        <v>72150</v>
      </c>
      <c r="B705" s="13" t="s">
        <v>72151</v>
      </c>
      <c r="C705" s="13" t="s">
        <v>72151</v>
      </c>
      <c r="D705" s="16" t="s">
        <v>72151</v>
      </c>
      <c r="E705" s="71" t="s">
        <v>72151</v>
      </c>
      <c r="F705" s="7" t="s">
        <v>72151</v>
      </c>
      <c r="G705" s="5" t="s">
        <v>72151</v>
      </c>
      <c r="H705" s="6" t="s">
        <v>72151</v>
      </c>
      <c r="I705" s="7" t="s">
        <v>72151</v>
      </c>
      <c r="J705" s="13" t="s">
        <v>17</v>
      </c>
      <c r="K705" s="13" t="s">
        <v>57</v>
      </c>
      <c r="L705" s="13" t="s">
        <v>57</v>
      </c>
      <c r="M705" s="13"/>
      <c r="N705" s="13"/>
      <c r="O705" s="13"/>
      <c r="P705" s="13"/>
      <c r="Q705" s="13"/>
      <c r="R705" s="13"/>
      <c r="S705" s="13"/>
      <c r="T705" s="13"/>
      <c r="U705" s="13"/>
      <c r="V705" s="13"/>
    </row>
    <row r="706" spans="1:22" ht="13.2">
      <c r="A706" s="18" t="s">
        <v>72152</v>
      </c>
      <c r="B706" s="13" t="s">
        <v>72153</v>
      </c>
      <c r="C706" s="13" t="s">
        <v>72153</v>
      </c>
      <c r="D706" s="16" t="s">
        <v>72153</v>
      </c>
      <c r="E706" s="71" t="s">
        <v>72153</v>
      </c>
      <c r="F706" s="7" t="s">
        <v>72153</v>
      </c>
      <c r="G706" s="5" t="s">
        <v>72153</v>
      </c>
      <c r="H706" s="6" t="s">
        <v>72153</v>
      </c>
      <c r="I706" s="7" t="s">
        <v>72153</v>
      </c>
      <c r="J706" s="13" t="s">
        <v>17</v>
      </c>
      <c r="K706" s="13" t="s">
        <v>57</v>
      </c>
      <c r="L706" s="13" t="s">
        <v>57</v>
      </c>
      <c r="M706" s="13"/>
      <c r="N706" s="13"/>
      <c r="O706" s="13"/>
      <c r="P706" s="13"/>
      <c r="Q706" s="13"/>
      <c r="R706" s="13"/>
      <c r="S706" s="13"/>
      <c r="T706" s="13"/>
      <c r="U706" s="13"/>
      <c r="V706" s="13"/>
    </row>
    <row r="707" spans="1:22" ht="13.2">
      <c r="A707" s="18" t="s">
        <v>72154</v>
      </c>
      <c r="B707" s="13" t="s">
        <v>72155</v>
      </c>
      <c r="C707" s="13" t="s">
        <v>72155</v>
      </c>
      <c r="D707" s="16" t="s">
        <v>72155</v>
      </c>
      <c r="E707" s="71" t="s">
        <v>72155</v>
      </c>
      <c r="F707" s="7" t="s">
        <v>72155</v>
      </c>
      <c r="G707" s="5" t="s">
        <v>72155</v>
      </c>
      <c r="H707" s="6" t="s">
        <v>72155</v>
      </c>
      <c r="I707" s="7" t="s">
        <v>72155</v>
      </c>
      <c r="J707" s="13" t="s">
        <v>17</v>
      </c>
      <c r="K707" s="13" t="s">
        <v>57</v>
      </c>
      <c r="L707" s="13" t="s">
        <v>57</v>
      </c>
      <c r="M707" s="13"/>
      <c r="N707" s="13"/>
      <c r="O707" s="13"/>
      <c r="P707" s="13"/>
      <c r="Q707" s="13"/>
      <c r="R707" s="13"/>
      <c r="S707" s="13"/>
      <c r="T707" s="13"/>
      <c r="U707" s="13"/>
      <c r="V707" s="13"/>
    </row>
    <row r="708" spans="1:22" ht="13.2">
      <c r="A708" s="18" t="s">
        <v>72156</v>
      </c>
      <c r="B708" s="13" t="s">
        <v>72157</v>
      </c>
      <c r="C708" s="13" t="s">
        <v>72157</v>
      </c>
      <c r="D708" s="16" t="s">
        <v>72157</v>
      </c>
      <c r="E708" s="71" t="s">
        <v>72157</v>
      </c>
      <c r="F708" s="7" t="s">
        <v>72157</v>
      </c>
      <c r="G708" s="5" t="s">
        <v>72157</v>
      </c>
      <c r="H708" s="6" t="s">
        <v>72157</v>
      </c>
      <c r="I708" s="7" t="s">
        <v>72157</v>
      </c>
      <c r="J708" s="13" t="s">
        <v>17</v>
      </c>
      <c r="K708" s="13" t="s">
        <v>57</v>
      </c>
      <c r="L708" s="13" t="s">
        <v>57</v>
      </c>
      <c r="M708" s="13"/>
      <c r="N708" s="13"/>
      <c r="O708" s="13"/>
      <c r="P708" s="13"/>
      <c r="Q708" s="13"/>
      <c r="R708" s="13"/>
      <c r="S708" s="13"/>
      <c r="T708" s="13"/>
      <c r="U708" s="13"/>
      <c r="V708" s="13"/>
    </row>
    <row r="709" spans="1:22" ht="13.2">
      <c r="A709" s="18" t="s">
        <v>72158</v>
      </c>
      <c r="B709" s="13" t="s">
        <v>72159</v>
      </c>
      <c r="C709" s="13" t="s">
        <v>72159</v>
      </c>
      <c r="D709" s="16" t="s">
        <v>72159</v>
      </c>
      <c r="E709" s="71" t="s">
        <v>72159</v>
      </c>
      <c r="F709" s="7" t="s">
        <v>72159</v>
      </c>
      <c r="G709" s="5" t="s">
        <v>72159</v>
      </c>
      <c r="H709" s="6" t="s">
        <v>72159</v>
      </c>
      <c r="I709" s="7" t="s">
        <v>72159</v>
      </c>
      <c r="J709" s="13" t="s">
        <v>17</v>
      </c>
      <c r="K709" s="13" t="s">
        <v>57</v>
      </c>
      <c r="L709" s="13" t="s">
        <v>57</v>
      </c>
      <c r="M709" s="13"/>
      <c r="N709" s="13"/>
      <c r="O709" s="13"/>
      <c r="P709" s="13"/>
      <c r="Q709" s="13"/>
      <c r="R709" s="13"/>
      <c r="S709" s="13"/>
      <c r="T709" s="13"/>
      <c r="U709" s="13"/>
      <c r="V709" s="13"/>
    </row>
    <row r="710" spans="1:22" ht="13.2">
      <c r="A710" s="18" t="s">
        <v>72160</v>
      </c>
      <c r="B710" s="13" t="s">
        <v>72161</v>
      </c>
      <c r="C710" s="13" t="s">
        <v>72161</v>
      </c>
      <c r="D710" s="16" t="s">
        <v>72161</v>
      </c>
      <c r="E710" s="71" t="s">
        <v>72161</v>
      </c>
      <c r="F710" s="7" t="s">
        <v>72161</v>
      </c>
      <c r="G710" s="5" t="s">
        <v>72161</v>
      </c>
      <c r="H710" s="6" t="s">
        <v>72161</v>
      </c>
      <c r="I710" s="7" t="s">
        <v>72161</v>
      </c>
      <c r="J710" s="13" t="s">
        <v>17</v>
      </c>
      <c r="K710" s="13" t="s">
        <v>57</v>
      </c>
      <c r="L710" s="13" t="s">
        <v>57</v>
      </c>
      <c r="M710" s="13"/>
      <c r="N710" s="13"/>
      <c r="O710" s="13"/>
      <c r="P710" s="13"/>
      <c r="Q710" s="13"/>
      <c r="R710" s="13"/>
      <c r="S710" s="13"/>
      <c r="T710" s="13"/>
      <c r="U710" s="13"/>
      <c r="V710" s="13"/>
    </row>
    <row r="711" spans="1:22" ht="13.2">
      <c r="A711" s="18" t="s">
        <v>72162</v>
      </c>
      <c r="B711" s="13" t="s">
        <v>72163</v>
      </c>
      <c r="C711" s="13" t="s">
        <v>72163</v>
      </c>
      <c r="D711" s="16" t="s">
        <v>72163</v>
      </c>
      <c r="E711" s="71" t="s">
        <v>72163</v>
      </c>
      <c r="F711" s="7" t="s">
        <v>72163</v>
      </c>
      <c r="G711" s="5" t="s">
        <v>72163</v>
      </c>
      <c r="H711" s="6" t="s">
        <v>72163</v>
      </c>
      <c r="I711" s="7" t="s">
        <v>72163</v>
      </c>
      <c r="J711" s="13" t="s">
        <v>17</v>
      </c>
      <c r="K711" s="13" t="s">
        <v>57</v>
      </c>
      <c r="L711" s="13" t="s">
        <v>57</v>
      </c>
      <c r="M711" s="13"/>
      <c r="N711" s="13"/>
      <c r="O711" s="13"/>
      <c r="P711" s="13"/>
      <c r="Q711" s="13"/>
      <c r="R711" s="13"/>
      <c r="S711" s="13"/>
      <c r="T711" s="13"/>
      <c r="U711" s="13"/>
      <c r="V711" s="13"/>
    </row>
    <row r="712" spans="1:22" ht="13.2">
      <c r="A712" s="18" t="s">
        <v>72164</v>
      </c>
      <c r="B712" s="13" t="s">
        <v>72165</v>
      </c>
      <c r="C712" s="13" t="s">
        <v>72165</v>
      </c>
      <c r="D712" s="16" t="s">
        <v>72165</v>
      </c>
      <c r="E712" s="71" t="s">
        <v>72165</v>
      </c>
      <c r="F712" s="7" t="s">
        <v>72165</v>
      </c>
      <c r="G712" s="5" t="s">
        <v>72165</v>
      </c>
      <c r="H712" s="6" t="s">
        <v>72165</v>
      </c>
      <c r="I712" s="7" t="s">
        <v>72165</v>
      </c>
      <c r="J712" s="13" t="s">
        <v>17</v>
      </c>
      <c r="K712" s="13" t="s">
        <v>57</v>
      </c>
      <c r="L712" s="13" t="s">
        <v>57</v>
      </c>
      <c r="M712" s="13"/>
      <c r="N712" s="13"/>
      <c r="O712" s="13"/>
      <c r="P712" s="13"/>
      <c r="Q712" s="13"/>
      <c r="R712" s="13"/>
      <c r="S712" s="13"/>
      <c r="T712" s="13"/>
      <c r="U712" s="13"/>
      <c r="V712" s="13"/>
    </row>
    <row r="713" spans="1:22" ht="13.2">
      <c r="A713" s="18" t="s">
        <v>72166</v>
      </c>
      <c r="B713" s="13" t="s">
        <v>72167</v>
      </c>
      <c r="C713" s="13" t="s">
        <v>72167</v>
      </c>
      <c r="D713" s="16" t="s">
        <v>72167</v>
      </c>
      <c r="E713" s="71" t="s">
        <v>72167</v>
      </c>
      <c r="F713" s="7" t="s">
        <v>72167</v>
      </c>
      <c r="G713" s="5" t="s">
        <v>72167</v>
      </c>
      <c r="H713" s="6" t="s">
        <v>72167</v>
      </c>
      <c r="I713" s="7" t="s">
        <v>72167</v>
      </c>
      <c r="J713" s="13" t="s">
        <v>17</v>
      </c>
      <c r="K713" s="13" t="s">
        <v>57</v>
      </c>
      <c r="L713" s="13" t="s">
        <v>57</v>
      </c>
      <c r="M713" s="13"/>
      <c r="N713" s="13"/>
      <c r="O713" s="13"/>
      <c r="P713" s="13"/>
      <c r="Q713" s="13"/>
      <c r="R713" s="13"/>
      <c r="S713" s="13"/>
      <c r="T713" s="13"/>
      <c r="U713" s="13"/>
      <c r="V713" s="13"/>
    </row>
    <row r="714" spans="1:22" ht="13.2">
      <c r="A714" s="18" t="s">
        <v>72168</v>
      </c>
      <c r="B714" s="13" t="s">
        <v>72169</v>
      </c>
      <c r="C714" s="13" t="s">
        <v>72169</v>
      </c>
      <c r="D714" s="16" t="s">
        <v>72169</v>
      </c>
      <c r="E714" s="71" t="s">
        <v>72169</v>
      </c>
      <c r="F714" s="7" t="s">
        <v>72169</v>
      </c>
      <c r="G714" s="5" t="s">
        <v>72169</v>
      </c>
      <c r="H714" s="6" t="s">
        <v>72169</v>
      </c>
      <c r="I714" s="7" t="s">
        <v>72169</v>
      </c>
      <c r="J714" s="13" t="s">
        <v>17</v>
      </c>
      <c r="K714" s="13" t="s">
        <v>57</v>
      </c>
      <c r="L714" s="13" t="s">
        <v>57</v>
      </c>
      <c r="M714" s="13"/>
      <c r="N714" s="13"/>
      <c r="O714" s="13"/>
      <c r="P714" s="13"/>
      <c r="Q714" s="13"/>
      <c r="R714" s="13"/>
      <c r="S714" s="13"/>
      <c r="T714" s="13"/>
      <c r="U714" s="13"/>
      <c r="V714" s="13"/>
    </row>
    <row r="715" spans="1:22" ht="13.2">
      <c r="A715" s="18" t="s">
        <v>72170</v>
      </c>
      <c r="B715" s="13" t="s">
        <v>72171</v>
      </c>
      <c r="C715" s="13" t="s">
        <v>72171</v>
      </c>
      <c r="D715" s="16" t="s">
        <v>72171</v>
      </c>
      <c r="E715" s="71" t="s">
        <v>72171</v>
      </c>
      <c r="F715" s="7" t="s">
        <v>72171</v>
      </c>
      <c r="G715" s="5" t="s">
        <v>72171</v>
      </c>
      <c r="H715" s="6" t="s">
        <v>72171</v>
      </c>
      <c r="I715" s="7" t="s">
        <v>72171</v>
      </c>
      <c r="J715" s="13" t="s">
        <v>17</v>
      </c>
      <c r="K715" s="13" t="s">
        <v>57</v>
      </c>
      <c r="L715" s="13" t="s">
        <v>57</v>
      </c>
      <c r="M715" s="13"/>
      <c r="N715" s="13"/>
      <c r="O715" s="13"/>
      <c r="P715" s="13"/>
      <c r="Q715" s="13"/>
      <c r="R715" s="13"/>
      <c r="S715" s="13"/>
      <c r="T715" s="13"/>
      <c r="U715" s="13"/>
      <c r="V715" s="13"/>
    </row>
    <row r="716" spans="1:22" ht="13.2">
      <c r="A716" s="18" t="s">
        <v>72172</v>
      </c>
      <c r="B716" s="13" t="s">
        <v>72173</v>
      </c>
      <c r="C716" s="13" t="s">
        <v>72173</v>
      </c>
      <c r="D716" s="16" t="s">
        <v>72173</v>
      </c>
      <c r="E716" s="71" t="s">
        <v>72173</v>
      </c>
      <c r="F716" s="7" t="s">
        <v>72173</v>
      </c>
      <c r="G716" s="5" t="s">
        <v>72173</v>
      </c>
      <c r="H716" s="6" t="s">
        <v>72173</v>
      </c>
      <c r="I716" s="7" t="s">
        <v>72173</v>
      </c>
      <c r="J716" s="13" t="s">
        <v>17</v>
      </c>
      <c r="K716" s="13" t="s">
        <v>57</v>
      </c>
      <c r="L716" s="13" t="s">
        <v>57</v>
      </c>
      <c r="M716" s="13"/>
      <c r="N716" s="13"/>
      <c r="O716" s="13"/>
      <c r="P716" s="13"/>
      <c r="Q716" s="13"/>
      <c r="R716" s="13"/>
      <c r="S716" s="13"/>
      <c r="T716" s="13"/>
      <c r="U716" s="13"/>
      <c r="V716" s="13"/>
    </row>
    <row r="717" spans="1:22" ht="13.2">
      <c r="A717" s="18" t="s">
        <v>72174</v>
      </c>
      <c r="B717" s="13" t="s">
        <v>72175</v>
      </c>
      <c r="C717" s="13" t="s">
        <v>72175</v>
      </c>
      <c r="D717" s="16" t="s">
        <v>72175</v>
      </c>
      <c r="E717" s="71" t="s">
        <v>72175</v>
      </c>
      <c r="F717" s="7" t="s">
        <v>72175</v>
      </c>
      <c r="G717" s="5" t="s">
        <v>72175</v>
      </c>
      <c r="H717" s="6" t="s">
        <v>72175</v>
      </c>
      <c r="I717" s="7" t="s">
        <v>72175</v>
      </c>
      <c r="J717" s="13" t="s">
        <v>17</v>
      </c>
      <c r="K717" s="13" t="s">
        <v>57</v>
      </c>
      <c r="L717" s="13" t="s">
        <v>57</v>
      </c>
      <c r="M717" s="13"/>
      <c r="N717" s="13"/>
      <c r="O717" s="13"/>
      <c r="P717" s="13"/>
      <c r="Q717" s="13"/>
      <c r="R717" s="13"/>
      <c r="S717" s="13"/>
      <c r="T717" s="13"/>
      <c r="U717" s="13"/>
      <c r="V717" s="13"/>
    </row>
    <row r="718" spans="1:22" ht="52.8">
      <c r="A718" s="42" t="s">
        <v>72176</v>
      </c>
      <c r="B718" s="13" t="s">
        <v>72177</v>
      </c>
      <c r="C718" s="13" t="s">
        <v>72178</v>
      </c>
      <c r="D718" s="16" t="s">
        <v>72179</v>
      </c>
      <c r="E718" s="71" t="s">
        <v>72180</v>
      </c>
      <c r="F718" s="7" t="s">
        <v>72181</v>
      </c>
      <c r="G718" s="5" t="s">
        <v>72182</v>
      </c>
      <c r="H718" s="6" t="s">
        <v>72183</v>
      </c>
      <c r="I718" s="7" t="s">
        <v>72184</v>
      </c>
      <c r="J718" s="13" t="s">
        <v>72032</v>
      </c>
      <c r="K718" s="13"/>
      <c r="L718" s="13" t="s">
        <v>57</v>
      </c>
      <c r="M718" s="13"/>
      <c r="N718" s="13"/>
      <c r="O718" s="13"/>
      <c r="P718" s="13"/>
      <c r="Q718" s="13"/>
      <c r="R718" s="13"/>
      <c r="S718" s="13"/>
      <c r="T718" s="13"/>
      <c r="U718" s="13"/>
      <c r="V718" s="13"/>
    </row>
    <row r="719" spans="1:22" ht="39.6">
      <c r="A719" s="18" t="s">
        <v>72185</v>
      </c>
      <c r="B719" s="13" t="s">
        <v>72186</v>
      </c>
      <c r="C719" s="13" t="s">
        <v>72186</v>
      </c>
      <c r="D719" s="16" t="s">
        <v>72186</v>
      </c>
      <c r="E719" s="71" t="s">
        <v>72186</v>
      </c>
      <c r="F719" s="7" t="s">
        <v>72186</v>
      </c>
      <c r="G719" s="5" t="s">
        <v>72186</v>
      </c>
      <c r="H719" s="13" t="s">
        <v>72186</v>
      </c>
      <c r="I719" s="7" t="s">
        <v>72186</v>
      </c>
      <c r="J719" s="13" t="s">
        <v>17</v>
      </c>
      <c r="K719" s="13" t="s">
        <v>57</v>
      </c>
      <c r="L719" s="13" t="s">
        <v>57</v>
      </c>
      <c r="M719" s="13"/>
      <c r="N719" s="13"/>
      <c r="O719" s="13"/>
      <c r="P719" s="13"/>
      <c r="Q719" s="13"/>
      <c r="R719" s="13"/>
      <c r="S719" s="13"/>
      <c r="T719" s="13"/>
      <c r="U719" s="13"/>
      <c r="V719" s="13"/>
    </row>
    <row r="720" spans="1:22" ht="26.4">
      <c r="A720" s="18" t="s">
        <v>72187</v>
      </c>
      <c r="B720" s="13" t="s">
        <v>72188</v>
      </c>
      <c r="C720" s="13" t="s">
        <v>72188</v>
      </c>
      <c r="D720" s="16" t="s">
        <v>72188</v>
      </c>
      <c r="E720" s="71" t="s">
        <v>72188</v>
      </c>
      <c r="F720" s="7" t="s">
        <v>72188</v>
      </c>
      <c r="G720" s="5" t="s">
        <v>72188</v>
      </c>
      <c r="H720" s="13" t="s">
        <v>72188</v>
      </c>
      <c r="I720" s="7" t="s">
        <v>72188</v>
      </c>
      <c r="J720" s="13" t="s">
        <v>17</v>
      </c>
      <c r="K720" s="13" t="s">
        <v>57</v>
      </c>
      <c r="L720" s="13" t="s">
        <v>57</v>
      </c>
      <c r="M720" s="13"/>
      <c r="N720" s="13"/>
      <c r="O720" s="13"/>
      <c r="P720" s="13"/>
      <c r="Q720" s="13"/>
      <c r="R720" s="13"/>
      <c r="S720" s="13"/>
      <c r="T720" s="13"/>
      <c r="U720" s="13"/>
      <c r="V720" s="13"/>
    </row>
    <row r="721" spans="1:22" ht="39.6">
      <c r="A721" s="18" t="s">
        <v>72189</v>
      </c>
      <c r="B721" s="13" t="s">
        <v>72190</v>
      </c>
      <c r="C721" s="13" t="s">
        <v>72190</v>
      </c>
      <c r="D721" s="16" t="s">
        <v>72190</v>
      </c>
      <c r="E721" s="71" t="s">
        <v>72190</v>
      </c>
      <c r="F721" s="7" t="s">
        <v>72190</v>
      </c>
      <c r="G721" s="5" t="s">
        <v>72190</v>
      </c>
      <c r="H721" s="13" t="s">
        <v>72190</v>
      </c>
      <c r="I721" s="7" t="s">
        <v>72190</v>
      </c>
      <c r="J721" s="13" t="s">
        <v>17</v>
      </c>
      <c r="K721" s="13" t="s">
        <v>57</v>
      </c>
      <c r="L721" s="13" t="s">
        <v>57</v>
      </c>
      <c r="M721" s="13"/>
      <c r="N721" s="13"/>
      <c r="O721" s="13"/>
      <c r="P721" s="13"/>
      <c r="Q721" s="13"/>
      <c r="R721" s="13"/>
      <c r="S721" s="13"/>
      <c r="T721" s="13"/>
      <c r="U721" s="13"/>
      <c r="V721" s="13"/>
    </row>
    <row r="722" spans="1:22" ht="26.4">
      <c r="A722" s="18" t="s">
        <v>72191</v>
      </c>
      <c r="B722" s="13" t="s">
        <v>72192</v>
      </c>
      <c r="C722" s="13" t="s">
        <v>72192</v>
      </c>
      <c r="D722" s="16" t="s">
        <v>72192</v>
      </c>
      <c r="E722" s="71" t="s">
        <v>72192</v>
      </c>
      <c r="F722" s="7" t="s">
        <v>72192</v>
      </c>
      <c r="G722" s="5" t="s">
        <v>72192</v>
      </c>
      <c r="H722" s="13" t="s">
        <v>72192</v>
      </c>
      <c r="I722" s="7" t="s">
        <v>72192</v>
      </c>
      <c r="J722" s="13" t="s">
        <v>17</v>
      </c>
      <c r="K722" s="13" t="s">
        <v>57</v>
      </c>
      <c r="L722" s="13" t="s">
        <v>57</v>
      </c>
      <c r="M722" s="13"/>
      <c r="N722" s="13"/>
      <c r="O722" s="13"/>
      <c r="P722" s="13"/>
      <c r="Q722" s="13"/>
      <c r="R722" s="13"/>
      <c r="S722" s="13"/>
      <c r="T722" s="13"/>
      <c r="U722" s="13"/>
      <c r="V722" s="13"/>
    </row>
    <row r="723" spans="1:22" ht="39.6">
      <c r="A723" s="18" t="s">
        <v>72193</v>
      </c>
      <c r="B723" s="13" t="s">
        <v>72194</v>
      </c>
      <c r="C723" s="13" t="s">
        <v>72194</v>
      </c>
      <c r="D723" s="16" t="s">
        <v>72194</v>
      </c>
      <c r="E723" s="71" t="s">
        <v>72194</v>
      </c>
      <c r="F723" s="7" t="s">
        <v>72194</v>
      </c>
      <c r="G723" s="5" t="s">
        <v>72194</v>
      </c>
      <c r="H723" s="13" t="s">
        <v>72194</v>
      </c>
      <c r="I723" s="7" t="s">
        <v>72194</v>
      </c>
      <c r="J723" s="13" t="s">
        <v>17</v>
      </c>
      <c r="K723" s="13" t="s">
        <v>57</v>
      </c>
      <c r="L723" s="13" t="s">
        <v>57</v>
      </c>
      <c r="M723" s="13"/>
      <c r="N723" s="13"/>
      <c r="O723" s="13"/>
      <c r="P723" s="13"/>
      <c r="Q723" s="13"/>
      <c r="R723" s="13"/>
      <c r="S723" s="13"/>
      <c r="T723" s="13"/>
      <c r="U723" s="13"/>
      <c r="V723" s="13"/>
    </row>
    <row r="724" spans="1:22" ht="26.4">
      <c r="A724" s="18" t="s">
        <v>72195</v>
      </c>
      <c r="B724" s="13" t="s">
        <v>72196</v>
      </c>
      <c r="C724" s="13" t="s">
        <v>72196</v>
      </c>
      <c r="D724" s="16" t="s">
        <v>72196</v>
      </c>
      <c r="E724" s="71" t="s">
        <v>72196</v>
      </c>
      <c r="F724" s="7" t="s">
        <v>72196</v>
      </c>
      <c r="G724" s="5" t="s">
        <v>72196</v>
      </c>
      <c r="H724" s="13" t="s">
        <v>72196</v>
      </c>
      <c r="I724" s="7" t="s">
        <v>72196</v>
      </c>
      <c r="J724" s="13" t="s">
        <v>17</v>
      </c>
      <c r="K724" s="13" t="s">
        <v>57</v>
      </c>
      <c r="L724" s="13" t="s">
        <v>57</v>
      </c>
      <c r="M724" s="13"/>
      <c r="N724" s="13"/>
      <c r="O724" s="13"/>
      <c r="P724" s="13"/>
      <c r="Q724" s="13"/>
      <c r="R724" s="13"/>
      <c r="S724" s="13"/>
      <c r="T724" s="13"/>
      <c r="U724" s="13"/>
      <c r="V724" s="13"/>
    </row>
    <row r="725" spans="1:22" ht="39.6">
      <c r="A725" s="18" t="s">
        <v>72197</v>
      </c>
      <c r="B725" s="13" t="s">
        <v>72198</v>
      </c>
      <c r="C725" s="13" t="s">
        <v>72198</v>
      </c>
      <c r="D725" s="16" t="s">
        <v>72198</v>
      </c>
      <c r="E725" s="71" t="s">
        <v>72198</v>
      </c>
      <c r="F725" s="7" t="s">
        <v>72198</v>
      </c>
      <c r="G725" s="5" t="s">
        <v>72198</v>
      </c>
      <c r="H725" s="13" t="s">
        <v>72198</v>
      </c>
      <c r="I725" s="7" t="s">
        <v>72198</v>
      </c>
      <c r="J725" s="13" t="s">
        <v>17</v>
      </c>
      <c r="K725" s="13" t="s">
        <v>57</v>
      </c>
      <c r="L725" s="13" t="s">
        <v>57</v>
      </c>
      <c r="M725" s="13"/>
      <c r="N725" s="13"/>
      <c r="O725" s="13"/>
      <c r="P725" s="13"/>
      <c r="Q725" s="13"/>
      <c r="R725" s="13"/>
      <c r="S725" s="13"/>
      <c r="T725" s="13"/>
      <c r="U725" s="13"/>
      <c r="V725" s="13"/>
    </row>
    <row r="726" spans="1:22" ht="26.4">
      <c r="A726" s="18" t="s">
        <v>72199</v>
      </c>
      <c r="B726" s="13" t="s">
        <v>72200</v>
      </c>
      <c r="C726" s="13" t="s">
        <v>72200</v>
      </c>
      <c r="D726" s="16" t="s">
        <v>72200</v>
      </c>
      <c r="E726" s="71" t="s">
        <v>72200</v>
      </c>
      <c r="F726" s="7" t="s">
        <v>72200</v>
      </c>
      <c r="G726" s="5" t="s">
        <v>72200</v>
      </c>
      <c r="H726" s="13" t="s">
        <v>72200</v>
      </c>
      <c r="I726" s="7" t="s">
        <v>72200</v>
      </c>
      <c r="J726" s="13" t="s">
        <v>17</v>
      </c>
      <c r="K726" s="13" t="s">
        <v>57</v>
      </c>
      <c r="L726" s="13" t="s">
        <v>57</v>
      </c>
      <c r="M726" s="13"/>
      <c r="N726" s="13"/>
      <c r="O726" s="13"/>
      <c r="P726" s="13"/>
      <c r="Q726" s="13"/>
      <c r="R726" s="13"/>
      <c r="S726" s="13"/>
      <c r="T726" s="13"/>
      <c r="U726" s="13"/>
      <c r="V726" s="13"/>
    </row>
    <row r="727" spans="1:22" ht="39.6">
      <c r="A727" s="18" t="s">
        <v>72201</v>
      </c>
      <c r="B727" s="13" t="s">
        <v>72202</v>
      </c>
      <c r="C727" s="13" t="s">
        <v>72202</v>
      </c>
      <c r="D727" s="16" t="s">
        <v>72202</v>
      </c>
      <c r="E727" s="71" t="s">
        <v>72202</v>
      </c>
      <c r="F727" s="7" t="s">
        <v>72202</v>
      </c>
      <c r="G727" s="5" t="s">
        <v>72202</v>
      </c>
      <c r="H727" s="13" t="s">
        <v>72202</v>
      </c>
      <c r="I727" s="7" t="s">
        <v>72202</v>
      </c>
      <c r="J727" s="13" t="s">
        <v>17</v>
      </c>
      <c r="K727" s="13" t="s">
        <v>57</v>
      </c>
      <c r="L727" s="13" t="s">
        <v>57</v>
      </c>
      <c r="M727" s="13"/>
      <c r="N727" s="13"/>
      <c r="O727" s="13"/>
      <c r="P727" s="13"/>
      <c r="Q727" s="13"/>
      <c r="R727" s="13"/>
      <c r="S727" s="13"/>
      <c r="T727" s="13"/>
      <c r="U727" s="13"/>
      <c r="V727" s="13"/>
    </row>
    <row r="728" spans="1:22" ht="26.4">
      <c r="A728" s="18" t="s">
        <v>72203</v>
      </c>
      <c r="B728" s="13" t="s">
        <v>72204</v>
      </c>
      <c r="C728" s="13" t="s">
        <v>72204</v>
      </c>
      <c r="D728" s="16" t="s">
        <v>72204</v>
      </c>
      <c r="E728" s="71" t="s">
        <v>72204</v>
      </c>
      <c r="F728" s="7" t="s">
        <v>72204</v>
      </c>
      <c r="G728" s="5" t="s">
        <v>72204</v>
      </c>
      <c r="H728" s="13" t="s">
        <v>72204</v>
      </c>
      <c r="I728" s="7" t="s">
        <v>72204</v>
      </c>
      <c r="J728" s="13" t="s">
        <v>17</v>
      </c>
      <c r="K728" s="13" t="s">
        <v>57</v>
      </c>
      <c r="L728" s="13" t="s">
        <v>57</v>
      </c>
      <c r="M728" s="13"/>
      <c r="N728" s="13"/>
      <c r="O728" s="13"/>
      <c r="P728" s="13"/>
      <c r="Q728" s="13"/>
      <c r="R728" s="13"/>
      <c r="S728" s="13"/>
      <c r="T728" s="13"/>
      <c r="U728" s="13"/>
      <c r="V728" s="13"/>
    </row>
    <row r="729" spans="1:22" ht="39.6">
      <c r="A729" s="18" t="s">
        <v>72205</v>
      </c>
      <c r="B729" s="13" t="s">
        <v>72206</v>
      </c>
      <c r="C729" s="13" t="s">
        <v>72206</v>
      </c>
      <c r="D729" s="16" t="s">
        <v>72206</v>
      </c>
      <c r="E729" s="71" t="s">
        <v>72206</v>
      </c>
      <c r="F729" s="7" t="s">
        <v>72206</v>
      </c>
      <c r="G729" s="5" t="s">
        <v>72206</v>
      </c>
      <c r="H729" s="13" t="s">
        <v>72206</v>
      </c>
      <c r="I729" s="7" t="s">
        <v>72206</v>
      </c>
      <c r="J729" s="13" t="s">
        <v>17</v>
      </c>
      <c r="K729" s="13" t="s">
        <v>57</v>
      </c>
      <c r="L729" s="13" t="s">
        <v>57</v>
      </c>
      <c r="M729" s="13"/>
      <c r="N729" s="13"/>
      <c r="O729" s="13"/>
      <c r="P729" s="13"/>
      <c r="Q729" s="13"/>
      <c r="R729" s="13"/>
      <c r="S729" s="13"/>
      <c r="T729" s="13"/>
      <c r="U729" s="13"/>
      <c r="V729" s="13"/>
    </row>
    <row r="730" spans="1:22" ht="26.4">
      <c r="A730" s="18" t="s">
        <v>72207</v>
      </c>
      <c r="B730" s="13" t="s">
        <v>72208</v>
      </c>
      <c r="C730" s="13" t="s">
        <v>72208</v>
      </c>
      <c r="D730" s="16" t="s">
        <v>72208</v>
      </c>
      <c r="E730" s="71" t="s">
        <v>72208</v>
      </c>
      <c r="F730" s="7" t="s">
        <v>72208</v>
      </c>
      <c r="G730" s="5" t="s">
        <v>72208</v>
      </c>
      <c r="H730" s="13" t="s">
        <v>72208</v>
      </c>
      <c r="I730" s="7" t="s">
        <v>72208</v>
      </c>
      <c r="J730" s="13" t="s">
        <v>17</v>
      </c>
      <c r="K730" s="13" t="s">
        <v>57</v>
      </c>
      <c r="L730" s="13" t="s">
        <v>57</v>
      </c>
      <c r="M730" s="13"/>
      <c r="N730" s="13"/>
      <c r="O730" s="13"/>
      <c r="P730" s="13"/>
      <c r="Q730" s="13"/>
      <c r="R730" s="13"/>
      <c r="S730" s="13"/>
      <c r="T730" s="13"/>
      <c r="U730" s="13"/>
      <c r="V730" s="13"/>
    </row>
    <row r="731" spans="1:22" ht="26.4">
      <c r="A731" s="18" t="s">
        <v>72209</v>
      </c>
      <c r="B731" s="13" t="s">
        <v>72210</v>
      </c>
      <c r="C731" s="13" t="s">
        <v>72210</v>
      </c>
      <c r="D731" s="16" t="s">
        <v>72210</v>
      </c>
      <c r="E731" s="71" t="s">
        <v>72210</v>
      </c>
      <c r="F731" s="7" t="s">
        <v>72210</v>
      </c>
      <c r="G731" s="5" t="s">
        <v>72210</v>
      </c>
      <c r="H731" s="13" t="s">
        <v>72210</v>
      </c>
      <c r="I731" s="7" t="s">
        <v>72210</v>
      </c>
      <c r="J731" s="13" t="s">
        <v>17</v>
      </c>
      <c r="K731" s="13" t="s">
        <v>57</v>
      </c>
      <c r="L731" s="13" t="s">
        <v>57</v>
      </c>
      <c r="M731" s="13"/>
      <c r="N731" s="13"/>
      <c r="O731" s="13"/>
      <c r="P731" s="13"/>
      <c r="Q731" s="13"/>
      <c r="R731" s="13"/>
      <c r="S731" s="13"/>
      <c r="T731" s="13"/>
      <c r="U731" s="13"/>
      <c r="V731" s="13"/>
    </row>
    <row r="732" spans="1:22" ht="26.4">
      <c r="A732" s="18" t="s">
        <v>72211</v>
      </c>
      <c r="B732" s="13" t="s">
        <v>72212</v>
      </c>
      <c r="C732" s="13" t="s">
        <v>72212</v>
      </c>
      <c r="D732" s="16" t="s">
        <v>72212</v>
      </c>
      <c r="E732" s="71" t="s">
        <v>72212</v>
      </c>
      <c r="F732" s="7" t="s">
        <v>72212</v>
      </c>
      <c r="G732" s="5" t="s">
        <v>72212</v>
      </c>
      <c r="H732" s="13" t="s">
        <v>72212</v>
      </c>
      <c r="I732" s="7" t="s">
        <v>72212</v>
      </c>
      <c r="J732" s="13" t="s">
        <v>17</v>
      </c>
      <c r="K732" s="13" t="s">
        <v>57</v>
      </c>
      <c r="L732" s="13" t="s">
        <v>57</v>
      </c>
      <c r="M732" s="13"/>
      <c r="N732" s="13"/>
      <c r="O732" s="13"/>
      <c r="P732" s="13"/>
      <c r="Q732" s="13"/>
      <c r="R732" s="13"/>
      <c r="S732" s="13"/>
      <c r="T732" s="13"/>
      <c r="U732" s="13"/>
      <c r="V732" s="13"/>
    </row>
    <row r="733" spans="1:22" ht="52.8">
      <c r="A733" s="42" t="s">
        <v>72213</v>
      </c>
      <c r="B733" s="13" t="s">
        <v>72214</v>
      </c>
      <c r="C733" s="13" t="s">
        <v>72215</v>
      </c>
      <c r="D733" s="16" t="s">
        <v>72216</v>
      </c>
      <c r="E733" s="71" t="s">
        <v>72217</v>
      </c>
      <c r="F733" s="7" t="s">
        <v>72218</v>
      </c>
      <c r="G733" s="5" t="s">
        <v>72219</v>
      </c>
      <c r="H733" s="6" t="s">
        <v>72220</v>
      </c>
      <c r="I733" s="7" t="s">
        <v>72221</v>
      </c>
      <c r="J733" s="13" t="s">
        <v>72032</v>
      </c>
      <c r="K733" s="13"/>
      <c r="L733" s="13" t="s">
        <v>57</v>
      </c>
      <c r="M733" s="13"/>
      <c r="N733" s="13"/>
      <c r="O733" s="13"/>
      <c r="P733" s="13"/>
      <c r="Q733" s="13"/>
      <c r="R733" s="13"/>
      <c r="S733" s="13"/>
      <c r="T733" s="13"/>
      <c r="U733" s="13"/>
      <c r="V733" s="13"/>
    </row>
    <row r="734" spans="1:22" ht="39.6">
      <c r="A734" s="18" t="s">
        <v>72222</v>
      </c>
      <c r="B734" s="13" t="s">
        <v>72223</v>
      </c>
      <c r="C734" s="13" t="s">
        <v>72223</v>
      </c>
      <c r="D734" s="16" t="s">
        <v>72223</v>
      </c>
      <c r="E734" s="71" t="s">
        <v>72223</v>
      </c>
      <c r="F734" s="7" t="s">
        <v>72223</v>
      </c>
      <c r="G734" s="5" t="s">
        <v>72223</v>
      </c>
      <c r="H734" s="13" t="s">
        <v>72223</v>
      </c>
      <c r="I734" s="7" t="s">
        <v>72223</v>
      </c>
      <c r="J734" s="13" t="s">
        <v>17</v>
      </c>
      <c r="K734" s="13" t="s">
        <v>57</v>
      </c>
      <c r="L734" s="13" t="s">
        <v>57</v>
      </c>
      <c r="M734" s="13"/>
      <c r="N734" s="13"/>
      <c r="O734" s="13"/>
      <c r="P734" s="13"/>
      <c r="Q734" s="13"/>
      <c r="R734" s="13"/>
      <c r="S734" s="13"/>
      <c r="T734" s="13"/>
      <c r="U734" s="13"/>
      <c r="V734" s="13"/>
    </row>
    <row r="735" spans="1:22" ht="39.6">
      <c r="A735" s="18" t="s">
        <v>72224</v>
      </c>
      <c r="B735" s="13" t="s">
        <v>72223</v>
      </c>
      <c r="C735" s="13" t="s">
        <v>72223</v>
      </c>
      <c r="D735" s="16" t="s">
        <v>72223</v>
      </c>
      <c r="E735" s="71" t="s">
        <v>72223</v>
      </c>
      <c r="F735" s="7" t="s">
        <v>72223</v>
      </c>
      <c r="G735" s="5" t="s">
        <v>72223</v>
      </c>
      <c r="H735" s="13" t="s">
        <v>72223</v>
      </c>
      <c r="I735" s="7" t="s">
        <v>72223</v>
      </c>
      <c r="J735" s="13" t="s">
        <v>17</v>
      </c>
      <c r="K735" s="13" t="s">
        <v>57</v>
      </c>
      <c r="L735" s="13" t="s">
        <v>57</v>
      </c>
      <c r="M735" s="13"/>
      <c r="N735" s="13"/>
      <c r="O735" s="13"/>
      <c r="P735" s="13"/>
      <c r="Q735" s="13"/>
      <c r="R735" s="13"/>
      <c r="S735" s="13"/>
      <c r="T735" s="13"/>
      <c r="U735" s="13"/>
      <c r="V735" s="13"/>
    </row>
    <row r="736" spans="1:22" ht="39.6">
      <c r="A736" s="18" t="s">
        <v>72225</v>
      </c>
      <c r="B736" s="13" t="s">
        <v>72226</v>
      </c>
      <c r="C736" s="13" t="s">
        <v>72227</v>
      </c>
      <c r="D736" s="16" t="s">
        <v>72228</v>
      </c>
      <c r="E736" s="71" t="s">
        <v>72229</v>
      </c>
      <c r="F736" s="7" t="s">
        <v>72230</v>
      </c>
      <c r="G736" s="5" t="s">
        <v>5889</v>
      </c>
      <c r="H736" s="6" t="s">
        <v>72231</v>
      </c>
      <c r="I736" s="7" t="s">
        <v>72232</v>
      </c>
      <c r="J736" s="13" t="s">
        <v>72233</v>
      </c>
      <c r="K736" s="13"/>
      <c r="L736" s="13" t="s">
        <v>57</v>
      </c>
      <c r="M736" s="13"/>
      <c r="N736" s="13"/>
      <c r="O736" s="13"/>
      <c r="P736" s="13"/>
      <c r="Q736" s="13"/>
      <c r="R736" s="13"/>
      <c r="S736" s="13"/>
      <c r="T736" s="13"/>
      <c r="U736" s="13"/>
      <c r="V736" s="13"/>
    </row>
    <row r="737" spans="1:22" ht="39.6">
      <c r="A737" s="18" t="s">
        <v>72234</v>
      </c>
      <c r="B737" s="13" t="s">
        <v>72235</v>
      </c>
      <c r="C737" s="13" t="s">
        <v>72236</v>
      </c>
      <c r="D737" s="16" t="s">
        <v>72237</v>
      </c>
      <c r="E737" s="71" t="s">
        <v>72238</v>
      </c>
      <c r="F737" s="7" t="s">
        <v>72239</v>
      </c>
      <c r="G737" s="5" t="s">
        <v>5879</v>
      </c>
      <c r="H737" s="6" t="s">
        <v>24000</v>
      </c>
      <c r="I737" s="7" t="s">
        <v>72240</v>
      </c>
      <c r="J737" s="13" t="s">
        <v>72241</v>
      </c>
      <c r="K737" s="13"/>
      <c r="L737" s="13" t="s">
        <v>57</v>
      </c>
      <c r="M737" s="13"/>
      <c r="N737" s="13"/>
      <c r="O737" s="13"/>
      <c r="P737" s="13"/>
      <c r="Q737" s="13"/>
      <c r="R737" s="13"/>
      <c r="S737" s="13"/>
      <c r="T737" s="13"/>
      <c r="U737" s="13"/>
      <c r="V737" s="13"/>
    </row>
    <row r="738" spans="1:22" ht="39.6">
      <c r="A738" s="18" t="s">
        <v>72242</v>
      </c>
      <c r="B738" s="13" t="s">
        <v>72243</v>
      </c>
      <c r="C738" s="13" t="s">
        <v>72244</v>
      </c>
      <c r="D738" s="16" t="s">
        <v>72245</v>
      </c>
      <c r="E738" s="71" t="s">
        <v>72246</v>
      </c>
      <c r="F738" s="7" t="s">
        <v>72247</v>
      </c>
      <c r="G738" s="5" t="s">
        <v>72248</v>
      </c>
      <c r="H738" s="6" t="s">
        <v>5899</v>
      </c>
      <c r="I738" s="7" t="s">
        <v>5900</v>
      </c>
      <c r="J738" s="13" t="s">
        <v>72249</v>
      </c>
      <c r="K738" s="13"/>
      <c r="L738" s="13" t="s">
        <v>57</v>
      </c>
      <c r="M738" s="13"/>
      <c r="N738" s="13"/>
      <c r="O738" s="13"/>
      <c r="P738" s="13"/>
      <c r="Q738" s="13"/>
      <c r="R738" s="13"/>
      <c r="S738" s="13"/>
      <c r="T738" s="13"/>
      <c r="U738" s="13"/>
      <c r="V738" s="13"/>
    </row>
    <row r="739" spans="1:22" ht="39.6">
      <c r="A739" s="18" t="s">
        <v>72250</v>
      </c>
      <c r="B739" s="13" t="s">
        <v>72251</v>
      </c>
      <c r="C739" s="13" t="s">
        <v>72251</v>
      </c>
      <c r="D739" s="16" t="s">
        <v>72251</v>
      </c>
      <c r="E739" s="71" t="s">
        <v>72251</v>
      </c>
      <c r="F739" s="7" t="s">
        <v>72251</v>
      </c>
      <c r="G739" s="5" t="s">
        <v>72251</v>
      </c>
      <c r="H739" s="13" t="s">
        <v>72251</v>
      </c>
      <c r="I739" s="7" t="s">
        <v>72251</v>
      </c>
      <c r="J739" s="13" t="s">
        <v>17</v>
      </c>
      <c r="K739" s="13" t="s">
        <v>57</v>
      </c>
      <c r="L739" s="13" t="s">
        <v>57</v>
      </c>
      <c r="M739" s="13"/>
      <c r="N739" s="13"/>
      <c r="O739" s="13"/>
      <c r="P739" s="13"/>
      <c r="Q739" s="13"/>
      <c r="R739" s="13"/>
      <c r="S739" s="13"/>
      <c r="T739" s="13"/>
      <c r="U739" s="13"/>
      <c r="V739" s="13"/>
    </row>
    <row r="740" spans="1:22" ht="39.6">
      <c r="A740" s="18" t="s">
        <v>72252</v>
      </c>
      <c r="B740" s="13" t="s">
        <v>72251</v>
      </c>
      <c r="C740" s="13" t="s">
        <v>72251</v>
      </c>
      <c r="D740" s="16" t="s">
        <v>72251</v>
      </c>
      <c r="E740" s="71" t="s">
        <v>72251</v>
      </c>
      <c r="F740" s="7" t="s">
        <v>72251</v>
      </c>
      <c r="G740" s="5" t="s">
        <v>72251</v>
      </c>
      <c r="H740" s="13" t="s">
        <v>72251</v>
      </c>
      <c r="I740" s="7" t="s">
        <v>72251</v>
      </c>
      <c r="J740" s="13" t="s">
        <v>17</v>
      </c>
      <c r="K740" s="13" t="s">
        <v>57</v>
      </c>
      <c r="L740" s="13" t="s">
        <v>57</v>
      </c>
      <c r="M740" s="13"/>
      <c r="N740" s="13"/>
      <c r="O740" s="13"/>
      <c r="P740" s="13"/>
      <c r="Q740" s="13"/>
      <c r="R740" s="13"/>
      <c r="S740" s="13"/>
      <c r="T740" s="13"/>
      <c r="U740" s="13"/>
      <c r="V740" s="13"/>
    </row>
    <row r="741" spans="1:22" ht="13.2">
      <c r="A741" s="18" t="s">
        <v>72253</v>
      </c>
      <c r="B741" s="13" t="s">
        <v>72254</v>
      </c>
      <c r="C741" s="13" t="s">
        <v>72255</v>
      </c>
      <c r="D741" s="16" t="s">
        <v>72256</v>
      </c>
      <c r="E741" s="71" t="s">
        <v>72257</v>
      </c>
      <c r="F741" s="7" t="s">
        <v>72258</v>
      </c>
      <c r="G741" s="5" t="s">
        <v>12337</v>
      </c>
      <c r="H741" s="6" t="s">
        <v>12338</v>
      </c>
      <c r="I741" s="7" t="s">
        <v>72258</v>
      </c>
      <c r="J741" s="13" t="s">
        <v>72259</v>
      </c>
      <c r="K741" s="13"/>
      <c r="L741" s="13" t="s">
        <v>57</v>
      </c>
      <c r="M741" s="13"/>
      <c r="N741" s="13"/>
      <c r="O741" s="13"/>
      <c r="P741" s="13"/>
      <c r="Q741" s="13"/>
      <c r="R741" s="13"/>
      <c r="S741" s="13"/>
      <c r="T741" s="13"/>
      <c r="U741" s="13"/>
      <c r="V741" s="13"/>
    </row>
    <row r="742" spans="1:22" ht="26.4">
      <c r="A742" s="18" t="s">
        <v>72260</v>
      </c>
      <c r="B742" s="13" t="s">
        <v>72261</v>
      </c>
      <c r="C742" s="13" t="s">
        <v>72261</v>
      </c>
      <c r="D742" s="16" t="s">
        <v>72261</v>
      </c>
      <c r="E742" s="71" t="s">
        <v>72261</v>
      </c>
      <c r="F742" s="7" t="s">
        <v>72261</v>
      </c>
      <c r="G742" s="5" t="s">
        <v>72261</v>
      </c>
      <c r="H742" s="13" t="s">
        <v>72261</v>
      </c>
      <c r="I742" s="7" t="s">
        <v>72261</v>
      </c>
      <c r="J742" s="13" t="s">
        <v>17</v>
      </c>
      <c r="K742" s="13" t="s">
        <v>57</v>
      </c>
      <c r="L742" s="13" t="s">
        <v>57</v>
      </c>
      <c r="M742" s="13"/>
      <c r="N742" s="13"/>
      <c r="O742" s="13"/>
      <c r="P742" s="13"/>
      <c r="Q742" s="13"/>
      <c r="R742" s="13"/>
      <c r="S742" s="13"/>
      <c r="T742" s="13"/>
      <c r="U742" s="13"/>
      <c r="V742" s="13"/>
    </row>
    <row r="743" spans="1:22" ht="13.2">
      <c r="A743" s="18" t="s">
        <v>72262</v>
      </c>
      <c r="B743" s="13" t="s">
        <v>72263</v>
      </c>
      <c r="C743" s="13" t="s">
        <v>72264</v>
      </c>
      <c r="D743" s="16" t="s">
        <v>72265</v>
      </c>
      <c r="E743" s="71" t="s">
        <v>20334</v>
      </c>
      <c r="F743" s="7" t="s">
        <v>72266</v>
      </c>
      <c r="G743" s="5" t="s">
        <v>20335</v>
      </c>
      <c r="H743" s="6" t="s">
        <v>20336</v>
      </c>
      <c r="I743" s="7" t="s">
        <v>72266</v>
      </c>
      <c r="J743" s="13" t="s">
        <v>72267</v>
      </c>
      <c r="K743" s="13"/>
      <c r="L743" s="13" t="s">
        <v>57</v>
      </c>
      <c r="M743" s="13"/>
      <c r="N743" s="13"/>
      <c r="O743" s="13"/>
      <c r="P743" s="13"/>
      <c r="Q743" s="13"/>
      <c r="R743" s="13"/>
      <c r="S743" s="13"/>
      <c r="T743" s="13"/>
      <c r="U743" s="13"/>
      <c r="V743" s="13"/>
    </row>
    <row r="744" spans="1:22" ht="26.4">
      <c r="A744" s="18" t="s">
        <v>72268</v>
      </c>
      <c r="B744" s="13" t="s">
        <v>72269</v>
      </c>
      <c r="C744" s="13" t="s">
        <v>72269</v>
      </c>
      <c r="D744" s="16" t="s">
        <v>72269</v>
      </c>
      <c r="E744" s="71" t="s">
        <v>72269</v>
      </c>
      <c r="F744" s="7" t="s">
        <v>72269</v>
      </c>
      <c r="G744" s="5" t="s">
        <v>72269</v>
      </c>
      <c r="H744" s="13" t="s">
        <v>72269</v>
      </c>
      <c r="I744" s="7" t="s">
        <v>72269</v>
      </c>
      <c r="J744" s="13" t="s">
        <v>17</v>
      </c>
      <c r="K744" s="13" t="s">
        <v>57</v>
      </c>
      <c r="L744" s="13" t="s">
        <v>57</v>
      </c>
      <c r="M744" s="13"/>
      <c r="N744" s="13"/>
      <c r="O744" s="13"/>
      <c r="P744" s="13"/>
      <c r="Q744" s="13"/>
      <c r="R744" s="13"/>
      <c r="S744" s="13"/>
      <c r="T744" s="13"/>
      <c r="U744" s="13"/>
      <c r="V744" s="13"/>
    </row>
    <row r="745" spans="1:22" ht="39.6">
      <c r="A745" s="18" t="s">
        <v>72270</v>
      </c>
      <c r="B745" s="13" t="s">
        <v>378</v>
      </c>
      <c r="C745" s="13" t="s">
        <v>72271</v>
      </c>
      <c r="D745" s="16" t="s">
        <v>14846</v>
      </c>
      <c r="E745" s="71" t="s">
        <v>72272</v>
      </c>
      <c r="F745" s="7" t="s">
        <v>72273</v>
      </c>
      <c r="G745" s="5" t="s">
        <v>9621</v>
      </c>
      <c r="H745" s="6" t="s">
        <v>378</v>
      </c>
      <c r="I745" s="7" t="s">
        <v>72274</v>
      </c>
      <c r="J745" s="13" t="s">
        <v>72275</v>
      </c>
      <c r="K745" s="13"/>
      <c r="L745" s="13" t="s">
        <v>57</v>
      </c>
      <c r="M745" s="13"/>
      <c r="N745" s="13"/>
      <c r="O745" s="13"/>
      <c r="P745" s="13"/>
      <c r="Q745" s="13"/>
      <c r="R745" s="13"/>
      <c r="S745" s="13"/>
      <c r="T745" s="13"/>
      <c r="U745" s="13"/>
      <c r="V745" s="13"/>
    </row>
    <row r="746" spans="1:22" ht="13.2">
      <c r="A746" s="18" t="s">
        <v>72276</v>
      </c>
      <c r="B746" s="5" t="s">
        <v>72277</v>
      </c>
      <c r="C746" s="5" t="s">
        <v>72278</v>
      </c>
      <c r="D746" s="16" t="s">
        <v>72279</v>
      </c>
      <c r="E746" s="71" t="s">
        <v>72280</v>
      </c>
      <c r="F746" s="7" t="s">
        <v>72281</v>
      </c>
      <c r="G746" s="5" t="s">
        <v>12347</v>
      </c>
      <c r="H746" s="6" t="s">
        <v>72282</v>
      </c>
      <c r="I746" s="7" t="s">
        <v>72283</v>
      </c>
      <c r="J746" s="13"/>
      <c r="K746" s="13"/>
      <c r="L746" s="13" t="s">
        <v>57</v>
      </c>
      <c r="M746" s="13"/>
      <c r="N746" s="13"/>
      <c r="O746" s="13"/>
      <c r="P746" s="13"/>
      <c r="Q746" s="13"/>
      <c r="R746" s="13"/>
      <c r="S746" s="13"/>
      <c r="T746" s="13"/>
      <c r="U746" s="13"/>
      <c r="V746" s="13"/>
    </row>
    <row r="747" spans="1:22" ht="13.2">
      <c r="A747" s="18" t="s">
        <v>72284</v>
      </c>
      <c r="B747" s="13" t="s">
        <v>72285</v>
      </c>
      <c r="C747" s="13" t="s">
        <v>72286</v>
      </c>
      <c r="D747" s="16" t="s">
        <v>72287</v>
      </c>
      <c r="E747" s="71" t="s">
        <v>72285</v>
      </c>
      <c r="F747" s="7" t="s">
        <v>72285</v>
      </c>
      <c r="G747" s="5" t="s">
        <v>5146</v>
      </c>
      <c r="H747" s="6" t="s">
        <v>72288</v>
      </c>
      <c r="I747" s="7" t="s">
        <v>5145</v>
      </c>
      <c r="J747" s="13" t="s">
        <v>72289</v>
      </c>
      <c r="K747" s="13"/>
      <c r="L747" s="13" t="s">
        <v>57</v>
      </c>
      <c r="M747" s="13"/>
      <c r="N747" s="13"/>
      <c r="O747" s="13"/>
      <c r="P747" s="13"/>
      <c r="Q747" s="13"/>
      <c r="R747" s="13"/>
      <c r="S747" s="13"/>
      <c r="T747" s="13"/>
      <c r="U747" s="13"/>
      <c r="V747" s="13"/>
    </row>
    <row r="748" spans="1:22" ht="26.4">
      <c r="A748" s="18" t="s">
        <v>72290</v>
      </c>
      <c r="B748" s="13" t="s">
        <v>71857</v>
      </c>
      <c r="C748" s="13" t="s">
        <v>71857</v>
      </c>
      <c r="D748" s="16" t="s">
        <v>71857</v>
      </c>
      <c r="E748" s="71" t="s">
        <v>71857</v>
      </c>
      <c r="F748" s="7" t="s">
        <v>71857</v>
      </c>
      <c r="G748" s="5" t="s">
        <v>71857</v>
      </c>
      <c r="H748" s="13" t="s">
        <v>71857</v>
      </c>
      <c r="I748" s="7" t="s">
        <v>71857</v>
      </c>
      <c r="J748" s="13" t="s">
        <v>17</v>
      </c>
      <c r="K748" s="13" t="s">
        <v>57</v>
      </c>
      <c r="L748" s="13" t="s">
        <v>57</v>
      </c>
      <c r="M748" s="13"/>
      <c r="N748" s="13"/>
      <c r="O748" s="13"/>
      <c r="P748" s="13"/>
      <c r="Q748" s="13"/>
      <c r="R748" s="13"/>
      <c r="S748" s="13"/>
      <c r="T748" s="13"/>
      <c r="U748" s="13"/>
      <c r="V748" s="13"/>
    </row>
    <row r="749" spans="1:22" ht="26.4">
      <c r="A749" s="18" t="s">
        <v>72291</v>
      </c>
      <c r="B749" s="13" t="s">
        <v>72292</v>
      </c>
      <c r="C749" s="13" t="s">
        <v>72292</v>
      </c>
      <c r="D749" s="16" t="s">
        <v>72293</v>
      </c>
      <c r="E749" s="71" t="s">
        <v>72294</v>
      </c>
      <c r="F749" s="7" t="s">
        <v>72292</v>
      </c>
      <c r="G749" s="5" t="s">
        <v>72295</v>
      </c>
      <c r="H749" s="7" t="s">
        <v>72292</v>
      </c>
      <c r="I749" s="7" t="s">
        <v>72292</v>
      </c>
      <c r="J749" s="13" t="s">
        <v>72296</v>
      </c>
      <c r="K749" s="13"/>
      <c r="L749" s="13" t="s">
        <v>57</v>
      </c>
      <c r="M749" s="13"/>
      <c r="N749" s="13"/>
      <c r="O749" s="13"/>
      <c r="P749" s="13"/>
      <c r="Q749" s="13"/>
      <c r="R749" s="13"/>
      <c r="S749" s="13"/>
      <c r="T749" s="13"/>
      <c r="U749" s="13"/>
      <c r="V749" s="13"/>
    </row>
    <row r="750" spans="1:22" ht="13.2">
      <c r="A750" s="18" t="s">
        <v>72297</v>
      </c>
      <c r="B750" s="13" t="s">
        <v>72298</v>
      </c>
      <c r="C750" s="13" t="s">
        <v>72299</v>
      </c>
      <c r="D750" s="16" t="s">
        <v>72300</v>
      </c>
      <c r="E750" s="71" t="s">
        <v>72301</v>
      </c>
      <c r="F750" s="7" t="s">
        <v>72302</v>
      </c>
      <c r="G750" s="5" t="s">
        <v>72295</v>
      </c>
      <c r="H750" s="6" t="s">
        <v>72303</v>
      </c>
      <c r="I750" s="7" t="s">
        <v>72304</v>
      </c>
      <c r="J750" s="13"/>
      <c r="K750" s="13"/>
      <c r="L750" s="13" t="s">
        <v>57</v>
      </c>
      <c r="M750" s="13"/>
      <c r="N750" s="13"/>
      <c r="O750" s="13"/>
      <c r="P750" s="13"/>
      <c r="Q750" s="13"/>
      <c r="R750" s="13"/>
      <c r="S750" s="13"/>
      <c r="T750" s="13"/>
      <c r="U750" s="13"/>
      <c r="V750" s="13"/>
    </row>
    <row r="751" spans="1:22" ht="26.4">
      <c r="A751" s="18" t="s">
        <v>72305</v>
      </c>
      <c r="B751" s="13" t="s">
        <v>72306</v>
      </c>
      <c r="C751" s="13" t="s">
        <v>72306</v>
      </c>
      <c r="D751" s="16" t="s">
        <v>72307</v>
      </c>
      <c r="E751" s="71" t="s">
        <v>72308</v>
      </c>
      <c r="F751" s="7" t="s">
        <v>72306</v>
      </c>
      <c r="G751" s="5" t="s">
        <v>72309</v>
      </c>
      <c r="H751" s="7" t="s">
        <v>72306</v>
      </c>
      <c r="I751" s="7" t="s">
        <v>72306</v>
      </c>
      <c r="J751" s="13" t="s">
        <v>72310</v>
      </c>
      <c r="K751" s="13"/>
      <c r="L751" s="13" t="s">
        <v>57</v>
      </c>
      <c r="M751" s="13"/>
      <c r="N751" s="13"/>
      <c r="O751" s="13"/>
      <c r="P751" s="13"/>
      <c r="Q751" s="13"/>
      <c r="R751" s="13"/>
      <c r="S751" s="13"/>
      <c r="T751" s="13"/>
      <c r="U751" s="13"/>
      <c r="V751" s="13"/>
    </row>
    <row r="752" spans="1:22" ht="13.2">
      <c r="A752" s="18" t="s">
        <v>72311</v>
      </c>
      <c r="B752" s="13" t="s">
        <v>72312</v>
      </c>
      <c r="C752" s="13" t="s">
        <v>72313</v>
      </c>
      <c r="D752" s="16" t="s">
        <v>72314</v>
      </c>
      <c r="E752" s="71" t="s">
        <v>72315</v>
      </c>
      <c r="F752" s="7" t="s">
        <v>72316</v>
      </c>
      <c r="G752" s="5" t="s">
        <v>72309</v>
      </c>
      <c r="H752" s="6" t="s">
        <v>72317</v>
      </c>
      <c r="I752" s="7" t="s">
        <v>72318</v>
      </c>
      <c r="J752" s="13"/>
      <c r="K752" s="13"/>
      <c r="L752" s="13" t="s">
        <v>57</v>
      </c>
      <c r="M752" s="13"/>
      <c r="N752" s="13"/>
      <c r="O752" s="13"/>
      <c r="P752" s="13"/>
      <c r="Q752" s="13"/>
      <c r="R752" s="13"/>
      <c r="S752" s="13"/>
      <c r="T752" s="13"/>
      <c r="U752" s="13"/>
      <c r="V752" s="13"/>
    </row>
    <row r="753" spans="1:22" ht="26.4">
      <c r="A753" s="18" t="s">
        <v>72319</v>
      </c>
      <c r="B753" s="13" t="s">
        <v>72320</v>
      </c>
      <c r="C753" s="13" t="s">
        <v>72320</v>
      </c>
      <c r="D753" s="16" t="s">
        <v>72321</v>
      </c>
      <c r="E753" s="71" t="s">
        <v>72322</v>
      </c>
      <c r="F753" s="7" t="s">
        <v>72320</v>
      </c>
      <c r="G753" s="5" t="s">
        <v>72323</v>
      </c>
      <c r="H753" s="7" t="s">
        <v>72320</v>
      </c>
      <c r="I753" s="7" t="s">
        <v>72320</v>
      </c>
      <c r="J753" s="13" t="s">
        <v>72324</v>
      </c>
      <c r="K753" s="13"/>
      <c r="L753" s="13" t="s">
        <v>57</v>
      </c>
      <c r="M753" s="13"/>
      <c r="N753" s="13"/>
      <c r="O753" s="13"/>
      <c r="P753" s="13"/>
      <c r="Q753" s="13"/>
      <c r="R753" s="13"/>
      <c r="S753" s="13"/>
      <c r="T753" s="13"/>
      <c r="U753" s="13"/>
      <c r="V753" s="13"/>
    </row>
    <row r="754" spans="1:22" ht="13.2">
      <c r="A754" s="18" t="s">
        <v>72325</v>
      </c>
      <c r="B754" s="13" t="s">
        <v>72326</v>
      </c>
      <c r="C754" s="13" t="s">
        <v>72327</v>
      </c>
      <c r="D754" s="16" t="s">
        <v>72328</v>
      </c>
      <c r="E754" s="71" t="s">
        <v>72329</v>
      </c>
      <c r="F754" s="7" t="s">
        <v>72330</v>
      </c>
      <c r="G754" s="5" t="s">
        <v>72323</v>
      </c>
      <c r="H754" s="6" t="s">
        <v>72331</v>
      </c>
      <c r="I754" s="7" t="s">
        <v>72332</v>
      </c>
      <c r="J754" s="13"/>
      <c r="K754" s="13"/>
      <c r="L754" s="13" t="s">
        <v>57</v>
      </c>
      <c r="M754" s="13"/>
      <c r="N754" s="13"/>
      <c r="O754" s="13"/>
      <c r="P754" s="13"/>
      <c r="Q754" s="13"/>
      <c r="R754" s="13"/>
      <c r="S754" s="13"/>
      <c r="T754" s="13"/>
      <c r="U754" s="13"/>
      <c r="V754" s="13"/>
    </row>
    <row r="755" spans="1:22" ht="52.8">
      <c r="A755" s="42" t="s">
        <v>72333</v>
      </c>
      <c r="B755" s="13" t="s">
        <v>72334</v>
      </c>
      <c r="C755" s="13" t="s">
        <v>72335</v>
      </c>
      <c r="D755" s="16" t="s">
        <v>72336</v>
      </c>
      <c r="E755" s="71" t="s">
        <v>72337</v>
      </c>
      <c r="F755" s="7" t="s">
        <v>72338</v>
      </c>
      <c r="G755" s="5" t="s">
        <v>72339</v>
      </c>
      <c r="H755" s="6" t="s">
        <v>72340</v>
      </c>
      <c r="I755" s="7" t="s">
        <v>72341</v>
      </c>
      <c r="J755" s="13" t="s">
        <v>72032</v>
      </c>
      <c r="K755" s="13"/>
      <c r="L755" s="13" t="s">
        <v>57</v>
      </c>
      <c r="M755" s="13"/>
      <c r="N755" s="13"/>
      <c r="O755" s="13"/>
      <c r="P755" s="13"/>
      <c r="Q755" s="13"/>
      <c r="R755" s="13"/>
      <c r="S755" s="13"/>
      <c r="T755" s="13"/>
      <c r="U755" s="13"/>
      <c r="V755" s="13"/>
    </row>
    <row r="756" spans="1:22" ht="13.2">
      <c r="A756" s="18" t="s">
        <v>72342</v>
      </c>
      <c r="B756" s="13" t="s">
        <v>1748</v>
      </c>
      <c r="C756" s="13" t="s">
        <v>1748</v>
      </c>
      <c r="D756" s="16" t="s">
        <v>1748</v>
      </c>
      <c r="E756" s="13" t="s">
        <v>1748</v>
      </c>
      <c r="F756" s="13" t="s">
        <v>1748</v>
      </c>
      <c r="G756" s="5" t="s">
        <v>72343</v>
      </c>
      <c r="H756" s="6" t="s">
        <v>16298</v>
      </c>
      <c r="I756" s="7" t="s">
        <v>1748</v>
      </c>
      <c r="J756" s="13" t="s">
        <v>1752</v>
      </c>
      <c r="K756" s="13"/>
      <c r="L756" s="13" t="s">
        <v>57</v>
      </c>
      <c r="M756" s="13"/>
      <c r="N756" s="13"/>
      <c r="O756" s="13"/>
      <c r="P756" s="13"/>
      <c r="Q756" s="13"/>
      <c r="R756" s="13"/>
      <c r="S756" s="13"/>
      <c r="T756" s="13"/>
      <c r="U756" s="13"/>
      <c r="V756" s="13"/>
    </row>
    <row r="757" spans="1:22" ht="13.2">
      <c r="A757" s="18" t="s">
        <v>72344</v>
      </c>
      <c r="B757" s="13" t="s">
        <v>72345</v>
      </c>
      <c r="C757" s="13" t="s">
        <v>72346</v>
      </c>
      <c r="D757" s="13" t="s">
        <v>72346</v>
      </c>
      <c r="E757" s="13" t="s">
        <v>72347</v>
      </c>
      <c r="F757" s="13" t="s">
        <v>72348</v>
      </c>
      <c r="G757" s="5" t="s">
        <v>66939</v>
      </c>
      <c r="H757" s="6" t="s">
        <v>72349</v>
      </c>
      <c r="I757" s="7" t="s">
        <v>72345</v>
      </c>
      <c r="J757" s="13"/>
      <c r="K757" s="13"/>
      <c r="L757" s="13"/>
      <c r="M757" s="13"/>
      <c r="N757" s="13"/>
      <c r="O757" s="13"/>
      <c r="P757" s="13"/>
      <c r="Q757" s="13"/>
      <c r="R757" s="13"/>
      <c r="S757" s="13"/>
      <c r="T757" s="13"/>
      <c r="U757" s="13"/>
      <c r="V757" s="13"/>
    </row>
    <row r="758" spans="1:22" ht="39.6">
      <c r="A758" s="18" t="s">
        <v>72350</v>
      </c>
      <c r="B758" s="13" t="s">
        <v>72351</v>
      </c>
      <c r="C758" s="13" t="s">
        <v>72352</v>
      </c>
      <c r="D758" s="13" t="s">
        <v>72353</v>
      </c>
      <c r="E758" s="13" t="s">
        <v>66937</v>
      </c>
      <c r="F758" s="13" t="s">
        <v>72354</v>
      </c>
      <c r="G758" s="5" t="s">
        <v>72355</v>
      </c>
      <c r="H758" s="6" t="s">
        <v>66940</v>
      </c>
      <c r="I758" s="7" t="s">
        <v>66941</v>
      </c>
      <c r="J758" s="13"/>
      <c r="K758" s="13"/>
      <c r="L758" s="13"/>
      <c r="M758" s="13"/>
      <c r="N758" s="13"/>
      <c r="O758" s="13"/>
      <c r="P758" s="13"/>
      <c r="Q758" s="13"/>
      <c r="R758" s="13"/>
      <c r="S758" s="13"/>
      <c r="T758" s="13"/>
      <c r="U758" s="13"/>
      <c r="V758" s="13"/>
    </row>
    <row r="759" spans="1:22" ht="39.6">
      <c r="A759" s="18" t="s">
        <v>72356</v>
      </c>
      <c r="B759" s="13" t="s">
        <v>72357</v>
      </c>
      <c r="C759" s="13" t="s">
        <v>72357</v>
      </c>
      <c r="D759" s="16" t="s">
        <v>72357</v>
      </c>
      <c r="E759" s="13" t="s">
        <v>72357</v>
      </c>
      <c r="F759" s="13" t="s">
        <v>72357</v>
      </c>
      <c r="G759" s="5" t="s">
        <v>72357</v>
      </c>
      <c r="H759" s="6" t="s">
        <v>72357</v>
      </c>
      <c r="I759" s="7" t="s">
        <v>72357</v>
      </c>
      <c r="J759" s="13"/>
      <c r="K759" s="13"/>
      <c r="L759" s="13"/>
      <c r="M759" s="13"/>
      <c r="N759" s="13"/>
      <c r="O759" s="13"/>
      <c r="P759" s="13"/>
      <c r="Q759" s="13"/>
      <c r="R759" s="13"/>
      <c r="S759" s="13"/>
      <c r="T759" s="13"/>
      <c r="U759" s="13"/>
      <c r="V759" s="13"/>
    </row>
    <row r="760" spans="1:22" ht="26.4">
      <c r="A760" s="18" t="s">
        <v>72358</v>
      </c>
      <c r="B760" s="13" t="s">
        <v>72359</v>
      </c>
      <c r="C760" s="13" t="s">
        <v>72360</v>
      </c>
      <c r="D760" s="16" t="s">
        <v>72359</v>
      </c>
      <c r="E760" s="71" t="s">
        <v>72361</v>
      </c>
      <c r="F760" s="7" t="s">
        <v>72359</v>
      </c>
      <c r="G760" s="5" t="s">
        <v>2913</v>
      </c>
      <c r="H760" s="6" t="s">
        <v>72362</v>
      </c>
      <c r="I760" s="7" t="s">
        <v>72363</v>
      </c>
      <c r="J760" s="13" t="s">
        <v>72364</v>
      </c>
      <c r="K760" s="13"/>
      <c r="L760" s="13" t="s">
        <v>57</v>
      </c>
      <c r="M760" s="13"/>
      <c r="N760" s="13"/>
      <c r="O760" s="13"/>
      <c r="P760" s="13"/>
      <c r="Q760" s="13"/>
      <c r="R760" s="13"/>
      <c r="S760" s="13"/>
      <c r="T760" s="13"/>
      <c r="U760" s="13"/>
      <c r="V760" s="13"/>
    </row>
    <row r="761" spans="1:22" ht="79.2">
      <c r="A761" s="18" t="s">
        <v>72365</v>
      </c>
      <c r="B761" s="13" t="s">
        <v>72366</v>
      </c>
      <c r="C761" s="13" t="s">
        <v>72366</v>
      </c>
      <c r="D761" s="13" t="s">
        <v>72366</v>
      </c>
      <c r="E761" s="13" t="s">
        <v>72366</v>
      </c>
      <c r="F761" s="13" t="s">
        <v>72366</v>
      </c>
      <c r="G761" s="5" t="s">
        <v>72367</v>
      </c>
      <c r="H761" s="6" t="s">
        <v>72368</v>
      </c>
      <c r="I761" s="7" t="s">
        <v>72367</v>
      </c>
      <c r="J761" s="13"/>
      <c r="K761" s="13"/>
      <c r="L761" s="13"/>
      <c r="M761" s="13"/>
      <c r="N761" s="13"/>
      <c r="O761" s="13"/>
      <c r="P761" s="13"/>
      <c r="Q761" s="13"/>
      <c r="R761" s="13"/>
      <c r="S761" s="13"/>
      <c r="T761" s="13"/>
      <c r="U761" s="13"/>
      <c r="V761" s="13"/>
    </row>
    <row r="762" spans="1:22" ht="26.4">
      <c r="A762" s="18" t="s">
        <v>72369</v>
      </c>
      <c r="B762" s="13" t="s">
        <v>72370</v>
      </c>
      <c r="C762" s="13" t="s">
        <v>72371</v>
      </c>
      <c r="D762" s="16" t="s">
        <v>72372</v>
      </c>
      <c r="E762" s="71" t="s">
        <v>72373</v>
      </c>
      <c r="F762" s="7" t="s">
        <v>72370</v>
      </c>
      <c r="G762" s="5" t="s">
        <v>72374</v>
      </c>
      <c r="H762" s="6" t="s">
        <v>72375</v>
      </c>
      <c r="I762" s="7" t="s">
        <v>72376</v>
      </c>
      <c r="J762" s="13" t="s">
        <v>72377</v>
      </c>
      <c r="K762" s="13"/>
      <c r="L762" s="13" t="s">
        <v>57</v>
      </c>
      <c r="M762" s="13"/>
      <c r="N762" s="13"/>
      <c r="O762" s="13"/>
      <c r="P762" s="13"/>
      <c r="Q762" s="13"/>
      <c r="R762" s="13"/>
      <c r="S762" s="13"/>
      <c r="T762" s="13"/>
      <c r="U762" s="13"/>
      <c r="V762" s="13"/>
    </row>
    <row r="763" spans="1:22" ht="79.2">
      <c r="A763" s="18" t="s">
        <v>72378</v>
      </c>
      <c r="B763" s="13" t="s">
        <v>72379</v>
      </c>
      <c r="C763" s="13" t="s">
        <v>72379</v>
      </c>
      <c r="D763" s="13" t="s">
        <v>72379</v>
      </c>
      <c r="E763" s="13" t="s">
        <v>72379</v>
      </c>
      <c r="F763" s="13" t="s">
        <v>72379</v>
      </c>
      <c r="G763" s="5" t="s">
        <v>72380</v>
      </c>
      <c r="H763" s="6" t="s">
        <v>72381</v>
      </c>
      <c r="I763" s="7" t="s">
        <v>72380</v>
      </c>
      <c r="J763" s="13"/>
      <c r="K763" s="13"/>
      <c r="L763" s="13"/>
      <c r="M763" s="13"/>
      <c r="N763" s="13"/>
      <c r="O763" s="13"/>
      <c r="P763" s="13"/>
      <c r="Q763" s="13"/>
      <c r="R763" s="13"/>
      <c r="S763" s="13"/>
      <c r="T763" s="13"/>
      <c r="U763" s="13"/>
      <c r="V763" s="13"/>
    </row>
    <row r="764" spans="1:22" ht="13.2">
      <c r="A764" s="18" t="s">
        <v>72382</v>
      </c>
      <c r="B764" s="13" t="s">
        <v>2891</v>
      </c>
      <c r="C764" s="13" t="s">
        <v>72383</v>
      </c>
      <c r="D764" s="16" t="s">
        <v>72384</v>
      </c>
      <c r="E764" s="71" t="s">
        <v>72385</v>
      </c>
      <c r="F764" s="7" t="s">
        <v>2895</v>
      </c>
      <c r="G764" s="5" t="s">
        <v>2896</v>
      </c>
      <c r="H764" s="6" t="s">
        <v>2897</v>
      </c>
      <c r="I764" s="7" t="s">
        <v>2898</v>
      </c>
      <c r="J764" s="13" t="s">
        <v>72386</v>
      </c>
      <c r="K764" s="13"/>
      <c r="L764" s="13" t="s">
        <v>57</v>
      </c>
      <c r="M764" s="13"/>
      <c r="N764" s="13"/>
      <c r="O764" s="13"/>
      <c r="P764" s="13"/>
      <c r="Q764" s="13"/>
      <c r="R764" s="13"/>
      <c r="S764" s="13"/>
      <c r="T764" s="13"/>
      <c r="U764" s="13"/>
      <c r="V764" s="13"/>
    </row>
    <row r="765" spans="1:22" ht="79.2">
      <c r="A765" s="18" t="s">
        <v>72387</v>
      </c>
      <c r="B765" s="13" t="s">
        <v>72388</v>
      </c>
      <c r="C765" s="13" t="s">
        <v>72388</v>
      </c>
      <c r="D765" s="13" t="s">
        <v>72388</v>
      </c>
      <c r="E765" s="13" t="s">
        <v>72388</v>
      </c>
      <c r="F765" s="13" t="s">
        <v>72388</v>
      </c>
      <c r="G765" s="5" t="s">
        <v>72389</v>
      </c>
      <c r="H765" s="6" t="s">
        <v>72390</v>
      </c>
      <c r="I765" s="7" t="s">
        <v>72389</v>
      </c>
      <c r="J765" s="13"/>
      <c r="K765" s="13"/>
      <c r="L765" s="13"/>
      <c r="M765" s="13"/>
      <c r="N765" s="13"/>
      <c r="O765" s="13"/>
      <c r="P765" s="13"/>
      <c r="Q765" s="13"/>
      <c r="R765" s="13"/>
      <c r="S765" s="13"/>
      <c r="T765" s="13"/>
      <c r="U765" s="13"/>
      <c r="V765" s="13"/>
    </row>
    <row r="766" spans="1:22" ht="13.2">
      <c r="A766" s="18" t="s">
        <v>72391</v>
      </c>
      <c r="B766" s="13" t="s">
        <v>2881</v>
      </c>
      <c r="C766" s="13" t="s">
        <v>72392</v>
      </c>
      <c r="D766" s="16" t="s">
        <v>72393</v>
      </c>
      <c r="E766" s="71" t="s">
        <v>72392</v>
      </c>
      <c r="F766" s="7" t="s">
        <v>72394</v>
      </c>
      <c r="G766" s="5" t="s">
        <v>2886</v>
      </c>
      <c r="H766" s="6" t="s">
        <v>2887</v>
      </c>
      <c r="I766" s="7" t="s">
        <v>2888</v>
      </c>
      <c r="J766" s="13" t="s">
        <v>72395</v>
      </c>
      <c r="K766" s="13"/>
      <c r="L766" s="13" t="s">
        <v>57</v>
      </c>
      <c r="M766" s="13"/>
      <c r="N766" s="13"/>
      <c r="O766" s="13"/>
      <c r="P766" s="13"/>
      <c r="Q766" s="13"/>
      <c r="R766" s="13"/>
      <c r="S766" s="13"/>
      <c r="T766" s="13"/>
      <c r="U766" s="13"/>
      <c r="V766" s="13"/>
    </row>
    <row r="767" spans="1:22" ht="79.2">
      <c r="A767" s="18" t="s">
        <v>72396</v>
      </c>
      <c r="B767" s="13" t="s">
        <v>72397</v>
      </c>
      <c r="C767" s="13" t="s">
        <v>72397</v>
      </c>
      <c r="D767" s="13" t="s">
        <v>72397</v>
      </c>
      <c r="E767" s="13" t="s">
        <v>72397</v>
      </c>
      <c r="F767" s="13" t="s">
        <v>72397</v>
      </c>
      <c r="G767" s="5" t="s">
        <v>72398</v>
      </c>
      <c r="H767" s="6" t="s">
        <v>72399</v>
      </c>
      <c r="I767" s="7" t="s">
        <v>72398</v>
      </c>
      <c r="J767" s="13"/>
      <c r="K767" s="13"/>
      <c r="L767" s="13"/>
      <c r="M767" s="13"/>
      <c r="N767" s="13"/>
      <c r="O767" s="13"/>
      <c r="P767" s="13"/>
      <c r="Q767" s="13"/>
      <c r="R767" s="13"/>
      <c r="S767" s="13"/>
      <c r="T767" s="13"/>
      <c r="U767" s="13"/>
      <c r="V767" s="13"/>
    </row>
    <row r="768" spans="1:22" ht="26.4">
      <c r="A768" s="9" t="s">
        <v>72400</v>
      </c>
      <c r="B768" s="4" t="s">
        <v>16036</v>
      </c>
      <c r="C768" s="4" t="s">
        <v>16037</v>
      </c>
      <c r="D768" s="4" t="s">
        <v>16038</v>
      </c>
      <c r="E768" s="4" t="s">
        <v>16039</v>
      </c>
      <c r="F768" s="4" t="s">
        <v>16040</v>
      </c>
      <c r="G768" s="3" t="s">
        <v>16023</v>
      </c>
      <c r="H768" s="6" t="s">
        <v>16042</v>
      </c>
      <c r="I768" s="7" t="s">
        <v>16043</v>
      </c>
      <c r="J768" s="13" t="s">
        <v>17</v>
      </c>
      <c r="K768" s="5"/>
      <c r="L768" s="5" t="s">
        <v>57</v>
      </c>
      <c r="M768" s="5"/>
      <c r="N768" s="5"/>
      <c r="O768" s="5"/>
      <c r="P768" s="5"/>
      <c r="Q768" s="5"/>
      <c r="R768" s="5"/>
      <c r="S768" s="5"/>
      <c r="T768" s="5"/>
      <c r="U768" s="5"/>
      <c r="V768" s="5"/>
    </row>
    <row r="769" spans="1:22" ht="13.2">
      <c r="A769" s="18" t="s">
        <v>72401</v>
      </c>
      <c r="B769" s="13" t="s">
        <v>1743</v>
      </c>
      <c r="C769" s="13" t="s">
        <v>1743</v>
      </c>
      <c r="D769" s="16" t="s">
        <v>1743</v>
      </c>
      <c r="E769" s="13" t="s">
        <v>1743</v>
      </c>
      <c r="F769" s="13" t="s">
        <v>1743</v>
      </c>
      <c r="G769" s="5" t="s">
        <v>72402</v>
      </c>
      <c r="H769" s="6" t="s">
        <v>16304</v>
      </c>
      <c r="I769" s="7" t="s">
        <v>1743</v>
      </c>
      <c r="J769" s="13" t="s">
        <v>1746</v>
      </c>
      <c r="K769" s="13"/>
      <c r="L769" s="13" t="s">
        <v>57</v>
      </c>
      <c r="M769" s="13"/>
      <c r="N769" s="13"/>
      <c r="O769" s="13"/>
      <c r="P769" s="13"/>
      <c r="Q769" s="13"/>
      <c r="R769" s="13"/>
      <c r="S769" s="13"/>
      <c r="T769" s="13"/>
      <c r="U769" s="13"/>
      <c r="V769" s="13"/>
    </row>
    <row r="770" spans="1:22" ht="26.4">
      <c r="A770" s="18" t="s">
        <v>72403</v>
      </c>
      <c r="B770" s="13" t="s">
        <v>3730</v>
      </c>
      <c r="C770" s="13" t="s">
        <v>3724</v>
      </c>
      <c r="D770" s="13" t="s">
        <v>3725</v>
      </c>
      <c r="E770" s="13" t="s">
        <v>12328</v>
      </c>
      <c r="F770" s="13" t="s">
        <v>72404</v>
      </c>
      <c r="G770" s="5" t="s">
        <v>3728</v>
      </c>
      <c r="H770" s="6" t="s">
        <v>3729</v>
      </c>
      <c r="I770" s="7" t="s">
        <v>3730</v>
      </c>
      <c r="J770" s="13"/>
      <c r="K770" s="13"/>
      <c r="L770" s="13"/>
      <c r="M770" s="13"/>
      <c r="N770" s="13"/>
      <c r="O770" s="13"/>
      <c r="P770" s="13"/>
      <c r="Q770" s="13"/>
      <c r="R770" s="13"/>
      <c r="S770" s="13"/>
      <c r="T770" s="13"/>
      <c r="U770" s="13"/>
      <c r="V770" s="13"/>
    </row>
    <row r="771" spans="1:22" ht="26.4">
      <c r="A771" s="18" t="s">
        <v>72405</v>
      </c>
      <c r="B771" s="13" t="s">
        <v>72406</v>
      </c>
      <c r="C771" s="13" t="s">
        <v>72407</v>
      </c>
      <c r="D771" s="13" t="s">
        <v>72408</v>
      </c>
      <c r="E771" s="13" t="s">
        <v>72409</v>
      </c>
      <c r="F771" s="13" t="s">
        <v>16978</v>
      </c>
      <c r="G771" s="5" t="s">
        <v>72410</v>
      </c>
      <c r="H771" s="6" t="s">
        <v>72411</v>
      </c>
      <c r="I771" s="7" t="s">
        <v>72412</v>
      </c>
      <c r="J771" s="13"/>
      <c r="K771" s="13"/>
      <c r="L771" s="13"/>
      <c r="M771" s="13"/>
      <c r="N771" s="13"/>
      <c r="O771" s="13"/>
      <c r="P771" s="13"/>
      <c r="Q771" s="13"/>
      <c r="R771" s="13"/>
      <c r="S771" s="13"/>
      <c r="T771" s="13"/>
      <c r="U771" s="13"/>
      <c r="V771" s="13"/>
    </row>
    <row r="772" spans="1:22" ht="26.4">
      <c r="A772" s="18" t="s">
        <v>72413</v>
      </c>
      <c r="B772" s="13" t="s">
        <v>72414</v>
      </c>
      <c r="C772" s="13" t="s">
        <v>72414</v>
      </c>
      <c r="D772" s="16" t="s">
        <v>72414</v>
      </c>
      <c r="E772" s="13" t="s">
        <v>72414</v>
      </c>
      <c r="F772" s="13" t="s">
        <v>72414</v>
      </c>
      <c r="G772" s="5" t="s">
        <v>72414</v>
      </c>
      <c r="H772" s="6" t="s">
        <v>72414</v>
      </c>
      <c r="I772" s="7" t="s">
        <v>72414</v>
      </c>
      <c r="J772" s="13"/>
      <c r="K772" s="13"/>
      <c r="L772" s="13"/>
      <c r="M772" s="13"/>
      <c r="N772" s="13"/>
      <c r="O772" s="13"/>
      <c r="P772" s="13"/>
      <c r="Q772" s="13"/>
      <c r="R772" s="13"/>
      <c r="S772" s="13"/>
      <c r="T772" s="13"/>
      <c r="U772" s="13"/>
      <c r="V772" s="13"/>
    </row>
    <row r="773" spans="1:22" ht="13.2">
      <c r="A773" s="18" t="s">
        <v>72415</v>
      </c>
      <c r="B773" s="13" t="s">
        <v>72416</v>
      </c>
      <c r="C773" s="13" t="s">
        <v>72417</v>
      </c>
      <c r="D773" s="16" t="s">
        <v>72416</v>
      </c>
      <c r="E773" s="71" t="s">
        <v>72418</v>
      </c>
      <c r="F773" s="7" t="s">
        <v>72419</v>
      </c>
      <c r="G773" s="5" t="s">
        <v>16023</v>
      </c>
      <c r="H773" s="6" t="s">
        <v>72416</v>
      </c>
      <c r="I773" s="7" t="s">
        <v>12364</v>
      </c>
      <c r="J773" s="13" t="s">
        <v>72420</v>
      </c>
      <c r="K773" s="13"/>
      <c r="L773" s="13" t="s">
        <v>57</v>
      </c>
      <c r="M773" s="13"/>
      <c r="N773" s="13"/>
      <c r="O773" s="13"/>
      <c r="P773" s="13"/>
      <c r="Q773" s="13"/>
      <c r="R773" s="13"/>
      <c r="S773" s="13"/>
      <c r="T773" s="13"/>
      <c r="U773" s="13"/>
      <c r="V773" s="13"/>
    </row>
    <row r="774" spans="1:22" ht="52.8">
      <c r="A774" s="18" t="s">
        <v>72421</v>
      </c>
      <c r="B774" s="13" t="s">
        <v>16047</v>
      </c>
      <c r="C774" s="13" t="s">
        <v>16047</v>
      </c>
      <c r="D774" s="16" t="s">
        <v>16047</v>
      </c>
      <c r="E774" s="13" t="s">
        <v>16047</v>
      </c>
      <c r="F774" s="13" t="s">
        <v>16047</v>
      </c>
      <c r="G774" s="5" t="s">
        <v>16047</v>
      </c>
      <c r="H774" s="6" t="s">
        <v>16047</v>
      </c>
      <c r="I774" s="7" t="s">
        <v>16047</v>
      </c>
      <c r="J774" s="13"/>
      <c r="K774" s="13"/>
      <c r="L774" s="13"/>
      <c r="M774" s="13"/>
      <c r="N774" s="13"/>
      <c r="O774" s="13"/>
      <c r="P774" s="13"/>
      <c r="Q774" s="13"/>
      <c r="R774" s="13"/>
      <c r="S774" s="13"/>
      <c r="T774" s="13"/>
      <c r="U774" s="13"/>
      <c r="V774" s="13"/>
    </row>
    <row r="775" spans="1:22" ht="13.2">
      <c r="A775" s="18" t="s">
        <v>72422</v>
      </c>
      <c r="B775" s="13" t="s">
        <v>72423</v>
      </c>
      <c r="C775" s="13" t="s">
        <v>72424</v>
      </c>
      <c r="D775" s="16" t="s">
        <v>72423</v>
      </c>
      <c r="E775" s="71" t="s">
        <v>72425</v>
      </c>
      <c r="F775" s="7" t="s">
        <v>72426</v>
      </c>
      <c r="G775" s="5" t="s">
        <v>2633</v>
      </c>
      <c r="H775" s="6" t="s">
        <v>72423</v>
      </c>
      <c r="I775" s="7" t="s">
        <v>72427</v>
      </c>
      <c r="J775" s="13" t="s">
        <v>72428</v>
      </c>
      <c r="K775" s="13"/>
      <c r="L775" s="13" t="s">
        <v>57</v>
      </c>
      <c r="M775" s="13"/>
      <c r="N775" s="13"/>
      <c r="O775" s="13"/>
      <c r="P775" s="13"/>
      <c r="Q775" s="13"/>
      <c r="R775" s="13"/>
      <c r="S775" s="13"/>
      <c r="T775" s="13"/>
      <c r="U775" s="13"/>
      <c r="V775" s="13"/>
    </row>
    <row r="776" spans="1:22" ht="39.6">
      <c r="A776" s="18" t="s">
        <v>72429</v>
      </c>
      <c r="B776" s="13" t="s">
        <v>16050</v>
      </c>
      <c r="C776" s="13" t="s">
        <v>16050</v>
      </c>
      <c r="D776" s="16" t="s">
        <v>16050</v>
      </c>
      <c r="E776" s="13" t="s">
        <v>16050</v>
      </c>
      <c r="F776" s="13" t="s">
        <v>16050</v>
      </c>
      <c r="G776" s="5" t="s">
        <v>16050</v>
      </c>
      <c r="H776" s="6" t="s">
        <v>16050</v>
      </c>
      <c r="I776" s="7" t="s">
        <v>16050</v>
      </c>
      <c r="J776" s="13"/>
      <c r="K776" s="13"/>
      <c r="L776" s="13"/>
      <c r="M776" s="13"/>
      <c r="N776" s="13"/>
      <c r="O776" s="13"/>
      <c r="P776" s="13"/>
      <c r="Q776" s="13"/>
      <c r="R776" s="13"/>
      <c r="S776" s="13"/>
      <c r="T776" s="13"/>
      <c r="U776" s="13"/>
      <c r="V776" s="13"/>
    </row>
    <row r="777" spans="1:22" ht="13.2">
      <c r="A777" s="18" t="s">
        <v>72430</v>
      </c>
      <c r="B777" s="13" t="s">
        <v>72431</v>
      </c>
      <c r="C777" s="13" t="s">
        <v>72432</v>
      </c>
      <c r="D777" s="16" t="s">
        <v>72431</v>
      </c>
      <c r="E777" s="71" t="s">
        <v>72433</v>
      </c>
      <c r="F777" s="7" t="s">
        <v>72434</v>
      </c>
      <c r="G777" s="5" t="s">
        <v>71776</v>
      </c>
      <c r="H777" s="6" t="s">
        <v>72431</v>
      </c>
      <c r="I777" s="7" t="s">
        <v>72435</v>
      </c>
      <c r="J777" s="13" t="s">
        <v>72436</v>
      </c>
      <c r="K777" s="13"/>
      <c r="L777" s="13" t="s">
        <v>57</v>
      </c>
      <c r="M777" s="13"/>
      <c r="N777" s="13"/>
      <c r="O777" s="13"/>
      <c r="P777" s="13"/>
      <c r="Q777" s="13"/>
      <c r="R777" s="13"/>
      <c r="S777" s="13"/>
      <c r="T777" s="13"/>
      <c r="U777" s="13"/>
      <c r="V777" s="13"/>
    </row>
    <row r="778" spans="1:22" ht="39.6">
      <c r="A778" s="18" t="s">
        <v>72437</v>
      </c>
      <c r="B778" s="13" t="s">
        <v>16052</v>
      </c>
      <c r="C778" s="13" t="s">
        <v>16052</v>
      </c>
      <c r="D778" s="16" t="s">
        <v>16052</v>
      </c>
      <c r="E778" s="13" t="s">
        <v>16052</v>
      </c>
      <c r="F778" s="13" t="s">
        <v>16052</v>
      </c>
      <c r="G778" s="5" t="s">
        <v>16052</v>
      </c>
      <c r="H778" s="6" t="s">
        <v>16052</v>
      </c>
      <c r="I778" s="7" t="s">
        <v>16052</v>
      </c>
      <c r="J778" s="13"/>
      <c r="K778" s="13"/>
      <c r="L778" s="13"/>
      <c r="M778" s="13"/>
      <c r="N778" s="13"/>
      <c r="O778" s="13"/>
      <c r="P778" s="13"/>
      <c r="Q778" s="13"/>
      <c r="R778" s="13"/>
      <c r="S778" s="13"/>
      <c r="T778" s="13"/>
      <c r="U778" s="13"/>
      <c r="V778" s="13"/>
    </row>
    <row r="779" spans="1:22" ht="13.2">
      <c r="A779" s="18" t="s">
        <v>72438</v>
      </c>
      <c r="B779" s="13" t="s">
        <v>72439</v>
      </c>
      <c r="C779" s="13" t="s">
        <v>72440</v>
      </c>
      <c r="D779" s="16" t="s">
        <v>72441</v>
      </c>
      <c r="E779" s="71" t="s">
        <v>72442</v>
      </c>
      <c r="F779" s="7" t="s">
        <v>72443</v>
      </c>
      <c r="G779" s="5" t="s">
        <v>16059</v>
      </c>
      <c r="H779" s="6" t="s">
        <v>72439</v>
      </c>
      <c r="I779" s="7" t="s">
        <v>72444</v>
      </c>
      <c r="J779" s="13" t="s">
        <v>72445</v>
      </c>
      <c r="K779" s="13"/>
      <c r="L779" s="13" t="s">
        <v>57</v>
      </c>
      <c r="M779" s="13"/>
      <c r="N779" s="13"/>
      <c r="O779" s="13"/>
      <c r="P779" s="13"/>
      <c r="Q779" s="13"/>
      <c r="R779" s="13"/>
      <c r="S779" s="13"/>
      <c r="T779" s="13"/>
      <c r="U779" s="13"/>
      <c r="V779" s="13"/>
    </row>
    <row r="780" spans="1:22" ht="13.2">
      <c r="A780" s="18" t="s">
        <v>72446</v>
      </c>
      <c r="B780" s="5" t="s">
        <v>4095</v>
      </c>
      <c r="C780" s="5" t="s">
        <v>4095</v>
      </c>
      <c r="D780" s="16" t="s">
        <v>4095</v>
      </c>
      <c r="E780" s="5" t="s">
        <v>4095</v>
      </c>
      <c r="F780" s="5" t="s">
        <v>4095</v>
      </c>
      <c r="G780" s="5" t="s">
        <v>4095</v>
      </c>
      <c r="H780" s="6" t="s">
        <v>4095</v>
      </c>
      <c r="I780" s="7" t="s">
        <v>4095</v>
      </c>
      <c r="J780" s="13"/>
      <c r="K780" s="13"/>
      <c r="L780" s="13"/>
      <c r="M780" s="13"/>
      <c r="N780" s="13"/>
      <c r="O780" s="13"/>
      <c r="P780" s="13"/>
      <c r="Q780" s="13"/>
      <c r="R780" s="13"/>
      <c r="S780" s="13"/>
      <c r="T780" s="13"/>
      <c r="U780" s="13"/>
      <c r="V780" s="13"/>
    </row>
    <row r="781" spans="1:22" ht="13.2">
      <c r="A781" s="18" t="s">
        <v>72447</v>
      </c>
      <c r="B781" s="13" t="s">
        <v>1714</v>
      </c>
      <c r="C781" s="13" t="s">
        <v>1714</v>
      </c>
      <c r="D781" s="16" t="s">
        <v>1715</v>
      </c>
      <c r="E781" s="71" t="s">
        <v>1719</v>
      </c>
      <c r="F781" s="7" t="s">
        <v>1714</v>
      </c>
      <c r="G781" s="5" t="s">
        <v>18187</v>
      </c>
      <c r="H781" s="6" t="s">
        <v>1721</v>
      </c>
      <c r="I781" s="7" t="s">
        <v>72448</v>
      </c>
      <c r="J781" s="13" t="s">
        <v>72449</v>
      </c>
      <c r="K781" s="13"/>
      <c r="L781" s="13" t="s">
        <v>57</v>
      </c>
      <c r="M781" s="13"/>
      <c r="N781" s="13"/>
      <c r="O781" s="13"/>
      <c r="P781" s="13"/>
      <c r="Q781" s="13"/>
      <c r="R781" s="13"/>
      <c r="S781" s="13"/>
      <c r="T781" s="13"/>
      <c r="U781" s="13"/>
      <c r="V781" s="13"/>
    </row>
    <row r="782" spans="1:22" ht="26.4">
      <c r="A782" s="18" t="s">
        <v>72450</v>
      </c>
      <c r="B782" s="13" t="s">
        <v>72451</v>
      </c>
      <c r="C782" s="13" t="s">
        <v>72451</v>
      </c>
      <c r="D782" s="16" t="s">
        <v>72451</v>
      </c>
      <c r="E782" s="13" t="s">
        <v>72451</v>
      </c>
      <c r="F782" s="13" t="s">
        <v>72451</v>
      </c>
      <c r="G782" s="5" t="s">
        <v>72451</v>
      </c>
      <c r="H782" s="6" t="s">
        <v>72451</v>
      </c>
      <c r="I782" s="7" t="s">
        <v>72451</v>
      </c>
      <c r="J782" s="13"/>
      <c r="K782" s="13"/>
      <c r="L782" s="13"/>
      <c r="M782" s="13"/>
      <c r="N782" s="13"/>
      <c r="O782" s="13"/>
      <c r="P782" s="13"/>
      <c r="Q782" s="13"/>
      <c r="R782" s="13"/>
      <c r="S782" s="13"/>
      <c r="T782" s="13"/>
      <c r="U782" s="13"/>
      <c r="V782" s="13"/>
    </row>
    <row r="783" spans="1:22" ht="13.2">
      <c r="A783" s="18" t="s">
        <v>72452</v>
      </c>
      <c r="B783" s="13" t="s">
        <v>72453</v>
      </c>
      <c r="C783" s="13" t="s">
        <v>72453</v>
      </c>
      <c r="D783" s="16" t="s">
        <v>72454</v>
      </c>
      <c r="E783" s="71" t="s">
        <v>72455</v>
      </c>
      <c r="F783" s="7" t="s">
        <v>72453</v>
      </c>
      <c r="G783" s="5" t="s">
        <v>2738</v>
      </c>
      <c r="H783" s="6" t="s">
        <v>72453</v>
      </c>
      <c r="I783" s="7" t="s">
        <v>72456</v>
      </c>
      <c r="J783" s="13" t="s">
        <v>72457</v>
      </c>
      <c r="K783" s="13"/>
      <c r="L783" s="13" t="s">
        <v>57</v>
      </c>
      <c r="M783" s="13"/>
      <c r="N783" s="13"/>
      <c r="O783" s="13"/>
      <c r="P783" s="13"/>
      <c r="Q783" s="13"/>
      <c r="R783" s="13"/>
      <c r="S783" s="13"/>
      <c r="T783" s="13"/>
      <c r="U783" s="13"/>
      <c r="V783" s="13"/>
    </row>
    <row r="784" spans="1:22" ht="39.6">
      <c r="A784" s="18" t="s">
        <v>72458</v>
      </c>
      <c r="B784" s="13" t="s">
        <v>4035</v>
      </c>
      <c r="C784" s="13" t="s">
        <v>4035</v>
      </c>
      <c r="D784" s="16" t="s">
        <v>4035</v>
      </c>
      <c r="E784" s="13" t="s">
        <v>4035</v>
      </c>
      <c r="F784" s="13" t="s">
        <v>4035</v>
      </c>
      <c r="G784" s="5" t="s">
        <v>4035</v>
      </c>
      <c r="H784" s="6" t="s">
        <v>4035</v>
      </c>
      <c r="I784" s="7" t="s">
        <v>4035</v>
      </c>
      <c r="J784" s="13"/>
      <c r="K784" s="13"/>
      <c r="L784" s="13"/>
      <c r="M784" s="13"/>
      <c r="N784" s="13"/>
      <c r="O784" s="13"/>
      <c r="P784" s="13"/>
      <c r="Q784" s="13"/>
      <c r="R784" s="13"/>
      <c r="S784" s="13"/>
      <c r="T784" s="13"/>
      <c r="U784" s="13"/>
      <c r="V784" s="13"/>
    </row>
    <row r="785" spans="1:22" ht="13.2">
      <c r="A785" s="18" t="s">
        <v>72459</v>
      </c>
      <c r="B785" s="13" t="s">
        <v>72460</v>
      </c>
      <c r="C785" s="13" t="s">
        <v>72460</v>
      </c>
      <c r="D785" s="16" t="s">
        <v>72461</v>
      </c>
      <c r="E785" s="71" t="s">
        <v>72462</v>
      </c>
      <c r="F785" s="7" t="s">
        <v>72463</v>
      </c>
      <c r="G785" s="5" t="s">
        <v>18196</v>
      </c>
      <c r="H785" s="6" t="s">
        <v>72460</v>
      </c>
      <c r="I785" s="7" t="s">
        <v>72464</v>
      </c>
      <c r="J785" s="13" t="s">
        <v>72465</v>
      </c>
      <c r="K785" s="13"/>
      <c r="L785" s="13" t="s">
        <v>57</v>
      </c>
      <c r="M785" s="13"/>
      <c r="N785" s="13"/>
      <c r="O785" s="13"/>
      <c r="P785" s="13"/>
      <c r="Q785" s="13"/>
      <c r="R785" s="13"/>
      <c r="S785" s="13"/>
      <c r="T785" s="13"/>
      <c r="U785" s="13"/>
      <c r="V785" s="13"/>
    </row>
    <row r="786" spans="1:22" ht="52.8">
      <c r="A786" s="18" t="s">
        <v>72466</v>
      </c>
      <c r="B786" s="13" t="s">
        <v>72467</v>
      </c>
      <c r="C786" s="13" t="s">
        <v>72467</v>
      </c>
      <c r="D786" s="16" t="s">
        <v>72467</v>
      </c>
      <c r="E786" s="13" t="s">
        <v>72467</v>
      </c>
      <c r="F786" s="13" t="s">
        <v>72467</v>
      </c>
      <c r="G786" s="5" t="s">
        <v>72467</v>
      </c>
      <c r="H786" s="6" t="s">
        <v>72467</v>
      </c>
      <c r="I786" s="7" t="s">
        <v>72467</v>
      </c>
      <c r="J786" s="13"/>
      <c r="K786" s="13"/>
      <c r="L786" s="13"/>
      <c r="M786" s="13"/>
      <c r="N786" s="13"/>
      <c r="O786" s="13"/>
      <c r="P786" s="13"/>
      <c r="Q786" s="13"/>
      <c r="R786" s="13"/>
      <c r="S786" s="13"/>
      <c r="T786" s="13"/>
      <c r="U786" s="13"/>
      <c r="V786" s="13"/>
    </row>
    <row r="787" spans="1:22" ht="13.2">
      <c r="A787" s="42" t="s">
        <v>72468</v>
      </c>
      <c r="B787" s="46" t="s">
        <v>72469</v>
      </c>
      <c r="C787" s="46" t="s">
        <v>72470</v>
      </c>
      <c r="D787" s="46" t="s">
        <v>72471</v>
      </c>
      <c r="E787" s="46" t="s">
        <v>72472</v>
      </c>
      <c r="F787" s="46" t="s">
        <v>72473</v>
      </c>
      <c r="G787" s="47" t="s">
        <v>72474</v>
      </c>
      <c r="H787" s="6" t="s">
        <v>72475</v>
      </c>
      <c r="I787" s="7" t="s">
        <v>72476</v>
      </c>
      <c r="J787" s="13"/>
      <c r="K787" s="13"/>
      <c r="L787" s="13"/>
      <c r="M787" s="13"/>
      <c r="N787" s="13"/>
      <c r="O787" s="13"/>
      <c r="P787" s="13"/>
      <c r="Q787" s="13"/>
      <c r="R787" s="13"/>
      <c r="S787" s="13"/>
      <c r="T787" s="13"/>
      <c r="U787" s="13"/>
      <c r="V787" s="13"/>
    </row>
    <row r="788" spans="1:22" ht="26.4">
      <c r="A788" s="42" t="s">
        <v>72477</v>
      </c>
      <c r="B788" s="46" t="s">
        <v>72478</v>
      </c>
      <c r="C788" s="46" t="s">
        <v>72479</v>
      </c>
      <c r="D788" s="46" t="s">
        <v>72480</v>
      </c>
      <c r="E788" s="46" t="s">
        <v>72481</v>
      </c>
      <c r="F788" s="46" t="s">
        <v>72482</v>
      </c>
      <c r="G788" s="47" t="s">
        <v>72483</v>
      </c>
      <c r="H788" s="6" t="s">
        <v>72484</v>
      </c>
      <c r="I788" s="7" t="s">
        <v>72485</v>
      </c>
      <c r="J788" s="13"/>
      <c r="K788" s="13"/>
      <c r="L788" s="13"/>
      <c r="M788" s="13"/>
      <c r="N788" s="13"/>
      <c r="O788" s="13"/>
      <c r="P788" s="13"/>
      <c r="Q788" s="13"/>
      <c r="R788" s="13"/>
      <c r="S788" s="13"/>
      <c r="T788" s="13"/>
      <c r="U788" s="13"/>
      <c r="V788" s="13"/>
    </row>
    <row r="789" spans="1:22" ht="26.4">
      <c r="A789" s="42" t="s">
        <v>72486</v>
      </c>
      <c r="B789" s="46" t="s">
        <v>72487</v>
      </c>
      <c r="C789" s="46" t="s">
        <v>72488</v>
      </c>
      <c r="D789" s="46" t="s">
        <v>72489</v>
      </c>
      <c r="E789" s="46" t="s">
        <v>72490</v>
      </c>
      <c r="F789" s="46" t="s">
        <v>72491</v>
      </c>
      <c r="G789" s="47" t="s">
        <v>72492</v>
      </c>
      <c r="H789" s="6" t="s">
        <v>72493</v>
      </c>
      <c r="I789" s="7" t="s">
        <v>72494</v>
      </c>
      <c r="J789" s="13"/>
      <c r="K789" s="13"/>
      <c r="L789" s="13"/>
      <c r="M789" s="13"/>
      <c r="N789" s="13"/>
      <c r="O789" s="13"/>
      <c r="P789" s="13"/>
      <c r="Q789" s="13"/>
      <c r="R789" s="13"/>
      <c r="S789" s="13"/>
      <c r="T789" s="13"/>
      <c r="U789" s="13"/>
      <c r="V789" s="13"/>
    </row>
    <row r="790" spans="1:22" ht="13.2">
      <c r="A790" s="42" t="s">
        <v>72495</v>
      </c>
      <c r="B790" s="46" t="s">
        <v>72496</v>
      </c>
      <c r="C790" s="46" t="s">
        <v>72497</v>
      </c>
      <c r="D790" s="46" t="s">
        <v>72498</v>
      </c>
      <c r="E790" s="46" t="s">
        <v>72499</v>
      </c>
      <c r="F790" s="46" t="s">
        <v>72500</v>
      </c>
      <c r="G790" s="47" t="s">
        <v>72501</v>
      </c>
      <c r="H790" s="6" t="s">
        <v>72502</v>
      </c>
      <c r="I790" s="7" t="s">
        <v>72503</v>
      </c>
      <c r="J790" s="13"/>
      <c r="K790" s="13"/>
      <c r="L790" s="13"/>
      <c r="M790" s="13"/>
      <c r="N790" s="13"/>
      <c r="O790" s="13"/>
      <c r="P790" s="13"/>
      <c r="Q790" s="13"/>
      <c r="R790" s="13"/>
      <c r="S790" s="13"/>
      <c r="T790" s="13"/>
      <c r="U790" s="13"/>
      <c r="V790" s="13"/>
    </row>
    <row r="791" spans="1:22" ht="26.4">
      <c r="A791" s="42" t="s">
        <v>72504</v>
      </c>
      <c r="B791" s="13" t="s">
        <v>72505</v>
      </c>
      <c r="C791" s="13" t="s">
        <v>72506</v>
      </c>
      <c r="D791" s="13" t="s">
        <v>72507</v>
      </c>
      <c r="E791" s="13" t="s">
        <v>72508</v>
      </c>
      <c r="F791" s="13" t="s">
        <v>72509</v>
      </c>
      <c r="G791" s="5" t="s">
        <v>72510</v>
      </c>
      <c r="H791" s="6" t="s">
        <v>72511</v>
      </c>
      <c r="I791" s="7" t="s">
        <v>72512</v>
      </c>
      <c r="J791" s="13"/>
      <c r="K791" s="13"/>
      <c r="L791" s="13"/>
      <c r="M791" s="13"/>
      <c r="N791" s="13"/>
      <c r="O791" s="13"/>
      <c r="P791" s="13"/>
      <c r="Q791" s="13"/>
      <c r="R791" s="13"/>
      <c r="S791" s="13"/>
      <c r="T791" s="13"/>
      <c r="U791" s="13"/>
      <c r="V791" s="13"/>
    </row>
    <row r="792" spans="1:22" ht="26.4">
      <c r="A792" s="42" t="s">
        <v>72513</v>
      </c>
      <c r="B792" s="13" t="s">
        <v>72514</v>
      </c>
      <c r="C792" s="13" t="s">
        <v>72515</v>
      </c>
      <c r="D792" s="13" t="s">
        <v>72516</v>
      </c>
      <c r="E792" s="13" t="s">
        <v>72517</v>
      </c>
      <c r="F792" s="13" t="s">
        <v>72518</v>
      </c>
      <c r="G792" s="5" t="s">
        <v>72519</v>
      </c>
      <c r="H792" s="6" t="s">
        <v>72520</v>
      </c>
      <c r="I792" s="7" t="s">
        <v>72521</v>
      </c>
      <c r="J792" s="13"/>
      <c r="K792" s="13"/>
      <c r="L792" s="13"/>
      <c r="M792" s="13"/>
      <c r="N792" s="13"/>
      <c r="O792" s="13"/>
      <c r="P792" s="13"/>
      <c r="Q792" s="13"/>
      <c r="R792" s="13"/>
      <c r="S792" s="13"/>
      <c r="T792" s="13"/>
      <c r="U792" s="13"/>
      <c r="V792" s="13"/>
    </row>
    <row r="793" spans="1:22" ht="118.8">
      <c r="A793" s="42" t="s">
        <v>72522</v>
      </c>
      <c r="B793" s="13" t="s">
        <v>72523</v>
      </c>
      <c r="C793" s="13" t="s">
        <v>53604</v>
      </c>
      <c r="D793" s="13" t="s">
        <v>72524</v>
      </c>
      <c r="E793" s="13" t="s">
        <v>72525</v>
      </c>
      <c r="F793" s="13" t="s">
        <v>72526</v>
      </c>
      <c r="G793" s="5" t="s">
        <v>72527</v>
      </c>
      <c r="H793" s="6" t="s">
        <v>72528</v>
      </c>
      <c r="I793" s="7" t="s">
        <v>72529</v>
      </c>
      <c r="J793" s="13" t="s">
        <v>70708</v>
      </c>
      <c r="K793" s="13"/>
      <c r="L793" s="13"/>
      <c r="M793" s="13"/>
      <c r="N793" s="13"/>
      <c r="O793" s="13"/>
      <c r="P793" s="13"/>
      <c r="Q793" s="13"/>
      <c r="R793" s="13"/>
      <c r="S793" s="13"/>
      <c r="T793" s="13"/>
      <c r="U793" s="13"/>
      <c r="V793" s="13"/>
    </row>
    <row r="794" spans="1:22" ht="39.6">
      <c r="A794" s="149" t="s">
        <v>72530</v>
      </c>
      <c r="B794" s="13"/>
      <c r="C794" s="13" t="s">
        <v>72531</v>
      </c>
      <c r="D794" s="13"/>
      <c r="E794" s="13"/>
      <c r="F794" s="13"/>
      <c r="G794" s="5"/>
      <c r="H794" s="13"/>
      <c r="I794" s="7"/>
      <c r="J794" s="13"/>
      <c r="K794" s="13"/>
      <c r="L794" s="13"/>
      <c r="M794" s="13"/>
      <c r="N794" s="13"/>
      <c r="O794" s="13"/>
      <c r="P794" s="13"/>
      <c r="Q794" s="13"/>
      <c r="R794" s="13"/>
      <c r="S794" s="13"/>
      <c r="T794" s="13"/>
      <c r="U794" s="13"/>
      <c r="V794" s="13"/>
    </row>
    <row r="795" spans="1:22" ht="39.6">
      <c r="A795" s="149" t="s">
        <v>72532</v>
      </c>
      <c r="B795" s="13"/>
      <c r="C795" s="13" t="s">
        <v>72533</v>
      </c>
      <c r="D795" s="13"/>
      <c r="E795" s="13"/>
      <c r="F795" s="13"/>
      <c r="G795" s="5"/>
      <c r="H795" s="13"/>
      <c r="I795" s="7"/>
      <c r="J795" s="13"/>
      <c r="K795" s="13"/>
      <c r="L795" s="13"/>
      <c r="M795" s="13"/>
      <c r="N795" s="13"/>
      <c r="O795" s="13"/>
      <c r="P795" s="13"/>
      <c r="Q795" s="13"/>
      <c r="R795" s="13"/>
      <c r="S795" s="13"/>
      <c r="T795" s="13"/>
      <c r="U795" s="13"/>
      <c r="V795" s="13"/>
    </row>
    <row r="796" spans="1:22" ht="39.6">
      <c r="A796" s="149" t="s">
        <v>72534</v>
      </c>
      <c r="B796" s="13"/>
      <c r="C796" s="13" t="s">
        <v>72535</v>
      </c>
      <c r="D796" s="13"/>
      <c r="E796" s="13"/>
      <c r="F796" s="13"/>
      <c r="G796" s="5"/>
      <c r="H796" s="13"/>
      <c r="I796" s="7"/>
      <c r="J796" s="13"/>
      <c r="K796" s="13"/>
      <c r="L796" s="13"/>
      <c r="M796" s="13"/>
      <c r="N796" s="13"/>
      <c r="O796" s="13"/>
      <c r="P796" s="13"/>
      <c r="Q796" s="13"/>
      <c r="R796" s="13"/>
      <c r="S796" s="13"/>
      <c r="T796" s="13"/>
      <c r="U796" s="13"/>
      <c r="V796" s="13"/>
    </row>
    <row r="797" spans="1:22" ht="39.6">
      <c r="A797" s="149" t="s">
        <v>72536</v>
      </c>
      <c r="B797" s="13"/>
      <c r="C797" s="13" t="s">
        <v>72537</v>
      </c>
      <c r="D797" s="13"/>
      <c r="E797" s="13"/>
      <c r="F797" s="13"/>
      <c r="G797" s="5"/>
      <c r="H797" s="13"/>
      <c r="I797" s="7"/>
      <c r="J797" s="13"/>
      <c r="K797" s="13"/>
      <c r="L797" s="13"/>
      <c r="M797" s="13"/>
      <c r="N797" s="13"/>
      <c r="O797" s="13"/>
      <c r="P797" s="13"/>
      <c r="Q797" s="13"/>
      <c r="R797" s="13"/>
      <c r="S797" s="13"/>
      <c r="T797" s="13"/>
      <c r="U797" s="13"/>
      <c r="V797" s="13"/>
    </row>
    <row r="798" spans="1:22" ht="26.4">
      <c r="A798" s="149" t="s">
        <v>72538</v>
      </c>
      <c r="B798" s="13"/>
      <c r="C798" s="13" t="s">
        <v>72539</v>
      </c>
      <c r="D798" s="13"/>
      <c r="E798" s="13"/>
      <c r="F798" s="13"/>
      <c r="G798" s="5"/>
      <c r="H798" s="13"/>
      <c r="I798" s="7"/>
      <c r="J798" s="13"/>
      <c r="K798" s="13"/>
      <c r="L798" s="13"/>
      <c r="M798" s="13"/>
      <c r="N798" s="13"/>
      <c r="O798" s="13"/>
      <c r="P798" s="13"/>
      <c r="Q798" s="13"/>
      <c r="R798" s="13"/>
      <c r="S798" s="13"/>
      <c r="T798" s="13"/>
      <c r="U798" s="13"/>
      <c r="V798" s="13"/>
    </row>
    <row r="799" spans="1:22" ht="39.6">
      <c r="A799" s="149" t="s">
        <v>72540</v>
      </c>
      <c r="B799" s="13"/>
      <c r="C799" s="13" t="s">
        <v>72541</v>
      </c>
      <c r="D799" s="13"/>
      <c r="E799" s="13"/>
      <c r="F799" s="13"/>
      <c r="G799" s="5"/>
      <c r="H799" s="13"/>
      <c r="I799" s="7"/>
      <c r="J799" s="13"/>
      <c r="K799" s="13"/>
      <c r="L799" s="13"/>
      <c r="M799" s="13"/>
      <c r="N799" s="13"/>
      <c r="O799" s="13"/>
      <c r="P799" s="13"/>
      <c r="Q799" s="13"/>
      <c r="R799" s="13"/>
      <c r="S799" s="13"/>
      <c r="T799" s="13"/>
      <c r="U799" s="13"/>
      <c r="V799" s="13"/>
    </row>
    <row r="800" spans="1:22" ht="92.4">
      <c r="A800" s="42" t="s">
        <v>72542</v>
      </c>
      <c r="B800" s="13" t="s">
        <v>72543</v>
      </c>
      <c r="C800" s="13" t="s">
        <v>53604</v>
      </c>
      <c r="D800" s="13" t="s">
        <v>72544</v>
      </c>
      <c r="E800" s="13" t="s">
        <v>72545</v>
      </c>
      <c r="F800" s="13" t="s">
        <v>72546</v>
      </c>
      <c r="G800" s="5" t="s">
        <v>72547</v>
      </c>
      <c r="H800" s="6" t="s">
        <v>72548</v>
      </c>
      <c r="I800" s="7" t="s">
        <v>72549</v>
      </c>
      <c r="J800" s="13" t="s">
        <v>70708</v>
      </c>
      <c r="K800" s="13"/>
      <c r="L800" s="13"/>
      <c r="M800" s="13"/>
      <c r="N800" s="13"/>
      <c r="O800" s="13"/>
      <c r="P800" s="13"/>
      <c r="Q800" s="13"/>
      <c r="R800" s="13"/>
      <c r="S800" s="13"/>
      <c r="T800" s="13"/>
      <c r="U800" s="13"/>
      <c r="V800" s="13"/>
    </row>
    <row r="801" spans="1:22" ht="26.4">
      <c r="A801" s="149" t="s">
        <v>72550</v>
      </c>
      <c r="B801" s="13"/>
      <c r="C801" s="13" t="s">
        <v>72551</v>
      </c>
      <c r="D801" s="13"/>
      <c r="E801" s="13"/>
      <c r="F801" s="13"/>
      <c r="G801" s="5"/>
      <c r="H801" s="13"/>
      <c r="I801" s="7"/>
      <c r="J801" s="13"/>
      <c r="K801" s="13"/>
      <c r="L801" s="13"/>
      <c r="M801" s="13"/>
      <c r="N801" s="13"/>
      <c r="O801" s="13"/>
      <c r="P801" s="13"/>
      <c r="Q801" s="13"/>
      <c r="R801" s="13"/>
      <c r="S801" s="13"/>
      <c r="T801" s="13"/>
      <c r="U801" s="13"/>
      <c r="V801" s="13"/>
    </row>
    <row r="802" spans="1:22" ht="39.6">
      <c r="A802" s="149" t="s">
        <v>72552</v>
      </c>
      <c r="B802" s="13"/>
      <c r="C802" s="13" t="s">
        <v>72553</v>
      </c>
      <c r="D802" s="13"/>
      <c r="E802" s="13"/>
      <c r="F802" s="13"/>
      <c r="G802" s="5"/>
      <c r="H802" s="13"/>
      <c r="I802" s="7"/>
      <c r="J802" s="13"/>
      <c r="K802" s="13"/>
      <c r="L802" s="13"/>
      <c r="M802" s="13"/>
      <c r="N802" s="13"/>
      <c r="O802" s="13"/>
      <c r="P802" s="13"/>
      <c r="Q802" s="13"/>
      <c r="R802" s="13"/>
      <c r="S802" s="13"/>
      <c r="T802" s="13"/>
      <c r="U802" s="13"/>
      <c r="V802" s="13"/>
    </row>
    <row r="803" spans="1:22" ht="39.6">
      <c r="A803" s="149" t="s">
        <v>72554</v>
      </c>
      <c r="B803" s="13"/>
      <c r="C803" s="13" t="s">
        <v>72555</v>
      </c>
      <c r="D803" s="13"/>
      <c r="E803" s="13"/>
      <c r="F803" s="13"/>
      <c r="G803" s="5"/>
      <c r="H803" s="13"/>
      <c r="I803" s="7"/>
      <c r="J803" s="13"/>
      <c r="K803" s="13"/>
      <c r="L803" s="13"/>
      <c r="M803" s="13"/>
      <c r="N803" s="13"/>
      <c r="O803" s="13"/>
      <c r="P803" s="13"/>
      <c r="Q803" s="13"/>
      <c r="R803" s="13"/>
      <c r="S803" s="13"/>
      <c r="T803" s="13"/>
      <c r="U803" s="13"/>
      <c r="V803" s="13"/>
    </row>
    <row r="804" spans="1:22" ht="39.6">
      <c r="A804" s="149" t="s">
        <v>72556</v>
      </c>
      <c r="B804" s="13"/>
      <c r="C804" s="13" t="s">
        <v>72557</v>
      </c>
      <c r="D804" s="13"/>
      <c r="E804" s="13"/>
      <c r="F804" s="13"/>
      <c r="G804" s="5"/>
      <c r="H804" s="13"/>
      <c r="I804" s="7"/>
      <c r="J804" s="13"/>
      <c r="K804" s="13"/>
      <c r="L804" s="13"/>
      <c r="M804" s="13"/>
      <c r="N804" s="13"/>
      <c r="O804" s="13"/>
      <c r="P804" s="13"/>
      <c r="Q804" s="13"/>
      <c r="R804" s="13"/>
      <c r="S804" s="13"/>
      <c r="T804" s="13"/>
      <c r="U804" s="13"/>
      <c r="V804" s="13"/>
    </row>
    <row r="805" spans="1:22" ht="39.6">
      <c r="A805" s="149" t="s">
        <v>72558</v>
      </c>
      <c r="B805" s="13"/>
      <c r="C805" s="13" t="s">
        <v>72559</v>
      </c>
      <c r="D805" s="13"/>
      <c r="E805" s="13"/>
      <c r="F805" s="13"/>
      <c r="G805" s="5"/>
      <c r="H805" s="13"/>
      <c r="I805" s="7"/>
      <c r="J805" s="13"/>
      <c r="K805" s="13"/>
      <c r="L805" s="13"/>
      <c r="M805" s="13"/>
      <c r="N805" s="13"/>
      <c r="O805" s="13"/>
      <c r="P805" s="13"/>
      <c r="Q805" s="13"/>
      <c r="R805" s="13"/>
      <c r="S805" s="13"/>
      <c r="T805" s="13"/>
      <c r="U805" s="13"/>
      <c r="V805" s="13"/>
    </row>
    <row r="806" spans="1:22" ht="39.6">
      <c r="A806" s="149" t="s">
        <v>72560</v>
      </c>
      <c r="B806" s="13"/>
      <c r="C806" s="13" t="s">
        <v>72561</v>
      </c>
      <c r="D806" s="13"/>
      <c r="E806" s="13"/>
      <c r="F806" s="13"/>
      <c r="G806" s="5"/>
      <c r="H806" s="13"/>
      <c r="I806" s="7"/>
      <c r="J806" s="13"/>
      <c r="K806" s="13"/>
      <c r="L806" s="13"/>
      <c r="M806" s="13"/>
      <c r="N806" s="13"/>
      <c r="O806" s="13"/>
      <c r="P806" s="13"/>
      <c r="Q806" s="13"/>
      <c r="R806" s="13"/>
      <c r="S806" s="13"/>
      <c r="T806" s="13"/>
      <c r="U806" s="13"/>
      <c r="V806" s="13"/>
    </row>
    <row r="807" spans="1:22" ht="13.2">
      <c r="A807" s="42" t="s">
        <v>72562</v>
      </c>
      <c r="B807" s="7" t="s">
        <v>72563</v>
      </c>
      <c r="C807" s="7" t="s">
        <v>72564</v>
      </c>
      <c r="D807" s="7" t="s">
        <v>72565</v>
      </c>
      <c r="E807" s="7" t="s">
        <v>72566</v>
      </c>
      <c r="F807" s="7" t="s">
        <v>72567</v>
      </c>
      <c r="G807" s="5" t="s">
        <v>72568</v>
      </c>
      <c r="H807" s="6" t="s">
        <v>72569</v>
      </c>
      <c r="I807" s="7" t="s">
        <v>72570</v>
      </c>
      <c r="J807" s="13"/>
      <c r="K807" s="13"/>
      <c r="L807" s="13"/>
      <c r="M807" s="13"/>
      <c r="N807" s="13"/>
      <c r="O807" s="13"/>
      <c r="P807" s="13"/>
      <c r="Q807" s="13"/>
      <c r="R807" s="13"/>
      <c r="S807" s="13"/>
      <c r="T807" s="13"/>
      <c r="U807" s="13"/>
      <c r="V807" s="13"/>
    </row>
    <row r="808" spans="1:22" ht="13.2">
      <c r="A808" s="42" t="s">
        <v>72571</v>
      </c>
      <c r="B808" s="7" t="s">
        <v>72572</v>
      </c>
      <c r="C808" s="7" t="s">
        <v>72573</v>
      </c>
      <c r="D808" s="7" t="s">
        <v>72574</v>
      </c>
      <c r="E808" s="7" t="s">
        <v>72575</v>
      </c>
      <c r="F808" s="7" t="s">
        <v>72576</v>
      </c>
      <c r="G808" s="5" t="s">
        <v>72577</v>
      </c>
      <c r="H808" s="6" t="s">
        <v>72578</v>
      </c>
      <c r="I808" s="7" t="s">
        <v>72579</v>
      </c>
      <c r="J808" s="13"/>
      <c r="K808" s="13"/>
      <c r="L808" s="13"/>
      <c r="M808" s="13"/>
      <c r="N808" s="13"/>
      <c r="O808" s="13"/>
      <c r="P808" s="13"/>
      <c r="Q808" s="13"/>
      <c r="R808" s="13"/>
      <c r="S808" s="13"/>
      <c r="T808" s="13"/>
      <c r="U808" s="13"/>
      <c r="V808" s="13"/>
    </row>
    <row r="809" spans="1:22" ht="66">
      <c r="A809" s="42" t="s">
        <v>72580</v>
      </c>
      <c r="B809" s="13" t="s">
        <v>72581</v>
      </c>
      <c r="C809" s="13" t="s">
        <v>72582</v>
      </c>
      <c r="D809" s="13" t="s">
        <v>72583</v>
      </c>
      <c r="E809" s="13" t="s">
        <v>72584</v>
      </c>
      <c r="F809" s="13" t="s">
        <v>72585</v>
      </c>
      <c r="G809" s="5" t="s">
        <v>72586</v>
      </c>
      <c r="H809" s="6" t="s">
        <v>72587</v>
      </c>
      <c r="I809" s="7" t="s">
        <v>72588</v>
      </c>
      <c r="J809" s="13" t="s">
        <v>70708</v>
      </c>
      <c r="K809" s="13"/>
      <c r="L809" s="13"/>
      <c r="M809" s="13"/>
      <c r="N809" s="13"/>
      <c r="O809" s="13"/>
      <c r="P809" s="13"/>
      <c r="Q809" s="13"/>
      <c r="R809" s="13"/>
      <c r="S809" s="13"/>
      <c r="T809" s="13"/>
      <c r="U809" s="13"/>
      <c r="V809" s="13"/>
    </row>
    <row r="810" spans="1:22" ht="92.4">
      <c r="A810" s="42" t="s">
        <v>72589</v>
      </c>
      <c r="B810" s="13" t="s">
        <v>72590</v>
      </c>
      <c r="C810" s="13" t="s">
        <v>72591</v>
      </c>
      <c r="D810" s="13" t="s">
        <v>72592</v>
      </c>
      <c r="E810" s="13" t="s">
        <v>72593</v>
      </c>
      <c r="F810" s="13" t="s">
        <v>72594</v>
      </c>
      <c r="G810" s="5" t="s">
        <v>72595</v>
      </c>
      <c r="H810" s="6" t="s">
        <v>72596</v>
      </c>
      <c r="I810" s="7" t="s">
        <v>72597</v>
      </c>
      <c r="J810" s="13" t="s">
        <v>70708</v>
      </c>
      <c r="K810" s="13"/>
      <c r="L810" s="13"/>
      <c r="M810" s="13"/>
      <c r="N810" s="13"/>
      <c r="O810" s="13"/>
      <c r="P810" s="13"/>
      <c r="Q810" s="13"/>
      <c r="R810" s="13"/>
      <c r="S810" s="13"/>
      <c r="T810" s="13"/>
      <c r="U810" s="13"/>
      <c r="V810" s="13"/>
    </row>
    <row r="811" spans="1:22" ht="13.2">
      <c r="A811" s="42" t="s">
        <v>72598</v>
      </c>
      <c r="B811" s="13" t="s">
        <v>5588</v>
      </c>
      <c r="C811" s="13" t="s">
        <v>5589</v>
      </c>
      <c r="D811" s="16" t="s">
        <v>5590</v>
      </c>
      <c r="E811" s="71" t="s">
        <v>5591</v>
      </c>
      <c r="F811" s="7" t="s">
        <v>5592</v>
      </c>
      <c r="G811" s="5" t="s">
        <v>5593</v>
      </c>
      <c r="H811" s="6" t="s">
        <v>5594</v>
      </c>
      <c r="I811" s="7" t="s">
        <v>5451</v>
      </c>
      <c r="J811" s="13" t="s">
        <v>17</v>
      </c>
      <c r="K811" s="13"/>
      <c r="L811" s="13" t="s">
        <v>57</v>
      </c>
      <c r="M811" s="13"/>
      <c r="N811" s="13"/>
      <c r="O811" s="13"/>
      <c r="P811" s="13"/>
      <c r="Q811" s="13"/>
      <c r="R811" s="13"/>
      <c r="S811" s="13"/>
      <c r="T811" s="13"/>
      <c r="U811" s="13"/>
      <c r="V811" s="13"/>
    </row>
    <row r="812" spans="1:22" ht="13.2">
      <c r="A812" s="42" t="s">
        <v>72599</v>
      </c>
      <c r="B812" s="13" t="s">
        <v>12852</v>
      </c>
      <c r="C812" s="13" t="s">
        <v>12853</v>
      </c>
      <c r="D812" s="16" t="s">
        <v>12854</v>
      </c>
      <c r="E812" s="71" t="s">
        <v>12855</v>
      </c>
      <c r="F812" s="7" t="s">
        <v>12856</v>
      </c>
      <c r="G812" s="5" t="s">
        <v>12857</v>
      </c>
      <c r="H812" s="6" t="s">
        <v>72600</v>
      </c>
      <c r="I812" s="7" t="s">
        <v>12855</v>
      </c>
      <c r="J812" s="13" t="s">
        <v>17</v>
      </c>
      <c r="K812" s="13"/>
      <c r="L812" s="13" t="s">
        <v>57</v>
      </c>
      <c r="M812" s="13"/>
      <c r="N812" s="13"/>
      <c r="O812" s="13"/>
      <c r="P812" s="13"/>
      <c r="Q812" s="13"/>
      <c r="R812" s="13"/>
      <c r="S812" s="13"/>
      <c r="T812" s="13"/>
      <c r="U812" s="13"/>
      <c r="V812" s="13"/>
    </row>
    <row r="813" spans="1:22" ht="26.4">
      <c r="A813" s="42" t="s">
        <v>72601</v>
      </c>
      <c r="B813" s="13" t="s">
        <v>19652</v>
      </c>
      <c r="C813" s="13" t="s">
        <v>19653</v>
      </c>
      <c r="D813" s="16" t="s">
        <v>72602</v>
      </c>
      <c r="E813" s="71" t="s">
        <v>19659</v>
      </c>
      <c r="F813" s="7" t="s">
        <v>72603</v>
      </c>
      <c r="G813" s="5" t="s">
        <v>19657</v>
      </c>
      <c r="H813" s="6" t="s">
        <v>19658</v>
      </c>
      <c r="I813" s="7" t="s">
        <v>72604</v>
      </c>
      <c r="J813" s="13" t="s">
        <v>72605</v>
      </c>
      <c r="K813" s="13"/>
      <c r="L813" s="13" t="s">
        <v>57</v>
      </c>
      <c r="M813" s="13"/>
      <c r="N813" s="13"/>
      <c r="O813" s="13"/>
      <c r="P813" s="13"/>
      <c r="Q813" s="13"/>
      <c r="R813" s="13"/>
      <c r="S813" s="13"/>
      <c r="T813" s="13"/>
      <c r="U813" s="13"/>
      <c r="V813" s="13"/>
    </row>
    <row r="814" spans="1:22" ht="26.4">
      <c r="A814" s="42" t="s">
        <v>72606</v>
      </c>
      <c r="B814" s="13" t="s">
        <v>72607</v>
      </c>
      <c r="C814" s="13" t="s">
        <v>72608</v>
      </c>
      <c r="D814" s="16" t="s">
        <v>72609</v>
      </c>
      <c r="E814" s="71" t="s">
        <v>72610</v>
      </c>
      <c r="F814" s="7" t="s">
        <v>54600</v>
      </c>
      <c r="G814" s="5" t="s">
        <v>72611</v>
      </c>
      <c r="H814" s="6" t="s">
        <v>72612</v>
      </c>
      <c r="I814" s="7" t="s">
        <v>72613</v>
      </c>
      <c r="J814" s="13" t="s">
        <v>72605</v>
      </c>
      <c r="K814" s="13"/>
      <c r="L814" s="13" t="s">
        <v>57</v>
      </c>
      <c r="M814" s="13"/>
      <c r="N814" s="13"/>
      <c r="O814" s="13"/>
      <c r="P814" s="13"/>
      <c r="Q814" s="13"/>
      <c r="R814" s="13"/>
      <c r="S814" s="13"/>
      <c r="T814" s="13"/>
      <c r="U814" s="13"/>
      <c r="V814" s="13"/>
    </row>
    <row r="815" spans="1:22" ht="26.4">
      <c r="A815" s="42" t="s">
        <v>72614</v>
      </c>
      <c r="B815" s="13" t="s">
        <v>70393</v>
      </c>
      <c r="C815" s="13" t="s">
        <v>72615</v>
      </c>
      <c r="D815" s="16" t="s">
        <v>70395</v>
      </c>
      <c r="E815" s="71" t="s">
        <v>70396</v>
      </c>
      <c r="F815" s="7" t="s">
        <v>70397</v>
      </c>
      <c r="G815" s="5" t="s">
        <v>13440</v>
      </c>
      <c r="H815" s="6" t="s">
        <v>13441</v>
      </c>
      <c r="I815" s="7" t="s">
        <v>70398</v>
      </c>
      <c r="J815" s="13" t="s">
        <v>72605</v>
      </c>
      <c r="K815" s="13"/>
      <c r="L815" s="13" t="s">
        <v>57</v>
      </c>
      <c r="M815" s="13"/>
      <c r="N815" s="13"/>
      <c r="O815" s="13"/>
      <c r="P815" s="13"/>
      <c r="Q815" s="13"/>
      <c r="R815" s="13"/>
      <c r="S815" s="13"/>
      <c r="T815" s="13"/>
      <c r="U815" s="13"/>
      <c r="V815" s="13"/>
    </row>
    <row r="816" spans="1:22" ht="13.2">
      <c r="A816" s="194" t="s">
        <v>72616</v>
      </c>
      <c r="B816" s="13" t="s">
        <v>72617</v>
      </c>
      <c r="C816" s="13" t="s">
        <v>72618</v>
      </c>
      <c r="D816" s="16" t="s">
        <v>72619</v>
      </c>
      <c r="E816" s="71" t="s">
        <v>72620</v>
      </c>
      <c r="F816" s="7" t="s">
        <v>72621</v>
      </c>
      <c r="G816" s="5" t="s">
        <v>72622</v>
      </c>
      <c r="H816" s="6" t="s">
        <v>72623</v>
      </c>
      <c r="I816" s="7" t="s">
        <v>72624</v>
      </c>
      <c r="J816" s="13" t="s">
        <v>17</v>
      </c>
      <c r="K816" s="13"/>
      <c r="L816" s="13" t="s">
        <v>57</v>
      </c>
      <c r="M816" s="13"/>
      <c r="N816" s="13"/>
      <c r="O816" s="13"/>
      <c r="P816" s="13"/>
      <c r="Q816" s="13"/>
      <c r="R816" s="13"/>
      <c r="S816" s="13"/>
      <c r="T816" s="13"/>
      <c r="U816" s="13"/>
      <c r="V816" s="13"/>
    </row>
    <row r="817" spans="1:22" ht="13.2">
      <c r="A817" s="194" t="s">
        <v>72625</v>
      </c>
      <c r="B817" s="13" t="s">
        <v>8446</v>
      </c>
      <c r="C817" s="13" t="s">
        <v>8446</v>
      </c>
      <c r="D817" s="16" t="s">
        <v>8446</v>
      </c>
      <c r="E817" s="71" t="s">
        <v>8446</v>
      </c>
      <c r="F817" s="7" t="s">
        <v>8446</v>
      </c>
      <c r="G817" s="5" t="s">
        <v>8446</v>
      </c>
      <c r="H817" s="6" t="s">
        <v>8446</v>
      </c>
      <c r="I817" s="7" t="s">
        <v>8446</v>
      </c>
      <c r="J817" s="13" t="s">
        <v>17</v>
      </c>
      <c r="K817" s="13" t="s">
        <v>57</v>
      </c>
      <c r="L817" s="13" t="s">
        <v>57</v>
      </c>
      <c r="M817" s="13"/>
      <c r="N817" s="13"/>
      <c r="O817" s="13"/>
      <c r="P817" s="13"/>
      <c r="Q817" s="13"/>
      <c r="R817" s="13"/>
      <c r="S817" s="13"/>
      <c r="T817" s="13"/>
      <c r="U817" s="13"/>
      <c r="V817" s="13"/>
    </row>
    <row r="818" spans="1:22" ht="13.2">
      <c r="A818" s="194" t="s">
        <v>72626</v>
      </c>
      <c r="B818" s="13" t="s">
        <v>72627</v>
      </c>
      <c r="C818" s="13" t="s">
        <v>72627</v>
      </c>
      <c r="D818" s="16" t="s">
        <v>72627</v>
      </c>
      <c r="E818" s="71" t="s">
        <v>72627</v>
      </c>
      <c r="F818" s="7" t="s">
        <v>72627</v>
      </c>
      <c r="G818" s="5" t="s">
        <v>72627</v>
      </c>
      <c r="H818" s="6" t="s">
        <v>72627</v>
      </c>
      <c r="I818" s="7" t="s">
        <v>72627</v>
      </c>
      <c r="J818" s="13" t="s">
        <v>17</v>
      </c>
      <c r="K818" s="13" t="s">
        <v>57</v>
      </c>
      <c r="L818" s="13" t="s">
        <v>57</v>
      </c>
      <c r="M818" s="13"/>
      <c r="N818" s="13"/>
      <c r="O818" s="13"/>
      <c r="P818" s="13"/>
      <c r="Q818" s="13"/>
      <c r="R818" s="13"/>
      <c r="S818" s="13"/>
      <c r="T818" s="13"/>
      <c r="U818" s="13"/>
      <c r="V818" s="13"/>
    </row>
    <row r="819" spans="1:22" ht="26.4">
      <c r="A819" s="194" t="s">
        <v>72628</v>
      </c>
      <c r="B819" s="13" t="s">
        <v>72629</v>
      </c>
      <c r="C819" s="13" t="s">
        <v>72630</v>
      </c>
      <c r="D819" s="16" t="s">
        <v>72631</v>
      </c>
      <c r="E819" s="71" t="s">
        <v>72632</v>
      </c>
      <c r="F819" s="7" t="s">
        <v>72633</v>
      </c>
      <c r="G819" s="5" t="s">
        <v>72634</v>
      </c>
      <c r="H819" s="6" t="s">
        <v>72635</v>
      </c>
      <c r="I819" s="7" t="s">
        <v>72636</v>
      </c>
      <c r="J819" s="13" t="s">
        <v>16744</v>
      </c>
      <c r="K819" s="13"/>
      <c r="L819" s="13" t="s">
        <v>57</v>
      </c>
      <c r="M819" s="13"/>
      <c r="N819" s="13"/>
      <c r="O819" s="13"/>
      <c r="P819" s="13"/>
      <c r="Q819" s="13"/>
      <c r="R819" s="13"/>
      <c r="S819" s="13"/>
      <c r="T819" s="13"/>
      <c r="U819" s="13"/>
      <c r="V819" s="13"/>
    </row>
    <row r="820" spans="1:22" ht="13.2">
      <c r="A820" s="42" t="s">
        <v>72637</v>
      </c>
      <c r="B820" s="13" t="s">
        <v>14335</v>
      </c>
      <c r="C820" s="13" t="s">
        <v>14336</v>
      </c>
      <c r="D820" s="16" t="s">
        <v>72638</v>
      </c>
      <c r="E820" s="71" t="s">
        <v>62563</v>
      </c>
      <c r="F820" s="7" t="s">
        <v>14339</v>
      </c>
      <c r="G820" s="5" t="s">
        <v>14340</v>
      </c>
      <c r="H820" s="6" t="s">
        <v>14341</v>
      </c>
      <c r="I820" s="7" t="s">
        <v>14338</v>
      </c>
      <c r="J820" s="13" t="s">
        <v>17</v>
      </c>
      <c r="K820" s="13"/>
      <c r="L820" s="13" t="s">
        <v>57</v>
      </c>
      <c r="M820" s="13"/>
      <c r="N820" s="13"/>
      <c r="O820" s="13"/>
      <c r="P820" s="13"/>
      <c r="Q820" s="13"/>
      <c r="R820" s="13"/>
      <c r="S820" s="13"/>
      <c r="T820" s="13"/>
      <c r="U820" s="13"/>
      <c r="V820" s="13"/>
    </row>
    <row r="821" spans="1:22" ht="13.2">
      <c r="A821" s="42" t="s">
        <v>72639</v>
      </c>
      <c r="B821" s="13" t="s">
        <v>13506</v>
      </c>
      <c r="C821" s="13" t="s">
        <v>13506</v>
      </c>
      <c r="D821" s="16" t="s">
        <v>13506</v>
      </c>
      <c r="E821" s="71" t="s">
        <v>13506</v>
      </c>
      <c r="F821" s="7" t="s">
        <v>13506</v>
      </c>
      <c r="G821" s="5" t="s">
        <v>13506</v>
      </c>
      <c r="H821" s="6" t="s">
        <v>13506</v>
      </c>
      <c r="I821" s="7" t="s">
        <v>13506</v>
      </c>
      <c r="J821" s="13" t="s">
        <v>17</v>
      </c>
      <c r="K821" s="13" t="s">
        <v>57</v>
      </c>
      <c r="L821" s="13" t="s">
        <v>57</v>
      </c>
      <c r="M821" s="13"/>
      <c r="N821" s="13"/>
      <c r="O821" s="13"/>
      <c r="P821" s="13"/>
      <c r="Q821" s="13"/>
      <c r="R821" s="13"/>
      <c r="S821" s="13"/>
      <c r="T821" s="13"/>
      <c r="U821" s="13"/>
      <c r="V821" s="13"/>
    </row>
    <row r="822" spans="1:22" ht="13.2">
      <c r="A822" s="42" t="s">
        <v>72640</v>
      </c>
      <c r="B822" s="13" t="s">
        <v>13567</v>
      </c>
      <c r="C822" s="13" t="s">
        <v>13567</v>
      </c>
      <c r="D822" s="16" t="s">
        <v>13567</v>
      </c>
      <c r="E822" s="71" t="s">
        <v>13567</v>
      </c>
      <c r="F822" s="7" t="s">
        <v>13567</v>
      </c>
      <c r="G822" s="5" t="s">
        <v>13567</v>
      </c>
      <c r="H822" s="6" t="s">
        <v>13567</v>
      </c>
      <c r="I822" s="7" t="s">
        <v>13567</v>
      </c>
      <c r="J822" s="13" t="s">
        <v>17</v>
      </c>
      <c r="K822" s="13" t="s">
        <v>57</v>
      </c>
      <c r="L822" s="13" t="s">
        <v>57</v>
      </c>
      <c r="M822" s="13"/>
      <c r="N822" s="13"/>
      <c r="O822" s="13"/>
      <c r="P822" s="13"/>
      <c r="Q822" s="13"/>
      <c r="R822" s="13"/>
      <c r="S822" s="13"/>
      <c r="T822" s="13"/>
      <c r="U822" s="13"/>
      <c r="V822" s="13"/>
    </row>
    <row r="823" spans="1:22" ht="13.2">
      <c r="A823" s="42" t="s">
        <v>72641</v>
      </c>
      <c r="B823" s="13" t="s">
        <v>13569</v>
      </c>
      <c r="C823" s="13" t="s">
        <v>13569</v>
      </c>
      <c r="D823" s="16" t="s">
        <v>13569</v>
      </c>
      <c r="E823" s="71" t="s">
        <v>13569</v>
      </c>
      <c r="F823" s="7" t="s">
        <v>13569</v>
      </c>
      <c r="G823" s="5" t="s">
        <v>13569</v>
      </c>
      <c r="H823" s="6" t="s">
        <v>13569</v>
      </c>
      <c r="I823" s="7" t="s">
        <v>13569</v>
      </c>
      <c r="J823" s="13" t="s">
        <v>17</v>
      </c>
      <c r="K823" s="13" t="s">
        <v>57</v>
      </c>
      <c r="L823" s="13" t="s">
        <v>57</v>
      </c>
      <c r="M823" s="13"/>
      <c r="N823" s="13"/>
      <c r="O823" s="13"/>
      <c r="P823" s="13"/>
      <c r="Q823" s="13"/>
      <c r="R823" s="13"/>
      <c r="S823" s="13"/>
      <c r="T823" s="13"/>
      <c r="U823" s="13"/>
      <c r="V823" s="13"/>
    </row>
    <row r="824" spans="1:22" ht="13.2">
      <c r="A824" s="42" t="s">
        <v>72642</v>
      </c>
      <c r="B824" s="13" t="s">
        <v>21362</v>
      </c>
      <c r="C824" s="13" t="s">
        <v>21362</v>
      </c>
      <c r="D824" s="16" t="s">
        <v>21362</v>
      </c>
      <c r="E824" s="71" t="s">
        <v>21362</v>
      </c>
      <c r="F824" s="7" t="s">
        <v>21362</v>
      </c>
      <c r="G824" s="5" t="s">
        <v>21362</v>
      </c>
      <c r="H824" s="6" t="s">
        <v>21362</v>
      </c>
      <c r="I824" s="7" t="s">
        <v>21362</v>
      </c>
      <c r="J824" s="13" t="s">
        <v>17</v>
      </c>
      <c r="K824" s="13" t="s">
        <v>57</v>
      </c>
      <c r="L824" s="13" t="s">
        <v>57</v>
      </c>
      <c r="M824" s="13"/>
      <c r="N824" s="13"/>
      <c r="O824" s="13"/>
      <c r="P824" s="13"/>
      <c r="Q824" s="13"/>
      <c r="R824" s="13"/>
      <c r="S824" s="13"/>
      <c r="T824" s="13"/>
      <c r="U824" s="13"/>
      <c r="V824" s="13"/>
    </row>
    <row r="825" spans="1:22" ht="13.2">
      <c r="A825" s="42" t="s">
        <v>72643</v>
      </c>
      <c r="B825" s="13" t="s">
        <v>20767</v>
      </c>
      <c r="C825" s="13" t="s">
        <v>20767</v>
      </c>
      <c r="D825" s="16" t="s">
        <v>20767</v>
      </c>
      <c r="E825" s="71" t="s">
        <v>20767</v>
      </c>
      <c r="F825" s="7" t="s">
        <v>20767</v>
      </c>
      <c r="G825" s="5" t="s">
        <v>20767</v>
      </c>
      <c r="H825" s="6" t="s">
        <v>20767</v>
      </c>
      <c r="I825" s="7" t="s">
        <v>20767</v>
      </c>
      <c r="J825" s="13" t="s">
        <v>17</v>
      </c>
      <c r="K825" s="13" t="s">
        <v>57</v>
      </c>
      <c r="L825" s="13" t="s">
        <v>57</v>
      </c>
      <c r="M825" s="13"/>
      <c r="N825" s="13"/>
      <c r="O825" s="13"/>
      <c r="P825" s="13"/>
      <c r="Q825" s="13"/>
      <c r="R825" s="13"/>
      <c r="S825" s="13"/>
      <c r="T825" s="13"/>
      <c r="U825" s="13"/>
      <c r="V825" s="13"/>
    </row>
    <row r="826" spans="1:22" ht="13.2">
      <c r="A826" s="42" t="s">
        <v>72644</v>
      </c>
      <c r="B826" s="13" t="s">
        <v>21365</v>
      </c>
      <c r="C826" s="13" t="s">
        <v>21365</v>
      </c>
      <c r="D826" s="16" t="s">
        <v>21365</v>
      </c>
      <c r="E826" s="71" t="s">
        <v>21365</v>
      </c>
      <c r="F826" s="7" t="s">
        <v>21365</v>
      </c>
      <c r="G826" s="5" t="s">
        <v>21365</v>
      </c>
      <c r="H826" s="6" t="s">
        <v>21365</v>
      </c>
      <c r="I826" s="7" t="s">
        <v>21365</v>
      </c>
      <c r="J826" s="13" t="s">
        <v>17</v>
      </c>
      <c r="K826" s="13" t="s">
        <v>57</v>
      </c>
      <c r="L826" s="13" t="s">
        <v>57</v>
      </c>
      <c r="M826" s="13"/>
      <c r="N826" s="13"/>
      <c r="O826" s="13"/>
      <c r="P826" s="13"/>
      <c r="Q826" s="13"/>
      <c r="R826" s="13"/>
      <c r="S826" s="13"/>
      <c r="T826" s="13"/>
      <c r="U826" s="13"/>
      <c r="V826" s="13"/>
    </row>
    <row r="827" spans="1:22" ht="13.2">
      <c r="A827" s="42" t="s">
        <v>72645</v>
      </c>
      <c r="B827" s="13" t="s">
        <v>72646</v>
      </c>
      <c r="C827" s="13" t="s">
        <v>72646</v>
      </c>
      <c r="D827" s="16" t="s">
        <v>72646</v>
      </c>
      <c r="E827" s="71" t="s">
        <v>72646</v>
      </c>
      <c r="F827" s="7" t="s">
        <v>72646</v>
      </c>
      <c r="G827" s="5" t="s">
        <v>72646</v>
      </c>
      <c r="H827" s="6" t="s">
        <v>72646</v>
      </c>
      <c r="I827" s="7" t="s">
        <v>72646</v>
      </c>
      <c r="J827" s="13" t="s">
        <v>17</v>
      </c>
      <c r="K827" s="13" t="s">
        <v>57</v>
      </c>
      <c r="L827" s="13" t="s">
        <v>57</v>
      </c>
      <c r="M827" s="13"/>
      <c r="N827" s="13"/>
      <c r="O827" s="13"/>
      <c r="P827" s="13"/>
      <c r="Q827" s="13"/>
      <c r="R827" s="13"/>
      <c r="S827" s="13"/>
      <c r="T827" s="13"/>
      <c r="U827" s="13"/>
      <c r="V827" s="13"/>
    </row>
    <row r="828" spans="1:22" ht="39.6">
      <c r="A828" s="42" t="s">
        <v>72647</v>
      </c>
      <c r="B828" s="13" t="s">
        <v>72648</v>
      </c>
      <c r="C828" s="13" t="s">
        <v>72649</v>
      </c>
      <c r="D828" s="16" t="s">
        <v>72650</v>
      </c>
      <c r="E828" s="71" t="s">
        <v>72651</v>
      </c>
      <c r="F828" s="7" t="s">
        <v>72652</v>
      </c>
      <c r="G828" s="5" t="s">
        <v>72653</v>
      </c>
      <c r="H828" s="6" t="s">
        <v>72654</v>
      </c>
      <c r="I828" s="7" t="s">
        <v>72655</v>
      </c>
      <c r="J828" s="13" t="s">
        <v>72656</v>
      </c>
      <c r="K828" s="13"/>
      <c r="L828" s="13" t="s">
        <v>57</v>
      </c>
      <c r="M828" s="13"/>
      <c r="N828" s="13"/>
      <c r="O828" s="13"/>
      <c r="P828" s="13"/>
      <c r="Q828" s="13"/>
      <c r="R828" s="13"/>
      <c r="S828" s="13"/>
      <c r="T828" s="13"/>
      <c r="U828" s="13"/>
      <c r="V828" s="13"/>
    </row>
    <row r="829" spans="1:22" ht="27">
      <c r="A829" s="42" t="s">
        <v>72657</v>
      </c>
      <c r="B829" s="25" t="s">
        <v>72658</v>
      </c>
      <c r="C829" s="13" t="s">
        <v>72659</v>
      </c>
      <c r="D829" s="16" t="s">
        <v>72660</v>
      </c>
      <c r="E829" s="17" t="s">
        <v>72661</v>
      </c>
      <c r="F829" s="7" t="s">
        <v>72662</v>
      </c>
      <c r="G829" s="5" t="s">
        <v>72663</v>
      </c>
      <c r="H829" s="6" t="s">
        <v>72664</v>
      </c>
      <c r="I829" s="7" t="s">
        <v>72665</v>
      </c>
      <c r="J829" s="13"/>
      <c r="K829" s="13"/>
      <c r="L829" s="13" t="s">
        <v>57</v>
      </c>
      <c r="M829" s="13"/>
      <c r="N829" s="13"/>
      <c r="O829" s="13"/>
      <c r="P829" s="13"/>
      <c r="Q829" s="13"/>
      <c r="R829" s="13"/>
      <c r="S829" s="13"/>
      <c r="T829" s="13"/>
      <c r="U829" s="13"/>
      <c r="V829" s="13"/>
    </row>
    <row r="830" spans="1:22" ht="39.6">
      <c r="A830" s="42" t="s">
        <v>72666</v>
      </c>
      <c r="B830" s="13" t="s">
        <v>72667</v>
      </c>
      <c r="C830" s="13" t="s">
        <v>72668</v>
      </c>
      <c r="D830" s="16" t="s">
        <v>72669</v>
      </c>
      <c r="E830" s="71" t="s">
        <v>72670</v>
      </c>
      <c r="F830" s="7" t="s">
        <v>72671</v>
      </c>
      <c r="G830" s="5" t="s">
        <v>72672</v>
      </c>
      <c r="H830" s="6" t="s">
        <v>72673</v>
      </c>
      <c r="I830" s="7" t="s">
        <v>72674</v>
      </c>
      <c r="J830" s="13" t="s">
        <v>72675</v>
      </c>
      <c r="K830" s="13"/>
      <c r="L830" s="13" t="s">
        <v>57</v>
      </c>
      <c r="M830" s="13"/>
      <c r="N830" s="13"/>
      <c r="O830" s="13"/>
      <c r="P830" s="13"/>
      <c r="Q830" s="13"/>
      <c r="R830" s="13"/>
      <c r="S830" s="13"/>
      <c r="T830" s="13"/>
      <c r="U830" s="13"/>
      <c r="V830" s="13"/>
    </row>
    <row r="831" spans="1:22" ht="39.6">
      <c r="A831" s="42" t="s">
        <v>72676</v>
      </c>
      <c r="B831" s="13" t="s">
        <v>72677</v>
      </c>
      <c r="C831" s="13" t="s">
        <v>72678</v>
      </c>
      <c r="D831" s="16" t="s">
        <v>72679</v>
      </c>
      <c r="E831" s="71" t="s">
        <v>72680</v>
      </c>
      <c r="F831" s="7" t="s">
        <v>72681</v>
      </c>
      <c r="G831" s="5" t="s">
        <v>72682</v>
      </c>
      <c r="H831" s="6" t="s">
        <v>72683</v>
      </c>
      <c r="I831" s="7" t="s">
        <v>72684</v>
      </c>
      <c r="J831" s="13" t="s">
        <v>72675</v>
      </c>
      <c r="K831" s="13"/>
      <c r="L831" s="13" t="s">
        <v>57</v>
      </c>
      <c r="M831" s="13"/>
      <c r="N831" s="13"/>
      <c r="O831" s="13"/>
      <c r="P831" s="13"/>
      <c r="Q831" s="13"/>
      <c r="R831" s="13"/>
      <c r="S831" s="13"/>
      <c r="T831" s="13"/>
      <c r="U831" s="13"/>
      <c r="V831" s="13"/>
    </row>
    <row r="832" spans="1:22" ht="39.6">
      <c r="A832" s="42" t="s">
        <v>72685</v>
      </c>
      <c r="B832" s="13" t="s">
        <v>71851</v>
      </c>
      <c r="C832" s="13" t="s">
        <v>72686</v>
      </c>
      <c r="D832" s="16" t="s">
        <v>13006</v>
      </c>
      <c r="E832" s="71" t="s">
        <v>71853</v>
      </c>
      <c r="F832" s="7" t="s">
        <v>72687</v>
      </c>
      <c r="G832" s="5" t="s">
        <v>13009</v>
      </c>
      <c r="H832" s="6" t="s">
        <v>20479</v>
      </c>
      <c r="I832" s="7" t="s">
        <v>71855</v>
      </c>
      <c r="J832" s="13" t="s">
        <v>72675</v>
      </c>
      <c r="K832" s="13"/>
      <c r="L832" s="13" t="s">
        <v>57</v>
      </c>
      <c r="M832" s="13"/>
      <c r="N832" s="13"/>
      <c r="O832" s="13"/>
      <c r="P832" s="13"/>
      <c r="Q832" s="13"/>
      <c r="R832" s="13"/>
      <c r="S832" s="13"/>
      <c r="T832" s="13"/>
      <c r="U832" s="13"/>
      <c r="V832" s="13"/>
    </row>
    <row r="833" spans="1:22" ht="39.6">
      <c r="A833" s="42" t="s">
        <v>72688</v>
      </c>
      <c r="B833" s="13" t="s">
        <v>71512</v>
      </c>
      <c r="C833" s="13" t="s">
        <v>72689</v>
      </c>
      <c r="D833" s="16" t="s">
        <v>71514</v>
      </c>
      <c r="E833" s="71" t="s">
        <v>71515</v>
      </c>
      <c r="F833" s="7" t="s">
        <v>72690</v>
      </c>
      <c r="G833" s="5" t="s">
        <v>72691</v>
      </c>
      <c r="H833" s="6" t="s">
        <v>71518</v>
      </c>
      <c r="I833" s="7" t="s">
        <v>71519</v>
      </c>
      <c r="J833" s="13" t="s">
        <v>72675</v>
      </c>
      <c r="K833" s="13"/>
      <c r="L833" s="13" t="s">
        <v>57</v>
      </c>
      <c r="M833" s="13"/>
      <c r="N833" s="13"/>
      <c r="O833" s="13"/>
      <c r="P833" s="13"/>
      <c r="Q833" s="13"/>
      <c r="R833" s="13"/>
      <c r="S833" s="13"/>
      <c r="T833" s="13"/>
      <c r="U833" s="13"/>
      <c r="V833" s="13"/>
    </row>
    <row r="834" spans="1:22" ht="39.6">
      <c r="A834" s="42" t="s">
        <v>72692</v>
      </c>
      <c r="B834" s="13" t="s">
        <v>13372</v>
      </c>
      <c r="C834" s="13" t="s">
        <v>13373</v>
      </c>
      <c r="D834" s="16" t="s">
        <v>13372</v>
      </c>
      <c r="E834" s="71" t="s">
        <v>13374</v>
      </c>
      <c r="F834" s="7" t="s">
        <v>13375</v>
      </c>
      <c r="G834" s="5" t="s">
        <v>13376</v>
      </c>
      <c r="H834" s="6" t="s">
        <v>14271</v>
      </c>
      <c r="I834" s="7" t="s">
        <v>13378</v>
      </c>
      <c r="J834" s="13" t="s">
        <v>72675</v>
      </c>
      <c r="K834" s="13"/>
      <c r="L834" s="13" t="s">
        <v>57</v>
      </c>
      <c r="M834" s="13"/>
      <c r="N834" s="13"/>
      <c r="O834" s="13"/>
      <c r="P834" s="13"/>
      <c r="Q834" s="13"/>
      <c r="R834" s="13"/>
      <c r="S834" s="13"/>
      <c r="T834" s="13"/>
      <c r="U834" s="13"/>
      <c r="V834" s="13"/>
    </row>
    <row r="835" spans="1:22" ht="39.6">
      <c r="A835" s="42" t="s">
        <v>72693</v>
      </c>
      <c r="B835" s="13" t="s">
        <v>14063</v>
      </c>
      <c r="C835" s="13" t="s">
        <v>72694</v>
      </c>
      <c r="D835" s="16" t="s">
        <v>13113</v>
      </c>
      <c r="E835" s="71" t="s">
        <v>13114</v>
      </c>
      <c r="F835" s="7" t="s">
        <v>13115</v>
      </c>
      <c r="G835" s="5" t="s">
        <v>72695</v>
      </c>
      <c r="H835" s="6" t="s">
        <v>14065</v>
      </c>
      <c r="I835" s="7" t="s">
        <v>14066</v>
      </c>
      <c r="J835" s="13" t="s">
        <v>72675</v>
      </c>
      <c r="K835" s="13"/>
      <c r="L835" s="13" t="s">
        <v>57</v>
      </c>
      <c r="M835" s="13"/>
      <c r="N835" s="13"/>
      <c r="O835" s="13"/>
      <c r="P835" s="13"/>
      <c r="Q835" s="13"/>
      <c r="R835" s="13"/>
      <c r="S835" s="13"/>
      <c r="T835" s="13"/>
      <c r="U835" s="13"/>
      <c r="V835" s="13"/>
    </row>
    <row r="836" spans="1:22" ht="39.6">
      <c r="A836" s="42" t="s">
        <v>72696</v>
      </c>
      <c r="B836" s="13" t="s">
        <v>3732</v>
      </c>
      <c r="C836" s="13" t="s">
        <v>3732</v>
      </c>
      <c r="D836" s="16" t="s">
        <v>72257</v>
      </c>
      <c r="E836" s="71" t="s">
        <v>3734</v>
      </c>
      <c r="F836" s="7" t="s">
        <v>3735</v>
      </c>
      <c r="G836" s="5" t="s">
        <v>3736</v>
      </c>
      <c r="H836" s="6" t="s">
        <v>3737</v>
      </c>
      <c r="I836" s="7" t="s">
        <v>3738</v>
      </c>
      <c r="J836" s="13" t="s">
        <v>72675</v>
      </c>
      <c r="K836" s="13"/>
      <c r="L836" s="13" t="s">
        <v>57</v>
      </c>
      <c r="M836" s="13"/>
      <c r="N836" s="13"/>
      <c r="O836" s="13"/>
      <c r="P836" s="13"/>
      <c r="Q836" s="13"/>
      <c r="R836" s="13"/>
      <c r="S836" s="13"/>
      <c r="T836" s="13"/>
      <c r="U836" s="13"/>
      <c r="V836" s="13"/>
    </row>
    <row r="837" spans="1:22" ht="39.6">
      <c r="A837" s="42" t="s">
        <v>72697</v>
      </c>
      <c r="B837" s="13" t="s">
        <v>21446</v>
      </c>
      <c r="C837" s="13" t="s">
        <v>21447</v>
      </c>
      <c r="D837" s="16" t="s">
        <v>21448</v>
      </c>
      <c r="E837" s="71" t="s">
        <v>21449</v>
      </c>
      <c r="F837" s="7" t="s">
        <v>21450</v>
      </c>
      <c r="G837" s="5" t="s">
        <v>21451</v>
      </c>
      <c r="H837" s="6" t="s">
        <v>21452</v>
      </c>
      <c r="I837" s="7" t="s">
        <v>21453</v>
      </c>
      <c r="J837" s="13" t="s">
        <v>72675</v>
      </c>
      <c r="K837" s="13"/>
      <c r="L837" s="13" t="s">
        <v>57</v>
      </c>
      <c r="M837" s="13"/>
      <c r="N837" s="13"/>
      <c r="O837" s="13"/>
      <c r="P837" s="13"/>
      <c r="Q837" s="13"/>
      <c r="R837" s="13"/>
      <c r="S837" s="13"/>
      <c r="T837" s="13"/>
      <c r="U837" s="13"/>
      <c r="V837" s="13"/>
    </row>
    <row r="838" spans="1:22" ht="39.6">
      <c r="A838" s="42" t="s">
        <v>72698</v>
      </c>
      <c r="B838" s="13" t="s">
        <v>21437</v>
      </c>
      <c r="C838" s="13" t="s">
        <v>21438</v>
      </c>
      <c r="D838" s="16" t="s">
        <v>21439</v>
      </c>
      <c r="E838" s="71" t="s">
        <v>21440</v>
      </c>
      <c r="F838" s="7" t="s">
        <v>21441</v>
      </c>
      <c r="G838" s="5" t="s">
        <v>21442</v>
      </c>
      <c r="H838" s="6" t="s">
        <v>21443</v>
      </c>
      <c r="I838" s="7" t="s">
        <v>21444</v>
      </c>
      <c r="J838" s="13" t="s">
        <v>72675</v>
      </c>
      <c r="K838" s="13"/>
      <c r="L838" s="13" t="s">
        <v>57</v>
      </c>
      <c r="M838" s="13"/>
      <c r="N838" s="13"/>
      <c r="O838" s="13"/>
      <c r="P838" s="13"/>
      <c r="Q838" s="13"/>
      <c r="R838" s="13"/>
      <c r="S838" s="13"/>
      <c r="T838" s="13"/>
      <c r="U838" s="13"/>
      <c r="V838" s="13"/>
    </row>
    <row r="839" spans="1:22" ht="79.2">
      <c r="A839" s="42" t="s">
        <v>72699</v>
      </c>
      <c r="B839" s="13" t="s">
        <v>72700</v>
      </c>
      <c r="C839" s="13" t="s">
        <v>72701</v>
      </c>
      <c r="D839" s="13" t="s">
        <v>72702</v>
      </c>
      <c r="E839" s="13" t="s">
        <v>72703</v>
      </c>
      <c r="F839" s="13" t="s">
        <v>72704</v>
      </c>
      <c r="G839" s="5" t="s">
        <v>72705</v>
      </c>
      <c r="H839" s="6" t="s">
        <v>72706</v>
      </c>
      <c r="I839" s="7" t="s">
        <v>72707</v>
      </c>
      <c r="J839" s="13" t="s">
        <v>72708</v>
      </c>
      <c r="K839" s="13"/>
      <c r="L839" s="13"/>
      <c r="M839" s="13"/>
      <c r="N839" s="13"/>
      <c r="O839" s="13"/>
      <c r="P839" s="13"/>
      <c r="Q839" s="13"/>
      <c r="R839" s="13"/>
      <c r="S839" s="13"/>
      <c r="T839" s="13"/>
      <c r="U839" s="13"/>
      <c r="V839" s="13"/>
    </row>
    <row r="840" spans="1:22" ht="13.2">
      <c r="A840" s="42" t="s">
        <v>72709</v>
      </c>
      <c r="B840" s="46" t="s">
        <v>72710</v>
      </c>
      <c r="C840" s="46" t="s">
        <v>72711</v>
      </c>
      <c r="D840" s="46" t="s">
        <v>72712</v>
      </c>
      <c r="E840" s="46" t="s">
        <v>72713</v>
      </c>
      <c r="F840" s="46" t="s">
        <v>72714</v>
      </c>
      <c r="G840" s="47" t="s">
        <v>68657</v>
      </c>
      <c r="H840" s="6" t="s">
        <v>72715</v>
      </c>
      <c r="I840" s="7" t="s">
        <v>72716</v>
      </c>
      <c r="J840" s="13"/>
      <c r="K840" s="13"/>
      <c r="L840" s="13"/>
      <c r="M840" s="13"/>
      <c r="N840" s="13"/>
      <c r="O840" s="13"/>
      <c r="P840" s="13"/>
      <c r="Q840" s="13"/>
      <c r="R840" s="13"/>
      <c r="S840" s="13"/>
      <c r="T840" s="13"/>
      <c r="U840" s="13"/>
      <c r="V840" s="13"/>
    </row>
    <row r="841" spans="1:22" ht="13.2">
      <c r="A841" s="42" t="s">
        <v>72717</v>
      </c>
      <c r="B841" s="13" t="s">
        <v>9050</v>
      </c>
      <c r="C841" s="13" t="s">
        <v>9051</v>
      </c>
      <c r="D841" s="16" t="s">
        <v>9052</v>
      </c>
      <c r="E841" s="71" t="s">
        <v>9053</v>
      </c>
      <c r="F841" s="7" t="s">
        <v>9054</v>
      </c>
      <c r="G841" s="5" t="s">
        <v>9055</v>
      </c>
      <c r="H841" s="6" t="s">
        <v>9056</v>
      </c>
      <c r="I841" s="7" t="s">
        <v>9057</v>
      </c>
      <c r="J841" s="13" t="s">
        <v>17</v>
      </c>
      <c r="K841" s="13"/>
      <c r="L841" s="13" t="s">
        <v>57</v>
      </c>
      <c r="M841" s="13"/>
      <c r="N841" s="13"/>
      <c r="O841" s="13"/>
      <c r="P841" s="13"/>
      <c r="Q841" s="13"/>
      <c r="R841" s="13"/>
      <c r="S841" s="13"/>
      <c r="T841" s="13"/>
      <c r="U841" s="13"/>
      <c r="V841" s="13"/>
    </row>
    <row r="842" spans="1:22" ht="13.2">
      <c r="A842" s="42" t="s">
        <v>72718</v>
      </c>
      <c r="B842" s="13" t="s">
        <v>71895</v>
      </c>
      <c r="C842" s="13" t="s">
        <v>71896</v>
      </c>
      <c r="D842" s="16" t="s">
        <v>71897</v>
      </c>
      <c r="E842" s="71" t="s">
        <v>71898</v>
      </c>
      <c r="F842" s="7" t="s">
        <v>72719</v>
      </c>
      <c r="G842" s="5" t="s">
        <v>71900</v>
      </c>
      <c r="H842" s="6" t="s">
        <v>71901</v>
      </c>
      <c r="I842" s="7" t="s">
        <v>71902</v>
      </c>
      <c r="J842" s="13" t="s">
        <v>17</v>
      </c>
      <c r="K842" s="13"/>
      <c r="L842" s="13" t="s">
        <v>57</v>
      </c>
      <c r="M842" s="13"/>
      <c r="N842" s="13"/>
      <c r="O842" s="13"/>
      <c r="P842" s="13"/>
      <c r="Q842" s="13"/>
      <c r="R842" s="13"/>
      <c r="S842" s="13"/>
      <c r="T842" s="13"/>
      <c r="U842" s="13"/>
      <c r="V842" s="13"/>
    </row>
    <row r="843" spans="1:22" ht="13.2">
      <c r="A843" s="194" t="s">
        <v>72720</v>
      </c>
      <c r="B843" s="202" t="s">
        <v>72721</v>
      </c>
      <c r="C843" s="13" t="s">
        <v>72722</v>
      </c>
      <c r="D843" s="16" t="s">
        <v>72723</v>
      </c>
      <c r="E843" s="71" t="s">
        <v>72724</v>
      </c>
      <c r="F843" s="7" t="s">
        <v>72725</v>
      </c>
      <c r="G843" s="5" t="s">
        <v>72726</v>
      </c>
      <c r="H843" s="6" t="s">
        <v>72727</v>
      </c>
      <c r="I843" s="7" t="s">
        <v>72728</v>
      </c>
      <c r="J843" s="13" t="s">
        <v>17</v>
      </c>
      <c r="K843" s="13"/>
      <c r="L843" s="13" t="s">
        <v>57</v>
      </c>
      <c r="M843" s="13"/>
      <c r="N843" s="13"/>
      <c r="O843" s="13"/>
      <c r="P843" s="13"/>
      <c r="Q843" s="13"/>
      <c r="R843" s="13"/>
      <c r="S843" s="13"/>
      <c r="T843" s="13"/>
      <c r="U843" s="13"/>
      <c r="V843" s="13"/>
    </row>
    <row r="844" spans="1:22" ht="13.2">
      <c r="A844" s="42" t="s">
        <v>72729</v>
      </c>
      <c r="B844" s="13" t="s">
        <v>71953</v>
      </c>
      <c r="C844" s="13" t="s">
        <v>71954</v>
      </c>
      <c r="D844" s="16" t="s">
        <v>3875</v>
      </c>
      <c r="E844" s="71" t="s">
        <v>71955</v>
      </c>
      <c r="F844" s="7" t="s">
        <v>71956</v>
      </c>
      <c r="G844" s="5" t="s">
        <v>71957</v>
      </c>
      <c r="H844" s="6" t="s">
        <v>71958</v>
      </c>
      <c r="I844" s="7" t="s">
        <v>71955</v>
      </c>
      <c r="J844" s="13" t="s">
        <v>17</v>
      </c>
      <c r="K844" s="13"/>
      <c r="L844" s="13" t="s">
        <v>57</v>
      </c>
      <c r="M844" s="13"/>
      <c r="N844" s="13"/>
      <c r="O844" s="13"/>
      <c r="P844" s="13"/>
      <c r="Q844" s="13"/>
      <c r="R844" s="13"/>
      <c r="S844" s="13"/>
      <c r="T844" s="13"/>
      <c r="U844" s="13"/>
      <c r="V844" s="13"/>
    </row>
    <row r="845" spans="1:22" ht="13.2">
      <c r="A845" s="42" t="s">
        <v>72730</v>
      </c>
      <c r="B845" s="13" t="s">
        <v>5444</v>
      </c>
      <c r="C845" s="13" t="s">
        <v>10082</v>
      </c>
      <c r="D845" s="16" t="s">
        <v>10016</v>
      </c>
      <c r="E845" s="71" t="s">
        <v>5447</v>
      </c>
      <c r="F845" s="7" t="s">
        <v>5447</v>
      </c>
      <c r="G845" s="5" t="s">
        <v>5449</v>
      </c>
      <c r="H845" s="6" t="s">
        <v>5450</v>
      </c>
      <c r="I845" s="7" t="s">
        <v>72731</v>
      </c>
      <c r="J845" s="13" t="s">
        <v>17</v>
      </c>
      <c r="K845" s="13"/>
      <c r="L845" s="13" t="s">
        <v>57</v>
      </c>
      <c r="M845" s="13"/>
      <c r="N845" s="13"/>
      <c r="O845" s="13"/>
      <c r="P845" s="13"/>
      <c r="Q845" s="13"/>
      <c r="R845" s="13"/>
      <c r="S845" s="13"/>
      <c r="T845" s="13"/>
      <c r="U845" s="13"/>
      <c r="V845" s="13"/>
    </row>
    <row r="846" spans="1:22" ht="13.2">
      <c r="A846" s="42" t="s">
        <v>72732</v>
      </c>
      <c r="B846" s="13" t="s">
        <v>72733</v>
      </c>
      <c r="C846" s="13" t="s">
        <v>72734</v>
      </c>
      <c r="D846" s="16" t="s">
        <v>72735</v>
      </c>
      <c r="E846" s="71" t="s">
        <v>72736</v>
      </c>
      <c r="F846" s="7" t="s">
        <v>72737</v>
      </c>
      <c r="G846" s="5" t="s">
        <v>72738</v>
      </c>
      <c r="H846" s="6" t="s">
        <v>72739</v>
      </c>
      <c r="I846" s="7" t="s">
        <v>72740</v>
      </c>
      <c r="J846" s="13" t="s">
        <v>17</v>
      </c>
      <c r="K846" s="13"/>
      <c r="L846" s="13" t="s">
        <v>57</v>
      </c>
      <c r="M846" s="13"/>
      <c r="N846" s="13"/>
      <c r="O846" s="13"/>
      <c r="P846" s="13"/>
      <c r="Q846" s="13"/>
      <c r="R846" s="13"/>
      <c r="S846" s="13"/>
      <c r="T846" s="13"/>
      <c r="U846" s="13"/>
      <c r="V846" s="13"/>
    </row>
    <row r="847" spans="1:22" ht="13.2">
      <c r="A847" s="42" t="s">
        <v>72741</v>
      </c>
      <c r="B847" s="13" t="s">
        <v>20748</v>
      </c>
      <c r="C847" s="13" t="s">
        <v>20748</v>
      </c>
      <c r="D847" s="16" t="s">
        <v>20748</v>
      </c>
      <c r="E847" s="71" t="s">
        <v>20748</v>
      </c>
      <c r="F847" s="7" t="s">
        <v>20748</v>
      </c>
      <c r="G847" s="5" t="s">
        <v>20748</v>
      </c>
      <c r="H847" s="6" t="s">
        <v>20748</v>
      </c>
      <c r="I847" s="7" t="s">
        <v>20748</v>
      </c>
      <c r="J847" s="13" t="s">
        <v>17</v>
      </c>
      <c r="K847" s="13" t="s">
        <v>57</v>
      </c>
      <c r="L847" s="13" t="s">
        <v>57</v>
      </c>
      <c r="M847" s="13"/>
      <c r="N847" s="13"/>
      <c r="O847" s="13"/>
      <c r="P847" s="13"/>
      <c r="Q847" s="13"/>
      <c r="R847" s="13"/>
      <c r="S847" s="13"/>
      <c r="T847" s="13"/>
      <c r="U847" s="13"/>
      <c r="V847" s="13"/>
    </row>
    <row r="848" spans="1:22" ht="26.4">
      <c r="A848" s="42" t="s">
        <v>72742</v>
      </c>
      <c r="B848" s="13" t="s">
        <v>64827</v>
      </c>
      <c r="C848" s="13" t="s">
        <v>64827</v>
      </c>
      <c r="D848" s="16" t="s">
        <v>64828</v>
      </c>
      <c r="E848" s="71" t="s">
        <v>64829</v>
      </c>
      <c r="F848" s="7" t="s">
        <v>64827</v>
      </c>
      <c r="G848" s="5" t="s">
        <v>21442</v>
      </c>
      <c r="H848" s="6" t="s">
        <v>64827</v>
      </c>
      <c r="I848" s="7" t="s">
        <v>64832</v>
      </c>
      <c r="J848" s="13" t="s">
        <v>72743</v>
      </c>
      <c r="K848" s="13"/>
      <c r="L848" s="13" t="s">
        <v>57</v>
      </c>
      <c r="M848" s="13"/>
      <c r="N848" s="13"/>
      <c r="O848" s="13"/>
      <c r="P848" s="13"/>
      <c r="Q848" s="13"/>
      <c r="R848" s="13"/>
      <c r="S848" s="13"/>
      <c r="T848" s="13"/>
      <c r="U848" s="13"/>
      <c r="V848" s="13"/>
    </row>
    <row r="849" spans="1:22" ht="79.2">
      <c r="A849" s="42" t="s">
        <v>72744</v>
      </c>
      <c r="B849" s="13" t="s">
        <v>64840</v>
      </c>
      <c r="C849" s="13" t="s">
        <v>72049</v>
      </c>
      <c r="D849" s="16" t="s">
        <v>21448</v>
      </c>
      <c r="E849" s="71" t="s">
        <v>64839</v>
      </c>
      <c r="F849" s="7" t="s">
        <v>21450</v>
      </c>
      <c r="G849" s="5" t="s">
        <v>21451</v>
      </c>
      <c r="H849" s="6" t="s">
        <v>21452</v>
      </c>
      <c r="I849" s="7" t="s">
        <v>64839</v>
      </c>
      <c r="J849" s="13" t="s">
        <v>72745</v>
      </c>
      <c r="K849" s="13"/>
      <c r="L849" s="13" t="s">
        <v>57</v>
      </c>
      <c r="M849" s="13"/>
      <c r="N849" s="13"/>
      <c r="O849" s="13"/>
      <c r="P849" s="13"/>
      <c r="Q849" s="13"/>
      <c r="R849" s="13"/>
      <c r="S849" s="13"/>
      <c r="T849" s="13"/>
      <c r="U849" s="13"/>
      <c r="V849" s="13"/>
    </row>
    <row r="850" spans="1:22" ht="79.2">
      <c r="A850" s="42" t="s">
        <v>72746</v>
      </c>
      <c r="B850" s="13" t="s">
        <v>71851</v>
      </c>
      <c r="C850" s="13" t="s">
        <v>72686</v>
      </c>
      <c r="D850" s="16" t="s">
        <v>13006</v>
      </c>
      <c r="E850" s="71" t="s">
        <v>71853</v>
      </c>
      <c r="F850" s="7" t="s">
        <v>72747</v>
      </c>
      <c r="G850" s="5" t="s">
        <v>13009</v>
      </c>
      <c r="H850" s="6" t="s">
        <v>13010</v>
      </c>
      <c r="I850" s="7" t="s">
        <v>71855</v>
      </c>
      <c r="J850" s="13" t="s">
        <v>72745</v>
      </c>
      <c r="K850" s="13"/>
      <c r="L850" s="13" t="s">
        <v>57</v>
      </c>
      <c r="M850" s="13"/>
      <c r="N850" s="13"/>
      <c r="O850" s="13"/>
      <c r="P850" s="13"/>
      <c r="Q850" s="13"/>
      <c r="R850" s="13"/>
      <c r="S850" s="13"/>
      <c r="T850" s="13"/>
      <c r="U850" s="13"/>
      <c r="V850" s="13"/>
    </row>
    <row r="851" spans="1:22" ht="79.2">
      <c r="A851" s="42" t="s">
        <v>72748</v>
      </c>
      <c r="B851" s="13" t="s">
        <v>13016</v>
      </c>
      <c r="C851" s="13" t="s">
        <v>13017</v>
      </c>
      <c r="D851" s="16" t="s">
        <v>13018</v>
      </c>
      <c r="E851" s="71" t="s">
        <v>13019</v>
      </c>
      <c r="F851" s="7" t="s">
        <v>13020</v>
      </c>
      <c r="G851" s="5" t="s">
        <v>13021</v>
      </c>
      <c r="H851" s="6" t="s">
        <v>13022</v>
      </c>
      <c r="I851" s="7" t="s">
        <v>13023</v>
      </c>
      <c r="J851" s="13" t="s">
        <v>72745</v>
      </c>
      <c r="K851" s="13"/>
      <c r="L851" s="13" t="s">
        <v>57</v>
      </c>
      <c r="M851" s="13"/>
      <c r="N851" s="13"/>
      <c r="O851" s="13"/>
      <c r="P851" s="13"/>
      <c r="Q851" s="13"/>
      <c r="R851" s="13"/>
      <c r="S851" s="13"/>
      <c r="T851" s="13"/>
      <c r="U851" s="13"/>
      <c r="V851" s="13"/>
    </row>
    <row r="852" spans="1:22" ht="79.2">
      <c r="A852" s="42" t="s">
        <v>72749</v>
      </c>
      <c r="B852" s="13" t="s">
        <v>71512</v>
      </c>
      <c r="C852" s="13" t="s">
        <v>72689</v>
      </c>
      <c r="D852" s="16" t="s">
        <v>71514</v>
      </c>
      <c r="E852" s="71" t="s">
        <v>71515</v>
      </c>
      <c r="F852" s="7" t="s">
        <v>72690</v>
      </c>
      <c r="G852" s="5" t="s">
        <v>72691</v>
      </c>
      <c r="H852" s="6" t="s">
        <v>71518</v>
      </c>
      <c r="I852" s="7" t="s">
        <v>71519</v>
      </c>
      <c r="J852" s="13" t="s">
        <v>72745</v>
      </c>
      <c r="K852" s="13"/>
      <c r="L852" s="13" t="s">
        <v>57</v>
      </c>
      <c r="M852" s="13"/>
      <c r="N852" s="13"/>
      <c r="O852" s="13"/>
      <c r="P852" s="13"/>
      <c r="Q852" s="13"/>
      <c r="R852" s="13"/>
      <c r="S852" s="13"/>
      <c r="T852" s="13"/>
      <c r="U852" s="13"/>
      <c r="V852" s="13"/>
    </row>
    <row r="853" spans="1:22" ht="13.2">
      <c r="A853" s="42" t="s">
        <v>72750</v>
      </c>
      <c r="B853" s="13" t="s">
        <v>72751</v>
      </c>
      <c r="C853" s="13" t="s">
        <v>72752</v>
      </c>
      <c r="D853" s="16" t="s">
        <v>72753</v>
      </c>
      <c r="E853" s="71" t="s">
        <v>72754</v>
      </c>
      <c r="F853" s="7" t="s">
        <v>72755</v>
      </c>
      <c r="G853" s="5" t="s">
        <v>72756</v>
      </c>
      <c r="H853" s="6" t="s">
        <v>72757</v>
      </c>
      <c r="I853" s="7" t="s">
        <v>72758</v>
      </c>
      <c r="J853" s="13" t="s">
        <v>17</v>
      </c>
      <c r="K853" s="13"/>
      <c r="L853" s="13" t="s">
        <v>57</v>
      </c>
      <c r="M853" s="13"/>
      <c r="N853" s="13"/>
      <c r="O853" s="13"/>
      <c r="P853" s="13"/>
      <c r="Q853" s="13"/>
      <c r="R853" s="13"/>
      <c r="S853" s="13"/>
      <c r="T853" s="13"/>
      <c r="U853" s="13"/>
      <c r="V853" s="13"/>
    </row>
    <row r="854" spans="1:22" ht="52.8">
      <c r="A854" s="42" t="s">
        <v>72759</v>
      </c>
      <c r="B854" s="13" t="s">
        <v>13614</v>
      </c>
      <c r="C854" s="13" t="s">
        <v>13614</v>
      </c>
      <c r="D854" s="16" t="s">
        <v>13614</v>
      </c>
      <c r="E854" s="71" t="s">
        <v>13614</v>
      </c>
      <c r="F854" s="7" t="s">
        <v>13614</v>
      </c>
      <c r="G854" s="5" t="s">
        <v>13614</v>
      </c>
      <c r="H854" s="6" t="s">
        <v>13614</v>
      </c>
      <c r="I854" s="7" t="s">
        <v>13614</v>
      </c>
      <c r="J854" s="13" t="s">
        <v>72760</v>
      </c>
      <c r="K854" s="13" t="s">
        <v>57</v>
      </c>
      <c r="L854" s="13" t="s">
        <v>57</v>
      </c>
      <c r="M854" s="13"/>
      <c r="N854" s="13"/>
      <c r="O854" s="13"/>
      <c r="P854" s="13"/>
      <c r="Q854" s="13"/>
      <c r="R854" s="13"/>
      <c r="S854" s="13"/>
      <c r="T854" s="13"/>
      <c r="U854" s="13"/>
      <c r="V854" s="13"/>
    </row>
    <row r="855" spans="1:22" ht="13.2">
      <c r="A855" s="42" t="s">
        <v>72761</v>
      </c>
      <c r="B855" s="13" t="s">
        <v>13381</v>
      </c>
      <c r="C855" s="13" t="s">
        <v>13381</v>
      </c>
      <c r="D855" s="16" t="s">
        <v>13381</v>
      </c>
      <c r="E855" s="71" t="s">
        <v>13381</v>
      </c>
      <c r="F855" s="7" t="s">
        <v>13381</v>
      </c>
      <c r="G855" s="5" t="s">
        <v>13381</v>
      </c>
      <c r="H855" s="6" t="s">
        <v>13381</v>
      </c>
      <c r="I855" s="7" t="s">
        <v>13381</v>
      </c>
      <c r="J855" s="13"/>
      <c r="K855" s="13"/>
      <c r="L855" s="13" t="s">
        <v>57</v>
      </c>
      <c r="M855" s="13"/>
      <c r="N855" s="13"/>
      <c r="O855" s="13"/>
      <c r="P855" s="13"/>
      <c r="Q855" s="13"/>
      <c r="R855" s="13"/>
      <c r="S855" s="13"/>
      <c r="T855" s="13"/>
      <c r="U855" s="13"/>
      <c r="V855" s="13"/>
    </row>
    <row r="856" spans="1:22" ht="52.8">
      <c r="A856" s="42" t="s">
        <v>72762</v>
      </c>
      <c r="B856" s="13" t="s">
        <v>13646</v>
      </c>
      <c r="C856" s="13" t="s">
        <v>13646</v>
      </c>
      <c r="D856" s="16" t="s">
        <v>13646</v>
      </c>
      <c r="E856" s="71" t="s">
        <v>13646</v>
      </c>
      <c r="F856" s="7" t="s">
        <v>13646</v>
      </c>
      <c r="G856" s="5" t="s">
        <v>13646</v>
      </c>
      <c r="H856" s="6" t="s">
        <v>13646</v>
      </c>
      <c r="I856" s="7" t="s">
        <v>13646</v>
      </c>
      <c r="J856" s="13" t="s">
        <v>72760</v>
      </c>
      <c r="K856" s="13" t="s">
        <v>57</v>
      </c>
      <c r="L856" s="13" t="s">
        <v>57</v>
      </c>
      <c r="M856" s="13"/>
      <c r="N856" s="13"/>
      <c r="O856" s="13"/>
      <c r="P856" s="13"/>
      <c r="Q856" s="13"/>
      <c r="R856" s="13"/>
      <c r="S856" s="13"/>
      <c r="T856" s="13"/>
      <c r="U856" s="13"/>
      <c r="V856" s="13"/>
    </row>
    <row r="857" spans="1:22" ht="13.2">
      <c r="A857" s="42" t="s">
        <v>72763</v>
      </c>
      <c r="B857" s="13" t="s">
        <v>13416</v>
      </c>
      <c r="C857" s="13" t="s">
        <v>13416</v>
      </c>
      <c r="D857" s="16" t="s">
        <v>13416</v>
      </c>
      <c r="E857" s="71" t="s">
        <v>13416</v>
      </c>
      <c r="F857" s="7" t="s">
        <v>13416</v>
      </c>
      <c r="G857" s="5" t="s">
        <v>13416</v>
      </c>
      <c r="H857" s="6" t="s">
        <v>13416</v>
      </c>
      <c r="I857" s="7" t="s">
        <v>13416</v>
      </c>
      <c r="J857" s="13"/>
      <c r="K857" s="13"/>
      <c r="L857" s="13" t="s">
        <v>57</v>
      </c>
      <c r="M857" s="13"/>
      <c r="N857" s="13"/>
      <c r="O857" s="13"/>
      <c r="P857" s="13"/>
      <c r="Q857" s="13"/>
      <c r="R857" s="13"/>
      <c r="S857" s="13"/>
      <c r="T857" s="13"/>
      <c r="U857" s="13"/>
      <c r="V857" s="13"/>
    </row>
    <row r="858" spans="1:22" ht="52.8">
      <c r="A858" s="42" t="s">
        <v>72764</v>
      </c>
      <c r="B858" s="13" t="s">
        <v>13649</v>
      </c>
      <c r="C858" s="13" t="s">
        <v>13649</v>
      </c>
      <c r="D858" s="16" t="s">
        <v>13649</v>
      </c>
      <c r="E858" s="71" t="s">
        <v>13649</v>
      </c>
      <c r="F858" s="7" t="s">
        <v>13649</v>
      </c>
      <c r="G858" s="5" t="s">
        <v>13649</v>
      </c>
      <c r="H858" s="6" t="s">
        <v>13649</v>
      </c>
      <c r="I858" s="7" t="s">
        <v>13649</v>
      </c>
      <c r="J858" s="13" t="s">
        <v>72760</v>
      </c>
      <c r="K858" s="13" t="s">
        <v>57</v>
      </c>
      <c r="L858" s="13" t="s">
        <v>57</v>
      </c>
      <c r="M858" s="13"/>
      <c r="N858" s="13"/>
      <c r="O858" s="13"/>
      <c r="P858" s="13"/>
      <c r="Q858" s="13"/>
      <c r="R858" s="13"/>
      <c r="S858" s="13"/>
      <c r="T858" s="13"/>
      <c r="U858" s="13"/>
      <c r="V858" s="13"/>
    </row>
    <row r="859" spans="1:22" ht="13.2">
      <c r="A859" s="42" t="s">
        <v>72765</v>
      </c>
      <c r="B859" s="13" t="s">
        <v>72766</v>
      </c>
      <c r="C859" s="13" t="s">
        <v>72766</v>
      </c>
      <c r="D859" s="16" t="s">
        <v>72766</v>
      </c>
      <c r="E859" s="71" t="s">
        <v>72766</v>
      </c>
      <c r="F859" s="7" t="s">
        <v>72766</v>
      </c>
      <c r="G859" s="5" t="s">
        <v>72766</v>
      </c>
      <c r="H859" s="6" t="s">
        <v>72766</v>
      </c>
      <c r="I859" s="7" t="s">
        <v>72766</v>
      </c>
      <c r="J859" s="13"/>
      <c r="K859" s="13"/>
      <c r="L859" s="13" t="s">
        <v>57</v>
      </c>
      <c r="M859" s="13"/>
      <c r="N859" s="13"/>
      <c r="O859" s="13"/>
      <c r="P859" s="13"/>
      <c r="Q859" s="13"/>
      <c r="R859" s="13"/>
      <c r="S859" s="13"/>
      <c r="T859" s="13"/>
      <c r="U859" s="13"/>
      <c r="V859" s="13"/>
    </row>
    <row r="860" spans="1:22" ht="52.8">
      <c r="A860" s="42" t="s">
        <v>72767</v>
      </c>
      <c r="B860" s="13" t="s">
        <v>13617</v>
      </c>
      <c r="C860" s="13" t="s">
        <v>13617</v>
      </c>
      <c r="D860" s="16" t="s">
        <v>13617</v>
      </c>
      <c r="E860" s="71" t="s">
        <v>13617</v>
      </c>
      <c r="F860" s="7" t="s">
        <v>13617</v>
      </c>
      <c r="G860" s="5" t="s">
        <v>13617</v>
      </c>
      <c r="H860" s="6" t="s">
        <v>13617</v>
      </c>
      <c r="I860" s="7" t="s">
        <v>13617</v>
      </c>
      <c r="J860" s="13" t="s">
        <v>72760</v>
      </c>
      <c r="K860" s="13" t="s">
        <v>57</v>
      </c>
      <c r="L860" s="13" t="s">
        <v>57</v>
      </c>
      <c r="M860" s="13"/>
      <c r="N860" s="13"/>
      <c r="O860" s="13"/>
      <c r="P860" s="13"/>
      <c r="Q860" s="13"/>
      <c r="R860" s="13"/>
      <c r="S860" s="13"/>
      <c r="T860" s="13"/>
      <c r="U860" s="13"/>
      <c r="V860" s="13"/>
    </row>
    <row r="861" spans="1:22" ht="13.2">
      <c r="A861" s="42" t="s">
        <v>72768</v>
      </c>
      <c r="B861" s="13" t="s">
        <v>13383</v>
      </c>
      <c r="C861" s="13" t="s">
        <v>13383</v>
      </c>
      <c r="D861" s="16" t="s">
        <v>13383</v>
      </c>
      <c r="E861" s="71" t="s">
        <v>13383</v>
      </c>
      <c r="F861" s="7" t="s">
        <v>13383</v>
      </c>
      <c r="G861" s="5" t="s">
        <v>13383</v>
      </c>
      <c r="H861" s="6" t="s">
        <v>13383</v>
      </c>
      <c r="I861" s="7" t="s">
        <v>13383</v>
      </c>
      <c r="J861" s="13"/>
      <c r="K861" s="13"/>
      <c r="L861" s="13" t="s">
        <v>57</v>
      </c>
      <c r="M861" s="13"/>
      <c r="N861" s="13"/>
      <c r="O861" s="13"/>
      <c r="P861" s="13"/>
      <c r="Q861" s="13"/>
      <c r="R861" s="13"/>
      <c r="S861" s="13"/>
      <c r="T861" s="13"/>
      <c r="U861" s="13"/>
      <c r="V861" s="13"/>
    </row>
    <row r="862" spans="1:22" ht="52.8">
      <c r="A862" s="42" t="s">
        <v>72769</v>
      </c>
      <c r="B862" s="13" t="s">
        <v>13620</v>
      </c>
      <c r="C862" s="13" t="s">
        <v>13620</v>
      </c>
      <c r="D862" s="16" t="s">
        <v>13620</v>
      </c>
      <c r="E862" s="71" t="s">
        <v>13620</v>
      </c>
      <c r="F862" s="7" t="s">
        <v>13620</v>
      </c>
      <c r="G862" s="5" t="s">
        <v>13620</v>
      </c>
      <c r="H862" s="6" t="s">
        <v>13620</v>
      </c>
      <c r="I862" s="7" t="s">
        <v>13620</v>
      </c>
      <c r="J862" s="13" t="s">
        <v>72760</v>
      </c>
      <c r="K862" s="13" t="s">
        <v>57</v>
      </c>
      <c r="L862" s="13" t="s">
        <v>57</v>
      </c>
      <c r="M862" s="13"/>
      <c r="N862" s="13"/>
      <c r="O862" s="13"/>
      <c r="P862" s="13"/>
      <c r="Q862" s="13"/>
      <c r="R862" s="13"/>
      <c r="S862" s="13"/>
      <c r="T862" s="13"/>
      <c r="U862" s="13"/>
      <c r="V862" s="13"/>
    </row>
    <row r="863" spans="1:22" ht="13.2">
      <c r="A863" s="42" t="s">
        <v>72770</v>
      </c>
      <c r="B863" s="13" t="s">
        <v>13385</v>
      </c>
      <c r="C863" s="13" t="s">
        <v>13385</v>
      </c>
      <c r="D863" s="16" t="s">
        <v>13385</v>
      </c>
      <c r="E863" s="71" t="s">
        <v>13385</v>
      </c>
      <c r="F863" s="7" t="s">
        <v>13385</v>
      </c>
      <c r="G863" s="5" t="s">
        <v>13385</v>
      </c>
      <c r="H863" s="6" t="s">
        <v>13385</v>
      </c>
      <c r="I863" s="7" t="s">
        <v>13385</v>
      </c>
      <c r="J863" s="13"/>
      <c r="K863" s="13"/>
      <c r="L863" s="13" t="s">
        <v>57</v>
      </c>
      <c r="M863" s="13"/>
      <c r="N863" s="13"/>
      <c r="O863" s="13"/>
      <c r="P863" s="13"/>
      <c r="Q863" s="13"/>
      <c r="R863" s="13"/>
      <c r="S863" s="13"/>
      <c r="T863" s="13"/>
      <c r="U863" s="13"/>
      <c r="V863" s="13"/>
    </row>
    <row r="864" spans="1:22" ht="52.8">
      <c r="A864" s="42" t="s">
        <v>72771</v>
      </c>
      <c r="B864" s="13" t="s">
        <v>13623</v>
      </c>
      <c r="C864" s="13" t="s">
        <v>13623</v>
      </c>
      <c r="D864" s="16" t="s">
        <v>13623</v>
      </c>
      <c r="E864" s="71" t="s">
        <v>13623</v>
      </c>
      <c r="F864" s="7" t="s">
        <v>13623</v>
      </c>
      <c r="G864" s="5" t="s">
        <v>13623</v>
      </c>
      <c r="H864" s="6" t="s">
        <v>13623</v>
      </c>
      <c r="I864" s="7" t="s">
        <v>13623</v>
      </c>
      <c r="J864" s="13" t="s">
        <v>72760</v>
      </c>
      <c r="K864" s="13" t="s">
        <v>57</v>
      </c>
      <c r="L864" s="13" t="s">
        <v>57</v>
      </c>
      <c r="M864" s="13"/>
      <c r="N864" s="13"/>
      <c r="O864" s="13"/>
      <c r="P864" s="13"/>
      <c r="Q864" s="13"/>
      <c r="R864" s="13"/>
      <c r="S864" s="13"/>
      <c r="T864" s="13"/>
      <c r="U864" s="13"/>
      <c r="V864" s="13"/>
    </row>
    <row r="865" spans="1:22" ht="13.2">
      <c r="A865" s="42" t="s">
        <v>72772</v>
      </c>
      <c r="B865" s="13" t="s">
        <v>13387</v>
      </c>
      <c r="C865" s="13" t="s">
        <v>13387</v>
      </c>
      <c r="D865" s="16" t="s">
        <v>13387</v>
      </c>
      <c r="E865" s="71" t="s">
        <v>13387</v>
      </c>
      <c r="F865" s="7" t="s">
        <v>13387</v>
      </c>
      <c r="G865" s="5" t="s">
        <v>13387</v>
      </c>
      <c r="H865" s="6" t="s">
        <v>13387</v>
      </c>
      <c r="I865" s="7" t="s">
        <v>13387</v>
      </c>
      <c r="J865" s="13"/>
      <c r="K865" s="13"/>
      <c r="L865" s="13" t="s">
        <v>57</v>
      </c>
      <c r="M865" s="13"/>
      <c r="N865" s="13"/>
      <c r="O865" s="13"/>
      <c r="P865" s="13"/>
      <c r="Q865" s="13"/>
      <c r="R865" s="13"/>
      <c r="S865" s="13"/>
      <c r="T865" s="13"/>
      <c r="U865" s="13"/>
      <c r="V865" s="13"/>
    </row>
    <row r="866" spans="1:22" ht="52.8">
      <c r="A866" s="42" t="s">
        <v>72773</v>
      </c>
      <c r="B866" s="13" t="s">
        <v>13626</v>
      </c>
      <c r="C866" s="13" t="s">
        <v>13626</v>
      </c>
      <c r="D866" s="16" t="s">
        <v>13626</v>
      </c>
      <c r="E866" s="71" t="s">
        <v>13626</v>
      </c>
      <c r="F866" s="7" t="s">
        <v>13626</v>
      </c>
      <c r="G866" s="5" t="s">
        <v>13626</v>
      </c>
      <c r="H866" s="6" t="s">
        <v>13626</v>
      </c>
      <c r="I866" s="7" t="s">
        <v>13626</v>
      </c>
      <c r="J866" s="13" t="s">
        <v>72760</v>
      </c>
      <c r="K866" s="13" t="s">
        <v>57</v>
      </c>
      <c r="L866" s="13" t="s">
        <v>57</v>
      </c>
      <c r="M866" s="13"/>
      <c r="N866" s="13"/>
      <c r="O866" s="13"/>
      <c r="P866" s="13"/>
      <c r="Q866" s="13"/>
      <c r="R866" s="13"/>
      <c r="S866" s="13"/>
      <c r="T866" s="13"/>
      <c r="U866" s="13"/>
      <c r="V866" s="13"/>
    </row>
    <row r="867" spans="1:22" ht="13.2">
      <c r="A867" s="42" t="s">
        <v>72774</v>
      </c>
      <c r="B867" s="13" t="s">
        <v>13389</v>
      </c>
      <c r="C867" s="13" t="s">
        <v>13389</v>
      </c>
      <c r="D867" s="16" t="s">
        <v>13389</v>
      </c>
      <c r="E867" s="71" t="s">
        <v>13389</v>
      </c>
      <c r="F867" s="7" t="s">
        <v>13389</v>
      </c>
      <c r="G867" s="5" t="s">
        <v>13389</v>
      </c>
      <c r="H867" s="6" t="s">
        <v>13389</v>
      </c>
      <c r="I867" s="7" t="s">
        <v>13389</v>
      </c>
      <c r="J867" s="13"/>
      <c r="K867" s="13"/>
      <c r="L867" s="13" t="s">
        <v>57</v>
      </c>
      <c r="M867" s="13"/>
      <c r="N867" s="13"/>
      <c r="O867" s="13"/>
      <c r="P867" s="13"/>
      <c r="Q867" s="13"/>
      <c r="R867" s="13"/>
      <c r="S867" s="13"/>
      <c r="T867" s="13"/>
      <c r="U867" s="13"/>
      <c r="V867" s="13"/>
    </row>
    <row r="868" spans="1:22" ht="52.8">
      <c r="A868" s="42" t="s">
        <v>72775</v>
      </c>
      <c r="B868" s="13" t="s">
        <v>72776</v>
      </c>
      <c r="C868" s="13" t="s">
        <v>72776</v>
      </c>
      <c r="D868" s="16" t="s">
        <v>72776</v>
      </c>
      <c r="E868" s="71" t="s">
        <v>72776</v>
      </c>
      <c r="F868" s="7" t="s">
        <v>72776</v>
      </c>
      <c r="G868" s="5" t="s">
        <v>72776</v>
      </c>
      <c r="H868" s="6" t="s">
        <v>72776</v>
      </c>
      <c r="I868" s="7" t="s">
        <v>72776</v>
      </c>
      <c r="J868" s="13" t="s">
        <v>72760</v>
      </c>
      <c r="K868" s="13" t="s">
        <v>57</v>
      </c>
      <c r="L868" s="13" t="s">
        <v>57</v>
      </c>
      <c r="M868" s="13"/>
      <c r="N868" s="13"/>
      <c r="O868" s="13"/>
      <c r="P868" s="13"/>
      <c r="Q868" s="13"/>
      <c r="R868" s="13"/>
      <c r="S868" s="13"/>
      <c r="T868" s="13"/>
      <c r="U868" s="13"/>
      <c r="V868" s="13"/>
    </row>
    <row r="869" spans="1:22" ht="13.2">
      <c r="A869" s="42" t="s">
        <v>72777</v>
      </c>
      <c r="B869" s="13" t="s">
        <v>72778</v>
      </c>
      <c r="C869" s="13" t="s">
        <v>72778</v>
      </c>
      <c r="D869" s="16" t="s">
        <v>72778</v>
      </c>
      <c r="E869" s="71" t="s">
        <v>72778</v>
      </c>
      <c r="F869" s="7" t="s">
        <v>72778</v>
      </c>
      <c r="G869" s="5" t="s">
        <v>72778</v>
      </c>
      <c r="H869" s="6" t="s">
        <v>72778</v>
      </c>
      <c r="I869" s="7" t="s">
        <v>72778</v>
      </c>
      <c r="J869" s="13"/>
      <c r="K869" s="13"/>
      <c r="L869" s="13" t="s">
        <v>57</v>
      </c>
      <c r="M869" s="13"/>
      <c r="N869" s="13"/>
      <c r="O869" s="13"/>
      <c r="P869" s="13"/>
      <c r="Q869" s="13"/>
      <c r="R869" s="13"/>
      <c r="S869" s="13"/>
      <c r="T869" s="13"/>
      <c r="U869" s="13"/>
      <c r="V869" s="13"/>
    </row>
    <row r="870" spans="1:22" ht="52.8">
      <c r="A870" s="42" t="s">
        <v>72779</v>
      </c>
      <c r="B870" s="13" t="s">
        <v>1466</v>
      </c>
      <c r="C870" s="13" t="s">
        <v>16360</v>
      </c>
      <c r="D870" s="16" t="s">
        <v>16360</v>
      </c>
      <c r="E870" s="71" t="s">
        <v>1466</v>
      </c>
      <c r="F870" s="7" t="s">
        <v>1466</v>
      </c>
      <c r="G870" s="5" t="s">
        <v>1466</v>
      </c>
      <c r="H870" s="6" t="s">
        <v>1466</v>
      </c>
      <c r="I870" s="7" t="s">
        <v>1466</v>
      </c>
      <c r="J870" s="13" t="s">
        <v>72760</v>
      </c>
      <c r="K870" s="13" t="s">
        <v>57</v>
      </c>
      <c r="L870" s="13" t="s">
        <v>57</v>
      </c>
      <c r="M870" s="13"/>
      <c r="N870" s="13"/>
      <c r="O870" s="13"/>
      <c r="P870" s="13"/>
      <c r="Q870" s="13"/>
      <c r="R870" s="13"/>
      <c r="S870" s="13"/>
      <c r="T870" s="13"/>
      <c r="U870" s="13"/>
      <c r="V870" s="13"/>
    </row>
    <row r="871" spans="1:22" ht="13.2">
      <c r="A871" s="42" t="s">
        <v>72780</v>
      </c>
      <c r="B871" s="13" t="s">
        <v>72781</v>
      </c>
      <c r="C871" s="13" t="s">
        <v>72781</v>
      </c>
      <c r="D871" s="16" t="s">
        <v>72781</v>
      </c>
      <c r="E871" s="71" t="s">
        <v>72781</v>
      </c>
      <c r="F871" s="7" t="s">
        <v>72781</v>
      </c>
      <c r="G871" s="5" t="s">
        <v>72781</v>
      </c>
      <c r="H871" s="6" t="s">
        <v>72781</v>
      </c>
      <c r="I871" s="7" t="s">
        <v>72781</v>
      </c>
      <c r="J871" s="13"/>
      <c r="K871" s="13"/>
      <c r="L871" s="13" t="s">
        <v>57</v>
      </c>
      <c r="M871" s="13"/>
      <c r="N871" s="13"/>
      <c r="O871" s="13"/>
      <c r="P871" s="13"/>
      <c r="Q871" s="13"/>
      <c r="R871" s="13"/>
      <c r="S871" s="13"/>
      <c r="T871" s="13"/>
      <c r="U871" s="13"/>
      <c r="V871" s="13"/>
    </row>
    <row r="872" spans="1:22" ht="52.8">
      <c r="A872" s="42" t="s">
        <v>72782</v>
      </c>
      <c r="B872" s="13" t="s">
        <v>13637</v>
      </c>
      <c r="C872" s="13" t="s">
        <v>13637</v>
      </c>
      <c r="D872" s="16" t="s">
        <v>13637</v>
      </c>
      <c r="E872" s="71" t="s">
        <v>13637</v>
      </c>
      <c r="F872" s="7" t="s">
        <v>13637</v>
      </c>
      <c r="G872" s="5" t="s">
        <v>13637</v>
      </c>
      <c r="H872" s="6" t="s">
        <v>13637</v>
      </c>
      <c r="I872" s="7" t="s">
        <v>13637</v>
      </c>
      <c r="J872" s="13" t="s">
        <v>72760</v>
      </c>
      <c r="K872" s="13" t="s">
        <v>57</v>
      </c>
      <c r="L872" s="13" t="s">
        <v>57</v>
      </c>
      <c r="M872" s="13"/>
      <c r="N872" s="13"/>
      <c r="O872" s="13"/>
      <c r="P872" s="13"/>
      <c r="Q872" s="13"/>
      <c r="R872" s="13"/>
      <c r="S872" s="13"/>
      <c r="T872" s="13"/>
      <c r="U872" s="13"/>
      <c r="V872" s="13"/>
    </row>
    <row r="873" spans="1:22" ht="13.2">
      <c r="A873" s="42" t="s">
        <v>72783</v>
      </c>
      <c r="B873" s="13" t="s">
        <v>13404</v>
      </c>
      <c r="C873" s="13" t="s">
        <v>13404</v>
      </c>
      <c r="D873" s="16" t="s">
        <v>13404</v>
      </c>
      <c r="E873" s="71" t="s">
        <v>13404</v>
      </c>
      <c r="F873" s="7" t="s">
        <v>13404</v>
      </c>
      <c r="G873" s="5" t="s">
        <v>13404</v>
      </c>
      <c r="H873" s="6" t="s">
        <v>13404</v>
      </c>
      <c r="I873" s="7" t="s">
        <v>13404</v>
      </c>
      <c r="J873" s="13"/>
      <c r="K873" s="13"/>
      <c r="L873" s="13" t="s">
        <v>57</v>
      </c>
      <c r="M873" s="13"/>
      <c r="N873" s="13"/>
      <c r="O873" s="13"/>
      <c r="P873" s="13"/>
      <c r="Q873" s="13"/>
      <c r="R873" s="13"/>
      <c r="S873" s="13"/>
      <c r="T873" s="13"/>
      <c r="U873" s="13"/>
      <c r="V873" s="13"/>
    </row>
    <row r="874" spans="1:22" ht="52.8">
      <c r="A874" s="42" t="s">
        <v>72784</v>
      </c>
      <c r="B874" s="13" t="s">
        <v>13640</v>
      </c>
      <c r="C874" s="13" t="s">
        <v>13641</v>
      </c>
      <c r="D874" s="16" t="s">
        <v>13641</v>
      </c>
      <c r="E874" s="71" t="s">
        <v>13640</v>
      </c>
      <c r="F874" s="7" t="s">
        <v>13640</v>
      </c>
      <c r="G874" s="5" t="s">
        <v>13640</v>
      </c>
      <c r="H874" s="6" t="s">
        <v>13640</v>
      </c>
      <c r="I874" s="7" t="s">
        <v>13640</v>
      </c>
      <c r="J874" s="13" t="s">
        <v>72760</v>
      </c>
      <c r="K874" s="13" t="s">
        <v>57</v>
      </c>
      <c r="L874" s="13" t="s">
        <v>57</v>
      </c>
      <c r="M874" s="13"/>
      <c r="N874" s="13"/>
      <c r="O874" s="13"/>
      <c r="P874" s="13"/>
      <c r="Q874" s="13"/>
      <c r="R874" s="13"/>
      <c r="S874" s="13"/>
      <c r="T874" s="13"/>
      <c r="U874" s="13"/>
      <c r="V874" s="13"/>
    </row>
    <row r="875" spans="1:22" ht="13.2">
      <c r="A875" s="42" t="s">
        <v>72785</v>
      </c>
      <c r="B875" s="13" t="s">
        <v>72786</v>
      </c>
      <c r="C875" s="13" t="s">
        <v>72786</v>
      </c>
      <c r="D875" s="16" t="s">
        <v>72786</v>
      </c>
      <c r="E875" s="71" t="s">
        <v>72786</v>
      </c>
      <c r="F875" s="7" t="s">
        <v>72786</v>
      </c>
      <c r="G875" s="5" t="s">
        <v>72786</v>
      </c>
      <c r="H875" s="6" t="s">
        <v>72786</v>
      </c>
      <c r="I875" s="7" t="s">
        <v>72786</v>
      </c>
      <c r="J875" s="13"/>
      <c r="K875" s="13"/>
      <c r="L875" s="13" t="s">
        <v>57</v>
      </c>
      <c r="M875" s="13"/>
      <c r="N875" s="13"/>
      <c r="O875" s="13"/>
      <c r="P875" s="13"/>
      <c r="Q875" s="13"/>
      <c r="R875" s="13"/>
      <c r="S875" s="13"/>
      <c r="T875" s="13"/>
      <c r="U875" s="13"/>
      <c r="V875" s="13"/>
    </row>
    <row r="876" spans="1:22" ht="13.2">
      <c r="A876" s="42" t="s">
        <v>72787</v>
      </c>
      <c r="B876" s="13" t="s">
        <v>72788</v>
      </c>
      <c r="C876" s="13" t="s">
        <v>72789</v>
      </c>
      <c r="D876" s="16" t="s">
        <v>72790</v>
      </c>
      <c r="E876" s="71" t="s">
        <v>72791</v>
      </c>
      <c r="F876" s="7" t="s">
        <v>72792</v>
      </c>
      <c r="G876" s="5" t="s">
        <v>72793</v>
      </c>
      <c r="H876" s="6" t="s">
        <v>72794</v>
      </c>
      <c r="I876" s="7" t="s">
        <v>72795</v>
      </c>
      <c r="J876" s="13" t="s">
        <v>17</v>
      </c>
      <c r="K876" s="13"/>
      <c r="L876" s="13" t="s">
        <v>57</v>
      </c>
      <c r="M876" s="13"/>
      <c r="N876" s="13"/>
      <c r="O876" s="13"/>
      <c r="P876" s="13"/>
      <c r="Q876" s="13"/>
      <c r="R876" s="13"/>
      <c r="S876" s="13"/>
      <c r="T876" s="13"/>
      <c r="U876" s="13"/>
      <c r="V876" s="13"/>
    </row>
    <row r="877" spans="1:22" ht="66">
      <c r="A877" s="42" t="s">
        <v>72796</v>
      </c>
      <c r="B877" s="13" t="s">
        <v>72797</v>
      </c>
      <c r="C877" s="13" t="s">
        <v>72797</v>
      </c>
      <c r="D877" s="16" t="s">
        <v>72797</v>
      </c>
      <c r="E877" s="71" t="s">
        <v>72797</v>
      </c>
      <c r="F877" s="7" t="s">
        <v>72797</v>
      </c>
      <c r="G877" s="5" t="s">
        <v>72797</v>
      </c>
      <c r="H877" s="6" t="s">
        <v>72797</v>
      </c>
      <c r="I877" s="7" t="s">
        <v>72797</v>
      </c>
      <c r="J877" s="13" t="s">
        <v>72798</v>
      </c>
      <c r="K877" s="13" t="s">
        <v>57</v>
      </c>
      <c r="L877" s="13" t="s">
        <v>57</v>
      </c>
      <c r="M877" s="13"/>
      <c r="N877" s="13"/>
      <c r="O877" s="13"/>
      <c r="P877" s="13"/>
      <c r="Q877" s="13"/>
      <c r="R877" s="13"/>
      <c r="S877" s="13"/>
      <c r="T877" s="13"/>
      <c r="U877" s="13"/>
      <c r="V877" s="13"/>
    </row>
    <row r="878" spans="1:22" ht="13.2">
      <c r="A878" s="42" t="s">
        <v>72799</v>
      </c>
      <c r="B878" s="13" t="s">
        <v>72800</v>
      </c>
      <c r="C878" s="13" t="s">
        <v>72800</v>
      </c>
      <c r="D878" s="16" t="s">
        <v>72800</v>
      </c>
      <c r="E878" s="71" t="s">
        <v>72800</v>
      </c>
      <c r="F878" s="7" t="s">
        <v>72800</v>
      </c>
      <c r="G878" s="5" t="s">
        <v>72800</v>
      </c>
      <c r="H878" s="6" t="s">
        <v>72800</v>
      </c>
      <c r="I878" s="7" t="s">
        <v>72800</v>
      </c>
      <c r="J878" s="13"/>
      <c r="K878" s="13"/>
      <c r="L878" s="13" t="s">
        <v>57</v>
      </c>
      <c r="M878" s="13"/>
      <c r="N878" s="13"/>
      <c r="O878" s="13"/>
      <c r="P878" s="13"/>
      <c r="Q878" s="13"/>
      <c r="R878" s="13"/>
      <c r="S878" s="13"/>
      <c r="T878" s="13"/>
      <c r="U878" s="13"/>
      <c r="V878" s="13"/>
    </row>
    <row r="879" spans="1:22" ht="66">
      <c r="A879" s="42" t="s">
        <v>72801</v>
      </c>
      <c r="B879" s="13" t="s">
        <v>72802</v>
      </c>
      <c r="C879" s="13" t="s">
        <v>72802</v>
      </c>
      <c r="D879" s="16" t="s">
        <v>72802</v>
      </c>
      <c r="E879" s="71" t="s">
        <v>72802</v>
      </c>
      <c r="F879" s="7" t="s">
        <v>72802</v>
      </c>
      <c r="G879" s="5" t="s">
        <v>72802</v>
      </c>
      <c r="H879" s="6" t="s">
        <v>72802</v>
      </c>
      <c r="I879" s="7" t="s">
        <v>72802</v>
      </c>
      <c r="J879" s="13" t="s">
        <v>72798</v>
      </c>
      <c r="K879" s="13" t="s">
        <v>57</v>
      </c>
      <c r="L879" s="13" t="s">
        <v>57</v>
      </c>
      <c r="M879" s="13"/>
      <c r="N879" s="13"/>
      <c r="O879" s="13"/>
      <c r="P879" s="13"/>
      <c r="Q879" s="13"/>
      <c r="R879" s="13"/>
      <c r="S879" s="13"/>
      <c r="T879" s="13"/>
      <c r="U879" s="13"/>
      <c r="V879" s="13"/>
    </row>
    <row r="880" spans="1:22" ht="13.2">
      <c r="A880" s="42" t="s">
        <v>72803</v>
      </c>
      <c r="B880" s="13" t="s">
        <v>72804</v>
      </c>
      <c r="C880" s="13" t="s">
        <v>72804</v>
      </c>
      <c r="D880" s="16" t="s">
        <v>72804</v>
      </c>
      <c r="E880" s="71" t="s">
        <v>72804</v>
      </c>
      <c r="F880" s="7" t="s">
        <v>72804</v>
      </c>
      <c r="G880" s="5" t="s">
        <v>72804</v>
      </c>
      <c r="H880" s="6" t="s">
        <v>72804</v>
      </c>
      <c r="I880" s="7" t="s">
        <v>72804</v>
      </c>
      <c r="J880" s="13"/>
      <c r="K880" s="13"/>
      <c r="L880" s="60" t="s">
        <v>57</v>
      </c>
      <c r="M880" s="13"/>
      <c r="N880" s="13"/>
      <c r="O880" s="13"/>
      <c r="P880" s="13"/>
      <c r="Q880" s="13"/>
      <c r="R880" s="13"/>
      <c r="S880" s="13"/>
      <c r="T880" s="13"/>
      <c r="U880" s="13"/>
      <c r="V880" s="13"/>
    </row>
    <row r="881" spans="1:22" ht="66">
      <c r="A881" s="42" t="s">
        <v>72805</v>
      </c>
      <c r="B881" s="13" t="s">
        <v>72806</v>
      </c>
      <c r="C881" s="13" t="s">
        <v>72806</v>
      </c>
      <c r="D881" s="16" t="s">
        <v>72806</v>
      </c>
      <c r="E881" s="71" t="s">
        <v>72806</v>
      </c>
      <c r="F881" s="7" t="s">
        <v>72806</v>
      </c>
      <c r="G881" s="5" t="s">
        <v>72806</v>
      </c>
      <c r="H881" s="6" t="s">
        <v>72806</v>
      </c>
      <c r="I881" s="7" t="s">
        <v>72806</v>
      </c>
      <c r="J881" s="13" t="s">
        <v>72798</v>
      </c>
      <c r="K881" s="13" t="s">
        <v>57</v>
      </c>
      <c r="L881" s="13" t="s">
        <v>57</v>
      </c>
      <c r="M881" s="13"/>
      <c r="N881" s="13"/>
      <c r="O881" s="13"/>
      <c r="P881" s="13"/>
      <c r="Q881" s="13"/>
      <c r="R881" s="13"/>
      <c r="S881" s="13"/>
      <c r="T881" s="13"/>
      <c r="U881" s="13"/>
      <c r="V881" s="13"/>
    </row>
    <row r="882" spans="1:22" ht="13.2">
      <c r="A882" s="42" t="s">
        <v>72807</v>
      </c>
      <c r="B882" s="13" t="s">
        <v>72808</v>
      </c>
      <c r="C882" s="13" t="s">
        <v>72808</v>
      </c>
      <c r="D882" s="16" t="s">
        <v>72808</v>
      </c>
      <c r="E882" s="71" t="s">
        <v>72808</v>
      </c>
      <c r="F882" s="7" t="s">
        <v>72808</v>
      </c>
      <c r="G882" s="5" t="s">
        <v>72808</v>
      </c>
      <c r="H882" s="6" t="s">
        <v>72808</v>
      </c>
      <c r="I882" s="7" t="s">
        <v>72808</v>
      </c>
      <c r="J882" s="13"/>
      <c r="K882" s="13"/>
      <c r="L882" s="60" t="s">
        <v>57</v>
      </c>
      <c r="M882" s="13"/>
      <c r="N882" s="13"/>
      <c r="O882" s="13"/>
      <c r="P882" s="13"/>
      <c r="Q882" s="13"/>
      <c r="R882" s="13"/>
      <c r="S882" s="13"/>
      <c r="T882" s="13"/>
      <c r="U882" s="13"/>
      <c r="V882" s="13"/>
    </row>
    <row r="883" spans="1:22" ht="66">
      <c r="A883" s="42" t="s">
        <v>72809</v>
      </c>
      <c r="B883" s="13" t="s">
        <v>72810</v>
      </c>
      <c r="C883" s="13" t="s">
        <v>72810</v>
      </c>
      <c r="D883" s="16" t="s">
        <v>72810</v>
      </c>
      <c r="E883" s="71" t="s">
        <v>72810</v>
      </c>
      <c r="F883" s="7" t="s">
        <v>72810</v>
      </c>
      <c r="G883" s="5" t="s">
        <v>72810</v>
      </c>
      <c r="H883" s="6" t="s">
        <v>72810</v>
      </c>
      <c r="I883" s="7" t="s">
        <v>72810</v>
      </c>
      <c r="J883" s="13" t="s">
        <v>72798</v>
      </c>
      <c r="K883" s="13" t="s">
        <v>57</v>
      </c>
      <c r="L883" s="13" t="s">
        <v>57</v>
      </c>
      <c r="M883" s="13"/>
      <c r="N883" s="13"/>
      <c r="O883" s="13"/>
      <c r="P883" s="13"/>
      <c r="Q883" s="13"/>
      <c r="R883" s="13"/>
      <c r="S883" s="13"/>
      <c r="T883" s="13"/>
      <c r="U883" s="13"/>
      <c r="V883" s="13"/>
    </row>
    <row r="884" spans="1:22" ht="13.2">
      <c r="A884" s="42" t="s">
        <v>72811</v>
      </c>
      <c r="B884" s="13" t="s">
        <v>72812</v>
      </c>
      <c r="C884" s="13" t="s">
        <v>72812</v>
      </c>
      <c r="D884" s="16" t="s">
        <v>72812</v>
      </c>
      <c r="E884" s="71" t="s">
        <v>72812</v>
      </c>
      <c r="F884" s="7" t="s">
        <v>72812</v>
      </c>
      <c r="G884" s="5" t="s">
        <v>72812</v>
      </c>
      <c r="H884" s="6" t="s">
        <v>72812</v>
      </c>
      <c r="I884" s="7" t="s">
        <v>72812</v>
      </c>
      <c r="J884" s="13"/>
      <c r="K884" s="13"/>
      <c r="L884" s="60" t="s">
        <v>57</v>
      </c>
      <c r="M884" s="13"/>
      <c r="N884" s="13"/>
      <c r="O884" s="13"/>
      <c r="P884" s="13"/>
      <c r="Q884" s="13"/>
      <c r="R884" s="13"/>
      <c r="S884" s="13"/>
      <c r="T884" s="13"/>
      <c r="U884" s="13"/>
      <c r="V884" s="13"/>
    </row>
    <row r="885" spans="1:22" ht="66">
      <c r="A885" s="42" t="s">
        <v>72813</v>
      </c>
      <c r="B885" s="13" t="s">
        <v>72814</v>
      </c>
      <c r="C885" s="13" t="s">
        <v>72814</v>
      </c>
      <c r="D885" s="16" t="s">
        <v>72814</v>
      </c>
      <c r="E885" s="71" t="s">
        <v>72814</v>
      </c>
      <c r="F885" s="7" t="s">
        <v>72814</v>
      </c>
      <c r="G885" s="5" t="s">
        <v>72814</v>
      </c>
      <c r="H885" s="6" t="s">
        <v>72814</v>
      </c>
      <c r="I885" s="7" t="s">
        <v>72814</v>
      </c>
      <c r="J885" s="13" t="s">
        <v>72798</v>
      </c>
      <c r="K885" s="13" t="s">
        <v>57</v>
      </c>
      <c r="L885" s="13" t="s">
        <v>57</v>
      </c>
      <c r="M885" s="13"/>
      <c r="N885" s="13"/>
      <c r="O885" s="13"/>
      <c r="P885" s="13"/>
      <c r="Q885" s="13"/>
      <c r="R885" s="13"/>
      <c r="S885" s="13"/>
      <c r="T885" s="13"/>
      <c r="U885" s="13"/>
      <c r="V885" s="13"/>
    </row>
    <row r="886" spans="1:22" ht="13.2">
      <c r="A886" s="42" t="s">
        <v>72815</v>
      </c>
      <c r="B886" s="13" t="s">
        <v>72816</v>
      </c>
      <c r="C886" s="13" t="s">
        <v>72816</v>
      </c>
      <c r="D886" s="16" t="s">
        <v>72816</v>
      </c>
      <c r="E886" s="71" t="s">
        <v>72816</v>
      </c>
      <c r="F886" s="7" t="s">
        <v>72816</v>
      </c>
      <c r="G886" s="5" t="s">
        <v>72816</v>
      </c>
      <c r="H886" s="6" t="s">
        <v>72816</v>
      </c>
      <c r="I886" s="7" t="s">
        <v>72816</v>
      </c>
      <c r="J886" s="13"/>
      <c r="K886" s="13"/>
      <c r="L886" s="60" t="s">
        <v>57</v>
      </c>
      <c r="M886" s="13"/>
      <c r="N886" s="13"/>
      <c r="O886" s="13"/>
      <c r="P886" s="13"/>
      <c r="Q886" s="13"/>
      <c r="R886" s="13"/>
      <c r="S886" s="13"/>
      <c r="T886" s="13"/>
      <c r="U886" s="13"/>
      <c r="V886" s="13"/>
    </row>
    <row r="887" spans="1:22" ht="66">
      <c r="A887" s="42" t="s">
        <v>72817</v>
      </c>
      <c r="B887" s="13" t="s">
        <v>72818</v>
      </c>
      <c r="C887" s="13" t="s">
        <v>72818</v>
      </c>
      <c r="D887" s="16" t="s">
        <v>72818</v>
      </c>
      <c r="E887" s="71" t="s">
        <v>72818</v>
      </c>
      <c r="F887" s="7" t="s">
        <v>72818</v>
      </c>
      <c r="G887" s="5" t="s">
        <v>72818</v>
      </c>
      <c r="H887" s="6" t="s">
        <v>72818</v>
      </c>
      <c r="I887" s="7" t="s">
        <v>72818</v>
      </c>
      <c r="J887" s="13" t="s">
        <v>72798</v>
      </c>
      <c r="K887" s="13" t="s">
        <v>57</v>
      </c>
      <c r="L887" s="13" t="s">
        <v>57</v>
      </c>
      <c r="M887" s="13"/>
      <c r="N887" s="13"/>
      <c r="O887" s="13"/>
      <c r="P887" s="13"/>
      <c r="Q887" s="13"/>
      <c r="R887" s="13"/>
      <c r="S887" s="13"/>
      <c r="T887" s="13"/>
      <c r="U887" s="13"/>
      <c r="V887" s="13"/>
    </row>
    <row r="888" spans="1:22" ht="13.2">
      <c r="A888" s="42" t="s">
        <v>72819</v>
      </c>
      <c r="B888" s="13" t="s">
        <v>72820</v>
      </c>
      <c r="C888" s="13" t="s">
        <v>72820</v>
      </c>
      <c r="D888" s="16" t="s">
        <v>72820</v>
      </c>
      <c r="E888" s="71" t="s">
        <v>72820</v>
      </c>
      <c r="F888" s="7" t="s">
        <v>72820</v>
      </c>
      <c r="G888" s="5" t="s">
        <v>72820</v>
      </c>
      <c r="H888" s="6" t="s">
        <v>72820</v>
      </c>
      <c r="I888" s="7" t="s">
        <v>72820</v>
      </c>
      <c r="J888" s="13"/>
      <c r="K888" s="13"/>
      <c r="L888" s="60" t="s">
        <v>57</v>
      </c>
      <c r="M888" s="13"/>
      <c r="N888" s="13"/>
      <c r="O888" s="13"/>
      <c r="P888" s="13"/>
      <c r="Q888" s="13"/>
      <c r="R888" s="13"/>
      <c r="S888" s="13"/>
      <c r="T888" s="13"/>
      <c r="U888" s="13"/>
      <c r="V888" s="13"/>
    </row>
    <row r="889" spans="1:22" ht="66">
      <c r="A889" s="42" t="s">
        <v>72821</v>
      </c>
      <c r="B889" s="13" t="s">
        <v>72822</v>
      </c>
      <c r="C889" s="13" t="s">
        <v>72822</v>
      </c>
      <c r="D889" s="16" t="s">
        <v>72822</v>
      </c>
      <c r="E889" s="71" t="s">
        <v>72822</v>
      </c>
      <c r="F889" s="7" t="s">
        <v>72822</v>
      </c>
      <c r="G889" s="5" t="s">
        <v>72822</v>
      </c>
      <c r="H889" s="6" t="s">
        <v>72822</v>
      </c>
      <c r="I889" s="7" t="s">
        <v>72822</v>
      </c>
      <c r="J889" s="13" t="s">
        <v>72798</v>
      </c>
      <c r="K889" s="13" t="s">
        <v>57</v>
      </c>
      <c r="L889" s="13" t="s">
        <v>57</v>
      </c>
      <c r="M889" s="13"/>
      <c r="N889" s="13"/>
      <c r="O889" s="13"/>
      <c r="P889" s="13"/>
      <c r="Q889" s="13"/>
      <c r="R889" s="13"/>
      <c r="S889" s="13"/>
      <c r="T889" s="13"/>
      <c r="U889" s="13"/>
      <c r="V889" s="13"/>
    </row>
    <row r="890" spans="1:22" ht="13.2">
      <c r="A890" s="42" t="s">
        <v>72823</v>
      </c>
      <c r="B890" s="13" t="s">
        <v>72820</v>
      </c>
      <c r="C890" s="13" t="s">
        <v>72820</v>
      </c>
      <c r="D890" s="16" t="s">
        <v>72820</v>
      </c>
      <c r="E890" s="71" t="s">
        <v>72820</v>
      </c>
      <c r="F890" s="7" t="s">
        <v>72820</v>
      </c>
      <c r="G890" s="5" t="s">
        <v>72820</v>
      </c>
      <c r="H890" s="6" t="s">
        <v>72820</v>
      </c>
      <c r="I890" s="7" t="s">
        <v>72820</v>
      </c>
      <c r="J890" s="13"/>
      <c r="K890" s="13"/>
      <c r="L890" s="60" t="s">
        <v>57</v>
      </c>
      <c r="M890" s="13"/>
      <c r="N890" s="13"/>
      <c r="O890" s="13"/>
      <c r="P890" s="13"/>
      <c r="Q890" s="13"/>
      <c r="R890" s="13"/>
      <c r="S890" s="13"/>
      <c r="T890" s="13"/>
      <c r="U890" s="13"/>
      <c r="V890" s="13"/>
    </row>
    <row r="891" spans="1:22" ht="13.2">
      <c r="A891" s="42" t="s">
        <v>72824</v>
      </c>
      <c r="B891" s="13" t="s">
        <v>4589</v>
      </c>
      <c r="C891" s="13" t="s">
        <v>4589</v>
      </c>
      <c r="D891" s="16" t="s">
        <v>4589</v>
      </c>
      <c r="E891" s="71" t="s">
        <v>4589</v>
      </c>
      <c r="F891" s="7" t="s">
        <v>4589</v>
      </c>
      <c r="G891" s="5" t="s">
        <v>4589</v>
      </c>
      <c r="H891" s="6" t="s">
        <v>4589</v>
      </c>
      <c r="I891" s="7" t="s">
        <v>4589</v>
      </c>
      <c r="J891" s="13" t="s">
        <v>17</v>
      </c>
      <c r="K891" s="13" t="s">
        <v>57</v>
      </c>
      <c r="L891" s="13" t="s">
        <v>57</v>
      </c>
      <c r="M891" s="13"/>
      <c r="N891" s="13"/>
      <c r="O891" s="13"/>
      <c r="P891" s="13"/>
      <c r="Q891" s="13"/>
      <c r="R891" s="13"/>
      <c r="S891" s="13"/>
      <c r="T891" s="13"/>
      <c r="U891" s="13"/>
      <c r="V891" s="13"/>
    </row>
    <row r="892" spans="1:22" ht="39.6">
      <c r="A892" s="42" t="s">
        <v>72825</v>
      </c>
      <c r="B892" s="13" t="s">
        <v>72826</v>
      </c>
      <c r="C892" s="13" t="s">
        <v>72826</v>
      </c>
      <c r="D892" s="13" t="s">
        <v>72826</v>
      </c>
      <c r="E892" s="13" t="s">
        <v>72826</v>
      </c>
      <c r="F892" s="13" t="s">
        <v>72826</v>
      </c>
      <c r="G892" s="5" t="s">
        <v>70031</v>
      </c>
      <c r="H892" s="6" t="s">
        <v>72826</v>
      </c>
      <c r="I892" s="7" t="s">
        <v>72826</v>
      </c>
      <c r="J892" s="13"/>
      <c r="K892" s="13"/>
      <c r="L892" s="13"/>
      <c r="M892" s="13"/>
      <c r="N892" s="13"/>
      <c r="O892" s="13"/>
      <c r="P892" s="13"/>
      <c r="Q892" s="13"/>
      <c r="R892" s="13"/>
      <c r="S892" s="13"/>
      <c r="T892" s="13"/>
      <c r="U892" s="13"/>
      <c r="V892" s="13"/>
    </row>
    <row r="893" spans="1:22" ht="39.6">
      <c r="A893" s="42" t="s">
        <v>72827</v>
      </c>
      <c r="B893" s="13" t="s">
        <v>72828</v>
      </c>
      <c r="C893" s="13" t="s">
        <v>72828</v>
      </c>
      <c r="D893" s="13" t="s">
        <v>72828</v>
      </c>
      <c r="E893" s="13" t="s">
        <v>72828</v>
      </c>
      <c r="F893" s="13" t="s">
        <v>72828</v>
      </c>
      <c r="G893" s="5" t="s">
        <v>72829</v>
      </c>
      <c r="H893" s="6" t="s">
        <v>72828</v>
      </c>
      <c r="I893" s="7" t="s">
        <v>72828</v>
      </c>
      <c r="J893" s="13"/>
      <c r="K893" s="13"/>
      <c r="L893" s="13"/>
      <c r="M893" s="13"/>
      <c r="N893" s="13"/>
      <c r="O893" s="13"/>
      <c r="P893" s="13"/>
      <c r="Q893" s="13"/>
      <c r="R893" s="13"/>
      <c r="S893" s="13"/>
      <c r="T893" s="13"/>
      <c r="U893" s="13"/>
      <c r="V893" s="13"/>
    </row>
    <row r="894" spans="1:22" ht="39.6">
      <c r="A894" s="42" t="s">
        <v>72830</v>
      </c>
      <c r="B894" s="13" t="s">
        <v>72831</v>
      </c>
      <c r="C894" s="13" t="s">
        <v>72831</v>
      </c>
      <c r="D894" s="13" t="s">
        <v>72831</v>
      </c>
      <c r="E894" s="13" t="s">
        <v>72831</v>
      </c>
      <c r="F894" s="13" t="s">
        <v>72831</v>
      </c>
      <c r="G894" s="5" t="s">
        <v>72832</v>
      </c>
      <c r="H894" s="6" t="s">
        <v>72831</v>
      </c>
      <c r="I894" s="7" t="s">
        <v>72831</v>
      </c>
      <c r="J894" s="13"/>
      <c r="K894" s="13"/>
      <c r="L894" s="13"/>
      <c r="M894" s="13"/>
      <c r="N894" s="13"/>
      <c r="O894" s="13"/>
      <c r="P894" s="13"/>
      <c r="Q894" s="13"/>
      <c r="R894" s="13"/>
      <c r="S894" s="13"/>
      <c r="T894" s="13"/>
      <c r="U894" s="13"/>
      <c r="V894" s="13"/>
    </row>
    <row r="895" spans="1:22" ht="39.6">
      <c r="A895" s="42" t="s">
        <v>72833</v>
      </c>
      <c r="B895" s="13" t="s">
        <v>72834</v>
      </c>
      <c r="C895" s="13" t="s">
        <v>72834</v>
      </c>
      <c r="D895" s="13" t="s">
        <v>72834</v>
      </c>
      <c r="E895" s="13" t="s">
        <v>72834</v>
      </c>
      <c r="F895" s="13" t="s">
        <v>72834</v>
      </c>
      <c r="G895" s="5" t="s">
        <v>72835</v>
      </c>
      <c r="H895" s="6" t="s">
        <v>72834</v>
      </c>
      <c r="I895" s="7" t="s">
        <v>72834</v>
      </c>
      <c r="J895" s="13"/>
      <c r="K895" s="13"/>
      <c r="L895" s="13"/>
      <c r="M895" s="13"/>
      <c r="N895" s="13"/>
      <c r="O895" s="13"/>
      <c r="P895" s="13"/>
      <c r="Q895" s="13"/>
      <c r="R895" s="13"/>
      <c r="S895" s="13"/>
      <c r="T895" s="13"/>
      <c r="U895" s="13"/>
      <c r="V895" s="13"/>
    </row>
    <row r="896" spans="1:22" ht="39.6">
      <c r="A896" s="42" t="s">
        <v>72836</v>
      </c>
      <c r="B896" s="13" t="s">
        <v>72837</v>
      </c>
      <c r="C896" s="13" t="s">
        <v>72837</v>
      </c>
      <c r="D896" s="13" t="s">
        <v>72837</v>
      </c>
      <c r="E896" s="13" t="s">
        <v>72837</v>
      </c>
      <c r="F896" s="13" t="s">
        <v>72837</v>
      </c>
      <c r="G896" s="5" t="s">
        <v>72838</v>
      </c>
      <c r="H896" s="6" t="s">
        <v>72837</v>
      </c>
      <c r="I896" s="7" t="s">
        <v>72837</v>
      </c>
      <c r="J896" s="13"/>
      <c r="K896" s="13"/>
      <c r="L896" s="13"/>
      <c r="M896" s="13"/>
      <c r="N896" s="13"/>
      <c r="O896" s="13"/>
      <c r="P896" s="13"/>
      <c r="Q896" s="13"/>
      <c r="R896" s="13"/>
      <c r="S896" s="13"/>
      <c r="T896" s="13"/>
      <c r="U896" s="13"/>
      <c r="V896" s="13"/>
    </row>
    <row r="897" spans="1:22" ht="39.6">
      <c r="A897" s="42" t="s">
        <v>72839</v>
      </c>
      <c r="B897" s="13" t="s">
        <v>72840</v>
      </c>
      <c r="C897" s="13" t="s">
        <v>72840</v>
      </c>
      <c r="D897" s="13" t="s">
        <v>72840</v>
      </c>
      <c r="E897" s="13" t="s">
        <v>72840</v>
      </c>
      <c r="F897" s="13" t="s">
        <v>72840</v>
      </c>
      <c r="G897" s="5" t="s">
        <v>72841</v>
      </c>
      <c r="H897" s="6" t="s">
        <v>72840</v>
      </c>
      <c r="I897" s="7" t="s">
        <v>72840</v>
      </c>
      <c r="J897" s="13"/>
      <c r="K897" s="13"/>
      <c r="L897" s="13"/>
      <c r="M897" s="13"/>
      <c r="N897" s="13"/>
      <c r="O897" s="13"/>
      <c r="P897" s="13"/>
      <c r="Q897" s="13"/>
      <c r="R897" s="13"/>
      <c r="S897" s="13"/>
      <c r="T897" s="13"/>
      <c r="U897" s="13"/>
      <c r="V897" s="13"/>
    </row>
    <row r="898" spans="1:22" ht="39.6">
      <c r="A898" s="42" t="s">
        <v>72842</v>
      </c>
      <c r="B898" s="13" t="s">
        <v>72843</v>
      </c>
      <c r="C898" s="13" t="s">
        <v>72843</v>
      </c>
      <c r="D898" s="13" t="s">
        <v>72843</v>
      </c>
      <c r="E898" s="13" t="s">
        <v>72843</v>
      </c>
      <c r="F898" s="13" t="s">
        <v>72843</v>
      </c>
      <c r="G898" s="5" t="s">
        <v>72844</v>
      </c>
      <c r="H898" s="6" t="s">
        <v>72843</v>
      </c>
      <c r="I898" s="7" t="s">
        <v>72843</v>
      </c>
      <c r="J898" s="13"/>
      <c r="K898" s="13"/>
      <c r="L898" s="13"/>
      <c r="M898" s="13"/>
      <c r="N898" s="13"/>
      <c r="O898" s="13"/>
      <c r="P898" s="13"/>
      <c r="Q898" s="13"/>
      <c r="R898" s="13"/>
      <c r="S898" s="13"/>
      <c r="T898" s="13"/>
      <c r="U898" s="13"/>
      <c r="V898" s="13"/>
    </row>
    <row r="899" spans="1:22" ht="13.2">
      <c r="A899" s="42" t="s">
        <v>72845</v>
      </c>
      <c r="B899" s="69" t="s">
        <v>17</v>
      </c>
      <c r="C899" s="69" t="s">
        <v>17</v>
      </c>
      <c r="D899" s="69" t="s">
        <v>17</v>
      </c>
      <c r="E899" s="69" t="s">
        <v>17</v>
      </c>
      <c r="F899" s="69" t="s">
        <v>17</v>
      </c>
      <c r="G899" s="69" t="s">
        <v>17</v>
      </c>
      <c r="H899" s="6" t="s">
        <v>17</v>
      </c>
      <c r="I899" s="7" t="s">
        <v>17</v>
      </c>
      <c r="J899" s="13"/>
      <c r="K899" s="13"/>
      <c r="L899" s="13"/>
      <c r="M899" s="13"/>
      <c r="N899" s="13"/>
      <c r="O899" s="13"/>
      <c r="P899" s="13"/>
      <c r="Q899" s="13"/>
      <c r="R899" s="13"/>
      <c r="S899" s="13"/>
      <c r="T899" s="13"/>
      <c r="U899" s="13"/>
      <c r="V899" s="13"/>
    </row>
    <row r="900" spans="1:22" ht="13.2">
      <c r="A900" s="42"/>
      <c r="B900" s="13"/>
      <c r="C900" s="8"/>
      <c r="D900" s="8"/>
      <c r="E900" s="13"/>
      <c r="F900" s="13"/>
      <c r="G900" s="5"/>
      <c r="H900" s="13"/>
      <c r="I900" s="7"/>
      <c r="J900" s="13"/>
      <c r="K900" s="13"/>
      <c r="L900" s="13"/>
      <c r="M900" s="13"/>
      <c r="N900" s="13"/>
      <c r="O900" s="13"/>
      <c r="P900" s="13"/>
      <c r="Q900" s="13"/>
      <c r="R900" s="13"/>
      <c r="S900" s="13"/>
      <c r="T900" s="13"/>
      <c r="U900" s="13"/>
      <c r="V900" s="13"/>
    </row>
    <row r="901" spans="1:22" ht="13.2">
      <c r="A901" s="42"/>
      <c r="B901" s="13"/>
      <c r="E901" s="13"/>
      <c r="F901" s="13"/>
      <c r="G901" s="5"/>
      <c r="H901" s="13"/>
      <c r="I901" s="7"/>
      <c r="J901" s="13"/>
      <c r="K901" s="13"/>
      <c r="L901" s="13"/>
      <c r="M901" s="13"/>
      <c r="N901" s="13"/>
      <c r="O901" s="13"/>
      <c r="P901" s="13"/>
      <c r="Q901" s="13"/>
      <c r="R901" s="13"/>
      <c r="S901" s="13"/>
      <c r="T901" s="13"/>
      <c r="U901" s="13"/>
      <c r="V901" s="13"/>
    </row>
    <row r="902" spans="1:22" ht="13.2">
      <c r="A902" s="42"/>
      <c r="B902" s="13"/>
      <c r="E902" s="13"/>
      <c r="F902" s="13"/>
      <c r="G902" s="5"/>
      <c r="H902" s="13"/>
      <c r="I902" s="7"/>
      <c r="J902" s="13"/>
      <c r="K902" s="13"/>
      <c r="L902" s="13"/>
      <c r="M902" s="13"/>
      <c r="N902" s="13"/>
      <c r="O902" s="13"/>
      <c r="P902" s="13"/>
      <c r="Q902" s="13"/>
      <c r="R902" s="13"/>
      <c r="S902" s="13"/>
      <c r="T902" s="13"/>
      <c r="U902" s="13"/>
      <c r="V902" s="13"/>
    </row>
    <row r="903" spans="1:22" ht="13.2">
      <c r="A903" s="42"/>
      <c r="B903" s="13"/>
      <c r="E903" s="13"/>
      <c r="F903" s="13"/>
      <c r="G903" s="5"/>
      <c r="H903" s="13"/>
      <c r="I903" s="7"/>
      <c r="J903" s="13"/>
      <c r="K903" s="13"/>
      <c r="L903" s="13"/>
      <c r="M903" s="13"/>
      <c r="N903" s="13"/>
      <c r="O903" s="13"/>
      <c r="P903" s="13"/>
      <c r="Q903" s="13"/>
      <c r="R903" s="13"/>
      <c r="S903" s="13"/>
      <c r="T903" s="13"/>
      <c r="U903" s="13"/>
      <c r="V903" s="13"/>
    </row>
    <row r="904" spans="1:22" ht="13.2">
      <c r="A904" s="42"/>
      <c r="B904" s="13"/>
      <c r="C904" s="13"/>
      <c r="D904" s="13"/>
      <c r="E904" s="13"/>
      <c r="F904" s="13"/>
      <c r="G904" s="5"/>
      <c r="H904" s="13"/>
      <c r="I904" s="7"/>
      <c r="J904" s="13"/>
      <c r="K904" s="13"/>
      <c r="L904" s="13"/>
      <c r="M904" s="13"/>
      <c r="N904" s="13"/>
      <c r="O904" s="13"/>
      <c r="P904" s="13"/>
      <c r="Q904" s="13"/>
      <c r="R904" s="13"/>
      <c r="S904" s="13"/>
      <c r="T904" s="13"/>
      <c r="U904" s="13"/>
      <c r="V904" s="13"/>
    </row>
    <row r="905" spans="1:22" ht="13.2">
      <c r="A905" s="42"/>
      <c r="B905" s="13"/>
      <c r="C905" s="13"/>
      <c r="D905" s="13"/>
      <c r="E905" s="13"/>
      <c r="F905" s="13"/>
      <c r="G905" s="5"/>
      <c r="H905" s="13"/>
      <c r="I905" s="7"/>
      <c r="J905" s="13"/>
      <c r="K905" s="13"/>
      <c r="L905" s="13"/>
      <c r="M905" s="13"/>
      <c r="N905" s="13"/>
      <c r="O905" s="13"/>
      <c r="P905" s="13"/>
      <c r="Q905" s="13"/>
      <c r="R905" s="13"/>
      <c r="S905" s="13"/>
      <c r="T905" s="13"/>
      <c r="U905" s="13"/>
      <c r="V905" s="13"/>
    </row>
    <row r="906" spans="1:22" ht="13.2">
      <c r="A906" s="42"/>
      <c r="B906" s="13"/>
      <c r="C906" s="13"/>
      <c r="D906" s="13"/>
      <c r="E906" s="13"/>
      <c r="F906" s="13"/>
      <c r="G906" s="5"/>
      <c r="H906" s="13"/>
      <c r="I906" s="7"/>
      <c r="J906" s="13"/>
      <c r="K906" s="13"/>
      <c r="L906" s="13"/>
      <c r="M906" s="13"/>
      <c r="N906" s="13"/>
      <c r="O906" s="13"/>
      <c r="P906" s="13"/>
      <c r="Q906" s="13"/>
      <c r="R906" s="13"/>
      <c r="S906" s="13"/>
      <c r="T906" s="13"/>
      <c r="U906" s="13"/>
      <c r="V906" s="13"/>
    </row>
    <row r="907" spans="1:22" ht="13.2">
      <c r="A907" s="42"/>
      <c r="B907" s="13"/>
      <c r="C907" s="13"/>
      <c r="D907" s="13"/>
      <c r="E907" s="13"/>
      <c r="F907" s="13"/>
      <c r="G907" s="5"/>
      <c r="H907" s="13"/>
      <c r="I907" s="7"/>
      <c r="J907" s="13"/>
      <c r="K907" s="13"/>
      <c r="L907" s="13"/>
      <c r="M907" s="13"/>
      <c r="N907" s="13"/>
      <c r="O907" s="13"/>
      <c r="P907" s="13"/>
      <c r="Q907" s="13"/>
      <c r="R907" s="13"/>
      <c r="S907" s="13"/>
      <c r="T907" s="13"/>
      <c r="U907" s="13"/>
      <c r="V907" s="13"/>
    </row>
    <row r="908" spans="1:22" ht="13.2">
      <c r="A908" s="42"/>
      <c r="B908" s="13"/>
      <c r="C908" s="13"/>
      <c r="D908" s="13"/>
      <c r="E908" s="13"/>
      <c r="F908" s="13"/>
      <c r="G908" s="5"/>
      <c r="H908" s="13"/>
      <c r="I908" s="7"/>
      <c r="J908" s="13"/>
      <c r="K908" s="13"/>
      <c r="L908" s="13"/>
      <c r="M908" s="13"/>
      <c r="N908" s="13"/>
      <c r="O908" s="13"/>
      <c r="P908" s="13"/>
      <c r="Q908" s="13"/>
      <c r="R908" s="13"/>
      <c r="S908" s="13"/>
      <c r="T908" s="13"/>
      <c r="U908" s="13"/>
      <c r="V908" s="13"/>
    </row>
    <row r="909" spans="1:22" ht="13.2">
      <c r="A909" s="42"/>
      <c r="B909" s="13"/>
      <c r="C909" s="13"/>
      <c r="D909" s="13"/>
      <c r="E909" s="13"/>
      <c r="F909" s="13"/>
      <c r="G909" s="5"/>
      <c r="H909" s="13"/>
      <c r="I909" s="7"/>
      <c r="J909" s="13"/>
      <c r="K909" s="13"/>
      <c r="L909" s="13"/>
      <c r="M909" s="13"/>
      <c r="N909" s="13"/>
      <c r="O909" s="13"/>
      <c r="P909" s="13"/>
      <c r="Q909" s="13"/>
      <c r="R909" s="13"/>
      <c r="S909" s="13"/>
      <c r="T909" s="13"/>
      <c r="U909" s="13"/>
      <c r="V909" s="13"/>
    </row>
    <row r="910" spans="1:22" ht="13.2">
      <c r="A910" s="42"/>
      <c r="B910" s="13"/>
      <c r="C910" s="13"/>
      <c r="D910" s="13"/>
      <c r="E910" s="13"/>
      <c r="F910" s="13"/>
      <c r="G910" s="5"/>
      <c r="H910" s="13"/>
      <c r="I910" s="7"/>
      <c r="J910" s="13"/>
      <c r="K910" s="13"/>
      <c r="L910" s="13"/>
      <c r="M910" s="13"/>
      <c r="N910" s="13"/>
      <c r="O910" s="13"/>
      <c r="P910" s="13"/>
      <c r="Q910" s="13"/>
      <c r="R910" s="13"/>
      <c r="S910" s="13"/>
      <c r="T910" s="13"/>
      <c r="U910" s="13"/>
      <c r="V910" s="13"/>
    </row>
    <row r="911" spans="1:22" ht="13.2">
      <c r="A911" s="42"/>
      <c r="B911" s="13"/>
      <c r="C911" s="13"/>
      <c r="D911" s="13"/>
      <c r="E911" s="13"/>
      <c r="F911" s="13"/>
      <c r="G911" s="5"/>
      <c r="H911" s="13"/>
      <c r="I911" s="7"/>
      <c r="J911" s="13"/>
      <c r="K911" s="13"/>
      <c r="L911" s="13"/>
      <c r="M911" s="13"/>
      <c r="N911" s="13"/>
      <c r="O911" s="13"/>
      <c r="P911" s="13"/>
      <c r="Q911" s="13"/>
      <c r="R911" s="13"/>
      <c r="S911" s="13"/>
      <c r="T911" s="13"/>
      <c r="U911" s="13"/>
      <c r="V911" s="13"/>
    </row>
    <row r="912" spans="1:22" ht="13.2">
      <c r="A912" s="42"/>
      <c r="B912" s="13"/>
      <c r="C912" s="13"/>
      <c r="D912" s="13"/>
      <c r="E912" s="13"/>
      <c r="F912" s="13"/>
      <c r="G912" s="5"/>
      <c r="H912" s="13"/>
      <c r="I912" s="7"/>
      <c r="J912" s="13"/>
      <c r="K912" s="13"/>
      <c r="L912" s="13"/>
      <c r="M912" s="13"/>
      <c r="N912" s="13"/>
      <c r="O912" s="13"/>
      <c r="P912" s="13"/>
      <c r="Q912" s="13"/>
      <c r="R912" s="13"/>
      <c r="S912" s="13"/>
      <c r="T912" s="13"/>
      <c r="U912" s="13"/>
      <c r="V912" s="13"/>
    </row>
    <row r="913" spans="1:22" ht="13.2">
      <c r="A913" s="42"/>
      <c r="B913" s="13"/>
      <c r="C913" s="13"/>
      <c r="D913" s="13"/>
      <c r="E913" s="13"/>
      <c r="F913" s="13"/>
      <c r="G913" s="5"/>
      <c r="H913" s="13"/>
      <c r="I913" s="7"/>
      <c r="J913" s="13"/>
      <c r="K913" s="13"/>
      <c r="L913" s="13"/>
      <c r="M913" s="13"/>
      <c r="N913" s="13"/>
      <c r="O913" s="13"/>
      <c r="P913" s="13"/>
      <c r="Q913" s="13"/>
      <c r="R913" s="13"/>
      <c r="S913" s="13"/>
      <c r="T913" s="13"/>
      <c r="U913" s="13"/>
      <c r="V913" s="13"/>
    </row>
    <row r="914" spans="1:22" ht="13.2">
      <c r="A914" s="42"/>
      <c r="B914" s="13"/>
      <c r="C914" s="13"/>
      <c r="D914" s="13"/>
      <c r="E914" s="13"/>
      <c r="F914" s="13"/>
      <c r="G914" s="5"/>
      <c r="H914" s="13"/>
      <c r="I914" s="7"/>
      <c r="J914" s="13"/>
      <c r="K914" s="13"/>
      <c r="L914" s="13"/>
      <c r="M914" s="13"/>
      <c r="N914" s="13"/>
      <c r="O914" s="13"/>
      <c r="P914" s="13"/>
      <c r="Q914" s="13"/>
      <c r="R914" s="13"/>
      <c r="S914" s="13"/>
      <c r="T914" s="13"/>
      <c r="U914" s="13"/>
      <c r="V914" s="13"/>
    </row>
    <row r="915" spans="1:22" ht="13.2">
      <c r="A915" s="42"/>
      <c r="B915" s="13"/>
      <c r="C915" s="13"/>
      <c r="D915" s="13"/>
      <c r="E915" s="13"/>
      <c r="F915" s="13"/>
      <c r="G915" s="5"/>
      <c r="H915" s="13"/>
      <c r="I915" s="7"/>
      <c r="J915" s="13"/>
      <c r="K915" s="13"/>
      <c r="L915" s="13"/>
      <c r="M915" s="13"/>
      <c r="N915" s="13"/>
      <c r="O915" s="13"/>
      <c r="P915" s="13"/>
      <c r="Q915" s="13"/>
      <c r="R915" s="13"/>
      <c r="S915" s="13"/>
      <c r="T915" s="13"/>
      <c r="U915" s="13"/>
      <c r="V915" s="13"/>
    </row>
    <row r="916" spans="1:22" ht="13.2">
      <c r="A916" s="42"/>
      <c r="B916" s="13"/>
      <c r="C916" s="13"/>
      <c r="D916" s="13"/>
      <c r="E916" s="13"/>
      <c r="F916" s="13"/>
      <c r="G916" s="5"/>
      <c r="H916" s="13"/>
      <c r="I916" s="7"/>
      <c r="J916" s="13"/>
      <c r="K916" s="13"/>
      <c r="L916" s="13"/>
      <c r="M916" s="13"/>
      <c r="N916" s="13"/>
      <c r="O916" s="13"/>
      <c r="P916" s="13"/>
      <c r="Q916" s="13"/>
      <c r="R916" s="13"/>
      <c r="S916" s="13"/>
      <c r="T916" s="13"/>
      <c r="U916" s="13"/>
      <c r="V916" s="13"/>
    </row>
    <row r="917" spans="1:22" ht="13.2">
      <c r="A917" s="42"/>
      <c r="B917" s="13"/>
      <c r="C917" s="13"/>
      <c r="D917" s="13"/>
      <c r="E917" s="13"/>
      <c r="F917" s="13"/>
      <c r="G917" s="5"/>
      <c r="H917" s="13"/>
      <c r="I917" s="7"/>
      <c r="J917" s="13"/>
      <c r="K917" s="13"/>
      <c r="L917" s="13"/>
      <c r="M917" s="13"/>
      <c r="N917" s="13"/>
      <c r="O917" s="13"/>
      <c r="P917" s="13"/>
      <c r="Q917" s="13"/>
      <c r="R917" s="13"/>
      <c r="S917" s="13"/>
      <c r="T917" s="13"/>
      <c r="U917" s="13"/>
      <c r="V917" s="13"/>
    </row>
    <row r="918" spans="1:22" ht="13.2">
      <c r="A918" s="42"/>
      <c r="B918" s="13"/>
      <c r="C918" s="13"/>
      <c r="D918" s="13"/>
      <c r="E918" s="13"/>
      <c r="F918" s="13"/>
      <c r="G918" s="5"/>
      <c r="H918" s="13"/>
      <c r="I918" s="7"/>
      <c r="J918" s="13"/>
      <c r="K918" s="13"/>
      <c r="L918" s="13"/>
      <c r="M918" s="13"/>
      <c r="N918" s="13"/>
      <c r="O918" s="13"/>
      <c r="P918" s="13"/>
      <c r="Q918" s="13"/>
      <c r="R918" s="13"/>
      <c r="S918" s="13"/>
      <c r="T918" s="13"/>
      <c r="U918" s="13"/>
      <c r="V918" s="13"/>
    </row>
    <row r="919" spans="1:22" ht="13.2">
      <c r="A919" s="42"/>
      <c r="B919" s="13"/>
      <c r="C919" s="13"/>
      <c r="D919" s="13"/>
      <c r="E919" s="13"/>
      <c r="F919" s="13"/>
      <c r="G919" s="5"/>
      <c r="H919" s="13"/>
      <c r="I919" s="7"/>
      <c r="J919" s="13"/>
      <c r="K919" s="13"/>
      <c r="L919" s="13"/>
      <c r="M919" s="13"/>
      <c r="N919" s="13"/>
      <c r="O919" s="13"/>
      <c r="P919" s="13"/>
      <c r="Q919" s="13"/>
      <c r="R919" s="13"/>
      <c r="S919" s="13"/>
      <c r="T919" s="13"/>
      <c r="U919" s="13"/>
      <c r="V919" s="13"/>
    </row>
    <row r="920" spans="1:22" ht="13.2">
      <c r="A920" s="42"/>
      <c r="B920" s="13"/>
      <c r="C920" s="13"/>
      <c r="D920" s="13"/>
      <c r="E920" s="13"/>
      <c r="F920" s="13"/>
      <c r="G920" s="5"/>
      <c r="H920" s="13"/>
      <c r="I920" s="7"/>
      <c r="J920" s="13"/>
      <c r="K920" s="13"/>
      <c r="L920" s="13"/>
      <c r="M920" s="13"/>
      <c r="N920" s="13"/>
      <c r="O920" s="13"/>
      <c r="P920" s="13"/>
      <c r="Q920" s="13"/>
      <c r="R920" s="13"/>
      <c r="S920" s="13"/>
      <c r="T920" s="13"/>
      <c r="U920" s="13"/>
      <c r="V920" s="13"/>
    </row>
    <row r="921" spans="1:22" ht="13.2">
      <c r="A921" s="42"/>
      <c r="B921" s="13"/>
      <c r="C921" s="13"/>
      <c r="D921" s="13"/>
      <c r="E921" s="13"/>
      <c r="F921" s="13"/>
      <c r="G921" s="5"/>
      <c r="H921" s="13"/>
      <c r="I921" s="7"/>
      <c r="J921" s="13"/>
      <c r="K921" s="13"/>
      <c r="L921" s="13"/>
      <c r="M921" s="13"/>
      <c r="N921" s="13"/>
      <c r="O921" s="13"/>
      <c r="P921" s="13"/>
      <c r="Q921" s="13"/>
      <c r="R921" s="13"/>
      <c r="S921" s="13"/>
      <c r="T921" s="13"/>
      <c r="U921" s="13"/>
      <c r="V921" s="13"/>
    </row>
    <row r="922" spans="1:22" ht="13.2">
      <c r="A922" s="42"/>
      <c r="B922" s="13"/>
      <c r="C922" s="13"/>
      <c r="D922" s="13"/>
      <c r="E922" s="13"/>
      <c r="F922" s="13"/>
      <c r="G922" s="5"/>
      <c r="H922" s="13"/>
      <c r="I922" s="7"/>
      <c r="J922" s="13"/>
      <c r="K922" s="13"/>
      <c r="L922" s="13"/>
      <c r="M922" s="13"/>
      <c r="N922" s="13"/>
      <c r="O922" s="13"/>
      <c r="P922" s="13"/>
      <c r="Q922" s="13"/>
      <c r="R922" s="13"/>
      <c r="S922" s="13"/>
      <c r="T922" s="13"/>
      <c r="U922" s="13"/>
      <c r="V922" s="13"/>
    </row>
    <row r="923" spans="1:22" ht="13.2">
      <c r="A923" s="42"/>
      <c r="B923" s="13"/>
      <c r="C923" s="13"/>
      <c r="D923" s="13"/>
      <c r="E923" s="13"/>
      <c r="F923" s="13"/>
      <c r="G923" s="5"/>
      <c r="H923" s="13"/>
      <c r="I923" s="7"/>
      <c r="J923" s="13"/>
      <c r="K923" s="13"/>
      <c r="L923" s="13"/>
      <c r="M923" s="13"/>
      <c r="N923" s="13"/>
      <c r="O923" s="13"/>
      <c r="P923" s="13"/>
      <c r="Q923" s="13"/>
      <c r="R923" s="13"/>
      <c r="S923" s="13"/>
      <c r="T923" s="13"/>
      <c r="U923" s="13"/>
      <c r="V923" s="13"/>
    </row>
    <row r="924" spans="1:22" ht="13.2">
      <c r="A924" s="42"/>
      <c r="B924" s="13"/>
      <c r="C924" s="13"/>
      <c r="D924" s="13"/>
      <c r="E924" s="13"/>
      <c r="F924" s="13"/>
      <c r="G924" s="5"/>
      <c r="H924" s="13"/>
      <c r="I924" s="7"/>
      <c r="J924" s="13"/>
      <c r="K924" s="13"/>
      <c r="L924" s="13"/>
      <c r="M924" s="13"/>
      <c r="N924" s="13"/>
      <c r="O924" s="13"/>
      <c r="P924" s="13"/>
      <c r="Q924" s="13"/>
      <c r="R924" s="13"/>
      <c r="S924" s="13"/>
      <c r="T924" s="13"/>
      <c r="U924" s="13"/>
      <c r="V924" s="13"/>
    </row>
    <row r="925" spans="1:22" ht="13.2">
      <c r="A925" s="42"/>
      <c r="B925" s="13"/>
      <c r="C925" s="13"/>
      <c r="D925" s="13"/>
      <c r="E925" s="13"/>
      <c r="F925" s="13"/>
      <c r="G925" s="5"/>
      <c r="H925" s="13"/>
      <c r="I925" s="7"/>
      <c r="J925" s="13"/>
      <c r="K925" s="13"/>
      <c r="L925" s="13"/>
      <c r="M925" s="13"/>
      <c r="N925" s="13"/>
      <c r="O925" s="13"/>
      <c r="P925" s="13"/>
      <c r="Q925" s="13"/>
      <c r="R925" s="13"/>
      <c r="S925" s="13"/>
      <c r="T925" s="13"/>
      <c r="U925" s="13"/>
      <c r="V925" s="13"/>
    </row>
    <row r="926" spans="1:22" ht="13.2">
      <c r="A926" s="42"/>
      <c r="B926" s="13"/>
      <c r="C926" s="13"/>
      <c r="D926" s="13"/>
      <c r="E926" s="13"/>
      <c r="F926" s="13"/>
      <c r="G926" s="5"/>
      <c r="H926" s="13"/>
      <c r="I926" s="7"/>
      <c r="J926" s="13"/>
      <c r="K926" s="13"/>
      <c r="L926" s="13"/>
      <c r="M926" s="13"/>
      <c r="N926" s="13"/>
      <c r="O926" s="13"/>
      <c r="P926" s="13"/>
      <c r="Q926" s="13"/>
      <c r="R926" s="13"/>
      <c r="S926" s="13"/>
      <c r="T926" s="13"/>
      <c r="U926" s="13"/>
      <c r="V926" s="13"/>
    </row>
    <row r="927" spans="1:22" ht="13.2">
      <c r="A927" s="42"/>
      <c r="B927" s="13"/>
      <c r="C927" s="13"/>
      <c r="D927" s="13"/>
      <c r="E927" s="13"/>
      <c r="F927" s="13"/>
      <c r="G927" s="5"/>
      <c r="H927" s="13"/>
      <c r="I927" s="7"/>
      <c r="J927" s="13"/>
      <c r="K927" s="13"/>
      <c r="L927" s="13"/>
      <c r="M927" s="13"/>
      <c r="N927" s="13"/>
      <c r="O927" s="13"/>
      <c r="P927" s="13"/>
      <c r="Q927" s="13"/>
      <c r="R927" s="13"/>
      <c r="S927" s="13"/>
      <c r="T927" s="13"/>
      <c r="U927" s="13"/>
      <c r="V927" s="13"/>
    </row>
    <row r="928" spans="1:22" ht="13.2">
      <c r="A928" s="42"/>
      <c r="B928" s="13"/>
      <c r="C928" s="13"/>
      <c r="D928" s="13"/>
      <c r="E928" s="13"/>
      <c r="F928" s="13"/>
      <c r="G928" s="5"/>
      <c r="H928" s="13"/>
      <c r="I928" s="7"/>
      <c r="J928" s="13"/>
      <c r="K928" s="13"/>
      <c r="L928" s="13"/>
      <c r="M928" s="13"/>
      <c r="N928" s="13"/>
      <c r="O928" s="13"/>
      <c r="P928" s="13"/>
      <c r="Q928" s="13"/>
      <c r="R928" s="13"/>
      <c r="S928" s="13"/>
      <c r="T928" s="13"/>
      <c r="U928" s="13"/>
      <c r="V928" s="13"/>
    </row>
    <row r="929" spans="1:22" ht="13.2">
      <c r="A929" s="42"/>
      <c r="B929" s="13"/>
      <c r="C929" s="13"/>
      <c r="D929" s="13"/>
      <c r="E929" s="13"/>
      <c r="F929" s="13"/>
      <c r="G929" s="5"/>
      <c r="H929" s="13"/>
      <c r="I929" s="7"/>
      <c r="J929" s="13"/>
      <c r="K929" s="13"/>
      <c r="L929" s="13"/>
      <c r="M929" s="13"/>
      <c r="N929" s="13"/>
      <c r="O929" s="13"/>
      <c r="P929" s="13"/>
      <c r="Q929" s="13"/>
      <c r="R929" s="13"/>
      <c r="S929" s="13"/>
      <c r="T929" s="13"/>
      <c r="U929" s="13"/>
      <c r="V929" s="13"/>
    </row>
    <row r="930" spans="1:22" ht="13.2">
      <c r="A930" s="42"/>
      <c r="B930" s="13"/>
      <c r="C930" s="13"/>
      <c r="D930" s="13"/>
      <c r="E930" s="13"/>
      <c r="F930" s="13"/>
      <c r="G930" s="5"/>
      <c r="H930" s="13"/>
      <c r="I930" s="7"/>
      <c r="J930" s="13"/>
      <c r="K930" s="13"/>
      <c r="L930" s="13"/>
      <c r="M930" s="13"/>
      <c r="N930" s="13"/>
      <c r="O930" s="13"/>
      <c r="P930" s="13"/>
      <c r="Q930" s="13"/>
      <c r="R930" s="13"/>
      <c r="S930" s="13"/>
      <c r="T930" s="13"/>
      <c r="U930" s="13"/>
      <c r="V930" s="13"/>
    </row>
    <row r="931" spans="1:22" ht="13.2">
      <c r="A931" s="42"/>
      <c r="B931" s="13"/>
      <c r="C931" s="13"/>
      <c r="D931" s="13"/>
      <c r="E931" s="13"/>
      <c r="F931" s="13"/>
      <c r="G931" s="5"/>
      <c r="H931" s="13"/>
      <c r="I931" s="7"/>
      <c r="J931" s="13"/>
      <c r="K931" s="13"/>
      <c r="L931" s="13"/>
      <c r="M931" s="13"/>
      <c r="N931" s="13"/>
      <c r="O931" s="13"/>
      <c r="P931" s="13"/>
      <c r="Q931" s="13"/>
      <c r="R931" s="13"/>
      <c r="S931" s="13"/>
      <c r="T931" s="13"/>
      <c r="U931" s="13"/>
      <c r="V931" s="13"/>
    </row>
    <row r="932" spans="1:22" ht="13.2">
      <c r="A932" s="42"/>
      <c r="B932" s="13"/>
      <c r="C932" s="13"/>
      <c r="D932" s="13"/>
      <c r="E932" s="13"/>
      <c r="F932" s="13"/>
      <c r="G932" s="5"/>
      <c r="H932" s="13"/>
      <c r="I932" s="7"/>
      <c r="J932" s="13"/>
      <c r="K932" s="13"/>
      <c r="L932" s="13"/>
      <c r="M932" s="13"/>
      <c r="N932" s="13"/>
      <c r="O932" s="13"/>
      <c r="P932" s="13"/>
      <c r="Q932" s="13"/>
      <c r="R932" s="13"/>
      <c r="S932" s="13"/>
      <c r="T932" s="13"/>
      <c r="U932" s="13"/>
      <c r="V932" s="13"/>
    </row>
    <row r="933" spans="1:22" ht="13.2">
      <c r="A933" s="42"/>
      <c r="B933" s="13"/>
      <c r="C933" s="13"/>
      <c r="D933" s="13"/>
      <c r="E933" s="13"/>
      <c r="F933" s="13"/>
      <c r="G933" s="5"/>
      <c r="H933" s="13"/>
      <c r="I933" s="7"/>
      <c r="J933" s="13"/>
      <c r="K933" s="13"/>
      <c r="L933" s="13"/>
      <c r="M933" s="13"/>
      <c r="N933" s="13"/>
      <c r="O933" s="13"/>
      <c r="P933" s="13"/>
      <c r="Q933" s="13"/>
      <c r="R933" s="13"/>
      <c r="S933" s="13"/>
      <c r="T933" s="13"/>
      <c r="U933" s="13"/>
      <c r="V933" s="13"/>
    </row>
    <row r="934" spans="1:22" ht="13.2">
      <c r="A934" s="42"/>
      <c r="B934" s="13"/>
      <c r="C934" s="13"/>
      <c r="D934" s="13"/>
      <c r="E934" s="13"/>
      <c r="F934" s="13"/>
      <c r="G934" s="5"/>
      <c r="H934" s="13"/>
      <c r="I934" s="7"/>
      <c r="J934" s="13"/>
      <c r="K934" s="13"/>
      <c r="L934" s="13"/>
      <c r="M934" s="13"/>
      <c r="N934" s="13"/>
      <c r="O934" s="13"/>
      <c r="P934" s="13"/>
      <c r="Q934" s="13"/>
      <c r="R934" s="13"/>
      <c r="S934" s="13"/>
      <c r="T934" s="13"/>
      <c r="U934" s="13"/>
      <c r="V934" s="13"/>
    </row>
    <row r="935" spans="1:22" ht="13.2">
      <c r="A935" s="42"/>
      <c r="B935" s="13"/>
      <c r="C935" s="13"/>
      <c r="D935" s="13"/>
      <c r="E935" s="13"/>
      <c r="F935" s="13"/>
      <c r="G935" s="5"/>
      <c r="H935" s="13"/>
      <c r="I935" s="7"/>
      <c r="J935" s="13"/>
      <c r="K935" s="13"/>
      <c r="L935" s="13"/>
      <c r="M935" s="13"/>
      <c r="N935" s="13"/>
      <c r="O935" s="13"/>
      <c r="P935" s="13"/>
      <c r="Q935" s="13"/>
      <c r="R935" s="13"/>
      <c r="S935" s="13"/>
      <c r="T935" s="13"/>
      <c r="U935" s="13"/>
      <c r="V935" s="13"/>
    </row>
    <row r="936" spans="1:22" ht="13.2">
      <c r="A936" s="42"/>
      <c r="B936" s="13"/>
      <c r="C936" s="13"/>
      <c r="D936" s="13"/>
      <c r="E936" s="13"/>
      <c r="F936" s="13"/>
      <c r="G936" s="5"/>
      <c r="H936" s="13"/>
      <c r="I936" s="7"/>
      <c r="J936" s="13"/>
      <c r="K936" s="13"/>
      <c r="L936" s="13"/>
      <c r="M936" s="13"/>
      <c r="N936" s="13"/>
      <c r="O936" s="13"/>
      <c r="P936" s="13"/>
      <c r="Q936" s="13"/>
      <c r="R936" s="13"/>
      <c r="S936" s="13"/>
      <c r="T936" s="13"/>
      <c r="U936" s="13"/>
      <c r="V936" s="13"/>
    </row>
    <row r="937" spans="1:22" ht="13.2">
      <c r="A937" s="42"/>
      <c r="B937" s="13"/>
      <c r="C937" s="13"/>
      <c r="D937" s="13"/>
      <c r="E937" s="13"/>
      <c r="F937" s="13"/>
      <c r="G937" s="5"/>
      <c r="H937" s="13"/>
      <c r="I937" s="7"/>
      <c r="J937" s="13"/>
      <c r="K937" s="13"/>
      <c r="L937" s="13"/>
      <c r="M937" s="13"/>
      <c r="N937" s="13"/>
      <c r="O937" s="13"/>
      <c r="P937" s="13"/>
      <c r="Q937" s="13"/>
      <c r="R937" s="13"/>
      <c r="S937" s="13"/>
      <c r="T937" s="13"/>
      <c r="U937" s="13"/>
      <c r="V937" s="13"/>
    </row>
    <row r="938" spans="1:22" ht="13.2">
      <c r="A938" s="42"/>
      <c r="B938" s="13"/>
      <c r="C938" s="13"/>
      <c r="D938" s="13"/>
      <c r="E938" s="13"/>
      <c r="F938" s="13"/>
      <c r="G938" s="5"/>
      <c r="H938" s="13"/>
      <c r="I938" s="7"/>
      <c r="J938" s="13"/>
      <c r="K938" s="13"/>
      <c r="L938" s="13"/>
      <c r="M938" s="13"/>
      <c r="N938" s="13"/>
      <c r="O938" s="13"/>
      <c r="P938" s="13"/>
      <c r="Q938" s="13"/>
      <c r="R938" s="13"/>
      <c r="S938" s="13"/>
      <c r="T938" s="13"/>
      <c r="U938" s="13"/>
      <c r="V938" s="13"/>
    </row>
    <row r="939" spans="1:22" ht="13.2">
      <c r="A939" s="42"/>
      <c r="B939" s="13"/>
      <c r="C939" s="13"/>
      <c r="D939" s="13"/>
      <c r="E939" s="13"/>
      <c r="F939" s="13"/>
      <c r="G939" s="5"/>
      <c r="H939" s="13"/>
      <c r="I939" s="7"/>
      <c r="J939" s="13"/>
      <c r="K939" s="13"/>
      <c r="L939" s="13"/>
      <c r="M939" s="13"/>
      <c r="N939" s="13"/>
      <c r="O939" s="13"/>
      <c r="P939" s="13"/>
      <c r="Q939" s="13"/>
      <c r="R939" s="13"/>
      <c r="S939" s="13"/>
      <c r="T939" s="13"/>
      <c r="U939" s="13"/>
      <c r="V939" s="13"/>
    </row>
    <row r="940" spans="1:22" ht="13.2">
      <c r="A940" s="42"/>
      <c r="B940" s="13"/>
      <c r="C940" s="13"/>
      <c r="D940" s="13"/>
      <c r="E940" s="13"/>
      <c r="F940" s="13"/>
      <c r="G940" s="5"/>
      <c r="H940" s="13"/>
      <c r="I940" s="7"/>
      <c r="J940" s="13"/>
      <c r="K940" s="13"/>
      <c r="L940" s="13"/>
      <c r="M940" s="13"/>
      <c r="N940" s="13"/>
      <c r="O940" s="13"/>
      <c r="P940" s="13"/>
      <c r="Q940" s="13"/>
      <c r="R940" s="13"/>
      <c r="S940" s="13"/>
      <c r="T940" s="13"/>
      <c r="U940" s="13"/>
      <c r="V940" s="13"/>
    </row>
    <row r="941" spans="1:22" ht="13.2">
      <c r="A941" s="42"/>
      <c r="B941" s="13"/>
      <c r="C941" s="13"/>
      <c r="D941" s="13"/>
      <c r="E941" s="13"/>
      <c r="F941" s="13"/>
      <c r="G941" s="5"/>
      <c r="H941" s="13"/>
      <c r="I941" s="7"/>
      <c r="J941" s="13"/>
      <c r="K941" s="13"/>
      <c r="L941" s="13"/>
      <c r="M941" s="13"/>
      <c r="N941" s="13"/>
      <c r="O941" s="13"/>
      <c r="P941" s="13"/>
      <c r="Q941" s="13"/>
      <c r="R941" s="13"/>
      <c r="S941" s="13"/>
      <c r="T941" s="13"/>
      <c r="U941" s="13"/>
      <c r="V941" s="13"/>
    </row>
    <row r="942" spans="1:22" ht="13.2">
      <c r="A942" s="42"/>
      <c r="B942" s="13"/>
      <c r="C942" s="13"/>
      <c r="D942" s="13"/>
      <c r="E942" s="13"/>
      <c r="F942" s="13"/>
      <c r="G942" s="5"/>
      <c r="H942" s="13"/>
      <c r="I942" s="7"/>
      <c r="J942" s="13"/>
      <c r="K942" s="13"/>
      <c r="L942" s="13"/>
      <c r="M942" s="13"/>
      <c r="N942" s="13"/>
      <c r="O942" s="13"/>
      <c r="P942" s="13"/>
      <c r="Q942" s="13"/>
      <c r="R942" s="13"/>
      <c r="S942" s="13"/>
      <c r="T942" s="13"/>
      <c r="U942" s="13"/>
      <c r="V942" s="13"/>
    </row>
    <row r="943" spans="1:22" ht="13.2">
      <c r="A943" s="42"/>
      <c r="B943" s="13"/>
      <c r="C943" s="13"/>
      <c r="D943" s="13"/>
      <c r="E943" s="13"/>
      <c r="F943" s="13"/>
      <c r="G943" s="5"/>
      <c r="H943" s="13"/>
      <c r="I943" s="7"/>
      <c r="J943" s="13"/>
      <c r="K943" s="13"/>
      <c r="L943" s="13"/>
      <c r="M943" s="13"/>
      <c r="N943" s="13"/>
      <c r="O943" s="13"/>
      <c r="P943" s="13"/>
      <c r="Q943" s="13"/>
      <c r="R943" s="13"/>
      <c r="S943" s="13"/>
      <c r="T943" s="13"/>
      <c r="U943" s="13"/>
      <c r="V943" s="13"/>
    </row>
    <row r="944" spans="1:22" ht="13.2">
      <c r="A944" s="42"/>
      <c r="B944" s="13"/>
      <c r="C944" s="13"/>
      <c r="D944" s="13"/>
      <c r="E944" s="13"/>
      <c r="F944" s="13"/>
      <c r="G944" s="5"/>
      <c r="H944" s="13"/>
      <c r="I944" s="7"/>
      <c r="J944" s="13"/>
      <c r="K944" s="13"/>
      <c r="L944" s="13"/>
      <c r="M944" s="13"/>
      <c r="N944" s="13"/>
      <c r="O944" s="13"/>
      <c r="P944" s="13"/>
      <c r="Q944" s="13"/>
      <c r="R944" s="13"/>
      <c r="S944" s="13"/>
      <c r="T944" s="13"/>
      <c r="U944" s="13"/>
      <c r="V944" s="13"/>
    </row>
    <row r="945" spans="1:22" ht="13.2">
      <c r="A945" s="42"/>
      <c r="B945" s="13"/>
      <c r="C945" s="13"/>
      <c r="D945" s="13"/>
      <c r="E945" s="13"/>
      <c r="F945" s="13"/>
      <c r="G945" s="5"/>
      <c r="H945" s="13"/>
      <c r="I945" s="7"/>
      <c r="J945" s="13"/>
      <c r="K945" s="13"/>
      <c r="L945" s="13"/>
      <c r="M945" s="13"/>
      <c r="N945" s="13"/>
      <c r="O945" s="13"/>
      <c r="P945" s="13"/>
      <c r="Q945" s="13"/>
      <c r="R945" s="13"/>
      <c r="S945" s="13"/>
      <c r="T945" s="13"/>
      <c r="U945" s="13"/>
      <c r="V945" s="13"/>
    </row>
    <row r="946" spans="1:22" ht="13.2">
      <c r="A946" s="42"/>
      <c r="B946" s="13"/>
      <c r="C946" s="13"/>
      <c r="D946" s="13"/>
      <c r="E946" s="13"/>
      <c r="F946" s="13"/>
      <c r="G946" s="5"/>
      <c r="H946" s="13"/>
      <c r="I946" s="7"/>
      <c r="J946" s="13"/>
      <c r="K946" s="13"/>
      <c r="L946" s="13"/>
      <c r="M946" s="13"/>
      <c r="N946" s="13"/>
      <c r="O946" s="13"/>
      <c r="P946" s="13"/>
      <c r="Q946" s="13"/>
      <c r="R946" s="13"/>
      <c r="S946" s="13"/>
      <c r="T946" s="13"/>
      <c r="U946" s="13"/>
      <c r="V946" s="13"/>
    </row>
    <row r="947" spans="1:22" ht="13.2">
      <c r="A947" s="42"/>
      <c r="B947" s="13"/>
      <c r="C947" s="13"/>
      <c r="D947" s="13"/>
      <c r="E947" s="13"/>
      <c r="F947" s="13"/>
      <c r="G947" s="5"/>
      <c r="H947" s="13"/>
      <c r="I947" s="7"/>
      <c r="J947" s="13"/>
      <c r="K947" s="13"/>
      <c r="L947" s="13"/>
      <c r="M947" s="13"/>
      <c r="N947" s="13"/>
      <c r="O947" s="13"/>
      <c r="P947" s="13"/>
      <c r="Q947" s="13"/>
      <c r="R947" s="13"/>
      <c r="S947" s="13"/>
      <c r="T947" s="13"/>
      <c r="U947" s="13"/>
      <c r="V947" s="13"/>
    </row>
    <row r="948" spans="1:22" ht="13.2">
      <c r="A948" s="42"/>
      <c r="B948" s="13"/>
      <c r="C948" s="13"/>
      <c r="D948" s="13"/>
      <c r="E948" s="13"/>
      <c r="F948" s="13"/>
      <c r="G948" s="5"/>
      <c r="H948" s="13"/>
      <c r="I948" s="7"/>
      <c r="J948" s="13"/>
      <c r="K948" s="13"/>
      <c r="L948" s="13"/>
      <c r="M948" s="13"/>
      <c r="N948" s="13"/>
      <c r="O948" s="13"/>
      <c r="P948" s="13"/>
      <c r="Q948" s="13"/>
      <c r="R948" s="13"/>
      <c r="S948" s="13"/>
      <c r="T948" s="13"/>
      <c r="U948" s="13"/>
      <c r="V948" s="13"/>
    </row>
    <row r="949" spans="1:22" ht="13.2">
      <c r="A949" s="42"/>
      <c r="B949" s="13"/>
      <c r="C949" s="13"/>
      <c r="D949" s="13"/>
      <c r="E949" s="13"/>
      <c r="F949" s="13"/>
      <c r="G949" s="5"/>
      <c r="H949" s="13"/>
      <c r="I949" s="7"/>
      <c r="J949" s="13"/>
      <c r="K949" s="13"/>
      <c r="L949" s="13"/>
      <c r="M949" s="13"/>
      <c r="N949" s="13"/>
      <c r="O949" s="13"/>
      <c r="P949" s="13"/>
      <c r="Q949" s="13"/>
      <c r="R949" s="13"/>
      <c r="S949" s="13"/>
      <c r="T949" s="13"/>
      <c r="U949" s="13"/>
      <c r="V949" s="13"/>
    </row>
    <row r="950" spans="1:22" ht="13.2">
      <c r="A950" s="42"/>
      <c r="B950" s="13"/>
      <c r="C950" s="13"/>
      <c r="D950" s="13"/>
      <c r="E950" s="13"/>
      <c r="F950" s="13"/>
      <c r="G950" s="5"/>
      <c r="H950" s="13"/>
      <c r="I950" s="7"/>
      <c r="J950" s="13"/>
      <c r="K950" s="13"/>
      <c r="L950" s="13"/>
      <c r="M950" s="13"/>
      <c r="N950" s="13"/>
      <c r="O950" s="13"/>
      <c r="P950" s="13"/>
      <c r="Q950" s="13"/>
      <c r="R950" s="13"/>
      <c r="S950" s="13"/>
      <c r="T950" s="13"/>
      <c r="U950" s="13"/>
      <c r="V950" s="13"/>
    </row>
    <row r="951" spans="1:22" ht="13.2">
      <c r="A951" s="42"/>
      <c r="B951" s="13"/>
      <c r="C951" s="13"/>
      <c r="D951" s="13"/>
      <c r="E951" s="13"/>
      <c r="F951" s="13"/>
      <c r="G951" s="5"/>
      <c r="H951" s="13"/>
      <c r="I951" s="7"/>
      <c r="J951" s="13"/>
      <c r="K951" s="13"/>
      <c r="L951" s="13"/>
      <c r="M951" s="13"/>
      <c r="N951" s="13"/>
      <c r="O951" s="13"/>
      <c r="P951" s="13"/>
      <c r="Q951" s="13"/>
      <c r="R951" s="13"/>
      <c r="S951" s="13"/>
      <c r="T951" s="13"/>
      <c r="U951" s="13"/>
      <c r="V951" s="13"/>
    </row>
    <row r="952" spans="1:22" ht="13.2">
      <c r="A952" s="42"/>
      <c r="B952" s="13"/>
      <c r="C952" s="13"/>
      <c r="D952" s="13"/>
      <c r="E952" s="13"/>
      <c r="F952" s="13"/>
      <c r="G952" s="5"/>
      <c r="H952" s="13"/>
      <c r="I952" s="7"/>
      <c r="J952" s="13"/>
      <c r="K952" s="13"/>
      <c r="L952" s="13"/>
      <c r="M952" s="13"/>
      <c r="N952" s="13"/>
      <c r="O952" s="13"/>
      <c r="P952" s="13"/>
      <c r="Q952" s="13"/>
      <c r="R952" s="13"/>
      <c r="S952" s="13"/>
      <c r="T952" s="13"/>
      <c r="U952" s="13"/>
      <c r="V952" s="13"/>
    </row>
    <row r="953" spans="1:22" ht="13.2">
      <c r="A953" s="42"/>
      <c r="B953" s="13"/>
      <c r="C953" s="13"/>
      <c r="D953" s="13"/>
      <c r="E953" s="13"/>
      <c r="F953" s="13"/>
      <c r="G953" s="5"/>
      <c r="H953" s="13"/>
      <c r="I953" s="7"/>
      <c r="J953" s="13"/>
      <c r="K953" s="13"/>
      <c r="L953" s="13"/>
      <c r="M953" s="13"/>
      <c r="N953" s="13"/>
      <c r="O953" s="13"/>
      <c r="P953" s="13"/>
      <c r="Q953" s="13"/>
      <c r="R953" s="13"/>
      <c r="S953" s="13"/>
      <c r="T953" s="13"/>
      <c r="U953" s="13"/>
      <c r="V953" s="13"/>
    </row>
    <row r="954" spans="1:22" ht="13.2">
      <c r="A954" s="42"/>
      <c r="B954" s="13"/>
      <c r="C954" s="13"/>
      <c r="D954" s="13"/>
      <c r="E954" s="13"/>
      <c r="F954" s="13"/>
      <c r="G954" s="5"/>
      <c r="H954" s="13"/>
      <c r="I954" s="7"/>
      <c r="J954" s="13"/>
      <c r="K954" s="13"/>
      <c r="L954" s="13"/>
      <c r="M954" s="13"/>
      <c r="N954" s="13"/>
      <c r="O954" s="13"/>
      <c r="P954" s="13"/>
      <c r="Q954" s="13"/>
      <c r="R954" s="13"/>
      <c r="S954" s="13"/>
      <c r="T954" s="13"/>
      <c r="U954" s="13"/>
      <c r="V954" s="13"/>
    </row>
    <row r="955" spans="1:22" ht="13.2">
      <c r="A955" s="42"/>
      <c r="B955" s="13"/>
      <c r="C955" s="13"/>
      <c r="D955" s="13"/>
      <c r="E955" s="13"/>
      <c r="F955" s="13"/>
      <c r="G955" s="5"/>
      <c r="H955" s="13"/>
      <c r="I955" s="7"/>
      <c r="J955" s="13"/>
      <c r="K955" s="13"/>
      <c r="L955" s="13"/>
      <c r="M955" s="13"/>
      <c r="N955" s="13"/>
      <c r="O955" s="13"/>
      <c r="P955" s="13"/>
      <c r="Q955" s="13"/>
      <c r="R955" s="13"/>
      <c r="S955" s="13"/>
      <c r="T955" s="13"/>
      <c r="U955" s="13"/>
      <c r="V955" s="13"/>
    </row>
    <row r="956" spans="1:22" ht="13.2">
      <c r="A956" s="42"/>
      <c r="B956" s="13"/>
      <c r="C956" s="13"/>
      <c r="D956" s="13"/>
      <c r="E956" s="13"/>
      <c r="F956" s="13"/>
      <c r="G956" s="5"/>
      <c r="H956" s="13"/>
      <c r="I956" s="7"/>
      <c r="J956" s="13"/>
      <c r="K956" s="13"/>
      <c r="L956" s="13"/>
      <c r="M956" s="13"/>
      <c r="N956" s="13"/>
      <c r="O956" s="13"/>
      <c r="P956" s="13"/>
      <c r="Q956" s="13"/>
      <c r="R956" s="13"/>
      <c r="S956" s="13"/>
      <c r="T956" s="13"/>
      <c r="U956" s="13"/>
      <c r="V956" s="13"/>
    </row>
    <row r="957" spans="1:22" ht="13.2">
      <c r="A957" s="42"/>
      <c r="B957" s="13"/>
      <c r="C957" s="13"/>
      <c r="D957" s="13"/>
      <c r="E957" s="13"/>
      <c r="F957" s="13"/>
      <c r="G957" s="5"/>
      <c r="H957" s="13"/>
      <c r="I957" s="7"/>
      <c r="J957" s="13"/>
      <c r="K957" s="13"/>
      <c r="L957" s="13"/>
      <c r="M957" s="13"/>
      <c r="N957" s="13"/>
      <c r="O957" s="13"/>
      <c r="P957" s="13"/>
      <c r="Q957" s="13"/>
      <c r="R957" s="13"/>
      <c r="S957" s="13"/>
      <c r="T957" s="13"/>
      <c r="U957" s="13"/>
      <c r="V957" s="13"/>
    </row>
    <row r="958" spans="1:22" ht="13.2">
      <c r="A958" s="42"/>
      <c r="B958" s="13"/>
      <c r="C958" s="13"/>
      <c r="D958" s="13"/>
      <c r="E958" s="13"/>
      <c r="F958" s="13"/>
      <c r="G958" s="5"/>
      <c r="H958" s="13"/>
      <c r="I958" s="7"/>
      <c r="J958" s="13"/>
      <c r="K958" s="13"/>
      <c r="L958" s="13"/>
      <c r="M958" s="13"/>
      <c r="N958" s="13"/>
      <c r="O958" s="13"/>
      <c r="P958" s="13"/>
      <c r="Q958" s="13"/>
      <c r="R958" s="13"/>
      <c r="S958" s="13"/>
      <c r="T958" s="13"/>
      <c r="U958" s="13"/>
      <c r="V958" s="13"/>
    </row>
    <row r="959" spans="1:22" ht="13.2">
      <c r="A959" s="42"/>
      <c r="B959" s="13"/>
      <c r="C959" s="13"/>
      <c r="D959" s="13"/>
      <c r="E959" s="13"/>
      <c r="F959" s="13"/>
      <c r="G959" s="5"/>
      <c r="H959" s="13"/>
      <c r="I959" s="7"/>
      <c r="J959" s="13"/>
      <c r="K959" s="13"/>
      <c r="L959" s="13"/>
      <c r="M959" s="13"/>
      <c r="N959" s="13"/>
      <c r="O959" s="13"/>
      <c r="P959" s="13"/>
      <c r="Q959" s="13"/>
      <c r="R959" s="13"/>
      <c r="S959" s="13"/>
      <c r="T959" s="13"/>
      <c r="U959" s="13"/>
      <c r="V959" s="13"/>
    </row>
    <row r="960" spans="1:22" ht="13.2">
      <c r="A960" s="42"/>
      <c r="B960" s="13"/>
      <c r="C960" s="13"/>
      <c r="D960" s="13"/>
      <c r="E960" s="13"/>
      <c r="F960" s="13"/>
      <c r="G960" s="5"/>
      <c r="H960" s="13"/>
      <c r="I960" s="7"/>
      <c r="J960" s="13"/>
      <c r="K960" s="13"/>
      <c r="L960" s="13"/>
      <c r="M960" s="13"/>
      <c r="N960" s="13"/>
      <c r="O960" s="13"/>
      <c r="P960" s="13"/>
      <c r="Q960" s="13"/>
      <c r="R960" s="13"/>
      <c r="S960" s="13"/>
      <c r="T960" s="13"/>
      <c r="U960" s="13"/>
      <c r="V960" s="13"/>
    </row>
    <row r="961" spans="1:22" ht="13.2">
      <c r="A961" s="42"/>
      <c r="B961" s="13"/>
      <c r="C961" s="13"/>
      <c r="D961" s="13"/>
      <c r="E961" s="13"/>
      <c r="F961" s="13"/>
      <c r="G961" s="5"/>
      <c r="H961" s="13"/>
      <c r="I961" s="7"/>
      <c r="J961" s="13"/>
      <c r="K961" s="13"/>
      <c r="L961" s="13"/>
      <c r="M961" s="13"/>
      <c r="N961" s="13"/>
      <c r="O961" s="13"/>
      <c r="P961" s="13"/>
      <c r="Q961" s="13"/>
      <c r="R961" s="13"/>
      <c r="S961" s="13"/>
      <c r="T961" s="13"/>
      <c r="U961" s="13"/>
      <c r="V961" s="13"/>
    </row>
    <row r="962" spans="1:22" ht="13.2">
      <c r="A962" s="42"/>
      <c r="B962" s="13"/>
      <c r="C962" s="13"/>
      <c r="D962" s="13"/>
      <c r="E962" s="13"/>
      <c r="F962" s="13"/>
      <c r="G962" s="5"/>
      <c r="H962" s="13"/>
      <c r="I962" s="7"/>
      <c r="J962" s="13"/>
      <c r="K962" s="13"/>
      <c r="L962" s="13"/>
      <c r="M962" s="13"/>
      <c r="N962" s="13"/>
      <c r="O962" s="13"/>
      <c r="P962" s="13"/>
      <c r="Q962" s="13"/>
      <c r="R962" s="13"/>
      <c r="S962" s="13"/>
      <c r="T962" s="13"/>
      <c r="U962" s="13"/>
      <c r="V962" s="13"/>
    </row>
    <row r="963" spans="1:22" ht="13.2">
      <c r="A963" s="42"/>
      <c r="B963" s="13"/>
      <c r="C963" s="13"/>
      <c r="D963" s="13"/>
      <c r="E963" s="13"/>
      <c r="F963" s="13"/>
      <c r="G963" s="5"/>
      <c r="H963" s="13"/>
      <c r="I963" s="7"/>
      <c r="J963" s="13"/>
      <c r="K963" s="13"/>
      <c r="L963" s="13"/>
      <c r="M963" s="13"/>
      <c r="N963" s="13"/>
      <c r="O963" s="13"/>
      <c r="P963" s="13"/>
      <c r="Q963" s="13"/>
      <c r="R963" s="13"/>
      <c r="S963" s="13"/>
      <c r="T963" s="13"/>
      <c r="U963" s="13"/>
      <c r="V963" s="13"/>
    </row>
    <row r="964" spans="1:22" ht="13.2">
      <c r="A964" s="42"/>
      <c r="B964" s="13"/>
      <c r="C964" s="13"/>
      <c r="D964" s="13"/>
      <c r="E964" s="13"/>
      <c r="F964" s="13"/>
      <c r="G964" s="5"/>
      <c r="H964" s="13"/>
      <c r="I964" s="7"/>
      <c r="J964" s="13"/>
      <c r="K964" s="13"/>
      <c r="L964" s="13"/>
      <c r="M964" s="13"/>
      <c r="N964" s="13"/>
      <c r="O964" s="13"/>
      <c r="P964" s="13"/>
      <c r="Q964" s="13"/>
      <c r="R964" s="13"/>
      <c r="S964" s="13"/>
      <c r="T964" s="13"/>
      <c r="U964" s="13"/>
      <c r="V964" s="13"/>
    </row>
    <row r="965" spans="1:22" ht="13.2">
      <c r="A965" s="42"/>
      <c r="B965" s="13"/>
      <c r="C965" s="13"/>
      <c r="D965" s="13"/>
      <c r="E965" s="13"/>
      <c r="F965" s="13"/>
      <c r="G965" s="5"/>
      <c r="H965" s="13"/>
      <c r="I965" s="7"/>
      <c r="J965" s="13"/>
      <c r="K965" s="13"/>
      <c r="L965" s="13"/>
      <c r="M965" s="13"/>
      <c r="N965" s="13"/>
      <c r="O965" s="13"/>
      <c r="P965" s="13"/>
      <c r="Q965" s="13"/>
      <c r="R965" s="13"/>
      <c r="S965" s="13"/>
      <c r="T965" s="13"/>
      <c r="U965" s="13"/>
      <c r="V965" s="13"/>
    </row>
    <row r="966" spans="1:22" ht="13.2">
      <c r="A966" s="42"/>
      <c r="B966" s="13"/>
      <c r="C966" s="13"/>
      <c r="D966" s="13"/>
      <c r="E966" s="13"/>
      <c r="F966" s="13"/>
      <c r="G966" s="5"/>
      <c r="H966" s="13"/>
      <c r="I966" s="7"/>
      <c r="J966" s="13"/>
      <c r="K966" s="13"/>
      <c r="L966" s="13"/>
      <c r="M966" s="13"/>
      <c r="N966" s="13"/>
      <c r="O966" s="13"/>
      <c r="P966" s="13"/>
      <c r="Q966" s="13"/>
      <c r="R966" s="13"/>
      <c r="S966" s="13"/>
      <c r="T966" s="13"/>
      <c r="U966" s="13"/>
      <c r="V966" s="13"/>
    </row>
    <row r="967" spans="1:22" ht="13.2">
      <c r="A967" s="42"/>
      <c r="B967" s="13"/>
      <c r="C967" s="13"/>
      <c r="D967" s="13"/>
      <c r="E967" s="13"/>
      <c r="F967" s="13"/>
      <c r="G967" s="5"/>
      <c r="H967" s="13"/>
      <c r="I967" s="7"/>
      <c r="J967" s="13"/>
      <c r="K967" s="13"/>
      <c r="L967" s="13"/>
      <c r="M967" s="13"/>
      <c r="N967" s="13"/>
      <c r="O967" s="13"/>
      <c r="P967" s="13"/>
      <c r="Q967" s="13"/>
      <c r="R967" s="13"/>
      <c r="S967" s="13"/>
      <c r="T967" s="13"/>
      <c r="U967" s="13"/>
      <c r="V967" s="13"/>
    </row>
    <row r="968" spans="1:22" ht="13.2">
      <c r="A968" s="42"/>
      <c r="B968" s="13"/>
      <c r="C968" s="13"/>
      <c r="D968" s="13"/>
      <c r="E968" s="13"/>
      <c r="F968" s="13"/>
      <c r="G968" s="5"/>
      <c r="H968" s="13"/>
      <c r="I968" s="7"/>
      <c r="J968" s="13"/>
      <c r="K968" s="13"/>
      <c r="L968" s="13"/>
      <c r="M968" s="13"/>
      <c r="N968" s="13"/>
      <c r="O968" s="13"/>
      <c r="P968" s="13"/>
      <c r="Q968" s="13"/>
      <c r="R968" s="13"/>
      <c r="S968" s="13"/>
      <c r="T968" s="13"/>
      <c r="U968" s="13"/>
      <c r="V968" s="13"/>
    </row>
    <row r="969" spans="1:22" ht="13.2">
      <c r="A969" s="42"/>
      <c r="B969" s="13"/>
      <c r="C969" s="13"/>
      <c r="D969" s="13"/>
      <c r="E969" s="13"/>
      <c r="F969" s="13"/>
      <c r="G969" s="5"/>
      <c r="H969" s="13"/>
      <c r="I969" s="7"/>
      <c r="J969" s="13"/>
      <c r="K969" s="13"/>
      <c r="L969" s="13"/>
      <c r="M969" s="13"/>
      <c r="N969" s="13"/>
      <c r="O969" s="13"/>
      <c r="P969" s="13"/>
      <c r="Q969" s="13"/>
      <c r="R969" s="13"/>
      <c r="S969" s="13"/>
      <c r="T969" s="13"/>
      <c r="U969" s="13"/>
      <c r="V969" s="13"/>
    </row>
    <row r="970" spans="1:22" ht="13.2">
      <c r="A970" s="42"/>
      <c r="B970" s="13"/>
      <c r="C970" s="13"/>
      <c r="D970" s="13"/>
      <c r="E970" s="13"/>
      <c r="F970" s="13"/>
      <c r="G970" s="5"/>
      <c r="H970" s="13"/>
      <c r="I970" s="7"/>
      <c r="J970" s="13"/>
      <c r="K970" s="13"/>
      <c r="L970" s="13"/>
      <c r="M970" s="13"/>
      <c r="N970" s="13"/>
      <c r="O970" s="13"/>
      <c r="P970" s="13"/>
      <c r="Q970" s="13"/>
      <c r="R970" s="13"/>
      <c r="S970" s="13"/>
      <c r="T970" s="13"/>
      <c r="U970" s="13"/>
      <c r="V970" s="13"/>
    </row>
    <row r="971" spans="1:22" ht="13.2">
      <c r="A971" s="42"/>
      <c r="B971" s="13"/>
      <c r="C971" s="13"/>
      <c r="D971" s="13"/>
      <c r="E971" s="13"/>
      <c r="F971" s="13"/>
      <c r="G971" s="5"/>
      <c r="H971" s="13"/>
      <c r="I971" s="7"/>
      <c r="J971" s="13"/>
      <c r="K971" s="13"/>
      <c r="L971" s="13"/>
      <c r="M971" s="13"/>
      <c r="N971" s="13"/>
      <c r="O971" s="13"/>
      <c r="P971" s="13"/>
      <c r="Q971" s="13"/>
      <c r="R971" s="13"/>
      <c r="S971" s="13"/>
      <c r="T971" s="13"/>
      <c r="U971" s="13"/>
      <c r="V971" s="13"/>
    </row>
    <row r="972" spans="1:22" ht="13.2">
      <c r="A972" s="42"/>
      <c r="B972" s="13"/>
      <c r="C972" s="13"/>
      <c r="D972" s="13"/>
      <c r="E972" s="13"/>
      <c r="F972" s="13"/>
      <c r="G972" s="5"/>
      <c r="H972" s="13"/>
      <c r="I972" s="7"/>
      <c r="J972" s="13"/>
      <c r="K972" s="13"/>
      <c r="L972" s="13"/>
      <c r="M972" s="13"/>
      <c r="N972" s="13"/>
      <c r="O972" s="13"/>
      <c r="P972" s="13"/>
      <c r="Q972" s="13"/>
      <c r="R972" s="13"/>
      <c r="S972" s="13"/>
      <c r="T972" s="13"/>
      <c r="U972" s="13"/>
      <c r="V972" s="13"/>
    </row>
    <row r="973" spans="1:22" ht="13.2">
      <c r="A973" s="42"/>
      <c r="B973" s="13"/>
      <c r="C973" s="13"/>
      <c r="D973" s="13"/>
      <c r="E973" s="13"/>
      <c r="F973" s="13"/>
      <c r="G973" s="5"/>
      <c r="H973" s="13"/>
      <c r="I973" s="7"/>
      <c r="J973" s="13"/>
      <c r="K973" s="13"/>
      <c r="L973" s="13"/>
      <c r="M973" s="13"/>
      <c r="N973" s="13"/>
      <c r="O973" s="13"/>
      <c r="P973" s="13"/>
      <c r="Q973" s="13"/>
      <c r="R973" s="13"/>
      <c r="S973" s="13"/>
      <c r="T973" s="13"/>
      <c r="U973" s="13"/>
      <c r="V973" s="13"/>
    </row>
    <row r="974" spans="1:22" ht="13.2">
      <c r="A974" s="42"/>
      <c r="B974" s="13"/>
      <c r="C974" s="13"/>
      <c r="D974" s="13"/>
      <c r="E974" s="13"/>
      <c r="F974" s="13"/>
      <c r="G974" s="5"/>
      <c r="H974" s="13"/>
      <c r="I974" s="7"/>
      <c r="J974" s="13"/>
      <c r="K974" s="13"/>
      <c r="L974" s="13"/>
      <c r="M974" s="13"/>
      <c r="N974" s="13"/>
      <c r="O974" s="13"/>
      <c r="P974" s="13"/>
      <c r="Q974" s="13"/>
      <c r="R974" s="13"/>
      <c r="S974" s="13"/>
      <c r="T974" s="13"/>
      <c r="U974" s="13"/>
      <c r="V974" s="13"/>
    </row>
    <row r="975" spans="1:22" ht="13.2">
      <c r="A975" s="42"/>
      <c r="B975" s="13"/>
      <c r="C975" s="13"/>
      <c r="D975" s="13"/>
      <c r="E975" s="13"/>
      <c r="F975" s="13"/>
      <c r="G975" s="5"/>
      <c r="H975" s="13"/>
      <c r="I975" s="7"/>
      <c r="J975" s="13"/>
      <c r="K975" s="13"/>
      <c r="L975" s="13"/>
      <c r="M975" s="13"/>
      <c r="N975" s="13"/>
      <c r="O975" s="13"/>
      <c r="P975" s="13"/>
      <c r="Q975" s="13"/>
      <c r="R975" s="13"/>
      <c r="S975" s="13"/>
      <c r="T975" s="13"/>
      <c r="U975" s="13"/>
      <c r="V975" s="13"/>
    </row>
    <row r="976" spans="1:22" ht="13.2">
      <c r="A976" s="42"/>
      <c r="B976" s="13"/>
      <c r="C976" s="13"/>
      <c r="D976" s="13"/>
      <c r="E976" s="13"/>
      <c r="F976" s="13"/>
      <c r="G976" s="5"/>
      <c r="H976" s="13"/>
      <c r="I976" s="7"/>
      <c r="J976" s="13"/>
      <c r="K976" s="13"/>
      <c r="L976" s="13"/>
      <c r="M976" s="13"/>
      <c r="N976" s="13"/>
      <c r="O976" s="13"/>
      <c r="P976" s="13"/>
      <c r="Q976" s="13"/>
      <c r="R976" s="13"/>
      <c r="S976" s="13"/>
      <c r="T976" s="13"/>
      <c r="U976" s="13"/>
      <c r="V976" s="13"/>
    </row>
    <row r="977" spans="1:22" ht="13.2">
      <c r="A977" s="42"/>
      <c r="B977" s="13"/>
      <c r="C977" s="13"/>
      <c r="D977" s="13"/>
      <c r="E977" s="13"/>
      <c r="F977" s="13"/>
      <c r="G977" s="5"/>
      <c r="H977" s="13"/>
      <c r="I977" s="7"/>
      <c r="J977" s="13"/>
      <c r="K977" s="13"/>
      <c r="L977" s="13"/>
      <c r="M977" s="13"/>
      <c r="N977" s="13"/>
      <c r="O977" s="13"/>
      <c r="P977" s="13"/>
      <c r="Q977" s="13"/>
      <c r="R977" s="13"/>
      <c r="S977" s="13"/>
      <c r="T977" s="13"/>
      <c r="U977" s="13"/>
      <c r="V977" s="13"/>
    </row>
    <row r="978" spans="1:22" ht="13.2">
      <c r="A978" s="42"/>
      <c r="B978" s="13"/>
      <c r="C978" s="13"/>
      <c r="D978" s="13"/>
      <c r="E978" s="13"/>
      <c r="F978" s="13"/>
      <c r="G978" s="5"/>
      <c r="H978" s="13"/>
      <c r="I978" s="7"/>
      <c r="J978" s="13"/>
      <c r="K978" s="13"/>
      <c r="L978" s="13"/>
      <c r="M978" s="13"/>
      <c r="N978" s="13"/>
      <c r="O978" s="13"/>
      <c r="P978" s="13"/>
      <c r="Q978" s="13"/>
      <c r="R978" s="13"/>
      <c r="S978" s="13"/>
      <c r="T978" s="13"/>
      <c r="U978" s="13"/>
      <c r="V978" s="13"/>
    </row>
    <row r="979" spans="1:22" ht="13.2">
      <c r="A979" s="42"/>
      <c r="B979" s="13"/>
      <c r="C979" s="13"/>
      <c r="D979" s="13"/>
      <c r="E979" s="13"/>
      <c r="F979" s="13"/>
      <c r="G979" s="5"/>
      <c r="H979" s="13"/>
      <c r="I979" s="7"/>
      <c r="J979" s="13"/>
      <c r="K979" s="13"/>
      <c r="L979" s="13"/>
      <c r="M979" s="13"/>
      <c r="N979" s="13"/>
      <c r="O979" s="13"/>
      <c r="P979" s="13"/>
      <c r="Q979" s="13"/>
      <c r="R979" s="13"/>
      <c r="S979" s="13"/>
      <c r="T979" s="13"/>
      <c r="U979" s="13"/>
      <c r="V979" s="13"/>
    </row>
    <row r="980" spans="1:22" ht="13.2">
      <c r="A980" s="42"/>
      <c r="B980" s="13"/>
      <c r="C980" s="13"/>
      <c r="D980" s="13"/>
      <c r="E980" s="13"/>
      <c r="F980" s="13"/>
      <c r="G980" s="5"/>
      <c r="H980" s="13"/>
      <c r="I980" s="7"/>
      <c r="J980" s="13"/>
      <c r="K980" s="13"/>
      <c r="L980" s="13"/>
      <c r="M980" s="13"/>
      <c r="N980" s="13"/>
      <c r="O980" s="13"/>
      <c r="P980" s="13"/>
      <c r="Q980" s="13"/>
      <c r="R980" s="13"/>
      <c r="S980" s="13"/>
      <c r="T980" s="13"/>
      <c r="U980" s="13"/>
      <c r="V980" s="13"/>
    </row>
    <row r="981" spans="1:22" ht="13.2">
      <c r="A981" s="42"/>
      <c r="B981" s="13"/>
      <c r="C981" s="13"/>
      <c r="D981" s="13"/>
      <c r="E981" s="13"/>
      <c r="F981" s="13"/>
      <c r="G981" s="5"/>
      <c r="H981" s="13"/>
      <c r="I981" s="7"/>
      <c r="J981" s="13"/>
      <c r="K981" s="13"/>
      <c r="L981" s="13"/>
      <c r="M981" s="13"/>
      <c r="N981" s="13"/>
      <c r="O981" s="13"/>
      <c r="P981" s="13"/>
      <c r="Q981" s="13"/>
      <c r="R981" s="13"/>
      <c r="S981" s="13"/>
      <c r="T981" s="13"/>
      <c r="U981" s="13"/>
      <c r="V981" s="13"/>
    </row>
    <row r="982" spans="1:22" ht="13.2">
      <c r="G982" s="5"/>
      <c r="I982" s="7"/>
    </row>
    <row r="983" spans="1:22" ht="13.2">
      <c r="G983" s="5"/>
      <c r="I983" s="7"/>
    </row>
    <row r="984" spans="1:22" ht="13.2">
      <c r="G984" s="5"/>
      <c r="I984" s="7"/>
    </row>
    <row r="985" spans="1:22" ht="13.2">
      <c r="G985" s="5"/>
      <c r="I985" s="7"/>
    </row>
    <row r="986" spans="1:22" ht="13.2">
      <c r="G986" s="5"/>
      <c r="I986" s="7"/>
    </row>
    <row r="987" spans="1:22" ht="13.2">
      <c r="G987" s="5"/>
      <c r="I987" s="7"/>
    </row>
    <row r="988" spans="1:22" ht="13.2">
      <c r="G988" s="5"/>
      <c r="I988" s="7"/>
    </row>
    <row r="989" spans="1:22" ht="13.2">
      <c r="G989" s="5"/>
      <c r="I989" s="7"/>
    </row>
    <row r="990" spans="1:22" ht="13.2">
      <c r="G990" s="5"/>
      <c r="I990" s="7"/>
    </row>
    <row r="991" spans="1:22" ht="13.2">
      <c r="G991" s="5"/>
      <c r="I991" s="7"/>
    </row>
    <row r="992" spans="1:22" ht="13.2">
      <c r="G992" s="5"/>
      <c r="I992" s="7"/>
    </row>
    <row r="993" spans="7:9" ht="13.2">
      <c r="G993" s="5"/>
      <c r="I993" s="7"/>
    </row>
    <row r="994" spans="7:9" ht="13.2">
      <c r="G994" s="5"/>
      <c r="I994" s="7"/>
    </row>
    <row r="995" spans="7:9" ht="13.2">
      <c r="G995" s="5"/>
      <c r="I995" s="7"/>
    </row>
    <row r="996" spans="7:9" ht="13.2">
      <c r="G996" s="5"/>
      <c r="I996" s="7"/>
    </row>
    <row r="997" spans="7:9" ht="13.2">
      <c r="G997" s="5"/>
      <c r="I997" s="7"/>
    </row>
    <row r="998" spans="7:9" ht="13.2">
      <c r="G998" s="5"/>
      <c r="I998" s="7"/>
    </row>
    <row r="999" spans="7:9" ht="13.2">
      <c r="G999" s="5"/>
      <c r="I999" s="7"/>
    </row>
    <row r="1000" spans="7:9" ht="13.2">
      <c r="G1000" s="5"/>
      <c r="I1000" s="7"/>
    </row>
  </sheetData>
  <autoFilter ref="A1:V1000"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Y1007"/>
  <sheetViews>
    <sheetView workbookViewId="0">
      <pane xSplit="1" topLeftCell="B1" activePane="topRight" state="frozen"/>
      <selection pane="topRight" activeCell="C2" sqref="C2"/>
    </sheetView>
  </sheetViews>
  <sheetFormatPr baseColWidth="10" defaultColWidth="12.6640625" defaultRowHeight="15.75" customHeight="1"/>
  <cols>
    <col min="1" max="1" width="30.6640625" customWidth="1"/>
    <col min="2" max="2" width="72" customWidth="1"/>
    <col min="3" max="3" width="52.44140625" customWidth="1"/>
    <col min="4" max="5" width="32.21875" customWidth="1"/>
    <col min="6" max="6" width="12.6640625" customWidth="1"/>
    <col min="7" max="7" width="39" customWidth="1"/>
    <col min="9" max="10" width="24.21875" customWidth="1"/>
  </cols>
  <sheetData>
    <row r="1" spans="1:25">
      <c r="A1" s="9" t="s">
        <v>0</v>
      </c>
      <c r="B1" s="9" t="s">
        <v>1</v>
      </c>
      <c r="C1" s="42" t="s">
        <v>2</v>
      </c>
      <c r="D1" s="42" t="s">
        <v>3</v>
      </c>
      <c r="E1" s="42" t="s">
        <v>4</v>
      </c>
      <c r="F1" s="9" t="s">
        <v>5</v>
      </c>
      <c r="G1" s="203" t="s">
        <v>6</v>
      </c>
      <c r="H1" s="203" t="s">
        <v>7</v>
      </c>
      <c r="I1" s="203" t="s">
        <v>8</v>
      </c>
      <c r="J1" s="9" t="s">
        <v>9</v>
      </c>
      <c r="K1" s="9" t="s">
        <v>10</v>
      </c>
      <c r="L1" s="9" t="s">
        <v>205</v>
      </c>
      <c r="M1" s="9"/>
      <c r="N1" s="9"/>
      <c r="O1" s="9"/>
      <c r="P1" s="9"/>
      <c r="Q1" s="9"/>
      <c r="R1" s="9"/>
      <c r="S1" s="9"/>
      <c r="T1" s="9"/>
      <c r="U1" s="9"/>
      <c r="V1" s="9"/>
      <c r="W1" s="9"/>
      <c r="X1" s="9"/>
      <c r="Y1" s="9"/>
    </row>
    <row r="2" spans="1:25">
      <c r="A2" s="9" t="s">
        <v>72846</v>
      </c>
      <c r="B2" s="23" t="s">
        <v>72847</v>
      </c>
      <c r="C2" s="13" t="s">
        <v>72848</v>
      </c>
      <c r="D2" s="5" t="s">
        <v>72849</v>
      </c>
      <c r="E2" s="96" t="s">
        <v>72850</v>
      </c>
      <c r="F2" s="204" t="s">
        <v>72851</v>
      </c>
      <c r="G2" s="24" t="s">
        <v>72852</v>
      </c>
      <c r="H2" s="6" t="s">
        <v>72853</v>
      </c>
      <c r="I2" s="7" t="s">
        <v>72854</v>
      </c>
      <c r="J2" s="5" t="s">
        <v>72855</v>
      </c>
      <c r="L2" s="5" t="s">
        <v>57</v>
      </c>
    </row>
    <row r="3" spans="1:25">
      <c r="A3" s="9" t="s">
        <v>72856</v>
      </c>
      <c r="B3" s="23" t="s">
        <v>72847</v>
      </c>
      <c r="C3" s="13" t="s">
        <v>72857</v>
      </c>
      <c r="D3" s="5" t="s">
        <v>72849</v>
      </c>
      <c r="E3" s="96" t="s">
        <v>72850</v>
      </c>
      <c r="F3" s="205" t="s">
        <v>72851</v>
      </c>
      <c r="G3" s="24" t="s">
        <v>72852</v>
      </c>
      <c r="H3" s="6" t="s">
        <v>72853</v>
      </c>
      <c r="I3" s="7" t="s">
        <v>72854</v>
      </c>
      <c r="J3" s="5" t="s">
        <v>72855</v>
      </c>
      <c r="K3" s="3"/>
      <c r="L3" s="5" t="s">
        <v>57</v>
      </c>
    </row>
    <row r="4" spans="1:25">
      <c r="A4" s="9" t="s">
        <v>72858</v>
      </c>
      <c r="B4" s="23" t="s">
        <v>72859</v>
      </c>
      <c r="C4" s="13" t="s">
        <v>72860</v>
      </c>
      <c r="D4" s="5" t="s">
        <v>72861</v>
      </c>
      <c r="E4" s="96" t="s">
        <v>72862</v>
      </c>
      <c r="F4" s="110" t="s">
        <v>72863</v>
      </c>
      <c r="G4" s="24" t="s">
        <v>72864</v>
      </c>
      <c r="H4" s="6" t="s">
        <v>72865</v>
      </c>
      <c r="I4" s="7" t="s">
        <v>72866</v>
      </c>
      <c r="J4" s="5" t="s">
        <v>72855</v>
      </c>
      <c r="L4" s="5" t="s">
        <v>57</v>
      </c>
    </row>
    <row r="5" spans="1:25">
      <c r="A5" s="9" t="s">
        <v>72867</v>
      </c>
      <c r="B5" s="23" t="s">
        <v>72868</v>
      </c>
      <c r="C5" s="13" t="s">
        <v>72860</v>
      </c>
      <c r="D5" s="5" t="s">
        <v>72869</v>
      </c>
      <c r="E5" s="96" t="s">
        <v>72862</v>
      </c>
      <c r="F5" s="110" t="s">
        <v>72863</v>
      </c>
      <c r="G5" s="24" t="s">
        <v>72870</v>
      </c>
      <c r="H5" s="6" t="s">
        <v>72871</v>
      </c>
      <c r="I5" s="7" t="s">
        <v>72872</v>
      </c>
      <c r="J5" s="5" t="s">
        <v>72855</v>
      </c>
      <c r="L5" s="5" t="s">
        <v>57</v>
      </c>
    </row>
    <row r="6" spans="1:25" ht="15.75" customHeight="1">
      <c r="A6" s="9" t="s">
        <v>72873</v>
      </c>
      <c r="B6" s="35" t="s">
        <v>72874</v>
      </c>
      <c r="C6" s="13" t="s">
        <v>72875</v>
      </c>
      <c r="D6" s="5" t="s">
        <v>72876</v>
      </c>
      <c r="E6" s="44" t="s">
        <v>72877</v>
      </c>
      <c r="F6" s="88" t="s">
        <v>72878</v>
      </c>
      <c r="G6" s="24" t="s">
        <v>72879</v>
      </c>
      <c r="H6" s="6" t="s">
        <v>72880</v>
      </c>
      <c r="I6" s="7" t="s">
        <v>72881</v>
      </c>
      <c r="J6" s="5" t="s">
        <v>72855</v>
      </c>
      <c r="L6" s="5" t="s">
        <v>57</v>
      </c>
    </row>
    <row r="7" spans="1:25" ht="15.75" customHeight="1">
      <c r="A7" s="9" t="s">
        <v>72882</v>
      </c>
      <c r="B7" s="35" t="s">
        <v>72883</v>
      </c>
      <c r="C7" s="13" t="s">
        <v>72884</v>
      </c>
      <c r="D7" s="5" t="s">
        <v>72885</v>
      </c>
      <c r="E7" s="44" t="s">
        <v>72886</v>
      </c>
      <c r="F7" s="88" t="s">
        <v>72878</v>
      </c>
      <c r="G7" s="24" t="s">
        <v>72887</v>
      </c>
      <c r="H7" s="6" t="s">
        <v>72888</v>
      </c>
      <c r="I7" s="7" t="s">
        <v>72889</v>
      </c>
      <c r="J7" s="5" t="s">
        <v>72855</v>
      </c>
      <c r="L7" s="5" t="s">
        <v>57</v>
      </c>
    </row>
    <row r="8" spans="1:25">
      <c r="A8" s="9" t="s">
        <v>72890</v>
      </c>
      <c r="B8" s="23" t="s">
        <v>72891</v>
      </c>
      <c r="C8" s="13" t="s">
        <v>72892</v>
      </c>
      <c r="D8" s="5" t="s">
        <v>72893</v>
      </c>
      <c r="E8" s="96" t="s">
        <v>72894</v>
      </c>
      <c r="F8" s="110" t="s">
        <v>72895</v>
      </c>
      <c r="G8" s="24" t="s">
        <v>72896</v>
      </c>
      <c r="H8" s="6" t="s">
        <v>72897</v>
      </c>
      <c r="I8" s="7" t="s">
        <v>72898</v>
      </c>
      <c r="J8" s="5" t="s">
        <v>72855</v>
      </c>
      <c r="L8" s="5" t="s">
        <v>57</v>
      </c>
    </row>
    <row r="9" spans="1:25">
      <c r="A9" s="9" t="s">
        <v>72899</v>
      </c>
      <c r="B9" s="23" t="s">
        <v>72900</v>
      </c>
      <c r="C9" s="13" t="s">
        <v>72901</v>
      </c>
      <c r="D9" s="5" t="s">
        <v>72902</v>
      </c>
      <c r="E9" s="96" t="s">
        <v>72903</v>
      </c>
      <c r="F9" s="110" t="s">
        <v>72895</v>
      </c>
      <c r="G9" s="24" t="s">
        <v>72904</v>
      </c>
      <c r="H9" s="6" t="s">
        <v>72905</v>
      </c>
      <c r="I9" s="7" t="s">
        <v>72906</v>
      </c>
      <c r="J9" s="5" t="s">
        <v>72855</v>
      </c>
      <c r="L9" s="5" t="s">
        <v>57</v>
      </c>
    </row>
    <row r="10" spans="1:25">
      <c r="A10" s="9" t="s">
        <v>72907</v>
      </c>
      <c r="B10" s="23" t="s">
        <v>72908</v>
      </c>
      <c r="C10" s="13" t="s">
        <v>72909</v>
      </c>
      <c r="D10" s="5" t="s">
        <v>72910</v>
      </c>
      <c r="E10" s="96" t="s">
        <v>72911</v>
      </c>
      <c r="F10" s="110" t="s">
        <v>72912</v>
      </c>
      <c r="G10" s="24" t="s">
        <v>72913</v>
      </c>
      <c r="H10" s="6" t="s">
        <v>72914</v>
      </c>
      <c r="I10" s="7" t="s">
        <v>72915</v>
      </c>
      <c r="J10" s="5" t="s">
        <v>72855</v>
      </c>
      <c r="L10" s="5" t="s">
        <v>57</v>
      </c>
    </row>
    <row r="11" spans="1:25">
      <c r="A11" s="9" t="s">
        <v>72916</v>
      </c>
      <c r="B11" s="23" t="s">
        <v>72917</v>
      </c>
      <c r="C11" s="13" t="s">
        <v>72918</v>
      </c>
      <c r="D11" s="5" t="s">
        <v>72919</v>
      </c>
      <c r="E11" s="96" t="s">
        <v>72920</v>
      </c>
      <c r="F11" s="110" t="s">
        <v>72912</v>
      </c>
      <c r="G11" s="24" t="s">
        <v>72921</v>
      </c>
      <c r="H11" s="6" t="s">
        <v>72922</v>
      </c>
      <c r="I11" s="7" t="s">
        <v>72923</v>
      </c>
      <c r="J11" s="5" t="s">
        <v>72855</v>
      </c>
      <c r="L11" s="5" t="s">
        <v>57</v>
      </c>
    </row>
    <row r="12" spans="1:25">
      <c r="A12" s="9" t="s">
        <v>72924</v>
      </c>
      <c r="B12" s="23" t="s">
        <v>72925</v>
      </c>
      <c r="C12" s="13" t="s">
        <v>72926</v>
      </c>
      <c r="D12" s="5" t="s">
        <v>72927</v>
      </c>
      <c r="E12" s="96" t="s">
        <v>72928</v>
      </c>
      <c r="F12" s="110" t="s">
        <v>72929</v>
      </c>
      <c r="G12" s="24" t="s">
        <v>72930</v>
      </c>
      <c r="H12" s="6" t="s">
        <v>72931</v>
      </c>
      <c r="I12" s="7" t="s">
        <v>72932</v>
      </c>
      <c r="J12" s="5" t="s">
        <v>72855</v>
      </c>
      <c r="L12" s="5" t="s">
        <v>57</v>
      </c>
    </row>
    <row r="13" spans="1:25">
      <c r="A13" s="9" t="s">
        <v>72933</v>
      </c>
      <c r="B13" s="23" t="s">
        <v>72934</v>
      </c>
      <c r="C13" s="13" t="s">
        <v>72926</v>
      </c>
      <c r="D13" s="5" t="s">
        <v>72935</v>
      </c>
      <c r="E13" s="96" t="s">
        <v>72928</v>
      </c>
      <c r="F13" s="110" t="s">
        <v>72929</v>
      </c>
      <c r="G13" s="24" t="s">
        <v>72936</v>
      </c>
      <c r="H13" s="6" t="s">
        <v>72937</v>
      </c>
      <c r="I13" s="7" t="s">
        <v>72938</v>
      </c>
      <c r="J13" s="5" t="s">
        <v>72855</v>
      </c>
      <c r="L13" s="5" t="s">
        <v>57</v>
      </c>
    </row>
    <row r="14" spans="1:25">
      <c r="A14" s="9" t="s">
        <v>72939</v>
      </c>
      <c r="B14" s="23" t="s">
        <v>72940</v>
      </c>
      <c r="C14" s="13" t="s">
        <v>72941</v>
      </c>
      <c r="D14" s="5" t="s">
        <v>72942</v>
      </c>
      <c r="E14" s="96" t="s">
        <v>72943</v>
      </c>
      <c r="F14" s="110" t="s">
        <v>72944</v>
      </c>
      <c r="G14" s="24" t="s">
        <v>72945</v>
      </c>
      <c r="H14" s="6" t="s">
        <v>72946</v>
      </c>
      <c r="I14" s="7" t="s">
        <v>72947</v>
      </c>
      <c r="J14" s="5" t="s">
        <v>72855</v>
      </c>
      <c r="L14" s="5" t="s">
        <v>57</v>
      </c>
    </row>
    <row r="15" spans="1:25">
      <c r="A15" s="9" t="s">
        <v>72948</v>
      </c>
      <c r="B15" s="23" t="s">
        <v>72949</v>
      </c>
      <c r="C15" s="13" t="s">
        <v>72941</v>
      </c>
      <c r="D15" s="5" t="s">
        <v>72950</v>
      </c>
      <c r="E15" s="96" t="s">
        <v>72943</v>
      </c>
      <c r="F15" s="110" t="s">
        <v>72944</v>
      </c>
      <c r="G15" s="24" t="s">
        <v>72951</v>
      </c>
      <c r="H15" s="6" t="s">
        <v>72952</v>
      </c>
      <c r="I15" s="7" t="s">
        <v>72953</v>
      </c>
      <c r="J15" s="5" t="s">
        <v>72855</v>
      </c>
      <c r="L15" s="5" t="s">
        <v>57</v>
      </c>
    </row>
    <row r="16" spans="1:25">
      <c r="A16" s="9" t="s">
        <v>72954</v>
      </c>
      <c r="B16" s="23" t="s">
        <v>72955</v>
      </c>
      <c r="C16" s="13" t="s">
        <v>72956</v>
      </c>
      <c r="D16" s="5" t="s">
        <v>72957</v>
      </c>
      <c r="E16" s="96" t="s">
        <v>72958</v>
      </c>
      <c r="F16" s="110" t="s">
        <v>72959</v>
      </c>
      <c r="G16" s="24" t="s">
        <v>72960</v>
      </c>
      <c r="H16" s="6" t="s">
        <v>72961</v>
      </c>
      <c r="I16" s="7" t="s">
        <v>72962</v>
      </c>
      <c r="J16" s="5" t="s">
        <v>72963</v>
      </c>
      <c r="L16" s="5" t="s">
        <v>57</v>
      </c>
    </row>
    <row r="17" spans="1:12">
      <c r="A17" s="9" t="s">
        <v>72964</v>
      </c>
      <c r="B17" s="23" t="s">
        <v>72955</v>
      </c>
      <c r="C17" s="13" t="s">
        <v>72956</v>
      </c>
      <c r="D17" s="5" t="s">
        <v>72957</v>
      </c>
      <c r="E17" s="96" t="s">
        <v>72958</v>
      </c>
      <c r="F17" s="110" t="s">
        <v>72965</v>
      </c>
      <c r="G17" s="24" t="s">
        <v>72966</v>
      </c>
      <c r="H17" s="6" t="s">
        <v>72961</v>
      </c>
      <c r="I17" s="7" t="s">
        <v>72962</v>
      </c>
      <c r="J17" s="5" t="s">
        <v>72963</v>
      </c>
      <c r="L17" s="5" t="s">
        <v>57</v>
      </c>
    </row>
    <row r="18" spans="1:12">
      <c r="A18" s="9" t="s">
        <v>72967</v>
      </c>
      <c r="B18" s="23" t="s">
        <v>72968</v>
      </c>
      <c r="C18" s="13" t="s">
        <v>72969</v>
      </c>
      <c r="D18" s="5" t="s">
        <v>72970</v>
      </c>
      <c r="E18" s="96" t="s">
        <v>72971</v>
      </c>
      <c r="F18" s="110" t="s">
        <v>72972</v>
      </c>
      <c r="G18" s="24" t="s">
        <v>72973</v>
      </c>
      <c r="H18" s="6" t="s">
        <v>72974</v>
      </c>
      <c r="I18" s="7" t="s">
        <v>72975</v>
      </c>
      <c r="J18" s="5" t="s">
        <v>72963</v>
      </c>
      <c r="L18" s="5" t="s">
        <v>57</v>
      </c>
    </row>
    <row r="19" spans="1:12">
      <c r="A19" s="9" t="s">
        <v>72976</v>
      </c>
      <c r="B19" s="23" t="s">
        <v>72968</v>
      </c>
      <c r="C19" s="13" t="s">
        <v>72969</v>
      </c>
      <c r="D19" s="5" t="s">
        <v>72970</v>
      </c>
      <c r="E19" s="96" t="s">
        <v>72971</v>
      </c>
      <c r="F19" s="110" t="s">
        <v>72972</v>
      </c>
      <c r="G19" s="24" t="s">
        <v>72977</v>
      </c>
      <c r="H19" s="6" t="s">
        <v>72974</v>
      </c>
      <c r="I19" s="7" t="s">
        <v>72975</v>
      </c>
      <c r="J19" s="5" t="s">
        <v>72963</v>
      </c>
      <c r="L19" s="5" t="s">
        <v>57</v>
      </c>
    </row>
    <row r="20" spans="1:12">
      <c r="A20" s="9" t="s">
        <v>72978</v>
      </c>
      <c r="B20" s="23" t="s">
        <v>72979</v>
      </c>
      <c r="C20" s="13" t="s">
        <v>72980</v>
      </c>
      <c r="D20" s="5" t="s">
        <v>72981</v>
      </c>
      <c r="E20" s="96" t="s">
        <v>72982</v>
      </c>
      <c r="F20" s="110" t="s">
        <v>72983</v>
      </c>
      <c r="G20" s="24" t="s">
        <v>72984</v>
      </c>
      <c r="H20" s="6" t="s">
        <v>72985</v>
      </c>
      <c r="I20" s="7" t="s">
        <v>72986</v>
      </c>
      <c r="J20" s="5" t="s">
        <v>72963</v>
      </c>
      <c r="L20" s="5" t="s">
        <v>57</v>
      </c>
    </row>
    <row r="21" spans="1:12">
      <c r="A21" s="9" t="s">
        <v>72987</v>
      </c>
      <c r="B21" s="23" t="s">
        <v>72979</v>
      </c>
      <c r="C21" s="13" t="s">
        <v>72980</v>
      </c>
      <c r="D21" s="5" t="s">
        <v>72981</v>
      </c>
      <c r="E21" s="96" t="s">
        <v>72982</v>
      </c>
      <c r="F21" s="110" t="s">
        <v>72983</v>
      </c>
      <c r="G21" s="24" t="s">
        <v>72988</v>
      </c>
      <c r="H21" s="6" t="s">
        <v>72985</v>
      </c>
      <c r="I21" s="7" t="s">
        <v>72986</v>
      </c>
      <c r="J21" s="5" t="s">
        <v>72963</v>
      </c>
      <c r="L21" s="5" t="s">
        <v>57</v>
      </c>
    </row>
    <row r="22" spans="1:12">
      <c r="A22" s="9" t="s">
        <v>72989</v>
      </c>
      <c r="B22" s="23" t="s">
        <v>72990</v>
      </c>
      <c r="C22" s="13" t="s">
        <v>72991</v>
      </c>
      <c r="D22" s="5" t="s">
        <v>72992</v>
      </c>
      <c r="E22" s="96" t="s">
        <v>72993</v>
      </c>
      <c r="F22" s="110" t="s">
        <v>72994</v>
      </c>
      <c r="G22" s="24" t="s">
        <v>72995</v>
      </c>
      <c r="H22" s="6" t="s">
        <v>72996</v>
      </c>
      <c r="I22" s="7" t="s">
        <v>72997</v>
      </c>
      <c r="J22" s="5" t="s">
        <v>72963</v>
      </c>
      <c r="L22" s="5" t="s">
        <v>57</v>
      </c>
    </row>
    <row r="23" spans="1:12">
      <c r="A23" s="9" t="s">
        <v>72998</v>
      </c>
      <c r="B23" s="23" t="s">
        <v>72990</v>
      </c>
      <c r="C23" s="13" t="s">
        <v>72991</v>
      </c>
      <c r="D23" s="5" t="s">
        <v>72992</v>
      </c>
      <c r="E23" s="96" t="s">
        <v>72993</v>
      </c>
      <c r="F23" s="110" t="s">
        <v>72994</v>
      </c>
      <c r="G23" s="24" t="s">
        <v>72995</v>
      </c>
      <c r="H23" s="6" t="s">
        <v>72996</v>
      </c>
      <c r="I23" s="7" t="s">
        <v>72997</v>
      </c>
      <c r="J23" s="5" t="s">
        <v>72963</v>
      </c>
      <c r="L23" s="5" t="s">
        <v>57</v>
      </c>
    </row>
    <row r="24" spans="1:12">
      <c r="A24" s="9" t="s">
        <v>72999</v>
      </c>
      <c r="B24" s="23" t="s">
        <v>73000</v>
      </c>
      <c r="C24" s="13" t="s">
        <v>73001</v>
      </c>
      <c r="D24" s="5" t="s">
        <v>73002</v>
      </c>
      <c r="E24" s="96" t="s">
        <v>73003</v>
      </c>
      <c r="F24" s="110" t="s">
        <v>73004</v>
      </c>
      <c r="G24" s="24" t="s">
        <v>73005</v>
      </c>
      <c r="H24" s="6" t="s">
        <v>73006</v>
      </c>
      <c r="I24" s="7" t="s">
        <v>73007</v>
      </c>
      <c r="J24" s="5" t="s">
        <v>72963</v>
      </c>
      <c r="L24" s="5" t="s">
        <v>57</v>
      </c>
    </row>
    <row r="25" spans="1:12">
      <c r="A25" s="9" t="s">
        <v>73008</v>
      </c>
      <c r="B25" s="23" t="s">
        <v>73000</v>
      </c>
      <c r="C25" s="13" t="s">
        <v>73001</v>
      </c>
      <c r="D25" s="5" t="s">
        <v>73002</v>
      </c>
      <c r="E25" s="96" t="s">
        <v>73003</v>
      </c>
      <c r="F25" s="110" t="s">
        <v>73004</v>
      </c>
      <c r="G25" s="24" t="s">
        <v>73005</v>
      </c>
      <c r="H25" s="6" t="s">
        <v>73006</v>
      </c>
      <c r="I25" s="7" t="s">
        <v>73007</v>
      </c>
      <c r="J25" s="5" t="s">
        <v>72963</v>
      </c>
      <c r="L25" s="5" t="s">
        <v>57</v>
      </c>
    </row>
    <row r="26" spans="1:12" ht="69">
      <c r="A26" s="9" t="s">
        <v>73009</v>
      </c>
      <c r="B26" s="23" t="s">
        <v>73010</v>
      </c>
      <c r="C26" s="13" t="s">
        <v>73011</v>
      </c>
      <c r="D26" s="5" t="s">
        <v>73012</v>
      </c>
      <c r="E26" s="96" t="s">
        <v>73013</v>
      </c>
      <c r="F26" s="110" t="s">
        <v>73014</v>
      </c>
      <c r="G26" s="24" t="s">
        <v>73015</v>
      </c>
      <c r="H26" s="6" t="s">
        <v>73016</v>
      </c>
      <c r="I26" s="7" t="s">
        <v>73017</v>
      </c>
      <c r="J26" s="5" t="s">
        <v>72963</v>
      </c>
      <c r="L26" s="5" t="s">
        <v>57</v>
      </c>
    </row>
    <row r="27" spans="1:12" ht="69">
      <c r="A27" s="9" t="s">
        <v>73018</v>
      </c>
      <c r="B27" s="23" t="s">
        <v>73010</v>
      </c>
      <c r="C27" s="13" t="s">
        <v>73011</v>
      </c>
      <c r="D27" s="5" t="s">
        <v>73012</v>
      </c>
      <c r="E27" s="96" t="s">
        <v>73013</v>
      </c>
      <c r="F27" s="110" t="s">
        <v>73014</v>
      </c>
      <c r="G27" s="24" t="s">
        <v>73015</v>
      </c>
      <c r="H27" s="6" t="s">
        <v>73016</v>
      </c>
      <c r="I27" s="7" t="s">
        <v>73017</v>
      </c>
      <c r="J27" s="5" t="s">
        <v>72963</v>
      </c>
      <c r="L27" s="5" t="s">
        <v>57</v>
      </c>
    </row>
    <row r="28" spans="1:12" ht="69">
      <c r="A28" s="9" t="s">
        <v>73019</v>
      </c>
      <c r="B28" s="23" t="s">
        <v>73020</v>
      </c>
      <c r="C28" s="13" t="s">
        <v>73021</v>
      </c>
      <c r="D28" s="5" t="s">
        <v>73022</v>
      </c>
      <c r="E28" s="96" t="s">
        <v>73023</v>
      </c>
      <c r="F28" s="110" t="s">
        <v>73024</v>
      </c>
      <c r="G28" s="24" t="s">
        <v>73025</v>
      </c>
      <c r="H28" s="6" t="s">
        <v>73026</v>
      </c>
      <c r="I28" s="7" t="s">
        <v>73027</v>
      </c>
      <c r="J28" s="5" t="s">
        <v>72963</v>
      </c>
      <c r="L28" s="5" t="s">
        <v>57</v>
      </c>
    </row>
    <row r="29" spans="1:12" ht="69">
      <c r="A29" s="9" t="s">
        <v>73028</v>
      </c>
      <c r="B29" s="23" t="s">
        <v>73020</v>
      </c>
      <c r="C29" s="13" t="s">
        <v>73021</v>
      </c>
      <c r="D29" s="5" t="s">
        <v>73022</v>
      </c>
      <c r="E29" s="96" t="s">
        <v>73023</v>
      </c>
      <c r="F29" s="110" t="s">
        <v>73024</v>
      </c>
      <c r="G29" s="24" t="s">
        <v>73025</v>
      </c>
      <c r="H29" s="6" t="s">
        <v>73026</v>
      </c>
      <c r="I29" s="7" t="s">
        <v>73027</v>
      </c>
      <c r="J29" s="5" t="s">
        <v>72963</v>
      </c>
      <c r="L29" s="5" t="s">
        <v>57</v>
      </c>
    </row>
    <row r="30" spans="1:12" ht="72">
      <c r="A30" s="9" t="s">
        <v>73029</v>
      </c>
      <c r="B30" s="35" t="s">
        <v>73030</v>
      </c>
      <c r="C30" s="13" t="s">
        <v>73031</v>
      </c>
      <c r="D30" s="5" t="s">
        <v>73032</v>
      </c>
      <c r="E30" s="44" t="s">
        <v>73033</v>
      </c>
      <c r="F30" s="88" t="s">
        <v>73034</v>
      </c>
      <c r="G30" s="35" t="s">
        <v>73035</v>
      </c>
      <c r="H30" s="6" t="s">
        <v>73036</v>
      </c>
      <c r="I30" s="7" t="s">
        <v>73037</v>
      </c>
      <c r="J30" s="5" t="s">
        <v>72963</v>
      </c>
      <c r="L30" s="5" t="s">
        <v>57</v>
      </c>
    </row>
    <row r="31" spans="1:12" ht="72">
      <c r="A31" s="9" t="s">
        <v>73038</v>
      </c>
      <c r="B31" s="35" t="s">
        <v>73030</v>
      </c>
      <c r="C31" s="13" t="s">
        <v>73031</v>
      </c>
      <c r="D31" s="5" t="s">
        <v>73032</v>
      </c>
      <c r="E31" s="44" t="s">
        <v>73033</v>
      </c>
      <c r="F31" s="88" t="s">
        <v>73034</v>
      </c>
      <c r="G31" s="35" t="s">
        <v>73039</v>
      </c>
      <c r="H31" s="6" t="s">
        <v>73036</v>
      </c>
      <c r="I31" s="7" t="s">
        <v>73037</v>
      </c>
      <c r="J31" s="5" t="s">
        <v>72963</v>
      </c>
      <c r="L31" s="5" t="s">
        <v>57</v>
      </c>
    </row>
    <row r="32" spans="1:12" ht="69">
      <c r="A32" s="9" t="s">
        <v>73040</v>
      </c>
      <c r="B32" s="23" t="s">
        <v>73041</v>
      </c>
      <c r="C32" s="13" t="s">
        <v>73042</v>
      </c>
      <c r="D32" s="5" t="s">
        <v>73043</v>
      </c>
      <c r="E32" s="96" t="s">
        <v>73044</v>
      </c>
      <c r="F32" s="110" t="s">
        <v>73045</v>
      </c>
      <c r="G32" s="24" t="s">
        <v>73046</v>
      </c>
      <c r="H32" s="6" t="s">
        <v>73047</v>
      </c>
      <c r="I32" s="7" t="s">
        <v>73048</v>
      </c>
      <c r="J32" s="5" t="s">
        <v>72963</v>
      </c>
      <c r="L32" s="5" t="s">
        <v>57</v>
      </c>
    </row>
    <row r="33" spans="1:12" ht="69">
      <c r="A33" s="9" t="s">
        <v>73049</v>
      </c>
      <c r="B33" s="23" t="s">
        <v>73041</v>
      </c>
      <c r="C33" s="13" t="s">
        <v>73042</v>
      </c>
      <c r="D33" s="5" t="s">
        <v>73043</v>
      </c>
      <c r="E33" s="96" t="s">
        <v>73050</v>
      </c>
      <c r="F33" s="110" t="s">
        <v>73045</v>
      </c>
      <c r="G33" s="24" t="s">
        <v>73046</v>
      </c>
      <c r="H33" s="6" t="s">
        <v>73047</v>
      </c>
      <c r="I33" s="7" t="s">
        <v>73051</v>
      </c>
      <c r="J33" s="5" t="s">
        <v>72963</v>
      </c>
      <c r="L33" s="5" t="s">
        <v>57</v>
      </c>
    </row>
    <row r="34" spans="1:12" ht="69">
      <c r="A34" s="9" t="s">
        <v>73052</v>
      </c>
      <c r="B34" s="24" t="s">
        <v>73053</v>
      </c>
      <c r="C34" s="13" t="s">
        <v>73054</v>
      </c>
      <c r="D34" s="5" t="s">
        <v>73055</v>
      </c>
      <c r="E34" s="96" t="s">
        <v>73056</v>
      </c>
      <c r="F34" s="110" t="s">
        <v>73057</v>
      </c>
      <c r="G34" s="24" t="s">
        <v>73058</v>
      </c>
      <c r="H34" s="6" t="s">
        <v>73059</v>
      </c>
      <c r="I34" s="7" t="s">
        <v>73060</v>
      </c>
      <c r="J34" s="5" t="s">
        <v>72963</v>
      </c>
      <c r="L34" s="5" t="s">
        <v>57</v>
      </c>
    </row>
    <row r="35" spans="1:12" ht="69">
      <c r="A35" s="9" t="s">
        <v>73061</v>
      </c>
      <c r="B35" s="24" t="s">
        <v>73062</v>
      </c>
      <c r="C35" s="13" t="s">
        <v>73054</v>
      </c>
      <c r="D35" s="5" t="s">
        <v>73063</v>
      </c>
      <c r="E35" s="96" t="s">
        <v>73064</v>
      </c>
      <c r="F35" s="110" t="s">
        <v>73065</v>
      </c>
      <c r="G35" s="24" t="s">
        <v>73066</v>
      </c>
      <c r="H35" s="6" t="s">
        <v>73067</v>
      </c>
      <c r="I35" s="7" t="s">
        <v>73068</v>
      </c>
      <c r="J35" s="5" t="s">
        <v>72963</v>
      </c>
      <c r="L35" s="5" t="s">
        <v>57</v>
      </c>
    </row>
    <row r="36" spans="1:12" ht="14.4">
      <c r="A36" s="9" t="s">
        <v>73069</v>
      </c>
      <c r="B36" s="35" t="s">
        <v>73070</v>
      </c>
      <c r="C36" s="13" t="s">
        <v>73071</v>
      </c>
      <c r="D36" s="5" t="s">
        <v>73072</v>
      </c>
      <c r="E36" s="44" t="s">
        <v>73073</v>
      </c>
      <c r="F36" s="88" t="s">
        <v>73074</v>
      </c>
      <c r="G36" s="24" t="s">
        <v>73075</v>
      </c>
      <c r="H36" s="6" t="s">
        <v>73076</v>
      </c>
      <c r="I36" s="7" t="s">
        <v>73077</v>
      </c>
      <c r="J36" s="5" t="s">
        <v>72963</v>
      </c>
      <c r="L36" s="5" t="s">
        <v>57</v>
      </c>
    </row>
    <row r="37" spans="1:12" ht="14.4">
      <c r="A37" s="9" t="s">
        <v>73078</v>
      </c>
      <c r="B37" s="35" t="s">
        <v>73079</v>
      </c>
      <c r="C37" s="13" t="s">
        <v>73080</v>
      </c>
      <c r="D37" s="5" t="s">
        <v>73081</v>
      </c>
      <c r="E37" s="44" t="s">
        <v>73082</v>
      </c>
      <c r="F37" s="88" t="s">
        <v>73083</v>
      </c>
      <c r="G37" s="24" t="s">
        <v>73084</v>
      </c>
      <c r="H37" s="6" t="s">
        <v>73085</v>
      </c>
      <c r="I37" s="7" t="s">
        <v>73086</v>
      </c>
      <c r="J37" s="5" t="s">
        <v>72963</v>
      </c>
      <c r="L37" s="5" t="s">
        <v>57</v>
      </c>
    </row>
    <row r="38" spans="1:12" ht="13.8">
      <c r="A38" s="9" t="s">
        <v>73087</v>
      </c>
      <c r="B38" s="24" t="s">
        <v>73088</v>
      </c>
      <c r="C38" s="13" t="s">
        <v>73089</v>
      </c>
      <c r="D38" s="5" t="s">
        <v>73090</v>
      </c>
      <c r="E38" s="96" t="s">
        <v>73091</v>
      </c>
      <c r="F38" s="110" t="s">
        <v>73092</v>
      </c>
      <c r="G38" s="24" t="s">
        <v>73093</v>
      </c>
      <c r="H38" s="6" t="s">
        <v>73094</v>
      </c>
      <c r="I38" s="7" t="s">
        <v>73095</v>
      </c>
      <c r="J38" s="5" t="s">
        <v>72963</v>
      </c>
      <c r="L38" s="5" t="s">
        <v>57</v>
      </c>
    </row>
    <row r="39" spans="1:12" ht="82.8">
      <c r="A39" s="9" t="s">
        <v>73096</v>
      </c>
      <c r="B39" s="24" t="s">
        <v>73097</v>
      </c>
      <c r="C39" s="13" t="s">
        <v>73098</v>
      </c>
      <c r="D39" s="5" t="s">
        <v>73099</v>
      </c>
      <c r="E39" s="96" t="s">
        <v>73100</v>
      </c>
      <c r="F39" s="110" t="s">
        <v>73101</v>
      </c>
      <c r="G39" s="24" t="s">
        <v>73102</v>
      </c>
      <c r="H39" s="6" t="s">
        <v>73103</v>
      </c>
      <c r="I39" s="7" t="s">
        <v>73104</v>
      </c>
      <c r="J39" s="5" t="s">
        <v>72963</v>
      </c>
      <c r="L39" s="5" t="s">
        <v>57</v>
      </c>
    </row>
    <row r="40" spans="1:12" ht="82.8">
      <c r="A40" s="9" t="s">
        <v>73105</v>
      </c>
      <c r="B40" s="24" t="s">
        <v>73097</v>
      </c>
      <c r="C40" s="13" t="s">
        <v>73098</v>
      </c>
      <c r="D40" s="5" t="s">
        <v>73099</v>
      </c>
      <c r="E40" s="96" t="s">
        <v>73100</v>
      </c>
      <c r="F40" s="110" t="s">
        <v>73101</v>
      </c>
      <c r="G40" s="24" t="s">
        <v>73102</v>
      </c>
      <c r="H40" s="6" t="s">
        <v>73103</v>
      </c>
      <c r="I40" s="7" t="s">
        <v>73104</v>
      </c>
      <c r="J40" s="5" t="s">
        <v>72963</v>
      </c>
      <c r="L40" s="5" t="s">
        <v>57</v>
      </c>
    </row>
    <row r="41" spans="1:12" ht="69">
      <c r="A41" s="9" t="s">
        <v>73106</v>
      </c>
      <c r="B41" s="24" t="s">
        <v>73107</v>
      </c>
      <c r="C41" s="13" t="s">
        <v>73108</v>
      </c>
      <c r="D41" s="5" t="s">
        <v>73109</v>
      </c>
      <c r="E41" s="96" t="s">
        <v>73110</v>
      </c>
      <c r="F41" s="110" t="s">
        <v>73111</v>
      </c>
      <c r="G41" s="24" t="s">
        <v>73112</v>
      </c>
      <c r="H41" s="6" t="s">
        <v>73113</v>
      </c>
      <c r="I41" s="7" t="s">
        <v>73114</v>
      </c>
      <c r="J41" s="5" t="s">
        <v>72963</v>
      </c>
      <c r="L41" s="5" t="s">
        <v>57</v>
      </c>
    </row>
    <row r="42" spans="1:12" ht="69">
      <c r="A42" s="9" t="s">
        <v>73115</v>
      </c>
      <c r="B42" s="24" t="s">
        <v>73107</v>
      </c>
      <c r="C42" s="13" t="s">
        <v>73108</v>
      </c>
      <c r="D42" s="5" t="s">
        <v>73109</v>
      </c>
      <c r="E42" s="96" t="s">
        <v>73110</v>
      </c>
      <c r="F42" s="110" t="s">
        <v>73111</v>
      </c>
      <c r="G42" s="24" t="s">
        <v>73112</v>
      </c>
      <c r="H42" s="6" t="s">
        <v>73113</v>
      </c>
      <c r="I42" s="7" t="s">
        <v>73114</v>
      </c>
      <c r="J42" s="5" t="s">
        <v>72963</v>
      </c>
      <c r="L42" s="5" t="s">
        <v>57</v>
      </c>
    </row>
    <row r="43" spans="1:12" ht="41.4">
      <c r="A43" s="9" t="s">
        <v>73116</v>
      </c>
      <c r="B43" s="24" t="s">
        <v>73117</v>
      </c>
      <c r="C43" s="13" t="s">
        <v>73118</v>
      </c>
      <c r="D43" s="5" t="s">
        <v>73119</v>
      </c>
      <c r="E43" s="96" t="s">
        <v>73120</v>
      </c>
      <c r="F43" s="110" t="s">
        <v>73121</v>
      </c>
      <c r="G43" s="24" t="s">
        <v>73122</v>
      </c>
      <c r="H43" s="6" t="s">
        <v>73123</v>
      </c>
      <c r="I43" s="7" t="s">
        <v>73124</v>
      </c>
      <c r="J43" s="5" t="s">
        <v>72963</v>
      </c>
      <c r="L43" s="5" t="s">
        <v>57</v>
      </c>
    </row>
    <row r="44" spans="1:12" ht="41.4">
      <c r="A44" s="9" t="s">
        <v>73125</v>
      </c>
      <c r="B44" s="24" t="s">
        <v>73126</v>
      </c>
      <c r="C44" s="13" t="s">
        <v>73118</v>
      </c>
      <c r="D44" s="5" t="s">
        <v>73127</v>
      </c>
      <c r="E44" s="96" t="s">
        <v>73120</v>
      </c>
      <c r="F44" s="110" t="s">
        <v>73128</v>
      </c>
      <c r="G44" s="24" t="s">
        <v>73122</v>
      </c>
      <c r="H44" s="6" t="s">
        <v>73129</v>
      </c>
      <c r="I44" s="7" t="s">
        <v>73130</v>
      </c>
      <c r="J44" s="5" t="s">
        <v>72963</v>
      </c>
      <c r="L44" s="5" t="s">
        <v>57</v>
      </c>
    </row>
    <row r="45" spans="1:12" ht="41.4">
      <c r="A45" s="9" t="s">
        <v>73131</v>
      </c>
      <c r="B45" s="23" t="s">
        <v>73132</v>
      </c>
      <c r="C45" s="13" t="s">
        <v>73133</v>
      </c>
      <c r="D45" s="5" t="s">
        <v>73134</v>
      </c>
      <c r="E45" s="96" t="s">
        <v>73135</v>
      </c>
      <c r="F45" s="110" t="s">
        <v>73136</v>
      </c>
      <c r="G45" s="24" t="s">
        <v>73137</v>
      </c>
      <c r="H45" s="6" t="s">
        <v>73138</v>
      </c>
      <c r="I45" s="7" t="s">
        <v>73139</v>
      </c>
      <c r="J45" s="5" t="s">
        <v>72963</v>
      </c>
      <c r="L45" s="5" t="s">
        <v>57</v>
      </c>
    </row>
    <row r="46" spans="1:12" ht="41.4">
      <c r="A46" s="9" t="s">
        <v>73140</v>
      </c>
      <c r="B46" s="23" t="s">
        <v>73141</v>
      </c>
      <c r="C46" s="13" t="s">
        <v>73133</v>
      </c>
      <c r="D46" s="5" t="s">
        <v>73142</v>
      </c>
      <c r="E46" s="96" t="s">
        <v>73135</v>
      </c>
      <c r="F46" s="110" t="s">
        <v>73143</v>
      </c>
      <c r="G46" s="24" t="s">
        <v>73137</v>
      </c>
      <c r="H46" s="6" t="s">
        <v>73144</v>
      </c>
      <c r="I46" s="7" t="s">
        <v>73145</v>
      </c>
      <c r="J46" s="5" t="s">
        <v>72963</v>
      </c>
      <c r="L46" s="5" t="s">
        <v>57</v>
      </c>
    </row>
    <row r="47" spans="1:12" ht="41.4">
      <c r="A47" s="9" t="s">
        <v>73146</v>
      </c>
      <c r="B47" s="23" t="s">
        <v>73147</v>
      </c>
      <c r="C47" s="13" t="s">
        <v>73148</v>
      </c>
      <c r="D47" s="5" t="s">
        <v>73149</v>
      </c>
      <c r="E47" s="96" t="s">
        <v>73150</v>
      </c>
      <c r="F47" s="110" t="s">
        <v>73151</v>
      </c>
      <c r="G47" s="24" t="s">
        <v>73152</v>
      </c>
      <c r="H47" s="6" t="s">
        <v>73153</v>
      </c>
      <c r="I47" s="7" t="s">
        <v>73154</v>
      </c>
      <c r="J47" s="5" t="s">
        <v>72963</v>
      </c>
      <c r="L47" s="5" t="s">
        <v>57</v>
      </c>
    </row>
    <row r="48" spans="1:12" ht="41.4">
      <c r="A48" s="9" t="s">
        <v>73155</v>
      </c>
      <c r="B48" s="23" t="s">
        <v>73156</v>
      </c>
      <c r="C48" s="13" t="s">
        <v>73157</v>
      </c>
      <c r="D48" s="5" t="s">
        <v>73158</v>
      </c>
      <c r="E48" s="96" t="s">
        <v>73159</v>
      </c>
      <c r="F48" s="110" t="s">
        <v>73160</v>
      </c>
      <c r="G48" s="24" t="s">
        <v>73161</v>
      </c>
      <c r="H48" s="6" t="s">
        <v>73162</v>
      </c>
      <c r="I48" s="7" t="s">
        <v>73163</v>
      </c>
      <c r="J48" s="5" t="s">
        <v>72963</v>
      </c>
      <c r="L48" s="5" t="s">
        <v>57</v>
      </c>
    </row>
    <row r="49" spans="1:12" ht="55.2">
      <c r="A49" s="9" t="s">
        <v>73164</v>
      </c>
      <c r="B49" s="24" t="s">
        <v>73165</v>
      </c>
      <c r="C49" s="13" t="s">
        <v>73166</v>
      </c>
      <c r="D49" s="5" t="s">
        <v>73167</v>
      </c>
      <c r="E49" s="96" t="s">
        <v>73168</v>
      </c>
      <c r="F49" s="110" t="s">
        <v>73169</v>
      </c>
      <c r="G49" s="24" t="s">
        <v>73170</v>
      </c>
      <c r="H49" s="6" t="s">
        <v>73171</v>
      </c>
      <c r="I49" s="7" t="s">
        <v>73172</v>
      </c>
      <c r="J49" s="5" t="s">
        <v>72963</v>
      </c>
      <c r="L49" s="5" t="s">
        <v>57</v>
      </c>
    </row>
    <row r="50" spans="1:12" ht="55.2">
      <c r="A50" s="9" t="s">
        <v>73173</v>
      </c>
      <c r="B50" s="24" t="s">
        <v>73174</v>
      </c>
      <c r="C50" s="13" t="s">
        <v>73166</v>
      </c>
      <c r="D50" s="5" t="s">
        <v>73175</v>
      </c>
      <c r="E50" s="96" t="s">
        <v>73168</v>
      </c>
      <c r="F50" s="110" t="s">
        <v>73176</v>
      </c>
      <c r="G50" s="24" t="s">
        <v>73170</v>
      </c>
      <c r="H50" s="6" t="s">
        <v>73177</v>
      </c>
      <c r="I50" s="7" t="s">
        <v>73178</v>
      </c>
      <c r="J50" s="5" t="s">
        <v>72963</v>
      </c>
      <c r="L50" s="5" t="s">
        <v>57</v>
      </c>
    </row>
    <row r="51" spans="1:12" ht="43.2">
      <c r="A51" s="9" t="s">
        <v>73179</v>
      </c>
      <c r="B51" s="35" t="s">
        <v>73180</v>
      </c>
      <c r="C51" s="13" t="s">
        <v>73181</v>
      </c>
      <c r="D51" s="5" t="s">
        <v>73182</v>
      </c>
      <c r="E51" s="44" t="s">
        <v>73183</v>
      </c>
      <c r="F51" s="88" t="s">
        <v>73184</v>
      </c>
      <c r="G51" s="35" t="s">
        <v>73185</v>
      </c>
      <c r="H51" s="6" t="s">
        <v>73186</v>
      </c>
      <c r="I51" s="7" t="s">
        <v>73187</v>
      </c>
      <c r="J51" s="5" t="s">
        <v>72963</v>
      </c>
      <c r="L51" s="5" t="s">
        <v>57</v>
      </c>
    </row>
    <row r="52" spans="1:12" ht="43.2">
      <c r="A52" s="9" t="s">
        <v>73188</v>
      </c>
      <c r="B52" s="35" t="s">
        <v>73189</v>
      </c>
      <c r="C52" s="13" t="s">
        <v>73190</v>
      </c>
      <c r="D52" s="5" t="s">
        <v>73191</v>
      </c>
      <c r="E52" s="44" t="s">
        <v>73192</v>
      </c>
      <c r="F52" s="88" t="s">
        <v>73193</v>
      </c>
      <c r="G52" s="35" t="s">
        <v>73185</v>
      </c>
      <c r="H52" s="6" t="s">
        <v>73194</v>
      </c>
      <c r="I52" s="7" t="s">
        <v>73195</v>
      </c>
      <c r="J52" s="5" t="s">
        <v>72963</v>
      </c>
      <c r="L52" s="5" t="s">
        <v>57</v>
      </c>
    </row>
    <row r="53" spans="1:12" ht="43.2">
      <c r="A53" s="9" t="s">
        <v>73196</v>
      </c>
      <c r="B53" s="35" t="s">
        <v>73197</v>
      </c>
      <c r="C53" s="13" t="s">
        <v>73198</v>
      </c>
      <c r="D53" s="5" t="s">
        <v>73199</v>
      </c>
      <c r="E53" s="44" t="s">
        <v>73200</v>
      </c>
      <c r="F53" s="88" t="s">
        <v>73201</v>
      </c>
      <c r="G53" s="35" t="s">
        <v>73202</v>
      </c>
      <c r="H53" s="6" t="s">
        <v>73203</v>
      </c>
      <c r="I53" s="7" t="s">
        <v>73204</v>
      </c>
      <c r="J53" s="5" t="s">
        <v>72963</v>
      </c>
      <c r="L53" s="5" t="s">
        <v>57</v>
      </c>
    </row>
    <row r="54" spans="1:12" ht="43.2">
      <c r="A54" s="9" t="s">
        <v>73205</v>
      </c>
      <c r="B54" s="35" t="s">
        <v>73197</v>
      </c>
      <c r="C54" s="13" t="s">
        <v>73198</v>
      </c>
      <c r="D54" s="5" t="s">
        <v>73199</v>
      </c>
      <c r="E54" s="44" t="s">
        <v>73200</v>
      </c>
      <c r="F54" s="88" t="s">
        <v>73201</v>
      </c>
      <c r="G54" s="35" t="s">
        <v>73202</v>
      </c>
      <c r="H54" s="6" t="s">
        <v>73206</v>
      </c>
      <c r="I54" s="7" t="s">
        <v>73204</v>
      </c>
      <c r="J54" s="5" t="s">
        <v>72963</v>
      </c>
      <c r="L54" s="5" t="s">
        <v>57</v>
      </c>
    </row>
    <row r="55" spans="1:12" ht="27.6">
      <c r="A55" s="9" t="s">
        <v>73207</v>
      </c>
      <c r="B55" s="23" t="s">
        <v>73208</v>
      </c>
      <c r="C55" s="13" t="s">
        <v>73208</v>
      </c>
      <c r="D55" s="5" t="s">
        <v>73208</v>
      </c>
      <c r="E55" s="96" t="s">
        <v>73208</v>
      </c>
      <c r="F55" s="110" t="s">
        <v>73208</v>
      </c>
      <c r="G55" s="24" t="s">
        <v>73209</v>
      </c>
      <c r="H55" s="6" t="s">
        <v>73208</v>
      </c>
      <c r="I55" s="7" t="s">
        <v>73208</v>
      </c>
      <c r="J55" s="5" t="s">
        <v>72963</v>
      </c>
      <c r="L55" s="5" t="s">
        <v>57</v>
      </c>
    </row>
    <row r="56" spans="1:12" ht="27.6">
      <c r="A56" s="9" t="s">
        <v>73210</v>
      </c>
      <c r="B56" s="23" t="s">
        <v>73208</v>
      </c>
      <c r="C56" s="13" t="s">
        <v>73208</v>
      </c>
      <c r="D56" s="5" t="s">
        <v>73208</v>
      </c>
      <c r="E56" s="96" t="s">
        <v>73208</v>
      </c>
      <c r="F56" s="110" t="s">
        <v>73208</v>
      </c>
      <c r="G56" s="24" t="s">
        <v>73209</v>
      </c>
      <c r="H56" s="6" t="s">
        <v>73208</v>
      </c>
      <c r="I56" s="7" t="s">
        <v>73208</v>
      </c>
      <c r="J56" s="5" t="s">
        <v>72963</v>
      </c>
      <c r="L56" s="5" t="s">
        <v>57</v>
      </c>
    </row>
    <row r="57" spans="1:12" ht="27.6">
      <c r="A57" s="9" t="s">
        <v>73211</v>
      </c>
      <c r="B57" s="23" t="s">
        <v>73208</v>
      </c>
      <c r="C57" s="13" t="s">
        <v>73208</v>
      </c>
      <c r="D57" s="5" t="s">
        <v>73208</v>
      </c>
      <c r="E57" s="96" t="s">
        <v>73208</v>
      </c>
      <c r="F57" s="110" t="s">
        <v>73208</v>
      </c>
      <c r="G57" s="24" t="s">
        <v>73209</v>
      </c>
      <c r="H57" s="6" t="s">
        <v>73208</v>
      </c>
      <c r="I57" s="7" t="s">
        <v>73208</v>
      </c>
      <c r="J57" s="5" t="s">
        <v>72963</v>
      </c>
      <c r="L57" s="5" t="s">
        <v>57</v>
      </c>
    </row>
    <row r="58" spans="1:12" ht="27.6">
      <c r="A58" s="9" t="s">
        <v>73212</v>
      </c>
      <c r="B58" s="23" t="s">
        <v>73208</v>
      </c>
      <c r="C58" s="13" t="s">
        <v>73208</v>
      </c>
      <c r="D58" s="5" t="s">
        <v>73208</v>
      </c>
      <c r="E58" s="96" t="s">
        <v>73208</v>
      </c>
      <c r="F58" s="110" t="s">
        <v>73208</v>
      </c>
      <c r="G58" s="24" t="s">
        <v>73209</v>
      </c>
      <c r="H58" s="6" t="s">
        <v>73208</v>
      </c>
      <c r="I58" s="7" t="s">
        <v>73208</v>
      </c>
      <c r="J58" s="5" t="s">
        <v>72963</v>
      </c>
      <c r="L58" s="5" t="s">
        <v>57</v>
      </c>
    </row>
    <row r="59" spans="1:12" ht="27.6">
      <c r="A59" s="9" t="s">
        <v>73213</v>
      </c>
      <c r="B59" s="23" t="s">
        <v>73214</v>
      </c>
      <c r="C59" s="13" t="s">
        <v>73214</v>
      </c>
      <c r="D59" s="5" t="s">
        <v>73214</v>
      </c>
      <c r="E59" s="96" t="s">
        <v>73214</v>
      </c>
      <c r="F59" s="110" t="s">
        <v>73214</v>
      </c>
      <c r="G59" s="24" t="s">
        <v>73215</v>
      </c>
      <c r="H59" s="6" t="s">
        <v>73214</v>
      </c>
      <c r="I59" s="7" t="s">
        <v>73214</v>
      </c>
      <c r="J59" s="5" t="s">
        <v>72963</v>
      </c>
      <c r="L59" s="5" t="s">
        <v>57</v>
      </c>
    </row>
    <row r="60" spans="1:12" ht="27.6">
      <c r="A60" s="9" t="s">
        <v>73216</v>
      </c>
      <c r="B60" s="23" t="s">
        <v>73214</v>
      </c>
      <c r="C60" s="13" t="s">
        <v>73214</v>
      </c>
      <c r="D60" s="5" t="s">
        <v>73214</v>
      </c>
      <c r="E60" s="96" t="s">
        <v>73214</v>
      </c>
      <c r="F60" s="110" t="s">
        <v>73214</v>
      </c>
      <c r="G60" s="24" t="s">
        <v>73215</v>
      </c>
      <c r="H60" s="6" t="s">
        <v>73214</v>
      </c>
      <c r="I60" s="7" t="s">
        <v>73214</v>
      </c>
      <c r="J60" s="5" t="s">
        <v>72963</v>
      </c>
      <c r="L60" s="5" t="s">
        <v>57</v>
      </c>
    </row>
    <row r="61" spans="1:12" ht="55.2">
      <c r="A61" s="9" t="s">
        <v>73217</v>
      </c>
      <c r="B61" s="24" t="s">
        <v>73218</v>
      </c>
      <c r="C61" s="13" t="s">
        <v>73219</v>
      </c>
      <c r="D61" s="5" t="s">
        <v>73220</v>
      </c>
      <c r="E61" s="96" t="s">
        <v>73221</v>
      </c>
      <c r="F61" s="110" t="s">
        <v>73222</v>
      </c>
      <c r="G61" s="24" t="s">
        <v>73223</v>
      </c>
      <c r="H61" s="6" t="s">
        <v>73224</v>
      </c>
      <c r="I61" s="7" t="s">
        <v>73225</v>
      </c>
      <c r="J61" s="5" t="s">
        <v>72963</v>
      </c>
      <c r="L61" s="5" t="s">
        <v>57</v>
      </c>
    </row>
    <row r="62" spans="1:12" ht="55.2">
      <c r="A62" s="9" t="s">
        <v>73226</v>
      </c>
      <c r="B62" s="24" t="s">
        <v>73227</v>
      </c>
      <c r="C62" s="13" t="s">
        <v>73228</v>
      </c>
      <c r="D62" s="5" t="s">
        <v>73229</v>
      </c>
      <c r="E62" s="96" t="s">
        <v>73221</v>
      </c>
      <c r="F62" s="110" t="s">
        <v>73222</v>
      </c>
      <c r="G62" s="24" t="s">
        <v>73230</v>
      </c>
      <c r="H62" s="6" t="s">
        <v>73231</v>
      </c>
      <c r="I62" s="7" t="s">
        <v>73232</v>
      </c>
      <c r="J62" s="5" t="s">
        <v>72963</v>
      </c>
      <c r="L62" s="5" t="s">
        <v>57</v>
      </c>
    </row>
    <row r="63" spans="1:12" ht="55.2">
      <c r="A63" s="9" t="s">
        <v>73233</v>
      </c>
      <c r="B63" s="24" t="s">
        <v>73218</v>
      </c>
      <c r="C63" s="13" t="s">
        <v>73219</v>
      </c>
      <c r="D63" s="5" t="s">
        <v>73220</v>
      </c>
      <c r="E63" s="96" t="s">
        <v>73221</v>
      </c>
      <c r="F63" s="110" t="s">
        <v>73222</v>
      </c>
      <c r="G63" s="24" t="s">
        <v>73223</v>
      </c>
      <c r="H63" s="6" t="s">
        <v>73224</v>
      </c>
      <c r="I63" s="7" t="s">
        <v>73225</v>
      </c>
      <c r="J63" s="5" t="s">
        <v>72963</v>
      </c>
      <c r="L63" s="5" t="s">
        <v>57</v>
      </c>
    </row>
    <row r="64" spans="1:12" ht="55.2">
      <c r="A64" s="9" t="s">
        <v>73234</v>
      </c>
      <c r="B64" s="24" t="s">
        <v>73227</v>
      </c>
      <c r="C64" s="13" t="s">
        <v>73228</v>
      </c>
      <c r="D64" s="5" t="s">
        <v>73229</v>
      </c>
      <c r="E64" s="96" t="s">
        <v>73221</v>
      </c>
      <c r="F64" s="110" t="s">
        <v>73222</v>
      </c>
      <c r="G64" s="24" t="s">
        <v>73230</v>
      </c>
      <c r="H64" s="6" t="s">
        <v>73231</v>
      </c>
      <c r="I64" s="7" t="s">
        <v>73232</v>
      </c>
      <c r="J64" s="5" t="s">
        <v>72963</v>
      </c>
      <c r="L64" s="5" t="s">
        <v>57</v>
      </c>
    </row>
    <row r="65" spans="1:12" ht="55.2">
      <c r="A65" s="9" t="s">
        <v>73235</v>
      </c>
      <c r="B65" s="24" t="s">
        <v>73236</v>
      </c>
      <c r="C65" s="13" t="s">
        <v>73237</v>
      </c>
      <c r="D65" s="5" t="s">
        <v>73238</v>
      </c>
      <c r="E65" s="96" t="s">
        <v>73239</v>
      </c>
      <c r="F65" s="110" t="s">
        <v>73240</v>
      </c>
      <c r="G65" s="24" t="s">
        <v>73241</v>
      </c>
      <c r="H65" s="6" t="s">
        <v>73242</v>
      </c>
      <c r="I65" s="7" t="s">
        <v>73243</v>
      </c>
      <c r="J65" s="5" t="s">
        <v>72963</v>
      </c>
      <c r="L65" s="5" t="s">
        <v>57</v>
      </c>
    </row>
    <row r="66" spans="1:12" ht="55.2">
      <c r="A66" s="9" t="s">
        <v>73244</v>
      </c>
      <c r="B66" s="24" t="s">
        <v>73245</v>
      </c>
      <c r="C66" s="13" t="s">
        <v>73246</v>
      </c>
      <c r="D66" s="5" t="s">
        <v>73247</v>
      </c>
      <c r="E66" s="96" t="s">
        <v>73239</v>
      </c>
      <c r="F66" s="110" t="s">
        <v>73240</v>
      </c>
      <c r="G66" s="24" t="s">
        <v>73248</v>
      </c>
      <c r="H66" s="6" t="s">
        <v>73249</v>
      </c>
      <c r="I66" s="7" t="s">
        <v>73250</v>
      </c>
      <c r="J66" s="5" t="s">
        <v>72963</v>
      </c>
      <c r="L66" s="5" t="s">
        <v>57</v>
      </c>
    </row>
    <row r="67" spans="1:12" ht="43.2">
      <c r="A67" s="9" t="s">
        <v>73251</v>
      </c>
      <c r="B67" s="35" t="s">
        <v>73252</v>
      </c>
      <c r="C67" s="13" t="s">
        <v>73253</v>
      </c>
      <c r="D67" s="5" t="s">
        <v>73254</v>
      </c>
      <c r="E67" s="44" t="s">
        <v>73255</v>
      </c>
      <c r="F67" s="88" t="s">
        <v>73256</v>
      </c>
      <c r="G67" s="35" t="s">
        <v>73257</v>
      </c>
      <c r="H67" s="6" t="s">
        <v>73258</v>
      </c>
      <c r="I67" s="7" t="s">
        <v>73259</v>
      </c>
      <c r="J67" s="5" t="s">
        <v>72963</v>
      </c>
      <c r="L67" s="5" t="s">
        <v>57</v>
      </c>
    </row>
    <row r="68" spans="1:12" ht="41.4">
      <c r="A68" s="9" t="s">
        <v>73260</v>
      </c>
      <c r="B68" s="206" t="s">
        <v>73261</v>
      </c>
      <c r="C68" s="13" t="s">
        <v>73262</v>
      </c>
      <c r="D68" s="5" t="s">
        <v>73263</v>
      </c>
      <c r="E68" s="96" t="s">
        <v>73264</v>
      </c>
      <c r="F68" s="110" t="s">
        <v>73256</v>
      </c>
      <c r="G68" s="207" t="s">
        <v>73265</v>
      </c>
      <c r="H68" s="6" t="s">
        <v>73266</v>
      </c>
      <c r="I68" s="7" t="s">
        <v>73267</v>
      </c>
      <c r="J68" s="5" t="s">
        <v>72963</v>
      </c>
      <c r="L68" s="5" t="s">
        <v>57</v>
      </c>
    </row>
    <row r="69" spans="1:12" ht="13.8">
      <c r="A69" s="9"/>
      <c r="B69" s="171"/>
      <c r="C69" s="13"/>
      <c r="D69" s="13"/>
      <c r="E69" s="13"/>
      <c r="G69" s="5"/>
      <c r="I69" s="7"/>
    </row>
    <row r="70" spans="1:12" ht="13.2">
      <c r="A70" s="9"/>
      <c r="B70" s="13"/>
      <c r="C70" s="13"/>
      <c r="D70" s="13"/>
      <c r="E70" s="13"/>
      <c r="G70" s="5"/>
      <c r="I70" s="7"/>
    </row>
    <row r="71" spans="1:12" ht="13.2">
      <c r="A71" s="9"/>
      <c r="B71" s="13"/>
      <c r="C71" s="13"/>
      <c r="D71" s="13"/>
      <c r="E71" s="13"/>
      <c r="G71" s="5"/>
      <c r="I71" s="7"/>
    </row>
    <row r="72" spans="1:12" ht="13.2">
      <c r="A72" s="9"/>
      <c r="B72" s="13"/>
      <c r="C72" s="13"/>
      <c r="D72" s="13"/>
      <c r="E72" s="13"/>
      <c r="G72" s="5"/>
      <c r="I72" s="7"/>
    </row>
    <row r="73" spans="1:12" ht="13.2">
      <c r="A73" s="9"/>
      <c r="B73" s="13"/>
      <c r="C73" s="13"/>
      <c r="D73" s="13"/>
      <c r="E73" s="13"/>
      <c r="G73" s="5"/>
      <c r="I73" s="7"/>
    </row>
    <row r="74" spans="1:12" ht="13.2">
      <c r="A74" s="9"/>
      <c r="B74" s="13"/>
      <c r="C74" s="13"/>
      <c r="D74" s="13"/>
      <c r="E74" s="13"/>
      <c r="G74" s="5"/>
      <c r="I74" s="7"/>
    </row>
    <row r="75" spans="1:12" ht="13.2">
      <c r="A75" s="9"/>
      <c r="B75" s="13"/>
      <c r="C75" s="13"/>
      <c r="D75" s="13"/>
      <c r="E75" s="13"/>
      <c r="G75" s="5"/>
      <c r="I75" s="7"/>
    </row>
    <row r="76" spans="1:12" ht="13.2">
      <c r="A76" s="9"/>
      <c r="B76" s="13"/>
      <c r="C76" s="13"/>
      <c r="D76" s="13"/>
      <c r="E76" s="13"/>
      <c r="G76" s="5"/>
      <c r="I76" s="7"/>
    </row>
    <row r="77" spans="1:12" ht="13.2">
      <c r="A77" s="9"/>
      <c r="B77" s="13"/>
      <c r="C77" s="13"/>
      <c r="D77" s="13"/>
      <c r="E77" s="13"/>
      <c r="G77" s="5"/>
      <c r="I77" s="7"/>
    </row>
    <row r="78" spans="1:12" ht="13.2">
      <c r="A78" s="9"/>
      <c r="B78" s="13"/>
      <c r="C78" s="13"/>
      <c r="D78" s="13"/>
      <c r="E78" s="13"/>
      <c r="G78" s="5"/>
      <c r="I78" s="7"/>
    </row>
    <row r="79" spans="1:12" ht="13.2">
      <c r="A79" s="9"/>
      <c r="B79" s="13"/>
      <c r="C79" s="13"/>
      <c r="D79" s="13"/>
      <c r="E79" s="13"/>
      <c r="G79" s="5"/>
      <c r="I79" s="7"/>
    </row>
    <row r="80" spans="1:12" ht="13.2">
      <c r="A80" s="9"/>
      <c r="B80" s="13"/>
      <c r="C80" s="13"/>
      <c r="D80" s="13"/>
      <c r="E80" s="13"/>
      <c r="G80" s="5"/>
      <c r="I80" s="7"/>
    </row>
    <row r="81" spans="1:9" ht="13.2">
      <c r="A81" s="9"/>
      <c r="B81" s="13"/>
      <c r="C81" s="13"/>
      <c r="D81" s="13"/>
      <c r="E81" s="13"/>
      <c r="G81" s="5"/>
      <c r="I81" s="7"/>
    </row>
    <row r="82" spans="1:9" ht="13.2">
      <c r="A82" s="9"/>
      <c r="B82" s="13"/>
      <c r="C82" s="13"/>
      <c r="D82" s="13"/>
      <c r="E82" s="13"/>
      <c r="G82" s="5"/>
      <c r="I82" s="7"/>
    </row>
    <row r="83" spans="1:9" ht="13.2">
      <c r="A83" s="9"/>
      <c r="B83" s="13"/>
      <c r="C83" s="13"/>
      <c r="D83" s="13"/>
      <c r="E83" s="13"/>
      <c r="G83" s="5"/>
      <c r="I83" s="7"/>
    </row>
    <row r="84" spans="1:9" ht="13.2">
      <c r="A84" s="9"/>
      <c r="B84" s="13"/>
      <c r="C84" s="13"/>
      <c r="D84" s="13"/>
      <c r="E84" s="13"/>
      <c r="G84" s="5"/>
      <c r="I84" s="7"/>
    </row>
    <row r="85" spans="1:9" ht="13.2">
      <c r="A85" s="9"/>
      <c r="B85" s="13"/>
      <c r="C85" s="13"/>
      <c r="D85" s="13"/>
      <c r="E85" s="13"/>
      <c r="G85" s="5"/>
      <c r="I85" s="7"/>
    </row>
    <row r="86" spans="1:9" ht="13.2">
      <c r="A86" s="9"/>
      <c r="B86" s="13"/>
      <c r="C86" s="13"/>
      <c r="D86" s="13"/>
      <c r="E86" s="13"/>
      <c r="G86" s="5"/>
      <c r="I86" s="7"/>
    </row>
    <row r="87" spans="1:9" ht="13.2">
      <c r="A87" s="9"/>
      <c r="B87" s="13"/>
      <c r="C87" s="13"/>
      <c r="D87" s="13"/>
      <c r="E87" s="13"/>
      <c r="G87" s="5"/>
      <c r="I87" s="7"/>
    </row>
    <row r="88" spans="1:9" ht="13.2">
      <c r="A88" s="9"/>
      <c r="B88" s="13"/>
      <c r="C88" s="13"/>
      <c r="D88" s="13"/>
      <c r="E88" s="13"/>
      <c r="G88" s="5"/>
      <c r="I88" s="7"/>
    </row>
    <row r="89" spans="1:9" ht="13.2">
      <c r="A89" s="9"/>
      <c r="B89" s="13"/>
      <c r="C89" s="13"/>
      <c r="D89" s="13"/>
      <c r="E89" s="13"/>
      <c r="G89" s="5"/>
      <c r="I89" s="7"/>
    </row>
    <row r="90" spans="1:9" ht="13.2">
      <c r="A90" s="9"/>
      <c r="B90" s="13"/>
      <c r="C90" s="13"/>
      <c r="D90" s="13"/>
      <c r="E90" s="13"/>
      <c r="G90" s="5"/>
      <c r="I90" s="7"/>
    </row>
    <row r="91" spans="1:9" ht="13.2">
      <c r="A91" s="9"/>
      <c r="B91" s="13"/>
      <c r="C91" s="13"/>
      <c r="D91" s="13"/>
      <c r="E91" s="13"/>
      <c r="G91" s="5"/>
      <c r="I91" s="7"/>
    </row>
    <row r="92" spans="1:9" ht="13.2">
      <c r="A92" s="9"/>
      <c r="B92" s="13"/>
      <c r="C92" s="13"/>
      <c r="D92" s="13"/>
      <c r="E92" s="13"/>
      <c r="G92" s="5"/>
      <c r="I92" s="7"/>
    </row>
    <row r="93" spans="1:9" ht="13.2">
      <c r="A93" s="9"/>
      <c r="B93" s="13"/>
      <c r="C93" s="13"/>
      <c r="D93" s="13"/>
      <c r="E93" s="13"/>
      <c r="G93" s="5"/>
      <c r="I93" s="7"/>
    </row>
    <row r="94" spans="1:9" ht="13.2">
      <c r="A94" s="9"/>
      <c r="B94" s="13"/>
      <c r="C94" s="13"/>
      <c r="D94" s="13"/>
      <c r="E94" s="13"/>
      <c r="G94" s="5"/>
      <c r="I94" s="7"/>
    </row>
    <row r="95" spans="1:9" ht="13.2">
      <c r="A95" s="9"/>
      <c r="B95" s="13"/>
      <c r="C95" s="13"/>
      <c r="D95" s="13"/>
      <c r="E95" s="13"/>
      <c r="G95" s="5"/>
      <c r="I95" s="7"/>
    </row>
    <row r="96" spans="1:9" ht="13.2">
      <c r="A96" s="9"/>
      <c r="B96" s="13"/>
      <c r="C96" s="13"/>
      <c r="D96" s="13"/>
      <c r="E96" s="13"/>
      <c r="G96" s="5"/>
      <c r="I96" s="7"/>
    </row>
    <row r="97" spans="1:9" ht="13.2">
      <c r="A97" s="9"/>
      <c r="B97" s="13"/>
      <c r="C97" s="13"/>
      <c r="D97" s="13"/>
      <c r="E97" s="13"/>
      <c r="G97" s="5"/>
      <c r="I97" s="7"/>
    </row>
    <row r="98" spans="1:9" ht="13.2">
      <c r="A98" s="9"/>
      <c r="B98" s="13"/>
      <c r="C98" s="13"/>
      <c r="D98" s="13"/>
      <c r="E98" s="13"/>
      <c r="G98" s="5"/>
      <c r="I98" s="7"/>
    </row>
    <row r="99" spans="1:9" ht="13.2">
      <c r="A99" s="9"/>
      <c r="B99" s="13"/>
      <c r="C99" s="13"/>
      <c r="D99" s="13"/>
      <c r="E99" s="13"/>
      <c r="G99" s="5"/>
      <c r="I99" s="7"/>
    </row>
    <row r="100" spans="1:9" ht="13.2">
      <c r="A100" s="9"/>
      <c r="B100" s="13"/>
      <c r="C100" s="13"/>
      <c r="D100" s="13"/>
      <c r="E100" s="13"/>
      <c r="G100" s="5"/>
      <c r="I100" s="7"/>
    </row>
    <row r="101" spans="1:9" ht="13.2">
      <c r="A101" s="9"/>
      <c r="B101" s="13"/>
      <c r="C101" s="13"/>
      <c r="D101" s="13"/>
      <c r="E101" s="13"/>
      <c r="G101" s="5"/>
      <c r="I101" s="7"/>
    </row>
    <row r="102" spans="1:9" ht="13.2">
      <c r="A102" s="9"/>
      <c r="B102" s="13"/>
      <c r="C102" s="13"/>
      <c r="D102" s="13"/>
      <c r="E102" s="13"/>
      <c r="G102" s="5"/>
      <c r="I102" s="7"/>
    </row>
    <row r="103" spans="1:9" ht="13.2">
      <c r="A103" s="9"/>
      <c r="B103" s="13"/>
      <c r="C103" s="13"/>
      <c r="D103" s="13"/>
      <c r="E103" s="13"/>
      <c r="G103" s="5"/>
      <c r="I103" s="7"/>
    </row>
    <row r="104" spans="1:9" ht="13.2">
      <c r="A104" s="9"/>
      <c r="B104" s="13"/>
      <c r="C104" s="13"/>
      <c r="D104" s="13"/>
      <c r="E104" s="13"/>
      <c r="G104" s="5"/>
      <c r="I104" s="7"/>
    </row>
    <row r="105" spans="1:9" ht="13.2">
      <c r="A105" s="9"/>
      <c r="B105" s="13"/>
      <c r="C105" s="13"/>
      <c r="D105" s="13"/>
      <c r="E105" s="13"/>
      <c r="G105" s="5"/>
      <c r="I105" s="7"/>
    </row>
    <row r="106" spans="1:9" ht="13.2">
      <c r="A106" s="9"/>
      <c r="B106" s="13"/>
      <c r="C106" s="13"/>
      <c r="D106" s="13"/>
      <c r="E106" s="13"/>
      <c r="G106" s="5"/>
      <c r="I106" s="7"/>
    </row>
    <row r="107" spans="1:9" ht="13.2">
      <c r="A107" s="9"/>
      <c r="B107" s="13"/>
      <c r="C107" s="13"/>
      <c r="D107" s="13"/>
      <c r="E107" s="13"/>
      <c r="G107" s="5"/>
      <c r="I107" s="7"/>
    </row>
    <row r="108" spans="1:9" ht="13.2">
      <c r="A108" s="9"/>
      <c r="B108" s="13"/>
      <c r="C108" s="13"/>
      <c r="D108" s="13"/>
      <c r="E108" s="13"/>
      <c r="G108" s="5"/>
      <c r="I108" s="7"/>
    </row>
    <row r="109" spans="1:9" ht="13.2">
      <c r="A109" s="9"/>
      <c r="B109" s="13"/>
      <c r="C109" s="13"/>
      <c r="D109" s="13"/>
      <c r="E109" s="13"/>
      <c r="G109" s="5"/>
      <c r="I109" s="7"/>
    </row>
    <row r="110" spans="1:9" ht="13.2">
      <c r="A110" s="9"/>
      <c r="B110" s="13"/>
      <c r="C110" s="13"/>
      <c r="D110" s="13"/>
      <c r="E110" s="13"/>
      <c r="G110" s="5"/>
      <c r="I110" s="7"/>
    </row>
    <row r="111" spans="1:9" ht="13.2">
      <c r="A111" s="9"/>
      <c r="B111" s="13"/>
      <c r="C111" s="13"/>
      <c r="D111" s="13"/>
      <c r="E111" s="13"/>
      <c r="G111" s="5"/>
      <c r="I111" s="7"/>
    </row>
    <row r="112" spans="1:9" ht="13.2">
      <c r="A112" s="9"/>
      <c r="B112" s="13"/>
      <c r="C112" s="13"/>
      <c r="D112" s="13"/>
      <c r="E112" s="13"/>
      <c r="G112" s="5"/>
      <c r="I112" s="7"/>
    </row>
    <row r="113" spans="1:9" ht="13.2">
      <c r="A113" s="9"/>
      <c r="B113" s="13"/>
      <c r="C113" s="13"/>
      <c r="D113" s="13"/>
      <c r="E113" s="13"/>
      <c r="G113" s="5"/>
      <c r="I113" s="7"/>
    </row>
    <row r="114" spans="1:9" ht="13.2">
      <c r="A114" s="9"/>
      <c r="B114" s="13"/>
      <c r="C114" s="13"/>
      <c r="D114" s="13"/>
      <c r="E114" s="13"/>
      <c r="G114" s="5"/>
      <c r="I114" s="7"/>
    </row>
    <row r="115" spans="1:9" ht="13.2">
      <c r="A115" s="9"/>
      <c r="B115" s="13"/>
      <c r="C115" s="13"/>
      <c r="D115" s="13"/>
      <c r="E115" s="13"/>
      <c r="G115" s="5"/>
      <c r="I115" s="7"/>
    </row>
    <row r="116" spans="1:9" ht="13.2">
      <c r="A116" s="9"/>
      <c r="B116" s="13"/>
      <c r="C116" s="13"/>
      <c r="D116" s="13"/>
      <c r="E116" s="13"/>
      <c r="G116" s="5"/>
      <c r="I116" s="7"/>
    </row>
    <row r="117" spans="1:9" ht="13.2">
      <c r="A117" s="9"/>
      <c r="B117" s="13"/>
      <c r="C117" s="13"/>
      <c r="D117" s="13"/>
      <c r="E117" s="13"/>
      <c r="G117" s="5"/>
      <c r="I117" s="7"/>
    </row>
    <row r="118" spans="1:9" ht="13.2">
      <c r="A118" s="9"/>
      <c r="B118" s="13"/>
      <c r="C118" s="13"/>
      <c r="D118" s="13"/>
      <c r="E118" s="13"/>
      <c r="G118" s="5"/>
      <c r="I118" s="7"/>
    </row>
    <row r="119" spans="1:9" ht="13.2">
      <c r="A119" s="9"/>
      <c r="B119" s="13"/>
      <c r="C119" s="13"/>
      <c r="D119" s="13"/>
      <c r="E119" s="13"/>
      <c r="G119" s="5"/>
      <c r="I119" s="7"/>
    </row>
    <row r="120" spans="1:9" ht="13.2">
      <c r="A120" s="9"/>
      <c r="B120" s="13"/>
      <c r="C120" s="13"/>
      <c r="D120" s="13"/>
      <c r="E120" s="13"/>
      <c r="G120" s="5"/>
      <c r="I120" s="7"/>
    </row>
    <row r="121" spans="1:9" ht="13.2">
      <c r="A121" s="9"/>
      <c r="B121" s="13"/>
      <c r="C121" s="13"/>
      <c r="D121" s="13"/>
      <c r="E121" s="13"/>
      <c r="G121" s="5"/>
      <c r="I121" s="7"/>
    </row>
    <row r="122" spans="1:9" ht="13.2">
      <c r="A122" s="9"/>
      <c r="B122" s="13"/>
      <c r="C122" s="13"/>
      <c r="D122" s="13"/>
      <c r="E122" s="13"/>
      <c r="G122" s="5"/>
      <c r="I122" s="7"/>
    </row>
    <row r="123" spans="1:9" ht="13.2">
      <c r="A123" s="9"/>
      <c r="B123" s="13"/>
      <c r="C123" s="13"/>
      <c r="D123" s="13"/>
      <c r="E123" s="13"/>
      <c r="G123" s="5"/>
      <c r="I123" s="7"/>
    </row>
    <row r="124" spans="1:9" ht="13.2">
      <c r="A124" s="9"/>
      <c r="B124" s="13"/>
      <c r="C124" s="13"/>
      <c r="D124" s="13"/>
      <c r="E124" s="13"/>
      <c r="G124" s="5"/>
      <c r="I124" s="7"/>
    </row>
    <row r="125" spans="1:9" ht="13.2">
      <c r="A125" s="9"/>
      <c r="B125" s="13"/>
      <c r="C125" s="13"/>
      <c r="D125" s="13"/>
      <c r="E125" s="13"/>
      <c r="G125" s="5"/>
      <c r="I125" s="7"/>
    </row>
    <row r="126" spans="1:9" ht="13.2">
      <c r="A126" s="9"/>
      <c r="B126" s="13"/>
      <c r="C126" s="13"/>
      <c r="D126" s="13"/>
      <c r="E126" s="13"/>
      <c r="G126" s="5"/>
      <c r="I126" s="7"/>
    </row>
    <row r="127" spans="1:9" ht="13.2">
      <c r="A127" s="9"/>
      <c r="B127" s="13"/>
      <c r="C127" s="13"/>
      <c r="D127" s="13"/>
      <c r="E127" s="13"/>
      <c r="G127" s="5"/>
      <c r="I127" s="7"/>
    </row>
    <row r="128" spans="1:9" ht="13.2">
      <c r="A128" s="9"/>
      <c r="B128" s="13"/>
      <c r="C128" s="13"/>
      <c r="D128" s="13"/>
      <c r="E128" s="13"/>
      <c r="G128" s="5"/>
      <c r="I128" s="7"/>
    </row>
    <row r="129" spans="1:9" ht="13.2">
      <c r="A129" s="9"/>
      <c r="B129" s="13"/>
      <c r="C129" s="13"/>
      <c r="D129" s="13"/>
      <c r="E129" s="13"/>
      <c r="G129" s="5"/>
      <c r="I129" s="7"/>
    </row>
    <row r="130" spans="1:9" ht="13.2">
      <c r="A130" s="9"/>
      <c r="B130" s="13"/>
      <c r="C130" s="13"/>
      <c r="D130" s="13"/>
      <c r="E130" s="13"/>
      <c r="G130" s="5"/>
      <c r="I130" s="7"/>
    </row>
    <row r="131" spans="1:9" ht="13.2">
      <c r="A131" s="9"/>
      <c r="B131" s="13"/>
      <c r="C131" s="13"/>
      <c r="D131" s="13"/>
      <c r="E131" s="13"/>
      <c r="G131" s="5"/>
      <c r="I131" s="7"/>
    </row>
    <row r="132" spans="1:9" ht="13.2">
      <c r="A132" s="9"/>
      <c r="B132" s="13"/>
      <c r="C132" s="13"/>
      <c r="D132" s="13"/>
      <c r="E132" s="13"/>
      <c r="G132" s="5"/>
      <c r="I132" s="7"/>
    </row>
    <row r="133" spans="1:9" ht="13.2">
      <c r="A133" s="9"/>
      <c r="B133" s="13"/>
      <c r="C133" s="13"/>
      <c r="D133" s="13"/>
      <c r="E133" s="13"/>
      <c r="G133" s="5"/>
      <c r="I133" s="7"/>
    </row>
    <row r="134" spans="1:9" ht="13.2">
      <c r="A134" s="9"/>
      <c r="B134" s="13"/>
      <c r="C134" s="13"/>
      <c r="D134" s="13"/>
      <c r="E134" s="13"/>
      <c r="G134" s="5"/>
      <c r="I134" s="7"/>
    </row>
    <row r="135" spans="1:9" ht="13.2">
      <c r="A135" s="9"/>
      <c r="B135" s="13"/>
      <c r="C135" s="13"/>
      <c r="D135" s="13"/>
      <c r="E135" s="13"/>
      <c r="G135" s="5"/>
      <c r="I135" s="7"/>
    </row>
    <row r="136" spans="1:9" ht="13.2">
      <c r="A136" s="9"/>
      <c r="B136" s="13"/>
      <c r="C136" s="13"/>
      <c r="D136" s="13"/>
      <c r="E136" s="13"/>
      <c r="G136" s="5"/>
      <c r="I136" s="7"/>
    </row>
    <row r="137" spans="1:9" ht="13.2">
      <c r="A137" s="9"/>
      <c r="B137" s="13"/>
      <c r="C137" s="13"/>
      <c r="D137" s="13"/>
      <c r="E137" s="13"/>
      <c r="G137" s="5"/>
      <c r="I137" s="7"/>
    </row>
    <row r="138" spans="1:9" ht="13.2">
      <c r="A138" s="9"/>
      <c r="B138" s="13"/>
      <c r="C138" s="13"/>
      <c r="D138" s="13"/>
      <c r="E138" s="13"/>
      <c r="G138" s="5"/>
      <c r="I138" s="7"/>
    </row>
    <row r="139" spans="1:9" ht="13.2">
      <c r="A139" s="9"/>
      <c r="B139" s="13"/>
      <c r="C139" s="13"/>
      <c r="D139" s="13"/>
      <c r="E139" s="13"/>
      <c r="G139" s="5"/>
      <c r="I139" s="7"/>
    </row>
    <row r="140" spans="1:9" ht="13.2">
      <c r="A140" s="9"/>
      <c r="B140" s="13"/>
      <c r="C140" s="13"/>
      <c r="D140" s="13"/>
      <c r="E140" s="13"/>
      <c r="G140" s="5"/>
      <c r="I140" s="7"/>
    </row>
    <row r="141" spans="1:9" ht="13.2">
      <c r="A141" s="9"/>
      <c r="B141" s="13"/>
      <c r="C141" s="13"/>
      <c r="D141" s="13"/>
      <c r="E141" s="13"/>
      <c r="G141" s="5"/>
      <c r="I141" s="7"/>
    </row>
    <row r="142" spans="1:9" ht="13.2">
      <c r="A142" s="9"/>
      <c r="B142" s="13"/>
      <c r="C142" s="13"/>
      <c r="D142" s="13"/>
      <c r="E142" s="13"/>
      <c r="G142" s="5"/>
      <c r="I142" s="7"/>
    </row>
    <row r="143" spans="1:9" ht="13.2">
      <c r="A143" s="9"/>
      <c r="B143" s="13"/>
      <c r="C143" s="13"/>
      <c r="D143" s="13"/>
      <c r="E143" s="13"/>
      <c r="G143" s="5"/>
      <c r="I143" s="7"/>
    </row>
    <row r="144" spans="1:9" ht="13.2">
      <c r="A144" s="9"/>
      <c r="B144" s="13"/>
      <c r="C144" s="13"/>
      <c r="D144" s="13"/>
      <c r="E144" s="13"/>
      <c r="G144" s="5"/>
      <c r="I144" s="7"/>
    </row>
    <row r="145" spans="1:9" ht="13.2">
      <c r="A145" s="9"/>
      <c r="B145" s="13"/>
      <c r="C145" s="13"/>
      <c r="D145" s="13"/>
      <c r="E145" s="13"/>
      <c r="G145" s="5"/>
      <c r="I145" s="7"/>
    </row>
    <row r="146" spans="1:9" ht="13.2">
      <c r="A146" s="9"/>
      <c r="B146" s="13"/>
      <c r="C146" s="13"/>
      <c r="D146" s="13"/>
      <c r="E146" s="13"/>
      <c r="G146" s="5"/>
      <c r="I146" s="7"/>
    </row>
    <row r="147" spans="1:9" ht="13.2">
      <c r="A147" s="9"/>
      <c r="B147" s="13"/>
      <c r="C147" s="13"/>
      <c r="D147" s="13"/>
      <c r="E147" s="13"/>
      <c r="G147" s="5"/>
      <c r="I147" s="7"/>
    </row>
    <row r="148" spans="1:9" ht="13.2">
      <c r="A148" s="9"/>
      <c r="B148" s="13"/>
      <c r="C148" s="13"/>
      <c r="D148" s="13"/>
      <c r="E148" s="13"/>
      <c r="G148" s="5"/>
      <c r="I148" s="7"/>
    </row>
    <row r="149" spans="1:9" ht="13.2">
      <c r="A149" s="9"/>
      <c r="B149" s="13"/>
      <c r="C149" s="13"/>
      <c r="D149" s="13"/>
      <c r="E149" s="13"/>
      <c r="G149" s="5"/>
      <c r="I149" s="7"/>
    </row>
    <row r="150" spans="1:9" ht="13.2">
      <c r="A150" s="9"/>
      <c r="B150" s="13"/>
      <c r="C150" s="13"/>
      <c r="D150" s="13"/>
      <c r="E150" s="13"/>
      <c r="G150" s="5"/>
      <c r="I150" s="7"/>
    </row>
    <row r="151" spans="1:9" ht="13.2">
      <c r="A151" s="9"/>
      <c r="B151" s="13"/>
      <c r="C151" s="13"/>
      <c r="D151" s="13"/>
      <c r="E151" s="13"/>
      <c r="G151" s="5"/>
      <c r="I151" s="7"/>
    </row>
    <row r="152" spans="1:9" ht="13.2">
      <c r="A152" s="9"/>
      <c r="B152" s="13"/>
      <c r="C152" s="13"/>
      <c r="D152" s="13"/>
      <c r="E152" s="13"/>
      <c r="G152" s="5"/>
      <c r="I152" s="7"/>
    </row>
    <row r="153" spans="1:9" ht="13.2">
      <c r="A153" s="9"/>
      <c r="B153" s="13"/>
      <c r="C153" s="13"/>
      <c r="D153" s="13"/>
      <c r="E153" s="13"/>
      <c r="G153" s="5"/>
      <c r="I153" s="7"/>
    </row>
    <row r="154" spans="1:9" ht="13.2">
      <c r="A154" s="9"/>
      <c r="B154" s="13"/>
      <c r="C154" s="13"/>
      <c r="D154" s="13"/>
      <c r="E154" s="13"/>
      <c r="G154" s="5"/>
      <c r="I154" s="7"/>
    </row>
    <row r="155" spans="1:9" ht="13.2">
      <c r="A155" s="9"/>
      <c r="B155" s="13"/>
      <c r="C155" s="13"/>
      <c r="D155" s="13"/>
      <c r="E155" s="13"/>
      <c r="G155" s="5"/>
      <c r="I155" s="7"/>
    </row>
    <row r="156" spans="1:9" ht="13.2">
      <c r="A156" s="9"/>
      <c r="B156" s="13"/>
      <c r="C156" s="13"/>
      <c r="D156" s="13"/>
      <c r="E156" s="13"/>
      <c r="G156" s="5"/>
      <c r="I156" s="7"/>
    </row>
    <row r="157" spans="1:9" ht="13.2">
      <c r="A157" s="9"/>
      <c r="B157" s="13"/>
      <c r="C157" s="13"/>
      <c r="D157" s="13"/>
      <c r="E157" s="13"/>
      <c r="G157" s="5"/>
      <c r="I157" s="7"/>
    </row>
    <row r="158" spans="1:9" ht="13.2">
      <c r="A158" s="9"/>
      <c r="B158" s="13"/>
      <c r="C158" s="13"/>
      <c r="D158" s="13"/>
      <c r="E158" s="13"/>
      <c r="G158" s="5"/>
      <c r="I158" s="7"/>
    </row>
    <row r="159" spans="1:9" ht="13.2">
      <c r="A159" s="9"/>
      <c r="B159" s="13"/>
      <c r="C159" s="13"/>
      <c r="D159" s="13"/>
      <c r="E159" s="13"/>
      <c r="G159" s="5"/>
      <c r="I159" s="7"/>
    </row>
    <row r="160" spans="1:9" ht="13.2">
      <c r="A160" s="9"/>
      <c r="B160" s="13"/>
      <c r="C160" s="13"/>
      <c r="D160" s="13"/>
      <c r="E160" s="13"/>
      <c r="G160" s="5"/>
      <c r="I160" s="7"/>
    </row>
    <row r="161" spans="1:9" ht="13.2">
      <c r="A161" s="9"/>
      <c r="B161" s="13"/>
      <c r="C161" s="13"/>
      <c r="D161" s="13"/>
      <c r="E161" s="13"/>
      <c r="G161" s="5"/>
      <c r="I161" s="7"/>
    </row>
    <row r="162" spans="1:9" ht="13.2">
      <c r="A162" s="9"/>
      <c r="B162" s="13"/>
      <c r="C162" s="13"/>
      <c r="D162" s="13"/>
      <c r="E162" s="13"/>
      <c r="G162" s="5"/>
      <c r="I162" s="7"/>
    </row>
    <row r="163" spans="1:9" ht="13.2">
      <c r="A163" s="9"/>
      <c r="B163" s="13"/>
      <c r="C163" s="13"/>
      <c r="D163" s="13"/>
      <c r="E163" s="13"/>
      <c r="G163" s="5"/>
      <c r="I163" s="7"/>
    </row>
    <row r="164" spans="1:9" ht="13.2">
      <c r="A164" s="9"/>
      <c r="B164" s="13"/>
      <c r="C164" s="13"/>
      <c r="D164" s="13"/>
      <c r="E164" s="13"/>
      <c r="G164" s="5"/>
      <c r="I164" s="7"/>
    </row>
    <row r="165" spans="1:9" ht="13.2">
      <c r="A165" s="9"/>
      <c r="B165" s="13"/>
      <c r="C165" s="13"/>
      <c r="D165" s="13"/>
      <c r="E165" s="13"/>
      <c r="G165" s="5"/>
      <c r="I165" s="7"/>
    </row>
    <row r="166" spans="1:9" ht="13.2">
      <c r="A166" s="9"/>
      <c r="B166" s="13"/>
      <c r="C166" s="13"/>
      <c r="D166" s="13"/>
      <c r="E166" s="13"/>
      <c r="G166" s="5"/>
      <c r="I166" s="7"/>
    </row>
    <row r="167" spans="1:9" ht="13.2">
      <c r="A167" s="9"/>
      <c r="B167" s="13"/>
      <c r="C167" s="13"/>
      <c r="D167" s="13"/>
      <c r="E167" s="13"/>
      <c r="G167" s="5"/>
      <c r="I167" s="7"/>
    </row>
    <row r="168" spans="1:9" ht="13.2">
      <c r="A168" s="9"/>
      <c r="B168" s="13"/>
      <c r="C168" s="13"/>
      <c r="D168" s="13"/>
      <c r="E168" s="13"/>
      <c r="G168" s="5"/>
      <c r="I168" s="7"/>
    </row>
    <row r="169" spans="1:9" ht="13.2">
      <c r="A169" s="9"/>
      <c r="B169" s="13"/>
      <c r="C169" s="13"/>
      <c r="D169" s="13"/>
      <c r="E169" s="13"/>
      <c r="G169" s="5"/>
      <c r="I169" s="7"/>
    </row>
    <row r="170" spans="1:9" ht="13.2">
      <c r="A170" s="9"/>
      <c r="B170" s="13"/>
      <c r="C170" s="13"/>
      <c r="D170" s="13"/>
      <c r="E170" s="13"/>
      <c r="G170" s="5"/>
      <c r="I170" s="7"/>
    </row>
    <row r="171" spans="1:9" ht="13.2">
      <c r="A171" s="9"/>
      <c r="B171" s="13"/>
      <c r="C171" s="13"/>
      <c r="D171" s="13"/>
      <c r="E171" s="13"/>
      <c r="G171" s="5"/>
      <c r="I171" s="7"/>
    </row>
    <row r="172" spans="1:9" ht="13.2">
      <c r="A172" s="9"/>
      <c r="B172" s="13"/>
      <c r="C172" s="13"/>
      <c r="D172" s="13"/>
      <c r="E172" s="13"/>
      <c r="G172" s="5"/>
      <c r="I172" s="7"/>
    </row>
    <row r="173" spans="1:9" ht="13.2">
      <c r="A173" s="9"/>
      <c r="B173" s="13"/>
      <c r="C173" s="13"/>
      <c r="D173" s="13"/>
      <c r="E173" s="13"/>
      <c r="G173" s="5"/>
      <c r="I173" s="7"/>
    </row>
    <row r="174" spans="1:9" ht="13.2">
      <c r="A174" s="9"/>
      <c r="B174" s="13"/>
      <c r="C174" s="13"/>
      <c r="D174" s="13"/>
      <c r="E174" s="13"/>
      <c r="G174" s="5"/>
      <c r="I174" s="7"/>
    </row>
    <row r="175" spans="1:9" ht="13.2">
      <c r="A175" s="9"/>
      <c r="B175" s="13"/>
      <c r="C175" s="13"/>
      <c r="D175" s="13"/>
      <c r="E175" s="13"/>
      <c r="G175" s="5"/>
      <c r="I175" s="7"/>
    </row>
    <row r="176" spans="1:9" ht="13.2">
      <c r="A176" s="9"/>
      <c r="B176" s="13"/>
      <c r="C176" s="13"/>
      <c r="D176" s="13"/>
      <c r="E176" s="13"/>
      <c r="G176" s="5"/>
      <c r="I176" s="7"/>
    </row>
    <row r="177" spans="1:9" ht="13.2">
      <c r="A177" s="9"/>
      <c r="B177" s="13"/>
      <c r="C177" s="13"/>
      <c r="D177" s="13"/>
      <c r="E177" s="13"/>
      <c r="G177" s="5"/>
      <c r="I177" s="7"/>
    </row>
    <row r="178" spans="1:9" ht="13.2">
      <c r="A178" s="9"/>
      <c r="B178" s="13"/>
      <c r="C178" s="13"/>
      <c r="D178" s="13"/>
      <c r="E178" s="13"/>
      <c r="G178" s="5"/>
      <c r="I178" s="7"/>
    </row>
    <row r="179" spans="1:9" ht="13.2">
      <c r="A179" s="9"/>
      <c r="B179" s="13"/>
      <c r="C179" s="13"/>
      <c r="D179" s="13"/>
      <c r="E179" s="13"/>
      <c r="G179" s="5"/>
      <c r="I179" s="7"/>
    </row>
    <row r="180" spans="1:9" ht="13.2">
      <c r="A180" s="9"/>
      <c r="B180" s="13"/>
      <c r="C180" s="13"/>
      <c r="D180" s="13"/>
      <c r="E180" s="13"/>
      <c r="G180" s="5"/>
      <c r="I180" s="7"/>
    </row>
    <row r="181" spans="1:9" ht="13.2">
      <c r="A181" s="9"/>
      <c r="B181" s="13"/>
      <c r="C181" s="13"/>
      <c r="D181" s="13"/>
      <c r="E181" s="13"/>
      <c r="G181" s="5"/>
      <c r="I181" s="7"/>
    </row>
    <row r="182" spans="1:9" ht="13.2">
      <c r="A182" s="9"/>
      <c r="B182" s="13"/>
      <c r="C182" s="13"/>
      <c r="D182" s="13"/>
      <c r="E182" s="13"/>
      <c r="G182" s="5"/>
      <c r="I182" s="7"/>
    </row>
    <row r="183" spans="1:9" ht="13.2">
      <c r="A183" s="9"/>
      <c r="B183" s="13"/>
      <c r="C183" s="13"/>
      <c r="D183" s="13"/>
      <c r="E183" s="13"/>
      <c r="G183" s="5"/>
      <c r="I183" s="7"/>
    </row>
    <row r="184" spans="1:9" ht="13.2">
      <c r="A184" s="9"/>
      <c r="B184" s="13"/>
      <c r="C184" s="13"/>
      <c r="D184" s="13"/>
      <c r="E184" s="13"/>
      <c r="G184" s="5"/>
      <c r="I184" s="7"/>
    </row>
    <row r="185" spans="1:9" ht="13.2">
      <c r="A185" s="9"/>
      <c r="B185" s="13"/>
      <c r="C185" s="13"/>
      <c r="D185" s="13"/>
      <c r="E185" s="13"/>
      <c r="G185" s="5"/>
      <c r="I185" s="7"/>
    </row>
    <row r="186" spans="1:9" ht="13.2">
      <c r="A186" s="9"/>
      <c r="B186" s="13"/>
      <c r="C186" s="13"/>
      <c r="D186" s="13"/>
      <c r="E186" s="13"/>
      <c r="G186" s="5"/>
      <c r="I186" s="7"/>
    </row>
    <row r="187" spans="1:9" ht="13.2">
      <c r="A187" s="9"/>
      <c r="B187" s="13"/>
      <c r="C187" s="13"/>
      <c r="D187" s="13"/>
      <c r="E187" s="13"/>
      <c r="G187" s="5"/>
      <c r="I187" s="7"/>
    </row>
    <row r="188" spans="1:9" ht="13.2">
      <c r="A188" s="9"/>
      <c r="B188" s="13"/>
      <c r="C188" s="13"/>
      <c r="D188" s="13"/>
      <c r="E188" s="13"/>
      <c r="G188" s="5"/>
      <c r="I188" s="7"/>
    </row>
    <row r="189" spans="1:9" ht="13.2">
      <c r="A189" s="9"/>
      <c r="B189" s="13"/>
      <c r="C189" s="13"/>
      <c r="D189" s="13"/>
      <c r="E189" s="13"/>
      <c r="G189" s="5"/>
      <c r="I189" s="7"/>
    </row>
    <row r="190" spans="1:9" ht="13.2">
      <c r="A190" s="9"/>
      <c r="B190" s="13"/>
      <c r="C190" s="13"/>
      <c r="D190" s="13"/>
      <c r="E190" s="13"/>
      <c r="G190" s="5"/>
      <c r="I190" s="7"/>
    </row>
    <row r="191" spans="1:9" ht="13.2">
      <c r="A191" s="9"/>
      <c r="B191" s="13"/>
      <c r="C191" s="13"/>
      <c r="D191" s="13"/>
      <c r="E191" s="13"/>
      <c r="G191" s="5"/>
      <c r="I191" s="7"/>
    </row>
    <row r="192" spans="1:9" ht="13.2">
      <c r="A192" s="9"/>
      <c r="B192" s="13"/>
      <c r="C192" s="13"/>
      <c r="D192" s="13"/>
      <c r="E192" s="13"/>
      <c r="G192" s="5"/>
      <c r="I192" s="7"/>
    </row>
    <row r="193" spans="1:9" ht="13.2">
      <c r="A193" s="9"/>
      <c r="B193" s="13"/>
      <c r="C193" s="13"/>
      <c r="D193" s="13"/>
      <c r="E193" s="13"/>
      <c r="G193" s="5"/>
      <c r="I193" s="7"/>
    </row>
    <row r="194" spans="1:9" ht="13.2">
      <c r="A194" s="9"/>
      <c r="B194" s="13"/>
      <c r="C194" s="13"/>
      <c r="D194" s="13"/>
      <c r="E194" s="13"/>
      <c r="G194" s="5"/>
      <c r="I194" s="7"/>
    </row>
    <row r="195" spans="1:9" ht="13.2">
      <c r="A195" s="9"/>
      <c r="B195" s="13"/>
      <c r="C195" s="13"/>
      <c r="D195" s="13"/>
      <c r="E195" s="13"/>
      <c r="G195" s="5"/>
      <c r="I195" s="7"/>
    </row>
    <row r="196" spans="1:9" ht="13.2">
      <c r="A196" s="9"/>
      <c r="B196" s="13"/>
      <c r="C196" s="13"/>
      <c r="D196" s="13"/>
      <c r="E196" s="13"/>
      <c r="G196" s="5"/>
      <c r="I196" s="7"/>
    </row>
    <row r="197" spans="1:9" ht="13.2">
      <c r="A197" s="9"/>
      <c r="B197" s="13"/>
      <c r="C197" s="13"/>
      <c r="D197" s="13"/>
      <c r="E197" s="13"/>
      <c r="G197" s="5"/>
      <c r="I197" s="7"/>
    </row>
    <row r="198" spans="1:9" ht="13.2">
      <c r="A198" s="9"/>
      <c r="B198" s="13"/>
      <c r="C198" s="13"/>
      <c r="D198" s="13"/>
      <c r="E198" s="13"/>
      <c r="G198" s="5"/>
      <c r="I198" s="7"/>
    </row>
    <row r="199" spans="1:9" ht="13.2">
      <c r="A199" s="9"/>
      <c r="B199" s="13"/>
      <c r="C199" s="13"/>
      <c r="D199" s="13"/>
      <c r="E199" s="13"/>
      <c r="G199" s="5"/>
      <c r="I199" s="7"/>
    </row>
    <row r="200" spans="1:9" ht="13.2">
      <c r="A200" s="9"/>
      <c r="B200" s="13"/>
      <c r="C200" s="13"/>
      <c r="D200" s="13"/>
      <c r="E200" s="13"/>
      <c r="G200" s="5"/>
      <c r="I200" s="7"/>
    </row>
    <row r="201" spans="1:9" ht="13.2">
      <c r="A201" s="9"/>
      <c r="B201" s="13"/>
      <c r="C201" s="13"/>
      <c r="D201" s="13"/>
      <c r="E201" s="13"/>
      <c r="G201" s="5"/>
      <c r="I201" s="7"/>
    </row>
    <row r="202" spans="1:9" ht="13.2">
      <c r="A202" s="9"/>
      <c r="B202" s="13"/>
      <c r="C202" s="13"/>
      <c r="D202" s="13"/>
      <c r="E202" s="13"/>
      <c r="G202" s="5"/>
      <c r="I202" s="7"/>
    </row>
    <row r="203" spans="1:9" ht="13.2">
      <c r="A203" s="9"/>
      <c r="B203" s="13"/>
      <c r="C203" s="13"/>
      <c r="D203" s="13"/>
      <c r="E203" s="13"/>
      <c r="G203" s="5"/>
      <c r="I203" s="7"/>
    </row>
    <row r="204" spans="1:9" ht="13.2">
      <c r="A204" s="9"/>
      <c r="B204" s="13"/>
      <c r="C204" s="13"/>
      <c r="D204" s="13"/>
      <c r="E204" s="13"/>
      <c r="G204" s="5"/>
      <c r="I204" s="7"/>
    </row>
    <row r="205" spans="1:9" ht="13.2">
      <c r="A205" s="9"/>
      <c r="B205" s="13"/>
      <c r="C205" s="13"/>
      <c r="D205" s="13"/>
      <c r="E205" s="13"/>
      <c r="G205" s="5"/>
      <c r="I205" s="7"/>
    </row>
    <row r="206" spans="1:9" ht="13.2">
      <c r="A206" s="9"/>
      <c r="B206" s="13"/>
      <c r="C206" s="13"/>
      <c r="D206" s="13"/>
      <c r="E206" s="13"/>
      <c r="G206" s="5"/>
      <c r="I206" s="7"/>
    </row>
    <row r="207" spans="1:9" ht="13.2">
      <c r="A207" s="9"/>
      <c r="B207" s="13"/>
      <c r="C207" s="13"/>
      <c r="D207" s="13"/>
      <c r="E207" s="13"/>
      <c r="G207" s="5"/>
      <c r="I207" s="7"/>
    </row>
    <row r="208" spans="1:9" ht="13.2">
      <c r="A208" s="9"/>
      <c r="B208" s="13"/>
      <c r="C208" s="13"/>
      <c r="D208" s="13"/>
      <c r="E208" s="13"/>
      <c r="G208" s="5"/>
      <c r="I208" s="7"/>
    </row>
    <row r="209" spans="1:9" ht="13.2">
      <c r="A209" s="9"/>
      <c r="B209" s="13"/>
      <c r="C209" s="13"/>
      <c r="D209" s="13"/>
      <c r="E209" s="13"/>
      <c r="G209" s="5"/>
      <c r="I209" s="7"/>
    </row>
    <row r="210" spans="1:9" ht="13.2">
      <c r="A210" s="9"/>
      <c r="B210" s="13"/>
      <c r="C210" s="13"/>
      <c r="D210" s="13"/>
      <c r="E210" s="13"/>
      <c r="G210" s="5"/>
      <c r="I210" s="7"/>
    </row>
    <row r="211" spans="1:9" ht="13.2">
      <c r="A211" s="9"/>
      <c r="B211" s="13"/>
      <c r="C211" s="13"/>
      <c r="D211" s="13"/>
      <c r="E211" s="13"/>
      <c r="G211" s="5"/>
      <c r="I211" s="7"/>
    </row>
    <row r="212" spans="1:9" ht="13.2">
      <c r="A212" s="9"/>
      <c r="B212" s="13"/>
      <c r="C212" s="13"/>
      <c r="D212" s="13"/>
      <c r="E212" s="13"/>
      <c r="G212" s="5"/>
      <c r="I212" s="7"/>
    </row>
    <row r="213" spans="1:9" ht="13.2">
      <c r="A213" s="9"/>
      <c r="B213" s="13"/>
      <c r="C213" s="13"/>
      <c r="D213" s="13"/>
      <c r="E213" s="13"/>
      <c r="G213" s="5"/>
      <c r="I213" s="7"/>
    </row>
    <row r="214" spans="1:9" ht="13.2">
      <c r="A214" s="9"/>
      <c r="B214" s="13"/>
      <c r="C214" s="13"/>
      <c r="D214" s="13"/>
      <c r="E214" s="13"/>
      <c r="G214" s="5"/>
      <c r="I214" s="7"/>
    </row>
    <row r="215" spans="1:9" ht="13.2">
      <c r="A215" s="9"/>
      <c r="B215" s="13"/>
      <c r="C215" s="13"/>
      <c r="D215" s="13"/>
      <c r="E215" s="13"/>
      <c r="G215" s="5"/>
      <c r="I215" s="7"/>
    </row>
    <row r="216" spans="1:9" ht="13.2">
      <c r="A216" s="9"/>
      <c r="B216" s="13"/>
      <c r="C216" s="13"/>
      <c r="D216" s="13"/>
      <c r="E216" s="13"/>
      <c r="G216" s="5"/>
      <c r="I216" s="7"/>
    </row>
    <row r="217" spans="1:9" ht="13.2">
      <c r="A217" s="9"/>
      <c r="B217" s="13"/>
      <c r="C217" s="13"/>
      <c r="D217" s="13"/>
      <c r="E217" s="13"/>
      <c r="G217" s="5"/>
      <c r="I217" s="7"/>
    </row>
    <row r="218" spans="1:9" ht="13.2">
      <c r="A218" s="9"/>
      <c r="B218" s="13"/>
      <c r="C218" s="13"/>
      <c r="D218" s="13"/>
      <c r="E218" s="13"/>
      <c r="G218" s="5"/>
      <c r="I218" s="7"/>
    </row>
    <row r="219" spans="1:9" ht="13.2">
      <c r="A219" s="9"/>
      <c r="B219" s="13"/>
      <c r="C219" s="13"/>
      <c r="D219" s="13"/>
      <c r="E219" s="13"/>
      <c r="G219" s="5"/>
      <c r="I219" s="7"/>
    </row>
    <row r="220" spans="1:9" ht="13.2">
      <c r="A220" s="9"/>
      <c r="B220" s="13"/>
      <c r="C220" s="13"/>
      <c r="D220" s="13"/>
      <c r="E220" s="13"/>
      <c r="G220" s="5"/>
      <c r="I220" s="7"/>
    </row>
    <row r="221" spans="1:9" ht="13.2">
      <c r="A221" s="9"/>
      <c r="B221" s="13"/>
      <c r="C221" s="13"/>
      <c r="D221" s="13"/>
      <c r="E221" s="13"/>
      <c r="G221" s="5"/>
      <c r="I221" s="7"/>
    </row>
    <row r="222" spans="1:9" ht="13.2">
      <c r="A222" s="9"/>
      <c r="B222" s="13"/>
      <c r="C222" s="13"/>
      <c r="D222" s="13"/>
      <c r="E222" s="13"/>
      <c r="G222" s="5"/>
      <c r="I222" s="7"/>
    </row>
    <row r="223" spans="1:9" ht="13.2">
      <c r="A223" s="9"/>
      <c r="B223" s="13"/>
      <c r="C223" s="13"/>
      <c r="D223" s="13"/>
      <c r="E223" s="13"/>
      <c r="G223" s="5"/>
      <c r="I223" s="7"/>
    </row>
    <row r="224" spans="1:9" ht="13.2">
      <c r="A224" s="9"/>
      <c r="B224" s="13"/>
      <c r="C224" s="13"/>
      <c r="D224" s="13"/>
      <c r="E224" s="13"/>
      <c r="G224" s="5"/>
      <c r="I224" s="7"/>
    </row>
    <row r="225" spans="1:9" ht="13.2">
      <c r="A225" s="9"/>
      <c r="B225" s="13"/>
      <c r="C225" s="13"/>
      <c r="D225" s="13"/>
      <c r="E225" s="13"/>
      <c r="G225" s="5"/>
      <c r="I225" s="7"/>
    </row>
    <row r="226" spans="1:9" ht="13.2">
      <c r="A226" s="9"/>
      <c r="B226" s="13"/>
      <c r="C226" s="13"/>
      <c r="D226" s="13"/>
      <c r="E226" s="13"/>
      <c r="G226" s="5"/>
      <c r="I226" s="7"/>
    </row>
    <row r="227" spans="1:9" ht="13.2">
      <c r="A227" s="9"/>
      <c r="B227" s="13"/>
      <c r="C227" s="13"/>
      <c r="D227" s="13"/>
      <c r="E227" s="13"/>
      <c r="G227" s="5"/>
      <c r="I227" s="7"/>
    </row>
    <row r="228" spans="1:9" ht="13.2">
      <c r="A228" s="9"/>
      <c r="B228" s="13"/>
      <c r="C228" s="13"/>
      <c r="D228" s="13"/>
      <c r="E228" s="13"/>
      <c r="G228" s="5"/>
      <c r="I228" s="7"/>
    </row>
    <row r="229" spans="1:9" ht="13.2">
      <c r="A229" s="9"/>
      <c r="B229" s="13"/>
      <c r="C229" s="13"/>
      <c r="D229" s="13"/>
      <c r="E229" s="13"/>
      <c r="G229" s="5"/>
      <c r="I229" s="7"/>
    </row>
    <row r="230" spans="1:9" ht="13.2">
      <c r="A230" s="9"/>
      <c r="B230" s="13"/>
      <c r="C230" s="13"/>
      <c r="D230" s="13"/>
      <c r="E230" s="13"/>
      <c r="G230" s="5"/>
      <c r="I230" s="7"/>
    </row>
    <row r="231" spans="1:9" ht="13.2">
      <c r="A231" s="9"/>
      <c r="B231" s="13"/>
      <c r="C231" s="13"/>
      <c r="D231" s="13"/>
      <c r="E231" s="13"/>
      <c r="G231" s="5"/>
      <c r="I231" s="7"/>
    </row>
    <row r="232" spans="1:9" ht="13.2">
      <c r="A232" s="9"/>
      <c r="B232" s="13"/>
      <c r="C232" s="13"/>
      <c r="D232" s="13"/>
      <c r="E232" s="13"/>
      <c r="G232" s="5"/>
      <c r="I232" s="7"/>
    </row>
    <row r="233" spans="1:9" ht="13.2">
      <c r="A233" s="9"/>
      <c r="B233" s="13"/>
      <c r="C233" s="13"/>
      <c r="D233" s="13"/>
      <c r="E233" s="13"/>
      <c r="G233" s="5"/>
      <c r="I233" s="7"/>
    </row>
    <row r="234" spans="1:9" ht="13.2">
      <c r="A234" s="9"/>
      <c r="B234" s="13"/>
      <c r="C234" s="13"/>
      <c r="D234" s="13"/>
      <c r="E234" s="13"/>
      <c r="G234" s="5"/>
      <c r="I234" s="7"/>
    </row>
    <row r="235" spans="1:9" ht="13.2">
      <c r="A235" s="9"/>
      <c r="B235" s="13"/>
      <c r="C235" s="13"/>
      <c r="D235" s="13"/>
      <c r="E235" s="13"/>
      <c r="G235" s="5"/>
      <c r="I235" s="7"/>
    </row>
    <row r="236" spans="1:9" ht="13.2">
      <c r="A236" s="9"/>
      <c r="B236" s="13"/>
      <c r="C236" s="13"/>
      <c r="D236" s="13"/>
      <c r="E236" s="13"/>
      <c r="G236" s="5"/>
      <c r="I236" s="7"/>
    </row>
    <row r="237" spans="1:9" ht="13.2">
      <c r="A237" s="9"/>
      <c r="B237" s="13"/>
      <c r="C237" s="13"/>
      <c r="D237" s="13"/>
      <c r="E237" s="13"/>
      <c r="G237" s="5"/>
      <c r="I237" s="7"/>
    </row>
    <row r="238" spans="1:9" ht="13.2">
      <c r="A238" s="9"/>
      <c r="B238" s="13"/>
      <c r="C238" s="13"/>
      <c r="D238" s="13"/>
      <c r="E238" s="13"/>
      <c r="G238" s="5"/>
      <c r="I238" s="7"/>
    </row>
    <row r="239" spans="1:9" ht="13.2">
      <c r="A239" s="9"/>
      <c r="B239" s="13"/>
      <c r="C239" s="13"/>
      <c r="D239" s="13"/>
      <c r="E239" s="13"/>
      <c r="G239" s="5"/>
      <c r="I239" s="7"/>
    </row>
    <row r="240" spans="1:9" ht="13.2">
      <c r="A240" s="9"/>
      <c r="B240" s="13"/>
      <c r="C240" s="13"/>
      <c r="D240" s="13"/>
      <c r="E240" s="13"/>
      <c r="G240" s="5"/>
      <c r="I240" s="7"/>
    </row>
    <row r="241" spans="1:9" ht="13.2">
      <c r="A241" s="9"/>
      <c r="B241" s="13"/>
      <c r="C241" s="13"/>
      <c r="D241" s="13"/>
      <c r="E241" s="13"/>
      <c r="G241" s="5"/>
      <c r="I241" s="7"/>
    </row>
    <row r="242" spans="1:9" ht="13.2">
      <c r="A242" s="9"/>
      <c r="B242" s="13"/>
      <c r="C242" s="13"/>
      <c r="D242" s="13"/>
      <c r="E242" s="13"/>
      <c r="G242" s="5"/>
      <c r="I242" s="7"/>
    </row>
    <row r="243" spans="1:9" ht="13.2">
      <c r="A243" s="9"/>
      <c r="B243" s="13"/>
      <c r="C243" s="13"/>
      <c r="D243" s="13"/>
      <c r="E243" s="13"/>
      <c r="G243" s="5"/>
      <c r="I243" s="7"/>
    </row>
    <row r="244" spans="1:9" ht="13.2">
      <c r="A244" s="9"/>
      <c r="B244" s="13"/>
      <c r="C244" s="13"/>
      <c r="D244" s="13"/>
      <c r="E244" s="13"/>
      <c r="G244" s="5"/>
      <c r="I244" s="7"/>
    </row>
    <row r="245" spans="1:9" ht="13.2">
      <c r="A245" s="9"/>
      <c r="B245" s="13"/>
      <c r="C245" s="13"/>
      <c r="D245" s="13"/>
      <c r="E245" s="13"/>
      <c r="G245" s="5"/>
      <c r="I245" s="7"/>
    </row>
    <row r="246" spans="1:9" ht="13.2">
      <c r="A246" s="9"/>
      <c r="B246" s="13"/>
      <c r="C246" s="13"/>
      <c r="D246" s="13"/>
      <c r="E246" s="13"/>
      <c r="G246" s="5"/>
      <c r="I246" s="7"/>
    </row>
    <row r="247" spans="1:9" ht="13.2">
      <c r="A247" s="9"/>
      <c r="B247" s="13"/>
      <c r="C247" s="13"/>
      <c r="D247" s="13"/>
      <c r="E247" s="13"/>
      <c r="G247" s="5"/>
      <c r="I247" s="7"/>
    </row>
    <row r="248" spans="1:9" ht="13.2">
      <c r="A248" s="9"/>
      <c r="B248" s="13"/>
      <c r="C248" s="13"/>
      <c r="D248" s="13"/>
      <c r="E248" s="13"/>
      <c r="G248" s="5"/>
      <c r="I248" s="7"/>
    </row>
    <row r="249" spans="1:9" ht="13.2">
      <c r="A249" s="9"/>
      <c r="B249" s="13"/>
      <c r="C249" s="13"/>
      <c r="D249" s="13"/>
      <c r="E249" s="13"/>
      <c r="G249" s="5"/>
      <c r="I249" s="7"/>
    </row>
    <row r="250" spans="1:9" ht="13.2">
      <c r="A250" s="9"/>
      <c r="B250" s="13"/>
      <c r="C250" s="13"/>
      <c r="D250" s="13"/>
      <c r="E250" s="13"/>
      <c r="G250" s="5"/>
      <c r="I250" s="7"/>
    </row>
    <row r="251" spans="1:9" ht="13.2">
      <c r="A251" s="9"/>
      <c r="B251" s="13"/>
      <c r="C251" s="13"/>
      <c r="D251" s="13"/>
      <c r="E251" s="13"/>
      <c r="G251" s="5"/>
      <c r="I251" s="7"/>
    </row>
    <row r="252" spans="1:9" ht="13.2">
      <c r="A252" s="9"/>
      <c r="B252" s="13"/>
      <c r="C252" s="13"/>
      <c r="D252" s="13"/>
      <c r="E252" s="13"/>
      <c r="G252" s="5"/>
      <c r="I252" s="7"/>
    </row>
    <row r="253" spans="1:9" ht="13.2">
      <c r="A253" s="9"/>
      <c r="B253" s="13"/>
      <c r="C253" s="13"/>
      <c r="D253" s="13"/>
      <c r="E253" s="13"/>
      <c r="G253" s="5"/>
      <c r="I253" s="7"/>
    </row>
    <row r="254" spans="1:9" ht="13.2">
      <c r="A254" s="9"/>
      <c r="B254" s="13"/>
      <c r="C254" s="13"/>
      <c r="D254" s="13"/>
      <c r="E254" s="13"/>
      <c r="G254" s="5"/>
      <c r="I254" s="7"/>
    </row>
    <row r="255" spans="1:9" ht="13.2">
      <c r="A255" s="9"/>
      <c r="B255" s="13"/>
      <c r="C255" s="13"/>
      <c r="D255" s="13"/>
      <c r="E255" s="13"/>
      <c r="G255" s="5"/>
      <c r="I255" s="7"/>
    </row>
    <row r="256" spans="1:9" ht="13.2">
      <c r="A256" s="9"/>
      <c r="B256" s="13"/>
      <c r="C256" s="13"/>
      <c r="D256" s="13"/>
      <c r="E256" s="13"/>
      <c r="G256" s="5"/>
      <c r="I256" s="7"/>
    </row>
    <row r="257" spans="1:9" ht="13.2">
      <c r="A257" s="9"/>
      <c r="B257" s="13"/>
      <c r="C257" s="13"/>
      <c r="D257" s="13"/>
      <c r="E257" s="13"/>
      <c r="G257" s="5"/>
      <c r="I257" s="7"/>
    </row>
    <row r="258" spans="1:9" ht="13.2">
      <c r="A258" s="9"/>
      <c r="B258" s="13"/>
      <c r="C258" s="13"/>
      <c r="D258" s="13"/>
      <c r="E258" s="13"/>
      <c r="G258" s="5"/>
      <c r="I258" s="7"/>
    </row>
    <row r="259" spans="1:9" ht="13.2">
      <c r="A259" s="9"/>
      <c r="B259" s="13"/>
      <c r="C259" s="13"/>
      <c r="D259" s="13"/>
      <c r="E259" s="13"/>
      <c r="G259" s="5"/>
      <c r="I259" s="7"/>
    </row>
    <row r="260" spans="1:9" ht="13.2">
      <c r="A260" s="9"/>
      <c r="B260" s="13"/>
      <c r="C260" s="13"/>
      <c r="D260" s="13"/>
      <c r="E260" s="13"/>
      <c r="G260" s="5"/>
      <c r="I260" s="7"/>
    </row>
    <row r="261" spans="1:9" ht="13.2">
      <c r="A261" s="9"/>
      <c r="B261" s="13"/>
      <c r="C261" s="13"/>
      <c r="D261" s="13"/>
      <c r="E261" s="13"/>
      <c r="G261" s="5"/>
      <c r="I261" s="7"/>
    </row>
    <row r="262" spans="1:9" ht="13.2">
      <c r="A262" s="9"/>
      <c r="B262" s="13"/>
      <c r="C262" s="13"/>
      <c r="D262" s="13"/>
      <c r="E262" s="13"/>
      <c r="G262" s="5"/>
      <c r="I262" s="7"/>
    </row>
    <row r="263" spans="1:9" ht="13.2">
      <c r="A263" s="9"/>
      <c r="B263" s="13"/>
      <c r="C263" s="13"/>
      <c r="D263" s="13"/>
      <c r="E263" s="13"/>
      <c r="G263" s="5"/>
      <c r="I263" s="7"/>
    </row>
    <row r="264" spans="1:9" ht="13.2">
      <c r="A264" s="9"/>
      <c r="B264" s="13"/>
      <c r="C264" s="13"/>
      <c r="D264" s="13"/>
      <c r="E264" s="13"/>
      <c r="G264" s="5"/>
      <c r="I264" s="7"/>
    </row>
    <row r="265" spans="1:9" ht="13.2">
      <c r="A265" s="9"/>
      <c r="B265" s="13"/>
      <c r="C265" s="13"/>
      <c r="D265" s="13"/>
      <c r="E265" s="13"/>
      <c r="G265" s="5"/>
      <c r="I265" s="7"/>
    </row>
    <row r="266" spans="1:9" ht="13.2">
      <c r="A266" s="9"/>
      <c r="B266" s="13"/>
      <c r="C266" s="13"/>
      <c r="D266" s="13"/>
      <c r="E266" s="13"/>
      <c r="G266" s="5"/>
      <c r="I266" s="7"/>
    </row>
    <row r="267" spans="1:9" ht="13.2">
      <c r="A267" s="9"/>
      <c r="B267" s="13"/>
      <c r="C267" s="13"/>
      <c r="D267" s="13"/>
      <c r="E267" s="13"/>
      <c r="G267" s="5"/>
      <c r="I267" s="7"/>
    </row>
    <row r="268" spans="1:9" ht="13.2">
      <c r="A268" s="9"/>
      <c r="B268" s="13"/>
      <c r="C268" s="13"/>
      <c r="D268" s="13"/>
      <c r="E268" s="13"/>
      <c r="G268" s="5"/>
      <c r="I268" s="7"/>
    </row>
    <row r="269" spans="1:9" ht="13.2">
      <c r="G269" s="5"/>
      <c r="I269" s="7"/>
    </row>
    <row r="270" spans="1:9" ht="13.2">
      <c r="G270" s="5"/>
      <c r="I270" s="7"/>
    </row>
    <row r="271" spans="1:9" ht="13.2">
      <c r="G271" s="5"/>
      <c r="I271" s="7"/>
    </row>
    <row r="272" spans="1:9" ht="13.2">
      <c r="G272" s="5"/>
      <c r="I272" s="7"/>
    </row>
    <row r="273" spans="7:9" ht="13.2">
      <c r="G273" s="5"/>
      <c r="I273" s="7"/>
    </row>
    <row r="274" spans="7:9" ht="13.2">
      <c r="G274" s="5"/>
      <c r="I274" s="7"/>
    </row>
    <row r="275" spans="7:9" ht="13.2">
      <c r="G275" s="5"/>
      <c r="I275" s="7"/>
    </row>
    <row r="276" spans="7:9" ht="13.2">
      <c r="G276" s="5"/>
      <c r="I276" s="7"/>
    </row>
    <row r="277" spans="7:9" ht="13.2">
      <c r="G277" s="5"/>
      <c r="I277" s="7"/>
    </row>
    <row r="278" spans="7:9" ht="13.2">
      <c r="G278" s="5"/>
      <c r="I278" s="7"/>
    </row>
    <row r="279" spans="7:9" ht="13.2">
      <c r="G279" s="5"/>
      <c r="I279" s="7"/>
    </row>
    <row r="280" spans="7:9" ht="13.2">
      <c r="G280" s="5"/>
      <c r="I280" s="7"/>
    </row>
    <row r="281" spans="7:9" ht="13.2">
      <c r="G281" s="5"/>
      <c r="I281" s="7"/>
    </row>
    <row r="282" spans="7:9" ht="13.2">
      <c r="G282" s="5"/>
      <c r="I282" s="7"/>
    </row>
    <row r="283" spans="7:9" ht="13.2">
      <c r="G283" s="5"/>
      <c r="I283" s="7"/>
    </row>
    <row r="284" spans="7:9" ht="13.2">
      <c r="G284" s="5"/>
      <c r="I284" s="7"/>
    </row>
    <row r="285" spans="7:9" ht="13.2">
      <c r="G285" s="5"/>
      <c r="I285" s="7"/>
    </row>
    <row r="286" spans="7:9" ht="13.2">
      <c r="G286" s="5"/>
      <c r="I286" s="7"/>
    </row>
    <row r="287" spans="7:9" ht="13.2">
      <c r="G287" s="5"/>
      <c r="I287" s="7"/>
    </row>
    <row r="288" spans="7:9" ht="13.2">
      <c r="G288" s="5"/>
      <c r="I288" s="7"/>
    </row>
    <row r="289" spans="7:9" ht="13.2">
      <c r="G289" s="5"/>
      <c r="I289" s="7"/>
    </row>
    <row r="290" spans="7:9" ht="13.2">
      <c r="G290" s="5"/>
      <c r="I290" s="7"/>
    </row>
    <row r="291" spans="7:9" ht="13.2">
      <c r="G291" s="5"/>
      <c r="I291" s="7"/>
    </row>
    <row r="292" spans="7:9" ht="13.2">
      <c r="G292" s="5"/>
      <c r="I292" s="7"/>
    </row>
    <row r="293" spans="7:9" ht="13.2">
      <c r="G293" s="5"/>
      <c r="I293" s="7"/>
    </row>
    <row r="294" spans="7:9" ht="13.2">
      <c r="G294" s="5"/>
      <c r="I294" s="7"/>
    </row>
    <row r="295" spans="7:9" ht="13.2">
      <c r="G295" s="5"/>
      <c r="I295" s="7"/>
    </row>
    <row r="296" spans="7:9" ht="13.2">
      <c r="G296" s="5"/>
      <c r="I296" s="7"/>
    </row>
    <row r="297" spans="7:9" ht="13.2">
      <c r="G297" s="5"/>
      <c r="I297" s="7"/>
    </row>
    <row r="298" spans="7:9" ht="13.2">
      <c r="G298" s="5"/>
      <c r="I298" s="7"/>
    </row>
    <row r="299" spans="7:9" ht="13.2">
      <c r="G299" s="5"/>
      <c r="I299" s="7"/>
    </row>
    <row r="300" spans="7:9" ht="13.2">
      <c r="G300" s="5"/>
      <c r="I300" s="7"/>
    </row>
    <row r="301" spans="7:9" ht="13.2">
      <c r="G301" s="5"/>
      <c r="I301" s="7"/>
    </row>
    <row r="302" spans="7:9" ht="13.2">
      <c r="G302" s="5"/>
      <c r="I302" s="7"/>
    </row>
    <row r="303" spans="7:9" ht="13.2">
      <c r="G303" s="5"/>
      <c r="I303" s="7"/>
    </row>
    <row r="304" spans="7:9" ht="13.2">
      <c r="G304" s="5"/>
      <c r="I304" s="7"/>
    </row>
    <row r="305" spans="7:9" ht="13.2">
      <c r="G305" s="5"/>
      <c r="I305" s="7"/>
    </row>
    <row r="306" spans="7:9" ht="13.2">
      <c r="G306" s="5"/>
      <c r="I306" s="7"/>
    </row>
    <row r="307" spans="7:9" ht="13.2">
      <c r="G307" s="5"/>
      <c r="I307" s="7"/>
    </row>
    <row r="308" spans="7:9" ht="13.2">
      <c r="G308" s="5"/>
      <c r="I308" s="7"/>
    </row>
    <row r="309" spans="7:9" ht="13.2">
      <c r="G309" s="5"/>
      <c r="I309" s="7"/>
    </row>
    <row r="310" spans="7:9" ht="13.2">
      <c r="G310" s="5"/>
      <c r="I310" s="7"/>
    </row>
    <row r="311" spans="7:9" ht="13.2">
      <c r="G311" s="5"/>
      <c r="I311" s="7"/>
    </row>
    <row r="312" spans="7:9" ht="13.2">
      <c r="G312" s="5"/>
      <c r="I312" s="7"/>
    </row>
    <row r="313" spans="7:9" ht="13.2">
      <c r="G313" s="5"/>
      <c r="I313" s="7"/>
    </row>
    <row r="314" spans="7:9" ht="13.2">
      <c r="G314" s="5"/>
      <c r="I314" s="7"/>
    </row>
    <row r="315" spans="7:9" ht="13.2">
      <c r="G315" s="5"/>
      <c r="I315" s="7"/>
    </row>
    <row r="316" spans="7:9" ht="13.2">
      <c r="G316" s="5"/>
      <c r="I316" s="7"/>
    </row>
    <row r="317" spans="7:9" ht="13.2">
      <c r="G317" s="5"/>
      <c r="I317" s="7"/>
    </row>
    <row r="318" spans="7:9" ht="13.2">
      <c r="G318" s="5"/>
      <c r="I318" s="7"/>
    </row>
    <row r="319" spans="7:9" ht="13.2">
      <c r="G319" s="5"/>
      <c r="I319" s="7"/>
    </row>
    <row r="320" spans="7:9" ht="13.2">
      <c r="G320" s="5"/>
      <c r="I320" s="7"/>
    </row>
    <row r="321" spans="7:9" ht="13.2">
      <c r="G321" s="5"/>
      <c r="I321" s="7"/>
    </row>
    <row r="322" spans="7:9" ht="13.2">
      <c r="G322" s="5"/>
      <c r="I322" s="7"/>
    </row>
    <row r="323" spans="7:9" ht="13.2">
      <c r="G323" s="5"/>
      <c r="I323" s="7"/>
    </row>
    <row r="324" spans="7:9" ht="13.2">
      <c r="G324" s="5"/>
      <c r="I324" s="7"/>
    </row>
    <row r="325" spans="7:9" ht="13.2">
      <c r="G325" s="5"/>
      <c r="I325" s="7"/>
    </row>
    <row r="326" spans="7:9" ht="13.2">
      <c r="G326" s="5"/>
      <c r="I326" s="7"/>
    </row>
    <row r="327" spans="7:9" ht="13.2">
      <c r="G327" s="5"/>
      <c r="I327" s="7"/>
    </row>
    <row r="328" spans="7:9" ht="13.2">
      <c r="G328" s="5"/>
      <c r="I328" s="7"/>
    </row>
    <row r="329" spans="7:9" ht="13.2">
      <c r="G329" s="5"/>
      <c r="I329" s="7"/>
    </row>
    <row r="330" spans="7:9" ht="13.2">
      <c r="G330" s="5"/>
      <c r="I330" s="7"/>
    </row>
    <row r="331" spans="7:9" ht="13.2">
      <c r="G331" s="5"/>
      <c r="I331" s="7"/>
    </row>
    <row r="332" spans="7:9" ht="13.2">
      <c r="G332" s="5"/>
      <c r="I332" s="7"/>
    </row>
    <row r="333" spans="7:9" ht="13.2">
      <c r="G333" s="5"/>
      <c r="I333" s="7"/>
    </row>
    <row r="334" spans="7:9" ht="13.2">
      <c r="G334" s="5"/>
      <c r="I334" s="7"/>
    </row>
    <row r="335" spans="7:9" ht="13.2">
      <c r="G335" s="5"/>
      <c r="I335" s="7"/>
    </row>
    <row r="336" spans="7:9" ht="13.2">
      <c r="G336" s="5"/>
      <c r="I336" s="7"/>
    </row>
    <row r="337" spans="7:9" ht="13.2">
      <c r="G337" s="5"/>
      <c r="I337" s="7"/>
    </row>
    <row r="338" spans="7:9" ht="13.2">
      <c r="G338" s="5"/>
      <c r="I338" s="7"/>
    </row>
    <row r="339" spans="7:9" ht="13.2">
      <c r="G339" s="5"/>
      <c r="I339" s="7"/>
    </row>
    <row r="340" spans="7:9" ht="13.2">
      <c r="G340" s="5"/>
      <c r="I340" s="7"/>
    </row>
    <row r="341" spans="7:9" ht="13.2">
      <c r="G341" s="5"/>
      <c r="I341" s="7"/>
    </row>
    <row r="342" spans="7:9" ht="13.2">
      <c r="G342" s="5"/>
      <c r="I342" s="7"/>
    </row>
    <row r="343" spans="7:9" ht="13.2">
      <c r="G343" s="5"/>
      <c r="I343" s="7"/>
    </row>
    <row r="344" spans="7:9" ht="13.2">
      <c r="G344" s="5"/>
      <c r="I344" s="7"/>
    </row>
    <row r="345" spans="7:9" ht="13.2">
      <c r="G345" s="5"/>
      <c r="I345" s="7"/>
    </row>
    <row r="346" spans="7:9" ht="13.2">
      <c r="G346" s="5"/>
      <c r="I346" s="7"/>
    </row>
    <row r="347" spans="7:9" ht="13.2">
      <c r="G347" s="5"/>
      <c r="I347" s="7"/>
    </row>
    <row r="348" spans="7:9" ht="13.2">
      <c r="G348" s="5"/>
      <c r="I348" s="7"/>
    </row>
    <row r="349" spans="7:9" ht="13.2">
      <c r="G349" s="5"/>
      <c r="I349" s="7"/>
    </row>
    <row r="350" spans="7:9" ht="13.2">
      <c r="G350" s="5"/>
      <c r="I350" s="7"/>
    </row>
    <row r="351" spans="7:9" ht="13.2">
      <c r="G351" s="5"/>
      <c r="I351" s="7"/>
    </row>
    <row r="352" spans="7:9" ht="13.2">
      <c r="G352" s="5"/>
      <c r="I352" s="7"/>
    </row>
    <row r="353" spans="7:9" ht="13.2">
      <c r="G353" s="5"/>
      <c r="I353" s="7"/>
    </row>
    <row r="354" spans="7:9" ht="13.2">
      <c r="G354" s="5"/>
      <c r="I354" s="7"/>
    </row>
    <row r="355" spans="7:9" ht="13.2">
      <c r="G355" s="5"/>
      <c r="I355" s="7"/>
    </row>
    <row r="356" spans="7:9" ht="13.2">
      <c r="G356" s="5"/>
      <c r="I356" s="7"/>
    </row>
    <row r="357" spans="7:9" ht="13.2">
      <c r="G357" s="5"/>
      <c r="I357" s="7"/>
    </row>
    <row r="358" spans="7:9" ht="13.2">
      <c r="G358" s="5"/>
      <c r="I358" s="7"/>
    </row>
    <row r="359" spans="7:9" ht="13.2">
      <c r="G359" s="5"/>
      <c r="I359" s="7"/>
    </row>
    <row r="360" spans="7:9" ht="13.2">
      <c r="G360" s="5"/>
      <c r="I360" s="7"/>
    </row>
    <row r="361" spans="7:9" ht="13.2">
      <c r="G361" s="5"/>
      <c r="I361" s="7"/>
    </row>
    <row r="362" spans="7:9" ht="13.2">
      <c r="G362" s="5"/>
      <c r="I362" s="7"/>
    </row>
    <row r="363" spans="7:9" ht="13.2">
      <c r="G363" s="5"/>
      <c r="I363" s="7"/>
    </row>
    <row r="364" spans="7:9" ht="13.2">
      <c r="G364" s="5"/>
      <c r="I364" s="7"/>
    </row>
    <row r="365" spans="7:9" ht="13.2">
      <c r="G365" s="5"/>
      <c r="I365" s="7"/>
    </row>
    <row r="366" spans="7:9" ht="13.2">
      <c r="G366" s="5"/>
      <c r="I366" s="7"/>
    </row>
    <row r="367" spans="7:9" ht="13.2">
      <c r="G367" s="5"/>
      <c r="I367" s="7"/>
    </row>
    <row r="368" spans="7:9" ht="13.2">
      <c r="G368" s="5"/>
      <c r="I368" s="7"/>
    </row>
    <row r="369" spans="7:9" ht="13.2">
      <c r="G369" s="5"/>
      <c r="I369" s="7"/>
    </row>
    <row r="370" spans="7:9" ht="13.2">
      <c r="G370" s="5"/>
      <c r="I370" s="7"/>
    </row>
    <row r="371" spans="7:9" ht="13.2">
      <c r="G371" s="5"/>
      <c r="I371" s="7"/>
    </row>
    <row r="372" spans="7:9" ht="13.2">
      <c r="G372" s="5"/>
      <c r="I372" s="7"/>
    </row>
    <row r="373" spans="7:9" ht="13.2">
      <c r="G373" s="5"/>
      <c r="I373" s="7"/>
    </row>
    <row r="374" spans="7:9" ht="13.2">
      <c r="G374" s="5"/>
      <c r="I374" s="7"/>
    </row>
    <row r="375" spans="7:9" ht="13.2">
      <c r="G375" s="5"/>
      <c r="I375" s="7"/>
    </row>
    <row r="376" spans="7:9" ht="13.2">
      <c r="G376" s="5"/>
      <c r="I376" s="7"/>
    </row>
    <row r="377" spans="7:9" ht="13.2">
      <c r="G377" s="5"/>
      <c r="I377" s="7"/>
    </row>
    <row r="378" spans="7:9" ht="13.2">
      <c r="G378" s="5"/>
      <c r="I378" s="7"/>
    </row>
    <row r="379" spans="7:9" ht="13.2">
      <c r="G379" s="5"/>
      <c r="I379" s="7"/>
    </row>
    <row r="380" spans="7:9" ht="13.2">
      <c r="G380" s="5"/>
      <c r="I380" s="7"/>
    </row>
    <row r="381" spans="7:9" ht="13.2">
      <c r="G381" s="5"/>
      <c r="I381" s="7"/>
    </row>
    <row r="382" spans="7:9" ht="13.2">
      <c r="G382" s="5"/>
      <c r="I382" s="7"/>
    </row>
    <row r="383" spans="7:9" ht="13.2">
      <c r="G383" s="5"/>
      <c r="I383" s="7"/>
    </row>
    <row r="384" spans="7:9" ht="13.2">
      <c r="G384" s="5"/>
      <c r="I384" s="7"/>
    </row>
    <row r="385" spans="7:9" ht="13.2">
      <c r="G385" s="5"/>
      <c r="I385" s="7"/>
    </row>
    <row r="386" spans="7:9" ht="13.2">
      <c r="G386" s="5"/>
      <c r="I386" s="7"/>
    </row>
    <row r="387" spans="7:9" ht="13.2">
      <c r="G387" s="5"/>
      <c r="I387" s="7"/>
    </row>
    <row r="388" spans="7:9" ht="13.2">
      <c r="G388" s="5"/>
      <c r="I388" s="7"/>
    </row>
    <row r="389" spans="7:9" ht="13.2">
      <c r="G389" s="5"/>
      <c r="I389" s="7"/>
    </row>
    <row r="390" spans="7:9" ht="13.2">
      <c r="G390" s="5"/>
      <c r="I390" s="7"/>
    </row>
    <row r="391" spans="7:9" ht="13.2">
      <c r="G391" s="5"/>
      <c r="I391" s="7"/>
    </row>
    <row r="392" spans="7:9" ht="13.2">
      <c r="G392" s="5"/>
      <c r="I392" s="7"/>
    </row>
    <row r="393" spans="7:9" ht="13.2">
      <c r="G393" s="5"/>
      <c r="I393" s="7"/>
    </row>
    <row r="394" spans="7:9" ht="13.2">
      <c r="G394" s="5"/>
      <c r="I394" s="7"/>
    </row>
    <row r="395" spans="7:9" ht="13.2">
      <c r="G395" s="5"/>
      <c r="I395" s="7"/>
    </row>
    <row r="396" spans="7:9" ht="13.2">
      <c r="G396" s="5"/>
      <c r="I396" s="7"/>
    </row>
    <row r="397" spans="7:9" ht="13.2">
      <c r="G397" s="5"/>
      <c r="I397" s="7"/>
    </row>
    <row r="398" spans="7:9" ht="13.2">
      <c r="G398" s="5"/>
      <c r="I398" s="7"/>
    </row>
    <row r="399" spans="7:9" ht="13.2">
      <c r="G399" s="5"/>
      <c r="I399" s="7"/>
    </row>
    <row r="400" spans="7:9" ht="13.2">
      <c r="G400" s="5"/>
      <c r="I400" s="7"/>
    </row>
    <row r="401" spans="7:9" ht="13.2">
      <c r="G401" s="5"/>
      <c r="I401" s="7"/>
    </row>
    <row r="402" spans="7:9" ht="13.2">
      <c r="G402" s="5"/>
      <c r="I402" s="7"/>
    </row>
    <row r="403" spans="7:9" ht="13.2">
      <c r="G403" s="5"/>
      <c r="I403" s="7"/>
    </row>
    <row r="404" spans="7:9" ht="13.2">
      <c r="G404" s="5"/>
      <c r="I404" s="7"/>
    </row>
    <row r="405" spans="7:9" ht="13.2">
      <c r="G405" s="5"/>
      <c r="I405" s="7"/>
    </row>
    <row r="406" spans="7:9" ht="13.2">
      <c r="G406" s="5"/>
      <c r="I406" s="7"/>
    </row>
    <row r="407" spans="7:9" ht="13.2">
      <c r="G407" s="5"/>
      <c r="I407" s="7"/>
    </row>
    <row r="408" spans="7:9" ht="13.2">
      <c r="G408" s="5"/>
      <c r="I408" s="7"/>
    </row>
    <row r="409" spans="7:9" ht="13.2">
      <c r="G409" s="5"/>
      <c r="I409" s="7"/>
    </row>
    <row r="410" spans="7:9" ht="13.2">
      <c r="G410" s="5"/>
      <c r="I410" s="7"/>
    </row>
    <row r="411" spans="7:9" ht="13.2">
      <c r="G411" s="5"/>
      <c r="I411" s="7"/>
    </row>
    <row r="412" spans="7:9" ht="13.2">
      <c r="G412" s="5"/>
      <c r="I412" s="7"/>
    </row>
    <row r="413" spans="7:9" ht="13.2">
      <c r="G413" s="5"/>
      <c r="I413" s="7"/>
    </row>
    <row r="414" spans="7:9" ht="13.2">
      <c r="G414" s="5"/>
      <c r="I414" s="7"/>
    </row>
    <row r="415" spans="7:9" ht="13.2">
      <c r="G415" s="5"/>
      <c r="I415" s="7"/>
    </row>
    <row r="416" spans="7:9" ht="13.2">
      <c r="G416" s="5"/>
      <c r="I416" s="7"/>
    </row>
    <row r="417" spans="7:9" ht="13.2">
      <c r="G417" s="5"/>
      <c r="I417" s="7"/>
    </row>
    <row r="418" spans="7:9" ht="13.2">
      <c r="G418" s="5"/>
      <c r="I418" s="7"/>
    </row>
    <row r="419" spans="7:9" ht="13.2">
      <c r="G419" s="5"/>
      <c r="I419" s="7"/>
    </row>
    <row r="420" spans="7:9" ht="13.2">
      <c r="G420" s="5"/>
      <c r="I420" s="7"/>
    </row>
    <row r="421" spans="7:9" ht="13.2">
      <c r="G421" s="5"/>
      <c r="I421" s="7"/>
    </row>
    <row r="422" spans="7:9" ht="13.2">
      <c r="G422" s="5"/>
      <c r="I422" s="7"/>
    </row>
    <row r="423" spans="7:9" ht="13.2">
      <c r="G423" s="5"/>
      <c r="I423" s="7"/>
    </row>
    <row r="424" spans="7:9" ht="13.2">
      <c r="G424" s="5"/>
      <c r="I424" s="7"/>
    </row>
    <row r="425" spans="7:9" ht="13.2">
      <c r="G425" s="5"/>
      <c r="I425" s="7"/>
    </row>
    <row r="426" spans="7:9" ht="13.2">
      <c r="G426" s="5"/>
      <c r="I426" s="7"/>
    </row>
    <row r="427" spans="7:9" ht="13.2">
      <c r="G427" s="5"/>
      <c r="I427" s="7"/>
    </row>
    <row r="428" spans="7:9" ht="13.2">
      <c r="G428" s="5"/>
      <c r="I428" s="7"/>
    </row>
    <row r="429" spans="7:9" ht="13.2">
      <c r="G429" s="5"/>
      <c r="I429" s="7"/>
    </row>
    <row r="430" spans="7:9" ht="13.2">
      <c r="G430" s="5"/>
      <c r="I430" s="7"/>
    </row>
    <row r="431" spans="7:9" ht="13.2">
      <c r="G431" s="5"/>
      <c r="I431" s="7"/>
    </row>
    <row r="432" spans="7:9" ht="13.2">
      <c r="G432" s="5"/>
      <c r="I432" s="7"/>
    </row>
    <row r="433" spans="7:9" ht="13.2">
      <c r="G433" s="5"/>
      <c r="I433" s="7"/>
    </row>
    <row r="434" spans="7:9" ht="13.2">
      <c r="G434" s="5"/>
      <c r="I434" s="7"/>
    </row>
    <row r="435" spans="7:9" ht="13.2">
      <c r="G435" s="5"/>
      <c r="I435" s="7"/>
    </row>
    <row r="436" spans="7:9" ht="13.2">
      <c r="G436" s="5"/>
      <c r="I436" s="7"/>
    </row>
    <row r="437" spans="7:9" ht="13.2">
      <c r="G437" s="5"/>
      <c r="I437" s="7"/>
    </row>
    <row r="438" spans="7:9" ht="13.2">
      <c r="G438" s="5"/>
      <c r="I438" s="7"/>
    </row>
    <row r="439" spans="7:9" ht="13.2">
      <c r="G439" s="5"/>
      <c r="I439" s="7"/>
    </row>
    <row r="440" spans="7:9" ht="13.2">
      <c r="G440" s="5"/>
      <c r="I440" s="7"/>
    </row>
    <row r="441" spans="7:9" ht="13.2">
      <c r="G441" s="5"/>
      <c r="I441" s="7"/>
    </row>
    <row r="442" spans="7:9" ht="13.2">
      <c r="G442" s="5"/>
      <c r="I442" s="7"/>
    </row>
    <row r="443" spans="7:9" ht="13.2">
      <c r="G443" s="5"/>
      <c r="I443" s="7"/>
    </row>
    <row r="444" spans="7:9" ht="13.2">
      <c r="G444" s="5"/>
      <c r="I444" s="7"/>
    </row>
    <row r="445" spans="7:9" ht="13.2">
      <c r="G445" s="5"/>
      <c r="I445" s="7"/>
    </row>
    <row r="446" spans="7:9" ht="13.2">
      <c r="G446" s="5"/>
      <c r="I446" s="7"/>
    </row>
    <row r="447" spans="7:9" ht="13.2">
      <c r="G447" s="5"/>
      <c r="I447" s="7"/>
    </row>
    <row r="448" spans="7:9" ht="13.2">
      <c r="G448" s="5"/>
      <c r="I448" s="7"/>
    </row>
    <row r="449" spans="7:9" ht="13.2">
      <c r="G449" s="5"/>
      <c r="I449" s="7"/>
    </row>
    <row r="450" spans="7:9" ht="13.2">
      <c r="G450" s="5"/>
      <c r="I450" s="7"/>
    </row>
    <row r="451" spans="7:9" ht="13.2">
      <c r="G451" s="5"/>
      <c r="I451" s="7"/>
    </row>
    <row r="452" spans="7:9" ht="13.2">
      <c r="G452" s="5"/>
      <c r="I452" s="7"/>
    </row>
    <row r="453" spans="7:9" ht="13.2">
      <c r="G453" s="5"/>
      <c r="I453" s="7"/>
    </row>
    <row r="454" spans="7:9" ht="13.2">
      <c r="G454" s="5"/>
      <c r="I454" s="7"/>
    </row>
    <row r="455" spans="7:9" ht="13.2">
      <c r="G455" s="5"/>
      <c r="I455" s="7"/>
    </row>
    <row r="456" spans="7:9" ht="13.2">
      <c r="G456" s="5"/>
      <c r="I456" s="7"/>
    </row>
    <row r="457" spans="7:9" ht="13.2">
      <c r="G457" s="5"/>
      <c r="I457" s="7"/>
    </row>
    <row r="458" spans="7:9" ht="13.2">
      <c r="G458" s="5"/>
      <c r="I458" s="7"/>
    </row>
    <row r="459" spans="7:9" ht="13.2">
      <c r="G459" s="5"/>
      <c r="I459" s="7"/>
    </row>
    <row r="460" spans="7:9" ht="13.2">
      <c r="G460" s="5"/>
      <c r="I460" s="7"/>
    </row>
    <row r="461" spans="7:9" ht="13.2">
      <c r="G461" s="5"/>
      <c r="I461" s="7"/>
    </row>
    <row r="462" spans="7:9" ht="13.2">
      <c r="G462" s="5"/>
      <c r="I462" s="7"/>
    </row>
    <row r="463" spans="7:9" ht="13.2">
      <c r="G463" s="5"/>
      <c r="I463" s="7"/>
    </row>
    <row r="464" spans="7:9" ht="13.2">
      <c r="G464" s="5"/>
      <c r="I464" s="7"/>
    </row>
    <row r="465" spans="7:9" ht="13.2">
      <c r="G465" s="5"/>
      <c r="I465" s="7"/>
    </row>
    <row r="466" spans="7:9" ht="13.2">
      <c r="G466" s="5"/>
      <c r="I466" s="7"/>
    </row>
    <row r="467" spans="7:9" ht="13.2">
      <c r="G467" s="5"/>
      <c r="I467" s="7"/>
    </row>
    <row r="468" spans="7:9" ht="13.2">
      <c r="G468" s="5"/>
      <c r="I468" s="7"/>
    </row>
    <row r="469" spans="7:9" ht="13.2">
      <c r="G469" s="5"/>
      <c r="I469" s="7"/>
    </row>
    <row r="470" spans="7:9" ht="13.2">
      <c r="G470" s="5"/>
      <c r="I470" s="7"/>
    </row>
    <row r="471" spans="7:9" ht="13.2">
      <c r="G471" s="5"/>
      <c r="I471" s="7"/>
    </row>
    <row r="472" spans="7:9" ht="13.2">
      <c r="G472" s="5"/>
      <c r="I472" s="7"/>
    </row>
    <row r="473" spans="7:9" ht="13.2">
      <c r="G473" s="5"/>
      <c r="I473" s="7"/>
    </row>
    <row r="474" spans="7:9" ht="13.2">
      <c r="G474" s="5"/>
      <c r="I474" s="7"/>
    </row>
    <row r="475" spans="7:9" ht="13.2">
      <c r="G475" s="5"/>
      <c r="I475" s="7"/>
    </row>
    <row r="476" spans="7:9" ht="13.2">
      <c r="G476" s="5"/>
      <c r="I476" s="7"/>
    </row>
    <row r="477" spans="7:9" ht="13.2">
      <c r="G477" s="5"/>
      <c r="I477" s="7"/>
    </row>
    <row r="478" spans="7:9" ht="13.2">
      <c r="G478" s="5"/>
      <c r="I478" s="7"/>
    </row>
    <row r="479" spans="7:9" ht="13.2">
      <c r="G479" s="5"/>
      <c r="I479" s="7"/>
    </row>
    <row r="480" spans="7:9" ht="13.2">
      <c r="G480" s="5"/>
      <c r="I480" s="7"/>
    </row>
    <row r="481" spans="7:9" ht="13.2">
      <c r="G481" s="5"/>
      <c r="I481" s="7"/>
    </row>
    <row r="482" spans="7:9" ht="13.2">
      <c r="G482" s="5"/>
      <c r="I482" s="7"/>
    </row>
    <row r="483" spans="7:9" ht="13.2">
      <c r="G483" s="5"/>
      <c r="I483" s="7"/>
    </row>
    <row r="484" spans="7:9" ht="13.2">
      <c r="G484" s="5"/>
      <c r="I484" s="7"/>
    </row>
    <row r="485" spans="7:9" ht="13.2">
      <c r="G485" s="5"/>
      <c r="I485" s="7"/>
    </row>
    <row r="486" spans="7:9" ht="13.2">
      <c r="G486" s="5"/>
      <c r="I486" s="7"/>
    </row>
    <row r="487" spans="7:9" ht="13.2">
      <c r="G487" s="5"/>
      <c r="I487" s="7"/>
    </row>
    <row r="488" spans="7:9" ht="13.2">
      <c r="G488" s="5"/>
      <c r="I488" s="7"/>
    </row>
    <row r="489" spans="7:9" ht="13.2">
      <c r="G489" s="5"/>
      <c r="I489" s="7"/>
    </row>
    <row r="490" spans="7:9" ht="13.2">
      <c r="G490" s="5"/>
      <c r="I490" s="7"/>
    </row>
    <row r="491" spans="7:9" ht="13.2">
      <c r="G491" s="5"/>
      <c r="I491" s="7"/>
    </row>
    <row r="492" spans="7:9" ht="13.2">
      <c r="G492" s="5"/>
      <c r="I492" s="7"/>
    </row>
    <row r="493" spans="7:9" ht="13.2">
      <c r="G493" s="5"/>
      <c r="I493" s="7"/>
    </row>
    <row r="494" spans="7:9" ht="13.2">
      <c r="G494" s="5"/>
      <c r="I494" s="7"/>
    </row>
    <row r="495" spans="7:9" ht="13.2">
      <c r="G495" s="5"/>
      <c r="I495" s="7"/>
    </row>
    <row r="496" spans="7:9" ht="13.2">
      <c r="G496" s="5"/>
      <c r="I496" s="7"/>
    </row>
    <row r="497" spans="7:9" ht="13.2">
      <c r="G497" s="5"/>
      <c r="I497" s="7"/>
    </row>
    <row r="498" spans="7:9" ht="13.2">
      <c r="G498" s="5"/>
      <c r="I498" s="7"/>
    </row>
    <row r="499" spans="7:9" ht="13.2">
      <c r="G499" s="5"/>
      <c r="I499" s="7"/>
    </row>
    <row r="500" spans="7:9" ht="13.2">
      <c r="G500" s="5"/>
      <c r="I500" s="7"/>
    </row>
    <row r="501" spans="7:9" ht="13.2">
      <c r="G501" s="5"/>
      <c r="I501" s="7"/>
    </row>
    <row r="502" spans="7:9" ht="13.2">
      <c r="G502" s="5"/>
      <c r="I502" s="7"/>
    </row>
    <row r="503" spans="7:9" ht="13.2">
      <c r="G503" s="5"/>
      <c r="I503" s="7"/>
    </row>
    <row r="504" spans="7:9" ht="13.2">
      <c r="G504" s="5"/>
      <c r="I504" s="7"/>
    </row>
    <row r="505" spans="7:9" ht="13.2">
      <c r="G505" s="5"/>
      <c r="I505" s="7"/>
    </row>
    <row r="506" spans="7:9" ht="13.2">
      <c r="G506" s="5"/>
      <c r="I506" s="7"/>
    </row>
    <row r="507" spans="7:9" ht="13.2">
      <c r="G507" s="5"/>
      <c r="I507" s="7"/>
    </row>
    <row r="508" spans="7:9" ht="13.2">
      <c r="G508" s="5"/>
      <c r="I508" s="7"/>
    </row>
    <row r="509" spans="7:9" ht="13.2">
      <c r="G509" s="5"/>
      <c r="I509" s="7"/>
    </row>
    <row r="510" spans="7:9" ht="13.2">
      <c r="G510" s="5"/>
      <c r="I510" s="7"/>
    </row>
    <row r="511" spans="7:9" ht="13.2">
      <c r="G511" s="5"/>
      <c r="I511" s="7"/>
    </row>
    <row r="512" spans="7:9" ht="13.2">
      <c r="G512" s="5"/>
      <c r="I512" s="7"/>
    </row>
    <row r="513" spans="7:9" ht="13.2">
      <c r="G513" s="5"/>
      <c r="I513" s="7"/>
    </row>
    <row r="514" spans="7:9" ht="13.2">
      <c r="G514" s="5"/>
      <c r="I514" s="7"/>
    </row>
    <row r="515" spans="7:9" ht="13.2">
      <c r="G515" s="5"/>
      <c r="I515" s="7"/>
    </row>
    <row r="516" spans="7:9" ht="13.2">
      <c r="G516" s="5"/>
      <c r="I516" s="7"/>
    </row>
    <row r="517" spans="7:9" ht="13.2">
      <c r="G517" s="5"/>
      <c r="I517" s="7"/>
    </row>
    <row r="518" spans="7:9" ht="13.2">
      <c r="G518" s="5"/>
      <c r="I518" s="7"/>
    </row>
    <row r="519" spans="7:9" ht="13.2">
      <c r="G519" s="5"/>
      <c r="I519" s="7"/>
    </row>
    <row r="520" spans="7:9" ht="13.2">
      <c r="G520" s="5"/>
      <c r="I520" s="7"/>
    </row>
    <row r="521" spans="7:9" ht="13.2">
      <c r="G521" s="5"/>
      <c r="I521" s="7"/>
    </row>
    <row r="522" spans="7:9" ht="13.2">
      <c r="G522" s="5"/>
      <c r="I522" s="7"/>
    </row>
    <row r="523" spans="7:9" ht="13.2">
      <c r="G523" s="5"/>
      <c r="I523" s="7"/>
    </row>
    <row r="524" spans="7:9" ht="13.2">
      <c r="G524" s="5"/>
      <c r="I524" s="7"/>
    </row>
    <row r="525" spans="7:9" ht="13.2">
      <c r="G525" s="5"/>
      <c r="I525" s="7"/>
    </row>
    <row r="526" spans="7:9" ht="13.2">
      <c r="G526" s="5"/>
      <c r="I526" s="7"/>
    </row>
    <row r="527" spans="7:9" ht="13.2">
      <c r="G527" s="5"/>
      <c r="I527" s="7"/>
    </row>
    <row r="528" spans="7:9" ht="13.2">
      <c r="G528" s="5"/>
      <c r="I528" s="7"/>
    </row>
    <row r="529" spans="7:9" ht="13.2">
      <c r="G529" s="5"/>
      <c r="I529" s="7"/>
    </row>
    <row r="530" spans="7:9" ht="13.2">
      <c r="G530" s="5"/>
      <c r="I530" s="7"/>
    </row>
    <row r="531" spans="7:9" ht="13.2">
      <c r="G531" s="5"/>
      <c r="I531" s="7"/>
    </row>
    <row r="532" spans="7:9" ht="13.2">
      <c r="G532" s="5"/>
      <c r="I532" s="7"/>
    </row>
    <row r="533" spans="7:9" ht="13.2">
      <c r="G533" s="5"/>
      <c r="I533" s="7"/>
    </row>
    <row r="534" spans="7:9" ht="13.2">
      <c r="G534" s="5"/>
      <c r="I534" s="7"/>
    </row>
    <row r="535" spans="7:9" ht="13.2">
      <c r="G535" s="5"/>
      <c r="I535" s="7"/>
    </row>
    <row r="536" spans="7:9" ht="13.2">
      <c r="G536" s="5"/>
      <c r="I536" s="7"/>
    </row>
    <row r="537" spans="7:9" ht="13.2">
      <c r="G537" s="5"/>
      <c r="I537" s="7"/>
    </row>
    <row r="538" spans="7:9" ht="13.2">
      <c r="G538" s="5"/>
      <c r="I538" s="7"/>
    </row>
    <row r="539" spans="7:9" ht="13.2">
      <c r="G539" s="5"/>
      <c r="I539" s="7"/>
    </row>
    <row r="540" spans="7:9" ht="13.2">
      <c r="G540" s="5"/>
      <c r="I540" s="7"/>
    </row>
    <row r="541" spans="7:9" ht="13.2">
      <c r="G541" s="5"/>
      <c r="I541" s="7"/>
    </row>
    <row r="542" spans="7:9" ht="13.2">
      <c r="G542" s="5"/>
      <c r="I542" s="7"/>
    </row>
    <row r="543" spans="7:9" ht="13.2">
      <c r="G543" s="5"/>
      <c r="I543" s="7"/>
    </row>
    <row r="544" spans="7:9" ht="13.2">
      <c r="G544" s="5"/>
      <c r="I544" s="7"/>
    </row>
    <row r="545" spans="7:9" ht="13.2">
      <c r="G545" s="5"/>
      <c r="I545" s="7"/>
    </row>
    <row r="546" spans="7:9" ht="13.2">
      <c r="G546" s="5"/>
      <c r="I546" s="7"/>
    </row>
    <row r="547" spans="7:9" ht="13.2">
      <c r="G547" s="5"/>
      <c r="I547" s="7"/>
    </row>
    <row r="548" spans="7:9" ht="13.2">
      <c r="G548" s="5"/>
      <c r="I548" s="7"/>
    </row>
    <row r="549" spans="7:9" ht="13.2">
      <c r="G549" s="5"/>
      <c r="I549" s="7"/>
    </row>
    <row r="550" spans="7:9" ht="13.2">
      <c r="G550" s="5"/>
      <c r="I550" s="7"/>
    </row>
    <row r="551" spans="7:9" ht="13.2">
      <c r="G551" s="5"/>
      <c r="I551" s="7"/>
    </row>
    <row r="552" spans="7:9" ht="13.2">
      <c r="G552" s="5"/>
      <c r="I552" s="7"/>
    </row>
    <row r="553" spans="7:9" ht="13.2">
      <c r="G553" s="5"/>
      <c r="I553" s="7"/>
    </row>
    <row r="554" spans="7:9" ht="13.2">
      <c r="G554" s="5"/>
      <c r="I554" s="7"/>
    </row>
    <row r="555" spans="7:9" ht="13.2">
      <c r="G555" s="5"/>
      <c r="I555" s="7"/>
    </row>
    <row r="556" spans="7:9" ht="13.2">
      <c r="G556" s="5"/>
      <c r="I556" s="7"/>
    </row>
    <row r="557" spans="7:9" ht="13.2">
      <c r="G557" s="5"/>
      <c r="I557" s="7"/>
    </row>
    <row r="558" spans="7:9" ht="13.2">
      <c r="G558" s="5"/>
      <c r="I558" s="7"/>
    </row>
    <row r="559" spans="7:9" ht="13.2">
      <c r="G559" s="5"/>
      <c r="I559" s="7"/>
    </row>
    <row r="560" spans="7:9" ht="13.2">
      <c r="G560" s="5"/>
      <c r="I560" s="7"/>
    </row>
    <row r="561" spans="7:9" ht="13.2">
      <c r="G561" s="5"/>
      <c r="I561" s="7"/>
    </row>
    <row r="562" spans="7:9" ht="13.2">
      <c r="G562" s="5"/>
      <c r="I562" s="7"/>
    </row>
    <row r="563" spans="7:9" ht="13.2">
      <c r="G563" s="5"/>
      <c r="I563" s="7"/>
    </row>
    <row r="564" spans="7:9" ht="13.2">
      <c r="G564" s="5"/>
      <c r="I564" s="7"/>
    </row>
    <row r="565" spans="7:9" ht="13.2">
      <c r="G565" s="5"/>
      <c r="I565" s="7"/>
    </row>
    <row r="566" spans="7:9" ht="13.2">
      <c r="G566" s="5"/>
      <c r="I566" s="7"/>
    </row>
    <row r="567" spans="7:9" ht="13.2">
      <c r="G567" s="5"/>
      <c r="I567" s="7"/>
    </row>
    <row r="568" spans="7:9" ht="13.2">
      <c r="G568" s="5"/>
      <c r="I568" s="7"/>
    </row>
    <row r="569" spans="7:9" ht="13.2">
      <c r="G569" s="5"/>
      <c r="I569" s="7"/>
    </row>
    <row r="570" spans="7:9" ht="13.2">
      <c r="G570" s="5"/>
      <c r="I570" s="7"/>
    </row>
    <row r="571" spans="7:9" ht="13.2">
      <c r="G571" s="5"/>
      <c r="I571" s="7"/>
    </row>
    <row r="572" spans="7:9" ht="13.2">
      <c r="G572" s="5"/>
      <c r="I572" s="7"/>
    </row>
    <row r="573" spans="7:9" ht="13.2">
      <c r="G573" s="5"/>
      <c r="I573" s="7"/>
    </row>
    <row r="574" spans="7:9" ht="13.2">
      <c r="G574" s="5"/>
      <c r="I574" s="7"/>
    </row>
    <row r="575" spans="7:9" ht="13.2">
      <c r="G575" s="5"/>
      <c r="I575" s="7"/>
    </row>
    <row r="576" spans="7:9" ht="13.2">
      <c r="G576" s="5"/>
      <c r="I576" s="7"/>
    </row>
    <row r="577" spans="7:9" ht="13.2">
      <c r="G577" s="5"/>
      <c r="I577" s="7"/>
    </row>
    <row r="578" spans="7:9" ht="13.2">
      <c r="G578" s="5"/>
      <c r="I578" s="7"/>
    </row>
    <row r="579" spans="7:9" ht="13.2">
      <c r="G579" s="5"/>
      <c r="I579" s="7"/>
    </row>
    <row r="580" spans="7:9" ht="13.2">
      <c r="G580" s="5"/>
      <c r="I580" s="7"/>
    </row>
    <row r="581" spans="7:9" ht="13.2">
      <c r="G581" s="5"/>
      <c r="I581" s="7"/>
    </row>
    <row r="582" spans="7:9" ht="13.2">
      <c r="G582" s="5"/>
      <c r="I582" s="7"/>
    </row>
    <row r="583" spans="7:9" ht="13.2">
      <c r="G583" s="5"/>
      <c r="I583" s="7"/>
    </row>
    <row r="584" spans="7:9" ht="13.2">
      <c r="G584" s="5"/>
      <c r="I584" s="7"/>
    </row>
    <row r="585" spans="7:9" ht="13.2">
      <c r="G585" s="5"/>
      <c r="I585" s="7"/>
    </row>
    <row r="586" spans="7:9" ht="13.2">
      <c r="G586" s="5"/>
      <c r="I586" s="7"/>
    </row>
    <row r="587" spans="7:9" ht="13.2">
      <c r="G587" s="5"/>
      <c r="I587" s="7"/>
    </row>
    <row r="588" spans="7:9" ht="13.2">
      <c r="G588" s="5"/>
      <c r="I588" s="7"/>
    </row>
    <row r="589" spans="7:9" ht="13.2">
      <c r="G589" s="5"/>
      <c r="I589" s="7"/>
    </row>
    <row r="590" spans="7:9" ht="13.2">
      <c r="G590" s="5"/>
      <c r="I590" s="7"/>
    </row>
    <row r="591" spans="7:9" ht="13.2">
      <c r="G591" s="5"/>
      <c r="I591" s="7"/>
    </row>
    <row r="592" spans="7:9" ht="13.2">
      <c r="G592" s="5"/>
      <c r="I592" s="7"/>
    </row>
    <row r="593" spans="7:9" ht="13.2">
      <c r="G593" s="5"/>
      <c r="I593" s="7"/>
    </row>
    <row r="594" spans="7:9" ht="13.2">
      <c r="G594" s="5"/>
      <c r="I594" s="7"/>
    </row>
    <row r="595" spans="7:9" ht="13.2">
      <c r="G595" s="5"/>
      <c r="I595" s="7"/>
    </row>
    <row r="596" spans="7:9" ht="13.2">
      <c r="G596" s="5"/>
      <c r="I596" s="7"/>
    </row>
    <row r="597" spans="7:9" ht="13.2">
      <c r="G597" s="5"/>
      <c r="I597" s="7"/>
    </row>
    <row r="598" spans="7:9" ht="13.2">
      <c r="G598" s="5"/>
      <c r="I598" s="7"/>
    </row>
    <row r="599" spans="7:9" ht="13.2">
      <c r="G599" s="5"/>
      <c r="I599" s="7"/>
    </row>
    <row r="600" spans="7:9" ht="13.2">
      <c r="G600" s="5"/>
      <c r="I600" s="7"/>
    </row>
    <row r="601" spans="7:9" ht="13.2">
      <c r="G601" s="5"/>
      <c r="I601" s="7"/>
    </row>
    <row r="602" spans="7:9" ht="13.2">
      <c r="G602" s="5"/>
      <c r="I602" s="7"/>
    </row>
    <row r="603" spans="7:9" ht="13.2">
      <c r="G603" s="5"/>
      <c r="I603" s="7"/>
    </row>
    <row r="604" spans="7:9" ht="13.2">
      <c r="G604" s="5"/>
      <c r="I604" s="7"/>
    </row>
    <row r="605" spans="7:9" ht="13.2">
      <c r="G605" s="5"/>
      <c r="I605" s="7"/>
    </row>
    <row r="606" spans="7:9" ht="13.2">
      <c r="G606" s="5"/>
      <c r="I606" s="7"/>
    </row>
    <row r="607" spans="7:9" ht="13.2">
      <c r="G607" s="5"/>
      <c r="I607" s="7"/>
    </row>
    <row r="608" spans="7:9" ht="13.2">
      <c r="G608" s="5"/>
      <c r="I608" s="7"/>
    </row>
    <row r="609" spans="7:9" ht="13.2">
      <c r="G609" s="5"/>
      <c r="I609" s="7"/>
    </row>
    <row r="610" spans="7:9" ht="13.2">
      <c r="G610" s="5"/>
      <c r="I610" s="7"/>
    </row>
    <row r="611" spans="7:9" ht="13.2">
      <c r="G611" s="5"/>
      <c r="I611" s="7"/>
    </row>
    <row r="612" spans="7:9" ht="13.2">
      <c r="G612" s="5"/>
      <c r="I612" s="7"/>
    </row>
    <row r="613" spans="7:9" ht="13.2">
      <c r="G613" s="5"/>
      <c r="I613" s="7"/>
    </row>
    <row r="614" spans="7:9" ht="13.2">
      <c r="G614" s="5"/>
      <c r="I614" s="7"/>
    </row>
    <row r="615" spans="7:9" ht="13.2">
      <c r="G615" s="5"/>
      <c r="I615" s="7"/>
    </row>
    <row r="616" spans="7:9" ht="13.2">
      <c r="G616" s="5"/>
      <c r="I616" s="7"/>
    </row>
    <row r="617" spans="7:9" ht="13.2">
      <c r="G617" s="5"/>
      <c r="I617" s="7"/>
    </row>
    <row r="618" spans="7:9" ht="13.2">
      <c r="G618" s="5"/>
      <c r="I618" s="7"/>
    </row>
    <row r="619" spans="7:9" ht="13.2">
      <c r="G619" s="5"/>
      <c r="I619" s="7"/>
    </row>
    <row r="620" spans="7:9" ht="13.2">
      <c r="G620" s="5"/>
      <c r="I620" s="7"/>
    </row>
    <row r="621" spans="7:9" ht="13.2">
      <c r="G621" s="5"/>
      <c r="I621" s="7"/>
    </row>
    <row r="622" spans="7:9" ht="13.2">
      <c r="G622" s="5"/>
      <c r="I622" s="7"/>
    </row>
    <row r="623" spans="7:9" ht="13.2">
      <c r="G623" s="5"/>
      <c r="I623" s="7"/>
    </row>
    <row r="624" spans="7:9" ht="13.2">
      <c r="G624" s="5"/>
      <c r="I624" s="7"/>
    </row>
    <row r="625" spans="7:9" ht="13.2">
      <c r="G625" s="5"/>
      <c r="I625" s="7"/>
    </row>
    <row r="626" spans="7:9" ht="13.2">
      <c r="G626" s="5"/>
      <c r="I626" s="7"/>
    </row>
    <row r="627" spans="7:9" ht="13.2">
      <c r="G627" s="5"/>
      <c r="I627" s="7"/>
    </row>
    <row r="628" spans="7:9" ht="13.2">
      <c r="G628" s="5"/>
      <c r="I628" s="7"/>
    </row>
    <row r="629" spans="7:9" ht="13.2">
      <c r="G629" s="5"/>
      <c r="I629" s="7"/>
    </row>
    <row r="630" spans="7:9" ht="13.2">
      <c r="G630" s="5"/>
      <c r="I630" s="7"/>
    </row>
    <row r="631" spans="7:9" ht="13.2">
      <c r="G631" s="5"/>
      <c r="I631" s="7"/>
    </row>
    <row r="632" spans="7:9" ht="13.2">
      <c r="G632" s="5"/>
      <c r="I632" s="7"/>
    </row>
    <row r="633" spans="7:9" ht="13.2">
      <c r="G633" s="5"/>
      <c r="I633" s="7"/>
    </row>
    <row r="634" spans="7:9" ht="13.2">
      <c r="G634" s="5"/>
      <c r="I634" s="7"/>
    </row>
    <row r="635" spans="7:9" ht="13.2">
      <c r="G635" s="5"/>
      <c r="I635" s="7"/>
    </row>
    <row r="636" spans="7:9" ht="13.2">
      <c r="G636" s="5"/>
      <c r="I636" s="7"/>
    </row>
    <row r="637" spans="7:9" ht="13.2">
      <c r="G637" s="5"/>
      <c r="I637" s="7"/>
    </row>
    <row r="638" spans="7:9" ht="13.2">
      <c r="G638" s="5"/>
      <c r="I638" s="7"/>
    </row>
    <row r="639" spans="7:9" ht="13.2">
      <c r="G639" s="5"/>
      <c r="I639" s="7"/>
    </row>
    <row r="640" spans="7:9" ht="13.2">
      <c r="G640" s="5"/>
      <c r="I640" s="7"/>
    </row>
    <row r="641" spans="7:9" ht="13.2">
      <c r="G641" s="5"/>
      <c r="I641" s="7"/>
    </row>
    <row r="642" spans="7:9" ht="13.2">
      <c r="G642" s="5"/>
      <c r="I642" s="7"/>
    </row>
    <row r="643" spans="7:9" ht="13.2">
      <c r="G643" s="5"/>
      <c r="I643" s="7"/>
    </row>
    <row r="644" spans="7:9" ht="13.2">
      <c r="G644" s="5"/>
      <c r="I644" s="7"/>
    </row>
    <row r="645" spans="7:9" ht="13.2">
      <c r="G645" s="5"/>
      <c r="I645" s="7"/>
    </row>
    <row r="646" spans="7:9" ht="13.2">
      <c r="G646" s="5"/>
      <c r="I646" s="7"/>
    </row>
    <row r="647" spans="7:9" ht="13.2">
      <c r="G647" s="5"/>
      <c r="I647" s="7"/>
    </row>
    <row r="648" spans="7:9" ht="13.2">
      <c r="G648" s="5"/>
      <c r="I648" s="7"/>
    </row>
    <row r="649" spans="7:9" ht="13.2">
      <c r="G649" s="5"/>
      <c r="I649" s="7"/>
    </row>
    <row r="650" spans="7:9" ht="13.2">
      <c r="G650" s="5"/>
      <c r="I650" s="7"/>
    </row>
    <row r="651" spans="7:9" ht="13.2">
      <c r="G651" s="5"/>
      <c r="I651" s="7"/>
    </row>
    <row r="652" spans="7:9" ht="13.2">
      <c r="G652" s="5"/>
      <c r="I652" s="7"/>
    </row>
    <row r="653" spans="7:9" ht="13.2">
      <c r="G653" s="5"/>
      <c r="I653" s="7"/>
    </row>
    <row r="654" spans="7:9" ht="13.2">
      <c r="G654" s="5"/>
      <c r="I654" s="7"/>
    </row>
    <row r="655" spans="7:9" ht="13.2">
      <c r="G655" s="5"/>
      <c r="I655" s="7"/>
    </row>
    <row r="656" spans="7:9" ht="13.2">
      <c r="G656" s="5"/>
      <c r="I656" s="7"/>
    </row>
    <row r="657" spans="7:9" ht="13.2">
      <c r="G657" s="5"/>
      <c r="I657" s="7"/>
    </row>
    <row r="658" spans="7:9" ht="13.2">
      <c r="G658" s="5"/>
      <c r="I658" s="7"/>
    </row>
    <row r="659" spans="7:9" ht="13.2">
      <c r="G659" s="5"/>
      <c r="I659" s="7"/>
    </row>
    <row r="660" spans="7:9" ht="13.2">
      <c r="G660" s="5"/>
      <c r="I660" s="7"/>
    </row>
    <row r="661" spans="7:9" ht="13.2">
      <c r="G661" s="5"/>
      <c r="I661" s="7"/>
    </row>
    <row r="662" spans="7:9" ht="13.2">
      <c r="G662" s="5"/>
      <c r="I662" s="7"/>
    </row>
    <row r="663" spans="7:9" ht="13.2">
      <c r="G663" s="5"/>
      <c r="I663" s="7"/>
    </row>
    <row r="664" spans="7:9" ht="13.2">
      <c r="G664" s="5"/>
      <c r="I664" s="7"/>
    </row>
    <row r="665" spans="7:9" ht="13.2">
      <c r="G665" s="5"/>
      <c r="I665" s="7"/>
    </row>
    <row r="666" spans="7:9" ht="13.2">
      <c r="G666" s="5"/>
      <c r="I666" s="7"/>
    </row>
    <row r="667" spans="7:9" ht="13.2">
      <c r="G667" s="5"/>
      <c r="I667" s="7"/>
    </row>
    <row r="668" spans="7:9" ht="13.2">
      <c r="G668" s="5"/>
      <c r="I668" s="7"/>
    </row>
    <row r="669" spans="7:9" ht="13.2">
      <c r="G669" s="5"/>
      <c r="I669" s="7"/>
    </row>
    <row r="670" spans="7:9" ht="13.2">
      <c r="G670" s="5"/>
      <c r="I670" s="7"/>
    </row>
    <row r="671" spans="7:9" ht="13.2">
      <c r="G671" s="5"/>
      <c r="I671" s="7"/>
    </row>
    <row r="672" spans="7:9" ht="13.2">
      <c r="G672" s="5"/>
      <c r="I672" s="7"/>
    </row>
    <row r="673" spans="7:9" ht="13.2">
      <c r="G673" s="5"/>
      <c r="I673" s="7"/>
    </row>
    <row r="674" spans="7:9" ht="13.2">
      <c r="G674" s="5"/>
      <c r="I674" s="7"/>
    </row>
    <row r="675" spans="7:9" ht="13.2">
      <c r="G675" s="5"/>
      <c r="I675" s="7"/>
    </row>
    <row r="676" spans="7:9" ht="13.2">
      <c r="G676" s="5"/>
      <c r="I676" s="7"/>
    </row>
    <row r="677" spans="7:9" ht="13.2">
      <c r="G677" s="5"/>
      <c r="I677" s="7"/>
    </row>
    <row r="678" spans="7:9" ht="13.2">
      <c r="G678" s="5"/>
      <c r="I678" s="7"/>
    </row>
    <row r="679" spans="7:9" ht="13.2">
      <c r="G679" s="5"/>
      <c r="I679" s="7"/>
    </row>
    <row r="680" spans="7:9" ht="13.2">
      <c r="G680" s="5"/>
      <c r="I680" s="7"/>
    </row>
    <row r="681" spans="7:9" ht="13.2">
      <c r="G681" s="5"/>
      <c r="I681" s="7"/>
    </row>
    <row r="682" spans="7:9" ht="13.2">
      <c r="G682" s="5"/>
      <c r="I682" s="7"/>
    </row>
    <row r="683" spans="7:9" ht="13.2">
      <c r="G683" s="5"/>
      <c r="I683" s="7"/>
    </row>
    <row r="684" spans="7:9" ht="13.2">
      <c r="G684" s="5"/>
      <c r="I684" s="7"/>
    </row>
    <row r="685" spans="7:9" ht="13.2">
      <c r="G685" s="5"/>
      <c r="I685" s="7"/>
    </row>
    <row r="686" spans="7:9" ht="13.2">
      <c r="G686" s="5"/>
      <c r="I686" s="7"/>
    </row>
    <row r="687" spans="7:9" ht="13.2">
      <c r="G687" s="5"/>
      <c r="I687" s="7"/>
    </row>
    <row r="688" spans="7:9" ht="13.2">
      <c r="G688" s="5"/>
      <c r="I688" s="7"/>
    </row>
    <row r="689" spans="7:9" ht="13.2">
      <c r="G689" s="5"/>
      <c r="I689" s="7"/>
    </row>
    <row r="690" spans="7:9" ht="13.2">
      <c r="G690" s="5"/>
      <c r="I690" s="7"/>
    </row>
    <row r="691" spans="7:9" ht="13.2">
      <c r="G691" s="5"/>
      <c r="I691" s="7"/>
    </row>
    <row r="692" spans="7:9" ht="13.2">
      <c r="G692" s="5"/>
      <c r="I692" s="7"/>
    </row>
    <row r="693" spans="7:9" ht="13.2">
      <c r="G693" s="5"/>
      <c r="I693" s="7"/>
    </row>
    <row r="694" spans="7:9" ht="13.2">
      <c r="G694" s="5"/>
      <c r="I694" s="7"/>
    </row>
    <row r="695" spans="7:9" ht="13.2">
      <c r="G695" s="5"/>
      <c r="I695" s="7"/>
    </row>
    <row r="696" spans="7:9" ht="13.2">
      <c r="G696" s="5"/>
      <c r="I696" s="7"/>
    </row>
    <row r="697" spans="7:9" ht="13.2">
      <c r="G697" s="5"/>
      <c r="I697" s="7"/>
    </row>
    <row r="698" spans="7:9" ht="13.2">
      <c r="G698" s="5"/>
      <c r="I698" s="7"/>
    </row>
    <row r="699" spans="7:9" ht="13.2">
      <c r="G699" s="5"/>
      <c r="I699" s="7"/>
    </row>
    <row r="700" spans="7:9" ht="13.2">
      <c r="G700" s="5"/>
      <c r="I700" s="7"/>
    </row>
    <row r="701" spans="7:9" ht="13.2">
      <c r="G701" s="5"/>
      <c r="I701" s="7"/>
    </row>
    <row r="702" spans="7:9" ht="13.2">
      <c r="G702" s="5"/>
      <c r="I702" s="7"/>
    </row>
    <row r="703" spans="7:9" ht="13.2">
      <c r="G703" s="5"/>
      <c r="I703" s="7"/>
    </row>
    <row r="704" spans="7:9" ht="13.2">
      <c r="G704" s="5"/>
      <c r="I704" s="7"/>
    </row>
    <row r="705" spans="7:9" ht="13.2">
      <c r="G705" s="5"/>
      <c r="I705" s="7"/>
    </row>
    <row r="706" spans="7:9" ht="13.2">
      <c r="G706" s="5"/>
      <c r="I706" s="7"/>
    </row>
    <row r="707" spans="7:9" ht="13.2">
      <c r="G707" s="5"/>
      <c r="I707" s="7"/>
    </row>
    <row r="708" spans="7:9" ht="13.2">
      <c r="G708" s="5"/>
      <c r="I708" s="7"/>
    </row>
    <row r="709" spans="7:9" ht="13.2">
      <c r="G709" s="5"/>
      <c r="I709" s="7"/>
    </row>
    <row r="710" spans="7:9" ht="13.2">
      <c r="G710" s="5"/>
      <c r="I710" s="7"/>
    </row>
    <row r="711" spans="7:9" ht="13.2">
      <c r="G711" s="5"/>
      <c r="I711" s="7"/>
    </row>
    <row r="712" spans="7:9" ht="13.2">
      <c r="G712" s="5"/>
      <c r="I712" s="7"/>
    </row>
    <row r="713" spans="7:9" ht="13.2">
      <c r="G713" s="5"/>
      <c r="I713" s="7"/>
    </row>
    <row r="714" spans="7:9" ht="13.2">
      <c r="G714" s="5"/>
      <c r="I714" s="7"/>
    </row>
    <row r="715" spans="7:9" ht="13.2">
      <c r="G715" s="5"/>
      <c r="I715" s="7"/>
    </row>
    <row r="716" spans="7:9" ht="13.2">
      <c r="G716" s="5"/>
      <c r="I716" s="7"/>
    </row>
    <row r="717" spans="7:9" ht="13.2">
      <c r="G717" s="5"/>
      <c r="I717" s="7"/>
    </row>
    <row r="718" spans="7:9" ht="13.2">
      <c r="G718" s="5"/>
      <c r="I718" s="7"/>
    </row>
    <row r="719" spans="7:9" ht="13.2">
      <c r="G719" s="5"/>
      <c r="I719" s="7"/>
    </row>
    <row r="720" spans="7:9" ht="13.2">
      <c r="G720" s="5"/>
      <c r="I720" s="7"/>
    </row>
    <row r="721" spans="7:9" ht="13.2">
      <c r="G721" s="5"/>
      <c r="I721" s="7"/>
    </row>
    <row r="722" spans="7:9" ht="13.2">
      <c r="G722" s="5"/>
      <c r="I722" s="7"/>
    </row>
    <row r="723" spans="7:9" ht="13.2">
      <c r="G723" s="5"/>
      <c r="I723" s="7"/>
    </row>
    <row r="724" spans="7:9" ht="13.2">
      <c r="G724" s="5"/>
      <c r="I724" s="7"/>
    </row>
    <row r="725" spans="7:9" ht="13.2">
      <c r="G725" s="5"/>
      <c r="I725" s="7"/>
    </row>
    <row r="726" spans="7:9" ht="13.2">
      <c r="G726" s="5"/>
      <c r="I726" s="7"/>
    </row>
    <row r="727" spans="7:9" ht="13.2">
      <c r="G727" s="5"/>
      <c r="I727" s="7"/>
    </row>
    <row r="728" spans="7:9" ht="13.2">
      <c r="G728" s="5"/>
      <c r="I728" s="7"/>
    </row>
    <row r="729" spans="7:9" ht="13.2">
      <c r="G729" s="5"/>
      <c r="I729" s="7"/>
    </row>
    <row r="730" spans="7:9" ht="13.2">
      <c r="G730" s="5"/>
      <c r="I730" s="7"/>
    </row>
    <row r="731" spans="7:9" ht="13.2">
      <c r="G731" s="5"/>
      <c r="I731" s="7"/>
    </row>
    <row r="732" spans="7:9" ht="13.2">
      <c r="G732" s="5"/>
      <c r="I732" s="7"/>
    </row>
    <row r="733" spans="7:9" ht="13.2">
      <c r="G733" s="5"/>
      <c r="I733" s="7"/>
    </row>
    <row r="734" spans="7:9" ht="13.2">
      <c r="G734" s="5"/>
      <c r="I734" s="7"/>
    </row>
    <row r="735" spans="7:9" ht="13.2">
      <c r="G735" s="5"/>
      <c r="I735" s="7"/>
    </row>
    <row r="736" spans="7:9" ht="13.2">
      <c r="G736" s="5"/>
      <c r="I736" s="7"/>
    </row>
    <row r="737" spans="7:9" ht="13.2">
      <c r="G737" s="5"/>
      <c r="I737" s="7"/>
    </row>
    <row r="738" spans="7:9" ht="13.2">
      <c r="G738" s="5"/>
      <c r="I738" s="7"/>
    </row>
    <row r="739" spans="7:9" ht="13.2">
      <c r="G739" s="5"/>
      <c r="I739" s="7"/>
    </row>
    <row r="740" spans="7:9" ht="13.2">
      <c r="G740" s="5"/>
      <c r="I740" s="7"/>
    </row>
    <row r="741" spans="7:9" ht="13.2">
      <c r="G741" s="5"/>
      <c r="I741" s="7"/>
    </row>
    <row r="742" spans="7:9" ht="13.2">
      <c r="G742" s="5"/>
      <c r="I742" s="7"/>
    </row>
    <row r="743" spans="7:9" ht="13.2">
      <c r="G743" s="5"/>
      <c r="I743" s="7"/>
    </row>
    <row r="744" spans="7:9" ht="13.2">
      <c r="G744" s="5"/>
      <c r="I744" s="7"/>
    </row>
    <row r="745" spans="7:9" ht="13.2">
      <c r="G745" s="5"/>
      <c r="I745" s="7"/>
    </row>
    <row r="746" spans="7:9" ht="13.2">
      <c r="G746" s="5"/>
      <c r="I746" s="7"/>
    </row>
    <row r="747" spans="7:9" ht="13.2">
      <c r="G747" s="5"/>
      <c r="I747" s="7"/>
    </row>
    <row r="748" spans="7:9" ht="13.2">
      <c r="G748" s="5"/>
      <c r="I748" s="7"/>
    </row>
    <row r="749" spans="7:9" ht="13.2">
      <c r="G749" s="5"/>
      <c r="I749" s="7"/>
    </row>
    <row r="750" spans="7:9" ht="13.2">
      <c r="G750" s="5"/>
      <c r="I750" s="7"/>
    </row>
    <row r="751" spans="7:9" ht="13.2">
      <c r="G751" s="5"/>
      <c r="I751" s="7"/>
    </row>
    <row r="752" spans="7:9" ht="13.2">
      <c r="G752" s="5"/>
      <c r="I752" s="7"/>
    </row>
    <row r="753" spans="7:9" ht="13.2">
      <c r="G753" s="5"/>
      <c r="I753" s="7"/>
    </row>
    <row r="754" spans="7:9" ht="13.2">
      <c r="G754" s="5"/>
      <c r="I754" s="7"/>
    </row>
    <row r="755" spans="7:9" ht="13.2">
      <c r="G755" s="5"/>
      <c r="I755" s="7"/>
    </row>
    <row r="756" spans="7:9" ht="13.2">
      <c r="G756" s="5"/>
      <c r="I756" s="7"/>
    </row>
    <row r="757" spans="7:9" ht="13.2">
      <c r="G757" s="5"/>
      <c r="I757" s="7"/>
    </row>
    <row r="758" spans="7:9" ht="13.2">
      <c r="G758" s="5"/>
      <c r="I758" s="7"/>
    </row>
    <row r="759" spans="7:9" ht="13.2">
      <c r="G759" s="5"/>
      <c r="I759" s="7"/>
    </row>
    <row r="760" spans="7:9" ht="13.2">
      <c r="G760" s="5"/>
      <c r="I760" s="7"/>
    </row>
    <row r="761" spans="7:9" ht="13.2">
      <c r="G761" s="5"/>
      <c r="I761" s="7"/>
    </row>
    <row r="762" spans="7:9" ht="13.2">
      <c r="G762" s="5"/>
      <c r="I762" s="7"/>
    </row>
    <row r="763" spans="7:9" ht="13.2">
      <c r="G763" s="5"/>
      <c r="I763" s="7"/>
    </row>
    <row r="764" spans="7:9" ht="13.2">
      <c r="G764" s="5"/>
      <c r="I764" s="7"/>
    </row>
    <row r="765" spans="7:9" ht="13.2">
      <c r="G765" s="5"/>
      <c r="I765" s="7"/>
    </row>
    <row r="766" spans="7:9" ht="13.2">
      <c r="G766" s="5"/>
      <c r="I766" s="7"/>
    </row>
    <row r="767" spans="7:9" ht="13.2">
      <c r="G767" s="5"/>
      <c r="I767" s="7"/>
    </row>
    <row r="768" spans="7:9" ht="13.2">
      <c r="G768" s="5"/>
      <c r="I768" s="7"/>
    </row>
    <row r="769" spans="7:9" ht="13.2">
      <c r="G769" s="5"/>
      <c r="I769" s="7"/>
    </row>
    <row r="770" spans="7:9" ht="13.2">
      <c r="G770" s="5"/>
      <c r="I770" s="7"/>
    </row>
    <row r="771" spans="7:9" ht="13.2">
      <c r="G771" s="5"/>
      <c r="I771" s="7"/>
    </row>
    <row r="772" spans="7:9" ht="13.2">
      <c r="G772" s="5"/>
      <c r="I772" s="7"/>
    </row>
    <row r="773" spans="7:9" ht="13.2">
      <c r="G773" s="5"/>
      <c r="I773" s="7"/>
    </row>
    <row r="774" spans="7:9" ht="13.2">
      <c r="G774" s="5"/>
      <c r="I774" s="7"/>
    </row>
    <row r="775" spans="7:9" ht="13.2">
      <c r="G775" s="5"/>
      <c r="I775" s="7"/>
    </row>
    <row r="776" spans="7:9" ht="13.2">
      <c r="G776" s="5"/>
      <c r="I776" s="7"/>
    </row>
    <row r="777" spans="7:9" ht="13.2">
      <c r="G777" s="5"/>
      <c r="I777" s="7"/>
    </row>
    <row r="778" spans="7:9" ht="13.2">
      <c r="G778" s="5"/>
      <c r="I778" s="7"/>
    </row>
    <row r="779" spans="7:9" ht="13.2">
      <c r="G779" s="5"/>
      <c r="I779" s="7"/>
    </row>
    <row r="780" spans="7:9" ht="13.2">
      <c r="G780" s="5"/>
      <c r="I780" s="7"/>
    </row>
    <row r="781" spans="7:9" ht="13.2">
      <c r="G781" s="5"/>
      <c r="I781" s="7"/>
    </row>
    <row r="782" spans="7:9" ht="13.2">
      <c r="G782" s="5"/>
      <c r="I782" s="7"/>
    </row>
    <row r="783" spans="7:9" ht="13.2">
      <c r="G783" s="5"/>
      <c r="I783" s="7"/>
    </row>
    <row r="784" spans="7:9" ht="13.2">
      <c r="G784" s="5"/>
      <c r="I784" s="7"/>
    </row>
    <row r="785" spans="7:9" ht="13.2">
      <c r="G785" s="5"/>
      <c r="I785" s="7"/>
    </row>
    <row r="786" spans="7:9" ht="13.2">
      <c r="G786" s="5"/>
      <c r="I786" s="7"/>
    </row>
    <row r="787" spans="7:9" ht="13.2">
      <c r="G787" s="5"/>
      <c r="I787" s="7"/>
    </row>
    <row r="788" spans="7:9" ht="13.2">
      <c r="G788" s="5"/>
      <c r="I788" s="7"/>
    </row>
    <row r="789" spans="7:9" ht="13.2">
      <c r="G789" s="5"/>
      <c r="I789" s="7"/>
    </row>
    <row r="790" spans="7:9" ht="13.2">
      <c r="G790" s="5"/>
      <c r="I790" s="7"/>
    </row>
    <row r="791" spans="7:9" ht="13.2">
      <c r="G791" s="5"/>
      <c r="I791" s="7"/>
    </row>
    <row r="792" spans="7:9" ht="13.2">
      <c r="G792" s="5"/>
      <c r="I792" s="7"/>
    </row>
    <row r="793" spans="7:9" ht="13.2">
      <c r="G793" s="5"/>
      <c r="I793" s="7"/>
    </row>
    <row r="794" spans="7:9" ht="13.2">
      <c r="G794" s="5"/>
      <c r="I794" s="7"/>
    </row>
    <row r="795" spans="7:9" ht="13.2">
      <c r="G795" s="5"/>
      <c r="I795" s="7"/>
    </row>
    <row r="796" spans="7:9" ht="13.2">
      <c r="G796" s="5"/>
      <c r="I796" s="7"/>
    </row>
    <row r="797" spans="7:9" ht="13.2">
      <c r="G797" s="5"/>
      <c r="I797" s="7"/>
    </row>
    <row r="798" spans="7:9" ht="13.2">
      <c r="G798" s="5"/>
      <c r="I798" s="7"/>
    </row>
    <row r="799" spans="7:9" ht="13.2">
      <c r="G799" s="5"/>
      <c r="I799" s="7"/>
    </row>
    <row r="800" spans="7:9" ht="13.2">
      <c r="G800" s="5"/>
      <c r="I800" s="7"/>
    </row>
    <row r="801" spans="7:9" ht="13.2">
      <c r="G801" s="5"/>
      <c r="I801" s="7"/>
    </row>
    <row r="802" spans="7:9" ht="13.2">
      <c r="G802" s="5"/>
      <c r="I802" s="7"/>
    </row>
    <row r="803" spans="7:9" ht="13.2">
      <c r="G803" s="5"/>
      <c r="I803" s="7"/>
    </row>
    <row r="804" spans="7:9" ht="13.2">
      <c r="G804" s="5"/>
      <c r="I804" s="7"/>
    </row>
    <row r="805" spans="7:9" ht="13.2">
      <c r="G805" s="5"/>
      <c r="I805" s="7"/>
    </row>
    <row r="806" spans="7:9" ht="13.2">
      <c r="G806" s="5"/>
      <c r="I806" s="7"/>
    </row>
    <row r="807" spans="7:9" ht="13.2">
      <c r="G807" s="5"/>
      <c r="I807" s="7"/>
    </row>
    <row r="808" spans="7:9" ht="13.2">
      <c r="G808" s="5"/>
      <c r="I808" s="7"/>
    </row>
    <row r="809" spans="7:9" ht="13.2">
      <c r="G809" s="5"/>
      <c r="I809" s="7"/>
    </row>
    <row r="810" spans="7:9" ht="13.2">
      <c r="G810" s="5"/>
      <c r="I810" s="7"/>
    </row>
    <row r="811" spans="7:9" ht="13.2">
      <c r="G811" s="5"/>
      <c r="I811" s="7"/>
    </row>
    <row r="812" spans="7:9" ht="13.2">
      <c r="G812" s="5"/>
      <c r="I812" s="7"/>
    </row>
    <row r="813" spans="7:9" ht="13.2">
      <c r="G813" s="5"/>
      <c r="I813" s="7"/>
    </row>
    <row r="814" spans="7:9" ht="13.2">
      <c r="G814" s="5"/>
      <c r="I814" s="7"/>
    </row>
    <row r="815" spans="7:9" ht="13.2">
      <c r="G815" s="5"/>
      <c r="I815" s="7"/>
    </row>
    <row r="816" spans="7:9" ht="13.2">
      <c r="G816" s="5"/>
      <c r="I816" s="7"/>
    </row>
    <row r="817" spans="7:9" ht="13.2">
      <c r="G817" s="5"/>
      <c r="I817" s="7"/>
    </row>
    <row r="818" spans="7:9" ht="13.2">
      <c r="G818" s="5"/>
      <c r="I818" s="7"/>
    </row>
    <row r="819" spans="7:9" ht="13.2">
      <c r="G819" s="5"/>
      <c r="I819" s="7"/>
    </row>
    <row r="820" spans="7:9" ht="13.2">
      <c r="G820" s="5"/>
      <c r="I820" s="7"/>
    </row>
    <row r="821" spans="7:9" ht="13.2">
      <c r="G821" s="5"/>
      <c r="I821" s="7"/>
    </row>
    <row r="822" spans="7:9" ht="13.2">
      <c r="G822" s="5"/>
      <c r="I822" s="7"/>
    </row>
    <row r="823" spans="7:9" ht="13.2">
      <c r="G823" s="5"/>
      <c r="I823" s="7"/>
    </row>
    <row r="824" spans="7:9" ht="13.2">
      <c r="G824" s="5"/>
      <c r="I824" s="7"/>
    </row>
    <row r="825" spans="7:9" ht="13.2">
      <c r="G825" s="5"/>
      <c r="I825" s="7"/>
    </row>
    <row r="826" spans="7:9" ht="13.2">
      <c r="G826" s="5"/>
      <c r="I826" s="7"/>
    </row>
    <row r="827" spans="7:9" ht="13.2">
      <c r="G827" s="5"/>
      <c r="I827" s="7"/>
    </row>
    <row r="828" spans="7:9" ht="13.2">
      <c r="G828" s="5"/>
      <c r="I828" s="7"/>
    </row>
    <row r="829" spans="7:9" ht="13.2">
      <c r="G829" s="5"/>
      <c r="I829" s="7"/>
    </row>
    <row r="830" spans="7:9" ht="13.2">
      <c r="G830" s="5"/>
      <c r="I830" s="7"/>
    </row>
    <row r="831" spans="7:9" ht="13.2">
      <c r="G831" s="5"/>
      <c r="I831" s="7"/>
    </row>
    <row r="832" spans="7:9" ht="13.2">
      <c r="G832" s="5"/>
      <c r="I832" s="7"/>
    </row>
    <row r="833" spans="7:9" ht="13.2">
      <c r="G833" s="5"/>
      <c r="I833" s="7"/>
    </row>
    <row r="834" spans="7:9" ht="13.2">
      <c r="G834" s="5"/>
      <c r="I834" s="7"/>
    </row>
    <row r="835" spans="7:9" ht="13.2">
      <c r="G835" s="5"/>
      <c r="I835" s="7"/>
    </row>
    <row r="836" spans="7:9" ht="13.2">
      <c r="G836" s="5"/>
      <c r="I836" s="7"/>
    </row>
    <row r="837" spans="7:9" ht="13.2">
      <c r="G837" s="5"/>
      <c r="I837" s="7"/>
    </row>
    <row r="838" spans="7:9" ht="13.2">
      <c r="G838" s="5"/>
      <c r="I838" s="7"/>
    </row>
    <row r="839" spans="7:9" ht="13.2">
      <c r="G839" s="5"/>
      <c r="I839" s="7"/>
    </row>
    <row r="840" spans="7:9" ht="13.2">
      <c r="G840" s="5"/>
      <c r="I840" s="7"/>
    </row>
    <row r="841" spans="7:9" ht="13.2">
      <c r="G841" s="5"/>
      <c r="I841" s="7"/>
    </row>
    <row r="842" spans="7:9" ht="13.2">
      <c r="G842" s="5"/>
      <c r="I842" s="7"/>
    </row>
    <row r="843" spans="7:9" ht="13.2">
      <c r="G843" s="5"/>
      <c r="I843" s="7"/>
    </row>
    <row r="844" spans="7:9" ht="13.2">
      <c r="G844" s="5"/>
      <c r="I844" s="7"/>
    </row>
    <row r="845" spans="7:9" ht="13.2">
      <c r="G845" s="5"/>
      <c r="I845" s="7"/>
    </row>
    <row r="846" spans="7:9" ht="13.2">
      <c r="G846" s="5"/>
      <c r="I846" s="7"/>
    </row>
    <row r="847" spans="7:9" ht="13.2">
      <c r="G847" s="5"/>
      <c r="I847" s="7"/>
    </row>
    <row r="848" spans="7:9" ht="13.2">
      <c r="G848" s="5"/>
      <c r="I848" s="7"/>
    </row>
    <row r="849" spans="7:9" ht="13.2">
      <c r="G849" s="5"/>
      <c r="I849" s="7"/>
    </row>
    <row r="850" spans="7:9" ht="13.2">
      <c r="G850" s="5"/>
      <c r="I850" s="7"/>
    </row>
    <row r="851" spans="7:9" ht="13.2">
      <c r="G851" s="5"/>
      <c r="I851" s="7"/>
    </row>
    <row r="852" spans="7:9" ht="13.2">
      <c r="G852" s="5"/>
      <c r="I852" s="7"/>
    </row>
    <row r="853" spans="7:9" ht="13.2">
      <c r="G853" s="5"/>
      <c r="I853" s="7"/>
    </row>
    <row r="854" spans="7:9" ht="13.2">
      <c r="G854" s="5"/>
      <c r="I854" s="7"/>
    </row>
    <row r="855" spans="7:9" ht="13.2">
      <c r="G855" s="5"/>
      <c r="I855" s="7"/>
    </row>
    <row r="856" spans="7:9" ht="13.2">
      <c r="G856" s="5"/>
      <c r="I856" s="7"/>
    </row>
    <row r="857" spans="7:9" ht="13.2">
      <c r="G857" s="5"/>
      <c r="I857" s="7"/>
    </row>
    <row r="858" spans="7:9" ht="13.2">
      <c r="G858" s="5"/>
      <c r="I858" s="7"/>
    </row>
    <row r="859" spans="7:9" ht="13.2">
      <c r="G859" s="5"/>
      <c r="I859" s="7"/>
    </row>
    <row r="860" spans="7:9" ht="13.2">
      <c r="G860" s="5"/>
      <c r="I860" s="7"/>
    </row>
    <row r="861" spans="7:9" ht="13.2">
      <c r="G861" s="5"/>
      <c r="I861" s="7"/>
    </row>
    <row r="862" spans="7:9" ht="13.2">
      <c r="G862" s="5"/>
      <c r="I862" s="7"/>
    </row>
    <row r="863" spans="7:9" ht="13.2">
      <c r="G863" s="5"/>
      <c r="I863" s="7"/>
    </row>
    <row r="864" spans="7:9" ht="13.2">
      <c r="G864" s="5"/>
      <c r="I864" s="7"/>
    </row>
    <row r="865" spans="7:9" ht="13.2">
      <c r="G865" s="5"/>
      <c r="I865" s="7"/>
    </row>
    <row r="866" spans="7:9" ht="13.2">
      <c r="G866" s="5"/>
      <c r="I866" s="7"/>
    </row>
    <row r="867" spans="7:9" ht="13.2">
      <c r="G867" s="5"/>
      <c r="I867" s="7"/>
    </row>
    <row r="868" spans="7:9" ht="13.2">
      <c r="G868" s="5"/>
      <c r="I868" s="7"/>
    </row>
    <row r="869" spans="7:9" ht="13.2">
      <c r="G869" s="5"/>
      <c r="I869" s="7"/>
    </row>
    <row r="870" spans="7:9" ht="13.2">
      <c r="G870" s="5"/>
      <c r="I870" s="7"/>
    </row>
    <row r="871" spans="7:9" ht="13.2">
      <c r="G871" s="5"/>
      <c r="I871" s="7"/>
    </row>
    <row r="872" spans="7:9" ht="13.2">
      <c r="G872" s="5"/>
      <c r="I872" s="7"/>
    </row>
    <row r="873" spans="7:9" ht="13.2">
      <c r="G873" s="5"/>
      <c r="I873" s="7"/>
    </row>
    <row r="874" spans="7:9" ht="13.2">
      <c r="G874" s="5"/>
      <c r="I874" s="7"/>
    </row>
    <row r="875" spans="7:9" ht="13.2">
      <c r="G875" s="5"/>
      <c r="I875" s="7"/>
    </row>
    <row r="876" spans="7:9" ht="13.2">
      <c r="G876" s="5"/>
      <c r="I876" s="7"/>
    </row>
    <row r="877" spans="7:9" ht="13.2">
      <c r="G877" s="5"/>
      <c r="I877" s="7"/>
    </row>
    <row r="878" spans="7:9" ht="13.2">
      <c r="G878" s="5"/>
      <c r="I878" s="7"/>
    </row>
    <row r="879" spans="7:9" ht="13.2">
      <c r="G879" s="5"/>
      <c r="I879" s="7"/>
    </row>
    <row r="880" spans="7:9" ht="13.2">
      <c r="G880" s="5"/>
      <c r="I880" s="7"/>
    </row>
    <row r="881" spans="7:9" ht="13.2">
      <c r="G881" s="5"/>
      <c r="I881" s="7"/>
    </row>
    <row r="882" spans="7:9" ht="13.2">
      <c r="G882" s="5"/>
      <c r="I882" s="7"/>
    </row>
    <row r="883" spans="7:9" ht="13.2">
      <c r="G883" s="5"/>
      <c r="I883" s="7"/>
    </row>
    <row r="884" spans="7:9" ht="13.2">
      <c r="G884" s="5"/>
      <c r="I884" s="7"/>
    </row>
    <row r="885" spans="7:9" ht="13.2">
      <c r="G885" s="5"/>
      <c r="I885" s="7"/>
    </row>
    <row r="886" spans="7:9" ht="13.2">
      <c r="G886" s="5"/>
      <c r="I886" s="7"/>
    </row>
    <row r="887" spans="7:9" ht="13.2">
      <c r="G887" s="5"/>
      <c r="I887" s="7"/>
    </row>
    <row r="888" spans="7:9" ht="13.2">
      <c r="G888" s="5"/>
      <c r="I888" s="7"/>
    </row>
    <row r="889" spans="7:9" ht="13.2">
      <c r="G889" s="5"/>
      <c r="I889" s="7"/>
    </row>
    <row r="890" spans="7:9" ht="13.2">
      <c r="G890" s="5"/>
      <c r="I890" s="7"/>
    </row>
    <row r="891" spans="7:9" ht="13.2">
      <c r="G891" s="5"/>
      <c r="I891" s="7"/>
    </row>
    <row r="892" spans="7:9" ht="13.2">
      <c r="G892" s="5"/>
      <c r="I892" s="7"/>
    </row>
    <row r="893" spans="7:9" ht="13.2">
      <c r="G893" s="5"/>
      <c r="I893" s="7"/>
    </row>
    <row r="894" spans="7:9" ht="13.2">
      <c r="G894" s="5"/>
      <c r="I894" s="7"/>
    </row>
    <row r="895" spans="7:9" ht="13.2">
      <c r="G895" s="5"/>
      <c r="I895" s="7"/>
    </row>
    <row r="896" spans="7:9" ht="13.2">
      <c r="G896" s="5"/>
      <c r="I896" s="7"/>
    </row>
    <row r="897" spans="7:9" ht="13.2">
      <c r="G897" s="5"/>
      <c r="I897" s="7"/>
    </row>
    <row r="898" spans="7:9" ht="13.2">
      <c r="G898" s="5"/>
      <c r="I898" s="7"/>
    </row>
    <row r="899" spans="7:9" ht="13.2">
      <c r="G899" s="5"/>
      <c r="I899" s="7"/>
    </row>
    <row r="900" spans="7:9" ht="13.2">
      <c r="G900" s="5"/>
      <c r="I900" s="7"/>
    </row>
    <row r="901" spans="7:9" ht="13.2">
      <c r="G901" s="5"/>
      <c r="I901" s="7"/>
    </row>
    <row r="902" spans="7:9" ht="13.2">
      <c r="G902" s="5"/>
      <c r="I902" s="7"/>
    </row>
    <row r="903" spans="7:9" ht="13.2">
      <c r="G903" s="5"/>
      <c r="I903" s="7"/>
    </row>
    <row r="904" spans="7:9" ht="13.2">
      <c r="G904" s="5"/>
      <c r="I904" s="7"/>
    </row>
    <row r="905" spans="7:9" ht="13.2">
      <c r="G905" s="5"/>
      <c r="I905" s="7"/>
    </row>
    <row r="906" spans="7:9" ht="13.2">
      <c r="G906" s="5"/>
      <c r="I906" s="7"/>
    </row>
    <row r="907" spans="7:9" ht="13.2">
      <c r="G907" s="5"/>
      <c r="I907" s="7"/>
    </row>
    <row r="908" spans="7:9" ht="13.2">
      <c r="G908" s="5"/>
      <c r="I908" s="7"/>
    </row>
    <row r="909" spans="7:9" ht="13.2">
      <c r="G909" s="5"/>
      <c r="I909" s="7"/>
    </row>
    <row r="910" spans="7:9" ht="13.2">
      <c r="G910" s="5"/>
      <c r="I910" s="7"/>
    </row>
    <row r="911" spans="7:9" ht="13.2">
      <c r="G911" s="5"/>
      <c r="I911" s="7"/>
    </row>
    <row r="912" spans="7:9" ht="13.2">
      <c r="G912" s="5"/>
      <c r="I912" s="7"/>
    </row>
    <row r="913" spans="7:9" ht="13.2">
      <c r="G913" s="5"/>
      <c r="I913" s="7"/>
    </row>
    <row r="914" spans="7:9" ht="13.2">
      <c r="G914" s="5"/>
      <c r="I914" s="7"/>
    </row>
    <row r="915" spans="7:9" ht="13.2">
      <c r="G915" s="5"/>
      <c r="I915" s="7"/>
    </row>
    <row r="916" spans="7:9" ht="13.2">
      <c r="G916" s="5"/>
      <c r="I916" s="7"/>
    </row>
    <row r="917" spans="7:9" ht="13.2">
      <c r="G917" s="5"/>
      <c r="I917" s="7"/>
    </row>
    <row r="918" spans="7:9" ht="13.2">
      <c r="G918" s="5"/>
      <c r="I918" s="7"/>
    </row>
    <row r="919" spans="7:9" ht="13.2">
      <c r="G919" s="5"/>
      <c r="I919" s="7"/>
    </row>
    <row r="920" spans="7:9" ht="13.2">
      <c r="G920" s="5"/>
      <c r="I920" s="7"/>
    </row>
    <row r="921" spans="7:9" ht="13.2">
      <c r="G921" s="5"/>
      <c r="I921" s="7"/>
    </row>
    <row r="922" spans="7:9" ht="13.2">
      <c r="G922" s="5"/>
      <c r="I922" s="7"/>
    </row>
    <row r="923" spans="7:9" ht="13.2">
      <c r="G923" s="5"/>
      <c r="I923" s="7"/>
    </row>
    <row r="924" spans="7:9" ht="13.2">
      <c r="G924" s="5"/>
      <c r="I924" s="7"/>
    </row>
    <row r="925" spans="7:9" ht="13.2">
      <c r="G925" s="5"/>
      <c r="I925" s="7"/>
    </row>
    <row r="926" spans="7:9" ht="13.2">
      <c r="G926" s="5"/>
      <c r="I926" s="7"/>
    </row>
    <row r="927" spans="7:9" ht="13.2">
      <c r="G927" s="5"/>
      <c r="I927" s="7"/>
    </row>
    <row r="928" spans="7:9" ht="13.2">
      <c r="G928" s="5"/>
      <c r="I928" s="7"/>
    </row>
    <row r="929" spans="7:9" ht="13.2">
      <c r="G929" s="5"/>
      <c r="I929" s="7"/>
    </row>
    <row r="930" spans="7:9" ht="13.2">
      <c r="G930" s="5"/>
      <c r="I930" s="7"/>
    </row>
    <row r="931" spans="7:9" ht="13.2">
      <c r="G931" s="5"/>
      <c r="I931" s="7"/>
    </row>
    <row r="932" spans="7:9" ht="13.2">
      <c r="G932" s="5"/>
      <c r="I932" s="7"/>
    </row>
    <row r="933" spans="7:9" ht="13.2">
      <c r="G933" s="5"/>
      <c r="I933" s="7"/>
    </row>
    <row r="934" spans="7:9" ht="13.2">
      <c r="G934" s="5"/>
      <c r="I934" s="7"/>
    </row>
    <row r="935" spans="7:9" ht="13.2">
      <c r="G935" s="5"/>
      <c r="I935" s="7"/>
    </row>
    <row r="936" spans="7:9" ht="13.2">
      <c r="G936" s="5"/>
      <c r="I936" s="7"/>
    </row>
    <row r="937" spans="7:9" ht="13.2">
      <c r="G937" s="5"/>
      <c r="I937" s="7"/>
    </row>
    <row r="938" spans="7:9" ht="13.2">
      <c r="G938" s="5"/>
      <c r="I938" s="7"/>
    </row>
    <row r="939" spans="7:9" ht="13.2">
      <c r="G939" s="5"/>
      <c r="I939" s="7"/>
    </row>
    <row r="940" spans="7:9" ht="13.2">
      <c r="G940" s="5"/>
      <c r="I940" s="7"/>
    </row>
    <row r="941" spans="7:9" ht="13.2">
      <c r="G941" s="5"/>
      <c r="I941" s="7"/>
    </row>
    <row r="942" spans="7:9" ht="13.2">
      <c r="G942" s="5"/>
      <c r="I942" s="7"/>
    </row>
    <row r="943" spans="7:9" ht="13.2">
      <c r="G943" s="5"/>
      <c r="I943" s="7"/>
    </row>
    <row r="944" spans="7:9" ht="13.2">
      <c r="G944" s="5"/>
      <c r="I944" s="7"/>
    </row>
    <row r="945" spans="7:9" ht="13.2">
      <c r="G945" s="5"/>
      <c r="I945" s="7"/>
    </row>
    <row r="946" spans="7:9" ht="13.2">
      <c r="G946" s="5"/>
      <c r="I946" s="7"/>
    </row>
    <row r="947" spans="7:9" ht="13.2">
      <c r="G947" s="5"/>
      <c r="I947" s="7"/>
    </row>
    <row r="948" spans="7:9" ht="13.2">
      <c r="G948" s="5"/>
      <c r="I948" s="7"/>
    </row>
    <row r="949" spans="7:9" ht="13.2">
      <c r="G949" s="5"/>
      <c r="I949" s="7"/>
    </row>
    <row r="950" spans="7:9" ht="13.2">
      <c r="G950" s="5"/>
      <c r="I950" s="7"/>
    </row>
    <row r="951" spans="7:9" ht="13.2">
      <c r="G951" s="5"/>
      <c r="I951" s="7"/>
    </row>
    <row r="952" spans="7:9" ht="13.2">
      <c r="G952" s="5"/>
      <c r="I952" s="7"/>
    </row>
    <row r="953" spans="7:9" ht="13.2">
      <c r="G953" s="5"/>
      <c r="I953" s="7"/>
    </row>
    <row r="954" spans="7:9" ht="13.2">
      <c r="G954" s="5"/>
      <c r="I954" s="7"/>
    </row>
    <row r="955" spans="7:9" ht="13.2">
      <c r="G955" s="5"/>
      <c r="I955" s="7"/>
    </row>
    <row r="956" spans="7:9" ht="13.2">
      <c r="G956" s="5"/>
      <c r="I956" s="7"/>
    </row>
    <row r="957" spans="7:9" ht="13.2">
      <c r="G957" s="5"/>
      <c r="I957" s="7"/>
    </row>
    <row r="958" spans="7:9" ht="13.2">
      <c r="G958" s="5"/>
      <c r="I958" s="7"/>
    </row>
    <row r="959" spans="7:9" ht="13.2">
      <c r="G959" s="5"/>
      <c r="I959" s="7"/>
    </row>
    <row r="960" spans="7:9" ht="13.2">
      <c r="G960" s="5"/>
      <c r="I960" s="7"/>
    </row>
    <row r="961" spans="7:9" ht="13.2">
      <c r="G961" s="5"/>
      <c r="I961" s="7"/>
    </row>
    <row r="962" spans="7:9" ht="13.2">
      <c r="G962" s="5"/>
      <c r="I962" s="7"/>
    </row>
    <row r="963" spans="7:9" ht="13.2">
      <c r="G963" s="5"/>
      <c r="I963" s="7"/>
    </row>
    <row r="964" spans="7:9" ht="13.2">
      <c r="G964" s="5"/>
      <c r="I964" s="7"/>
    </row>
    <row r="965" spans="7:9" ht="13.2">
      <c r="G965" s="5"/>
      <c r="I965" s="7"/>
    </row>
    <row r="966" spans="7:9" ht="13.2">
      <c r="G966" s="5"/>
      <c r="I966" s="7"/>
    </row>
    <row r="967" spans="7:9" ht="13.2">
      <c r="G967" s="5"/>
      <c r="I967" s="7"/>
    </row>
    <row r="968" spans="7:9" ht="13.2">
      <c r="G968" s="5"/>
      <c r="I968" s="7"/>
    </row>
    <row r="969" spans="7:9" ht="13.2">
      <c r="G969" s="5"/>
      <c r="I969" s="7"/>
    </row>
    <row r="970" spans="7:9" ht="13.2">
      <c r="G970" s="5"/>
      <c r="I970" s="7"/>
    </row>
    <row r="971" spans="7:9" ht="13.2">
      <c r="G971" s="5"/>
      <c r="I971" s="7"/>
    </row>
    <row r="972" spans="7:9" ht="13.2">
      <c r="G972" s="5"/>
      <c r="I972" s="7"/>
    </row>
    <row r="973" spans="7:9" ht="13.2">
      <c r="G973" s="5"/>
      <c r="I973" s="7"/>
    </row>
    <row r="974" spans="7:9" ht="13.2">
      <c r="G974" s="5"/>
      <c r="I974" s="7"/>
    </row>
    <row r="975" spans="7:9" ht="13.2">
      <c r="G975" s="5"/>
      <c r="I975" s="7"/>
    </row>
    <row r="976" spans="7:9" ht="13.2">
      <c r="G976" s="5"/>
      <c r="I976" s="7"/>
    </row>
    <row r="977" spans="7:9" ht="13.2">
      <c r="G977" s="5"/>
      <c r="I977" s="7"/>
    </row>
    <row r="978" spans="7:9" ht="13.2">
      <c r="G978" s="5"/>
      <c r="I978" s="7"/>
    </row>
    <row r="979" spans="7:9" ht="13.2">
      <c r="G979" s="5"/>
      <c r="I979" s="7"/>
    </row>
    <row r="980" spans="7:9" ht="13.2">
      <c r="G980" s="5"/>
      <c r="I980" s="7"/>
    </row>
    <row r="981" spans="7:9" ht="13.2">
      <c r="G981" s="5"/>
      <c r="I981" s="7"/>
    </row>
    <row r="982" spans="7:9" ht="13.2">
      <c r="G982" s="5"/>
      <c r="I982" s="7"/>
    </row>
    <row r="983" spans="7:9" ht="13.2">
      <c r="G983" s="5"/>
      <c r="I983" s="7"/>
    </row>
    <row r="984" spans="7:9" ht="13.2">
      <c r="G984" s="5"/>
      <c r="I984" s="7"/>
    </row>
    <row r="985" spans="7:9" ht="13.2">
      <c r="G985" s="5"/>
      <c r="I985" s="7"/>
    </row>
    <row r="986" spans="7:9" ht="13.2">
      <c r="G986" s="5"/>
      <c r="I986" s="7"/>
    </row>
    <row r="987" spans="7:9" ht="13.2">
      <c r="G987" s="5"/>
      <c r="I987" s="7"/>
    </row>
    <row r="988" spans="7:9" ht="13.2">
      <c r="G988" s="5"/>
      <c r="I988" s="7"/>
    </row>
    <row r="989" spans="7:9" ht="13.2">
      <c r="G989" s="5"/>
      <c r="I989" s="7"/>
    </row>
    <row r="990" spans="7:9" ht="13.2">
      <c r="G990" s="5"/>
      <c r="I990" s="7"/>
    </row>
    <row r="991" spans="7:9" ht="13.2">
      <c r="G991" s="5"/>
      <c r="I991" s="7"/>
    </row>
    <row r="992" spans="7:9" ht="13.2">
      <c r="G992" s="5"/>
      <c r="I992" s="7"/>
    </row>
    <row r="993" spans="7:9" ht="13.2">
      <c r="G993" s="5"/>
      <c r="I993" s="7"/>
    </row>
    <row r="994" spans="7:9" ht="13.2">
      <c r="G994" s="5"/>
      <c r="I994" s="7"/>
    </row>
    <row r="995" spans="7:9" ht="13.2">
      <c r="G995" s="5"/>
      <c r="I995" s="7"/>
    </row>
    <row r="996" spans="7:9" ht="13.2">
      <c r="G996" s="5"/>
      <c r="I996" s="7"/>
    </row>
    <row r="997" spans="7:9" ht="13.2">
      <c r="G997" s="5"/>
      <c r="I997" s="7"/>
    </row>
    <row r="998" spans="7:9" ht="13.2">
      <c r="G998" s="5"/>
      <c r="I998" s="7"/>
    </row>
    <row r="999" spans="7:9" ht="13.2">
      <c r="G999" s="5"/>
      <c r="I999" s="7"/>
    </row>
    <row r="1000" spans="7:9" ht="13.2">
      <c r="G1000" s="5"/>
      <c r="I1000" s="7"/>
    </row>
    <row r="1001" spans="7:9" ht="13.2">
      <c r="G1001" s="5"/>
      <c r="I1001" s="7"/>
    </row>
    <row r="1002" spans="7:9" ht="13.2">
      <c r="G1002" s="5"/>
      <c r="I1002" s="7"/>
    </row>
    <row r="1003" spans="7:9" ht="13.2">
      <c r="G1003" s="5"/>
      <c r="I1003" s="7"/>
    </row>
    <row r="1004" spans="7:9" ht="13.2">
      <c r="G1004" s="5"/>
      <c r="I1004" s="7"/>
    </row>
    <row r="1005" spans="7:9" ht="13.2">
      <c r="G1005" s="5"/>
      <c r="I1005" s="7"/>
    </row>
    <row r="1006" spans="7:9" ht="13.2">
      <c r="G1006" s="5"/>
      <c r="I1006" s="7"/>
    </row>
    <row r="1007" spans="7:9" ht="13.2">
      <c r="G1007" s="5"/>
      <c r="I1007" s="7"/>
    </row>
  </sheetData>
  <autoFilter ref="A1:Y1007"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43.6640625" customWidth="1"/>
    <col min="2" max="3" width="48.6640625" customWidth="1"/>
    <col min="4" max="4" width="54.109375" customWidth="1"/>
    <col min="5" max="6" width="12.6640625" customWidth="1"/>
    <col min="9" max="9" width="14.77734375" customWidth="1"/>
  </cols>
  <sheetData>
    <row r="1" spans="1:26">
      <c r="A1" s="9" t="s">
        <v>0</v>
      </c>
      <c r="B1" s="9" t="s">
        <v>1</v>
      </c>
      <c r="C1" s="9" t="s">
        <v>2</v>
      </c>
      <c r="D1" s="9" t="s">
        <v>3</v>
      </c>
      <c r="E1" s="9" t="s">
        <v>4</v>
      </c>
      <c r="F1" s="9" t="s">
        <v>5</v>
      </c>
      <c r="G1" s="12" t="s">
        <v>6</v>
      </c>
      <c r="H1" s="12" t="s">
        <v>7</v>
      </c>
      <c r="I1" s="12" t="s">
        <v>8</v>
      </c>
      <c r="J1" s="9" t="s">
        <v>9</v>
      </c>
      <c r="K1" s="9" t="s">
        <v>10</v>
      </c>
      <c r="L1" s="9" t="s">
        <v>205</v>
      </c>
      <c r="M1" s="9"/>
      <c r="N1" s="9"/>
      <c r="O1" s="9"/>
      <c r="P1" s="9"/>
      <c r="Q1" s="9"/>
      <c r="R1" s="9"/>
      <c r="S1" s="9"/>
      <c r="T1" s="9"/>
      <c r="U1" s="9"/>
      <c r="V1" s="9"/>
      <c r="W1" s="9"/>
      <c r="X1" s="9"/>
      <c r="Y1" s="9"/>
      <c r="Z1" s="9"/>
    </row>
    <row r="2" spans="1:26" ht="15.75" customHeight="1">
      <c r="A2" s="42" t="s">
        <v>73268</v>
      </c>
      <c r="B2" s="35" t="s">
        <v>73269</v>
      </c>
      <c r="C2" s="13" t="s">
        <v>73270</v>
      </c>
      <c r="D2" s="95" t="s">
        <v>73271</v>
      </c>
      <c r="E2" s="17" t="s">
        <v>73272</v>
      </c>
      <c r="F2" s="208" t="s">
        <v>73273</v>
      </c>
      <c r="G2" s="24" t="s">
        <v>73274</v>
      </c>
      <c r="H2" s="6" t="s">
        <v>73275</v>
      </c>
      <c r="I2" s="7" t="s">
        <v>73276</v>
      </c>
      <c r="J2" s="5" t="s">
        <v>73277</v>
      </c>
      <c r="K2" s="3"/>
      <c r="L2" s="5" t="s">
        <v>57</v>
      </c>
    </row>
    <row r="3" spans="1:26" ht="15.75" customHeight="1">
      <c r="A3" s="42" t="s">
        <v>73278</v>
      </c>
      <c r="B3" s="35" t="s">
        <v>73279</v>
      </c>
      <c r="C3" s="13" t="s">
        <v>73280</v>
      </c>
      <c r="D3" s="5" t="s">
        <v>73281</v>
      </c>
      <c r="E3" s="17" t="s">
        <v>73282</v>
      </c>
      <c r="F3" s="88" t="s">
        <v>73283</v>
      </c>
      <c r="G3" s="24" t="s">
        <v>73284</v>
      </c>
      <c r="H3" s="6" t="s">
        <v>73285</v>
      </c>
      <c r="I3" s="7" t="s">
        <v>73286</v>
      </c>
      <c r="J3" s="5" t="s">
        <v>73277</v>
      </c>
      <c r="L3" s="5" t="s">
        <v>57</v>
      </c>
    </row>
    <row r="4" spans="1:26" ht="15.75" customHeight="1">
      <c r="A4" s="42" t="s">
        <v>73287</v>
      </c>
      <c r="B4" s="35" t="s">
        <v>73288</v>
      </c>
      <c r="C4" s="13" t="s">
        <v>73289</v>
      </c>
      <c r="D4" s="5" t="s">
        <v>73290</v>
      </c>
      <c r="E4" s="17" t="s">
        <v>73291</v>
      </c>
      <c r="F4" s="88" t="s">
        <v>73292</v>
      </c>
      <c r="G4" s="24" t="s">
        <v>73293</v>
      </c>
      <c r="H4" s="6" t="s">
        <v>73294</v>
      </c>
      <c r="I4" s="7" t="s">
        <v>73295</v>
      </c>
      <c r="J4" s="5" t="s">
        <v>73277</v>
      </c>
      <c r="L4" s="5" t="s">
        <v>57</v>
      </c>
    </row>
    <row r="5" spans="1:26" ht="15.75" customHeight="1">
      <c r="A5" s="42" t="s">
        <v>73296</v>
      </c>
      <c r="B5" s="35" t="s">
        <v>73297</v>
      </c>
      <c r="C5" s="13" t="s">
        <v>73298</v>
      </c>
      <c r="D5" s="5" t="s">
        <v>73299</v>
      </c>
      <c r="E5" s="17" t="s">
        <v>73300</v>
      </c>
      <c r="F5" s="88" t="s">
        <v>73301</v>
      </c>
      <c r="G5" s="24" t="s">
        <v>73302</v>
      </c>
      <c r="H5" s="6" t="s">
        <v>73303</v>
      </c>
      <c r="I5" s="7" t="s">
        <v>73304</v>
      </c>
      <c r="J5" s="5" t="s">
        <v>73277</v>
      </c>
      <c r="L5" s="5" t="s">
        <v>57</v>
      </c>
    </row>
    <row r="6" spans="1:26" ht="15.75" customHeight="1">
      <c r="A6" s="42" t="s">
        <v>73305</v>
      </c>
      <c r="B6" s="35" t="s">
        <v>73306</v>
      </c>
      <c r="C6" s="13" t="s">
        <v>73307</v>
      </c>
      <c r="D6" s="5" t="s">
        <v>73308</v>
      </c>
      <c r="E6" s="17" t="s">
        <v>73309</v>
      </c>
      <c r="F6" s="88" t="s">
        <v>73310</v>
      </c>
      <c r="G6" s="24" t="s">
        <v>73311</v>
      </c>
      <c r="H6" s="6" t="s">
        <v>73312</v>
      </c>
      <c r="I6" s="7" t="s">
        <v>73313</v>
      </c>
      <c r="J6" s="5" t="s">
        <v>73277</v>
      </c>
      <c r="L6" s="5" t="s">
        <v>57</v>
      </c>
    </row>
    <row r="7" spans="1:26" ht="15.75" customHeight="1">
      <c r="A7" s="42" t="s">
        <v>73314</v>
      </c>
      <c r="B7" s="35" t="s">
        <v>73315</v>
      </c>
      <c r="C7" s="13" t="s">
        <v>73316</v>
      </c>
      <c r="D7" s="5" t="s">
        <v>73317</v>
      </c>
      <c r="E7" s="17" t="s">
        <v>73318</v>
      </c>
      <c r="F7" s="88" t="s">
        <v>73319</v>
      </c>
      <c r="G7" s="24" t="s">
        <v>73320</v>
      </c>
      <c r="H7" s="6" t="s">
        <v>73321</v>
      </c>
      <c r="I7" s="7" t="s">
        <v>73322</v>
      </c>
      <c r="J7" s="5" t="s">
        <v>73277</v>
      </c>
      <c r="L7" s="5" t="s">
        <v>57</v>
      </c>
    </row>
    <row r="8" spans="1:26">
      <c r="A8" s="42" t="s">
        <v>73323</v>
      </c>
      <c r="B8" s="5" t="s">
        <v>73324</v>
      </c>
      <c r="C8" s="13" t="s">
        <v>73325</v>
      </c>
      <c r="D8" s="5" t="s">
        <v>73326</v>
      </c>
      <c r="E8" s="5" t="s">
        <v>73327</v>
      </c>
      <c r="F8" s="5" t="s">
        <v>73328</v>
      </c>
      <c r="G8" s="5" t="s">
        <v>73329</v>
      </c>
      <c r="H8" s="6" t="s">
        <v>73330</v>
      </c>
      <c r="I8" s="7" t="s">
        <v>73331</v>
      </c>
      <c r="J8" s="5" t="s">
        <v>73277</v>
      </c>
      <c r="L8" s="5" t="s">
        <v>57</v>
      </c>
    </row>
    <row r="9" spans="1:26">
      <c r="A9" s="42" t="s">
        <v>73332</v>
      </c>
      <c r="B9" s="5" t="s">
        <v>73333</v>
      </c>
      <c r="C9" s="13" t="s">
        <v>73334</v>
      </c>
      <c r="D9" s="5" t="s">
        <v>73335</v>
      </c>
      <c r="E9" s="5" t="s">
        <v>73336</v>
      </c>
      <c r="F9" s="5" t="s">
        <v>73337</v>
      </c>
      <c r="G9" s="5" t="s">
        <v>73338</v>
      </c>
      <c r="H9" s="6" t="s">
        <v>73339</v>
      </c>
      <c r="I9" s="7" t="s">
        <v>73340</v>
      </c>
      <c r="J9" s="5" t="s">
        <v>73277</v>
      </c>
      <c r="L9" s="5" t="s">
        <v>57</v>
      </c>
    </row>
    <row r="10" spans="1:26">
      <c r="A10" s="42" t="s">
        <v>73341</v>
      </c>
      <c r="B10" s="13" t="s">
        <v>73342</v>
      </c>
      <c r="C10" s="13" t="s">
        <v>73343</v>
      </c>
      <c r="D10" s="5" t="s">
        <v>73344</v>
      </c>
      <c r="E10" s="71" t="s">
        <v>73345</v>
      </c>
      <c r="F10" s="47" t="s">
        <v>73346</v>
      </c>
      <c r="G10" s="5" t="s">
        <v>73347</v>
      </c>
      <c r="H10" s="6" t="s">
        <v>73348</v>
      </c>
      <c r="I10" s="7" t="s">
        <v>73349</v>
      </c>
      <c r="J10" s="5" t="s">
        <v>73277</v>
      </c>
    </row>
    <row r="11" spans="1:26" ht="15.75" customHeight="1">
      <c r="A11" s="42" t="s">
        <v>73350</v>
      </c>
      <c r="B11" s="35" t="s">
        <v>73351</v>
      </c>
      <c r="C11" s="13" t="s">
        <v>73352</v>
      </c>
      <c r="D11" s="5" t="s">
        <v>73353</v>
      </c>
      <c r="E11" s="17" t="s">
        <v>73354</v>
      </c>
      <c r="F11" s="88" t="s">
        <v>73355</v>
      </c>
      <c r="G11" s="24" t="s">
        <v>73356</v>
      </c>
      <c r="H11" s="6" t="s">
        <v>73357</v>
      </c>
      <c r="I11" s="7" t="s">
        <v>73358</v>
      </c>
      <c r="J11" s="5" t="s">
        <v>73277</v>
      </c>
      <c r="L11" s="5" t="s">
        <v>57</v>
      </c>
    </row>
    <row r="12" spans="1:26" ht="15.75" customHeight="1">
      <c r="A12" s="42" t="s">
        <v>73359</v>
      </c>
      <c r="B12" s="35" t="s">
        <v>73360</v>
      </c>
      <c r="C12" s="13" t="s">
        <v>73361</v>
      </c>
      <c r="D12" s="5" t="s">
        <v>73362</v>
      </c>
      <c r="E12" s="17" t="s">
        <v>73363</v>
      </c>
      <c r="F12" s="88" t="s">
        <v>73364</v>
      </c>
      <c r="G12" s="24" t="s">
        <v>73365</v>
      </c>
      <c r="H12" s="6" t="s">
        <v>73366</v>
      </c>
      <c r="I12" s="7" t="s">
        <v>73367</v>
      </c>
      <c r="J12" s="5" t="s">
        <v>73277</v>
      </c>
      <c r="L12" s="5" t="s">
        <v>57</v>
      </c>
    </row>
    <row r="13" spans="1:26" ht="15.75" customHeight="1">
      <c r="A13" s="42" t="s">
        <v>73368</v>
      </c>
      <c r="B13" s="35" t="s">
        <v>73369</v>
      </c>
      <c r="C13" s="13" t="s">
        <v>73370</v>
      </c>
      <c r="D13" s="5" t="s">
        <v>73371</v>
      </c>
      <c r="E13" s="17" t="s">
        <v>73372</v>
      </c>
      <c r="F13" s="88" t="s">
        <v>73373</v>
      </c>
      <c r="G13" s="24" t="s">
        <v>73374</v>
      </c>
      <c r="H13" s="6" t="s">
        <v>73375</v>
      </c>
      <c r="I13" s="7" t="s">
        <v>73376</v>
      </c>
      <c r="J13" s="5" t="s">
        <v>73277</v>
      </c>
      <c r="L13" s="5" t="s">
        <v>57</v>
      </c>
    </row>
    <row r="14" spans="1:26" ht="15.75" customHeight="1">
      <c r="A14" s="42" t="s">
        <v>73377</v>
      </c>
      <c r="B14" s="35" t="s">
        <v>73378</v>
      </c>
      <c r="C14" s="13" t="s">
        <v>73379</v>
      </c>
      <c r="D14" s="5" t="s">
        <v>73380</v>
      </c>
      <c r="E14" s="17" t="s">
        <v>73381</v>
      </c>
      <c r="F14" s="88" t="s">
        <v>73382</v>
      </c>
      <c r="G14" s="24" t="s">
        <v>73383</v>
      </c>
      <c r="H14" s="6" t="s">
        <v>73384</v>
      </c>
      <c r="I14" s="7" t="s">
        <v>73385</v>
      </c>
      <c r="J14" s="5" t="s">
        <v>73277</v>
      </c>
      <c r="L14" s="5" t="s">
        <v>57</v>
      </c>
    </row>
    <row r="15" spans="1:26" ht="15.75" customHeight="1">
      <c r="A15" s="42" t="s">
        <v>73386</v>
      </c>
      <c r="B15" s="35" t="s">
        <v>73387</v>
      </c>
      <c r="C15" s="13" t="s">
        <v>73388</v>
      </c>
      <c r="D15" s="5" t="s">
        <v>73389</v>
      </c>
      <c r="E15" s="17" t="s">
        <v>73390</v>
      </c>
      <c r="F15" s="88" t="s">
        <v>73391</v>
      </c>
      <c r="G15" s="24" t="s">
        <v>73392</v>
      </c>
      <c r="H15" s="6" t="s">
        <v>73393</v>
      </c>
      <c r="I15" s="7" t="s">
        <v>73394</v>
      </c>
      <c r="J15" s="5" t="s">
        <v>73277</v>
      </c>
      <c r="L15" s="5" t="s">
        <v>57</v>
      </c>
    </row>
    <row r="16" spans="1:26" ht="15.75" customHeight="1">
      <c r="A16" s="42" t="s">
        <v>73395</v>
      </c>
      <c r="B16" s="35" t="s">
        <v>73396</v>
      </c>
      <c r="C16" s="13" t="s">
        <v>73397</v>
      </c>
      <c r="D16" s="5" t="s">
        <v>73398</v>
      </c>
      <c r="E16" s="17" t="s">
        <v>73399</v>
      </c>
      <c r="F16" s="88" t="s">
        <v>73400</v>
      </c>
      <c r="G16" s="24" t="s">
        <v>73401</v>
      </c>
      <c r="H16" s="6" t="s">
        <v>73402</v>
      </c>
      <c r="I16" s="7" t="s">
        <v>73403</v>
      </c>
      <c r="J16" s="5" t="s">
        <v>73277</v>
      </c>
      <c r="L16" s="5" t="s">
        <v>57</v>
      </c>
    </row>
    <row r="17" spans="1:12" ht="15.75" customHeight="1">
      <c r="A17" s="42" t="s">
        <v>73404</v>
      </c>
      <c r="B17" s="35" t="s">
        <v>73405</v>
      </c>
      <c r="C17" s="13" t="s">
        <v>73406</v>
      </c>
      <c r="D17" s="5" t="s">
        <v>73407</v>
      </c>
      <c r="E17" s="17" t="s">
        <v>73408</v>
      </c>
      <c r="F17" s="88" t="s">
        <v>73409</v>
      </c>
      <c r="G17" s="24" t="s">
        <v>73410</v>
      </c>
      <c r="H17" s="6" t="s">
        <v>73411</v>
      </c>
      <c r="I17" s="7" t="s">
        <v>73412</v>
      </c>
      <c r="J17" s="5" t="s">
        <v>73277</v>
      </c>
      <c r="L17" s="5" t="s">
        <v>57</v>
      </c>
    </row>
    <row r="18" spans="1:12" ht="15.75" customHeight="1">
      <c r="A18" s="42" t="s">
        <v>73413</v>
      </c>
      <c r="B18" s="35" t="s">
        <v>73414</v>
      </c>
      <c r="C18" s="13" t="s">
        <v>73415</v>
      </c>
      <c r="D18" s="5" t="s">
        <v>73416</v>
      </c>
      <c r="E18" s="17" t="s">
        <v>73417</v>
      </c>
      <c r="F18" s="88" t="s">
        <v>73418</v>
      </c>
      <c r="G18" s="24" t="s">
        <v>73419</v>
      </c>
      <c r="H18" s="6" t="s">
        <v>73420</v>
      </c>
      <c r="I18" s="7" t="s">
        <v>73421</v>
      </c>
      <c r="J18" s="5" t="s">
        <v>73277</v>
      </c>
      <c r="L18" s="5" t="s">
        <v>57</v>
      </c>
    </row>
    <row r="19" spans="1:12" ht="15.75" customHeight="1">
      <c r="A19" s="42" t="s">
        <v>73422</v>
      </c>
      <c r="B19" s="35" t="s">
        <v>73423</v>
      </c>
      <c r="C19" s="13" t="s">
        <v>73424</v>
      </c>
      <c r="D19" s="5" t="s">
        <v>73425</v>
      </c>
      <c r="E19" s="17" t="s">
        <v>73426</v>
      </c>
      <c r="F19" s="88" t="s">
        <v>73427</v>
      </c>
      <c r="G19" s="24" t="s">
        <v>73428</v>
      </c>
      <c r="H19" s="6" t="s">
        <v>73429</v>
      </c>
      <c r="I19" s="7" t="s">
        <v>73430</v>
      </c>
      <c r="J19" s="5" t="s">
        <v>73277</v>
      </c>
      <c r="L19" s="5" t="s">
        <v>57</v>
      </c>
    </row>
    <row r="20" spans="1:12" ht="15.75" customHeight="1">
      <c r="A20" s="42" t="s">
        <v>73431</v>
      </c>
      <c r="B20" s="35" t="s">
        <v>73432</v>
      </c>
      <c r="C20" s="13" t="s">
        <v>73433</v>
      </c>
      <c r="D20" s="5" t="s">
        <v>73434</v>
      </c>
      <c r="E20" s="17" t="s">
        <v>73435</v>
      </c>
      <c r="F20" s="88" t="s">
        <v>73436</v>
      </c>
      <c r="G20" s="24" t="s">
        <v>73437</v>
      </c>
      <c r="H20" s="6" t="s">
        <v>73438</v>
      </c>
      <c r="I20" s="7" t="s">
        <v>73439</v>
      </c>
      <c r="J20" s="5" t="s">
        <v>73277</v>
      </c>
      <c r="L20" s="5" t="s">
        <v>57</v>
      </c>
    </row>
    <row r="21" spans="1:12" ht="15.75" customHeight="1">
      <c r="A21" s="42" t="s">
        <v>73440</v>
      </c>
      <c r="B21" s="35" t="s">
        <v>73441</v>
      </c>
      <c r="C21" s="13" t="s">
        <v>73442</v>
      </c>
      <c r="D21" s="5" t="s">
        <v>73443</v>
      </c>
      <c r="E21" s="17" t="s">
        <v>73444</v>
      </c>
      <c r="F21" s="88" t="s">
        <v>73445</v>
      </c>
      <c r="G21" s="24" t="s">
        <v>73446</v>
      </c>
      <c r="H21" s="6" t="s">
        <v>73447</v>
      </c>
      <c r="I21" s="7" t="s">
        <v>73448</v>
      </c>
      <c r="J21" s="5" t="s">
        <v>73277</v>
      </c>
      <c r="L21" s="5" t="s">
        <v>57</v>
      </c>
    </row>
    <row r="22" spans="1:12" ht="15.75" customHeight="1">
      <c r="A22" s="42" t="s">
        <v>73449</v>
      </c>
      <c r="B22" s="35" t="s">
        <v>73450</v>
      </c>
      <c r="C22" s="13" t="s">
        <v>73451</v>
      </c>
      <c r="D22" s="5" t="s">
        <v>73452</v>
      </c>
      <c r="E22" s="17" t="s">
        <v>73453</v>
      </c>
      <c r="F22" s="88" t="s">
        <v>73454</v>
      </c>
      <c r="G22" s="24" t="s">
        <v>73455</v>
      </c>
      <c r="H22" s="6" t="s">
        <v>73456</v>
      </c>
      <c r="I22" s="7" t="s">
        <v>73457</v>
      </c>
      <c r="J22" s="5" t="s">
        <v>73277</v>
      </c>
      <c r="L22" s="5" t="s">
        <v>57</v>
      </c>
    </row>
    <row r="23" spans="1:12" ht="15.75" customHeight="1">
      <c r="A23" s="42" t="s">
        <v>73458</v>
      </c>
      <c r="B23" s="35" t="s">
        <v>73459</v>
      </c>
      <c r="C23" s="13" t="s">
        <v>73460</v>
      </c>
      <c r="D23" s="5" t="s">
        <v>73461</v>
      </c>
      <c r="E23" s="17" t="s">
        <v>73462</v>
      </c>
      <c r="F23" s="88" t="s">
        <v>73463</v>
      </c>
      <c r="G23" s="24" t="s">
        <v>73464</v>
      </c>
      <c r="H23" s="6" t="s">
        <v>73465</v>
      </c>
      <c r="I23" s="7" t="s">
        <v>73466</v>
      </c>
      <c r="J23" s="5" t="s">
        <v>73277</v>
      </c>
      <c r="L23" s="5" t="s">
        <v>57</v>
      </c>
    </row>
    <row r="24" spans="1:12" ht="15.75" customHeight="1">
      <c r="A24" s="42" t="s">
        <v>73467</v>
      </c>
      <c r="B24" s="35" t="s">
        <v>73468</v>
      </c>
      <c r="C24" s="13" t="s">
        <v>73469</v>
      </c>
      <c r="D24" s="5" t="s">
        <v>73470</v>
      </c>
      <c r="E24" s="17" t="s">
        <v>73471</v>
      </c>
      <c r="F24" s="88" t="s">
        <v>73472</v>
      </c>
      <c r="G24" s="24" t="s">
        <v>73473</v>
      </c>
      <c r="H24" s="6" t="s">
        <v>73474</v>
      </c>
      <c r="I24" s="7" t="s">
        <v>73475</v>
      </c>
      <c r="J24" s="5" t="s">
        <v>73277</v>
      </c>
      <c r="L24" s="5" t="s">
        <v>57</v>
      </c>
    </row>
    <row r="25" spans="1:12" ht="15.75" customHeight="1">
      <c r="A25" s="42" t="s">
        <v>73476</v>
      </c>
      <c r="B25" s="35" t="s">
        <v>73477</v>
      </c>
      <c r="C25" s="13" t="s">
        <v>73478</v>
      </c>
      <c r="D25" s="5" t="s">
        <v>73479</v>
      </c>
      <c r="E25" s="17" t="s">
        <v>73480</v>
      </c>
      <c r="F25" s="88" t="s">
        <v>73481</v>
      </c>
      <c r="G25" s="24" t="s">
        <v>73482</v>
      </c>
      <c r="H25" s="6" t="s">
        <v>73483</v>
      </c>
      <c r="I25" s="7" t="s">
        <v>73484</v>
      </c>
      <c r="J25" s="5" t="s">
        <v>73277</v>
      </c>
      <c r="L25" s="5" t="s">
        <v>57</v>
      </c>
    </row>
    <row r="26" spans="1:12">
      <c r="A26" s="9"/>
      <c r="B26" s="13"/>
      <c r="C26" s="13"/>
      <c r="G26" s="5"/>
      <c r="I26" s="7"/>
    </row>
    <row r="27" spans="1:12">
      <c r="A27" s="9"/>
      <c r="B27" s="13"/>
      <c r="C27" s="13"/>
      <c r="G27" s="5"/>
      <c r="I27" s="7"/>
    </row>
    <row r="28" spans="1:12" ht="13.2">
      <c r="A28" s="9"/>
      <c r="B28" s="13"/>
      <c r="C28" s="13"/>
      <c r="G28" s="5"/>
      <c r="I28" s="7"/>
    </row>
    <row r="29" spans="1:12" ht="13.2">
      <c r="A29" s="9"/>
      <c r="B29" s="13"/>
      <c r="C29" s="13"/>
      <c r="G29" s="5"/>
      <c r="I29" s="7"/>
    </row>
    <row r="30" spans="1:12" ht="13.2">
      <c r="A30" s="9"/>
      <c r="B30" s="13"/>
      <c r="C30" s="13"/>
      <c r="G30" s="5"/>
      <c r="I30" s="7"/>
    </row>
    <row r="31" spans="1:12" ht="13.2">
      <c r="A31" s="9"/>
      <c r="B31" s="13"/>
      <c r="C31" s="13"/>
      <c r="G31" s="5"/>
      <c r="I31" s="7"/>
    </row>
    <row r="32" spans="1:12" ht="13.2">
      <c r="A32" s="9"/>
      <c r="B32" s="13"/>
      <c r="C32" s="13"/>
      <c r="G32" s="5"/>
      <c r="I32" s="7"/>
    </row>
    <row r="33" spans="1:9" ht="13.2">
      <c r="A33" s="9"/>
      <c r="B33" s="13"/>
      <c r="C33" s="13"/>
      <c r="G33" s="5"/>
      <c r="I33" s="7"/>
    </row>
    <row r="34" spans="1:9" ht="13.2">
      <c r="A34" s="9"/>
      <c r="B34" s="13"/>
      <c r="C34" s="13"/>
      <c r="G34" s="5"/>
      <c r="I34" s="7"/>
    </row>
    <row r="35" spans="1:9" ht="13.2">
      <c r="A35" s="9"/>
      <c r="B35" s="13"/>
      <c r="C35" s="13"/>
      <c r="G35" s="5"/>
      <c r="I35" s="7"/>
    </row>
    <row r="36" spans="1:9" ht="13.2">
      <c r="A36" s="9"/>
      <c r="B36" s="13"/>
      <c r="C36" s="13"/>
      <c r="G36" s="5"/>
      <c r="I36" s="7"/>
    </row>
    <row r="37" spans="1:9" ht="13.2">
      <c r="A37" s="9"/>
      <c r="B37" s="13"/>
      <c r="C37" s="13"/>
      <c r="G37" s="5"/>
      <c r="I37" s="7"/>
    </row>
    <row r="38" spans="1:9" ht="13.2">
      <c r="A38" s="9"/>
      <c r="B38" s="13"/>
      <c r="C38" s="13"/>
      <c r="G38" s="5"/>
      <c r="I38" s="7"/>
    </row>
    <row r="39" spans="1:9" ht="13.2">
      <c r="A39" s="9"/>
      <c r="B39" s="13"/>
      <c r="C39" s="13"/>
      <c r="G39" s="5"/>
      <c r="I39" s="7"/>
    </row>
    <row r="40" spans="1:9" ht="13.2">
      <c r="A40" s="9"/>
      <c r="B40" s="13"/>
      <c r="C40" s="13"/>
      <c r="G40" s="5"/>
      <c r="I40" s="7"/>
    </row>
    <row r="41" spans="1:9" ht="13.2">
      <c r="A41" s="9"/>
      <c r="B41" s="13"/>
      <c r="C41" s="13"/>
      <c r="G41" s="5"/>
      <c r="I41" s="7"/>
    </row>
    <row r="42" spans="1:9" ht="13.2">
      <c r="A42" s="9"/>
      <c r="B42" s="13"/>
      <c r="C42" s="13"/>
      <c r="G42" s="5"/>
      <c r="I42" s="7"/>
    </row>
    <row r="43" spans="1:9" ht="13.2">
      <c r="A43" s="9"/>
      <c r="B43" s="13"/>
      <c r="C43" s="13"/>
      <c r="G43" s="5"/>
      <c r="I43" s="7"/>
    </row>
    <row r="44" spans="1:9" ht="13.2">
      <c r="A44" s="9"/>
      <c r="B44" s="13"/>
      <c r="C44" s="13"/>
      <c r="G44" s="5"/>
      <c r="I44" s="7"/>
    </row>
    <row r="45" spans="1:9" ht="13.2">
      <c r="A45" s="9"/>
      <c r="B45" s="13"/>
      <c r="C45" s="13"/>
      <c r="G45" s="5"/>
      <c r="I45" s="7"/>
    </row>
    <row r="46" spans="1:9" ht="13.2">
      <c r="A46" s="9"/>
      <c r="B46" s="13"/>
      <c r="C46" s="13"/>
      <c r="G46" s="5"/>
      <c r="I46" s="7"/>
    </row>
    <row r="47" spans="1:9" ht="13.2">
      <c r="A47" s="9"/>
      <c r="B47" s="13"/>
      <c r="C47" s="13"/>
      <c r="G47" s="5"/>
      <c r="I47" s="7"/>
    </row>
    <row r="48" spans="1:9" ht="13.2">
      <c r="A48" s="9"/>
      <c r="B48" s="13"/>
      <c r="C48" s="13"/>
      <c r="G48" s="5"/>
      <c r="I48" s="7"/>
    </row>
    <row r="49" spans="1:9" ht="13.2">
      <c r="A49" s="9"/>
      <c r="B49" s="13"/>
      <c r="C49" s="13"/>
      <c r="G49" s="5"/>
      <c r="I49" s="7"/>
    </row>
    <row r="50" spans="1:9" ht="13.2">
      <c r="A50" s="9"/>
      <c r="B50" s="13"/>
      <c r="C50" s="13"/>
      <c r="G50" s="5"/>
      <c r="I50" s="7"/>
    </row>
    <row r="51" spans="1:9" ht="13.2">
      <c r="A51" s="9"/>
      <c r="B51" s="13"/>
      <c r="C51" s="13"/>
      <c r="G51" s="5"/>
      <c r="I51" s="7"/>
    </row>
    <row r="52" spans="1:9" ht="13.2">
      <c r="A52" s="9"/>
      <c r="B52" s="13"/>
      <c r="C52" s="13"/>
      <c r="G52" s="5"/>
      <c r="I52" s="7"/>
    </row>
    <row r="53" spans="1:9" ht="13.2">
      <c r="A53" s="9"/>
      <c r="B53" s="13"/>
      <c r="C53" s="13"/>
      <c r="G53" s="5"/>
      <c r="I53" s="7"/>
    </row>
    <row r="54" spans="1:9" ht="13.2">
      <c r="A54" s="9"/>
      <c r="B54" s="13"/>
      <c r="C54" s="13"/>
      <c r="G54" s="5"/>
      <c r="I54" s="7"/>
    </row>
    <row r="55" spans="1:9" ht="13.2">
      <c r="A55" s="9"/>
      <c r="B55" s="13"/>
      <c r="C55" s="13"/>
      <c r="G55" s="5"/>
      <c r="I55" s="7"/>
    </row>
    <row r="56" spans="1:9" ht="13.2">
      <c r="A56" s="9"/>
      <c r="B56" s="13"/>
      <c r="C56" s="13"/>
      <c r="G56" s="5"/>
      <c r="I56" s="7"/>
    </row>
    <row r="57" spans="1:9" ht="13.2">
      <c r="A57" s="9"/>
      <c r="B57" s="13"/>
      <c r="C57" s="13"/>
      <c r="G57" s="5"/>
      <c r="I57" s="7"/>
    </row>
    <row r="58" spans="1:9" ht="13.2">
      <c r="A58" s="9"/>
      <c r="B58" s="13"/>
      <c r="C58" s="13"/>
      <c r="G58" s="5"/>
      <c r="I58" s="7"/>
    </row>
    <row r="59" spans="1:9" ht="13.2">
      <c r="A59" s="9"/>
      <c r="B59" s="13"/>
      <c r="C59" s="13"/>
      <c r="G59" s="5"/>
      <c r="I59" s="7"/>
    </row>
    <row r="60" spans="1:9" ht="13.2">
      <c r="A60" s="9"/>
      <c r="B60" s="13"/>
      <c r="C60" s="13"/>
      <c r="G60" s="5"/>
      <c r="I60" s="7"/>
    </row>
    <row r="61" spans="1:9" ht="13.2">
      <c r="A61" s="9"/>
      <c r="B61" s="13"/>
      <c r="C61" s="13"/>
      <c r="G61" s="5"/>
      <c r="I61" s="7"/>
    </row>
    <row r="62" spans="1:9" ht="13.2">
      <c r="A62" s="9"/>
      <c r="B62" s="13"/>
      <c r="C62" s="13"/>
      <c r="G62" s="5"/>
      <c r="I62" s="7"/>
    </row>
    <row r="63" spans="1:9" ht="13.2">
      <c r="A63" s="9"/>
      <c r="B63" s="13"/>
      <c r="C63" s="13"/>
      <c r="G63" s="5"/>
      <c r="I63" s="7"/>
    </row>
    <row r="64" spans="1:9" ht="13.2">
      <c r="A64" s="9"/>
      <c r="B64" s="13"/>
      <c r="C64" s="13"/>
      <c r="G64" s="5"/>
      <c r="I64" s="7"/>
    </row>
    <row r="65" spans="1:9" ht="13.2">
      <c r="A65" s="9"/>
      <c r="B65" s="13"/>
      <c r="C65" s="13"/>
      <c r="G65" s="5"/>
      <c r="I65" s="7"/>
    </row>
    <row r="66" spans="1:9" ht="13.2">
      <c r="A66" s="9"/>
      <c r="B66" s="13"/>
      <c r="C66" s="13"/>
      <c r="G66" s="5"/>
      <c r="I66" s="7"/>
    </row>
    <row r="67" spans="1:9" ht="13.2">
      <c r="A67" s="9"/>
      <c r="B67" s="13"/>
      <c r="C67" s="13"/>
      <c r="G67" s="5"/>
      <c r="I67" s="7"/>
    </row>
    <row r="68" spans="1:9" ht="13.2">
      <c r="A68" s="9"/>
      <c r="B68" s="13"/>
      <c r="C68" s="13"/>
      <c r="G68" s="5"/>
      <c r="I68" s="7"/>
    </row>
    <row r="69" spans="1:9" ht="13.2">
      <c r="A69" s="9"/>
      <c r="B69" s="13"/>
      <c r="C69" s="13"/>
      <c r="G69" s="5"/>
      <c r="I69" s="7"/>
    </row>
    <row r="70" spans="1:9" ht="13.2">
      <c r="A70" s="9"/>
      <c r="B70" s="13"/>
      <c r="C70" s="13"/>
      <c r="G70" s="5"/>
      <c r="I70" s="7"/>
    </row>
    <row r="71" spans="1:9" ht="13.2">
      <c r="A71" s="9"/>
      <c r="B71" s="13"/>
      <c r="C71" s="13"/>
      <c r="G71" s="5"/>
      <c r="I71" s="7"/>
    </row>
    <row r="72" spans="1:9" ht="13.2">
      <c r="A72" s="9"/>
      <c r="B72" s="13"/>
      <c r="C72" s="13"/>
      <c r="G72" s="5"/>
      <c r="I72" s="7"/>
    </row>
    <row r="73" spans="1:9" ht="13.2">
      <c r="A73" s="9"/>
      <c r="B73" s="13"/>
      <c r="C73" s="13"/>
      <c r="G73" s="5"/>
      <c r="I73" s="7"/>
    </row>
    <row r="74" spans="1:9" ht="13.2">
      <c r="A74" s="9"/>
      <c r="B74" s="13"/>
      <c r="C74" s="13"/>
      <c r="G74" s="5"/>
      <c r="I74" s="7"/>
    </row>
    <row r="75" spans="1:9" ht="13.2">
      <c r="A75" s="9"/>
      <c r="B75" s="13"/>
      <c r="C75" s="13"/>
      <c r="G75" s="5"/>
      <c r="I75" s="7"/>
    </row>
    <row r="76" spans="1:9" ht="13.2">
      <c r="A76" s="9"/>
      <c r="B76" s="13"/>
      <c r="C76" s="13"/>
      <c r="G76" s="5"/>
      <c r="I76" s="7"/>
    </row>
    <row r="77" spans="1:9" ht="13.2">
      <c r="A77" s="9"/>
      <c r="B77" s="13"/>
      <c r="C77" s="13"/>
      <c r="G77" s="5"/>
      <c r="I77" s="7"/>
    </row>
    <row r="78" spans="1:9" ht="13.2">
      <c r="A78" s="9"/>
      <c r="B78" s="13"/>
      <c r="C78" s="13"/>
      <c r="G78" s="5"/>
      <c r="I78" s="7"/>
    </row>
    <row r="79" spans="1:9" ht="13.2">
      <c r="A79" s="9"/>
      <c r="B79" s="13"/>
      <c r="C79" s="13"/>
      <c r="G79" s="5"/>
      <c r="I79" s="7"/>
    </row>
    <row r="80" spans="1:9" ht="13.2">
      <c r="A80" s="9"/>
      <c r="B80" s="13"/>
      <c r="C80" s="13"/>
      <c r="G80" s="5"/>
      <c r="I80" s="7"/>
    </row>
    <row r="81" spans="1:9" ht="13.2">
      <c r="A81" s="9"/>
      <c r="B81" s="13"/>
      <c r="C81" s="13"/>
      <c r="G81" s="5"/>
      <c r="I81" s="7"/>
    </row>
    <row r="82" spans="1:9" ht="13.2">
      <c r="A82" s="9"/>
      <c r="B82" s="13"/>
      <c r="C82" s="13"/>
      <c r="G82" s="5"/>
      <c r="I82" s="7"/>
    </row>
    <row r="83" spans="1:9" ht="13.2">
      <c r="A83" s="9"/>
      <c r="B83" s="13"/>
      <c r="C83" s="13"/>
      <c r="G83" s="5"/>
      <c r="I83" s="7"/>
    </row>
    <row r="84" spans="1:9" ht="13.2">
      <c r="A84" s="9"/>
      <c r="B84" s="13"/>
      <c r="C84" s="13"/>
      <c r="G84" s="5"/>
      <c r="I84" s="7"/>
    </row>
    <row r="85" spans="1:9" ht="13.2">
      <c r="A85" s="9"/>
      <c r="B85" s="13"/>
      <c r="C85" s="13"/>
      <c r="G85" s="5"/>
      <c r="I85" s="7"/>
    </row>
    <row r="86" spans="1:9" ht="13.2">
      <c r="A86" s="9"/>
      <c r="B86" s="13"/>
      <c r="C86" s="13"/>
      <c r="G86" s="5"/>
      <c r="I86" s="7"/>
    </row>
    <row r="87" spans="1:9" ht="13.2">
      <c r="A87" s="9"/>
      <c r="B87" s="13"/>
      <c r="C87" s="13"/>
      <c r="G87" s="5"/>
      <c r="I87" s="7"/>
    </row>
    <row r="88" spans="1:9" ht="13.2">
      <c r="A88" s="9"/>
      <c r="B88" s="13"/>
      <c r="C88" s="13"/>
      <c r="G88" s="5"/>
      <c r="I88" s="7"/>
    </row>
    <row r="89" spans="1:9" ht="13.2">
      <c r="A89" s="9"/>
      <c r="B89" s="13"/>
      <c r="C89" s="13"/>
      <c r="G89" s="5"/>
      <c r="I89" s="7"/>
    </row>
    <row r="90" spans="1:9" ht="13.2">
      <c r="A90" s="9"/>
      <c r="B90" s="13"/>
      <c r="C90" s="13"/>
      <c r="G90" s="5"/>
      <c r="I90" s="7"/>
    </row>
    <row r="91" spans="1:9" ht="13.2">
      <c r="A91" s="9"/>
      <c r="B91" s="13"/>
      <c r="C91" s="13"/>
      <c r="G91" s="5"/>
      <c r="I91" s="7"/>
    </row>
    <row r="92" spans="1:9" ht="13.2">
      <c r="A92" s="9"/>
      <c r="B92" s="13"/>
      <c r="C92" s="13"/>
      <c r="G92" s="5"/>
      <c r="I92" s="7"/>
    </row>
    <row r="93" spans="1:9" ht="13.2">
      <c r="A93" s="9"/>
      <c r="B93" s="13"/>
      <c r="C93" s="13"/>
      <c r="G93" s="5"/>
      <c r="I93" s="7"/>
    </row>
    <row r="94" spans="1:9" ht="13.2">
      <c r="A94" s="9"/>
      <c r="B94" s="13"/>
      <c r="C94" s="13"/>
      <c r="G94" s="5"/>
      <c r="I94" s="7"/>
    </row>
    <row r="95" spans="1:9" ht="13.2">
      <c r="A95" s="9"/>
      <c r="B95" s="13"/>
      <c r="C95" s="13"/>
      <c r="G95" s="5"/>
      <c r="I95" s="7"/>
    </row>
    <row r="96" spans="1:9" ht="13.2">
      <c r="A96" s="9"/>
      <c r="B96" s="13"/>
      <c r="C96" s="13"/>
      <c r="G96" s="5"/>
      <c r="I96" s="7"/>
    </row>
    <row r="97" spans="1:9" ht="13.2">
      <c r="A97" s="9"/>
      <c r="B97" s="13"/>
      <c r="C97" s="13"/>
      <c r="G97" s="5"/>
      <c r="I97" s="7"/>
    </row>
    <row r="98" spans="1:9" ht="13.2">
      <c r="A98" s="9"/>
      <c r="B98" s="13"/>
      <c r="C98" s="13"/>
      <c r="G98" s="5"/>
      <c r="I98" s="7"/>
    </row>
    <row r="99" spans="1:9" ht="13.2">
      <c r="A99" s="9"/>
      <c r="B99" s="13"/>
      <c r="C99" s="13"/>
      <c r="G99" s="5"/>
      <c r="I99" s="7"/>
    </row>
    <row r="100" spans="1:9" ht="13.2">
      <c r="A100" s="9"/>
      <c r="B100" s="13"/>
      <c r="C100" s="13"/>
      <c r="G100" s="5"/>
      <c r="I100" s="7"/>
    </row>
    <row r="101" spans="1:9" ht="13.2">
      <c r="A101" s="9"/>
      <c r="B101" s="13"/>
      <c r="C101" s="13"/>
      <c r="G101" s="5"/>
      <c r="I101" s="7"/>
    </row>
    <row r="102" spans="1:9" ht="13.2">
      <c r="A102" s="9"/>
      <c r="B102" s="13"/>
      <c r="C102" s="13"/>
      <c r="G102" s="5"/>
      <c r="I102" s="7"/>
    </row>
    <row r="103" spans="1:9" ht="13.2">
      <c r="A103" s="9"/>
      <c r="B103" s="13"/>
      <c r="C103" s="13"/>
      <c r="G103" s="5"/>
      <c r="I103" s="7"/>
    </row>
    <row r="104" spans="1:9" ht="13.2">
      <c r="A104" s="9"/>
      <c r="B104" s="13"/>
      <c r="C104" s="13"/>
      <c r="G104" s="5"/>
      <c r="I104" s="7"/>
    </row>
    <row r="105" spans="1:9" ht="13.2">
      <c r="A105" s="9"/>
      <c r="B105" s="13"/>
      <c r="C105" s="13"/>
      <c r="G105" s="5"/>
      <c r="I105" s="7"/>
    </row>
    <row r="106" spans="1:9" ht="13.2">
      <c r="A106" s="9"/>
      <c r="B106" s="13"/>
      <c r="C106" s="13"/>
      <c r="G106" s="5"/>
      <c r="I106" s="7"/>
    </row>
    <row r="107" spans="1:9" ht="13.2">
      <c r="A107" s="9"/>
      <c r="B107" s="13"/>
      <c r="C107" s="13"/>
      <c r="G107" s="5"/>
      <c r="I107" s="7"/>
    </row>
    <row r="108" spans="1:9" ht="13.2">
      <c r="A108" s="9"/>
      <c r="B108" s="13"/>
      <c r="C108" s="13"/>
      <c r="G108" s="5"/>
      <c r="I108" s="7"/>
    </row>
    <row r="109" spans="1:9" ht="13.2">
      <c r="A109" s="9"/>
      <c r="B109" s="13"/>
      <c r="C109" s="13"/>
      <c r="G109" s="5"/>
      <c r="I109" s="7"/>
    </row>
    <row r="110" spans="1:9" ht="13.2">
      <c r="A110" s="9"/>
      <c r="B110" s="13"/>
      <c r="C110" s="13"/>
      <c r="G110" s="5"/>
      <c r="I110" s="7"/>
    </row>
    <row r="111" spans="1:9" ht="13.2">
      <c r="A111" s="9"/>
      <c r="B111" s="13"/>
      <c r="C111" s="13"/>
      <c r="G111" s="5"/>
      <c r="I111" s="7"/>
    </row>
    <row r="112" spans="1:9" ht="13.2">
      <c r="A112" s="9"/>
      <c r="B112" s="13"/>
      <c r="C112" s="13"/>
      <c r="G112" s="5"/>
      <c r="I112" s="7"/>
    </row>
    <row r="113" spans="1:9" ht="13.2">
      <c r="A113" s="9"/>
      <c r="B113" s="13"/>
      <c r="C113" s="13"/>
      <c r="G113" s="5"/>
      <c r="I113" s="7"/>
    </row>
    <row r="114" spans="1:9" ht="13.2">
      <c r="A114" s="9"/>
      <c r="B114" s="13"/>
      <c r="C114" s="13"/>
      <c r="G114" s="5"/>
      <c r="I114" s="7"/>
    </row>
    <row r="115" spans="1:9" ht="13.2">
      <c r="A115" s="9"/>
      <c r="B115" s="13"/>
      <c r="C115" s="13"/>
      <c r="G115" s="5"/>
      <c r="I115" s="7"/>
    </row>
    <row r="116" spans="1:9" ht="13.2">
      <c r="A116" s="9"/>
      <c r="B116" s="13"/>
      <c r="C116" s="13"/>
      <c r="G116" s="5"/>
      <c r="I116" s="7"/>
    </row>
    <row r="117" spans="1:9" ht="13.2">
      <c r="A117" s="9"/>
      <c r="B117" s="13"/>
      <c r="C117" s="13"/>
      <c r="G117" s="5"/>
      <c r="I117" s="7"/>
    </row>
    <row r="118" spans="1:9" ht="13.2">
      <c r="A118" s="9"/>
      <c r="B118" s="13"/>
      <c r="C118" s="13"/>
      <c r="G118" s="5"/>
      <c r="I118" s="7"/>
    </row>
    <row r="119" spans="1:9" ht="13.2">
      <c r="A119" s="9"/>
      <c r="B119" s="13"/>
      <c r="C119" s="13"/>
      <c r="G119" s="5"/>
      <c r="I119" s="7"/>
    </row>
    <row r="120" spans="1:9" ht="13.2">
      <c r="A120" s="9"/>
      <c r="B120" s="13"/>
      <c r="C120" s="13"/>
      <c r="G120" s="5"/>
      <c r="I120" s="7"/>
    </row>
    <row r="121" spans="1:9" ht="13.2">
      <c r="A121" s="9"/>
      <c r="B121" s="13"/>
      <c r="C121" s="13"/>
      <c r="G121" s="5"/>
      <c r="I121" s="7"/>
    </row>
    <row r="122" spans="1:9" ht="13.2">
      <c r="A122" s="9"/>
      <c r="B122" s="13"/>
      <c r="C122" s="13"/>
      <c r="G122" s="5"/>
      <c r="I122" s="7"/>
    </row>
    <row r="123" spans="1:9" ht="13.2">
      <c r="A123" s="9"/>
      <c r="B123" s="13"/>
      <c r="C123" s="13"/>
      <c r="G123" s="5"/>
      <c r="I123" s="7"/>
    </row>
    <row r="124" spans="1:9" ht="13.2">
      <c r="A124" s="9"/>
      <c r="B124" s="13"/>
      <c r="C124" s="13"/>
      <c r="G124" s="5"/>
      <c r="I124" s="7"/>
    </row>
    <row r="125" spans="1:9" ht="13.2">
      <c r="A125" s="9"/>
      <c r="B125" s="13"/>
      <c r="C125" s="13"/>
      <c r="G125" s="5"/>
      <c r="I125" s="7"/>
    </row>
    <row r="126" spans="1:9" ht="13.2">
      <c r="A126" s="9"/>
      <c r="B126" s="13"/>
      <c r="C126" s="13"/>
      <c r="G126" s="5"/>
      <c r="I126" s="7"/>
    </row>
    <row r="127" spans="1:9" ht="13.2">
      <c r="A127" s="9"/>
      <c r="B127" s="13"/>
      <c r="C127" s="13"/>
      <c r="G127" s="5"/>
      <c r="I127" s="7"/>
    </row>
    <row r="128" spans="1:9" ht="13.2">
      <c r="A128" s="9"/>
      <c r="B128" s="13"/>
      <c r="C128" s="13"/>
      <c r="G128" s="5"/>
      <c r="I128" s="7"/>
    </row>
    <row r="129" spans="1:9" ht="13.2">
      <c r="A129" s="9"/>
      <c r="B129" s="13"/>
      <c r="C129" s="13"/>
      <c r="G129" s="5"/>
      <c r="I129" s="7"/>
    </row>
    <row r="130" spans="1:9" ht="13.2">
      <c r="A130" s="9"/>
      <c r="B130" s="13"/>
      <c r="C130" s="13"/>
      <c r="G130" s="5"/>
      <c r="I130" s="7"/>
    </row>
    <row r="131" spans="1:9" ht="13.2">
      <c r="A131" s="9"/>
      <c r="B131" s="13"/>
      <c r="C131" s="13"/>
      <c r="G131" s="5"/>
      <c r="I131" s="7"/>
    </row>
    <row r="132" spans="1:9" ht="13.2">
      <c r="A132" s="9"/>
      <c r="B132" s="13"/>
      <c r="C132" s="13"/>
      <c r="G132" s="5"/>
      <c r="I132" s="7"/>
    </row>
    <row r="133" spans="1:9" ht="13.2">
      <c r="A133" s="9"/>
      <c r="B133" s="13"/>
      <c r="C133" s="13"/>
      <c r="G133" s="5"/>
      <c r="I133" s="7"/>
    </row>
    <row r="134" spans="1:9" ht="13.2">
      <c r="A134" s="9"/>
      <c r="B134" s="13"/>
      <c r="C134" s="13"/>
      <c r="G134" s="5"/>
      <c r="I134" s="7"/>
    </row>
    <row r="135" spans="1:9" ht="13.2">
      <c r="A135" s="9"/>
      <c r="B135" s="13"/>
      <c r="C135" s="13"/>
      <c r="G135" s="5"/>
      <c r="I135" s="7"/>
    </row>
    <row r="136" spans="1:9" ht="13.2">
      <c r="A136" s="9"/>
      <c r="B136" s="13"/>
      <c r="C136" s="13"/>
      <c r="G136" s="5"/>
      <c r="I136" s="7"/>
    </row>
    <row r="137" spans="1:9" ht="13.2">
      <c r="A137" s="9"/>
      <c r="B137" s="13"/>
      <c r="C137" s="13"/>
      <c r="G137" s="5"/>
      <c r="I137" s="7"/>
    </row>
    <row r="138" spans="1:9" ht="13.2">
      <c r="A138" s="9"/>
      <c r="B138" s="13"/>
      <c r="C138" s="13"/>
      <c r="G138" s="5"/>
      <c r="I138" s="7"/>
    </row>
    <row r="139" spans="1:9" ht="13.2">
      <c r="A139" s="9"/>
      <c r="B139" s="13"/>
      <c r="C139" s="13"/>
      <c r="G139" s="5"/>
      <c r="I139" s="7"/>
    </row>
    <row r="140" spans="1:9" ht="13.2">
      <c r="A140" s="9"/>
      <c r="B140" s="13"/>
      <c r="C140" s="13"/>
      <c r="G140" s="5"/>
      <c r="I140" s="7"/>
    </row>
    <row r="141" spans="1:9" ht="13.2">
      <c r="A141" s="9"/>
      <c r="B141" s="13"/>
      <c r="C141" s="13"/>
      <c r="G141" s="5"/>
      <c r="I141" s="7"/>
    </row>
    <row r="142" spans="1:9" ht="13.2">
      <c r="A142" s="9"/>
      <c r="B142" s="13"/>
      <c r="C142" s="13"/>
      <c r="G142" s="5"/>
      <c r="I142" s="7"/>
    </row>
    <row r="143" spans="1:9" ht="13.2">
      <c r="A143" s="9"/>
      <c r="B143" s="13"/>
      <c r="C143" s="13"/>
      <c r="G143" s="5"/>
      <c r="I143" s="7"/>
    </row>
    <row r="144" spans="1:9" ht="13.2">
      <c r="A144" s="9"/>
      <c r="B144" s="13"/>
      <c r="C144" s="13"/>
      <c r="G144" s="5"/>
      <c r="I144" s="7"/>
    </row>
    <row r="145" spans="1:9" ht="13.2">
      <c r="A145" s="9"/>
      <c r="B145" s="13"/>
      <c r="C145" s="13"/>
      <c r="G145" s="5"/>
      <c r="I145" s="7"/>
    </row>
    <row r="146" spans="1:9" ht="13.2">
      <c r="A146" s="9"/>
      <c r="B146" s="13"/>
      <c r="C146" s="13"/>
      <c r="G146" s="5"/>
      <c r="I146" s="7"/>
    </row>
    <row r="147" spans="1:9" ht="13.2">
      <c r="A147" s="9"/>
      <c r="B147" s="13"/>
      <c r="C147" s="13"/>
      <c r="G147" s="5"/>
      <c r="I147" s="7"/>
    </row>
    <row r="148" spans="1:9" ht="13.2">
      <c r="A148" s="9"/>
      <c r="B148" s="13"/>
      <c r="C148" s="13"/>
      <c r="G148" s="5"/>
      <c r="I148" s="7"/>
    </row>
    <row r="149" spans="1:9" ht="13.2">
      <c r="A149" s="9"/>
      <c r="B149" s="13"/>
      <c r="C149" s="13"/>
      <c r="G149" s="5"/>
      <c r="I149" s="7"/>
    </row>
    <row r="150" spans="1:9" ht="13.2">
      <c r="A150" s="9"/>
      <c r="B150" s="13"/>
      <c r="C150" s="13"/>
      <c r="G150" s="5"/>
      <c r="I150" s="7"/>
    </row>
    <row r="151" spans="1:9" ht="13.2">
      <c r="A151" s="9"/>
      <c r="B151" s="13"/>
      <c r="C151" s="13"/>
      <c r="G151" s="5"/>
      <c r="I151" s="7"/>
    </row>
    <row r="152" spans="1:9" ht="13.2">
      <c r="A152" s="9"/>
      <c r="B152" s="13"/>
      <c r="C152" s="13"/>
      <c r="G152" s="5"/>
      <c r="I152" s="7"/>
    </row>
    <row r="153" spans="1:9" ht="13.2">
      <c r="A153" s="9"/>
      <c r="B153" s="13"/>
      <c r="C153" s="13"/>
      <c r="G153" s="5"/>
      <c r="I153" s="7"/>
    </row>
    <row r="154" spans="1:9" ht="13.2">
      <c r="A154" s="9"/>
      <c r="B154" s="13"/>
      <c r="C154" s="13"/>
      <c r="G154" s="5"/>
      <c r="I154" s="7"/>
    </row>
    <row r="155" spans="1:9" ht="13.2">
      <c r="A155" s="9"/>
      <c r="B155" s="13"/>
      <c r="C155" s="13"/>
      <c r="G155" s="5"/>
      <c r="I155" s="7"/>
    </row>
    <row r="156" spans="1:9" ht="13.2">
      <c r="A156" s="9"/>
      <c r="B156" s="13"/>
      <c r="C156" s="13"/>
      <c r="G156" s="5"/>
      <c r="I156" s="7"/>
    </row>
    <row r="157" spans="1:9" ht="13.2">
      <c r="A157" s="9"/>
      <c r="B157" s="13"/>
      <c r="C157" s="13"/>
      <c r="G157" s="5"/>
      <c r="I157" s="7"/>
    </row>
    <row r="158" spans="1:9" ht="13.2">
      <c r="A158" s="9"/>
      <c r="B158" s="13"/>
      <c r="C158" s="13"/>
      <c r="G158" s="5"/>
      <c r="I158" s="7"/>
    </row>
    <row r="159" spans="1:9" ht="13.2">
      <c r="A159" s="9"/>
      <c r="B159" s="13"/>
      <c r="C159" s="13"/>
      <c r="G159" s="5"/>
      <c r="I159" s="7"/>
    </row>
    <row r="160" spans="1:9" ht="13.2">
      <c r="A160" s="9"/>
      <c r="B160" s="13"/>
      <c r="C160" s="13"/>
      <c r="G160" s="5"/>
      <c r="I160" s="7"/>
    </row>
    <row r="161" spans="1:9" ht="13.2">
      <c r="A161" s="9"/>
      <c r="B161" s="13"/>
      <c r="C161" s="13"/>
      <c r="G161" s="5"/>
      <c r="I161" s="7"/>
    </row>
    <row r="162" spans="1:9" ht="13.2">
      <c r="A162" s="9"/>
      <c r="B162" s="13"/>
      <c r="C162" s="13"/>
      <c r="G162" s="5"/>
      <c r="I162" s="7"/>
    </row>
    <row r="163" spans="1:9" ht="13.2">
      <c r="A163" s="9"/>
      <c r="B163" s="13"/>
      <c r="C163" s="13"/>
      <c r="G163" s="5"/>
      <c r="I163" s="7"/>
    </row>
    <row r="164" spans="1:9" ht="13.2">
      <c r="A164" s="9"/>
      <c r="B164" s="13"/>
      <c r="C164" s="13"/>
      <c r="G164" s="5"/>
      <c r="I164" s="7"/>
    </row>
    <row r="165" spans="1:9" ht="13.2">
      <c r="A165" s="9"/>
      <c r="B165" s="13"/>
      <c r="C165" s="13"/>
      <c r="G165" s="5"/>
      <c r="I165" s="7"/>
    </row>
    <row r="166" spans="1:9" ht="13.2">
      <c r="A166" s="9"/>
      <c r="B166" s="13"/>
      <c r="C166" s="13"/>
      <c r="G166" s="5"/>
      <c r="I166" s="7"/>
    </row>
    <row r="167" spans="1:9" ht="13.2">
      <c r="A167" s="9"/>
      <c r="B167" s="13"/>
      <c r="C167" s="13"/>
      <c r="G167" s="5"/>
      <c r="I167" s="7"/>
    </row>
    <row r="168" spans="1:9" ht="13.2">
      <c r="A168" s="9"/>
      <c r="B168" s="13"/>
      <c r="C168" s="13"/>
      <c r="G168" s="5"/>
      <c r="I168" s="7"/>
    </row>
    <row r="169" spans="1:9" ht="13.2">
      <c r="A169" s="9"/>
      <c r="B169" s="13"/>
      <c r="C169" s="13"/>
      <c r="G169" s="5"/>
      <c r="I169" s="7"/>
    </row>
    <row r="170" spans="1:9" ht="13.2">
      <c r="A170" s="9"/>
      <c r="B170" s="13"/>
      <c r="C170" s="13"/>
      <c r="G170" s="5"/>
      <c r="I170" s="7"/>
    </row>
    <row r="171" spans="1:9" ht="13.2">
      <c r="A171" s="9"/>
      <c r="B171" s="13"/>
      <c r="C171" s="13"/>
      <c r="G171" s="5"/>
      <c r="I171" s="7"/>
    </row>
    <row r="172" spans="1:9" ht="13.2">
      <c r="A172" s="9"/>
      <c r="B172" s="13"/>
      <c r="C172" s="13"/>
      <c r="G172" s="5"/>
      <c r="I172" s="7"/>
    </row>
    <row r="173" spans="1:9" ht="13.2">
      <c r="A173" s="9"/>
      <c r="B173" s="13"/>
      <c r="C173" s="13"/>
      <c r="G173" s="5"/>
      <c r="I173" s="7"/>
    </row>
    <row r="174" spans="1:9" ht="13.2">
      <c r="A174" s="9"/>
      <c r="B174" s="13"/>
      <c r="C174" s="13"/>
      <c r="G174" s="5"/>
      <c r="I174" s="7"/>
    </row>
    <row r="175" spans="1:9" ht="13.2">
      <c r="A175" s="9"/>
      <c r="B175" s="13"/>
      <c r="C175" s="13"/>
      <c r="G175" s="5"/>
      <c r="I175" s="7"/>
    </row>
    <row r="176" spans="1:9" ht="13.2">
      <c r="A176" s="9"/>
      <c r="B176" s="13"/>
      <c r="C176" s="13"/>
      <c r="G176" s="5"/>
      <c r="I176" s="7"/>
    </row>
    <row r="177" spans="1:9" ht="13.2">
      <c r="A177" s="9"/>
      <c r="B177" s="13"/>
      <c r="C177" s="13"/>
      <c r="G177" s="5"/>
      <c r="I177" s="7"/>
    </row>
    <row r="178" spans="1:9" ht="13.2">
      <c r="A178" s="9"/>
      <c r="B178" s="13"/>
      <c r="C178" s="13"/>
      <c r="G178" s="5"/>
      <c r="I178" s="7"/>
    </row>
    <row r="179" spans="1:9" ht="13.2">
      <c r="A179" s="9"/>
      <c r="B179" s="13"/>
      <c r="C179" s="13"/>
      <c r="G179" s="5"/>
      <c r="I179" s="7"/>
    </row>
    <row r="180" spans="1:9" ht="13.2">
      <c r="A180" s="9"/>
      <c r="B180" s="13"/>
      <c r="C180" s="13"/>
      <c r="G180" s="5"/>
      <c r="I180" s="7"/>
    </row>
    <row r="181" spans="1:9" ht="13.2">
      <c r="A181" s="9"/>
      <c r="B181" s="13"/>
      <c r="C181" s="13"/>
      <c r="G181" s="5"/>
      <c r="I181" s="7"/>
    </row>
    <row r="182" spans="1:9" ht="13.2">
      <c r="A182" s="9"/>
      <c r="B182" s="13"/>
      <c r="C182" s="13"/>
      <c r="G182" s="5"/>
      <c r="I182" s="7"/>
    </row>
    <row r="183" spans="1:9" ht="13.2">
      <c r="A183" s="9"/>
      <c r="B183" s="13"/>
      <c r="C183" s="13"/>
      <c r="G183" s="5"/>
      <c r="I183" s="7"/>
    </row>
    <row r="184" spans="1:9" ht="13.2">
      <c r="A184" s="9"/>
      <c r="B184" s="13"/>
      <c r="C184" s="13"/>
      <c r="G184" s="5"/>
      <c r="I184" s="7"/>
    </row>
    <row r="185" spans="1:9" ht="13.2">
      <c r="A185" s="9"/>
      <c r="B185" s="13"/>
      <c r="C185" s="13"/>
      <c r="G185" s="5"/>
      <c r="I185" s="7"/>
    </row>
    <row r="186" spans="1:9" ht="13.2">
      <c r="A186" s="9"/>
      <c r="B186" s="13"/>
      <c r="C186" s="13"/>
      <c r="G186" s="5"/>
      <c r="I186" s="7"/>
    </row>
    <row r="187" spans="1:9" ht="13.2">
      <c r="A187" s="9"/>
      <c r="B187" s="13"/>
      <c r="C187" s="13"/>
      <c r="G187" s="5"/>
      <c r="I187" s="7"/>
    </row>
    <row r="188" spans="1:9" ht="13.2">
      <c r="A188" s="9"/>
      <c r="B188" s="13"/>
      <c r="C188" s="13"/>
      <c r="G188" s="5"/>
      <c r="I188" s="7"/>
    </row>
    <row r="189" spans="1:9" ht="13.2">
      <c r="A189" s="9"/>
      <c r="B189" s="13"/>
      <c r="C189" s="13"/>
      <c r="G189" s="5"/>
      <c r="I189" s="7"/>
    </row>
    <row r="190" spans="1:9" ht="13.2">
      <c r="A190" s="9"/>
      <c r="B190" s="13"/>
      <c r="C190" s="13"/>
      <c r="G190" s="5"/>
      <c r="I190" s="7"/>
    </row>
    <row r="191" spans="1:9" ht="13.2">
      <c r="A191" s="9"/>
      <c r="B191" s="13"/>
      <c r="C191" s="13"/>
      <c r="G191" s="5"/>
      <c r="I191" s="7"/>
    </row>
    <row r="192" spans="1:9" ht="13.2">
      <c r="A192" s="9"/>
      <c r="B192" s="13"/>
      <c r="C192" s="13"/>
      <c r="G192" s="5"/>
      <c r="I192" s="7"/>
    </row>
    <row r="193" spans="1:9" ht="13.2">
      <c r="A193" s="9"/>
      <c r="B193" s="13"/>
      <c r="C193" s="13"/>
      <c r="G193" s="5"/>
      <c r="I193" s="7"/>
    </row>
    <row r="194" spans="1:9" ht="13.2">
      <c r="A194" s="9"/>
      <c r="B194" s="13"/>
      <c r="C194" s="13"/>
      <c r="G194" s="5"/>
      <c r="I194" s="7"/>
    </row>
    <row r="195" spans="1:9" ht="13.2">
      <c r="A195" s="9"/>
      <c r="B195" s="13"/>
      <c r="C195" s="13"/>
      <c r="G195" s="5"/>
      <c r="I195" s="7"/>
    </row>
    <row r="196" spans="1:9" ht="13.2">
      <c r="A196" s="9"/>
      <c r="B196" s="13"/>
      <c r="C196" s="13"/>
      <c r="G196" s="5"/>
      <c r="I196" s="7"/>
    </row>
    <row r="197" spans="1:9" ht="13.2">
      <c r="A197" s="9"/>
      <c r="B197" s="13"/>
      <c r="C197" s="13"/>
      <c r="G197" s="5"/>
      <c r="I197" s="7"/>
    </row>
    <row r="198" spans="1:9" ht="13.2">
      <c r="A198" s="9"/>
      <c r="B198" s="13"/>
      <c r="C198" s="13"/>
      <c r="G198" s="5"/>
      <c r="I198" s="7"/>
    </row>
    <row r="199" spans="1:9" ht="13.2">
      <c r="A199" s="9"/>
      <c r="B199" s="13"/>
      <c r="C199" s="13"/>
      <c r="G199" s="5"/>
      <c r="I199" s="7"/>
    </row>
    <row r="200" spans="1:9" ht="13.2">
      <c r="A200" s="9"/>
      <c r="B200" s="13"/>
      <c r="C200" s="13"/>
      <c r="G200" s="5"/>
      <c r="I200" s="7"/>
    </row>
    <row r="201" spans="1:9" ht="13.2">
      <c r="A201" s="9"/>
      <c r="B201" s="13"/>
      <c r="C201" s="13"/>
      <c r="G201" s="5"/>
      <c r="I201" s="7"/>
    </row>
    <row r="202" spans="1:9" ht="13.2">
      <c r="A202" s="9"/>
      <c r="B202" s="13"/>
      <c r="C202" s="13"/>
      <c r="G202" s="5"/>
      <c r="I202" s="7"/>
    </row>
    <row r="203" spans="1:9" ht="13.2">
      <c r="A203" s="9"/>
      <c r="B203" s="13"/>
      <c r="C203" s="13"/>
      <c r="G203" s="5"/>
      <c r="I203" s="7"/>
    </row>
    <row r="204" spans="1:9" ht="13.2">
      <c r="A204" s="9"/>
      <c r="B204" s="13"/>
      <c r="C204" s="13"/>
      <c r="G204" s="5"/>
      <c r="I204" s="7"/>
    </row>
    <row r="205" spans="1:9" ht="13.2">
      <c r="A205" s="9"/>
      <c r="B205" s="13"/>
      <c r="C205" s="13"/>
      <c r="G205" s="5"/>
      <c r="I205" s="7"/>
    </row>
    <row r="206" spans="1:9" ht="13.2">
      <c r="A206" s="9"/>
      <c r="B206" s="13"/>
      <c r="C206" s="13"/>
      <c r="G206" s="5"/>
      <c r="I206" s="7"/>
    </row>
    <row r="207" spans="1:9" ht="13.2">
      <c r="A207" s="9"/>
      <c r="B207" s="13"/>
      <c r="C207" s="13"/>
      <c r="G207" s="5"/>
      <c r="I207" s="7"/>
    </row>
    <row r="208" spans="1:9" ht="13.2">
      <c r="A208" s="9"/>
      <c r="B208" s="13"/>
      <c r="C208" s="13"/>
      <c r="G208" s="5"/>
      <c r="I208" s="7"/>
    </row>
    <row r="209" spans="1:9" ht="13.2">
      <c r="A209" s="9"/>
      <c r="B209" s="13"/>
      <c r="C209" s="13"/>
      <c r="G209" s="5"/>
      <c r="I209" s="7"/>
    </row>
    <row r="210" spans="1:9" ht="13.2">
      <c r="A210" s="9"/>
      <c r="B210" s="13"/>
      <c r="C210" s="13"/>
      <c r="G210" s="5"/>
      <c r="I210" s="7"/>
    </row>
    <row r="211" spans="1:9" ht="13.2">
      <c r="A211" s="9"/>
      <c r="B211" s="13"/>
      <c r="C211" s="13"/>
      <c r="G211" s="5"/>
      <c r="I211" s="7"/>
    </row>
    <row r="212" spans="1:9" ht="13.2">
      <c r="A212" s="9"/>
      <c r="B212" s="13"/>
      <c r="C212" s="13"/>
      <c r="G212" s="5"/>
      <c r="I212" s="7"/>
    </row>
    <row r="213" spans="1:9" ht="13.2">
      <c r="A213" s="9"/>
      <c r="B213" s="13"/>
      <c r="C213" s="13"/>
      <c r="G213" s="5"/>
      <c r="I213" s="7"/>
    </row>
    <row r="214" spans="1:9" ht="13.2">
      <c r="A214" s="9"/>
      <c r="B214" s="13"/>
      <c r="C214" s="13"/>
      <c r="G214" s="5"/>
      <c r="I214" s="7"/>
    </row>
    <row r="215" spans="1:9" ht="13.2">
      <c r="A215" s="9"/>
      <c r="B215" s="13"/>
      <c r="C215" s="13"/>
      <c r="G215" s="5"/>
      <c r="I215" s="7"/>
    </row>
    <row r="216" spans="1:9" ht="13.2">
      <c r="A216" s="9"/>
      <c r="B216" s="13"/>
      <c r="C216" s="13"/>
      <c r="G216" s="5"/>
      <c r="I216" s="7"/>
    </row>
    <row r="217" spans="1:9" ht="13.2">
      <c r="A217" s="9"/>
      <c r="B217" s="13"/>
      <c r="C217" s="13"/>
      <c r="G217" s="5"/>
      <c r="I217" s="7"/>
    </row>
    <row r="218" spans="1:9" ht="13.2">
      <c r="A218" s="9"/>
      <c r="B218" s="13"/>
      <c r="C218" s="13"/>
      <c r="G218" s="5"/>
      <c r="I218" s="7"/>
    </row>
    <row r="219" spans="1:9" ht="13.2">
      <c r="A219" s="9"/>
      <c r="B219" s="13"/>
      <c r="C219" s="13"/>
      <c r="G219" s="5"/>
      <c r="I219" s="7"/>
    </row>
    <row r="220" spans="1:9" ht="13.2">
      <c r="A220" s="9"/>
      <c r="B220" s="13"/>
      <c r="C220" s="13"/>
      <c r="G220" s="5"/>
      <c r="I220" s="7"/>
    </row>
    <row r="221" spans="1:9" ht="13.2">
      <c r="A221" s="9"/>
      <c r="B221" s="13"/>
      <c r="C221" s="13"/>
      <c r="G221" s="5"/>
      <c r="I221" s="7"/>
    </row>
    <row r="222" spans="1:9" ht="13.2">
      <c r="A222" s="9"/>
      <c r="B222" s="13"/>
      <c r="C222" s="13"/>
      <c r="G222" s="5"/>
      <c r="I222" s="7"/>
    </row>
    <row r="223" spans="1:9" ht="13.2">
      <c r="A223" s="9"/>
      <c r="B223" s="13"/>
      <c r="C223" s="13"/>
      <c r="G223" s="5"/>
      <c r="I223" s="7"/>
    </row>
    <row r="224" spans="1:9" ht="13.2">
      <c r="A224" s="9"/>
      <c r="B224" s="13"/>
      <c r="C224" s="13"/>
      <c r="G224" s="5"/>
      <c r="I224" s="7"/>
    </row>
    <row r="225" spans="1:9" ht="13.2">
      <c r="A225" s="9"/>
      <c r="B225" s="13"/>
      <c r="C225" s="13"/>
      <c r="G225" s="5"/>
      <c r="I225" s="7"/>
    </row>
    <row r="226" spans="1:9" ht="13.2">
      <c r="G226" s="5"/>
      <c r="I226" s="7"/>
    </row>
    <row r="227" spans="1:9" ht="13.2">
      <c r="G227" s="5"/>
      <c r="I227" s="7"/>
    </row>
    <row r="228" spans="1:9" ht="13.2">
      <c r="G228" s="5"/>
      <c r="I228" s="7"/>
    </row>
    <row r="229" spans="1:9" ht="13.2">
      <c r="G229" s="5"/>
      <c r="I229" s="7"/>
    </row>
    <row r="230" spans="1:9" ht="13.2">
      <c r="G230" s="5"/>
      <c r="I230" s="7"/>
    </row>
    <row r="231" spans="1:9" ht="13.2">
      <c r="G231" s="5"/>
      <c r="I231" s="7"/>
    </row>
    <row r="232" spans="1:9" ht="13.2">
      <c r="G232" s="5"/>
      <c r="I232" s="7"/>
    </row>
    <row r="233" spans="1:9" ht="13.2">
      <c r="G233" s="5"/>
      <c r="I233" s="7"/>
    </row>
    <row r="234" spans="1:9" ht="13.2">
      <c r="G234" s="5"/>
      <c r="I234" s="7"/>
    </row>
    <row r="235" spans="1:9" ht="13.2">
      <c r="G235" s="5"/>
      <c r="I235" s="7"/>
    </row>
    <row r="236" spans="1:9" ht="13.2">
      <c r="G236" s="5"/>
      <c r="I236" s="7"/>
    </row>
    <row r="237" spans="1:9" ht="13.2">
      <c r="G237" s="5"/>
      <c r="I237" s="7"/>
    </row>
    <row r="238" spans="1:9" ht="13.2">
      <c r="G238" s="5"/>
      <c r="I238" s="7"/>
    </row>
    <row r="239" spans="1:9" ht="13.2">
      <c r="G239" s="5"/>
      <c r="I239" s="7"/>
    </row>
    <row r="240" spans="1:9" ht="13.2">
      <c r="G240" s="5"/>
      <c r="I240" s="7"/>
    </row>
    <row r="241" spans="7:9" ht="13.2">
      <c r="G241" s="5"/>
      <c r="I241" s="7"/>
    </row>
    <row r="242" spans="7:9" ht="13.2">
      <c r="G242" s="5"/>
      <c r="I242" s="7"/>
    </row>
    <row r="243" spans="7:9" ht="13.2">
      <c r="G243" s="5"/>
      <c r="I243" s="7"/>
    </row>
    <row r="244" spans="7:9" ht="13.2">
      <c r="G244" s="5"/>
      <c r="I244" s="7"/>
    </row>
    <row r="245" spans="7:9" ht="13.2">
      <c r="G245" s="5"/>
      <c r="I245" s="7"/>
    </row>
    <row r="246" spans="7:9" ht="13.2">
      <c r="G246" s="5"/>
      <c r="I246" s="7"/>
    </row>
    <row r="247" spans="7:9" ht="13.2">
      <c r="G247" s="5"/>
      <c r="I247" s="7"/>
    </row>
    <row r="248" spans="7:9" ht="13.2">
      <c r="G248" s="5"/>
      <c r="I248" s="7"/>
    </row>
    <row r="249" spans="7:9" ht="13.2">
      <c r="G249" s="5"/>
      <c r="I249" s="7"/>
    </row>
    <row r="250" spans="7:9" ht="13.2">
      <c r="G250" s="5"/>
      <c r="I250" s="7"/>
    </row>
    <row r="251" spans="7:9" ht="13.2">
      <c r="G251" s="5"/>
      <c r="I251" s="7"/>
    </row>
    <row r="252" spans="7:9" ht="13.2">
      <c r="G252" s="5"/>
      <c r="I252" s="7"/>
    </row>
    <row r="253" spans="7:9" ht="13.2">
      <c r="G253" s="5"/>
      <c r="I253" s="7"/>
    </row>
    <row r="254" spans="7:9" ht="13.2">
      <c r="G254" s="5"/>
      <c r="I254" s="7"/>
    </row>
    <row r="255" spans="7:9" ht="13.2">
      <c r="G255" s="5"/>
      <c r="I255" s="7"/>
    </row>
    <row r="256" spans="7:9" ht="13.2">
      <c r="G256" s="5"/>
      <c r="I256" s="7"/>
    </row>
    <row r="257" spans="7:9" ht="13.2">
      <c r="G257" s="5"/>
      <c r="I257" s="7"/>
    </row>
    <row r="258" spans="7:9" ht="13.2">
      <c r="G258" s="5"/>
      <c r="I258" s="7"/>
    </row>
    <row r="259" spans="7:9" ht="13.2">
      <c r="G259" s="5"/>
      <c r="I259" s="7"/>
    </row>
    <row r="260" spans="7:9" ht="13.2">
      <c r="G260" s="5"/>
      <c r="I260" s="7"/>
    </row>
    <row r="261" spans="7:9" ht="13.2">
      <c r="G261" s="5"/>
      <c r="I261" s="7"/>
    </row>
    <row r="262" spans="7:9" ht="13.2">
      <c r="G262" s="5"/>
      <c r="I262" s="7"/>
    </row>
    <row r="263" spans="7:9" ht="13.2">
      <c r="G263" s="5"/>
      <c r="I263" s="7"/>
    </row>
    <row r="264" spans="7:9" ht="13.2">
      <c r="G264" s="5"/>
      <c r="I264" s="7"/>
    </row>
    <row r="265" spans="7:9" ht="13.2">
      <c r="G265" s="5"/>
      <c r="I265" s="7"/>
    </row>
    <row r="266" spans="7:9" ht="13.2">
      <c r="G266" s="5"/>
      <c r="I266" s="7"/>
    </row>
    <row r="267" spans="7:9" ht="13.2">
      <c r="G267" s="5"/>
      <c r="I267" s="7"/>
    </row>
    <row r="268" spans="7:9" ht="13.2">
      <c r="G268" s="5"/>
      <c r="I268" s="7"/>
    </row>
    <row r="269" spans="7:9" ht="13.2">
      <c r="G269" s="5"/>
      <c r="I269" s="7"/>
    </row>
    <row r="270" spans="7:9" ht="13.2">
      <c r="G270" s="5"/>
      <c r="I270" s="7"/>
    </row>
    <row r="271" spans="7:9" ht="13.2">
      <c r="G271" s="5"/>
      <c r="I271" s="7"/>
    </row>
    <row r="272" spans="7:9" ht="13.2">
      <c r="G272" s="5"/>
      <c r="I272" s="7"/>
    </row>
    <row r="273" spans="7:9" ht="13.2">
      <c r="G273" s="5"/>
      <c r="I273" s="7"/>
    </row>
    <row r="274" spans="7:9" ht="13.2">
      <c r="G274" s="5"/>
      <c r="I274" s="7"/>
    </row>
    <row r="275" spans="7:9" ht="13.2">
      <c r="G275" s="5"/>
      <c r="I275" s="7"/>
    </row>
    <row r="276" spans="7:9" ht="13.2">
      <c r="G276" s="5"/>
      <c r="I276" s="7"/>
    </row>
    <row r="277" spans="7:9" ht="13.2">
      <c r="G277" s="5"/>
      <c r="I277" s="7"/>
    </row>
    <row r="278" spans="7:9" ht="13.2">
      <c r="G278" s="5"/>
      <c r="I278" s="7"/>
    </row>
    <row r="279" spans="7:9" ht="13.2">
      <c r="G279" s="5"/>
      <c r="I279" s="7"/>
    </row>
    <row r="280" spans="7:9" ht="13.2">
      <c r="G280" s="5"/>
      <c r="I280" s="7"/>
    </row>
    <row r="281" spans="7:9" ht="13.2">
      <c r="G281" s="5"/>
      <c r="I281" s="7"/>
    </row>
    <row r="282" spans="7:9" ht="13.2">
      <c r="G282" s="5"/>
      <c r="I282" s="7"/>
    </row>
    <row r="283" spans="7:9" ht="13.2">
      <c r="G283" s="5"/>
      <c r="I283" s="7"/>
    </row>
    <row r="284" spans="7:9" ht="13.2">
      <c r="G284" s="5"/>
      <c r="I284" s="7"/>
    </row>
    <row r="285" spans="7:9" ht="13.2">
      <c r="G285" s="5"/>
      <c r="I285" s="7"/>
    </row>
    <row r="286" spans="7:9" ht="13.2">
      <c r="G286" s="5"/>
      <c r="I286" s="7"/>
    </row>
    <row r="287" spans="7:9" ht="13.2">
      <c r="G287" s="5"/>
      <c r="I287" s="7"/>
    </row>
    <row r="288" spans="7:9" ht="13.2">
      <c r="G288" s="5"/>
      <c r="I288" s="7"/>
    </row>
    <row r="289" spans="7:9" ht="13.2">
      <c r="G289" s="5"/>
      <c r="I289" s="7"/>
    </row>
    <row r="290" spans="7:9" ht="13.2">
      <c r="G290" s="5"/>
      <c r="I290" s="7"/>
    </row>
    <row r="291" spans="7:9" ht="13.2">
      <c r="G291" s="5"/>
      <c r="I291" s="7"/>
    </row>
    <row r="292" spans="7:9" ht="13.2">
      <c r="G292" s="5"/>
      <c r="I292" s="7"/>
    </row>
    <row r="293" spans="7:9" ht="13.2">
      <c r="G293" s="5"/>
      <c r="I293" s="7"/>
    </row>
    <row r="294" spans="7:9" ht="13.2">
      <c r="G294" s="5"/>
      <c r="I294" s="7"/>
    </row>
    <row r="295" spans="7:9" ht="13.2">
      <c r="G295" s="5"/>
      <c r="I295" s="7"/>
    </row>
    <row r="296" spans="7:9" ht="13.2">
      <c r="G296" s="5"/>
      <c r="I296" s="7"/>
    </row>
    <row r="297" spans="7:9" ht="13.2">
      <c r="G297" s="5"/>
      <c r="I297" s="7"/>
    </row>
    <row r="298" spans="7:9" ht="13.2">
      <c r="G298" s="5"/>
      <c r="I298" s="7"/>
    </row>
    <row r="299" spans="7:9" ht="13.2">
      <c r="G299" s="5"/>
      <c r="I299" s="7"/>
    </row>
    <row r="300" spans="7:9" ht="13.2">
      <c r="G300" s="5"/>
      <c r="I300" s="7"/>
    </row>
    <row r="301" spans="7:9" ht="13.2">
      <c r="G301" s="5"/>
      <c r="I301" s="7"/>
    </row>
    <row r="302" spans="7:9" ht="13.2">
      <c r="G302" s="5"/>
      <c r="I302" s="7"/>
    </row>
    <row r="303" spans="7:9" ht="13.2">
      <c r="G303" s="5"/>
      <c r="I303" s="7"/>
    </row>
    <row r="304" spans="7:9" ht="13.2">
      <c r="G304" s="5"/>
      <c r="I304" s="7"/>
    </row>
    <row r="305" spans="7:9" ht="13.2">
      <c r="G305" s="5"/>
      <c r="I305" s="7"/>
    </row>
    <row r="306" spans="7:9" ht="13.2">
      <c r="G306" s="5"/>
      <c r="I306" s="7"/>
    </row>
    <row r="307" spans="7:9" ht="13.2">
      <c r="G307" s="5"/>
      <c r="I307" s="7"/>
    </row>
    <row r="308" spans="7:9" ht="13.2">
      <c r="G308" s="5"/>
      <c r="I308" s="7"/>
    </row>
    <row r="309" spans="7:9" ht="13.2">
      <c r="G309" s="5"/>
      <c r="I309" s="7"/>
    </row>
    <row r="310" spans="7:9" ht="13.2">
      <c r="G310" s="5"/>
      <c r="I310" s="7"/>
    </row>
    <row r="311" spans="7:9" ht="13.2">
      <c r="G311" s="5"/>
      <c r="I311" s="7"/>
    </row>
    <row r="312" spans="7:9" ht="13.2">
      <c r="G312" s="5"/>
      <c r="I312" s="7"/>
    </row>
    <row r="313" spans="7:9" ht="13.2">
      <c r="G313" s="5"/>
      <c r="I313" s="7"/>
    </row>
    <row r="314" spans="7:9" ht="13.2">
      <c r="G314" s="5"/>
      <c r="I314" s="7"/>
    </row>
    <row r="315" spans="7:9" ht="13.2">
      <c r="G315" s="5"/>
      <c r="I315" s="7"/>
    </row>
    <row r="316" spans="7:9" ht="13.2">
      <c r="G316" s="5"/>
      <c r="I316" s="7"/>
    </row>
    <row r="317" spans="7:9" ht="13.2">
      <c r="G317" s="5"/>
      <c r="I317" s="7"/>
    </row>
    <row r="318" spans="7:9" ht="13.2">
      <c r="G318" s="5"/>
      <c r="I318" s="7"/>
    </row>
    <row r="319" spans="7:9" ht="13.2">
      <c r="G319" s="5"/>
      <c r="I319" s="7"/>
    </row>
    <row r="320" spans="7:9" ht="13.2">
      <c r="G320" s="5"/>
      <c r="I320" s="7"/>
    </row>
    <row r="321" spans="7:9" ht="13.2">
      <c r="G321" s="5"/>
      <c r="I321" s="7"/>
    </row>
    <row r="322" spans="7:9" ht="13.2">
      <c r="G322" s="5"/>
      <c r="I322" s="7"/>
    </row>
    <row r="323" spans="7:9" ht="13.2">
      <c r="G323" s="5"/>
      <c r="I323" s="7"/>
    </row>
    <row r="324" spans="7:9" ht="13.2">
      <c r="G324" s="5"/>
      <c r="I324" s="7"/>
    </row>
    <row r="325" spans="7:9" ht="13.2">
      <c r="G325" s="5"/>
      <c r="I325" s="7"/>
    </row>
    <row r="326" spans="7:9" ht="13.2">
      <c r="G326" s="5"/>
      <c r="I326" s="7"/>
    </row>
    <row r="327" spans="7:9" ht="13.2">
      <c r="G327" s="5"/>
      <c r="I327" s="7"/>
    </row>
    <row r="328" spans="7:9" ht="13.2">
      <c r="G328" s="5"/>
      <c r="I328" s="7"/>
    </row>
    <row r="329" spans="7:9" ht="13.2">
      <c r="G329" s="5"/>
      <c r="I329" s="7"/>
    </row>
    <row r="330" spans="7:9" ht="13.2">
      <c r="G330" s="5"/>
      <c r="I330" s="7"/>
    </row>
    <row r="331" spans="7:9" ht="13.2">
      <c r="G331" s="5"/>
      <c r="I331" s="7"/>
    </row>
    <row r="332" spans="7:9" ht="13.2">
      <c r="G332" s="5"/>
      <c r="I332" s="7"/>
    </row>
    <row r="333" spans="7:9" ht="13.2">
      <c r="G333" s="5"/>
      <c r="I333" s="7"/>
    </row>
    <row r="334" spans="7:9" ht="13.2">
      <c r="G334" s="5"/>
      <c r="I334" s="7"/>
    </row>
    <row r="335" spans="7:9" ht="13.2">
      <c r="G335" s="5"/>
      <c r="I335" s="7"/>
    </row>
    <row r="336" spans="7:9" ht="13.2">
      <c r="G336" s="5"/>
      <c r="I336" s="7"/>
    </row>
    <row r="337" spans="7:9" ht="13.2">
      <c r="G337" s="5"/>
      <c r="I337" s="7"/>
    </row>
    <row r="338" spans="7:9" ht="13.2">
      <c r="G338" s="5"/>
      <c r="I338" s="7"/>
    </row>
    <row r="339" spans="7:9" ht="13.2">
      <c r="G339" s="5"/>
      <c r="I339" s="7"/>
    </row>
    <row r="340" spans="7:9" ht="13.2">
      <c r="G340" s="5"/>
      <c r="I340" s="7"/>
    </row>
    <row r="341" spans="7:9" ht="13.2">
      <c r="G341" s="5"/>
      <c r="I341" s="7"/>
    </row>
    <row r="342" spans="7:9" ht="13.2">
      <c r="G342" s="5"/>
      <c r="I342" s="7"/>
    </row>
    <row r="343" spans="7:9" ht="13.2">
      <c r="G343" s="5"/>
      <c r="I343" s="7"/>
    </row>
    <row r="344" spans="7:9" ht="13.2">
      <c r="G344" s="5"/>
      <c r="I344" s="7"/>
    </row>
    <row r="345" spans="7:9" ht="13.2">
      <c r="G345" s="5"/>
      <c r="I345" s="7"/>
    </row>
    <row r="346" spans="7:9" ht="13.2">
      <c r="G346" s="5"/>
      <c r="I346" s="7"/>
    </row>
    <row r="347" spans="7:9" ht="13.2">
      <c r="G347" s="5"/>
      <c r="I347" s="7"/>
    </row>
    <row r="348" spans="7:9" ht="13.2">
      <c r="G348" s="5"/>
      <c r="I348" s="7"/>
    </row>
    <row r="349" spans="7:9" ht="13.2">
      <c r="G349" s="5"/>
      <c r="I349" s="7"/>
    </row>
    <row r="350" spans="7:9" ht="13.2">
      <c r="G350" s="5"/>
      <c r="I350" s="7"/>
    </row>
    <row r="351" spans="7:9" ht="13.2">
      <c r="G351" s="5"/>
      <c r="I351" s="7"/>
    </row>
    <row r="352" spans="7:9" ht="13.2">
      <c r="G352" s="5"/>
      <c r="I352" s="7"/>
    </row>
    <row r="353" spans="7:9" ht="13.2">
      <c r="G353" s="5"/>
      <c r="I353" s="7"/>
    </row>
    <row r="354" spans="7:9" ht="13.2">
      <c r="G354" s="5"/>
      <c r="I354" s="7"/>
    </row>
    <row r="355" spans="7:9" ht="13.2">
      <c r="G355" s="5"/>
      <c r="I355" s="7"/>
    </row>
    <row r="356" spans="7:9" ht="13.2">
      <c r="G356" s="5"/>
      <c r="I356" s="7"/>
    </row>
    <row r="357" spans="7:9" ht="13.2">
      <c r="G357" s="5"/>
      <c r="I357" s="7"/>
    </row>
    <row r="358" spans="7:9" ht="13.2">
      <c r="G358" s="5"/>
      <c r="I358" s="7"/>
    </row>
    <row r="359" spans="7:9" ht="13.2">
      <c r="G359" s="5"/>
      <c r="I359" s="7"/>
    </row>
    <row r="360" spans="7:9" ht="13.2">
      <c r="G360" s="5"/>
      <c r="I360" s="7"/>
    </row>
    <row r="361" spans="7:9" ht="13.2">
      <c r="G361" s="5"/>
      <c r="I361" s="7"/>
    </row>
    <row r="362" spans="7:9" ht="13.2">
      <c r="G362" s="5"/>
      <c r="I362" s="7"/>
    </row>
    <row r="363" spans="7:9" ht="13.2">
      <c r="G363" s="5"/>
      <c r="I363" s="7"/>
    </row>
    <row r="364" spans="7:9" ht="13.2">
      <c r="G364" s="5"/>
      <c r="I364" s="7"/>
    </row>
    <row r="365" spans="7:9" ht="13.2">
      <c r="G365" s="5"/>
      <c r="I365" s="7"/>
    </row>
    <row r="366" spans="7:9" ht="13.2">
      <c r="G366" s="5"/>
      <c r="I366" s="7"/>
    </row>
    <row r="367" spans="7:9" ht="13.2">
      <c r="G367" s="5"/>
      <c r="I367" s="7"/>
    </row>
    <row r="368" spans="7:9" ht="13.2">
      <c r="G368" s="5"/>
      <c r="I368" s="7"/>
    </row>
    <row r="369" spans="7:9" ht="13.2">
      <c r="G369" s="5"/>
      <c r="I369" s="7"/>
    </row>
    <row r="370" spans="7:9" ht="13.2">
      <c r="G370" s="5"/>
      <c r="I370" s="7"/>
    </row>
    <row r="371" spans="7:9" ht="13.2">
      <c r="G371" s="5"/>
      <c r="I371" s="7"/>
    </row>
    <row r="372" spans="7:9" ht="13.2">
      <c r="G372" s="5"/>
      <c r="I372" s="7"/>
    </row>
    <row r="373" spans="7:9" ht="13.2">
      <c r="G373" s="5"/>
      <c r="I373" s="7"/>
    </row>
    <row r="374" spans="7:9" ht="13.2">
      <c r="G374" s="5"/>
      <c r="I374" s="7"/>
    </row>
    <row r="375" spans="7:9" ht="13.2">
      <c r="G375" s="5"/>
      <c r="I375" s="7"/>
    </row>
    <row r="376" spans="7:9" ht="13.2">
      <c r="G376" s="5"/>
      <c r="I376" s="7"/>
    </row>
    <row r="377" spans="7:9" ht="13.2">
      <c r="G377" s="5"/>
      <c r="I377" s="7"/>
    </row>
    <row r="378" spans="7:9" ht="13.2">
      <c r="G378" s="5"/>
      <c r="I378" s="7"/>
    </row>
    <row r="379" spans="7:9" ht="13.2">
      <c r="G379" s="5"/>
      <c r="I379" s="7"/>
    </row>
    <row r="380" spans="7:9" ht="13.2">
      <c r="G380" s="5"/>
      <c r="I380" s="7"/>
    </row>
    <row r="381" spans="7:9" ht="13.2">
      <c r="G381" s="5"/>
      <c r="I381" s="7"/>
    </row>
    <row r="382" spans="7:9" ht="13.2">
      <c r="G382" s="5"/>
      <c r="I382" s="7"/>
    </row>
    <row r="383" spans="7:9" ht="13.2">
      <c r="G383" s="5"/>
      <c r="I383" s="7"/>
    </row>
    <row r="384" spans="7:9" ht="13.2">
      <c r="G384" s="5"/>
      <c r="I384" s="7"/>
    </row>
    <row r="385" spans="7:9" ht="13.2">
      <c r="G385" s="5"/>
      <c r="I385" s="7"/>
    </row>
    <row r="386" spans="7:9" ht="13.2">
      <c r="G386" s="5"/>
      <c r="I386" s="7"/>
    </row>
    <row r="387" spans="7:9" ht="13.2">
      <c r="G387" s="5"/>
      <c r="I387" s="7"/>
    </row>
    <row r="388" spans="7:9" ht="13.2">
      <c r="G388" s="5"/>
      <c r="I388" s="7"/>
    </row>
    <row r="389" spans="7:9" ht="13.2">
      <c r="G389" s="5"/>
      <c r="I389" s="7"/>
    </row>
    <row r="390" spans="7:9" ht="13.2">
      <c r="G390" s="5"/>
      <c r="I390" s="7"/>
    </row>
    <row r="391" spans="7:9" ht="13.2">
      <c r="G391" s="5"/>
      <c r="I391" s="7"/>
    </row>
    <row r="392" spans="7:9" ht="13.2">
      <c r="G392" s="5"/>
      <c r="I392" s="7"/>
    </row>
    <row r="393" spans="7:9" ht="13.2">
      <c r="G393" s="5"/>
      <c r="I393" s="7"/>
    </row>
    <row r="394" spans="7:9" ht="13.2">
      <c r="G394" s="5"/>
      <c r="I394" s="7"/>
    </row>
    <row r="395" spans="7:9" ht="13.2">
      <c r="G395" s="5"/>
      <c r="I395" s="7"/>
    </row>
    <row r="396" spans="7:9" ht="13.2">
      <c r="G396" s="5"/>
      <c r="I396" s="7"/>
    </row>
    <row r="397" spans="7:9" ht="13.2">
      <c r="G397" s="5"/>
      <c r="I397" s="7"/>
    </row>
    <row r="398" spans="7:9" ht="13.2">
      <c r="G398" s="5"/>
      <c r="I398" s="7"/>
    </row>
    <row r="399" spans="7:9" ht="13.2">
      <c r="G399" s="5"/>
      <c r="I399" s="7"/>
    </row>
    <row r="400" spans="7:9" ht="13.2">
      <c r="G400" s="5"/>
      <c r="I400" s="7"/>
    </row>
    <row r="401" spans="7:9" ht="13.2">
      <c r="G401" s="5"/>
      <c r="I401" s="7"/>
    </row>
    <row r="402" spans="7:9" ht="13.2">
      <c r="G402" s="5"/>
      <c r="I402" s="7"/>
    </row>
    <row r="403" spans="7:9" ht="13.2">
      <c r="G403" s="5"/>
      <c r="I403" s="7"/>
    </row>
    <row r="404" spans="7:9" ht="13.2">
      <c r="G404" s="5"/>
      <c r="I404" s="7"/>
    </row>
    <row r="405" spans="7:9" ht="13.2">
      <c r="G405" s="5"/>
      <c r="I405" s="7"/>
    </row>
    <row r="406" spans="7:9" ht="13.2">
      <c r="G406" s="5"/>
      <c r="I406" s="7"/>
    </row>
    <row r="407" spans="7:9" ht="13.2">
      <c r="G407" s="5"/>
      <c r="I407" s="7"/>
    </row>
    <row r="408" spans="7:9" ht="13.2">
      <c r="G408" s="5"/>
      <c r="I408" s="7"/>
    </row>
    <row r="409" spans="7:9" ht="13.2">
      <c r="G409" s="5"/>
      <c r="I409" s="7"/>
    </row>
    <row r="410" spans="7:9" ht="13.2">
      <c r="G410" s="5"/>
      <c r="I410" s="7"/>
    </row>
    <row r="411" spans="7:9" ht="13.2">
      <c r="G411" s="5"/>
      <c r="I411" s="7"/>
    </row>
    <row r="412" spans="7:9" ht="13.2">
      <c r="G412" s="5"/>
      <c r="I412" s="7"/>
    </row>
    <row r="413" spans="7:9" ht="13.2">
      <c r="G413" s="5"/>
      <c r="I413" s="7"/>
    </row>
    <row r="414" spans="7:9" ht="13.2">
      <c r="G414" s="5"/>
      <c r="I414" s="7"/>
    </row>
    <row r="415" spans="7:9" ht="13.2">
      <c r="G415" s="5"/>
      <c r="I415" s="7"/>
    </row>
    <row r="416" spans="7:9" ht="13.2">
      <c r="G416" s="5"/>
      <c r="I416" s="7"/>
    </row>
    <row r="417" spans="7:9" ht="13.2">
      <c r="G417" s="5"/>
      <c r="I417" s="7"/>
    </row>
    <row r="418" spans="7:9" ht="13.2">
      <c r="G418" s="5"/>
      <c r="I418" s="7"/>
    </row>
    <row r="419" spans="7:9" ht="13.2">
      <c r="G419" s="5"/>
      <c r="I419" s="7"/>
    </row>
    <row r="420" spans="7:9" ht="13.2">
      <c r="G420" s="5"/>
      <c r="I420" s="7"/>
    </row>
    <row r="421" spans="7:9" ht="13.2">
      <c r="G421" s="5"/>
      <c r="I421" s="7"/>
    </row>
    <row r="422" spans="7:9" ht="13.2">
      <c r="G422" s="5"/>
      <c r="I422" s="7"/>
    </row>
    <row r="423" spans="7:9" ht="13.2">
      <c r="G423" s="5"/>
      <c r="I423" s="7"/>
    </row>
    <row r="424" spans="7:9" ht="13.2">
      <c r="G424" s="5"/>
      <c r="I424" s="7"/>
    </row>
    <row r="425" spans="7:9" ht="13.2">
      <c r="G425" s="5"/>
      <c r="I425" s="7"/>
    </row>
    <row r="426" spans="7:9" ht="13.2">
      <c r="G426" s="5"/>
      <c r="I426" s="7"/>
    </row>
    <row r="427" spans="7:9" ht="13.2">
      <c r="G427" s="5"/>
      <c r="I427" s="7"/>
    </row>
    <row r="428" spans="7:9" ht="13.2">
      <c r="G428" s="5"/>
      <c r="I428" s="7"/>
    </row>
    <row r="429" spans="7:9" ht="13.2">
      <c r="G429" s="5"/>
      <c r="I429" s="7"/>
    </row>
    <row r="430" spans="7:9" ht="13.2">
      <c r="G430" s="5"/>
      <c r="I430" s="7"/>
    </row>
    <row r="431" spans="7:9" ht="13.2">
      <c r="G431" s="5"/>
      <c r="I431" s="7"/>
    </row>
    <row r="432" spans="7:9" ht="13.2">
      <c r="G432" s="5"/>
      <c r="I432" s="7"/>
    </row>
    <row r="433" spans="7:9" ht="13.2">
      <c r="G433" s="5"/>
      <c r="I433" s="7"/>
    </row>
    <row r="434" spans="7:9" ht="13.2">
      <c r="G434" s="5"/>
      <c r="I434" s="7"/>
    </row>
    <row r="435" spans="7:9" ht="13.2">
      <c r="G435" s="5"/>
      <c r="I435" s="7"/>
    </row>
    <row r="436" spans="7:9" ht="13.2">
      <c r="G436" s="5"/>
      <c r="I436" s="7"/>
    </row>
    <row r="437" spans="7:9" ht="13.2">
      <c r="G437" s="5"/>
      <c r="I437" s="7"/>
    </row>
    <row r="438" spans="7:9" ht="13.2">
      <c r="G438" s="5"/>
      <c r="I438" s="7"/>
    </row>
    <row r="439" spans="7:9" ht="13.2">
      <c r="G439" s="5"/>
      <c r="I439" s="7"/>
    </row>
    <row r="440" spans="7:9" ht="13.2">
      <c r="G440" s="5"/>
      <c r="I440" s="7"/>
    </row>
    <row r="441" spans="7:9" ht="13.2">
      <c r="G441" s="5"/>
      <c r="I441" s="7"/>
    </row>
    <row r="442" spans="7:9" ht="13.2">
      <c r="G442" s="5"/>
      <c r="I442" s="7"/>
    </row>
    <row r="443" spans="7:9" ht="13.2">
      <c r="G443" s="5"/>
      <c r="I443" s="7"/>
    </row>
    <row r="444" spans="7:9" ht="13.2">
      <c r="G444" s="5"/>
      <c r="I444" s="7"/>
    </row>
    <row r="445" spans="7:9" ht="13.2">
      <c r="G445" s="5"/>
      <c r="I445" s="7"/>
    </row>
    <row r="446" spans="7:9" ht="13.2">
      <c r="G446" s="5"/>
      <c r="I446" s="7"/>
    </row>
    <row r="447" spans="7:9" ht="13.2">
      <c r="G447" s="5"/>
      <c r="I447" s="7"/>
    </row>
    <row r="448" spans="7:9" ht="13.2">
      <c r="G448" s="5"/>
      <c r="I448" s="7"/>
    </row>
    <row r="449" spans="7:9" ht="13.2">
      <c r="G449" s="5"/>
      <c r="I449" s="7"/>
    </row>
    <row r="450" spans="7:9" ht="13.2">
      <c r="G450" s="5"/>
      <c r="I450" s="7"/>
    </row>
    <row r="451" spans="7:9" ht="13.2">
      <c r="G451" s="5"/>
      <c r="I451" s="7"/>
    </row>
    <row r="452" spans="7:9" ht="13.2">
      <c r="G452" s="5"/>
      <c r="I452" s="7"/>
    </row>
    <row r="453" spans="7:9" ht="13.2">
      <c r="G453" s="5"/>
      <c r="I453" s="7"/>
    </row>
    <row r="454" spans="7:9" ht="13.2">
      <c r="G454" s="5"/>
      <c r="I454" s="7"/>
    </row>
    <row r="455" spans="7:9" ht="13.2">
      <c r="G455" s="5"/>
      <c r="I455" s="7"/>
    </row>
    <row r="456" spans="7:9" ht="13.2">
      <c r="G456" s="5"/>
      <c r="I456" s="7"/>
    </row>
    <row r="457" spans="7:9" ht="13.2">
      <c r="G457" s="5"/>
      <c r="I457" s="7"/>
    </row>
    <row r="458" spans="7:9" ht="13.2">
      <c r="G458" s="5"/>
      <c r="I458" s="7"/>
    </row>
    <row r="459" spans="7:9" ht="13.2">
      <c r="G459" s="5"/>
      <c r="I459" s="7"/>
    </row>
    <row r="460" spans="7:9" ht="13.2">
      <c r="G460" s="5"/>
      <c r="I460" s="7"/>
    </row>
    <row r="461" spans="7:9" ht="13.2">
      <c r="G461" s="5"/>
      <c r="I461" s="7"/>
    </row>
    <row r="462" spans="7:9" ht="13.2">
      <c r="G462" s="5"/>
      <c r="I462" s="7"/>
    </row>
    <row r="463" spans="7:9" ht="13.2">
      <c r="G463" s="5"/>
      <c r="I463" s="7"/>
    </row>
    <row r="464" spans="7:9" ht="13.2">
      <c r="G464" s="5"/>
      <c r="I464" s="7"/>
    </row>
    <row r="465" spans="7:9" ht="13.2">
      <c r="G465" s="5"/>
      <c r="I465" s="7"/>
    </row>
    <row r="466" spans="7:9" ht="13.2">
      <c r="G466" s="5"/>
      <c r="I466" s="7"/>
    </row>
    <row r="467" spans="7:9" ht="13.2">
      <c r="G467" s="5"/>
      <c r="I467" s="7"/>
    </row>
    <row r="468" spans="7:9" ht="13.2">
      <c r="G468" s="5"/>
      <c r="I468" s="7"/>
    </row>
    <row r="469" spans="7:9" ht="13.2">
      <c r="G469" s="5"/>
      <c r="I469" s="7"/>
    </row>
    <row r="470" spans="7:9" ht="13.2">
      <c r="G470" s="5"/>
      <c r="I470" s="7"/>
    </row>
    <row r="471" spans="7:9" ht="13.2">
      <c r="G471" s="5"/>
      <c r="I471" s="7"/>
    </row>
    <row r="472" spans="7:9" ht="13.2">
      <c r="G472" s="5"/>
      <c r="I472" s="7"/>
    </row>
    <row r="473" spans="7:9" ht="13.2">
      <c r="G473" s="5"/>
      <c r="I473" s="7"/>
    </row>
    <row r="474" spans="7:9" ht="13.2">
      <c r="G474" s="5"/>
      <c r="I474" s="7"/>
    </row>
    <row r="475" spans="7:9" ht="13.2">
      <c r="G475" s="5"/>
      <c r="I475" s="7"/>
    </row>
    <row r="476" spans="7:9" ht="13.2">
      <c r="G476" s="5"/>
      <c r="I476" s="7"/>
    </row>
    <row r="477" spans="7:9" ht="13.2">
      <c r="G477" s="5"/>
      <c r="I477" s="7"/>
    </row>
    <row r="478" spans="7:9" ht="13.2">
      <c r="G478" s="5"/>
      <c r="I478" s="7"/>
    </row>
    <row r="479" spans="7:9" ht="13.2">
      <c r="G479" s="5"/>
      <c r="I479" s="7"/>
    </row>
    <row r="480" spans="7:9" ht="13.2">
      <c r="G480" s="5"/>
      <c r="I480" s="7"/>
    </row>
    <row r="481" spans="7:9" ht="13.2">
      <c r="G481" s="5"/>
      <c r="I481" s="7"/>
    </row>
    <row r="482" spans="7:9" ht="13.2">
      <c r="G482" s="5"/>
      <c r="I482" s="7"/>
    </row>
    <row r="483" spans="7:9" ht="13.2">
      <c r="G483" s="5"/>
      <c r="I483" s="7"/>
    </row>
    <row r="484" spans="7:9" ht="13.2">
      <c r="G484" s="5"/>
      <c r="I484" s="7"/>
    </row>
    <row r="485" spans="7:9" ht="13.2">
      <c r="G485" s="5"/>
      <c r="I485" s="7"/>
    </row>
    <row r="486" spans="7:9" ht="13.2">
      <c r="G486" s="5"/>
      <c r="I486" s="7"/>
    </row>
    <row r="487" spans="7:9" ht="13.2">
      <c r="G487" s="5"/>
      <c r="I487" s="7"/>
    </row>
    <row r="488" spans="7:9" ht="13.2">
      <c r="G488" s="5"/>
      <c r="I488" s="7"/>
    </row>
    <row r="489" spans="7:9" ht="13.2">
      <c r="G489" s="5"/>
      <c r="I489" s="7"/>
    </row>
    <row r="490" spans="7:9" ht="13.2">
      <c r="G490" s="5"/>
      <c r="I490" s="7"/>
    </row>
    <row r="491" spans="7:9" ht="13.2">
      <c r="G491" s="5"/>
      <c r="I491" s="7"/>
    </row>
    <row r="492" spans="7:9" ht="13.2">
      <c r="G492" s="5"/>
      <c r="I492" s="7"/>
    </row>
    <row r="493" spans="7:9" ht="13.2">
      <c r="G493" s="5"/>
      <c r="I493" s="7"/>
    </row>
    <row r="494" spans="7:9" ht="13.2">
      <c r="G494" s="5"/>
      <c r="I494" s="7"/>
    </row>
    <row r="495" spans="7:9" ht="13.2">
      <c r="G495" s="5"/>
      <c r="I495" s="7"/>
    </row>
    <row r="496" spans="7:9" ht="13.2">
      <c r="G496" s="5"/>
      <c r="I496" s="7"/>
    </row>
    <row r="497" spans="7:9" ht="13.2">
      <c r="G497" s="5"/>
      <c r="I497" s="7"/>
    </row>
    <row r="498" spans="7:9" ht="13.2">
      <c r="G498" s="5"/>
      <c r="I498" s="7"/>
    </row>
    <row r="499" spans="7:9" ht="13.2">
      <c r="G499" s="5"/>
      <c r="I499" s="7"/>
    </row>
    <row r="500" spans="7:9" ht="13.2">
      <c r="G500" s="5"/>
      <c r="I500" s="7"/>
    </row>
    <row r="501" spans="7:9" ht="13.2">
      <c r="G501" s="5"/>
      <c r="I501" s="7"/>
    </row>
    <row r="502" spans="7:9" ht="13.2">
      <c r="G502" s="5"/>
      <c r="I502" s="7"/>
    </row>
    <row r="503" spans="7:9" ht="13.2">
      <c r="G503" s="5"/>
      <c r="I503" s="7"/>
    </row>
    <row r="504" spans="7:9" ht="13.2">
      <c r="G504" s="5"/>
      <c r="I504" s="7"/>
    </row>
    <row r="505" spans="7:9" ht="13.2">
      <c r="G505" s="5"/>
      <c r="I505" s="7"/>
    </row>
    <row r="506" spans="7:9" ht="13.2">
      <c r="G506" s="5"/>
      <c r="I506" s="7"/>
    </row>
    <row r="507" spans="7:9" ht="13.2">
      <c r="G507" s="5"/>
      <c r="I507" s="7"/>
    </row>
    <row r="508" spans="7:9" ht="13.2">
      <c r="G508" s="5"/>
      <c r="I508" s="7"/>
    </row>
    <row r="509" spans="7:9" ht="13.2">
      <c r="G509" s="5"/>
      <c r="I509" s="7"/>
    </row>
    <row r="510" spans="7:9" ht="13.2">
      <c r="G510" s="5"/>
      <c r="I510" s="7"/>
    </row>
    <row r="511" spans="7:9" ht="13.2">
      <c r="G511" s="5"/>
      <c r="I511" s="7"/>
    </row>
    <row r="512" spans="7:9" ht="13.2">
      <c r="G512" s="5"/>
      <c r="I512" s="7"/>
    </row>
    <row r="513" spans="7:9" ht="13.2">
      <c r="G513" s="5"/>
      <c r="I513" s="7"/>
    </row>
    <row r="514" spans="7:9" ht="13.2">
      <c r="G514" s="5"/>
      <c r="I514" s="7"/>
    </row>
    <row r="515" spans="7:9" ht="13.2">
      <c r="G515" s="5"/>
      <c r="I515" s="7"/>
    </row>
    <row r="516" spans="7:9" ht="13.2">
      <c r="G516" s="5"/>
      <c r="I516" s="7"/>
    </row>
    <row r="517" spans="7:9" ht="13.2">
      <c r="G517" s="5"/>
      <c r="I517" s="7"/>
    </row>
    <row r="518" spans="7:9" ht="13.2">
      <c r="G518" s="5"/>
      <c r="I518" s="7"/>
    </row>
    <row r="519" spans="7:9" ht="13.2">
      <c r="G519" s="5"/>
      <c r="I519" s="7"/>
    </row>
    <row r="520" spans="7:9" ht="13.2">
      <c r="G520" s="5"/>
      <c r="I520" s="7"/>
    </row>
    <row r="521" spans="7:9" ht="13.2">
      <c r="G521" s="5"/>
      <c r="I521" s="7"/>
    </row>
    <row r="522" spans="7:9" ht="13.2">
      <c r="G522" s="5"/>
      <c r="I522" s="7"/>
    </row>
    <row r="523" spans="7:9" ht="13.2">
      <c r="G523" s="5"/>
      <c r="I523" s="7"/>
    </row>
    <row r="524" spans="7:9" ht="13.2">
      <c r="G524" s="5"/>
      <c r="I524" s="7"/>
    </row>
    <row r="525" spans="7:9" ht="13.2">
      <c r="G525" s="5"/>
      <c r="I525" s="7"/>
    </row>
    <row r="526" spans="7:9" ht="13.2">
      <c r="G526" s="5"/>
      <c r="I526" s="7"/>
    </row>
    <row r="527" spans="7:9" ht="13.2">
      <c r="G527" s="5"/>
      <c r="I527" s="7"/>
    </row>
    <row r="528" spans="7:9" ht="13.2">
      <c r="G528" s="5"/>
      <c r="I528" s="7"/>
    </row>
    <row r="529" spans="7:9" ht="13.2">
      <c r="G529" s="5"/>
      <c r="I529" s="7"/>
    </row>
    <row r="530" spans="7:9" ht="13.2">
      <c r="G530" s="5"/>
      <c r="I530" s="7"/>
    </row>
    <row r="531" spans="7:9" ht="13.2">
      <c r="G531" s="5"/>
      <c r="I531" s="7"/>
    </row>
    <row r="532" spans="7:9" ht="13.2">
      <c r="G532" s="5"/>
      <c r="I532" s="7"/>
    </row>
    <row r="533" spans="7:9" ht="13.2">
      <c r="G533" s="5"/>
      <c r="I533" s="7"/>
    </row>
    <row r="534" spans="7:9" ht="13.2">
      <c r="G534" s="5"/>
      <c r="I534" s="7"/>
    </row>
    <row r="535" spans="7:9" ht="13.2">
      <c r="G535" s="5"/>
      <c r="I535" s="7"/>
    </row>
    <row r="536" spans="7:9" ht="13.2">
      <c r="G536" s="5"/>
      <c r="I536" s="7"/>
    </row>
    <row r="537" spans="7:9" ht="13.2">
      <c r="G537" s="5"/>
      <c r="I537" s="7"/>
    </row>
    <row r="538" spans="7:9" ht="13.2">
      <c r="G538" s="5"/>
      <c r="I538" s="7"/>
    </row>
    <row r="539" spans="7:9" ht="13.2">
      <c r="G539" s="5"/>
      <c r="I539" s="7"/>
    </row>
    <row r="540" spans="7:9" ht="13.2">
      <c r="G540" s="5"/>
      <c r="I540" s="7"/>
    </row>
    <row r="541" spans="7:9" ht="13.2">
      <c r="G541" s="5"/>
      <c r="I541" s="7"/>
    </row>
    <row r="542" spans="7:9" ht="13.2">
      <c r="G542" s="5"/>
      <c r="I542" s="7"/>
    </row>
    <row r="543" spans="7:9" ht="13.2">
      <c r="G543" s="5"/>
      <c r="I543" s="7"/>
    </row>
    <row r="544" spans="7:9" ht="13.2">
      <c r="G544" s="5"/>
      <c r="I544" s="7"/>
    </row>
    <row r="545" spans="7:9" ht="13.2">
      <c r="G545" s="5"/>
      <c r="I545" s="7"/>
    </row>
    <row r="546" spans="7:9" ht="13.2">
      <c r="G546" s="5"/>
      <c r="I546" s="7"/>
    </row>
    <row r="547" spans="7:9" ht="13.2">
      <c r="G547" s="5"/>
      <c r="I547" s="7"/>
    </row>
    <row r="548" spans="7:9" ht="13.2">
      <c r="G548" s="5"/>
      <c r="I548" s="7"/>
    </row>
    <row r="549" spans="7:9" ht="13.2">
      <c r="G549" s="5"/>
      <c r="I549" s="7"/>
    </row>
    <row r="550" spans="7:9" ht="13.2">
      <c r="G550" s="5"/>
      <c r="I550" s="7"/>
    </row>
    <row r="551" spans="7:9" ht="13.2">
      <c r="G551" s="5"/>
      <c r="I551" s="7"/>
    </row>
    <row r="552" spans="7:9" ht="13.2">
      <c r="G552" s="5"/>
      <c r="I552" s="7"/>
    </row>
    <row r="553" spans="7:9" ht="13.2">
      <c r="G553" s="5"/>
      <c r="I553" s="7"/>
    </row>
    <row r="554" spans="7:9" ht="13.2">
      <c r="G554" s="5"/>
      <c r="I554" s="7"/>
    </row>
    <row r="555" spans="7:9" ht="13.2">
      <c r="G555" s="5"/>
      <c r="I555" s="7"/>
    </row>
    <row r="556" spans="7:9" ht="13.2">
      <c r="G556" s="5"/>
      <c r="I556" s="7"/>
    </row>
    <row r="557" spans="7:9" ht="13.2">
      <c r="G557" s="5"/>
      <c r="I557" s="7"/>
    </row>
    <row r="558" spans="7:9" ht="13.2">
      <c r="G558" s="5"/>
      <c r="I558" s="7"/>
    </row>
    <row r="559" spans="7:9" ht="13.2">
      <c r="G559" s="5"/>
      <c r="I559" s="7"/>
    </row>
    <row r="560" spans="7:9" ht="13.2">
      <c r="G560" s="5"/>
      <c r="I560" s="7"/>
    </row>
    <row r="561" spans="7:9" ht="13.2">
      <c r="G561" s="5"/>
      <c r="I561" s="7"/>
    </row>
    <row r="562" spans="7:9" ht="13.2">
      <c r="G562" s="5"/>
      <c r="I562" s="7"/>
    </row>
    <row r="563" spans="7:9" ht="13.2">
      <c r="G563" s="5"/>
      <c r="I563" s="7"/>
    </row>
    <row r="564" spans="7:9" ht="13.2">
      <c r="G564" s="5"/>
      <c r="I564" s="7"/>
    </row>
    <row r="565" spans="7:9" ht="13.2">
      <c r="G565" s="5"/>
      <c r="I565" s="7"/>
    </row>
    <row r="566" spans="7:9" ht="13.2">
      <c r="G566" s="5"/>
      <c r="I566" s="7"/>
    </row>
    <row r="567" spans="7:9" ht="13.2">
      <c r="G567" s="5"/>
      <c r="I567" s="7"/>
    </row>
    <row r="568" spans="7:9" ht="13.2">
      <c r="G568" s="5"/>
      <c r="I568" s="7"/>
    </row>
    <row r="569" spans="7:9" ht="13.2">
      <c r="G569" s="5"/>
      <c r="I569" s="7"/>
    </row>
    <row r="570" spans="7:9" ht="13.2">
      <c r="G570" s="5"/>
      <c r="I570" s="7"/>
    </row>
    <row r="571" spans="7:9" ht="13.2">
      <c r="G571" s="5"/>
      <c r="I571" s="7"/>
    </row>
    <row r="572" spans="7:9" ht="13.2">
      <c r="G572" s="5"/>
      <c r="I572" s="7"/>
    </row>
    <row r="573" spans="7:9" ht="13.2">
      <c r="G573" s="5"/>
      <c r="I573" s="7"/>
    </row>
    <row r="574" spans="7:9" ht="13.2">
      <c r="G574" s="5"/>
      <c r="I574" s="7"/>
    </row>
    <row r="575" spans="7:9" ht="13.2">
      <c r="G575" s="5"/>
      <c r="I575" s="7"/>
    </row>
    <row r="576" spans="7:9" ht="13.2">
      <c r="G576" s="5"/>
      <c r="I576" s="7"/>
    </row>
    <row r="577" spans="7:9" ht="13.2">
      <c r="G577" s="5"/>
      <c r="I577" s="7"/>
    </row>
    <row r="578" spans="7:9" ht="13.2">
      <c r="G578" s="5"/>
      <c r="I578" s="7"/>
    </row>
    <row r="579" spans="7:9" ht="13.2">
      <c r="G579" s="5"/>
      <c r="I579" s="7"/>
    </row>
    <row r="580" spans="7:9" ht="13.2">
      <c r="G580" s="5"/>
      <c r="I580" s="7"/>
    </row>
    <row r="581" spans="7:9" ht="13.2">
      <c r="G581" s="5"/>
      <c r="I581" s="7"/>
    </row>
    <row r="582" spans="7:9" ht="13.2">
      <c r="G582" s="5"/>
      <c r="I582" s="7"/>
    </row>
    <row r="583" spans="7:9" ht="13.2">
      <c r="G583" s="5"/>
      <c r="I583" s="7"/>
    </row>
    <row r="584" spans="7:9" ht="13.2">
      <c r="G584" s="5"/>
      <c r="I584" s="7"/>
    </row>
    <row r="585" spans="7:9" ht="13.2">
      <c r="G585" s="5"/>
      <c r="I585" s="7"/>
    </row>
    <row r="586" spans="7:9" ht="13.2">
      <c r="G586" s="5"/>
      <c r="I586" s="7"/>
    </row>
    <row r="587" spans="7:9" ht="13.2">
      <c r="G587" s="5"/>
      <c r="I587" s="7"/>
    </row>
    <row r="588" spans="7:9" ht="13.2">
      <c r="G588" s="5"/>
      <c r="I588" s="7"/>
    </row>
    <row r="589" spans="7:9" ht="13.2">
      <c r="G589" s="5"/>
      <c r="I589" s="7"/>
    </row>
    <row r="590" spans="7:9" ht="13.2">
      <c r="G590" s="5"/>
      <c r="I590" s="7"/>
    </row>
    <row r="591" spans="7:9" ht="13.2">
      <c r="G591" s="5"/>
      <c r="I591" s="7"/>
    </row>
    <row r="592" spans="7:9" ht="13.2">
      <c r="G592" s="5"/>
      <c r="I592" s="7"/>
    </row>
    <row r="593" spans="7:9" ht="13.2">
      <c r="G593" s="5"/>
      <c r="I593" s="7"/>
    </row>
    <row r="594" spans="7:9" ht="13.2">
      <c r="G594" s="5"/>
      <c r="I594" s="7"/>
    </row>
    <row r="595" spans="7:9" ht="13.2">
      <c r="G595" s="5"/>
      <c r="I595" s="7"/>
    </row>
    <row r="596" spans="7:9" ht="13.2">
      <c r="G596" s="5"/>
      <c r="I596" s="7"/>
    </row>
    <row r="597" spans="7:9" ht="13.2">
      <c r="G597" s="5"/>
      <c r="I597" s="7"/>
    </row>
    <row r="598" spans="7:9" ht="13.2">
      <c r="G598" s="5"/>
      <c r="I598" s="7"/>
    </row>
    <row r="599" spans="7:9" ht="13.2">
      <c r="G599" s="5"/>
      <c r="I599" s="7"/>
    </row>
    <row r="600" spans="7:9" ht="13.2">
      <c r="G600" s="5"/>
      <c r="I600" s="7"/>
    </row>
    <row r="601" spans="7:9" ht="13.2">
      <c r="G601" s="5"/>
      <c r="I601" s="7"/>
    </row>
    <row r="602" spans="7:9" ht="13.2">
      <c r="G602" s="5"/>
      <c r="I602" s="7"/>
    </row>
    <row r="603" spans="7:9" ht="13.2">
      <c r="G603" s="5"/>
      <c r="I603" s="7"/>
    </row>
    <row r="604" spans="7:9" ht="13.2">
      <c r="G604" s="5"/>
      <c r="I604" s="7"/>
    </row>
    <row r="605" spans="7:9" ht="13.2">
      <c r="G605" s="5"/>
      <c r="I605" s="7"/>
    </row>
    <row r="606" spans="7:9" ht="13.2">
      <c r="G606" s="5"/>
      <c r="I606" s="7"/>
    </row>
    <row r="607" spans="7:9" ht="13.2">
      <c r="G607" s="5"/>
      <c r="I607" s="7"/>
    </row>
    <row r="608" spans="7:9" ht="13.2">
      <c r="G608" s="5"/>
      <c r="I608" s="7"/>
    </row>
    <row r="609" spans="7:9" ht="13.2">
      <c r="G609" s="5"/>
      <c r="I609" s="7"/>
    </row>
    <row r="610" spans="7:9" ht="13.2">
      <c r="G610" s="5"/>
      <c r="I610" s="7"/>
    </row>
    <row r="611" spans="7:9" ht="13.2">
      <c r="G611" s="5"/>
      <c r="I611" s="7"/>
    </row>
    <row r="612" spans="7:9" ht="13.2">
      <c r="G612" s="5"/>
      <c r="I612" s="7"/>
    </row>
    <row r="613" spans="7:9" ht="13.2">
      <c r="G613" s="5"/>
      <c r="I613" s="7"/>
    </row>
    <row r="614" spans="7:9" ht="13.2">
      <c r="G614" s="5"/>
      <c r="I614" s="7"/>
    </row>
    <row r="615" spans="7:9" ht="13.2">
      <c r="G615" s="5"/>
      <c r="I615" s="7"/>
    </row>
    <row r="616" spans="7:9" ht="13.2">
      <c r="G616" s="5"/>
      <c r="I616" s="7"/>
    </row>
    <row r="617" spans="7:9" ht="13.2">
      <c r="G617" s="5"/>
      <c r="I617" s="7"/>
    </row>
    <row r="618" spans="7:9" ht="13.2">
      <c r="G618" s="5"/>
      <c r="I618" s="7"/>
    </row>
    <row r="619" spans="7:9" ht="13.2">
      <c r="G619" s="5"/>
      <c r="I619" s="7"/>
    </row>
    <row r="620" spans="7:9" ht="13.2">
      <c r="G620" s="5"/>
      <c r="I620" s="7"/>
    </row>
    <row r="621" spans="7:9" ht="13.2">
      <c r="G621" s="5"/>
      <c r="I621" s="7"/>
    </row>
    <row r="622" spans="7:9" ht="13.2">
      <c r="G622" s="5"/>
      <c r="I622" s="7"/>
    </row>
    <row r="623" spans="7:9" ht="13.2">
      <c r="G623" s="5"/>
      <c r="I623" s="7"/>
    </row>
    <row r="624" spans="7:9" ht="13.2">
      <c r="G624" s="5"/>
      <c r="I624" s="7"/>
    </row>
    <row r="625" spans="7:9" ht="13.2">
      <c r="G625" s="5"/>
      <c r="I625" s="7"/>
    </row>
    <row r="626" spans="7:9" ht="13.2">
      <c r="G626" s="5"/>
      <c r="I626" s="7"/>
    </row>
    <row r="627" spans="7:9" ht="13.2">
      <c r="G627" s="5"/>
      <c r="I627" s="7"/>
    </row>
    <row r="628" spans="7:9" ht="13.2">
      <c r="G628" s="5"/>
      <c r="I628" s="7"/>
    </row>
    <row r="629" spans="7:9" ht="13.2">
      <c r="G629" s="5"/>
      <c r="I629" s="7"/>
    </row>
    <row r="630" spans="7:9" ht="13.2">
      <c r="G630" s="5"/>
      <c r="I630" s="7"/>
    </row>
    <row r="631" spans="7:9" ht="13.2">
      <c r="G631" s="5"/>
      <c r="I631" s="7"/>
    </row>
    <row r="632" spans="7:9" ht="13.2">
      <c r="G632" s="5"/>
      <c r="I632" s="7"/>
    </row>
    <row r="633" spans="7:9" ht="13.2">
      <c r="G633" s="5"/>
      <c r="I633" s="7"/>
    </row>
    <row r="634" spans="7:9" ht="13.2">
      <c r="G634" s="5"/>
      <c r="I634" s="7"/>
    </row>
    <row r="635" spans="7:9" ht="13.2">
      <c r="G635" s="5"/>
      <c r="I635" s="7"/>
    </row>
    <row r="636" spans="7:9" ht="13.2">
      <c r="G636" s="5"/>
      <c r="I636" s="7"/>
    </row>
    <row r="637" spans="7:9" ht="13.2">
      <c r="G637" s="5"/>
      <c r="I637" s="7"/>
    </row>
    <row r="638" spans="7:9" ht="13.2">
      <c r="G638" s="5"/>
      <c r="I638" s="7"/>
    </row>
    <row r="639" spans="7:9" ht="13.2">
      <c r="G639" s="5"/>
      <c r="I639" s="7"/>
    </row>
    <row r="640" spans="7:9" ht="13.2">
      <c r="G640" s="5"/>
      <c r="I640" s="7"/>
    </row>
    <row r="641" spans="7:9" ht="13.2">
      <c r="G641" s="5"/>
      <c r="I641" s="7"/>
    </row>
    <row r="642" spans="7:9" ht="13.2">
      <c r="G642" s="5"/>
      <c r="I642" s="7"/>
    </row>
    <row r="643" spans="7:9" ht="13.2">
      <c r="G643" s="5"/>
      <c r="I643" s="7"/>
    </row>
    <row r="644" spans="7:9" ht="13.2">
      <c r="G644" s="5"/>
      <c r="I644" s="7"/>
    </row>
    <row r="645" spans="7:9" ht="13.2">
      <c r="G645" s="5"/>
      <c r="I645" s="7"/>
    </row>
    <row r="646" spans="7:9" ht="13.2">
      <c r="G646" s="5"/>
      <c r="I646" s="7"/>
    </row>
    <row r="647" spans="7:9" ht="13.2">
      <c r="G647" s="5"/>
      <c r="I647" s="7"/>
    </row>
    <row r="648" spans="7:9" ht="13.2">
      <c r="G648" s="5"/>
      <c r="I648" s="7"/>
    </row>
    <row r="649" spans="7:9" ht="13.2">
      <c r="G649" s="5"/>
      <c r="I649" s="7"/>
    </row>
    <row r="650" spans="7:9" ht="13.2">
      <c r="G650" s="5"/>
      <c r="I650" s="7"/>
    </row>
    <row r="651" spans="7:9" ht="13.2">
      <c r="G651" s="5"/>
      <c r="I651" s="7"/>
    </row>
    <row r="652" spans="7:9" ht="13.2">
      <c r="G652" s="5"/>
      <c r="I652" s="7"/>
    </row>
    <row r="653" spans="7:9" ht="13.2">
      <c r="G653" s="5"/>
      <c r="I653" s="7"/>
    </row>
    <row r="654" spans="7:9" ht="13.2">
      <c r="G654" s="5"/>
      <c r="I654" s="7"/>
    </row>
    <row r="655" spans="7:9" ht="13.2">
      <c r="G655" s="5"/>
      <c r="I655" s="7"/>
    </row>
    <row r="656" spans="7:9" ht="13.2">
      <c r="G656" s="5"/>
      <c r="I656" s="7"/>
    </row>
    <row r="657" spans="7:9" ht="13.2">
      <c r="G657" s="5"/>
      <c r="I657" s="7"/>
    </row>
    <row r="658" spans="7:9" ht="13.2">
      <c r="G658" s="5"/>
      <c r="I658" s="7"/>
    </row>
    <row r="659" spans="7:9" ht="13.2">
      <c r="G659" s="5"/>
      <c r="I659" s="7"/>
    </row>
    <row r="660" spans="7:9" ht="13.2">
      <c r="G660" s="5"/>
      <c r="I660" s="7"/>
    </row>
    <row r="661" spans="7:9" ht="13.2">
      <c r="G661" s="5"/>
      <c r="I661" s="7"/>
    </row>
    <row r="662" spans="7:9" ht="13.2">
      <c r="G662" s="5"/>
      <c r="I662" s="7"/>
    </row>
    <row r="663" spans="7:9" ht="13.2">
      <c r="G663" s="5"/>
      <c r="I663" s="7"/>
    </row>
    <row r="664" spans="7:9" ht="13.2">
      <c r="G664" s="5"/>
      <c r="I664" s="7"/>
    </row>
    <row r="665" spans="7:9" ht="13.2">
      <c r="G665" s="5"/>
      <c r="I665" s="7"/>
    </row>
    <row r="666" spans="7:9" ht="13.2">
      <c r="G666" s="5"/>
      <c r="I666" s="7"/>
    </row>
    <row r="667" spans="7:9" ht="13.2">
      <c r="G667" s="5"/>
      <c r="I667" s="7"/>
    </row>
    <row r="668" spans="7:9" ht="13.2">
      <c r="G668" s="5"/>
      <c r="I668" s="7"/>
    </row>
    <row r="669" spans="7:9" ht="13.2">
      <c r="G669" s="5"/>
      <c r="I669" s="7"/>
    </row>
    <row r="670" spans="7:9" ht="13.2">
      <c r="G670" s="5"/>
      <c r="I670" s="7"/>
    </row>
    <row r="671" spans="7:9" ht="13.2">
      <c r="G671" s="5"/>
      <c r="I671" s="7"/>
    </row>
    <row r="672" spans="7:9" ht="13.2">
      <c r="G672" s="5"/>
      <c r="I672" s="7"/>
    </row>
    <row r="673" spans="7:9" ht="13.2">
      <c r="G673" s="5"/>
      <c r="I673" s="7"/>
    </row>
    <row r="674" spans="7:9" ht="13.2">
      <c r="G674" s="5"/>
      <c r="I674" s="7"/>
    </row>
    <row r="675" spans="7:9" ht="13.2">
      <c r="G675" s="5"/>
      <c r="I675" s="7"/>
    </row>
    <row r="676" spans="7:9" ht="13.2">
      <c r="G676" s="5"/>
      <c r="I676" s="7"/>
    </row>
    <row r="677" spans="7:9" ht="13.2">
      <c r="G677" s="5"/>
      <c r="I677" s="7"/>
    </row>
    <row r="678" spans="7:9" ht="13.2">
      <c r="G678" s="5"/>
      <c r="I678" s="7"/>
    </row>
    <row r="679" spans="7:9" ht="13.2">
      <c r="G679" s="5"/>
      <c r="I679" s="7"/>
    </row>
    <row r="680" spans="7:9" ht="13.2">
      <c r="G680" s="5"/>
      <c r="I680" s="7"/>
    </row>
    <row r="681" spans="7:9" ht="13.2">
      <c r="G681" s="5"/>
      <c r="I681" s="7"/>
    </row>
    <row r="682" spans="7:9" ht="13.2">
      <c r="G682" s="5"/>
      <c r="I682" s="7"/>
    </row>
    <row r="683" spans="7:9" ht="13.2">
      <c r="G683" s="5"/>
      <c r="I683" s="7"/>
    </row>
    <row r="684" spans="7:9" ht="13.2">
      <c r="G684" s="5"/>
      <c r="I684" s="7"/>
    </row>
    <row r="685" spans="7:9" ht="13.2">
      <c r="G685" s="5"/>
      <c r="I685" s="7"/>
    </row>
    <row r="686" spans="7:9" ht="13.2">
      <c r="G686" s="5"/>
      <c r="I686" s="7"/>
    </row>
    <row r="687" spans="7:9" ht="13.2">
      <c r="G687" s="5"/>
      <c r="I687" s="7"/>
    </row>
    <row r="688" spans="7:9" ht="13.2">
      <c r="G688" s="5"/>
      <c r="I688" s="7"/>
    </row>
    <row r="689" spans="7:9" ht="13.2">
      <c r="G689" s="5"/>
      <c r="I689" s="7"/>
    </row>
    <row r="690" spans="7:9" ht="13.2">
      <c r="G690" s="5"/>
      <c r="I690" s="7"/>
    </row>
    <row r="691" spans="7:9" ht="13.2">
      <c r="G691" s="5"/>
      <c r="I691" s="7"/>
    </row>
    <row r="692" spans="7:9" ht="13.2">
      <c r="G692" s="5"/>
      <c r="I692" s="7"/>
    </row>
    <row r="693" spans="7:9" ht="13.2">
      <c r="G693" s="5"/>
      <c r="I693" s="7"/>
    </row>
    <row r="694" spans="7:9" ht="13.2">
      <c r="G694" s="5"/>
      <c r="I694" s="7"/>
    </row>
    <row r="695" spans="7:9" ht="13.2">
      <c r="G695" s="5"/>
      <c r="I695" s="7"/>
    </row>
    <row r="696" spans="7:9" ht="13.2">
      <c r="G696" s="5"/>
      <c r="I696" s="7"/>
    </row>
    <row r="697" spans="7:9" ht="13.2">
      <c r="G697" s="5"/>
      <c r="I697" s="7"/>
    </row>
    <row r="698" spans="7:9" ht="13.2">
      <c r="G698" s="5"/>
      <c r="I698" s="7"/>
    </row>
    <row r="699" spans="7:9" ht="13.2">
      <c r="G699" s="5"/>
      <c r="I699" s="7"/>
    </row>
    <row r="700" spans="7:9" ht="13.2">
      <c r="G700" s="5"/>
      <c r="I700" s="7"/>
    </row>
    <row r="701" spans="7:9" ht="13.2">
      <c r="G701" s="5"/>
      <c r="I701" s="7"/>
    </row>
    <row r="702" spans="7:9" ht="13.2">
      <c r="G702" s="5"/>
      <c r="I702" s="7"/>
    </row>
    <row r="703" spans="7:9" ht="13.2">
      <c r="G703" s="5"/>
      <c r="I703" s="7"/>
    </row>
    <row r="704" spans="7:9" ht="13.2">
      <c r="G704" s="5"/>
      <c r="I704" s="7"/>
    </row>
    <row r="705" spans="7:9" ht="13.2">
      <c r="G705" s="5"/>
      <c r="I705" s="7"/>
    </row>
    <row r="706" spans="7:9" ht="13.2">
      <c r="G706" s="5"/>
      <c r="I706" s="7"/>
    </row>
    <row r="707" spans="7:9" ht="13.2">
      <c r="G707" s="5"/>
      <c r="I707" s="7"/>
    </row>
    <row r="708" spans="7:9" ht="13.2">
      <c r="G708" s="5"/>
      <c r="I708" s="7"/>
    </row>
    <row r="709" spans="7:9" ht="13.2">
      <c r="G709" s="5"/>
      <c r="I709" s="7"/>
    </row>
    <row r="710" spans="7:9" ht="13.2">
      <c r="G710" s="5"/>
      <c r="I710" s="7"/>
    </row>
    <row r="711" spans="7:9" ht="13.2">
      <c r="G711" s="5"/>
      <c r="I711" s="7"/>
    </row>
    <row r="712" spans="7:9" ht="13.2">
      <c r="G712" s="5"/>
      <c r="I712" s="7"/>
    </row>
    <row r="713" spans="7:9" ht="13.2">
      <c r="G713" s="5"/>
      <c r="I713" s="7"/>
    </row>
    <row r="714" spans="7:9" ht="13.2">
      <c r="G714" s="5"/>
      <c r="I714" s="7"/>
    </row>
    <row r="715" spans="7:9" ht="13.2">
      <c r="G715" s="5"/>
      <c r="I715" s="7"/>
    </row>
    <row r="716" spans="7:9" ht="13.2">
      <c r="G716" s="5"/>
      <c r="I716" s="7"/>
    </row>
    <row r="717" spans="7:9" ht="13.2">
      <c r="G717" s="5"/>
      <c r="I717" s="7"/>
    </row>
    <row r="718" spans="7:9" ht="13.2">
      <c r="G718" s="5"/>
      <c r="I718" s="7"/>
    </row>
    <row r="719" spans="7:9" ht="13.2">
      <c r="G719" s="5"/>
      <c r="I719" s="7"/>
    </row>
    <row r="720" spans="7:9" ht="13.2">
      <c r="G720" s="5"/>
      <c r="I720" s="7"/>
    </row>
    <row r="721" spans="7:9" ht="13.2">
      <c r="G721" s="5"/>
      <c r="I721" s="7"/>
    </row>
    <row r="722" spans="7:9" ht="13.2">
      <c r="G722" s="5"/>
      <c r="I722" s="7"/>
    </row>
    <row r="723" spans="7:9" ht="13.2">
      <c r="G723" s="5"/>
      <c r="I723" s="7"/>
    </row>
    <row r="724" spans="7:9" ht="13.2">
      <c r="G724" s="5"/>
      <c r="I724" s="7"/>
    </row>
    <row r="725" spans="7:9" ht="13.2">
      <c r="G725" s="5"/>
      <c r="I725" s="7"/>
    </row>
    <row r="726" spans="7:9" ht="13.2">
      <c r="G726" s="5"/>
      <c r="I726" s="7"/>
    </row>
    <row r="727" spans="7:9" ht="13.2">
      <c r="G727" s="5"/>
      <c r="I727" s="7"/>
    </row>
    <row r="728" spans="7:9" ht="13.2">
      <c r="G728" s="5"/>
      <c r="I728" s="7"/>
    </row>
    <row r="729" spans="7:9" ht="13.2">
      <c r="G729" s="5"/>
      <c r="I729" s="7"/>
    </row>
    <row r="730" spans="7:9" ht="13.2">
      <c r="G730" s="5"/>
      <c r="I730" s="7"/>
    </row>
    <row r="731" spans="7:9" ht="13.2">
      <c r="G731" s="5"/>
      <c r="I731" s="7"/>
    </row>
    <row r="732" spans="7:9" ht="13.2">
      <c r="G732" s="5"/>
      <c r="I732" s="7"/>
    </row>
    <row r="733" spans="7:9" ht="13.2">
      <c r="G733" s="5"/>
      <c r="I733" s="7"/>
    </row>
    <row r="734" spans="7:9" ht="13.2">
      <c r="G734" s="5"/>
      <c r="I734" s="7"/>
    </row>
    <row r="735" spans="7:9" ht="13.2">
      <c r="G735" s="5"/>
      <c r="I735" s="7"/>
    </row>
    <row r="736" spans="7:9" ht="13.2">
      <c r="G736" s="5"/>
      <c r="I736" s="7"/>
    </row>
    <row r="737" spans="7:9" ht="13.2">
      <c r="G737" s="5"/>
      <c r="I737" s="7"/>
    </row>
    <row r="738" spans="7:9" ht="13.2">
      <c r="G738" s="5"/>
      <c r="I738" s="7"/>
    </row>
    <row r="739" spans="7:9" ht="13.2">
      <c r="G739" s="5"/>
      <c r="I739" s="7"/>
    </row>
    <row r="740" spans="7:9" ht="13.2">
      <c r="G740" s="5"/>
      <c r="I740" s="7"/>
    </row>
    <row r="741" spans="7:9" ht="13.2">
      <c r="G741" s="5"/>
      <c r="I741" s="7"/>
    </row>
    <row r="742" spans="7:9" ht="13.2">
      <c r="G742" s="5"/>
      <c r="I742" s="7"/>
    </row>
    <row r="743" spans="7:9" ht="13.2">
      <c r="G743" s="5"/>
      <c r="I743" s="7"/>
    </row>
    <row r="744" spans="7:9" ht="13.2">
      <c r="G744" s="5"/>
      <c r="I744" s="7"/>
    </row>
    <row r="745" spans="7:9" ht="13.2">
      <c r="G745" s="5"/>
      <c r="I745" s="7"/>
    </row>
    <row r="746" spans="7:9" ht="13.2">
      <c r="G746" s="5"/>
      <c r="I746" s="7"/>
    </row>
    <row r="747" spans="7:9" ht="13.2">
      <c r="G747" s="5"/>
      <c r="I747" s="7"/>
    </row>
    <row r="748" spans="7:9" ht="13.2">
      <c r="G748" s="5"/>
      <c r="I748" s="7"/>
    </row>
    <row r="749" spans="7:9" ht="13.2">
      <c r="G749" s="5"/>
      <c r="I749" s="7"/>
    </row>
    <row r="750" spans="7:9" ht="13.2">
      <c r="G750" s="5"/>
      <c r="I750" s="7"/>
    </row>
    <row r="751" spans="7:9" ht="13.2">
      <c r="G751" s="5"/>
      <c r="I751" s="7"/>
    </row>
    <row r="752" spans="7:9" ht="13.2">
      <c r="G752" s="5"/>
      <c r="I752" s="7"/>
    </row>
    <row r="753" spans="7:9" ht="13.2">
      <c r="G753" s="5"/>
      <c r="I753" s="7"/>
    </row>
    <row r="754" spans="7:9" ht="13.2">
      <c r="G754" s="5"/>
      <c r="I754" s="7"/>
    </row>
    <row r="755" spans="7:9" ht="13.2">
      <c r="G755" s="5"/>
      <c r="I755" s="7"/>
    </row>
    <row r="756" spans="7:9" ht="13.2">
      <c r="G756" s="5"/>
      <c r="I756" s="7"/>
    </row>
    <row r="757" spans="7:9" ht="13.2">
      <c r="G757" s="5"/>
      <c r="I757" s="7"/>
    </row>
    <row r="758" spans="7:9" ht="13.2">
      <c r="G758" s="5"/>
      <c r="I758" s="7"/>
    </row>
    <row r="759" spans="7:9" ht="13.2">
      <c r="G759" s="5"/>
      <c r="I759" s="7"/>
    </row>
    <row r="760" spans="7:9" ht="13.2">
      <c r="G760" s="5"/>
      <c r="I760" s="7"/>
    </row>
    <row r="761" spans="7:9" ht="13.2">
      <c r="G761" s="5"/>
      <c r="I761" s="7"/>
    </row>
    <row r="762" spans="7:9" ht="13.2">
      <c r="G762" s="5"/>
      <c r="I762" s="7"/>
    </row>
    <row r="763" spans="7:9" ht="13.2">
      <c r="G763" s="5"/>
      <c r="I763" s="7"/>
    </row>
    <row r="764" spans="7:9" ht="13.2">
      <c r="G764" s="5"/>
      <c r="I764" s="7"/>
    </row>
    <row r="765" spans="7:9" ht="13.2">
      <c r="G765" s="5"/>
      <c r="I765" s="7"/>
    </row>
    <row r="766" spans="7:9" ht="13.2">
      <c r="G766" s="5"/>
      <c r="I766" s="7"/>
    </row>
    <row r="767" spans="7:9" ht="13.2">
      <c r="G767" s="5"/>
      <c r="I767" s="7"/>
    </row>
    <row r="768" spans="7:9" ht="13.2">
      <c r="G768" s="5"/>
      <c r="I768" s="7"/>
    </row>
    <row r="769" spans="7:9" ht="13.2">
      <c r="G769" s="5"/>
      <c r="I769" s="7"/>
    </row>
    <row r="770" spans="7:9" ht="13.2">
      <c r="G770" s="5"/>
      <c r="I770" s="7"/>
    </row>
    <row r="771" spans="7:9" ht="13.2">
      <c r="G771" s="5"/>
      <c r="I771" s="7"/>
    </row>
    <row r="772" spans="7:9" ht="13.2">
      <c r="G772" s="5"/>
      <c r="I772" s="7"/>
    </row>
    <row r="773" spans="7:9" ht="13.2">
      <c r="G773" s="5"/>
      <c r="I773" s="7"/>
    </row>
    <row r="774" spans="7:9" ht="13.2">
      <c r="G774" s="5"/>
      <c r="I774" s="7"/>
    </row>
    <row r="775" spans="7:9" ht="13.2">
      <c r="G775" s="5"/>
      <c r="I775" s="7"/>
    </row>
    <row r="776" spans="7:9" ht="13.2">
      <c r="G776" s="5"/>
      <c r="I776" s="7"/>
    </row>
    <row r="777" spans="7:9" ht="13.2">
      <c r="G777" s="5"/>
      <c r="I777" s="7"/>
    </row>
    <row r="778" spans="7:9" ht="13.2">
      <c r="G778" s="5"/>
      <c r="I778" s="7"/>
    </row>
    <row r="779" spans="7:9" ht="13.2">
      <c r="G779" s="5"/>
      <c r="I779" s="7"/>
    </row>
    <row r="780" spans="7:9" ht="13.2">
      <c r="G780" s="5"/>
      <c r="I780" s="7"/>
    </row>
    <row r="781" spans="7:9" ht="13.2">
      <c r="G781" s="5"/>
      <c r="I781" s="7"/>
    </row>
    <row r="782" spans="7:9" ht="13.2">
      <c r="G782" s="5"/>
      <c r="I782" s="7"/>
    </row>
    <row r="783" spans="7:9" ht="13.2">
      <c r="G783" s="5"/>
      <c r="I783" s="7"/>
    </row>
    <row r="784" spans="7:9" ht="13.2">
      <c r="G784" s="5"/>
      <c r="I784" s="7"/>
    </row>
    <row r="785" spans="7:9" ht="13.2">
      <c r="G785" s="5"/>
      <c r="I785" s="7"/>
    </row>
    <row r="786" spans="7:9" ht="13.2">
      <c r="G786" s="5"/>
      <c r="I786" s="7"/>
    </row>
    <row r="787" spans="7:9" ht="13.2">
      <c r="G787" s="5"/>
      <c r="I787" s="7"/>
    </row>
    <row r="788" spans="7:9" ht="13.2">
      <c r="G788" s="5"/>
      <c r="I788" s="7"/>
    </row>
    <row r="789" spans="7:9" ht="13.2">
      <c r="G789" s="5"/>
      <c r="I789" s="7"/>
    </row>
    <row r="790" spans="7:9" ht="13.2">
      <c r="G790" s="5"/>
      <c r="I790" s="7"/>
    </row>
    <row r="791" spans="7:9" ht="13.2">
      <c r="G791" s="5"/>
      <c r="I791" s="7"/>
    </row>
    <row r="792" spans="7:9" ht="13.2">
      <c r="G792" s="5"/>
      <c r="I792" s="7"/>
    </row>
    <row r="793" spans="7:9" ht="13.2">
      <c r="G793" s="5"/>
      <c r="I793" s="7"/>
    </row>
    <row r="794" spans="7:9" ht="13.2">
      <c r="G794" s="5"/>
      <c r="I794" s="7"/>
    </row>
    <row r="795" spans="7:9" ht="13.2">
      <c r="G795" s="5"/>
      <c r="I795" s="7"/>
    </row>
    <row r="796" spans="7:9" ht="13.2">
      <c r="G796" s="5"/>
      <c r="I796" s="7"/>
    </row>
    <row r="797" spans="7:9" ht="13.2">
      <c r="G797" s="5"/>
      <c r="I797" s="7"/>
    </row>
    <row r="798" spans="7:9" ht="13.2">
      <c r="G798" s="5"/>
      <c r="I798" s="7"/>
    </row>
    <row r="799" spans="7:9" ht="13.2">
      <c r="G799" s="5"/>
      <c r="I799" s="7"/>
    </row>
    <row r="800" spans="7:9" ht="13.2">
      <c r="G800" s="5"/>
      <c r="I800" s="7"/>
    </row>
    <row r="801" spans="7:9" ht="13.2">
      <c r="G801" s="5"/>
      <c r="I801" s="7"/>
    </row>
    <row r="802" spans="7:9" ht="13.2">
      <c r="G802" s="5"/>
      <c r="I802" s="7"/>
    </row>
    <row r="803" spans="7:9" ht="13.2">
      <c r="G803" s="5"/>
      <c r="I803" s="7"/>
    </row>
    <row r="804" spans="7:9" ht="13.2">
      <c r="G804" s="5"/>
      <c r="I804" s="7"/>
    </row>
    <row r="805" spans="7:9" ht="13.2">
      <c r="G805" s="5"/>
      <c r="I805" s="7"/>
    </row>
    <row r="806" spans="7:9" ht="13.2">
      <c r="G806" s="5"/>
      <c r="I806" s="7"/>
    </row>
    <row r="807" spans="7:9" ht="13.2">
      <c r="G807" s="5"/>
      <c r="I807" s="7"/>
    </row>
    <row r="808" spans="7:9" ht="13.2">
      <c r="G808" s="5"/>
      <c r="I808" s="7"/>
    </row>
    <row r="809" spans="7:9" ht="13.2">
      <c r="G809" s="5"/>
      <c r="I809" s="7"/>
    </row>
    <row r="810" spans="7:9" ht="13.2">
      <c r="G810" s="5"/>
      <c r="I810" s="7"/>
    </row>
    <row r="811" spans="7:9" ht="13.2">
      <c r="G811" s="5"/>
      <c r="I811" s="7"/>
    </row>
    <row r="812" spans="7:9" ht="13.2">
      <c r="G812" s="5"/>
      <c r="I812" s="7"/>
    </row>
    <row r="813" spans="7:9" ht="13.2">
      <c r="G813" s="5"/>
      <c r="I813" s="7"/>
    </row>
    <row r="814" spans="7:9" ht="13.2">
      <c r="G814" s="5"/>
      <c r="I814" s="7"/>
    </row>
    <row r="815" spans="7:9" ht="13.2">
      <c r="G815" s="5"/>
      <c r="I815" s="7"/>
    </row>
    <row r="816" spans="7:9" ht="13.2">
      <c r="G816" s="5"/>
      <c r="I816" s="7"/>
    </row>
    <row r="817" spans="7:9" ht="13.2">
      <c r="G817" s="5"/>
      <c r="I817" s="7"/>
    </row>
    <row r="818" spans="7:9" ht="13.2">
      <c r="G818" s="5"/>
      <c r="I818" s="7"/>
    </row>
    <row r="819" spans="7:9" ht="13.2">
      <c r="G819" s="5"/>
      <c r="I819" s="7"/>
    </row>
    <row r="820" spans="7:9" ht="13.2">
      <c r="G820" s="5"/>
      <c r="I820" s="7"/>
    </row>
    <row r="821" spans="7:9" ht="13.2">
      <c r="G821" s="5"/>
      <c r="I821" s="7"/>
    </row>
    <row r="822" spans="7:9" ht="13.2">
      <c r="G822" s="5"/>
      <c r="I822" s="7"/>
    </row>
    <row r="823" spans="7:9" ht="13.2">
      <c r="G823" s="5"/>
      <c r="I823" s="7"/>
    </row>
    <row r="824" spans="7:9" ht="13.2">
      <c r="G824" s="5"/>
      <c r="I824" s="7"/>
    </row>
    <row r="825" spans="7:9" ht="13.2">
      <c r="G825" s="5"/>
      <c r="I825" s="7"/>
    </row>
    <row r="826" spans="7:9" ht="13.2">
      <c r="G826" s="5"/>
      <c r="I826" s="7"/>
    </row>
    <row r="827" spans="7:9" ht="13.2">
      <c r="G827" s="5"/>
      <c r="I827" s="7"/>
    </row>
    <row r="828" spans="7:9" ht="13.2">
      <c r="G828" s="5"/>
      <c r="I828" s="7"/>
    </row>
    <row r="829" spans="7:9" ht="13.2">
      <c r="G829" s="5"/>
      <c r="I829" s="7"/>
    </row>
    <row r="830" spans="7:9" ht="13.2">
      <c r="G830" s="5"/>
      <c r="I830" s="7"/>
    </row>
    <row r="831" spans="7:9" ht="13.2">
      <c r="G831" s="5"/>
      <c r="I831" s="7"/>
    </row>
    <row r="832" spans="7:9" ht="13.2">
      <c r="G832" s="5"/>
      <c r="I832" s="7"/>
    </row>
    <row r="833" spans="7:9" ht="13.2">
      <c r="G833" s="5"/>
      <c r="I833" s="7"/>
    </row>
    <row r="834" spans="7:9" ht="13.2">
      <c r="G834" s="5"/>
      <c r="I834" s="7"/>
    </row>
    <row r="835" spans="7:9" ht="13.2">
      <c r="G835" s="5"/>
      <c r="I835" s="7"/>
    </row>
    <row r="836" spans="7:9" ht="13.2">
      <c r="G836" s="5"/>
      <c r="I836" s="7"/>
    </row>
    <row r="837" spans="7:9" ht="13.2">
      <c r="G837" s="5"/>
      <c r="I837" s="7"/>
    </row>
    <row r="838" spans="7:9" ht="13.2">
      <c r="G838" s="5"/>
      <c r="I838" s="7"/>
    </row>
    <row r="839" spans="7:9" ht="13.2">
      <c r="G839" s="5"/>
      <c r="I839" s="7"/>
    </row>
    <row r="840" spans="7:9" ht="13.2">
      <c r="G840" s="5"/>
      <c r="I840" s="7"/>
    </row>
    <row r="841" spans="7:9" ht="13.2">
      <c r="G841" s="5"/>
      <c r="I841" s="7"/>
    </row>
    <row r="842" spans="7:9" ht="13.2">
      <c r="G842" s="5"/>
      <c r="I842" s="7"/>
    </row>
    <row r="843" spans="7:9" ht="13.2">
      <c r="G843" s="5"/>
      <c r="I843" s="7"/>
    </row>
    <row r="844" spans="7:9" ht="13.2">
      <c r="G844" s="5"/>
      <c r="I844" s="7"/>
    </row>
    <row r="845" spans="7:9" ht="13.2">
      <c r="G845" s="5"/>
      <c r="I845" s="7"/>
    </row>
    <row r="846" spans="7:9" ht="13.2">
      <c r="G846" s="5"/>
      <c r="I846" s="7"/>
    </row>
    <row r="847" spans="7:9" ht="13.2">
      <c r="G847" s="5"/>
      <c r="I847" s="7"/>
    </row>
    <row r="848" spans="7:9" ht="13.2">
      <c r="G848" s="5"/>
      <c r="I848" s="7"/>
    </row>
    <row r="849" spans="7:9" ht="13.2">
      <c r="G849" s="5"/>
      <c r="I849" s="7"/>
    </row>
    <row r="850" spans="7:9" ht="13.2">
      <c r="G850" s="5"/>
      <c r="I850" s="7"/>
    </row>
    <row r="851" spans="7:9" ht="13.2">
      <c r="G851" s="5"/>
      <c r="I851" s="7"/>
    </row>
    <row r="852" spans="7:9" ht="13.2">
      <c r="G852" s="5"/>
      <c r="I852" s="7"/>
    </row>
    <row r="853" spans="7:9" ht="13.2">
      <c r="G853" s="5"/>
      <c r="I853" s="7"/>
    </row>
    <row r="854" spans="7:9" ht="13.2">
      <c r="G854" s="5"/>
      <c r="I854" s="7"/>
    </row>
    <row r="855" spans="7:9" ht="13.2">
      <c r="G855" s="5"/>
      <c r="I855" s="7"/>
    </row>
    <row r="856" spans="7:9" ht="13.2">
      <c r="G856" s="5"/>
      <c r="I856" s="7"/>
    </row>
    <row r="857" spans="7:9" ht="13.2">
      <c r="G857" s="5"/>
      <c r="I857" s="7"/>
    </row>
    <row r="858" spans="7:9" ht="13.2">
      <c r="G858" s="5"/>
      <c r="I858" s="7"/>
    </row>
    <row r="859" spans="7:9" ht="13.2">
      <c r="G859" s="5"/>
      <c r="I859" s="7"/>
    </row>
    <row r="860" spans="7:9" ht="13.2">
      <c r="G860" s="5"/>
      <c r="I860" s="7"/>
    </row>
    <row r="861" spans="7:9" ht="13.2">
      <c r="G861" s="5"/>
      <c r="I861" s="7"/>
    </row>
    <row r="862" spans="7:9" ht="13.2">
      <c r="G862" s="5"/>
      <c r="I862" s="7"/>
    </row>
    <row r="863" spans="7:9" ht="13.2">
      <c r="G863" s="5"/>
      <c r="I863" s="7"/>
    </row>
    <row r="864" spans="7:9" ht="13.2">
      <c r="G864" s="5"/>
      <c r="I864" s="7"/>
    </row>
    <row r="865" spans="7:9" ht="13.2">
      <c r="G865" s="5"/>
      <c r="I865" s="7"/>
    </row>
    <row r="866" spans="7:9" ht="13.2">
      <c r="G866" s="5"/>
      <c r="I866" s="7"/>
    </row>
    <row r="867" spans="7:9" ht="13.2">
      <c r="G867" s="5"/>
      <c r="I867" s="7"/>
    </row>
    <row r="868" spans="7:9" ht="13.2">
      <c r="G868" s="5"/>
      <c r="I868" s="7"/>
    </row>
    <row r="869" spans="7:9" ht="13.2">
      <c r="G869" s="5"/>
      <c r="I869" s="7"/>
    </row>
    <row r="870" spans="7:9" ht="13.2">
      <c r="G870" s="5"/>
      <c r="I870" s="7"/>
    </row>
    <row r="871" spans="7:9" ht="13.2">
      <c r="G871" s="5"/>
      <c r="I871" s="7"/>
    </row>
    <row r="872" spans="7:9" ht="13.2">
      <c r="G872" s="5"/>
      <c r="I872" s="7"/>
    </row>
    <row r="873" spans="7:9" ht="13.2">
      <c r="G873" s="5"/>
      <c r="I873" s="7"/>
    </row>
    <row r="874" spans="7:9" ht="13.2">
      <c r="G874" s="5"/>
      <c r="I874" s="7"/>
    </row>
    <row r="875" spans="7:9" ht="13.2">
      <c r="G875" s="5"/>
      <c r="I875" s="7"/>
    </row>
    <row r="876" spans="7:9" ht="13.2">
      <c r="G876" s="5"/>
      <c r="I876" s="7"/>
    </row>
    <row r="877" spans="7:9" ht="13.2">
      <c r="G877" s="5"/>
      <c r="I877" s="7"/>
    </row>
    <row r="878" spans="7:9" ht="13.2">
      <c r="G878" s="5"/>
      <c r="I878" s="7"/>
    </row>
    <row r="879" spans="7:9" ht="13.2">
      <c r="G879" s="5"/>
      <c r="I879" s="7"/>
    </row>
    <row r="880" spans="7:9" ht="13.2">
      <c r="G880" s="5"/>
      <c r="I880" s="7"/>
    </row>
    <row r="881" spans="7:9" ht="13.2">
      <c r="G881" s="5"/>
      <c r="I881" s="7"/>
    </row>
    <row r="882" spans="7:9" ht="13.2">
      <c r="G882" s="5"/>
      <c r="I882" s="7"/>
    </row>
    <row r="883" spans="7:9" ht="13.2">
      <c r="G883" s="5"/>
      <c r="I883" s="7"/>
    </row>
    <row r="884" spans="7:9" ht="13.2">
      <c r="G884" s="5"/>
      <c r="I884" s="7"/>
    </row>
    <row r="885" spans="7:9" ht="13.2">
      <c r="G885" s="5"/>
      <c r="I885" s="7"/>
    </row>
    <row r="886" spans="7:9" ht="13.2">
      <c r="G886" s="5"/>
      <c r="I886" s="7"/>
    </row>
    <row r="887" spans="7:9" ht="13.2">
      <c r="G887" s="5"/>
      <c r="I887" s="7"/>
    </row>
    <row r="888" spans="7:9" ht="13.2">
      <c r="G888" s="5"/>
      <c r="I888" s="7"/>
    </row>
    <row r="889" spans="7:9" ht="13.2">
      <c r="G889" s="5"/>
      <c r="I889" s="7"/>
    </row>
    <row r="890" spans="7:9" ht="13.2">
      <c r="G890" s="5"/>
      <c r="I890" s="7"/>
    </row>
    <row r="891" spans="7:9" ht="13.2">
      <c r="G891" s="5"/>
      <c r="I891" s="7"/>
    </row>
    <row r="892" spans="7:9" ht="13.2">
      <c r="G892" s="5"/>
      <c r="I892" s="7"/>
    </row>
    <row r="893" spans="7:9" ht="13.2">
      <c r="G893" s="5"/>
      <c r="I893" s="7"/>
    </row>
    <row r="894" spans="7:9" ht="13.2">
      <c r="G894" s="5"/>
      <c r="I894" s="7"/>
    </row>
    <row r="895" spans="7:9" ht="13.2">
      <c r="G895" s="5"/>
      <c r="I895" s="7"/>
    </row>
    <row r="896" spans="7:9" ht="13.2">
      <c r="G896" s="5"/>
      <c r="I896" s="7"/>
    </row>
    <row r="897" spans="7:9" ht="13.2">
      <c r="G897" s="5"/>
      <c r="I897" s="7"/>
    </row>
    <row r="898" spans="7:9" ht="13.2">
      <c r="G898" s="5"/>
      <c r="I898" s="7"/>
    </row>
    <row r="899" spans="7:9" ht="13.2">
      <c r="G899" s="5"/>
      <c r="I899" s="7"/>
    </row>
    <row r="900" spans="7:9" ht="13.2">
      <c r="G900" s="5"/>
      <c r="I900" s="7"/>
    </row>
    <row r="901" spans="7:9" ht="13.2">
      <c r="G901" s="5"/>
      <c r="I901" s="7"/>
    </row>
    <row r="902" spans="7:9" ht="13.2">
      <c r="G902" s="5"/>
      <c r="I902" s="7"/>
    </row>
    <row r="903" spans="7:9" ht="13.2">
      <c r="G903" s="5"/>
      <c r="I903" s="7"/>
    </row>
    <row r="904" spans="7:9" ht="13.2">
      <c r="G904" s="5"/>
      <c r="I904" s="7"/>
    </row>
    <row r="905" spans="7:9" ht="13.2">
      <c r="G905" s="5"/>
      <c r="I905" s="7"/>
    </row>
    <row r="906" spans="7:9" ht="13.2">
      <c r="G906" s="5"/>
      <c r="I906" s="7"/>
    </row>
    <row r="907" spans="7:9" ht="13.2">
      <c r="G907" s="5"/>
      <c r="I907" s="7"/>
    </row>
    <row r="908" spans="7:9" ht="13.2">
      <c r="G908" s="5"/>
      <c r="I908" s="7"/>
    </row>
    <row r="909" spans="7:9" ht="13.2">
      <c r="G909" s="5"/>
      <c r="I909" s="7"/>
    </row>
    <row r="910" spans="7:9" ht="13.2">
      <c r="G910" s="5"/>
      <c r="I910" s="7"/>
    </row>
    <row r="911" spans="7:9" ht="13.2">
      <c r="G911" s="5"/>
      <c r="I911" s="7"/>
    </row>
    <row r="912" spans="7:9" ht="13.2">
      <c r="G912" s="5"/>
      <c r="I912" s="7"/>
    </row>
    <row r="913" spans="7:9" ht="13.2">
      <c r="G913" s="5"/>
      <c r="I913" s="7"/>
    </row>
    <row r="914" spans="7:9" ht="13.2">
      <c r="G914" s="5"/>
      <c r="I914" s="7"/>
    </row>
    <row r="915" spans="7:9" ht="13.2">
      <c r="G915" s="5"/>
      <c r="I915" s="7"/>
    </row>
    <row r="916" spans="7:9" ht="13.2">
      <c r="G916" s="5"/>
      <c r="I916" s="7"/>
    </row>
    <row r="917" spans="7:9" ht="13.2">
      <c r="G917" s="5"/>
      <c r="I917" s="7"/>
    </row>
    <row r="918" spans="7:9" ht="13.2">
      <c r="G918" s="5"/>
      <c r="I918" s="7"/>
    </row>
    <row r="919" spans="7:9" ht="13.2">
      <c r="G919" s="5"/>
      <c r="I919" s="7"/>
    </row>
    <row r="920" spans="7:9" ht="13.2">
      <c r="G920" s="5"/>
      <c r="I920" s="7"/>
    </row>
    <row r="921" spans="7:9" ht="13.2">
      <c r="G921" s="5"/>
      <c r="I921" s="7"/>
    </row>
    <row r="922" spans="7:9" ht="13.2">
      <c r="G922" s="5"/>
      <c r="I922" s="7"/>
    </row>
    <row r="923" spans="7:9" ht="13.2">
      <c r="G923" s="5"/>
      <c r="I923" s="7"/>
    </row>
    <row r="924" spans="7:9" ht="13.2">
      <c r="G924" s="5"/>
      <c r="I924" s="7"/>
    </row>
    <row r="925" spans="7:9" ht="13.2">
      <c r="G925" s="5"/>
      <c r="I925" s="7"/>
    </row>
    <row r="926" spans="7:9" ht="13.2">
      <c r="G926" s="5"/>
      <c r="I926" s="7"/>
    </row>
    <row r="927" spans="7:9" ht="13.2">
      <c r="G927" s="5"/>
      <c r="I927" s="7"/>
    </row>
    <row r="928" spans="7:9" ht="13.2">
      <c r="G928" s="5"/>
      <c r="I928" s="7"/>
    </row>
    <row r="929" spans="7:9" ht="13.2">
      <c r="G929" s="5"/>
      <c r="I929" s="7"/>
    </row>
    <row r="930" spans="7:9" ht="13.2">
      <c r="G930" s="5"/>
      <c r="I930" s="7"/>
    </row>
    <row r="931" spans="7:9" ht="13.2">
      <c r="G931" s="5"/>
      <c r="I931" s="7"/>
    </row>
    <row r="932" spans="7:9" ht="13.2">
      <c r="G932" s="5"/>
      <c r="I932" s="7"/>
    </row>
    <row r="933" spans="7:9" ht="13.2">
      <c r="G933" s="5"/>
      <c r="I933" s="7"/>
    </row>
    <row r="934" spans="7:9" ht="13.2">
      <c r="G934" s="5"/>
      <c r="I934" s="7"/>
    </row>
    <row r="935" spans="7:9" ht="13.2">
      <c r="G935" s="5"/>
      <c r="I935" s="7"/>
    </row>
    <row r="936" spans="7:9" ht="13.2">
      <c r="G936" s="5"/>
      <c r="I936" s="7"/>
    </row>
    <row r="937" spans="7:9" ht="13.2">
      <c r="G937" s="5"/>
      <c r="I937" s="7"/>
    </row>
    <row r="938" spans="7:9" ht="13.2">
      <c r="G938" s="5"/>
      <c r="I938" s="7"/>
    </row>
    <row r="939" spans="7:9" ht="13.2">
      <c r="G939" s="5"/>
      <c r="I939" s="7"/>
    </row>
    <row r="940" spans="7:9" ht="13.2">
      <c r="G940" s="5"/>
      <c r="I940" s="7"/>
    </row>
    <row r="941" spans="7:9" ht="13.2">
      <c r="G941" s="5"/>
      <c r="I941" s="7"/>
    </row>
    <row r="942" spans="7:9" ht="13.2">
      <c r="G942" s="5"/>
      <c r="I942" s="7"/>
    </row>
    <row r="943" spans="7:9" ht="13.2">
      <c r="G943" s="5"/>
      <c r="I943" s="7"/>
    </row>
    <row r="944" spans="7:9" ht="13.2">
      <c r="G944" s="5"/>
      <c r="I944" s="7"/>
    </row>
    <row r="945" spans="7:9" ht="13.2">
      <c r="G945" s="5"/>
      <c r="I945" s="7"/>
    </row>
    <row r="946" spans="7:9" ht="13.2">
      <c r="G946" s="5"/>
      <c r="I946" s="7"/>
    </row>
    <row r="947" spans="7:9" ht="13.2">
      <c r="G947" s="5"/>
      <c r="I947" s="7"/>
    </row>
    <row r="948" spans="7:9" ht="13.2">
      <c r="G948" s="5"/>
      <c r="I948" s="7"/>
    </row>
    <row r="949" spans="7:9" ht="13.2">
      <c r="G949" s="5"/>
      <c r="I949" s="7"/>
    </row>
    <row r="950" spans="7:9" ht="13.2">
      <c r="G950" s="5"/>
      <c r="I950" s="7"/>
    </row>
    <row r="951" spans="7:9" ht="13.2">
      <c r="G951" s="5"/>
      <c r="I951" s="7"/>
    </row>
    <row r="952" spans="7:9" ht="13.2">
      <c r="G952" s="5"/>
      <c r="I952" s="7"/>
    </row>
    <row r="953" spans="7:9" ht="13.2">
      <c r="G953" s="5"/>
      <c r="I953" s="7"/>
    </row>
    <row r="954" spans="7:9" ht="13.2">
      <c r="G954" s="5"/>
      <c r="I954" s="7"/>
    </row>
    <row r="955" spans="7:9" ht="13.2">
      <c r="G955" s="5"/>
      <c r="I955" s="7"/>
    </row>
    <row r="956" spans="7:9" ht="13.2">
      <c r="G956" s="5"/>
      <c r="I956" s="7"/>
    </row>
    <row r="957" spans="7:9" ht="13.2">
      <c r="G957" s="5"/>
      <c r="I957" s="7"/>
    </row>
    <row r="958" spans="7:9" ht="13.2">
      <c r="G958" s="5"/>
      <c r="I958" s="7"/>
    </row>
    <row r="959" spans="7:9" ht="13.2">
      <c r="G959" s="5"/>
      <c r="I959" s="7"/>
    </row>
    <row r="960" spans="7:9" ht="13.2">
      <c r="G960" s="5"/>
      <c r="I960" s="7"/>
    </row>
    <row r="961" spans="7:9" ht="13.2">
      <c r="G961" s="5"/>
      <c r="I961" s="7"/>
    </row>
    <row r="962" spans="7:9" ht="13.2">
      <c r="G962" s="5"/>
      <c r="I962" s="7"/>
    </row>
    <row r="963" spans="7:9" ht="13.2">
      <c r="G963" s="5"/>
      <c r="I963" s="7"/>
    </row>
    <row r="964" spans="7:9" ht="13.2">
      <c r="G964" s="5"/>
      <c r="I964" s="7"/>
    </row>
    <row r="965" spans="7:9" ht="13.2">
      <c r="G965" s="5"/>
      <c r="I965" s="7"/>
    </row>
    <row r="966" spans="7:9" ht="13.2">
      <c r="G966" s="5"/>
      <c r="I966" s="7"/>
    </row>
    <row r="967" spans="7:9" ht="13.2">
      <c r="G967" s="5"/>
      <c r="I967" s="7"/>
    </row>
    <row r="968" spans="7:9" ht="13.2">
      <c r="G968" s="5"/>
      <c r="I968" s="7"/>
    </row>
    <row r="969" spans="7:9" ht="13.2">
      <c r="G969" s="5"/>
      <c r="I969" s="7"/>
    </row>
    <row r="970" spans="7:9" ht="13.2">
      <c r="G970" s="5"/>
      <c r="I970" s="7"/>
    </row>
    <row r="971" spans="7:9" ht="13.2">
      <c r="G971" s="5"/>
      <c r="I971" s="7"/>
    </row>
    <row r="972" spans="7:9" ht="13.2">
      <c r="G972" s="5"/>
      <c r="I972" s="7"/>
    </row>
    <row r="973" spans="7:9" ht="13.2">
      <c r="G973" s="5"/>
      <c r="I973" s="7"/>
    </row>
    <row r="974" spans="7:9" ht="13.2">
      <c r="G974" s="5"/>
      <c r="I974" s="7"/>
    </row>
    <row r="975" spans="7:9" ht="13.2">
      <c r="G975" s="5"/>
      <c r="I975" s="7"/>
    </row>
    <row r="976" spans="7:9" ht="13.2">
      <c r="G976" s="5"/>
      <c r="I976" s="7"/>
    </row>
    <row r="977" spans="7:9" ht="13.2">
      <c r="G977" s="5"/>
      <c r="I977" s="7"/>
    </row>
    <row r="978" spans="7:9" ht="13.2">
      <c r="G978" s="5"/>
      <c r="I978" s="7"/>
    </row>
    <row r="979" spans="7:9" ht="13.2">
      <c r="G979" s="5"/>
      <c r="I979" s="7"/>
    </row>
    <row r="980" spans="7:9" ht="13.2">
      <c r="G980" s="5"/>
      <c r="I980" s="7"/>
    </row>
    <row r="981" spans="7:9" ht="13.2">
      <c r="G981" s="5"/>
      <c r="I981" s="7"/>
    </row>
    <row r="982" spans="7:9" ht="13.2">
      <c r="G982" s="5"/>
      <c r="I982" s="7"/>
    </row>
    <row r="983" spans="7:9" ht="13.2">
      <c r="G983" s="5"/>
      <c r="I983" s="7"/>
    </row>
    <row r="984" spans="7:9" ht="13.2">
      <c r="G984" s="5"/>
      <c r="I984" s="7"/>
    </row>
    <row r="985" spans="7:9" ht="13.2">
      <c r="G985" s="5"/>
      <c r="I985" s="7"/>
    </row>
    <row r="986" spans="7:9" ht="13.2">
      <c r="G986" s="5"/>
      <c r="I986" s="7"/>
    </row>
    <row r="987" spans="7:9" ht="13.2">
      <c r="G987" s="5"/>
      <c r="I987" s="7"/>
    </row>
    <row r="988" spans="7:9" ht="13.2">
      <c r="G988" s="5"/>
      <c r="I988" s="7"/>
    </row>
    <row r="989" spans="7:9" ht="13.2">
      <c r="G989" s="5"/>
      <c r="I989" s="7"/>
    </row>
    <row r="990" spans="7:9" ht="13.2">
      <c r="G990" s="5"/>
      <c r="I990" s="7"/>
    </row>
    <row r="991" spans="7:9" ht="13.2">
      <c r="G991" s="5"/>
      <c r="I991" s="7"/>
    </row>
    <row r="992" spans="7:9" ht="13.2">
      <c r="G992" s="5"/>
      <c r="I992" s="7"/>
    </row>
    <row r="993" spans="7:9" ht="13.2">
      <c r="G993" s="5"/>
      <c r="I993" s="7"/>
    </row>
    <row r="994" spans="7:9" ht="13.2">
      <c r="G994" s="5"/>
      <c r="I994" s="7"/>
    </row>
    <row r="995" spans="7:9" ht="13.2">
      <c r="G995" s="5"/>
      <c r="I995" s="7"/>
    </row>
    <row r="996" spans="7:9" ht="13.2">
      <c r="G996" s="5"/>
      <c r="I996" s="7"/>
    </row>
    <row r="997" spans="7:9" ht="13.2">
      <c r="G997" s="5"/>
      <c r="I997" s="7"/>
    </row>
    <row r="998" spans="7:9" ht="13.2">
      <c r="G998" s="5"/>
      <c r="I998" s="7"/>
    </row>
    <row r="999" spans="7:9" ht="13.2">
      <c r="G999" s="5"/>
      <c r="I999" s="7"/>
    </row>
    <row r="1000" spans="7:9" ht="13.2">
      <c r="G1000" s="5"/>
      <c r="I1000" s="7"/>
    </row>
  </sheetData>
  <autoFilter ref="A1:Z1000"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43.6640625" customWidth="1"/>
    <col min="2" max="2" width="35.33203125" customWidth="1"/>
    <col min="3" max="3" width="33.77734375" customWidth="1"/>
    <col min="4" max="4" width="23.77734375" customWidth="1"/>
    <col min="5" max="6" width="12.6640625" customWidth="1"/>
    <col min="9" max="9" width="20.44140625" customWidth="1"/>
  </cols>
  <sheetData>
    <row r="1" spans="1:26">
      <c r="A1" s="9" t="s">
        <v>0</v>
      </c>
      <c r="B1" s="9" t="s">
        <v>1</v>
      </c>
      <c r="C1" s="9" t="s">
        <v>2</v>
      </c>
      <c r="D1" s="9" t="s">
        <v>3</v>
      </c>
      <c r="E1" s="9" t="s">
        <v>4</v>
      </c>
      <c r="F1" s="9" t="s">
        <v>5</v>
      </c>
      <c r="G1" s="12" t="s">
        <v>6</v>
      </c>
      <c r="H1" s="12" t="s">
        <v>7</v>
      </c>
      <c r="I1" s="12" t="s">
        <v>8</v>
      </c>
      <c r="J1" s="9" t="s">
        <v>9</v>
      </c>
      <c r="K1" s="9" t="s">
        <v>10</v>
      </c>
      <c r="L1" s="9" t="s">
        <v>205</v>
      </c>
      <c r="M1" s="9"/>
      <c r="N1" s="9"/>
      <c r="O1" s="9"/>
      <c r="P1" s="9"/>
      <c r="Q1" s="9"/>
      <c r="R1" s="9"/>
      <c r="S1" s="9"/>
      <c r="T1" s="9"/>
      <c r="U1" s="9"/>
      <c r="V1" s="9"/>
      <c r="W1" s="9"/>
      <c r="X1" s="9"/>
      <c r="Y1" s="9"/>
      <c r="Z1" s="9"/>
    </row>
    <row r="2" spans="1:26" ht="15.75" customHeight="1">
      <c r="A2" s="42" t="s">
        <v>73485</v>
      </c>
      <c r="B2" s="25" t="s">
        <v>73486</v>
      </c>
      <c r="C2" s="25" t="s">
        <v>73487</v>
      </c>
      <c r="D2" s="25" t="s">
        <v>73488</v>
      </c>
      <c r="E2" s="25" t="s">
        <v>73489</v>
      </c>
      <c r="F2" s="25" t="s">
        <v>73490</v>
      </c>
      <c r="G2" s="55" t="s">
        <v>73491</v>
      </c>
      <c r="H2" s="6" t="s">
        <v>73492</v>
      </c>
      <c r="I2" s="7" t="s">
        <v>73493</v>
      </c>
      <c r="J2" s="5"/>
      <c r="K2" s="3"/>
    </row>
    <row r="3" spans="1:26" ht="15.75" customHeight="1">
      <c r="A3" s="42" t="s">
        <v>73494</v>
      </c>
      <c r="B3" s="25" t="s">
        <v>73495</v>
      </c>
      <c r="C3" s="25" t="s">
        <v>73496</v>
      </c>
      <c r="D3" s="25" t="s">
        <v>73497</v>
      </c>
      <c r="E3" s="25" t="s">
        <v>73498</v>
      </c>
      <c r="F3" s="25" t="s">
        <v>73499</v>
      </c>
      <c r="G3" s="5" t="s">
        <v>73500</v>
      </c>
      <c r="H3" s="6" t="s">
        <v>73501</v>
      </c>
      <c r="I3" s="7" t="s">
        <v>73502</v>
      </c>
      <c r="J3" s="5"/>
      <c r="K3" s="3"/>
    </row>
    <row r="4" spans="1:26" ht="15.75" customHeight="1">
      <c r="A4" s="42" t="s">
        <v>73503</v>
      </c>
      <c r="B4" s="25" t="s">
        <v>73504</v>
      </c>
      <c r="C4" s="25" t="s">
        <v>73505</v>
      </c>
      <c r="D4" s="25" t="s">
        <v>73506</v>
      </c>
      <c r="E4" s="25" t="s">
        <v>73507</v>
      </c>
      <c r="F4" s="25" t="s">
        <v>73508</v>
      </c>
      <c r="G4" s="5" t="s">
        <v>73509</v>
      </c>
      <c r="H4" s="6" t="s">
        <v>73510</v>
      </c>
      <c r="I4" s="7" t="s">
        <v>73511</v>
      </c>
      <c r="J4" s="5"/>
    </row>
    <row r="5" spans="1:26" ht="15.75" customHeight="1">
      <c r="A5" s="42" t="s">
        <v>73512</v>
      </c>
      <c r="B5" s="25" t="s">
        <v>73513</v>
      </c>
      <c r="C5" s="25" t="s">
        <v>73514</v>
      </c>
      <c r="D5" s="25" t="s">
        <v>73515</v>
      </c>
      <c r="E5" s="25" t="s">
        <v>73516</v>
      </c>
      <c r="F5" s="25" t="s">
        <v>73517</v>
      </c>
      <c r="G5" s="5" t="s">
        <v>73518</v>
      </c>
      <c r="H5" s="6" t="s">
        <v>73519</v>
      </c>
      <c r="I5" s="7" t="s">
        <v>73520</v>
      </c>
      <c r="J5" s="5"/>
    </row>
    <row r="6" spans="1:26" ht="15.75" customHeight="1">
      <c r="A6" s="42" t="s">
        <v>73521</v>
      </c>
      <c r="B6" s="25" t="s">
        <v>73522</v>
      </c>
      <c r="C6" s="25" t="s">
        <v>73523</v>
      </c>
      <c r="D6" s="25" t="s">
        <v>73524</v>
      </c>
      <c r="E6" s="25" t="s">
        <v>73525</v>
      </c>
      <c r="F6" s="25" t="s">
        <v>73526</v>
      </c>
      <c r="G6" s="55" t="s">
        <v>73527</v>
      </c>
      <c r="H6" s="6" t="s">
        <v>73528</v>
      </c>
      <c r="I6" s="7" t="s">
        <v>73529</v>
      </c>
      <c r="J6" s="5"/>
    </row>
    <row r="7" spans="1:26" ht="15.75" customHeight="1">
      <c r="A7" s="42" t="s">
        <v>73530</v>
      </c>
      <c r="B7" s="25" t="s">
        <v>73531</v>
      </c>
      <c r="C7" s="25" t="s">
        <v>73532</v>
      </c>
      <c r="D7" s="25" t="s">
        <v>73533</v>
      </c>
      <c r="E7" s="25" t="s">
        <v>73534</v>
      </c>
      <c r="F7" s="25" t="s">
        <v>73535</v>
      </c>
      <c r="G7" s="5" t="s">
        <v>73536</v>
      </c>
      <c r="H7" s="6" t="s">
        <v>73537</v>
      </c>
      <c r="I7" s="7" t="s">
        <v>73538</v>
      </c>
      <c r="J7" s="5"/>
    </row>
    <row r="8" spans="1:26" ht="15.75" customHeight="1">
      <c r="A8" s="42" t="s">
        <v>73539</v>
      </c>
      <c r="B8" s="25" t="s">
        <v>73540</v>
      </c>
      <c r="C8" s="25" t="s">
        <v>73541</v>
      </c>
      <c r="D8" s="25" t="s">
        <v>73542</v>
      </c>
      <c r="E8" s="25" t="s">
        <v>73543</v>
      </c>
      <c r="F8" s="25" t="s">
        <v>73544</v>
      </c>
      <c r="G8" s="5" t="s">
        <v>73545</v>
      </c>
      <c r="H8" s="6" t="s">
        <v>73546</v>
      </c>
      <c r="I8" s="7" t="s">
        <v>73547</v>
      </c>
      <c r="J8" s="5"/>
    </row>
    <row r="9" spans="1:26" ht="15.75" customHeight="1">
      <c r="A9" s="42" t="s">
        <v>73548</v>
      </c>
      <c r="B9" s="25" t="s">
        <v>60812</v>
      </c>
      <c r="C9" s="25" t="s">
        <v>60813</v>
      </c>
      <c r="D9" s="25" t="s">
        <v>64105</v>
      </c>
      <c r="E9" s="25" t="s">
        <v>60815</v>
      </c>
      <c r="F9" s="25" t="s">
        <v>26242</v>
      </c>
      <c r="G9" s="5" t="s">
        <v>60816</v>
      </c>
      <c r="H9" s="6" t="s">
        <v>60817</v>
      </c>
      <c r="I9" s="7" t="s">
        <v>60818</v>
      </c>
      <c r="J9" s="5"/>
    </row>
    <row r="10" spans="1:26" ht="15.75" customHeight="1">
      <c r="A10" s="42" t="s">
        <v>73549</v>
      </c>
      <c r="B10" s="25" t="s">
        <v>66587</v>
      </c>
      <c r="C10" s="25" t="s">
        <v>66588</v>
      </c>
      <c r="D10" s="25" t="s">
        <v>66589</v>
      </c>
      <c r="E10" s="25" t="s">
        <v>66590</v>
      </c>
      <c r="F10" s="25" t="s">
        <v>66591</v>
      </c>
      <c r="G10" s="5" t="s">
        <v>66592</v>
      </c>
      <c r="H10" s="6" t="s">
        <v>66593</v>
      </c>
      <c r="I10" s="7" t="s">
        <v>66594</v>
      </c>
      <c r="J10" s="5"/>
    </row>
    <row r="11" spans="1:26" ht="15.75" customHeight="1">
      <c r="A11" s="42" t="s">
        <v>73550</v>
      </c>
      <c r="B11" s="25" t="s">
        <v>73551</v>
      </c>
      <c r="C11" s="25" t="s">
        <v>73552</v>
      </c>
      <c r="D11" s="25" t="s">
        <v>73553</v>
      </c>
      <c r="E11" s="25" t="s">
        <v>73554</v>
      </c>
      <c r="F11" s="25" t="s">
        <v>73555</v>
      </c>
      <c r="G11" s="5" t="s">
        <v>73556</v>
      </c>
      <c r="H11" s="6" t="s">
        <v>73557</v>
      </c>
      <c r="I11" s="7" t="s">
        <v>73558</v>
      </c>
      <c r="J11" s="5"/>
    </row>
    <row r="12" spans="1:26" ht="15.75" customHeight="1">
      <c r="A12" s="42" t="s">
        <v>73559</v>
      </c>
      <c r="B12" s="25" t="s">
        <v>73560</v>
      </c>
      <c r="C12" s="25" t="s">
        <v>73561</v>
      </c>
      <c r="D12" s="25" t="s">
        <v>73562</v>
      </c>
      <c r="E12" s="25" t="s">
        <v>73563</v>
      </c>
      <c r="F12" s="25" t="s">
        <v>73564</v>
      </c>
      <c r="G12" s="55" t="s">
        <v>73565</v>
      </c>
      <c r="H12" s="6" t="s">
        <v>73566</v>
      </c>
      <c r="I12" s="7" t="s">
        <v>73567</v>
      </c>
      <c r="J12" s="5"/>
    </row>
    <row r="13" spans="1:26" ht="15.75" customHeight="1">
      <c r="A13" s="42" t="s">
        <v>73568</v>
      </c>
      <c r="B13" s="25" t="s">
        <v>73569</v>
      </c>
      <c r="C13" s="25" t="s">
        <v>73569</v>
      </c>
      <c r="D13" s="25" t="s">
        <v>73569</v>
      </c>
      <c r="E13" s="25" t="s">
        <v>73569</v>
      </c>
      <c r="F13" s="25" t="s">
        <v>73570</v>
      </c>
      <c r="G13" s="5" t="s">
        <v>73571</v>
      </c>
      <c r="H13" s="6" t="s">
        <v>73572</v>
      </c>
      <c r="I13" s="7" t="s">
        <v>73569</v>
      </c>
      <c r="J13" s="5"/>
    </row>
    <row r="14" spans="1:26" ht="15.75" customHeight="1">
      <c r="A14" s="42" t="s">
        <v>73573</v>
      </c>
      <c r="B14" s="25" t="s">
        <v>73574</v>
      </c>
      <c r="C14" s="25" t="s">
        <v>73575</v>
      </c>
      <c r="D14" s="25" t="s">
        <v>73576</v>
      </c>
      <c r="E14" s="25" t="s">
        <v>73577</v>
      </c>
      <c r="F14" s="25" t="s">
        <v>73578</v>
      </c>
      <c r="G14" s="5" t="s">
        <v>73579</v>
      </c>
      <c r="H14" s="6" t="s">
        <v>73580</v>
      </c>
      <c r="I14" s="7" t="s">
        <v>73581</v>
      </c>
      <c r="J14" s="5"/>
    </row>
    <row r="15" spans="1:26" ht="15.75" customHeight="1">
      <c r="A15" s="42" t="s">
        <v>73582</v>
      </c>
      <c r="B15" s="25" t="s">
        <v>73583</v>
      </c>
      <c r="C15" s="25" t="s">
        <v>73584</v>
      </c>
      <c r="D15" s="25" t="s">
        <v>73585</v>
      </c>
      <c r="E15" s="25" t="s">
        <v>73586</v>
      </c>
      <c r="F15" s="25" t="s">
        <v>73587</v>
      </c>
      <c r="G15" s="5" t="s">
        <v>73588</v>
      </c>
      <c r="H15" s="6" t="s">
        <v>73589</v>
      </c>
      <c r="I15" s="7" t="s">
        <v>73590</v>
      </c>
      <c r="J15" s="5"/>
    </row>
    <row r="16" spans="1:26" ht="15.75" customHeight="1">
      <c r="A16" s="42" t="s">
        <v>73591</v>
      </c>
      <c r="B16" s="25" t="s">
        <v>73592</v>
      </c>
      <c r="C16" s="25" t="s">
        <v>73593</v>
      </c>
      <c r="D16" s="25" t="s">
        <v>73594</v>
      </c>
      <c r="E16" s="25" t="s">
        <v>73595</v>
      </c>
      <c r="F16" s="25" t="s">
        <v>73596</v>
      </c>
      <c r="G16" s="5" t="s">
        <v>73597</v>
      </c>
      <c r="H16" s="6" t="s">
        <v>73598</v>
      </c>
      <c r="I16" s="7" t="s">
        <v>73599</v>
      </c>
      <c r="J16" s="5"/>
    </row>
    <row r="17" spans="1:10" ht="15.75" customHeight="1">
      <c r="A17" s="42" t="s">
        <v>73600</v>
      </c>
      <c r="B17" s="25" t="s">
        <v>73601</v>
      </c>
      <c r="C17" s="25" t="s">
        <v>73602</v>
      </c>
      <c r="D17" s="25" t="s">
        <v>73603</v>
      </c>
      <c r="E17" s="25" t="s">
        <v>73604</v>
      </c>
      <c r="F17" s="25" t="s">
        <v>73605</v>
      </c>
      <c r="G17" s="5" t="s">
        <v>73606</v>
      </c>
      <c r="H17" s="6" t="s">
        <v>73607</v>
      </c>
      <c r="I17" s="7" t="s">
        <v>73608</v>
      </c>
      <c r="J17" s="5"/>
    </row>
    <row r="18" spans="1:10" ht="15.75" customHeight="1">
      <c r="A18" s="42" t="s">
        <v>73609</v>
      </c>
      <c r="B18" s="25" t="s">
        <v>73610</v>
      </c>
      <c r="C18" s="25" t="s">
        <v>73611</v>
      </c>
      <c r="D18" s="25" t="s">
        <v>73612</v>
      </c>
      <c r="E18" s="25" t="s">
        <v>73613</v>
      </c>
      <c r="F18" s="25" t="s">
        <v>73614</v>
      </c>
      <c r="G18" s="5" t="s">
        <v>73615</v>
      </c>
      <c r="H18" s="6" t="s">
        <v>73616</v>
      </c>
      <c r="I18" s="7" t="s">
        <v>73617</v>
      </c>
      <c r="J18" s="5"/>
    </row>
    <row r="19" spans="1:10" ht="15.75" customHeight="1">
      <c r="A19" s="42" t="s">
        <v>73618</v>
      </c>
      <c r="B19" s="25" t="s">
        <v>73619</v>
      </c>
      <c r="C19" s="25" t="s">
        <v>73620</v>
      </c>
      <c r="D19" s="25" t="s">
        <v>73621</v>
      </c>
      <c r="E19" s="25" t="s">
        <v>73622</v>
      </c>
      <c r="F19" s="25" t="s">
        <v>73623</v>
      </c>
      <c r="G19" s="5" t="s">
        <v>73624</v>
      </c>
      <c r="H19" s="6" t="s">
        <v>73625</v>
      </c>
      <c r="I19" s="7" t="s">
        <v>73626</v>
      </c>
      <c r="J19" s="5"/>
    </row>
    <row r="20" spans="1:10" ht="15.75" customHeight="1">
      <c r="A20" s="42" t="s">
        <v>73627</v>
      </c>
      <c r="B20" s="25" t="s">
        <v>73628</v>
      </c>
      <c r="C20" s="25" t="s">
        <v>73629</v>
      </c>
      <c r="D20" s="25" t="s">
        <v>73630</v>
      </c>
      <c r="E20" s="25" t="s">
        <v>73631</v>
      </c>
      <c r="F20" s="25" t="s">
        <v>73632</v>
      </c>
      <c r="G20" s="5" t="s">
        <v>73633</v>
      </c>
      <c r="H20" s="6" t="s">
        <v>73634</v>
      </c>
      <c r="I20" s="7" t="s">
        <v>73635</v>
      </c>
      <c r="J20" s="5"/>
    </row>
    <row r="21" spans="1:10" ht="15.75" customHeight="1">
      <c r="A21" s="42" t="s">
        <v>73636</v>
      </c>
      <c r="B21" s="25" t="s">
        <v>73637</v>
      </c>
      <c r="C21" s="25" t="s">
        <v>73638</v>
      </c>
      <c r="D21" s="25" t="s">
        <v>73639</v>
      </c>
      <c r="E21" s="25" t="s">
        <v>73640</v>
      </c>
      <c r="F21" s="25" t="s">
        <v>73641</v>
      </c>
      <c r="G21" s="5" t="s">
        <v>73642</v>
      </c>
      <c r="H21" s="6" t="s">
        <v>73643</v>
      </c>
      <c r="I21" s="7" t="s">
        <v>73644</v>
      </c>
      <c r="J21" s="5"/>
    </row>
    <row r="22" spans="1:10" ht="15.75" customHeight="1">
      <c r="A22" s="42" t="s">
        <v>73645</v>
      </c>
      <c r="B22" s="25" t="s">
        <v>73646</v>
      </c>
      <c r="C22" s="25" t="s">
        <v>73647</v>
      </c>
      <c r="D22" s="25" t="s">
        <v>73648</v>
      </c>
      <c r="E22" s="25" t="s">
        <v>73649</v>
      </c>
      <c r="F22" s="25" t="s">
        <v>73650</v>
      </c>
      <c r="G22" s="5" t="s">
        <v>73651</v>
      </c>
      <c r="H22" s="6" t="s">
        <v>73652</v>
      </c>
      <c r="I22" s="7" t="s">
        <v>73653</v>
      </c>
      <c r="J22" s="5"/>
    </row>
    <row r="23" spans="1:10" ht="15.75" customHeight="1">
      <c r="A23" s="42" t="s">
        <v>73654</v>
      </c>
      <c r="B23" s="25" t="s">
        <v>73655</v>
      </c>
      <c r="C23" s="25" t="s">
        <v>73656</v>
      </c>
      <c r="D23" s="25" t="s">
        <v>73657</v>
      </c>
      <c r="E23" s="25" t="s">
        <v>73658</v>
      </c>
      <c r="F23" s="25" t="s">
        <v>73659</v>
      </c>
      <c r="G23" s="5" t="s">
        <v>73660</v>
      </c>
      <c r="H23" s="6" t="s">
        <v>73661</v>
      </c>
      <c r="I23" s="7" t="s">
        <v>73662</v>
      </c>
      <c r="J23" s="5"/>
    </row>
    <row r="24" spans="1:10" ht="15.75" customHeight="1">
      <c r="A24" s="42" t="s">
        <v>73663</v>
      </c>
      <c r="B24" s="25" t="s">
        <v>73664</v>
      </c>
      <c r="C24" s="25" t="s">
        <v>73665</v>
      </c>
      <c r="D24" s="25" t="s">
        <v>73666</v>
      </c>
      <c r="E24" s="25" t="s">
        <v>73667</v>
      </c>
      <c r="F24" s="25" t="s">
        <v>73668</v>
      </c>
      <c r="G24" s="5" t="s">
        <v>73669</v>
      </c>
      <c r="H24" s="6" t="s">
        <v>73670</v>
      </c>
      <c r="I24" s="7" t="s">
        <v>73671</v>
      </c>
      <c r="J24" s="5"/>
    </row>
    <row r="25" spans="1:10" ht="15.75" customHeight="1">
      <c r="A25" s="42" t="s">
        <v>73672</v>
      </c>
      <c r="B25" s="25" t="s">
        <v>73673</v>
      </c>
      <c r="C25" s="25" t="s">
        <v>73674</v>
      </c>
      <c r="D25" s="25" t="s">
        <v>73675</v>
      </c>
      <c r="E25" s="25" t="s">
        <v>73676</v>
      </c>
      <c r="F25" s="25" t="s">
        <v>73677</v>
      </c>
      <c r="G25" s="5" t="s">
        <v>8836</v>
      </c>
      <c r="H25" s="6" t="s">
        <v>73678</v>
      </c>
      <c r="I25" s="7" t="s">
        <v>73679</v>
      </c>
      <c r="J25" s="5"/>
    </row>
    <row r="26" spans="1:10" ht="15.75" customHeight="1">
      <c r="A26" s="42" t="s">
        <v>73680</v>
      </c>
      <c r="B26" s="25" t="s">
        <v>73681</v>
      </c>
      <c r="C26" s="25" t="s">
        <v>73682</v>
      </c>
      <c r="D26" s="25" t="s">
        <v>73683</v>
      </c>
      <c r="E26" s="25" t="s">
        <v>73684</v>
      </c>
      <c r="F26" s="25" t="s">
        <v>73685</v>
      </c>
      <c r="G26" s="5" t="s">
        <v>73686</v>
      </c>
      <c r="H26" s="6" t="s">
        <v>73687</v>
      </c>
      <c r="I26" s="7" t="s">
        <v>73688</v>
      </c>
      <c r="J26" s="5"/>
    </row>
    <row r="27" spans="1:10" ht="15.75" customHeight="1">
      <c r="A27" s="42" t="s">
        <v>73689</v>
      </c>
      <c r="B27" s="25" t="s">
        <v>73690</v>
      </c>
      <c r="C27" s="25" t="s">
        <v>73691</v>
      </c>
      <c r="D27" s="25" t="s">
        <v>73585</v>
      </c>
      <c r="E27" s="25" t="s">
        <v>73586</v>
      </c>
      <c r="F27" s="25" t="s">
        <v>73692</v>
      </c>
      <c r="G27" s="5" t="s">
        <v>73588</v>
      </c>
      <c r="H27" s="6" t="s">
        <v>73693</v>
      </c>
      <c r="I27" s="7" t="s">
        <v>73590</v>
      </c>
    </row>
    <row r="28" spans="1:10" ht="14.4">
      <c r="A28" s="42" t="s">
        <v>73694</v>
      </c>
      <c r="B28" s="25" t="s">
        <v>73695</v>
      </c>
      <c r="C28" s="25" t="s">
        <v>73696</v>
      </c>
      <c r="D28" s="25" t="s">
        <v>73697</v>
      </c>
      <c r="E28" s="25" t="s">
        <v>73698</v>
      </c>
      <c r="F28" s="25" t="s">
        <v>73699</v>
      </c>
      <c r="G28" s="5" t="s">
        <v>73700</v>
      </c>
      <c r="H28" s="6" t="s">
        <v>73701</v>
      </c>
      <c r="I28" s="7" t="s">
        <v>73702</v>
      </c>
    </row>
    <row r="29" spans="1:10" ht="14.4">
      <c r="A29" s="42" t="s">
        <v>73703</v>
      </c>
      <c r="B29" s="25" t="s">
        <v>73704</v>
      </c>
      <c r="C29" s="25" t="s">
        <v>73705</v>
      </c>
      <c r="D29" s="25" t="s">
        <v>73706</v>
      </c>
      <c r="E29" s="25" t="s">
        <v>73707</v>
      </c>
      <c r="F29" s="25" t="s">
        <v>73708</v>
      </c>
      <c r="G29" s="5" t="s">
        <v>73709</v>
      </c>
      <c r="H29" s="6" t="s">
        <v>73710</v>
      </c>
      <c r="I29" s="7" t="s">
        <v>73711</v>
      </c>
    </row>
    <row r="30" spans="1:10" ht="13.2">
      <c r="A30" s="42" t="s">
        <v>73712</v>
      </c>
      <c r="B30" s="7" t="s">
        <v>73713</v>
      </c>
      <c r="C30" s="5" t="s">
        <v>73714</v>
      </c>
      <c r="D30" s="7" t="s">
        <v>2445</v>
      </c>
      <c r="E30" s="7" t="s">
        <v>73715</v>
      </c>
      <c r="F30" s="7" t="s">
        <v>73716</v>
      </c>
      <c r="G30" s="5" t="s">
        <v>73717</v>
      </c>
      <c r="H30" s="6" t="s">
        <v>73718</v>
      </c>
      <c r="I30" s="7" t="s">
        <v>73719</v>
      </c>
    </row>
    <row r="31" spans="1:10" ht="13.2">
      <c r="A31" s="42" t="s">
        <v>73720</v>
      </c>
      <c r="B31" s="7" t="s">
        <v>73721</v>
      </c>
      <c r="C31" s="13" t="s">
        <v>73722</v>
      </c>
      <c r="D31" s="7" t="s">
        <v>73723</v>
      </c>
      <c r="E31" s="7" t="s">
        <v>73724</v>
      </c>
      <c r="F31" s="7" t="s">
        <v>73725</v>
      </c>
      <c r="G31" s="5" t="s">
        <v>73726</v>
      </c>
      <c r="H31" s="6" t="s">
        <v>73727</v>
      </c>
      <c r="I31" s="7" t="s">
        <v>73728</v>
      </c>
    </row>
    <row r="32" spans="1:10" ht="13.2">
      <c r="A32" s="42" t="s">
        <v>73729</v>
      </c>
      <c r="B32" s="7" t="s">
        <v>73730</v>
      </c>
      <c r="C32" s="13" t="s">
        <v>73731</v>
      </c>
      <c r="D32" s="7" t="s">
        <v>73732</v>
      </c>
      <c r="E32" s="7" t="s">
        <v>73733</v>
      </c>
      <c r="F32" s="7" t="s">
        <v>73734</v>
      </c>
      <c r="G32" s="5" t="s">
        <v>73735</v>
      </c>
      <c r="H32" s="6" t="s">
        <v>73736</v>
      </c>
      <c r="I32" s="7" t="s">
        <v>73737</v>
      </c>
    </row>
    <row r="33" spans="1:9" ht="13.2">
      <c r="A33" s="42" t="s">
        <v>73738</v>
      </c>
      <c r="B33" s="7" t="s">
        <v>73739</v>
      </c>
      <c r="C33" s="13" t="s">
        <v>73740</v>
      </c>
      <c r="D33" s="7" t="s">
        <v>73741</v>
      </c>
      <c r="E33" s="7" t="s">
        <v>73742</v>
      </c>
      <c r="F33" s="7" t="s">
        <v>73743</v>
      </c>
      <c r="G33" s="5" t="s">
        <v>73744</v>
      </c>
      <c r="H33" s="6" t="s">
        <v>73745</v>
      </c>
      <c r="I33" s="7" t="s">
        <v>73746</v>
      </c>
    </row>
    <row r="34" spans="1:9" ht="79.2">
      <c r="A34" s="42" t="s">
        <v>73747</v>
      </c>
      <c r="B34" s="7" t="s">
        <v>73748</v>
      </c>
      <c r="C34" s="13" t="s">
        <v>73749</v>
      </c>
      <c r="D34" s="7" t="s">
        <v>73750</v>
      </c>
      <c r="E34" s="7" t="s">
        <v>73751</v>
      </c>
      <c r="F34" s="7" t="s">
        <v>73752</v>
      </c>
      <c r="G34" s="5" t="s">
        <v>73753</v>
      </c>
      <c r="H34" s="6" t="s">
        <v>73754</v>
      </c>
      <c r="I34" s="7" t="s">
        <v>73755</v>
      </c>
    </row>
    <row r="35" spans="1:9" ht="52.8">
      <c r="A35" s="9" t="s">
        <v>73756</v>
      </c>
      <c r="B35" s="7" t="s">
        <v>73757</v>
      </c>
      <c r="C35" s="13" t="s">
        <v>73758</v>
      </c>
      <c r="D35" s="7" t="s">
        <v>73759</v>
      </c>
      <c r="E35" s="7" t="s">
        <v>73760</v>
      </c>
      <c r="F35" s="7" t="s">
        <v>73761</v>
      </c>
      <c r="G35" s="5" t="s">
        <v>73762</v>
      </c>
      <c r="H35" s="6" t="s">
        <v>73763</v>
      </c>
      <c r="I35" s="7" t="s">
        <v>73764</v>
      </c>
    </row>
    <row r="36" spans="1:9" ht="39.6">
      <c r="A36" s="9" t="s">
        <v>73765</v>
      </c>
      <c r="B36" s="7" t="s">
        <v>73766</v>
      </c>
      <c r="C36" s="13" t="s">
        <v>73767</v>
      </c>
      <c r="D36" s="7" t="s">
        <v>73768</v>
      </c>
      <c r="E36" s="7" t="s">
        <v>73769</v>
      </c>
      <c r="F36" s="7" t="s">
        <v>73770</v>
      </c>
      <c r="G36" s="5" t="s">
        <v>73771</v>
      </c>
      <c r="H36" s="6" t="s">
        <v>73772</v>
      </c>
      <c r="I36" s="7" t="s">
        <v>73773</v>
      </c>
    </row>
    <row r="37" spans="1:9" ht="13.2">
      <c r="A37" s="9" t="s">
        <v>73774</v>
      </c>
      <c r="B37" s="7" t="s">
        <v>73775</v>
      </c>
      <c r="C37" s="5" t="s">
        <v>73776</v>
      </c>
      <c r="D37" s="7" t="s">
        <v>73777</v>
      </c>
      <c r="E37" s="7" t="s">
        <v>73778</v>
      </c>
      <c r="F37" s="7" t="s">
        <v>73779</v>
      </c>
      <c r="G37" s="5" t="s">
        <v>73780</v>
      </c>
      <c r="H37" s="6" t="s">
        <v>73781</v>
      </c>
      <c r="I37" s="7" t="s">
        <v>73782</v>
      </c>
    </row>
    <row r="38" spans="1:9" ht="26.4">
      <c r="A38" s="9" t="s">
        <v>73783</v>
      </c>
      <c r="B38" s="7" t="s">
        <v>73784</v>
      </c>
      <c r="C38" s="13" t="s">
        <v>73785</v>
      </c>
      <c r="D38" s="7" t="s">
        <v>73786</v>
      </c>
      <c r="E38" s="7" t="s">
        <v>73787</v>
      </c>
      <c r="F38" s="7" t="s">
        <v>73788</v>
      </c>
      <c r="G38" s="5" t="s">
        <v>73789</v>
      </c>
      <c r="H38" s="6" t="s">
        <v>73790</v>
      </c>
      <c r="I38" s="7" t="s">
        <v>73791</v>
      </c>
    </row>
    <row r="39" spans="1:9" ht="13.2">
      <c r="A39" s="9" t="s">
        <v>73792</v>
      </c>
      <c r="B39" s="7" t="s">
        <v>73793</v>
      </c>
      <c r="C39" s="13" t="s">
        <v>73794</v>
      </c>
      <c r="D39" s="7" t="s">
        <v>73795</v>
      </c>
      <c r="E39" s="7" t="s">
        <v>73796</v>
      </c>
      <c r="F39" s="7" t="s">
        <v>73797</v>
      </c>
      <c r="G39" s="5" t="s">
        <v>73798</v>
      </c>
      <c r="H39" s="6" t="s">
        <v>73799</v>
      </c>
      <c r="I39" s="7" t="s">
        <v>73800</v>
      </c>
    </row>
    <row r="40" spans="1:9" ht="13.2">
      <c r="A40" s="9" t="s">
        <v>73801</v>
      </c>
      <c r="B40" s="7" t="s">
        <v>73802</v>
      </c>
      <c r="C40" s="13" t="s">
        <v>73802</v>
      </c>
      <c r="D40" s="7" t="s">
        <v>73802</v>
      </c>
      <c r="E40" s="7" t="s">
        <v>73802</v>
      </c>
      <c r="F40" s="7" t="s">
        <v>73802</v>
      </c>
      <c r="G40" s="5" t="s">
        <v>73802</v>
      </c>
      <c r="H40" s="6" t="s">
        <v>73802</v>
      </c>
      <c r="I40" s="7" t="s">
        <v>73802</v>
      </c>
    </row>
    <row r="41" spans="1:9" ht="13.2">
      <c r="A41" s="9" t="s">
        <v>73803</v>
      </c>
      <c r="B41" s="7" t="s">
        <v>73804</v>
      </c>
      <c r="C41" s="13" t="s">
        <v>73805</v>
      </c>
      <c r="D41" s="7" t="s">
        <v>73806</v>
      </c>
      <c r="E41" s="7" t="s">
        <v>73807</v>
      </c>
      <c r="F41" s="7" t="s">
        <v>73808</v>
      </c>
      <c r="G41" s="5" t="s">
        <v>73809</v>
      </c>
      <c r="H41" s="6" t="s">
        <v>73810</v>
      </c>
      <c r="I41" s="7" t="s">
        <v>73811</v>
      </c>
    </row>
    <row r="42" spans="1:9" ht="13.2">
      <c r="A42" s="9" t="s">
        <v>73812</v>
      </c>
      <c r="B42" s="7" t="s">
        <v>73813</v>
      </c>
      <c r="C42" s="13" t="s">
        <v>73813</v>
      </c>
      <c r="D42" s="7" t="s">
        <v>73813</v>
      </c>
      <c r="E42" s="7" t="s">
        <v>73813</v>
      </c>
      <c r="F42" s="7" t="s">
        <v>73813</v>
      </c>
      <c r="G42" s="5" t="s">
        <v>73813</v>
      </c>
      <c r="H42" s="6" t="s">
        <v>73813</v>
      </c>
      <c r="I42" s="7" t="s">
        <v>73813</v>
      </c>
    </row>
    <row r="43" spans="1:9" ht="79.2">
      <c r="A43" s="9" t="s">
        <v>73814</v>
      </c>
      <c r="B43" s="7" t="s">
        <v>73815</v>
      </c>
      <c r="C43" s="13" t="s">
        <v>73816</v>
      </c>
      <c r="D43" s="7" t="s">
        <v>73817</v>
      </c>
      <c r="E43" s="7" t="s">
        <v>73818</v>
      </c>
      <c r="F43" s="7" t="s">
        <v>73819</v>
      </c>
      <c r="G43" s="5" t="s">
        <v>73820</v>
      </c>
      <c r="H43" s="6" t="s">
        <v>73821</v>
      </c>
      <c r="I43" s="7" t="s">
        <v>73822</v>
      </c>
    </row>
    <row r="44" spans="1:9" ht="39.6">
      <c r="A44" s="9" t="s">
        <v>73823</v>
      </c>
      <c r="B44" s="7" t="s">
        <v>73824</v>
      </c>
      <c r="C44" s="13" t="s">
        <v>73825</v>
      </c>
      <c r="D44" s="7" t="s">
        <v>73826</v>
      </c>
      <c r="E44" s="7" t="s">
        <v>73827</v>
      </c>
      <c r="F44" s="7" t="s">
        <v>73828</v>
      </c>
      <c r="G44" s="5" t="s">
        <v>73829</v>
      </c>
      <c r="H44" s="6" t="s">
        <v>73830</v>
      </c>
      <c r="I44" s="7" t="s">
        <v>73831</v>
      </c>
    </row>
    <row r="45" spans="1:9" ht="52.8">
      <c r="A45" s="9" t="s">
        <v>73832</v>
      </c>
      <c r="B45" s="7" t="s">
        <v>73833</v>
      </c>
      <c r="C45" s="13" t="s">
        <v>73834</v>
      </c>
      <c r="D45" s="7" t="s">
        <v>73835</v>
      </c>
      <c r="E45" s="7" t="s">
        <v>73836</v>
      </c>
      <c r="F45" s="7" t="s">
        <v>73837</v>
      </c>
      <c r="G45" s="5" t="s">
        <v>73838</v>
      </c>
      <c r="H45" s="6" t="s">
        <v>73839</v>
      </c>
      <c r="I45" s="7" t="s">
        <v>73840</v>
      </c>
    </row>
    <row r="46" spans="1:9" ht="13.2">
      <c r="A46" s="9" t="s">
        <v>73841</v>
      </c>
      <c r="B46" s="7" t="s">
        <v>73842</v>
      </c>
      <c r="C46" s="5" t="s">
        <v>73843</v>
      </c>
      <c r="D46" s="7" t="s">
        <v>73844</v>
      </c>
      <c r="E46" s="7" t="s">
        <v>73845</v>
      </c>
      <c r="F46" s="7" t="s">
        <v>73846</v>
      </c>
      <c r="G46" s="5" t="s">
        <v>73847</v>
      </c>
      <c r="H46" s="6" t="s">
        <v>73848</v>
      </c>
      <c r="I46" s="7" t="s">
        <v>73849</v>
      </c>
    </row>
    <row r="47" spans="1:9" ht="14.4">
      <c r="A47" s="42" t="s">
        <v>73850</v>
      </c>
      <c r="B47" s="25" t="s">
        <v>73569</v>
      </c>
      <c r="C47" s="25" t="s">
        <v>73569</v>
      </c>
      <c r="D47" s="25" t="s">
        <v>73569</v>
      </c>
      <c r="E47" s="25" t="s">
        <v>73569</v>
      </c>
      <c r="F47" s="25" t="s">
        <v>73569</v>
      </c>
      <c r="G47" s="5" t="s">
        <v>73571</v>
      </c>
      <c r="H47" s="6" t="s">
        <v>73572</v>
      </c>
      <c r="I47" s="7" t="s">
        <v>73569</v>
      </c>
    </row>
    <row r="48" spans="1:9" ht="26.4">
      <c r="A48" s="9" t="s">
        <v>73851</v>
      </c>
      <c r="B48" s="7" t="s">
        <v>73601</v>
      </c>
      <c r="C48" s="13" t="s">
        <v>73602</v>
      </c>
      <c r="D48" s="7" t="s">
        <v>73603</v>
      </c>
      <c r="E48" s="7" t="s">
        <v>73604</v>
      </c>
      <c r="F48" s="7" t="s">
        <v>73605</v>
      </c>
      <c r="G48" s="5" t="s">
        <v>73606</v>
      </c>
      <c r="H48" s="6" t="s">
        <v>73607</v>
      </c>
      <c r="I48" s="7" t="s">
        <v>73608</v>
      </c>
    </row>
    <row r="49" spans="1:9" ht="13.2">
      <c r="A49" s="9" t="s">
        <v>73852</v>
      </c>
      <c r="B49" s="7" t="s">
        <v>73610</v>
      </c>
      <c r="C49" s="13" t="s">
        <v>73611</v>
      </c>
      <c r="D49" s="7" t="s">
        <v>73612</v>
      </c>
      <c r="E49" s="7" t="s">
        <v>73613</v>
      </c>
      <c r="F49" s="7" t="s">
        <v>73614</v>
      </c>
      <c r="G49" s="5" t="s">
        <v>73615</v>
      </c>
      <c r="H49" s="6" t="s">
        <v>73853</v>
      </c>
      <c r="I49" s="7" t="s">
        <v>73617</v>
      </c>
    </row>
    <row r="50" spans="1:9" ht="13.2">
      <c r="A50" s="9" t="s">
        <v>73854</v>
      </c>
      <c r="B50" s="7" t="s">
        <v>73619</v>
      </c>
      <c r="C50" s="13" t="s">
        <v>73620</v>
      </c>
      <c r="D50" s="7" t="s">
        <v>73621</v>
      </c>
      <c r="E50" s="7" t="s">
        <v>73622</v>
      </c>
      <c r="F50" s="7" t="s">
        <v>73623</v>
      </c>
      <c r="G50" s="5" t="s">
        <v>73624</v>
      </c>
      <c r="H50" s="6" t="s">
        <v>73855</v>
      </c>
      <c r="I50" s="7" t="s">
        <v>73626</v>
      </c>
    </row>
    <row r="51" spans="1:9" ht="26.4">
      <c r="A51" s="9" t="s">
        <v>73856</v>
      </c>
      <c r="B51" s="7" t="s">
        <v>73857</v>
      </c>
      <c r="C51" s="13" t="s">
        <v>73858</v>
      </c>
      <c r="D51" s="7" t="s">
        <v>73859</v>
      </c>
      <c r="E51" s="7" t="s">
        <v>73860</v>
      </c>
      <c r="F51" s="7" t="s">
        <v>73861</v>
      </c>
      <c r="G51" s="5" t="s">
        <v>73862</v>
      </c>
      <c r="H51" s="6" t="s">
        <v>73863</v>
      </c>
      <c r="I51" s="7" t="s">
        <v>73864</v>
      </c>
    </row>
    <row r="52" spans="1:9" ht="13.2">
      <c r="A52" s="9" t="s">
        <v>73865</v>
      </c>
      <c r="B52" s="7" t="s">
        <v>73866</v>
      </c>
      <c r="C52" s="5" t="s">
        <v>73867</v>
      </c>
      <c r="D52" s="7" t="s">
        <v>73868</v>
      </c>
      <c r="E52" s="7" t="s">
        <v>73869</v>
      </c>
      <c r="F52" s="7" t="s">
        <v>73870</v>
      </c>
      <c r="G52" s="5" t="s">
        <v>73871</v>
      </c>
      <c r="H52" s="6" t="s">
        <v>73872</v>
      </c>
      <c r="I52" s="7" t="s">
        <v>73873</v>
      </c>
    </row>
    <row r="53" spans="1:9" ht="13.2">
      <c r="A53" s="9" t="s">
        <v>73874</v>
      </c>
      <c r="B53" s="7" t="s">
        <v>73875</v>
      </c>
      <c r="C53" s="5" t="s">
        <v>73876</v>
      </c>
      <c r="D53" s="7" t="s">
        <v>73877</v>
      </c>
      <c r="E53" s="7" t="s">
        <v>73878</v>
      </c>
      <c r="F53" s="7" t="s">
        <v>73879</v>
      </c>
      <c r="G53" s="5" t="s">
        <v>73880</v>
      </c>
      <c r="H53" s="6" t="s">
        <v>73528</v>
      </c>
      <c r="I53" s="7" t="s">
        <v>73881</v>
      </c>
    </row>
    <row r="54" spans="1:9" ht="14.4">
      <c r="A54" s="9" t="s">
        <v>73882</v>
      </c>
      <c r="B54" s="25" t="s">
        <v>73531</v>
      </c>
      <c r="C54" s="25" t="s">
        <v>73532</v>
      </c>
      <c r="D54" s="25" t="s">
        <v>73533</v>
      </c>
      <c r="E54" s="25" t="s">
        <v>73534</v>
      </c>
      <c r="F54" s="25" t="s">
        <v>73535</v>
      </c>
      <c r="G54" s="5" t="s">
        <v>73536</v>
      </c>
      <c r="H54" s="6" t="s">
        <v>73537</v>
      </c>
      <c r="I54" s="7" t="s">
        <v>73538</v>
      </c>
    </row>
    <row r="55" spans="1:9" ht="14.4">
      <c r="A55" s="9" t="s">
        <v>73883</v>
      </c>
      <c r="B55" s="25" t="s">
        <v>73540</v>
      </c>
      <c r="C55" s="25" t="s">
        <v>73541</v>
      </c>
      <c r="D55" s="25" t="s">
        <v>73542</v>
      </c>
      <c r="E55" s="25" t="s">
        <v>73543</v>
      </c>
      <c r="F55" s="25" t="s">
        <v>73544</v>
      </c>
      <c r="G55" s="5" t="s">
        <v>73545</v>
      </c>
      <c r="H55" s="6" t="s">
        <v>73546</v>
      </c>
      <c r="I55" s="7" t="s">
        <v>73547</v>
      </c>
    </row>
    <row r="56" spans="1:9" ht="39.6">
      <c r="A56" s="9" t="s">
        <v>73884</v>
      </c>
      <c r="B56" s="7" t="s">
        <v>73885</v>
      </c>
      <c r="C56" s="13" t="s">
        <v>73886</v>
      </c>
      <c r="D56" s="7" t="s">
        <v>73887</v>
      </c>
      <c r="E56" s="7" t="s">
        <v>73888</v>
      </c>
      <c r="F56" s="7" t="s">
        <v>73889</v>
      </c>
      <c r="G56" s="5" t="s">
        <v>73890</v>
      </c>
      <c r="H56" s="6" t="s">
        <v>73891</v>
      </c>
      <c r="I56" s="7" t="s">
        <v>73892</v>
      </c>
    </row>
    <row r="57" spans="1:9" ht="13.2">
      <c r="A57" s="9"/>
      <c r="B57" s="13"/>
      <c r="C57" s="13"/>
      <c r="G57" s="5"/>
      <c r="I57" s="7"/>
    </row>
    <row r="58" spans="1:9" ht="13.2">
      <c r="A58" s="9"/>
      <c r="B58" s="13"/>
      <c r="C58" s="13"/>
      <c r="G58" s="5"/>
      <c r="I58" s="7"/>
    </row>
    <row r="59" spans="1:9" ht="13.2">
      <c r="A59" s="9"/>
      <c r="B59" s="13"/>
      <c r="C59" s="13"/>
      <c r="G59" s="5"/>
      <c r="I59" s="7"/>
    </row>
    <row r="60" spans="1:9" ht="13.2">
      <c r="A60" s="9"/>
      <c r="B60" s="13"/>
      <c r="C60" s="13"/>
      <c r="G60" s="5"/>
      <c r="I60" s="7"/>
    </row>
    <row r="61" spans="1:9" ht="13.2">
      <c r="A61" s="9"/>
      <c r="B61" s="13"/>
      <c r="C61" s="13"/>
      <c r="G61" s="5"/>
      <c r="I61" s="7"/>
    </row>
    <row r="62" spans="1:9" ht="13.2">
      <c r="A62" s="9"/>
      <c r="B62" s="13"/>
      <c r="C62" s="13"/>
      <c r="G62" s="5"/>
      <c r="I62" s="7"/>
    </row>
    <row r="63" spans="1:9" ht="13.2">
      <c r="A63" s="9"/>
      <c r="B63" s="13"/>
      <c r="C63" s="13"/>
      <c r="G63" s="5"/>
      <c r="I63" s="7"/>
    </row>
    <row r="64" spans="1:9" ht="13.2">
      <c r="A64" s="9"/>
      <c r="B64" s="13"/>
      <c r="C64" s="13"/>
      <c r="G64" s="5"/>
      <c r="I64" s="7"/>
    </row>
    <row r="65" spans="1:9" ht="13.2">
      <c r="A65" s="9"/>
      <c r="B65" s="13"/>
      <c r="C65" s="13"/>
      <c r="G65" s="5"/>
      <c r="I65" s="7"/>
    </row>
    <row r="66" spans="1:9" ht="13.2">
      <c r="A66" s="9"/>
      <c r="B66" s="13"/>
      <c r="C66" s="13"/>
      <c r="G66" s="5"/>
      <c r="I66" s="7"/>
    </row>
    <row r="67" spans="1:9" ht="13.2">
      <c r="A67" s="9"/>
      <c r="B67" s="13"/>
      <c r="C67" s="13"/>
      <c r="G67" s="5"/>
      <c r="I67" s="7"/>
    </row>
    <row r="68" spans="1:9" ht="13.2">
      <c r="A68" s="9"/>
      <c r="B68" s="13"/>
      <c r="C68" s="13"/>
      <c r="G68" s="5"/>
      <c r="I68" s="7"/>
    </row>
    <row r="69" spans="1:9" ht="13.2">
      <c r="A69" s="9"/>
      <c r="B69" s="13"/>
      <c r="C69" s="13"/>
      <c r="G69" s="5"/>
      <c r="I69" s="7"/>
    </row>
    <row r="70" spans="1:9" ht="13.2">
      <c r="A70" s="9"/>
      <c r="B70" s="13"/>
      <c r="C70" s="13"/>
      <c r="G70" s="5"/>
      <c r="I70" s="7"/>
    </row>
    <row r="71" spans="1:9" ht="13.2">
      <c r="A71" s="9"/>
      <c r="B71" s="13"/>
      <c r="C71" s="13"/>
      <c r="G71" s="5"/>
      <c r="I71" s="7"/>
    </row>
    <row r="72" spans="1:9" ht="13.2">
      <c r="A72" s="9"/>
      <c r="B72" s="13"/>
      <c r="C72" s="13"/>
      <c r="G72" s="5"/>
      <c r="I72" s="7"/>
    </row>
    <row r="73" spans="1:9" ht="13.2">
      <c r="A73" s="9"/>
      <c r="B73" s="13"/>
      <c r="C73" s="13"/>
      <c r="G73" s="5"/>
      <c r="I73" s="7"/>
    </row>
    <row r="74" spans="1:9" ht="13.2">
      <c r="A74" s="9"/>
      <c r="B74" s="13"/>
      <c r="C74" s="13"/>
      <c r="G74" s="5"/>
      <c r="I74" s="7"/>
    </row>
    <row r="75" spans="1:9" ht="13.2">
      <c r="A75" s="9"/>
      <c r="B75" s="13"/>
      <c r="C75" s="13"/>
      <c r="G75" s="5"/>
      <c r="I75" s="7"/>
    </row>
    <row r="76" spans="1:9" ht="13.2">
      <c r="A76" s="9"/>
      <c r="B76" s="13"/>
      <c r="C76" s="13"/>
      <c r="G76" s="5"/>
      <c r="I76" s="7"/>
    </row>
    <row r="77" spans="1:9" ht="13.2">
      <c r="A77" s="9"/>
      <c r="B77" s="13"/>
      <c r="C77" s="13"/>
      <c r="G77" s="5"/>
      <c r="I77" s="7"/>
    </row>
    <row r="78" spans="1:9" ht="13.2">
      <c r="A78" s="9"/>
      <c r="B78" s="13"/>
      <c r="C78" s="13"/>
      <c r="G78" s="5"/>
      <c r="I78" s="7"/>
    </row>
    <row r="79" spans="1:9" ht="13.2">
      <c r="A79" s="9"/>
      <c r="B79" s="13"/>
      <c r="C79" s="13"/>
      <c r="G79" s="5"/>
      <c r="I79" s="7"/>
    </row>
    <row r="80" spans="1:9" ht="13.2">
      <c r="A80" s="9"/>
      <c r="B80" s="13"/>
      <c r="C80" s="13"/>
      <c r="G80" s="5"/>
      <c r="I80" s="7"/>
    </row>
    <row r="81" spans="1:9" ht="13.2">
      <c r="A81" s="9"/>
      <c r="B81" s="13"/>
      <c r="C81" s="13"/>
      <c r="G81" s="5"/>
      <c r="I81" s="7"/>
    </row>
    <row r="82" spans="1:9" ht="13.2">
      <c r="A82" s="9"/>
      <c r="B82" s="13"/>
      <c r="C82" s="13"/>
      <c r="G82" s="5"/>
      <c r="I82" s="7"/>
    </row>
    <row r="83" spans="1:9" ht="13.2">
      <c r="A83" s="9"/>
      <c r="B83" s="13"/>
      <c r="C83" s="13"/>
      <c r="G83" s="5"/>
      <c r="I83" s="7"/>
    </row>
    <row r="84" spans="1:9" ht="13.2">
      <c r="A84" s="9"/>
      <c r="B84" s="13"/>
      <c r="C84" s="13"/>
      <c r="G84" s="5"/>
      <c r="I84" s="7"/>
    </row>
    <row r="85" spans="1:9" ht="13.2">
      <c r="A85" s="9"/>
      <c r="B85" s="13"/>
      <c r="C85" s="13"/>
      <c r="G85" s="5"/>
      <c r="I85" s="7"/>
    </row>
    <row r="86" spans="1:9" ht="13.2">
      <c r="A86" s="9"/>
      <c r="B86" s="13"/>
      <c r="C86" s="13"/>
      <c r="G86" s="5"/>
      <c r="I86" s="7"/>
    </row>
    <row r="87" spans="1:9" ht="13.2">
      <c r="A87" s="9"/>
      <c r="B87" s="13"/>
      <c r="C87" s="13"/>
      <c r="G87" s="5"/>
      <c r="I87" s="7"/>
    </row>
    <row r="88" spans="1:9" ht="13.2">
      <c r="A88" s="9"/>
      <c r="B88" s="13"/>
      <c r="C88" s="13"/>
      <c r="G88" s="5"/>
      <c r="I88" s="7"/>
    </row>
    <row r="89" spans="1:9" ht="13.2">
      <c r="A89" s="9"/>
      <c r="B89" s="13"/>
      <c r="C89" s="13"/>
      <c r="G89" s="5"/>
      <c r="I89" s="7"/>
    </row>
    <row r="90" spans="1:9" ht="13.2">
      <c r="A90" s="9"/>
      <c r="B90" s="13"/>
      <c r="C90" s="13"/>
      <c r="G90" s="5"/>
      <c r="I90" s="7"/>
    </row>
    <row r="91" spans="1:9" ht="13.2">
      <c r="A91" s="9"/>
      <c r="B91" s="13"/>
      <c r="C91" s="13"/>
      <c r="G91" s="5"/>
      <c r="I91" s="7"/>
    </row>
    <row r="92" spans="1:9" ht="13.2">
      <c r="A92" s="9"/>
      <c r="B92" s="13"/>
      <c r="C92" s="13"/>
      <c r="G92" s="5"/>
      <c r="I92" s="7"/>
    </row>
    <row r="93" spans="1:9" ht="13.2">
      <c r="A93" s="9"/>
      <c r="B93" s="13"/>
      <c r="C93" s="13"/>
      <c r="G93" s="5"/>
      <c r="I93" s="7"/>
    </row>
    <row r="94" spans="1:9" ht="13.2">
      <c r="A94" s="9"/>
      <c r="B94" s="13"/>
      <c r="C94" s="13"/>
      <c r="G94" s="5"/>
      <c r="I94" s="7"/>
    </row>
    <row r="95" spans="1:9" ht="13.2">
      <c r="A95" s="9"/>
      <c r="B95" s="13"/>
      <c r="C95" s="13"/>
      <c r="G95" s="5"/>
      <c r="I95" s="7"/>
    </row>
    <row r="96" spans="1:9" ht="13.2">
      <c r="A96" s="9"/>
      <c r="B96" s="13"/>
      <c r="C96" s="13"/>
      <c r="G96" s="5"/>
      <c r="I96" s="7"/>
    </row>
    <row r="97" spans="1:9" ht="13.2">
      <c r="A97" s="9"/>
      <c r="B97" s="13"/>
      <c r="C97" s="13"/>
      <c r="G97" s="5"/>
      <c r="I97" s="7"/>
    </row>
    <row r="98" spans="1:9" ht="13.2">
      <c r="A98" s="9"/>
      <c r="B98" s="13"/>
      <c r="C98" s="13"/>
      <c r="G98" s="5"/>
      <c r="I98" s="7"/>
    </row>
    <row r="99" spans="1:9" ht="13.2">
      <c r="A99" s="9"/>
      <c r="B99" s="13"/>
      <c r="C99" s="13"/>
      <c r="G99" s="5"/>
      <c r="I99" s="7"/>
    </row>
    <row r="100" spans="1:9" ht="13.2">
      <c r="A100" s="9"/>
      <c r="B100" s="13"/>
      <c r="C100" s="13"/>
      <c r="G100" s="5"/>
      <c r="I100" s="7"/>
    </row>
    <row r="101" spans="1:9" ht="13.2">
      <c r="A101" s="9"/>
      <c r="B101" s="13"/>
      <c r="C101" s="13"/>
      <c r="G101" s="5"/>
      <c r="I101" s="7"/>
    </row>
    <row r="102" spans="1:9" ht="13.2">
      <c r="A102" s="9"/>
      <c r="B102" s="13"/>
      <c r="C102" s="13"/>
      <c r="G102" s="5"/>
      <c r="I102" s="7"/>
    </row>
    <row r="103" spans="1:9" ht="13.2">
      <c r="A103" s="9"/>
      <c r="B103" s="13"/>
      <c r="C103" s="13"/>
      <c r="G103" s="5"/>
      <c r="I103" s="7"/>
    </row>
    <row r="104" spans="1:9" ht="13.2">
      <c r="A104" s="9"/>
      <c r="B104" s="13"/>
      <c r="C104" s="13"/>
      <c r="G104" s="5"/>
      <c r="I104" s="7"/>
    </row>
    <row r="105" spans="1:9" ht="13.2">
      <c r="A105" s="9"/>
      <c r="B105" s="13"/>
      <c r="C105" s="13"/>
      <c r="G105" s="5"/>
      <c r="I105" s="7"/>
    </row>
    <row r="106" spans="1:9" ht="13.2">
      <c r="A106" s="9"/>
      <c r="B106" s="13"/>
      <c r="C106" s="13"/>
      <c r="G106" s="5"/>
      <c r="I106" s="7"/>
    </row>
    <row r="107" spans="1:9" ht="13.2">
      <c r="A107" s="9"/>
      <c r="B107" s="13"/>
      <c r="C107" s="13"/>
      <c r="G107" s="5"/>
      <c r="I107" s="7"/>
    </row>
    <row r="108" spans="1:9" ht="13.2">
      <c r="A108" s="9"/>
      <c r="B108" s="13"/>
      <c r="C108" s="13"/>
      <c r="G108" s="5"/>
      <c r="I108" s="7"/>
    </row>
    <row r="109" spans="1:9" ht="13.2">
      <c r="A109" s="9"/>
      <c r="B109" s="13"/>
      <c r="C109" s="13"/>
      <c r="G109" s="5"/>
      <c r="I109" s="7"/>
    </row>
    <row r="110" spans="1:9" ht="13.2">
      <c r="A110" s="9"/>
      <c r="B110" s="13"/>
      <c r="C110" s="13"/>
      <c r="G110" s="5"/>
      <c r="I110" s="7"/>
    </row>
    <row r="111" spans="1:9" ht="13.2">
      <c r="A111" s="9"/>
      <c r="B111" s="13"/>
      <c r="C111" s="13"/>
      <c r="G111" s="5"/>
      <c r="I111" s="7"/>
    </row>
    <row r="112" spans="1:9" ht="13.2">
      <c r="A112" s="9"/>
      <c r="B112" s="13"/>
      <c r="C112" s="13"/>
      <c r="G112" s="5"/>
      <c r="I112" s="7"/>
    </row>
    <row r="113" spans="1:9" ht="13.2">
      <c r="A113" s="9"/>
      <c r="B113" s="13"/>
      <c r="C113" s="13"/>
      <c r="G113" s="5"/>
      <c r="I113" s="7"/>
    </row>
    <row r="114" spans="1:9" ht="13.2">
      <c r="A114" s="9"/>
      <c r="B114" s="13"/>
      <c r="C114" s="13"/>
      <c r="G114" s="5"/>
      <c r="I114" s="7"/>
    </row>
    <row r="115" spans="1:9" ht="13.2">
      <c r="A115" s="9"/>
      <c r="B115" s="13"/>
      <c r="C115" s="13"/>
      <c r="G115" s="5"/>
      <c r="I115" s="7"/>
    </row>
    <row r="116" spans="1:9" ht="13.2">
      <c r="A116" s="9"/>
      <c r="B116" s="13"/>
      <c r="C116" s="13"/>
      <c r="G116" s="5"/>
      <c r="I116" s="7"/>
    </row>
    <row r="117" spans="1:9" ht="13.2">
      <c r="A117" s="9"/>
      <c r="B117" s="13"/>
      <c r="C117" s="13"/>
      <c r="G117" s="5"/>
      <c r="I117" s="7"/>
    </row>
    <row r="118" spans="1:9" ht="13.2">
      <c r="A118" s="9"/>
      <c r="B118" s="13"/>
      <c r="C118" s="13"/>
      <c r="G118" s="5"/>
      <c r="I118" s="7"/>
    </row>
    <row r="119" spans="1:9" ht="13.2">
      <c r="A119" s="9"/>
      <c r="B119" s="13"/>
      <c r="C119" s="13"/>
      <c r="G119" s="5"/>
      <c r="I119" s="7"/>
    </row>
    <row r="120" spans="1:9" ht="13.2">
      <c r="A120" s="9"/>
      <c r="B120" s="13"/>
      <c r="C120" s="13"/>
      <c r="G120" s="5"/>
      <c r="I120" s="7"/>
    </row>
    <row r="121" spans="1:9" ht="13.2">
      <c r="A121" s="9"/>
      <c r="B121" s="13"/>
      <c r="C121" s="13"/>
      <c r="G121" s="5"/>
      <c r="I121" s="7"/>
    </row>
    <row r="122" spans="1:9" ht="13.2">
      <c r="A122" s="9"/>
      <c r="B122" s="13"/>
      <c r="C122" s="13"/>
      <c r="G122" s="5"/>
      <c r="I122" s="7"/>
    </row>
    <row r="123" spans="1:9" ht="13.2">
      <c r="A123" s="9"/>
      <c r="B123" s="13"/>
      <c r="C123" s="13"/>
      <c r="G123" s="5"/>
      <c r="I123" s="7"/>
    </row>
    <row r="124" spans="1:9" ht="13.2">
      <c r="A124" s="9"/>
      <c r="B124" s="13"/>
      <c r="C124" s="13"/>
      <c r="G124" s="5"/>
      <c r="I124" s="7"/>
    </row>
    <row r="125" spans="1:9" ht="13.2">
      <c r="A125" s="9"/>
      <c r="B125" s="13"/>
      <c r="C125" s="13"/>
      <c r="G125" s="5"/>
      <c r="I125" s="7"/>
    </row>
    <row r="126" spans="1:9" ht="13.2">
      <c r="A126" s="9"/>
      <c r="B126" s="13"/>
      <c r="C126" s="13"/>
      <c r="G126" s="5"/>
      <c r="I126" s="7"/>
    </row>
    <row r="127" spans="1:9" ht="13.2">
      <c r="A127" s="9"/>
      <c r="B127" s="13"/>
      <c r="C127" s="13"/>
      <c r="G127" s="5"/>
      <c r="I127" s="7"/>
    </row>
    <row r="128" spans="1:9" ht="13.2">
      <c r="A128" s="9"/>
      <c r="B128" s="13"/>
      <c r="C128" s="13"/>
      <c r="G128" s="5"/>
      <c r="I128" s="7"/>
    </row>
    <row r="129" spans="1:9" ht="13.2">
      <c r="A129" s="9"/>
      <c r="B129" s="13"/>
      <c r="C129" s="13"/>
      <c r="G129" s="5"/>
      <c r="I129" s="7"/>
    </row>
    <row r="130" spans="1:9" ht="13.2">
      <c r="A130" s="9"/>
      <c r="B130" s="13"/>
      <c r="C130" s="13"/>
      <c r="G130" s="5"/>
      <c r="I130" s="7"/>
    </row>
    <row r="131" spans="1:9" ht="13.2">
      <c r="A131" s="9"/>
      <c r="B131" s="13"/>
      <c r="C131" s="13"/>
      <c r="G131" s="5"/>
      <c r="I131" s="7"/>
    </row>
    <row r="132" spans="1:9" ht="13.2">
      <c r="A132" s="9"/>
      <c r="B132" s="13"/>
      <c r="C132" s="13"/>
      <c r="G132" s="5"/>
      <c r="I132" s="7"/>
    </row>
    <row r="133" spans="1:9" ht="13.2">
      <c r="A133" s="9"/>
      <c r="B133" s="13"/>
      <c r="C133" s="13"/>
      <c r="G133" s="5"/>
      <c r="I133" s="7"/>
    </row>
    <row r="134" spans="1:9" ht="13.2">
      <c r="A134" s="9"/>
      <c r="B134" s="13"/>
      <c r="C134" s="13"/>
      <c r="G134" s="5"/>
      <c r="I134" s="7"/>
    </row>
    <row r="135" spans="1:9" ht="13.2">
      <c r="A135" s="9"/>
      <c r="B135" s="13"/>
      <c r="C135" s="13"/>
      <c r="G135" s="5"/>
      <c r="I135" s="7"/>
    </row>
    <row r="136" spans="1:9" ht="13.2">
      <c r="A136" s="9"/>
      <c r="B136" s="13"/>
      <c r="C136" s="13"/>
      <c r="G136" s="5"/>
      <c r="I136" s="7"/>
    </row>
    <row r="137" spans="1:9" ht="13.2">
      <c r="A137" s="9"/>
      <c r="B137" s="13"/>
      <c r="C137" s="13"/>
      <c r="G137" s="5"/>
      <c r="I137" s="7"/>
    </row>
    <row r="138" spans="1:9" ht="13.2">
      <c r="A138" s="9"/>
      <c r="B138" s="13"/>
      <c r="C138" s="13"/>
      <c r="G138" s="5"/>
      <c r="I138" s="7"/>
    </row>
    <row r="139" spans="1:9" ht="13.2">
      <c r="A139" s="9"/>
      <c r="B139" s="13"/>
      <c r="C139" s="13"/>
      <c r="G139" s="5"/>
      <c r="I139" s="7"/>
    </row>
    <row r="140" spans="1:9" ht="13.2">
      <c r="A140" s="9"/>
      <c r="B140" s="13"/>
      <c r="C140" s="13"/>
      <c r="G140" s="5"/>
      <c r="I140" s="7"/>
    </row>
    <row r="141" spans="1:9" ht="13.2">
      <c r="A141" s="9"/>
      <c r="B141" s="13"/>
      <c r="C141" s="13"/>
      <c r="G141" s="5"/>
      <c r="I141" s="7"/>
    </row>
    <row r="142" spans="1:9" ht="13.2">
      <c r="A142" s="9"/>
      <c r="B142" s="13"/>
      <c r="C142" s="13"/>
      <c r="G142" s="5"/>
      <c r="I142" s="7"/>
    </row>
    <row r="143" spans="1:9" ht="13.2">
      <c r="A143" s="9"/>
      <c r="B143" s="13"/>
      <c r="C143" s="13"/>
      <c r="G143" s="5"/>
      <c r="I143" s="7"/>
    </row>
    <row r="144" spans="1:9" ht="13.2">
      <c r="A144" s="9"/>
      <c r="B144" s="13"/>
      <c r="C144" s="13"/>
      <c r="G144" s="5"/>
      <c r="I144" s="7"/>
    </row>
    <row r="145" spans="1:9" ht="13.2">
      <c r="A145" s="9"/>
      <c r="B145" s="13"/>
      <c r="C145" s="13"/>
      <c r="G145" s="5"/>
      <c r="I145" s="7"/>
    </row>
    <row r="146" spans="1:9" ht="13.2">
      <c r="A146" s="9"/>
      <c r="B146" s="13"/>
      <c r="C146" s="13"/>
      <c r="G146" s="5"/>
      <c r="I146" s="7"/>
    </row>
    <row r="147" spans="1:9" ht="13.2">
      <c r="A147" s="9"/>
      <c r="B147" s="13"/>
      <c r="C147" s="13"/>
      <c r="G147" s="5"/>
      <c r="I147" s="7"/>
    </row>
    <row r="148" spans="1:9" ht="13.2">
      <c r="A148" s="9"/>
      <c r="B148" s="13"/>
      <c r="C148" s="13"/>
      <c r="G148" s="5"/>
      <c r="I148" s="7"/>
    </row>
    <row r="149" spans="1:9" ht="13.2">
      <c r="A149" s="9"/>
      <c r="B149" s="13"/>
      <c r="C149" s="13"/>
      <c r="G149" s="5"/>
      <c r="I149" s="7"/>
    </row>
    <row r="150" spans="1:9" ht="13.2">
      <c r="A150" s="9"/>
      <c r="B150" s="13"/>
      <c r="C150" s="13"/>
      <c r="G150" s="5"/>
      <c r="I150" s="7"/>
    </row>
    <row r="151" spans="1:9" ht="13.2">
      <c r="A151" s="9"/>
      <c r="B151" s="13"/>
      <c r="C151" s="13"/>
      <c r="G151" s="5"/>
      <c r="I151" s="7"/>
    </row>
    <row r="152" spans="1:9" ht="13.2">
      <c r="A152" s="9"/>
      <c r="B152" s="13"/>
      <c r="C152" s="13"/>
      <c r="G152" s="5"/>
      <c r="I152" s="7"/>
    </row>
    <row r="153" spans="1:9" ht="13.2">
      <c r="A153" s="9"/>
      <c r="B153" s="13"/>
      <c r="C153" s="13"/>
      <c r="G153" s="5"/>
      <c r="I153" s="7"/>
    </row>
    <row r="154" spans="1:9" ht="13.2">
      <c r="A154" s="9"/>
      <c r="B154" s="13"/>
      <c r="C154" s="13"/>
      <c r="G154" s="5"/>
      <c r="I154" s="7"/>
    </row>
    <row r="155" spans="1:9" ht="13.2">
      <c r="A155" s="9"/>
      <c r="B155" s="13"/>
      <c r="C155" s="13"/>
      <c r="G155" s="5"/>
      <c r="I155" s="7"/>
    </row>
    <row r="156" spans="1:9" ht="13.2">
      <c r="A156" s="9"/>
      <c r="B156" s="13"/>
      <c r="C156" s="13"/>
      <c r="G156" s="5"/>
      <c r="I156" s="7"/>
    </row>
    <row r="157" spans="1:9" ht="13.2">
      <c r="A157" s="9"/>
      <c r="B157" s="13"/>
      <c r="C157" s="13"/>
      <c r="G157" s="5"/>
      <c r="I157" s="7"/>
    </row>
    <row r="158" spans="1:9" ht="13.2">
      <c r="A158" s="9"/>
      <c r="B158" s="13"/>
      <c r="C158" s="13"/>
      <c r="G158" s="5"/>
      <c r="I158" s="7"/>
    </row>
    <row r="159" spans="1:9" ht="13.2">
      <c r="A159" s="9"/>
      <c r="B159" s="13"/>
      <c r="C159" s="13"/>
      <c r="G159" s="5"/>
      <c r="I159" s="7"/>
    </row>
    <row r="160" spans="1:9" ht="13.2">
      <c r="A160" s="9"/>
      <c r="B160" s="13"/>
      <c r="C160" s="13"/>
      <c r="G160" s="5"/>
      <c r="I160" s="7"/>
    </row>
    <row r="161" spans="1:9" ht="13.2">
      <c r="A161" s="9"/>
      <c r="B161" s="13"/>
      <c r="C161" s="13"/>
      <c r="G161" s="5"/>
      <c r="I161" s="7"/>
    </row>
    <row r="162" spans="1:9" ht="13.2">
      <c r="A162" s="9"/>
      <c r="B162" s="13"/>
      <c r="C162" s="13"/>
      <c r="G162" s="5"/>
      <c r="I162" s="7"/>
    </row>
    <row r="163" spans="1:9" ht="13.2">
      <c r="A163" s="9"/>
      <c r="B163" s="13"/>
      <c r="C163" s="13"/>
      <c r="G163" s="5"/>
      <c r="I163" s="7"/>
    </row>
    <row r="164" spans="1:9" ht="13.2">
      <c r="A164" s="9"/>
      <c r="B164" s="13"/>
      <c r="C164" s="13"/>
      <c r="G164" s="5"/>
      <c r="I164" s="7"/>
    </row>
    <row r="165" spans="1:9" ht="13.2">
      <c r="A165" s="9"/>
      <c r="B165" s="13"/>
      <c r="C165" s="13"/>
      <c r="G165" s="5"/>
      <c r="I165" s="7"/>
    </row>
    <row r="166" spans="1:9" ht="13.2">
      <c r="A166" s="9"/>
      <c r="B166" s="13"/>
      <c r="C166" s="13"/>
      <c r="G166" s="5"/>
      <c r="I166" s="7"/>
    </row>
    <row r="167" spans="1:9" ht="13.2">
      <c r="A167" s="9"/>
      <c r="B167" s="13"/>
      <c r="C167" s="13"/>
      <c r="G167" s="5"/>
      <c r="I167" s="7"/>
    </row>
    <row r="168" spans="1:9" ht="13.2">
      <c r="A168" s="9"/>
      <c r="B168" s="13"/>
      <c r="C168" s="13"/>
      <c r="G168" s="5"/>
      <c r="I168" s="7"/>
    </row>
    <row r="169" spans="1:9" ht="13.2">
      <c r="A169" s="9"/>
      <c r="B169" s="13"/>
      <c r="C169" s="13"/>
      <c r="G169" s="5"/>
      <c r="I169" s="7"/>
    </row>
    <row r="170" spans="1:9" ht="13.2">
      <c r="A170" s="9"/>
      <c r="B170" s="13"/>
      <c r="C170" s="13"/>
      <c r="G170" s="5"/>
      <c r="I170" s="7"/>
    </row>
    <row r="171" spans="1:9" ht="13.2">
      <c r="A171" s="9"/>
      <c r="B171" s="13"/>
      <c r="C171" s="13"/>
      <c r="G171" s="5"/>
      <c r="I171" s="7"/>
    </row>
    <row r="172" spans="1:9" ht="13.2">
      <c r="A172" s="9"/>
      <c r="B172" s="13"/>
      <c r="C172" s="13"/>
      <c r="G172" s="5"/>
      <c r="I172" s="7"/>
    </row>
    <row r="173" spans="1:9" ht="13.2">
      <c r="A173" s="9"/>
      <c r="B173" s="13"/>
      <c r="C173" s="13"/>
      <c r="G173" s="5"/>
      <c r="I173" s="7"/>
    </row>
    <row r="174" spans="1:9" ht="13.2">
      <c r="A174" s="9"/>
      <c r="B174" s="13"/>
      <c r="C174" s="13"/>
      <c r="G174" s="5"/>
      <c r="I174" s="7"/>
    </row>
    <row r="175" spans="1:9" ht="13.2">
      <c r="A175" s="9"/>
      <c r="B175" s="13"/>
      <c r="C175" s="13"/>
      <c r="G175" s="5"/>
      <c r="I175" s="7"/>
    </row>
    <row r="176" spans="1:9" ht="13.2">
      <c r="A176" s="9"/>
      <c r="B176" s="13"/>
      <c r="C176" s="13"/>
      <c r="G176" s="5"/>
      <c r="I176" s="7"/>
    </row>
    <row r="177" spans="1:9" ht="13.2">
      <c r="A177" s="9"/>
      <c r="B177" s="13"/>
      <c r="C177" s="13"/>
      <c r="G177" s="5"/>
      <c r="I177" s="7"/>
    </row>
    <row r="178" spans="1:9" ht="13.2">
      <c r="A178" s="9"/>
      <c r="B178" s="13"/>
      <c r="C178" s="13"/>
      <c r="G178" s="5"/>
      <c r="I178" s="7"/>
    </row>
    <row r="179" spans="1:9" ht="13.2">
      <c r="A179" s="9"/>
      <c r="B179" s="13"/>
      <c r="C179" s="13"/>
      <c r="G179" s="5"/>
      <c r="I179" s="7"/>
    </row>
    <row r="180" spans="1:9" ht="13.2">
      <c r="A180" s="9"/>
      <c r="B180" s="13"/>
      <c r="C180" s="13"/>
      <c r="G180" s="5"/>
      <c r="I180" s="7"/>
    </row>
    <row r="181" spans="1:9" ht="13.2">
      <c r="A181" s="9"/>
      <c r="B181" s="13"/>
      <c r="C181" s="13"/>
      <c r="G181" s="5"/>
      <c r="I181" s="7"/>
    </row>
    <row r="182" spans="1:9" ht="13.2">
      <c r="A182" s="9"/>
      <c r="B182" s="13"/>
      <c r="C182" s="13"/>
      <c r="G182" s="5"/>
      <c r="I182" s="7"/>
    </row>
    <row r="183" spans="1:9" ht="13.2">
      <c r="A183" s="9"/>
      <c r="B183" s="13"/>
      <c r="C183" s="13"/>
      <c r="G183" s="5"/>
      <c r="I183" s="7"/>
    </row>
    <row r="184" spans="1:9" ht="13.2">
      <c r="A184" s="9"/>
      <c r="B184" s="13"/>
      <c r="C184" s="13"/>
      <c r="G184" s="5"/>
      <c r="I184" s="7"/>
    </row>
    <row r="185" spans="1:9" ht="13.2">
      <c r="A185" s="9"/>
      <c r="B185" s="13"/>
      <c r="C185" s="13"/>
      <c r="G185" s="5"/>
      <c r="I185" s="7"/>
    </row>
    <row r="186" spans="1:9" ht="13.2">
      <c r="A186" s="9"/>
      <c r="B186" s="13"/>
      <c r="C186" s="13"/>
      <c r="G186" s="5"/>
      <c r="I186" s="7"/>
    </row>
    <row r="187" spans="1:9" ht="13.2">
      <c r="A187" s="9"/>
      <c r="B187" s="13"/>
      <c r="C187" s="13"/>
      <c r="G187" s="5"/>
      <c r="I187" s="7"/>
    </row>
    <row r="188" spans="1:9" ht="13.2">
      <c r="A188" s="9"/>
      <c r="B188" s="13"/>
      <c r="C188" s="13"/>
      <c r="G188" s="5"/>
      <c r="I188" s="7"/>
    </row>
    <row r="189" spans="1:9" ht="13.2">
      <c r="A189" s="9"/>
      <c r="B189" s="13"/>
      <c r="C189" s="13"/>
      <c r="G189" s="5"/>
      <c r="I189" s="7"/>
    </row>
    <row r="190" spans="1:9" ht="13.2">
      <c r="A190" s="9"/>
      <c r="B190" s="13"/>
      <c r="C190" s="13"/>
      <c r="G190" s="5"/>
      <c r="I190" s="7"/>
    </row>
    <row r="191" spans="1:9" ht="13.2">
      <c r="A191" s="9"/>
      <c r="B191" s="13"/>
      <c r="C191" s="13"/>
      <c r="G191" s="5"/>
      <c r="I191" s="7"/>
    </row>
    <row r="192" spans="1:9" ht="13.2">
      <c r="A192" s="9"/>
      <c r="B192" s="13"/>
      <c r="C192" s="13"/>
      <c r="G192" s="5"/>
      <c r="I192" s="7"/>
    </row>
    <row r="193" spans="1:9" ht="13.2">
      <c r="A193" s="9"/>
      <c r="B193" s="13"/>
      <c r="C193" s="13"/>
      <c r="G193" s="5"/>
      <c r="I193" s="7"/>
    </row>
    <row r="194" spans="1:9" ht="13.2">
      <c r="A194" s="9"/>
      <c r="B194" s="13"/>
      <c r="C194" s="13"/>
      <c r="G194" s="5"/>
      <c r="I194" s="7"/>
    </row>
    <row r="195" spans="1:9" ht="13.2">
      <c r="A195" s="9"/>
      <c r="B195" s="13"/>
      <c r="C195" s="13"/>
      <c r="G195" s="5"/>
      <c r="I195" s="7"/>
    </row>
    <row r="196" spans="1:9" ht="13.2">
      <c r="A196" s="9"/>
      <c r="B196" s="13"/>
      <c r="C196" s="13"/>
      <c r="G196" s="5"/>
      <c r="I196" s="7"/>
    </row>
    <row r="197" spans="1:9" ht="13.2">
      <c r="A197" s="9"/>
      <c r="B197" s="13"/>
      <c r="C197" s="13"/>
      <c r="G197" s="5"/>
      <c r="I197" s="7"/>
    </row>
    <row r="198" spans="1:9" ht="13.2">
      <c r="A198" s="9"/>
      <c r="B198" s="13"/>
      <c r="C198" s="13"/>
      <c r="G198" s="5"/>
      <c r="I198" s="7"/>
    </row>
    <row r="199" spans="1:9" ht="13.2">
      <c r="A199" s="9"/>
      <c r="B199" s="13"/>
      <c r="C199" s="13"/>
      <c r="G199" s="5"/>
      <c r="I199" s="7"/>
    </row>
    <row r="200" spans="1:9" ht="13.2">
      <c r="A200" s="9"/>
      <c r="B200" s="13"/>
      <c r="C200" s="13"/>
      <c r="G200" s="5"/>
      <c r="I200" s="7"/>
    </row>
    <row r="201" spans="1:9" ht="13.2">
      <c r="A201" s="9"/>
      <c r="B201" s="13"/>
      <c r="C201" s="13"/>
      <c r="G201" s="5"/>
      <c r="I201" s="7"/>
    </row>
    <row r="202" spans="1:9" ht="13.2">
      <c r="A202" s="9"/>
      <c r="B202" s="13"/>
      <c r="C202" s="13"/>
      <c r="G202" s="5"/>
      <c r="I202" s="7"/>
    </row>
    <row r="203" spans="1:9" ht="13.2">
      <c r="A203" s="9"/>
      <c r="B203" s="13"/>
      <c r="C203" s="13"/>
      <c r="G203" s="5"/>
      <c r="I203" s="7"/>
    </row>
    <row r="204" spans="1:9" ht="13.2">
      <c r="A204" s="9"/>
      <c r="B204" s="13"/>
      <c r="C204" s="13"/>
      <c r="G204" s="5"/>
      <c r="I204" s="7"/>
    </row>
    <row r="205" spans="1:9" ht="13.2">
      <c r="A205" s="9"/>
      <c r="B205" s="13"/>
      <c r="C205" s="13"/>
      <c r="G205" s="5"/>
      <c r="I205" s="7"/>
    </row>
    <row r="206" spans="1:9" ht="13.2">
      <c r="A206" s="9"/>
      <c r="B206" s="13"/>
      <c r="C206" s="13"/>
      <c r="G206" s="5"/>
      <c r="I206" s="7"/>
    </row>
    <row r="207" spans="1:9" ht="13.2">
      <c r="A207" s="9"/>
      <c r="B207" s="13"/>
      <c r="C207" s="13"/>
      <c r="G207" s="5"/>
      <c r="I207" s="7"/>
    </row>
    <row r="208" spans="1:9" ht="13.2">
      <c r="A208" s="9"/>
      <c r="B208" s="13"/>
      <c r="C208" s="13"/>
      <c r="G208" s="5"/>
      <c r="I208" s="7"/>
    </row>
    <row r="209" spans="1:9" ht="13.2">
      <c r="A209" s="9"/>
      <c r="B209" s="13"/>
      <c r="C209" s="13"/>
      <c r="G209" s="5"/>
      <c r="I209" s="7"/>
    </row>
    <row r="210" spans="1:9" ht="13.2">
      <c r="A210" s="9"/>
      <c r="B210" s="13"/>
      <c r="C210" s="13"/>
      <c r="G210" s="5"/>
      <c r="I210" s="7"/>
    </row>
    <row r="211" spans="1:9" ht="13.2">
      <c r="A211" s="9"/>
      <c r="B211" s="13"/>
      <c r="C211" s="13"/>
      <c r="G211" s="5"/>
      <c r="I211" s="7"/>
    </row>
    <row r="212" spans="1:9" ht="13.2">
      <c r="A212" s="9"/>
      <c r="B212" s="13"/>
      <c r="C212" s="13"/>
      <c r="G212" s="5"/>
      <c r="I212" s="7"/>
    </row>
    <row r="213" spans="1:9" ht="13.2">
      <c r="A213" s="9"/>
      <c r="B213" s="13"/>
      <c r="C213" s="13"/>
      <c r="G213" s="5"/>
      <c r="I213" s="7"/>
    </row>
    <row r="214" spans="1:9" ht="13.2">
      <c r="A214" s="9"/>
      <c r="B214" s="13"/>
      <c r="C214" s="13"/>
      <c r="G214" s="5"/>
      <c r="I214" s="7"/>
    </row>
    <row r="215" spans="1:9" ht="13.2">
      <c r="A215" s="9"/>
      <c r="B215" s="13"/>
      <c r="C215" s="13"/>
      <c r="G215" s="5"/>
      <c r="I215" s="7"/>
    </row>
    <row r="216" spans="1:9" ht="13.2">
      <c r="A216" s="9"/>
      <c r="B216" s="13"/>
      <c r="C216" s="13"/>
      <c r="G216" s="5"/>
      <c r="I216" s="7"/>
    </row>
    <row r="217" spans="1:9" ht="13.2">
      <c r="A217" s="9"/>
      <c r="B217" s="13"/>
      <c r="C217" s="13"/>
      <c r="G217" s="5"/>
      <c r="I217" s="7"/>
    </row>
    <row r="218" spans="1:9" ht="13.2">
      <c r="A218" s="9"/>
      <c r="B218" s="13"/>
      <c r="C218" s="13"/>
      <c r="G218" s="5"/>
      <c r="I218" s="7"/>
    </row>
    <row r="219" spans="1:9" ht="13.2">
      <c r="A219" s="9"/>
      <c r="B219" s="13"/>
      <c r="C219" s="13"/>
      <c r="G219" s="5"/>
      <c r="I219" s="7"/>
    </row>
    <row r="220" spans="1:9" ht="13.2">
      <c r="A220" s="9"/>
      <c r="B220" s="13"/>
      <c r="C220" s="13"/>
      <c r="G220" s="5"/>
      <c r="I220" s="7"/>
    </row>
    <row r="221" spans="1:9" ht="13.2">
      <c r="A221" s="9"/>
      <c r="B221" s="13"/>
      <c r="C221" s="13"/>
      <c r="G221" s="5"/>
      <c r="I221" s="7"/>
    </row>
    <row r="222" spans="1:9" ht="13.2">
      <c r="A222" s="9"/>
      <c r="B222" s="13"/>
      <c r="C222" s="13"/>
      <c r="G222" s="5"/>
      <c r="I222" s="7"/>
    </row>
    <row r="223" spans="1:9" ht="13.2">
      <c r="A223" s="9"/>
      <c r="B223" s="13"/>
      <c r="C223" s="13"/>
      <c r="G223" s="5"/>
      <c r="I223" s="7"/>
    </row>
    <row r="224" spans="1:9" ht="13.2">
      <c r="A224" s="9"/>
      <c r="B224" s="13"/>
      <c r="C224" s="13"/>
      <c r="G224" s="5"/>
      <c r="I224" s="7"/>
    </row>
    <row r="225" spans="1:9" ht="13.2">
      <c r="A225" s="9"/>
      <c r="B225" s="13"/>
      <c r="C225" s="13"/>
      <c r="G225" s="5"/>
      <c r="I225" s="7"/>
    </row>
    <row r="226" spans="1:9" ht="13.2">
      <c r="A226" s="9"/>
      <c r="B226" s="13"/>
      <c r="C226" s="13"/>
      <c r="G226" s="5"/>
      <c r="I226" s="7"/>
    </row>
    <row r="227" spans="1:9" ht="13.2">
      <c r="A227" s="9"/>
      <c r="B227" s="13"/>
      <c r="C227" s="13"/>
      <c r="G227" s="5"/>
      <c r="I227" s="7"/>
    </row>
    <row r="228" spans="1:9" ht="13.2">
      <c r="A228" s="9"/>
      <c r="B228" s="13"/>
      <c r="C228" s="13"/>
      <c r="G228" s="5"/>
      <c r="I228" s="7"/>
    </row>
    <row r="229" spans="1:9" ht="13.2">
      <c r="A229" s="9"/>
      <c r="B229" s="13"/>
      <c r="C229" s="13"/>
      <c r="G229" s="5"/>
      <c r="I229" s="7"/>
    </row>
    <row r="230" spans="1:9" ht="13.2">
      <c r="A230" s="9"/>
      <c r="B230" s="13"/>
      <c r="C230" s="13"/>
      <c r="G230" s="5"/>
      <c r="I230" s="7"/>
    </row>
    <row r="231" spans="1:9" ht="13.2">
      <c r="A231" s="9"/>
      <c r="B231" s="13"/>
      <c r="C231" s="13"/>
      <c r="G231" s="5"/>
      <c r="I231" s="7"/>
    </row>
    <row r="232" spans="1:9" ht="13.2">
      <c r="A232" s="9"/>
      <c r="B232" s="13"/>
      <c r="C232" s="13"/>
      <c r="G232" s="5"/>
      <c r="I232" s="7"/>
    </row>
    <row r="233" spans="1:9" ht="13.2">
      <c r="A233" s="9"/>
      <c r="B233" s="13"/>
      <c r="C233" s="13"/>
      <c r="G233" s="5"/>
      <c r="I233" s="7"/>
    </row>
    <row r="234" spans="1:9" ht="13.2">
      <c r="A234" s="9"/>
      <c r="B234" s="13"/>
      <c r="C234" s="13"/>
      <c r="G234" s="5"/>
      <c r="I234" s="7"/>
    </row>
    <row r="235" spans="1:9" ht="13.2">
      <c r="A235" s="9"/>
      <c r="B235" s="13"/>
      <c r="C235" s="13"/>
      <c r="G235" s="5"/>
      <c r="I235" s="7"/>
    </row>
    <row r="236" spans="1:9" ht="13.2">
      <c r="A236" s="9"/>
      <c r="B236" s="13"/>
      <c r="C236" s="13"/>
      <c r="G236" s="5"/>
      <c r="I236" s="7"/>
    </row>
    <row r="237" spans="1:9" ht="13.2">
      <c r="A237" s="9"/>
      <c r="B237" s="13"/>
      <c r="C237" s="13"/>
      <c r="G237" s="5"/>
      <c r="I237" s="7"/>
    </row>
    <row r="238" spans="1:9" ht="13.2">
      <c r="A238" s="9"/>
      <c r="B238" s="13"/>
      <c r="C238" s="13"/>
      <c r="G238" s="5"/>
      <c r="I238" s="7"/>
    </row>
    <row r="239" spans="1:9" ht="13.2">
      <c r="A239" s="9"/>
      <c r="B239" s="13"/>
      <c r="C239" s="13"/>
      <c r="G239" s="5"/>
      <c r="I239" s="7"/>
    </row>
    <row r="240" spans="1:9" ht="13.2">
      <c r="A240" s="9"/>
      <c r="B240" s="13"/>
      <c r="C240" s="13"/>
      <c r="G240" s="5"/>
      <c r="I240" s="7"/>
    </row>
    <row r="241" spans="1:9" ht="13.2">
      <c r="A241" s="9"/>
      <c r="B241" s="13"/>
      <c r="C241" s="13"/>
      <c r="G241" s="5"/>
      <c r="I241" s="7"/>
    </row>
    <row r="242" spans="1:9" ht="13.2">
      <c r="A242" s="9"/>
      <c r="B242" s="13"/>
      <c r="C242" s="13"/>
      <c r="G242" s="5"/>
      <c r="I242" s="7"/>
    </row>
    <row r="243" spans="1:9" ht="13.2">
      <c r="A243" s="9"/>
      <c r="B243" s="13"/>
      <c r="C243" s="13"/>
      <c r="G243" s="5"/>
      <c r="I243" s="7"/>
    </row>
    <row r="244" spans="1:9" ht="13.2">
      <c r="A244" s="9"/>
      <c r="B244" s="13"/>
      <c r="C244" s="13"/>
      <c r="G244" s="5"/>
      <c r="I244" s="7"/>
    </row>
    <row r="245" spans="1:9" ht="13.2">
      <c r="A245" s="9"/>
      <c r="B245" s="13"/>
      <c r="C245" s="13"/>
      <c r="G245" s="5"/>
      <c r="I245" s="7"/>
    </row>
    <row r="246" spans="1:9" ht="13.2">
      <c r="A246" s="9"/>
      <c r="B246" s="13"/>
      <c r="C246" s="13"/>
      <c r="G246" s="5"/>
      <c r="I246" s="7"/>
    </row>
    <row r="247" spans="1:9" ht="13.2">
      <c r="A247" s="9"/>
      <c r="B247" s="13"/>
      <c r="C247" s="13"/>
      <c r="G247" s="5"/>
      <c r="I247" s="7"/>
    </row>
    <row r="248" spans="1:9" ht="13.2">
      <c r="A248" s="9"/>
      <c r="B248" s="13"/>
      <c r="C248" s="13"/>
      <c r="G248" s="5"/>
      <c r="I248" s="7"/>
    </row>
    <row r="249" spans="1:9" ht="13.2">
      <c r="A249" s="9"/>
      <c r="B249" s="13"/>
      <c r="C249" s="13"/>
      <c r="G249" s="5"/>
      <c r="I249" s="7"/>
    </row>
    <row r="250" spans="1:9" ht="13.2">
      <c r="A250" s="9"/>
      <c r="B250" s="13"/>
      <c r="C250" s="13"/>
      <c r="G250" s="5"/>
      <c r="I250" s="7"/>
    </row>
    <row r="251" spans="1:9" ht="13.2">
      <c r="A251" s="9"/>
      <c r="B251" s="13"/>
      <c r="C251" s="13"/>
      <c r="G251" s="5"/>
      <c r="I251" s="7"/>
    </row>
    <row r="252" spans="1:9" ht="13.2">
      <c r="A252" s="9"/>
      <c r="B252" s="13"/>
      <c r="C252" s="13"/>
      <c r="G252" s="5"/>
      <c r="I252" s="7"/>
    </row>
    <row r="253" spans="1:9" ht="13.2">
      <c r="A253" s="9"/>
      <c r="B253" s="13"/>
      <c r="C253" s="13"/>
      <c r="G253" s="5"/>
      <c r="I253" s="7"/>
    </row>
    <row r="254" spans="1:9" ht="13.2">
      <c r="A254" s="9"/>
      <c r="B254" s="13"/>
      <c r="C254" s="13"/>
      <c r="G254" s="5"/>
      <c r="I254" s="7"/>
    </row>
    <row r="255" spans="1:9" ht="13.2">
      <c r="A255" s="9"/>
      <c r="B255" s="13"/>
      <c r="C255" s="13"/>
      <c r="G255" s="5"/>
      <c r="I255" s="7"/>
    </row>
    <row r="256" spans="1:9" ht="13.2">
      <c r="A256" s="9"/>
      <c r="B256" s="13"/>
      <c r="C256" s="13"/>
      <c r="G256" s="5"/>
      <c r="I256" s="7"/>
    </row>
    <row r="257" spans="7:9" ht="13.2">
      <c r="G257" s="5"/>
      <c r="I257" s="7"/>
    </row>
    <row r="258" spans="7:9" ht="13.2">
      <c r="G258" s="5"/>
      <c r="I258" s="7"/>
    </row>
    <row r="259" spans="7:9" ht="13.2">
      <c r="G259" s="5"/>
      <c r="I259" s="7"/>
    </row>
    <row r="260" spans="7:9" ht="13.2">
      <c r="G260" s="5"/>
      <c r="I260" s="7"/>
    </row>
    <row r="261" spans="7:9" ht="13.2">
      <c r="G261" s="5"/>
      <c r="I261" s="7"/>
    </row>
    <row r="262" spans="7:9" ht="13.2">
      <c r="G262" s="5"/>
      <c r="I262" s="7"/>
    </row>
    <row r="263" spans="7:9" ht="13.2">
      <c r="G263" s="5"/>
      <c r="I263" s="7"/>
    </row>
    <row r="264" spans="7:9" ht="13.2">
      <c r="G264" s="5"/>
      <c r="I264" s="7"/>
    </row>
    <row r="265" spans="7:9" ht="13.2">
      <c r="G265" s="5"/>
      <c r="I265" s="7"/>
    </row>
    <row r="266" spans="7:9" ht="13.2">
      <c r="G266" s="5"/>
      <c r="I266" s="7"/>
    </row>
    <row r="267" spans="7:9" ht="13.2">
      <c r="G267" s="5"/>
      <c r="I267" s="7"/>
    </row>
    <row r="268" spans="7:9" ht="13.2">
      <c r="G268" s="5"/>
      <c r="I268" s="7"/>
    </row>
    <row r="269" spans="7:9" ht="13.2">
      <c r="G269" s="5"/>
      <c r="I269" s="7"/>
    </row>
    <row r="270" spans="7:9" ht="13.2">
      <c r="G270" s="5"/>
      <c r="I270" s="7"/>
    </row>
    <row r="271" spans="7:9" ht="13.2">
      <c r="G271" s="5"/>
      <c r="I271" s="7"/>
    </row>
    <row r="272" spans="7:9" ht="13.2">
      <c r="G272" s="5"/>
      <c r="I272" s="7"/>
    </row>
    <row r="273" spans="7:9" ht="13.2">
      <c r="G273" s="5"/>
      <c r="I273" s="7"/>
    </row>
    <row r="274" spans="7:9" ht="13.2">
      <c r="G274" s="5"/>
      <c r="I274" s="7"/>
    </row>
    <row r="275" spans="7:9" ht="13.2">
      <c r="G275" s="5"/>
      <c r="I275" s="7"/>
    </row>
    <row r="276" spans="7:9" ht="13.2">
      <c r="G276" s="5"/>
      <c r="I276" s="7"/>
    </row>
    <row r="277" spans="7:9" ht="13.2">
      <c r="G277" s="5"/>
      <c r="I277" s="7"/>
    </row>
    <row r="278" spans="7:9" ht="13.2">
      <c r="G278" s="5"/>
      <c r="I278" s="7"/>
    </row>
    <row r="279" spans="7:9" ht="13.2">
      <c r="G279" s="5"/>
      <c r="I279" s="7"/>
    </row>
    <row r="280" spans="7:9" ht="13.2">
      <c r="G280" s="5"/>
      <c r="I280" s="7"/>
    </row>
    <row r="281" spans="7:9" ht="13.2">
      <c r="G281" s="5"/>
      <c r="I281" s="7"/>
    </row>
    <row r="282" spans="7:9" ht="13.2">
      <c r="G282" s="5"/>
      <c r="I282" s="7"/>
    </row>
    <row r="283" spans="7:9" ht="13.2">
      <c r="G283" s="5"/>
      <c r="I283" s="7"/>
    </row>
    <row r="284" spans="7:9" ht="13.2">
      <c r="G284" s="5"/>
      <c r="I284" s="7"/>
    </row>
    <row r="285" spans="7:9" ht="13.2">
      <c r="G285" s="5"/>
      <c r="I285" s="7"/>
    </row>
    <row r="286" spans="7:9" ht="13.2">
      <c r="G286" s="5"/>
      <c r="I286" s="7"/>
    </row>
    <row r="287" spans="7:9" ht="13.2">
      <c r="G287" s="5"/>
      <c r="I287" s="7"/>
    </row>
    <row r="288" spans="7:9" ht="13.2">
      <c r="G288" s="5"/>
      <c r="I288" s="7"/>
    </row>
    <row r="289" spans="7:9" ht="13.2">
      <c r="G289" s="5"/>
      <c r="I289" s="7"/>
    </row>
    <row r="290" spans="7:9" ht="13.2">
      <c r="G290" s="5"/>
      <c r="I290" s="7"/>
    </row>
    <row r="291" spans="7:9" ht="13.2">
      <c r="G291" s="5"/>
      <c r="I291" s="7"/>
    </row>
    <row r="292" spans="7:9" ht="13.2">
      <c r="G292" s="5"/>
      <c r="I292" s="7"/>
    </row>
    <row r="293" spans="7:9" ht="13.2">
      <c r="G293" s="5"/>
      <c r="I293" s="7"/>
    </row>
    <row r="294" spans="7:9" ht="13.2">
      <c r="G294" s="5"/>
      <c r="I294" s="7"/>
    </row>
    <row r="295" spans="7:9" ht="13.2">
      <c r="G295" s="5"/>
      <c r="I295" s="7"/>
    </row>
    <row r="296" spans="7:9" ht="13.2">
      <c r="G296" s="5"/>
      <c r="I296" s="7"/>
    </row>
    <row r="297" spans="7:9" ht="13.2">
      <c r="G297" s="5"/>
      <c r="I297" s="7"/>
    </row>
    <row r="298" spans="7:9" ht="13.2">
      <c r="G298" s="5"/>
      <c r="I298" s="7"/>
    </row>
    <row r="299" spans="7:9" ht="13.2">
      <c r="G299" s="5"/>
      <c r="I299" s="7"/>
    </row>
    <row r="300" spans="7:9" ht="13.2">
      <c r="G300" s="5"/>
      <c r="I300" s="7"/>
    </row>
    <row r="301" spans="7:9" ht="13.2">
      <c r="G301" s="5"/>
      <c r="I301" s="7"/>
    </row>
    <row r="302" spans="7:9" ht="13.2">
      <c r="G302" s="5"/>
      <c r="I302" s="7"/>
    </row>
    <row r="303" spans="7:9" ht="13.2">
      <c r="G303" s="5"/>
      <c r="I303" s="7"/>
    </row>
    <row r="304" spans="7:9" ht="13.2">
      <c r="G304" s="5"/>
      <c r="I304" s="7"/>
    </row>
    <row r="305" spans="7:9" ht="13.2">
      <c r="G305" s="5"/>
      <c r="I305" s="7"/>
    </row>
    <row r="306" spans="7:9" ht="13.2">
      <c r="G306" s="5"/>
      <c r="I306" s="7"/>
    </row>
    <row r="307" spans="7:9" ht="13.2">
      <c r="G307" s="5"/>
      <c r="I307" s="7"/>
    </row>
    <row r="308" spans="7:9" ht="13.2">
      <c r="G308" s="5"/>
      <c r="I308" s="7"/>
    </row>
    <row r="309" spans="7:9" ht="13.2">
      <c r="G309" s="5"/>
      <c r="I309" s="7"/>
    </row>
    <row r="310" spans="7:9" ht="13.2">
      <c r="G310" s="5"/>
      <c r="I310" s="7"/>
    </row>
    <row r="311" spans="7:9" ht="13.2">
      <c r="G311" s="5"/>
      <c r="I311" s="7"/>
    </row>
    <row r="312" spans="7:9" ht="13.2">
      <c r="G312" s="5"/>
      <c r="I312" s="7"/>
    </row>
    <row r="313" spans="7:9" ht="13.2">
      <c r="G313" s="5"/>
      <c r="I313" s="7"/>
    </row>
    <row r="314" spans="7:9" ht="13.2">
      <c r="G314" s="5"/>
      <c r="I314" s="7"/>
    </row>
    <row r="315" spans="7:9" ht="13.2">
      <c r="G315" s="5"/>
      <c r="I315" s="7"/>
    </row>
    <row r="316" spans="7:9" ht="13.2">
      <c r="G316" s="5"/>
      <c r="I316" s="7"/>
    </row>
    <row r="317" spans="7:9" ht="13.2">
      <c r="G317" s="5"/>
      <c r="I317" s="7"/>
    </row>
    <row r="318" spans="7:9" ht="13.2">
      <c r="G318" s="5"/>
      <c r="I318" s="7"/>
    </row>
    <row r="319" spans="7:9" ht="13.2">
      <c r="G319" s="5"/>
      <c r="I319" s="7"/>
    </row>
    <row r="320" spans="7:9" ht="13.2">
      <c r="G320" s="5"/>
      <c r="I320" s="7"/>
    </row>
    <row r="321" spans="7:9" ht="13.2">
      <c r="G321" s="5"/>
      <c r="I321" s="7"/>
    </row>
    <row r="322" spans="7:9" ht="13.2">
      <c r="G322" s="5"/>
      <c r="I322" s="7"/>
    </row>
    <row r="323" spans="7:9" ht="13.2">
      <c r="G323" s="5"/>
      <c r="I323" s="7"/>
    </row>
    <row r="324" spans="7:9" ht="13.2">
      <c r="G324" s="5"/>
      <c r="I324" s="7"/>
    </row>
    <row r="325" spans="7:9" ht="13.2">
      <c r="G325" s="5"/>
      <c r="I325" s="7"/>
    </row>
    <row r="326" spans="7:9" ht="13.2">
      <c r="G326" s="5"/>
      <c r="I326" s="7"/>
    </row>
    <row r="327" spans="7:9" ht="13.2">
      <c r="G327" s="5"/>
      <c r="I327" s="7"/>
    </row>
    <row r="328" spans="7:9" ht="13.2">
      <c r="G328" s="5"/>
      <c r="I328" s="7"/>
    </row>
    <row r="329" spans="7:9" ht="13.2">
      <c r="G329" s="5"/>
      <c r="I329" s="7"/>
    </row>
    <row r="330" spans="7:9" ht="13.2">
      <c r="G330" s="5"/>
      <c r="I330" s="7"/>
    </row>
    <row r="331" spans="7:9" ht="13.2">
      <c r="G331" s="5"/>
      <c r="I331" s="7"/>
    </row>
    <row r="332" spans="7:9" ht="13.2">
      <c r="G332" s="5"/>
      <c r="I332" s="7"/>
    </row>
    <row r="333" spans="7:9" ht="13.2">
      <c r="G333" s="5"/>
      <c r="I333" s="7"/>
    </row>
    <row r="334" spans="7:9" ht="13.2">
      <c r="G334" s="5"/>
      <c r="I334" s="7"/>
    </row>
    <row r="335" spans="7:9" ht="13.2">
      <c r="G335" s="5"/>
      <c r="I335" s="7"/>
    </row>
    <row r="336" spans="7:9" ht="13.2">
      <c r="G336" s="5"/>
      <c r="I336" s="7"/>
    </row>
    <row r="337" spans="7:9" ht="13.2">
      <c r="G337" s="5"/>
      <c r="I337" s="7"/>
    </row>
    <row r="338" spans="7:9" ht="13.2">
      <c r="G338" s="5"/>
      <c r="I338" s="7"/>
    </row>
    <row r="339" spans="7:9" ht="13.2">
      <c r="G339" s="5"/>
      <c r="I339" s="7"/>
    </row>
    <row r="340" spans="7:9" ht="13.2">
      <c r="G340" s="5"/>
      <c r="I340" s="7"/>
    </row>
    <row r="341" spans="7:9" ht="13.2">
      <c r="G341" s="5"/>
      <c r="I341" s="7"/>
    </row>
    <row r="342" spans="7:9" ht="13.2">
      <c r="G342" s="5"/>
      <c r="I342" s="7"/>
    </row>
    <row r="343" spans="7:9" ht="13.2">
      <c r="G343" s="5"/>
      <c r="I343" s="7"/>
    </row>
    <row r="344" spans="7:9" ht="13.2">
      <c r="G344" s="5"/>
      <c r="I344" s="7"/>
    </row>
    <row r="345" spans="7:9" ht="13.2">
      <c r="G345" s="5"/>
      <c r="I345" s="7"/>
    </row>
    <row r="346" spans="7:9" ht="13.2">
      <c r="G346" s="5"/>
      <c r="I346" s="7"/>
    </row>
    <row r="347" spans="7:9" ht="13.2">
      <c r="G347" s="5"/>
      <c r="I347" s="7"/>
    </row>
    <row r="348" spans="7:9" ht="13.2">
      <c r="G348" s="5"/>
      <c r="I348" s="7"/>
    </row>
    <row r="349" spans="7:9" ht="13.2">
      <c r="G349" s="5"/>
      <c r="I349" s="7"/>
    </row>
    <row r="350" spans="7:9" ht="13.2">
      <c r="G350" s="5"/>
      <c r="I350" s="7"/>
    </row>
    <row r="351" spans="7:9" ht="13.2">
      <c r="G351" s="5"/>
      <c r="I351" s="7"/>
    </row>
    <row r="352" spans="7:9" ht="13.2">
      <c r="G352" s="5"/>
      <c r="I352" s="7"/>
    </row>
    <row r="353" spans="7:9" ht="13.2">
      <c r="G353" s="5"/>
      <c r="I353" s="7"/>
    </row>
    <row r="354" spans="7:9" ht="13.2">
      <c r="G354" s="5"/>
      <c r="I354" s="7"/>
    </row>
    <row r="355" spans="7:9" ht="13.2">
      <c r="G355" s="5"/>
      <c r="I355" s="7"/>
    </row>
    <row r="356" spans="7:9" ht="13.2">
      <c r="G356" s="5"/>
      <c r="I356" s="7"/>
    </row>
    <row r="357" spans="7:9" ht="13.2">
      <c r="G357" s="5"/>
      <c r="I357" s="7"/>
    </row>
    <row r="358" spans="7:9" ht="13.2">
      <c r="G358" s="5"/>
      <c r="I358" s="7"/>
    </row>
    <row r="359" spans="7:9" ht="13.2">
      <c r="G359" s="5"/>
      <c r="I359" s="7"/>
    </row>
    <row r="360" spans="7:9" ht="13.2">
      <c r="G360" s="5"/>
      <c r="I360" s="7"/>
    </row>
    <row r="361" spans="7:9" ht="13.2">
      <c r="G361" s="5"/>
      <c r="I361" s="7"/>
    </row>
    <row r="362" spans="7:9" ht="13.2">
      <c r="G362" s="5"/>
      <c r="I362" s="7"/>
    </row>
    <row r="363" spans="7:9" ht="13.2">
      <c r="G363" s="5"/>
      <c r="I363" s="7"/>
    </row>
    <row r="364" spans="7:9" ht="13.2">
      <c r="G364" s="5"/>
      <c r="I364" s="7"/>
    </row>
    <row r="365" spans="7:9" ht="13.2">
      <c r="G365" s="5"/>
      <c r="I365" s="7"/>
    </row>
    <row r="366" spans="7:9" ht="13.2">
      <c r="G366" s="5"/>
      <c r="I366" s="7"/>
    </row>
    <row r="367" spans="7:9" ht="13.2">
      <c r="G367" s="5"/>
      <c r="I367" s="7"/>
    </row>
    <row r="368" spans="7:9" ht="13.2">
      <c r="G368" s="5"/>
      <c r="I368" s="7"/>
    </row>
    <row r="369" spans="7:9" ht="13.2">
      <c r="G369" s="5"/>
      <c r="I369" s="7"/>
    </row>
    <row r="370" spans="7:9" ht="13.2">
      <c r="G370" s="5"/>
      <c r="I370" s="7"/>
    </row>
    <row r="371" spans="7:9" ht="13.2">
      <c r="G371" s="5"/>
      <c r="I371" s="7"/>
    </row>
    <row r="372" spans="7:9" ht="13.2">
      <c r="G372" s="5"/>
      <c r="I372" s="7"/>
    </row>
    <row r="373" spans="7:9" ht="13.2">
      <c r="G373" s="5"/>
      <c r="I373" s="7"/>
    </row>
    <row r="374" spans="7:9" ht="13.2">
      <c r="G374" s="5"/>
      <c r="I374" s="7"/>
    </row>
    <row r="375" spans="7:9" ht="13.2">
      <c r="G375" s="5"/>
      <c r="I375" s="7"/>
    </row>
    <row r="376" spans="7:9" ht="13.2">
      <c r="G376" s="5"/>
      <c r="I376" s="7"/>
    </row>
    <row r="377" spans="7:9" ht="13.2">
      <c r="G377" s="5"/>
      <c r="I377" s="7"/>
    </row>
    <row r="378" spans="7:9" ht="13.2">
      <c r="G378" s="5"/>
      <c r="I378" s="7"/>
    </row>
    <row r="379" spans="7:9" ht="13.2">
      <c r="G379" s="5"/>
      <c r="I379" s="7"/>
    </row>
    <row r="380" spans="7:9" ht="13.2">
      <c r="G380" s="5"/>
      <c r="I380" s="7"/>
    </row>
    <row r="381" spans="7:9" ht="13.2">
      <c r="G381" s="5"/>
      <c r="I381" s="7"/>
    </row>
    <row r="382" spans="7:9" ht="13.2">
      <c r="G382" s="5"/>
      <c r="I382" s="7"/>
    </row>
    <row r="383" spans="7:9" ht="13.2">
      <c r="G383" s="5"/>
      <c r="I383" s="7"/>
    </row>
    <row r="384" spans="7:9" ht="13.2">
      <c r="G384" s="5"/>
      <c r="I384" s="7"/>
    </row>
    <row r="385" spans="7:9" ht="13.2">
      <c r="G385" s="5"/>
      <c r="I385" s="7"/>
    </row>
    <row r="386" spans="7:9" ht="13.2">
      <c r="G386" s="5"/>
      <c r="I386" s="7"/>
    </row>
    <row r="387" spans="7:9" ht="13.2">
      <c r="G387" s="5"/>
      <c r="I387" s="7"/>
    </row>
    <row r="388" spans="7:9" ht="13.2">
      <c r="G388" s="5"/>
      <c r="I388" s="7"/>
    </row>
    <row r="389" spans="7:9" ht="13.2">
      <c r="G389" s="5"/>
      <c r="I389" s="7"/>
    </row>
    <row r="390" spans="7:9" ht="13.2">
      <c r="G390" s="5"/>
      <c r="I390" s="7"/>
    </row>
    <row r="391" spans="7:9" ht="13.2">
      <c r="G391" s="5"/>
      <c r="I391" s="7"/>
    </row>
    <row r="392" spans="7:9" ht="13.2">
      <c r="G392" s="5"/>
      <c r="I392" s="7"/>
    </row>
    <row r="393" spans="7:9" ht="13.2">
      <c r="G393" s="5"/>
      <c r="I393" s="7"/>
    </row>
    <row r="394" spans="7:9" ht="13.2">
      <c r="G394" s="5"/>
      <c r="I394" s="7"/>
    </row>
    <row r="395" spans="7:9" ht="13.2">
      <c r="G395" s="5"/>
      <c r="I395" s="7"/>
    </row>
    <row r="396" spans="7:9" ht="13.2">
      <c r="G396" s="5"/>
      <c r="I396" s="7"/>
    </row>
    <row r="397" spans="7:9" ht="13.2">
      <c r="G397" s="5"/>
      <c r="I397" s="7"/>
    </row>
    <row r="398" spans="7:9" ht="13.2">
      <c r="G398" s="5"/>
      <c r="I398" s="7"/>
    </row>
    <row r="399" spans="7:9" ht="13.2">
      <c r="G399" s="5"/>
      <c r="I399" s="7"/>
    </row>
    <row r="400" spans="7:9" ht="13.2">
      <c r="G400" s="5"/>
      <c r="I400" s="7"/>
    </row>
    <row r="401" spans="7:9" ht="13.2">
      <c r="G401" s="5"/>
      <c r="I401" s="7"/>
    </row>
    <row r="402" spans="7:9" ht="13.2">
      <c r="G402" s="5"/>
      <c r="I402" s="7"/>
    </row>
    <row r="403" spans="7:9" ht="13.2">
      <c r="G403" s="5"/>
      <c r="I403" s="7"/>
    </row>
    <row r="404" spans="7:9" ht="13.2">
      <c r="G404" s="5"/>
      <c r="I404" s="7"/>
    </row>
    <row r="405" spans="7:9" ht="13.2">
      <c r="G405" s="5"/>
      <c r="I405" s="7"/>
    </row>
    <row r="406" spans="7:9" ht="13.2">
      <c r="G406" s="5"/>
      <c r="I406" s="7"/>
    </row>
    <row r="407" spans="7:9" ht="13.2">
      <c r="G407" s="5"/>
      <c r="I407" s="7"/>
    </row>
    <row r="408" spans="7:9" ht="13.2">
      <c r="G408" s="5"/>
      <c r="I408" s="7"/>
    </row>
    <row r="409" spans="7:9" ht="13.2">
      <c r="G409" s="5"/>
      <c r="I409" s="7"/>
    </row>
    <row r="410" spans="7:9" ht="13.2">
      <c r="G410" s="5"/>
      <c r="I410" s="7"/>
    </row>
    <row r="411" spans="7:9" ht="13.2">
      <c r="G411" s="5"/>
      <c r="I411" s="7"/>
    </row>
    <row r="412" spans="7:9" ht="13.2">
      <c r="G412" s="5"/>
      <c r="I412" s="7"/>
    </row>
    <row r="413" spans="7:9" ht="13.2">
      <c r="G413" s="5"/>
      <c r="I413" s="7"/>
    </row>
    <row r="414" spans="7:9" ht="13.2">
      <c r="G414" s="5"/>
      <c r="I414" s="7"/>
    </row>
    <row r="415" spans="7:9" ht="13.2">
      <c r="G415" s="5"/>
      <c r="I415" s="7"/>
    </row>
    <row r="416" spans="7:9" ht="13.2">
      <c r="G416" s="5"/>
      <c r="I416" s="7"/>
    </row>
    <row r="417" spans="7:9" ht="13.2">
      <c r="G417" s="5"/>
      <c r="I417" s="7"/>
    </row>
    <row r="418" spans="7:9" ht="13.2">
      <c r="G418" s="5"/>
      <c r="I418" s="7"/>
    </row>
    <row r="419" spans="7:9" ht="13.2">
      <c r="G419" s="5"/>
      <c r="I419" s="7"/>
    </row>
    <row r="420" spans="7:9" ht="13.2">
      <c r="G420" s="5"/>
      <c r="I420" s="7"/>
    </row>
    <row r="421" spans="7:9" ht="13.2">
      <c r="G421" s="5"/>
      <c r="I421" s="7"/>
    </row>
    <row r="422" spans="7:9" ht="13.2">
      <c r="G422" s="5"/>
      <c r="I422" s="7"/>
    </row>
    <row r="423" spans="7:9" ht="13.2">
      <c r="G423" s="5"/>
      <c r="I423" s="7"/>
    </row>
    <row r="424" spans="7:9" ht="13.2">
      <c r="G424" s="5"/>
      <c r="I424" s="7"/>
    </row>
    <row r="425" spans="7:9" ht="13.2">
      <c r="G425" s="5"/>
      <c r="I425" s="7"/>
    </row>
    <row r="426" spans="7:9" ht="13.2">
      <c r="G426" s="5"/>
      <c r="I426" s="7"/>
    </row>
    <row r="427" spans="7:9" ht="13.2">
      <c r="G427" s="5"/>
      <c r="I427" s="7"/>
    </row>
    <row r="428" spans="7:9" ht="13.2">
      <c r="G428" s="5"/>
      <c r="I428" s="7"/>
    </row>
    <row r="429" spans="7:9" ht="13.2">
      <c r="G429" s="5"/>
      <c r="I429" s="7"/>
    </row>
    <row r="430" spans="7:9" ht="13.2">
      <c r="G430" s="5"/>
      <c r="I430" s="7"/>
    </row>
    <row r="431" spans="7:9" ht="13.2">
      <c r="G431" s="5"/>
      <c r="I431" s="7"/>
    </row>
    <row r="432" spans="7:9" ht="13.2">
      <c r="G432" s="5"/>
      <c r="I432" s="7"/>
    </row>
    <row r="433" spans="7:9" ht="13.2">
      <c r="G433" s="5"/>
      <c r="I433" s="7"/>
    </row>
    <row r="434" spans="7:9" ht="13.2">
      <c r="G434" s="5"/>
      <c r="I434" s="7"/>
    </row>
    <row r="435" spans="7:9" ht="13.2">
      <c r="G435" s="5"/>
      <c r="I435" s="7"/>
    </row>
    <row r="436" spans="7:9" ht="13.2">
      <c r="G436" s="5"/>
      <c r="I436" s="7"/>
    </row>
    <row r="437" spans="7:9" ht="13.2">
      <c r="G437" s="5"/>
      <c r="I437" s="7"/>
    </row>
    <row r="438" spans="7:9" ht="13.2">
      <c r="G438" s="5"/>
      <c r="I438" s="7"/>
    </row>
    <row r="439" spans="7:9" ht="13.2">
      <c r="G439" s="5"/>
      <c r="I439" s="7"/>
    </row>
    <row r="440" spans="7:9" ht="13.2">
      <c r="G440" s="5"/>
      <c r="I440" s="7"/>
    </row>
    <row r="441" spans="7:9" ht="13.2">
      <c r="G441" s="5"/>
      <c r="I441" s="7"/>
    </row>
    <row r="442" spans="7:9" ht="13.2">
      <c r="G442" s="5"/>
      <c r="I442" s="7"/>
    </row>
    <row r="443" spans="7:9" ht="13.2">
      <c r="G443" s="5"/>
      <c r="I443" s="7"/>
    </row>
    <row r="444" spans="7:9" ht="13.2">
      <c r="G444" s="5"/>
      <c r="I444" s="7"/>
    </row>
    <row r="445" spans="7:9" ht="13.2">
      <c r="G445" s="5"/>
      <c r="I445" s="7"/>
    </row>
    <row r="446" spans="7:9" ht="13.2">
      <c r="G446" s="5"/>
      <c r="I446" s="7"/>
    </row>
    <row r="447" spans="7:9" ht="13.2">
      <c r="G447" s="5"/>
      <c r="I447" s="7"/>
    </row>
    <row r="448" spans="7:9" ht="13.2">
      <c r="G448" s="5"/>
      <c r="I448" s="7"/>
    </row>
    <row r="449" spans="7:9" ht="13.2">
      <c r="G449" s="5"/>
      <c r="I449" s="7"/>
    </row>
    <row r="450" spans="7:9" ht="13.2">
      <c r="G450" s="5"/>
      <c r="I450" s="7"/>
    </row>
    <row r="451" spans="7:9" ht="13.2">
      <c r="G451" s="5"/>
      <c r="I451" s="7"/>
    </row>
    <row r="452" spans="7:9" ht="13.2">
      <c r="G452" s="5"/>
      <c r="I452" s="7"/>
    </row>
    <row r="453" spans="7:9" ht="13.2">
      <c r="G453" s="5"/>
      <c r="I453" s="7"/>
    </row>
    <row r="454" spans="7:9" ht="13.2">
      <c r="G454" s="5"/>
      <c r="I454" s="7"/>
    </row>
    <row r="455" spans="7:9" ht="13.2">
      <c r="G455" s="5"/>
      <c r="I455" s="7"/>
    </row>
    <row r="456" spans="7:9" ht="13.2">
      <c r="G456" s="5"/>
      <c r="I456" s="7"/>
    </row>
    <row r="457" spans="7:9" ht="13.2">
      <c r="G457" s="5"/>
      <c r="I457" s="7"/>
    </row>
    <row r="458" spans="7:9" ht="13.2">
      <c r="G458" s="5"/>
      <c r="I458" s="7"/>
    </row>
    <row r="459" spans="7:9" ht="13.2">
      <c r="G459" s="5"/>
      <c r="I459" s="7"/>
    </row>
    <row r="460" spans="7:9" ht="13.2">
      <c r="G460" s="5"/>
      <c r="I460" s="7"/>
    </row>
    <row r="461" spans="7:9" ht="13.2">
      <c r="G461" s="5"/>
      <c r="I461" s="7"/>
    </row>
    <row r="462" spans="7:9" ht="13.2">
      <c r="G462" s="5"/>
      <c r="I462" s="7"/>
    </row>
    <row r="463" spans="7:9" ht="13.2">
      <c r="G463" s="5"/>
      <c r="I463" s="7"/>
    </row>
    <row r="464" spans="7:9" ht="13.2">
      <c r="G464" s="5"/>
      <c r="I464" s="7"/>
    </row>
    <row r="465" spans="7:9" ht="13.2">
      <c r="G465" s="5"/>
      <c r="I465" s="7"/>
    </row>
    <row r="466" spans="7:9" ht="13.2">
      <c r="G466" s="5"/>
      <c r="I466" s="7"/>
    </row>
    <row r="467" spans="7:9" ht="13.2">
      <c r="G467" s="5"/>
      <c r="I467" s="7"/>
    </row>
    <row r="468" spans="7:9" ht="13.2">
      <c r="G468" s="5"/>
      <c r="I468" s="7"/>
    </row>
    <row r="469" spans="7:9" ht="13.2">
      <c r="G469" s="5"/>
      <c r="I469" s="7"/>
    </row>
    <row r="470" spans="7:9" ht="13.2">
      <c r="G470" s="5"/>
      <c r="I470" s="7"/>
    </row>
    <row r="471" spans="7:9" ht="13.2">
      <c r="G471" s="5"/>
      <c r="I471" s="7"/>
    </row>
    <row r="472" spans="7:9" ht="13.2">
      <c r="G472" s="5"/>
      <c r="I472" s="7"/>
    </row>
    <row r="473" spans="7:9" ht="13.2">
      <c r="G473" s="5"/>
      <c r="I473" s="7"/>
    </row>
    <row r="474" spans="7:9" ht="13.2">
      <c r="G474" s="5"/>
      <c r="I474" s="7"/>
    </row>
    <row r="475" spans="7:9" ht="13.2">
      <c r="G475" s="5"/>
      <c r="I475" s="7"/>
    </row>
    <row r="476" spans="7:9" ht="13.2">
      <c r="G476" s="5"/>
      <c r="I476" s="7"/>
    </row>
    <row r="477" spans="7:9" ht="13.2">
      <c r="G477" s="5"/>
      <c r="I477" s="7"/>
    </row>
    <row r="478" spans="7:9" ht="13.2">
      <c r="G478" s="5"/>
      <c r="I478" s="7"/>
    </row>
    <row r="479" spans="7:9" ht="13.2">
      <c r="G479" s="5"/>
      <c r="I479" s="7"/>
    </row>
    <row r="480" spans="7:9" ht="13.2">
      <c r="G480" s="5"/>
      <c r="I480" s="7"/>
    </row>
    <row r="481" spans="7:9" ht="13.2">
      <c r="G481" s="5"/>
      <c r="I481" s="7"/>
    </row>
    <row r="482" spans="7:9" ht="13.2">
      <c r="G482" s="5"/>
      <c r="I482" s="7"/>
    </row>
    <row r="483" spans="7:9" ht="13.2">
      <c r="G483" s="5"/>
      <c r="I483" s="7"/>
    </row>
    <row r="484" spans="7:9" ht="13.2">
      <c r="G484" s="5"/>
      <c r="I484" s="7"/>
    </row>
    <row r="485" spans="7:9" ht="13.2">
      <c r="G485" s="5"/>
      <c r="I485" s="7"/>
    </row>
    <row r="486" spans="7:9" ht="13.2">
      <c r="G486" s="5"/>
      <c r="I486" s="7"/>
    </row>
    <row r="487" spans="7:9" ht="13.2">
      <c r="G487" s="5"/>
      <c r="I487" s="7"/>
    </row>
    <row r="488" spans="7:9" ht="13.2">
      <c r="G488" s="5"/>
      <c r="I488" s="7"/>
    </row>
    <row r="489" spans="7:9" ht="13.2">
      <c r="G489" s="5"/>
      <c r="I489" s="7"/>
    </row>
    <row r="490" spans="7:9" ht="13.2">
      <c r="G490" s="5"/>
      <c r="I490" s="7"/>
    </row>
    <row r="491" spans="7:9" ht="13.2">
      <c r="G491" s="5"/>
      <c r="I491" s="7"/>
    </row>
    <row r="492" spans="7:9" ht="13.2">
      <c r="G492" s="5"/>
      <c r="I492" s="7"/>
    </row>
    <row r="493" spans="7:9" ht="13.2">
      <c r="G493" s="5"/>
      <c r="I493" s="7"/>
    </row>
    <row r="494" spans="7:9" ht="13.2">
      <c r="G494" s="5"/>
      <c r="I494" s="7"/>
    </row>
    <row r="495" spans="7:9" ht="13.2">
      <c r="G495" s="5"/>
      <c r="I495" s="7"/>
    </row>
    <row r="496" spans="7:9" ht="13.2">
      <c r="G496" s="5"/>
      <c r="I496" s="7"/>
    </row>
    <row r="497" spans="7:9" ht="13.2">
      <c r="G497" s="5"/>
      <c r="I497" s="7"/>
    </row>
    <row r="498" spans="7:9" ht="13.2">
      <c r="G498" s="5"/>
      <c r="I498" s="7"/>
    </row>
    <row r="499" spans="7:9" ht="13.2">
      <c r="G499" s="5"/>
      <c r="I499" s="7"/>
    </row>
    <row r="500" spans="7:9" ht="13.2">
      <c r="G500" s="5"/>
      <c r="I500" s="7"/>
    </row>
    <row r="501" spans="7:9" ht="13.2">
      <c r="G501" s="5"/>
      <c r="I501" s="7"/>
    </row>
    <row r="502" spans="7:9" ht="13.2">
      <c r="G502" s="5"/>
      <c r="I502" s="7"/>
    </row>
    <row r="503" spans="7:9" ht="13.2">
      <c r="G503" s="5"/>
      <c r="I503" s="7"/>
    </row>
    <row r="504" spans="7:9" ht="13.2">
      <c r="G504" s="5"/>
      <c r="I504" s="7"/>
    </row>
    <row r="505" spans="7:9" ht="13.2">
      <c r="G505" s="5"/>
      <c r="I505" s="7"/>
    </row>
    <row r="506" spans="7:9" ht="13.2">
      <c r="G506" s="5"/>
      <c r="I506" s="7"/>
    </row>
    <row r="507" spans="7:9" ht="13.2">
      <c r="G507" s="5"/>
      <c r="I507" s="7"/>
    </row>
    <row r="508" spans="7:9" ht="13.2">
      <c r="G508" s="5"/>
      <c r="I508" s="7"/>
    </row>
    <row r="509" spans="7:9" ht="13.2">
      <c r="G509" s="5"/>
      <c r="I509" s="7"/>
    </row>
    <row r="510" spans="7:9" ht="13.2">
      <c r="G510" s="5"/>
      <c r="I510" s="7"/>
    </row>
    <row r="511" spans="7:9" ht="13.2">
      <c r="G511" s="5"/>
      <c r="I511" s="7"/>
    </row>
    <row r="512" spans="7:9" ht="13.2">
      <c r="G512" s="5"/>
      <c r="I512" s="7"/>
    </row>
    <row r="513" spans="7:9" ht="13.2">
      <c r="G513" s="5"/>
      <c r="I513" s="7"/>
    </row>
    <row r="514" spans="7:9" ht="13.2">
      <c r="G514" s="5"/>
      <c r="I514" s="7"/>
    </row>
    <row r="515" spans="7:9" ht="13.2">
      <c r="G515" s="5"/>
      <c r="I515" s="7"/>
    </row>
    <row r="516" spans="7:9" ht="13.2">
      <c r="G516" s="5"/>
      <c r="I516" s="7"/>
    </row>
    <row r="517" spans="7:9" ht="13.2">
      <c r="G517" s="5"/>
      <c r="I517" s="7"/>
    </row>
    <row r="518" spans="7:9" ht="13.2">
      <c r="G518" s="5"/>
      <c r="I518" s="7"/>
    </row>
    <row r="519" spans="7:9" ht="13.2">
      <c r="G519" s="5"/>
      <c r="I519" s="7"/>
    </row>
    <row r="520" spans="7:9" ht="13.2">
      <c r="G520" s="5"/>
      <c r="I520" s="7"/>
    </row>
    <row r="521" spans="7:9" ht="13.2">
      <c r="G521" s="5"/>
      <c r="I521" s="7"/>
    </row>
    <row r="522" spans="7:9" ht="13.2">
      <c r="G522" s="5"/>
      <c r="I522" s="7"/>
    </row>
    <row r="523" spans="7:9" ht="13.2">
      <c r="G523" s="5"/>
      <c r="I523" s="7"/>
    </row>
    <row r="524" spans="7:9" ht="13.2">
      <c r="G524" s="5"/>
      <c r="I524" s="7"/>
    </row>
    <row r="525" spans="7:9" ht="13.2">
      <c r="G525" s="5"/>
      <c r="I525" s="7"/>
    </row>
    <row r="526" spans="7:9" ht="13.2">
      <c r="G526" s="5"/>
      <c r="I526" s="7"/>
    </row>
    <row r="527" spans="7:9" ht="13.2">
      <c r="G527" s="5"/>
      <c r="I527" s="7"/>
    </row>
    <row r="528" spans="7:9" ht="13.2">
      <c r="G528" s="5"/>
      <c r="I528" s="7"/>
    </row>
    <row r="529" spans="7:9" ht="13.2">
      <c r="G529" s="5"/>
      <c r="I529" s="7"/>
    </row>
    <row r="530" spans="7:9" ht="13.2">
      <c r="G530" s="5"/>
      <c r="I530" s="7"/>
    </row>
    <row r="531" spans="7:9" ht="13.2">
      <c r="G531" s="5"/>
      <c r="I531" s="7"/>
    </row>
    <row r="532" spans="7:9" ht="13.2">
      <c r="G532" s="5"/>
      <c r="I532" s="7"/>
    </row>
    <row r="533" spans="7:9" ht="13.2">
      <c r="G533" s="5"/>
      <c r="I533" s="7"/>
    </row>
    <row r="534" spans="7:9" ht="13.2">
      <c r="G534" s="5"/>
      <c r="I534" s="7"/>
    </row>
    <row r="535" spans="7:9" ht="13.2">
      <c r="G535" s="5"/>
      <c r="I535" s="7"/>
    </row>
    <row r="536" spans="7:9" ht="13.2">
      <c r="G536" s="5"/>
      <c r="I536" s="7"/>
    </row>
    <row r="537" spans="7:9" ht="13.2">
      <c r="G537" s="5"/>
      <c r="I537" s="7"/>
    </row>
    <row r="538" spans="7:9" ht="13.2">
      <c r="G538" s="5"/>
      <c r="I538" s="7"/>
    </row>
    <row r="539" spans="7:9" ht="13.2">
      <c r="G539" s="5"/>
      <c r="I539" s="7"/>
    </row>
    <row r="540" spans="7:9" ht="13.2">
      <c r="G540" s="5"/>
      <c r="I540" s="7"/>
    </row>
    <row r="541" spans="7:9" ht="13.2">
      <c r="G541" s="5"/>
      <c r="I541" s="7"/>
    </row>
    <row r="542" spans="7:9" ht="13.2">
      <c r="G542" s="5"/>
      <c r="I542" s="7"/>
    </row>
    <row r="543" spans="7:9" ht="13.2">
      <c r="G543" s="5"/>
      <c r="I543" s="7"/>
    </row>
    <row r="544" spans="7:9" ht="13.2">
      <c r="G544" s="5"/>
      <c r="I544" s="7"/>
    </row>
    <row r="545" spans="7:9" ht="13.2">
      <c r="G545" s="5"/>
      <c r="I545" s="7"/>
    </row>
    <row r="546" spans="7:9" ht="13.2">
      <c r="G546" s="5"/>
      <c r="I546" s="7"/>
    </row>
    <row r="547" spans="7:9" ht="13.2">
      <c r="G547" s="5"/>
      <c r="I547" s="7"/>
    </row>
    <row r="548" spans="7:9" ht="13.2">
      <c r="G548" s="5"/>
      <c r="I548" s="7"/>
    </row>
    <row r="549" spans="7:9" ht="13.2">
      <c r="G549" s="5"/>
      <c r="I549" s="7"/>
    </row>
    <row r="550" spans="7:9" ht="13.2">
      <c r="G550" s="5"/>
      <c r="I550" s="7"/>
    </row>
    <row r="551" spans="7:9" ht="13.2">
      <c r="G551" s="5"/>
      <c r="I551" s="7"/>
    </row>
    <row r="552" spans="7:9" ht="13.2">
      <c r="G552" s="5"/>
      <c r="I552" s="7"/>
    </row>
    <row r="553" spans="7:9" ht="13.2">
      <c r="G553" s="5"/>
      <c r="I553" s="7"/>
    </row>
    <row r="554" spans="7:9" ht="13.2">
      <c r="G554" s="5"/>
      <c r="I554" s="7"/>
    </row>
    <row r="555" spans="7:9" ht="13.2">
      <c r="G555" s="5"/>
      <c r="I555" s="7"/>
    </row>
    <row r="556" spans="7:9" ht="13.2">
      <c r="G556" s="5"/>
      <c r="I556" s="7"/>
    </row>
    <row r="557" spans="7:9" ht="13.2">
      <c r="G557" s="5"/>
      <c r="I557" s="7"/>
    </row>
    <row r="558" spans="7:9" ht="13.2">
      <c r="G558" s="5"/>
      <c r="I558" s="7"/>
    </row>
    <row r="559" spans="7:9" ht="13.2">
      <c r="G559" s="5"/>
      <c r="I559" s="7"/>
    </row>
    <row r="560" spans="7:9" ht="13.2">
      <c r="G560" s="5"/>
      <c r="I560" s="7"/>
    </row>
    <row r="561" spans="7:9" ht="13.2">
      <c r="G561" s="5"/>
      <c r="I561" s="7"/>
    </row>
    <row r="562" spans="7:9" ht="13.2">
      <c r="G562" s="5"/>
      <c r="I562" s="7"/>
    </row>
    <row r="563" spans="7:9" ht="13.2">
      <c r="G563" s="5"/>
      <c r="I563" s="7"/>
    </row>
    <row r="564" spans="7:9" ht="13.2">
      <c r="G564" s="5"/>
      <c r="I564" s="7"/>
    </row>
    <row r="565" spans="7:9" ht="13.2">
      <c r="G565" s="5"/>
      <c r="I565" s="7"/>
    </row>
    <row r="566" spans="7:9" ht="13.2">
      <c r="G566" s="5"/>
      <c r="I566" s="7"/>
    </row>
    <row r="567" spans="7:9" ht="13.2">
      <c r="G567" s="5"/>
      <c r="I567" s="7"/>
    </row>
    <row r="568" spans="7:9" ht="13.2">
      <c r="G568" s="5"/>
      <c r="I568" s="7"/>
    </row>
    <row r="569" spans="7:9" ht="13.2">
      <c r="G569" s="5"/>
      <c r="I569" s="7"/>
    </row>
    <row r="570" spans="7:9" ht="13.2">
      <c r="G570" s="5"/>
      <c r="I570" s="7"/>
    </row>
    <row r="571" spans="7:9" ht="13.2">
      <c r="G571" s="5"/>
      <c r="I571" s="7"/>
    </row>
    <row r="572" spans="7:9" ht="13.2">
      <c r="G572" s="5"/>
      <c r="I572" s="7"/>
    </row>
    <row r="573" spans="7:9" ht="13.2">
      <c r="G573" s="5"/>
      <c r="I573" s="7"/>
    </row>
    <row r="574" spans="7:9" ht="13.2">
      <c r="G574" s="5"/>
      <c r="I574" s="7"/>
    </row>
    <row r="575" spans="7:9" ht="13.2">
      <c r="G575" s="5"/>
      <c r="I575" s="7"/>
    </row>
    <row r="576" spans="7:9" ht="13.2">
      <c r="G576" s="5"/>
      <c r="I576" s="7"/>
    </row>
    <row r="577" spans="7:9" ht="13.2">
      <c r="G577" s="5"/>
      <c r="I577" s="7"/>
    </row>
    <row r="578" spans="7:9" ht="13.2">
      <c r="G578" s="5"/>
      <c r="I578" s="7"/>
    </row>
    <row r="579" spans="7:9" ht="13.2">
      <c r="G579" s="5"/>
      <c r="I579" s="7"/>
    </row>
    <row r="580" spans="7:9" ht="13.2">
      <c r="G580" s="5"/>
      <c r="I580" s="7"/>
    </row>
    <row r="581" spans="7:9" ht="13.2">
      <c r="G581" s="5"/>
      <c r="I581" s="7"/>
    </row>
    <row r="582" spans="7:9" ht="13.2">
      <c r="G582" s="5"/>
      <c r="I582" s="7"/>
    </row>
    <row r="583" spans="7:9" ht="13.2">
      <c r="G583" s="5"/>
      <c r="I583" s="7"/>
    </row>
    <row r="584" spans="7:9" ht="13.2">
      <c r="G584" s="5"/>
      <c r="I584" s="7"/>
    </row>
    <row r="585" spans="7:9" ht="13.2">
      <c r="G585" s="5"/>
      <c r="I585" s="7"/>
    </row>
    <row r="586" spans="7:9" ht="13.2">
      <c r="G586" s="5"/>
      <c r="I586" s="7"/>
    </row>
    <row r="587" spans="7:9" ht="13.2">
      <c r="G587" s="5"/>
      <c r="I587" s="7"/>
    </row>
    <row r="588" spans="7:9" ht="13.2">
      <c r="G588" s="5"/>
      <c r="I588" s="7"/>
    </row>
    <row r="589" spans="7:9" ht="13.2">
      <c r="G589" s="5"/>
      <c r="I589" s="7"/>
    </row>
    <row r="590" spans="7:9" ht="13.2">
      <c r="G590" s="5"/>
      <c r="I590" s="7"/>
    </row>
    <row r="591" spans="7:9" ht="13.2">
      <c r="G591" s="5"/>
      <c r="I591" s="7"/>
    </row>
    <row r="592" spans="7:9" ht="13.2">
      <c r="G592" s="5"/>
      <c r="I592" s="7"/>
    </row>
    <row r="593" spans="7:9" ht="13.2">
      <c r="G593" s="5"/>
      <c r="I593" s="7"/>
    </row>
    <row r="594" spans="7:9" ht="13.2">
      <c r="G594" s="5"/>
      <c r="I594" s="7"/>
    </row>
    <row r="595" spans="7:9" ht="13.2">
      <c r="G595" s="5"/>
      <c r="I595" s="7"/>
    </row>
    <row r="596" spans="7:9" ht="13.2">
      <c r="G596" s="5"/>
      <c r="I596" s="7"/>
    </row>
    <row r="597" spans="7:9" ht="13.2">
      <c r="G597" s="5"/>
      <c r="I597" s="7"/>
    </row>
    <row r="598" spans="7:9" ht="13.2">
      <c r="G598" s="5"/>
      <c r="I598" s="7"/>
    </row>
    <row r="599" spans="7:9" ht="13.2">
      <c r="G599" s="5"/>
      <c r="I599" s="7"/>
    </row>
    <row r="600" spans="7:9" ht="13.2">
      <c r="G600" s="5"/>
      <c r="I600" s="7"/>
    </row>
    <row r="601" spans="7:9" ht="13.2">
      <c r="G601" s="5"/>
      <c r="I601" s="7"/>
    </row>
    <row r="602" spans="7:9" ht="13.2">
      <c r="G602" s="5"/>
      <c r="I602" s="7"/>
    </row>
    <row r="603" spans="7:9" ht="13.2">
      <c r="G603" s="5"/>
      <c r="I603" s="7"/>
    </row>
    <row r="604" spans="7:9" ht="13.2">
      <c r="G604" s="5"/>
      <c r="I604" s="7"/>
    </row>
    <row r="605" spans="7:9" ht="13.2">
      <c r="G605" s="5"/>
      <c r="I605" s="7"/>
    </row>
    <row r="606" spans="7:9" ht="13.2">
      <c r="G606" s="5"/>
      <c r="I606" s="7"/>
    </row>
    <row r="607" spans="7:9" ht="13.2">
      <c r="G607" s="5"/>
      <c r="I607" s="7"/>
    </row>
    <row r="608" spans="7:9" ht="13.2">
      <c r="G608" s="5"/>
      <c r="I608" s="7"/>
    </row>
    <row r="609" spans="7:9" ht="13.2">
      <c r="G609" s="5"/>
      <c r="I609" s="7"/>
    </row>
    <row r="610" spans="7:9" ht="13.2">
      <c r="G610" s="5"/>
      <c r="I610" s="7"/>
    </row>
    <row r="611" spans="7:9" ht="13.2">
      <c r="G611" s="5"/>
      <c r="I611" s="7"/>
    </row>
    <row r="612" spans="7:9" ht="13.2">
      <c r="G612" s="5"/>
      <c r="I612" s="7"/>
    </row>
    <row r="613" spans="7:9" ht="13.2">
      <c r="G613" s="5"/>
      <c r="I613" s="7"/>
    </row>
    <row r="614" spans="7:9" ht="13.2">
      <c r="G614" s="5"/>
      <c r="I614" s="7"/>
    </row>
    <row r="615" spans="7:9" ht="13.2">
      <c r="G615" s="5"/>
      <c r="I615" s="7"/>
    </row>
    <row r="616" spans="7:9" ht="13.2">
      <c r="G616" s="5"/>
      <c r="I616" s="7"/>
    </row>
    <row r="617" spans="7:9" ht="13.2">
      <c r="G617" s="5"/>
      <c r="I617" s="7"/>
    </row>
    <row r="618" spans="7:9" ht="13.2">
      <c r="G618" s="5"/>
      <c r="I618" s="7"/>
    </row>
    <row r="619" spans="7:9" ht="13.2">
      <c r="G619" s="5"/>
      <c r="I619" s="7"/>
    </row>
    <row r="620" spans="7:9" ht="13.2">
      <c r="G620" s="5"/>
      <c r="I620" s="7"/>
    </row>
    <row r="621" spans="7:9" ht="13.2">
      <c r="G621" s="5"/>
      <c r="I621" s="7"/>
    </row>
    <row r="622" spans="7:9" ht="13.2">
      <c r="G622" s="5"/>
      <c r="I622" s="7"/>
    </row>
    <row r="623" spans="7:9" ht="13.2">
      <c r="G623" s="5"/>
      <c r="I623" s="7"/>
    </row>
    <row r="624" spans="7:9" ht="13.2">
      <c r="G624" s="5"/>
      <c r="I624" s="7"/>
    </row>
    <row r="625" spans="7:9" ht="13.2">
      <c r="G625" s="5"/>
      <c r="I625" s="7"/>
    </row>
    <row r="626" spans="7:9" ht="13.2">
      <c r="G626" s="5"/>
      <c r="I626" s="7"/>
    </row>
    <row r="627" spans="7:9" ht="13.2">
      <c r="G627" s="5"/>
      <c r="I627" s="7"/>
    </row>
    <row r="628" spans="7:9" ht="13.2">
      <c r="G628" s="5"/>
      <c r="I628" s="7"/>
    </row>
    <row r="629" spans="7:9" ht="13.2">
      <c r="G629" s="5"/>
      <c r="I629" s="7"/>
    </row>
    <row r="630" spans="7:9" ht="13.2">
      <c r="G630" s="5"/>
      <c r="I630" s="7"/>
    </row>
    <row r="631" spans="7:9" ht="13.2">
      <c r="G631" s="5"/>
      <c r="I631" s="7"/>
    </row>
    <row r="632" spans="7:9" ht="13.2">
      <c r="G632" s="5"/>
      <c r="I632" s="7"/>
    </row>
    <row r="633" spans="7:9" ht="13.2">
      <c r="G633" s="5"/>
      <c r="I633" s="7"/>
    </row>
    <row r="634" spans="7:9" ht="13.2">
      <c r="G634" s="5"/>
      <c r="I634" s="7"/>
    </row>
    <row r="635" spans="7:9" ht="13.2">
      <c r="G635" s="5"/>
      <c r="I635" s="7"/>
    </row>
    <row r="636" spans="7:9" ht="13.2">
      <c r="G636" s="5"/>
      <c r="I636" s="7"/>
    </row>
    <row r="637" spans="7:9" ht="13.2">
      <c r="G637" s="5"/>
      <c r="I637" s="7"/>
    </row>
    <row r="638" spans="7:9" ht="13.2">
      <c r="G638" s="5"/>
      <c r="I638" s="7"/>
    </row>
    <row r="639" spans="7:9" ht="13.2">
      <c r="G639" s="5"/>
      <c r="I639" s="7"/>
    </row>
    <row r="640" spans="7:9" ht="13.2">
      <c r="G640" s="5"/>
      <c r="I640" s="7"/>
    </row>
    <row r="641" spans="7:9" ht="13.2">
      <c r="G641" s="5"/>
      <c r="I641" s="7"/>
    </row>
    <row r="642" spans="7:9" ht="13.2">
      <c r="G642" s="5"/>
      <c r="I642" s="7"/>
    </row>
    <row r="643" spans="7:9" ht="13.2">
      <c r="G643" s="5"/>
      <c r="I643" s="7"/>
    </row>
    <row r="644" spans="7:9" ht="13.2">
      <c r="G644" s="5"/>
      <c r="I644" s="7"/>
    </row>
    <row r="645" spans="7:9" ht="13.2">
      <c r="G645" s="5"/>
      <c r="I645" s="7"/>
    </row>
    <row r="646" spans="7:9" ht="13.2">
      <c r="G646" s="5"/>
      <c r="I646" s="7"/>
    </row>
    <row r="647" spans="7:9" ht="13.2">
      <c r="G647" s="5"/>
      <c r="I647" s="7"/>
    </row>
    <row r="648" spans="7:9" ht="13.2">
      <c r="G648" s="5"/>
      <c r="I648" s="7"/>
    </row>
    <row r="649" spans="7:9" ht="13.2">
      <c r="G649" s="5"/>
      <c r="I649" s="7"/>
    </row>
    <row r="650" spans="7:9" ht="13.2">
      <c r="G650" s="5"/>
      <c r="I650" s="7"/>
    </row>
    <row r="651" spans="7:9" ht="13.2">
      <c r="G651" s="5"/>
      <c r="I651" s="7"/>
    </row>
    <row r="652" spans="7:9" ht="13.2">
      <c r="G652" s="5"/>
      <c r="I652" s="7"/>
    </row>
    <row r="653" spans="7:9" ht="13.2">
      <c r="G653" s="5"/>
      <c r="I653" s="7"/>
    </row>
    <row r="654" spans="7:9" ht="13.2">
      <c r="G654" s="5"/>
      <c r="I654" s="7"/>
    </row>
    <row r="655" spans="7:9" ht="13.2">
      <c r="G655" s="5"/>
      <c r="I655" s="7"/>
    </row>
    <row r="656" spans="7:9" ht="13.2">
      <c r="G656" s="5"/>
      <c r="I656" s="7"/>
    </row>
    <row r="657" spans="7:9" ht="13.2">
      <c r="G657" s="5"/>
      <c r="I657" s="7"/>
    </row>
    <row r="658" spans="7:9" ht="13.2">
      <c r="G658" s="5"/>
      <c r="I658" s="7"/>
    </row>
    <row r="659" spans="7:9" ht="13.2">
      <c r="G659" s="5"/>
      <c r="I659" s="7"/>
    </row>
    <row r="660" spans="7:9" ht="13.2">
      <c r="G660" s="5"/>
      <c r="I660" s="7"/>
    </row>
    <row r="661" spans="7:9" ht="13.2">
      <c r="G661" s="5"/>
      <c r="I661" s="7"/>
    </row>
    <row r="662" spans="7:9" ht="13.2">
      <c r="G662" s="5"/>
      <c r="I662" s="7"/>
    </row>
    <row r="663" spans="7:9" ht="13.2">
      <c r="G663" s="5"/>
      <c r="I663" s="7"/>
    </row>
    <row r="664" spans="7:9" ht="13.2">
      <c r="G664" s="5"/>
      <c r="I664" s="7"/>
    </row>
    <row r="665" spans="7:9" ht="13.2">
      <c r="G665" s="5"/>
      <c r="I665" s="7"/>
    </row>
    <row r="666" spans="7:9" ht="13.2">
      <c r="G666" s="5"/>
      <c r="I666" s="7"/>
    </row>
    <row r="667" spans="7:9" ht="13.2">
      <c r="G667" s="5"/>
      <c r="I667" s="7"/>
    </row>
    <row r="668" spans="7:9" ht="13.2">
      <c r="G668" s="5"/>
      <c r="I668" s="7"/>
    </row>
    <row r="669" spans="7:9" ht="13.2">
      <c r="G669" s="5"/>
      <c r="I669" s="7"/>
    </row>
    <row r="670" spans="7:9" ht="13.2">
      <c r="G670" s="5"/>
      <c r="I670" s="7"/>
    </row>
    <row r="671" spans="7:9" ht="13.2">
      <c r="G671" s="5"/>
      <c r="I671" s="7"/>
    </row>
    <row r="672" spans="7:9" ht="13.2">
      <c r="G672" s="5"/>
      <c r="I672" s="7"/>
    </row>
    <row r="673" spans="7:9" ht="13.2">
      <c r="G673" s="5"/>
      <c r="I673" s="7"/>
    </row>
    <row r="674" spans="7:9" ht="13.2">
      <c r="G674" s="5"/>
      <c r="I674" s="7"/>
    </row>
    <row r="675" spans="7:9" ht="13.2">
      <c r="G675" s="5"/>
      <c r="I675" s="7"/>
    </row>
    <row r="676" spans="7:9" ht="13.2">
      <c r="G676" s="5"/>
      <c r="I676" s="7"/>
    </row>
    <row r="677" spans="7:9" ht="13.2">
      <c r="G677" s="5"/>
      <c r="I677" s="7"/>
    </row>
    <row r="678" spans="7:9" ht="13.2">
      <c r="G678" s="5"/>
      <c r="I678" s="7"/>
    </row>
    <row r="679" spans="7:9" ht="13.2">
      <c r="G679" s="5"/>
      <c r="I679" s="7"/>
    </row>
    <row r="680" spans="7:9" ht="13.2">
      <c r="G680" s="5"/>
      <c r="I680" s="7"/>
    </row>
    <row r="681" spans="7:9" ht="13.2">
      <c r="G681" s="5"/>
      <c r="I681" s="7"/>
    </row>
    <row r="682" spans="7:9" ht="13.2">
      <c r="G682" s="5"/>
      <c r="I682" s="7"/>
    </row>
    <row r="683" spans="7:9" ht="13.2">
      <c r="G683" s="5"/>
      <c r="I683" s="7"/>
    </row>
    <row r="684" spans="7:9" ht="13.2">
      <c r="G684" s="5"/>
      <c r="I684" s="7"/>
    </row>
    <row r="685" spans="7:9" ht="13.2">
      <c r="G685" s="5"/>
      <c r="I685" s="7"/>
    </row>
    <row r="686" spans="7:9" ht="13.2">
      <c r="G686" s="5"/>
      <c r="I686" s="7"/>
    </row>
    <row r="687" spans="7:9" ht="13.2">
      <c r="G687" s="5"/>
      <c r="I687" s="7"/>
    </row>
    <row r="688" spans="7:9" ht="13.2">
      <c r="G688" s="5"/>
      <c r="I688" s="7"/>
    </row>
    <row r="689" spans="7:9" ht="13.2">
      <c r="G689" s="5"/>
      <c r="I689" s="7"/>
    </row>
    <row r="690" spans="7:9" ht="13.2">
      <c r="G690" s="5"/>
      <c r="I690" s="7"/>
    </row>
    <row r="691" spans="7:9" ht="13.2">
      <c r="G691" s="5"/>
      <c r="I691" s="7"/>
    </row>
    <row r="692" spans="7:9" ht="13.2">
      <c r="G692" s="5"/>
      <c r="I692" s="7"/>
    </row>
    <row r="693" spans="7:9" ht="13.2">
      <c r="G693" s="5"/>
      <c r="I693" s="7"/>
    </row>
    <row r="694" spans="7:9" ht="13.2">
      <c r="G694" s="5"/>
      <c r="I694" s="7"/>
    </row>
    <row r="695" spans="7:9" ht="13.2">
      <c r="G695" s="5"/>
      <c r="I695" s="7"/>
    </row>
    <row r="696" spans="7:9" ht="13.2">
      <c r="G696" s="5"/>
      <c r="I696" s="7"/>
    </row>
    <row r="697" spans="7:9" ht="13.2">
      <c r="G697" s="5"/>
      <c r="I697" s="7"/>
    </row>
    <row r="698" spans="7:9" ht="13.2">
      <c r="G698" s="5"/>
      <c r="I698" s="7"/>
    </row>
    <row r="699" spans="7:9" ht="13.2">
      <c r="G699" s="5"/>
      <c r="I699" s="7"/>
    </row>
    <row r="700" spans="7:9" ht="13.2">
      <c r="G700" s="5"/>
      <c r="I700" s="7"/>
    </row>
    <row r="701" spans="7:9" ht="13.2">
      <c r="G701" s="5"/>
      <c r="I701" s="7"/>
    </row>
    <row r="702" spans="7:9" ht="13.2">
      <c r="G702" s="5"/>
      <c r="I702" s="7"/>
    </row>
    <row r="703" spans="7:9" ht="13.2">
      <c r="G703" s="5"/>
      <c r="I703" s="7"/>
    </row>
    <row r="704" spans="7:9" ht="13.2">
      <c r="G704" s="5"/>
      <c r="I704" s="7"/>
    </row>
    <row r="705" spans="7:9" ht="13.2">
      <c r="G705" s="5"/>
      <c r="I705" s="7"/>
    </row>
    <row r="706" spans="7:9" ht="13.2">
      <c r="G706" s="5"/>
      <c r="I706" s="7"/>
    </row>
    <row r="707" spans="7:9" ht="13.2">
      <c r="G707" s="5"/>
      <c r="I707" s="7"/>
    </row>
    <row r="708" spans="7:9" ht="13.2">
      <c r="G708" s="5"/>
      <c r="I708" s="7"/>
    </row>
    <row r="709" spans="7:9" ht="13.2">
      <c r="G709" s="5"/>
      <c r="I709" s="7"/>
    </row>
    <row r="710" spans="7:9" ht="13.2">
      <c r="G710" s="5"/>
      <c r="I710" s="7"/>
    </row>
    <row r="711" spans="7:9" ht="13.2">
      <c r="G711" s="5"/>
      <c r="I711" s="7"/>
    </row>
    <row r="712" spans="7:9" ht="13.2">
      <c r="G712" s="5"/>
      <c r="I712" s="7"/>
    </row>
    <row r="713" spans="7:9" ht="13.2">
      <c r="G713" s="5"/>
      <c r="I713" s="7"/>
    </row>
    <row r="714" spans="7:9" ht="13.2">
      <c r="G714" s="5"/>
      <c r="I714" s="7"/>
    </row>
    <row r="715" spans="7:9" ht="13.2">
      <c r="G715" s="5"/>
      <c r="I715" s="7"/>
    </row>
    <row r="716" spans="7:9" ht="13.2">
      <c r="G716" s="5"/>
      <c r="I716" s="7"/>
    </row>
    <row r="717" spans="7:9" ht="13.2">
      <c r="G717" s="5"/>
      <c r="I717" s="7"/>
    </row>
    <row r="718" spans="7:9" ht="13.2">
      <c r="G718" s="5"/>
      <c r="I718" s="7"/>
    </row>
    <row r="719" spans="7:9" ht="13.2">
      <c r="G719" s="5"/>
      <c r="I719" s="7"/>
    </row>
    <row r="720" spans="7:9" ht="13.2">
      <c r="G720" s="5"/>
      <c r="I720" s="7"/>
    </row>
    <row r="721" spans="7:9" ht="13.2">
      <c r="G721" s="5"/>
      <c r="I721" s="7"/>
    </row>
    <row r="722" spans="7:9" ht="13.2">
      <c r="G722" s="5"/>
      <c r="I722" s="7"/>
    </row>
    <row r="723" spans="7:9" ht="13.2">
      <c r="G723" s="5"/>
      <c r="I723" s="7"/>
    </row>
    <row r="724" spans="7:9" ht="13.2">
      <c r="G724" s="5"/>
      <c r="I724" s="7"/>
    </row>
    <row r="725" spans="7:9" ht="13.2">
      <c r="G725" s="5"/>
      <c r="I725" s="7"/>
    </row>
    <row r="726" spans="7:9" ht="13.2">
      <c r="G726" s="5"/>
      <c r="I726" s="7"/>
    </row>
    <row r="727" spans="7:9" ht="13.2">
      <c r="G727" s="5"/>
      <c r="I727" s="7"/>
    </row>
    <row r="728" spans="7:9" ht="13.2">
      <c r="G728" s="5"/>
      <c r="I728" s="7"/>
    </row>
    <row r="729" spans="7:9" ht="13.2">
      <c r="G729" s="5"/>
      <c r="I729" s="7"/>
    </row>
    <row r="730" spans="7:9" ht="13.2">
      <c r="G730" s="5"/>
      <c r="I730" s="7"/>
    </row>
    <row r="731" spans="7:9" ht="13.2">
      <c r="G731" s="5"/>
      <c r="I731" s="7"/>
    </row>
    <row r="732" spans="7:9" ht="13.2">
      <c r="G732" s="5"/>
      <c r="I732" s="7"/>
    </row>
    <row r="733" spans="7:9" ht="13.2">
      <c r="G733" s="5"/>
      <c r="I733" s="7"/>
    </row>
    <row r="734" spans="7:9" ht="13.2">
      <c r="G734" s="5"/>
      <c r="I734" s="7"/>
    </row>
    <row r="735" spans="7:9" ht="13.2">
      <c r="G735" s="5"/>
      <c r="I735" s="7"/>
    </row>
    <row r="736" spans="7:9" ht="13.2">
      <c r="G736" s="5"/>
      <c r="I736" s="7"/>
    </row>
    <row r="737" spans="7:9" ht="13.2">
      <c r="G737" s="5"/>
      <c r="I737" s="7"/>
    </row>
    <row r="738" spans="7:9" ht="13.2">
      <c r="G738" s="5"/>
      <c r="I738" s="7"/>
    </row>
    <row r="739" spans="7:9" ht="13.2">
      <c r="G739" s="5"/>
      <c r="I739" s="7"/>
    </row>
    <row r="740" spans="7:9" ht="13.2">
      <c r="G740" s="5"/>
      <c r="I740" s="7"/>
    </row>
    <row r="741" spans="7:9" ht="13.2">
      <c r="G741" s="5"/>
      <c r="I741" s="7"/>
    </row>
    <row r="742" spans="7:9" ht="13.2">
      <c r="G742" s="5"/>
      <c r="I742" s="7"/>
    </row>
    <row r="743" spans="7:9" ht="13.2">
      <c r="G743" s="5"/>
      <c r="I743" s="7"/>
    </row>
    <row r="744" spans="7:9" ht="13.2">
      <c r="G744" s="5"/>
      <c r="I744" s="7"/>
    </row>
    <row r="745" spans="7:9" ht="13.2">
      <c r="G745" s="5"/>
      <c r="I745" s="7"/>
    </row>
    <row r="746" spans="7:9" ht="13.2">
      <c r="G746" s="5"/>
      <c r="I746" s="7"/>
    </row>
    <row r="747" spans="7:9" ht="13.2">
      <c r="G747" s="5"/>
      <c r="I747" s="7"/>
    </row>
    <row r="748" spans="7:9" ht="13.2">
      <c r="G748" s="5"/>
      <c r="I748" s="7"/>
    </row>
    <row r="749" spans="7:9" ht="13.2">
      <c r="G749" s="5"/>
      <c r="I749" s="7"/>
    </row>
    <row r="750" spans="7:9" ht="13.2">
      <c r="G750" s="5"/>
      <c r="I750" s="7"/>
    </row>
    <row r="751" spans="7:9" ht="13.2">
      <c r="G751" s="5"/>
      <c r="I751" s="7"/>
    </row>
    <row r="752" spans="7:9" ht="13.2">
      <c r="G752" s="5"/>
      <c r="I752" s="7"/>
    </row>
    <row r="753" spans="7:9" ht="13.2">
      <c r="G753" s="5"/>
      <c r="I753" s="7"/>
    </row>
    <row r="754" spans="7:9" ht="13.2">
      <c r="G754" s="5"/>
      <c r="I754" s="7"/>
    </row>
    <row r="755" spans="7:9" ht="13.2">
      <c r="G755" s="5"/>
      <c r="I755" s="7"/>
    </row>
    <row r="756" spans="7:9" ht="13.2">
      <c r="G756" s="5"/>
      <c r="I756" s="7"/>
    </row>
    <row r="757" spans="7:9" ht="13.2">
      <c r="G757" s="5"/>
      <c r="I757" s="7"/>
    </row>
    <row r="758" spans="7:9" ht="13.2">
      <c r="G758" s="5"/>
      <c r="I758" s="7"/>
    </row>
    <row r="759" spans="7:9" ht="13.2">
      <c r="G759" s="5"/>
      <c r="I759" s="7"/>
    </row>
    <row r="760" spans="7:9" ht="13.2">
      <c r="G760" s="5"/>
      <c r="I760" s="7"/>
    </row>
    <row r="761" spans="7:9" ht="13.2">
      <c r="G761" s="5"/>
      <c r="I761" s="7"/>
    </row>
    <row r="762" spans="7:9" ht="13.2">
      <c r="G762" s="5"/>
      <c r="I762" s="7"/>
    </row>
    <row r="763" spans="7:9" ht="13.2">
      <c r="G763" s="5"/>
      <c r="I763" s="7"/>
    </row>
    <row r="764" spans="7:9" ht="13.2">
      <c r="G764" s="5"/>
      <c r="I764" s="7"/>
    </row>
    <row r="765" spans="7:9" ht="13.2">
      <c r="G765" s="5"/>
      <c r="I765" s="7"/>
    </row>
    <row r="766" spans="7:9" ht="13.2">
      <c r="G766" s="5"/>
      <c r="I766" s="7"/>
    </row>
    <row r="767" spans="7:9" ht="13.2">
      <c r="G767" s="5"/>
      <c r="I767" s="7"/>
    </row>
    <row r="768" spans="7:9" ht="13.2">
      <c r="G768" s="5"/>
      <c r="I768" s="7"/>
    </row>
    <row r="769" spans="7:9" ht="13.2">
      <c r="G769" s="5"/>
      <c r="I769" s="7"/>
    </row>
    <row r="770" spans="7:9" ht="13.2">
      <c r="G770" s="5"/>
      <c r="I770" s="7"/>
    </row>
    <row r="771" spans="7:9" ht="13.2">
      <c r="G771" s="5"/>
      <c r="I771" s="7"/>
    </row>
    <row r="772" spans="7:9" ht="13.2">
      <c r="G772" s="5"/>
      <c r="I772" s="7"/>
    </row>
    <row r="773" spans="7:9" ht="13.2">
      <c r="G773" s="5"/>
      <c r="I773" s="7"/>
    </row>
    <row r="774" spans="7:9" ht="13.2">
      <c r="G774" s="5"/>
      <c r="I774" s="7"/>
    </row>
    <row r="775" spans="7:9" ht="13.2">
      <c r="G775" s="5"/>
      <c r="I775" s="7"/>
    </row>
    <row r="776" spans="7:9" ht="13.2">
      <c r="G776" s="5"/>
      <c r="I776" s="7"/>
    </row>
    <row r="777" spans="7:9" ht="13.2">
      <c r="G777" s="5"/>
      <c r="I777" s="7"/>
    </row>
    <row r="778" spans="7:9" ht="13.2">
      <c r="G778" s="5"/>
      <c r="I778" s="7"/>
    </row>
    <row r="779" spans="7:9" ht="13.2">
      <c r="G779" s="5"/>
      <c r="I779" s="7"/>
    </row>
    <row r="780" spans="7:9" ht="13.2">
      <c r="G780" s="5"/>
      <c r="I780" s="7"/>
    </row>
    <row r="781" spans="7:9" ht="13.2">
      <c r="G781" s="5"/>
      <c r="I781" s="7"/>
    </row>
    <row r="782" spans="7:9" ht="13.2">
      <c r="G782" s="5"/>
      <c r="I782" s="7"/>
    </row>
    <row r="783" spans="7:9" ht="13.2">
      <c r="G783" s="5"/>
      <c r="I783" s="7"/>
    </row>
    <row r="784" spans="7:9" ht="13.2">
      <c r="G784" s="5"/>
      <c r="I784" s="7"/>
    </row>
    <row r="785" spans="7:9" ht="13.2">
      <c r="G785" s="5"/>
      <c r="I785" s="7"/>
    </row>
    <row r="786" spans="7:9" ht="13.2">
      <c r="G786" s="5"/>
      <c r="I786" s="7"/>
    </row>
    <row r="787" spans="7:9" ht="13.2">
      <c r="G787" s="5"/>
      <c r="I787" s="7"/>
    </row>
    <row r="788" spans="7:9" ht="13.2">
      <c r="G788" s="5"/>
      <c r="I788" s="7"/>
    </row>
    <row r="789" spans="7:9" ht="13.2">
      <c r="G789" s="5"/>
      <c r="I789" s="7"/>
    </row>
    <row r="790" spans="7:9" ht="13.2">
      <c r="G790" s="5"/>
      <c r="I790" s="7"/>
    </row>
    <row r="791" spans="7:9" ht="13.2">
      <c r="G791" s="5"/>
      <c r="I791" s="7"/>
    </row>
    <row r="792" spans="7:9" ht="13.2">
      <c r="G792" s="5"/>
      <c r="I792" s="7"/>
    </row>
    <row r="793" spans="7:9" ht="13.2">
      <c r="G793" s="5"/>
      <c r="I793" s="7"/>
    </row>
    <row r="794" spans="7:9" ht="13.2">
      <c r="G794" s="5"/>
      <c r="I794" s="7"/>
    </row>
    <row r="795" spans="7:9" ht="13.2">
      <c r="G795" s="5"/>
      <c r="I795" s="7"/>
    </row>
    <row r="796" spans="7:9" ht="13.2">
      <c r="G796" s="5"/>
      <c r="I796" s="7"/>
    </row>
    <row r="797" spans="7:9" ht="13.2">
      <c r="G797" s="5"/>
      <c r="I797" s="7"/>
    </row>
    <row r="798" spans="7:9" ht="13.2">
      <c r="G798" s="5"/>
      <c r="I798" s="7"/>
    </row>
    <row r="799" spans="7:9" ht="13.2">
      <c r="G799" s="5"/>
      <c r="I799" s="7"/>
    </row>
    <row r="800" spans="7:9" ht="13.2">
      <c r="G800" s="5"/>
      <c r="I800" s="7"/>
    </row>
    <row r="801" spans="7:9" ht="13.2">
      <c r="G801" s="5"/>
      <c r="I801" s="7"/>
    </row>
    <row r="802" spans="7:9" ht="13.2">
      <c r="G802" s="5"/>
      <c r="I802" s="7"/>
    </row>
    <row r="803" spans="7:9" ht="13.2">
      <c r="G803" s="5"/>
      <c r="I803" s="7"/>
    </row>
    <row r="804" spans="7:9" ht="13.2">
      <c r="G804" s="5"/>
      <c r="I804" s="7"/>
    </row>
    <row r="805" spans="7:9" ht="13.2">
      <c r="G805" s="5"/>
      <c r="I805" s="7"/>
    </row>
    <row r="806" spans="7:9" ht="13.2">
      <c r="G806" s="5"/>
      <c r="I806" s="7"/>
    </row>
    <row r="807" spans="7:9" ht="13.2">
      <c r="G807" s="5"/>
      <c r="I807" s="7"/>
    </row>
    <row r="808" spans="7:9" ht="13.2">
      <c r="G808" s="5"/>
      <c r="I808" s="7"/>
    </row>
    <row r="809" spans="7:9" ht="13.2">
      <c r="G809" s="5"/>
      <c r="I809" s="7"/>
    </row>
    <row r="810" spans="7:9" ht="13.2">
      <c r="G810" s="5"/>
      <c r="I810" s="7"/>
    </row>
    <row r="811" spans="7:9" ht="13.2">
      <c r="G811" s="5"/>
      <c r="I811" s="7"/>
    </row>
    <row r="812" spans="7:9" ht="13.2">
      <c r="G812" s="5"/>
      <c r="I812" s="7"/>
    </row>
    <row r="813" spans="7:9" ht="13.2">
      <c r="G813" s="5"/>
      <c r="I813" s="7"/>
    </row>
    <row r="814" spans="7:9" ht="13.2">
      <c r="G814" s="5"/>
      <c r="I814" s="7"/>
    </row>
    <row r="815" spans="7:9" ht="13.2">
      <c r="G815" s="5"/>
      <c r="I815" s="7"/>
    </row>
    <row r="816" spans="7:9" ht="13.2">
      <c r="G816" s="5"/>
      <c r="I816" s="7"/>
    </row>
    <row r="817" spans="7:9" ht="13.2">
      <c r="G817" s="5"/>
      <c r="I817" s="7"/>
    </row>
    <row r="818" spans="7:9" ht="13.2">
      <c r="G818" s="5"/>
      <c r="I818" s="7"/>
    </row>
    <row r="819" spans="7:9" ht="13.2">
      <c r="G819" s="5"/>
      <c r="I819" s="7"/>
    </row>
    <row r="820" spans="7:9" ht="13.2">
      <c r="G820" s="5"/>
      <c r="I820" s="7"/>
    </row>
    <row r="821" spans="7:9" ht="13.2">
      <c r="G821" s="5"/>
      <c r="I821" s="7"/>
    </row>
    <row r="822" spans="7:9" ht="13.2">
      <c r="G822" s="5"/>
      <c r="I822" s="7"/>
    </row>
    <row r="823" spans="7:9" ht="13.2">
      <c r="G823" s="5"/>
      <c r="I823" s="7"/>
    </row>
    <row r="824" spans="7:9" ht="13.2">
      <c r="G824" s="5"/>
      <c r="I824" s="7"/>
    </row>
    <row r="825" spans="7:9" ht="13.2">
      <c r="G825" s="5"/>
      <c r="I825" s="7"/>
    </row>
    <row r="826" spans="7:9" ht="13.2">
      <c r="G826" s="5"/>
      <c r="I826" s="7"/>
    </row>
    <row r="827" spans="7:9" ht="13.2">
      <c r="G827" s="5"/>
      <c r="I827" s="7"/>
    </row>
    <row r="828" spans="7:9" ht="13.2">
      <c r="G828" s="5"/>
      <c r="I828" s="7"/>
    </row>
    <row r="829" spans="7:9" ht="13.2">
      <c r="G829" s="5"/>
      <c r="I829" s="7"/>
    </row>
    <row r="830" spans="7:9" ht="13.2">
      <c r="G830" s="5"/>
      <c r="I830" s="7"/>
    </row>
    <row r="831" spans="7:9" ht="13.2">
      <c r="G831" s="5"/>
      <c r="I831" s="7"/>
    </row>
    <row r="832" spans="7:9" ht="13.2">
      <c r="G832" s="5"/>
      <c r="I832" s="7"/>
    </row>
    <row r="833" spans="7:9" ht="13.2">
      <c r="G833" s="5"/>
      <c r="I833" s="7"/>
    </row>
    <row r="834" spans="7:9" ht="13.2">
      <c r="G834" s="5"/>
      <c r="I834" s="7"/>
    </row>
    <row r="835" spans="7:9" ht="13.2">
      <c r="G835" s="5"/>
      <c r="I835" s="7"/>
    </row>
    <row r="836" spans="7:9" ht="13.2">
      <c r="G836" s="5"/>
      <c r="I836" s="7"/>
    </row>
    <row r="837" spans="7:9" ht="13.2">
      <c r="G837" s="5"/>
      <c r="I837" s="7"/>
    </row>
    <row r="838" spans="7:9" ht="13.2">
      <c r="G838" s="5"/>
      <c r="I838" s="7"/>
    </row>
    <row r="839" spans="7:9" ht="13.2">
      <c r="G839" s="5"/>
      <c r="I839" s="7"/>
    </row>
    <row r="840" spans="7:9" ht="13.2">
      <c r="G840" s="5"/>
      <c r="I840" s="7"/>
    </row>
    <row r="841" spans="7:9" ht="13.2">
      <c r="G841" s="5"/>
      <c r="I841" s="7"/>
    </row>
    <row r="842" spans="7:9" ht="13.2">
      <c r="G842" s="5"/>
      <c r="I842" s="7"/>
    </row>
    <row r="843" spans="7:9" ht="13.2">
      <c r="G843" s="5"/>
      <c r="I843" s="7"/>
    </row>
    <row r="844" spans="7:9" ht="13.2">
      <c r="G844" s="5"/>
      <c r="I844" s="7"/>
    </row>
    <row r="845" spans="7:9" ht="13.2">
      <c r="G845" s="5"/>
      <c r="I845" s="7"/>
    </row>
    <row r="846" spans="7:9" ht="13.2">
      <c r="G846" s="5"/>
      <c r="I846" s="7"/>
    </row>
    <row r="847" spans="7:9" ht="13.2">
      <c r="G847" s="5"/>
      <c r="I847" s="7"/>
    </row>
    <row r="848" spans="7:9" ht="13.2">
      <c r="G848" s="5"/>
      <c r="I848" s="7"/>
    </row>
    <row r="849" spans="7:9" ht="13.2">
      <c r="G849" s="5"/>
      <c r="I849" s="7"/>
    </row>
    <row r="850" spans="7:9" ht="13.2">
      <c r="G850" s="5"/>
      <c r="I850" s="7"/>
    </row>
    <row r="851" spans="7:9" ht="13.2">
      <c r="G851" s="5"/>
      <c r="I851" s="7"/>
    </row>
    <row r="852" spans="7:9" ht="13.2">
      <c r="G852" s="5"/>
      <c r="I852" s="7"/>
    </row>
    <row r="853" spans="7:9" ht="13.2">
      <c r="G853" s="5"/>
      <c r="I853" s="7"/>
    </row>
    <row r="854" spans="7:9" ht="13.2">
      <c r="G854" s="5"/>
      <c r="I854" s="7"/>
    </row>
    <row r="855" spans="7:9" ht="13.2">
      <c r="G855" s="5"/>
      <c r="I855" s="7"/>
    </row>
    <row r="856" spans="7:9" ht="13.2">
      <c r="G856" s="5"/>
      <c r="I856" s="7"/>
    </row>
    <row r="857" spans="7:9" ht="13.2">
      <c r="G857" s="5"/>
      <c r="I857" s="7"/>
    </row>
    <row r="858" spans="7:9" ht="13.2">
      <c r="G858" s="5"/>
      <c r="I858" s="7"/>
    </row>
    <row r="859" spans="7:9" ht="13.2">
      <c r="G859" s="5"/>
      <c r="I859" s="7"/>
    </row>
    <row r="860" spans="7:9" ht="13.2">
      <c r="G860" s="5"/>
      <c r="I860" s="7"/>
    </row>
    <row r="861" spans="7:9" ht="13.2">
      <c r="G861" s="5"/>
      <c r="I861" s="7"/>
    </row>
    <row r="862" spans="7:9" ht="13.2">
      <c r="G862" s="5"/>
      <c r="I862" s="7"/>
    </row>
    <row r="863" spans="7:9" ht="13.2">
      <c r="G863" s="5"/>
      <c r="I863" s="7"/>
    </row>
    <row r="864" spans="7:9" ht="13.2">
      <c r="G864" s="5"/>
      <c r="I864" s="7"/>
    </row>
    <row r="865" spans="7:9" ht="13.2">
      <c r="G865" s="5"/>
      <c r="I865" s="7"/>
    </row>
    <row r="866" spans="7:9" ht="13.2">
      <c r="G866" s="5"/>
      <c r="I866" s="7"/>
    </row>
    <row r="867" spans="7:9" ht="13.2">
      <c r="G867" s="5"/>
      <c r="I867" s="7"/>
    </row>
    <row r="868" spans="7:9" ht="13.2">
      <c r="G868" s="5"/>
      <c r="I868" s="7"/>
    </row>
    <row r="869" spans="7:9" ht="13.2">
      <c r="G869" s="5"/>
      <c r="I869" s="7"/>
    </row>
    <row r="870" spans="7:9" ht="13.2">
      <c r="G870" s="5"/>
      <c r="I870" s="7"/>
    </row>
    <row r="871" spans="7:9" ht="13.2">
      <c r="G871" s="5"/>
      <c r="I871" s="7"/>
    </row>
    <row r="872" spans="7:9" ht="13.2">
      <c r="G872" s="5"/>
      <c r="I872" s="7"/>
    </row>
    <row r="873" spans="7:9" ht="13.2">
      <c r="G873" s="5"/>
      <c r="I873" s="7"/>
    </row>
    <row r="874" spans="7:9" ht="13.2">
      <c r="G874" s="5"/>
      <c r="I874" s="7"/>
    </row>
    <row r="875" spans="7:9" ht="13.2">
      <c r="G875" s="5"/>
      <c r="I875" s="7"/>
    </row>
    <row r="876" spans="7:9" ht="13.2">
      <c r="G876" s="5"/>
      <c r="I876" s="7"/>
    </row>
    <row r="877" spans="7:9" ht="13.2">
      <c r="G877" s="5"/>
      <c r="I877" s="7"/>
    </row>
    <row r="878" spans="7:9" ht="13.2">
      <c r="G878" s="5"/>
      <c r="I878" s="7"/>
    </row>
    <row r="879" spans="7:9" ht="13.2">
      <c r="G879" s="5"/>
      <c r="I879" s="7"/>
    </row>
    <row r="880" spans="7:9" ht="13.2">
      <c r="G880" s="5"/>
      <c r="I880" s="7"/>
    </row>
    <row r="881" spans="7:9" ht="13.2">
      <c r="G881" s="5"/>
      <c r="I881" s="7"/>
    </row>
    <row r="882" spans="7:9" ht="13.2">
      <c r="G882" s="5"/>
      <c r="I882" s="7"/>
    </row>
    <row r="883" spans="7:9" ht="13.2">
      <c r="G883" s="5"/>
      <c r="I883" s="7"/>
    </row>
    <row r="884" spans="7:9" ht="13.2">
      <c r="G884" s="5"/>
      <c r="I884" s="7"/>
    </row>
    <row r="885" spans="7:9" ht="13.2">
      <c r="G885" s="5"/>
      <c r="I885" s="7"/>
    </row>
    <row r="886" spans="7:9" ht="13.2">
      <c r="G886" s="5"/>
      <c r="I886" s="7"/>
    </row>
    <row r="887" spans="7:9" ht="13.2">
      <c r="G887" s="5"/>
      <c r="I887" s="7"/>
    </row>
    <row r="888" spans="7:9" ht="13.2">
      <c r="G888" s="5"/>
      <c r="I888" s="7"/>
    </row>
    <row r="889" spans="7:9" ht="13.2">
      <c r="G889" s="5"/>
      <c r="I889" s="7"/>
    </row>
    <row r="890" spans="7:9" ht="13.2">
      <c r="G890" s="5"/>
      <c r="I890" s="7"/>
    </row>
    <row r="891" spans="7:9" ht="13.2">
      <c r="G891" s="5"/>
      <c r="I891" s="7"/>
    </row>
    <row r="892" spans="7:9" ht="13.2">
      <c r="G892" s="5"/>
      <c r="I892" s="7"/>
    </row>
    <row r="893" spans="7:9" ht="13.2">
      <c r="G893" s="5"/>
      <c r="I893" s="7"/>
    </row>
    <row r="894" spans="7:9" ht="13.2">
      <c r="G894" s="5"/>
      <c r="I894" s="7"/>
    </row>
    <row r="895" spans="7:9" ht="13.2">
      <c r="G895" s="5"/>
      <c r="I895" s="7"/>
    </row>
    <row r="896" spans="7:9" ht="13.2">
      <c r="G896" s="5"/>
      <c r="I896" s="7"/>
    </row>
    <row r="897" spans="7:9" ht="13.2">
      <c r="G897" s="5"/>
      <c r="I897" s="7"/>
    </row>
    <row r="898" spans="7:9" ht="13.2">
      <c r="G898" s="5"/>
      <c r="I898" s="7"/>
    </row>
    <row r="899" spans="7:9" ht="13.2">
      <c r="G899" s="5"/>
      <c r="I899" s="7"/>
    </row>
    <row r="900" spans="7:9" ht="13.2">
      <c r="G900" s="5"/>
      <c r="I900" s="7"/>
    </row>
    <row r="901" spans="7:9" ht="13.2">
      <c r="G901" s="5"/>
      <c r="I901" s="7"/>
    </row>
    <row r="902" spans="7:9" ht="13.2">
      <c r="G902" s="5"/>
      <c r="I902" s="7"/>
    </row>
    <row r="903" spans="7:9" ht="13.2">
      <c r="G903" s="5"/>
      <c r="I903" s="7"/>
    </row>
    <row r="904" spans="7:9" ht="13.2">
      <c r="G904" s="5"/>
      <c r="I904" s="7"/>
    </row>
    <row r="905" spans="7:9" ht="13.2">
      <c r="G905" s="5"/>
      <c r="I905" s="7"/>
    </row>
    <row r="906" spans="7:9" ht="13.2">
      <c r="G906" s="5"/>
      <c r="I906" s="7"/>
    </row>
    <row r="907" spans="7:9" ht="13.2">
      <c r="G907" s="5"/>
      <c r="I907" s="7"/>
    </row>
    <row r="908" spans="7:9" ht="13.2">
      <c r="G908" s="5"/>
      <c r="I908" s="7"/>
    </row>
    <row r="909" spans="7:9" ht="13.2">
      <c r="G909" s="5"/>
      <c r="I909" s="7"/>
    </row>
    <row r="910" spans="7:9" ht="13.2">
      <c r="G910" s="5"/>
      <c r="I910" s="7"/>
    </row>
    <row r="911" spans="7:9" ht="13.2">
      <c r="G911" s="5"/>
      <c r="I911" s="7"/>
    </row>
    <row r="912" spans="7:9" ht="13.2">
      <c r="G912" s="5"/>
      <c r="I912" s="7"/>
    </row>
    <row r="913" spans="7:9" ht="13.2">
      <c r="G913" s="5"/>
      <c r="I913" s="7"/>
    </row>
    <row r="914" spans="7:9" ht="13.2">
      <c r="G914" s="5"/>
      <c r="I914" s="7"/>
    </row>
    <row r="915" spans="7:9" ht="13.2">
      <c r="G915" s="5"/>
      <c r="I915" s="7"/>
    </row>
    <row r="916" spans="7:9" ht="13.2">
      <c r="G916" s="5"/>
      <c r="I916" s="7"/>
    </row>
    <row r="917" spans="7:9" ht="13.2">
      <c r="G917" s="5"/>
      <c r="I917" s="7"/>
    </row>
    <row r="918" spans="7:9" ht="13.2">
      <c r="G918" s="5"/>
      <c r="I918" s="7"/>
    </row>
    <row r="919" spans="7:9" ht="13.2">
      <c r="G919" s="5"/>
      <c r="I919" s="7"/>
    </row>
    <row r="920" spans="7:9" ht="13.2">
      <c r="G920" s="5"/>
      <c r="I920" s="7"/>
    </row>
    <row r="921" spans="7:9" ht="13.2">
      <c r="G921" s="5"/>
      <c r="I921" s="7"/>
    </row>
    <row r="922" spans="7:9" ht="13.2">
      <c r="G922" s="5"/>
      <c r="I922" s="7"/>
    </row>
    <row r="923" spans="7:9" ht="13.2">
      <c r="G923" s="5"/>
      <c r="I923" s="7"/>
    </row>
    <row r="924" spans="7:9" ht="13.2">
      <c r="G924" s="5"/>
      <c r="I924" s="7"/>
    </row>
    <row r="925" spans="7:9" ht="13.2">
      <c r="G925" s="5"/>
      <c r="I925" s="7"/>
    </row>
    <row r="926" spans="7:9" ht="13.2">
      <c r="G926" s="5"/>
      <c r="I926" s="7"/>
    </row>
    <row r="927" spans="7:9" ht="13.2">
      <c r="G927" s="5"/>
      <c r="I927" s="7"/>
    </row>
    <row r="928" spans="7:9" ht="13.2">
      <c r="G928" s="5"/>
      <c r="I928" s="7"/>
    </row>
    <row r="929" spans="7:9" ht="13.2">
      <c r="G929" s="5"/>
      <c r="I929" s="7"/>
    </row>
    <row r="930" spans="7:9" ht="13.2">
      <c r="G930" s="5"/>
      <c r="I930" s="7"/>
    </row>
    <row r="931" spans="7:9" ht="13.2">
      <c r="G931" s="5"/>
      <c r="I931" s="7"/>
    </row>
    <row r="932" spans="7:9" ht="13.2">
      <c r="G932" s="5"/>
      <c r="I932" s="7"/>
    </row>
    <row r="933" spans="7:9" ht="13.2">
      <c r="G933" s="5"/>
      <c r="I933" s="7"/>
    </row>
    <row r="934" spans="7:9" ht="13.2">
      <c r="G934" s="5"/>
      <c r="I934" s="7"/>
    </row>
    <row r="935" spans="7:9" ht="13.2">
      <c r="G935" s="5"/>
      <c r="I935" s="7"/>
    </row>
    <row r="936" spans="7:9" ht="13.2">
      <c r="G936" s="5"/>
      <c r="I936" s="7"/>
    </row>
    <row r="937" spans="7:9" ht="13.2">
      <c r="G937" s="5"/>
      <c r="I937" s="7"/>
    </row>
    <row r="938" spans="7:9" ht="13.2">
      <c r="G938" s="5"/>
      <c r="I938" s="7"/>
    </row>
    <row r="939" spans="7:9" ht="13.2">
      <c r="G939" s="5"/>
      <c r="I939" s="7"/>
    </row>
    <row r="940" spans="7:9" ht="13.2">
      <c r="G940" s="5"/>
      <c r="I940" s="7"/>
    </row>
    <row r="941" spans="7:9" ht="13.2">
      <c r="G941" s="5"/>
      <c r="I941" s="7"/>
    </row>
    <row r="942" spans="7:9" ht="13.2">
      <c r="G942" s="5"/>
      <c r="I942" s="7"/>
    </row>
    <row r="943" spans="7:9" ht="13.2">
      <c r="G943" s="5"/>
      <c r="I943" s="7"/>
    </row>
    <row r="944" spans="7:9" ht="13.2">
      <c r="G944" s="5"/>
      <c r="I944" s="7"/>
    </row>
    <row r="945" spans="7:9" ht="13.2">
      <c r="G945" s="5"/>
      <c r="I945" s="7"/>
    </row>
    <row r="946" spans="7:9" ht="13.2">
      <c r="G946" s="5"/>
      <c r="I946" s="7"/>
    </row>
    <row r="947" spans="7:9" ht="13.2">
      <c r="G947" s="5"/>
      <c r="I947" s="7"/>
    </row>
    <row r="948" spans="7:9" ht="13.2">
      <c r="G948" s="5"/>
      <c r="I948" s="7"/>
    </row>
    <row r="949" spans="7:9" ht="13.2">
      <c r="G949" s="5"/>
      <c r="I949" s="7"/>
    </row>
    <row r="950" spans="7:9" ht="13.2">
      <c r="G950" s="5"/>
      <c r="I950" s="7"/>
    </row>
    <row r="951" spans="7:9" ht="13.2">
      <c r="G951" s="5"/>
      <c r="I951" s="7"/>
    </row>
    <row r="952" spans="7:9" ht="13.2">
      <c r="G952" s="5"/>
      <c r="I952" s="7"/>
    </row>
    <row r="953" spans="7:9" ht="13.2">
      <c r="G953" s="5"/>
      <c r="I953" s="7"/>
    </row>
    <row r="954" spans="7:9" ht="13.2">
      <c r="G954" s="5"/>
      <c r="I954" s="7"/>
    </row>
    <row r="955" spans="7:9" ht="13.2">
      <c r="G955" s="5"/>
      <c r="I955" s="7"/>
    </row>
    <row r="956" spans="7:9" ht="13.2">
      <c r="G956" s="5"/>
      <c r="I956" s="7"/>
    </row>
    <row r="957" spans="7:9" ht="13.2">
      <c r="G957" s="5"/>
      <c r="I957" s="7"/>
    </row>
    <row r="958" spans="7:9" ht="13.2">
      <c r="G958" s="5"/>
      <c r="I958" s="7"/>
    </row>
    <row r="959" spans="7:9" ht="13.2">
      <c r="G959" s="5"/>
      <c r="I959" s="7"/>
    </row>
    <row r="960" spans="7:9" ht="13.2">
      <c r="G960" s="5"/>
      <c r="I960" s="7"/>
    </row>
    <row r="961" spans="7:9" ht="13.2">
      <c r="G961" s="5"/>
      <c r="I961" s="7"/>
    </row>
    <row r="962" spans="7:9" ht="13.2">
      <c r="G962" s="5"/>
      <c r="I962" s="7"/>
    </row>
    <row r="963" spans="7:9" ht="13.2">
      <c r="G963" s="5"/>
      <c r="I963" s="7"/>
    </row>
    <row r="964" spans="7:9" ht="13.2">
      <c r="G964" s="5"/>
      <c r="I964" s="7"/>
    </row>
    <row r="965" spans="7:9" ht="13.2">
      <c r="G965" s="5"/>
      <c r="I965" s="7"/>
    </row>
    <row r="966" spans="7:9" ht="13.2">
      <c r="G966" s="5"/>
      <c r="I966" s="7"/>
    </row>
    <row r="967" spans="7:9" ht="13.2">
      <c r="G967" s="5"/>
      <c r="I967" s="7"/>
    </row>
    <row r="968" spans="7:9" ht="13.2">
      <c r="G968" s="5"/>
      <c r="I968" s="7"/>
    </row>
    <row r="969" spans="7:9" ht="13.2">
      <c r="G969" s="5"/>
      <c r="I969" s="7"/>
    </row>
    <row r="970" spans="7:9" ht="13.2">
      <c r="G970" s="5"/>
      <c r="I970" s="7"/>
    </row>
    <row r="971" spans="7:9" ht="13.2">
      <c r="G971" s="5"/>
      <c r="I971" s="7"/>
    </row>
    <row r="972" spans="7:9" ht="13.2">
      <c r="G972" s="5"/>
      <c r="I972" s="7"/>
    </row>
    <row r="973" spans="7:9" ht="13.2">
      <c r="G973" s="5"/>
      <c r="I973" s="7"/>
    </row>
    <row r="974" spans="7:9" ht="13.2">
      <c r="G974" s="5"/>
      <c r="I974" s="7"/>
    </row>
    <row r="975" spans="7:9" ht="13.2">
      <c r="G975" s="5"/>
      <c r="I975" s="7"/>
    </row>
    <row r="976" spans="7:9" ht="13.2">
      <c r="G976" s="5"/>
      <c r="I976" s="7"/>
    </row>
    <row r="977" spans="7:9" ht="13.2">
      <c r="G977" s="5"/>
      <c r="I977" s="7"/>
    </row>
    <row r="978" spans="7:9" ht="13.2">
      <c r="G978" s="5"/>
      <c r="I978" s="7"/>
    </row>
    <row r="979" spans="7:9" ht="13.2">
      <c r="G979" s="5"/>
      <c r="I979" s="7"/>
    </row>
    <row r="980" spans="7:9" ht="13.2">
      <c r="G980" s="5"/>
      <c r="I980" s="7"/>
    </row>
    <row r="981" spans="7:9" ht="13.2">
      <c r="G981" s="5"/>
      <c r="I981" s="7"/>
    </row>
    <row r="982" spans="7:9" ht="13.2">
      <c r="G982" s="5"/>
      <c r="I982" s="7"/>
    </row>
    <row r="983" spans="7:9" ht="13.2">
      <c r="G983" s="5"/>
      <c r="I983" s="7"/>
    </row>
    <row r="984" spans="7:9" ht="13.2">
      <c r="G984" s="5"/>
      <c r="I984" s="7"/>
    </row>
    <row r="985" spans="7:9" ht="13.2">
      <c r="G985" s="5"/>
      <c r="I985" s="7"/>
    </row>
    <row r="986" spans="7:9" ht="13.2">
      <c r="G986" s="5"/>
      <c r="I986" s="7"/>
    </row>
    <row r="987" spans="7:9" ht="13.2">
      <c r="G987" s="5"/>
      <c r="I987" s="7"/>
    </row>
    <row r="988" spans="7:9" ht="13.2">
      <c r="G988" s="5"/>
      <c r="I988" s="7"/>
    </row>
    <row r="989" spans="7:9" ht="13.2">
      <c r="G989" s="5"/>
      <c r="I989" s="7"/>
    </row>
    <row r="990" spans="7:9" ht="13.2">
      <c r="G990" s="5"/>
      <c r="I990" s="7"/>
    </row>
    <row r="991" spans="7:9" ht="13.2">
      <c r="G991" s="5"/>
      <c r="I991" s="7"/>
    </row>
    <row r="992" spans="7:9" ht="13.2">
      <c r="G992" s="5"/>
      <c r="I992" s="7"/>
    </row>
    <row r="993" spans="7:9" ht="13.2">
      <c r="G993" s="5"/>
      <c r="I993" s="7"/>
    </row>
    <row r="994" spans="7:9" ht="13.2">
      <c r="G994" s="5"/>
      <c r="I994" s="7"/>
    </row>
    <row r="995" spans="7:9" ht="13.2">
      <c r="G995" s="5"/>
      <c r="I995" s="7"/>
    </row>
    <row r="996" spans="7:9" ht="13.2">
      <c r="G996" s="5"/>
      <c r="I996" s="7"/>
    </row>
    <row r="997" spans="7:9" ht="13.2">
      <c r="G997" s="5"/>
      <c r="I997" s="7"/>
    </row>
    <row r="998" spans="7:9" ht="13.2">
      <c r="G998" s="5"/>
      <c r="I998" s="7"/>
    </row>
    <row r="999" spans="7:9" ht="13.2">
      <c r="G999" s="5"/>
      <c r="I999" s="7"/>
    </row>
    <row r="1000" spans="7:9" ht="13.2">
      <c r="G1000" s="5"/>
      <c r="I1000" s="7"/>
    </row>
  </sheetData>
  <autoFilter ref="A1:Z1000" xr:uid="{00000000-0009-0000-0000-000016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 customWidth="1"/>
    <col min="2" max="3" width="39.6640625" customWidth="1"/>
    <col min="4" max="4" width="61.109375" customWidth="1"/>
    <col min="5" max="6" width="12.6640625" customWidth="1"/>
    <col min="9" max="10" width="24.21875" customWidth="1"/>
  </cols>
  <sheetData>
    <row r="1" spans="1:26">
      <c r="A1" s="9" t="s">
        <v>0</v>
      </c>
      <c r="B1" s="9" t="s">
        <v>1</v>
      </c>
      <c r="C1" s="9" t="s">
        <v>2</v>
      </c>
      <c r="D1" s="9" t="s">
        <v>3</v>
      </c>
      <c r="E1" s="9" t="s">
        <v>4</v>
      </c>
      <c r="F1" s="9" t="s">
        <v>5</v>
      </c>
      <c r="G1" s="9" t="s">
        <v>6</v>
      </c>
      <c r="H1" s="9" t="s">
        <v>7</v>
      </c>
      <c r="I1" s="9" t="s">
        <v>8</v>
      </c>
      <c r="J1" s="9" t="s">
        <v>9</v>
      </c>
      <c r="K1" s="9" t="s">
        <v>10</v>
      </c>
      <c r="L1" s="9" t="s">
        <v>205</v>
      </c>
      <c r="M1" s="9"/>
      <c r="N1" s="9"/>
      <c r="O1" s="9"/>
      <c r="P1" s="9"/>
      <c r="Q1" s="9"/>
      <c r="R1" s="9"/>
      <c r="S1" s="9"/>
      <c r="T1" s="9"/>
      <c r="U1" s="9"/>
      <c r="V1" s="9"/>
      <c r="W1" s="9"/>
      <c r="X1" s="9"/>
      <c r="Y1" s="9"/>
      <c r="Z1" s="9"/>
    </row>
    <row r="2" spans="1:26">
      <c r="A2" s="9" t="s">
        <v>73893</v>
      </c>
      <c r="B2" s="13" t="s">
        <v>73894</v>
      </c>
      <c r="C2" s="13" t="s">
        <v>73895</v>
      </c>
      <c r="D2" s="176" t="s">
        <v>73896</v>
      </c>
      <c r="E2" s="92" t="s">
        <v>73897</v>
      </c>
      <c r="F2" s="209" t="s">
        <v>73898</v>
      </c>
      <c r="G2" s="5" t="s">
        <v>73899</v>
      </c>
      <c r="H2" s="6" t="s">
        <v>73900</v>
      </c>
      <c r="I2" s="7" t="s">
        <v>73901</v>
      </c>
      <c r="J2" s="3" t="s">
        <v>73902</v>
      </c>
      <c r="K2" s="3"/>
      <c r="L2" s="5" t="s">
        <v>57</v>
      </c>
    </row>
    <row r="3" spans="1:26">
      <c r="A3" s="9" t="s">
        <v>73903</v>
      </c>
      <c r="B3" s="13" t="s">
        <v>73904</v>
      </c>
      <c r="C3" s="13" t="s">
        <v>73895</v>
      </c>
      <c r="D3" s="7" t="s">
        <v>73905</v>
      </c>
      <c r="E3" s="92" t="s">
        <v>73897</v>
      </c>
      <c r="F3" s="47" t="s">
        <v>73898</v>
      </c>
      <c r="G3" s="5" t="s">
        <v>73899</v>
      </c>
      <c r="H3" s="6" t="s">
        <v>73906</v>
      </c>
      <c r="I3" s="7" t="s">
        <v>73901</v>
      </c>
      <c r="J3" s="3" t="s">
        <v>73902</v>
      </c>
      <c r="L3" s="5" t="s">
        <v>57</v>
      </c>
    </row>
    <row r="4" spans="1:26">
      <c r="A4" s="9" t="s">
        <v>73907</v>
      </c>
      <c r="B4" s="13" t="s">
        <v>73908</v>
      </c>
      <c r="C4" s="13" t="s">
        <v>73909</v>
      </c>
      <c r="D4" s="7" t="s">
        <v>73910</v>
      </c>
      <c r="E4" s="92" t="s">
        <v>73911</v>
      </c>
      <c r="F4" s="47" t="s">
        <v>73912</v>
      </c>
      <c r="G4" s="5" t="s">
        <v>73913</v>
      </c>
      <c r="H4" s="6" t="s">
        <v>73914</v>
      </c>
      <c r="I4" s="7" t="s">
        <v>73915</v>
      </c>
      <c r="J4" s="3" t="s">
        <v>73902</v>
      </c>
      <c r="L4" s="5" t="s">
        <v>57</v>
      </c>
    </row>
    <row r="5" spans="1:26" ht="15.75" customHeight="1">
      <c r="A5" s="9" t="s">
        <v>73916</v>
      </c>
      <c r="B5" s="25" t="s">
        <v>73917</v>
      </c>
      <c r="C5" s="13" t="s">
        <v>73918</v>
      </c>
      <c r="D5" s="7" t="s">
        <v>73919</v>
      </c>
      <c r="E5" s="37" t="s">
        <v>73920</v>
      </c>
      <c r="F5" s="70" t="s">
        <v>73921</v>
      </c>
      <c r="G5" s="35" t="s">
        <v>73922</v>
      </c>
      <c r="H5" s="6" t="s">
        <v>73923</v>
      </c>
      <c r="I5" s="7" t="s">
        <v>73924</v>
      </c>
      <c r="J5" s="3" t="s">
        <v>73902</v>
      </c>
      <c r="L5" s="5" t="s">
        <v>57</v>
      </c>
    </row>
    <row r="6" spans="1:26">
      <c r="A6" s="9" t="s">
        <v>73925</v>
      </c>
      <c r="B6" s="13" t="s">
        <v>73926</v>
      </c>
      <c r="C6" s="13" t="s">
        <v>73927</v>
      </c>
      <c r="D6" s="7" t="s">
        <v>73928</v>
      </c>
      <c r="E6" s="92" t="s">
        <v>73929</v>
      </c>
      <c r="F6" s="47" t="s">
        <v>73930</v>
      </c>
      <c r="G6" s="5" t="s">
        <v>73931</v>
      </c>
      <c r="H6" s="6" t="s">
        <v>73932</v>
      </c>
      <c r="I6" s="7" t="s">
        <v>73933</v>
      </c>
      <c r="J6" s="3" t="s">
        <v>73902</v>
      </c>
      <c r="L6" s="5" t="s">
        <v>57</v>
      </c>
    </row>
    <row r="7" spans="1:26">
      <c r="A7" s="9" t="s">
        <v>73934</v>
      </c>
      <c r="B7" s="13" t="s">
        <v>73935</v>
      </c>
      <c r="C7" s="13" t="s">
        <v>73936</v>
      </c>
      <c r="D7" s="7" t="s">
        <v>73937</v>
      </c>
      <c r="E7" s="92" t="s">
        <v>73938</v>
      </c>
      <c r="F7" s="47" t="s">
        <v>73939</v>
      </c>
      <c r="G7" s="5" t="s">
        <v>73940</v>
      </c>
      <c r="H7" s="6" t="s">
        <v>73941</v>
      </c>
      <c r="I7" s="7" t="s">
        <v>73942</v>
      </c>
      <c r="J7" s="3" t="s">
        <v>73902</v>
      </c>
      <c r="L7" s="5" t="s">
        <v>57</v>
      </c>
    </row>
    <row r="8" spans="1:26">
      <c r="A8" s="9" t="s">
        <v>73943</v>
      </c>
      <c r="B8" s="13" t="s">
        <v>73944</v>
      </c>
      <c r="C8" s="13" t="s">
        <v>73945</v>
      </c>
      <c r="D8" s="7" t="s">
        <v>73946</v>
      </c>
      <c r="E8" s="92" t="s">
        <v>73947</v>
      </c>
      <c r="F8" s="47" t="s">
        <v>73948</v>
      </c>
      <c r="G8" s="5" t="s">
        <v>73949</v>
      </c>
      <c r="H8" s="6" t="s">
        <v>73950</v>
      </c>
      <c r="I8" s="7" t="s">
        <v>73951</v>
      </c>
      <c r="J8" s="3" t="s">
        <v>73902</v>
      </c>
      <c r="L8" s="5" t="s">
        <v>57</v>
      </c>
    </row>
    <row r="9" spans="1:26">
      <c r="A9" s="9" t="s">
        <v>73952</v>
      </c>
      <c r="B9" s="13" t="s">
        <v>73953</v>
      </c>
      <c r="C9" s="13" t="s">
        <v>73954</v>
      </c>
      <c r="D9" s="7" t="s">
        <v>73955</v>
      </c>
      <c r="E9" s="92" t="s">
        <v>73956</v>
      </c>
      <c r="F9" s="47" t="s">
        <v>73957</v>
      </c>
      <c r="G9" s="5" t="s">
        <v>73958</v>
      </c>
      <c r="H9" s="6" t="s">
        <v>73959</v>
      </c>
      <c r="I9" s="7" t="s">
        <v>73960</v>
      </c>
      <c r="J9" s="3" t="s">
        <v>73902</v>
      </c>
      <c r="L9" s="5" t="s">
        <v>57</v>
      </c>
    </row>
    <row r="10" spans="1:26">
      <c r="A10" s="9" t="s">
        <v>73961</v>
      </c>
      <c r="B10" s="13" t="s">
        <v>73962</v>
      </c>
      <c r="C10" s="13" t="s">
        <v>73963</v>
      </c>
      <c r="D10" s="7" t="s">
        <v>73964</v>
      </c>
      <c r="E10" s="92" t="s">
        <v>73965</v>
      </c>
      <c r="F10" s="47" t="s">
        <v>73966</v>
      </c>
      <c r="G10" s="5" t="s">
        <v>73967</v>
      </c>
      <c r="H10" s="6" t="s">
        <v>73968</v>
      </c>
      <c r="I10" s="7" t="s">
        <v>73969</v>
      </c>
      <c r="J10" s="3" t="s">
        <v>73902</v>
      </c>
      <c r="L10" s="5" t="s">
        <v>57</v>
      </c>
    </row>
    <row r="11" spans="1:26">
      <c r="A11" s="9" t="s">
        <v>73970</v>
      </c>
      <c r="B11" s="13" t="s">
        <v>73971</v>
      </c>
      <c r="C11" s="62" t="s">
        <v>73972</v>
      </c>
      <c r="D11" s="48" t="s">
        <v>73973</v>
      </c>
      <c r="E11" s="92" t="s">
        <v>73974</v>
      </c>
      <c r="F11" s="47" t="s">
        <v>73975</v>
      </c>
      <c r="G11" s="5" t="s">
        <v>73976</v>
      </c>
      <c r="H11" s="6" t="s">
        <v>73977</v>
      </c>
      <c r="I11" s="7" t="s">
        <v>73978</v>
      </c>
      <c r="J11" s="3" t="s">
        <v>73902</v>
      </c>
      <c r="L11" s="5" t="s">
        <v>57</v>
      </c>
    </row>
    <row r="12" spans="1:26">
      <c r="A12" s="9" t="s">
        <v>73979</v>
      </c>
      <c r="B12" s="13" t="s">
        <v>73980</v>
      </c>
      <c r="C12" s="13" t="s">
        <v>17443</v>
      </c>
      <c r="D12" s="5" t="s">
        <v>17444</v>
      </c>
      <c r="E12" s="92" t="s">
        <v>17445</v>
      </c>
      <c r="F12" s="47" t="s">
        <v>73981</v>
      </c>
      <c r="G12" s="5" t="s">
        <v>73982</v>
      </c>
      <c r="H12" s="6" t="s">
        <v>73983</v>
      </c>
      <c r="I12" s="7" t="s">
        <v>73984</v>
      </c>
      <c r="J12" s="3" t="s">
        <v>73902</v>
      </c>
      <c r="L12" s="5" t="s">
        <v>57</v>
      </c>
    </row>
    <row r="13" spans="1:26">
      <c r="A13" s="9" t="s">
        <v>73985</v>
      </c>
      <c r="B13" s="13" t="s">
        <v>73986</v>
      </c>
      <c r="C13" s="13" t="s">
        <v>17437</v>
      </c>
      <c r="D13" s="7" t="s">
        <v>15431</v>
      </c>
      <c r="E13" s="92" t="s">
        <v>17437</v>
      </c>
      <c r="F13" s="47" t="s">
        <v>73987</v>
      </c>
      <c r="G13" s="5" t="s">
        <v>73988</v>
      </c>
      <c r="H13" s="6" t="s">
        <v>73989</v>
      </c>
      <c r="I13" s="7" t="s">
        <v>73990</v>
      </c>
      <c r="J13" s="3" t="s">
        <v>73902</v>
      </c>
      <c r="L13" s="5" t="s">
        <v>57</v>
      </c>
    </row>
    <row r="14" spans="1:26">
      <c r="A14" s="9" t="s">
        <v>73991</v>
      </c>
      <c r="B14" s="13" t="s">
        <v>73992</v>
      </c>
      <c r="C14" s="13" t="s">
        <v>73993</v>
      </c>
      <c r="D14" s="7" t="s">
        <v>53092</v>
      </c>
      <c r="E14" s="92" t="s">
        <v>73994</v>
      </c>
      <c r="F14" s="47" t="s">
        <v>73995</v>
      </c>
      <c r="G14" s="5" t="s">
        <v>73996</v>
      </c>
      <c r="H14" s="6" t="s">
        <v>73997</v>
      </c>
      <c r="I14" s="7" t="s">
        <v>73994</v>
      </c>
      <c r="J14" s="3" t="s">
        <v>73902</v>
      </c>
      <c r="L14" s="5" t="s">
        <v>57</v>
      </c>
    </row>
    <row r="15" spans="1:26">
      <c r="A15" s="9" t="s">
        <v>73998</v>
      </c>
      <c r="B15" s="13" t="s">
        <v>73999</v>
      </c>
      <c r="C15" s="13" t="s">
        <v>74000</v>
      </c>
      <c r="D15" s="7" t="s">
        <v>74001</v>
      </c>
      <c r="E15" s="92" t="s">
        <v>74002</v>
      </c>
      <c r="F15" s="47" t="s">
        <v>74003</v>
      </c>
      <c r="G15" s="5" t="s">
        <v>74004</v>
      </c>
      <c r="H15" s="6" t="s">
        <v>74005</v>
      </c>
      <c r="I15" s="7" t="s">
        <v>74006</v>
      </c>
      <c r="J15" s="3" t="s">
        <v>73902</v>
      </c>
      <c r="L15" s="5" t="s">
        <v>57</v>
      </c>
    </row>
    <row r="16" spans="1:26">
      <c r="A16" s="9" t="s">
        <v>74007</v>
      </c>
      <c r="B16" s="13" t="s">
        <v>74008</v>
      </c>
      <c r="C16" s="13" t="s">
        <v>74009</v>
      </c>
      <c r="D16" s="7" t="s">
        <v>74010</v>
      </c>
      <c r="E16" s="92" t="s">
        <v>74011</v>
      </c>
      <c r="F16" s="47" t="s">
        <v>74012</v>
      </c>
      <c r="G16" s="5" t="s">
        <v>74013</v>
      </c>
      <c r="H16" s="6" t="s">
        <v>74014</v>
      </c>
      <c r="I16" s="7" t="s">
        <v>74015</v>
      </c>
      <c r="J16" s="3" t="s">
        <v>73902</v>
      </c>
      <c r="L16" s="5" t="s">
        <v>57</v>
      </c>
    </row>
    <row r="17" spans="1:12">
      <c r="A17" s="9" t="s">
        <v>74016</v>
      </c>
      <c r="B17" s="13" t="s">
        <v>74017</v>
      </c>
      <c r="C17" s="13" t="s">
        <v>74009</v>
      </c>
      <c r="D17" s="5" t="s">
        <v>74018</v>
      </c>
      <c r="E17" s="92" t="s">
        <v>74011</v>
      </c>
      <c r="F17" s="47" t="s">
        <v>74012</v>
      </c>
      <c r="G17" s="5" t="s">
        <v>74013</v>
      </c>
      <c r="H17" s="6" t="s">
        <v>74019</v>
      </c>
      <c r="I17" s="7" t="s">
        <v>74015</v>
      </c>
      <c r="J17" s="3" t="s">
        <v>73902</v>
      </c>
      <c r="L17" s="5" t="s">
        <v>57</v>
      </c>
    </row>
    <row r="18" spans="1:12">
      <c r="A18" s="9" t="s">
        <v>74020</v>
      </c>
      <c r="B18" s="13" t="s">
        <v>74021</v>
      </c>
      <c r="C18" s="13" t="s">
        <v>74022</v>
      </c>
      <c r="D18" s="7" t="s">
        <v>74023</v>
      </c>
      <c r="E18" s="92" t="s">
        <v>74024</v>
      </c>
      <c r="F18" s="47" t="s">
        <v>74025</v>
      </c>
      <c r="G18" s="5" t="s">
        <v>74026</v>
      </c>
      <c r="H18" s="6" t="s">
        <v>74027</v>
      </c>
      <c r="I18" s="7" t="s">
        <v>74028</v>
      </c>
      <c r="J18" s="3" t="s">
        <v>73902</v>
      </c>
      <c r="L18" s="5" t="s">
        <v>57</v>
      </c>
    </row>
    <row r="19" spans="1:12">
      <c r="A19" s="9" t="s">
        <v>74029</v>
      </c>
      <c r="B19" s="13" t="s">
        <v>74030</v>
      </c>
      <c r="C19" s="13" t="s">
        <v>74022</v>
      </c>
      <c r="D19" s="7" t="s">
        <v>74031</v>
      </c>
      <c r="E19" s="92" t="s">
        <v>74024</v>
      </c>
      <c r="F19" s="47" t="s">
        <v>74025</v>
      </c>
      <c r="G19" s="5" t="s">
        <v>74026</v>
      </c>
      <c r="H19" s="6" t="s">
        <v>74032</v>
      </c>
      <c r="I19" s="7" t="s">
        <v>74028</v>
      </c>
      <c r="J19" s="3" t="s">
        <v>73902</v>
      </c>
      <c r="L19" s="5" t="s">
        <v>57</v>
      </c>
    </row>
    <row r="20" spans="1:12" ht="15.75" customHeight="1">
      <c r="A20" s="9"/>
      <c r="B20" s="43"/>
      <c r="C20" s="13"/>
      <c r="G20" s="5"/>
      <c r="I20" s="7"/>
    </row>
    <row r="21" spans="1:12" ht="15.75" customHeight="1">
      <c r="A21" s="9"/>
      <c r="B21" s="43"/>
      <c r="C21" s="13"/>
      <c r="G21" s="5"/>
      <c r="I21" s="7"/>
    </row>
    <row r="22" spans="1:12" ht="15.75" customHeight="1">
      <c r="A22" s="9"/>
      <c r="B22" s="43"/>
      <c r="C22" s="13"/>
      <c r="G22" s="5"/>
      <c r="I22" s="7"/>
    </row>
    <row r="23" spans="1:12">
      <c r="A23" s="9"/>
      <c r="B23" s="171"/>
      <c r="C23" s="13"/>
      <c r="G23" s="5"/>
      <c r="I23" s="7"/>
    </row>
    <row r="24" spans="1:12">
      <c r="A24" s="9"/>
      <c r="B24" s="171"/>
      <c r="C24" s="13"/>
      <c r="G24" s="5"/>
      <c r="I24" s="7"/>
    </row>
    <row r="25" spans="1:12">
      <c r="A25" s="9"/>
      <c r="B25" s="171"/>
      <c r="C25" s="13"/>
      <c r="G25" s="5"/>
      <c r="I25" s="7"/>
    </row>
    <row r="26" spans="1:12">
      <c r="A26" s="9"/>
      <c r="B26" s="171"/>
      <c r="C26" s="13"/>
      <c r="G26" s="5"/>
      <c r="I26" s="7"/>
    </row>
    <row r="27" spans="1:12">
      <c r="A27" s="9"/>
      <c r="B27" s="171"/>
      <c r="C27" s="13"/>
      <c r="G27" s="5"/>
      <c r="I27" s="7"/>
    </row>
    <row r="28" spans="1:12" ht="13.8">
      <c r="A28" s="9"/>
      <c r="B28" s="171"/>
      <c r="C28" s="13"/>
      <c r="G28" s="5"/>
      <c r="I28" s="7"/>
    </row>
    <row r="29" spans="1:12" ht="13.8">
      <c r="A29" s="9"/>
      <c r="B29" s="171"/>
      <c r="C29" s="13"/>
      <c r="G29" s="5"/>
      <c r="I29" s="7"/>
    </row>
    <row r="30" spans="1:12" ht="13.8">
      <c r="A30" s="9"/>
      <c r="B30" s="171"/>
      <c r="C30" s="13"/>
      <c r="G30" s="5"/>
      <c r="I30" s="7"/>
    </row>
    <row r="31" spans="1:12" ht="13.8">
      <c r="A31" s="9"/>
      <c r="B31" s="171"/>
      <c r="C31" s="13"/>
      <c r="G31" s="5"/>
      <c r="I31" s="7"/>
    </row>
    <row r="32" spans="1:12" ht="13.8">
      <c r="A32" s="9"/>
      <c r="B32" s="171"/>
      <c r="C32" s="13"/>
      <c r="G32" s="5"/>
      <c r="I32" s="7"/>
    </row>
    <row r="33" spans="1:9" ht="13.8">
      <c r="A33" s="9"/>
      <c r="B33" s="171"/>
      <c r="C33" s="13"/>
      <c r="G33" s="5"/>
      <c r="I33" s="7"/>
    </row>
    <row r="34" spans="1:9" ht="13.8">
      <c r="A34" s="9"/>
      <c r="B34" s="171"/>
      <c r="C34" s="13"/>
      <c r="G34" s="5"/>
      <c r="I34" s="7"/>
    </row>
    <row r="35" spans="1:9" ht="13.8">
      <c r="A35" s="9"/>
      <c r="B35" s="171"/>
      <c r="C35" s="13"/>
      <c r="G35" s="5"/>
      <c r="I35" s="7"/>
    </row>
    <row r="36" spans="1:9" ht="13.8">
      <c r="A36" s="9"/>
      <c r="B36" s="171"/>
      <c r="C36" s="13"/>
      <c r="G36" s="5"/>
      <c r="I36" s="7"/>
    </row>
    <row r="37" spans="1:9" ht="13.8">
      <c r="A37" s="9"/>
      <c r="B37" s="171"/>
      <c r="C37" s="13"/>
      <c r="G37" s="5"/>
      <c r="I37" s="7"/>
    </row>
    <row r="38" spans="1:9" ht="13.8">
      <c r="A38" s="9"/>
      <c r="B38" s="171"/>
      <c r="C38" s="13"/>
      <c r="G38" s="5"/>
      <c r="I38" s="7"/>
    </row>
    <row r="39" spans="1:9" ht="13.8">
      <c r="A39" s="9"/>
      <c r="B39" s="171"/>
      <c r="C39" s="13"/>
      <c r="G39" s="5"/>
      <c r="I39" s="7"/>
    </row>
    <row r="40" spans="1:9" ht="13.8">
      <c r="A40" s="9"/>
      <c r="B40" s="171"/>
      <c r="C40" s="13"/>
      <c r="G40" s="5"/>
      <c r="I40" s="7"/>
    </row>
    <row r="41" spans="1:9" ht="13.8">
      <c r="A41" s="9"/>
      <c r="B41" s="171"/>
      <c r="C41" s="13"/>
      <c r="G41" s="5"/>
      <c r="I41" s="7"/>
    </row>
    <row r="42" spans="1:9" ht="13.8">
      <c r="A42" s="9"/>
      <c r="B42" s="171"/>
      <c r="C42" s="13"/>
      <c r="G42" s="5"/>
      <c r="I42" s="7"/>
    </row>
    <row r="43" spans="1:9" ht="13.8">
      <c r="A43" s="9"/>
      <c r="B43" s="171"/>
      <c r="C43" s="13"/>
      <c r="G43" s="5"/>
      <c r="I43" s="7"/>
    </row>
    <row r="44" spans="1:9" ht="13.8">
      <c r="A44" s="9"/>
      <c r="B44" s="171"/>
      <c r="C44" s="13"/>
      <c r="G44" s="5"/>
      <c r="I44" s="7"/>
    </row>
    <row r="45" spans="1:9" ht="13.8">
      <c r="A45" s="9"/>
      <c r="B45" s="49"/>
      <c r="C45" s="13"/>
      <c r="G45" s="5"/>
      <c r="I45" s="7"/>
    </row>
    <row r="46" spans="1:9" ht="13.8">
      <c r="A46" s="9"/>
      <c r="B46" s="171"/>
      <c r="C46" s="13"/>
      <c r="G46" s="5"/>
      <c r="I46" s="7"/>
    </row>
    <row r="47" spans="1:9" ht="13.8">
      <c r="A47" s="9"/>
      <c r="B47" s="171"/>
      <c r="C47" s="13"/>
      <c r="G47" s="5"/>
      <c r="I47" s="7"/>
    </row>
    <row r="48" spans="1:9" ht="13.8">
      <c r="A48" s="9"/>
      <c r="B48" s="171"/>
      <c r="C48" s="13"/>
      <c r="G48" s="5"/>
      <c r="I48" s="7"/>
    </row>
    <row r="49" spans="1:9" ht="13.8">
      <c r="A49" s="9"/>
      <c r="B49" s="171"/>
      <c r="C49" s="13"/>
      <c r="G49" s="5"/>
      <c r="I49" s="7"/>
    </row>
    <row r="50" spans="1:9" ht="13.8">
      <c r="A50" s="9"/>
      <c r="B50" s="171"/>
      <c r="C50" s="13"/>
      <c r="G50" s="5"/>
      <c r="I50" s="7"/>
    </row>
    <row r="51" spans="1:9" ht="13.8">
      <c r="A51" s="9"/>
      <c r="B51" s="82"/>
      <c r="C51" s="13"/>
      <c r="G51" s="5"/>
      <c r="I51" s="7"/>
    </row>
    <row r="52" spans="1:9" ht="13.8">
      <c r="A52" s="9"/>
      <c r="B52" s="82"/>
      <c r="C52" s="13"/>
      <c r="G52" s="5"/>
      <c r="I52" s="7"/>
    </row>
    <row r="53" spans="1:9" ht="13.8">
      <c r="A53" s="9"/>
      <c r="B53" s="82"/>
      <c r="C53" s="13"/>
      <c r="G53" s="5"/>
      <c r="I53" s="7"/>
    </row>
    <row r="54" spans="1:9" ht="13.8">
      <c r="A54" s="9"/>
      <c r="B54" s="82"/>
      <c r="C54" s="13"/>
      <c r="G54" s="5"/>
      <c r="I54" s="7"/>
    </row>
    <row r="55" spans="1:9" ht="13.8">
      <c r="A55" s="9"/>
      <c r="B55" s="82"/>
      <c r="C55" s="13"/>
      <c r="G55" s="5"/>
      <c r="I55" s="7"/>
    </row>
    <row r="56" spans="1:9" ht="13.2">
      <c r="A56" s="9"/>
      <c r="B56" s="13"/>
      <c r="C56" s="13"/>
      <c r="G56" s="5"/>
      <c r="I56" s="7"/>
    </row>
    <row r="57" spans="1:9" ht="13.2">
      <c r="A57" s="9"/>
      <c r="B57" s="13"/>
      <c r="C57" s="13"/>
      <c r="G57" s="5"/>
      <c r="I57" s="7"/>
    </row>
    <row r="58" spans="1:9" ht="13.2">
      <c r="A58" s="9"/>
      <c r="B58" s="13"/>
      <c r="C58" s="13"/>
      <c r="G58" s="5"/>
      <c r="I58" s="7"/>
    </row>
    <row r="59" spans="1:9" ht="13.2">
      <c r="A59" s="9"/>
      <c r="B59" s="13"/>
      <c r="C59" s="13"/>
      <c r="G59" s="5"/>
      <c r="I59" s="7"/>
    </row>
    <row r="60" spans="1:9" ht="13.2">
      <c r="A60" s="9"/>
      <c r="B60" s="13"/>
      <c r="C60" s="13"/>
      <c r="G60" s="5"/>
      <c r="I60" s="7"/>
    </row>
    <row r="61" spans="1:9" ht="13.2">
      <c r="A61" s="9"/>
      <c r="B61" s="13"/>
      <c r="C61" s="13"/>
      <c r="G61" s="5"/>
      <c r="I61" s="7"/>
    </row>
    <row r="62" spans="1:9" ht="13.2">
      <c r="A62" s="9"/>
      <c r="B62" s="13"/>
      <c r="C62" s="13"/>
      <c r="G62" s="5"/>
      <c r="I62" s="7"/>
    </row>
    <row r="63" spans="1:9" ht="13.2">
      <c r="A63" s="9"/>
      <c r="B63" s="13"/>
      <c r="C63" s="13"/>
      <c r="G63" s="5"/>
      <c r="I63" s="7"/>
    </row>
    <row r="64" spans="1:9" ht="13.2">
      <c r="A64" s="9"/>
      <c r="B64" s="13"/>
      <c r="C64" s="13"/>
      <c r="G64" s="5"/>
      <c r="I64" s="7"/>
    </row>
    <row r="65" spans="1:9" ht="13.2">
      <c r="A65" s="9"/>
      <c r="B65" s="13"/>
      <c r="C65" s="13"/>
      <c r="G65" s="5"/>
      <c r="I65" s="7"/>
    </row>
    <row r="66" spans="1:9" ht="13.2">
      <c r="A66" s="9"/>
      <c r="B66" s="13"/>
      <c r="C66" s="13"/>
      <c r="G66" s="5"/>
      <c r="I66" s="7"/>
    </row>
    <row r="67" spans="1:9" ht="13.2">
      <c r="A67" s="9"/>
      <c r="B67" s="13"/>
      <c r="C67" s="13"/>
      <c r="G67" s="5"/>
      <c r="I67" s="7"/>
    </row>
    <row r="68" spans="1:9" ht="13.2">
      <c r="A68" s="9"/>
      <c r="B68" s="13"/>
      <c r="C68" s="13"/>
      <c r="G68" s="5"/>
      <c r="I68" s="7"/>
    </row>
    <row r="69" spans="1:9" ht="13.2">
      <c r="A69" s="9"/>
      <c r="B69" s="13"/>
      <c r="C69" s="13"/>
      <c r="G69" s="5"/>
      <c r="I69" s="7"/>
    </row>
    <row r="70" spans="1:9" ht="13.2">
      <c r="A70" s="9"/>
      <c r="B70" s="13"/>
      <c r="C70" s="13"/>
      <c r="G70" s="5"/>
      <c r="I70" s="7"/>
    </row>
    <row r="71" spans="1:9" ht="13.2">
      <c r="A71" s="9"/>
      <c r="B71" s="13"/>
      <c r="C71" s="13"/>
      <c r="G71" s="5"/>
      <c r="I71" s="7"/>
    </row>
    <row r="72" spans="1:9" ht="13.2">
      <c r="A72" s="9"/>
      <c r="B72" s="13"/>
      <c r="C72" s="13"/>
      <c r="G72" s="5"/>
      <c r="I72" s="7"/>
    </row>
    <row r="73" spans="1:9" ht="13.2">
      <c r="A73" s="9"/>
      <c r="B73" s="13"/>
      <c r="C73" s="13"/>
      <c r="G73" s="5"/>
      <c r="I73" s="7"/>
    </row>
    <row r="74" spans="1:9" ht="13.2">
      <c r="A74" s="9"/>
      <c r="B74" s="13"/>
      <c r="C74" s="13"/>
      <c r="G74" s="5"/>
      <c r="I74" s="7"/>
    </row>
    <row r="75" spans="1:9" ht="13.2">
      <c r="A75" s="9"/>
      <c r="B75" s="13"/>
      <c r="C75" s="13"/>
      <c r="G75" s="5"/>
      <c r="I75" s="7"/>
    </row>
    <row r="76" spans="1:9" ht="13.2">
      <c r="A76" s="9"/>
      <c r="B76" s="13"/>
      <c r="C76" s="13"/>
      <c r="G76" s="5"/>
      <c r="I76" s="7"/>
    </row>
    <row r="77" spans="1:9" ht="13.2">
      <c r="A77" s="9"/>
      <c r="B77" s="13"/>
      <c r="C77" s="13"/>
      <c r="G77" s="5"/>
      <c r="I77" s="7"/>
    </row>
    <row r="78" spans="1:9" ht="13.2">
      <c r="A78" s="9"/>
      <c r="B78" s="13"/>
      <c r="C78" s="13"/>
      <c r="G78" s="5"/>
      <c r="I78" s="7"/>
    </row>
    <row r="79" spans="1:9" ht="13.2">
      <c r="A79" s="9"/>
      <c r="B79" s="13"/>
      <c r="C79" s="13"/>
      <c r="G79" s="5"/>
      <c r="I79" s="7"/>
    </row>
    <row r="80" spans="1:9" ht="13.2">
      <c r="A80" s="9"/>
      <c r="B80" s="13"/>
      <c r="C80" s="13"/>
      <c r="G80" s="5"/>
      <c r="I80" s="7"/>
    </row>
    <row r="81" spans="1:9" ht="13.2">
      <c r="A81" s="9"/>
      <c r="B81" s="13"/>
      <c r="C81" s="13"/>
      <c r="G81" s="5"/>
      <c r="I81" s="7"/>
    </row>
    <row r="82" spans="1:9" ht="13.2">
      <c r="A82" s="9"/>
      <c r="B82" s="13"/>
      <c r="C82" s="13"/>
      <c r="G82" s="5"/>
      <c r="I82" s="7"/>
    </row>
    <row r="83" spans="1:9" ht="13.2">
      <c r="A83" s="9"/>
      <c r="B83" s="13"/>
      <c r="C83" s="13"/>
      <c r="G83" s="5"/>
      <c r="I83" s="7"/>
    </row>
    <row r="84" spans="1:9" ht="13.2">
      <c r="A84" s="9"/>
      <c r="B84" s="13"/>
      <c r="C84" s="13"/>
      <c r="G84" s="5"/>
      <c r="I84" s="7"/>
    </row>
    <row r="85" spans="1:9" ht="13.2">
      <c r="A85" s="9"/>
      <c r="B85" s="13"/>
      <c r="C85" s="13"/>
      <c r="G85" s="5"/>
      <c r="I85" s="7"/>
    </row>
    <row r="86" spans="1:9" ht="13.2">
      <c r="A86" s="9"/>
      <c r="B86" s="13"/>
      <c r="C86" s="13"/>
      <c r="G86" s="5"/>
      <c r="I86" s="7"/>
    </row>
    <row r="87" spans="1:9" ht="13.2">
      <c r="A87" s="9"/>
      <c r="B87" s="13"/>
      <c r="C87" s="13"/>
      <c r="G87" s="5"/>
      <c r="I87" s="7"/>
    </row>
    <row r="88" spans="1:9" ht="13.2">
      <c r="A88" s="9"/>
      <c r="B88" s="13"/>
      <c r="C88" s="13"/>
      <c r="G88" s="5"/>
      <c r="I88" s="7"/>
    </row>
    <row r="89" spans="1:9" ht="13.2">
      <c r="A89" s="9"/>
      <c r="B89" s="13"/>
      <c r="C89" s="13"/>
      <c r="G89" s="5"/>
      <c r="I89" s="7"/>
    </row>
    <row r="90" spans="1:9" ht="13.2">
      <c r="A90" s="9"/>
      <c r="B90" s="13"/>
      <c r="C90" s="13"/>
      <c r="G90" s="5"/>
      <c r="I90" s="7"/>
    </row>
    <row r="91" spans="1:9" ht="13.2">
      <c r="A91" s="9"/>
      <c r="B91" s="13"/>
      <c r="C91" s="13"/>
      <c r="G91" s="5"/>
      <c r="I91" s="7"/>
    </row>
    <row r="92" spans="1:9" ht="13.2">
      <c r="A92" s="9"/>
      <c r="B92" s="13"/>
      <c r="C92" s="13"/>
      <c r="G92" s="5"/>
      <c r="I92" s="7"/>
    </row>
    <row r="93" spans="1:9" ht="13.2">
      <c r="A93" s="9"/>
      <c r="B93" s="13"/>
      <c r="C93" s="13"/>
      <c r="G93" s="5"/>
      <c r="I93" s="7"/>
    </row>
    <row r="94" spans="1:9" ht="13.2">
      <c r="A94" s="9"/>
      <c r="B94" s="13"/>
      <c r="C94" s="13"/>
      <c r="G94" s="5"/>
      <c r="I94" s="7"/>
    </row>
    <row r="95" spans="1:9" ht="13.2">
      <c r="A95" s="9"/>
      <c r="B95" s="13"/>
      <c r="C95" s="13"/>
      <c r="G95" s="5"/>
      <c r="I95" s="7"/>
    </row>
    <row r="96" spans="1:9" ht="13.2">
      <c r="A96" s="9"/>
      <c r="B96" s="13"/>
      <c r="C96" s="13"/>
      <c r="G96" s="5"/>
      <c r="I96" s="7"/>
    </row>
    <row r="97" spans="1:9" ht="13.2">
      <c r="A97" s="9"/>
      <c r="B97" s="13"/>
      <c r="C97" s="13"/>
      <c r="G97" s="5"/>
      <c r="I97" s="7"/>
    </row>
    <row r="98" spans="1:9" ht="13.2">
      <c r="A98" s="9"/>
      <c r="B98" s="13"/>
      <c r="C98" s="13"/>
      <c r="G98" s="5"/>
      <c r="I98" s="7"/>
    </row>
    <row r="99" spans="1:9" ht="13.2">
      <c r="A99" s="9"/>
      <c r="B99" s="13"/>
      <c r="C99" s="13"/>
      <c r="G99" s="5"/>
      <c r="I99" s="7"/>
    </row>
    <row r="100" spans="1:9" ht="13.2">
      <c r="A100" s="9"/>
      <c r="B100" s="13"/>
      <c r="C100" s="13"/>
      <c r="G100" s="5"/>
      <c r="I100" s="7"/>
    </row>
    <row r="101" spans="1:9" ht="13.2">
      <c r="A101" s="9"/>
      <c r="B101" s="13"/>
      <c r="C101" s="13"/>
      <c r="G101" s="5"/>
      <c r="I101" s="7"/>
    </row>
    <row r="102" spans="1:9" ht="13.2">
      <c r="A102" s="9"/>
      <c r="B102" s="13"/>
      <c r="C102" s="13"/>
      <c r="G102" s="5"/>
      <c r="I102" s="7"/>
    </row>
    <row r="103" spans="1:9" ht="13.2">
      <c r="A103" s="9"/>
      <c r="B103" s="13"/>
      <c r="C103" s="13"/>
      <c r="G103" s="5"/>
      <c r="I103" s="7"/>
    </row>
    <row r="104" spans="1:9" ht="13.2">
      <c r="A104" s="9"/>
      <c r="B104" s="13"/>
      <c r="C104" s="13"/>
      <c r="G104" s="5"/>
      <c r="I104" s="7"/>
    </row>
    <row r="105" spans="1:9" ht="13.2">
      <c r="A105" s="9"/>
      <c r="B105" s="13"/>
      <c r="C105" s="13"/>
      <c r="G105" s="5"/>
      <c r="I105" s="7"/>
    </row>
    <row r="106" spans="1:9" ht="13.2">
      <c r="A106" s="9"/>
      <c r="B106" s="13"/>
      <c r="C106" s="13"/>
      <c r="G106" s="5"/>
      <c r="I106" s="7"/>
    </row>
    <row r="107" spans="1:9" ht="13.2">
      <c r="A107" s="9"/>
      <c r="B107" s="13"/>
      <c r="C107" s="13"/>
      <c r="G107" s="5"/>
      <c r="I107" s="7"/>
    </row>
    <row r="108" spans="1:9" ht="13.2">
      <c r="A108" s="9"/>
      <c r="B108" s="13"/>
      <c r="C108" s="13"/>
      <c r="G108" s="5"/>
      <c r="I108" s="7"/>
    </row>
    <row r="109" spans="1:9" ht="13.2">
      <c r="A109" s="9"/>
      <c r="B109" s="13"/>
      <c r="C109" s="13"/>
      <c r="G109" s="5"/>
      <c r="I109" s="7"/>
    </row>
    <row r="110" spans="1:9" ht="13.2">
      <c r="A110" s="9"/>
      <c r="B110" s="13"/>
      <c r="C110" s="13"/>
      <c r="G110" s="5"/>
      <c r="I110" s="7"/>
    </row>
    <row r="111" spans="1:9" ht="13.2">
      <c r="A111" s="9"/>
      <c r="B111" s="13"/>
      <c r="C111" s="13"/>
      <c r="G111" s="5"/>
      <c r="I111" s="7"/>
    </row>
    <row r="112" spans="1:9" ht="13.2">
      <c r="A112" s="9"/>
      <c r="B112" s="13"/>
      <c r="C112" s="13"/>
      <c r="G112" s="5"/>
      <c r="I112" s="7"/>
    </row>
    <row r="113" spans="1:9" ht="13.2">
      <c r="A113" s="9"/>
      <c r="B113" s="13"/>
      <c r="C113" s="13"/>
      <c r="G113" s="5"/>
      <c r="I113" s="7"/>
    </row>
    <row r="114" spans="1:9" ht="13.2">
      <c r="A114" s="9"/>
      <c r="B114" s="13"/>
      <c r="C114" s="13"/>
      <c r="G114" s="5"/>
      <c r="I114" s="7"/>
    </row>
    <row r="115" spans="1:9" ht="13.2">
      <c r="A115" s="9"/>
      <c r="B115" s="13"/>
      <c r="C115" s="13"/>
      <c r="G115" s="5"/>
      <c r="I115" s="7"/>
    </row>
    <row r="116" spans="1:9" ht="13.2">
      <c r="A116" s="9"/>
      <c r="B116" s="13"/>
      <c r="C116" s="13"/>
      <c r="G116" s="5"/>
      <c r="I116" s="7"/>
    </row>
    <row r="117" spans="1:9" ht="13.2">
      <c r="A117" s="9"/>
      <c r="B117" s="13"/>
      <c r="C117" s="13"/>
      <c r="G117" s="5"/>
      <c r="I117" s="7"/>
    </row>
    <row r="118" spans="1:9" ht="13.2">
      <c r="A118" s="9"/>
      <c r="B118" s="13"/>
      <c r="C118" s="13"/>
      <c r="G118" s="5"/>
      <c r="I118" s="7"/>
    </row>
    <row r="119" spans="1:9" ht="13.2">
      <c r="A119" s="9"/>
      <c r="B119" s="13"/>
      <c r="C119" s="13"/>
      <c r="G119" s="5"/>
      <c r="I119" s="7"/>
    </row>
    <row r="120" spans="1:9" ht="13.2">
      <c r="A120" s="9"/>
      <c r="B120" s="13"/>
      <c r="C120" s="13"/>
      <c r="G120" s="5"/>
      <c r="I120" s="7"/>
    </row>
    <row r="121" spans="1:9" ht="13.2">
      <c r="A121" s="9"/>
      <c r="B121" s="13"/>
      <c r="C121" s="13"/>
      <c r="G121" s="5"/>
      <c r="I121" s="7"/>
    </row>
    <row r="122" spans="1:9" ht="13.2">
      <c r="A122" s="9"/>
      <c r="B122" s="13"/>
      <c r="C122" s="13"/>
      <c r="G122" s="5"/>
      <c r="I122" s="7"/>
    </row>
    <row r="123" spans="1:9" ht="13.2">
      <c r="A123" s="9"/>
      <c r="B123" s="13"/>
      <c r="C123" s="13"/>
      <c r="G123" s="5"/>
      <c r="I123" s="7"/>
    </row>
    <row r="124" spans="1:9" ht="13.2">
      <c r="A124" s="9"/>
      <c r="B124" s="13"/>
      <c r="C124" s="13"/>
      <c r="G124" s="5"/>
      <c r="I124" s="7"/>
    </row>
    <row r="125" spans="1:9" ht="13.2">
      <c r="A125" s="9"/>
      <c r="B125" s="13"/>
      <c r="C125" s="13"/>
      <c r="G125" s="5"/>
      <c r="I125" s="7"/>
    </row>
    <row r="126" spans="1:9" ht="13.2">
      <c r="A126" s="9"/>
      <c r="B126" s="13"/>
      <c r="C126" s="13"/>
      <c r="G126" s="5"/>
      <c r="I126" s="7"/>
    </row>
    <row r="127" spans="1:9" ht="13.2">
      <c r="A127" s="9"/>
      <c r="B127" s="13"/>
      <c r="C127" s="13"/>
      <c r="G127" s="5"/>
      <c r="I127" s="7"/>
    </row>
    <row r="128" spans="1:9" ht="13.2">
      <c r="A128" s="9"/>
      <c r="B128" s="13"/>
      <c r="C128" s="13"/>
      <c r="G128" s="5"/>
      <c r="I128" s="7"/>
    </row>
    <row r="129" spans="1:9" ht="13.2">
      <c r="A129" s="9"/>
      <c r="B129" s="13"/>
      <c r="C129" s="13"/>
      <c r="G129" s="5"/>
      <c r="I129" s="7"/>
    </row>
    <row r="130" spans="1:9" ht="13.2">
      <c r="A130" s="9"/>
      <c r="B130" s="13"/>
      <c r="C130" s="13"/>
      <c r="G130" s="5"/>
      <c r="I130" s="7"/>
    </row>
    <row r="131" spans="1:9" ht="13.2">
      <c r="A131" s="9"/>
      <c r="B131" s="13"/>
      <c r="C131" s="13"/>
      <c r="G131" s="5"/>
      <c r="I131" s="7"/>
    </row>
    <row r="132" spans="1:9" ht="13.2">
      <c r="A132" s="9"/>
      <c r="B132" s="13"/>
      <c r="C132" s="13"/>
      <c r="G132" s="5"/>
      <c r="I132" s="7"/>
    </row>
    <row r="133" spans="1:9" ht="13.2">
      <c r="A133" s="9"/>
      <c r="B133" s="13"/>
      <c r="C133" s="13"/>
      <c r="G133" s="5"/>
      <c r="I133" s="7"/>
    </row>
    <row r="134" spans="1:9" ht="13.2">
      <c r="A134" s="9"/>
      <c r="B134" s="13"/>
      <c r="C134" s="13"/>
      <c r="G134" s="5"/>
      <c r="I134" s="7"/>
    </row>
    <row r="135" spans="1:9" ht="13.2">
      <c r="A135" s="9"/>
      <c r="B135" s="13"/>
      <c r="C135" s="13"/>
      <c r="G135" s="5"/>
      <c r="I135" s="7"/>
    </row>
    <row r="136" spans="1:9" ht="13.2">
      <c r="A136" s="9"/>
      <c r="B136" s="13"/>
      <c r="C136" s="13"/>
      <c r="G136" s="5"/>
      <c r="I136" s="7"/>
    </row>
    <row r="137" spans="1:9" ht="13.2">
      <c r="A137" s="9"/>
      <c r="B137" s="13"/>
      <c r="C137" s="13"/>
      <c r="G137" s="5"/>
      <c r="I137" s="7"/>
    </row>
    <row r="138" spans="1:9" ht="13.2">
      <c r="A138" s="9"/>
      <c r="B138" s="13"/>
      <c r="C138" s="13"/>
      <c r="G138" s="5"/>
      <c r="I138" s="7"/>
    </row>
    <row r="139" spans="1:9" ht="13.2">
      <c r="A139" s="9"/>
      <c r="B139" s="13"/>
      <c r="C139" s="13"/>
      <c r="G139" s="5"/>
      <c r="I139" s="7"/>
    </row>
    <row r="140" spans="1:9" ht="13.2">
      <c r="A140" s="9"/>
      <c r="B140" s="13"/>
      <c r="C140" s="13"/>
      <c r="G140" s="5"/>
      <c r="I140" s="7"/>
    </row>
    <row r="141" spans="1:9" ht="13.2">
      <c r="A141" s="9"/>
      <c r="B141" s="13"/>
      <c r="C141" s="13"/>
      <c r="G141" s="5"/>
      <c r="I141" s="7"/>
    </row>
    <row r="142" spans="1:9" ht="13.2">
      <c r="A142" s="9"/>
      <c r="B142" s="13"/>
      <c r="C142" s="13"/>
      <c r="G142" s="5"/>
      <c r="I142" s="7"/>
    </row>
    <row r="143" spans="1:9" ht="13.2">
      <c r="A143" s="9"/>
      <c r="B143" s="13"/>
      <c r="C143" s="13"/>
      <c r="G143" s="5"/>
      <c r="I143" s="7"/>
    </row>
    <row r="144" spans="1:9" ht="13.2">
      <c r="A144" s="9"/>
      <c r="B144" s="13"/>
      <c r="C144" s="13"/>
      <c r="G144" s="5"/>
      <c r="I144" s="7"/>
    </row>
    <row r="145" spans="1:9" ht="13.2">
      <c r="A145" s="9"/>
      <c r="B145" s="13"/>
      <c r="C145" s="13"/>
      <c r="G145" s="5"/>
      <c r="I145" s="7"/>
    </row>
    <row r="146" spans="1:9" ht="13.2">
      <c r="A146" s="9"/>
      <c r="B146" s="13"/>
      <c r="C146" s="13"/>
      <c r="G146" s="5"/>
      <c r="I146" s="7"/>
    </row>
    <row r="147" spans="1:9" ht="13.2">
      <c r="A147" s="9"/>
      <c r="B147" s="13"/>
      <c r="C147" s="13"/>
      <c r="G147" s="5"/>
      <c r="I147" s="7"/>
    </row>
    <row r="148" spans="1:9" ht="13.2">
      <c r="A148" s="9"/>
      <c r="B148" s="13"/>
      <c r="C148" s="13"/>
      <c r="G148" s="5"/>
      <c r="I148" s="7"/>
    </row>
    <row r="149" spans="1:9" ht="13.2">
      <c r="A149" s="9"/>
      <c r="B149" s="13"/>
      <c r="C149" s="13"/>
      <c r="G149" s="5"/>
      <c r="I149" s="7"/>
    </row>
    <row r="150" spans="1:9" ht="13.2">
      <c r="A150" s="9"/>
      <c r="B150" s="13"/>
      <c r="C150" s="13"/>
      <c r="G150" s="5"/>
      <c r="I150" s="7"/>
    </row>
    <row r="151" spans="1:9" ht="13.2">
      <c r="A151" s="9"/>
      <c r="B151" s="13"/>
      <c r="C151" s="13"/>
      <c r="G151" s="5"/>
      <c r="I151" s="7"/>
    </row>
    <row r="152" spans="1:9" ht="13.2">
      <c r="A152" s="9"/>
      <c r="B152" s="13"/>
      <c r="C152" s="13"/>
      <c r="G152" s="5"/>
      <c r="I152" s="7"/>
    </row>
    <row r="153" spans="1:9" ht="13.2">
      <c r="A153" s="9"/>
      <c r="B153" s="13"/>
      <c r="C153" s="13"/>
      <c r="G153" s="5"/>
      <c r="I153" s="7"/>
    </row>
    <row r="154" spans="1:9" ht="13.2">
      <c r="A154" s="9"/>
      <c r="B154" s="13"/>
      <c r="C154" s="13"/>
      <c r="G154" s="5"/>
      <c r="I154" s="7"/>
    </row>
    <row r="155" spans="1:9" ht="13.2">
      <c r="A155" s="9"/>
      <c r="B155" s="13"/>
      <c r="C155" s="13"/>
      <c r="G155" s="5"/>
      <c r="I155" s="7"/>
    </row>
    <row r="156" spans="1:9" ht="13.2">
      <c r="A156" s="9"/>
      <c r="B156" s="13"/>
      <c r="C156" s="13"/>
      <c r="G156" s="5"/>
      <c r="I156" s="7"/>
    </row>
    <row r="157" spans="1:9" ht="13.2">
      <c r="A157" s="9"/>
      <c r="B157" s="13"/>
      <c r="C157" s="13"/>
      <c r="G157" s="5"/>
      <c r="I157" s="7"/>
    </row>
    <row r="158" spans="1:9" ht="13.2">
      <c r="A158" s="9"/>
      <c r="B158" s="13"/>
      <c r="C158" s="13"/>
      <c r="G158" s="5"/>
      <c r="I158" s="7"/>
    </row>
    <row r="159" spans="1:9" ht="13.2">
      <c r="A159" s="9"/>
      <c r="B159" s="13"/>
      <c r="C159" s="13"/>
      <c r="G159" s="5"/>
      <c r="I159" s="7"/>
    </row>
    <row r="160" spans="1:9" ht="13.2">
      <c r="A160" s="9"/>
      <c r="B160" s="13"/>
      <c r="C160" s="13"/>
      <c r="G160" s="5"/>
      <c r="I160" s="7"/>
    </row>
    <row r="161" spans="1:9" ht="13.2">
      <c r="A161" s="9"/>
      <c r="B161" s="13"/>
      <c r="C161" s="13"/>
      <c r="G161" s="5"/>
      <c r="I161" s="7"/>
    </row>
    <row r="162" spans="1:9" ht="13.2">
      <c r="A162" s="9"/>
      <c r="B162" s="13"/>
      <c r="C162" s="13"/>
      <c r="G162" s="5"/>
      <c r="I162" s="7"/>
    </row>
    <row r="163" spans="1:9" ht="13.2">
      <c r="A163" s="9"/>
      <c r="B163" s="13"/>
      <c r="C163" s="13"/>
      <c r="G163" s="5"/>
      <c r="I163" s="7"/>
    </row>
    <row r="164" spans="1:9" ht="13.2">
      <c r="A164" s="9"/>
      <c r="B164" s="13"/>
      <c r="C164" s="13"/>
      <c r="G164" s="5"/>
      <c r="I164" s="7"/>
    </row>
    <row r="165" spans="1:9" ht="13.2">
      <c r="A165" s="9"/>
      <c r="B165" s="13"/>
      <c r="C165" s="13"/>
      <c r="G165" s="5"/>
      <c r="I165" s="7"/>
    </row>
    <row r="166" spans="1:9" ht="13.2">
      <c r="A166" s="9"/>
      <c r="B166" s="13"/>
      <c r="C166" s="13"/>
      <c r="G166" s="5"/>
      <c r="I166" s="7"/>
    </row>
    <row r="167" spans="1:9" ht="13.2">
      <c r="A167" s="9"/>
      <c r="B167" s="13"/>
      <c r="C167" s="13"/>
      <c r="G167" s="5"/>
      <c r="I167" s="7"/>
    </row>
    <row r="168" spans="1:9" ht="13.2">
      <c r="A168" s="9"/>
      <c r="B168" s="13"/>
      <c r="C168" s="13"/>
      <c r="G168" s="5"/>
      <c r="I168" s="7"/>
    </row>
    <row r="169" spans="1:9" ht="13.2">
      <c r="A169" s="9"/>
      <c r="B169" s="13"/>
      <c r="C169" s="13"/>
      <c r="G169" s="5"/>
      <c r="I169" s="7"/>
    </row>
    <row r="170" spans="1:9" ht="13.2">
      <c r="A170" s="9"/>
      <c r="B170" s="13"/>
      <c r="C170" s="13"/>
      <c r="G170" s="5"/>
      <c r="I170" s="7"/>
    </row>
    <row r="171" spans="1:9" ht="13.2">
      <c r="A171" s="9"/>
      <c r="B171" s="13"/>
      <c r="C171" s="13"/>
      <c r="G171" s="5"/>
      <c r="I171" s="7"/>
    </row>
    <row r="172" spans="1:9" ht="13.2">
      <c r="A172" s="9"/>
      <c r="B172" s="13"/>
      <c r="C172" s="13"/>
      <c r="G172" s="5"/>
      <c r="I172" s="7"/>
    </row>
    <row r="173" spans="1:9" ht="13.2">
      <c r="A173" s="9"/>
      <c r="B173" s="13"/>
      <c r="C173" s="13"/>
      <c r="G173" s="5"/>
      <c r="I173" s="7"/>
    </row>
    <row r="174" spans="1:9" ht="13.2">
      <c r="A174" s="9"/>
      <c r="B174" s="13"/>
      <c r="C174" s="13"/>
      <c r="G174" s="5"/>
      <c r="I174" s="7"/>
    </row>
    <row r="175" spans="1:9" ht="13.2">
      <c r="A175" s="9"/>
      <c r="B175" s="13"/>
      <c r="C175" s="13"/>
      <c r="G175" s="5"/>
      <c r="I175" s="7"/>
    </row>
    <row r="176" spans="1:9" ht="13.2">
      <c r="A176" s="9"/>
      <c r="B176" s="13"/>
      <c r="C176" s="13"/>
      <c r="G176" s="5"/>
      <c r="I176" s="7"/>
    </row>
    <row r="177" spans="1:9" ht="13.2">
      <c r="A177" s="9"/>
      <c r="B177" s="13"/>
      <c r="C177" s="13"/>
      <c r="G177" s="5"/>
      <c r="I177" s="7"/>
    </row>
    <row r="178" spans="1:9" ht="13.2">
      <c r="A178" s="9"/>
      <c r="B178" s="13"/>
      <c r="C178" s="13"/>
      <c r="G178" s="5"/>
      <c r="I178" s="7"/>
    </row>
    <row r="179" spans="1:9" ht="13.2">
      <c r="A179" s="9"/>
      <c r="B179" s="13"/>
      <c r="C179" s="13"/>
      <c r="G179" s="5"/>
      <c r="I179" s="7"/>
    </row>
    <row r="180" spans="1:9" ht="13.2">
      <c r="A180" s="9"/>
      <c r="B180" s="13"/>
      <c r="C180" s="13"/>
      <c r="G180" s="5"/>
      <c r="I180" s="7"/>
    </row>
    <row r="181" spans="1:9" ht="13.2">
      <c r="A181" s="9"/>
      <c r="B181" s="13"/>
      <c r="C181" s="13"/>
      <c r="G181" s="5"/>
      <c r="I181" s="7"/>
    </row>
    <row r="182" spans="1:9" ht="13.2">
      <c r="A182" s="9"/>
      <c r="B182" s="13"/>
      <c r="C182" s="13"/>
      <c r="G182" s="5"/>
      <c r="I182" s="7"/>
    </row>
    <row r="183" spans="1:9" ht="13.2">
      <c r="A183" s="9"/>
      <c r="B183" s="13"/>
      <c r="C183" s="13"/>
      <c r="G183" s="5"/>
      <c r="I183" s="7"/>
    </row>
    <row r="184" spans="1:9" ht="13.2">
      <c r="A184" s="9"/>
      <c r="B184" s="13"/>
      <c r="C184" s="13"/>
      <c r="G184" s="5"/>
      <c r="I184" s="7"/>
    </row>
    <row r="185" spans="1:9" ht="13.2">
      <c r="A185" s="9"/>
      <c r="B185" s="13"/>
      <c r="C185" s="13"/>
      <c r="G185" s="5"/>
      <c r="I185" s="7"/>
    </row>
    <row r="186" spans="1:9" ht="13.2">
      <c r="A186" s="9"/>
      <c r="B186" s="13"/>
      <c r="C186" s="13"/>
      <c r="G186" s="5"/>
      <c r="I186" s="7"/>
    </row>
    <row r="187" spans="1:9" ht="13.2">
      <c r="A187" s="9"/>
      <c r="B187" s="13"/>
      <c r="C187" s="13"/>
      <c r="G187" s="5"/>
      <c r="I187" s="7"/>
    </row>
    <row r="188" spans="1:9" ht="13.2">
      <c r="A188" s="9"/>
      <c r="B188" s="13"/>
      <c r="C188" s="13"/>
      <c r="G188" s="5"/>
      <c r="I188" s="7"/>
    </row>
    <row r="189" spans="1:9" ht="13.2">
      <c r="A189" s="9"/>
      <c r="B189" s="13"/>
      <c r="C189" s="13"/>
      <c r="G189" s="5"/>
      <c r="I189" s="7"/>
    </row>
    <row r="190" spans="1:9" ht="13.2">
      <c r="A190" s="9"/>
      <c r="B190" s="13"/>
      <c r="C190" s="13"/>
      <c r="G190" s="5"/>
      <c r="I190" s="7"/>
    </row>
    <row r="191" spans="1:9" ht="13.2">
      <c r="A191" s="9"/>
      <c r="B191" s="13"/>
      <c r="C191" s="13"/>
      <c r="G191" s="5"/>
      <c r="I191" s="7"/>
    </row>
    <row r="192" spans="1:9" ht="13.2">
      <c r="A192" s="9"/>
      <c r="B192" s="13"/>
      <c r="C192" s="13"/>
      <c r="G192" s="5"/>
      <c r="I192" s="7"/>
    </row>
    <row r="193" spans="1:9" ht="13.2">
      <c r="A193" s="9"/>
      <c r="B193" s="13"/>
      <c r="C193" s="13"/>
      <c r="G193" s="5"/>
      <c r="I193" s="7"/>
    </row>
    <row r="194" spans="1:9" ht="13.2">
      <c r="A194" s="9"/>
      <c r="B194" s="13"/>
      <c r="C194" s="13"/>
      <c r="G194" s="5"/>
      <c r="I194" s="7"/>
    </row>
    <row r="195" spans="1:9" ht="13.2">
      <c r="A195" s="9"/>
      <c r="B195" s="13"/>
      <c r="C195" s="13"/>
      <c r="G195" s="5"/>
      <c r="I195" s="7"/>
    </row>
    <row r="196" spans="1:9" ht="13.2">
      <c r="A196" s="9"/>
      <c r="B196" s="13"/>
      <c r="C196" s="13"/>
      <c r="G196" s="5"/>
      <c r="I196" s="7"/>
    </row>
    <row r="197" spans="1:9" ht="13.2">
      <c r="A197" s="9"/>
      <c r="B197" s="13"/>
      <c r="C197" s="13"/>
      <c r="G197" s="5"/>
      <c r="I197" s="7"/>
    </row>
    <row r="198" spans="1:9" ht="13.2">
      <c r="A198" s="9"/>
      <c r="B198" s="13"/>
      <c r="C198" s="13"/>
      <c r="G198" s="5"/>
      <c r="I198" s="7"/>
    </row>
    <row r="199" spans="1:9" ht="13.2">
      <c r="A199" s="9"/>
      <c r="B199" s="13"/>
      <c r="C199" s="13"/>
      <c r="G199" s="5"/>
      <c r="I199" s="7"/>
    </row>
    <row r="200" spans="1:9" ht="13.2">
      <c r="A200" s="9"/>
      <c r="B200" s="13"/>
      <c r="C200" s="13"/>
      <c r="G200" s="5"/>
      <c r="I200" s="7"/>
    </row>
    <row r="201" spans="1:9" ht="13.2">
      <c r="A201" s="9"/>
      <c r="B201" s="13"/>
      <c r="C201" s="13"/>
      <c r="G201" s="5"/>
      <c r="I201" s="7"/>
    </row>
    <row r="202" spans="1:9" ht="13.2">
      <c r="A202" s="9"/>
      <c r="B202" s="13"/>
      <c r="C202" s="13"/>
      <c r="G202" s="5"/>
      <c r="I202" s="7"/>
    </row>
    <row r="203" spans="1:9" ht="13.2">
      <c r="A203" s="9"/>
      <c r="B203" s="13"/>
      <c r="C203" s="13"/>
      <c r="G203" s="5"/>
      <c r="I203" s="7"/>
    </row>
    <row r="204" spans="1:9" ht="13.2">
      <c r="A204" s="9"/>
      <c r="B204" s="13"/>
      <c r="C204" s="13"/>
      <c r="G204" s="5"/>
      <c r="I204" s="7"/>
    </row>
    <row r="205" spans="1:9" ht="13.2">
      <c r="A205" s="9"/>
      <c r="B205" s="13"/>
      <c r="C205" s="13"/>
      <c r="G205" s="5"/>
      <c r="I205" s="7"/>
    </row>
    <row r="206" spans="1:9" ht="13.2">
      <c r="A206" s="9"/>
      <c r="B206" s="13"/>
      <c r="C206" s="13"/>
      <c r="G206" s="5"/>
      <c r="I206" s="7"/>
    </row>
    <row r="207" spans="1:9" ht="13.2">
      <c r="A207" s="9"/>
      <c r="B207" s="13"/>
      <c r="C207" s="13"/>
      <c r="G207" s="5"/>
      <c r="I207" s="7"/>
    </row>
    <row r="208" spans="1:9" ht="13.2">
      <c r="A208" s="9"/>
      <c r="B208" s="13"/>
      <c r="C208" s="13"/>
      <c r="G208" s="5"/>
      <c r="I208" s="7"/>
    </row>
    <row r="209" spans="1:9" ht="13.2">
      <c r="A209" s="9"/>
      <c r="B209" s="13"/>
      <c r="C209" s="13"/>
      <c r="G209" s="5"/>
      <c r="I209" s="7"/>
    </row>
    <row r="210" spans="1:9" ht="13.2">
      <c r="A210" s="9"/>
      <c r="B210" s="13"/>
      <c r="C210" s="13"/>
      <c r="G210" s="5"/>
      <c r="I210" s="7"/>
    </row>
    <row r="211" spans="1:9" ht="13.2">
      <c r="A211" s="9"/>
      <c r="B211" s="13"/>
      <c r="C211" s="13"/>
      <c r="G211" s="5"/>
      <c r="I211" s="7"/>
    </row>
    <row r="212" spans="1:9" ht="13.2">
      <c r="A212" s="9"/>
      <c r="B212" s="13"/>
      <c r="C212" s="13"/>
      <c r="G212" s="5"/>
      <c r="I212" s="7"/>
    </row>
    <row r="213" spans="1:9" ht="13.2">
      <c r="A213" s="9"/>
      <c r="B213" s="13"/>
      <c r="C213" s="13"/>
      <c r="G213" s="5"/>
      <c r="I213" s="7"/>
    </row>
    <row r="214" spans="1:9" ht="13.2">
      <c r="A214" s="9"/>
      <c r="B214" s="13"/>
      <c r="C214" s="13"/>
      <c r="G214" s="5"/>
      <c r="I214" s="7"/>
    </row>
    <row r="215" spans="1:9" ht="13.2">
      <c r="A215" s="9"/>
      <c r="B215" s="13"/>
      <c r="C215" s="13"/>
      <c r="G215" s="5"/>
      <c r="I215" s="7"/>
    </row>
    <row r="216" spans="1:9" ht="13.2">
      <c r="A216" s="9"/>
      <c r="B216" s="13"/>
      <c r="C216" s="13"/>
      <c r="G216" s="5"/>
      <c r="I216" s="7"/>
    </row>
    <row r="217" spans="1:9" ht="13.2">
      <c r="A217" s="9"/>
      <c r="B217" s="13"/>
      <c r="C217" s="13"/>
      <c r="G217" s="5"/>
      <c r="I217" s="7"/>
    </row>
    <row r="218" spans="1:9" ht="13.2">
      <c r="A218" s="9"/>
      <c r="B218" s="13"/>
      <c r="C218" s="13"/>
      <c r="G218" s="5"/>
      <c r="I218" s="7"/>
    </row>
    <row r="219" spans="1:9" ht="13.2">
      <c r="A219" s="9"/>
      <c r="B219" s="13"/>
      <c r="C219" s="13"/>
      <c r="G219" s="5"/>
      <c r="I219" s="7"/>
    </row>
    <row r="220" spans="1:9" ht="13.2">
      <c r="A220" s="9"/>
      <c r="B220" s="13"/>
      <c r="C220" s="13"/>
      <c r="G220" s="5"/>
      <c r="I220" s="7"/>
    </row>
    <row r="221" spans="1:9" ht="13.2">
      <c r="G221" s="5"/>
      <c r="I221" s="7"/>
    </row>
    <row r="222" spans="1:9" ht="13.2">
      <c r="G222" s="5"/>
      <c r="I222" s="7"/>
    </row>
    <row r="223" spans="1:9" ht="13.2">
      <c r="G223" s="5"/>
      <c r="I223" s="7"/>
    </row>
    <row r="224" spans="1:9" ht="13.2">
      <c r="G224" s="5"/>
      <c r="I224" s="7"/>
    </row>
    <row r="225" spans="7:9" ht="13.2">
      <c r="G225" s="5"/>
      <c r="I225" s="7"/>
    </row>
    <row r="226" spans="7:9" ht="13.2">
      <c r="G226" s="5"/>
      <c r="I226" s="7"/>
    </row>
    <row r="227" spans="7:9" ht="13.2">
      <c r="G227" s="5"/>
      <c r="I227" s="7"/>
    </row>
    <row r="228" spans="7:9" ht="13.2">
      <c r="G228" s="5"/>
      <c r="I228" s="7"/>
    </row>
    <row r="229" spans="7:9" ht="13.2">
      <c r="G229" s="5"/>
      <c r="I229" s="7"/>
    </row>
    <row r="230" spans="7:9" ht="13.2">
      <c r="G230" s="5"/>
      <c r="I230" s="7"/>
    </row>
    <row r="231" spans="7:9" ht="13.2">
      <c r="G231" s="5"/>
      <c r="I231" s="7"/>
    </row>
    <row r="232" spans="7:9" ht="13.2">
      <c r="G232" s="5"/>
      <c r="I232" s="7"/>
    </row>
    <row r="233" spans="7:9" ht="13.2">
      <c r="G233" s="5"/>
      <c r="I233" s="7"/>
    </row>
    <row r="234" spans="7:9" ht="13.2">
      <c r="G234" s="5"/>
      <c r="I234" s="7"/>
    </row>
    <row r="235" spans="7:9" ht="13.2">
      <c r="G235" s="5"/>
      <c r="I235" s="7"/>
    </row>
    <row r="236" spans="7:9" ht="13.2">
      <c r="G236" s="5"/>
      <c r="I236" s="7"/>
    </row>
    <row r="237" spans="7:9" ht="13.2">
      <c r="G237" s="5"/>
      <c r="I237" s="7"/>
    </row>
    <row r="238" spans="7:9" ht="13.2">
      <c r="G238" s="5"/>
      <c r="I238" s="7"/>
    </row>
    <row r="239" spans="7:9" ht="13.2">
      <c r="G239" s="5"/>
      <c r="I239" s="7"/>
    </row>
    <row r="240" spans="7:9" ht="13.2">
      <c r="G240" s="5"/>
      <c r="I240" s="7"/>
    </row>
    <row r="241" spans="7:9" ht="13.2">
      <c r="G241" s="5"/>
      <c r="I241" s="7"/>
    </row>
    <row r="242" spans="7:9" ht="13.2">
      <c r="G242" s="5"/>
      <c r="I242" s="7"/>
    </row>
    <row r="243" spans="7:9" ht="13.2">
      <c r="G243" s="5"/>
      <c r="I243" s="7"/>
    </row>
    <row r="244" spans="7:9" ht="13.2">
      <c r="G244" s="5"/>
      <c r="I244" s="7"/>
    </row>
    <row r="245" spans="7:9" ht="13.2">
      <c r="G245" s="5"/>
      <c r="I245" s="7"/>
    </row>
    <row r="246" spans="7:9" ht="13.2">
      <c r="G246" s="5"/>
      <c r="I246" s="7"/>
    </row>
    <row r="247" spans="7:9" ht="13.2">
      <c r="G247" s="5"/>
      <c r="I247" s="7"/>
    </row>
    <row r="248" spans="7:9" ht="13.2">
      <c r="G248" s="5"/>
      <c r="I248" s="7"/>
    </row>
    <row r="249" spans="7:9" ht="13.2">
      <c r="G249" s="5"/>
      <c r="I249" s="7"/>
    </row>
    <row r="250" spans="7:9" ht="13.2">
      <c r="G250" s="5"/>
      <c r="I250" s="7"/>
    </row>
    <row r="251" spans="7:9" ht="13.2">
      <c r="G251" s="5"/>
      <c r="I251" s="7"/>
    </row>
    <row r="252" spans="7:9" ht="13.2">
      <c r="G252" s="5"/>
      <c r="I252" s="7"/>
    </row>
    <row r="253" spans="7:9" ht="13.2">
      <c r="G253" s="5"/>
      <c r="I253" s="7"/>
    </row>
    <row r="254" spans="7:9" ht="13.2">
      <c r="G254" s="5"/>
      <c r="I254" s="7"/>
    </row>
    <row r="255" spans="7:9" ht="13.2">
      <c r="G255" s="5"/>
      <c r="I255" s="7"/>
    </row>
    <row r="256" spans="7:9" ht="13.2">
      <c r="G256" s="5"/>
      <c r="I256" s="7"/>
    </row>
    <row r="257" spans="7:9" ht="13.2">
      <c r="G257" s="5"/>
      <c r="I257" s="7"/>
    </row>
    <row r="258" spans="7:9" ht="13.2">
      <c r="G258" s="5"/>
      <c r="I258" s="7"/>
    </row>
    <row r="259" spans="7:9" ht="13.2">
      <c r="G259" s="5"/>
      <c r="I259" s="7"/>
    </row>
    <row r="260" spans="7:9" ht="13.2">
      <c r="G260" s="5"/>
      <c r="I260" s="7"/>
    </row>
    <row r="261" spans="7:9" ht="13.2">
      <c r="G261" s="5"/>
      <c r="I261" s="7"/>
    </row>
    <row r="262" spans="7:9" ht="13.2">
      <c r="G262" s="5"/>
      <c r="I262" s="7"/>
    </row>
    <row r="263" spans="7:9" ht="13.2">
      <c r="G263" s="5"/>
      <c r="I263" s="7"/>
    </row>
    <row r="264" spans="7:9" ht="13.2">
      <c r="G264" s="5"/>
      <c r="I264" s="7"/>
    </row>
    <row r="265" spans="7:9" ht="13.2">
      <c r="G265" s="5"/>
      <c r="I265" s="7"/>
    </row>
    <row r="266" spans="7:9" ht="13.2">
      <c r="G266" s="5"/>
      <c r="I266" s="7"/>
    </row>
    <row r="267" spans="7:9" ht="13.2">
      <c r="G267" s="5"/>
      <c r="I267" s="7"/>
    </row>
    <row r="268" spans="7:9" ht="13.2">
      <c r="G268" s="5"/>
      <c r="I268" s="7"/>
    </row>
    <row r="269" spans="7:9" ht="13.2">
      <c r="G269" s="5"/>
      <c r="I269" s="7"/>
    </row>
    <row r="270" spans="7:9" ht="13.2">
      <c r="G270" s="5"/>
      <c r="I270" s="7"/>
    </row>
    <row r="271" spans="7:9" ht="13.2">
      <c r="G271" s="5"/>
      <c r="I271" s="7"/>
    </row>
    <row r="272" spans="7:9" ht="13.2">
      <c r="G272" s="5"/>
      <c r="I272" s="7"/>
    </row>
    <row r="273" spans="7:9" ht="13.2">
      <c r="G273" s="5"/>
      <c r="I273" s="7"/>
    </row>
    <row r="274" spans="7:9" ht="13.2">
      <c r="G274" s="5"/>
      <c r="I274" s="7"/>
    </row>
    <row r="275" spans="7:9" ht="13.2">
      <c r="G275" s="5"/>
      <c r="I275" s="7"/>
    </row>
    <row r="276" spans="7:9" ht="13.2">
      <c r="G276" s="5"/>
      <c r="I276" s="7"/>
    </row>
    <row r="277" spans="7:9" ht="13.2">
      <c r="G277" s="5"/>
      <c r="I277" s="7"/>
    </row>
    <row r="278" spans="7:9" ht="13.2">
      <c r="G278" s="5"/>
      <c r="I278" s="7"/>
    </row>
    <row r="279" spans="7:9" ht="13.2">
      <c r="G279" s="5"/>
      <c r="I279" s="7"/>
    </row>
    <row r="280" spans="7:9" ht="13.2">
      <c r="G280" s="5"/>
      <c r="I280" s="7"/>
    </row>
    <row r="281" spans="7:9" ht="13.2">
      <c r="G281" s="5"/>
      <c r="I281" s="7"/>
    </row>
    <row r="282" spans="7:9" ht="13.2">
      <c r="G282" s="5"/>
      <c r="I282" s="7"/>
    </row>
    <row r="283" spans="7:9" ht="13.2">
      <c r="G283" s="5"/>
      <c r="I283" s="7"/>
    </row>
    <row r="284" spans="7:9" ht="13.2">
      <c r="G284" s="5"/>
      <c r="I284" s="7"/>
    </row>
    <row r="285" spans="7:9" ht="13.2">
      <c r="G285" s="5"/>
      <c r="I285" s="7"/>
    </row>
    <row r="286" spans="7:9" ht="13.2">
      <c r="G286" s="5"/>
      <c r="I286" s="7"/>
    </row>
    <row r="287" spans="7:9" ht="13.2">
      <c r="G287" s="5"/>
      <c r="I287" s="7"/>
    </row>
    <row r="288" spans="7:9" ht="13.2">
      <c r="G288" s="5"/>
      <c r="I288" s="7"/>
    </row>
    <row r="289" spans="7:9" ht="13.2">
      <c r="G289" s="5"/>
      <c r="I289" s="7"/>
    </row>
    <row r="290" spans="7:9" ht="13.2">
      <c r="G290" s="5"/>
      <c r="I290" s="7"/>
    </row>
    <row r="291" spans="7:9" ht="13.2">
      <c r="G291" s="5"/>
      <c r="I291" s="7"/>
    </row>
    <row r="292" spans="7:9" ht="13.2">
      <c r="G292" s="5"/>
      <c r="I292" s="7"/>
    </row>
    <row r="293" spans="7:9" ht="13.2">
      <c r="G293" s="5"/>
      <c r="I293" s="7"/>
    </row>
    <row r="294" spans="7:9" ht="13.2">
      <c r="G294" s="5"/>
      <c r="I294" s="7"/>
    </row>
    <row r="295" spans="7:9" ht="13.2">
      <c r="G295" s="5"/>
      <c r="I295" s="7"/>
    </row>
    <row r="296" spans="7:9" ht="13.2">
      <c r="G296" s="5"/>
      <c r="I296" s="7"/>
    </row>
    <row r="297" spans="7:9" ht="13.2">
      <c r="G297" s="5"/>
      <c r="I297" s="7"/>
    </row>
    <row r="298" spans="7:9" ht="13.2">
      <c r="G298" s="5"/>
      <c r="I298" s="7"/>
    </row>
    <row r="299" spans="7:9" ht="13.2">
      <c r="G299" s="5"/>
      <c r="I299" s="7"/>
    </row>
    <row r="300" spans="7:9" ht="13.2">
      <c r="G300" s="5"/>
      <c r="I300" s="7"/>
    </row>
    <row r="301" spans="7:9" ht="13.2">
      <c r="G301" s="5"/>
      <c r="I301" s="7"/>
    </row>
    <row r="302" spans="7:9" ht="13.2">
      <c r="G302" s="5"/>
      <c r="I302" s="7"/>
    </row>
    <row r="303" spans="7:9" ht="13.2">
      <c r="G303" s="5"/>
      <c r="I303" s="7"/>
    </row>
    <row r="304" spans="7:9" ht="13.2">
      <c r="G304" s="5"/>
      <c r="I304" s="7"/>
    </row>
    <row r="305" spans="7:9" ht="13.2">
      <c r="G305" s="5"/>
      <c r="I305" s="7"/>
    </row>
    <row r="306" spans="7:9" ht="13.2">
      <c r="G306" s="5"/>
      <c r="I306" s="7"/>
    </row>
    <row r="307" spans="7:9" ht="13.2">
      <c r="G307" s="5"/>
      <c r="I307" s="7"/>
    </row>
    <row r="308" spans="7:9" ht="13.2">
      <c r="G308" s="5"/>
      <c r="I308" s="7"/>
    </row>
    <row r="309" spans="7:9" ht="13.2">
      <c r="G309" s="5"/>
      <c r="I309" s="7"/>
    </row>
    <row r="310" spans="7:9" ht="13.2">
      <c r="G310" s="5"/>
      <c r="I310" s="7"/>
    </row>
    <row r="311" spans="7:9" ht="13.2">
      <c r="G311" s="5"/>
      <c r="I311" s="7"/>
    </row>
    <row r="312" spans="7:9" ht="13.2">
      <c r="G312" s="5"/>
      <c r="I312" s="7"/>
    </row>
    <row r="313" spans="7:9" ht="13.2">
      <c r="G313" s="5"/>
      <c r="I313" s="7"/>
    </row>
    <row r="314" spans="7:9" ht="13.2">
      <c r="G314" s="5"/>
      <c r="I314" s="7"/>
    </row>
    <row r="315" spans="7:9" ht="13.2">
      <c r="G315" s="5"/>
      <c r="I315" s="7"/>
    </row>
    <row r="316" spans="7:9" ht="13.2">
      <c r="G316" s="5"/>
      <c r="I316" s="7"/>
    </row>
    <row r="317" spans="7:9" ht="13.2">
      <c r="G317" s="5"/>
      <c r="I317" s="7"/>
    </row>
    <row r="318" spans="7:9" ht="13.2">
      <c r="G318" s="5"/>
      <c r="I318" s="7"/>
    </row>
    <row r="319" spans="7:9" ht="13.2">
      <c r="G319" s="5"/>
      <c r="I319" s="7"/>
    </row>
    <row r="320" spans="7:9" ht="13.2">
      <c r="G320" s="5"/>
      <c r="I320" s="7"/>
    </row>
    <row r="321" spans="7:9" ht="13.2">
      <c r="G321" s="5"/>
      <c r="I321" s="7"/>
    </row>
    <row r="322" spans="7:9" ht="13.2">
      <c r="G322" s="5"/>
      <c r="I322" s="7"/>
    </row>
    <row r="323" spans="7:9" ht="13.2">
      <c r="G323" s="5"/>
      <c r="I323" s="7"/>
    </row>
    <row r="324" spans="7:9" ht="13.2">
      <c r="G324" s="5"/>
      <c r="I324" s="7"/>
    </row>
    <row r="325" spans="7:9" ht="13.2">
      <c r="G325" s="5"/>
      <c r="I325" s="7"/>
    </row>
    <row r="326" spans="7:9" ht="13.2">
      <c r="G326" s="5"/>
      <c r="I326" s="7"/>
    </row>
    <row r="327" spans="7:9" ht="13.2">
      <c r="G327" s="5"/>
      <c r="I327" s="7"/>
    </row>
    <row r="328" spans="7:9" ht="13.2">
      <c r="G328" s="5"/>
      <c r="I328" s="7"/>
    </row>
    <row r="329" spans="7:9" ht="13.2">
      <c r="G329" s="5"/>
      <c r="I329" s="7"/>
    </row>
    <row r="330" spans="7:9" ht="13.2">
      <c r="G330" s="5"/>
      <c r="I330" s="7"/>
    </row>
    <row r="331" spans="7:9" ht="13.2">
      <c r="G331" s="5"/>
      <c r="I331" s="7"/>
    </row>
    <row r="332" spans="7:9" ht="13.2">
      <c r="G332" s="5"/>
      <c r="I332" s="7"/>
    </row>
    <row r="333" spans="7:9" ht="13.2">
      <c r="G333" s="5"/>
      <c r="I333" s="7"/>
    </row>
    <row r="334" spans="7:9" ht="13.2">
      <c r="G334" s="5"/>
      <c r="I334" s="7"/>
    </row>
    <row r="335" spans="7:9" ht="13.2">
      <c r="G335" s="5"/>
      <c r="I335" s="7"/>
    </row>
    <row r="336" spans="7:9" ht="13.2">
      <c r="G336" s="5"/>
      <c r="I336" s="7"/>
    </row>
    <row r="337" spans="7:9" ht="13.2">
      <c r="G337" s="5"/>
      <c r="I337" s="7"/>
    </row>
    <row r="338" spans="7:9" ht="13.2">
      <c r="G338" s="5"/>
      <c r="I338" s="7"/>
    </row>
    <row r="339" spans="7:9" ht="13.2">
      <c r="G339" s="5"/>
      <c r="I339" s="7"/>
    </row>
    <row r="340" spans="7:9" ht="13.2">
      <c r="G340" s="5"/>
      <c r="I340" s="7"/>
    </row>
    <row r="341" spans="7:9" ht="13.2">
      <c r="G341" s="5"/>
      <c r="I341" s="7"/>
    </row>
    <row r="342" spans="7:9" ht="13.2">
      <c r="G342" s="5"/>
      <c r="I342" s="7"/>
    </row>
    <row r="343" spans="7:9" ht="13.2">
      <c r="G343" s="5"/>
      <c r="I343" s="7"/>
    </row>
    <row r="344" spans="7:9" ht="13.2">
      <c r="G344" s="5"/>
      <c r="I344" s="7"/>
    </row>
    <row r="345" spans="7:9" ht="13.2">
      <c r="G345" s="5"/>
      <c r="I345" s="7"/>
    </row>
    <row r="346" spans="7:9" ht="13.2">
      <c r="G346" s="5"/>
      <c r="I346" s="7"/>
    </row>
    <row r="347" spans="7:9" ht="13.2">
      <c r="G347" s="5"/>
      <c r="I347" s="7"/>
    </row>
    <row r="348" spans="7:9" ht="13.2">
      <c r="G348" s="5"/>
      <c r="I348" s="7"/>
    </row>
    <row r="349" spans="7:9" ht="13.2">
      <c r="G349" s="5"/>
      <c r="I349" s="7"/>
    </row>
    <row r="350" spans="7:9" ht="13.2">
      <c r="G350" s="5"/>
      <c r="I350" s="7"/>
    </row>
    <row r="351" spans="7:9" ht="13.2">
      <c r="G351" s="5"/>
      <c r="I351" s="7"/>
    </row>
    <row r="352" spans="7:9" ht="13.2">
      <c r="G352" s="5"/>
      <c r="I352" s="7"/>
    </row>
    <row r="353" spans="7:9" ht="13.2">
      <c r="G353" s="5"/>
      <c r="I353" s="7"/>
    </row>
    <row r="354" spans="7:9" ht="13.2">
      <c r="G354" s="5"/>
      <c r="I354" s="7"/>
    </row>
    <row r="355" spans="7:9" ht="13.2">
      <c r="G355" s="5"/>
      <c r="I355" s="7"/>
    </row>
    <row r="356" spans="7:9" ht="13.2">
      <c r="G356" s="5"/>
      <c r="I356" s="7"/>
    </row>
    <row r="357" spans="7:9" ht="13.2">
      <c r="G357" s="5"/>
      <c r="I357" s="7"/>
    </row>
    <row r="358" spans="7:9" ht="13.2">
      <c r="G358" s="5"/>
      <c r="I358" s="7"/>
    </row>
    <row r="359" spans="7:9" ht="13.2">
      <c r="G359" s="5"/>
      <c r="I359" s="7"/>
    </row>
    <row r="360" spans="7:9" ht="13.2">
      <c r="G360" s="5"/>
      <c r="I360" s="7"/>
    </row>
    <row r="361" spans="7:9" ht="13.2">
      <c r="G361" s="5"/>
      <c r="I361" s="7"/>
    </row>
    <row r="362" spans="7:9" ht="13.2">
      <c r="G362" s="5"/>
      <c r="I362" s="7"/>
    </row>
    <row r="363" spans="7:9" ht="13.2">
      <c r="G363" s="5"/>
      <c r="I363" s="7"/>
    </row>
    <row r="364" spans="7:9" ht="13.2">
      <c r="G364" s="5"/>
      <c r="I364" s="7"/>
    </row>
    <row r="365" spans="7:9" ht="13.2">
      <c r="G365" s="5"/>
      <c r="I365" s="7"/>
    </row>
    <row r="366" spans="7:9" ht="13.2">
      <c r="G366" s="5"/>
      <c r="I366" s="7"/>
    </row>
    <row r="367" spans="7:9" ht="13.2">
      <c r="G367" s="5"/>
      <c r="I367" s="7"/>
    </row>
    <row r="368" spans="7:9" ht="13.2">
      <c r="G368" s="5"/>
      <c r="I368" s="7"/>
    </row>
    <row r="369" spans="7:9" ht="13.2">
      <c r="G369" s="5"/>
      <c r="I369" s="7"/>
    </row>
    <row r="370" spans="7:9" ht="13.2">
      <c r="G370" s="5"/>
      <c r="I370" s="7"/>
    </row>
    <row r="371" spans="7:9" ht="13.2">
      <c r="G371" s="5"/>
      <c r="I371" s="7"/>
    </row>
    <row r="372" spans="7:9" ht="13.2">
      <c r="G372" s="5"/>
      <c r="I372" s="7"/>
    </row>
    <row r="373" spans="7:9" ht="13.2">
      <c r="G373" s="5"/>
      <c r="I373" s="7"/>
    </row>
    <row r="374" spans="7:9" ht="13.2">
      <c r="G374" s="5"/>
      <c r="I374" s="7"/>
    </row>
    <row r="375" spans="7:9" ht="13.2">
      <c r="G375" s="5"/>
      <c r="I375" s="7"/>
    </row>
    <row r="376" spans="7:9" ht="13.2">
      <c r="G376" s="5"/>
      <c r="I376" s="7"/>
    </row>
    <row r="377" spans="7:9" ht="13.2">
      <c r="G377" s="5"/>
      <c r="I377" s="7"/>
    </row>
    <row r="378" spans="7:9" ht="13.2">
      <c r="G378" s="5"/>
      <c r="I378" s="7"/>
    </row>
    <row r="379" spans="7:9" ht="13.2">
      <c r="G379" s="5"/>
      <c r="I379" s="7"/>
    </row>
    <row r="380" spans="7:9" ht="13.2">
      <c r="G380" s="5"/>
      <c r="I380" s="7"/>
    </row>
    <row r="381" spans="7:9" ht="13.2">
      <c r="G381" s="5"/>
      <c r="I381" s="7"/>
    </row>
    <row r="382" spans="7:9" ht="13.2">
      <c r="G382" s="5"/>
      <c r="I382" s="7"/>
    </row>
    <row r="383" spans="7:9" ht="13.2">
      <c r="G383" s="5"/>
      <c r="I383" s="7"/>
    </row>
    <row r="384" spans="7:9" ht="13.2">
      <c r="G384" s="5"/>
      <c r="I384" s="7"/>
    </row>
    <row r="385" spans="7:9" ht="13.2">
      <c r="G385" s="5"/>
      <c r="I385" s="7"/>
    </row>
    <row r="386" spans="7:9" ht="13.2">
      <c r="G386" s="5"/>
      <c r="I386" s="7"/>
    </row>
    <row r="387" spans="7:9" ht="13.2">
      <c r="G387" s="5"/>
      <c r="I387" s="7"/>
    </row>
    <row r="388" spans="7:9" ht="13.2">
      <c r="G388" s="5"/>
      <c r="I388" s="7"/>
    </row>
    <row r="389" spans="7:9" ht="13.2">
      <c r="G389" s="5"/>
      <c r="I389" s="7"/>
    </row>
    <row r="390" spans="7:9" ht="13.2">
      <c r="G390" s="5"/>
      <c r="I390" s="7"/>
    </row>
    <row r="391" spans="7:9" ht="13.2">
      <c r="G391" s="5"/>
      <c r="I391" s="7"/>
    </row>
    <row r="392" spans="7:9" ht="13.2">
      <c r="G392" s="5"/>
      <c r="I392" s="7"/>
    </row>
    <row r="393" spans="7:9" ht="13.2">
      <c r="G393" s="5"/>
      <c r="I393" s="7"/>
    </row>
    <row r="394" spans="7:9" ht="13.2">
      <c r="G394" s="5"/>
      <c r="I394" s="7"/>
    </row>
    <row r="395" spans="7:9" ht="13.2">
      <c r="G395" s="5"/>
      <c r="I395" s="7"/>
    </row>
    <row r="396" spans="7:9" ht="13.2">
      <c r="G396" s="5"/>
      <c r="I396" s="7"/>
    </row>
    <row r="397" spans="7:9" ht="13.2">
      <c r="G397" s="5"/>
      <c r="I397" s="7"/>
    </row>
    <row r="398" spans="7:9" ht="13.2">
      <c r="G398" s="5"/>
      <c r="I398" s="7"/>
    </row>
    <row r="399" spans="7:9" ht="13.2">
      <c r="G399" s="5"/>
      <c r="I399" s="7"/>
    </row>
    <row r="400" spans="7:9" ht="13.2">
      <c r="G400" s="5"/>
      <c r="I400" s="7"/>
    </row>
    <row r="401" spans="7:9" ht="13.2">
      <c r="G401" s="5"/>
      <c r="I401" s="7"/>
    </row>
    <row r="402" spans="7:9" ht="13.2">
      <c r="G402" s="5"/>
      <c r="I402" s="7"/>
    </row>
    <row r="403" spans="7:9" ht="13.2">
      <c r="G403" s="5"/>
      <c r="I403" s="7"/>
    </row>
    <row r="404" spans="7:9" ht="13.2">
      <c r="G404" s="5"/>
      <c r="I404" s="7"/>
    </row>
    <row r="405" spans="7:9" ht="13.2">
      <c r="G405" s="5"/>
      <c r="I405" s="7"/>
    </row>
    <row r="406" spans="7:9" ht="13.2">
      <c r="G406" s="5"/>
      <c r="I406" s="7"/>
    </row>
    <row r="407" spans="7:9" ht="13.2">
      <c r="G407" s="5"/>
      <c r="I407" s="7"/>
    </row>
    <row r="408" spans="7:9" ht="13.2">
      <c r="G408" s="5"/>
      <c r="I408" s="7"/>
    </row>
    <row r="409" spans="7:9" ht="13.2">
      <c r="G409" s="5"/>
      <c r="I409" s="7"/>
    </row>
    <row r="410" spans="7:9" ht="13.2">
      <c r="G410" s="5"/>
      <c r="I410" s="7"/>
    </row>
    <row r="411" spans="7:9" ht="13.2">
      <c r="G411" s="5"/>
      <c r="I411" s="7"/>
    </row>
    <row r="412" spans="7:9" ht="13.2">
      <c r="G412" s="5"/>
      <c r="I412" s="7"/>
    </row>
    <row r="413" spans="7:9" ht="13.2">
      <c r="G413" s="5"/>
      <c r="I413" s="7"/>
    </row>
    <row r="414" spans="7:9" ht="13.2">
      <c r="G414" s="5"/>
      <c r="I414" s="7"/>
    </row>
    <row r="415" spans="7:9" ht="13.2">
      <c r="G415" s="5"/>
      <c r="I415" s="7"/>
    </row>
    <row r="416" spans="7:9" ht="13.2">
      <c r="G416" s="5"/>
      <c r="I416" s="7"/>
    </row>
    <row r="417" spans="7:9" ht="13.2">
      <c r="G417" s="5"/>
      <c r="I417" s="7"/>
    </row>
    <row r="418" spans="7:9" ht="13.2">
      <c r="G418" s="5"/>
      <c r="I418" s="7"/>
    </row>
    <row r="419" spans="7:9" ht="13.2">
      <c r="G419" s="5"/>
      <c r="I419" s="7"/>
    </row>
    <row r="420" spans="7:9" ht="13.2">
      <c r="G420" s="5"/>
      <c r="I420" s="7"/>
    </row>
    <row r="421" spans="7:9" ht="13.2">
      <c r="G421" s="5"/>
      <c r="I421" s="7"/>
    </row>
    <row r="422" spans="7:9" ht="13.2">
      <c r="G422" s="5"/>
      <c r="I422" s="7"/>
    </row>
    <row r="423" spans="7:9" ht="13.2">
      <c r="G423" s="5"/>
      <c r="I423" s="7"/>
    </row>
    <row r="424" spans="7:9" ht="13.2">
      <c r="G424" s="5"/>
      <c r="I424" s="7"/>
    </row>
    <row r="425" spans="7:9" ht="13.2">
      <c r="G425" s="5"/>
      <c r="I425" s="7"/>
    </row>
    <row r="426" spans="7:9" ht="13.2">
      <c r="G426" s="5"/>
      <c r="I426" s="7"/>
    </row>
    <row r="427" spans="7:9" ht="13.2">
      <c r="G427" s="5"/>
      <c r="I427" s="7"/>
    </row>
    <row r="428" spans="7:9" ht="13.2">
      <c r="G428" s="5"/>
      <c r="I428" s="7"/>
    </row>
    <row r="429" spans="7:9" ht="13.2">
      <c r="G429" s="5"/>
      <c r="I429" s="7"/>
    </row>
    <row r="430" spans="7:9" ht="13.2">
      <c r="G430" s="5"/>
      <c r="I430" s="7"/>
    </row>
    <row r="431" spans="7:9" ht="13.2">
      <c r="G431" s="5"/>
      <c r="I431" s="7"/>
    </row>
    <row r="432" spans="7:9" ht="13.2">
      <c r="G432" s="5"/>
      <c r="I432" s="7"/>
    </row>
    <row r="433" spans="7:9" ht="13.2">
      <c r="G433" s="5"/>
      <c r="I433" s="7"/>
    </row>
    <row r="434" spans="7:9" ht="13.2">
      <c r="G434" s="5"/>
      <c r="I434" s="7"/>
    </row>
    <row r="435" spans="7:9" ht="13.2">
      <c r="G435" s="5"/>
      <c r="I435" s="7"/>
    </row>
    <row r="436" spans="7:9" ht="13.2">
      <c r="G436" s="5"/>
      <c r="I436" s="7"/>
    </row>
    <row r="437" spans="7:9" ht="13.2">
      <c r="G437" s="5"/>
      <c r="I437" s="7"/>
    </row>
    <row r="438" spans="7:9" ht="13.2">
      <c r="G438" s="5"/>
      <c r="I438" s="7"/>
    </row>
    <row r="439" spans="7:9" ht="13.2">
      <c r="G439" s="5"/>
      <c r="I439" s="7"/>
    </row>
    <row r="440" spans="7:9" ht="13.2">
      <c r="G440" s="5"/>
      <c r="I440" s="7"/>
    </row>
    <row r="441" spans="7:9" ht="13.2">
      <c r="G441" s="5"/>
      <c r="I441" s="7"/>
    </row>
    <row r="442" spans="7:9" ht="13.2">
      <c r="G442" s="5"/>
      <c r="I442" s="7"/>
    </row>
    <row r="443" spans="7:9" ht="13.2">
      <c r="G443" s="5"/>
      <c r="I443" s="7"/>
    </row>
    <row r="444" spans="7:9" ht="13.2">
      <c r="G444" s="5"/>
      <c r="I444" s="7"/>
    </row>
    <row r="445" spans="7:9" ht="13.2">
      <c r="G445" s="5"/>
      <c r="I445" s="7"/>
    </row>
    <row r="446" spans="7:9" ht="13.2">
      <c r="G446" s="5"/>
      <c r="I446" s="7"/>
    </row>
    <row r="447" spans="7:9" ht="13.2">
      <c r="G447" s="5"/>
      <c r="I447" s="7"/>
    </row>
    <row r="448" spans="7:9" ht="13.2">
      <c r="G448" s="5"/>
      <c r="I448" s="7"/>
    </row>
    <row r="449" spans="7:9" ht="13.2">
      <c r="G449" s="5"/>
      <c r="I449" s="7"/>
    </row>
    <row r="450" spans="7:9" ht="13.2">
      <c r="G450" s="5"/>
      <c r="I450" s="7"/>
    </row>
    <row r="451" spans="7:9" ht="13.2">
      <c r="G451" s="5"/>
      <c r="I451" s="7"/>
    </row>
    <row r="452" spans="7:9" ht="13.2">
      <c r="G452" s="5"/>
      <c r="I452" s="7"/>
    </row>
    <row r="453" spans="7:9" ht="13.2">
      <c r="G453" s="5"/>
      <c r="I453" s="7"/>
    </row>
    <row r="454" spans="7:9" ht="13.2">
      <c r="G454" s="5"/>
      <c r="I454" s="7"/>
    </row>
    <row r="455" spans="7:9" ht="13.2">
      <c r="G455" s="5"/>
      <c r="I455" s="7"/>
    </row>
    <row r="456" spans="7:9" ht="13.2">
      <c r="G456" s="5"/>
      <c r="I456" s="7"/>
    </row>
    <row r="457" spans="7:9" ht="13.2">
      <c r="G457" s="5"/>
      <c r="I457" s="7"/>
    </row>
    <row r="458" spans="7:9" ht="13.2">
      <c r="G458" s="5"/>
      <c r="I458" s="7"/>
    </row>
    <row r="459" spans="7:9" ht="13.2">
      <c r="G459" s="5"/>
      <c r="I459" s="7"/>
    </row>
    <row r="460" spans="7:9" ht="13.2">
      <c r="G460" s="5"/>
      <c r="I460" s="7"/>
    </row>
    <row r="461" spans="7:9" ht="13.2">
      <c r="G461" s="5"/>
      <c r="I461" s="7"/>
    </row>
    <row r="462" spans="7:9" ht="13.2">
      <c r="G462" s="5"/>
      <c r="I462" s="7"/>
    </row>
    <row r="463" spans="7:9" ht="13.2">
      <c r="G463" s="5"/>
      <c r="I463" s="7"/>
    </row>
    <row r="464" spans="7:9" ht="13.2">
      <c r="G464" s="5"/>
      <c r="I464" s="7"/>
    </row>
    <row r="465" spans="7:9" ht="13.2">
      <c r="G465" s="5"/>
      <c r="I465" s="7"/>
    </row>
    <row r="466" spans="7:9" ht="13.2">
      <c r="G466" s="5"/>
      <c r="I466" s="7"/>
    </row>
    <row r="467" spans="7:9" ht="13.2">
      <c r="G467" s="5"/>
      <c r="I467" s="7"/>
    </row>
    <row r="468" spans="7:9" ht="13.2">
      <c r="G468" s="5"/>
      <c r="I468" s="7"/>
    </row>
    <row r="469" spans="7:9" ht="13.2">
      <c r="G469" s="5"/>
      <c r="I469" s="7"/>
    </row>
    <row r="470" spans="7:9" ht="13.2">
      <c r="G470" s="5"/>
      <c r="I470" s="7"/>
    </row>
    <row r="471" spans="7:9" ht="13.2">
      <c r="G471" s="5"/>
      <c r="I471" s="7"/>
    </row>
    <row r="472" spans="7:9" ht="13.2">
      <c r="G472" s="5"/>
      <c r="I472" s="7"/>
    </row>
    <row r="473" spans="7:9" ht="13.2">
      <c r="G473" s="5"/>
      <c r="I473" s="7"/>
    </row>
    <row r="474" spans="7:9" ht="13.2">
      <c r="G474" s="5"/>
      <c r="I474" s="7"/>
    </row>
    <row r="475" spans="7:9" ht="13.2">
      <c r="G475" s="5"/>
      <c r="I475" s="7"/>
    </row>
    <row r="476" spans="7:9" ht="13.2">
      <c r="G476" s="5"/>
      <c r="I476" s="7"/>
    </row>
    <row r="477" spans="7:9" ht="13.2">
      <c r="G477" s="5"/>
      <c r="I477" s="7"/>
    </row>
    <row r="478" spans="7:9" ht="13.2">
      <c r="G478" s="5"/>
      <c r="I478" s="7"/>
    </row>
    <row r="479" spans="7:9" ht="13.2">
      <c r="G479" s="5"/>
      <c r="I479" s="7"/>
    </row>
    <row r="480" spans="7:9" ht="13.2">
      <c r="G480" s="5"/>
      <c r="I480" s="7"/>
    </row>
    <row r="481" spans="7:9" ht="13.2">
      <c r="G481" s="5"/>
      <c r="I481" s="7"/>
    </row>
    <row r="482" spans="7:9" ht="13.2">
      <c r="G482" s="5"/>
      <c r="I482" s="7"/>
    </row>
    <row r="483" spans="7:9" ht="13.2">
      <c r="G483" s="5"/>
      <c r="I483" s="7"/>
    </row>
    <row r="484" spans="7:9" ht="13.2">
      <c r="G484" s="5"/>
      <c r="I484" s="7"/>
    </row>
    <row r="485" spans="7:9" ht="13.2">
      <c r="G485" s="5"/>
      <c r="I485" s="7"/>
    </row>
    <row r="486" spans="7:9" ht="13.2">
      <c r="G486" s="5"/>
      <c r="I486" s="7"/>
    </row>
    <row r="487" spans="7:9" ht="13.2">
      <c r="G487" s="5"/>
      <c r="I487" s="7"/>
    </row>
    <row r="488" spans="7:9" ht="13.2">
      <c r="G488" s="5"/>
      <c r="I488" s="7"/>
    </row>
    <row r="489" spans="7:9" ht="13.2">
      <c r="G489" s="5"/>
      <c r="I489" s="7"/>
    </row>
    <row r="490" spans="7:9" ht="13.2">
      <c r="G490" s="5"/>
      <c r="I490" s="7"/>
    </row>
    <row r="491" spans="7:9" ht="13.2">
      <c r="G491" s="5"/>
      <c r="I491" s="7"/>
    </row>
    <row r="492" spans="7:9" ht="13.2">
      <c r="G492" s="5"/>
      <c r="I492" s="7"/>
    </row>
    <row r="493" spans="7:9" ht="13.2">
      <c r="G493" s="5"/>
      <c r="I493" s="7"/>
    </row>
    <row r="494" spans="7:9" ht="13.2">
      <c r="G494" s="5"/>
      <c r="I494" s="7"/>
    </row>
    <row r="495" spans="7:9" ht="13.2">
      <c r="G495" s="5"/>
      <c r="I495" s="7"/>
    </row>
    <row r="496" spans="7:9" ht="13.2">
      <c r="G496" s="5"/>
      <c r="I496" s="7"/>
    </row>
    <row r="497" spans="7:9" ht="13.2">
      <c r="G497" s="5"/>
      <c r="I497" s="7"/>
    </row>
    <row r="498" spans="7:9" ht="13.2">
      <c r="G498" s="5"/>
      <c r="I498" s="7"/>
    </row>
    <row r="499" spans="7:9" ht="13.2">
      <c r="G499" s="5"/>
      <c r="I499" s="7"/>
    </row>
    <row r="500" spans="7:9" ht="13.2">
      <c r="G500" s="5"/>
      <c r="I500" s="7"/>
    </row>
    <row r="501" spans="7:9" ht="13.2">
      <c r="G501" s="5"/>
      <c r="I501" s="7"/>
    </row>
    <row r="502" spans="7:9" ht="13.2">
      <c r="G502" s="5"/>
      <c r="I502" s="7"/>
    </row>
    <row r="503" spans="7:9" ht="13.2">
      <c r="G503" s="5"/>
      <c r="I503" s="7"/>
    </row>
    <row r="504" spans="7:9" ht="13.2">
      <c r="G504" s="5"/>
      <c r="I504" s="7"/>
    </row>
    <row r="505" spans="7:9" ht="13.2">
      <c r="G505" s="5"/>
      <c r="I505" s="7"/>
    </row>
    <row r="506" spans="7:9" ht="13.2">
      <c r="G506" s="5"/>
      <c r="I506" s="7"/>
    </row>
    <row r="507" spans="7:9" ht="13.2">
      <c r="G507" s="5"/>
      <c r="I507" s="7"/>
    </row>
    <row r="508" spans="7:9" ht="13.2">
      <c r="G508" s="5"/>
      <c r="I508" s="7"/>
    </row>
    <row r="509" spans="7:9" ht="13.2">
      <c r="G509" s="5"/>
      <c r="I509" s="7"/>
    </row>
    <row r="510" spans="7:9" ht="13.2">
      <c r="G510" s="5"/>
      <c r="I510" s="7"/>
    </row>
    <row r="511" spans="7:9" ht="13.2">
      <c r="G511" s="5"/>
      <c r="I511" s="7"/>
    </row>
    <row r="512" spans="7:9" ht="13.2">
      <c r="G512" s="5"/>
      <c r="I512" s="7"/>
    </row>
    <row r="513" spans="7:9" ht="13.2">
      <c r="G513" s="5"/>
      <c r="I513" s="7"/>
    </row>
    <row r="514" spans="7:9" ht="13.2">
      <c r="G514" s="5"/>
      <c r="I514" s="7"/>
    </row>
    <row r="515" spans="7:9" ht="13.2">
      <c r="G515" s="5"/>
      <c r="I515" s="7"/>
    </row>
    <row r="516" spans="7:9" ht="13.2">
      <c r="G516" s="5"/>
      <c r="I516" s="7"/>
    </row>
    <row r="517" spans="7:9" ht="13.2">
      <c r="G517" s="5"/>
      <c r="I517" s="7"/>
    </row>
    <row r="518" spans="7:9" ht="13.2">
      <c r="G518" s="5"/>
      <c r="I518" s="7"/>
    </row>
    <row r="519" spans="7:9" ht="13.2">
      <c r="G519" s="5"/>
      <c r="I519" s="7"/>
    </row>
    <row r="520" spans="7:9" ht="13.2">
      <c r="G520" s="5"/>
      <c r="I520" s="7"/>
    </row>
    <row r="521" spans="7:9" ht="13.2">
      <c r="G521" s="5"/>
      <c r="I521" s="7"/>
    </row>
    <row r="522" spans="7:9" ht="13.2">
      <c r="G522" s="5"/>
      <c r="I522" s="7"/>
    </row>
    <row r="523" spans="7:9" ht="13.2">
      <c r="G523" s="5"/>
      <c r="I523" s="7"/>
    </row>
    <row r="524" spans="7:9" ht="13.2">
      <c r="G524" s="5"/>
      <c r="I524" s="7"/>
    </row>
    <row r="525" spans="7:9" ht="13.2">
      <c r="G525" s="5"/>
      <c r="I525" s="7"/>
    </row>
    <row r="526" spans="7:9" ht="13.2">
      <c r="G526" s="5"/>
      <c r="I526" s="7"/>
    </row>
    <row r="527" spans="7:9" ht="13.2">
      <c r="G527" s="5"/>
      <c r="I527" s="7"/>
    </row>
    <row r="528" spans="7:9" ht="13.2">
      <c r="G528" s="5"/>
      <c r="I528" s="7"/>
    </row>
    <row r="529" spans="7:9" ht="13.2">
      <c r="G529" s="5"/>
      <c r="I529" s="7"/>
    </row>
    <row r="530" spans="7:9" ht="13.2">
      <c r="G530" s="5"/>
      <c r="I530" s="7"/>
    </row>
    <row r="531" spans="7:9" ht="13.2">
      <c r="G531" s="5"/>
      <c r="I531" s="7"/>
    </row>
    <row r="532" spans="7:9" ht="13.2">
      <c r="G532" s="5"/>
      <c r="I532" s="7"/>
    </row>
    <row r="533" spans="7:9" ht="13.2">
      <c r="G533" s="5"/>
      <c r="I533" s="7"/>
    </row>
    <row r="534" spans="7:9" ht="13.2">
      <c r="G534" s="5"/>
      <c r="I534" s="7"/>
    </row>
    <row r="535" spans="7:9" ht="13.2">
      <c r="G535" s="5"/>
      <c r="I535" s="7"/>
    </row>
    <row r="536" spans="7:9" ht="13.2">
      <c r="G536" s="5"/>
      <c r="I536" s="7"/>
    </row>
    <row r="537" spans="7:9" ht="13.2">
      <c r="G537" s="5"/>
      <c r="I537" s="7"/>
    </row>
    <row r="538" spans="7:9" ht="13.2">
      <c r="G538" s="5"/>
      <c r="I538" s="7"/>
    </row>
    <row r="539" spans="7:9" ht="13.2">
      <c r="G539" s="5"/>
      <c r="I539" s="7"/>
    </row>
    <row r="540" spans="7:9" ht="13.2">
      <c r="G540" s="5"/>
      <c r="I540" s="7"/>
    </row>
    <row r="541" spans="7:9" ht="13.2">
      <c r="G541" s="5"/>
      <c r="I541" s="7"/>
    </row>
    <row r="542" spans="7:9" ht="13.2">
      <c r="G542" s="5"/>
      <c r="I542" s="7"/>
    </row>
    <row r="543" spans="7:9" ht="13.2">
      <c r="G543" s="5"/>
      <c r="I543" s="7"/>
    </row>
    <row r="544" spans="7:9" ht="13.2">
      <c r="G544" s="5"/>
      <c r="I544" s="7"/>
    </row>
    <row r="545" spans="7:9" ht="13.2">
      <c r="G545" s="5"/>
      <c r="I545" s="7"/>
    </row>
    <row r="546" spans="7:9" ht="13.2">
      <c r="G546" s="5"/>
      <c r="I546" s="7"/>
    </row>
    <row r="547" spans="7:9" ht="13.2">
      <c r="G547" s="5"/>
      <c r="I547" s="7"/>
    </row>
    <row r="548" spans="7:9" ht="13.2">
      <c r="G548" s="5"/>
      <c r="I548" s="7"/>
    </row>
    <row r="549" spans="7:9" ht="13.2">
      <c r="G549" s="5"/>
      <c r="I549" s="7"/>
    </row>
    <row r="550" spans="7:9" ht="13.2">
      <c r="G550" s="5"/>
      <c r="I550" s="7"/>
    </row>
    <row r="551" spans="7:9" ht="13.2">
      <c r="G551" s="5"/>
      <c r="I551" s="7"/>
    </row>
    <row r="552" spans="7:9" ht="13.2">
      <c r="G552" s="5"/>
      <c r="I552" s="7"/>
    </row>
    <row r="553" spans="7:9" ht="13.2">
      <c r="G553" s="5"/>
      <c r="I553" s="7"/>
    </row>
    <row r="554" spans="7:9" ht="13.2">
      <c r="G554" s="5"/>
      <c r="I554" s="7"/>
    </row>
    <row r="555" spans="7:9" ht="13.2">
      <c r="G555" s="5"/>
      <c r="I555" s="7"/>
    </row>
    <row r="556" spans="7:9" ht="13.2">
      <c r="G556" s="5"/>
      <c r="I556" s="7"/>
    </row>
    <row r="557" spans="7:9" ht="13.2">
      <c r="G557" s="5"/>
      <c r="I557" s="7"/>
    </row>
    <row r="558" spans="7:9" ht="13.2">
      <c r="G558" s="5"/>
      <c r="I558" s="7"/>
    </row>
    <row r="559" spans="7:9" ht="13.2">
      <c r="G559" s="5"/>
      <c r="I559" s="7"/>
    </row>
    <row r="560" spans="7:9" ht="13.2">
      <c r="G560" s="5"/>
      <c r="I560" s="7"/>
    </row>
    <row r="561" spans="7:9" ht="13.2">
      <c r="G561" s="5"/>
      <c r="I561" s="7"/>
    </row>
    <row r="562" spans="7:9" ht="13.2">
      <c r="G562" s="5"/>
      <c r="I562" s="7"/>
    </row>
    <row r="563" spans="7:9" ht="13.2">
      <c r="G563" s="5"/>
      <c r="I563" s="7"/>
    </row>
    <row r="564" spans="7:9" ht="13.2">
      <c r="G564" s="5"/>
      <c r="I564" s="7"/>
    </row>
    <row r="565" spans="7:9" ht="13.2">
      <c r="G565" s="5"/>
      <c r="I565" s="7"/>
    </row>
    <row r="566" spans="7:9" ht="13.2">
      <c r="G566" s="5"/>
      <c r="I566" s="7"/>
    </row>
    <row r="567" spans="7:9" ht="13.2">
      <c r="G567" s="5"/>
      <c r="I567" s="7"/>
    </row>
    <row r="568" spans="7:9" ht="13.2">
      <c r="G568" s="5"/>
      <c r="I568" s="7"/>
    </row>
    <row r="569" spans="7:9" ht="13.2">
      <c r="G569" s="5"/>
      <c r="I569" s="7"/>
    </row>
    <row r="570" spans="7:9" ht="13.2">
      <c r="G570" s="5"/>
      <c r="I570" s="7"/>
    </row>
    <row r="571" spans="7:9" ht="13.2">
      <c r="G571" s="5"/>
      <c r="I571" s="7"/>
    </row>
    <row r="572" spans="7:9" ht="13.2">
      <c r="G572" s="5"/>
      <c r="I572" s="7"/>
    </row>
    <row r="573" spans="7:9" ht="13.2">
      <c r="G573" s="5"/>
      <c r="I573" s="7"/>
    </row>
    <row r="574" spans="7:9" ht="13.2">
      <c r="G574" s="5"/>
      <c r="I574" s="7"/>
    </row>
    <row r="575" spans="7:9" ht="13.2">
      <c r="G575" s="5"/>
      <c r="I575" s="7"/>
    </row>
    <row r="576" spans="7:9" ht="13.2">
      <c r="G576" s="5"/>
      <c r="I576" s="7"/>
    </row>
    <row r="577" spans="7:9" ht="13.2">
      <c r="G577" s="5"/>
      <c r="I577" s="7"/>
    </row>
    <row r="578" spans="7:9" ht="13.2">
      <c r="G578" s="5"/>
      <c r="I578" s="7"/>
    </row>
    <row r="579" spans="7:9" ht="13.2">
      <c r="G579" s="5"/>
      <c r="I579" s="7"/>
    </row>
    <row r="580" spans="7:9" ht="13.2">
      <c r="G580" s="5"/>
      <c r="I580" s="7"/>
    </row>
    <row r="581" spans="7:9" ht="13.2">
      <c r="G581" s="5"/>
      <c r="I581" s="7"/>
    </row>
    <row r="582" spans="7:9" ht="13.2">
      <c r="G582" s="5"/>
      <c r="I582" s="7"/>
    </row>
    <row r="583" spans="7:9" ht="13.2">
      <c r="G583" s="5"/>
      <c r="I583" s="7"/>
    </row>
    <row r="584" spans="7:9" ht="13.2">
      <c r="G584" s="5"/>
      <c r="I584" s="7"/>
    </row>
    <row r="585" spans="7:9" ht="13.2">
      <c r="G585" s="5"/>
      <c r="I585" s="7"/>
    </row>
    <row r="586" spans="7:9" ht="13.2">
      <c r="G586" s="5"/>
      <c r="I586" s="7"/>
    </row>
    <row r="587" spans="7:9" ht="13.2">
      <c r="G587" s="5"/>
      <c r="I587" s="7"/>
    </row>
    <row r="588" spans="7:9" ht="13.2">
      <c r="G588" s="5"/>
      <c r="I588" s="7"/>
    </row>
    <row r="589" spans="7:9" ht="13.2">
      <c r="G589" s="5"/>
      <c r="I589" s="7"/>
    </row>
    <row r="590" spans="7:9" ht="13.2">
      <c r="G590" s="5"/>
      <c r="I590" s="7"/>
    </row>
    <row r="591" spans="7:9" ht="13.2">
      <c r="G591" s="5"/>
      <c r="I591" s="7"/>
    </row>
    <row r="592" spans="7:9" ht="13.2">
      <c r="G592" s="5"/>
      <c r="I592" s="7"/>
    </row>
    <row r="593" spans="7:9" ht="13.2">
      <c r="G593" s="5"/>
      <c r="I593" s="7"/>
    </row>
    <row r="594" spans="7:9" ht="13.2">
      <c r="G594" s="5"/>
      <c r="I594" s="7"/>
    </row>
    <row r="595" spans="7:9" ht="13.2">
      <c r="G595" s="5"/>
      <c r="I595" s="7"/>
    </row>
    <row r="596" spans="7:9" ht="13.2">
      <c r="G596" s="5"/>
      <c r="I596" s="7"/>
    </row>
    <row r="597" spans="7:9" ht="13.2">
      <c r="G597" s="5"/>
      <c r="I597" s="7"/>
    </row>
    <row r="598" spans="7:9" ht="13.2">
      <c r="G598" s="5"/>
      <c r="I598" s="7"/>
    </row>
    <row r="599" spans="7:9" ht="13.2">
      <c r="G599" s="5"/>
      <c r="I599" s="7"/>
    </row>
    <row r="600" spans="7:9" ht="13.2">
      <c r="G600" s="5"/>
      <c r="I600" s="7"/>
    </row>
    <row r="601" spans="7:9" ht="13.2">
      <c r="G601" s="5"/>
      <c r="I601" s="7"/>
    </row>
    <row r="602" spans="7:9" ht="13.2">
      <c r="G602" s="5"/>
      <c r="I602" s="7"/>
    </row>
    <row r="603" spans="7:9" ht="13.2">
      <c r="G603" s="5"/>
      <c r="I603" s="7"/>
    </row>
    <row r="604" spans="7:9" ht="13.2">
      <c r="G604" s="5"/>
      <c r="I604" s="7"/>
    </row>
    <row r="605" spans="7:9" ht="13.2">
      <c r="G605" s="5"/>
      <c r="I605" s="7"/>
    </row>
    <row r="606" spans="7:9" ht="13.2">
      <c r="G606" s="5"/>
      <c r="I606" s="7"/>
    </row>
    <row r="607" spans="7:9" ht="13.2">
      <c r="G607" s="5"/>
      <c r="I607" s="7"/>
    </row>
    <row r="608" spans="7:9" ht="13.2">
      <c r="G608" s="5"/>
      <c r="I608" s="7"/>
    </row>
    <row r="609" spans="7:9" ht="13.2">
      <c r="G609" s="5"/>
      <c r="I609" s="7"/>
    </row>
    <row r="610" spans="7:9" ht="13.2">
      <c r="G610" s="5"/>
      <c r="I610" s="7"/>
    </row>
    <row r="611" spans="7:9" ht="13.2">
      <c r="G611" s="5"/>
      <c r="I611" s="7"/>
    </row>
    <row r="612" spans="7:9" ht="13.2">
      <c r="G612" s="5"/>
      <c r="I612" s="7"/>
    </row>
    <row r="613" spans="7:9" ht="13.2">
      <c r="G613" s="5"/>
      <c r="I613" s="7"/>
    </row>
    <row r="614" spans="7:9" ht="13.2">
      <c r="G614" s="5"/>
      <c r="I614" s="7"/>
    </row>
    <row r="615" spans="7:9" ht="13.2">
      <c r="G615" s="5"/>
      <c r="I615" s="7"/>
    </row>
    <row r="616" spans="7:9" ht="13.2">
      <c r="G616" s="5"/>
      <c r="I616" s="7"/>
    </row>
    <row r="617" spans="7:9" ht="13.2">
      <c r="G617" s="5"/>
      <c r="I617" s="7"/>
    </row>
    <row r="618" spans="7:9" ht="13.2">
      <c r="G618" s="5"/>
      <c r="I618" s="7"/>
    </row>
    <row r="619" spans="7:9" ht="13.2">
      <c r="G619" s="5"/>
      <c r="I619" s="7"/>
    </row>
    <row r="620" spans="7:9" ht="13.2">
      <c r="G620" s="5"/>
      <c r="I620" s="7"/>
    </row>
    <row r="621" spans="7:9" ht="13.2">
      <c r="G621" s="5"/>
      <c r="I621" s="7"/>
    </row>
    <row r="622" spans="7:9" ht="13.2">
      <c r="G622" s="5"/>
      <c r="I622" s="7"/>
    </row>
    <row r="623" spans="7:9" ht="13.2">
      <c r="G623" s="5"/>
      <c r="I623" s="7"/>
    </row>
    <row r="624" spans="7:9" ht="13.2">
      <c r="G624" s="5"/>
      <c r="I624" s="7"/>
    </row>
    <row r="625" spans="7:9" ht="13.2">
      <c r="G625" s="5"/>
      <c r="I625" s="7"/>
    </row>
    <row r="626" spans="7:9" ht="13.2">
      <c r="G626" s="5"/>
      <c r="I626" s="7"/>
    </row>
    <row r="627" spans="7:9" ht="13.2">
      <c r="G627" s="5"/>
      <c r="I627" s="7"/>
    </row>
    <row r="628" spans="7:9" ht="13.2">
      <c r="G628" s="5"/>
      <c r="I628" s="7"/>
    </row>
    <row r="629" spans="7:9" ht="13.2">
      <c r="G629" s="5"/>
      <c r="I629" s="7"/>
    </row>
    <row r="630" spans="7:9" ht="13.2">
      <c r="G630" s="5"/>
      <c r="I630" s="7"/>
    </row>
    <row r="631" spans="7:9" ht="13.2">
      <c r="G631" s="5"/>
      <c r="I631" s="7"/>
    </row>
    <row r="632" spans="7:9" ht="13.2">
      <c r="G632" s="5"/>
      <c r="I632" s="7"/>
    </row>
    <row r="633" spans="7:9" ht="13.2">
      <c r="G633" s="5"/>
      <c r="I633" s="7"/>
    </row>
    <row r="634" spans="7:9" ht="13.2">
      <c r="G634" s="5"/>
      <c r="I634" s="7"/>
    </row>
    <row r="635" spans="7:9" ht="13.2">
      <c r="G635" s="5"/>
      <c r="I635" s="7"/>
    </row>
    <row r="636" spans="7:9" ht="13.2">
      <c r="G636" s="5"/>
      <c r="I636" s="7"/>
    </row>
    <row r="637" spans="7:9" ht="13.2">
      <c r="G637" s="5"/>
      <c r="I637" s="7"/>
    </row>
    <row r="638" spans="7:9" ht="13.2">
      <c r="G638" s="5"/>
      <c r="I638" s="7"/>
    </row>
    <row r="639" spans="7:9" ht="13.2">
      <c r="G639" s="5"/>
      <c r="I639" s="7"/>
    </row>
    <row r="640" spans="7:9" ht="13.2">
      <c r="G640" s="5"/>
      <c r="I640" s="7"/>
    </row>
    <row r="641" spans="7:9" ht="13.2">
      <c r="G641" s="5"/>
      <c r="I641" s="7"/>
    </row>
    <row r="642" spans="7:9" ht="13.2">
      <c r="G642" s="5"/>
      <c r="I642" s="7"/>
    </row>
    <row r="643" spans="7:9" ht="13.2">
      <c r="G643" s="5"/>
      <c r="I643" s="7"/>
    </row>
    <row r="644" spans="7:9" ht="13.2">
      <c r="G644" s="5"/>
      <c r="I644" s="7"/>
    </row>
    <row r="645" spans="7:9" ht="13.2">
      <c r="G645" s="5"/>
      <c r="I645" s="7"/>
    </row>
    <row r="646" spans="7:9" ht="13.2">
      <c r="G646" s="5"/>
      <c r="I646" s="7"/>
    </row>
    <row r="647" spans="7:9" ht="13.2">
      <c r="G647" s="5"/>
      <c r="I647" s="7"/>
    </row>
    <row r="648" spans="7:9" ht="13.2">
      <c r="G648" s="5"/>
      <c r="I648" s="7"/>
    </row>
    <row r="649" spans="7:9" ht="13.2">
      <c r="G649" s="5"/>
      <c r="I649" s="7"/>
    </row>
    <row r="650" spans="7:9" ht="13.2">
      <c r="G650" s="5"/>
      <c r="I650" s="7"/>
    </row>
    <row r="651" spans="7:9" ht="13.2">
      <c r="G651" s="5"/>
      <c r="I651" s="7"/>
    </row>
    <row r="652" spans="7:9" ht="13.2">
      <c r="G652" s="5"/>
      <c r="I652" s="7"/>
    </row>
    <row r="653" spans="7:9" ht="13.2">
      <c r="G653" s="5"/>
      <c r="I653" s="7"/>
    </row>
    <row r="654" spans="7:9" ht="13.2">
      <c r="G654" s="5"/>
      <c r="I654" s="7"/>
    </row>
    <row r="655" spans="7:9" ht="13.2">
      <c r="G655" s="5"/>
      <c r="I655" s="7"/>
    </row>
    <row r="656" spans="7:9" ht="13.2">
      <c r="G656" s="5"/>
      <c r="I656" s="7"/>
    </row>
    <row r="657" spans="7:9" ht="13.2">
      <c r="G657" s="5"/>
      <c r="I657" s="7"/>
    </row>
    <row r="658" spans="7:9" ht="13.2">
      <c r="G658" s="5"/>
      <c r="I658" s="7"/>
    </row>
    <row r="659" spans="7:9" ht="13.2">
      <c r="G659" s="5"/>
      <c r="I659" s="7"/>
    </row>
    <row r="660" spans="7:9" ht="13.2">
      <c r="G660" s="5"/>
      <c r="I660" s="7"/>
    </row>
    <row r="661" spans="7:9" ht="13.2">
      <c r="G661" s="5"/>
      <c r="I661" s="7"/>
    </row>
    <row r="662" spans="7:9" ht="13.2">
      <c r="G662" s="5"/>
      <c r="I662" s="7"/>
    </row>
    <row r="663" spans="7:9" ht="13.2">
      <c r="G663" s="5"/>
      <c r="I663" s="7"/>
    </row>
    <row r="664" spans="7:9" ht="13.2">
      <c r="G664" s="5"/>
      <c r="I664" s="7"/>
    </row>
    <row r="665" spans="7:9" ht="13.2">
      <c r="G665" s="5"/>
      <c r="I665" s="7"/>
    </row>
    <row r="666" spans="7:9" ht="13.2">
      <c r="G666" s="5"/>
      <c r="I666" s="7"/>
    </row>
    <row r="667" spans="7:9" ht="13.2">
      <c r="G667" s="5"/>
      <c r="I667" s="7"/>
    </row>
    <row r="668" spans="7:9" ht="13.2">
      <c r="G668" s="5"/>
      <c r="I668" s="7"/>
    </row>
    <row r="669" spans="7:9" ht="13.2">
      <c r="G669" s="5"/>
      <c r="I669" s="7"/>
    </row>
    <row r="670" spans="7:9" ht="13.2">
      <c r="G670" s="5"/>
      <c r="I670" s="7"/>
    </row>
    <row r="671" spans="7:9" ht="13.2">
      <c r="G671" s="5"/>
      <c r="I671" s="7"/>
    </row>
    <row r="672" spans="7:9" ht="13.2">
      <c r="G672" s="5"/>
      <c r="I672" s="7"/>
    </row>
    <row r="673" spans="7:9" ht="13.2">
      <c r="G673" s="5"/>
      <c r="I673" s="7"/>
    </row>
    <row r="674" spans="7:9" ht="13.2">
      <c r="G674" s="5"/>
      <c r="I674" s="7"/>
    </row>
    <row r="675" spans="7:9" ht="13.2">
      <c r="G675" s="5"/>
      <c r="I675" s="7"/>
    </row>
    <row r="676" spans="7:9" ht="13.2">
      <c r="G676" s="5"/>
      <c r="I676" s="7"/>
    </row>
    <row r="677" spans="7:9" ht="13.2">
      <c r="G677" s="5"/>
      <c r="I677" s="7"/>
    </row>
    <row r="678" spans="7:9" ht="13.2">
      <c r="G678" s="5"/>
      <c r="I678" s="7"/>
    </row>
    <row r="679" spans="7:9" ht="13.2">
      <c r="G679" s="5"/>
      <c r="I679" s="7"/>
    </row>
    <row r="680" spans="7:9" ht="13.2">
      <c r="G680" s="5"/>
      <c r="I680" s="7"/>
    </row>
    <row r="681" spans="7:9" ht="13.2">
      <c r="G681" s="5"/>
      <c r="I681" s="7"/>
    </row>
    <row r="682" spans="7:9" ht="13.2">
      <c r="G682" s="5"/>
      <c r="I682" s="7"/>
    </row>
    <row r="683" spans="7:9" ht="13.2">
      <c r="G683" s="5"/>
      <c r="I683" s="7"/>
    </row>
    <row r="684" spans="7:9" ht="13.2">
      <c r="G684" s="5"/>
      <c r="I684" s="7"/>
    </row>
    <row r="685" spans="7:9" ht="13.2">
      <c r="G685" s="5"/>
      <c r="I685" s="7"/>
    </row>
    <row r="686" spans="7:9" ht="13.2">
      <c r="G686" s="5"/>
      <c r="I686" s="7"/>
    </row>
    <row r="687" spans="7:9" ht="13.2">
      <c r="G687" s="5"/>
      <c r="I687" s="7"/>
    </row>
    <row r="688" spans="7:9" ht="13.2">
      <c r="G688" s="5"/>
      <c r="I688" s="7"/>
    </row>
    <row r="689" spans="7:9" ht="13.2">
      <c r="G689" s="5"/>
      <c r="I689" s="7"/>
    </row>
    <row r="690" spans="7:9" ht="13.2">
      <c r="G690" s="5"/>
      <c r="I690" s="7"/>
    </row>
    <row r="691" spans="7:9" ht="13.2">
      <c r="G691" s="5"/>
      <c r="I691" s="7"/>
    </row>
    <row r="692" spans="7:9" ht="13.2">
      <c r="G692" s="5"/>
      <c r="I692" s="7"/>
    </row>
    <row r="693" spans="7:9" ht="13.2">
      <c r="G693" s="5"/>
      <c r="I693" s="7"/>
    </row>
    <row r="694" spans="7:9" ht="13.2">
      <c r="G694" s="5"/>
      <c r="I694" s="7"/>
    </row>
    <row r="695" spans="7:9" ht="13.2">
      <c r="G695" s="5"/>
      <c r="I695" s="7"/>
    </row>
    <row r="696" spans="7:9" ht="13.2">
      <c r="G696" s="5"/>
      <c r="I696" s="7"/>
    </row>
    <row r="697" spans="7:9" ht="13.2">
      <c r="G697" s="5"/>
      <c r="I697" s="7"/>
    </row>
    <row r="698" spans="7:9" ht="13.2">
      <c r="G698" s="5"/>
      <c r="I698" s="7"/>
    </row>
    <row r="699" spans="7:9" ht="13.2">
      <c r="G699" s="5"/>
      <c r="I699" s="7"/>
    </row>
    <row r="700" spans="7:9" ht="13.2">
      <c r="G700" s="5"/>
      <c r="I700" s="7"/>
    </row>
    <row r="701" spans="7:9" ht="13.2">
      <c r="G701" s="5"/>
      <c r="I701" s="7"/>
    </row>
    <row r="702" spans="7:9" ht="13.2">
      <c r="G702" s="5"/>
      <c r="I702" s="7"/>
    </row>
    <row r="703" spans="7:9" ht="13.2">
      <c r="G703" s="5"/>
      <c r="I703" s="7"/>
    </row>
    <row r="704" spans="7:9" ht="13.2">
      <c r="G704" s="5"/>
      <c r="I704" s="7"/>
    </row>
    <row r="705" spans="7:9" ht="13.2">
      <c r="G705" s="5"/>
      <c r="I705" s="7"/>
    </row>
    <row r="706" spans="7:9" ht="13.2">
      <c r="G706" s="5"/>
      <c r="I706" s="7"/>
    </row>
    <row r="707" spans="7:9" ht="13.2">
      <c r="G707" s="5"/>
      <c r="I707" s="7"/>
    </row>
    <row r="708" spans="7:9" ht="13.2">
      <c r="G708" s="5"/>
      <c r="I708" s="7"/>
    </row>
    <row r="709" spans="7:9" ht="13.2">
      <c r="G709" s="5"/>
      <c r="I709" s="7"/>
    </row>
    <row r="710" spans="7:9" ht="13.2">
      <c r="G710" s="5"/>
      <c r="I710" s="7"/>
    </row>
    <row r="711" spans="7:9" ht="13.2">
      <c r="G711" s="5"/>
      <c r="I711" s="7"/>
    </row>
    <row r="712" spans="7:9" ht="13.2">
      <c r="G712" s="5"/>
      <c r="I712" s="7"/>
    </row>
    <row r="713" spans="7:9" ht="13.2">
      <c r="G713" s="5"/>
      <c r="I713" s="7"/>
    </row>
    <row r="714" spans="7:9" ht="13.2">
      <c r="G714" s="5"/>
      <c r="I714" s="7"/>
    </row>
    <row r="715" spans="7:9" ht="13.2">
      <c r="G715" s="5"/>
      <c r="I715" s="7"/>
    </row>
    <row r="716" spans="7:9" ht="13.2">
      <c r="G716" s="5"/>
      <c r="I716" s="7"/>
    </row>
    <row r="717" spans="7:9" ht="13.2">
      <c r="G717" s="5"/>
      <c r="I717" s="7"/>
    </row>
    <row r="718" spans="7:9" ht="13.2">
      <c r="G718" s="5"/>
      <c r="I718" s="7"/>
    </row>
    <row r="719" spans="7:9" ht="13.2">
      <c r="G719" s="5"/>
      <c r="I719" s="7"/>
    </row>
    <row r="720" spans="7:9" ht="13.2">
      <c r="G720" s="5"/>
      <c r="I720" s="7"/>
    </row>
    <row r="721" spans="7:9" ht="13.2">
      <c r="G721" s="5"/>
      <c r="I721" s="7"/>
    </row>
    <row r="722" spans="7:9" ht="13.2">
      <c r="G722" s="5"/>
      <c r="I722" s="7"/>
    </row>
    <row r="723" spans="7:9" ht="13.2">
      <c r="G723" s="5"/>
      <c r="I723" s="7"/>
    </row>
    <row r="724" spans="7:9" ht="13.2">
      <c r="G724" s="5"/>
      <c r="I724" s="7"/>
    </row>
    <row r="725" spans="7:9" ht="13.2">
      <c r="G725" s="5"/>
      <c r="I725" s="7"/>
    </row>
    <row r="726" spans="7:9" ht="13.2">
      <c r="G726" s="5"/>
      <c r="I726" s="7"/>
    </row>
    <row r="727" spans="7:9" ht="13.2">
      <c r="G727" s="5"/>
      <c r="I727" s="7"/>
    </row>
    <row r="728" spans="7:9" ht="13.2">
      <c r="G728" s="5"/>
      <c r="I728" s="7"/>
    </row>
    <row r="729" spans="7:9" ht="13.2">
      <c r="G729" s="5"/>
      <c r="I729" s="7"/>
    </row>
    <row r="730" spans="7:9" ht="13.2">
      <c r="G730" s="5"/>
      <c r="I730" s="7"/>
    </row>
    <row r="731" spans="7:9" ht="13.2">
      <c r="G731" s="5"/>
      <c r="I731" s="7"/>
    </row>
    <row r="732" spans="7:9" ht="13.2">
      <c r="G732" s="5"/>
      <c r="I732" s="7"/>
    </row>
    <row r="733" spans="7:9" ht="13.2">
      <c r="G733" s="5"/>
      <c r="I733" s="7"/>
    </row>
    <row r="734" spans="7:9" ht="13.2">
      <c r="G734" s="5"/>
      <c r="I734" s="7"/>
    </row>
    <row r="735" spans="7:9" ht="13.2">
      <c r="G735" s="5"/>
      <c r="I735" s="7"/>
    </row>
    <row r="736" spans="7:9" ht="13.2">
      <c r="G736" s="5"/>
      <c r="I736" s="7"/>
    </row>
    <row r="737" spans="7:9" ht="13.2">
      <c r="G737" s="5"/>
      <c r="I737" s="7"/>
    </row>
    <row r="738" spans="7:9" ht="13.2">
      <c r="G738" s="5"/>
      <c r="I738" s="7"/>
    </row>
    <row r="739" spans="7:9" ht="13.2">
      <c r="G739" s="5"/>
      <c r="I739" s="7"/>
    </row>
    <row r="740" spans="7:9" ht="13.2">
      <c r="G740" s="5"/>
      <c r="I740" s="7"/>
    </row>
    <row r="741" spans="7:9" ht="13.2">
      <c r="G741" s="5"/>
      <c r="I741" s="7"/>
    </row>
    <row r="742" spans="7:9" ht="13.2">
      <c r="G742" s="5"/>
      <c r="I742" s="7"/>
    </row>
    <row r="743" spans="7:9" ht="13.2">
      <c r="G743" s="5"/>
      <c r="I743" s="7"/>
    </row>
    <row r="744" spans="7:9" ht="13.2">
      <c r="G744" s="5"/>
      <c r="I744" s="7"/>
    </row>
    <row r="745" spans="7:9" ht="13.2">
      <c r="G745" s="5"/>
      <c r="I745" s="7"/>
    </row>
    <row r="746" spans="7:9" ht="13.2">
      <c r="G746" s="5"/>
      <c r="I746" s="7"/>
    </row>
    <row r="747" spans="7:9" ht="13.2">
      <c r="G747" s="5"/>
      <c r="I747" s="7"/>
    </row>
    <row r="748" spans="7:9" ht="13.2">
      <c r="G748" s="5"/>
      <c r="I748" s="7"/>
    </row>
    <row r="749" spans="7:9" ht="13.2">
      <c r="G749" s="5"/>
      <c r="I749" s="7"/>
    </row>
    <row r="750" spans="7:9" ht="13.2">
      <c r="G750" s="5"/>
      <c r="I750" s="7"/>
    </row>
    <row r="751" spans="7:9" ht="13.2">
      <c r="G751" s="5"/>
      <c r="I751" s="7"/>
    </row>
    <row r="752" spans="7:9" ht="13.2">
      <c r="G752" s="5"/>
      <c r="I752" s="7"/>
    </row>
    <row r="753" spans="7:9" ht="13.2">
      <c r="G753" s="5"/>
      <c r="I753" s="7"/>
    </row>
    <row r="754" spans="7:9" ht="13.2">
      <c r="G754" s="5"/>
      <c r="I754" s="7"/>
    </row>
    <row r="755" spans="7:9" ht="13.2">
      <c r="G755" s="5"/>
      <c r="I755" s="7"/>
    </row>
    <row r="756" spans="7:9" ht="13.2">
      <c r="G756" s="5"/>
      <c r="I756" s="7"/>
    </row>
    <row r="757" spans="7:9" ht="13.2">
      <c r="G757" s="5"/>
      <c r="I757" s="7"/>
    </row>
    <row r="758" spans="7:9" ht="13.2">
      <c r="G758" s="5"/>
      <c r="I758" s="7"/>
    </row>
    <row r="759" spans="7:9" ht="13.2">
      <c r="G759" s="5"/>
      <c r="I759" s="7"/>
    </row>
    <row r="760" spans="7:9" ht="13.2">
      <c r="G760" s="5"/>
      <c r="I760" s="7"/>
    </row>
    <row r="761" spans="7:9" ht="13.2">
      <c r="G761" s="5"/>
      <c r="I761" s="7"/>
    </row>
    <row r="762" spans="7:9" ht="13.2">
      <c r="G762" s="5"/>
      <c r="I762" s="7"/>
    </row>
    <row r="763" spans="7:9" ht="13.2">
      <c r="G763" s="5"/>
      <c r="I763" s="7"/>
    </row>
    <row r="764" spans="7:9" ht="13.2">
      <c r="G764" s="5"/>
      <c r="I764" s="7"/>
    </row>
    <row r="765" spans="7:9" ht="13.2">
      <c r="G765" s="5"/>
      <c r="I765" s="7"/>
    </row>
    <row r="766" spans="7:9" ht="13.2">
      <c r="G766" s="5"/>
      <c r="I766" s="7"/>
    </row>
    <row r="767" spans="7:9" ht="13.2">
      <c r="G767" s="5"/>
      <c r="I767" s="7"/>
    </row>
    <row r="768" spans="7:9" ht="13.2">
      <c r="G768" s="5"/>
      <c r="I768" s="7"/>
    </row>
    <row r="769" spans="7:9" ht="13.2">
      <c r="G769" s="5"/>
      <c r="I769" s="7"/>
    </row>
    <row r="770" spans="7:9" ht="13.2">
      <c r="G770" s="5"/>
      <c r="I770" s="7"/>
    </row>
    <row r="771" spans="7:9" ht="13.2">
      <c r="G771" s="5"/>
      <c r="I771" s="7"/>
    </row>
    <row r="772" spans="7:9" ht="13.2">
      <c r="G772" s="5"/>
      <c r="I772" s="7"/>
    </row>
    <row r="773" spans="7:9" ht="13.2">
      <c r="G773" s="5"/>
      <c r="I773" s="7"/>
    </row>
    <row r="774" spans="7:9" ht="13.2">
      <c r="G774" s="5"/>
      <c r="I774" s="7"/>
    </row>
    <row r="775" spans="7:9" ht="13.2">
      <c r="G775" s="5"/>
      <c r="I775" s="7"/>
    </row>
    <row r="776" spans="7:9" ht="13.2">
      <c r="G776" s="5"/>
      <c r="I776" s="7"/>
    </row>
    <row r="777" spans="7:9" ht="13.2">
      <c r="G777" s="5"/>
      <c r="I777" s="7"/>
    </row>
    <row r="778" spans="7:9" ht="13.2">
      <c r="G778" s="5"/>
      <c r="I778" s="7"/>
    </row>
    <row r="779" spans="7:9" ht="13.2">
      <c r="G779" s="5"/>
      <c r="I779" s="7"/>
    </row>
    <row r="780" spans="7:9" ht="13.2">
      <c r="G780" s="5"/>
      <c r="I780" s="7"/>
    </row>
    <row r="781" spans="7:9" ht="13.2">
      <c r="G781" s="5"/>
      <c r="I781" s="7"/>
    </row>
    <row r="782" spans="7:9" ht="13.2">
      <c r="G782" s="5"/>
      <c r="I782" s="7"/>
    </row>
    <row r="783" spans="7:9" ht="13.2">
      <c r="G783" s="5"/>
      <c r="I783" s="7"/>
    </row>
    <row r="784" spans="7:9" ht="13.2">
      <c r="G784" s="5"/>
      <c r="I784" s="7"/>
    </row>
    <row r="785" spans="7:9" ht="13.2">
      <c r="G785" s="5"/>
      <c r="I785" s="7"/>
    </row>
    <row r="786" spans="7:9" ht="13.2">
      <c r="G786" s="5"/>
      <c r="I786" s="7"/>
    </row>
    <row r="787" spans="7:9" ht="13.2">
      <c r="G787" s="5"/>
      <c r="I787" s="7"/>
    </row>
    <row r="788" spans="7:9" ht="13.2">
      <c r="G788" s="5"/>
      <c r="I788" s="7"/>
    </row>
    <row r="789" spans="7:9" ht="13.2">
      <c r="G789" s="5"/>
      <c r="I789" s="7"/>
    </row>
    <row r="790" spans="7:9" ht="13.2">
      <c r="G790" s="5"/>
      <c r="I790" s="7"/>
    </row>
    <row r="791" spans="7:9" ht="13.2">
      <c r="G791" s="5"/>
      <c r="I791" s="7"/>
    </row>
    <row r="792" spans="7:9" ht="13.2">
      <c r="G792" s="5"/>
      <c r="I792" s="7"/>
    </row>
    <row r="793" spans="7:9" ht="13.2">
      <c r="G793" s="5"/>
      <c r="I793" s="7"/>
    </row>
    <row r="794" spans="7:9" ht="13.2">
      <c r="G794" s="5"/>
      <c r="I794" s="7"/>
    </row>
    <row r="795" spans="7:9" ht="13.2">
      <c r="G795" s="5"/>
      <c r="I795" s="7"/>
    </row>
    <row r="796" spans="7:9" ht="13.2">
      <c r="G796" s="5"/>
      <c r="I796" s="7"/>
    </row>
    <row r="797" spans="7:9" ht="13.2">
      <c r="G797" s="5"/>
      <c r="I797" s="7"/>
    </row>
    <row r="798" spans="7:9" ht="13.2">
      <c r="G798" s="5"/>
      <c r="I798" s="7"/>
    </row>
    <row r="799" spans="7:9" ht="13.2">
      <c r="G799" s="5"/>
      <c r="I799" s="7"/>
    </row>
    <row r="800" spans="7:9" ht="13.2">
      <c r="G800" s="5"/>
      <c r="I800" s="7"/>
    </row>
    <row r="801" spans="7:9" ht="13.2">
      <c r="G801" s="5"/>
      <c r="I801" s="7"/>
    </row>
    <row r="802" spans="7:9" ht="13.2">
      <c r="G802" s="5"/>
      <c r="I802" s="7"/>
    </row>
    <row r="803" spans="7:9" ht="13.2">
      <c r="G803" s="5"/>
      <c r="I803" s="7"/>
    </row>
    <row r="804" spans="7:9" ht="13.2">
      <c r="G804" s="5"/>
      <c r="I804" s="7"/>
    </row>
    <row r="805" spans="7:9" ht="13.2">
      <c r="G805" s="5"/>
      <c r="I805" s="7"/>
    </row>
    <row r="806" spans="7:9" ht="13.2">
      <c r="G806" s="5"/>
      <c r="I806" s="7"/>
    </row>
    <row r="807" spans="7:9" ht="13.2">
      <c r="G807" s="5"/>
      <c r="I807" s="7"/>
    </row>
    <row r="808" spans="7:9" ht="13.2">
      <c r="G808" s="5"/>
      <c r="I808" s="7"/>
    </row>
    <row r="809" spans="7:9" ht="13.2">
      <c r="G809" s="5"/>
      <c r="I809" s="7"/>
    </row>
    <row r="810" spans="7:9" ht="13.2">
      <c r="G810" s="5"/>
      <c r="I810" s="7"/>
    </row>
    <row r="811" spans="7:9" ht="13.2">
      <c r="G811" s="5"/>
      <c r="I811" s="7"/>
    </row>
    <row r="812" spans="7:9" ht="13.2">
      <c r="G812" s="5"/>
      <c r="I812" s="7"/>
    </row>
    <row r="813" spans="7:9" ht="13.2">
      <c r="G813" s="5"/>
      <c r="I813" s="7"/>
    </row>
    <row r="814" spans="7:9" ht="13.2">
      <c r="G814" s="5"/>
      <c r="I814" s="7"/>
    </row>
    <row r="815" spans="7:9" ht="13.2">
      <c r="G815" s="5"/>
      <c r="I815" s="7"/>
    </row>
    <row r="816" spans="7:9" ht="13.2">
      <c r="G816" s="5"/>
      <c r="I816" s="7"/>
    </row>
    <row r="817" spans="7:9" ht="13.2">
      <c r="G817" s="5"/>
      <c r="I817" s="7"/>
    </row>
    <row r="818" spans="7:9" ht="13.2">
      <c r="G818" s="5"/>
      <c r="I818" s="7"/>
    </row>
    <row r="819" spans="7:9" ht="13.2">
      <c r="G819" s="5"/>
      <c r="I819" s="7"/>
    </row>
    <row r="820" spans="7:9" ht="13.2">
      <c r="G820" s="5"/>
      <c r="I820" s="7"/>
    </row>
    <row r="821" spans="7:9" ht="13.2">
      <c r="G821" s="5"/>
      <c r="I821" s="7"/>
    </row>
    <row r="822" spans="7:9" ht="13.2">
      <c r="G822" s="5"/>
      <c r="I822" s="7"/>
    </row>
    <row r="823" spans="7:9" ht="13.2">
      <c r="G823" s="5"/>
      <c r="I823" s="7"/>
    </row>
    <row r="824" spans="7:9" ht="13.2">
      <c r="G824" s="5"/>
      <c r="I824" s="7"/>
    </row>
    <row r="825" spans="7:9" ht="13.2">
      <c r="G825" s="5"/>
      <c r="I825" s="7"/>
    </row>
    <row r="826" spans="7:9" ht="13.2">
      <c r="G826" s="5"/>
      <c r="I826" s="7"/>
    </row>
    <row r="827" spans="7:9" ht="13.2">
      <c r="G827" s="5"/>
      <c r="I827" s="7"/>
    </row>
    <row r="828" spans="7:9" ht="13.2">
      <c r="G828" s="5"/>
      <c r="I828" s="7"/>
    </row>
    <row r="829" spans="7:9" ht="13.2">
      <c r="G829" s="5"/>
      <c r="I829" s="7"/>
    </row>
    <row r="830" spans="7:9" ht="13.2">
      <c r="G830" s="5"/>
      <c r="I830" s="7"/>
    </row>
    <row r="831" spans="7:9" ht="13.2">
      <c r="G831" s="5"/>
      <c r="I831" s="7"/>
    </row>
    <row r="832" spans="7:9" ht="13.2">
      <c r="G832" s="5"/>
      <c r="I832" s="7"/>
    </row>
    <row r="833" spans="7:9" ht="13.2">
      <c r="G833" s="5"/>
      <c r="I833" s="7"/>
    </row>
    <row r="834" spans="7:9" ht="13.2">
      <c r="G834" s="5"/>
      <c r="I834" s="7"/>
    </row>
    <row r="835" spans="7:9" ht="13.2">
      <c r="G835" s="5"/>
      <c r="I835" s="7"/>
    </row>
    <row r="836" spans="7:9" ht="13.2">
      <c r="G836" s="5"/>
      <c r="I836" s="7"/>
    </row>
    <row r="837" spans="7:9" ht="13.2">
      <c r="G837" s="5"/>
      <c r="I837" s="7"/>
    </row>
    <row r="838" spans="7:9" ht="13.2">
      <c r="G838" s="5"/>
      <c r="I838" s="7"/>
    </row>
    <row r="839" spans="7:9" ht="13.2">
      <c r="G839" s="5"/>
      <c r="I839" s="7"/>
    </row>
    <row r="840" spans="7:9" ht="13.2">
      <c r="G840" s="5"/>
      <c r="I840" s="7"/>
    </row>
    <row r="841" spans="7:9" ht="13.2">
      <c r="G841" s="5"/>
      <c r="I841" s="7"/>
    </row>
    <row r="842" spans="7:9" ht="13.2">
      <c r="G842" s="5"/>
      <c r="I842" s="7"/>
    </row>
    <row r="843" spans="7:9" ht="13.2">
      <c r="G843" s="5"/>
      <c r="I843" s="7"/>
    </row>
    <row r="844" spans="7:9" ht="13.2">
      <c r="G844" s="5"/>
      <c r="I844" s="7"/>
    </row>
    <row r="845" spans="7:9" ht="13.2">
      <c r="G845" s="5"/>
      <c r="I845" s="7"/>
    </row>
    <row r="846" spans="7:9" ht="13.2">
      <c r="G846" s="5"/>
      <c r="I846" s="7"/>
    </row>
    <row r="847" spans="7:9" ht="13.2">
      <c r="G847" s="5"/>
      <c r="I847" s="7"/>
    </row>
    <row r="848" spans="7:9" ht="13.2">
      <c r="G848" s="5"/>
      <c r="I848" s="7"/>
    </row>
    <row r="849" spans="7:9" ht="13.2">
      <c r="G849" s="5"/>
      <c r="I849" s="7"/>
    </row>
    <row r="850" spans="7:9" ht="13.2">
      <c r="G850" s="5"/>
      <c r="I850" s="7"/>
    </row>
    <row r="851" spans="7:9" ht="13.2">
      <c r="G851" s="5"/>
      <c r="I851" s="7"/>
    </row>
    <row r="852" spans="7:9" ht="13.2">
      <c r="G852" s="5"/>
      <c r="I852" s="7"/>
    </row>
    <row r="853" spans="7:9" ht="13.2">
      <c r="G853" s="5"/>
      <c r="I853" s="7"/>
    </row>
    <row r="854" spans="7:9" ht="13.2">
      <c r="G854" s="5"/>
      <c r="I854" s="7"/>
    </row>
    <row r="855" spans="7:9" ht="13.2">
      <c r="G855" s="5"/>
      <c r="I855" s="7"/>
    </row>
    <row r="856" spans="7:9" ht="13.2">
      <c r="G856" s="5"/>
      <c r="I856" s="7"/>
    </row>
    <row r="857" spans="7:9" ht="13.2">
      <c r="G857" s="5"/>
      <c r="I857" s="7"/>
    </row>
    <row r="858" spans="7:9" ht="13.2">
      <c r="G858" s="5"/>
      <c r="I858" s="7"/>
    </row>
    <row r="859" spans="7:9" ht="13.2">
      <c r="G859" s="5"/>
      <c r="I859" s="7"/>
    </row>
    <row r="860" spans="7:9" ht="13.2">
      <c r="G860" s="5"/>
      <c r="I860" s="7"/>
    </row>
    <row r="861" spans="7:9" ht="13.2">
      <c r="G861" s="5"/>
      <c r="I861" s="7"/>
    </row>
    <row r="862" spans="7:9" ht="13.2">
      <c r="G862" s="5"/>
      <c r="I862" s="7"/>
    </row>
    <row r="863" spans="7:9" ht="13.2">
      <c r="G863" s="5"/>
      <c r="I863" s="7"/>
    </row>
    <row r="864" spans="7:9" ht="13.2">
      <c r="G864" s="5"/>
      <c r="I864" s="7"/>
    </row>
    <row r="865" spans="7:9" ht="13.2">
      <c r="G865" s="5"/>
      <c r="I865" s="7"/>
    </row>
    <row r="866" spans="7:9" ht="13.2">
      <c r="G866" s="5"/>
      <c r="I866" s="7"/>
    </row>
    <row r="867" spans="7:9" ht="13.2">
      <c r="G867" s="5"/>
      <c r="I867" s="7"/>
    </row>
    <row r="868" spans="7:9" ht="13.2">
      <c r="G868" s="5"/>
      <c r="I868" s="7"/>
    </row>
    <row r="869" spans="7:9" ht="13.2">
      <c r="G869" s="5"/>
      <c r="I869" s="7"/>
    </row>
    <row r="870" spans="7:9" ht="13.2">
      <c r="G870" s="5"/>
      <c r="I870" s="7"/>
    </row>
    <row r="871" spans="7:9" ht="13.2">
      <c r="G871" s="5"/>
      <c r="I871" s="7"/>
    </row>
    <row r="872" spans="7:9" ht="13.2">
      <c r="G872" s="5"/>
      <c r="I872" s="7"/>
    </row>
    <row r="873" spans="7:9" ht="13.2">
      <c r="G873" s="5"/>
      <c r="I873" s="7"/>
    </row>
    <row r="874" spans="7:9" ht="13.2">
      <c r="G874" s="5"/>
      <c r="I874" s="7"/>
    </row>
    <row r="875" spans="7:9" ht="13.2">
      <c r="G875" s="5"/>
      <c r="I875" s="7"/>
    </row>
    <row r="876" spans="7:9" ht="13.2">
      <c r="G876" s="5"/>
      <c r="I876" s="7"/>
    </row>
    <row r="877" spans="7:9" ht="13.2">
      <c r="G877" s="5"/>
      <c r="I877" s="7"/>
    </row>
    <row r="878" spans="7:9" ht="13.2">
      <c r="G878" s="5"/>
      <c r="I878" s="7"/>
    </row>
    <row r="879" spans="7:9" ht="13.2">
      <c r="G879" s="5"/>
      <c r="I879" s="7"/>
    </row>
    <row r="880" spans="7:9" ht="13.2">
      <c r="G880" s="5"/>
      <c r="I880" s="7"/>
    </row>
    <row r="881" spans="7:9" ht="13.2">
      <c r="G881" s="5"/>
      <c r="I881" s="7"/>
    </row>
    <row r="882" spans="7:9" ht="13.2">
      <c r="G882" s="5"/>
      <c r="I882" s="7"/>
    </row>
    <row r="883" spans="7:9" ht="13.2">
      <c r="G883" s="5"/>
      <c r="I883" s="7"/>
    </row>
    <row r="884" spans="7:9" ht="13.2">
      <c r="G884" s="5"/>
      <c r="I884" s="7"/>
    </row>
    <row r="885" spans="7:9" ht="13.2">
      <c r="G885" s="5"/>
      <c r="I885" s="7"/>
    </row>
    <row r="886" spans="7:9" ht="13.2">
      <c r="G886" s="5"/>
      <c r="I886" s="7"/>
    </row>
    <row r="887" spans="7:9" ht="13.2">
      <c r="G887" s="5"/>
      <c r="I887" s="7"/>
    </row>
    <row r="888" spans="7:9" ht="13.2">
      <c r="G888" s="5"/>
      <c r="I888" s="7"/>
    </row>
    <row r="889" spans="7:9" ht="13.2">
      <c r="G889" s="5"/>
      <c r="I889" s="7"/>
    </row>
    <row r="890" spans="7:9" ht="13.2">
      <c r="G890" s="5"/>
      <c r="I890" s="7"/>
    </row>
    <row r="891" spans="7:9" ht="13.2">
      <c r="G891" s="5"/>
      <c r="I891" s="7"/>
    </row>
    <row r="892" spans="7:9" ht="13.2">
      <c r="G892" s="5"/>
      <c r="I892" s="7"/>
    </row>
    <row r="893" spans="7:9" ht="13.2">
      <c r="G893" s="5"/>
      <c r="I893" s="7"/>
    </row>
    <row r="894" spans="7:9" ht="13.2">
      <c r="G894" s="5"/>
      <c r="I894" s="7"/>
    </row>
    <row r="895" spans="7:9" ht="13.2">
      <c r="G895" s="5"/>
      <c r="I895" s="7"/>
    </row>
    <row r="896" spans="7:9" ht="13.2">
      <c r="G896" s="5"/>
      <c r="I896" s="7"/>
    </row>
    <row r="897" spans="7:9" ht="13.2">
      <c r="G897" s="5"/>
      <c r="I897" s="7"/>
    </row>
    <row r="898" spans="7:9" ht="13.2">
      <c r="G898" s="5"/>
      <c r="I898" s="7"/>
    </row>
    <row r="899" spans="7:9" ht="13.2">
      <c r="G899" s="5"/>
      <c r="I899" s="7"/>
    </row>
    <row r="900" spans="7:9" ht="13.2">
      <c r="G900" s="5"/>
      <c r="I900" s="7"/>
    </row>
    <row r="901" spans="7:9" ht="13.2">
      <c r="G901" s="5"/>
      <c r="I901" s="7"/>
    </row>
    <row r="902" spans="7:9" ht="13.2">
      <c r="G902" s="5"/>
      <c r="I902" s="7"/>
    </row>
    <row r="903" spans="7:9" ht="13.2">
      <c r="G903" s="5"/>
      <c r="I903" s="7"/>
    </row>
    <row r="904" spans="7:9" ht="13.2">
      <c r="G904" s="5"/>
      <c r="I904" s="7"/>
    </row>
    <row r="905" spans="7:9" ht="13.2">
      <c r="G905" s="5"/>
      <c r="I905" s="7"/>
    </row>
    <row r="906" spans="7:9" ht="13.2">
      <c r="G906" s="5"/>
      <c r="I906" s="7"/>
    </row>
    <row r="907" spans="7:9" ht="13.2">
      <c r="G907" s="5"/>
      <c r="I907" s="7"/>
    </row>
    <row r="908" spans="7:9" ht="13.2">
      <c r="G908" s="5"/>
      <c r="I908" s="7"/>
    </row>
    <row r="909" spans="7:9" ht="13.2">
      <c r="G909" s="5"/>
      <c r="I909" s="7"/>
    </row>
    <row r="910" spans="7:9" ht="13.2">
      <c r="G910" s="5"/>
      <c r="I910" s="7"/>
    </row>
    <row r="911" spans="7:9" ht="13.2">
      <c r="G911" s="5"/>
      <c r="I911" s="7"/>
    </row>
    <row r="912" spans="7:9" ht="13.2">
      <c r="G912" s="5"/>
      <c r="I912" s="7"/>
    </row>
    <row r="913" spans="7:9" ht="13.2">
      <c r="G913" s="5"/>
      <c r="I913" s="7"/>
    </row>
    <row r="914" spans="7:9" ht="13.2">
      <c r="G914" s="5"/>
      <c r="I914" s="7"/>
    </row>
    <row r="915" spans="7:9" ht="13.2">
      <c r="G915" s="5"/>
      <c r="I915" s="7"/>
    </row>
    <row r="916" spans="7:9" ht="13.2">
      <c r="G916" s="5"/>
      <c r="I916" s="7"/>
    </row>
    <row r="917" spans="7:9" ht="13.2">
      <c r="G917" s="5"/>
      <c r="I917" s="7"/>
    </row>
    <row r="918" spans="7:9" ht="13.2">
      <c r="G918" s="5"/>
      <c r="I918" s="7"/>
    </row>
    <row r="919" spans="7:9" ht="13.2">
      <c r="G919" s="5"/>
      <c r="I919" s="7"/>
    </row>
    <row r="920" spans="7:9" ht="13.2">
      <c r="G920" s="5"/>
      <c r="I920" s="7"/>
    </row>
    <row r="921" spans="7:9" ht="13.2">
      <c r="G921" s="5"/>
      <c r="I921" s="7"/>
    </row>
    <row r="922" spans="7:9" ht="13.2">
      <c r="G922" s="5"/>
      <c r="I922" s="7"/>
    </row>
    <row r="923" spans="7:9" ht="13.2">
      <c r="G923" s="5"/>
      <c r="I923" s="7"/>
    </row>
    <row r="924" spans="7:9" ht="13.2">
      <c r="G924" s="5"/>
      <c r="I924" s="7"/>
    </row>
    <row r="925" spans="7:9" ht="13.2">
      <c r="G925" s="5"/>
      <c r="I925" s="7"/>
    </row>
    <row r="926" spans="7:9" ht="13.2">
      <c r="G926" s="5"/>
      <c r="I926" s="7"/>
    </row>
    <row r="927" spans="7:9" ht="13.2">
      <c r="G927" s="5"/>
      <c r="I927" s="7"/>
    </row>
    <row r="928" spans="7:9" ht="13.2">
      <c r="G928" s="5"/>
      <c r="I928" s="7"/>
    </row>
    <row r="929" spans="7:9" ht="13.2">
      <c r="G929" s="5"/>
      <c r="I929" s="7"/>
    </row>
    <row r="930" spans="7:9" ht="13.2">
      <c r="G930" s="5"/>
      <c r="I930" s="7"/>
    </row>
    <row r="931" spans="7:9" ht="13.2">
      <c r="G931" s="5"/>
      <c r="I931" s="7"/>
    </row>
    <row r="932" spans="7:9" ht="13.2">
      <c r="G932" s="5"/>
      <c r="I932" s="7"/>
    </row>
    <row r="933" spans="7:9" ht="13.2">
      <c r="G933" s="5"/>
      <c r="I933" s="7"/>
    </row>
    <row r="934" spans="7:9" ht="13.2">
      <c r="G934" s="5"/>
      <c r="I934" s="7"/>
    </row>
    <row r="935" spans="7:9" ht="13.2">
      <c r="G935" s="5"/>
      <c r="I935" s="7"/>
    </row>
    <row r="936" spans="7:9" ht="13.2">
      <c r="G936" s="5"/>
      <c r="I936" s="7"/>
    </row>
    <row r="937" spans="7:9" ht="13.2">
      <c r="G937" s="5"/>
      <c r="I937" s="7"/>
    </row>
    <row r="938" spans="7:9" ht="13.2">
      <c r="G938" s="5"/>
      <c r="I938" s="7"/>
    </row>
    <row r="939" spans="7:9" ht="13.2">
      <c r="G939" s="5"/>
      <c r="I939" s="7"/>
    </row>
    <row r="940" spans="7:9" ht="13.2">
      <c r="G940" s="5"/>
      <c r="I940" s="7"/>
    </row>
    <row r="941" spans="7:9" ht="13.2">
      <c r="G941" s="5"/>
      <c r="I941" s="7"/>
    </row>
    <row r="942" spans="7:9" ht="13.2">
      <c r="G942" s="5"/>
      <c r="I942" s="7"/>
    </row>
    <row r="943" spans="7:9" ht="13.2">
      <c r="G943" s="5"/>
      <c r="I943" s="7"/>
    </row>
    <row r="944" spans="7:9" ht="13.2">
      <c r="G944" s="5"/>
      <c r="I944" s="7"/>
    </row>
    <row r="945" spans="7:9" ht="13.2">
      <c r="G945" s="5"/>
      <c r="I945" s="7"/>
    </row>
    <row r="946" spans="7:9" ht="13.2">
      <c r="G946" s="5"/>
      <c r="I946" s="7"/>
    </row>
    <row r="947" spans="7:9" ht="13.2">
      <c r="G947" s="5"/>
      <c r="I947" s="7"/>
    </row>
    <row r="948" spans="7:9" ht="13.2">
      <c r="G948" s="5"/>
      <c r="I948" s="7"/>
    </row>
    <row r="949" spans="7:9" ht="13.2">
      <c r="G949" s="5"/>
      <c r="I949" s="7"/>
    </row>
    <row r="950" spans="7:9" ht="13.2">
      <c r="G950" s="5"/>
      <c r="I950" s="7"/>
    </row>
    <row r="951" spans="7:9" ht="13.2">
      <c r="G951" s="5"/>
      <c r="I951" s="7"/>
    </row>
    <row r="952" spans="7:9" ht="13.2">
      <c r="G952" s="5"/>
      <c r="I952" s="7"/>
    </row>
    <row r="953" spans="7:9" ht="13.2">
      <c r="G953" s="5"/>
      <c r="I953" s="7"/>
    </row>
    <row r="954" spans="7:9" ht="13.2">
      <c r="G954" s="5"/>
      <c r="I954" s="7"/>
    </row>
    <row r="955" spans="7:9" ht="13.2">
      <c r="G955" s="5"/>
      <c r="I955" s="7"/>
    </row>
    <row r="956" spans="7:9" ht="13.2">
      <c r="G956" s="5"/>
      <c r="I956" s="7"/>
    </row>
    <row r="957" spans="7:9" ht="13.2">
      <c r="G957" s="5"/>
      <c r="I957" s="7"/>
    </row>
    <row r="958" spans="7:9" ht="13.2">
      <c r="G958" s="5"/>
      <c r="I958" s="7"/>
    </row>
    <row r="959" spans="7:9" ht="13.2">
      <c r="G959" s="5"/>
      <c r="I959" s="7"/>
    </row>
    <row r="960" spans="7:9" ht="13.2">
      <c r="G960" s="5"/>
      <c r="I960" s="7"/>
    </row>
    <row r="961" spans="7:9" ht="13.2">
      <c r="G961" s="5"/>
      <c r="I961" s="7"/>
    </row>
    <row r="962" spans="7:9" ht="13.2">
      <c r="G962" s="5"/>
      <c r="I962" s="7"/>
    </row>
    <row r="963" spans="7:9" ht="13.2">
      <c r="G963" s="5"/>
      <c r="I963" s="7"/>
    </row>
    <row r="964" spans="7:9" ht="13.2">
      <c r="G964" s="5"/>
      <c r="I964" s="7"/>
    </row>
    <row r="965" spans="7:9" ht="13.2">
      <c r="G965" s="5"/>
      <c r="I965" s="7"/>
    </row>
    <row r="966" spans="7:9" ht="13.2">
      <c r="G966" s="5"/>
      <c r="I966" s="7"/>
    </row>
    <row r="967" spans="7:9" ht="13.2">
      <c r="G967" s="5"/>
      <c r="I967" s="7"/>
    </row>
    <row r="968" spans="7:9" ht="13.2">
      <c r="G968" s="5"/>
      <c r="I968" s="7"/>
    </row>
    <row r="969" spans="7:9" ht="13.2">
      <c r="G969" s="5"/>
      <c r="I969" s="7"/>
    </row>
    <row r="970" spans="7:9" ht="13.2">
      <c r="G970" s="5"/>
      <c r="I970" s="7"/>
    </row>
    <row r="971" spans="7:9" ht="13.2">
      <c r="G971" s="5"/>
      <c r="I971" s="7"/>
    </row>
    <row r="972" spans="7:9" ht="13.2">
      <c r="G972" s="5"/>
      <c r="I972" s="7"/>
    </row>
    <row r="973" spans="7:9" ht="13.2">
      <c r="G973" s="5"/>
      <c r="I973" s="7"/>
    </row>
    <row r="974" spans="7:9" ht="13.2">
      <c r="G974" s="5"/>
      <c r="I974" s="7"/>
    </row>
    <row r="975" spans="7:9" ht="13.2">
      <c r="G975" s="5"/>
      <c r="I975" s="7"/>
    </row>
    <row r="976" spans="7:9" ht="13.2">
      <c r="G976" s="5"/>
      <c r="I976" s="7"/>
    </row>
    <row r="977" spans="7:9" ht="13.2">
      <c r="G977" s="5"/>
      <c r="I977" s="7"/>
    </row>
    <row r="978" spans="7:9" ht="13.2">
      <c r="G978" s="5"/>
      <c r="I978" s="7"/>
    </row>
    <row r="979" spans="7:9" ht="13.2">
      <c r="G979" s="5"/>
      <c r="I979" s="7"/>
    </row>
    <row r="980" spans="7:9" ht="13.2">
      <c r="G980" s="5"/>
      <c r="I980" s="7"/>
    </row>
    <row r="981" spans="7:9" ht="13.2">
      <c r="G981" s="5"/>
      <c r="I981" s="7"/>
    </row>
    <row r="982" spans="7:9" ht="13.2">
      <c r="G982" s="5"/>
      <c r="I982" s="7"/>
    </row>
    <row r="983" spans="7:9" ht="13.2">
      <c r="G983" s="5"/>
      <c r="I983" s="7"/>
    </row>
    <row r="984" spans="7:9" ht="13.2">
      <c r="G984" s="5"/>
      <c r="I984" s="7"/>
    </row>
    <row r="985" spans="7:9" ht="13.2">
      <c r="G985" s="5"/>
      <c r="I985" s="7"/>
    </row>
    <row r="986" spans="7:9" ht="13.2">
      <c r="G986" s="5"/>
      <c r="I986" s="7"/>
    </row>
    <row r="987" spans="7:9" ht="13.2">
      <c r="G987" s="5"/>
      <c r="I987" s="7"/>
    </row>
    <row r="988" spans="7:9" ht="13.2">
      <c r="G988" s="5"/>
      <c r="I988" s="7"/>
    </row>
    <row r="989" spans="7:9" ht="13.2">
      <c r="G989" s="5"/>
      <c r="I989" s="7"/>
    </row>
    <row r="990" spans="7:9" ht="13.2">
      <c r="G990" s="5"/>
      <c r="I990" s="7"/>
    </row>
    <row r="991" spans="7:9" ht="13.2">
      <c r="G991" s="5"/>
      <c r="I991" s="7"/>
    </row>
    <row r="992" spans="7:9" ht="13.2">
      <c r="G992" s="5"/>
      <c r="I992" s="7"/>
    </row>
    <row r="993" spans="7:9" ht="13.2">
      <c r="G993" s="5"/>
      <c r="I993" s="7"/>
    </row>
    <row r="994" spans="7:9" ht="13.2">
      <c r="G994" s="5"/>
      <c r="I994" s="7"/>
    </row>
    <row r="995" spans="7:9" ht="13.2">
      <c r="G995" s="5"/>
      <c r="I995" s="7"/>
    </row>
    <row r="996" spans="7:9" ht="13.2">
      <c r="G996" s="5"/>
      <c r="I996" s="7"/>
    </row>
    <row r="997" spans="7:9" ht="13.2">
      <c r="G997" s="5"/>
      <c r="I997" s="7"/>
    </row>
    <row r="998" spans="7:9" ht="13.2">
      <c r="G998" s="5"/>
      <c r="I998" s="7"/>
    </row>
    <row r="999" spans="7:9" ht="13.2">
      <c r="G999" s="5"/>
      <c r="I999" s="7"/>
    </row>
    <row r="1000" spans="7:9" ht="13.2">
      <c r="G1000" s="5"/>
      <c r="I1000" s="7"/>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T198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9.21875" customWidth="1"/>
    <col min="2" max="2" width="41" customWidth="1"/>
    <col min="3" max="3" width="76" customWidth="1"/>
    <col min="4" max="4" width="41" customWidth="1"/>
    <col min="5" max="5" width="20.44140625" customWidth="1"/>
    <col min="6" max="7" width="12.6640625" customWidth="1"/>
    <col min="9" max="10" width="24.21875" customWidth="1"/>
  </cols>
  <sheetData>
    <row r="1" spans="1:20" ht="13.2">
      <c r="A1" s="9" t="s">
        <v>0</v>
      </c>
      <c r="B1" s="9" t="s">
        <v>1</v>
      </c>
      <c r="C1" s="9" t="s">
        <v>2</v>
      </c>
      <c r="D1" s="9" t="s">
        <v>3</v>
      </c>
      <c r="E1" s="9" t="s">
        <v>4</v>
      </c>
      <c r="F1" s="9" t="s">
        <v>5</v>
      </c>
      <c r="G1" s="9" t="s">
        <v>6</v>
      </c>
      <c r="H1" s="9" t="s">
        <v>7</v>
      </c>
      <c r="I1" s="9" t="s">
        <v>8</v>
      </c>
      <c r="J1" s="9" t="s">
        <v>9</v>
      </c>
      <c r="K1" s="9" t="s">
        <v>10</v>
      </c>
      <c r="L1" s="9" t="s">
        <v>205</v>
      </c>
      <c r="M1" s="9"/>
      <c r="N1" s="9"/>
      <c r="O1" s="9"/>
      <c r="P1" s="9"/>
      <c r="Q1" s="9"/>
      <c r="R1" s="9"/>
      <c r="S1" s="9"/>
      <c r="T1" s="9"/>
    </row>
    <row r="2" spans="1:20" ht="14.4">
      <c r="A2" s="210" t="s">
        <v>74033</v>
      </c>
      <c r="B2" s="25" t="s">
        <v>74034</v>
      </c>
      <c r="C2" s="25" t="s">
        <v>31604</v>
      </c>
      <c r="D2" s="25" t="s">
        <v>74034</v>
      </c>
      <c r="E2" s="37" t="s">
        <v>74034</v>
      </c>
      <c r="F2" s="25" t="s">
        <v>74034</v>
      </c>
      <c r="G2" s="25" t="s">
        <v>74034</v>
      </c>
      <c r="H2" s="6" t="s">
        <v>74034</v>
      </c>
      <c r="I2" s="7" t="s">
        <v>74034</v>
      </c>
      <c r="J2" s="24" t="s">
        <v>74035</v>
      </c>
      <c r="K2" s="24"/>
      <c r="L2" s="24" t="str">
        <f>IF(ISERROR(SEARCH("_M",A2)),"","x")</f>
        <v/>
      </c>
      <c r="M2" s="24"/>
      <c r="N2" s="24"/>
      <c r="O2" s="24"/>
      <c r="P2" s="24"/>
      <c r="Q2" s="24"/>
      <c r="R2" s="24"/>
      <c r="S2" s="24"/>
      <c r="T2" s="24"/>
    </row>
    <row r="3" spans="1:20" ht="14.4">
      <c r="A3" s="211" t="s">
        <v>74036</v>
      </c>
      <c r="B3" s="25"/>
      <c r="C3" s="25" t="s">
        <v>74037</v>
      </c>
      <c r="D3" s="25"/>
      <c r="E3" s="37"/>
      <c r="F3" s="25"/>
      <c r="G3" s="25"/>
      <c r="H3" s="6"/>
      <c r="I3" s="7"/>
      <c r="J3" s="24"/>
      <c r="L3" s="24"/>
      <c r="M3" s="24"/>
      <c r="N3" s="24"/>
      <c r="O3" s="24"/>
      <c r="P3" s="24"/>
      <c r="Q3" s="24"/>
      <c r="R3" s="24"/>
      <c r="S3" s="24"/>
      <c r="T3" s="24"/>
    </row>
    <row r="4" spans="1:20" ht="14.4">
      <c r="A4" s="211" t="s">
        <v>74038</v>
      </c>
      <c r="B4" s="25"/>
      <c r="C4" s="25" t="s">
        <v>74039</v>
      </c>
      <c r="D4" s="25"/>
      <c r="E4" s="37"/>
      <c r="F4" s="25"/>
      <c r="G4" s="25"/>
      <c r="H4" s="6"/>
      <c r="I4" s="7"/>
      <c r="J4" s="24"/>
      <c r="L4" s="24"/>
      <c r="M4" s="24"/>
      <c r="N4" s="24"/>
      <c r="O4" s="24"/>
      <c r="P4" s="24"/>
      <c r="Q4" s="24"/>
      <c r="R4" s="24"/>
      <c r="S4" s="24"/>
      <c r="T4" s="24"/>
    </row>
    <row r="5" spans="1:20" ht="14.4">
      <c r="A5" s="211" t="s">
        <v>74040</v>
      </c>
      <c r="B5" s="25"/>
      <c r="C5" s="25" t="s">
        <v>74041</v>
      </c>
      <c r="D5" s="25"/>
      <c r="E5" s="37"/>
      <c r="F5" s="25"/>
      <c r="G5" s="25"/>
      <c r="H5" s="6"/>
      <c r="I5" s="7"/>
      <c r="J5" s="24"/>
      <c r="L5" s="24"/>
      <c r="M5" s="24"/>
      <c r="N5" s="24"/>
      <c r="O5" s="24"/>
      <c r="P5" s="24"/>
      <c r="Q5" s="24"/>
      <c r="R5" s="24"/>
      <c r="S5" s="24"/>
      <c r="T5" s="24"/>
    </row>
    <row r="6" spans="1:20" ht="14.4">
      <c r="A6" s="211" t="s">
        <v>74042</v>
      </c>
      <c r="B6" s="25"/>
      <c r="C6" s="25" t="s">
        <v>74043</v>
      </c>
      <c r="D6" s="25"/>
      <c r="E6" s="37"/>
      <c r="F6" s="25"/>
      <c r="G6" s="25"/>
      <c r="H6" s="6"/>
      <c r="I6" s="7"/>
      <c r="J6" s="24"/>
      <c r="L6" s="24"/>
      <c r="M6" s="24"/>
      <c r="N6" s="24"/>
      <c r="O6" s="24"/>
      <c r="P6" s="24"/>
      <c r="Q6" s="24"/>
      <c r="R6" s="24"/>
      <c r="S6" s="24"/>
      <c r="T6" s="24"/>
    </row>
    <row r="7" spans="1:20" ht="14.4">
      <c r="A7" s="211" t="s">
        <v>74044</v>
      </c>
      <c r="B7" s="25"/>
      <c r="C7" s="25" t="s">
        <v>74045</v>
      </c>
      <c r="D7" s="25"/>
      <c r="E7" s="37"/>
      <c r="F7" s="25"/>
      <c r="G7" s="25"/>
      <c r="H7" s="6"/>
      <c r="I7" s="7"/>
      <c r="J7" s="24"/>
      <c r="L7" s="24"/>
      <c r="M7" s="24"/>
      <c r="N7" s="24"/>
      <c r="O7" s="24"/>
      <c r="P7" s="24"/>
      <c r="Q7" s="24"/>
      <c r="R7" s="24"/>
      <c r="S7" s="24"/>
      <c r="T7" s="24"/>
    </row>
    <row r="8" spans="1:20" ht="14.4">
      <c r="A8" s="210" t="s">
        <v>74046</v>
      </c>
      <c r="B8" s="25" t="s">
        <v>74047</v>
      </c>
      <c r="C8" s="25" t="s">
        <v>31604</v>
      </c>
      <c r="D8" s="25" t="s">
        <v>74048</v>
      </c>
      <c r="E8" s="37" t="s">
        <v>74049</v>
      </c>
      <c r="F8" s="25" t="s">
        <v>74050</v>
      </c>
      <c r="G8" s="25" t="s">
        <v>74051</v>
      </c>
      <c r="H8" s="6" t="s">
        <v>74052</v>
      </c>
      <c r="I8" s="7" t="s">
        <v>74053</v>
      </c>
      <c r="J8" s="24" t="s">
        <v>74035</v>
      </c>
      <c r="L8" s="24" t="str">
        <f>IF(ISERROR(SEARCH("_M",A8)),"","x")</f>
        <v>x</v>
      </c>
      <c r="M8" s="24"/>
      <c r="N8" s="24"/>
      <c r="O8" s="24"/>
      <c r="P8" s="24"/>
      <c r="Q8" s="24"/>
      <c r="R8" s="24"/>
      <c r="S8" s="24"/>
      <c r="T8" s="24"/>
    </row>
    <row r="9" spans="1:20" ht="14.4">
      <c r="A9" s="211" t="s">
        <v>74054</v>
      </c>
      <c r="C9" s="6" t="s">
        <v>74055</v>
      </c>
      <c r="H9" s="6"/>
      <c r="I9" s="7"/>
      <c r="K9" s="24"/>
      <c r="L9" s="24"/>
      <c r="M9" s="24"/>
      <c r="N9" s="24"/>
      <c r="O9" s="24"/>
      <c r="P9" s="24"/>
      <c r="Q9" s="24"/>
      <c r="R9" s="24"/>
      <c r="S9" s="24"/>
      <c r="T9" s="24"/>
    </row>
    <row r="10" spans="1:20" ht="14.4">
      <c r="A10" s="211" t="s">
        <v>74056</v>
      </c>
      <c r="B10" s="25"/>
      <c r="C10" s="25" t="s">
        <v>74057</v>
      </c>
      <c r="D10" s="25"/>
      <c r="E10" s="37"/>
      <c r="F10" s="25"/>
      <c r="G10" s="25"/>
      <c r="H10" s="6"/>
      <c r="I10" s="7"/>
      <c r="J10" s="24"/>
      <c r="K10" s="24"/>
      <c r="L10" s="24"/>
      <c r="M10" s="24"/>
      <c r="N10" s="24"/>
      <c r="O10" s="24"/>
      <c r="P10" s="24"/>
      <c r="Q10" s="24"/>
      <c r="R10" s="24"/>
      <c r="S10" s="24"/>
      <c r="T10" s="24"/>
    </row>
    <row r="11" spans="1:20" ht="14.4">
      <c r="A11" s="211" t="s">
        <v>74058</v>
      </c>
      <c r="B11" s="25"/>
      <c r="C11" s="25" t="s">
        <v>74059</v>
      </c>
      <c r="D11" s="25"/>
      <c r="E11" s="37"/>
      <c r="F11" s="25"/>
      <c r="G11" s="25"/>
      <c r="H11" s="6"/>
      <c r="I11" s="7"/>
      <c r="J11" s="24"/>
      <c r="K11" s="24"/>
      <c r="L11" s="24"/>
      <c r="M11" s="24"/>
      <c r="N11" s="24"/>
      <c r="O11" s="24"/>
      <c r="P11" s="24"/>
      <c r="Q11" s="24"/>
      <c r="R11" s="24"/>
      <c r="S11" s="24"/>
      <c r="T11" s="24"/>
    </row>
    <row r="12" spans="1:20" ht="14.4">
      <c r="A12" s="211" t="s">
        <v>74060</v>
      </c>
      <c r="B12" s="25"/>
      <c r="C12" s="25" t="s">
        <v>74061</v>
      </c>
      <c r="D12" s="25"/>
      <c r="E12" s="37"/>
      <c r="F12" s="25"/>
      <c r="G12" s="25"/>
      <c r="H12" s="6"/>
      <c r="I12" s="7"/>
      <c r="J12" s="24"/>
      <c r="K12" s="24"/>
      <c r="L12" s="24"/>
      <c r="M12" s="24"/>
      <c r="N12" s="24"/>
      <c r="O12" s="24"/>
      <c r="P12" s="24"/>
      <c r="Q12" s="24"/>
      <c r="R12" s="24"/>
      <c r="S12" s="24"/>
      <c r="T12" s="24"/>
    </row>
    <row r="13" spans="1:20" ht="14.4">
      <c r="A13" s="211" t="s">
        <v>74062</v>
      </c>
      <c r="B13" s="25"/>
      <c r="C13" s="25" t="s">
        <v>74063</v>
      </c>
      <c r="D13" s="25"/>
      <c r="E13" s="37"/>
      <c r="F13" s="25"/>
      <c r="G13" s="25"/>
      <c r="H13" s="6"/>
      <c r="I13" s="7"/>
      <c r="J13" s="24"/>
      <c r="K13" s="24"/>
      <c r="L13" s="24"/>
      <c r="M13" s="24"/>
      <c r="N13" s="24"/>
      <c r="O13" s="24"/>
      <c r="P13" s="24"/>
      <c r="Q13" s="24"/>
      <c r="R13" s="24"/>
      <c r="S13" s="24"/>
      <c r="T13" s="24"/>
    </row>
    <row r="14" spans="1:20" ht="14.4">
      <c r="A14" s="210" t="s">
        <v>74064</v>
      </c>
      <c r="B14" s="25" t="s">
        <v>74065</v>
      </c>
      <c r="C14" s="25" t="s">
        <v>31604</v>
      </c>
      <c r="D14" s="25" t="s">
        <v>74065</v>
      </c>
      <c r="E14" s="37" t="s">
        <v>74065</v>
      </c>
      <c r="F14" s="25" t="s">
        <v>74065</v>
      </c>
      <c r="G14" s="25" t="s">
        <v>74065</v>
      </c>
      <c r="H14" s="6" t="s">
        <v>74065</v>
      </c>
      <c r="I14" s="7" t="s">
        <v>74065</v>
      </c>
      <c r="J14" s="24" t="s">
        <v>74035</v>
      </c>
      <c r="K14" s="24"/>
      <c r="L14" s="24"/>
      <c r="M14" s="24"/>
      <c r="N14" s="24"/>
      <c r="O14" s="24"/>
      <c r="P14" s="24"/>
      <c r="Q14" s="24"/>
      <c r="R14" s="24"/>
      <c r="S14" s="24"/>
      <c r="T14" s="24"/>
    </row>
    <row r="15" spans="1:20" ht="14.4">
      <c r="A15" s="211" t="s">
        <v>74066</v>
      </c>
      <c r="B15" s="25"/>
      <c r="C15" s="25" t="s">
        <v>74067</v>
      </c>
      <c r="D15" s="25"/>
      <c r="E15" s="37"/>
      <c r="F15" s="25"/>
      <c r="G15" s="25"/>
      <c r="H15" s="6"/>
      <c r="I15" s="7"/>
      <c r="J15" s="24"/>
      <c r="K15" s="24"/>
      <c r="L15" s="24"/>
      <c r="M15" s="24"/>
      <c r="N15" s="24"/>
      <c r="O15" s="24"/>
      <c r="P15" s="24"/>
      <c r="Q15" s="24"/>
      <c r="R15" s="24"/>
      <c r="S15" s="24"/>
      <c r="T15" s="24"/>
    </row>
    <row r="16" spans="1:20" ht="14.4">
      <c r="A16" s="211" t="s">
        <v>74068</v>
      </c>
      <c r="B16" s="25"/>
      <c r="C16" s="25" t="s">
        <v>74067</v>
      </c>
      <c r="D16" s="25"/>
      <c r="E16" s="37"/>
      <c r="F16" s="25"/>
      <c r="G16" s="25"/>
      <c r="H16" s="6"/>
      <c r="I16" s="7"/>
      <c r="J16" s="24"/>
      <c r="K16" s="24"/>
      <c r="L16" s="24"/>
      <c r="M16" s="24"/>
      <c r="N16" s="24"/>
      <c r="O16" s="24"/>
      <c r="P16" s="24"/>
      <c r="Q16" s="24"/>
      <c r="R16" s="24"/>
      <c r="S16" s="24"/>
      <c r="T16" s="24"/>
    </row>
    <row r="17" spans="1:20" ht="14.4">
      <c r="A17" s="211" t="s">
        <v>74069</v>
      </c>
      <c r="B17" s="25"/>
      <c r="C17" s="25" t="s">
        <v>74067</v>
      </c>
      <c r="D17" s="25"/>
      <c r="E17" s="37"/>
      <c r="F17" s="25"/>
      <c r="G17" s="25"/>
      <c r="H17" s="6"/>
      <c r="I17" s="7"/>
      <c r="J17" s="24"/>
      <c r="K17" s="24"/>
      <c r="L17" s="24"/>
      <c r="M17" s="24"/>
      <c r="N17" s="24"/>
      <c r="O17" s="24"/>
      <c r="P17" s="24"/>
      <c r="Q17" s="24"/>
      <c r="R17" s="24"/>
      <c r="S17" s="24"/>
      <c r="T17" s="24"/>
    </row>
    <row r="18" spans="1:20" ht="14.4">
      <c r="A18" s="211" t="s">
        <v>74070</v>
      </c>
      <c r="B18" s="25"/>
      <c r="C18" s="25" t="s">
        <v>74067</v>
      </c>
      <c r="D18" s="25"/>
      <c r="E18" s="37"/>
      <c r="F18" s="25"/>
      <c r="G18" s="25"/>
      <c r="H18" s="6"/>
      <c r="I18" s="7"/>
      <c r="J18" s="24"/>
      <c r="K18" s="24"/>
      <c r="L18" s="24"/>
      <c r="M18" s="24"/>
      <c r="N18" s="24"/>
      <c r="O18" s="24"/>
      <c r="P18" s="24"/>
      <c r="Q18" s="24"/>
      <c r="R18" s="24"/>
      <c r="S18" s="24"/>
      <c r="T18" s="24"/>
    </row>
    <row r="19" spans="1:20" ht="14.4">
      <c r="A19" s="211" t="s">
        <v>74071</v>
      </c>
      <c r="B19" s="25"/>
      <c r="C19" s="25" t="s">
        <v>74067</v>
      </c>
      <c r="D19" s="25"/>
      <c r="E19" s="37"/>
      <c r="F19" s="25"/>
      <c r="G19" s="25"/>
      <c r="H19" s="6"/>
      <c r="I19" s="7"/>
      <c r="J19" s="24"/>
      <c r="K19" s="24"/>
      <c r="L19" s="24"/>
      <c r="M19" s="24"/>
      <c r="N19" s="24"/>
      <c r="O19" s="24"/>
      <c r="P19" s="24"/>
      <c r="Q19" s="24"/>
      <c r="R19" s="24"/>
      <c r="S19" s="24"/>
      <c r="T19" s="24"/>
    </row>
    <row r="20" spans="1:20" ht="14.4">
      <c r="A20" s="210" t="s">
        <v>74072</v>
      </c>
      <c r="B20" s="25" t="s">
        <v>74073</v>
      </c>
      <c r="C20" s="25" t="s">
        <v>31604</v>
      </c>
      <c r="D20" s="25" t="s">
        <v>74074</v>
      </c>
      <c r="E20" s="37" t="s">
        <v>74075</v>
      </c>
      <c r="F20" s="25" t="s">
        <v>74076</v>
      </c>
      <c r="G20" s="25" t="s">
        <v>74077</v>
      </c>
      <c r="H20" s="6" t="s">
        <v>74078</v>
      </c>
      <c r="I20" s="7" t="s">
        <v>74079</v>
      </c>
      <c r="J20" s="24" t="s">
        <v>74035</v>
      </c>
      <c r="K20" s="24"/>
      <c r="L20" s="24"/>
      <c r="M20" s="24"/>
      <c r="N20" s="24"/>
      <c r="O20" s="24"/>
      <c r="P20" s="24"/>
      <c r="Q20" s="24"/>
      <c r="R20" s="24"/>
      <c r="S20" s="24"/>
      <c r="T20" s="24"/>
    </row>
    <row r="21" spans="1:20" ht="14.4">
      <c r="A21" s="211" t="s">
        <v>74080</v>
      </c>
      <c r="B21" s="25"/>
      <c r="C21" s="25" t="s">
        <v>74081</v>
      </c>
      <c r="D21" s="25"/>
      <c r="E21" s="37"/>
      <c r="F21" s="35"/>
      <c r="G21" s="35"/>
      <c r="H21" s="6"/>
      <c r="I21" s="7"/>
      <c r="J21" s="24"/>
      <c r="K21" s="24"/>
      <c r="L21" s="24"/>
      <c r="M21" s="24"/>
      <c r="N21" s="24"/>
      <c r="O21" s="24"/>
      <c r="P21" s="24"/>
      <c r="Q21" s="24"/>
      <c r="R21" s="24"/>
      <c r="S21" s="24"/>
      <c r="T21" s="24"/>
    </row>
    <row r="22" spans="1:20" ht="14.4">
      <c r="A22" s="211" t="s">
        <v>74082</v>
      </c>
      <c r="B22" s="25"/>
      <c r="C22" s="25" t="s">
        <v>74083</v>
      </c>
      <c r="D22" s="25"/>
      <c r="E22" s="37"/>
      <c r="F22" s="35"/>
      <c r="G22" s="35"/>
      <c r="H22" s="6"/>
      <c r="I22" s="7"/>
      <c r="J22" s="24"/>
      <c r="K22" s="24"/>
      <c r="L22" s="24"/>
      <c r="M22" s="24"/>
      <c r="N22" s="24"/>
      <c r="O22" s="24"/>
      <c r="P22" s="24"/>
      <c r="Q22" s="24"/>
      <c r="R22" s="24"/>
      <c r="S22" s="24"/>
      <c r="T22" s="24"/>
    </row>
    <row r="23" spans="1:20" ht="14.4">
      <c r="A23" s="211" t="s">
        <v>74084</v>
      </c>
      <c r="B23" s="25"/>
      <c r="C23" s="25" t="s">
        <v>74085</v>
      </c>
      <c r="D23" s="25"/>
      <c r="E23" s="37"/>
      <c r="F23" s="35"/>
      <c r="G23" s="35"/>
      <c r="H23" s="6"/>
      <c r="I23" s="7"/>
      <c r="J23" s="24"/>
      <c r="K23" s="24"/>
      <c r="L23" s="24"/>
      <c r="M23" s="24"/>
      <c r="N23" s="24"/>
      <c r="O23" s="24"/>
      <c r="P23" s="24"/>
      <c r="Q23" s="24"/>
      <c r="R23" s="24"/>
      <c r="S23" s="24"/>
      <c r="T23" s="24"/>
    </row>
    <row r="24" spans="1:20" ht="14.4">
      <c r="A24" s="211" t="s">
        <v>74086</v>
      </c>
      <c r="B24" s="25"/>
      <c r="C24" s="25" t="s">
        <v>74087</v>
      </c>
      <c r="D24" s="25"/>
      <c r="E24" s="37"/>
      <c r="F24" s="35"/>
      <c r="G24" s="35"/>
      <c r="H24" s="6"/>
      <c r="I24" s="7"/>
      <c r="J24" s="24"/>
      <c r="K24" s="24"/>
      <c r="L24" s="24"/>
      <c r="M24" s="24"/>
      <c r="N24" s="24"/>
      <c r="O24" s="24"/>
      <c r="P24" s="24"/>
      <c r="Q24" s="24"/>
      <c r="R24" s="24"/>
      <c r="S24" s="24"/>
      <c r="T24" s="24"/>
    </row>
    <row r="25" spans="1:20" ht="14.4">
      <c r="A25" s="211" t="s">
        <v>74088</v>
      </c>
      <c r="B25" s="25"/>
      <c r="C25" s="25" t="s">
        <v>74089</v>
      </c>
      <c r="D25" s="25"/>
      <c r="E25" s="37"/>
      <c r="F25" s="35"/>
      <c r="G25" s="35"/>
      <c r="H25" s="6"/>
      <c r="I25" s="7"/>
      <c r="J25" s="24"/>
      <c r="K25" s="24"/>
      <c r="L25" s="24"/>
      <c r="M25" s="24"/>
      <c r="N25" s="24"/>
      <c r="O25" s="24"/>
      <c r="P25" s="24"/>
      <c r="Q25" s="24"/>
      <c r="R25" s="24"/>
      <c r="S25" s="24"/>
      <c r="T25" s="24"/>
    </row>
    <row r="26" spans="1:20" ht="14.4">
      <c r="A26" s="210" t="s">
        <v>74090</v>
      </c>
      <c r="B26" s="25" t="s">
        <v>74091</v>
      </c>
      <c r="C26" s="25" t="s">
        <v>26246</v>
      </c>
      <c r="D26" s="25" t="s">
        <v>74092</v>
      </c>
      <c r="E26" s="37" t="s">
        <v>74093</v>
      </c>
      <c r="F26" s="35" t="s">
        <v>74094</v>
      </c>
      <c r="G26" s="35" t="s">
        <v>74095</v>
      </c>
      <c r="H26" s="6" t="s">
        <v>74096</v>
      </c>
      <c r="I26" s="7" t="s">
        <v>74097</v>
      </c>
      <c r="J26" s="24" t="s">
        <v>74035</v>
      </c>
      <c r="K26" s="24"/>
      <c r="L26" s="24" t="str">
        <f>IF(ISERROR(SEARCH("_M",A26)),"","x")</f>
        <v/>
      </c>
      <c r="M26" s="24"/>
      <c r="N26" s="24"/>
      <c r="O26" s="24"/>
      <c r="P26" s="24"/>
      <c r="Q26" s="24"/>
      <c r="R26" s="24"/>
      <c r="S26" s="24"/>
      <c r="T26" s="24"/>
    </row>
    <row r="27" spans="1:20" ht="14.4">
      <c r="A27" s="211" t="s">
        <v>74098</v>
      </c>
      <c r="B27" s="25"/>
      <c r="C27" s="25" t="s">
        <v>74099</v>
      </c>
      <c r="D27" s="25"/>
      <c r="E27" s="37"/>
      <c r="F27" s="25"/>
      <c r="G27" s="25"/>
      <c r="H27" s="6"/>
      <c r="I27" s="7"/>
      <c r="J27" s="24"/>
      <c r="K27" s="24"/>
      <c r="L27" s="24"/>
      <c r="M27" s="24"/>
      <c r="N27" s="24"/>
      <c r="O27" s="24"/>
      <c r="P27" s="24"/>
      <c r="Q27" s="24"/>
      <c r="R27" s="24"/>
      <c r="S27" s="24"/>
      <c r="T27" s="24"/>
    </row>
    <row r="28" spans="1:20" ht="14.4">
      <c r="A28" s="211" t="s">
        <v>74100</v>
      </c>
      <c r="B28" s="25"/>
      <c r="C28" s="25" t="s">
        <v>74101</v>
      </c>
      <c r="D28" s="25"/>
      <c r="E28" s="37"/>
      <c r="F28" s="25"/>
      <c r="G28" s="25"/>
      <c r="H28" s="6"/>
      <c r="I28" s="7"/>
      <c r="J28" s="24"/>
      <c r="K28" s="24"/>
      <c r="L28" s="24"/>
      <c r="M28" s="24"/>
      <c r="N28" s="24"/>
      <c r="O28" s="24"/>
      <c r="P28" s="24"/>
      <c r="Q28" s="24"/>
      <c r="R28" s="24"/>
      <c r="S28" s="24"/>
      <c r="T28" s="24"/>
    </row>
    <row r="29" spans="1:20" ht="14.4">
      <c r="A29" s="211" t="s">
        <v>74102</v>
      </c>
      <c r="B29" s="25"/>
      <c r="C29" s="25" t="s">
        <v>74103</v>
      </c>
      <c r="D29" s="25"/>
      <c r="E29" s="37"/>
      <c r="F29" s="25"/>
      <c r="G29" s="25"/>
      <c r="H29" s="6"/>
      <c r="I29" s="7"/>
      <c r="J29" s="24"/>
      <c r="K29" s="24"/>
      <c r="L29" s="24"/>
      <c r="M29" s="24"/>
      <c r="N29" s="24"/>
      <c r="O29" s="24"/>
      <c r="P29" s="24"/>
      <c r="Q29" s="24"/>
      <c r="R29" s="24"/>
      <c r="S29" s="24"/>
      <c r="T29" s="24"/>
    </row>
    <row r="30" spans="1:20" ht="14.4">
      <c r="A30" s="210" t="s">
        <v>74104</v>
      </c>
      <c r="B30" s="25" t="s">
        <v>74105</v>
      </c>
      <c r="C30" s="25" t="s">
        <v>26246</v>
      </c>
      <c r="D30" s="25" t="s">
        <v>74105</v>
      </c>
      <c r="E30" s="37" t="s">
        <v>74105</v>
      </c>
      <c r="F30" s="25" t="s">
        <v>74105</v>
      </c>
      <c r="G30" s="25" t="s">
        <v>74105</v>
      </c>
      <c r="H30" s="6" t="s">
        <v>74105</v>
      </c>
      <c r="I30" s="7" t="s">
        <v>74105</v>
      </c>
      <c r="J30" s="24" t="s">
        <v>74035</v>
      </c>
      <c r="K30" s="24"/>
      <c r="L30" s="24" t="str">
        <f>IF(ISERROR(SEARCH("_M",A30)),"","x")</f>
        <v>x</v>
      </c>
      <c r="M30" s="24"/>
      <c r="N30" s="24"/>
      <c r="O30" s="24"/>
      <c r="P30" s="24"/>
      <c r="Q30" s="24"/>
      <c r="R30" s="24"/>
      <c r="S30" s="24"/>
      <c r="T30" s="24"/>
    </row>
    <row r="31" spans="1:20" ht="14.4">
      <c r="A31" s="211" t="s">
        <v>74106</v>
      </c>
      <c r="B31" s="25"/>
      <c r="C31" s="25" t="s">
        <v>74107</v>
      </c>
      <c r="D31" s="25"/>
      <c r="E31" s="37"/>
      <c r="F31" s="25"/>
      <c r="G31" s="25"/>
      <c r="H31" s="6"/>
      <c r="I31" s="7"/>
      <c r="J31" s="24"/>
      <c r="K31" s="24"/>
      <c r="L31" s="24"/>
      <c r="M31" s="24"/>
      <c r="N31" s="24"/>
      <c r="O31" s="24"/>
      <c r="P31" s="24"/>
      <c r="Q31" s="24"/>
      <c r="R31" s="24"/>
      <c r="S31" s="24"/>
      <c r="T31" s="24"/>
    </row>
    <row r="32" spans="1:20" ht="14.4">
      <c r="A32" s="211" t="s">
        <v>74108</v>
      </c>
      <c r="B32" s="25"/>
      <c r="C32" s="25" t="s">
        <v>74109</v>
      </c>
      <c r="D32" s="25"/>
      <c r="E32" s="37"/>
      <c r="F32" s="25"/>
      <c r="G32" s="25"/>
      <c r="H32" s="6"/>
      <c r="I32" s="7"/>
      <c r="J32" s="24"/>
      <c r="K32" s="24"/>
      <c r="L32" s="24"/>
      <c r="M32" s="24"/>
      <c r="N32" s="24"/>
      <c r="O32" s="24"/>
      <c r="P32" s="24"/>
      <c r="Q32" s="24"/>
      <c r="R32" s="24"/>
      <c r="S32" s="24"/>
      <c r="T32" s="24"/>
    </row>
    <row r="33" spans="1:20" ht="14.4">
      <c r="A33" s="211" t="s">
        <v>74110</v>
      </c>
      <c r="B33" s="25"/>
      <c r="C33" s="25" t="s">
        <v>74111</v>
      </c>
      <c r="D33" s="25"/>
      <c r="E33" s="37"/>
      <c r="F33" s="25"/>
      <c r="G33" s="25"/>
      <c r="H33" s="6"/>
      <c r="I33" s="7"/>
      <c r="J33" s="24"/>
      <c r="K33" s="24"/>
      <c r="L33" s="24"/>
      <c r="M33" s="24"/>
      <c r="N33" s="24"/>
      <c r="O33" s="24"/>
      <c r="P33" s="24"/>
      <c r="Q33" s="24"/>
      <c r="R33" s="24"/>
      <c r="S33" s="24"/>
      <c r="T33" s="24"/>
    </row>
    <row r="34" spans="1:20" ht="14.4">
      <c r="A34" s="210" t="s">
        <v>74112</v>
      </c>
      <c r="B34" s="25" t="s">
        <v>74113</v>
      </c>
      <c r="C34" s="25" t="s">
        <v>26246</v>
      </c>
      <c r="D34" s="25" t="s">
        <v>74113</v>
      </c>
      <c r="E34" s="37" t="s">
        <v>74113</v>
      </c>
      <c r="F34" s="25" t="s">
        <v>74113</v>
      </c>
      <c r="G34" s="25" t="s">
        <v>74113</v>
      </c>
      <c r="H34" s="6" t="s">
        <v>74113</v>
      </c>
      <c r="I34" s="7" t="s">
        <v>74113</v>
      </c>
      <c r="J34" s="24" t="s">
        <v>74035</v>
      </c>
      <c r="K34" s="24"/>
      <c r="L34" s="24" t="str">
        <f>IF(ISERROR(SEARCH("_M",A34)),"","x")</f>
        <v/>
      </c>
      <c r="M34" s="24"/>
      <c r="N34" s="24"/>
      <c r="O34" s="24"/>
      <c r="P34" s="24"/>
      <c r="Q34" s="24"/>
      <c r="R34" s="24"/>
      <c r="S34" s="24"/>
      <c r="T34" s="24"/>
    </row>
    <row r="35" spans="1:20" ht="14.4">
      <c r="A35" s="211" t="s">
        <v>74114</v>
      </c>
      <c r="B35" s="25"/>
      <c r="C35" s="25" t="s">
        <v>74115</v>
      </c>
      <c r="D35" s="25"/>
      <c r="E35" s="37"/>
      <c r="F35" s="25"/>
      <c r="G35" s="25"/>
      <c r="H35" s="6"/>
      <c r="I35" s="7"/>
      <c r="J35" s="24"/>
      <c r="K35" s="24"/>
      <c r="L35" s="24"/>
      <c r="M35" s="24"/>
      <c r="N35" s="24"/>
      <c r="O35" s="24"/>
      <c r="P35" s="24"/>
      <c r="Q35" s="24"/>
      <c r="R35" s="24"/>
      <c r="S35" s="24"/>
      <c r="T35" s="24"/>
    </row>
    <row r="36" spans="1:20" ht="14.4">
      <c r="A36" s="211" t="s">
        <v>74116</v>
      </c>
      <c r="B36" s="25"/>
      <c r="C36" s="25" t="s">
        <v>74117</v>
      </c>
      <c r="D36" s="25"/>
      <c r="E36" s="37"/>
      <c r="F36" s="25"/>
      <c r="G36" s="25"/>
      <c r="H36" s="6"/>
      <c r="I36" s="7"/>
      <c r="J36" s="24"/>
      <c r="K36" s="24"/>
      <c r="L36" s="24"/>
      <c r="M36" s="24"/>
      <c r="N36" s="24"/>
      <c r="O36" s="24"/>
      <c r="P36" s="24"/>
      <c r="Q36" s="24"/>
      <c r="R36" s="24"/>
      <c r="S36" s="24"/>
      <c r="T36" s="24"/>
    </row>
    <row r="37" spans="1:20" ht="14.4">
      <c r="A37" s="211" t="s">
        <v>74118</v>
      </c>
      <c r="B37" s="25"/>
      <c r="C37" s="25" t="s">
        <v>74119</v>
      </c>
      <c r="D37" s="25"/>
      <c r="E37" s="37"/>
      <c r="F37" s="25"/>
      <c r="G37" s="25"/>
      <c r="H37" s="6"/>
      <c r="I37" s="7"/>
      <c r="J37" s="24"/>
      <c r="K37" s="24"/>
      <c r="L37" s="24"/>
      <c r="M37" s="24"/>
      <c r="N37" s="24"/>
      <c r="O37" s="24"/>
      <c r="P37" s="24"/>
      <c r="Q37" s="24"/>
      <c r="R37" s="24"/>
      <c r="S37" s="24"/>
      <c r="T37" s="24"/>
    </row>
    <row r="38" spans="1:20" ht="14.4">
      <c r="A38" s="210" t="s">
        <v>74120</v>
      </c>
      <c r="B38" s="25" t="s">
        <v>74121</v>
      </c>
      <c r="C38" s="25" t="s">
        <v>26246</v>
      </c>
      <c r="D38" s="25" t="s">
        <v>74122</v>
      </c>
      <c r="E38" s="37" t="s">
        <v>74123</v>
      </c>
      <c r="F38" s="25" t="s">
        <v>74124</v>
      </c>
      <c r="G38" s="25" t="s">
        <v>74125</v>
      </c>
      <c r="H38" s="6" t="s">
        <v>74126</v>
      </c>
      <c r="I38" s="7" t="s">
        <v>74127</v>
      </c>
      <c r="J38" s="24" t="s">
        <v>74035</v>
      </c>
      <c r="K38" s="24"/>
      <c r="L38" s="24" t="str">
        <f>IF(ISERROR(SEARCH("_M",A38)),"","x")</f>
        <v>x</v>
      </c>
      <c r="M38" s="24"/>
      <c r="N38" s="24"/>
      <c r="O38" s="24"/>
      <c r="P38" s="24"/>
      <c r="Q38" s="24"/>
      <c r="R38" s="24"/>
      <c r="S38" s="24"/>
      <c r="T38" s="24"/>
    </row>
    <row r="39" spans="1:20" ht="14.4">
      <c r="A39" s="211" t="s">
        <v>74128</v>
      </c>
      <c r="B39" s="25"/>
      <c r="C39" s="25" t="s">
        <v>74129</v>
      </c>
      <c r="D39" s="25"/>
      <c r="E39" s="37"/>
      <c r="F39" s="25"/>
      <c r="G39" s="25"/>
      <c r="H39" s="6"/>
      <c r="I39" s="7"/>
      <c r="J39" s="24"/>
      <c r="K39" s="24"/>
      <c r="L39" s="24"/>
      <c r="M39" s="24"/>
      <c r="N39" s="24"/>
      <c r="O39" s="24"/>
      <c r="P39" s="24"/>
      <c r="Q39" s="24"/>
      <c r="R39" s="24"/>
      <c r="S39" s="24"/>
      <c r="T39" s="24"/>
    </row>
    <row r="40" spans="1:20" ht="14.4">
      <c r="A40" s="211" t="s">
        <v>74130</v>
      </c>
      <c r="B40" s="25"/>
      <c r="C40" s="25" t="s">
        <v>74131</v>
      </c>
      <c r="D40" s="25"/>
      <c r="E40" s="37"/>
      <c r="F40" s="25"/>
      <c r="G40" s="25"/>
      <c r="H40" s="6"/>
      <c r="I40" s="7"/>
      <c r="J40" s="24"/>
      <c r="K40" s="24"/>
      <c r="L40" s="24"/>
      <c r="M40" s="24"/>
      <c r="N40" s="24"/>
      <c r="O40" s="24"/>
      <c r="P40" s="24"/>
      <c r="Q40" s="24"/>
      <c r="R40" s="24"/>
      <c r="S40" s="24"/>
      <c r="T40" s="24"/>
    </row>
    <row r="41" spans="1:20" ht="14.4">
      <c r="A41" s="211" t="s">
        <v>74132</v>
      </c>
      <c r="B41" s="25"/>
      <c r="C41" s="25" t="s">
        <v>74133</v>
      </c>
      <c r="D41" s="25"/>
      <c r="E41" s="37"/>
      <c r="F41" s="25"/>
      <c r="G41" s="25"/>
      <c r="H41" s="6"/>
      <c r="I41" s="7"/>
      <c r="J41" s="24"/>
      <c r="K41" s="24"/>
      <c r="L41" s="24"/>
      <c r="M41" s="24"/>
      <c r="N41" s="24"/>
      <c r="O41" s="24"/>
      <c r="P41" s="24"/>
      <c r="Q41" s="24"/>
      <c r="R41" s="24"/>
      <c r="S41" s="24"/>
      <c r="T41" s="24"/>
    </row>
    <row r="42" spans="1:20" ht="14.4">
      <c r="A42" s="210" t="s">
        <v>74134</v>
      </c>
      <c r="B42" s="25" t="s">
        <v>74135</v>
      </c>
      <c r="C42" s="25" t="s">
        <v>26246</v>
      </c>
      <c r="D42" s="25" t="s">
        <v>74135</v>
      </c>
      <c r="E42" s="37" t="s">
        <v>74135</v>
      </c>
      <c r="F42" s="25" t="s">
        <v>74135</v>
      </c>
      <c r="G42" s="25" t="s">
        <v>74135</v>
      </c>
      <c r="H42" s="6" t="s">
        <v>74135</v>
      </c>
      <c r="I42" s="7" t="s">
        <v>74135</v>
      </c>
      <c r="J42" s="24" t="s">
        <v>74035</v>
      </c>
      <c r="K42" s="24"/>
      <c r="L42" s="24"/>
      <c r="M42" s="24"/>
      <c r="N42" s="24"/>
      <c r="O42" s="24"/>
      <c r="P42" s="24"/>
      <c r="Q42" s="24"/>
      <c r="R42" s="24"/>
      <c r="S42" s="24"/>
      <c r="T42" s="24"/>
    </row>
    <row r="43" spans="1:20" ht="14.4">
      <c r="A43" s="211" t="s">
        <v>74136</v>
      </c>
      <c r="B43" s="25"/>
      <c r="C43" s="25" t="s">
        <v>74137</v>
      </c>
      <c r="D43" s="25"/>
      <c r="E43" s="37"/>
      <c r="F43" s="25"/>
      <c r="G43" s="25"/>
      <c r="H43" s="6"/>
      <c r="I43" s="7"/>
      <c r="J43" s="24"/>
      <c r="K43" s="24"/>
      <c r="L43" s="24"/>
      <c r="M43" s="24"/>
      <c r="N43" s="24"/>
      <c r="O43" s="24"/>
      <c r="P43" s="24"/>
      <c r="Q43" s="24"/>
      <c r="R43" s="24"/>
      <c r="S43" s="24"/>
      <c r="T43" s="24"/>
    </row>
    <row r="44" spans="1:20" ht="14.4">
      <c r="A44" s="211" t="s">
        <v>74138</v>
      </c>
      <c r="B44" s="25"/>
      <c r="C44" s="25" t="s">
        <v>74139</v>
      </c>
      <c r="D44" s="25"/>
      <c r="E44" s="37"/>
      <c r="F44" s="25"/>
      <c r="G44" s="25"/>
      <c r="H44" s="6"/>
      <c r="I44" s="7"/>
      <c r="J44" s="24"/>
      <c r="K44" s="24"/>
      <c r="L44" s="24"/>
      <c r="M44" s="24"/>
      <c r="N44" s="24"/>
      <c r="O44" s="24"/>
      <c r="P44" s="24"/>
      <c r="Q44" s="24"/>
      <c r="R44" s="24"/>
      <c r="S44" s="24"/>
      <c r="T44" s="24"/>
    </row>
    <row r="45" spans="1:20" ht="14.4">
      <c r="A45" s="211" t="s">
        <v>74140</v>
      </c>
      <c r="B45" s="25"/>
      <c r="C45" s="25" t="s">
        <v>74141</v>
      </c>
      <c r="D45" s="25"/>
      <c r="E45" s="37"/>
      <c r="F45" s="25"/>
      <c r="G45" s="25"/>
      <c r="H45" s="6"/>
      <c r="I45" s="7"/>
      <c r="J45" s="24"/>
      <c r="K45" s="24"/>
      <c r="L45" s="24"/>
      <c r="M45" s="24"/>
      <c r="N45" s="24"/>
      <c r="O45" s="24"/>
      <c r="P45" s="24"/>
      <c r="Q45" s="24"/>
      <c r="R45" s="24"/>
      <c r="S45" s="24"/>
      <c r="T45" s="24"/>
    </row>
    <row r="46" spans="1:20" ht="14.4">
      <c r="A46" s="210" t="s">
        <v>74142</v>
      </c>
      <c r="B46" s="25" t="s">
        <v>74143</v>
      </c>
      <c r="C46" s="25" t="s">
        <v>26246</v>
      </c>
      <c r="D46" s="25" t="s">
        <v>74144</v>
      </c>
      <c r="E46" s="37" t="s">
        <v>74145</v>
      </c>
      <c r="F46" s="25" t="s">
        <v>74146</v>
      </c>
      <c r="G46" s="25" t="s">
        <v>74147</v>
      </c>
      <c r="H46" s="6" t="s">
        <v>74148</v>
      </c>
      <c r="I46" s="7" t="s">
        <v>74149</v>
      </c>
      <c r="J46" s="24" t="s">
        <v>74035</v>
      </c>
      <c r="K46" s="24"/>
      <c r="L46" s="24"/>
      <c r="M46" s="24"/>
      <c r="N46" s="24"/>
      <c r="O46" s="24"/>
      <c r="P46" s="24"/>
      <c r="Q46" s="24"/>
      <c r="R46" s="24"/>
      <c r="S46" s="24"/>
      <c r="T46" s="24"/>
    </row>
    <row r="47" spans="1:20" ht="14.4">
      <c r="A47" s="211" t="s">
        <v>74150</v>
      </c>
      <c r="B47" s="25"/>
      <c r="C47" s="25" t="s">
        <v>74151</v>
      </c>
      <c r="D47" s="25"/>
      <c r="E47" s="37"/>
      <c r="F47" s="25"/>
      <c r="G47" s="25"/>
      <c r="H47" s="6"/>
      <c r="I47" s="7"/>
      <c r="J47" s="24"/>
      <c r="K47" s="24"/>
      <c r="L47" s="24"/>
      <c r="M47" s="24"/>
      <c r="N47" s="24"/>
      <c r="O47" s="24"/>
      <c r="P47" s="24"/>
      <c r="Q47" s="24"/>
      <c r="R47" s="24"/>
      <c r="S47" s="24"/>
      <c r="T47" s="24"/>
    </row>
    <row r="48" spans="1:20" ht="14.4">
      <c r="A48" s="211" t="s">
        <v>74152</v>
      </c>
      <c r="B48" s="25"/>
      <c r="C48" s="25" t="s">
        <v>74153</v>
      </c>
      <c r="D48" s="25"/>
      <c r="E48" s="37"/>
      <c r="F48" s="25"/>
      <c r="G48" s="25"/>
      <c r="H48" s="6"/>
      <c r="I48" s="7"/>
      <c r="J48" s="24"/>
      <c r="K48" s="24"/>
      <c r="L48" s="24"/>
      <c r="M48" s="24"/>
      <c r="N48" s="24"/>
      <c r="O48" s="24"/>
      <c r="P48" s="24"/>
      <c r="Q48" s="24"/>
      <c r="R48" s="24"/>
      <c r="S48" s="24"/>
      <c r="T48" s="24"/>
    </row>
    <row r="49" spans="1:20" ht="14.4">
      <c r="A49" s="211" t="s">
        <v>74154</v>
      </c>
      <c r="B49" s="25"/>
      <c r="C49" s="25" t="s">
        <v>74155</v>
      </c>
      <c r="D49" s="25"/>
      <c r="E49" s="37"/>
      <c r="F49" s="25"/>
      <c r="G49" s="25"/>
      <c r="H49" s="6"/>
      <c r="I49" s="7"/>
      <c r="J49" s="24"/>
      <c r="K49" s="24"/>
      <c r="L49" s="24"/>
      <c r="M49" s="24"/>
      <c r="N49" s="24"/>
      <c r="O49" s="24"/>
      <c r="P49" s="24"/>
      <c r="Q49" s="24"/>
      <c r="R49" s="24"/>
      <c r="S49" s="24"/>
      <c r="T49" s="24"/>
    </row>
    <row r="50" spans="1:20" ht="14.4">
      <c r="A50" s="210" t="s">
        <v>74156</v>
      </c>
      <c r="B50" s="25" t="s">
        <v>74157</v>
      </c>
      <c r="C50" s="25" t="s">
        <v>26246</v>
      </c>
      <c r="D50" s="25" t="s">
        <v>74157</v>
      </c>
      <c r="E50" s="37" t="s">
        <v>74157</v>
      </c>
      <c r="F50" s="25" t="s">
        <v>74157</v>
      </c>
      <c r="G50" s="25" t="s">
        <v>74157</v>
      </c>
      <c r="H50" s="6" t="s">
        <v>74157</v>
      </c>
      <c r="I50" s="7" t="s">
        <v>74157</v>
      </c>
      <c r="J50" s="24" t="s">
        <v>74035</v>
      </c>
      <c r="K50" s="24"/>
      <c r="L50" s="24"/>
      <c r="M50" s="24"/>
      <c r="N50" s="24"/>
      <c r="O50" s="24"/>
      <c r="P50" s="24"/>
      <c r="Q50" s="24"/>
      <c r="R50" s="24"/>
      <c r="S50" s="24"/>
      <c r="T50" s="24"/>
    </row>
    <row r="51" spans="1:20" ht="14.4">
      <c r="A51" s="211" t="s">
        <v>74158</v>
      </c>
      <c r="B51" s="25"/>
      <c r="C51" s="25" t="s">
        <v>74159</v>
      </c>
      <c r="D51" s="25"/>
      <c r="E51" s="37"/>
      <c r="F51" s="25"/>
      <c r="G51" s="25"/>
      <c r="H51" s="6"/>
      <c r="I51" s="7"/>
      <c r="J51" s="24"/>
      <c r="K51" s="24"/>
      <c r="L51" s="24"/>
      <c r="M51" s="24"/>
      <c r="N51" s="24"/>
      <c r="O51" s="24"/>
      <c r="P51" s="24"/>
      <c r="Q51" s="24"/>
      <c r="R51" s="24"/>
      <c r="S51" s="24"/>
      <c r="T51" s="24"/>
    </row>
    <row r="52" spans="1:20" ht="14.4">
      <c r="A52" s="211" t="s">
        <v>74160</v>
      </c>
      <c r="B52" s="25"/>
      <c r="C52" s="25" t="s">
        <v>74161</v>
      </c>
      <c r="D52" s="25"/>
      <c r="E52" s="37"/>
      <c r="F52" s="25"/>
      <c r="G52" s="25"/>
      <c r="H52" s="6"/>
      <c r="I52" s="7"/>
      <c r="J52" s="24"/>
      <c r="K52" s="24"/>
      <c r="L52" s="24"/>
      <c r="M52" s="24"/>
      <c r="N52" s="24"/>
      <c r="O52" s="24"/>
      <c r="P52" s="24"/>
      <c r="Q52" s="24"/>
      <c r="R52" s="24"/>
      <c r="S52" s="24"/>
      <c r="T52" s="24"/>
    </row>
    <row r="53" spans="1:20" ht="14.4">
      <c r="A53" s="211" t="s">
        <v>74162</v>
      </c>
      <c r="B53" s="25"/>
      <c r="C53" s="25" t="s">
        <v>74163</v>
      </c>
      <c r="D53" s="25"/>
      <c r="E53" s="37"/>
      <c r="F53" s="25"/>
      <c r="G53" s="25"/>
      <c r="H53" s="6"/>
      <c r="I53" s="7"/>
      <c r="J53" s="24"/>
      <c r="K53" s="24"/>
      <c r="L53" s="24"/>
      <c r="M53" s="24"/>
      <c r="N53" s="24"/>
      <c r="O53" s="24"/>
      <c r="P53" s="24"/>
      <c r="Q53" s="24"/>
      <c r="R53" s="24"/>
      <c r="S53" s="24"/>
      <c r="T53" s="24"/>
    </row>
    <row r="54" spans="1:20" ht="14.4">
      <c r="A54" s="210" t="s">
        <v>74164</v>
      </c>
      <c r="B54" s="25" t="s">
        <v>74165</v>
      </c>
      <c r="C54" s="25" t="s">
        <v>26246</v>
      </c>
      <c r="D54" s="25" t="s">
        <v>74166</v>
      </c>
      <c r="E54" s="37" t="s">
        <v>74167</v>
      </c>
      <c r="F54" s="25" t="s">
        <v>74168</v>
      </c>
      <c r="G54" s="25" t="s">
        <v>74169</v>
      </c>
      <c r="H54" s="6" t="s">
        <v>74170</v>
      </c>
      <c r="I54" s="7" t="s">
        <v>74171</v>
      </c>
      <c r="J54" s="24" t="s">
        <v>74035</v>
      </c>
      <c r="K54" s="24"/>
      <c r="L54" s="24"/>
      <c r="M54" s="24"/>
      <c r="N54" s="24"/>
      <c r="O54" s="24"/>
      <c r="P54" s="24"/>
      <c r="Q54" s="24"/>
      <c r="R54" s="24"/>
      <c r="S54" s="24"/>
      <c r="T54" s="24"/>
    </row>
    <row r="55" spans="1:20" ht="14.4">
      <c r="A55" s="211" t="s">
        <v>74172</v>
      </c>
      <c r="B55" s="25"/>
      <c r="C55" s="25" t="s">
        <v>74173</v>
      </c>
      <c r="D55" s="25"/>
      <c r="E55" s="37"/>
      <c r="F55" s="25"/>
      <c r="G55" s="25"/>
      <c r="H55" s="6"/>
      <c r="I55" s="7"/>
      <c r="J55" s="24"/>
      <c r="K55" s="24"/>
      <c r="L55" s="24"/>
      <c r="M55" s="24"/>
      <c r="N55" s="24"/>
      <c r="O55" s="24"/>
      <c r="P55" s="24"/>
      <c r="Q55" s="24"/>
      <c r="R55" s="24"/>
      <c r="S55" s="24"/>
      <c r="T55" s="24"/>
    </row>
    <row r="56" spans="1:20" ht="14.4">
      <c r="A56" s="211" t="s">
        <v>74174</v>
      </c>
      <c r="B56" s="25"/>
      <c r="C56" s="25" t="s">
        <v>74175</v>
      </c>
      <c r="D56" s="25"/>
      <c r="E56" s="37"/>
      <c r="F56" s="25"/>
      <c r="G56" s="25"/>
      <c r="H56" s="6"/>
      <c r="I56" s="7"/>
      <c r="J56" s="24"/>
      <c r="K56" s="24"/>
      <c r="L56" s="24"/>
      <c r="M56" s="24"/>
      <c r="N56" s="24"/>
      <c r="O56" s="24"/>
      <c r="P56" s="24"/>
      <c r="Q56" s="24"/>
      <c r="R56" s="24"/>
      <c r="S56" s="24"/>
      <c r="T56" s="24"/>
    </row>
    <row r="57" spans="1:20" ht="14.4">
      <c r="A57" s="211" t="s">
        <v>74176</v>
      </c>
      <c r="B57" s="25"/>
      <c r="C57" s="25" t="s">
        <v>74177</v>
      </c>
      <c r="D57" s="25"/>
      <c r="E57" s="37"/>
      <c r="F57" s="25"/>
      <c r="G57" s="25"/>
      <c r="H57" s="6"/>
      <c r="I57" s="7"/>
      <c r="J57" s="24"/>
      <c r="K57" s="24"/>
      <c r="L57" s="24"/>
      <c r="M57" s="24"/>
      <c r="N57" s="24"/>
      <c r="O57" s="24"/>
      <c r="P57" s="24"/>
      <c r="Q57" s="24"/>
      <c r="R57" s="24"/>
      <c r="S57" s="24"/>
      <c r="T57" s="24"/>
    </row>
    <row r="58" spans="1:20" ht="14.4">
      <c r="A58" s="210" t="s">
        <v>74178</v>
      </c>
      <c r="B58" s="25" t="s">
        <v>74179</v>
      </c>
      <c r="C58" s="25" t="s">
        <v>31604</v>
      </c>
      <c r="D58" s="25" t="s">
        <v>74179</v>
      </c>
      <c r="E58" s="37" t="s">
        <v>74179</v>
      </c>
      <c r="F58" s="25" t="s">
        <v>74179</v>
      </c>
      <c r="G58" s="25" t="s">
        <v>74179</v>
      </c>
      <c r="H58" s="6" t="s">
        <v>74179</v>
      </c>
      <c r="I58" s="7" t="s">
        <v>74179</v>
      </c>
      <c r="J58" s="24" t="s">
        <v>74035</v>
      </c>
      <c r="K58" s="24"/>
      <c r="L58" s="24" t="str">
        <f>IF(ISERROR(SEARCH("_M",A58)),"","x")</f>
        <v/>
      </c>
      <c r="M58" s="24"/>
      <c r="N58" s="24"/>
      <c r="O58" s="24"/>
      <c r="P58" s="24"/>
      <c r="Q58" s="24"/>
      <c r="R58" s="24"/>
      <c r="S58" s="24"/>
      <c r="T58" s="24"/>
    </row>
    <row r="59" spans="1:20" ht="14.4">
      <c r="A59" s="211" t="s">
        <v>74180</v>
      </c>
      <c r="B59" s="25"/>
      <c r="C59" s="25" t="s">
        <v>74181</v>
      </c>
      <c r="D59" s="25"/>
      <c r="E59" s="37"/>
      <c r="F59" s="35"/>
      <c r="G59" s="35"/>
      <c r="H59" s="6"/>
      <c r="I59" s="7"/>
      <c r="J59" s="24"/>
      <c r="K59" s="24"/>
      <c r="L59" s="24"/>
      <c r="M59" s="24"/>
      <c r="N59" s="24"/>
      <c r="O59" s="24"/>
      <c r="P59" s="24"/>
      <c r="Q59" s="24"/>
      <c r="R59" s="24"/>
      <c r="S59" s="24"/>
      <c r="T59" s="24"/>
    </row>
    <row r="60" spans="1:20" ht="14.4">
      <c r="A60" s="211" t="s">
        <v>74182</v>
      </c>
      <c r="B60" s="25"/>
      <c r="C60" s="25" t="s">
        <v>74183</v>
      </c>
      <c r="D60" s="25"/>
      <c r="E60" s="37"/>
      <c r="F60" s="35"/>
      <c r="G60" s="35"/>
      <c r="H60" s="6"/>
      <c r="I60" s="7"/>
      <c r="J60" s="24"/>
      <c r="K60" s="24"/>
      <c r="L60" s="24"/>
      <c r="M60" s="24"/>
      <c r="N60" s="24"/>
      <c r="O60" s="24"/>
      <c r="P60" s="24"/>
      <c r="Q60" s="24"/>
      <c r="R60" s="24"/>
      <c r="S60" s="24"/>
      <c r="T60" s="24"/>
    </row>
    <row r="61" spans="1:20" ht="14.4">
      <c r="A61" s="211" t="s">
        <v>74184</v>
      </c>
      <c r="B61" s="25"/>
      <c r="C61" s="25" t="s">
        <v>74185</v>
      </c>
      <c r="D61" s="25"/>
      <c r="E61" s="37"/>
      <c r="F61" s="35"/>
      <c r="G61" s="35"/>
      <c r="H61" s="6"/>
      <c r="I61" s="7"/>
      <c r="J61" s="24"/>
      <c r="K61" s="24"/>
      <c r="L61" s="24"/>
      <c r="M61" s="24"/>
      <c r="N61" s="24"/>
      <c r="O61" s="24"/>
      <c r="P61" s="24"/>
      <c r="Q61" s="24"/>
      <c r="R61" s="24"/>
      <c r="S61" s="24"/>
      <c r="T61" s="24"/>
    </row>
    <row r="62" spans="1:20" ht="14.4">
      <c r="A62" s="211" t="s">
        <v>74186</v>
      </c>
      <c r="B62" s="25"/>
      <c r="C62" s="25" t="s">
        <v>74187</v>
      </c>
      <c r="D62" s="25"/>
      <c r="E62" s="37"/>
      <c r="F62" s="35"/>
      <c r="G62" s="35"/>
      <c r="H62" s="6"/>
      <c r="I62" s="7"/>
      <c r="J62" s="24"/>
      <c r="K62" s="24"/>
      <c r="L62" s="24"/>
      <c r="M62" s="24"/>
      <c r="N62" s="24"/>
      <c r="O62" s="24"/>
      <c r="P62" s="24"/>
      <c r="Q62" s="24"/>
      <c r="R62" s="24"/>
      <c r="S62" s="24"/>
      <c r="T62" s="24"/>
    </row>
    <row r="63" spans="1:20" ht="14.4">
      <c r="A63" s="211" t="s">
        <v>74188</v>
      </c>
      <c r="B63" s="25"/>
      <c r="C63" s="25" t="s">
        <v>74189</v>
      </c>
      <c r="D63" s="25"/>
      <c r="E63" s="37"/>
      <c r="F63" s="35"/>
      <c r="G63" s="35"/>
      <c r="H63" s="6"/>
      <c r="I63" s="7"/>
      <c r="J63" s="24"/>
      <c r="K63" s="24"/>
      <c r="L63" s="24"/>
      <c r="M63" s="24"/>
      <c r="N63" s="24"/>
      <c r="O63" s="24"/>
      <c r="P63" s="24"/>
      <c r="Q63" s="24"/>
      <c r="R63" s="24"/>
      <c r="S63" s="24"/>
      <c r="T63" s="24"/>
    </row>
    <row r="64" spans="1:20" ht="14.4">
      <c r="A64" s="210" t="s">
        <v>74190</v>
      </c>
      <c r="B64" s="25" t="s">
        <v>74191</v>
      </c>
      <c r="C64" s="25" t="s">
        <v>31604</v>
      </c>
      <c r="D64" s="25" t="s">
        <v>74192</v>
      </c>
      <c r="E64" s="37" t="s">
        <v>74193</v>
      </c>
      <c r="F64" s="35" t="s">
        <v>74194</v>
      </c>
      <c r="G64" s="35" t="s">
        <v>74195</v>
      </c>
      <c r="H64" s="6" t="s">
        <v>74196</v>
      </c>
      <c r="I64" s="7" t="s">
        <v>74197</v>
      </c>
      <c r="J64" s="24" t="s">
        <v>74035</v>
      </c>
      <c r="K64" s="24"/>
      <c r="L64" s="24" t="str">
        <f>IF(ISERROR(SEARCH("_M",A64)),"","x")</f>
        <v>x</v>
      </c>
      <c r="M64" s="24"/>
      <c r="N64" s="24"/>
      <c r="O64" s="24"/>
      <c r="P64" s="24"/>
      <c r="Q64" s="24"/>
      <c r="R64" s="24"/>
      <c r="S64" s="24"/>
      <c r="T64" s="24"/>
    </row>
    <row r="65" spans="1:20" ht="14.4">
      <c r="A65" s="211" t="s">
        <v>74198</v>
      </c>
      <c r="B65" s="25"/>
      <c r="C65" s="25" t="s">
        <v>74199</v>
      </c>
      <c r="D65" s="25"/>
      <c r="E65" s="37"/>
      <c r="F65" s="25"/>
      <c r="G65" s="25"/>
      <c r="H65" s="6"/>
      <c r="I65" s="7"/>
      <c r="J65" s="24"/>
      <c r="K65" s="24"/>
      <c r="L65" s="24"/>
      <c r="M65" s="24"/>
      <c r="N65" s="24"/>
      <c r="O65" s="24"/>
      <c r="P65" s="24"/>
      <c r="Q65" s="24"/>
      <c r="R65" s="24"/>
      <c r="S65" s="24"/>
      <c r="T65" s="24"/>
    </row>
    <row r="66" spans="1:20" ht="14.4">
      <c r="A66" s="211" t="s">
        <v>74200</v>
      </c>
      <c r="B66" s="25"/>
      <c r="C66" s="25" t="s">
        <v>74201</v>
      </c>
      <c r="D66" s="25"/>
      <c r="E66" s="37"/>
      <c r="F66" s="25"/>
      <c r="G66" s="25"/>
      <c r="H66" s="6"/>
      <c r="I66" s="7"/>
      <c r="J66" s="24"/>
      <c r="K66" s="24"/>
      <c r="L66" s="24"/>
      <c r="M66" s="24"/>
      <c r="N66" s="24"/>
      <c r="O66" s="24"/>
      <c r="P66" s="24"/>
      <c r="Q66" s="24"/>
      <c r="R66" s="24"/>
      <c r="S66" s="24"/>
      <c r="T66" s="24"/>
    </row>
    <row r="67" spans="1:20" ht="14.4">
      <c r="A67" s="211" t="s">
        <v>74202</v>
      </c>
      <c r="B67" s="25"/>
      <c r="C67" s="25" t="s">
        <v>74203</v>
      </c>
      <c r="D67" s="25"/>
      <c r="E67" s="37"/>
      <c r="F67" s="25"/>
      <c r="G67" s="25"/>
      <c r="H67" s="6"/>
      <c r="I67" s="7"/>
      <c r="J67" s="24"/>
      <c r="K67" s="24"/>
      <c r="L67" s="24"/>
      <c r="M67" s="24"/>
      <c r="N67" s="24"/>
      <c r="O67" s="24"/>
      <c r="P67" s="24"/>
      <c r="Q67" s="24"/>
      <c r="R67" s="24"/>
      <c r="S67" s="24"/>
      <c r="T67" s="24"/>
    </row>
    <row r="68" spans="1:20" ht="14.4">
      <c r="A68" s="211" t="s">
        <v>74204</v>
      </c>
      <c r="B68" s="25"/>
      <c r="C68" s="25" t="s">
        <v>74205</v>
      </c>
      <c r="D68" s="25"/>
      <c r="E68" s="37"/>
      <c r="F68" s="25"/>
      <c r="G68" s="25"/>
      <c r="H68" s="6"/>
      <c r="I68" s="7"/>
      <c r="J68" s="24"/>
      <c r="K68" s="24"/>
      <c r="L68" s="24"/>
      <c r="M68" s="24"/>
      <c r="N68" s="24"/>
      <c r="O68" s="24"/>
      <c r="P68" s="24"/>
      <c r="Q68" s="24"/>
      <c r="R68" s="24"/>
      <c r="S68" s="24"/>
      <c r="T68" s="24"/>
    </row>
    <row r="69" spans="1:20" ht="14.4">
      <c r="A69" s="211" t="s">
        <v>74206</v>
      </c>
      <c r="B69" s="25"/>
      <c r="C69" s="25" t="s">
        <v>74207</v>
      </c>
      <c r="D69" s="25"/>
      <c r="E69" s="37"/>
      <c r="F69" s="25"/>
      <c r="G69" s="25"/>
      <c r="H69" s="6"/>
      <c r="I69" s="7"/>
      <c r="J69" s="24"/>
      <c r="K69" s="24"/>
      <c r="L69" s="24"/>
      <c r="M69" s="24"/>
      <c r="N69" s="24"/>
      <c r="O69" s="24"/>
      <c r="P69" s="24"/>
      <c r="Q69" s="24"/>
      <c r="R69" s="24"/>
      <c r="S69" s="24"/>
      <c r="T69" s="24"/>
    </row>
    <row r="70" spans="1:20" ht="14.4">
      <c r="A70" s="210" t="s">
        <v>74208</v>
      </c>
      <c r="B70" s="25" t="s">
        <v>74209</v>
      </c>
      <c r="C70" s="25" t="s">
        <v>26246</v>
      </c>
      <c r="D70" s="25" t="s">
        <v>74209</v>
      </c>
      <c r="E70" s="37" t="s">
        <v>74209</v>
      </c>
      <c r="F70" s="25" t="s">
        <v>74209</v>
      </c>
      <c r="G70" s="25" t="s">
        <v>74209</v>
      </c>
      <c r="H70" s="6" t="s">
        <v>74209</v>
      </c>
      <c r="I70" s="7" t="s">
        <v>74209</v>
      </c>
      <c r="J70" s="24" t="s">
        <v>74035</v>
      </c>
      <c r="K70" s="24"/>
      <c r="L70" s="24"/>
      <c r="M70" s="24"/>
      <c r="N70" s="24"/>
      <c r="O70" s="24"/>
      <c r="P70" s="24"/>
      <c r="Q70" s="24"/>
      <c r="R70" s="24"/>
      <c r="S70" s="24"/>
      <c r="T70" s="24"/>
    </row>
    <row r="71" spans="1:20" ht="14.4">
      <c r="A71" s="211" t="s">
        <v>74210</v>
      </c>
      <c r="B71" s="25"/>
      <c r="C71" s="25" t="s">
        <v>74211</v>
      </c>
      <c r="D71" s="25"/>
      <c r="E71" s="37"/>
      <c r="F71" s="25"/>
      <c r="G71" s="25"/>
      <c r="H71" s="6"/>
      <c r="I71" s="7"/>
      <c r="J71" s="24"/>
      <c r="K71" s="24"/>
      <c r="L71" s="24"/>
      <c r="M71" s="24"/>
      <c r="N71" s="24"/>
      <c r="O71" s="24"/>
      <c r="P71" s="24"/>
      <c r="Q71" s="24"/>
      <c r="R71" s="24"/>
      <c r="S71" s="24"/>
      <c r="T71" s="24"/>
    </row>
    <row r="72" spans="1:20" ht="14.4">
      <c r="A72" s="211" t="s">
        <v>74212</v>
      </c>
      <c r="B72" s="25"/>
      <c r="C72" s="25" t="s">
        <v>74213</v>
      </c>
      <c r="D72" s="25"/>
      <c r="E72" s="37"/>
      <c r="F72" s="25"/>
      <c r="G72" s="25"/>
      <c r="H72" s="6"/>
      <c r="I72" s="7"/>
      <c r="J72" s="24"/>
      <c r="K72" s="24"/>
      <c r="L72" s="24"/>
      <c r="M72" s="24"/>
      <c r="N72" s="24"/>
      <c r="O72" s="24"/>
      <c r="P72" s="24"/>
      <c r="Q72" s="24"/>
      <c r="R72" s="24"/>
      <c r="S72" s="24"/>
      <c r="T72" s="24"/>
    </row>
    <row r="73" spans="1:20" ht="14.4">
      <c r="A73" s="211" t="s">
        <v>74214</v>
      </c>
      <c r="B73" s="25"/>
      <c r="C73" s="25" t="s">
        <v>74215</v>
      </c>
      <c r="D73" s="25"/>
      <c r="E73" s="37"/>
      <c r="F73" s="25"/>
      <c r="G73" s="25"/>
      <c r="H73" s="6"/>
      <c r="I73" s="7"/>
      <c r="J73" s="24"/>
      <c r="K73" s="24"/>
      <c r="L73" s="24"/>
      <c r="M73" s="24"/>
      <c r="N73" s="24"/>
      <c r="O73" s="24"/>
      <c r="P73" s="24"/>
      <c r="Q73" s="24"/>
      <c r="R73" s="24"/>
      <c r="S73" s="24"/>
      <c r="T73" s="24"/>
    </row>
    <row r="74" spans="1:20" ht="14.4">
      <c r="A74" s="210" t="s">
        <v>74216</v>
      </c>
      <c r="B74" s="25" t="s">
        <v>74217</v>
      </c>
      <c r="C74" s="25" t="s">
        <v>26246</v>
      </c>
      <c r="D74" s="25" t="s">
        <v>74218</v>
      </c>
      <c r="E74" s="37" t="s">
        <v>74219</v>
      </c>
      <c r="F74" s="25" t="s">
        <v>74220</v>
      </c>
      <c r="G74" s="25" t="s">
        <v>74221</v>
      </c>
      <c r="H74" s="6" t="s">
        <v>74222</v>
      </c>
      <c r="I74" s="7" t="s">
        <v>74223</v>
      </c>
      <c r="J74" s="24" t="s">
        <v>74035</v>
      </c>
      <c r="K74" s="24"/>
      <c r="L74" s="24"/>
      <c r="M74" s="24"/>
      <c r="N74" s="24"/>
      <c r="O74" s="24"/>
      <c r="P74" s="24"/>
      <c r="Q74" s="24"/>
      <c r="R74" s="24"/>
      <c r="S74" s="24"/>
      <c r="T74" s="24"/>
    </row>
    <row r="75" spans="1:20" ht="14.4">
      <c r="A75" s="211" t="s">
        <v>74224</v>
      </c>
      <c r="B75" s="25"/>
      <c r="C75" s="25" t="s">
        <v>74225</v>
      </c>
      <c r="D75" s="25"/>
      <c r="E75" s="37"/>
      <c r="F75" s="25"/>
      <c r="G75" s="25"/>
      <c r="H75" s="6"/>
      <c r="I75" s="7"/>
      <c r="J75" s="24"/>
      <c r="K75" s="212"/>
      <c r="L75" s="48"/>
      <c r="M75" s="212"/>
      <c r="N75" s="212"/>
      <c r="O75" s="212"/>
      <c r="P75" s="48"/>
      <c r="Q75" s="212"/>
      <c r="R75" s="212"/>
      <c r="S75" s="24"/>
      <c r="T75" s="24"/>
    </row>
    <row r="76" spans="1:20" ht="14.4">
      <c r="A76" s="211" t="s">
        <v>74226</v>
      </c>
      <c r="B76" s="25"/>
      <c r="C76" s="25" t="s">
        <v>74227</v>
      </c>
      <c r="D76" s="25"/>
      <c r="E76" s="37"/>
      <c r="F76" s="25"/>
      <c r="G76" s="25"/>
      <c r="H76" s="6"/>
      <c r="I76" s="7"/>
      <c r="J76" s="24"/>
      <c r="K76" s="212"/>
      <c r="L76" s="48"/>
      <c r="M76" s="212"/>
      <c r="N76" s="212"/>
      <c r="O76" s="212"/>
      <c r="P76" s="48"/>
      <c r="Q76" s="212"/>
      <c r="R76" s="212"/>
      <c r="S76" s="24"/>
      <c r="T76" s="24"/>
    </row>
    <row r="77" spans="1:20" ht="14.4">
      <c r="A77" s="211" t="s">
        <v>74228</v>
      </c>
      <c r="B77" s="25"/>
      <c r="C77" s="25" t="s">
        <v>74229</v>
      </c>
      <c r="D77" s="25"/>
      <c r="E77" s="37"/>
      <c r="F77" s="25"/>
      <c r="G77" s="25"/>
      <c r="H77" s="6"/>
      <c r="I77" s="7"/>
      <c r="J77" s="24"/>
      <c r="K77" s="212"/>
      <c r="L77" s="48"/>
      <c r="M77" s="212"/>
      <c r="N77" s="212"/>
      <c r="O77" s="212"/>
      <c r="P77" s="48"/>
      <c r="Q77" s="212"/>
      <c r="R77" s="212"/>
      <c r="S77" s="24"/>
      <c r="T77" s="24"/>
    </row>
    <row r="78" spans="1:20" ht="14.4">
      <c r="A78" s="210" t="s">
        <v>74230</v>
      </c>
      <c r="B78" s="25" t="s">
        <v>74231</v>
      </c>
      <c r="C78" s="25" t="s">
        <v>26246</v>
      </c>
      <c r="D78" s="25" t="s">
        <v>74231</v>
      </c>
      <c r="E78" s="37" t="s">
        <v>74231</v>
      </c>
      <c r="F78" s="25" t="s">
        <v>74231</v>
      </c>
      <c r="G78" s="25" t="s">
        <v>74231</v>
      </c>
      <c r="H78" s="6" t="s">
        <v>74231</v>
      </c>
      <c r="I78" s="7" t="s">
        <v>74231</v>
      </c>
      <c r="J78" s="24" t="s">
        <v>74035</v>
      </c>
      <c r="K78" s="212"/>
      <c r="L78" s="48"/>
      <c r="M78" s="212"/>
      <c r="N78" s="212"/>
      <c r="O78" s="212"/>
      <c r="P78" s="48"/>
      <c r="Q78" s="212"/>
      <c r="R78" s="212"/>
      <c r="S78" s="24"/>
      <c r="T78" s="24"/>
    </row>
    <row r="79" spans="1:20" ht="14.4">
      <c r="A79" s="211" t="s">
        <v>74232</v>
      </c>
      <c r="B79" s="25"/>
      <c r="C79" s="25" t="s">
        <v>74233</v>
      </c>
      <c r="D79" s="25"/>
      <c r="E79" s="37"/>
      <c r="F79" s="35"/>
      <c r="G79" s="35"/>
      <c r="H79" s="6"/>
      <c r="I79" s="7"/>
      <c r="J79" s="24"/>
      <c r="K79" s="24"/>
      <c r="L79" s="24"/>
      <c r="M79" s="24"/>
      <c r="N79" s="24"/>
      <c r="O79" s="24"/>
      <c r="P79" s="24"/>
      <c r="Q79" s="24"/>
      <c r="R79" s="24"/>
      <c r="S79" s="24"/>
      <c r="T79" s="24"/>
    </row>
    <row r="80" spans="1:20" ht="14.4">
      <c r="A80" s="211" t="s">
        <v>74234</v>
      </c>
      <c r="B80" s="25"/>
      <c r="C80" s="25" t="s">
        <v>74235</v>
      </c>
      <c r="D80" s="25"/>
      <c r="E80" s="37"/>
      <c r="F80" s="35"/>
      <c r="G80" s="35"/>
      <c r="H80" s="6"/>
      <c r="I80" s="7"/>
      <c r="J80" s="24"/>
      <c r="K80" s="24"/>
      <c r="L80" s="24"/>
      <c r="M80" s="24"/>
      <c r="N80" s="24"/>
      <c r="O80" s="24"/>
      <c r="P80" s="24"/>
      <c r="Q80" s="24"/>
      <c r="R80" s="24"/>
      <c r="S80" s="24"/>
      <c r="T80" s="24"/>
    </row>
    <row r="81" spans="1:20" ht="14.4">
      <c r="A81" s="211" t="s">
        <v>74236</v>
      </c>
      <c r="B81" s="25"/>
      <c r="C81" s="25" t="s">
        <v>74237</v>
      </c>
      <c r="D81" s="25"/>
      <c r="E81" s="37"/>
      <c r="F81" s="35"/>
      <c r="G81" s="35"/>
      <c r="H81" s="6"/>
      <c r="I81" s="7"/>
      <c r="J81" s="24"/>
      <c r="K81" s="24"/>
      <c r="L81" s="24"/>
      <c r="M81" s="24"/>
      <c r="N81" s="24"/>
      <c r="O81" s="24"/>
      <c r="P81" s="24"/>
      <c r="Q81" s="24"/>
      <c r="R81" s="24"/>
      <c r="S81" s="24"/>
      <c r="T81" s="24"/>
    </row>
    <row r="82" spans="1:20" ht="14.4">
      <c r="A82" s="210" t="s">
        <v>74238</v>
      </c>
      <c r="B82" s="25" t="s">
        <v>74239</v>
      </c>
      <c r="C82" s="25" t="s">
        <v>26246</v>
      </c>
      <c r="D82" s="25" t="s">
        <v>74240</v>
      </c>
      <c r="E82" s="37" t="s">
        <v>74241</v>
      </c>
      <c r="F82" s="35" t="s">
        <v>74242</v>
      </c>
      <c r="G82" s="35" t="s">
        <v>74243</v>
      </c>
      <c r="H82" s="6" t="s">
        <v>74244</v>
      </c>
      <c r="I82" s="7" t="s">
        <v>74245</v>
      </c>
      <c r="J82" s="24" t="s">
        <v>74035</v>
      </c>
      <c r="K82" s="24"/>
      <c r="L82" s="24"/>
      <c r="M82" s="24"/>
      <c r="N82" s="24"/>
      <c r="O82" s="24"/>
      <c r="P82" s="24"/>
      <c r="Q82" s="24"/>
      <c r="R82" s="24"/>
      <c r="S82" s="24"/>
      <c r="T82" s="24"/>
    </row>
    <row r="83" spans="1:20" ht="14.4">
      <c r="A83" s="211" t="s">
        <v>74246</v>
      </c>
      <c r="B83" s="25"/>
      <c r="C83" s="25" t="s">
        <v>74247</v>
      </c>
      <c r="D83" s="25"/>
      <c r="E83" s="37"/>
      <c r="F83" s="25"/>
      <c r="G83" s="25"/>
      <c r="H83" s="6"/>
      <c r="I83" s="7"/>
      <c r="J83" s="24"/>
      <c r="K83" s="24"/>
      <c r="L83" s="24"/>
      <c r="M83" s="24"/>
      <c r="N83" s="24"/>
      <c r="O83" s="24"/>
      <c r="P83" s="24"/>
      <c r="Q83" s="24"/>
      <c r="R83" s="24"/>
      <c r="S83" s="24"/>
      <c r="T83" s="24"/>
    </row>
    <row r="84" spans="1:20" ht="14.4">
      <c r="A84" s="211" t="s">
        <v>74248</v>
      </c>
      <c r="B84" s="25"/>
      <c r="C84" s="25" t="s">
        <v>74249</v>
      </c>
      <c r="D84" s="25"/>
      <c r="E84" s="37"/>
      <c r="F84" s="25"/>
      <c r="G84" s="25"/>
      <c r="H84" s="6"/>
      <c r="I84" s="7"/>
      <c r="J84" s="24"/>
      <c r="K84" s="24"/>
      <c r="L84" s="24"/>
      <c r="M84" s="24"/>
      <c r="N84" s="24"/>
      <c r="O84" s="24"/>
      <c r="P84" s="24"/>
      <c r="Q84" s="24"/>
      <c r="R84" s="24"/>
      <c r="S84" s="24"/>
      <c r="T84" s="24"/>
    </row>
    <row r="85" spans="1:20" ht="14.4">
      <c r="A85" s="211" t="s">
        <v>74250</v>
      </c>
      <c r="B85" s="25"/>
      <c r="C85" s="25" t="s">
        <v>74251</v>
      </c>
      <c r="D85" s="25"/>
      <c r="E85" s="37"/>
      <c r="F85" s="25"/>
      <c r="G85" s="25"/>
      <c r="H85" s="6"/>
      <c r="I85" s="7"/>
      <c r="J85" s="24"/>
      <c r="K85" s="24"/>
      <c r="L85" s="24"/>
      <c r="M85" s="24"/>
      <c r="N85" s="24"/>
      <c r="O85" s="24"/>
      <c r="P85" s="24"/>
      <c r="Q85" s="24"/>
      <c r="R85" s="24"/>
      <c r="S85" s="24"/>
      <c r="T85" s="24"/>
    </row>
    <row r="86" spans="1:20" ht="14.4">
      <c r="A86" s="210" t="s">
        <v>74252</v>
      </c>
      <c r="B86" s="25" t="s">
        <v>74253</v>
      </c>
      <c r="C86" s="25" t="s">
        <v>26246</v>
      </c>
      <c r="D86" s="25" t="s">
        <v>74253</v>
      </c>
      <c r="E86" s="37" t="s">
        <v>74253</v>
      </c>
      <c r="F86" s="25" t="s">
        <v>74253</v>
      </c>
      <c r="G86" s="25" t="s">
        <v>74253</v>
      </c>
      <c r="H86" s="6" t="s">
        <v>74253</v>
      </c>
      <c r="I86" s="7" t="s">
        <v>74253</v>
      </c>
      <c r="J86" s="24" t="s">
        <v>74035</v>
      </c>
      <c r="K86" s="24"/>
      <c r="L86" s="24" t="str">
        <f>IF(ISERROR(SEARCH("_M",A86)),"","x")</f>
        <v/>
      </c>
      <c r="M86" s="24"/>
      <c r="N86" s="24"/>
      <c r="O86" s="24"/>
      <c r="P86" s="24"/>
      <c r="Q86" s="24"/>
      <c r="R86" s="24"/>
      <c r="S86" s="24"/>
      <c r="T86" s="24"/>
    </row>
    <row r="87" spans="1:20" ht="14.4">
      <c r="A87" s="211" t="s">
        <v>74254</v>
      </c>
      <c r="B87" s="25"/>
      <c r="C87" s="25" t="s">
        <v>74255</v>
      </c>
      <c r="D87" s="25"/>
      <c r="E87" s="37"/>
      <c r="F87" s="25"/>
      <c r="G87" s="25"/>
      <c r="H87" s="6"/>
      <c r="I87" s="7"/>
      <c r="J87" s="24"/>
      <c r="K87" s="24"/>
      <c r="L87" s="24"/>
      <c r="M87" s="24"/>
      <c r="N87" s="24"/>
      <c r="O87" s="24"/>
      <c r="P87" s="24"/>
      <c r="Q87" s="24"/>
      <c r="R87" s="24"/>
      <c r="S87" s="24"/>
      <c r="T87" s="24"/>
    </row>
    <row r="88" spans="1:20" ht="14.4">
      <c r="A88" s="211" t="s">
        <v>74256</v>
      </c>
      <c r="B88" s="25"/>
      <c r="C88" s="25" t="s">
        <v>74257</v>
      </c>
      <c r="D88" s="25"/>
      <c r="E88" s="37"/>
      <c r="F88" s="25"/>
      <c r="G88" s="25"/>
      <c r="H88" s="6"/>
      <c r="I88" s="7"/>
      <c r="J88" s="24"/>
      <c r="K88" s="24"/>
      <c r="L88" s="24"/>
      <c r="M88" s="24"/>
      <c r="N88" s="24"/>
      <c r="O88" s="24"/>
      <c r="P88" s="24"/>
      <c r="Q88" s="24"/>
      <c r="R88" s="24"/>
      <c r="S88" s="24"/>
      <c r="T88" s="24"/>
    </row>
    <row r="89" spans="1:20" ht="14.4">
      <c r="A89" s="211" t="s">
        <v>74258</v>
      </c>
      <c r="B89" s="25"/>
      <c r="C89" s="25" t="s">
        <v>74259</v>
      </c>
      <c r="D89" s="25"/>
      <c r="E89" s="37"/>
      <c r="F89" s="25"/>
      <c r="G89" s="25"/>
      <c r="H89" s="6"/>
      <c r="I89" s="7"/>
      <c r="J89" s="24"/>
      <c r="K89" s="24"/>
      <c r="L89" s="24"/>
      <c r="M89" s="24"/>
      <c r="N89" s="24"/>
      <c r="O89" s="24"/>
      <c r="P89" s="24"/>
      <c r="Q89" s="24"/>
      <c r="R89" s="24"/>
      <c r="S89" s="24"/>
      <c r="T89" s="24"/>
    </row>
    <row r="90" spans="1:20" ht="14.4">
      <c r="A90" s="210" t="s">
        <v>74260</v>
      </c>
      <c r="B90" s="25" t="s">
        <v>74261</v>
      </c>
      <c r="C90" s="25" t="s">
        <v>26246</v>
      </c>
      <c r="D90" s="25" t="s">
        <v>74262</v>
      </c>
      <c r="E90" s="37" t="s">
        <v>74263</v>
      </c>
      <c r="F90" s="25" t="s">
        <v>74264</v>
      </c>
      <c r="G90" s="25" t="s">
        <v>74265</v>
      </c>
      <c r="H90" s="6" t="s">
        <v>74266</v>
      </c>
      <c r="I90" s="7" t="s">
        <v>74267</v>
      </c>
      <c r="J90" s="24" t="s">
        <v>74035</v>
      </c>
      <c r="K90" s="24"/>
      <c r="L90" s="24" t="str">
        <f>IF(ISERROR(SEARCH("_M",A90)),"","x")</f>
        <v>x</v>
      </c>
      <c r="M90" s="24"/>
      <c r="N90" s="24"/>
      <c r="O90" s="24"/>
      <c r="P90" s="24"/>
      <c r="Q90" s="24"/>
      <c r="R90" s="24"/>
      <c r="S90" s="24"/>
      <c r="T90" s="24"/>
    </row>
    <row r="91" spans="1:20" ht="14.4">
      <c r="A91" s="211" t="s">
        <v>74268</v>
      </c>
      <c r="B91" s="25"/>
      <c r="C91" s="25" t="s">
        <v>74269</v>
      </c>
      <c r="D91" s="25"/>
      <c r="E91" s="37"/>
      <c r="F91" s="25"/>
      <c r="G91" s="25"/>
      <c r="H91" s="6"/>
      <c r="I91" s="7"/>
      <c r="J91" s="24"/>
      <c r="K91" s="24"/>
      <c r="L91" s="24"/>
      <c r="M91" s="24"/>
      <c r="N91" s="24"/>
      <c r="O91" s="24"/>
      <c r="P91" s="24"/>
      <c r="Q91" s="24"/>
      <c r="R91" s="24"/>
      <c r="S91" s="24"/>
      <c r="T91" s="24"/>
    </row>
    <row r="92" spans="1:20" ht="14.4">
      <c r="A92" s="211" t="s">
        <v>74270</v>
      </c>
      <c r="B92" s="25"/>
      <c r="C92" s="25" t="s">
        <v>74271</v>
      </c>
      <c r="D92" s="25"/>
      <c r="E92" s="37"/>
      <c r="F92" s="25"/>
      <c r="G92" s="25"/>
      <c r="H92" s="6"/>
      <c r="I92" s="7"/>
      <c r="J92" s="24"/>
      <c r="K92" s="24"/>
      <c r="L92" s="24"/>
      <c r="M92" s="24"/>
      <c r="N92" s="24"/>
      <c r="O92" s="24"/>
      <c r="P92" s="24"/>
      <c r="Q92" s="24"/>
      <c r="R92" s="24"/>
      <c r="S92" s="24"/>
      <c r="T92" s="24"/>
    </row>
    <row r="93" spans="1:20" ht="14.4">
      <c r="A93" s="211" t="s">
        <v>74272</v>
      </c>
      <c r="B93" s="25"/>
      <c r="C93" s="25" t="s">
        <v>74273</v>
      </c>
      <c r="D93" s="25"/>
      <c r="E93" s="37"/>
      <c r="F93" s="25"/>
      <c r="G93" s="25"/>
      <c r="H93" s="6"/>
      <c r="I93" s="7"/>
      <c r="J93" s="24"/>
      <c r="K93" s="24"/>
      <c r="L93" s="24"/>
      <c r="M93" s="24"/>
      <c r="N93" s="24"/>
      <c r="O93" s="24"/>
      <c r="P93" s="24"/>
      <c r="Q93" s="24"/>
      <c r="R93" s="24"/>
      <c r="S93" s="24"/>
      <c r="T93" s="24"/>
    </row>
    <row r="94" spans="1:20" ht="14.4">
      <c r="A94" s="210" t="s">
        <v>74274</v>
      </c>
      <c r="B94" s="25" t="s">
        <v>74275</v>
      </c>
      <c r="C94" s="25" t="s">
        <v>26246</v>
      </c>
      <c r="D94" s="25" t="s">
        <v>74275</v>
      </c>
      <c r="E94" s="37" t="s">
        <v>74275</v>
      </c>
      <c r="F94" s="25" t="s">
        <v>74276</v>
      </c>
      <c r="G94" s="25" t="s">
        <v>74275</v>
      </c>
      <c r="H94" s="6" t="s">
        <v>74275</v>
      </c>
      <c r="I94" s="7" t="s">
        <v>74275</v>
      </c>
      <c r="J94" s="24" t="s">
        <v>74035</v>
      </c>
      <c r="K94" s="24"/>
      <c r="L94" s="24"/>
      <c r="M94" s="24"/>
      <c r="N94" s="24"/>
      <c r="O94" s="24"/>
      <c r="P94" s="24"/>
      <c r="Q94" s="24"/>
      <c r="R94" s="24"/>
      <c r="S94" s="24"/>
      <c r="T94" s="24"/>
    </row>
    <row r="95" spans="1:20" ht="14.4">
      <c r="A95" s="211" t="s">
        <v>74277</v>
      </c>
      <c r="B95" s="25"/>
      <c r="C95" s="25" t="s">
        <v>74278</v>
      </c>
      <c r="D95" s="25"/>
      <c r="E95" s="37"/>
      <c r="F95" s="25"/>
      <c r="G95" s="25"/>
      <c r="H95" s="6"/>
      <c r="I95" s="7"/>
      <c r="J95" s="24"/>
      <c r="K95" s="24"/>
      <c r="L95" s="24"/>
      <c r="M95" s="24"/>
      <c r="N95" s="24"/>
      <c r="O95" s="24"/>
      <c r="P95" s="24"/>
      <c r="Q95" s="24"/>
      <c r="R95" s="24"/>
      <c r="S95" s="24"/>
      <c r="T95" s="24"/>
    </row>
    <row r="96" spans="1:20" ht="14.4">
      <c r="A96" s="211" t="s">
        <v>74279</v>
      </c>
      <c r="B96" s="25"/>
      <c r="C96" s="25" t="s">
        <v>74280</v>
      </c>
      <c r="D96" s="25"/>
      <c r="E96" s="37"/>
      <c r="F96" s="25"/>
      <c r="G96" s="25"/>
      <c r="H96" s="6"/>
      <c r="I96" s="7"/>
      <c r="J96" s="24"/>
      <c r="K96" s="24"/>
      <c r="L96" s="24"/>
      <c r="M96" s="24"/>
      <c r="N96" s="24"/>
      <c r="O96" s="24"/>
      <c r="P96" s="24"/>
      <c r="Q96" s="24"/>
      <c r="R96" s="24"/>
      <c r="S96" s="24"/>
      <c r="T96" s="24"/>
    </row>
    <row r="97" spans="1:20" ht="14.4">
      <c r="A97" s="211" t="s">
        <v>74281</v>
      </c>
      <c r="B97" s="25"/>
      <c r="C97" s="25" t="s">
        <v>74282</v>
      </c>
      <c r="D97" s="25"/>
      <c r="E97" s="37"/>
      <c r="F97" s="25"/>
      <c r="G97" s="25"/>
      <c r="H97" s="6"/>
      <c r="I97" s="7"/>
      <c r="J97" s="24"/>
      <c r="K97" s="24"/>
      <c r="L97" s="24"/>
      <c r="M97" s="24"/>
      <c r="N97" s="24"/>
      <c r="O97" s="24"/>
      <c r="P97" s="24"/>
      <c r="Q97" s="24"/>
      <c r="R97" s="24"/>
      <c r="S97" s="24"/>
      <c r="T97" s="24"/>
    </row>
    <row r="98" spans="1:20" ht="14.4">
      <c r="A98" s="210" t="s">
        <v>74283</v>
      </c>
      <c r="B98" s="25" t="s">
        <v>74284</v>
      </c>
      <c r="C98" s="25" t="s">
        <v>26246</v>
      </c>
      <c r="D98" s="25" t="s">
        <v>74285</v>
      </c>
      <c r="E98" s="37" t="s">
        <v>74286</v>
      </c>
      <c r="F98" s="25" t="s">
        <v>74287</v>
      </c>
      <c r="G98" s="25" t="s">
        <v>74288</v>
      </c>
      <c r="H98" s="6" t="s">
        <v>74289</v>
      </c>
      <c r="I98" s="7" t="s">
        <v>74290</v>
      </c>
      <c r="J98" s="24" t="s">
        <v>74035</v>
      </c>
      <c r="K98" s="24"/>
      <c r="L98" s="24"/>
      <c r="M98" s="24"/>
      <c r="N98" s="24"/>
      <c r="O98" s="24"/>
      <c r="P98" s="24"/>
      <c r="Q98" s="24"/>
      <c r="R98" s="24"/>
      <c r="S98" s="24"/>
      <c r="T98" s="24"/>
    </row>
    <row r="99" spans="1:20" ht="14.4">
      <c r="A99" s="211" t="s">
        <v>74291</v>
      </c>
      <c r="B99" s="25"/>
      <c r="C99" s="25" t="s">
        <v>74292</v>
      </c>
      <c r="D99" s="25"/>
      <c r="E99" s="37"/>
      <c r="F99" s="25"/>
      <c r="G99" s="25"/>
      <c r="H99" s="6"/>
      <c r="I99" s="7"/>
      <c r="J99" s="24"/>
      <c r="K99" s="213"/>
      <c r="L99" s="48"/>
      <c r="M99" s="213"/>
      <c r="N99" s="213"/>
      <c r="O99" s="213"/>
      <c r="P99" s="48"/>
      <c r="Q99" s="213"/>
      <c r="R99" s="213"/>
      <c r="S99" s="24"/>
      <c r="T99" s="24"/>
    </row>
    <row r="100" spans="1:20" ht="14.4">
      <c r="A100" s="211" t="s">
        <v>74293</v>
      </c>
      <c r="B100" s="25"/>
      <c r="C100" s="25" t="s">
        <v>74294</v>
      </c>
      <c r="D100" s="25"/>
      <c r="E100" s="37"/>
      <c r="F100" s="25"/>
      <c r="G100" s="25"/>
      <c r="H100" s="6"/>
      <c r="I100" s="7"/>
      <c r="J100" s="24"/>
      <c r="K100" s="213"/>
      <c r="L100" s="48"/>
      <c r="M100" s="213"/>
      <c r="N100" s="213"/>
      <c r="O100" s="213"/>
      <c r="P100" s="48"/>
      <c r="Q100" s="213"/>
      <c r="R100" s="213"/>
      <c r="S100" s="24"/>
      <c r="T100" s="24"/>
    </row>
    <row r="101" spans="1:20" ht="14.4">
      <c r="A101" s="211" t="s">
        <v>74295</v>
      </c>
      <c r="B101" s="25"/>
      <c r="C101" s="25" t="s">
        <v>74296</v>
      </c>
      <c r="D101" s="25"/>
      <c r="E101" s="37"/>
      <c r="F101" s="25"/>
      <c r="G101" s="25"/>
      <c r="H101" s="6"/>
      <c r="I101" s="7"/>
      <c r="J101" s="24"/>
      <c r="K101" s="213"/>
      <c r="L101" s="48"/>
      <c r="M101" s="213"/>
      <c r="N101" s="213"/>
      <c r="O101" s="213"/>
      <c r="P101" s="48"/>
      <c r="Q101" s="213"/>
      <c r="R101" s="213"/>
      <c r="S101" s="24"/>
      <c r="T101" s="24"/>
    </row>
    <row r="102" spans="1:20" ht="14.4">
      <c r="A102" s="210" t="s">
        <v>74297</v>
      </c>
      <c r="B102" s="25" t="s">
        <v>74298</v>
      </c>
      <c r="C102" s="25" t="s">
        <v>26246</v>
      </c>
      <c r="D102" s="25" t="s">
        <v>74298</v>
      </c>
      <c r="E102" s="37" t="s">
        <v>74298</v>
      </c>
      <c r="F102" s="25" t="s">
        <v>74298</v>
      </c>
      <c r="G102" s="25" t="s">
        <v>74298</v>
      </c>
      <c r="H102" s="6" t="s">
        <v>74298</v>
      </c>
      <c r="I102" s="7" t="s">
        <v>74298</v>
      </c>
      <c r="J102" s="24" t="s">
        <v>74035</v>
      </c>
      <c r="K102" s="213"/>
      <c r="L102" s="48"/>
      <c r="M102" s="213"/>
      <c r="N102" s="213"/>
      <c r="O102" s="213"/>
      <c r="P102" s="48"/>
      <c r="Q102" s="213"/>
      <c r="R102" s="213"/>
      <c r="S102" s="24"/>
      <c r="T102" s="24"/>
    </row>
    <row r="103" spans="1:20" ht="14.4">
      <c r="A103" s="211" t="s">
        <v>74299</v>
      </c>
      <c r="B103" s="25"/>
      <c r="C103" s="25" t="s">
        <v>74300</v>
      </c>
      <c r="D103" s="25"/>
      <c r="E103" s="37"/>
      <c r="F103" s="25"/>
      <c r="G103" s="25"/>
      <c r="H103" s="6"/>
      <c r="I103" s="7"/>
      <c r="J103" s="24"/>
      <c r="K103" s="24"/>
      <c r="L103" s="24"/>
      <c r="M103" s="24"/>
      <c r="N103" s="24"/>
      <c r="O103" s="24"/>
      <c r="P103" s="24"/>
      <c r="Q103" s="24"/>
      <c r="R103" s="24"/>
      <c r="S103" s="24"/>
      <c r="T103" s="24"/>
    </row>
    <row r="104" spans="1:20" ht="14.4">
      <c r="A104" s="211" t="s">
        <v>74301</v>
      </c>
      <c r="B104" s="25"/>
      <c r="C104" s="25" t="s">
        <v>74302</v>
      </c>
      <c r="D104" s="25"/>
      <c r="E104" s="37"/>
      <c r="F104" s="25"/>
      <c r="G104" s="25"/>
      <c r="H104" s="6"/>
      <c r="I104" s="7"/>
      <c r="J104" s="24"/>
      <c r="K104" s="24"/>
      <c r="L104" s="24"/>
      <c r="M104" s="24"/>
      <c r="N104" s="24"/>
      <c r="O104" s="24"/>
      <c r="P104" s="24"/>
      <c r="Q104" s="24"/>
      <c r="R104" s="24"/>
      <c r="S104" s="24"/>
      <c r="T104" s="24"/>
    </row>
    <row r="105" spans="1:20" ht="14.4">
      <c r="A105" s="211" t="s">
        <v>74303</v>
      </c>
      <c r="B105" s="25"/>
      <c r="C105" s="25" t="s">
        <v>74304</v>
      </c>
      <c r="D105" s="25"/>
      <c r="E105" s="37"/>
      <c r="F105" s="25"/>
      <c r="G105" s="25"/>
      <c r="H105" s="6"/>
      <c r="I105" s="7"/>
      <c r="J105" s="24"/>
      <c r="K105" s="24"/>
      <c r="L105" s="24"/>
      <c r="M105" s="24"/>
      <c r="N105" s="24"/>
      <c r="O105" s="24"/>
      <c r="P105" s="24"/>
      <c r="Q105" s="24"/>
      <c r="R105" s="24"/>
      <c r="S105" s="24"/>
      <c r="T105" s="24"/>
    </row>
    <row r="106" spans="1:20" ht="14.4">
      <c r="A106" s="210" t="s">
        <v>74305</v>
      </c>
      <c r="B106" s="25" t="s">
        <v>74306</v>
      </c>
      <c r="C106" s="25" t="s">
        <v>26246</v>
      </c>
      <c r="D106" s="25" t="s">
        <v>74307</v>
      </c>
      <c r="E106" s="37" t="s">
        <v>74308</v>
      </c>
      <c r="F106" s="25" t="s">
        <v>74309</v>
      </c>
      <c r="G106" s="25" t="s">
        <v>74310</v>
      </c>
      <c r="H106" s="6" t="s">
        <v>74311</v>
      </c>
      <c r="I106" s="7" t="s">
        <v>74312</v>
      </c>
      <c r="J106" s="24" t="s">
        <v>74035</v>
      </c>
      <c r="K106" s="24"/>
      <c r="L106" s="24"/>
      <c r="M106" s="24"/>
      <c r="N106" s="24"/>
      <c r="O106" s="24"/>
      <c r="P106" s="24"/>
      <c r="Q106" s="24"/>
      <c r="R106" s="24"/>
      <c r="S106" s="24"/>
      <c r="T106" s="24"/>
    </row>
    <row r="107" spans="1:20" ht="14.4">
      <c r="A107" s="211" t="s">
        <v>74313</v>
      </c>
      <c r="B107" s="25"/>
      <c r="C107" s="25" t="s">
        <v>74314</v>
      </c>
      <c r="D107" s="25"/>
      <c r="E107" s="37"/>
      <c r="F107" s="25"/>
      <c r="G107" s="25"/>
      <c r="H107" s="6"/>
      <c r="I107" s="7"/>
      <c r="J107" s="24"/>
      <c r="K107" s="24"/>
      <c r="L107" s="24"/>
      <c r="M107" s="24"/>
      <c r="N107" s="24"/>
      <c r="O107" s="24"/>
      <c r="P107" s="24"/>
      <c r="Q107" s="24"/>
      <c r="R107" s="24"/>
      <c r="S107" s="24"/>
      <c r="T107" s="24"/>
    </row>
    <row r="108" spans="1:20" ht="14.4">
      <c r="A108" s="211" t="s">
        <v>74315</v>
      </c>
      <c r="B108" s="25"/>
      <c r="C108" s="25" t="s">
        <v>74316</v>
      </c>
      <c r="D108" s="25"/>
      <c r="E108" s="37"/>
      <c r="F108" s="25"/>
      <c r="G108" s="25"/>
      <c r="H108" s="6"/>
      <c r="I108" s="7"/>
      <c r="J108" s="24"/>
      <c r="K108" s="24"/>
      <c r="L108" s="24"/>
      <c r="M108" s="24"/>
      <c r="N108" s="24"/>
      <c r="O108" s="24"/>
      <c r="P108" s="24"/>
      <c r="Q108" s="24"/>
      <c r="R108" s="24"/>
      <c r="S108" s="24"/>
      <c r="T108" s="24"/>
    </row>
    <row r="109" spans="1:20" ht="14.4">
      <c r="A109" s="211" t="s">
        <v>74317</v>
      </c>
      <c r="B109" s="25"/>
      <c r="C109" s="25" t="s">
        <v>74318</v>
      </c>
      <c r="D109" s="25"/>
      <c r="E109" s="37"/>
      <c r="F109" s="25"/>
      <c r="G109" s="25"/>
      <c r="H109" s="6"/>
      <c r="I109" s="7"/>
      <c r="J109" s="24"/>
      <c r="K109" s="24"/>
      <c r="L109" s="24"/>
      <c r="M109" s="24"/>
      <c r="N109" s="24"/>
      <c r="O109" s="24"/>
      <c r="P109" s="24"/>
      <c r="Q109" s="24"/>
      <c r="R109" s="24"/>
      <c r="S109" s="24"/>
      <c r="T109" s="24"/>
    </row>
    <row r="110" spans="1:20" ht="14.4">
      <c r="A110" s="210" t="s">
        <v>74319</v>
      </c>
      <c r="B110" s="25" t="s">
        <v>74034</v>
      </c>
      <c r="C110" s="25" t="s">
        <v>74034</v>
      </c>
      <c r="D110" s="25" t="s">
        <v>74034</v>
      </c>
      <c r="E110" s="37" t="s">
        <v>74034</v>
      </c>
      <c r="F110" s="25" t="s">
        <v>74034</v>
      </c>
      <c r="G110" s="25" t="s">
        <v>74034</v>
      </c>
      <c r="H110" s="6" t="s">
        <v>74034</v>
      </c>
      <c r="I110" s="7" t="s">
        <v>74034</v>
      </c>
      <c r="J110" s="24" t="s">
        <v>74035</v>
      </c>
      <c r="K110" s="24"/>
      <c r="L110" s="24" t="str">
        <f>IF(ISERROR(SEARCH("_M",A110)),"","x")</f>
        <v/>
      </c>
      <c r="M110" s="24"/>
      <c r="N110" s="24"/>
      <c r="O110" s="24"/>
      <c r="P110" s="24"/>
      <c r="Q110" s="24"/>
      <c r="R110" s="24"/>
      <c r="S110" s="24"/>
      <c r="T110" s="24"/>
    </row>
    <row r="111" spans="1:20" ht="14.4">
      <c r="A111" s="210" t="s">
        <v>74320</v>
      </c>
      <c r="B111" s="25" t="s">
        <v>74034</v>
      </c>
      <c r="C111" s="25" t="s">
        <v>74034</v>
      </c>
      <c r="D111" s="25" t="s">
        <v>74034</v>
      </c>
      <c r="E111" s="37" t="s">
        <v>74034</v>
      </c>
      <c r="F111" s="25" t="s">
        <v>74034</v>
      </c>
      <c r="G111" s="25" t="s">
        <v>74034</v>
      </c>
      <c r="H111" s="6" t="s">
        <v>74034</v>
      </c>
      <c r="I111" s="7" t="s">
        <v>74034</v>
      </c>
      <c r="J111" s="24" t="s">
        <v>74035</v>
      </c>
      <c r="K111" s="24"/>
      <c r="L111" s="24" t="str">
        <f>IF(ISERROR(SEARCH("_M",A111)),"","x")</f>
        <v>x</v>
      </c>
      <c r="M111" s="24"/>
      <c r="N111" s="24"/>
      <c r="O111" s="24"/>
      <c r="P111" s="24"/>
      <c r="Q111" s="24"/>
      <c r="R111" s="24"/>
      <c r="S111" s="24"/>
      <c r="T111" s="24"/>
    </row>
    <row r="112" spans="1:20" ht="14.4">
      <c r="A112" s="210" t="s">
        <v>74321</v>
      </c>
      <c r="B112" s="25" t="s">
        <v>74322</v>
      </c>
      <c r="C112" s="25" t="s">
        <v>26246</v>
      </c>
      <c r="D112" s="25" t="s">
        <v>74322</v>
      </c>
      <c r="E112" s="37" t="s">
        <v>74322</v>
      </c>
      <c r="F112" s="25" t="s">
        <v>74322</v>
      </c>
      <c r="G112" s="25" t="s">
        <v>74322</v>
      </c>
      <c r="H112" s="6" t="s">
        <v>74322</v>
      </c>
      <c r="I112" s="7" t="s">
        <v>74322</v>
      </c>
      <c r="J112" s="24" t="s">
        <v>74035</v>
      </c>
      <c r="K112" s="24"/>
      <c r="L112" s="24"/>
      <c r="M112" s="24"/>
      <c r="N112" s="24"/>
      <c r="O112" s="24"/>
      <c r="P112" s="24"/>
      <c r="Q112" s="24"/>
      <c r="R112" s="24"/>
      <c r="S112" s="24"/>
      <c r="T112" s="24"/>
    </row>
    <row r="113" spans="1:20" ht="14.4">
      <c r="A113" s="211" t="s">
        <v>74323</v>
      </c>
      <c r="B113" s="25"/>
      <c r="C113" s="25" t="s">
        <v>74324</v>
      </c>
      <c r="D113" s="25"/>
      <c r="E113" s="37"/>
      <c r="F113" s="25"/>
      <c r="G113" s="25"/>
      <c r="H113" s="6"/>
      <c r="I113" s="7"/>
      <c r="J113" s="24"/>
      <c r="K113" s="24"/>
      <c r="L113" s="24"/>
      <c r="M113" s="24"/>
      <c r="N113" s="24"/>
      <c r="O113" s="24"/>
      <c r="P113" s="24"/>
      <c r="Q113" s="24"/>
      <c r="R113" s="24"/>
      <c r="S113" s="24"/>
      <c r="T113" s="24"/>
    </row>
    <row r="114" spans="1:20" ht="14.4">
      <c r="A114" s="211" t="s">
        <v>74325</v>
      </c>
      <c r="B114" s="25"/>
      <c r="C114" s="25" t="s">
        <v>74326</v>
      </c>
      <c r="D114" s="25"/>
      <c r="E114" s="37"/>
      <c r="F114" s="25"/>
      <c r="G114" s="25"/>
      <c r="H114" s="6"/>
      <c r="I114" s="7"/>
      <c r="J114" s="24"/>
      <c r="K114" s="24"/>
      <c r="L114" s="24"/>
      <c r="M114" s="24"/>
      <c r="N114" s="24"/>
      <c r="O114" s="24"/>
      <c r="P114" s="24"/>
      <c r="Q114" s="24"/>
      <c r="R114" s="24"/>
      <c r="S114" s="24"/>
      <c r="T114" s="24"/>
    </row>
    <row r="115" spans="1:20" ht="14.4">
      <c r="A115" s="211" t="s">
        <v>74327</v>
      </c>
      <c r="B115" s="25"/>
      <c r="C115" s="25" t="s">
        <v>74328</v>
      </c>
      <c r="D115" s="25"/>
      <c r="E115" s="37"/>
      <c r="F115" s="25"/>
      <c r="G115" s="25"/>
      <c r="H115" s="6"/>
      <c r="I115" s="7"/>
      <c r="J115" s="24"/>
      <c r="K115" s="24"/>
      <c r="L115" s="24"/>
      <c r="M115" s="24"/>
      <c r="N115" s="24"/>
      <c r="O115" s="24"/>
      <c r="P115" s="24"/>
      <c r="Q115" s="24"/>
      <c r="R115" s="24"/>
      <c r="S115" s="24"/>
      <c r="T115" s="24"/>
    </row>
    <row r="116" spans="1:20" ht="14.4">
      <c r="A116" s="210" t="s">
        <v>74329</v>
      </c>
      <c r="B116" s="25" t="s">
        <v>74330</v>
      </c>
      <c r="C116" s="25" t="s">
        <v>26246</v>
      </c>
      <c r="D116" s="25" t="s">
        <v>74331</v>
      </c>
      <c r="E116" s="37" t="s">
        <v>74332</v>
      </c>
      <c r="F116" s="25" t="s">
        <v>74333</v>
      </c>
      <c r="G116" s="25" t="s">
        <v>74334</v>
      </c>
      <c r="H116" s="6" t="s">
        <v>74335</v>
      </c>
      <c r="I116" s="7" t="s">
        <v>74336</v>
      </c>
      <c r="J116" s="24" t="s">
        <v>74035</v>
      </c>
      <c r="K116" s="24"/>
      <c r="L116" s="24"/>
      <c r="M116" s="24"/>
      <c r="N116" s="24"/>
      <c r="O116" s="24"/>
      <c r="P116" s="24"/>
      <c r="Q116" s="24"/>
      <c r="R116" s="24"/>
      <c r="S116" s="24"/>
      <c r="T116" s="24"/>
    </row>
    <row r="117" spans="1:20" ht="14.4">
      <c r="A117" s="211" t="s">
        <v>74337</v>
      </c>
      <c r="B117" s="25"/>
      <c r="C117" s="25" t="s">
        <v>74338</v>
      </c>
      <c r="D117" s="25"/>
      <c r="E117" s="37"/>
      <c r="F117" s="25"/>
      <c r="G117" s="25"/>
      <c r="H117" s="6"/>
      <c r="I117" s="7"/>
      <c r="J117" s="24"/>
      <c r="K117" s="24"/>
      <c r="L117" s="24"/>
      <c r="M117" s="24"/>
      <c r="N117" s="24"/>
      <c r="O117" s="24"/>
      <c r="P117" s="24"/>
      <c r="Q117" s="24"/>
      <c r="R117" s="24"/>
      <c r="S117" s="24"/>
      <c r="T117" s="24"/>
    </row>
    <row r="118" spans="1:20" ht="14.4">
      <c r="A118" s="211" t="s">
        <v>74339</v>
      </c>
      <c r="B118" s="25"/>
      <c r="C118" s="25" t="s">
        <v>74340</v>
      </c>
      <c r="D118" s="25"/>
      <c r="E118" s="37"/>
      <c r="F118" s="25"/>
      <c r="G118" s="25"/>
      <c r="H118" s="6"/>
      <c r="I118" s="7"/>
      <c r="J118" s="24"/>
      <c r="K118" s="24"/>
      <c r="L118" s="24"/>
      <c r="M118" s="24"/>
      <c r="N118" s="24"/>
      <c r="O118" s="24"/>
      <c r="P118" s="24"/>
      <c r="Q118" s="24"/>
      <c r="R118" s="24"/>
      <c r="S118" s="24"/>
      <c r="T118" s="24"/>
    </row>
    <row r="119" spans="1:20" ht="14.4">
      <c r="A119" s="211" t="s">
        <v>74341</v>
      </c>
      <c r="B119" s="25"/>
      <c r="C119" s="25" t="s">
        <v>74342</v>
      </c>
      <c r="D119" s="25"/>
      <c r="E119" s="37"/>
      <c r="F119" s="25"/>
      <c r="G119" s="25"/>
      <c r="H119" s="6"/>
      <c r="I119" s="7"/>
      <c r="J119" s="24"/>
      <c r="K119" s="24"/>
      <c r="L119" s="24"/>
      <c r="M119" s="24"/>
      <c r="N119" s="24"/>
      <c r="O119" s="24"/>
      <c r="P119" s="24"/>
      <c r="Q119" s="24"/>
      <c r="R119" s="24"/>
      <c r="S119" s="24"/>
      <c r="T119" s="24"/>
    </row>
    <row r="120" spans="1:20" ht="14.4">
      <c r="A120" s="210" t="s">
        <v>74343</v>
      </c>
      <c r="B120" s="25" t="s">
        <v>74344</v>
      </c>
      <c r="C120" s="25" t="s">
        <v>31604</v>
      </c>
      <c r="D120" s="25" t="s">
        <v>74344</v>
      </c>
      <c r="E120" s="37" t="s">
        <v>74344</v>
      </c>
      <c r="F120" s="25" t="s">
        <v>74344</v>
      </c>
      <c r="G120" s="25" t="s">
        <v>74344</v>
      </c>
      <c r="H120" s="6" t="s">
        <v>74344</v>
      </c>
      <c r="I120" s="7" t="s">
        <v>74344</v>
      </c>
      <c r="J120" s="24" t="s">
        <v>74035</v>
      </c>
      <c r="K120" s="24"/>
      <c r="L120" s="24" t="str">
        <f>IF(ISERROR(SEARCH("_M",A120)),"","x")</f>
        <v/>
      </c>
      <c r="M120" s="24"/>
      <c r="N120" s="24"/>
      <c r="O120" s="24"/>
      <c r="P120" s="24"/>
      <c r="Q120" s="24"/>
      <c r="R120" s="24"/>
      <c r="S120" s="24"/>
      <c r="T120" s="24"/>
    </row>
    <row r="121" spans="1:20" ht="14.4">
      <c r="A121" s="211" t="s">
        <v>74345</v>
      </c>
      <c r="B121" s="25"/>
      <c r="C121" s="25" t="s">
        <v>74346</v>
      </c>
      <c r="D121" s="25"/>
      <c r="E121" s="37"/>
      <c r="F121" s="25"/>
      <c r="G121" s="25"/>
      <c r="H121" s="6"/>
      <c r="I121" s="7"/>
      <c r="J121" s="24"/>
      <c r="K121" s="24"/>
      <c r="L121" s="24"/>
      <c r="M121" s="24"/>
      <c r="N121" s="24"/>
      <c r="O121" s="24"/>
      <c r="P121" s="24"/>
      <c r="Q121" s="24"/>
      <c r="R121" s="24"/>
      <c r="S121" s="24"/>
      <c r="T121" s="24"/>
    </row>
    <row r="122" spans="1:20" ht="14.4">
      <c r="A122" s="211" t="s">
        <v>74347</v>
      </c>
      <c r="B122" s="25"/>
      <c r="C122" s="25" t="s">
        <v>74348</v>
      </c>
      <c r="D122" s="25"/>
      <c r="E122" s="37"/>
      <c r="F122" s="25"/>
      <c r="G122" s="25"/>
      <c r="H122" s="6"/>
      <c r="I122" s="7"/>
      <c r="J122" s="24"/>
      <c r="K122" s="24"/>
      <c r="L122" s="24"/>
      <c r="M122" s="24"/>
      <c r="N122" s="24"/>
      <c r="O122" s="24"/>
      <c r="P122" s="24"/>
      <c r="Q122" s="24"/>
      <c r="R122" s="24"/>
      <c r="S122" s="24"/>
      <c r="T122" s="24"/>
    </row>
    <row r="123" spans="1:20" ht="14.4">
      <c r="A123" s="211" t="s">
        <v>74349</v>
      </c>
      <c r="B123" s="25"/>
      <c r="C123" s="25" t="s">
        <v>74350</v>
      </c>
      <c r="D123" s="25"/>
      <c r="E123" s="37"/>
      <c r="F123" s="25"/>
      <c r="G123" s="25"/>
      <c r="H123" s="6"/>
      <c r="I123" s="7"/>
      <c r="J123" s="24"/>
      <c r="K123" s="24"/>
      <c r="L123" s="24"/>
      <c r="M123" s="24"/>
      <c r="N123" s="24"/>
      <c r="O123" s="24"/>
      <c r="P123" s="24"/>
      <c r="Q123" s="24"/>
      <c r="R123" s="24"/>
      <c r="S123" s="24"/>
      <c r="T123" s="24"/>
    </row>
    <row r="124" spans="1:20" ht="14.4">
      <c r="A124" s="211" t="s">
        <v>74351</v>
      </c>
      <c r="B124" s="25"/>
      <c r="C124" s="25" t="s">
        <v>74352</v>
      </c>
      <c r="D124" s="25"/>
      <c r="E124" s="37"/>
      <c r="F124" s="25"/>
      <c r="G124" s="25"/>
      <c r="H124" s="6"/>
      <c r="I124" s="7"/>
      <c r="J124" s="24"/>
      <c r="K124" s="24"/>
      <c r="L124" s="24"/>
      <c r="M124" s="24"/>
      <c r="N124" s="24"/>
      <c r="O124" s="24"/>
      <c r="P124" s="24"/>
      <c r="Q124" s="24"/>
      <c r="R124" s="24"/>
      <c r="S124" s="24"/>
      <c r="T124" s="24"/>
    </row>
    <row r="125" spans="1:20" ht="14.4">
      <c r="A125" s="211" t="s">
        <v>74353</v>
      </c>
      <c r="B125" s="25"/>
      <c r="C125" s="25" t="s">
        <v>74354</v>
      </c>
      <c r="D125" s="25"/>
      <c r="E125" s="37"/>
      <c r="F125" s="25"/>
      <c r="G125" s="25"/>
      <c r="H125" s="6"/>
      <c r="I125" s="7"/>
      <c r="J125" s="24"/>
      <c r="K125" s="24"/>
      <c r="L125" s="24"/>
      <c r="M125" s="24"/>
      <c r="N125" s="24"/>
      <c r="O125" s="24"/>
      <c r="P125" s="24"/>
      <c r="Q125" s="24"/>
      <c r="R125" s="24"/>
      <c r="S125" s="24"/>
      <c r="T125" s="24"/>
    </row>
    <row r="126" spans="1:20" ht="14.4">
      <c r="A126" s="210" t="s">
        <v>74355</v>
      </c>
      <c r="B126" s="25" t="s">
        <v>74356</v>
      </c>
      <c r="C126" s="25" t="s">
        <v>31604</v>
      </c>
      <c r="D126" s="25" t="s">
        <v>74357</v>
      </c>
      <c r="E126" s="37" t="s">
        <v>74358</v>
      </c>
      <c r="F126" s="25" t="s">
        <v>74359</v>
      </c>
      <c r="G126" s="25" t="s">
        <v>74360</v>
      </c>
      <c r="H126" s="6" t="s">
        <v>74361</v>
      </c>
      <c r="I126" s="7" t="s">
        <v>74362</v>
      </c>
      <c r="J126" s="24" t="s">
        <v>74035</v>
      </c>
      <c r="K126" s="24"/>
      <c r="L126" s="24" t="str">
        <f>IF(ISERROR(SEARCH("_M",A126)),"","x")</f>
        <v>x</v>
      </c>
      <c r="M126" s="24"/>
      <c r="N126" s="24"/>
      <c r="O126" s="24"/>
      <c r="P126" s="24"/>
      <c r="Q126" s="24"/>
      <c r="R126" s="24"/>
      <c r="S126" s="24"/>
      <c r="T126" s="24"/>
    </row>
    <row r="127" spans="1:20" ht="14.4">
      <c r="A127" s="211" t="s">
        <v>74363</v>
      </c>
      <c r="B127" s="25"/>
      <c r="C127" s="25" t="s">
        <v>74364</v>
      </c>
      <c r="D127" s="25"/>
      <c r="E127" s="37"/>
      <c r="F127" s="25"/>
      <c r="G127" s="25"/>
      <c r="H127" s="6"/>
      <c r="I127" s="7"/>
      <c r="J127" s="24"/>
      <c r="K127" s="24"/>
      <c r="L127" s="24"/>
      <c r="M127" s="24"/>
      <c r="N127" s="24"/>
      <c r="O127" s="24"/>
      <c r="P127" s="24"/>
      <c r="Q127" s="24"/>
      <c r="R127" s="24"/>
      <c r="S127" s="24"/>
      <c r="T127" s="24"/>
    </row>
    <row r="128" spans="1:20" ht="14.4">
      <c r="A128" s="211" t="s">
        <v>74365</v>
      </c>
      <c r="B128" s="25"/>
      <c r="C128" s="25" t="s">
        <v>74366</v>
      </c>
      <c r="D128" s="25"/>
      <c r="E128" s="37"/>
      <c r="F128" s="25"/>
      <c r="G128" s="25"/>
      <c r="H128" s="6"/>
      <c r="I128" s="7"/>
      <c r="J128" s="24"/>
      <c r="K128" s="24"/>
      <c r="L128" s="24"/>
      <c r="M128" s="24"/>
      <c r="N128" s="24"/>
      <c r="O128" s="24"/>
      <c r="P128" s="24"/>
      <c r="Q128" s="24"/>
      <c r="R128" s="24"/>
      <c r="S128" s="24"/>
      <c r="T128" s="24"/>
    </row>
    <row r="129" spans="1:20" ht="14.4">
      <c r="A129" s="211" t="s">
        <v>74367</v>
      </c>
      <c r="B129" s="25"/>
      <c r="C129" s="25" t="s">
        <v>74368</v>
      </c>
      <c r="D129" s="25"/>
      <c r="E129" s="37"/>
      <c r="F129" s="25"/>
      <c r="G129" s="25"/>
      <c r="H129" s="6"/>
      <c r="I129" s="7"/>
      <c r="J129" s="24"/>
      <c r="K129" s="24"/>
      <c r="L129" s="24"/>
      <c r="M129" s="24"/>
      <c r="N129" s="24"/>
      <c r="O129" s="24"/>
      <c r="P129" s="24"/>
      <c r="Q129" s="24"/>
      <c r="R129" s="24"/>
      <c r="S129" s="24"/>
      <c r="T129" s="24"/>
    </row>
    <row r="130" spans="1:20" ht="14.4">
      <c r="A130" s="211" t="s">
        <v>74369</v>
      </c>
      <c r="B130" s="25"/>
      <c r="C130" s="6" t="s">
        <v>74370</v>
      </c>
      <c r="D130" s="25"/>
      <c r="E130" s="37"/>
      <c r="F130" s="25"/>
      <c r="G130" s="25"/>
      <c r="H130" s="6"/>
      <c r="I130" s="7"/>
      <c r="J130" s="24"/>
      <c r="K130" s="24"/>
      <c r="L130" s="24"/>
      <c r="M130" s="24"/>
      <c r="N130" s="24"/>
      <c r="O130" s="24"/>
      <c r="P130" s="24"/>
      <c r="Q130" s="24"/>
      <c r="R130" s="24"/>
      <c r="S130" s="24"/>
      <c r="T130" s="24"/>
    </row>
    <row r="131" spans="1:20" ht="14.4">
      <c r="A131" s="211" t="s">
        <v>74371</v>
      </c>
      <c r="B131" s="25"/>
      <c r="C131" s="25" t="s">
        <v>74372</v>
      </c>
      <c r="D131" s="25"/>
      <c r="E131" s="37"/>
      <c r="F131" s="25"/>
      <c r="G131" s="25"/>
      <c r="H131" s="6"/>
      <c r="I131" s="7"/>
      <c r="J131" s="24"/>
      <c r="K131" s="24"/>
      <c r="L131" s="24"/>
      <c r="M131" s="24"/>
      <c r="N131" s="24"/>
      <c r="O131" s="24"/>
      <c r="P131" s="24"/>
      <c r="Q131" s="24"/>
      <c r="R131" s="24"/>
      <c r="S131" s="24"/>
      <c r="T131" s="24"/>
    </row>
    <row r="132" spans="1:20" ht="14.4">
      <c r="A132" s="210" t="s">
        <v>74373</v>
      </c>
      <c r="B132" s="25" t="s">
        <v>74374</v>
      </c>
      <c r="C132" s="25" t="s">
        <v>26246</v>
      </c>
      <c r="D132" s="25" t="s">
        <v>74374</v>
      </c>
      <c r="E132" s="37" t="s">
        <v>74374</v>
      </c>
      <c r="F132" s="25" t="s">
        <v>74374</v>
      </c>
      <c r="G132" s="25" t="s">
        <v>74374</v>
      </c>
      <c r="H132" s="6" t="s">
        <v>74374</v>
      </c>
      <c r="I132" s="7" t="s">
        <v>74374</v>
      </c>
      <c r="J132" s="24" t="s">
        <v>74035</v>
      </c>
      <c r="K132" s="24"/>
      <c r="L132" s="24"/>
      <c r="M132" s="24"/>
      <c r="N132" s="24"/>
      <c r="O132" s="24"/>
      <c r="P132" s="24"/>
      <c r="Q132" s="24"/>
      <c r="R132" s="24"/>
      <c r="S132" s="24"/>
      <c r="T132" s="24"/>
    </row>
    <row r="133" spans="1:20" ht="14.4">
      <c r="A133" s="211" t="s">
        <v>74375</v>
      </c>
      <c r="B133" s="25"/>
      <c r="C133" s="25" t="s">
        <v>74376</v>
      </c>
      <c r="D133" s="25"/>
      <c r="E133" s="37"/>
      <c r="F133" s="25"/>
      <c r="G133" s="25"/>
      <c r="H133" s="6"/>
      <c r="I133" s="7"/>
      <c r="J133" s="24"/>
      <c r="K133" s="24"/>
      <c r="L133" s="24"/>
      <c r="M133" s="24"/>
      <c r="N133" s="24"/>
      <c r="O133" s="24"/>
      <c r="P133" s="24"/>
      <c r="Q133" s="24"/>
      <c r="R133" s="24"/>
      <c r="S133" s="24"/>
      <c r="T133" s="24"/>
    </row>
    <row r="134" spans="1:20" ht="14.4">
      <c r="A134" s="211" t="s">
        <v>74377</v>
      </c>
      <c r="B134" s="25"/>
      <c r="C134" s="25" t="s">
        <v>74378</v>
      </c>
      <c r="D134" s="25"/>
      <c r="E134" s="37"/>
      <c r="F134" s="25"/>
      <c r="G134" s="25"/>
      <c r="H134" s="6"/>
      <c r="I134" s="7"/>
      <c r="J134" s="24"/>
      <c r="K134" s="24"/>
      <c r="L134" s="24"/>
      <c r="M134" s="24"/>
      <c r="N134" s="24"/>
      <c r="O134" s="24"/>
      <c r="P134" s="24"/>
      <c r="Q134" s="24"/>
      <c r="R134" s="24"/>
      <c r="S134" s="24"/>
      <c r="T134" s="24"/>
    </row>
    <row r="135" spans="1:20" ht="14.4">
      <c r="A135" s="211" t="s">
        <v>74379</v>
      </c>
      <c r="B135" s="25"/>
      <c r="C135" s="25" t="s">
        <v>74380</v>
      </c>
      <c r="D135" s="25"/>
      <c r="E135" s="37"/>
      <c r="F135" s="25"/>
      <c r="G135" s="25"/>
      <c r="H135" s="6"/>
      <c r="I135" s="7"/>
      <c r="J135" s="24"/>
      <c r="K135" s="24"/>
      <c r="L135" s="24"/>
      <c r="M135" s="24"/>
      <c r="N135" s="24"/>
      <c r="O135" s="24"/>
      <c r="P135" s="24"/>
      <c r="Q135" s="24"/>
      <c r="R135" s="24"/>
      <c r="S135" s="24"/>
      <c r="T135" s="24"/>
    </row>
    <row r="136" spans="1:20" ht="14.4">
      <c r="A136" s="210" t="s">
        <v>74381</v>
      </c>
      <c r="B136" s="25" t="s">
        <v>74382</v>
      </c>
      <c r="C136" s="25" t="s">
        <v>26246</v>
      </c>
      <c r="D136" s="25" t="s">
        <v>74383</v>
      </c>
      <c r="E136" s="37" t="s">
        <v>74384</v>
      </c>
      <c r="F136" s="25" t="s">
        <v>74385</v>
      </c>
      <c r="G136" s="25" t="s">
        <v>74386</v>
      </c>
      <c r="H136" s="6" t="s">
        <v>74387</v>
      </c>
      <c r="I136" s="7" t="s">
        <v>74388</v>
      </c>
      <c r="J136" s="24" t="s">
        <v>74035</v>
      </c>
      <c r="K136" s="24"/>
      <c r="L136" s="24"/>
      <c r="M136" s="24"/>
      <c r="N136" s="24"/>
      <c r="O136" s="24"/>
      <c r="P136" s="24"/>
      <c r="Q136" s="24"/>
      <c r="R136" s="24"/>
      <c r="S136" s="24"/>
      <c r="T136" s="24"/>
    </row>
    <row r="137" spans="1:20" ht="14.4">
      <c r="A137" s="211" t="s">
        <v>74389</v>
      </c>
      <c r="B137" s="25"/>
      <c r="C137" s="25" t="s">
        <v>74390</v>
      </c>
      <c r="D137" s="25"/>
      <c r="E137" s="37"/>
      <c r="F137" s="25"/>
      <c r="G137" s="25"/>
      <c r="H137" s="6"/>
      <c r="I137" s="7"/>
      <c r="J137" s="24"/>
      <c r="K137" s="24"/>
      <c r="L137" s="24"/>
      <c r="M137" s="24"/>
      <c r="N137" s="24"/>
      <c r="O137" s="24"/>
      <c r="P137" s="24"/>
      <c r="Q137" s="24"/>
      <c r="R137" s="24"/>
      <c r="S137" s="24"/>
      <c r="T137" s="24"/>
    </row>
    <row r="138" spans="1:20" ht="14.4">
      <c r="A138" s="211" t="s">
        <v>74391</v>
      </c>
      <c r="B138" s="25"/>
      <c r="C138" s="25" t="s">
        <v>74392</v>
      </c>
      <c r="D138" s="25"/>
      <c r="E138" s="37"/>
      <c r="F138" s="25"/>
      <c r="G138" s="25"/>
      <c r="H138" s="6"/>
      <c r="I138" s="7"/>
      <c r="J138" s="24"/>
      <c r="K138" s="24"/>
      <c r="L138" s="24"/>
      <c r="M138" s="24"/>
      <c r="N138" s="24"/>
      <c r="O138" s="24"/>
      <c r="P138" s="24"/>
      <c r="Q138" s="24"/>
      <c r="R138" s="24"/>
      <c r="S138" s="24"/>
      <c r="T138" s="24"/>
    </row>
    <row r="139" spans="1:20" ht="14.4">
      <c r="A139" s="211" t="s">
        <v>74393</v>
      </c>
      <c r="B139" s="25"/>
      <c r="C139" s="25" t="s">
        <v>74394</v>
      </c>
      <c r="D139" s="25"/>
      <c r="E139" s="37"/>
      <c r="F139" s="25"/>
      <c r="G139" s="25"/>
      <c r="H139" s="6"/>
      <c r="I139" s="7"/>
      <c r="J139" s="24"/>
      <c r="K139" s="24"/>
      <c r="L139" s="24"/>
      <c r="M139" s="24"/>
      <c r="N139" s="24"/>
      <c r="O139" s="24"/>
      <c r="P139" s="24"/>
      <c r="Q139" s="24"/>
      <c r="R139" s="24"/>
      <c r="S139" s="24"/>
      <c r="T139" s="24"/>
    </row>
    <row r="140" spans="1:20" ht="14.4">
      <c r="A140" s="210" t="s">
        <v>74395</v>
      </c>
      <c r="B140" s="25" t="s">
        <v>74396</v>
      </c>
      <c r="C140" s="25" t="s">
        <v>26246</v>
      </c>
      <c r="D140" s="25" t="s">
        <v>74396</v>
      </c>
      <c r="E140" s="37" t="s">
        <v>74396</v>
      </c>
      <c r="F140" s="25" t="s">
        <v>74396</v>
      </c>
      <c r="G140" s="25" t="s">
        <v>74396</v>
      </c>
      <c r="H140" s="6" t="s">
        <v>74396</v>
      </c>
      <c r="I140" s="7" t="s">
        <v>74396</v>
      </c>
      <c r="J140" s="24" t="s">
        <v>74035</v>
      </c>
      <c r="K140" s="24"/>
      <c r="L140" s="24" t="str">
        <f>IF(ISERROR(SEARCH("_M",A140)),"","x")</f>
        <v/>
      </c>
      <c r="M140" s="24"/>
      <c r="N140" s="24"/>
      <c r="O140" s="24"/>
      <c r="P140" s="24"/>
      <c r="Q140" s="24"/>
      <c r="R140" s="24"/>
      <c r="S140" s="24"/>
      <c r="T140" s="24"/>
    </row>
    <row r="141" spans="1:20" ht="14.4">
      <c r="A141" s="211" t="s">
        <v>74397</v>
      </c>
      <c r="B141" s="25"/>
      <c r="C141" s="25" t="s">
        <v>74398</v>
      </c>
      <c r="D141" s="25"/>
      <c r="E141" s="37"/>
      <c r="F141" s="25"/>
      <c r="G141" s="25"/>
      <c r="H141" s="6"/>
      <c r="I141" s="7"/>
      <c r="J141" s="24"/>
      <c r="K141" s="24"/>
      <c r="L141" s="24"/>
      <c r="M141" s="24"/>
      <c r="N141" s="24"/>
      <c r="O141" s="24"/>
      <c r="P141" s="24"/>
      <c r="Q141" s="24"/>
      <c r="R141" s="24"/>
      <c r="S141" s="24"/>
      <c r="T141" s="24"/>
    </row>
    <row r="142" spans="1:20" ht="14.4">
      <c r="A142" s="211" t="s">
        <v>74399</v>
      </c>
      <c r="B142" s="25"/>
      <c r="C142" s="25" t="s">
        <v>74400</v>
      </c>
      <c r="D142" s="25"/>
      <c r="E142" s="37"/>
      <c r="F142" s="25"/>
      <c r="G142" s="25"/>
      <c r="H142" s="6"/>
      <c r="I142" s="7"/>
      <c r="J142" s="24"/>
      <c r="K142" s="24"/>
      <c r="L142" s="24"/>
      <c r="M142" s="24"/>
      <c r="N142" s="24"/>
      <c r="O142" s="24"/>
      <c r="P142" s="24"/>
      <c r="Q142" s="24"/>
      <c r="R142" s="24"/>
      <c r="S142" s="24"/>
      <c r="T142" s="24"/>
    </row>
    <row r="143" spans="1:20" ht="14.4">
      <c r="A143" s="211" t="s">
        <v>74401</v>
      </c>
      <c r="B143" s="25"/>
      <c r="C143" s="25" t="s">
        <v>74402</v>
      </c>
      <c r="D143" s="25"/>
      <c r="E143" s="37"/>
      <c r="F143" s="25"/>
      <c r="G143" s="25"/>
      <c r="H143" s="6"/>
      <c r="I143" s="7"/>
      <c r="J143" s="24"/>
      <c r="K143" s="24"/>
      <c r="L143" s="24"/>
      <c r="M143" s="24"/>
      <c r="N143" s="24"/>
      <c r="O143" s="24"/>
      <c r="P143" s="24"/>
      <c r="Q143" s="24"/>
      <c r="R143" s="24"/>
      <c r="S143" s="24"/>
      <c r="T143" s="24"/>
    </row>
    <row r="144" spans="1:20" ht="14.4">
      <c r="A144" s="210" t="s">
        <v>74403</v>
      </c>
      <c r="B144" s="25" t="s">
        <v>74404</v>
      </c>
      <c r="C144" s="25" t="s">
        <v>26246</v>
      </c>
      <c r="D144" s="25" t="s">
        <v>74405</v>
      </c>
      <c r="E144" s="37" t="s">
        <v>74406</v>
      </c>
      <c r="F144" s="25" t="s">
        <v>74407</v>
      </c>
      <c r="G144" s="25" t="s">
        <v>74408</v>
      </c>
      <c r="H144" s="6" t="s">
        <v>74409</v>
      </c>
      <c r="I144" s="7" t="s">
        <v>74410</v>
      </c>
      <c r="J144" s="24" t="s">
        <v>74035</v>
      </c>
      <c r="K144" s="24"/>
      <c r="L144" s="24" t="str">
        <f>IF(ISERROR(SEARCH("_M",A144)),"","x")</f>
        <v>x</v>
      </c>
      <c r="M144" s="24"/>
      <c r="N144" s="24"/>
      <c r="O144" s="24"/>
      <c r="P144" s="24"/>
      <c r="Q144" s="24"/>
      <c r="R144" s="24"/>
      <c r="S144" s="24"/>
      <c r="T144" s="24"/>
    </row>
    <row r="145" spans="1:20" ht="14.4">
      <c r="A145" s="211" t="s">
        <v>74411</v>
      </c>
      <c r="B145" s="25"/>
      <c r="C145" s="25" t="s">
        <v>74412</v>
      </c>
      <c r="D145" s="25"/>
      <c r="E145" s="37"/>
      <c r="F145" s="25"/>
      <c r="G145" s="25"/>
      <c r="H145" s="6"/>
      <c r="I145" s="7"/>
      <c r="J145" s="24"/>
      <c r="K145" s="24"/>
      <c r="L145" s="24"/>
      <c r="M145" s="24"/>
      <c r="N145" s="24"/>
      <c r="O145" s="24"/>
      <c r="P145" s="24"/>
      <c r="Q145" s="24"/>
      <c r="R145" s="24"/>
      <c r="S145" s="24"/>
      <c r="T145" s="24"/>
    </row>
    <row r="146" spans="1:20" ht="14.4">
      <c r="A146" s="211" t="s">
        <v>74413</v>
      </c>
      <c r="B146" s="25"/>
      <c r="C146" s="25" t="s">
        <v>74414</v>
      </c>
      <c r="D146" s="25"/>
      <c r="E146" s="37"/>
      <c r="F146" s="25"/>
      <c r="G146" s="25"/>
      <c r="H146" s="6"/>
      <c r="I146" s="7"/>
      <c r="J146" s="24"/>
      <c r="K146" s="24"/>
      <c r="L146" s="24"/>
      <c r="M146" s="24"/>
      <c r="N146" s="24"/>
      <c r="O146" s="24"/>
      <c r="P146" s="24"/>
      <c r="Q146" s="24"/>
      <c r="R146" s="24"/>
      <c r="S146" s="24"/>
      <c r="T146" s="24"/>
    </row>
    <row r="147" spans="1:20" ht="14.4">
      <c r="A147" s="211" t="s">
        <v>74415</v>
      </c>
      <c r="B147" s="25"/>
      <c r="C147" s="25" t="s">
        <v>74416</v>
      </c>
      <c r="D147" s="25"/>
      <c r="E147" s="37"/>
      <c r="F147" s="25"/>
      <c r="G147" s="25"/>
      <c r="H147" s="6"/>
      <c r="I147" s="7"/>
      <c r="J147" s="24"/>
      <c r="K147" s="24"/>
      <c r="L147" s="24"/>
      <c r="M147" s="24"/>
      <c r="N147" s="24"/>
      <c r="O147" s="24"/>
      <c r="P147" s="24"/>
      <c r="Q147" s="24"/>
      <c r="R147" s="24"/>
      <c r="S147" s="24"/>
      <c r="T147" s="24"/>
    </row>
    <row r="148" spans="1:20" ht="14.4">
      <c r="A148" s="210" t="s">
        <v>74417</v>
      </c>
      <c r="B148" s="25" t="s">
        <v>74418</v>
      </c>
      <c r="C148" s="25" t="s">
        <v>26246</v>
      </c>
      <c r="D148" s="25" t="s">
        <v>74419</v>
      </c>
      <c r="E148" s="37" t="s">
        <v>74420</v>
      </c>
      <c r="F148" s="25" t="s">
        <v>74421</v>
      </c>
      <c r="G148" s="25" t="s">
        <v>74422</v>
      </c>
      <c r="H148" s="6" t="s">
        <v>74423</v>
      </c>
      <c r="I148" s="7" t="s">
        <v>74424</v>
      </c>
      <c r="J148" s="24" t="s">
        <v>74035</v>
      </c>
      <c r="K148" s="24"/>
      <c r="L148" s="24"/>
      <c r="M148" s="24"/>
      <c r="N148" s="24"/>
      <c r="O148" s="24"/>
      <c r="P148" s="24"/>
      <c r="Q148" s="24"/>
      <c r="R148" s="24"/>
      <c r="S148" s="24"/>
      <c r="T148" s="24"/>
    </row>
    <row r="149" spans="1:20" ht="14.4">
      <c r="A149" s="211" t="s">
        <v>74425</v>
      </c>
      <c r="B149" s="25"/>
      <c r="C149" s="25" t="s">
        <v>74426</v>
      </c>
      <c r="D149" s="25"/>
      <c r="E149" s="37"/>
      <c r="F149" s="25"/>
      <c r="G149" s="25"/>
      <c r="H149" s="6"/>
      <c r="I149" s="7"/>
      <c r="J149" s="24"/>
      <c r="K149" s="24"/>
      <c r="L149" s="24"/>
      <c r="M149" s="24"/>
      <c r="N149" s="24"/>
      <c r="O149" s="24"/>
      <c r="P149" s="24"/>
      <c r="Q149" s="24"/>
      <c r="R149" s="24"/>
      <c r="S149" s="24"/>
      <c r="T149" s="24"/>
    </row>
    <row r="150" spans="1:20" ht="14.4">
      <c r="A150" s="211" t="s">
        <v>74427</v>
      </c>
      <c r="B150" s="25"/>
      <c r="C150" s="25" t="s">
        <v>74428</v>
      </c>
      <c r="D150" s="25"/>
      <c r="E150" s="37"/>
      <c r="F150" s="25"/>
      <c r="G150" s="25"/>
      <c r="H150" s="6"/>
      <c r="I150" s="7"/>
      <c r="J150" s="24"/>
      <c r="K150" s="24"/>
      <c r="L150" s="24"/>
      <c r="M150" s="24"/>
      <c r="N150" s="24"/>
      <c r="O150" s="24"/>
      <c r="P150" s="24"/>
      <c r="Q150" s="24"/>
      <c r="R150" s="24"/>
      <c r="S150" s="24"/>
      <c r="T150" s="24"/>
    </row>
    <row r="151" spans="1:20" ht="14.4">
      <c r="A151" s="211" t="s">
        <v>74429</v>
      </c>
      <c r="B151" s="25"/>
      <c r="C151" s="25" t="s">
        <v>74430</v>
      </c>
      <c r="D151" s="25"/>
      <c r="E151" s="37"/>
      <c r="F151" s="25"/>
      <c r="G151" s="25"/>
      <c r="H151" s="6"/>
      <c r="I151" s="7"/>
      <c r="J151" s="24"/>
      <c r="K151" s="24"/>
      <c r="L151" s="24"/>
      <c r="M151" s="24"/>
      <c r="N151" s="24"/>
      <c r="O151" s="24"/>
      <c r="P151" s="24"/>
      <c r="Q151" s="24"/>
      <c r="R151" s="24"/>
      <c r="S151" s="24"/>
      <c r="T151" s="24"/>
    </row>
    <row r="152" spans="1:20" ht="14.4">
      <c r="A152" s="210" t="s">
        <v>74431</v>
      </c>
      <c r="B152" s="25" t="s">
        <v>74432</v>
      </c>
      <c r="C152" s="25" t="s">
        <v>26246</v>
      </c>
      <c r="D152" s="25" t="s">
        <v>74433</v>
      </c>
      <c r="E152" s="37" t="s">
        <v>74434</v>
      </c>
      <c r="F152" s="25" t="s">
        <v>74435</v>
      </c>
      <c r="G152" s="25" t="s">
        <v>74436</v>
      </c>
      <c r="H152" s="6" t="s">
        <v>74437</v>
      </c>
      <c r="I152" s="7" t="s">
        <v>74438</v>
      </c>
      <c r="J152" s="24" t="s">
        <v>74035</v>
      </c>
      <c r="K152" s="24"/>
      <c r="L152" s="24"/>
      <c r="M152" s="24"/>
      <c r="N152" s="24"/>
      <c r="O152" s="24"/>
      <c r="P152" s="24"/>
      <c r="Q152" s="24"/>
      <c r="R152" s="24"/>
      <c r="S152" s="24"/>
      <c r="T152" s="24"/>
    </row>
    <row r="153" spans="1:20" ht="14.4">
      <c r="A153" s="211" t="s">
        <v>74439</v>
      </c>
      <c r="B153" s="25"/>
      <c r="C153" s="25" t="s">
        <v>74440</v>
      </c>
      <c r="D153" s="25"/>
      <c r="E153" s="37"/>
      <c r="F153" s="25"/>
      <c r="G153" s="25"/>
      <c r="H153" s="6"/>
      <c r="I153" s="7"/>
      <c r="J153" s="24"/>
      <c r="K153" s="24"/>
      <c r="L153" s="24"/>
      <c r="M153" s="24"/>
      <c r="N153" s="24"/>
      <c r="O153" s="24"/>
      <c r="P153" s="24"/>
      <c r="Q153" s="24"/>
      <c r="R153" s="24"/>
      <c r="S153" s="24"/>
      <c r="T153" s="24"/>
    </row>
    <row r="154" spans="1:20" ht="14.4">
      <c r="A154" s="211" t="s">
        <v>74441</v>
      </c>
      <c r="B154" s="25"/>
      <c r="C154" s="25" t="s">
        <v>74442</v>
      </c>
      <c r="D154" s="25"/>
      <c r="E154" s="37"/>
      <c r="F154" s="25"/>
      <c r="G154" s="25"/>
      <c r="H154" s="6"/>
      <c r="I154" s="7"/>
      <c r="J154" s="24"/>
      <c r="K154" s="24"/>
      <c r="L154" s="24"/>
      <c r="M154" s="24"/>
      <c r="N154" s="24"/>
      <c r="O154" s="24"/>
      <c r="P154" s="24"/>
      <c r="Q154" s="24"/>
      <c r="R154" s="24"/>
      <c r="S154" s="24"/>
      <c r="T154" s="24"/>
    </row>
    <row r="155" spans="1:20" ht="14.4">
      <c r="A155" s="211" t="s">
        <v>74443</v>
      </c>
      <c r="B155" s="25"/>
      <c r="C155" s="25" t="s">
        <v>74444</v>
      </c>
      <c r="D155" s="25"/>
      <c r="E155" s="37"/>
      <c r="F155" s="25"/>
      <c r="G155" s="25"/>
      <c r="H155" s="6"/>
      <c r="I155" s="7"/>
      <c r="J155" s="24"/>
      <c r="K155" s="24"/>
      <c r="L155" s="24"/>
      <c r="M155" s="24"/>
      <c r="N155" s="24"/>
      <c r="O155" s="24"/>
      <c r="P155" s="24"/>
      <c r="Q155" s="24"/>
      <c r="R155" s="24"/>
      <c r="S155" s="24"/>
      <c r="T155" s="24"/>
    </row>
    <row r="156" spans="1:20" ht="14.4">
      <c r="A156" s="210" t="s">
        <v>74445</v>
      </c>
      <c r="B156" s="25" t="s">
        <v>74446</v>
      </c>
      <c r="C156" s="25" t="s">
        <v>26246</v>
      </c>
      <c r="D156" s="25" t="s">
        <v>74446</v>
      </c>
      <c r="E156" s="37" t="s">
        <v>74446</v>
      </c>
      <c r="F156" s="25" t="s">
        <v>74446</v>
      </c>
      <c r="G156" s="25" t="s">
        <v>74446</v>
      </c>
      <c r="H156" s="6" t="s">
        <v>74446</v>
      </c>
      <c r="I156" s="7" t="s">
        <v>74446</v>
      </c>
      <c r="J156" s="24" t="s">
        <v>74035</v>
      </c>
      <c r="K156" s="24"/>
      <c r="L156" s="24" t="str">
        <f>IF(ISERROR(SEARCH("_M",A156)),"","x")</f>
        <v/>
      </c>
      <c r="M156" s="24"/>
      <c r="N156" s="24"/>
      <c r="O156" s="24"/>
      <c r="P156" s="24"/>
      <c r="Q156" s="24"/>
      <c r="R156" s="24"/>
      <c r="S156" s="24"/>
      <c r="T156" s="24"/>
    </row>
    <row r="157" spans="1:20" ht="14.4">
      <c r="A157" s="211" t="s">
        <v>74447</v>
      </c>
      <c r="B157" s="25"/>
      <c r="C157" s="25" t="s">
        <v>74448</v>
      </c>
      <c r="D157" s="25"/>
      <c r="E157" s="37"/>
      <c r="F157" s="25"/>
      <c r="G157" s="25"/>
      <c r="H157" s="6"/>
      <c r="I157" s="7"/>
      <c r="J157" s="24"/>
      <c r="K157" s="24"/>
      <c r="L157" s="24"/>
      <c r="M157" s="24"/>
      <c r="N157" s="24"/>
      <c r="O157" s="24"/>
      <c r="P157" s="24"/>
      <c r="Q157" s="24"/>
      <c r="R157" s="24"/>
      <c r="S157" s="24"/>
      <c r="T157" s="24"/>
    </row>
    <row r="158" spans="1:20" ht="14.4">
      <c r="A158" s="211" t="s">
        <v>74449</v>
      </c>
      <c r="B158" s="25"/>
      <c r="C158" s="25" t="s">
        <v>74450</v>
      </c>
      <c r="D158" s="25"/>
      <c r="E158" s="37"/>
      <c r="F158" s="25"/>
      <c r="G158" s="25"/>
      <c r="H158" s="6"/>
      <c r="I158" s="7"/>
      <c r="J158" s="24"/>
      <c r="K158" s="24"/>
      <c r="L158" s="24"/>
      <c r="M158" s="24"/>
      <c r="N158" s="24"/>
      <c r="O158" s="24"/>
      <c r="P158" s="24"/>
      <c r="Q158" s="24"/>
      <c r="R158" s="24"/>
      <c r="S158" s="24"/>
      <c r="T158" s="24"/>
    </row>
    <row r="159" spans="1:20" ht="14.4">
      <c r="A159" s="211" t="s">
        <v>74451</v>
      </c>
      <c r="B159" s="25"/>
      <c r="C159" s="25" t="s">
        <v>74452</v>
      </c>
      <c r="D159" s="25"/>
      <c r="E159" s="37"/>
      <c r="F159" s="25"/>
      <c r="G159" s="25"/>
      <c r="H159" s="6"/>
      <c r="I159" s="7"/>
      <c r="J159" s="24"/>
      <c r="K159" s="24"/>
      <c r="L159" s="24"/>
      <c r="M159" s="24"/>
      <c r="N159" s="24"/>
      <c r="O159" s="24"/>
      <c r="P159" s="24"/>
      <c r="Q159" s="24"/>
      <c r="R159" s="24"/>
      <c r="S159" s="24"/>
      <c r="T159" s="24"/>
    </row>
    <row r="160" spans="1:20" ht="14.4">
      <c r="A160" s="210" t="s">
        <v>74453</v>
      </c>
      <c r="B160" s="25" t="s">
        <v>74454</v>
      </c>
      <c r="C160" s="25" t="s">
        <v>26246</v>
      </c>
      <c r="D160" s="25" t="s">
        <v>74455</v>
      </c>
      <c r="E160" s="37" t="s">
        <v>74456</v>
      </c>
      <c r="F160" s="25" t="s">
        <v>74457</v>
      </c>
      <c r="G160" s="25" t="s">
        <v>74458</v>
      </c>
      <c r="H160" s="6" t="s">
        <v>74459</v>
      </c>
      <c r="I160" s="7" t="s">
        <v>74460</v>
      </c>
      <c r="J160" s="24" t="s">
        <v>74035</v>
      </c>
      <c r="K160" s="24"/>
      <c r="L160" s="24" t="str">
        <f>IF(ISERROR(SEARCH("_M",A160)),"","x")</f>
        <v>x</v>
      </c>
      <c r="M160" s="24"/>
      <c r="N160" s="24"/>
      <c r="O160" s="24"/>
      <c r="P160" s="24"/>
      <c r="Q160" s="24"/>
      <c r="R160" s="24"/>
      <c r="S160" s="24"/>
      <c r="T160" s="24"/>
    </row>
    <row r="161" spans="1:20" ht="14.4">
      <c r="A161" s="211" t="s">
        <v>74461</v>
      </c>
      <c r="B161" s="25"/>
      <c r="C161" s="25" t="s">
        <v>74462</v>
      </c>
      <c r="D161" s="25"/>
      <c r="E161" s="37"/>
      <c r="F161" s="25"/>
      <c r="G161" s="25"/>
      <c r="H161" s="6"/>
      <c r="I161" s="7"/>
      <c r="J161" s="24"/>
      <c r="K161" s="24"/>
      <c r="L161" s="24"/>
      <c r="M161" s="24"/>
      <c r="N161" s="24"/>
      <c r="O161" s="24"/>
      <c r="P161" s="24"/>
      <c r="Q161" s="24"/>
      <c r="R161" s="24"/>
      <c r="S161" s="24"/>
      <c r="T161" s="24"/>
    </row>
    <row r="162" spans="1:20" ht="14.4">
      <c r="A162" s="211" t="s">
        <v>74463</v>
      </c>
      <c r="B162" s="25"/>
      <c r="C162" s="25" t="s">
        <v>74464</v>
      </c>
      <c r="D162" s="25"/>
      <c r="E162" s="37"/>
      <c r="F162" s="25"/>
      <c r="G162" s="25"/>
      <c r="H162" s="6"/>
      <c r="I162" s="7"/>
      <c r="J162" s="24"/>
      <c r="K162" s="24"/>
      <c r="L162" s="24"/>
      <c r="M162" s="24"/>
      <c r="N162" s="24"/>
      <c r="O162" s="24"/>
      <c r="P162" s="24"/>
      <c r="Q162" s="24"/>
      <c r="R162" s="24"/>
      <c r="S162" s="24"/>
      <c r="T162" s="24"/>
    </row>
    <row r="163" spans="1:20" ht="14.4">
      <c r="A163" s="211" t="s">
        <v>74465</v>
      </c>
      <c r="B163" s="25"/>
      <c r="C163" s="25" t="s">
        <v>74466</v>
      </c>
      <c r="D163" s="25"/>
      <c r="E163" s="37"/>
      <c r="F163" s="25"/>
      <c r="G163" s="25"/>
      <c r="H163" s="6"/>
      <c r="I163" s="7"/>
      <c r="J163" s="24"/>
      <c r="K163" s="24"/>
      <c r="L163" s="24"/>
      <c r="M163" s="24"/>
      <c r="N163" s="24"/>
      <c r="O163" s="24"/>
      <c r="P163" s="24"/>
      <c r="Q163" s="24"/>
      <c r="R163" s="24"/>
      <c r="S163" s="24"/>
      <c r="T163" s="24"/>
    </row>
    <row r="164" spans="1:20" ht="14.4">
      <c r="A164" s="210" t="s">
        <v>74467</v>
      </c>
      <c r="B164" s="25" t="s">
        <v>74468</v>
      </c>
      <c r="C164" s="25" t="s">
        <v>26246</v>
      </c>
      <c r="D164" s="25" t="s">
        <v>74468</v>
      </c>
      <c r="E164" s="37" t="s">
        <v>74468</v>
      </c>
      <c r="F164" s="25" t="s">
        <v>74468</v>
      </c>
      <c r="G164" s="25" t="s">
        <v>74468</v>
      </c>
      <c r="H164" s="6" t="s">
        <v>74468</v>
      </c>
      <c r="I164" s="7" t="s">
        <v>74468</v>
      </c>
      <c r="J164" s="24" t="s">
        <v>74035</v>
      </c>
      <c r="K164" s="24"/>
      <c r="L164" s="24"/>
      <c r="M164" s="24"/>
      <c r="N164" s="24"/>
      <c r="O164" s="24"/>
      <c r="P164" s="24"/>
      <c r="Q164" s="24"/>
      <c r="R164" s="24"/>
      <c r="S164" s="24"/>
      <c r="T164" s="24"/>
    </row>
    <row r="165" spans="1:20" ht="14.4">
      <c r="A165" s="211" t="s">
        <v>74469</v>
      </c>
      <c r="B165" s="25"/>
      <c r="C165" s="25" t="s">
        <v>74470</v>
      </c>
      <c r="D165" s="25"/>
      <c r="E165" s="37"/>
      <c r="F165" s="25"/>
      <c r="G165" s="25"/>
      <c r="H165" s="6"/>
      <c r="I165" s="7"/>
      <c r="J165" s="24"/>
      <c r="K165" s="24"/>
      <c r="L165" s="24"/>
      <c r="M165" s="24"/>
      <c r="N165" s="24"/>
      <c r="O165" s="24"/>
      <c r="P165" s="24"/>
      <c r="Q165" s="24"/>
      <c r="R165" s="24"/>
      <c r="S165" s="24"/>
      <c r="T165" s="24"/>
    </row>
    <row r="166" spans="1:20" ht="14.4">
      <c r="A166" s="211" t="s">
        <v>74471</v>
      </c>
      <c r="B166" s="25"/>
      <c r="C166" s="6" t="s">
        <v>74472</v>
      </c>
      <c r="D166" s="25"/>
      <c r="E166" s="37"/>
      <c r="F166" s="25"/>
      <c r="G166" s="25"/>
      <c r="H166" s="6"/>
      <c r="I166" s="7"/>
      <c r="J166" s="24"/>
      <c r="K166" s="24"/>
      <c r="L166" s="24"/>
      <c r="M166" s="24"/>
      <c r="N166" s="24"/>
      <c r="O166" s="24"/>
      <c r="P166" s="24"/>
      <c r="Q166" s="24"/>
      <c r="R166" s="24"/>
      <c r="S166" s="24"/>
      <c r="T166" s="24"/>
    </row>
    <row r="167" spans="1:20" ht="14.4">
      <c r="A167" s="211" t="s">
        <v>74473</v>
      </c>
      <c r="B167" s="25"/>
      <c r="C167" s="25" t="s">
        <v>74474</v>
      </c>
      <c r="D167" s="25"/>
      <c r="E167" s="37"/>
      <c r="F167" s="25"/>
      <c r="G167" s="25"/>
      <c r="H167" s="6"/>
      <c r="I167" s="7"/>
      <c r="J167" s="24"/>
      <c r="K167" s="24"/>
      <c r="L167" s="24"/>
      <c r="M167" s="24"/>
      <c r="N167" s="24"/>
      <c r="O167" s="24"/>
      <c r="P167" s="24"/>
      <c r="Q167" s="24"/>
      <c r="R167" s="24"/>
      <c r="S167" s="24"/>
      <c r="T167" s="24"/>
    </row>
    <row r="168" spans="1:20" ht="14.4">
      <c r="A168" s="210" t="s">
        <v>74475</v>
      </c>
      <c r="B168" s="25" t="s">
        <v>74476</v>
      </c>
      <c r="C168" s="25" t="s">
        <v>26246</v>
      </c>
      <c r="D168" s="25" t="s">
        <v>74477</v>
      </c>
      <c r="E168" s="37" t="s">
        <v>74478</v>
      </c>
      <c r="F168" s="25" t="s">
        <v>74479</v>
      </c>
      <c r="G168" s="25" t="s">
        <v>74480</v>
      </c>
      <c r="H168" s="6" t="s">
        <v>74481</v>
      </c>
      <c r="I168" s="7" t="s">
        <v>74482</v>
      </c>
      <c r="J168" s="24" t="s">
        <v>74035</v>
      </c>
      <c r="K168" s="24"/>
      <c r="L168" s="24"/>
      <c r="M168" s="24"/>
      <c r="N168" s="24"/>
      <c r="O168" s="24"/>
      <c r="P168" s="24"/>
      <c r="Q168" s="24"/>
      <c r="R168" s="24"/>
      <c r="S168" s="24"/>
      <c r="T168" s="24"/>
    </row>
    <row r="169" spans="1:20" ht="14.4">
      <c r="A169" s="211" t="s">
        <v>74483</v>
      </c>
      <c r="B169" s="25"/>
      <c r="C169" s="25" t="s">
        <v>74484</v>
      </c>
      <c r="D169" s="25"/>
      <c r="E169" s="37"/>
      <c r="F169" s="25"/>
      <c r="G169" s="25"/>
      <c r="H169" s="6"/>
      <c r="I169" s="7"/>
      <c r="J169" s="24"/>
      <c r="K169" s="24"/>
      <c r="L169" s="24"/>
      <c r="M169" s="24"/>
      <c r="N169" s="24"/>
      <c r="O169" s="24"/>
      <c r="P169" s="24"/>
      <c r="Q169" s="24"/>
      <c r="R169" s="24"/>
      <c r="S169" s="24"/>
      <c r="T169" s="24"/>
    </row>
    <row r="170" spans="1:20" ht="14.4">
      <c r="A170" s="211" t="s">
        <v>74485</v>
      </c>
      <c r="B170" s="25"/>
      <c r="C170" s="25" t="s">
        <v>74486</v>
      </c>
      <c r="D170" s="25"/>
      <c r="E170" s="37"/>
      <c r="F170" s="25"/>
      <c r="G170" s="25"/>
      <c r="H170" s="6"/>
      <c r="I170" s="7"/>
      <c r="J170" s="24"/>
      <c r="K170" s="24"/>
      <c r="L170" s="24"/>
      <c r="M170" s="24"/>
      <c r="N170" s="24"/>
      <c r="O170" s="24"/>
      <c r="P170" s="24"/>
      <c r="Q170" s="24"/>
      <c r="R170" s="24"/>
      <c r="S170" s="24"/>
      <c r="T170" s="24"/>
    </row>
    <row r="171" spans="1:20" ht="14.4">
      <c r="A171" s="211" t="s">
        <v>74487</v>
      </c>
      <c r="B171" s="25"/>
      <c r="C171" s="25" t="s">
        <v>74488</v>
      </c>
      <c r="D171" s="25"/>
      <c r="E171" s="37"/>
      <c r="F171" s="25"/>
      <c r="G171" s="25"/>
      <c r="H171" s="6"/>
      <c r="I171" s="7"/>
      <c r="J171" s="24"/>
      <c r="K171" s="24"/>
      <c r="L171" s="24"/>
      <c r="M171" s="24"/>
      <c r="N171" s="24"/>
      <c r="O171" s="24"/>
      <c r="P171" s="24"/>
      <c r="Q171" s="24"/>
      <c r="R171" s="24"/>
      <c r="S171" s="24"/>
      <c r="T171" s="24"/>
    </row>
    <row r="172" spans="1:20" ht="14.4">
      <c r="A172" s="210" t="s">
        <v>74489</v>
      </c>
      <c r="B172" s="25" t="s">
        <v>74490</v>
      </c>
      <c r="C172" s="25" t="s">
        <v>26246</v>
      </c>
      <c r="D172" s="25" t="s">
        <v>74490</v>
      </c>
      <c r="E172" s="37" t="s">
        <v>74490</v>
      </c>
      <c r="F172" s="25" t="s">
        <v>74490</v>
      </c>
      <c r="G172" s="25" t="s">
        <v>74490</v>
      </c>
      <c r="H172" s="6" t="s">
        <v>74490</v>
      </c>
      <c r="I172" s="7" t="s">
        <v>74490</v>
      </c>
      <c r="J172" s="24" t="s">
        <v>74035</v>
      </c>
      <c r="K172" s="24"/>
      <c r="L172" s="24" t="str">
        <f>IF(ISERROR(SEARCH("_M",A172)),"","x")</f>
        <v/>
      </c>
      <c r="M172" s="24"/>
      <c r="N172" s="24"/>
      <c r="O172" s="24"/>
      <c r="P172" s="24"/>
      <c r="Q172" s="24"/>
      <c r="R172" s="24"/>
      <c r="S172" s="24"/>
      <c r="T172" s="24"/>
    </row>
    <row r="173" spans="1:20" ht="14.4">
      <c r="A173" s="211" t="s">
        <v>74491</v>
      </c>
      <c r="B173" s="25"/>
      <c r="C173" s="25" t="s">
        <v>74492</v>
      </c>
      <c r="D173" s="25"/>
      <c r="E173" s="37"/>
      <c r="F173" s="25"/>
      <c r="G173" s="25"/>
      <c r="H173" s="6"/>
      <c r="I173" s="7"/>
      <c r="J173" s="24"/>
      <c r="K173" s="24"/>
      <c r="L173" s="24"/>
      <c r="M173" s="24"/>
      <c r="N173" s="24"/>
      <c r="O173" s="24"/>
      <c r="P173" s="24"/>
      <c r="Q173" s="24"/>
      <c r="R173" s="24"/>
      <c r="S173" s="24"/>
      <c r="T173" s="24"/>
    </row>
    <row r="174" spans="1:20" ht="14.4">
      <c r="A174" s="211" t="s">
        <v>74493</v>
      </c>
      <c r="B174" s="25"/>
      <c r="C174" s="25" t="s">
        <v>74494</v>
      </c>
      <c r="D174" s="25"/>
      <c r="E174" s="37"/>
      <c r="F174" s="25"/>
      <c r="G174" s="25"/>
      <c r="H174" s="6"/>
      <c r="I174" s="7"/>
      <c r="J174" s="24"/>
      <c r="K174" s="24"/>
      <c r="L174" s="24"/>
      <c r="M174" s="24"/>
      <c r="N174" s="24"/>
      <c r="O174" s="24"/>
      <c r="P174" s="24"/>
      <c r="Q174" s="24"/>
      <c r="R174" s="24"/>
      <c r="S174" s="24"/>
      <c r="T174" s="24"/>
    </row>
    <row r="175" spans="1:20" ht="14.4">
      <c r="A175" s="211" t="s">
        <v>74495</v>
      </c>
      <c r="B175" s="25"/>
      <c r="C175" s="25" t="s">
        <v>74496</v>
      </c>
      <c r="D175" s="25"/>
      <c r="E175" s="37"/>
      <c r="F175" s="25"/>
      <c r="G175" s="25"/>
      <c r="H175" s="6"/>
      <c r="I175" s="7"/>
      <c r="J175" s="24"/>
      <c r="K175" s="24"/>
      <c r="L175" s="24"/>
      <c r="M175" s="24"/>
      <c r="N175" s="24"/>
      <c r="O175" s="24"/>
      <c r="P175" s="24"/>
      <c r="Q175" s="24"/>
      <c r="R175" s="24"/>
      <c r="S175" s="24"/>
      <c r="T175" s="24"/>
    </row>
    <row r="176" spans="1:20" ht="14.4">
      <c r="A176" s="210" t="s">
        <v>74497</v>
      </c>
      <c r="B176" s="25" t="s">
        <v>74498</v>
      </c>
      <c r="C176" s="25" t="s">
        <v>26246</v>
      </c>
      <c r="D176" s="25" t="s">
        <v>74499</v>
      </c>
      <c r="E176" s="37" t="s">
        <v>74500</v>
      </c>
      <c r="F176" s="25" t="s">
        <v>74501</v>
      </c>
      <c r="G176" s="25" t="s">
        <v>74502</v>
      </c>
      <c r="H176" s="6" t="s">
        <v>74503</v>
      </c>
      <c r="I176" s="7" t="s">
        <v>74504</v>
      </c>
      <c r="J176" s="24" t="s">
        <v>74035</v>
      </c>
      <c r="K176" s="24"/>
      <c r="L176" s="24" t="str">
        <f>IF(ISERROR(SEARCH("_M",A176)),"","x")</f>
        <v>x</v>
      </c>
      <c r="M176" s="24"/>
      <c r="N176" s="24"/>
      <c r="O176" s="24"/>
      <c r="P176" s="24"/>
      <c r="Q176" s="24"/>
      <c r="R176" s="24"/>
      <c r="S176" s="24"/>
      <c r="T176" s="24"/>
    </row>
    <row r="177" spans="1:20" ht="14.4">
      <c r="A177" s="211" t="s">
        <v>74505</v>
      </c>
      <c r="B177" s="25"/>
      <c r="C177" s="25" t="s">
        <v>74506</v>
      </c>
      <c r="D177" s="25"/>
      <c r="E177" s="37"/>
      <c r="F177" s="25"/>
      <c r="G177" s="25"/>
      <c r="H177" s="6"/>
      <c r="I177" s="7"/>
      <c r="J177" s="24"/>
      <c r="K177" s="24"/>
      <c r="L177" s="24"/>
      <c r="M177" s="24"/>
      <c r="N177" s="24"/>
      <c r="O177" s="24"/>
      <c r="P177" s="24"/>
      <c r="Q177" s="24"/>
      <c r="R177" s="24"/>
      <c r="S177" s="24"/>
      <c r="T177" s="24"/>
    </row>
    <row r="178" spans="1:20" ht="14.4">
      <c r="A178" s="211" t="s">
        <v>74507</v>
      </c>
      <c r="B178" s="25"/>
      <c r="C178" s="6" t="s">
        <v>74508</v>
      </c>
      <c r="D178" s="25"/>
      <c r="E178" s="37"/>
      <c r="F178" s="25"/>
      <c r="G178" s="25"/>
      <c r="H178" s="6"/>
      <c r="I178" s="7"/>
      <c r="J178" s="24"/>
      <c r="K178" s="24"/>
      <c r="L178" s="24"/>
      <c r="M178" s="24"/>
      <c r="N178" s="24"/>
      <c r="O178" s="24"/>
      <c r="P178" s="24"/>
      <c r="Q178" s="24"/>
      <c r="R178" s="24"/>
      <c r="S178" s="24"/>
      <c r="T178" s="24"/>
    </row>
    <row r="179" spans="1:20" ht="14.4">
      <c r="A179" s="211" t="s">
        <v>74509</v>
      </c>
      <c r="B179" s="25"/>
      <c r="C179" s="25" t="s">
        <v>74510</v>
      </c>
      <c r="D179" s="25"/>
      <c r="E179" s="37"/>
      <c r="F179" s="25"/>
      <c r="G179" s="25"/>
      <c r="H179" s="6"/>
      <c r="I179" s="7"/>
      <c r="J179" s="24"/>
      <c r="K179" s="24"/>
      <c r="L179" s="24"/>
      <c r="M179" s="24"/>
      <c r="N179" s="24"/>
      <c r="O179" s="24"/>
      <c r="P179" s="24"/>
      <c r="Q179" s="24"/>
      <c r="R179" s="24"/>
      <c r="S179" s="24"/>
      <c r="T179" s="24"/>
    </row>
    <row r="180" spans="1:20" ht="14.4">
      <c r="A180" s="210" t="s">
        <v>74511</v>
      </c>
      <c r="B180" s="25" t="s">
        <v>74512</v>
      </c>
      <c r="C180" s="25" t="s">
        <v>26246</v>
      </c>
      <c r="D180" s="25" t="s">
        <v>74512</v>
      </c>
      <c r="E180" s="37" t="s">
        <v>74512</v>
      </c>
      <c r="F180" s="25" t="s">
        <v>74512</v>
      </c>
      <c r="G180" s="25" t="s">
        <v>74512</v>
      </c>
      <c r="H180" s="6" t="s">
        <v>74512</v>
      </c>
      <c r="I180" s="7" t="s">
        <v>74512</v>
      </c>
      <c r="J180" s="24" t="s">
        <v>74035</v>
      </c>
      <c r="K180" s="24"/>
      <c r="L180" s="24"/>
      <c r="M180" s="24"/>
      <c r="N180" s="24"/>
      <c r="O180" s="24"/>
      <c r="P180" s="24"/>
      <c r="Q180" s="24"/>
      <c r="R180" s="24"/>
      <c r="S180" s="24"/>
      <c r="T180" s="24"/>
    </row>
    <row r="181" spans="1:20" ht="14.4">
      <c r="A181" s="211" t="s">
        <v>74513</v>
      </c>
      <c r="B181" s="25"/>
      <c r="C181" s="25" t="s">
        <v>74514</v>
      </c>
      <c r="D181" s="25"/>
      <c r="E181" s="37"/>
      <c r="F181" s="25"/>
      <c r="G181" s="25"/>
      <c r="H181" s="6"/>
      <c r="I181" s="7"/>
      <c r="J181" s="24"/>
      <c r="K181" s="24"/>
      <c r="L181" s="24"/>
      <c r="M181" s="24"/>
      <c r="N181" s="24"/>
      <c r="O181" s="24"/>
      <c r="P181" s="24"/>
      <c r="Q181" s="24"/>
      <c r="R181" s="24"/>
      <c r="S181" s="24"/>
      <c r="T181" s="24"/>
    </row>
    <row r="182" spans="1:20" ht="14.4">
      <c r="A182" s="211" t="s">
        <v>74515</v>
      </c>
      <c r="B182" s="25"/>
      <c r="C182" s="25" t="s">
        <v>74516</v>
      </c>
      <c r="D182" s="25"/>
      <c r="E182" s="37"/>
      <c r="F182" s="25"/>
      <c r="G182" s="25"/>
      <c r="H182" s="6"/>
      <c r="I182" s="7"/>
      <c r="J182" s="24"/>
      <c r="K182" s="24"/>
      <c r="L182" s="24"/>
      <c r="M182" s="24"/>
      <c r="N182" s="24"/>
      <c r="O182" s="24"/>
      <c r="P182" s="24"/>
      <c r="Q182" s="24"/>
      <c r="R182" s="24"/>
      <c r="S182" s="24"/>
      <c r="T182" s="24"/>
    </row>
    <row r="183" spans="1:20" ht="14.4">
      <c r="A183" s="211" t="s">
        <v>74517</v>
      </c>
      <c r="B183" s="25"/>
      <c r="C183" s="25" t="s">
        <v>74518</v>
      </c>
      <c r="D183" s="25"/>
      <c r="E183" s="37"/>
      <c r="F183" s="25"/>
      <c r="G183" s="25"/>
      <c r="H183" s="6"/>
      <c r="I183" s="7"/>
      <c r="J183" s="24"/>
      <c r="K183" s="24"/>
      <c r="L183" s="24"/>
      <c r="M183" s="24"/>
      <c r="N183" s="24"/>
      <c r="O183" s="24"/>
      <c r="P183" s="24"/>
      <c r="Q183" s="24"/>
      <c r="R183" s="24"/>
      <c r="S183" s="24"/>
      <c r="T183" s="24"/>
    </row>
    <row r="184" spans="1:20" ht="14.4">
      <c r="A184" s="210" t="s">
        <v>74519</v>
      </c>
      <c r="B184" s="25" t="s">
        <v>74520</v>
      </c>
      <c r="C184" s="25" t="s">
        <v>26246</v>
      </c>
      <c r="D184" s="25" t="s">
        <v>74521</v>
      </c>
      <c r="E184" s="37" t="s">
        <v>74522</v>
      </c>
      <c r="F184" s="25" t="s">
        <v>74523</v>
      </c>
      <c r="G184" s="25" t="s">
        <v>74524</v>
      </c>
      <c r="H184" s="6" t="s">
        <v>74525</v>
      </c>
      <c r="I184" s="7" t="s">
        <v>74526</v>
      </c>
      <c r="J184" s="24" t="s">
        <v>74035</v>
      </c>
      <c r="K184" s="24"/>
      <c r="L184" s="24"/>
      <c r="M184" s="24"/>
      <c r="N184" s="24"/>
      <c r="O184" s="24"/>
      <c r="P184" s="24"/>
      <c r="Q184" s="24"/>
      <c r="R184" s="24"/>
      <c r="S184" s="24"/>
      <c r="T184" s="24"/>
    </row>
    <row r="185" spans="1:20" ht="14.4">
      <c r="A185" s="211" t="s">
        <v>74527</v>
      </c>
      <c r="B185" s="25"/>
      <c r="C185" s="25" t="s">
        <v>74528</v>
      </c>
      <c r="D185" s="25"/>
      <c r="E185" s="37"/>
      <c r="F185" s="25"/>
      <c r="G185" s="25"/>
      <c r="H185" s="6"/>
      <c r="I185" s="7"/>
      <c r="J185" s="24"/>
      <c r="K185" s="24"/>
      <c r="L185" s="24"/>
      <c r="M185" s="24"/>
      <c r="N185" s="24"/>
      <c r="O185" s="24"/>
      <c r="P185" s="24"/>
      <c r="Q185" s="24"/>
      <c r="R185" s="24"/>
      <c r="S185" s="24"/>
      <c r="T185" s="24"/>
    </row>
    <row r="186" spans="1:20" ht="14.4">
      <c r="A186" s="211" t="s">
        <v>74529</v>
      </c>
      <c r="B186" s="25"/>
      <c r="C186" s="25" t="s">
        <v>74530</v>
      </c>
      <c r="D186" s="25"/>
      <c r="E186" s="37"/>
      <c r="F186" s="25"/>
      <c r="G186" s="25"/>
      <c r="H186" s="6"/>
      <c r="I186" s="7"/>
      <c r="J186" s="24"/>
      <c r="K186" s="24"/>
      <c r="L186" s="24"/>
      <c r="M186" s="24"/>
      <c r="N186" s="24"/>
      <c r="O186" s="24"/>
      <c r="P186" s="24"/>
      <c r="Q186" s="24"/>
      <c r="R186" s="24"/>
      <c r="S186" s="24"/>
      <c r="T186" s="24"/>
    </row>
    <row r="187" spans="1:20" ht="14.4">
      <c r="A187" s="211" t="s">
        <v>74531</v>
      </c>
      <c r="B187" s="25"/>
      <c r="C187" s="25" t="s">
        <v>74532</v>
      </c>
      <c r="D187" s="25"/>
      <c r="E187" s="37"/>
      <c r="F187" s="25"/>
      <c r="G187" s="25"/>
      <c r="H187" s="6"/>
      <c r="I187" s="7"/>
      <c r="J187" s="24"/>
      <c r="K187" s="24"/>
      <c r="L187" s="24"/>
      <c r="M187" s="24"/>
      <c r="N187" s="24"/>
      <c r="O187" s="24"/>
      <c r="P187" s="24"/>
      <c r="Q187" s="24"/>
      <c r="R187" s="24"/>
      <c r="S187" s="24"/>
      <c r="T187" s="24"/>
    </row>
    <row r="188" spans="1:20" ht="14.4">
      <c r="A188" s="210" t="s">
        <v>74533</v>
      </c>
      <c r="B188" s="25" t="s">
        <v>74534</v>
      </c>
      <c r="C188" s="25" t="s">
        <v>26246</v>
      </c>
      <c r="D188" s="25" t="s">
        <v>74535</v>
      </c>
      <c r="E188" s="37" t="s">
        <v>74536</v>
      </c>
      <c r="F188" s="25" t="s">
        <v>74537</v>
      </c>
      <c r="G188" s="25" t="s">
        <v>74538</v>
      </c>
      <c r="H188" s="6" t="s">
        <v>74539</v>
      </c>
      <c r="I188" s="7" t="s">
        <v>74540</v>
      </c>
      <c r="J188" s="24" t="s">
        <v>74035</v>
      </c>
      <c r="K188" s="24"/>
      <c r="L188" s="24" t="str">
        <f>IF(ISERROR(SEARCH("_M",A188)),"","x")</f>
        <v/>
      </c>
      <c r="M188" s="24"/>
      <c r="N188" s="24"/>
      <c r="O188" s="24"/>
      <c r="P188" s="24"/>
      <c r="Q188" s="24"/>
      <c r="R188" s="24"/>
      <c r="S188" s="24"/>
      <c r="T188" s="24"/>
    </row>
    <row r="189" spans="1:20" ht="14.4">
      <c r="A189" s="211" t="s">
        <v>74541</v>
      </c>
      <c r="B189" s="25"/>
      <c r="C189" s="25" t="s">
        <v>74542</v>
      </c>
      <c r="D189" s="25"/>
      <c r="E189" s="37"/>
      <c r="F189" s="25"/>
      <c r="G189" s="25"/>
      <c r="H189" s="6"/>
      <c r="I189" s="7"/>
      <c r="J189" s="24"/>
      <c r="K189" s="24"/>
      <c r="L189" s="24"/>
      <c r="M189" s="24"/>
      <c r="N189" s="24"/>
      <c r="O189" s="24"/>
      <c r="P189" s="24"/>
      <c r="Q189" s="24"/>
      <c r="R189" s="24"/>
      <c r="S189" s="24"/>
      <c r="T189" s="24"/>
    </row>
    <row r="190" spans="1:20" ht="14.4">
      <c r="A190" s="211" t="s">
        <v>74543</v>
      </c>
      <c r="B190" s="25"/>
      <c r="C190" s="6" t="s">
        <v>74544</v>
      </c>
      <c r="D190" s="25"/>
      <c r="E190" s="37"/>
      <c r="F190" s="25"/>
      <c r="G190" s="25"/>
      <c r="H190" s="6"/>
      <c r="I190" s="7"/>
      <c r="J190" s="24"/>
      <c r="K190" s="24"/>
      <c r="L190" s="24"/>
      <c r="M190" s="24"/>
      <c r="N190" s="24"/>
      <c r="O190" s="24"/>
      <c r="P190" s="24"/>
      <c r="Q190" s="24"/>
      <c r="R190" s="24"/>
      <c r="S190" s="24"/>
      <c r="T190" s="24"/>
    </row>
    <row r="191" spans="1:20" ht="14.4">
      <c r="A191" s="211" t="s">
        <v>74545</v>
      </c>
      <c r="B191" s="25"/>
      <c r="C191" s="25" t="s">
        <v>74546</v>
      </c>
      <c r="D191" s="25"/>
      <c r="E191" s="37"/>
      <c r="F191" s="25"/>
      <c r="G191" s="25"/>
      <c r="H191" s="6"/>
      <c r="I191" s="7"/>
      <c r="J191" s="24"/>
      <c r="K191" s="24"/>
      <c r="L191" s="24"/>
      <c r="M191" s="24"/>
      <c r="N191" s="24"/>
      <c r="O191" s="24"/>
      <c r="P191" s="24"/>
      <c r="Q191" s="24"/>
      <c r="R191" s="24"/>
      <c r="S191" s="24"/>
      <c r="T191" s="24"/>
    </row>
    <row r="192" spans="1:20" ht="14.4">
      <c r="A192" s="210" t="s">
        <v>74547</v>
      </c>
      <c r="B192" s="25" t="s">
        <v>74548</v>
      </c>
      <c r="C192" s="25" t="s">
        <v>26246</v>
      </c>
      <c r="D192" s="25" t="s">
        <v>74549</v>
      </c>
      <c r="E192" s="37" t="s">
        <v>74550</v>
      </c>
      <c r="F192" s="25" t="s">
        <v>74551</v>
      </c>
      <c r="G192" s="25" t="s">
        <v>74552</v>
      </c>
      <c r="H192" s="6" t="s">
        <v>74553</v>
      </c>
      <c r="I192" s="7" t="s">
        <v>74554</v>
      </c>
      <c r="J192" s="24" t="s">
        <v>74035</v>
      </c>
      <c r="K192" s="24"/>
      <c r="L192" s="24" t="str">
        <f>IF(ISERROR(SEARCH("_M",A192)),"","x")</f>
        <v>x</v>
      </c>
      <c r="M192" s="24"/>
      <c r="N192" s="24"/>
      <c r="O192" s="24"/>
      <c r="P192" s="24"/>
      <c r="Q192" s="24"/>
      <c r="R192" s="24"/>
      <c r="S192" s="24"/>
      <c r="T192" s="24"/>
    </row>
    <row r="193" spans="1:20" ht="14.4">
      <c r="A193" s="211" t="s">
        <v>74555</v>
      </c>
      <c r="B193" s="25"/>
      <c r="C193" s="25" t="s">
        <v>74556</v>
      </c>
      <c r="D193" s="25"/>
      <c r="E193" s="37"/>
      <c r="F193" s="25"/>
      <c r="G193" s="25"/>
      <c r="H193" s="6"/>
      <c r="I193" s="7"/>
      <c r="J193" s="24"/>
      <c r="K193" s="24"/>
      <c r="L193" s="24"/>
      <c r="M193" s="24"/>
      <c r="N193" s="24"/>
      <c r="O193" s="24"/>
      <c r="P193" s="24"/>
      <c r="Q193" s="24"/>
      <c r="R193" s="24"/>
      <c r="S193" s="24"/>
      <c r="T193" s="24"/>
    </row>
    <row r="194" spans="1:20" ht="14.4">
      <c r="A194" s="211" t="s">
        <v>74557</v>
      </c>
      <c r="B194" s="25"/>
      <c r="C194" s="6" t="s">
        <v>74558</v>
      </c>
      <c r="D194" s="25"/>
      <c r="E194" s="37"/>
      <c r="F194" s="25"/>
      <c r="G194" s="25"/>
      <c r="H194" s="6"/>
      <c r="I194" s="7"/>
      <c r="J194" s="24"/>
      <c r="K194" s="24"/>
      <c r="L194" s="24"/>
      <c r="M194" s="24"/>
      <c r="N194" s="24"/>
      <c r="O194" s="24"/>
      <c r="P194" s="24"/>
      <c r="Q194" s="24"/>
      <c r="R194" s="24"/>
      <c r="S194" s="24"/>
      <c r="T194" s="24"/>
    </row>
    <row r="195" spans="1:20" ht="14.4">
      <c r="A195" s="211" t="s">
        <v>74559</v>
      </c>
      <c r="B195" s="25"/>
      <c r="C195" s="25" t="s">
        <v>74546</v>
      </c>
      <c r="D195" s="25"/>
      <c r="E195" s="37"/>
      <c r="F195" s="25"/>
      <c r="G195" s="25"/>
      <c r="H195" s="6"/>
      <c r="I195" s="7"/>
      <c r="J195" s="24"/>
      <c r="K195" s="24"/>
      <c r="L195" s="24"/>
      <c r="M195" s="24"/>
      <c r="N195" s="24"/>
      <c r="O195" s="24"/>
      <c r="P195" s="24"/>
      <c r="Q195" s="24"/>
      <c r="R195" s="24"/>
      <c r="S195" s="24"/>
      <c r="T195" s="24"/>
    </row>
    <row r="196" spans="1:20" ht="14.4">
      <c r="A196" s="210" t="s">
        <v>74560</v>
      </c>
      <c r="B196" s="25" t="s">
        <v>74561</v>
      </c>
      <c r="C196" s="25" t="s">
        <v>26246</v>
      </c>
      <c r="D196" s="25" t="s">
        <v>74561</v>
      </c>
      <c r="E196" s="37" t="s">
        <v>74561</v>
      </c>
      <c r="F196" s="25" t="s">
        <v>74561</v>
      </c>
      <c r="G196" s="25" t="s">
        <v>74561</v>
      </c>
      <c r="H196" s="6" t="s">
        <v>74561</v>
      </c>
      <c r="I196" s="7" t="s">
        <v>74561</v>
      </c>
      <c r="J196" s="24" t="s">
        <v>74035</v>
      </c>
      <c r="K196" s="24"/>
      <c r="L196" s="24"/>
      <c r="M196" s="24"/>
      <c r="N196" s="24"/>
      <c r="O196" s="24"/>
      <c r="P196" s="24"/>
      <c r="Q196" s="24"/>
      <c r="R196" s="24"/>
      <c r="S196" s="24"/>
      <c r="T196" s="24"/>
    </row>
    <row r="197" spans="1:20" ht="14.4">
      <c r="A197" s="211" t="s">
        <v>74562</v>
      </c>
      <c r="B197" s="25"/>
      <c r="C197" s="25" t="s">
        <v>74563</v>
      </c>
      <c r="D197" s="25"/>
      <c r="E197" s="37"/>
      <c r="F197" s="25"/>
      <c r="G197" s="25"/>
      <c r="H197" s="6"/>
      <c r="I197" s="7"/>
      <c r="J197" s="24"/>
      <c r="K197" s="24"/>
      <c r="L197" s="24"/>
      <c r="M197" s="24"/>
      <c r="N197" s="24"/>
      <c r="O197" s="24"/>
      <c r="P197" s="24"/>
      <c r="Q197" s="24"/>
      <c r="R197" s="24"/>
      <c r="S197" s="24"/>
      <c r="T197" s="24"/>
    </row>
    <row r="198" spans="1:20" ht="14.4">
      <c r="A198" s="211" t="s">
        <v>74564</v>
      </c>
      <c r="B198" s="25"/>
      <c r="C198" s="25" t="s">
        <v>74565</v>
      </c>
      <c r="D198" s="25"/>
      <c r="E198" s="37"/>
      <c r="F198" s="25"/>
      <c r="G198" s="25"/>
      <c r="H198" s="6"/>
      <c r="I198" s="7"/>
      <c r="J198" s="24"/>
      <c r="K198" s="24"/>
      <c r="L198" s="24"/>
      <c r="M198" s="24"/>
      <c r="N198" s="24"/>
      <c r="O198" s="24"/>
      <c r="P198" s="24"/>
      <c r="Q198" s="24"/>
      <c r="R198" s="24"/>
      <c r="S198" s="24"/>
      <c r="T198" s="24"/>
    </row>
    <row r="199" spans="1:20" ht="14.4">
      <c r="A199" s="211" t="s">
        <v>74566</v>
      </c>
      <c r="B199" s="25"/>
      <c r="C199" s="25" t="s">
        <v>74567</v>
      </c>
      <c r="D199" s="25"/>
      <c r="E199" s="37"/>
      <c r="F199" s="25"/>
      <c r="G199" s="25"/>
      <c r="H199" s="6"/>
      <c r="I199" s="7"/>
      <c r="J199" s="24"/>
      <c r="K199" s="24"/>
      <c r="L199" s="24"/>
      <c r="M199" s="24"/>
      <c r="N199" s="24"/>
      <c r="O199" s="24"/>
      <c r="P199" s="24"/>
      <c r="Q199" s="24"/>
      <c r="R199" s="24"/>
      <c r="S199" s="24"/>
      <c r="T199" s="24"/>
    </row>
    <row r="200" spans="1:20" ht="14.4">
      <c r="A200" s="210" t="s">
        <v>74568</v>
      </c>
      <c r="B200" s="25" t="s">
        <v>74569</v>
      </c>
      <c r="C200" s="25" t="s">
        <v>26246</v>
      </c>
      <c r="D200" s="25" t="s">
        <v>74570</v>
      </c>
      <c r="E200" s="37" t="s">
        <v>74571</v>
      </c>
      <c r="F200" s="25" t="s">
        <v>74572</v>
      </c>
      <c r="G200" s="25" t="s">
        <v>74573</v>
      </c>
      <c r="H200" s="6" t="s">
        <v>74574</v>
      </c>
      <c r="I200" s="7" t="s">
        <v>74575</v>
      </c>
      <c r="J200" s="24" t="s">
        <v>74035</v>
      </c>
      <c r="K200" s="24"/>
      <c r="L200" s="24"/>
      <c r="M200" s="24"/>
      <c r="N200" s="24"/>
      <c r="O200" s="24"/>
      <c r="P200" s="24"/>
      <c r="Q200" s="24"/>
      <c r="R200" s="24"/>
      <c r="S200" s="24"/>
      <c r="T200" s="24"/>
    </row>
    <row r="201" spans="1:20" ht="14.4">
      <c r="A201" s="211" t="s">
        <v>74576</v>
      </c>
      <c r="B201" s="25"/>
      <c r="C201" s="25" t="s">
        <v>74577</v>
      </c>
      <c r="D201" s="25"/>
      <c r="E201" s="37"/>
      <c r="F201" s="25"/>
      <c r="G201" s="25"/>
      <c r="H201" s="6"/>
      <c r="I201" s="7"/>
      <c r="J201" s="24"/>
      <c r="K201" s="24"/>
      <c r="L201" s="24"/>
      <c r="M201" s="24"/>
      <c r="N201" s="24"/>
      <c r="O201" s="24"/>
      <c r="P201" s="24"/>
      <c r="Q201" s="24"/>
      <c r="R201" s="24"/>
      <c r="S201" s="24"/>
      <c r="T201" s="24"/>
    </row>
    <row r="202" spans="1:20" ht="14.4">
      <c r="A202" s="211" t="s">
        <v>74578</v>
      </c>
      <c r="B202" s="25"/>
      <c r="C202" s="25" t="s">
        <v>74579</v>
      </c>
      <c r="D202" s="25"/>
      <c r="E202" s="37"/>
      <c r="F202" s="25"/>
      <c r="G202" s="25"/>
      <c r="H202" s="6"/>
      <c r="I202" s="7"/>
      <c r="J202" s="24"/>
      <c r="K202" s="24"/>
      <c r="L202" s="24"/>
      <c r="M202" s="24"/>
      <c r="N202" s="24"/>
      <c r="O202" s="24"/>
      <c r="P202" s="24"/>
      <c r="Q202" s="24"/>
      <c r="R202" s="24"/>
      <c r="S202" s="24"/>
      <c r="T202" s="24"/>
    </row>
    <row r="203" spans="1:20" ht="14.4">
      <c r="A203" s="211" t="s">
        <v>74580</v>
      </c>
      <c r="B203" s="25"/>
      <c r="C203" s="25" t="s">
        <v>74581</v>
      </c>
      <c r="D203" s="25"/>
      <c r="E203" s="37"/>
      <c r="F203" s="25"/>
      <c r="G203" s="25"/>
      <c r="H203" s="6"/>
      <c r="I203" s="7"/>
      <c r="J203" s="24"/>
      <c r="K203" s="24"/>
      <c r="L203" s="24"/>
      <c r="M203" s="24"/>
      <c r="N203" s="24"/>
      <c r="O203" s="24"/>
      <c r="P203" s="24"/>
      <c r="Q203" s="24"/>
      <c r="R203" s="24"/>
      <c r="S203" s="24"/>
      <c r="T203" s="24"/>
    </row>
    <row r="204" spans="1:20" ht="14.4">
      <c r="A204" s="210" t="s">
        <v>74582</v>
      </c>
      <c r="B204" s="25" t="s">
        <v>74583</v>
      </c>
      <c r="C204" s="25" t="s">
        <v>26246</v>
      </c>
      <c r="D204" s="25" t="s">
        <v>74583</v>
      </c>
      <c r="E204" s="37" t="s">
        <v>74583</v>
      </c>
      <c r="F204" s="25" t="s">
        <v>74583</v>
      </c>
      <c r="G204" s="25" t="s">
        <v>74583</v>
      </c>
      <c r="H204" s="6" t="s">
        <v>74583</v>
      </c>
      <c r="I204" s="7" t="s">
        <v>74583</v>
      </c>
      <c r="J204" s="24" t="s">
        <v>74035</v>
      </c>
      <c r="K204" s="24"/>
      <c r="L204" s="24" t="str">
        <f>IF(ISERROR(SEARCH("_M",A204)),"","x")</f>
        <v/>
      </c>
      <c r="M204" s="24"/>
      <c r="N204" s="24"/>
      <c r="O204" s="24"/>
      <c r="P204" s="24"/>
      <c r="Q204" s="24"/>
      <c r="R204" s="24"/>
      <c r="S204" s="24"/>
      <c r="T204" s="24"/>
    </row>
    <row r="205" spans="1:20" ht="14.4">
      <c r="A205" s="211" t="s">
        <v>74584</v>
      </c>
      <c r="B205" s="25"/>
      <c r="C205" s="25" t="s">
        <v>74585</v>
      </c>
      <c r="D205" s="25"/>
      <c r="E205" s="37"/>
      <c r="F205" s="25"/>
      <c r="G205" s="25"/>
      <c r="H205" s="6"/>
      <c r="I205" s="7"/>
      <c r="J205" s="24"/>
      <c r="K205" s="24"/>
      <c r="L205" s="24"/>
      <c r="M205" s="24"/>
      <c r="N205" s="24"/>
      <c r="O205" s="24"/>
      <c r="P205" s="24"/>
      <c r="Q205" s="24"/>
      <c r="R205" s="24"/>
      <c r="S205" s="24"/>
      <c r="T205" s="24"/>
    </row>
    <row r="206" spans="1:20" ht="14.4">
      <c r="A206" s="211" t="s">
        <v>74586</v>
      </c>
      <c r="B206" s="25"/>
      <c r="C206" s="25" t="s">
        <v>74587</v>
      </c>
      <c r="D206" s="25"/>
      <c r="E206" s="37"/>
      <c r="F206" s="25"/>
      <c r="G206" s="25"/>
      <c r="H206" s="6"/>
      <c r="I206" s="7"/>
      <c r="J206" s="24"/>
      <c r="K206" s="24"/>
      <c r="L206" s="24"/>
      <c r="M206" s="24"/>
      <c r="N206" s="24"/>
      <c r="O206" s="24"/>
      <c r="P206" s="24"/>
      <c r="Q206" s="24"/>
      <c r="R206" s="24"/>
      <c r="S206" s="24"/>
      <c r="T206" s="24"/>
    </row>
    <row r="207" spans="1:20" ht="14.4">
      <c r="A207" s="211" t="s">
        <v>74588</v>
      </c>
      <c r="B207" s="25"/>
      <c r="C207" s="25" t="s">
        <v>74589</v>
      </c>
      <c r="D207" s="25"/>
      <c r="E207" s="37"/>
      <c r="F207" s="25"/>
      <c r="G207" s="25"/>
      <c r="H207" s="6"/>
      <c r="I207" s="7"/>
      <c r="J207" s="24"/>
      <c r="K207" s="24"/>
      <c r="L207" s="24"/>
      <c r="M207" s="24"/>
      <c r="N207" s="24"/>
      <c r="O207" s="24"/>
      <c r="P207" s="24"/>
      <c r="Q207" s="24"/>
      <c r="R207" s="24"/>
      <c r="S207" s="24"/>
      <c r="T207" s="24"/>
    </row>
    <row r="208" spans="1:20" ht="14.4">
      <c r="A208" s="210" t="s">
        <v>74590</v>
      </c>
      <c r="B208" s="25" t="s">
        <v>74591</v>
      </c>
      <c r="C208" s="25" t="s">
        <v>26246</v>
      </c>
      <c r="D208" s="25" t="s">
        <v>74592</v>
      </c>
      <c r="E208" s="37" t="s">
        <v>74593</v>
      </c>
      <c r="F208" s="25" t="s">
        <v>74594</v>
      </c>
      <c r="G208" s="25" t="s">
        <v>74595</v>
      </c>
      <c r="H208" s="6" t="s">
        <v>74596</v>
      </c>
      <c r="I208" s="7" t="s">
        <v>74597</v>
      </c>
      <c r="J208" s="24" t="s">
        <v>74035</v>
      </c>
      <c r="K208" s="24"/>
      <c r="L208" s="24" t="str">
        <f>IF(ISERROR(SEARCH("_M",A208)),"","x")</f>
        <v>x</v>
      </c>
      <c r="M208" s="24"/>
      <c r="N208" s="24"/>
      <c r="O208" s="24"/>
      <c r="P208" s="24"/>
      <c r="Q208" s="24"/>
      <c r="R208" s="24"/>
      <c r="S208" s="24"/>
      <c r="T208" s="24"/>
    </row>
    <row r="209" spans="1:20" ht="14.4">
      <c r="A209" s="211" t="s">
        <v>74598</v>
      </c>
      <c r="B209" s="25"/>
      <c r="C209" s="25" t="s">
        <v>74599</v>
      </c>
      <c r="D209" s="25"/>
      <c r="E209" s="37"/>
      <c r="F209" s="25"/>
      <c r="G209" s="25"/>
      <c r="H209" s="6"/>
      <c r="I209" s="7"/>
      <c r="J209" s="24"/>
      <c r="K209" s="24"/>
      <c r="L209" s="24"/>
      <c r="M209" s="24"/>
      <c r="N209" s="24"/>
      <c r="O209" s="24"/>
      <c r="P209" s="24"/>
      <c r="Q209" s="24"/>
      <c r="R209" s="24"/>
      <c r="S209" s="24"/>
      <c r="T209" s="24"/>
    </row>
    <row r="210" spans="1:20" ht="14.4">
      <c r="A210" s="211" t="s">
        <v>74600</v>
      </c>
      <c r="B210" s="25"/>
      <c r="C210" s="25" t="s">
        <v>74601</v>
      </c>
      <c r="D210" s="25"/>
      <c r="E210" s="37"/>
      <c r="F210" s="25"/>
      <c r="G210" s="25"/>
      <c r="H210" s="6"/>
      <c r="I210" s="7"/>
      <c r="J210" s="24"/>
      <c r="K210" s="24"/>
      <c r="L210" s="24"/>
      <c r="M210" s="24"/>
      <c r="N210" s="24"/>
      <c r="O210" s="24"/>
      <c r="P210" s="24"/>
      <c r="Q210" s="24"/>
      <c r="R210" s="24"/>
      <c r="S210" s="24"/>
      <c r="T210" s="24"/>
    </row>
    <row r="211" spans="1:20" ht="14.4">
      <c r="A211" s="211" t="s">
        <v>74602</v>
      </c>
      <c r="B211" s="25"/>
      <c r="C211" s="25" t="s">
        <v>74603</v>
      </c>
      <c r="D211" s="25"/>
      <c r="E211" s="37"/>
      <c r="F211" s="25"/>
      <c r="G211" s="25"/>
      <c r="H211" s="6"/>
      <c r="I211" s="7"/>
      <c r="J211" s="24"/>
      <c r="K211" s="24"/>
      <c r="L211" s="24"/>
      <c r="M211" s="24"/>
      <c r="N211" s="24"/>
      <c r="O211" s="24"/>
      <c r="P211" s="24"/>
      <c r="Q211" s="24"/>
      <c r="R211" s="24"/>
      <c r="S211" s="24"/>
      <c r="T211" s="24"/>
    </row>
    <row r="212" spans="1:20" ht="14.4">
      <c r="A212" s="210" t="s">
        <v>74604</v>
      </c>
      <c r="B212" s="25" t="s">
        <v>74605</v>
      </c>
      <c r="C212" s="25" t="s">
        <v>26246</v>
      </c>
      <c r="D212" s="25" t="s">
        <v>74605</v>
      </c>
      <c r="E212" s="37" t="s">
        <v>74605</v>
      </c>
      <c r="F212" s="25" t="s">
        <v>74605</v>
      </c>
      <c r="G212" s="25" t="s">
        <v>74605</v>
      </c>
      <c r="H212" s="6" t="s">
        <v>74605</v>
      </c>
      <c r="I212" s="7" t="s">
        <v>74605</v>
      </c>
      <c r="J212" s="24" t="s">
        <v>74035</v>
      </c>
      <c r="K212" s="24"/>
      <c r="L212" s="24"/>
      <c r="M212" s="24"/>
      <c r="N212" s="24"/>
      <c r="O212" s="24"/>
      <c r="P212" s="24"/>
      <c r="Q212" s="24"/>
      <c r="R212" s="24"/>
      <c r="S212" s="24"/>
      <c r="T212" s="24"/>
    </row>
    <row r="213" spans="1:20" ht="14.4">
      <c r="A213" s="211" t="s">
        <v>74606</v>
      </c>
      <c r="B213" s="25"/>
      <c r="C213" s="25" t="s">
        <v>74607</v>
      </c>
      <c r="D213" s="25"/>
      <c r="E213" s="37"/>
      <c r="F213" s="25"/>
      <c r="G213" s="25"/>
      <c r="H213" s="6"/>
      <c r="I213" s="7"/>
      <c r="J213" s="24"/>
      <c r="K213" s="24"/>
      <c r="L213" s="24"/>
      <c r="M213" s="24"/>
      <c r="N213" s="24"/>
      <c r="O213" s="24"/>
      <c r="P213" s="24"/>
      <c r="Q213" s="24"/>
      <c r="R213" s="24"/>
      <c r="S213" s="24"/>
      <c r="T213" s="24"/>
    </row>
    <row r="214" spans="1:20" ht="14.4">
      <c r="A214" s="211" t="s">
        <v>74608</v>
      </c>
      <c r="B214" s="25"/>
      <c r="C214" s="25" t="s">
        <v>74609</v>
      </c>
      <c r="D214" s="25"/>
      <c r="E214" s="37"/>
      <c r="F214" s="25"/>
      <c r="G214" s="25"/>
      <c r="H214" s="6"/>
      <c r="I214" s="7"/>
      <c r="J214" s="24"/>
      <c r="K214" s="24"/>
      <c r="L214" s="24"/>
      <c r="M214" s="24"/>
      <c r="N214" s="24"/>
      <c r="O214" s="24"/>
      <c r="P214" s="24"/>
      <c r="Q214" s="24"/>
      <c r="R214" s="24"/>
      <c r="S214" s="24"/>
      <c r="T214" s="24"/>
    </row>
    <row r="215" spans="1:20" ht="14.4">
      <c r="A215" s="211" t="s">
        <v>74610</v>
      </c>
      <c r="B215" s="25"/>
      <c r="C215" s="25" t="s">
        <v>74611</v>
      </c>
      <c r="D215" s="25"/>
      <c r="E215" s="37"/>
      <c r="F215" s="25"/>
      <c r="G215" s="25"/>
      <c r="H215" s="6"/>
      <c r="I215" s="7"/>
      <c r="J215" s="24"/>
      <c r="K215" s="24"/>
      <c r="L215" s="24"/>
      <c r="M215" s="24"/>
      <c r="N215" s="24"/>
      <c r="O215" s="24"/>
      <c r="P215" s="24"/>
      <c r="Q215" s="24"/>
      <c r="R215" s="24"/>
      <c r="S215" s="24"/>
      <c r="T215" s="24"/>
    </row>
    <row r="216" spans="1:20" ht="14.4">
      <c r="A216" s="210" t="s">
        <v>74612</v>
      </c>
      <c r="B216" s="25" t="s">
        <v>74613</v>
      </c>
      <c r="C216" s="25" t="s">
        <v>26246</v>
      </c>
      <c r="D216" s="25" t="s">
        <v>74614</v>
      </c>
      <c r="E216" s="37" t="s">
        <v>74615</v>
      </c>
      <c r="F216" s="25" t="s">
        <v>74616</v>
      </c>
      <c r="G216" s="25" t="s">
        <v>74617</v>
      </c>
      <c r="H216" s="6" t="s">
        <v>74618</v>
      </c>
      <c r="I216" s="7" t="s">
        <v>74619</v>
      </c>
      <c r="J216" s="24" t="s">
        <v>74035</v>
      </c>
      <c r="K216" s="24"/>
      <c r="L216" s="24"/>
      <c r="M216" s="24"/>
      <c r="N216" s="24"/>
      <c r="O216" s="24"/>
      <c r="P216" s="24"/>
      <c r="Q216" s="24"/>
      <c r="R216" s="24"/>
      <c r="S216" s="24"/>
      <c r="T216" s="24"/>
    </row>
    <row r="217" spans="1:20" ht="14.4">
      <c r="A217" s="211" t="s">
        <v>74620</v>
      </c>
      <c r="B217" s="25"/>
      <c r="C217" s="25" t="s">
        <v>74621</v>
      </c>
      <c r="D217" s="25"/>
      <c r="E217" s="37"/>
      <c r="F217" s="25"/>
      <c r="G217" s="25"/>
      <c r="H217" s="6"/>
      <c r="I217" s="7"/>
      <c r="J217" s="24"/>
      <c r="K217" s="24"/>
      <c r="L217" s="24"/>
      <c r="M217" s="24"/>
      <c r="N217" s="24"/>
      <c r="O217" s="24"/>
      <c r="P217" s="24"/>
      <c r="Q217" s="24"/>
      <c r="R217" s="24"/>
      <c r="S217" s="24"/>
      <c r="T217" s="24"/>
    </row>
    <row r="218" spans="1:20" ht="14.4">
      <c r="A218" s="211" t="s">
        <v>74622</v>
      </c>
      <c r="B218" s="25"/>
      <c r="C218" s="6" t="s">
        <v>74623</v>
      </c>
      <c r="D218" s="25"/>
      <c r="E218" s="37"/>
      <c r="F218" s="25"/>
      <c r="G218" s="25"/>
      <c r="H218" s="6"/>
      <c r="I218" s="7"/>
      <c r="J218" s="24"/>
      <c r="K218" s="24"/>
      <c r="L218" s="24"/>
      <c r="M218" s="24"/>
      <c r="N218" s="24"/>
      <c r="O218" s="24"/>
      <c r="P218" s="24"/>
      <c r="Q218" s="24"/>
      <c r="R218" s="24"/>
      <c r="S218" s="24"/>
      <c r="T218" s="24"/>
    </row>
    <row r="219" spans="1:20" ht="14.4">
      <c r="A219" s="211" t="s">
        <v>74624</v>
      </c>
      <c r="B219" s="25"/>
      <c r="C219" s="6" t="s">
        <v>74625</v>
      </c>
      <c r="D219" s="25"/>
      <c r="E219" s="37"/>
      <c r="F219" s="25"/>
      <c r="G219" s="25"/>
      <c r="H219" s="6"/>
      <c r="I219" s="7"/>
      <c r="J219" s="24"/>
      <c r="K219" s="24"/>
      <c r="L219" s="24"/>
      <c r="M219" s="24"/>
      <c r="N219" s="24"/>
      <c r="O219" s="24"/>
      <c r="P219" s="24"/>
      <c r="Q219" s="24"/>
      <c r="R219" s="24"/>
      <c r="S219" s="24"/>
      <c r="T219" s="24"/>
    </row>
    <row r="220" spans="1:20" ht="14.4">
      <c r="A220" s="210" t="s">
        <v>74626</v>
      </c>
      <c r="B220" s="25" t="s">
        <v>74627</v>
      </c>
      <c r="C220" s="25" t="s">
        <v>26246</v>
      </c>
      <c r="D220" s="25" t="s">
        <v>74627</v>
      </c>
      <c r="E220" s="37" t="s">
        <v>74627</v>
      </c>
      <c r="F220" s="25" t="s">
        <v>74628</v>
      </c>
      <c r="G220" s="25" t="s">
        <v>74627</v>
      </c>
      <c r="H220" s="6" t="s">
        <v>74627</v>
      </c>
      <c r="I220" s="7" t="s">
        <v>74627</v>
      </c>
      <c r="J220" s="24" t="s">
        <v>74035</v>
      </c>
      <c r="K220" s="24"/>
      <c r="L220" s="24" t="str">
        <f>IF(ISERROR(SEARCH("_M",A220)),"","x")</f>
        <v/>
      </c>
      <c r="M220" s="24"/>
      <c r="N220" s="24"/>
      <c r="O220" s="24"/>
      <c r="P220" s="24"/>
      <c r="Q220" s="24"/>
      <c r="R220" s="24"/>
      <c r="S220" s="24"/>
      <c r="T220" s="24"/>
    </row>
    <row r="221" spans="1:20" ht="14.4">
      <c r="A221" s="211" t="e">
        <f ca="1">_xludf.CONCAT(A220,"_1")</f>
        <v>#NAME?</v>
      </c>
      <c r="B221" s="25"/>
      <c r="C221" s="25" t="s">
        <v>74629</v>
      </c>
      <c r="D221" s="25"/>
      <c r="E221" s="37"/>
      <c r="F221" s="25"/>
      <c r="G221" s="25"/>
      <c r="H221" s="6"/>
      <c r="I221" s="7"/>
      <c r="J221" s="24"/>
      <c r="K221" s="24"/>
      <c r="L221" s="24"/>
      <c r="M221" s="24"/>
      <c r="N221" s="24"/>
      <c r="O221" s="24"/>
      <c r="P221" s="24"/>
      <c r="Q221" s="24"/>
      <c r="R221" s="24"/>
      <c r="S221" s="24"/>
      <c r="T221" s="24"/>
    </row>
    <row r="222" spans="1:20" ht="14.4">
      <c r="A222" s="211" t="e">
        <f ca="1">_xludf.CONCAT(A220,"_2")</f>
        <v>#NAME?</v>
      </c>
      <c r="B222" s="25"/>
      <c r="C222" s="6" t="s">
        <v>74630</v>
      </c>
      <c r="D222" s="25"/>
      <c r="E222" s="37"/>
      <c r="F222" s="25"/>
      <c r="G222" s="25"/>
      <c r="H222" s="6"/>
      <c r="I222" s="7"/>
      <c r="J222" s="24"/>
      <c r="K222" s="24"/>
      <c r="L222" s="24"/>
      <c r="M222" s="24"/>
      <c r="N222" s="24"/>
      <c r="O222" s="24"/>
      <c r="P222" s="24"/>
      <c r="Q222" s="24"/>
      <c r="R222" s="24"/>
      <c r="S222" s="24"/>
      <c r="T222" s="24"/>
    </row>
    <row r="223" spans="1:20" ht="14.4">
      <c r="A223" s="211" t="e">
        <f ca="1">_xludf.CONCAT(A220,"_3")</f>
        <v>#NAME?</v>
      </c>
      <c r="B223" s="25"/>
      <c r="C223" s="6" t="s">
        <v>74631</v>
      </c>
      <c r="D223" s="25"/>
      <c r="E223" s="37"/>
      <c r="F223" s="25"/>
      <c r="G223" s="25"/>
      <c r="H223" s="6"/>
      <c r="I223" s="7"/>
      <c r="J223" s="24"/>
      <c r="K223" s="24"/>
      <c r="L223" s="24"/>
      <c r="M223" s="24"/>
      <c r="N223" s="24"/>
      <c r="O223" s="24"/>
      <c r="P223" s="24"/>
      <c r="Q223" s="24"/>
      <c r="R223" s="24"/>
      <c r="S223" s="24"/>
      <c r="T223" s="24"/>
    </row>
    <row r="224" spans="1:20" ht="14.4">
      <c r="A224" s="210" t="s">
        <v>74632</v>
      </c>
      <c r="B224" s="25" t="s">
        <v>74633</v>
      </c>
      <c r="C224" s="25" t="s">
        <v>26246</v>
      </c>
      <c r="D224" s="25" t="s">
        <v>74634</v>
      </c>
      <c r="E224" s="37" t="s">
        <v>74635</v>
      </c>
      <c r="F224" s="25" t="s">
        <v>74636</v>
      </c>
      <c r="G224" s="25" t="s">
        <v>74637</v>
      </c>
      <c r="H224" s="6" t="s">
        <v>74638</v>
      </c>
      <c r="I224" s="7" t="s">
        <v>74639</v>
      </c>
      <c r="J224" s="24" t="s">
        <v>74035</v>
      </c>
      <c r="K224" s="24"/>
      <c r="L224" s="24" t="str">
        <f>IF(ISERROR(SEARCH("_M",A224)),"","x")</f>
        <v>x</v>
      </c>
      <c r="M224" s="24"/>
      <c r="N224" s="24"/>
      <c r="O224" s="24"/>
      <c r="P224" s="24"/>
      <c r="Q224" s="24"/>
      <c r="R224" s="24"/>
      <c r="S224" s="24"/>
      <c r="T224" s="24"/>
    </row>
    <row r="225" spans="1:20" ht="14.4">
      <c r="A225" s="211" t="e">
        <f ca="1">_xludf.CONCAT(A224,"_1")</f>
        <v>#NAME?</v>
      </c>
      <c r="B225" s="25"/>
      <c r="C225" s="25" t="s">
        <v>74640</v>
      </c>
      <c r="D225" s="25"/>
      <c r="E225" s="37"/>
      <c r="F225" s="25"/>
      <c r="G225" s="25"/>
      <c r="H225" s="6"/>
      <c r="I225" s="7"/>
      <c r="J225" s="24"/>
      <c r="K225" s="24"/>
      <c r="L225" s="24"/>
      <c r="M225" s="24"/>
      <c r="N225" s="24"/>
      <c r="O225" s="24"/>
      <c r="P225" s="24"/>
      <c r="Q225" s="24"/>
      <c r="R225" s="24"/>
      <c r="S225" s="24"/>
      <c r="T225" s="24"/>
    </row>
    <row r="226" spans="1:20" ht="14.4">
      <c r="A226" s="211" t="e">
        <f ca="1">_xludf.CONCAT(A224,"_2")</f>
        <v>#NAME?</v>
      </c>
      <c r="B226" s="25"/>
      <c r="C226" s="6" t="s">
        <v>74630</v>
      </c>
      <c r="D226" s="25"/>
      <c r="E226" s="37"/>
      <c r="F226" s="25"/>
      <c r="G226" s="25"/>
      <c r="H226" s="6"/>
      <c r="I226" s="7"/>
      <c r="J226" s="24"/>
      <c r="K226" s="24"/>
      <c r="L226" s="24"/>
      <c r="M226" s="24"/>
      <c r="N226" s="24"/>
      <c r="O226" s="24"/>
      <c r="P226" s="24"/>
      <c r="Q226" s="24"/>
      <c r="R226" s="24"/>
      <c r="S226" s="24"/>
      <c r="T226" s="24"/>
    </row>
    <row r="227" spans="1:20" ht="14.4">
      <c r="A227" s="211" t="e">
        <f ca="1">_xludf.CONCAT(A224,"_3")</f>
        <v>#NAME?</v>
      </c>
      <c r="B227" s="25"/>
      <c r="C227" s="6" t="s">
        <v>74641</v>
      </c>
      <c r="D227" s="25"/>
      <c r="E227" s="37"/>
      <c r="F227" s="25"/>
      <c r="G227" s="25"/>
      <c r="H227" s="6"/>
      <c r="I227" s="7"/>
      <c r="J227" s="24"/>
      <c r="K227" s="24"/>
      <c r="L227" s="24"/>
      <c r="M227" s="24"/>
      <c r="N227" s="24"/>
      <c r="O227" s="24"/>
      <c r="P227" s="24"/>
      <c r="Q227" s="24"/>
      <c r="R227" s="24"/>
      <c r="S227" s="24"/>
      <c r="T227" s="24"/>
    </row>
    <row r="228" spans="1:20" ht="14.4">
      <c r="A228" s="210" t="s">
        <v>74642</v>
      </c>
      <c r="B228" s="25" t="s">
        <v>74643</v>
      </c>
      <c r="C228" s="25" t="s">
        <v>26246</v>
      </c>
      <c r="D228" s="25" t="s">
        <v>74643</v>
      </c>
      <c r="E228" s="37" t="s">
        <v>74643</v>
      </c>
      <c r="F228" s="25" t="s">
        <v>74643</v>
      </c>
      <c r="G228" s="25" t="s">
        <v>74643</v>
      </c>
      <c r="H228" s="6" t="s">
        <v>74643</v>
      </c>
      <c r="I228" s="7" t="s">
        <v>74643</v>
      </c>
      <c r="J228" s="24" t="s">
        <v>74035</v>
      </c>
      <c r="K228" s="24"/>
      <c r="L228" s="24" t="str">
        <f>IF(ISERROR(SEARCH("_M",A228)),"","x")</f>
        <v/>
      </c>
      <c r="M228" s="24"/>
      <c r="N228" s="24"/>
      <c r="O228" s="24"/>
      <c r="P228" s="24"/>
      <c r="Q228" s="24"/>
      <c r="R228" s="24"/>
      <c r="S228" s="24"/>
      <c r="T228" s="24"/>
    </row>
    <row r="229" spans="1:20" ht="14.4">
      <c r="A229" s="211" t="e">
        <f ca="1">_xludf.CONCAT(A228,"_1")</f>
        <v>#NAME?</v>
      </c>
      <c r="B229" s="25"/>
      <c r="C229" s="25" t="s">
        <v>74644</v>
      </c>
      <c r="D229" s="25"/>
      <c r="E229" s="37"/>
      <c r="F229" s="25"/>
      <c r="G229" s="25"/>
      <c r="H229" s="6"/>
      <c r="I229" s="7"/>
      <c r="J229" s="24"/>
      <c r="K229" s="24"/>
      <c r="L229" s="24"/>
      <c r="M229" s="24"/>
      <c r="N229" s="24"/>
      <c r="O229" s="24"/>
      <c r="P229" s="24"/>
      <c r="Q229" s="24"/>
      <c r="R229" s="24"/>
      <c r="S229" s="24"/>
      <c r="T229" s="24"/>
    </row>
    <row r="230" spans="1:20" ht="14.4">
      <c r="A230" s="211" t="e">
        <f ca="1">_xludf.CONCAT(A228,"_2")</f>
        <v>#NAME?</v>
      </c>
      <c r="B230" s="25"/>
      <c r="C230" s="25" t="s">
        <v>74645</v>
      </c>
      <c r="D230" s="25"/>
      <c r="E230" s="37"/>
      <c r="F230" s="25"/>
      <c r="G230" s="25"/>
      <c r="H230" s="6"/>
      <c r="I230" s="7"/>
      <c r="J230" s="24"/>
      <c r="K230" s="24"/>
      <c r="L230" s="24"/>
      <c r="M230" s="24"/>
      <c r="N230" s="24"/>
      <c r="O230" s="24"/>
      <c r="P230" s="24"/>
      <c r="Q230" s="24"/>
      <c r="R230" s="24"/>
      <c r="S230" s="24"/>
      <c r="T230" s="24"/>
    </row>
    <row r="231" spans="1:20" ht="14.4">
      <c r="A231" s="211" t="e">
        <f ca="1">_xludf.CONCAT(A228,"_3")</f>
        <v>#NAME?</v>
      </c>
      <c r="B231" s="25"/>
      <c r="C231" s="25" t="s">
        <v>74646</v>
      </c>
      <c r="D231" s="25"/>
      <c r="E231" s="37"/>
      <c r="F231" s="25"/>
      <c r="G231" s="25"/>
      <c r="H231" s="6"/>
      <c r="I231" s="7"/>
      <c r="J231" s="24"/>
      <c r="K231" s="24"/>
      <c r="L231" s="24"/>
      <c r="M231" s="24"/>
      <c r="N231" s="24"/>
      <c r="O231" s="24"/>
      <c r="P231" s="24"/>
      <c r="Q231" s="24"/>
      <c r="R231" s="24"/>
      <c r="S231" s="24"/>
      <c r="T231" s="24"/>
    </row>
    <row r="232" spans="1:20" ht="14.4">
      <c r="A232" s="210" t="s">
        <v>74647</v>
      </c>
      <c r="B232" s="25" t="s">
        <v>74648</v>
      </c>
      <c r="C232" s="25" t="s">
        <v>26246</v>
      </c>
      <c r="D232" s="25" t="s">
        <v>74649</v>
      </c>
      <c r="E232" s="37" t="s">
        <v>74650</v>
      </c>
      <c r="F232" s="25" t="s">
        <v>74651</v>
      </c>
      <c r="G232" s="25" t="s">
        <v>74652</v>
      </c>
      <c r="H232" s="6" t="s">
        <v>74653</v>
      </c>
      <c r="I232" s="7" t="s">
        <v>74654</v>
      </c>
      <c r="J232" s="24" t="s">
        <v>74035</v>
      </c>
      <c r="K232" s="24"/>
      <c r="L232" s="24"/>
      <c r="M232" s="24"/>
      <c r="N232" s="24"/>
      <c r="O232" s="24"/>
      <c r="P232" s="24"/>
      <c r="Q232" s="24"/>
      <c r="R232" s="24"/>
      <c r="S232" s="24"/>
      <c r="T232" s="24"/>
    </row>
    <row r="233" spans="1:20" ht="14.4">
      <c r="A233" s="211" t="e">
        <f ca="1">_xludf.CONCAT(A232,"_1")</f>
        <v>#NAME?</v>
      </c>
      <c r="B233" s="25"/>
      <c r="C233" s="25" t="s">
        <v>74655</v>
      </c>
      <c r="D233" s="25"/>
      <c r="E233" s="37"/>
      <c r="F233" s="25"/>
      <c r="G233" s="25"/>
      <c r="H233" s="6"/>
      <c r="I233" s="7"/>
      <c r="J233" s="24"/>
      <c r="K233" s="24"/>
      <c r="L233" s="24"/>
      <c r="M233" s="24"/>
      <c r="N233" s="24"/>
      <c r="O233" s="24"/>
      <c r="P233" s="24"/>
      <c r="Q233" s="24"/>
      <c r="R233" s="24"/>
      <c r="S233" s="24"/>
      <c r="T233" s="24"/>
    </row>
    <row r="234" spans="1:20" ht="14.4">
      <c r="A234" s="211" t="e">
        <f ca="1">_xludf.CONCAT(A232,"_2")</f>
        <v>#NAME?</v>
      </c>
      <c r="B234" s="25"/>
      <c r="C234" s="6" t="s">
        <v>74656</v>
      </c>
      <c r="D234" s="25"/>
      <c r="E234" s="37"/>
      <c r="F234" s="25"/>
      <c r="G234" s="25"/>
      <c r="H234" s="6"/>
      <c r="I234" s="7"/>
      <c r="J234" s="24"/>
      <c r="K234" s="24"/>
      <c r="L234" s="24"/>
      <c r="M234" s="24"/>
      <c r="N234" s="24"/>
      <c r="O234" s="24"/>
      <c r="P234" s="24"/>
      <c r="Q234" s="24"/>
      <c r="R234" s="24"/>
      <c r="S234" s="24"/>
      <c r="T234" s="24"/>
    </row>
    <row r="235" spans="1:20" ht="14.4">
      <c r="A235" s="211" t="e">
        <f ca="1">_xludf.CONCAT(A232,"_3")</f>
        <v>#NAME?</v>
      </c>
      <c r="B235" s="25"/>
      <c r="C235" s="6" t="s">
        <v>74657</v>
      </c>
      <c r="D235" s="25"/>
      <c r="E235" s="37"/>
      <c r="F235" s="25"/>
      <c r="G235" s="25"/>
      <c r="H235" s="6"/>
      <c r="I235" s="7"/>
      <c r="J235" s="24"/>
      <c r="K235" s="24"/>
      <c r="L235" s="24"/>
      <c r="M235" s="24"/>
      <c r="N235" s="24"/>
      <c r="O235" s="24"/>
      <c r="P235" s="24"/>
      <c r="Q235" s="24"/>
      <c r="R235" s="24"/>
      <c r="S235" s="24"/>
      <c r="T235" s="24"/>
    </row>
    <row r="236" spans="1:20" ht="14.4">
      <c r="A236" s="210" t="s">
        <v>74658</v>
      </c>
      <c r="B236" s="25" t="s">
        <v>74659</v>
      </c>
      <c r="C236" s="25" t="s">
        <v>26246</v>
      </c>
      <c r="D236" s="25" t="s">
        <v>74659</v>
      </c>
      <c r="E236" s="37" t="s">
        <v>74659</v>
      </c>
      <c r="F236" s="25" t="s">
        <v>74659</v>
      </c>
      <c r="G236" s="25" t="s">
        <v>74659</v>
      </c>
      <c r="H236" s="6" t="s">
        <v>74659</v>
      </c>
      <c r="I236" s="7" t="s">
        <v>74659</v>
      </c>
      <c r="J236" s="24" t="s">
        <v>74035</v>
      </c>
      <c r="K236" s="24"/>
      <c r="L236" s="24" t="str">
        <f>IF(ISERROR(SEARCH("_M",A236)),"","x")</f>
        <v/>
      </c>
      <c r="M236" s="24"/>
      <c r="N236" s="24"/>
      <c r="O236" s="24"/>
      <c r="P236" s="24"/>
      <c r="Q236" s="24"/>
      <c r="R236" s="24"/>
      <c r="S236" s="24"/>
      <c r="T236" s="24"/>
    </row>
    <row r="237" spans="1:20" ht="14.4">
      <c r="A237" s="211" t="e">
        <f ca="1">_xludf.CONCAT(A236,"_1")</f>
        <v>#NAME?</v>
      </c>
      <c r="B237" s="25"/>
      <c r="C237" s="25" t="s">
        <v>74660</v>
      </c>
      <c r="D237" s="25"/>
      <c r="E237" s="37"/>
      <c r="F237" s="25"/>
      <c r="G237" s="25"/>
      <c r="H237" s="6"/>
      <c r="I237" s="7"/>
      <c r="J237" s="24"/>
      <c r="K237" s="24"/>
      <c r="L237" s="24"/>
      <c r="M237" s="24"/>
      <c r="N237" s="24"/>
      <c r="O237" s="24"/>
      <c r="P237" s="24"/>
      <c r="Q237" s="24"/>
      <c r="R237" s="24"/>
      <c r="S237" s="24"/>
      <c r="T237" s="24"/>
    </row>
    <row r="238" spans="1:20" ht="14.4">
      <c r="A238" s="211" t="e">
        <f ca="1">_xludf.CONCAT(A236,"_2")</f>
        <v>#NAME?</v>
      </c>
      <c r="B238" s="25"/>
      <c r="C238" s="25" t="s">
        <v>74661</v>
      </c>
      <c r="D238" s="25"/>
      <c r="E238" s="37"/>
      <c r="F238" s="25"/>
      <c r="G238" s="25"/>
      <c r="H238" s="6"/>
      <c r="I238" s="7"/>
      <c r="J238" s="24"/>
      <c r="K238" s="24"/>
      <c r="L238" s="24"/>
      <c r="M238" s="24"/>
      <c r="N238" s="24"/>
      <c r="O238" s="24"/>
      <c r="P238" s="24"/>
      <c r="Q238" s="24"/>
      <c r="R238" s="24"/>
      <c r="S238" s="24"/>
      <c r="T238" s="24"/>
    </row>
    <row r="239" spans="1:20" ht="14.4">
      <c r="A239" s="211" t="e">
        <f ca="1">_xludf.CONCAT(A236,"_3")</f>
        <v>#NAME?</v>
      </c>
      <c r="B239" s="25"/>
      <c r="C239" s="25" t="s">
        <v>74662</v>
      </c>
      <c r="D239" s="25"/>
      <c r="E239" s="37"/>
      <c r="F239" s="25"/>
      <c r="G239" s="25"/>
      <c r="H239" s="6"/>
      <c r="I239" s="7"/>
      <c r="J239" s="24"/>
      <c r="K239" s="24"/>
      <c r="L239" s="24"/>
      <c r="M239" s="24"/>
      <c r="N239" s="24"/>
      <c r="O239" s="24"/>
      <c r="P239" s="24"/>
      <c r="Q239" s="24"/>
      <c r="R239" s="24"/>
      <c r="S239" s="24"/>
      <c r="T239" s="24"/>
    </row>
    <row r="240" spans="1:20" ht="14.4">
      <c r="A240" s="210" t="s">
        <v>74663</v>
      </c>
      <c r="B240" s="25" t="s">
        <v>74664</v>
      </c>
      <c r="C240" s="25" t="s">
        <v>26246</v>
      </c>
      <c r="D240" s="25" t="s">
        <v>74665</v>
      </c>
      <c r="E240" s="37" t="s">
        <v>74666</v>
      </c>
      <c r="F240" s="25" t="s">
        <v>74667</v>
      </c>
      <c r="G240" s="25" t="s">
        <v>74668</v>
      </c>
      <c r="H240" s="6" t="s">
        <v>74669</v>
      </c>
      <c r="I240" s="7" t="s">
        <v>74670</v>
      </c>
      <c r="J240" s="24" t="s">
        <v>74035</v>
      </c>
      <c r="K240" s="24"/>
      <c r="L240" s="24"/>
      <c r="M240" s="24"/>
      <c r="N240" s="24"/>
      <c r="O240" s="24"/>
      <c r="P240" s="24"/>
      <c r="Q240" s="24"/>
      <c r="R240" s="24"/>
      <c r="S240" s="24"/>
      <c r="T240" s="24"/>
    </row>
    <row r="241" spans="1:20" ht="14.4">
      <c r="A241" s="211" t="e">
        <f ca="1">_xludf.CONCAT(A240,"_1")</f>
        <v>#NAME?</v>
      </c>
      <c r="B241" s="25"/>
      <c r="C241" s="25" t="s">
        <v>74671</v>
      </c>
      <c r="D241" s="25"/>
      <c r="E241" s="37"/>
      <c r="F241" s="25"/>
      <c r="G241" s="25"/>
      <c r="H241" s="6"/>
      <c r="I241" s="7"/>
      <c r="J241" s="24"/>
      <c r="K241" s="24"/>
      <c r="L241" s="24"/>
      <c r="M241" s="24"/>
      <c r="N241" s="24"/>
      <c r="O241" s="24"/>
      <c r="P241" s="24"/>
      <c r="Q241" s="24"/>
      <c r="R241" s="24"/>
      <c r="S241" s="24"/>
      <c r="T241" s="24"/>
    </row>
    <row r="242" spans="1:20" ht="14.4">
      <c r="A242" s="211" t="e">
        <f ca="1">_xludf.CONCAT(A240,"_2")</f>
        <v>#NAME?</v>
      </c>
      <c r="B242" s="25"/>
      <c r="C242" s="6" t="s">
        <v>74672</v>
      </c>
      <c r="D242" s="25"/>
      <c r="E242" s="37"/>
      <c r="F242" s="25"/>
      <c r="G242" s="25"/>
      <c r="H242" s="6"/>
      <c r="I242" s="7"/>
      <c r="J242" s="24"/>
      <c r="K242" s="24"/>
      <c r="L242" s="24"/>
      <c r="M242" s="24"/>
      <c r="N242" s="24"/>
      <c r="O242" s="24"/>
      <c r="P242" s="24"/>
      <c r="Q242" s="24"/>
      <c r="R242" s="24"/>
      <c r="S242" s="24"/>
      <c r="T242" s="24"/>
    </row>
    <row r="243" spans="1:20" ht="14.4">
      <c r="A243" s="211" t="e">
        <f ca="1">_xludf.CONCAT(A240,"_3")</f>
        <v>#NAME?</v>
      </c>
      <c r="B243" s="25"/>
      <c r="C243" s="6" t="s">
        <v>74673</v>
      </c>
      <c r="D243" s="25"/>
      <c r="E243" s="37"/>
      <c r="F243" s="25"/>
      <c r="G243" s="25"/>
      <c r="H243" s="6"/>
      <c r="I243" s="7"/>
      <c r="J243" s="24"/>
      <c r="K243" s="24"/>
      <c r="L243" s="24"/>
      <c r="M243" s="24"/>
      <c r="N243" s="24"/>
      <c r="O243" s="24"/>
      <c r="P243" s="24"/>
      <c r="Q243" s="24"/>
      <c r="R243" s="24"/>
      <c r="S243" s="24"/>
      <c r="T243" s="24"/>
    </row>
    <row r="244" spans="1:20" ht="14.4">
      <c r="A244" s="210" t="s">
        <v>74674</v>
      </c>
      <c r="B244" s="25" t="s">
        <v>74675</v>
      </c>
      <c r="C244" s="25" t="s">
        <v>26246</v>
      </c>
      <c r="D244" s="25" t="s">
        <v>74675</v>
      </c>
      <c r="E244" s="37" t="s">
        <v>74675</v>
      </c>
      <c r="F244" s="25" t="s">
        <v>74675</v>
      </c>
      <c r="G244" s="25" t="s">
        <v>74675</v>
      </c>
      <c r="H244" s="6" t="s">
        <v>74675</v>
      </c>
      <c r="I244" s="7" t="s">
        <v>74675</v>
      </c>
      <c r="J244" s="24" t="s">
        <v>74035</v>
      </c>
      <c r="K244" s="24"/>
      <c r="L244" s="24" t="str">
        <f>IF(ISERROR(SEARCH("_M",A244)),"","x")</f>
        <v/>
      </c>
      <c r="M244" s="24"/>
      <c r="N244" s="24"/>
      <c r="O244" s="24"/>
      <c r="P244" s="24"/>
      <c r="Q244" s="24"/>
      <c r="R244" s="24"/>
      <c r="S244" s="24"/>
      <c r="T244" s="24"/>
    </row>
    <row r="245" spans="1:20" ht="14.4">
      <c r="A245" s="211" t="e">
        <f ca="1">_xludf.CONCAT(A244,"_1")</f>
        <v>#NAME?</v>
      </c>
      <c r="B245" s="25"/>
      <c r="C245" s="25" t="s">
        <v>74676</v>
      </c>
      <c r="D245" s="25"/>
      <c r="E245" s="37"/>
      <c r="F245" s="25"/>
      <c r="G245" s="25"/>
      <c r="H245" s="6"/>
      <c r="I245" s="7"/>
      <c r="J245" s="24"/>
      <c r="K245" s="24"/>
      <c r="L245" s="24"/>
      <c r="M245" s="24"/>
      <c r="N245" s="24"/>
      <c r="O245" s="24"/>
      <c r="P245" s="24"/>
      <c r="Q245" s="24"/>
      <c r="R245" s="24"/>
      <c r="S245" s="24"/>
      <c r="T245" s="24"/>
    </row>
    <row r="246" spans="1:20" ht="14.4">
      <c r="A246" s="211" t="e">
        <f ca="1">_xludf.CONCAT(A244,"_2")</f>
        <v>#NAME?</v>
      </c>
      <c r="B246" s="25"/>
      <c r="C246" s="25" t="s">
        <v>74677</v>
      </c>
      <c r="D246" s="25"/>
      <c r="E246" s="37"/>
      <c r="F246" s="25"/>
      <c r="G246" s="25"/>
      <c r="H246" s="6"/>
      <c r="I246" s="7"/>
      <c r="J246" s="24"/>
      <c r="K246" s="24"/>
      <c r="L246" s="24"/>
      <c r="M246" s="24"/>
      <c r="N246" s="24"/>
      <c r="O246" s="24"/>
      <c r="P246" s="24"/>
      <c r="Q246" s="24"/>
      <c r="R246" s="24"/>
      <c r="S246" s="24"/>
      <c r="T246" s="24"/>
    </row>
    <row r="247" spans="1:20" ht="14.4">
      <c r="A247" s="211" t="e">
        <f ca="1">_xludf.CONCAT(A244,"_3")</f>
        <v>#NAME?</v>
      </c>
      <c r="B247" s="25"/>
      <c r="C247" s="6" t="s">
        <v>74678</v>
      </c>
      <c r="D247" s="25"/>
      <c r="E247" s="37"/>
      <c r="F247" s="25"/>
      <c r="G247" s="25"/>
      <c r="H247" s="6"/>
      <c r="I247" s="7"/>
      <c r="J247" s="24"/>
      <c r="K247" s="24"/>
      <c r="L247" s="24"/>
      <c r="M247" s="24"/>
      <c r="N247" s="24"/>
      <c r="O247" s="24"/>
      <c r="P247" s="24"/>
      <c r="Q247" s="24"/>
      <c r="R247" s="24"/>
      <c r="S247" s="24"/>
      <c r="T247" s="24"/>
    </row>
    <row r="248" spans="1:20" ht="14.4">
      <c r="A248" s="210" t="s">
        <v>74679</v>
      </c>
      <c r="B248" s="25" t="s">
        <v>74680</v>
      </c>
      <c r="C248" s="25" t="s">
        <v>26246</v>
      </c>
      <c r="D248" s="25" t="s">
        <v>74681</v>
      </c>
      <c r="E248" s="37" t="s">
        <v>74682</v>
      </c>
      <c r="F248" s="25" t="s">
        <v>74683</v>
      </c>
      <c r="G248" s="25" t="s">
        <v>74684</v>
      </c>
      <c r="H248" s="6" t="s">
        <v>74685</v>
      </c>
      <c r="I248" s="7" t="s">
        <v>74686</v>
      </c>
      <c r="J248" s="24" t="s">
        <v>74035</v>
      </c>
      <c r="K248" s="24"/>
      <c r="L248" s="24" t="str">
        <f>IF(ISERROR(SEARCH("_M",A248)),"","x")</f>
        <v>x</v>
      </c>
      <c r="M248" s="24"/>
      <c r="N248" s="24"/>
      <c r="O248" s="24"/>
      <c r="P248" s="24"/>
      <c r="Q248" s="24"/>
      <c r="R248" s="24"/>
      <c r="S248" s="24"/>
      <c r="T248" s="24"/>
    </row>
    <row r="249" spans="1:20" ht="14.4">
      <c r="A249" s="211" t="e">
        <f ca="1">_xludf.CONCAT(A248,"_1")</f>
        <v>#NAME?</v>
      </c>
      <c r="B249" s="25"/>
      <c r="C249" s="25" t="s">
        <v>74687</v>
      </c>
      <c r="D249" s="25"/>
      <c r="E249" s="37"/>
      <c r="F249" s="25"/>
      <c r="G249" s="25"/>
      <c r="H249" s="6"/>
      <c r="I249" s="7"/>
      <c r="J249" s="24"/>
      <c r="K249" s="24"/>
      <c r="L249" s="24"/>
      <c r="M249" s="24"/>
      <c r="N249" s="24"/>
      <c r="O249" s="24"/>
      <c r="P249" s="24"/>
      <c r="Q249" s="24"/>
      <c r="R249" s="24"/>
      <c r="S249" s="24"/>
      <c r="T249" s="24"/>
    </row>
    <row r="250" spans="1:20" ht="14.4">
      <c r="A250" s="211" t="e">
        <f ca="1">_xludf.CONCAT(A248,"_2")</f>
        <v>#NAME?</v>
      </c>
      <c r="B250" s="25"/>
      <c r="C250" s="6" t="s">
        <v>74688</v>
      </c>
      <c r="D250" s="25"/>
      <c r="E250" s="37"/>
      <c r="F250" s="25"/>
      <c r="G250" s="25"/>
      <c r="H250" s="6"/>
      <c r="I250" s="7"/>
      <c r="J250" s="24"/>
      <c r="K250" s="24"/>
      <c r="L250" s="24"/>
      <c r="M250" s="24"/>
      <c r="N250" s="24"/>
      <c r="O250" s="24"/>
      <c r="P250" s="24"/>
      <c r="Q250" s="24"/>
      <c r="R250" s="24"/>
      <c r="S250" s="24"/>
      <c r="T250" s="24"/>
    </row>
    <row r="251" spans="1:20" ht="14.4">
      <c r="A251" s="211" t="e">
        <f ca="1">_xludf.CONCAT(A248,"_3")</f>
        <v>#NAME?</v>
      </c>
      <c r="B251" s="25"/>
      <c r="C251" s="6" t="s">
        <v>74689</v>
      </c>
      <c r="D251" s="25"/>
      <c r="E251" s="37"/>
      <c r="F251" s="25"/>
      <c r="G251" s="25"/>
      <c r="H251" s="6"/>
      <c r="I251" s="7"/>
      <c r="J251" s="24"/>
      <c r="K251" s="24"/>
      <c r="L251" s="24"/>
      <c r="M251" s="24"/>
      <c r="N251" s="24"/>
      <c r="O251" s="24"/>
      <c r="P251" s="24"/>
      <c r="Q251" s="24"/>
      <c r="R251" s="24"/>
      <c r="S251" s="24"/>
      <c r="T251" s="24"/>
    </row>
    <row r="252" spans="1:20" ht="14.4">
      <c r="A252" s="210" t="s">
        <v>74690</v>
      </c>
      <c r="B252" s="25" t="s">
        <v>74691</v>
      </c>
      <c r="C252" s="25" t="s">
        <v>26246</v>
      </c>
      <c r="D252" s="25" t="s">
        <v>74691</v>
      </c>
      <c r="E252" s="37" t="s">
        <v>74691</v>
      </c>
      <c r="F252" s="25" t="s">
        <v>74691</v>
      </c>
      <c r="G252" s="25" t="s">
        <v>74691</v>
      </c>
      <c r="H252" s="6" t="s">
        <v>74691</v>
      </c>
      <c r="I252" s="7" t="s">
        <v>74691</v>
      </c>
      <c r="J252" s="24" t="s">
        <v>74035</v>
      </c>
      <c r="K252" s="24"/>
      <c r="L252" s="24" t="str">
        <f>IF(ISERROR(SEARCH("_M",A252)),"","x")</f>
        <v/>
      </c>
      <c r="M252" s="24"/>
      <c r="N252" s="24"/>
      <c r="O252" s="24"/>
      <c r="P252" s="24"/>
      <c r="Q252" s="24"/>
      <c r="R252" s="24"/>
      <c r="S252" s="24"/>
      <c r="T252" s="24"/>
    </row>
    <row r="253" spans="1:20" ht="14.4">
      <c r="A253" s="211" t="e">
        <f ca="1">_xludf.CONCAT(A252,"_1")</f>
        <v>#NAME?</v>
      </c>
      <c r="B253" s="25"/>
      <c r="C253" s="25" t="s">
        <v>74692</v>
      </c>
      <c r="D253" s="25"/>
      <c r="E253" s="37"/>
      <c r="F253" s="25"/>
      <c r="G253" s="25"/>
      <c r="H253" s="6"/>
      <c r="I253" s="7"/>
      <c r="J253" s="24"/>
      <c r="K253" s="24"/>
      <c r="L253" s="24"/>
      <c r="M253" s="24"/>
      <c r="N253" s="24"/>
      <c r="O253" s="24"/>
      <c r="P253" s="24"/>
      <c r="Q253" s="24"/>
      <c r="R253" s="24"/>
      <c r="S253" s="24"/>
      <c r="T253" s="24"/>
    </row>
    <row r="254" spans="1:20" ht="14.4">
      <c r="A254" s="211" t="e">
        <f ca="1">_xludf.CONCAT(A252,"_2")</f>
        <v>#NAME?</v>
      </c>
      <c r="B254" s="25"/>
      <c r="C254" s="25" t="s">
        <v>74693</v>
      </c>
      <c r="D254" s="25"/>
      <c r="E254" s="37"/>
      <c r="F254" s="25"/>
      <c r="G254" s="25"/>
      <c r="H254" s="6"/>
      <c r="I254" s="7"/>
      <c r="J254" s="24"/>
      <c r="K254" s="24"/>
      <c r="L254" s="24"/>
      <c r="M254" s="24"/>
      <c r="N254" s="24"/>
      <c r="O254" s="24"/>
      <c r="P254" s="24"/>
      <c r="Q254" s="24"/>
      <c r="R254" s="24"/>
      <c r="S254" s="24"/>
      <c r="T254" s="24"/>
    </row>
    <row r="255" spans="1:20" ht="14.4">
      <c r="A255" s="211" t="e">
        <f ca="1">_xludf.CONCAT(A252,"_3")</f>
        <v>#NAME?</v>
      </c>
      <c r="B255" s="25"/>
      <c r="C255" s="25" t="s">
        <v>74694</v>
      </c>
      <c r="D255" s="25"/>
      <c r="E255" s="37"/>
      <c r="F255" s="25"/>
      <c r="G255" s="25"/>
      <c r="H255" s="6"/>
      <c r="I255" s="7"/>
      <c r="J255" s="24"/>
      <c r="K255" s="24"/>
      <c r="L255" s="24"/>
      <c r="M255" s="24"/>
      <c r="N255" s="24"/>
      <c r="O255" s="24"/>
      <c r="P255" s="24"/>
      <c r="Q255" s="24"/>
      <c r="R255" s="24"/>
      <c r="S255" s="24"/>
      <c r="T255" s="24"/>
    </row>
    <row r="256" spans="1:20" ht="14.4">
      <c r="A256" s="210" t="s">
        <v>74695</v>
      </c>
      <c r="B256" s="25" t="s">
        <v>74696</v>
      </c>
      <c r="C256" s="25" t="s">
        <v>26246</v>
      </c>
      <c r="D256" s="25" t="s">
        <v>74697</v>
      </c>
      <c r="E256" s="37" t="s">
        <v>74698</v>
      </c>
      <c r="F256" s="25" t="s">
        <v>74699</v>
      </c>
      <c r="G256" s="25" t="s">
        <v>74700</v>
      </c>
      <c r="H256" s="6" t="s">
        <v>74701</v>
      </c>
      <c r="I256" s="7" t="s">
        <v>74702</v>
      </c>
      <c r="J256" s="24" t="s">
        <v>74035</v>
      </c>
      <c r="K256" s="24"/>
      <c r="L256" s="24" t="str">
        <f>IF(ISERROR(SEARCH("_M",A256)),"","x")</f>
        <v>x</v>
      </c>
      <c r="M256" s="24"/>
      <c r="N256" s="24"/>
      <c r="O256" s="24"/>
      <c r="P256" s="24"/>
      <c r="Q256" s="24"/>
      <c r="R256" s="24"/>
      <c r="S256" s="24"/>
      <c r="T256" s="24"/>
    </row>
    <row r="257" spans="1:20" ht="14.4">
      <c r="A257" s="211" t="e">
        <f ca="1">_xludf.CONCAT(A256,"_1")</f>
        <v>#NAME?</v>
      </c>
      <c r="B257" s="25"/>
      <c r="C257" s="25" t="s">
        <v>74703</v>
      </c>
      <c r="D257" s="25"/>
      <c r="E257" s="37"/>
      <c r="F257" s="25"/>
      <c r="G257" s="25"/>
      <c r="H257" s="6"/>
      <c r="I257" s="7"/>
      <c r="J257" s="24"/>
      <c r="K257" s="24"/>
      <c r="L257" s="24"/>
      <c r="M257" s="24"/>
      <c r="N257" s="24"/>
      <c r="O257" s="24"/>
      <c r="P257" s="24"/>
      <c r="Q257" s="24"/>
      <c r="R257" s="24"/>
      <c r="S257" s="24"/>
      <c r="T257" s="24"/>
    </row>
    <row r="258" spans="1:20" ht="14.4">
      <c r="A258" s="211" t="e">
        <f ca="1">_xludf.CONCAT(A256,"_2")</f>
        <v>#NAME?</v>
      </c>
      <c r="B258" s="25"/>
      <c r="C258" s="6" t="s">
        <v>74704</v>
      </c>
      <c r="D258" s="25"/>
      <c r="E258" s="37"/>
      <c r="F258" s="25"/>
      <c r="G258" s="25"/>
      <c r="H258" s="6"/>
      <c r="I258" s="7"/>
      <c r="J258" s="24"/>
      <c r="K258" s="24"/>
      <c r="L258" s="24"/>
      <c r="M258" s="24"/>
      <c r="N258" s="24"/>
      <c r="O258" s="24"/>
      <c r="P258" s="24"/>
      <c r="Q258" s="24"/>
      <c r="R258" s="24"/>
      <c r="S258" s="24"/>
      <c r="T258" s="24"/>
    </row>
    <row r="259" spans="1:20" ht="14.4">
      <c r="A259" s="211" t="e">
        <f ca="1">_xludf.CONCAT(A256,"_3")</f>
        <v>#NAME?</v>
      </c>
      <c r="B259" s="25"/>
      <c r="C259" s="6" t="s">
        <v>74705</v>
      </c>
      <c r="D259" s="25"/>
      <c r="E259" s="37"/>
      <c r="F259" s="25"/>
      <c r="G259" s="25"/>
      <c r="H259" s="6"/>
      <c r="I259" s="7"/>
      <c r="J259" s="24"/>
      <c r="K259" s="24"/>
      <c r="L259" s="24"/>
      <c r="M259" s="24"/>
      <c r="N259" s="24"/>
      <c r="O259" s="24"/>
      <c r="P259" s="24"/>
      <c r="Q259" s="24"/>
      <c r="R259" s="24"/>
      <c r="S259" s="24"/>
      <c r="T259" s="24"/>
    </row>
    <row r="260" spans="1:20" ht="14.4">
      <c r="A260" s="210" t="s">
        <v>74706</v>
      </c>
      <c r="B260" s="25" t="s">
        <v>74707</v>
      </c>
      <c r="C260" s="25" t="s">
        <v>26246</v>
      </c>
      <c r="D260" s="25" t="s">
        <v>74707</v>
      </c>
      <c r="E260" s="37" t="s">
        <v>74707</v>
      </c>
      <c r="F260" s="25" t="s">
        <v>74707</v>
      </c>
      <c r="G260" s="25" t="s">
        <v>74707</v>
      </c>
      <c r="H260" s="6" t="s">
        <v>74707</v>
      </c>
      <c r="I260" s="7" t="s">
        <v>74707</v>
      </c>
      <c r="J260" s="24" t="s">
        <v>74035</v>
      </c>
      <c r="K260" s="24"/>
      <c r="L260" s="24"/>
      <c r="M260" s="24"/>
      <c r="N260" s="24"/>
      <c r="O260" s="24"/>
      <c r="P260" s="24"/>
      <c r="Q260" s="24"/>
      <c r="R260" s="24"/>
      <c r="S260" s="24"/>
      <c r="T260" s="24"/>
    </row>
    <row r="261" spans="1:20" ht="14.4">
      <c r="A261" s="211" t="e">
        <f ca="1">_xludf.CONCAT(A260,"_1")</f>
        <v>#NAME?</v>
      </c>
      <c r="B261" s="25"/>
      <c r="C261" s="25" t="s">
        <v>74708</v>
      </c>
      <c r="D261" s="25"/>
      <c r="E261" s="37"/>
      <c r="F261" s="25"/>
      <c r="G261" s="25"/>
      <c r="H261" s="6"/>
      <c r="I261" s="7"/>
      <c r="J261" s="24"/>
      <c r="K261" s="24"/>
      <c r="L261" s="24"/>
      <c r="M261" s="24"/>
      <c r="N261" s="24"/>
      <c r="O261" s="24"/>
      <c r="P261" s="24"/>
      <c r="Q261" s="24"/>
      <c r="R261" s="24"/>
      <c r="S261" s="24"/>
      <c r="T261" s="24"/>
    </row>
    <row r="262" spans="1:20" ht="14.4">
      <c r="A262" s="211" t="e">
        <f ca="1">_xludf.CONCAT(A260,"_2")</f>
        <v>#NAME?</v>
      </c>
      <c r="B262" s="25"/>
      <c r="C262" s="25" t="s">
        <v>74709</v>
      </c>
      <c r="D262" s="25"/>
      <c r="E262" s="37"/>
      <c r="F262" s="25"/>
      <c r="G262" s="25"/>
      <c r="H262" s="6"/>
      <c r="I262" s="7"/>
      <c r="J262" s="24"/>
      <c r="K262" s="24"/>
      <c r="L262" s="24"/>
      <c r="M262" s="24"/>
      <c r="N262" s="24"/>
      <c r="O262" s="24"/>
      <c r="P262" s="24"/>
      <c r="Q262" s="24"/>
      <c r="R262" s="24"/>
      <c r="S262" s="24"/>
      <c r="T262" s="24"/>
    </row>
    <row r="263" spans="1:20" ht="14.4">
      <c r="A263" s="211" t="e">
        <f ca="1">_xludf.CONCAT(A260,"_3")</f>
        <v>#NAME?</v>
      </c>
      <c r="B263" s="25"/>
      <c r="C263" s="25" t="s">
        <v>74710</v>
      </c>
      <c r="D263" s="25"/>
      <c r="E263" s="37"/>
      <c r="F263" s="25"/>
      <c r="G263" s="25"/>
      <c r="H263" s="6"/>
      <c r="I263" s="7"/>
      <c r="J263" s="24"/>
      <c r="K263" s="24"/>
      <c r="L263" s="24"/>
      <c r="M263" s="24"/>
      <c r="N263" s="24"/>
      <c r="O263" s="24"/>
      <c r="P263" s="24"/>
      <c r="Q263" s="24"/>
      <c r="R263" s="24"/>
      <c r="S263" s="24"/>
      <c r="T263" s="24"/>
    </row>
    <row r="264" spans="1:20" ht="14.4">
      <c r="A264" s="210" t="s">
        <v>74711</v>
      </c>
      <c r="B264" s="25" t="s">
        <v>74712</v>
      </c>
      <c r="C264" s="25" t="s">
        <v>26246</v>
      </c>
      <c r="D264" s="25" t="s">
        <v>74713</v>
      </c>
      <c r="E264" s="37" t="s">
        <v>74714</v>
      </c>
      <c r="F264" s="25" t="s">
        <v>74715</v>
      </c>
      <c r="G264" s="25" t="s">
        <v>74716</v>
      </c>
      <c r="H264" s="6" t="s">
        <v>74717</v>
      </c>
      <c r="I264" s="7" t="s">
        <v>74718</v>
      </c>
      <c r="J264" s="24" t="s">
        <v>74035</v>
      </c>
      <c r="K264" s="24"/>
      <c r="L264" s="24"/>
      <c r="M264" s="24"/>
      <c r="N264" s="24"/>
      <c r="O264" s="24"/>
      <c r="P264" s="24"/>
      <c r="Q264" s="24"/>
      <c r="R264" s="24"/>
      <c r="S264" s="24"/>
      <c r="T264" s="24"/>
    </row>
    <row r="265" spans="1:20" ht="14.4">
      <c r="A265" s="211" t="e">
        <f ca="1">_xludf.CONCAT(A264,"_1")</f>
        <v>#NAME?</v>
      </c>
      <c r="B265" s="25"/>
      <c r="C265" s="25" t="s">
        <v>74719</v>
      </c>
      <c r="D265" s="25"/>
      <c r="E265" s="37"/>
      <c r="F265" s="35"/>
      <c r="G265" s="35"/>
      <c r="H265" s="6"/>
      <c r="I265" s="7"/>
      <c r="J265" s="24"/>
      <c r="K265" s="24"/>
      <c r="L265" s="24"/>
      <c r="M265" s="24"/>
      <c r="N265" s="24"/>
      <c r="O265" s="24"/>
      <c r="P265" s="24"/>
      <c r="Q265" s="24"/>
      <c r="R265" s="24"/>
      <c r="S265" s="24"/>
      <c r="T265" s="24"/>
    </row>
    <row r="266" spans="1:20" ht="14.4">
      <c r="A266" s="211" t="e">
        <f ca="1">_xludf.CONCAT(A264,"_2")</f>
        <v>#NAME?</v>
      </c>
      <c r="B266" s="25"/>
      <c r="C266" s="6" t="s">
        <v>74720</v>
      </c>
      <c r="D266" s="25"/>
      <c r="E266" s="37"/>
      <c r="F266" s="35"/>
      <c r="G266" s="35"/>
      <c r="H266" s="6"/>
      <c r="I266" s="7"/>
      <c r="J266" s="24"/>
      <c r="K266" s="24"/>
      <c r="L266" s="24"/>
      <c r="M266" s="24"/>
      <c r="N266" s="24"/>
      <c r="O266" s="24"/>
      <c r="P266" s="24"/>
      <c r="Q266" s="24"/>
      <c r="R266" s="24"/>
      <c r="S266" s="24"/>
      <c r="T266" s="24"/>
    </row>
    <row r="267" spans="1:20" ht="14.4">
      <c r="A267" s="211" t="e">
        <f ca="1">_xludf.CONCAT(A264,"_3")</f>
        <v>#NAME?</v>
      </c>
      <c r="B267" s="25"/>
      <c r="C267" s="6" t="s">
        <v>74721</v>
      </c>
      <c r="D267" s="25"/>
      <c r="E267" s="37"/>
      <c r="F267" s="35"/>
      <c r="G267" s="35"/>
      <c r="H267" s="6"/>
      <c r="I267" s="7"/>
      <c r="J267" s="24"/>
      <c r="K267" s="24"/>
      <c r="L267" s="24"/>
      <c r="M267" s="24"/>
      <c r="N267" s="24"/>
      <c r="O267" s="24"/>
      <c r="P267" s="24"/>
      <c r="Q267" s="24"/>
      <c r="R267" s="24"/>
      <c r="S267" s="24"/>
      <c r="T267" s="24"/>
    </row>
    <row r="268" spans="1:20" ht="14.4">
      <c r="A268" s="210" t="s">
        <v>74722</v>
      </c>
      <c r="B268" s="25" t="s">
        <v>74723</v>
      </c>
      <c r="C268" s="25" t="s">
        <v>26246</v>
      </c>
      <c r="D268" s="25" t="s">
        <v>74723</v>
      </c>
      <c r="E268" s="37" t="s">
        <v>74723</v>
      </c>
      <c r="F268" s="35" t="s">
        <v>74724</v>
      </c>
      <c r="G268" s="35" t="s">
        <v>74723</v>
      </c>
      <c r="H268" s="6" t="s">
        <v>74723</v>
      </c>
      <c r="I268" s="7" t="s">
        <v>74723</v>
      </c>
      <c r="J268" s="24" t="s">
        <v>74035</v>
      </c>
      <c r="K268" s="24"/>
      <c r="L268" s="24" t="str">
        <f>IF(ISERROR(SEARCH("_M",A268)),"","x")</f>
        <v/>
      </c>
      <c r="M268" s="24"/>
      <c r="N268" s="24"/>
      <c r="O268" s="24"/>
      <c r="P268" s="24"/>
      <c r="Q268" s="24"/>
      <c r="R268" s="24"/>
      <c r="S268" s="24"/>
      <c r="T268" s="24"/>
    </row>
    <row r="269" spans="1:20" ht="14.4">
      <c r="A269" s="211" t="e">
        <f ca="1">_xludf.CONCAT(A268,"_1")</f>
        <v>#NAME?</v>
      </c>
      <c r="B269" s="25"/>
      <c r="C269" s="25" t="s">
        <v>74725</v>
      </c>
      <c r="D269" s="25"/>
      <c r="E269" s="37"/>
      <c r="F269" s="35"/>
      <c r="G269" s="35"/>
      <c r="H269" s="6"/>
      <c r="I269" s="7"/>
      <c r="J269" s="24"/>
      <c r="K269" s="24"/>
      <c r="L269" s="24"/>
      <c r="M269" s="24"/>
      <c r="N269" s="24"/>
      <c r="O269" s="24"/>
      <c r="P269" s="24"/>
      <c r="Q269" s="24"/>
      <c r="R269" s="24"/>
      <c r="S269" s="24"/>
      <c r="T269" s="24"/>
    </row>
    <row r="270" spans="1:20" ht="14.4">
      <c r="A270" s="211" t="e">
        <f ca="1">_xludf.CONCAT(A268,"_2")</f>
        <v>#NAME?</v>
      </c>
      <c r="B270" s="25"/>
      <c r="C270" s="25" t="s">
        <v>74726</v>
      </c>
      <c r="D270" s="25"/>
      <c r="E270" s="37"/>
      <c r="F270" s="35"/>
      <c r="G270" s="35"/>
      <c r="H270" s="6"/>
      <c r="I270" s="7"/>
      <c r="J270" s="24"/>
      <c r="K270" s="24"/>
      <c r="L270" s="24"/>
      <c r="M270" s="24"/>
      <c r="N270" s="24"/>
      <c r="O270" s="24"/>
      <c r="P270" s="24"/>
      <c r="Q270" s="24"/>
      <c r="R270" s="24"/>
      <c r="S270" s="24"/>
      <c r="T270" s="24"/>
    </row>
    <row r="271" spans="1:20" ht="14.4">
      <c r="A271" s="211" t="e">
        <f ca="1">_xludf.CONCAT(A268,"_3")</f>
        <v>#NAME?</v>
      </c>
      <c r="B271" s="25"/>
      <c r="C271" s="25" t="s">
        <v>74727</v>
      </c>
      <c r="D271" s="25"/>
      <c r="E271" s="37"/>
      <c r="F271" s="35"/>
      <c r="G271" s="35"/>
      <c r="H271" s="6"/>
      <c r="I271" s="7"/>
      <c r="J271" s="24"/>
      <c r="K271" s="24"/>
      <c r="L271" s="24"/>
      <c r="M271" s="24"/>
      <c r="N271" s="24"/>
      <c r="O271" s="24"/>
      <c r="P271" s="24"/>
      <c r="Q271" s="24"/>
      <c r="R271" s="24"/>
      <c r="S271" s="24"/>
      <c r="T271" s="24"/>
    </row>
    <row r="272" spans="1:20" ht="14.4">
      <c r="A272" s="210" t="s">
        <v>74728</v>
      </c>
      <c r="B272" s="25" t="s">
        <v>74729</v>
      </c>
      <c r="C272" s="25" t="s">
        <v>26246</v>
      </c>
      <c r="D272" s="25" t="s">
        <v>74730</v>
      </c>
      <c r="E272" s="37" t="s">
        <v>74731</v>
      </c>
      <c r="F272" s="35" t="s">
        <v>74732</v>
      </c>
      <c r="G272" s="35" t="s">
        <v>74733</v>
      </c>
      <c r="H272" s="6" t="s">
        <v>74734</v>
      </c>
      <c r="I272" s="7" t="s">
        <v>74735</v>
      </c>
      <c r="J272" s="24" t="s">
        <v>74035</v>
      </c>
      <c r="K272" s="24"/>
      <c r="L272" s="24" t="str">
        <f>IF(ISERROR(SEARCH("_M",A272)),"","x")</f>
        <v>x</v>
      </c>
      <c r="M272" s="24"/>
      <c r="N272" s="24"/>
      <c r="O272" s="24"/>
      <c r="P272" s="24"/>
      <c r="Q272" s="24"/>
      <c r="R272" s="24"/>
      <c r="S272" s="24"/>
      <c r="T272" s="24"/>
    </row>
    <row r="273" spans="1:20" ht="14.4">
      <c r="A273" s="211" t="e">
        <f ca="1">_xludf.CONCAT(A272,"_1")</f>
        <v>#NAME?</v>
      </c>
      <c r="B273" s="25"/>
      <c r="C273" s="25" t="s">
        <v>74736</v>
      </c>
      <c r="D273" s="25"/>
      <c r="E273" s="37"/>
      <c r="F273" s="25"/>
      <c r="G273" s="25"/>
      <c r="H273" s="6"/>
      <c r="I273" s="7"/>
      <c r="J273" s="24"/>
      <c r="K273" s="24"/>
      <c r="L273" s="24"/>
      <c r="M273" s="24"/>
      <c r="N273" s="24"/>
      <c r="O273" s="24"/>
      <c r="P273" s="24"/>
      <c r="Q273" s="24"/>
      <c r="R273" s="24"/>
      <c r="S273" s="24"/>
      <c r="T273" s="24"/>
    </row>
    <row r="274" spans="1:20" ht="14.4">
      <c r="A274" s="211" t="e">
        <f ca="1">_xludf.CONCAT(A272,"_2")</f>
        <v>#NAME?</v>
      </c>
      <c r="B274" s="25"/>
      <c r="C274" s="6" t="s">
        <v>74737</v>
      </c>
      <c r="D274" s="25"/>
      <c r="E274" s="37"/>
      <c r="F274" s="25"/>
      <c r="G274" s="25"/>
      <c r="H274" s="6"/>
      <c r="I274" s="7"/>
      <c r="J274" s="24"/>
      <c r="K274" s="24"/>
      <c r="L274" s="24"/>
      <c r="M274" s="24"/>
      <c r="N274" s="24"/>
      <c r="O274" s="24"/>
      <c r="P274" s="24"/>
      <c r="Q274" s="24"/>
      <c r="R274" s="24"/>
      <c r="S274" s="24"/>
      <c r="T274" s="24"/>
    </row>
    <row r="275" spans="1:20" ht="14.4">
      <c r="A275" s="211" t="e">
        <f ca="1">_xludf.CONCAT(A272,"_3")</f>
        <v>#NAME?</v>
      </c>
      <c r="B275" s="25"/>
      <c r="C275" s="6" t="s">
        <v>74738</v>
      </c>
      <c r="D275" s="25"/>
      <c r="E275" s="37"/>
      <c r="F275" s="25"/>
      <c r="G275" s="25"/>
      <c r="H275" s="6"/>
      <c r="I275" s="7"/>
      <c r="J275" s="24"/>
      <c r="K275" s="24"/>
      <c r="L275" s="24"/>
      <c r="M275" s="24"/>
      <c r="N275" s="24"/>
      <c r="O275" s="24"/>
      <c r="P275" s="24"/>
      <c r="Q275" s="24"/>
      <c r="R275" s="24"/>
      <c r="S275" s="24"/>
      <c r="T275" s="24"/>
    </row>
    <row r="276" spans="1:20" ht="14.4">
      <c r="A276" s="210" t="s">
        <v>74739</v>
      </c>
      <c r="B276" s="25" t="s">
        <v>74740</v>
      </c>
      <c r="C276" s="25" t="s">
        <v>26246</v>
      </c>
      <c r="D276" s="25" t="s">
        <v>74740</v>
      </c>
      <c r="E276" s="37" t="s">
        <v>74740</v>
      </c>
      <c r="F276" s="25" t="s">
        <v>74740</v>
      </c>
      <c r="G276" s="25" t="s">
        <v>74740</v>
      </c>
      <c r="H276" s="6" t="s">
        <v>74740</v>
      </c>
      <c r="I276" s="7" t="s">
        <v>74740</v>
      </c>
      <c r="J276" s="24" t="s">
        <v>74035</v>
      </c>
      <c r="K276" s="24"/>
      <c r="L276" s="24"/>
      <c r="M276" s="24"/>
      <c r="N276" s="24"/>
      <c r="O276" s="24"/>
      <c r="P276" s="24"/>
      <c r="Q276" s="24"/>
      <c r="R276" s="24"/>
      <c r="S276" s="24"/>
      <c r="T276" s="24"/>
    </row>
    <row r="277" spans="1:20" ht="14.4">
      <c r="A277" s="211" t="e">
        <f ca="1">_xludf.CONCAT(A276,"_1")</f>
        <v>#NAME?</v>
      </c>
      <c r="B277" s="25"/>
      <c r="C277" s="25" t="s">
        <v>74741</v>
      </c>
      <c r="D277" s="25"/>
      <c r="E277" s="37"/>
      <c r="F277" s="25"/>
      <c r="G277" s="25"/>
      <c r="H277" s="6"/>
      <c r="I277" s="7"/>
      <c r="J277" s="24"/>
      <c r="K277" s="24"/>
      <c r="L277" s="24"/>
      <c r="M277" s="24"/>
      <c r="N277" s="24"/>
      <c r="O277" s="24"/>
      <c r="P277" s="24"/>
      <c r="Q277" s="24"/>
      <c r="R277" s="24"/>
      <c r="S277" s="24"/>
      <c r="T277" s="24"/>
    </row>
    <row r="278" spans="1:20" ht="14.4">
      <c r="A278" s="211" t="e">
        <f ca="1">_xludf.CONCAT(A276,"_2")</f>
        <v>#NAME?</v>
      </c>
      <c r="B278" s="25"/>
      <c r="C278" s="6" t="s">
        <v>74742</v>
      </c>
      <c r="D278" s="25"/>
      <c r="E278" s="37"/>
      <c r="F278" s="25"/>
      <c r="G278" s="25"/>
      <c r="H278" s="6"/>
      <c r="I278" s="7"/>
      <c r="J278" s="24"/>
      <c r="K278" s="24"/>
      <c r="L278" s="24"/>
      <c r="M278" s="24"/>
      <c r="N278" s="24"/>
      <c r="O278" s="24"/>
      <c r="P278" s="24"/>
      <c r="Q278" s="24"/>
      <c r="R278" s="24"/>
      <c r="S278" s="24"/>
      <c r="T278" s="24"/>
    </row>
    <row r="279" spans="1:20" ht="14.4">
      <c r="A279" s="211" t="e">
        <f ca="1">_xludf.CONCAT(A276,"_3")</f>
        <v>#NAME?</v>
      </c>
      <c r="B279" s="25"/>
      <c r="C279" s="6" t="s">
        <v>74743</v>
      </c>
      <c r="D279" s="25"/>
      <c r="E279" s="37"/>
      <c r="F279" s="25"/>
      <c r="G279" s="25"/>
      <c r="H279" s="6"/>
      <c r="I279" s="7"/>
      <c r="J279" s="24"/>
      <c r="K279" s="24"/>
      <c r="L279" s="24"/>
      <c r="M279" s="24"/>
      <c r="N279" s="24"/>
      <c r="O279" s="24"/>
      <c r="P279" s="24"/>
      <c r="Q279" s="24"/>
      <c r="R279" s="24"/>
      <c r="S279" s="24"/>
      <c r="T279" s="24"/>
    </row>
    <row r="280" spans="1:20" ht="14.4">
      <c r="A280" s="210" t="s">
        <v>74744</v>
      </c>
      <c r="B280" s="25" t="s">
        <v>74745</v>
      </c>
      <c r="C280" s="25" t="s">
        <v>26246</v>
      </c>
      <c r="D280" s="25" t="s">
        <v>74746</v>
      </c>
      <c r="E280" s="37" t="s">
        <v>74747</v>
      </c>
      <c r="F280" s="25" t="s">
        <v>74748</v>
      </c>
      <c r="G280" s="25" t="s">
        <v>74749</v>
      </c>
      <c r="H280" s="6" t="s">
        <v>74750</v>
      </c>
      <c r="I280" s="7" t="s">
        <v>74751</v>
      </c>
      <c r="J280" s="24" t="s">
        <v>74035</v>
      </c>
      <c r="K280" s="24"/>
      <c r="L280" s="24"/>
      <c r="M280" s="24"/>
      <c r="N280" s="24"/>
      <c r="O280" s="24"/>
      <c r="P280" s="24"/>
      <c r="Q280" s="24"/>
      <c r="R280" s="24"/>
      <c r="S280" s="24"/>
      <c r="T280" s="24"/>
    </row>
    <row r="281" spans="1:20" ht="14.4">
      <c r="A281" s="211" t="e">
        <f ca="1">_xludf.CONCAT(A280,"_1")</f>
        <v>#NAME?</v>
      </c>
      <c r="B281" s="25"/>
      <c r="C281" s="25" t="s">
        <v>74752</v>
      </c>
      <c r="D281" s="25"/>
      <c r="E281" s="37"/>
      <c r="F281" s="25"/>
      <c r="G281" s="25"/>
      <c r="H281" s="6"/>
      <c r="I281" s="7"/>
      <c r="J281" s="24"/>
      <c r="K281" s="24"/>
      <c r="L281" s="24"/>
      <c r="M281" s="24"/>
      <c r="N281" s="24"/>
      <c r="O281" s="24"/>
      <c r="P281" s="24"/>
      <c r="Q281" s="24"/>
      <c r="R281" s="24"/>
      <c r="S281" s="24"/>
      <c r="T281" s="24"/>
    </row>
    <row r="282" spans="1:20" ht="14.4">
      <c r="A282" s="211" t="e">
        <f ca="1">_xludf.CONCAT(A280,"_2")</f>
        <v>#NAME?</v>
      </c>
      <c r="B282" s="25"/>
      <c r="C282" s="6" t="s">
        <v>74753</v>
      </c>
      <c r="D282" s="25"/>
      <c r="E282" s="37"/>
      <c r="F282" s="25"/>
      <c r="G282" s="25"/>
      <c r="H282" s="6"/>
      <c r="I282" s="7"/>
      <c r="J282" s="24"/>
      <c r="K282" s="24"/>
      <c r="L282" s="24"/>
      <c r="M282" s="24"/>
      <c r="N282" s="24"/>
      <c r="O282" s="24"/>
      <c r="P282" s="24"/>
      <c r="Q282" s="24"/>
      <c r="R282" s="24"/>
      <c r="S282" s="24"/>
      <c r="T282" s="24"/>
    </row>
    <row r="283" spans="1:20" ht="14.4">
      <c r="A283" s="211" t="e">
        <f ca="1">_xludf.CONCAT(A280,"_3")</f>
        <v>#NAME?</v>
      </c>
      <c r="B283" s="25"/>
      <c r="C283" s="6" t="s">
        <v>74754</v>
      </c>
      <c r="D283" s="25"/>
      <c r="E283" s="37"/>
      <c r="F283" s="25"/>
      <c r="G283" s="25"/>
      <c r="H283" s="6"/>
      <c r="I283" s="7"/>
      <c r="J283" s="24"/>
      <c r="K283" s="24"/>
      <c r="L283" s="24"/>
      <c r="M283" s="24"/>
      <c r="N283" s="24"/>
      <c r="O283" s="24"/>
      <c r="P283" s="24"/>
      <c r="Q283" s="24"/>
      <c r="R283" s="24"/>
      <c r="S283" s="24"/>
      <c r="T283" s="24"/>
    </row>
    <row r="284" spans="1:20" ht="14.4">
      <c r="A284" s="210" t="s">
        <v>74755</v>
      </c>
      <c r="B284" s="25" t="s">
        <v>74756</v>
      </c>
      <c r="C284" s="25" t="s">
        <v>26246</v>
      </c>
      <c r="D284" s="25" t="s">
        <v>74756</v>
      </c>
      <c r="E284" s="37" t="s">
        <v>74756</v>
      </c>
      <c r="F284" s="25" t="s">
        <v>74756</v>
      </c>
      <c r="G284" s="25" t="s">
        <v>74756</v>
      </c>
      <c r="H284" s="6" t="s">
        <v>74756</v>
      </c>
      <c r="I284" s="7" t="s">
        <v>74756</v>
      </c>
      <c r="J284" s="24" t="s">
        <v>74035</v>
      </c>
      <c r="K284" s="24"/>
      <c r="L284" s="24"/>
      <c r="M284" s="24"/>
      <c r="N284" s="24"/>
      <c r="O284" s="24"/>
      <c r="P284" s="24"/>
      <c r="Q284" s="24"/>
      <c r="R284" s="24"/>
      <c r="S284" s="24"/>
      <c r="T284" s="24"/>
    </row>
    <row r="285" spans="1:20" ht="14.4">
      <c r="A285" s="211" t="e">
        <f ca="1">_xludf.CONCAT(A284,"_1")</f>
        <v>#NAME?</v>
      </c>
      <c r="B285" s="25"/>
      <c r="C285" s="25" t="s">
        <v>74757</v>
      </c>
      <c r="D285" s="25"/>
      <c r="E285" s="37"/>
      <c r="F285" s="25"/>
      <c r="G285" s="25"/>
      <c r="H285" s="6"/>
      <c r="I285" s="7"/>
      <c r="J285" s="24"/>
      <c r="K285" s="24"/>
      <c r="L285" s="24"/>
      <c r="M285" s="24"/>
      <c r="N285" s="24"/>
      <c r="O285" s="24"/>
      <c r="P285" s="24"/>
      <c r="Q285" s="24"/>
      <c r="R285" s="24"/>
      <c r="S285" s="24"/>
      <c r="T285" s="24"/>
    </row>
    <row r="286" spans="1:20" ht="14.4">
      <c r="A286" s="211" t="e">
        <f ca="1">_xludf.CONCAT(A284,"_2")</f>
        <v>#NAME?</v>
      </c>
      <c r="B286" s="25"/>
      <c r="C286" s="25" t="s">
        <v>74758</v>
      </c>
      <c r="D286" s="25"/>
      <c r="E286" s="37"/>
      <c r="F286" s="25"/>
      <c r="G286" s="25"/>
      <c r="H286" s="6"/>
      <c r="I286" s="7"/>
      <c r="J286" s="24"/>
      <c r="K286" s="24"/>
      <c r="L286" s="24"/>
      <c r="M286" s="24"/>
      <c r="N286" s="24"/>
      <c r="O286" s="24"/>
      <c r="P286" s="24"/>
      <c r="Q286" s="24"/>
      <c r="R286" s="24"/>
      <c r="S286" s="24"/>
      <c r="T286" s="24"/>
    </row>
    <row r="287" spans="1:20" ht="14.4">
      <c r="A287" s="211" t="e">
        <f ca="1">_xludf.CONCAT(A284,"_3")</f>
        <v>#NAME?</v>
      </c>
      <c r="B287" s="25"/>
      <c r="C287" s="25" t="s">
        <v>74759</v>
      </c>
      <c r="D287" s="25"/>
      <c r="E287" s="37"/>
      <c r="F287" s="25"/>
      <c r="G287" s="25"/>
      <c r="H287" s="6"/>
      <c r="I287" s="7"/>
      <c r="J287" s="24"/>
      <c r="K287" s="24"/>
      <c r="L287" s="24"/>
      <c r="M287" s="24"/>
      <c r="N287" s="24"/>
      <c r="O287" s="24"/>
      <c r="P287" s="24"/>
      <c r="Q287" s="24"/>
      <c r="R287" s="24"/>
      <c r="S287" s="24"/>
      <c r="T287" s="24"/>
    </row>
    <row r="288" spans="1:20" ht="14.4">
      <c r="A288" s="210" t="s">
        <v>74760</v>
      </c>
      <c r="B288" s="25" t="s">
        <v>74761</v>
      </c>
      <c r="C288" s="25" t="s">
        <v>26246</v>
      </c>
      <c r="D288" s="25" t="s">
        <v>74762</v>
      </c>
      <c r="E288" s="37" t="s">
        <v>74763</v>
      </c>
      <c r="F288" s="25" t="s">
        <v>74764</v>
      </c>
      <c r="G288" s="25" t="s">
        <v>74765</v>
      </c>
      <c r="H288" s="6" t="s">
        <v>74766</v>
      </c>
      <c r="I288" s="7" t="s">
        <v>74767</v>
      </c>
      <c r="J288" s="24" t="s">
        <v>74035</v>
      </c>
      <c r="K288" s="24"/>
      <c r="L288" s="24"/>
      <c r="M288" s="24"/>
      <c r="N288" s="24"/>
      <c r="O288" s="24"/>
      <c r="P288" s="24"/>
      <c r="Q288" s="24"/>
      <c r="R288" s="24"/>
      <c r="S288" s="24"/>
      <c r="T288" s="24"/>
    </row>
    <row r="289" spans="1:20" ht="14.4">
      <c r="A289" s="211" t="e">
        <f ca="1">_xludf.CONCAT(A288,"_1")</f>
        <v>#NAME?</v>
      </c>
      <c r="B289" s="25"/>
      <c r="C289" s="25" t="s">
        <v>74768</v>
      </c>
      <c r="D289" s="25"/>
      <c r="E289" s="37"/>
      <c r="F289" s="25"/>
      <c r="G289" s="25"/>
      <c r="H289" s="6"/>
      <c r="I289" s="7"/>
      <c r="J289" s="24"/>
      <c r="K289" s="24"/>
      <c r="L289" s="24"/>
      <c r="M289" s="24"/>
      <c r="N289" s="24"/>
      <c r="O289" s="24"/>
      <c r="P289" s="24"/>
      <c r="Q289" s="24"/>
      <c r="R289" s="24"/>
      <c r="S289" s="24"/>
      <c r="T289" s="24"/>
    </row>
    <row r="290" spans="1:20" ht="14.4">
      <c r="A290" s="211" t="e">
        <f ca="1">_xludf.CONCAT(A288,"_2")</f>
        <v>#NAME?</v>
      </c>
      <c r="B290" s="25"/>
      <c r="C290" s="6" t="s">
        <v>74769</v>
      </c>
      <c r="D290" s="25"/>
      <c r="E290" s="37"/>
      <c r="F290" s="25"/>
      <c r="G290" s="25"/>
      <c r="H290" s="6"/>
      <c r="I290" s="7"/>
      <c r="J290" s="24"/>
      <c r="K290" s="24"/>
      <c r="L290" s="24"/>
      <c r="M290" s="24"/>
      <c r="N290" s="24"/>
      <c r="O290" s="24"/>
      <c r="P290" s="24"/>
      <c r="Q290" s="24"/>
      <c r="R290" s="24"/>
      <c r="S290" s="24"/>
      <c r="T290" s="24"/>
    </row>
    <row r="291" spans="1:20" ht="14.4">
      <c r="A291" s="211" t="e">
        <f ca="1">_xludf.CONCAT(A288,"_3")</f>
        <v>#NAME?</v>
      </c>
      <c r="B291" s="25"/>
      <c r="C291" s="25" t="s">
        <v>74770</v>
      </c>
      <c r="D291" s="25"/>
      <c r="E291" s="37"/>
      <c r="F291" s="25"/>
      <c r="G291" s="25"/>
      <c r="H291" s="6"/>
      <c r="I291" s="7"/>
      <c r="J291" s="24"/>
      <c r="K291" s="24"/>
      <c r="L291" s="24"/>
      <c r="M291" s="24"/>
      <c r="N291" s="24"/>
      <c r="O291" s="24"/>
      <c r="P291" s="24"/>
      <c r="Q291" s="24"/>
      <c r="R291" s="24"/>
      <c r="S291" s="24"/>
      <c r="T291" s="24"/>
    </row>
    <row r="292" spans="1:20" ht="14.4">
      <c r="A292" s="210" t="s">
        <v>74771</v>
      </c>
      <c r="B292" s="25" t="s">
        <v>74772</v>
      </c>
      <c r="C292" s="25" t="s">
        <v>26246</v>
      </c>
      <c r="D292" s="25" t="s">
        <v>74772</v>
      </c>
      <c r="E292" s="37" t="s">
        <v>74772</v>
      </c>
      <c r="F292" s="25" t="s">
        <v>74772</v>
      </c>
      <c r="G292" s="25" t="s">
        <v>74772</v>
      </c>
      <c r="H292" s="6" t="s">
        <v>74772</v>
      </c>
      <c r="I292" s="7" t="s">
        <v>74772</v>
      </c>
      <c r="J292" s="24" t="s">
        <v>74035</v>
      </c>
      <c r="K292" s="24"/>
      <c r="L292" s="24" t="str">
        <f>IF(ISERROR(SEARCH("_M",A292)),"","x")</f>
        <v/>
      </c>
      <c r="M292" s="24"/>
      <c r="N292" s="24"/>
      <c r="O292" s="24"/>
      <c r="P292" s="24"/>
      <c r="Q292" s="24"/>
      <c r="R292" s="24"/>
      <c r="S292" s="24"/>
      <c r="T292" s="24"/>
    </row>
    <row r="293" spans="1:20" ht="14.4">
      <c r="A293" s="211" t="e">
        <f ca="1">_xludf.CONCAT(A292,"_1")</f>
        <v>#NAME?</v>
      </c>
      <c r="B293" s="25"/>
      <c r="C293" s="25" t="s">
        <v>74773</v>
      </c>
      <c r="D293" s="25"/>
      <c r="E293" s="37"/>
      <c r="F293" s="35"/>
      <c r="G293" s="35"/>
      <c r="H293" s="6"/>
      <c r="I293" s="7"/>
      <c r="J293" s="24"/>
      <c r="K293" s="24"/>
      <c r="L293" s="24"/>
      <c r="M293" s="24"/>
      <c r="N293" s="24"/>
      <c r="O293" s="24"/>
      <c r="P293" s="24"/>
      <c r="Q293" s="24"/>
      <c r="R293" s="24"/>
      <c r="S293" s="24"/>
      <c r="T293" s="24"/>
    </row>
    <row r="294" spans="1:20" ht="14.4">
      <c r="A294" s="211" t="e">
        <f ca="1">_xludf.CONCAT(A292,"_2")</f>
        <v>#NAME?</v>
      </c>
      <c r="B294" s="25"/>
      <c r="C294" s="25" t="s">
        <v>74774</v>
      </c>
      <c r="D294" s="25"/>
      <c r="E294" s="37"/>
      <c r="F294" s="35"/>
      <c r="G294" s="35"/>
      <c r="H294" s="6"/>
      <c r="I294" s="7"/>
      <c r="J294" s="24"/>
      <c r="K294" s="24"/>
      <c r="L294" s="24"/>
      <c r="M294" s="24"/>
      <c r="N294" s="24"/>
      <c r="O294" s="24"/>
      <c r="P294" s="24"/>
      <c r="Q294" s="24"/>
      <c r="R294" s="24"/>
      <c r="S294" s="24"/>
      <c r="T294" s="24"/>
    </row>
    <row r="295" spans="1:20" ht="14.4">
      <c r="A295" s="211" t="e">
        <f ca="1">_xludf.CONCAT(A292,"_3")</f>
        <v>#NAME?</v>
      </c>
      <c r="B295" s="25"/>
      <c r="C295" s="25" t="s">
        <v>74775</v>
      </c>
      <c r="D295" s="25"/>
      <c r="E295" s="37"/>
      <c r="F295" s="35"/>
      <c r="G295" s="35"/>
      <c r="H295" s="6"/>
      <c r="I295" s="7"/>
      <c r="J295" s="24"/>
      <c r="K295" s="24"/>
      <c r="L295" s="24"/>
      <c r="M295" s="24"/>
      <c r="N295" s="24"/>
      <c r="O295" s="24"/>
      <c r="P295" s="24"/>
      <c r="Q295" s="24"/>
      <c r="R295" s="24"/>
      <c r="S295" s="24"/>
      <c r="T295" s="24"/>
    </row>
    <row r="296" spans="1:20" ht="14.4">
      <c r="A296" s="210" t="s">
        <v>74776</v>
      </c>
      <c r="B296" s="25" t="s">
        <v>74777</v>
      </c>
      <c r="C296" s="25" t="s">
        <v>26246</v>
      </c>
      <c r="D296" s="25" t="s">
        <v>74778</v>
      </c>
      <c r="E296" s="37" t="s">
        <v>74779</v>
      </c>
      <c r="F296" s="35" t="s">
        <v>74780</v>
      </c>
      <c r="G296" s="35" t="s">
        <v>74781</v>
      </c>
      <c r="H296" s="6" t="s">
        <v>74782</v>
      </c>
      <c r="I296" s="7" t="s">
        <v>74783</v>
      </c>
      <c r="J296" s="24" t="s">
        <v>74035</v>
      </c>
      <c r="K296" s="24"/>
      <c r="L296" s="24" t="str">
        <f>IF(ISERROR(SEARCH("_M",A296)),"","x")</f>
        <v>x</v>
      </c>
      <c r="M296" s="24"/>
      <c r="N296" s="24"/>
      <c r="O296" s="24"/>
      <c r="P296" s="24"/>
      <c r="Q296" s="24"/>
      <c r="R296" s="24"/>
      <c r="S296" s="24"/>
      <c r="T296" s="24"/>
    </row>
    <row r="297" spans="1:20" ht="14.4">
      <c r="A297" s="211" t="e">
        <f ca="1">_xludf.CONCAT(A296,"_1")</f>
        <v>#NAME?</v>
      </c>
      <c r="B297" s="25"/>
      <c r="C297" s="25" t="s">
        <v>74784</v>
      </c>
      <c r="D297" s="25"/>
      <c r="E297" s="37"/>
      <c r="F297" s="35"/>
      <c r="G297" s="35"/>
      <c r="H297" s="6"/>
      <c r="I297" s="7"/>
      <c r="J297" s="24"/>
      <c r="K297" s="24"/>
      <c r="L297" s="24"/>
      <c r="M297" s="24"/>
      <c r="N297" s="24"/>
      <c r="O297" s="24"/>
      <c r="P297" s="24"/>
      <c r="Q297" s="24"/>
      <c r="R297" s="24"/>
      <c r="S297" s="24"/>
      <c r="T297" s="24"/>
    </row>
    <row r="298" spans="1:20" ht="14.4">
      <c r="A298" s="211" t="e">
        <f ca="1">_xludf.CONCAT(A296,"_2")</f>
        <v>#NAME?</v>
      </c>
      <c r="B298" s="25"/>
      <c r="C298" s="25" t="s">
        <v>74785</v>
      </c>
      <c r="D298" s="25"/>
      <c r="E298" s="37"/>
      <c r="F298" s="35"/>
      <c r="G298" s="35"/>
      <c r="H298" s="6"/>
      <c r="I298" s="7"/>
      <c r="J298" s="24"/>
      <c r="K298" s="24"/>
      <c r="L298" s="24"/>
      <c r="M298" s="24"/>
      <c r="N298" s="24"/>
      <c r="O298" s="24"/>
      <c r="P298" s="24"/>
      <c r="Q298" s="24"/>
      <c r="R298" s="24"/>
      <c r="S298" s="24"/>
      <c r="T298" s="24"/>
    </row>
    <row r="299" spans="1:20" ht="14.4">
      <c r="A299" s="211" t="e">
        <f ca="1">_xludf.CONCAT(A296,"_3")</f>
        <v>#NAME?</v>
      </c>
      <c r="B299" s="25"/>
      <c r="C299" s="6" t="s">
        <v>74786</v>
      </c>
      <c r="D299" s="25"/>
      <c r="E299" s="37"/>
      <c r="F299" s="35"/>
      <c r="G299" s="35"/>
      <c r="H299" s="6"/>
      <c r="I299" s="7"/>
      <c r="J299" s="24"/>
      <c r="K299" s="24"/>
      <c r="L299" s="24"/>
      <c r="M299" s="24"/>
      <c r="N299" s="24"/>
      <c r="O299" s="24"/>
      <c r="P299" s="24"/>
      <c r="Q299" s="24"/>
      <c r="R299" s="24"/>
      <c r="S299" s="24"/>
      <c r="T299" s="24"/>
    </row>
    <row r="300" spans="1:20" ht="14.4">
      <c r="A300" s="210" t="s">
        <v>74787</v>
      </c>
      <c r="B300" s="25" t="s">
        <v>74788</v>
      </c>
      <c r="C300" s="25" t="s">
        <v>26246</v>
      </c>
      <c r="D300" s="25" t="s">
        <v>74788</v>
      </c>
      <c r="E300" s="37" t="s">
        <v>74788</v>
      </c>
      <c r="F300" s="35" t="s">
        <v>74789</v>
      </c>
      <c r="G300" s="35" t="s">
        <v>74788</v>
      </c>
      <c r="H300" s="6" t="s">
        <v>74788</v>
      </c>
      <c r="I300" s="7" t="s">
        <v>74788</v>
      </c>
      <c r="J300" s="24" t="s">
        <v>74035</v>
      </c>
      <c r="K300" s="24"/>
      <c r="L300" s="24"/>
      <c r="M300" s="24"/>
      <c r="N300" s="24"/>
      <c r="O300" s="24"/>
      <c r="P300" s="24"/>
      <c r="Q300" s="24"/>
      <c r="R300" s="24"/>
      <c r="S300" s="24"/>
      <c r="T300" s="24"/>
    </row>
    <row r="301" spans="1:20" ht="14.4">
      <c r="A301" s="211" t="e">
        <f ca="1">_xludf.CONCAT(A300,"_1")</f>
        <v>#NAME?</v>
      </c>
      <c r="B301" s="25"/>
      <c r="C301" s="25" t="s">
        <v>74790</v>
      </c>
      <c r="D301" s="25"/>
      <c r="E301" s="37"/>
      <c r="F301" s="35"/>
      <c r="G301" s="35"/>
      <c r="H301" s="6"/>
      <c r="I301" s="7"/>
      <c r="J301" s="24"/>
      <c r="K301" s="24"/>
      <c r="L301" s="24"/>
      <c r="M301" s="24"/>
      <c r="N301" s="24"/>
      <c r="O301" s="24"/>
      <c r="P301" s="24"/>
      <c r="Q301" s="24"/>
      <c r="R301" s="24"/>
      <c r="S301" s="24"/>
      <c r="T301" s="24"/>
    </row>
    <row r="302" spans="1:20" ht="14.4">
      <c r="A302" s="211" t="e">
        <f ca="1">_xludf.CONCAT(A300,"_2")</f>
        <v>#NAME?</v>
      </c>
      <c r="B302" s="25"/>
      <c r="C302" s="25" t="s">
        <v>74791</v>
      </c>
      <c r="D302" s="25"/>
      <c r="E302" s="37"/>
      <c r="F302" s="35"/>
      <c r="G302" s="35"/>
      <c r="H302" s="6"/>
      <c r="I302" s="7"/>
      <c r="J302" s="24"/>
      <c r="K302" s="24"/>
      <c r="L302" s="24"/>
      <c r="M302" s="24"/>
      <c r="N302" s="24"/>
      <c r="O302" s="24"/>
      <c r="P302" s="24"/>
      <c r="Q302" s="24"/>
      <c r="R302" s="24"/>
      <c r="S302" s="24"/>
      <c r="T302" s="24"/>
    </row>
    <row r="303" spans="1:20" ht="14.4">
      <c r="A303" s="211" t="e">
        <f ca="1">_xludf.CONCAT(A300,"_3")</f>
        <v>#NAME?</v>
      </c>
      <c r="B303" s="25"/>
      <c r="C303" s="25" t="s">
        <v>74792</v>
      </c>
      <c r="D303" s="25"/>
      <c r="E303" s="37"/>
      <c r="F303" s="35"/>
      <c r="G303" s="35"/>
      <c r="H303" s="6"/>
      <c r="I303" s="7"/>
      <c r="J303" s="24"/>
      <c r="K303" s="24"/>
      <c r="L303" s="24"/>
      <c r="M303" s="24"/>
      <c r="N303" s="24"/>
      <c r="O303" s="24"/>
      <c r="P303" s="24"/>
      <c r="Q303" s="24"/>
      <c r="R303" s="24"/>
      <c r="S303" s="24"/>
      <c r="T303" s="24"/>
    </row>
    <row r="304" spans="1:20" ht="14.4">
      <c r="A304" s="210" t="s">
        <v>74793</v>
      </c>
      <c r="B304" s="25" t="s">
        <v>74794</v>
      </c>
      <c r="C304" s="25" t="s">
        <v>26246</v>
      </c>
      <c r="D304" s="25" t="s">
        <v>74795</v>
      </c>
      <c r="E304" s="37" t="s">
        <v>74796</v>
      </c>
      <c r="F304" s="35" t="s">
        <v>74797</v>
      </c>
      <c r="G304" s="35" t="s">
        <v>74798</v>
      </c>
      <c r="H304" s="6" t="s">
        <v>74799</v>
      </c>
      <c r="I304" s="7" t="s">
        <v>74800</v>
      </c>
      <c r="J304" s="24" t="s">
        <v>74035</v>
      </c>
      <c r="K304" s="24"/>
      <c r="L304" s="24"/>
      <c r="M304" s="24"/>
      <c r="N304" s="24"/>
      <c r="O304" s="24"/>
      <c r="P304" s="24"/>
      <c r="Q304" s="24"/>
      <c r="R304" s="24"/>
      <c r="S304" s="24"/>
      <c r="T304" s="24"/>
    </row>
    <row r="305" spans="1:20" ht="14.4">
      <c r="A305" s="211" t="e">
        <f ca="1">_xludf.CONCAT(A304,"_1")</f>
        <v>#NAME?</v>
      </c>
      <c r="B305" s="25"/>
      <c r="C305" s="25" t="s">
        <v>74801</v>
      </c>
      <c r="D305" s="25"/>
      <c r="E305" s="37"/>
      <c r="F305" s="25"/>
      <c r="G305" s="25"/>
      <c r="H305" s="6"/>
      <c r="I305" s="7"/>
      <c r="J305" s="24"/>
      <c r="K305" s="24"/>
      <c r="L305" s="24"/>
      <c r="M305" s="24"/>
      <c r="N305" s="24"/>
      <c r="O305" s="24"/>
      <c r="P305" s="24"/>
      <c r="Q305" s="24"/>
      <c r="R305" s="24"/>
      <c r="S305" s="24"/>
      <c r="T305" s="24"/>
    </row>
    <row r="306" spans="1:20" ht="14.4">
      <c r="A306" s="211" t="e">
        <f ca="1">_xludf.CONCAT(A304,"_2")</f>
        <v>#NAME?</v>
      </c>
      <c r="B306" s="25"/>
      <c r="C306" s="6" t="s">
        <v>74802</v>
      </c>
      <c r="D306" s="25"/>
      <c r="E306" s="37"/>
      <c r="F306" s="25"/>
      <c r="G306" s="25"/>
      <c r="H306" s="6"/>
      <c r="I306" s="7"/>
      <c r="J306" s="24"/>
      <c r="K306" s="24"/>
      <c r="L306" s="24"/>
      <c r="M306" s="24"/>
      <c r="N306" s="24"/>
      <c r="O306" s="24"/>
      <c r="P306" s="24"/>
      <c r="Q306" s="24"/>
      <c r="R306" s="24"/>
      <c r="S306" s="24"/>
      <c r="T306" s="24"/>
    </row>
    <row r="307" spans="1:20" ht="14.4">
      <c r="A307" s="211" t="e">
        <f ca="1">_xludf.CONCAT(A304,"_3")</f>
        <v>#NAME?</v>
      </c>
      <c r="B307" s="25"/>
      <c r="C307" s="25" t="s">
        <v>74803</v>
      </c>
      <c r="D307" s="25"/>
      <c r="E307" s="37"/>
      <c r="F307" s="25"/>
      <c r="G307" s="25"/>
      <c r="H307" s="6"/>
      <c r="I307" s="7"/>
      <c r="J307" s="24"/>
      <c r="K307" s="24"/>
      <c r="L307" s="24"/>
      <c r="M307" s="24"/>
      <c r="N307" s="24"/>
      <c r="O307" s="24"/>
      <c r="P307" s="24"/>
      <c r="Q307" s="24"/>
      <c r="R307" s="24"/>
      <c r="S307" s="24"/>
      <c r="T307" s="24"/>
    </row>
    <row r="308" spans="1:20" ht="14.4">
      <c r="A308" s="210" t="s">
        <v>74804</v>
      </c>
      <c r="B308" s="25" t="s">
        <v>74805</v>
      </c>
      <c r="C308" s="25" t="s">
        <v>26246</v>
      </c>
      <c r="D308" s="25" t="s">
        <v>74806</v>
      </c>
      <c r="E308" s="37" t="s">
        <v>74807</v>
      </c>
      <c r="F308" s="25" t="s">
        <v>74808</v>
      </c>
      <c r="G308" s="25" t="s">
        <v>74809</v>
      </c>
      <c r="H308" s="6" t="s">
        <v>74810</v>
      </c>
      <c r="I308" s="7" t="s">
        <v>74811</v>
      </c>
      <c r="J308" s="24" t="s">
        <v>74035</v>
      </c>
      <c r="K308" s="24"/>
      <c r="L308" s="24"/>
      <c r="M308" s="24"/>
      <c r="N308" s="24"/>
      <c r="O308" s="24"/>
      <c r="P308" s="24"/>
      <c r="Q308" s="24"/>
      <c r="R308" s="24"/>
      <c r="S308" s="24"/>
      <c r="T308" s="24"/>
    </row>
    <row r="309" spans="1:20" ht="14.4">
      <c r="A309" s="211" t="e">
        <f ca="1">_xludf.CONCAT(A308,"_1")</f>
        <v>#NAME?</v>
      </c>
      <c r="B309" s="25"/>
      <c r="C309" s="25" t="s">
        <v>74812</v>
      </c>
      <c r="D309" s="25"/>
      <c r="E309" s="37"/>
      <c r="F309" s="25"/>
      <c r="G309" s="25"/>
      <c r="H309" s="6"/>
      <c r="I309" s="7"/>
      <c r="J309" s="24"/>
      <c r="K309" s="24"/>
      <c r="L309" s="24"/>
      <c r="M309" s="24"/>
      <c r="N309" s="24"/>
      <c r="O309" s="24"/>
      <c r="P309" s="24"/>
      <c r="Q309" s="24"/>
      <c r="R309" s="24"/>
      <c r="S309" s="24"/>
      <c r="T309" s="24"/>
    </row>
    <row r="310" spans="1:20" ht="14.4">
      <c r="A310" s="211" t="e">
        <f ca="1">_xludf.CONCAT(A308,"_2")</f>
        <v>#NAME?</v>
      </c>
      <c r="B310" s="25"/>
      <c r="C310" s="6" t="s">
        <v>74813</v>
      </c>
      <c r="D310" s="25"/>
      <c r="E310" s="37"/>
      <c r="F310" s="25"/>
      <c r="G310" s="25"/>
      <c r="H310" s="6"/>
      <c r="I310" s="7"/>
      <c r="J310" s="24"/>
      <c r="K310" s="24"/>
      <c r="L310" s="24"/>
      <c r="M310" s="24"/>
      <c r="N310" s="24"/>
      <c r="O310" s="24"/>
      <c r="P310" s="24"/>
      <c r="Q310" s="24"/>
      <c r="R310" s="24"/>
      <c r="S310" s="24"/>
      <c r="T310" s="24"/>
    </row>
    <row r="311" spans="1:20" ht="14.4">
      <c r="A311" s="211" t="e">
        <f ca="1">_xludf.CONCAT(A308,"_3")</f>
        <v>#NAME?</v>
      </c>
      <c r="B311" s="25"/>
      <c r="C311" s="6" t="s">
        <v>74814</v>
      </c>
      <c r="D311" s="25"/>
      <c r="E311" s="37"/>
      <c r="F311" s="25"/>
      <c r="G311" s="25"/>
      <c r="H311" s="6"/>
      <c r="I311" s="7"/>
      <c r="J311" s="24"/>
      <c r="K311" s="24"/>
      <c r="L311" s="24"/>
      <c r="M311" s="24"/>
      <c r="N311" s="24"/>
      <c r="O311" s="24"/>
      <c r="P311" s="24"/>
      <c r="Q311" s="24"/>
      <c r="R311" s="24"/>
      <c r="S311" s="24"/>
      <c r="T311" s="24"/>
    </row>
    <row r="312" spans="1:20" ht="14.4">
      <c r="A312" s="210" t="s">
        <v>74815</v>
      </c>
      <c r="B312" s="25" t="s">
        <v>74816</v>
      </c>
      <c r="C312" s="25" t="s">
        <v>26246</v>
      </c>
      <c r="D312" s="25" t="s">
        <v>74806</v>
      </c>
      <c r="E312" s="37" t="s">
        <v>74807</v>
      </c>
      <c r="F312" s="25" t="s">
        <v>74817</v>
      </c>
      <c r="G312" s="25" t="s">
        <v>74818</v>
      </c>
      <c r="H312" s="6" t="s">
        <v>74819</v>
      </c>
      <c r="I312" s="7" t="s">
        <v>74820</v>
      </c>
      <c r="J312" s="24" t="s">
        <v>74035</v>
      </c>
      <c r="K312" s="24"/>
      <c r="L312" s="24"/>
      <c r="M312" s="24"/>
      <c r="N312" s="24"/>
      <c r="O312" s="24"/>
      <c r="P312" s="24"/>
      <c r="Q312" s="24"/>
      <c r="R312" s="24"/>
      <c r="S312" s="24"/>
      <c r="T312" s="24"/>
    </row>
    <row r="313" spans="1:20" ht="14.4">
      <c r="A313" s="211" t="e">
        <f ca="1">_xludf.CONCAT(A312,"_1")</f>
        <v>#NAME?</v>
      </c>
      <c r="B313" s="25"/>
      <c r="C313" s="25" t="s">
        <v>74821</v>
      </c>
      <c r="D313" s="25"/>
      <c r="E313" s="37"/>
      <c r="F313" s="25"/>
      <c r="G313" s="25"/>
      <c r="H313" s="6"/>
      <c r="I313" s="7"/>
      <c r="J313" s="24"/>
      <c r="K313" s="24"/>
      <c r="L313" s="24"/>
      <c r="M313" s="24"/>
      <c r="N313" s="24"/>
      <c r="O313" s="24"/>
      <c r="P313" s="24"/>
      <c r="Q313" s="24"/>
      <c r="R313" s="24"/>
      <c r="S313" s="24"/>
      <c r="T313" s="24"/>
    </row>
    <row r="314" spans="1:20" ht="14.4">
      <c r="A314" s="211" t="e">
        <f ca="1">_xludf.CONCAT(A312,"_2")</f>
        <v>#NAME?</v>
      </c>
      <c r="B314" s="25"/>
      <c r="C314" s="6" t="s">
        <v>74813</v>
      </c>
      <c r="D314" s="25"/>
      <c r="E314" s="37"/>
      <c r="F314" s="25"/>
      <c r="G314" s="25"/>
      <c r="H314" s="6"/>
      <c r="I314" s="7"/>
      <c r="J314" s="24"/>
      <c r="K314" s="24"/>
      <c r="L314" s="24"/>
      <c r="M314" s="24"/>
      <c r="N314" s="24"/>
      <c r="O314" s="24"/>
      <c r="P314" s="24"/>
      <c r="Q314" s="24"/>
      <c r="R314" s="24"/>
      <c r="S314" s="24"/>
      <c r="T314" s="24"/>
    </row>
    <row r="315" spans="1:20" ht="14.4">
      <c r="A315" s="211" t="e">
        <f ca="1">_xludf.CONCAT(A312,"_3")</f>
        <v>#NAME?</v>
      </c>
      <c r="B315" s="25"/>
      <c r="C315" s="6" t="s">
        <v>74814</v>
      </c>
      <c r="D315" s="25"/>
      <c r="E315" s="37"/>
      <c r="F315" s="25"/>
      <c r="G315" s="25"/>
      <c r="H315" s="6"/>
      <c r="I315" s="7"/>
      <c r="J315" s="24"/>
      <c r="K315" s="24"/>
      <c r="L315" s="24"/>
      <c r="M315" s="24"/>
      <c r="N315" s="24"/>
      <c r="O315" s="24"/>
      <c r="P315" s="24"/>
      <c r="Q315" s="24"/>
      <c r="R315" s="24"/>
      <c r="S315" s="24"/>
      <c r="T315" s="24"/>
    </row>
    <row r="316" spans="1:20" ht="14.4">
      <c r="A316" s="210" t="s">
        <v>74822</v>
      </c>
      <c r="B316" s="25" t="s">
        <v>74823</v>
      </c>
      <c r="C316" s="25" t="s">
        <v>26246</v>
      </c>
      <c r="D316" s="25" t="s">
        <v>74823</v>
      </c>
      <c r="E316" s="37" t="s">
        <v>74823</v>
      </c>
      <c r="F316" s="25" t="s">
        <v>74823</v>
      </c>
      <c r="G316" s="25" t="s">
        <v>74823</v>
      </c>
      <c r="H316" s="6" t="s">
        <v>74823</v>
      </c>
      <c r="I316" s="7" t="s">
        <v>74823</v>
      </c>
      <c r="J316" s="24" t="s">
        <v>74035</v>
      </c>
      <c r="K316" s="24"/>
      <c r="L316" s="24" t="str">
        <f>IF(ISERROR(SEARCH("_M",A316)),"","x")</f>
        <v/>
      </c>
      <c r="M316" s="24"/>
      <c r="N316" s="24"/>
      <c r="O316" s="24"/>
      <c r="P316" s="24"/>
      <c r="Q316" s="24"/>
      <c r="R316" s="24"/>
      <c r="S316" s="24"/>
      <c r="T316" s="24"/>
    </row>
    <row r="317" spans="1:20" ht="14.4">
      <c r="A317" s="211" t="e">
        <f ca="1">_xludf.CONCAT(A316,"_1")</f>
        <v>#NAME?</v>
      </c>
      <c r="B317" s="25"/>
      <c r="C317" s="25" t="s">
        <v>74824</v>
      </c>
      <c r="D317" s="25"/>
      <c r="E317" s="37"/>
      <c r="F317" s="25"/>
      <c r="G317" s="25"/>
      <c r="H317" s="6"/>
      <c r="I317" s="7"/>
      <c r="J317" s="24"/>
      <c r="K317" s="24"/>
      <c r="L317" s="24"/>
      <c r="M317" s="24"/>
      <c r="N317" s="24"/>
      <c r="O317" s="24"/>
      <c r="P317" s="24"/>
      <c r="Q317" s="24"/>
      <c r="R317" s="24"/>
      <c r="S317" s="24"/>
      <c r="T317" s="24"/>
    </row>
    <row r="318" spans="1:20" ht="14.4">
      <c r="A318" s="211" t="e">
        <f ca="1">_xludf.CONCAT(A316,"_2")</f>
        <v>#NAME?</v>
      </c>
      <c r="B318" s="25"/>
      <c r="C318" s="25" t="s">
        <v>74825</v>
      </c>
      <c r="D318" s="25"/>
      <c r="E318" s="37"/>
      <c r="F318" s="25"/>
      <c r="G318" s="25"/>
      <c r="H318" s="6"/>
      <c r="I318" s="7"/>
      <c r="J318" s="24"/>
      <c r="K318" s="24"/>
      <c r="L318" s="24"/>
      <c r="M318" s="24"/>
      <c r="N318" s="24"/>
      <c r="O318" s="24"/>
      <c r="P318" s="24"/>
      <c r="Q318" s="24"/>
      <c r="R318" s="24"/>
      <c r="S318" s="24"/>
      <c r="T318" s="24"/>
    </row>
    <row r="319" spans="1:20" ht="14.4">
      <c r="A319" s="211" t="e">
        <f ca="1">_xludf.CONCAT(A316,"_3")</f>
        <v>#NAME?</v>
      </c>
      <c r="B319" s="25"/>
      <c r="C319" s="25" t="s">
        <v>74826</v>
      </c>
      <c r="D319" s="25"/>
      <c r="E319" s="37"/>
      <c r="F319" s="25"/>
      <c r="G319" s="25"/>
      <c r="H319" s="6"/>
      <c r="I319" s="7"/>
      <c r="J319" s="24"/>
      <c r="K319" s="24"/>
      <c r="L319" s="24"/>
      <c r="M319" s="24"/>
      <c r="N319" s="24"/>
      <c r="O319" s="24"/>
      <c r="P319" s="24"/>
      <c r="Q319" s="24"/>
      <c r="R319" s="24"/>
      <c r="S319" s="24"/>
      <c r="T319" s="24"/>
    </row>
    <row r="320" spans="1:20" ht="14.4">
      <c r="A320" s="210" t="s">
        <v>74827</v>
      </c>
      <c r="B320" s="25" t="s">
        <v>74828</v>
      </c>
      <c r="C320" s="25" t="s">
        <v>26246</v>
      </c>
      <c r="D320" s="25" t="s">
        <v>74829</v>
      </c>
      <c r="E320" s="37" t="s">
        <v>74830</v>
      </c>
      <c r="F320" s="25" t="s">
        <v>74831</v>
      </c>
      <c r="G320" s="25" t="s">
        <v>74832</v>
      </c>
      <c r="H320" s="6" t="s">
        <v>74833</v>
      </c>
      <c r="I320" s="7" t="s">
        <v>74834</v>
      </c>
      <c r="J320" s="24" t="s">
        <v>74035</v>
      </c>
      <c r="K320" s="24"/>
      <c r="L320" s="24" t="str">
        <f>IF(ISERROR(SEARCH("_M",A320)),"","x")</f>
        <v>x</v>
      </c>
      <c r="M320" s="24"/>
      <c r="N320" s="24"/>
      <c r="O320" s="24"/>
      <c r="P320" s="24"/>
      <c r="Q320" s="24"/>
      <c r="R320" s="24"/>
      <c r="S320" s="24"/>
      <c r="T320" s="24"/>
    </row>
    <row r="321" spans="1:20" ht="14.4">
      <c r="A321" s="211" t="e">
        <f ca="1">_xludf.CONCAT(A320,"_1")</f>
        <v>#NAME?</v>
      </c>
      <c r="B321" s="25"/>
      <c r="C321" s="25" t="s">
        <v>74835</v>
      </c>
      <c r="D321" s="25"/>
      <c r="E321" s="37"/>
      <c r="F321" s="25"/>
      <c r="G321" s="25"/>
      <c r="H321" s="6"/>
      <c r="I321" s="7"/>
      <c r="J321" s="24"/>
      <c r="K321" s="24"/>
      <c r="L321" s="24"/>
      <c r="M321" s="24"/>
      <c r="N321" s="24"/>
      <c r="O321" s="24"/>
      <c r="P321" s="24"/>
      <c r="Q321" s="24"/>
      <c r="R321" s="24"/>
      <c r="S321" s="24"/>
      <c r="T321" s="24"/>
    </row>
    <row r="322" spans="1:20" ht="14.4">
      <c r="A322" s="211" t="e">
        <f ca="1">_xludf.CONCAT(A320,"_2")</f>
        <v>#NAME?</v>
      </c>
      <c r="B322" s="25"/>
      <c r="C322" s="6" t="s">
        <v>74836</v>
      </c>
      <c r="D322" s="25"/>
      <c r="E322" s="37"/>
      <c r="F322" s="25"/>
      <c r="G322" s="25"/>
      <c r="H322" s="6"/>
      <c r="I322" s="7"/>
      <c r="J322" s="24"/>
      <c r="K322" s="24"/>
      <c r="L322" s="24"/>
      <c r="M322" s="24"/>
      <c r="N322" s="24"/>
      <c r="O322" s="24"/>
      <c r="P322" s="24"/>
      <c r="Q322" s="24"/>
      <c r="R322" s="24"/>
      <c r="S322" s="24"/>
      <c r="T322" s="24"/>
    </row>
    <row r="323" spans="1:20" ht="14.4">
      <c r="A323" s="211" t="e">
        <f ca="1">_xludf.CONCAT(A320,"_3")</f>
        <v>#NAME?</v>
      </c>
      <c r="B323" s="25"/>
      <c r="C323" s="6" t="s">
        <v>74837</v>
      </c>
      <c r="D323" s="25"/>
      <c r="E323" s="37"/>
      <c r="F323" s="25"/>
      <c r="G323" s="25"/>
      <c r="H323" s="6"/>
      <c r="I323" s="7"/>
      <c r="J323" s="24"/>
      <c r="K323" s="24"/>
      <c r="L323" s="24"/>
      <c r="M323" s="24"/>
      <c r="N323" s="24"/>
      <c r="O323" s="24"/>
      <c r="P323" s="24"/>
      <c r="Q323" s="24"/>
      <c r="R323" s="24"/>
      <c r="S323" s="24"/>
      <c r="T323" s="24"/>
    </row>
    <row r="324" spans="1:20" ht="14.4">
      <c r="A324" s="210" t="s">
        <v>74838</v>
      </c>
      <c r="B324" s="25" t="s">
        <v>74839</v>
      </c>
      <c r="C324" s="25" t="s">
        <v>26246</v>
      </c>
      <c r="D324" s="25" t="s">
        <v>74839</v>
      </c>
      <c r="E324" s="37" t="s">
        <v>74839</v>
      </c>
      <c r="F324" s="25" t="s">
        <v>74839</v>
      </c>
      <c r="G324" s="25" t="s">
        <v>74839</v>
      </c>
      <c r="H324" s="6" t="s">
        <v>74839</v>
      </c>
      <c r="I324" s="7" t="s">
        <v>74839</v>
      </c>
      <c r="J324" s="24" t="s">
        <v>74035</v>
      </c>
      <c r="K324" s="24"/>
      <c r="L324" s="24"/>
      <c r="M324" s="24"/>
      <c r="N324" s="24"/>
      <c r="O324" s="24"/>
      <c r="P324" s="24"/>
      <c r="Q324" s="24"/>
      <c r="R324" s="24"/>
      <c r="S324" s="24"/>
      <c r="T324" s="24"/>
    </row>
    <row r="325" spans="1:20" ht="14.4">
      <c r="A325" s="211" t="e">
        <f ca="1">_xludf.CONCAT(A324,"_1")</f>
        <v>#NAME?</v>
      </c>
      <c r="B325" s="25"/>
      <c r="C325" s="25" t="s">
        <v>74840</v>
      </c>
      <c r="D325" s="25"/>
      <c r="E325" s="37"/>
      <c r="F325" s="35"/>
      <c r="G325" s="35"/>
      <c r="H325" s="6"/>
      <c r="I325" s="7"/>
      <c r="J325" s="24"/>
      <c r="K325" s="24"/>
      <c r="L325" s="24"/>
      <c r="M325" s="24"/>
      <c r="N325" s="24"/>
      <c r="O325" s="24"/>
      <c r="P325" s="24"/>
      <c r="Q325" s="24"/>
      <c r="R325" s="24"/>
      <c r="S325" s="24"/>
      <c r="T325" s="24"/>
    </row>
    <row r="326" spans="1:20" ht="14.4">
      <c r="A326" s="211" t="e">
        <f ca="1">_xludf.CONCAT(A324,"_2")</f>
        <v>#NAME?</v>
      </c>
      <c r="B326" s="25"/>
      <c r="C326" s="25" t="s">
        <v>74841</v>
      </c>
      <c r="D326" s="25"/>
      <c r="E326" s="37"/>
      <c r="F326" s="35"/>
      <c r="G326" s="35"/>
      <c r="H326" s="6"/>
      <c r="I326" s="7"/>
      <c r="J326" s="24"/>
      <c r="K326" s="24"/>
      <c r="L326" s="24"/>
      <c r="M326" s="24"/>
      <c r="N326" s="24"/>
      <c r="O326" s="24"/>
      <c r="P326" s="24"/>
      <c r="Q326" s="24"/>
      <c r="R326" s="24"/>
      <c r="S326" s="24"/>
      <c r="T326" s="24"/>
    </row>
    <row r="327" spans="1:20" ht="14.4">
      <c r="A327" s="211" t="e">
        <f ca="1">_xludf.CONCAT(A324,"_3")</f>
        <v>#NAME?</v>
      </c>
      <c r="B327" s="25"/>
      <c r="C327" s="25" t="s">
        <v>74842</v>
      </c>
      <c r="D327" s="25"/>
      <c r="E327" s="37"/>
      <c r="F327" s="35"/>
      <c r="G327" s="35"/>
      <c r="H327" s="6"/>
      <c r="I327" s="7"/>
      <c r="J327" s="24"/>
      <c r="K327" s="24"/>
      <c r="L327" s="24"/>
      <c r="M327" s="24"/>
      <c r="N327" s="24"/>
      <c r="O327" s="24"/>
      <c r="P327" s="24"/>
      <c r="Q327" s="24"/>
      <c r="R327" s="24"/>
      <c r="S327" s="24"/>
      <c r="T327" s="24"/>
    </row>
    <row r="328" spans="1:20" ht="14.4">
      <c r="A328" s="210" t="s">
        <v>74843</v>
      </c>
      <c r="B328" s="25" t="s">
        <v>74844</v>
      </c>
      <c r="C328" s="25" t="s">
        <v>26246</v>
      </c>
      <c r="D328" s="25" t="s">
        <v>74845</v>
      </c>
      <c r="E328" s="37" t="s">
        <v>74846</v>
      </c>
      <c r="F328" s="35" t="s">
        <v>74847</v>
      </c>
      <c r="G328" s="35" t="s">
        <v>74848</v>
      </c>
      <c r="H328" s="6" t="s">
        <v>74849</v>
      </c>
      <c r="I328" s="7" t="s">
        <v>74850</v>
      </c>
      <c r="J328" s="24" t="s">
        <v>74035</v>
      </c>
      <c r="K328" s="24"/>
      <c r="L328" s="24"/>
      <c r="M328" s="24"/>
      <c r="N328" s="24"/>
      <c r="O328" s="24"/>
      <c r="P328" s="24"/>
      <c r="Q328" s="24"/>
      <c r="R328" s="24"/>
      <c r="S328" s="24"/>
      <c r="T328" s="24"/>
    </row>
    <row r="329" spans="1:20" ht="14.4">
      <c r="A329" s="211" t="e">
        <f ca="1">_xludf.CONCAT(A328,"_1")</f>
        <v>#NAME?</v>
      </c>
      <c r="B329" s="25"/>
      <c r="C329" s="25" t="s">
        <v>74851</v>
      </c>
      <c r="D329" s="25"/>
      <c r="E329" s="37"/>
      <c r="F329" s="25"/>
      <c r="G329" s="25"/>
      <c r="H329" s="6"/>
      <c r="I329" s="7"/>
      <c r="J329" s="24"/>
      <c r="K329" s="24"/>
      <c r="L329" s="24"/>
      <c r="M329" s="24"/>
      <c r="N329" s="24"/>
      <c r="O329" s="24"/>
      <c r="P329" s="24"/>
      <c r="Q329" s="24"/>
      <c r="R329" s="24"/>
      <c r="S329" s="24"/>
      <c r="T329" s="24"/>
    </row>
    <row r="330" spans="1:20" ht="14.4">
      <c r="A330" s="211" t="e">
        <f ca="1">_xludf.CONCAT(A328,"_2")</f>
        <v>#NAME?</v>
      </c>
      <c r="B330" s="25"/>
      <c r="C330" s="6" t="s">
        <v>74852</v>
      </c>
      <c r="D330" s="25"/>
      <c r="E330" s="37"/>
      <c r="F330" s="25"/>
      <c r="G330" s="25"/>
      <c r="H330" s="6"/>
      <c r="I330" s="7"/>
      <c r="J330" s="24"/>
      <c r="K330" s="24"/>
      <c r="L330" s="24"/>
      <c r="M330" s="24"/>
      <c r="N330" s="24"/>
      <c r="O330" s="24"/>
      <c r="P330" s="24"/>
      <c r="Q330" s="24"/>
      <c r="R330" s="24"/>
      <c r="S330" s="24"/>
      <c r="T330" s="24"/>
    </row>
    <row r="331" spans="1:20" ht="14.4">
      <c r="A331" s="211" t="e">
        <f ca="1">_xludf.CONCAT(A328,"_3")</f>
        <v>#NAME?</v>
      </c>
      <c r="B331" s="25"/>
      <c r="C331" s="6" t="s">
        <v>74853</v>
      </c>
      <c r="D331" s="25"/>
      <c r="E331" s="37"/>
      <c r="F331" s="25"/>
      <c r="G331" s="25"/>
      <c r="H331" s="6"/>
      <c r="I331" s="7"/>
      <c r="J331" s="24"/>
      <c r="K331" s="24"/>
      <c r="L331" s="24"/>
      <c r="M331" s="24"/>
      <c r="N331" s="24"/>
      <c r="O331" s="24"/>
      <c r="P331" s="24"/>
      <c r="Q331" s="24"/>
      <c r="R331" s="24"/>
      <c r="S331" s="24"/>
      <c r="T331" s="24"/>
    </row>
    <row r="332" spans="1:20" ht="14.4">
      <c r="A332" s="210" t="s">
        <v>74854</v>
      </c>
      <c r="B332" s="25" t="s">
        <v>74855</v>
      </c>
      <c r="C332" s="25" t="s">
        <v>26246</v>
      </c>
      <c r="D332" s="25" t="s">
        <v>74855</v>
      </c>
      <c r="E332" s="37" t="s">
        <v>74855</v>
      </c>
      <c r="F332" s="25" t="s">
        <v>74855</v>
      </c>
      <c r="G332" s="25" t="s">
        <v>74855</v>
      </c>
      <c r="H332" s="6" t="s">
        <v>74855</v>
      </c>
      <c r="I332" s="7" t="s">
        <v>74855</v>
      </c>
      <c r="J332" s="24" t="s">
        <v>74035</v>
      </c>
      <c r="K332" s="24"/>
      <c r="L332" s="24"/>
      <c r="M332" s="24"/>
      <c r="N332" s="24"/>
      <c r="O332" s="24"/>
      <c r="P332" s="24"/>
      <c r="Q332" s="24"/>
      <c r="R332" s="24"/>
      <c r="S332" s="24"/>
      <c r="T332" s="24"/>
    </row>
    <row r="333" spans="1:20" ht="14.4">
      <c r="A333" s="211" t="e">
        <f ca="1">_xludf.CONCAT(A332,"_1")</f>
        <v>#NAME?</v>
      </c>
      <c r="B333" s="25"/>
      <c r="C333" s="25" t="s">
        <v>74856</v>
      </c>
      <c r="D333" s="25"/>
      <c r="E333" s="37"/>
      <c r="F333" s="25"/>
      <c r="G333" s="25"/>
      <c r="H333" s="6"/>
      <c r="I333" s="7"/>
      <c r="J333" s="24"/>
      <c r="K333" s="24"/>
      <c r="L333" s="24"/>
      <c r="M333" s="24"/>
      <c r="N333" s="24"/>
      <c r="O333" s="24"/>
      <c r="P333" s="24"/>
      <c r="Q333" s="24"/>
      <c r="R333" s="24"/>
      <c r="S333" s="24"/>
      <c r="T333" s="24"/>
    </row>
    <row r="334" spans="1:20" ht="14.4">
      <c r="A334" s="211" t="e">
        <f ca="1">_xludf.CONCAT(A332,"_2")</f>
        <v>#NAME?</v>
      </c>
      <c r="B334" s="25"/>
      <c r="C334" s="25" t="s">
        <v>74857</v>
      </c>
      <c r="D334" s="25"/>
      <c r="E334" s="37"/>
      <c r="F334" s="25"/>
      <c r="G334" s="25"/>
      <c r="H334" s="6"/>
      <c r="I334" s="7"/>
      <c r="J334" s="24"/>
      <c r="K334" s="24"/>
      <c r="L334" s="24"/>
      <c r="M334" s="24"/>
      <c r="N334" s="24"/>
      <c r="O334" s="24"/>
      <c r="P334" s="24"/>
      <c r="Q334" s="24"/>
      <c r="R334" s="24"/>
      <c r="S334" s="24"/>
      <c r="T334" s="24"/>
    </row>
    <row r="335" spans="1:20" ht="14.4">
      <c r="A335" s="211" t="e">
        <f ca="1">_xludf.CONCAT(A332,"_3")</f>
        <v>#NAME?</v>
      </c>
      <c r="B335" s="25"/>
      <c r="C335" s="25" t="s">
        <v>74858</v>
      </c>
      <c r="D335" s="25"/>
      <c r="E335" s="37"/>
      <c r="F335" s="25"/>
      <c r="G335" s="25"/>
      <c r="H335" s="6"/>
      <c r="I335" s="7"/>
      <c r="J335" s="24"/>
      <c r="K335" s="24"/>
      <c r="L335" s="24"/>
      <c r="M335" s="24"/>
      <c r="N335" s="24"/>
      <c r="O335" s="24"/>
      <c r="P335" s="24"/>
      <c r="Q335" s="24"/>
      <c r="R335" s="24"/>
      <c r="S335" s="24"/>
      <c r="T335" s="24"/>
    </row>
    <row r="336" spans="1:20" ht="14.4">
      <c r="A336" s="210" t="s">
        <v>74859</v>
      </c>
      <c r="B336" s="25" t="s">
        <v>74860</v>
      </c>
      <c r="C336" s="25" t="s">
        <v>26246</v>
      </c>
      <c r="D336" s="25" t="s">
        <v>74861</v>
      </c>
      <c r="E336" s="37" t="s">
        <v>74862</v>
      </c>
      <c r="F336" s="25" t="s">
        <v>74863</v>
      </c>
      <c r="G336" s="25" t="s">
        <v>74864</v>
      </c>
      <c r="H336" s="6" t="s">
        <v>74865</v>
      </c>
      <c r="I336" s="7" t="s">
        <v>74866</v>
      </c>
      <c r="J336" s="24" t="s">
        <v>74035</v>
      </c>
      <c r="K336" s="24"/>
      <c r="L336" s="24"/>
      <c r="M336" s="24"/>
      <c r="N336" s="24"/>
      <c r="O336" s="24"/>
      <c r="P336" s="24"/>
      <c r="Q336" s="24"/>
      <c r="R336" s="24"/>
      <c r="S336" s="24"/>
      <c r="T336" s="24"/>
    </row>
    <row r="337" spans="1:20" ht="14.4">
      <c r="A337" s="211" t="e">
        <f ca="1">_xludf.CONCAT(A336,"_1")</f>
        <v>#NAME?</v>
      </c>
      <c r="B337" s="25"/>
      <c r="C337" s="25" t="s">
        <v>74867</v>
      </c>
      <c r="D337" s="25"/>
      <c r="E337" s="37"/>
      <c r="F337" s="25"/>
      <c r="G337" s="25"/>
      <c r="H337" s="6"/>
      <c r="I337" s="7"/>
      <c r="J337" s="24"/>
      <c r="K337" s="24"/>
      <c r="L337" s="24"/>
      <c r="M337" s="24"/>
      <c r="N337" s="24"/>
      <c r="O337" s="24"/>
      <c r="P337" s="24"/>
      <c r="Q337" s="24"/>
      <c r="R337" s="24"/>
      <c r="S337" s="24"/>
      <c r="T337" s="24"/>
    </row>
    <row r="338" spans="1:20" ht="14.4">
      <c r="A338" s="211" t="e">
        <f ca="1">_xludf.CONCAT(A336,"_2")</f>
        <v>#NAME?</v>
      </c>
      <c r="B338" s="25"/>
      <c r="C338" s="25" t="s">
        <v>74868</v>
      </c>
      <c r="D338" s="25"/>
      <c r="E338" s="37"/>
      <c r="F338" s="25"/>
      <c r="G338" s="25"/>
      <c r="H338" s="6"/>
      <c r="I338" s="7"/>
      <c r="J338" s="24"/>
      <c r="K338" s="24"/>
      <c r="L338" s="24"/>
      <c r="M338" s="24"/>
      <c r="N338" s="24"/>
      <c r="O338" s="24"/>
      <c r="P338" s="24"/>
      <c r="Q338" s="24"/>
      <c r="R338" s="24"/>
      <c r="S338" s="24"/>
      <c r="T338" s="24"/>
    </row>
    <row r="339" spans="1:20" ht="14.4">
      <c r="A339" s="211" t="e">
        <f ca="1">_xludf.CONCAT(A336,"_3")</f>
        <v>#NAME?</v>
      </c>
      <c r="B339" s="25"/>
      <c r="C339" s="6" t="s">
        <v>74869</v>
      </c>
      <c r="D339" s="25"/>
      <c r="E339" s="37"/>
      <c r="F339" s="25"/>
      <c r="G339" s="25"/>
      <c r="H339" s="6"/>
      <c r="I339" s="7"/>
      <c r="J339" s="24"/>
      <c r="K339" s="24"/>
      <c r="L339" s="24"/>
      <c r="M339" s="24"/>
      <c r="N339" s="24"/>
      <c r="O339" s="24"/>
      <c r="P339" s="24"/>
      <c r="Q339" s="24"/>
      <c r="R339" s="24"/>
      <c r="S339" s="24"/>
      <c r="T339" s="24"/>
    </row>
    <row r="340" spans="1:20" ht="14.4">
      <c r="A340" s="210" t="s">
        <v>74870</v>
      </c>
      <c r="B340" s="25" t="s">
        <v>74871</v>
      </c>
      <c r="C340" s="25" t="s">
        <v>26246</v>
      </c>
      <c r="D340" s="25" t="s">
        <v>74871</v>
      </c>
      <c r="E340" s="37" t="s">
        <v>74871</v>
      </c>
      <c r="F340" s="25" t="s">
        <v>74871</v>
      </c>
      <c r="G340" s="25" t="s">
        <v>74871</v>
      </c>
      <c r="H340" s="6" t="s">
        <v>74871</v>
      </c>
      <c r="I340" s="7" t="s">
        <v>74871</v>
      </c>
      <c r="J340" s="24" t="s">
        <v>74035</v>
      </c>
      <c r="K340" s="24"/>
      <c r="L340" s="24" t="str">
        <f>IF(ISERROR(SEARCH("_M",A340)),"","x")</f>
        <v/>
      </c>
      <c r="M340" s="24"/>
      <c r="N340" s="24"/>
      <c r="O340" s="24"/>
      <c r="P340" s="24"/>
      <c r="Q340" s="24"/>
      <c r="R340" s="24"/>
      <c r="S340" s="24"/>
      <c r="T340" s="24"/>
    </row>
    <row r="341" spans="1:20" ht="14.4">
      <c r="A341" s="211" t="e">
        <f ca="1">_xludf.CONCAT(A340,"_1")</f>
        <v>#NAME?</v>
      </c>
      <c r="B341" s="25"/>
      <c r="C341" s="25" t="s">
        <v>74872</v>
      </c>
      <c r="D341" s="25"/>
      <c r="E341" s="37"/>
      <c r="F341" s="25"/>
      <c r="G341" s="25"/>
      <c r="H341" s="6"/>
      <c r="I341" s="7"/>
      <c r="J341" s="24"/>
      <c r="K341" s="24"/>
      <c r="L341" s="24"/>
      <c r="M341" s="24"/>
      <c r="N341" s="24"/>
      <c r="O341" s="24"/>
      <c r="P341" s="24"/>
      <c r="Q341" s="24"/>
      <c r="R341" s="24"/>
      <c r="S341" s="24"/>
      <c r="T341" s="24"/>
    </row>
    <row r="342" spans="1:20" ht="14.4">
      <c r="A342" s="211" t="e">
        <f ca="1">_xludf.CONCAT(A340,"_2")</f>
        <v>#NAME?</v>
      </c>
      <c r="B342" s="25"/>
      <c r="C342" s="6" t="s">
        <v>74873</v>
      </c>
      <c r="D342" s="25"/>
      <c r="E342" s="37"/>
      <c r="F342" s="25"/>
      <c r="G342" s="25"/>
      <c r="H342" s="6"/>
      <c r="I342" s="7"/>
      <c r="J342" s="24"/>
      <c r="K342" s="24"/>
      <c r="L342" s="24"/>
      <c r="M342" s="24"/>
      <c r="N342" s="24"/>
      <c r="O342" s="24"/>
      <c r="P342" s="24"/>
      <c r="Q342" s="24"/>
      <c r="R342" s="24"/>
      <c r="S342" s="24"/>
      <c r="T342" s="24"/>
    </row>
    <row r="343" spans="1:20" ht="14.4">
      <c r="A343" s="211" t="e">
        <f ca="1">_xludf.CONCAT(A340,"_3")</f>
        <v>#NAME?</v>
      </c>
      <c r="B343" s="25"/>
      <c r="C343" s="6" t="s">
        <v>74874</v>
      </c>
      <c r="D343" s="25"/>
      <c r="E343" s="37"/>
      <c r="F343" s="25"/>
      <c r="G343" s="25"/>
      <c r="H343" s="6"/>
      <c r="I343" s="7"/>
      <c r="J343" s="24"/>
      <c r="K343" s="24"/>
      <c r="L343" s="24"/>
      <c r="M343" s="24"/>
      <c r="N343" s="24"/>
      <c r="O343" s="24"/>
      <c r="P343" s="24"/>
      <c r="Q343" s="24"/>
      <c r="R343" s="24"/>
      <c r="S343" s="24"/>
      <c r="T343" s="24"/>
    </row>
    <row r="344" spans="1:20" ht="14.4">
      <c r="A344" s="210" t="s">
        <v>74875</v>
      </c>
      <c r="B344" s="25" t="s">
        <v>74876</v>
      </c>
      <c r="C344" s="25" t="s">
        <v>26246</v>
      </c>
      <c r="D344" s="25" t="s">
        <v>74877</v>
      </c>
      <c r="E344" s="37" t="s">
        <v>74878</v>
      </c>
      <c r="F344" s="25" t="s">
        <v>74879</v>
      </c>
      <c r="G344" s="25" t="s">
        <v>74880</v>
      </c>
      <c r="H344" s="6" t="s">
        <v>74881</v>
      </c>
      <c r="I344" s="7" t="s">
        <v>74882</v>
      </c>
      <c r="J344" s="24" t="s">
        <v>74035</v>
      </c>
      <c r="K344" s="24"/>
      <c r="L344" s="24" t="str">
        <f>IF(ISERROR(SEARCH("_M",A344)),"","x")</f>
        <v>x</v>
      </c>
      <c r="M344" s="24"/>
      <c r="N344" s="24"/>
      <c r="O344" s="24"/>
      <c r="P344" s="24"/>
      <c r="Q344" s="24"/>
      <c r="R344" s="24"/>
      <c r="S344" s="24"/>
      <c r="T344" s="24"/>
    </row>
    <row r="345" spans="1:20" ht="14.4">
      <c r="A345" s="211" t="e">
        <f ca="1">_xludf.CONCAT(A344,"_1")</f>
        <v>#NAME?</v>
      </c>
      <c r="B345" s="25"/>
      <c r="C345" s="25" t="s">
        <v>74883</v>
      </c>
      <c r="D345" s="25"/>
      <c r="E345" s="37"/>
      <c r="F345" s="25"/>
      <c r="G345" s="25"/>
      <c r="H345" s="6"/>
      <c r="I345" s="7"/>
      <c r="J345" s="24"/>
      <c r="K345" s="24"/>
      <c r="L345" s="24"/>
      <c r="M345" s="24"/>
      <c r="N345" s="24"/>
      <c r="O345" s="24"/>
      <c r="P345" s="24"/>
      <c r="Q345" s="24"/>
      <c r="R345" s="24"/>
      <c r="S345" s="24"/>
      <c r="T345" s="24"/>
    </row>
    <row r="346" spans="1:20" ht="14.4">
      <c r="A346" s="211" t="e">
        <f ca="1">_xludf.CONCAT(A344,"_2")</f>
        <v>#NAME?</v>
      </c>
      <c r="B346" s="25"/>
      <c r="C346" s="6" t="s">
        <v>74884</v>
      </c>
      <c r="D346" s="25"/>
      <c r="E346" s="37"/>
      <c r="F346" s="25"/>
      <c r="G346" s="25"/>
      <c r="H346" s="6"/>
      <c r="I346" s="7"/>
      <c r="J346" s="24"/>
      <c r="K346" s="24"/>
      <c r="L346" s="24"/>
      <c r="M346" s="24"/>
      <c r="N346" s="24"/>
      <c r="O346" s="24"/>
      <c r="P346" s="24"/>
      <c r="Q346" s="24"/>
      <c r="R346" s="24"/>
      <c r="S346" s="24"/>
      <c r="T346" s="24"/>
    </row>
    <row r="347" spans="1:20" ht="14.4">
      <c r="A347" s="211" t="e">
        <f ca="1">_xludf.CONCAT(A344,"_3")</f>
        <v>#NAME?</v>
      </c>
      <c r="B347" s="25"/>
      <c r="C347" s="6" t="s">
        <v>74885</v>
      </c>
      <c r="D347" s="25"/>
      <c r="E347" s="37"/>
      <c r="F347" s="25"/>
      <c r="G347" s="25"/>
      <c r="H347" s="6"/>
      <c r="I347" s="7"/>
      <c r="J347" s="24"/>
      <c r="K347" s="24"/>
      <c r="L347" s="24"/>
      <c r="M347" s="24"/>
      <c r="N347" s="24"/>
      <c r="O347" s="24"/>
      <c r="P347" s="24"/>
      <c r="Q347" s="24"/>
      <c r="R347" s="24"/>
      <c r="S347" s="24"/>
      <c r="T347" s="24"/>
    </row>
    <row r="348" spans="1:20" ht="14.4">
      <c r="A348" s="210" t="s">
        <v>74886</v>
      </c>
      <c r="B348" s="25" t="s">
        <v>74887</v>
      </c>
      <c r="C348" s="25" t="s">
        <v>31604</v>
      </c>
      <c r="D348" s="25" t="s">
        <v>74887</v>
      </c>
      <c r="E348" s="37" t="s">
        <v>74887</v>
      </c>
      <c r="F348" s="25" t="s">
        <v>74887</v>
      </c>
      <c r="G348" s="25" t="s">
        <v>74887</v>
      </c>
      <c r="H348" s="6" t="s">
        <v>74887</v>
      </c>
      <c r="I348" s="7" t="s">
        <v>74887</v>
      </c>
      <c r="J348" s="24" t="s">
        <v>74035</v>
      </c>
      <c r="K348" s="24"/>
      <c r="L348" s="24" t="str">
        <f>IF(ISERROR(SEARCH("_M",A348)),"","x")</f>
        <v/>
      </c>
      <c r="M348" s="24"/>
      <c r="N348" s="24"/>
      <c r="O348" s="24"/>
      <c r="P348" s="24"/>
      <c r="Q348" s="24"/>
      <c r="R348" s="24"/>
      <c r="S348" s="24"/>
      <c r="T348" s="24"/>
    </row>
    <row r="349" spans="1:20" ht="14.4">
      <c r="A349" s="211" t="s">
        <v>74888</v>
      </c>
      <c r="B349" s="25"/>
      <c r="C349" s="25" t="s">
        <v>74889</v>
      </c>
      <c r="D349" s="25"/>
      <c r="E349" s="37"/>
      <c r="F349" s="25"/>
      <c r="G349" s="25"/>
      <c r="H349" s="6"/>
      <c r="I349" s="7"/>
      <c r="J349" s="24"/>
      <c r="K349" s="24"/>
      <c r="L349" s="24"/>
      <c r="M349" s="24"/>
      <c r="N349" s="24"/>
      <c r="O349" s="24"/>
      <c r="P349" s="24"/>
      <c r="Q349" s="24"/>
      <c r="R349" s="24"/>
      <c r="S349" s="24"/>
      <c r="T349" s="24"/>
    </row>
    <row r="350" spans="1:20" ht="14.4">
      <c r="A350" s="211" t="s">
        <v>74890</v>
      </c>
      <c r="B350" s="25"/>
      <c r="C350" s="25" t="s">
        <v>74891</v>
      </c>
      <c r="D350" s="25"/>
      <c r="E350" s="37"/>
      <c r="F350" s="25"/>
      <c r="G350" s="25"/>
      <c r="H350" s="6"/>
      <c r="I350" s="7"/>
      <c r="J350" s="24"/>
      <c r="K350" s="24"/>
      <c r="L350" s="24"/>
      <c r="M350" s="24"/>
      <c r="N350" s="24"/>
      <c r="O350" s="24"/>
      <c r="P350" s="24"/>
      <c r="Q350" s="24"/>
      <c r="R350" s="24"/>
      <c r="S350" s="24"/>
      <c r="T350" s="24"/>
    </row>
    <row r="351" spans="1:20" ht="14.4">
      <c r="A351" s="211" t="s">
        <v>74892</v>
      </c>
      <c r="B351" s="25"/>
      <c r="C351" s="25" t="s">
        <v>74893</v>
      </c>
      <c r="D351" s="25"/>
      <c r="E351" s="37"/>
      <c r="F351" s="25"/>
      <c r="G351" s="25"/>
      <c r="H351" s="6"/>
      <c r="I351" s="7"/>
      <c r="J351" s="24"/>
      <c r="K351" s="24"/>
      <c r="L351" s="24"/>
      <c r="M351" s="24"/>
      <c r="N351" s="24"/>
      <c r="O351" s="24"/>
      <c r="P351" s="24"/>
      <c r="Q351" s="24"/>
      <c r="R351" s="24"/>
      <c r="S351" s="24"/>
      <c r="T351" s="24"/>
    </row>
    <row r="352" spans="1:20" ht="14.4">
      <c r="A352" s="211" t="s">
        <v>74894</v>
      </c>
      <c r="B352" s="25"/>
      <c r="C352" s="25" t="s">
        <v>74895</v>
      </c>
      <c r="D352" s="25"/>
      <c r="E352" s="37"/>
      <c r="F352" s="25"/>
      <c r="G352" s="25"/>
      <c r="H352" s="6"/>
      <c r="I352" s="7"/>
      <c r="J352" s="24"/>
      <c r="K352" s="24"/>
      <c r="L352" s="24"/>
      <c r="M352" s="24"/>
      <c r="N352" s="24"/>
      <c r="O352" s="24"/>
      <c r="P352" s="24"/>
      <c r="Q352" s="24"/>
      <c r="R352" s="24"/>
      <c r="S352" s="24"/>
      <c r="T352" s="24"/>
    </row>
    <row r="353" spans="1:20" ht="14.4">
      <c r="A353" s="211" t="s">
        <v>74896</v>
      </c>
      <c r="B353" s="25"/>
      <c r="C353" s="25" t="s">
        <v>74897</v>
      </c>
      <c r="D353" s="25"/>
      <c r="E353" s="37"/>
      <c r="F353" s="25"/>
      <c r="G353" s="25"/>
      <c r="H353" s="6"/>
      <c r="I353" s="7"/>
      <c r="J353" s="24"/>
      <c r="K353" s="24"/>
      <c r="L353" s="24"/>
      <c r="M353" s="24"/>
      <c r="N353" s="24"/>
      <c r="O353" s="24"/>
      <c r="P353" s="24"/>
      <c r="Q353" s="24"/>
      <c r="R353" s="24"/>
      <c r="S353" s="24"/>
      <c r="T353" s="24"/>
    </row>
    <row r="354" spans="1:20" ht="14.4">
      <c r="A354" s="210" t="s">
        <v>74898</v>
      </c>
      <c r="B354" s="25" t="s">
        <v>74899</v>
      </c>
      <c r="C354" s="25" t="s">
        <v>31604</v>
      </c>
      <c r="D354" s="25" t="s">
        <v>74900</v>
      </c>
      <c r="E354" s="37" t="s">
        <v>74901</v>
      </c>
      <c r="F354" s="25" t="s">
        <v>74902</v>
      </c>
      <c r="G354" s="25" t="s">
        <v>74903</v>
      </c>
      <c r="H354" s="6" t="s">
        <v>74904</v>
      </c>
      <c r="I354" s="7" t="s">
        <v>74905</v>
      </c>
      <c r="J354" s="24" t="s">
        <v>74035</v>
      </c>
      <c r="K354" s="24"/>
      <c r="L354" s="24"/>
      <c r="M354" s="24"/>
      <c r="N354" s="24"/>
      <c r="O354" s="24"/>
      <c r="P354" s="24"/>
      <c r="Q354" s="24"/>
      <c r="R354" s="24"/>
      <c r="S354" s="24"/>
      <c r="T354" s="24"/>
    </row>
    <row r="355" spans="1:20" ht="14.4">
      <c r="A355" s="211" t="s">
        <v>74906</v>
      </c>
      <c r="B355" s="25"/>
      <c r="C355" s="25" t="s">
        <v>74907</v>
      </c>
      <c r="D355" s="25"/>
      <c r="E355" s="37"/>
      <c r="F355" s="25"/>
      <c r="G355" s="25"/>
      <c r="H355" s="6"/>
      <c r="I355" s="7"/>
      <c r="J355" s="24"/>
      <c r="K355" s="24"/>
      <c r="L355" s="24"/>
      <c r="M355" s="24"/>
      <c r="N355" s="24"/>
      <c r="O355" s="24"/>
      <c r="P355" s="24"/>
      <c r="Q355" s="24"/>
      <c r="R355" s="24"/>
      <c r="S355" s="24"/>
      <c r="T355" s="24"/>
    </row>
    <row r="356" spans="1:20" ht="14.4">
      <c r="A356" s="211" t="s">
        <v>74908</v>
      </c>
      <c r="B356" s="25"/>
      <c r="C356" s="25" t="s">
        <v>74909</v>
      </c>
      <c r="D356" s="25"/>
      <c r="E356" s="37"/>
      <c r="F356" s="25"/>
      <c r="G356" s="25"/>
      <c r="H356" s="6"/>
      <c r="I356" s="7"/>
      <c r="J356" s="24"/>
      <c r="K356" s="24"/>
      <c r="L356" s="24"/>
      <c r="M356" s="24"/>
      <c r="N356" s="24"/>
      <c r="O356" s="24"/>
      <c r="P356" s="24"/>
      <c r="Q356" s="24"/>
      <c r="R356" s="24"/>
      <c r="S356" s="24"/>
      <c r="T356" s="24"/>
    </row>
    <row r="357" spans="1:20" ht="14.4">
      <c r="A357" s="211" t="s">
        <v>74910</v>
      </c>
      <c r="B357" s="25"/>
      <c r="C357" s="25" t="s">
        <v>74911</v>
      </c>
      <c r="D357" s="25"/>
      <c r="E357" s="37"/>
      <c r="F357" s="25"/>
      <c r="G357" s="25"/>
      <c r="H357" s="6"/>
      <c r="I357" s="7"/>
      <c r="J357" s="24"/>
      <c r="K357" s="24"/>
      <c r="L357" s="24"/>
      <c r="M357" s="24"/>
      <c r="N357" s="24"/>
      <c r="O357" s="24"/>
      <c r="P357" s="24"/>
      <c r="Q357" s="24"/>
      <c r="R357" s="24"/>
      <c r="S357" s="24"/>
      <c r="T357" s="24"/>
    </row>
    <row r="358" spans="1:20" ht="14.4">
      <c r="A358" s="211" t="s">
        <v>74912</v>
      </c>
      <c r="B358" s="25"/>
      <c r="C358" s="25" t="s">
        <v>74913</v>
      </c>
      <c r="D358" s="25"/>
      <c r="E358" s="37"/>
      <c r="F358" s="25"/>
      <c r="G358" s="25"/>
      <c r="H358" s="6"/>
      <c r="I358" s="7"/>
      <c r="J358" s="24"/>
      <c r="K358" s="24"/>
      <c r="L358" s="24"/>
      <c r="M358" s="24"/>
      <c r="N358" s="24"/>
      <c r="O358" s="24"/>
      <c r="P358" s="24"/>
      <c r="Q358" s="24"/>
      <c r="R358" s="24"/>
      <c r="S358" s="24"/>
      <c r="T358" s="24"/>
    </row>
    <row r="359" spans="1:20" ht="14.4">
      <c r="A359" s="211" t="s">
        <v>74914</v>
      </c>
      <c r="B359" s="25"/>
      <c r="C359" s="25" t="s">
        <v>74915</v>
      </c>
      <c r="D359" s="25"/>
      <c r="E359" s="37"/>
      <c r="F359" s="25"/>
      <c r="G359" s="25"/>
      <c r="H359" s="6"/>
      <c r="I359" s="7"/>
      <c r="J359" s="24"/>
      <c r="K359" s="24"/>
      <c r="L359" s="24"/>
      <c r="M359" s="24"/>
      <c r="N359" s="24"/>
      <c r="O359" s="24"/>
      <c r="P359" s="24"/>
      <c r="Q359" s="24"/>
      <c r="R359" s="24"/>
      <c r="S359" s="24"/>
      <c r="T359" s="24"/>
    </row>
    <row r="360" spans="1:20" ht="14.4">
      <c r="A360" s="210" t="s">
        <v>74916</v>
      </c>
      <c r="B360" s="25" t="s">
        <v>74917</v>
      </c>
      <c r="C360" s="25" t="s">
        <v>26246</v>
      </c>
      <c r="D360" s="25" t="s">
        <v>74917</v>
      </c>
      <c r="E360" s="37" t="s">
        <v>74917</v>
      </c>
      <c r="F360" s="25" t="s">
        <v>74918</v>
      </c>
      <c r="G360" s="25" t="s">
        <v>74917</v>
      </c>
      <c r="H360" s="6" t="s">
        <v>74917</v>
      </c>
      <c r="I360" s="7" t="s">
        <v>74917</v>
      </c>
      <c r="J360" s="24" t="s">
        <v>74035</v>
      </c>
      <c r="K360" s="24"/>
      <c r="L360" s="24" t="str">
        <f>IF(ISERROR(SEARCH("_M",A360)),"","x")</f>
        <v/>
      </c>
      <c r="M360" s="24"/>
      <c r="N360" s="24"/>
      <c r="O360" s="24"/>
      <c r="P360" s="24"/>
      <c r="Q360" s="24"/>
      <c r="R360" s="24"/>
      <c r="S360" s="24"/>
      <c r="T360" s="24"/>
    </row>
    <row r="361" spans="1:20" ht="14.4">
      <c r="A361" s="211" t="s">
        <v>74919</v>
      </c>
      <c r="B361" s="25"/>
      <c r="C361" s="25" t="s">
        <v>74920</v>
      </c>
      <c r="D361" s="25"/>
      <c r="E361" s="37"/>
      <c r="F361" s="25"/>
      <c r="G361" s="25"/>
      <c r="H361" s="6"/>
      <c r="I361" s="7"/>
      <c r="J361" s="24"/>
      <c r="K361" s="24"/>
      <c r="L361" s="24"/>
      <c r="M361" s="24"/>
      <c r="N361" s="24"/>
      <c r="O361" s="24"/>
      <c r="P361" s="24"/>
      <c r="Q361" s="24"/>
      <c r="R361" s="24"/>
      <c r="S361" s="24"/>
      <c r="T361" s="24"/>
    </row>
    <row r="362" spans="1:20" ht="14.4">
      <c r="A362" s="211" t="s">
        <v>74921</v>
      </c>
      <c r="B362" s="25"/>
      <c r="C362" s="25" t="s">
        <v>74922</v>
      </c>
      <c r="D362" s="25"/>
      <c r="E362" s="37"/>
      <c r="F362" s="25"/>
      <c r="G362" s="25"/>
      <c r="H362" s="6"/>
      <c r="I362" s="7"/>
      <c r="J362" s="24"/>
      <c r="K362" s="24"/>
      <c r="L362" s="24"/>
      <c r="M362" s="24"/>
      <c r="N362" s="24"/>
      <c r="O362" s="24"/>
      <c r="P362" s="24"/>
      <c r="Q362" s="24"/>
      <c r="R362" s="24"/>
      <c r="S362" s="24"/>
      <c r="T362" s="24"/>
    </row>
    <row r="363" spans="1:20" ht="14.4">
      <c r="A363" s="211" t="s">
        <v>74923</v>
      </c>
      <c r="B363" s="25"/>
      <c r="C363" s="6" t="s">
        <v>74924</v>
      </c>
      <c r="D363" s="25"/>
      <c r="E363" s="37"/>
      <c r="F363" s="25"/>
      <c r="G363" s="25"/>
      <c r="H363" s="6"/>
      <c r="I363" s="7"/>
      <c r="J363" s="24"/>
      <c r="K363" s="24"/>
      <c r="L363" s="24"/>
      <c r="M363" s="24"/>
      <c r="N363" s="24"/>
      <c r="O363" s="24"/>
      <c r="P363" s="24"/>
      <c r="Q363" s="24"/>
      <c r="R363" s="24"/>
      <c r="S363" s="24"/>
      <c r="T363" s="24"/>
    </row>
    <row r="364" spans="1:20" ht="14.4">
      <c r="A364" s="210" t="s">
        <v>74925</v>
      </c>
      <c r="B364" s="25" t="s">
        <v>74926</v>
      </c>
      <c r="C364" s="25" t="s">
        <v>26246</v>
      </c>
      <c r="D364" s="25" t="s">
        <v>74927</v>
      </c>
      <c r="E364" s="37" t="s">
        <v>74928</v>
      </c>
      <c r="F364" s="25" t="s">
        <v>74929</v>
      </c>
      <c r="G364" s="25" t="s">
        <v>74930</v>
      </c>
      <c r="H364" s="6" t="s">
        <v>74931</v>
      </c>
      <c r="I364" s="7" t="s">
        <v>74932</v>
      </c>
      <c r="J364" s="24" t="s">
        <v>74035</v>
      </c>
      <c r="K364" s="24"/>
      <c r="L364" s="24"/>
      <c r="M364" s="24"/>
      <c r="N364" s="24"/>
      <c r="O364" s="24"/>
      <c r="P364" s="24"/>
      <c r="Q364" s="24"/>
      <c r="R364" s="24"/>
      <c r="S364" s="24"/>
      <c r="T364" s="24"/>
    </row>
    <row r="365" spans="1:20" ht="14.4">
      <c r="A365" s="211" t="s">
        <v>74933</v>
      </c>
      <c r="B365" s="25"/>
      <c r="C365" s="25" t="s">
        <v>74934</v>
      </c>
      <c r="D365" s="25"/>
      <c r="E365" s="37"/>
      <c r="F365" s="25"/>
      <c r="G365" s="25"/>
      <c r="H365" s="6"/>
      <c r="I365" s="7"/>
      <c r="J365" s="24"/>
      <c r="K365" s="24"/>
      <c r="L365" s="24"/>
      <c r="M365" s="24"/>
      <c r="N365" s="24"/>
      <c r="O365" s="24"/>
      <c r="P365" s="24"/>
      <c r="Q365" s="24"/>
      <c r="R365" s="24"/>
      <c r="S365" s="24"/>
      <c r="T365" s="24"/>
    </row>
    <row r="366" spans="1:20" ht="14.4">
      <c r="A366" s="211" t="s">
        <v>74935</v>
      </c>
      <c r="B366" s="25"/>
      <c r="C366" s="25" t="s">
        <v>74922</v>
      </c>
      <c r="D366" s="25"/>
      <c r="E366" s="37"/>
      <c r="F366" s="25"/>
      <c r="G366" s="25"/>
      <c r="H366" s="6"/>
      <c r="I366" s="7"/>
      <c r="J366" s="24"/>
      <c r="K366" s="24"/>
      <c r="L366" s="24"/>
      <c r="M366" s="24"/>
      <c r="N366" s="24"/>
      <c r="O366" s="24"/>
      <c r="P366" s="24"/>
      <c r="Q366" s="24"/>
      <c r="R366" s="24"/>
      <c r="S366" s="24"/>
      <c r="T366" s="24"/>
    </row>
    <row r="367" spans="1:20" ht="14.4">
      <c r="A367" s="211" t="s">
        <v>74936</v>
      </c>
      <c r="B367" s="25"/>
      <c r="C367" s="6" t="s">
        <v>74937</v>
      </c>
      <c r="D367" s="25"/>
      <c r="E367" s="37"/>
      <c r="F367" s="25"/>
      <c r="G367" s="25"/>
      <c r="H367" s="6"/>
      <c r="I367" s="7"/>
      <c r="J367" s="24"/>
      <c r="K367" s="24"/>
      <c r="L367" s="24"/>
      <c r="M367" s="24"/>
      <c r="N367" s="24"/>
      <c r="O367" s="24"/>
      <c r="P367" s="24"/>
      <c r="Q367" s="24"/>
      <c r="R367" s="24"/>
      <c r="S367" s="24"/>
      <c r="T367" s="24"/>
    </row>
    <row r="368" spans="1:20" ht="14.4">
      <c r="A368" s="210" t="s">
        <v>74938</v>
      </c>
      <c r="B368" s="25" t="s">
        <v>74939</v>
      </c>
      <c r="C368" s="25" t="s">
        <v>26246</v>
      </c>
      <c r="D368" s="25" t="s">
        <v>74939</v>
      </c>
      <c r="E368" s="37" t="s">
        <v>74939</v>
      </c>
      <c r="F368" s="25" t="s">
        <v>74939</v>
      </c>
      <c r="G368" s="25" t="s">
        <v>74939</v>
      </c>
      <c r="H368" s="6" t="s">
        <v>74939</v>
      </c>
      <c r="I368" s="7" t="s">
        <v>74939</v>
      </c>
      <c r="J368" s="24" t="s">
        <v>74035</v>
      </c>
      <c r="K368" s="24"/>
      <c r="L368" s="24" t="str">
        <f>IF(ISERROR(SEARCH("_M",A368)),"","x")</f>
        <v/>
      </c>
      <c r="M368" s="24"/>
      <c r="N368" s="24"/>
      <c r="O368" s="24"/>
      <c r="P368" s="24"/>
      <c r="Q368" s="24"/>
      <c r="R368" s="24"/>
      <c r="S368" s="24"/>
      <c r="T368" s="24"/>
    </row>
    <row r="369" spans="1:20" ht="14.4">
      <c r="A369" s="211" t="s">
        <v>74940</v>
      </c>
      <c r="B369" s="25"/>
      <c r="C369" s="25" t="s">
        <v>74941</v>
      </c>
      <c r="D369" s="25"/>
      <c r="E369" s="37"/>
      <c r="F369" s="25"/>
      <c r="G369" s="25"/>
      <c r="H369" s="6"/>
      <c r="I369" s="7"/>
      <c r="J369" s="24"/>
      <c r="K369" s="24"/>
      <c r="L369" s="24"/>
      <c r="M369" s="24"/>
      <c r="N369" s="24"/>
      <c r="O369" s="24"/>
      <c r="P369" s="24"/>
      <c r="Q369" s="24"/>
      <c r="R369" s="24"/>
      <c r="S369" s="24"/>
      <c r="T369" s="24"/>
    </row>
    <row r="370" spans="1:20" ht="14.4">
      <c r="A370" s="211" t="s">
        <v>74942</v>
      </c>
      <c r="B370" s="25"/>
      <c r="C370" s="25" t="s">
        <v>74943</v>
      </c>
      <c r="D370" s="25"/>
      <c r="E370" s="37"/>
      <c r="F370" s="25"/>
      <c r="G370" s="25"/>
      <c r="H370" s="6"/>
      <c r="I370" s="7"/>
      <c r="J370" s="24"/>
      <c r="K370" s="24"/>
      <c r="L370" s="24"/>
      <c r="M370" s="24"/>
      <c r="N370" s="24"/>
      <c r="O370" s="24"/>
      <c r="P370" s="24"/>
      <c r="Q370" s="24"/>
      <c r="R370" s="24"/>
      <c r="S370" s="24"/>
      <c r="T370" s="24"/>
    </row>
    <row r="371" spans="1:20" ht="14.4">
      <c r="A371" s="211" t="s">
        <v>74944</v>
      </c>
      <c r="B371" s="25"/>
      <c r="C371" s="6" t="s">
        <v>74945</v>
      </c>
      <c r="D371" s="25"/>
      <c r="E371" s="37"/>
      <c r="F371" s="25"/>
      <c r="G371" s="25"/>
      <c r="H371" s="6"/>
      <c r="I371" s="7"/>
      <c r="J371" s="24"/>
      <c r="K371" s="24"/>
      <c r="L371" s="24"/>
      <c r="M371" s="24"/>
      <c r="N371" s="24"/>
      <c r="O371" s="24"/>
      <c r="P371" s="24"/>
      <c r="Q371" s="24"/>
      <c r="R371" s="24"/>
      <c r="S371" s="24"/>
      <c r="T371" s="24"/>
    </row>
    <row r="372" spans="1:20" ht="14.4">
      <c r="A372" s="210" t="s">
        <v>74946</v>
      </c>
      <c r="B372" s="25" t="s">
        <v>74947</v>
      </c>
      <c r="C372" s="25" t="s">
        <v>26246</v>
      </c>
      <c r="D372" s="25" t="s">
        <v>74948</v>
      </c>
      <c r="E372" s="37" t="s">
        <v>74949</v>
      </c>
      <c r="F372" s="25" t="s">
        <v>74950</v>
      </c>
      <c r="G372" s="25" t="s">
        <v>74951</v>
      </c>
      <c r="H372" s="6" t="s">
        <v>74952</v>
      </c>
      <c r="I372" s="7" t="s">
        <v>74953</v>
      </c>
      <c r="J372" s="24" t="s">
        <v>74035</v>
      </c>
      <c r="K372" s="24"/>
      <c r="L372" s="24" t="str">
        <f>IF(ISERROR(SEARCH("_M",A372)),"","x")</f>
        <v>x</v>
      </c>
      <c r="M372" s="24"/>
      <c r="N372" s="24"/>
      <c r="O372" s="24"/>
      <c r="P372" s="24"/>
      <c r="Q372" s="24"/>
      <c r="R372" s="24"/>
      <c r="S372" s="24"/>
      <c r="T372" s="24"/>
    </row>
    <row r="373" spans="1:20" ht="14.4">
      <c r="A373" s="211" t="s">
        <v>74954</v>
      </c>
      <c r="B373" s="25"/>
      <c r="C373" s="25" t="s">
        <v>74955</v>
      </c>
      <c r="D373" s="25"/>
      <c r="E373" s="37"/>
      <c r="F373" s="35"/>
      <c r="G373" s="35"/>
      <c r="H373" s="6"/>
      <c r="I373" s="7"/>
      <c r="J373" s="24"/>
      <c r="K373" s="24"/>
      <c r="L373" s="24"/>
      <c r="M373" s="24"/>
      <c r="N373" s="24"/>
      <c r="O373" s="24"/>
      <c r="P373" s="24"/>
      <c r="Q373" s="24"/>
      <c r="R373" s="24"/>
      <c r="S373" s="24"/>
      <c r="T373" s="24"/>
    </row>
    <row r="374" spans="1:20" ht="14.4">
      <c r="A374" s="211" t="s">
        <v>74956</v>
      </c>
      <c r="B374" s="25"/>
      <c r="C374" s="25" t="s">
        <v>74957</v>
      </c>
      <c r="D374" s="25"/>
      <c r="E374" s="37"/>
      <c r="F374" s="35"/>
      <c r="G374" s="35"/>
      <c r="H374" s="6"/>
      <c r="I374" s="7"/>
      <c r="J374" s="24"/>
      <c r="K374" s="24"/>
      <c r="L374" s="24"/>
      <c r="M374" s="24"/>
      <c r="N374" s="24"/>
      <c r="O374" s="24"/>
      <c r="P374" s="24"/>
      <c r="Q374" s="24"/>
      <c r="R374" s="24"/>
      <c r="S374" s="24"/>
      <c r="T374" s="24"/>
    </row>
    <row r="375" spans="1:20" ht="14.4">
      <c r="A375" s="211" t="s">
        <v>74958</v>
      </c>
      <c r="B375" s="25"/>
      <c r="C375" s="6" t="s">
        <v>74959</v>
      </c>
      <c r="D375" s="25"/>
      <c r="E375" s="37"/>
      <c r="F375" s="35"/>
      <c r="G375" s="35"/>
      <c r="H375" s="6"/>
      <c r="I375" s="7"/>
      <c r="J375" s="24"/>
      <c r="K375" s="24"/>
      <c r="L375" s="24"/>
      <c r="M375" s="24"/>
      <c r="N375" s="24"/>
      <c r="O375" s="24"/>
      <c r="P375" s="24"/>
      <c r="Q375" s="24"/>
      <c r="R375" s="24"/>
      <c r="S375" s="24"/>
      <c r="T375" s="24"/>
    </row>
    <row r="376" spans="1:20" ht="14.4">
      <c r="A376" s="210" t="s">
        <v>74960</v>
      </c>
      <c r="B376" s="25" t="s">
        <v>74961</v>
      </c>
      <c r="C376" s="25" t="s">
        <v>26246</v>
      </c>
      <c r="D376" s="25" t="s">
        <v>74962</v>
      </c>
      <c r="E376" s="37" t="s">
        <v>74963</v>
      </c>
      <c r="F376" s="35" t="s">
        <v>74964</v>
      </c>
      <c r="G376" s="35" t="s">
        <v>74965</v>
      </c>
      <c r="H376" s="6" t="s">
        <v>74966</v>
      </c>
      <c r="I376" s="7" t="s">
        <v>74967</v>
      </c>
      <c r="J376" s="24" t="s">
        <v>74035</v>
      </c>
      <c r="K376" s="24"/>
      <c r="L376" s="24" t="str">
        <f>IF(ISERROR(SEARCH("_M",A376)),"","x")</f>
        <v/>
      </c>
      <c r="M376" s="24"/>
      <c r="N376" s="24"/>
      <c r="O376" s="24"/>
      <c r="P376" s="24"/>
      <c r="Q376" s="24"/>
      <c r="R376" s="24"/>
      <c r="S376" s="24"/>
      <c r="T376" s="24"/>
    </row>
    <row r="377" spans="1:20" ht="14.4">
      <c r="A377" s="211" t="s">
        <v>74968</v>
      </c>
      <c r="B377" s="25"/>
      <c r="C377" s="25" t="s">
        <v>74969</v>
      </c>
      <c r="D377" s="25"/>
      <c r="E377" s="37"/>
      <c r="F377" s="25"/>
      <c r="G377" s="25"/>
      <c r="H377" s="6"/>
      <c r="I377" s="7"/>
      <c r="J377" s="24"/>
      <c r="K377" s="24"/>
      <c r="L377" s="24"/>
      <c r="M377" s="24"/>
      <c r="N377" s="24"/>
      <c r="O377" s="24"/>
      <c r="P377" s="24"/>
      <c r="Q377" s="24"/>
      <c r="R377" s="24"/>
      <c r="S377" s="24"/>
      <c r="T377" s="24"/>
    </row>
    <row r="378" spans="1:20" ht="14.4">
      <c r="A378" s="211" t="s">
        <v>74970</v>
      </c>
      <c r="B378" s="25"/>
      <c r="C378" s="6" t="s">
        <v>74971</v>
      </c>
      <c r="D378" s="25"/>
      <c r="E378" s="37"/>
      <c r="F378" s="25"/>
      <c r="G378" s="25"/>
      <c r="H378" s="6"/>
      <c r="I378" s="7"/>
      <c r="J378" s="24"/>
      <c r="K378" s="24"/>
      <c r="L378" s="24"/>
      <c r="M378" s="24"/>
      <c r="N378" s="24"/>
      <c r="O378" s="24"/>
      <c r="P378" s="24"/>
      <c r="Q378" s="24"/>
      <c r="R378" s="24"/>
      <c r="S378" s="24"/>
      <c r="T378" s="24"/>
    </row>
    <row r="379" spans="1:20" ht="14.4">
      <c r="A379" s="211" t="s">
        <v>74972</v>
      </c>
      <c r="B379" s="25"/>
      <c r="C379" s="6" t="s">
        <v>74973</v>
      </c>
      <c r="D379" s="25"/>
      <c r="E379" s="37"/>
      <c r="F379" s="25"/>
      <c r="G379" s="25"/>
      <c r="H379" s="6"/>
      <c r="I379" s="7"/>
      <c r="J379" s="24"/>
      <c r="K379" s="24"/>
      <c r="L379" s="24"/>
      <c r="M379" s="24"/>
      <c r="N379" s="24"/>
      <c r="O379" s="24"/>
      <c r="P379" s="24"/>
      <c r="Q379" s="24"/>
      <c r="R379" s="24"/>
      <c r="S379" s="24"/>
      <c r="T379" s="24"/>
    </row>
    <row r="380" spans="1:20" ht="14.4">
      <c r="A380" s="210" t="s">
        <v>74974</v>
      </c>
      <c r="B380" s="25" t="s">
        <v>74975</v>
      </c>
      <c r="C380" s="25" t="s">
        <v>26246</v>
      </c>
      <c r="D380" s="25" t="s">
        <v>74976</v>
      </c>
      <c r="E380" s="37" t="s">
        <v>74977</v>
      </c>
      <c r="F380" s="25" t="s">
        <v>74978</v>
      </c>
      <c r="G380" s="25" t="s">
        <v>74979</v>
      </c>
      <c r="H380" s="6" t="s">
        <v>74980</v>
      </c>
      <c r="I380" s="7" t="s">
        <v>74981</v>
      </c>
      <c r="J380" s="24" t="s">
        <v>74035</v>
      </c>
      <c r="K380" s="24"/>
      <c r="L380" s="24"/>
      <c r="M380" s="24"/>
      <c r="N380" s="24"/>
      <c r="O380" s="24"/>
      <c r="P380" s="24"/>
      <c r="Q380" s="24"/>
      <c r="R380" s="24"/>
      <c r="S380" s="24"/>
      <c r="T380" s="24"/>
    </row>
    <row r="381" spans="1:20" ht="14.4">
      <c r="A381" s="211" t="s">
        <v>74982</v>
      </c>
      <c r="B381" s="25"/>
      <c r="C381" s="25" t="s">
        <v>74983</v>
      </c>
      <c r="D381" s="25"/>
      <c r="E381" s="37"/>
      <c r="F381" s="25"/>
      <c r="G381" s="25"/>
      <c r="H381" s="6"/>
      <c r="I381" s="7"/>
      <c r="J381" s="24"/>
      <c r="K381" s="24"/>
      <c r="L381" s="24"/>
      <c r="M381" s="24"/>
      <c r="N381" s="24"/>
      <c r="O381" s="24"/>
      <c r="P381" s="24"/>
      <c r="Q381" s="24"/>
      <c r="R381" s="24"/>
      <c r="S381" s="24"/>
      <c r="T381" s="24"/>
    </row>
    <row r="382" spans="1:20" ht="14.4">
      <c r="A382" s="211" t="s">
        <v>74984</v>
      </c>
      <c r="B382" s="25"/>
      <c r="C382" s="6" t="s">
        <v>74985</v>
      </c>
      <c r="D382" s="25"/>
      <c r="E382" s="37"/>
      <c r="F382" s="25"/>
      <c r="G382" s="25"/>
      <c r="H382" s="6"/>
      <c r="I382" s="7"/>
      <c r="J382" s="24"/>
      <c r="K382" s="24"/>
      <c r="L382" s="24"/>
      <c r="M382" s="24"/>
      <c r="N382" s="24"/>
      <c r="O382" s="24"/>
      <c r="P382" s="24"/>
      <c r="Q382" s="24"/>
      <c r="R382" s="24"/>
      <c r="S382" s="24"/>
      <c r="T382" s="24"/>
    </row>
    <row r="383" spans="1:20" ht="14.4">
      <c r="A383" s="211" t="s">
        <v>74986</v>
      </c>
      <c r="B383" s="25"/>
      <c r="C383" s="6" t="s">
        <v>74987</v>
      </c>
      <c r="D383" s="25"/>
      <c r="E383" s="37"/>
      <c r="F383" s="25"/>
      <c r="G383" s="25"/>
      <c r="H383" s="6"/>
      <c r="I383" s="7"/>
      <c r="J383" s="24"/>
      <c r="K383" s="24"/>
      <c r="L383" s="24"/>
      <c r="M383" s="24"/>
      <c r="N383" s="24"/>
      <c r="O383" s="24"/>
      <c r="P383" s="24"/>
      <c r="Q383" s="24"/>
      <c r="R383" s="24"/>
      <c r="S383" s="24"/>
      <c r="T383" s="24"/>
    </row>
    <row r="384" spans="1:20" ht="14.4">
      <c r="A384" s="210" t="s">
        <v>74988</v>
      </c>
      <c r="B384" s="25" t="s">
        <v>74989</v>
      </c>
      <c r="C384" s="25" t="s">
        <v>26246</v>
      </c>
      <c r="D384" s="25" t="s">
        <v>74989</v>
      </c>
      <c r="E384" s="37" t="s">
        <v>74989</v>
      </c>
      <c r="F384" s="25" t="s">
        <v>74990</v>
      </c>
      <c r="G384" s="25" t="s">
        <v>74989</v>
      </c>
      <c r="H384" s="6" t="s">
        <v>74989</v>
      </c>
      <c r="I384" s="7" t="s">
        <v>74989</v>
      </c>
      <c r="J384" s="24" t="s">
        <v>74035</v>
      </c>
      <c r="K384" s="24"/>
      <c r="L384" s="24" t="str">
        <f>IF(ISERROR(SEARCH("_M",A384)),"","x")</f>
        <v/>
      </c>
      <c r="M384" s="24"/>
      <c r="N384" s="24"/>
      <c r="O384" s="24"/>
      <c r="P384" s="24"/>
      <c r="Q384" s="24"/>
      <c r="R384" s="24"/>
      <c r="S384" s="24"/>
      <c r="T384" s="24"/>
    </row>
    <row r="385" spans="1:20" ht="14.4">
      <c r="A385" s="211" t="s">
        <v>74991</v>
      </c>
      <c r="B385" s="25"/>
      <c r="C385" s="25" t="s">
        <v>74992</v>
      </c>
      <c r="D385" s="25"/>
      <c r="E385" s="37"/>
      <c r="F385" s="25"/>
      <c r="G385" s="25"/>
      <c r="H385" s="6"/>
      <c r="I385" s="7"/>
      <c r="J385" s="24"/>
      <c r="K385" s="24"/>
      <c r="L385" s="24"/>
      <c r="M385" s="24"/>
      <c r="N385" s="24"/>
      <c r="O385" s="24"/>
      <c r="P385" s="24"/>
      <c r="Q385" s="24"/>
      <c r="R385" s="24"/>
      <c r="S385" s="24"/>
      <c r="T385" s="24"/>
    </row>
    <row r="386" spans="1:20" ht="14.4">
      <c r="A386" s="211" t="s">
        <v>74993</v>
      </c>
      <c r="B386" s="25"/>
      <c r="C386" s="6" t="s">
        <v>74994</v>
      </c>
      <c r="D386" s="25"/>
      <c r="E386" s="37"/>
      <c r="F386" s="25"/>
      <c r="G386" s="25"/>
      <c r="H386" s="6"/>
      <c r="I386" s="7"/>
      <c r="J386" s="24"/>
      <c r="K386" s="24"/>
      <c r="L386" s="24"/>
      <c r="M386" s="24"/>
      <c r="N386" s="24"/>
      <c r="O386" s="24"/>
      <c r="P386" s="24"/>
      <c r="Q386" s="24"/>
      <c r="R386" s="24"/>
      <c r="S386" s="24"/>
      <c r="T386" s="24"/>
    </row>
    <row r="387" spans="1:20" ht="14.4">
      <c r="A387" s="211" t="s">
        <v>74995</v>
      </c>
      <c r="B387" s="25"/>
      <c r="C387" s="6" t="s">
        <v>74996</v>
      </c>
      <c r="D387" s="25"/>
      <c r="E387" s="37"/>
      <c r="F387" s="25"/>
      <c r="G387" s="25"/>
      <c r="H387" s="6"/>
      <c r="I387" s="7"/>
      <c r="J387" s="24"/>
      <c r="K387" s="24"/>
      <c r="L387" s="24"/>
      <c r="M387" s="24"/>
      <c r="N387" s="24"/>
      <c r="O387" s="24"/>
      <c r="P387" s="24"/>
      <c r="Q387" s="24"/>
      <c r="R387" s="24"/>
      <c r="S387" s="24"/>
      <c r="T387" s="24"/>
    </row>
    <row r="388" spans="1:20" ht="14.4">
      <c r="A388" s="210" t="s">
        <v>74997</v>
      </c>
      <c r="B388" s="25" t="s">
        <v>74998</v>
      </c>
      <c r="C388" s="25" t="s">
        <v>26246</v>
      </c>
      <c r="D388" s="25" t="s">
        <v>74999</v>
      </c>
      <c r="E388" s="37" t="s">
        <v>75000</v>
      </c>
      <c r="F388" s="25" t="s">
        <v>75001</v>
      </c>
      <c r="G388" s="25" t="s">
        <v>75002</v>
      </c>
      <c r="H388" s="6" t="s">
        <v>75003</v>
      </c>
      <c r="I388" s="7" t="s">
        <v>75004</v>
      </c>
      <c r="J388" s="24" t="s">
        <v>74035</v>
      </c>
      <c r="K388" s="24"/>
      <c r="L388" s="24"/>
      <c r="M388" s="24"/>
      <c r="N388" s="24"/>
      <c r="O388" s="24"/>
      <c r="P388" s="24"/>
      <c r="Q388" s="24"/>
      <c r="R388" s="24"/>
      <c r="S388" s="24"/>
      <c r="T388" s="24"/>
    </row>
    <row r="389" spans="1:20" ht="14.4">
      <c r="A389" s="211" t="s">
        <v>75005</v>
      </c>
      <c r="B389" s="25"/>
      <c r="C389" s="25" t="s">
        <v>75006</v>
      </c>
      <c r="D389" s="25"/>
      <c r="E389" s="37"/>
      <c r="F389" s="25"/>
      <c r="G389" s="25"/>
      <c r="H389" s="6"/>
      <c r="I389" s="7"/>
      <c r="J389" s="24"/>
      <c r="K389" s="24"/>
      <c r="L389" s="24"/>
      <c r="M389" s="24"/>
      <c r="N389" s="24"/>
      <c r="O389" s="24"/>
      <c r="P389" s="24"/>
      <c r="Q389" s="24"/>
      <c r="R389" s="24"/>
      <c r="S389" s="24"/>
      <c r="T389" s="24"/>
    </row>
    <row r="390" spans="1:20" ht="14.4">
      <c r="A390" s="211" t="s">
        <v>75007</v>
      </c>
      <c r="B390" s="25"/>
      <c r="C390" s="6" t="s">
        <v>75008</v>
      </c>
      <c r="D390" s="25"/>
      <c r="E390" s="37"/>
      <c r="F390" s="25"/>
      <c r="G390" s="25"/>
      <c r="H390" s="6"/>
      <c r="I390" s="7"/>
      <c r="J390" s="24"/>
      <c r="K390" s="24"/>
      <c r="L390" s="24"/>
      <c r="M390" s="24"/>
      <c r="N390" s="24"/>
      <c r="O390" s="24"/>
      <c r="P390" s="24"/>
      <c r="Q390" s="24"/>
      <c r="R390" s="24"/>
      <c r="S390" s="24"/>
      <c r="T390" s="24"/>
    </row>
    <row r="391" spans="1:20" ht="14.4">
      <c r="A391" s="211" t="s">
        <v>75009</v>
      </c>
      <c r="B391" s="25"/>
      <c r="C391" s="6" t="s">
        <v>75010</v>
      </c>
      <c r="D391" s="25"/>
      <c r="E391" s="37"/>
      <c r="F391" s="25"/>
      <c r="G391" s="25"/>
      <c r="H391" s="6"/>
      <c r="I391" s="7"/>
      <c r="J391" s="24"/>
      <c r="K391" s="24"/>
      <c r="L391" s="24"/>
      <c r="M391" s="24"/>
      <c r="N391" s="24"/>
      <c r="O391" s="24"/>
      <c r="P391" s="24"/>
      <c r="Q391" s="24"/>
      <c r="R391" s="24"/>
      <c r="S391" s="24"/>
      <c r="T391" s="24"/>
    </row>
    <row r="392" spans="1:20" ht="14.4">
      <c r="A392" s="210" t="s">
        <v>75011</v>
      </c>
      <c r="B392" s="25" t="s">
        <v>75012</v>
      </c>
      <c r="C392" s="25" t="s">
        <v>26246</v>
      </c>
      <c r="D392" s="25" t="s">
        <v>75013</v>
      </c>
      <c r="E392" s="37" t="s">
        <v>75014</v>
      </c>
      <c r="F392" s="25" t="s">
        <v>75015</v>
      </c>
      <c r="G392" s="25" t="s">
        <v>75016</v>
      </c>
      <c r="H392" s="6" t="s">
        <v>75017</v>
      </c>
      <c r="I392" s="7" t="s">
        <v>75018</v>
      </c>
      <c r="J392" s="24" t="s">
        <v>74035</v>
      </c>
      <c r="K392" s="24"/>
      <c r="L392" s="24"/>
      <c r="M392" s="24"/>
      <c r="N392" s="24"/>
      <c r="O392" s="24"/>
      <c r="P392" s="24"/>
      <c r="Q392" s="24"/>
      <c r="R392" s="24"/>
      <c r="S392" s="24"/>
      <c r="T392" s="24"/>
    </row>
    <row r="393" spans="1:20" ht="14.4">
      <c r="A393" s="211" t="s">
        <v>75019</v>
      </c>
      <c r="B393" s="25"/>
      <c r="C393" s="25" t="s">
        <v>75020</v>
      </c>
      <c r="D393" s="25"/>
      <c r="E393" s="37"/>
      <c r="F393" s="25"/>
      <c r="G393" s="25"/>
      <c r="H393" s="6"/>
      <c r="I393" s="7"/>
      <c r="J393" s="24"/>
      <c r="K393" s="24"/>
      <c r="L393" s="24"/>
      <c r="M393" s="24"/>
      <c r="N393" s="24"/>
      <c r="O393" s="24"/>
      <c r="P393" s="24"/>
      <c r="Q393" s="24"/>
      <c r="R393" s="24"/>
      <c r="S393" s="24"/>
      <c r="T393" s="24"/>
    </row>
    <row r="394" spans="1:20" ht="14.4">
      <c r="A394" s="211" t="s">
        <v>75021</v>
      </c>
      <c r="B394" s="25"/>
      <c r="C394" s="6" t="s">
        <v>75022</v>
      </c>
      <c r="D394" s="25"/>
      <c r="E394" s="37"/>
      <c r="F394" s="25"/>
      <c r="G394" s="25"/>
      <c r="H394" s="6"/>
      <c r="I394" s="7"/>
      <c r="J394" s="24"/>
      <c r="K394" s="24"/>
      <c r="L394" s="24"/>
      <c r="M394" s="24"/>
      <c r="N394" s="24"/>
      <c r="O394" s="24"/>
      <c r="P394" s="24"/>
      <c r="Q394" s="24"/>
      <c r="R394" s="24"/>
      <c r="S394" s="24"/>
      <c r="T394" s="24"/>
    </row>
    <row r="395" spans="1:20" ht="14.4">
      <c r="A395" s="211" t="s">
        <v>75023</v>
      </c>
      <c r="B395" s="25"/>
      <c r="C395" s="6" t="s">
        <v>75024</v>
      </c>
      <c r="D395" s="25"/>
      <c r="E395" s="37"/>
      <c r="F395" s="25"/>
      <c r="G395" s="25"/>
      <c r="H395" s="6"/>
      <c r="I395" s="7"/>
      <c r="J395" s="24"/>
      <c r="K395" s="24"/>
      <c r="L395" s="24"/>
      <c r="M395" s="24"/>
      <c r="N395" s="24"/>
      <c r="O395" s="24"/>
      <c r="P395" s="24"/>
      <c r="Q395" s="24"/>
      <c r="R395" s="24"/>
      <c r="S395" s="24"/>
      <c r="T395" s="24"/>
    </row>
    <row r="396" spans="1:20" ht="14.4">
      <c r="A396" s="210" t="s">
        <v>75025</v>
      </c>
      <c r="B396" s="25" t="s">
        <v>75026</v>
      </c>
      <c r="C396" s="25" t="s">
        <v>26246</v>
      </c>
      <c r="D396" s="25" t="s">
        <v>75027</v>
      </c>
      <c r="E396" s="37" t="s">
        <v>75028</v>
      </c>
      <c r="F396" s="25" t="s">
        <v>75029</v>
      </c>
      <c r="G396" s="25" t="s">
        <v>75030</v>
      </c>
      <c r="H396" s="6" t="s">
        <v>75031</v>
      </c>
      <c r="I396" s="7" t="s">
        <v>75032</v>
      </c>
      <c r="J396" s="24" t="s">
        <v>74035</v>
      </c>
      <c r="K396" s="24"/>
      <c r="L396" s="24"/>
      <c r="M396" s="24"/>
      <c r="N396" s="24"/>
      <c r="O396" s="24"/>
      <c r="P396" s="24"/>
      <c r="Q396" s="24"/>
      <c r="R396" s="24"/>
      <c r="S396" s="24"/>
      <c r="T396" s="24"/>
    </row>
    <row r="397" spans="1:20" ht="14.4">
      <c r="A397" s="211" t="s">
        <v>75033</v>
      </c>
      <c r="B397" s="25"/>
      <c r="C397" s="25" t="s">
        <v>75034</v>
      </c>
      <c r="D397" s="25"/>
      <c r="E397" s="37"/>
      <c r="F397" s="25"/>
      <c r="G397" s="25"/>
      <c r="H397" s="6"/>
      <c r="I397" s="7"/>
      <c r="J397" s="24"/>
      <c r="K397" s="24"/>
      <c r="L397" s="24"/>
      <c r="M397" s="24"/>
      <c r="N397" s="24"/>
      <c r="O397" s="24"/>
      <c r="P397" s="24"/>
      <c r="Q397" s="24"/>
      <c r="R397" s="24"/>
      <c r="S397" s="24"/>
      <c r="T397" s="24"/>
    </row>
    <row r="398" spans="1:20" ht="14.4">
      <c r="A398" s="211" t="s">
        <v>75035</v>
      </c>
      <c r="B398" s="25"/>
      <c r="C398" s="6" t="s">
        <v>75022</v>
      </c>
      <c r="D398" s="25"/>
      <c r="E398" s="37"/>
      <c r="F398" s="25"/>
      <c r="G398" s="25"/>
      <c r="H398" s="6"/>
      <c r="I398" s="7"/>
      <c r="J398" s="24"/>
      <c r="K398" s="24"/>
      <c r="L398" s="24"/>
      <c r="M398" s="24"/>
      <c r="N398" s="24"/>
      <c r="O398" s="24"/>
      <c r="P398" s="24"/>
      <c r="Q398" s="24"/>
      <c r="R398" s="24"/>
      <c r="S398" s="24"/>
      <c r="T398" s="24"/>
    </row>
    <row r="399" spans="1:20" ht="14.4">
      <c r="A399" s="211" t="s">
        <v>75036</v>
      </c>
      <c r="B399" s="25"/>
      <c r="C399" s="6" t="s">
        <v>75037</v>
      </c>
      <c r="D399" s="25"/>
      <c r="E399" s="37"/>
      <c r="F399" s="25"/>
      <c r="G399" s="25"/>
      <c r="H399" s="6"/>
      <c r="I399" s="7"/>
      <c r="J399" s="24"/>
      <c r="K399" s="24"/>
      <c r="L399" s="24"/>
      <c r="M399" s="24"/>
      <c r="N399" s="24"/>
      <c r="O399" s="24"/>
      <c r="P399" s="24"/>
      <c r="Q399" s="24"/>
      <c r="R399" s="24"/>
      <c r="S399" s="24"/>
      <c r="T399" s="24"/>
    </row>
    <row r="400" spans="1:20" ht="14.4">
      <c r="A400" s="210" t="s">
        <v>75038</v>
      </c>
      <c r="B400" s="25" t="s">
        <v>75039</v>
      </c>
      <c r="C400" s="25" t="s">
        <v>26246</v>
      </c>
      <c r="D400" s="25" t="s">
        <v>75039</v>
      </c>
      <c r="E400" s="37" t="s">
        <v>75039</v>
      </c>
      <c r="F400" s="25" t="s">
        <v>75039</v>
      </c>
      <c r="G400" s="25" t="s">
        <v>75039</v>
      </c>
      <c r="H400" s="6" t="s">
        <v>75039</v>
      </c>
      <c r="I400" s="7" t="s">
        <v>75039</v>
      </c>
      <c r="J400" s="24" t="s">
        <v>74035</v>
      </c>
      <c r="K400" s="24"/>
      <c r="L400" s="24" t="str">
        <f>IF(ISERROR(SEARCH("_M",A400)),"","x")</f>
        <v/>
      </c>
      <c r="M400" s="24"/>
      <c r="N400" s="24"/>
      <c r="O400" s="24"/>
      <c r="P400" s="24"/>
      <c r="Q400" s="24"/>
      <c r="R400" s="24"/>
      <c r="S400" s="24"/>
      <c r="T400" s="24"/>
    </row>
    <row r="401" spans="1:20" ht="14.4">
      <c r="A401" s="211" t="s">
        <v>75040</v>
      </c>
      <c r="B401" s="25"/>
      <c r="C401" s="25" t="s">
        <v>75041</v>
      </c>
      <c r="D401" s="25"/>
      <c r="E401" s="37"/>
      <c r="F401" s="35"/>
      <c r="G401" s="35"/>
      <c r="H401" s="6"/>
      <c r="I401" s="7"/>
      <c r="J401" s="24"/>
      <c r="K401" s="24"/>
      <c r="L401" s="24"/>
      <c r="M401" s="24"/>
      <c r="N401" s="24"/>
      <c r="O401" s="24"/>
      <c r="P401" s="24"/>
      <c r="Q401" s="24"/>
      <c r="R401" s="24"/>
      <c r="S401" s="24"/>
      <c r="T401" s="24"/>
    </row>
    <row r="402" spans="1:20" ht="14.4">
      <c r="A402" s="211" t="s">
        <v>75042</v>
      </c>
      <c r="B402" s="25"/>
      <c r="C402" s="25" t="s">
        <v>75043</v>
      </c>
      <c r="D402" s="25"/>
      <c r="E402" s="37"/>
      <c r="F402" s="35"/>
      <c r="G402" s="35"/>
      <c r="H402" s="6"/>
      <c r="I402" s="7"/>
      <c r="J402" s="24"/>
      <c r="K402" s="24"/>
      <c r="L402" s="24"/>
      <c r="M402" s="24"/>
      <c r="N402" s="24"/>
      <c r="O402" s="24"/>
      <c r="P402" s="24"/>
      <c r="Q402" s="24"/>
      <c r="R402" s="24"/>
      <c r="S402" s="24"/>
      <c r="T402" s="24"/>
    </row>
    <row r="403" spans="1:20" ht="14.4">
      <c r="A403" s="211" t="s">
        <v>75044</v>
      </c>
      <c r="B403" s="25"/>
      <c r="C403" s="25" t="s">
        <v>75045</v>
      </c>
      <c r="D403" s="25"/>
      <c r="E403" s="37"/>
      <c r="F403" s="35"/>
      <c r="G403" s="35"/>
      <c r="H403" s="6"/>
      <c r="I403" s="7"/>
      <c r="J403" s="24"/>
      <c r="K403" s="24"/>
      <c r="L403" s="24"/>
      <c r="M403" s="24"/>
      <c r="N403" s="24"/>
      <c r="O403" s="24"/>
      <c r="P403" s="24"/>
      <c r="Q403" s="24"/>
      <c r="R403" s="24"/>
      <c r="S403" s="24"/>
      <c r="T403" s="24"/>
    </row>
    <row r="404" spans="1:20" ht="14.4">
      <c r="A404" s="210" t="s">
        <v>75046</v>
      </c>
      <c r="B404" s="25" t="s">
        <v>75047</v>
      </c>
      <c r="C404" s="25" t="s">
        <v>26246</v>
      </c>
      <c r="D404" s="25" t="s">
        <v>75048</v>
      </c>
      <c r="E404" s="37" t="s">
        <v>75049</v>
      </c>
      <c r="F404" s="35" t="s">
        <v>75050</v>
      </c>
      <c r="G404" s="35" t="s">
        <v>75051</v>
      </c>
      <c r="H404" s="6" t="s">
        <v>75052</v>
      </c>
      <c r="I404" s="7" t="s">
        <v>75053</v>
      </c>
      <c r="J404" s="24" t="s">
        <v>74035</v>
      </c>
      <c r="K404" s="24"/>
      <c r="L404" s="24" t="str">
        <f>IF(ISERROR(SEARCH("_M",A404)),"","x")</f>
        <v>x</v>
      </c>
      <c r="M404" s="24"/>
      <c r="N404" s="24"/>
      <c r="O404" s="24"/>
      <c r="P404" s="24"/>
      <c r="Q404" s="24"/>
      <c r="R404" s="24"/>
      <c r="S404" s="24"/>
      <c r="T404" s="24"/>
    </row>
    <row r="405" spans="1:20" ht="14.4">
      <c r="A405" s="211" t="s">
        <v>75054</v>
      </c>
      <c r="B405" s="25"/>
      <c r="C405" s="25" t="s">
        <v>75055</v>
      </c>
      <c r="D405" s="25"/>
      <c r="E405" s="37"/>
      <c r="F405" s="25"/>
      <c r="G405" s="25"/>
      <c r="H405" s="6"/>
      <c r="I405" s="7"/>
      <c r="J405" s="24"/>
      <c r="K405" s="24"/>
      <c r="L405" s="24"/>
      <c r="M405" s="24"/>
      <c r="N405" s="24"/>
      <c r="O405" s="24"/>
      <c r="P405" s="24"/>
      <c r="Q405" s="24"/>
      <c r="R405" s="24"/>
      <c r="S405" s="24"/>
      <c r="T405" s="24"/>
    </row>
    <row r="406" spans="1:20" ht="14.4">
      <c r="A406" s="211" t="s">
        <v>75056</v>
      </c>
      <c r="B406" s="25"/>
      <c r="C406" s="6" t="s">
        <v>75057</v>
      </c>
      <c r="D406" s="25"/>
      <c r="E406" s="37"/>
      <c r="F406" s="25"/>
      <c r="G406" s="25"/>
      <c r="H406" s="6"/>
      <c r="I406" s="7"/>
      <c r="J406" s="24"/>
      <c r="K406" s="24"/>
      <c r="L406" s="24"/>
      <c r="M406" s="24"/>
      <c r="N406" s="24"/>
      <c r="O406" s="24"/>
      <c r="P406" s="24"/>
      <c r="Q406" s="24"/>
      <c r="R406" s="24"/>
      <c r="S406" s="24"/>
      <c r="T406" s="24"/>
    </row>
    <row r="407" spans="1:20" ht="14.4">
      <c r="A407" s="211" t="s">
        <v>75058</v>
      </c>
      <c r="B407" s="25"/>
      <c r="C407" s="6" t="s">
        <v>75059</v>
      </c>
      <c r="D407" s="25"/>
      <c r="E407" s="37"/>
      <c r="F407" s="25"/>
      <c r="G407" s="25"/>
      <c r="H407" s="6"/>
      <c r="I407" s="7"/>
      <c r="J407" s="24"/>
      <c r="K407" s="24"/>
      <c r="L407" s="24"/>
      <c r="M407" s="24"/>
      <c r="N407" s="24"/>
      <c r="O407" s="24"/>
      <c r="P407" s="24"/>
      <c r="Q407" s="24"/>
      <c r="R407" s="24"/>
      <c r="S407" s="24"/>
      <c r="T407" s="24"/>
    </row>
    <row r="408" spans="1:20" ht="14.4">
      <c r="A408" s="210" t="s">
        <v>75060</v>
      </c>
      <c r="B408" s="25" t="s">
        <v>75061</v>
      </c>
      <c r="C408" s="25" t="s">
        <v>26246</v>
      </c>
      <c r="D408" s="25" t="s">
        <v>75062</v>
      </c>
      <c r="E408" s="37" t="s">
        <v>75063</v>
      </c>
      <c r="F408" s="25" t="s">
        <v>75064</v>
      </c>
      <c r="G408" s="25" t="s">
        <v>75065</v>
      </c>
      <c r="H408" s="6" t="s">
        <v>75066</v>
      </c>
      <c r="I408" s="7" t="s">
        <v>75067</v>
      </c>
      <c r="J408" s="24" t="s">
        <v>74035</v>
      </c>
      <c r="K408" s="24"/>
      <c r="L408" s="24"/>
      <c r="M408" s="24"/>
      <c r="N408" s="24"/>
      <c r="O408" s="24"/>
      <c r="P408" s="24"/>
      <c r="Q408" s="24"/>
      <c r="R408" s="24"/>
      <c r="S408" s="24"/>
      <c r="T408" s="24"/>
    </row>
    <row r="409" spans="1:20" ht="14.4">
      <c r="A409" s="211" t="s">
        <v>75068</v>
      </c>
      <c r="B409" s="25"/>
      <c r="C409" s="25" t="s">
        <v>75069</v>
      </c>
      <c r="D409" s="25"/>
      <c r="E409" s="37"/>
      <c r="F409" s="25"/>
      <c r="G409" s="25"/>
      <c r="H409" s="6"/>
      <c r="I409" s="7"/>
      <c r="J409" s="24"/>
      <c r="K409" s="24"/>
      <c r="L409" s="24"/>
      <c r="M409" s="24"/>
      <c r="N409" s="24"/>
      <c r="O409" s="24"/>
      <c r="P409" s="24"/>
      <c r="Q409" s="24"/>
      <c r="R409" s="24"/>
      <c r="S409" s="24"/>
      <c r="T409" s="24"/>
    </row>
    <row r="410" spans="1:20" ht="14.4">
      <c r="A410" s="211" t="s">
        <v>75070</v>
      </c>
      <c r="B410" s="25"/>
      <c r="C410" s="6" t="s">
        <v>75071</v>
      </c>
      <c r="D410" s="25"/>
      <c r="E410" s="37"/>
      <c r="F410" s="25"/>
      <c r="G410" s="25"/>
      <c r="H410" s="6"/>
      <c r="I410" s="7"/>
      <c r="J410" s="24"/>
      <c r="K410" s="24"/>
      <c r="L410" s="24"/>
      <c r="M410" s="24"/>
      <c r="N410" s="24"/>
      <c r="O410" s="24"/>
      <c r="P410" s="24"/>
      <c r="Q410" s="24"/>
      <c r="R410" s="24"/>
      <c r="S410" s="24"/>
      <c r="T410" s="24"/>
    </row>
    <row r="411" spans="1:20" ht="14.4">
      <c r="A411" s="211" t="s">
        <v>75072</v>
      </c>
      <c r="B411" s="25"/>
      <c r="C411" s="6" t="s">
        <v>75073</v>
      </c>
      <c r="D411" s="25"/>
      <c r="E411" s="37"/>
      <c r="F411" s="25"/>
      <c r="G411" s="25"/>
      <c r="H411" s="6"/>
      <c r="I411" s="7"/>
      <c r="J411" s="24"/>
      <c r="K411" s="24"/>
      <c r="L411" s="24"/>
      <c r="M411" s="24"/>
      <c r="N411" s="24"/>
      <c r="O411" s="24"/>
      <c r="P411" s="24"/>
      <c r="Q411" s="24"/>
      <c r="R411" s="24"/>
      <c r="S411" s="24"/>
      <c r="T411" s="24"/>
    </row>
    <row r="412" spans="1:20" ht="14.4">
      <c r="A412" s="210" t="s">
        <v>75074</v>
      </c>
      <c r="B412" s="25" t="s">
        <v>75075</v>
      </c>
      <c r="C412" s="25" t="s">
        <v>26246</v>
      </c>
      <c r="D412" s="25" t="s">
        <v>75076</v>
      </c>
      <c r="E412" s="37" t="s">
        <v>75077</v>
      </c>
      <c r="F412" s="25" t="s">
        <v>75078</v>
      </c>
      <c r="G412" s="25" t="s">
        <v>75079</v>
      </c>
      <c r="H412" s="6" t="s">
        <v>75080</v>
      </c>
      <c r="I412" s="7" t="s">
        <v>75081</v>
      </c>
      <c r="J412" s="24" t="s">
        <v>74035</v>
      </c>
      <c r="K412" s="24"/>
      <c r="L412" s="24"/>
      <c r="M412" s="24"/>
      <c r="N412" s="24"/>
      <c r="O412" s="24"/>
      <c r="P412" s="24"/>
      <c r="Q412" s="24"/>
      <c r="R412" s="24"/>
      <c r="S412" s="24"/>
      <c r="T412" s="24"/>
    </row>
    <row r="413" spans="1:20" ht="14.4">
      <c r="A413" s="211" t="s">
        <v>75082</v>
      </c>
      <c r="B413" s="25"/>
      <c r="C413" s="25" t="s">
        <v>75083</v>
      </c>
      <c r="D413" s="25"/>
      <c r="E413" s="37"/>
      <c r="F413" s="25"/>
      <c r="G413" s="25"/>
      <c r="H413" s="6"/>
      <c r="I413" s="7"/>
      <c r="J413" s="24"/>
      <c r="K413" s="24"/>
      <c r="L413" s="24"/>
      <c r="M413" s="24"/>
      <c r="N413" s="24"/>
      <c r="O413" s="24"/>
      <c r="P413" s="24"/>
      <c r="Q413" s="24"/>
      <c r="R413" s="24"/>
      <c r="S413" s="24"/>
      <c r="T413" s="24"/>
    </row>
    <row r="414" spans="1:20" ht="14.4">
      <c r="A414" s="211" t="s">
        <v>75084</v>
      </c>
      <c r="B414" s="25"/>
      <c r="C414" s="6" t="s">
        <v>75085</v>
      </c>
      <c r="D414" s="25"/>
      <c r="E414" s="37"/>
      <c r="F414" s="25"/>
      <c r="G414" s="25"/>
      <c r="H414" s="6"/>
      <c r="I414" s="7"/>
      <c r="J414" s="24"/>
      <c r="K414" s="24"/>
      <c r="L414" s="24"/>
      <c r="M414" s="24"/>
      <c r="N414" s="24"/>
      <c r="O414" s="24"/>
      <c r="P414" s="24"/>
      <c r="Q414" s="24"/>
      <c r="R414" s="24"/>
      <c r="S414" s="24"/>
      <c r="T414" s="24"/>
    </row>
    <row r="415" spans="1:20" ht="14.4">
      <c r="A415" s="211" t="s">
        <v>75086</v>
      </c>
      <c r="B415" s="25"/>
      <c r="C415" s="6" t="s">
        <v>75087</v>
      </c>
      <c r="D415" s="25"/>
      <c r="E415" s="37"/>
      <c r="F415" s="25"/>
      <c r="G415" s="25"/>
      <c r="H415" s="6"/>
      <c r="I415" s="7"/>
      <c r="J415" s="24"/>
      <c r="K415" s="24"/>
      <c r="L415" s="24"/>
      <c r="M415" s="24"/>
      <c r="N415" s="24"/>
      <c r="O415" s="24"/>
      <c r="P415" s="24"/>
      <c r="Q415" s="24"/>
      <c r="R415" s="24"/>
      <c r="S415" s="24"/>
      <c r="T415" s="24"/>
    </row>
    <row r="416" spans="1:20" ht="14.4">
      <c r="A416" s="210" t="s">
        <v>75088</v>
      </c>
      <c r="B416" s="25" t="s">
        <v>75089</v>
      </c>
      <c r="C416" s="25" t="s">
        <v>26246</v>
      </c>
      <c r="D416" s="25" t="s">
        <v>75089</v>
      </c>
      <c r="E416" s="37" t="s">
        <v>75089</v>
      </c>
      <c r="F416" s="25" t="s">
        <v>75089</v>
      </c>
      <c r="G416" s="25" t="s">
        <v>75089</v>
      </c>
      <c r="H416" s="6" t="s">
        <v>75089</v>
      </c>
      <c r="I416" s="7" t="s">
        <v>75089</v>
      </c>
      <c r="J416" s="24" t="s">
        <v>74035</v>
      </c>
      <c r="K416" s="24"/>
      <c r="L416" s="24" t="str">
        <f>IF(ISERROR(SEARCH("_M",A416)),"","x")</f>
        <v/>
      </c>
      <c r="M416" s="24"/>
      <c r="N416" s="24"/>
      <c r="O416" s="24"/>
      <c r="P416" s="24"/>
      <c r="Q416" s="24"/>
      <c r="R416" s="24"/>
      <c r="S416" s="24"/>
      <c r="T416" s="24"/>
    </row>
    <row r="417" spans="1:20" ht="14.4">
      <c r="A417" s="211" t="s">
        <v>75090</v>
      </c>
      <c r="B417" s="25"/>
      <c r="C417" s="25" t="s">
        <v>75091</v>
      </c>
      <c r="D417" s="25"/>
      <c r="E417" s="37"/>
      <c r="F417" s="25"/>
      <c r="G417" s="25"/>
      <c r="H417" s="6"/>
      <c r="I417" s="7"/>
      <c r="J417" s="24"/>
      <c r="K417" s="24"/>
      <c r="L417" s="24"/>
      <c r="M417" s="24"/>
      <c r="N417" s="24"/>
      <c r="O417" s="24"/>
      <c r="P417" s="24"/>
      <c r="Q417" s="24"/>
      <c r="R417" s="24"/>
      <c r="S417" s="24"/>
      <c r="T417" s="24"/>
    </row>
    <row r="418" spans="1:20" ht="14.4">
      <c r="A418" s="211" t="s">
        <v>75092</v>
      </c>
      <c r="B418" s="25"/>
      <c r="C418" s="25" t="s">
        <v>75093</v>
      </c>
      <c r="D418" s="25"/>
      <c r="E418" s="37"/>
      <c r="F418" s="25"/>
      <c r="G418" s="25"/>
      <c r="H418" s="6"/>
      <c r="I418" s="7"/>
      <c r="J418" s="24"/>
      <c r="K418" s="24"/>
      <c r="L418" s="24"/>
      <c r="M418" s="24"/>
      <c r="N418" s="24"/>
      <c r="O418" s="24"/>
      <c r="P418" s="24"/>
      <c r="Q418" s="24"/>
      <c r="R418" s="24"/>
      <c r="S418" s="24"/>
      <c r="T418" s="24"/>
    </row>
    <row r="419" spans="1:20" ht="14.4">
      <c r="A419" s="211" t="s">
        <v>75094</v>
      </c>
      <c r="B419" s="25"/>
      <c r="C419" s="25" t="s">
        <v>75095</v>
      </c>
      <c r="D419" s="25"/>
      <c r="E419" s="37"/>
      <c r="F419" s="25"/>
      <c r="G419" s="25"/>
      <c r="H419" s="6"/>
      <c r="I419" s="7"/>
      <c r="J419" s="24"/>
      <c r="K419" s="24"/>
      <c r="L419" s="24"/>
      <c r="M419" s="24"/>
      <c r="N419" s="24"/>
      <c r="O419" s="24"/>
      <c r="P419" s="24"/>
      <c r="Q419" s="24"/>
      <c r="R419" s="24"/>
      <c r="S419" s="24"/>
      <c r="T419" s="24"/>
    </row>
    <row r="420" spans="1:20" ht="14.4">
      <c r="A420" s="210" t="s">
        <v>75096</v>
      </c>
      <c r="B420" s="25" t="s">
        <v>75097</v>
      </c>
      <c r="C420" s="25" t="s">
        <v>26246</v>
      </c>
      <c r="D420" s="25" t="s">
        <v>75098</v>
      </c>
      <c r="E420" s="37" t="s">
        <v>75099</v>
      </c>
      <c r="F420" s="25" t="s">
        <v>75100</v>
      </c>
      <c r="G420" s="25" t="s">
        <v>75101</v>
      </c>
      <c r="H420" s="6" t="s">
        <v>75102</v>
      </c>
      <c r="I420" s="7" t="s">
        <v>75103</v>
      </c>
      <c r="J420" s="24" t="s">
        <v>74035</v>
      </c>
      <c r="K420" s="24"/>
      <c r="L420" s="24" t="str">
        <f>IF(ISERROR(SEARCH("_M",A420)),"","x")</f>
        <v>x</v>
      </c>
      <c r="M420" s="24"/>
      <c r="N420" s="24"/>
      <c r="O420" s="24"/>
      <c r="P420" s="24"/>
      <c r="Q420" s="24"/>
      <c r="R420" s="24"/>
      <c r="S420" s="24"/>
      <c r="T420" s="24"/>
    </row>
    <row r="421" spans="1:20" ht="14.4">
      <c r="A421" s="211" t="s">
        <v>75104</v>
      </c>
      <c r="B421" s="25"/>
      <c r="C421" s="25" t="s">
        <v>75105</v>
      </c>
      <c r="D421" s="25"/>
      <c r="E421" s="37"/>
      <c r="F421" s="35"/>
      <c r="G421" s="35"/>
      <c r="H421" s="6"/>
      <c r="I421" s="7"/>
      <c r="J421" s="24"/>
      <c r="K421" s="24"/>
      <c r="L421" s="24"/>
      <c r="M421" s="24"/>
      <c r="N421" s="24"/>
      <c r="O421" s="24"/>
      <c r="P421" s="24"/>
      <c r="Q421" s="24"/>
      <c r="R421" s="24"/>
      <c r="S421" s="24"/>
      <c r="T421" s="24"/>
    </row>
    <row r="422" spans="1:20" ht="14.4">
      <c r="A422" s="211" t="s">
        <v>75106</v>
      </c>
      <c r="B422" s="25"/>
      <c r="C422" s="6" t="s">
        <v>75107</v>
      </c>
      <c r="D422" s="25"/>
      <c r="E422" s="37"/>
      <c r="F422" s="35"/>
      <c r="G422" s="35"/>
      <c r="H422" s="6"/>
      <c r="I422" s="7"/>
      <c r="J422" s="24"/>
      <c r="K422" s="24"/>
      <c r="L422" s="24"/>
      <c r="M422" s="24"/>
      <c r="N422" s="24"/>
      <c r="O422" s="24"/>
      <c r="P422" s="24"/>
      <c r="Q422" s="24"/>
      <c r="R422" s="24"/>
      <c r="S422" s="24"/>
      <c r="T422" s="24"/>
    </row>
    <row r="423" spans="1:20" ht="14.4">
      <c r="A423" s="211" t="s">
        <v>75108</v>
      </c>
      <c r="B423" s="25"/>
      <c r="C423" s="25" t="s">
        <v>75109</v>
      </c>
      <c r="D423" s="25"/>
      <c r="E423" s="37"/>
      <c r="F423" s="35"/>
      <c r="G423" s="35"/>
      <c r="H423" s="6"/>
      <c r="I423" s="7"/>
      <c r="J423" s="24"/>
      <c r="K423" s="24"/>
      <c r="L423" s="24"/>
      <c r="M423" s="24"/>
      <c r="N423" s="24"/>
      <c r="O423" s="24"/>
      <c r="P423" s="24"/>
      <c r="Q423" s="24"/>
      <c r="R423" s="24"/>
      <c r="S423" s="24"/>
      <c r="T423" s="24"/>
    </row>
    <row r="424" spans="1:20" ht="14.4">
      <c r="A424" s="210" t="s">
        <v>75110</v>
      </c>
      <c r="B424" s="25" t="s">
        <v>75111</v>
      </c>
      <c r="C424" s="25" t="s">
        <v>26246</v>
      </c>
      <c r="D424" s="25" t="s">
        <v>75112</v>
      </c>
      <c r="E424" s="37" t="s">
        <v>75113</v>
      </c>
      <c r="F424" s="35" t="s">
        <v>75114</v>
      </c>
      <c r="G424" s="35" t="s">
        <v>75115</v>
      </c>
      <c r="H424" s="6" t="s">
        <v>75116</v>
      </c>
      <c r="I424" s="7" t="s">
        <v>75117</v>
      </c>
      <c r="J424" s="24" t="s">
        <v>74035</v>
      </c>
      <c r="K424" s="24"/>
      <c r="L424" s="24"/>
      <c r="M424" s="24"/>
      <c r="N424" s="24"/>
      <c r="O424" s="24"/>
      <c r="P424" s="24"/>
      <c r="Q424" s="24"/>
      <c r="R424" s="24"/>
      <c r="S424" s="24"/>
      <c r="T424" s="24"/>
    </row>
    <row r="425" spans="1:20" ht="14.4">
      <c r="A425" s="211" t="s">
        <v>75118</v>
      </c>
      <c r="B425" s="25"/>
      <c r="C425" s="25" t="s">
        <v>75119</v>
      </c>
      <c r="D425" s="25"/>
      <c r="E425" s="37"/>
      <c r="F425" s="25"/>
      <c r="G425" s="25"/>
      <c r="H425" s="6"/>
      <c r="I425" s="7"/>
      <c r="J425" s="24"/>
      <c r="K425" s="24"/>
      <c r="L425" s="24"/>
      <c r="M425" s="24"/>
      <c r="N425" s="24"/>
      <c r="O425" s="24"/>
      <c r="P425" s="24"/>
      <c r="Q425" s="24"/>
      <c r="R425" s="24"/>
      <c r="S425" s="24"/>
      <c r="T425" s="24"/>
    </row>
    <row r="426" spans="1:20" ht="14.4">
      <c r="A426" s="211" t="s">
        <v>75120</v>
      </c>
      <c r="B426" s="25"/>
      <c r="C426" s="6" t="s">
        <v>75121</v>
      </c>
      <c r="D426" s="25"/>
      <c r="E426" s="37"/>
      <c r="F426" s="25"/>
      <c r="G426" s="25"/>
      <c r="H426" s="6"/>
      <c r="I426" s="7"/>
      <c r="J426" s="24"/>
      <c r="K426" s="24"/>
      <c r="L426" s="24"/>
      <c r="M426" s="24"/>
      <c r="N426" s="24"/>
      <c r="O426" s="24"/>
      <c r="P426" s="24"/>
      <c r="Q426" s="24"/>
      <c r="R426" s="24"/>
      <c r="S426" s="24"/>
      <c r="T426" s="24"/>
    </row>
    <row r="427" spans="1:20" ht="14.4">
      <c r="A427" s="211" t="s">
        <v>75122</v>
      </c>
      <c r="B427" s="25"/>
      <c r="C427" s="6" t="s">
        <v>75123</v>
      </c>
      <c r="D427" s="25"/>
      <c r="E427" s="37"/>
      <c r="F427" s="25"/>
      <c r="G427" s="25"/>
      <c r="H427" s="6"/>
      <c r="I427" s="7"/>
      <c r="J427" s="24"/>
      <c r="K427" s="24"/>
      <c r="L427" s="24"/>
      <c r="M427" s="24"/>
      <c r="N427" s="24"/>
      <c r="O427" s="24"/>
      <c r="P427" s="24"/>
      <c r="Q427" s="24"/>
      <c r="R427" s="24"/>
      <c r="S427" s="24"/>
      <c r="T427" s="24"/>
    </row>
    <row r="428" spans="1:20" ht="14.4">
      <c r="A428" s="210" t="s">
        <v>75124</v>
      </c>
      <c r="B428" s="25" t="s">
        <v>75125</v>
      </c>
      <c r="C428" s="25" t="s">
        <v>26246</v>
      </c>
      <c r="D428" s="25" t="s">
        <v>75126</v>
      </c>
      <c r="E428" s="37" t="s">
        <v>75113</v>
      </c>
      <c r="F428" s="25" t="s">
        <v>75127</v>
      </c>
      <c r="G428" s="25" t="s">
        <v>75128</v>
      </c>
      <c r="H428" s="6" t="s">
        <v>75129</v>
      </c>
      <c r="I428" s="7" t="s">
        <v>75130</v>
      </c>
      <c r="J428" s="24" t="s">
        <v>74035</v>
      </c>
      <c r="K428" s="24"/>
      <c r="L428" s="24"/>
      <c r="M428" s="24"/>
      <c r="N428" s="24"/>
      <c r="O428" s="24"/>
      <c r="P428" s="24"/>
      <c r="Q428" s="24"/>
      <c r="R428" s="24"/>
      <c r="S428" s="24"/>
      <c r="T428" s="24"/>
    </row>
    <row r="429" spans="1:20" ht="14.4">
      <c r="A429" s="211" t="s">
        <v>75131</v>
      </c>
      <c r="B429" s="25"/>
      <c r="C429" s="25" t="s">
        <v>75132</v>
      </c>
      <c r="D429" s="25"/>
      <c r="E429" s="37"/>
      <c r="F429" s="25"/>
      <c r="G429" s="25"/>
      <c r="H429" s="6"/>
      <c r="I429" s="7"/>
      <c r="J429" s="24"/>
      <c r="K429" s="24"/>
      <c r="L429" s="24"/>
      <c r="M429" s="24"/>
      <c r="N429" s="24"/>
      <c r="O429" s="24"/>
      <c r="P429" s="24"/>
      <c r="Q429" s="24"/>
      <c r="R429" s="24"/>
      <c r="S429" s="24"/>
      <c r="T429" s="24"/>
    </row>
    <row r="430" spans="1:20" ht="14.4">
      <c r="A430" s="211" t="s">
        <v>75133</v>
      </c>
      <c r="B430" s="25"/>
      <c r="C430" s="6" t="s">
        <v>75134</v>
      </c>
      <c r="D430" s="25"/>
      <c r="E430" s="37"/>
      <c r="F430" s="25"/>
      <c r="G430" s="25"/>
      <c r="H430" s="6"/>
      <c r="I430" s="7"/>
      <c r="J430" s="24"/>
      <c r="K430" s="24"/>
      <c r="L430" s="24"/>
      <c r="M430" s="24"/>
      <c r="N430" s="24"/>
      <c r="O430" s="24"/>
      <c r="P430" s="24"/>
      <c r="Q430" s="24"/>
      <c r="R430" s="24"/>
      <c r="S430" s="24"/>
      <c r="T430" s="24"/>
    </row>
    <row r="431" spans="1:20" ht="14.4">
      <c r="A431" s="211" t="s">
        <v>75135</v>
      </c>
      <c r="B431" s="25"/>
      <c r="C431" s="6" t="s">
        <v>75136</v>
      </c>
      <c r="D431" s="25"/>
      <c r="E431" s="37"/>
      <c r="F431" s="25"/>
      <c r="G431" s="25"/>
      <c r="H431" s="6"/>
      <c r="I431" s="7"/>
      <c r="J431" s="24"/>
      <c r="K431" s="24"/>
      <c r="L431" s="24"/>
      <c r="M431" s="24"/>
      <c r="N431" s="24"/>
      <c r="O431" s="24"/>
      <c r="P431" s="24"/>
      <c r="Q431" s="24"/>
      <c r="R431" s="24"/>
      <c r="S431" s="24"/>
      <c r="T431" s="24"/>
    </row>
    <row r="432" spans="1:20" ht="14.4">
      <c r="A432" s="210" t="s">
        <v>75137</v>
      </c>
      <c r="B432" s="25" t="s">
        <v>75138</v>
      </c>
      <c r="C432" s="25" t="s">
        <v>26246</v>
      </c>
      <c r="D432" s="25" t="s">
        <v>75138</v>
      </c>
      <c r="E432" s="37" t="s">
        <v>75138</v>
      </c>
      <c r="F432" s="25" t="s">
        <v>75139</v>
      </c>
      <c r="G432" s="25" t="s">
        <v>75138</v>
      </c>
      <c r="H432" s="6" t="s">
        <v>75138</v>
      </c>
      <c r="I432" s="7" t="s">
        <v>75138</v>
      </c>
      <c r="J432" s="24" t="s">
        <v>74035</v>
      </c>
      <c r="K432" s="24"/>
      <c r="L432" s="24" t="str">
        <f>IF(ISERROR(SEARCH("_M",A432)),"","x")</f>
        <v/>
      </c>
      <c r="M432" s="24"/>
      <c r="N432" s="24"/>
      <c r="O432" s="24"/>
      <c r="P432" s="24"/>
      <c r="Q432" s="24"/>
      <c r="R432" s="24"/>
      <c r="S432" s="24"/>
      <c r="T432" s="24"/>
    </row>
    <row r="433" spans="1:20" ht="14.4">
      <c r="A433" s="211" t="s">
        <v>75140</v>
      </c>
      <c r="B433" s="25"/>
      <c r="C433" s="25" t="s">
        <v>75141</v>
      </c>
      <c r="D433" s="25"/>
      <c r="E433" s="37"/>
      <c r="F433" s="25"/>
      <c r="G433" s="25"/>
      <c r="H433" s="6"/>
      <c r="I433" s="7"/>
      <c r="J433" s="24"/>
      <c r="K433" s="24"/>
      <c r="L433" s="24"/>
      <c r="M433" s="24"/>
      <c r="N433" s="24"/>
      <c r="O433" s="24"/>
      <c r="P433" s="24"/>
      <c r="Q433" s="24"/>
      <c r="R433" s="24"/>
      <c r="S433" s="24"/>
      <c r="T433" s="24"/>
    </row>
    <row r="434" spans="1:20" ht="14.4">
      <c r="A434" s="211" t="s">
        <v>75142</v>
      </c>
      <c r="B434" s="25"/>
      <c r="C434" s="6" t="s">
        <v>75143</v>
      </c>
      <c r="D434" s="25"/>
      <c r="E434" s="37"/>
      <c r="F434" s="25"/>
      <c r="G434" s="25"/>
      <c r="H434" s="6"/>
      <c r="I434" s="7"/>
      <c r="J434" s="24"/>
      <c r="K434" s="24"/>
      <c r="L434" s="24"/>
      <c r="M434" s="24"/>
      <c r="N434" s="24"/>
      <c r="O434" s="24"/>
      <c r="P434" s="24"/>
      <c r="Q434" s="24"/>
      <c r="R434" s="24"/>
      <c r="S434" s="24"/>
      <c r="T434" s="24"/>
    </row>
    <row r="435" spans="1:20" ht="14.4">
      <c r="A435" s="211" t="s">
        <v>75144</v>
      </c>
      <c r="B435" s="25"/>
      <c r="C435" s="6" t="s">
        <v>75145</v>
      </c>
      <c r="D435" s="25"/>
      <c r="E435" s="37"/>
      <c r="F435" s="25"/>
      <c r="G435" s="25"/>
      <c r="H435" s="6"/>
      <c r="I435" s="7"/>
      <c r="J435" s="24"/>
      <c r="K435" s="24"/>
      <c r="L435" s="24"/>
      <c r="M435" s="24"/>
      <c r="N435" s="24"/>
      <c r="O435" s="24"/>
      <c r="P435" s="24"/>
      <c r="Q435" s="24"/>
      <c r="R435" s="24"/>
      <c r="S435" s="24"/>
      <c r="T435" s="24"/>
    </row>
    <row r="436" spans="1:20" ht="14.4">
      <c r="A436" s="210" t="s">
        <v>75146</v>
      </c>
      <c r="B436" s="25" t="s">
        <v>75147</v>
      </c>
      <c r="C436" s="25" t="s">
        <v>26246</v>
      </c>
      <c r="D436" s="25" t="s">
        <v>75148</v>
      </c>
      <c r="E436" s="37" t="s">
        <v>75149</v>
      </c>
      <c r="F436" s="25" t="s">
        <v>75150</v>
      </c>
      <c r="G436" s="25" t="s">
        <v>75151</v>
      </c>
      <c r="H436" s="6" t="s">
        <v>75152</v>
      </c>
      <c r="I436" s="7" t="s">
        <v>75153</v>
      </c>
      <c r="J436" s="24" t="s">
        <v>74035</v>
      </c>
      <c r="K436" s="24"/>
      <c r="L436" s="24" t="str">
        <f>IF(ISERROR(SEARCH("_M",A436)),"","x")</f>
        <v>x</v>
      </c>
      <c r="M436" s="24"/>
      <c r="N436" s="24"/>
      <c r="O436" s="24"/>
      <c r="P436" s="24"/>
      <c r="Q436" s="24"/>
      <c r="R436" s="24"/>
      <c r="S436" s="24"/>
      <c r="T436" s="24"/>
    </row>
    <row r="437" spans="1:20" ht="14.4">
      <c r="A437" s="211" t="s">
        <v>75154</v>
      </c>
      <c r="B437" s="25"/>
      <c r="C437" s="25" t="s">
        <v>75155</v>
      </c>
      <c r="D437" s="25"/>
      <c r="E437" s="37"/>
      <c r="F437" s="25"/>
      <c r="G437" s="25"/>
      <c r="H437" s="6"/>
      <c r="I437" s="7"/>
      <c r="J437" s="24"/>
      <c r="K437" s="24"/>
      <c r="L437" s="24"/>
      <c r="M437" s="24"/>
      <c r="N437" s="24"/>
      <c r="O437" s="24"/>
      <c r="P437" s="24"/>
      <c r="Q437" s="24"/>
      <c r="R437" s="24"/>
      <c r="S437" s="24"/>
      <c r="T437" s="24"/>
    </row>
    <row r="438" spans="1:20" ht="14.4">
      <c r="A438" s="211" t="s">
        <v>75156</v>
      </c>
      <c r="B438" s="25"/>
      <c r="C438" s="6" t="s">
        <v>75157</v>
      </c>
      <c r="D438" s="25"/>
      <c r="E438" s="37"/>
      <c r="F438" s="25"/>
      <c r="G438" s="25"/>
      <c r="H438" s="6"/>
      <c r="I438" s="7"/>
      <c r="J438" s="24"/>
      <c r="K438" s="24"/>
      <c r="L438" s="24"/>
      <c r="M438" s="24"/>
      <c r="N438" s="24"/>
      <c r="O438" s="24"/>
      <c r="P438" s="24"/>
      <c r="Q438" s="24"/>
      <c r="R438" s="24"/>
      <c r="S438" s="24"/>
      <c r="T438" s="24"/>
    </row>
    <row r="439" spans="1:20" ht="14.4">
      <c r="A439" s="211" t="s">
        <v>75158</v>
      </c>
      <c r="B439" s="25"/>
      <c r="C439" s="6" t="s">
        <v>75159</v>
      </c>
      <c r="D439" s="25"/>
      <c r="E439" s="37"/>
      <c r="F439" s="25"/>
      <c r="G439" s="25"/>
      <c r="H439" s="6"/>
      <c r="I439" s="7"/>
      <c r="J439" s="24"/>
      <c r="K439" s="24"/>
      <c r="L439" s="24"/>
      <c r="M439" s="24"/>
      <c r="N439" s="24"/>
      <c r="O439" s="24"/>
      <c r="P439" s="24"/>
      <c r="Q439" s="24"/>
      <c r="R439" s="24"/>
      <c r="S439" s="24"/>
      <c r="T439" s="24"/>
    </row>
    <row r="440" spans="1:20" ht="14.4">
      <c r="A440" s="210" t="s">
        <v>75160</v>
      </c>
      <c r="B440" s="25" t="s">
        <v>75161</v>
      </c>
      <c r="C440" s="25" t="s">
        <v>26246</v>
      </c>
      <c r="D440" s="25" t="s">
        <v>75161</v>
      </c>
      <c r="E440" s="37" t="s">
        <v>75161</v>
      </c>
      <c r="F440" s="25" t="s">
        <v>75161</v>
      </c>
      <c r="G440" s="25" t="s">
        <v>75161</v>
      </c>
      <c r="H440" s="6" t="s">
        <v>75161</v>
      </c>
      <c r="I440" s="7" t="s">
        <v>75161</v>
      </c>
      <c r="J440" s="24" t="s">
        <v>74035</v>
      </c>
      <c r="K440" s="24"/>
      <c r="L440" s="24" t="str">
        <f>IF(ISERROR(SEARCH("_M",A440)),"","x")</f>
        <v/>
      </c>
      <c r="M440" s="24"/>
      <c r="N440" s="24"/>
      <c r="O440" s="24"/>
      <c r="P440" s="24"/>
      <c r="Q440" s="24"/>
      <c r="R440" s="24"/>
      <c r="S440" s="24"/>
      <c r="T440" s="24"/>
    </row>
    <row r="441" spans="1:20" ht="14.4">
      <c r="A441" s="211" t="s">
        <v>75162</v>
      </c>
      <c r="B441" s="25"/>
      <c r="C441" s="25" t="s">
        <v>75163</v>
      </c>
      <c r="D441" s="25"/>
      <c r="E441" s="37"/>
      <c r="F441" s="25"/>
      <c r="G441" s="25"/>
      <c r="H441" s="6"/>
      <c r="I441" s="7"/>
      <c r="J441" s="24"/>
      <c r="K441" s="24"/>
      <c r="L441" s="24"/>
      <c r="M441" s="24"/>
      <c r="N441" s="24"/>
      <c r="O441" s="24"/>
      <c r="P441" s="24"/>
      <c r="Q441" s="24"/>
      <c r="R441" s="24"/>
      <c r="S441" s="24"/>
      <c r="T441" s="24"/>
    </row>
    <row r="442" spans="1:20" ht="14.4">
      <c r="A442" s="211" t="s">
        <v>75164</v>
      </c>
      <c r="B442" s="25"/>
      <c r="C442" s="25" t="s">
        <v>75165</v>
      </c>
      <c r="D442" s="25"/>
      <c r="E442" s="37"/>
      <c r="F442" s="25"/>
      <c r="G442" s="25"/>
      <c r="H442" s="6"/>
      <c r="I442" s="7"/>
      <c r="J442" s="24"/>
      <c r="K442" s="24"/>
      <c r="L442" s="24"/>
      <c r="M442" s="24"/>
      <c r="N442" s="24"/>
      <c r="O442" s="24"/>
      <c r="P442" s="24"/>
      <c r="Q442" s="24"/>
      <c r="R442" s="24"/>
      <c r="S442" s="24"/>
      <c r="T442" s="24"/>
    </row>
    <row r="443" spans="1:20" ht="14.4">
      <c r="A443" s="211" t="s">
        <v>75166</v>
      </c>
      <c r="B443" s="25"/>
      <c r="C443" s="25" t="s">
        <v>75167</v>
      </c>
      <c r="D443" s="25"/>
      <c r="E443" s="37"/>
      <c r="F443" s="25"/>
      <c r="G443" s="25"/>
      <c r="H443" s="6"/>
      <c r="I443" s="7"/>
      <c r="J443" s="24"/>
      <c r="K443" s="24"/>
      <c r="L443" s="24"/>
      <c r="M443" s="24"/>
      <c r="N443" s="24"/>
      <c r="O443" s="24"/>
      <c r="P443" s="24"/>
      <c r="Q443" s="24"/>
      <c r="R443" s="24"/>
      <c r="S443" s="24"/>
      <c r="T443" s="24"/>
    </row>
    <row r="444" spans="1:20" ht="14.4">
      <c r="A444" s="210" t="s">
        <v>75168</v>
      </c>
      <c r="B444" s="25" t="s">
        <v>75169</v>
      </c>
      <c r="C444" s="25" t="s">
        <v>26246</v>
      </c>
      <c r="D444" s="25" t="s">
        <v>75170</v>
      </c>
      <c r="E444" s="37" t="s">
        <v>75171</v>
      </c>
      <c r="F444" s="25" t="s">
        <v>75172</v>
      </c>
      <c r="G444" s="25" t="s">
        <v>75173</v>
      </c>
      <c r="H444" s="6" t="s">
        <v>75174</v>
      </c>
      <c r="I444" s="7" t="s">
        <v>75175</v>
      </c>
      <c r="J444" s="24" t="s">
        <v>74035</v>
      </c>
      <c r="K444" s="24"/>
      <c r="L444" s="24"/>
      <c r="M444" s="24"/>
      <c r="N444" s="24"/>
      <c r="O444" s="24"/>
      <c r="P444" s="24"/>
      <c r="Q444" s="24"/>
      <c r="R444" s="24"/>
      <c r="S444" s="24"/>
      <c r="T444" s="24"/>
    </row>
    <row r="445" spans="1:20" ht="14.4">
      <c r="A445" s="211" t="s">
        <v>75176</v>
      </c>
      <c r="B445" s="25"/>
      <c r="C445" s="25" t="s">
        <v>75177</v>
      </c>
      <c r="D445" s="25"/>
      <c r="E445" s="37"/>
      <c r="F445" s="25"/>
      <c r="G445" s="25"/>
      <c r="H445" s="6"/>
      <c r="I445" s="7"/>
      <c r="J445" s="24"/>
      <c r="K445" s="24"/>
      <c r="L445" s="24"/>
      <c r="M445" s="24"/>
      <c r="N445" s="24"/>
      <c r="O445" s="24"/>
      <c r="P445" s="24"/>
      <c r="Q445" s="24"/>
      <c r="R445" s="24"/>
      <c r="S445" s="24"/>
      <c r="T445" s="24"/>
    </row>
    <row r="446" spans="1:20" ht="14.4">
      <c r="A446" s="211" t="s">
        <v>75178</v>
      </c>
      <c r="B446" s="25"/>
      <c r="C446" s="6" t="s">
        <v>75179</v>
      </c>
      <c r="D446" s="25"/>
      <c r="E446" s="37"/>
      <c r="F446" s="25"/>
      <c r="G446" s="25"/>
      <c r="H446" s="6"/>
      <c r="I446" s="7"/>
      <c r="J446" s="24"/>
      <c r="K446" s="24"/>
      <c r="L446" s="24"/>
      <c r="M446" s="24"/>
      <c r="N446" s="24"/>
      <c r="O446" s="24"/>
      <c r="P446" s="24"/>
      <c r="Q446" s="24"/>
      <c r="R446" s="24"/>
      <c r="S446" s="24"/>
      <c r="T446" s="24"/>
    </row>
    <row r="447" spans="1:20" ht="14.4">
      <c r="A447" s="211" t="s">
        <v>75180</v>
      </c>
      <c r="B447" s="25"/>
      <c r="C447" s="25" t="s">
        <v>75181</v>
      </c>
      <c r="D447" s="25"/>
      <c r="E447" s="37"/>
      <c r="F447" s="25"/>
      <c r="G447" s="25"/>
      <c r="H447" s="6"/>
      <c r="I447" s="7"/>
      <c r="J447" s="24"/>
      <c r="K447" s="24"/>
      <c r="L447" s="24"/>
      <c r="M447" s="24"/>
      <c r="N447" s="24"/>
      <c r="O447" s="24"/>
      <c r="P447" s="24"/>
      <c r="Q447" s="24"/>
      <c r="R447" s="24"/>
      <c r="S447" s="24"/>
      <c r="T447" s="24"/>
    </row>
    <row r="448" spans="1:20" ht="14.4">
      <c r="A448" s="210" t="s">
        <v>75182</v>
      </c>
      <c r="B448" s="25" t="s">
        <v>75183</v>
      </c>
      <c r="C448" s="25" t="s">
        <v>31604</v>
      </c>
      <c r="D448" s="25" t="s">
        <v>75183</v>
      </c>
      <c r="E448" s="37" t="s">
        <v>75183</v>
      </c>
      <c r="F448" s="25" t="s">
        <v>75183</v>
      </c>
      <c r="G448" s="25" t="s">
        <v>75183</v>
      </c>
      <c r="H448" s="6" t="s">
        <v>75183</v>
      </c>
      <c r="I448" s="7" t="s">
        <v>75183</v>
      </c>
      <c r="J448" s="24" t="s">
        <v>74035</v>
      </c>
      <c r="K448" s="24"/>
      <c r="L448" s="24" t="str">
        <f>IF(ISERROR(SEARCH("_M",A448)),"","x")</f>
        <v/>
      </c>
      <c r="M448" s="24"/>
      <c r="N448" s="24"/>
      <c r="O448" s="24"/>
      <c r="P448" s="24"/>
      <c r="Q448" s="24"/>
      <c r="R448" s="24"/>
      <c r="S448" s="24"/>
      <c r="T448" s="24"/>
    </row>
    <row r="449" spans="1:20" ht="14.4">
      <c r="A449" s="211" t="s">
        <v>75184</v>
      </c>
      <c r="B449" s="25"/>
      <c r="C449" s="25" t="s">
        <v>75185</v>
      </c>
      <c r="D449" s="25"/>
      <c r="E449" s="37"/>
      <c r="F449" s="25"/>
      <c r="G449" s="25"/>
      <c r="H449" s="6"/>
      <c r="I449" s="7"/>
      <c r="J449" s="24"/>
      <c r="K449" s="24"/>
      <c r="L449" s="24"/>
      <c r="M449" s="24"/>
      <c r="N449" s="24"/>
      <c r="O449" s="24"/>
      <c r="P449" s="24"/>
      <c r="Q449" s="24"/>
      <c r="R449" s="24"/>
      <c r="S449" s="24"/>
      <c r="T449" s="24"/>
    </row>
    <row r="450" spans="1:20" ht="14.4">
      <c r="A450" s="211" t="s">
        <v>75186</v>
      </c>
      <c r="B450" s="25"/>
      <c r="C450" s="25" t="s">
        <v>75187</v>
      </c>
      <c r="D450" s="25"/>
      <c r="E450" s="37"/>
      <c r="F450" s="25"/>
      <c r="G450" s="25"/>
      <c r="H450" s="6"/>
      <c r="I450" s="7"/>
      <c r="J450" s="24"/>
      <c r="K450" s="24"/>
      <c r="L450" s="24"/>
      <c r="M450" s="24"/>
      <c r="N450" s="24"/>
      <c r="O450" s="24"/>
      <c r="P450" s="24"/>
      <c r="Q450" s="24"/>
      <c r="R450" s="24"/>
      <c r="S450" s="24"/>
      <c r="T450" s="24"/>
    </row>
    <row r="451" spans="1:20" ht="14.4">
      <c r="A451" s="211" t="s">
        <v>75188</v>
      </c>
      <c r="B451" s="25"/>
      <c r="C451" s="25" t="s">
        <v>75189</v>
      </c>
      <c r="D451" s="25"/>
      <c r="E451" s="37"/>
      <c r="F451" s="25"/>
      <c r="G451" s="25"/>
      <c r="H451" s="6"/>
      <c r="I451" s="7"/>
      <c r="J451" s="24"/>
      <c r="K451" s="24"/>
      <c r="L451" s="24"/>
      <c r="M451" s="24"/>
      <c r="N451" s="24"/>
      <c r="O451" s="24"/>
      <c r="P451" s="24"/>
      <c r="Q451" s="24"/>
      <c r="R451" s="24"/>
      <c r="S451" s="24"/>
      <c r="T451" s="24"/>
    </row>
    <row r="452" spans="1:20" ht="14.4">
      <c r="A452" s="211" t="s">
        <v>75190</v>
      </c>
      <c r="B452" s="25"/>
      <c r="C452" s="25" t="s">
        <v>75191</v>
      </c>
      <c r="D452" s="25"/>
      <c r="E452" s="37"/>
      <c r="F452" s="25"/>
      <c r="G452" s="25"/>
      <c r="H452" s="6"/>
      <c r="I452" s="7"/>
      <c r="J452" s="24"/>
      <c r="K452" s="24"/>
      <c r="L452" s="24"/>
      <c r="M452" s="24"/>
      <c r="N452" s="24"/>
      <c r="O452" s="24"/>
      <c r="P452" s="24"/>
      <c r="Q452" s="24"/>
      <c r="R452" s="24"/>
      <c r="S452" s="24"/>
      <c r="T452" s="24"/>
    </row>
    <row r="453" spans="1:20" ht="14.4">
      <c r="A453" s="211" t="s">
        <v>75192</v>
      </c>
      <c r="B453" s="25"/>
      <c r="C453" s="25" t="s">
        <v>75193</v>
      </c>
      <c r="D453" s="25"/>
      <c r="E453" s="37"/>
      <c r="F453" s="25"/>
      <c r="G453" s="25"/>
      <c r="H453" s="6"/>
      <c r="I453" s="7"/>
      <c r="J453" s="24"/>
      <c r="K453" s="24"/>
      <c r="L453" s="24"/>
      <c r="M453" s="24"/>
      <c r="N453" s="24"/>
      <c r="O453" s="24"/>
      <c r="P453" s="24"/>
      <c r="Q453" s="24"/>
      <c r="R453" s="24"/>
      <c r="S453" s="24"/>
      <c r="T453" s="24"/>
    </row>
    <row r="454" spans="1:20" ht="14.4">
      <c r="A454" s="210" t="s">
        <v>75194</v>
      </c>
      <c r="B454" s="25" t="s">
        <v>75195</v>
      </c>
      <c r="C454" s="25" t="s">
        <v>31604</v>
      </c>
      <c r="D454" s="25" t="s">
        <v>75196</v>
      </c>
      <c r="E454" s="37" t="s">
        <v>75197</v>
      </c>
      <c r="F454" s="25" t="s">
        <v>75198</v>
      </c>
      <c r="G454" s="25" t="s">
        <v>75199</v>
      </c>
      <c r="H454" s="6" t="s">
        <v>75200</v>
      </c>
      <c r="I454" s="7" t="s">
        <v>75201</v>
      </c>
      <c r="J454" s="24" t="s">
        <v>74035</v>
      </c>
      <c r="K454" s="24"/>
      <c r="L454" s="24"/>
      <c r="M454" s="24"/>
      <c r="N454" s="24"/>
      <c r="O454" s="24"/>
      <c r="P454" s="24"/>
      <c r="Q454" s="24"/>
      <c r="R454" s="24"/>
      <c r="S454" s="24"/>
      <c r="T454" s="24"/>
    </row>
    <row r="455" spans="1:20" ht="14.4">
      <c r="A455" s="211" t="s">
        <v>75202</v>
      </c>
      <c r="B455" s="25"/>
      <c r="C455" s="25" t="s">
        <v>75203</v>
      </c>
      <c r="D455" s="25"/>
      <c r="E455" s="37"/>
      <c r="F455" s="25"/>
      <c r="G455" s="25"/>
      <c r="H455" s="6"/>
      <c r="I455" s="7"/>
      <c r="J455" s="24"/>
      <c r="K455" s="24"/>
      <c r="L455" s="24"/>
      <c r="M455" s="24"/>
      <c r="N455" s="24"/>
      <c r="O455" s="24"/>
      <c r="P455" s="24"/>
      <c r="Q455" s="24"/>
      <c r="R455" s="24"/>
      <c r="S455" s="24"/>
      <c r="T455" s="24"/>
    </row>
    <row r="456" spans="1:20" ht="14.4">
      <c r="A456" s="211" t="s">
        <v>75204</v>
      </c>
      <c r="B456" s="25"/>
      <c r="C456" s="25" t="s">
        <v>75205</v>
      </c>
      <c r="D456" s="25"/>
      <c r="E456" s="37"/>
      <c r="F456" s="25"/>
      <c r="G456" s="25"/>
      <c r="H456" s="6"/>
      <c r="I456" s="7"/>
      <c r="J456" s="24"/>
      <c r="K456" s="24"/>
      <c r="L456" s="24"/>
      <c r="M456" s="24"/>
      <c r="N456" s="24"/>
      <c r="O456" s="24"/>
      <c r="P456" s="24"/>
      <c r="Q456" s="24"/>
      <c r="R456" s="24"/>
      <c r="S456" s="24"/>
      <c r="T456" s="24"/>
    </row>
    <row r="457" spans="1:20" ht="14.4">
      <c r="A457" s="211" t="s">
        <v>75206</v>
      </c>
      <c r="B457" s="25"/>
      <c r="C457" s="25" t="s">
        <v>75207</v>
      </c>
      <c r="D457" s="25"/>
      <c r="E457" s="37"/>
      <c r="F457" s="25"/>
      <c r="G457" s="25"/>
      <c r="H457" s="6"/>
      <c r="I457" s="7"/>
      <c r="J457" s="24"/>
      <c r="K457" s="24"/>
      <c r="L457" s="24"/>
      <c r="M457" s="24"/>
      <c r="N457" s="24"/>
      <c r="O457" s="24"/>
      <c r="P457" s="24"/>
      <c r="Q457" s="24"/>
      <c r="R457" s="24"/>
      <c r="S457" s="24"/>
      <c r="T457" s="24"/>
    </row>
    <row r="458" spans="1:20" ht="14.4">
      <c r="A458" s="211" t="s">
        <v>75208</v>
      </c>
      <c r="B458" s="25"/>
      <c r="C458" s="25" t="s">
        <v>75209</v>
      </c>
      <c r="D458" s="25"/>
      <c r="E458" s="37"/>
      <c r="F458" s="25"/>
      <c r="G458" s="25"/>
      <c r="H458" s="6"/>
      <c r="I458" s="7"/>
      <c r="J458" s="24"/>
      <c r="K458" s="24"/>
      <c r="L458" s="24"/>
      <c r="M458" s="24"/>
      <c r="N458" s="24"/>
      <c r="O458" s="24"/>
      <c r="P458" s="24"/>
      <c r="Q458" s="24"/>
      <c r="R458" s="24"/>
      <c r="S458" s="24"/>
      <c r="T458" s="24"/>
    </row>
    <row r="459" spans="1:20" ht="14.4">
      <c r="A459" s="211" t="s">
        <v>75210</v>
      </c>
      <c r="B459" s="25"/>
      <c r="C459" s="25" t="s">
        <v>75211</v>
      </c>
      <c r="D459" s="25"/>
      <c r="E459" s="37"/>
      <c r="F459" s="25"/>
      <c r="G459" s="25"/>
      <c r="H459" s="6"/>
      <c r="I459" s="7"/>
      <c r="J459" s="24"/>
      <c r="K459" s="24"/>
      <c r="L459" s="24"/>
      <c r="M459" s="24"/>
      <c r="N459" s="24"/>
      <c r="O459" s="24"/>
      <c r="P459" s="24"/>
      <c r="Q459" s="24"/>
      <c r="R459" s="24"/>
      <c r="S459" s="24"/>
      <c r="T459" s="24"/>
    </row>
    <row r="460" spans="1:20" ht="14.4">
      <c r="A460" s="210" t="s">
        <v>75212</v>
      </c>
      <c r="B460" s="25" t="s">
        <v>75213</v>
      </c>
      <c r="C460" s="25" t="s">
        <v>75214</v>
      </c>
      <c r="D460" s="25" t="s">
        <v>75215</v>
      </c>
      <c r="E460" s="37" t="s">
        <v>75216</v>
      </c>
      <c r="F460" s="25" t="s">
        <v>75217</v>
      </c>
      <c r="G460" s="25" t="s">
        <v>75218</v>
      </c>
      <c r="H460" s="6" t="s">
        <v>75219</v>
      </c>
      <c r="I460" s="7" t="s">
        <v>75220</v>
      </c>
      <c r="J460" s="24" t="s">
        <v>74035</v>
      </c>
      <c r="K460" s="24"/>
      <c r="L460" s="24" t="str">
        <f>IF(ISERROR(SEARCH("_M",A460)),"","x")</f>
        <v/>
      </c>
      <c r="M460" s="24"/>
      <c r="N460" s="24"/>
      <c r="O460" s="24"/>
      <c r="P460" s="24"/>
      <c r="Q460" s="24"/>
      <c r="R460" s="24"/>
      <c r="S460" s="24"/>
      <c r="T460" s="24"/>
    </row>
    <row r="461" spans="1:20" ht="14.4">
      <c r="A461" s="210" t="s">
        <v>75221</v>
      </c>
      <c r="B461" s="25" t="s">
        <v>75222</v>
      </c>
      <c r="C461" s="25" t="s">
        <v>75223</v>
      </c>
      <c r="D461" s="25" t="s">
        <v>75224</v>
      </c>
      <c r="E461" s="37" t="s">
        <v>75225</v>
      </c>
      <c r="F461" s="25" t="s">
        <v>75226</v>
      </c>
      <c r="G461" s="25" t="s">
        <v>75227</v>
      </c>
      <c r="H461" s="6" t="s">
        <v>75228</v>
      </c>
      <c r="I461" s="7" t="s">
        <v>75229</v>
      </c>
      <c r="J461" s="24" t="s">
        <v>74035</v>
      </c>
      <c r="K461" s="24"/>
      <c r="L461" s="24" t="str">
        <f>IF(ISERROR(SEARCH("_M",A461)),"","x")</f>
        <v>x</v>
      </c>
      <c r="M461" s="24"/>
      <c r="N461" s="24"/>
      <c r="O461" s="24"/>
      <c r="P461" s="24"/>
      <c r="Q461" s="24"/>
      <c r="R461" s="24"/>
      <c r="S461" s="24"/>
      <c r="T461" s="24"/>
    </row>
    <row r="462" spans="1:20" ht="14.4">
      <c r="A462" s="210" t="s">
        <v>75230</v>
      </c>
      <c r="B462" s="25" t="s">
        <v>75231</v>
      </c>
      <c r="C462" s="25" t="s">
        <v>31604</v>
      </c>
      <c r="D462" s="25" t="s">
        <v>75231</v>
      </c>
      <c r="E462" s="37" t="s">
        <v>75231</v>
      </c>
      <c r="F462" s="25" t="s">
        <v>75231</v>
      </c>
      <c r="G462" s="25" t="s">
        <v>75231</v>
      </c>
      <c r="H462" s="6" t="s">
        <v>75231</v>
      </c>
      <c r="I462" s="7" t="s">
        <v>75231</v>
      </c>
      <c r="J462" s="24" t="s">
        <v>74035</v>
      </c>
      <c r="K462" s="24"/>
      <c r="L462" s="24" t="str">
        <f>IF(ISERROR(SEARCH("_M",A462)),"","x")</f>
        <v/>
      </c>
      <c r="M462" s="24"/>
      <c r="N462" s="24"/>
      <c r="O462" s="24"/>
      <c r="P462" s="24"/>
      <c r="Q462" s="24"/>
      <c r="R462" s="24"/>
      <c r="S462" s="24"/>
      <c r="T462" s="24"/>
    </row>
    <row r="463" spans="1:20" ht="14.4">
      <c r="A463" s="211" t="s">
        <v>75232</v>
      </c>
      <c r="B463" s="25"/>
      <c r="C463" s="25" t="s">
        <v>75233</v>
      </c>
      <c r="D463" s="25"/>
      <c r="E463" s="37"/>
      <c r="F463" s="25"/>
      <c r="G463" s="25"/>
      <c r="H463" s="6"/>
      <c r="I463" s="7"/>
      <c r="J463" s="24"/>
      <c r="K463" s="24"/>
      <c r="L463" s="24"/>
      <c r="M463" s="24"/>
      <c r="N463" s="24"/>
      <c r="O463" s="24"/>
      <c r="P463" s="24"/>
      <c r="Q463" s="24"/>
      <c r="R463" s="24"/>
      <c r="S463" s="24"/>
      <c r="T463" s="24"/>
    </row>
    <row r="464" spans="1:20" ht="14.4">
      <c r="A464" s="211" t="s">
        <v>75234</v>
      </c>
      <c r="B464" s="25"/>
      <c r="C464" s="25" t="s">
        <v>75235</v>
      </c>
      <c r="D464" s="25"/>
      <c r="E464" s="37"/>
      <c r="F464" s="25"/>
      <c r="G464" s="25"/>
      <c r="H464" s="6"/>
      <c r="I464" s="7"/>
      <c r="J464" s="24"/>
      <c r="K464" s="24"/>
      <c r="L464" s="24"/>
      <c r="M464" s="24"/>
      <c r="N464" s="24"/>
      <c r="O464" s="24"/>
      <c r="P464" s="24"/>
      <c r="Q464" s="24"/>
      <c r="R464" s="24"/>
      <c r="S464" s="24"/>
      <c r="T464" s="24"/>
    </row>
    <row r="465" spans="1:20" ht="14.4">
      <c r="A465" s="211" t="s">
        <v>75236</v>
      </c>
      <c r="B465" s="25"/>
      <c r="C465" s="25" t="s">
        <v>75237</v>
      </c>
      <c r="D465" s="25"/>
      <c r="E465" s="37"/>
      <c r="F465" s="25"/>
      <c r="G465" s="25"/>
      <c r="H465" s="6"/>
      <c r="I465" s="7"/>
      <c r="J465" s="24"/>
      <c r="K465" s="24"/>
      <c r="L465" s="24"/>
      <c r="M465" s="24"/>
      <c r="N465" s="24"/>
      <c r="O465" s="24"/>
      <c r="P465" s="24"/>
      <c r="Q465" s="24"/>
      <c r="R465" s="24"/>
      <c r="S465" s="24"/>
      <c r="T465" s="24"/>
    </row>
    <row r="466" spans="1:20" ht="14.4">
      <c r="A466" s="211" t="s">
        <v>75238</v>
      </c>
      <c r="B466" s="25"/>
      <c r="C466" s="25" t="s">
        <v>75239</v>
      </c>
      <c r="D466" s="25"/>
      <c r="E466" s="37"/>
      <c r="F466" s="25"/>
      <c r="G466" s="25"/>
      <c r="H466" s="6"/>
      <c r="I466" s="7"/>
      <c r="J466" s="24"/>
      <c r="K466" s="24"/>
      <c r="L466" s="24"/>
      <c r="M466" s="24"/>
      <c r="N466" s="24"/>
      <c r="O466" s="24"/>
      <c r="P466" s="24"/>
      <c r="Q466" s="24"/>
      <c r="R466" s="24"/>
      <c r="S466" s="24"/>
      <c r="T466" s="24"/>
    </row>
    <row r="467" spans="1:20" ht="14.4">
      <c r="A467" s="211" t="s">
        <v>75240</v>
      </c>
      <c r="B467" s="25"/>
      <c r="C467" s="25" t="s">
        <v>75241</v>
      </c>
      <c r="D467" s="25"/>
      <c r="E467" s="37"/>
      <c r="F467" s="25"/>
      <c r="G467" s="25"/>
      <c r="H467" s="6"/>
      <c r="I467" s="7"/>
      <c r="J467" s="24"/>
      <c r="K467" s="24"/>
      <c r="L467" s="24"/>
      <c r="M467" s="24"/>
      <c r="N467" s="24"/>
      <c r="O467" s="24"/>
      <c r="P467" s="24"/>
      <c r="Q467" s="24"/>
      <c r="R467" s="24"/>
      <c r="S467" s="24"/>
      <c r="T467" s="24"/>
    </row>
    <row r="468" spans="1:20" ht="14.4">
      <c r="A468" s="210" t="s">
        <v>75242</v>
      </c>
      <c r="B468" s="25" t="s">
        <v>75243</v>
      </c>
      <c r="C468" s="25" t="s">
        <v>31604</v>
      </c>
      <c r="D468" s="25" t="s">
        <v>75244</v>
      </c>
      <c r="E468" s="37" t="s">
        <v>75245</v>
      </c>
      <c r="F468" s="25" t="s">
        <v>75246</v>
      </c>
      <c r="G468" s="25" t="s">
        <v>75247</v>
      </c>
      <c r="H468" s="6" t="s">
        <v>75248</v>
      </c>
      <c r="I468" s="7" t="s">
        <v>75249</v>
      </c>
      <c r="J468" s="24" t="s">
        <v>74035</v>
      </c>
      <c r="K468" s="24"/>
      <c r="L468" s="24"/>
      <c r="M468" s="24"/>
      <c r="N468" s="24"/>
      <c r="O468" s="24"/>
      <c r="P468" s="24"/>
      <c r="Q468" s="24"/>
      <c r="R468" s="24"/>
      <c r="S468" s="24"/>
      <c r="T468" s="24"/>
    </row>
    <row r="469" spans="1:20" ht="14.4">
      <c r="A469" s="211" t="s">
        <v>75250</v>
      </c>
      <c r="B469" s="25"/>
      <c r="C469" s="25" t="s">
        <v>75251</v>
      </c>
      <c r="D469" s="25"/>
      <c r="E469" s="37"/>
      <c r="F469" s="35"/>
      <c r="G469" s="35"/>
      <c r="H469" s="6"/>
      <c r="I469" s="7"/>
      <c r="J469" s="24"/>
      <c r="K469" s="24"/>
      <c r="L469" s="24"/>
      <c r="M469" s="24"/>
      <c r="N469" s="24"/>
      <c r="O469" s="24"/>
      <c r="P469" s="24"/>
      <c r="Q469" s="24"/>
      <c r="R469" s="24"/>
      <c r="S469" s="24"/>
      <c r="T469" s="24"/>
    </row>
    <row r="470" spans="1:20" ht="14.4">
      <c r="A470" s="211" t="s">
        <v>75252</v>
      </c>
      <c r="B470" s="25"/>
      <c r="C470" s="25" t="s">
        <v>75253</v>
      </c>
      <c r="D470" s="25"/>
      <c r="E470" s="37"/>
      <c r="F470" s="35"/>
      <c r="G470" s="35"/>
      <c r="H470" s="6"/>
      <c r="I470" s="7"/>
      <c r="J470" s="24"/>
      <c r="K470" s="24"/>
      <c r="L470" s="24"/>
      <c r="M470" s="24"/>
      <c r="N470" s="24"/>
      <c r="O470" s="24"/>
      <c r="P470" s="24"/>
      <c r="Q470" s="24"/>
      <c r="R470" s="24"/>
      <c r="S470" s="24"/>
      <c r="T470" s="24"/>
    </row>
    <row r="471" spans="1:20" ht="14.4">
      <c r="A471" s="211" t="s">
        <v>75254</v>
      </c>
      <c r="B471" s="25"/>
      <c r="C471" s="25" t="s">
        <v>75255</v>
      </c>
      <c r="D471" s="25"/>
      <c r="E471" s="37"/>
      <c r="F471" s="35"/>
      <c r="G471" s="35"/>
      <c r="H471" s="6"/>
      <c r="I471" s="7"/>
      <c r="J471" s="24"/>
      <c r="K471" s="24"/>
      <c r="L471" s="24"/>
      <c r="M471" s="24"/>
      <c r="N471" s="24"/>
      <c r="O471" s="24"/>
      <c r="P471" s="24"/>
      <c r="Q471" s="24"/>
      <c r="R471" s="24"/>
      <c r="S471" s="24"/>
      <c r="T471" s="24"/>
    </row>
    <row r="472" spans="1:20" ht="14.4">
      <c r="A472" s="211" t="s">
        <v>75256</v>
      </c>
      <c r="B472" s="25"/>
      <c r="C472" s="25" t="s">
        <v>75257</v>
      </c>
      <c r="D472" s="25"/>
      <c r="E472" s="37"/>
      <c r="F472" s="35"/>
      <c r="G472" s="35"/>
      <c r="H472" s="6"/>
      <c r="I472" s="7"/>
      <c r="J472" s="24"/>
      <c r="K472" s="24"/>
      <c r="L472" s="24"/>
      <c r="M472" s="24"/>
      <c r="N472" s="24"/>
      <c r="O472" s="24"/>
      <c r="P472" s="24"/>
      <c r="Q472" s="24"/>
      <c r="R472" s="24"/>
      <c r="S472" s="24"/>
      <c r="T472" s="24"/>
    </row>
    <row r="473" spans="1:20" ht="14.4">
      <c r="A473" s="211" t="s">
        <v>75258</v>
      </c>
      <c r="B473" s="25"/>
      <c r="C473" s="25" t="s">
        <v>75259</v>
      </c>
      <c r="D473" s="25"/>
      <c r="E473" s="37"/>
      <c r="F473" s="35"/>
      <c r="G473" s="35"/>
      <c r="H473" s="6"/>
      <c r="I473" s="7"/>
      <c r="J473" s="24"/>
      <c r="K473" s="24"/>
      <c r="L473" s="24"/>
      <c r="M473" s="24"/>
      <c r="N473" s="24"/>
      <c r="O473" s="24"/>
      <c r="P473" s="24"/>
      <c r="Q473" s="24"/>
      <c r="R473" s="24"/>
      <c r="S473" s="24"/>
      <c r="T473" s="24"/>
    </row>
    <row r="474" spans="1:20" ht="14.4">
      <c r="A474" s="210" t="s">
        <v>75260</v>
      </c>
      <c r="B474" s="25" t="s">
        <v>75261</v>
      </c>
      <c r="C474" s="25" t="s">
        <v>26246</v>
      </c>
      <c r="D474" s="25" t="s">
        <v>75262</v>
      </c>
      <c r="E474" s="37" t="s">
        <v>75263</v>
      </c>
      <c r="F474" s="35" t="s">
        <v>75264</v>
      </c>
      <c r="G474" s="35" t="s">
        <v>75265</v>
      </c>
      <c r="H474" s="6" t="s">
        <v>75266</v>
      </c>
      <c r="I474" s="7" t="s">
        <v>75267</v>
      </c>
      <c r="J474" s="24" t="s">
        <v>74035</v>
      </c>
      <c r="K474" s="24"/>
      <c r="L474" s="24" t="str">
        <f>IF(ISERROR(SEARCH("_M",A474)),"","x")</f>
        <v/>
      </c>
      <c r="M474" s="24"/>
      <c r="N474" s="24"/>
      <c r="O474" s="24"/>
      <c r="P474" s="24"/>
      <c r="Q474" s="24"/>
      <c r="R474" s="24"/>
      <c r="S474" s="24"/>
      <c r="T474" s="24"/>
    </row>
    <row r="475" spans="1:20" ht="14.4">
      <c r="A475" s="211" t="e">
        <f ca="1">_xludf.CONCAT(A474,"_1")</f>
        <v>#NAME?</v>
      </c>
      <c r="B475" s="25"/>
      <c r="C475" s="25" t="s">
        <v>75268</v>
      </c>
      <c r="D475" s="25"/>
      <c r="E475" s="37"/>
      <c r="F475" s="35"/>
      <c r="G475" s="35"/>
      <c r="H475" s="6"/>
      <c r="I475" s="7" t="s">
        <v>75269</v>
      </c>
      <c r="J475" s="24"/>
      <c r="K475" s="24"/>
      <c r="L475" s="24"/>
      <c r="M475" s="24"/>
      <c r="N475" s="24"/>
      <c r="O475" s="24"/>
      <c r="P475" s="24"/>
      <c r="Q475" s="24"/>
      <c r="R475" s="24"/>
      <c r="S475" s="24"/>
      <c r="T475" s="24"/>
    </row>
    <row r="476" spans="1:20" ht="14.4">
      <c r="A476" s="211" t="e">
        <f ca="1">_xludf.CONCAT(A474,"_2")</f>
        <v>#NAME?</v>
      </c>
      <c r="B476" s="25"/>
      <c r="C476" s="6" t="s">
        <v>75270</v>
      </c>
      <c r="D476" s="25"/>
      <c r="E476" s="37"/>
      <c r="F476" s="35"/>
      <c r="G476" s="35"/>
      <c r="H476" s="6"/>
      <c r="I476" s="7" t="s">
        <v>75271</v>
      </c>
      <c r="J476" s="24"/>
      <c r="K476" s="24"/>
      <c r="L476" s="24"/>
      <c r="M476" s="24"/>
      <c r="N476" s="24"/>
      <c r="O476" s="24"/>
      <c r="P476" s="24"/>
      <c r="Q476" s="24"/>
      <c r="R476" s="24"/>
      <c r="S476" s="24"/>
      <c r="T476" s="24"/>
    </row>
    <row r="477" spans="1:20" ht="14.4">
      <c r="A477" s="211" t="e">
        <f ca="1">_xludf.CONCAT(A474,"_3")</f>
        <v>#NAME?</v>
      </c>
      <c r="B477" s="25"/>
      <c r="C477" s="6" t="s">
        <v>75272</v>
      </c>
      <c r="D477" s="25"/>
      <c r="E477" s="37"/>
      <c r="F477" s="35"/>
      <c r="G477" s="35"/>
      <c r="H477" s="6"/>
      <c r="I477" s="7" t="s">
        <v>75273</v>
      </c>
      <c r="J477" s="24"/>
      <c r="K477" s="24"/>
      <c r="L477" s="24"/>
      <c r="M477" s="24"/>
      <c r="N477" s="24"/>
      <c r="O477" s="24"/>
      <c r="P477" s="24"/>
      <c r="Q477" s="24"/>
      <c r="R477" s="24"/>
      <c r="S477" s="24"/>
      <c r="T477" s="24"/>
    </row>
    <row r="478" spans="1:20" ht="14.4">
      <c r="A478" s="210" t="s">
        <v>75274</v>
      </c>
      <c r="B478" s="25" t="s">
        <v>75275</v>
      </c>
      <c r="C478" s="25" t="s">
        <v>26246</v>
      </c>
      <c r="D478" s="25" t="s">
        <v>75276</v>
      </c>
      <c r="E478" s="37" t="s">
        <v>75277</v>
      </c>
      <c r="F478" s="35" t="s">
        <v>75278</v>
      </c>
      <c r="G478" s="35" t="s">
        <v>75279</v>
      </c>
      <c r="H478" s="6" t="s">
        <v>75280</v>
      </c>
      <c r="I478" s="7" t="s">
        <v>75281</v>
      </c>
      <c r="J478" s="24" t="s">
        <v>74035</v>
      </c>
      <c r="K478" s="24"/>
      <c r="L478" s="24"/>
      <c r="M478" s="24"/>
      <c r="N478" s="24"/>
      <c r="O478" s="24"/>
      <c r="P478" s="24"/>
      <c r="Q478" s="24"/>
      <c r="R478" s="24"/>
      <c r="S478" s="24"/>
      <c r="T478" s="24"/>
    </row>
    <row r="479" spans="1:20" ht="14.4">
      <c r="A479" s="211" t="e">
        <f ca="1">_xludf.CONCAT(A478,"_1")</f>
        <v>#NAME?</v>
      </c>
      <c r="B479" s="25"/>
      <c r="C479" s="25" t="s">
        <v>75282</v>
      </c>
      <c r="D479" s="25"/>
      <c r="E479" s="37"/>
      <c r="F479" s="25"/>
      <c r="G479" s="25"/>
      <c r="H479" s="6"/>
      <c r="I479" s="7" t="s">
        <v>75283</v>
      </c>
      <c r="J479" s="24"/>
      <c r="K479" s="24"/>
      <c r="L479" s="24"/>
      <c r="M479" s="24"/>
      <c r="N479" s="24"/>
      <c r="O479" s="24"/>
      <c r="P479" s="24"/>
      <c r="Q479" s="24"/>
      <c r="R479" s="24"/>
      <c r="S479" s="24"/>
      <c r="T479" s="24"/>
    </row>
    <row r="480" spans="1:20" ht="14.4">
      <c r="A480" s="211" t="e">
        <f ca="1">_xludf.CONCAT(A478,"_2")</f>
        <v>#NAME?</v>
      </c>
      <c r="B480" s="25"/>
      <c r="C480" s="6" t="s">
        <v>75284</v>
      </c>
      <c r="D480" s="25"/>
      <c r="E480" s="37"/>
      <c r="F480" s="25"/>
      <c r="G480" s="25"/>
      <c r="H480" s="6"/>
      <c r="I480" s="7" t="s">
        <v>75285</v>
      </c>
      <c r="J480" s="24"/>
      <c r="K480" s="24"/>
      <c r="L480" s="24"/>
      <c r="M480" s="24"/>
      <c r="N480" s="24"/>
      <c r="O480" s="24"/>
      <c r="P480" s="24"/>
      <c r="Q480" s="24"/>
      <c r="R480" s="24"/>
      <c r="S480" s="24"/>
      <c r="T480" s="24"/>
    </row>
    <row r="481" spans="1:20" ht="14.4">
      <c r="A481" s="211" t="e">
        <f ca="1">_xludf.CONCAT(A478,"_3")</f>
        <v>#NAME?</v>
      </c>
      <c r="B481" s="25"/>
      <c r="C481" s="6" t="s">
        <v>75286</v>
      </c>
      <c r="D481" s="25"/>
      <c r="E481" s="37"/>
      <c r="F481" s="25"/>
      <c r="G481" s="25"/>
      <c r="H481" s="6"/>
      <c r="I481" s="7" t="s">
        <v>75287</v>
      </c>
      <c r="J481" s="24"/>
      <c r="K481" s="24"/>
      <c r="L481" s="24"/>
      <c r="M481" s="24"/>
      <c r="N481" s="24"/>
      <c r="O481" s="24"/>
      <c r="P481" s="24"/>
      <c r="Q481" s="24"/>
      <c r="R481" s="24"/>
      <c r="S481" s="24"/>
      <c r="T481" s="24"/>
    </row>
    <row r="482" spans="1:20" ht="14.4">
      <c r="A482" s="210" t="s">
        <v>75288</v>
      </c>
      <c r="B482" s="25" t="s">
        <v>75289</v>
      </c>
      <c r="C482" s="25" t="s">
        <v>26246</v>
      </c>
      <c r="D482" s="25" t="s">
        <v>75290</v>
      </c>
      <c r="E482" s="37" t="s">
        <v>75291</v>
      </c>
      <c r="F482" s="25" t="s">
        <v>75292</v>
      </c>
      <c r="G482" s="25" t="s">
        <v>75293</v>
      </c>
      <c r="H482" s="6" t="s">
        <v>75294</v>
      </c>
      <c r="I482" s="7" t="s">
        <v>75295</v>
      </c>
      <c r="J482" s="24" t="s">
        <v>74035</v>
      </c>
      <c r="K482" s="24"/>
      <c r="L482" s="24" t="str">
        <f>IF(ISERROR(SEARCH("_M",A482)),"","x")</f>
        <v/>
      </c>
      <c r="M482" s="24"/>
      <c r="N482" s="24"/>
      <c r="O482" s="24"/>
      <c r="P482" s="24"/>
      <c r="Q482" s="24"/>
      <c r="R482" s="24"/>
      <c r="S482" s="24"/>
      <c r="T482" s="24"/>
    </row>
    <row r="483" spans="1:20" ht="14.4">
      <c r="A483" s="211" t="e">
        <f ca="1">_xludf.CONCAT(A482,"_1")</f>
        <v>#NAME?</v>
      </c>
      <c r="B483" s="25"/>
      <c r="C483" s="25" t="s">
        <v>75296</v>
      </c>
      <c r="D483" s="25"/>
      <c r="E483" s="37"/>
      <c r="F483" s="25"/>
      <c r="G483" s="25"/>
      <c r="H483" s="6"/>
      <c r="I483" s="7" t="s">
        <v>75297</v>
      </c>
      <c r="J483" s="24"/>
      <c r="K483" s="24"/>
      <c r="L483" s="24"/>
      <c r="M483" s="24"/>
      <c r="N483" s="24"/>
      <c r="O483" s="24"/>
      <c r="P483" s="24"/>
      <c r="Q483" s="24"/>
      <c r="R483" s="24"/>
      <c r="S483" s="24"/>
      <c r="T483" s="24"/>
    </row>
    <row r="484" spans="1:20" ht="14.4">
      <c r="A484" s="211" t="e">
        <f ca="1">_xludf.CONCAT(A482,"_2")</f>
        <v>#NAME?</v>
      </c>
      <c r="B484" s="25"/>
      <c r="C484" s="6" t="s">
        <v>75298</v>
      </c>
      <c r="D484" s="25"/>
      <c r="E484" s="37"/>
      <c r="F484" s="25"/>
      <c r="G484" s="25"/>
      <c r="H484" s="6"/>
      <c r="I484" s="7" t="s">
        <v>75299</v>
      </c>
      <c r="J484" s="24"/>
      <c r="K484" s="24"/>
      <c r="L484" s="24"/>
      <c r="M484" s="24"/>
      <c r="N484" s="24"/>
      <c r="O484" s="24"/>
      <c r="P484" s="24"/>
      <c r="Q484" s="24"/>
      <c r="R484" s="24"/>
      <c r="S484" s="24"/>
      <c r="T484" s="24"/>
    </row>
    <row r="485" spans="1:20" ht="14.4">
      <c r="A485" s="211" t="e">
        <f ca="1">_xludf.CONCAT(A482,"_3")</f>
        <v>#NAME?</v>
      </c>
      <c r="B485" s="25"/>
      <c r="C485" s="6" t="s">
        <v>75300</v>
      </c>
      <c r="D485" s="25"/>
      <c r="E485" s="37"/>
      <c r="F485" s="25"/>
      <c r="G485" s="25"/>
      <c r="H485" s="6"/>
      <c r="I485" s="7" t="s">
        <v>75301</v>
      </c>
      <c r="J485" s="24"/>
      <c r="K485" s="24"/>
      <c r="L485" s="24"/>
      <c r="M485" s="24"/>
      <c r="N485" s="24"/>
      <c r="O485" s="24"/>
      <c r="P485" s="24"/>
      <c r="Q485" s="24"/>
      <c r="R485" s="24"/>
      <c r="S485" s="24"/>
      <c r="T485" s="24"/>
    </row>
    <row r="486" spans="1:20" ht="14.4">
      <c r="A486" s="210" t="s">
        <v>75302</v>
      </c>
      <c r="B486" s="25" t="s">
        <v>75303</v>
      </c>
      <c r="C486" s="25" t="s">
        <v>26246</v>
      </c>
      <c r="D486" s="25" t="s">
        <v>75304</v>
      </c>
      <c r="E486" s="37" t="s">
        <v>75305</v>
      </c>
      <c r="F486" s="25" t="s">
        <v>75306</v>
      </c>
      <c r="G486" s="25" t="s">
        <v>75307</v>
      </c>
      <c r="H486" s="6" t="s">
        <v>75308</v>
      </c>
      <c r="I486" s="7" t="s">
        <v>75309</v>
      </c>
      <c r="J486" s="24" t="s">
        <v>74035</v>
      </c>
      <c r="K486" s="24"/>
      <c r="L486" s="24" t="str">
        <f>IF(ISERROR(SEARCH("_M",A486)),"","x")</f>
        <v>x</v>
      </c>
      <c r="M486" s="24"/>
      <c r="N486" s="24"/>
      <c r="O486" s="24"/>
      <c r="P486" s="24"/>
      <c r="Q486" s="24"/>
      <c r="R486" s="24"/>
      <c r="S486" s="24"/>
      <c r="T486" s="24"/>
    </row>
    <row r="487" spans="1:20" ht="14.4">
      <c r="A487" s="211" t="e">
        <f ca="1">_xludf.CONCAT(A486,"_1")</f>
        <v>#NAME?</v>
      </c>
      <c r="B487" s="25"/>
      <c r="C487" s="25" t="s">
        <v>75310</v>
      </c>
      <c r="D487" s="25"/>
      <c r="E487" s="37"/>
      <c r="F487" s="35"/>
      <c r="G487" s="35"/>
      <c r="H487" s="6"/>
      <c r="I487" s="7" t="s">
        <v>75311</v>
      </c>
      <c r="J487" s="24"/>
      <c r="K487" s="24"/>
      <c r="L487" s="24"/>
      <c r="M487" s="24"/>
      <c r="N487" s="24"/>
      <c r="O487" s="24"/>
      <c r="P487" s="24"/>
      <c r="Q487" s="24"/>
      <c r="R487" s="24"/>
      <c r="S487" s="24"/>
      <c r="T487" s="24"/>
    </row>
    <row r="488" spans="1:20" ht="14.4">
      <c r="A488" s="211" t="e">
        <f ca="1">_xludf.CONCAT(A486,"_2")</f>
        <v>#NAME?</v>
      </c>
      <c r="B488" s="25"/>
      <c r="C488" s="6" t="s">
        <v>75312</v>
      </c>
      <c r="D488" s="25"/>
      <c r="E488" s="37"/>
      <c r="F488" s="35"/>
      <c r="G488" s="35"/>
      <c r="H488" s="6"/>
      <c r="I488" s="7" t="s">
        <v>75313</v>
      </c>
      <c r="J488" s="24"/>
      <c r="K488" s="24"/>
      <c r="L488" s="24"/>
      <c r="M488" s="24"/>
      <c r="N488" s="24"/>
      <c r="O488" s="24"/>
      <c r="P488" s="24"/>
      <c r="Q488" s="24"/>
      <c r="R488" s="24"/>
      <c r="S488" s="24"/>
      <c r="T488" s="24"/>
    </row>
    <row r="489" spans="1:20" ht="14.4">
      <c r="A489" s="211" t="e">
        <f ca="1">_xludf.CONCAT(A486,"_3")</f>
        <v>#NAME?</v>
      </c>
      <c r="B489" s="25"/>
      <c r="C489" s="6" t="s">
        <v>75314</v>
      </c>
      <c r="D489" s="25"/>
      <c r="E489" s="37"/>
      <c r="F489" s="35"/>
      <c r="G489" s="35"/>
      <c r="H489" s="6"/>
      <c r="I489" s="7" t="s">
        <v>75315</v>
      </c>
      <c r="J489" s="24"/>
      <c r="K489" s="24"/>
      <c r="L489" s="24"/>
      <c r="M489" s="24"/>
      <c r="N489" s="24"/>
      <c r="O489" s="24"/>
      <c r="P489" s="24"/>
      <c r="Q489" s="24"/>
      <c r="R489" s="24"/>
      <c r="S489" s="24"/>
      <c r="T489" s="24"/>
    </row>
    <row r="490" spans="1:20" ht="14.4">
      <c r="A490" s="210" t="s">
        <v>75316</v>
      </c>
      <c r="B490" s="25" t="s">
        <v>75317</v>
      </c>
      <c r="C490" s="25" t="s">
        <v>26246</v>
      </c>
      <c r="D490" s="25" t="s">
        <v>75318</v>
      </c>
      <c r="E490" s="37" t="s">
        <v>75319</v>
      </c>
      <c r="F490" s="35" t="s">
        <v>75320</v>
      </c>
      <c r="G490" s="35" t="s">
        <v>75321</v>
      </c>
      <c r="H490" s="6" t="s">
        <v>75322</v>
      </c>
      <c r="I490" s="7" t="s">
        <v>75323</v>
      </c>
      <c r="J490" s="24" t="s">
        <v>74035</v>
      </c>
      <c r="K490" s="24"/>
      <c r="L490" s="24"/>
      <c r="M490" s="24"/>
      <c r="N490" s="24"/>
      <c r="O490" s="24"/>
      <c r="P490" s="24"/>
      <c r="Q490" s="24"/>
      <c r="R490" s="24"/>
      <c r="S490" s="24"/>
      <c r="T490" s="24"/>
    </row>
    <row r="491" spans="1:20" ht="14.4">
      <c r="A491" s="211" t="e">
        <f ca="1">_xludf.CONCAT(A490,"_1")</f>
        <v>#NAME?</v>
      </c>
      <c r="B491" s="25"/>
      <c r="C491" s="25" t="s">
        <v>75324</v>
      </c>
      <c r="D491" s="25"/>
      <c r="E491" s="37"/>
      <c r="F491" s="35"/>
      <c r="G491" s="35"/>
      <c r="H491" s="6"/>
      <c r="I491" s="7" t="s">
        <v>75325</v>
      </c>
      <c r="J491" s="24"/>
      <c r="K491" s="24"/>
      <c r="L491" s="24"/>
      <c r="M491" s="24"/>
      <c r="N491" s="24"/>
      <c r="O491" s="24"/>
      <c r="P491" s="24"/>
      <c r="Q491" s="24"/>
      <c r="R491" s="24"/>
      <c r="S491" s="24"/>
      <c r="T491" s="24"/>
    </row>
    <row r="492" spans="1:20" ht="14.4">
      <c r="A492" s="211" t="e">
        <f ca="1">_xludf.CONCAT(A490,"_2")</f>
        <v>#NAME?</v>
      </c>
      <c r="B492" s="25"/>
      <c r="C492" s="6" t="s">
        <v>75326</v>
      </c>
      <c r="D492" s="25"/>
      <c r="E492" s="37"/>
      <c r="F492" s="35"/>
      <c r="G492" s="35"/>
      <c r="H492" s="6"/>
      <c r="I492" s="7" t="s">
        <v>75327</v>
      </c>
      <c r="J492" s="24"/>
      <c r="K492" s="24"/>
      <c r="L492" s="24"/>
      <c r="M492" s="24"/>
      <c r="N492" s="24"/>
      <c r="O492" s="24"/>
      <c r="P492" s="24"/>
      <c r="Q492" s="24"/>
      <c r="R492" s="24"/>
      <c r="S492" s="24"/>
      <c r="T492" s="24"/>
    </row>
    <row r="493" spans="1:20" ht="14.4">
      <c r="A493" s="211" t="e">
        <f ca="1">_xludf.CONCAT(A490,"_3")</f>
        <v>#NAME?</v>
      </c>
      <c r="B493" s="25"/>
      <c r="C493" s="6" t="s">
        <v>75328</v>
      </c>
      <c r="D493" s="25"/>
      <c r="E493" s="37"/>
      <c r="F493" s="35"/>
      <c r="G493" s="35"/>
      <c r="H493" s="6"/>
      <c r="I493" s="7" t="s">
        <v>75329</v>
      </c>
      <c r="J493" s="24"/>
      <c r="K493" s="24"/>
      <c r="L493" s="24"/>
      <c r="M493" s="24"/>
      <c r="N493" s="24"/>
      <c r="O493" s="24"/>
      <c r="P493" s="24"/>
      <c r="Q493" s="24"/>
      <c r="R493" s="24"/>
      <c r="S493" s="24"/>
      <c r="T493" s="24"/>
    </row>
    <row r="494" spans="1:20" ht="14.4">
      <c r="A494" s="210" t="s">
        <v>75330</v>
      </c>
      <c r="B494" s="25" t="s">
        <v>75331</v>
      </c>
      <c r="C494" s="25" t="s">
        <v>26246</v>
      </c>
      <c r="D494" s="25" t="s">
        <v>75332</v>
      </c>
      <c r="E494" s="37" t="s">
        <v>75333</v>
      </c>
      <c r="F494" s="35" t="s">
        <v>75334</v>
      </c>
      <c r="G494" s="35" t="s">
        <v>75335</v>
      </c>
      <c r="H494" s="6" t="s">
        <v>75336</v>
      </c>
      <c r="I494" s="7" t="s">
        <v>75337</v>
      </c>
      <c r="J494" s="24" t="s">
        <v>74035</v>
      </c>
      <c r="K494" s="24"/>
      <c r="L494" s="24"/>
      <c r="M494" s="24"/>
      <c r="N494" s="24"/>
      <c r="O494" s="24"/>
      <c r="P494" s="24"/>
      <c r="Q494" s="24"/>
      <c r="R494" s="24"/>
      <c r="S494" s="24"/>
      <c r="T494" s="24"/>
    </row>
    <row r="495" spans="1:20" ht="14.4">
      <c r="A495" s="211" t="e">
        <f ca="1">_xludf.CONCAT(A494,"_1")</f>
        <v>#NAME?</v>
      </c>
      <c r="B495" s="25"/>
      <c r="C495" s="25" t="s">
        <v>75338</v>
      </c>
      <c r="D495" s="25"/>
      <c r="E495" s="37"/>
      <c r="F495" s="25"/>
      <c r="G495" s="25"/>
      <c r="H495" s="6"/>
      <c r="I495" s="7" t="s">
        <v>75339</v>
      </c>
      <c r="J495" s="24"/>
      <c r="K495" s="24"/>
      <c r="L495" s="24"/>
      <c r="M495" s="24"/>
      <c r="N495" s="24"/>
      <c r="O495" s="24"/>
      <c r="P495" s="24"/>
      <c r="Q495" s="24"/>
      <c r="R495" s="24"/>
      <c r="S495" s="24"/>
      <c r="T495" s="24"/>
    </row>
    <row r="496" spans="1:20" ht="14.4">
      <c r="A496" s="211" t="e">
        <f ca="1">_xludf.CONCAT(A494,"_2")</f>
        <v>#NAME?</v>
      </c>
      <c r="B496" s="25"/>
      <c r="C496" s="6" t="s">
        <v>75340</v>
      </c>
      <c r="D496" s="25"/>
      <c r="E496" s="37"/>
      <c r="F496" s="25"/>
      <c r="G496" s="25"/>
      <c r="H496" s="6"/>
      <c r="I496" s="7" t="s">
        <v>75341</v>
      </c>
      <c r="J496" s="24"/>
      <c r="K496" s="24"/>
      <c r="L496" s="24"/>
      <c r="M496" s="24"/>
      <c r="N496" s="24"/>
      <c r="O496" s="24"/>
      <c r="P496" s="24"/>
      <c r="Q496" s="24"/>
      <c r="R496" s="24"/>
      <c r="S496" s="24"/>
      <c r="T496" s="24"/>
    </row>
    <row r="497" spans="1:20" ht="14.4">
      <c r="A497" s="211" t="e">
        <f ca="1">_xludf.CONCAT(A494,"_3")</f>
        <v>#NAME?</v>
      </c>
      <c r="B497" s="25"/>
      <c r="C497" s="6" t="s">
        <v>75342</v>
      </c>
      <c r="D497" s="25"/>
      <c r="E497" s="37"/>
      <c r="F497" s="25"/>
      <c r="G497" s="25"/>
      <c r="H497" s="6"/>
      <c r="I497" s="7" t="s">
        <v>75343</v>
      </c>
      <c r="J497" s="24"/>
      <c r="K497" s="24"/>
      <c r="L497" s="24"/>
      <c r="M497" s="24"/>
      <c r="N497" s="24"/>
      <c r="O497" s="24"/>
      <c r="P497" s="24"/>
      <c r="Q497" s="24"/>
      <c r="R497" s="24"/>
      <c r="S497" s="24"/>
      <c r="T497" s="24"/>
    </row>
    <row r="498" spans="1:20" ht="14.4">
      <c r="A498" s="210" t="s">
        <v>75344</v>
      </c>
      <c r="B498" s="25" t="s">
        <v>75345</v>
      </c>
      <c r="C498" s="25" t="s">
        <v>26246</v>
      </c>
      <c r="D498" s="25" t="s">
        <v>75346</v>
      </c>
      <c r="E498" s="37" t="s">
        <v>75347</v>
      </c>
      <c r="F498" s="25" t="s">
        <v>75348</v>
      </c>
      <c r="G498" s="25" t="s">
        <v>75349</v>
      </c>
      <c r="H498" s="6" t="s">
        <v>75350</v>
      </c>
      <c r="I498" s="7" t="s">
        <v>75351</v>
      </c>
      <c r="J498" s="24" t="s">
        <v>74035</v>
      </c>
      <c r="K498" s="24"/>
      <c r="L498" s="24" t="str">
        <f>IF(ISERROR(SEARCH("_M",A498)),"","x")</f>
        <v/>
      </c>
      <c r="M498" s="24"/>
      <c r="N498" s="24"/>
      <c r="O498" s="24"/>
      <c r="P498" s="24"/>
      <c r="Q498" s="24"/>
      <c r="R498" s="24"/>
      <c r="S498" s="24"/>
      <c r="T498" s="24"/>
    </row>
    <row r="499" spans="1:20" ht="14.4">
      <c r="A499" s="211" t="e">
        <f ca="1">_xludf.CONCAT(A498,"_1")</f>
        <v>#NAME?</v>
      </c>
      <c r="B499" s="25"/>
      <c r="C499" s="25" t="s">
        <v>75352</v>
      </c>
      <c r="D499" s="25"/>
      <c r="E499" s="37"/>
      <c r="F499" s="25"/>
      <c r="G499" s="25"/>
      <c r="H499" s="6"/>
      <c r="I499" s="7" t="s">
        <v>75353</v>
      </c>
      <c r="J499" s="24"/>
      <c r="K499" s="24"/>
      <c r="L499" s="24"/>
      <c r="M499" s="24"/>
      <c r="N499" s="24"/>
      <c r="O499" s="24"/>
      <c r="P499" s="24"/>
      <c r="Q499" s="24"/>
      <c r="R499" s="24"/>
      <c r="S499" s="24"/>
      <c r="T499" s="24"/>
    </row>
    <row r="500" spans="1:20" ht="14.4">
      <c r="A500" s="211" t="e">
        <f ca="1">_xludf.CONCAT(A498,"_2")</f>
        <v>#NAME?</v>
      </c>
      <c r="B500" s="25"/>
      <c r="C500" s="6" t="s">
        <v>75354</v>
      </c>
      <c r="D500" s="25"/>
      <c r="E500" s="37"/>
      <c r="F500" s="25"/>
      <c r="G500" s="25"/>
      <c r="H500" s="6"/>
      <c r="I500" s="7" t="s">
        <v>75355</v>
      </c>
      <c r="J500" s="24"/>
      <c r="K500" s="24"/>
      <c r="L500" s="24"/>
      <c r="M500" s="24"/>
      <c r="N500" s="24"/>
      <c r="O500" s="24"/>
      <c r="P500" s="24"/>
      <c r="Q500" s="24"/>
      <c r="R500" s="24"/>
      <c r="S500" s="24"/>
      <c r="T500" s="24"/>
    </row>
    <row r="501" spans="1:20" ht="14.4">
      <c r="A501" s="211" t="e">
        <f ca="1">_xludf.CONCAT(A498,"_3")</f>
        <v>#NAME?</v>
      </c>
      <c r="B501" s="25"/>
      <c r="C501" s="6" t="s">
        <v>75356</v>
      </c>
      <c r="D501" s="25"/>
      <c r="E501" s="37"/>
      <c r="F501" s="25"/>
      <c r="G501" s="25"/>
      <c r="H501" s="6"/>
      <c r="I501" s="7" t="s">
        <v>75357</v>
      </c>
      <c r="J501" s="24"/>
      <c r="K501" s="24"/>
      <c r="L501" s="24"/>
      <c r="M501" s="24"/>
      <c r="N501" s="24"/>
      <c r="O501" s="24"/>
      <c r="P501" s="24"/>
      <c r="Q501" s="24"/>
      <c r="R501" s="24"/>
      <c r="S501" s="24"/>
      <c r="T501" s="24"/>
    </row>
    <row r="502" spans="1:20" ht="14.4">
      <c r="A502" s="210" t="s">
        <v>75358</v>
      </c>
      <c r="B502" s="25" t="s">
        <v>75359</v>
      </c>
      <c r="C502" s="25" t="s">
        <v>26246</v>
      </c>
      <c r="D502" s="25" t="s">
        <v>75360</v>
      </c>
      <c r="E502" s="37" t="s">
        <v>75361</v>
      </c>
      <c r="F502" s="25" t="s">
        <v>75362</v>
      </c>
      <c r="G502" s="25" t="s">
        <v>75363</v>
      </c>
      <c r="H502" s="6" t="s">
        <v>75364</v>
      </c>
      <c r="I502" s="7" t="s">
        <v>75365</v>
      </c>
      <c r="J502" s="24" t="s">
        <v>74035</v>
      </c>
      <c r="K502" s="24"/>
      <c r="L502" s="24" t="str">
        <f>IF(ISERROR(SEARCH("_M",A502)),"","x")</f>
        <v>x</v>
      </c>
      <c r="M502" s="24"/>
      <c r="N502" s="24"/>
      <c r="O502" s="24"/>
      <c r="P502" s="24"/>
      <c r="Q502" s="24"/>
      <c r="R502" s="24"/>
      <c r="S502" s="24"/>
      <c r="T502" s="24"/>
    </row>
    <row r="503" spans="1:20" ht="14.4">
      <c r="A503" s="211" t="e">
        <f ca="1">_xludf.CONCAT(A502,"_1")</f>
        <v>#NAME?</v>
      </c>
      <c r="B503" s="25"/>
      <c r="C503" s="25" t="s">
        <v>75366</v>
      </c>
      <c r="D503" s="25"/>
      <c r="E503" s="37"/>
      <c r="F503" s="35"/>
      <c r="G503" s="35"/>
      <c r="H503" s="6"/>
      <c r="I503" s="7" t="s">
        <v>75367</v>
      </c>
      <c r="J503" s="24"/>
      <c r="K503" s="24"/>
      <c r="L503" s="24"/>
      <c r="M503" s="24"/>
      <c r="N503" s="24"/>
      <c r="O503" s="24"/>
      <c r="P503" s="24"/>
      <c r="Q503" s="24"/>
      <c r="R503" s="24"/>
      <c r="S503" s="24"/>
      <c r="T503" s="24"/>
    </row>
    <row r="504" spans="1:20" ht="14.4">
      <c r="A504" s="211" t="e">
        <f ca="1">_xludf.CONCAT(A502,"_2")</f>
        <v>#NAME?</v>
      </c>
      <c r="B504" s="25"/>
      <c r="C504" s="6" t="s">
        <v>75354</v>
      </c>
      <c r="D504" s="25"/>
      <c r="E504" s="37"/>
      <c r="F504" s="35"/>
      <c r="G504" s="35"/>
      <c r="H504" s="6"/>
      <c r="I504" s="7" t="s">
        <v>75368</v>
      </c>
      <c r="J504" s="24"/>
      <c r="K504" s="24"/>
      <c r="L504" s="24"/>
      <c r="M504" s="24"/>
      <c r="N504" s="24"/>
      <c r="O504" s="24"/>
      <c r="P504" s="24"/>
      <c r="Q504" s="24"/>
      <c r="R504" s="24"/>
      <c r="S504" s="24"/>
      <c r="T504" s="24"/>
    </row>
    <row r="505" spans="1:20" ht="14.4">
      <c r="A505" s="211" t="e">
        <f ca="1">_xludf.CONCAT(A502,"_3")</f>
        <v>#NAME?</v>
      </c>
      <c r="B505" s="25"/>
      <c r="C505" s="6" t="s">
        <v>75369</v>
      </c>
      <c r="D505" s="25"/>
      <c r="E505" s="37"/>
      <c r="F505" s="35"/>
      <c r="G505" s="35"/>
      <c r="H505" s="6"/>
      <c r="I505" s="7" t="s">
        <v>75370</v>
      </c>
      <c r="J505" s="24"/>
      <c r="K505" s="24"/>
      <c r="L505" s="24"/>
      <c r="M505" s="24"/>
      <c r="N505" s="24"/>
      <c r="O505" s="24"/>
      <c r="P505" s="24"/>
      <c r="Q505" s="24"/>
      <c r="R505" s="24"/>
      <c r="S505" s="24"/>
      <c r="T505" s="24"/>
    </row>
    <row r="506" spans="1:20" ht="14.4">
      <c r="A506" s="210" t="s">
        <v>75371</v>
      </c>
      <c r="B506" s="25" t="s">
        <v>75295</v>
      </c>
      <c r="C506" s="25" t="s">
        <v>26246</v>
      </c>
      <c r="D506" s="25" t="s">
        <v>75295</v>
      </c>
      <c r="E506" s="37" t="s">
        <v>75295</v>
      </c>
      <c r="F506" s="35" t="s">
        <v>75372</v>
      </c>
      <c r="G506" s="35" t="s">
        <v>75295</v>
      </c>
      <c r="H506" s="6" t="s">
        <v>75295</v>
      </c>
      <c r="I506" s="7" t="s">
        <v>75373</v>
      </c>
      <c r="J506" s="24" t="s">
        <v>74035</v>
      </c>
      <c r="K506" s="24"/>
      <c r="L506" s="24" t="str">
        <f>IF(ISERROR(SEARCH("_M",A506)),"","x")</f>
        <v/>
      </c>
      <c r="M506" s="24"/>
      <c r="N506" s="24"/>
      <c r="O506" s="24"/>
      <c r="P506" s="24"/>
      <c r="Q506" s="24"/>
      <c r="R506" s="24"/>
      <c r="S506" s="24"/>
      <c r="T506" s="24"/>
    </row>
    <row r="507" spans="1:20" ht="14.4">
      <c r="A507" s="211" t="e">
        <f ca="1">_xludf.CONCAT(A506,"_1")</f>
        <v>#NAME?</v>
      </c>
      <c r="B507" s="25"/>
      <c r="C507" s="25" t="s">
        <v>75374</v>
      </c>
      <c r="D507" s="25"/>
      <c r="E507" s="37"/>
      <c r="F507" s="25"/>
      <c r="G507" s="25"/>
      <c r="H507" s="6"/>
      <c r="I507" s="7" t="s">
        <v>75375</v>
      </c>
      <c r="J507" s="24"/>
      <c r="K507" s="24"/>
      <c r="L507" s="24"/>
      <c r="M507" s="24"/>
      <c r="N507" s="24"/>
      <c r="O507" s="24"/>
      <c r="P507" s="24"/>
      <c r="Q507" s="24"/>
      <c r="R507" s="24"/>
      <c r="S507" s="24"/>
      <c r="T507" s="24"/>
    </row>
    <row r="508" spans="1:20" ht="14.4">
      <c r="A508" s="211" t="e">
        <f ca="1">_xludf.CONCAT(A506,"_2")</f>
        <v>#NAME?</v>
      </c>
      <c r="B508" s="25"/>
      <c r="C508" s="6" t="s">
        <v>75376</v>
      </c>
      <c r="D508" s="25"/>
      <c r="E508" s="37"/>
      <c r="F508" s="25"/>
      <c r="G508" s="25"/>
      <c r="H508" s="6"/>
      <c r="I508" s="7" t="s">
        <v>75377</v>
      </c>
      <c r="J508" s="24"/>
      <c r="K508" s="24"/>
      <c r="L508" s="24"/>
      <c r="M508" s="24"/>
      <c r="N508" s="24"/>
      <c r="O508" s="24"/>
      <c r="P508" s="24"/>
      <c r="Q508" s="24"/>
      <c r="R508" s="24"/>
      <c r="S508" s="24"/>
      <c r="T508" s="24"/>
    </row>
    <row r="509" spans="1:20" ht="14.4">
      <c r="A509" s="211" t="e">
        <f ca="1">_xludf.CONCAT(A506,"_3")</f>
        <v>#NAME?</v>
      </c>
      <c r="B509" s="25"/>
      <c r="C509" s="6" t="s">
        <v>75378</v>
      </c>
      <c r="D509" s="25"/>
      <c r="E509" s="37"/>
      <c r="F509" s="25"/>
      <c r="G509" s="25"/>
      <c r="H509" s="6"/>
      <c r="I509" s="7" t="s">
        <v>75379</v>
      </c>
      <c r="J509" s="24"/>
      <c r="K509" s="24"/>
      <c r="L509" s="24"/>
      <c r="M509" s="24"/>
      <c r="N509" s="24"/>
      <c r="O509" s="24"/>
      <c r="P509" s="24"/>
      <c r="Q509" s="24"/>
      <c r="R509" s="24"/>
      <c r="S509" s="24"/>
      <c r="T509" s="24"/>
    </row>
    <row r="510" spans="1:20" ht="14.4">
      <c r="A510" s="210" t="s">
        <v>75380</v>
      </c>
      <c r="B510" s="25" t="s">
        <v>75381</v>
      </c>
      <c r="C510" s="25" t="s">
        <v>26246</v>
      </c>
      <c r="D510" s="25" t="s">
        <v>75382</v>
      </c>
      <c r="E510" s="37" t="s">
        <v>75383</v>
      </c>
      <c r="F510" s="25" t="s">
        <v>75384</v>
      </c>
      <c r="G510" s="25" t="s">
        <v>75385</v>
      </c>
      <c r="H510" s="6" t="s">
        <v>75386</v>
      </c>
      <c r="I510" s="7" t="s">
        <v>75387</v>
      </c>
      <c r="J510" s="24" t="s">
        <v>74035</v>
      </c>
      <c r="K510" s="24"/>
      <c r="L510" s="24"/>
      <c r="M510" s="24"/>
      <c r="N510" s="24"/>
      <c r="O510" s="24"/>
      <c r="P510" s="24"/>
      <c r="Q510" s="24"/>
      <c r="R510" s="24"/>
      <c r="S510" s="24"/>
      <c r="T510" s="24"/>
    </row>
    <row r="511" spans="1:20" ht="16.5" customHeight="1">
      <c r="A511" s="211" t="e">
        <f ca="1">_xludf.CONCAT(A510,"_1")</f>
        <v>#NAME?</v>
      </c>
      <c r="B511" s="25"/>
      <c r="C511" s="25" t="s">
        <v>75388</v>
      </c>
      <c r="D511" s="25"/>
      <c r="E511" s="37"/>
      <c r="F511" s="25"/>
      <c r="G511" s="25"/>
      <c r="H511" s="6"/>
      <c r="I511" s="7" t="s">
        <v>75389</v>
      </c>
      <c r="J511" s="24"/>
      <c r="K511" s="24"/>
      <c r="L511" s="24"/>
      <c r="M511" s="24"/>
      <c r="N511" s="24"/>
      <c r="O511" s="24"/>
      <c r="P511" s="24"/>
      <c r="Q511" s="24"/>
      <c r="R511" s="24"/>
      <c r="S511" s="24"/>
      <c r="T511" s="24"/>
    </row>
    <row r="512" spans="1:20" ht="16.5" customHeight="1">
      <c r="A512" s="211" t="e">
        <f ca="1">_xludf.CONCAT(A510,"_2")</f>
        <v>#NAME?</v>
      </c>
      <c r="B512" s="25"/>
      <c r="C512" s="6" t="s">
        <v>75390</v>
      </c>
      <c r="D512" s="25"/>
      <c r="E512" s="37"/>
      <c r="F512" s="25"/>
      <c r="G512" s="25"/>
      <c r="H512" s="6"/>
      <c r="I512" s="7" t="s">
        <v>75391</v>
      </c>
      <c r="J512" s="24"/>
      <c r="K512" s="24"/>
      <c r="L512" s="24"/>
      <c r="M512" s="24"/>
      <c r="N512" s="24"/>
      <c r="O512" s="24"/>
      <c r="P512" s="24"/>
      <c r="Q512" s="24"/>
      <c r="R512" s="24"/>
      <c r="S512" s="24"/>
      <c r="T512" s="24"/>
    </row>
    <row r="513" spans="1:20" ht="16.5" customHeight="1">
      <c r="A513" s="211" t="e">
        <f ca="1">_xludf.CONCAT(A510,"_3")</f>
        <v>#NAME?</v>
      </c>
      <c r="B513" s="25"/>
      <c r="C513" s="6" t="s">
        <v>75392</v>
      </c>
      <c r="D513" s="25"/>
      <c r="E513" s="37"/>
      <c r="F513" s="25"/>
      <c r="G513" s="25"/>
      <c r="H513" s="6"/>
      <c r="I513" s="7" t="s">
        <v>75393</v>
      </c>
      <c r="J513" s="24"/>
      <c r="K513" s="24"/>
      <c r="L513" s="24"/>
      <c r="M513" s="24"/>
      <c r="N513" s="24"/>
      <c r="O513" s="24"/>
      <c r="P513" s="24"/>
      <c r="Q513" s="24"/>
      <c r="R513" s="24"/>
      <c r="S513" s="24"/>
      <c r="T513" s="24"/>
    </row>
    <row r="514" spans="1:20" ht="16.5" customHeight="1">
      <c r="A514" s="210" t="s">
        <v>75394</v>
      </c>
      <c r="B514" s="25" t="s">
        <v>75395</v>
      </c>
      <c r="C514" s="25" t="s">
        <v>26246</v>
      </c>
      <c r="D514" s="25" t="s">
        <v>75396</v>
      </c>
      <c r="E514" s="37" t="s">
        <v>75397</v>
      </c>
      <c r="F514" s="25" t="s">
        <v>75398</v>
      </c>
      <c r="G514" s="25" t="s">
        <v>75399</v>
      </c>
      <c r="H514" s="6" t="s">
        <v>75400</v>
      </c>
      <c r="I514" s="7" t="s">
        <v>75401</v>
      </c>
      <c r="J514" s="24" t="s">
        <v>74035</v>
      </c>
      <c r="K514" s="24"/>
      <c r="L514" s="24" t="str">
        <f>IF(ISERROR(SEARCH("_M",A514)),"","x")</f>
        <v/>
      </c>
      <c r="M514" s="24"/>
      <c r="N514" s="24"/>
      <c r="O514" s="24"/>
      <c r="P514" s="24"/>
      <c r="Q514" s="24"/>
      <c r="R514" s="24"/>
      <c r="S514" s="24"/>
      <c r="T514" s="24"/>
    </row>
    <row r="515" spans="1:20" ht="14.4">
      <c r="A515" s="211" t="e">
        <f ca="1">_xludf.CONCAT(A514,"_1")</f>
        <v>#NAME?</v>
      </c>
      <c r="B515" s="25"/>
      <c r="C515" s="25" t="s">
        <v>75402</v>
      </c>
      <c r="D515" s="25"/>
      <c r="E515" s="37"/>
      <c r="F515" s="25"/>
      <c r="G515" s="25"/>
      <c r="H515" s="6"/>
      <c r="I515" s="7" t="s">
        <v>75403</v>
      </c>
      <c r="J515" s="24"/>
      <c r="K515" s="24"/>
      <c r="L515" s="24"/>
      <c r="M515" s="24"/>
      <c r="N515" s="24"/>
      <c r="O515" s="24"/>
      <c r="P515" s="24"/>
      <c r="Q515" s="24"/>
      <c r="R515" s="24"/>
      <c r="S515" s="24"/>
      <c r="T515" s="24"/>
    </row>
    <row r="516" spans="1:20" ht="14.4">
      <c r="A516" s="211" t="e">
        <f ca="1">_xludf.CONCAT(A514,"_2")</f>
        <v>#NAME?</v>
      </c>
      <c r="B516" s="25"/>
      <c r="C516" s="6" t="s">
        <v>75404</v>
      </c>
      <c r="D516" s="25"/>
      <c r="E516" s="37"/>
      <c r="F516" s="25"/>
      <c r="G516" s="25"/>
      <c r="H516" s="6"/>
      <c r="I516" s="7" t="s">
        <v>75405</v>
      </c>
      <c r="J516" s="24"/>
      <c r="K516" s="24"/>
      <c r="L516" s="24"/>
      <c r="M516" s="24"/>
      <c r="N516" s="24"/>
      <c r="O516" s="24"/>
      <c r="P516" s="24"/>
      <c r="Q516" s="24"/>
      <c r="R516" s="24"/>
      <c r="S516" s="24"/>
      <c r="T516" s="24"/>
    </row>
    <row r="517" spans="1:20" ht="14.4">
      <c r="A517" s="211" t="e">
        <f ca="1">_xludf.CONCAT(A514,"_3")</f>
        <v>#NAME?</v>
      </c>
      <c r="B517" s="25"/>
      <c r="C517" s="6" t="s">
        <v>75406</v>
      </c>
      <c r="D517" s="25"/>
      <c r="E517" s="37"/>
      <c r="F517" s="25"/>
      <c r="G517" s="25"/>
      <c r="H517" s="6"/>
      <c r="I517" s="7" t="s">
        <v>75407</v>
      </c>
      <c r="J517" s="24"/>
      <c r="K517" s="24"/>
      <c r="L517" s="24"/>
      <c r="M517" s="24"/>
      <c r="N517" s="24"/>
      <c r="O517" s="24"/>
      <c r="P517" s="24"/>
      <c r="Q517" s="24"/>
      <c r="R517" s="24"/>
      <c r="S517" s="24"/>
      <c r="T517" s="24"/>
    </row>
    <row r="518" spans="1:20" ht="14.4">
      <c r="A518" s="210" t="s">
        <v>75408</v>
      </c>
      <c r="B518" s="25" t="s">
        <v>75409</v>
      </c>
      <c r="C518" s="25" t="s">
        <v>26246</v>
      </c>
      <c r="D518" s="25" t="s">
        <v>75410</v>
      </c>
      <c r="E518" s="37" t="s">
        <v>75411</v>
      </c>
      <c r="F518" s="25" t="s">
        <v>75412</v>
      </c>
      <c r="G518" s="25" t="s">
        <v>75413</v>
      </c>
      <c r="H518" s="6" t="s">
        <v>75414</v>
      </c>
      <c r="I518" s="7" t="s">
        <v>75415</v>
      </c>
      <c r="J518" s="24" t="s">
        <v>74035</v>
      </c>
      <c r="K518" s="24"/>
      <c r="L518" s="24"/>
      <c r="M518" s="24"/>
      <c r="N518" s="24"/>
      <c r="O518" s="24"/>
      <c r="P518" s="24"/>
      <c r="Q518" s="24"/>
      <c r="R518" s="24"/>
      <c r="S518" s="24"/>
      <c r="T518" s="24"/>
    </row>
    <row r="519" spans="1:20" ht="14.4">
      <c r="A519" s="211" t="e">
        <f ca="1">_xludf.CONCAT(A518,"_1")</f>
        <v>#NAME?</v>
      </c>
      <c r="B519" s="25"/>
      <c r="C519" s="25" t="s">
        <v>75416</v>
      </c>
      <c r="D519" s="25"/>
      <c r="E519" s="37"/>
      <c r="F519" s="25"/>
      <c r="G519" s="25"/>
      <c r="H519" s="6"/>
      <c r="I519" s="7" t="s">
        <v>75417</v>
      </c>
      <c r="J519" s="24"/>
      <c r="K519" s="24"/>
      <c r="L519" s="24"/>
      <c r="M519" s="24"/>
      <c r="N519" s="24"/>
      <c r="O519" s="24"/>
      <c r="P519" s="24"/>
      <c r="Q519" s="24"/>
      <c r="R519" s="24"/>
      <c r="S519" s="24"/>
      <c r="T519" s="24"/>
    </row>
    <row r="520" spans="1:20" ht="14.4">
      <c r="A520" s="211" t="e">
        <f ca="1">_xludf.CONCAT(A518,"_2")</f>
        <v>#NAME?</v>
      </c>
      <c r="B520" s="25"/>
      <c r="C520" s="6" t="s">
        <v>75418</v>
      </c>
      <c r="D520" s="25"/>
      <c r="E520" s="37"/>
      <c r="F520" s="25"/>
      <c r="G520" s="25"/>
      <c r="H520" s="6"/>
      <c r="I520" s="7" t="s">
        <v>75419</v>
      </c>
      <c r="J520" s="24"/>
      <c r="K520" s="24"/>
      <c r="L520" s="24"/>
      <c r="M520" s="24"/>
      <c r="N520" s="24"/>
      <c r="O520" s="24"/>
      <c r="P520" s="24"/>
      <c r="Q520" s="24"/>
      <c r="R520" s="24"/>
      <c r="S520" s="24"/>
      <c r="T520" s="24"/>
    </row>
    <row r="521" spans="1:20" ht="14.4">
      <c r="A521" s="211" t="e">
        <f ca="1">_xludf.CONCAT(A518,"_3")</f>
        <v>#NAME?</v>
      </c>
      <c r="B521" s="25"/>
      <c r="C521" s="6" t="s">
        <v>75420</v>
      </c>
      <c r="D521" s="25"/>
      <c r="E521" s="37"/>
      <c r="F521" s="25"/>
      <c r="G521" s="25"/>
      <c r="H521" s="6"/>
      <c r="I521" s="7" t="s">
        <v>75421</v>
      </c>
      <c r="J521" s="24"/>
      <c r="K521" s="24"/>
      <c r="L521" s="24"/>
      <c r="M521" s="24"/>
      <c r="N521" s="24"/>
      <c r="O521" s="24"/>
      <c r="P521" s="24"/>
      <c r="Q521" s="24"/>
      <c r="R521" s="24"/>
      <c r="S521" s="24"/>
      <c r="T521" s="24"/>
    </row>
    <row r="522" spans="1:20" ht="14.4">
      <c r="A522" s="210" t="s">
        <v>75422</v>
      </c>
      <c r="B522" s="25" t="s">
        <v>75309</v>
      </c>
      <c r="C522" s="25" t="s">
        <v>26246</v>
      </c>
      <c r="D522" s="25" t="s">
        <v>75309</v>
      </c>
      <c r="E522" s="37" t="s">
        <v>75309</v>
      </c>
      <c r="F522" s="25" t="s">
        <v>75423</v>
      </c>
      <c r="G522" s="25" t="s">
        <v>75309</v>
      </c>
      <c r="H522" s="6" t="s">
        <v>75309</v>
      </c>
      <c r="I522" s="7" t="s">
        <v>75424</v>
      </c>
      <c r="J522" s="24" t="s">
        <v>74035</v>
      </c>
      <c r="K522" s="24"/>
      <c r="L522" s="24" t="str">
        <f>IF(ISERROR(SEARCH("_M",A522)),"","x")</f>
        <v/>
      </c>
      <c r="M522" s="24"/>
      <c r="N522" s="24"/>
      <c r="O522" s="24"/>
      <c r="P522" s="24"/>
      <c r="Q522" s="24"/>
      <c r="R522" s="24"/>
      <c r="S522" s="24"/>
      <c r="T522" s="24"/>
    </row>
    <row r="523" spans="1:20" ht="14.4">
      <c r="A523" s="211" t="e">
        <f ca="1">_xludf.CONCAT(A522,"_1")</f>
        <v>#NAME?</v>
      </c>
      <c r="B523" s="25"/>
      <c r="C523" s="25" t="s">
        <v>75425</v>
      </c>
      <c r="D523" s="25"/>
      <c r="E523" s="37"/>
      <c r="F523" s="25"/>
      <c r="G523" s="25"/>
      <c r="H523" s="6"/>
      <c r="I523" s="7" t="s">
        <v>75426</v>
      </c>
      <c r="J523" s="24"/>
      <c r="K523" s="24"/>
      <c r="L523" s="24"/>
      <c r="M523" s="24"/>
      <c r="N523" s="24"/>
      <c r="O523" s="24"/>
      <c r="P523" s="24"/>
      <c r="Q523" s="24"/>
      <c r="R523" s="24"/>
      <c r="S523" s="24"/>
      <c r="T523" s="24"/>
    </row>
    <row r="524" spans="1:20" ht="14.4">
      <c r="A524" s="211" t="e">
        <f ca="1">_xludf.CONCAT(A522,"_2")</f>
        <v>#NAME?</v>
      </c>
      <c r="B524" s="25"/>
      <c r="C524" s="6" t="s">
        <v>75427</v>
      </c>
      <c r="D524" s="25"/>
      <c r="E524" s="37"/>
      <c r="F524" s="25"/>
      <c r="G524" s="25"/>
      <c r="H524" s="6"/>
      <c r="I524" s="7" t="s">
        <v>75428</v>
      </c>
      <c r="J524" s="24"/>
      <c r="K524" s="24"/>
      <c r="L524" s="24"/>
      <c r="M524" s="24"/>
      <c r="N524" s="24"/>
      <c r="O524" s="24"/>
      <c r="P524" s="24"/>
      <c r="Q524" s="24"/>
      <c r="R524" s="24"/>
      <c r="S524" s="24"/>
      <c r="T524" s="24"/>
    </row>
    <row r="525" spans="1:20" ht="14.4">
      <c r="A525" s="211" t="e">
        <f ca="1">_xludf.CONCAT(A522,"_3")</f>
        <v>#NAME?</v>
      </c>
      <c r="B525" s="25"/>
      <c r="C525" s="6" t="s">
        <v>75429</v>
      </c>
      <c r="D525" s="25"/>
      <c r="E525" s="37"/>
      <c r="F525" s="25"/>
      <c r="G525" s="25"/>
      <c r="H525" s="6"/>
      <c r="I525" s="7" t="s">
        <v>75430</v>
      </c>
      <c r="J525" s="24"/>
      <c r="K525" s="24"/>
      <c r="L525" s="24"/>
      <c r="M525" s="24"/>
      <c r="N525" s="24"/>
      <c r="O525" s="24"/>
      <c r="P525" s="24"/>
      <c r="Q525" s="24"/>
      <c r="R525" s="24"/>
      <c r="S525" s="24"/>
      <c r="T525" s="24"/>
    </row>
    <row r="526" spans="1:20" ht="14.4">
      <c r="A526" s="210" t="s">
        <v>75431</v>
      </c>
      <c r="B526" s="25" t="s">
        <v>75432</v>
      </c>
      <c r="C526" s="25" t="s">
        <v>26246</v>
      </c>
      <c r="D526" s="25" t="s">
        <v>75433</v>
      </c>
      <c r="E526" s="37" t="s">
        <v>75434</v>
      </c>
      <c r="F526" s="25" t="s">
        <v>75435</v>
      </c>
      <c r="G526" s="25" t="s">
        <v>75436</v>
      </c>
      <c r="H526" s="6" t="s">
        <v>75437</v>
      </c>
      <c r="I526" s="7" t="s">
        <v>75438</v>
      </c>
      <c r="J526" s="24" t="s">
        <v>74035</v>
      </c>
      <c r="K526" s="24"/>
      <c r="L526" s="24" t="str">
        <f>IF(ISERROR(SEARCH("_M",A526)),"","x")</f>
        <v>x</v>
      </c>
      <c r="M526" s="24"/>
      <c r="N526" s="24"/>
      <c r="O526" s="24"/>
      <c r="P526" s="24"/>
      <c r="Q526" s="24"/>
      <c r="R526" s="24"/>
      <c r="S526" s="24"/>
      <c r="T526" s="24"/>
    </row>
    <row r="527" spans="1:20" ht="14.4">
      <c r="A527" s="211" t="e">
        <f ca="1">_xludf.CONCAT(A526,"_1")</f>
        <v>#NAME?</v>
      </c>
      <c r="B527" s="25"/>
      <c r="C527" s="25" t="s">
        <v>75439</v>
      </c>
      <c r="D527" s="25"/>
      <c r="E527" s="37"/>
      <c r="F527" s="35"/>
      <c r="G527" s="35"/>
      <c r="H527" s="6"/>
      <c r="I527" s="7" t="s">
        <v>75440</v>
      </c>
      <c r="J527" s="24"/>
      <c r="K527" s="24"/>
      <c r="L527" s="24"/>
      <c r="M527" s="24"/>
      <c r="N527" s="24"/>
      <c r="O527" s="24"/>
      <c r="P527" s="24"/>
      <c r="Q527" s="24"/>
      <c r="R527" s="24"/>
      <c r="S527" s="24"/>
      <c r="T527" s="24"/>
    </row>
    <row r="528" spans="1:20" ht="14.4">
      <c r="A528" s="211" t="e">
        <f ca="1">_xludf.CONCAT(A526,"_2")</f>
        <v>#NAME?</v>
      </c>
      <c r="B528" s="25"/>
      <c r="C528" s="6" t="s">
        <v>75441</v>
      </c>
      <c r="D528" s="25"/>
      <c r="E528" s="37"/>
      <c r="F528" s="35"/>
      <c r="G528" s="35"/>
      <c r="H528" s="6"/>
      <c r="I528" s="7" t="s">
        <v>75442</v>
      </c>
      <c r="J528" s="24"/>
      <c r="K528" s="24"/>
      <c r="L528" s="24"/>
      <c r="M528" s="24"/>
      <c r="N528" s="24"/>
      <c r="O528" s="24"/>
      <c r="P528" s="24"/>
      <c r="Q528" s="24"/>
      <c r="R528" s="24"/>
      <c r="S528" s="24"/>
      <c r="T528" s="24"/>
    </row>
    <row r="529" spans="1:20" ht="14.4">
      <c r="A529" s="211" t="e">
        <f ca="1">_xludf.CONCAT(A526,"_3")</f>
        <v>#NAME?</v>
      </c>
      <c r="B529" s="25"/>
      <c r="C529" s="6" t="s">
        <v>75443</v>
      </c>
      <c r="D529" s="25"/>
      <c r="E529" s="37"/>
      <c r="F529" s="35"/>
      <c r="G529" s="35"/>
      <c r="H529" s="6"/>
      <c r="I529" s="7" t="s">
        <v>75444</v>
      </c>
      <c r="J529" s="24"/>
      <c r="K529" s="24"/>
      <c r="L529" s="24"/>
      <c r="M529" s="24"/>
      <c r="N529" s="24"/>
      <c r="O529" s="24"/>
      <c r="P529" s="24"/>
      <c r="Q529" s="24"/>
      <c r="R529" s="24"/>
      <c r="S529" s="24"/>
      <c r="T529" s="24"/>
    </row>
    <row r="530" spans="1:20" ht="14.4">
      <c r="A530" s="210" t="s">
        <v>75445</v>
      </c>
      <c r="B530" s="25" t="s">
        <v>75446</v>
      </c>
      <c r="C530" s="25" t="s">
        <v>26246</v>
      </c>
      <c r="D530" s="25" t="s">
        <v>75447</v>
      </c>
      <c r="E530" s="37" t="s">
        <v>75448</v>
      </c>
      <c r="F530" s="35" t="s">
        <v>75449</v>
      </c>
      <c r="G530" s="35" t="s">
        <v>75450</v>
      </c>
      <c r="H530" s="6" t="s">
        <v>75451</v>
      </c>
      <c r="I530" s="7" t="s">
        <v>75452</v>
      </c>
      <c r="J530" s="24" t="s">
        <v>74035</v>
      </c>
      <c r="K530" s="24"/>
      <c r="L530" s="24"/>
      <c r="M530" s="24"/>
      <c r="N530" s="24"/>
      <c r="O530" s="24"/>
      <c r="P530" s="24"/>
      <c r="Q530" s="24"/>
      <c r="R530" s="24"/>
      <c r="S530" s="24"/>
      <c r="T530" s="24"/>
    </row>
    <row r="531" spans="1:20" ht="14.4">
      <c r="A531" s="211" t="e">
        <f ca="1">_xludf.CONCAT(A530,"_1")</f>
        <v>#NAME?</v>
      </c>
      <c r="B531" s="25"/>
      <c r="C531" s="25" t="s">
        <v>75453</v>
      </c>
      <c r="D531" s="25"/>
      <c r="E531" s="37"/>
      <c r="F531" s="35"/>
      <c r="G531" s="35"/>
      <c r="H531" s="6"/>
      <c r="I531" s="7" t="s">
        <v>75454</v>
      </c>
      <c r="J531" s="24"/>
      <c r="K531" s="24"/>
      <c r="L531" s="24"/>
      <c r="M531" s="24"/>
      <c r="N531" s="24"/>
      <c r="O531" s="24"/>
      <c r="P531" s="24"/>
      <c r="Q531" s="24"/>
      <c r="R531" s="24"/>
      <c r="S531" s="24"/>
      <c r="T531" s="24"/>
    </row>
    <row r="532" spans="1:20" ht="14.4">
      <c r="A532" s="211" t="e">
        <f ca="1">_xludf.CONCAT(A530,"_2")</f>
        <v>#NAME?</v>
      </c>
      <c r="B532" s="25"/>
      <c r="C532" s="6" t="s">
        <v>75455</v>
      </c>
      <c r="D532" s="25"/>
      <c r="E532" s="37"/>
      <c r="F532" s="35"/>
      <c r="G532" s="35"/>
      <c r="H532" s="6"/>
      <c r="I532" s="7" t="s">
        <v>75456</v>
      </c>
      <c r="J532" s="24"/>
      <c r="K532" s="24"/>
      <c r="L532" s="24"/>
      <c r="M532" s="24"/>
      <c r="N532" s="24"/>
      <c r="O532" s="24"/>
      <c r="P532" s="24"/>
      <c r="Q532" s="24"/>
      <c r="R532" s="24"/>
      <c r="S532" s="24"/>
      <c r="T532" s="24"/>
    </row>
    <row r="533" spans="1:20" ht="14.4">
      <c r="A533" s="211" t="e">
        <f ca="1">_xludf.CONCAT(A530,"_3")</f>
        <v>#NAME?</v>
      </c>
      <c r="B533" s="25"/>
      <c r="C533" s="6" t="s">
        <v>75457</v>
      </c>
      <c r="D533" s="25"/>
      <c r="E533" s="37"/>
      <c r="F533" s="35"/>
      <c r="G533" s="35"/>
      <c r="H533" s="6"/>
      <c r="I533" s="7" t="s">
        <v>75458</v>
      </c>
      <c r="J533" s="24"/>
      <c r="K533" s="24"/>
      <c r="L533" s="24"/>
      <c r="M533" s="24"/>
      <c r="N533" s="24"/>
      <c r="O533" s="24"/>
      <c r="P533" s="24"/>
      <c r="Q533" s="24"/>
      <c r="R533" s="24"/>
      <c r="S533" s="24"/>
      <c r="T533" s="24"/>
    </row>
    <row r="534" spans="1:20" ht="14.4">
      <c r="A534" s="210" t="s">
        <v>75459</v>
      </c>
      <c r="B534" s="25" t="s">
        <v>75460</v>
      </c>
      <c r="C534" s="25" t="s">
        <v>26246</v>
      </c>
      <c r="D534" s="25" t="s">
        <v>75461</v>
      </c>
      <c r="E534" s="37" t="s">
        <v>75462</v>
      </c>
      <c r="F534" s="35" t="s">
        <v>75463</v>
      </c>
      <c r="G534" s="35" t="s">
        <v>75464</v>
      </c>
      <c r="H534" s="6" t="s">
        <v>75465</v>
      </c>
      <c r="I534" s="7" t="s">
        <v>75466</v>
      </c>
      <c r="J534" s="24" t="s">
        <v>74035</v>
      </c>
      <c r="K534" s="24"/>
      <c r="L534" s="24"/>
      <c r="M534" s="24"/>
      <c r="N534" s="24"/>
      <c r="O534" s="24"/>
      <c r="P534" s="24"/>
      <c r="Q534" s="24"/>
      <c r="R534" s="24"/>
      <c r="S534" s="24"/>
      <c r="T534" s="24"/>
    </row>
    <row r="535" spans="1:20" ht="14.4">
      <c r="A535" s="211" t="e">
        <f ca="1">_xludf.CONCAT(A534,"_1")</f>
        <v>#NAME?</v>
      </c>
      <c r="B535" s="25"/>
      <c r="C535" s="25" t="s">
        <v>75467</v>
      </c>
      <c r="D535" s="25"/>
      <c r="E535" s="37"/>
      <c r="F535" s="25"/>
      <c r="G535" s="25"/>
      <c r="H535" s="6"/>
      <c r="I535" s="7" t="s">
        <v>75468</v>
      </c>
      <c r="J535" s="24"/>
      <c r="K535" s="24"/>
      <c r="L535" s="24"/>
      <c r="M535" s="24"/>
      <c r="N535" s="24"/>
      <c r="O535" s="24"/>
      <c r="P535" s="24"/>
      <c r="Q535" s="24"/>
      <c r="R535" s="24"/>
      <c r="S535" s="24"/>
      <c r="T535" s="24"/>
    </row>
    <row r="536" spans="1:20" ht="14.4">
      <c r="A536" s="211" t="e">
        <f ca="1">_xludf.CONCAT(A534,"_2")</f>
        <v>#NAME?</v>
      </c>
      <c r="B536" s="25"/>
      <c r="C536" s="6" t="s">
        <v>75469</v>
      </c>
      <c r="D536" s="25"/>
      <c r="E536" s="37"/>
      <c r="F536" s="25"/>
      <c r="G536" s="25"/>
      <c r="H536" s="6"/>
      <c r="I536" s="7" t="s">
        <v>75470</v>
      </c>
      <c r="J536" s="24"/>
      <c r="K536" s="24"/>
      <c r="L536" s="24"/>
      <c r="M536" s="24"/>
      <c r="N536" s="24"/>
      <c r="O536" s="24"/>
      <c r="P536" s="24"/>
      <c r="Q536" s="24"/>
      <c r="R536" s="24"/>
      <c r="S536" s="24"/>
      <c r="T536" s="24"/>
    </row>
    <row r="537" spans="1:20" ht="14.4">
      <c r="A537" s="211" t="e">
        <f ca="1">_xludf.CONCAT(A534,"_3")</f>
        <v>#NAME?</v>
      </c>
      <c r="B537" s="25"/>
      <c r="C537" s="6" t="s">
        <v>75471</v>
      </c>
      <c r="D537" s="25"/>
      <c r="E537" s="37"/>
      <c r="F537" s="25"/>
      <c r="G537" s="25"/>
      <c r="H537" s="6"/>
      <c r="I537" s="7" t="s">
        <v>75472</v>
      </c>
      <c r="J537" s="24"/>
      <c r="K537" s="24"/>
      <c r="L537" s="24"/>
      <c r="M537" s="24"/>
      <c r="N537" s="24"/>
      <c r="O537" s="24"/>
      <c r="P537" s="24"/>
      <c r="Q537" s="24"/>
      <c r="R537" s="24"/>
      <c r="S537" s="24"/>
      <c r="T537" s="24"/>
    </row>
    <row r="538" spans="1:20" ht="14.4">
      <c r="A538" s="210" t="s">
        <v>75473</v>
      </c>
      <c r="B538" s="25" t="s">
        <v>75323</v>
      </c>
      <c r="C538" s="25" t="s">
        <v>26246</v>
      </c>
      <c r="D538" s="25" t="s">
        <v>75323</v>
      </c>
      <c r="E538" s="37" t="s">
        <v>75323</v>
      </c>
      <c r="F538" s="25" t="s">
        <v>75323</v>
      </c>
      <c r="G538" s="25" t="s">
        <v>75323</v>
      </c>
      <c r="H538" s="6" t="s">
        <v>75323</v>
      </c>
      <c r="I538" s="7" t="s">
        <v>75474</v>
      </c>
      <c r="J538" s="24" t="s">
        <v>74035</v>
      </c>
      <c r="K538" s="24"/>
      <c r="L538" s="24" t="str">
        <f>IF(ISERROR(SEARCH("_M",A538)),"","x")</f>
        <v/>
      </c>
      <c r="M538" s="24"/>
      <c r="N538" s="24"/>
      <c r="O538" s="24"/>
      <c r="P538" s="24"/>
      <c r="Q538" s="24"/>
      <c r="R538" s="24"/>
      <c r="S538" s="24"/>
      <c r="T538" s="24"/>
    </row>
    <row r="539" spans="1:20" ht="14.4">
      <c r="A539" s="211" t="e">
        <f ca="1">_xludf.CONCAT(A538,"_1")</f>
        <v>#NAME?</v>
      </c>
      <c r="B539" s="25"/>
      <c r="C539" s="25" t="s">
        <v>75475</v>
      </c>
      <c r="D539" s="25"/>
      <c r="E539" s="37"/>
      <c r="F539" s="25"/>
      <c r="G539" s="25"/>
      <c r="H539" s="6"/>
      <c r="I539" s="7" t="s">
        <v>75476</v>
      </c>
      <c r="J539" s="24"/>
      <c r="K539" s="24"/>
      <c r="L539" s="24"/>
      <c r="M539" s="24"/>
      <c r="N539" s="24"/>
      <c r="O539" s="24"/>
      <c r="P539" s="24"/>
      <c r="Q539" s="24"/>
      <c r="R539" s="24"/>
      <c r="S539" s="24"/>
      <c r="T539" s="24"/>
    </row>
    <row r="540" spans="1:20" ht="14.4">
      <c r="A540" s="211" t="e">
        <f ca="1">_xludf.CONCAT(A538,"_2")</f>
        <v>#NAME?</v>
      </c>
      <c r="B540" s="25"/>
      <c r="C540" s="25" t="s">
        <v>75477</v>
      </c>
      <c r="D540" s="25"/>
      <c r="E540" s="37"/>
      <c r="F540" s="25"/>
      <c r="G540" s="25"/>
      <c r="H540" s="6"/>
      <c r="I540" s="7" t="s">
        <v>75478</v>
      </c>
      <c r="J540" s="24"/>
      <c r="K540" s="24"/>
      <c r="L540" s="24"/>
      <c r="M540" s="24"/>
      <c r="N540" s="24"/>
      <c r="O540" s="24"/>
      <c r="P540" s="24"/>
      <c r="Q540" s="24"/>
      <c r="R540" s="24"/>
      <c r="S540" s="24"/>
      <c r="T540" s="24"/>
    </row>
    <row r="541" spans="1:20" ht="14.4">
      <c r="A541" s="211" t="e">
        <f ca="1">_xludf.CONCAT(A538,"_3")</f>
        <v>#NAME?</v>
      </c>
      <c r="B541" s="25"/>
      <c r="C541" s="25" t="s">
        <v>75479</v>
      </c>
      <c r="D541" s="25"/>
      <c r="E541" s="37"/>
      <c r="F541" s="25"/>
      <c r="G541" s="25"/>
      <c r="H541" s="6"/>
      <c r="I541" s="7" t="s">
        <v>75480</v>
      </c>
      <c r="J541" s="24"/>
      <c r="K541" s="24"/>
      <c r="L541" s="24"/>
      <c r="M541" s="24"/>
      <c r="N541" s="24"/>
      <c r="O541" s="24"/>
      <c r="P541" s="24"/>
      <c r="Q541" s="24"/>
      <c r="R541" s="24"/>
      <c r="S541" s="24"/>
      <c r="T541" s="24"/>
    </row>
    <row r="542" spans="1:20" ht="14.4">
      <c r="A542" s="210" t="s">
        <v>75481</v>
      </c>
      <c r="B542" s="25" t="s">
        <v>75482</v>
      </c>
      <c r="C542" s="25" t="s">
        <v>26246</v>
      </c>
      <c r="D542" s="25" t="s">
        <v>75483</v>
      </c>
      <c r="E542" s="37" t="s">
        <v>75484</v>
      </c>
      <c r="F542" s="25" t="s">
        <v>75485</v>
      </c>
      <c r="G542" s="25" t="s">
        <v>75486</v>
      </c>
      <c r="H542" s="6" t="s">
        <v>75487</v>
      </c>
      <c r="I542" s="7" t="s">
        <v>75488</v>
      </c>
      <c r="J542" s="24" t="s">
        <v>74035</v>
      </c>
      <c r="K542" s="24"/>
      <c r="L542" s="24" t="str">
        <f>IF(ISERROR(SEARCH("_M",A542)),"","x")</f>
        <v>x</v>
      </c>
      <c r="M542" s="24"/>
      <c r="N542" s="24"/>
      <c r="O542" s="24"/>
      <c r="P542" s="24"/>
      <c r="Q542" s="24"/>
      <c r="R542" s="24"/>
      <c r="S542" s="24"/>
      <c r="T542" s="24"/>
    </row>
    <row r="543" spans="1:20" ht="14.4">
      <c r="A543" s="211" t="e">
        <f ca="1">_xludf.CONCAT(A542,"_1")</f>
        <v>#NAME?</v>
      </c>
      <c r="B543" s="25"/>
      <c r="C543" s="25" t="s">
        <v>75489</v>
      </c>
      <c r="D543" s="25"/>
      <c r="E543" s="37"/>
      <c r="F543" s="25"/>
      <c r="G543" s="25"/>
      <c r="H543" s="6"/>
      <c r="I543" s="7" t="s">
        <v>75490</v>
      </c>
      <c r="J543" s="24"/>
      <c r="K543" s="24"/>
      <c r="L543" s="24"/>
      <c r="M543" s="24"/>
      <c r="N543" s="24"/>
      <c r="O543" s="24"/>
      <c r="P543" s="24"/>
      <c r="Q543" s="24"/>
      <c r="R543" s="24"/>
      <c r="S543" s="24"/>
      <c r="T543" s="24"/>
    </row>
    <row r="544" spans="1:20" ht="14.4">
      <c r="A544" s="211" t="e">
        <f ca="1">_xludf.CONCAT(A542,"_2")</f>
        <v>#NAME?</v>
      </c>
      <c r="B544" s="25"/>
      <c r="C544" s="25" t="s">
        <v>75491</v>
      </c>
      <c r="D544" s="25"/>
      <c r="E544" s="37"/>
      <c r="F544" s="25"/>
      <c r="G544" s="25"/>
      <c r="H544" s="6"/>
      <c r="I544" s="7" t="s">
        <v>75492</v>
      </c>
      <c r="J544" s="24"/>
      <c r="K544" s="24"/>
      <c r="L544" s="24"/>
      <c r="M544" s="24"/>
      <c r="N544" s="24"/>
      <c r="O544" s="24"/>
      <c r="P544" s="24"/>
      <c r="Q544" s="24"/>
      <c r="R544" s="24"/>
      <c r="S544" s="24"/>
      <c r="T544" s="24"/>
    </row>
    <row r="545" spans="1:20" ht="14.4">
      <c r="A545" s="211" t="e">
        <f ca="1">_xludf.CONCAT(A542,"_3")</f>
        <v>#NAME?</v>
      </c>
      <c r="B545" s="25"/>
      <c r="C545" s="25" t="s">
        <v>75493</v>
      </c>
      <c r="D545" s="25"/>
      <c r="E545" s="37"/>
      <c r="F545" s="25"/>
      <c r="G545" s="25"/>
      <c r="H545" s="6"/>
      <c r="I545" s="7" t="s">
        <v>75494</v>
      </c>
      <c r="J545" s="24"/>
      <c r="K545" s="24"/>
      <c r="L545" s="24"/>
      <c r="M545" s="24"/>
      <c r="N545" s="24"/>
      <c r="O545" s="24"/>
      <c r="P545" s="24"/>
      <c r="Q545" s="24"/>
      <c r="R545" s="24"/>
      <c r="S545" s="24"/>
      <c r="T545" s="24"/>
    </row>
    <row r="546" spans="1:20" ht="14.4">
      <c r="A546" s="210" t="s">
        <v>75495</v>
      </c>
      <c r="B546" s="25" t="s">
        <v>75496</v>
      </c>
      <c r="C546" s="25" t="s">
        <v>26246</v>
      </c>
      <c r="D546" s="25" t="s">
        <v>75497</v>
      </c>
      <c r="E546" s="37" t="s">
        <v>75498</v>
      </c>
      <c r="F546" s="25" t="s">
        <v>75499</v>
      </c>
      <c r="G546" s="25" t="s">
        <v>75500</v>
      </c>
      <c r="H546" s="6" t="s">
        <v>75501</v>
      </c>
      <c r="I546" s="7" t="s">
        <v>75502</v>
      </c>
      <c r="J546" s="24" t="s">
        <v>74035</v>
      </c>
      <c r="K546" s="24"/>
      <c r="L546" s="24"/>
      <c r="M546" s="24"/>
      <c r="N546" s="24"/>
      <c r="O546" s="24"/>
      <c r="P546" s="24"/>
      <c r="Q546" s="24"/>
      <c r="R546" s="24"/>
      <c r="S546" s="24"/>
      <c r="T546" s="24"/>
    </row>
    <row r="547" spans="1:20" ht="14.4">
      <c r="A547" s="211" t="e">
        <f ca="1">_xludf.CONCAT(A546,"_1")</f>
        <v>#NAME?</v>
      </c>
      <c r="B547" s="25"/>
      <c r="C547" s="25" t="s">
        <v>75503</v>
      </c>
      <c r="D547" s="25"/>
      <c r="E547" s="37"/>
      <c r="F547" s="25"/>
      <c r="G547" s="25"/>
      <c r="H547" s="6"/>
      <c r="I547" s="7" t="s">
        <v>75504</v>
      </c>
      <c r="J547" s="24"/>
      <c r="K547" s="24"/>
      <c r="L547" s="24"/>
      <c r="M547" s="24"/>
      <c r="N547" s="24"/>
      <c r="O547" s="24"/>
      <c r="P547" s="24"/>
      <c r="Q547" s="24"/>
      <c r="R547" s="24"/>
      <c r="S547" s="24"/>
      <c r="T547" s="24"/>
    </row>
    <row r="548" spans="1:20" ht="14.4">
      <c r="A548" s="211" t="e">
        <f ca="1">_xludf.CONCAT(A546,"_2")</f>
        <v>#NAME?</v>
      </c>
      <c r="B548" s="25"/>
      <c r="C548" s="6" t="s">
        <v>75505</v>
      </c>
      <c r="D548" s="25"/>
      <c r="E548" s="37"/>
      <c r="F548" s="25"/>
      <c r="G548" s="25"/>
      <c r="H548" s="6"/>
      <c r="I548" s="7" t="s">
        <v>75506</v>
      </c>
      <c r="J548" s="24"/>
      <c r="K548" s="24"/>
      <c r="L548" s="24"/>
      <c r="M548" s="24"/>
      <c r="N548" s="24"/>
      <c r="O548" s="24"/>
      <c r="P548" s="24"/>
      <c r="Q548" s="24"/>
      <c r="R548" s="24"/>
      <c r="S548" s="24"/>
      <c r="T548" s="24"/>
    </row>
    <row r="549" spans="1:20" ht="14.4">
      <c r="A549" s="211" t="e">
        <f ca="1">_xludf.CONCAT(A546,"_3")</f>
        <v>#NAME?</v>
      </c>
      <c r="B549" s="25"/>
      <c r="C549" s="6" t="s">
        <v>75507</v>
      </c>
      <c r="D549" s="25"/>
      <c r="E549" s="37"/>
      <c r="F549" s="25"/>
      <c r="G549" s="25"/>
      <c r="H549" s="6"/>
      <c r="I549" s="7" t="s">
        <v>75508</v>
      </c>
      <c r="J549" s="24"/>
      <c r="K549" s="24"/>
      <c r="L549" s="24"/>
      <c r="M549" s="24"/>
      <c r="N549" s="24"/>
      <c r="O549" s="24"/>
      <c r="P549" s="24"/>
      <c r="Q549" s="24"/>
      <c r="R549" s="24"/>
      <c r="S549" s="24"/>
      <c r="T549" s="24"/>
    </row>
    <row r="550" spans="1:20" ht="14.4">
      <c r="A550" s="210" t="s">
        <v>75509</v>
      </c>
      <c r="B550" s="25" t="s">
        <v>75510</v>
      </c>
      <c r="C550" s="25" t="s">
        <v>26246</v>
      </c>
      <c r="D550" s="25" t="s">
        <v>75511</v>
      </c>
      <c r="E550" s="37" t="s">
        <v>75512</v>
      </c>
      <c r="F550" s="25" t="s">
        <v>75513</v>
      </c>
      <c r="G550" s="25" t="s">
        <v>75514</v>
      </c>
      <c r="H550" s="6" t="s">
        <v>75515</v>
      </c>
      <c r="I550" s="7" t="s">
        <v>75516</v>
      </c>
      <c r="J550" s="24" t="s">
        <v>74035</v>
      </c>
      <c r="K550" s="24"/>
      <c r="L550" s="24"/>
      <c r="M550" s="24"/>
      <c r="N550" s="24"/>
      <c r="O550" s="24"/>
      <c r="P550" s="24"/>
      <c r="Q550" s="24"/>
      <c r="R550" s="24"/>
      <c r="S550" s="24"/>
      <c r="T550" s="24"/>
    </row>
    <row r="551" spans="1:20" ht="14.4">
      <c r="A551" s="211" t="e">
        <f ca="1">_xludf.CONCAT(A550,"_1")</f>
        <v>#NAME?</v>
      </c>
      <c r="B551" s="25"/>
      <c r="C551" s="25" t="s">
        <v>75517</v>
      </c>
      <c r="D551" s="25"/>
      <c r="E551" s="37"/>
      <c r="F551" s="25"/>
      <c r="G551" s="25"/>
      <c r="H551" s="6"/>
      <c r="I551" s="7" t="s">
        <v>75518</v>
      </c>
      <c r="J551" s="24"/>
      <c r="K551" s="24"/>
      <c r="L551" s="24"/>
      <c r="M551" s="24"/>
      <c r="N551" s="24"/>
      <c r="O551" s="24"/>
      <c r="P551" s="24"/>
      <c r="Q551" s="24"/>
      <c r="R551" s="24"/>
      <c r="S551" s="24"/>
      <c r="T551" s="24"/>
    </row>
    <row r="552" spans="1:20" ht="14.4">
      <c r="A552" s="211" t="e">
        <f ca="1">_xludf.CONCAT(A550,"_2")</f>
        <v>#NAME?</v>
      </c>
      <c r="B552" s="25"/>
      <c r="C552" s="6" t="s">
        <v>75519</v>
      </c>
      <c r="D552" s="25"/>
      <c r="E552" s="37"/>
      <c r="F552" s="25"/>
      <c r="G552" s="25"/>
      <c r="H552" s="6"/>
      <c r="I552" s="7" t="s">
        <v>75520</v>
      </c>
      <c r="J552" s="24"/>
      <c r="K552" s="24"/>
      <c r="L552" s="24"/>
      <c r="M552" s="24"/>
      <c r="N552" s="24"/>
      <c r="O552" s="24"/>
      <c r="P552" s="24"/>
      <c r="Q552" s="24"/>
      <c r="R552" s="24"/>
      <c r="S552" s="24"/>
      <c r="T552" s="24"/>
    </row>
    <row r="553" spans="1:20" ht="14.4">
      <c r="A553" s="211" t="e">
        <f ca="1">_xludf.CONCAT(A550,"_3")</f>
        <v>#NAME?</v>
      </c>
      <c r="B553" s="25"/>
      <c r="C553" s="6" t="s">
        <v>75507</v>
      </c>
      <c r="D553" s="25"/>
      <c r="E553" s="37"/>
      <c r="F553" s="25"/>
      <c r="G553" s="25"/>
      <c r="H553" s="6"/>
      <c r="I553" s="7" t="s">
        <v>75521</v>
      </c>
      <c r="J553" s="24"/>
      <c r="K553" s="24"/>
      <c r="L553" s="24"/>
      <c r="M553" s="24"/>
      <c r="N553" s="24"/>
      <c r="O553" s="24"/>
      <c r="P553" s="24"/>
      <c r="Q553" s="24"/>
      <c r="R553" s="24"/>
      <c r="S553" s="24"/>
      <c r="T553" s="24"/>
    </row>
    <row r="554" spans="1:20" ht="14.4">
      <c r="A554" s="210" t="s">
        <v>75522</v>
      </c>
      <c r="B554" s="25" t="s">
        <v>75337</v>
      </c>
      <c r="C554" s="25" t="s">
        <v>26246</v>
      </c>
      <c r="D554" s="25" t="s">
        <v>75337</v>
      </c>
      <c r="E554" s="37" t="s">
        <v>75337</v>
      </c>
      <c r="F554" s="25" t="s">
        <v>75337</v>
      </c>
      <c r="G554" s="25" t="s">
        <v>75337</v>
      </c>
      <c r="H554" s="6" t="s">
        <v>75337</v>
      </c>
      <c r="I554" s="7" t="s">
        <v>75523</v>
      </c>
      <c r="J554" s="24" t="s">
        <v>74035</v>
      </c>
      <c r="K554" s="24"/>
      <c r="L554" s="24" t="str">
        <f>IF(ISERROR(SEARCH("_M",A554)),"","x")</f>
        <v/>
      </c>
      <c r="M554" s="24"/>
      <c r="N554" s="24"/>
      <c r="O554" s="24"/>
      <c r="P554" s="24"/>
      <c r="Q554" s="24"/>
      <c r="R554" s="24"/>
      <c r="S554" s="24"/>
      <c r="T554" s="24"/>
    </row>
    <row r="555" spans="1:20" ht="14.4">
      <c r="A555" s="211" t="e">
        <f ca="1">_xludf.CONCAT(A554,"_1")</f>
        <v>#NAME?</v>
      </c>
      <c r="B555" s="25"/>
      <c r="C555" s="25" t="s">
        <v>75524</v>
      </c>
      <c r="D555" s="25"/>
      <c r="E555" s="37"/>
      <c r="F555" s="35"/>
      <c r="G555" s="35"/>
      <c r="H555" s="6"/>
      <c r="I555" s="7" t="s">
        <v>75525</v>
      </c>
      <c r="J555" s="24"/>
      <c r="K555" s="24"/>
      <c r="L555" s="24"/>
      <c r="M555" s="24"/>
      <c r="N555" s="24"/>
      <c r="O555" s="24"/>
      <c r="P555" s="24"/>
      <c r="Q555" s="24"/>
      <c r="R555" s="24"/>
      <c r="S555" s="24"/>
      <c r="T555" s="24"/>
    </row>
    <row r="556" spans="1:20" ht="14.4">
      <c r="A556" s="211" t="e">
        <f ca="1">_xludf.CONCAT(A554,"_2")</f>
        <v>#NAME?</v>
      </c>
      <c r="B556" s="25"/>
      <c r="C556" s="6" t="s">
        <v>75526</v>
      </c>
      <c r="D556" s="25"/>
      <c r="E556" s="37"/>
      <c r="F556" s="35"/>
      <c r="G556" s="35"/>
      <c r="H556" s="6"/>
      <c r="I556" s="7" t="s">
        <v>75527</v>
      </c>
      <c r="J556" s="24"/>
      <c r="K556" s="24"/>
      <c r="L556" s="24"/>
      <c r="M556" s="24"/>
      <c r="N556" s="24"/>
      <c r="O556" s="24"/>
      <c r="P556" s="24"/>
      <c r="Q556" s="24"/>
      <c r="R556" s="24"/>
      <c r="S556" s="24"/>
      <c r="T556" s="24"/>
    </row>
    <row r="557" spans="1:20" ht="14.4">
      <c r="A557" s="211" t="e">
        <f ca="1">_xludf.CONCAT(A554,"_3")</f>
        <v>#NAME?</v>
      </c>
      <c r="B557" s="25"/>
      <c r="C557" s="6" t="s">
        <v>75528</v>
      </c>
      <c r="D557" s="25"/>
      <c r="E557" s="37"/>
      <c r="F557" s="35"/>
      <c r="G557" s="35"/>
      <c r="H557" s="6"/>
      <c r="I557" s="7" t="s">
        <v>75529</v>
      </c>
      <c r="J557" s="24"/>
      <c r="K557" s="24"/>
      <c r="L557" s="24"/>
      <c r="M557" s="24"/>
      <c r="N557" s="24"/>
      <c r="O557" s="24"/>
      <c r="P557" s="24"/>
      <c r="Q557" s="24"/>
      <c r="R557" s="24"/>
      <c r="S557" s="24"/>
      <c r="T557" s="24"/>
    </row>
    <row r="558" spans="1:20" ht="14.4">
      <c r="A558" s="210" t="s">
        <v>75530</v>
      </c>
      <c r="B558" s="25" t="s">
        <v>75531</v>
      </c>
      <c r="C558" s="25" t="s">
        <v>26246</v>
      </c>
      <c r="D558" s="25" t="s">
        <v>75532</v>
      </c>
      <c r="E558" s="37" t="s">
        <v>75533</v>
      </c>
      <c r="F558" s="35" t="s">
        <v>75534</v>
      </c>
      <c r="G558" s="35" t="s">
        <v>75535</v>
      </c>
      <c r="H558" s="6" t="s">
        <v>75536</v>
      </c>
      <c r="I558" s="7" t="s">
        <v>75537</v>
      </c>
      <c r="J558" s="24" t="s">
        <v>74035</v>
      </c>
      <c r="K558" s="24"/>
      <c r="L558" s="24" t="str">
        <f>IF(ISERROR(SEARCH("_M",A558)),"","x")</f>
        <v>x</v>
      </c>
      <c r="M558" s="24"/>
      <c r="N558" s="24"/>
      <c r="O558" s="24"/>
      <c r="P558" s="24"/>
      <c r="Q558" s="24"/>
      <c r="R558" s="24"/>
      <c r="S558" s="24"/>
      <c r="T558" s="24"/>
    </row>
    <row r="559" spans="1:20" ht="14.4">
      <c r="A559" s="211" t="e">
        <f ca="1">_xludf.CONCAT(A558,"_1")</f>
        <v>#NAME?</v>
      </c>
      <c r="B559" s="25"/>
      <c r="C559" s="25" t="s">
        <v>75538</v>
      </c>
      <c r="D559" s="25"/>
      <c r="E559" s="37"/>
      <c r="F559" s="25"/>
      <c r="G559" s="25"/>
      <c r="H559" s="6"/>
      <c r="I559" s="7" t="s">
        <v>75539</v>
      </c>
      <c r="J559" s="24"/>
      <c r="K559" s="24"/>
      <c r="L559" s="24"/>
      <c r="M559" s="24"/>
      <c r="N559" s="24"/>
      <c r="O559" s="24"/>
      <c r="P559" s="24"/>
      <c r="Q559" s="24"/>
      <c r="R559" s="24"/>
      <c r="S559" s="24"/>
      <c r="T559" s="24"/>
    </row>
    <row r="560" spans="1:20" ht="14.4">
      <c r="A560" s="211" t="e">
        <f ca="1">_xludf.CONCAT(A558,"_2")</f>
        <v>#NAME?</v>
      </c>
      <c r="B560" s="25"/>
      <c r="C560" s="6" t="s">
        <v>75526</v>
      </c>
      <c r="D560" s="25"/>
      <c r="E560" s="37"/>
      <c r="F560" s="25"/>
      <c r="G560" s="25"/>
      <c r="H560" s="6"/>
      <c r="I560" s="7" t="s">
        <v>75540</v>
      </c>
      <c r="J560" s="24"/>
      <c r="K560" s="24"/>
      <c r="L560" s="24"/>
      <c r="M560" s="24"/>
      <c r="N560" s="24"/>
      <c r="O560" s="24"/>
      <c r="P560" s="24"/>
      <c r="Q560" s="24"/>
      <c r="R560" s="24"/>
      <c r="S560" s="24"/>
      <c r="T560" s="24"/>
    </row>
    <row r="561" spans="1:20" ht="14.4">
      <c r="A561" s="211" t="e">
        <f ca="1">_xludf.CONCAT(A558,"_3")</f>
        <v>#NAME?</v>
      </c>
      <c r="B561" s="25"/>
      <c r="C561" s="6" t="s">
        <v>75528</v>
      </c>
      <c r="D561" s="25"/>
      <c r="E561" s="37"/>
      <c r="F561" s="25"/>
      <c r="G561" s="25"/>
      <c r="H561" s="6"/>
      <c r="I561" s="7" t="s">
        <v>75541</v>
      </c>
      <c r="J561" s="24"/>
      <c r="K561" s="24"/>
      <c r="L561" s="24"/>
      <c r="M561" s="24"/>
      <c r="N561" s="24"/>
      <c r="O561" s="24"/>
      <c r="P561" s="24"/>
      <c r="Q561" s="24"/>
      <c r="R561" s="24"/>
      <c r="S561" s="24"/>
      <c r="T561" s="24"/>
    </row>
    <row r="562" spans="1:20" ht="14.4">
      <c r="A562" s="210" t="s">
        <v>75542</v>
      </c>
      <c r="B562" s="25" t="s">
        <v>75341</v>
      </c>
      <c r="C562" s="25" t="s">
        <v>26246</v>
      </c>
      <c r="D562" s="25" t="s">
        <v>75341</v>
      </c>
      <c r="E562" s="37" t="s">
        <v>75341</v>
      </c>
      <c r="F562" s="25" t="s">
        <v>75341</v>
      </c>
      <c r="G562" s="25" t="s">
        <v>75341</v>
      </c>
      <c r="H562" s="6" t="s">
        <v>75341</v>
      </c>
      <c r="I562" s="7" t="s">
        <v>75543</v>
      </c>
      <c r="J562" s="24" t="s">
        <v>74035</v>
      </c>
      <c r="K562" s="24"/>
      <c r="L562" s="24"/>
      <c r="M562" s="24"/>
      <c r="N562" s="24"/>
      <c r="O562" s="24"/>
      <c r="P562" s="24"/>
      <c r="Q562" s="24"/>
      <c r="R562" s="24"/>
      <c r="S562" s="24"/>
      <c r="T562" s="24"/>
    </row>
    <row r="563" spans="1:20" ht="14.4">
      <c r="A563" s="211" t="e">
        <f ca="1">_xludf.CONCAT(A562,"_1")</f>
        <v>#NAME?</v>
      </c>
      <c r="B563" s="25"/>
      <c r="C563" s="25" t="s">
        <v>75544</v>
      </c>
      <c r="D563" s="25"/>
      <c r="E563" s="37"/>
      <c r="F563" s="25"/>
      <c r="G563" s="25"/>
      <c r="H563" s="6"/>
      <c r="I563" s="7" t="s">
        <v>75545</v>
      </c>
      <c r="J563" s="24"/>
      <c r="K563" s="24"/>
      <c r="L563" s="24"/>
      <c r="M563" s="24"/>
      <c r="N563" s="24"/>
      <c r="O563" s="24"/>
      <c r="P563" s="24"/>
      <c r="Q563" s="24"/>
      <c r="R563" s="24"/>
      <c r="S563" s="24"/>
      <c r="T563" s="24"/>
    </row>
    <row r="564" spans="1:20" ht="14.4">
      <c r="A564" s="211" t="e">
        <f ca="1">_xludf.CONCAT(A562,"_2")</f>
        <v>#NAME?</v>
      </c>
      <c r="B564" s="25"/>
      <c r="C564" s="6" t="s">
        <v>75546</v>
      </c>
      <c r="D564" s="25"/>
      <c r="E564" s="37"/>
      <c r="F564" s="25"/>
      <c r="G564" s="25"/>
      <c r="H564" s="6"/>
      <c r="I564" s="7" t="s">
        <v>75547</v>
      </c>
      <c r="J564" s="24"/>
      <c r="K564" s="24"/>
      <c r="L564" s="24"/>
      <c r="M564" s="24"/>
      <c r="N564" s="24"/>
      <c r="O564" s="24"/>
      <c r="P564" s="24"/>
      <c r="Q564" s="24"/>
      <c r="R564" s="24"/>
      <c r="S564" s="24"/>
      <c r="T564" s="24"/>
    </row>
    <row r="565" spans="1:20" ht="14.4">
      <c r="A565" s="211" t="e">
        <f ca="1">_xludf.CONCAT(A562,"_3")</f>
        <v>#NAME?</v>
      </c>
      <c r="B565" s="25"/>
      <c r="C565" s="6" t="s">
        <v>75548</v>
      </c>
      <c r="D565" s="25"/>
      <c r="E565" s="37"/>
      <c r="F565" s="25"/>
      <c r="G565" s="25"/>
      <c r="H565" s="6"/>
      <c r="I565" s="7" t="s">
        <v>75549</v>
      </c>
      <c r="J565" s="24"/>
      <c r="K565" s="24"/>
      <c r="L565" s="24"/>
      <c r="M565" s="24"/>
      <c r="N565" s="24"/>
      <c r="O565" s="24"/>
      <c r="P565" s="24"/>
      <c r="Q565" s="24"/>
      <c r="R565" s="24"/>
      <c r="S565" s="24"/>
      <c r="T565" s="24"/>
    </row>
    <row r="566" spans="1:20" ht="14.4">
      <c r="A566" s="210" t="s">
        <v>75550</v>
      </c>
      <c r="B566" s="25" t="s">
        <v>75551</v>
      </c>
      <c r="C566" s="25" t="s">
        <v>26246</v>
      </c>
      <c r="D566" s="25" t="s">
        <v>75552</v>
      </c>
      <c r="E566" s="37" t="s">
        <v>75553</v>
      </c>
      <c r="F566" s="25" t="s">
        <v>75554</v>
      </c>
      <c r="G566" s="25" t="s">
        <v>75555</v>
      </c>
      <c r="H566" s="6" t="s">
        <v>75556</v>
      </c>
      <c r="I566" s="7" t="s">
        <v>75557</v>
      </c>
      <c r="J566" s="24" t="s">
        <v>74035</v>
      </c>
      <c r="K566" s="24"/>
      <c r="L566" s="24"/>
      <c r="M566" s="24"/>
      <c r="N566" s="24"/>
      <c r="O566" s="24"/>
      <c r="P566" s="24"/>
      <c r="Q566" s="24"/>
      <c r="R566" s="24"/>
      <c r="S566" s="24"/>
      <c r="T566" s="24"/>
    </row>
    <row r="567" spans="1:20" ht="14.4">
      <c r="A567" s="211" t="e">
        <f ca="1">_xludf.CONCAT(A566,"_1")</f>
        <v>#NAME?</v>
      </c>
      <c r="B567" s="25"/>
      <c r="C567" s="25" t="s">
        <v>75558</v>
      </c>
      <c r="D567" s="25"/>
      <c r="E567" s="37"/>
      <c r="F567" s="35"/>
      <c r="G567" s="35"/>
      <c r="H567" s="6"/>
      <c r="I567" s="7" t="s">
        <v>75559</v>
      </c>
      <c r="J567" s="24"/>
      <c r="K567" s="24"/>
      <c r="L567" s="24"/>
      <c r="M567" s="24"/>
      <c r="N567" s="24"/>
      <c r="O567" s="24"/>
      <c r="P567" s="24"/>
      <c r="Q567" s="24"/>
      <c r="R567" s="24"/>
      <c r="S567" s="24"/>
      <c r="T567" s="24"/>
    </row>
    <row r="568" spans="1:20" ht="14.4">
      <c r="A568" s="211" t="e">
        <f ca="1">_xludf.CONCAT(A566,"_2")</f>
        <v>#NAME?</v>
      </c>
      <c r="B568" s="25"/>
      <c r="C568" s="6" t="s">
        <v>75546</v>
      </c>
      <c r="D568" s="25"/>
      <c r="E568" s="37"/>
      <c r="F568" s="35"/>
      <c r="G568" s="35"/>
      <c r="H568" s="6"/>
      <c r="I568" s="7" t="s">
        <v>75560</v>
      </c>
      <c r="J568" s="24"/>
      <c r="K568" s="24"/>
      <c r="L568" s="24"/>
      <c r="M568" s="24"/>
      <c r="N568" s="24"/>
      <c r="O568" s="24"/>
      <c r="P568" s="24"/>
      <c r="Q568" s="24"/>
      <c r="R568" s="24"/>
      <c r="S568" s="24"/>
      <c r="T568" s="24"/>
    </row>
    <row r="569" spans="1:20" ht="14.4">
      <c r="A569" s="211" t="e">
        <f ca="1">_xludf.CONCAT(A566,"_3")</f>
        <v>#NAME?</v>
      </c>
      <c r="B569" s="25"/>
      <c r="C569" s="6" t="s">
        <v>75548</v>
      </c>
      <c r="D569" s="25"/>
      <c r="E569" s="37"/>
      <c r="F569" s="35"/>
      <c r="G569" s="35"/>
      <c r="H569" s="6"/>
      <c r="I569" s="7"/>
      <c r="J569" s="24"/>
      <c r="K569" s="24"/>
      <c r="L569" s="24"/>
      <c r="M569" s="24"/>
      <c r="N569" s="24"/>
      <c r="O569" s="24"/>
      <c r="P569" s="24"/>
      <c r="Q569" s="24"/>
      <c r="R569" s="24"/>
      <c r="S569" s="24"/>
      <c r="T569" s="24"/>
    </row>
    <row r="570" spans="1:20" ht="14.4">
      <c r="A570" s="210" t="s">
        <v>75561</v>
      </c>
      <c r="B570" s="25" t="s">
        <v>75351</v>
      </c>
      <c r="C570" s="25" t="s">
        <v>26246</v>
      </c>
      <c r="D570" s="25" t="s">
        <v>75351</v>
      </c>
      <c r="E570" s="37" t="s">
        <v>75351</v>
      </c>
      <c r="F570" s="35" t="s">
        <v>75562</v>
      </c>
      <c r="G570" s="35" t="s">
        <v>75351</v>
      </c>
      <c r="H570" s="6" t="s">
        <v>75351</v>
      </c>
      <c r="I570" s="7"/>
      <c r="J570" s="24" t="s">
        <v>74035</v>
      </c>
      <c r="K570" s="24"/>
      <c r="L570" s="24" t="str">
        <f>IF(ISERROR(SEARCH("_M",A570)),"","x")</f>
        <v/>
      </c>
      <c r="M570" s="24"/>
      <c r="N570" s="24"/>
      <c r="O570" s="24"/>
      <c r="P570" s="24"/>
      <c r="Q570" s="24"/>
      <c r="R570" s="24"/>
      <c r="S570" s="24"/>
      <c r="T570" s="24"/>
    </row>
    <row r="571" spans="1:20" ht="14.4">
      <c r="A571" s="211" t="e">
        <f ca="1">_xludf.CONCAT(A570,"_1")</f>
        <v>#NAME?</v>
      </c>
      <c r="B571" s="25"/>
      <c r="C571" s="25" t="s">
        <v>75563</v>
      </c>
      <c r="D571" s="25"/>
      <c r="E571" s="37"/>
      <c r="F571" s="35"/>
      <c r="G571" s="35"/>
      <c r="H571" s="6"/>
      <c r="I571" s="7"/>
      <c r="J571" s="24"/>
      <c r="K571" s="24"/>
      <c r="L571" s="24"/>
      <c r="M571" s="24"/>
      <c r="N571" s="24"/>
      <c r="O571" s="24"/>
      <c r="P571" s="24"/>
      <c r="Q571" s="24"/>
      <c r="R571" s="24"/>
      <c r="S571" s="24"/>
      <c r="T571" s="24"/>
    </row>
    <row r="572" spans="1:20" ht="14.4">
      <c r="A572" s="211" t="e">
        <f ca="1">_xludf.CONCAT(A570,"_2")</f>
        <v>#NAME?</v>
      </c>
      <c r="B572" s="25"/>
      <c r="C572" s="6" t="s">
        <v>75564</v>
      </c>
      <c r="D572" s="25"/>
      <c r="E572" s="37"/>
      <c r="F572" s="35"/>
      <c r="G572" s="35"/>
      <c r="H572" s="6"/>
      <c r="I572" s="7"/>
      <c r="J572" s="24"/>
      <c r="K572" s="24"/>
      <c r="L572" s="24"/>
      <c r="M572" s="24"/>
      <c r="N572" s="24"/>
      <c r="O572" s="24"/>
      <c r="P572" s="24"/>
      <c r="Q572" s="24"/>
      <c r="R572" s="24"/>
      <c r="S572" s="24"/>
      <c r="T572" s="24"/>
    </row>
    <row r="573" spans="1:20" ht="14.4">
      <c r="A573" s="211" t="e">
        <f ca="1">_xludf.CONCAT(A570,"_3")</f>
        <v>#NAME?</v>
      </c>
      <c r="B573" s="25"/>
      <c r="C573" s="25" t="s">
        <v>75565</v>
      </c>
      <c r="D573" s="25"/>
      <c r="E573" s="37"/>
      <c r="F573" s="35"/>
      <c r="G573" s="35"/>
      <c r="H573" s="6"/>
      <c r="I573" s="7"/>
      <c r="J573" s="24"/>
      <c r="K573" s="24"/>
      <c r="L573" s="24"/>
      <c r="M573" s="24"/>
      <c r="N573" s="24"/>
      <c r="O573" s="24"/>
      <c r="P573" s="24"/>
      <c r="Q573" s="24"/>
      <c r="R573" s="24"/>
      <c r="S573" s="24"/>
      <c r="T573" s="24"/>
    </row>
    <row r="574" spans="1:20" ht="14.4">
      <c r="A574" s="210" t="s">
        <v>75566</v>
      </c>
      <c r="B574" s="25" t="s">
        <v>75567</v>
      </c>
      <c r="C574" s="25" t="s">
        <v>26246</v>
      </c>
      <c r="D574" s="25" t="s">
        <v>75568</v>
      </c>
      <c r="E574" s="37" t="s">
        <v>75569</v>
      </c>
      <c r="F574" s="35" t="s">
        <v>75570</v>
      </c>
      <c r="G574" s="35" t="s">
        <v>75571</v>
      </c>
      <c r="H574" s="6" t="s">
        <v>75572</v>
      </c>
      <c r="I574" s="7" t="s">
        <v>75573</v>
      </c>
      <c r="J574" s="24" t="s">
        <v>74035</v>
      </c>
      <c r="K574" s="24"/>
      <c r="L574" s="24" t="str">
        <f>IF(ISERROR(SEARCH("_M",A574)),"","x")</f>
        <v>x</v>
      </c>
      <c r="M574" s="24"/>
      <c r="N574" s="24"/>
      <c r="O574" s="24"/>
      <c r="P574" s="24"/>
      <c r="Q574" s="24"/>
      <c r="R574" s="24"/>
      <c r="S574" s="24"/>
      <c r="T574" s="24"/>
    </row>
    <row r="575" spans="1:20" ht="14.4">
      <c r="A575" s="211" t="e">
        <f ca="1">_xludf.CONCAT(A574,"_1")</f>
        <v>#NAME?</v>
      </c>
      <c r="B575" s="25"/>
      <c r="C575" s="25" t="s">
        <v>75574</v>
      </c>
      <c r="D575" s="25"/>
      <c r="E575" s="37"/>
      <c r="F575" s="25"/>
      <c r="G575" s="25"/>
      <c r="H575" s="6"/>
      <c r="I575" s="7"/>
      <c r="J575" s="24"/>
      <c r="K575" s="24"/>
      <c r="L575" s="24"/>
      <c r="M575" s="24"/>
      <c r="N575" s="24"/>
      <c r="O575" s="24"/>
      <c r="P575" s="24"/>
      <c r="Q575" s="24"/>
      <c r="R575" s="24"/>
      <c r="S575" s="24"/>
      <c r="T575" s="24"/>
    </row>
    <row r="576" spans="1:20" ht="14.4">
      <c r="A576" s="211" t="e">
        <f ca="1">_xludf.CONCAT(A574,"_2")</f>
        <v>#NAME?</v>
      </c>
      <c r="B576" s="25"/>
      <c r="C576" s="6" t="s">
        <v>75564</v>
      </c>
      <c r="D576" s="25"/>
      <c r="E576" s="37"/>
      <c r="F576" s="25"/>
      <c r="G576" s="25"/>
      <c r="H576" s="6"/>
      <c r="I576" s="7"/>
      <c r="J576" s="24"/>
      <c r="K576" s="24"/>
      <c r="L576" s="24"/>
      <c r="M576" s="24"/>
      <c r="N576" s="24"/>
      <c r="O576" s="24"/>
      <c r="P576" s="24"/>
      <c r="Q576" s="24"/>
      <c r="R576" s="24"/>
      <c r="S576" s="24"/>
      <c r="T576" s="24"/>
    </row>
    <row r="577" spans="1:20" ht="14.4">
      <c r="A577" s="211" t="e">
        <f ca="1">_xludf.CONCAT(A574,"_3")</f>
        <v>#NAME?</v>
      </c>
      <c r="B577" s="25"/>
      <c r="C577" s="25" t="s">
        <v>75575</v>
      </c>
      <c r="D577" s="25"/>
      <c r="E577" s="37"/>
      <c r="F577" s="25"/>
      <c r="G577" s="25"/>
      <c r="H577" s="6"/>
      <c r="I577" s="7"/>
      <c r="J577" s="24"/>
      <c r="K577" s="24"/>
      <c r="L577" s="24"/>
      <c r="M577" s="24"/>
      <c r="N577" s="24"/>
      <c r="O577" s="24"/>
      <c r="P577" s="24"/>
      <c r="Q577" s="24"/>
      <c r="R577" s="24"/>
      <c r="S577" s="24"/>
      <c r="T577" s="24"/>
    </row>
    <row r="578" spans="1:20" ht="14.4">
      <c r="A578" s="210" t="s">
        <v>75576</v>
      </c>
      <c r="B578" s="25" t="s">
        <v>75355</v>
      </c>
      <c r="C578" s="25" t="s">
        <v>26246</v>
      </c>
      <c r="D578" s="25" t="s">
        <v>75355</v>
      </c>
      <c r="E578" s="37" t="s">
        <v>75355</v>
      </c>
      <c r="F578" s="25" t="s">
        <v>75577</v>
      </c>
      <c r="G578" s="25" t="s">
        <v>75355</v>
      </c>
      <c r="H578" s="6" t="s">
        <v>75355</v>
      </c>
      <c r="I578" s="7"/>
      <c r="J578" s="24" t="s">
        <v>74035</v>
      </c>
      <c r="K578" s="24"/>
      <c r="L578" s="24"/>
      <c r="M578" s="24"/>
      <c r="N578" s="24"/>
      <c r="O578" s="24"/>
      <c r="P578" s="24"/>
      <c r="Q578" s="24"/>
      <c r="R578" s="24"/>
      <c r="S578" s="24"/>
      <c r="T578" s="24"/>
    </row>
    <row r="579" spans="1:20" ht="14.4">
      <c r="A579" s="211" t="e">
        <f ca="1">_xludf.CONCAT(A578,"_1")</f>
        <v>#NAME?</v>
      </c>
      <c r="B579" s="25"/>
      <c r="C579" s="25" t="s">
        <v>75578</v>
      </c>
      <c r="D579" s="25"/>
      <c r="E579" s="37"/>
      <c r="F579" s="25"/>
      <c r="G579" s="25"/>
      <c r="H579" s="6"/>
      <c r="I579" s="7"/>
      <c r="J579" s="24"/>
      <c r="K579" s="24"/>
      <c r="L579" s="24"/>
      <c r="M579" s="24"/>
      <c r="N579" s="24"/>
      <c r="O579" s="24"/>
      <c r="P579" s="24"/>
      <c r="Q579" s="24"/>
      <c r="R579" s="24"/>
      <c r="S579" s="24"/>
      <c r="T579" s="24"/>
    </row>
    <row r="580" spans="1:20" ht="14.4">
      <c r="A580" s="211" t="e">
        <f ca="1">_xludf.CONCAT(A578,"_2")</f>
        <v>#NAME?</v>
      </c>
      <c r="B580" s="25"/>
      <c r="C580" s="6" t="s">
        <v>75579</v>
      </c>
      <c r="D580" s="25"/>
      <c r="E580" s="37"/>
      <c r="F580" s="25"/>
      <c r="G580" s="25"/>
      <c r="H580" s="6"/>
      <c r="I580" s="7" t="s">
        <v>75580</v>
      </c>
      <c r="J580" s="24"/>
      <c r="K580" s="24"/>
      <c r="L580" s="24"/>
      <c r="M580" s="24"/>
      <c r="N580" s="24"/>
      <c r="O580" s="24"/>
      <c r="P580" s="24"/>
      <c r="Q580" s="24"/>
      <c r="R580" s="24"/>
      <c r="S580" s="24"/>
      <c r="T580" s="24"/>
    </row>
    <row r="581" spans="1:20" ht="14.4">
      <c r="A581" s="211" t="e">
        <f ca="1">_xludf.CONCAT(A578,"_3")</f>
        <v>#NAME?</v>
      </c>
      <c r="B581" s="25"/>
      <c r="C581" s="6" t="s">
        <v>75581</v>
      </c>
      <c r="D581" s="25"/>
      <c r="E581" s="37"/>
      <c r="F581" s="25"/>
      <c r="G581" s="25"/>
      <c r="H581" s="6"/>
      <c r="I581" s="7" t="s">
        <v>75582</v>
      </c>
      <c r="J581" s="24"/>
      <c r="K581" s="24"/>
      <c r="L581" s="24"/>
      <c r="M581" s="24"/>
      <c r="N581" s="24"/>
      <c r="O581" s="24"/>
      <c r="P581" s="24"/>
      <c r="Q581" s="24"/>
      <c r="R581" s="24"/>
      <c r="S581" s="24"/>
      <c r="T581" s="24"/>
    </row>
    <row r="582" spans="1:20" ht="14.4">
      <c r="A582" s="210" t="s">
        <v>75583</v>
      </c>
      <c r="B582" s="25" t="s">
        <v>75584</v>
      </c>
      <c r="C582" s="25"/>
      <c r="D582" s="25" t="s">
        <v>75585</v>
      </c>
      <c r="E582" s="37" t="s">
        <v>75586</v>
      </c>
      <c r="F582" s="25" t="s">
        <v>75587</v>
      </c>
      <c r="G582" s="25" t="s">
        <v>75588</v>
      </c>
      <c r="H582" s="6" t="s">
        <v>75589</v>
      </c>
      <c r="I582" s="7" t="s">
        <v>75590</v>
      </c>
      <c r="J582" s="24" t="s">
        <v>74035</v>
      </c>
      <c r="K582" s="24"/>
      <c r="L582" s="24"/>
      <c r="M582" s="24"/>
      <c r="N582" s="24"/>
      <c r="O582" s="24"/>
      <c r="P582" s="24"/>
      <c r="Q582" s="24"/>
      <c r="R582" s="24"/>
      <c r="S582" s="24"/>
      <c r="T582" s="24"/>
    </row>
    <row r="583" spans="1:20" ht="14.4">
      <c r="A583" s="211" t="e">
        <f ca="1">_xludf.CONCAT(A582,"_1")</f>
        <v>#NAME?</v>
      </c>
      <c r="B583" s="25"/>
      <c r="C583" s="25" t="s">
        <v>75591</v>
      </c>
      <c r="D583" s="25"/>
      <c r="E583" s="37"/>
      <c r="F583" s="25"/>
      <c r="G583" s="25"/>
      <c r="H583" s="6"/>
      <c r="I583" s="7" t="s">
        <v>75592</v>
      </c>
      <c r="J583" s="24"/>
      <c r="K583" s="24"/>
      <c r="L583" s="24"/>
      <c r="M583" s="24"/>
      <c r="N583" s="24"/>
      <c r="O583" s="24"/>
      <c r="P583" s="24"/>
      <c r="Q583" s="24"/>
      <c r="R583" s="24"/>
      <c r="S583" s="24"/>
      <c r="T583" s="24"/>
    </row>
    <row r="584" spans="1:20" ht="14.4">
      <c r="A584" s="211" t="e">
        <f ca="1">_xludf.CONCAT(A582,"_2")</f>
        <v>#NAME?</v>
      </c>
      <c r="B584" s="25"/>
      <c r="C584" s="6" t="s">
        <v>75579</v>
      </c>
      <c r="D584" s="25"/>
      <c r="E584" s="37"/>
      <c r="F584" s="25"/>
      <c r="G584" s="25"/>
      <c r="H584" s="6"/>
      <c r="I584" s="7" t="s">
        <v>75593</v>
      </c>
      <c r="J584" s="24"/>
      <c r="K584" s="24"/>
      <c r="L584" s="24"/>
      <c r="M584" s="24"/>
      <c r="N584" s="24"/>
      <c r="O584" s="24"/>
      <c r="P584" s="24"/>
      <c r="Q584" s="24"/>
      <c r="R584" s="24"/>
      <c r="S584" s="24"/>
      <c r="T584" s="24"/>
    </row>
    <row r="585" spans="1:20" ht="14.4">
      <c r="A585" s="211" t="e">
        <f ca="1">_xludf.CONCAT(A582,"_3")</f>
        <v>#NAME?</v>
      </c>
      <c r="B585" s="25"/>
      <c r="C585" s="6" t="s">
        <v>75579</v>
      </c>
      <c r="D585" s="25"/>
      <c r="E585" s="37"/>
      <c r="F585" s="25"/>
      <c r="G585" s="25"/>
      <c r="H585" s="6"/>
      <c r="I585" s="7" t="s">
        <v>75594</v>
      </c>
      <c r="J585" s="24"/>
      <c r="K585" s="24"/>
      <c r="L585" s="24"/>
      <c r="M585" s="24"/>
      <c r="N585" s="24"/>
      <c r="O585" s="24"/>
      <c r="P585" s="24"/>
      <c r="Q585" s="24"/>
      <c r="R585" s="24"/>
      <c r="S585" s="24"/>
      <c r="T585" s="24"/>
    </row>
    <row r="586" spans="1:20" ht="14.4">
      <c r="A586" s="210" t="s">
        <v>75595</v>
      </c>
      <c r="B586" s="25" t="s">
        <v>75365</v>
      </c>
      <c r="C586" s="25" t="s">
        <v>26246</v>
      </c>
      <c r="D586" s="25" t="s">
        <v>75365</v>
      </c>
      <c r="E586" s="37" t="s">
        <v>75365</v>
      </c>
      <c r="F586" s="25" t="s">
        <v>75365</v>
      </c>
      <c r="G586" s="25" t="s">
        <v>75365</v>
      </c>
      <c r="H586" s="6" t="s">
        <v>75365</v>
      </c>
      <c r="I586" s="7" t="s">
        <v>75596</v>
      </c>
      <c r="J586" s="24" t="s">
        <v>74035</v>
      </c>
      <c r="K586" s="24"/>
      <c r="L586" s="24" t="str">
        <f>IF(ISERROR(SEARCH("_M",A586)),"","x")</f>
        <v/>
      </c>
      <c r="M586" s="24"/>
      <c r="N586" s="24"/>
      <c r="O586" s="24"/>
      <c r="P586" s="24"/>
      <c r="Q586" s="24"/>
      <c r="R586" s="24"/>
      <c r="S586" s="24"/>
      <c r="T586" s="24"/>
    </row>
    <row r="587" spans="1:20" ht="14.4">
      <c r="A587" s="211" t="e">
        <f ca="1">_xludf.CONCAT(A586,"_1")</f>
        <v>#NAME?</v>
      </c>
      <c r="B587" s="25"/>
      <c r="C587" s="25" t="s">
        <v>75597</v>
      </c>
      <c r="D587" s="25"/>
      <c r="E587" s="37"/>
      <c r="F587" s="35"/>
      <c r="G587" s="35"/>
      <c r="H587" s="6"/>
      <c r="I587" s="7" t="s">
        <v>75598</v>
      </c>
      <c r="J587" s="24"/>
      <c r="K587" s="24"/>
      <c r="L587" s="24"/>
      <c r="M587" s="24"/>
      <c r="N587" s="24"/>
      <c r="O587" s="24"/>
      <c r="P587" s="24"/>
      <c r="Q587" s="24"/>
      <c r="R587" s="24"/>
      <c r="S587" s="24"/>
      <c r="T587" s="24"/>
    </row>
    <row r="588" spans="1:20" ht="14.4">
      <c r="A588" s="211" t="e">
        <f ca="1">_xludf.CONCAT(A586,"_2")</f>
        <v>#NAME?</v>
      </c>
      <c r="B588" s="25"/>
      <c r="C588" s="6" t="s">
        <v>75599</v>
      </c>
      <c r="D588" s="25"/>
      <c r="E588" s="37"/>
      <c r="F588" s="35"/>
      <c r="G588" s="35"/>
      <c r="H588" s="6"/>
      <c r="I588" s="7" t="s">
        <v>75600</v>
      </c>
      <c r="J588" s="24"/>
      <c r="K588" s="24"/>
      <c r="L588" s="24"/>
      <c r="M588" s="24"/>
      <c r="N588" s="24"/>
      <c r="O588" s="24"/>
      <c r="P588" s="24"/>
      <c r="Q588" s="24"/>
      <c r="R588" s="24"/>
      <c r="S588" s="24"/>
      <c r="T588" s="24"/>
    </row>
    <row r="589" spans="1:20" ht="14.4">
      <c r="A589" s="211" t="e">
        <f ca="1">_xludf.CONCAT(A586,"_3")</f>
        <v>#NAME?</v>
      </c>
      <c r="B589" s="25"/>
      <c r="C589" s="6" t="s">
        <v>75601</v>
      </c>
      <c r="D589" s="25"/>
      <c r="E589" s="37"/>
      <c r="F589" s="35"/>
      <c r="G589" s="35"/>
      <c r="H589" s="6"/>
      <c r="I589" s="7" t="s">
        <v>75602</v>
      </c>
      <c r="J589" s="24"/>
      <c r="K589" s="24"/>
      <c r="L589" s="24"/>
      <c r="M589" s="24"/>
      <c r="N589" s="24"/>
      <c r="O589" s="24"/>
      <c r="P589" s="24"/>
      <c r="Q589" s="24"/>
      <c r="R589" s="24"/>
      <c r="S589" s="24"/>
      <c r="T589" s="24"/>
    </row>
    <row r="590" spans="1:20" ht="14.4">
      <c r="A590" s="210" t="s">
        <v>75603</v>
      </c>
      <c r="B590" s="25" t="s">
        <v>75604</v>
      </c>
      <c r="C590" s="25" t="s">
        <v>26246</v>
      </c>
      <c r="D590" s="25" t="s">
        <v>75605</v>
      </c>
      <c r="E590" s="37" t="s">
        <v>75606</v>
      </c>
      <c r="F590" s="35" t="s">
        <v>75607</v>
      </c>
      <c r="G590" s="35" t="s">
        <v>75608</v>
      </c>
      <c r="H590" s="6" t="s">
        <v>75609</v>
      </c>
      <c r="I590" s="7" t="s">
        <v>75610</v>
      </c>
      <c r="J590" s="24" t="s">
        <v>74035</v>
      </c>
      <c r="K590" s="24"/>
      <c r="L590" s="24" t="str">
        <f>IF(ISERROR(SEARCH("_M",A590)),"","x")</f>
        <v>x</v>
      </c>
      <c r="M590" s="24"/>
      <c r="N590" s="24"/>
      <c r="O590" s="24"/>
      <c r="P590" s="24"/>
      <c r="Q590" s="24"/>
      <c r="R590" s="24"/>
      <c r="S590" s="24"/>
      <c r="T590" s="24"/>
    </row>
    <row r="591" spans="1:20" ht="14.4">
      <c r="A591" s="211" t="e">
        <f ca="1">_xludf.CONCAT(A590,"_1")</f>
        <v>#NAME?</v>
      </c>
      <c r="B591" s="25"/>
      <c r="C591" s="25" t="s">
        <v>75611</v>
      </c>
      <c r="D591" s="25"/>
      <c r="E591" s="37"/>
      <c r="F591" s="25"/>
      <c r="G591" s="25"/>
      <c r="H591" s="6"/>
      <c r="I591" s="7" t="s">
        <v>75612</v>
      </c>
      <c r="J591" s="24"/>
      <c r="K591" s="24"/>
      <c r="L591" s="24"/>
      <c r="M591" s="24"/>
      <c r="N591" s="24"/>
      <c r="O591" s="24"/>
      <c r="P591" s="24"/>
      <c r="Q591" s="24"/>
      <c r="R591" s="24"/>
      <c r="S591" s="24"/>
      <c r="T591" s="24"/>
    </row>
    <row r="592" spans="1:20" ht="14.4">
      <c r="A592" s="211" t="e">
        <f ca="1">_xludf.CONCAT(A590,"_2")</f>
        <v>#NAME?</v>
      </c>
      <c r="B592" s="25"/>
      <c r="C592" s="6" t="s">
        <v>75599</v>
      </c>
      <c r="D592" s="25"/>
      <c r="E592" s="37"/>
      <c r="F592" s="25"/>
      <c r="G592" s="25"/>
      <c r="H592" s="6"/>
      <c r="I592" s="7" t="s">
        <v>75613</v>
      </c>
      <c r="J592" s="24"/>
      <c r="K592" s="24"/>
      <c r="L592" s="24"/>
      <c r="M592" s="24"/>
      <c r="N592" s="24"/>
      <c r="O592" s="24"/>
      <c r="P592" s="24"/>
      <c r="Q592" s="24"/>
      <c r="R592" s="24"/>
      <c r="S592" s="24"/>
      <c r="T592" s="24"/>
    </row>
    <row r="593" spans="1:20" ht="14.4">
      <c r="A593" s="211" t="e">
        <f ca="1">_xludf.CONCAT(A590,"_3")</f>
        <v>#NAME?</v>
      </c>
      <c r="B593" s="25"/>
      <c r="C593" s="6" t="s">
        <v>75601</v>
      </c>
      <c r="D593" s="25"/>
      <c r="E593" s="37"/>
      <c r="F593" s="25"/>
      <c r="G593" s="25"/>
      <c r="H593" s="6"/>
      <c r="I593" s="7" t="s">
        <v>75614</v>
      </c>
      <c r="J593" s="24"/>
      <c r="K593" s="24"/>
      <c r="L593" s="24"/>
      <c r="M593" s="24"/>
      <c r="N593" s="24"/>
      <c r="O593" s="24"/>
      <c r="P593" s="24"/>
      <c r="Q593" s="24"/>
      <c r="R593" s="24"/>
      <c r="S593" s="24"/>
      <c r="T593" s="24"/>
    </row>
    <row r="594" spans="1:20" ht="14.4">
      <c r="A594" s="210" t="s">
        <v>75615</v>
      </c>
      <c r="B594" s="25" t="s">
        <v>75368</v>
      </c>
      <c r="C594" s="25" t="s">
        <v>26246</v>
      </c>
      <c r="D594" s="25" t="s">
        <v>75368</v>
      </c>
      <c r="E594" s="37" t="s">
        <v>75368</v>
      </c>
      <c r="F594" s="25" t="s">
        <v>75368</v>
      </c>
      <c r="G594" s="25" t="s">
        <v>75368</v>
      </c>
      <c r="H594" s="6" t="s">
        <v>75368</v>
      </c>
      <c r="I594" s="7" t="s">
        <v>75616</v>
      </c>
      <c r="J594" s="24" t="s">
        <v>74035</v>
      </c>
      <c r="K594" s="24"/>
      <c r="L594" s="24"/>
      <c r="M594" s="24"/>
      <c r="N594" s="24"/>
      <c r="O594" s="24"/>
      <c r="P594" s="24"/>
      <c r="Q594" s="24"/>
      <c r="R594" s="24"/>
      <c r="S594" s="24"/>
      <c r="T594" s="24"/>
    </row>
    <row r="595" spans="1:20" ht="14.4">
      <c r="A595" s="211" t="e">
        <f ca="1">_xludf.CONCAT(A594,"_1")</f>
        <v>#NAME?</v>
      </c>
      <c r="B595" s="25"/>
      <c r="C595" s="25" t="s">
        <v>75617</v>
      </c>
      <c r="D595" s="25"/>
      <c r="E595" s="37"/>
      <c r="F595" s="25"/>
      <c r="G595" s="25"/>
      <c r="H595" s="6"/>
      <c r="I595" s="7" t="s">
        <v>75618</v>
      </c>
      <c r="J595" s="24"/>
      <c r="K595" s="24"/>
      <c r="L595" s="24"/>
      <c r="M595" s="24"/>
      <c r="N595" s="24"/>
      <c r="O595" s="24"/>
      <c r="P595" s="24"/>
      <c r="Q595" s="24"/>
      <c r="R595" s="24"/>
      <c r="S595" s="24"/>
      <c r="T595" s="24"/>
    </row>
    <row r="596" spans="1:20" ht="14.4">
      <c r="A596" s="211" t="e">
        <f ca="1">_xludf.CONCAT(A594,"_2")</f>
        <v>#NAME?</v>
      </c>
      <c r="B596" s="25"/>
      <c r="C596" s="6" t="s">
        <v>75619</v>
      </c>
      <c r="D596" s="25"/>
      <c r="E596" s="37"/>
      <c r="F596" s="25"/>
      <c r="G596" s="25"/>
      <c r="H596" s="6"/>
      <c r="I596" s="7" t="s">
        <v>75620</v>
      </c>
      <c r="J596" s="24"/>
      <c r="K596" s="24"/>
      <c r="L596" s="24"/>
      <c r="M596" s="24"/>
      <c r="N596" s="24"/>
      <c r="O596" s="24"/>
      <c r="P596" s="24"/>
      <c r="Q596" s="24"/>
      <c r="R596" s="24"/>
      <c r="S596" s="24"/>
      <c r="T596" s="24"/>
    </row>
    <row r="597" spans="1:20" ht="14.4">
      <c r="A597" s="211" t="e">
        <f ca="1">_xludf.CONCAT(A594,"_3")</f>
        <v>#NAME?</v>
      </c>
      <c r="B597" s="25"/>
      <c r="C597" s="6" t="s">
        <v>75619</v>
      </c>
      <c r="D597" s="25"/>
      <c r="E597" s="37"/>
      <c r="F597" s="25"/>
      <c r="G597" s="25"/>
      <c r="H597" s="6"/>
      <c r="I597" s="7" t="s">
        <v>75621</v>
      </c>
      <c r="J597" s="24"/>
      <c r="K597" s="24"/>
      <c r="L597" s="24"/>
      <c r="M597" s="24"/>
      <c r="N597" s="24"/>
      <c r="O597" s="24"/>
      <c r="P597" s="24"/>
      <c r="Q597" s="24"/>
      <c r="R597" s="24"/>
      <c r="S597" s="24"/>
      <c r="T597" s="24"/>
    </row>
    <row r="598" spans="1:20" ht="14.4">
      <c r="A598" s="210" t="s">
        <v>75622</v>
      </c>
      <c r="B598" s="25" t="s">
        <v>75623</v>
      </c>
      <c r="C598" s="25" t="s">
        <v>26246</v>
      </c>
      <c r="D598" s="25" t="s">
        <v>75624</v>
      </c>
      <c r="E598" s="37" t="s">
        <v>75625</v>
      </c>
      <c r="F598" s="25" t="s">
        <v>75626</v>
      </c>
      <c r="G598" s="25" t="s">
        <v>75627</v>
      </c>
      <c r="H598" s="6" t="s">
        <v>75628</v>
      </c>
      <c r="I598" s="7" t="s">
        <v>75629</v>
      </c>
      <c r="J598" s="24" t="s">
        <v>74035</v>
      </c>
      <c r="K598" s="24"/>
      <c r="L598" s="24"/>
      <c r="M598" s="24"/>
      <c r="N598" s="24"/>
      <c r="O598" s="24"/>
      <c r="P598" s="24"/>
      <c r="Q598" s="24"/>
      <c r="R598" s="24"/>
      <c r="S598" s="24"/>
      <c r="T598" s="24"/>
    </row>
    <row r="599" spans="1:20" ht="14.4">
      <c r="A599" s="211" t="e">
        <f ca="1">_xludf.CONCAT(A598,"_1")</f>
        <v>#NAME?</v>
      </c>
      <c r="B599" s="25"/>
      <c r="C599" s="25" t="s">
        <v>75630</v>
      </c>
      <c r="D599" s="25"/>
      <c r="E599" s="37"/>
      <c r="F599" s="35"/>
      <c r="G599" s="35"/>
      <c r="H599" s="6"/>
      <c r="I599" s="7" t="s">
        <v>75631</v>
      </c>
      <c r="J599" s="24"/>
      <c r="K599" s="24"/>
      <c r="L599" s="24"/>
      <c r="M599" s="24"/>
      <c r="N599" s="24"/>
      <c r="O599" s="24"/>
      <c r="P599" s="24"/>
      <c r="Q599" s="24"/>
      <c r="R599" s="24"/>
      <c r="S599" s="24"/>
      <c r="T599" s="24"/>
    </row>
    <row r="600" spans="1:20" ht="14.4">
      <c r="A600" s="211" t="e">
        <f ca="1">_xludf.CONCAT(A598,"_2")</f>
        <v>#NAME?</v>
      </c>
      <c r="B600" s="25"/>
      <c r="C600" s="6" t="s">
        <v>75619</v>
      </c>
      <c r="D600" s="25"/>
      <c r="E600" s="37"/>
      <c r="F600" s="35"/>
      <c r="G600" s="35"/>
      <c r="H600" s="6"/>
      <c r="I600" s="7" t="s">
        <v>75632</v>
      </c>
      <c r="J600" s="24"/>
      <c r="K600" s="24"/>
      <c r="L600" s="24"/>
      <c r="M600" s="24"/>
      <c r="N600" s="24"/>
      <c r="O600" s="24"/>
      <c r="P600" s="24"/>
      <c r="Q600" s="24"/>
      <c r="R600" s="24"/>
      <c r="S600" s="24"/>
      <c r="T600" s="24"/>
    </row>
    <row r="601" spans="1:20" ht="14.4">
      <c r="A601" s="211" t="e">
        <f ca="1">_xludf.CONCAT(A598,"_3")</f>
        <v>#NAME?</v>
      </c>
      <c r="B601" s="25"/>
      <c r="C601" s="6" t="s">
        <v>75633</v>
      </c>
      <c r="D601" s="25"/>
      <c r="E601" s="37"/>
      <c r="F601" s="35"/>
      <c r="G601" s="35"/>
      <c r="H601" s="6"/>
      <c r="I601" s="7" t="s">
        <v>75634</v>
      </c>
      <c r="J601" s="24"/>
      <c r="K601" s="24"/>
      <c r="L601" s="24"/>
      <c r="M601" s="24"/>
      <c r="N601" s="24"/>
      <c r="O601" s="24"/>
      <c r="P601" s="24"/>
      <c r="Q601" s="24"/>
      <c r="R601" s="24"/>
      <c r="S601" s="24"/>
      <c r="T601" s="24"/>
    </row>
    <row r="602" spans="1:20" ht="14.4">
      <c r="A602" s="210" t="s">
        <v>75635</v>
      </c>
      <c r="B602" s="25" t="s">
        <v>75373</v>
      </c>
      <c r="C602" s="25" t="s">
        <v>26246</v>
      </c>
      <c r="D602" s="25" t="s">
        <v>75373</v>
      </c>
      <c r="E602" s="37" t="s">
        <v>75373</v>
      </c>
      <c r="F602" s="35" t="s">
        <v>75636</v>
      </c>
      <c r="G602" s="35" t="s">
        <v>75373</v>
      </c>
      <c r="H602" s="6" t="s">
        <v>75373</v>
      </c>
      <c r="I602" s="7" t="s">
        <v>75637</v>
      </c>
      <c r="J602" s="24" t="s">
        <v>74035</v>
      </c>
      <c r="K602" s="24"/>
      <c r="L602" s="24" t="str">
        <f>IF(ISERROR(SEARCH("_M",A602)),"","x")</f>
        <v/>
      </c>
      <c r="M602" s="24"/>
      <c r="N602" s="24"/>
      <c r="O602" s="24"/>
      <c r="P602" s="24"/>
      <c r="Q602" s="24"/>
      <c r="R602" s="24"/>
      <c r="S602" s="24"/>
      <c r="T602" s="24"/>
    </row>
    <row r="603" spans="1:20" ht="14.4">
      <c r="A603" s="211" t="e">
        <f ca="1">_xludf.CONCAT(A602,"_1")</f>
        <v>#NAME?</v>
      </c>
      <c r="B603" s="25"/>
      <c r="C603" s="25" t="s">
        <v>75638</v>
      </c>
      <c r="D603" s="25"/>
      <c r="E603" s="37"/>
      <c r="F603" s="35"/>
      <c r="G603" s="35"/>
      <c r="H603" s="6"/>
      <c r="I603" s="7" t="s">
        <v>75639</v>
      </c>
      <c r="J603" s="24"/>
      <c r="K603" s="24"/>
      <c r="L603" s="24"/>
      <c r="M603" s="24"/>
      <c r="N603" s="24"/>
      <c r="O603" s="24"/>
      <c r="P603" s="24"/>
      <c r="Q603" s="24"/>
      <c r="R603" s="24"/>
      <c r="S603" s="24"/>
      <c r="T603" s="24"/>
    </row>
    <row r="604" spans="1:20" ht="14.4">
      <c r="A604" s="211" t="e">
        <f ca="1">_xludf.CONCAT(A602,"_2")</f>
        <v>#NAME?</v>
      </c>
      <c r="B604" s="25"/>
      <c r="C604" s="6" t="s">
        <v>75640</v>
      </c>
      <c r="D604" s="25"/>
      <c r="E604" s="37"/>
      <c r="F604" s="35"/>
      <c r="G604" s="35"/>
      <c r="H604" s="6"/>
      <c r="I604" s="7" t="s">
        <v>75641</v>
      </c>
      <c r="J604" s="24"/>
      <c r="K604" s="24"/>
      <c r="L604" s="24"/>
      <c r="M604" s="24"/>
      <c r="N604" s="24"/>
      <c r="O604" s="24"/>
      <c r="P604" s="24"/>
      <c r="Q604" s="24"/>
      <c r="R604" s="24"/>
      <c r="S604" s="24"/>
      <c r="T604" s="24"/>
    </row>
    <row r="605" spans="1:20" ht="14.4">
      <c r="A605" s="211" t="e">
        <f ca="1">_xludf.CONCAT(A602,"_3")</f>
        <v>#NAME?</v>
      </c>
      <c r="B605" s="25"/>
      <c r="C605" s="6" t="s">
        <v>75642</v>
      </c>
      <c r="D605" s="25"/>
      <c r="E605" s="37"/>
      <c r="F605" s="35"/>
      <c r="G605" s="35"/>
      <c r="H605" s="6"/>
      <c r="I605" s="7" t="s">
        <v>75643</v>
      </c>
      <c r="J605" s="24"/>
      <c r="K605" s="24"/>
      <c r="L605" s="24"/>
      <c r="M605" s="24"/>
      <c r="N605" s="24"/>
      <c r="O605" s="24"/>
      <c r="P605" s="24"/>
      <c r="Q605" s="24"/>
      <c r="R605" s="24"/>
      <c r="S605" s="24"/>
      <c r="T605" s="24"/>
    </row>
    <row r="606" spans="1:20" ht="14.4">
      <c r="A606" s="210" t="s">
        <v>75644</v>
      </c>
      <c r="B606" s="25" t="s">
        <v>75645</v>
      </c>
      <c r="C606" s="25" t="s">
        <v>26246</v>
      </c>
      <c r="D606" s="25" t="s">
        <v>75646</v>
      </c>
      <c r="E606" s="37" t="s">
        <v>75647</v>
      </c>
      <c r="F606" s="35" t="s">
        <v>75648</v>
      </c>
      <c r="G606" s="35" t="s">
        <v>75649</v>
      </c>
      <c r="H606" s="6" t="s">
        <v>75650</v>
      </c>
      <c r="I606" s="7" t="s">
        <v>75651</v>
      </c>
      <c r="J606" s="24" t="s">
        <v>74035</v>
      </c>
      <c r="K606" s="24"/>
      <c r="L606" s="24" t="str">
        <f>IF(ISERROR(SEARCH("_M",A606)),"","x")</f>
        <v>x</v>
      </c>
      <c r="M606" s="24"/>
      <c r="N606" s="24"/>
      <c r="O606" s="24"/>
      <c r="P606" s="24"/>
      <c r="Q606" s="24"/>
      <c r="R606" s="24"/>
      <c r="S606" s="24"/>
      <c r="T606" s="24"/>
    </row>
    <row r="607" spans="1:20" ht="14.4">
      <c r="A607" s="211" t="e">
        <f ca="1">_xludf.CONCAT(A606,"_1")</f>
        <v>#NAME?</v>
      </c>
      <c r="B607" s="25"/>
      <c r="C607" s="25" t="s">
        <v>75652</v>
      </c>
      <c r="D607" s="25"/>
      <c r="E607" s="37"/>
      <c r="F607" s="25"/>
      <c r="G607" s="25"/>
      <c r="H607" s="6"/>
      <c r="I607" s="7" t="s">
        <v>75653</v>
      </c>
      <c r="J607" s="24"/>
      <c r="K607" s="24"/>
      <c r="L607" s="24"/>
      <c r="M607" s="24"/>
      <c r="N607" s="24"/>
      <c r="O607" s="24"/>
      <c r="P607" s="24"/>
      <c r="Q607" s="24"/>
      <c r="R607" s="24"/>
      <c r="S607" s="24"/>
      <c r="T607" s="24"/>
    </row>
    <row r="608" spans="1:20" ht="14.4">
      <c r="A608" s="211" t="e">
        <f ca="1">_xludf.CONCAT(A606,"_2")</f>
        <v>#NAME?</v>
      </c>
      <c r="B608" s="25"/>
      <c r="C608" s="6" t="s">
        <v>75654</v>
      </c>
      <c r="D608" s="25"/>
      <c r="E608" s="37"/>
      <c r="F608" s="25"/>
      <c r="G608" s="25"/>
      <c r="H608" s="6"/>
      <c r="I608" s="7" t="s">
        <v>75655</v>
      </c>
      <c r="J608" s="24"/>
      <c r="K608" s="24"/>
      <c r="L608" s="24"/>
      <c r="M608" s="24"/>
      <c r="N608" s="24"/>
      <c r="O608" s="24"/>
      <c r="P608" s="24"/>
      <c r="Q608" s="24"/>
      <c r="R608" s="24"/>
      <c r="S608" s="24"/>
      <c r="T608" s="24"/>
    </row>
    <row r="609" spans="1:20" ht="14.4">
      <c r="A609" s="211" t="e">
        <f ca="1">_xludf.CONCAT(A606,"_3")</f>
        <v>#NAME?</v>
      </c>
      <c r="B609" s="25"/>
      <c r="C609" s="6" t="s">
        <v>75642</v>
      </c>
      <c r="D609" s="25"/>
      <c r="E609" s="37"/>
      <c r="F609" s="25"/>
      <c r="G609" s="25"/>
      <c r="H609" s="6"/>
      <c r="I609" s="7" t="s">
        <v>75656</v>
      </c>
      <c r="J609" s="24"/>
      <c r="K609" s="24"/>
      <c r="L609" s="24"/>
      <c r="M609" s="24"/>
      <c r="N609" s="24"/>
      <c r="O609" s="24"/>
      <c r="P609" s="24"/>
      <c r="Q609" s="24"/>
      <c r="R609" s="24"/>
      <c r="S609" s="24"/>
      <c r="T609" s="24"/>
    </row>
    <row r="610" spans="1:20" ht="14.4">
      <c r="A610" s="210" t="s">
        <v>75657</v>
      </c>
      <c r="B610" s="25" t="s">
        <v>75377</v>
      </c>
      <c r="C610" s="25" t="s">
        <v>26246</v>
      </c>
      <c r="D610" s="25" t="s">
        <v>75377</v>
      </c>
      <c r="E610" s="37" t="s">
        <v>75377</v>
      </c>
      <c r="F610" s="25" t="s">
        <v>75377</v>
      </c>
      <c r="G610" s="25" t="s">
        <v>75377</v>
      </c>
      <c r="H610" s="6" t="s">
        <v>75377</v>
      </c>
      <c r="I610" s="7" t="s">
        <v>75658</v>
      </c>
      <c r="J610" s="24" t="s">
        <v>74035</v>
      </c>
      <c r="K610" s="24"/>
      <c r="L610" s="24"/>
      <c r="M610" s="24"/>
      <c r="N610" s="24"/>
      <c r="O610" s="24"/>
      <c r="P610" s="24"/>
      <c r="Q610" s="24"/>
      <c r="R610" s="24"/>
      <c r="S610" s="24"/>
      <c r="T610" s="24"/>
    </row>
    <row r="611" spans="1:20" ht="14.4">
      <c r="A611" s="211" t="e">
        <f ca="1">_xludf.CONCAT(A610,"_1")</f>
        <v>#NAME?</v>
      </c>
      <c r="B611" s="25"/>
      <c r="C611" s="25" t="s">
        <v>75659</v>
      </c>
      <c r="D611" s="25"/>
      <c r="E611" s="37"/>
      <c r="F611" s="25"/>
      <c r="G611" s="25"/>
      <c r="H611" s="6"/>
      <c r="I611" s="7" t="s">
        <v>75660</v>
      </c>
      <c r="J611" s="24"/>
      <c r="K611" s="24"/>
      <c r="L611" s="24"/>
      <c r="M611" s="24"/>
      <c r="N611" s="24"/>
      <c r="O611" s="24"/>
      <c r="P611" s="24"/>
      <c r="Q611" s="24"/>
      <c r="R611" s="24"/>
      <c r="S611" s="24"/>
      <c r="T611" s="24"/>
    </row>
    <row r="612" spans="1:20" ht="14.4">
      <c r="A612" s="211" t="e">
        <f ca="1">_xludf.CONCAT(A610,"_2")</f>
        <v>#NAME?</v>
      </c>
      <c r="B612" s="25"/>
      <c r="C612" s="6" t="s">
        <v>75661</v>
      </c>
      <c r="D612" s="25"/>
      <c r="E612" s="37"/>
      <c r="F612" s="25"/>
      <c r="G612" s="25"/>
      <c r="H612" s="6"/>
      <c r="I612" s="7" t="s">
        <v>75662</v>
      </c>
      <c r="J612" s="24"/>
      <c r="K612" s="24"/>
      <c r="L612" s="24"/>
      <c r="M612" s="24"/>
      <c r="N612" s="24"/>
      <c r="O612" s="24"/>
      <c r="P612" s="24"/>
      <c r="Q612" s="24"/>
      <c r="R612" s="24"/>
      <c r="S612" s="24"/>
      <c r="T612" s="24"/>
    </row>
    <row r="613" spans="1:20" ht="14.4">
      <c r="A613" s="211" t="e">
        <f ca="1">_xludf.CONCAT(A610,"_3")</f>
        <v>#NAME?</v>
      </c>
      <c r="B613" s="25"/>
      <c r="C613" s="6" t="s">
        <v>75663</v>
      </c>
      <c r="D613" s="25"/>
      <c r="E613" s="37"/>
      <c r="F613" s="25"/>
      <c r="G613" s="25"/>
      <c r="H613" s="6"/>
      <c r="I613" s="7" t="s">
        <v>75664</v>
      </c>
      <c r="J613" s="24"/>
      <c r="K613" s="24"/>
      <c r="L613" s="24"/>
      <c r="M613" s="24"/>
      <c r="N613" s="24"/>
      <c r="O613" s="24"/>
      <c r="P613" s="24"/>
      <c r="Q613" s="24"/>
      <c r="R613" s="24"/>
      <c r="S613" s="24"/>
      <c r="T613" s="24"/>
    </row>
    <row r="614" spans="1:20" ht="14.4">
      <c r="A614" s="210" t="s">
        <v>75665</v>
      </c>
      <c r="B614" s="25" t="s">
        <v>75666</v>
      </c>
      <c r="C614" s="25" t="s">
        <v>26246</v>
      </c>
      <c r="D614" s="25" t="s">
        <v>75667</v>
      </c>
      <c r="E614" s="37" t="s">
        <v>75668</v>
      </c>
      <c r="F614" s="25" t="s">
        <v>75669</v>
      </c>
      <c r="G614" s="25" t="s">
        <v>75670</v>
      </c>
      <c r="H614" s="6" t="s">
        <v>75671</v>
      </c>
      <c r="I614" s="7" t="s">
        <v>75672</v>
      </c>
      <c r="J614" s="24" t="s">
        <v>74035</v>
      </c>
      <c r="K614" s="24"/>
      <c r="L614" s="24"/>
      <c r="M614" s="24"/>
      <c r="N614" s="24"/>
      <c r="O614" s="24"/>
      <c r="P614" s="24"/>
      <c r="Q614" s="24"/>
      <c r="R614" s="24"/>
      <c r="S614" s="24"/>
      <c r="T614" s="24"/>
    </row>
    <row r="615" spans="1:20" ht="14.4">
      <c r="A615" s="211" t="e">
        <f ca="1">_xludf.CONCAT(A614,"_1")</f>
        <v>#NAME?</v>
      </c>
      <c r="B615" s="25"/>
      <c r="C615" s="25" t="s">
        <v>75673</v>
      </c>
      <c r="D615" s="25"/>
      <c r="E615" s="37"/>
      <c r="F615" s="25"/>
      <c r="G615" s="25"/>
      <c r="H615" s="6"/>
      <c r="I615" s="7" t="s">
        <v>75674</v>
      </c>
      <c r="J615" s="24"/>
      <c r="K615" s="24"/>
      <c r="L615" s="24"/>
      <c r="M615" s="24"/>
      <c r="N615" s="24"/>
      <c r="O615" s="24"/>
      <c r="P615" s="24"/>
      <c r="Q615" s="24"/>
      <c r="R615" s="24"/>
      <c r="S615" s="24"/>
      <c r="T615" s="24"/>
    </row>
    <row r="616" spans="1:20" ht="14.4">
      <c r="A616" s="211" t="e">
        <f ca="1">_xludf.CONCAT(A614,"_2")</f>
        <v>#NAME?</v>
      </c>
      <c r="B616" s="25"/>
      <c r="C616" s="6" t="s">
        <v>75661</v>
      </c>
      <c r="D616" s="25"/>
      <c r="E616" s="37"/>
      <c r="F616" s="25"/>
      <c r="G616" s="25"/>
      <c r="H616" s="6"/>
      <c r="I616" s="7" t="s">
        <v>75675</v>
      </c>
      <c r="J616" s="24"/>
      <c r="K616" s="24"/>
      <c r="L616" s="24"/>
      <c r="M616" s="24"/>
      <c r="N616" s="24"/>
      <c r="O616" s="24"/>
      <c r="P616" s="24"/>
      <c r="Q616" s="24"/>
      <c r="R616" s="24"/>
      <c r="S616" s="24"/>
      <c r="T616" s="24"/>
    </row>
    <row r="617" spans="1:20" ht="14.4">
      <c r="A617" s="211" t="e">
        <f ca="1">_xludf.CONCAT(A614,"_3")</f>
        <v>#NAME?</v>
      </c>
      <c r="B617" s="25"/>
      <c r="C617" s="6" t="s">
        <v>75663</v>
      </c>
      <c r="D617" s="25"/>
      <c r="E617" s="37"/>
      <c r="F617" s="25"/>
      <c r="G617" s="25"/>
      <c r="H617" s="6"/>
      <c r="I617" s="7" t="s">
        <v>75676</v>
      </c>
      <c r="J617" s="24"/>
      <c r="K617" s="24"/>
      <c r="L617" s="24"/>
      <c r="M617" s="24"/>
      <c r="N617" s="24"/>
      <c r="O617" s="24"/>
      <c r="P617" s="24"/>
      <c r="Q617" s="24"/>
      <c r="R617" s="24"/>
      <c r="S617" s="24"/>
      <c r="T617" s="24"/>
    </row>
    <row r="618" spans="1:20" ht="14.4">
      <c r="A618" s="210" t="s">
        <v>75677</v>
      </c>
      <c r="B618" s="25" t="s">
        <v>75387</v>
      </c>
      <c r="C618" s="25" t="s">
        <v>26246</v>
      </c>
      <c r="D618" s="25" t="s">
        <v>75387</v>
      </c>
      <c r="E618" s="37" t="s">
        <v>75387</v>
      </c>
      <c r="F618" s="25" t="s">
        <v>75678</v>
      </c>
      <c r="G618" s="25" t="s">
        <v>75387</v>
      </c>
      <c r="H618" s="6" t="s">
        <v>75387</v>
      </c>
      <c r="I618" s="7" t="s">
        <v>75679</v>
      </c>
      <c r="J618" s="24" t="s">
        <v>74035</v>
      </c>
      <c r="K618" s="24"/>
      <c r="L618" s="24" t="str">
        <f>IF(ISERROR(SEARCH("_M",A618)),"","x")</f>
        <v/>
      </c>
      <c r="M618" s="24"/>
      <c r="N618" s="24"/>
      <c r="O618" s="24"/>
      <c r="P618" s="24"/>
      <c r="Q618" s="24"/>
      <c r="R618" s="24"/>
      <c r="S618" s="24"/>
      <c r="T618" s="24"/>
    </row>
    <row r="619" spans="1:20" ht="14.4">
      <c r="A619" s="211" t="e">
        <f ca="1">_xludf.CONCAT(A618,"_1")</f>
        <v>#NAME?</v>
      </c>
      <c r="B619" s="25"/>
      <c r="C619" s="25" t="s">
        <v>75680</v>
      </c>
      <c r="D619" s="25"/>
      <c r="E619" s="37"/>
      <c r="F619" s="25"/>
      <c r="G619" s="25"/>
      <c r="H619" s="6"/>
      <c r="I619" s="7" t="s">
        <v>75681</v>
      </c>
      <c r="J619" s="24"/>
      <c r="K619" s="24"/>
      <c r="L619" s="24"/>
      <c r="M619" s="24"/>
      <c r="N619" s="24"/>
      <c r="O619" s="24"/>
      <c r="P619" s="24"/>
      <c r="Q619" s="24"/>
      <c r="R619" s="24"/>
      <c r="S619" s="24"/>
      <c r="T619" s="24"/>
    </row>
    <row r="620" spans="1:20" ht="14.4">
      <c r="A620" s="211" t="e">
        <f ca="1">_xludf.CONCAT(A618,"_2")</f>
        <v>#NAME?</v>
      </c>
      <c r="B620" s="25"/>
      <c r="C620" s="6" t="s">
        <v>75682</v>
      </c>
      <c r="D620" s="25"/>
      <c r="E620" s="37"/>
      <c r="F620" s="25"/>
      <c r="G620" s="25"/>
      <c r="H620" s="6"/>
      <c r="I620" s="7" t="s">
        <v>75683</v>
      </c>
      <c r="J620" s="24"/>
      <c r="K620" s="24"/>
      <c r="L620" s="24"/>
      <c r="M620" s="24"/>
      <c r="N620" s="24"/>
      <c r="O620" s="24"/>
      <c r="P620" s="24"/>
      <c r="Q620" s="24"/>
      <c r="R620" s="24"/>
      <c r="S620" s="24"/>
      <c r="T620" s="24"/>
    </row>
    <row r="621" spans="1:20" ht="14.4">
      <c r="A621" s="211" t="e">
        <f ca="1">_xludf.CONCAT(A618,"_3")</f>
        <v>#NAME?</v>
      </c>
      <c r="B621" s="25"/>
      <c r="C621" s="6" t="s">
        <v>75684</v>
      </c>
      <c r="D621" s="25"/>
      <c r="E621" s="37"/>
      <c r="F621" s="25"/>
      <c r="G621" s="25"/>
      <c r="H621" s="6"/>
      <c r="I621" s="7" t="s">
        <v>75685</v>
      </c>
      <c r="J621" s="24"/>
      <c r="K621" s="24"/>
      <c r="L621" s="24"/>
      <c r="M621" s="24"/>
      <c r="N621" s="24"/>
      <c r="O621" s="24"/>
      <c r="P621" s="24"/>
      <c r="Q621" s="24"/>
      <c r="R621" s="24"/>
      <c r="S621" s="24"/>
      <c r="T621" s="24"/>
    </row>
    <row r="622" spans="1:20" ht="14.4">
      <c r="A622" s="210" t="s">
        <v>75686</v>
      </c>
      <c r="B622" s="25" t="s">
        <v>75687</v>
      </c>
      <c r="C622" s="25" t="s">
        <v>26246</v>
      </c>
      <c r="D622" s="25" t="s">
        <v>75688</v>
      </c>
      <c r="E622" s="37" t="s">
        <v>75689</v>
      </c>
      <c r="F622" s="25" t="s">
        <v>75690</v>
      </c>
      <c r="G622" s="25" t="s">
        <v>75691</v>
      </c>
      <c r="H622" s="6" t="s">
        <v>75692</v>
      </c>
      <c r="I622" s="7" t="s">
        <v>75693</v>
      </c>
      <c r="J622" s="24" t="s">
        <v>74035</v>
      </c>
      <c r="K622" s="24"/>
      <c r="L622" s="24" t="str">
        <f>IF(ISERROR(SEARCH("_M",A622)),"","x")</f>
        <v>x</v>
      </c>
      <c r="M622" s="24"/>
      <c r="N622" s="24"/>
      <c r="O622" s="24"/>
      <c r="P622" s="24"/>
      <c r="Q622" s="24"/>
      <c r="R622" s="24"/>
      <c r="S622" s="24"/>
      <c r="T622" s="24"/>
    </row>
    <row r="623" spans="1:20" ht="14.4">
      <c r="A623" s="211" t="e">
        <f ca="1">_xludf.CONCAT(A622,"_1")</f>
        <v>#NAME?</v>
      </c>
      <c r="B623" s="25"/>
      <c r="C623" s="25" t="s">
        <v>75694</v>
      </c>
      <c r="D623" s="25"/>
      <c r="E623" s="37"/>
      <c r="F623" s="25"/>
      <c r="G623" s="25"/>
      <c r="H623" s="6"/>
      <c r="I623" s="7" t="s">
        <v>75695</v>
      </c>
      <c r="J623" s="24"/>
      <c r="K623" s="24"/>
      <c r="L623" s="24"/>
      <c r="M623" s="24"/>
      <c r="N623" s="24"/>
      <c r="O623" s="24"/>
      <c r="P623" s="24"/>
      <c r="Q623" s="24"/>
      <c r="R623" s="24"/>
      <c r="S623" s="24"/>
      <c r="T623" s="24"/>
    </row>
    <row r="624" spans="1:20" ht="14.4">
      <c r="A624" s="211" t="e">
        <f ca="1">_xludf.CONCAT(A622,"_2")</f>
        <v>#NAME?</v>
      </c>
      <c r="B624" s="25"/>
      <c r="C624" s="6" t="s">
        <v>75682</v>
      </c>
      <c r="D624" s="25"/>
      <c r="E624" s="37"/>
      <c r="F624" s="25"/>
      <c r="G624" s="25"/>
      <c r="H624" s="6"/>
      <c r="I624" s="7" t="s">
        <v>75696</v>
      </c>
      <c r="J624" s="24"/>
      <c r="K624" s="24"/>
      <c r="L624" s="24"/>
      <c r="M624" s="24"/>
      <c r="N624" s="24"/>
      <c r="O624" s="24"/>
      <c r="P624" s="24"/>
      <c r="Q624" s="24"/>
      <c r="R624" s="24"/>
      <c r="S624" s="24"/>
      <c r="T624" s="24"/>
    </row>
    <row r="625" spans="1:20" ht="14.4">
      <c r="A625" s="211" t="e">
        <f ca="1">_xludf.CONCAT(A622,"_3")</f>
        <v>#NAME?</v>
      </c>
      <c r="B625" s="25"/>
      <c r="C625" s="6" t="s">
        <v>75697</v>
      </c>
      <c r="D625" s="25"/>
      <c r="E625" s="37"/>
      <c r="F625" s="25"/>
      <c r="G625" s="25"/>
      <c r="H625" s="6"/>
      <c r="I625" s="7" t="s">
        <v>75698</v>
      </c>
      <c r="J625" s="24"/>
      <c r="K625" s="24"/>
      <c r="L625" s="24"/>
      <c r="M625" s="24"/>
      <c r="N625" s="24"/>
      <c r="O625" s="24"/>
      <c r="P625" s="24"/>
      <c r="Q625" s="24"/>
      <c r="R625" s="24"/>
      <c r="S625" s="24"/>
      <c r="T625" s="24"/>
    </row>
    <row r="626" spans="1:20" ht="14.4">
      <c r="A626" s="210" t="s">
        <v>75699</v>
      </c>
      <c r="B626" s="25" t="s">
        <v>75391</v>
      </c>
      <c r="C626" s="25" t="s">
        <v>26246</v>
      </c>
      <c r="D626" s="25" t="s">
        <v>75391</v>
      </c>
      <c r="E626" s="37" t="s">
        <v>75391</v>
      </c>
      <c r="F626" s="25" t="s">
        <v>75391</v>
      </c>
      <c r="G626" s="25" t="s">
        <v>75391</v>
      </c>
      <c r="H626" s="6" t="s">
        <v>75391</v>
      </c>
      <c r="I626" s="7" t="s">
        <v>75700</v>
      </c>
      <c r="J626" s="24" t="s">
        <v>74035</v>
      </c>
      <c r="K626" s="24"/>
      <c r="L626" s="24"/>
      <c r="M626" s="24"/>
      <c r="N626" s="24"/>
      <c r="O626" s="24"/>
      <c r="P626" s="24"/>
      <c r="Q626" s="24"/>
      <c r="R626" s="24"/>
      <c r="S626" s="24"/>
      <c r="T626" s="24"/>
    </row>
    <row r="627" spans="1:20" ht="14.4">
      <c r="A627" s="211" t="e">
        <f ca="1">_xludf.CONCAT(A626,"_1")</f>
        <v>#NAME?</v>
      </c>
      <c r="B627" s="25"/>
      <c r="C627" s="25" t="s">
        <v>75701</v>
      </c>
      <c r="D627" s="25"/>
      <c r="E627" s="37"/>
      <c r="F627" s="35"/>
      <c r="G627" s="35"/>
      <c r="H627" s="6"/>
      <c r="I627" s="7" t="s">
        <v>75702</v>
      </c>
      <c r="J627" s="24"/>
      <c r="K627" s="24"/>
      <c r="L627" s="24"/>
      <c r="M627" s="24"/>
      <c r="N627" s="24"/>
      <c r="O627" s="24"/>
      <c r="P627" s="24"/>
      <c r="Q627" s="24"/>
      <c r="R627" s="24"/>
      <c r="S627" s="24"/>
      <c r="T627" s="24"/>
    </row>
    <row r="628" spans="1:20" ht="14.4">
      <c r="A628" s="211" t="e">
        <f ca="1">_xludf.CONCAT(A626,"_2")</f>
        <v>#NAME?</v>
      </c>
      <c r="B628" s="25"/>
      <c r="C628" s="6" t="s">
        <v>75703</v>
      </c>
      <c r="D628" s="25"/>
      <c r="E628" s="37"/>
      <c r="F628" s="35"/>
      <c r="G628" s="35"/>
      <c r="H628" s="6"/>
      <c r="I628" s="7" t="s">
        <v>75704</v>
      </c>
      <c r="J628" s="24"/>
      <c r="K628" s="24"/>
      <c r="L628" s="24"/>
      <c r="M628" s="24"/>
      <c r="N628" s="24"/>
      <c r="O628" s="24"/>
      <c r="P628" s="24"/>
      <c r="Q628" s="24"/>
      <c r="R628" s="24"/>
      <c r="S628" s="24"/>
      <c r="T628" s="24"/>
    </row>
    <row r="629" spans="1:20" ht="14.4">
      <c r="A629" s="211" t="e">
        <f ca="1">_xludf.CONCAT(A626,"_3")</f>
        <v>#NAME?</v>
      </c>
      <c r="B629" s="25"/>
      <c r="C629" s="6" t="s">
        <v>75705</v>
      </c>
      <c r="D629" s="25"/>
      <c r="E629" s="37"/>
      <c r="F629" s="35"/>
      <c r="G629" s="35"/>
      <c r="H629" s="6"/>
      <c r="I629" s="7" t="s">
        <v>75706</v>
      </c>
      <c r="J629" s="24"/>
      <c r="K629" s="24"/>
      <c r="L629" s="24"/>
      <c r="M629" s="24"/>
      <c r="N629" s="24"/>
      <c r="O629" s="24"/>
      <c r="P629" s="24"/>
      <c r="Q629" s="24"/>
      <c r="R629" s="24"/>
      <c r="S629" s="24"/>
      <c r="T629" s="24"/>
    </row>
    <row r="630" spans="1:20" ht="14.4">
      <c r="A630" s="210" t="s">
        <v>75707</v>
      </c>
      <c r="B630" s="25" t="s">
        <v>75708</v>
      </c>
      <c r="C630" s="25" t="s">
        <v>26246</v>
      </c>
      <c r="D630" s="25" t="s">
        <v>75709</v>
      </c>
      <c r="E630" s="37" t="s">
        <v>75710</v>
      </c>
      <c r="F630" s="35" t="s">
        <v>75711</v>
      </c>
      <c r="G630" s="35" t="s">
        <v>75712</v>
      </c>
      <c r="H630" s="6" t="s">
        <v>75713</v>
      </c>
      <c r="I630" s="7" t="s">
        <v>75714</v>
      </c>
      <c r="J630" s="24" t="s">
        <v>74035</v>
      </c>
      <c r="K630" s="24"/>
      <c r="L630" s="24"/>
      <c r="M630" s="24"/>
      <c r="N630" s="24"/>
      <c r="O630" s="24"/>
      <c r="P630" s="24"/>
      <c r="Q630" s="24"/>
      <c r="R630" s="24"/>
      <c r="S630" s="24"/>
      <c r="T630" s="24"/>
    </row>
    <row r="631" spans="1:20" ht="14.4">
      <c r="A631" s="211" t="e">
        <f ca="1">_xludf.CONCAT(A630,"_1")</f>
        <v>#NAME?</v>
      </c>
      <c r="B631" s="25"/>
      <c r="C631" s="25" t="s">
        <v>75715</v>
      </c>
      <c r="D631" s="25"/>
      <c r="E631" s="37"/>
      <c r="F631" s="35"/>
      <c r="G631" s="35"/>
      <c r="H631" s="6"/>
      <c r="I631" s="7" t="s">
        <v>75716</v>
      </c>
      <c r="J631" s="24"/>
      <c r="K631" s="24"/>
      <c r="L631" s="24"/>
      <c r="M631" s="24"/>
      <c r="N631" s="24"/>
      <c r="O631" s="24"/>
      <c r="P631" s="24"/>
      <c r="Q631" s="24"/>
      <c r="R631" s="24"/>
      <c r="S631" s="24"/>
      <c r="T631" s="24"/>
    </row>
    <row r="632" spans="1:20" ht="14.4">
      <c r="A632" s="211" t="e">
        <f ca="1">_xludf.CONCAT(A630,"_2")</f>
        <v>#NAME?</v>
      </c>
      <c r="B632" s="25"/>
      <c r="C632" s="6" t="s">
        <v>75717</v>
      </c>
      <c r="D632" s="25"/>
      <c r="E632" s="37"/>
      <c r="F632" s="35"/>
      <c r="G632" s="35"/>
      <c r="H632" s="6"/>
      <c r="I632" s="7" t="s">
        <v>75718</v>
      </c>
      <c r="J632" s="24"/>
      <c r="K632" s="24"/>
      <c r="L632" s="24"/>
      <c r="M632" s="24"/>
      <c r="N632" s="24"/>
      <c r="O632" s="24"/>
      <c r="P632" s="24"/>
      <c r="Q632" s="24"/>
      <c r="R632" s="24"/>
      <c r="S632" s="24"/>
      <c r="T632" s="24"/>
    </row>
    <row r="633" spans="1:20" ht="14.4">
      <c r="A633" s="211" t="e">
        <f ca="1">_xludf.CONCAT(A630,"_3")</f>
        <v>#NAME?</v>
      </c>
      <c r="B633" s="25"/>
      <c r="C633" s="6" t="s">
        <v>75705</v>
      </c>
      <c r="D633" s="25"/>
      <c r="E633" s="37"/>
      <c r="F633" s="35"/>
      <c r="G633" s="35"/>
      <c r="H633" s="6"/>
      <c r="I633" s="7" t="s">
        <v>75719</v>
      </c>
      <c r="J633" s="24"/>
      <c r="K633" s="24"/>
      <c r="L633" s="24"/>
      <c r="M633" s="24"/>
      <c r="N633" s="24"/>
      <c r="O633" s="24"/>
      <c r="P633" s="24"/>
      <c r="Q633" s="24"/>
      <c r="R633" s="24"/>
      <c r="S633" s="24"/>
      <c r="T633" s="24"/>
    </row>
    <row r="634" spans="1:20" ht="14.4">
      <c r="A634" s="210" t="s">
        <v>75720</v>
      </c>
      <c r="B634" s="25" t="s">
        <v>75401</v>
      </c>
      <c r="C634" s="25" t="s">
        <v>26246</v>
      </c>
      <c r="D634" s="25" t="s">
        <v>75401</v>
      </c>
      <c r="E634" s="37" t="s">
        <v>75401</v>
      </c>
      <c r="F634" s="35" t="s">
        <v>75721</v>
      </c>
      <c r="G634" s="35" t="s">
        <v>75401</v>
      </c>
      <c r="H634" s="6" t="s">
        <v>75401</v>
      </c>
      <c r="I634" s="7" t="s">
        <v>75722</v>
      </c>
      <c r="J634" s="24" t="s">
        <v>74035</v>
      </c>
      <c r="K634" s="24"/>
      <c r="L634" s="24" t="str">
        <f>IF(ISERROR(SEARCH("_M",A634)),"","x")</f>
        <v/>
      </c>
      <c r="M634" s="24"/>
      <c r="N634" s="24"/>
      <c r="O634" s="24"/>
      <c r="P634" s="24"/>
      <c r="Q634" s="24"/>
      <c r="R634" s="24"/>
      <c r="S634" s="24"/>
      <c r="T634" s="24"/>
    </row>
    <row r="635" spans="1:20" ht="14.4">
      <c r="A635" s="211" t="e">
        <f ca="1">_xludf.CONCAT(A634,"_1")</f>
        <v>#NAME?</v>
      </c>
      <c r="B635" s="25"/>
      <c r="C635" s="25" t="s">
        <v>75723</v>
      </c>
      <c r="D635" s="25"/>
      <c r="E635" s="37"/>
      <c r="F635" s="35"/>
      <c r="G635" s="35"/>
      <c r="H635" s="6"/>
      <c r="I635" s="7" t="s">
        <v>75724</v>
      </c>
      <c r="J635" s="24"/>
      <c r="K635" s="24"/>
      <c r="L635" s="24"/>
      <c r="M635" s="24"/>
      <c r="N635" s="24"/>
      <c r="O635" s="24"/>
      <c r="P635" s="24"/>
      <c r="Q635" s="24"/>
      <c r="R635" s="24"/>
      <c r="S635" s="24"/>
      <c r="T635" s="24"/>
    </row>
    <row r="636" spans="1:20" ht="14.4">
      <c r="A636" s="211" t="e">
        <f ca="1">_xludf.CONCAT(A634,"_2")</f>
        <v>#NAME?</v>
      </c>
      <c r="B636" s="25"/>
      <c r="C636" s="6" t="s">
        <v>75725</v>
      </c>
      <c r="D636" s="25"/>
      <c r="E636" s="37"/>
      <c r="F636" s="35"/>
      <c r="G636" s="35"/>
      <c r="H636" s="6"/>
      <c r="I636" s="7" t="s">
        <v>75726</v>
      </c>
      <c r="J636" s="24"/>
      <c r="K636" s="24"/>
      <c r="L636" s="24"/>
      <c r="M636" s="24"/>
      <c r="N636" s="24"/>
      <c r="O636" s="24"/>
      <c r="P636" s="24"/>
      <c r="Q636" s="24"/>
      <c r="R636" s="24"/>
      <c r="S636" s="24"/>
      <c r="T636" s="24"/>
    </row>
    <row r="637" spans="1:20" ht="14.4">
      <c r="A637" s="211" t="e">
        <f ca="1">_xludf.CONCAT(A634,"_3")</f>
        <v>#NAME?</v>
      </c>
      <c r="B637" s="25"/>
      <c r="C637" s="6" t="s">
        <v>75727</v>
      </c>
      <c r="D637" s="25"/>
      <c r="E637" s="37"/>
      <c r="F637" s="35"/>
      <c r="G637" s="35"/>
      <c r="H637" s="6"/>
      <c r="I637" s="7" t="s">
        <v>75728</v>
      </c>
      <c r="J637" s="24"/>
      <c r="K637" s="24"/>
      <c r="L637" s="24"/>
      <c r="M637" s="24"/>
      <c r="N637" s="24"/>
      <c r="O637" s="24"/>
      <c r="P637" s="24"/>
      <c r="Q637" s="24"/>
      <c r="R637" s="24"/>
      <c r="S637" s="24"/>
      <c r="T637" s="24"/>
    </row>
    <row r="638" spans="1:20" ht="14.4">
      <c r="A638" s="210" t="s">
        <v>75729</v>
      </c>
      <c r="B638" s="25" t="s">
        <v>75730</v>
      </c>
      <c r="C638" s="25" t="s">
        <v>26246</v>
      </c>
      <c r="D638" s="25" t="s">
        <v>75731</v>
      </c>
      <c r="E638" s="37" t="s">
        <v>75732</v>
      </c>
      <c r="F638" s="35" t="s">
        <v>75733</v>
      </c>
      <c r="G638" s="35" t="s">
        <v>75734</v>
      </c>
      <c r="H638" s="6" t="s">
        <v>75735</v>
      </c>
      <c r="I638" s="7" t="s">
        <v>75736</v>
      </c>
      <c r="J638" s="24" t="s">
        <v>74035</v>
      </c>
      <c r="K638" s="24"/>
      <c r="L638" s="24" t="str">
        <f>IF(ISERROR(SEARCH("_M",A638)),"","x")</f>
        <v>x</v>
      </c>
      <c r="M638" s="24"/>
      <c r="N638" s="24"/>
      <c r="O638" s="24"/>
      <c r="P638" s="24"/>
      <c r="Q638" s="24"/>
      <c r="R638" s="24"/>
      <c r="S638" s="24"/>
      <c r="T638" s="24"/>
    </row>
    <row r="639" spans="1:20" ht="14.4">
      <c r="A639" s="211" t="e">
        <f ca="1">_xludf.CONCAT(A638,"_1")</f>
        <v>#NAME?</v>
      </c>
      <c r="B639" s="25"/>
      <c r="C639" s="25" t="s">
        <v>75737</v>
      </c>
      <c r="D639" s="25"/>
      <c r="E639" s="37"/>
      <c r="F639" s="25"/>
      <c r="G639" s="25"/>
      <c r="H639" s="6"/>
      <c r="I639" s="7" t="s">
        <v>75738</v>
      </c>
      <c r="J639" s="24"/>
      <c r="K639" s="24"/>
      <c r="L639" s="24"/>
      <c r="M639" s="24"/>
      <c r="N639" s="24"/>
      <c r="O639" s="24"/>
      <c r="P639" s="24"/>
      <c r="Q639" s="24"/>
      <c r="R639" s="24"/>
      <c r="S639" s="24"/>
      <c r="T639" s="24"/>
    </row>
    <row r="640" spans="1:20" ht="14.4">
      <c r="A640" s="211" t="e">
        <f ca="1">_xludf.CONCAT(A638,"_2")</f>
        <v>#NAME?</v>
      </c>
      <c r="B640" s="25"/>
      <c r="C640" s="6" t="s">
        <v>75725</v>
      </c>
      <c r="D640" s="25"/>
      <c r="E640" s="37"/>
      <c r="F640" s="25"/>
      <c r="G640" s="25"/>
      <c r="H640" s="6"/>
      <c r="I640" s="7" t="s">
        <v>75739</v>
      </c>
      <c r="J640" s="24"/>
      <c r="K640" s="24"/>
      <c r="L640" s="24"/>
      <c r="M640" s="24"/>
      <c r="N640" s="24"/>
      <c r="O640" s="24"/>
      <c r="P640" s="24"/>
      <c r="Q640" s="24"/>
      <c r="R640" s="24"/>
      <c r="S640" s="24"/>
      <c r="T640" s="24"/>
    </row>
    <row r="641" spans="1:20" ht="14.4">
      <c r="A641" s="211" t="e">
        <f ca="1">_xludf.CONCAT(A638,"_3")</f>
        <v>#NAME?</v>
      </c>
      <c r="B641" s="25"/>
      <c r="C641" s="6" t="s">
        <v>75740</v>
      </c>
      <c r="D641" s="25"/>
      <c r="E641" s="37"/>
      <c r="F641" s="25"/>
      <c r="G641" s="25"/>
      <c r="H641" s="6"/>
      <c r="I641" s="7"/>
      <c r="J641" s="24"/>
      <c r="K641" s="24"/>
      <c r="L641" s="24"/>
      <c r="M641" s="24"/>
      <c r="N641" s="24"/>
      <c r="O641" s="24"/>
      <c r="P641" s="24"/>
      <c r="Q641" s="24"/>
      <c r="R641" s="24"/>
      <c r="S641" s="24"/>
      <c r="T641" s="24"/>
    </row>
    <row r="642" spans="1:20" ht="14.4">
      <c r="A642" s="210" t="s">
        <v>75741</v>
      </c>
      <c r="B642" s="25" t="s">
        <v>75405</v>
      </c>
      <c r="C642" s="25" t="s">
        <v>26246</v>
      </c>
      <c r="D642" s="25" t="s">
        <v>75405</v>
      </c>
      <c r="E642" s="37" t="s">
        <v>75405</v>
      </c>
      <c r="F642" s="25" t="s">
        <v>75405</v>
      </c>
      <c r="G642" s="25" t="s">
        <v>75405</v>
      </c>
      <c r="H642" s="6" t="s">
        <v>75405</v>
      </c>
      <c r="I642" s="7"/>
      <c r="J642" s="24" t="s">
        <v>74035</v>
      </c>
      <c r="K642" s="24"/>
      <c r="L642" s="24"/>
      <c r="M642" s="24"/>
      <c r="N642" s="24"/>
      <c r="O642" s="24"/>
      <c r="P642" s="24"/>
      <c r="Q642" s="24"/>
      <c r="R642" s="24"/>
      <c r="S642" s="24"/>
      <c r="T642" s="24"/>
    </row>
    <row r="643" spans="1:20" ht="14.4">
      <c r="A643" s="211" t="e">
        <f ca="1">_xludf.CONCAT(A642,"_1")</f>
        <v>#NAME?</v>
      </c>
      <c r="B643" s="25"/>
      <c r="C643" s="25" t="s">
        <v>75742</v>
      </c>
      <c r="D643" s="25"/>
      <c r="E643" s="37"/>
      <c r="F643" s="25"/>
      <c r="G643" s="25"/>
      <c r="H643" s="6"/>
      <c r="I643" s="7"/>
      <c r="J643" s="24"/>
      <c r="K643" s="24"/>
      <c r="L643" s="24"/>
      <c r="M643" s="24"/>
      <c r="N643" s="24"/>
      <c r="O643" s="24"/>
      <c r="P643" s="24"/>
      <c r="Q643" s="24"/>
      <c r="R643" s="24"/>
      <c r="S643" s="24"/>
      <c r="T643" s="24"/>
    </row>
    <row r="644" spans="1:20" ht="14.4">
      <c r="A644" s="211" t="e">
        <f ca="1">_xludf.CONCAT(A642,"_2")</f>
        <v>#NAME?</v>
      </c>
      <c r="B644" s="25"/>
      <c r="C644" s="6" t="s">
        <v>75743</v>
      </c>
      <c r="D644" s="25"/>
      <c r="E644" s="37"/>
      <c r="F644" s="25"/>
      <c r="G644" s="25"/>
      <c r="H644" s="6"/>
      <c r="I644" s="7" t="s">
        <v>75744</v>
      </c>
      <c r="J644" s="24"/>
      <c r="K644" s="24"/>
      <c r="L644" s="24"/>
      <c r="M644" s="24"/>
      <c r="N644" s="24"/>
      <c r="O644" s="24"/>
      <c r="P644" s="24"/>
      <c r="Q644" s="24"/>
      <c r="R644" s="24"/>
      <c r="S644" s="24"/>
      <c r="T644" s="24"/>
    </row>
    <row r="645" spans="1:20" ht="14.4">
      <c r="A645" s="211" t="e">
        <f ca="1">_xludf.CONCAT(A642,"_3")</f>
        <v>#NAME?</v>
      </c>
      <c r="B645" s="25"/>
      <c r="C645" s="6" t="s">
        <v>75745</v>
      </c>
      <c r="D645" s="25"/>
      <c r="E645" s="37"/>
      <c r="F645" s="25"/>
      <c r="G645" s="25"/>
      <c r="H645" s="6"/>
      <c r="I645" s="7"/>
      <c r="J645" s="24"/>
      <c r="K645" s="24"/>
      <c r="L645" s="24"/>
      <c r="M645" s="24"/>
      <c r="N645" s="24"/>
      <c r="O645" s="24"/>
      <c r="P645" s="24"/>
      <c r="Q645" s="24"/>
      <c r="R645" s="24"/>
      <c r="S645" s="24"/>
      <c r="T645" s="24"/>
    </row>
    <row r="646" spans="1:20" ht="14.4">
      <c r="A646" s="210" t="s">
        <v>75746</v>
      </c>
      <c r="B646" s="25" t="s">
        <v>75747</v>
      </c>
      <c r="C646" s="25" t="s">
        <v>26246</v>
      </c>
      <c r="D646" s="25" t="s">
        <v>75748</v>
      </c>
      <c r="E646" s="37" t="s">
        <v>75749</v>
      </c>
      <c r="F646" s="25" t="s">
        <v>75750</v>
      </c>
      <c r="G646" s="25" t="s">
        <v>75751</v>
      </c>
      <c r="H646" s="6" t="s">
        <v>75752</v>
      </c>
      <c r="I646" s="7"/>
      <c r="J646" s="24" t="s">
        <v>74035</v>
      </c>
      <c r="K646" s="24"/>
      <c r="L646" s="24"/>
      <c r="M646" s="24"/>
      <c r="N646" s="24"/>
      <c r="O646" s="24"/>
      <c r="P646" s="24"/>
      <c r="Q646" s="24"/>
      <c r="R646" s="24"/>
      <c r="S646" s="24"/>
      <c r="T646" s="24"/>
    </row>
    <row r="647" spans="1:20" ht="14.4">
      <c r="A647" s="211" t="e">
        <f ca="1">_xludf.CONCAT(A646,"_1")</f>
        <v>#NAME?</v>
      </c>
      <c r="B647" s="25"/>
      <c r="C647" s="25" t="s">
        <v>75753</v>
      </c>
      <c r="D647" s="25"/>
      <c r="E647" s="37"/>
      <c r="F647" s="25"/>
      <c r="G647" s="25"/>
      <c r="H647" s="6"/>
      <c r="I647" s="7"/>
      <c r="J647" s="24"/>
      <c r="K647" s="24"/>
      <c r="L647" s="24"/>
      <c r="M647" s="24"/>
      <c r="N647" s="24"/>
      <c r="O647" s="24"/>
      <c r="P647" s="24"/>
      <c r="Q647" s="24"/>
      <c r="R647" s="24"/>
      <c r="S647" s="24"/>
      <c r="T647" s="24"/>
    </row>
    <row r="648" spans="1:20" ht="14.4">
      <c r="A648" s="211" t="e">
        <f ca="1">_xludf.CONCAT(A646,"_2")</f>
        <v>#NAME?</v>
      </c>
      <c r="B648" s="25"/>
      <c r="C648" s="6" t="s">
        <v>75743</v>
      </c>
      <c r="D648" s="25"/>
      <c r="E648" s="37"/>
      <c r="F648" s="25"/>
      <c r="G648" s="25"/>
      <c r="H648" s="6"/>
      <c r="I648" s="7" t="s">
        <v>75754</v>
      </c>
      <c r="J648" s="24"/>
      <c r="K648" s="24"/>
      <c r="L648" s="24"/>
      <c r="M648" s="24"/>
      <c r="N648" s="24"/>
      <c r="O648" s="24"/>
      <c r="P648" s="24"/>
      <c r="Q648" s="24"/>
      <c r="R648" s="24"/>
      <c r="S648" s="24"/>
      <c r="T648" s="24"/>
    </row>
    <row r="649" spans="1:20" ht="14.4">
      <c r="A649" s="211" t="e">
        <f ca="1">_xludf.CONCAT(A646,"_3")</f>
        <v>#NAME?</v>
      </c>
      <c r="B649" s="25"/>
      <c r="C649" s="6" t="s">
        <v>75745</v>
      </c>
      <c r="D649" s="25"/>
      <c r="E649" s="37"/>
      <c r="F649" s="25"/>
      <c r="G649" s="25"/>
      <c r="H649" s="6"/>
      <c r="I649" s="7"/>
      <c r="J649" s="24"/>
      <c r="K649" s="24"/>
      <c r="L649" s="24"/>
      <c r="M649" s="24"/>
      <c r="N649" s="24"/>
      <c r="O649" s="24"/>
      <c r="P649" s="24"/>
      <c r="Q649" s="24"/>
      <c r="R649" s="24"/>
      <c r="S649" s="24"/>
      <c r="T649" s="24"/>
    </row>
    <row r="650" spans="1:20" ht="14.4">
      <c r="A650" s="210" t="s">
        <v>75755</v>
      </c>
      <c r="B650" s="25" t="s">
        <v>75415</v>
      </c>
      <c r="C650" s="25" t="s">
        <v>26246</v>
      </c>
      <c r="D650" s="25" t="s">
        <v>75415</v>
      </c>
      <c r="E650" s="37" t="s">
        <v>75415</v>
      </c>
      <c r="F650" s="25" t="s">
        <v>75415</v>
      </c>
      <c r="G650" s="25" t="s">
        <v>75415</v>
      </c>
      <c r="H650" s="6" t="s">
        <v>75415</v>
      </c>
      <c r="I650" s="7"/>
      <c r="J650" s="24" t="s">
        <v>74035</v>
      </c>
      <c r="K650" s="24"/>
      <c r="L650" s="24" t="str">
        <f>IF(ISERROR(SEARCH("_M",A650)),"","x")</f>
        <v/>
      </c>
      <c r="M650" s="24"/>
      <c r="N650" s="24"/>
      <c r="O650" s="24"/>
      <c r="P650" s="24"/>
      <c r="Q650" s="24"/>
      <c r="R650" s="24"/>
      <c r="S650" s="24"/>
      <c r="T650" s="24"/>
    </row>
    <row r="651" spans="1:20" ht="14.4">
      <c r="A651" s="211" t="e">
        <f ca="1">_xludf.CONCAT(A650,"_1")</f>
        <v>#NAME?</v>
      </c>
      <c r="B651" s="25"/>
      <c r="C651" s="25" t="s">
        <v>75756</v>
      </c>
      <c r="D651" s="25"/>
      <c r="E651" s="37"/>
      <c r="F651" s="35"/>
      <c r="G651" s="35"/>
      <c r="H651" s="6"/>
      <c r="I651" s="7"/>
      <c r="J651" s="24"/>
      <c r="K651" s="24"/>
      <c r="L651" s="24"/>
      <c r="M651" s="24"/>
      <c r="N651" s="24"/>
      <c r="O651" s="24"/>
      <c r="P651" s="24"/>
      <c r="Q651" s="24"/>
      <c r="R651" s="24"/>
      <c r="S651" s="24"/>
      <c r="T651" s="24"/>
    </row>
    <row r="652" spans="1:20" ht="14.4">
      <c r="A652" s="211" t="e">
        <f ca="1">_xludf.CONCAT(A650,"_2")</f>
        <v>#NAME?</v>
      </c>
      <c r="B652" s="25"/>
      <c r="C652" s="6" t="s">
        <v>75757</v>
      </c>
      <c r="D652" s="25"/>
      <c r="E652" s="37"/>
      <c r="F652" s="35"/>
      <c r="G652" s="35"/>
      <c r="H652" s="6"/>
      <c r="I652" s="7" t="s">
        <v>75758</v>
      </c>
      <c r="J652" s="24"/>
      <c r="K652" s="24"/>
      <c r="L652" s="24"/>
      <c r="M652" s="24"/>
      <c r="N652" s="24"/>
      <c r="O652" s="24"/>
      <c r="P652" s="24"/>
      <c r="Q652" s="24"/>
      <c r="R652" s="24"/>
      <c r="S652" s="24"/>
      <c r="T652" s="24"/>
    </row>
    <row r="653" spans="1:20" ht="14.4">
      <c r="A653" s="211" t="e">
        <f ca="1">_xludf.CONCAT(A650,"_3")</f>
        <v>#NAME?</v>
      </c>
      <c r="B653" s="25"/>
      <c r="C653" s="6" t="s">
        <v>75759</v>
      </c>
      <c r="D653" s="25"/>
      <c r="E653" s="37"/>
      <c r="F653" s="35"/>
      <c r="G653" s="35"/>
      <c r="H653" s="6"/>
      <c r="I653" s="7"/>
      <c r="J653" s="24"/>
      <c r="K653" s="24"/>
      <c r="L653" s="24"/>
      <c r="M653" s="24"/>
      <c r="N653" s="24"/>
      <c r="O653" s="24"/>
      <c r="P653" s="24"/>
      <c r="Q653" s="24"/>
      <c r="R653" s="24"/>
      <c r="S653" s="24"/>
      <c r="T653" s="24"/>
    </row>
    <row r="654" spans="1:20" ht="14.4">
      <c r="A654" s="210" t="s">
        <v>75760</v>
      </c>
      <c r="B654" s="25" t="s">
        <v>75761</v>
      </c>
      <c r="C654" s="25" t="s">
        <v>26246</v>
      </c>
      <c r="D654" s="25" t="s">
        <v>75762</v>
      </c>
      <c r="E654" s="37" t="s">
        <v>75763</v>
      </c>
      <c r="F654" s="35" t="s">
        <v>75764</v>
      </c>
      <c r="G654" s="35" t="s">
        <v>75765</v>
      </c>
      <c r="H654" s="6" t="s">
        <v>75766</v>
      </c>
      <c r="I654" s="7"/>
      <c r="J654" s="24" t="s">
        <v>74035</v>
      </c>
      <c r="K654" s="24"/>
      <c r="L654" s="24" t="str">
        <f>IF(ISERROR(SEARCH("_M",A654)),"","x")</f>
        <v>x</v>
      </c>
      <c r="M654" s="24"/>
      <c r="N654" s="24"/>
      <c r="O654" s="24"/>
      <c r="P654" s="24"/>
      <c r="Q654" s="24"/>
      <c r="R654" s="24"/>
      <c r="S654" s="24"/>
      <c r="T654" s="24"/>
    </row>
    <row r="655" spans="1:20" ht="14.4">
      <c r="A655" s="211" t="e">
        <f ca="1">_xludf.CONCAT(A654,"_1")</f>
        <v>#NAME?</v>
      </c>
      <c r="B655" s="25"/>
      <c r="C655" s="25" t="s">
        <v>75767</v>
      </c>
      <c r="D655" s="25"/>
      <c r="E655" s="37"/>
      <c r="F655" s="25"/>
      <c r="G655" s="25"/>
      <c r="H655" s="6"/>
      <c r="I655" s="7"/>
      <c r="J655" s="24"/>
      <c r="K655" s="24"/>
      <c r="L655" s="24"/>
      <c r="M655" s="24"/>
      <c r="N655" s="24"/>
      <c r="O655" s="24"/>
      <c r="P655" s="24"/>
      <c r="Q655" s="24"/>
      <c r="R655" s="24"/>
      <c r="S655" s="24"/>
      <c r="T655" s="24"/>
    </row>
    <row r="656" spans="1:20" ht="14.4">
      <c r="A656" s="211" t="e">
        <f ca="1">_xludf.CONCAT(A654,"_2")</f>
        <v>#NAME?</v>
      </c>
      <c r="B656" s="25"/>
      <c r="C656" s="6" t="s">
        <v>75757</v>
      </c>
      <c r="D656" s="25"/>
      <c r="E656" s="37"/>
      <c r="F656" s="25"/>
      <c r="G656" s="25"/>
      <c r="H656" s="6"/>
      <c r="I656" s="7" t="s">
        <v>75768</v>
      </c>
      <c r="J656" s="24"/>
      <c r="K656" s="24"/>
      <c r="L656" s="24"/>
      <c r="M656" s="24"/>
      <c r="N656" s="24"/>
      <c r="O656" s="24"/>
      <c r="P656" s="24"/>
      <c r="Q656" s="24"/>
      <c r="R656" s="24"/>
      <c r="S656" s="24"/>
      <c r="T656" s="24"/>
    </row>
    <row r="657" spans="1:20" ht="14.4">
      <c r="A657" s="211" t="e">
        <f ca="1">_xludf.CONCAT(A654,"_3")</f>
        <v>#NAME?</v>
      </c>
      <c r="B657" s="25"/>
      <c r="C657" s="6" t="s">
        <v>75769</v>
      </c>
      <c r="D657" s="25"/>
      <c r="E657" s="37"/>
      <c r="F657" s="25"/>
      <c r="G657" s="25"/>
      <c r="H657" s="6"/>
      <c r="I657" s="7"/>
      <c r="J657" s="24"/>
      <c r="K657" s="24"/>
      <c r="L657" s="24"/>
      <c r="M657" s="24"/>
      <c r="N657" s="24"/>
      <c r="O657" s="24"/>
      <c r="P657" s="24"/>
      <c r="Q657" s="24"/>
      <c r="R657" s="24"/>
      <c r="S657" s="24"/>
      <c r="T657" s="24"/>
    </row>
    <row r="658" spans="1:20" ht="14.4">
      <c r="A658" s="210" t="s">
        <v>75770</v>
      </c>
      <c r="B658" s="25" t="s">
        <v>75419</v>
      </c>
      <c r="C658" s="25" t="s">
        <v>26246</v>
      </c>
      <c r="D658" s="25" t="s">
        <v>75419</v>
      </c>
      <c r="E658" s="37" t="s">
        <v>75419</v>
      </c>
      <c r="F658" s="25" t="s">
        <v>75771</v>
      </c>
      <c r="G658" s="25" t="s">
        <v>75419</v>
      </c>
      <c r="H658" s="6" t="s">
        <v>75419</v>
      </c>
      <c r="I658" s="7"/>
      <c r="J658" s="24" t="s">
        <v>74035</v>
      </c>
      <c r="K658" s="24"/>
      <c r="L658" s="24"/>
      <c r="M658" s="24"/>
      <c r="N658" s="24"/>
      <c r="O658" s="24"/>
      <c r="P658" s="24"/>
      <c r="Q658" s="24"/>
      <c r="R658" s="24"/>
      <c r="S658" s="24"/>
      <c r="T658" s="24"/>
    </row>
    <row r="659" spans="1:20" ht="14.4">
      <c r="A659" s="211" t="e">
        <f ca="1">_xludf.CONCAT(A658,"_1")</f>
        <v>#NAME?</v>
      </c>
      <c r="B659" s="25"/>
      <c r="C659" s="25" t="s">
        <v>75772</v>
      </c>
      <c r="D659" s="25"/>
      <c r="E659" s="37"/>
      <c r="F659" s="25"/>
      <c r="G659" s="25"/>
      <c r="H659" s="6"/>
      <c r="I659" s="7"/>
      <c r="J659" s="24"/>
      <c r="K659" s="24"/>
      <c r="L659" s="24"/>
      <c r="M659" s="24"/>
      <c r="N659" s="24"/>
      <c r="O659" s="24"/>
      <c r="P659" s="24"/>
      <c r="Q659" s="24"/>
      <c r="R659" s="24"/>
      <c r="S659" s="24"/>
      <c r="T659" s="24"/>
    </row>
    <row r="660" spans="1:20" ht="14.4">
      <c r="A660" s="211" t="e">
        <f ca="1">_xludf.CONCAT(A658,"_2")</f>
        <v>#NAME?</v>
      </c>
      <c r="B660" s="25"/>
      <c r="C660" s="6" t="s">
        <v>75773</v>
      </c>
      <c r="D660" s="25"/>
      <c r="E660" s="37"/>
      <c r="F660" s="25"/>
      <c r="G660" s="25"/>
      <c r="H660" s="6"/>
      <c r="I660" s="7" t="s">
        <v>75774</v>
      </c>
      <c r="J660" s="24"/>
      <c r="K660" s="24"/>
      <c r="L660" s="24"/>
      <c r="M660" s="24"/>
      <c r="N660" s="24"/>
      <c r="O660" s="24"/>
      <c r="P660" s="24"/>
      <c r="Q660" s="24"/>
      <c r="R660" s="24"/>
      <c r="S660" s="24"/>
      <c r="T660" s="24"/>
    </row>
    <row r="661" spans="1:20" ht="14.4">
      <c r="A661" s="211" t="e">
        <f ca="1">_xludf.CONCAT(A658,"_3")</f>
        <v>#NAME?</v>
      </c>
      <c r="B661" s="25"/>
      <c r="C661" s="6" t="s">
        <v>75775</v>
      </c>
      <c r="D661" s="25"/>
      <c r="E661" s="37"/>
      <c r="F661" s="25"/>
      <c r="G661" s="25"/>
      <c r="H661" s="6"/>
      <c r="I661" s="7"/>
      <c r="J661" s="24"/>
      <c r="K661" s="24"/>
      <c r="L661" s="24"/>
      <c r="M661" s="24"/>
      <c r="N661" s="24"/>
      <c r="O661" s="24"/>
      <c r="P661" s="24"/>
      <c r="Q661" s="24"/>
      <c r="R661" s="24"/>
      <c r="S661" s="24"/>
      <c r="T661" s="24"/>
    </row>
    <row r="662" spans="1:20" ht="14.4">
      <c r="A662" s="210" t="s">
        <v>75776</v>
      </c>
      <c r="B662" s="25" t="s">
        <v>75777</v>
      </c>
      <c r="C662" s="25" t="s">
        <v>26246</v>
      </c>
      <c r="D662" s="25" t="s">
        <v>75778</v>
      </c>
      <c r="E662" s="37" t="s">
        <v>75779</v>
      </c>
      <c r="F662" s="25" t="s">
        <v>75780</v>
      </c>
      <c r="G662" s="25" t="s">
        <v>75781</v>
      </c>
      <c r="H662" s="6" t="s">
        <v>75782</v>
      </c>
      <c r="I662" s="7"/>
      <c r="J662" s="24" t="s">
        <v>74035</v>
      </c>
      <c r="K662" s="24"/>
      <c r="L662" s="24"/>
      <c r="M662" s="24"/>
      <c r="N662" s="24"/>
      <c r="O662" s="24"/>
      <c r="P662" s="24"/>
      <c r="Q662" s="24"/>
      <c r="R662" s="24"/>
      <c r="S662" s="24"/>
      <c r="T662" s="24"/>
    </row>
    <row r="663" spans="1:20" ht="14.4">
      <c r="A663" s="211" t="e">
        <f ca="1">_xludf.CONCAT(A662,"_1")</f>
        <v>#NAME?</v>
      </c>
      <c r="B663" s="25"/>
      <c r="C663" s="25" t="s">
        <v>75783</v>
      </c>
      <c r="D663" s="25"/>
      <c r="E663" s="37"/>
      <c r="F663" s="25"/>
      <c r="G663" s="25"/>
      <c r="H663" s="6"/>
      <c r="I663" s="7"/>
      <c r="J663" s="24"/>
      <c r="K663" s="24"/>
      <c r="L663" s="24"/>
      <c r="M663" s="24"/>
      <c r="N663" s="24"/>
      <c r="O663" s="24"/>
      <c r="P663" s="24"/>
      <c r="Q663" s="24"/>
      <c r="R663" s="24"/>
      <c r="S663" s="24"/>
      <c r="T663" s="24"/>
    </row>
    <row r="664" spans="1:20" ht="14.4">
      <c r="A664" s="211" t="e">
        <f ca="1">_xludf.CONCAT(A662,"_2")</f>
        <v>#NAME?</v>
      </c>
      <c r="B664" s="25"/>
      <c r="C664" s="6" t="s">
        <v>75773</v>
      </c>
      <c r="D664" s="25"/>
      <c r="E664" s="37"/>
      <c r="F664" s="25"/>
      <c r="G664" s="25"/>
      <c r="H664" s="6"/>
      <c r="I664" s="7" t="s">
        <v>75784</v>
      </c>
      <c r="J664" s="24"/>
      <c r="K664" s="24"/>
      <c r="L664" s="24"/>
      <c r="M664" s="24"/>
      <c r="N664" s="24"/>
      <c r="O664" s="24"/>
      <c r="P664" s="24"/>
      <c r="Q664" s="24"/>
      <c r="R664" s="24"/>
      <c r="S664" s="24"/>
      <c r="T664" s="24"/>
    </row>
    <row r="665" spans="1:20" ht="14.4">
      <c r="A665" s="211" t="e">
        <f ca="1">_xludf.CONCAT(A662,"_3")</f>
        <v>#NAME?</v>
      </c>
      <c r="B665" s="25"/>
      <c r="C665" s="6" t="s">
        <v>75775</v>
      </c>
      <c r="D665" s="25"/>
      <c r="E665" s="37"/>
      <c r="F665" s="25"/>
      <c r="G665" s="25"/>
      <c r="H665" s="6"/>
      <c r="I665" s="7"/>
      <c r="J665" s="24"/>
      <c r="K665" s="24"/>
      <c r="L665" s="24"/>
      <c r="M665" s="24"/>
      <c r="N665" s="24"/>
      <c r="O665" s="24"/>
      <c r="P665" s="24"/>
      <c r="Q665" s="24"/>
      <c r="R665" s="24"/>
      <c r="S665" s="24"/>
      <c r="T665" s="24"/>
    </row>
    <row r="666" spans="1:20" ht="14.4">
      <c r="A666" s="210" t="s">
        <v>75785</v>
      </c>
      <c r="B666" s="25" t="s">
        <v>75424</v>
      </c>
      <c r="C666" s="25" t="s">
        <v>26246</v>
      </c>
      <c r="D666" s="25" t="s">
        <v>75424</v>
      </c>
      <c r="E666" s="37" t="s">
        <v>75424</v>
      </c>
      <c r="F666" s="25" t="s">
        <v>75424</v>
      </c>
      <c r="G666" s="25" t="s">
        <v>75424</v>
      </c>
      <c r="H666" s="6" t="s">
        <v>75424</v>
      </c>
      <c r="I666" s="7"/>
      <c r="J666" s="24" t="s">
        <v>74035</v>
      </c>
      <c r="K666" s="24"/>
      <c r="L666" s="24" t="str">
        <f>IF(ISERROR(SEARCH("_M",A666)),"","x")</f>
        <v/>
      </c>
      <c r="M666" s="24"/>
      <c r="N666" s="24"/>
      <c r="O666" s="24"/>
      <c r="P666" s="24"/>
      <c r="Q666" s="24"/>
      <c r="R666" s="24"/>
      <c r="S666" s="24"/>
      <c r="T666" s="24"/>
    </row>
    <row r="667" spans="1:20" ht="14.4">
      <c r="A667" s="211" t="e">
        <f ca="1">_xludf.CONCAT(A666,"_1")</f>
        <v>#NAME?</v>
      </c>
      <c r="B667" s="25"/>
      <c r="C667" s="25" t="s">
        <v>75786</v>
      </c>
      <c r="D667" s="25"/>
      <c r="E667" s="37"/>
      <c r="F667" s="35"/>
      <c r="G667" s="35"/>
      <c r="H667" s="6"/>
      <c r="I667" s="7"/>
      <c r="J667" s="24"/>
      <c r="K667" s="24"/>
      <c r="L667" s="24"/>
      <c r="M667" s="24"/>
      <c r="N667" s="24"/>
      <c r="O667" s="24"/>
      <c r="P667" s="24"/>
      <c r="Q667" s="24"/>
      <c r="R667" s="24"/>
      <c r="S667" s="24"/>
      <c r="T667" s="24"/>
    </row>
    <row r="668" spans="1:20" ht="14.4">
      <c r="A668" s="211" t="e">
        <f ca="1">_xludf.CONCAT(A666,"_2")</f>
        <v>#NAME?</v>
      </c>
      <c r="B668" s="25"/>
      <c r="C668" s="6" t="s">
        <v>75787</v>
      </c>
      <c r="D668" s="25"/>
      <c r="E668" s="37"/>
      <c r="F668" s="35"/>
      <c r="G668" s="35"/>
      <c r="H668" s="6"/>
      <c r="I668" s="7" t="s">
        <v>75788</v>
      </c>
      <c r="J668" s="24"/>
      <c r="K668" s="24"/>
      <c r="L668" s="24"/>
      <c r="M668" s="24"/>
      <c r="N668" s="24"/>
      <c r="O668" s="24"/>
      <c r="P668" s="24"/>
      <c r="Q668" s="24"/>
      <c r="R668" s="24"/>
      <c r="S668" s="24"/>
      <c r="T668" s="24"/>
    </row>
    <row r="669" spans="1:20" ht="14.4">
      <c r="A669" s="211" t="e">
        <f ca="1">_xludf.CONCAT(A666,"_3")</f>
        <v>#NAME?</v>
      </c>
      <c r="B669" s="25"/>
      <c r="C669" s="6" t="s">
        <v>75789</v>
      </c>
      <c r="D669" s="25"/>
      <c r="E669" s="37"/>
      <c r="F669" s="35"/>
      <c r="G669" s="35"/>
      <c r="H669" s="6"/>
      <c r="I669" s="7"/>
      <c r="J669" s="24"/>
      <c r="K669" s="24"/>
      <c r="L669" s="24"/>
      <c r="M669" s="24"/>
      <c r="N669" s="24"/>
      <c r="O669" s="24"/>
      <c r="P669" s="24"/>
      <c r="Q669" s="24"/>
      <c r="R669" s="24"/>
      <c r="S669" s="24"/>
      <c r="T669" s="24"/>
    </row>
    <row r="670" spans="1:20" ht="14.4">
      <c r="A670" s="210" t="s">
        <v>75790</v>
      </c>
      <c r="B670" s="25" t="s">
        <v>75791</v>
      </c>
      <c r="C670" s="25" t="s">
        <v>26246</v>
      </c>
      <c r="D670" s="25" t="s">
        <v>75792</v>
      </c>
      <c r="E670" s="37" t="s">
        <v>75793</v>
      </c>
      <c r="F670" s="35" t="s">
        <v>75794</v>
      </c>
      <c r="G670" s="35" t="s">
        <v>75795</v>
      </c>
      <c r="H670" s="6" t="s">
        <v>75796</v>
      </c>
      <c r="I670" s="7"/>
      <c r="J670" s="24" t="s">
        <v>74035</v>
      </c>
      <c r="K670" s="24"/>
      <c r="L670" s="24" t="str">
        <f>IF(ISERROR(SEARCH("_M",A670)),"","x")</f>
        <v>x</v>
      </c>
      <c r="M670" s="24"/>
      <c r="N670" s="24"/>
      <c r="O670" s="24"/>
      <c r="P670" s="24"/>
      <c r="Q670" s="24"/>
      <c r="R670" s="24"/>
      <c r="S670" s="24"/>
      <c r="T670" s="24"/>
    </row>
    <row r="671" spans="1:20" ht="14.4">
      <c r="A671" s="211" t="e">
        <f ca="1">_xludf.CONCAT(A670,"_1")</f>
        <v>#NAME?</v>
      </c>
      <c r="B671" s="25"/>
      <c r="C671" s="25" t="s">
        <v>75797</v>
      </c>
      <c r="D671" s="25"/>
      <c r="E671" s="37"/>
      <c r="F671" s="25"/>
      <c r="G671" s="25"/>
      <c r="H671" s="6"/>
      <c r="I671" s="7"/>
      <c r="J671" s="24"/>
      <c r="K671" s="24"/>
      <c r="L671" s="24"/>
      <c r="M671" s="24"/>
      <c r="N671" s="24"/>
      <c r="O671" s="24"/>
      <c r="P671" s="24"/>
      <c r="Q671" s="24"/>
      <c r="R671" s="24"/>
      <c r="S671" s="24"/>
      <c r="T671" s="24"/>
    </row>
    <row r="672" spans="1:20" ht="14.4">
      <c r="A672" s="211" t="e">
        <f ca="1">_xludf.CONCAT(A670,"_2")</f>
        <v>#NAME?</v>
      </c>
      <c r="B672" s="25"/>
      <c r="C672" s="6" t="s">
        <v>75787</v>
      </c>
      <c r="D672" s="25"/>
      <c r="E672" s="37"/>
      <c r="F672" s="25"/>
      <c r="G672" s="25"/>
      <c r="H672" s="6"/>
      <c r="I672" s="7" t="s">
        <v>75798</v>
      </c>
      <c r="J672" s="24"/>
      <c r="K672" s="24"/>
      <c r="L672" s="24"/>
      <c r="M672" s="24"/>
      <c r="N672" s="24"/>
      <c r="O672" s="24"/>
      <c r="P672" s="24"/>
      <c r="Q672" s="24"/>
      <c r="R672" s="24"/>
      <c r="S672" s="24"/>
      <c r="T672" s="24"/>
    </row>
    <row r="673" spans="1:20" ht="14.4">
      <c r="A673" s="211" t="e">
        <f ca="1">_xludf.CONCAT(A670,"_3")</f>
        <v>#NAME?</v>
      </c>
      <c r="B673" s="25"/>
      <c r="C673" s="6" t="s">
        <v>75789</v>
      </c>
      <c r="D673" s="25"/>
      <c r="E673" s="37"/>
      <c r="F673" s="25"/>
      <c r="G673" s="25"/>
      <c r="H673" s="6"/>
      <c r="I673" s="7"/>
      <c r="J673" s="24"/>
      <c r="K673" s="24"/>
      <c r="L673" s="24"/>
      <c r="M673" s="24"/>
      <c r="N673" s="24"/>
      <c r="O673" s="24"/>
      <c r="P673" s="24"/>
      <c r="Q673" s="24"/>
      <c r="R673" s="24"/>
      <c r="S673" s="24"/>
      <c r="T673" s="24"/>
    </row>
    <row r="674" spans="1:20" ht="14.4">
      <c r="A674" s="210" t="s">
        <v>75799</v>
      </c>
      <c r="B674" s="25" t="s">
        <v>75428</v>
      </c>
      <c r="C674" s="25" t="s">
        <v>26246</v>
      </c>
      <c r="D674" s="25" t="s">
        <v>75428</v>
      </c>
      <c r="E674" s="37" t="s">
        <v>75428</v>
      </c>
      <c r="F674" s="25" t="s">
        <v>75428</v>
      </c>
      <c r="G674" s="25" t="s">
        <v>75428</v>
      </c>
      <c r="H674" s="6" t="s">
        <v>75428</v>
      </c>
      <c r="I674" s="7"/>
      <c r="J674" s="24" t="s">
        <v>74035</v>
      </c>
      <c r="K674" s="24"/>
      <c r="L674" s="24" t="str">
        <f>IF(ISERROR(SEARCH("_M",A674)),"","x")</f>
        <v/>
      </c>
      <c r="M674" s="24"/>
      <c r="N674" s="24"/>
      <c r="O674" s="24"/>
      <c r="P674" s="24"/>
      <c r="Q674" s="24"/>
      <c r="R674" s="24"/>
      <c r="S674" s="24"/>
      <c r="T674" s="24"/>
    </row>
    <row r="675" spans="1:20" ht="14.4">
      <c r="A675" s="211" t="e">
        <f ca="1">_xludf.CONCAT(A674,"_1")</f>
        <v>#NAME?</v>
      </c>
      <c r="B675" s="25"/>
      <c r="C675" s="25" t="s">
        <v>75800</v>
      </c>
      <c r="D675" s="25"/>
      <c r="E675" s="37"/>
      <c r="F675" s="25"/>
      <c r="G675" s="25"/>
      <c r="H675" s="6"/>
      <c r="I675" s="7"/>
      <c r="J675" s="24"/>
      <c r="K675" s="24"/>
      <c r="L675" s="24"/>
      <c r="M675" s="24"/>
      <c r="N675" s="24"/>
      <c r="O675" s="24"/>
      <c r="P675" s="24"/>
      <c r="Q675" s="24"/>
      <c r="R675" s="24"/>
      <c r="S675" s="24"/>
      <c r="T675" s="24"/>
    </row>
    <row r="676" spans="1:20" ht="14.4">
      <c r="A676" s="211" t="e">
        <f ca="1">_xludf.CONCAT(A674,"_2")</f>
        <v>#NAME?</v>
      </c>
      <c r="B676" s="25"/>
      <c r="C676" s="6" t="s">
        <v>75801</v>
      </c>
      <c r="D676" s="25"/>
      <c r="E676" s="37"/>
      <c r="F676" s="25"/>
      <c r="G676" s="25"/>
      <c r="H676" s="6"/>
      <c r="I676" s="7" t="s">
        <v>75802</v>
      </c>
      <c r="J676" s="24"/>
      <c r="K676" s="24"/>
      <c r="L676" s="24"/>
      <c r="M676" s="24"/>
      <c r="N676" s="24"/>
      <c r="O676" s="24"/>
      <c r="P676" s="24"/>
      <c r="Q676" s="24"/>
      <c r="R676" s="24"/>
      <c r="S676" s="24"/>
      <c r="T676" s="24"/>
    </row>
    <row r="677" spans="1:20" ht="14.4">
      <c r="A677" s="211" t="e">
        <f ca="1">_xludf.CONCAT(A674,"_3")</f>
        <v>#NAME?</v>
      </c>
      <c r="B677" s="25"/>
      <c r="C677" s="6" t="s">
        <v>75803</v>
      </c>
      <c r="D677" s="25"/>
      <c r="E677" s="37"/>
      <c r="F677" s="25"/>
      <c r="G677" s="25"/>
      <c r="H677" s="6"/>
      <c r="I677" s="7"/>
      <c r="J677" s="24"/>
      <c r="K677" s="24"/>
      <c r="L677" s="24"/>
      <c r="M677" s="24"/>
      <c r="N677" s="24"/>
      <c r="O677" s="24"/>
      <c r="P677" s="24"/>
      <c r="Q677" s="24"/>
      <c r="R677" s="24"/>
      <c r="S677" s="24"/>
      <c r="T677" s="24"/>
    </row>
    <row r="678" spans="1:20" ht="14.4">
      <c r="A678" s="210" t="s">
        <v>75804</v>
      </c>
      <c r="B678" s="25" t="s">
        <v>75805</v>
      </c>
      <c r="C678" s="25" t="s">
        <v>26246</v>
      </c>
      <c r="D678" s="25" t="s">
        <v>75806</v>
      </c>
      <c r="E678" s="37" t="s">
        <v>75807</v>
      </c>
      <c r="F678" s="25" t="s">
        <v>75808</v>
      </c>
      <c r="G678" s="25" t="s">
        <v>75809</v>
      </c>
      <c r="H678" s="6" t="s">
        <v>75810</v>
      </c>
      <c r="I678" s="7"/>
      <c r="J678" s="24" t="s">
        <v>74035</v>
      </c>
      <c r="K678" s="24"/>
      <c r="L678" s="24"/>
      <c r="M678" s="24"/>
      <c r="N678" s="24"/>
      <c r="O678" s="24"/>
      <c r="P678" s="24"/>
      <c r="Q678" s="24"/>
      <c r="R678" s="24"/>
      <c r="S678" s="24"/>
      <c r="T678" s="24"/>
    </row>
    <row r="679" spans="1:20" ht="14.4">
      <c r="A679" s="211" t="e">
        <f ca="1">_xludf.CONCAT(A678,"_1")</f>
        <v>#NAME?</v>
      </c>
      <c r="B679" s="25"/>
      <c r="C679" s="25" t="s">
        <v>75811</v>
      </c>
      <c r="D679" s="25"/>
      <c r="E679" s="37"/>
      <c r="F679" s="25"/>
      <c r="G679" s="25"/>
      <c r="H679" s="6"/>
      <c r="I679" s="7"/>
      <c r="J679" s="24"/>
      <c r="K679" s="24"/>
      <c r="L679" s="24"/>
      <c r="M679" s="24"/>
      <c r="N679" s="24"/>
      <c r="O679" s="24"/>
      <c r="P679" s="24"/>
      <c r="Q679" s="24"/>
      <c r="R679" s="24"/>
      <c r="S679" s="24"/>
      <c r="T679" s="24"/>
    </row>
    <row r="680" spans="1:20" ht="14.4">
      <c r="A680" s="211" t="e">
        <f ca="1">_xludf.CONCAT(A678,"_2")</f>
        <v>#NAME?</v>
      </c>
      <c r="B680" s="25"/>
      <c r="C680" s="6" t="s">
        <v>75801</v>
      </c>
      <c r="D680" s="25"/>
      <c r="E680" s="37"/>
      <c r="F680" s="25"/>
      <c r="G680" s="25"/>
      <c r="H680" s="6"/>
      <c r="I680" s="7" t="s">
        <v>75812</v>
      </c>
      <c r="J680" s="24"/>
      <c r="K680" s="24"/>
      <c r="L680" s="24"/>
      <c r="M680" s="24"/>
      <c r="N680" s="24"/>
      <c r="O680" s="24"/>
      <c r="P680" s="24"/>
      <c r="Q680" s="24"/>
      <c r="R680" s="24"/>
      <c r="S680" s="24"/>
      <c r="T680" s="24"/>
    </row>
    <row r="681" spans="1:20" ht="14.4">
      <c r="A681" s="211" t="e">
        <f ca="1">_xludf.CONCAT(A678,"_3")</f>
        <v>#NAME?</v>
      </c>
      <c r="B681" s="25"/>
      <c r="C681" s="6" t="s">
        <v>75813</v>
      </c>
      <c r="D681" s="25"/>
      <c r="E681" s="37"/>
      <c r="F681" s="25"/>
      <c r="G681" s="25"/>
      <c r="H681" s="6"/>
      <c r="I681" s="7"/>
      <c r="J681" s="24"/>
      <c r="K681" s="24"/>
      <c r="L681" s="24"/>
      <c r="M681" s="24"/>
      <c r="N681" s="24"/>
      <c r="O681" s="24"/>
      <c r="P681" s="24"/>
      <c r="Q681" s="24"/>
      <c r="R681" s="24"/>
      <c r="S681" s="24"/>
      <c r="T681" s="24"/>
    </row>
    <row r="682" spans="1:20" ht="14.4">
      <c r="A682" s="210" t="s">
        <v>75814</v>
      </c>
      <c r="B682" s="25" t="s">
        <v>75438</v>
      </c>
      <c r="C682" s="25" t="s">
        <v>26246</v>
      </c>
      <c r="D682" s="25" t="s">
        <v>75438</v>
      </c>
      <c r="E682" s="37" t="s">
        <v>75438</v>
      </c>
      <c r="F682" s="25" t="s">
        <v>75438</v>
      </c>
      <c r="G682" s="25" t="s">
        <v>75438</v>
      </c>
      <c r="H682" s="6" t="s">
        <v>75438</v>
      </c>
      <c r="I682" s="7"/>
      <c r="J682" s="24" t="s">
        <v>74035</v>
      </c>
      <c r="K682" s="24"/>
      <c r="L682" s="24" t="str">
        <f>IF(ISERROR(SEARCH("_M",A682)),"","x")</f>
        <v/>
      </c>
      <c r="M682" s="24"/>
      <c r="N682" s="24"/>
      <c r="O682" s="24"/>
      <c r="P682" s="24"/>
      <c r="Q682" s="24"/>
      <c r="R682" s="24"/>
      <c r="S682" s="24"/>
      <c r="T682" s="24"/>
    </row>
    <row r="683" spans="1:20" ht="14.4">
      <c r="A683" s="211" t="e">
        <f ca="1">_xludf.CONCAT(A682,"_1")</f>
        <v>#NAME?</v>
      </c>
      <c r="B683" s="25"/>
      <c r="C683" s="25" t="s">
        <v>75815</v>
      </c>
      <c r="D683" s="25"/>
      <c r="E683" s="37"/>
      <c r="F683" s="35"/>
      <c r="G683" s="35"/>
      <c r="H683" s="6"/>
      <c r="I683" s="7"/>
      <c r="J683" s="24"/>
      <c r="K683" s="24"/>
      <c r="L683" s="24"/>
      <c r="M683" s="24"/>
      <c r="N683" s="24"/>
      <c r="O683" s="24"/>
      <c r="P683" s="24"/>
      <c r="Q683" s="24"/>
      <c r="R683" s="24"/>
      <c r="S683" s="24"/>
      <c r="T683" s="24"/>
    </row>
    <row r="684" spans="1:20" ht="14.4">
      <c r="A684" s="211" t="e">
        <f ca="1">_xludf.CONCAT(A682,"_2")</f>
        <v>#NAME?</v>
      </c>
      <c r="B684" s="25"/>
      <c r="C684" s="6" t="s">
        <v>75816</v>
      </c>
      <c r="D684" s="25"/>
      <c r="E684" s="37"/>
      <c r="F684" s="35"/>
      <c r="G684" s="35"/>
      <c r="H684" s="6"/>
      <c r="I684" s="7" t="s">
        <v>75817</v>
      </c>
      <c r="J684" s="24"/>
      <c r="K684" s="24"/>
      <c r="L684" s="24"/>
      <c r="M684" s="24"/>
      <c r="N684" s="24"/>
      <c r="O684" s="24"/>
      <c r="P684" s="24"/>
      <c r="Q684" s="24"/>
      <c r="R684" s="24"/>
      <c r="S684" s="24"/>
      <c r="T684" s="24"/>
    </row>
    <row r="685" spans="1:20" ht="14.4">
      <c r="A685" s="211" t="e">
        <f ca="1">_xludf.CONCAT(A682,"_3")</f>
        <v>#NAME?</v>
      </c>
      <c r="B685" s="25"/>
      <c r="C685" s="6" t="s">
        <v>75818</v>
      </c>
      <c r="D685" s="25"/>
      <c r="E685" s="37"/>
      <c r="F685" s="35"/>
      <c r="G685" s="35"/>
      <c r="H685" s="6"/>
      <c r="I685" s="7"/>
      <c r="J685" s="24"/>
      <c r="K685" s="24"/>
      <c r="L685" s="24"/>
      <c r="M685" s="24"/>
      <c r="N685" s="24"/>
      <c r="O685" s="24"/>
      <c r="P685" s="24"/>
      <c r="Q685" s="24"/>
      <c r="R685" s="24"/>
      <c r="S685" s="24"/>
      <c r="T685" s="24"/>
    </row>
    <row r="686" spans="1:20" ht="14.4">
      <c r="A686" s="210" t="s">
        <v>75819</v>
      </c>
      <c r="B686" s="25" t="s">
        <v>75820</v>
      </c>
      <c r="C686" s="25" t="s">
        <v>26246</v>
      </c>
      <c r="D686" s="25" t="s">
        <v>75821</v>
      </c>
      <c r="E686" s="37" t="s">
        <v>75822</v>
      </c>
      <c r="F686" s="35" t="s">
        <v>75823</v>
      </c>
      <c r="G686" s="35" t="s">
        <v>75824</v>
      </c>
      <c r="H686" s="6" t="s">
        <v>75825</v>
      </c>
      <c r="I686" s="7"/>
      <c r="J686" s="24" t="s">
        <v>74035</v>
      </c>
      <c r="K686" s="24"/>
      <c r="L686" s="24"/>
      <c r="M686" s="24"/>
      <c r="N686" s="24"/>
      <c r="O686" s="24"/>
      <c r="P686" s="24"/>
      <c r="Q686" s="24"/>
      <c r="R686" s="24"/>
      <c r="S686" s="24"/>
      <c r="T686" s="24"/>
    </row>
    <row r="687" spans="1:20" ht="14.4">
      <c r="A687" s="211" t="e">
        <f ca="1">_xludf.CONCAT(A686,"_1")</f>
        <v>#NAME?</v>
      </c>
      <c r="B687" s="25"/>
      <c r="C687" s="25" t="s">
        <v>75826</v>
      </c>
      <c r="D687" s="25"/>
      <c r="E687" s="37"/>
      <c r="F687" s="25"/>
      <c r="G687" s="25"/>
      <c r="H687" s="6"/>
      <c r="I687" s="7"/>
      <c r="J687" s="24"/>
      <c r="K687" s="24"/>
      <c r="L687" s="24"/>
      <c r="M687" s="24"/>
      <c r="N687" s="24"/>
      <c r="O687" s="24"/>
      <c r="P687" s="24"/>
      <c r="Q687" s="24"/>
      <c r="R687" s="24"/>
      <c r="S687" s="24"/>
      <c r="T687" s="24"/>
    </row>
    <row r="688" spans="1:20" ht="14.4">
      <c r="A688" s="211" t="e">
        <f ca="1">_xludf.CONCAT(A686,"_2")</f>
        <v>#NAME?</v>
      </c>
      <c r="B688" s="25"/>
      <c r="C688" s="6" t="s">
        <v>75816</v>
      </c>
      <c r="D688" s="25"/>
      <c r="E688" s="37"/>
      <c r="F688" s="25"/>
      <c r="G688" s="25"/>
      <c r="H688" s="6"/>
      <c r="I688" s="7" t="s">
        <v>75827</v>
      </c>
      <c r="J688" s="24"/>
      <c r="K688" s="24"/>
      <c r="L688" s="24"/>
      <c r="M688" s="24"/>
      <c r="N688" s="24"/>
      <c r="O688" s="24"/>
      <c r="P688" s="24"/>
      <c r="Q688" s="24"/>
      <c r="R688" s="24"/>
      <c r="S688" s="24"/>
      <c r="T688" s="24"/>
    </row>
    <row r="689" spans="1:20" ht="14.4">
      <c r="A689" s="211" t="e">
        <f ca="1">_xludf.CONCAT(A686,"_3")</f>
        <v>#NAME?</v>
      </c>
      <c r="B689" s="25"/>
      <c r="C689" s="6" t="s">
        <v>75818</v>
      </c>
      <c r="D689" s="25"/>
      <c r="E689" s="37"/>
      <c r="F689" s="25"/>
      <c r="G689" s="25"/>
      <c r="H689" s="6"/>
      <c r="I689" s="7"/>
      <c r="J689" s="24"/>
      <c r="K689" s="24"/>
      <c r="L689" s="24"/>
      <c r="M689" s="24"/>
      <c r="N689" s="24"/>
      <c r="O689" s="24"/>
      <c r="P689" s="24"/>
      <c r="Q689" s="24"/>
      <c r="R689" s="24"/>
      <c r="S689" s="24"/>
      <c r="T689" s="24"/>
    </row>
    <row r="690" spans="1:20" ht="14.4">
      <c r="A690" s="210" t="s">
        <v>75828</v>
      </c>
      <c r="B690" s="25" t="s">
        <v>75442</v>
      </c>
      <c r="C690" s="25" t="s">
        <v>26246</v>
      </c>
      <c r="D690" s="25" t="s">
        <v>75442</v>
      </c>
      <c r="E690" s="37" t="s">
        <v>75442</v>
      </c>
      <c r="F690" s="25" t="s">
        <v>75442</v>
      </c>
      <c r="G690" s="25" t="s">
        <v>75442</v>
      </c>
      <c r="H690" s="6" t="s">
        <v>75442</v>
      </c>
      <c r="I690" s="7"/>
      <c r="J690" s="24" t="s">
        <v>74035</v>
      </c>
      <c r="K690" s="24"/>
      <c r="L690" s="24" t="str">
        <f>IF(ISERROR(SEARCH("_M",A690)),"","x")</f>
        <v/>
      </c>
      <c r="M690" s="24"/>
      <c r="N690" s="24"/>
      <c r="O690" s="24"/>
      <c r="P690" s="24"/>
      <c r="Q690" s="24"/>
      <c r="R690" s="24"/>
      <c r="S690" s="24"/>
      <c r="T690" s="24"/>
    </row>
    <row r="691" spans="1:20" ht="14.4">
      <c r="A691" s="211" t="e">
        <f ca="1">_xludf.CONCAT(A690,"_1")</f>
        <v>#NAME?</v>
      </c>
      <c r="B691" s="25"/>
      <c r="C691" s="25" t="s">
        <v>75829</v>
      </c>
      <c r="D691" s="25"/>
      <c r="E691" s="37"/>
      <c r="F691" s="25"/>
      <c r="G691" s="25"/>
      <c r="H691" s="6"/>
      <c r="I691" s="7"/>
      <c r="J691" s="24"/>
      <c r="K691" s="24"/>
      <c r="L691" s="24"/>
      <c r="M691" s="24"/>
      <c r="N691" s="24"/>
      <c r="O691" s="24"/>
      <c r="P691" s="24"/>
      <c r="Q691" s="24"/>
      <c r="R691" s="24"/>
      <c r="S691" s="24"/>
      <c r="T691" s="24"/>
    </row>
    <row r="692" spans="1:20" ht="14.4">
      <c r="A692" s="211" t="e">
        <f ca="1">_xludf.CONCAT(A690,"_2")</f>
        <v>#NAME?</v>
      </c>
      <c r="B692" s="25"/>
      <c r="C692" s="6" t="s">
        <v>75830</v>
      </c>
      <c r="D692" s="25"/>
      <c r="E692" s="37"/>
      <c r="F692" s="25"/>
      <c r="G692" s="25"/>
      <c r="H692" s="6"/>
      <c r="I692" s="7" t="s">
        <v>75831</v>
      </c>
      <c r="J692" s="24"/>
      <c r="K692" s="24"/>
      <c r="L692" s="24"/>
      <c r="M692" s="24"/>
      <c r="N692" s="24"/>
      <c r="O692" s="24"/>
      <c r="P692" s="24"/>
      <c r="Q692" s="24"/>
      <c r="R692" s="24"/>
      <c r="S692" s="24"/>
      <c r="T692" s="24"/>
    </row>
    <row r="693" spans="1:20" ht="14.4">
      <c r="A693" s="211" t="e">
        <f ca="1">_xludf.CONCAT(A690,"_3")</f>
        <v>#NAME?</v>
      </c>
      <c r="B693" s="25"/>
      <c r="C693" s="6" t="s">
        <v>75832</v>
      </c>
      <c r="D693" s="25"/>
      <c r="E693" s="37"/>
      <c r="F693" s="25"/>
      <c r="G693" s="25"/>
      <c r="H693" s="6"/>
      <c r="I693" s="7"/>
      <c r="J693" s="24"/>
      <c r="K693" s="24"/>
      <c r="L693" s="24"/>
      <c r="M693" s="24"/>
      <c r="N693" s="24"/>
      <c r="O693" s="24"/>
      <c r="P693" s="24"/>
      <c r="Q693" s="24"/>
      <c r="R693" s="24"/>
      <c r="S693" s="24"/>
      <c r="T693" s="24"/>
    </row>
    <row r="694" spans="1:20" ht="14.4">
      <c r="A694" s="210" t="s">
        <v>75833</v>
      </c>
      <c r="B694" s="25" t="s">
        <v>75834</v>
      </c>
      <c r="C694" s="25" t="s">
        <v>26246</v>
      </c>
      <c r="D694" s="25" t="s">
        <v>75835</v>
      </c>
      <c r="E694" s="37" t="s">
        <v>75836</v>
      </c>
      <c r="F694" s="25" t="s">
        <v>75837</v>
      </c>
      <c r="G694" s="25" t="s">
        <v>75838</v>
      </c>
      <c r="H694" s="6" t="s">
        <v>75839</v>
      </c>
      <c r="I694" s="7"/>
      <c r="J694" s="24" t="s">
        <v>74035</v>
      </c>
      <c r="K694" s="24"/>
      <c r="L694" s="24" t="str">
        <f>IF(ISERROR(SEARCH("_M",A694)),"","x")</f>
        <v>x</v>
      </c>
      <c r="M694" s="24"/>
      <c r="N694" s="24"/>
      <c r="O694" s="24"/>
      <c r="P694" s="24"/>
      <c r="Q694" s="24"/>
      <c r="R694" s="24"/>
      <c r="S694" s="24"/>
      <c r="T694" s="24"/>
    </row>
    <row r="695" spans="1:20" ht="14.4">
      <c r="A695" s="211" t="e">
        <f ca="1">_xludf.CONCAT(A694,"_1")</f>
        <v>#NAME?</v>
      </c>
      <c r="B695" s="25"/>
      <c r="C695" s="25" t="s">
        <v>75840</v>
      </c>
      <c r="D695" s="25"/>
      <c r="E695" s="37"/>
      <c r="F695" s="25"/>
      <c r="G695" s="25"/>
      <c r="H695" s="6"/>
      <c r="I695" s="7"/>
      <c r="J695" s="24"/>
      <c r="K695" s="24"/>
      <c r="L695" s="24"/>
      <c r="M695" s="24"/>
      <c r="N695" s="24"/>
      <c r="O695" s="24"/>
      <c r="P695" s="24"/>
      <c r="Q695" s="24"/>
      <c r="R695" s="24"/>
      <c r="S695" s="24"/>
      <c r="T695" s="24"/>
    </row>
    <row r="696" spans="1:20" ht="14.4">
      <c r="A696" s="211" t="e">
        <f ca="1">_xludf.CONCAT(A694,"_2")</f>
        <v>#NAME?</v>
      </c>
      <c r="B696" s="25"/>
      <c r="C696" s="6" t="s">
        <v>75830</v>
      </c>
      <c r="D696" s="25"/>
      <c r="E696" s="37"/>
      <c r="F696" s="25"/>
      <c r="G696" s="25"/>
      <c r="H696" s="6"/>
      <c r="I696" s="7" t="s">
        <v>75841</v>
      </c>
      <c r="J696" s="24"/>
      <c r="K696" s="24"/>
      <c r="L696" s="24"/>
      <c r="M696" s="24"/>
      <c r="N696" s="24"/>
      <c r="O696" s="24"/>
      <c r="P696" s="24"/>
      <c r="Q696" s="24"/>
      <c r="R696" s="24"/>
      <c r="S696" s="24"/>
      <c r="T696" s="24"/>
    </row>
    <row r="697" spans="1:20" ht="14.4">
      <c r="A697" s="211" t="e">
        <f ca="1">_xludf.CONCAT(A694,"_3")</f>
        <v>#NAME?</v>
      </c>
      <c r="B697" s="25"/>
      <c r="C697" s="6" t="s">
        <v>75832</v>
      </c>
      <c r="D697" s="25"/>
      <c r="E697" s="37"/>
      <c r="F697" s="25"/>
      <c r="G697" s="25"/>
      <c r="H697" s="6"/>
      <c r="I697" s="7"/>
      <c r="J697" s="24"/>
      <c r="K697" s="24"/>
      <c r="L697" s="24"/>
      <c r="M697" s="24"/>
      <c r="N697" s="24"/>
      <c r="O697" s="24"/>
      <c r="P697" s="24"/>
      <c r="Q697" s="24"/>
      <c r="R697" s="24"/>
      <c r="S697" s="24"/>
      <c r="T697" s="24"/>
    </row>
    <row r="698" spans="1:20" ht="14.4">
      <c r="A698" s="210" t="s">
        <v>75842</v>
      </c>
      <c r="B698" s="25" t="s">
        <v>75452</v>
      </c>
      <c r="C698" s="25" t="s">
        <v>26246</v>
      </c>
      <c r="D698" s="25" t="s">
        <v>75452</v>
      </c>
      <c r="E698" s="37" t="s">
        <v>75452</v>
      </c>
      <c r="F698" s="25" t="s">
        <v>75452</v>
      </c>
      <c r="G698" s="25" t="s">
        <v>75452</v>
      </c>
      <c r="H698" s="6" t="s">
        <v>75452</v>
      </c>
      <c r="I698" s="7"/>
      <c r="J698" s="24" t="s">
        <v>74035</v>
      </c>
      <c r="K698" s="24"/>
      <c r="L698" s="24"/>
      <c r="M698" s="24"/>
      <c r="N698" s="24"/>
      <c r="O698" s="24"/>
      <c r="P698" s="24"/>
      <c r="Q698" s="24"/>
      <c r="R698" s="24"/>
      <c r="S698" s="24"/>
      <c r="T698" s="24"/>
    </row>
    <row r="699" spans="1:20" ht="14.4">
      <c r="A699" s="211" t="e">
        <f ca="1">_xludf.CONCAT(A698,"_1")</f>
        <v>#NAME?</v>
      </c>
      <c r="B699" s="25"/>
      <c r="C699" s="25" t="s">
        <v>75843</v>
      </c>
      <c r="D699" s="25"/>
      <c r="E699" s="37"/>
      <c r="F699" s="35"/>
      <c r="G699" s="35"/>
      <c r="H699" s="6"/>
      <c r="I699" s="7"/>
      <c r="J699" s="24"/>
      <c r="K699" s="24"/>
      <c r="L699" s="24"/>
      <c r="M699" s="24"/>
      <c r="N699" s="24"/>
      <c r="O699" s="24"/>
      <c r="P699" s="24"/>
      <c r="Q699" s="24"/>
      <c r="R699" s="24"/>
      <c r="S699" s="24"/>
      <c r="T699" s="24"/>
    </row>
    <row r="700" spans="1:20" ht="14.4">
      <c r="A700" s="211" t="e">
        <f ca="1">_xludf.CONCAT(A698,"_2")</f>
        <v>#NAME?</v>
      </c>
      <c r="B700" s="25"/>
      <c r="C700" s="6" t="s">
        <v>75844</v>
      </c>
      <c r="D700" s="25"/>
      <c r="E700" s="37"/>
      <c r="F700" s="35"/>
      <c r="G700" s="35"/>
      <c r="H700" s="6"/>
      <c r="I700" s="7" t="s">
        <v>75845</v>
      </c>
      <c r="J700" s="24"/>
      <c r="K700" s="24"/>
      <c r="L700" s="24"/>
      <c r="M700" s="24"/>
      <c r="N700" s="24"/>
      <c r="O700" s="24"/>
      <c r="P700" s="24"/>
      <c r="Q700" s="24"/>
      <c r="R700" s="24"/>
      <c r="S700" s="24"/>
      <c r="T700" s="24"/>
    </row>
    <row r="701" spans="1:20" ht="14.4">
      <c r="A701" s="211" t="e">
        <f ca="1">_xludf.CONCAT(A698,"_3")</f>
        <v>#NAME?</v>
      </c>
      <c r="B701" s="25"/>
      <c r="C701" s="6" t="s">
        <v>75846</v>
      </c>
      <c r="D701" s="25"/>
      <c r="E701" s="37"/>
      <c r="F701" s="35"/>
      <c r="G701" s="35"/>
      <c r="H701" s="6"/>
      <c r="I701" s="7"/>
      <c r="J701" s="24"/>
      <c r="K701" s="24"/>
      <c r="L701" s="24"/>
      <c r="M701" s="24"/>
      <c r="N701" s="24"/>
      <c r="O701" s="24"/>
      <c r="P701" s="24"/>
      <c r="Q701" s="24"/>
      <c r="R701" s="24"/>
      <c r="S701" s="24"/>
      <c r="T701" s="24"/>
    </row>
    <row r="702" spans="1:20" ht="14.4">
      <c r="A702" s="210" t="s">
        <v>75847</v>
      </c>
      <c r="B702" s="25" t="s">
        <v>75848</v>
      </c>
      <c r="C702" s="25" t="s">
        <v>26246</v>
      </c>
      <c r="D702" s="25" t="s">
        <v>75849</v>
      </c>
      <c r="E702" s="37" t="s">
        <v>75850</v>
      </c>
      <c r="F702" s="35" t="s">
        <v>75851</v>
      </c>
      <c r="G702" s="35" t="s">
        <v>75852</v>
      </c>
      <c r="H702" s="6" t="s">
        <v>75853</v>
      </c>
      <c r="I702" s="7"/>
      <c r="J702" s="24" t="s">
        <v>74035</v>
      </c>
      <c r="K702" s="24"/>
      <c r="L702" s="24"/>
      <c r="M702" s="24"/>
      <c r="N702" s="24"/>
      <c r="O702" s="24"/>
      <c r="P702" s="24"/>
      <c r="Q702" s="24"/>
      <c r="R702" s="24"/>
      <c r="S702" s="24"/>
      <c r="T702" s="24"/>
    </row>
    <row r="703" spans="1:20" ht="14.4">
      <c r="A703" s="211" t="e">
        <f ca="1">_xludf.CONCAT(A702,"_1")</f>
        <v>#NAME?</v>
      </c>
      <c r="B703" s="25"/>
      <c r="C703" s="25" t="s">
        <v>75854</v>
      </c>
      <c r="D703" s="25"/>
      <c r="E703" s="37"/>
      <c r="F703" s="25"/>
      <c r="G703" s="25"/>
      <c r="H703" s="6"/>
      <c r="I703" s="7"/>
      <c r="J703" s="24"/>
      <c r="K703" s="24"/>
      <c r="L703" s="24"/>
      <c r="M703" s="24"/>
      <c r="N703" s="24"/>
      <c r="O703" s="24"/>
      <c r="P703" s="24"/>
      <c r="Q703" s="24"/>
      <c r="R703" s="24"/>
      <c r="S703" s="24"/>
      <c r="T703" s="24"/>
    </row>
    <row r="704" spans="1:20" ht="14.4">
      <c r="A704" s="211" t="e">
        <f ca="1">_xludf.CONCAT(A702,"_2")</f>
        <v>#NAME?</v>
      </c>
      <c r="B704" s="25"/>
      <c r="C704" s="6" t="s">
        <v>75844</v>
      </c>
      <c r="D704" s="25"/>
      <c r="E704" s="37"/>
      <c r="F704" s="25"/>
      <c r="G704" s="25"/>
      <c r="H704" s="6"/>
      <c r="I704" s="7" t="s">
        <v>75855</v>
      </c>
      <c r="J704" s="24"/>
      <c r="K704" s="24"/>
      <c r="L704" s="24"/>
      <c r="M704" s="24"/>
      <c r="N704" s="24"/>
      <c r="O704" s="24"/>
      <c r="P704" s="24"/>
      <c r="Q704" s="24"/>
      <c r="R704" s="24"/>
      <c r="S704" s="24"/>
      <c r="T704" s="24"/>
    </row>
    <row r="705" spans="1:20" ht="14.4">
      <c r="A705" s="211" t="e">
        <f ca="1">_xludf.CONCAT(A702,"_3")</f>
        <v>#NAME?</v>
      </c>
      <c r="B705" s="25"/>
      <c r="C705" s="6" t="s">
        <v>75846</v>
      </c>
      <c r="D705" s="25"/>
      <c r="E705" s="37"/>
      <c r="F705" s="25"/>
      <c r="G705" s="25"/>
      <c r="H705" s="6"/>
      <c r="I705" s="7"/>
      <c r="J705" s="24"/>
      <c r="K705" s="24"/>
      <c r="L705" s="24"/>
      <c r="M705" s="24"/>
      <c r="N705" s="24"/>
      <c r="O705" s="24"/>
      <c r="P705" s="24"/>
      <c r="Q705" s="24"/>
      <c r="R705" s="24"/>
      <c r="S705" s="24"/>
      <c r="T705" s="24"/>
    </row>
    <row r="706" spans="1:20" ht="14.4">
      <c r="A706" s="210" t="s">
        <v>75856</v>
      </c>
      <c r="B706" s="25" t="s">
        <v>75456</v>
      </c>
      <c r="C706" s="25" t="s">
        <v>26246</v>
      </c>
      <c r="D706" s="25" t="s">
        <v>75456</v>
      </c>
      <c r="E706" s="37" t="s">
        <v>75456</v>
      </c>
      <c r="F706" s="25" t="s">
        <v>75857</v>
      </c>
      <c r="G706" s="25" t="s">
        <v>75456</v>
      </c>
      <c r="H706" s="6" t="s">
        <v>75456</v>
      </c>
      <c r="I706" s="7"/>
      <c r="J706" s="24" t="s">
        <v>74035</v>
      </c>
      <c r="K706" s="24"/>
      <c r="L706" s="24" t="str">
        <f>IF(ISERROR(SEARCH("_M",A706)),"","x")</f>
        <v/>
      </c>
      <c r="M706" s="24"/>
      <c r="N706" s="24"/>
      <c r="O706" s="24"/>
      <c r="P706" s="24"/>
      <c r="Q706" s="24"/>
      <c r="R706" s="24"/>
      <c r="S706" s="24"/>
      <c r="T706" s="24"/>
    </row>
    <row r="707" spans="1:20" ht="14.4">
      <c r="A707" s="211" t="e">
        <f ca="1">_xludf.CONCAT(A706,"_1")</f>
        <v>#NAME?</v>
      </c>
      <c r="B707" s="25"/>
      <c r="C707" s="25" t="s">
        <v>75858</v>
      </c>
      <c r="D707" s="25"/>
      <c r="E707" s="37"/>
      <c r="F707" s="25"/>
      <c r="G707" s="25"/>
      <c r="H707" s="6"/>
      <c r="I707" s="7"/>
      <c r="J707" s="24"/>
      <c r="K707" s="24"/>
      <c r="L707" s="24"/>
      <c r="M707" s="24"/>
      <c r="N707" s="24"/>
      <c r="O707" s="24"/>
      <c r="P707" s="24"/>
      <c r="Q707" s="24"/>
      <c r="R707" s="24"/>
      <c r="S707" s="24"/>
      <c r="T707" s="24"/>
    </row>
    <row r="708" spans="1:20" ht="14.4">
      <c r="A708" s="211" t="e">
        <f ca="1">_xludf.CONCAT(A706,"_2")</f>
        <v>#NAME?</v>
      </c>
      <c r="B708" s="25"/>
      <c r="C708" s="6" t="s">
        <v>75859</v>
      </c>
      <c r="D708" s="25"/>
      <c r="E708" s="37"/>
      <c r="F708" s="25"/>
      <c r="G708" s="25"/>
      <c r="H708" s="6"/>
      <c r="I708" s="7" t="s">
        <v>75860</v>
      </c>
      <c r="J708" s="24"/>
      <c r="K708" s="24"/>
      <c r="L708" s="24"/>
      <c r="M708" s="24"/>
      <c r="N708" s="24"/>
      <c r="O708" s="24"/>
      <c r="P708" s="24"/>
      <c r="Q708" s="24"/>
      <c r="R708" s="24"/>
      <c r="S708" s="24"/>
      <c r="T708" s="24"/>
    </row>
    <row r="709" spans="1:20" ht="14.4">
      <c r="A709" s="211" t="e">
        <f ca="1">_xludf.CONCAT(A706,"_3")</f>
        <v>#NAME?</v>
      </c>
      <c r="B709" s="25"/>
      <c r="C709" s="6" t="s">
        <v>75861</v>
      </c>
      <c r="D709" s="25"/>
      <c r="E709" s="37"/>
      <c r="F709" s="25"/>
      <c r="G709" s="25"/>
      <c r="H709" s="6"/>
      <c r="I709" s="7"/>
      <c r="J709" s="24"/>
      <c r="K709" s="24"/>
      <c r="L709" s="24"/>
      <c r="M709" s="24"/>
      <c r="N709" s="24"/>
      <c r="O709" s="24"/>
      <c r="P709" s="24"/>
      <c r="Q709" s="24"/>
      <c r="R709" s="24"/>
      <c r="S709" s="24"/>
      <c r="T709" s="24"/>
    </row>
    <row r="710" spans="1:20" ht="14.4">
      <c r="A710" s="210" t="s">
        <v>75862</v>
      </c>
      <c r="B710" s="25" t="s">
        <v>75863</v>
      </c>
      <c r="C710" s="25" t="s">
        <v>26246</v>
      </c>
      <c r="D710" s="25" t="s">
        <v>75864</v>
      </c>
      <c r="E710" s="37" t="s">
        <v>75865</v>
      </c>
      <c r="F710" s="25" t="s">
        <v>75866</v>
      </c>
      <c r="G710" s="25" t="s">
        <v>75867</v>
      </c>
      <c r="H710" s="6" t="s">
        <v>75868</v>
      </c>
      <c r="I710" s="7"/>
      <c r="J710" s="24" t="s">
        <v>74035</v>
      </c>
      <c r="K710" s="24"/>
      <c r="L710" s="24" t="str">
        <f>IF(ISERROR(SEARCH("_M",A710)),"","x")</f>
        <v>x</v>
      </c>
      <c r="M710" s="24"/>
      <c r="N710" s="24"/>
      <c r="O710" s="24"/>
      <c r="P710" s="24"/>
      <c r="Q710" s="24"/>
      <c r="R710" s="24"/>
      <c r="S710" s="24"/>
      <c r="T710" s="24"/>
    </row>
    <row r="711" spans="1:20" ht="14.4">
      <c r="A711" s="211" t="e">
        <f ca="1">_xludf.CONCAT(A710,"_1")</f>
        <v>#NAME?</v>
      </c>
      <c r="B711" s="25"/>
      <c r="C711" s="25" t="s">
        <v>75869</v>
      </c>
      <c r="D711" s="25"/>
      <c r="E711" s="37"/>
      <c r="F711" s="25"/>
      <c r="G711" s="25"/>
      <c r="H711" s="6"/>
      <c r="I711" s="7"/>
      <c r="J711" s="24"/>
      <c r="K711" s="24"/>
      <c r="L711" s="24"/>
      <c r="M711" s="24"/>
      <c r="N711" s="24"/>
      <c r="O711" s="24"/>
      <c r="P711" s="24"/>
      <c r="Q711" s="24"/>
      <c r="R711" s="24"/>
      <c r="S711" s="24"/>
      <c r="T711" s="24"/>
    </row>
    <row r="712" spans="1:20" ht="14.4">
      <c r="A712" s="211" t="e">
        <f ca="1">_xludf.CONCAT(A710,"_2")</f>
        <v>#NAME?</v>
      </c>
      <c r="B712" s="25"/>
      <c r="C712" s="6" t="s">
        <v>75859</v>
      </c>
      <c r="D712" s="25"/>
      <c r="E712" s="37"/>
      <c r="F712" s="25"/>
      <c r="G712" s="25"/>
      <c r="H712" s="6"/>
      <c r="I712" s="7" t="s">
        <v>75870</v>
      </c>
      <c r="J712" s="24"/>
      <c r="K712" s="24"/>
      <c r="L712" s="24"/>
      <c r="M712" s="24"/>
      <c r="N712" s="24"/>
      <c r="O712" s="24"/>
      <c r="P712" s="24"/>
      <c r="Q712" s="24"/>
      <c r="R712" s="24"/>
      <c r="S712" s="24"/>
      <c r="T712" s="24"/>
    </row>
    <row r="713" spans="1:20" ht="14.4">
      <c r="A713" s="211" t="e">
        <f ca="1">_xludf.CONCAT(A710,"_3")</f>
        <v>#NAME?</v>
      </c>
      <c r="B713" s="25"/>
      <c r="C713" s="6" t="s">
        <v>75861</v>
      </c>
      <c r="D713" s="25"/>
      <c r="E713" s="37"/>
      <c r="F713" s="25"/>
      <c r="G713" s="25"/>
      <c r="H713" s="6"/>
      <c r="I713" s="7"/>
      <c r="J713" s="24"/>
      <c r="K713" s="24"/>
      <c r="L713" s="24"/>
      <c r="M713" s="24"/>
      <c r="N713" s="24"/>
      <c r="O713" s="24"/>
      <c r="P713" s="24"/>
      <c r="Q713" s="24"/>
      <c r="R713" s="24"/>
      <c r="S713" s="24"/>
      <c r="T713" s="24"/>
    </row>
    <row r="714" spans="1:20" ht="14.4">
      <c r="A714" s="210" t="s">
        <v>75871</v>
      </c>
      <c r="B714" s="25" t="s">
        <v>75466</v>
      </c>
      <c r="C714" s="25" t="s">
        <v>26246</v>
      </c>
      <c r="D714" s="25" t="s">
        <v>75466</v>
      </c>
      <c r="E714" s="37" t="s">
        <v>75466</v>
      </c>
      <c r="F714" s="25" t="s">
        <v>75466</v>
      </c>
      <c r="G714" s="25" t="s">
        <v>75466</v>
      </c>
      <c r="H714" s="6" t="s">
        <v>75466</v>
      </c>
      <c r="I714" s="7"/>
      <c r="J714" s="24" t="s">
        <v>74035</v>
      </c>
      <c r="K714" s="24"/>
      <c r="L714" s="24"/>
      <c r="M714" s="24"/>
      <c r="N714" s="24"/>
      <c r="O714" s="24"/>
      <c r="P714" s="24"/>
      <c r="Q714" s="24"/>
      <c r="R714" s="24"/>
      <c r="S714" s="24"/>
      <c r="T714" s="24"/>
    </row>
    <row r="715" spans="1:20" ht="14.4">
      <c r="A715" s="211" t="e">
        <f ca="1">_xludf.CONCAT(A714,"_1")</f>
        <v>#NAME?</v>
      </c>
      <c r="B715" s="25"/>
      <c r="C715" s="25" t="s">
        <v>75872</v>
      </c>
      <c r="D715" s="25"/>
      <c r="E715" s="37"/>
      <c r="F715" s="25"/>
      <c r="G715" s="25"/>
      <c r="H715" s="6"/>
      <c r="I715" s="7"/>
      <c r="J715" s="24"/>
      <c r="K715" s="24"/>
      <c r="L715" s="24"/>
      <c r="M715" s="24"/>
      <c r="N715" s="24"/>
      <c r="O715" s="24"/>
      <c r="P715" s="24"/>
      <c r="Q715" s="24"/>
      <c r="R715" s="24"/>
      <c r="S715" s="24"/>
      <c r="T715" s="24"/>
    </row>
    <row r="716" spans="1:20" ht="14.4">
      <c r="A716" s="211" t="e">
        <f ca="1">_xludf.CONCAT(A714,"_2")</f>
        <v>#NAME?</v>
      </c>
      <c r="B716" s="25"/>
      <c r="C716" s="6" t="s">
        <v>75873</v>
      </c>
      <c r="D716" s="25"/>
      <c r="E716" s="37"/>
      <c r="F716" s="25"/>
      <c r="G716" s="25"/>
      <c r="H716" s="6"/>
      <c r="I716" s="7" t="s">
        <v>75874</v>
      </c>
      <c r="J716" s="24"/>
      <c r="K716" s="24"/>
      <c r="L716" s="24"/>
      <c r="M716" s="24"/>
      <c r="N716" s="24"/>
      <c r="O716" s="24"/>
      <c r="P716" s="24"/>
      <c r="Q716" s="24"/>
      <c r="R716" s="24"/>
      <c r="S716" s="24"/>
      <c r="T716" s="24"/>
    </row>
    <row r="717" spans="1:20" ht="14.4">
      <c r="A717" s="211" t="e">
        <f ca="1">_xludf.CONCAT(A714,"_3")</f>
        <v>#NAME?</v>
      </c>
      <c r="B717" s="25"/>
      <c r="C717" s="6" t="s">
        <v>75875</v>
      </c>
      <c r="D717" s="25"/>
      <c r="E717" s="37"/>
      <c r="F717" s="25"/>
      <c r="G717" s="25"/>
      <c r="H717" s="6"/>
      <c r="I717" s="7"/>
      <c r="J717" s="24"/>
      <c r="K717" s="24"/>
      <c r="L717" s="24"/>
      <c r="M717" s="24"/>
      <c r="N717" s="24"/>
      <c r="O717" s="24"/>
      <c r="P717" s="24"/>
      <c r="Q717" s="24"/>
      <c r="R717" s="24"/>
      <c r="S717" s="24"/>
      <c r="T717" s="24"/>
    </row>
    <row r="718" spans="1:20" ht="14.4">
      <c r="A718" s="210" t="s">
        <v>75876</v>
      </c>
      <c r="B718" s="25" t="s">
        <v>75877</v>
      </c>
      <c r="C718" s="25" t="s">
        <v>26246</v>
      </c>
      <c r="D718" s="25" t="s">
        <v>75878</v>
      </c>
      <c r="E718" s="37" t="s">
        <v>75879</v>
      </c>
      <c r="F718" s="25" t="s">
        <v>75880</v>
      </c>
      <c r="G718" s="25" t="s">
        <v>75881</v>
      </c>
      <c r="H718" s="6" t="s">
        <v>75882</v>
      </c>
      <c r="I718" s="7"/>
      <c r="J718" s="24" t="s">
        <v>74035</v>
      </c>
      <c r="K718" s="24"/>
      <c r="L718" s="24"/>
      <c r="M718" s="24"/>
      <c r="N718" s="24"/>
      <c r="O718" s="24"/>
      <c r="P718" s="24"/>
      <c r="Q718" s="24"/>
      <c r="R718" s="24"/>
      <c r="S718" s="24"/>
      <c r="T718" s="24"/>
    </row>
    <row r="719" spans="1:20" ht="14.4">
      <c r="A719" s="211" t="e">
        <f ca="1">_xludf.CONCAT(A718,"_1")</f>
        <v>#NAME?</v>
      </c>
      <c r="B719" s="25"/>
      <c r="C719" s="25" t="s">
        <v>75883</v>
      </c>
      <c r="D719" s="25"/>
      <c r="E719" s="37"/>
      <c r="F719" s="25"/>
      <c r="G719" s="25"/>
      <c r="H719" s="6"/>
      <c r="I719" s="7"/>
      <c r="J719" s="24"/>
      <c r="K719" s="24"/>
      <c r="L719" s="24"/>
      <c r="M719" s="24"/>
      <c r="N719" s="24"/>
      <c r="O719" s="24"/>
      <c r="P719" s="24"/>
      <c r="Q719" s="24"/>
      <c r="R719" s="24"/>
      <c r="S719" s="24"/>
      <c r="T719" s="24"/>
    </row>
    <row r="720" spans="1:20" ht="14.4">
      <c r="A720" s="211" t="e">
        <f ca="1">_xludf.CONCAT(A718,"_2")</f>
        <v>#NAME?</v>
      </c>
      <c r="B720" s="25"/>
      <c r="C720" s="6" t="s">
        <v>75873</v>
      </c>
      <c r="D720" s="25"/>
      <c r="E720" s="37"/>
      <c r="F720" s="25"/>
      <c r="G720" s="25"/>
      <c r="H720" s="6"/>
      <c r="I720" s="7" t="s">
        <v>75884</v>
      </c>
      <c r="J720" s="24"/>
      <c r="K720" s="24"/>
      <c r="L720" s="24"/>
      <c r="M720" s="24"/>
      <c r="N720" s="24"/>
      <c r="O720" s="24"/>
      <c r="P720" s="24"/>
      <c r="Q720" s="24"/>
      <c r="R720" s="24"/>
      <c r="S720" s="24"/>
      <c r="T720" s="24"/>
    </row>
    <row r="721" spans="1:20" ht="14.4">
      <c r="A721" s="211" t="e">
        <f ca="1">_xludf.CONCAT(A718,"_3")</f>
        <v>#NAME?</v>
      </c>
      <c r="B721" s="25"/>
      <c r="C721" s="6" t="s">
        <v>75875</v>
      </c>
      <c r="D721" s="25"/>
      <c r="E721" s="37"/>
      <c r="F721" s="25"/>
      <c r="G721" s="25"/>
      <c r="H721" s="6"/>
      <c r="I721" s="7"/>
      <c r="J721" s="24"/>
      <c r="K721" s="24"/>
      <c r="L721" s="24"/>
      <c r="M721" s="24"/>
      <c r="N721" s="24"/>
      <c r="O721" s="24"/>
      <c r="P721" s="24"/>
      <c r="Q721" s="24"/>
      <c r="R721" s="24"/>
      <c r="S721" s="24"/>
      <c r="T721" s="24"/>
    </row>
    <row r="722" spans="1:20" ht="14.4">
      <c r="A722" s="210" t="s">
        <v>75885</v>
      </c>
      <c r="B722" s="25" t="s">
        <v>75470</v>
      </c>
      <c r="C722" s="25" t="s">
        <v>26246</v>
      </c>
      <c r="D722" s="25" t="s">
        <v>75470</v>
      </c>
      <c r="E722" s="37" t="s">
        <v>75470</v>
      </c>
      <c r="F722" s="25" t="s">
        <v>75470</v>
      </c>
      <c r="G722" s="25" t="s">
        <v>75470</v>
      </c>
      <c r="H722" s="6" t="s">
        <v>75470</v>
      </c>
      <c r="I722" s="7"/>
      <c r="J722" s="24" t="s">
        <v>74035</v>
      </c>
      <c r="K722" s="24"/>
      <c r="L722" s="24" t="str">
        <f>IF(ISERROR(SEARCH("_M",A722)),"","x")</f>
        <v/>
      </c>
      <c r="M722" s="24"/>
      <c r="N722" s="24"/>
      <c r="O722" s="24"/>
      <c r="P722" s="24"/>
      <c r="Q722" s="24"/>
      <c r="R722" s="24"/>
      <c r="S722" s="24"/>
      <c r="T722" s="24"/>
    </row>
    <row r="723" spans="1:20" ht="14.4">
      <c r="A723" s="211" t="e">
        <f ca="1">_xludf.CONCAT(A722,"_1")</f>
        <v>#NAME?</v>
      </c>
      <c r="B723" s="25"/>
      <c r="C723" s="25" t="s">
        <v>75886</v>
      </c>
      <c r="D723" s="25"/>
      <c r="E723" s="37"/>
      <c r="F723" s="25"/>
      <c r="G723" s="25"/>
      <c r="H723" s="6"/>
      <c r="I723" s="7"/>
      <c r="J723" s="24"/>
      <c r="K723" s="24"/>
      <c r="L723" s="24"/>
      <c r="M723" s="24"/>
      <c r="N723" s="24"/>
      <c r="O723" s="24"/>
      <c r="P723" s="24"/>
      <c r="Q723" s="24"/>
      <c r="R723" s="24"/>
      <c r="S723" s="24"/>
      <c r="T723" s="24"/>
    </row>
    <row r="724" spans="1:20" ht="14.4">
      <c r="A724" s="211" t="e">
        <f ca="1">_xludf.CONCAT(A722,"_2")</f>
        <v>#NAME?</v>
      </c>
      <c r="B724" s="25"/>
      <c r="C724" s="6" t="s">
        <v>75887</v>
      </c>
      <c r="D724" s="25"/>
      <c r="E724" s="37"/>
      <c r="F724" s="25"/>
      <c r="G724" s="25"/>
      <c r="H724" s="6"/>
      <c r="I724" s="7" t="s">
        <v>75888</v>
      </c>
      <c r="J724" s="24"/>
      <c r="K724" s="24"/>
      <c r="L724" s="24"/>
      <c r="M724" s="24"/>
      <c r="N724" s="24"/>
      <c r="O724" s="24"/>
      <c r="P724" s="24"/>
      <c r="Q724" s="24"/>
      <c r="R724" s="24"/>
      <c r="S724" s="24"/>
      <c r="T724" s="24"/>
    </row>
    <row r="725" spans="1:20" ht="14.4">
      <c r="A725" s="211" t="e">
        <f ca="1">_xludf.CONCAT(A722,"_3")</f>
        <v>#NAME?</v>
      </c>
      <c r="B725" s="25"/>
      <c r="C725" s="6" t="s">
        <v>75889</v>
      </c>
      <c r="D725" s="25"/>
      <c r="E725" s="37"/>
      <c r="F725" s="25"/>
      <c r="G725" s="25"/>
      <c r="H725" s="6"/>
      <c r="I725" s="7"/>
      <c r="J725" s="24"/>
      <c r="K725" s="24"/>
      <c r="L725" s="24"/>
      <c r="M725" s="24"/>
      <c r="N725" s="24"/>
      <c r="O725" s="24"/>
      <c r="P725" s="24"/>
      <c r="Q725" s="24"/>
      <c r="R725" s="24"/>
      <c r="S725" s="24"/>
      <c r="T725" s="24"/>
    </row>
    <row r="726" spans="1:20" ht="14.4">
      <c r="A726" s="210" t="s">
        <v>75890</v>
      </c>
      <c r="B726" s="25" t="s">
        <v>75891</v>
      </c>
      <c r="C726" s="25" t="s">
        <v>26246</v>
      </c>
      <c r="D726" s="25" t="s">
        <v>75892</v>
      </c>
      <c r="E726" s="37" t="s">
        <v>75893</v>
      </c>
      <c r="F726" s="25" t="s">
        <v>75894</v>
      </c>
      <c r="G726" s="25" t="s">
        <v>75895</v>
      </c>
      <c r="H726" s="6" t="s">
        <v>75896</v>
      </c>
      <c r="I726" s="7"/>
      <c r="J726" s="24" t="s">
        <v>74035</v>
      </c>
      <c r="K726" s="24"/>
      <c r="L726" s="24" t="str">
        <f>IF(ISERROR(SEARCH("_M",A726)),"","x")</f>
        <v>x</v>
      </c>
      <c r="M726" s="24"/>
      <c r="N726" s="24"/>
      <c r="O726" s="24"/>
      <c r="P726" s="24"/>
      <c r="Q726" s="24"/>
      <c r="R726" s="24"/>
      <c r="S726" s="24"/>
      <c r="T726" s="24"/>
    </row>
    <row r="727" spans="1:20" ht="14.4">
      <c r="A727" s="211" t="e">
        <f ca="1">_xludf.CONCAT(A726,"_1")</f>
        <v>#NAME?</v>
      </c>
      <c r="B727" s="25"/>
      <c r="C727" s="25" t="s">
        <v>75897</v>
      </c>
      <c r="D727" s="25"/>
      <c r="E727" s="37"/>
      <c r="F727" s="25"/>
      <c r="G727" s="25"/>
      <c r="H727" s="6"/>
      <c r="I727" s="7"/>
      <c r="J727" s="24"/>
      <c r="K727" s="24"/>
      <c r="L727" s="24"/>
      <c r="M727" s="24"/>
      <c r="N727" s="24"/>
      <c r="O727" s="24"/>
      <c r="P727" s="24"/>
      <c r="Q727" s="24"/>
      <c r="R727" s="24"/>
      <c r="S727" s="24"/>
      <c r="T727" s="24"/>
    </row>
    <row r="728" spans="1:20" ht="14.4">
      <c r="A728" s="211" t="e">
        <f ca="1">_xludf.CONCAT(A726,"_2")</f>
        <v>#NAME?</v>
      </c>
      <c r="B728" s="25"/>
      <c r="C728" s="6" t="s">
        <v>75887</v>
      </c>
      <c r="D728" s="25"/>
      <c r="E728" s="37"/>
      <c r="F728" s="25"/>
      <c r="G728" s="25"/>
      <c r="H728" s="6"/>
      <c r="I728" s="7" t="s">
        <v>75898</v>
      </c>
      <c r="J728" s="24"/>
      <c r="K728" s="24"/>
      <c r="L728" s="24"/>
      <c r="M728" s="24"/>
      <c r="N728" s="24"/>
      <c r="O728" s="24"/>
      <c r="P728" s="24"/>
      <c r="Q728" s="24"/>
      <c r="R728" s="24"/>
      <c r="S728" s="24"/>
      <c r="T728" s="24"/>
    </row>
    <row r="729" spans="1:20" ht="14.4">
      <c r="A729" s="211" t="e">
        <f ca="1">_xludf.CONCAT(A726,"_3")</f>
        <v>#NAME?</v>
      </c>
      <c r="B729" s="25"/>
      <c r="C729" s="6" t="s">
        <v>75889</v>
      </c>
      <c r="D729" s="25"/>
      <c r="E729" s="37"/>
      <c r="F729" s="25"/>
      <c r="G729" s="25"/>
      <c r="H729" s="6"/>
      <c r="I729" s="7"/>
      <c r="J729" s="24"/>
      <c r="K729" s="24"/>
      <c r="L729" s="24"/>
      <c r="M729" s="24"/>
      <c r="N729" s="24"/>
      <c r="O729" s="24"/>
      <c r="P729" s="24"/>
      <c r="Q729" s="24"/>
      <c r="R729" s="24"/>
      <c r="S729" s="24"/>
      <c r="T729" s="24"/>
    </row>
    <row r="730" spans="1:20" ht="14.4">
      <c r="A730" s="210" t="s">
        <v>75899</v>
      </c>
      <c r="B730" s="25" t="s">
        <v>75474</v>
      </c>
      <c r="C730" s="25" t="s">
        <v>26246</v>
      </c>
      <c r="D730" s="25" t="s">
        <v>75474</v>
      </c>
      <c r="E730" s="37" t="s">
        <v>75474</v>
      </c>
      <c r="F730" s="25" t="s">
        <v>75474</v>
      </c>
      <c r="G730" s="25" t="s">
        <v>75474</v>
      </c>
      <c r="H730" s="6" t="s">
        <v>75474</v>
      </c>
      <c r="I730" s="7"/>
      <c r="J730" s="24" t="s">
        <v>74035</v>
      </c>
      <c r="K730" s="24"/>
      <c r="L730" s="24"/>
      <c r="M730" s="24"/>
      <c r="N730" s="24"/>
      <c r="O730" s="24"/>
      <c r="P730" s="24"/>
      <c r="Q730" s="24"/>
      <c r="R730" s="24"/>
      <c r="S730" s="24"/>
      <c r="T730" s="24"/>
    </row>
    <row r="731" spans="1:20" ht="14.4">
      <c r="A731" s="211" t="e">
        <f ca="1">_xludf.CONCAT(A730,"_1")</f>
        <v>#NAME?</v>
      </c>
      <c r="B731" s="25"/>
      <c r="C731" s="25" t="s">
        <v>75900</v>
      </c>
      <c r="D731" s="25"/>
      <c r="E731" s="37"/>
      <c r="F731" s="25"/>
      <c r="G731" s="25"/>
      <c r="H731" s="6"/>
      <c r="I731" s="7"/>
      <c r="J731" s="24"/>
      <c r="K731" s="24"/>
      <c r="L731" s="24"/>
      <c r="M731" s="24"/>
      <c r="N731" s="24"/>
      <c r="O731" s="24"/>
      <c r="P731" s="24"/>
      <c r="Q731" s="24"/>
      <c r="R731" s="24"/>
      <c r="S731" s="24"/>
      <c r="T731" s="24"/>
    </row>
    <row r="732" spans="1:20" ht="14.4">
      <c r="A732" s="211" t="e">
        <f ca="1">_xludf.CONCAT(A730,"_2")</f>
        <v>#NAME?</v>
      </c>
      <c r="B732" s="25"/>
      <c r="C732" s="6" t="s">
        <v>75901</v>
      </c>
      <c r="D732" s="25"/>
      <c r="E732" s="37"/>
      <c r="F732" s="25"/>
      <c r="G732" s="25"/>
      <c r="H732" s="6"/>
      <c r="I732" s="7" t="s">
        <v>75902</v>
      </c>
      <c r="J732" s="24"/>
      <c r="K732" s="24"/>
      <c r="L732" s="24"/>
      <c r="M732" s="24"/>
      <c r="N732" s="24"/>
      <c r="O732" s="24"/>
      <c r="P732" s="24"/>
      <c r="Q732" s="24"/>
      <c r="R732" s="24"/>
      <c r="S732" s="24"/>
      <c r="T732" s="24"/>
    </row>
    <row r="733" spans="1:20" ht="14.4">
      <c r="A733" s="211" t="e">
        <f ca="1">_xludf.CONCAT(A730,"_3")</f>
        <v>#NAME?</v>
      </c>
      <c r="B733" s="25"/>
      <c r="C733" s="6" t="s">
        <v>75903</v>
      </c>
      <c r="D733" s="25"/>
      <c r="E733" s="37"/>
      <c r="F733" s="25"/>
      <c r="G733" s="25"/>
      <c r="H733" s="6"/>
      <c r="I733" s="7"/>
      <c r="J733" s="24"/>
      <c r="K733" s="24"/>
      <c r="L733" s="24"/>
      <c r="M733" s="24"/>
      <c r="N733" s="24"/>
      <c r="O733" s="24"/>
      <c r="P733" s="24"/>
      <c r="Q733" s="24"/>
      <c r="R733" s="24"/>
      <c r="S733" s="24"/>
      <c r="T733" s="24"/>
    </row>
    <row r="734" spans="1:20" ht="14.4">
      <c r="A734" s="210" t="s">
        <v>75904</v>
      </c>
      <c r="B734" s="25" t="s">
        <v>75905</v>
      </c>
      <c r="C734" s="25" t="s">
        <v>26246</v>
      </c>
      <c r="D734" s="25" t="s">
        <v>75906</v>
      </c>
      <c r="E734" s="37" t="s">
        <v>75907</v>
      </c>
      <c r="F734" s="25" t="s">
        <v>75908</v>
      </c>
      <c r="G734" s="25" t="s">
        <v>75909</v>
      </c>
      <c r="H734" s="6" t="s">
        <v>75910</v>
      </c>
      <c r="I734" s="7"/>
      <c r="J734" s="24" t="s">
        <v>74035</v>
      </c>
      <c r="K734" s="24"/>
      <c r="L734" s="24"/>
      <c r="M734" s="24"/>
      <c r="N734" s="24"/>
      <c r="O734" s="24"/>
      <c r="P734" s="24"/>
      <c r="Q734" s="24"/>
      <c r="R734" s="24"/>
      <c r="S734" s="24"/>
      <c r="T734" s="24"/>
    </row>
    <row r="735" spans="1:20" ht="14.4">
      <c r="A735" s="211" t="e">
        <f ca="1">_xludf.CONCAT(A734,"_1")</f>
        <v>#NAME?</v>
      </c>
      <c r="B735" s="25"/>
      <c r="C735" s="25" t="s">
        <v>75911</v>
      </c>
      <c r="D735" s="25"/>
      <c r="E735" s="37"/>
      <c r="F735" s="25"/>
      <c r="G735" s="25"/>
      <c r="H735" s="6"/>
      <c r="I735" s="7"/>
      <c r="J735" s="24"/>
      <c r="K735" s="24"/>
      <c r="L735" s="24"/>
      <c r="M735" s="24"/>
      <c r="N735" s="24"/>
      <c r="O735" s="24"/>
      <c r="P735" s="24"/>
      <c r="Q735" s="24"/>
      <c r="R735" s="24"/>
      <c r="S735" s="24"/>
      <c r="T735" s="24"/>
    </row>
    <row r="736" spans="1:20" ht="14.4">
      <c r="A736" s="211" t="e">
        <f ca="1">_xludf.CONCAT(A734,"_2")</f>
        <v>#NAME?</v>
      </c>
      <c r="B736" s="25"/>
      <c r="C736" s="6" t="s">
        <v>75912</v>
      </c>
      <c r="D736" s="25"/>
      <c r="E736" s="37"/>
      <c r="F736" s="25"/>
      <c r="G736" s="25"/>
      <c r="H736" s="6"/>
      <c r="I736" s="7" t="s">
        <v>75913</v>
      </c>
      <c r="J736" s="24"/>
      <c r="K736" s="24"/>
      <c r="L736" s="24"/>
      <c r="M736" s="24"/>
      <c r="N736" s="24"/>
      <c r="O736" s="24"/>
      <c r="P736" s="24"/>
      <c r="Q736" s="24"/>
      <c r="R736" s="24"/>
      <c r="S736" s="24"/>
      <c r="T736" s="24"/>
    </row>
    <row r="737" spans="1:20" ht="14.4">
      <c r="A737" s="211" t="e">
        <f ca="1">_xludf.CONCAT(A734,"_3")</f>
        <v>#NAME?</v>
      </c>
      <c r="B737" s="25"/>
      <c r="C737" s="6" t="s">
        <v>75903</v>
      </c>
      <c r="D737" s="25"/>
      <c r="E737" s="37"/>
      <c r="F737" s="25"/>
      <c r="G737" s="25"/>
      <c r="H737" s="6"/>
      <c r="I737" s="7"/>
      <c r="J737" s="24"/>
      <c r="K737" s="24"/>
      <c r="L737" s="24"/>
      <c r="M737" s="24"/>
      <c r="N737" s="24"/>
      <c r="O737" s="24"/>
      <c r="P737" s="24"/>
      <c r="Q737" s="24"/>
      <c r="R737" s="24"/>
      <c r="S737" s="24"/>
      <c r="T737" s="24"/>
    </row>
    <row r="738" spans="1:20" ht="14.4">
      <c r="A738" s="210" t="s">
        <v>75914</v>
      </c>
      <c r="B738" s="25" t="s">
        <v>75478</v>
      </c>
      <c r="C738" s="25" t="s">
        <v>26246</v>
      </c>
      <c r="D738" s="25" t="s">
        <v>75478</v>
      </c>
      <c r="E738" s="37" t="s">
        <v>75478</v>
      </c>
      <c r="F738" s="25" t="s">
        <v>75478</v>
      </c>
      <c r="G738" s="25" t="s">
        <v>75478</v>
      </c>
      <c r="H738" s="6" t="s">
        <v>75478</v>
      </c>
      <c r="I738" s="7"/>
      <c r="J738" s="24" t="s">
        <v>74035</v>
      </c>
      <c r="K738" s="24"/>
      <c r="L738" s="24" t="str">
        <f>IF(ISERROR(SEARCH("_M",A738)),"","x")</f>
        <v/>
      </c>
      <c r="M738" s="24"/>
      <c r="N738" s="24"/>
      <c r="O738" s="24"/>
      <c r="P738" s="24"/>
      <c r="Q738" s="24"/>
      <c r="R738" s="24"/>
      <c r="S738" s="24"/>
      <c r="T738" s="24"/>
    </row>
    <row r="739" spans="1:20" ht="14.4">
      <c r="A739" s="211" t="e">
        <f ca="1">_xludf.CONCAT(A738,"_1")</f>
        <v>#NAME?</v>
      </c>
      <c r="B739" s="25"/>
      <c r="C739" s="25" t="s">
        <v>75915</v>
      </c>
      <c r="D739" s="25"/>
      <c r="E739" s="37"/>
      <c r="F739" s="25"/>
      <c r="G739" s="25"/>
      <c r="H739" s="6"/>
      <c r="I739" s="7"/>
      <c r="J739" s="24"/>
      <c r="K739" s="24"/>
      <c r="L739" s="24"/>
      <c r="M739" s="24"/>
      <c r="N739" s="24"/>
      <c r="O739" s="24"/>
      <c r="P739" s="24"/>
      <c r="Q739" s="24"/>
      <c r="R739" s="24"/>
      <c r="S739" s="24"/>
      <c r="T739" s="24"/>
    </row>
    <row r="740" spans="1:20" ht="14.4">
      <c r="A740" s="211" t="e">
        <f ca="1">_xludf.CONCAT(A738,"_2")</f>
        <v>#NAME?</v>
      </c>
      <c r="B740" s="25"/>
      <c r="C740" s="25" t="s">
        <v>75916</v>
      </c>
      <c r="D740" s="25"/>
      <c r="E740" s="37"/>
      <c r="F740" s="25"/>
      <c r="G740" s="25"/>
      <c r="H740" s="6"/>
      <c r="I740" s="7" t="s">
        <v>75917</v>
      </c>
      <c r="J740" s="24"/>
      <c r="K740" s="24"/>
      <c r="L740" s="24"/>
      <c r="M740" s="24"/>
      <c r="N740" s="24"/>
      <c r="O740" s="24"/>
      <c r="P740" s="24"/>
      <c r="Q740" s="24"/>
      <c r="R740" s="24"/>
      <c r="S740" s="24"/>
      <c r="T740" s="24"/>
    </row>
    <row r="741" spans="1:20" ht="14.4">
      <c r="A741" s="211" t="e">
        <f ca="1">_xludf.CONCAT(A738,"_3")</f>
        <v>#NAME?</v>
      </c>
      <c r="B741" s="25"/>
      <c r="C741" s="6" t="s">
        <v>75918</v>
      </c>
      <c r="D741" s="25"/>
      <c r="E741" s="37"/>
      <c r="F741" s="25"/>
      <c r="G741" s="25"/>
      <c r="H741" s="6"/>
      <c r="I741" s="7"/>
      <c r="J741" s="24"/>
      <c r="K741" s="24"/>
      <c r="L741" s="24"/>
      <c r="M741" s="24"/>
      <c r="N741" s="24"/>
      <c r="O741" s="24"/>
      <c r="P741" s="24"/>
      <c r="Q741" s="24"/>
      <c r="R741" s="24"/>
      <c r="S741" s="24"/>
      <c r="T741" s="24"/>
    </row>
    <row r="742" spans="1:20" ht="14.4">
      <c r="A742" s="210" t="s">
        <v>75919</v>
      </c>
      <c r="B742" s="25" t="s">
        <v>75920</v>
      </c>
      <c r="C742" s="25" t="s">
        <v>26246</v>
      </c>
      <c r="D742" s="25" t="s">
        <v>75921</v>
      </c>
      <c r="E742" s="37" t="s">
        <v>75922</v>
      </c>
      <c r="F742" s="25" t="s">
        <v>75923</v>
      </c>
      <c r="G742" s="25" t="s">
        <v>75924</v>
      </c>
      <c r="H742" s="6" t="s">
        <v>75925</v>
      </c>
      <c r="I742" s="7"/>
      <c r="J742" s="24" t="s">
        <v>74035</v>
      </c>
      <c r="K742" s="24"/>
      <c r="L742" s="24" t="str">
        <f>IF(ISERROR(SEARCH("_M",A742)),"","x")</f>
        <v>x</v>
      </c>
      <c r="M742" s="24"/>
      <c r="N742" s="24"/>
      <c r="O742" s="24"/>
      <c r="P742" s="24"/>
      <c r="Q742" s="24"/>
      <c r="R742" s="24"/>
      <c r="S742" s="24"/>
      <c r="T742" s="24"/>
    </row>
    <row r="743" spans="1:20" ht="14.4">
      <c r="A743" s="211" t="e">
        <f ca="1">_xludf.CONCAT(A742,"_1")</f>
        <v>#NAME?</v>
      </c>
      <c r="B743" s="25"/>
      <c r="C743" s="25" t="s">
        <v>75926</v>
      </c>
      <c r="D743" s="25"/>
      <c r="E743" s="37"/>
      <c r="F743" s="25"/>
      <c r="G743" s="25"/>
      <c r="H743" s="6"/>
      <c r="I743" s="7"/>
      <c r="J743" s="24"/>
      <c r="K743" s="24"/>
      <c r="L743" s="24"/>
      <c r="M743" s="24"/>
      <c r="N743" s="24"/>
      <c r="O743" s="24"/>
      <c r="P743" s="24"/>
      <c r="Q743" s="24"/>
      <c r="R743" s="24"/>
      <c r="S743" s="24"/>
      <c r="T743" s="24"/>
    </row>
    <row r="744" spans="1:20" ht="14.4">
      <c r="A744" s="211" t="e">
        <f ca="1">_xludf.CONCAT(A742,"_2")</f>
        <v>#NAME?</v>
      </c>
      <c r="B744" s="25"/>
      <c r="C744" s="25" t="s">
        <v>75916</v>
      </c>
      <c r="D744" s="25"/>
      <c r="E744" s="37"/>
      <c r="F744" s="25"/>
      <c r="G744" s="25"/>
      <c r="H744" s="6"/>
      <c r="I744" s="7" t="s">
        <v>75927</v>
      </c>
      <c r="J744" s="24"/>
      <c r="K744" s="24"/>
      <c r="L744" s="24"/>
      <c r="M744" s="24"/>
      <c r="N744" s="24"/>
      <c r="O744" s="24"/>
      <c r="P744" s="24"/>
      <c r="Q744" s="24"/>
      <c r="R744" s="24"/>
      <c r="S744" s="24"/>
      <c r="T744" s="24"/>
    </row>
    <row r="745" spans="1:20" ht="14.4">
      <c r="A745" s="211" t="e">
        <f ca="1">_xludf.CONCAT(A742,"_3")</f>
        <v>#NAME?</v>
      </c>
      <c r="B745" s="25"/>
      <c r="C745" s="6" t="s">
        <v>75918</v>
      </c>
      <c r="D745" s="25"/>
      <c r="E745" s="37"/>
      <c r="F745" s="25"/>
      <c r="G745" s="25"/>
      <c r="H745" s="6"/>
      <c r="I745" s="7"/>
      <c r="J745" s="24"/>
      <c r="K745" s="24"/>
      <c r="L745" s="24"/>
      <c r="M745" s="24"/>
      <c r="N745" s="24"/>
      <c r="O745" s="24"/>
      <c r="P745" s="24"/>
      <c r="Q745" s="24"/>
      <c r="R745" s="24"/>
      <c r="S745" s="24"/>
      <c r="T745" s="24"/>
    </row>
    <row r="746" spans="1:20" ht="14.4">
      <c r="A746" s="210" t="s">
        <v>75928</v>
      </c>
      <c r="B746" s="25" t="s">
        <v>75488</v>
      </c>
      <c r="C746" s="25" t="s">
        <v>26246</v>
      </c>
      <c r="D746" s="25" t="s">
        <v>75488</v>
      </c>
      <c r="E746" s="37" t="s">
        <v>75488</v>
      </c>
      <c r="F746" s="25" t="s">
        <v>75488</v>
      </c>
      <c r="G746" s="25" t="s">
        <v>75488</v>
      </c>
      <c r="H746" s="6" t="s">
        <v>75488</v>
      </c>
      <c r="I746" s="7"/>
      <c r="J746" s="24" t="s">
        <v>74035</v>
      </c>
      <c r="K746" s="24"/>
      <c r="L746" s="24"/>
      <c r="M746" s="24"/>
      <c r="N746" s="24"/>
      <c r="O746" s="24"/>
      <c r="P746" s="24"/>
      <c r="Q746" s="24"/>
      <c r="R746" s="24"/>
      <c r="S746" s="24"/>
      <c r="T746" s="24"/>
    </row>
    <row r="747" spans="1:20" ht="14.4">
      <c r="A747" s="211" t="e">
        <f ca="1">_xludf.CONCAT(A746,"_1")</f>
        <v>#NAME?</v>
      </c>
      <c r="B747" s="25"/>
      <c r="C747" s="25" t="s">
        <v>75929</v>
      </c>
      <c r="D747" s="25"/>
      <c r="E747" s="37"/>
      <c r="F747" s="35"/>
      <c r="G747" s="35"/>
      <c r="H747" s="6"/>
      <c r="I747" s="7"/>
      <c r="J747" s="24"/>
      <c r="K747" s="24"/>
      <c r="L747" s="24"/>
      <c r="M747" s="24"/>
      <c r="N747" s="24"/>
      <c r="O747" s="24"/>
      <c r="P747" s="24"/>
      <c r="Q747" s="24"/>
      <c r="R747" s="24"/>
      <c r="S747" s="24"/>
      <c r="T747" s="24"/>
    </row>
    <row r="748" spans="1:20" ht="14.4">
      <c r="A748" s="211" t="e">
        <f ca="1">_xludf.CONCAT(A746,"_2")</f>
        <v>#NAME?</v>
      </c>
      <c r="B748" s="25"/>
      <c r="C748" s="6" t="s">
        <v>75930</v>
      </c>
      <c r="D748" s="25"/>
      <c r="E748" s="37"/>
      <c r="F748" s="35"/>
      <c r="G748" s="35"/>
      <c r="H748" s="6"/>
      <c r="I748" s="7" t="s">
        <v>75931</v>
      </c>
      <c r="J748" s="24"/>
      <c r="K748" s="24"/>
      <c r="L748" s="24"/>
      <c r="M748" s="24"/>
      <c r="N748" s="24"/>
      <c r="O748" s="24"/>
      <c r="P748" s="24"/>
      <c r="Q748" s="24"/>
      <c r="R748" s="24"/>
      <c r="S748" s="24"/>
      <c r="T748" s="24"/>
    </row>
    <row r="749" spans="1:20" ht="14.4">
      <c r="A749" s="211" t="e">
        <f ca="1">_xludf.CONCAT(A746,"_3")</f>
        <v>#NAME?</v>
      </c>
      <c r="B749" s="25"/>
      <c r="C749" s="25" t="s">
        <v>75932</v>
      </c>
      <c r="D749" s="25"/>
      <c r="E749" s="37"/>
      <c r="F749" s="35"/>
      <c r="G749" s="35"/>
      <c r="H749" s="6"/>
      <c r="I749" s="7"/>
      <c r="J749" s="24"/>
      <c r="K749" s="24"/>
      <c r="L749" s="24"/>
      <c r="M749" s="24"/>
      <c r="N749" s="24"/>
      <c r="O749" s="24"/>
      <c r="P749" s="24"/>
      <c r="Q749" s="24"/>
      <c r="R749" s="24"/>
      <c r="S749" s="24"/>
      <c r="T749" s="24"/>
    </row>
    <row r="750" spans="1:20" ht="14.4">
      <c r="A750" s="210" t="s">
        <v>75933</v>
      </c>
      <c r="B750" s="25" t="s">
        <v>75934</v>
      </c>
      <c r="C750" s="25" t="s">
        <v>26246</v>
      </c>
      <c r="D750" s="25" t="s">
        <v>75935</v>
      </c>
      <c r="E750" s="37" t="s">
        <v>75936</v>
      </c>
      <c r="F750" s="35" t="s">
        <v>75937</v>
      </c>
      <c r="G750" s="35" t="s">
        <v>75938</v>
      </c>
      <c r="H750" s="6" t="s">
        <v>75939</v>
      </c>
      <c r="I750" s="7"/>
      <c r="J750" s="24" t="s">
        <v>74035</v>
      </c>
      <c r="K750" s="24"/>
      <c r="L750" s="24"/>
      <c r="M750" s="24"/>
      <c r="N750" s="24"/>
      <c r="O750" s="24"/>
      <c r="P750" s="24"/>
      <c r="Q750" s="24"/>
      <c r="R750" s="24"/>
      <c r="S750" s="24"/>
      <c r="T750" s="24"/>
    </row>
    <row r="751" spans="1:20" ht="14.4">
      <c r="A751" s="211" t="e">
        <f ca="1">_xludf.CONCAT(A750,"_1")</f>
        <v>#NAME?</v>
      </c>
      <c r="B751" s="25"/>
      <c r="C751" s="25" t="s">
        <v>75940</v>
      </c>
      <c r="D751" s="25"/>
      <c r="E751" s="37"/>
      <c r="F751" s="25"/>
      <c r="G751" s="25"/>
      <c r="H751" s="6"/>
      <c r="I751" s="7"/>
      <c r="J751" s="24"/>
      <c r="K751" s="24"/>
      <c r="L751" s="24"/>
      <c r="M751" s="24"/>
      <c r="N751" s="24"/>
      <c r="O751" s="24"/>
      <c r="P751" s="24"/>
      <c r="Q751" s="24"/>
      <c r="R751" s="24"/>
      <c r="S751" s="24"/>
      <c r="T751" s="24"/>
    </row>
    <row r="752" spans="1:20" ht="14.4">
      <c r="A752" s="211" t="e">
        <f ca="1">_xludf.CONCAT(A750,"_2")</f>
        <v>#NAME?</v>
      </c>
      <c r="B752" s="25"/>
      <c r="C752" s="6" t="s">
        <v>75930</v>
      </c>
      <c r="D752" s="25"/>
      <c r="E752" s="37"/>
      <c r="F752" s="25"/>
      <c r="G752" s="25"/>
      <c r="H752" s="6"/>
      <c r="I752" s="7" t="s">
        <v>75941</v>
      </c>
      <c r="J752" s="24"/>
      <c r="K752" s="24"/>
      <c r="L752" s="24"/>
      <c r="M752" s="24"/>
      <c r="N752" s="24"/>
      <c r="O752" s="24"/>
      <c r="P752" s="24"/>
      <c r="Q752" s="24"/>
      <c r="R752" s="24"/>
      <c r="S752" s="24"/>
      <c r="T752" s="24"/>
    </row>
    <row r="753" spans="1:20" ht="14.4">
      <c r="A753" s="211" t="e">
        <f ca="1">_xludf.CONCAT(A750,"_3")</f>
        <v>#NAME?</v>
      </c>
      <c r="B753" s="25"/>
      <c r="C753" s="25" t="s">
        <v>75932</v>
      </c>
      <c r="D753" s="25"/>
      <c r="E753" s="37"/>
      <c r="F753" s="25"/>
      <c r="G753" s="25"/>
      <c r="H753" s="6"/>
      <c r="I753" s="7"/>
      <c r="J753" s="24"/>
      <c r="K753" s="24"/>
      <c r="L753" s="24"/>
      <c r="M753" s="24"/>
      <c r="N753" s="24"/>
      <c r="O753" s="24"/>
      <c r="P753" s="24"/>
      <c r="Q753" s="24"/>
      <c r="R753" s="24"/>
      <c r="S753" s="24"/>
      <c r="T753" s="24"/>
    </row>
    <row r="754" spans="1:20" ht="14.4">
      <c r="A754" s="210" t="s">
        <v>75942</v>
      </c>
      <c r="B754" s="25" t="s">
        <v>75492</v>
      </c>
      <c r="C754" s="25" t="s">
        <v>26246</v>
      </c>
      <c r="D754" s="25" t="s">
        <v>75492</v>
      </c>
      <c r="E754" s="37" t="s">
        <v>75492</v>
      </c>
      <c r="F754" s="25" t="s">
        <v>75492</v>
      </c>
      <c r="G754" s="25" t="s">
        <v>75492</v>
      </c>
      <c r="H754" s="6" t="s">
        <v>75492</v>
      </c>
      <c r="I754" s="7"/>
      <c r="J754" s="24" t="s">
        <v>74035</v>
      </c>
      <c r="K754" s="24"/>
      <c r="L754" s="24" t="str">
        <f>IF(ISERROR(SEARCH("_M",A754)),"","x")</f>
        <v/>
      </c>
      <c r="M754" s="24"/>
      <c r="N754" s="24"/>
      <c r="O754" s="24"/>
      <c r="P754" s="24"/>
      <c r="Q754" s="24"/>
      <c r="R754" s="24"/>
      <c r="S754" s="24"/>
      <c r="T754" s="24"/>
    </row>
    <row r="755" spans="1:20" ht="14.4">
      <c r="A755" s="211" t="e">
        <f ca="1">_xludf.CONCAT(A754,"_1")</f>
        <v>#NAME?</v>
      </c>
      <c r="B755" s="25"/>
      <c r="C755" s="25" t="s">
        <v>75943</v>
      </c>
      <c r="D755" s="25"/>
      <c r="E755" s="37"/>
      <c r="F755" s="25"/>
      <c r="G755" s="25"/>
      <c r="H755" s="6"/>
      <c r="I755" s="7"/>
      <c r="J755" s="24"/>
      <c r="K755" s="24"/>
      <c r="L755" s="24"/>
      <c r="M755" s="24"/>
      <c r="N755" s="24"/>
      <c r="O755" s="24"/>
      <c r="P755" s="24"/>
      <c r="Q755" s="24"/>
      <c r="R755" s="24"/>
      <c r="S755" s="24"/>
      <c r="T755" s="24"/>
    </row>
    <row r="756" spans="1:20" ht="14.4">
      <c r="A756" s="211" t="e">
        <f ca="1">_xludf.CONCAT(A754,"_2")</f>
        <v>#NAME?</v>
      </c>
      <c r="B756" s="25"/>
      <c r="C756" s="6" t="s">
        <v>75944</v>
      </c>
      <c r="D756" s="25"/>
      <c r="E756" s="37"/>
      <c r="F756" s="25"/>
      <c r="G756" s="25"/>
      <c r="H756" s="6"/>
      <c r="I756" s="7" t="s">
        <v>75945</v>
      </c>
      <c r="J756" s="24"/>
      <c r="K756" s="24"/>
      <c r="L756" s="24"/>
      <c r="M756" s="24"/>
      <c r="N756" s="24"/>
      <c r="O756" s="24"/>
      <c r="P756" s="24"/>
      <c r="Q756" s="24"/>
      <c r="R756" s="24"/>
      <c r="S756" s="24"/>
      <c r="T756" s="24"/>
    </row>
    <row r="757" spans="1:20" ht="14.4">
      <c r="A757" s="211" t="e">
        <f ca="1">_xludf.CONCAT(A754,"_3")</f>
        <v>#NAME?</v>
      </c>
      <c r="B757" s="25"/>
      <c r="C757" s="6" t="s">
        <v>75946</v>
      </c>
      <c r="D757" s="25"/>
      <c r="E757" s="37"/>
      <c r="F757" s="25"/>
      <c r="G757" s="25"/>
      <c r="H757" s="6"/>
      <c r="I757" s="7"/>
      <c r="J757" s="24"/>
      <c r="K757" s="24"/>
      <c r="L757" s="24"/>
      <c r="M757" s="24"/>
      <c r="N757" s="24"/>
      <c r="O757" s="24"/>
      <c r="P757" s="24"/>
      <c r="Q757" s="24"/>
      <c r="R757" s="24"/>
      <c r="S757" s="24"/>
      <c r="T757" s="24"/>
    </row>
    <row r="758" spans="1:20" ht="14.4">
      <c r="A758" s="210" t="s">
        <v>75947</v>
      </c>
      <c r="B758" s="25" t="s">
        <v>75948</v>
      </c>
      <c r="C758" s="25" t="s">
        <v>26246</v>
      </c>
      <c r="D758" s="25" t="s">
        <v>75949</v>
      </c>
      <c r="E758" s="37" t="s">
        <v>75950</v>
      </c>
      <c r="F758" s="25" t="s">
        <v>75951</v>
      </c>
      <c r="G758" s="25" t="s">
        <v>75952</v>
      </c>
      <c r="H758" s="6" t="s">
        <v>75953</v>
      </c>
      <c r="I758" s="7"/>
      <c r="J758" s="24" t="s">
        <v>74035</v>
      </c>
      <c r="K758" s="24"/>
      <c r="L758" s="24" t="str">
        <f>IF(ISERROR(SEARCH("_M",A758)),"","x")</f>
        <v>x</v>
      </c>
      <c r="M758" s="24"/>
      <c r="N758" s="24"/>
      <c r="O758" s="24"/>
      <c r="P758" s="24"/>
      <c r="Q758" s="24"/>
      <c r="R758" s="24"/>
      <c r="S758" s="24"/>
      <c r="T758" s="24"/>
    </row>
    <row r="759" spans="1:20" ht="14.4">
      <c r="A759" s="211" t="e">
        <f ca="1">_xludf.CONCAT(A758,"_1")</f>
        <v>#NAME?</v>
      </c>
      <c r="B759" s="25"/>
      <c r="C759" s="25" t="s">
        <v>75954</v>
      </c>
      <c r="D759" s="25"/>
      <c r="E759" s="37"/>
      <c r="F759" s="25"/>
      <c r="G759" s="25"/>
      <c r="H759" s="6"/>
      <c r="I759" s="7"/>
      <c r="J759" s="24"/>
      <c r="K759" s="24"/>
      <c r="L759" s="24"/>
      <c r="M759" s="24"/>
      <c r="N759" s="24"/>
      <c r="O759" s="24"/>
      <c r="P759" s="24"/>
      <c r="Q759" s="24"/>
      <c r="R759" s="24"/>
      <c r="S759" s="24"/>
      <c r="T759" s="24"/>
    </row>
    <row r="760" spans="1:20" ht="14.4">
      <c r="A760" s="211" t="e">
        <f ca="1">_xludf.CONCAT(A758,"_2")</f>
        <v>#NAME?</v>
      </c>
      <c r="B760" s="25"/>
      <c r="C760" s="6" t="s">
        <v>75944</v>
      </c>
      <c r="D760" s="25"/>
      <c r="E760" s="37"/>
      <c r="F760" s="25"/>
      <c r="G760" s="25"/>
      <c r="H760" s="6"/>
      <c r="I760" s="7" t="s">
        <v>75955</v>
      </c>
      <c r="J760" s="24"/>
      <c r="K760" s="24"/>
      <c r="L760" s="24"/>
      <c r="M760" s="24"/>
      <c r="N760" s="24"/>
      <c r="O760" s="24"/>
      <c r="P760" s="24"/>
      <c r="Q760" s="24"/>
      <c r="R760" s="24"/>
      <c r="S760" s="24"/>
      <c r="T760" s="24"/>
    </row>
    <row r="761" spans="1:20" ht="14.4">
      <c r="A761" s="211" t="e">
        <f ca="1">_xludf.CONCAT(A758,"_3")</f>
        <v>#NAME?</v>
      </c>
      <c r="B761" s="25"/>
      <c r="C761" s="6" t="s">
        <v>75956</v>
      </c>
      <c r="D761" s="25"/>
      <c r="E761" s="37"/>
      <c r="F761" s="25"/>
      <c r="G761" s="25"/>
      <c r="H761" s="6"/>
      <c r="I761" s="7"/>
      <c r="J761" s="24"/>
      <c r="K761" s="24"/>
      <c r="L761" s="24"/>
      <c r="M761" s="24"/>
      <c r="N761" s="24"/>
      <c r="O761" s="24"/>
      <c r="P761" s="24"/>
      <c r="Q761" s="24"/>
      <c r="R761" s="24"/>
      <c r="S761" s="24"/>
      <c r="T761" s="24"/>
    </row>
    <row r="762" spans="1:20" ht="14.4">
      <c r="A762" s="210" t="s">
        <v>75957</v>
      </c>
      <c r="B762" s="25" t="s">
        <v>75502</v>
      </c>
      <c r="C762" s="25" t="s">
        <v>26246</v>
      </c>
      <c r="D762" s="25" t="s">
        <v>75502</v>
      </c>
      <c r="E762" s="37" t="s">
        <v>75502</v>
      </c>
      <c r="F762" s="25" t="s">
        <v>75502</v>
      </c>
      <c r="G762" s="25" t="s">
        <v>75502</v>
      </c>
      <c r="H762" s="6" t="s">
        <v>75502</v>
      </c>
      <c r="I762" s="7"/>
      <c r="J762" s="24" t="s">
        <v>74035</v>
      </c>
      <c r="K762" s="24"/>
      <c r="L762" s="24"/>
      <c r="M762" s="24"/>
      <c r="N762" s="24"/>
      <c r="O762" s="24"/>
      <c r="P762" s="24"/>
      <c r="Q762" s="24"/>
      <c r="R762" s="24"/>
      <c r="S762" s="24"/>
      <c r="T762" s="24"/>
    </row>
    <row r="763" spans="1:20" ht="14.4">
      <c r="A763" s="211" t="e">
        <f ca="1">_xludf.CONCAT(A762,"_1")</f>
        <v>#NAME?</v>
      </c>
      <c r="B763" s="25"/>
      <c r="C763" s="25" t="s">
        <v>75958</v>
      </c>
      <c r="D763" s="25"/>
      <c r="E763" s="37"/>
      <c r="F763" s="35"/>
      <c r="G763" s="35"/>
      <c r="H763" s="6"/>
      <c r="I763" s="7"/>
      <c r="J763" s="24"/>
      <c r="K763" s="24"/>
      <c r="L763" s="24"/>
      <c r="M763" s="24"/>
      <c r="N763" s="24"/>
      <c r="O763" s="24"/>
      <c r="P763" s="24"/>
      <c r="Q763" s="24"/>
      <c r="R763" s="24"/>
      <c r="S763" s="24"/>
      <c r="T763" s="24"/>
    </row>
    <row r="764" spans="1:20" ht="14.4">
      <c r="A764" s="211" t="e">
        <f ca="1">_xludf.CONCAT(A762,"_2")</f>
        <v>#NAME?</v>
      </c>
      <c r="B764" s="25"/>
      <c r="C764" s="25" t="s">
        <v>75959</v>
      </c>
      <c r="D764" s="25"/>
      <c r="E764" s="37"/>
      <c r="F764" s="35"/>
      <c r="G764" s="35"/>
      <c r="H764" s="6"/>
      <c r="I764" s="7" t="s">
        <v>75960</v>
      </c>
      <c r="J764" s="24"/>
      <c r="K764" s="24"/>
      <c r="L764" s="24"/>
      <c r="M764" s="24"/>
      <c r="N764" s="24"/>
      <c r="O764" s="24"/>
      <c r="P764" s="24"/>
      <c r="Q764" s="24"/>
      <c r="R764" s="24"/>
      <c r="S764" s="24"/>
      <c r="T764" s="24"/>
    </row>
    <row r="765" spans="1:20" ht="14.4">
      <c r="A765" s="211" t="e">
        <f ca="1">_xludf.CONCAT(A762,"_3")</f>
        <v>#NAME?</v>
      </c>
      <c r="B765" s="25"/>
      <c r="C765" s="6" t="s">
        <v>75961</v>
      </c>
      <c r="D765" s="25"/>
      <c r="E765" s="37"/>
      <c r="F765" s="35"/>
      <c r="G765" s="35"/>
      <c r="H765" s="6"/>
      <c r="I765" s="7"/>
      <c r="J765" s="24"/>
      <c r="K765" s="24"/>
      <c r="L765" s="24"/>
      <c r="M765" s="24"/>
      <c r="N765" s="24"/>
      <c r="O765" s="24"/>
      <c r="P765" s="24"/>
      <c r="Q765" s="24"/>
      <c r="R765" s="24"/>
      <c r="S765" s="24"/>
      <c r="T765" s="24"/>
    </row>
    <row r="766" spans="1:20" ht="14.4">
      <c r="A766" s="210" t="s">
        <v>75962</v>
      </c>
      <c r="B766" s="25" t="s">
        <v>75963</v>
      </c>
      <c r="C766" s="25" t="s">
        <v>26246</v>
      </c>
      <c r="D766" s="25" t="s">
        <v>75964</v>
      </c>
      <c r="E766" s="37" t="s">
        <v>75965</v>
      </c>
      <c r="F766" s="35" t="s">
        <v>75966</v>
      </c>
      <c r="G766" s="35" t="s">
        <v>75967</v>
      </c>
      <c r="H766" s="6" t="s">
        <v>75968</v>
      </c>
      <c r="I766" s="7"/>
      <c r="J766" s="24" t="s">
        <v>74035</v>
      </c>
      <c r="K766" s="24"/>
      <c r="L766" s="24"/>
      <c r="M766" s="24"/>
      <c r="N766" s="24"/>
      <c r="O766" s="24"/>
      <c r="P766" s="24"/>
      <c r="Q766" s="24"/>
      <c r="R766" s="24"/>
      <c r="S766" s="24"/>
      <c r="T766" s="24"/>
    </row>
    <row r="767" spans="1:20" ht="14.4">
      <c r="A767" s="211" t="e">
        <f ca="1">_xludf.CONCAT(A766,"_1")</f>
        <v>#NAME?</v>
      </c>
      <c r="B767" s="25"/>
      <c r="C767" s="25" t="s">
        <v>75969</v>
      </c>
      <c r="D767" s="25"/>
      <c r="E767" s="37"/>
      <c r="F767" s="25"/>
      <c r="G767" s="25"/>
      <c r="H767" s="6"/>
      <c r="I767" s="7"/>
      <c r="J767" s="24"/>
      <c r="K767" s="24"/>
      <c r="L767" s="24"/>
      <c r="M767" s="24"/>
      <c r="N767" s="24"/>
      <c r="O767" s="24"/>
      <c r="P767" s="24"/>
      <c r="Q767" s="24"/>
      <c r="R767" s="24"/>
      <c r="S767" s="24"/>
      <c r="T767" s="24"/>
    </row>
    <row r="768" spans="1:20" ht="14.4">
      <c r="A768" s="211" t="e">
        <f ca="1">_xludf.CONCAT(A766,"_2")</f>
        <v>#NAME?</v>
      </c>
      <c r="B768" s="25"/>
      <c r="C768" s="25" t="s">
        <v>75959</v>
      </c>
      <c r="D768" s="25"/>
      <c r="E768" s="37"/>
      <c r="F768" s="25"/>
      <c r="G768" s="25"/>
      <c r="H768" s="6"/>
      <c r="I768" s="7" t="s">
        <v>75970</v>
      </c>
      <c r="J768" s="24"/>
      <c r="K768" s="24"/>
      <c r="L768" s="24"/>
      <c r="M768" s="24"/>
      <c r="N768" s="24"/>
      <c r="O768" s="24"/>
      <c r="P768" s="24"/>
      <c r="Q768" s="24"/>
      <c r="R768" s="24"/>
      <c r="S768" s="24"/>
      <c r="T768" s="24"/>
    </row>
    <row r="769" spans="1:20" ht="14.4">
      <c r="A769" s="211" t="e">
        <f ca="1">_xludf.CONCAT(A766,"_3")</f>
        <v>#NAME?</v>
      </c>
      <c r="B769" s="25"/>
      <c r="C769" s="6" t="s">
        <v>75961</v>
      </c>
      <c r="D769" s="25"/>
      <c r="E769" s="37"/>
      <c r="F769" s="25"/>
      <c r="G769" s="25"/>
      <c r="H769" s="6"/>
      <c r="I769" s="7"/>
      <c r="J769" s="24"/>
      <c r="K769" s="24"/>
      <c r="L769" s="24"/>
      <c r="M769" s="24"/>
      <c r="N769" s="24"/>
      <c r="O769" s="24"/>
      <c r="P769" s="24"/>
      <c r="Q769" s="24"/>
      <c r="R769" s="24"/>
      <c r="S769" s="24"/>
      <c r="T769" s="24"/>
    </row>
    <row r="770" spans="1:20" ht="14.4">
      <c r="A770" s="210" t="s">
        <v>75971</v>
      </c>
      <c r="B770" s="25" t="s">
        <v>75506</v>
      </c>
      <c r="C770" s="25" t="s">
        <v>26246</v>
      </c>
      <c r="D770" s="25" t="s">
        <v>75506</v>
      </c>
      <c r="E770" s="37" t="s">
        <v>75506</v>
      </c>
      <c r="F770" s="25" t="s">
        <v>75506</v>
      </c>
      <c r="G770" s="25" t="s">
        <v>75506</v>
      </c>
      <c r="H770" s="6" t="s">
        <v>75506</v>
      </c>
      <c r="I770" s="7"/>
      <c r="J770" s="24" t="s">
        <v>74035</v>
      </c>
      <c r="K770" s="24"/>
      <c r="L770" s="24" t="str">
        <f>IF(ISERROR(SEARCH("_M",A770)),"","x")</f>
        <v/>
      </c>
      <c r="M770" s="24"/>
      <c r="N770" s="24"/>
      <c r="O770" s="24"/>
      <c r="P770" s="24"/>
      <c r="Q770" s="24"/>
      <c r="R770" s="24"/>
      <c r="S770" s="24"/>
      <c r="T770" s="24"/>
    </row>
    <row r="771" spans="1:20" ht="14.4">
      <c r="A771" s="211" t="e">
        <f ca="1">_xludf.CONCAT(A770,"_1")</f>
        <v>#NAME?</v>
      </c>
      <c r="B771" s="25"/>
      <c r="C771" s="25" t="s">
        <v>75972</v>
      </c>
      <c r="D771" s="25"/>
      <c r="E771" s="37"/>
      <c r="F771" s="25"/>
      <c r="G771" s="25"/>
      <c r="H771" s="6"/>
      <c r="I771" s="7"/>
      <c r="J771" s="24"/>
      <c r="K771" s="24"/>
      <c r="L771" s="24"/>
      <c r="M771" s="24"/>
      <c r="N771" s="24"/>
      <c r="O771" s="24"/>
      <c r="P771" s="24"/>
      <c r="Q771" s="24"/>
      <c r="R771" s="24"/>
      <c r="S771" s="24"/>
      <c r="T771" s="24"/>
    </row>
    <row r="772" spans="1:20" ht="14.4">
      <c r="A772" s="211" t="e">
        <f ca="1">_xludf.CONCAT(A770,"_2")</f>
        <v>#NAME?</v>
      </c>
      <c r="B772" s="25"/>
      <c r="C772" s="6" t="s">
        <v>75973</v>
      </c>
      <c r="D772" s="25"/>
      <c r="E772" s="37"/>
      <c r="F772" s="25"/>
      <c r="G772" s="25"/>
      <c r="H772" s="6"/>
      <c r="I772" s="7" t="s">
        <v>75974</v>
      </c>
      <c r="J772" s="24"/>
      <c r="K772" s="24"/>
      <c r="L772" s="24"/>
      <c r="M772" s="24"/>
      <c r="N772" s="24"/>
      <c r="O772" s="24"/>
      <c r="P772" s="24"/>
      <c r="Q772" s="24"/>
      <c r="R772" s="24"/>
      <c r="S772" s="24"/>
      <c r="T772" s="24"/>
    </row>
    <row r="773" spans="1:20" ht="14.4">
      <c r="A773" s="211" t="e">
        <f ca="1">_xludf.CONCAT(A770,"_3")</f>
        <v>#NAME?</v>
      </c>
      <c r="B773" s="25"/>
      <c r="C773" s="6" t="s">
        <v>75975</v>
      </c>
      <c r="D773" s="25"/>
      <c r="E773" s="37"/>
      <c r="F773" s="25"/>
      <c r="G773" s="25"/>
      <c r="H773" s="6"/>
      <c r="I773" s="7"/>
      <c r="J773" s="24"/>
      <c r="K773" s="24"/>
      <c r="L773" s="24"/>
      <c r="M773" s="24"/>
      <c r="N773" s="24"/>
      <c r="O773" s="24"/>
      <c r="P773" s="24"/>
      <c r="Q773" s="24"/>
      <c r="R773" s="24"/>
      <c r="S773" s="24"/>
      <c r="T773" s="24"/>
    </row>
    <row r="774" spans="1:20" ht="14.4">
      <c r="A774" s="210" t="s">
        <v>75976</v>
      </c>
      <c r="B774" s="25" t="s">
        <v>75977</v>
      </c>
      <c r="C774" s="25" t="s">
        <v>26246</v>
      </c>
      <c r="D774" s="25" t="s">
        <v>75978</v>
      </c>
      <c r="E774" s="37" t="s">
        <v>75979</v>
      </c>
      <c r="F774" s="25" t="s">
        <v>75980</v>
      </c>
      <c r="G774" s="25" t="s">
        <v>75981</v>
      </c>
      <c r="H774" s="6" t="s">
        <v>75982</v>
      </c>
      <c r="I774" s="7"/>
      <c r="J774" s="24" t="s">
        <v>74035</v>
      </c>
      <c r="K774" s="24"/>
      <c r="L774" s="24" t="str">
        <f>IF(ISERROR(SEARCH("_M",A774)),"","x")</f>
        <v>x</v>
      </c>
      <c r="M774" s="24"/>
      <c r="N774" s="24"/>
      <c r="O774" s="24"/>
      <c r="P774" s="24"/>
      <c r="Q774" s="24"/>
      <c r="R774" s="24"/>
      <c r="S774" s="24"/>
      <c r="T774" s="24"/>
    </row>
    <row r="775" spans="1:20" ht="14.4">
      <c r="A775" s="211" t="e">
        <f ca="1">_xludf.CONCAT(A774,"_1")</f>
        <v>#NAME?</v>
      </c>
      <c r="B775" s="25"/>
      <c r="C775" s="25" t="s">
        <v>75983</v>
      </c>
      <c r="D775" s="25"/>
      <c r="E775" s="37"/>
      <c r="F775" s="25"/>
      <c r="G775" s="25"/>
      <c r="H775" s="6"/>
      <c r="I775" s="7"/>
      <c r="J775" s="24"/>
      <c r="K775" s="24"/>
      <c r="L775" s="24"/>
      <c r="M775" s="24"/>
      <c r="N775" s="24"/>
      <c r="O775" s="24"/>
      <c r="P775" s="24"/>
      <c r="Q775" s="24"/>
      <c r="R775" s="24"/>
      <c r="S775" s="24"/>
      <c r="T775" s="24"/>
    </row>
    <row r="776" spans="1:20" ht="14.4">
      <c r="A776" s="211" t="e">
        <f ca="1">_xludf.CONCAT(A774,"_2")</f>
        <v>#NAME?</v>
      </c>
      <c r="B776" s="25"/>
      <c r="C776" s="6" t="s">
        <v>75984</v>
      </c>
      <c r="D776" s="25"/>
      <c r="E776" s="37"/>
      <c r="F776" s="25"/>
      <c r="G776" s="25"/>
      <c r="H776" s="6"/>
      <c r="I776" s="7" t="s">
        <v>75985</v>
      </c>
      <c r="J776" s="24"/>
      <c r="K776" s="24"/>
      <c r="L776" s="24"/>
      <c r="M776" s="24"/>
      <c r="N776" s="24"/>
      <c r="O776" s="24"/>
      <c r="P776" s="24"/>
      <c r="Q776" s="24"/>
      <c r="R776" s="24"/>
      <c r="S776" s="24"/>
      <c r="T776" s="24"/>
    </row>
    <row r="777" spans="1:20" ht="14.4">
      <c r="A777" s="211" t="e">
        <f ca="1">_xludf.CONCAT(A774,"_3")</f>
        <v>#NAME?</v>
      </c>
      <c r="B777" s="25"/>
      <c r="C777" s="6" t="s">
        <v>75975</v>
      </c>
      <c r="D777" s="25"/>
      <c r="E777" s="37"/>
      <c r="F777" s="25"/>
      <c r="G777" s="25"/>
      <c r="H777" s="6"/>
      <c r="I777" s="7"/>
      <c r="J777" s="24"/>
      <c r="K777" s="24"/>
      <c r="L777" s="24"/>
      <c r="M777" s="24"/>
      <c r="N777" s="24"/>
      <c r="O777" s="24"/>
      <c r="P777" s="24"/>
      <c r="Q777" s="24"/>
      <c r="R777" s="24"/>
      <c r="S777" s="24"/>
      <c r="T777" s="24"/>
    </row>
    <row r="778" spans="1:20" ht="14.4">
      <c r="A778" s="210" t="s">
        <v>75986</v>
      </c>
      <c r="B778" s="25" t="s">
        <v>75516</v>
      </c>
      <c r="C778" s="25" t="s">
        <v>26246</v>
      </c>
      <c r="D778" s="25" t="s">
        <v>75516</v>
      </c>
      <c r="E778" s="37" t="s">
        <v>75516</v>
      </c>
      <c r="F778" s="25" t="s">
        <v>75516</v>
      </c>
      <c r="G778" s="25" t="s">
        <v>75516</v>
      </c>
      <c r="H778" s="6" t="s">
        <v>75516</v>
      </c>
      <c r="I778" s="7"/>
      <c r="J778" s="24" t="s">
        <v>74035</v>
      </c>
      <c r="K778" s="24"/>
      <c r="L778" s="24"/>
      <c r="M778" s="24"/>
      <c r="N778" s="24"/>
      <c r="O778" s="24"/>
      <c r="P778" s="24"/>
      <c r="Q778" s="24"/>
      <c r="R778" s="24"/>
      <c r="S778" s="24"/>
      <c r="T778" s="24"/>
    </row>
    <row r="779" spans="1:20" ht="14.4">
      <c r="A779" s="211" t="e">
        <f ca="1">_xludf.CONCAT(A778,"_1")</f>
        <v>#NAME?</v>
      </c>
      <c r="B779" s="25"/>
      <c r="C779" s="25" t="s">
        <v>75987</v>
      </c>
      <c r="D779" s="25"/>
      <c r="E779" s="37"/>
      <c r="F779" s="25"/>
      <c r="G779" s="25"/>
      <c r="H779" s="6"/>
      <c r="I779" s="7"/>
      <c r="J779" s="24"/>
      <c r="K779" s="24"/>
      <c r="L779" s="24"/>
      <c r="M779" s="24"/>
      <c r="N779" s="24"/>
      <c r="O779" s="24"/>
      <c r="P779" s="24"/>
      <c r="Q779" s="24"/>
      <c r="R779" s="24"/>
      <c r="S779" s="24"/>
      <c r="T779" s="24"/>
    </row>
    <row r="780" spans="1:20" ht="14.4">
      <c r="A780" s="211" t="e">
        <f ca="1">_xludf.CONCAT(A778,"_2")</f>
        <v>#NAME?</v>
      </c>
      <c r="B780" s="25"/>
      <c r="C780" s="6" t="s">
        <v>75988</v>
      </c>
      <c r="D780" s="25"/>
      <c r="E780" s="37"/>
      <c r="F780" s="25"/>
      <c r="G780" s="25"/>
      <c r="H780" s="6"/>
      <c r="I780" s="7" t="s">
        <v>75989</v>
      </c>
      <c r="J780" s="24"/>
      <c r="K780" s="24"/>
      <c r="L780" s="24"/>
      <c r="M780" s="24"/>
      <c r="N780" s="24"/>
      <c r="O780" s="24"/>
      <c r="P780" s="24"/>
      <c r="Q780" s="24"/>
      <c r="R780" s="24"/>
      <c r="S780" s="24"/>
      <c r="T780" s="24"/>
    </row>
    <row r="781" spans="1:20" ht="14.4">
      <c r="A781" s="211" t="e">
        <f ca="1">_xludf.CONCAT(A778,"_3")</f>
        <v>#NAME?</v>
      </c>
      <c r="B781" s="25"/>
      <c r="C781" s="6" t="s">
        <v>75990</v>
      </c>
      <c r="D781" s="25"/>
      <c r="E781" s="37"/>
      <c r="F781" s="25"/>
      <c r="G781" s="25"/>
      <c r="H781" s="6"/>
      <c r="I781" s="7"/>
      <c r="J781" s="24"/>
      <c r="K781" s="24"/>
      <c r="L781" s="24"/>
      <c r="M781" s="24"/>
      <c r="N781" s="24"/>
      <c r="O781" s="24"/>
      <c r="P781" s="24"/>
      <c r="Q781" s="24"/>
      <c r="R781" s="24"/>
      <c r="S781" s="24"/>
      <c r="T781" s="24"/>
    </row>
    <row r="782" spans="1:20" ht="14.4">
      <c r="A782" s="210" t="s">
        <v>75991</v>
      </c>
      <c r="B782" s="25" t="s">
        <v>75992</v>
      </c>
      <c r="C782" s="25" t="s">
        <v>26246</v>
      </c>
      <c r="D782" s="25" t="s">
        <v>75993</v>
      </c>
      <c r="E782" s="37" t="s">
        <v>75994</v>
      </c>
      <c r="F782" s="25" t="s">
        <v>75995</v>
      </c>
      <c r="G782" s="25" t="s">
        <v>75996</v>
      </c>
      <c r="H782" s="6" t="s">
        <v>75997</v>
      </c>
      <c r="I782" s="7"/>
      <c r="J782" s="24" t="s">
        <v>74035</v>
      </c>
      <c r="K782" s="24"/>
      <c r="L782" s="24"/>
      <c r="M782" s="24"/>
      <c r="N782" s="24"/>
      <c r="O782" s="24"/>
      <c r="P782" s="24"/>
      <c r="Q782" s="24"/>
      <c r="R782" s="24"/>
      <c r="S782" s="24"/>
      <c r="T782" s="24"/>
    </row>
    <row r="783" spans="1:20" ht="14.4">
      <c r="A783" s="211" t="e">
        <f ca="1">_xludf.CONCAT(A782,"_1")</f>
        <v>#NAME?</v>
      </c>
      <c r="B783" s="25"/>
      <c r="C783" s="25" t="s">
        <v>75998</v>
      </c>
      <c r="D783" s="25"/>
      <c r="E783" s="37"/>
      <c r="F783" s="25"/>
      <c r="G783" s="25"/>
      <c r="H783" s="6"/>
      <c r="I783" s="7"/>
      <c r="J783" s="24"/>
      <c r="K783" s="24"/>
      <c r="L783" s="24"/>
      <c r="M783" s="24"/>
      <c r="N783" s="24"/>
      <c r="O783" s="24"/>
      <c r="P783" s="24"/>
      <c r="Q783" s="24"/>
      <c r="R783" s="24"/>
      <c r="S783" s="24"/>
      <c r="T783" s="24"/>
    </row>
    <row r="784" spans="1:20" ht="14.4">
      <c r="A784" s="211" t="e">
        <f ca="1">_xludf.CONCAT(A782,"_2")</f>
        <v>#NAME?</v>
      </c>
      <c r="B784" s="25"/>
      <c r="C784" s="6" t="s">
        <v>75988</v>
      </c>
      <c r="D784" s="25"/>
      <c r="E784" s="37"/>
      <c r="F784" s="25"/>
      <c r="G784" s="25"/>
      <c r="H784" s="6"/>
      <c r="I784" s="7" t="s">
        <v>75999</v>
      </c>
      <c r="J784" s="24"/>
      <c r="K784" s="24"/>
      <c r="L784" s="24"/>
      <c r="M784" s="24"/>
      <c r="N784" s="24"/>
      <c r="O784" s="24"/>
      <c r="P784" s="24"/>
      <c r="Q784" s="24"/>
      <c r="R784" s="24"/>
      <c r="S784" s="24"/>
      <c r="T784" s="24"/>
    </row>
    <row r="785" spans="1:20" ht="14.4">
      <c r="A785" s="211" t="e">
        <f ca="1">_xludf.CONCAT(A782,"_3")</f>
        <v>#NAME?</v>
      </c>
      <c r="B785" s="25"/>
      <c r="C785" s="6" t="s">
        <v>75990</v>
      </c>
      <c r="D785" s="25"/>
      <c r="E785" s="37"/>
      <c r="F785" s="25"/>
      <c r="G785" s="25"/>
      <c r="H785" s="6"/>
      <c r="I785" s="7"/>
      <c r="J785" s="24"/>
      <c r="K785" s="24"/>
      <c r="L785" s="24"/>
      <c r="M785" s="24"/>
      <c r="N785" s="24"/>
      <c r="O785" s="24"/>
      <c r="P785" s="24"/>
      <c r="Q785" s="24"/>
      <c r="R785" s="24"/>
      <c r="S785" s="24"/>
      <c r="T785" s="24"/>
    </row>
    <row r="786" spans="1:20" ht="14.4">
      <c r="A786" s="210" t="s">
        <v>76000</v>
      </c>
      <c r="B786" s="25" t="s">
        <v>75520</v>
      </c>
      <c r="C786" s="25" t="s">
        <v>26246</v>
      </c>
      <c r="D786" s="25" t="s">
        <v>75520</v>
      </c>
      <c r="E786" s="37" t="s">
        <v>75520</v>
      </c>
      <c r="F786" s="25" t="s">
        <v>75520</v>
      </c>
      <c r="G786" s="25" t="s">
        <v>75520</v>
      </c>
      <c r="H786" s="6" t="s">
        <v>75520</v>
      </c>
      <c r="I786" s="7"/>
      <c r="J786" s="24" t="s">
        <v>74035</v>
      </c>
      <c r="K786" s="24"/>
      <c r="L786" s="24" t="str">
        <f>IF(ISERROR(SEARCH("_M",A786)),"","x")</f>
        <v/>
      </c>
      <c r="M786" s="24"/>
      <c r="N786" s="24"/>
      <c r="O786" s="24"/>
      <c r="P786" s="24"/>
      <c r="Q786" s="24"/>
      <c r="R786" s="24"/>
      <c r="S786" s="24"/>
      <c r="T786" s="24"/>
    </row>
    <row r="787" spans="1:20" ht="14.4">
      <c r="A787" s="211" t="e">
        <f ca="1">_xludf.CONCAT(A786,"_1")</f>
        <v>#NAME?</v>
      </c>
      <c r="B787" s="25"/>
      <c r="C787" s="25" t="s">
        <v>76001</v>
      </c>
      <c r="D787" s="25"/>
      <c r="E787" s="37"/>
      <c r="F787" s="25"/>
      <c r="G787" s="25"/>
      <c r="H787" s="6"/>
      <c r="I787" s="7"/>
      <c r="J787" s="24"/>
      <c r="K787" s="24"/>
      <c r="L787" s="24"/>
      <c r="M787" s="24"/>
      <c r="N787" s="24"/>
      <c r="O787" s="24"/>
      <c r="P787" s="24"/>
      <c r="Q787" s="24"/>
      <c r="R787" s="24"/>
      <c r="S787" s="24"/>
      <c r="T787" s="24"/>
    </row>
    <row r="788" spans="1:20" ht="14.4">
      <c r="A788" s="211" t="e">
        <f ca="1">_xludf.CONCAT(A786,"_2")</f>
        <v>#NAME?</v>
      </c>
      <c r="B788" s="25"/>
      <c r="C788" s="6" t="s">
        <v>76002</v>
      </c>
      <c r="D788" s="25"/>
      <c r="E788" s="37"/>
      <c r="F788" s="25"/>
      <c r="G788" s="25"/>
      <c r="H788" s="6"/>
      <c r="I788" s="7" t="s">
        <v>76003</v>
      </c>
      <c r="J788" s="24"/>
      <c r="K788" s="24"/>
      <c r="L788" s="24"/>
      <c r="M788" s="24"/>
      <c r="N788" s="24"/>
      <c r="O788" s="24"/>
      <c r="P788" s="24"/>
      <c r="Q788" s="24"/>
      <c r="R788" s="24"/>
      <c r="S788" s="24"/>
      <c r="T788" s="24"/>
    </row>
    <row r="789" spans="1:20" ht="14.4">
      <c r="A789" s="211" t="e">
        <f ca="1">_xludf.CONCAT(A786,"_3")</f>
        <v>#NAME?</v>
      </c>
      <c r="B789" s="25"/>
      <c r="C789" s="6" t="s">
        <v>76004</v>
      </c>
      <c r="D789" s="25"/>
      <c r="E789" s="37"/>
      <c r="F789" s="25"/>
      <c r="G789" s="25"/>
      <c r="H789" s="6"/>
      <c r="I789" s="7"/>
      <c r="J789" s="24"/>
      <c r="K789" s="24"/>
      <c r="L789" s="24"/>
      <c r="M789" s="24"/>
      <c r="N789" s="24"/>
      <c r="O789" s="24"/>
      <c r="P789" s="24"/>
      <c r="Q789" s="24"/>
      <c r="R789" s="24"/>
      <c r="S789" s="24"/>
      <c r="T789" s="24"/>
    </row>
    <row r="790" spans="1:20" ht="14.4">
      <c r="A790" s="210" t="s">
        <v>76005</v>
      </c>
      <c r="B790" s="25" t="s">
        <v>76006</v>
      </c>
      <c r="C790" s="25" t="s">
        <v>26246</v>
      </c>
      <c r="D790" s="25" t="s">
        <v>76007</v>
      </c>
      <c r="E790" s="37" t="s">
        <v>76008</v>
      </c>
      <c r="F790" s="25" t="s">
        <v>76009</v>
      </c>
      <c r="G790" s="25" t="s">
        <v>76010</v>
      </c>
      <c r="H790" s="6" t="s">
        <v>76011</v>
      </c>
      <c r="I790" s="7"/>
      <c r="J790" s="24" t="s">
        <v>74035</v>
      </c>
      <c r="K790" s="24"/>
      <c r="L790" s="24" t="str">
        <f>IF(ISERROR(SEARCH("_M",A790)),"","x")</f>
        <v>x</v>
      </c>
      <c r="M790" s="24"/>
      <c r="N790" s="24"/>
      <c r="O790" s="24"/>
      <c r="P790" s="24"/>
      <c r="Q790" s="24"/>
      <c r="R790" s="24"/>
      <c r="S790" s="24"/>
      <c r="T790" s="24"/>
    </row>
    <row r="791" spans="1:20" ht="14.4">
      <c r="A791" s="211" t="e">
        <f ca="1">_xludf.CONCAT(A790,"_1")</f>
        <v>#NAME?</v>
      </c>
      <c r="B791" s="25"/>
      <c r="C791" s="25" t="s">
        <v>76012</v>
      </c>
      <c r="D791" s="25"/>
      <c r="E791" s="37"/>
      <c r="F791" s="35"/>
      <c r="G791" s="35"/>
      <c r="H791" s="6"/>
      <c r="I791" s="7"/>
      <c r="J791" s="24"/>
      <c r="K791" s="24"/>
      <c r="L791" s="24"/>
      <c r="M791" s="24"/>
      <c r="N791" s="24"/>
      <c r="O791" s="24"/>
      <c r="P791" s="24"/>
      <c r="Q791" s="24"/>
      <c r="R791" s="24"/>
      <c r="S791" s="24"/>
      <c r="T791" s="24"/>
    </row>
    <row r="792" spans="1:20" ht="14.4">
      <c r="A792" s="211" t="e">
        <f ca="1">_xludf.CONCAT(A790,"_2")</f>
        <v>#NAME?</v>
      </c>
      <c r="B792" s="25"/>
      <c r="C792" s="6" t="s">
        <v>76002</v>
      </c>
      <c r="D792" s="25"/>
      <c r="E792" s="37"/>
      <c r="F792" s="35"/>
      <c r="G792" s="35"/>
      <c r="H792" s="6"/>
      <c r="I792" s="7" t="s">
        <v>76013</v>
      </c>
      <c r="J792" s="24"/>
      <c r="K792" s="24"/>
      <c r="L792" s="24"/>
      <c r="M792" s="24"/>
      <c r="N792" s="24"/>
      <c r="O792" s="24"/>
      <c r="P792" s="24"/>
      <c r="Q792" s="24"/>
      <c r="R792" s="24"/>
      <c r="S792" s="24"/>
      <c r="T792" s="24"/>
    </row>
    <row r="793" spans="1:20" ht="14.4">
      <c r="A793" s="211" t="e">
        <f ca="1">_xludf.CONCAT(A790,"_3")</f>
        <v>#NAME?</v>
      </c>
      <c r="B793" s="25"/>
      <c r="C793" s="6" t="s">
        <v>76004</v>
      </c>
      <c r="D793" s="25"/>
      <c r="E793" s="37"/>
      <c r="F793" s="35"/>
      <c r="G793" s="35"/>
      <c r="H793" s="6"/>
      <c r="I793" s="7"/>
      <c r="J793" s="24"/>
      <c r="K793" s="24"/>
      <c r="L793" s="24"/>
      <c r="M793" s="24"/>
      <c r="N793" s="24"/>
      <c r="O793" s="24"/>
      <c r="P793" s="24"/>
      <c r="Q793" s="24"/>
      <c r="R793" s="24"/>
      <c r="S793" s="24"/>
      <c r="T793" s="24"/>
    </row>
    <row r="794" spans="1:20" ht="14.4">
      <c r="A794" s="210" t="s">
        <v>76014</v>
      </c>
      <c r="B794" s="25" t="s">
        <v>75523</v>
      </c>
      <c r="C794" s="25" t="s">
        <v>26246</v>
      </c>
      <c r="D794" s="25" t="s">
        <v>75523</v>
      </c>
      <c r="E794" s="37" t="s">
        <v>75523</v>
      </c>
      <c r="F794" s="35" t="s">
        <v>76015</v>
      </c>
      <c r="G794" s="35" t="s">
        <v>75523</v>
      </c>
      <c r="H794" s="6" t="s">
        <v>75523</v>
      </c>
      <c r="I794" s="7"/>
      <c r="J794" s="24" t="s">
        <v>74035</v>
      </c>
      <c r="K794" s="24"/>
      <c r="L794" s="24"/>
      <c r="M794" s="24"/>
      <c r="N794" s="24"/>
      <c r="O794" s="24"/>
      <c r="P794" s="24"/>
      <c r="Q794" s="24"/>
      <c r="R794" s="24"/>
      <c r="S794" s="24"/>
      <c r="T794" s="24"/>
    </row>
    <row r="795" spans="1:20" ht="14.4">
      <c r="A795" s="211" t="e">
        <f ca="1">_xludf.CONCAT(A794,"_1")</f>
        <v>#NAME?</v>
      </c>
      <c r="B795" s="25"/>
      <c r="C795" s="25" t="s">
        <v>76016</v>
      </c>
      <c r="D795" s="25"/>
      <c r="E795" s="37"/>
      <c r="F795" s="35"/>
      <c r="G795" s="35"/>
      <c r="H795" s="6"/>
      <c r="I795" s="7"/>
      <c r="J795" s="24"/>
      <c r="K795" s="24"/>
      <c r="L795" s="24"/>
      <c r="M795" s="24"/>
      <c r="N795" s="24"/>
      <c r="O795" s="24"/>
      <c r="P795" s="24"/>
      <c r="Q795" s="24"/>
      <c r="R795" s="24"/>
      <c r="S795" s="24"/>
      <c r="T795" s="24"/>
    </row>
    <row r="796" spans="1:20" ht="14.4">
      <c r="A796" s="211" t="e">
        <f ca="1">_xludf.CONCAT(A794,"_2")</f>
        <v>#NAME?</v>
      </c>
      <c r="B796" s="25"/>
      <c r="C796" s="6" t="s">
        <v>76017</v>
      </c>
      <c r="D796" s="25"/>
      <c r="E796" s="37"/>
      <c r="F796" s="35"/>
      <c r="G796" s="35"/>
      <c r="H796" s="6"/>
      <c r="I796" s="7" t="s">
        <v>76018</v>
      </c>
      <c r="J796" s="24"/>
      <c r="K796" s="24"/>
      <c r="L796" s="24"/>
      <c r="M796" s="24"/>
      <c r="N796" s="24"/>
      <c r="O796" s="24"/>
      <c r="P796" s="24"/>
      <c r="Q796" s="24"/>
      <c r="R796" s="24"/>
      <c r="S796" s="24"/>
      <c r="T796" s="24"/>
    </row>
    <row r="797" spans="1:20" ht="14.4">
      <c r="A797" s="211" t="e">
        <f ca="1">_xludf.CONCAT(A794,"_3")</f>
        <v>#NAME?</v>
      </c>
      <c r="B797" s="25"/>
      <c r="C797" s="25" t="s">
        <v>76019</v>
      </c>
      <c r="D797" s="25"/>
      <c r="E797" s="37"/>
      <c r="F797" s="35"/>
      <c r="G797" s="35"/>
      <c r="H797" s="6"/>
      <c r="I797" s="7"/>
      <c r="J797" s="24"/>
      <c r="K797" s="24"/>
      <c r="L797" s="24"/>
      <c r="M797" s="24"/>
      <c r="N797" s="24"/>
      <c r="O797" s="24"/>
      <c r="P797" s="24"/>
      <c r="Q797" s="24"/>
      <c r="R797" s="24"/>
      <c r="S797" s="24"/>
      <c r="T797" s="24"/>
    </row>
    <row r="798" spans="1:20" ht="14.4">
      <c r="A798" s="210" t="s">
        <v>76020</v>
      </c>
      <c r="B798" s="25" t="s">
        <v>76021</v>
      </c>
      <c r="C798" s="25" t="s">
        <v>26246</v>
      </c>
      <c r="D798" s="25" t="s">
        <v>76022</v>
      </c>
      <c r="E798" s="37" t="s">
        <v>76023</v>
      </c>
      <c r="F798" s="35" t="s">
        <v>76024</v>
      </c>
      <c r="G798" s="35" t="s">
        <v>76025</v>
      </c>
      <c r="H798" s="6" t="s">
        <v>76026</v>
      </c>
      <c r="I798" s="7"/>
      <c r="J798" s="24" t="s">
        <v>74035</v>
      </c>
      <c r="K798" s="24"/>
      <c r="L798" s="24"/>
      <c r="M798" s="24"/>
      <c r="N798" s="24"/>
      <c r="O798" s="24"/>
      <c r="P798" s="24"/>
      <c r="Q798" s="24"/>
      <c r="R798" s="24"/>
      <c r="S798" s="24"/>
      <c r="T798" s="24"/>
    </row>
    <row r="799" spans="1:20" ht="14.4">
      <c r="A799" s="211" t="e">
        <f ca="1">_xludf.CONCAT(A798,"_1")</f>
        <v>#NAME?</v>
      </c>
      <c r="B799" s="25"/>
      <c r="C799" s="25" t="s">
        <v>76027</v>
      </c>
      <c r="D799" s="25"/>
      <c r="E799" s="37"/>
      <c r="F799" s="25"/>
      <c r="G799" s="25"/>
      <c r="H799" s="6"/>
      <c r="I799" s="7"/>
      <c r="J799" s="24"/>
      <c r="K799" s="24"/>
      <c r="L799" s="24"/>
      <c r="M799" s="24"/>
      <c r="N799" s="24"/>
      <c r="O799" s="24"/>
      <c r="P799" s="24"/>
      <c r="Q799" s="24"/>
      <c r="R799" s="24"/>
      <c r="S799" s="24"/>
      <c r="T799" s="24"/>
    </row>
    <row r="800" spans="1:20" ht="14.4">
      <c r="A800" s="211" t="e">
        <f ca="1">_xludf.CONCAT(A798,"_2")</f>
        <v>#NAME?</v>
      </c>
      <c r="B800" s="25"/>
      <c r="C800" s="6" t="s">
        <v>76017</v>
      </c>
      <c r="D800" s="25"/>
      <c r="E800" s="37"/>
      <c r="F800" s="25"/>
      <c r="G800" s="25"/>
      <c r="H800" s="6"/>
      <c r="I800" s="7" t="s">
        <v>76028</v>
      </c>
      <c r="J800" s="24"/>
      <c r="K800" s="24"/>
      <c r="L800" s="24"/>
      <c r="M800" s="24"/>
      <c r="N800" s="24"/>
      <c r="O800" s="24"/>
      <c r="P800" s="24"/>
      <c r="Q800" s="24"/>
      <c r="R800" s="24"/>
      <c r="S800" s="24"/>
      <c r="T800" s="24"/>
    </row>
    <row r="801" spans="1:20" ht="14.4">
      <c r="A801" s="211" t="e">
        <f ca="1">_xludf.CONCAT(A798,"_3")</f>
        <v>#NAME?</v>
      </c>
      <c r="B801" s="25"/>
      <c r="C801" s="25" t="s">
        <v>76029</v>
      </c>
      <c r="D801" s="25"/>
      <c r="E801" s="37"/>
      <c r="F801" s="25"/>
      <c r="G801" s="25"/>
      <c r="H801" s="6"/>
      <c r="I801" s="7"/>
      <c r="J801" s="24"/>
      <c r="K801" s="24"/>
      <c r="L801" s="24"/>
      <c r="M801" s="24"/>
      <c r="N801" s="24"/>
      <c r="O801" s="24"/>
      <c r="P801" s="24"/>
      <c r="Q801" s="24"/>
      <c r="R801" s="24"/>
      <c r="S801" s="24"/>
      <c r="T801" s="24"/>
    </row>
    <row r="802" spans="1:20" ht="14.4">
      <c r="A802" s="210" t="s">
        <v>76030</v>
      </c>
      <c r="B802" s="25" t="s">
        <v>75527</v>
      </c>
      <c r="C802" s="25" t="s">
        <v>26246</v>
      </c>
      <c r="D802" s="25" t="s">
        <v>75527</v>
      </c>
      <c r="E802" s="37" t="s">
        <v>75527</v>
      </c>
      <c r="F802" s="25" t="s">
        <v>75527</v>
      </c>
      <c r="G802" s="25" t="s">
        <v>75527</v>
      </c>
      <c r="H802" s="6" t="s">
        <v>75527</v>
      </c>
      <c r="I802" s="7"/>
      <c r="J802" s="24" t="s">
        <v>74035</v>
      </c>
      <c r="K802" s="24"/>
      <c r="L802" s="24" t="str">
        <f>IF(ISERROR(SEARCH("_M",A802)),"","x")</f>
        <v/>
      </c>
      <c r="M802" s="24"/>
      <c r="N802" s="24"/>
      <c r="O802" s="24"/>
      <c r="P802" s="24"/>
      <c r="Q802" s="24"/>
      <c r="R802" s="24"/>
      <c r="S802" s="24"/>
      <c r="T802" s="24"/>
    </row>
    <row r="803" spans="1:20" ht="14.4">
      <c r="A803" s="211" t="e">
        <f ca="1">_xludf.CONCAT(A802,"_1")</f>
        <v>#NAME?</v>
      </c>
      <c r="B803" s="25"/>
      <c r="C803" s="25" t="s">
        <v>76031</v>
      </c>
      <c r="D803" s="25"/>
      <c r="E803" s="37"/>
      <c r="F803" s="35"/>
      <c r="G803" s="35"/>
      <c r="H803" s="6"/>
      <c r="I803" s="7"/>
      <c r="J803" s="24"/>
      <c r="K803" s="24"/>
      <c r="L803" s="24"/>
      <c r="M803" s="24"/>
      <c r="N803" s="24"/>
      <c r="O803" s="24"/>
      <c r="P803" s="24"/>
      <c r="Q803" s="24"/>
      <c r="R803" s="24"/>
      <c r="S803" s="24"/>
      <c r="T803" s="24"/>
    </row>
    <row r="804" spans="1:20" ht="14.4">
      <c r="A804" s="211" t="e">
        <f ca="1">_xludf.CONCAT(A802,"_2")</f>
        <v>#NAME?</v>
      </c>
      <c r="B804" s="25"/>
      <c r="C804" s="6" t="s">
        <v>76032</v>
      </c>
      <c r="D804" s="25"/>
      <c r="E804" s="37"/>
      <c r="F804" s="35"/>
      <c r="G804" s="35"/>
      <c r="H804" s="6"/>
      <c r="I804" s="7" t="s">
        <v>76033</v>
      </c>
      <c r="J804" s="24"/>
      <c r="K804" s="24"/>
      <c r="L804" s="24"/>
      <c r="M804" s="24"/>
      <c r="N804" s="24"/>
      <c r="O804" s="24"/>
      <c r="P804" s="24"/>
      <c r="Q804" s="24"/>
      <c r="R804" s="24"/>
      <c r="S804" s="24"/>
      <c r="T804" s="24"/>
    </row>
    <row r="805" spans="1:20" ht="14.4">
      <c r="A805" s="211" t="e">
        <f ca="1">_xludf.CONCAT(A802,"_3")</f>
        <v>#NAME?</v>
      </c>
      <c r="B805" s="25"/>
      <c r="C805" s="6" t="s">
        <v>76034</v>
      </c>
      <c r="D805" s="25"/>
      <c r="E805" s="37"/>
      <c r="F805" s="35"/>
      <c r="G805" s="35"/>
      <c r="H805" s="6"/>
      <c r="I805" s="7"/>
      <c r="J805" s="24"/>
      <c r="K805" s="24"/>
      <c r="L805" s="24"/>
      <c r="M805" s="24"/>
      <c r="N805" s="24"/>
      <c r="O805" s="24"/>
      <c r="P805" s="24"/>
      <c r="Q805" s="24"/>
      <c r="R805" s="24"/>
      <c r="S805" s="24"/>
      <c r="T805" s="24"/>
    </row>
    <row r="806" spans="1:20" ht="14.4">
      <c r="A806" s="210" t="s">
        <v>76035</v>
      </c>
      <c r="B806" s="25" t="s">
        <v>76036</v>
      </c>
      <c r="C806" s="25" t="s">
        <v>26246</v>
      </c>
      <c r="D806" s="25" t="s">
        <v>76037</v>
      </c>
      <c r="E806" s="37" t="s">
        <v>76038</v>
      </c>
      <c r="F806" s="35" t="s">
        <v>76039</v>
      </c>
      <c r="G806" s="35" t="s">
        <v>76040</v>
      </c>
      <c r="H806" s="6" t="s">
        <v>76041</v>
      </c>
      <c r="I806" s="7"/>
      <c r="J806" s="24" t="s">
        <v>74035</v>
      </c>
      <c r="K806" s="24"/>
      <c r="L806" s="24" t="str">
        <f>IF(ISERROR(SEARCH("_M",A806)),"","x")</f>
        <v>x</v>
      </c>
      <c r="M806" s="24"/>
      <c r="N806" s="24"/>
      <c r="O806" s="24"/>
      <c r="P806" s="24"/>
      <c r="Q806" s="24"/>
      <c r="R806" s="24"/>
      <c r="S806" s="24"/>
      <c r="T806" s="24"/>
    </row>
    <row r="807" spans="1:20" ht="18.75" customHeight="1">
      <c r="A807" s="211" t="e">
        <f ca="1">_xludf.CONCAT(A806,"_1")</f>
        <v>#NAME?</v>
      </c>
      <c r="B807" s="25"/>
      <c r="C807" s="25" t="s">
        <v>76042</v>
      </c>
      <c r="D807" s="25"/>
      <c r="E807" s="37"/>
      <c r="F807" s="25"/>
      <c r="G807" s="25"/>
      <c r="H807" s="6"/>
      <c r="I807" s="7"/>
      <c r="J807" s="24"/>
      <c r="K807" s="24"/>
      <c r="L807" s="24"/>
      <c r="M807" s="24"/>
      <c r="N807" s="24"/>
      <c r="O807" s="24"/>
      <c r="P807" s="24"/>
      <c r="Q807" s="24"/>
      <c r="R807" s="24"/>
      <c r="S807" s="24"/>
      <c r="T807" s="24"/>
    </row>
    <row r="808" spans="1:20" ht="18.75" customHeight="1">
      <c r="A808" s="211" t="e">
        <f ca="1">_xludf.CONCAT(A806,"_2")</f>
        <v>#NAME?</v>
      </c>
      <c r="B808" s="25"/>
      <c r="C808" s="6" t="s">
        <v>76032</v>
      </c>
      <c r="D808" s="25"/>
      <c r="E808" s="37"/>
      <c r="F808" s="25"/>
      <c r="G808" s="25"/>
      <c r="H808" s="6"/>
      <c r="I808" s="7" t="s">
        <v>76043</v>
      </c>
      <c r="J808" s="24"/>
      <c r="K808" s="24"/>
      <c r="L808" s="24"/>
      <c r="M808" s="24"/>
      <c r="N808" s="24"/>
      <c r="O808" s="24"/>
      <c r="P808" s="24"/>
      <c r="Q808" s="24"/>
      <c r="R808" s="24"/>
      <c r="S808" s="24"/>
      <c r="T808" s="24"/>
    </row>
    <row r="809" spans="1:20" ht="18.75" customHeight="1">
      <c r="A809" s="211" t="e">
        <f ca="1">_xludf.CONCAT(A806,"_3")</f>
        <v>#NAME?</v>
      </c>
      <c r="B809" s="25"/>
      <c r="C809" s="6" t="s">
        <v>76034</v>
      </c>
      <c r="D809" s="25"/>
      <c r="E809" s="37"/>
      <c r="F809" s="25"/>
      <c r="G809" s="25"/>
      <c r="H809" s="6"/>
      <c r="I809" s="7"/>
      <c r="J809" s="24"/>
      <c r="K809" s="24"/>
      <c r="L809" s="24"/>
      <c r="M809" s="24"/>
      <c r="N809" s="24"/>
      <c r="O809" s="24"/>
      <c r="P809" s="24"/>
      <c r="Q809" s="24"/>
      <c r="R809" s="24"/>
      <c r="S809" s="24"/>
      <c r="T809" s="24"/>
    </row>
    <row r="810" spans="1:20" ht="18.75" customHeight="1">
      <c r="A810" s="210" t="s">
        <v>76044</v>
      </c>
      <c r="B810" s="25" t="s">
        <v>75537</v>
      </c>
      <c r="C810" s="25" t="s">
        <v>26246</v>
      </c>
      <c r="D810" s="25" t="s">
        <v>75537</v>
      </c>
      <c r="E810" s="37" t="s">
        <v>75537</v>
      </c>
      <c r="F810" s="25" t="s">
        <v>75537</v>
      </c>
      <c r="G810" s="25" t="s">
        <v>75537</v>
      </c>
      <c r="H810" s="6" t="s">
        <v>75537</v>
      </c>
      <c r="I810" s="7"/>
      <c r="J810" s="24" t="s">
        <v>74035</v>
      </c>
      <c r="K810" s="24"/>
      <c r="L810" s="24"/>
      <c r="M810" s="24"/>
      <c r="N810" s="24"/>
      <c r="O810" s="24"/>
      <c r="P810" s="24"/>
      <c r="Q810" s="24"/>
      <c r="R810" s="24"/>
      <c r="S810" s="24"/>
      <c r="T810" s="24"/>
    </row>
    <row r="811" spans="1:20" ht="14.4">
      <c r="A811" s="211" t="e">
        <f ca="1">_xludf.CONCAT(A810,"_1")</f>
        <v>#NAME?</v>
      </c>
      <c r="B811" s="25"/>
      <c r="C811" s="25" t="s">
        <v>76045</v>
      </c>
      <c r="D811" s="25"/>
      <c r="E811" s="37"/>
      <c r="F811" s="25"/>
      <c r="G811" s="25"/>
      <c r="H811" s="6"/>
      <c r="I811" s="7"/>
      <c r="J811" s="24"/>
      <c r="K811" s="24"/>
      <c r="L811" s="24"/>
      <c r="M811" s="24"/>
      <c r="N811" s="24"/>
      <c r="O811" s="24"/>
      <c r="P811" s="24"/>
      <c r="Q811" s="24"/>
      <c r="R811" s="24"/>
      <c r="S811" s="24"/>
      <c r="T811" s="24"/>
    </row>
    <row r="812" spans="1:20" ht="14.4">
      <c r="A812" s="211" t="e">
        <f ca="1">_xludf.CONCAT(A810,"_2")</f>
        <v>#NAME?</v>
      </c>
      <c r="B812" s="25"/>
      <c r="C812" s="6" t="s">
        <v>76046</v>
      </c>
      <c r="D812" s="25"/>
      <c r="E812" s="37"/>
      <c r="F812" s="25"/>
      <c r="G812" s="25"/>
      <c r="H812" s="6"/>
      <c r="I812" s="7" t="s">
        <v>76047</v>
      </c>
      <c r="J812" s="24"/>
      <c r="K812" s="24"/>
      <c r="L812" s="24"/>
      <c r="M812" s="24"/>
      <c r="N812" s="24"/>
      <c r="O812" s="24"/>
      <c r="P812" s="24"/>
      <c r="Q812" s="24"/>
      <c r="R812" s="24"/>
      <c r="S812" s="24"/>
      <c r="T812" s="24"/>
    </row>
    <row r="813" spans="1:20" ht="14.4">
      <c r="A813" s="211" t="e">
        <f ca="1">_xludf.CONCAT(A810,"_3")</f>
        <v>#NAME?</v>
      </c>
      <c r="B813" s="25"/>
      <c r="C813" s="6" t="s">
        <v>76048</v>
      </c>
      <c r="D813" s="25"/>
      <c r="E813" s="37"/>
      <c r="F813" s="25"/>
      <c r="G813" s="25"/>
      <c r="H813" s="6"/>
      <c r="I813" s="7"/>
      <c r="J813" s="24"/>
      <c r="K813" s="24"/>
      <c r="L813" s="24"/>
      <c r="M813" s="24"/>
      <c r="N813" s="24"/>
      <c r="O813" s="24"/>
      <c r="P813" s="24"/>
      <c r="Q813" s="24"/>
      <c r="R813" s="24"/>
      <c r="S813" s="24"/>
      <c r="T813" s="24"/>
    </row>
    <row r="814" spans="1:20" ht="14.4">
      <c r="A814" s="210" t="s">
        <v>76049</v>
      </c>
      <c r="B814" s="25" t="s">
        <v>76050</v>
      </c>
      <c r="C814" s="25" t="s">
        <v>26246</v>
      </c>
      <c r="D814" s="25" t="s">
        <v>76051</v>
      </c>
      <c r="E814" s="37" t="s">
        <v>76052</v>
      </c>
      <c r="F814" s="25" t="s">
        <v>76053</v>
      </c>
      <c r="G814" s="25" t="s">
        <v>76054</v>
      </c>
      <c r="H814" s="6" t="s">
        <v>76055</v>
      </c>
      <c r="I814" s="7"/>
      <c r="J814" s="24" t="s">
        <v>74035</v>
      </c>
      <c r="K814" s="24"/>
      <c r="L814" s="24"/>
      <c r="M814" s="24"/>
      <c r="N814" s="24"/>
      <c r="O814" s="24"/>
      <c r="P814" s="24"/>
      <c r="Q814" s="24"/>
      <c r="R814" s="24"/>
      <c r="S814" s="24"/>
      <c r="T814" s="24"/>
    </row>
    <row r="815" spans="1:20" ht="14.4">
      <c r="A815" s="211" t="e">
        <f ca="1">_xludf.CONCAT(A814,"_1")</f>
        <v>#NAME?</v>
      </c>
      <c r="B815" s="25"/>
      <c r="C815" s="25" t="s">
        <v>76056</v>
      </c>
      <c r="D815" s="25"/>
      <c r="E815" s="37"/>
      <c r="F815" s="25"/>
      <c r="G815" s="25"/>
      <c r="H815" s="6"/>
      <c r="I815" s="7"/>
      <c r="J815" s="24"/>
      <c r="K815" s="24"/>
      <c r="L815" s="24"/>
      <c r="M815" s="24"/>
      <c r="N815" s="24"/>
      <c r="O815" s="24"/>
      <c r="P815" s="24"/>
      <c r="Q815" s="24"/>
      <c r="R815" s="24"/>
      <c r="S815" s="24"/>
      <c r="T815" s="24"/>
    </row>
    <row r="816" spans="1:20" ht="14.4">
      <c r="A816" s="211" t="e">
        <f ca="1">_xludf.CONCAT(A814,"_2")</f>
        <v>#NAME?</v>
      </c>
      <c r="B816" s="25"/>
      <c r="C816" s="6" t="s">
        <v>76046</v>
      </c>
      <c r="D816" s="25"/>
      <c r="E816" s="37"/>
      <c r="F816" s="25"/>
      <c r="G816" s="25"/>
      <c r="H816" s="6"/>
      <c r="I816" s="7" t="s">
        <v>76057</v>
      </c>
      <c r="J816" s="24"/>
      <c r="K816" s="24"/>
      <c r="L816" s="24"/>
      <c r="M816" s="24"/>
      <c r="N816" s="24"/>
      <c r="O816" s="24"/>
      <c r="P816" s="24"/>
      <c r="Q816" s="24"/>
      <c r="R816" s="24"/>
      <c r="S816" s="24"/>
      <c r="T816" s="24"/>
    </row>
    <row r="817" spans="1:20" ht="14.4">
      <c r="A817" s="211" t="e">
        <f ca="1">_xludf.CONCAT(A814,"_3")</f>
        <v>#NAME?</v>
      </c>
      <c r="B817" s="25"/>
      <c r="C817" s="6" t="s">
        <v>76048</v>
      </c>
      <c r="D817" s="25"/>
      <c r="E817" s="37"/>
      <c r="F817" s="25"/>
      <c r="G817" s="25"/>
      <c r="H817" s="6"/>
      <c r="I817" s="7"/>
      <c r="J817" s="24"/>
      <c r="K817" s="24"/>
      <c r="L817" s="24"/>
      <c r="M817" s="24"/>
      <c r="N817" s="24"/>
      <c r="O817" s="24"/>
      <c r="P817" s="24"/>
      <c r="Q817" s="24"/>
      <c r="R817" s="24"/>
      <c r="S817" s="24"/>
      <c r="T817" s="24"/>
    </row>
    <row r="818" spans="1:20" ht="14.4">
      <c r="A818" s="210" t="s">
        <v>76058</v>
      </c>
      <c r="B818" s="25" t="s">
        <v>75540</v>
      </c>
      <c r="C818" s="25" t="s">
        <v>26246</v>
      </c>
      <c r="D818" s="25" t="s">
        <v>75540</v>
      </c>
      <c r="E818" s="37" t="s">
        <v>75540</v>
      </c>
      <c r="F818" s="25" t="s">
        <v>75540</v>
      </c>
      <c r="G818" s="25" t="s">
        <v>75540</v>
      </c>
      <c r="H818" s="6" t="s">
        <v>75540</v>
      </c>
      <c r="I818" s="7"/>
      <c r="J818" s="24" t="s">
        <v>74035</v>
      </c>
      <c r="K818" s="24"/>
      <c r="L818" s="24" t="str">
        <f>IF(ISERROR(SEARCH("_M",A818)),"","x")</f>
        <v/>
      </c>
      <c r="M818" s="24"/>
      <c r="N818" s="24"/>
      <c r="O818" s="24"/>
      <c r="P818" s="24"/>
      <c r="Q818" s="24"/>
      <c r="R818" s="24"/>
      <c r="S818" s="24"/>
      <c r="T818" s="24"/>
    </row>
    <row r="819" spans="1:20" ht="14.4">
      <c r="A819" s="211" t="e">
        <f ca="1">_xludf.CONCAT(A818,"_1")</f>
        <v>#NAME?</v>
      </c>
      <c r="B819" s="25"/>
      <c r="C819" s="25" t="s">
        <v>76059</v>
      </c>
      <c r="D819" s="25"/>
      <c r="E819" s="37"/>
      <c r="F819" s="25"/>
      <c r="G819" s="25"/>
      <c r="H819" s="6"/>
      <c r="I819" s="7"/>
      <c r="J819" s="24"/>
      <c r="K819" s="24"/>
      <c r="L819" s="24"/>
      <c r="M819" s="24"/>
      <c r="N819" s="24"/>
      <c r="O819" s="24"/>
      <c r="P819" s="24"/>
      <c r="Q819" s="24"/>
      <c r="R819" s="24"/>
      <c r="S819" s="24"/>
      <c r="T819" s="24"/>
    </row>
    <row r="820" spans="1:20" ht="14.4">
      <c r="A820" s="211" t="e">
        <f ca="1">_xludf.CONCAT(A818,"_2")</f>
        <v>#NAME?</v>
      </c>
      <c r="B820" s="25"/>
      <c r="C820" s="6" t="s">
        <v>76060</v>
      </c>
      <c r="D820" s="25"/>
      <c r="E820" s="37"/>
      <c r="F820" s="25"/>
      <c r="G820" s="25"/>
      <c r="H820" s="6"/>
      <c r="I820" s="7" t="s">
        <v>76061</v>
      </c>
      <c r="J820" s="24"/>
      <c r="K820" s="24"/>
      <c r="L820" s="24"/>
      <c r="M820" s="24"/>
      <c r="N820" s="24"/>
      <c r="O820" s="24"/>
      <c r="P820" s="24"/>
      <c r="Q820" s="24"/>
      <c r="R820" s="24"/>
      <c r="S820" s="24"/>
      <c r="T820" s="24"/>
    </row>
    <row r="821" spans="1:20" ht="14.4">
      <c r="A821" s="211" t="e">
        <f ca="1">_xludf.CONCAT(A818,"_3")</f>
        <v>#NAME?</v>
      </c>
      <c r="B821" s="25"/>
      <c r="C821" s="6" t="s">
        <v>76062</v>
      </c>
      <c r="D821" s="25"/>
      <c r="E821" s="37"/>
      <c r="F821" s="25"/>
      <c r="G821" s="25"/>
      <c r="H821" s="6"/>
      <c r="I821" s="7"/>
      <c r="J821" s="24"/>
      <c r="K821" s="24"/>
      <c r="L821" s="24"/>
      <c r="M821" s="24"/>
      <c r="N821" s="24"/>
      <c r="O821" s="24"/>
      <c r="P821" s="24"/>
      <c r="Q821" s="24"/>
      <c r="R821" s="24"/>
      <c r="S821" s="24"/>
      <c r="T821" s="24"/>
    </row>
    <row r="822" spans="1:20" ht="14.4">
      <c r="A822" s="210" t="s">
        <v>76063</v>
      </c>
      <c r="B822" s="25" t="s">
        <v>76064</v>
      </c>
      <c r="C822" s="25" t="s">
        <v>26246</v>
      </c>
      <c r="D822" s="25" t="s">
        <v>76065</v>
      </c>
      <c r="E822" s="37" t="s">
        <v>76066</v>
      </c>
      <c r="F822" s="25" t="s">
        <v>76067</v>
      </c>
      <c r="G822" s="25" t="s">
        <v>76068</v>
      </c>
      <c r="H822" s="6" t="s">
        <v>76069</v>
      </c>
      <c r="I822" s="7"/>
      <c r="J822" s="24" t="s">
        <v>74035</v>
      </c>
      <c r="K822" s="24"/>
      <c r="L822" s="24" t="str">
        <f>IF(ISERROR(SEARCH("_M",A822)),"","x")</f>
        <v>x</v>
      </c>
      <c r="M822" s="24"/>
      <c r="N822" s="24"/>
      <c r="O822" s="24"/>
      <c r="P822" s="24"/>
      <c r="Q822" s="24"/>
      <c r="R822" s="24"/>
      <c r="S822" s="24"/>
      <c r="T822" s="24"/>
    </row>
    <row r="823" spans="1:20" ht="14.4">
      <c r="A823" s="211" t="e">
        <f ca="1">_xludf.CONCAT(A822,"_1")</f>
        <v>#NAME?</v>
      </c>
      <c r="B823" s="25"/>
      <c r="C823" s="25" t="s">
        <v>76070</v>
      </c>
      <c r="D823" s="25"/>
      <c r="E823" s="37"/>
      <c r="F823" s="25"/>
      <c r="G823" s="25"/>
      <c r="H823" s="6"/>
      <c r="I823" s="7"/>
      <c r="J823" s="24"/>
      <c r="K823" s="24"/>
      <c r="L823" s="24"/>
      <c r="M823" s="24"/>
      <c r="N823" s="24"/>
      <c r="O823" s="24"/>
      <c r="P823" s="24"/>
      <c r="Q823" s="24"/>
      <c r="R823" s="24"/>
      <c r="S823" s="24"/>
      <c r="T823" s="24"/>
    </row>
    <row r="824" spans="1:20" ht="14.4">
      <c r="A824" s="211" t="e">
        <f ca="1">_xludf.CONCAT(A822,"_2")</f>
        <v>#NAME?</v>
      </c>
      <c r="B824" s="25"/>
      <c r="C824" s="6" t="s">
        <v>76060</v>
      </c>
      <c r="D824" s="25"/>
      <c r="E824" s="37"/>
      <c r="F824" s="25"/>
      <c r="G824" s="25"/>
      <c r="H824" s="6"/>
      <c r="I824" s="7" t="s">
        <v>76071</v>
      </c>
      <c r="J824" s="24"/>
      <c r="K824" s="24"/>
      <c r="L824" s="24"/>
      <c r="M824" s="24"/>
      <c r="N824" s="24"/>
      <c r="O824" s="24"/>
      <c r="P824" s="24"/>
      <c r="Q824" s="24"/>
      <c r="R824" s="24"/>
      <c r="S824" s="24"/>
      <c r="T824" s="24"/>
    </row>
    <row r="825" spans="1:20" ht="14.4">
      <c r="A825" s="211" t="e">
        <f ca="1">_xludf.CONCAT(A822,"_3")</f>
        <v>#NAME?</v>
      </c>
      <c r="B825" s="25"/>
      <c r="C825" s="6" t="s">
        <v>76062</v>
      </c>
      <c r="D825" s="25"/>
      <c r="E825" s="37"/>
      <c r="F825" s="25"/>
      <c r="G825" s="25"/>
      <c r="H825" s="6"/>
      <c r="I825" s="7"/>
      <c r="J825" s="24"/>
      <c r="K825" s="24"/>
      <c r="L825" s="24"/>
      <c r="M825" s="24"/>
      <c r="N825" s="24"/>
      <c r="O825" s="24"/>
      <c r="P825" s="24"/>
      <c r="Q825" s="24"/>
      <c r="R825" s="24"/>
      <c r="S825" s="24"/>
      <c r="T825" s="24"/>
    </row>
    <row r="826" spans="1:20" ht="14.4">
      <c r="A826" s="210" t="s">
        <v>76072</v>
      </c>
      <c r="B826" s="25" t="s">
        <v>75543</v>
      </c>
      <c r="C826" s="25" t="s">
        <v>26246</v>
      </c>
      <c r="D826" s="25" t="s">
        <v>75543</v>
      </c>
      <c r="E826" s="37" t="s">
        <v>75543</v>
      </c>
      <c r="F826" s="25" t="s">
        <v>75543</v>
      </c>
      <c r="G826" s="25" t="s">
        <v>75543</v>
      </c>
      <c r="H826" s="6" t="s">
        <v>75543</v>
      </c>
      <c r="I826" s="7"/>
      <c r="J826" s="24" t="s">
        <v>74035</v>
      </c>
      <c r="K826" s="24"/>
      <c r="L826" s="24" t="str">
        <f>IF(ISERROR(SEARCH("_M",A826)),"","x")</f>
        <v/>
      </c>
      <c r="M826" s="24"/>
      <c r="N826" s="24"/>
      <c r="O826" s="24"/>
      <c r="P826" s="24"/>
      <c r="Q826" s="24"/>
      <c r="R826" s="24"/>
      <c r="S826" s="24"/>
      <c r="T826" s="24"/>
    </row>
    <row r="827" spans="1:20" ht="14.4">
      <c r="A827" s="211" t="e">
        <f ca="1">_xludf.CONCAT(A826,"_1")</f>
        <v>#NAME?</v>
      </c>
      <c r="B827" s="25"/>
      <c r="C827" s="25" t="s">
        <v>76073</v>
      </c>
      <c r="D827" s="25"/>
      <c r="E827" s="37"/>
      <c r="F827" s="35"/>
      <c r="G827" s="35"/>
      <c r="H827" s="6"/>
      <c r="I827" s="7"/>
      <c r="J827" s="24"/>
      <c r="K827" s="24"/>
      <c r="L827" s="24"/>
      <c r="M827" s="24"/>
      <c r="N827" s="24"/>
      <c r="O827" s="24"/>
      <c r="P827" s="24"/>
      <c r="Q827" s="24"/>
      <c r="R827" s="24"/>
      <c r="S827" s="24"/>
      <c r="T827" s="24"/>
    </row>
    <row r="828" spans="1:20" ht="14.4">
      <c r="A828" s="211" t="e">
        <f ca="1">_xludf.CONCAT(A826,"_2")</f>
        <v>#NAME?</v>
      </c>
      <c r="B828" s="25"/>
      <c r="C828" s="6" t="s">
        <v>76074</v>
      </c>
      <c r="D828" s="25"/>
      <c r="E828" s="37"/>
      <c r="F828" s="35"/>
      <c r="G828" s="35"/>
      <c r="H828" s="6"/>
      <c r="I828" s="7" t="s">
        <v>76075</v>
      </c>
      <c r="J828" s="24"/>
      <c r="K828" s="24"/>
      <c r="L828" s="24"/>
      <c r="M828" s="24"/>
      <c r="N828" s="24"/>
      <c r="O828" s="24"/>
      <c r="P828" s="24"/>
      <c r="Q828" s="24"/>
      <c r="R828" s="24"/>
      <c r="S828" s="24"/>
      <c r="T828" s="24"/>
    </row>
    <row r="829" spans="1:20" ht="14.4">
      <c r="A829" s="211" t="e">
        <f ca="1">_xludf.CONCAT(A826,"_3")</f>
        <v>#NAME?</v>
      </c>
      <c r="B829" s="25"/>
      <c r="C829" s="6" t="s">
        <v>76076</v>
      </c>
      <c r="D829" s="25"/>
      <c r="E829" s="37"/>
      <c r="F829" s="35"/>
      <c r="G829" s="35"/>
      <c r="H829" s="6"/>
      <c r="I829" s="7"/>
      <c r="J829" s="24"/>
      <c r="K829" s="24"/>
      <c r="L829" s="24"/>
      <c r="M829" s="24"/>
      <c r="N829" s="24"/>
      <c r="O829" s="24"/>
      <c r="P829" s="24"/>
      <c r="Q829" s="24"/>
      <c r="R829" s="24"/>
      <c r="S829" s="24"/>
      <c r="T829" s="24"/>
    </row>
    <row r="830" spans="1:20" ht="14.4">
      <c r="A830" s="210" t="s">
        <v>76077</v>
      </c>
      <c r="B830" s="25" t="s">
        <v>76078</v>
      </c>
      <c r="C830" s="25" t="s">
        <v>26246</v>
      </c>
      <c r="D830" s="25" t="s">
        <v>76079</v>
      </c>
      <c r="E830" s="37" t="s">
        <v>76080</v>
      </c>
      <c r="F830" s="35" t="s">
        <v>76081</v>
      </c>
      <c r="G830" s="35" t="s">
        <v>76082</v>
      </c>
      <c r="H830" s="6" t="s">
        <v>76083</v>
      </c>
      <c r="I830" s="7"/>
      <c r="J830" s="24" t="s">
        <v>74035</v>
      </c>
      <c r="K830" s="24"/>
      <c r="L830" s="24"/>
      <c r="M830" s="24"/>
      <c r="N830" s="24"/>
      <c r="O830" s="24"/>
      <c r="P830" s="24"/>
      <c r="Q830" s="24"/>
      <c r="R830" s="24"/>
      <c r="S830" s="24"/>
      <c r="T830" s="24"/>
    </row>
    <row r="831" spans="1:20" ht="14.4">
      <c r="A831" s="211" t="e">
        <f ca="1">_xludf.CONCAT(A830,"_1")</f>
        <v>#NAME?</v>
      </c>
      <c r="B831" s="25"/>
      <c r="C831" s="25" t="s">
        <v>76084</v>
      </c>
      <c r="D831" s="25"/>
      <c r="E831" s="37"/>
      <c r="F831" s="25"/>
      <c r="G831" s="25"/>
      <c r="H831" s="6"/>
      <c r="I831" s="7"/>
      <c r="J831" s="24"/>
      <c r="K831" s="24"/>
      <c r="L831" s="24"/>
      <c r="M831" s="24"/>
      <c r="N831" s="24"/>
      <c r="O831" s="24"/>
      <c r="P831" s="24"/>
      <c r="Q831" s="24"/>
      <c r="R831" s="24"/>
      <c r="S831" s="24"/>
      <c r="T831" s="24"/>
    </row>
    <row r="832" spans="1:20" ht="14.4">
      <c r="A832" s="211" t="e">
        <f ca="1">_xludf.CONCAT(A830,"_2")</f>
        <v>#NAME?</v>
      </c>
      <c r="B832" s="25"/>
      <c r="C832" s="6" t="s">
        <v>76074</v>
      </c>
      <c r="D832" s="25"/>
      <c r="E832" s="37"/>
      <c r="F832" s="25"/>
      <c r="G832" s="25"/>
      <c r="H832" s="6"/>
      <c r="I832" s="7" t="s">
        <v>76085</v>
      </c>
      <c r="J832" s="24"/>
      <c r="K832" s="24"/>
      <c r="L832" s="24"/>
      <c r="M832" s="24"/>
      <c r="N832" s="24"/>
      <c r="O832" s="24"/>
      <c r="P832" s="24"/>
      <c r="Q832" s="24"/>
      <c r="R832" s="24"/>
      <c r="S832" s="24"/>
      <c r="T832" s="24"/>
    </row>
    <row r="833" spans="1:20" ht="14.4">
      <c r="A833" s="211" t="e">
        <f ca="1">_xludf.CONCAT(A830,"_3")</f>
        <v>#NAME?</v>
      </c>
      <c r="B833" s="25"/>
      <c r="C833" s="6" t="s">
        <v>76076</v>
      </c>
      <c r="D833" s="25"/>
      <c r="E833" s="37"/>
      <c r="F833" s="25"/>
      <c r="G833" s="25"/>
      <c r="H833" s="6"/>
      <c r="I833" s="7"/>
      <c r="J833" s="24"/>
      <c r="K833" s="24"/>
      <c r="L833" s="24"/>
      <c r="M833" s="24"/>
      <c r="N833" s="24"/>
      <c r="O833" s="24"/>
      <c r="P833" s="24"/>
      <c r="Q833" s="24"/>
      <c r="R833" s="24"/>
      <c r="S833" s="24"/>
      <c r="T833" s="24"/>
    </row>
    <row r="834" spans="1:20" ht="14.4">
      <c r="A834" s="210" t="s">
        <v>76086</v>
      </c>
      <c r="B834" s="25" t="s">
        <v>75547</v>
      </c>
      <c r="C834" s="25" t="s">
        <v>26246</v>
      </c>
      <c r="D834" s="25" t="s">
        <v>75547</v>
      </c>
      <c r="E834" s="37" t="s">
        <v>75547</v>
      </c>
      <c r="F834" s="25" t="s">
        <v>75547</v>
      </c>
      <c r="G834" s="25" t="s">
        <v>75547</v>
      </c>
      <c r="H834" s="6" t="s">
        <v>75547</v>
      </c>
      <c r="I834" s="7"/>
      <c r="J834" s="24" t="s">
        <v>74035</v>
      </c>
      <c r="K834" s="24"/>
      <c r="L834" s="24" t="str">
        <f>IF(ISERROR(SEARCH("_M",A834)),"","x")</f>
        <v/>
      </c>
      <c r="M834" s="24"/>
      <c r="N834" s="24"/>
      <c r="O834" s="24"/>
      <c r="P834" s="24"/>
      <c r="Q834" s="24"/>
      <c r="R834" s="24"/>
      <c r="S834" s="24"/>
      <c r="T834" s="24"/>
    </row>
    <row r="835" spans="1:20" ht="14.4">
      <c r="A835" s="211" t="e">
        <f ca="1">_xludf.CONCAT(A834,"_1")</f>
        <v>#NAME?</v>
      </c>
      <c r="B835" s="25"/>
      <c r="C835" s="25" t="s">
        <v>76087</v>
      </c>
      <c r="D835" s="25"/>
      <c r="E835" s="37"/>
      <c r="F835" s="25"/>
      <c r="G835" s="25"/>
      <c r="H835" s="6"/>
      <c r="I835" s="7"/>
      <c r="J835" s="24"/>
      <c r="K835" s="24"/>
      <c r="L835" s="24"/>
      <c r="M835" s="24"/>
      <c r="N835" s="24"/>
      <c r="O835" s="24"/>
      <c r="P835" s="24"/>
      <c r="Q835" s="24"/>
      <c r="R835" s="24"/>
      <c r="S835" s="24"/>
      <c r="T835" s="24"/>
    </row>
    <row r="836" spans="1:20" ht="14.4">
      <c r="A836" s="211" t="e">
        <f ca="1">_xludf.CONCAT(A834,"_2")</f>
        <v>#NAME?</v>
      </c>
      <c r="B836" s="25"/>
      <c r="C836" s="6" t="s">
        <v>76088</v>
      </c>
      <c r="D836" s="25"/>
      <c r="E836" s="37"/>
      <c r="F836" s="25"/>
      <c r="G836" s="25"/>
      <c r="H836" s="6"/>
      <c r="I836" s="7" t="s">
        <v>76089</v>
      </c>
      <c r="J836" s="24"/>
      <c r="K836" s="24"/>
      <c r="L836" s="24"/>
      <c r="M836" s="24"/>
      <c r="N836" s="24"/>
      <c r="O836" s="24"/>
      <c r="P836" s="24"/>
      <c r="Q836" s="24"/>
      <c r="R836" s="24"/>
      <c r="S836" s="24"/>
      <c r="T836" s="24"/>
    </row>
    <row r="837" spans="1:20" ht="14.4">
      <c r="A837" s="211" t="e">
        <f ca="1">_xludf.CONCAT(A834,"_3")</f>
        <v>#NAME?</v>
      </c>
      <c r="B837" s="25"/>
      <c r="C837" s="6" t="s">
        <v>76090</v>
      </c>
      <c r="D837" s="25"/>
      <c r="E837" s="37"/>
      <c r="F837" s="25"/>
      <c r="G837" s="25"/>
      <c r="H837" s="6"/>
      <c r="I837" s="7"/>
      <c r="J837" s="24"/>
      <c r="K837" s="24"/>
      <c r="L837" s="24"/>
      <c r="M837" s="24"/>
      <c r="N837" s="24"/>
      <c r="O837" s="24"/>
      <c r="P837" s="24"/>
      <c r="Q837" s="24"/>
      <c r="R837" s="24"/>
      <c r="S837" s="24"/>
      <c r="T837" s="24"/>
    </row>
    <row r="838" spans="1:20" ht="14.4">
      <c r="A838" s="210" t="s">
        <v>76091</v>
      </c>
      <c r="B838" s="25" t="s">
        <v>76092</v>
      </c>
      <c r="C838" s="25" t="s">
        <v>26246</v>
      </c>
      <c r="D838" s="25" t="s">
        <v>76093</v>
      </c>
      <c r="E838" s="37" t="s">
        <v>76094</v>
      </c>
      <c r="F838" s="25" t="s">
        <v>76095</v>
      </c>
      <c r="G838" s="25" t="s">
        <v>76096</v>
      </c>
      <c r="H838" s="6" t="s">
        <v>76097</v>
      </c>
      <c r="I838" s="7"/>
      <c r="J838" s="24" t="s">
        <v>74035</v>
      </c>
      <c r="K838" s="24"/>
      <c r="L838" s="24"/>
      <c r="M838" s="24"/>
      <c r="N838" s="24"/>
      <c r="O838" s="24"/>
      <c r="P838" s="24"/>
      <c r="Q838" s="24"/>
      <c r="R838" s="24"/>
      <c r="S838" s="24"/>
      <c r="T838" s="24"/>
    </row>
    <row r="839" spans="1:20" ht="14.4">
      <c r="A839" s="211" t="e">
        <f ca="1">_xludf.CONCAT(A838,"_1")</f>
        <v>#NAME?</v>
      </c>
      <c r="B839" s="25"/>
      <c r="C839" s="25" t="s">
        <v>76098</v>
      </c>
      <c r="D839" s="25"/>
      <c r="E839" s="37"/>
      <c r="F839" s="25"/>
      <c r="G839" s="25"/>
      <c r="H839" s="6"/>
      <c r="I839" s="7"/>
      <c r="J839" s="24"/>
      <c r="K839" s="24"/>
      <c r="L839" s="24"/>
      <c r="M839" s="24"/>
      <c r="N839" s="24"/>
      <c r="O839" s="24"/>
      <c r="P839" s="24"/>
      <c r="Q839" s="24"/>
      <c r="R839" s="24"/>
      <c r="S839" s="24"/>
      <c r="T839" s="24"/>
    </row>
    <row r="840" spans="1:20" ht="14.4">
      <c r="A840" s="211" t="e">
        <f ca="1">_xludf.CONCAT(A838,"_2")</f>
        <v>#NAME?</v>
      </c>
      <c r="B840" s="25"/>
      <c r="C840" s="6" t="s">
        <v>76088</v>
      </c>
      <c r="D840" s="25"/>
      <c r="E840" s="37"/>
      <c r="F840" s="25"/>
      <c r="G840" s="25"/>
      <c r="H840" s="6"/>
      <c r="I840" s="7" t="s">
        <v>76099</v>
      </c>
      <c r="J840" s="24"/>
      <c r="K840" s="24"/>
      <c r="L840" s="24"/>
      <c r="M840" s="24"/>
      <c r="N840" s="24"/>
      <c r="O840" s="24"/>
      <c r="P840" s="24"/>
      <c r="Q840" s="24"/>
      <c r="R840" s="24"/>
      <c r="S840" s="24"/>
      <c r="T840" s="24"/>
    </row>
    <row r="841" spans="1:20" ht="14.4">
      <c r="A841" s="211" t="e">
        <f ca="1">_xludf.CONCAT(A838,"_3")</f>
        <v>#NAME?</v>
      </c>
      <c r="B841" s="25"/>
      <c r="C841" s="6" t="s">
        <v>76090</v>
      </c>
      <c r="D841" s="25"/>
      <c r="E841" s="37"/>
      <c r="F841" s="25"/>
      <c r="G841" s="25"/>
      <c r="H841" s="6"/>
      <c r="I841" s="7"/>
      <c r="J841" s="24"/>
      <c r="K841" s="24"/>
      <c r="L841" s="24"/>
      <c r="M841" s="24"/>
      <c r="N841" s="24"/>
      <c r="O841" s="24"/>
      <c r="P841" s="24"/>
      <c r="Q841" s="24"/>
      <c r="R841" s="24"/>
      <c r="S841" s="24"/>
      <c r="T841" s="24"/>
    </row>
    <row r="842" spans="1:20" ht="14.4">
      <c r="A842" s="210" t="s">
        <v>76100</v>
      </c>
      <c r="B842" s="25" t="s">
        <v>75557</v>
      </c>
      <c r="C842" s="25" t="s">
        <v>26246</v>
      </c>
      <c r="D842" s="25" t="s">
        <v>75557</v>
      </c>
      <c r="E842" s="37" t="s">
        <v>75557</v>
      </c>
      <c r="F842" s="25" t="s">
        <v>75557</v>
      </c>
      <c r="G842" s="25" t="s">
        <v>75557</v>
      </c>
      <c r="H842" s="6" t="s">
        <v>75557</v>
      </c>
      <c r="I842" s="7"/>
      <c r="J842" s="24" t="s">
        <v>74035</v>
      </c>
      <c r="K842" s="24"/>
      <c r="L842" s="24" t="str">
        <f>IF(ISERROR(SEARCH("_M",A842)),"","x")</f>
        <v/>
      </c>
      <c r="M842" s="24"/>
      <c r="N842" s="24"/>
      <c r="O842" s="24"/>
      <c r="P842" s="24"/>
      <c r="Q842" s="24"/>
      <c r="R842" s="24"/>
      <c r="S842" s="24"/>
      <c r="T842" s="24"/>
    </row>
    <row r="843" spans="1:20" ht="14.4">
      <c r="A843" s="211" t="e">
        <f ca="1">_xludf.CONCAT(A842,"_1")</f>
        <v>#NAME?</v>
      </c>
      <c r="B843" s="25"/>
      <c r="C843" s="25" t="s">
        <v>76101</v>
      </c>
      <c r="D843" s="25"/>
      <c r="E843" s="37"/>
      <c r="F843" s="25"/>
      <c r="G843" s="25"/>
      <c r="H843" s="6"/>
      <c r="I843" s="7"/>
      <c r="J843" s="24"/>
      <c r="K843" s="24"/>
      <c r="L843" s="24"/>
      <c r="M843" s="24"/>
      <c r="N843" s="24"/>
      <c r="O843" s="24"/>
      <c r="P843" s="24"/>
      <c r="Q843" s="24"/>
      <c r="R843" s="24"/>
      <c r="S843" s="24"/>
      <c r="T843" s="24"/>
    </row>
    <row r="844" spans="1:20" ht="14.4">
      <c r="A844" s="211" t="e">
        <f ca="1">_xludf.CONCAT(A842,"_2")</f>
        <v>#NAME?</v>
      </c>
      <c r="B844" s="25"/>
      <c r="C844" s="6" t="s">
        <v>76102</v>
      </c>
      <c r="D844" s="25"/>
      <c r="E844" s="37"/>
      <c r="F844" s="25"/>
      <c r="G844" s="25"/>
      <c r="H844" s="6"/>
      <c r="I844" s="7" t="s">
        <v>76103</v>
      </c>
      <c r="J844" s="24"/>
      <c r="K844" s="24"/>
      <c r="L844" s="24"/>
      <c r="M844" s="24"/>
      <c r="N844" s="24"/>
      <c r="O844" s="24"/>
      <c r="P844" s="24"/>
      <c r="Q844" s="24"/>
      <c r="R844" s="24"/>
      <c r="S844" s="24"/>
      <c r="T844" s="24"/>
    </row>
    <row r="845" spans="1:20" ht="14.4">
      <c r="A845" s="211" t="e">
        <f ca="1">_xludf.CONCAT(A842,"_3")</f>
        <v>#NAME?</v>
      </c>
      <c r="B845" s="25"/>
      <c r="C845" s="6" t="s">
        <v>76104</v>
      </c>
      <c r="D845" s="25"/>
      <c r="E845" s="37"/>
      <c r="F845" s="25"/>
      <c r="G845" s="25"/>
      <c r="H845" s="6"/>
      <c r="I845" s="7"/>
      <c r="J845" s="24"/>
      <c r="K845" s="24"/>
      <c r="L845" s="24"/>
      <c r="M845" s="24"/>
      <c r="N845" s="24"/>
      <c r="O845" s="24"/>
      <c r="P845" s="24"/>
      <c r="Q845" s="24"/>
      <c r="R845" s="24"/>
      <c r="S845" s="24"/>
      <c r="T845" s="24"/>
    </row>
    <row r="846" spans="1:20" ht="14.4">
      <c r="A846" s="210" t="s">
        <v>76105</v>
      </c>
      <c r="B846" s="25" t="s">
        <v>76106</v>
      </c>
      <c r="C846" s="25" t="s">
        <v>26246</v>
      </c>
      <c r="D846" s="25" t="s">
        <v>76107</v>
      </c>
      <c r="E846" s="37" t="s">
        <v>76108</v>
      </c>
      <c r="F846" s="25" t="s">
        <v>76109</v>
      </c>
      <c r="G846" s="25" t="s">
        <v>76110</v>
      </c>
      <c r="H846" s="6" t="s">
        <v>76111</v>
      </c>
      <c r="I846" s="7"/>
      <c r="J846" s="24" t="s">
        <v>74035</v>
      </c>
      <c r="K846" s="24"/>
      <c r="L846" s="24" t="str">
        <f>IF(ISERROR(SEARCH("_M",A846)),"","x")</f>
        <v>x</v>
      </c>
      <c r="M846" s="24"/>
      <c r="N846" s="24"/>
      <c r="O846" s="24"/>
      <c r="P846" s="24"/>
      <c r="Q846" s="24"/>
      <c r="R846" s="24"/>
      <c r="S846" s="24"/>
      <c r="T846" s="24"/>
    </row>
    <row r="847" spans="1:20" ht="14.4">
      <c r="A847" s="211" t="e">
        <f ca="1">_xludf.CONCAT(A846,"_1")</f>
        <v>#NAME?</v>
      </c>
      <c r="B847" s="25"/>
      <c r="C847" s="25" t="s">
        <v>76112</v>
      </c>
      <c r="D847" s="25"/>
      <c r="E847" s="37"/>
      <c r="F847" s="25"/>
      <c r="G847" s="25"/>
      <c r="H847" s="6"/>
      <c r="I847" s="7"/>
      <c r="J847" s="24"/>
      <c r="K847" s="24"/>
      <c r="L847" s="24"/>
      <c r="M847" s="24"/>
      <c r="N847" s="24"/>
      <c r="O847" s="24"/>
      <c r="P847" s="24"/>
      <c r="Q847" s="24"/>
      <c r="R847" s="24"/>
      <c r="S847" s="24"/>
      <c r="T847" s="24"/>
    </row>
    <row r="848" spans="1:20" ht="14.4">
      <c r="A848" s="211" t="e">
        <f ca="1">_xludf.CONCAT(A846,"_2")</f>
        <v>#NAME?</v>
      </c>
      <c r="B848" s="25"/>
      <c r="C848" s="6" t="s">
        <v>76102</v>
      </c>
      <c r="D848" s="25"/>
      <c r="E848" s="37"/>
      <c r="F848" s="25"/>
      <c r="G848" s="25"/>
      <c r="H848" s="6"/>
      <c r="I848" s="7" t="s">
        <v>76113</v>
      </c>
      <c r="J848" s="24"/>
      <c r="K848" s="24"/>
      <c r="L848" s="24"/>
      <c r="M848" s="24"/>
      <c r="N848" s="24"/>
      <c r="O848" s="24"/>
      <c r="P848" s="24"/>
      <c r="Q848" s="24"/>
      <c r="R848" s="24"/>
      <c r="S848" s="24"/>
      <c r="T848" s="24"/>
    </row>
    <row r="849" spans="1:20" ht="14.4">
      <c r="A849" s="211" t="e">
        <f ca="1">_xludf.CONCAT(A846,"_3")</f>
        <v>#NAME?</v>
      </c>
      <c r="B849" s="25"/>
      <c r="C849" s="6" t="s">
        <v>76104</v>
      </c>
      <c r="D849" s="25"/>
      <c r="E849" s="37"/>
      <c r="F849" s="25"/>
      <c r="G849" s="25"/>
      <c r="H849" s="6"/>
      <c r="I849" s="7"/>
      <c r="J849" s="24"/>
      <c r="K849" s="24"/>
      <c r="L849" s="24"/>
      <c r="M849" s="24"/>
      <c r="N849" s="24"/>
      <c r="O849" s="24"/>
      <c r="P849" s="24"/>
      <c r="Q849" s="24"/>
      <c r="R849" s="24"/>
      <c r="S849" s="24"/>
      <c r="T849" s="24"/>
    </row>
    <row r="850" spans="1:20" ht="14.4">
      <c r="A850" s="210" t="s">
        <v>76114</v>
      </c>
      <c r="B850" s="25" t="s">
        <v>75560</v>
      </c>
      <c r="C850" s="25" t="s">
        <v>31604</v>
      </c>
      <c r="D850" s="25" t="s">
        <v>75560</v>
      </c>
      <c r="E850" s="37" t="s">
        <v>75560</v>
      </c>
      <c r="F850" s="25" t="s">
        <v>75560</v>
      </c>
      <c r="G850" s="25" t="s">
        <v>75560</v>
      </c>
      <c r="H850" s="6" t="s">
        <v>75560</v>
      </c>
      <c r="I850" s="7"/>
      <c r="J850" s="24" t="s">
        <v>74035</v>
      </c>
      <c r="K850" s="24"/>
      <c r="L850" s="24"/>
      <c r="M850" s="24"/>
      <c r="N850" s="24"/>
      <c r="O850" s="24"/>
      <c r="P850" s="24"/>
      <c r="Q850" s="24"/>
      <c r="R850" s="24"/>
      <c r="S850" s="24"/>
      <c r="T850" s="24"/>
    </row>
    <row r="851" spans="1:20" ht="14.4">
      <c r="A851" s="211" t="s">
        <v>76115</v>
      </c>
      <c r="B851" s="25"/>
      <c r="C851" s="25" t="s">
        <v>76116</v>
      </c>
      <c r="D851" s="25"/>
      <c r="E851" s="37"/>
      <c r="F851" s="25"/>
      <c r="G851" s="25"/>
      <c r="H851" s="6"/>
      <c r="I851" s="7"/>
      <c r="J851" s="24"/>
      <c r="K851" s="24"/>
      <c r="L851" s="24"/>
      <c r="M851" s="24"/>
      <c r="N851" s="24"/>
      <c r="O851" s="24"/>
      <c r="P851" s="24"/>
      <c r="Q851" s="24"/>
      <c r="R851" s="24"/>
      <c r="S851" s="24"/>
      <c r="T851" s="24"/>
    </row>
    <row r="852" spans="1:20" ht="14.4">
      <c r="A852" s="211" t="s">
        <v>76117</v>
      </c>
      <c r="B852" s="25"/>
      <c r="C852" s="25" t="s">
        <v>76118</v>
      </c>
      <c r="D852" s="25"/>
      <c r="E852" s="37"/>
      <c r="F852" s="25"/>
      <c r="G852" s="25"/>
      <c r="H852" s="6"/>
      <c r="I852" s="7" t="s">
        <v>76119</v>
      </c>
      <c r="J852" s="24"/>
      <c r="K852" s="24"/>
      <c r="L852" s="24"/>
      <c r="M852" s="24"/>
      <c r="N852" s="24"/>
      <c r="O852" s="24"/>
      <c r="P852" s="24"/>
      <c r="Q852" s="24"/>
      <c r="R852" s="24"/>
      <c r="S852" s="24"/>
      <c r="T852" s="24"/>
    </row>
    <row r="853" spans="1:20" ht="14.4">
      <c r="A853" s="211" t="s">
        <v>76120</v>
      </c>
      <c r="B853" s="25"/>
      <c r="C853" s="25" t="s">
        <v>76121</v>
      </c>
      <c r="D853" s="25"/>
      <c r="E853" s="37"/>
      <c r="F853" s="25"/>
      <c r="G853" s="25"/>
      <c r="H853" s="6"/>
      <c r="I853" s="7"/>
      <c r="J853" s="24"/>
      <c r="K853" s="24"/>
      <c r="L853" s="24"/>
      <c r="M853" s="24"/>
      <c r="N853" s="24"/>
      <c r="O853" s="24"/>
      <c r="P853" s="24"/>
      <c r="Q853" s="24"/>
      <c r="R853" s="24"/>
      <c r="S853" s="24"/>
      <c r="T853" s="24"/>
    </row>
    <row r="854" spans="1:20" ht="14.4">
      <c r="A854" s="211" t="s">
        <v>76122</v>
      </c>
      <c r="B854" s="25"/>
      <c r="C854" s="25" t="s">
        <v>76123</v>
      </c>
      <c r="D854" s="25"/>
      <c r="E854" s="37"/>
      <c r="F854" s="25"/>
      <c r="G854" s="25"/>
      <c r="H854" s="6"/>
      <c r="I854" s="7"/>
      <c r="J854" s="24"/>
      <c r="K854" s="24"/>
      <c r="L854" s="24"/>
      <c r="M854" s="24"/>
      <c r="N854" s="24"/>
      <c r="O854" s="24"/>
      <c r="P854" s="24"/>
      <c r="Q854" s="24"/>
      <c r="R854" s="24"/>
      <c r="S854" s="24"/>
      <c r="T854" s="24"/>
    </row>
    <row r="855" spans="1:20" ht="14.4">
      <c r="A855" s="211" t="s">
        <v>76124</v>
      </c>
      <c r="B855" s="25"/>
      <c r="C855" s="25" t="s">
        <v>76125</v>
      </c>
      <c r="D855" s="25"/>
      <c r="E855" s="37"/>
      <c r="F855" s="25"/>
      <c r="G855" s="25"/>
      <c r="H855" s="6"/>
      <c r="I855" s="7"/>
      <c r="J855" s="24"/>
      <c r="K855" s="24"/>
      <c r="L855" s="24"/>
      <c r="M855" s="24"/>
      <c r="N855" s="24"/>
      <c r="O855" s="24"/>
      <c r="P855" s="24"/>
      <c r="Q855" s="24"/>
      <c r="R855" s="24"/>
      <c r="S855" s="24"/>
      <c r="T855" s="24"/>
    </row>
    <row r="856" spans="1:20" ht="14.4">
      <c r="A856" s="210" t="s">
        <v>76126</v>
      </c>
      <c r="B856" s="25" t="s">
        <v>76127</v>
      </c>
      <c r="C856" s="25" t="s">
        <v>31604</v>
      </c>
      <c r="D856" s="25" t="s">
        <v>76128</v>
      </c>
      <c r="E856" s="37" t="s">
        <v>76129</v>
      </c>
      <c r="F856" s="25" t="s">
        <v>76130</v>
      </c>
      <c r="G856" s="25" t="s">
        <v>76131</v>
      </c>
      <c r="H856" s="6" t="s">
        <v>76132</v>
      </c>
      <c r="I856" s="7" t="s">
        <v>76133</v>
      </c>
      <c r="J856" s="24" t="s">
        <v>74035</v>
      </c>
      <c r="K856" s="24"/>
      <c r="L856" s="24"/>
      <c r="M856" s="24"/>
      <c r="N856" s="24"/>
      <c r="O856" s="24"/>
      <c r="P856" s="24"/>
      <c r="Q856" s="24"/>
      <c r="R856" s="24"/>
      <c r="S856" s="24"/>
      <c r="T856" s="24"/>
    </row>
    <row r="857" spans="1:20" ht="14.4">
      <c r="A857" s="211" t="s">
        <v>76134</v>
      </c>
      <c r="B857" s="25"/>
      <c r="C857" s="25" t="s">
        <v>76135</v>
      </c>
      <c r="D857" s="25"/>
      <c r="E857" s="37"/>
      <c r="F857" s="25"/>
      <c r="G857" s="25"/>
      <c r="H857" s="6"/>
      <c r="I857" s="7"/>
      <c r="J857" s="24"/>
      <c r="K857" s="24"/>
      <c r="L857" s="24"/>
      <c r="M857" s="24"/>
      <c r="N857" s="24"/>
      <c r="O857" s="24"/>
      <c r="P857" s="24"/>
      <c r="Q857" s="24"/>
      <c r="R857" s="24"/>
      <c r="S857" s="24"/>
      <c r="T857" s="24"/>
    </row>
    <row r="858" spans="1:20" ht="14.4">
      <c r="A858" s="211" t="s">
        <v>76136</v>
      </c>
      <c r="B858" s="25"/>
      <c r="C858" s="25" t="s">
        <v>76137</v>
      </c>
      <c r="D858" s="25"/>
      <c r="E858" s="37"/>
      <c r="F858" s="25"/>
      <c r="G858" s="25"/>
      <c r="H858" s="6"/>
      <c r="I858" s="7"/>
      <c r="J858" s="24"/>
      <c r="K858" s="24"/>
      <c r="L858" s="24"/>
      <c r="M858" s="24"/>
      <c r="N858" s="24"/>
      <c r="O858" s="24"/>
      <c r="P858" s="24"/>
      <c r="Q858" s="24"/>
      <c r="R858" s="24"/>
      <c r="S858" s="24"/>
      <c r="T858" s="24"/>
    </row>
    <row r="859" spans="1:20" ht="14.4">
      <c r="A859" s="211" t="s">
        <v>76138</v>
      </c>
      <c r="B859" s="25"/>
      <c r="C859" s="25" t="s">
        <v>76139</v>
      </c>
      <c r="D859" s="25"/>
      <c r="E859" s="37"/>
      <c r="F859" s="25"/>
      <c r="G859" s="25"/>
      <c r="H859" s="6"/>
      <c r="I859" s="7"/>
      <c r="J859" s="24"/>
      <c r="K859" s="24"/>
      <c r="L859" s="24"/>
      <c r="M859" s="24"/>
      <c r="N859" s="24"/>
      <c r="O859" s="24"/>
      <c r="P859" s="24"/>
      <c r="Q859" s="24"/>
      <c r="R859" s="24"/>
      <c r="S859" s="24"/>
      <c r="T859" s="24"/>
    </row>
    <row r="860" spans="1:20" ht="14.4">
      <c r="A860" s="211" t="s">
        <v>76140</v>
      </c>
      <c r="B860" s="25"/>
      <c r="C860" s="25" t="s">
        <v>76141</v>
      </c>
      <c r="D860" s="25"/>
      <c r="E860" s="37"/>
      <c r="F860" s="25"/>
      <c r="G860" s="25"/>
      <c r="H860" s="6"/>
      <c r="I860" s="7" t="s">
        <v>76142</v>
      </c>
      <c r="J860" s="24"/>
      <c r="K860" s="24"/>
      <c r="L860" s="24"/>
      <c r="M860" s="24"/>
      <c r="N860" s="24"/>
      <c r="O860" s="24"/>
      <c r="P860" s="24"/>
      <c r="Q860" s="24"/>
      <c r="R860" s="24"/>
      <c r="S860" s="24"/>
      <c r="T860" s="24"/>
    </row>
    <row r="861" spans="1:20" ht="14.4">
      <c r="A861" s="211" t="s">
        <v>76143</v>
      </c>
      <c r="B861" s="25"/>
      <c r="C861" s="25" t="s">
        <v>76144</v>
      </c>
      <c r="D861" s="25"/>
      <c r="E861" s="37"/>
      <c r="F861" s="25"/>
      <c r="G861" s="25"/>
      <c r="H861" s="6"/>
      <c r="I861" s="7"/>
      <c r="J861" s="24"/>
      <c r="K861" s="24"/>
      <c r="L861" s="24"/>
      <c r="M861" s="24"/>
      <c r="N861" s="24"/>
      <c r="O861" s="24"/>
      <c r="P861" s="24"/>
      <c r="Q861" s="24"/>
      <c r="R861" s="24"/>
      <c r="S861" s="24"/>
      <c r="T861" s="24"/>
    </row>
    <row r="862" spans="1:20" ht="14.4">
      <c r="A862" s="210" t="s">
        <v>76145</v>
      </c>
      <c r="B862" s="25" t="s">
        <v>75580</v>
      </c>
      <c r="C862" s="25" t="s">
        <v>26246</v>
      </c>
      <c r="D862" s="25" t="s">
        <v>75580</v>
      </c>
      <c r="E862" s="37" t="s">
        <v>75580</v>
      </c>
      <c r="F862" s="25" t="s">
        <v>75580</v>
      </c>
      <c r="G862" s="25" t="s">
        <v>75580</v>
      </c>
      <c r="H862" s="6" t="s">
        <v>75580</v>
      </c>
      <c r="I862" s="7"/>
      <c r="J862" s="24" t="s">
        <v>74035</v>
      </c>
      <c r="K862" s="24"/>
      <c r="L862" s="24"/>
      <c r="M862" s="24"/>
      <c r="N862" s="24"/>
      <c r="O862" s="24"/>
      <c r="P862" s="24"/>
      <c r="Q862" s="24"/>
      <c r="R862" s="24"/>
      <c r="S862" s="24"/>
      <c r="T862" s="24"/>
    </row>
    <row r="863" spans="1:20" ht="14.4">
      <c r="A863" s="211" t="e">
        <f ca="1">_xludf.CONCAT(A862,"_1")</f>
        <v>#NAME?</v>
      </c>
      <c r="B863" s="25"/>
      <c r="C863" s="25" t="s">
        <v>75580</v>
      </c>
      <c r="D863" s="25"/>
      <c r="E863" s="37"/>
      <c r="F863" s="25"/>
      <c r="G863" s="25"/>
      <c r="H863" s="6"/>
      <c r="I863" s="7"/>
      <c r="J863" s="24"/>
      <c r="K863" s="24"/>
      <c r="L863" s="24"/>
      <c r="M863" s="24"/>
      <c r="N863" s="24"/>
      <c r="O863" s="24"/>
      <c r="P863" s="24"/>
      <c r="Q863" s="24"/>
      <c r="R863" s="24"/>
      <c r="S863" s="24"/>
      <c r="T863" s="24"/>
    </row>
    <row r="864" spans="1:20" ht="14.4">
      <c r="A864" s="211" t="e">
        <f ca="1">_xludf.CONCAT(A862,"_2")</f>
        <v>#NAME?</v>
      </c>
      <c r="B864" s="25"/>
      <c r="C864" s="6" t="s">
        <v>76146</v>
      </c>
      <c r="D864" s="25"/>
      <c r="E864" s="37"/>
      <c r="F864" s="25"/>
      <c r="G864" s="25"/>
      <c r="H864" s="6"/>
      <c r="I864" s="7" t="s">
        <v>76147</v>
      </c>
      <c r="J864" s="24"/>
      <c r="K864" s="24"/>
      <c r="L864" s="24"/>
      <c r="M864" s="24"/>
      <c r="N864" s="24"/>
      <c r="O864" s="24"/>
      <c r="P864" s="24"/>
      <c r="Q864" s="24"/>
      <c r="R864" s="24"/>
      <c r="S864" s="24"/>
      <c r="T864" s="24"/>
    </row>
    <row r="865" spans="1:20" ht="14.4">
      <c r="A865" s="211" t="e">
        <f ca="1">_xludf.CONCAT(A862,"_3")</f>
        <v>#NAME?</v>
      </c>
      <c r="B865" s="25"/>
      <c r="C865" s="6" t="s">
        <v>76148</v>
      </c>
      <c r="D865" s="25"/>
      <c r="E865" s="37"/>
      <c r="F865" s="25"/>
      <c r="G865" s="25"/>
      <c r="H865" s="6"/>
      <c r="I865" s="7"/>
      <c r="J865" s="24"/>
      <c r="K865" s="24"/>
      <c r="L865" s="24"/>
      <c r="M865" s="24"/>
      <c r="N865" s="24"/>
      <c r="O865" s="24"/>
      <c r="P865" s="24"/>
      <c r="Q865" s="24"/>
      <c r="R865" s="24"/>
      <c r="S865" s="24"/>
      <c r="T865" s="24"/>
    </row>
    <row r="866" spans="1:20" ht="14.4">
      <c r="A866" s="210" t="s">
        <v>76149</v>
      </c>
      <c r="B866" s="25" t="s">
        <v>76150</v>
      </c>
      <c r="C866" s="25" t="s">
        <v>26246</v>
      </c>
      <c r="D866" s="25" t="s">
        <v>76151</v>
      </c>
      <c r="E866" s="37" t="s">
        <v>76152</v>
      </c>
      <c r="F866" s="25" t="s">
        <v>76153</v>
      </c>
      <c r="G866" s="25" t="s">
        <v>76154</v>
      </c>
      <c r="H866" s="6" t="s">
        <v>76155</v>
      </c>
      <c r="I866" s="7"/>
      <c r="J866" s="24" t="s">
        <v>74035</v>
      </c>
      <c r="K866" s="24"/>
      <c r="L866" s="24"/>
      <c r="M866" s="24"/>
      <c r="N866" s="24"/>
      <c r="O866" s="24"/>
      <c r="P866" s="24"/>
      <c r="Q866" s="24"/>
      <c r="R866" s="24"/>
      <c r="S866" s="24"/>
      <c r="T866" s="24"/>
    </row>
    <row r="867" spans="1:20" ht="14.4">
      <c r="A867" s="211" t="e">
        <f ca="1">_xludf.CONCAT(A866,"_1")</f>
        <v>#NAME?</v>
      </c>
      <c r="B867" s="25"/>
      <c r="C867" s="25" t="s">
        <v>76156</v>
      </c>
      <c r="D867" s="25"/>
      <c r="E867" s="37"/>
      <c r="F867" s="25"/>
      <c r="G867" s="25"/>
      <c r="H867" s="6"/>
      <c r="I867" s="7"/>
      <c r="J867" s="24"/>
      <c r="K867" s="24"/>
      <c r="L867" s="24"/>
      <c r="M867" s="24"/>
      <c r="N867" s="24"/>
      <c r="O867" s="24"/>
      <c r="P867" s="24"/>
      <c r="Q867" s="24"/>
      <c r="R867" s="24"/>
      <c r="S867" s="24"/>
      <c r="T867" s="24"/>
    </row>
    <row r="868" spans="1:20" ht="14.4">
      <c r="A868" s="211" t="e">
        <f ca="1">_xludf.CONCAT(A866,"_2")</f>
        <v>#NAME?</v>
      </c>
      <c r="B868" s="25"/>
      <c r="C868" s="6" t="s">
        <v>76146</v>
      </c>
      <c r="D868" s="25"/>
      <c r="E868" s="37"/>
      <c r="F868" s="25"/>
      <c r="G868" s="25"/>
      <c r="H868" s="6"/>
      <c r="I868" s="7" t="s">
        <v>76157</v>
      </c>
      <c r="J868" s="24"/>
      <c r="K868" s="24"/>
      <c r="L868" s="24"/>
      <c r="M868" s="24"/>
      <c r="N868" s="24"/>
      <c r="O868" s="24"/>
      <c r="P868" s="24"/>
      <c r="Q868" s="24"/>
      <c r="R868" s="24"/>
      <c r="S868" s="24"/>
      <c r="T868" s="24"/>
    </row>
    <row r="869" spans="1:20" ht="14.4">
      <c r="A869" s="211" t="e">
        <f ca="1">_xludf.CONCAT(A866,"_3")</f>
        <v>#NAME?</v>
      </c>
      <c r="B869" s="25"/>
      <c r="C869" s="6" t="s">
        <v>76158</v>
      </c>
      <c r="D869" s="25"/>
      <c r="E869" s="37"/>
      <c r="F869" s="25"/>
      <c r="G869" s="25"/>
      <c r="H869" s="6"/>
      <c r="I869" s="7"/>
      <c r="J869" s="24"/>
      <c r="K869" s="24"/>
      <c r="L869" s="24"/>
      <c r="M869" s="24"/>
      <c r="N869" s="24"/>
      <c r="O869" s="24"/>
      <c r="P869" s="24"/>
      <c r="Q869" s="24"/>
      <c r="R869" s="24"/>
      <c r="S869" s="24"/>
      <c r="T869" s="24"/>
    </row>
    <row r="870" spans="1:20" ht="14.4">
      <c r="A870" s="210" t="s">
        <v>76159</v>
      </c>
      <c r="B870" s="25" t="s">
        <v>75590</v>
      </c>
      <c r="C870" s="25" t="s">
        <v>26246</v>
      </c>
      <c r="D870" s="25" t="s">
        <v>75590</v>
      </c>
      <c r="E870" s="37" t="s">
        <v>75590</v>
      </c>
      <c r="F870" s="25" t="s">
        <v>75590</v>
      </c>
      <c r="G870" s="25" t="s">
        <v>75590</v>
      </c>
      <c r="H870" s="6" t="s">
        <v>75590</v>
      </c>
      <c r="I870" s="7"/>
      <c r="J870" s="24" t="s">
        <v>74035</v>
      </c>
      <c r="K870" s="24"/>
      <c r="L870" s="24" t="str">
        <f>IF(ISERROR(SEARCH("_M",A870)),"","x")</f>
        <v/>
      </c>
      <c r="M870" s="24"/>
      <c r="N870" s="24"/>
      <c r="O870" s="24"/>
      <c r="P870" s="24"/>
      <c r="Q870" s="24"/>
      <c r="R870" s="24"/>
      <c r="S870" s="24"/>
      <c r="T870" s="24"/>
    </row>
    <row r="871" spans="1:20" ht="14.4">
      <c r="A871" s="211" t="e">
        <f ca="1">_xludf.CONCAT(A870,"_1")</f>
        <v>#NAME?</v>
      </c>
      <c r="B871" s="25"/>
      <c r="C871" s="25" t="s">
        <v>76160</v>
      </c>
      <c r="D871" s="25"/>
      <c r="E871" s="37"/>
      <c r="F871" s="35"/>
      <c r="G871" s="35"/>
      <c r="H871" s="6"/>
      <c r="I871" s="7"/>
      <c r="J871" s="24"/>
      <c r="K871" s="24"/>
      <c r="L871" s="24"/>
      <c r="M871" s="24"/>
      <c r="N871" s="24"/>
      <c r="O871" s="24"/>
      <c r="P871" s="24"/>
      <c r="Q871" s="24"/>
      <c r="R871" s="24"/>
      <c r="S871" s="24"/>
      <c r="T871" s="24"/>
    </row>
    <row r="872" spans="1:20" ht="14.4">
      <c r="A872" s="211" t="e">
        <f ca="1">_xludf.CONCAT(A870,"_2")</f>
        <v>#NAME?</v>
      </c>
      <c r="B872" s="25"/>
      <c r="C872" s="6" t="s">
        <v>76161</v>
      </c>
      <c r="D872" s="25"/>
      <c r="E872" s="37"/>
      <c r="F872" s="35"/>
      <c r="G872" s="35"/>
      <c r="H872" s="6"/>
      <c r="I872" s="7" t="s">
        <v>76162</v>
      </c>
      <c r="J872" s="24"/>
      <c r="K872" s="24"/>
      <c r="L872" s="24"/>
      <c r="M872" s="24"/>
      <c r="N872" s="24"/>
      <c r="O872" s="24"/>
      <c r="P872" s="24"/>
      <c r="Q872" s="24"/>
      <c r="R872" s="24"/>
      <c r="S872" s="24"/>
      <c r="T872" s="24"/>
    </row>
    <row r="873" spans="1:20" ht="14.4">
      <c r="A873" s="211" t="e">
        <f ca="1">_xludf.CONCAT(A870,"_3")</f>
        <v>#NAME?</v>
      </c>
      <c r="B873" s="25"/>
      <c r="C873" s="6" t="s">
        <v>76163</v>
      </c>
      <c r="D873" s="25"/>
      <c r="E873" s="37"/>
      <c r="F873" s="35"/>
      <c r="G873" s="35"/>
      <c r="H873" s="6"/>
      <c r="I873" s="7"/>
      <c r="J873" s="24"/>
      <c r="K873" s="24"/>
      <c r="L873" s="24"/>
      <c r="M873" s="24"/>
      <c r="N873" s="24"/>
      <c r="O873" s="24"/>
      <c r="P873" s="24"/>
      <c r="Q873" s="24"/>
      <c r="R873" s="24"/>
      <c r="S873" s="24"/>
      <c r="T873" s="24"/>
    </row>
    <row r="874" spans="1:20" ht="14.4">
      <c r="A874" s="210" t="s">
        <v>76164</v>
      </c>
      <c r="B874" s="25" t="s">
        <v>76165</v>
      </c>
      <c r="C874" s="25" t="s">
        <v>26246</v>
      </c>
      <c r="D874" s="25" t="s">
        <v>76166</v>
      </c>
      <c r="E874" s="37" t="s">
        <v>76167</v>
      </c>
      <c r="F874" s="35" t="s">
        <v>76168</v>
      </c>
      <c r="G874" s="35" t="s">
        <v>76169</v>
      </c>
      <c r="H874" s="6" t="s">
        <v>76170</v>
      </c>
      <c r="I874" s="7"/>
      <c r="J874" s="24" t="s">
        <v>74035</v>
      </c>
      <c r="K874" s="24"/>
      <c r="L874" s="24" t="str">
        <f>IF(ISERROR(SEARCH("_M",A874)),"","x")</f>
        <v>x</v>
      </c>
      <c r="M874" s="24"/>
      <c r="N874" s="24"/>
      <c r="O874" s="24"/>
      <c r="P874" s="24"/>
      <c r="Q874" s="24"/>
      <c r="R874" s="24"/>
      <c r="S874" s="24"/>
      <c r="T874" s="24"/>
    </row>
    <row r="875" spans="1:20" ht="14.4">
      <c r="A875" s="211" t="e">
        <f ca="1">_xludf.CONCAT(A874,"_1")</f>
        <v>#NAME?</v>
      </c>
      <c r="B875" s="25"/>
      <c r="C875" s="25" t="s">
        <v>76171</v>
      </c>
      <c r="D875" s="25"/>
      <c r="E875" s="37"/>
      <c r="F875" s="25"/>
      <c r="G875" s="25"/>
      <c r="H875" s="6"/>
      <c r="I875" s="7"/>
      <c r="J875" s="24"/>
      <c r="K875" s="24"/>
      <c r="L875" s="24"/>
      <c r="M875" s="24"/>
      <c r="N875" s="24"/>
      <c r="O875" s="24"/>
      <c r="P875" s="24"/>
      <c r="Q875" s="24"/>
      <c r="R875" s="24"/>
      <c r="S875" s="24"/>
      <c r="T875" s="24"/>
    </row>
    <row r="876" spans="1:20" ht="14.4">
      <c r="A876" s="211" t="e">
        <f ca="1">_xludf.CONCAT(A874,"_2")</f>
        <v>#NAME?</v>
      </c>
      <c r="B876" s="25"/>
      <c r="C876" s="6" t="s">
        <v>76161</v>
      </c>
      <c r="D876" s="25"/>
      <c r="E876" s="37"/>
      <c r="F876" s="25"/>
      <c r="G876" s="25"/>
      <c r="H876" s="6"/>
      <c r="I876" s="7" t="s">
        <v>76172</v>
      </c>
      <c r="J876" s="24"/>
      <c r="K876" s="24"/>
      <c r="L876" s="24"/>
      <c r="M876" s="24"/>
      <c r="N876" s="24"/>
      <c r="O876" s="24"/>
      <c r="P876" s="24"/>
      <c r="Q876" s="24"/>
      <c r="R876" s="24"/>
      <c r="S876" s="24"/>
      <c r="T876" s="24"/>
    </row>
    <row r="877" spans="1:20" ht="14.4">
      <c r="A877" s="211" t="e">
        <f ca="1">_xludf.CONCAT(A874,"_3")</f>
        <v>#NAME?</v>
      </c>
      <c r="B877" s="25"/>
      <c r="C877" s="6" t="s">
        <v>76173</v>
      </c>
      <c r="D877" s="25"/>
      <c r="E877" s="37"/>
      <c r="F877" s="25"/>
      <c r="G877" s="25"/>
      <c r="H877" s="6"/>
      <c r="I877" s="7"/>
      <c r="J877" s="24"/>
      <c r="K877" s="24"/>
      <c r="L877" s="24"/>
      <c r="M877" s="24"/>
      <c r="N877" s="24"/>
      <c r="O877" s="24"/>
      <c r="P877" s="24"/>
      <c r="Q877" s="24"/>
      <c r="R877" s="24"/>
      <c r="S877" s="24"/>
      <c r="T877" s="24"/>
    </row>
    <row r="878" spans="1:20" ht="14.4">
      <c r="A878" s="210" t="s">
        <v>76174</v>
      </c>
      <c r="B878" s="25" t="s">
        <v>75593</v>
      </c>
      <c r="C878" s="25" t="s">
        <v>26246</v>
      </c>
      <c r="D878" s="25" t="s">
        <v>75593</v>
      </c>
      <c r="E878" s="37" t="s">
        <v>75593</v>
      </c>
      <c r="F878" s="25" t="s">
        <v>75593</v>
      </c>
      <c r="G878" s="25" t="s">
        <v>75593</v>
      </c>
      <c r="H878" s="6" t="s">
        <v>75593</v>
      </c>
      <c r="I878" s="7"/>
      <c r="J878" s="24" t="s">
        <v>74035</v>
      </c>
      <c r="K878" s="24"/>
      <c r="L878" s="24"/>
      <c r="M878" s="24"/>
      <c r="N878" s="24"/>
      <c r="O878" s="24"/>
      <c r="P878" s="24"/>
      <c r="Q878" s="24"/>
      <c r="R878" s="24"/>
      <c r="S878" s="24"/>
      <c r="T878" s="24"/>
    </row>
    <row r="879" spans="1:20" ht="14.4">
      <c r="A879" s="211" t="e">
        <f ca="1">_xludf.CONCAT(A878,"_1")</f>
        <v>#NAME?</v>
      </c>
      <c r="B879" s="25"/>
      <c r="C879" s="25" t="s">
        <v>75593</v>
      </c>
      <c r="D879" s="25"/>
      <c r="E879" s="37"/>
      <c r="F879" s="25"/>
      <c r="G879" s="25"/>
      <c r="H879" s="6"/>
      <c r="I879" s="7"/>
      <c r="J879" s="24"/>
      <c r="K879" s="24"/>
      <c r="L879" s="24"/>
      <c r="M879" s="24"/>
      <c r="N879" s="24"/>
      <c r="O879" s="24"/>
      <c r="P879" s="24"/>
      <c r="Q879" s="24"/>
      <c r="R879" s="24"/>
      <c r="S879" s="24"/>
      <c r="T879" s="24"/>
    </row>
    <row r="880" spans="1:20" ht="14.4">
      <c r="A880" s="211" t="e">
        <f ca="1">_xludf.CONCAT(A878,"_2")</f>
        <v>#NAME?</v>
      </c>
      <c r="B880" s="25"/>
      <c r="C880" s="6" t="s">
        <v>76175</v>
      </c>
      <c r="D880" s="25"/>
      <c r="E880" s="37"/>
      <c r="F880" s="25"/>
      <c r="G880" s="25"/>
      <c r="H880" s="6"/>
      <c r="I880" s="7" t="s">
        <v>76176</v>
      </c>
      <c r="J880" s="24"/>
      <c r="K880" s="24"/>
      <c r="L880" s="24"/>
      <c r="M880" s="24"/>
      <c r="N880" s="24"/>
      <c r="O880" s="24"/>
      <c r="P880" s="24"/>
      <c r="Q880" s="24"/>
      <c r="R880" s="24"/>
      <c r="S880" s="24"/>
      <c r="T880" s="24"/>
    </row>
    <row r="881" spans="1:20" ht="14.4">
      <c r="A881" s="211" t="e">
        <f ca="1">_xludf.CONCAT(A878,"_3")</f>
        <v>#NAME?</v>
      </c>
      <c r="B881" s="25"/>
      <c r="C881" s="6" t="s">
        <v>76177</v>
      </c>
      <c r="D881" s="25"/>
      <c r="E881" s="37"/>
      <c r="F881" s="25"/>
      <c r="G881" s="25"/>
      <c r="H881" s="6"/>
      <c r="I881" s="7"/>
      <c r="J881" s="24"/>
      <c r="K881" s="24"/>
      <c r="L881" s="24"/>
      <c r="M881" s="24"/>
      <c r="N881" s="24"/>
      <c r="O881" s="24"/>
      <c r="P881" s="24"/>
      <c r="Q881" s="24"/>
      <c r="R881" s="24"/>
      <c r="S881" s="24"/>
      <c r="T881" s="24"/>
    </row>
    <row r="882" spans="1:20" ht="14.4">
      <c r="A882" s="210" t="s">
        <v>76178</v>
      </c>
      <c r="B882" s="25" t="s">
        <v>76179</v>
      </c>
      <c r="C882" s="25" t="s">
        <v>26246</v>
      </c>
      <c r="D882" s="25" t="s">
        <v>76180</v>
      </c>
      <c r="E882" s="37" t="s">
        <v>76181</v>
      </c>
      <c r="F882" s="25" t="s">
        <v>76182</v>
      </c>
      <c r="G882" s="25" t="s">
        <v>76183</v>
      </c>
      <c r="H882" s="6" t="s">
        <v>76184</v>
      </c>
      <c r="I882" s="7"/>
      <c r="J882" s="24" t="s">
        <v>74035</v>
      </c>
      <c r="K882" s="24"/>
      <c r="L882" s="24"/>
      <c r="M882" s="24"/>
      <c r="N882" s="24"/>
      <c r="O882" s="24"/>
      <c r="P882" s="24"/>
      <c r="Q882" s="24"/>
      <c r="R882" s="24"/>
      <c r="S882" s="24"/>
      <c r="T882" s="24"/>
    </row>
    <row r="883" spans="1:20" ht="14.4">
      <c r="A883" s="211" t="e">
        <f ca="1">_xludf.CONCAT(A882,"_1")</f>
        <v>#NAME?</v>
      </c>
      <c r="B883" s="25"/>
      <c r="C883" s="25" t="s">
        <v>76185</v>
      </c>
      <c r="D883" s="25"/>
      <c r="E883" s="37"/>
      <c r="F883" s="25"/>
      <c r="G883" s="25"/>
      <c r="H883" s="6"/>
      <c r="I883" s="7"/>
      <c r="J883" s="24"/>
      <c r="K883" s="24"/>
      <c r="L883" s="24"/>
      <c r="M883" s="24"/>
      <c r="N883" s="24"/>
      <c r="O883" s="24"/>
      <c r="P883" s="24"/>
      <c r="Q883" s="24"/>
      <c r="R883" s="24"/>
      <c r="S883" s="24"/>
      <c r="T883" s="24"/>
    </row>
    <row r="884" spans="1:20" ht="14.4">
      <c r="A884" s="211" t="e">
        <f ca="1">_xludf.CONCAT(A882,"_2")</f>
        <v>#NAME?</v>
      </c>
      <c r="B884" s="25"/>
      <c r="C884" s="6" t="s">
        <v>76175</v>
      </c>
      <c r="D884" s="25"/>
      <c r="E884" s="37"/>
      <c r="F884" s="25"/>
      <c r="G884" s="25"/>
      <c r="H884" s="6"/>
      <c r="I884" s="7" t="s">
        <v>76186</v>
      </c>
      <c r="J884" s="24"/>
      <c r="K884" s="24"/>
      <c r="L884" s="24"/>
      <c r="M884" s="24"/>
      <c r="N884" s="24"/>
      <c r="O884" s="24"/>
      <c r="P884" s="24"/>
      <c r="Q884" s="24"/>
      <c r="R884" s="24"/>
      <c r="S884" s="24"/>
      <c r="T884" s="24"/>
    </row>
    <row r="885" spans="1:20" ht="14.4">
      <c r="A885" s="211" t="e">
        <f ca="1">_xludf.CONCAT(A882,"_3")</f>
        <v>#NAME?</v>
      </c>
      <c r="B885" s="25"/>
      <c r="C885" s="6" t="s">
        <v>76177</v>
      </c>
      <c r="D885" s="25"/>
      <c r="E885" s="37"/>
      <c r="F885" s="25"/>
      <c r="G885" s="25"/>
      <c r="H885" s="6"/>
      <c r="I885" s="7"/>
      <c r="J885" s="24"/>
      <c r="K885" s="24"/>
      <c r="L885" s="24"/>
      <c r="M885" s="24"/>
      <c r="N885" s="24"/>
      <c r="O885" s="24"/>
      <c r="P885" s="24"/>
      <c r="Q885" s="24"/>
      <c r="R885" s="24"/>
      <c r="S885" s="24"/>
      <c r="T885" s="24"/>
    </row>
    <row r="886" spans="1:20" ht="14.4">
      <c r="A886" s="210" t="s">
        <v>76187</v>
      </c>
      <c r="B886" s="25" t="s">
        <v>75596</v>
      </c>
      <c r="C886" s="25" t="s">
        <v>26246</v>
      </c>
      <c r="D886" s="25" t="s">
        <v>75596</v>
      </c>
      <c r="E886" s="37" t="s">
        <v>75596</v>
      </c>
      <c r="F886" s="25" t="s">
        <v>76188</v>
      </c>
      <c r="G886" s="25" t="s">
        <v>75596</v>
      </c>
      <c r="H886" s="6" t="s">
        <v>75596</v>
      </c>
      <c r="I886" s="7"/>
      <c r="J886" s="24" t="s">
        <v>74035</v>
      </c>
      <c r="K886" s="24"/>
      <c r="L886" s="24" t="str">
        <f>IF(ISERROR(SEARCH("_M",A886)),"","x")</f>
        <v/>
      </c>
      <c r="M886" s="24"/>
      <c r="N886" s="24"/>
      <c r="O886" s="24"/>
      <c r="P886" s="24"/>
      <c r="Q886" s="24"/>
      <c r="R886" s="24"/>
      <c r="S886" s="24"/>
      <c r="T886" s="24"/>
    </row>
    <row r="887" spans="1:20" ht="14.4">
      <c r="A887" s="211" t="e">
        <f ca="1">_xludf.CONCAT(A886,"_1")</f>
        <v>#NAME?</v>
      </c>
      <c r="B887" s="25"/>
      <c r="C887" s="25" t="s">
        <v>75596</v>
      </c>
      <c r="D887" s="25"/>
      <c r="E887" s="37"/>
      <c r="F887" s="25"/>
      <c r="G887" s="25"/>
      <c r="H887" s="6"/>
      <c r="I887" s="7"/>
      <c r="J887" s="24"/>
      <c r="K887" s="24"/>
      <c r="L887" s="24"/>
      <c r="M887" s="24"/>
      <c r="N887" s="24"/>
      <c r="O887" s="24"/>
      <c r="P887" s="24"/>
      <c r="Q887" s="24"/>
      <c r="R887" s="24"/>
      <c r="S887" s="24"/>
      <c r="T887" s="24"/>
    </row>
    <row r="888" spans="1:20" ht="14.4">
      <c r="A888" s="211" t="e">
        <f ca="1">_xludf.CONCAT(A886,"_2")</f>
        <v>#NAME?</v>
      </c>
      <c r="B888" s="25"/>
      <c r="C888" s="6" t="s">
        <v>76189</v>
      </c>
      <c r="D888" s="25"/>
      <c r="E888" s="37"/>
      <c r="F888" s="25"/>
      <c r="G888" s="25"/>
      <c r="H888" s="6"/>
      <c r="I888" s="7" t="s">
        <v>76190</v>
      </c>
      <c r="J888" s="24"/>
      <c r="K888" s="24"/>
      <c r="L888" s="24"/>
      <c r="M888" s="24"/>
      <c r="N888" s="24"/>
      <c r="O888" s="24"/>
      <c r="P888" s="24"/>
      <c r="Q888" s="24"/>
      <c r="R888" s="24"/>
      <c r="S888" s="24"/>
      <c r="T888" s="24"/>
    </row>
    <row r="889" spans="1:20" ht="14.4">
      <c r="A889" s="211" t="e">
        <f ca="1">_xludf.CONCAT(A886,"_3")</f>
        <v>#NAME?</v>
      </c>
      <c r="B889" s="25"/>
      <c r="C889" s="25" t="s">
        <v>76191</v>
      </c>
      <c r="D889" s="25"/>
      <c r="E889" s="37"/>
      <c r="F889" s="25"/>
      <c r="G889" s="25"/>
      <c r="H889" s="6"/>
      <c r="I889" s="7"/>
      <c r="J889" s="24"/>
      <c r="K889" s="24"/>
      <c r="L889" s="24"/>
      <c r="M889" s="24"/>
      <c r="N889" s="24"/>
      <c r="O889" s="24"/>
      <c r="P889" s="24"/>
      <c r="Q889" s="24"/>
      <c r="R889" s="24"/>
      <c r="S889" s="24"/>
      <c r="T889" s="24"/>
    </row>
    <row r="890" spans="1:20" ht="14.4">
      <c r="A890" s="210" t="s">
        <v>76192</v>
      </c>
      <c r="B890" s="25" t="s">
        <v>76193</v>
      </c>
      <c r="C890" s="25" t="s">
        <v>26246</v>
      </c>
      <c r="D890" s="25" t="s">
        <v>76194</v>
      </c>
      <c r="E890" s="37" t="s">
        <v>76195</v>
      </c>
      <c r="F890" s="25" t="s">
        <v>76196</v>
      </c>
      <c r="G890" s="25" t="s">
        <v>76197</v>
      </c>
      <c r="H890" s="6" t="s">
        <v>76198</v>
      </c>
      <c r="I890" s="7"/>
      <c r="J890" s="24" t="s">
        <v>74035</v>
      </c>
      <c r="K890" s="24"/>
      <c r="L890" s="24" t="str">
        <f>IF(ISERROR(SEARCH("_M",A890)),"","x")</f>
        <v>x</v>
      </c>
      <c r="M890" s="24"/>
      <c r="N890" s="24"/>
      <c r="O890" s="24"/>
      <c r="P890" s="24"/>
      <c r="Q890" s="24"/>
      <c r="R890" s="24"/>
      <c r="S890" s="24"/>
      <c r="T890" s="24"/>
    </row>
    <row r="891" spans="1:20" ht="14.4">
      <c r="A891" s="211" t="e">
        <f ca="1">_xludf.CONCAT(A890,"_1")</f>
        <v>#NAME?</v>
      </c>
      <c r="B891" s="25"/>
      <c r="C891" s="25" t="s">
        <v>76199</v>
      </c>
      <c r="D891" s="25"/>
      <c r="E891" s="37"/>
      <c r="F891" s="25"/>
      <c r="G891" s="25"/>
      <c r="H891" s="6"/>
      <c r="I891" s="7"/>
      <c r="J891" s="24"/>
      <c r="K891" s="24"/>
      <c r="L891" s="24"/>
      <c r="M891" s="24"/>
      <c r="N891" s="24"/>
      <c r="O891" s="24"/>
      <c r="P891" s="24"/>
      <c r="Q891" s="24"/>
      <c r="R891" s="24"/>
      <c r="S891" s="24"/>
      <c r="T891" s="24"/>
    </row>
    <row r="892" spans="1:20" ht="14.4">
      <c r="A892" s="211" t="e">
        <f ca="1">_xludf.CONCAT(A890,"_2")</f>
        <v>#NAME?</v>
      </c>
      <c r="B892" s="25"/>
      <c r="C892" s="6" t="s">
        <v>76189</v>
      </c>
      <c r="D892" s="25"/>
      <c r="E892" s="37"/>
      <c r="F892" s="25"/>
      <c r="G892" s="25"/>
      <c r="H892" s="6"/>
      <c r="I892" s="7" t="s">
        <v>76200</v>
      </c>
      <c r="J892" s="24"/>
      <c r="K892" s="24"/>
      <c r="L892" s="24"/>
      <c r="M892" s="24"/>
      <c r="N892" s="24"/>
      <c r="O892" s="24"/>
      <c r="P892" s="24"/>
      <c r="Q892" s="24"/>
      <c r="R892" s="24"/>
      <c r="S892" s="24"/>
      <c r="T892" s="24"/>
    </row>
    <row r="893" spans="1:20" ht="14.4">
      <c r="A893" s="211" t="e">
        <f ca="1">_xludf.CONCAT(A890,"_3")</f>
        <v>#NAME?</v>
      </c>
      <c r="B893" s="25"/>
      <c r="C893" s="25" t="s">
        <v>76191</v>
      </c>
      <c r="D893" s="25"/>
      <c r="E893" s="37"/>
      <c r="F893" s="25"/>
      <c r="G893" s="25"/>
      <c r="H893" s="6"/>
      <c r="I893" s="7"/>
      <c r="J893" s="24"/>
      <c r="K893" s="24"/>
      <c r="L893" s="24"/>
      <c r="M893" s="24"/>
      <c r="N893" s="24"/>
      <c r="O893" s="24"/>
      <c r="P893" s="24"/>
      <c r="Q893" s="24"/>
      <c r="R893" s="24"/>
      <c r="S893" s="24"/>
      <c r="T893" s="24"/>
    </row>
    <row r="894" spans="1:20" ht="14.4">
      <c r="A894" s="210" t="s">
        <v>76201</v>
      </c>
      <c r="B894" s="25" t="s">
        <v>76202</v>
      </c>
      <c r="C894" s="25" t="s">
        <v>26246</v>
      </c>
      <c r="D894" s="25" t="s">
        <v>76203</v>
      </c>
      <c r="E894" s="37" t="s">
        <v>76204</v>
      </c>
      <c r="F894" s="25" t="s">
        <v>76205</v>
      </c>
      <c r="G894" s="25" t="s">
        <v>76206</v>
      </c>
      <c r="H894" s="6" t="s">
        <v>76207</v>
      </c>
      <c r="I894" s="7"/>
      <c r="J894" s="24" t="s">
        <v>74035</v>
      </c>
      <c r="K894" s="24"/>
      <c r="L894" s="24"/>
      <c r="M894" s="24"/>
      <c r="N894" s="24"/>
      <c r="O894" s="24"/>
      <c r="P894" s="24"/>
      <c r="Q894" s="24"/>
      <c r="R894" s="24"/>
      <c r="S894" s="24"/>
      <c r="T894" s="24"/>
    </row>
    <row r="895" spans="1:20" ht="14.4">
      <c r="A895" s="211" t="e">
        <f ca="1">_xludf.CONCAT(A894,"_1")</f>
        <v>#NAME?</v>
      </c>
      <c r="B895" s="25"/>
      <c r="C895" s="25" t="s">
        <v>76208</v>
      </c>
      <c r="D895" s="25"/>
      <c r="E895" s="37"/>
      <c r="F895" s="25"/>
      <c r="G895" s="25"/>
      <c r="H895" s="6"/>
      <c r="I895" s="7"/>
      <c r="J895" s="24"/>
      <c r="K895" s="24"/>
      <c r="L895" s="24"/>
      <c r="M895" s="24"/>
      <c r="N895" s="24"/>
      <c r="O895" s="24"/>
      <c r="P895" s="24"/>
      <c r="Q895" s="24"/>
      <c r="R895" s="24"/>
      <c r="S895" s="24"/>
      <c r="T895" s="24"/>
    </row>
    <row r="896" spans="1:20" ht="14.4">
      <c r="A896" s="211" t="e">
        <f ca="1">_xludf.CONCAT(A894,"_2")</f>
        <v>#NAME?</v>
      </c>
      <c r="B896" s="25"/>
      <c r="C896" s="6" t="s">
        <v>76209</v>
      </c>
      <c r="D896" s="25"/>
      <c r="E896" s="37"/>
      <c r="F896" s="25"/>
      <c r="G896" s="25"/>
      <c r="H896" s="6"/>
      <c r="I896" s="7" t="s">
        <v>76210</v>
      </c>
      <c r="J896" s="24"/>
      <c r="K896" s="24"/>
      <c r="L896" s="24"/>
      <c r="M896" s="24"/>
      <c r="N896" s="24"/>
      <c r="O896" s="24"/>
      <c r="P896" s="24"/>
      <c r="Q896" s="24"/>
      <c r="R896" s="24"/>
      <c r="S896" s="24"/>
      <c r="T896" s="24"/>
    </row>
    <row r="897" spans="1:20" ht="14.4">
      <c r="A897" s="211" t="e">
        <f ca="1">_xludf.CONCAT(A894,"_3")</f>
        <v>#NAME?</v>
      </c>
      <c r="B897" s="25"/>
      <c r="C897" s="25" t="s">
        <v>76211</v>
      </c>
      <c r="D897" s="25"/>
      <c r="E897" s="37"/>
      <c r="F897" s="25"/>
      <c r="G897" s="25"/>
      <c r="H897" s="6"/>
      <c r="I897" s="7"/>
      <c r="J897" s="24"/>
      <c r="K897" s="24"/>
      <c r="L897" s="24"/>
      <c r="M897" s="24"/>
      <c r="N897" s="24"/>
      <c r="O897" s="24"/>
      <c r="P897" s="24"/>
      <c r="Q897" s="24"/>
      <c r="R897" s="24"/>
      <c r="S897" s="24"/>
      <c r="T897" s="24"/>
    </row>
    <row r="898" spans="1:20" ht="14.4">
      <c r="A898" s="210" t="s">
        <v>76212</v>
      </c>
      <c r="B898" s="25" t="s">
        <v>76213</v>
      </c>
      <c r="C898" s="25" t="s">
        <v>26246</v>
      </c>
      <c r="D898" s="25" t="s">
        <v>76214</v>
      </c>
      <c r="E898" s="37" t="s">
        <v>76204</v>
      </c>
      <c r="F898" s="25" t="s">
        <v>76215</v>
      </c>
      <c r="G898" s="25" t="s">
        <v>76216</v>
      </c>
      <c r="H898" s="6" t="s">
        <v>76217</v>
      </c>
      <c r="I898" s="7"/>
      <c r="J898" s="24" t="s">
        <v>74035</v>
      </c>
      <c r="K898" s="24"/>
      <c r="L898" s="24"/>
      <c r="M898" s="24"/>
      <c r="N898" s="24"/>
      <c r="O898" s="24"/>
      <c r="P898" s="24"/>
      <c r="Q898" s="24"/>
      <c r="R898" s="24"/>
      <c r="S898" s="24"/>
      <c r="T898" s="24"/>
    </row>
    <row r="899" spans="1:20" ht="14.4">
      <c r="A899" s="211" t="e">
        <f ca="1">_xludf.CONCAT(A898,"_1")</f>
        <v>#NAME?</v>
      </c>
      <c r="B899" s="25"/>
      <c r="C899" s="25" t="s">
        <v>76218</v>
      </c>
      <c r="D899" s="25"/>
      <c r="E899" s="37"/>
      <c r="F899" s="25"/>
      <c r="G899" s="25"/>
      <c r="H899" s="6"/>
      <c r="I899" s="7"/>
      <c r="J899" s="24"/>
      <c r="K899" s="24"/>
      <c r="L899" s="24"/>
      <c r="M899" s="24"/>
      <c r="N899" s="24"/>
      <c r="O899" s="24"/>
      <c r="P899" s="24"/>
      <c r="Q899" s="24"/>
      <c r="R899" s="24"/>
      <c r="S899" s="24"/>
      <c r="T899" s="24"/>
    </row>
    <row r="900" spans="1:20" ht="14.4">
      <c r="A900" s="211" t="e">
        <f ca="1">_xludf.CONCAT(A898,"_2")</f>
        <v>#NAME?</v>
      </c>
      <c r="B900" s="25"/>
      <c r="C900" s="6" t="s">
        <v>76219</v>
      </c>
      <c r="D900" s="25"/>
      <c r="E900" s="37"/>
      <c r="F900" s="25"/>
      <c r="G900" s="25"/>
      <c r="H900" s="6"/>
      <c r="I900" s="7" t="s">
        <v>76220</v>
      </c>
      <c r="J900" s="24"/>
      <c r="K900" s="24"/>
      <c r="L900" s="24"/>
      <c r="M900" s="24"/>
      <c r="N900" s="24"/>
      <c r="O900" s="24"/>
      <c r="P900" s="24"/>
      <c r="Q900" s="24"/>
      <c r="R900" s="24"/>
      <c r="S900" s="24"/>
      <c r="T900" s="24"/>
    </row>
    <row r="901" spans="1:20" ht="14.4">
      <c r="A901" s="211" t="e">
        <f ca="1">_xludf.CONCAT(A898,"_3")</f>
        <v>#NAME?</v>
      </c>
      <c r="B901" s="25"/>
      <c r="C901" s="25" t="s">
        <v>76221</v>
      </c>
      <c r="D901" s="25"/>
      <c r="E901" s="37"/>
      <c r="F901" s="25"/>
      <c r="G901" s="25"/>
      <c r="H901" s="6"/>
      <c r="I901" s="7"/>
      <c r="J901" s="24"/>
      <c r="K901" s="24"/>
      <c r="L901" s="24"/>
      <c r="M901" s="24"/>
      <c r="N901" s="24"/>
      <c r="O901" s="24"/>
      <c r="P901" s="24"/>
      <c r="Q901" s="24"/>
      <c r="R901" s="24"/>
      <c r="S901" s="24"/>
      <c r="T901" s="24"/>
    </row>
    <row r="902" spans="1:20" ht="14.4">
      <c r="A902" s="210" t="s">
        <v>76222</v>
      </c>
      <c r="B902" s="25" t="s">
        <v>75610</v>
      </c>
      <c r="C902" s="25" t="s">
        <v>26246</v>
      </c>
      <c r="D902" s="25" t="s">
        <v>75610</v>
      </c>
      <c r="E902" s="37" t="s">
        <v>75610</v>
      </c>
      <c r="F902" s="25" t="s">
        <v>75610</v>
      </c>
      <c r="G902" s="25" t="s">
        <v>75610</v>
      </c>
      <c r="H902" s="6" t="s">
        <v>75610</v>
      </c>
      <c r="I902" s="7"/>
      <c r="J902" s="24" t="s">
        <v>74035</v>
      </c>
      <c r="K902" s="24"/>
      <c r="L902" s="24" t="str">
        <f>IF(ISERROR(SEARCH("_M",A902)),"","x")</f>
        <v/>
      </c>
      <c r="M902" s="24"/>
      <c r="N902" s="24"/>
      <c r="O902" s="24"/>
      <c r="P902" s="24"/>
      <c r="Q902" s="24"/>
      <c r="R902" s="24"/>
      <c r="S902" s="24"/>
      <c r="T902" s="24"/>
    </row>
    <row r="903" spans="1:20" ht="14.4">
      <c r="A903" s="211" t="e">
        <f ca="1">_xludf.CONCAT(A902,"_1")</f>
        <v>#NAME?</v>
      </c>
      <c r="B903" s="25"/>
      <c r="C903" s="25" t="s">
        <v>75610</v>
      </c>
      <c r="D903" s="25"/>
      <c r="E903" s="37"/>
      <c r="F903" s="25"/>
      <c r="G903" s="25"/>
      <c r="H903" s="6"/>
      <c r="I903" s="7"/>
      <c r="J903" s="24"/>
      <c r="K903" s="24"/>
      <c r="L903" s="24"/>
      <c r="M903" s="24"/>
      <c r="N903" s="24"/>
      <c r="O903" s="24"/>
      <c r="P903" s="24"/>
      <c r="Q903" s="24"/>
      <c r="R903" s="24"/>
      <c r="S903" s="24"/>
      <c r="T903" s="24"/>
    </row>
    <row r="904" spans="1:20" ht="14.4">
      <c r="A904" s="211" t="e">
        <f ca="1">_xludf.CONCAT(A902,"_2")</f>
        <v>#NAME?</v>
      </c>
      <c r="B904" s="25"/>
      <c r="C904" s="6" t="s">
        <v>76223</v>
      </c>
      <c r="D904" s="25"/>
      <c r="E904" s="37"/>
      <c r="F904" s="25"/>
      <c r="G904" s="25"/>
      <c r="H904" s="6"/>
      <c r="I904" s="7" t="s">
        <v>76224</v>
      </c>
      <c r="J904" s="24"/>
      <c r="K904" s="24"/>
      <c r="L904" s="24"/>
      <c r="M904" s="24"/>
      <c r="N904" s="24"/>
      <c r="O904" s="24"/>
      <c r="P904" s="24"/>
      <c r="Q904" s="24"/>
      <c r="R904" s="24"/>
      <c r="S904" s="24"/>
      <c r="T904" s="24"/>
    </row>
    <row r="905" spans="1:20" ht="14.4">
      <c r="A905" s="211" t="e">
        <f ca="1">_xludf.CONCAT(A902,"_3")</f>
        <v>#NAME?</v>
      </c>
      <c r="B905" s="25"/>
      <c r="C905" s="6" t="s">
        <v>76225</v>
      </c>
      <c r="D905" s="25"/>
      <c r="E905" s="37"/>
      <c r="F905" s="25"/>
      <c r="G905" s="25"/>
      <c r="H905" s="6"/>
      <c r="I905" s="7"/>
      <c r="J905" s="24"/>
      <c r="K905" s="24"/>
      <c r="L905" s="24"/>
      <c r="M905" s="24"/>
      <c r="N905" s="24"/>
      <c r="O905" s="24"/>
      <c r="P905" s="24"/>
      <c r="Q905" s="24"/>
      <c r="R905" s="24"/>
      <c r="S905" s="24"/>
      <c r="T905" s="24"/>
    </row>
    <row r="906" spans="1:20" ht="14.4">
      <c r="A906" s="210" t="s">
        <v>76226</v>
      </c>
      <c r="B906" s="25" t="s">
        <v>76227</v>
      </c>
      <c r="C906" s="25" t="s">
        <v>26246</v>
      </c>
      <c r="D906" s="25" t="s">
        <v>76228</v>
      </c>
      <c r="E906" s="37" t="s">
        <v>76229</v>
      </c>
      <c r="F906" s="25" t="s">
        <v>76230</v>
      </c>
      <c r="G906" s="25" t="s">
        <v>76231</v>
      </c>
      <c r="H906" s="6" t="s">
        <v>76232</v>
      </c>
      <c r="I906" s="7"/>
      <c r="J906" s="24" t="s">
        <v>74035</v>
      </c>
      <c r="K906" s="24"/>
      <c r="L906" s="24" t="str">
        <f>IF(ISERROR(SEARCH("_M",A906)),"","x")</f>
        <v>x</v>
      </c>
      <c r="M906" s="24"/>
      <c r="N906" s="24"/>
      <c r="O906" s="24"/>
      <c r="P906" s="24"/>
      <c r="Q906" s="24"/>
      <c r="R906" s="24"/>
      <c r="S906" s="24"/>
      <c r="T906" s="24"/>
    </row>
    <row r="907" spans="1:20" ht="14.4">
      <c r="A907" s="211" t="e">
        <f ca="1">_xludf.CONCAT(A906,"_1")</f>
        <v>#NAME?</v>
      </c>
      <c r="B907" s="25"/>
      <c r="C907" s="25" t="s">
        <v>76233</v>
      </c>
      <c r="D907" s="25"/>
      <c r="E907" s="37"/>
      <c r="F907" s="25"/>
      <c r="G907" s="25"/>
      <c r="H907" s="6"/>
      <c r="I907" s="7"/>
      <c r="J907" s="24"/>
      <c r="K907" s="24"/>
      <c r="L907" s="24"/>
      <c r="M907" s="24"/>
      <c r="N907" s="24"/>
      <c r="O907" s="24"/>
      <c r="P907" s="24"/>
      <c r="Q907" s="24"/>
      <c r="R907" s="24"/>
      <c r="S907" s="24"/>
      <c r="T907" s="24"/>
    </row>
    <row r="908" spans="1:20" ht="14.4">
      <c r="A908" s="211" t="e">
        <f ca="1">_xludf.CONCAT(A906,"_2")</f>
        <v>#NAME?</v>
      </c>
      <c r="B908" s="25"/>
      <c r="C908" s="6" t="s">
        <v>76223</v>
      </c>
      <c r="D908" s="25"/>
      <c r="E908" s="37"/>
      <c r="F908" s="25"/>
      <c r="G908" s="25"/>
      <c r="H908" s="6"/>
      <c r="I908" s="7" t="s">
        <v>76234</v>
      </c>
      <c r="J908" s="24"/>
      <c r="K908" s="24"/>
      <c r="L908" s="24"/>
      <c r="M908" s="24"/>
      <c r="N908" s="24"/>
      <c r="O908" s="24"/>
      <c r="P908" s="24"/>
      <c r="Q908" s="24"/>
      <c r="R908" s="24"/>
      <c r="S908" s="24"/>
      <c r="T908" s="24"/>
    </row>
    <row r="909" spans="1:20" ht="14.4">
      <c r="A909" s="211" t="e">
        <f ca="1">_xludf.CONCAT(A906,"_3")</f>
        <v>#NAME?</v>
      </c>
      <c r="B909" s="25"/>
      <c r="C909" s="6" t="s">
        <v>76225</v>
      </c>
      <c r="D909" s="25"/>
      <c r="E909" s="37"/>
      <c r="F909" s="25"/>
      <c r="G909" s="25"/>
      <c r="H909" s="6"/>
      <c r="I909" s="7"/>
      <c r="J909" s="24"/>
      <c r="K909" s="24"/>
      <c r="L909" s="24"/>
      <c r="M909" s="24"/>
      <c r="N909" s="24"/>
      <c r="O909" s="24"/>
      <c r="P909" s="24"/>
      <c r="Q909" s="24"/>
      <c r="R909" s="24"/>
      <c r="S909" s="24"/>
      <c r="T909" s="24"/>
    </row>
    <row r="910" spans="1:20" ht="14.4">
      <c r="A910" s="210" t="s">
        <v>76235</v>
      </c>
      <c r="B910" s="25" t="s">
        <v>75613</v>
      </c>
      <c r="C910" s="25" t="s">
        <v>26246</v>
      </c>
      <c r="D910" s="25" t="s">
        <v>75613</v>
      </c>
      <c r="E910" s="37" t="s">
        <v>75613</v>
      </c>
      <c r="F910" s="25" t="s">
        <v>75613</v>
      </c>
      <c r="G910" s="25" t="s">
        <v>75613</v>
      </c>
      <c r="H910" s="6" t="s">
        <v>75613</v>
      </c>
      <c r="I910" s="7"/>
      <c r="J910" s="24" t="s">
        <v>74035</v>
      </c>
      <c r="K910" s="24"/>
      <c r="L910" s="24"/>
      <c r="M910" s="24"/>
      <c r="N910" s="24"/>
      <c r="O910" s="24"/>
      <c r="P910" s="24"/>
      <c r="Q910" s="24"/>
      <c r="R910" s="24"/>
      <c r="S910" s="24"/>
      <c r="T910" s="24"/>
    </row>
    <row r="911" spans="1:20" ht="14.4">
      <c r="A911" s="211" t="e">
        <f ca="1">_xludf.CONCAT(A910,"_1")</f>
        <v>#NAME?</v>
      </c>
      <c r="B911" s="214"/>
      <c r="C911" s="25" t="s">
        <v>75613</v>
      </c>
      <c r="D911" s="214"/>
      <c r="E911" s="37"/>
      <c r="F911" s="25"/>
      <c r="G911" s="25"/>
      <c r="H911" s="6"/>
      <c r="I911" s="7"/>
      <c r="J911" s="24"/>
      <c r="K911" s="24"/>
      <c r="L911" s="24"/>
      <c r="M911" s="24"/>
      <c r="N911" s="24"/>
      <c r="O911" s="24"/>
      <c r="P911" s="24"/>
      <c r="Q911" s="24"/>
      <c r="R911" s="24"/>
      <c r="S911" s="24"/>
      <c r="T911" s="24"/>
    </row>
    <row r="912" spans="1:20" ht="14.4">
      <c r="A912" s="211" t="e">
        <f ca="1">_xludf.CONCAT(A910,"_2")</f>
        <v>#NAME?</v>
      </c>
      <c r="B912" s="214"/>
      <c r="C912" s="6" t="s">
        <v>76236</v>
      </c>
      <c r="D912" s="214"/>
      <c r="E912" s="37"/>
      <c r="F912" s="25"/>
      <c r="G912" s="25"/>
      <c r="H912" s="6"/>
      <c r="I912" s="7" t="s">
        <v>76237</v>
      </c>
      <c r="J912" s="24"/>
      <c r="K912" s="24"/>
      <c r="L912" s="24"/>
      <c r="M912" s="24"/>
      <c r="N912" s="24"/>
      <c r="O912" s="24"/>
      <c r="P912" s="24"/>
      <c r="Q912" s="24"/>
      <c r="R912" s="24"/>
      <c r="S912" s="24"/>
      <c r="T912" s="24"/>
    </row>
    <row r="913" spans="1:20" ht="14.4">
      <c r="A913" s="211" t="e">
        <f ca="1">_xludf.CONCAT(A910,"_3")</f>
        <v>#NAME?</v>
      </c>
      <c r="B913" s="214"/>
      <c r="C913" s="6" t="s">
        <v>76238</v>
      </c>
      <c r="D913" s="214"/>
      <c r="E913" s="37"/>
      <c r="F913" s="25"/>
      <c r="G913" s="25"/>
      <c r="H913" s="6"/>
      <c r="I913" s="7"/>
      <c r="J913" s="24"/>
      <c r="K913" s="24"/>
      <c r="L913" s="24"/>
      <c r="M913" s="24"/>
      <c r="N913" s="24"/>
      <c r="O913" s="24"/>
      <c r="P913" s="24"/>
      <c r="Q913" s="24"/>
      <c r="R913" s="24"/>
      <c r="S913" s="24"/>
      <c r="T913" s="24"/>
    </row>
    <row r="914" spans="1:20" ht="14.4">
      <c r="A914" s="210" t="s">
        <v>76239</v>
      </c>
      <c r="B914" s="35" t="s">
        <v>76240</v>
      </c>
      <c r="C914" s="35" t="s">
        <v>26246</v>
      </c>
      <c r="D914" s="35" t="s">
        <v>76241</v>
      </c>
      <c r="E914" s="37" t="s">
        <v>76242</v>
      </c>
      <c r="F914" s="25" t="s">
        <v>76243</v>
      </c>
      <c r="G914" s="25" t="s">
        <v>76244</v>
      </c>
      <c r="H914" s="6" t="s">
        <v>76245</v>
      </c>
      <c r="I914" s="7"/>
      <c r="J914" s="24" t="s">
        <v>74035</v>
      </c>
      <c r="K914" s="24"/>
      <c r="L914" s="24"/>
      <c r="M914" s="24"/>
      <c r="N914" s="24"/>
      <c r="O914" s="24"/>
      <c r="P914" s="24"/>
      <c r="Q914" s="24"/>
      <c r="R914" s="24"/>
      <c r="S914" s="24"/>
      <c r="T914" s="24"/>
    </row>
    <row r="915" spans="1:20" ht="14.4">
      <c r="A915" s="211" t="e">
        <f ca="1">_xludf.CONCAT(A914,"_1")</f>
        <v>#NAME?</v>
      </c>
      <c r="B915" s="35"/>
      <c r="C915" s="35" t="s">
        <v>76246</v>
      </c>
      <c r="D915" s="35"/>
      <c r="E915" s="37"/>
      <c r="F915" s="25"/>
      <c r="G915" s="25"/>
      <c r="H915" s="6"/>
      <c r="I915" s="7"/>
      <c r="J915" s="24"/>
      <c r="K915" s="24"/>
      <c r="L915" s="24"/>
      <c r="M915" s="24"/>
      <c r="N915" s="24"/>
      <c r="O915" s="24"/>
      <c r="P915" s="24"/>
      <c r="Q915" s="24"/>
      <c r="R915" s="24"/>
      <c r="S915" s="24"/>
      <c r="T915" s="24"/>
    </row>
    <row r="916" spans="1:20" ht="14.4">
      <c r="A916" s="211" t="e">
        <f ca="1">_xludf.CONCAT(A914,"_2")</f>
        <v>#NAME?</v>
      </c>
      <c r="B916" s="25"/>
      <c r="C916" s="6" t="s">
        <v>76247</v>
      </c>
      <c r="D916" s="25"/>
      <c r="E916" s="37"/>
      <c r="F916" s="25"/>
      <c r="G916" s="25"/>
      <c r="H916" s="6"/>
      <c r="I916" s="7" t="s">
        <v>76248</v>
      </c>
      <c r="J916" s="24"/>
      <c r="K916" s="24"/>
      <c r="L916" s="24"/>
      <c r="M916" s="24"/>
      <c r="N916" s="24"/>
      <c r="O916" s="24"/>
      <c r="P916" s="24"/>
      <c r="Q916" s="24"/>
      <c r="R916" s="24"/>
      <c r="S916" s="24"/>
      <c r="T916" s="24"/>
    </row>
    <row r="917" spans="1:20" ht="14.4">
      <c r="A917" s="211" t="e">
        <f ca="1">_xludf.CONCAT(A914,"_3")</f>
        <v>#NAME?</v>
      </c>
      <c r="B917" s="25"/>
      <c r="C917" s="6" t="s">
        <v>76238</v>
      </c>
      <c r="D917" s="25"/>
      <c r="E917" s="37"/>
      <c r="F917" s="25"/>
      <c r="G917" s="25"/>
      <c r="H917" s="6"/>
      <c r="I917" s="7"/>
      <c r="J917" s="24"/>
      <c r="K917" s="24"/>
      <c r="L917" s="24"/>
      <c r="M917" s="24"/>
      <c r="N917" s="24"/>
      <c r="O917" s="24"/>
      <c r="P917" s="24"/>
      <c r="Q917" s="24"/>
      <c r="R917" s="24"/>
      <c r="S917" s="24"/>
      <c r="T917" s="24"/>
    </row>
    <row r="918" spans="1:20" ht="14.4">
      <c r="A918" s="210" t="s">
        <v>76249</v>
      </c>
      <c r="B918" s="25" t="s">
        <v>76250</v>
      </c>
      <c r="C918" s="25" t="s">
        <v>26246</v>
      </c>
      <c r="D918" s="25" t="s">
        <v>76251</v>
      </c>
      <c r="E918" s="37" t="s">
        <v>76252</v>
      </c>
      <c r="F918" s="25" t="s">
        <v>76253</v>
      </c>
      <c r="G918" s="25" t="s">
        <v>76254</v>
      </c>
      <c r="H918" s="6" t="s">
        <v>76255</v>
      </c>
      <c r="I918" s="7"/>
      <c r="J918" s="24" t="s">
        <v>74035</v>
      </c>
      <c r="K918" s="24"/>
      <c r="L918" s="24" t="str">
        <f>IF(ISERROR(SEARCH("_M",A918)),"","x")</f>
        <v/>
      </c>
      <c r="M918" s="24"/>
      <c r="N918" s="24"/>
      <c r="O918" s="24"/>
      <c r="P918" s="24"/>
      <c r="Q918" s="24"/>
      <c r="R918" s="24"/>
      <c r="S918" s="24"/>
      <c r="T918" s="24"/>
    </row>
    <row r="919" spans="1:20" ht="14.4">
      <c r="A919" s="211" t="e">
        <f ca="1">_xludf.CONCAT(A918,"_1")</f>
        <v>#NAME?</v>
      </c>
      <c r="B919" s="25"/>
      <c r="C919" s="25" t="s">
        <v>76256</v>
      </c>
      <c r="D919" s="25"/>
      <c r="E919" s="37"/>
      <c r="F919" s="25"/>
      <c r="G919" s="25"/>
      <c r="H919" s="6"/>
      <c r="I919" s="7"/>
      <c r="J919" s="24"/>
      <c r="K919" s="24"/>
      <c r="L919" s="24"/>
      <c r="M919" s="24"/>
      <c r="N919" s="24"/>
      <c r="O919" s="24"/>
      <c r="P919" s="24"/>
      <c r="Q919" s="24"/>
      <c r="R919" s="24"/>
      <c r="S919" s="24"/>
      <c r="T919" s="24"/>
    </row>
    <row r="920" spans="1:20" ht="14.4">
      <c r="A920" s="211" t="e">
        <f ca="1">_xludf.CONCAT(A918,"_2")</f>
        <v>#NAME?</v>
      </c>
      <c r="B920" s="25"/>
      <c r="C920" s="6" t="s">
        <v>76257</v>
      </c>
      <c r="D920" s="25"/>
      <c r="E920" s="37"/>
      <c r="F920" s="25"/>
      <c r="G920" s="25"/>
      <c r="H920" s="6"/>
      <c r="I920" s="7" t="s">
        <v>76258</v>
      </c>
      <c r="J920" s="24"/>
      <c r="K920" s="24"/>
      <c r="L920" s="24"/>
      <c r="M920" s="24"/>
      <c r="N920" s="24"/>
      <c r="O920" s="24"/>
      <c r="P920" s="24"/>
      <c r="Q920" s="24"/>
      <c r="R920" s="24"/>
      <c r="S920" s="24"/>
      <c r="T920" s="24"/>
    </row>
    <row r="921" spans="1:20" ht="14.4">
      <c r="A921" s="211" t="e">
        <f ca="1">_xludf.CONCAT(A918,"_3")</f>
        <v>#NAME?</v>
      </c>
      <c r="B921" s="25"/>
      <c r="C921" s="6" t="s">
        <v>76259</v>
      </c>
      <c r="D921" s="25"/>
      <c r="E921" s="37"/>
      <c r="F921" s="25"/>
      <c r="G921" s="25"/>
      <c r="H921" s="6"/>
      <c r="I921" s="7"/>
      <c r="J921" s="24"/>
      <c r="K921" s="24"/>
      <c r="L921" s="24"/>
      <c r="M921" s="24"/>
      <c r="N921" s="24"/>
      <c r="O921" s="24"/>
      <c r="P921" s="24"/>
      <c r="Q921" s="24"/>
      <c r="R921" s="24"/>
      <c r="S921" s="24"/>
      <c r="T921" s="24"/>
    </row>
    <row r="922" spans="1:20" ht="14.4">
      <c r="A922" s="210" t="s">
        <v>76260</v>
      </c>
      <c r="B922" s="25" t="s">
        <v>76261</v>
      </c>
      <c r="C922" s="25" t="s">
        <v>26246</v>
      </c>
      <c r="D922" s="25" t="s">
        <v>76262</v>
      </c>
      <c r="E922" s="37" t="s">
        <v>76263</v>
      </c>
      <c r="F922" s="25" t="s">
        <v>76264</v>
      </c>
      <c r="G922" s="25" t="s">
        <v>76265</v>
      </c>
      <c r="H922" s="6" t="s">
        <v>76266</v>
      </c>
      <c r="I922" s="7"/>
      <c r="J922" s="24" t="s">
        <v>74035</v>
      </c>
      <c r="K922" s="24"/>
      <c r="L922" s="24" t="str">
        <f>IF(ISERROR(SEARCH("_M",A922)),"","x")</f>
        <v>x</v>
      </c>
      <c r="M922" s="24"/>
      <c r="N922" s="24"/>
      <c r="O922" s="24"/>
      <c r="P922" s="24"/>
      <c r="Q922" s="24"/>
      <c r="R922" s="24"/>
      <c r="S922" s="24"/>
      <c r="T922" s="24"/>
    </row>
    <row r="923" spans="1:20" ht="14.4">
      <c r="A923" s="211" t="e">
        <f ca="1">_xludf.CONCAT(A922,"_1")</f>
        <v>#NAME?</v>
      </c>
      <c r="B923" s="25"/>
      <c r="C923" s="25" t="s">
        <v>76267</v>
      </c>
      <c r="D923" s="25"/>
      <c r="E923" s="37"/>
      <c r="F923" s="25"/>
      <c r="G923" s="25"/>
      <c r="H923" s="6"/>
      <c r="I923" s="7"/>
      <c r="J923" s="24"/>
      <c r="K923" s="24"/>
      <c r="L923" s="24"/>
      <c r="M923" s="24"/>
      <c r="N923" s="24"/>
      <c r="O923" s="24"/>
      <c r="P923" s="24"/>
      <c r="Q923" s="24"/>
      <c r="R923" s="24"/>
      <c r="S923" s="24"/>
      <c r="T923" s="24"/>
    </row>
    <row r="924" spans="1:20" ht="14.4">
      <c r="A924" s="211" t="e">
        <f ca="1">_xludf.CONCAT(A922,"_2")</f>
        <v>#NAME?</v>
      </c>
      <c r="B924" s="25"/>
      <c r="C924" s="6" t="s">
        <v>76257</v>
      </c>
      <c r="D924" s="25"/>
      <c r="E924" s="37"/>
      <c r="F924" s="25"/>
      <c r="G924" s="25"/>
      <c r="H924" s="6"/>
      <c r="I924" s="7" t="s">
        <v>76268</v>
      </c>
      <c r="J924" s="24"/>
      <c r="K924" s="24"/>
      <c r="L924" s="24"/>
      <c r="M924" s="24"/>
      <c r="N924" s="24"/>
      <c r="O924" s="24"/>
      <c r="P924" s="24"/>
      <c r="Q924" s="24"/>
      <c r="R924" s="24"/>
      <c r="S924" s="24"/>
      <c r="T924" s="24"/>
    </row>
    <row r="925" spans="1:20" ht="14.4">
      <c r="A925" s="211" t="e">
        <f ca="1">_xludf.CONCAT(A922,"_3")</f>
        <v>#NAME?</v>
      </c>
      <c r="B925" s="25"/>
      <c r="C925" s="6" t="s">
        <v>76269</v>
      </c>
      <c r="D925" s="25"/>
      <c r="E925" s="37"/>
      <c r="F925" s="25"/>
      <c r="G925" s="25"/>
      <c r="H925" s="6"/>
      <c r="I925" s="7"/>
      <c r="J925" s="24"/>
      <c r="K925" s="24"/>
      <c r="L925" s="24"/>
      <c r="M925" s="24"/>
      <c r="N925" s="24"/>
      <c r="O925" s="24"/>
      <c r="P925" s="24"/>
      <c r="Q925" s="24"/>
      <c r="R925" s="24"/>
      <c r="S925" s="24"/>
      <c r="T925" s="24"/>
    </row>
    <row r="926" spans="1:20" ht="14.4">
      <c r="A926" s="210" t="s">
        <v>76270</v>
      </c>
      <c r="B926" s="25" t="s">
        <v>75620</v>
      </c>
      <c r="C926" s="25" t="s">
        <v>26246</v>
      </c>
      <c r="D926" s="25" t="s">
        <v>75620</v>
      </c>
      <c r="E926" s="37" t="s">
        <v>75620</v>
      </c>
      <c r="F926" s="25" t="s">
        <v>75620</v>
      </c>
      <c r="G926" s="25" t="s">
        <v>75620</v>
      </c>
      <c r="H926" s="6" t="s">
        <v>75620</v>
      </c>
      <c r="I926" s="7"/>
      <c r="J926" s="24" t="s">
        <v>74035</v>
      </c>
      <c r="K926" s="24"/>
      <c r="L926" s="24"/>
      <c r="M926" s="24"/>
      <c r="N926" s="24"/>
      <c r="O926" s="24"/>
      <c r="P926" s="24"/>
      <c r="Q926" s="24"/>
      <c r="R926" s="24"/>
      <c r="S926" s="24"/>
      <c r="T926" s="24"/>
    </row>
    <row r="927" spans="1:20" ht="14.4">
      <c r="A927" s="211" t="e">
        <f ca="1">_xludf.CONCAT(A926,"_1")</f>
        <v>#NAME?</v>
      </c>
      <c r="B927" s="25"/>
      <c r="C927" s="25" t="s">
        <v>75620</v>
      </c>
      <c r="D927" s="25"/>
      <c r="E927" s="37"/>
      <c r="F927" s="25"/>
      <c r="G927" s="25"/>
      <c r="H927" s="6"/>
      <c r="I927" s="7"/>
      <c r="J927" s="24"/>
      <c r="K927" s="24"/>
      <c r="L927" s="24"/>
      <c r="M927" s="24"/>
      <c r="N927" s="24"/>
      <c r="O927" s="24"/>
      <c r="P927" s="24"/>
      <c r="Q927" s="24"/>
      <c r="R927" s="24"/>
      <c r="S927" s="24"/>
      <c r="T927" s="24"/>
    </row>
    <row r="928" spans="1:20" ht="14.4">
      <c r="A928" s="211" t="e">
        <f ca="1">_xludf.CONCAT(A926,"_2")</f>
        <v>#NAME?</v>
      </c>
      <c r="B928" s="25"/>
      <c r="C928" s="6" t="s">
        <v>76271</v>
      </c>
      <c r="D928" s="25"/>
      <c r="E928" s="37"/>
      <c r="F928" s="25"/>
      <c r="G928" s="25"/>
      <c r="H928" s="6"/>
      <c r="I928" s="7" t="s">
        <v>76272</v>
      </c>
      <c r="J928" s="24"/>
      <c r="K928" s="24"/>
      <c r="L928" s="24"/>
      <c r="M928" s="24"/>
      <c r="N928" s="24"/>
      <c r="O928" s="24"/>
      <c r="P928" s="24"/>
      <c r="Q928" s="24"/>
      <c r="R928" s="24"/>
      <c r="S928" s="24"/>
      <c r="T928" s="24"/>
    </row>
    <row r="929" spans="1:20" ht="14.4">
      <c r="A929" s="211" t="e">
        <f ca="1">_xludf.CONCAT(A926,"_3")</f>
        <v>#NAME?</v>
      </c>
      <c r="B929" s="25"/>
      <c r="C929" s="6" t="s">
        <v>76273</v>
      </c>
      <c r="D929" s="25"/>
      <c r="E929" s="37"/>
      <c r="F929" s="25"/>
      <c r="G929" s="25"/>
      <c r="H929" s="6"/>
      <c r="I929" s="7"/>
      <c r="J929" s="24"/>
      <c r="K929" s="24"/>
      <c r="L929" s="24"/>
      <c r="M929" s="24"/>
      <c r="N929" s="24"/>
      <c r="O929" s="24"/>
      <c r="P929" s="24"/>
      <c r="Q929" s="24"/>
      <c r="R929" s="24"/>
      <c r="S929" s="24"/>
      <c r="T929" s="24"/>
    </row>
    <row r="930" spans="1:20" ht="14.4">
      <c r="A930" s="210" t="s">
        <v>76274</v>
      </c>
      <c r="B930" s="25" t="s">
        <v>76275</v>
      </c>
      <c r="C930" s="25" t="s">
        <v>26246</v>
      </c>
      <c r="D930" s="25" t="s">
        <v>76276</v>
      </c>
      <c r="E930" s="37" t="s">
        <v>76277</v>
      </c>
      <c r="F930" s="25" t="s">
        <v>76278</v>
      </c>
      <c r="G930" s="25" t="s">
        <v>76279</v>
      </c>
      <c r="H930" s="6" t="s">
        <v>76280</v>
      </c>
      <c r="I930" s="7"/>
      <c r="J930" s="24" t="s">
        <v>74035</v>
      </c>
      <c r="K930" s="24"/>
      <c r="L930" s="24"/>
      <c r="M930" s="24"/>
      <c r="N930" s="24"/>
      <c r="O930" s="24"/>
      <c r="P930" s="24"/>
      <c r="Q930" s="24"/>
      <c r="R930" s="24"/>
      <c r="S930" s="24"/>
      <c r="T930" s="24"/>
    </row>
    <row r="931" spans="1:20" ht="14.4">
      <c r="A931" s="211" t="e">
        <f ca="1">_xludf.CONCAT(A930,"_1")</f>
        <v>#NAME?</v>
      </c>
      <c r="B931" s="25"/>
      <c r="C931" s="25" t="s">
        <v>76281</v>
      </c>
      <c r="D931" s="25"/>
      <c r="E931" s="37"/>
      <c r="F931" s="25"/>
      <c r="G931" s="25"/>
      <c r="H931" s="6"/>
      <c r="I931" s="7"/>
      <c r="J931" s="24"/>
      <c r="K931" s="24"/>
      <c r="L931" s="24"/>
      <c r="M931" s="24"/>
      <c r="N931" s="24"/>
      <c r="O931" s="24"/>
      <c r="P931" s="24"/>
      <c r="Q931" s="24"/>
      <c r="R931" s="24"/>
      <c r="S931" s="24"/>
      <c r="T931" s="24"/>
    </row>
    <row r="932" spans="1:20" ht="14.4">
      <c r="A932" s="211" t="e">
        <f ca="1">_xludf.CONCAT(A930,"_2")</f>
        <v>#NAME?</v>
      </c>
      <c r="B932" s="25"/>
      <c r="C932" s="6" t="s">
        <v>76271</v>
      </c>
      <c r="D932" s="25"/>
      <c r="E932" s="37"/>
      <c r="F932" s="25"/>
      <c r="G932" s="25"/>
      <c r="H932" s="6"/>
      <c r="I932" s="7" t="s">
        <v>76282</v>
      </c>
      <c r="J932" s="24"/>
      <c r="K932" s="24"/>
      <c r="L932" s="24"/>
      <c r="M932" s="24"/>
      <c r="N932" s="24"/>
      <c r="O932" s="24"/>
      <c r="P932" s="24"/>
      <c r="Q932" s="24"/>
      <c r="R932" s="24"/>
      <c r="S932" s="24"/>
      <c r="T932" s="24"/>
    </row>
    <row r="933" spans="1:20" ht="14.4">
      <c r="A933" s="211" t="e">
        <f ca="1">_xludf.CONCAT(A930,"_3")</f>
        <v>#NAME?</v>
      </c>
      <c r="B933" s="25"/>
      <c r="C933" s="6" t="s">
        <v>76273</v>
      </c>
      <c r="D933" s="25"/>
      <c r="E933" s="37"/>
      <c r="F933" s="25"/>
      <c r="G933" s="25"/>
      <c r="H933" s="6"/>
      <c r="I933" s="7"/>
      <c r="J933" s="24"/>
      <c r="K933" s="24"/>
      <c r="L933" s="24"/>
      <c r="M933" s="24"/>
      <c r="N933" s="24"/>
      <c r="O933" s="24"/>
      <c r="P933" s="24"/>
      <c r="Q933" s="24"/>
      <c r="R933" s="24"/>
      <c r="S933" s="24"/>
      <c r="T933" s="24"/>
    </row>
    <row r="934" spans="1:20" ht="14.4">
      <c r="A934" s="210" t="s">
        <v>76283</v>
      </c>
      <c r="B934" s="25" t="s">
        <v>75629</v>
      </c>
      <c r="C934" s="25" t="s">
        <v>26246</v>
      </c>
      <c r="D934" s="25" t="s">
        <v>75629</v>
      </c>
      <c r="E934" s="37" t="s">
        <v>75629</v>
      </c>
      <c r="F934" s="25" t="s">
        <v>75629</v>
      </c>
      <c r="G934" s="25" t="s">
        <v>75629</v>
      </c>
      <c r="H934" s="6" t="s">
        <v>75629</v>
      </c>
      <c r="I934" s="7"/>
      <c r="J934" s="24" t="s">
        <v>74035</v>
      </c>
      <c r="K934" s="24"/>
      <c r="L934" s="24"/>
      <c r="M934" s="24"/>
      <c r="N934" s="24"/>
      <c r="O934" s="24"/>
      <c r="P934" s="24"/>
      <c r="Q934" s="24"/>
      <c r="R934" s="24"/>
      <c r="S934" s="24"/>
      <c r="T934" s="24"/>
    </row>
    <row r="935" spans="1:20" ht="14.4">
      <c r="A935" s="211" t="e">
        <f ca="1">_xludf.CONCAT(A934,"_1")</f>
        <v>#NAME?</v>
      </c>
      <c r="B935" s="25"/>
      <c r="C935" s="25" t="s">
        <v>75629</v>
      </c>
      <c r="D935" s="25"/>
      <c r="E935" s="37"/>
      <c r="F935" s="25"/>
      <c r="G935" s="25"/>
      <c r="H935" s="6"/>
      <c r="I935" s="7"/>
      <c r="J935" s="24"/>
      <c r="K935" s="24"/>
      <c r="L935" s="24"/>
      <c r="M935" s="24"/>
      <c r="N935" s="24"/>
      <c r="O935" s="24"/>
      <c r="P935" s="24"/>
      <c r="Q935" s="24"/>
      <c r="R935" s="24"/>
      <c r="S935" s="24"/>
      <c r="T935" s="24"/>
    </row>
    <row r="936" spans="1:20" ht="14.4">
      <c r="A936" s="211" t="e">
        <f ca="1">_xludf.CONCAT(A934,"_2")</f>
        <v>#NAME?</v>
      </c>
      <c r="B936" s="25"/>
      <c r="C936" s="6" t="s">
        <v>76284</v>
      </c>
      <c r="D936" s="25"/>
      <c r="E936" s="37"/>
      <c r="F936" s="25"/>
      <c r="G936" s="25"/>
      <c r="H936" s="6"/>
      <c r="I936" s="7" t="s">
        <v>76285</v>
      </c>
      <c r="J936" s="24"/>
      <c r="K936" s="24"/>
      <c r="L936" s="24"/>
      <c r="M936" s="24"/>
      <c r="N936" s="24"/>
      <c r="O936" s="24"/>
      <c r="P936" s="24"/>
      <c r="Q936" s="24"/>
      <c r="R936" s="24"/>
      <c r="S936" s="24"/>
      <c r="T936" s="24"/>
    </row>
    <row r="937" spans="1:20" ht="14.4">
      <c r="A937" s="211" t="e">
        <f ca="1">_xludf.CONCAT(A934,"_3")</f>
        <v>#NAME?</v>
      </c>
      <c r="B937" s="25"/>
      <c r="C937" s="6" t="s">
        <v>76286</v>
      </c>
      <c r="D937" s="25"/>
      <c r="E937" s="37"/>
      <c r="F937" s="25"/>
      <c r="G937" s="25"/>
      <c r="H937" s="6"/>
      <c r="I937" s="7"/>
      <c r="J937" s="24"/>
      <c r="K937" s="24"/>
      <c r="L937" s="24"/>
      <c r="M937" s="24"/>
      <c r="N937" s="24"/>
      <c r="O937" s="24"/>
      <c r="P937" s="24"/>
      <c r="Q937" s="24"/>
      <c r="R937" s="24"/>
      <c r="S937" s="24"/>
      <c r="T937" s="24"/>
    </row>
    <row r="938" spans="1:20" ht="14.4">
      <c r="A938" s="210" t="s">
        <v>76287</v>
      </c>
      <c r="B938" s="25" t="s">
        <v>76288</v>
      </c>
      <c r="C938" s="25" t="s">
        <v>26246</v>
      </c>
      <c r="D938" s="25" t="s">
        <v>76289</v>
      </c>
      <c r="E938" s="37" t="s">
        <v>76290</v>
      </c>
      <c r="F938" s="25" t="s">
        <v>76291</v>
      </c>
      <c r="G938" s="25" t="s">
        <v>76292</v>
      </c>
      <c r="H938" s="6" t="s">
        <v>76293</v>
      </c>
      <c r="I938" s="7"/>
      <c r="J938" s="24" t="s">
        <v>74035</v>
      </c>
      <c r="K938" s="24"/>
      <c r="L938" s="24"/>
      <c r="M938" s="24"/>
      <c r="N938" s="24"/>
      <c r="O938" s="24"/>
      <c r="P938" s="24"/>
      <c r="Q938" s="24"/>
      <c r="R938" s="24"/>
      <c r="S938" s="24"/>
      <c r="T938" s="24"/>
    </row>
    <row r="939" spans="1:20" ht="14.4">
      <c r="A939" s="211" t="e">
        <f ca="1">_xludf.CONCAT(A938,"_1")</f>
        <v>#NAME?</v>
      </c>
      <c r="B939" s="25"/>
      <c r="C939" s="25" t="s">
        <v>76294</v>
      </c>
      <c r="D939" s="25"/>
      <c r="E939" s="37"/>
      <c r="F939" s="25"/>
      <c r="G939" s="25"/>
      <c r="H939" s="6"/>
      <c r="I939" s="7"/>
      <c r="J939" s="24"/>
      <c r="K939" s="24"/>
      <c r="L939" s="24"/>
      <c r="M939" s="24"/>
      <c r="N939" s="24"/>
      <c r="O939" s="24"/>
      <c r="P939" s="24"/>
      <c r="Q939" s="24"/>
      <c r="R939" s="24"/>
      <c r="S939" s="24"/>
      <c r="T939" s="24"/>
    </row>
    <row r="940" spans="1:20" ht="14.4">
      <c r="A940" s="211" t="e">
        <f ca="1">_xludf.CONCAT(A938,"_2")</f>
        <v>#NAME?</v>
      </c>
      <c r="B940" s="25"/>
      <c r="C940" s="6" t="s">
        <v>76284</v>
      </c>
      <c r="D940" s="25"/>
      <c r="E940" s="37"/>
      <c r="F940" s="25"/>
      <c r="G940" s="25"/>
      <c r="H940" s="6"/>
      <c r="I940" s="7" t="s">
        <v>76295</v>
      </c>
      <c r="J940" s="24"/>
      <c r="K940" s="24"/>
      <c r="L940" s="24"/>
      <c r="M940" s="24"/>
      <c r="N940" s="24"/>
      <c r="O940" s="24"/>
      <c r="P940" s="24"/>
      <c r="Q940" s="24"/>
      <c r="R940" s="24"/>
      <c r="S940" s="24"/>
      <c r="T940" s="24"/>
    </row>
    <row r="941" spans="1:20" ht="14.4">
      <c r="A941" s="211" t="e">
        <f ca="1">_xludf.CONCAT(A938,"_3")</f>
        <v>#NAME?</v>
      </c>
      <c r="B941" s="25"/>
      <c r="C941" s="6" t="s">
        <v>76296</v>
      </c>
      <c r="D941" s="25"/>
      <c r="E941" s="37"/>
      <c r="F941" s="25"/>
      <c r="G941" s="25"/>
      <c r="H941" s="6"/>
      <c r="I941" s="7"/>
      <c r="J941" s="24"/>
      <c r="K941" s="24"/>
      <c r="L941" s="24"/>
      <c r="M941" s="24"/>
      <c r="N941" s="24"/>
      <c r="O941" s="24"/>
      <c r="P941" s="24"/>
      <c r="Q941" s="24"/>
      <c r="R941" s="24"/>
      <c r="S941" s="24"/>
      <c r="T941" s="24"/>
    </row>
    <row r="942" spans="1:20" ht="14.4">
      <c r="A942" s="210" t="s">
        <v>76297</v>
      </c>
      <c r="B942" s="25" t="s">
        <v>75632</v>
      </c>
      <c r="C942" s="25" t="s">
        <v>26246</v>
      </c>
      <c r="D942" s="25" t="s">
        <v>75632</v>
      </c>
      <c r="E942" s="37" t="s">
        <v>75632</v>
      </c>
      <c r="F942" s="25" t="s">
        <v>75632</v>
      </c>
      <c r="G942" s="25" t="s">
        <v>75632</v>
      </c>
      <c r="H942" s="6" t="s">
        <v>75632</v>
      </c>
      <c r="I942" s="7"/>
      <c r="J942" s="24" t="s">
        <v>74035</v>
      </c>
      <c r="K942" s="24"/>
      <c r="L942" s="24" t="str">
        <f>IF(ISERROR(SEARCH("_M",A942)),"","x")</f>
        <v/>
      </c>
      <c r="M942" s="24"/>
      <c r="N942" s="24"/>
      <c r="O942" s="24"/>
      <c r="P942" s="24"/>
      <c r="Q942" s="24"/>
      <c r="R942" s="24"/>
      <c r="S942" s="24"/>
      <c r="T942" s="24"/>
    </row>
    <row r="943" spans="1:20" ht="14.4">
      <c r="A943" s="211" t="e">
        <f ca="1">_xludf.CONCAT(A942,"_1")</f>
        <v>#NAME?</v>
      </c>
      <c r="B943" s="25"/>
      <c r="C943" s="25" t="s">
        <v>75632</v>
      </c>
      <c r="D943" s="25"/>
      <c r="E943" s="37"/>
      <c r="F943" s="25"/>
      <c r="G943" s="25"/>
      <c r="H943" s="6"/>
      <c r="I943" s="7"/>
      <c r="J943" s="24"/>
      <c r="K943" s="24"/>
      <c r="L943" s="24"/>
      <c r="M943" s="24"/>
      <c r="N943" s="24"/>
      <c r="O943" s="24"/>
      <c r="P943" s="24"/>
      <c r="Q943" s="24"/>
      <c r="R943" s="24"/>
      <c r="S943" s="24"/>
      <c r="T943" s="24"/>
    </row>
    <row r="944" spans="1:20" ht="14.4">
      <c r="A944" s="211" t="e">
        <f ca="1">_xludf.CONCAT(A942,"_2")</f>
        <v>#NAME?</v>
      </c>
      <c r="B944" s="25"/>
      <c r="C944" s="6" t="s">
        <v>76298</v>
      </c>
      <c r="D944" s="25"/>
      <c r="E944" s="37"/>
      <c r="F944" s="25"/>
      <c r="G944" s="25"/>
      <c r="H944" s="6"/>
      <c r="I944" s="7" t="s">
        <v>76299</v>
      </c>
      <c r="J944" s="24"/>
      <c r="K944" s="24"/>
      <c r="L944" s="24"/>
      <c r="M944" s="24"/>
      <c r="N944" s="24"/>
      <c r="O944" s="24"/>
      <c r="P944" s="24"/>
      <c r="Q944" s="24"/>
      <c r="R944" s="24"/>
      <c r="S944" s="24"/>
      <c r="T944" s="24"/>
    </row>
    <row r="945" spans="1:20" ht="14.4">
      <c r="A945" s="211" t="e">
        <f ca="1">_xludf.CONCAT(A942,"_3")</f>
        <v>#NAME?</v>
      </c>
      <c r="B945" s="25"/>
      <c r="C945" s="6" t="s">
        <v>76300</v>
      </c>
      <c r="D945" s="25"/>
      <c r="E945" s="37"/>
      <c r="F945" s="25"/>
      <c r="G945" s="25"/>
      <c r="H945" s="6"/>
      <c r="I945" s="7"/>
      <c r="J945" s="24"/>
      <c r="K945" s="24"/>
      <c r="L945" s="24"/>
      <c r="M945" s="24"/>
      <c r="N945" s="24"/>
      <c r="O945" s="24"/>
      <c r="P945" s="24"/>
      <c r="Q945" s="24"/>
      <c r="R945" s="24"/>
      <c r="S945" s="24"/>
      <c r="T945" s="24"/>
    </row>
    <row r="946" spans="1:20" ht="14.4">
      <c r="A946" s="210" t="s">
        <v>76301</v>
      </c>
      <c r="B946" s="25" t="s">
        <v>76302</v>
      </c>
      <c r="C946" s="25" t="s">
        <v>26246</v>
      </c>
      <c r="D946" s="25" t="s">
        <v>76303</v>
      </c>
      <c r="E946" s="37" t="s">
        <v>76304</v>
      </c>
      <c r="F946" s="25" t="s">
        <v>76305</v>
      </c>
      <c r="G946" s="25" t="s">
        <v>76306</v>
      </c>
      <c r="H946" s="6" t="s">
        <v>76307</v>
      </c>
      <c r="I946" s="7"/>
      <c r="J946" s="24" t="s">
        <v>74035</v>
      </c>
      <c r="K946" s="24"/>
      <c r="L946" s="24" t="str">
        <f>IF(ISERROR(SEARCH("_M",A946)),"","x")</f>
        <v>x</v>
      </c>
      <c r="M946" s="24"/>
      <c r="N946" s="24"/>
      <c r="O946" s="24"/>
      <c r="P946" s="24"/>
      <c r="Q946" s="24"/>
      <c r="R946" s="24"/>
      <c r="S946" s="24"/>
      <c r="T946" s="24"/>
    </row>
    <row r="947" spans="1:20" ht="14.4">
      <c r="A947" s="211" t="e">
        <f ca="1">_xludf.CONCAT(A946,"_1")</f>
        <v>#NAME?</v>
      </c>
      <c r="B947" s="25"/>
      <c r="C947" s="25" t="s">
        <v>76308</v>
      </c>
      <c r="D947" s="25"/>
      <c r="E947" s="37"/>
      <c r="F947" s="25"/>
      <c r="G947" s="25"/>
      <c r="H947" s="6"/>
      <c r="I947" s="7"/>
      <c r="J947" s="24"/>
      <c r="K947" s="24"/>
      <c r="L947" s="24"/>
      <c r="M947" s="24"/>
      <c r="N947" s="24"/>
      <c r="O947" s="24"/>
      <c r="P947" s="24"/>
      <c r="Q947" s="24"/>
      <c r="R947" s="24"/>
      <c r="S947" s="24"/>
      <c r="T947" s="24"/>
    </row>
    <row r="948" spans="1:20" ht="14.4">
      <c r="A948" s="211" t="e">
        <f ca="1">_xludf.CONCAT(A946,"_2")</f>
        <v>#NAME?</v>
      </c>
      <c r="B948" s="25"/>
      <c r="C948" s="6" t="s">
        <v>76298</v>
      </c>
      <c r="D948" s="25"/>
      <c r="E948" s="37"/>
      <c r="F948" s="25"/>
      <c r="G948" s="25"/>
      <c r="H948" s="6"/>
      <c r="I948" s="7" t="s">
        <v>76309</v>
      </c>
      <c r="J948" s="24"/>
      <c r="K948" s="24"/>
      <c r="L948" s="24"/>
      <c r="M948" s="24"/>
      <c r="N948" s="24"/>
      <c r="O948" s="24"/>
      <c r="P948" s="24"/>
      <c r="Q948" s="24"/>
      <c r="R948" s="24"/>
      <c r="S948" s="24"/>
      <c r="T948" s="24"/>
    </row>
    <row r="949" spans="1:20" ht="14.4">
      <c r="A949" s="211" t="e">
        <f ca="1">_xludf.CONCAT(A946,"_3")</f>
        <v>#NAME?</v>
      </c>
      <c r="B949" s="25"/>
      <c r="C949" s="6" t="s">
        <v>76300</v>
      </c>
      <c r="D949" s="25"/>
      <c r="E949" s="37"/>
      <c r="F949" s="25"/>
      <c r="G949" s="25"/>
      <c r="H949" s="6"/>
      <c r="I949" s="7"/>
      <c r="J949" s="24"/>
      <c r="K949" s="24"/>
      <c r="L949" s="24"/>
      <c r="M949" s="24"/>
      <c r="N949" s="24"/>
      <c r="O949" s="24"/>
      <c r="P949" s="24"/>
      <c r="Q949" s="24"/>
      <c r="R949" s="24"/>
      <c r="S949" s="24"/>
      <c r="T949" s="24"/>
    </row>
    <row r="950" spans="1:20" ht="14.4">
      <c r="A950" s="210" t="s">
        <v>76310</v>
      </c>
      <c r="B950" s="25" t="s">
        <v>75637</v>
      </c>
      <c r="C950" s="25" t="s">
        <v>26246</v>
      </c>
      <c r="D950" s="25" t="s">
        <v>75637</v>
      </c>
      <c r="E950" s="37" t="s">
        <v>75637</v>
      </c>
      <c r="F950" s="25" t="s">
        <v>75637</v>
      </c>
      <c r="G950" s="25" t="s">
        <v>75637</v>
      </c>
      <c r="H950" s="6" t="s">
        <v>75637</v>
      </c>
      <c r="I950" s="7"/>
      <c r="J950" s="24" t="s">
        <v>74035</v>
      </c>
      <c r="K950" s="24"/>
      <c r="L950" s="24"/>
      <c r="M950" s="24"/>
      <c r="N950" s="24"/>
      <c r="O950" s="24"/>
      <c r="P950" s="24"/>
      <c r="Q950" s="24"/>
      <c r="R950" s="24"/>
      <c r="S950" s="24"/>
      <c r="T950" s="24"/>
    </row>
    <row r="951" spans="1:20" ht="14.4">
      <c r="A951" s="211" t="e">
        <f ca="1">_xludf.CONCAT(A950,"_1")</f>
        <v>#NAME?</v>
      </c>
      <c r="B951" s="25"/>
      <c r="C951" s="25" t="s">
        <v>75637</v>
      </c>
      <c r="D951" s="25"/>
      <c r="E951" s="37"/>
      <c r="F951" s="25"/>
      <c r="G951" s="25"/>
      <c r="H951" s="6"/>
      <c r="I951" s="7"/>
      <c r="J951" s="24"/>
      <c r="K951" s="24"/>
      <c r="L951" s="24"/>
      <c r="M951" s="24"/>
      <c r="N951" s="24"/>
      <c r="O951" s="24"/>
      <c r="P951" s="24"/>
      <c r="Q951" s="24"/>
      <c r="R951" s="24"/>
      <c r="S951" s="24"/>
      <c r="T951" s="24"/>
    </row>
    <row r="952" spans="1:20" ht="14.4">
      <c r="A952" s="211" t="e">
        <f ca="1">_xludf.CONCAT(A950,"_2")</f>
        <v>#NAME?</v>
      </c>
      <c r="B952" s="25"/>
      <c r="C952" s="6" t="s">
        <v>76311</v>
      </c>
      <c r="D952" s="25"/>
      <c r="E952" s="37"/>
      <c r="F952" s="25"/>
      <c r="G952" s="25"/>
      <c r="H952" s="6"/>
      <c r="I952" s="7" t="s">
        <v>76312</v>
      </c>
      <c r="J952" s="24"/>
      <c r="K952" s="24"/>
      <c r="L952" s="24"/>
      <c r="M952" s="24"/>
      <c r="N952" s="24"/>
      <c r="O952" s="24"/>
      <c r="P952" s="24"/>
      <c r="Q952" s="24"/>
      <c r="R952" s="24"/>
      <c r="S952" s="24"/>
      <c r="T952" s="24"/>
    </row>
    <row r="953" spans="1:20" ht="14.4">
      <c r="A953" s="211" t="e">
        <f ca="1">_xludf.CONCAT(A950,"_3")</f>
        <v>#NAME?</v>
      </c>
      <c r="B953" s="25"/>
      <c r="C953" s="25" t="s">
        <v>76313</v>
      </c>
      <c r="D953" s="25"/>
      <c r="E953" s="37"/>
      <c r="F953" s="25"/>
      <c r="G953" s="25"/>
      <c r="H953" s="6"/>
      <c r="I953" s="7" t="s">
        <v>75989</v>
      </c>
      <c r="J953" s="24"/>
      <c r="K953" s="24"/>
      <c r="L953" s="24"/>
      <c r="M953" s="24"/>
      <c r="N953" s="24"/>
      <c r="O953" s="24"/>
      <c r="P953" s="24"/>
      <c r="Q953" s="24"/>
      <c r="R953" s="24"/>
      <c r="S953" s="24"/>
      <c r="T953" s="24"/>
    </row>
    <row r="954" spans="1:20" ht="14.4">
      <c r="A954" s="210" t="s">
        <v>76314</v>
      </c>
      <c r="B954" s="25" t="s">
        <v>76315</v>
      </c>
      <c r="C954" s="25" t="s">
        <v>26246</v>
      </c>
      <c r="D954" s="25" t="s">
        <v>76316</v>
      </c>
      <c r="E954" s="37" t="s">
        <v>76317</v>
      </c>
      <c r="F954" s="25" t="s">
        <v>76318</v>
      </c>
      <c r="G954" s="25" t="s">
        <v>76319</v>
      </c>
      <c r="H954" s="6" t="s">
        <v>76320</v>
      </c>
      <c r="I954" s="7" t="s">
        <v>76321</v>
      </c>
      <c r="J954" s="24" t="s">
        <v>74035</v>
      </c>
      <c r="K954" s="24"/>
      <c r="L954" s="24"/>
      <c r="M954" s="24"/>
      <c r="N954" s="24"/>
      <c r="O954" s="24"/>
      <c r="P954" s="24"/>
      <c r="Q954" s="24"/>
      <c r="R954" s="24"/>
      <c r="S954" s="24"/>
      <c r="T954" s="24"/>
    </row>
    <row r="955" spans="1:20" ht="14.4">
      <c r="A955" s="211" t="e">
        <f ca="1">_xludf.CONCAT(A954,"_1")</f>
        <v>#NAME?</v>
      </c>
      <c r="B955" s="25"/>
      <c r="C955" s="25" t="s">
        <v>76322</v>
      </c>
      <c r="D955" s="25"/>
      <c r="E955" s="37"/>
      <c r="F955" s="25"/>
      <c r="G955" s="25"/>
      <c r="H955" s="6"/>
      <c r="I955" s="7"/>
      <c r="J955" s="24"/>
      <c r="K955" s="24"/>
      <c r="L955" s="24"/>
      <c r="M955" s="24"/>
      <c r="N955" s="24"/>
      <c r="O955" s="24"/>
      <c r="P955" s="24"/>
      <c r="Q955" s="24"/>
      <c r="R955" s="24"/>
      <c r="S955" s="24"/>
      <c r="T955" s="24"/>
    </row>
    <row r="956" spans="1:20" ht="14.4">
      <c r="A956" s="211" t="e">
        <f ca="1">_xludf.CONCAT(A954,"_2")</f>
        <v>#NAME?</v>
      </c>
      <c r="B956" s="25"/>
      <c r="C956" s="6" t="s">
        <v>76311</v>
      </c>
      <c r="D956" s="25"/>
      <c r="E956" s="37"/>
      <c r="F956" s="25"/>
      <c r="G956" s="25"/>
      <c r="H956" s="6"/>
      <c r="I956" s="7"/>
      <c r="J956" s="24"/>
      <c r="K956" s="24"/>
      <c r="L956" s="24"/>
      <c r="M956" s="24"/>
      <c r="N956" s="24"/>
      <c r="O956" s="24"/>
      <c r="P956" s="24"/>
      <c r="Q956" s="24"/>
      <c r="R956" s="24"/>
      <c r="S956" s="24"/>
      <c r="T956" s="24"/>
    </row>
    <row r="957" spans="1:20" ht="14.4">
      <c r="A957" s="211" t="e">
        <f ca="1">_xludf.CONCAT(A954,"_3")</f>
        <v>#NAME?</v>
      </c>
      <c r="B957" s="25"/>
      <c r="C957" s="25" t="s">
        <v>76313</v>
      </c>
      <c r="D957" s="25"/>
      <c r="E957" s="37"/>
      <c r="F957" s="25"/>
      <c r="G957" s="25"/>
      <c r="H957" s="6"/>
      <c r="I957" s="7"/>
      <c r="J957" s="24"/>
      <c r="K957" s="24"/>
      <c r="L957" s="24"/>
      <c r="M957" s="24"/>
      <c r="N957" s="24"/>
      <c r="O957" s="24"/>
      <c r="P957" s="24"/>
      <c r="Q957" s="24"/>
      <c r="R957" s="24"/>
      <c r="S957" s="24"/>
      <c r="T957" s="24"/>
    </row>
    <row r="958" spans="1:20" ht="14.4">
      <c r="A958" s="210" t="s">
        <v>76323</v>
      </c>
      <c r="B958" s="25" t="s">
        <v>75641</v>
      </c>
      <c r="C958" s="25" t="s">
        <v>26246</v>
      </c>
      <c r="D958" s="25" t="s">
        <v>75641</v>
      </c>
      <c r="E958" s="37" t="s">
        <v>75641</v>
      </c>
      <c r="F958" s="25" t="s">
        <v>75641</v>
      </c>
      <c r="G958" s="25" t="s">
        <v>75641</v>
      </c>
      <c r="H958" s="6" t="s">
        <v>75641</v>
      </c>
      <c r="I958" s="7" t="s">
        <v>76324</v>
      </c>
      <c r="J958" s="24" t="s">
        <v>74035</v>
      </c>
      <c r="K958" s="24"/>
      <c r="L958" s="24"/>
      <c r="M958" s="24"/>
      <c r="N958" s="24"/>
      <c r="O958" s="24"/>
      <c r="P958" s="24"/>
      <c r="Q958" s="24"/>
      <c r="R958" s="24"/>
      <c r="S958" s="24"/>
      <c r="T958" s="24"/>
    </row>
    <row r="959" spans="1:20" ht="14.4">
      <c r="A959" s="211" t="e">
        <f ca="1">_xludf.CONCAT(A958,"_1")</f>
        <v>#NAME?</v>
      </c>
      <c r="B959" s="25"/>
      <c r="C959" s="25" t="s">
        <v>75641</v>
      </c>
      <c r="D959" s="25"/>
      <c r="E959" s="37"/>
      <c r="F959" s="25"/>
      <c r="G959" s="25"/>
      <c r="H959" s="6"/>
      <c r="I959" s="7"/>
      <c r="J959" s="24"/>
      <c r="K959" s="24"/>
      <c r="L959" s="24"/>
      <c r="M959" s="24"/>
      <c r="N959" s="24"/>
      <c r="O959" s="24"/>
      <c r="P959" s="24"/>
      <c r="Q959" s="24"/>
      <c r="R959" s="24"/>
      <c r="S959" s="24"/>
      <c r="T959" s="24"/>
    </row>
    <row r="960" spans="1:20" ht="14.4">
      <c r="A960" s="211" t="e">
        <f ca="1">_xludf.CONCAT(A958,"_2")</f>
        <v>#NAME?</v>
      </c>
      <c r="B960" s="25"/>
      <c r="C960" s="6" t="s">
        <v>76325</v>
      </c>
      <c r="D960" s="25"/>
      <c r="E960" s="37"/>
      <c r="F960" s="25"/>
      <c r="G960" s="25"/>
      <c r="H960" s="6"/>
      <c r="I960" s="7"/>
      <c r="J960" s="24"/>
      <c r="K960" s="24"/>
      <c r="L960" s="24"/>
      <c r="M960" s="24"/>
      <c r="N960" s="24"/>
      <c r="O960" s="24"/>
      <c r="P960" s="24"/>
      <c r="Q960" s="24"/>
      <c r="R960" s="24"/>
      <c r="S960" s="24"/>
      <c r="T960" s="24"/>
    </row>
    <row r="961" spans="1:20" ht="14.4">
      <c r="A961" s="211" t="e">
        <f ca="1">_xludf.CONCAT(A958,"_3")</f>
        <v>#NAME?</v>
      </c>
      <c r="B961" s="25"/>
      <c r="C961" s="6" t="s">
        <v>76326</v>
      </c>
      <c r="D961" s="25"/>
      <c r="E961" s="37"/>
      <c r="F961" s="25"/>
      <c r="G961" s="25"/>
      <c r="H961" s="6"/>
      <c r="I961" s="7"/>
      <c r="J961" s="24"/>
      <c r="K961" s="24"/>
      <c r="L961" s="24"/>
      <c r="M961" s="24"/>
      <c r="N961" s="24"/>
      <c r="O961" s="24"/>
      <c r="P961" s="24"/>
      <c r="Q961" s="24"/>
      <c r="R961" s="24"/>
      <c r="S961" s="24"/>
      <c r="T961" s="24"/>
    </row>
    <row r="962" spans="1:20" ht="14.4">
      <c r="A962" s="210" t="s">
        <v>76327</v>
      </c>
      <c r="B962" s="25" t="s">
        <v>76328</v>
      </c>
      <c r="C962" s="25" t="s">
        <v>26246</v>
      </c>
      <c r="D962" s="25" t="s">
        <v>76329</v>
      </c>
      <c r="E962" s="37" t="s">
        <v>76330</v>
      </c>
      <c r="F962" s="25" t="s">
        <v>76331</v>
      </c>
      <c r="G962" s="25" t="s">
        <v>76332</v>
      </c>
      <c r="H962" s="6" t="s">
        <v>76333</v>
      </c>
      <c r="I962" s="7" t="s">
        <v>76334</v>
      </c>
      <c r="J962" s="24" t="s">
        <v>74035</v>
      </c>
      <c r="K962" s="24"/>
      <c r="L962" s="24"/>
      <c r="M962" s="24"/>
      <c r="N962" s="24"/>
      <c r="O962" s="24"/>
      <c r="P962" s="24"/>
      <c r="Q962" s="24"/>
      <c r="R962" s="24"/>
      <c r="S962" s="24"/>
      <c r="T962" s="24"/>
    </row>
    <row r="963" spans="1:20" ht="14.4">
      <c r="A963" s="211" t="e">
        <f ca="1">_xludf.CONCAT(A962,"_1")</f>
        <v>#NAME?</v>
      </c>
      <c r="B963" s="25"/>
      <c r="C963" s="25" t="s">
        <v>76335</v>
      </c>
      <c r="D963" s="25"/>
      <c r="E963" s="37"/>
      <c r="F963" s="25"/>
      <c r="G963" s="25"/>
      <c r="H963" s="6"/>
      <c r="I963" s="7"/>
      <c r="J963" s="24"/>
      <c r="K963" s="24"/>
      <c r="L963" s="24"/>
      <c r="M963" s="24"/>
      <c r="N963" s="24"/>
      <c r="O963" s="24"/>
      <c r="P963" s="24"/>
      <c r="Q963" s="24"/>
      <c r="R963" s="24"/>
      <c r="S963" s="24"/>
      <c r="T963" s="24"/>
    </row>
    <row r="964" spans="1:20" ht="14.4">
      <c r="A964" s="211" t="e">
        <f ca="1">_xludf.CONCAT(A962,"_2")</f>
        <v>#NAME?</v>
      </c>
      <c r="B964" s="25"/>
      <c r="C964" s="6" t="s">
        <v>76325</v>
      </c>
      <c r="D964" s="25"/>
      <c r="E964" s="37"/>
      <c r="F964" s="25"/>
      <c r="G964" s="25"/>
      <c r="H964" s="6"/>
      <c r="I964" s="7"/>
      <c r="J964" s="24"/>
      <c r="K964" s="24"/>
      <c r="L964" s="24"/>
      <c r="M964" s="24"/>
      <c r="N964" s="24"/>
      <c r="O964" s="24"/>
      <c r="P964" s="24"/>
      <c r="Q964" s="24"/>
      <c r="R964" s="24"/>
      <c r="S964" s="24"/>
      <c r="T964" s="24"/>
    </row>
    <row r="965" spans="1:20" ht="14.4">
      <c r="A965" s="211" t="e">
        <f ca="1">_xludf.CONCAT(A962,"_3")</f>
        <v>#NAME?</v>
      </c>
      <c r="B965" s="25"/>
      <c r="C965" s="6" t="s">
        <v>76326</v>
      </c>
      <c r="D965" s="25"/>
      <c r="E965" s="37"/>
      <c r="F965" s="25"/>
      <c r="G965" s="25"/>
      <c r="H965" s="6"/>
      <c r="I965" s="7"/>
      <c r="J965" s="24"/>
      <c r="K965" s="24"/>
      <c r="L965" s="24"/>
      <c r="M965" s="24"/>
      <c r="N965" s="24"/>
      <c r="O965" s="24"/>
      <c r="P965" s="24"/>
      <c r="Q965" s="24"/>
      <c r="R965" s="24"/>
      <c r="S965" s="24"/>
      <c r="T965" s="24"/>
    </row>
    <row r="966" spans="1:20" ht="14.4">
      <c r="A966" s="210" t="s">
        <v>76336</v>
      </c>
      <c r="B966" s="25" t="s">
        <v>75651</v>
      </c>
      <c r="C966" s="25" t="s">
        <v>26246</v>
      </c>
      <c r="D966" s="25" t="s">
        <v>75651</v>
      </c>
      <c r="E966" s="37" t="s">
        <v>75651</v>
      </c>
      <c r="F966" s="25" t="s">
        <v>75651</v>
      </c>
      <c r="G966" s="25" t="s">
        <v>75651</v>
      </c>
      <c r="H966" s="6" t="s">
        <v>75651</v>
      </c>
      <c r="I966" s="7" t="s">
        <v>76337</v>
      </c>
      <c r="J966" s="24" t="s">
        <v>74035</v>
      </c>
      <c r="K966" s="24"/>
      <c r="L966" s="24" t="str">
        <f>IF(ISERROR(SEARCH("_M",A966)),"","x")</f>
        <v/>
      </c>
      <c r="M966" s="24"/>
      <c r="N966" s="24"/>
      <c r="O966" s="24"/>
      <c r="P966" s="24"/>
      <c r="Q966" s="24"/>
      <c r="R966" s="24"/>
      <c r="S966" s="24"/>
      <c r="T966" s="24"/>
    </row>
    <row r="967" spans="1:20" ht="14.4">
      <c r="A967" s="211" t="e">
        <f ca="1">_xludf.CONCAT(A966,"_1")</f>
        <v>#NAME?</v>
      </c>
      <c r="B967" s="25"/>
      <c r="C967" s="25" t="s">
        <v>75651</v>
      </c>
      <c r="D967" s="25"/>
      <c r="E967" s="37"/>
      <c r="F967" s="25"/>
      <c r="G967" s="25"/>
      <c r="H967" s="6"/>
      <c r="I967" s="7"/>
      <c r="J967" s="24"/>
      <c r="K967" s="24"/>
      <c r="L967" s="24"/>
      <c r="M967" s="24"/>
      <c r="N967" s="24"/>
      <c r="O967" s="24"/>
      <c r="P967" s="24"/>
      <c r="Q967" s="24"/>
      <c r="R967" s="24"/>
      <c r="S967" s="24"/>
      <c r="T967" s="24"/>
    </row>
    <row r="968" spans="1:20" ht="14.4">
      <c r="A968" s="211" t="e">
        <f ca="1">_xludf.CONCAT(A966,"_2")</f>
        <v>#NAME?</v>
      </c>
      <c r="B968" s="25"/>
      <c r="C968" s="6" t="s">
        <v>76338</v>
      </c>
      <c r="D968" s="25"/>
      <c r="E968" s="37"/>
      <c r="F968" s="25"/>
      <c r="G968" s="25"/>
      <c r="H968" s="6"/>
      <c r="I968" s="7"/>
      <c r="J968" s="24"/>
      <c r="K968" s="24"/>
      <c r="L968" s="24"/>
      <c r="M968" s="24"/>
      <c r="N968" s="24"/>
      <c r="O968" s="24"/>
      <c r="P968" s="24"/>
      <c r="Q968" s="24"/>
      <c r="R968" s="24"/>
      <c r="S968" s="24"/>
      <c r="T968" s="24"/>
    </row>
    <row r="969" spans="1:20" ht="14.4">
      <c r="A969" s="211" t="e">
        <f ca="1">_xludf.CONCAT(A966,"_3")</f>
        <v>#NAME?</v>
      </c>
      <c r="B969" s="25"/>
      <c r="C969" s="6" t="s">
        <v>76339</v>
      </c>
      <c r="D969" s="25"/>
      <c r="E969" s="37"/>
      <c r="F969" s="25"/>
      <c r="G969" s="25"/>
      <c r="H969" s="6"/>
      <c r="I969" s="7"/>
      <c r="J969" s="24"/>
      <c r="K969" s="24"/>
      <c r="L969" s="24"/>
      <c r="M969" s="24"/>
      <c r="N969" s="24"/>
      <c r="O969" s="24"/>
      <c r="P969" s="24"/>
      <c r="Q969" s="24"/>
      <c r="R969" s="24"/>
      <c r="S969" s="24"/>
      <c r="T969" s="24"/>
    </row>
    <row r="970" spans="1:20" ht="14.4">
      <c r="A970" s="210" t="s">
        <v>76340</v>
      </c>
      <c r="B970" s="25" t="s">
        <v>76341</v>
      </c>
      <c r="C970" s="25" t="s">
        <v>26246</v>
      </c>
      <c r="D970" s="25" t="s">
        <v>76342</v>
      </c>
      <c r="E970" s="37" t="s">
        <v>76343</v>
      </c>
      <c r="F970" s="25" t="s">
        <v>76344</v>
      </c>
      <c r="G970" s="25" t="s">
        <v>76345</v>
      </c>
      <c r="H970" s="6" t="s">
        <v>76346</v>
      </c>
      <c r="I970" s="7" t="s">
        <v>76347</v>
      </c>
      <c r="J970" s="24" t="s">
        <v>74035</v>
      </c>
      <c r="K970" s="24"/>
      <c r="L970" s="24" t="str">
        <f>IF(ISERROR(SEARCH("_M",A970)),"","x")</f>
        <v>x</v>
      </c>
      <c r="M970" s="24"/>
      <c r="N970" s="24"/>
      <c r="O970" s="24"/>
      <c r="P970" s="24"/>
      <c r="Q970" s="24"/>
      <c r="R970" s="24"/>
      <c r="S970" s="24"/>
      <c r="T970" s="24"/>
    </row>
    <row r="971" spans="1:20" ht="14.4">
      <c r="A971" s="211" t="e">
        <f ca="1">_xludf.CONCAT(A970,"_1")</f>
        <v>#NAME?</v>
      </c>
      <c r="B971" s="25"/>
      <c r="C971" s="25" t="s">
        <v>76348</v>
      </c>
      <c r="D971" s="25"/>
      <c r="E971" s="37"/>
      <c r="F971" s="25"/>
      <c r="G971" s="25"/>
      <c r="H971" s="6"/>
      <c r="I971" s="7"/>
      <c r="J971" s="24"/>
      <c r="K971" s="24"/>
      <c r="L971" s="24"/>
      <c r="M971" s="24"/>
      <c r="N971" s="24"/>
      <c r="O971" s="24"/>
      <c r="P971" s="24"/>
      <c r="Q971" s="24"/>
      <c r="R971" s="24"/>
      <c r="S971" s="24"/>
      <c r="T971" s="24"/>
    </row>
    <row r="972" spans="1:20" ht="14.4">
      <c r="A972" s="211" t="e">
        <f ca="1">_xludf.CONCAT(A970,"_2")</f>
        <v>#NAME?</v>
      </c>
      <c r="B972" s="25"/>
      <c r="C972" s="6" t="s">
        <v>76338</v>
      </c>
      <c r="D972" s="25"/>
      <c r="E972" s="37"/>
      <c r="F972" s="25"/>
      <c r="G972" s="25"/>
      <c r="H972" s="6"/>
      <c r="I972" s="7"/>
      <c r="J972" s="24"/>
      <c r="K972" s="24"/>
      <c r="L972" s="24"/>
      <c r="M972" s="24"/>
      <c r="N972" s="24"/>
      <c r="O972" s="24"/>
      <c r="P972" s="24"/>
      <c r="Q972" s="24"/>
      <c r="R972" s="24"/>
      <c r="S972" s="24"/>
      <c r="T972" s="24"/>
    </row>
    <row r="973" spans="1:20" ht="14.4">
      <c r="A973" s="211" t="e">
        <f ca="1">_xludf.CONCAT(A970,"_3")</f>
        <v>#NAME?</v>
      </c>
      <c r="B973" s="25"/>
      <c r="C973" s="6" t="s">
        <v>76339</v>
      </c>
      <c r="D973" s="25"/>
      <c r="E973" s="37"/>
      <c r="F973" s="25"/>
      <c r="G973" s="25"/>
      <c r="H973" s="6"/>
      <c r="I973" s="7"/>
      <c r="J973" s="24"/>
      <c r="K973" s="24"/>
      <c r="L973" s="24"/>
      <c r="M973" s="24"/>
      <c r="N973" s="24"/>
      <c r="O973" s="24"/>
      <c r="P973" s="24"/>
      <c r="Q973" s="24"/>
      <c r="R973" s="24"/>
      <c r="S973" s="24"/>
      <c r="T973" s="24"/>
    </row>
    <row r="974" spans="1:20" ht="14.4">
      <c r="A974" s="210" t="s">
        <v>76349</v>
      </c>
      <c r="B974" s="25" t="s">
        <v>76350</v>
      </c>
      <c r="C974" s="25" t="s">
        <v>26246</v>
      </c>
      <c r="D974" s="25" t="s">
        <v>76351</v>
      </c>
      <c r="E974" s="37" t="s">
        <v>76352</v>
      </c>
      <c r="F974" s="25" t="s">
        <v>76353</v>
      </c>
      <c r="G974" s="25" t="s">
        <v>76354</v>
      </c>
      <c r="H974" s="6" t="s">
        <v>76355</v>
      </c>
      <c r="I974" s="7" t="s">
        <v>76356</v>
      </c>
      <c r="J974" s="24" t="s">
        <v>74035</v>
      </c>
      <c r="K974" s="24"/>
      <c r="L974" s="24"/>
      <c r="M974" s="24"/>
      <c r="N974" s="24"/>
      <c r="O974" s="24"/>
      <c r="P974" s="24"/>
      <c r="Q974" s="24"/>
      <c r="R974" s="24"/>
      <c r="S974" s="24"/>
      <c r="T974" s="24"/>
    </row>
    <row r="975" spans="1:20" ht="14.4">
      <c r="A975" s="211" t="e">
        <f ca="1">_xludf.CONCAT(A974,"_1")</f>
        <v>#NAME?</v>
      </c>
      <c r="B975" s="25"/>
      <c r="C975" s="25" t="s">
        <v>76357</v>
      </c>
      <c r="D975" s="25"/>
      <c r="E975" s="37"/>
      <c r="F975" s="25"/>
      <c r="G975" s="25"/>
      <c r="H975" s="6"/>
      <c r="I975" s="7"/>
      <c r="J975" s="24"/>
      <c r="K975" s="24"/>
      <c r="L975" s="24"/>
      <c r="M975" s="24"/>
      <c r="N975" s="24"/>
      <c r="O975" s="24"/>
      <c r="P975" s="24"/>
      <c r="Q975" s="24"/>
      <c r="R975" s="24"/>
      <c r="S975" s="24"/>
      <c r="T975" s="24"/>
    </row>
    <row r="976" spans="1:20" ht="14.4">
      <c r="A976" s="211" t="e">
        <f ca="1">_xludf.CONCAT(A974,"_2")</f>
        <v>#NAME?</v>
      </c>
      <c r="B976" s="25"/>
      <c r="C976" s="6" t="s">
        <v>76358</v>
      </c>
      <c r="D976" s="25"/>
      <c r="E976" s="37"/>
      <c r="F976" s="25"/>
      <c r="G976" s="25"/>
      <c r="H976" s="6"/>
      <c r="I976" s="7"/>
      <c r="J976" s="24"/>
      <c r="K976" s="24"/>
      <c r="L976" s="24"/>
      <c r="M976" s="24"/>
      <c r="N976" s="24"/>
      <c r="O976" s="24"/>
      <c r="P976" s="24"/>
      <c r="Q976" s="24"/>
      <c r="R976" s="24"/>
      <c r="S976" s="24"/>
      <c r="T976" s="24"/>
    </row>
    <row r="977" spans="1:20" ht="14.4">
      <c r="A977" s="211" t="e">
        <f ca="1">_xludf.CONCAT(A974,"_3")</f>
        <v>#NAME?</v>
      </c>
      <c r="B977" s="25"/>
      <c r="C977" s="25" t="s">
        <v>76359</v>
      </c>
      <c r="D977" s="25"/>
      <c r="E977" s="37"/>
      <c r="F977" s="25"/>
      <c r="G977" s="25"/>
      <c r="H977" s="6"/>
      <c r="I977" s="7"/>
      <c r="J977" s="24"/>
      <c r="K977" s="24"/>
      <c r="L977" s="24"/>
      <c r="M977" s="24"/>
      <c r="N977" s="24"/>
      <c r="O977" s="24"/>
      <c r="P977" s="24"/>
      <c r="Q977" s="24"/>
      <c r="R977" s="24"/>
      <c r="S977" s="24"/>
      <c r="T977" s="24"/>
    </row>
    <row r="978" spans="1:20" ht="14.4">
      <c r="A978" s="210" t="s">
        <v>76360</v>
      </c>
      <c r="B978" s="25" t="s">
        <v>76361</v>
      </c>
      <c r="C978" s="25" t="s">
        <v>26246</v>
      </c>
      <c r="D978" s="25" t="s">
        <v>76362</v>
      </c>
      <c r="E978" s="37" t="s">
        <v>76352</v>
      </c>
      <c r="F978" s="25" t="s">
        <v>76363</v>
      </c>
      <c r="G978" s="25" t="s">
        <v>76364</v>
      </c>
      <c r="H978" s="6" t="s">
        <v>76365</v>
      </c>
      <c r="I978" s="7" t="s">
        <v>76366</v>
      </c>
      <c r="J978" s="24" t="s">
        <v>74035</v>
      </c>
      <c r="K978" s="24"/>
      <c r="L978" s="24"/>
      <c r="M978" s="24"/>
      <c r="N978" s="24"/>
      <c r="O978" s="24"/>
      <c r="P978" s="24"/>
      <c r="Q978" s="24"/>
      <c r="R978" s="24"/>
      <c r="S978" s="24"/>
      <c r="T978" s="24"/>
    </row>
    <row r="979" spans="1:20" ht="14.4">
      <c r="A979" s="211" t="e">
        <f ca="1">_xludf.CONCAT(A978,"_1")</f>
        <v>#NAME?</v>
      </c>
      <c r="B979" s="25"/>
      <c r="C979" s="25" t="s">
        <v>76367</v>
      </c>
      <c r="D979" s="25"/>
      <c r="E979" s="37"/>
      <c r="F979" s="25"/>
      <c r="G979" s="25"/>
      <c r="H979" s="6"/>
      <c r="I979" s="7"/>
      <c r="J979" s="24"/>
      <c r="K979" s="24"/>
      <c r="L979" s="24"/>
      <c r="M979" s="24"/>
      <c r="N979" s="24"/>
      <c r="O979" s="24"/>
      <c r="P979" s="24"/>
      <c r="Q979" s="24"/>
      <c r="R979" s="24"/>
      <c r="S979" s="24"/>
      <c r="T979" s="24"/>
    </row>
    <row r="980" spans="1:20" ht="14.4">
      <c r="A980" s="211" t="e">
        <f ca="1">_xludf.CONCAT(A978,"_2")</f>
        <v>#NAME?</v>
      </c>
      <c r="B980" s="25"/>
      <c r="C980" s="6" t="s">
        <v>76358</v>
      </c>
      <c r="D980" s="25"/>
      <c r="E980" s="37"/>
      <c r="F980" s="25"/>
      <c r="G980" s="25"/>
      <c r="H980" s="6"/>
      <c r="I980" s="7"/>
      <c r="J980" s="24"/>
      <c r="K980" s="24"/>
      <c r="L980" s="24"/>
      <c r="M980" s="24"/>
      <c r="N980" s="24"/>
      <c r="O980" s="24"/>
      <c r="P980" s="24"/>
      <c r="Q980" s="24"/>
      <c r="R980" s="24"/>
      <c r="S980" s="24"/>
      <c r="T980" s="24"/>
    </row>
    <row r="981" spans="1:20" ht="14.4">
      <c r="A981" s="211" t="e">
        <f ca="1">_xludf.CONCAT(A978,"_3")</f>
        <v>#NAME?</v>
      </c>
      <c r="B981" s="25"/>
      <c r="C981" s="25" t="s">
        <v>76359</v>
      </c>
      <c r="D981" s="25"/>
      <c r="E981" s="37"/>
      <c r="F981" s="25"/>
      <c r="G981" s="25"/>
      <c r="H981" s="6"/>
      <c r="I981" s="7"/>
      <c r="J981" s="24"/>
      <c r="K981" s="24"/>
      <c r="L981" s="24"/>
      <c r="M981" s="24"/>
      <c r="N981" s="24"/>
      <c r="O981" s="24"/>
      <c r="P981" s="24"/>
      <c r="Q981" s="24"/>
      <c r="R981" s="24"/>
      <c r="S981" s="24"/>
      <c r="T981" s="24"/>
    </row>
    <row r="982" spans="1:20" ht="14.4">
      <c r="A982" s="210" t="s">
        <v>76368</v>
      </c>
      <c r="B982" s="25" t="s">
        <v>76369</v>
      </c>
      <c r="C982" s="25" t="s">
        <v>26246</v>
      </c>
      <c r="D982" s="25" t="s">
        <v>76370</v>
      </c>
      <c r="E982" s="37" t="s">
        <v>76371</v>
      </c>
      <c r="F982" s="25" t="s">
        <v>76372</v>
      </c>
      <c r="G982" s="25" t="s">
        <v>76373</v>
      </c>
      <c r="H982" s="6" t="s">
        <v>76374</v>
      </c>
      <c r="I982" s="7" t="s">
        <v>76375</v>
      </c>
      <c r="J982" s="24" t="s">
        <v>74035</v>
      </c>
      <c r="K982" s="24"/>
      <c r="L982" s="24"/>
      <c r="M982" s="24"/>
      <c r="N982" s="24"/>
      <c r="O982" s="24"/>
      <c r="P982" s="24"/>
      <c r="Q982" s="24"/>
      <c r="R982" s="24"/>
      <c r="S982" s="24"/>
      <c r="T982" s="24"/>
    </row>
    <row r="983" spans="1:20" ht="14.4">
      <c r="A983" s="211" t="e">
        <f ca="1">_xludf.CONCAT(A982,"_1")</f>
        <v>#NAME?</v>
      </c>
      <c r="B983" s="25"/>
      <c r="C983" s="25" t="s">
        <v>76376</v>
      </c>
      <c r="D983" s="25"/>
      <c r="E983" s="37"/>
      <c r="F983" s="25"/>
      <c r="G983" s="25"/>
      <c r="H983" s="6"/>
      <c r="I983" s="7"/>
      <c r="J983" s="24"/>
      <c r="K983" s="24"/>
      <c r="L983" s="24"/>
      <c r="M983" s="24"/>
      <c r="N983" s="24"/>
      <c r="O983" s="24"/>
      <c r="P983" s="24"/>
      <c r="Q983" s="24"/>
      <c r="R983" s="24"/>
      <c r="S983" s="24"/>
      <c r="T983" s="24"/>
    </row>
    <row r="984" spans="1:20" ht="14.4">
      <c r="A984" s="211" t="e">
        <f ca="1">_xludf.CONCAT(A982,"_2")</f>
        <v>#NAME?</v>
      </c>
      <c r="B984" s="25"/>
      <c r="C984" s="6" t="s">
        <v>76377</v>
      </c>
      <c r="D984" s="25"/>
      <c r="E984" s="37"/>
      <c r="F984" s="25"/>
      <c r="G984" s="25"/>
      <c r="H984" s="6"/>
      <c r="I984" s="7"/>
      <c r="J984" s="24"/>
      <c r="K984" s="24"/>
      <c r="L984" s="24"/>
      <c r="M984" s="24"/>
      <c r="N984" s="24"/>
      <c r="O984" s="24"/>
      <c r="P984" s="24"/>
      <c r="Q984" s="24"/>
      <c r="R984" s="24"/>
      <c r="S984" s="24"/>
      <c r="T984" s="24"/>
    </row>
    <row r="985" spans="1:20" ht="14.4">
      <c r="A985" s="211" t="e">
        <f ca="1">_xludf.CONCAT(A982,"_3")</f>
        <v>#NAME?</v>
      </c>
      <c r="B985" s="25"/>
      <c r="C985" s="6" t="s">
        <v>76378</v>
      </c>
      <c r="D985" s="25"/>
      <c r="E985" s="37"/>
      <c r="F985" s="25"/>
      <c r="G985" s="25"/>
      <c r="H985" s="6"/>
      <c r="I985" s="7"/>
      <c r="J985" s="24"/>
      <c r="K985" s="24"/>
      <c r="L985" s="24"/>
      <c r="M985" s="24"/>
      <c r="N985" s="24"/>
      <c r="O985" s="24"/>
      <c r="P985" s="24"/>
      <c r="Q985" s="24"/>
      <c r="R985" s="24"/>
      <c r="S985" s="24"/>
      <c r="T985" s="24"/>
    </row>
    <row r="986" spans="1:20" ht="14.4">
      <c r="A986" s="210" t="s">
        <v>76379</v>
      </c>
      <c r="B986" s="25" t="s">
        <v>76380</v>
      </c>
      <c r="C986" s="25" t="s">
        <v>26246</v>
      </c>
      <c r="D986" s="25" t="s">
        <v>76381</v>
      </c>
      <c r="E986" s="37" t="s">
        <v>76371</v>
      </c>
      <c r="F986" s="25" t="s">
        <v>76382</v>
      </c>
      <c r="G986" s="25" t="s">
        <v>76383</v>
      </c>
      <c r="H986" s="6" t="s">
        <v>76384</v>
      </c>
      <c r="I986" s="7" t="s">
        <v>76385</v>
      </c>
      <c r="J986" s="24" t="s">
        <v>74035</v>
      </c>
      <c r="K986" s="24"/>
      <c r="L986" s="24"/>
      <c r="M986" s="24"/>
      <c r="N986" s="24"/>
      <c r="O986" s="24"/>
      <c r="P986" s="24"/>
      <c r="Q986" s="24"/>
      <c r="R986" s="24"/>
      <c r="S986" s="24"/>
      <c r="T986" s="24"/>
    </row>
    <row r="987" spans="1:20" ht="14.4">
      <c r="A987" s="211" t="e">
        <f ca="1">_xludf.CONCAT(A986,"_1")</f>
        <v>#NAME?</v>
      </c>
      <c r="B987" s="25"/>
      <c r="C987" s="25" t="s">
        <v>76386</v>
      </c>
      <c r="D987" s="25"/>
      <c r="E987" s="37"/>
      <c r="F987" s="25"/>
      <c r="G987" s="25"/>
      <c r="H987" s="6"/>
      <c r="I987" s="7"/>
      <c r="J987" s="24"/>
      <c r="K987" s="24"/>
      <c r="L987" s="24"/>
      <c r="M987" s="24"/>
      <c r="N987" s="24"/>
      <c r="O987" s="24"/>
      <c r="P987" s="24"/>
      <c r="Q987" s="24"/>
      <c r="R987" s="24"/>
      <c r="S987" s="24"/>
      <c r="T987" s="24"/>
    </row>
    <row r="988" spans="1:20" ht="14.4">
      <c r="A988" s="211" t="e">
        <f ca="1">_xludf.CONCAT(A986,"_2")</f>
        <v>#NAME?</v>
      </c>
      <c r="B988" s="25"/>
      <c r="C988" s="6" t="s">
        <v>76387</v>
      </c>
      <c r="D988" s="25"/>
      <c r="E988" s="37"/>
      <c r="F988" s="25"/>
      <c r="G988" s="25"/>
      <c r="H988" s="6"/>
      <c r="I988" s="7"/>
      <c r="J988" s="24"/>
      <c r="K988" s="24"/>
      <c r="L988" s="24"/>
      <c r="M988" s="24"/>
      <c r="N988" s="24"/>
      <c r="O988" s="24"/>
      <c r="P988" s="24"/>
      <c r="Q988" s="24"/>
      <c r="R988" s="24"/>
      <c r="S988" s="24"/>
      <c r="T988" s="24"/>
    </row>
    <row r="989" spans="1:20" ht="14.4">
      <c r="A989" s="211" t="e">
        <f ca="1">_xludf.CONCAT(A986,"_3")</f>
        <v>#NAME?</v>
      </c>
      <c r="B989" s="25"/>
      <c r="C989" s="6" t="s">
        <v>76388</v>
      </c>
      <c r="D989" s="25"/>
      <c r="E989" s="37"/>
      <c r="F989" s="25"/>
      <c r="G989" s="25"/>
      <c r="H989" s="6"/>
      <c r="I989" s="7"/>
      <c r="J989" s="24"/>
      <c r="K989" s="24"/>
      <c r="L989" s="24"/>
      <c r="M989" s="24"/>
      <c r="N989" s="24"/>
      <c r="O989" s="24"/>
      <c r="P989" s="24"/>
      <c r="Q989" s="24"/>
      <c r="R989" s="24"/>
      <c r="S989" s="24"/>
      <c r="T989" s="24"/>
    </row>
    <row r="990" spans="1:20" ht="14.4">
      <c r="A990" s="210" t="s">
        <v>76389</v>
      </c>
      <c r="B990" s="25" t="s">
        <v>75662</v>
      </c>
      <c r="C990" s="25" t="s">
        <v>26246</v>
      </c>
      <c r="D990" s="25" t="s">
        <v>75662</v>
      </c>
      <c r="E990" s="37" t="s">
        <v>75662</v>
      </c>
      <c r="F990" s="25" t="s">
        <v>75662</v>
      </c>
      <c r="G990" s="25" t="s">
        <v>75662</v>
      </c>
      <c r="H990" s="6" t="s">
        <v>75662</v>
      </c>
      <c r="I990" s="7" t="s">
        <v>76390</v>
      </c>
      <c r="J990" s="24" t="s">
        <v>74035</v>
      </c>
      <c r="K990" s="24"/>
      <c r="L990" s="24" t="str">
        <f>IF(ISERROR(SEARCH("_M",A990)),"","x")</f>
        <v/>
      </c>
      <c r="M990" s="24"/>
      <c r="N990" s="24"/>
      <c r="O990" s="24"/>
      <c r="P990" s="24"/>
      <c r="Q990" s="24"/>
      <c r="R990" s="24"/>
      <c r="S990" s="24"/>
      <c r="T990" s="24"/>
    </row>
    <row r="991" spans="1:20" ht="14.4">
      <c r="A991" s="211" t="e">
        <f ca="1">_xludf.CONCAT(A990,"_1")</f>
        <v>#NAME?</v>
      </c>
      <c r="B991" s="25"/>
      <c r="C991" s="25" t="s">
        <v>75662</v>
      </c>
      <c r="D991" s="25"/>
      <c r="E991" s="37"/>
      <c r="F991" s="35"/>
      <c r="G991" s="35"/>
      <c r="H991" s="6"/>
      <c r="I991" s="7"/>
      <c r="J991" s="24"/>
      <c r="K991" s="24"/>
      <c r="L991" s="24"/>
      <c r="M991" s="24"/>
      <c r="N991" s="24"/>
      <c r="O991" s="24"/>
      <c r="P991" s="24"/>
      <c r="Q991" s="24"/>
      <c r="R991" s="24"/>
      <c r="S991" s="24"/>
      <c r="T991" s="24"/>
    </row>
    <row r="992" spans="1:20" ht="14.4">
      <c r="A992" s="211" t="e">
        <f ca="1">_xludf.CONCAT(A990,"_2")</f>
        <v>#NAME?</v>
      </c>
      <c r="B992" s="25"/>
      <c r="C992" s="6" t="s">
        <v>76391</v>
      </c>
      <c r="D992" s="25"/>
      <c r="E992" s="37"/>
      <c r="F992" s="35"/>
      <c r="G992" s="35"/>
      <c r="H992" s="6"/>
      <c r="I992" s="7"/>
      <c r="J992" s="24"/>
      <c r="K992" s="24"/>
      <c r="L992" s="24"/>
      <c r="M992" s="24"/>
      <c r="N992" s="24"/>
      <c r="O992" s="24"/>
      <c r="P992" s="24"/>
      <c r="Q992" s="24"/>
      <c r="R992" s="24"/>
      <c r="S992" s="24"/>
      <c r="T992" s="24"/>
    </row>
    <row r="993" spans="1:20" ht="14.4">
      <c r="A993" s="211" t="e">
        <f ca="1">_xludf.CONCAT(A990,"_3")</f>
        <v>#NAME?</v>
      </c>
      <c r="B993" s="25"/>
      <c r="C993" s="6" t="s">
        <v>76392</v>
      </c>
      <c r="D993" s="25"/>
      <c r="E993" s="37"/>
      <c r="F993" s="35"/>
      <c r="G993" s="35"/>
      <c r="H993" s="6"/>
      <c r="I993" s="7"/>
      <c r="J993" s="24"/>
      <c r="K993" s="24"/>
      <c r="L993" s="24"/>
      <c r="M993" s="24"/>
      <c r="N993" s="24"/>
      <c r="O993" s="24"/>
      <c r="P993" s="24"/>
      <c r="Q993" s="24"/>
      <c r="R993" s="24"/>
      <c r="S993" s="24"/>
      <c r="T993" s="24"/>
    </row>
    <row r="994" spans="1:20" ht="14.4">
      <c r="A994" s="210" t="s">
        <v>76393</v>
      </c>
      <c r="B994" s="25" t="s">
        <v>76394</v>
      </c>
      <c r="C994" s="25" t="s">
        <v>26246</v>
      </c>
      <c r="D994" s="25" t="s">
        <v>76395</v>
      </c>
      <c r="E994" s="37" t="s">
        <v>76396</v>
      </c>
      <c r="F994" s="35" t="s">
        <v>76397</v>
      </c>
      <c r="G994" s="35" t="s">
        <v>76398</v>
      </c>
      <c r="H994" s="6" t="s">
        <v>76399</v>
      </c>
      <c r="I994" s="7" t="s">
        <v>76400</v>
      </c>
      <c r="J994" s="24" t="s">
        <v>74035</v>
      </c>
      <c r="K994" s="24"/>
      <c r="L994" s="24" t="str">
        <f>IF(ISERROR(SEARCH("_M",A994)),"","x")</f>
        <v>x</v>
      </c>
      <c r="M994" s="24"/>
      <c r="N994" s="24"/>
      <c r="O994" s="24"/>
      <c r="P994" s="24"/>
      <c r="Q994" s="24"/>
      <c r="R994" s="24"/>
      <c r="S994" s="24"/>
      <c r="T994" s="24"/>
    </row>
    <row r="995" spans="1:20" ht="14.4">
      <c r="A995" s="211" t="e">
        <f ca="1">_xludf.CONCAT(A994,"_1")</f>
        <v>#NAME?</v>
      </c>
      <c r="B995" s="25"/>
      <c r="C995" s="25" t="s">
        <v>76401</v>
      </c>
      <c r="D995" s="25"/>
      <c r="E995" s="37"/>
      <c r="F995" s="25"/>
      <c r="G995" s="25"/>
      <c r="H995" s="6"/>
      <c r="I995" s="7"/>
      <c r="J995" s="24"/>
      <c r="K995" s="24"/>
      <c r="L995" s="24"/>
      <c r="M995" s="24"/>
      <c r="N995" s="24"/>
      <c r="O995" s="24"/>
      <c r="P995" s="24"/>
      <c r="Q995" s="24"/>
      <c r="R995" s="24"/>
      <c r="S995" s="24"/>
      <c r="T995" s="24"/>
    </row>
    <row r="996" spans="1:20" ht="14.4">
      <c r="A996" s="211" t="e">
        <f ca="1">_xludf.CONCAT(A994,"_2")</f>
        <v>#NAME?</v>
      </c>
      <c r="B996" s="25"/>
      <c r="C996" s="6" t="s">
        <v>76391</v>
      </c>
      <c r="D996" s="25"/>
      <c r="E996" s="37"/>
      <c r="F996" s="25"/>
      <c r="G996" s="25"/>
      <c r="H996" s="6"/>
      <c r="I996" s="7"/>
      <c r="J996" s="24"/>
      <c r="K996" s="24"/>
      <c r="L996" s="24"/>
      <c r="M996" s="24"/>
      <c r="N996" s="24"/>
      <c r="O996" s="24"/>
      <c r="P996" s="24"/>
      <c r="Q996" s="24"/>
      <c r="R996" s="24"/>
      <c r="S996" s="24"/>
      <c r="T996" s="24"/>
    </row>
    <row r="997" spans="1:20" ht="14.4">
      <c r="A997" s="211" t="e">
        <f ca="1">_xludf.CONCAT(A994,"_3")</f>
        <v>#NAME?</v>
      </c>
      <c r="B997" s="25"/>
      <c r="C997" s="6" t="s">
        <v>76402</v>
      </c>
      <c r="D997" s="25"/>
      <c r="E997" s="37"/>
      <c r="F997" s="25"/>
      <c r="G997" s="25"/>
      <c r="H997" s="6"/>
      <c r="I997" s="7"/>
      <c r="J997" s="24"/>
      <c r="K997" s="24"/>
      <c r="L997" s="24"/>
      <c r="M997" s="24"/>
      <c r="N997" s="24"/>
      <c r="O997" s="24"/>
      <c r="P997" s="24"/>
      <c r="Q997" s="24"/>
      <c r="R997" s="24"/>
      <c r="S997" s="24"/>
      <c r="T997" s="24"/>
    </row>
    <row r="998" spans="1:20" ht="14.4">
      <c r="A998" s="210" t="s">
        <v>76403</v>
      </c>
      <c r="B998" s="25" t="s">
        <v>75672</v>
      </c>
      <c r="C998" s="25" t="s">
        <v>26246</v>
      </c>
      <c r="D998" s="25" t="s">
        <v>75672</v>
      </c>
      <c r="E998" s="37" t="s">
        <v>75672</v>
      </c>
      <c r="F998" s="25" t="s">
        <v>76404</v>
      </c>
      <c r="G998" s="25" t="s">
        <v>75672</v>
      </c>
      <c r="H998" s="6" t="s">
        <v>75672</v>
      </c>
      <c r="I998" s="7" t="s">
        <v>76405</v>
      </c>
      <c r="J998" s="24" t="s">
        <v>74035</v>
      </c>
      <c r="K998" s="24"/>
      <c r="L998" s="24"/>
      <c r="M998" s="24"/>
      <c r="N998" s="24"/>
      <c r="O998" s="24"/>
      <c r="P998" s="24"/>
      <c r="Q998" s="24"/>
      <c r="R998" s="24"/>
      <c r="S998" s="24"/>
      <c r="T998" s="24"/>
    </row>
    <row r="999" spans="1:20" ht="14.4">
      <c r="A999" s="211" t="e">
        <f ca="1">_xludf.CONCAT(A998,"_1")</f>
        <v>#NAME?</v>
      </c>
      <c r="B999" s="25"/>
      <c r="C999" s="25" t="s">
        <v>76406</v>
      </c>
      <c r="D999" s="25"/>
      <c r="E999" s="37"/>
      <c r="F999" s="25"/>
      <c r="G999" s="25"/>
      <c r="H999" s="6"/>
      <c r="I999" s="7"/>
      <c r="J999" s="24"/>
      <c r="K999" s="24"/>
      <c r="L999" s="24"/>
      <c r="M999" s="24"/>
      <c r="N999" s="24"/>
      <c r="O999" s="24"/>
      <c r="P999" s="24"/>
      <c r="Q999" s="24"/>
      <c r="R999" s="24"/>
      <c r="S999" s="24"/>
      <c r="T999" s="24"/>
    </row>
    <row r="1000" spans="1:20" ht="14.4">
      <c r="A1000" s="211" t="e">
        <f ca="1">_xludf.CONCAT(A998,"_2")</f>
        <v>#NAME?</v>
      </c>
      <c r="B1000" s="25"/>
      <c r="C1000" s="6" t="s">
        <v>76407</v>
      </c>
      <c r="D1000" s="25"/>
      <c r="E1000" s="37"/>
      <c r="F1000" s="25"/>
      <c r="G1000" s="25"/>
      <c r="H1000" s="6"/>
      <c r="I1000" s="7"/>
      <c r="J1000" s="24"/>
      <c r="K1000" s="24"/>
      <c r="L1000" s="24"/>
      <c r="M1000" s="24"/>
      <c r="N1000" s="24"/>
      <c r="O1000" s="24"/>
      <c r="P1000" s="24"/>
      <c r="Q1000" s="24"/>
      <c r="R1000" s="24"/>
      <c r="S1000" s="24"/>
      <c r="T1000" s="24"/>
    </row>
    <row r="1001" spans="1:20" ht="14.4">
      <c r="A1001" s="211" t="e">
        <f ca="1">_xludf.CONCAT(A998,"_3")</f>
        <v>#NAME?</v>
      </c>
      <c r="B1001" s="25"/>
      <c r="C1001" s="6" t="s">
        <v>76408</v>
      </c>
      <c r="D1001" s="25"/>
      <c r="E1001" s="37"/>
      <c r="F1001" s="25"/>
      <c r="G1001" s="25"/>
      <c r="H1001" s="6"/>
      <c r="I1001" s="7"/>
      <c r="J1001" s="24"/>
      <c r="K1001" s="24"/>
      <c r="L1001" s="24"/>
      <c r="M1001" s="24"/>
      <c r="N1001" s="24"/>
      <c r="O1001" s="24"/>
      <c r="P1001" s="24"/>
      <c r="Q1001" s="24"/>
      <c r="R1001" s="24"/>
      <c r="S1001" s="24"/>
      <c r="T1001" s="24"/>
    </row>
    <row r="1002" spans="1:20" ht="14.4">
      <c r="A1002" s="210" t="s">
        <v>76409</v>
      </c>
      <c r="B1002" s="25" t="s">
        <v>76410</v>
      </c>
      <c r="C1002" s="25" t="s">
        <v>26246</v>
      </c>
      <c r="D1002" s="25" t="s">
        <v>76411</v>
      </c>
      <c r="E1002" s="37" t="s">
        <v>76412</v>
      </c>
      <c r="F1002" s="25" t="s">
        <v>76413</v>
      </c>
      <c r="G1002" s="25" t="s">
        <v>76414</v>
      </c>
      <c r="H1002" s="6" t="s">
        <v>76415</v>
      </c>
      <c r="I1002" s="7" t="s">
        <v>76416</v>
      </c>
      <c r="J1002" s="24" t="s">
        <v>74035</v>
      </c>
      <c r="K1002" s="24"/>
      <c r="L1002" s="24"/>
      <c r="M1002" s="24"/>
      <c r="N1002" s="24"/>
      <c r="O1002" s="24"/>
      <c r="P1002" s="24"/>
      <c r="Q1002" s="24"/>
      <c r="R1002" s="24"/>
      <c r="S1002" s="24"/>
      <c r="T1002" s="24"/>
    </row>
    <row r="1003" spans="1:20" ht="14.4">
      <c r="A1003" s="211" t="e">
        <f ca="1">_xludf.CONCAT(A1002,"_1")</f>
        <v>#NAME?</v>
      </c>
      <c r="B1003" s="25"/>
      <c r="C1003" s="25" t="s">
        <v>76417</v>
      </c>
      <c r="D1003" s="25"/>
      <c r="E1003" s="37"/>
      <c r="F1003" s="25"/>
      <c r="G1003" s="25"/>
      <c r="H1003" s="6"/>
      <c r="I1003" s="7"/>
      <c r="J1003" s="24"/>
      <c r="K1003" s="24"/>
      <c r="L1003" s="24"/>
      <c r="M1003" s="24"/>
      <c r="N1003" s="24"/>
      <c r="O1003" s="24"/>
      <c r="P1003" s="24"/>
      <c r="Q1003" s="24"/>
      <c r="R1003" s="24"/>
      <c r="S1003" s="24"/>
      <c r="T1003" s="24"/>
    </row>
    <row r="1004" spans="1:20" ht="14.4">
      <c r="A1004" s="211" t="e">
        <f ca="1">_xludf.CONCAT(A1002,"_2")</f>
        <v>#NAME?</v>
      </c>
      <c r="B1004" s="25"/>
      <c r="C1004" s="6" t="s">
        <v>76407</v>
      </c>
      <c r="D1004" s="25"/>
      <c r="E1004" s="37"/>
      <c r="F1004" s="25"/>
      <c r="G1004" s="25"/>
      <c r="H1004" s="6"/>
      <c r="I1004" s="7"/>
      <c r="J1004" s="24"/>
      <c r="K1004" s="24"/>
      <c r="L1004" s="24"/>
      <c r="M1004" s="24"/>
      <c r="N1004" s="24"/>
      <c r="O1004" s="24"/>
      <c r="P1004" s="24"/>
      <c r="Q1004" s="24"/>
      <c r="R1004" s="24"/>
      <c r="S1004" s="24"/>
      <c r="T1004" s="24"/>
    </row>
    <row r="1005" spans="1:20" ht="14.4">
      <c r="A1005" s="211" t="e">
        <f ca="1">_xludf.CONCAT(A1002,"_3")</f>
        <v>#NAME?</v>
      </c>
      <c r="B1005" s="25"/>
      <c r="C1005" s="6" t="s">
        <v>76408</v>
      </c>
      <c r="D1005" s="25"/>
      <c r="E1005" s="37"/>
      <c r="F1005" s="25"/>
      <c r="G1005" s="25"/>
      <c r="H1005" s="6"/>
      <c r="I1005" s="7"/>
      <c r="J1005" s="24"/>
      <c r="K1005" s="24"/>
      <c r="L1005" s="24"/>
      <c r="M1005" s="24"/>
      <c r="N1005" s="24"/>
      <c r="O1005" s="24"/>
      <c r="P1005" s="24"/>
      <c r="Q1005" s="24"/>
      <c r="R1005" s="24"/>
      <c r="S1005" s="24"/>
      <c r="T1005" s="24"/>
    </row>
    <row r="1006" spans="1:20" ht="14.4">
      <c r="A1006" s="210" t="s">
        <v>76418</v>
      </c>
      <c r="B1006" s="25" t="s">
        <v>75675</v>
      </c>
      <c r="C1006" s="25" t="s">
        <v>26246</v>
      </c>
      <c r="D1006" s="25" t="s">
        <v>75675</v>
      </c>
      <c r="E1006" s="37" t="s">
        <v>75675</v>
      </c>
      <c r="F1006" s="25" t="s">
        <v>76419</v>
      </c>
      <c r="G1006" s="25" t="s">
        <v>75675</v>
      </c>
      <c r="H1006" s="6" t="s">
        <v>75675</v>
      </c>
      <c r="I1006" s="7" t="s">
        <v>76420</v>
      </c>
      <c r="J1006" s="24" t="s">
        <v>74035</v>
      </c>
      <c r="K1006" s="24"/>
      <c r="L1006" s="24"/>
      <c r="M1006" s="24"/>
      <c r="N1006" s="24"/>
      <c r="O1006" s="24"/>
      <c r="P1006" s="24"/>
      <c r="Q1006" s="24"/>
      <c r="R1006" s="24"/>
      <c r="S1006" s="24"/>
      <c r="T1006" s="24"/>
    </row>
    <row r="1007" spans="1:20" ht="14.4">
      <c r="A1007" s="211" t="e">
        <f ca="1">_xludf.CONCAT(A1006,"_1")</f>
        <v>#NAME?</v>
      </c>
      <c r="B1007" s="25"/>
      <c r="C1007" s="25" t="s">
        <v>75675</v>
      </c>
      <c r="D1007" s="25"/>
      <c r="E1007" s="37"/>
      <c r="F1007" s="25"/>
      <c r="G1007" s="25"/>
      <c r="H1007" s="6"/>
      <c r="I1007" s="7"/>
      <c r="J1007" s="24"/>
      <c r="K1007" s="24"/>
      <c r="L1007" s="24"/>
      <c r="M1007" s="24"/>
      <c r="N1007" s="24"/>
      <c r="O1007" s="24"/>
      <c r="P1007" s="24"/>
      <c r="Q1007" s="24"/>
      <c r="R1007" s="24"/>
      <c r="S1007" s="24"/>
      <c r="T1007" s="24"/>
    </row>
    <row r="1008" spans="1:20" ht="14.4">
      <c r="A1008" s="211" t="e">
        <f ca="1">_xludf.CONCAT(A1006,"_2")</f>
        <v>#NAME?</v>
      </c>
      <c r="B1008" s="25"/>
      <c r="C1008" s="6" t="s">
        <v>76421</v>
      </c>
      <c r="D1008" s="25"/>
      <c r="E1008" s="37"/>
      <c r="F1008" s="25"/>
      <c r="G1008" s="25"/>
      <c r="H1008" s="6"/>
      <c r="I1008" s="7"/>
      <c r="J1008" s="24"/>
      <c r="K1008" s="24"/>
      <c r="L1008" s="24"/>
      <c r="M1008" s="24"/>
      <c r="N1008" s="24"/>
      <c r="O1008" s="24"/>
      <c r="P1008" s="24"/>
      <c r="Q1008" s="24"/>
      <c r="R1008" s="24"/>
      <c r="S1008" s="24"/>
      <c r="T1008" s="24"/>
    </row>
    <row r="1009" spans="1:20" ht="14.4">
      <c r="A1009" s="211" t="e">
        <f ca="1">_xludf.CONCAT(A1006,"_3")</f>
        <v>#NAME?</v>
      </c>
      <c r="B1009" s="25"/>
      <c r="C1009" s="6" t="s">
        <v>76422</v>
      </c>
      <c r="D1009" s="25"/>
      <c r="E1009" s="37"/>
      <c r="F1009" s="25"/>
      <c r="G1009" s="25"/>
      <c r="H1009" s="6"/>
      <c r="I1009" s="7"/>
      <c r="J1009" s="24"/>
      <c r="K1009" s="24"/>
      <c r="L1009" s="24"/>
      <c r="M1009" s="24"/>
      <c r="N1009" s="24"/>
      <c r="O1009" s="24"/>
      <c r="P1009" s="24"/>
      <c r="Q1009" s="24"/>
      <c r="R1009" s="24"/>
      <c r="S1009" s="24"/>
      <c r="T1009" s="24"/>
    </row>
    <row r="1010" spans="1:20" ht="14.4">
      <c r="A1010" s="210" t="s">
        <v>76423</v>
      </c>
      <c r="B1010" s="25" t="s">
        <v>76424</v>
      </c>
      <c r="C1010" s="25" t="s">
        <v>26246</v>
      </c>
      <c r="D1010" s="25" t="s">
        <v>76425</v>
      </c>
      <c r="E1010" s="37" t="s">
        <v>76426</v>
      </c>
      <c r="F1010" s="25" t="s">
        <v>76427</v>
      </c>
      <c r="G1010" s="25" t="s">
        <v>76428</v>
      </c>
      <c r="H1010" s="6" t="s">
        <v>76429</v>
      </c>
      <c r="I1010" s="7" t="s">
        <v>76430</v>
      </c>
      <c r="J1010" s="24" t="s">
        <v>74035</v>
      </c>
      <c r="K1010" s="24"/>
      <c r="L1010" s="24"/>
      <c r="M1010" s="24"/>
      <c r="N1010" s="24"/>
      <c r="O1010" s="24"/>
      <c r="P1010" s="24"/>
      <c r="Q1010" s="24"/>
      <c r="R1010" s="24"/>
      <c r="S1010" s="24"/>
      <c r="T1010" s="24"/>
    </row>
    <row r="1011" spans="1:20" ht="14.4">
      <c r="A1011" s="211" t="e">
        <f ca="1">_xludf.CONCAT(A1010,"_1")</f>
        <v>#NAME?</v>
      </c>
      <c r="B1011" s="25"/>
      <c r="C1011" s="25" t="s">
        <v>76431</v>
      </c>
      <c r="D1011" s="25"/>
      <c r="E1011" s="37"/>
      <c r="F1011" s="25"/>
      <c r="G1011" s="25"/>
      <c r="H1011" s="6"/>
      <c r="I1011" s="7"/>
      <c r="J1011" s="24"/>
      <c r="K1011" s="24"/>
      <c r="L1011" s="24"/>
      <c r="M1011" s="24"/>
      <c r="N1011" s="24"/>
      <c r="O1011" s="24"/>
      <c r="P1011" s="24"/>
      <c r="Q1011" s="24"/>
      <c r="R1011" s="24"/>
      <c r="S1011" s="24"/>
      <c r="T1011" s="24"/>
    </row>
    <row r="1012" spans="1:20" ht="14.4">
      <c r="A1012" s="211" t="e">
        <f ca="1">_xludf.CONCAT(A1010,"_2")</f>
        <v>#NAME?</v>
      </c>
      <c r="B1012" s="25"/>
      <c r="C1012" s="6" t="s">
        <v>76432</v>
      </c>
      <c r="D1012" s="25"/>
      <c r="E1012" s="37"/>
      <c r="F1012" s="25"/>
      <c r="G1012" s="25"/>
      <c r="H1012" s="6"/>
      <c r="I1012" s="7"/>
      <c r="J1012" s="24"/>
      <c r="K1012" s="24"/>
      <c r="L1012" s="24"/>
      <c r="M1012" s="24"/>
      <c r="N1012" s="24"/>
      <c r="O1012" s="24"/>
      <c r="P1012" s="24"/>
      <c r="Q1012" s="24"/>
      <c r="R1012" s="24"/>
      <c r="S1012" s="24"/>
      <c r="T1012" s="24"/>
    </row>
    <row r="1013" spans="1:20" ht="14.4">
      <c r="A1013" s="211" t="e">
        <f ca="1">_xludf.CONCAT(A1010,"_3")</f>
        <v>#NAME?</v>
      </c>
      <c r="B1013" s="25"/>
      <c r="C1013" s="6" t="s">
        <v>76433</v>
      </c>
      <c r="D1013" s="25"/>
      <c r="E1013" s="37"/>
      <c r="F1013" s="25"/>
      <c r="G1013" s="25"/>
      <c r="H1013" s="6"/>
      <c r="I1013" s="7"/>
      <c r="J1013" s="24"/>
      <c r="K1013" s="24"/>
      <c r="L1013" s="24"/>
      <c r="M1013" s="24"/>
      <c r="N1013" s="24"/>
      <c r="O1013" s="24"/>
      <c r="P1013" s="24"/>
      <c r="Q1013" s="24"/>
      <c r="R1013" s="24"/>
      <c r="S1013" s="24"/>
      <c r="T1013" s="24"/>
    </row>
    <row r="1014" spans="1:20" ht="14.4">
      <c r="A1014" s="210" t="s">
        <v>76434</v>
      </c>
      <c r="B1014" s="25" t="s">
        <v>75679</v>
      </c>
      <c r="C1014" s="25" t="s">
        <v>26246</v>
      </c>
      <c r="D1014" s="25" t="s">
        <v>75679</v>
      </c>
      <c r="E1014" s="37" t="s">
        <v>75679</v>
      </c>
      <c r="F1014" s="25" t="s">
        <v>75679</v>
      </c>
      <c r="G1014" s="25" t="s">
        <v>75679</v>
      </c>
      <c r="H1014" s="6" t="s">
        <v>75679</v>
      </c>
      <c r="I1014" s="7" t="s">
        <v>76435</v>
      </c>
      <c r="J1014" s="24" t="s">
        <v>74035</v>
      </c>
      <c r="K1014" s="24"/>
      <c r="L1014" s="24" t="str">
        <f>IF(ISERROR(SEARCH("_M",A1014)),"","x")</f>
        <v/>
      </c>
      <c r="M1014" s="24"/>
      <c r="N1014" s="24"/>
      <c r="O1014" s="24"/>
      <c r="P1014" s="24"/>
      <c r="Q1014" s="24"/>
      <c r="R1014" s="24"/>
      <c r="S1014" s="24"/>
      <c r="T1014" s="24"/>
    </row>
    <row r="1015" spans="1:20" ht="14.4">
      <c r="A1015" s="211" t="e">
        <f ca="1">_xludf.CONCAT(A1014,"_1")</f>
        <v>#NAME?</v>
      </c>
      <c r="B1015" s="25"/>
      <c r="C1015" s="25" t="s">
        <v>75679</v>
      </c>
      <c r="D1015" s="25"/>
      <c r="E1015" s="37"/>
      <c r="F1015" s="25"/>
      <c r="G1015" s="25"/>
      <c r="H1015" s="6"/>
      <c r="I1015" s="7"/>
      <c r="J1015" s="24"/>
      <c r="K1015" s="24"/>
      <c r="L1015" s="24"/>
      <c r="M1015" s="24"/>
      <c r="N1015" s="24"/>
      <c r="O1015" s="24"/>
      <c r="P1015" s="24"/>
      <c r="Q1015" s="24"/>
      <c r="R1015" s="24"/>
      <c r="S1015" s="24"/>
      <c r="T1015" s="24"/>
    </row>
    <row r="1016" spans="1:20" ht="14.4">
      <c r="A1016" s="211" t="e">
        <f ca="1">_xludf.CONCAT(A1014,"_2")</f>
        <v>#NAME?</v>
      </c>
      <c r="B1016" s="25"/>
      <c r="C1016" s="6" t="s">
        <v>76436</v>
      </c>
      <c r="D1016" s="25"/>
      <c r="E1016" s="37"/>
      <c r="F1016" s="25"/>
      <c r="G1016" s="25"/>
      <c r="H1016" s="6"/>
      <c r="I1016" s="7"/>
      <c r="J1016" s="24"/>
      <c r="K1016" s="24"/>
      <c r="L1016" s="24"/>
      <c r="M1016" s="24"/>
      <c r="N1016" s="24"/>
      <c r="O1016" s="24"/>
      <c r="P1016" s="24"/>
      <c r="Q1016" s="24"/>
      <c r="R1016" s="24"/>
      <c r="S1016" s="24"/>
      <c r="T1016" s="24"/>
    </row>
    <row r="1017" spans="1:20" ht="14.4">
      <c r="A1017" s="211" t="e">
        <f ca="1">_xludf.CONCAT(A1014,"_3")</f>
        <v>#NAME?</v>
      </c>
      <c r="B1017" s="25"/>
      <c r="C1017" s="25" t="s">
        <v>76437</v>
      </c>
      <c r="D1017" s="25"/>
      <c r="E1017" s="37"/>
      <c r="F1017" s="25"/>
      <c r="G1017" s="25"/>
      <c r="H1017" s="6"/>
      <c r="I1017" s="7"/>
      <c r="J1017" s="24"/>
      <c r="K1017" s="24"/>
      <c r="L1017" s="24"/>
      <c r="M1017" s="24"/>
      <c r="N1017" s="24"/>
      <c r="O1017" s="24"/>
      <c r="P1017" s="24"/>
      <c r="Q1017" s="24"/>
      <c r="R1017" s="24"/>
      <c r="S1017" s="24"/>
      <c r="T1017" s="24"/>
    </row>
    <row r="1018" spans="1:20" ht="14.4">
      <c r="A1018" s="210" t="s">
        <v>76438</v>
      </c>
      <c r="B1018" s="25" t="s">
        <v>76439</v>
      </c>
      <c r="C1018" s="25" t="s">
        <v>26246</v>
      </c>
      <c r="D1018" s="25" t="s">
        <v>76440</v>
      </c>
      <c r="E1018" s="37" t="s">
        <v>76441</v>
      </c>
      <c r="F1018" s="25" t="s">
        <v>76442</v>
      </c>
      <c r="G1018" s="25" t="s">
        <v>76443</v>
      </c>
      <c r="H1018" s="6" t="s">
        <v>76444</v>
      </c>
      <c r="I1018" s="7" t="s">
        <v>76445</v>
      </c>
      <c r="J1018" s="24" t="s">
        <v>74035</v>
      </c>
      <c r="K1018" s="24"/>
      <c r="L1018" s="24" t="str">
        <f>IF(ISERROR(SEARCH("_M",A1018)),"","x")</f>
        <v>x</v>
      </c>
      <c r="M1018" s="24"/>
      <c r="N1018" s="24"/>
      <c r="O1018" s="24"/>
      <c r="P1018" s="24"/>
      <c r="Q1018" s="24"/>
      <c r="R1018" s="24"/>
      <c r="S1018" s="24"/>
      <c r="T1018" s="24"/>
    </row>
    <row r="1019" spans="1:20" ht="14.4">
      <c r="A1019" s="211" t="e">
        <f ca="1">_xludf.CONCAT(A1018,"_1")</f>
        <v>#NAME?</v>
      </c>
      <c r="B1019" s="25"/>
      <c r="C1019" s="25" t="s">
        <v>76446</v>
      </c>
      <c r="D1019" s="25"/>
      <c r="E1019" s="37"/>
      <c r="F1019" s="25"/>
      <c r="G1019" s="25"/>
      <c r="H1019" s="6"/>
      <c r="I1019" s="7"/>
      <c r="J1019" s="24"/>
      <c r="K1019" s="24"/>
      <c r="L1019" s="24"/>
      <c r="M1019" s="24"/>
      <c r="N1019" s="24"/>
      <c r="O1019" s="24"/>
      <c r="P1019" s="24"/>
      <c r="Q1019" s="24"/>
      <c r="R1019" s="24"/>
      <c r="S1019" s="24"/>
      <c r="T1019" s="24"/>
    </row>
    <row r="1020" spans="1:20" ht="14.4">
      <c r="A1020" s="211" t="e">
        <f ca="1">_xludf.CONCAT(A1018,"_2")</f>
        <v>#NAME?</v>
      </c>
      <c r="B1020" s="25"/>
      <c r="C1020" s="6" t="s">
        <v>76436</v>
      </c>
      <c r="D1020" s="25"/>
      <c r="E1020" s="37"/>
      <c r="F1020" s="25"/>
      <c r="G1020" s="25"/>
      <c r="H1020" s="6"/>
      <c r="I1020" s="7"/>
      <c r="J1020" s="24"/>
      <c r="K1020" s="24"/>
      <c r="L1020" s="24"/>
      <c r="M1020" s="24"/>
      <c r="N1020" s="24"/>
      <c r="O1020" s="24"/>
      <c r="P1020" s="24"/>
      <c r="Q1020" s="24"/>
      <c r="R1020" s="24"/>
      <c r="S1020" s="24"/>
      <c r="T1020" s="24"/>
    </row>
    <row r="1021" spans="1:20" ht="14.4">
      <c r="A1021" s="211" t="e">
        <f ca="1">_xludf.CONCAT(A1018,"_3")</f>
        <v>#NAME?</v>
      </c>
      <c r="B1021" s="25"/>
      <c r="C1021" s="25" t="s">
        <v>76437</v>
      </c>
      <c r="D1021" s="25"/>
      <c r="E1021" s="37"/>
      <c r="F1021" s="25"/>
      <c r="G1021" s="25"/>
      <c r="H1021" s="6"/>
      <c r="I1021" s="7"/>
      <c r="J1021" s="24"/>
      <c r="K1021" s="24"/>
      <c r="L1021" s="24"/>
      <c r="M1021" s="24"/>
      <c r="N1021" s="24"/>
      <c r="O1021" s="24"/>
      <c r="P1021" s="24"/>
      <c r="Q1021" s="24"/>
      <c r="R1021" s="24"/>
      <c r="S1021" s="24"/>
      <c r="T1021" s="24"/>
    </row>
    <row r="1022" spans="1:20" ht="14.4">
      <c r="A1022" s="210" t="s">
        <v>76447</v>
      </c>
      <c r="B1022" s="25" t="s">
        <v>75683</v>
      </c>
      <c r="C1022" s="25" t="s">
        <v>26246</v>
      </c>
      <c r="D1022" s="25" t="s">
        <v>75683</v>
      </c>
      <c r="E1022" s="37" t="s">
        <v>75683</v>
      </c>
      <c r="F1022" s="25" t="s">
        <v>75683</v>
      </c>
      <c r="G1022" s="25" t="s">
        <v>75683</v>
      </c>
      <c r="H1022" s="6" t="s">
        <v>75683</v>
      </c>
      <c r="I1022" s="7" t="s">
        <v>76448</v>
      </c>
      <c r="J1022" s="24" t="s">
        <v>74035</v>
      </c>
      <c r="K1022" s="24"/>
      <c r="L1022" s="24"/>
      <c r="M1022" s="24"/>
      <c r="N1022" s="24"/>
      <c r="O1022" s="24"/>
      <c r="P1022" s="24"/>
      <c r="Q1022" s="24"/>
      <c r="R1022" s="24"/>
      <c r="S1022" s="24"/>
      <c r="T1022" s="24"/>
    </row>
    <row r="1023" spans="1:20" ht="14.4">
      <c r="A1023" s="211" t="e">
        <f ca="1">_xludf.CONCAT(A1022,"_1")</f>
        <v>#NAME?</v>
      </c>
      <c r="B1023" s="25"/>
      <c r="C1023" s="25" t="s">
        <v>75683</v>
      </c>
      <c r="D1023" s="25"/>
      <c r="E1023" s="37"/>
      <c r="F1023" s="25"/>
      <c r="G1023" s="25"/>
      <c r="H1023" s="6"/>
      <c r="I1023" s="7"/>
      <c r="J1023" s="24"/>
      <c r="K1023" s="24"/>
      <c r="L1023" s="24"/>
      <c r="M1023" s="24"/>
      <c r="N1023" s="24"/>
      <c r="O1023" s="24"/>
      <c r="P1023" s="24"/>
      <c r="Q1023" s="24"/>
      <c r="R1023" s="24"/>
      <c r="S1023" s="24"/>
      <c r="T1023" s="24"/>
    </row>
    <row r="1024" spans="1:20" ht="14.4">
      <c r="A1024" s="211" t="e">
        <f ca="1">_xludf.CONCAT(A1022,"_2")</f>
        <v>#NAME?</v>
      </c>
      <c r="B1024" s="25"/>
      <c r="C1024" s="6" t="s">
        <v>76449</v>
      </c>
      <c r="D1024" s="25"/>
      <c r="E1024" s="37"/>
      <c r="F1024" s="25"/>
      <c r="G1024" s="25"/>
      <c r="H1024" s="6"/>
      <c r="I1024" s="7"/>
      <c r="J1024" s="24"/>
      <c r="K1024" s="24"/>
      <c r="L1024" s="24"/>
      <c r="M1024" s="24"/>
      <c r="N1024" s="24"/>
      <c r="O1024" s="24"/>
      <c r="P1024" s="24"/>
      <c r="Q1024" s="24"/>
      <c r="R1024" s="24"/>
      <c r="S1024" s="24"/>
      <c r="T1024" s="24"/>
    </row>
    <row r="1025" spans="1:20" ht="14.4">
      <c r="A1025" s="211" t="e">
        <f ca="1">_xludf.CONCAT(A1022,"_3")</f>
        <v>#NAME?</v>
      </c>
      <c r="B1025" s="25"/>
      <c r="C1025" s="6" t="s">
        <v>76450</v>
      </c>
      <c r="D1025" s="25"/>
      <c r="E1025" s="37"/>
      <c r="F1025" s="25"/>
      <c r="G1025" s="25"/>
      <c r="H1025" s="6"/>
      <c r="I1025" s="7"/>
      <c r="J1025" s="24"/>
      <c r="K1025" s="24"/>
      <c r="L1025" s="24"/>
      <c r="M1025" s="24"/>
      <c r="N1025" s="24"/>
      <c r="O1025" s="24"/>
      <c r="P1025" s="24"/>
      <c r="Q1025" s="24"/>
      <c r="R1025" s="24"/>
      <c r="S1025" s="24"/>
      <c r="T1025" s="24"/>
    </row>
    <row r="1026" spans="1:20" ht="14.4">
      <c r="A1026" s="210" t="s">
        <v>76451</v>
      </c>
      <c r="B1026" s="25" t="s">
        <v>76452</v>
      </c>
      <c r="C1026" s="25" t="s">
        <v>26246</v>
      </c>
      <c r="D1026" s="25" t="s">
        <v>76453</v>
      </c>
      <c r="E1026" s="37" t="s">
        <v>76454</v>
      </c>
      <c r="F1026" s="25" t="s">
        <v>76455</v>
      </c>
      <c r="G1026" s="25" t="s">
        <v>76456</v>
      </c>
      <c r="H1026" s="6" t="s">
        <v>76457</v>
      </c>
      <c r="I1026" s="7" t="s">
        <v>76458</v>
      </c>
      <c r="J1026" s="24" t="s">
        <v>74035</v>
      </c>
      <c r="K1026" s="24"/>
      <c r="L1026" s="24"/>
      <c r="M1026" s="24"/>
      <c r="N1026" s="24"/>
      <c r="O1026" s="24"/>
      <c r="P1026" s="24"/>
      <c r="Q1026" s="24"/>
      <c r="R1026" s="24"/>
      <c r="S1026" s="24"/>
      <c r="T1026" s="24"/>
    </row>
    <row r="1027" spans="1:20" ht="14.4">
      <c r="A1027" s="211" t="e">
        <f ca="1">_xludf.CONCAT(A1026,"_1")</f>
        <v>#NAME?</v>
      </c>
      <c r="B1027" s="25"/>
      <c r="C1027" s="25" t="s">
        <v>76459</v>
      </c>
      <c r="D1027" s="25"/>
      <c r="E1027" s="37"/>
      <c r="F1027" s="25"/>
      <c r="G1027" s="25"/>
      <c r="H1027" s="6"/>
      <c r="I1027" s="7"/>
      <c r="J1027" s="24"/>
      <c r="K1027" s="24"/>
      <c r="L1027" s="24"/>
      <c r="M1027" s="24"/>
      <c r="N1027" s="24"/>
      <c r="O1027" s="24"/>
      <c r="P1027" s="24"/>
      <c r="Q1027" s="24"/>
      <c r="R1027" s="24"/>
      <c r="S1027" s="24"/>
      <c r="T1027" s="24"/>
    </row>
    <row r="1028" spans="1:20" ht="14.4">
      <c r="A1028" s="211" t="e">
        <f ca="1">_xludf.CONCAT(A1026,"_2")</f>
        <v>#NAME?</v>
      </c>
      <c r="B1028" s="25"/>
      <c r="C1028" s="6" t="s">
        <v>76449</v>
      </c>
      <c r="D1028" s="25"/>
      <c r="E1028" s="37"/>
      <c r="F1028" s="25"/>
      <c r="G1028" s="25"/>
      <c r="H1028" s="6"/>
      <c r="I1028" s="7"/>
      <c r="J1028" s="24"/>
      <c r="K1028" s="24"/>
      <c r="L1028" s="24"/>
      <c r="M1028" s="24"/>
      <c r="N1028" s="24"/>
      <c r="O1028" s="24"/>
      <c r="P1028" s="24"/>
      <c r="Q1028" s="24"/>
      <c r="R1028" s="24"/>
      <c r="S1028" s="24"/>
      <c r="T1028" s="24"/>
    </row>
    <row r="1029" spans="1:20" ht="14.4">
      <c r="A1029" s="211" t="e">
        <f ca="1">_xludf.CONCAT(A1026,"_3")</f>
        <v>#NAME?</v>
      </c>
      <c r="B1029" s="25"/>
      <c r="C1029" s="6" t="s">
        <v>76450</v>
      </c>
      <c r="D1029" s="25"/>
      <c r="E1029" s="37"/>
      <c r="F1029" s="25"/>
      <c r="G1029" s="25"/>
      <c r="H1029" s="6"/>
      <c r="I1029" s="7"/>
      <c r="J1029" s="24"/>
      <c r="K1029" s="24"/>
      <c r="L1029" s="24"/>
      <c r="M1029" s="24"/>
      <c r="N1029" s="24"/>
      <c r="O1029" s="24"/>
      <c r="P1029" s="24"/>
      <c r="Q1029" s="24"/>
      <c r="R1029" s="24"/>
      <c r="S1029" s="24"/>
      <c r="T1029" s="24"/>
    </row>
    <row r="1030" spans="1:20" ht="14.4">
      <c r="A1030" s="210" t="s">
        <v>76460</v>
      </c>
      <c r="B1030" s="25" t="s">
        <v>75693</v>
      </c>
      <c r="C1030" s="25" t="s">
        <v>26246</v>
      </c>
      <c r="D1030" s="25" t="s">
        <v>75693</v>
      </c>
      <c r="E1030" s="37" t="s">
        <v>75693</v>
      </c>
      <c r="F1030" s="25" t="s">
        <v>75693</v>
      </c>
      <c r="G1030" s="25" t="s">
        <v>75693</v>
      </c>
      <c r="H1030" s="6" t="s">
        <v>75693</v>
      </c>
      <c r="I1030" s="7" t="s">
        <v>76461</v>
      </c>
      <c r="J1030" s="24" t="s">
        <v>74035</v>
      </c>
      <c r="K1030" s="24"/>
      <c r="L1030" s="24"/>
      <c r="M1030" s="24"/>
      <c r="N1030" s="24"/>
      <c r="O1030" s="24"/>
      <c r="P1030" s="24"/>
      <c r="Q1030" s="24"/>
      <c r="R1030" s="24"/>
      <c r="S1030" s="24"/>
      <c r="T1030" s="24"/>
    </row>
    <row r="1031" spans="1:20" ht="14.4">
      <c r="A1031" s="211" t="e">
        <f ca="1">_xludf.CONCAT(A1030,"_1")</f>
        <v>#NAME?</v>
      </c>
      <c r="B1031" s="25"/>
      <c r="C1031" s="25" t="s">
        <v>75693</v>
      </c>
      <c r="D1031" s="25"/>
      <c r="E1031" s="37"/>
      <c r="F1031" s="25"/>
      <c r="G1031" s="25"/>
      <c r="H1031" s="6"/>
      <c r="I1031" s="7"/>
      <c r="J1031" s="24"/>
      <c r="K1031" s="24"/>
      <c r="L1031" s="24"/>
      <c r="M1031" s="24"/>
      <c r="N1031" s="24"/>
      <c r="O1031" s="24"/>
      <c r="P1031" s="24"/>
      <c r="Q1031" s="24"/>
      <c r="R1031" s="24"/>
      <c r="S1031" s="24"/>
      <c r="T1031" s="24"/>
    </row>
    <row r="1032" spans="1:20" ht="14.4">
      <c r="A1032" s="211" t="e">
        <f ca="1">_xludf.CONCAT(A1030,"_2")</f>
        <v>#NAME?</v>
      </c>
      <c r="B1032" s="25"/>
      <c r="C1032" s="6" t="s">
        <v>76462</v>
      </c>
      <c r="D1032" s="25"/>
      <c r="E1032" s="37"/>
      <c r="F1032" s="25"/>
      <c r="G1032" s="25"/>
      <c r="H1032" s="6"/>
      <c r="I1032" s="7"/>
      <c r="J1032" s="24"/>
      <c r="K1032" s="24"/>
      <c r="L1032" s="24"/>
      <c r="M1032" s="24"/>
      <c r="N1032" s="24"/>
      <c r="O1032" s="24"/>
      <c r="P1032" s="24"/>
      <c r="Q1032" s="24"/>
      <c r="R1032" s="24"/>
      <c r="S1032" s="24"/>
      <c r="T1032" s="24"/>
    </row>
    <row r="1033" spans="1:20" ht="14.4">
      <c r="A1033" s="211" t="e">
        <f ca="1">_xludf.CONCAT(A1030,"_3")</f>
        <v>#NAME?</v>
      </c>
      <c r="B1033" s="25"/>
      <c r="C1033" s="6" t="s">
        <v>76463</v>
      </c>
      <c r="D1033" s="25"/>
      <c r="E1033" s="37"/>
      <c r="F1033" s="25"/>
      <c r="G1033" s="25"/>
      <c r="H1033" s="6"/>
      <c r="I1033" s="7"/>
      <c r="J1033" s="24"/>
      <c r="K1033" s="24"/>
      <c r="L1033" s="24"/>
      <c r="M1033" s="24"/>
      <c r="N1033" s="24"/>
      <c r="O1033" s="24"/>
      <c r="P1033" s="24"/>
      <c r="Q1033" s="24"/>
      <c r="R1033" s="24"/>
      <c r="S1033" s="24"/>
      <c r="T1033" s="24"/>
    </row>
    <row r="1034" spans="1:20" ht="14.4">
      <c r="A1034" s="210" t="s">
        <v>76464</v>
      </c>
      <c r="B1034" s="25" t="s">
        <v>76465</v>
      </c>
      <c r="C1034" s="25" t="s">
        <v>26246</v>
      </c>
      <c r="D1034" s="25" t="s">
        <v>76466</v>
      </c>
      <c r="E1034" s="37" t="s">
        <v>76467</v>
      </c>
      <c r="F1034" s="25" t="s">
        <v>76468</v>
      </c>
      <c r="G1034" s="25" t="s">
        <v>76469</v>
      </c>
      <c r="H1034" s="6" t="s">
        <v>76470</v>
      </c>
      <c r="I1034" s="7" t="s">
        <v>76471</v>
      </c>
      <c r="J1034" s="24" t="s">
        <v>74035</v>
      </c>
      <c r="K1034" s="24"/>
      <c r="L1034" s="24"/>
      <c r="M1034" s="24"/>
      <c r="N1034" s="24"/>
      <c r="O1034" s="24"/>
      <c r="P1034" s="24"/>
      <c r="Q1034" s="24"/>
      <c r="R1034" s="24"/>
      <c r="S1034" s="24"/>
      <c r="T1034" s="24"/>
    </row>
    <row r="1035" spans="1:20" ht="14.4">
      <c r="A1035" s="211" t="e">
        <f ca="1">_xludf.CONCAT(A1034,"_1")</f>
        <v>#NAME?</v>
      </c>
      <c r="B1035" s="25"/>
      <c r="C1035" s="25" t="s">
        <v>76472</v>
      </c>
      <c r="D1035" s="25"/>
      <c r="E1035" s="37"/>
      <c r="F1035" s="25"/>
      <c r="G1035" s="25"/>
      <c r="H1035" s="6"/>
      <c r="I1035" s="7"/>
      <c r="J1035" s="24"/>
      <c r="K1035" s="24"/>
      <c r="L1035" s="24"/>
      <c r="M1035" s="24"/>
      <c r="N1035" s="24"/>
      <c r="O1035" s="24"/>
      <c r="P1035" s="24"/>
      <c r="Q1035" s="24"/>
      <c r="R1035" s="24"/>
      <c r="S1035" s="24"/>
      <c r="T1035" s="24"/>
    </row>
    <row r="1036" spans="1:20" ht="14.4">
      <c r="A1036" s="211" t="e">
        <f ca="1">_xludf.CONCAT(A1034,"_2")</f>
        <v>#NAME?</v>
      </c>
      <c r="B1036" s="25"/>
      <c r="C1036" s="6" t="s">
        <v>76462</v>
      </c>
      <c r="D1036" s="25"/>
      <c r="E1036" s="37"/>
      <c r="F1036" s="25"/>
      <c r="G1036" s="25"/>
      <c r="H1036" s="6"/>
      <c r="I1036" s="7"/>
      <c r="J1036" s="24"/>
      <c r="K1036" s="24"/>
      <c r="L1036" s="24"/>
      <c r="M1036" s="24"/>
      <c r="N1036" s="24"/>
      <c r="O1036" s="24"/>
      <c r="P1036" s="24"/>
      <c r="Q1036" s="24"/>
      <c r="R1036" s="24"/>
      <c r="S1036" s="24"/>
      <c r="T1036" s="24"/>
    </row>
    <row r="1037" spans="1:20" ht="14.4">
      <c r="A1037" s="211" t="e">
        <f ca="1">_xludf.CONCAT(A1034,"_3")</f>
        <v>#NAME?</v>
      </c>
      <c r="B1037" s="25"/>
      <c r="C1037" s="6" t="s">
        <v>76463</v>
      </c>
      <c r="D1037" s="25"/>
      <c r="E1037" s="37"/>
      <c r="F1037" s="25"/>
      <c r="G1037" s="25"/>
      <c r="H1037" s="6"/>
      <c r="I1037" s="7"/>
      <c r="J1037" s="24"/>
      <c r="K1037" s="24"/>
      <c r="L1037" s="24"/>
      <c r="M1037" s="24"/>
      <c r="N1037" s="24"/>
      <c r="O1037" s="24"/>
      <c r="P1037" s="24"/>
      <c r="Q1037" s="24"/>
      <c r="R1037" s="24"/>
      <c r="S1037" s="24"/>
      <c r="T1037" s="24"/>
    </row>
    <row r="1038" spans="1:20" ht="14.4">
      <c r="A1038" s="210" t="s">
        <v>76473</v>
      </c>
      <c r="B1038" s="25" t="s">
        <v>75696</v>
      </c>
      <c r="C1038" s="25" t="s">
        <v>26246</v>
      </c>
      <c r="D1038" s="25" t="s">
        <v>75696</v>
      </c>
      <c r="E1038" s="37" t="s">
        <v>75696</v>
      </c>
      <c r="F1038" s="25" t="s">
        <v>75696</v>
      </c>
      <c r="G1038" s="25" t="s">
        <v>75696</v>
      </c>
      <c r="H1038" s="6" t="s">
        <v>75696</v>
      </c>
      <c r="I1038" s="7" t="s">
        <v>76474</v>
      </c>
      <c r="J1038" s="24" t="s">
        <v>74035</v>
      </c>
      <c r="K1038" s="24"/>
      <c r="L1038" s="24" t="str">
        <f>IF(ISERROR(SEARCH("_M",A1038)),"","x")</f>
        <v/>
      </c>
      <c r="M1038" s="24"/>
      <c r="N1038" s="24"/>
      <c r="O1038" s="24"/>
      <c r="P1038" s="24"/>
      <c r="Q1038" s="24"/>
      <c r="R1038" s="24"/>
      <c r="S1038" s="24"/>
      <c r="T1038" s="24"/>
    </row>
    <row r="1039" spans="1:20" ht="14.4">
      <c r="A1039" s="211" t="e">
        <f ca="1">_xludf.CONCAT(A1038,"_1")</f>
        <v>#NAME?</v>
      </c>
      <c r="B1039" s="25"/>
      <c r="C1039" s="25" t="s">
        <v>75696</v>
      </c>
      <c r="D1039" s="25"/>
      <c r="E1039" s="37"/>
      <c r="F1039" s="25"/>
      <c r="G1039" s="25"/>
      <c r="H1039" s="6"/>
      <c r="I1039" s="7"/>
      <c r="J1039" s="24"/>
      <c r="K1039" s="24"/>
      <c r="L1039" s="24"/>
      <c r="M1039" s="24"/>
      <c r="N1039" s="24"/>
      <c r="O1039" s="24"/>
      <c r="P1039" s="24"/>
      <c r="Q1039" s="24"/>
      <c r="R1039" s="24"/>
      <c r="S1039" s="24"/>
      <c r="T1039" s="24"/>
    </row>
    <row r="1040" spans="1:20" ht="14.4">
      <c r="A1040" s="211" t="e">
        <f ca="1">_xludf.CONCAT(A1038,"_2")</f>
        <v>#NAME?</v>
      </c>
      <c r="B1040" s="25"/>
      <c r="C1040" s="6" t="s">
        <v>76475</v>
      </c>
      <c r="D1040" s="25"/>
      <c r="E1040" s="37"/>
      <c r="F1040" s="25"/>
      <c r="G1040" s="25"/>
      <c r="H1040" s="6"/>
      <c r="I1040" s="7"/>
      <c r="J1040" s="24"/>
      <c r="K1040" s="24"/>
      <c r="L1040" s="24"/>
      <c r="M1040" s="24"/>
      <c r="N1040" s="24"/>
      <c r="O1040" s="24"/>
      <c r="P1040" s="24"/>
      <c r="Q1040" s="24"/>
      <c r="R1040" s="24"/>
      <c r="S1040" s="24"/>
      <c r="T1040" s="24"/>
    </row>
    <row r="1041" spans="1:20" ht="14.4">
      <c r="A1041" s="211" t="e">
        <f ca="1">_xludf.CONCAT(A1038,"_3")</f>
        <v>#NAME?</v>
      </c>
      <c r="B1041" s="25"/>
      <c r="C1041" s="6" t="s">
        <v>76476</v>
      </c>
      <c r="D1041" s="25"/>
      <c r="E1041" s="37"/>
      <c r="F1041" s="25"/>
      <c r="G1041" s="25"/>
      <c r="H1041" s="6"/>
      <c r="I1041" s="7"/>
      <c r="J1041" s="24"/>
      <c r="K1041" s="24"/>
      <c r="L1041" s="24"/>
      <c r="M1041" s="24"/>
      <c r="N1041" s="24"/>
      <c r="O1041" s="24"/>
      <c r="P1041" s="24"/>
      <c r="Q1041" s="24"/>
      <c r="R1041" s="24"/>
      <c r="S1041" s="24"/>
      <c r="T1041" s="24"/>
    </row>
    <row r="1042" spans="1:20" ht="14.4">
      <c r="A1042" s="210" t="s">
        <v>76477</v>
      </c>
      <c r="B1042" s="25" t="s">
        <v>76478</v>
      </c>
      <c r="C1042" s="25" t="s">
        <v>26246</v>
      </c>
      <c r="D1042" s="25" t="s">
        <v>76479</v>
      </c>
      <c r="E1042" s="37" t="s">
        <v>76480</v>
      </c>
      <c r="F1042" s="25" t="s">
        <v>76481</v>
      </c>
      <c r="G1042" s="25" t="s">
        <v>76482</v>
      </c>
      <c r="H1042" s="6" t="s">
        <v>76483</v>
      </c>
      <c r="I1042" s="7" t="s">
        <v>76484</v>
      </c>
      <c r="J1042" s="24" t="s">
        <v>74035</v>
      </c>
      <c r="K1042" s="24"/>
      <c r="L1042" s="24" t="str">
        <f>IF(ISERROR(SEARCH("_M",A1042)),"","x")</f>
        <v>x</v>
      </c>
      <c r="M1042" s="24"/>
      <c r="N1042" s="24"/>
      <c r="O1042" s="24"/>
      <c r="P1042" s="24"/>
      <c r="Q1042" s="24"/>
      <c r="R1042" s="24"/>
      <c r="S1042" s="24"/>
      <c r="T1042" s="24"/>
    </row>
    <row r="1043" spans="1:20" ht="14.4">
      <c r="A1043" s="211" t="e">
        <f ca="1">_xludf.CONCAT(A1042,"_1")</f>
        <v>#NAME?</v>
      </c>
      <c r="B1043" s="25"/>
      <c r="C1043" s="25" t="s">
        <v>76485</v>
      </c>
      <c r="D1043" s="25"/>
      <c r="E1043" s="37"/>
      <c r="F1043" s="25"/>
      <c r="G1043" s="25"/>
      <c r="H1043" s="6"/>
      <c r="I1043" s="7"/>
      <c r="J1043" s="24"/>
      <c r="K1043" s="24"/>
      <c r="L1043" s="24"/>
      <c r="M1043" s="24"/>
      <c r="N1043" s="24"/>
      <c r="O1043" s="24"/>
      <c r="P1043" s="24"/>
      <c r="Q1043" s="24"/>
      <c r="R1043" s="24"/>
      <c r="S1043" s="24"/>
      <c r="T1043" s="24"/>
    </row>
    <row r="1044" spans="1:20" ht="14.4">
      <c r="A1044" s="211" t="e">
        <f ca="1">_xludf.CONCAT(A1042,"_2")</f>
        <v>#NAME?</v>
      </c>
      <c r="B1044" s="25"/>
      <c r="C1044" s="6" t="s">
        <v>76475</v>
      </c>
      <c r="D1044" s="25"/>
      <c r="E1044" s="37"/>
      <c r="F1044" s="25"/>
      <c r="G1044" s="25"/>
      <c r="H1044" s="6"/>
      <c r="I1044" s="7"/>
      <c r="J1044" s="24"/>
      <c r="K1044" s="24"/>
      <c r="L1044" s="24"/>
      <c r="M1044" s="24"/>
      <c r="N1044" s="24"/>
      <c r="O1044" s="24"/>
      <c r="P1044" s="24"/>
      <c r="Q1044" s="24"/>
      <c r="R1044" s="24"/>
      <c r="S1044" s="24"/>
      <c r="T1044" s="24"/>
    </row>
    <row r="1045" spans="1:20" ht="14.4">
      <c r="A1045" s="211" t="e">
        <f ca="1">_xludf.CONCAT(A1042,"_3")</f>
        <v>#NAME?</v>
      </c>
      <c r="B1045" s="25"/>
      <c r="C1045" s="6" t="s">
        <v>76476</v>
      </c>
      <c r="D1045" s="25"/>
      <c r="E1045" s="37"/>
      <c r="F1045" s="25"/>
      <c r="G1045" s="25"/>
      <c r="H1045" s="6"/>
      <c r="I1045" s="7"/>
      <c r="J1045" s="24"/>
      <c r="K1045" s="24"/>
      <c r="L1045" s="24"/>
      <c r="M1045" s="24"/>
      <c r="N1045" s="24"/>
      <c r="O1045" s="24"/>
      <c r="P1045" s="24"/>
      <c r="Q1045" s="24"/>
      <c r="R1045" s="24"/>
      <c r="S1045" s="24"/>
      <c r="T1045" s="24"/>
    </row>
    <row r="1046" spans="1:20" ht="14.4">
      <c r="A1046" s="210" t="s">
        <v>76486</v>
      </c>
      <c r="B1046" s="25" t="s">
        <v>75700</v>
      </c>
      <c r="C1046" s="25" t="s">
        <v>26246</v>
      </c>
      <c r="D1046" s="25" t="s">
        <v>75700</v>
      </c>
      <c r="E1046" s="37" t="s">
        <v>75700</v>
      </c>
      <c r="F1046" s="25" t="s">
        <v>75700</v>
      </c>
      <c r="G1046" s="25" t="s">
        <v>75700</v>
      </c>
      <c r="H1046" s="6" t="s">
        <v>75700</v>
      </c>
      <c r="I1046" s="7" t="s">
        <v>76487</v>
      </c>
      <c r="J1046" s="24" t="s">
        <v>74035</v>
      </c>
      <c r="K1046" s="24"/>
      <c r="L1046" s="24"/>
      <c r="M1046" s="24"/>
      <c r="N1046" s="24"/>
      <c r="O1046" s="24"/>
      <c r="P1046" s="24"/>
      <c r="Q1046" s="24"/>
      <c r="R1046" s="24"/>
      <c r="S1046" s="24"/>
      <c r="T1046" s="24"/>
    </row>
    <row r="1047" spans="1:20" ht="14.4">
      <c r="A1047" s="211" t="e">
        <f ca="1">_xludf.CONCAT(A1046,"_1")</f>
        <v>#NAME?</v>
      </c>
      <c r="B1047" s="25"/>
      <c r="C1047" s="25" t="s">
        <v>75700</v>
      </c>
      <c r="D1047" s="25"/>
      <c r="E1047" s="37"/>
      <c r="F1047" s="25"/>
      <c r="G1047" s="25"/>
      <c r="H1047" s="6"/>
      <c r="I1047" s="7"/>
      <c r="J1047" s="24"/>
      <c r="K1047" s="24"/>
      <c r="L1047" s="24"/>
      <c r="M1047" s="24"/>
      <c r="N1047" s="24"/>
      <c r="O1047" s="24"/>
      <c r="P1047" s="24"/>
      <c r="Q1047" s="24"/>
      <c r="R1047" s="24"/>
      <c r="S1047" s="24"/>
      <c r="T1047" s="24"/>
    </row>
    <row r="1048" spans="1:20" ht="14.4">
      <c r="A1048" s="211" t="e">
        <f ca="1">_xludf.CONCAT(A1046,"_2")</f>
        <v>#NAME?</v>
      </c>
      <c r="B1048" s="25"/>
      <c r="C1048" s="6" t="s">
        <v>76488</v>
      </c>
      <c r="D1048" s="25"/>
      <c r="E1048" s="37"/>
      <c r="F1048" s="25"/>
      <c r="G1048" s="25"/>
      <c r="H1048" s="6"/>
      <c r="I1048" s="7"/>
      <c r="J1048" s="24"/>
      <c r="K1048" s="24"/>
      <c r="L1048" s="24"/>
      <c r="M1048" s="24"/>
      <c r="N1048" s="24"/>
      <c r="O1048" s="24"/>
      <c r="P1048" s="24"/>
      <c r="Q1048" s="24"/>
      <c r="R1048" s="24"/>
      <c r="S1048" s="24"/>
      <c r="T1048" s="24"/>
    </row>
    <row r="1049" spans="1:20" ht="14.4">
      <c r="A1049" s="211" t="e">
        <f ca="1">_xludf.CONCAT(A1046,"_3")</f>
        <v>#NAME?</v>
      </c>
      <c r="B1049" s="25"/>
      <c r="C1049" s="6" t="s">
        <v>76489</v>
      </c>
      <c r="D1049" s="25"/>
      <c r="E1049" s="37"/>
      <c r="F1049" s="25"/>
      <c r="G1049" s="25"/>
      <c r="H1049" s="6"/>
      <c r="I1049" s="7"/>
      <c r="J1049" s="24"/>
      <c r="K1049" s="24"/>
      <c r="L1049" s="24"/>
      <c r="M1049" s="24"/>
      <c r="N1049" s="24"/>
      <c r="O1049" s="24"/>
      <c r="P1049" s="24"/>
      <c r="Q1049" s="24"/>
      <c r="R1049" s="24"/>
      <c r="S1049" s="24"/>
      <c r="T1049" s="24"/>
    </row>
    <row r="1050" spans="1:20" ht="14.4">
      <c r="A1050" s="210" t="s">
        <v>76490</v>
      </c>
      <c r="B1050" s="25" t="s">
        <v>76491</v>
      </c>
      <c r="C1050" s="25" t="s">
        <v>26246</v>
      </c>
      <c r="D1050" s="25" t="s">
        <v>76492</v>
      </c>
      <c r="E1050" s="37" t="s">
        <v>76493</v>
      </c>
      <c r="F1050" s="25" t="s">
        <v>76494</v>
      </c>
      <c r="G1050" s="25" t="s">
        <v>76495</v>
      </c>
      <c r="H1050" s="6" t="s">
        <v>76496</v>
      </c>
      <c r="I1050" s="7" t="s">
        <v>76497</v>
      </c>
      <c r="J1050" s="24" t="s">
        <v>74035</v>
      </c>
      <c r="K1050" s="24"/>
      <c r="L1050" s="24"/>
      <c r="M1050" s="24"/>
      <c r="N1050" s="24"/>
      <c r="O1050" s="24"/>
      <c r="P1050" s="24"/>
      <c r="Q1050" s="24"/>
      <c r="R1050" s="24"/>
      <c r="S1050" s="24"/>
      <c r="T1050" s="24"/>
    </row>
    <row r="1051" spans="1:20" ht="14.4">
      <c r="A1051" s="211" t="e">
        <f ca="1">_xludf.CONCAT(A1050,"_1")</f>
        <v>#NAME?</v>
      </c>
      <c r="B1051" s="25"/>
      <c r="C1051" s="25" t="s">
        <v>76498</v>
      </c>
      <c r="D1051" s="25"/>
      <c r="E1051" s="37"/>
      <c r="F1051" s="35"/>
      <c r="G1051" s="35"/>
      <c r="H1051" s="6"/>
      <c r="I1051" s="7"/>
      <c r="J1051" s="24"/>
      <c r="K1051" s="24"/>
      <c r="L1051" s="24"/>
      <c r="M1051" s="24"/>
      <c r="N1051" s="24"/>
      <c r="O1051" s="24"/>
      <c r="P1051" s="24"/>
      <c r="Q1051" s="24"/>
      <c r="R1051" s="24"/>
      <c r="S1051" s="24"/>
      <c r="T1051" s="24"/>
    </row>
    <row r="1052" spans="1:20" ht="14.4">
      <c r="A1052" s="211" t="e">
        <f ca="1">_xludf.CONCAT(A1050,"_2")</f>
        <v>#NAME?</v>
      </c>
      <c r="B1052" s="25"/>
      <c r="C1052" s="6" t="s">
        <v>76488</v>
      </c>
      <c r="D1052" s="25"/>
      <c r="E1052" s="37"/>
      <c r="F1052" s="35"/>
      <c r="G1052" s="35"/>
      <c r="H1052" s="6"/>
      <c r="I1052" s="7"/>
      <c r="J1052" s="24"/>
      <c r="K1052" s="24"/>
      <c r="L1052" s="24"/>
      <c r="M1052" s="24"/>
      <c r="N1052" s="24"/>
      <c r="O1052" s="24"/>
      <c r="P1052" s="24"/>
      <c r="Q1052" s="24"/>
      <c r="R1052" s="24"/>
      <c r="S1052" s="24"/>
      <c r="T1052" s="24"/>
    </row>
    <row r="1053" spans="1:20" ht="14.4">
      <c r="A1053" s="211" t="e">
        <f ca="1">_xludf.CONCAT(A1050,"_3")</f>
        <v>#NAME?</v>
      </c>
      <c r="B1053" s="25"/>
      <c r="C1053" s="6" t="s">
        <v>76489</v>
      </c>
      <c r="D1053" s="25"/>
      <c r="E1053" s="37"/>
      <c r="F1053" s="35"/>
      <c r="G1053" s="35"/>
      <c r="H1053" s="6"/>
      <c r="I1053" s="7"/>
      <c r="J1053" s="24"/>
      <c r="K1053" s="24"/>
      <c r="L1053" s="24"/>
      <c r="M1053" s="24"/>
      <c r="N1053" s="24"/>
      <c r="O1053" s="24"/>
      <c r="P1053" s="24"/>
      <c r="Q1053" s="24"/>
      <c r="R1053" s="24"/>
      <c r="S1053" s="24"/>
      <c r="T1053" s="24"/>
    </row>
    <row r="1054" spans="1:20" ht="14.4">
      <c r="A1054" s="210" t="s">
        <v>76499</v>
      </c>
      <c r="B1054" s="25" t="s">
        <v>75704</v>
      </c>
      <c r="C1054" s="25" t="s">
        <v>26246</v>
      </c>
      <c r="D1054" s="25" t="s">
        <v>75704</v>
      </c>
      <c r="E1054" s="37" t="s">
        <v>75704</v>
      </c>
      <c r="F1054" s="35" t="s">
        <v>76500</v>
      </c>
      <c r="G1054" s="35" t="s">
        <v>75704</v>
      </c>
      <c r="H1054" s="6" t="s">
        <v>75704</v>
      </c>
      <c r="I1054" s="7" t="s">
        <v>76501</v>
      </c>
      <c r="J1054" s="24" t="s">
        <v>74035</v>
      </c>
      <c r="K1054" s="24"/>
      <c r="L1054" s="24"/>
      <c r="M1054" s="24"/>
      <c r="N1054" s="24"/>
      <c r="O1054" s="24"/>
      <c r="P1054" s="24"/>
      <c r="Q1054" s="24"/>
      <c r="R1054" s="24"/>
      <c r="S1054" s="24"/>
      <c r="T1054" s="24"/>
    </row>
    <row r="1055" spans="1:20" ht="14.4">
      <c r="A1055" s="211" t="e">
        <f ca="1">_xludf.CONCAT(A1054,"_1")</f>
        <v>#NAME?</v>
      </c>
      <c r="B1055" s="25"/>
      <c r="C1055" s="25" t="s">
        <v>75704</v>
      </c>
      <c r="D1055" s="25"/>
      <c r="E1055" s="37"/>
      <c r="F1055" s="35"/>
      <c r="G1055" s="35"/>
      <c r="H1055" s="6"/>
      <c r="I1055" s="7"/>
      <c r="J1055" s="24"/>
      <c r="K1055" s="24"/>
      <c r="L1055" s="24"/>
      <c r="M1055" s="24"/>
      <c r="N1055" s="24"/>
      <c r="O1055" s="24"/>
      <c r="P1055" s="24"/>
      <c r="Q1055" s="24"/>
      <c r="R1055" s="24"/>
      <c r="S1055" s="24"/>
      <c r="T1055" s="24"/>
    </row>
    <row r="1056" spans="1:20" ht="14.4">
      <c r="A1056" s="211" t="e">
        <f ca="1">_xludf.CONCAT(A1054,"_2")</f>
        <v>#NAME?</v>
      </c>
      <c r="B1056" s="25"/>
      <c r="C1056" s="6" t="s">
        <v>76502</v>
      </c>
      <c r="D1056" s="25"/>
      <c r="E1056" s="37"/>
      <c r="F1056" s="35"/>
      <c r="G1056" s="35"/>
      <c r="H1056" s="6"/>
      <c r="I1056" s="7"/>
      <c r="J1056" s="24"/>
      <c r="K1056" s="24"/>
      <c r="L1056" s="24"/>
      <c r="M1056" s="24"/>
      <c r="N1056" s="24"/>
      <c r="O1056" s="24"/>
      <c r="P1056" s="24"/>
      <c r="Q1056" s="24"/>
      <c r="R1056" s="24"/>
      <c r="S1056" s="24"/>
      <c r="T1056" s="24"/>
    </row>
    <row r="1057" spans="1:20" ht="14.4">
      <c r="A1057" s="211" t="e">
        <f ca="1">_xludf.CONCAT(A1054,"_3")</f>
        <v>#NAME?</v>
      </c>
      <c r="B1057" s="25"/>
      <c r="C1057" s="6" t="s">
        <v>76503</v>
      </c>
      <c r="D1057" s="25"/>
      <c r="E1057" s="37"/>
      <c r="F1057" s="35"/>
      <c r="G1057" s="35"/>
      <c r="H1057" s="6"/>
      <c r="I1057" s="7"/>
      <c r="J1057" s="24"/>
      <c r="K1057" s="24"/>
      <c r="L1057" s="24"/>
      <c r="M1057" s="24"/>
      <c r="N1057" s="24"/>
      <c r="O1057" s="24"/>
      <c r="P1057" s="24"/>
      <c r="Q1057" s="24"/>
      <c r="R1057" s="24"/>
      <c r="S1057" s="24"/>
      <c r="T1057" s="24"/>
    </row>
    <row r="1058" spans="1:20" ht="14.4">
      <c r="A1058" s="210" t="s">
        <v>76504</v>
      </c>
      <c r="B1058" s="25" t="s">
        <v>76505</v>
      </c>
      <c r="C1058" s="25" t="s">
        <v>26246</v>
      </c>
      <c r="D1058" s="25" t="s">
        <v>76506</v>
      </c>
      <c r="E1058" s="37" t="s">
        <v>76507</v>
      </c>
      <c r="F1058" s="35" t="s">
        <v>76508</v>
      </c>
      <c r="G1058" s="35" t="s">
        <v>76509</v>
      </c>
      <c r="H1058" s="6" t="s">
        <v>76510</v>
      </c>
      <c r="I1058" s="7" t="s">
        <v>76511</v>
      </c>
      <c r="J1058" s="24" t="s">
        <v>74035</v>
      </c>
      <c r="K1058" s="24"/>
      <c r="L1058" s="24"/>
      <c r="M1058" s="24"/>
      <c r="N1058" s="24"/>
      <c r="O1058" s="24"/>
      <c r="P1058" s="24"/>
      <c r="Q1058" s="24"/>
      <c r="R1058" s="24"/>
      <c r="S1058" s="24"/>
      <c r="T1058" s="24"/>
    </row>
    <row r="1059" spans="1:20" ht="14.4">
      <c r="A1059" s="211" t="e">
        <f ca="1">_xludf.CONCAT(A1058,"_1")</f>
        <v>#NAME?</v>
      </c>
      <c r="B1059" s="25"/>
      <c r="C1059" s="25" t="s">
        <v>76512</v>
      </c>
      <c r="D1059" s="25"/>
      <c r="E1059" s="37"/>
      <c r="F1059" s="25"/>
      <c r="G1059" s="25"/>
      <c r="H1059" s="6"/>
      <c r="I1059" s="7"/>
      <c r="J1059" s="24"/>
      <c r="K1059" s="24"/>
      <c r="L1059" s="24"/>
      <c r="M1059" s="24"/>
      <c r="N1059" s="24"/>
      <c r="O1059" s="24"/>
      <c r="P1059" s="24"/>
      <c r="Q1059" s="24"/>
      <c r="R1059" s="24"/>
      <c r="S1059" s="24"/>
      <c r="T1059" s="24"/>
    </row>
    <row r="1060" spans="1:20" ht="14.4">
      <c r="A1060" s="211" t="e">
        <f ca="1">_xludf.CONCAT(A1058,"_2")</f>
        <v>#NAME?</v>
      </c>
      <c r="B1060" s="25"/>
      <c r="C1060" s="6" t="s">
        <v>76502</v>
      </c>
      <c r="D1060" s="25"/>
      <c r="E1060" s="37"/>
      <c r="F1060" s="25"/>
      <c r="G1060" s="25"/>
      <c r="H1060" s="6"/>
      <c r="I1060" s="7"/>
      <c r="J1060" s="24"/>
      <c r="K1060" s="24"/>
      <c r="L1060" s="24"/>
      <c r="M1060" s="24"/>
      <c r="N1060" s="24"/>
      <c r="O1060" s="24"/>
      <c r="P1060" s="24"/>
      <c r="Q1060" s="24"/>
      <c r="R1060" s="24"/>
      <c r="S1060" s="24"/>
      <c r="T1060" s="24"/>
    </row>
    <row r="1061" spans="1:20" ht="14.4">
      <c r="A1061" s="211" t="e">
        <f ca="1">_xludf.CONCAT(A1058,"_3")</f>
        <v>#NAME?</v>
      </c>
      <c r="B1061" s="25"/>
      <c r="C1061" s="6" t="s">
        <v>76502</v>
      </c>
      <c r="D1061" s="25"/>
      <c r="E1061" s="37"/>
      <c r="F1061" s="25"/>
      <c r="G1061" s="25"/>
      <c r="H1061" s="6"/>
      <c r="I1061" s="7"/>
      <c r="J1061" s="24"/>
      <c r="K1061" s="24"/>
      <c r="L1061" s="24"/>
      <c r="M1061" s="24"/>
      <c r="N1061" s="24"/>
      <c r="O1061" s="24"/>
      <c r="P1061" s="24"/>
      <c r="Q1061" s="24"/>
      <c r="R1061" s="24"/>
      <c r="S1061" s="24"/>
      <c r="T1061" s="24"/>
    </row>
    <row r="1062" spans="1:20" ht="14.4">
      <c r="A1062" s="210" t="s">
        <v>76513</v>
      </c>
      <c r="B1062" s="25" t="s">
        <v>75714</v>
      </c>
      <c r="C1062" s="25" t="s">
        <v>26246</v>
      </c>
      <c r="D1062" s="25" t="s">
        <v>75714</v>
      </c>
      <c r="E1062" s="37" t="s">
        <v>75714</v>
      </c>
      <c r="F1062" s="25" t="s">
        <v>76514</v>
      </c>
      <c r="G1062" s="25" t="s">
        <v>75714</v>
      </c>
      <c r="H1062" s="6" t="s">
        <v>75714</v>
      </c>
      <c r="I1062" s="7" t="s">
        <v>76515</v>
      </c>
      <c r="J1062" s="24" t="s">
        <v>74035</v>
      </c>
      <c r="K1062" s="24"/>
      <c r="L1062" s="24" t="str">
        <f>IF(ISERROR(SEARCH("_M",A1062)),"","x")</f>
        <v/>
      </c>
      <c r="M1062" s="24"/>
      <c r="N1062" s="24"/>
      <c r="O1062" s="24"/>
      <c r="P1062" s="24"/>
      <c r="Q1062" s="24"/>
      <c r="R1062" s="24"/>
      <c r="S1062" s="24"/>
      <c r="T1062" s="24"/>
    </row>
    <row r="1063" spans="1:20" ht="14.4">
      <c r="A1063" s="211" t="e">
        <f ca="1">_xludf.CONCAT(A1062,"_1")</f>
        <v>#NAME?</v>
      </c>
      <c r="B1063" s="25"/>
      <c r="C1063" s="25" t="s">
        <v>75714</v>
      </c>
      <c r="D1063" s="25"/>
      <c r="E1063" s="37"/>
      <c r="F1063" s="25"/>
      <c r="G1063" s="25"/>
      <c r="H1063" s="6"/>
      <c r="I1063" s="7"/>
      <c r="J1063" s="24"/>
      <c r="K1063" s="24"/>
      <c r="L1063" s="24"/>
      <c r="M1063" s="24"/>
      <c r="N1063" s="24"/>
      <c r="O1063" s="24"/>
      <c r="P1063" s="24"/>
      <c r="Q1063" s="24"/>
      <c r="R1063" s="24"/>
      <c r="S1063" s="24"/>
      <c r="T1063" s="24"/>
    </row>
    <row r="1064" spans="1:20" ht="14.4">
      <c r="A1064" s="211" t="e">
        <f ca="1">_xludf.CONCAT(A1062,"_2")</f>
        <v>#NAME?</v>
      </c>
      <c r="B1064" s="25"/>
      <c r="C1064" s="6" t="s">
        <v>76516</v>
      </c>
      <c r="D1064" s="25"/>
      <c r="E1064" s="37"/>
      <c r="F1064" s="25"/>
      <c r="G1064" s="25"/>
      <c r="H1064" s="6"/>
      <c r="I1064" s="7"/>
      <c r="J1064" s="24"/>
      <c r="K1064" s="24"/>
      <c r="L1064" s="24"/>
      <c r="M1064" s="24"/>
      <c r="N1064" s="24"/>
      <c r="O1064" s="24"/>
      <c r="P1064" s="24"/>
      <c r="Q1064" s="24"/>
      <c r="R1064" s="24"/>
      <c r="S1064" s="24"/>
      <c r="T1064" s="24"/>
    </row>
    <row r="1065" spans="1:20" ht="14.4">
      <c r="A1065" s="211" t="e">
        <f ca="1">_xludf.CONCAT(A1062,"_3")</f>
        <v>#NAME?</v>
      </c>
      <c r="B1065" s="25"/>
      <c r="C1065" s="6" t="s">
        <v>76517</v>
      </c>
      <c r="D1065" s="25"/>
      <c r="E1065" s="37"/>
      <c r="F1065" s="25"/>
      <c r="G1065" s="25"/>
      <c r="H1065" s="6"/>
      <c r="I1065" s="7"/>
      <c r="J1065" s="24"/>
      <c r="K1065" s="24"/>
      <c r="L1065" s="24"/>
      <c r="M1065" s="24"/>
      <c r="N1065" s="24"/>
      <c r="O1065" s="24"/>
      <c r="P1065" s="24"/>
      <c r="Q1065" s="24"/>
      <c r="R1065" s="24"/>
      <c r="S1065" s="24"/>
      <c r="T1065" s="24"/>
    </row>
    <row r="1066" spans="1:20" ht="14.4">
      <c r="A1066" s="210" t="s">
        <v>76518</v>
      </c>
      <c r="B1066" s="25" t="s">
        <v>76519</v>
      </c>
      <c r="C1066" s="25" t="s">
        <v>26246</v>
      </c>
      <c r="D1066" s="25" t="s">
        <v>76520</v>
      </c>
      <c r="E1066" s="37" t="s">
        <v>76521</v>
      </c>
      <c r="F1066" s="25" t="s">
        <v>76522</v>
      </c>
      <c r="G1066" s="25" t="s">
        <v>76523</v>
      </c>
      <c r="H1066" s="6" t="s">
        <v>76524</v>
      </c>
      <c r="I1066" s="7" t="s">
        <v>76525</v>
      </c>
      <c r="J1066" s="24" t="s">
        <v>74035</v>
      </c>
      <c r="K1066" s="24"/>
      <c r="L1066" s="24" t="str">
        <f>IF(ISERROR(SEARCH("_M",A1066)),"","x")</f>
        <v>x</v>
      </c>
      <c r="M1066" s="24"/>
      <c r="N1066" s="24"/>
      <c r="O1066" s="24"/>
      <c r="P1066" s="24"/>
      <c r="Q1066" s="24"/>
      <c r="R1066" s="24"/>
      <c r="S1066" s="24"/>
      <c r="T1066" s="24"/>
    </row>
    <row r="1067" spans="1:20" ht="14.4">
      <c r="A1067" s="211" t="e">
        <f ca="1">_xludf.CONCAT(A1066,"_1")</f>
        <v>#NAME?</v>
      </c>
      <c r="B1067" s="25"/>
      <c r="C1067" s="25" t="s">
        <v>76526</v>
      </c>
      <c r="D1067" s="25"/>
      <c r="E1067" s="37"/>
      <c r="F1067" s="25"/>
      <c r="G1067" s="25"/>
      <c r="H1067" s="6"/>
      <c r="I1067" s="7"/>
      <c r="J1067" s="24"/>
      <c r="K1067" s="24"/>
      <c r="L1067" s="24"/>
      <c r="M1067" s="24"/>
      <c r="N1067" s="24"/>
      <c r="O1067" s="24"/>
      <c r="P1067" s="24"/>
      <c r="Q1067" s="24"/>
      <c r="R1067" s="24"/>
      <c r="S1067" s="24"/>
      <c r="T1067" s="24"/>
    </row>
    <row r="1068" spans="1:20" ht="14.4">
      <c r="A1068" s="211" t="e">
        <f ca="1">_xludf.CONCAT(A1066,"_2")</f>
        <v>#NAME?</v>
      </c>
      <c r="B1068" s="25"/>
      <c r="C1068" s="6" t="s">
        <v>76516</v>
      </c>
      <c r="D1068" s="25"/>
      <c r="E1068" s="37"/>
      <c r="F1068" s="25"/>
      <c r="G1068" s="25"/>
      <c r="H1068" s="6"/>
      <c r="I1068" s="7"/>
      <c r="J1068" s="24"/>
      <c r="K1068" s="24"/>
      <c r="L1068" s="24"/>
      <c r="M1068" s="24"/>
      <c r="N1068" s="24"/>
      <c r="O1068" s="24"/>
      <c r="P1068" s="24"/>
      <c r="Q1068" s="24"/>
      <c r="R1068" s="24"/>
      <c r="S1068" s="24"/>
      <c r="T1068" s="24"/>
    </row>
    <row r="1069" spans="1:20" ht="14.4">
      <c r="A1069" s="211" t="e">
        <f ca="1">_xludf.CONCAT(A1066,"_3")</f>
        <v>#NAME?</v>
      </c>
      <c r="B1069" s="25"/>
      <c r="C1069" s="6" t="s">
        <v>76527</v>
      </c>
      <c r="D1069" s="25"/>
      <c r="E1069" s="37"/>
      <c r="F1069" s="25"/>
      <c r="G1069" s="25"/>
      <c r="H1069" s="6"/>
      <c r="I1069" s="7"/>
      <c r="J1069" s="24"/>
      <c r="K1069" s="24"/>
      <c r="L1069" s="24"/>
      <c r="M1069" s="24"/>
      <c r="N1069" s="24"/>
      <c r="O1069" s="24"/>
      <c r="P1069" s="24"/>
      <c r="Q1069" s="24"/>
      <c r="R1069" s="24"/>
      <c r="S1069" s="24"/>
      <c r="T1069" s="24"/>
    </row>
    <row r="1070" spans="1:20" ht="14.4">
      <c r="A1070" s="210" t="s">
        <v>76528</v>
      </c>
      <c r="B1070" s="25" t="s">
        <v>75718</v>
      </c>
      <c r="C1070" s="25" t="s">
        <v>26246</v>
      </c>
      <c r="D1070" s="25" t="s">
        <v>75718</v>
      </c>
      <c r="E1070" s="37" t="s">
        <v>75718</v>
      </c>
      <c r="F1070" s="25" t="s">
        <v>75718</v>
      </c>
      <c r="G1070" s="25" t="s">
        <v>75718</v>
      </c>
      <c r="H1070" s="6" t="s">
        <v>75718</v>
      </c>
      <c r="I1070" s="7" t="s">
        <v>76529</v>
      </c>
      <c r="J1070" s="24" t="s">
        <v>74035</v>
      </c>
      <c r="K1070" s="24"/>
      <c r="L1070" s="24"/>
      <c r="M1070" s="24"/>
      <c r="N1070" s="24"/>
      <c r="O1070" s="24"/>
      <c r="P1070" s="24"/>
      <c r="Q1070" s="24"/>
      <c r="R1070" s="24"/>
      <c r="S1070" s="24"/>
      <c r="T1070" s="24"/>
    </row>
    <row r="1071" spans="1:20" ht="14.4">
      <c r="A1071" s="211" t="e">
        <f ca="1">_xludf.CONCAT(A1070,"_1")</f>
        <v>#NAME?</v>
      </c>
      <c r="B1071" s="25"/>
      <c r="C1071" s="25" t="s">
        <v>75718</v>
      </c>
      <c r="D1071" s="25"/>
      <c r="E1071" s="37"/>
      <c r="F1071" s="25"/>
      <c r="G1071" s="25"/>
      <c r="H1071" s="6"/>
      <c r="I1071" s="7"/>
      <c r="J1071" s="24"/>
      <c r="K1071" s="24"/>
      <c r="L1071" s="24"/>
      <c r="M1071" s="24"/>
      <c r="N1071" s="24"/>
      <c r="O1071" s="24"/>
      <c r="P1071" s="24"/>
      <c r="Q1071" s="24"/>
      <c r="R1071" s="24"/>
      <c r="S1071" s="24"/>
      <c r="T1071" s="24"/>
    </row>
    <row r="1072" spans="1:20" ht="14.4">
      <c r="A1072" s="211" t="e">
        <f ca="1">_xludf.CONCAT(A1070,"_2")</f>
        <v>#NAME?</v>
      </c>
      <c r="B1072" s="25"/>
      <c r="C1072" s="6" t="s">
        <v>76530</v>
      </c>
      <c r="D1072" s="25"/>
      <c r="E1072" s="37"/>
      <c r="F1072" s="25"/>
      <c r="G1072" s="25"/>
      <c r="H1072" s="6"/>
      <c r="I1072" s="7"/>
      <c r="J1072" s="24"/>
      <c r="K1072" s="24"/>
      <c r="L1072" s="24"/>
      <c r="M1072" s="24"/>
      <c r="N1072" s="24"/>
      <c r="O1072" s="24"/>
      <c r="P1072" s="24"/>
      <c r="Q1072" s="24"/>
      <c r="R1072" s="24"/>
      <c r="S1072" s="24"/>
      <c r="T1072" s="24"/>
    </row>
    <row r="1073" spans="1:20" ht="14.4">
      <c r="A1073" s="211" t="e">
        <f ca="1">_xludf.CONCAT(A1070,"_3")</f>
        <v>#NAME?</v>
      </c>
      <c r="B1073" s="25"/>
      <c r="C1073" s="6" t="s">
        <v>76531</v>
      </c>
      <c r="D1073" s="25"/>
      <c r="E1073" s="37"/>
      <c r="F1073" s="25"/>
      <c r="G1073" s="25"/>
      <c r="H1073" s="6"/>
      <c r="I1073" s="7"/>
      <c r="J1073" s="24"/>
      <c r="K1073" s="24"/>
      <c r="L1073" s="24"/>
      <c r="M1073" s="24"/>
      <c r="N1073" s="24"/>
      <c r="O1073" s="24"/>
      <c r="P1073" s="24"/>
      <c r="Q1073" s="24"/>
      <c r="R1073" s="24"/>
      <c r="S1073" s="24"/>
      <c r="T1073" s="24"/>
    </row>
    <row r="1074" spans="1:20" ht="14.4">
      <c r="A1074" s="210" t="s">
        <v>76532</v>
      </c>
      <c r="B1074" s="25" t="s">
        <v>76533</v>
      </c>
      <c r="C1074" s="25" t="s">
        <v>26246</v>
      </c>
      <c r="D1074" s="25" t="s">
        <v>76534</v>
      </c>
      <c r="E1074" s="37" t="s">
        <v>76535</v>
      </c>
      <c r="F1074" s="25" t="s">
        <v>76536</v>
      </c>
      <c r="G1074" s="25" t="s">
        <v>76537</v>
      </c>
      <c r="H1074" s="6" t="s">
        <v>76538</v>
      </c>
      <c r="I1074" s="7" t="s">
        <v>76539</v>
      </c>
      <c r="J1074" s="24" t="s">
        <v>74035</v>
      </c>
      <c r="K1074" s="24"/>
      <c r="L1074" s="24"/>
      <c r="M1074" s="24"/>
      <c r="N1074" s="24"/>
      <c r="O1074" s="24"/>
      <c r="P1074" s="24"/>
      <c r="Q1074" s="24"/>
      <c r="R1074" s="24"/>
      <c r="S1074" s="24"/>
      <c r="T1074" s="24"/>
    </row>
    <row r="1075" spans="1:20" ht="14.4">
      <c r="A1075" s="211" t="e">
        <f ca="1">_xludf.CONCAT(A1074,"_1")</f>
        <v>#NAME?</v>
      </c>
      <c r="B1075" s="25"/>
      <c r="C1075" s="25" t="s">
        <v>76540</v>
      </c>
      <c r="D1075" s="25"/>
      <c r="E1075" s="37"/>
      <c r="F1075" s="25"/>
      <c r="G1075" s="25"/>
      <c r="H1075" s="6"/>
      <c r="I1075" s="7"/>
      <c r="J1075" s="24"/>
      <c r="K1075" s="24"/>
      <c r="L1075" s="24"/>
      <c r="M1075" s="24"/>
      <c r="N1075" s="24"/>
      <c r="O1075" s="24"/>
      <c r="P1075" s="24"/>
      <c r="Q1075" s="24"/>
      <c r="R1075" s="24"/>
      <c r="S1075" s="24"/>
      <c r="T1075" s="24"/>
    </row>
    <row r="1076" spans="1:20" ht="14.4">
      <c r="A1076" s="211" t="e">
        <f ca="1">_xludf.CONCAT(A1074,"_2")</f>
        <v>#NAME?</v>
      </c>
      <c r="B1076" s="25"/>
      <c r="C1076" s="6" t="s">
        <v>76530</v>
      </c>
      <c r="D1076" s="25"/>
      <c r="E1076" s="37"/>
      <c r="F1076" s="25"/>
      <c r="G1076" s="25"/>
      <c r="H1076" s="6"/>
      <c r="I1076" s="7"/>
      <c r="J1076" s="24"/>
      <c r="K1076" s="24"/>
      <c r="L1076" s="24"/>
      <c r="M1076" s="24"/>
      <c r="N1076" s="24"/>
      <c r="O1076" s="24"/>
      <c r="P1076" s="24"/>
      <c r="Q1076" s="24"/>
      <c r="R1076" s="24"/>
      <c r="S1076" s="24"/>
      <c r="T1076" s="24"/>
    </row>
    <row r="1077" spans="1:20" ht="14.4">
      <c r="A1077" s="211" t="e">
        <f ca="1">_xludf.CONCAT(A1074,"_3")</f>
        <v>#NAME?</v>
      </c>
      <c r="B1077" s="25"/>
      <c r="C1077" s="6" t="s">
        <v>76531</v>
      </c>
      <c r="D1077" s="25"/>
      <c r="E1077" s="37"/>
      <c r="F1077" s="25"/>
      <c r="G1077" s="25"/>
      <c r="H1077" s="6"/>
      <c r="I1077" s="7"/>
      <c r="J1077" s="24"/>
      <c r="K1077" s="24"/>
      <c r="L1077" s="24"/>
      <c r="M1077" s="24"/>
      <c r="N1077" s="24"/>
      <c r="O1077" s="24"/>
      <c r="P1077" s="24"/>
      <c r="Q1077" s="24"/>
      <c r="R1077" s="24"/>
      <c r="S1077" s="24"/>
      <c r="T1077" s="24"/>
    </row>
    <row r="1078" spans="1:20" ht="14.4">
      <c r="A1078" s="210" t="s">
        <v>76541</v>
      </c>
      <c r="B1078" s="25" t="s">
        <v>75722</v>
      </c>
      <c r="C1078" s="25" t="s">
        <v>26246</v>
      </c>
      <c r="D1078" s="25" t="s">
        <v>75722</v>
      </c>
      <c r="E1078" s="37" t="s">
        <v>75722</v>
      </c>
      <c r="F1078" s="25" t="s">
        <v>75722</v>
      </c>
      <c r="G1078" s="25" t="s">
        <v>75722</v>
      </c>
      <c r="H1078" s="6" t="s">
        <v>75722</v>
      </c>
      <c r="I1078" s="7" t="s">
        <v>76542</v>
      </c>
      <c r="J1078" s="24" t="s">
        <v>74035</v>
      </c>
      <c r="K1078" s="24"/>
      <c r="L1078" s="24"/>
      <c r="M1078" s="24"/>
      <c r="N1078" s="24"/>
      <c r="O1078" s="24"/>
      <c r="P1078" s="24"/>
      <c r="Q1078" s="24"/>
      <c r="R1078" s="24"/>
      <c r="S1078" s="24"/>
      <c r="T1078" s="24"/>
    </row>
    <row r="1079" spans="1:20" ht="14.4">
      <c r="A1079" s="211" t="e">
        <f ca="1">_xludf.CONCAT(A1078,"_1")</f>
        <v>#NAME?</v>
      </c>
      <c r="B1079" s="25"/>
      <c r="C1079" s="25" t="s">
        <v>75722</v>
      </c>
      <c r="D1079" s="25"/>
      <c r="E1079" s="37"/>
      <c r="F1079" s="25"/>
      <c r="G1079" s="25"/>
      <c r="H1079" s="6"/>
      <c r="I1079" s="7"/>
      <c r="J1079" s="24"/>
      <c r="K1079" s="24"/>
      <c r="L1079" s="24"/>
      <c r="M1079" s="24"/>
      <c r="N1079" s="24"/>
      <c r="O1079" s="24"/>
      <c r="P1079" s="24"/>
      <c r="Q1079" s="24"/>
      <c r="R1079" s="24"/>
      <c r="S1079" s="24"/>
      <c r="T1079" s="24"/>
    </row>
    <row r="1080" spans="1:20" ht="14.4">
      <c r="A1080" s="211" t="e">
        <f ca="1">_xludf.CONCAT(A1078,"_2")</f>
        <v>#NAME?</v>
      </c>
      <c r="B1080" s="25"/>
      <c r="C1080" s="6" t="s">
        <v>76543</v>
      </c>
      <c r="D1080" s="25"/>
      <c r="E1080" s="37"/>
      <c r="F1080" s="25"/>
      <c r="G1080" s="25"/>
      <c r="H1080" s="6"/>
      <c r="I1080" s="7"/>
      <c r="J1080" s="24"/>
      <c r="K1080" s="24"/>
      <c r="L1080" s="24"/>
      <c r="M1080" s="24"/>
      <c r="N1080" s="24"/>
      <c r="O1080" s="24"/>
      <c r="P1080" s="24"/>
      <c r="Q1080" s="24"/>
      <c r="R1080" s="24"/>
      <c r="S1080" s="24"/>
      <c r="T1080" s="24"/>
    </row>
    <row r="1081" spans="1:20" ht="14.4">
      <c r="A1081" s="211" t="e">
        <f ca="1">_xludf.CONCAT(A1078,"_3")</f>
        <v>#NAME?</v>
      </c>
      <c r="B1081" s="25"/>
      <c r="C1081" s="6" t="s">
        <v>76544</v>
      </c>
      <c r="D1081" s="25"/>
      <c r="E1081" s="37"/>
      <c r="F1081" s="25"/>
      <c r="G1081" s="25"/>
      <c r="H1081" s="6"/>
      <c r="I1081" s="7"/>
      <c r="J1081" s="24"/>
      <c r="K1081" s="24"/>
      <c r="L1081" s="24"/>
      <c r="M1081" s="24"/>
      <c r="N1081" s="24"/>
      <c r="O1081" s="24"/>
      <c r="P1081" s="24"/>
      <c r="Q1081" s="24"/>
      <c r="R1081" s="24"/>
      <c r="S1081" s="24"/>
      <c r="T1081" s="24"/>
    </row>
    <row r="1082" spans="1:20" ht="14.4">
      <c r="A1082" s="210" t="s">
        <v>76545</v>
      </c>
      <c r="B1082" s="25" t="s">
        <v>76546</v>
      </c>
      <c r="C1082" s="25" t="s">
        <v>26246</v>
      </c>
      <c r="D1082" s="25" t="s">
        <v>76547</v>
      </c>
      <c r="E1082" s="37" t="s">
        <v>76548</v>
      </c>
      <c r="F1082" s="25" t="s">
        <v>76549</v>
      </c>
      <c r="G1082" s="25" t="s">
        <v>76550</v>
      </c>
      <c r="H1082" s="6" t="s">
        <v>76551</v>
      </c>
      <c r="I1082" s="7" t="s">
        <v>76552</v>
      </c>
      <c r="J1082" s="24" t="s">
        <v>74035</v>
      </c>
      <c r="K1082" s="24"/>
      <c r="L1082" s="24"/>
      <c r="M1082" s="24"/>
      <c r="N1082" s="24"/>
      <c r="O1082" s="24"/>
      <c r="P1082" s="24"/>
      <c r="Q1082" s="24"/>
      <c r="R1082" s="24"/>
      <c r="S1082" s="24"/>
      <c r="T1082" s="24"/>
    </row>
    <row r="1083" spans="1:20" ht="14.4">
      <c r="A1083" s="211" t="e">
        <f ca="1">_xludf.CONCAT(A1082,"_1")</f>
        <v>#NAME?</v>
      </c>
      <c r="B1083" s="25"/>
      <c r="C1083" s="25" t="s">
        <v>76553</v>
      </c>
      <c r="D1083" s="25"/>
      <c r="E1083" s="37"/>
      <c r="F1083" s="25"/>
      <c r="G1083" s="25"/>
      <c r="H1083" s="6"/>
      <c r="I1083" s="7"/>
      <c r="J1083" s="24"/>
      <c r="K1083" s="24"/>
      <c r="L1083" s="24"/>
      <c r="M1083" s="24"/>
      <c r="N1083" s="24"/>
      <c r="O1083" s="24"/>
      <c r="P1083" s="24"/>
      <c r="Q1083" s="24"/>
      <c r="R1083" s="24"/>
      <c r="S1083" s="24"/>
      <c r="T1083" s="24"/>
    </row>
    <row r="1084" spans="1:20" ht="14.4">
      <c r="A1084" s="211" t="e">
        <f ca="1">_xludf.CONCAT(A1082,"_2")</f>
        <v>#NAME?</v>
      </c>
      <c r="B1084" s="25"/>
      <c r="C1084" s="6" t="s">
        <v>76543</v>
      </c>
      <c r="D1084" s="25"/>
      <c r="E1084" s="37"/>
      <c r="F1084" s="25"/>
      <c r="G1084" s="25"/>
      <c r="H1084" s="6"/>
      <c r="I1084" s="7"/>
      <c r="J1084" s="24"/>
      <c r="K1084" s="24"/>
      <c r="L1084" s="24"/>
      <c r="M1084" s="24"/>
      <c r="N1084" s="24"/>
      <c r="O1084" s="24"/>
      <c r="P1084" s="24"/>
      <c r="Q1084" s="24"/>
      <c r="R1084" s="24"/>
      <c r="S1084" s="24"/>
      <c r="T1084" s="24"/>
    </row>
    <row r="1085" spans="1:20" ht="14.4">
      <c r="A1085" s="211" t="e">
        <f ca="1">_xludf.CONCAT(A1082,"_3")</f>
        <v>#NAME?</v>
      </c>
      <c r="B1085" s="25"/>
      <c r="C1085" s="6" t="s">
        <v>76544</v>
      </c>
      <c r="D1085" s="25"/>
      <c r="E1085" s="37"/>
      <c r="F1085" s="25"/>
      <c r="G1085" s="25"/>
      <c r="H1085" s="6"/>
      <c r="I1085" s="7"/>
      <c r="J1085" s="24"/>
      <c r="K1085" s="24"/>
      <c r="L1085" s="24"/>
      <c r="M1085" s="24"/>
      <c r="N1085" s="24"/>
      <c r="O1085" s="24"/>
      <c r="P1085" s="24"/>
      <c r="Q1085" s="24"/>
      <c r="R1085" s="24"/>
      <c r="S1085" s="24"/>
      <c r="T1085" s="24"/>
    </row>
    <row r="1086" spans="1:20" ht="14.4">
      <c r="A1086" s="210" t="s">
        <v>76554</v>
      </c>
      <c r="B1086" s="25" t="s">
        <v>75726</v>
      </c>
      <c r="C1086" s="25" t="s">
        <v>26246</v>
      </c>
      <c r="D1086" s="25" t="s">
        <v>75726</v>
      </c>
      <c r="E1086" s="37" t="s">
        <v>75726</v>
      </c>
      <c r="F1086" s="25" t="s">
        <v>75726</v>
      </c>
      <c r="G1086" s="25" t="s">
        <v>75726</v>
      </c>
      <c r="H1086" s="6" t="s">
        <v>75726</v>
      </c>
      <c r="I1086" s="7" t="s">
        <v>76555</v>
      </c>
      <c r="J1086" s="24" t="s">
        <v>74035</v>
      </c>
      <c r="K1086" s="24"/>
      <c r="L1086" s="24" t="str">
        <f>IF(ISERROR(SEARCH("_M",A1086)),"","x")</f>
        <v/>
      </c>
      <c r="M1086" s="24"/>
      <c r="N1086" s="24"/>
      <c r="O1086" s="24"/>
      <c r="P1086" s="24"/>
      <c r="Q1086" s="24"/>
      <c r="R1086" s="24"/>
      <c r="S1086" s="24"/>
      <c r="T1086" s="24"/>
    </row>
    <row r="1087" spans="1:20" ht="14.4">
      <c r="A1087" s="211" t="e">
        <f ca="1">_xludf.CONCAT(A1086,"_1")</f>
        <v>#NAME?</v>
      </c>
      <c r="B1087" s="25"/>
      <c r="C1087" s="25" t="s">
        <v>75726</v>
      </c>
      <c r="D1087" s="25"/>
      <c r="E1087" s="37"/>
      <c r="F1087" s="35"/>
      <c r="G1087" s="35"/>
      <c r="H1087" s="6"/>
      <c r="I1087" s="7"/>
      <c r="J1087" s="24"/>
      <c r="K1087" s="24"/>
      <c r="L1087" s="24"/>
      <c r="M1087" s="24"/>
      <c r="N1087" s="24"/>
      <c r="O1087" s="24"/>
      <c r="P1087" s="24"/>
      <c r="Q1087" s="24"/>
      <c r="R1087" s="24"/>
      <c r="S1087" s="24"/>
      <c r="T1087" s="24"/>
    </row>
    <row r="1088" spans="1:20" ht="14.4">
      <c r="A1088" s="211" t="e">
        <f ca="1">_xludf.CONCAT(A1086,"_2")</f>
        <v>#NAME?</v>
      </c>
      <c r="B1088" s="25"/>
      <c r="C1088" s="6" t="s">
        <v>76556</v>
      </c>
      <c r="D1088" s="25"/>
      <c r="E1088" s="37"/>
      <c r="F1088" s="35"/>
      <c r="G1088" s="35"/>
      <c r="H1088" s="6"/>
      <c r="I1088" s="7"/>
      <c r="J1088" s="24"/>
      <c r="K1088" s="24"/>
      <c r="L1088" s="24"/>
      <c r="M1088" s="24"/>
      <c r="N1088" s="24"/>
      <c r="O1088" s="24"/>
      <c r="P1088" s="24"/>
      <c r="Q1088" s="24"/>
      <c r="R1088" s="24"/>
      <c r="S1088" s="24"/>
      <c r="T1088" s="24"/>
    </row>
    <row r="1089" spans="1:20" ht="14.4">
      <c r="A1089" s="211" t="e">
        <f ca="1">_xludf.CONCAT(A1086,"_3")</f>
        <v>#NAME?</v>
      </c>
      <c r="B1089" s="25"/>
      <c r="C1089" s="6" t="s">
        <v>76557</v>
      </c>
      <c r="D1089" s="25"/>
      <c r="E1089" s="37"/>
      <c r="F1089" s="35"/>
      <c r="G1089" s="35"/>
      <c r="H1089" s="6"/>
      <c r="I1089" s="7"/>
      <c r="J1089" s="24"/>
      <c r="K1089" s="24"/>
      <c r="L1089" s="24"/>
      <c r="M1089" s="24"/>
      <c r="N1089" s="24"/>
      <c r="O1089" s="24"/>
      <c r="P1089" s="24"/>
      <c r="Q1089" s="24"/>
      <c r="R1089" s="24"/>
      <c r="S1089" s="24"/>
      <c r="T1089" s="24"/>
    </row>
    <row r="1090" spans="1:20" ht="14.4">
      <c r="A1090" s="210" t="s">
        <v>76558</v>
      </c>
      <c r="B1090" s="25" t="s">
        <v>76559</v>
      </c>
      <c r="C1090" s="25" t="s">
        <v>26246</v>
      </c>
      <c r="D1090" s="25" t="s">
        <v>76560</v>
      </c>
      <c r="E1090" s="37" t="s">
        <v>76561</v>
      </c>
      <c r="F1090" s="35" t="s">
        <v>76562</v>
      </c>
      <c r="G1090" s="35" t="s">
        <v>76563</v>
      </c>
      <c r="H1090" s="6" t="s">
        <v>76564</v>
      </c>
      <c r="I1090" s="7" t="s">
        <v>76565</v>
      </c>
      <c r="J1090" s="24" t="s">
        <v>74035</v>
      </c>
      <c r="K1090" s="24"/>
      <c r="L1090" s="24" t="str">
        <f>IF(ISERROR(SEARCH("_M",A1090)),"","x")</f>
        <v>x</v>
      </c>
      <c r="M1090" s="24"/>
      <c r="N1090" s="24"/>
      <c r="O1090" s="24"/>
      <c r="P1090" s="24"/>
      <c r="Q1090" s="24"/>
      <c r="R1090" s="24"/>
      <c r="S1090" s="24"/>
      <c r="T1090" s="24"/>
    </row>
    <row r="1091" spans="1:20" ht="14.4">
      <c r="A1091" s="211" t="e">
        <f ca="1">_xludf.CONCAT(A1090,"_1")</f>
        <v>#NAME?</v>
      </c>
      <c r="B1091" s="25"/>
      <c r="C1091" s="25" t="s">
        <v>76566</v>
      </c>
      <c r="D1091" s="25"/>
      <c r="E1091" s="37"/>
      <c r="F1091" s="25"/>
      <c r="G1091" s="25"/>
      <c r="H1091" s="6"/>
      <c r="I1091" s="7"/>
      <c r="J1091" s="24"/>
      <c r="K1091" s="24"/>
      <c r="L1091" s="24"/>
      <c r="M1091" s="24"/>
      <c r="N1091" s="24"/>
      <c r="O1091" s="24"/>
      <c r="P1091" s="24"/>
      <c r="Q1091" s="24"/>
      <c r="R1091" s="24"/>
      <c r="S1091" s="24"/>
      <c r="T1091" s="24"/>
    </row>
    <row r="1092" spans="1:20" ht="14.4">
      <c r="A1092" s="211" t="e">
        <f ca="1">_xludf.CONCAT(A1090,"_2")</f>
        <v>#NAME?</v>
      </c>
      <c r="B1092" s="25"/>
      <c r="C1092" s="6" t="s">
        <v>76556</v>
      </c>
      <c r="D1092" s="25"/>
      <c r="E1092" s="37"/>
      <c r="F1092" s="25"/>
      <c r="G1092" s="25"/>
      <c r="H1092" s="6"/>
      <c r="I1092" s="7"/>
      <c r="J1092" s="24"/>
      <c r="K1092" s="24"/>
      <c r="L1092" s="24"/>
      <c r="M1092" s="24"/>
      <c r="N1092" s="24"/>
      <c r="O1092" s="24"/>
      <c r="P1092" s="24"/>
      <c r="Q1092" s="24"/>
      <c r="R1092" s="24"/>
      <c r="S1092" s="24"/>
      <c r="T1092" s="24"/>
    </row>
    <row r="1093" spans="1:20" ht="14.4">
      <c r="A1093" s="211" t="e">
        <f ca="1">_xludf.CONCAT(A1090,"_3")</f>
        <v>#NAME?</v>
      </c>
      <c r="B1093" s="25"/>
      <c r="C1093" s="6" t="s">
        <v>76557</v>
      </c>
      <c r="D1093" s="25"/>
      <c r="E1093" s="37"/>
      <c r="F1093" s="25"/>
      <c r="G1093" s="25"/>
      <c r="H1093" s="6"/>
      <c r="I1093" s="7"/>
      <c r="J1093" s="24"/>
      <c r="K1093" s="24"/>
      <c r="L1093" s="24"/>
      <c r="M1093" s="24"/>
      <c r="N1093" s="24"/>
      <c r="O1093" s="24"/>
      <c r="P1093" s="24"/>
      <c r="Q1093" s="24"/>
      <c r="R1093" s="24"/>
      <c r="S1093" s="24"/>
      <c r="T1093" s="24"/>
    </row>
    <row r="1094" spans="1:20" ht="14.4">
      <c r="A1094" s="210" t="s">
        <v>76567</v>
      </c>
      <c r="B1094" s="25" t="s">
        <v>75736</v>
      </c>
      <c r="C1094" s="25" t="s">
        <v>26246</v>
      </c>
      <c r="D1094" s="25" t="s">
        <v>75736</v>
      </c>
      <c r="E1094" s="37" t="s">
        <v>75736</v>
      </c>
      <c r="F1094" s="25" t="s">
        <v>75736</v>
      </c>
      <c r="G1094" s="25" t="s">
        <v>75736</v>
      </c>
      <c r="H1094" s="6" t="s">
        <v>75736</v>
      </c>
      <c r="I1094" s="7" t="s">
        <v>76568</v>
      </c>
      <c r="J1094" s="24" t="s">
        <v>74035</v>
      </c>
      <c r="K1094" s="24"/>
      <c r="L1094" s="24"/>
      <c r="M1094" s="24"/>
      <c r="N1094" s="24"/>
      <c r="O1094" s="24"/>
      <c r="P1094" s="24"/>
      <c r="Q1094" s="24"/>
      <c r="R1094" s="24"/>
      <c r="S1094" s="24"/>
      <c r="T1094" s="24"/>
    </row>
    <row r="1095" spans="1:20" ht="14.4">
      <c r="A1095" s="211" t="e">
        <f ca="1">_xludf.CONCAT(A1094,"_1")</f>
        <v>#NAME?</v>
      </c>
      <c r="B1095" s="25"/>
      <c r="C1095" s="25" t="s">
        <v>75736</v>
      </c>
      <c r="D1095" s="25"/>
      <c r="E1095" s="37"/>
      <c r="F1095" s="25"/>
      <c r="G1095" s="25"/>
      <c r="H1095" s="6"/>
      <c r="I1095" s="7"/>
      <c r="J1095" s="24"/>
      <c r="K1095" s="24"/>
      <c r="L1095" s="24"/>
      <c r="M1095" s="24"/>
      <c r="N1095" s="24"/>
      <c r="O1095" s="24"/>
      <c r="P1095" s="24"/>
      <c r="Q1095" s="24"/>
      <c r="R1095" s="24"/>
      <c r="S1095" s="24"/>
      <c r="T1095" s="24"/>
    </row>
    <row r="1096" spans="1:20" ht="14.4">
      <c r="A1096" s="211" t="e">
        <f ca="1">_xludf.CONCAT(A1094,"_2")</f>
        <v>#NAME?</v>
      </c>
      <c r="B1096" s="25"/>
      <c r="C1096" s="6" t="s">
        <v>76569</v>
      </c>
      <c r="D1096" s="25"/>
      <c r="E1096" s="37"/>
      <c r="F1096" s="25"/>
      <c r="G1096" s="25"/>
      <c r="H1096" s="6"/>
      <c r="I1096" s="7"/>
      <c r="J1096" s="24"/>
      <c r="K1096" s="24"/>
      <c r="L1096" s="24"/>
      <c r="M1096" s="24"/>
      <c r="N1096" s="24"/>
      <c r="O1096" s="24"/>
      <c r="P1096" s="24"/>
      <c r="Q1096" s="24"/>
      <c r="R1096" s="24"/>
      <c r="S1096" s="24"/>
      <c r="T1096" s="24"/>
    </row>
    <row r="1097" spans="1:20" ht="14.4">
      <c r="A1097" s="211" t="e">
        <f ca="1">_xludf.CONCAT(A1094,"_3")</f>
        <v>#NAME?</v>
      </c>
      <c r="B1097" s="25"/>
      <c r="C1097" s="6" t="s">
        <v>76570</v>
      </c>
      <c r="D1097" s="25"/>
      <c r="E1097" s="37"/>
      <c r="F1097" s="25"/>
      <c r="G1097" s="25"/>
      <c r="H1097" s="6"/>
      <c r="I1097" s="7"/>
      <c r="J1097" s="24"/>
      <c r="K1097" s="24"/>
      <c r="L1097" s="24"/>
      <c r="M1097" s="24"/>
      <c r="N1097" s="24"/>
      <c r="O1097" s="24"/>
      <c r="P1097" s="24"/>
      <c r="Q1097" s="24"/>
      <c r="R1097" s="24"/>
      <c r="S1097" s="24"/>
      <c r="T1097" s="24"/>
    </row>
    <row r="1098" spans="1:20" ht="14.4">
      <c r="A1098" s="210" t="s">
        <v>76571</v>
      </c>
      <c r="B1098" s="25" t="s">
        <v>76572</v>
      </c>
      <c r="C1098" s="25" t="s">
        <v>26246</v>
      </c>
      <c r="D1098" s="25" t="s">
        <v>76573</v>
      </c>
      <c r="E1098" s="37" t="s">
        <v>76574</v>
      </c>
      <c r="F1098" s="25" t="s">
        <v>76575</v>
      </c>
      <c r="G1098" s="25" t="s">
        <v>76576</v>
      </c>
      <c r="H1098" s="6" t="s">
        <v>76577</v>
      </c>
      <c r="I1098" s="7" t="s">
        <v>76578</v>
      </c>
      <c r="J1098" s="24" t="s">
        <v>74035</v>
      </c>
      <c r="K1098" s="24"/>
      <c r="L1098" s="24"/>
      <c r="M1098" s="24"/>
      <c r="N1098" s="24"/>
      <c r="O1098" s="24"/>
      <c r="P1098" s="24"/>
      <c r="Q1098" s="24"/>
      <c r="R1098" s="24"/>
      <c r="S1098" s="24"/>
      <c r="T1098" s="24"/>
    </row>
    <row r="1099" spans="1:20" ht="14.4">
      <c r="A1099" s="211" t="e">
        <f ca="1">_xludf.CONCAT(A1098,"_1")</f>
        <v>#NAME?</v>
      </c>
      <c r="B1099" s="25"/>
      <c r="C1099" s="25" t="s">
        <v>76579</v>
      </c>
      <c r="D1099" s="25"/>
      <c r="E1099" s="37"/>
      <c r="F1099" s="25"/>
      <c r="G1099" s="25"/>
      <c r="H1099" s="6"/>
      <c r="I1099" s="7"/>
      <c r="J1099" s="24"/>
      <c r="K1099" s="24"/>
      <c r="L1099" s="24"/>
      <c r="M1099" s="24"/>
      <c r="N1099" s="24"/>
      <c r="O1099" s="24"/>
      <c r="P1099" s="24"/>
      <c r="Q1099" s="24"/>
      <c r="R1099" s="24"/>
      <c r="S1099" s="24"/>
      <c r="T1099" s="24"/>
    </row>
    <row r="1100" spans="1:20" ht="14.4">
      <c r="A1100" s="211" t="e">
        <f ca="1">_xludf.CONCAT(A1098,"_2")</f>
        <v>#NAME?</v>
      </c>
      <c r="B1100" s="25"/>
      <c r="C1100" s="6" t="s">
        <v>76569</v>
      </c>
      <c r="D1100" s="25"/>
      <c r="E1100" s="37"/>
      <c r="F1100" s="25"/>
      <c r="G1100" s="25"/>
      <c r="H1100" s="6"/>
      <c r="I1100" s="7"/>
      <c r="J1100" s="24"/>
      <c r="K1100" s="24"/>
      <c r="L1100" s="24"/>
      <c r="M1100" s="24"/>
      <c r="N1100" s="24"/>
      <c r="O1100" s="24"/>
      <c r="P1100" s="24"/>
      <c r="Q1100" s="24"/>
      <c r="R1100" s="24"/>
      <c r="S1100" s="24"/>
      <c r="T1100" s="24"/>
    </row>
    <row r="1101" spans="1:20" ht="14.4">
      <c r="A1101" s="211" t="e">
        <f ca="1">_xludf.CONCAT(A1098,"_3")</f>
        <v>#NAME?</v>
      </c>
      <c r="B1101" s="25"/>
      <c r="C1101" s="6" t="s">
        <v>76580</v>
      </c>
      <c r="D1101" s="25"/>
      <c r="E1101" s="37"/>
      <c r="F1101" s="25"/>
      <c r="G1101" s="25"/>
      <c r="H1101" s="6"/>
      <c r="I1101" s="7"/>
      <c r="J1101" s="24"/>
      <c r="K1101" s="24"/>
      <c r="L1101" s="24"/>
      <c r="M1101" s="24"/>
      <c r="N1101" s="24"/>
      <c r="O1101" s="24"/>
      <c r="P1101" s="24"/>
      <c r="Q1101" s="24"/>
      <c r="R1101" s="24"/>
      <c r="S1101" s="24"/>
      <c r="T1101" s="24"/>
    </row>
    <row r="1102" spans="1:20" ht="14.4">
      <c r="A1102" s="210" t="s">
        <v>76581</v>
      </c>
      <c r="B1102" s="25" t="s">
        <v>76582</v>
      </c>
      <c r="C1102" s="25" t="s">
        <v>26246</v>
      </c>
      <c r="D1102" s="25" t="s">
        <v>76583</v>
      </c>
      <c r="E1102" s="37" t="s">
        <v>76584</v>
      </c>
      <c r="F1102" s="25" t="s">
        <v>76585</v>
      </c>
      <c r="G1102" s="25" t="s">
        <v>76586</v>
      </c>
      <c r="H1102" s="6" t="s">
        <v>76587</v>
      </c>
      <c r="I1102" s="7" t="s">
        <v>76588</v>
      </c>
      <c r="J1102" s="24" t="s">
        <v>74035</v>
      </c>
      <c r="K1102" s="24"/>
      <c r="L1102" s="24" t="str">
        <f>IF(ISERROR(SEARCH("_M",A1102)),"","x")</f>
        <v/>
      </c>
      <c r="M1102" s="24"/>
      <c r="N1102" s="24"/>
      <c r="O1102" s="24"/>
      <c r="P1102" s="24"/>
      <c r="Q1102" s="24"/>
      <c r="R1102" s="24"/>
      <c r="S1102" s="24"/>
      <c r="T1102" s="24"/>
    </row>
    <row r="1103" spans="1:20" ht="14.4">
      <c r="A1103" s="211" t="s">
        <v>76589</v>
      </c>
      <c r="B1103" s="25"/>
      <c r="C1103" s="25" t="s">
        <v>76590</v>
      </c>
      <c r="D1103" s="25"/>
      <c r="E1103" s="37"/>
      <c r="F1103" s="25"/>
      <c r="G1103" s="25"/>
      <c r="H1103" s="6"/>
      <c r="I1103" s="7"/>
      <c r="J1103" s="24"/>
      <c r="K1103" s="24"/>
      <c r="L1103" s="24"/>
      <c r="M1103" s="24"/>
      <c r="N1103" s="24"/>
      <c r="O1103" s="24"/>
      <c r="P1103" s="24"/>
      <c r="Q1103" s="24"/>
      <c r="R1103" s="24"/>
      <c r="S1103" s="24"/>
      <c r="T1103" s="24"/>
    </row>
    <row r="1104" spans="1:20" ht="14.4">
      <c r="A1104" s="211" t="s">
        <v>76591</v>
      </c>
      <c r="B1104" s="25"/>
      <c r="C1104" s="25" t="s">
        <v>76592</v>
      </c>
      <c r="D1104" s="25"/>
      <c r="E1104" s="37"/>
      <c r="F1104" s="25"/>
      <c r="G1104" s="25"/>
      <c r="H1104" s="6"/>
      <c r="I1104" s="7"/>
      <c r="J1104" s="24"/>
      <c r="K1104" s="24"/>
      <c r="L1104" s="24"/>
      <c r="M1104" s="24"/>
      <c r="N1104" s="24"/>
      <c r="O1104" s="24"/>
      <c r="P1104" s="24"/>
      <c r="Q1104" s="24"/>
      <c r="R1104" s="24"/>
      <c r="S1104" s="24"/>
      <c r="T1104" s="24"/>
    </row>
    <row r="1105" spans="1:20" ht="14.4">
      <c r="A1105" s="211" t="s">
        <v>76593</v>
      </c>
      <c r="B1105" s="25"/>
      <c r="C1105" s="25" t="s">
        <v>76594</v>
      </c>
      <c r="D1105" s="25"/>
      <c r="E1105" s="37"/>
      <c r="F1105" s="25"/>
      <c r="G1105" s="25"/>
      <c r="H1105" s="6"/>
      <c r="I1105" s="7"/>
      <c r="J1105" s="24"/>
      <c r="K1105" s="24"/>
      <c r="L1105" s="24"/>
      <c r="M1105" s="24"/>
      <c r="N1105" s="24"/>
      <c r="O1105" s="24"/>
      <c r="P1105" s="24"/>
      <c r="Q1105" s="24"/>
      <c r="R1105" s="24"/>
      <c r="S1105" s="24"/>
      <c r="T1105" s="24"/>
    </row>
    <row r="1106" spans="1:20" ht="14.4">
      <c r="A1106" s="210" t="s">
        <v>76595</v>
      </c>
      <c r="B1106" s="25" t="s">
        <v>76596</v>
      </c>
      <c r="C1106" s="25" t="s">
        <v>26246</v>
      </c>
      <c r="D1106" s="25" t="s">
        <v>76597</v>
      </c>
      <c r="E1106" s="37" t="s">
        <v>76584</v>
      </c>
      <c r="F1106" s="25" t="s">
        <v>76598</v>
      </c>
      <c r="G1106" s="25" t="s">
        <v>76599</v>
      </c>
      <c r="H1106" s="6" t="s">
        <v>76600</v>
      </c>
      <c r="I1106" s="7" t="s">
        <v>76601</v>
      </c>
      <c r="J1106" s="24" t="s">
        <v>74035</v>
      </c>
      <c r="K1106" s="24"/>
      <c r="L1106" s="24" t="str">
        <f>IF(ISERROR(SEARCH("_M",A1106)),"","x")</f>
        <v>x</v>
      </c>
      <c r="M1106" s="24"/>
      <c r="N1106" s="24"/>
      <c r="O1106" s="24"/>
      <c r="P1106" s="24"/>
      <c r="Q1106" s="24"/>
      <c r="R1106" s="24"/>
      <c r="S1106" s="24"/>
      <c r="T1106" s="24"/>
    </row>
    <row r="1107" spans="1:20" ht="14.4">
      <c r="A1107" s="211" t="s">
        <v>76602</v>
      </c>
      <c r="B1107" s="25"/>
      <c r="C1107" s="25" t="s">
        <v>76603</v>
      </c>
      <c r="D1107" s="25"/>
      <c r="E1107" s="37"/>
      <c r="F1107" s="25"/>
      <c r="G1107" s="25"/>
      <c r="H1107" s="6"/>
      <c r="I1107" s="7"/>
      <c r="J1107" s="24"/>
      <c r="K1107" s="24"/>
      <c r="L1107" s="24"/>
      <c r="M1107" s="24"/>
      <c r="N1107" s="24"/>
      <c r="O1107" s="24"/>
      <c r="P1107" s="24"/>
      <c r="Q1107" s="24"/>
      <c r="R1107" s="24"/>
      <c r="S1107" s="24"/>
      <c r="T1107" s="24"/>
    </row>
    <row r="1108" spans="1:20" ht="14.4">
      <c r="A1108" s="211" t="s">
        <v>76604</v>
      </c>
      <c r="B1108" s="25"/>
      <c r="C1108" s="6" t="s">
        <v>76605</v>
      </c>
      <c r="D1108" s="25"/>
      <c r="E1108" s="37"/>
      <c r="F1108" s="25"/>
      <c r="G1108" s="25"/>
      <c r="H1108" s="6"/>
      <c r="I1108" s="7"/>
      <c r="J1108" s="24"/>
      <c r="K1108" s="24"/>
      <c r="L1108" s="24"/>
      <c r="M1108" s="24"/>
      <c r="N1108" s="24"/>
      <c r="O1108" s="24"/>
      <c r="P1108" s="24"/>
      <c r="Q1108" s="24"/>
      <c r="R1108" s="24"/>
      <c r="S1108" s="24"/>
      <c r="T1108" s="24"/>
    </row>
    <row r="1109" spans="1:20" ht="14.4">
      <c r="A1109" s="211" t="s">
        <v>76606</v>
      </c>
      <c r="B1109" s="25"/>
      <c r="C1109" s="6" t="s">
        <v>76607</v>
      </c>
      <c r="D1109" s="25"/>
      <c r="E1109" s="37"/>
      <c r="F1109" s="25"/>
      <c r="G1109" s="25"/>
      <c r="H1109" s="6"/>
      <c r="I1109" s="7"/>
      <c r="J1109" s="24"/>
      <c r="K1109" s="24"/>
      <c r="L1109" s="24"/>
      <c r="M1109" s="24"/>
      <c r="N1109" s="24"/>
      <c r="O1109" s="24"/>
      <c r="P1109" s="24"/>
      <c r="Q1109" s="24"/>
      <c r="R1109" s="24"/>
      <c r="S1109" s="24"/>
      <c r="T1109" s="24"/>
    </row>
    <row r="1110" spans="1:20" ht="14.4">
      <c r="A1110" s="210" t="s">
        <v>76608</v>
      </c>
      <c r="B1110" s="25" t="s">
        <v>75754</v>
      </c>
      <c r="C1110" s="25" t="s">
        <v>26246</v>
      </c>
      <c r="D1110" s="25" t="s">
        <v>75754</v>
      </c>
      <c r="E1110" s="37" t="s">
        <v>75754</v>
      </c>
      <c r="F1110" s="25" t="s">
        <v>75754</v>
      </c>
      <c r="G1110" s="25" t="s">
        <v>75754</v>
      </c>
      <c r="H1110" s="6" t="s">
        <v>75754</v>
      </c>
      <c r="I1110" s="7" t="s">
        <v>76609</v>
      </c>
      <c r="J1110" s="24" t="s">
        <v>74035</v>
      </c>
      <c r="K1110" s="24"/>
      <c r="L1110" s="24" t="str">
        <f>IF(ISERROR(SEARCH("_M",A1110)),"","x")</f>
        <v/>
      </c>
      <c r="M1110" s="24"/>
      <c r="N1110" s="24"/>
      <c r="O1110" s="24"/>
      <c r="P1110" s="24"/>
      <c r="Q1110" s="24"/>
      <c r="R1110" s="24"/>
      <c r="S1110" s="24"/>
      <c r="T1110" s="24"/>
    </row>
    <row r="1111" spans="1:20" ht="14.4">
      <c r="A1111" s="211" t="s">
        <v>76610</v>
      </c>
      <c r="B1111" s="25"/>
      <c r="C1111" s="25" t="s">
        <v>76611</v>
      </c>
      <c r="D1111" s="25"/>
      <c r="E1111" s="37"/>
      <c r="F1111" s="35"/>
      <c r="G1111" s="35"/>
      <c r="H1111" s="6"/>
      <c r="I1111" s="7"/>
      <c r="J1111" s="24"/>
      <c r="K1111" s="24"/>
      <c r="L1111" s="24"/>
      <c r="M1111" s="24"/>
      <c r="N1111" s="24"/>
      <c r="O1111" s="24"/>
      <c r="P1111" s="24"/>
      <c r="Q1111" s="24"/>
      <c r="R1111" s="24"/>
      <c r="S1111" s="24"/>
      <c r="T1111" s="24"/>
    </row>
    <row r="1112" spans="1:20" ht="14.4">
      <c r="A1112" s="211" t="s">
        <v>76612</v>
      </c>
      <c r="B1112" s="25"/>
      <c r="C1112" s="25" t="s">
        <v>76613</v>
      </c>
      <c r="D1112" s="25"/>
      <c r="E1112" s="37"/>
      <c r="F1112" s="35"/>
      <c r="G1112" s="35"/>
      <c r="H1112" s="6"/>
      <c r="I1112" s="7"/>
      <c r="J1112" s="24"/>
      <c r="K1112" s="24"/>
      <c r="L1112" s="24"/>
      <c r="M1112" s="24"/>
      <c r="N1112" s="24"/>
      <c r="O1112" s="24"/>
      <c r="P1112" s="24"/>
      <c r="Q1112" s="24"/>
      <c r="R1112" s="24"/>
      <c r="S1112" s="24"/>
      <c r="T1112" s="24"/>
    </row>
    <row r="1113" spans="1:20" ht="14.4">
      <c r="A1113" s="211" t="s">
        <v>76614</v>
      </c>
      <c r="B1113" s="25"/>
      <c r="C1113" s="25" t="s">
        <v>76615</v>
      </c>
      <c r="D1113" s="25"/>
      <c r="E1113" s="37"/>
      <c r="F1113" s="35"/>
      <c r="G1113" s="35"/>
      <c r="H1113" s="6"/>
      <c r="I1113" s="7"/>
      <c r="J1113" s="24"/>
      <c r="K1113" s="24"/>
      <c r="L1113" s="24"/>
      <c r="M1113" s="24"/>
      <c r="N1113" s="24"/>
      <c r="O1113" s="24"/>
      <c r="P1113" s="24"/>
      <c r="Q1113" s="24"/>
      <c r="R1113" s="24"/>
      <c r="S1113" s="24"/>
      <c r="T1113" s="24"/>
    </row>
    <row r="1114" spans="1:20" ht="14.4">
      <c r="A1114" s="210" t="s">
        <v>76616</v>
      </c>
      <c r="B1114" s="25" t="s">
        <v>76617</v>
      </c>
      <c r="C1114" s="25" t="s">
        <v>26246</v>
      </c>
      <c r="D1114" s="25" t="s">
        <v>76618</v>
      </c>
      <c r="E1114" s="37" t="s">
        <v>76619</v>
      </c>
      <c r="F1114" s="35" t="s">
        <v>76620</v>
      </c>
      <c r="G1114" s="35" t="s">
        <v>76621</v>
      </c>
      <c r="H1114" s="6" t="s">
        <v>76622</v>
      </c>
      <c r="I1114" s="7" t="s">
        <v>76623</v>
      </c>
      <c r="J1114" s="24" t="s">
        <v>74035</v>
      </c>
      <c r="K1114" s="24"/>
      <c r="L1114" s="24"/>
      <c r="M1114" s="24"/>
      <c r="N1114" s="24"/>
      <c r="O1114" s="24"/>
      <c r="P1114" s="24"/>
      <c r="Q1114" s="24"/>
      <c r="R1114" s="24"/>
      <c r="S1114" s="24"/>
      <c r="T1114" s="24"/>
    </row>
    <row r="1115" spans="1:20" ht="14.4">
      <c r="A1115" s="211" t="s">
        <v>76624</v>
      </c>
      <c r="B1115" s="25"/>
      <c r="C1115" s="25" t="s">
        <v>76625</v>
      </c>
      <c r="D1115" s="25"/>
      <c r="E1115" s="37"/>
      <c r="F1115" s="35"/>
      <c r="G1115" s="35"/>
      <c r="H1115" s="6"/>
      <c r="I1115" s="7"/>
      <c r="J1115" s="24"/>
      <c r="K1115" s="24"/>
      <c r="L1115" s="24"/>
      <c r="M1115" s="24"/>
      <c r="N1115" s="24"/>
      <c r="O1115" s="24"/>
      <c r="P1115" s="24"/>
      <c r="Q1115" s="24"/>
      <c r="R1115" s="24"/>
      <c r="S1115" s="24"/>
      <c r="T1115" s="24"/>
    </row>
    <row r="1116" spans="1:20" ht="14.4">
      <c r="A1116" s="211" t="s">
        <v>76626</v>
      </c>
      <c r="B1116" s="25"/>
      <c r="C1116" s="6" t="s">
        <v>76627</v>
      </c>
      <c r="D1116" s="25"/>
      <c r="E1116" s="37"/>
      <c r="F1116" s="35"/>
      <c r="G1116" s="35"/>
      <c r="H1116" s="6"/>
      <c r="I1116" s="7"/>
      <c r="J1116" s="24"/>
      <c r="K1116" s="24"/>
      <c r="L1116" s="24"/>
      <c r="M1116" s="24"/>
      <c r="N1116" s="24"/>
      <c r="O1116" s="24"/>
      <c r="P1116" s="24"/>
      <c r="Q1116" s="24"/>
      <c r="R1116" s="24"/>
      <c r="S1116" s="24"/>
      <c r="T1116" s="24"/>
    </row>
    <row r="1117" spans="1:20" ht="14.4">
      <c r="A1117" s="211" t="s">
        <v>76628</v>
      </c>
      <c r="B1117" s="25"/>
      <c r="C1117" s="6" t="s">
        <v>76629</v>
      </c>
      <c r="D1117" s="25"/>
      <c r="E1117" s="37"/>
      <c r="F1117" s="35"/>
      <c r="G1117" s="35"/>
      <c r="H1117" s="6"/>
      <c r="I1117" s="7"/>
      <c r="J1117" s="24"/>
      <c r="K1117" s="24"/>
      <c r="L1117" s="24"/>
      <c r="M1117" s="24"/>
      <c r="N1117" s="24"/>
      <c r="O1117" s="24"/>
      <c r="P1117" s="24"/>
      <c r="Q1117" s="24"/>
      <c r="R1117" s="24"/>
      <c r="S1117" s="24"/>
      <c r="T1117" s="24"/>
    </row>
    <row r="1118" spans="1:20" ht="14.4">
      <c r="A1118" s="210" t="s">
        <v>76630</v>
      </c>
      <c r="B1118" s="25" t="s">
        <v>76631</v>
      </c>
      <c r="C1118" s="25" t="s">
        <v>26246</v>
      </c>
      <c r="D1118" s="25" t="s">
        <v>76632</v>
      </c>
      <c r="E1118" s="37" t="s">
        <v>76633</v>
      </c>
      <c r="F1118" s="35" t="s">
        <v>76634</v>
      </c>
      <c r="G1118" s="35" t="s">
        <v>76635</v>
      </c>
      <c r="H1118" s="6" t="s">
        <v>76636</v>
      </c>
      <c r="I1118" s="7" t="s">
        <v>76637</v>
      </c>
      <c r="J1118" s="24" t="s">
        <v>74035</v>
      </c>
      <c r="K1118" s="24"/>
      <c r="L1118" s="24" t="str">
        <f>IF(ISERROR(SEARCH("_M",A1118)),"","x")</f>
        <v/>
      </c>
      <c r="M1118" s="24"/>
      <c r="N1118" s="24"/>
      <c r="O1118" s="24"/>
      <c r="P1118" s="24"/>
      <c r="Q1118" s="24"/>
      <c r="R1118" s="24"/>
      <c r="S1118" s="24"/>
      <c r="T1118" s="24"/>
    </row>
    <row r="1119" spans="1:20" ht="14.4">
      <c r="A1119" s="211" t="s">
        <v>76638</v>
      </c>
      <c r="B1119" s="25"/>
      <c r="C1119" s="25" t="s">
        <v>76639</v>
      </c>
      <c r="D1119" s="25"/>
      <c r="E1119" s="37"/>
      <c r="F1119" s="35"/>
      <c r="G1119" s="35"/>
      <c r="H1119" s="6"/>
      <c r="I1119" s="7"/>
      <c r="J1119" s="24"/>
      <c r="K1119" s="24"/>
      <c r="L1119" s="24"/>
      <c r="M1119" s="24"/>
      <c r="N1119" s="24"/>
      <c r="O1119" s="24"/>
      <c r="P1119" s="24"/>
      <c r="Q1119" s="24"/>
      <c r="R1119" s="24"/>
      <c r="S1119" s="24"/>
      <c r="T1119" s="24"/>
    </row>
    <row r="1120" spans="1:20" ht="14.4">
      <c r="A1120" s="211" t="s">
        <v>76640</v>
      </c>
      <c r="B1120" s="25"/>
      <c r="C1120" s="25" t="s">
        <v>76641</v>
      </c>
      <c r="D1120" s="25"/>
      <c r="E1120" s="37"/>
      <c r="F1120" s="35"/>
      <c r="G1120" s="35"/>
      <c r="H1120" s="6"/>
      <c r="I1120" s="7"/>
      <c r="J1120" s="24"/>
      <c r="K1120" s="24"/>
      <c r="L1120" s="24"/>
      <c r="M1120" s="24"/>
      <c r="N1120" s="24"/>
      <c r="O1120" s="24"/>
      <c r="P1120" s="24"/>
      <c r="Q1120" s="24"/>
      <c r="R1120" s="24"/>
      <c r="S1120" s="24"/>
      <c r="T1120" s="24"/>
    </row>
    <row r="1121" spans="1:20" ht="14.4">
      <c r="A1121" s="211" t="s">
        <v>76642</v>
      </c>
      <c r="B1121" s="25"/>
      <c r="C1121" s="25" t="s">
        <v>76643</v>
      </c>
      <c r="D1121" s="25"/>
      <c r="E1121" s="37"/>
      <c r="F1121" s="35"/>
      <c r="G1121" s="35"/>
      <c r="H1121" s="6"/>
      <c r="I1121" s="7"/>
      <c r="J1121" s="24"/>
      <c r="K1121" s="24"/>
      <c r="L1121" s="24"/>
      <c r="M1121" s="24"/>
      <c r="N1121" s="24"/>
      <c r="O1121" s="24"/>
      <c r="P1121" s="24"/>
      <c r="Q1121" s="24"/>
      <c r="R1121" s="24"/>
      <c r="S1121" s="24"/>
      <c r="T1121" s="24"/>
    </row>
    <row r="1122" spans="1:20" ht="14.4">
      <c r="A1122" s="210" t="s">
        <v>76644</v>
      </c>
      <c r="B1122" s="25" t="s">
        <v>76645</v>
      </c>
      <c r="C1122" s="25" t="s">
        <v>26246</v>
      </c>
      <c r="D1122" s="25" t="s">
        <v>76632</v>
      </c>
      <c r="E1122" s="37" t="s">
        <v>76633</v>
      </c>
      <c r="F1122" s="35" t="s">
        <v>76646</v>
      </c>
      <c r="G1122" s="35" t="s">
        <v>76647</v>
      </c>
      <c r="H1122" s="6" t="s">
        <v>76648</v>
      </c>
      <c r="I1122" s="7" t="s">
        <v>76649</v>
      </c>
      <c r="J1122" s="24" t="s">
        <v>74035</v>
      </c>
      <c r="K1122" s="24"/>
      <c r="L1122" s="24"/>
      <c r="M1122" s="24"/>
      <c r="N1122" s="24"/>
      <c r="O1122" s="24"/>
      <c r="P1122" s="24"/>
      <c r="Q1122" s="24"/>
      <c r="R1122" s="24"/>
      <c r="S1122" s="24"/>
      <c r="T1122" s="24"/>
    </row>
    <row r="1123" spans="1:20" ht="14.4">
      <c r="A1123" s="211" t="s">
        <v>76650</v>
      </c>
      <c r="B1123" s="25"/>
      <c r="C1123" s="25" t="s">
        <v>76651</v>
      </c>
      <c r="D1123" s="25"/>
      <c r="E1123" s="37"/>
      <c r="F1123" s="25"/>
      <c r="G1123" s="25"/>
      <c r="H1123" s="6"/>
      <c r="I1123" s="7"/>
      <c r="J1123" s="24"/>
      <c r="K1123" s="24"/>
      <c r="L1123" s="24"/>
      <c r="M1123" s="24"/>
      <c r="N1123" s="24"/>
      <c r="O1123" s="24"/>
      <c r="P1123" s="24"/>
      <c r="Q1123" s="24"/>
      <c r="R1123" s="24"/>
      <c r="S1123" s="24"/>
      <c r="T1123" s="24"/>
    </row>
    <row r="1124" spans="1:20" ht="14.4">
      <c r="A1124" s="211" t="s">
        <v>76652</v>
      </c>
      <c r="B1124" s="25"/>
      <c r="C1124" s="6" t="s">
        <v>76653</v>
      </c>
      <c r="D1124" s="25"/>
      <c r="E1124" s="37"/>
      <c r="F1124" s="25"/>
      <c r="G1124" s="25"/>
      <c r="H1124" s="6"/>
      <c r="I1124" s="7"/>
      <c r="J1124" s="24"/>
      <c r="K1124" s="24"/>
      <c r="L1124" s="24"/>
      <c r="M1124" s="24"/>
      <c r="N1124" s="24"/>
      <c r="O1124" s="24"/>
      <c r="P1124" s="24"/>
      <c r="Q1124" s="24"/>
      <c r="R1124" s="24"/>
      <c r="S1124" s="24"/>
      <c r="T1124" s="24"/>
    </row>
    <row r="1125" spans="1:20" ht="14.4">
      <c r="A1125" s="211" t="s">
        <v>76654</v>
      </c>
      <c r="B1125" s="25"/>
      <c r="C1125" s="6" t="s">
        <v>76655</v>
      </c>
      <c r="D1125" s="25"/>
      <c r="E1125" s="37"/>
      <c r="F1125" s="25"/>
      <c r="G1125" s="25"/>
      <c r="H1125" s="6"/>
      <c r="I1125" s="7"/>
      <c r="J1125" s="24"/>
      <c r="K1125" s="24"/>
      <c r="L1125" s="24"/>
      <c r="M1125" s="24"/>
      <c r="N1125" s="24"/>
      <c r="O1125" s="24"/>
      <c r="P1125" s="24"/>
      <c r="Q1125" s="24"/>
      <c r="R1125" s="24"/>
      <c r="S1125" s="24"/>
      <c r="T1125" s="24"/>
    </row>
    <row r="1126" spans="1:20" ht="14.4">
      <c r="A1126" s="210" t="s">
        <v>76656</v>
      </c>
      <c r="B1126" s="25" t="s">
        <v>75784</v>
      </c>
      <c r="C1126" s="25" t="s">
        <v>26246</v>
      </c>
      <c r="D1126" s="25" t="s">
        <v>75784</v>
      </c>
      <c r="E1126" s="37" t="s">
        <v>75784</v>
      </c>
      <c r="F1126" s="25" t="s">
        <v>75784</v>
      </c>
      <c r="G1126" s="25" t="s">
        <v>75784</v>
      </c>
      <c r="H1126" s="6" t="s">
        <v>75784</v>
      </c>
      <c r="I1126" s="7" t="s">
        <v>76657</v>
      </c>
      <c r="J1126" s="24" t="s">
        <v>74035</v>
      </c>
      <c r="K1126" s="24"/>
      <c r="L1126" s="24" t="str">
        <f>IF(ISERROR(SEARCH("_M",A1126)),"","x")</f>
        <v/>
      </c>
      <c r="M1126" s="24"/>
      <c r="N1126" s="24"/>
      <c r="O1126" s="24"/>
      <c r="P1126" s="24"/>
      <c r="Q1126" s="24"/>
      <c r="R1126" s="24"/>
      <c r="S1126" s="24"/>
      <c r="T1126" s="24"/>
    </row>
    <row r="1127" spans="1:20" ht="14.4">
      <c r="A1127" s="211" t="s">
        <v>76658</v>
      </c>
      <c r="B1127" s="25"/>
      <c r="C1127" s="25" t="s">
        <v>76659</v>
      </c>
      <c r="D1127" s="25"/>
      <c r="E1127" s="37"/>
      <c r="F1127" s="25"/>
      <c r="G1127" s="25"/>
      <c r="H1127" s="6"/>
      <c r="I1127" s="7"/>
      <c r="J1127" s="24"/>
      <c r="K1127" s="24"/>
      <c r="L1127" s="24"/>
      <c r="M1127" s="24"/>
      <c r="N1127" s="24"/>
      <c r="O1127" s="24"/>
      <c r="P1127" s="24"/>
      <c r="Q1127" s="24"/>
      <c r="R1127" s="24"/>
      <c r="S1127" s="24"/>
      <c r="T1127" s="24"/>
    </row>
    <row r="1128" spans="1:20" ht="14.4">
      <c r="A1128" s="211" t="s">
        <v>76660</v>
      </c>
      <c r="B1128" s="25"/>
      <c r="C1128" s="25" t="s">
        <v>76661</v>
      </c>
      <c r="D1128" s="25"/>
      <c r="E1128" s="37"/>
      <c r="F1128" s="25"/>
      <c r="G1128" s="25"/>
      <c r="H1128" s="6"/>
      <c r="I1128" s="7"/>
      <c r="J1128" s="24"/>
      <c r="K1128" s="24"/>
      <c r="L1128" s="24"/>
      <c r="M1128" s="24"/>
      <c r="N1128" s="24"/>
      <c r="O1128" s="24"/>
      <c r="P1128" s="24"/>
      <c r="Q1128" s="24"/>
      <c r="R1128" s="24"/>
      <c r="S1128" s="24"/>
      <c r="T1128" s="24"/>
    </row>
    <row r="1129" spans="1:20" ht="14.4">
      <c r="A1129" s="211" t="s">
        <v>76662</v>
      </c>
      <c r="B1129" s="25"/>
      <c r="C1129" s="6" t="s">
        <v>76663</v>
      </c>
      <c r="D1129" s="25"/>
      <c r="E1129" s="37"/>
      <c r="F1129" s="25"/>
      <c r="G1129" s="25"/>
      <c r="H1129" s="6"/>
      <c r="I1129" s="7"/>
      <c r="J1129" s="24"/>
      <c r="K1129" s="24"/>
      <c r="L1129" s="24"/>
      <c r="M1129" s="24"/>
      <c r="N1129" s="24"/>
      <c r="O1129" s="24"/>
      <c r="P1129" s="24"/>
      <c r="Q1129" s="24"/>
      <c r="R1129" s="24"/>
      <c r="S1129" s="24"/>
      <c r="T1129" s="24"/>
    </row>
    <row r="1130" spans="1:20" ht="14.4">
      <c r="A1130" s="210" t="s">
        <v>76664</v>
      </c>
      <c r="B1130" s="25" t="s">
        <v>76665</v>
      </c>
      <c r="C1130" s="25" t="s">
        <v>26246</v>
      </c>
      <c r="D1130" s="25" t="s">
        <v>76666</v>
      </c>
      <c r="E1130" s="37" t="s">
        <v>76667</v>
      </c>
      <c r="F1130" s="25" t="s">
        <v>76668</v>
      </c>
      <c r="G1130" s="25" t="s">
        <v>76669</v>
      </c>
      <c r="H1130" s="6" t="s">
        <v>76670</v>
      </c>
      <c r="I1130" s="7" t="s">
        <v>76671</v>
      </c>
      <c r="J1130" s="24" t="s">
        <v>74035</v>
      </c>
      <c r="K1130" s="24"/>
      <c r="L1130" s="24" t="str">
        <f>IF(ISERROR(SEARCH("_M",A1130)),"","x")</f>
        <v>x</v>
      </c>
      <c r="M1130" s="24"/>
      <c r="N1130" s="24"/>
      <c r="O1130" s="24"/>
      <c r="P1130" s="24"/>
      <c r="Q1130" s="24"/>
      <c r="R1130" s="24"/>
      <c r="S1130" s="24"/>
      <c r="T1130" s="24"/>
    </row>
    <row r="1131" spans="1:20" ht="14.4">
      <c r="A1131" s="211" t="s">
        <v>76672</v>
      </c>
      <c r="B1131" s="25"/>
      <c r="C1131" s="25" t="s">
        <v>76673</v>
      </c>
      <c r="D1131" s="25"/>
      <c r="E1131" s="37"/>
      <c r="F1131" s="25"/>
      <c r="G1131" s="25"/>
      <c r="H1131" s="6"/>
      <c r="I1131" s="7"/>
      <c r="J1131" s="24"/>
      <c r="K1131" s="24"/>
      <c r="L1131" s="24"/>
      <c r="M1131" s="24"/>
      <c r="N1131" s="24"/>
      <c r="O1131" s="24"/>
      <c r="P1131" s="24"/>
      <c r="Q1131" s="24"/>
      <c r="R1131" s="24"/>
      <c r="S1131" s="24"/>
      <c r="T1131" s="24"/>
    </row>
    <row r="1132" spans="1:20" ht="14.4">
      <c r="A1132" s="211" t="s">
        <v>76674</v>
      </c>
      <c r="B1132" s="25"/>
      <c r="C1132" s="6" t="s">
        <v>76675</v>
      </c>
      <c r="D1132" s="25"/>
      <c r="E1132" s="37"/>
      <c r="F1132" s="25"/>
      <c r="G1132" s="25"/>
      <c r="H1132" s="6"/>
      <c r="I1132" s="7"/>
      <c r="J1132" s="24"/>
      <c r="K1132" s="24"/>
      <c r="L1132" s="24"/>
      <c r="M1132" s="24"/>
      <c r="N1132" s="24"/>
      <c r="O1132" s="24"/>
      <c r="P1132" s="24"/>
      <c r="Q1132" s="24"/>
      <c r="R1132" s="24"/>
      <c r="S1132" s="24"/>
      <c r="T1132" s="24"/>
    </row>
    <row r="1133" spans="1:20" ht="14.4">
      <c r="A1133" s="211" t="s">
        <v>76676</v>
      </c>
      <c r="B1133" s="25"/>
      <c r="C1133" s="6" t="s">
        <v>76677</v>
      </c>
      <c r="D1133" s="25"/>
      <c r="E1133" s="37"/>
      <c r="F1133" s="25"/>
      <c r="G1133" s="25"/>
      <c r="H1133" s="6"/>
      <c r="I1133" s="7"/>
      <c r="J1133" s="24"/>
      <c r="K1133" s="24"/>
      <c r="L1133" s="24"/>
      <c r="M1133" s="24"/>
      <c r="N1133" s="24"/>
      <c r="O1133" s="24"/>
      <c r="P1133" s="24"/>
      <c r="Q1133" s="24"/>
      <c r="R1133" s="24"/>
      <c r="S1133" s="24"/>
      <c r="T1133" s="24"/>
    </row>
    <row r="1134" spans="1:20" ht="14.4">
      <c r="A1134" s="210" t="s">
        <v>76678</v>
      </c>
      <c r="B1134" s="25" t="s">
        <v>75798</v>
      </c>
      <c r="C1134" s="25" t="s">
        <v>26246</v>
      </c>
      <c r="D1134" s="25" t="s">
        <v>75798</v>
      </c>
      <c r="E1134" s="37" t="s">
        <v>75798</v>
      </c>
      <c r="F1134" s="25" t="s">
        <v>75798</v>
      </c>
      <c r="G1134" s="25" t="s">
        <v>75798</v>
      </c>
      <c r="H1134" s="6" t="s">
        <v>75798</v>
      </c>
      <c r="I1134" s="7" t="s">
        <v>76679</v>
      </c>
      <c r="J1134" s="24" t="s">
        <v>74035</v>
      </c>
      <c r="K1134" s="24"/>
      <c r="L1134" s="24"/>
      <c r="M1134" s="24"/>
      <c r="N1134" s="24"/>
      <c r="O1134" s="24"/>
      <c r="P1134" s="24"/>
      <c r="Q1134" s="24"/>
      <c r="R1134" s="24"/>
      <c r="S1134" s="24"/>
      <c r="T1134" s="24"/>
    </row>
    <row r="1135" spans="1:20" ht="14.4">
      <c r="A1135" s="211" t="s">
        <v>76680</v>
      </c>
      <c r="B1135" s="25"/>
      <c r="C1135" s="25" t="s">
        <v>76681</v>
      </c>
      <c r="D1135" s="25"/>
      <c r="E1135" s="37"/>
      <c r="F1135" s="25"/>
      <c r="G1135" s="25"/>
      <c r="H1135" s="6"/>
      <c r="I1135" s="7"/>
      <c r="J1135" s="24"/>
      <c r="K1135" s="24"/>
      <c r="L1135" s="24"/>
      <c r="M1135" s="24"/>
      <c r="N1135" s="24"/>
      <c r="O1135" s="24"/>
      <c r="P1135" s="24"/>
      <c r="Q1135" s="24"/>
      <c r="R1135" s="24"/>
      <c r="S1135" s="24"/>
      <c r="T1135" s="24"/>
    </row>
    <row r="1136" spans="1:20" ht="14.4">
      <c r="A1136" s="211" t="s">
        <v>76682</v>
      </c>
      <c r="B1136" s="25"/>
      <c r="C1136" s="25" t="s">
        <v>76683</v>
      </c>
      <c r="D1136" s="25"/>
      <c r="E1136" s="37"/>
      <c r="F1136" s="25"/>
      <c r="G1136" s="25"/>
      <c r="H1136" s="6"/>
      <c r="I1136" s="7"/>
      <c r="J1136" s="24"/>
      <c r="K1136" s="24"/>
      <c r="L1136" s="24"/>
      <c r="M1136" s="24"/>
      <c r="N1136" s="24"/>
      <c r="O1136" s="24"/>
      <c r="P1136" s="24"/>
      <c r="Q1136" s="24"/>
      <c r="R1136" s="24"/>
      <c r="S1136" s="24"/>
      <c r="T1136" s="24"/>
    </row>
    <row r="1137" spans="1:20" ht="14.4">
      <c r="A1137" s="211" t="s">
        <v>76684</v>
      </c>
      <c r="B1137" s="25"/>
      <c r="C1137" s="25" t="s">
        <v>76685</v>
      </c>
      <c r="D1137" s="25"/>
      <c r="E1137" s="37"/>
      <c r="F1137" s="25"/>
      <c r="G1137" s="25"/>
      <c r="H1137" s="6"/>
      <c r="I1137" s="7"/>
      <c r="J1137" s="24"/>
      <c r="K1137" s="24"/>
      <c r="L1137" s="24"/>
      <c r="M1137" s="24"/>
      <c r="N1137" s="24"/>
      <c r="O1137" s="24"/>
      <c r="P1137" s="24"/>
      <c r="Q1137" s="24"/>
      <c r="R1137" s="24"/>
      <c r="S1137" s="24"/>
      <c r="T1137" s="24"/>
    </row>
    <row r="1138" spans="1:20" ht="14.4">
      <c r="A1138" s="210" t="s">
        <v>76686</v>
      </c>
      <c r="B1138" s="25" t="s">
        <v>76687</v>
      </c>
      <c r="C1138" s="25" t="s">
        <v>26246</v>
      </c>
      <c r="D1138" s="25" t="s">
        <v>76688</v>
      </c>
      <c r="E1138" s="37" t="s">
        <v>76689</v>
      </c>
      <c r="F1138" s="25" t="s">
        <v>76690</v>
      </c>
      <c r="G1138" s="25" t="s">
        <v>76691</v>
      </c>
      <c r="H1138" s="6" t="s">
        <v>76692</v>
      </c>
      <c r="I1138" s="7" t="s">
        <v>76693</v>
      </c>
      <c r="J1138" s="24" t="s">
        <v>74035</v>
      </c>
      <c r="K1138" s="24"/>
      <c r="L1138" s="24"/>
      <c r="M1138" s="24"/>
      <c r="N1138" s="24"/>
      <c r="O1138" s="24"/>
      <c r="P1138" s="24"/>
      <c r="Q1138" s="24"/>
      <c r="R1138" s="24"/>
      <c r="S1138" s="24"/>
      <c r="T1138" s="24"/>
    </row>
    <row r="1139" spans="1:20" ht="14.4">
      <c r="A1139" s="211" t="s">
        <v>76694</v>
      </c>
      <c r="B1139" s="25"/>
      <c r="C1139" s="25" t="s">
        <v>76695</v>
      </c>
      <c r="D1139" s="25"/>
      <c r="E1139" s="37"/>
      <c r="F1139" s="25"/>
      <c r="G1139" s="25"/>
      <c r="H1139" s="6"/>
      <c r="I1139" s="7"/>
      <c r="J1139" s="24"/>
      <c r="K1139" s="24"/>
      <c r="L1139" s="24"/>
      <c r="M1139" s="24"/>
      <c r="N1139" s="24"/>
      <c r="O1139" s="24"/>
      <c r="P1139" s="24"/>
      <c r="Q1139" s="24"/>
      <c r="R1139" s="24"/>
      <c r="S1139" s="24"/>
      <c r="T1139" s="24"/>
    </row>
    <row r="1140" spans="1:20" ht="14.4">
      <c r="A1140" s="211" t="s">
        <v>76696</v>
      </c>
      <c r="B1140" s="25"/>
      <c r="C1140" s="6" t="s">
        <v>76697</v>
      </c>
      <c r="D1140" s="25"/>
      <c r="E1140" s="37"/>
      <c r="F1140" s="25"/>
      <c r="G1140" s="25"/>
      <c r="H1140" s="6"/>
      <c r="I1140" s="7"/>
      <c r="J1140" s="24"/>
      <c r="K1140" s="24"/>
      <c r="L1140" s="24"/>
      <c r="M1140" s="24"/>
      <c r="N1140" s="24"/>
      <c r="O1140" s="24"/>
      <c r="P1140" s="24"/>
      <c r="Q1140" s="24"/>
      <c r="R1140" s="24"/>
      <c r="S1140" s="24"/>
      <c r="T1140" s="24"/>
    </row>
    <row r="1141" spans="1:20" ht="14.4">
      <c r="A1141" s="211" t="s">
        <v>76698</v>
      </c>
      <c r="B1141" s="25"/>
      <c r="C1141" s="6" t="s">
        <v>76699</v>
      </c>
      <c r="D1141" s="25"/>
      <c r="E1141" s="37"/>
      <c r="F1141" s="25"/>
      <c r="G1141" s="25"/>
      <c r="H1141" s="6"/>
      <c r="I1141" s="7"/>
      <c r="J1141" s="24"/>
      <c r="K1141" s="24"/>
      <c r="L1141" s="24"/>
      <c r="M1141" s="24"/>
      <c r="N1141" s="24"/>
      <c r="O1141" s="24"/>
      <c r="P1141" s="24"/>
      <c r="Q1141" s="24"/>
      <c r="R1141" s="24"/>
      <c r="S1141" s="24"/>
      <c r="T1141" s="24"/>
    </row>
    <row r="1142" spans="1:20" ht="14.4">
      <c r="A1142" s="210" t="s">
        <v>76700</v>
      </c>
      <c r="B1142" s="25" t="s">
        <v>75812</v>
      </c>
      <c r="C1142" s="25" t="s">
        <v>26246</v>
      </c>
      <c r="D1142" s="25" t="s">
        <v>75812</v>
      </c>
      <c r="E1142" s="37" t="s">
        <v>75812</v>
      </c>
      <c r="F1142" s="25" t="s">
        <v>75812</v>
      </c>
      <c r="G1142" s="25" t="s">
        <v>75812</v>
      </c>
      <c r="H1142" s="6" t="s">
        <v>75812</v>
      </c>
      <c r="I1142" s="7" t="s">
        <v>76701</v>
      </c>
      <c r="J1142" s="24" t="s">
        <v>74035</v>
      </c>
      <c r="K1142" s="24"/>
      <c r="L1142" s="24" t="str">
        <f>IF(ISERROR(SEARCH("_M",A1142)),"","x")</f>
        <v/>
      </c>
      <c r="M1142" s="24"/>
      <c r="N1142" s="24"/>
      <c r="O1142" s="24"/>
      <c r="P1142" s="24"/>
      <c r="Q1142" s="24"/>
      <c r="R1142" s="24"/>
      <c r="S1142" s="24"/>
      <c r="T1142" s="24"/>
    </row>
    <row r="1143" spans="1:20" ht="14.4">
      <c r="A1143" s="211" t="s">
        <v>76702</v>
      </c>
      <c r="B1143" s="25"/>
      <c r="C1143" s="25" t="s">
        <v>76703</v>
      </c>
      <c r="D1143" s="25"/>
      <c r="E1143" s="37"/>
      <c r="F1143" s="25"/>
      <c r="G1143" s="25"/>
      <c r="H1143" s="6"/>
      <c r="I1143" s="7"/>
      <c r="J1143" s="24"/>
      <c r="K1143" s="24"/>
      <c r="L1143" s="24"/>
      <c r="M1143" s="24"/>
      <c r="N1143" s="24"/>
      <c r="O1143" s="24"/>
      <c r="P1143" s="24"/>
      <c r="Q1143" s="24"/>
      <c r="R1143" s="24"/>
      <c r="S1143" s="24"/>
      <c r="T1143" s="24"/>
    </row>
    <row r="1144" spans="1:20" ht="14.4">
      <c r="A1144" s="211" t="s">
        <v>76704</v>
      </c>
      <c r="B1144" s="25"/>
      <c r="C1144" s="25" t="s">
        <v>76705</v>
      </c>
      <c r="D1144" s="25"/>
      <c r="E1144" s="37"/>
      <c r="F1144" s="25"/>
      <c r="G1144" s="25"/>
      <c r="H1144" s="6"/>
      <c r="I1144" s="7"/>
      <c r="J1144" s="24"/>
      <c r="K1144" s="24"/>
      <c r="L1144" s="24"/>
      <c r="M1144" s="24"/>
      <c r="N1144" s="24"/>
      <c r="O1144" s="24"/>
      <c r="P1144" s="24"/>
      <c r="Q1144" s="24"/>
      <c r="R1144" s="24"/>
      <c r="S1144" s="24"/>
      <c r="T1144" s="24"/>
    </row>
    <row r="1145" spans="1:20" ht="14.4">
      <c r="A1145" s="211" t="s">
        <v>76706</v>
      </c>
      <c r="B1145" s="25"/>
      <c r="C1145" s="6" t="s">
        <v>76707</v>
      </c>
      <c r="D1145" s="25"/>
      <c r="E1145" s="37"/>
      <c r="F1145" s="25"/>
      <c r="G1145" s="25"/>
      <c r="H1145" s="6"/>
      <c r="I1145" s="7"/>
      <c r="J1145" s="24"/>
      <c r="K1145" s="24"/>
      <c r="L1145" s="24"/>
      <c r="M1145" s="24"/>
      <c r="N1145" s="24"/>
      <c r="O1145" s="24"/>
      <c r="P1145" s="24"/>
      <c r="Q1145" s="24"/>
      <c r="R1145" s="24"/>
      <c r="S1145" s="24"/>
      <c r="T1145" s="24"/>
    </row>
    <row r="1146" spans="1:20" ht="14.4">
      <c r="A1146" s="210" t="s">
        <v>76708</v>
      </c>
      <c r="B1146" s="25" t="s">
        <v>76709</v>
      </c>
      <c r="C1146" s="25" t="s">
        <v>26246</v>
      </c>
      <c r="D1146" s="25" t="s">
        <v>76710</v>
      </c>
      <c r="E1146" s="37" t="s">
        <v>76711</v>
      </c>
      <c r="F1146" s="25" t="s">
        <v>76712</v>
      </c>
      <c r="G1146" s="25" t="s">
        <v>76713</v>
      </c>
      <c r="H1146" s="6" t="s">
        <v>76714</v>
      </c>
      <c r="I1146" s="7" t="s">
        <v>76715</v>
      </c>
      <c r="J1146" s="24" t="s">
        <v>74035</v>
      </c>
      <c r="K1146" s="24"/>
      <c r="L1146" s="24" t="str">
        <f>IF(ISERROR(SEARCH("_M",A1146)),"","x")</f>
        <v>x</v>
      </c>
      <c r="M1146" s="24"/>
      <c r="N1146" s="24"/>
      <c r="O1146" s="24"/>
      <c r="P1146" s="24"/>
      <c r="Q1146" s="24"/>
      <c r="R1146" s="24"/>
      <c r="S1146" s="24"/>
      <c r="T1146" s="24"/>
    </row>
    <row r="1147" spans="1:20" ht="14.4">
      <c r="A1147" s="211" t="s">
        <v>76716</v>
      </c>
      <c r="B1147" s="25"/>
      <c r="C1147" s="25" t="s">
        <v>76717</v>
      </c>
      <c r="D1147" s="25"/>
      <c r="E1147" s="37"/>
      <c r="F1147" s="25"/>
      <c r="G1147" s="25"/>
      <c r="H1147" s="6"/>
      <c r="I1147" s="7"/>
      <c r="J1147" s="24"/>
      <c r="K1147" s="24"/>
      <c r="L1147" s="24"/>
      <c r="M1147" s="24"/>
      <c r="N1147" s="24"/>
      <c r="O1147" s="24"/>
      <c r="P1147" s="24"/>
      <c r="Q1147" s="24"/>
      <c r="R1147" s="24"/>
      <c r="S1147" s="24"/>
      <c r="T1147" s="24"/>
    </row>
    <row r="1148" spans="1:20" ht="14.4">
      <c r="A1148" s="211" t="s">
        <v>76718</v>
      </c>
      <c r="B1148" s="25"/>
      <c r="C1148" s="6" t="s">
        <v>76719</v>
      </c>
      <c r="D1148" s="25"/>
      <c r="E1148" s="37"/>
      <c r="F1148" s="25"/>
      <c r="G1148" s="25"/>
      <c r="H1148" s="6"/>
      <c r="I1148" s="7"/>
      <c r="J1148" s="24"/>
      <c r="K1148" s="24"/>
      <c r="L1148" s="24"/>
      <c r="M1148" s="24"/>
      <c r="N1148" s="24"/>
      <c r="O1148" s="24"/>
      <c r="P1148" s="24"/>
      <c r="Q1148" s="24"/>
      <c r="R1148" s="24"/>
      <c r="S1148" s="24"/>
      <c r="T1148" s="24"/>
    </row>
    <row r="1149" spans="1:20" ht="14.4">
      <c r="A1149" s="211" t="s">
        <v>76720</v>
      </c>
      <c r="B1149" s="25"/>
      <c r="C1149" s="6" t="s">
        <v>76721</v>
      </c>
      <c r="D1149" s="25"/>
      <c r="E1149" s="37"/>
      <c r="F1149" s="25"/>
      <c r="G1149" s="25"/>
      <c r="H1149" s="6"/>
      <c r="I1149" s="7"/>
      <c r="J1149" s="24"/>
      <c r="K1149" s="24"/>
      <c r="L1149" s="24"/>
      <c r="M1149" s="24"/>
      <c r="N1149" s="24"/>
      <c r="O1149" s="24"/>
      <c r="P1149" s="24"/>
      <c r="Q1149" s="24"/>
      <c r="R1149" s="24"/>
      <c r="S1149" s="24"/>
      <c r="T1149" s="24"/>
    </row>
    <row r="1150" spans="1:20" ht="14.4">
      <c r="A1150" s="210" t="s">
        <v>76722</v>
      </c>
      <c r="B1150" s="25" t="s">
        <v>75827</v>
      </c>
      <c r="C1150" s="25" t="s">
        <v>26246</v>
      </c>
      <c r="D1150" s="25" t="s">
        <v>75827</v>
      </c>
      <c r="E1150" s="37" t="s">
        <v>75827</v>
      </c>
      <c r="F1150" s="25" t="s">
        <v>76723</v>
      </c>
      <c r="G1150" s="25" t="s">
        <v>75827</v>
      </c>
      <c r="H1150" s="6" t="s">
        <v>75827</v>
      </c>
      <c r="I1150" s="7" t="s">
        <v>76724</v>
      </c>
      <c r="J1150" s="24" t="s">
        <v>74035</v>
      </c>
      <c r="K1150" s="24"/>
      <c r="L1150" s="24"/>
      <c r="M1150" s="24"/>
      <c r="N1150" s="24"/>
      <c r="O1150" s="24"/>
      <c r="P1150" s="24"/>
      <c r="Q1150" s="24"/>
      <c r="R1150" s="24"/>
      <c r="S1150" s="24"/>
      <c r="T1150" s="24"/>
    </row>
    <row r="1151" spans="1:20" ht="14.4">
      <c r="A1151" s="211" t="s">
        <v>76725</v>
      </c>
      <c r="B1151" s="25"/>
      <c r="C1151" s="25" t="s">
        <v>76726</v>
      </c>
      <c r="D1151" s="25"/>
      <c r="E1151" s="37"/>
      <c r="F1151" s="25"/>
      <c r="G1151" s="25"/>
      <c r="H1151" s="6"/>
      <c r="I1151" s="7"/>
      <c r="J1151" s="24"/>
      <c r="K1151" s="24"/>
      <c r="L1151" s="24"/>
      <c r="M1151" s="24"/>
      <c r="N1151" s="24"/>
      <c r="O1151" s="24"/>
      <c r="P1151" s="24"/>
      <c r="Q1151" s="24"/>
      <c r="R1151" s="24"/>
      <c r="S1151" s="24"/>
      <c r="T1151" s="24"/>
    </row>
    <row r="1152" spans="1:20" ht="14.4">
      <c r="A1152" s="211" t="s">
        <v>76727</v>
      </c>
      <c r="B1152" s="25"/>
      <c r="C1152" s="6" t="s">
        <v>76728</v>
      </c>
      <c r="D1152" s="25"/>
      <c r="E1152" s="37"/>
      <c r="F1152" s="25"/>
      <c r="G1152" s="25"/>
      <c r="H1152" s="6"/>
      <c r="I1152" s="7"/>
      <c r="J1152" s="24"/>
      <c r="K1152" s="24"/>
      <c r="L1152" s="24"/>
      <c r="M1152" s="24"/>
      <c r="N1152" s="24"/>
      <c r="O1152" s="24"/>
      <c r="P1152" s="24"/>
      <c r="Q1152" s="24"/>
      <c r="R1152" s="24"/>
      <c r="S1152" s="24"/>
      <c r="T1152" s="24"/>
    </row>
    <row r="1153" spans="1:20" ht="14.4">
      <c r="A1153" s="211" t="s">
        <v>76729</v>
      </c>
      <c r="B1153" s="25"/>
      <c r="C1153" s="6" t="s">
        <v>76730</v>
      </c>
      <c r="D1153" s="25"/>
      <c r="E1153" s="37"/>
      <c r="F1153" s="25"/>
      <c r="G1153" s="25"/>
      <c r="H1153" s="6"/>
      <c r="I1153" s="7"/>
      <c r="J1153" s="24"/>
      <c r="K1153" s="24"/>
      <c r="L1153" s="24"/>
      <c r="M1153" s="24"/>
      <c r="N1153" s="24"/>
      <c r="O1153" s="24"/>
      <c r="P1153" s="24"/>
      <c r="Q1153" s="24"/>
      <c r="R1153" s="24"/>
      <c r="S1153" s="24"/>
      <c r="T1153" s="24"/>
    </row>
    <row r="1154" spans="1:20" ht="14.4">
      <c r="A1154" s="210" t="s">
        <v>76731</v>
      </c>
      <c r="B1154" s="25" t="s">
        <v>76732</v>
      </c>
      <c r="C1154" s="25" t="s">
        <v>26246</v>
      </c>
      <c r="D1154" s="25" t="s">
        <v>76733</v>
      </c>
      <c r="E1154" s="37" t="s">
        <v>76734</v>
      </c>
      <c r="F1154" s="25" t="s">
        <v>76735</v>
      </c>
      <c r="G1154" s="25" t="s">
        <v>76736</v>
      </c>
      <c r="H1154" s="6" t="s">
        <v>76737</v>
      </c>
      <c r="I1154" s="7" t="s">
        <v>76738</v>
      </c>
      <c r="J1154" s="24" t="s">
        <v>74035</v>
      </c>
      <c r="K1154" s="24"/>
      <c r="L1154" s="24"/>
      <c r="M1154" s="24"/>
      <c r="N1154" s="24"/>
      <c r="O1154" s="24"/>
      <c r="P1154" s="24"/>
      <c r="Q1154" s="24"/>
      <c r="R1154" s="24"/>
      <c r="S1154" s="24"/>
      <c r="T1154" s="24"/>
    </row>
    <row r="1155" spans="1:20" ht="14.4">
      <c r="A1155" s="211" t="s">
        <v>76739</v>
      </c>
      <c r="B1155" s="25"/>
      <c r="C1155" s="25" t="s">
        <v>76740</v>
      </c>
      <c r="D1155" s="25"/>
      <c r="E1155" s="37"/>
      <c r="F1155" s="25"/>
      <c r="G1155" s="25"/>
      <c r="H1155" s="6"/>
      <c r="I1155" s="7"/>
      <c r="J1155" s="24"/>
      <c r="K1155" s="24"/>
      <c r="L1155" s="24"/>
      <c r="M1155" s="24"/>
      <c r="N1155" s="24"/>
      <c r="O1155" s="24"/>
      <c r="P1155" s="24"/>
      <c r="Q1155" s="24"/>
      <c r="R1155" s="24"/>
      <c r="S1155" s="24"/>
      <c r="T1155" s="24"/>
    </row>
    <row r="1156" spans="1:20" ht="14.4">
      <c r="A1156" s="211" t="s">
        <v>76741</v>
      </c>
      <c r="B1156" s="25"/>
      <c r="C1156" s="6" t="s">
        <v>76728</v>
      </c>
      <c r="D1156" s="25"/>
      <c r="E1156" s="37"/>
      <c r="F1156" s="25"/>
      <c r="G1156" s="25"/>
      <c r="H1156" s="6"/>
      <c r="I1156" s="7"/>
      <c r="J1156" s="24"/>
      <c r="K1156" s="24"/>
      <c r="L1156" s="24"/>
      <c r="M1156" s="24"/>
      <c r="N1156" s="24"/>
      <c r="O1156" s="24"/>
      <c r="P1156" s="24"/>
      <c r="Q1156" s="24"/>
      <c r="R1156" s="24"/>
      <c r="S1156" s="24"/>
      <c r="T1156" s="24"/>
    </row>
    <row r="1157" spans="1:20" ht="14.4">
      <c r="A1157" s="211" t="s">
        <v>76742</v>
      </c>
      <c r="B1157" s="25"/>
      <c r="C1157" s="6" t="s">
        <v>76730</v>
      </c>
      <c r="D1157" s="25"/>
      <c r="E1157" s="37"/>
      <c r="F1157" s="25"/>
      <c r="G1157" s="25"/>
      <c r="H1157" s="6"/>
      <c r="I1157" s="7"/>
      <c r="J1157" s="24"/>
      <c r="K1157" s="24"/>
      <c r="L1157" s="24"/>
      <c r="M1157" s="24"/>
      <c r="N1157" s="24"/>
      <c r="O1157" s="24"/>
      <c r="P1157" s="24"/>
      <c r="Q1157" s="24"/>
      <c r="R1157" s="24"/>
      <c r="S1157" s="24"/>
      <c r="T1157" s="24"/>
    </row>
    <row r="1158" spans="1:20" ht="14.4">
      <c r="A1158" s="210" t="s">
        <v>76743</v>
      </c>
      <c r="B1158" s="25" t="s">
        <v>75841</v>
      </c>
      <c r="C1158" s="25" t="s">
        <v>26246</v>
      </c>
      <c r="D1158" s="25" t="s">
        <v>75841</v>
      </c>
      <c r="E1158" s="37" t="s">
        <v>75841</v>
      </c>
      <c r="F1158" s="25" t="s">
        <v>75841</v>
      </c>
      <c r="G1158" s="25" t="s">
        <v>75841</v>
      </c>
      <c r="H1158" s="6" t="s">
        <v>75841</v>
      </c>
      <c r="I1158" s="7" t="s">
        <v>76744</v>
      </c>
      <c r="J1158" s="24" t="s">
        <v>74035</v>
      </c>
      <c r="K1158" s="24"/>
      <c r="L1158" s="24" t="str">
        <f>IF(ISERROR(SEARCH("_M",A1158)),"","x")</f>
        <v/>
      </c>
      <c r="M1158" s="24"/>
      <c r="N1158" s="24"/>
      <c r="O1158" s="24"/>
      <c r="P1158" s="24"/>
      <c r="Q1158" s="24"/>
      <c r="R1158" s="24"/>
      <c r="S1158" s="24"/>
      <c r="T1158" s="24"/>
    </row>
    <row r="1159" spans="1:20" ht="14.4">
      <c r="A1159" s="211" t="s">
        <v>76745</v>
      </c>
      <c r="B1159" s="25"/>
      <c r="C1159" s="25" t="s">
        <v>76746</v>
      </c>
      <c r="D1159" s="25"/>
      <c r="E1159" s="37"/>
      <c r="F1159" s="25"/>
      <c r="G1159" s="25"/>
      <c r="H1159" s="6"/>
      <c r="I1159" s="7"/>
      <c r="J1159" s="24"/>
      <c r="K1159" s="24"/>
      <c r="L1159" s="24"/>
      <c r="M1159" s="24"/>
      <c r="N1159" s="24"/>
      <c r="O1159" s="24"/>
      <c r="P1159" s="24"/>
      <c r="Q1159" s="24"/>
      <c r="R1159" s="24"/>
      <c r="S1159" s="24"/>
      <c r="T1159" s="24"/>
    </row>
    <row r="1160" spans="1:20" ht="14.4">
      <c r="A1160" s="211" t="s">
        <v>76747</v>
      </c>
      <c r="B1160" s="25"/>
      <c r="C1160" s="25" t="s">
        <v>76748</v>
      </c>
      <c r="D1160" s="25"/>
      <c r="E1160" s="37"/>
      <c r="F1160" s="25"/>
      <c r="G1160" s="25"/>
      <c r="H1160" s="6"/>
      <c r="I1160" s="7"/>
      <c r="J1160" s="24"/>
      <c r="K1160" s="24"/>
      <c r="L1160" s="24"/>
      <c r="M1160" s="24"/>
      <c r="N1160" s="24"/>
      <c r="O1160" s="24"/>
      <c r="P1160" s="24"/>
      <c r="Q1160" s="24"/>
      <c r="R1160" s="24"/>
      <c r="S1160" s="24"/>
      <c r="T1160" s="24"/>
    </row>
    <row r="1161" spans="1:20" ht="14.4">
      <c r="A1161" s="211" t="s">
        <v>76749</v>
      </c>
      <c r="B1161" s="25"/>
      <c r="C1161" s="25" t="s">
        <v>76750</v>
      </c>
      <c r="D1161" s="25"/>
      <c r="E1161" s="37"/>
      <c r="F1161" s="25"/>
      <c r="G1161" s="25"/>
      <c r="H1161" s="6"/>
      <c r="I1161" s="7"/>
      <c r="J1161" s="24"/>
      <c r="K1161" s="24"/>
      <c r="L1161" s="24"/>
      <c r="M1161" s="24"/>
      <c r="N1161" s="24"/>
      <c r="O1161" s="24"/>
      <c r="P1161" s="24"/>
      <c r="Q1161" s="24"/>
      <c r="R1161" s="24"/>
      <c r="S1161" s="24"/>
      <c r="T1161" s="24"/>
    </row>
    <row r="1162" spans="1:20" ht="14.4">
      <c r="A1162" s="210" t="s">
        <v>76751</v>
      </c>
      <c r="B1162" s="25" t="s">
        <v>76752</v>
      </c>
      <c r="C1162" s="25" t="s">
        <v>26246</v>
      </c>
      <c r="D1162" s="25" t="s">
        <v>76753</v>
      </c>
      <c r="E1162" s="37" t="s">
        <v>76754</v>
      </c>
      <c r="F1162" s="25" t="s">
        <v>76755</v>
      </c>
      <c r="G1162" s="25" t="s">
        <v>76756</v>
      </c>
      <c r="H1162" s="6" t="s">
        <v>76757</v>
      </c>
      <c r="I1162" s="7" t="s">
        <v>76758</v>
      </c>
      <c r="J1162" s="24" t="s">
        <v>74035</v>
      </c>
      <c r="K1162" s="24"/>
      <c r="L1162" s="24" t="str">
        <f>IF(ISERROR(SEARCH("_M",A1162)),"","x")</f>
        <v>x</v>
      </c>
      <c r="M1162" s="24"/>
      <c r="N1162" s="24"/>
      <c r="O1162" s="24"/>
      <c r="P1162" s="24"/>
      <c r="Q1162" s="24"/>
      <c r="R1162" s="24"/>
      <c r="S1162" s="24"/>
      <c r="T1162" s="24"/>
    </row>
    <row r="1163" spans="1:20" ht="14.4">
      <c r="A1163" s="211" t="s">
        <v>76759</v>
      </c>
      <c r="B1163" s="25"/>
      <c r="C1163" s="25" t="s">
        <v>76760</v>
      </c>
      <c r="D1163" s="25"/>
      <c r="E1163" s="37"/>
      <c r="F1163" s="35"/>
      <c r="G1163" s="35"/>
      <c r="H1163" s="6"/>
      <c r="I1163" s="7"/>
      <c r="J1163" s="24"/>
      <c r="K1163" s="24"/>
      <c r="L1163" s="24"/>
      <c r="M1163" s="24"/>
      <c r="N1163" s="24"/>
      <c r="O1163" s="24"/>
      <c r="P1163" s="24"/>
      <c r="Q1163" s="24"/>
      <c r="R1163" s="24"/>
      <c r="S1163" s="24"/>
      <c r="T1163" s="24"/>
    </row>
    <row r="1164" spans="1:20" ht="14.4">
      <c r="A1164" s="211" t="s">
        <v>76761</v>
      </c>
      <c r="B1164" s="25"/>
      <c r="C1164" s="6" t="s">
        <v>76762</v>
      </c>
      <c r="D1164" s="25"/>
      <c r="E1164" s="37"/>
      <c r="F1164" s="35"/>
      <c r="G1164" s="35"/>
      <c r="H1164" s="6"/>
      <c r="I1164" s="7"/>
      <c r="J1164" s="24"/>
      <c r="K1164" s="24"/>
      <c r="L1164" s="24"/>
      <c r="M1164" s="24"/>
      <c r="N1164" s="24"/>
      <c r="O1164" s="24"/>
      <c r="P1164" s="24"/>
      <c r="Q1164" s="24"/>
      <c r="R1164" s="24"/>
      <c r="S1164" s="24"/>
      <c r="T1164" s="24"/>
    </row>
    <row r="1165" spans="1:20" ht="14.4">
      <c r="A1165" s="211" t="s">
        <v>76763</v>
      </c>
      <c r="B1165" s="25"/>
      <c r="C1165" s="6" t="s">
        <v>76764</v>
      </c>
      <c r="D1165" s="25"/>
      <c r="E1165" s="37"/>
      <c r="F1165" s="35"/>
      <c r="G1165" s="35"/>
      <c r="H1165" s="6"/>
      <c r="I1165" s="7"/>
      <c r="J1165" s="24"/>
      <c r="K1165" s="24"/>
      <c r="L1165" s="24"/>
      <c r="M1165" s="24"/>
      <c r="N1165" s="24"/>
      <c r="O1165" s="24"/>
      <c r="P1165" s="24"/>
      <c r="Q1165" s="24"/>
      <c r="R1165" s="24"/>
      <c r="S1165" s="24"/>
      <c r="T1165" s="24"/>
    </row>
    <row r="1166" spans="1:20" ht="14.4">
      <c r="A1166" s="210" t="s">
        <v>76765</v>
      </c>
      <c r="B1166" s="25" t="s">
        <v>75855</v>
      </c>
      <c r="C1166" s="25" t="s">
        <v>26246</v>
      </c>
      <c r="D1166" s="25" t="s">
        <v>75855</v>
      </c>
      <c r="E1166" s="37" t="s">
        <v>75855</v>
      </c>
      <c r="F1166" s="35" t="s">
        <v>76766</v>
      </c>
      <c r="G1166" s="35" t="s">
        <v>75855</v>
      </c>
      <c r="H1166" s="6" t="s">
        <v>75855</v>
      </c>
      <c r="I1166" s="7" t="s">
        <v>76767</v>
      </c>
      <c r="J1166" s="24" t="s">
        <v>74035</v>
      </c>
      <c r="K1166" s="24"/>
      <c r="L1166" s="24" t="str">
        <f>IF(ISERROR(SEARCH("_M",A1166)),"","x")</f>
        <v/>
      </c>
      <c r="M1166" s="24"/>
      <c r="N1166" s="24"/>
      <c r="O1166" s="24"/>
      <c r="P1166" s="24"/>
      <c r="Q1166" s="24"/>
      <c r="R1166" s="24"/>
      <c r="S1166" s="24"/>
      <c r="T1166" s="24"/>
    </row>
    <row r="1167" spans="1:20" ht="14.4">
      <c r="A1167" s="211" t="s">
        <v>76768</v>
      </c>
      <c r="B1167" s="25"/>
      <c r="C1167" s="25" t="s">
        <v>76769</v>
      </c>
      <c r="D1167" s="25"/>
      <c r="E1167" s="37"/>
      <c r="F1167" s="35"/>
      <c r="G1167" s="35"/>
      <c r="H1167" s="6"/>
      <c r="I1167" s="7"/>
      <c r="J1167" s="24"/>
      <c r="K1167" s="24"/>
      <c r="L1167" s="24"/>
      <c r="M1167" s="24"/>
      <c r="N1167" s="24"/>
      <c r="O1167" s="24"/>
      <c r="P1167" s="24"/>
      <c r="Q1167" s="24"/>
      <c r="R1167" s="24"/>
      <c r="S1167" s="24"/>
      <c r="T1167" s="24"/>
    </row>
    <row r="1168" spans="1:20" ht="14.4">
      <c r="A1168" s="211" t="s">
        <v>76770</v>
      </c>
      <c r="B1168" s="25"/>
      <c r="C1168" s="6" t="s">
        <v>76771</v>
      </c>
      <c r="D1168" s="25"/>
      <c r="E1168" s="37"/>
      <c r="F1168" s="35"/>
      <c r="G1168" s="35"/>
      <c r="H1168" s="6"/>
      <c r="I1168" s="7"/>
      <c r="J1168" s="24"/>
      <c r="K1168" s="24"/>
      <c r="L1168" s="24"/>
      <c r="M1168" s="24"/>
      <c r="N1168" s="24"/>
      <c r="O1168" s="24"/>
      <c r="P1168" s="24"/>
      <c r="Q1168" s="24"/>
      <c r="R1168" s="24"/>
      <c r="S1168" s="24"/>
      <c r="T1168" s="24"/>
    </row>
    <row r="1169" spans="1:20" ht="14.4">
      <c r="A1169" s="211" t="s">
        <v>76772</v>
      </c>
      <c r="B1169" s="25"/>
      <c r="C1169" s="6" t="s">
        <v>76773</v>
      </c>
      <c r="D1169" s="25"/>
      <c r="E1169" s="37"/>
      <c r="F1169" s="35"/>
      <c r="G1169" s="35"/>
      <c r="H1169" s="6"/>
      <c r="I1169" s="7"/>
      <c r="J1169" s="24"/>
      <c r="K1169" s="24"/>
      <c r="L1169" s="24"/>
      <c r="M1169" s="24"/>
      <c r="N1169" s="24"/>
      <c r="O1169" s="24"/>
      <c r="P1169" s="24"/>
      <c r="Q1169" s="24"/>
      <c r="R1169" s="24"/>
      <c r="S1169" s="24"/>
      <c r="T1169" s="24"/>
    </row>
    <row r="1170" spans="1:20" ht="14.4">
      <c r="A1170" s="210" t="s">
        <v>76774</v>
      </c>
      <c r="B1170" s="25" t="s">
        <v>76775</v>
      </c>
      <c r="C1170" s="25" t="s">
        <v>26246</v>
      </c>
      <c r="D1170" s="25" t="s">
        <v>76776</v>
      </c>
      <c r="E1170" s="37" t="s">
        <v>76777</v>
      </c>
      <c r="F1170" s="35" t="s">
        <v>76778</v>
      </c>
      <c r="G1170" s="35" t="s">
        <v>76779</v>
      </c>
      <c r="H1170" s="6" t="s">
        <v>76780</v>
      </c>
      <c r="I1170" s="7" t="s">
        <v>76781</v>
      </c>
      <c r="J1170" s="24" t="s">
        <v>74035</v>
      </c>
      <c r="K1170" s="24"/>
      <c r="L1170" s="24"/>
      <c r="M1170" s="24"/>
      <c r="N1170" s="24"/>
      <c r="O1170" s="24"/>
      <c r="P1170" s="24"/>
      <c r="Q1170" s="24"/>
      <c r="R1170" s="24"/>
      <c r="S1170" s="24"/>
      <c r="T1170" s="24"/>
    </row>
    <row r="1171" spans="1:20" ht="14.4">
      <c r="A1171" s="211" t="s">
        <v>76782</v>
      </c>
      <c r="B1171" s="25"/>
      <c r="C1171" s="25" t="s">
        <v>76783</v>
      </c>
      <c r="D1171" s="25"/>
      <c r="E1171" s="37"/>
      <c r="F1171" s="25"/>
      <c r="G1171" s="25"/>
      <c r="H1171" s="6"/>
      <c r="I1171" s="7"/>
      <c r="J1171" s="24"/>
      <c r="K1171" s="24"/>
      <c r="L1171" s="24"/>
      <c r="M1171" s="24"/>
      <c r="N1171" s="24"/>
      <c r="O1171" s="24"/>
      <c r="P1171" s="24"/>
      <c r="Q1171" s="24"/>
      <c r="R1171" s="24"/>
      <c r="S1171" s="24"/>
      <c r="T1171" s="24"/>
    </row>
    <row r="1172" spans="1:20" ht="14.4">
      <c r="A1172" s="211" t="s">
        <v>76784</v>
      </c>
      <c r="B1172" s="25"/>
      <c r="C1172" s="6" t="s">
        <v>76785</v>
      </c>
      <c r="D1172" s="25"/>
      <c r="E1172" s="37"/>
      <c r="F1172" s="25"/>
      <c r="G1172" s="25"/>
      <c r="H1172" s="6"/>
      <c r="I1172" s="7"/>
      <c r="J1172" s="24"/>
      <c r="K1172" s="24"/>
      <c r="L1172" s="24"/>
      <c r="M1172" s="24"/>
      <c r="N1172" s="24"/>
      <c r="O1172" s="24"/>
      <c r="P1172" s="24"/>
      <c r="Q1172" s="24"/>
      <c r="R1172" s="24"/>
      <c r="S1172" s="24"/>
      <c r="T1172" s="24"/>
    </row>
    <row r="1173" spans="1:20" ht="14.4">
      <c r="A1173" s="211" t="s">
        <v>76786</v>
      </c>
      <c r="B1173" s="25"/>
      <c r="C1173" s="6" t="s">
        <v>76773</v>
      </c>
      <c r="D1173" s="25"/>
      <c r="E1173" s="37"/>
      <c r="F1173" s="25"/>
      <c r="G1173" s="25"/>
      <c r="H1173" s="6"/>
      <c r="I1173" s="7"/>
      <c r="J1173" s="24"/>
      <c r="K1173" s="24"/>
      <c r="L1173" s="24"/>
      <c r="M1173" s="24"/>
      <c r="N1173" s="24"/>
      <c r="O1173" s="24"/>
      <c r="P1173" s="24"/>
      <c r="Q1173" s="24"/>
      <c r="R1173" s="24"/>
      <c r="S1173" s="24"/>
      <c r="T1173" s="24"/>
    </row>
    <row r="1174" spans="1:20" ht="14.4">
      <c r="A1174" s="210" t="s">
        <v>76787</v>
      </c>
      <c r="B1174" s="25" t="s">
        <v>75870</v>
      </c>
      <c r="C1174" s="25" t="s">
        <v>26246</v>
      </c>
      <c r="D1174" s="25" t="s">
        <v>75870</v>
      </c>
      <c r="E1174" s="37" t="s">
        <v>75870</v>
      </c>
      <c r="F1174" s="25" t="s">
        <v>75870</v>
      </c>
      <c r="G1174" s="25" t="s">
        <v>75870</v>
      </c>
      <c r="H1174" s="6" t="s">
        <v>75870</v>
      </c>
      <c r="I1174" s="7" t="s">
        <v>76788</v>
      </c>
      <c r="J1174" s="24" t="s">
        <v>74035</v>
      </c>
      <c r="K1174" s="24"/>
      <c r="L1174" s="24" t="str">
        <f>IF(ISERROR(SEARCH("_M",A1174)),"","x")</f>
        <v/>
      </c>
      <c r="M1174" s="24"/>
      <c r="N1174" s="24"/>
      <c r="O1174" s="24"/>
      <c r="P1174" s="24"/>
      <c r="Q1174" s="24"/>
      <c r="R1174" s="24"/>
      <c r="S1174" s="24"/>
      <c r="T1174" s="24"/>
    </row>
    <row r="1175" spans="1:20" ht="14.4">
      <c r="A1175" s="211" t="s">
        <v>76789</v>
      </c>
      <c r="B1175" s="25"/>
      <c r="C1175" s="25" t="s">
        <v>76790</v>
      </c>
      <c r="D1175" s="25"/>
      <c r="E1175" s="37"/>
      <c r="F1175" s="25"/>
      <c r="G1175" s="25"/>
      <c r="H1175" s="6"/>
      <c r="I1175" s="7"/>
      <c r="J1175" s="24"/>
      <c r="K1175" s="24"/>
      <c r="L1175" s="24"/>
      <c r="M1175" s="24"/>
      <c r="N1175" s="24"/>
      <c r="O1175" s="24"/>
      <c r="P1175" s="24"/>
      <c r="Q1175" s="24"/>
      <c r="R1175" s="24"/>
      <c r="S1175" s="24"/>
      <c r="T1175" s="24"/>
    </row>
    <row r="1176" spans="1:20" ht="14.4">
      <c r="A1176" s="211" t="s">
        <v>76791</v>
      </c>
      <c r="B1176" s="25"/>
      <c r="C1176" s="25" t="s">
        <v>76792</v>
      </c>
      <c r="D1176" s="25"/>
      <c r="E1176" s="37"/>
      <c r="F1176" s="25"/>
      <c r="G1176" s="25"/>
      <c r="H1176" s="6"/>
      <c r="I1176" s="7"/>
      <c r="J1176" s="24"/>
      <c r="K1176" s="24"/>
      <c r="L1176" s="24"/>
      <c r="M1176" s="24"/>
      <c r="N1176" s="24"/>
      <c r="O1176" s="24"/>
      <c r="P1176" s="24"/>
      <c r="Q1176" s="24"/>
      <c r="R1176" s="24"/>
      <c r="S1176" s="24"/>
      <c r="T1176" s="24"/>
    </row>
    <row r="1177" spans="1:20" ht="14.4">
      <c r="A1177" s="211" t="s">
        <v>76793</v>
      </c>
      <c r="B1177" s="25"/>
      <c r="C1177" s="25" t="s">
        <v>76794</v>
      </c>
      <c r="D1177" s="25"/>
      <c r="E1177" s="37"/>
      <c r="F1177" s="25"/>
      <c r="G1177" s="25"/>
      <c r="H1177" s="6"/>
      <c r="I1177" s="7"/>
      <c r="J1177" s="24"/>
      <c r="K1177" s="24"/>
      <c r="L1177" s="24"/>
      <c r="M1177" s="24"/>
      <c r="N1177" s="24"/>
      <c r="O1177" s="24"/>
      <c r="P1177" s="24"/>
      <c r="Q1177" s="24"/>
      <c r="R1177" s="24"/>
      <c r="S1177" s="24"/>
      <c r="T1177" s="24"/>
    </row>
    <row r="1178" spans="1:20" ht="14.4">
      <c r="A1178" s="210" t="s">
        <v>76795</v>
      </c>
      <c r="B1178" s="25" t="s">
        <v>76796</v>
      </c>
      <c r="C1178" s="25" t="s">
        <v>26246</v>
      </c>
      <c r="D1178" s="25" t="s">
        <v>76797</v>
      </c>
      <c r="E1178" s="37" t="s">
        <v>76798</v>
      </c>
      <c r="F1178" s="25" t="s">
        <v>76799</v>
      </c>
      <c r="G1178" s="25" t="s">
        <v>76800</v>
      </c>
      <c r="H1178" s="6" t="s">
        <v>76801</v>
      </c>
      <c r="I1178" s="7" t="s">
        <v>76802</v>
      </c>
      <c r="J1178" s="24" t="s">
        <v>74035</v>
      </c>
      <c r="K1178" s="24"/>
      <c r="L1178" s="24"/>
      <c r="M1178" s="24"/>
      <c r="N1178" s="24"/>
      <c r="O1178" s="24"/>
      <c r="P1178" s="24"/>
      <c r="Q1178" s="24"/>
      <c r="R1178" s="24"/>
      <c r="S1178" s="24"/>
      <c r="T1178" s="24"/>
    </row>
    <row r="1179" spans="1:20" ht="14.4">
      <c r="A1179" s="211" t="s">
        <v>76803</v>
      </c>
      <c r="B1179" s="25"/>
      <c r="C1179" s="25" t="s">
        <v>76804</v>
      </c>
      <c r="D1179" s="25"/>
      <c r="E1179" s="215"/>
      <c r="F1179" s="25"/>
      <c r="G1179" s="25"/>
      <c r="H1179" s="6"/>
      <c r="I1179" s="7"/>
      <c r="J1179" s="24"/>
      <c r="K1179" s="24"/>
      <c r="L1179" s="24"/>
      <c r="M1179" s="24"/>
      <c r="N1179" s="24"/>
      <c r="O1179" s="24"/>
      <c r="P1179" s="24"/>
      <c r="Q1179" s="24"/>
      <c r="R1179" s="24"/>
      <c r="S1179" s="24"/>
      <c r="T1179" s="24"/>
    </row>
    <row r="1180" spans="1:20" ht="14.4">
      <c r="A1180" s="211" t="s">
        <v>76805</v>
      </c>
      <c r="B1180" s="25"/>
      <c r="C1180" s="25" t="s">
        <v>76806</v>
      </c>
      <c r="D1180" s="25"/>
      <c r="E1180" s="215"/>
      <c r="F1180" s="25"/>
      <c r="G1180" s="25"/>
      <c r="H1180" s="6"/>
      <c r="I1180" s="7"/>
      <c r="J1180" s="24"/>
      <c r="K1180" s="24"/>
      <c r="L1180" s="24"/>
      <c r="M1180" s="24"/>
      <c r="N1180" s="24"/>
      <c r="O1180" s="24"/>
      <c r="P1180" s="24"/>
      <c r="Q1180" s="24"/>
      <c r="R1180" s="24"/>
      <c r="S1180" s="24"/>
      <c r="T1180" s="24"/>
    </row>
    <row r="1181" spans="1:20" ht="14.4">
      <c r="A1181" s="211" t="s">
        <v>76807</v>
      </c>
      <c r="B1181" s="25"/>
      <c r="C1181" s="6" t="s">
        <v>76808</v>
      </c>
      <c r="D1181" s="25"/>
      <c r="E1181" s="215"/>
      <c r="F1181" s="25"/>
      <c r="G1181" s="25"/>
      <c r="H1181" s="6"/>
      <c r="I1181" s="7"/>
      <c r="J1181" s="24"/>
      <c r="K1181" s="24"/>
      <c r="L1181" s="24"/>
      <c r="M1181" s="24"/>
      <c r="N1181" s="24"/>
      <c r="O1181" s="24"/>
      <c r="P1181" s="24"/>
      <c r="Q1181" s="24"/>
      <c r="R1181" s="24"/>
      <c r="S1181" s="24"/>
      <c r="T1181" s="24"/>
    </row>
    <row r="1182" spans="1:20" ht="28.8">
      <c r="A1182" s="210" t="s">
        <v>76809</v>
      </c>
      <c r="B1182" s="25" t="s">
        <v>76810</v>
      </c>
      <c r="C1182" s="25" t="s">
        <v>26246</v>
      </c>
      <c r="D1182" s="25" t="s">
        <v>76811</v>
      </c>
      <c r="E1182" s="215" t="s">
        <v>76812</v>
      </c>
      <c r="F1182" s="25" t="s">
        <v>76812</v>
      </c>
      <c r="G1182" s="25" t="s">
        <v>76813</v>
      </c>
      <c r="H1182" s="6" t="s">
        <v>76814</v>
      </c>
      <c r="I1182" s="7" t="s">
        <v>76815</v>
      </c>
      <c r="J1182" s="24" t="s">
        <v>74035</v>
      </c>
      <c r="K1182" s="24"/>
      <c r="L1182" s="24" t="str">
        <f>IF(ISERROR(SEARCH("_M",A1182)),"","x")</f>
        <v/>
      </c>
      <c r="M1182" s="24"/>
      <c r="N1182" s="24"/>
      <c r="O1182" s="24"/>
      <c r="P1182" s="24"/>
      <c r="Q1182" s="24"/>
      <c r="R1182" s="24"/>
      <c r="S1182" s="24"/>
      <c r="T1182" s="24"/>
    </row>
    <row r="1183" spans="1:20" ht="14.4">
      <c r="A1183" s="211" t="s">
        <v>76816</v>
      </c>
      <c r="B1183" s="25"/>
      <c r="C1183" s="25" t="s">
        <v>76817</v>
      </c>
      <c r="D1183" s="25"/>
      <c r="E1183" s="37"/>
      <c r="F1183" s="25"/>
      <c r="G1183" s="25"/>
      <c r="H1183" s="6"/>
      <c r="I1183" s="7"/>
      <c r="J1183" s="24"/>
      <c r="K1183" s="24"/>
      <c r="L1183" s="24"/>
      <c r="M1183" s="24"/>
      <c r="N1183" s="24"/>
      <c r="O1183" s="24"/>
      <c r="P1183" s="24"/>
      <c r="Q1183" s="24"/>
      <c r="R1183" s="24"/>
      <c r="S1183" s="24"/>
      <c r="T1183" s="24"/>
    </row>
    <row r="1184" spans="1:20" ht="14.4">
      <c r="A1184" s="211" t="s">
        <v>76818</v>
      </c>
      <c r="B1184" s="25"/>
      <c r="C1184" s="25" t="s">
        <v>76819</v>
      </c>
      <c r="D1184" s="25"/>
      <c r="E1184" s="37"/>
      <c r="F1184" s="25"/>
      <c r="G1184" s="25"/>
      <c r="H1184" s="6"/>
      <c r="I1184" s="7"/>
      <c r="J1184" s="24"/>
      <c r="K1184" s="24"/>
      <c r="L1184" s="24"/>
      <c r="M1184" s="24"/>
      <c r="N1184" s="24"/>
      <c r="O1184" s="24"/>
      <c r="P1184" s="24"/>
      <c r="Q1184" s="24"/>
      <c r="R1184" s="24"/>
      <c r="S1184" s="24"/>
      <c r="T1184" s="24"/>
    </row>
    <row r="1185" spans="1:20" ht="14.4">
      <c r="A1185" s="211" t="s">
        <v>76820</v>
      </c>
      <c r="B1185" s="25"/>
      <c r="C1185" s="25" t="s">
        <v>76821</v>
      </c>
      <c r="D1185" s="25"/>
      <c r="E1185" s="37"/>
      <c r="F1185" s="25"/>
      <c r="G1185" s="25"/>
      <c r="H1185" s="6"/>
      <c r="I1185" s="7"/>
      <c r="J1185" s="24"/>
      <c r="K1185" s="24"/>
      <c r="L1185" s="24"/>
      <c r="M1185" s="24"/>
      <c r="N1185" s="24"/>
      <c r="O1185" s="24"/>
      <c r="P1185" s="24"/>
      <c r="Q1185" s="24"/>
      <c r="R1185" s="24"/>
      <c r="S1185" s="24"/>
      <c r="T1185" s="24"/>
    </row>
    <row r="1186" spans="1:20" ht="14.4">
      <c r="A1186" s="210" t="s">
        <v>76822</v>
      </c>
      <c r="B1186" s="25" t="s">
        <v>76823</v>
      </c>
      <c r="C1186" s="25" t="s">
        <v>26246</v>
      </c>
      <c r="D1186" s="25" t="s">
        <v>76824</v>
      </c>
      <c r="E1186" s="37" t="s">
        <v>76825</v>
      </c>
      <c r="F1186" s="25" t="s">
        <v>76826</v>
      </c>
      <c r="G1186" s="25" t="s">
        <v>76827</v>
      </c>
      <c r="H1186" s="6" t="s">
        <v>76828</v>
      </c>
      <c r="I1186" s="7" t="s">
        <v>76829</v>
      </c>
      <c r="J1186" s="24" t="s">
        <v>74035</v>
      </c>
      <c r="K1186" s="24"/>
      <c r="L1186" s="24" t="str">
        <f>IF(ISERROR(SEARCH("_M",A1186)),"","x")</f>
        <v>x</v>
      </c>
      <c r="M1186" s="24"/>
      <c r="N1186" s="24"/>
      <c r="O1186" s="24"/>
      <c r="P1186" s="24"/>
      <c r="Q1186" s="24"/>
      <c r="R1186" s="24"/>
      <c r="S1186" s="24"/>
      <c r="T1186" s="24"/>
    </row>
    <row r="1187" spans="1:20" ht="14.4">
      <c r="A1187" s="211" t="s">
        <v>76830</v>
      </c>
      <c r="B1187" s="25"/>
      <c r="C1187" s="25" t="s">
        <v>76831</v>
      </c>
      <c r="D1187" s="25"/>
      <c r="E1187" s="37"/>
      <c r="F1187" s="25"/>
      <c r="G1187" s="25"/>
      <c r="H1187" s="6"/>
      <c r="I1187" s="7"/>
      <c r="J1187" s="24"/>
      <c r="K1187" s="24"/>
      <c r="L1187" s="24"/>
      <c r="M1187" s="24"/>
      <c r="N1187" s="24"/>
      <c r="O1187" s="24"/>
      <c r="P1187" s="24"/>
      <c r="Q1187" s="24"/>
      <c r="R1187" s="24"/>
      <c r="S1187" s="24"/>
      <c r="T1187" s="24"/>
    </row>
    <row r="1188" spans="1:20" ht="14.4">
      <c r="A1188" s="211" t="s">
        <v>76832</v>
      </c>
      <c r="B1188" s="25"/>
      <c r="C1188" s="6" t="s">
        <v>76833</v>
      </c>
      <c r="D1188" s="25"/>
      <c r="E1188" s="37"/>
      <c r="F1188" s="25"/>
      <c r="G1188" s="25"/>
      <c r="H1188" s="6"/>
      <c r="I1188" s="7"/>
      <c r="J1188" s="24"/>
      <c r="K1188" s="24"/>
      <c r="L1188" s="24"/>
      <c r="M1188" s="24"/>
      <c r="N1188" s="24"/>
      <c r="O1188" s="24"/>
      <c r="P1188" s="24"/>
      <c r="Q1188" s="24"/>
      <c r="R1188" s="24"/>
      <c r="S1188" s="24"/>
      <c r="T1188" s="24"/>
    </row>
    <row r="1189" spans="1:20" ht="14.4">
      <c r="A1189" s="211" t="s">
        <v>76834</v>
      </c>
      <c r="B1189" s="25"/>
      <c r="C1189" s="6" t="s">
        <v>76835</v>
      </c>
      <c r="D1189" s="25"/>
      <c r="E1189" s="37"/>
      <c r="F1189" s="25"/>
      <c r="G1189" s="25"/>
      <c r="H1189" s="6"/>
      <c r="I1189" s="7"/>
      <c r="J1189" s="24"/>
      <c r="K1189" s="24"/>
      <c r="L1189" s="24"/>
      <c r="M1189" s="24"/>
      <c r="N1189" s="24"/>
      <c r="O1189" s="24"/>
      <c r="P1189" s="24"/>
      <c r="Q1189" s="24"/>
      <c r="R1189" s="24"/>
      <c r="S1189" s="24"/>
      <c r="T1189" s="24"/>
    </row>
    <row r="1190" spans="1:20" ht="14.4">
      <c r="A1190" s="210" t="s">
        <v>76836</v>
      </c>
      <c r="B1190" s="25" t="s">
        <v>76837</v>
      </c>
      <c r="C1190" s="25" t="s">
        <v>26246</v>
      </c>
      <c r="D1190" s="25" t="s">
        <v>76838</v>
      </c>
      <c r="E1190" s="37" t="s">
        <v>76839</v>
      </c>
      <c r="F1190" s="25" t="s">
        <v>76840</v>
      </c>
      <c r="G1190" s="25" t="s">
        <v>76841</v>
      </c>
      <c r="H1190" s="6" t="s">
        <v>76842</v>
      </c>
      <c r="I1190" s="7" t="s">
        <v>76843</v>
      </c>
      <c r="J1190" s="24" t="s">
        <v>74035</v>
      </c>
      <c r="K1190" s="24"/>
      <c r="L1190" s="24"/>
      <c r="M1190" s="24"/>
      <c r="N1190" s="24"/>
      <c r="O1190" s="24"/>
      <c r="P1190" s="24"/>
      <c r="Q1190" s="24"/>
      <c r="R1190" s="24"/>
      <c r="S1190" s="24"/>
      <c r="T1190" s="24"/>
    </row>
    <row r="1191" spans="1:20" ht="14.4">
      <c r="A1191" s="211" t="s">
        <v>76844</v>
      </c>
      <c r="B1191" s="25"/>
      <c r="C1191" s="25" t="s">
        <v>76845</v>
      </c>
      <c r="D1191" s="25"/>
      <c r="E1191" s="37"/>
      <c r="F1191" s="25"/>
      <c r="G1191" s="25"/>
      <c r="H1191" s="6"/>
      <c r="I1191" s="7"/>
      <c r="J1191" s="24"/>
      <c r="K1191" s="24"/>
      <c r="L1191" s="24"/>
      <c r="M1191" s="24"/>
      <c r="N1191" s="24"/>
      <c r="O1191" s="24"/>
      <c r="P1191" s="24"/>
      <c r="Q1191" s="24"/>
      <c r="R1191" s="24"/>
      <c r="S1191" s="24"/>
      <c r="T1191" s="24"/>
    </row>
    <row r="1192" spans="1:20" ht="14.4">
      <c r="A1192" s="211" t="s">
        <v>76846</v>
      </c>
      <c r="B1192" s="25"/>
      <c r="C1192" s="6" t="s">
        <v>76847</v>
      </c>
      <c r="D1192" s="25"/>
      <c r="E1192" s="37"/>
      <c r="F1192" s="25"/>
      <c r="G1192" s="25"/>
      <c r="H1192" s="6"/>
      <c r="I1192" s="7"/>
      <c r="J1192" s="24"/>
      <c r="K1192" s="24"/>
      <c r="L1192" s="24"/>
      <c r="M1192" s="24"/>
      <c r="N1192" s="24"/>
      <c r="O1192" s="24"/>
      <c r="P1192" s="24"/>
      <c r="Q1192" s="24"/>
      <c r="R1192" s="24"/>
      <c r="S1192" s="24"/>
      <c r="T1192" s="24"/>
    </row>
    <row r="1193" spans="1:20" ht="14.4">
      <c r="A1193" s="211" t="s">
        <v>76848</v>
      </c>
      <c r="B1193" s="25"/>
      <c r="C1193" s="6" t="s">
        <v>76849</v>
      </c>
      <c r="D1193" s="25"/>
      <c r="E1193" s="37"/>
      <c r="F1193" s="25"/>
      <c r="G1193" s="25"/>
      <c r="H1193" s="6"/>
      <c r="I1193" s="7"/>
      <c r="J1193" s="24"/>
      <c r="K1193" s="24"/>
      <c r="L1193" s="24"/>
      <c r="M1193" s="24"/>
      <c r="N1193" s="24"/>
      <c r="O1193" s="24"/>
      <c r="P1193" s="24"/>
      <c r="Q1193" s="24"/>
      <c r="R1193" s="24"/>
      <c r="S1193" s="24"/>
      <c r="T1193" s="24"/>
    </row>
    <row r="1194" spans="1:20" ht="14.4">
      <c r="A1194" s="210" t="s">
        <v>76850</v>
      </c>
      <c r="B1194" s="25" t="s">
        <v>76851</v>
      </c>
      <c r="C1194" s="25" t="s">
        <v>26246</v>
      </c>
      <c r="D1194" s="25" t="s">
        <v>76852</v>
      </c>
      <c r="E1194" s="37" t="s">
        <v>76839</v>
      </c>
      <c r="F1194" s="25" t="s">
        <v>76853</v>
      </c>
      <c r="G1194" s="25" t="s">
        <v>76841</v>
      </c>
      <c r="H1194" s="6" t="s">
        <v>76854</v>
      </c>
      <c r="I1194" s="7" t="s">
        <v>76855</v>
      </c>
      <c r="J1194" s="24" t="s">
        <v>74035</v>
      </c>
      <c r="K1194" s="24"/>
      <c r="L1194" s="24"/>
      <c r="M1194" s="24"/>
      <c r="N1194" s="24"/>
      <c r="O1194" s="24"/>
      <c r="P1194" s="24"/>
      <c r="Q1194" s="24"/>
      <c r="R1194" s="24"/>
      <c r="S1194" s="24"/>
      <c r="T1194" s="24"/>
    </row>
    <row r="1195" spans="1:20" ht="14.4">
      <c r="A1195" s="211" t="s">
        <v>76856</v>
      </c>
      <c r="B1195" s="25"/>
      <c r="C1195" s="25" t="s">
        <v>76857</v>
      </c>
      <c r="D1195" s="25"/>
      <c r="E1195" s="37"/>
      <c r="F1195" s="25"/>
      <c r="G1195" s="25"/>
      <c r="H1195" s="6"/>
      <c r="I1195" s="7"/>
      <c r="J1195" s="24"/>
      <c r="K1195" s="24"/>
      <c r="L1195" s="24"/>
      <c r="M1195" s="24"/>
      <c r="N1195" s="24"/>
      <c r="O1195" s="24"/>
      <c r="P1195" s="24"/>
      <c r="Q1195" s="24"/>
      <c r="R1195" s="24"/>
      <c r="S1195" s="24"/>
      <c r="T1195" s="24"/>
    </row>
    <row r="1196" spans="1:20" ht="14.4">
      <c r="A1196" s="211" t="s">
        <v>76858</v>
      </c>
      <c r="B1196" s="25"/>
      <c r="C1196" s="6" t="s">
        <v>76847</v>
      </c>
      <c r="D1196" s="25"/>
      <c r="E1196" s="37"/>
      <c r="F1196" s="25"/>
      <c r="G1196" s="25"/>
      <c r="H1196" s="6"/>
      <c r="I1196" s="7"/>
      <c r="J1196" s="24"/>
      <c r="K1196" s="24"/>
      <c r="L1196" s="24"/>
      <c r="M1196" s="24"/>
      <c r="N1196" s="24"/>
      <c r="O1196" s="24"/>
      <c r="P1196" s="24"/>
      <c r="Q1196" s="24"/>
      <c r="R1196" s="24"/>
      <c r="S1196" s="24"/>
      <c r="T1196" s="24"/>
    </row>
    <row r="1197" spans="1:20" ht="14.4">
      <c r="A1197" s="211" t="s">
        <v>76859</v>
      </c>
      <c r="B1197" s="25"/>
      <c r="C1197" s="6" t="s">
        <v>76860</v>
      </c>
      <c r="D1197" s="25"/>
      <c r="E1197" s="37"/>
      <c r="F1197" s="25"/>
      <c r="G1197" s="25"/>
      <c r="H1197" s="6"/>
      <c r="I1197" s="7"/>
      <c r="J1197" s="24"/>
      <c r="K1197" s="24"/>
      <c r="L1197" s="24"/>
      <c r="M1197" s="24"/>
      <c r="N1197" s="24"/>
      <c r="O1197" s="24"/>
      <c r="P1197" s="24"/>
      <c r="Q1197" s="24"/>
      <c r="R1197" s="24"/>
      <c r="S1197" s="24"/>
      <c r="T1197" s="24"/>
    </row>
    <row r="1198" spans="1:20" ht="14.4">
      <c r="A1198" s="210" t="s">
        <v>76861</v>
      </c>
      <c r="B1198" s="25" t="s">
        <v>76862</v>
      </c>
      <c r="C1198" s="25" t="s">
        <v>26246</v>
      </c>
      <c r="D1198" s="25" t="s">
        <v>76863</v>
      </c>
      <c r="E1198" s="37" t="s">
        <v>76864</v>
      </c>
      <c r="F1198" s="25" t="s">
        <v>76865</v>
      </c>
      <c r="G1198" s="25" t="s">
        <v>76866</v>
      </c>
      <c r="H1198" s="6" t="s">
        <v>76867</v>
      </c>
      <c r="I1198" s="7" t="s">
        <v>76868</v>
      </c>
      <c r="J1198" s="24" t="s">
        <v>74035</v>
      </c>
      <c r="K1198" s="24"/>
      <c r="L1198" s="24" t="str">
        <f>IF(ISERROR(SEARCH("_M",A1198)),"","x")</f>
        <v/>
      </c>
      <c r="M1198" s="24"/>
      <c r="N1198" s="24"/>
      <c r="O1198" s="24"/>
      <c r="P1198" s="24"/>
      <c r="Q1198" s="24"/>
      <c r="R1198" s="24"/>
      <c r="S1198" s="24"/>
      <c r="T1198" s="24"/>
    </row>
    <row r="1199" spans="1:20" ht="14.4">
      <c r="A1199" s="211" t="s">
        <v>76869</v>
      </c>
      <c r="B1199" s="25"/>
      <c r="C1199" s="25" t="s">
        <v>76870</v>
      </c>
      <c r="D1199" s="25"/>
      <c r="E1199" s="37"/>
      <c r="F1199" s="25"/>
      <c r="G1199" s="25"/>
      <c r="H1199" s="6"/>
      <c r="I1199" s="7"/>
      <c r="J1199" s="24"/>
      <c r="K1199" s="24"/>
      <c r="L1199" s="24"/>
      <c r="M1199" s="24"/>
      <c r="N1199" s="24"/>
      <c r="O1199" s="24"/>
      <c r="P1199" s="24"/>
      <c r="Q1199" s="24"/>
      <c r="R1199" s="24"/>
      <c r="S1199" s="24"/>
      <c r="T1199" s="24"/>
    </row>
    <row r="1200" spans="1:20" ht="14.4">
      <c r="A1200" s="211" t="s">
        <v>76871</v>
      </c>
      <c r="B1200" s="25"/>
      <c r="C1200" s="6" t="s">
        <v>76872</v>
      </c>
      <c r="D1200" s="25"/>
      <c r="E1200" s="37"/>
      <c r="F1200" s="25"/>
      <c r="G1200" s="25"/>
      <c r="H1200" s="6"/>
      <c r="I1200" s="7"/>
      <c r="J1200" s="24"/>
      <c r="K1200" s="24"/>
      <c r="L1200" s="24"/>
      <c r="M1200" s="24"/>
      <c r="N1200" s="24"/>
      <c r="O1200" s="24"/>
      <c r="P1200" s="24"/>
      <c r="Q1200" s="24"/>
      <c r="R1200" s="24"/>
      <c r="S1200" s="24"/>
      <c r="T1200" s="24"/>
    </row>
    <row r="1201" spans="1:20" ht="14.4">
      <c r="A1201" s="211" t="s">
        <v>76873</v>
      </c>
      <c r="B1201" s="25"/>
      <c r="C1201" s="6" t="s">
        <v>76874</v>
      </c>
      <c r="D1201" s="25"/>
      <c r="E1201" s="37"/>
      <c r="F1201" s="25"/>
      <c r="G1201" s="25"/>
      <c r="H1201" s="6"/>
      <c r="I1201" s="7"/>
      <c r="J1201" s="24"/>
      <c r="K1201" s="24"/>
      <c r="L1201" s="24"/>
      <c r="M1201" s="24"/>
      <c r="N1201" s="24"/>
      <c r="O1201" s="24"/>
      <c r="P1201" s="24"/>
      <c r="Q1201" s="24"/>
      <c r="R1201" s="24"/>
      <c r="S1201" s="24"/>
      <c r="T1201" s="24"/>
    </row>
    <row r="1202" spans="1:20" ht="14.4">
      <c r="A1202" s="210" t="s">
        <v>76875</v>
      </c>
      <c r="B1202" s="25" t="s">
        <v>76876</v>
      </c>
      <c r="C1202" s="25" t="s">
        <v>26246</v>
      </c>
      <c r="D1202" s="25" t="s">
        <v>76877</v>
      </c>
      <c r="E1202" s="37" t="s">
        <v>76864</v>
      </c>
      <c r="F1202" s="25" t="s">
        <v>76878</v>
      </c>
      <c r="G1202" s="25" t="s">
        <v>76879</v>
      </c>
      <c r="H1202" s="6" t="s">
        <v>76880</v>
      </c>
      <c r="I1202" s="7" t="s">
        <v>76881</v>
      </c>
      <c r="J1202" s="24" t="s">
        <v>74035</v>
      </c>
      <c r="K1202" s="24"/>
      <c r="L1202" s="24" t="str">
        <f>IF(ISERROR(SEARCH("_M",A1202)),"","x")</f>
        <v>x</v>
      </c>
      <c r="M1202" s="24"/>
      <c r="N1202" s="24"/>
      <c r="O1202" s="24"/>
      <c r="P1202" s="24"/>
      <c r="Q1202" s="24"/>
      <c r="R1202" s="24"/>
      <c r="S1202" s="24"/>
      <c r="T1202" s="24"/>
    </row>
    <row r="1203" spans="1:20" ht="14.4">
      <c r="A1203" s="211" t="s">
        <v>76882</v>
      </c>
      <c r="B1203" s="25"/>
      <c r="C1203" s="25" t="s">
        <v>76883</v>
      </c>
      <c r="D1203" s="25"/>
      <c r="E1203" s="37"/>
      <c r="F1203" s="25"/>
      <c r="G1203" s="25"/>
      <c r="H1203" s="6"/>
      <c r="I1203" s="7"/>
      <c r="J1203" s="24"/>
      <c r="K1203" s="24"/>
      <c r="L1203" s="24"/>
      <c r="M1203" s="24"/>
      <c r="N1203" s="24"/>
      <c r="O1203" s="24"/>
      <c r="P1203" s="24"/>
      <c r="Q1203" s="24"/>
      <c r="R1203" s="24"/>
      <c r="S1203" s="24"/>
      <c r="T1203" s="24"/>
    </row>
    <row r="1204" spans="1:20" ht="14.4">
      <c r="A1204" s="211" t="s">
        <v>76884</v>
      </c>
      <c r="B1204" s="25"/>
      <c r="C1204" s="6" t="s">
        <v>76885</v>
      </c>
      <c r="D1204" s="25"/>
      <c r="E1204" s="37"/>
      <c r="F1204" s="25"/>
      <c r="G1204" s="25"/>
      <c r="H1204" s="6"/>
      <c r="I1204" s="7"/>
      <c r="J1204" s="24"/>
      <c r="K1204" s="24"/>
      <c r="L1204" s="24"/>
      <c r="M1204" s="24"/>
      <c r="N1204" s="24"/>
      <c r="O1204" s="24"/>
      <c r="P1204" s="24"/>
      <c r="Q1204" s="24"/>
      <c r="R1204" s="24"/>
      <c r="S1204" s="24"/>
      <c r="T1204" s="24"/>
    </row>
    <row r="1205" spans="1:20" ht="14.4">
      <c r="A1205" s="211" t="s">
        <v>76886</v>
      </c>
      <c r="B1205" s="25"/>
      <c r="C1205" s="6" t="s">
        <v>76887</v>
      </c>
      <c r="D1205" s="25"/>
      <c r="E1205" s="37"/>
      <c r="F1205" s="25"/>
      <c r="G1205" s="25"/>
      <c r="H1205" s="6"/>
      <c r="I1205" s="7"/>
      <c r="J1205" s="24"/>
      <c r="K1205" s="24"/>
      <c r="L1205" s="24"/>
      <c r="M1205" s="24"/>
      <c r="N1205" s="24"/>
      <c r="O1205" s="24"/>
      <c r="P1205" s="24"/>
      <c r="Q1205" s="24"/>
      <c r="R1205" s="24"/>
      <c r="S1205" s="24"/>
      <c r="T1205" s="24"/>
    </row>
    <row r="1206" spans="1:20" ht="14.4">
      <c r="A1206" s="210" t="s">
        <v>76888</v>
      </c>
      <c r="B1206" s="25" t="s">
        <v>76889</v>
      </c>
      <c r="C1206" s="25"/>
      <c r="D1206" s="25" t="s">
        <v>76890</v>
      </c>
      <c r="E1206" s="37" t="s">
        <v>76891</v>
      </c>
      <c r="F1206" s="25" t="s">
        <v>76892</v>
      </c>
      <c r="G1206" s="25" t="s">
        <v>76893</v>
      </c>
      <c r="H1206" s="6" t="s">
        <v>76894</v>
      </c>
      <c r="I1206" s="7" t="s">
        <v>76881</v>
      </c>
      <c r="J1206" s="24" t="s">
        <v>74035</v>
      </c>
      <c r="K1206" s="24"/>
      <c r="L1206" s="24"/>
      <c r="M1206" s="24"/>
      <c r="N1206" s="24"/>
      <c r="O1206" s="24"/>
      <c r="P1206" s="24"/>
      <c r="Q1206" s="24"/>
      <c r="R1206" s="24"/>
      <c r="S1206" s="24"/>
      <c r="T1206" s="24"/>
    </row>
    <row r="1207" spans="1:20" ht="14.4">
      <c r="A1207" s="211" t="s">
        <v>76895</v>
      </c>
      <c r="B1207" s="25"/>
      <c r="C1207" s="25" t="s">
        <v>76896</v>
      </c>
      <c r="D1207" s="25"/>
      <c r="E1207" s="37"/>
      <c r="F1207" s="25"/>
      <c r="G1207" s="25"/>
      <c r="H1207" s="6"/>
      <c r="I1207" s="7"/>
      <c r="J1207" s="24"/>
      <c r="K1207" s="24"/>
      <c r="L1207" s="24"/>
      <c r="M1207" s="24"/>
      <c r="N1207" s="24"/>
      <c r="O1207" s="24"/>
      <c r="P1207" s="24"/>
      <c r="Q1207" s="24"/>
      <c r="R1207" s="24"/>
      <c r="S1207" s="24"/>
      <c r="T1207" s="24"/>
    </row>
    <row r="1208" spans="1:20" ht="14.4">
      <c r="A1208" s="211" t="s">
        <v>76897</v>
      </c>
      <c r="B1208" s="25"/>
      <c r="C1208" s="25" t="s">
        <v>76898</v>
      </c>
      <c r="D1208" s="25"/>
      <c r="E1208" s="37"/>
      <c r="F1208" s="25"/>
      <c r="G1208" s="25"/>
      <c r="H1208" s="6"/>
      <c r="I1208" s="7"/>
      <c r="J1208" s="24"/>
      <c r="K1208" s="24"/>
      <c r="L1208" s="24"/>
      <c r="M1208" s="24"/>
      <c r="N1208" s="24"/>
      <c r="O1208" s="24"/>
      <c r="P1208" s="24"/>
      <c r="Q1208" s="24"/>
      <c r="R1208" s="24"/>
      <c r="S1208" s="24"/>
      <c r="T1208" s="24"/>
    </row>
    <row r="1209" spans="1:20" ht="14.4">
      <c r="A1209" s="211" t="s">
        <v>76899</v>
      </c>
      <c r="B1209" s="25"/>
      <c r="C1209" s="25" t="s">
        <v>76900</v>
      </c>
      <c r="D1209" s="25"/>
      <c r="E1209" s="37"/>
      <c r="F1209" s="25"/>
      <c r="G1209" s="25"/>
      <c r="H1209" s="6"/>
      <c r="I1209" s="7"/>
      <c r="J1209" s="24"/>
      <c r="K1209" s="24"/>
      <c r="L1209" s="24"/>
      <c r="M1209" s="24"/>
      <c r="N1209" s="24"/>
      <c r="O1209" s="24"/>
      <c r="P1209" s="24"/>
      <c r="Q1209" s="24"/>
      <c r="R1209" s="24"/>
      <c r="S1209" s="24"/>
      <c r="T1209" s="24"/>
    </row>
    <row r="1210" spans="1:20" ht="14.4">
      <c r="A1210" s="210" t="s">
        <v>76901</v>
      </c>
      <c r="B1210" s="25" t="s">
        <v>76902</v>
      </c>
      <c r="C1210" s="25" t="s">
        <v>26246</v>
      </c>
      <c r="D1210" s="25" t="s">
        <v>76890</v>
      </c>
      <c r="E1210" s="37" t="s">
        <v>76891</v>
      </c>
      <c r="F1210" s="25" t="s">
        <v>76903</v>
      </c>
      <c r="G1210" s="25" t="s">
        <v>76893</v>
      </c>
      <c r="H1210" s="6" t="s">
        <v>76904</v>
      </c>
      <c r="I1210" s="7" t="s">
        <v>76905</v>
      </c>
      <c r="J1210" s="24" t="s">
        <v>74035</v>
      </c>
      <c r="K1210" s="24"/>
      <c r="L1210" s="24"/>
      <c r="M1210" s="24"/>
      <c r="N1210" s="24"/>
      <c r="O1210" s="24"/>
      <c r="P1210" s="24"/>
      <c r="Q1210" s="24"/>
      <c r="R1210" s="24"/>
      <c r="S1210" s="24"/>
      <c r="T1210" s="24"/>
    </row>
    <row r="1211" spans="1:20" ht="14.4">
      <c r="A1211" s="211" t="s">
        <v>76906</v>
      </c>
      <c r="B1211" s="25"/>
      <c r="C1211" s="25" t="s">
        <v>76907</v>
      </c>
      <c r="D1211" s="25"/>
      <c r="E1211" s="37"/>
      <c r="F1211" s="25"/>
      <c r="G1211" s="25"/>
      <c r="H1211" s="6"/>
      <c r="I1211" s="7"/>
      <c r="J1211" s="24"/>
      <c r="K1211" s="24"/>
      <c r="L1211" s="24"/>
      <c r="M1211" s="24"/>
      <c r="N1211" s="24"/>
      <c r="O1211" s="24"/>
      <c r="P1211" s="24"/>
      <c r="Q1211" s="24"/>
      <c r="R1211" s="24"/>
      <c r="S1211" s="24"/>
      <c r="T1211" s="24"/>
    </row>
    <row r="1212" spans="1:20" ht="14.4">
      <c r="A1212" s="211" t="s">
        <v>76908</v>
      </c>
      <c r="B1212" s="25"/>
      <c r="C1212" s="25" t="s">
        <v>76909</v>
      </c>
      <c r="D1212" s="25"/>
      <c r="E1212" s="37"/>
      <c r="F1212" s="25"/>
      <c r="G1212" s="25"/>
      <c r="H1212" s="6"/>
      <c r="I1212" s="7"/>
      <c r="J1212" s="24"/>
      <c r="K1212" s="24"/>
      <c r="L1212" s="24"/>
      <c r="M1212" s="24"/>
      <c r="N1212" s="24"/>
      <c r="O1212" s="24"/>
      <c r="P1212" s="24"/>
      <c r="Q1212" s="24"/>
      <c r="R1212" s="24"/>
      <c r="S1212" s="24"/>
      <c r="T1212" s="24"/>
    </row>
    <row r="1213" spans="1:20" ht="14.4">
      <c r="A1213" s="211" t="s">
        <v>76910</v>
      </c>
      <c r="B1213" s="25"/>
      <c r="C1213" s="25" t="s">
        <v>76911</v>
      </c>
      <c r="D1213" s="25"/>
      <c r="E1213" s="37"/>
      <c r="F1213" s="25"/>
      <c r="G1213" s="25"/>
      <c r="H1213" s="6"/>
      <c r="I1213" s="7"/>
      <c r="J1213" s="24"/>
      <c r="K1213" s="24"/>
      <c r="L1213" s="24"/>
      <c r="M1213" s="24"/>
      <c r="N1213" s="24"/>
      <c r="O1213" s="24"/>
      <c r="P1213" s="24"/>
      <c r="Q1213" s="24"/>
      <c r="R1213" s="24"/>
      <c r="S1213" s="24"/>
      <c r="T1213" s="24"/>
    </row>
    <row r="1214" spans="1:20" ht="14.4">
      <c r="A1214" s="210" t="s">
        <v>76912</v>
      </c>
      <c r="B1214" s="25" t="s">
        <v>75941</v>
      </c>
      <c r="C1214" s="25" t="s">
        <v>26246</v>
      </c>
      <c r="D1214" s="25" t="s">
        <v>75941</v>
      </c>
      <c r="E1214" s="37" t="s">
        <v>75941</v>
      </c>
      <c r="F1214" s="25" t="s">
        <v>76913</v>
      </c>
      <c r="G1214" s="25" t="s">
        <v>75941</v>
      </c>
      <c r="H1214" s="6" t="s">
        <v>75941</v>
      </c>
      <c r="I1214" s="7"/>
      <c r="J1214" s="24" t="s">
        <v>74035</v>
      </c>
      <c r="K1214" s="24"/>
      <c r="L1214" s="24" t="str">
        <f>IF(ISERROR(SEARCH("_M",A1214)),"","x")</f>
        <v/>
      </c>
      <c r="M1214" s="24"/>
      <c r="N1214" s="24"/>
      <c r="O1214" s="24"/>
      <c r="P1214" s="24"/>
      <c r="Q1214" s="24"/>
      <c r="R1214" s="24"/>
      <c r="S1214" s="24"/>
      <c r="T1214" s="24"/>
    </row>
    <row r="1215" spans="1:20" ht="14.4">
      <c r="A1215" s="211" t="s">
        <v>76914</v>
      </c>
      <c r="B1215" s="25"/>
      <c r="C1215" s="25" t="s">
        <v>76915</v>
      </c>
      <c r="D1215" s="25"/>
      <c r="E1215" s="37"/>
      <c r="F1215" s="25"/>
      <c r="G1215" s="25"/>
      <c r="H1215" s="6"/>
      <c r="I1215" s="7"/>
      <c r="J1215" s="24"/>
      <c r="K1215" s="24"/>
      <c r="L1215" s="24"/>
      <c r="M1215" s="24"/>
      <c r="N1215" s="24"/>
      <c r="O1215" s="24"/>
      <c r="P1215" s="24"/>
      <c r="Q1215" s="24"/>
      <c r="R1215" s="24"/>
      <c r="S1215" s="24"/>
      <c r="T1215" s="24"/>
    </row>
    <row r="1216" spans="1:20" ht="14.4">
      <c r="A1216" s="211" t="s">
        <v>76916</v>
      </c>
      <c r="B1216" s="25"/>
      <c r="C1216" s="25" t="s">
        <v>76917</v>
      </c>
      <c r="D1216" s="25"/>
      <c r="E1216" s="37"/>
      <c r="F1216" s="25"/>
      <c r="G1216" s="25"/>
      <c r="H1216" s="6"/>
      <c r="I1216" s="7" t="s">
        <v>76905</v>
      </c>
      <c r="J1216" s="24"/>
      <c r="K1216" s="24"/>
      <c r="L1216" s="24"/>
      <c r="M1216" s="24"/>
      <c r="N1216" s="24"/>
      <c r="O1216" s="24"/>
      <c r="P1216" s="24"/>
      <c r="Q1216" s="24"/>
      <c r="R1216" s="24"/>
      <c r="S1216" s="24"/>
      <c r="T1216" s="24"/>
    </row>
    <row r="1217" spans="1:20" ht="14.4">
      <c r="A1217" s="211" t="s">
        <v>76918</v>
      </c>
      <c r="B1217" s="25"/>
      <c r="C1217" s="25" t="s">
        <v>76919</v>
      </c>
      <c r="D1217" s="25"/>
      <c r="E1217" s="37"/>
      <c r="F1217" s="25"/>
      <c r="G1217" s="25"/>
      <c r="H1217" s="6"/>
      <c r="I1217" s="7"/>
      <c r="J1217" s="24"/>
      <c r="K1217" s="24"/>
      <c r="L1217" s="24"/>
      <c r="M1217" s="24"/>
      <c r="N1217" s="24"/>
      <c r="O1217" s="24"/>
      <c r="P1217" s="24"/>
      <c r="Q1217" s="24"/>
      <c r="R1217" s="24"/>
      <c r="S1217" s="24"/>
      <c r="T1217" s="24"/>
    </row>
    <row r="1218" spans="1:20" ht="14.4">
      <c r="A1218" s="210" t="s">
        <v>76920</v>
      </c>
      <c r="B1218" s="25" t="s">
        <v>76921</v>
      </c>
      <c r="C1218" s="25" t="s">
        <v>26246</v>
      </c>
      <c r="D1218" s="25" t="s">
        <v>76922</v>
      </c>
      <c r="E1218" s="37" t="s">
        <v>76923</v>
      </c>
      <c r="F1218" s="25" t="s">
        <v>76924</v>
      </c>
      <c r="G1218" s="25" t="s">
        <v>76925</v>
      </c>
      <c r="H1218" s="6" t="s">
        <v>76926</v>
      </c>
      <c r="I1218" s="7"/>
      <c r="J1218" s="24" t="s">
        <v>74035</v>
      </c>
      <c r="K1218" s="24"/>
      <c r="L1218" s="24" t="str">
        <f>IF(ISERROR(SEARCH("_M",A1218)),"","x")</f>
        <v>x</v>
      </c>
      <c r="M1218" s="24"/>
      <c r="N1218" s="24"/>
      <c r="O1218" s="24"/>
      <c r="P1218" s="24"/>
      <c r="Q1218" s="24"/>
      <c r="R1218" s="24"/>
      <c r="S1218" s="24"/>
      <c r="T1218" s="24"/>
    </row>
    <row r="1219" spans="1:20" ht="14.4">
      <c r="A1219" s="211" t="s">
        <v>76927</v>
      </c>
      <c r="B1219" s="25"/>
      <c r="C1219" s="25" t="s">
        <v>76928</v>
      </c>
      <c r="D1219" s="25"/>
      <c r="E1219" s="37"/>
      <c r="F1219" s="25"/>
      <c r="G1219" s="25"/>
      <c r="H1219" s="6"/>
      <c r="I1219" s="7"/>
      <c r="J1219" s="24"/>
      <c r="K1219" s="24"/>
      <c r="L1219" s="24"/>
      <c r="M1219" s="24"/>
      <c r="N1219" s="24"/>
      <c r="O1219" s="24"/>
      <c r="P1219" s="24"/>
      <c r="Q1219" s="24"/>
      <c r="R1219" s="24"/>
      <c r="S1219" s="24"/>
      <c r="T1219" s="24"/>
    </row>
    <row r="1220" spans="1:20" ht="14.4">
      <c r="A1220" s="211" t="s">
        <v>76929</v>
      </c>
      <c r="B1220" s="25"/>
      <c r="C1220" s="25" t="s">
        <v>76930</v>
      </c>
      <c r="D1220" s="25"/>
      <c r="E1220" s="37"/>
      <c r="F1220" s="25"/>
      <c r="G1220" s="25"/>
      <c r="H1220" s="6"/>
      <c r="I1220" s="7"/>
      <c r="J1220" s="24"/>
      <c r="K1220" s="24"/>
      <c r="L1220" s="24"/>
      <c r="M1220" s="24"/>
      <c r="N1220" s="24"/>
      <c r="O1220" s="24"/>
      <c r="P1220" s="24"/>
      <c r="Q1220" s="24"/>
      <c r="R1220" s="24"/>
      <c r="S1220" s="24"/>
      <c r="T1220" s="24"/>
    </row>
    <row r="1221" spans="1:20" ht="14.4">
      <c r="A1221" s="211" t="s">
        <v>76931</v>
      </c>
      <c r="B1221" s="25"/>
      <c r="C1221" s="25" t="s">
        <v>76932</v>
      </c>
      <c r="D1221" s="25"/>
      <c r="E1221" s="37"/>
      <c r="F1221" s="25"/>
      <c r="G1221" s="25"/>
      <c r="H1221" s="6"/>
      <c r="I1221" s="7"/>
      <c r="J1221" s="24"/>
      <c r="K1221" s="24"/>
      <c r="L1221" s="24"/>
      <c r="M1221" s="24"/>
      <c r="N1221" s="24"/>
      <c r="O1221" s="24"/>
      <c r="P1221" s="24"/>
      <c r="Q1221" s="24"/>
      <c r="R1221" s="24"/>
      <c r="S1221" s="24"/>
      <c r="T1221" s="24"/>
    </row>
    <row r="1222" spans="1:20" ht="14.4">
      <c r="A1222" s="210" t="s">
        <v>76933</v>
      </c>
      <c r="B1222" s="25" t="s">
        <v>75955</v>
      </c>
      <c r="C1222" s="25" t="s">
        <v>26246</v>
      </c>
      <c r="D1222" s="25" t="s">
        <v>75955</v>
      </c>
      <c r="E1222" s="37" t="s">
        <v>75955</v>
      </c>
      <c r="F1222" s="25" t="s">
        <v>75955</v>
      </c>
      <c r="G1222" s="25" t="s">
        <v>75955</v>
      </c>
      <c r="H1222" s="6" t="s">
        <v>75955</v>
      </c>
      <c r="I1222" s="7" t="s">
        <v>76934</v>
      </c>
      <c r="J1222" s="24" t="s">
        <v>74035</v>
      </c>
      <c r="K1222" s="24"/>
      <c r="L1222" s="24"/>
      <c r="M1222" s="24"/>
      <c r="N1222" s="24"/>
      <c r="O1222" s="24"/>
      <c r="P1222" s="24"/>
      <c r="Q1222" s="24"/>
      <c r="R1222" s="24"/>
      <c r="S1222" s="24"/>
      <c r="T1222" s="24"/>
    </row>
    <row r="1223" spans="1:20" ht="14.4">
      <c r="A1223" s="211" t="s">
        <v>76935</v>
      </c>
      <c r="B1223" s="25"/>
      <c r="C1223" s="25" t="s">
        <v>76936</v>
      </c>
      <c r="D1223" s="25"/>
      <c r="E1223" s="37"/>
      <c r="F1223" s="25"/>
      <c r="G1223" s="25"/>
      <c r="H1223" s="6"/>
      <c r="I1223" s="7"/>
      <c r="J1223" s="24"/>
      <c r="K1223" s="24"/>
      <c r="L1223" s="24"/>
      <c r="M1223" s="24"/>
      <c r="N1223" s="24"/>
      <c r="O1223" s="24"/>
      <c r="P1223" s="24"/>
      <c r="Q1223" s="24"/>
      <c r="R1223" s="24"/>
      <c r="S1223" s="24"/>
      <c r="T1223" s="24"/>
    </row>
    <row r="1224" spans="1:20" ht="14.4">
      <c r="A1224" s="211" t="s">
        <v>76937</v>
      </c>
      <c r="B1224" s="25"/>
      <c r="C1224" s="25" t="s">
        <v>76938</v>
      </c>
      <c r="D1224" s="25"/>
      <c r="E1224" s="37"/>
      <c r="F1224" s="25"/>
      <c r="G1224" s="25"/>
      <c r="H1224" s="6"/>
      <c r="I1224" s="7"/>
      <c r="J1224" s="24"/>
      <c r="K1224" s="24"/>
      <c r="L1224" s="24"/>
      <c r="M1224" s="24"/>
      <c r="N1224" s="24"/>
      <c r="O1224" s="24"/>
      <c r="P1224" s="24"/>
      <c r="Q1224" s="24"/>
      <c r="R1224" s="24"/>
      <c r="S1224" s="24"/>
      <c r="T1224" s="24"/>
    </row>
    <row r="1225" spans="1:20" ht="14.4">
      <c r="A1225" s="211" t="s">
        <v>76939</v>
      </c>
      <c r="B1225" s="25"/>
      <c r="C1225" s="25" t="s">
        <v>76940</v>
      </c>
      <c r="D1225" s="25"/>
      <c r="E1225" s="37"/>
      <c r="F1225" s="25"/>
      <c r="G1225" s="25"/>
      <c r="H1225" s="6"/>
      <c r="I1225" s="7"/>
      <c r="J1225" s="24"/>
      <c r="K1225" s="24"/>
      <c r="L1225" s="24"/>
      <c r="M1225" s="24"/>
      <c r="N1225" s="24"/>
      <c r="O1225" s="24"/>
      <c r="P1225" s="24"/>
      <c r="Q1225" s="24"/>
      <c r="R1225" s="24"/>
      <c r="S1225" s="24"/>
      <c r="T1225" s="24"/>
    </row>
    <row r="1226" spans="1:20" ht="14.4">
      <c r="A1226" s="210" t="s">
        <v>76941</v>
      </c>
      <c r="B1226" s="25" t="s">
        <v>76942</v>
      </c>
      <c r="C1226" s="25" t="s">
        <v>26246</v>
      </c>
      <c r="D1226" s="25" t="s">
        <v>76943</v>
      </c>
      <c r="E1226" s="37" t="s">
        <v>76944</v>
      </c>
      <c r="F1226" s="25" t="s">
        <v>76945</v>
      </c>
      <c r="G1226" s="25" t="s">
        <v>76946</v>
      </c>
      <c r="H1226" s="6" t="s">
        <v>76947</v>
      </c>
      <c r="I1226" s="7" t="s">
        <v>76934</v>
      </c>
      <c r="J1226" s="24" t="s">
        <v>74035</v>
      </c>
      <c r="K1226" s="24"/>
      <c r="L1226" s="24"/>
      <c r="M1226" s="24"/>
      <c r="N1226" s="24"/>
      <c r="O1226" s="24"/>
      <c r="P1226" s="24"/>
      <c r="Q1226" s="24"/>
      <c r="R1226" s="24"/>
      <c r="S1226" s="24"/>
      <c r="T1226" s="24"/>
    </row>
    <row r="1227" spans="1:20" ht="14.4">
      <c r="A1227" s="211" t="s">
        <v>76948</v>
      </c>
      <c r="B1227" s="25"/>
      <c r="C1227" s="25" t="s">
        <v>76949</v>
      </c>
      <c r="D1227" s="25"/>
      <c r="E1227" s="37"/>
      <c r="F1227" s="25"/>
      <c r="G1227" s="25"/>
      <c r="H1227" s="6"/>
      <c r="I1227" s="7"/>
      <c r="J1227" s="24"/>
      <c r="K1227" s="24"/>
      <c r="L1227" s="24"/>
      <c r="M1227" s="24"/>
      <c r="N1227" s="24"/>
      <c r="O1227" s="24"/>
      <c r="P1227" s="24"/>
      <c r="Q1227" s="24"/>
      <c r="R1227" s="24"/>
      <c r="S1227" s="24"/>
      <c r="T1227" s="24"/>
    </row>
    <row r="1228" spans="1:20" ht="14.4">
      <c r="A1228" s="211" t="s">
        <v>76950</v>
      </c>
      <c r="B1228" s="25"/>
      <c r="C1228" s="25" t="s">
        <v>76951</v>
      </c>
      <c r="D1228" s="25"/>
      <c r="E1228" s="37"/>
      <c r="F1228" s="25"/>
      <c r="G1228" s="25"/>
      <c r="H1228" s="6"/>
      <c r="I1228" s="7"/>
      <c r="J1228" s="24"/>
      <c r="K1228" s="24"/>
      <c r="L1228" s="24"/>
      <c r="M1228" s="24"/>
      <c r="N1228" s="24"/>
      <c r="O1228" s="24"/>
      <c r="P1228" s="24"/>
      <c r="Q1228" s="24"/>
      <c r="R1228" s="24"/>
      <c r="S1228" s="24"/>
      <c r="T1228" s="24"/>
    </row>
    <row r="1229" spans="1:20" ht="14.4">
      <c r="A1229" s="211" t="s">
        <v>76952</v>
      </c>
      <c r="B1229" s="25"/>
      <c r="C1229" s="6" t="s">
        <v>76953</v>
      </c>
      <c r="D1229" s="25"/>
      <c r="E1229" s="37"/>
      <c r="F1229" s="25"/>
      <c r="G1229" s="25"/>
      <c r="H1229" s="6"/>
      <c r="I1229" s="7"/>
      <c r="J1229" s="24"/>
      <c r="K1229" s="24"/>
      <c r="L1229" s="24"/>
      <c r="M1229" s="24"/>
      <c r="N1229" s="24"/>
      <c r="O1229" s="24"/>
      <c r="P1229" s="24"/>
      <c r="Q1229" s="24"/>
      <c r="R1229" s="24"/>
      <c r="S1229" s="24"/>
      <c r="T1229" s="24"/>
    </row>
    <row r="1230" spans="1:20" ht="14.4">
      <c r="A1230" s="210" t="s">
        <v>76954</v>
      </c>
      <c r="B1230" s="25" t="s">
        <v>75970</v>
      </c>
      <c r="C1230" s="25" t="s">
        <v>26246</v>
      </c>
      <c r="D1230" s="25" t="s">
        <v>75970</v>
      </c>
      <c r="E1230" s="37" t="s">
        <v>75970</v>
      </c>
      <c r="F1230" s="25" t="s">
        <v>75970</v>
      </c>
      <c r="G1230" s="25" t="s">
        <v>75970</v>
      </c>
      <c r="H1230" s="6" t="s">
        <v>75970</v>
      </c>
      <c r="I1230" s="7" t="s">
        <v>76955</v>
      </c>
      <c r="J1230" s="24" t="s">
        <v>74035</v>
      </c>
      <c r="K1230" s="24"/>
      <c r="L1230" s="24" t="str">
        <f>IF(ISERROR(SEARCH("_M",A1230)),"","x")</f>
        <v/>
      </c>
      <c r="M1230" s="24"/>
      <c r="N1230" s="24"/>
      <c r="O1230" s="24"/>
      <c r="P1230" s="24"/>
      <c r="Q1230" s="24"/>
      <c r="R1230" s="24"/>
      <c r="S1230" s="24"/>
      <c r="T1230" s="24"/>
    </row>
    <row r="1231" spans="1:20" ht="14.4">
      <c r="A1231" s="211" t="s">
        <v>76956</v>
      </c>
      <c r="B1231" s="25"/>
      <c r="C1231" s="25" t="s">
        <v>76957</v>
      </c>
      <c r="D1231" s="25"/>
      <c r="E1231" s="37"/>
      <c r="F1231" s="25"/>
      <c r="G1231" s="25"/>
      <c r="H1231" s="6"/>
      <c r="I1231" s="7"/>
      <c r="J1231" s="24"/>
      <c r="K1231" s="24"/>
      <c r="L1231" s="24"/>
      <c r="M1231" s="24"/>
      <c r="N1231" s="24"/>
      <c r="O1231" s="24"/>
      <c r="P1231" s="24"/>
      <c r="Q1231" s="24"/>
      <c r="R1231" s="24"/>
      <c r="S1231" s="24"/>
      <c r="T1231" s="24"/>
    </row>
    <row r="1232" spans="1:20" ht="14.4">
      <c r="A1232" s="211" t="s">
        <v>76958</v>
      </c>
      <c r="B1232" s="25"/>
      <c r="C1232" s="25" t="s">
        <v>76959</v>
      </c>
      <c r="D1232" s="25"/>
      <c r="E1232" s="37"/>
      <c r="F1232" s="25"/>
      <c r="G1232" s="25"/>
      <c r="H1232" s="6"/>
      <c r="I1232" s="7"/>
      <c r="J1232" s="24"/>
      <c r="K1232" s="24"/>
      <c r="L1232" s="24"/>
      <c r="M1232" s="24"/>
      <c r="N1232" s="24"/>
      <c r="O1232" s="24"/>
      <c r="P1232" s="24"/>
      <c r="Q1232" s="24"/>
      <c r="R1232" s="24"/>
      <c r="S1232" s="24"/>
      <c r="T1232" s="24"/>
    </row>
    <row r="1233" spans="1:20" ht="14.4">
      <c r="A1233" s="211" t="s">
        <v>76960</v>
      </c>
      <c r="B1233" s="25"/>
      <c r="C1233" s="25" t="s">
        <v>76961</v>
      </c>
      <c r="D1233" s="25"/>
      <c r="E1233" s="37"/>
      <c r="F1233" s="25"/>
      <c r="G1233" s="25"/>
      <c r="H1233" s="6"/>
      <c r="I1233" s="7"/>
      <c r="J1233" s="24"/>
      <c r="K1233" s="24"/>
      <c r="L1233" s="24"/>
      <c r="M1233" s="24"/>
      <c r="N1233" s="24"/>
      <c r="O1233" s="24"/>
      <c r="P1233" s="24"/>
      <c r="Q1233" s="24"/>
      <c r="R1233" s="24"/>
      <c r="S1233" s="24"/>
      <c r="T1233" s="24"/>
    </row>
    <row r="1234" spans="1:20" ht="14.4">
      <c r="A1234" s="210" t="s">
        <v>76962</v>
      </c>
      <c r="B1234" s="25" t="s">
        <v>76963</v>
      </c>
      <c r="C1234" s="25" t="s">
        <v>26246</v>
      </c>
      <c r="D1234" s="25" t="s">
        <v>76964</v>
      </c>
      <c r="E1234" s="37" t="s">
        <v>76965</v>
      </c>
      <c r="F1234" s="25" t="s">
        <v>76966</v>
      </c>
      <c r="G1234" s="25" t="s">
        <v>76967</v>
      </c>
      <c r="H1234" s="6" t="s">
        <v>76968</v>
      </c>
      <c r="I1234" s="7"/>
      <c r="J1234" s="24" t="s">
        <v>74035</v>
      </c>
      <c r="K1234" s="24"/>
      <c r="L1234" s="24" t="str">
        <f>IF(ISERROR(SEARCH("_M",A1234)),"","x")</f>
        <v>x</v>
      </c>
      <c r="M1234" s="24"/>
      <c r="N1234" s="24"/>
      <c r="O1234" s="24"/>
      <c r="P1234" s="24"/>
      <c r="Q1234" s="24"/>
      <c r="R1234" s="24"/>
      <c r="S1234" s="24"/>
      <c r="T1234" s="24"/>
    </row>
    <row r="1235" spans="1:20" ht="14.4">
      <c r="A1235" s="211" t="s">
        <v>76969</v>
      </c>
      <c r="B1235" s="25"/>
      <c r="C1235" s="25" t="s">
        <v>76970</v>
      </c>
      <c r="D1235" s="25"/>
      <c r="E1235" s="37"/>
      <c r="F1235" s="25"/>
      <c r="G1235" s="25"/>
      <c r="H1235" s="6"/>
      <c r="I1235" s="7"/>
      <c r="J1235" s="24"/>
      <c r="K1235" s="24"/>
      <c r="L1235" s="24"/>
      <c r="M1235" s="24"/>
      <c r="N1235" s="24"/>
      <c r="O1235" s="24"/>
      <c r="P1235" s="24"/>
      <c r="Q1235" s="24"/>
      <c r="R1235" s="24"/>
      <c r="S1235" s="24"/>
      <c r="T1235" s="24"/>
    </row>
    <row r="1236" spans="1:20" ht="14.4">
      <c r="A1236" s="211" t="s">
        <v>76971</v>
      </c>
      <c r="B1236" s="25"/>
      <c r="C1236" s="6" t="s">
        <v>76972</v>
      </c>
      <c r="D1236" s="25"/>
      <c r="E1236" s="37"/>
      <c r="F1236" s="25"/>
      <c r="G1236" s="25"/>
      <c r="H1236" s="6"/>
      <c r="I1236" s="7" t="s">
        <v>76955</v>
      </c>
      <c r="J1236" s="24"/>
      <c r="K1236" s="24"/>
      <c r="L1236" s="24"/>
      <c r="M1236" s="24"/>
      <c r="N1236" s="24"/>
      <c r="O1236" s="24"/>
      <c r="P1236" s="24"/>
      <c r="Q1236" s="24"/>
      <c r="R1236" s="24"/>
      <c r="S1236" s="24"/>
      <c r="T1236" s="24"/>
    </row>
    <row r="1237" spans="1:20" ht="14.4">
      <c r="A1237" s="211" t="s">
        <v>76973</v>
      </c>
      <c r="B1237" s="25"/>
      <c r="C1237" s="6" t="s">
        <v>76974</v>
      </c>
      <c r="D1237" s="25"/>
      <c r="E1237" s="37"/>
      <c r="F1237" s="25"/>
      <c r="G1237" s="25"/>
      <c r="H1237" s="6"/>
      <c r="I1237" s="7"/>
      <c r="J1237" s="24"/>
      <c r="K1237" s="24"/>
      <c r="L1237" s="24"/>
      <c r="M1237" s="24"/>
      <c r="N1237" s="24"/>
      <c r="O1237" s="24"/>
      <c r="P1237" s="24"/>
      <c r="Q1237" s="24"/>
      <c r="R1237" s="24"/>
      <c r="S1237" s="24"/>
      <c r="T1237" s="24"/>
    </row>
    <row r="1238" spans="1:20" ht="14.4">
      <c r="A1238" s="210" t="s">
        <v>76975</v>
      </c>
      <c r="B1238" s="25" t="s">
        <v>75985</v>
      </c>
      <c r="C1238" s="25" t="s">
        <v>26246</v>
      </c>
      <c r="D1238" s="25" t="s">
        <v>75985</v>
      </c>
      <c r="E1238" s="37" t="s">
        <v>75985</v>
      </c>
      <c r="F1238" s="25" t="s">
        <v>75985</v>
      </c>
      <c r="G1238" s="25" t="s">
        <v>75985</v>
      </c>
      <c r="H1238" s="6" t="s">
        <v>75985</v>
      </c>
      <c r="I1238" s="7"/>
      <c r="J1238" s="24" t="s">
        <v>74035</v>
      </c>
      <c r="K1238" s="24"/>
      <c r="L1238" s="24"/>
      <c r="M1238" s="24"/>
      <c r="N1238" s="24"/>
      <c r="O1238" s="24"/>
      <c r="P1238" s="24"/>
      <c r="Q1238" s="24"/>
      <c r="R1238" s="24"/>
      <c r="S1238" s="24"/>
      <c r="T1238" s="24"/>
    </row>
    <row r="1239" spans="1:20" ht="14.4">
      <c r="A1239" s="211" t="s">
        <v>76976</v>
      </c>
      <c r="B1239" s="25"/>
      <c r="C1239" s="25" t="s">
        <v>76977</v>
      </c>
      <c r="D1239" s="25"/>
      <c r="E1239" s="37"/>
      <c r="F1239" s="25"/>
      <c r="G1239" s="25"/>
      <c r="H1239" s="6"/>
      <c r="I1239" s="7"/>
      <c r="J1239" s="24"/>
      <c r="K1239" s="24"/>
      <c r="L1239" s="24"/>
      <c r="M1239" s="24"/>
      <c r="N1239" s="24"/>
      <c r="O1239" s="24"/>
      <c r="P1239" s="24"/>
      <c r="Q1239" s="24"/>
      <c r="R1239" s="24"/>
      <c r="S1239" s="24"/>
      <c r="T1239" s="24"/>
    </row>
    <row r="1240" spans="1:20" ht="14.4">
      <c r="A1240" s="211" t="s">
        <v>76978</v>
      </c>
      <c r="B1240" s="25"/>
      <c r="C1240" s="25" t="s">
        <v>76979</v>
      </c>
      <c r="D1240" s="25"/>
      <c r="E1240" s="37"/>
      <c r="F1240" s="25"/>
      <c r="G1240" s="25"/>
      <c r="H1240" s="6"/>
      <c r="I1240" s="7"/>
      <c r="J1240" s="24"/>
      <c r="K1240" s="24"/>
      <c r="L1240" s="24"/>
      <c r="M1240" s="24"/>
      <c r="N1240" s="24"/>
      <c r="O1240" s="24"/>
      <c r="P1240" s="24"/>
      <c r="Q1240" s="24"/>
      <c r="R1240" s="24"/>
      <c r="S1240" s="24"/>
      <c r="T1240" s="24"/>
    </row>
    <row r="1241" spans="1:20" ht="14.4">
      <c r="A1241" s="211" t="s">
        <v>76980</v>
      </c>
      <c r="B1241" s="25"/>
      <c r="C1241" s="25" t="s">
        <v>76981</v>
      </c>
      <c r="D1241" s="25"/>
      <c r="E1241" s="37"/>
      <c r="F1241" s="25"/>
      <c r="G1241" s="25"/>
      <c r="H1241" s="6"/>
      <c r="I1241" s="7"/>
      <c r="J1241" s="24"/>
      <c r="K1241" s="24"/>
      <c r="L1241" s="24"/>
      <c r="M1241" s="24"/>
      <c r="N1241" s="24"/>
      <c r="O1241" s="24"/>
      <c r="P1241" s="24"/>
      <c r="Q1241" s="24"/>
      <c r="R1241" s="24"/>
      <c r="S1241" s="24"/>
      <c r="T1241" s="24"/>
    </row>
    <row r="1242" spans="1:20" ht="14.4">
      <c r="A1242" s="210" t="s">
        <v>76982</v>
      </c>
      <c r="B1242" s="25" t="s">
        <v>76983</v>
      </c>
      <c r="C1242" s="25" t="s">
        <v>26246</v>
      </c>
      <c r="D1242" s="25" t="s">
        <v>76984</v>
      </c>
      <c r="E1242" s="37" t="s">
        <v>76985</v>
      </c>
      <c r="F1242" s="25" t="s">
        <v>76986</v>
      </c>
      <c r="G1242" s="25" t="s">
        <v>76987</v>
      </c>
      <c r="H1242" s="6" t="s">
        <v>76988</v>
      </c>
      <c r="I1242" s="7" t="s">
        <v>76989</v>
      </c>
      <c r="J1242" s="24" t="s">
        <v>74035</v>
      </c>
      <c r="K1242" s="24"/>
      <c r="L1242" s="24"/>
      <c r="M1242" s="24"/>
      <c r="N1242" s="24"/>
      <c r="O1242" s="24"/>
      <c r="P1242" s="24"/>
      <c r="Q1242" s="24"/>
      <c r="R1242" s="24"/>
      <c r="S1242" s="24"/>
      <c r="T1242" s="24"/>
    </row>
    <row r="1243" spans="1:20" ht="14.4">
      <c r="A1243" s="211" t="s">
        <v>76990</v>
      </c>
      <c r="B1243" s="25"/>
      <c r="C1243" s="25" t="s">
        <v>76991</v>
      </c>
      <c r="D1243" s="25"/>
      <c r="E1243" s="37"/>
      <c r="F1243" s="25"/>
      <c r="G1243" s="25"/>
      <c r="H1243" s="6"/>
      <c r="I1243" s="7"/>
      <c r="J1243" s="24"/>
      <c r="K1243" s="24"/>
      <c r="L1243" s="24"/>
      <c r="M1243" s="24"/>
      <c r="N1243" s="24"/>
      <c r="O1243" s="24"/>
      <c r="P1243" s="24"/>
      <c r="Q1243" s="24"/>
      <c r="R1243" s="24"/>
      <c r="S1243" s="24"/>
      <c r="T1243" s="24"/>
    </row>
    <row r="1244" spans="1:20" ht="14.4">
      <c r="A1244" s="211" t="s">
        <v>76992</v>
      </c>
      <c r="B1244" s="25"/>
      <c r="C1244" s="25" t="s">
        <v>76993</v>
      </c>
      <c r="D1244" s="25"/>
      <c r="E1244" s="37"/>
      <c r="F1244" s="25"/>
      <c r="G1244" s="25"/>
      <c r="H1244" s="6"/>
      <c r="I1244" s="7"/>
      <c r="J1244" s="24"/>
      <c r="K1244" s="24"/>
      <c r="L1244" s="24"/>
      <c r="M1244" s="24"/>
      <c r="N1244" s="24"/>
      <c r="O1244" s="24"/>
      <c r="P1244" s="24"/>
      <c r="Q1244" s="24"/>
      <c r="R1244" s="24"/>
      <c r="S1244" s="24"/>
      <c r="T1244" s="24"/>
    </row>
    <row r="1245" spans="1:20" ht="14.4">
      <c r="A1245" s="211" t="s">
        <v>76994</v>
      </c>
      <c r="B1245" s="25"/>
      <c r="C1245" s="25" t="s">
        <v>76995</v>
      </c>
      <c r="D1245" s="25"/>
      <c r="E1245" s="37"/>
      <c r="F1245" s="25"/>
      <c r="G1245" s="25"/>
      <c r="H1245" s="6"/>
      <c r="I1245" s="7"/>
      <c r="J1245" s="24"/>
      <c r="K1245" s="24"/>
      <c r="L1245" s="24"/>
      <c r="M1245" s="24"/>
      <c r="N1245" s="24"/>
      <c r="O1245" s="24"/>
      <c r="P1245" s="24"/>
      <c r="Q1245" s="24"/>
      <c r="R1245" s="24"/>
      <c r="S1245" s="24"/>
      <c r="T1245" s="24"/>
    </row>
    <row r="1246" spans="1:20" ht="14.4">
      <c r="A1246" s="210" t="s">
        <v>76996</v>
      </c>
      <c r="B1246" s="25" t="s">
        <v>75999</v>
      </c>
      <c r="C1246" s="25" t="s">
        <v>26246</v>
      </c>
      <c r="D1246" s="25" t="s">
        <v>75999</v>
      </c>
      <c r="E1246" s="37" t="s">
        <v>75999</v>
      </c>
      <c r="F1246" s="25" t="s">
        <v>75999</v>
      </c>
      <c r="G1246" s="25" t="s">
        <v>75999</v>
      </c>
      <c r="H1246" s="6" t="s">
        <v>75999</v>
      </c>
      <c r="I1246" s="7" t="s">
        <v>76989</v>
      </c>
      <c r="J1246" s="24" t="s">
        <v>74035</v>
      </c>
      <c r="K1246" s="24"/>
      <c r="L1246" s="24" t="str">
        <f>IF(ISERROR(SEARCH("_M",A1246)),"","x")</f>
        <v/>
      </c>
      <c r="M1246" s="24"/>
      <c r="N1246" s="24"/>
      <c r="O1246" s="24"/>
      <c r="P1246" s="24"/>
      <c r="Q1246" s="24"/>
      <c r="R1246" s="24"/>
      <c r="S1246" s="24"/>
      <c r="T1246" s="24"/>
    </row>
    <row r="1247" spans="1:20" ht="14.4">
      <c r="A1247" s="211" t="s">
        <v>76997</v>
      </c>
      <c r="B1247" s="25"/>
      <c r="C1247" s="25" t="s">
        <v>76998</v>
      </c>
      <c r="D1247" s="25"/>
      <c r="E1247" s="37"/>
      <c r="F1247" s="25"/>
      <c r="G1247" s="25"/>
      <c r="H1247" s="6"/>
      <c r="I1247" s="7"/>
      <c r="J1247" s="24"/>
      <c r="K1247" s="24"/>
      <c r="L1247" s="24"/>
      <c r="M1247" s="24"/>
      <c r="N1247" s="24"/>
      <c r="O1247" s="24"/>
      <c r="P1247" s="24"/>
      <c r="Q1247" s="24"/>
      <c r="R1247" s="24"/>
      <c r="S1247" s="24"/>
      <c r="T1247" s="24"/>
    </row>
    <row r="1248" spans="1:20" ht="14.4">
      <c r="A1248" s="211" t="s">
        <v>76999</v>
      </c>
      <c r="B1248" s="25"/>
      <c r="C1248" s="25" t="s">
        <v>77000</v>
      </c>
      <c r="D1248" s="25"/>
      <c r="E1248" s="37"/>
      <c r="F1248" s="25"/>
      <c r="G1248" s="25"/>
      <c r="H1248" s="6"/>
      <c r="I1248" s="7"/>
      <c r="J1248" s="24"/>
      <c r="K1248" s="24"/>
      <c r="L1248" s="24"/>
      <c r="M1248" s="24"/>
      <c r="N1248" s="24"/>
      <c r="O1248" s="24"/>
      <c r="P1248" s="24"/>
      <c r="Q1248" s="24"/>
      <c r="R1248" s="24"/>
      <c r="S1248" s="24"/>
      <c r="T1248" s="24"/>
    </row>
    <row r="1249" spans="1:20" ht="14.4">
      <c r="A1249" s="211" t="s">
        <v>77001</v>
      </c>
      <c r="B1249" s="25"/>
      <c r="C1249" s="25" t="s">
        <v>77002</v>
      </c>
      <c r="D1249" s="25"/>
      <c r="E1249" s="37"/>
      <c r="F1249" s="25"/>
      <c r="G1249" s="25"/>
      <c r="H1249" s="6"/>
      <c r="I1249" s="7"/>
      <c r="J1249" s="24"/>
      <c r="K1249" s="24"/>
      <c r="L1249" s="24"/>
      <c r="M1249" s="24"/>
      <c r="N1249" s="24"/>
      <c r="O1249" s="24"/>
      <c r="P1249" s="24"/>
      <c r="Q1249" s="24"/>
      <c r="R1249" s="24"/>
      <c r="S1249" s="24"/>
      <c r="T1249" s="24"/>
    </row>
    <row r="1250" spans="1:20" ht="14.4">
      <c r="A1250" s="210" t="s">
        <v>77003</v>
      </c>
      <c r="B1250" s="25" t="s">
        <v>77004</v>
      </c>
      <c r="C1250" s="25" t="s">
        <v>26246</v>
      </c>
      <c r="D1250" s="25" t="s">
        <v>77005</v>
      </c>
      <c r="E1250" s="37" t="s">
        <v>77006</v>
      </c>
      <c r="F1250" s="25" t="s">
        <v>77007</v>
      </c>
      <c r="G1250" s="25" t="s">
        <v>77008</v>
      </c>
      <c r="H1250" s="6" t="s">
        <v>77009</v>
      </c>
      <c r="I1250" s="7" t="s">
        <v>77010</v>
      </c>
      <c r="J1250" s="24" t="s">
        <v>74035</v>
      </c>
      <c r="K1250" s="24"/>
      <c r="L1250" s="24" t="str">
        <f>IF(ISERROR(SEARCH("_M",A1250)),"","x")</f>
        <v>x</v>
      </c>
      <c r="M1250" s="24"/>
      <c r="N1250" s="24"/>
      <c r="O1250" s="24"/>
      <c r="P1250" s="24"/>
      <c r="Q1250" s="24"/>
      <c r="R1250" s="24"/>
      <c r="S1250" s="24"/>
      <c r="T1250" s="24"/>
    </row>
    <row r="1251" spans="1:20" ht="14.4">
      <c r="A1251" s="211" t="s">
        <v>77011</v>
      </c>
      <c r="B1251" s="25"/>
      <c r="C1251" s="25" t="s">
        <v>77012</v>
      </c>
      <c r="D1251" s="25"/>
      <c r="E1251" s="37"/>
      <c r="F1251" s="25"/>
      <c r="G1251" s="25"/>
      <c r="H1251" s="6"/>
      <c r="I1251" s="7"/>
      <c r="J1251" s="24"/>
      <c r="K1251" s="24"/>
      <c r="L1251" s="24"/>
      <c r="M1251" s="24"/>
      <c r="N1251" s="24"/>
      <c r="O1251" s="24"/>
      <c r="P1251" s="24"/>
      <c r="Q1251" s="24"/>
      <c r="R1251" s="24"/>
      <c r="S1251" s="24"/>
      <c r="T1251" s="24"/>
    </row>
    <row r="1252" spans="1:20" ht="14.4">
      <c r="A1252" s="211" t="s">
        <v>77013</v>
      </c>
      <c r="B1252" s="25"/>
      <c r="C1252" s="6" t="s">
        <v>77014</v>
      </c>
      <c r="D1252" s="25"/>
      <c r="E1252" s="37"/>
      <c r="F1252" s="25"/>
      <c r="G1252" s="25"/>
      <c r="H1252" s="6"/>
      <c r="I1252" s="7"/>
      <c r="J1252" s="24"/>
      <c r="K1252" s="24"/>
      <c r="L1252" s="24"/>
      <c r="M1252" s="24"/>
      <c r="N1252" s="24"/>
      <c r="O1252" s="24"/>
      <c r="P1252" s="24"/>
      <c r="Q1252" s="24"/>
      <c r="R1252" s="24"/>
      <c r="S1252" s="24"/>
      <c r="T1252" s="24"/>
    </row>
    <row r="1253" spans="1:20" ht="14.4">
      <c r="A1253" s="211" t="s">
        <v>77015</v>
      </c>
      <c r="B1253" s="25"/>
      <c r="C1253" s="25" t="s">
        <v>77016</v>
      </c>
      <c r="D1253" s="25"/>
      <c r="E1253" s="37"/>
      <c r="F1253" s="25"/>
      <c r="G1253" s="25"/>
      <c r="H1253" s="6"/>
      <c r="I1253" s="7"/>
      <c r="J1253" s="24"/>
      <c r="K1253" s="24"/>
      <c r="L1253" s="24"/>
      <c r="M1253" s="24"/>
      <c r="N1253" s="24"/>
      <c r="O1253" s="24"/>
      <c r="P1253" s="24"/>
      <c r="Q1253" s="24"/>
      <c r="R1253" s="24"/>
      <c r="S1253" s="24"/>
      <c r="T1253" s="24"/>
    </row>
    <row r="1254" spans="1:20" ht="14.4">
      <c r="A1254" s="210" t="s">
        <v>77017</v>
      </c>
      <c r="B1254" s="25" t="s">
        <v>77018</v>
      </c>
      <c r="C1254" s="25" t="s">
        <v>26246</v>
      </c>
      <c r="D1254" s="25" t="s">
        <v>77019</v>
      </c>
      <c r="E1254" s="37" t="s">
        <v>77020</v>
      </c>
      <c r="F1254" s="25" t="s">
        <v>77021</v>
      </c>
      <c r="G1254" s="25" t="s">
        <v>77022</v>
      </c>
      <c r="H1254" s="6" t="s">
        <v>77023</v>
      </c>
      <c r="I1254" s="7" t="s">
        <v>77010</v>
      </c>
      <c r="J1254" s="24" t="s">
        <v>74035</v>
      </c>
      <c r="K1254" s="24"/>
      <c r="L1254" s="24"/>
      <c r="M1254" s="24"/>
      <c r="N1254" s="24"/>
      <c r="O1254" s="24"/>
      <c r="P1254" s="24"/>
      <c r="Q1254" s="24"/>
      <c r="R1254" s="24"/>
      <c r="S1254" s="24"/>
      <c r="T1254" s="24"/>
    </row>
    <row r="1255" spans="1:20" ht="14.4">
      <c r="A1255" s="211" t="s">
        <v>77024</v>
      </c>
      <c r="B1255" s="25"/>
      <c r="C1255" s="25" t="s">
        <v>77025</v>
      </c>
      <c r="D1255" s="25"/>
      <c r="E1255" s="37"/>
      <c r="F1255" s="25"/>
      <c r="G1255" s="25"/>
      <c r="H1255" s="6"/>
      <c r="I1255" s="7"/>
      <c r="J1255" s="24"/>
      <c r="K1255" s="24"/>
      <c r="L1255" s="24"/>
      <c r="M1255" s="24"/>
      <c r="N1255" s="24"/>
      <c r="O1255" s="24"/>
      <c r="P1255" s="24"/>
      <c r="Q1255" s="24"/>
      <c r="R1255" s="24"/>
      <c r="S1255" s="24"/>
      <c r="T1255" s="24"/>
    </row>
    <row r="1256" spans="1:20" ht="14.4">
      <c r="A1256" s="211" t="s">
        <v>77026</v>
      </c>
      <c r="B1256" s="25"/>
      <c r="C1256" s="6" t="s">
        <v>77027</v>
      </c>
      <c r="D1256" s="25"/>
      <c r="E1256" s="37"/>
      <c r="F1256" s="25"/>
      <c r="G1256" s="25"/>
      <c r="H1256" s="6"/>
      <c r="I1256" s="7"/>
      <c r="J1256" s="24"/>
      <c r="K1256" s="24"/>
      <c r="L1256" s="24"/>
      <c r="M1256" s="24"/>
      <c r="N1256" s="24"/>
      <c r="O1256" s="24"/>
      <c r="P1256" s="24"/>
      <c r="Q1256" s="24"/>
      <c r="R1256" s="24"/>
      <c r="S1256" s="24"/>
      <c r="T1256" s="24"/>
    </row>
    <row r="1257" spans="1:20" ht="14.4">
      <c r="A1257" s="211" t="s">
        <v>77028</v>
      </c>
      <c r="B1257" s="25"/>
      <c r="C1257" s="6" t="s">
        <v>77029</v>
      </c>
      <c r="D1257" s="25"/>
      <c r="E1257" s="37"/>
      <c r="F1257" s="25"/>
      <c r="G1257" s="25"/>
      <c r="H1257" s="6"/>
      <c r="I1257" s="7"/>
      <c r="J1257" s="24"/>
      <c r="K1257" s="24"/>
      <c r="L1257" s="24"/>
      <c r="M1257" s="24"/>
      <c r="N1257" s="24"/>
      <c r="O1257" s="24"/>
      <c r="P1257" s="24"/>
      <c r="Q1257" s="24"/>
      <c r="R1257" s="24"/>
      <c r="S1257" s="24"/>
      <c r="T1257" s="24"/>
    </row>
    <row r="1258" spans="1:20" ht="14.4">
      <c r="A1258" s="210" t="s">
        <v>77030</v>
      </c>
      <c r="B1258" s="25" t="s">
        <v>77031</v>
      </c>
      <c r="C1258" s="25" t="s">
        <v>26246</v>
      </c>
      <c r="D1258" s="25" t="s">
        <v>77032</v>
      </c>
      <c r="E1258" s="37" t="s">
        <v>77033</v>
      </c>
      <c r="F1258" s="25" t="s">
        <v>77034</v>
      </c>
      <c r="G1258" s="25" t="s">
        <v>77022</v>
      </c>
      <c r="H1258" s="6" t="s">
        <v>77035</v>
      </c>
      <c r="I1258" s="7" t="s">
        <v>77036</v>
      </c>
      <c r="J1258" s="24" t="s">
        <v>74035</v>
      </c>
      <c r="K1258" s="24"/>
      <c r="L1258" s="24"/>
      <c r="M1258" s="24"/>
      <c r="N1258" s="24"/>
      <c r="O1258" s="24"/>
      <c r="P1258" s="24"/>
      <c r="Q1258" s="24"/>
      <c r="R1258" s="24"/>
      <c r="S1258" s="24"/>
      <c r="T1258" s="24"/>
    </row>
    <row r="1259" spans="1:20" ht="14.4">
      <c r="A1259" s="211" t="s">
        <v>77037</v>
      </c>
      <c r="B1259" s="25"/>
      <c r="C1259" s="25" t="s">
        <v>77038</v>
      </c>
      <c r="D1259" s="25"/>
      <c r="E1259" s="37"/>
      <c r="F1259" s="25"/>
      <c r="G1259" s="25"/>
      <c r="H1259" s="6"/>
      <c r="I1259" s="7"/>
      <c r="J1259" s="24"/>
      <c r="K1259" s="24"/>
      <c r="L1259" s="24"/>
      <c r="M1259" s="24"/>
      <c r="N1259" s="24"/>
      <c r="O1259" s="24"/>
      <c r="P1259" s="24"/>
      <c r="Q1259" s="24"/>
      <c r="R1259" s="24"/>
      <c r="S1259" s="24"/>
      <c r="T1259" s="24"/>
    </row>
    <row r="1260" spans="1:20" ht="14.4">
      <c r="A1260" s="211" t="s">
        <v>77039</v>
      </c>
      <c r="B1260" s="25"/>
      <c r="C1260" s="6" t="s">
        <v>77040</v>
      </c>
      <c r="D1260" s="25"/>
      <c r="E1260" s="37"/>
      <c r="F1260" s="25"/>
      <c r="G1260" s="25"/>
      <c r="H1260" s="6"/>
      <c r="I1260" s="7"/>
      <c r="J1260" s="24"/>
      <c r="K1260" s="24"/>
      <c r="L1260" s="24"/>
      <c r="M1260" s="24"/>
      <c r="N1260" s="24"/>
      <c r="O1260" s="24"/>
      <c r="P1260" s="24"/>
      <c r="Q1260" s="24"/>
      <c r="R1260" s="24"/>
      <c r="S1260" s="24"/>
      <c r="T1260" s="24"/>
    </row>
    <row r="1261" spans="1:20" ht="14.4">
      <c r="A1261" s="211" t="s">
        <v>77041</v>
      </c>
      <c r="B1261" s="25"/>
      <c r="C1261" s="6" t="s">
        <v>77042</v>
      </c>
      <c r="D1261" s="25"/>
      <c r="E1261" s="37"/>
      <c r="F1261" s="25"/>
      <c r="G1261" s="25"/>
      <c r="H1261" s="6"/>
      <c r="I1261" s="7"/>
      <c r="J1261" s="24"/>
      <c r="K1261" s="24"/>
      <c r="L1261" s="24"/>
      <c r="M1261" s="24"/>
      <c r="N1261" s="24"/>
      <c r="O1261" s="24"/>
      <c r="P1261" s="24"/>
      <c r="Q1261" s="24"/>
      <c r="R1261" s="24"/>
      <c r="S1261" s="24"/>
      <c r="T1261" s="24"/>
    </row>
    <row r="1262" spans="1:20" ht="14.4">
      <c r="A1262" s="210" t="s">
        <v>77043</v>
      </c>
      <c r="B1262" s="25" t="s">
        <v>77044</v>
      </c>
      <c r="C1262" s="25" t="s">
        <v>26246</v>
      </c>
      <c r="D1262" s="25" t="s">
        <v>77045</v>
      </c>
      <c r="E1262" s="37" t="s">
        <v>77046</v>
      </c>
      <c r="F1262" s="25" t="s">
        <v>77047</v>
      </c>
      <c r="G1262" s="25" t="s">
        <v>77048</v>
      </c>
      <c r="H1262" s="6" t="s">
        <v>77049</v>
      </c>
      <c r="I1262" s="7" t="s">
        <v>77050</v>
      </c>
      <c r="J1262" s="24" t="s">
        <v>74035</v>
      </c>
      <c r="K1262" s="24"/>
      <c r="L1262" s="24"/>
      <c r="M1262" s="24"/>
      <c r="N1262" s="24"/>
      <c r="O1262" s="24"/>
      <c r="P1262" s="24"/>
      <c r="Q1262" s="24"/>
      <c r="R1262" s="24"/>
      <c r="S1262" s="24"/>
      <c r="T1262" s="24"/>
    </row>
    <row r="1263" spans="1:20" ht="14.4">
      <c r="A1263" s="211" t="s">
        <v>77051</v>
      </c>
      <c r="B1263" s="25"/>
      <c r="C1263" s="25" t="s">
        <v>77052</v>
      </c>
      <c r="D1263" s="25"/>
      <c r="E1263" s="37"/>
      <c r="F1263" s="25"/>
      <c r="G1263" s="25"/>
      <c r="H1263" s="6"/>
      <c r="I1263" s="7"/>
      <c r="J1263" s="24"/>
      <c r="K1263" s="24"/>
      <c r="L1263" s="24"/>
      <c r="M1263" s="24"/>
      <c r="N1263" s="24"/>
      <c r="O1263" s="24"/>
      <c r="P1263" s="24"/>
      <c r="Q1263" s="24"/>
      <c r="R1263" s="24"/>
      <c r="S1263" s="24"/>
      <c r="T1263" s="24"/>
    </row>
    <row r="1264" spans="1:20" ht="14.4">
      <c r="A1264" s="211" t="s">
        <v>77053</v>
      </c>
      <c r="B1264" s="25"/>
      <c r="C1264" s="25" t="s">
        <v>77054</v>
      </c>
      <c r="D1264" s="25"/>
      <c r="E1264" s="37"/>
      <c r="F1264" s="25"/>
      <c r="G1264" s="25"/>
      <c r="H1264" s="6"/>
      <c r="I1264" s="7"/>
      <c r="J1264" s="24"/>
      <c r="K1264" s="24"/>
      <c r="L1264" s="24"/>
      <c r="M1264" s="24"/>
      <c r="N1264" s="24"/>
      <c r="O1264" s="24"/>
      <c r="P1264" s="24"/>
      <c r="Q1264" s="24"/>
      <c r="R1264" s="24"/>
      <c r="S1264" s="24"/>
      <c r="T1264" s="24"/>
    </row>
    <row r="1265" spans="1:20" ht="14.4">
      <c r="A1265" s="211" t="s">
        <v>77055</v>
      </c>
      <c r="B1265" s="25"/>
      <c r="C1265" s="25" t="s">
        <v>77056</v>
      </c>
      <c r="D1265" s="25"/>
      <c r="E1265" s="37"/>
      <c r="F1265" s="25"/>
      <c r="G1265" s="25"/>
      <c r="H1265" s="6"/>
      <c r="I1265" s="7"/>
      <c r="J1265" s="24"/>
      <c r="K1265" s="24"/>
      <c r="L1265" s="24"/>
      <c r="M1265" s="24"/>
      <c r="N1265" s="24"/>
      <c r="O1265" s="24"/>
      <c r="P1265" s="24"/>
      <c r="Q1265" s="24"/>
      <c r="R1265" s="24"/>
      <c r="S1265" s="24"/>
      <c r="T1265" s="24"/>
    </row>
    <row r="1266" spans="1:20" ht="14.4">
      <c r="A1266" s="210" t="s">
        <v>77057</v>
      </c>
      <c r="B1266" s="25" t="s">
        <v>77058</v>
      </c>
      <c r="C1266" s="25" t="s">
        <v>26246</v>
      </c>
      <c r="D1266" s="25" t="s">
        <v>77059</v>
      </c>
      <c r="E1266" s="37" t="s">
        <v>77046</v>
      </c>
      <c r="F1266" s="25" t="s">
        <v>77060</v>
      </c>
      <c r="G1266" s="25" t="s">
        <v>77061</v>
      </c>
      <c r="H1266" s="6" t="s">
        <v>77062</v>
      </c>
      <c r="I1266" s="7" t="s">
        <v>77063</v>
      </c>
      <c r="J1266" s="24" t="s">
        <v>74035</v>
      </c>
      <c r="K1266" s="24"/>
      <c r="L1266" s="24"/>
      <c r="M1266" s="24"/>
      <c r="N1266" s="24"/>
      <c r="O1266" s="24"/>
      <c r="P1266" s="24"/>
      <c r="Q1266" s="24"/>
      <c r="R1266" s="24"/>
      <c r="S1266" s="24"/>
      <c r="T1266" s="24"/>
    </row>
    <row r="1267" spans="1:20" ht="14.4">
      <c r="A1267" s="211" t="s">
        <v>77064</v>
      </c>
      <c r="B1267" s="25"/>
      <c r="C1267" s="25" t="s">
        <v>77065</v>
      </c>
      <c r="D1267" s="25"/>
      <c r="E1267" s="37"/>
      <c r="F1267" s="25"/>
      <c r="G1267" s="25"/>
      <c r="H1267" s="6"/>
      <c r="I1267" s="7"/>
      <c r="J1267" s="24"/>
      <c r="K1267" s="24"/>
      <c r="L1267" s="24"/>
      <c r="M1267" s="24"/>
      <c r="N1267" s="24"/>
      <c r="O1267" s="24"/>
      <c r="P1267" s="24"/>
      <c r="Q1267" s="24"/>
      <c r="R1267" s="24"/>
      <c r="S1267" s="24"/>
      <c r="T1267" s="24"/>
    </row>
    <row r="1268" spans="1:20" ht="14.4">
      <c r="A1268" s="211" t="s">
        <v>77066</v>
      </c>
      <c r="B1268" s="25"/>
      <c r="C1268" s="25" t="s">
        <v>77067</v>
      </c>
      <c r="D1268" s="25"/>
      <c r="E1268" s="37"/>
      <c r="F1268" s="25"/>
      <c r="G1268" s="25"/>
      <c r="H1268" s="6"/>
      <c r="I1268" s="7"/>
      <c r="J1268" s="24"/>
      <c r="K1268" s="24"/>
      <c r="L1268" s="24"/>
      <c r="M1268" s="24"/>
      <c r="N1268" s="24"/>
      <c r="O1268" s="24"/>
      <c r="P1268" s="24"/>
      <c r="Q1268" s="24"/>
      <c r="R1268" s="24"/>
      <c r="S1268" s="24"/>
      <c r="T1268" s="24"/>
    </row>
    <row r="1269" spans="1:20" ht="14.4">
      <c r="A1269" s="211" t="s">
        <v>77068</v>
      </c>
      <c r="B1269" s="25"/>
      <c r="C1269" s="25" t="s">
        <v>77069</v>
      </c>
      <c r="D1269" s="25"/>
      <c r="E1269" s="37"/>
      <c r="F1269" s="25"/>
      <c r="G1269" s="25"/>
      <c r="H1269" s="6"/>
      <c r="I1269" s="7"/>
      <c r="J1269" s="24"/>
      <c r="K1269" s="24"/>
      <c r="L1269" s="24"/>
      <c r="M1269" s="24"/>
      <c r="N1269" s="24"/>
      <c r="O1269" s="24"/>
      <c r="P1269" s="24"/>
      <c r="Q1269" s="24"/>
      <c r="R1269" s="24"/>
      <c r="S1269" s="24"/>
      <c r="T1269" s="24"/>
    </row>
    <row r="1270" spans="1:20" ht="14.4">
      <c r="A1270" s="210" t="s">
        <v>77070</v>
      </c>
      <c r="B1270" s="25" t="s">
        <v>76043</v>
      </c>
      <c r="C1270" s="25" t="s">
        <v>26246</v>
      </c>
      <c r="D1270" s="25" t="s">
        <v>76043</v>
      </c>
      <c r="E1270" s="37" t="s">
        <v>76043</v>
      </c>
      <c r="F1270" s="25" t="s">
        <v>76043</v>
      </c>
      <c r="G1270" s="25" t="s">
        <v>76043</v>
      </c>
      <c r="H1270" s="6" t="s">
        <v>76043</v>
      </c>
      <c r="I1270" s="7"/>
      <c r="J1270" s="24" t="s">
        <v>74035</v>
      </c>
      <c r="K1270" s="24"/>
      <c r="L1270" s="24" t="str">
        <f>IF(ISERROR(SEARCH("_M",A1270)),"","x")</f>
        <v/>
      </c>
      <c r="M1270" s="24"/>
      <c r="N1270" s="24"/>
      <c r="O1270" s="24"/>
      <c r="P1270" s="24"/>
      <c r="Q1270" s="24"/>
      <c r="R1270" s="24"/>
      <c r="S1270" s="24"/>
      <c r="T1270" s="24"/>
    </row>
    <row r="1271" spans="1:20" ht="14.4">
      <c r="A1271" s="211" t="s">
        <v>77071</v>
      </c>
      <c r="B1271" s="25"/>
      <c r="C1271" s="25" t="s">
        <v>77072</v>
      </c>
      <c r="D1271" s="25"/>
      <c r="E1271" s="37"/>
      <c r="F1271" s="25"/>
      <c r="G1271" s="25"/>
      <c r="H1271" s="6"/>
      <c r="I1271" s="7"/>
      <c r="J1271" s="24"/>
      <c r="K1271" s="24"/>
      <c r="L1271" s="24"/>
      <c r="M1271" s="24"/>
      <c r="N1271" s="24"/>
      <c r="O1271" s="24"/>
      <c r="P1271" s="24"/>
      <c r="Q1271" s="24"/>
      <c r="R1271" s="24"/>
      <c r="S1271" s="24"/>
      <c r="T1271" s="24"/>
    </row>
    <row r="1272" spans="1:20" ht="14.4">
      <c r="A1272" s="211" t="s">
        <v>77073</v>
      </c>
      <c r="B1272" s="25"/>
      <c r="C1272" s="25" t="s">
        <v>77074</v>
      </c>
      <c r="D1272" s="25"/>
      <c r="E1272" s="37"/>
      <c r="F1272" s="25"/>
      <c r="G1272" s="25"/>
      <c r="H1272" s="6"/>
      <c r="I1272" s="7" t="s">
        <v>77063</v>
      </c>
      <c r="J1272" s="24"/>
      <c r="K1272" s="24"/>
      <c r="L1272" s="24"/>
      <c r="M1272" s="24"/>
      <c r="N1272" s="24"/>
      <c r="O1272" s="24"/>
      <c r="P1272" s="24"/>
      <c r="Q1272" s="24"/>
      <c r="R1272" s="24"/>
      <c r="S1272" s="24"/>
      <c r="T1272" s="24"/>
    </row>
    <row r="1273" spans="1:20" ht="14.4">
      <c r="A1273" s="211" t="s">
        <v>77075</v>
      </c>
      <c r="B1273" s="25"/>
      <c r="C1273" s="25" t="s">
        <v>77076</v>
      </c>
      <c r="D1273" s="25"/>
      <c r="E1273" s="37"/>
      <c r="F1273" s="25"/>
      <c r="G1273" s="25"/>
      <c r="H1273" s="6"/>
      <c r="I1273" s="7"/>
      <c r="J1273" s="24"/>
      <c r="K1273" s="24"/>
      <c r="L1273" s="24"/>
      <c r="M1273" s="24"/>
      <c r="N1273" s="24"/>
      <c r="O1273" s="24"/>
      <c r="P1273" s="24"/>
      <c r="Q1273" s="24"/>
      <c r="R1273" s="24"/>
      <c r="S1273" s="24"/>
      <c r="T1273" s="24"/>
    </row>
    <row r="1274" spans="1:20" ht="14.4">
      <c r="A1274" s="210" t="s">
        <v>77077</v>
      </c>
      <c r="B1274" s="25" t="s">
        <v>77078</v>
      </c>
      <c r="C1274" s="25" t="s">
        <v>26246</v>
      </c>
      <c r="D1274" s="25" t="s">
        <v>77079</v>
      </c>
      <c r="E1274" s="37" t="s">
        <v>77080</v>
      </c>
      <c r="F1274" s="25" t="s">
        <v>77081</v>
      </c>
      <c r="G1274" s="25" t="s">
        <v>77082</v>
      </c>
      <c r="H1274" s="6" t="s">
        <v>77083</v>
      </c>
      <c r="I1274" s="7"/>
      <c r="J1274" s="24" t="s">
        <v>74035</v>
      </c>
      <c r="K1274" s="24"/>
      <c r="L1274" s="24" t="str">
        <f>IF(ISERROR(SEARCH("_M",A1274)),"","x")</f>
        <v>x</v>
      </c>
      <c r="M1274" s="24"/>
      <c r="N1274" s="24"/>
      <c r="O1274" s="24"/>
      <c r="P1274" s="24"/>
      <c r="Q1274" s="24"/>
      <c r="R1274" s="24"/>
      <c r="S1274" s="24"/>
      <c r="T1274" s="24"/>
    </row>
    <row r="1275" spans="1:20" ht="14.4">
      <c r="A1275" s="211" t="s">
        <v>77084</v>
      </c>
      <c r="B1275" s="25"/>
      <c r="C1275" s="25" t="s">
        <v>77085</v>
      </c>
      <c r="D1275" s="25"/>
      <c r="E1275" s="37"/>
      <c r="F1275" s="25"/>
      <c r="G1275" s="25"/>
      <c r="H1275" s="6"/>
      <c r="I1275" s="7"/>
      <c r="J1275" s="24"/>
      <c r="K1275" s="24"/>
      <c r="L1275" s="24"/>
      <c r="M1275" s="24"/>
      <c r="N1275" s="24"/>
      <c r="O1275" s="24"/>
      <c r="P1275" s="24"/>
      <c r="Q1275" s="24"/>
      <c r="R1275" s="24"/>
      <c r="S1275" s="24"/>
      <c r="T1275" s="24"/>
    </row>
    <row r="1276" spans="1:20" ht="14.4">
      <c r="A1276" s="211" t="s">
        <v>77086</v>
      </c>
      <c r="B1276" s="25"/>
      <c r="C1276" s="25" t="s">
        <v>77087</v>
      </c>
      <c r="D1276" s="25"/>
      <c r="E1276" s="37"/>
      <c r="F1276" s="25"/>
      <c r="G1276" s="25"/>
      <c r="H1276" s="6"/>
      <c r="I1276" s="7"/>
      <c r="J1276" s="24"/>
      <c r="K1276" s="24"/>
      <c r="L1276" s="24"/>
      <c r="M1276" s="24"/>
      <c r="N1276" s="24"/>
      <c r="O1276" s="24"/>
      <c r="P1276" s="24"/>
      <c r="Q1276" s="24"/>
      <c r="R1276" s="24"/>
      <c r="S1276" s="24"/>
      <c r="T1276" s="24"/>
    </row>
    <row r="1277" spans="1:20" ht="14.4">
      <c r="A1277" s="211" t="s">
        <v>77088</v>
      </c>
      <c r="B1277" s="25"/>
      <c r="C1277" s="6" t="s">
        <v>77089</v>
      </c>
      <c r="D1277" s="25"/>
      <c r="E1277" s="37"/>
      <c r="F1277" s="25"/>
      <c r="G1277" s="25"/>
      <c r="H1277" s="6"/>
      <c r="I1277" s="7"/>
      <c r="J1277" s="24"/>
      <c r="K1277" s="24"/>
      <c r="L1277" s="24"/>
      <c r="M1277" s="24"/>
      <c r="N1277" s="24"/>
      <c r="O1277" s="24"/>
      <c r="P1277" s="24"/>
      <c r="Q1277" s="24"/>
      <c r="R1277" s="24"/>
      <c r="S1277" s="24"/>
      <c r="T1277" s="24"/>
    </row>
    <row r="1278" spans="1:20" ht="14.4">
      <c r="A1278" s="210" t="s">
        <v>77090</v>
      </c>
      <c r="B1278" s="25" t="s">
        <v>76057</v>
      </c>
      <c r="C1278" s="25" t="s">
        <v>26246</v>
      </c>
      <c r="D1278" s="25" t="s">
        <v>76057</v>
      </c>
      <c r="E1278" s="37" t="s">
        <v>76057</v>
      </c>
      <c r="F1278" s="25" t="s">
        <v>77091</v>
      </c>
      <c r="G1278" s="25" t="s">
        <v>76057</v>
      </c>
      <c r="H1278" s="6" t="s">
        <v>76057</v>
      </c>
      <c r="I1278" s="7" t="s">
        <v>77092</v>
      </c>
      <c r="J1278" s="24" t="s">
        <v>74035</v>
      </c>
      <c r="K1278" s="24"/>
      <c r="L1278" s="24"/>
      <c r="M1278" s="24"/>
      <c r="N1278" s="24"/>
      <c r="O1278" s="24"/>
      <c r="P1278" s="24"/>
      <c r="Q1278" s="24"/>
      <c r="R1278" s="24"/>
      <c r="S1278" s="24"/>
      <c r="T1278" s="24"/>
    </row>
    <row r="1279" spans="1:20" ht="14.4">
      <c r="A1279" s="211" t="s">
        <v>77093</v>
      </c>
      <c r="B1279" s="25"/>
      <c r="C1279" s="25" t="s">
        <v>77094</v>
      </c>
      <c r="D1279" s="25"/>
      <c r="E1279" s="37"/>
      <c r="F1279" s="25"/>
      <c r="G1279" s="25"/>
      <c r="H1279" s="6"/>
      <c r="I1279" s="7"/>
      <c r="J1279" s="24"/>
      <c r="K1279" s="24"/>
      <c r="L1279" s="24"/>
      <c r="M1279" s="24"/>
      <c r="N1279" s="24"/>
      <c r="O1279" s="24"/>
      <c r="P1279" s="24"/>
      <c r="Q1279" s="24"/>
      <c r="R1279" s="24"/>
      <c r="S1279" s="24"/>
      <c r="T1279" s="24"/>
    </row>
    <row r="1280" spans="1:20" ht="14.4">
      <c r="A1280" s="211" t="s">
        <v>77095</v>
      </c>
      <c r="B1280" s="25"/>
      <c r="C1280" s="6" t="s">
        <v>77096</v>
      </c>
      <c r="D1280" s="25"/>
      <c r="E1280" s="37"/>
      <c r="F1280" s="25"/>
      <c r="G1280" s="25"/>
      <c r="H1280" s="6"/>
      <c r="I1280" s="7"/>
      <c r="J1280" s="24"/>
      <c r="K1280" s="24"/>
      <c r="L1280" s="24"/>
      <c r="M1280" s="24"/>
      <c r="N1280" s="24"/>
      <c r="O1280" s="24"/>
      <c r="P1280" s="24"/>
      <c r="Q1280" s="24"/>
      <c r="R1280" s="24"/>
      <c r="S1280" s="24"/>
      <c r="T1280" s="24"/>
    </row>
    <row r="1281" spans="1:20" ht="14.4">
      <c r="A1281" s="211" t="s">
        <v>77097</v>
      </c>
      <c r="B1281" s="25"/>
      <c r="C1281" s="25" t="s">
        <v>77098</v>
      </c>
      <c r="D1281" s="25"/>
      <c r="E1281" s="37"/>
      <c r="F1281" s="25"/>
      <c r="G1281" s="25"/>
      <c r="H1281" s="6"/>
      <c r="I1281" s="7"/>
      <c r="J1281" s="24"/>
      <c r="K1281" s="24"/>
      <c r="L1281" s="24"/>
      <c r="M1281" s="24"/>
      <c r="N1281" s="24"/>
      <c r="O1281" s="24"/>
      <c r="P1281" s="24"/>
      <c r="Q1281" s="24"/>
      <c r="R1281" s="24"/>
      <c r="S1281" s="24"/>
      <c r="T1281" s="24"/>
    </row>
    <row r="1282" spans="1:20" ht="14.4">
      <c r="A1282" s="210" t="s">
        <v>77099</v>
      </c>
      <c r="B1282" s="25" t="s">
        <v>77100</v>
      </c>
      <c r="C1282" s="25" t="s">
        <v>26246</v>
      </c>
      <c r="D1282" s="25" t="s">
        <v>77101</v>
      </c>
      <c r="E1282" s="37" t="s">
        <v>77102</v>
      </c>
      <c r="F1282" s="25" t="s">
        <v>77103</v>
      </c>
      <c r="G1282" s="25" t="s">
        <v>77104</v>
      </c>
      <c r="H1282" s="6" t="s">
        <v>77105</v>
      </c>
      <c r="I1282" s="7" t="s">
        <v>77092</v>
      </c>
      <c r="J1282" s="24" t="s">
        <v>74035</v>
      </c>
      <c r="K1282" s="24"/>
      <c r="L1282" s="24"/>
      <c r="M1282" s="24"/>
      <c r="N1282" s="24"/>
      <c r="O1282" s="24"/>
      <c r="P1282" s="24"/>
      <c r="Q1282" s="24"/>
      <c r="R1282" s="24"/>
      <c r="S1282" s="24"/>
      <c r="T1282" s="24"/>
    </row>
    <row r="1283" spans="1:20" ht="14.4">
      <c r="A1283" s="211" t="s">
        <v>77106</v>
      </c>
      <c r="B1283" s="25"/>
      <c r="C1283" s="25" t="s">
        <v>77107</v>
      </c>
      <c r="D1283" s="25"/>
      <c r="E1283" s="37"/>
      <c r="F1283" s="25"/>
      <c r="G1283" s="25"/>
      <c r="H1283" s="6"/>
      <c r="I1283" s="7"/>
      <c r="J1283" s="24"/>
      <c r="K1283" s="24"/>
      <c r="L1283" s="24"/>
      <c r="M1283" s="24"/>
      <c r="N1283" s="24"/>
      <c r="O1283" s="24"/>
      <c r="P1283" s="24"/>
      <c r="Q1283" s="24"/>
      <c r="R1283" s="24"/>
      <c r="S1283" s="24"/>
      <c r="T1283" s="24"/>
    </row>
    <row r="1284" spans="1:20" ht="14.4">
      <c r="A1284" s="211" t="s">
        <v>77108</v>
      </c>
      <c r="B1284" s="25"/>
      <c r="C1284" s="6" t="s">
        <v>77109</v>
      </c>
      <c r="D1284" s="25"/>
      <c r="E1284" s="37"/>
      <c r="F1284" s="25"/>
      <c r="G1284" s="25"/>
      <c r="H1284" s="6"/>
      <c r="I1284" s="7"/>
      <c r="J1284" s="24"/>
      <c r="K1284" s="24"/>
      <c r="L1284" s="24"/>
      <c r="M1284" s="24"/>
      <c r="N1284" s="24"/>
      <c r="O1284" s="24"/>
      <c r="P1284" s="24"/>
      <c r="Q1284" s="24"/>
      <c r="R1284" s="24"/>
      <c r="S1284" s="24"/>
      <c r="T1284" s="24"/>
    </row>
    <row r="1285" spans="1:20" ht="14.4">
      <c r="A1285" s="211" t="s">
        <v>77110</v>
      </c>
      <c r="B1285" s="25"/>
      <c r="C1285" s="6" t="s">
        <v>77111</v>
      </c>
      <c r="D1285" s="25"/>
      <c r="E1285" s="37"/>
      <c r="F1285" s="25"/>
      <c r="G1285" s="25"/>
      <c r="H1285" s="6"/>
      <c r="I1285" s="7"/>
      <c r="J1285" s="24"/>
      <c r="K1285" s="24"/>
      <c r="L1285" s="24"/>
      <c r="M1285" s="24"/>
      <c r="N1285" s="24"/>
      <c r="O1285" s="24"/>
      <c r="P1285" s="24"/>
      <c r="Q1285" s="24"/>
      <c r="R1285" s="24"/>
      <c r="S1285" s="24"/>
      <c r="T1285" s="24"/>
    </row>
    <row r="1286" spans="1:20" ht="14.4">
      <c r="A1286" s="210" t="s">
        <v>77112</v>
      </c>
      <c r="B1286" s="25" t="s">
        <v>76071</v>
      </c>
      <c r="C1286" s="25" t="s">
        <v>26246</v>
      </c>
      <c r="D1286" s="25" t="s">
        <v>76071</v>
      </c>
      <c r="E1286" s="37" t="s">
        <v>76071</v>
      </c>
      <c r="F1286" s="25" t="s">
        <v>77113</v>
      </c>
      <c r="G1286" s="25" t="s">
        <v>76071</v>
      </c>
      <c r="H1286" s="6" t="s">
        <v>76071</v>
      </c>
      <c r="I1286" s="7" t="s">
        <v>77114</v>
      </c>
      <c r="J1286" s="24" t="s">
        <v>74035</v>
      </c>
      <c r="K1286" s="24"/>
      <c r="L1286" s="24" t="str">
        <f>IF(ISERROR(SEARCH("_M",A1286)),"","x")</f>
        <v/>
      </c>
      <c r="M1286" s="24"/>
      <c r="N1286" s="24"/>
      <c r="O1286" s="24"/>
      <c r="P1286" s="24"/>
      <c r="Q1286" s="24"/>
      <c r="R1286" s="24"/>
      <c r="S1286" s="24"/>
      <c r="T1286" s="24"/>
    </row>
    <row r="1287" spans="1:20" ht="14.4">
      <c r="A1287" s="211" t="s">
        <v>77115</v>
      </c>
      <c r="B1287" s="25"/>
      <c r="C1287" s="25" t="s">
        <v>77116</v>
      </c>
      <c r="D1287" s="25"/>
      <c r="E1287" s="37"/>
      <c r="F1287" s="25"/>
      <c r="G1287" s="25"/>
      <c r="H1287" s="6"/>
      <c r="I1287" s="7"/>
      <c r="J1287" s="24"/>
      <c r="K1287" s="24"/>
      <c r="L1287" s="24"/>
      <c r="M1287" s="24"/>
      <c r="N1287" s="24"/>
      <c r="O1287" s="24"/>
      <c r="P1287" s="24"/>
      <c r="Q1287" s="24"/>
      <c r="R1287" s="24"/>
      <c r="S1287" s="24"/>
      <c r="T1287" s="24"/>
    </row>
    <row r="1288" spans="1:20" ht="14.4">
      <c r="A1288" s="211" t="s">
        <v>77117</v>
      </c>
      <c r="B1288" s="25"/>
      <c r="C1288" s="25" t="s">
        <v>77118</v>
      </c>
      <c r="D1288" s="25"/>
      <c r="E1288" s="37"/>
      <c r="F1288" s="25"/>
      <c r="G1288" s="25"/>
      <c r="H1288" s="6"/>
      <c r="I1288" s="7"/>
      <c r="J1288" s="24"/>
      <c r="K1288" s="24"/>
      <c r="L1288" s="24"/>
      <c r="M1288" s="24"/>
      <c r="N1288" s="24"/>
      <c r="O1288" s="24"/>
      <c r="P1288" s="24"/>
      <c r="Q1288" s="24"/>
      <c r="R1288" s="24"/>
      <c r="S1288" s="24"/>
      <c r="T1288" s="24"/>
    </row>
    <row r="1289" spans="1:20" ht="14.4">
      <c r="A1289" s="211" t="s">
        <v>77119</v>
      </c>
      <c r="B1289" s="25"/>
      <c r="C1289" s="25" t="s">
        <v>77120</v>
      </c>
      <c r="D1289" s="25"/>
      <c r="E1289" s="37"/>
      <c r="F1289" s="25"/>
      <c r="G1289" s="25"/>
      <c r="H1289" s="6"/>
      <c r="I1289" s="7"/>
      <c r="J1289" s="24"/>
      <c r="K1289" s="24"/>
      <c r="L1289" s="24"/>
      <c r="M1289" s="24"/>
      <c r="N1289" s="24"/>
      <c r="O1289" s="24"/>
      <c r="P1289" s="24"/>
      <c r="Q1289" s="24"/>
      <c r="R1289" s="24"/>
      <c r="S1289" s="24"/>
      <c r="T1289" s="24"/>
    </row>
    <row r="1290" spans="1:20" ht="14.4">
      <c r="A1290" s="210" t="s">
        <v>77121</v>
      </c>
      <c r="B1290" s="25" t="s">
        <v>77122</v>
      </c>
      <c r="C1290" s="25" t="s">
        <v>26246</v>
      </c>
      <c r="D1290" s="25" t="s">
        <v>77123</v>
      </c>
      <c r="E1290" s="37" t="s">
        <v>77124</v>
      </c>
      <c r="F1290" s="25" t="s">
        <v>77125</v>
      </c>
      <c r="G1290" s="25" t="s">
        <v>77126</v>
      </c>
      <c r="H1290" s="6" t="s">
        <v>77127</v>
      </c>
      <c r="I1290" s="7" t="s">
        <v>77128</v>
      </c>
      <c r="J1290" s="24" t="s">
        <v>74035</v>
      </c>
      <c r="K1290" s="24"/>
      <c r="L1290" s="24" t="str">
        <f>IF(ISERROR(SEARCH("_M",A1290)),"","x")</f>
        <v>x</v>
      </c>
      <c r="M1290" s="24"/>
      <c r="N1290" s="24"/>
      <c r="O1290" s="24"/>
      <c r="P1290" s="24"/>
      <c r="Q1290" s="24"/>
      <c r="R1290" s="24"/>
      <c r="S1290" s="24"/>
      <c r="T1290" s="24"/>
    </row>
    <row r="1291" spans="1:20" ht="14.4">
      <c r="A1291" s="211" t="s">
        <v>77129</v>
      </c>
      <c r="B1291" s="25"/>
      <c r="C1291" s="25" t="s">
        <v>77130</v>
      </c>
      <c r="D1291" s="25"/>
      <c r="E1291" s="37"/>
      <c r="F1291" s="25"/>
      <c r="G1291" s="25"/>
      <c r="H1291" s="6"/>
      <c r="I1291" s="7"/>
      <c r="J1291" s="24"/>
      <c r="K1291" s="24"/>
      <c r="L1291" s="24"/>
      <c r="M1291" s="24"/>
      <c r="N1291" s="24"/>
      <c r="O1291" s="24"/>
      <c r="P1291" s="24"/>
      <c r="Q1291" s="24"/>
      <c r="R1291" s="24"/>
      <c r="S1291" s="24"/>
      <c r="T1291" s="24"/>
    </row>
    <row r="1292" spans="1:20" ht="14.4">
      <c r="A1292" s="211" t="s">
        <v>77131</v>
      </c>
      <c r="B1292" s="25"/>
      <c r="C1292" s="25" t="s">
        <v>77132</v>
      </c>
      <c r="D1292" s="25"/>
      <c r="E1292" s="37"/>
      <c r="F1292" s="25"/>
      <c r="G1292" s="25"/>
      <c r="H1292" s="6"/>
      <c r="I1292" s="7"/>
      <c r="J1292" s="24"/>
      <c r="K1292" s="24"/>
      <c r="L1292" s="24"/>
      <c r="M1292" s="24"/>
      <c r="N1292" s="24"/>
      <c r="O1292" s="24"/>
      <c r="P1292" s="24"/>
      <c r="Q1292" s="24"/>
      <c r="R1292" s="24"/>
      <c r="S1292" s="24"/>
      <c r="T1292" s="24"/>
    </row>
    <row r="1293" spans="1:20" ht="14.4">
      <c r="A1293" s="211" t="s">
        <v>77133</v>
      </c>
      <c r="B1293" s="25"/>
      <c r="C1293" s="25" t="s">
        <v>77134</v>
      </c>
      <c r="D1293" s="25"/>
      <c r="E1293" s="37"/>
      <c r="F1293" s="25"/>
      <c r="G1293" s="25"/>
      <c r="H1293" s="6"/>
      <c r="I1293" s="7"/>
      <c r="J1293" s="24"/>
      <c r="K1293" s="24"/>
      <c r="L1293" s="24"/>
      <c r="M1293" s="24"/>
      <c r="N1293" s="24"/>
      <c r="O1293" s="24"/>
      <c r="P1293" s="24"/>
      <c r="Q1293" s="24"/>
      <c r="R1293" s="24"/>
      <c r="S1293" s="24"/>
      <c r="T1293" s="24"/>
    </row>
    <row r="1294" spans="1:20" ht="14.4">
      <c r="A1294" s="210" t="s">
        <v>77135</v>
      </c>
      <c r="B1294" s="25" t="s">
        <v>76085</v>
      </c>
      <c r="C1294" s="25" t="s">
        <v>26246</v>
      </c>
      <c r="D1294" s="25" t="s">
        <v>76085</v>
      </c>
      <c r="E1294" s="37" t="s">
        <v>76085</v>
      </c>
      <c r="F1294" s="25" t="s">
        <v>76085</v>
      </c>
      <c r="G1294" s="25" t="s">
        <v>76085</v>
      </c>
      <c r="H1294" s="6" t="s">
        <v>76085</v>
      </c>
      <c r="I1294" s="7" t="s">
        <v>77136</v>
      </c>
      <c r="J1294" s="24" t="s">
        <v>74035</v>
      </c>
      <c r="K1294" s="24"/>
      <c r="L1294" s="24"/>
      <c r="M1294" s="24"/>
      <c r="N1294" s="24"/>
      <c r="O1294" s="24"/>
      <c r="P1294" s="24"/>
      <c r="Q1294" s="24"/>
      <c r="R1294" s="24"/>
      <c r="S1294" s="24"/>
      <c r="T1294" s="24"/>
    </row>
    <row r="1295" spans="1:20" ht="14.4">
      <c r="A1295" s="211" t="s">
        <v>77137</v>
      </c>
      <c r="B1295" s="25"/>
      <c r="C1295" s="25" t="s">
        <v>77138</v>
      </c>
      <c r="D1295" s="25"/>
      <c r="E1295" s="37"/>
      <c r="F1295" s="25"/>
      <c r="G1295" s="25"/>
      <c r="H1295" s="6"/>
      <c r="I1295" s="7"/>
      <c r="J1295" s="24"/>
      <c r="K1295" s="24"/>
      <c r="L1295" s="24"/>
      <c r="M1295" s="24"/>
      <c r="N1295" s="24"/>
      <c r="O1295" s="24"/>
      <c r="P1295" s="24"/>
      <c r="Q1295" s="24"/>
      <c r="R1295" s="24"/>
      <c r="S1295" s="24"/>
      <c r="T1295" s="24"/>
    </row>
    <row r="1296" spans="1:20" ht="14.4">
      <c r="A1296" s="211" t="s">
        <v>77139</v>
      </c>
      <c r="B1296" s="25"/>
      <c r="C1296" s="25" t="s">
        <v>77140</v>
      </c>
      <c r="D1296" s="25"/>
      <c r="E1296" s="37"/>
      <c r="F1296" s="25"/>
      <c r="G1296" s="25"/>
      <c r="H1296" s="6"/>
      <c r="I1296" s="7"/>
      <c r="J1296" s="24"/>
      <c r="K1296" s="24"/>
      <c r="L1296" s="24"/>
      <c r="M1296" s="24"/>
      <c r="N1296" s="24"/>
      <c r="O1296" s="24"/>
      <c r="P1296" s="24"/>
      <c r="Q1296" s="24"/>
      <c r="R1296" s="24"/>
      <c r="S1296" s="24"/>
      <c r="T1296" s="24"/>
    </row>
    <row r="1297" spans="1:20" ht="14.4">
      <c r="A1297" s="211" t="s">
        <v>77141</v>
      </c>
      <c r="B1297" s="25"/>
      <c r="C1297" s="25" t="s">
        <v>77142</v>
      </c>
      <c r="D1297" s="25"/>
      <c r="E1297" s="37"/>
      <c r="F1297" s="25"/>
      <c r="G1297" s="25"/>
      <c r="H1297" s="6"/>
      <c r="I1297" s="7"/>
      <c r="J1297" s="24"/>
      <c r="K1297" s="24"/>
      <c r="L1297" s="24"/>
      <c r="M1297" s="24"/>
      <c r="N1297" s="24"/>
      <c r="O1297" s="24"/>
      <c r="P1297" s="24"/>
      <c r="Q1297" s="24"/>
      <c r="R1297" s="24"/>
      <c r="S1297" s="24"/>
      <c r="T1297" s="24"/>
    </row>
    <row r="1298" spans="1:20" ht="14.4">
      <c r="A1298" s="210" t="s">
        <v>77143</v>
      </c>
      <c r="B1298" s="25" t="s">
        <v>77144</v>
      </c>
      <c r="C1298" s="25" t="s">
        <v>26246</v>
      </c>
      <c r="D1298" s="25" t="s">
        <v>77145</v>
      </c>
      <c r="E1298" s="37" t="s">
        <v>77146</v>
      </c>
      <c r="F1298" s="25" t="s">
        <v>77147</v>
      </c>
      <c r="G1298" s="25" t="s">
        <v>77148</v>
      </c>
      <c r="H1298" s="6" t="s">
        <v>77149</v>
      </c>
      <c r="I1298" s="7"/>
      <c r="J1298" s="24" t="s">
        <v>74035</v>
      </c>
      <c r="K1298" s="24"/>
      <c r="L1298" s="24"/>
      <c r="M1298" s="24"/>
      <c r="N1298" s="24"/>
      <c r="O1298" s="24"/>
      <c r="P1298" s="24"/>
      <c r="Q1298" s="24"/>
      <c r="R1298" s="24"/>
      <c r="S1298" s="24"/>
      <c r="T1298" s="24"/>
    </row>
    <row r="1299" spans="1:20" ht="14.4">
      <c r="A1299" s="211" t="s">
        <v>77150</v>
      </c>
      <c r="B1299" s="25"/>
      <c r="C1299" s="25" t="s">
        <v>77151</v>
      </c>
      <c r="D1299" s="25"/>
      <c r="E1299" s="37"/>
      <c r="F1299" s="25"/>
      <c r="G1299" s="25"/>
      <c r="H1299" s="6"/>
      <c r="I1299" s="7"/>
      <c r="J1299" s="24"/>
      <c r="K1299" s="24"/>
      <c r="L1299" s="24"/>
      <c r="M1299" s="24"/>
      <c r="N1299" s="24"/>
      <c r="O1299" s="24"/>
      <c r="P1299" s="24"/>
      <c r="Q1299" s="24"/>
      <c r="R1299" s="24"/>
      <c r="S1299" s="24"/>
      <c r="T1299" s="24"/>
    </row>
    <row r="1300" spans="1:20" ht="14.4">
      <c r="A1300" s="211" t="s">
        <v>77152</v>
      </c>
      <c r="B1300" s="25"/>
      <c r="C1300" s="25" t="s">
        <v>77153</v>
      </c>
      <c r="D1300" s="25"/>
      <c r="E1300" s="37"/>
      <c r="F1300" s="25"/>
      <c r="G1300" s="25"/>
      <c r="H1300" s="6"/>
      <c r="I1300" s="7" t="s">
        <v>77154</v>
      </c>
      <c r="J1300" s="24"/>
      <c r="K1300" s="24"/>
      <c r="L1300" s="24"/>
      <c r="M1300" s="24"/>
      <c r="N1300" s="24"/>
      <c r="O1300" s="24"/>
      <c r="P1300" s="24"/>
      <c r="Q1300" s="24"/>
      <c r="R1300" s="24"/>
      <c r="S1300" s="24"/>
      <c r="T1300" s="24"/>
    </row>
    <row r="1301" spans="1:20" ht="14.4">
      <c r="A1301" s="211" t="s">
        <v>77155</v>
      </c>
      <c r="B1301" s="25"/>
      <c r="C1301" s="6" t="s">
        <v>77156</v>
      </c>
      <c r="D1301" s="25"/>
      <c r="E1301" s="37"/>
      <c r="F1301" s="25"/>
      <c r="G1301" s="25"/>
      <c r="H1301" s="6"/>
      <c r="I1301" s="48"/>
      <c r="J1301" s="24"/>
      <c r="K1301" s="24"/>
      <c r="L1301" s="24"/>
      <c r="M1301" s="24"/>
      <c r="N1301" s="24"/>
      <c r="O1301" s="24"/>
      <c r="P1301" s="24"/>
      <c r="Q1301" s="24"/>
      <c r="R1301" s="24"/>
      <c r="S1301" s="24"/>
      <c r="T1301" s="24"/>
    </row>
    <row r="1302" spans="1:20" ht="14.4">
      <c r="A1302" s="210" t="s">
        <v>77157</v>
      </c>
      <c r="B1302" s="25" t="s">
        <v>76099</v>
      </c>
      <c r="C1302" s="25" t="s">
        <v>26246</v>
      </c>
      <c r="D1302" s="25" t="s">
        <v>76099</v>
      </c>
      <c r="E1302" s="37" t="s">
        <v>76099</v>
      </c>
      <c r="F1302" s="25" t="s">
        <v>76099</v>
      </c>
      <c r="G1302" s="25" t="s">
        <v>76099</v>
      </c>
      <c r="H1302" s="6" t="s">
        <v>76099</v>
      </c>
      <c r="I1302" s="216"/>
      <c r="J1302" s="24" t="s">
        <v>74035</v>
      </c>
      <c r="K1302" s="24"/>
      <c r="L1302" s="24" t="str">
        <f>IF(ISERROR(SEARCH("_M",A1302)),"","x")</f>
        <v/>
      </c>
      <c r="M1302" s="24"/>
      <c r="N1302" s="24"/>
      <c r="O1302" s="24"/>
      <c r="P1302" s="24"/>
      <c r="Q1302" s="24"/>
      <c r="R1302" s="24"/>
      <c r="S1302" s="24"/>
      <c r="T1302" s="24"/>
    </row>
    <row r="1303" spans="1:20" ht="14.4">
      <c r="A1303" s="211" t="s">
        <v>77158</v>
      </c>
      <c r="B1303" s="25"/>
      <c r="C1303" s="25" t="s">
        <v>77159</v>
      </c>
      <c r="D1303" s="25"/>
      <c r="E1303" s="37"/>
      <c r="F1303" s="35"/>
      <c r="G1303" s="35"/>
      <c r="H1303" s="6"/>
      <c r="I1303" s="48"/>
      <c r="J1303" s="24"/>
      <c r="K1303" s="24"/>
      <c r="L1303" s="24"/>
      <c r="M1303" s="24"/>
      <c r="N1303" s="24"/>
      <c r="O1303" s="24"/>
      <c r="P1303" s="24"/>
      <c r="Q1303" s="24"/>
      <c r="R1303" s="24"/>
      <c r="S1303" s="24"/>
      <c r="T1303" s="24"/>
    </row>
    <row r="1304" spans="1:20" ht="14.4">
      <c r="A1304" s="211" t="s">
        <v>77160</v>
      </c>
      <c r="B1304" s="25"/>
      <c r="C1304" s="25" t="s">
        <v>77161</v>
      </c>
      <c r="D1304" s="25"/>
      <c r="E1304" s="37"/>
      <c r="F1304" s="35"/>
      <c r="G1304" s="35"/>
      <c r="H1304" s="6"/>
      <c r="I1304" s="48"/>
      <c r="J1304" s="24"/>
      <c r="K1304" s="24"/>
      <c r="L1304" s="24"/>
      <c r="M1304" s="24"/>
      <c r="N1304" s="24"/>
      <c r="O1304" s="24"/>
      <c r="P1304" s="24"/>
      <c r="Q1304" s="24"/>
      <c r="R1304" s="24"/>
      <c r="S1304" s="24"/>
      <c r="T1304" s="24"/>
    </row>
    <row r="1305" spans="1:20" ht="14.4">
      <c r="A1305" s="211" t="s">
        <v>77162</v>
      </c>
      <c r="B1305" s="25"/>
      <c r="C1305" s="25" t="s">
        <v>77163</v>
      </c>
      <c r="D1305" s="25"/>
      <c r="E1305" s="37"/>
      <c r="F1305" s="35"/>
      <c r="G1305" s="35"/>
      <c r="H1305" s="6"/>
      <c r="I1305" s="48"/>
      <c r="J1305" s="24"/>
      <c r="K1305" s="24"/>
      <c r="L1305" s="24"/>
      <c r="M1305" s="24"/>
      <c r="N1305" s="24"/>
      <c r="O1305" s="24"/>
      <c r="P1305" s="24"/>
      <c r="Q1305" s="24"/>
      <c r="R1305" s="24"/>
      <c r="S1305" s="24"/>
      <c r="T1305" s="24"/>
    </row>
    <row r="1306" spans="1:20" ht="14.4">
      <c r="A1306" s="210" t="s">
        <v>77164</v>
      </c>
      <c r="B1306" s="25" t="s">
        <v>77165</v>
      </c>
      <c r="C1306" s="25" t="s">
        <v>26246</v>
      </c>
      <c r="D1306" s="25" t="s">
        <v>77166</v>
      </c>
      <c r="E1306" s="37" t="s">
        <v>77167</v>
      </c>
      <c r="F1306" s="35" t="s">
        <v>77168</v>
      </c>
      <c r="G1306" s="35" t="s">
        <v>77169</v>
      </c>
      <c r="H1306" s="6" t="s">
        <v>77170</v>
      </c>
      <c r="I1306" s="48"/>
      <c r="J1306" s="24" t="s">
        <v>74035</v>
      </c>
      <c r="K1306" s="24"/>
      <c r="L1306" s="24" t="str">
        <f>IF(ISERROR(SEARCH("_M",A1306)),"","x")</f>
        <v>x</v>
      </c>
      <c r="M1306" s="24"/>
      <c r="N1306" s="24"/>
      <c r="O1306" s="24"/>
      <c r="P1306" s="24"/>
      <c r="Q1306" s="24"/>
      <c r="R1306" s="24"/>
      <c r="S1306" s="24"/>
      <c r="T1306" s="24"/>
    </row>
    <row r="1307" spans="1:20" ht="14.4">
      <c r="A1307" s="211" t="s">
        <v>77171</v>
      </c>
      <c r="B1307" s="25"/>
      <c r="C1307" s="25" t="s">
        <v>77172</v>
      </c>
      <c r="D1307" s="25"/>
      <c r="E1307" s="37"/>
      <c r="F1307" s="25"/>
      <c r="G1307" s="25"/>
      <c r="H1307" s="6"/>
      <c r="I1307" s="48"/>
      <c r="J1307" s="24"/>
      <c r="K1307" s="24"/>
      <c r="L1307" s="24"/>
      <c r="M1307" s="24"/>
      <c r="N1307" s="24"/>
      <c r="O1307" s="24"/>
      <c r="P1307" s="24"/>
      <c r="Q1307" s="24"/>
      <c r="R1307" s="24"/>
      <c r="S1307" s="24"/>
      <c r="T1307" s="24"/>
    </row>
    <row r="1308" spans="1:20" ht="14.4">
      <c r="A1308" s="211" t="s">
        <v>77173</v>
      </c>
      <c r="B1308" s="25"/>
      <c r="C1308" s="25" t="s">
        <v>77174</v>
      </c>
      <c r="D1308" s="25"/>
      <c r="E1308" s="37"/>
      <c r="F1308" s="25"/>
      <c r="G1308" s="25"/>
      <c r="H1308" s="6"/>
      <c r="I1308" s="48"/>
      <c r="J1308" s="24"/>
      <c r="K1308" s="24"/>
      <c r="L1308" s="24"/>
      <c r="M1308" s="24"/>
      <c r="N1308" s="24"/>
      <c r="O1308" s="24"/>
      <c r="P1308" s="24"/>
      <c r="Q1308" s="24"/>
      <c r="R1308" s="24"/>
      <c r="S1308" s="24"/>
      <c r="T1308" s="24"/>
    </row>
    <row r="1309" spans="1:20" ht="14.4">
      <c r="A1309" s="211" t="s">
        <v>77175</v>
      </c>
      <c r="B1309" s="25"/>
      <c r="C1309" s="25" t="s">
        <v>77176</v>
      </c>
      <c r="D1309" s="25"/>
      <c r="E1309" s="37"/>
      <c r="F1309" s="25"/>
      <c r="G1309" s="25"/>
      <c r="H1309" s="6"/>
      <c r="I1309" s="48"/>
      <c r="J1309" s="24"/>
      <c r="K1309" s="24"/>
      <c r="L1309" s="24"/>
      <c r="M1309" s="24"/>
      <c r="N1309" s="24"/>
      <c r="O1309" s="24"/>
      <c r="P1309" s="24"/>
      <c r="Q1309" s="24"/>
      <c r="R1309" s="24"/>
      <c r="S1309" s="24"/>
      <c r="T1309" s="24"/>
    </row>
    <row r="1310" spans="1:20" ht="14.4">
      <c r="A1310" s="210" t="s">
        <v>77177</v>
      </c>
      <c r="B1310" s="25" t="s">
        <v>76113</v>
      </c>
      <c r="C1310" s="25" t="s">
        <v>26246</v>
      </c>
      <c r="D1310" s="25" t="s">
        <v>76113</v>
      </c>
      <c r="E1310" s="37" t="s">
        <v>76113</v>
      </c>
      <c r="F1310" s="25" t="s">
        <v>76113</v>
      </c>
      <c r="G1310" s="25" t="s">
        <v>76113</v>
      </c>
      <c r="H1310" s="6" t="s">
        <v>76113</v>
      </c>
      <c r="I1310" s="48"/>
      <c r="J1310" s="24" t="s">
        <v>74035</v>
      </c>
      <c r="K1310" s="24"/>
      <c r="L1310" s="24"/>
      <c r="M1310" s="24"/>
      <c r="N1310" s="24"/>
      <c r="O1310" s="24"/>
      <c r="P1310" s="24"/>
      <c r="Q1310" s="24"/>
      <c r="R1310" s="24"/>
      <c r="S1310" s="24"/>
      <c r="T1310" s="24"/>
    </row>
    <row r="1311" spans="1:20" ht="14.4">
      <c r="A1311" s="211" t="s">
        <v>77178</v>
      </c>
      <c r="B1311" s="25"/>
      <c r="C1311" s="25" t="s">
        <v>77179</v>
      </c>
      <c r="D1311" s="25"/>
      <c r="E1311" s="37"/>
      <c r="F1311" s="35"/>
      <c r="G1311" s="35"/>
      <c r="H1311" s="6"/>
      <c r="I1311" s="48"/>
      <c r="J1311" s="24"/>
      <c r="K1311" s="24"/>
      <c r="L1311" s="24"/>
      <c r="M1311" s="24"/>
      <c r="N1311" s="24"/>
      <c r="O1311" s="24"/>
      <c r="P1311" s="24"/>
      <c r="Q1311" s="24"/>
      <c r="R1311" s="24"/>
      <c r="S1311" s="24"/>
      <c r="T1311" s="24"/>
    </row>
    <row r="1312" spans="1:20" ht="14.4">
      <c r="A1312" s="211" t="s">
        <v>77180</v>
      </c>
      <c r="B1312" s="25"/>
      <c r="C1312" s="25" t="s">
        <v>77181</v>
      </c>
      <c r="D1312" s="25"/>
      <c r="E1312" s="37"/>
      <c r="F1312" s="35"/>
      <c r="G1312" s="35"/>
      <c r="H1312" s="6"/>
      <c r="I1312" s="48"/>
      <c r="J1312" s="24"/>
      <c r="K1312" s="24"/>
      <c r="L1312" s="24"/>
      <c r="M1312" s="24"/>
      <c r="N1312" s="24"/>
      <c r="O1312" s="24"/>
      <c r="P1312" s="24"/>
      <c r="Q1312" s="24"/>
      <c r="R1312" s="24"/>
      <c r="S1312" s="24"/>
      <c r="T1312" s="24"/>
    </row>
    <row r="1313" spans="1:20" ht="14.4">
      <c r="A1313" s="211" t="s">
        <v>77182</v>
      </c>
      <c r="B1313" s="25"/>
      <c r="C1313" s="25" t="s">
        <v>77183</v>
      </c>
      <c r="D1313" s="25"/>
      <c r="E1313" s="37"/>
      <c r="F1313" s="35"/>
      <c r="G1313" s="35"/>
      <c r="H1313" s="6"/>
      <c r="I1313" s="48"/>
      <c r="J1313" s="24"/>
      <c r="K1313" s="24"/>
      <c r="L1313" s="24"/>
      <c r="M1313" s="24"/>
      <c r="N1313" s="24"/>
      <c r="O1313" s="24"/>
      <c r="P1313" s="24"/>
      <c r="Q1313" s="24"/>
      <c r="R1313" s="24"/>
      <c r="S1313" s="24"/>
      <c r="T1313" s="24"/>
    </row>
    <row r="1314" spans="1:20" ht="14.4">
      <c r="A1314" s="210" t="s">
        <v>77184</v>
      </c>
      <c r="B1314" s="25" t="s">
        <v>77185</v>
      </c>
      <c r="C1314" s="25" t="s">
        <v>26246</v>
      </c>
      <c r="D1314" s="25" t="s">
        <v>77186</v>
      </c>
      <c r="E1314" s="37" t="s">
        <v>77187</v>
      </c>
      <c r="F1314" s="35" t="s">
        <v>77188</v>
      </c>
      <c r="G1314" s="35" t="s">
        <v>77189</v>
      </c>
      <c r="H1314" s="6" t="s">
        <v>77190</v>
      </c>
      <c r="I1314" s="48"/>
      <c r="J1314" s="24" t="s">
        <v>74035</v>
      </c>
      <c r="K1314" s="24"/>
      <c r="L1314" s="24"/>
      <c r="M1314" s="24"/>
      <c r="N1314" s="24"/>
      <c r="O1314" s="24"/>
      <c r="P1314" s="24"/>
      <c r="Q1314" s="24"/>
      <c r="R1314" s="24"/>
      <c r="S1314" s="24"/>
      <c r="T1314" s="24"/>
    </row>
    <row r="1315" spans="1:20" ht="14.4">
      <c r="A1315" s="211" t="s">
        <v>77191</v>
      </c>
      <c r="B1315" s="25"/>
      <c r="C1315" s="25" t="s">
        <v>77192</v>
      </c>
      <c r="D1315" s="25"/>
      <c r="E1315" s="37"/>
      <c r="F1315" s="25"/>
      <c r="G1315" s="25"/>
      <c r="H1315" s="6"/>
      <c r="I1315" s="48"/>
      <c r="J1315" s="24"/>
      <c r="K1315" s="24"/>
      <c r="L1315" s="24"/>
      <c r="M1315" s="24"/>
      <c r="N1315" s="24"/>
      <c r="O1315" s="24"/>
      <c r="P1315" s="24"/>
      <c r="Q1315" s="24"/>
      <c r="R1315" s="24"/>
      <c r="S1315" s="24"/>
      <c r="T1315" s="24"/>
    </row>
    <row r="1316" spans="1:20" ht="14.4">
      <c r="A1316" s="211" t="s">
        <v>77193</v>
      </c>
      <c r="B1316" s="25"/>
      <c r="C1316" s="25" t="s">
        <v>77194</v>
      </c>
      <c r="D1316" s="25"/>
      <c r="E1316" s="37"/>
      <c r="F1316" s="25"/>
      <c r="G1316" s="25"/>
      <c r="H1316" s="6"/>
      <c r="I1316" s="48"/>
      <c r="J1316" s="24"/>
      <c r="K1316" s="24"/>
      <c r="L1316" s="24"/>
      <c r="M1316" s="24"/>
      <c r="N1316" s="24"/>
      <c r="O1316" s="24"/>
      <c r="P1316" s="24"/>
      <c r="Q1316" s="24"/>
      <c r="R1316" s="24"/>
      <c r="S1316" s="24"/>
      <c r="T1316" s="24"/>
    </row>
    <row r="1317" spans="1:20" ht="14.4">
      <c r="A1317" s="211" t="s">
        <v>77195</v>
      </c>
      <c r="B1317" s="25"/>
      <c r="C1317" s="25" t="s">
        <v>77196</v>
      </c>
      <c r="D1317" s="25"/>
      <c r="E1317" s="37"/>
      <c r="F1317" s="25"/>
      <c r="G1317" s="25"/>
      <c r="H1317" s="6"/>
      <c r="I1317" s="48"/>
      <c r="J1317" s="24"/>
      <c r="K1317" s="24"/>
      <c r="L1317" s="24"/>
      <c r="M1317" s="24"/>
      <c r="N1317" s="24"/>
      <c r="O1317" s="24"/>
      <c r="P1317" s="24"/>
      <c r="Q1317" s="24"/>
      <c r="R1317" s="24"/>
      <c r="S1317" s="24"/>
      <c r="T1317" s="24"/>
    </row>
    <row r="1318" spans="1:20" ht="14.4">
      <c r="A1318" s="210" t="s">
        <v>77197</v>
      </c>
      <c r="B1318" s="25" t="s">
        <v>76133</v>
      </c>
      <c r="C1318" s="25" t="s">
        <v>26246</v>
      </c>
      <c r="D1318" s="25" t="s">
        <v>76133</v>
      </c>
      <c r="E1318" s="37" t="s">
        <v>76133</v>
      </c>
      <c r="F1318" s="25" t="s">
        <v>77198</v>
      </c>
      <c r="G1318" s="25" t="s">
        <v>76133</v>
      </c>
      <c r="H1318" s="6" t="s">
        <v>76133</v>
      </c>
      <c r="I1318" s="48"/>
      <c r="J1318" s="24" t="s">
        <v>74035</v>
      </c>
      <c r="K1318" s="24"/>
      <c r="L1318" s="24" t="str">
        <f>IF(ISERROR(SEARCH("_M",A1318)),"","x")</f>
        <v/>
      </c>
      <c r="M1318" s="24"/>
      <c r="N1318" s="24"/>
      <c r="O1318" s="24"/>
      <c r="P1318" s="24"/>
      <c r="Q1318" s="24"/>
      <c r="R1318" s="24"/>
      <c r="S1318" s="24"/>
      <c r="T1318" s="24"/>
    </row>
    <row r="1319" spans="1:20" ht="14.4">
      <c r="A1319" s="211" t="s">
        <v>77199</v>
      </c>
      <c r="B1319" s="25"/>
      <c r="C1319" s="25" t="s">
        <v>77200</v>
      </c>
      <c r="D1319" s="25"/>
      <c r="E1319" s="37"/>
      <c r="F1319" s="25"/>
      <c r="G1319" s="25"/>
      <c r="H1319" s="6"/>
      <c r="I1319" s="48"/>
      <c r="J1319" s="24"/>
      <c r="K1319" s="24"/>
      <c r="L1319" s="24"/>
      <c r="M1319" s="24"/>
      <c r="N1319" s="24"/>
      <c r="O1319" s="24"/>
      <c r="P1319" s="24"/>
      <c r="Q1319" s="24"/>
      <c r="R1319" s="24"/>
      <c r="S1319" s="24"/>
      <c r="T1319" s="24"/>
    </row>
    <row r="1320" spans="1:20" ht="14.4">
      <c r="A1320" s="211" t="s">
        <v>77201</v>
      </c>
      <c r="B1320" s="25"/>
      <c r="C1320" s="25" t="s">
        <v>77202</v>
      </c>
      <c r="D1320" s="25"/>
      <c r="E1320" s="37"/>
      <c r="F1320" s="25"/>
      <c r="G1320" s="25"/>
      <c r="H1320" s="6"/>
      <c r="I1320" s="48"/>
      <c r="J1320" s="24"/>
      <c r="K1320" s="24"/>
      <c r="L1320" s="24"/>
      <c r="M1320" s="24"/>
      <c r="N1320" s="24"/>
      <c r="O1320" s="24"/>
      <c r="P1320" s="24"/>
      <c r="Q1320" s="24"/>
      <c r="R1320" s="24"/>
      <c r="S1320" s="24"/>
      <c r="T1320" s="24"/>
    </row>
    <row r="1321" spans="1:20" ht="14.4">
      <c r="A1321" s="211" t="s">
        <v>77203</v>
      </c>
      <c r="B1321" s="25"/>
      <c r="C1321" s="25" t="s">
        <v>77204</v>
      </c>
      <c r="D1321" s="25"/>
      <c r="E1321" s="37"/>
      <c r="F1321" s="25"/>
      <c r="G1321" s="25"/>
      <c r="H1321" s="6"/>
      <c r="I1321" s="48"/>
      <c r="J1321" s="24"/>
      <c r="K1321" s="24"/>
      <c r="L1321" s="24"/>
      <c r="M1321" s="24"/>
      <c r="N1321" s="24"/>
      <c r="O1321" s="24"/>
      <c r="P1321" s="24"/>
      <c r="Q1321" s="24"/>
      <c r="R1321" s="24"/>
      <c r="S1321" s="24"/>
      <c r="T1321" s="24"/>
    </row>
    <row r="1322" spans="1:20" ht="14.4">
      <c r="A1322" s="210" t="s">
        <v>77205</v>
      </c>
      <c r="B1322" s="25" t="s">
        <v>77206</v>
      </c>
      <c r="C1322" s="25" t="s">
        <v>26246</v>
      </c>
      <c r="D1322" s="25" t="s">
        <v>77207</v>
      </c>
      <c r="E1322" s="37" t="s">
        <v>77208</v>
      </c>
      <c r="F1322" s="25" t="s">
        <v>77209</v>
      </c>
      <c r="G1322" s="25" t="s">
        <v>77210</v>
      </c>
      <c r="H1322" s="6" t="s">
        <v>77211</v>
      </c>
      <c r="I1322" s="48"/>
      <c r="J1322" s="24" t="s">
        <v>74035</v>
      </c>
      <c r="K1322" s="24"/>
      <c r="L1322" s="24" t="str">
        <f>IF(ISERROR(SEARCH("_M",A1322)),"","x")</f>
        <v>x</v>
      </c>
      <c r="M1322" s="24"/>
      <c r="N1322" s="24"/>
      <c r="O1322" s="24"/>
      <c r="P1322" s="24"/>
      <c r="Q1322" s="24"/>
      <c r="R1322" s="24"/>
      <c r="S1322" s="24"/>
      <c r="T1322" s="24"/>
    </row>
    <row r="1323" spans="1:20" ht="14.4">
      <c r="A1323" s="211" t="s">
        <v>77212</v>
      </c>
      <c r="B1323" s="25"/>
      <c r="C1323" s="25" t="s">
        <v>77213</v>
      </c>
      <c r="D1323" s="25"/>
      <c r="E1323" s="37"/>
      <c r="F1323" s="35"/>
      <c r="G1323" s="35"/>
      <c r="H1323" s="6"/>
      <c r="I1323" s="48"/>
      <c r="J1323" s="24"/>
      <c r="K1323" s="24"/>
      <c r="L1323" s="24"/>
      <c r="M1323" s="24"/>
      <c r="N1323" s="24"/>
      <c r="O1323" s="24"/>
      <c r="P1323" s="24"/>
      <c r="Q1323" s="24"/>
      <c r="R1323" s="24"/>
      <c r="S1323" s="24"/>
      <c r="T1323" s="24"/>
    </row>
    <row r="1324" spans="1:20" ht="14.4">
      <c r="A1324" s="211" t="s">
        <v>77214</v>
      </c>
      <c r="B1324" s="25"/>
      <c r="C1324" s="25" t="s">
        <v>77215</v>
      </c>
      <c r="D1324" s="25"/>
      <c r="E1324" s="37"/>
      <c r="F1324" s="35"/>
      <c r="G1324" s="35"/>
      <c r="H1324" s="6"/>
      <c r="I1324" s="48"/>
      <c r="J1324" s="24"/>
      <c r="K1324" s="24"/>
      <c r="L1324" s="24"/>
      <c r="M1324" s="24"/>
      <c r="N1324" s="24"/>
      <c r="O1324" s="24"/>
      <c r="P1324" s="24"/>
      <c r="Q1324" s="24"/>
      <c r="R1324" s="24"/>
      <c r="S1324" s="24"/>
      <c r="T1324" s="24"/>
    </row>
    <row r="1325" spans="1:20" ht="14.4">
      <c r="A1325" s="211" t="s">
        <v>77216</v>
      </c>
      <c r="B1325" s="25"/>
      <c r="C1325" s="25" t="s">
        <v>77204</v>
      </c>
      <c r="D1325" s="25"/>
      <c r="E1325" s="37"/>
      <c r="F1325" s="35"/>
      <c r="G1325" s="35"/>
      <c r="H1325" s="6"/>
      <c r="I1325" s="48"/>
      <c r="J1325" s="24"/>
      <c r="K1325" s="24"/>
      <c r="L1325" s="24"/>
      <c r="M1325" s="24"/>
      <c r="N1325" s="24"/>
      <c r="O1325" s="24"/>
      <c r="P1325" s="24"/>
      <c r="Q1325" s="24"/>
      <c r="R1325" s="24"/>
      <c r="S1325" s="24"/>
      <c r="T1325" s="24"/>
    </row>
    <row r="1326" spans="1:20" ht="14.4">
      <c r="A1326" s="210" t="s">
        <v>77217</v>
      </c>
      <c r="B1326" s="25" t="s">
        <v>76147</v>
      </c>
      <c r="C1326" s="25" t="s">
        <v>26246</v>
      </c>
      <c r="D1326" s="25" t="s">
        <v>76147</v>
      </c>
      <c r="E1326" s="37" t="s">
        <v>76147</v>
      </c>
      <c r="F1326" s="35" t="s">
        <v>77218</v>
      </c>
      <c r="G1326" s="35" t="s">
        <v>76147</v>
      </c>
      <c r="H1326" s="6" t="s">
        <v>76147</v>
      </c>
      <c r="I1326" s="48"/>
      <c r="J1326" s="24" t="s">
        <v>74035</v>
      </c>
      <c r="K1326" s="24"/>
      <c r="L1326" s="24"/>
      <c r="M1326" s="24"/>
      <c r="N1326" s="24"/>
      <c r="O1326" s="24"/>
      <c r="P1326" s="24"/>
      <c r="Q1326" s="24"/>
      <c r="R1326" s="24"/>
      <c r="S1326" s="24"/>
      <c r="T1326" s="24"/>
    </row>
    <row r="1327" spans="1:20" ht="14.4">
      <c r="A1327" s="211" t="s">
        <v>77219</v>
      </c>
      <c r="B1327" s="25"/>
      <c r="C1327" s="25" t="s">
        <v>77220</v>
      </c>
      <c r="D1327" s="25"/>
      <c r="E1327" s="37"/>
      <c r="F1327" s="35"/>
      <c r="G1327" s="35"/>
      <c r="H1327" s="6"/>
      <c r="I1327" s="48"/>
      <c r="J1327" s="24"/>
      <c r="K1327" s="24"/>
      <c r="L1327" s="24"/>
      <c r="M1327" s="24"/>
      <c r="N1327" s="24"/>
      <c r="O1327" s="24"/>
      <c r="P1327" s="24"/>
      <c r="Q1327" s="24"/>
      <c r="R1327" s="24"/>
      <c r="S1327" s="24"/>
      <c r="T1327" s="24"/>
    </row>
    <row r="1328" spans="1:20" ht="14.4">
      <c r="A1328" s="211" t="s">
        <v>77221</v>
      </c>
      <c r="B1328" s="25"/>
      <c r="C1328" s="25" t="s">
        <v>77222</v>
      </c>
      <c r="D1328" s="25"/>
      <c r="E1328" s="37"/>
      <c r="F1328" s="35"/>
      <c r="G1328" s="35"/>
      <c r="H1328" s="6"/>
      <c r="I1328" s="48"/>
      <c r="J1328" s="24"/>
      <c r="K1328" s="24"/>
      <c r="L1328" s="24"/>
      <c r="M1328" s="24"/>
      <c r="N1328" s="24"/>
      <c r="O1328" s="24"/>
      <c r="P1328" s="24"/>
      <c r="Q1328" s="24"/>
      <c r="R1328" s="24"/>
      <c r="S1328" s="24"/>
      <c r="T1328" s="24"/>
    </row>
    <row r="1329" spans="1:20" ht="14.4">
      <c r="A1329" s="211" t="s">
        <v>77223</v>
      </c>
      <c r="B1329" s="25"/>
      <c r="C1329" s="25" t="s">
        <v>77224</v>
      </c>
      <c r="D1329" s="25"/>
      <c r="E1329" s="37"/>
      <c r="F1329" s="35"/>
      <c r="G1329" s="35"/>
      <c r="H1329" s="6"/>
      <c r="I1329" s="48"/>
      <c r="J1329" s="24"/>
      <c r="K1329" s="24"/>
      <c r="L1329" s="24"/>
      <c r="M1329" s="24"/>
      <c r="N1329" s="24"/>
      <c r="O1329" s="24"/>
      <c r="P1329" s="24"/>
      <c r="Q1329" s="24"/>
      <c r="R1329" s="24"/>
      <c r="S1329" s="24"/>
      <c r="T1329" s="24"/>
    </row>
    <row r="1330" spans="1:20" ht="14.4">
      <c r="A1330" s="210" t="s">
        <v>77225</v>
      </c>
      <c r="B1330" s="25" t="s">
        <v>77226</v>
      </c>
      <c r="C1330" s="25" t="s">
        <v>26246</v>
      </c>
      <c r="D1330" s="25" t="s">
        <v>77227</v>
      </c>
      <c r="E1330" s="37" t="s">
        <v>77228</v>
      </c>
      <c r="F1330" s="35" t="s">
        <v>77229</v>
      </c>
      <c r="G1330" s="35" t="s">
        <v>77230</v>
      </c>
      <c r="H1330" s="6" t="s">
        <v>77231</v>
      </c>
      <c r="I1330" s="48"/>
      <c r="J1330" s="24" t="s">
        <v>74035</v>
      </c>
      <c r="K1330" s="24"/>
      <c r="L1330" s="24"/>
      <c r="M1330" s="24"/>
      <c r="N1330" s="24"/>
      <c r="O1330" s="24"/>
      <c r="P1330" s="24"/>
      <c r="Q1330" s="24"/>
      <c r="R1330" s="24"/>
      <c r="S1330" s="24"/>
      <c r="T1330" s="24"/>
    </row>
    <row r="1331" spans="1:20" ht="14.4">
      <c r="A1331" s="211" t="s">
        <v>77232</v>
      </c>
      <c r="B1331" s="25"/>
      <c r="C1331" s="25" t="s">
        <v>77233</v>
      </c>
      <c r="D1331" s="25"/>
      <c r="E1331" s="37"/>
      <c r="F1331" s="25"/>
      <c r="G1331" s="25"/>
      <c r="H1331" s="6"/>
      <c r="I1331" s="48"/>
      <c r="J1331" s="24"/>
      <c r="K1331" s="24"/>
      <c r="L1331" s="24"/>
      <c r="M1331" s="24"/>
      <c r="N1331" s="24"/>
      <c r="O1331" s="24"/>
      <c r="P1331" s="24"/>
      <c r="Q1331" s="24"/>
      <c r="R1331" s="24"/>
      <c r="S1331" s="24"/>
      <c r="T1331" s="24"/>
    </row>
    <row r="1332" spans="1:20" ht="14.4">
      <c r="A1332" s="211" t="s">
        <v>77234</v>
      </c>
      <c r="B1332" s="25"/>
      <c r="C1332" s="6" t="s">
        <v>77235</v>
      </c>
      <c r="D1332" s="25"/>
      <c r="E1332" s="37"/>
      <c r="F1332" s="25"/>
      <c r="G1332" s="25"/>
      <c r="H1332" s="6"/>
      <c r="I1332" s="48"/>
      <c r="J1332" s="24"/>
      <c r="K1332" s="24"/>
      <c r="L1332" s="24"/>
      <c r="M1332" s="24"/>
      <c r="N1332" s="24"/>
      <c r="O1332" s="24"/>
      <c r="P1332" s="24"/>
      <c r="Q1332" s="24"/>
      <c r="R1332" s="24"/>
      <c r="S1332" s="24"/>
      <c r="T1332" s="24"/>
    </row>
    <row r="1333" spans="1:20" ht="14.4">
      <c r="A1333" s="211" t="s">
        <v>77236</v>
      </c>
      <c r="B1333" s="25"/>
      <c r="C1333" s="6" t="s">
        <v>77237</v>
      </c>
      <c r="D1333" s="25"/>
      <c r="E1333" s="37"/>
      <c r="F1333" s="25"/>
      <c r="G1333" s="25"/>
      <c r="H1333" s="6"/>
      <c r="I1333" s="48"/>
      <c r="J1333" s="24"/>
      <c r="K1333" s="24"/>
      <c r="L1333" s="24"/>
      <c r="M1333" s="24"/>
      <c r="N1333" s="24"/>
      <c r="O1333" s="24"/>
      <c r="P1333" s="24"/>
      <c r="Q1333" s="24"/>
      <c r="R1333" s="24"/>
      <c r="S1333" s="24"/>
      <c r="T1333" s="24"/>
    </row>
    <row r="1334" spans="1:20" ht="14.4">
      <c r="A1334" s="210" t="s">
        <v>77238</v>
      </c>
      <c r="B1334" s="25" t="s">
        <v>77239</v>
      </c>
      <c r="C1334" s="25" t="s">
        <v>26246</v>
      </c>
      <c r="D1334" s="25" t="s">
        <v>77240</v>
      </c>
      <c r="E1334" s="37" t="s">
        <v>77241</v>
      </c>
      <c r="F1334" s="25" t="s">
        <v>77242</v>
      </c>
      <c r="G1334" s="25" t="s">
        <v>77243</v>
      </c>
      <c r="H1334" s="6" t="s">
        <v>77244</v>
      </c>
      <c r="I1334" s="48"/>
      <c r="J1334" s="24" t="s">
        <v>74035</v>
      </c>
      <c r="K1334" s="24"/>
      <c r="L1334" s="24" t="str">
        <f>IF(ISERROR(SEARCH("_M",A1334)),"","x")</f>
        <v/>
      </c>
      <c r="M1334" s="24"/>
      <c r="N1334" s="24"/>
      <c r="O1334" s="24"/>
      <c r="P1334" s="24"/>
      <c r="Q1334" s="24"/>
      <c r="R1334" s="24"/>
      <c r="S1334" s="24"/>
      <c r="T1334" s="24"/>
    </row>
    <row r="1335" spans="1:20" ht="14.4">
      <c r="A1335" s="211" t="s">
        <v>77245</v>
      </c>
      <c r="B1335" s="25"/>
      <c r="C1335" s="25" t="s">
        <v>77246</v>
      </c>
      <c r="D1335" s="25"/>
      <c r="E1335" s="37"/>
      <c r="F1335" s="25"/>
      <c r="G1335" s="25"/>
      <c r="H1335" s="6"/>
      <c r="I1335" s="48"/>
      <c r="J1335" s="24"/>
      <c r="K1335" s="24"/>
      <c r="L1335" s="24"/>
      <c r="M1335" s="24"/>
      <c r="N1335" s="24"/>
      <c r="O1335" s="24"/>
      <c r="P1335" s="24"/>
      <c r="Q1335" s="24"/>
      <c r="R1335" s="24"/>
      <c r="S1335" s="24"/>
      <c r="T1335" s="24"/>
    </row>
    <row r="1336" spans="1:20" ht="14.4">
      <c r="A1336" s="211" t="s">
        <v>77247</v>
      </c>
      <c r="B1336" s="25"/>
      <c r="C1336" s="25" t="s">
        <v>77248</v>
      </c>
      <c r="D1336" s="25"/>
      <c r="E1336" s="37"/>
      <c r="F1336" s="25"/>
      <c r="G1336" s="25"/>
      <c r="H1336" s="6"/>
      <c r="I1336" s="48"/>
      <c r="J1336" s="24"/>
      <c r="K1336" s="24"/>
      <c r="L1336" s="24"/>
      <c r="M1336" s="24"/>
      <c r="N1336" s="24"/>
      <c r="O1336" s="24"/>
      <c r="P1336" s="24"/>
      <c r="Q1336" s="24"/>
      <c r="R1336" s="24"/>
      <c r="S1336" s="24"/>
      <c r="T1336" s="24"/>
    </row>
    <row r="1337" spans="1:20" ht="14.4">
      <c r="A1337" s="211" t="s">
        <v>77249</v>
      </c>
      <c r="B1337" s="25"/>
      <c r="C1337" s="25" t="s">
        <v>77250</v>
      </c>
      <c r="D1337" s="25"/>
      <c r="E1337" s="37"/>
      <c r="F1337" s="25"/>
      <c r="G1337" s="25"/>
      <c r="H1337" s="6"/>
      <c r="I1337" s="48"/>
      <c r="J1337" s="24"/>
      <c r="K1337" s="24"/>
      <c r="L1337" s="24"/>
      <c r="M1337" s="24"/>
      <c r="N1337" s="24"/>
      <c r="O1337" s="24"/>
      <c r="P1337" s="24"/>
      <c r="Q1337" s="24"/>
      <c r="R1337" s="24"/>
      <c r="S1337" s="24"/>
      <c r="T1337" s="24"/>
    </row>
    <row r="1338" spans="1:20" ht="14.4">
      <c r="A1338" s="210" t="s">
        <v>77251</v>
      </c>
      <c r="B1338" s="25" t="s">
        <v>77252</v>
      </c>
      <c r="C1338" s="25" t="s">
        <v>26246</v>
      </c>
      <c r="D1338" s="25" t="s">
        <v>77253</v>
      </c>
      <c r="E1338" s="37" t="s">
        <v>77241</v>
      </c>
      <c r="F1338" s="25" t="s">
        <v>77254</v>
      </c>
      <c r="G1338" s="25" t="s">
        <v>77255</v>
      </c>
      <c r="H1338" s="6" t="s">
        <v>77256</v>
      </c>
      <c r="I1338" s="48"/>
      <c r="J1338" s="24" t="s">
        <v>74035</v>
      </c>
      <c r="K1338" s="24"/>
      <c r="L1338" s="24" t="str">
        <f>IF(ISERROR(SEARCH("_M",A1338)),"","x")</f>
        <v>x</v>
      </c>
      <c r="M1338" s="24"/>
      <c r="N1338" s="24"/>
      <c r="O1338" s="24"/>
      <c r="P1338" s="24"/>
      <c r="Q1338" s="24"/>
      <c r="R1338" s="24"/>
      <c r="S1338" s="24"/>
      <c r="T1338" s="24"/>
    </row>
    <row r="1339" spans="1:20" ht="14.4">
      <c r="A1339" s="211" t="s">
        <v>77257</v>
      </c>
      <c r="B1339" s="25"/>
      <c r="C1339" s="25" t="s">
        <v>77258</v>
      </c>
      <c r="D1339" s="25"/>
      <c r="E1339" s="37"/>
      <c r="F1339" s="25"/>
      <c r="G1339" s="25"/>
      <c r="H1339" s="6"/>
      <c r="I1339" s="48"/>
      <c r="J1339" s="24"/>
      <c r="K1339" s="24"/>
      <c r="L1339" s="24"/>
      <c r="M1339" s="24"/>
      <c r="N1339" s="24"/>
      <c r="O1339" s="24"/>
      <c r="P1339" s="24"/>
      <c r="Q1339" s="24"/>
      <c r="R1339" s="24"/>
      <c r="S1339" s="24"/>
      <c r="T1339" s="24"/>
    </row>
    <row r="1340" spans="1:20" ht="14.4">
      <c r="A1340" s="211" t="s">
        <v>77259</v>
      </c>
      <c r="B1340" s="25"/>
      <c r="C1340" s="6" t="s">
        <v>77260</v>
      </c>
      <c r="D1340" s="25"/>
      <c r="E1340" s="37"/>
      <c r="F1340" s="25"/>
      <c r="G1340" s="25"/>
      <c r="H1340" s="6"/>
      <c r="I1340" s="48"/>
      <c r="J1340" s="24"/>
      <c r="K1340" s="24"/>
      <c r="L1340" s="24"/>
      <c r="M1340" s="24"/>
      <c r="N1340" s="24"/>
      <c r="O1340" s="24"/>
      <c r="P1340" s="24"/>
      <c r="Q1340" s="24"/>
      <c r="R1340" s="24"/>
      <c r="S1340" s="24"/>
      <c r="T1340" s="24"/>
    </row>
    <row r="1341" spans="1:20" ht="14.4">
      <c r="A1341" s="211" t="s">
        <v>77261</v>
      </c>
      <c r="B1341" s="25"/>
      <c r="C1341" s="6" t="s">
        <v>77262</v>
      </c>
      <c r="D1341" s="25"/>
      <c r="E1341" s="37"/>
      <c r="F1341" s="25"/>
      <c r="G1341" s="25"/>
      <c r="H1341" s="6"/>
      <c r="I1341" s="48"/>
      <c r="J1341" s="24"/>
      <c r="K1341" s="24"/>
      <c r="L1341" s="24"/>
      <c r="M1341" s="24"/>
      <c r="N1341" s="24"/>
      <c r="O1341" s="24"/>
      <c r="P1341" s="24"/>
      <c r="Q1341" s="24"/>
      <c r="R1341" s="24"/>
      <c r="S1341" s="24"/>
      <c r="T1341" s="24"/>
    </row>
    <row r="1342" spans="1:20" ht="14.4">
      <c r="A1342" s="210" t="s">
        <v>77263</v>
      </c>
      <c r="B1342" s="25" t="s">
        <v>77264</v>
      </c>
      <c r="C1342" s="25" t="s">
        <v>26246</v>
      </c>
      <c r="D1342" s="25" t="s">
        <v>77265</v>
      </c>
      <c r="E1342" s="37" t="s">
        <v>77266</v>
      </c>
      <c r="F1342" s="25" t="s">
        <v>77267</v>
      </c>
      <c r="G1342" s="25" t="s">
        <v>77268</v>
      </c>
      <c r="H1342" s="6" t="s">
        <v>77269</v>
      </c>
      <c r="I1342" s="48"/>
      <c r="J1342" s="24" t="s">
        <v>74035</v>
      </c>
      <c r="K1342" s="24"/>
      <c r="L1342" s="24"/>
      <c r="M1342" s="24"/>
      <c r="N1342" s="24"/>
      <c r="O1342" s="24"/>
      <c r="P1342" s="24"/>
      <c r="Q1342" s="24"/>
      <c r="R1342" s="24"/>
      <c r="S1342" s="24"/>
      <c r="T1342" s="24"/>
    </row>
    <row r="1343" spans="1:20" ht="14.4">
      <c r="A1343" s="211" t="s">
        <v>77270</v>
      </c>
      <c r="B1343" s="25"/>
      <c r="C1343" s="25" t="s">
        <v>77271</v>
      </c>
      <c r="D1343" s="25"/>
      <c r="E1343" s="37"/>
      <c r="F1343" s="25"/>
      <c r="G1343" s="25"/>
      <c r="H1343" s="6"/>
      <c r="I1343" s="48"/>
      <c r="J1343" s="24"/>
      <c r="K1343" s="24"/>
      <c r="L1343" s="24"/>
      <c r="M1343" s="24"/>
      <c r="N1343" s="24"/>
      <c r="O1343" s="24"/>
      <c r="P1343" s="24"/>
      <c r="Q1343" s="24"/>
      <c r="R1343" s="24"/>
      <c r="S1343" s="24"/>
      <c r="T1343" s="24"/>
    </row>
    <row r="1344" spans="1:20" ht="14.4">
      <c r="A1344" s="211" t="s">
        <v>77272</v>
      </c>
      <c r="B1344" s="25"/>
      <c r="C1344" s="6" t="s">
        <v>77273</v>
      </c>
      <c r="D1344" s="25"/>
      <c r="E1344" s="37"/>
      <c r="F1344" s="25"/>
      <c r="G1344" s="25"/>
      <c r="H1344" s="6"/>
      <c r="I1344" s="48"/>
      <c r="J1344" s="24"/>
      <c r="K1344" s="24"/>
      <c r="L1344" s="24"/>
      <c r="M1344" s="24"/>
      <c r="N1344" s="24"/>
      <c r="O1344" s="24"/>
      <c r="P1344" s="24"/>
      <c r="Q1344" s="24"/>
      <c r="R1344" s="24"/>
      <c r="S1344" s="24"/>
      <c r="T1344" s="24"/>
    </row>
    <row r="1345" spans="1:20" ht="14.4">
      <c r="A1345" s="211" t="s">
        <v>77274</v>
      </c>
      <c r="B1345" s="25"/>
      <c r="C1345" s="6" t="s">
        <v>77275</v>
      </c>
      <c r="D1345" s="25"/>
      <c r="E1345" s="37"/>
      <c r="F1345" s="25"/>
      <c r="G1345" s="25"/>
      <c r="H1345" s="6"/>
      <c r="I1345" s="48"/>
      <c r="J1345" s="24"/>
      <c r="K1345" s="24"/>
      <c r="L1345" s="24"/>
      <c r="M1345" s="24"/>
      <c r="N1345" s="24"/>
      <c r="O1345" s="24"/>
      <c r="P1345" s="24"/>
      <c r="Q1345" s="24"/>
      <c r="R1345" s="24"/>
      <c r="S1345" s="24"/>
      <c r="T1345" s="24"/>
    </row>
    <row r="1346" spans="1:20" ht="14.4">
      <c r="A1346" s="210" t="s">
        <v>77276</v>
      </c>
      <c r="B1346" s="25" t="s">
        <v>77277</v>
      </c>
      <c r="C1346" s="25" t="s">
        <v>26246</v>
      </c>
      <c r="D1346" s="25" t="s">
        <v>77278</v>
      </c>
      <c r="E1346" s="37" t="s">
        <v>77279</v>
      </c>
      <c r="F1346" s="25" t="s">
        <v>77280</v>
      </c>
      <c r="G1346" s="25" t="s">
        <v>77281</v>
      </c>
      <c r="H1346" s="6" t="s">
        <v>77282</v>
      </c>
      <c r="I1346" s="48"/>
      <c r="J1346" s="24" t="s">
        <v>74035</v>
      </c>
      <c r="K1346" s="24"/>
      <c r="L1346" s="24"/>
      <c r="M1346" s="24"/>
      <c r="N1346" s="24"/>
      <c r="O1346" s="24"/>
      <c r="P1346" s="24"/>
      <c r="Q1346" s="24"/>
      <c r="R1346" s="24"/>
      <c r="S1346" s="24"/>
      <c r="T1346" s="24"/>
    </row>
    <row r="1347" spans="1:20" ht="14.4">
      <c r="A1347" s="211" t="s">
        <v>77283</v>
      </c>
      <c r="B1347" s="25"/>
      <c r="C1347" s="25" t="s">
        <v>77284</v>
      </c>
      <c r="D1347" s="25"/>
      <c r="E1347" s="37"/>
      <c r="F1347" s="25"/>
      <c r="G1347" s="25"/>
      <c r="H1347" s="6"/>
      <c r="I1347" s="48"/>
      <c r="J1347" s="24"/>
      <c r="K1347" s="24"/>
      <c r="L1347" s="24"/>
      <c r="M1347" s="24"/>
      <c r="N1347" s="24"/>
      <c r="O1347" s="24"/>
      <c r="P1347" s="24"/>
      <c r="Q1347" s="24"/>
      <c r="R1347" s="24"/>
      <c r="S1347" s="24"/>
      <c r="T1347" s="24"/>
    </row>
    <row r="1348" spans="1:20" ht="14.4">
      <c r="A1348" s="211" t="s">
        <v>77285</v>
      </c>
      <c r="B1348" s="25"/>
      <c r="C1348" s="6" t="s">
        <v>77286</v>
      </c>
      <c r="D1348" s="25"/>
      <c r="E1348" s="37"/>
      <c r="F1348" s="25"/>
      <c r="G1348" s="25"/>
      <c r="H1348" s="6"/>
      <c r="I1348" s="48"/>
      <c r="J1348" s="24"/>
      <c r="K1348" s="24"/>
      <c r="L1348" s="24"/>
      <c r="M1348" s="24"/>
      <c r="N1348" s="24"/>
      <c r="O1348" s="24"/>
      <c r="P1348" s="24"/>
      <c r="Q1348" s="24"/>
      <c r="R1348" s="24"/>
      <c r="S1348" s="24"/>
      <c r="T1348" s="24"/>
    </row>
    <row r="1349" spans="1:20" ht="14.4">
      <c r="A1349" s="211" t="s">
        <v>77287</v>
      </c>
      <c r="B1349" s="25"/>
      <c r="C1349" s="6" t="s">
        <v>77275</v>
      </c>
      <c r="D1349" s="25"/>
      <c r="E1349" s="37"/>
      <c r="F1349" s="25"/>
      <c r="G1349" s="25"/>
      <c r="H1349" s="6"/>
      <c r="I1349" s="48"/>
      <c r="J1349" s="24"/>
      <c r="K1349" s="24"/>
      <c r="L1349" s="24"/>
      <c r="M1349" s="24"/>
      <c r="N1349" s="24"/>
      <c r="O1349" s="24"/>
      <c r="P1349" s="24"/>
      <c r="Q1349" s="24"/>
      <c r="R1349" s="24"/>
      <c r="S1349" s="24"/>
      <c r="T1349" s="24"/>
    </row>
    <row r="1350" spans="1:20" ht="14.4">
      <c r="A1350" s="210" t="s">
        <v>77288</v>
      </c>
      <c r="B1350" s="25" t="s">
        <v>76190</v>
      </c>
      <c r="C1350" s="25" t="s">
        <v>26246</v>
      </c>
      <c r="D1350" s="25" t="s">
        <v>76190</v>
      </c>
      <c r="E1350" s="37" t="s">
        <v>76190</v>
      </c>
      <c r="F1350" s="25" t="s">
        <v>76190</v>
      </c>
      <c r="G1350" s="25" t="s">
        <v>76190</v>
      </c>
      <c r="H1350" s="6" t="s">
        <v>76190</v>
      </c>
      <c r="I1350" s="48"/>
      <c r="J1350" s="24" t="s">
        <v>74035</v>
      </c>
      <c r="K1350" s="24"/>
      <c r="L1350" s="24" t="str">
        <f>IF(ISERROR(SEARCH("_M",A1350)),"","x")</f>
        <v/>
      </c>
      <c r="M1350" s="24"/>
      <c r="N1350" s="24"/>
      <c r="O1350" s="24"/>
      <c r="P1350" s="24"/>
      <c r="Q1350" s="24"/>
      <c r="R1350" s="24"/>
      <c r="S1350" s="24"/>
      <c r="T1350" s="24"/>
    </row>
    <row r="1351" spans="1:20" ht="14.4">
      <c r="A1351" s="211" t="s">
        <v>77289</v>
      </c>
      <c r="B1351" s="25"/>
      <c r="C1351" s="25" t="s">
        <v>77290</v>
      </c>
      <c r="D1351" s="25"/>
      <c r="E1351" s="37"/>
      <c r="F1351" s="25"/>
      <c r="G1351" s="25"/>
      <c r="H1351" s="6"/>
      <c r="I1351" s="48"/>
      <c r="J1351" s="24"/>
      <c r="K1351" s="24"/>
      <c r="L1351" s="24"/>
      <c r="M1351" s="24"/>
      <c r="N1351" s="24"/>
      <c r="O1351" s="24"/>
      <c r="P1351" s="24"/>
      <c r="Q1351" s="24"/>
      <c r="R1351" s="24"/>
      <c r="S1351" s="24"/>
      <c r="T1351" s="24"/>
    </row>
    <row r="1352" spans="1:20" ht="14.4">
      <c r="A1352" s="211" t="s">
        <v>77291</v>
      </c>
      <c r="B1352" s="25"/>
      <c r="C1352" s="25" t="s">
        <v>77292</v>
      </c>
      <c r="D1352" s="25"/>
      <c r="E1352" s="37"/>
      <c r="F1352" s="25"/>
      <c r="G1352" s="25"/>
      <c r="H1352" s="6"/>
      <c r="I1352" s="48"/>
      <c r="J1352" s="24"/>
      <c r="K1352" s="24"/>
      <c r="L1352" s="24"/>
      <c r="M1352" s="24"/>
      <c r="N1352" s="24"/>
      <c r="O1352" s="24"/>
      <c r="P1352" s="24"/>
      <c r="Q1352" s="24"/>
      <c r="R1352" s="24"/>
      <c r="S1352" s="24"/>
      <c r="T1352" s="24"/>
    </row>
    <row r="1353" spans="1:20" ht="14.4">
      <c r="A1353" s="211" t="s">
        <v>77293</v>
      </c>
      <c r="B1353" s="25"/>
      <c r="C1353" s="25" t="s">
        <v>77294</v>
      </c>
      <c r="D1353" s="25"/>
      <c r="E1353" s="37"/>
      <c r="F1353" s="25"/>
      <c r="G1353" s="25"/>
      <c r="H1353" s="6"/>
      <c r="I1353" s="48"/>
      <c r="J1353" s="24"/>
      <c r="K1353" s="24"/>
      <c r="L1353" s="24"/>
      <c r="M1353" s="24"/>
      <c r="N1353" s="24"/>
      <c r="O1353" s="24"/>
      <c r="P1353" s="24"/>
      <c r="Q1353" s="24"/>
      <c r="R1353" s="24"/>
      <c r="S1353" s="24"/>
      <c r="T1353" s="24"/>
    </row>
    <row r="1354" spans="1:20" ht="14.4">
      <c r="A1354" s="210" t="s">
        <v>77295</v>
      </c>
      <c r="B1354" s="25" t="s">
        <v>77296</v>
      </c>
      <c r="C1354" s="25" t="s">
        <v>26246</v>
      </c>
      <c r="D1354" s="25" t="s">
        <v>77297</v>
      </c>
      <c r="E1354" s="37" t="s">
        <v>77298</v>
      </c>
      <c r="F1354" s="25" t="s">
        <v>77299</v>
      </c>
      <c r="G1354" s="25" t="s">
        <v>77300</v>
      </c>
      <c r="H1354" s="6" t="s">
        <v>77301</v>
      </c>
      <c r="I1354" s="48"/>
      <c r="J1354" s="24" t="s">
        <v>74035</v>
      </c>
      <c r="K1354" s="24"/>
      <c r="L1354" s="24" t="str">
        <f>IF(ISERROR(SEARCH("_M",A1354)),"","x")</f>
        <v>x</v>
      </c>
      <c r="M1354" s="24"/>
      <c r="N1354" s="24"/>
      <c r="O1354" s="24"/>
      <c r="P1354" s="24"/>
      <c r="Q1354" s="24"/>
      <c r="R1354" s="24"/>
      <c r="S1354" s="24"/>
      <c r="T1354" s="24"/>
    </row>
    <row r="1355" spans="1:20" ht="14.4">
      <c r="A1355" s="211" t="s">
        <v>77302</v>
      </c>
      <c r="B1355" s="25"/>
      <c r="C1355" s="25" t="s">
        <v>77303</v>
      </c>
      <c r="D1355" s="25"/>
      <c r="E1355" s="37"/>
      <c r="F1355" s="35"/>
      <c r="G1355" s="35"/>
      <c r="H1355" s="6"/>
      <c r="I1355" s="48"/>
      <c r="J1355" s="24"/>
      <c r="K1355" s="24"/>
      <c r="L1355" s="24"/>
      <c r="M1355" s="24"/>
      <c r="N1355" s="24"/>
      <c r="O1355" s="24"/>
      <c r="P1355" s="24"/>
      <c r="Q1355" s="24"/>
      <c r="R1355" s="24"/>
      <c r="S1355" s="24"/>
      <c r="T1355" s="24"/>
    </row>
    <row r="1356" spans="1:20" ht="14.4">
      <c r="A1356" s="211" t="s">
        <v>77304</v>
      </c>
      <c r="B1356" s="25"/>
      <c r="C1356" s="6" t="s">
        <v>77305</v>
      </c>
      <c r="D1356" s="25"/>
      <c r="E1356" s="37"/>
      <c r="F1356" s="35"/>
      <c r="G1356" s="35"/>
      <c r="H1356" s="6"/>
      <c r="I1356" s="48"/>
      <c r="J1356" s="24"/>
      <c r="K1356" s="24"/>
      <c r="L1356" s="24"/>
      <c r="M1356" s="24"/>
      <c r="N1356" s="24"/>
      <c r="O1356" s="24"/>
      <c r="P1356" s="24"/>
      <c r="Q1356" s="24"/>
      <c r="R1356" s="24"/>
      <c r="S1356" s="24"/>
      <c r="T1356" s="24"/>
    </row>
    <row r="1357" spans="1:20" ht="14.4">
      <c r="A1357" s="211" t="s">
        <v>77306</v>
      </c>
      <c r="B1357" s="25"/>
      <c r="C1357" s="25" t="s">
        <v>77307</v>
      </c>
      <c r="D1357" s="25"/>
      <c r="E1357" s="37"/>
      <c r="F1357" s="35"/>
      <c r="G1357" s="35"/>
      <c r="H1357" s="6"/>
      <c r="I1357" s="48"/>
      <c r="J1357" s="24"/>
      <c r="K1357" s="24"/>
      <c r="L1357" s="24"/>
      <c r="M1357" s="24"/>
      <c r="N1357" s="24"/>
      <c r="O1357" s="24"/>
      <c r="P1357" s="24"/>
      <c r="Q1357" s="24"/>
      <c r="R1357" s="24"/>
      <c r="S1357" s="24"/>
      <c r="T1357" s="24"/>
    </row>
    <row r="1358" spans="1:20" ht="14.4">
      <c r="A1358" s="210" t="s">
        <v>77308</v>
      </c>
      <c r="B1358" s="25" t="s">
        <v>76210</v>
      </c>
      <c r="C1358" s="25" t="s">
        <v>26246</v>
      </c>
      <c r="D1358" s="25" t="s">
        <v>76210</v>
      </c>
      <c r="E1358" s="37" t="s">
        <v>76210</v>
      </c>
      <c r="F1358" s="35" t="s">
        <v>77309</v>
      </c>
      <c r="G1358" s="35" t="s">
        <v>76210</v>
      </c>
      <c r="H1358" s="6" t="s">
        <v>76210</v>
      </c>
      <c r="I1358" s="48"/>
      <c r="J1358" s="24" t="s">
        <v>74035</v>
      </c>
      <c r="K1358" s="24"/>
      <c r="L1358" s="24"/>
      <c r="M1358" s="24"/>
      <c r="N1358" s="24"/>
      <c r="O1358" s="24"/>
      <c r="P1358" s="24"/>
      <c r="Q1358" s="24"/>
      <c r="R1358" s="24"/>
      <c r="S1358" s="24"/>
      <c r="T1358" s="24"/>
    </row>
    <row r="1359" spans="1:20" ht="14.4">
      <c r="A1359" s="211" t="s">
        <v>77310</v>
      </c>
      <c r="B1359" s="25"/>
      <c r="C1359" s="25" t="s">
        <v>77311</v>
      </c>
      <c r="D1359" s="25"/>
      <c r="E1359" s="37"/>
      <c r="F1359" s="35"/>
      <c r="G1359" s="35"/>
      <c r="H1359" s="6"/>
      <c r="I1359" s="48"/>
      <c r="J1359" s="24"/>
      <c r="K1359" s="24"/>
      <c r="L1359" s="24"/>
      <c r="M1359" s="24"/>
      <c r="N1359" s="24"/>
      <c r="O1359" s="24"/>
      <c r="P1359" s="24"/>
      <c r="Q1359" s="24"/>
      <c r="R1359" s="24"/>
      <c r="S1359" s="24"/>
      <c r="T1359" s="24"/>
    </row>
    <row r="1360" spans="1:20" ht="14.4">
      <c r="A1360" s="211" t="s">
        <v>77312</v>
      </c>
      <c r="B1360" s="25"/>
      <c r="C1360" s="6" t="s">
        <v>77313</v>
      </c>
      <c r="D1360" s="25"/>
      <c r="E1360" s="37"/>
      <c r="F1360" s="35"/>
      <c r="G1360" s="35"/>
      <c r="H1360" s="6"/>
      <c r="I1360" s="48"/>
      <c r="J1360" s="24"/>
      <c r="K1360" s="24"/>
      <c r="L1360" s="24"/>
      <c r="M1360" s="24"/>
      <c r="N1360" s="24"/>
      <c r="O1360" s="24"/>
      <c r="P1360" s="24"/>
      <c r="Q1360" s="24"/>
      <c r="R1360" s="24"/>
      <c r="S1360" s="24"/>
      <c r="T1360" s="24"/>
    </row>
    <row r="1361" spans="1:20" ht="14.4">
      <c r="A1361" s="211" t="s">
        <v>77314</v>
      </c>
      <c r="B1361" s="25"/>
      <c r="C1361" s="6" t="s">
        <v>77315</v>
      </c>
      <c r="D1361" s="25"/>
      <c r="E1361" s="37"/>
      <c r="F1361" s="35"/>
      <c r="G1361" s="35"/>
      <c r="H1361" s="6"/>
      <c r="I1361" s="48"/>
      <c r="J1361" s="24"/>
      <c r="K1361" s="24"/>
      <c r="L1361" s="24"/>
      <c r="M1361" s="24"/>
      <c r="N1361" s="24"/>
      <c r="O1361" s="24"/>
      <c r="P1361" s="24"/>
      <c r="Q1361" s="24"/>
      <c r="R1361" s="24"/>
      <c r="S1361" s="24"/>
      <c r="T1361" s="24"/>
    </row>
    <row r="1362" spans="1:20" ht="14.4">
      <c r="A1362" s="210" t="s">
        <v>77316</v>
      </c>
      <c r="B1362" s="25" t="s">
        <v>77317</v>
      </c>
      <c r="C1362" s="25" t="s">
        <v>26246</v>
      </c>
      <c r="D1362" s="25" t="s">
        <v>77318</v>
      </c>
      <c r="E1362" s="37" t="s">
        <v>77319</v>
      </c>
      <c r="F1362" s="35" t="s">
        <v>77320</v>
      </c>
      <c r="G1362" s="35" t="s">
        <v>77321</v>
      </c>
      <c r="H1362" s="6" t="s">
        <v>77322</v>
      </c>
      <c r="I1362" s="48"/>
      <c r="J1362" s="24" t="s">
        <v>74035</v>
      </c>
      <c r="K1362" s="24"/>
      <c r="L1362" s="24"/>
      <c r="M1362" s="24"/>
      <c r="N1362" s="24"/>
      <c r="O1362" s="24"/>
      <c r="P1362" s="24"/>
      <c r="Q1362" s="24"/>
      <c r="R1362" s="24"/>
      <c r="S1362" s="24"/>
      <c r="T1362" s="24"/>
    </row>
    <row r="1363" spans="1:20" ht="14.4">
      <c r="A1363" s="211" t="s">
        <v>77323</v>
      </c>
      <c r="B1363" s="25"/>
      <c r="C1363" s="25" t="s">
        <v>77324</v>
      </c>
      <c r="D1363" s="25"/>
      <c r="E1363" s="37"/>
      <c r="F1363" s="25"/>
      <c r="G1363" s="25"/>
      <c r="H1363" s="6"/>
      <c r="I1363" s="48"/>
      <c r="J1363" s="24"/>
      <c r="K1363" s="24"/>
      <c r="L1363" s="24"/>
      <c r="M1363" s="24"/>
      <c r="N1363" s="24"/>
      <c r="O1363" s="24"/>
      <c r="P1363" s="24"/>
      <c r="Q1363" s="24"/>
      <c r="R1363" s="24"/>
      <c r="S1363" s="24"/>
      <c r="T1363" s="24"/>
    </row>
    <row r="1364" spans="1:20" ht="14.4">
      <c r="A1364" s="211" t="s">
        <v>77325</v>
      </c>
      <c r="B1364" s="25"/>
      <c r="C1364" s="6" t="s">
        <v>77326</v>
      </c>
      <c r="D1364" s="25"/>
      <c r="E1364" s="37"/>
      <c r="F1364" s="25"/>
      <c r="G1364" s="25"/>
      <c r="H1364" s="6"/>
      <c r="I1364" s="48"/>
      <c r="J1364" s="24"/>
      <c r="K1364" s="24"/>
      <c r="L1364" s="24"/>
      <c r="M1364" s="24"/>
      <c r="N1364" s="24"/>
      <c r="O1364" s="24"/>
      <c r="P1364" s="24"/>
      <c r="Q1364" s="24"/>
      <c r="R1364" s="24"/>
      <c r="S1364" s="24"/>
      <c r="T1364" s="24"/>
    </row>
    <row r="1365" spans="1:20" ht="14.4">
      <c r="A1365" s="211" t="s">
        <v>77327</v>
      </c>
      <c r="B1365" s="25"/>
      <c r="C1365" s="6" t="s">
        <v>77328</v>
      </c>
      <c r="D1365" s="25"/>
      <c r="E1365" s="37"/>
      <c r="F1365" s="25"/>
      <c r="G1365" s="25"/>
      <c r="H1365" s="6"/>
      <c r="I1365" s="48"/>
      <c r="J1365" s="24"/>
      <c r="K1365" s="24"/>
      <c r="L1365" s="24"/>
      <c r="M1365" s="24"/>
      <c r="N1365" s="24"/>
      <c r="O1365" s="24"/>
      <c r="P1365" s="24"/>
      <c r="Q1365" s="24"/>
      <c r="R1365" s="24"/>
      <c r="S1365" s="24"/>
      <c r="T1365" s="24"/>
    </row>
    <row r="1366" spans="1:20" ht="14.4">
      <c r="A1366" s="210" t="s">
        <v>77329</v>
      </c>
      <c r="B1366" s="25" t="s">
        <v>76224</v>
      </c>
      <c r="C1366" s="25" t="s">
        <v>26246</v>
      </c>
      <c r="D1366" s="25" t="s">
        <v>76224</v>
      </c>
      <c r="E1366" s="37" t="s">
        <v>76224</v>
      </c>
      <c r="F1366" s="25" t="s">
        <v>76224</v>
      </c>
      <c r="G1366" s="25" t="s">
        <v>76224</v>
      </c>
      <c r="H1366" s="6" t="s">
        <v>76224</v>
      </c>
      <c r="I1366" s="48"/>
      <c r="J1366" s="24" t="s">
        <v>74035</v>
      </c>
      <c r="K1366" s="24"/>
      <c r="L1366" s="24" t="str">
        <f>IF(ISERROR(SEARCH("_M",A1366)),"","x")</f>
        <v/>
      </c>
      <c r="M1366" s="24"/>
      <c r="N1366" s="24"/>
      <c r="O1366" s="24"/>
      <c r="P1366" s="24"/>
      <c r="Q1366" s="24"/>
      <c r="R1366" s="24"/>
      <c r="S1366" s="24"/>
      <c r="T1366" s="24"/>
    </row>
    <row r="1367" spans="1:20" ht="14.4">
      <c r="A1367" s="211" t="s">
        <v>77330</v>
      </c>
      <c r="B1367" s="25"/>
      <c r="C1367" s="25" t="s">
        <v>77331</v>
      </c>
      <c r="D1367" s="25"/>
      <c r="E1367" s="37"/>
      <c r="F1367" s="25"/>
      <c r="G1367" s="25"/>
      <c r="H1367" s="6"/>
      <c r="I1367" s="48"/>
      <c r="J1367" s="24"/>
      <c r="K1367" s="24"/>
      <c r="L1367" s="24"/>
      <c r="M1367" s="24"/>
      <c r="N1367" s="24"/>
      <c r="O1367" s="24"/>
      <c r="P1367" s="24"/>
      <c r="Q1367" s="24"/>
      <c r="R1367" s="24"/>
      <c r="S1367" s="24"/>
      <c r="T1367" s="24"/>
    </row>
    <row r="1368" spans="1:20" ht="14.4">
      <c r="A1368" s="211" t="s">
        <v>77332</v>
      </c>
      <c r="B1368" s="25"/>
      <c r="C1368" s="25" t="s">
        <v>77333</v>
      </c>
      <c r="D1368" s="25"/>
      <c r="E1368" s="37"/>
      <c r="F1368" s="25"/>
      <c r="G1368" s="25"/>
      <c r="H1368" s="6"/>
      <c r="I1368" s="48"/>
      <c r="J1368" s="24"/>
      <c r="K1368" s="24"/>
      <c r="L1368" s="24"/>
      <c r="M1368" s="24"/>
      <c r="N1368" s="24"/>
      <c r="O1368" s="24"/>
      <c r="P1368" s="24"/>
      <c r="Q1368" s="24"/>
      <c r="R1368" s="24"/>
      <c r="S1368" s="24"/>
      <c r="T1368" s="24"/>
    </row>
    <row r="1369" spans="1:20" ht="14.4">
      <c r="A1369" s="211" t="s">
        <v>77334</v>
      </c>
      <c r="B1369" s="25"/>
      <c r="C1369" s="25" t="s">
        <v>77335</v>
      </c>
      <c r="D1369" s="25"/>
      <c r="E1369" s="37"/>
      <c r="F1369" s="25"/>
      <c r="G1369" s="25"/>
      <c r="H1369" s="6"/>
      <c r="I1369" s="48"/>
      <c r="J1369" s="24"/>
      <c r="K1369" s="24"/>
      <c r="L1369" s="24"/>
      <c r="M1369" s="24"/>
      <c r="N1369" s="24"/>
      <c r="O1369" s="24"/>
      <c r="P1369" s="24"/>
      <c r="Q1369" s="24"/>
      <c r="R1369" s="24"/>
      <c r="S1369" s="24"/>
      <c r="T1369" s="24"/>
    </row>
    <row r="1370" spans="1:20" ht="14.4">
      <c r="A1370" s="210" t="s">
        <v>77336</v>
      </c>
      <c r="B1370" s="25" t="s">
        <v>77337</v>
      </c>
      <c r="C1370" s="25" t="s">
        <v>26246</v>
      </c>
      <c r="D1370" s="25" t="s">
        <v>77338</v>
      </c>
      <c r="E1370" s="37" t="s">
        <v>77339</v>
      </c>
      <c r="F1370" s="25" t="s">
        <v>77340</v>
      </c>
      <c r="G1370" s="25" t="s">
        <v>77341</v>
      </c>
      <c r="H1370" s="6" t="s">
        <v>77342</v>
      </c>
      <c r="I1370" s="48"/>
      <c r="J1370" s="24" t="s">
        <v>74035</v>
      </c>
      <c r="K1370" s="24"/>
      <c r="L1370" s="24" t="str">
        <f>IF(ISERROR(SEARCH("_M",A1370)),"","x")</f>
        <v>x</v>
      </c>
      <c r="M1370" s="24"/>
      <c r="N1370" s="24"/>
      <c r="O1370" s="24"/>
      <c r="P1370" s="24"/>
      <c r="Q1370" s="24"/>
      <c r="R1370" s="24"/>
      <c r="S1370" s="24"/>
      <c r="T1370" s="24"/>
    </row>
    <row r="1371" spans="1:20" ht="14.4">
      <c r="A1371" s="211" t="s">
        <v>77343</v>
      </c>
      <c r="B1371" s="25"/>
      <c r="C1371" s="25" t="s">
        <v>77344</v>
      </c>
      <c r="D1371" s="25"/>
      <c r="E1371" s="37"/>
      <c r="F1371" s="25"/>
      <c r="G1371" s="25"/>
      <c r="H1371" s="6"/>
      <c r="I1371" s="48"/>
      <c r="J1371" s="24"/>
      <c r="K1371" s="24"/>
      <c r="L1371" s="24"/>
      <c r="M1371" s="24"/>
      <c r="N1371" s="24"/>
      <c r="O1371" s="24"/>
      <c r="P1371" s="24"/>
      <c r="Q1371" s="24"/>
      <c r="R1371" s="24"/>
      <c r="S1371" s="24"/>
      <c r="T1371" s="24"/>
    </row>
    <row r="1372" spans="1:20" ht="14.4">
      <c r="A1372" s="211" t="s">
        <v>77345</v>
      </c>
      <c r="B1372" s="25"/>
      <c r="C1372" s="25" t="s">
        <v>77346</v>
      </c>
      <c r="D1372" s="25"/>
      <c r="E1372" s="37"/>
      <c r="F1372" s="25"/>
      <c r="G1372" s="25"/>
      <c r="H1372" s="6"/>
      <c r="I1372" s="48"/>
      <c r="J1372" s="24"/>
      <c r="K1372" s="24"/>
      <c r="L1372" s="24"/>
      <c r="M1372" s="24"/>
      <c r="N1372" s="24"/>
      <c r="O1372" s="24"/>
      <c r="P1372" s="24"/>
      <c r="Q1372" s="24"/>
      <c r="R1372" s="24"/>
      <c r="S1372" s="24"/>
      <c r="T1372" s="24"/>
    </row>
    <row r="1373" spans="1:20" ht="14.4">
      <c r="A1373" s="211" t="s">
        <v>77347</v>
      </c>
      <c r="B1373" s="25"/>
      <c r="C1373" s="25" t="s">
        <v>77348</v>
      </c>
      <c r="D1373" s="25"/>
      <c r="E1373" s="37"/>
      <c r="F1373" s="25"/>
      <c r="G1373" s="25"/>
      <c r="H1373" s="6"/>
      <c r="I1373" s="48"/>
      <c r="J1373" s="24"/>
      <c r="K1373" s="24"/>
      <c r="L1373" s="24"/>
      <c r="M1373" s="24"/>
      <c r="N1373" s="24"/>
      <c r="O1373" s="24"/>
      <c r="P1373" s="24"/>
      <c r="Q1373" s="24"/>
      <c r="R1373" s="24"/>
      <c r="S1373" s="24"/>
      <c r="T1373" s="24"/>
    </row>
    <row r="1374" spans="1:20" ht="14.4">
      <c r="A1374" s="210" t="s">
        <v>77349</v>
      </c>
      <c r="B1374" s="25" t="s">
        <v>76237</v>
      </c>
      <c r="C1374" s="25" t="s">
        <v>26246</v>
      </c>
      <c r="D1374" s="25" t="s">
        <v>76237</v>
      </c>
      <c r="E1374" s="37" t="s">
        <v>76237</v>
      </c>
      <c r="F1374" s="25" t="s">
        <v>76237</v>
      </c>
      <c r="G1374" s="25" t="s">
        <v>76237</v>
      </c>
      <c r="H1374" s="6" t="s">
        <v>76237</v>
      </c>
      <c r="I1374" s="48"/>
      <c r="J1374" s="24" t="s">
        <v>74035</v>
      </c>
      <c r="K1374" s="24"/>
      <c r="L1374" s="24"/>
      <c r="M1374" s="24"/>
      <c r="N1374" s="24"/>
      <c r="O1374" s="24"/>
      <c r="P1374" s="24"/>
      <c r="Q1374" s="24"/>
      <c r="R1374" s="24"/>
      <c r="S1374" s="24"/>
      <c r="T1374" s="24"/>
    </row>
    <row r="1375" spans="1:20" ht="14.4">
      <c r="A1375" s="211" t="s">
        <v>77350</v>
      </c>
      <c r="B1375" s="25"/>
      <c r="C1375" s="25" t="s">
        <v>77351</v>
      </c>
      <c r="D1375" s="25"/>
      <c r="E1375" s="37"/>
      <c r="F1375" s="25"/>
      <c r="G1375" s="25"/>
      <c r="H1375" s="6"/>
      <c r="I1375" s="48"/>
      <c r="J1375" s="24"/>
      <c r="K1375" s="24"/>
      <c r="L1375" s="24"/>
      <c r="M1375" s="24"/>
      <c r="N1375" s="24"/>
      <c r="O1375" s="24"/>
      <c r="P1375" s="24"/>
      <c r="Q1375" s="24"/>
      <c r="R1375" s="24"/>
      <c r="S1375" s="24"/>
      <c r="T1375" s="24"/>
    </row>
    <row r="1376" spans="1:20" ht="14.4">
      <c r="A1376" s="211" t="s">
        <v>77352</v>
      </c>
      <c r="B1376" s="25"/>
      <c r="C1376" s="25" t="s">
        <v>77353</v>
      </c>
      <c r="D1376" s="25"/>
      <c r="E1376" s="37"/>
      <c r="F1376" s="25"/>
      <c r="G1376" s="25"/>
      <c r="H1376" s="6"/>
      <c r="I1376" s="48"/>
      <c r="J1376" s="24"/>
      <c r="K1376" s="24"/>
      <c r="L1376" s="24"/>
      <c r="M1376" s="24"/>
      <c r="N1376" s="24"/>
      <c r="O1376" s="24"/>
      <c r="P1376" s="24"/>
      <c r="Q1376" s="24"/>
      <c r="R1376" s="24"/>
      <c r="S1376" s="24"/>
      <c r="T1376" s="24"/>
    </row>
    <row r="1377" spans="1:20" ht="14.4">
      <c r="A1377" s="211" t="s">
        <v>77354</v>
      </c>
      <c r="B1377" s="25"/>
      <c r="C1377" s="25" t="s">
        <v>77355</v>
      </c>
      <c r="D1377" s="25"/>
      <c r="E1377" s="37"/>
      <c r="F1377" s="25"/>
      <c r="G1377" s="25"/>
      <c r="H1377" s="6"/>
      <c r="I1377" s="48"/>
      <c r="J1377" s="24"/>
      <c r="K1377" s="24"/>
      <c r="L1377" s="24"/>
      <c r="M1377" s="24"/>
      <c r="N1377" s="24"/>
      <c r="O1377" s="24"/>
      <c r="P1377" s="24"/>
      <c r="Q1377" s="24"/>
      <c r="R1377" s="24"/>
      <c r="S1377" s="24"/>
      <c r="T1377" s="24"/>
    </row>
    <row r="1378" spans="1:20" ht="14.4">
      <c r="A1378" s="210" t="s">
        <v>77356</v>
      </c>
      <c r="B1378" s="25" t="s">
        <v>77357</v>
      </c>
      <c r="C1378" s="25" t="s">
        <v>26246</v>
      </c>
      <c r="D1378" s="25" t="s">
        <v>77358</v>
      </c>
      <c r="E1378" s="37" t="s">
        <v>77359</v>
      </c>
      <c r="F1378" s="25" t="s">
        <v>77360</v>
      </c>
      <c r="G1378" s="25" t="s">
        <v>77361</v>
      </c>
      <c r="H1378" s="6" t="s">
        <v>77362</v>
      </c>
      <c r="I1378" s="48"/>
      <c r="J1378" s="24" t="s">
        <v>74035</v>
      </c>
      <c r="K1378" s="24"/>
      <c r="L1378" s="24"/>
      <c r="M1378" s="24"/>
      <c r="N1378" s="24"/>
      <c r="O1378" s="24"/>
      <c r="P1378" s="24"/>
      <c r="Q1378" s="24"/>
      <c r="R1378" s="24"/>
      <c r="S1378" s="24"/>
      <c r="T1378" s="24"/>
    </row>
    <row r="1379" spans="1:20" ht="14.4">
      <c r="A1379" s="211" t="s">
        <v>77363</v>
      </c>
      <c r="B1379" s="25"/>
      <c r="C1379" s="25" t="s">
        <v>77364</v>
      </c>
      <c r="D1379" s="25"/>
      <c r="E1379" s="37"/>
      <c r="F1379" s="25"/>
      <c r="G1379" s="25"/>
      <c r="H1379" s="6"/>
      <c r="I1379" s="48"/>
      <c r="J1379" s="24"/>
      <c r="K1379" s="24"/>
      <c r="L1379" s="24"/>
      <c r="M1379" s="24"/>
      <c r="N1379" s="24"/>
      <c r="O1379" s="24"/>
      <c r="P1379" s="24"/>
      <c r="Q1379" s="24"/>
      <c r="R1379" s="24"/>
      <c r="S1379" s="24"/>
      <c r="T1379" s="24"/>
    </row>
    <row r="1380" spans="1:20" ht="14.4">
      <c r="A1380" s="211" t="s">
        <v>77365</v>
      </c>
      <c r="B1380" s="25"/>
      <c r="C1380" s="25" t="s">
        <v>77366</v>
      </c>
      <c r="D1380" s="25"/>
      <c r="E1380" s="37"/>
      <c r="F1380" s="25"/>
      <c r="G1380" s="25"/>
      <c r="H1380" s="6"/>
      <c r="I1380" s="48"/>
      <c r="J1380" s="24"/>
      <c r="K1380" s="24"/>
      <c r="L1380" s="24"/>
      <c r="M1380" s="24"/>
      <c r="N1380" s="24"/>
      <c r="O1380" s="24"/>
      <c r="P1380" s="24"/>
      <c r="Q1380" s="24"/>
      <c r="R1380" s="24"/>
      <c r="S1380" s="24"/>
      <c r="T1380" s="24"/>
    </row>
    <row r="1381" spans="1:20" ht="14.4">
      <c r="A1381" s="211" t="s">
        <v>77367</v>
      </c>
      <c r="B1381" s="25"/>
      <c r="C1381" s="25" t="s">
        <v>77368</v>
      </c>
      <c r="D1381" s="25"/>
      <c r="E1381" s="37"/>
      <c r="F1381" s="25"/>
      <c r="G1381" s="25"/>
      <c r="H1381" s="6"/>
      <c r="I1381" s="48"/>
      <c r="J1381" s="24"/>
      <c r="K1381" s="24"/>
      <c r="L1381" s="24"/>
      <c r="M1381" s="24"/>
      <c r="N1381" s="24"/>
      <c r="O1381" s="24"/>
      <c r="P1381" s="24"/>
      <c r="Q1381" s="24"/>
      <c r="R1381" s="24"/>
      <c r="S1381" s="24"/>
      <c r="T1381" s="24"/>
    </row>
    <row r="1382" spans="1:20" ht="14.4">
      <c r="A1382" s="210" t="s">
        <v>77369</v>
      </c>
      <c r="B1382" s="25" t="s">
        <v>77370</v>
      </c>
      <c r="C1382" s="25" t="s">
        <v>26246</v>
      </c>
      <c r="D1382" s="25" t="s">
        <v>77371</v>
      </c>
      <c r="E1382" s="37" t="s">
        <v>77372</v>
      </c>
      <c r="F1382" s="25" t="s">
        <v>77373</v>
      </c>
      <c r="G1382" s="25" t="s">
        <v>77374</v>
      </c>
      <c r="H1382" s="6" t="s">
        <v>77375</v>
      </c>
      <c r="I1382" s="48"/>
      <c r="J1382" s="24" t="s">
        <v>74035</v>
      </c>
      <c r="K1382" s="24"/>
      <c r="L1382" s="24" t="str">
        <f>IF(ISERROR(SEARCH("_M",A1382)),"","x")</f>
        <v/>
      </c>
      <c r="M1382" s="24"/>
      <c r="N1382" s="24"/>
      <c r="O1382" s="24"/>
      <c r="P1382" s="24"/>
      <c r="Q1382" s="24"/>
      <c r="R1382" s="24"/>
      <c r="S1382" s="24"/>
      <c r="T1382" s="24"/>
    </row>
    <row r="1383" spans="1:20" ht="14.4">
      <c r="A1383" s="211" t="s">
        <v>77376</v>
      </c>
      <c r="B1383" s="25"/>
      <c r="C1383" s="25" t="s">
        <v>77377</v>
      </c>
      <c r="D1383" s="25"/>
      <c r="E1383" s="37"/>
      <c r="F1383" s="25"/>
      <c r="G1383" s="25"/>
      <c r="H1383" s="6"/>
      <c r="I1383" s="48"/>
      <c r="J1383" s="24"/>
      <c r="K1383" s="24"/>
      <c r="L1383" s="24"/>
      <c r="M1383" s="24"/>
      <c r="N1383" s="24"/>
      <c r="O1383" s="24"/>
      <c r="P1383" s="24"/>
      <c r="Q1383" s="24"/>
      <c r="R1383" s="24"/>
      <c r="S1383" s="24"/>
      <c r="T1383" s="24"/>
    </row>
    <row r="1384" spans="1:20" ht="14.4">
      <c r="A1384" s="211" t="s">
        <v>77378</v>
      </c>
      <c r="B1384" s="25"/>
      <c r="C1384" s="6" t="s">
        <v>77379</v>
      </c>
      <c r="D1384" s="25"/>
      <c r="E1384" s="37"/>
      <c r="F1384" s="25"/>
      <c r="G1384" s="25"/>
      <c r="H1384" s="6"/>
      <c r="I1384" s="48"/>
      <c r="J1384" s="24"/>
      <c r="K1384" s="24"/>
      <c r="L1384" s="24"/>
      <c r="M1384" s="24"/>
      <c r="N1384" s="24"/>
      <c r="O1384" s="24"/>
      <c r="P1384" s="24"/>
      <c r="Q1384" s="24"/>
      <c r="R1384" s="24"/>
      <c r="S1384" s="24"/>
      <c r="T1384" s="24"/>
    </row>
    <row r="1385" spans="1:20" ht="14.4">
      <c r="A1385" s="211" t="s">
        <v>77380</v>
      </c>
      <c r="B1385" s="25"/>
      <c r="C1385" s="25" t="s">
        <v>77381</v>
      </c>
      <c r="D1385" s="25"/>
      <c r="E1385" s="37"/>
      <c r="F1385" s="25"/>
      <c r="G1385" s="25"/>
      <c r="H1385" s="6"/>
      <c r="I1385" s="48"/>
      <c r="J1385" s="24"/>
      <c r="K1385" s="24"/>
      <c r="L1385" s="24"/>
      <c r="M1385" s="24"/>
      <c r="N1385" s="24"/>
      <c r="O1385" s="24"/>
      <c r="P1385" s="24"/>
      <c r="Q1385" s="24"/>
      <c r="R1385" s="24"/>
      <c r="S1385" s="24"/>
      <c r="T1385" s="24"/>
    </row>
    <row r="1386" spans="1:20" ht="14.4">
      <c r="A1386" s="210" t="s">
        <v>77382</v>
      </c>
      <c r="B1386" s="25" t="s">
        <v>77383</v>
      </c>
      <c r="C1386" s="25" t="s">
        <v>26246</v>
      </c>
      <c r="D1386" s="25" t="s">
        <v>77384</v>
      </c>
      <c r="E1386" s="37" t="s">
        <v>77385</v>
      </c>
      <c r="F1386" s="25" t="s">
        <v>77386</v>
      </c>
      <c r="G1386" s="25" t="s">
        <v>77387</v>
      </c>
      <c r="H1386" s="6" t="s">
        <v>77388</v>
      </c>
      <c r="I1386" s="48"/>
      <c r="J1386" s="24" t="s">
        <v>74035</v>
      </c>
      <c r="K1386" s="24"/>
      <c r="L1386" s="24" t="str">
        <f>IF(ISERROR(SEARCH("_M",A1386)),"","x")</f>
        <v>x</v>
      </c>
      <c r="M1386" s="24"/>
      <c r="N1386" s="24"/>
      <c r="O1386" s="24"/>
      <c r="P1386" s="24"/>
      <c r="Q1386" s="24"/>
      <c r="R1386" s="24"/>
      <c r="S1386" s="24"/>
      <c r="T1386" s="24"/>
    </row>
    <row r="1387" spans="1:20" ht="14.4">
      <c r="A1387" s="211" t="s">
        <v>77389</v>
      </c>
      <c r="B1387" s="25"/>
      <c r="C1387" s="25" t="s">
        <v>77390</v>
      </c>
      <c r="D1387" s="25"/>
      <c r="E1387" s="37"/>
      <c r="F1387" s="25"/>
      <c r="G1387" s="25"/>
      <c r="H1387" s="6"/>
      <c r="I1387" s="48"/>
      <c r="J1387" s="24"/>
      <c r="K1387" s="24"/>
      <c r="L1387" s="24"/>
      <c r="M1387" s="24"/>
      <c r="N1387" s="24"/>
      <c r="O1387" s="24"/>
      <c r="P1387" s="24"/>
      <c r="Q1387" s="24"/>
      <c r="R1387" s="24"/>
      <c r="S1387" s="24"/>
      <c r="T1387" s="24"/>
    </row>
    <row r="1388" spans="1:20" ht="14.4">
      <c r="A1388" s="211" t="s">
        <v>77391</v>
      </c>
      <c r="B1388" s="25"/>
      <c r="C1388" s="6" t="s">
        <v>77379</v>
      </c>
      <c r="D1388" s="25"/>
      <c r="E1388" s="37"/>
      <c r="F1388" s="25"/>
      <c r="G1388" s="25"/>
      <c r="H1388" s="6"/>
      <c r="I1388" s="48"/>
      <c r="J1388" s="24"/>
      <c r="K1388" s="24"/>
      <c r="L1388" s="24"/>
      <c r="M1388" s="24"/>
      <c r="N1388" s="24"/>
      <c r="O1388" s="24"/>
      <c r="P1388" s="24"/>
      <c r="Q1388" s="24"/>
      <c r="R1388" s="24"/>
      <c r="S1388" s="24"/>
      <c r="T1388" s="24"/>
    </row>
    <row r="1389" spans="1:20" ht="14.4">
      <c r="A1389" s="211" t="s">
        <v>77392</v>
      </c>
      <c r="B1389" s="25"/>
      <c r="C1389" s="25" t="s">
        <v>77381</v>
      </c>
      <c r="D1389" s="25"/>
      <c r="E1389" s="37"/>
      <c r="F1389" s="25"/>
      <c r="G1389" s="25"/>
      <c r="H1389" s="6"/>
      <c r="I1389" s="48"/>
      <c r="J1389" s="24"/>
      <c r="K1389" s="24"/>
      <c r="L1389" s="24"/>
      <c r="M1389" s="24"/>
      <c r="N1389" s="24"/>
      <c r="O1389" s="24"/>
      <c r="P1389" s="24"/>
      <c r="Q1389" s="24"/>
      <c r="R1389" s="24"/>
      <c r="S1389" s="24"/>
      <c r="T1389" s="24"/>
    </row>
    <row r="1390" spans="1:20" ht="14.4">
      <c r="A1390" s="210" t="s">
        <v>77393</v>
      </c>
      <c r="B1390" s="25" t="s">
        <v>77394</v>
      </c>
      <c r="C1390" s="25" t="s">
        <v>26246</v>
      </c>
      <c r="D1390" s="25" t="s">
        <v>77395</v>
      </c>
      <c r="E1390" s="37" t="s">
        <v>77396</v>
      </c>
      <c r="F1390" s="25" t="s">
        <v>77397</v>
      </c>
      <c r="G1390" s="25" t="s">
        <v>77398</v>
      </c>
      <c r="H1390" s="6" t="s">
        <v>77399</v>
      </c>
      <c r="I1390" s="48"/>
      <c r="J1390" s="24" t="s">
        <v>74035</v>
      </c>
      <c r="K1390" s="24"/>
      <c r="L1390" s="24"/>
      <c r="M1390" s="24"/>
      <c r="N1390" s="24"/>
      <c r="O1390" s="24"/>
      <c r="P1390" s="24"/>
      <c r="Q1390" s="24"/>
      <c r="R1390" s="24"/>
      <c r="S1390" s="24"/>
      <c r="T1390" s="24"/>
    </row>
    <row r="1391" spans="1:20" ht="14.4">
      <c r="A1391" s="211" t="s">
        <v>77400</v>
      </c>
      <c r="B1391" s="25"/>
      <c r="C1391" s="25" t="s">
        <v>77401</v>
      </c>
      <c r="D1391" s="25"/>
      <c r="E1391" s="37"/>
      <c r="F1391" s="25"/>
      <c r="G1391" s="25"/>
      <c r="H1391" s="6"/>
      <c r="I1391" s="48"/>
      <c r="J1391" s="24"/>
      <c r="K1391" s="24"/>
      <c r="L1391" s="24"/>
      <c r="M1391" s="24"/>
      <c r="N1391" s="24"/>
      <c r="O1391" s="24"/>
      <c r="P1391" s="24"/>
      <c r="Q1391" s="24"/>
      <c r="R1391" s="24"/>
      <c r="S1391" s="24"/>
      <c r="T1391" s="24"/>
    </row>
    <row r="1392" spans="1:20" ht="14.4">
      <c r="A1392" s="211" t="s">
        <v>77402</v>
      </c>
      <c r="B1392" s="25"/>
      <c r="C1392" s="6" t="s">
        <v>77403</v>
      </c>
      <c r="D1392" s="25"/>
      <c r="E1392" s="37"/>
      <c r="F1392" s="25"/>
      <c r="G1392" s="25"/>
      <c r="H1392" s="6"/>
      <c r="I1392" s="48"/>
      <c r="J1392" s="24"/>
      <c r="K1392" s="24"/>
      <c r="L1392" s="24"/>
      <c r="M1392" s="24"/>
      <c r="N1392" s="24"/>
      <c r="O1392" s="24"/>
      <c r="P1392" s="24"/>
      <c r="Q1392" s="24"/>
      <c r="R1392" s="24"/>
      <c r="S1392" s="24"/>
      <c r="T1392" s="24"/>
    </row>
    <row r="1393" spans="1:20" ht="14.4">
      <c r="A1393" s="211" t="s">
        <v>77404</v>
      </c>
      <c r="B1393" s="25"/>
      <c r="C1393" s="6" t="s">
        <v>77405</v>
      </c>
      <c r="D1393" s="25"/>
      <c r="E1393" s="37"/>
      <c r="F1393" s="25"/>
      <c r="G1393" s="25"/>
      <c r="H1393" s="6"/>
      <c r="I1393" s="48"/>
      <c r="J1393" s="24"/>
      <c r="K1393" s="24"/>
      <c r="L1393" s="24"/>
      <c r="M1393" s="24"/>
      <c r="N1393" s="24"/>
      <c r="O1393" s="24"/>
      <c r="P1393" s="24"/>
      <c r="Q1393" s="24"/>
      <c r="R1393" s="24"/>
      <c r="S1393" s="24"/>
      <c r="T1393" s="24"/>
    </row>
    <row r="1394" spans="1:20" ht="14.4">
      <c r="A1394" s="210" t="s">
        <v>77406</v>
      </c>
      <c r="B1394" s="25" t="s">
        <v>77407</v>
      </c>
      <c r="C1394" s="25" t="s">
        <v>26246</v>
      </c>
      <c r="D1394" s="25" t="s">
        <v>77408</v>
      </c>
      <c r="E1394" s="37" t="s">
        <v>77409</v>
      </c>
      <c r="F1394" s="25" t="s">
        <v>77410</v>
      </c>
      <c r="G1394" s="25" t="s">
        <v>77411</v>
      </c>
      <c r="H1394" s="6" t="s">
        <v>77412</v>
      </c>
      <c r="I1394" s="48"/>
      <c r="J1394" s="24" t="s">
        <v>74035</v>
      </c>
      <c r="K1394" s="24"/>
      <c r="L1394" s="24"/>
      <c r="M1394" s="24"/>
      <c r="N1394" s="24"/>
      <c r="O1394" s="24"/>
      <c r="P1394" s="24"/>
      <c r="Q1394" s="24"/>
      <c r="R1394" s="24"/>
      <c r="S1394" s="24"/>
      <c r="T1394" s="24"/>
    </row>
    <row r="1395" spans="1:20" ht="14.4">
      <c r="A1395" s="211" t="s">
        <v>77413</v>
      </c>
      <c r="B1395" s="25"/>
      <c r="C1395" s="25" t="s">
        <v>77414</v>
      </c>
      <c r="D1395" s="25"/>
      <c r="E1395" s="37"/>
      <c r="F1395" s="25"/>
      <c r="G1395" s="25"/>
      <c r="H1395" s="6"/>
      <c r="I1395" s="48"/>
      <c r="J1395" s="24"/>
      <c r="K1395" s="24"/>
      <c r="L1395" s="24"/>
      <c r="M1395" s="24"/>
      <c r="N1395" s="24"/>
      <c r="O1395" s="24"/>
      <c r="P1395" s="24"/>
      <c r="Q1395" s="24"/>
      <c r="R1395" s="24"/>
      <c r="S1395" s="24"/>
      <c r="T1395" s="24"/>
    </row>
    <row r="1396" spans="1:20" ht="14.4">
      <c r="A1396" s="211" t="s">
        <v>77415</v>
      </c>
      <c r="B1396" s="25"/>
      <c r="C1396" s="6" t="s">
        <v>77416</v>
      </c>
      <c r="D1396" s="25"/>
      <c r="E1396" s="37"/>
      <c r="F1396" s="25"/>
      <c r="G1396" s="25"/>
      <c r="H1396" s="6"/>
      <c r="I1396" s="48"/>
      <c r="J1396" s="24"/>
      <c r="K1396" s="24"/>
      <c r="L1396" s="24"/>
      <c r="M1396" s="24"/>
      <c r="N1396" s="24"/>
      <c r="O1396" s="24"/>
      <c r="P1396" s="24"/>
      <c r="Q1396" s="24"/>
      <c r="R1396" s="24"/>
      <c r="S1396" s="24"/>
      <c r="T1396" s="24"/>
    </row>
    <row r="1397" spans="1:20" ht="14.4">
      <c r="A1397" s="211" t="s">
        <v>77417</v>
      </c>
      <c r="B1397" s="25"/>
      <c r="C1397" s="6" t="s">
        <v>77418</v>
      </c>
      <c r="D1397" s="25"/>
      <c r="E1397" s="37"/>
      <c r="F1397" s="25"/>
      <c r="G1397" s="25"/>
      <c r="H1397" s="6"/>
      <c r="I1397" s="48"/>
      <c r="J1397" s="24"/>
      <c r="K1397" s="24"/>
      <c r="L1397" s="24"/>
      <c r="M1397" s="24"/>
      <c r="N1397" s="24"/>
      <c r="O1397" s="24"/>
      <c r="P1397" s="24"/>
      <c r="Q1397" s="24"/>
      <c r="R1397" s="24"/>
      <c r="S1397" s="24"/>
      <c r="T1397" s="24"/>
    </row>
    <row r="1398" spans="1:20" ht="14.4">
      <c r="A1398" s="210" t="s">
        <v>77419</v>
      </c>
      <c r="B1398" s="25" t="s">
        <v>76285</v>
      </c>
      <c r="C1398" s="25" t="s">
        <v>26246</v>
      </c>
      <c r="D1398" s="25" t="s">
        <v>76285</v>
      </c>
      <c r="E1398" s="37" t="s">
        <v>76285</v>
      </c>
      <c r="F1398" s="25" t="s">
        <v>76285</v>
      </c>
      <c r="G1398" s="25" t="s">
        <v>76285</v>
      </c>
      <c r="H1398" s="6" t="s">
        <v>76285</v>
      </c>
      <c r="I1398" s="48"/>
      <c r="J1398" s="24" t="s">
        <v>74035</v>
      </c>
      <c r="K1398" s="24"/>
      <c r="L1398" s="24" t="str">
        <f>IF(ISERROR(SEARCH("_M",A1398)),"","x")</f>
        <v/>
      </c>
      <c r="M1398" s="24"/>
      <c r="N1398" s="24"/>
      <c r="O1398" s="24"/>
      <c r="P1398" s="24"/>
      <c r="Q1398" s="24"/>
      <c r="R1398" s="24"/>
      <c r="S1398" s="24"/>
      <c r="T1398" s="24"/>
    </row>
    <row r="1399" spans="1:20" ht="14.4">
      <c r="A1399" s="211" t="s">
        <v>77420</v>
      </c>
      <c r="B1399" s="25"/>
      <c r="C1399" s="25" t="s">
        <v>77421</v>
      </c>
      <c r="D1399" s="25"/>
      <c r="E1399" s="37"/>
      <c r="F1399" s="25"/>
      <c r="G1399" s="25"/>
      <c r="H1399" s="6"/>
      <c r="I1399" s="48"/>
      <c r="J1399" s="24"/>
      <c r="K1399" s="24"/>
      <c r="L1399" s="24"/>
      <c r="M1399" s="24"/>
      <c r="N1399" s="24"/>
      <c r="O1399" s="24"/>
      <c r="P1399" s="24"/>
      <c r="Q1399" s="24"/>
      <c r="R1399" s="24"/>
      <c r="S1399" s="24"/>
      <c r="T1399" s="24"/>
    </row>
    <row r="1400" spans="1:20" ht="14.4">
      <c r="A1400" s="211" t="s">
        <v>77422</v>
      </c>
      <c r="B1400" s="25"/>
      <c r="C1400" s="25" t="s">
        <v>77423</v>
      </c>
      <c r="D1400" s="25"/>
      <c r="E1400" s="37"/>
      <c r="F1400" s="25"/>
      <c r="G1400" s="25"/>
      <c r="H1400" s="6"/>
      <c r="I1400" s="48"/>
      <c r="J1400" s="24"/>
      <c r="K1400" s="24"/>
      <c r="L1400" s="24"/>
      <c r="M1400" s="24"/>
      <c r="N1400" s="24"/>
      <c r="O1400" s="24"/>
      <c r="P1400" s="24"/>
      <c r="Q1400" s="24"/>
      <c r="R1400" s="24"/>
      <c r="S1400" s="24"/>
      <c r="T1400" s="24"/>
    </row>
    <row r="1401" spans="1:20" ht="14.4">
      <c r="A1401" s="211" t="s">
        <v>77424</v>
      </c>
      <c r="B1401" s="25"/>
      <c r="C1401" s="25" t="s">
        <v>77425</v>
      </c>
      <c r="D1401" s="25"/>
      <c r="E1401" s="37"/>
      <c r="F1401" s="25"/>
      <c r="G1401" s="25"/>
      <c r="H1401" s="6"/>
      <c r="I1401" s="48"/>
      <c r="J1401" s="24"/>
      <c r="K1401" s="24"/>
      <c r="L1401" s="24"/>
      <c r="M1401" s="24"/>
      <c r="N1401" s="24"/>
      <c r="O1401" s="24"/>
      <c r="P1401" s="24"/>
      <c r="Q1401" s="24"/>
      <c r="R1401" s="24"/>
      <c r="S1401" s="24"/>
      <c r="T1401" s="24"/>
    </row>
    <row r="1402" spans="1:20" ht="14.4">
      <c r="A1402" s="210" t="s">
        <v>77426</v>
      </c>
      <c r="B1402" s="25" t="s">
        <v>77427</v>
      </c>
      <c r="C1402" s="25" t="s">
        <v>26246</v>
      </c>
      <c r="D1402" s="25" t="s">
        <v>77428</v>
      </c>
      <c r="E1402" s="37" t="s">
        <v>77429</v>
      </c>
      <c r="F1402" s="25" t="s">
        <v>77430</v>
      </c>
      <c r="G1402" s="25" t="s">
        <v>77431</v>
      </c>
      <c r="H1402" s="6" t="s">
        <v>77432</v>
      </c>
      <c r="I1402" s="48"/>
      <c r="J1402" s="24" t="s">
        <v>74035</v>
      </c>
      <c r="K1402" s="24"/>
      <c r="L1402" s="24" t="str">
        <f>IF(ISERROR(SEARCH("_M",A1402)),"","x")</f>
        <v>x</v>
      </c>
      <c r="M1402" s="24"/>
      <c r="N1402" s="24"/>
      <c r="O1402" s="24"/>
      <c r="P1402" s="24"/>
      <c r="Q1402" s="24"/>
      <c r="R1402" s="24"/>
      <c r="S1402" s="24"/>
      <c r="T1402" s="24"/>
    </row>
    <row r="1403" spans="1:20" ht="14.4">
      <c r="A1403" s="211" t="s">
        <v>77433</v>
      </c>
      <c r="B1403" s="25"/>
      <c r="C1403" s="25" t="s">
        <v>77434</v>
      </c>
      <c r="D1403" s="25"/>
      <c r="E1403" s="37"/>
      <c r="F1403" s="25"/>
      <c r="G1403" s="25"/>
      <c r="H1403" s="6"/>
      <c r="I1403" s="48"/>
      <c r="J1403" s="24"/>
      <c r="K1403" s="24"/>
      <c r="L1403" s="24"/>
      <c r="M1403" s="24"/>
      <c r="N1403" s="24"/>
      <c r="O1403" s="24"/>
      <c r="P1403" s="24"/>
      <c r="Q1403" s="24"/>
      <c r="R1403" s="24"/>
      <c r="S1403" s="24"/>
      <c r="T1403" s="24"/>
    </row>
    <row r="1404" spans="1:20" ht="14.4">
      <c r="A1404" s="211" t="s">
        <v>77435</v>
      </c>
      <c r="B1404" s="25"/>
      <c r="C1404" s="6" t="s">
        <v>77436</v>
      </c>
      <c r="D1404" s="25"/>
      <c r="E1404" s="37"/>
      <c r="F1404" s="25"/>
      <c r="G1404" s="25"/>
      <c r="H1404" s="6"/>
      <c r="I1404" s="48"/>
      <c r="J1404" s="24"/>
      <c r="K1404" s="24"/>
      <c r="L1404" s="24"/>
      <c r="M1404" s="24"/>
      <c r="N1404" s="24"/>
      <c r="O1404" s="24"/>
      <c r="P1404" s="24"/>
      <c r="Q1404" s="24"/>
      <c r="R1404" s="24"/>
      <c r="S1404" s="24"/>
      <c r="T1404" s="24"/>
    </row>
    <row r="1405" spans="1:20" ht="14.4">
      <c r="A1405" s="211" t="s">
        <v>77437</v>
      </c>
      <c r="B1405" s="25"/>
      <c r="C1405" s="6" t="s">
        <v>77438</v>
      </c>
      <c r="D1405" s="25"/>
      <c r="E1405" s="37"/>
      <c r="F1405" s="25"/>
      <c r="G1405" s="25"/>
      <c r="H1405" s="6"/>
      <c r="I1405" s="48"/>
      <c r="J1405" s="24"/>
      <c r="K1405" s="24"/>
      <c r="L1405" s="24"/>
      <c r="M1405" s="24"/>
      <c r="N1405" s="24"/>
      <c r="O1405" s="24"/>
      <c r="P1405" s="24"/>
      <c r="Q1405" s="24"/>
      <c r="R1405" s="24"/>
      <c r="S1405" s="24"/>
      <c r="T1405" s="24"/>
    </row>
    <row r="1406" spans="1:20" ht="14.4">
      <c r="A1406" s="210" t="s">
        <v>77439</v>
      </c>
      <c r="B1406" s="25" t="s">
        <v>76299</v>
      </c>
      <c r="C1406" s="25" t="s">
        <v>26246</v>
      </c>
      <c r="D1406" s="25" t="s">
        <v>76299</v>
      </c>
      <c r="E1406" s="37" t="s">
        <v>76299</v>
      </c>
      <c r="F1406" s="25" t="s">
        <v>76299</v>
      </c>
      <c r="G1406" s="25" t="s">
        <v>76299</v>
      </c>
      <c r="H1406" s="6" t="s">
        <v>76299</v>
      </c>
      <c r="I1406" s="48"/>
      <c r="J1406" s="24" t="s">
        <v>74035</v>
      </c>
      <c r="K1406" s="24"/>
      <c r="L1406" s="24"/>
      <c r="M1406" s="24"/>
      <c r="N1406" s="24"/>
      <c r="O1406" s="24"/>
      <c r="P1406" s="24"/>
      <c r="Q1406" s="24"/>
      <c r="R1406" s="24"/>
      <c r="S1406" s="24"/>
      <c r="T1406" s="24"/>
    </row>
    <row r="1407" spans="1:20" ht="14.4">
      <c r="A1407" s="211" t="s">
        <v>77440</v>
      </c>
      <c r="B1407" s="25"/>
      <c r="C1407" s="25" t="s">
        <v>77441</v>
      </c>
      <c r="D1407" s="25"/>
      <c r="E1407" s="37"/>
      <c r="F1407" s="35"/>
      <c r="G1407" s="35"/>
      <c r="H1407" s="6"/>
      <c r="I1407" s="48"/>
      <c r="J1407" s="24"/>
      <c r="K1407" s="24"/>
      <c r="L1407" s="24"/>
      <c r="M1407" s="24"/>
      <c r="N1407" s="24"/>
      <c r="O1407" s="24"/>
      <c r="P1407" s="24"/>
      <c r="Q1407" s="24"/>
      <c r="R1407" s="24"/>
      <c r="S1407" s="24"/>
      <c r="T1407" s="24"/>
    </row>
    <row r="1408" spans="1:20" ht="14.4">
      <c r="A1408" s="211" t="s">
        <v>77442</v>
      </c>
      <c r="B1408" s="25"/>
      <c r="C1408" s="25" t="s">
        <v>77443</v>
      </c>
      <c r="D1408" s="25"/>
      <c r="E1408" s="37"/>
      <c r="F1408" s="35"/>
      <c r="G1408" s="35"/>
      <c r="H1408" s="6"/>
      <c r="I1408" s="48"/>
      <c r="J1408" s="24"/>
      <c r="K1408" s="24"/>
      <c r="L1408" s="24"/>
      <c r="M1408" s="24"/>
      <c r="N1408" s="24"/>
      <c r="O1408" s="24"/>
      <c r="P1408" s="24"/>
      <c r="Q1408" s="24"/>
      <c r="R1408" s="24"/>
      <c r="S1408" s="24"/>
      <c r="T1408" s="24"/>
    </row>
    <row r="1409" spans="1:20" ht="14.4">
      <c r="A1409" s="211" t="s">
        <v>77444</v>
      </c>
      <c r="B1409" s="25"/>
      <c r="C1409" s="25" t="s">
        <v>77445</v>
      </c>
      <c r="D1409" s="25"/>
      <c r="E1409" s="37"/>
      <c r="F1409" s="35"/>
      <c r="G1409" s="35"/>
      <c r="H1409" s="6"/>
      <c r="I1409" s="48"/>
      <c r="J1409" s="24"/>
      <c r="K1409" s="24"/>
      <c r="L1409" s="24"/>
      <c r="M1409" s="24"/>
      <c r="N1409" s="24"/>
      <c r="O1409" s="24"/>
      <c r="P1409" s="24"/>
      <c r="Q1409" s="24"/>
      <c r="R1409" s="24"/>
      <c r="S1409" s="24"/>
      <c r="T1409" s="24"/>
    </row>
    <row r="1410" spans="1:20" ht="14.4">
      <c r="A1410" s="210" t="s">
        <v>77446</v>
      </c>
      <c r="B1410" s="25" t="s">
        <v>77447</v>
      </c>
      <c r="C1410" s="25" t="s">
        <v>26246</v>
      </c>
      <c r="D1410" s="25" t="s">
        <v>77448</v>
      </c>
      <c r="E1410" s="37" t="s">
        <v>77449</v>
      </c>
      <c r="F1410" s="35" t="s">
        <v>77450</v>
      </c>
      <c r="G1410" s="35" t="s">
        <v>77451</v>
      </c>
      <c r="H1410" s="6" t="s">
        <v>77452</v>
      </c>
      <c r="I1410" s="48"/>
      <c r="J1410" s="24" t="s">
        <v>74035</v>
      </c>
      <c r="K1410" s="24"/>
      <c r="L1410" s="24"/>
      <c r="M1410" s="24"/>
      <c r="N1410" s="24"/>
      <c r="O1410" s="24"/>
      <c r="P1410" s="24"/>
      <c r="Q1410" s="24"/>
      <c r="R1410" s="24"/>
      <c r="S1410" s="24"/>
      <c r="T1410" s="24"/>
    </row>
    <row r="1411" spans="1:20" ht="14.4">
      <c r="A1411" s="211" t="s">
        <v>77453</v>
      </c>
      <c r="B1411" s="25"/>
      <c r="C1411" s="25" t="s">
        <v>77454</v>
      </c>
      <c r="D1411" s="25"/>
      <c r="E1411" s="37"/>
      <c r="F1411" s="25"/>
      <c r="G1411" s="25"/>
      <c r="H1411" s="6"/>
      <c r="I1411" s="48"/>
      <c r="J1411" s="24"/>
      <c r="K1411" s="24"/>
      <c r="L1411" s="24"/>
      <c r="M1411" s="24"/>
      <c r="N1411" s="24"/>
      <c r="O1411" s="24"/>
      <c r="P1411" s="24"/>
      <c r="Q1411" s="24"/>
      <c r="R1411" s="24"/>
      <c r="S1411" s="24"/>
      <c r="T1411" s="24"/>
    </row>
    <row r="1412" spans="1:20" ht="14.4">
      <c r="A1412" s="211" t="s">
        <v>77455</v>
      </c>
      <c r="B1412" s="25"/>
      <c r="C1412" s="25" t="s">
        <v>77456</v>
      </c>
      <c r="D1412" s="25"/>
      <c r="E1412" s="37"/>
      <c r="F1412" s="25"/>
      <c r="G1412" s="25"/>
      <c r="H1412" s="6"/>
      <c r="I1412" s="48"/>
      <c r="J1412" s="24"/>
      <c r="K1412" s="24"/>
      <c r="L1412" s="24"/>
      <c r="M1412" s="24"/>
      <c r="N1412" s="24"/>
      <c r="O1412" s="24"/>
      <c r="P1412" s="24"/>
      <c r="Q1412" s="24"/>
      <c r="R1412" s="24"/>
      <c r="S1412" s="24"/>
      <c r="T1412" s="24"/>
    </row>
    <row r="1413" spans="1:20" ht="14.4">
      <c r="A1413" s="211" t="s">
        <v>77457</v>
      </c>
      <c r="B1413" s="25"/>
      <c r="C1413" s="25" t="s">
        <v>77458</v>
      </c>
      <c r="D1413" s="25"/>
      <c r="E1413" s="37"/>
      <c r="F1413" s="25"/>
      <c r="G1413" s="25"/>
      <c r="H1413" s="6"/>
      <c r="I1413" s="48"/>
      <c r="J1413" s="24"/>
      <c r="K1413" s="24"/>
      <c r="L1413" s="24"/>
      <c r="M1413" s="24"/>
      <c r="N1413" s="24"/>
      <c r="O1413" s="24"/>
      <c r="P1413" s="24"/>
      <c r="Q1413" s="24"/>
      <c r="R1413" s="24"/>
      <c r="S1413" s="24"/>
      <c r="T1413" s="24"/>
    </row>
    <row r="1414" spans="1:20" ht="14.4">
      <c r="A1414" s="210" t="s">
        <v>77459</v>
      </c>
      <c r="B1414" s="25" t="s">
        <v>76312</v>
      </c>
      <c r="C1414" s="25" t="s">
        <v>75985</v>
      </c>
      <c r="D1414" s="25" t="s">
        <v>76312</v>
      </c>
      <c r="E1414" s="37" t="s">
        <v>76312</v>
      </c>
      <c r="F1414" s="25" t="s">
        <v>76312</v>
      </c>
      <c r="G1414" s="25" t="s">
        <v>76312</v>
      </c>
      <c r="H1414" s="6" t="s">
        <v>76312</v>
      </c>
      <c r="I1414" s="48"/>
      <c r="J1414" s="24" t="s">
        <v>74035</v>
      </c>
      <c r="K1414" s="24"/>
      <c r="L1414" s="24" t="str">
        <f>IF(ISERROR(SEARCH("_M",A1414)),"","x")</f>
        <v/>
      </c>
      <c r="M1414" s="24"/>
      <c r="N1414" s="24"/>
      <c r="O1414" s="24"/>
      <c r="P1414" s="24"/>
      <c r="Q1414" s="24"/>
      <c r="R1414" s="24"/>
      <c r="S1414" s="24"/>
      <c r="T1414" s="24"/>
    </row>
    <row r="1415" spans="1:20" ht="14.4">
      <c r="A1415" s="210" t="s">
        <v>77460</v>
      </c>
      <c r="B1415" s="25" t="s">
        <v>77461</v>
      </c>
      <c r="C1415" s="25" t="s">
        <v>75985</v>
      </c>
      <c r="D1415" s="25" t="s">
        <v>77462</v>
      </c>
      <c r="E1415" s="37" t="s">
        <v>77463</v>
      </c>
      <c r="F1415" s="25" t="s">
        <v>77464</v>
      </c>
      <c r="G1415" s="25" t="s">
        <v>77465</v>
      </c>
      <c r="H1415" s="6" t="s">
        <v>77466</v>
      </c>
      <c r="I1415" s="48"/>
      <c r="J1415" s="24" t="s">
        <v>74035</v>
      </c>
      <c r="K1415" s="24"/>
      <c r="L1415" s="24" t="str">
        <f>IF(ISERROR(SEARCH("_M",A1415)),"","x")</f>
        <v>x</v>
      </c>
      <c r="M1415" s="24"/>
      <c r="N1415" s="24"/>
      <c r="O1415" s="24"/>
      <c r="P1415" s="24"/>
      <c r="Q1415" s="24"/>
      <c r="R1415" s="24"/>
      <c r="S1415" s="24"/>
      <c r="T1415" s="24"/>
    </row>
    <row r="1416" spans="1:20" ht="14.4">
      <c r="A1416" s="210" t="s">
        <v>77467</v>
      </c>
      <c r="B1416" s="25" t="s">
        <v>76321</v>
      </c>
      <c r="C1416" s="25" t="s">
        <v>26246</v>
      </c>
      <c r="D1416" s="25" t="s">
        <v>76321</v>
      </c>
      <c r="E1416" s="37" t="s">
        <v>76321</v>
      </c>
      <c r="F1416" s="25" t="s">
        <v>76321</v>
      </c>
      <c r="G1416" s="25" t="s">
        <v>76321</v>
      </c>
      <c r="H1416" s="6" t="s">
        <v>76321</v>
      </c>
      <c r="I1416" s="48"/>
      <c r="J1416" s="24" t="s">
        <v>74035</v>
      </c>
      <c r="K1416" s="24"/>
      <c r="L1416" s="24"/>
      <c r="M1416" s="24"/>
      <c r="N1416" s="24"/>
      <c r="O1416" s="24"/>
      <c r="P1416" s="24"/>
      <c r="Q1416" s="24"/>
      <c r="R1416" s="24"/>
      <c r="S1416" s="24"/>
      <c r="T1416" s="24"/>
    </row>
    <row r="1417" spans="1:20" ht="14.4">
      <c r="A1417" s="211" t="s">
        <v>77468</v>
      </c>
      <c r="B1417" s="25"/>
      <c r="C1417" s="25" t="s">
        <v>77469</v>
      </c>
      <c r="D1417" s="25"/>
      <c r="E1417" s="37"/>
      <c r="F1417" s="35"/>
      <c r="G1417" s="35"/>
      <c r="H1417" s="6"/>
      <c r="I1417" s="48"/>
      <c r="J1417" s="24"/>
      <c r="K1417" s="24"/>
      <c r="L1417" s="24"/>
      <c r="M1417" s="24"/>
      <c r="N1417" s="24"/>
      <c r="O1417" s="24"/>
      <c r="P1417" s="24"/>
      <c r="Q1417" s="24"/>
      <c r="R1417" s="24"/>
      <c r="S1417" s="24"/>
      <c r="T1417" s="24"/>
    </row>
    <row r="1418" spans="1:20" ht="14.4">
      <c r="A1418" s="211" t="s">
        <v>77470</v>
      </c>
      <c r="B1418" s="25"/>
      <c r="C1418" s="25" t="s">
        <v>77471</v>
      </c>
      <c r="D1418" s="25"/>
      <c r="E1418" s="37"/>
      <c r="F1418" s="35"/>
      <c r="G1418" s="35"/>
      <c r="H1418" s="6"/>
      <c r="I1418" s="48"/>
      <c r="J1418" s="24"/>
      <c r="K1418" s="24"/>
      <c r="L1418" s="24"/>
      <c r="M1418" s="24"/>
      <c r="N1418" s="24"/>
      <c r="O1418" s="24"/>
      <c r="P1418" s="24"/>
      <c r="Q1418" s="24"/>
      <c r="R1418" s="24"/>
      <c r="S1418" s="24"/>
      <c r="T1418" s="24"/>
    </row>
    <row r="1419" spans="1:20" ht="14.4">
      <c r="A1419" s="211" t="s">
        <v>77472</v>
      </c>
      <c r="B1419" s="25"/>
      <c r="C1419" s="25" t="s">
        <v>77473</v>
      </c>
      <c r="D1419" s="25"/>
      <c r="E1419" s="37"/>
      <c r="F1419" s="35"/>
      <c r="G1419" s="35"/>
      <c r="H1419" s="6"/>
      <c r="I1419" s="48"/>
      <c r="J1419" s="24"/>
      <c r="K1419" s="24"/>
      <c r="L1419" s="24"/>
      <c r="M1419" s="24"/>
      <c r="N1419" s="24"/>
      <c r="O1419" s="24"/>
      <c r="P1419" s="24"/>
      <c r="Q1419" s="24"/>
      <c r="R1419" s="24"/>
      <c r="S1419" s="24"/>
      <c r="T1419" s="24"/>
    </row>
    <row r="1420" spans="1:20" ht="14.4">
      <c r="A1420" s="210" t="s">
        <v>77474</v>
      </c>
      <c r="B1420" s="25" t="s">
        <v>77475</v>
      </c>
      <c r="C1420" s="25" t="s">
        <v>26246</v>
      </c>
      <c r="D1420" s="25" t="s">
        <v>77476</v>
      </c>
      <c r="E1420" s="37" t="s">
        <v>77477</v>
      </c>
      <c r="F1420" s="35" t="s">
        <v>77478</v>
      </c>
      <c r="G1420" s="35" t="s">
        <v>77479</v>
      </c>
      <c r="H1420" s="6" t="s">
        <v>77480</v>
      </c>
      <c r="I1420" s="48"/>
      <c r="J1420" s="24" t="s">
        <v>74035</v>
      </c>
      <c r="K1420" s="24"/>
      <c r="L1420" s="24"/>
      <c r="M1420" s="24"/>
      <c r="N1420" s="24"/>
      <c r="O1420" s="24"/>
      <c r="P1420" s="24"/>
      <c r="Q1420" s="24"/>
      <c r="R1420" s="24"/>
      <c r="S1420" s="24"/>
      <c r="T1420" s="24"/>
    </row>
    <row r="1421" spans="1:20" ht="14.4">
      <c r="A1421" s="211" t="s">
        <v>77481</v>
      </c>
      <c r="B1421" s="25"/>
      <c r="C1421" s="25" t="s">
        <v>77482</v>
      </c>
      <c r="D1421" s="25"/>
      <c r="E1421" s="37"/>
      <c r="F1421" s="25"/>
      <c r="G1421" s="25"/>
      <c r="H1421" s="6"/>
      <c r="I1421" s="48"/>
      <c r="J1421" s="24"/>
      <c r="K1421" s="24"/>
      <c r="L1421" s="24"/>
      <c r="M1421" s="24"/>
      <c r="N1421" s="24"/>
      <c r="O1421" s="24"/>
      <c r="P1421" s="24"/>
      <c r="Q1421" s="24"/>
      <c r="R1421" s="24"/>
      <c r="S1421" s="24"/>
      <c r="T1421" s="24"/>
    </row>
    <row r="1422" spans="1:20" ht="14.4">
      <c r="A1422" s="211" t="s">
        <v>77483</v>
      </c>
      <c r="B1422" s="25"/>
      <c r="C1422" s="6" t="s">
        <v>77484</v>
      </c>
      <c r="D1422" s="25"/>
      <c r="E1422" s="37"/>
      <c r="F1422" s="25"/>
      <c r="G1422" s="25"/>
      <c r="H1422" s="6"/>
      <c r="I1422" s="48"/>
      <c r="J1422" s="24"/>
      <c r="K1422" s="24"/>
      <c r="L1422" s="24"/>
      <c r="M1422" s="24"/>
      <c r="N1422" s="24"/>
      <c r="O1422" s="24"/>
      <c r="P1422" s="24"/>
      <c r="Q1422" s="24"/>
      <c r="R1422" s="24"/>
      <c r="S1422" s="24"/>
      <c r="T1422" s="24"/>
    </row>
    <row r="1423" spans="1:20" ht="14.4">
      <c r="A1423" s="211" t="s">
        <v>77485</v>
      </c>
      <c r="B1423" s="25"/>
      <c r="C1423" s="6" t="s">
        <v>77486</v>
      </c>
      <c r="D1423" s="25"/>
      <c r="E1423" s="37"/>
      <c r="F1423" s="25"/>
      <c r="G1423" s="25"/>
      <c r="H1423" s="6"/>
      <c r="I1423" s="48"/>
      <c r="J1423" s="24"/>
      <c r="K1423" s="24"/>
      <c r="L1423" s="24"/>
      <c r="M1423" s="24"/>
      <c r="N1423" s="24"/>
      <c r="O1423" s="24"/>
      <c r="P1423" s="24"/>
      <c r="Q1423" s="24"/>
      <c r="R1423" s="24"/>
      <c r="S1423" s="24"/>
      <c r="T1423" s="24"/>
    </row>
    <row r="1424" spans="1:20" ht="14.4">
      <c r="A1424" s="210" t="s">
        <v>77487</v>
      </c>
      <c r="B1424" s="25" t="s">
        <v>76334</v>
      </c>
      <c r="C1424" s="25" t="s">
        <v>26246</v>
      </c>
      <c r="D1424" s="25" t="s">
        <v>76334</v>
      </c>
      <c r="E1424" s="37" t="s">
        <v>76334</v>
      </c>
      <c r="F1424" s="25" t="s">
        <v>76334</v>
      </c>
      <c r="G1424" s="25" t="s">
        <v>76334</v>
      </c>
      <c r="H1424" s="6" t="s">
        <v>76334</v>
      </c>
      <c r="I1424" s="48"/>
      <c r="J1424" s="24" t="s">
        <v>74035</v>
      </c>
      <c r="K1424" s="24"/>
      <c r="L1424" s="24" t="str">
        <f>IF(ISERROR(SEARCH("_M",A1424)),"","x")</f>
        <v/>
      </c>
      <c r="M1424" s="24"/>
      <c r="N1424" s="24"/>
      <c r="O1424" s="24"/>
      <c r="P1424" s="24"/>
      <c r="Q1424" s="24"/>
      <c r="R1424" s="24"/>
      <c r="S1424" s="24"/>
      <c r="T1424" s="24"/>
    </row>
    <row r="1425" spans="1:20" ht="14.4">
      <c r="A1425" s="211" t="s">
        <v>77488</v>
      </c>
      <c r="B1425" s="25"/>
      <c r="C1425" s="25" t="s">
        <v>77489</v>
      </c>
      <c r="D1425" s="25"/>
      <c r="E1425" s="37"/>
      <c r="F1425" s="25"/>
      <c r="G1425" s="25"/>
      <c r="H1425" s="6"/>
      <c r="I1425" s="48"/>
      <c r="J1425" s="24"/>
      <c r="K1425" s="24"/>
      <c r="L1425" s="24"/>
      <c r="M1425" s="24"/>
      <c r="N1425" s="24"/>
      <c r="O1425" s="24"/>
      <c r="P1425" s="24"/>
      <c r="Q1425" s="24"/>
      <c r="R1425" s="24"/>
      <c r="S1425" s="24"/>
      <c r="T1425" s="24"/>
    </row>
    <row r="1426" spans="1:20" ht="14.4">
      <c r="A1426" s="211" t="s">
        <v>77490</v>
      </c>
      <c r="B1426" s="25"/>
      <c r="C1426" s="25" t="s">
        <v>77491</v>
      </c>
      <c r="D1426" s="25"/>
      <c r="E1426" s="37"/>
      <c r="F1426" s="25"/>
      <c r="G1426" s="25"/>
      <c r="H1426" s="6"/>
      <c r="I1426" s="48"/>
      <c r="J1426" s="24"/>
      <c r="K1426" s="24"/>
      <c r="L1426" s="24"/>
      <c r="M1426" s="24"/>
      <c r="N1426" s="24"/>
      <c r="O1426" s="24"/>
      <c r="P1426" s="24"/>
      <c r="Q1426" s="24"/>
      <c r="R1426" s="24"/>
      <c r="S1426" s="24"/>
      <c r="T1426" s="24"/>
    </row>
    <row r="1427" spans="1:20" ht="14.4">
      <c r="A1427" s="211" t="s">
        <v>77492</v>
      </c>
      <c r="B1427" s="25"/>
      <c r="C1427" s="25" t="s">
        <v>77493</v>
      </c>
      <c r="D1427" s="25"/>
      <c r="E1427" s="37"/>
      <c r="F1427" s="25"/>
      <c r="G1427" s="25"/>
      <c r="H1427" s="6"/>
      <c r="I1427" s="48"/>
      <c r="J1427" s="24"/>
      <c r="K1427" s="24"/>
      <c r="L1427" s="24"/>
      <c r="M1427" s="24"/>
      <c r="N1427" s="24"/>
      <c r="O1427" s="24"/>
      <c r="P1427" s="24"/>
      <c r="Q1427" s="24"/>
      <c r="R1427" s="24"/>
      <c r="S1427" s="24"/>
      <c r="T1427" s="24"/>
    </row>
    <row r="1428" spans="1:20" ht="14.4">
      <c r="A1428" s="210" t="s">
        <v>77494</v>
      </c>
      <c r="B1428" s="25" t="s">
        <v>77495</v>
      </c>
      <c r="C1428" s="25" t="s">
        <v>26246</v>
      </c>
      <c r="D1428" s="25" t="s">
        <v>77496</v>
      </c>
      <c r="E1428" s="37" t="s">
        <v>77497</v>
      </c>
      <c r="F1428" s="25" t="s">
        <v>77498</v>
      </c>
      <c r="G1428" s="25" t="s">
        <v>77499</v>
      </c>
      <c r="H1428" s="6" t="s">
        <v>77500</v>
      </c>
      <c r="I1428" s="48"/>
      <c r="J1428" s="24" t="s">
        <v>74035</v>
      </c>
      <c r="K1428" s="24"/>
      <c r="L1428" s="24" t="str">
        <f>IF(ISERROR(SEARCH("_M",A1428)),"","x")</f>
        <v>x</v>
      </c>
      <c r="M1428" s="24"/>
      <c r="N1428" s="24"/>
      <c r="O1428" s="24"/>
      <c r="P1428" s="24"/>
      <c r="Q1428" s="24"/>
      <c r="R1428" s="24"/>
      <c r="S1428" s="24"/>
      <c r="T1428" s="24"/>
    </row>
    <row r="1429" spans="1:20" ht="14.4">
      <c r="A1429" s="211" t="s">
        <v>77501</v>
      </c>
      <c r="B1429" s="25"/>
      <c r="C1429" s="25" t="s">
        <v>77502</v>
      </c>
      <c r="D1429" s="25"/>
      <c r="E1429" s="37"/>
      <c r="F1429" s="25"/>
      <c r="G1429" s="25"/>
      <c r="H1429" s="6"/>
      <c r="I1429" s="48"/>
      <c r="J1429" s="24"/>
      <c r="K1429" s="24"/>
      <c r="L1429" s="24"/>
      <c r="M1429" s="24"/>
      <c r="N1429" s="24"/>
      <c r="O1429" s="24"/>
      <c r="P1429" s="24"/>
      <c r="Q1429" s="24"/>
      <c r="R1429" s="24"/>
      <c r="S1429" s="24"/>
      <c r="T1429" s="24"/>
    </row>
    <row r="1430" spans="1:20" ht="14.4">
      <c r="A1430" s="211" t="s">
        <v>77503</v>
      </c>
      <c r="B1430" s="25"/>
      <c r="C1430" s="25" t="s">
        <v>77504</v>
      </c>
      <c r="D1430" s="25"/>
      <c r="E1430" s="37"/>
      <c r="F1430" s="25"/>
      <c r="G1430" s="25"/>
      <c r="H1430" s="6"/>
      <c r="I1430" s="48"/>
      <c r="J1430" s="24"/>
      <c r="K1430" s="24"/>
      <c r="L1430" s="24"/>
      <c r="M1430" s="24"/>
      <c r="N1430" s="24"/>
      <c r="O1430" s="24"/>
      <c r="P1430" s="24"/>
      <c r="Q1430" s="24"/>
      <c r="R1430" s="24"/>
      <c r="S1430" s="24"/>
      <c r="T1430" s="24"/>
    </row>
    <row r="1431" spans="1:20" ht="14.4">
      <c r="A1431" s="211" t="s">
        <v>77505</v>
      </c>
      <c r="B1431" s="25"/>
      <c r="C1431" s="25" t="s">
        <v>77506</v>
      </c>
      <c r="D1431" s="25"/>
      <c r="E1431" s="37"/>
      <c r="F1431" s="25"/>
      <c r="G1431" s="25"/>
      <c r="H1431" s="6"/>
      <c r="I1431" s="48"/>
      <c r="J1431" s="24"/>
      <c r="K1431" s="24"/>
      <c r="L1431" s="24"/>
      <c r="M1431" s="24"/>
      <c r="N1431" s="24"/>
      <c r="O1431" s="24"/>
      <c r="P1431" s="24"/>
      <c r="Q1431" s="24"/>
      <c r="R1431" s="24"/>
      <c r="S1431" s="24"/>
      <c r="T1431" s="24"/>
    </row>
    <row r="1432" spans="1:20" ht="14.4">
      <c r="A1432" s="210" t="s">
        <v>77507</v>
      </c>
      <c r="B1432" s="25" t="s">
        <v>76347</v>
      </c>
      <c r="C1432" s="25" t="s">
        <v>26246</v>
      </c>
      <c r="D1432" s="25" t="s">
        <v>76347</v>
      </c>
      <c r="E1432" s="37" t="s">
        <v>76347</v>
      </c>
      <c r="F1432" s="25" t="s">
        <v>76347</v>
      </c>
      <c r="G1432" s="25" t="s">
        <v>76347</v>
      </c>
      <c r="H1432" s="6" t="s">
        <v>76347</v>
      </c>
      <c r="I1432" s="48"/>
      <c r="J1432" s="24" t="s">
        <v>74035</v>
      </c>
      <c r="K1432" s="24"/>
      <c r="L1432" s="24"/>
      <c r="M1432" s="24"/>
      <c r="N1432" s="24"/>
      <c r="O1432" s="24"/>
      <c r="P1432" s="24"/>
      <c r="Q1432" s="24"/>
      <c r="R1432" s="24"/>
      <c r="S1432" s="24"/>
      <c r="T1432" s="24"/>
    </row>
    <row r="1433" spans="1:20" ht="14.4">
      <c r="A1433" s="211" t="s">
        <v>77508</v>
      </c>
      <c r="B1433" s="25"/>
      <c r="C1433" s="25" t="s">
        <v>77509</v>
      </c>
      <c r="D1433" s="25"/>
      <c r="E1433" s="37"/>
      <c r="F1433" s="35"/>
      <c r="G1433" s="35"/>
      <c r="H1433" s="6"/>
      <c r="I1433" s="48"/>
      <c r="J1433" s="24"/>
      <c r="K1433" s="24"/>
      <c r="L1433" s="24"/>
      <c r="M1433" s="24"/>
      <c r="N1433" s="24"/>
      <c r="O1433" s="24"/>
      <c r="P1433" s="24"/>
      <c r="Q1433" s="24"/>
      <c r="R1433" s="24"/>
      <c r="S1433" s="24"/>
      <c r="T1433" s="24"/>
    </row>
    <row r="1434" spans="1:20" ht="14.4">
      <c r="A1434" s="211" t="s">
        <v>77510</v>
      </c>
      <c r="B1434" s="25"/>
      <c r="C1434" s="25" t="s">
        <v>77511</v>
      </c>
      <c r="D1434" s="25"/>
      <c r="E1434" s="37"/>
      <c r="F1434" s="35"/>
      <c r="G1434" s="35"/>
      <c r="H1434" s="6"/>
      <c r="I1434" s="48"/>
      <c r="J1434" s="24"/>
      <c r="K1434" s="24"/>
      <c r="L1434" s="24"/>
      <c r="M1434" s="24"/>
      <c r="N1434" s="24"/>
      <c r="O1434" s="24"/>
      <c r="P1434" s="24"/>
      <c r="Q1434" s="24"/>
      <c r="R1434" s="24"/>
      <c r="S1434" s="24"/>
      <c r="T1434" s="24"/>
    </row>
    <row r="1435" spans="1:20" ht="14.4">
      <c r="A1435" s="211" t="s">
        <v>77512</v>
      </c>
      <c r="B1435" s="25"/>
      <c r="C1435" s="25" t="s">
        <v>77513</v>
      </c>
      <c r="D1435" s="25"/>
      <c r="E1435" s="37"/>
      <c r="F1435" s="35"/>
      <c r="G1435" s="35"/>
      <c r="H1435" s="6"/>
      <c r="I1435" s="48"/>
      <c r="J1435" s="24"/>
      <c r="K1435" s="24"/>
      <c r="L1435" s="24"/>
      <c r="M1435" s="24"/>
      <c r="N1435" s="24"/>
      <c r="O1435" s="24"/>
      <c r="P1435" s="24"/>
      <c r="Q1435" s="24"/>
      <c r="R1435" s="24"/>
      <c r="S1435" s="24"/>
      <c r="T1435" s="24"/>
    </row>
    <row r="1436" spans="1:20" ht="14.4">
      <c r="A1436" s="210" t="s">
        <v>77514</v>
      </c>
      <c r="B1436" s="25" t="s">
        <v>77515</v>
      </c>
      <c r="C1436" s="25" t="s">
        <v>26246</v>
      </c>
      <c r="D1436" s="25" t="s">
        <v>77516</v>
      </c>
      <c r="E1436" s="37" t="s">
        <v>77517</v>
      </c>
      <c r="F1436" s="35" t="s">
        <v>77518</v>
      </c>
      <c r="G1436" s="35" t="s">
        <v>77519</v>
      </c>
      <c r="H1436" s="6" t="s">
        <v>77520</v>
      </c>
      <c r="I1436" s="48"/>
      <c r="J1436" s="24" t="s">
        <v>74035</v>
      </c>
      <c r="K1436" s="24"/>
      <c r="L1436" s="24"/>
      <c r="M1436" s="24"/>
      <c r="N1436" s="24"/>
      <c r="O1436" s="24"/>
      <c r="P1436" s="24"/>
      <c r="Q1436" s="24"/>
      <c r="R1436" s="24"/>
      <c r="S1436" s="24"/>
      <c r="T1436" s="24"/>
    </row>
    <row r="1437" spans="1:20" ht="14.4">
      <c r="A1437" s="211" t="s">
        <v>77521</v>
      </c>
      <c r="B1437" s="25"/>
      <c r="C1437" s="25" t="s">
        <v>77522</v>
      </c>
      <c r="D1437" s="25"/>
      <c r="E1437" s="37"/>
      <c r="F1437" s="25"/>
      <c r="G1437" s="25"/>
      <c r="H1437" s="6"/>
      <c r="I1437" s="48"/>
      <c r="J1437" s="24"/>
      <c r="K1437" s="24"/>
      <c r="L1437" s="24"/>
      <c r="M1437" s="24"/>
      <c r="N1437" s="24"/>
      <c r="O1437" s="24"/>
      <c r="P1437" s="24"/>
      <c r="Q1437" s="24"/>
      <c r="R1437" s="24"/>
      <c r="S1437" s="24"/>
      <c r="T1437" s="24"/>
    </row>
    <row r="1438" spans="1:20" ht="14.4">
      <c r="A1438" s="211" t="s">
        <v>77523</v>
      </c>
      <c r="B1438" s="25"/>
      <c r="C1438" s="6" t="s">
        <v>77524</v>
      </c>
      <c r="D1438" s="25"/>
      <c r="E1438" s="37"/>
      <c r="F1438" s="25"/>
      <c r="G1438" s="25"/>
      <c r="H1438" s="6"/>
      <c r="I1438" s="48"/>
      <c r="J1438" s="24"/>
      <c r="K1438" s="24"/>
      <c r="L1438" s="24"/>
      <c r="M1438" s="24"/>
      <c r="N1438" s="24"/>
      <c r="O1438" s="24"/>
      <c r="P1438" s="24"/>
      <c r="Q1438" s="24"/>
      <c r="R1438" s="24"/>
      <c r="S1438" s="24"/>
      <c r="T1438" s="24"/>
    </row>
    <row r="1439" spans="1:20" ht="14.4">
      <c r="A1439" s="211" t="s">
        <v>77525</v>
      </c>
      <c r="B1439" s="25"/>
      <c r="C1439" s="25" t="s">
        <v>77526</v>
      </c>
      <c r="D1439" s="25"/>
      <c r="E1439" s="37"/>
      <c r="F1439" s="25"/>
      <c r="G1439" s="25"/>
      <c r="H1439" s="6"/>
      <c r="I1439" s="48"/>
      <c r="J1439" s="24"/>
      <c r="K1439" s="24"/>
      <c r="L1439" s="24"/>
      <c r="M1439" s="24"/>
      <c r="N1439" s="24"/>
      <c r="O1439" s="24"/>
      <c r="P1439" s="24"/>
      <c r="Q1439" s="24"/>
      <c r="R1439" s="24"/>
      <c r="S1439" s="24"/>
      <c r="T1439" s="24"/>
    </row>
    <row r="1440" spans="1:20" ht="14.4">
      <c r="A1440" s="210" t="s">
        <v>77527</v>
      </c>
      <c r="B1440" s="25" t="s">
        <v>76366</v>
      </c>
      <c r="C1440" s="25" t="s">
        <v>26246</v>
      </c>
      <c r="D1440" s="25" t="s">
        <v>76366</v>
      </c>
      <c r="E1440" s="37" t="s">
        <v>76366</v>
      </c>
      <c r="F1440" s="25" t="s">
        <v>77528</v>
      </c>
      <c r="G1440" s="25" t="s">
        <v>76366</v>
      </c>
      <c r="H1440" s="6" t="s">
        <v>76366</v>
      </c>
      <c r="I1440" s="48"/>
      <c r="J1440" s="24" t="s">
        <v>74035</v>
      </c>
      <c r="K1440" s="24"/>
      <c r="L1440" s="24" t="str">
        <f>IF(ISERROR(SEARCH("_M",A1440)),"","x")</f>
        <v/>
      </c>
      <c r="M1440" s="24"/>
      <c r="N1440" s="24"/>
      <c r="O1440" s="24"/>
      <c r="P1440" s="24"/>
      <c r="Q1440" s="24"/>
      <c r="R1440" s="24"/>
      <c r="S1440" s="24"/>
      <c r="T1440" s="24"/>
    </row>
    <row r="1441" spans="1:20" ht="14.4">
      <c r="A1441" s="211" t="s">
        <v>77529</v>
      </c>
      <c r="B1441" s="25"/>
      <c r="C1441" s="25" t="s">
        <v>77530</v>
      </c>
      <c r="D1441" s="25"/>
      <c r="E1441" s="37"/>
      <c r="F1441" s="25"/>
      <c r="G1441" s="25"/>
      <c r="H1441" s="6"/>
      <c r="I1441" s="48"/>
      <c r="J1441" s="24"/>
      <c r="K1441" s="24"/>
      <c r="L1441" s="24"/>
      <c r="M1441" s="24"/>
      <c r="N1441" s="24"/>
      <c r="O1441" s="24"/>
      <c r="P1441" s="24"/>
      <c r="Q1441" s="24"/>
      <c r="R1441" s="24"/>
      <c r="S1441" s="24"/>
      <c r="T1441" s="24"/>
    </row>
    <row r="1442" spans="1:20" ht="14.4">
      <c r="A1442" s="211" t="s">
        <v>77531</v>
      </c>
      <c r="B1442" s="25"/>
      <c r="C1442" s="25" t="s">
        <v>77532</v>
      </c>
      <c r="D1442" s="25"/>
      <c r="E1442" s="37"/>
      <c r="F1442" s="25"/>
      <c r="G1442" s="25"/>
      <c r="H1442" s="6"/>
      <c r="I1442" s="48"/>
      <c r="J1442" s="24"/>
      <c r="K1442" s="24"/>
      <c r="L1442" s="24"/>
      <c r="M1442" s="24"/>
      <c r="N1442" s="24"/>
      <c r="O1442" s="24"/>
      <c r="P1442" s="24"/>
      <c r="Q1442" s="24"/>
      <c r="R1442" s="24"/>
      <c r="S1442" s="24"/>
      <c r="T1442" s="24"/>
    </row>
    <row r="1443" spans="1:20" ht="14.4">
      <c r="A1443" s="211" t="s">
        <v>77533</v>
      </c>
      <c r="B1443" s="25"/>
      <c r="C1443" s="25" t="s">
        <v>77534</v>
      </c>
      <c r="D1443" s="25"/>
      <c r="E1443" s="37"/>
      <c r="F1443" s="25"/>
      <c r="G1443" s="25"/>
      <c r="H1443" s="6"/>
      <c r="I1443" s="48"/>
      <c r="J1443" s="24"/>
      <c r="K1443" s="24"/>
      <c r="L1443" s="24"/>
      <c r="M1443" s="24"/>
      <c r="N1443" s="24"/>
      <c r="O1443" s="24"/>
      <c r="P1443" s="24"/>
      <c r="Q1443" s="24"/>
      <c r="R1443" s="24"/>
      <c r="S1443" s="24"/>
      <c r="T1443" s="24"/>
    </row>
    <row r="1444" spans="1:20" ht="14.4">
      <c r="A1444" s="210" t="s">
        <v>77535</v>
      </c>
      <c r="B1444" s="25" t="s">
        <v>77536</v>
      </c>
      <c r="C1444" s="25" t="s">
        <v>26246</v>
      </c>
      <c r="D1444" s="25" t="s">
        <v>77537</v>
      </c>
      <c r="E1444" s="37" t="s">
        <v>77538</v>
      </c>
      <c r="F1444" s="25" t="s">
        <v>77539</v>
      </c>
      <c r="G1444" s="25" t="s">
        <v>77540</v>
      </c>
      <c r="H1444" s="6" t="s">
        <v>77541</v>
      </c>
      <c r="I1444" s="48"/>
      <c r="J1444" s="24" t="s">
        <v>74035</v>
      </c>
      <c r="K1444" s="24"/>
      <c r="L1444" s="24" t="str">
        <f>IF(ISERROR(SEARCH("_M",A1444)),"","x")</f>
        <v>x</v>
      </c>
      <c r="M1444" s="24"/>
      <c r="N1444" s="24"/>
      <c r="O1444" s="24"/>
      <c r="P1444" s="24"/>
      <c r="Q1444" s="24"/>
      <c r="R1444" s="24"/>
      <c r="S1444" s="24"/>
      <c r="T1444" s="24"/>
    </row>
    <row r="1445" spans="1:20" ht="16.5" customHeight="1">
      <c r="A1445" s="211" t="s">
        <v>77542</v>
      </c>
      <c r="B1445" s="25"/>
      <c r="C1445" s="25" t="s">
        <v>77543</v>
      </c>
      <c r="D1445" s="25"/>
      <c r="E1445" s="37"/>
      <c r="F1445" s="25"/>
      <c r="G1445" s="25"/>
      <c r="H1445" s="6"/>
      <c r="I1445" s="48"/>
      <c r="J1445" s="24"/>
      <c r="K1445" s="24"/>
      <c r="L1445" s="24"/>
      <c r="M1445" s="24"/>
      <c r="N1445" s="24"/>
      <c r="O1445" s="24"/>
      <c r="P1445" s="24"/>
      <c r="Q1445" s="24"/>
      <c r="R1445" s="24"/>
      <c r="S1445" s="24"/>
      <c r="T1445" s="24"/>
    </row>
    <row r="1446" spans="1:20" ht="16.5" customHeight="1">
      <c r="A1446" s="211" t="s">
        <v>77544</v>
      </c>
      <c r="B1446" s="25"/>
      <c r="C1446" s="6" t="s">
        <v>77545</v>
      </c>
      <c r="D1446" s="25"/>
      <c r="E1446" s="37"/>
      <c r="F1446" s="25"/>
      <c r="G1446" s="25"/>
      <c r="H1446" s="6"/>
      <c r="I1446" s="48"/>
      <c r="J1446" s="24"/>
      <c r="K1446" s="24"/>
      <c r="L1446" s="24"/>
      <c r="M1446" s="24"/>
      <c r="N1446" s="24"/>
      <c r="O1446" s="24"/>
      <c r="P1446" s="24"/>
      <c r="Q1446" s="24"/>
      <c r="R1446" s="24"/>
      <c r="S1446" s="24"/>
      <c r="T1446" s="24"/>
    </row>
    <row r="1447" spans="1:20" ht="16.5" customHeight="1">
      <c r="A1447" s="211" t="s">
        <v>77546</v>
      </c>
      <c r="B1447" s="25"/>
      <c r="C1447" s="6" t="s">
        <v>77547</v>
      </c>
      <c r="D1447" s="25"/>
      <c r="E1447" s="37"/>
      <c r="F1447" s="25"/>
      <c r="G1447" s="25"/>
      <c r="H1447" s="6"/>
      <c r="I1447" s="48"/>
      <c r="J1447" s="24"/>
      <c r="K1447" s="24"/>
      <c r="L1447" s="24"/>
      <c r="M1447" s="24"/>
      <c r="N1447" s="24"/>
      <c r="O1447" s="24"/>
      <c r="P1447" s="24"/>
      <c r="Q1447" s="24"/>
      <c r="R1447" s="24"/>
      <c r="S1447" s="24"/>
      <c r="T1447" s="24"/>
    </row>
    <row r="1448" spans="1:20" ht="16.5" customHeight="1">
      <c r="A1448" s="210" t="s">
        <v>77548</v>
      </c>
      <c r="B1448" s="25" t="s">
        <v>76385</v>
      </c>
      <c r="C1448" s="25" t="s">
        <v>26246</v>
      </c>
      <c r="D1448" s="25" t="s">
        <v>76385</v>
      </c>
      <c r="E1448" s="37" t="s">
        <v>76385</v>
      </c>
      <c r="F1448" s="25" t="s">
        <v>76385</v>
      </c>
      <c r="G1448" s="25" t="s">
        <v>76385</v>
      </c>
      <c r="H1448" s="6" t="s">
        <v>76385</v>
      </c>
      <c r="I1448" s="48"/>
      <c r="J1448" s="24" t="s">
        <v>74035</v>
      </c>
      <c r="K1448" s="24"/>
      <c r="L1448" s="24"/>
      <c r="M1448" s="24"/>
      <c r="N1448" s="24"/>
      <c r="O1448" s="24"/>
      <c r="P1448" s="24"/>
      <c r="Q1448" s="24"/>
      <c r="R1448" s="24"/>
      <c r="S1448" s="24"/>
      <c r="T1448" s="24"/>
    </row>
    <row r="1449" spans="1:20" ht="14.4">
      <c r="A1449" s="211" t="s">
        <v>77549</v>
      </c>
      <c r="B1449" s="25"/>
      <c r="C1449" s="25" t="s">
        <v>77550</v>
      </c>
      <c r="D1449" s="25"/>
      <c r="E1449" s="37"/>
      <c r="F1449" s="35"/>
      <c r="G1449" s="35"/>
      <c r="H1449" s="6"/>
      <c r="I1449" s="48"/>
      <c r="J1449" s="24"/>
      <c r="K1449" s="24"/>
      <c r="L1449" s="24"/>
      <c r="M1449" s="24"/>
      <c r="N1449" s="24"/>
      <c r="O1449" s="24"/>
      <c r="P1449" s="24"/>
      <c r="Q1449" s="24"/>
      <c r="R1449" s="24"/>
      <c r="S1449" s="24"/>
      <c r="T1449" s="24"/>
    </row>
    <row r="1450" spans="1:20" ht="14.4">
      <c r="A1450" s="211" t="s">
        <v>77551</v>
      </c>
      <c r="B1450" s="25"/>
      <c r="C1450" s="25" t="s">
        <v>77552</v>
      </c>
      <c r="D1450" s="25"/>
      <c r="E1450" s="37"/>
      <c r="F1450" s="35"/>
      <c r="G1450" s="35"/>
      <c r="H1450" s="6"/>
      <c r="I1450" s="48"/>
      <c r="J1450" s="24"/>
      <c r="K1450" s="24"/>
      <c r="L1450" s="24"/>
      <c r="M1450" s="24"/>
      <c r="N1450" s="24"/>
      <c r="O1450" s="24"/>
      <c r="P1450" s="24"/>
      <c r="Q1450" s="24"/>
      <c r="R1450" s="24"/>
      <c r="S1450" s="24"/>
      <c r="T1450" s="24"/>
    </row>
    <row r="1451" spans="1:20" ht="14.4">
      <c r="A1451" s="211" t="s">
        <v>77553</v>
      </c>
      <c r="B1451" s="25"/>
      <c r="C1451" s="25" t="s">
        <v>77554</v>
      </c>
      <c r="D1451" s="25"/>
      <c r="E1451" s="37"/>
      <c r="F1451" s="35"/>
      <c r="G1451" s="35"/>
      <c r="H1451" s="6"/>
      <c r="I1451" s="48"/>
      <c r="J1451" s="24"/>
      <c r="K1451" s="24"/>
      <c r="L1451" s="24"/>
      <c r="M1451" s="24"/>
      <c r="N1451" s="24"/>
      <c r="O1451" s="24"/>
      <c r="P1451" s="24"/>
      <c r="Q1451" s="24"/>
      <c r="R1451" s="24"/>
      <c r="S1451" s="24"/>
      <c r="T1451" s="24"/>
    </row>
    <row r="1452" spans="1:20" ht="14.4">
      <c r="A1452" s="210" t="s">
        <v>77555</v>
      </c>
      <c r="B1452" s="25" t="s">
        <v>77556</v>
      </c>
      <c r="C1452" s="25" t="s">
        <v>26246</v>
      </c>
      <c r="D1452" s="25" t="s">
        <v>77557</v>
      </c>
      <c r="E1452" s="37" t="s">
        <v>77558</v>
      </c>
      <c r="F1452" s="35" t="s">
        <v>77559</v>
      </c>
      <c r="G1452" s="35" t="s">
        <v>77560</v>
      </c>
      <c r="H1452" s="6" t="s">
        <v>77561</v>
      </c>
      <c r="I1452" s="48"/>
      <c r="J1452" s="24" t="s">
        <v>74035</v>
      </c>
      <c r="K1452" s="24"/>
      <c r="L1452" s="24"/>
      <c r="M1452" s="24"/>
      <c r="N1452" s="24"/>
      <c r="O1452" s="24"/>
      <c r="P1452" s="24"/>
      <c r="Q1452" s="24"/>
      <c r="R1452" s="24"/>
      <c r="S1452" s="24"/>
      <c r="T1452" s="24"/>
    </row>
    <row r="1453" spans="1:20" ht="14.4">
      <c r="A1453" s="211" t="s">
        <v>77562</v>
      </c>
      <c r="B1453" s="25"/>
      <c r="C1453" s="25" t="s">
        <v>77563</v>
      </c>
      <c r="D1453" s="25"/>
      <c r="E1453" s="37"/>
      <c r="F1453" s="25"/>
      <c r="G1453" s="25"/>
      <c r="H1453" s="6"/>
      <c r="I1453" s="48"/>
      <c r="J1453" s="24"/>
      <c r="K1453" s="24"/>
      <c r="L1453" s="24"/>
      <c r="M1453" s="24"/>
      <c r="N1453" s="24"/>
      <c r="O1453" s="24"/>
      <c r="P1453" s="24"/>
      <c r="Q1453" s="24"/>
      <c r="R1453" s="24"/>
      <c r="S1453" s="24"/>
      <c r="T1453" s="24"/>
    </row>
    <row r="1454" spans="1:20" ht="14.4">
      <c r="A1454" s="211" t="s">
        <v>77564</v>
      </c>
      <c r="B1454" s="25"/>
      <c r="C1454" s="25" t="s">
        <v>77565</v>
      </c>
      <c r="D1454" s="25"/>
      <c r="E1454" s="37"/>
      <c r="F1454" s="25"/>
      <c r="G1454" s="25"/>
      <c r="H1454" s="6"/>
      <c r="I1454" s="48"/>
      <c r="J1454" s="24"/>
      <c r="K1454" s="24"/>
      <c r="L1454" s="24"/>
      <c r="M1454" s="24"/>
      <c r="N1454" s="24"/>
      <c r="O1454" s="24"/>
      <c r="P1454" s="24"/>
      <c r="Q1454" s="24"/>
      <c r="R1454" s="24"/>
      <c r="S1454" s="24"/>
      <c r="T1454" s="24"/>
    </row>
    <row r="1455" spans="1:20" ht="14.4">
      <c r="A1455" s="211" t="s">
        <v>77566</v>
      </c>
      <c r="B1455" s="25"/>
      <c r="C1455" s="25" t="s">
        <v>77567</v>
      </c>
      <c r="D1455" s="25"/>
      <c r="E1455" s="37"/>
      <c r="F1455" s="25"/>
      <c r="G1455" s="25"/>
      <c r="H1455" s="6"/>
      <c r="I1455" s="48"/>
      <c r="J1455" s="24"/>
      <c r="K1455" s="24"/>
      <c r="L1455" s="24"/>
      <c r="M1455" s="24"/>
      <c r="N1455" s="24"/>
      <c r="O1455" s="24"/>
      <c r="P1455" s="24"/>
      <c r="Q1455" s="24"/>
      <c r="R1455" s="24"/>
      <c r="S1455" s="24"/>
      <c r="T1455" s="24"/>
    </row>
    <row r="1456" spans="1:20" ht="14.4">
      <c r="A1456" s="210" t="s">
        <v>77568</v>
      </c>
      <c r="B1456" s="25" t="s">
        <v>76400</v>
      </c>
      <c r="C1456" s="25" t="s">
        <v>26246</v>
      </c>
      <c r="D1456" s="25" t="s">
        <v>76400</v>
      </c>
      <c r="E1456" s="37" t="s">
        <v>76400</v>
      </c>
      <c r="F1456" s="25" t="s">
        <v>76400</v>
      </c>
      <c r="G1456" s="25" t="s">
        <v>76400</v>
      </c>
      <c r="H1456" s="6" t="s">
        <v>76400</v>
      </c>
      <c r="I1456" s="48"/>
      <c r="J1456" s="24" t="s">
        <v>74035</v>
      </c>
      <c r="K1456" s="24"/>
      <c r="L1456" s="24" t="str">
        <f>IF(ISERROR(SEARCH("_M",A1456)),"","x")</f>
        <v/>
      </c>
      <c r="M1456" s="24"/>
      <c r="N1456" s="24"/>
      <c r="O1456" s="24"/>
      <c r="P1456" s="24"/>
      <c r="Q1456" s="24"/>
      <c r="R1456" s="24"/>
      <c r="S1456" s="24"/>
      <c r="T1456" s="24"/>
    </row>
    <row r="1457" spans="1:20" ht="14.4">
      <c r="A1457" s="211" t="s">
        <v>77569</v>
      </c>
      <c r="B1457" s="25"/>
      <c r="C1457" s="25" t="s">
        <v>77570</v>
      </c>
      <c r="D1457" s="25"/>
      <c r="E1457" s="37"/>
      <c r="F1457" s="25"/>
      <c r="G1457" s="25"/>
      <c r="H1457" s="6"/>
      <c r="I1457" s="48"/>
      <c r="J1457" s="24"/>
      <c r="K1457" s="24"/>
      <c r="L1457" s="24"/>
      <c r="M1457" s="24"/>
      <c r="N1457" s="24"/>
      <c r="O1457" s="24"/>
      <c r="P1457" s="24"/>
      <c r="Q1457" s="24"/>
      <c r="R1457" s="24"/>
      <c r="S1457" s="24"/>
      <c r="T1457" s="24"/>
    </row>
    <row r="1458" spans="1:20" ht="14.4">
      <c r="A1458" s="211" t="s">
        <v>77571</v>
      </c>
      <c r="B1458" s="25"/>
      <c r="C1458" s="25" t="s">
        <v>77572</v>
      </c>
      <c r="D1458" s="25"/>
      <c r="E1458" s="37"/>
      <c r="F1458" s="25"/>
      <c r="G1458" s="25"/>
      <c r="H1458" s="6"/>
      <c r="I1458" s="48"/>
      <c r="J1458" s="24"/>
      <c r="K1458" s="24"/>
      <c r="L1458" s="24"/>
      <c r="M1458" s="24"/>
      <c r="N1458" s="24"/>
      <c r="O1458" s="24"/>
      <c r="P1458" s="24"/>
      <c r="Q1458" s="24"/>
      <c r="R1458" s="24"/>
      <c r="S1458" s="24"/>
      <c r="T1458" s="24"/>
    </row>
    <row r="1459" spans="1:20" ht="14.4">
      <c r="A1459" s="211" t="s">
        <v>77573</v>
      </c>
      <c r="B1459" s="25"/>
      <c r="C1459" s="25" t="s">
        <v>77574</v>
      </c>
      <c r="D1459" s="25"/>
      <c r="E1459" s="37"/>
      <c r="F1459" s="25"/>
      <c r="G1459" s="25"/>
      <c r="H1459" s="6"/>
      <c r="I1459" s="48"/>
      <c r="J1459" s="24"/>
      <c r="K1459" s="24"/>
      <c r="L1459" s="24"/>
      <c r="M1459" s="24"/>
      <c r="N1459" s="24"/>
      <c r="O1459" s="24"/>
      <c r="P1459" s="24"/>
      <c r="Q1459" s="24"/>
      <c r="R1459" s="24"/>
      <c r="S1459" s="24"/>
      <c r="T1459" s="24"/>
    </row>
    <row r="1460" spans="1:20" ht="14.4">
      <c r="A1460" s="210" t="s">
        <v>77575</v>
      </c>
      <c r="B1460" s="25" t="s">
        <v>77576</v>
      </c>
      <c r="C1460" s="25" t="s">
        <v>26246</v>
      </c>
      <c r="D1460" s="25" t="s">
        <v>77577</v>
      </c>
      <c r="E1460" s="37" t="s">
        <v>77578</v>
      </c>
      <c r="F1460" s="25" t="s">
        <v>77579</v>
      </c>
      <c r="G1460" s="25" t="s">
        <v>77580</v>
      </c>
      <c r="H1460" s="6" t="s">
        <v>77581</v>
      </c>
      <c r="I1460" s="48"/>
      <c r="J1460" s="24" t="s">
        <v>74035</v>
      </c>
      <c r="K1460" s="24"/>
      <c r="L1460" s="24" t="str">
        <f>IF(ISERROR(SEARCH("_M",A1460)),"","x")</f>
        <v>x</v>
      </c>
      <c r="M1460" s="24"/>
      <c r="N1460" s="24"/>
      <c r="O1460" s="24"/>
      <c r="P1460" s="24"/>
      <c r="Q1460" s="24"/>
      <c r="R1460" s="24"/>
      <c r="S1460" s="24"/>
      <c r="T1460" s="24"/>
    </row>
    <row r="1461" spans="1:20" ht="14.4">
      <c r="A1461" s="211" t="s">
        <v>77582</v>
      </c>
      <c r="B1461" s="25"/>
      <c r="C1461" s="25" t="s">
        <v>77583</v>
      </c>
      <c r="D1461" s="25"/>
      <c r="E1461" s="37"/>
      <c r="F1461" s="25"/>
      <c r="G1461" s="25"/>
      <c r="H1461" s="6"/>
      <c r="I1461" s="48"/>
      <c r="J1461" s="24"/>
      <c r="K1461" s="24"/>
      <c r="L1461" s="24"/>
      <c r="M1461" s="24"/>
      <c r="N1461" s="24"/>
      <c r="O1461" s="24"/>
      <c r="P1461" s="24"/>
      <c r="Q1461" s="24"/>
      <c r="R1461" s="24"/>
      <c r="S1461" s="24"/>
      <c r="T1461" s="24"/>
    </row>
    <row r="1462" spans="1:20" ht="14.4">
      <c r="A1462" s="211" t="s">
        <v>77584</v>
      </c>
      <c r="B1462" s="25"/>
      <c r="C1462" s="25" t="s">
        <v>77585</v>
      </c>
      <c r="D1462" s="25"/>
      <c r="E1462" s="37"/>
      <c r="F1462" s="25"/>
      <c r="G1462" s="25"/>
      <c r="H1462" s="6"/>
      <c r="I1462" s="48"/>
      <c r="J1462" s="24"/>
      <c r="K1462" s="24"/>
      <c r="L1462" s="24"/>
      <c r="M1462" s="24"/>
      <c r="N1462" s="24"/>
      <c r="O1462" s="24"/>
      <c r="P1462" s="24"/>
      <c r="Q1462" s="24"/>
      <c r="R1462" s="24"/>
      <c r="S1462" s="24"/>
      <c r="T1462" s="24"/>
    </row>
    <row r="1463" spans="1:20" ht="14.4">
      <c r="A1463" s="211" t="s">
        <v>77586</v>
      </c>
      <c r="B1463" s="25"/>
      <c r="C1463" s="25" t="s">
        <v>77587</v>
      </c>
      <c r="D1463" s="25"/>
      <c r="E1463" s="37"/>
      <c r="F1463" s="25"/>
      <c r="G1463" s="25"/>
      <c r="H1463" s="6"/>
      <c r="I1463" s="48"/>
      <c r="J1463" s="24"/>
      <c r="K1463" s="24"/>
      <c r="L1463" s="24"/>
      <c r="M1463" s="24"/>
      <c r="N1463" s="24"/>
      <c r="O1463" s="24"/>
      <c r="P1463" s="24"/>
      <c r="Q1463" s="24"/>
      <c r="R1463" s="24"/>
      <c r="S1463" s="24"/>
      <c r="T1463" s="24"/>
    </row>
    <row r="1464" spans="1:20" ht="14.4">
      <c r="A1464" s="210" t="s">
        <v>77588</v>
      </c>
      <c r="B1464" s="25" t="s">
        <v>76416</v>
      </c>
      <c r="C1464" s="25" t="s">
        <v>26246</v>
      </c>
      <c r="D1464" s="25" t="s">
        <v>76416</v>
      </c>
      <c r="E1464" s="37" t="s">
        <v>76416</v>
      </c>
      <c r="F1464" s="25" t="s">
        <v>76416</v>
      </c>
      <c r="G1464" s="25" t="s">
        <v>76416</v>
      </c>
      <c r="H1464" s="6" t="s">
        <v>76416</v>
      </c>
      <c r="I1464" s="48"/>
      <c r="J1464" s="24" t="s">
        <v>74035</v>
      </c>
      <c r="K1464" s="24"/>
      <c r="L1464" s="24"/>
      <c r="M1464" s="24"/>
      <c r="N1464" s="24"/>
      <c r="O1464" s="24"/>
      <c r="P1464" s="24"/>
      <c r="Q1464" s="24"/>
      <c r="R1464" s="24"/>
      <c r="S1464" s="24"/>
      <c r="T1464" s="24"/>
    </row>
    <row r="1465" spans="1:20" ht="14.4">
      <c r="A1465" s="211" t="s">
        <v>77589</v>
      </c>
      <c r="B1465" s="25"/>
      <c r="C1465" s="25" t="s">
        <v>77590</v>
      </c>
      <c r="D1465" s="25"/>
      <c r="E1465" s="37"/>
      <c r="F1465" s="35"/>
      <c r="G1465" s="35"/>
      <c r="H1465" s="6"/>
      <c r="I1465" s="48"/>
      <c r="J1465" s="24"/>
      <c r="K1465" s="24"/>
      <c r="L1465" s="24"/>
      <c r="M1465" s="24"/>
      <c r="N1465" s="24"/>
      <c r="O1465" s="24"/>
      <c r="P1465" s="24"/>
      <c r="Q1465" s="24"/>
      <c r="R1465" s="24"/>
      <c r="S1465" s="24"/>
      <c r="T1465" s="24"/>
    </row>
    <row r="1466" spans="1:20" ht="14.4">
      <c r="A1466" s="211" t="s">
        <v>77591</v>
      </c>
      <c r="B1466" s="25"/>
      <c r="C1466" s="25" t="s">
        <v>77592</v>
      </c>
      <c r="D1466" s="25"/>
      <c r="E1466" s="37"/>
      <c r="F1466" s="35"/>
      <c r="G1466" s="35"/>
      <c r="H1466" s="6"/>
      <c r="I1466" s="48"/>
      <c r="J1466" s="24"/>
      <c r="K1466" s="24"/>
      <c r="L1466" s="24"/>
      <c r="M1466" s="24"/>
      <c r="N1466" s="24"/>
      <c r="O1466" s="24"/>
      <c r="P1466" s="24"/>
      <c r="Q1466" s="24"/>
      <c r="R1466" s="24"/>
      <c r="S1466" s="24"/>
      <c r="T1466" s="24"/>
    </row>
    <row r="1467" spans="1:20" ht="14.4">
      <c r="A1467" s="211" t="s">
        <v>77593</v>
      </c>
      <c r="B1467" s="25"/>
      <c r="C1467" s="25" t="s">
        <v>77594</v>
      </c>
      <c r="D1467" s="25"/>
      <c r="E1467" s="37"/>
      <c r="F1467" s="35"/>
      <c r="G1467" s="35"/>
      <c r="H1467" s="6"/>
      <c r="I1467" s="48"/>
      <c r="J1467" s="24"/>
      <c r="K1467" s="24"/>
      <c r="L1467" s="24"/>
      <c r="M1467" s="24"/>
      <c r="N1467" s="24"/>
      <c r="O1467" s="24"/>
      <c r="P1467" s="24"/>
      <c r="Q1467" s="24"/>
      <c r="R1467" s="24"/>
      <c r="S1467" s="24"/>
      <c r="T1467" s="24"/>
    </row>
    <row r="1468" spans="1:20" ht="14.4">
      <c r="A1468" s="210" t="s">
        <v>77595</v>
      </c>
      <c r="B1468" s="25" t="s">
        <v>77596</v>
      </c>
      <c r="C1468" s="25" t="s">
        <v>26246</v>
      </c>
      <c r="D1468" s="25" t="s">
        <v>77597</v>
      </c>
      <c r="E1468" s="37" t="s">
        <v>77598</v>
      </c>
      <c r="F1468" s="35" t="s">
        <v>77599</v>
      </c>
      <c r="G1468" s="35" t="s">
        <v>77600</v>
      </c>
      <c r="H1468" s="6" t="s">
        <v>77601</v>
      </c>
      <c r="I1468" s="48"/>
      <c r="J1468" s="24" t="s">
        <v>74035</v>
      </c>
      <c r="K1468" s="24"/>
      <c r="L1468" s="24"/>
      <c r="M1468" s="24"/>
      <c r="N1468" s="24"/>
      <c r="O1468" s="24"/>
      <c r="P1468" s="24"/>
      <c r="Q1468" s="24"/>
      <c r="R1468" s="24"/>
      <c r="S1468" s="24"/>
      <c r="T1468" s="24"/>
    </row>
    <row r="1469" spans="1:20" ht="14.4">
      <c r="A1469" s="211" t="s">
        <v>77602</v>
      </c>
      <c r="B1469" s="25"/>
      <c r="C1469" s="25" t="s">
        <v>77603</v>
      </c>
      <c r="D1469" s="25"/>
      <c r="E1469" s="37"/>
      <c r="F1469" s="25"/>
      <c r="G1469" s="25"/>
      <c r="H1469" s="6"/>
      <c r="I1469" s="48"/>
      <c r="J1469" s="24"/>
      <c r="K1469" s="24"/>
      <c r="L1469" s="24"/>
      <c r="M1469" s="24"/>
      <c r="N1469" s="24"/>
      <c r="O1469" s="24"/>
      <c r="P1469" s="24"/>
      <c r="Q1469" s="24"/>
      <c r="R1469" s="24"/>
      <c r="S1469" s="24"/>
      <c r="T1469" s="24"/>
    </row>
    <row r="1470" spans="1:20" ht="14.4">
      <c r="A1470" s="211" t="s">
        <v>77604</v>
      </c>
      <c r="B1470" s="25"/>
      <c r="C1470" s="25" t="s">
        <v>77605</v>
      </c>
      <c r="D1470" s="25"/>
      <c r="E1470" s="37"/>
      <c r="F1470" s="25"/>
      <c r="G1470" s="25"/>
      <c r="H1470" s="6"/>
      <c r="I1470" s="48"/>
      <c r="J1470" s="24"/>
      <c r="K1470" s="24"/>
      <c r="L1470" s="24"/>
      <c r="M1470" s="24"/>
      <c r="N1470" s="24"/>
      <c r="O1470" s="24"/>
      <c r="P1470" s="24"/>
      <c r="Q1470" s="24"/>
      <c r="R1470" s="24"/>
      <c r="S1470" s="24"/>
      <c r="T1470" s="24"/>
    </row>
    <row r="1471" spans="1:20" ht="14.4">
      <c r="A1471" s="211" t="s">
        <v>77606</v>
      </c>
      <c r="B1471" s="25"/>
      <c r="C1471" s="25" t="s">
        <v>77607</v>
      </c>
      <c r="D1471" s="25"/>
      <c r="E1471" s="37"/>
      <c r="F1471" s="25"/>
      <c r="G1471" s="25"/>
      <c r="H1471" s="6"/>
      <c r="I1471" s="48"/>
      <c r="J1471" s="24"/>
      <c r="K1471" s="24"/>
      <c r="L1471" s="24"/>
      <c r="M1471" s="24"/>
      <c r="N1471" s="24"/>
      <c r="O1471" s="24"/>
      <c r="P1471" s="24"/>
      <c r="Q1471" s="24"/>
      <c r="R1471" s="24"/>
      <c r="S1471" s="24"/>
      <c r="T1471" s="24"/>
    </row>
    <row r="1472" spans="1:20" ht="14.4">
      <c r="A1472" s="210" t="s">
        <v>77608</v>
      </c>
      <c r="B1472" s="25" t="s">
        <v>76430</v>
      </c>
      <c r="C1472" s="25" t="s">
        <v>26246</v>
      </c>
      <c r="D1472" s="25" t="s">
        <v>76430</v>
      </c>
      <c r="E1472" s="37" t="s">
        <v>76430</v>
      </c>
      <c r="F1472" s="25" t="s">
        <v>76430</v>
      </c>
      <c r="G1472" s="25" t="s">
        <v>76430</v>
      </c>
      <c r="H1472" s="6" t="s">
        <v>76430</v>
      </c>
      <c r="I1472" s="48"/>
      <c r="J1472" s="24" t="s">
        <v>74035</v>
      </c>
      <c r="K1472" s="24"/>
      <c r="L1472" s="24" t="str">
        <f>IF(ISERROR(SEARCH("_M",A1472)),"","x")</f>
        <v/>
      </c>
      <c r="M1472" s="24"/>
      <c r="N1472" s="24"/>
      <c r="O1472" s="24"/>
      <c r="P1472" s="24"/>
      <c r="Q1472" s="24"/>
      <c r="R1472" s="24"/>
      <c r="S1472" s="24"/>
      <c r="T1472" s="24"/>
    </row>
    <row r="1473" spans="1:20" ht="14.4">
      <c r="A1473" s="211" t="s">
        <v>77609</v>
      </c>
      <c r="B1473" s="25"/>
      <c r="C1473" s="25" t="s">
        <v>77610</v>
      </c>
      <c r="D1473" s="25"/>
      <c r="E1473" s="37"/>
      <c r="F1473" s="25"/>
      <c r="G1473" s="25"/>
      <c r="H1473" s="6"/>
      <c r="I1473" s="48"/>
      <c r="J1473" s="24"/>
      <c r="K1473" s="24"/>
      <c r="L1473" s="24"/>
      <c r="M1473" s="24"/>
      <c r="N1473" s="24"/>
      <c r="O1473" s="24"/>
      <c r="P1473" s="24"/>
      <c r="Q1473" s="24"/>
      <c r="R1473" s="24"/>
      <c r="S1473" s="24"/>
      <c r="T1473" s="24"/>
    </row>
    <row r="1474" spans="1:20" ht="14.4">
      <c r="A1474" s="211" t="s">
        <v>77611</v>
      </c>
      <c r="B1474" s="25"/>
      <c r="C1474" s="25" t="s">
        <v>77612</v>
      </c>
      <c r="D1474" s="25"/>
      <c r="E1474" s="37"/>
      <c r="F1474" s="25"/>
      <c r="G1474" s="25"/>
      <c r="H1474" s="6"/>
      <c r="I1474" s="48"/>
      <c r="J1474" s="24"/>
      <c r="K1474" s="24"/>
      <c r="L1474" s="24"/>
      <c r="M1474" s="24"/>
      <c r="N1474" s="24"/>
      <c r="O1474" s="24"/>
      <c r="P1474" s="24"/>
      <c r="Q1474" s="24"/>
      <c r="R1474" s="24"/>
      <c r="S1474" s="24"/>
      <c r="T1474" s="24"/>
    </row>
    <row r="1475" spans="1:20" ht="14.4">
      <c r="A1475" s="211" t="s">
        <v>77613</v>
      </c>
      <c r="B1475" s="25"/>
      <c r="C1475" s="25" t="s">
        <v>77614</v>
      </c>
      <c r="D1475" s="25"/>
      <c r="E1475" s="37"/>
      <c r="F1475" s="25"/>
      <c r="G1475" s="25"/>
      <c r="H1475" s="6"/>
      <c r="I1475" s="48"/>
      <c r="J1475" s="24"/>
      <c r="K1475" s="24"/>
      <c r="L1475" s="24"/>
      <c r="M1475" s="24"/>
      <c r="N1475" s="24"/>
      <c r="O1475" s="24"/>
      <c r="P1475" s="24"/>
      <c r="Q1475" s="24"/>
      <c r="R1475" s="24"/>
      <c r="S1475" s="24"/>
      <c r="T1475" s="24"/>
    </row>
    <row r="1476" spans="1:20" ht="14.4">
      <c r="A1476" s="210" t="s">
        <v>77615</v>
      </c>
      <c r="B1476" s="25" t="s">
        <v>77616</v>
      </c>
      <c r="C1476" s="25" t="s">
        <v>26246</v>
      </c>
      <c r="D1476" s="25" t="s">
        <v>77617</v>
      </c>
      <c r="E1476" s="37" t="s">
        <v>77618</v>
      </c>
      <c r="F1476" s="25" t="s">
        <v>77619</v>
      </c>
      <c r="G1476" s="25" t="s">
        <v>77620</v>
      </c>
      <c r="H1476" s="6" t="s">
        <v>77621</v>
      </c>
      <c r="I1476" s="48"/>
      <c r="J1476" s="24" t="s">
        <v>74035</v>
      </c>
      <c r="K1476" s="24"/>
      <c r="L1476" s="24" t="str">
        <f>IF(ISERROR(SEARCH("_M",A1476)),"","x")</f>
        <v>x</v>
      </c>
      <c r="M1476" s="24"/>
      <c r="N1476" s="24"/>
      <c r="O1476" s="24"/>
      <c r="P1476" s="24"/>
      <c r="Q1476" s="24"/>
      <c r="R1476" s="24"/>
      <c r="S1476" s="24"/>
      <c r="T1476" s="24"/>
    </row>
    <row r="1477" spans="1:20" ht="14.4">
      <c r="A1477" s="211" t="s">
        <v>77622</v>
      </c>
      <c r="B1477" s="25"/>
      <c r="C1477" s="25" t="s">
        <v>77623</v>
      </c>
      <c r="D1477" s="25"/>
      <c r="E1477" s="37"/>
      <c r="F1477" s="25"/>
      <c r="G1477" s="25"/>
      <c r="H1477" s="6"/>
      <c r="I1477" s="48"/>
      <c r="J1477" s="24"/>
      <c r="K1477" s="24"/>
      <c r="L1477" s="24"/>
      <c r="M1477" s="24"/>
      <c r="N1477" s="24"/>
      <c r="O1477" s="24"/>
      <c r="P1477" s="24"/>
      <c r="Q1477" s="24"/>
      <c r="R1477" s="24"/>
      <c r="S1477" s="24"/>
      <c r="T1477" s="24"/>
    </row>
    <row r="1478" spans="1:20" ht="14.4">
      <c r="A1478" s="211" t="s">
        <v>77624</v>
      </c>
      <c r="B1478" s="25"/>
      <c r="C1478" s="6" t="s">
        <v>77625</v>
      </c>
      <c r="D1478" s="25"/>
      <c r="E1478" s="37"/>
      <c r="F1478" s="25"/>
      <c r="G1478" s="25"/>
      <c r="H1478" s="6"/>
      <c r="I1478" s="48"/>
      <c r="J1478" s="24"/>
      <c r="K1478" s="24"/>
      <c r="L1478" s="24"/>
      <c r="M1478" s="24"/>
      <c r="N1478" s="24"/>
      <c r="O1478" s="24"/>
      <c r="P1478" s="24"/>
      <c r="Q1478" s="24"/>
      <c r="R1478" s="24"/>
      <c r="S1478" s="24"/>
      <c r="T1478" s="24"/>
    </row>
    <row r="1479" spans="1:20" ht="14.4">
      <c r="A1479" s="211" t="s">
        <v>77626</v>
      </c>
      <c r="B1479" s="25"/>
      <c r="C1479" s="6" t="s">
        <v>77627</v>
      </c>
      <c r="D1479" s="25"/>
      <c r="E1479" s="37"/>
      <c r="F1479" s="25"/>
      <c r="G1479" s="25"/>
      <c r="H1479" s="6"/>
      <c r="I1479" s="48"/>
      <c r="J1479" s="24"/>
      <c r="K1479" s="24"/>
      <c r="L1479" s="24"/>
      <c r="M1479" s="24"/>
      <c r="N1479" s="24"/>
      <c r="O1479" s="24"/>
      <c r="P1479" s="24"/>
      <c r="Q1479" s="24"/>
      <c r="R1479" s="24"/>
      <c r="S1479" s="24"/>
      <c r="T1479" s="24"/>
    </row>
    <row r="1480" spans="1:20" ht="14.4">
      <c r="A1480" s="210" t="s">
        <v>77628</v>
      </c>
      <c r="B1480" s="25" t="s">
        <v>76445</v>
      </c>
      <c r="C1480" s="25" t="s">
        <v>26246</v>
      </c>
      <c r="D1480" s="25" t="s">
        <v>76445</v>
      </c>
      <c r="E1480" s="37" t="s">
        <v>76445</v>
      </c>
      <c r="F1480" s="25" t="s">
        <v>77629</v>
      </c>
      <c r="G1480" s="25" t="s">
        <v>76445</v>
      </c>
      <c r="H1480" s="6" t="s">
        <v>76445</v>
      </c>
      <c r="I1480" s="48"/>
      <c r="J1480" s="24" t="s">
        <v>74035</v>
      </c>
      <c r="K1480" s="24"/>
      <c r="L1480" s="24"/>
      <c r="M1480" s="24"/>
      <c r="N1480" s="24"/>
      <c r="O1480" s="24"/>
      <c r="P1480" s="24"/>
      <c r="Q1480" s="24"/>
      <c r="R1480" s="24"/>
      <c r="S1480" s="24"/>
      <c r="T1480" s="24"/>
    </row>
    <row r="1481" spans="1:20" ht="14.4">
      <c r="A1481" s="211" t="s">
        <v>77630</v>
      </c>
      <c r="B1481" s="25"/>
      <c r="C1481" s="25" t="s">
        <v>77631</v>
      </c>
      <c r="D1481" s="25"/>
      <c r="E1481" s="37"/>
      <c r="F1481" s="25"/>
      <c r="G1481" s="25"/>
      <c r="H1481" s="6"/>
      <c r="I1481" s="48"/>
      <c r="J1481" s="24"/>
      <c r="K1481" s="24"/>
      <c r="L1481" s="24"/>
      <c r="M1481" s="24"/>
      <c r="N1481" s="24"/>
      <c r="O1481" s="24"/>
      <c r="P1481" s="24"/>
      <c r="Q1481" s="24"/>
      <c r="R1481" s="24"/>
      <c r="S1481" s="24"/>
      <c r="T1481" s="24"/>
    </row>
    <row r="1482" spans="1:20" ht="14.4">
      <c r="A1482" s="211" t="s">
        <v>77632</v>
      </c>
      <c r="B1482" s="25"/>
      <c r="C1482" s="6" t="s">
        <v>77633</v>
      </c>
      <c r="D1482" s="25"/>
      <c r="E1482" s="37"/>
      <c r="F1482" s="25"/>
      <c r="G1482" s="25"/>
      <c r="H1482" s="6"/>
      <c r="I1482" s="48"/>
      <c r="J1482" s="24"/>
      <c r="K1482" s="24"/>
      <c r="L1482" s="24"/>
      <c r="M1482" s="24"/>
      <c r="N1482" s="24"/>
      <c r="O1482" s="24"/>
      <c r="P1482" s="24"/>
      <c r="Q1482" s="24"/>
      <c r="R1482" s="24"/>
      <c r="S1482" s="24"/>
      <c r="T1482" s="24"/>
    </row>
    <row r="1483" spans="1:20" ht="14.4">
      <c r="A1483" s="211" t="s">
        <v>77634</v>
      </c>
      <c r="B1483" s="25"/>
      <c r="C1483" s="6" t="s">
        <v>77635</v>
      </c>
      <c r="D1483" s="25"/>
      <c r="E1483" s="37"/>
      <c r="F1483" s="25"/>
      <c r="G1483" s="25"/>
      <c r="H1483" s="6"/>
      <c r="I1483" s="48"/>
      <c r="J1483" s="24"/>
      <c r="K1483" s="24"/>
      <c r="L1483" s="24"/>
      <c r="M1483" s="24"/>
      <c r="N1483" s="24"/>
      <c r="O1483" s="24"/>
      <c r="P1483" s="24"/>
      <c r="Q1483" s="24"/>
      <c r="R1483" s="24"/>
      <c r="S1483" s="24"/>
      <c r="T1483" s="24"/>
    </row>
    <row r="1484" spans="1:20" ht="14.4">
      <c r="A1484" s="210" t="s">
        <v>77636</v>
      </c>
      <c r="B1484" s="25" t="s">
        <v>77637</v>
      </c>
      <c r="C1484" s="25" t="s">
        <v>26246</v>
      </c>
      <c r="D1484" s="25" t="s">
        <v>77638</v>
      </c>
      <c r="E1484" s="37" t="s">
        <v>77639</v>
      </c>
      <c r="F1484" s="25" t="s">
        <v>77640</v>
      </c>
      <c r="G1484" s="25" t="s">
        <v>77641</v>
      </c>
      <c r="H1484" s="6" t="s">
        <v>77642</v>
      </c>
      <c r="I1484" s="48"/>
      <c r="J1484" s="24" t="s">
        <v>74035</v>
      </c>
      <c r="K1484" s="24"/>
      <c r="L1484" s="24"/>
      <c r="M1484" s="24"/>
      <c r="N1484" s="24"/>
      <c r="O1484" s="24"/>
      <c r="P1484" s="24"/>
      <c r="Q1484" s="24"/>
      <c r="R1484" s="24"/>
      <c r="S1484" s="24"/>
      <c r="T1484" s="24"/>
    </row>
    <row r="1485" spans="1:20" ht="14.4">
      <c r="A1485" s="211" t="s">
        <v>77643</v>
      </c>
      <c r="B1485" s="25"/>
      <c r="C1485" s="25" t="s">
        <v>77644</v>
      </c>
      <c r="D1485" s="25"/>
      <c r="E1485" s="37"/>
      <c r="F1485" s="35"/>
      <c r="G1485" s="35"/>
      <c r="H1485" s="6"/>
      <c r="I1485" s="48"/>
      <c r="J1485" s="24"/>
      <c r="K1485" s="24"/>
      <c r="L1485" s="24"/>
      <c r="M1485" s="24"/>
      <c r="N1485" s="24"/>
      <c r="O1485" s="24"/>
      <c r="P1485" s="24"/>
      <c r="Q1485" s="24"/>
      <c r="R1485" s="24"/>
      <c r="S1485" s="24"/>
      <c r="T1485" s="24"/>
    </row>
    <row r="1486" spans="1:20" ht="14.4">
      <c r="A1486" s="211" t="s">
        <v>77645</v>
      </c>
      <c r="B1486" s="25"/>
      <c r="C1486" s="6" t="s">
        <v>77646</v>
      </c>
      <c r="D1486" s="25"/>
      <c r="E1486" s="37"/>
      <c r="F1486" s="35"/>
      <c r="G1486" s="35"/>
      <c r="H1486" s="6"/>
      <c r="I1486" s="48"/>
      <c r="J1486" s="24"/>
      <c r="K1486" s="24"/>
      <c r="L1486" s="24"/>
      <c r="M1486" s="24"/>
      <c r="N1486" s="24"/>
      <c r="O1486" s="24"/>
      <c r="P1486" s="24"/>
      <c r="Q1486" s="24"/>
      <c r="R1486" s="24"/>
      <c r="S1486" s="24"/>
      <c r="T1486" s="24"/>
    </row>
    <row r="1487" spans="1:20" ht="14.4">
      <c r="A1487" s="211" t="s">
        <v>77647</v>
      </c>
      <c r="B1487" s="25"/>
      <c r="C1487" s="6" t="s">
        <v>77648</v>
      </c>
      <c r="D1487" s="25"/>
      <c r="E1487" s="37"/>
      <c r="F1487" s="35"/>
      <c r="G1487" s="35"/>
      <c r="H1487" s="6"/>
      <c r="I1487" s="48"/>
      <c r="J1487" s="24"/>
      <c r="K1487" s="24"/>
      <c r="L1487" s="24"/>
      <c r="M1487" s="24"/>
      <c r="N1487" s="24"/>
      <c r="O1487" s="24"/>
      <c r="P1487" s="24"/>
      <c r="Q1487" s="24"/>
      <c r="R1487" s="24"/>
      <c r="S1487" s="24"/>
      <c r="T1487" s="24"/>
    </row>
    <row r="1488" spans="1:20" ht="14.4">
      <c r="A1488" s="210" t="s">
        <v>77649</v>
      </c>
      <c r="B1488" s="25" t="s">
        <v>77650</v>
      </c>
      <c r="C1488" s="25" t="s">
        <v>26246</v>
      </c>
      <c r="D1488" s="25" t="s">
        <v>77651</v>
      </c>
      <c r="E1488" s="37" t="s">
        <v>77652</v>
      </c>
      <c r="F1488" s="35" t="s">
        <v>77653</v>
      </c>
      <c r="G1488" s="35" t="s">
        <v>77654</v>
      </c>
      <c r="H1488" s="6" t="s">
        <v>77655</v>
      </c>
      <c r="I1488" s="48"/>
      <c r="J1488" s="24" t="s">
        <v>74035</v>
      </c>
      <c r="K1488" s="24"/>
      <c r="L1488" s="24" t="str">
        <f>IF(ISERROR(SEARCH("_M",A1488)),"","x")</f>
        <v/>
      </c>
      <c r="M1488" s="24"/>
      <c r="N1488" s="24"/>
      <c r="O1488" s="24"/>
      <c r="P1488" s="24"/>
      <c r="Q1488" s="24"/>
      <c r="R1488" s="24"/>
      <c r="S1488" s="24"/>
      <c r="T1488" s="24"/>
    </row>
    <row r="1489" spans="1:20" ht="14.4">
      <c r="A1489" s="211" t="s">
        <v>77656</v>
      </c>
      <c r="B1489" s="25"/>
      <c r="C1489" s="25" t="s">
        <v>77657</v>
      </c>
      <c r="D1489" s="25"/>
      <c r="E1489" s="37"/>
      <c r="F1489" s="25"/>
      <c r="G1489" s="25"/>
      <c r="H1489" s="6"/>
      <c r="I1489" s="48"/>
      <c r="J1489" s="24"/>
      <c r="K1489" s="24"/>
      <c r="L1489" s="24"/>
      <c r="M1489" s="24"/>
      <c r="N1489" s="24"/>
      <c r="O1489" s="24"/>
      <c r="P1489" s="24"/>
      <c r="Q1489" s="24"/>
      <c r="R1489" s="24"/>
      <c r="S1489" s="24"/>
      <c r="T1489" s="24"/>
    </row>
    <row r="1490" spans="1:20" ht="14.4">
      <c r="A1490" s="211" t="s">
        <v>77658</v>
      </c>
      <c r="B1490" s="25"/>
      <c r="C1490" s="25" t="s">
        <v>77659</v>
      </c>
      <c r="D1490" s="25"/>
      <c r="E1490" s="37"/>
      <c r="F1490" s="25"/>
      <c r="G1490" s="25"/>
      <c r="H1490" s="6"/>
      <c r="I1490" s="48"/>
      <c r="J1490" s="24"/>
      <c r="K1490" s="24"/>
      <c r="L1490" s="24"/>
      <c r="M1490" s="24"/>
      <c r="N1490" s="24"/>
      <c r="O1490" s="24"/>
      <c r="P1490" s="24"/>
      <c r="Q1490" s="24"/>
      <c r="R1490" s="24"/>
      <c r="S1490" s="24"/>
      <c r="T1490" s="24"/>
    </row>
    <row r="1491" spans="1:20" ht="14.4">
      <c r="A1491" s="211" t="s">
        <v>77660</v>
      </c>
      <c r="B1491" s="25"/>
      <c r="C1491" s="25" t="s">
        <v>77661</v>
      </c>
      <c r="D1491" s="25"/>
      <c r="E1491" s="37"/>
      <c r="F1491" s="25"/>
      <c r="G1491" s="25"/>
      <c r="H1491" s="6"/>
      <c r="I1491" s="48"/>
      <c r="J1491" s="24"/>
      <c r="K1491" s="24"/>
      <c r="L1491" s="24"/>
      <c r="M1491" s="24"/>
      <c r="N1491" s="24"/>
      <c r="O1491" s="24"/>
      <c r="P1491" s="24"/>
      <c r="Q1491" s="24"/>
      <c r="R1491" s="24"/>
      <c r="S1491" s="24"/>
      <c r="T1491" s="24"/>
    </row>
    <row r="1492" spans="1:20" ht="14.4">
      <c r="A1492" s="210" t="s">
        <v>77662</v>
      </c>
      <c r="B1492" s="25" t="s">
        <v>77663</v>
      </c>
      <c r="C1492" s="25" t="s">
        <v>26246</v>
      </c>
      <c r="D1492" s="25" t="s">
        <v>77664</v>
      </c>
      <c r="E1492" s="37" t="s">
        <v>77652</v>
      </c>
      <c r="F1492" s="25" t="s">
        <v>77665</v>
      </c>
      <c r="G1492" s="25" t="s">
        <v>77666</v>
      </c>
      <c r="H1492" s="6" t="s">
        <v>77667</v>
      </c>
      <c r="I1492" s="48"/>
      <c r="J1492" s="24" t="s">
        <v>74035</v>
      </c>
      <c r="K1492" s="24"/>
      <c r="L1492" s="24" t="str">
        <f>IF(ISERROR(SEARCH("_M",A1492)),"","x")</f>
        <v>x</v>
      </c>
      <c r="M1492" s="24"/>
      <c r="N1492" s="24"/>
      <c r="O1492" s="24"/>
      <c r="P1492" s="24"/>
      <c r="Q1492" s="24"/>
      <c r="R1492" s="24"/>
      <c r="S1492" s="24"/>
      <c r="T1492" s="24"/>
    </row>
    <row r="1493" spans="1:20" ht="14.4">
      <c r="A1493" s="211" t="s">
        <v>77668</v>
      </c>
      <c r="B1493" s="25"/>
      <c r="C1493" s="25" t="s">
        <v>77669</v>
      </c>
      <c r="D1493" s="25"/>
      <c r="E1493" s="37"/>
      <c r="F1493" s="25"/>
      <c r="G1493" s="25"/>
      <c r="H1493" s="6"/>
      <c r="I1493" s="48"/>
      <c r="J1493" s="24"/>
      <c r="K1493" s="24"/>
      <c r="L1493" s="24"/>
      <c r="M1493" s="24"/>
      <c r="N1493" s="24"/>
      <c r="O1493" s="24"/>
      <c r="P1493" s="24"/>
      <c r="Q1493" s="24"/>
      <c r="R1493" s="24"/>
      <c r="S1493" s="24"/>
      <c r="T1493" s="24"/>
    </row>
    <row r="1494" spans="1:20" ht="14.4">
      <c r="A1494" s="211" t="s">
        <v>77670</v>
      </c>
      <c r="B1494" s="25"/>
      <c r="C1494" s="25" t="s">
        <v>77671</v>
      </c>
      <c r="D1494" s="25"/>
      <c r="E1494" s="37"/>
      <c r="F1494" s="25"/>
      <c r="G1494" s="25"/>
      <c r="H1494" s="6"/>
      <c r="I1494" s="48"/>
      <c r="J1494" s="24"/>
      <c r="K1494" s="24"/>
      <c r="L1494" s="24"/>
      <c r="M1494" s="24"/>
      <c r="N1494" s="24"/>
      <c r="O1494" s="24"/>
      <c r="P1494" s="24"/>
      <c r="Q1494" s="24"/>
      <c r="R1494" s="24"/>
      <c r="S1494" s="24"/>
      <c r="T1494" s="24"/>
    </row>
    <row r="1495" spans="1:20" ht="14.4">
      <c r="A1495" s="211" t="s">
        <v>77672</v>
      </c>
      <c r="B1495" s="25"/>
      <c r="C1495" s="25" t="s">
        <v>77673</v>
      </c>
      <c r="D1495" s="25"/>
      <c r="E1495" s="37"/>
      <c r="F1495" s="25"/>
      <c r="G1495" s="25"/>
      <c r="H1495" s="6"/>
      <c r="I1495" s="48"/>
      <c r="J1495" s="24"/>
      <c r="K1495" s="24"/>
      <c r="L1495" s="24"/>
      <c r="M1495" s="24"/>
      <c r="N1495" s="24"/>
      <c r="O1495" s="24"/>
      <c r="P1495" s="24"/>
      <c r="Q1495" s="24"/>
      <c r="R1495" s="24"/>
      <c r="S1495" s="24"/>
      <c r="T1495" s="24"/>
    </row>
    <row r="1496" spans="1:20" ht="14.4">
      <c r="A1496" s="210" t="s">
        <v>77674</v>
      </c>
      <c r="B1496" s="25" t="s">
        <v>77675</v>
      </c>
      <c r="C1496" s="25" t="s">
        <v>26246</v>
      </c>
      <c r="D1496" s="25" t="s">
        <v>77676</v>
      </c>
      <c r="E1496" s="37" t="s">
        <v>77677</v>
      </c>
      <c r="F1496" s="25" t="s">
        <v>77678</v>
      </c>
      <c r="G1496" s="25" t="s">
        <v>77679</v>
      </c>
      <c r="H1496" s="6" t="s">
        <v>77680</v>
      </c>
      <c r="I1496" s="48"/>
      <c r="J1496" s="24" t="s">
        <v>74035</v>
      </c>
      <c r="K1496" s="24"/>
      <c r="L1496" s="24"/>
      <c r="M1496" s="24"/>
      <c r="N1496" s="24"/>
      <c r="O1496" s="24"/>
      <c r="P1496" s="24"/>
      <c r="Q1496" s="24"/>
      <c r="R1496" s="24"/>
      <c r="S1496" s="24"/>
      <c r="T1496" s="24"/>
    </row>
    <row r="1497" spans="1:20" ht="14.4">
      <c r="A1497" s="211" t="s">
        <v>77681</v>
      </c>
      <c r="B1497" s="25"/>
      <c r="C1497" s="25" t="s">
        <v>77682</v>
      </c>
      <c r="D1497" s="25"/>
      <c r="E1497" s="37"/>
      <c r="F1497" s="25"/>
      <c r="G1497" s="25"/>
      <c r="H1497" s="6"/>
      <c r="I1497" s="48"/>
      <c r="J1497" s="24"/>
      <c r="K1497" s="24"/>
      <c r="L1497" s="24"/>
      <c r="M1497" s="24"/>
      <c r="N1497" s="24"/>
      <c r="O1497" s="24"/>
      <c r="P1497" s="24"/>
      <c r="Q1497" s="24"/>
      <c r="R1497" s="24"/>
      <c r="S1497" s="24"/>
      <c r="T1497" s="24"/>
    </row>
    <row r="1498" spans="1:20" ht="14.4">
      <c r="A1498" s="211" t="s">
        <v>77683</v>
      </c>
      <c r="B1498" s="25"/>
      <c r="C1498" s="25" t="s">
        <v>77684</v>
      </c>
      <c r="D1498" s="25"/>
      <c r="E1498" s="37"/>
      <c r="F1498" s="25"/>
      <c r="G1498" s="25"/>
      <c r="H1498" s="6"/>
      <c r="I1498" s="48"/>
      <c r="J1498" s="24"/>
      <c r="K1498" s="24"/>
      <c r="L1498" s="24"/>
      <c r="M1498" s="24"/>
      <c r="N1498" s="24"/>
      <c r="O1498" s="24"/>
      <c r="P1498" s="24"/>
      <c r="Q1498" s="24"/>
      <c r="R1498" s="24"/>
      <c r="S1498" s="24"/>
      <c r="T1498" s="24"/>
    </row>
    <row r="1499" spans="1:20" ht="14.4">
      <c r="A1499" s="211" t="s">
        <v>77685</v>
      </c>
      <c r="B1499" s="25"/>
      <c r="C1499" s="25" t="s">
        <v>77686</v>
      </c>
      <c r="D1499" s="25"/>
      <c r="E1499" s="37"/>
      <c r="F1499" s="25"/>
      <c r="G1499" s="25"/>
      <c r="H1499" s="6"/>
      <c r="I1499" s="48"/>
      <c r="J1499" s="24"/>
      <c r="K1499" s="24"/>
      <c r="L1499" s="24"/>
      <c r="M1499" s="24"/>
      <c r="N1499" s="24"/>
      <c r="O1499" s="24"/>
      <c r="P1499" s="24"/>
      <c r="Q1499" s="24"/>
      <c r="R1499" s="24"/>
      <c r="S1499" s="24"/>
      <c r="T1499" s="24"/>
    </row>
    <row r="1500" spans="1:20" ht="14.4">
      <c r="A1500" s="210" t="s">
        <v>77687</v>
      </c>
      <c r="B1500" s="25" t="s">
        <v>77688</v>
      </c>
      <c r="C1500" s="25" t="s">
        <v>26246</v>
      </c>
      <c r="D1500" s="25" t="s">
        <v>77689</v>
      </c>
      <c r="E1500" s="37" t="s">
        <v>77677</v>
      </c>
      <c r="F1500" s="25" t="s">
        <v>77690</v>
      </c>
      <c r="G1500" s="25" t="s">
        <v>77691</v>
      </c>
      <c r="H1500" s="6" t="s">
        <v>77692</v>
      </c>
      <c r="I1500" s="48"/>
      <c r="J1500" s="24" t="s">
        <v>74035</v>
      </c>
      <c r="K1500" s="24"/>
      <c r="L1500" s="24"/>
      <c r="M1500" s="24"/>
      <c r="N1500" s="24"/>
      <c r="O1500" s="24"/>
      <c r="P1500" s="24"/>
      <c r="Q1500" s="24"/>
      <c r="R1500" s="24"/>
      <c r="S1500" s="24"/>
      <c r="T1500" s="24"/>
    </row>
    <row r="1501" spans="1:20" ht="14.4">
      <c r="A1501" s="211" t="s">
        <v>77693</v>
      </c>
      <c r="B1501" s="25"/>
      <c r="C1501" s="25" t="s">
        <v>77694</v>
      </c>
      <c r="D1501" s="25"/>
      <c r="E1501" s="37"/>
      <c r="F1501" s="25"/>
      <c r="G1501" s="25"/>
      <c r="H1501" s="6"/>
      <c r="I1501" s="48"/>
      <c r="J1501" s="24"/>
      <c r="K1501" s="24"/>
      <c r="L1501" s="24"/>
      <c r="M1501" s="24"/>
      <c r="N1501" s="24"/>
      <c r="O1501" s="24"/>
      <c r="P1501" s="24"/>
      <c r="Q1501" s="24"/>
      <c r="R1501" s="24"/>
      <c r="S1501" s="24"/>
      <c r="T1501" s="24"/>
    </row>
    <row r="1502" spans="1:20" ht="14.4">
      <c r="A1502" s="211" t="s">
        <v>77695</v>
      </c>
      <c r="B1502" s="25"/>
      <c r="C1502" s="25" t="s">
        <v>77684</v>
      </c>
      <c r="D1502" s="25"/>
      <c r="E1502" s="37"/>
      <c r="F1502" s="25"/>
      <c r="G1502" s="25"/>
      <c r="H1502" s="6"/>
      <c r="I1502" s="48"/>
      <c r="J1502" s="24"/>
      <c r="K1502" s="24"/>
      <c r="L1502" s="24"/>
      <c r="M1502" s="24"/>
      <c r="N1502" s="24"/>
      <c r="O1502" s="24"/>
      <c r="P1502" s="24"/>
      <c r="Q1502" s="24"/>
      <c r="R1502" s="24"/>
      <c r="S1502" s="24"/>
      <c r="T1502" s="24"/>
    </row>
    <row r="1503" spans="1:20" ht="14.4">
      <c r="A1503" s="211" t="s">
        <v>77696</v>
      </c>
      <c r="B1503" s="25"/>
      <c r="C1503" s="25" t="s">
        <v>77697</v>
      </c>
      <c r="D1503" s="25"/>
      <c r="E1503" s="37"/>
      <c r="F1503" s="25"/>
      <c r="G1503" s="25"/>
      <c r="H1503" s="6"/>
      <c r="I1503" s="48"/>
      <c r="J1503" s="24"/>
      <c r="K1503" s="24"/>
      <c r="L1503" s="24"/>
      <c r="M1503" s="24"/>
      <c r="N1503" s="24"/>
      <c r="O1503" s="24"/>
      <c r="P1503" s="24"/>
      <c r="Q1503" s="24"/>
      <c r="R1503" s="24"/>
      <c r="S1503" s="24"/>
      <c r="T1503" s="24"/>
    </row>
    <row r="1504" spans="1:20" ht="14.4">
      <c r="A1504" s="210" t="s">
        <v>77698</v>
      </c>
      <c r="B1504" s="25" t="s">
        <v>77699</v>
      </c>
      <c r="C1504" s="25" t="s">
        <v>26246</v>
      </c>
      <c r="D1504" s="25" t="s">
        <v>77700</v>
      </c>
      <c r="E1504" s="37" t="s">
        <v>77701</v>
      </c>
      <c r="F1504" s="25" t="s">
        <v>77702</v>
      </c>
      <c r="G1504" s="25" t="s">
        <v>77703</v>
      </c>
      <c r="H1504" s="6" t="s">
        <v>77704</v>
      </c>
      <c r="I1504" s="48"/>
      <c r="J1504" s="24" t="s">
        <v>74035</v>
      </c>
      <c r="K1504" s="24"/>
      <c r="L1504" s="24" t="str">
        <f>IF(ISERROR(SEARCH("_M",A1504)),"","x")</f>
        <v/>
      </c>
      <c r="M1504" s="24"/>
      <c r="N1504" s="24"/>
      <c r="O1504" s="24"/>
      <c r="P1504" s="24"/>
      <c r="Q1504" s="24"/>
      <c r="R1504" s="24"/>
      <c r="S1504" s="24"/>
      <c r="T1504" s="24"/>
    </row>
    <row r="1505" spans="1:20" ht="14.4">
      <c r="A1505" s="211" t="s">
        <v>77705</v>
      </c>
      <c r="B1505" s="25"/>
      <c r="C1505" s="25" t="s">
        <v>77706</v>
      </c>
      <c r="D1505" s="25"/>
      <c r="E1505" s="37"/>
      <c r="F1505" s="25"/>
      <c r="G1505" s="25"/>
      <c r="H1505" s="6"/>
      <c r="I1505" s="48"/>
      <c r="J1505" s="24"/>
      <c r="K1505" s="24"/>
      <c r="L1505" s="24"/>
      <c r="M1505" s="24"/>
      <c r="N1505" s="24"/>
      <c r="O1505" s="24"/>
      <c r="P1505" s="24"/>
      <c r="Q1505" s="24"/>
      <c r="R1505" s="24"/>
      <c r="S1505" s="24"/>
      <c r="T1505" s="24"/>
    </row>
    <row r="1506" spans="1:20" ht="14.4">
      <c r="A1506" s="211" t="s">
        <v>77707</v>
      </c>
      <c r="B1506" s="25"/>
      <c r="C1506" s="25" t="s">
        <v>77708</v>
      </c>
      <c r="D1506" s="25"/>
      <c r="E1506" s="37"/>
      <c r="F1506" s="25"/>
      <c r="G1506" s="25"/>
      <c r="H1506" s="6"/>
      <c r="I1506" s="48"/>
      <c r="J1506" s="24"/>
      <c r="K1506" s="24"/>
      <c r="L1506" s="24"/>
      <c r="M1506" s="24"/>
      <c r="N1506" s="24"/>
      <c r="O1506" s="24"/>
      <c r="P1506" s="24"/>
      <c r="Q1506" s="24"/>
      <c r="R1506" s="24"/>
      <c r="S1506" s="24"/>
      <c r="T1506" s="24"/>
    </row>
    <row r="1507" spans="1:20" ht="14.4">
      <c r="A1507" s="211" t="s">
        <v>77709</v>
      </c>
      <c r="B1507" s="25"/>
      <c r="C1507" s="6" t="s">
        <v>77710</v>
      </c>
      <c r="D1507" s="25"/>
      <c r="E1507" s="37"/>
      <c r="F1507" s="25"/>
      <c r="G1507" s="25"/>
      <c r="H1507" s="6"/>
      <c r="I1507" s="48"/>
      <c r="J1507" s="24"/>
      <c r="K1507" s="24"/>
      <c r="L1507" s="24"/>
      <c r="M1507" s="24"/>
      <c r="N1507" s="24"/>
      <c r="O1507" s="24"/>
      <c r="P1507" s="24"/>
      <c r="Q1507" s="24"/>
      <c r="R1507" s="24"/>
      <c r="S1507" s="24"/>
      <c r="T1507" s="24"/>
    </row>
    <row r="1508" spans="1:20" ht="14.4">
      <c r="A1508" s="210" t="s">
        <v>77711</v>
      </c>
      <c r="B1508" s="25" t="s">
        <v>77712</v>
      </c>
      <c r="C1508" s="25" t="s">
        <v>26246</v>
      </c>
      <c r="D1508" s="25" t="s">
        <v>77713</v>
      </c>
      <c r="E1508" s="37" t="s">
        <v>77714</v>
      </c>
      <c r="F1508" s="25" t="s">
        <v>77715</v>
      </c>
      <c r="G1508" s="25" t="s">
        <v>77716</v>
      </c>
      <c r="H1508" s="6" t="s">
        <v>77717</v>
      </c>
      <c r="I1508" s="48"/>
      <c r="J1508" s="24" t="s">
        <v>74035</v>
      </c>
      <c r="K1508" s="24"/>
      <c r="L1508" s="24" t="str">
        <f>IF(ISERROR(SEARCH("_M",A1508)),"","x")</f>
        <v>x</v>
      </c>
      <c r="M1508" s="24"/>
      <c r="N1508" s="24"/>
      <c r="O1508" s="24"/>
      <c r="P1508" s="24"/>
      <c r="Q1508" s="24"/>
      <c r="R1508" s="24"/>
      <c r="S1508" s="24"/>
      <c r="T1508" s="24"/>
    </row>
    <row r="1509" spans="1:20" ht="14.4">
      <c r="A1509" s="211" t="s">
        <v>77718</v>
      </c>
      <c r="B1509" s="25"/>
      <c r="C1509" s="25" t="s">
        <v>77719</v>
      </c>
      <c r="D1509" s="25"/>
      <c r="E1509" s="37"/>
      <c r="F1509" s="25"/>
      <c r="G1509" s="25"/>
      <c r="H1509" s="6"/>
      <c r="I1509" s="48"/>
      <c r="J1509" s="24"/>
      <c r="K1509" s="24"/>
      <c r="L1509" s="24"/>
      <c r="M1509" s="24"/>
      <c r="N1509" s="24"/>
      <c r="O1509" s="24"/>
      <c r="P1509" s="24"/>
      <c r="Q1509" s="24"/>
      <c r="R1509" s="24"/>
      <c r="S1509" s="24"/>
      <c r="T1509" s="24"/>
    </row>
    <row r="1510" spans="1:20" ht="14.4">
      <c r="A1510" s="211" t="s">
        <v>77720</v>
      </c>
      <c r="B1510" s="25"/>
      <c r="C1510" s="25" t="s">
        <v>77721</v>
      </c>
      <c r="D1510" s="25"/>
      <c r="E1510" s="37"/>
      <c r="F1510" s="25"/>
      <c r="G1510" s="25"/>
      <c r="H1510" s="6"/>
      <c r="I1510" s="48"/>
      <c r="J1510" s="24"/>
      <c r="K1510" s="24"/>
      <c r="L1510" s="24"/>
      <c r="M1510" s="24"/>
      <c r="N1510" s="24"/>
      <c r="O1510" s="24"/>
      <c r="P1510" s="24"/>
      <c r="Q1510" s="24"/>
      <c r="R1510" s="24"/>
      <c r="S1510" s="24"/>
      <c r="T1510" s="24"/>
    </row>
    <row r="1511" spans="1:20" ht="14.4">
      <c r="A1511" s="211" t="s">
        <v>77722</v>
      </c>
      <c r="B1511" s="25"/>
      <c r="C1511" s="6" t="s">
        <v>77710</v>
      </c>
      <c r="D1511" s="25"/>
      <c r="E1511" s="37"/>
      <c r="F1511" s="25"/>
      <c r="G1511" s="25"/>
      <c r="H1511" s="6"/>
      <c r="I1511" s="48"/>
      <c r="J1511" s="24"/>
      <c r="K1511" s="24"/>
      <c r="L1511" s="24"/>
      <c r="M1511" s="24"/>
      <c r="N1511" s="24"/>
      <c r="O1511" s="24"/>
      <c r="P1511" s="24"/>
      <c r="Q1511" s="24"/>
      <c r="R1511" s="24"/>
      <c r="S1511" s="24"/>
      <c r="T1511" s="24"/>
    </row>
    <row r="1512" spans="1:20" ht="14.4">
      <c r="A1512" s="210" t="s">
        <v>77723</v>
      </c>
      <c r="B1512" s="25" t="s">
        <v>77724</v>
      </c>
      <c r="C1512" s="25" t="s">
        <v>26246</v>
      </c>
      <c r="D1512" s="25" t="s">
        <v>77725</v>
      </c>
      <c r="E1512" s="37" t="s">
        <v>77726</v>
      </c>
      <c r="F1512" s="25" t="s">
        <v>77727</v>
      </c>
      <c r="G1512" s="25" t="s">
        <v>77728</v>
      </c>
      <c r="H1512" s="6" t="s">
        <v>77729</v>
      </c>
      <c r="I1512" s="48"/>
      <c r="J1512" s="24" t="s">
        <v>74035</v>
      </c>
      <c r="K1512" s="24"/>
      <c r="L1512" s="24"/>
      <c r="M1512" s="24"/>
      <c r="N1512" s="24"/>
      <c r="O1512" s="24"/>
      <c r="P1512" s="24"/>
      <c r="Q1512" s="24"/>
      <c r="R1512" s="24"/>
      <c r="S1512" s="24"/>
      <c r="T1512" s="24"/>
    </row>
    <row r="1513" spans="1:20" ht="14.4">
      <c r="A1513" s="211" t="s">
        <v>77730</v>
      </c>
      <c r="B1513" s="25"/>
      <c r="C1513" s="25" t="s">
        <v>77731</v>
      </c>
      <c r="D1513" s="25"/>
      <c r="E1513" s="37"/>
      <c r="F1513" s="25"/>
      <c r="G1513" s="25"/>
      <c r="H1513" s="6"/>
      <c r="I1513" s="48"/>
      <c r="J1513" s="24"/>
      <c r="K1513" s="24"/>
      <c r="L1513" s="24"/>
      <c r="M1513" s="24"/>
      <c r="N1513" s="24"/>
      <c r="O1513" s="24"/>
      <c r="P1513" s="24"/>
      <c r="Q1513" s="24"/>
      <c r="R1513" s="24"/>
      <c r="S1513" s="24"/>
      <c r="T1513" s="24"/>
    </row>
    <row r="1514" spans="1:20" ht="14.4">
      <c r="A1514" s="211" t="s">
        <v>77732</v>
      </c>
      <c r="B1514" s="25"/>
      <c r="C1514" s="25" t="s">
        <v>77733</v>
      </c>
      <c r="D1514" s="25"/>
      <c r="E1514" s="37"/>
      <c r="F1514" s="25"/>
      <c r="G1514" s="25"/>
      <c r="H1514" s="6"/>
      <c r="I1514" s="48"/>
      <c r="J1514" s="24"/>
      <c r="K1514" s="24"/>
      <c r="L1514" s="24"/>
      <c r="M1514" s="24"/>
      <c r="N1514" s="24"/>
      <c r="O1514" s="24"/>
      <c r="P1514" s="24"/>
      <c r="Q1514" s="24"/>
      <c r="R1514" s="24"/>
      <c r="S1514" s="24"/>
      <c r="T1514" s="24"/>
    </row>
    <row r="1515" spans="1:20" ht="14.4">
      <c r="A1515" s="211" t="s">
        <v>77734</v>
      </c>
      <c r="B1515" s="25"/>
      <c r="C1515" s="25" t="s">
        <v>77735</v>
      </c>
      <c r="D1515" s="25"/>
      <c r="E1515" s="37"/>
      <c r="F1515" s="25"/>
      <c r="G1515" s="25"/>
      <c r="H1515" s="6"/>
      <c r="I1515" s="48"/>
      <c r="J1515" s="24"/>
      <c r="K1515" s="24"/>
      <c r="L1515" s="24"/>
      <c r="M1515" s="24"/>
      <c r="N1515" s="24"/>
      <c r="O1515" s="24"/>
      <c r="P1515" s="24"/>
      <c r="Q1515" s="24"/>
      <c r="R1515" s="24"/>
      <c r="S1515" s="24"/>
      <c r="T1515" s="24"/>
    </row>
    <row r="1516" spans="1:20" ht="14.4">
      <c r="A1516" s="210" t="s">
        <v>77736</v>
      </c>
      <c r="B1516" s="25" t="s">
        <v>77737</v>
      </c>
      <c r="C1516" s="25" t="s">
        <v>26246</v>
      </c>
      <c r="D1516" s="25" t="s">
        <v>77738</v>
      </c>
      <c r="E1516" s="37" t="s">
        <v>77726</v>
      </c>
      <c r="F1516" s="25" t="s">
        <v>77739</v>
      </c>
      <c r="G1516" s="25" t="s">
        <v>77740</v>
      </c>
      <c r="H1516" s="6" t="s">
        <v>77741</v>
      </c>
      <c r="I1516" s="48"/>
      <c r="J1516" s="24" t="s">
        <v>74035</v>
      </c>
      <c r="K1516" s="24"/>
      <c r="L1516" s="24"/>
      <c r="M1516" s="24"/>
      <c r="N1516" s="24"/>
      <c r="O1516" s="24"/>
      <c r="P1516" s="24"/>
      <c r="Q1516" s="24"/>
      <c r="R1516" s="24"/>
      <c r="S1516" s="24"/>
      <c r="T1516" s="24"/>
    </row>
    <row r="1517" spans="1:20" ht="14.4">
      <c r="A1517" s="211" t="s">
        <v>77742</v>
      </c>
      <c r="B1517" s="25"/>
      <c r="C1517" s="25" t="s">
        <v>77743</v>
      </c>
      <c r="D1517" s="25"/>
      <c r="E1517" s="37"/>
      <c r="F1517" s="25"/>
      <c r="G1517" s="25"/>
      <c r="H1517" s="6"/>
      <c r="I1517" s="48"/>
      <c r="J1517" s="24"/>
      <c r="K1517" s="24"/>
      <c r="L1517" s="24"/>
      <c r="M1517" s="24"/>
      <c r="N1517" s="24"/>
      <c r="O1517" s="24"/>
      <c r="P1517" s="24"/>
      <c r="Q1517" s="24"/>
      <c r="R1517" s="24"/>
      <c r="S1517" s="24"/>
      <c r="T1517" s="24"/>
    </row>
    <row r="1518" spans="1:20" ht="14.4">
      <c r="A1518" s="211" t="s">
        <v>77744</v>
      </c>
      <c r="B1518" s="25"/>
      <c r="C1518" s="25" t="s">
        <v>77745</v>
      </c>
      <c r="D1518" s="25"/>
      <c r="E1518" s="37"/>
      <c r="F1518" s="25"/>
      <c r="G1518" s="25"/>
      <c r="H1518" s="6"/>
      <c r="I1518" s="48"/>
      <c r="J1518" s="24"/>
      <c r="K1518" s="24"/>
      <c r="L1518" s="24"/>
      <c r="M1518" s="24"/>
      <c r="N1518" s="24"/>
      <c r="O1518" s="24"/>
      <c r="P1518" s="24"/>
      <c r="Q1518" s="24"/>
      <c r="R1518" s="24"/>
      <c r="S1518" s="24"/>
      <c r="T1518" s="24"/>
    </row>
    <row r="1519" spans="1:20" ht="14.4">
      <c r="A1519" s="211" t="s">
        <v>77746</v>
      </c>
      <c r="B1519" s="25"/>
      <c r="C1519" s="25" t="s">
        <v>77747</v>
      </c>
      <c r="D1519" s="25"/>
      <c r="E1519" s="37"/>
      <c r="F1519" s="25"/>
      <c r="G1519" s="25"/>
      <c r="H1519" s="6"/>
      <c r="I1519" s="48"/>
      <c r="J1519" s="24"/>
      <c r="K1519" s="24"/>
      <c r="L1519" s="24"/>
      <c r="M1519" s="24"/>
      <c r="N1519" s="24"/>
      <c r="O1519" s="24"/>
      <c r="P1519" s="24"/>
      <c r="Q1519" s="24"/>
      <c r="R1519" s="24"/>
      <c r="S1519" s="24"/>
      <c r="T1519" s="24"/>
    </row>
    <row r="1520" spans="1:20" ht="14.4">
      <c r="A1520" s="210" t="s">
        <v>77748</v>
      </c>
      <c r="B1520" s="25" t="s">
        <v>76511</v>
      </c>
      <c r="C1520" s="25" t="s">
        <v>26246</v>
      </c>
      <c r="D1520" s="25" t="s">
        <v>76511</v>
      </c>
      <c r="E1520" s="37" t="s">
        <v>76511</v>
      </c>
      <c r="F1520" s="25" t="s">
        <v>76511</v>
      </c>
      <c r="G1520" s="25" t="s">
        <v>76511</v>
      </c>
      <c r="H1520" s="6" t="s">
        <v>76511</v>
      </c>
      <c r="I1520" s="48"/>
      <c r="J1520" s="24" t="s">
        <v>74035</v>
      </c>
      <c r="K1520" s="24"/>
      <c r="L1520" s="24" t="str">
        <f>IF(ISERROR(SEARCH("_M",A1520)),"","x")</f>
        <v/>
      </c>
      <c r="M1520" s="24"/>
      <c r="N1520" s="24"/>
      <c r="O1520" s="24"/>
      <c r="P1520" s="24"/>
      <c r="Q1520" s="24"/>
      <c r="R1520" s="24"/>
      <c r="S1520" s="24"/>
      <c r="T1520" s="24"/>
    </row>
    <row r="1521" spans="1:20" ht="14.4">
      <c r="A1521" s="211" t="s">
        <v>77749</v>
      </c>
      <c r="B1521" s="25"/>
      <c r="C1521" s="25" t="s">
        <v>77750</v>
      </c>
      <c r="D1521" s="25"/>
      <c r="E1521" s="37"/>
      <c r="F1521" s="25"/>
      <c r="G1521" s="25"/>
      <c r="H1521" s="6"/>
      <c r="I1521" s="24"/>
      <c r="J1521" s="24"/>
      <c r="K1521" s="24"/>
      <c r="L1521" s="24"/>
      <c r="M1521" s="24"/>
      <c r="N1521" s="24"/>
      <c r="O1521" s="24"/>
      <c r="P1521" s="24"/>
      <c r="Q1521" s="24"/>
      <c r="R1521" s="24"/>
      <c r="S1521" s="24"/>
      <c r="T1521" s="24"/>
    </row>
    <row r="1522" spans="1:20" ht="14.4">
      <c r="A1522" s="211" t="s">
        <v>77751</v>
      </c>
      <c r="B1522" s="25"/>
      <c r="C1522" s="25" t="s">
        <v>77752</v>
      </c>
      <c r="D1522" s="25"/>
      <c r="E1522" s="37"/>
      <c r="F1522" s="25"/>
      <c r="G1522" s="25"/>
      <c r="H1522" s="6"/>
      <c r="I1522" s="24"/>
      <c r="J1522" s="24"/>
      <c r="K1522" s="24"/>
      <c r="L1522" s="24"/>
      <c r="M1522" s="24"/>
      <c r="N1522" s="24"/>
      <c r="O1522" s="24"/>
      <c r="P1522" s="24"/>
      <c r="Q1522" s="24"/>
      <c r="R1522" s="24"/>
      <c r="S1522" s="24"/>
      <c r="T1522" s="24"/>
    </row>
    <row r="1523" spans="1:20" ht="14.4">
      <c r="A1523" s="211" t="s">
        <v>77753</v>
      </c>
      <c r="B1523" s="25"/>
      <c r="C1523" s="25" t="s">
        <v>77754</v>
      </c>
      <c r="D1523" s="25"/>
      <c r="E1523" s="37"/>
      <c r="F1523" s="25"/>
      <c r="G1523" s="25"/>
      <c r="H1523" s="6"/>
      <c r="I1523" s="24"/>
      <c r="J1523" s="24"/>
      <c r="K1523" s="24"/>
      <c r="L1523" s="24"/>
      <c r="M1523" s="24"/>
      <c r="N1523" s="24"/>
      <c r="O1523" s="24"/>
      <c r="P1523" s="24"/>
      <c r="Q1523" s="24"/>
      <c r="R1523" s="24"/>
      <c r="S1523" s="24"/>
      <c r="T1523" s="24"/>
    </row>
    <row r="1524" spans="1:20" ht="14.4">
      <c r="A1524" s="210" t="s">
        <v>77755</v>
      </c>
      <c r="B1524" s="25" t="s">
        <v>77756</v>
      </c>
      <c r="C1524" s="25" t="s">
        <v>26246</v>
      </c>
      <c r="D1524" s="25" t="s">
        <v>77757</v>
      </c>
      <c r="E1524" s="37" t="s">
        <v>77758</v>
      </c>
      <c r="F1524" s="25" t="s">
        <v>77759</v>
      </c>
      <c r="G1524" s="25" t="s">
        <v>77760</v>
      </c>
      <c r="H1524" s="6" t="s">
        <v>77761</v>
      </c>
      <c r="I1524" s="24"/>
      <c r="J1524" s="24" t="s">
        <v>74035</v>
      </c>
      <c r="K1524" s="24"/>
      <c r="L1524" s="24" t="str">
        <f>IF(ISERROR(SEARCH("_M",A1524)),"","x")</f>
        <v>x</v>
      </c>
      <c r="M1524" s="24"/>
      <c r="N1524" s="24"/>
      <c r="O1524" s="24"/>
      <c r="P1524" s="24"/>
      <c r="Q1524" s="24"/>
      <c r="R1524" s="24"/>
      <c r="S1524" s="24"/>
      <c r="T1524" s="24"/>
    </row>
    <row r="1525" spans="1:20" ht="14.4">
      <c r="A1525" s="211" t="s">
        <v>77762</v>
      </c>
      <c r="B1525" s="25"/>
      <c r="C1525" s="25" t="s">
        <v>77763</v>
      </c>
      <c r="D1525" s="25"/>
      <c r="E1525" s="17"/>
      <c r="F1525" s="25"/>
      <c r="G1525" s="25"/>
      <c r="H1525" s="6"/>
      <c r="I1525" s="24"/>
      <c r="J1525" s="24"/>
      <c r="K1525" s="24"/>
      <c r="L1525" s="24"/>
      <c r="M1525" s="24"/>
      <c r="N1525" s="24"/>
      <c r="O1525" s="24"/>
      <c r="P1525" s="24"/>
      <c r="Q1525" s="24"/>
      <c r="R1525" s="24"/>
      <c r="S1525" s="24"/>
      <c r="T1525" s="24"/>
    </row>
    <row r="1526" spans="1:20" ht="14.4">
      <c r="A1526" s="211" t="s">
        <v>77764</v>
      </c>
      <c r="B1526" s="25"/>
      <c r="C1526" s="25" t="s">
        <v>77765</v>
      </c>
      <c r="D1526" s="25"/>
      <c r="E1526" s="17"/>
      <c r="F1526" s="25"/>
      <c r="G1526" s="25"/>
      <c r="H1526" s="6"/>
      <c r="I1526" s="24"/>
      <c r="J1526" s="24"/>
      <c r="K1526" s="24"/>
      <c r="L1526" s="24"/>
      <c r="M1526" s="24"/>
      <c r="N1526" s="24"/>
      <c r="O1526" s="24"/>
      <c r="P1526" s="24"/>
      <c r="Q1526" s="24"/>
      <c r="R1526" s="24"/>
      <c r="S1526" s="24"/>
      <c r="T1526" s="24"/>
    </row>
    <row r="1527" spans="1:20" ht="14.4">
      <c r="A1527" s="211" t="s">
        <v>77766</v>
      </c>
      <c r="B1527" s="25"/>
      <c r="C1527" s="6" t="s">
        <v>77767</v>
      </c>
      <c r="D1527" s="25"/>
      <c r="E1527" s="17"/>
      <c r="F1527" s="25"/>
      <c r="G1527" s="25"/>
      <c r="H1527" s="6"/>
      <c r="I1527" s="24"/>
      <c r="J1527" s="24"/>
      <c r="K1527" s="24"/>
      <c r="L1527" s="24"/>
      <c r="M1527" s="24"/>
      <c r="N1527" s="24"/>
      <c r="O1527" s="24"/>
      <c r="P1527" s="24"/>
      <c r="Q1527" s="24"/>
      <c r="R1527" s="24"/>
      <c r="S1527" s="24"/>
      <c r="T1527" s="24"/>
    </row>
    <row r="1528" spans="1:20" ht="14.4">
      <c r="A1528" s="210" t="s">
        <v>77768</v>
      </c>
      <c r="B1528" s="25" t="s">
        <v>76525</v>
      </c>
      <c r="C1528" s="25" t="s">
        <v>26246</v>
      </c>
      <c r="D1528" s="25" t="s">
        <v>76525</v>
      </c>
      <c r="E1528" s="17" t="s">
        <v>76525</v>
      </c>
      <c r="F1528" s="25" t="s">
        <v>76525</v>
      </c>
      <c r="G1528" s="25" t="s">
        <v>76525</v>
      </c>
      <c r="H1528" s="6" t="s">
        <v>76525</v>
      </c>
      <c r="I1528" s="24"/>
      <c r="J1528" s="24" t="s">
        <v>74035</v>
      </c>
      <c r="K1528" s="24"/>
      <c r="L1528" s="24"/>
      <c r="M1528" s="24"/>
      <c r="N1528" s="24"/>
      <c r="O1528" s="24"/>
      <c r="P1528" s="24"/>
      <c r="Q1528" s="24"/>
      <c r="R1528" s="24"/>
      <c r="S1528" s="24"/>
      <c r="T1528" s="24"/>
    </row>
    <row r="1529" spans="1:20" ht="14.4">
      <c r="A1529" s="211" t="s">
        <v>77769</v>
      </c>
      <c r="B1529" s="25"/>
      <c r="C1529" s="25" t="s">
        <v>77770</v>
      </c>
      <c r="D1529" s="25"/>
      <c r="E1529" s="37"/>
      <c r="F1529" s="25"/>
      <c r="G1529" s="25"/>
      <c r="H1529" s="6"/>
      <c r="I1529" s="24"/>
      <c r="J1529" s="24"/>
      <c r="K1529" s="24"/>
      <c r="L1529" s="24"/>
      <c r="M1529" s="24"/>
      <c r="N1529" s="24"/>
      <c r="O1529" s="24"/>
      <c r="P1529" s="24"/>
      <c r="Q1529" s="24"/>
      <c r="R1529" s="24"/>
      <c r="S1529" s="24"/>
      <c r="T1529" s="24"/>
    </row>
    <row r="1530" spans="1:20" ht="14.4">
      <c r="A1530" s="211" t="s">
        <v>77771</v>
      </c>
      <c r="B1530" s="25"/>
      <c r="C1530" s="25" t="s">
        <v>77772</v>
      </c>
      <c r="D1530" s="25"/>
      <c r="E1530" s="37"/>
      <c r="F1530" s="25"/>
      <c r="G1530" s="25"/>
      <c r="H1530" s="6"/>
      <c r="I1530" s="24"/>
      <c r="J1530" s="24"/>
      <c r="K1530" s="24"/>
      <c r="L1530" s="24"/>
      <c r="M1530" s="24"/>
      <c r="N1530" s="24"/>
      <c r="O1530" s="24"/>
      <c r="P1530" s="24"/>
      <c r="Q1530" s="24"/>
      <c r="R1530" s="24"/>
      <c r="S1530" s="24"/>
      <c r="T1530" s="24"/>
    </row>
    <row r="1531" spans="1:20" ht="14.4">
      <c r="A1531" s="211" t="s">
        <v>77773</v>
      </c>
      <c r="B1531" s="25"/>
      <c r="C1531" s="25" t="s">
        <v>77774</v>
      </c>
      <c r="D1531" s="25"/>
      <c r="E1531" s="37"/>
      <c r="F1531" s="25"/>
      <c r="G1531" s="25"/>
      <c r="H1531" s="6"/>
      <c r="I1531" s="24"/>
      <c r="J1531" s="24"/>
      <c r="K1531" s="24"/>
      <c r="L1531" s="24"/>
      <c r="M1531" s="24"/>
      <c r="N1531" s="24"/>
      <c r="O1531" s="24"/>
      <c r="P1531" s="24"/>
      <c r="Q1531" s="24"/>
      <c r="R1531" s="24"/>
      <c r="S1531" s="24"/>
      <c r="T1531" s="24"/>
    </row>
    <row r="1532" spans="1:20" ht="14.4">
      <c r="A1532" s="210" t="s">
        <v>77775</v>
      </c>
      <c r="B1532" s="25" t="s">
        <v>77776</v>
      </c>
      <c r="C1532" s="25" t="s">
        <v>26246</v>
      </c>
      <c r="D1532" s="25" t="s">
        <v>77777</v>
      </c>
      <c r="E1532" s="37" t="s">
        <v>77778</v>
      </c>
      <c r="F1532" s="25" t="s">
        <v>77779</v>
      </c>
      <c r="G1532" s="25" t="s">
        <v>77780</v>
      </c>
      <c r="H1532" s="6" t="s">
        <v>77781</v>
      </c>
      <c r="I1532" s="24"/>
      <c r="J1532" s="24" t="s">
        <v>74035</v>
      </c>
      <c r="K1532" s="24"/>
      <c r="L1532" s="24"/>
      <c r="M1532" s="24"/>
      <c r="N1532" s="24"/>
      <c r="O1532" s="24"/>
      <c r="P1532" s="24"/>
      <c r="Q1532" s="24"/>
      <c r="R1532" s="24"/>
      <c r="S1532" s="24"/>
      <c r="T1532" s="24"/>
    </row>
    <row r="1533" spans="1:20" ht="14.4">
      <c r="A1533" s="211" t="s">
        <v>77782</v>
      </c>
      <c r="B1533" s="25"/>
      <c r="C1533" s="25" t="s">
        <v>77783</v>
      </c>
      <c r="D1533" s="25"/>
      <c r="E1533" s="37"/>
      <c r="F1533" s="35"/>
      <c r="G1533" s="35"/>
      <c r="H1533" s="6"/>
      <c r="I1533" s="24"/>
      <c r="J1533" s="24"/>
      <c r="K1533" s="24"/>
      <c r="L1533" s="24"/>
      <c r="M1533" s="24"/>
      <c r="N1533" s="24"/>
      <c r="O1533" s="24"/>
      <c r="P1533" s="24"/>
      <c r="Q1533" s="24"/>
      <c r="R1533" s="24"/>
      <c r="S1533" s="24"/>
      <c r="T1533" s="24"/>
    </row>
    <row r="1534" spans="1:20" ht="14.4">
      <c r="A1534" s="211" t="s">
        <v>77784</v>
      </c>
      <c r="B1534" s="25"/>
      <c r="C1534" s="25" t="s">
        <v>77785</v>
      </c>
      <c r="D1534" s="25"/>
      <c r="E1534" s="37"/>
      <c r="F1534" s="35"/>
      <c r="G1534" s="35"/>
      <c r="H1534" s="6"/>
      <c r="I1534" s="24"/>
      <c r="J1534" s="24"/>
      <c r="K1534" s="24"/>
      <c r="L1534" s="24"/>
      <c r="M1534" s="24"/>
      <c r="N1534" s="24"/>
      <c r="O1534" s="24"/>
      <c r="P1534" s="24"/>
      <c r="Q1534" s="24"/>
      <c r="R1534" s="24"/>
      <c r="S1534" s="24"/>
      <c r="T1534" s="24"/>
    </row>
    <row r="1535" spans="1:20" ht="14.4">
      <c r="A1535" s="211" t="s">
        <v>77786</v>
      </c>
      <c r="B1535" s="25"/>
      <c r="C1535" s="25" t="s">
        <v>77787</v>
      </c>
      <c r="D1535" s="25"/>
      <c r="E1535" s="37"/>
      <c r="F1535" s="35"/>
      <c r="G1535" s="35"/>
      <c r="H1535" s="6"/>
      <c r="I1535" s="24"/>
      <c r="J1535" s="24"/>
      <c r="K1535" s="24"/>
      <c r="L1535" s="24"/>
      <c r="M1535" s="24"/>
      <c r="N1535" s="24"/>
      <c r="O1535" s="24"/>
      <c r="P1535" s="24"/>
      <c r="Q1535" s="24"/>
      <c r="R1535" s="24"/>
      <c r="S1535" s="24"/>
      <c r="T1535" s="24"/>
    </row>
    <row r="1536" spans="1:20" ht="14.4">
      <c r="A1536" s="210" t="s">
        <v>77788</v>
      </c>
      <c r="B1536" s="25" t="s">
        <v>77789</v>
      </c>
      <c r="C1536" s="25" t="s">
        <v>26246</v>
      </c>
      <c r="D1536" s="25" t="s">
        <v>77790</v>
      </c>
      <c r="E1536" s="37" t="s">
        <v>77791</v>
      </c>
      <c r="F1536" s="35" t="s">
        <v>77792</v>
      </c>
      <c r="G1536" s="35" t="s">
        <v>77793</v>
      </c>
      <c r="H1536" s="6" t="s">
        <v>77794</v>
      </c>
      <c r="I1536" s="24"/>
      <c r="J1536" s="24" t="s">
        <v>74035</v>
      </c>
      <c r="K1536" s="24"/>
      <c r="L1536" s="24" t="str">
        <f>IF(ISERROR(SEARCH("_M",A1536)),"","x")</f>
        <v/>
      </c>
      <c r="M1536" s="24"/>
      <c r="N1536" s="24"/>
      <c r="O1536" s="24"/>
      <c r="P1536" s="24"/>
      <c r="Q1536" s="24"/>
      <c r="R1536" s="24"/>
      <c r="S1536" s="24"/>
      <c r="T1536" s="24"/>
    </row>
    <row r="1537" spans="1:20" ht="14.4">
      <c r="A1537" s="211" t="s">
        <v>77795</v>
      </c>
      <c r="B1537" s="25"/>
      <c r="C1537" s="25" t="s">
        <v>77796</v>
      </c>
      <c r="D1537" s="25"/>
      <c r="E1537" s="37"/>
      <c r="F1537" s="35"/>
      <c r="G1537" s="35"/>
      <c r="H1537" s="6"/>
      <c r="I1537" s="24"/>
      <c r="J1537" s="24"/>
      <c r="K1537" s="24"/>
      <c r="L1537" s="24"/>
      <c r="M1537" s="24"/>
      <c r="N1537" s="24"/>
      <c r="O1537" s="24"/>
      <c r="P1537" s="24"/>
      <c r="Q1537" s="24"/>
      <c r="R1537" s="24"/>
      <c r="S1537" s="24"/>
      <c r="T1537" s="24"/>
    </row>
    <row r="1538" spans="1:20" ht="14.4">
      <c r="A1538" s="211" t="s">
        <v>77797</v>
      </c>
      <c r="B1538" s="25"/>
      <c r="C1538" s="25" t="s">
        <v>77798</v>
      </c>
      <c r="D1538" s="25"/>
      <c r="E1538" s="37"/>
      <c r="F1538" s="35"/>
      <c r="G1538" s="35"/>
      <c r="H1538" s="6"/>
      <c r="I1538" s="24"/>
      <c r="J1538" s="24"/>
      <c r="K1538" s="24"/>
      <c r="L1538" s="24"/>
      <c r="M1538" s="24"/>
      <c r="N1538" s="24"/>
      <c r="O1538" s="24"/>
      <c r="P1538" s="24"/>
      <c r="Q1538" s="24"/>
      <c r="R1538" s="24"/>
      <c r="S1538" s="24"/>
      <c r="T1538" s="24"/>
    </row>
    <row r="1539" spans="1:20" ht="14.4">
      <c r="A1539" s="211" t="s">
        <v>77799</v>
      </c>
      <c r="B1539" s="25"/>
      <c r="C1539" s="25" t="s">
        <v>77800</v>
      </c>
      <c r="D1539" s="25"/>
      <c r="E1539" s="37"/>
      <c r="F1539" s="35"/>
      <c r="G1539" s="35"/>
      <c r="H1539" s="6"/>
      <c r="I1539" s="24"/>
      <c r="J1539" s="24"/>
      <c r="K1539" s="24"/>
      <c r="L1539" s="24"/>
      <c r="M1539" s="24"/>
      <c r="N1539" s="24"/>
      <c r="O1539" s="24"/>
      <c r="P1539" s="24"/>
      <c r="Q1539" s="24"/>
      <c r="R1539" s="24"/>
      <c r="S1539" s="24"/>
      <c r="T1539" s="24"/>
    </row>
    <row r="1540" spans="1:20" ht="14.4">
      <c r="A1540" s="210" t="s">
        <v>77801</v>
      </c>
      <c r="B1540" s="25" t="s">
        <v>77802</v>
      </c>
      <c r="C1540" s="25" t="s">
        <v>26246</v>
      </c>
      <c r="D1540" s="25" t="s">
        <v>77790</v>
      </c>
      <c r="E1540" s="37" t="s">
        <v>77803</v>
      </c>
      <c r="F1540" s="35" t="s">
        <v>77804</v>
      </c>
      <c r="G1540" s="35" t="s">
        <v>77793</v>
      </c>
      <c r="H1540" s="6" t="s">
        <v>77805</v>
      </c>
      <c r="I1540" s="24"/>
      <c r="J1540" s="24" t="s">
        <v>74035</v>
      </c>
      <c r="K1540" s="24"/>
      <c r="L1540" s="24" t="str">
        <f>IF(ISERROR(SEARCH("_M",A1540)),"","x")</f>
        <v>x</v>
      </c>
      <c r="M1540" s="24"/>
      <c r="N1540" s="24"/>
      <c r="O1540" s="24"/>
      <c r="P1540" s="24"/>
      <c r="Q1540" s="24"/>
      <c r="R1540" s="24"/>
      <c r="S1540" s="24"/>
      <c r="T1540" s="24"/>
    </row>
    <row r="1541" spans="1:20" ht="14.4">
      <c r="A1541" s="211" t="s">
        <v>77806</v>
      </c>
      <c r="B1541" s="25"/>
      <c r="C1541" s="25" t="s">
        <v>77807</v>
      </c>
      <c r="D1541" s="25"/>
      <c r="E1541" s="37"/>
      <c r="F1541" s="25"/>
      <c r="G1541" s="25"/>
      <c r="H1541" s="6"/>
      <c r="I1541" s="24"/>
      <c r="J1541" s="24"/>
      <c r="K1541" s="24"/>
      <c r="L1541" s="24"/>
      <c r="M1541" s="24"/>
      <c r="N1541" s="24"/>
      <c r="O1541" s="24"/>
      <c r="P1541" s="24"/>
      <c r="Q1541" s="24"/>
      <c r="R1541" s="24"/>
      <c r="S1541" s="24"/>
      <c r="T1541" s="24"/>
    </row>
    <row r="1542" spans="1:20" ht="14.4">
      <c r="A1542" s="211" t="s">
        <v>77808</v>
      </c>
      <c r="B1542" s="25"/>
      <c r="C1542" s="25" t="s">
        <v>77809</v>
      </c>
      <c r="D1542" s="25"/>
      <c r="E1542" s="37"/>
      <c r="F1542" s="25"/>
      <c r="G1542" s="25"/>
      <c r="H1542" s="6"/>
      <c r="I1542" s="24"/>
      <c r="J1542" s="24"/>
      <c r="K1542" s="24"/>
      <c r="L1542" s="24"/>
      <c r="M1542" s="24"/>
      <c r="N1542" s="24"/>
      <c r="O1542" s="24"/>
      <c r="P1542" s="24"/>
      <c r="Q1542" s="24"/>
      <c r="R1542" s="24"/>
      <c r="S1542" s="24"/>
      <c r="T1542" s="24"/>
    </row>
    <row r="1543" spans="1:20" ht="14.4">
      <c r="A1543" s="211" t="s">
        <v>77810</v>
      </c>
      <c r="B1543" s="25"/>
      <c r="C1543" s="25" t="s">
        <v>77811</v>
      </c>
      <c r="D1543" s="25"/>
      <c r="E1543" s="37"/>
      <c r="F1543" s="25"/>
      <c r="G1543" s="25"/>
      <c r="H1543" s="6"/>
      <c r="I1543" s="24"/>
      <c r="J1543" s="24"/>
      <c r="K1543" s="24"/>
      <c r="L1543" s="24"/>
      <c r="M1543" s="24"/>
      <c r="N1543" s="24"/>
      <c r="O1543" s="24"/>
      <c r="P1543" s="24"/>
      <c r="Q1543" s="24"/>
      <c r="R1543" s="24"/>
      <c r="S1543" s="24"/>
      <c r="T1543" s="24"/>
    </row>
    <row r="1544" spans="1:20" ht="14.4">
      <c r="A1544" s="210" t="s">
        <v>77812</v>
      </c>
      <c r="B1544" s="25" t="s">
        <v>77813</v>
      </c>
      <c r="C1544" s="25" t="s">
        <v>26246</v>
      </c>
      <c r="D1544" s="25" t="s">
        <v>77814</v>
      </c>
      <c r="E1544" s="37" t="s">
        <v>77815</v>
      </c>
      <c r="F1544" s="25" t="s">
        <v>77816</v>
      </c>
      <c r="G1544" s="25" t="s">
        <v>77817</v>
      </c>
      <c r="H1544" s="6" t="s">
        <v>77818</v>
      </c>
      <c r="I1544" s="24"/>
      <c r="J1544" s="24" t="s">
        <v>74035</v>
      </c>
      <c r="K1544" s="24"/>
      <c r="L1544" s="24"/>
      <c r="M1544" s="24"/>
      <c r="N1544" s="24"/>
      <c r="O1544" s="24"/>
      <c r="P1544" s="24"/>
      <c r="Q1544" s="24"/>
      <c r="R1544" s="24"/>
      <c r="S1544" s="24"/>
      <c r="T1544" s="24"/>
    </row>
    <row r="1545" spans="1:20" ht="14.4">
      <c r="A1545" s="211" t="s">
        <v>77819</v>
      </c>
      <c r="B1545" s="25"/>
      <c r="C1545" s="25" t="s">
        <v>77820</v>
      </c>
      <c r="D1545" s="25"/>
      <c r="E1545" s="37"/>
      <c r="F1545" s="25"/>
      <c r="G1545" s="25"/>
      <c r="H1545" s="6"/>
      <c r="I1545" s="24"/>
      <c r="J1545" s="24"/>
      <c r="K1545" s="24"/>
      <c r="L1545" s="24"/>
      <c r="M1545" s="24"/>
      <c r="N1545" s="24"/>
      <c r="O1545" s="24"/>
      <c r="P1545" s="24"/>
      <c r="Q1545" s="24"/>
      <c r="R1545" s="24"/>
      <c r="S1545" s="24"/>
      <c r="T1545" s="24"/>
    </row>
    <row r="1546" spans="1:20" ht="14.4">
      <c r="A1546" s="211" t="s">
        <v>77821</v>
      </c>
      <c r="B1546" s="25"/>
      <c r="C1546" s="6" t="s">
        <v>77822</v>
      </c>
      <c r="D1546" s="25"/>
      <c r="E1546" s="37"/>
      <c r="F1546" s="25"/>
      <c r="G1546" s="25"/>
      <c r="H1546" s="6"/>
      <c r="I1546" s="24"/>
      <c r="J1546" s="24"/>
      <c r="K1546" s="24"/>
      <c r="L1546" s="24"/>
      <c r="M1546" s="24"/>
      <c r="N1546" s="24"/>
      <c r="O1546" s="24"/>
      <c r="P1546" s="24"/>
      <c r="Q1546" s="24"/>
      <c r="R1546" s="24"/>
      <c r="S1546" s="24"/>
      <c r="T1546" s="24"/>
    </row>
    <row r="1547" spans="1:20" ht="14.4">
      <c r="A1547" s="211" t="s">
        <v>77823</v>
      </c>
      <c r="B1547" s="25"/>
      <c r="C1547" s="6" t="s">
        <v>77824</v>
      </c>
      <c r="D1547" s="25"/>
      <c r="E1547" s="37"/>
      <c r="F1547" s="25"/>
      <c r="G1547" s="25"/>
      <c r="H1547" s="6"/>
      <c r="I1547" s="24"/>
      <c r="J1547" s="24"/>
      <c r="K1547" s="24"/>
      <c r="L1547" s="24"/>
      <c r="M1547" s="24"/>
      <c r="N1547" s="24"/>
      <c r="O1547" s="24"/>
      <c r="P1547" s="24"/>
      <c r="Q1547" s="24"/>
      <c r="R1547" s="24"/>
      <c r="S1547" s="24"/>
      <c r="T1547" s="24"/>
    </row>
    <row r="1548" spans="1:20" ht="14.4">
      <c r="A1548" s="210" t="s">
        <v>77825</v>
      </c>
      <c r="B1548" s="25" t="s">
        <v>77826</v>
      </c>
      <c r="C1548" s="25" t="s">
        <v>26246</v>
      </c>
      <c r="D1548" s="25" t="s">
        <v>77827</v>
      </c>
      <c r="E1548" s="37" t="s">
        <v>77815</v>
      </c>
      <c r="F1548" s="25" t="s">
        <v>77828</v>
      </c>
      <c r="G1548" s="25" t="s">
        <v>77829</v>
      </c>
      <c r="H1548" s="6" t="s">
        <v>77830</v>
      </c>
      <c r="I1548" s="24"/>
      <c r="J1548" s="24" t="s">
        <v>74035</v>
      </c>
      <c r="K1548" s="24"/>
      <c r="L1548" s="24"/>
      <c r="M1548" s="24"/>
      <c r="N1548" s="24"/>
      <c r="O1548" s="24"/>
      <c r="P1548" s="24"/>
      <c r="Q1548" s="24"/>
      <c r="R1548" s="24"/>
      <c r="S1548" s="24"/>
      <c r="T1548" s="24"/>
    </row>
    <row r="1549" spans="1:20" ht="14.4">
      <c r="A1549" s="211" t="s">
        <v>77831</v>
      </c>
      <c r="B1549" s="25"/>
      <c r="C1549" s="25" t="s">
        <v>77832</v>
      </c>
      <c r="D1549" s="25"/>
      <c r="E1549" s="37"/>
      <c r="F1549" s="25"/>
      <c r="G1549" s="25"/>
      <c r="H1549" s="6"/>
      <c r="I1549" s="24"/>
      <c r="J1549" s="24"/>
      <c r="K1549" s="24"/>
      <c r="L1549" s="24"/>
      <c r="M1549" s="24"/>
      <c r="N1549" s="24"/>
      <c r="O1549" s="24"/>
      <c r="P1549" s="24"/>
      <c r="Q1549" s="24"/>
      <c r="R1549" s="24"/>
      <c r="S1549" s="24"/>
      <c r="T1549" s="24"/>
    </row>
    <row r="1550" spans="1:20" ht="14.4">
      <c r="A1550" s="211" t="s">
        <v>77833</v>
      </c>
      <c r="B1550" s="25"/>
      <c r="C1550" s="6" t="s">
        <v>77834</v>
      </c>
      <c r="D1550" s="25"/>
      <c r="E1550" s="37"/>
      <c r="F1550" s="25"/>
      <c r="G1550" s="25"/>
      <c r="H1550" s="6"/>
      <c r="I1550" s="24"/>
      <c r="J1550" s="24"/>
      <c r="K1550" s="24"/>
      <c r="L1550" s="24"/>
      <c r="M1550" s="24"/>
      <c r="N1550" s="24"/>
      <c r="O1550" s="24"/>
      <c r="P1550" s="24"/>
      <c r="Q1550" s="24"/>
      <c r="R1550" s="24"/>
      <c r="S1550" s="24"/>
      <c r="T1550" s="24"/>
    </row>
    <row r="1551" spans="1:20" ht="14.4">
      <c r="A1551" s="211" t="s">
        <v>77835</v>
      </c>
      <c r="B1551" s="25"/>
      <c r="C1551" s="6" t="s">
        <v>77836</v>
      </c>
      <c r="D1551" s="25"/>
      <c r="E1551" s="37"/>
      <c r="F1551" s="25"/>
      <c r="G1551" s="25"/>
      <c r="H1551" s="6"/>
      <c r="I1551" s="24"/>
      <c r="J1551" s="24"/>
      <c r="K1551" s="24"/>
      <c r="L1551" s="24"/>
      <c r="M1551" s="24"/>
      <c r="N1551" s="24"/>
      <c r="O1551" s="24"/>
      <c r="P1551" s="24"/>
      <c r="Q1551" s="24"/>
      <c r="R1551" s="24"/>
      <c r="S1551" s="24"/>
      <c r="T1551" s="24"/>
    </row>
    <row r="1552" spans="1:20" ht="14.4">
      <c r="A1552" s="210" t="s">
        <v>77837</v>
      </c>
      <c r="B1552" s="25" t="s">
        <v>76565</v>
      </c>
      <c r="C1552" s="25" t="s">
        <v>26246</v>
      </c>
      <c r="D1552" s="25" t="s">
        <v>76565</v>
      </c>
      <c r="E1552" s="37" t="s">
        <v>76565</v>
      </c>
      <c r="F1552" s="25" t="s">
        <v>76565</v>
      </c>
      <c r="G1552" s="25" t="s">
        <v>76565</v>
      </c>
      <c r="H1552" s="6" t="s">
        <v>76565</v>
      </c>
      <c r="I1552" s="24"/>
      <c r="J1552" s="24" t="s">
        <v>74035</v>
      </c>
      <c r="K1552" s="24"/>
      <c r="L1552" s="24" t="str">
        <f>IF(ISERROR(SEARCH("_M",A1552)),"","x")</f>
        <v/>
      </c>
      <c r="M1552" s="24"/>
      <c r="N1552" s="24"/>
      <c r="O1552" s="24"/>
      <c r="P1552" s="24"/>
      <c r="Q1552" s="24"/>
      <c r="R1552" s="24"/>
      <c r="S1552" s="24"/>
      <c r="T1552" s="24"/>
    </row>
    <row r="1553" spans="1:20" ht="14.4">
      <c r="A1553" s="211" t="s">
        <v>77838</v>
      </c>
      <c r="B1553" s="25"/>
      <c r="C1553" s="25" t="s">
        <v>77839</v>
      </c>
      <c r="D1553" s="25"/>
      <c r="E1553" s="37"/>
      <c r="F1553" s="25"/>
      <c r="G1553" s="25"/>
      <c r="H1553" s="6"/>
      <c r="I1553" s="24"/>
      <c r="J1553" s="24"/>
      <c r="K1553" s="24"/>
      <c r="L1553" s="24"/>
      <c r="M1553" s="24"/>
      <c r="N1553" s="24"/>
      <c r="O1553" s="24"/>
      <c r="P1553" s="24"/>
      <c r="Q1553" s="24"/>
      <c r="R1553" s="24"/>
      <c r="S1553" s="24"/>
      <c r="T1553" s="24"/>
    </row>
    <row r="1554" spans="1:20" ht="14.4">
      <c r="A1554" s="211" t="s">
        <v>77840</v>
      </c>
      <c r="B1554" s="25"/>
      <c r="C1554" s="25" t="s">
        <v>77841</v>
      </c>
      <c r="D1554" s="25"/>
      <c r="E1554" s="37"/>
      <c r="F1554" s="25"/>
      <c r="G1554" s="25"/>
      <c r="H1554" s="6"/>
      <c r="I1554" s="24"/>
      <c r="J1554" s="24"/>
      <c r="K1554" s="24"/>
      <c r="L1554" s="24"/>
      <c r="M1554" s="24"/>
      <c r="N1554" s="24"/>
      <c r="O1554" s="24"/>
      <c r="P1554" s="24"/>
      <c r="Q1554" s="24"/>
      <c r="R1554" s="24"/>
      <c r="S1554" s="24"/>
      <c r="T1554" s="24"/>
    </row>
    <row r="1555" spans="1:20" ht="14.4">
      <c r="A1555" s="211" t="s">
        <v>77842</v>
      </c>
      <c r="B1555" s="25"/>
      <c r="C1555" s="25" t="s">
        <v>77843</v>
      </c>
      <c r="D1555" s="25"/>
      <c r="E1555" s="37"/>
      <c r="F1555" s="25"/>
      <c r="G1555" s="25"/>
      <c r="H1555" s="6"/>
      <c r="I1555" s="24"/>
      <c r="J1555" s="24"/>
      <c r="K1555" s="24"/>
      <c r="L1555" s="24"/>
      <c r="M1555" s="24"/>
      <c r="N1555" s="24"/>
      <c r="O1555" s="24"/>
      <c r="P1555" s="24"/>
      <c r="Q1555" s="24"/>
      <c r="R1555" s="24"/>
      <c r="S1555" s="24"/>
      <c r="T1555" s="24"/>
    </row>
    <row r="1556" spans="1:20" ht="14.4">
      <c r="A1556" s="210" t="s">
        <v>77844</v>
      </c>
      <c r="B1556" s="25" t="s">
        <v>77845</v>
      </c>
      <c r="C1556" s="25" t="s">
        <v>26246</v>
      </c>
      <c r="D1556" s="25" t="s">
        <v>77846</v>
      </c>
      <c r="E1556" s="37" t="s">
        <v>77847</v>
      </c>
      <c r="F1556" s="25" t="s">
        <v>77848</v>
      </c>
      <c r="G1556" s="25" t="s">
        <v>77849</v>
      </c>
      <c r="H1556" s="6" t="s">
        <v>77850</v>
      </c>
      <c r="I1556" s="24"/>
      <c r="J1556" s="24" t="s">
        <v>74035</v>
      </c>
      <c r="K1556" s="24"/>
      <c r="L1556" s="24" t="str">
        <f>IF(ISERROR(SEARCH("_M",A1556)),"","x")</f>
        <v>x</v>
      </c>
      <c r="M1556" s="24"/>
      <c r="N1556" s="24"/>
      <c r="O1556" s="24"/>
      <c r="P1556" s="24"/>
      <c r="Q1556" s="24"/>
      <c r="R1556" s="24"/>
      <c r="S1556" s="24"/>
      <c r="T1556" s="24"/>
    </row>
    <row r="1557" spans="1:20" ht="14.4">
      <c r="A1557" s="211" t="s">
        <v>77851</v>
      </c>
      <c r="B1557" s="25"/>
      <c r="C1557" s="25" t="s">
        <v>77852</v>
      </c>
      <c r="D1557" s="25"/>
      <c r="E1557" s="37"/>
      <c r="F1557" s="25"/>
      <c r="G1557" s="25"/>
      <c r="H1557" s="6"/>
      <c r="I1557" s="24"/>
      <c r="J1557" s="24"/>
      <c r="K1557" s="24"/>
      <c r="L1557" s="24"/>
      <c r="M1557" s="24"/>
      <c r="N1557" s="24"/>
      <c r="O1557" s="24"/>
      <c r="P1557" s="24"/>
      <c r="Q1557" s="24"/>
      <c r="R1557" s="24"/>
      <c r="S1557" s="24"/>
      <c r="T1557" s="24"/>
    </row>
    <row r="1558" spans="1:20" ht="14.4">
      <c r="A1558" s="211" t="s">
        <v>77853</v>
      </c>
      <c r="B1558" s="25"/>
      <c r="C1558" s="6" t="s">
        <v>77854</v>
      </c>
      <c r="D1558" s="25"/>
      <c r="E1558" s="37"/>
      <c r="F1558" s="25"/>
      <c r="G1558" s="25"/>
      <c r="H1558" s="6"/>
      <c r="I1558" s="24"/>
      <c r="J1558" s="24"/>
      <c r="K1558" s="24"/>
      <c r="L1558" s="24"/>
      <c r="M1558" s="24"/>
      <c r="N1558" s="24"/>
      <c r="O1558" s="24"/>
      <c r="P1558" s="24"/>
      <c r="Q1558" s="24"/>
      <c r="R1558" s="24"/>
      <c r="S1558" s="24"/>
      <c r="T1558" s="24"/>
    </row>
    <row r="1559" spans="1:20" ht="14.4">
      <c r="A1559" s="211" t="s">
        <v>77855</v>
      </c>
      <c r="B1559" s="25"/>
      <c r="C1559" s="25" t="s">
        <v>77856</v>
      </c>
      <c r="D1559" s="25"/>
      <c r="E1559" s="37"/>
      <c r="F1559" s="25"/>
      <c r="G1559" s="25"/>
      <c r="H1559" s="6"/>
      <c r="I1559" s="24"/>
      <c r="J1559" s="24"/>
      <c r="K1559" s="24"/>
      <c r="L1559" s="24"/>
      <c r="M1559" s="24"/>
      <c r="N1559" s="24"/>
      <c r="O1559" s="24"/>
      <c r="P1559" s="24"/>
      <c r="Q1559" s="24"/>
      <c r="R1559" s="24"/>
      <c r="S1559" s="24"/>
      <c r="T1559" s="24"/>
    </row>
    <row r="1560" spans="1:20" ht="14.4">
      <c r="A1560" s="210" t="s">
        <v>77857</v>
      </c>
      <c r="B1560" s="25" t="s">
        <v>76578</v>
      </c>
      <c r="C1560" s="25" t="s">
        <v>26246</v>
      </c>
      <c r="D1560" s="25" t="s">
        <v>76578</v>
      </c>
      <c r="E1560" s="37" t="s">
        <v>76578</v>
      </c>
      <c r="F1560" s="25" t="s">
        <v>76578</v>
      </c>
      <c r="G1560" s="25" t="s">
        <v>76578</v>
      </c>
      <c r="H1560" s="6" t="s">
        <v>76578</v>
      </c>
      <c r="I1560" s="24"/>
      <c r="J1560" s="24" t="s">
        <v>74035</v>
      </c>
      <c r="K1560" s="24"/>
      <c r="L1560" s="24"/>
      <c r="M1560" s="24"/>
      <c r="N1560" s="24"/>
      <c r="O1560" s="24"/>
      <c r="P1560" s="24"/>
      <c r="Q1560" s="24"/>
      <c r="R1560" s="24"/>
      <c r="S1560" s="24"/>
      <c r="T1560" s="24"/>
    </row>
    <row r="1561" spans="1:20" ht="14.4">
      <c r="A1561" s="211" t="s">
        <v>77858</v>
      </c>
      <c r="B1561" s="25"/>
      <c r="C1561" s="25" t="s">
        <v>77859</v>
      </c>
      <c r="D1561" s="25"/>
      <c r="E1561" s="37"/>
      <c r="F1561" s="25"/>
      <c r="G1561" s="25"/>
      <c r="H1561" s="6"/>
      <c r="I1561" s="24"/>
      <c r="J1561" s="24"/>
      <c r="K1561" s="24"/>
      <c r="L1561" s="24"/>
      <c r="M1561" s="24"/>
      <c r="N1561" s="24"/>
      <c r="O1561" s="24"/>
      <c r="P1561" s="24"/>
      <c r="Q1561" s="24"/>
      <c r="R1561" s="24"/>
      <c r="S1561" s="24"/>
      <c r="T1561" s="24"/>
    </row>
    <row r="1562" spans="1:20" ht="14.4">
      <c r="A1562" s="211" t="s">
        <v>77860</v>
      </c>
      <c r="B1562" s="25"/>
      <c r="C1562" s="25" t="s">
        <v>77861</v>
      </c>
      <c r="D1562" s="25"/>
      <c r="E1562" s="37"/>
      <c r="F1562" s="25"/>
      <c r="G1562" s="25"/>
      <c r="H1562" s="6"/>
      <c r="I1562" s="24"/>
      <c r="J1562" s="24"/>
      <c r="K1562" s="24"/>
      <c r="L1562" s="24"/>
      <c r="M1562" s="24"/>
      <c r="N1562" s="24"/>
      <c r="O1562" s="24"/>
      <c r="P1562" s="24"/>
      <c r="Q1562" s="24"/>
      <c r="R1562" s="24"/>
      <c r="S1562" s="24"/>
      <c r="T1562" s="24"/>
    </row>
    <row r="1563" spans="1:20" ht="14.4">
      <c r="A1563" s="211" t="s">
        <v>77862</v>
      </c>
      <c r="B1563" s="25"/>
      <c r="C1563" s="25" t="s">
        <v>77863</v>
      </c>
      <c r="D1563" s="25"/>
      <c r="E1563" s="37"/>
      <c r="F1563" s="25"/>
      <c r="G1563" s="25"/>
      <c r="H1563" s="6"/>
      <c r="I1563" s="24"/>
      <c r="J1563" s="24"/>
      <c r="K1563" s="24"/>
      <c r="L1563" s="24"/>
      <c r="M1563" s="24"/>
      <c r="N1563" s="24"/>
      <c r="O1563" s="24"/>
      <c r="P1563" s="24"/>
      <c r="Q1563" s="24"/>
      <c r="R1563" s="24"/>
      <c r="S1563" s="24"/>
      <c r="T1563" s="24"/>
    </row>
    <row r="1564" spans="1:20" ht="14.4">
      <c r="A1564" s="210" t="s">
        <v>77864</v>
      </c>
      <c r="B1564" s="25" t="s">
        <v>77865</v>
      </c>
      <c r="C1564" s="25" t="s">
        <v>26246</v>
      </c>
      <c r="D1564" s="25" t="s">
        <v>77866</v>
      </c>
      <c r="E1564" s="37" t="s">
        <v>77867</v>
      </c>
      <c r="F1564" s="25" t="s">
        <v>77868</v>
      </c>
      <c r="G1564" s="25" t="s">
        <v>77869</v>
      </c>
      <c r="H1564" s="6" t="s">
        <v>77870</v>
      </c>
      <c r="I1564" s="24"/>
      <c r="J1564" s="24" t="s">
        <v>74035</v>
      </c>
      <c r="K1564" s="24"/>
      <c r="L1564" s="24"/>
      <c r="M1564" s="24"/>
      <c r="N1564" s="24"/>
      <c r="O1564" s="24"/>
      <c r="P1564" s="24"/>
      <c r="Q1564" s="24"/>
      <c r="R1564" s="24"/>
      <c r="S1564" s="24"/>
      <c r="T1564" s="24"/>
    </row>
    <row r="1565" spans="1:20" ht="14.4">
      <c r="A1565" s="211" t="s">
        <v>77871</v>
      </c>
      <c r="B1565" s="25"/>
      <c r="C1565" s="25" t="s">
        <v>77872</v>
      </c>
      <c r="D1565" s="25"/>
      <c r="E1565" s="37"/>
      <c r="F1565" s="25"/>
      <c r="G1565" s="25"/>
      <c r="H1565" s="6"/>
      <c r="I1565" s="24"/>
      <c r="J1565" s="24"/>
      <c r="K1565" s="24"/>
      <c r="L1565" s="24"/>
      <c r="M1565" s="24"/>
      <c r="N1565" s="24"/>
      <c r="O1565" s="24"/>
      <c r="P1565" s="24"/>
      <c r="Q1565" s="24"/>
      <c r="R1565" s="24"/>
      <c r="S1565" s="24"/>
      <c r="T1565" s="24"/>
    </row>
    <row r="1566" spans="1:20" ht="14.4">
      <c r="A1566" s="211" t="s">
        <v>77873</v>
      </c>
      <c r="B1566" s="25"/>
      <c r="C1566" s="6" t="s">
        <v>77874</v>
      </c>
      <c r="D1566" s="25"/>
      <c r="E1566" s="37"/>
      <c r="F1566" s="25"/>
      <c r="G1566" s="25"/>
      <c r="H1566" s="6"/>
      <c r="I1566" s="24"/>
      <c r="J1566" s="24"/>
      <c r="K1566" s="24"/>
      <c r="L1566" s="24"/>
      <c r="M1566" s="24"/>
      <c r="N1566" s="24"/>
      <c r="O1566" s="24"/>
      <c r="P1566" s="24"/>
      <c r="Q1566" s="24"/>
      <c r="R1566" s="24"/>
      <c r="S1566" s="24"/>
      <c r="T1566" s="24"/>
    </row>
    <row r="1567" spans="1:20" ht="14.4">
      <c r="A1567" s="211" t="s">
        <v>77875</v>
      </c>
      <c r="B1567" s="25"/>
      <c r="C1567" s="6" t="s">
        <v>77876</v>
      </c>
      <c r="D1567" s="25"/>
      <c r="E1567" s="37"/>
      <c r="F1567" s="25"/>
      <c r="G1567" s="25"/>
      <c r="H1567" s="6"/>
      <c r="I1567" s="24"/>
      <c r="J1567" s="24"/>
      <c r="K1567" s="24"/>
      <c r="L1567" s="24"/>
      <c r="M1567" s="24"/>
      <c r="N1567" s="24"/>
      <c r="O1567" s="24"/>
      <c r="P1567" s="24"/>
      <c r="Q1567" s="24"/>
      <c r="R1567" s="24"/>
      <c r="S1567" s="24"/>
      <c r="T1567" s="24"/>
    </row>
    <row r="1568" spans="1:20" ht="14.4">
      <c r="A1568" s="210" t="s">
        <v>77877</v>
      </c>
      <c r="B1568" s="25" t="s">
        <v>76601</v>
      </c>
      <c r="C1568" s="25" t="s">
        <v>26246</v>
      </c>
      <c r="D1568" s="25" t="s">
        <v>76601</v>
      </c>
      <c r="E1568" s="37" t="s">
        <v>76601</v>
      </c>
      <c r="F1568" s="25" t="s">
        <v>76601</v>
      </c>
      <c r="G1568" s="25" t="s">
        <v>76601</v>
      </c>
      <c r="H1568" s="6" t="s">
        <v>76601</v>
      </c>
      <c r="I1568" s="24"/>
      <c r="J1568" s="24" t="s">
        <v>74035</v>
      </c>
      <c r="K1568" s="24"/>
      <c r="L1568" s="24"/>
      <c r="M1568" s="24"/>
      <c r="N1568" s="24"/>
      <c r="O1568" s="24"/>
      <c r="P1568" s="24"/>
      <c r="Q1568" s="24"/>
      <c r="R1568" s="24"/>
      <c r="S1568" s="24"/>
      <c r="T1568" s="24"/>
    </row>
    <row r="1569" spans="1:20" ht="14.4">
      <c r="A1569" s="211" t="s">
        <v>77878</v>
      </c>
      <c r="B1569" s="25"/>
      <c r="C1569" s="25" t="s">
        <v>77879</v>
      </c>
      <c r="D1569" s="25"/>
      <c r="E1569" s="37"/>
      <c r="F1569" s="25"/>
      <c r="G1569" s="25"/>
      <c r="H1569" s="6"/>
      <c r="I1569" s="24"/>
      <c r="J1569" s="24"/>
      <c r="K1569" s="24"/>
      <c r="L1569" s="24"/>
      <c r="M1569" s="24"/>
      <c r="N1569" s="24"/>
      <c r="O1569" s="24"/>
      <c r="P1569" s="24"/>
      <c r="Q1569" s="24"/>
      <c r="R1569" s="24"/>
      <c r="S1569" s="24"/>
      <c r="T1569" s="24"/>
    </row>
    <row r="1570" spans="1:20" ht="14.4">
      <c r="A1570" s="211" t="s">
        <v>77880</v>
      </c>
      <c r="B1570" s="25"/>
      <c r="C1570" s="25" t="s">
        <v>77879</v>
      </c>
      <c r="D1570" s="25"/>
      <c r="E1570" s="37"/>
      <c r="F1570" s="25"/>
      <c r="G1570" s="25"/>
      <c r="H1570" s="6"/>
      <c r="I1570" s="24"/>
      <c r="J1570" s="24"/>
      <c r="K1570" s="24"/>
      <c r="L1570" s="24"/>
      <c r="M1570" s="24"/>
      <c r="N1570" s="24"/>
      <c r="O1570" s="24"/>
      <c r="P1570" s="24"/>
      <c r="Q1570" s="24"/>
      <c r="R1570" s="24"/>
      <c r="S1570" s="24"/>
      <c r="T1570" s="24"/>
    </row>
    <row r="1571" spans="1:20" ht="14.4">
      <c r="A1571" s="211" t="s">
        <v>77881</v>
      </c>
      <c r="B1571" s="25"/>
      <c r="C1571" s="6" t="s">
        <v>77882</v>
      </c>
      <c r="D1571" s="25"/>
      <c r="E1571" s="37"/>
      <c r="F1571" s="25"/>
      <c r="G1571" s="25"/>
      <c r="H1571" s="6"/>
      <c r="I1571" s="24"/>
      <c r="J1571" s="24"/>
      <c r="K1571" s="24"/>
      <c r="L1571" s="24"/>
      <c r="M1571" s="24"/>
      <c r="N1571" s="24"/>
      <c r="O1571" s="24"/>
      <c r="P1571" s="24"/>
      <c r="Q1571" s="24"/>
      <c r="R1571" s="24"/>
      <c r="S1571" s="24"/>
      <c r="T1571" s="24"/>
    </row>
    <row r="1572" spans="1:20" ht="14.4">
      <c r="A1572" s="210" t="s">
        <v>77883</v>
      </c>
      <c r="B1572" s="25" t="s">
        <v>77884</v>
      </c>
      <c r="C1572" s="25" t="s">
        <v>26246</v>
      </c>
      <c r="D1572" s="25" t="s">
        <v>77885</v>
      </c>
      <c r="E1572" s="37" t="s">
        <v>77886</v>
      </c>
      <c r="F1572" s="25" t="s">
        <v>77887</v>
      </c>
      <c r="G1572" s="25" t="s">
        <v>77888</v>
      </c>
      <c r="H1572" s="6" t="s">
        <v>77889</v>
      </c>
      <c r="I1572" s="24"/>
      <c r="J1572" s="24" t="s">
        <v>74035</v>
      </c>
      <c r="K1572" s="24"/>
      <c r="L1572" s="24"/>
      <c r="M1572" s="24"/>
      <c r="N1572" s="24"/>
      <c r="O1572" s="24"/>
      <c r="P1572" s="24"/>
      <c r="Q1572" s="24"/>
      <c r="R1572" s="24"/>
      <c r="S1572" s="24"/>
      <c r="T1572" s="24"/>
    </row>
    <row r="1573" spans="1:20" ht="14.4">
      <c r="A1573" s="211" t="s">
        <v>77890</v>
      </c>
      <c r="B1573" s="25"/>
      <c r="C1573" s="25" t="s">
        <v>77891</v>
      </c>
      <c r="D1573" s="25"/>
      <c r="E1573" s="37"/>
      <c r="F1573" s="25"/>
      <c r="G1573" s="25"/>
      <c r="H1573" s="6"/>
      <c r="I1573" s="24"/>
      <c r="J1573" s="24"/>
      <c r="K1573" s="24"/>
      <c r="L1573" s="24"/>
      <c r="M1573" s="24"/>
      <c r="N1573" s="24"/>
      <c r="O1573" s="24"/>
      <c r="P1573" s="24"/>
      <c r="Q1573" s="24"/>
      <c r="R1573" s="24"/>
      <c r="S1573" s="24"/>
      <c r="T1573" s="24"/>
    </row>
    <row r="1574" spans="1:20" ht="14.4">
      <c r="A1574" s="211" t="s">
        <v>77892</v>
      </c>
      <c r="B1574" s="25"/>
      <c r="C1574" s="25" t="s">
        <v>77893</v>
      </c>
      <c r="D1574" s="25"/>
      <c r="E1574" s="37"/>
      <c r="F1574" s="25"/>
      <c r="G1574" s="25"/>
      <c r="H1574" s="6"/>
      <c r="I1574" s="24"/>
      <c r="J1574" s="24"/>
      <c r="K1574" s="24"/>
      <c r="L1574" s="24"/>
      <c r="M1574" s="24"/>
      <c r="N1574" s="24"/>
      <c r="O1574" s="24"/>
      <c r="P1574" s="24"/>
      <c r="Q1574" s="24"/>
      <c r="R1574" s="24"/>
      <c r="S1574" s="24"/>
      <c r="T1574" s="24"/>
    </row>
    <row r="1575" spans="1:20" ht="14.4">
      <c r="A1575" s="211" t="s">
        <v>77894</v>
      </c>
      <c r="B1575" s="25"/>
      <c r="C1575" s="6" t="s">
        <v>77895</v>
      </c>
      <c r="D1575" s="25"/>
      <c r="E1575" s="37"/>
      <c r="F1575" s="25"/>
      <c r="G1575" s="25"/>
      <c r="H1575" s="6"/>
      <c r="I1575" s="24"/>
      <c r="J1575" s="24"/>
      <c r="K1575" s="24"/>
      <c r="L1575" s="24"/>
      <c r="M1575" s="24"/>
      <c r="N1575" s="24"/>
      <c r="O1575" s="24"/>
      <c r="P1575" s="24"/>
      <c r="Q1575" s="24"/>
      <c r="R1575" s="24"/>
      <c r="S1575" s="24"/>
      <c r="T1575" s="24"/>
    </row>
    <row r="1576" spans="1:20" ht="14.4">
      <c r="A1576" s="210" t="s">
        <v>77896</v>
      </c>
      <c r="B1576" s="25" t="s">
        <v>76623</v>
      </c>
      <c r="C1576" s="25" t="s">
        <v>26246</v>
      </c>
      <c r="D1576" s="25" t="s">
        <v>76623</v>
      </c>
      <c r="E1576" s="37" t="s">
        <v>76623</v>
      </c>
      <c r="F1576" s="25" t="s">
        <v>76623</v>
      </c>
      <c r="G1576" s="25" t="s">
        <v>76623</v>
      </c>
      <c r="H1576" s="6" t="s">
        <v>76623</v>
      </c>
      <c r="I1576" s="24"/>
      <c r="J1576" s="24" t="s">
        <v>74035</v>
      </c>
      <c r="K1576" s="24"/>
      <c r="L1576" s="24" t="str">
        <f>IF(ISERROR(SEARCH("_M",A1576)),"","x")</f>
        <v/>
      </c>
      <c r="M1576" s="24"/>
      <c r="N1576" s="24"/>
      <c r="O1576" s="24"/>
      <c r="P1576" s="24"/>
      <c r="Q1576" s="24"/>
      <c r="R1576" s="24"/>
      <c r="S1576" s="24"/>
      <c r="T1576" s="24"/>
    </row>
    <row r="1577" spans="1:20" ht="14.4">
      <c r="A1577" s="211" t="s">
        <v>77897</v>
      </c>
      <c r="B1577" s="25"/>
      <c r="C1577" s="25" t="s">
        <v>77898</v>
      </c>
      <c r="D1577" s="25"/>
      <c r="E1577" s="37"/>
      <c r="F1577" s="25"/>
      <c r="G1577" s="25"/>
      <c r="H1577" s="6"/>
      <c r="I1577" s="24"/>
      <c r="J1577" s="24"/>
      <c r="K1577" s="24"/>
      <c r="L1577" s="24"/>
      <c r="M1577" s="24"/>
      <c r="N1577" s="24"/>
      <c r="O1577" s="24"/>
      <c r="P1577" s="24"/>
      <c r="Q1577" s="24"/>
      <c r="R1577" s="24"/>
      <c r="S1577" s="24"/>
      <c r="T1577" s="24"/>
    </row>
    <row r="1578" spans="1:20" ht="14.4">
      <c r="A1578" s="211" t="s">
        <v>77899</v>
      </c>
      <c r="B1578" s="25"/>
      <c r="C1578" s="25" t="s">
        <v>77900</v>
      </c>
      <c r="D1578" s="25"/>
      <c r="E1578" s="37"/>
      <c r="F1578" s="25"/>
      <c r="G1578" s="25"/>
      <c r="H1578" s="6"/>
      <c r="I1578" s="24"/>
      <c r="J1578" s="24"/>
      <c r="K1578" s="24"/>
      <c r="L1578" s="24"/>
      <c r="M1578" s="24"/>
      <c r="N1578" s="24"/>
      <c r="O1578" s="24"/>
      <c r="P1578" s="24"/>
      <c r="Q1578" s="24"/>
      <c r="R1578" s="24"/>
      <c r="S1578" s="24"/>
      <c r="T1578" s="24"/>
    </row>
    <row r="1579" spans="1:20" ht="14.4">
      <c r="A1579" s="211" t="s">
        <v>77901</v>
      </c>
      <c r="B1579" s="25"/>
      <c r="C1579" s="25" t="s">
        <v>77902</v>
      </c>
      <c r="D1579" s="25"/>
      <c r="E1579" s="37"/>
      <c r="F1579" s="25"/>
      <c r="G1579" s="25"/>
      <c r="H1579" s="6"/>
      <c r="I1579" s="24"/>
      <c r="J1579" s="24"/>
      <c r="K1579" s="24"/>
      <c r="L1579" s="24"/>
      <c r="M1579" s="24"/>
      <c r="N1579" s="24"/>
      <c r="O1579" s="24"/>
      <c r="P1579" s="24"/>
      <c r="Q1579" s="24"/>
      <c r="R1579" s="24"/>
      <c r="S1579" s="24"/>
      <c r="T1579" s="24"/>
    </row>
    <row r="1580" spans="1:20" ht="14.4">
      <c r="A1580" s="210" t="s">
        <v>77903</v>
      </c>
      <c r="B1580" s="25" t="s">
        <v>77904</v>
      </c>
      <c r="C1580" s="25" t="s">
        <v>26246</v>
      </c>
      <c r="D1580" s="25" t="s">
        <v>77905</v>
      </c>
      <c r="E1580" s="37" t="s">
        <v>77906</v>
      </c>
      <c r="F1580" s="25" t="s">
        <v>77907</v>
      </c>
      <c r="G1580" s="25" t="s">
        <v>77908</v>
      </c>
      <c r="H1580" s="6" t="s">
        <v>77909</v>
      </c>
      <c r="I1580" s="24"/>
      <c r="J1580" s="24" t="s">
        <v>74035</v>
      </c>
      <c r="K1580" s="24"/>
      <c r="L1580" s="24" t="str">
        <f>IF(ISERROR(SEARCH("_M",A1580)),"","x")</f>
        <v>x</v>
      </c>
      <c r="M1580" s="24"/>
      <c r="N1580" s="24"/>
      <c r="O1580" s="24"/>
      <c r="P1580" s="24"/>
      <c r="Q1580" s="24"/>
      <c r="R1580" s="24"/>
      <c r="S1580" s="24"/>
      <c r="T1580" s="24"/>
    </row>
    <row r="1581" spans="1:20" ht="14.4">
      <c r="A1581" s="211" t="s">
        <v>77910</v>
      </c>
      <c r="B1581" s="25"/>
      <c r="C1581" s="25" t="s">
        <v>77911</v>
      </c>
      <c r="D1581" s="25"/>
      <c r="E1581" s="37"/>
      <c r="F1581" s="25"/>
      <c r="G1581" s="25"/>
      <c r="H1581" s="6"/>
      <c r="I1581" s="24"/>
      <c r="J1581" s="24"/>
      <c r="K1581" s="24"/>
      <c r="L1581" s="24"/>
      <c r="M1581" s="24"/>
      <c r="N1581" s="24"/>
      <c r="O1581" s="24"/>
      <c r="P1581" s="24"/>
      <c r="Q1581" s="24"/>
      <c r="R1581" s="24"/>
      <c r="S1581" s="24"/>
      <c r="T1581" s="24"/>
    </row>
    <row r="1582" spans="1:20" ht="14.4">
      <c r="A1582" s="211" t="s">
        <v>77912</v>
      </c>
      <c r="B1582" s="25"/>
      <c r="C1582" s="6" t="s">
        <v>77913</v>
      </c>
      <c r="D1582" s="25"/>
      <c r="E1582" s="37"/>
      <c r="F1582" s="25"/>
      <c r="G1582" s="25"/>
      <c r="H1582" s="6"/>
      <c r="I1582" s="24"/>
      <c r="J1582" s="24"/>
      <c r="K1582" s="24"/>
      <c r="L1582" s="24"/>
      <c r="M1582" s="24"/>
      <c r="N1582" s="24"/>
      <c r="O1582" s="24"/>
      <c r="P1582" s="24"/>
      <c r="Q1582" s="24"/>
      <c r="R1582" s="24"/>
      <c r="S1582" s="24"/>
      <c r="T1582" s="24"/>
    </row>
    <row r="1583" spans="1:20" ht="14.4">
      <c r="A1583" s="211" t="s">
        <v>77914</v>
      </c>
      <c r="B1583" s="25"/>
      <c r="C1583" s="6" t="s">
        <v>77915</v>
      </c>
      <c r="D1583" s="25"/>
      <c r="E1583" s="37"/>
      <c r="F1583" s="25"/>
      <c r="G1583" s="25"/>
      <c r="H1583" s="6"/>
      <c r="I1583" s="24"/>
      <c r="J1583" s="24"/>
      <c r="K1583" s="24"/>
      <c r="L1583" s="24"/>
      <c r="M1583" s="24"/>
      <c r="N1583" s="24"/>
      <c r="O1583" s="24"/>
      <c r="P1583" s="24"/>
      <c r="Q1583" s="24"/>
      <c r="R1583" s="24"/>
      <c r="S1583" s="24"/>
      <c r="T1583" s="24"/>
    </row>
    <row r="1584" spans="1:20" ht="14.4">
      <c r="A1584" s="210" t="s">
        <v>77916</v>
      </c>
      <c r="B1584" s="25" t="s">
        <v>76649</v>
      </c>
      <c r="C1584" s="25" t="s">
        <v>26246</v>
      </c>
      <c r="D1584" s="25" t="s">
        <v>76649</v>
      </c>
      <c r="E1584" s="37" t="s">
        <v>76649</v>
      </c>
      <c r="F1584" s="25" t="s">
        <v>76649</v>
      </c>
      <c r="G1584" s="25" t="s">
        <v>76649</v>
      </c>
      <c r="H1584" s="6" t="s">
        <v>76649</v>
      </c>
      <c r="I1584" s="24"/>
      <c r="J1584" s="24" t="s">
        <v>74035</v>
      </c>
      <c r="K1584" s="24"/>
      <c r="L1584" s="24"/>
      <c r="M1584" s="24"/>
      <c r="N1584" s="24"/>
      <c r="O1584" s="24"/>
      <c r="P1584" s="24"/>
      <c r="Q1584" s="24"/>
      <c r="R1584" s="24"/>
      <c r="S1584" s="24"/>
      <c r="T1584" s="24"/>
    </row>
    <row r="1585" spans="1:20" ht="14.4">
      <c r="A1585" s="211" t="s">
        <v>77917</v>
      </c>
      <c r="B1585" s="25"/>
      <c r="C1585" s="25" t="s">
        <v>77918</v>
      </c>
      <c r="D1585" s="25"/>
      <c r="E1585" s="37"/>
      <c r="F1585" s="25"/>
      <c r="G1585" s="25"/>
      <c r="H1585" s="6"/>
      <c r="I1585" s="24"/>
      <c r="J1585" s="24"/>
      <c r="K1585" s="24"/>
      <c r="L1585" s="24"/>
      <c r="M1585" s="24"/>
      <c r="N1585" s="24"/>
      <c r="O1585" s="24"/>
      <c r="P1585" s="24"/>
      <c r="Q1585" s="24"/>
      <c r="R1585" s="24"/>
      <c r="S1585" s="24"/>
      <c r="T1585" s="24"/>
    </row>
    <row r="1586" spans="1:20" ht="14.4">
      <c r="A1586" s="211" t="s">
        <v>77919</v>
      </c>
      <c r="B1586" s="25"/>
      <c r="C1586" s="25" t="s">
        <v>77920</v>
      </c>
      <c r="D1586" s="25"/>
      <c r="E1586" s="37"/>
      <c r="F1586" s="25"/>
      <c r="G1586" s="25"/>
      <c r="H1586" s="6"/>
      <c r="I1586" s="24"/>
      <c r="J1586" s="24"/>
      <c r="K1586" s="24"/>
      <c r="L1586" s="24"/>
      <c r="M1586" s="24"/>
      <c r="N1586" s="24"/>
      <c r="O1586" s="24"/>
      <c r="P1586" s="24"/>
      <c r="Q1586" s="24"/>
      <c r="R1586" s="24"/>
      <c r="S1586" s="24"/>
      <c r="T1586" s="24"/>
    </row>
    <row r="1587" spans="1:20" ht="14.4">
      <c r="A1587" s="211" t="s">
        <v>77921</v>
      </c>
      <c r="B1587" s="25"/>
      <c r="C1587" s="25" t="s">
        <v>77922</v>
      </c>
      <c r="D1587" s="25"/>
      <c r="E1587" s="37"/>
      <c r="F1587" s="25"/>
      <c r="G1587" s="25"/>
      <c r="H1587" s="6"/>
      <c r="I1587" s="24"/>
      <c r="J1587" s="24"/>
      <c r="K1587" s="24"/>
      <c r="L1587" s="24"/>
      <c r="M1587" s="24"/>
      <c r="N1587" s="24"/>
      <c r="O1587" s="24"/>
      <c r="P1587" s="24"/>
      <c r="Q1587" s="24"/>
      <c r="R1587" s="24"/>
      <c r="S1587" s="24"/>
      <c r="T1587" s="24"/>
    </row>
    <row r="1588" spans="1:20" ht="14.4">
      <c r="A1588" s="210" t="s">
        <v>77923</v>
      </c>
      <c r="B1588" s="25" t="s">
        <v>77924</v>
      </c>
      <c r="C1588" s="25" t="s">
        <v>26246</v>
      </c>
      <c r="D1588" s="25" t="s">
        <v>77925</v>
      </c>
      <c r="E1588" s="37" t="s">
        <v>77926</v>
      </c>
      <c r="F1588" s="25" t="s">
        <v>77927</v>
      </c>
      <c r="G1588" s="25" t="s">
        <v>77928</v>
      </c>
      <c r="H1588" s="6" t="s">
        <v>77929</v>
      </c>
      <c r="I1588" s="24"/>
      <c r="J1588" s="24" t="s">
        <v>74035</v>
      </c>
      <c r="K1588" s="24"/>
      <c r="L1588" s="24"/>
      <c r="M1588" s="24"/>
      <c r="N1588" s="24"/>
      <c r="O1588" s="24"/>
      <c r="P1588" s="24"/>
      <c r="Q1588" s="24"/>
      <c r="R1588" s="24"/>
      <c r="S1588" s="24"/>
      <c r="T1588" s="24"/>
    </row>
    <row r="1589" spans="1:20" ht="14.4">
      <c r="A1589" s="211" t="s">
        <v>77930</v>
      </c>
      <c r="B1589" s="25"/>
      <c r="C1589" s="25" t="s">
        <v>77931</v>
      </c>
      <c r="D1589" s="25"/>
      <c r="E1589" s="37"/>
      <c r="F1589" s="25"/>
      <c r="G1589" s="25"/>
      <c r="H1589" s="6"/>
      <c r="I1589" s="24"/>
      <c r="J1589" s="24"/>
      <c r="K1589" s="24"/>
      <c r="L1589" s="24"/>
      <c r="M1589" s="24"/>
      <c r="N1589" s="24"/>
      <c r="O1589" s="24"/>
      <c r="P1589" s="24"/>
      <c r="Q1589" s="24"/>
      <c r="R1589" s="24"/>
      <c r="S1589" s="24"/>
      <c r="T1589" s="24"/>
    </row>
    <row r="1590" spans="1:20" ht="14.4">
      <c r="A1590" s="211" t="s">
        <v>77932</v>
      </c>
      <c r="B1590" s="25"/>
      <c r="C1590" s="6" t="s">
        <v>77933</v>
      </c>
      <c r="D1590" s="25"/>
      <c r="E1590" s="37"/>
      <c r="F1590" s="25"/>
      <c r="G1590" s="25"/>
      <c r="H1590" s="6"/>
      <c r="I1590" s="24"/>
      <c r="J1590" s="24"/>
      <c r="K1590" s="24"/>
      <c r="L1590" s="24"/>
      <c r="M1590" s="24"/>
      <c r="N1590" s="24"/>
      <c r="O1590" s="24"/>
      <c r="P1590" s="24"/>
      <c r="Q1590" s="24"/>
      <c r="R1590" s="24"/>
      <c r="S1590" s="24"/>
      <c r="T1590" s="24"/>
    </row>
    <row r="1591" spans="1:20" ht="14.4">
      <c r="A1591" s="211" t="s">
        <v>77934</v>
      </c>
      <c r="B1591" s="25"/>
      <c r="C1591" s="6" t="s">
        <v>77935</v>
      </c>
      <c r="D1591" s="25"/>
      <c r="E1591" s="37"/>
      <c r="F1591" s="25"/>
      <c r="G1591" s="25"/>
      <c r="H1591" s="6"/>
      <c r="I1591" s="24"/>
      <c r="J1591" s="24"/>
      <c r="K1591" s="24"/>
      <c r="L1591" s="24"/>
      <c r="M1591" s="24"/>
      <c r="N1591" s="24"/>
      <c r="O1591" s="24"/>
      <c r="P1591" s="24"/>
      <c r="Q1591" s="24"/>
      <c r="R1591" s="24"/>
      <c r="S1591" s="24"/>
      <c r="T1591" s="24"/>
    </row>
    <row r="1592" spans="1:20" ht="14.4">
      <c r="A1592" s="210" t="s">
        <v>77936</v>
      </c>
      <c r="B1592" s="25" t="s">
        <v>77937</v>
      </c>
      <c r="C1592" s="25" t="s">
        <v>26246</v>
      </c>
      <c r="D1592" s="25" t="s">
        <v>77938</v>
      </c>
      <c r="E1592" s="37" t="s">
        <v>77939</v>
      </c>
      <c r="F1592" s="25" t="s">
        <v>77940</v>
      </c>
      <c r="G1592" s="25" t="s">
        <v>77941</v>
      </c>
      <c r="H1592" s="6" t="s">
        <v>77942</v>
      </c>
      <c r="I1592" s="24"/>
      <c r="J1592" s="24" t="s">
        <v>74035</v>
      </c>
      <c r="K1592" s="24"/>
      <c r="L1592" s="24" t="str">
        <f>IF(ISERROR(SEARCH("_M",A1592)),"","x")</f>
        <v/>
      </c>
      <c r="M1592" s="24"/>
      <c r="N1592" s="24"/>
      <c r="O1592" s="24"/>
      <c r="P1592" s="24"/>
      <c r="Q1592" s="24"/>
      <c r="R1592" s="24"/>
      <c r="S1592" s="24"/>
      <c r="T1592" s="24"/>
    </row>
    <row r="1593" spans="1:20" ht="14.4">
      <c r="A1593" s="211" t="s">
        <v>77943</v>
      </c>
      <c r="B1593" s="25"/>
      <c r="C1593" s="25" t="s">
        <v>77944</v>
      </c>
      <c r="D1593" s="25"/>
      <c r="E1593" s="37"/>
      <c r="F1593" s="25"/>
      <c r="G1593" s="25"/>
      <c r="H1593" s="6"/>
      <c r="I1593" s="24"/>
      <c r="J1593" s="24"/>
      <c r="K1593" s="24"/>
      <c r="L1593" s="24"/>
      <c r="M1593" s="24"/>
      <c r="N1593" s="24"/>
      <c r="O1593" s="24"/>
      <c r="P1593" s="24"/>
      <c r="Q1593" s="24"/>
      <c r="R1593" s="24"/>
      <c r="S1593" s="24"/>
      <c r="T1593" s="24"/>
    </row>
    <row r="1594" spans="1:20" ht="14.4">
      <c r="A1594" s="211" t="s">
        <v>77945</v>
      </c>
      <c r="B1594" s="25"/>
      <c r="C1594" s="6" t="s">
        <v>77946</v>
      </c>
      <c r="D1594" s="25"/>
      <c r="E1594" s="37"/>
      <c r="F1594" s="25"/>
      <c r="G1594" s="25"/>
      <c r="H1594" s="6"/>
      <c r="I1594" s="24"/>
      <c r="J1594" s="24"/>
      <c r="K1594" s="24"/>
      <c r="L1594" s="24"/>
      <c r="M1594" s="24"/>
      <c r="N1594" s="24"/>
      <c r="O1594" s="24"/>
      <c r="P1594" s="24"/>
      <c r="Q1594" s="24"/>
      <c r="R1594" s="24"/>
      <c r="S1594" s="24"/>
      <c r="T1594" s="24"/>
    </row>
    <row r="1595" spans="1:20" ht="14.4">
      <c r="A1595" s="211" t="s">
        <v>77947</v>
      </c>
      <c r="B1595" s="25"/>
      <c r="C1595" s="6" t="s">
        <v>77948</v>
      </c>
      <c r="D1595" s="25"/>
      <c r="E1595" s="37"/>
      <c r="F1595" s="25"/>
      <c r="G1595" s="25"/>
      <c r="H1595" s="6"/>
      <c r="I1595" s="24"/>
      <c r="J1595" s="24"/>
      <c r="K1595" s="24"/>
      <c r="L1595" s="24"/>
      <c r="M1595" s="24"/>
      <c r="N1595" s="24"/>
      <c r="O1595" s="24"/>
      <c r="P1595" s="24"/>
      <c r="Q1595" s="24"/>
      <c r="R1595" s="24"/>
      <c r="S1595" s="24"/>
      <c r="T1595" s="24"/>
    </row>
    <row r="1596" spans="1:20" ht="14.4">
      <c r="A1596" s="210" t="s">
        <v>77949</v>
      </c>
      <c r="B1596" s="25" t="s">
        <v>77950</v>
      </c>
      <c r="C1596" s="25" t="s">
        <v>26246</v>
      </c>
      <c r="D1596" s="25" t="s">
        <v>77938</v>
      </c>
      <c r="E1596" s="37" t="s">
        <v>77951</v>
      </c>
      <c r="F1596" s="25" t="s">
        <v>77952</v>
      </c>
      <c r="G1596" s="25" t="s">
        <v>77953</v>
      </c>
      <c r="H1596" s="6" t="s">
        <v>77954</v>
      </c>
      <c r="I1596" s="24"/>
      <c r="J1596" s="24" t="s">
        <v>74035</v>
      </c>
      <c r="K1596" s="24"/>
      <c r="L1596" s="24" t="str">
        <f>IF(ISERROR(SEARCH("_M",A1596)),"","x")</f>
        <v>x</v>
      </c>
      <c r="M1596" s="24"/>
      <c r="N1596" s="24"/>
      <c r="O1596" s="24"/>
      <c r="P1596" s="24"/>
      <c r="Q1596" s="24"/>
      <c r="R1596" s="24"/>
      <c r="S1596" s="24"/>
      <c r="T1596" s="24"/>
    </row>
    <row r="1597" spans="1:20" ht="14.4">
      <c r="A1597" s="211" t="s">
        <v>77955</v>
      </c>
      <c r="B1597" s="25"/>
      <c r="C1597" s="25" t="s">
        <v>77956</v>
      </c>
      <c r="D1597" s="25"/>
      <c r="E1597" s="37"/>
      <c r="F1597" s="25"/>
      <c r="G1597" s="25"/>
      <c r="H1597" s="6"/>
      <c r="I1597" s="24"/>
      <c r="J1597" s="24"/>
      <c r="K1597" s="24"/>
      <c r="L1597" s="24"/>
      <c r="M1597" s="24"/>
      <c r="N1597" s="24"/>
      <c r="O1597" s="24"/>
      <c r="P1597" s="24"/>
      <c r="Q1597" s="24"/>
      <c r="R1597" s="24"/>
      <c r="S1597" s="24"/>
      <c r="T1597" s="24"/>
    </row>
    <row r="1598" spans="1:20" ht="14.4">
      <c r="A1598" s="211" t="s">
        <v>77957</v>
      </c>
      <c r="B1598" s="25"/>
      <c r="C1598" s="6" t="s">
        <v>77958</v>
      </c>
      <c r="D1598" s="25"/>
      <c r="E1598" s="37"/>
      <c r="F1598" s="25"/>
      <c r="G1598" s="25"/>
      <c r="H1598" s="6"/>
      <c r="I1598" s="24"/>
      <c r="J1598" s="24"/>
      <c r="K1598" s="24"/>
      <c r="L1598" s="24"/>
      <c r="M1598" s="24"/>
      <c r="N1598" s="24"/>
      <c r="O1598" s="24"/>
      <c r="P1598" s="24"/>
      <c r="Q1598" s="24"/>
      <c r="R1598" s="24"/>
      <c r="S1598" s="24"/>
      <c r="T1598" s="24"/>
    </row>
    <row r="1599" spans="1:20" ht="14.4">
      <c r="A1599" s="211" t="s">
        <v>77959</v>
      </c>
      <c r="B1599" s="25"/>
      <c r="C1599" s="6" t="s">
        <v>77960</v>
      </c>
      <c r="D1599" s="25"/>
      <c r="E1599" s="37"/>
      <c r="F1599" s="25"/>
      <c r="G1599" s="25"/>
      <c r="H1599" s="6"/>
      <c r="I1599" s="24"/>
      <c r="J1599" s="24"/>
      <c r="K1599" s="24"/>
      <c r="L1599" s="24"/>
      <c r="M1599" s="24"/>
      <c r="N1599" s="24"/>
      <c r="O1599" s="24"/>
      <c r="P1599" s="24"/>
      <c r="Q1599" s="24"/>
      <c r="R1599" s="24"/>
      <c r="S1599" s="24"/>
      <c r="T1599" s="24"/>
    </row>
    <row r="1600" spans="1:20" ht="14.4">
      <c r="A1600" s="210" t="s">
        <v>77961</v>
      </c>
      <c r="B1600" s="25" t="s">
        <v>76693</v>
      </c>
      <c r="C1600" s="25" t="s">
        <v>26246</v>
      </c>
      <c r="D1600" s="25" t="s">
        <v>76693</v>
      </c>
      <c r="E1600" s="37" t="s">
        <v>76693</v>
      </c>
      <c r="F1600" s="25" t="s">
        <v>76693</v>
      </c>
      <c r="G1600" s="25" t="s">
        <v>76693</v>
      </c>
      <c r="H1600" s="6" t="s">
        <v>76693</v>
      </c>
      <c r="I1600" s="24"/>
      <c r="J1600" s="24" t="s">
        <v>74035</v>
      </c>
      <c r="K1600" s="24"/>
      <c r="L1600" s="24"/>
      <c r="M1600" s="24"/>
      <c r="N1600" s="24"/>
      <c r="O1600" s="24"/>
      <c r="P1600" s="24"/>
      <c r="Q1600" s="24"/>
      <c r="R1600" s="24"/>
      <c r="S1600" s="24"/>
      <c r="T1600" s="24"/>
    </row>
    <row r="1601" spans="1:20" ht="14.4">
      <c r="A1601" s="211" t="s">
        <v>77962</v>
      </c>
      <c r="B1601" s="25"/>
      <c r="C1601" s="25" t="s">
        <v>77963</v>
      </c>
      <c r="D1601" s="25"/>
      <c r="E1601" s="37"/>
      <c r="F1601" s="25"/>
      <c r="G1601" s="25"/>
      <c r="H1601" s="6"/>
      <c r="I1601" s="24"/>
      <c r="J1601" s="24"/>
      <c r="K1601" s="24"/>
      <c r="L1601" s="24"/>
      <c r="M1601" s="24"/>
      <c r="N1601" s="24"/>
      <c r="O1601" s="24"/>
      <c r="P1601" s="24"/>
      <c r="Q1601" s="24"/>
      <c r="R1601" s="24"/>
      <c r="S1601" s="24"/>
      <c r="T1601" s="24"/>
    </row>
    <row r="1602" spans="1:20" ht="14.4">
      <c r="A1602" s="211" t="s">
        <v>77964</v>
      </c>
      <c r="B1602" s="25"/>
      <c r="C1602" s="25" t="s">
        <v>77965</v>
      </c>
      <c r="D1602" s="25"/>
      <c r="E1602" s="37"/>
      <c r="F1602" s="25"/>
      <c r="G1602" s="25"/>
      <c r="H1602" s="6"/>
      <c r="I1602" s="24"/>
      <c r="J1602" s="24"/>
      <c r="K1602" s="24"/>
      <c r="L1602" s="24"/>
      <c r="M1602" s="24"/>
      <c r="N1602" s="24"/>
      <c r="O1602" s="24"/>
      <c r="P1602" s="24"/>
      <c r="Q1602" s="24"/>
      <c r="R1602" s="24"/>
      <c r="S1602" s="24"/>
      <c r="T1602" s="24"/>
    </row>
    <row r="1603" spans="1:20" ht="14.4">
      <c r="A1603" s="211" t="s">
        <v>77966</v>
      </c>
      <c r="B1603" s="25"/>
      <c r="C1603" s="25" t="s">
        <v>77967</v>
      </c>
      <c r="D1603" s="25"/>
      <c r="E1603" s="37"/>
      <c r="F1603" s="25"/>
      <c r="G1603" s="25"/>
      <c r="H1603" s="6"/>
      <c r="I1603" s="24"/>
      <c r="J1603" s="24"/>
      <c r="K1603" s="24"/>
      <c r="L1603" s="24"/>
      <c r="M1603" s="24"/>
      <c r="N1603" s="24"/>
      <c r="O1603" s="24"/>
      <c r="P1603" s="24"/>
      <c r="Q1603" s="24"/>
      <c r="R1603" s="24"/>
      <c r="S1603" s="24"/>
      <c r="T1603" s="24"/>
    </row>
    <row r="1604" spans="1:20" ht="14.4">
      <c r="A1604" s="210" t="s">
        <v>77968</v>
      </c>
      <c r="B1604" s="25" t="s">
        <v>77969</v>
      </c>
      <c r="C1604" s="25" t="s">
        <v>26246</v>
      </c>
      <c r="D1604" s="25" t="s">
        <v>77970</v>
      </c>
      <c r="E1604" s="37" t="s">
        <v>77971</v>
      </c>
      <c r="F1604" s="35" t="s">
        <v>77972</v>
      </c>
      <c r="G1604" s="35" t="s">
        <v>77973</v>
      </c>
      <c r="H1604" s="6" t="s">
        <v>77974</v>
      </c>
      <c r="I1604" s="24"/>
      <c r="J1604" s="24" t="s">
        <v>74035</v>
      </c>
      <c r="K1604" s="24"/>
      <c r="L1604" s="24"/>
      <c r="M1604" s="24"/>
      <c r="N1604" s="24"/>
      <c r="O1604" s="24"/>
      <c r="P1604" s="24"/>
      <c r="Q1604" s="24"/>
      <c r="R1604" s="24"/>
      <c r="S1604" s="24"/>
      <c r="T1604" s="24"/>
    </row>
    <row r="1605" spans="1:20" ht="14.4">
      <c r="A1605" s="211" t="s">
        <v>77975</v>
      </c>
      <c r="B1605" s="25"/>
      <c r="C1605" s="25" t="s">
        <v>77976</v>
      </c>
      <c r="D1605" s="25"/>
      <c r="E1605" s="37"/>
      <c r="F1605" s="25"/>
      <c r="G1605" s="25"/>
      <c r="H1605" s="6"/>
      <c r="I1605" s="24"/>
      <c r="J1605" s="24"/>
      <c r="K1605" s="24"/>
      <c r="L1605" s="24"/>
      <c r="M1605" s="24"/>
      <c r="N1605" s="24"/>
      <c r="O1605" s="24"/>
      <c r="P1605" s="24"/>
      <c r="Q1605" s="24"/>
      <c r="R1605" s="24"/>
      <c r="S1605" s="24"/>
      <c r="T1605" s="24"/>
    </row>
    <row r="1606" spans="1:20" ht="14.4">
      <c r="A1606" s="211" t="s">
        <v>77977</v>
      </c>
      <c r="B1606" s="25"/>
      <c r="C1606" s="6" t="s">
        <v>77978</v>
      </c>
      <c r="D1606" s="25"/>
      <c r="E1606" s="37"/>
      <c r="F1606" s="25"/>
      <c r="G1606" s="25"/>
      <c r="H1606" s="6"/>
      <c r="I1606" s="24"/>
      <c r="J1606" s="24"/>
      <c r="K1606" s="24"/>
      <c r="L1606" s="24"/>
      <c r="M1606" s="24"/>
      <c r="N1606" s="24"/>
      <c r="O1606" s="24"/>
      <c r="P1606" s="24"/>
      <c r="Q1606" s="24"/>
      <c r="R1606" s="24"/>
      <c r="S1606" s="24"/>
      <c r="T1606" s="24"/>
    </row>
    <row r="1607" spans="1:20" ht="14.4">
      <c r="A1607" s="211" t="s">
        <v>77979</v>
      </c>
      <c r="B1607" s="25"/>
      <c r="C1607" s="25" t="s">
        <v>77980</v>
      </c>
      <c r="D1607" s="25"/>
      <c r="E1607" s="37"/>
      <c r="F1607" s="25"/>
      <c r="G1607" s="25"/>
      <c r="H1607" s="6"/>
      <c r="I1607" s="24"/>
      <c r="J1607" s="24"/>
      <c r="K1607" s="24"/>
      <c r="L1607" s="24"/>
      <c r="M1607" s="24"/>
      <c r="N1607" s="24"/>
      <c r="O1607" s="24"/>
      <c r="P1607" s="24"/>
      <c r="Q1607" s="24"/>
      <c r="R1607" s="24"/>
      <c r="S1607" s="24"/>
      <c r="T1607" s="24"/>
    </row>
    <row r="1608" spans="1:20" ht="14.4">
      <c r="A1608" s="210" t="s">
        <v>77981</v>
      </c>
      <c r="B1608" s="25" t="s">
        <v>76715</v>
      </c>
      <c r="C1608" s="25" t="s">
        <v>26246</v>
      </c>
      <c r="D1608" s="25" t="s">
        <v>76715</v>
      </c>
      <c r="E1608" s="37" t="s">
        <v>76715</v>
      </c>
      <c r="F1608" s="25" t="s">
        <v>76715</v>
      </c>
      <c r="G1608" s="25" t="s">
        <v>76715</v>
      </c>
      <c r="H1608" s="6" t="s">
        <v>76715</v>
      </c>
      <c r="I1608" s="24"/>
      <c r="J1608" s="24" t="s">
        <v>74035</v>
      </c>
      <c r="K1608" s="24"/>
      <c r="L1608" s="24" t="str">
        <f>IF(ISERROR(SEARCH("_M",A1608)),"","x")</f>
        <v/>
      </c>
      <c r="M1608" s="24"/>
      <c r="N1608" s="24"/>
      <c r="O1608" s="24"/>
      <c r="P1608" s="24"/>
      <c r="Q1608" s="24"/>
      <c r="R1608" s="24"/>
      <c r="S1608" s="24"/>
      <c r="T1608" s="24"/>
    </row>
    <row r="1609" spans="1:20" ht="14.4">
      <c r="A1609" s="211" t="s">
        <v>77982</v>
      </c>
      <c r="B1609" s="25"/>
      <c r="C1609" s="25" t="s">
        <v>77983</v>
      </c>
      <c r="D1609" s="25"/>
      <c r="E1609" s="37"/>
      <c r="F1609" s="25"/>
      <c r="G1609" s="25"/>
      <c r="H1609" s="6"/>
      <c r="I1609" s="24"/>
      <c r="J1609" s="24"/>
      <c r="K1609" s="24"/>
      <c r="L1609" s="24"/>
      <c r="M1609" s="24"/>
      <c r="N1609" s="24"/>
      <c r="O1609" s="24"/>
      <c r="P1609" s="24"/>
      <c r="Q1609" s="24"/>
      <c r="R1609" s="24"/>
      <c r="S1609" s="24"/>
      <c r="T1609" s="24"/>
    </row>
    <row r="1610" spans="1:20" ht="14.4">
      <c r="A1610" s="211" t="s">
        <v>77984</v>
      </c>
      <c r="B1610" s="25"/>
      <c r="C1610" s="25" t="s">
        <v>77985</v>
      </c>
      <c r="D1610" s="25"/>
      <c r="E1610" s="37"/>
      <c r="F1610" s="25"/>
      <c r="G1610" s="25"/>
      <c r="H1610" s="6"/>
      <c r="I1610" s="24"/>
      <c r="J1610" s="24"/>
      <c r="K1610" s="24"/>
      <c r="L1610" s="24"/>
      <c r="M1610" s="24"/>
      <c r="N1610" s="24"/>
      <c r="O1610" s="24"/>
      <c r="P1610" s="24"/>
      <c r="Q1610" s="24"/>
      <c r="R1610" s="24"/>
      <c r="S1610" s="24"/>
      <c r="T1610" s="24"/>
    </row>
    <row r="1611" spans="1:20" ht="14.4">
      <c r="A1611" s="211" t="s">
        <v>77986</v>
      </c>
      <c r="B1611" s="25"/>
      <c r="C1611" s="25" t="s">
        <v>77987</v>
      </c>
      <c r="D1611" s="25"/>
      <c r="E1611" s="37"/>
      <c r="F1611" s="25"/>
      <c r="G1611" s="25"/>
      <c r="H1611" s="6"/>
      <c r="I1611" s="24"/>
      <c r="J1611" s="24"/>
      <c r="K1611" s="24"/>
      <c r="L1611" s="24"/>
      <c r="M1611" s="24"/>
      <c r="N1611" s="24"/>
      <c r="O1611" s="24"/>
      <c r="P1611" s="24"/>
      <c r="Q1611" s="24"/>
      <c r="R1611" s="24"/>
      <c r="S1611" s="24"/>
      <c r="T1611" s="24"/>
    </row>
    <row r="1612" spans="1:20" ht="14.4">
      <c r="A1612" s="210" t="s">
        <v>77988</v>
      </c>
      <c r="B1612" s="25" t="s">
        <v>77989</v>
      </c>
      <c r="C1612" s="25" t="s">
        <v>26246</v>
      </c>
      <c r="D1612" s="25" t="s">
        <v>77990</v>
      </c>
      <c r="E1612" s="37" t="s">
        <v>77991</v>
      </c>
      <c r="F1612" s="25" t="s">
        <v>77992</v>
      </c>
      <c r="G1612" s="25" t="s">
        <v>77993</v>
      </c>
      <c r="H1612" s="6" t="s">
        <v>77994</v>
      </c>
      <c r="I1612" s="24"/>
      <c r="J1612" s="24" t="s">
        <v>74035</v>
      </c>
      <c r="K1612" s="24"/>
      <c r="L1612" s="24" t="str">
        <f>IF(ISERROR(SEARCH("_M",A1612)),"","x")</f>
        <v>x</v>
      </c>
      <c r="M1612" s="24"/>
      <c r="N1612" s="24"/>
      <c r="O1612" s="24"/>
      <c r="P1612" s="24"/>
      <c r="Q1612" s="24"/>
      <c r="R1612" s="24"/>
      <c r="S1612" s="24"/>
      <c r="T1612" s="24"/>
    </row>
    <row r="1613" spans="1:20" ht="14.4">
      <c r="A1613" s="211" t="s">
        <v>77995</v>
      </c>
      <c r="B1613" s="25"/>
      <c r="C1613" s="25" t="s">
        <v>77996</v>
      </c>
      <c r="D1613" s="25"/>
      <c r="E1613" s="37"/>
      <c r="F1613" s="25"/>
      <c r="G1613" s="25"/>
      <c r="H1613" s="6"/>
      <c r="I1613" s="24"/>
      <c r="J1613" s="24"/>
      <c r="K1613" s="24"/>
      <c r="L1613" s="24"/>
      <c r="M1613" s="24"/>
      <c r="N1613" s="24"/>
      <c r="O1613" s="24"/>
      <c r="P1613" s="24"/>
      <c r="Q1613" s="24"/>
      <c r="R1613" s="24"/>
      <c r="S1613" s="24"/>
      <c r="T1613" s="24"/>
    </row>
    <row r="1614" spans="1:20" ht="14.4">
      <c r="A1614" s="211" t="s">
        <v>77997</v>
      </c>
      <c r="B1614" s="25"/>
      <c r="C1614" s="25" t="s">
        <v>77998</v>
      </c>
      <c r="D1614" s="25"/>
      <c r="E1614" s="37"/>
      <c r="F1614" s="25"/>
      <c r="G1614" s="25"/>
      <c r="H1614" s="6"/>
      <c r="I1614" s="24"/>
      <c r="J1614" s="24"/>
      <c r="K1614" s="24"/>
      <c r="L1614" s="24"/>
      <c r="M1614" s="24"/>
      <c r="N1614" s="24"/>
      <c r="O1614" s="24"/>
      <c r="P1614" s="24"/>
      <c r="Q1614" s="24"/>
      <c r="R1614" s="24"/>
      <c r="S1614" s="24"/>
      <c r="T1614" s="24"/>
    </row>
    <row r="1615" spans="1:20" ht="14.4">
      <c r="A1615" s="211" t="s">
        <v>77999</v>
      </c>
      <c r="B1615" s="25"/>
      <c r="C1615" s="25" t="s">
        <v>78000</v>
      </c>
      <c r="D1615" s="25"/>
      <c r="E1615" s="37"/>
      <c r="F1615" s="25"/>
      <c r="G1615" s="25"/>
      <c r="H1615" s="6"/>
      <c r="I1615" s="24"/>
      <c r="J1615" s="24"/>
      <c r="K1615" s="24"/>
      <c r="L1615" s="24"/>
      <c r="M1615" s="24"/>
      <c r="N1615" s="24"/>
      <c r="O1615" s="24"/>
      <c r="P1615" s="24"/>
      <c r="Q1615" s="24"/>
      <c r="R1615" s="24"/>
      <c r="S1615" s="24"/>
      <c r="T1615" s="24"/>
    </row>
    <row r="1616" spans="1:20" ht="14.4">
      <c r="A1616" s="210" t="s">
        <v>78001</v>
      </c>
      <c r="B1616" s="25" t="s">
        <v>76738</v>
      </c>
      <c r="C1616" s="25" t="s">
        <v>26246</v>
      </c>
      <c r="D1616" s="25" t="s">
        <v>76738</v>
      </c>
      <c r="E1616" s="37" t="s">
        <v>76738</v>
      </c>
      <c r="F1616" s="25" t="s">
        <v>76738</v>
      </c>
      <c r="G1616" s="25" t="s">
        <v>76738</v>
      </c>
      <c r="H1616" s="6" t="s">
        <v>76738</v>
      </c>
      <c r="I1616" s="24"/>
      <c r="J1616" s="24" t="s">
        <v>74035</v>
      </c>
      <c r="K1616" s="24"/>
      <c r="L1616" s="24"/>
      <c r="M1616" s="24"/>
      <c r="N1616" s="24"/>
      <c r="O1616" s="24"/>
      <c r="P1616" s="24"/>
      <c r="Q1616" s="24"/>
      <c r="R1616" s="24"/>
      <c r="S1616" s="24"/>
      <c r="T1616" s="24"/>
    </row>
    <row r="1617" spans="1:20" ht="14.4">
      <c r="A1617" s="211" t="s">
        <v>78002</v>
      </c>
      <c r="B1617" s="25"/>
      <c r="C1617" s="25" t="s">
        <v>78003</v>
      </c>
      <c r="D1617" s="25"/>
      <c r="E1617" s="37"/>
      <c r="F1617" s="35"/>
      <c r="G1617" s="35"/>
      <c r="H1617" s="6"/>
      <c r="I1617" s="24"/>
      <c r="J1617" s="24"/>
      <c r="K1617" s="24"/>
      <c r="L1617" s="24"/>
      <c r="M1617" s="24"/>
      <c r="N1617" s="24"/>
      <c r="O1617" s="24"/>
      <c r="P1617" s="24"/>
      <c r="Q1617" s="24"/>
      <c r="R1617" s="24"/>
      <c r="S1617" s="24"/>
      <c r="T1617" s="24"/>
    </row>
    <row r="1618" spans="1:20" ht="14.4">
      <c r="A1618" s="211" t="s">
        <v>78004</v>
      </c>
      <c r="B1618" s="25"/>
      <c r="C1618" s="25" t="s">
        <v>78005</v>
      </c>
      <c r="D1618" s="25"/>
      <c r="E1618" s="37"/>
      <c r="F1618" s="35"/>
      <c r="G1618" s="35"/>
      <c r="H1618" s="6"/>
      <c r="I1618" s="24"/>
      <c r="J1618" s="24"/>
      <c r="K1618" s="24"/>
      <c r="L1618" s="24"/>
      <c r="M1618" s="24"/>
      <c r="N1618" s="24"/>
      <c r="O1618" s="24"/>
      <c r="P1618" s="24"/>
      <c r="Q1618" s="24"/>
      <c r="R1618" s="24"/>
      <c r="S1618" s="24"/>
      <c r="T1618" s="24"/>
    </row>
    <row r="1619" spans="1:20" ht="14.4">
      <c r="A1619" s="211" t="s">
        <v>78006</v>
      </c>
      <c r="B1619" s="25"/>
      <c r="C1619" s="25" t="s">
        <v>78007</v>
      </c>
      <c r="D1619" s="25"/>
      <c r="E1619" s="37"/>
      <c r="F1619" s="35"/>
      <c r="G1619" s="35"/>
      <c r="H1619" s="6"/>
      <c r="I1619" s="24"/>
      <c r="J1619" s="24"/>
      <c r="K1619" s="24"/>
      <c r="L1619" s="24"/>
      <c r="M1619" s="24"/>
      <c r="N1619" s="24"/>
      <c r="O1619" s="24"/>
      <c r="P1619" s="24"/>
      <c r="Q1619" s="24"/>
      <c r="R1619" s="24"/>
      <c r="S1619" s="24"/>
      <c r="T1619" s="24"/>
    </row>
    <row r="1620" spans="1:20" ht="14.4">
      <c r="A1620" s="210" t="s">
        <v>78008</v>
      </c>
      <c r="B1620" s="25" t="s">
        <v>78009</v>
      </c>
      <c r="C1620" s="25" t="s">
        <v>26246</v>
      </c>
      <c r="D1620" s="25" t="s">
        <v>78010</v>
      </c>
      <c r="E1620" s="37" t="s">
        <v>78011</v>
      </c>
      <c r="F1620" s="35" t="s">
        <v>78012</v>
      </c>
      <c r="G1620" s="35" t="s">
        <v>78013</v>
      </c>
      <c r="H1620" s="6" t="s">
        <v>78014</v>
      </c>
      <c r="I1620" s="24"/>
      <c r="J1620" s="24" t="s">
        <v>74035</v>
      </c>
      <c r="K1620" s="24"/>
      <c r="L1620" s="24"/>
      <c r="M1620" s="24"/>
      <c r="N1620" s="24"/>
      <c r="O1620" s="24"/>
      <c r="P1620" s="24"/>
      <c r="Q1620" s="24"/>
      <c r="R1620" s="24"/>
      <c r="S1620" s="24"/>
      <c r="T1620" s="24"/>
    </row>
    <row r="1621" spans="1:20" ht="14.4">
      <c r="A1621" s="211" t="s">
        <v>78015</v>
      </c>
      <c r="B1621" s="25"/>
      <c r="C1621" s="25" t="s">
        <v>78016</v>
      </c>
      <c r="D1621" s="25"/>
      <c r="E1621" s="37"/>
      <c r="F1621" s="25"/>
      <c r="G1621" s="25"/>
      <c r="H1621" s="6"/>
      <c r="I1621" s="24"/>
      <c r="J1621" s="24"/>
      <c r="K1621" s="24"/>
      <c r="L1621" s="24"/>
      <c r="M1621" s="24"/>
      <c r="N1621" s="24"/>
      <c r="O1621" s="24"/>
      <c r="P1621" s="24"/>
      <c r="Q1621" s="24"/>
      <c r="R1621" s="24"/>
      <c r="S1621" s="24"/>
      <c r="T1621" s="24"/>
    </row>
    <row r="1622" spans="1:20" ht="14.4">
      <c r="A1622" s="211" t="s">
        <v>78017</v>
      </c>
      <c r="B1622" s="25"/>
      <c r="C1622" s="6" t="s">
        <v>78018</v>
      </c>
      <c r="D1622" s="25"/>
      <c r="E1622" s="37"/>
      <c r="F1622" s="25"/>
      <c r="G1622" s="25"/>
      <c r="H1622" s="6"/>
      <c r="I1622" s="24"/>
      <c r="J1622" s="24"/>
      <c r="K1622" s="24"/>
      <c r="L1622" s="24"/>
      <c r="M1622" s="24"/>
      <c r="N1622" s="24"/>
      <c r="O1622" s="24"/>
      <c r="P1622" s="24"/>
      <c r="Q1622" s="24"/>
      <c r="R1622" s="24"/>
      <c r="S1622" s="24"/>
      <c r="T1622" s="24"/>
    </row>
    <row r="1623" spans="1:20" ht="14.4">
      <c r="A1623" s="211" t="s">
        <v>78019</v>
      </c>
      <c r="B1623" s="25"/>
      <c r="C1623" s="25" t="s">
        <v>78020</v>
      </c>
      <c r="D1623" s="25"/>
      <c r="E1623" s="37"/>
      <c r="F1623" s="25"/>
      <c r="G1623" s="25"/>
      <c r="H1623" s="6"/>
      <c r="I1623" s="24"/>
      <c r="J1623" s="24"/>
      <c r="K1623" s="24"/>
      <c r="L1623" s="24"/>
      <c r="M1623" s="24"/>
      <c r="N1623" s="24"/>
      <c r="O1623" s="24"/>
      <c r="P1623" s="24"/>
      <c r="Q1623" s="24"/>
      <c r="R1623" s="24"/>
      <c r="S1623" s="24"/>
      <c r="T1623" s="24"/>
    </row>
    <row r="1624" spans="1:20" ht="14.4">
      <c r="A1624" s="210" t="s">
        <v>78021</v>
      </c>
      <c r="B1624" s="25" t="s">
        <v>76758</v>
      </c>
      <c r="C1624" s="25" t="s">
        <v>26246</v>
      </c>
      <c r="D1624" s="25" t="s">
        <v>76758</v>
      </c>
      <c r="E1624" s="37" t="s">
        <v>76758</v>
      </c>
      <c r="F1624" s="25" t="s">
        <v>76758</v>
      </c>
      <c r="G1624" s="25" t="s">
        <v>76758</v>
      </c>
      <c r="H1624" s="6" t="s">
        <v>76758</v>
      </c>
      <c r="I1624" s="24"/>
      <c r="J1624" s="24" t="s">
        <v>74035</v>
      </c>
      <c r="K1624" s="24"/>
      <c r="L1624" s="24" t="str">
        <f>IF(ISERROR(SEARCH("_M",A1624)),"","x")</f>
        <v/>
      </c>
      <c r="M1624" s="24"/>
      <c r="N1624" s="24"/>
      <c r="O1624" s="24"/>
      <c r="P1624" s="24"/>
      <c r="Q1624" s="24"/>
      <c r="R1624" s="24"/>
      <c r="S1624" s="24"/>
      <c r="T1624" s="24"/>
    </row>
    <row r="1625" spans="1:20" ht="14.4">
      <c r="A1625" s="211" t="s">
        <v>78022</v>
      </c>
      <c r="B1625" s="25"/>
      <c r="C1625" s="25" t="s">
        <v>78023</v>
      </c>
      <c r="D1625" s="25"/>
      <c r="E1625" s="37"/>
      <c r="F1625" s="35"/>
      <c r="G1625" s="35"/>
      <c r="H1625" s="6"/>
      <c r="I1625" s="24"/>
      <c r="J1625" s="24"/>
      <c r="K1625" s="24"/>
      <c r="L1625" s="24"/>
      <c r="M1625" s="24"/>
      <c r="N1625" s="24"/>
      <c r="O1625" s="24"/>
      <c r="P1625" s="24"/>
      <c r="Q1625" s="24"/>
      <c r="R1625" s="24"/>
      <c r="S1625" s="24"/>
      <c r="T1625" s="24"/>
    </row>
    <row r="1626" spans="1:20" ht="14.4">
      <c r="A1626" s="211" t="s">
        <v>78024</v>
      </c>
      <c r="B1626" s="25"/>
      <c r="C1626" s="25" t="s">
        <v>78025</v>
      </c>
      <c r="D1626" s="25"/>
      <c r="E1626" s="37"/>
      <c r="F1626" s="35"/>
      <c r="G1626" s="35"/>
      <c r="H1626" s="6"/>
      <c r="I1626" s="24"/>
      <c r="J1626" s="24"/>
      <c r="K1626" s="24"/>
      <c r="L1626" s="24"/>
      <c r="M1626" s="24"/>
      <c r="N1626" s="24"/>
      <c r="O1626" s="24"/>
      <c r="P1626" s="24"/>
      <c r="Q1626" s="24"/>
      <c r="R1626" s="24"/>
      <c r="S1626" s="24"/>
      <c r="T1626" s="24"/>
    </row>
    <row r="1627" spans="1:20" ht="14.4">
      <c r="A1627" s="211" t="s">
        <v>78026</v>
      </c>
      <c r="B1627" s="25"/>
      <c r="C1627" s="25" t="s">
        <v>78027</v>
      </c>
      <c r="D1627" s="25"/>
      <c r="E1627" s="37"/>
      <c r="F1627" s="35"/>
      <c r="G1627" s="35"/>
      <c r="H1627" s="6"/>
      <c r="I1627" s="24"/>
      <c r="J1627" s="24"/>
      <c r="K1627" s="24"/>
      <c r="L1627" s="24"/>
      <c r="M1627" s="24"/>
      <c r="N1627" s="24"/>
      <c r="O1627" s="24"/>
      <c r="P1627" s="24"/>
      <c r="Q1627" s="24"/>
      <c r="R1627" s="24"/>
      <c r="S1627" s="24"/>
      <c r="T1627" s="24"/>
    </row>
    <row r="1628" spans="1:20" ht="14.4">
      <c r="A1628" s="210" t="s">
        <v>78028</v>
      </c>
      <c r="B1628" s="25" t="s">
        <v>78029</v>
      </c>
      <c r="C1628" s="25" t="s">
        <v>26246</v>
      </c>
      <c r="D1628" s="25" t="s">
        <v>78030</v>
      </c>
      <c r="E1628" s="37" t="s">
        <v>78031</v>
      </c>
      <c r="F1628" s="35" t="s">
        <v>78032</v>
      </c>
      <c r="G1628" s="35" t="s">
        <v>78033</v>
      </c>
      <c r="H1628" s="6" t="s">
        <v>78034</v>
      </c>
      <c r="I1628" s="24"/>
      <c r="J1628" s="24" t="s">
        <v>74035</v>
      </c>
      <c r="K1628" s="24"/>
      <c r="L1628" s="24" t="str">
        <f>IF(ISERROR(SEARCH("_M",A1628)),"","x")</f>
        <v>x</v>
      </c>
      <c r="M1628" s="24"/>
      <c r="N1628" s="24"/>
      <c r="O1628" s="24"/>
      <c r="P1628" s="24"/>
      <c r="Q1628" s="24"/>
      <c r="R1628" s="24"/>
      <c r="S1628" s="24"/>
      <c r="T1628" s="24"/>
    </row>
    <row r="1629" spans="1:20" ht="14.4">
      <c r="A1629" s="211" t="s">
        <v>78035</v>
      </c>
      <c r="B1629" s="25"/>
      <c r="C1629" s="25" t="s">
        <v>78036</v>
      </c>
      <c r="D1629" s="25"/>
      <c r="E1629" s="37"/>
      <c r="F1629" s="25"/>
      <c r="G1629" s="25"/>
      <c r="H1629" s="6"/>
      <c r="I1629" s="24"/>
      <c r="J1629" s="24"/>
      <c r="K1629" s="24"/>
      <c r="L1629" s="24"/>
      <c r="M1629" s="24"/>
      <c r="N1629" s="24"/>
      <c r="O1629" s="24"/>
      <c r="P1629" s="24"/>
      <c r="Q1629" s="24"/>
      <c r="R1629" s="24"/>
      <c r="S1629" s="24"/>
      <c r="T1629" s="24"/>
    </row>
    <row r="1630" spans="1:20" ht="14.4">
      <c r="A1630" s="211" t="s">
        <v>78037</v>
      </c>
      <c r="B1630" s="25"/>
      <c r="C1630" s="6" t="s">
        <v>78038</v>
      </c>
      <c r="D1630" s="25"/>
      <c r="E1630" s="37"/>
      <c r="F1630" s="25"/>
      <c r="G1630" s="25"/>
      <c r="H1630" s="6"/>
      <c r="I1630" s="24"/>
      <c r="J1630" s="24"/>
      <c r="K1630" s="24"/>
      <c r="L1630" s="24"/>
      <c r="M1630" s="24"/>
      <c r="N1630" s="24"/>
      <c r="O1630" s="24"/>
      <c r="P1630" s="24"/>
      <c r="Q1630" s="24"/>
      <c r="R1630" s="24"/>
      <c r="S1630" s="24"/>
      <c r="T1630" s="24"/>
    </row>
    <row r="1631" spans="1:20" ht="14.4">
      <c r="A1631" s="211" t="s">
        <v>78039</v>
      </c>
      <c r="B1631" s="25"/>
      <c r="C1631" s="25" t="s">
        <v>78040</v>
      </c>
      <c r="D1631" s="25"/>
      <c r="E1631" s="37"/>
      <c r="F1631" s="25"/>
      <c r="G1631" s="25"/>
      <c r="H1631" s="6"/>
      <c r="I1631" s="24"/>
      <c r="J1631" s="24"/>
      <c r="K1631" s="24"/>
      <c r="L1631" s="24"/>
      <c r="M1631" s="24"/>
      <c r="N1631" s="24"/>
      <c r="O1631" s="24"/>
      <c r="P1631" s="24"/>
      <c r="Q1631" s="24"/>
      <c r="R1631" s="24"/>
      <c r="S1631" s="24"/>
      <c r="T1631" s="24"/>
    </row>
    <row r="1632" spans="1:20" ht="14.4">
      <c r="A1632" s="210" t="s">
        <v>78041</v>
      </c>
      <c r="B1632" s="25" t="s">
        <v>76781</v>
      </c>
      <c r="C1632" s="25" t="s">
        <v>26246</v>
      </c>
      <c r="D1632" s="25" t="s">
        <v>76781</v>
      </c>
      <c r="E1632" s="37" t="s">
        <v>76781</v>
      </c>
      <c r="F1632" s="25" t="s">
        <v>76781</v>
      </c>
      <c r="G1632" s="25" t="s">
        <v>76781</v>
      </c>
      <c r="H1632" s="6" t="s">
        <v>76781</v>
      </c>
      <c r="I1632" s="24"/>
      <c r="J1632" s="24" t="s">
        <v>74035</v>
      </c>
      <c r="K1632" s="24"/>
      <c r="L1632" s="24"/>
      <c r="M1632" s="24"/>
      <c r="N1632" s="24"/>
      <c r="O1632" s="24"/>
      <c r="P1632" s="24"/>
      <c r="Q1632" s="24"/>
      <c r="R1632" s="24"/>
      <c r="S1632" s="24"/>
      <c r="T1632" s="24"/>
    </row>
    <row r="1633" spans="1:20" ht="14.4">
      <c r="A1633" s="211" t="s">
        <v>78042</v>
      </c>
      <c r="B1633" s="25"/>
      <c r="C1633" s="25" t="s">
        <v>78043</v>
      </c>
      <c r="D1633" s="25"/>
      <c r="E1633" s="37"/>
      <c r="F1633" s="25"/>
      <c r="G1633" s="25"/>
      <c r="H1633" s="6"/>
      <c r="I1633" s="24"/>
      <c r="J1633" s="24"/>
      <c r="K1633" s="24"/>
      <c r="L1633" s="24"/>
      <c r="M1633" s="24"/>
      <c r="N1633" s="24"/>
      <c r="O1633" s="24"/>
      <c r="P1633" s="24"/>
      <c r="Q1633" s="24"/>
      <c r="R1633" s="24"/>
      <c r="S1633" s="24"/>
      <c r="T1633" s="24"/>
    </row>
    <row r="1634" spans="1:20" ht="14.4">
      <c r="A1634" s="211" t="s">
        <v>78044</v>
      </c>
      <c r="B1634" s="25"/>
      <c r="C1634" s="25" t="s">
        <v>78045</v>
      </c>
      <c r="D1634" s="25"/>
      <c r="E1634" s="37"/>
      <c r="F1634" s="25"/>
      <c r="G1634" s="25"/>
      <c r="H1634" s="6"/>
      <c r="I1634" s="24"/>
      <c r="J1634" s="24"/>
      <c r="K1634" s="24"/>
      <c r="L1634" s="24"/>
      <c r="M1634" s="24"/>
      <c r="N1634" s="24"/>
      <c r="O1634" s="24"/>
      <c r="P1634" s="24"/>
      <c r="Q1634" s="24"/>
      <c r="R1634" s="24"/>
      <c r="S1634" s="24"/>
      <c r="T1634" s="24"/>
    </row>
    <row r="1635" spans="1:20" ht="14.4">
      <c r="A1635" s="211" t="s">
        <v>78046</v>
      </c>
      <c r="B1635" s="25"/>
      <c r="C1635" s="25" t="s">
        <v>78047</v>
      </c>
      <c r="D1635" s="25"/>
      <c r="E1635" s="37"/>
      <c r="F1635" s="25"/>
      <c r="G1635" s="25"/>
      <c r="H1635" s="6"/>
      <c r="I1635" s="24"/>
      <c r="J1635" s="24"/>
      <c r="K1635" s="24"/>
      <c r="L1635" s="24"/>
      <c r="M1635" s="24"/>
      <c r="N1635" s="24"/>
      <c r="O1635" s="24"/>
      <c r="P1635" s="24"/>
      <c r="Q1635" s="24"/>
      <c r="R1635" s="24"/>
      <c r="S1635" s="24"/>
      <c r="T1635" s="24"/>
    </row>
    <row r="1636" spans="1:20" ht="14.4">
      <c r="A1636" s="210" t="s">
        <v>78048</v>
      </c>
      <c r="B1636" s="25" t="s">
        <v>78049</v>
      </c>
      <c r="C1636" s="25" t="s">
        <v>26246</v>
      </c>
      <c r="D1636" s="25" t="s">
        <v>78050</v>
      </c>
      <c r="E1636" s="37" t="s">
        <v>78051</v>
      </c>
      <c r="F1636" s="25" t="s">
        <v>78052</v>
      </c>
      <c r="G1636" s="25" t="s">
        <v>78053</v>
      </c>
      <c r="H1636" s="6" t="s">
        <v>78054</v>
      </c>
      <c r="I1636" s="24"/>
      <c r="J1636" s="24" t="s">
        <v>74035</v>
      </c>
      <c r="K1636" s="24"/>
      <c r="L1636" s="24"/>
      <c r="M1636" s="24"/>
      <c r="N1636" s="24"/>
      <c r="O1636" s="24"/>
      <c r="P1636" s="24"/>
      <c r="Q1636" s="24"/>
      <c r="R1636" s="24"/>
      <c r="S1636" s="24"/>
      <c r="T1636" s="24"/>
    </row>
    <row r="1637" spans="1:20" ht="14.4">
      <c r="A1637" s="211" t="s">
        <v>78055</v>
      </c>
      <c r="B1637" s="25"/>
      <c r="C1637" s="25" t="s">
        <v>78056</v>
      </c>
      <c r="D1637" s="25"/>
      <c r="E1637" s="37"/>
      <c r="F1637" s="35"/>
      <c r="G1637" s="35"/>
      <c r="H1637" s="6"/>
      <c r="I1637" s="24"/>
      <c r="J1637" s="24"/>
      <c r="K1637" s="24"/>
      <c r="L1637" s="24"/>
      <c r="M1637" s="24"/>
      <c r="N1637" s="24"/>
      <c r="O1637" s="24"/>
      <c r="P1637" s="24"/>
      <c r="Q1637" s="24"/>
      <c r="R1637" s="24"/>
      <c r="S1637" s="24"/>
      <c r="T1637" s="24"/>
    </row>
    <row r="1638" spans="1:20" ht="14.4">
      <c r="A1638" s="211" t="s">
        <v>78057</v>
      </c>
      <c r="B1638" s="25"/>
      <c r="C1638" s="6" t="s">
        <v>78058</v>
      </c>
      <c r="D1638" s="25"/>
      <c r="E1638" s="37"/>
      <c r="F1638" s="35"/>
      <c r="G1638" s="35"/>
      <c r="H1638" s="6"/>
      <c r="I1638" s="24"/>
      <c r="J1638" s="24"/>
      <c r="K1638" s="24"/>
      <c r="L1638" s="24"/>
      <c r="M1638" s="24"/>
      <c r="N1638" s="24"/>
      <c r="O1638" s="24"/>
      <c r="P1638" s="24"/>
      <c r="Q1638" s="24"/>
      <c r="R1638" s="24"/>
      <c r="S1638" s="24"/>
      <c r="T1638" s="24"/>
    </row>
    <row r="1639" spans="1:20" ht="14.4">
      <c r="A1639" s="211" t="s">
        <v>78059</v>
      </c>
      <c r="B1639" s="25"/>
      <c r="C1639" s="25" t="s">
        <v>78060</v>
      </c>
      <c r="D1639" s="25"/>
      <c r="E1639" s="37"/>
      <c r="F1639" s="35"/>
      <c r="G1639" s="35"/>
      <c r="H1639" s="6"/>
      <c r="I1639" s="24"/>
      <c r="J1639" s="24"/>
      <c r="K1639" s="24"/>
      <c r="L1639" s="24"/>
      <c r="M1639" s="24"/>
      <c r="N1639" s="24"/>
      <c r="O1639" s="24"/>
      <c r="P1639" s="24"/>
      <c r="Q1639" s="24"/>
      <c r="R1639" s="24"/>
      <c r="S1639" s="24"/>
      <c r="T1639" s="24"/>
    </row>
    <row r="1640" spans="1:20" ht="14.4">
      <c r="A1640" s="210" t="s">
        <v>78061</v>
      </c>
      <c r="B1640" s="25" t="s">
        <v>78062</v>
      </c>
      <c r="C1640" s="25" t="s">
        <v>26246</v>
      </c>
      <c r="D1640" s="25" t="s">
        <v>78063</v>
      </c>
      <c r="E1640" s="37" t="s">
        <v>78064</v>
      </c>
      <c r="F1640" s="35" t="s">
        <v>78065</v>
      </c>
      <c r="G1640" s="35" t="s">
        <v>78066</v>
      </c>
      <c r="H1640" s="6" t="s">
        <v>78067</v>
      </c>
      <c r="I1640" s="24"/>
      <c r="J1640" s="24" t="s">
        <v>74035</v>
      </c>
      <c r="K1640" s="24"/>
      <c r="L1640" s="24" t="str">
        <f>IF(ISERROR(SEARCH("_M",A1640)),"","x")</f>
        <v/>
      </c>
      <c r="M1640" s="24"/>
      <c r="N1640" s="24"/>
      <c r="O1640" s="24"/>
      <c r="P1640" s="24"/>
      <c r="Q1640" s="24"/>
      <c r="R1640" s="24"/>
      <c r="S1640" s="24"/>
      <c r="T1640" s="24"/>
    </row>
    <row r="1641" spans="1:20" ht="14.4">
      <c r="A1641" s="211" t="s">
        <v>78068</v>
      </c>
      <c r="B1641" s="25"/>
      <c r="C1641" s="25" t="s">
        <v>78069</v>
      </c>
      <c r="D1641" s="25"/>
      <c r="E1641" s="37"/>
      <c r="F1641" s="25"/>
      <c r="G1641" s="25"/>
      <c r="H1641" s="6"/>
      <c r="I1641" s="24"/>
      <c r="J1641" s="24"/>
      <c r="K1641" s="24"/>
      <c r="L1641" s="24"/>
      <c r="M1641" s="24"/>
      <c r="N1641" s="24"/>
      <c r="O1641" s="24"/>
      <c r="P1641" s="24"/>
      <c r="Q1641" s="24"/>
      <c r="R1641" s="24"/>
      <c r="S1641" s="24"/>
      <c r="T1641" s="24"/>
    </row>
    <row r="1642" spans="1:20" ht="14.4">
      <c r="A1642" s="211" t="s">
        <v>78070</v>
      </c>
      <c r="B1642" s="25"/>
      <c r="C1642" s="6" t="s">
        <v>78071</v>
      </c>
      <c r="D1642" s="25"/>
      <c r="E1642" s="37"/>
      <c r="F1642" s="25"/>
      <c r="G1642" s="25"/>
      <c r="H1642" s="6"/>
      <c r="I1642" s="24"/>
      <c r="J1642" s="24"/>
      <c r="K1642" s="24"/>
      <c r="L1642" s="24"/>
      <c r="M1642" s="24"/>
      <c r="N1642" s="24"/>
      <c r="O1642" s="24"/>
      <c r="P1642" s="24"/>
      <c r="Q1642" s="24"/>
      <c r="R1642" s="24"/>
      <c r="S1642" s="24"/>
      <c r="T1642" s="24"/>
    </row>
    <row r="1643" spans="1:20" ht="14.4">
      <c r="A1643" s="211" t="s">
        <v>78072</v>
      </c>
      <c r="B1643" s="25"/>
      <c r="C1643" s="6" t="s">
        <v>78073</v>
      </c>
      <c r="D1643" s="25"/>
      <c r="E1643" s="37"/>
      <c r="F1643" s="25"/>
      <c r="G1643" s="25"/>
      <c r="H1643" s="6"/>
      <c r="I1643" s="24"/>
      <c r="J1643" s="24"/>
      <c r="K1643" s="24"/>
      <c r="L1643" s="24"/>
      <c r="M1643" s="24"/>
      <c r="N1643" s="24"/>
      <c r="O1643" s="24"/>
      <c r="P1643" s="24"/>
      <c r="Q1643" s="24"/>
      <c r="R1643" s="24"/>
      <c r="S1643" s="24"/>
      <c r="T1643" s="24"/>
    </row>
    <row r="1644" spans="1:20" ht="14.4">
      <c r="A1644" s="210" t="s">
        <v>78074</v>
      </c>
      <c r="B1644" s="25" t="s">
        <v>78075</v>
      </c>
      <c r="C1644" s="25" t="s">
        <v>26246</v>
      </c>
      <c r="D1644" s="25" t="s">
        <v>78063</v>
      </c>
      <c r="E1644" s="37" t="s">
        <v>78076</v>
      </c>
      <c r="F1644" s="25" t="s">
        <v>78077</v>
      </c>
      <c r="G1644" s="25" t="s">
        <v>78078</v>
      </c>
      <c r="H1644" s="6" t="s">
        <v>78079</v>
      </c>
      <c r="I1644" s="24"/>
      <c r="J1644" s="24" t="s">
        <v>74035</v>
      </c>
      <c r="K1644" s="24"/>
      <c r="L1644" s="24" t="str">
        <f>IF(ISERROR(SEARCH("_M",A1644)),"","x")</f>
        <v>x</v>
      </c>
      <c r="M1644" s="24"/>
      <c r="N1644" s="24"/>
      <c r="O1644" s="24"/>
      <c r="P1644" s="24"/>
      <c r="Q1644" s="24"/>
      <c r="R1644" s="24"/>
      <c r="S1644" s="24"/>
      <c r="T1644" s="24"/>
    </row>
    <row r="1645" spans="1:20" ht="14.4">
      <c r="A1645" s="211" t="s">
        <v>78080</v>
      </c>
      <c r="B1645" s="25"/>
      <c r="C1645" s="25" t="s">
        <v>78081</v>
      </c>
      <c r="D1645" s="25"/>
      <c r="E1645" s="37"/>
      <c r="F1645" s="25"/>
      <c r="G1645" s="25"/>
      <c r="H1645" s="6"/>
      <c r="I1645" s="24"/>
      <c r="J1645" s="24"/>
      <c r="K1645" s="24"/>
      <c r="L1645" s="24"/>
      <c r="M1645" s="24"/>
      <c r="N1645" s="24"/>
      <c r="O1645" s="24"/>
      <c r="P1645" s="24"/>
      <c r="Q1645" s="24"/>
      <c r="R1645" s="24"/>
      <c r="S1645" s="24"/>
      <c r="T1645" s="24"/>
    </row>
    <row r="1646" spans="1:20" ht="14.4">
      <c r="A1646" s="211" t="s">
        <v>78082</v>
      </c>
      <c r="B1646" s="25"/>
      <c r="C1646" s="6" t="s">
        <v>78083</v>
      </c>
      <c r="D1646" s="25"/>
      <c r="E1646" s="37"/>
      <c r="F1646" s="25"/>
      <c r="G1646" s="25"/>
      <c r="H1646" s="6"/>
      <c r="I1646" s="24"/>
      <c r="J1646" s="24"/>
      <c r="K1646" s="24"/>
      <c r="L1646" s="24"/>
      <c r="M1646" s="24"/>
      <c r="N1646" s="24"/>
      <c r="O1646" s="24"/>
      <c r="P1646" s="24"/>
      <c r="Q1646" s="24"/>
      <c r="R1646" s="24"/>
      <c r="S1646" s="24"/>
      <c r="T1646" s="24"/>
    </row>
    <row r="1647" spans="1:20" ht="14.4">
      <c r="A1647" s="211" t="s">
        <v>78084</v>
      </c>
      <c r="B1647" s="25"/>
      <c r="C1647" s="6" t="s">
        <v>78073</v>
      </c>
      <c r="D1647" s="25"/>
      <c r="E1647" s="37"/>
      <c r="F1647" s="25"/>
      <c r="G1647" s="25"/>
      <c r="H1647" s="6"/>
      <c r="I1647" s="24"/>
      <c r="J1647" s="24"/>
      <c r="K1647" s="24"/>
      <c r="L1647" s="24"/>
      <c r="M1647" s="24"/>
      <c r="N1647" s="24"/>
      <c r="O1647" s="24"/>
      <c r="P1647" s="24"/>
      <c r="Q1647" s="24"/>
      <c r="R1647" s="24"/>
      <c r="S1647" s="24"/>
      <c r="T1647" s="24"/>
    </row>
    <row r="1648" spans="1:20" ht="14.4">
      <c r="A1648" s="210" t="s">
        <v>78085</v>
      </c>
      <c r="B1648" s="25" t="s">
        <v>76829</v>
      </c>
      <c r="C1648" s="25" t="s">
        <v>26246</v>
      </c>
      <c r="D1648" s="25" t="s">
        <v>76829</v>
      </c>
      <c r="E1648" s="37" t="s">
        <v>76829</v>
      </c>
      <c r="F1648" s="25" t="s">
        <v>76829</v>
      </c>
      <c r="G1648" s="25" t="s">
        <v>76829</v>
      </c>
      <c r="H1648" s="6" t="s">
        <v>76829</v>
      </c>
      <c r="I1648" s="24"/>
      <c r="J1648" s="24" t="s">
        <v>74035</v>
      </c>
      <c r="K1648" s="24"/>
      <c r="L1648" s="24"/>
      <c r="M1648" s="24"/>
      <c r="N1648" s="24"/>
      <c r="O1648" s="24"/>
      <c r="P1648" s="24"/>
      <c r="Q1648" s="24"/>
      <c r="R1648" s="24"/>
      <c r="S1648" s="24"/>
      <c r="T1648" s="24"/>
    </row>
    <row r="1649" spans="1:20" ht="14.4">
      <c r="A1649" s="211" t="s">
        <v>78086</v>
      </c>
      <c r="B1649" s="25"/>
      <c r="C1649" s="25" t="s">
        <v>78087</v>
      </c>
      <c r="D1649" s="25"/>
      <c r="E1649" s="37"/>
      <c r="F1649" s="25"/>
      <c r="G1649" s="25"/>
      <c r="H1649" s="6"/>
      <c r="I1649" s="24"/>
      <c r="J1649" s="24"/>
      <c r="K1649" s="24"/>
      <c r="L1649" s="24"/>
      <c r="M1649" s="24"/>
      <c r="N1649" s="24"/>
      <c r="O1649" s="24"/>
      <c r="P1649" s="24"/>
      <c r="Q1649" s="24"/>
      <c r="R1649" s="24"/>
      <c r="S1649" s="24"/>
      <c r="T1649" s="24"/>
    </row>
    <row r="1650" spans="1:20" ht="14.4">
      <c r="A1650" s="211" t="s">
        <v>78088</v>
      </c>
      <c r="B1650" s="25"/>
      <c r="C1650" s="25" t="s">
        <v>78089</v>
      </c>
      <c r="D1650" s="25"/>
      <c r="E1650" s="37"/>
      <c r="F1650" s="25"/>
      <c r="G1650" s="25"/>
      <c r="H1650" s="6"/>
      <c r="I1650" s="24"/>
      <c r="J1650" s="24"/>
      <c r="K1650" s="24"/>
      <c r="L1650" s="24"/>
      <c r="M1650" s="24"/>
      <c r="N1650" s="24"/>
      <c r="O1650" s="24"/>
      <c r="P1650" s="24"/>
      <c r="Q1650" s="24"/>
      <c r="R1650" s="24"/>
      <c r="S1650" s="24"/>
      <c r="T1650" s="24"/>
    </row>
    <row r="1651" spans="1:20" ht="14.4">
      <c r="A1651" s="211" t="s">
        <v>78090</v>
      </c>
      <c r="B1651" s="25"/>
      <c r="C1651" s="6" t="s">
        <v>78091</v>
      </c>
      <c r="D1651" s="25"/>
      <c r="E1651" s="37"/>
      <c r="F1651" s="25"/>
      <c r="G1651" s="25"/>
      <c r="H1651" s="6"/>
      <c r="I1651" s="24"/>
      <c r="J1651" s="24"/>
      <c r="K1651" s="24"/>
      <c r="L1651" s="24"/>
      <c r="M1651" s="24"/>
      <c r="N1651" s="24"/>
      <c r="O1651" s="24"/>
      <c r="P1651" s="24"/>
      <c r="Q1651" s="24"/>
      <c r="R1651" s="24"/>
      <c r="S1651" s="24"/>
      <c r="T1651" s="24"/>
    </row>
    <row r="1652" spans="1:20" ht="14.4">
      <c r="A1652" s="210" t="s">
        <v>78092</v>
      </c>
      <c r="B1652" s="25" t="s">
        <v>78093</v>
      </c>
      <c r="C1652" s="25" t="s">
        <v>26246</v>
      </c>
      <c r="D1652" s="25" t="s">
        <v>78094</v>
      </c>
      <c r="E1652" s="37" t="s">
        <v>78095</v>
      </c>
      <c r="F1652" s="25" t="s">
        <v>78096</v>
      </c>
      <c r="G1652" s="25" t="s">
        <v>78097</v>
      </c>
      <c r="H1652" s="6" t="s">
        <v>78098</v>
      </c>
      <c r="I1652" s="24"/>
      <c r="J1652" s="24" t="s">
        <v>74035</v>
      </c>
      <c r="K1652" s="24"/>
      <c r="L1652" s="24"/>
      <c r="M1652" s="24"/>
      <c r="N1652" s="24"/>
      <c r="O1652" s="24"/>
      <c r="P1652" s="24"/>
      <c r="Q1652" s="24"/>
      <c r="R1652" s="24"/>
      <c r="S1652" s="24"/>
      <c r="T1652" s="24"/>
    </row>
    <row r="1653" spans="1:20" ht="14.4">
      <c r="A1653" s="211" t="s">
        <v>78099</v>
      </c>
      <c r="B1653" s="25"/>
      <c r="C1653" s="25" t="s">
        <v>78100</v>
      </c>
      <c r="D1653" s="25"/>
      <c r="E1653" s="37"/>
      <c r="F1653" s="25"/>
      <c r="G1653" s="25"/>
      <c r="H1653" s="6"/>
      <c r="I1653" s="24"/>
      <c r="J1653" s="24"/>
      <c r="K1653" s="24"/>
      <c r="L1653" s="24"/>
      <c r="M1653" s="24"/>
      <c r="N1653" s="24"/>
      <c r="O1653" s="24"/>
      <c r="P1653" s="24"/>
      <c r="Q1653" s="24"/>
      <c r="R1653" s="24"/>
      <c r="S1653" s="24"/>
      <c r="T1653" s="24"/>
    </row>
    <row r="1654" spans="1:20" ht="14.4">
      <c r="A1654" s="211" t="s">
        <v>78101</v>
      </c>
      <c r="B1654" s="25"/>
      <c r="C1654" s="6" t="s">
        <v>78102</v>
      </c>
      <c r="D1654" s="25"/>
      <c r="E1654" s="37"/>
      <c r="F1654" s="25"/>
      <c r="G1654" s="25"/>
      <c r="H1654" s="6"/>
      <c r="I1654" s="24"/>
      <c r="J1654" s="24"/>
      <c r="K1654" s="24"/>
      <c r="L1654" s="24"/>
      <c r="M1654" s="24"/>
      <c r="N1654" s="24"/>
      <c r="O1654" s="24"/>
      <c r="P1654" s="24"/>
      <c r="Q1654" s="24"/>
      <c r="R1654" s="24"/>
      <c r="S1654" s="24"/>
      <c r="T1654" s="24"/>
    </row>
    <row r="1655" spans="1:20" ht="14.4">
      <c r="A1655" s="211" t="s">
        <v>78103</v>
      </c>
      <c r="B1655" s="25"/>
      <c r="C1655" s="6" t="s">
        <v>78104</v>
      </c>
      <c r="D1655" s="25"/>
      <c r="E1655" s="37"/>
      <c r="F1655" s="25"/>
      <c r="G1655" s="25"/>
      <c r="H1655" s="6"/>
      <c r="I1655" s="24"/>
      <c r="J1655" s="24"/>
      <c r="K1655" s="24"/>
      <c r="L1655" s="24"/>
      <c r="M1655" s="24"/>
      <c r="N1655" s="24"/>
      <c r="O1655" s="24"/>
      <c r="P1655" s="24"/>
      <c r="Q1655" s="24"/>
      <c r="R1655" s="24"/>
      <c r="S1655" s="24"/>
      <c r="T1655" s="24"/>
    </row>
    <row r="1656" spans="1:20" ht="14.4">
      <c r="A1656" s="210" t="s">
        <v>78105</v>
      </c>
      <c r="B1656" s="25" t="s">
        <v>76855</v>
      </c>
      <c r="C1656" s="25" t="s">
        <v>26246</v>
      </c>
      <c r="D1656" s="25" t="s">
        <v>76855</v>
      </c>
      <c r="E1656" s="37" t="s">
        <v>76855</v>
      </c>
      <c r="F1656" s="25" t="s">
        <v>76855</v>
      </c>
      <c r="G1656" s="25" t="s">
        <v>76855</v>
      </c>
      <c r="H1656" s="6" t="s">
        <v>76855</v>
      </c>
      <c r="I1656" s="24"/>
      <c r="J1656" s="24" t="s">
        <v>74035</v>
      </c>
      <c r="K1656" s="24"/>
      <c r="L1656" s="24" t="str">
        <f>IF(ISERROR(SEARCH("_M",A1656)),"","x")</f>
        <v/>
      </c>
      <c r="M1656" s="24"/>
      <c r="N1656" s="24"/>
      <c r="O1656" s="24"/>
      <c r="P1656" s="24"/>
      <c r="Q1656" s="24"/>
      <c r="R1656" s="24"/>
      <c r="S1656" s="24"/>
      <c r="T1656" s="24"/>
    </row>
    <row r="1657" spans="1:20" ht="14.4">
      <c r="A1657" s="211" t="s">
        <v>78106</v>
      </c>
      <c r="B1657" s="25"/>
      <c r="C1657" s="25" t="s">
        <v>78107</v>
      </c>
      <c r="D1657" s="25"/>
      <c r="E1657" s="37"/>
      <c r="F1657" s="25"/>
      <c r="G1657" s="25"/>
      <c r="H1657" s="6"/>
      <c r="I1657" s="24"/>
      <c r="J1657" s="24"/>
      <c r="K1657" s="24"/>
      <c r="L1657" s="24"/>
      <c r="M1657" s="24"/>
      <c r="N1657" s="24"/>
      <c r="O1657" s="24"/>
      <c r="P1657" s="24"/>
      <c r="Q1657" s="24"/>
      <c r="R1657" s="24"/>
      <c r="S1657" s="24"/>
      <c r="T1657" s="24"/>
    </row>
    <row r="1658" spans="1:20" ht="14.4">
      <c r="A1658" s="211" t="s">
        <v>78108</v>
      </c>
      <c r="B1658" s="25"/>
      <c r="C1658" s="25" t="s">
        <v>78109</v>
      </c>
      <c r="D1658" s="25"/>
      <c r="E1658" s="37"/>
      <c r="F1658" s="25"/>
      <c r="G1658" s="25"/>
      <c r="H1658" s="6"/>
      <c r="I1658" s="24"/>
      <c r="J1658" s="24"/>
      <c r="K1658" s="24"/>
      <c r="L1658" s="24"/>
      <c r="M1658" s="24"/>
      <c r="N1658" s="24"/>
      <c r="O1658" s="24"/>
      <c r="P1658" s="24"/>
      <c r="Q1658" s="24"/>
      <c r="R1658" s="24"/>
      <c r="S1658" s="24"/>
      <c r="T1658" s="24"/>
    </row>
    <row r="1659" spans="1:20" ht="14.4">
      <c r="A1659" s="211" t="s">
        <v>78110</v>
      </c>
      <c r="B1659" s="25"/>
      <c r="C1659" s="25" t="s">
        <v>78111</v>
      </c>
      <c r="D1659" s="25"/>
      <c r="E1659" s="37"/>
      <c r="F1659" s="25"/>
      <c r="G1659" s="25"/>
      <c r="H1659" s="6"/>
      <c r="I1659" s="24"/>
      <c r="J1659" s="24"/>
      <c r="K1659" s="24"/>
      <c r="L1659" s="24"/>
      <c r="M1659" s="24"/>
      <c r="N1659" s="24"/>
      <c r="O1659" s="24"/>
      <c r="P1659" s="24"/>
      <c r="Q1659" s="24"/>
      <c r="R1659" s="24"/>
      <c r="S1659" s="24"/>
      <c r="T1659" s="24"/>
    </row>
    <row r="1660" spans="1:20" ht="14.4">
      <c r="A1660" s="210" t="s">
        <v>78112</v>
      </c>
      <c r="B1660" s="25" t="s">
        <v>78113</v>
      </c>
      <c r="C1660" s="25" t="s">
        <v>26246</v>
      </c>
      <c r="D1660" s="25" t="s">
        <v>78114</v>
      </c>
      <c r="E1660" s="37" t="s">
        <v>78115</v>
      </c>
      <c r="F1660" s="25" t="s">
        <v>78116</v>
      </c>
      <c r="G1660" s="25" t="s">
        <v>78117</v>
      </c>
      <c r="H1660" s="6" t="s">
        <v>78118</v>
      </c>
      <c r="I1660" s="24"/>
      <c r="J1660" s="24" t="s">
        <v>74035</v>
      </c>
      <c r="K1660" s="24"/>
      <c r="L1660" s="24" t="str">
        <f>IF(ISERROR(SEARCH("_M",A1660)),"","x")</f>
        <v>x</v>
      </c>
      <c r="M1660" s="24"/>
      <c r="N1660" s="24"/>
      <c r="O1660" s="24"/>
      <c r="P1660" s="24"/>
      <c r="Q1660" s="24"/>
      <c r="R1660" s="24"/>
      <c r="S1660" s="24"/>
      <c r="T1660" s="24"/>
    </row>
    <row r="1661" spans="1:20" ht="14.4">
      <c r="A1661" s="211" t="s">
        <v>78119</v>
      </c>
      <c r="B1661" s="25"/>
      <c r="C1661" s="25" t="s">
        <v>78120</v>
      </c>
      <c r="D1661" s="25"/>
      <c r="E1661" s="37"/>
      <c r="F1661" s="25"/>
      <c r="G1661" s="25"/>
      <c r="H1661" s="6"/>
      <c r="I1661" s="24"/>
      <c r="J1661" s="24"/>
      <c r="K1661" s="24"/>
      <c r="L1661" s="24"/>
      <c r="M1661" s="24"/>
      <c r="N1661" s="24"/>
      <c r="O1661" s="24"/>
      <c r="P1661" s="24"/>
      <c r="Q1661" s="24"/>
      <c r="R1661" s="24"/>
      <c r="S1661" s="24"/>
      <c r="T1661" s="24"/>
    </row>
    <row r="1662" spans="1:20" ht="14.4">
      <c r="A1662" s="211" t="s">
        <v>78121</v>
      </c>
      <c r="B1662" s="25"/>
      <c r="C1662" s="25" t="s">
        <v>78122</v>
      </c>
      <c r="D1662" s="25"/>
      <c r="E1662" s="37"/>
      <c r="F1662" s="25"/>
      <c r="G1662" s="25"/>
      <c r="H1662" s="6"/>
      <c r="I1662" s="24"/>
      <c r="J1662" s="24"/>
      <c r="K1662" s="24"/>
      <c r="L1662" s="24"/>
      <c r="M1662" s="24"/>
      <c r="N1662" s="24"/>
      <c r="O1662" s="24"/>
      <c r="P1662" s="24"/>
      <c r="Q1662" s="24"/>
      <c r="R1662" s="24"/>
      <c r="S1662" s="24"/>
      <c r="T1662" s="24"/>
    </row>
    <row r="1663" spans="1:20" ht="14.4">
      <c r="A1663" s="211" t="s">
        <v>78123</v>
      </c>
      <c r="B1663" s="25"/>
      <c r="C1663" s="25" t="s">
        <v>78124</v>
      </c>
      <c r="D1663" s="25"/>
      <c r="E1663" s="37"/>
      <c r="F1663" s="25"/>
      <c r="G1663" s="25"/>
      <c r="H1663" s="6"/>
      <c r="I1663" s="24"/>
      <c r="J1663" s="24"/>
      <c r="K1663" s="24"/>
      <c r="L1663" s="24"/>
      <c r="M1663" s="24"/>
      <c r="N1663" s="24"/>
      <c r="O1663" s="24"/>
      <c r="P1663" s="24"/>
      <c r="Q1663" s="24"/>
      <c r="R1663" s="24"/>
      <c r="S1663" s="24"/>
      <c r="T1663" s="24"/>
    </row>
    <row r="1664" spans="1:20" ht="14.4">
      <c r="A1664" s="210" t="s">
        <v>78125</v>
      </c>
      <c r="B1664" s="25" t="s">
        <v>78126</v>
      </c>
      <c r="C1664" s="25" t="s">
        <v>26246</v>
      </c>
      <c r="D1664" s="25" t="s">
        <v>78127</v>
      </c>
      <c r="E1664" s="37" t="s">
        <v>76881</v>
      </c>
      <c r="F1664" s="25" t="s">
        <v>78128</v>
      </c>
      <c r="G1664" s="25" t="s">
        <v>78129</v>
      </c>
      <c r="H1664" s="6" t="s">
        <v>78130</v>
      </c>
      <c r="I1664" s="24"/>
      <c r="J1664" s="24" t="s">
        <v>78131</v>
      </c>
      <c r="K1664" s="24"/>
      <c r="L1664" s="24"/>
      <c r="M1664" s="24"/>
      <c r="N1664" s="24"/>
      <c r="O1664" s="24"/>
      <c r="P1664" s="24"/>
      <c r="Q1664" s="24"/>
      <c r="R1664" s="24"/>
      <c r="S1664" s="24"/>
      <c r="T1664" s="24"/>
    </row>
    <row r="1665" spans="1:20" ht="14.4">
      <c r="A1665" s="211" t="s">
        <v>78132</v>
      </c>
      <c r="B1665" s="25"/>
      <c r="C1665" s="25" t="s">
        <v>78133</v>
      </c>
      <c r="D1665" s="25"/>
      <c r="E1665" s="37"/>
      <c r="F1665" s="25"/>
      <c r="G1665" s="25"/>
      <c r="H1665" s="6"/>
      <c r="I1665" s="24"/>
      <c r="J1665" s="24"/>
      <c r="K1665" s="24"/>
      <c r="L1665" s="24"/>
      <c r="M1665" s="24"/>
      <c r="N1665" s="24"/>
      <c r="O1665" s="24"/>
      <c r="P1665" s="24"/>
      <c r="Q1665" s="24"/>
      <c r="R1665" s="24"/>
      <c r="S1665" s="24"/>
      <c r="T1665" s="24"/>
    </row>
    <row r="1666" spans="1:20" ht="14.4">
      <c r="A1666" s="211" t="s">
        <v>78134</v>
      </c>
      <c r="B1666" s="25"/>
      <c r="C1666" s="6" t="s">
        <v>78135</v>
      </c>
      <c r="D1666" s="25"/>
      <c r="E1666" s="37"/>
      <c r="F1666" s="25"/>
      <c r="G1666" s="25"/>
      <c r="H1666" s="6"/>
      <c r="I1666" s="24"/>
      <c r="J1666" s="24"/>
      <c r="K1666" s="24"/>
      <c r="L1666" s="24"/>
      <c r="M1666" s="24"/>
      <c r="N1666" s="24"/>
      <c r="O1666" s="24"/>
      <c r="P1666" s="24"/>
      <c r="Q1666" s="24"/>
      <c r="R1666" s="24"/>
      <c r="S1666" s="24"/>
      <c r="T1666" s="24"/>
    </row>
    <row r="1667" spans="1:20" ht="14.4">
      <c r="A1667" s="211" t="s">
        <v>78136</v>
      </c>
      <c r="B1667" s="25"/>
      <c r="C1667" s="6" t="s">
        <v>78137</v>
      </c>
      <c r="D1667" s="25"/>
      <c r="E1667" s="37"/>
      <c r="F1667" s="25"/>
      <c r="G1667" s="25"/>
      <c r="H1667" s="6"/>
      <c r="I1667" s="24"/>
      <c r="J1667" s="24"/>
      <c r="K1667" s="24"/>
      <c r="L1667" s="24"/>
      <c r="M1667" s="24"/>
      <c r="N1667" s="24"/>
      <c r="O1667" s="24"/>
      <c r="P1667" s="24"/>
      <c r="Q1667" s="24"/>
      <c r="R1667" s="24"/>
      <c r="S1667" s="24"/>
      <c r="T1667" s="24"/>
    </row>
    <row r="1668" spans="1:20" ht="14.4">
      <c r="A1668" s="210" t="s">
        <v>78138</v>
      </c>
      <c r="B1668" s="25" t="s">
        <v>78126</v>
      </c>
      <c r="C1668" s="25" t="s">
        <v>26246</v>
      </c>
      <c r="D1668" s="25" t="s">
        <v>78127</v>
      </c>
      <c r="E1668" s="37" t="s">
        <v>76881</v>
      </c>
      <c r="F1668" s="25" t="s">
        <v>78128</v>
      </c>
      <c r="G1668" s="25" t="s">
        <v>78129</v>
      </c>
      <c r="H1668" s="6" t="s">
        <v>78130</v>
      </c>
      <c r="I1668" s="24"/>
      <c r="J1668" s="24" t="s">
        <v>78131</v>
      </c>
      <c r="K1668" s="24"/>
      <c r="L1668" s="24"/>
      <c r="M1668" s="24"/>
      <c r="N1668" s="24"/>
      <c r="O1668" s="24"/>
      <c r="P1668" s="24"/>
      <c r="Q1668" s="24"/>
      <c r="R1668" s="24"/>
      <c r="S1668" s="24"/>
      <c r="T1668" s="24"/>
    </row>
    <row r="1669" spans="1:20" ht="14.4">
      <c r="A1669" s="211" t="s">
        <v>78139</v>
      </c>
      <c r="B1669" s="25"/>
      <c r="C1669" s="25" t="s">
        <v>78133</v>
      </c>
      <c r="D1669" s="25"/>
      <c r="E1669" s="37"/>
      <c r="F1669" s="25"/>
      <c r="G1669" s="25"/>
      <c r="H1669" s="6"/>
      <c r="I1669" s="24"/>
      <c r="J1669" s="24"/>
      <c r="K1669" s="24"/>
      <c r="L1669" s="24"/>
      <c r="M1669" s="24"/>
      <c r="N1669" s="24"/>
      <c r="O1669" s="24"/>
      <c r="P1669" s="24"/>
      <c r="Q1669" s="24"/>
      <c r="R1669" s="24"/>
      <c r="S1669" s="24"/>
      <c r="T1669" s="24"/>
    </row>
    <row r="1670" spans="1:20" ht="14.4">
      <c r="A1670" s="211" t="s">
        <v>78140</v>
      </c>
      <c r="B1670" s="25"/>
      <c r="C1670" s="6" t="s">
        <v>78135</v>
      </c>
      <c r="D1670" s="25"/>
      <c r="E1670" s="37"/>
      <c r="F1670" s="25"/>
      <c r="G1670" s="25"/>
      <c r="H1670" s="6"/>
      <c r="I1670" s="24"/>
      <c r="J1670" s="24"/>
      <c r="K1670" s="24"/>
      <c r="L1670" s="24"/>
      <c r="M1670" s="24"/>
      <c r="N1670" s="24"/>
      <c r="O1670" s="24"/>
      <c r="P1670" s="24"/>
      <c r="Q1670" s="24"/>
      <c r="R1670" s="24"/>
      <c r="S1670" s="24"/>
      <c r="T1670" s="24"/>
    </row>
    <row r="1671" spans="1:20" ht="14.4">
      <c r="A1671" s="211" t="s">
        <v>78141</v>
      </c>
      <c r="B1671" s="25"/>
      <c r="C1671" s="6" t="s">
        <v>78137</v>
      </c>
      <c r="D1671" s="25"/>
      <c r="E1671" s="37"/>
      <c r="F1671" s="25"/>
      <c r="G1671" s="25"/>
      <c r="H1671" s="6"/>
      <c r="I1671" s="24"/>
      <c r="J1671" s="24"/>
      <c r="K1671" s="24"/>
      <c r="L1671" s="24"/>
      <c r="M1671" s="24"/>
      <c r="N1671" s="24"/>
      <c r="O1671" s="24"/>
      <c r="P1671" s="24"/>
      <c r="Q1671" s="24"/>
      <c r="R1671" s="24"/>
      <c r="S1671" s="24"/>
      <c r="T1671" s="24"/>
    </row>
    <row r="1672" spans="1:20" ht="14.4">
      <c r="A1672" s="210" t="s">
        <v>78142</v>
      </c>
      <c r="B1672" s="25" t="s">
        <v>78143</v>
      </c>
      <c r="C1672" s="25" t="s">
        <v>31604</v>
      </c>
      <c r="D1672" s="25" t="s">
        <v>78144</v>
      </c>
      <c r="E1672" s="37" t="s">
        <v>78145</v>
      </c>
      <c r="F1672" s="25" t="s">
        <v>78146</v>
      </c>
      <c r="G1672" s="25" t="s">
        <v>78147</v>
      </c>
      <c r="H1672" s="6" t="s">
        <v>78148</v>
      </c>
      <c r="I1672" s="24"/>
      <c r="J1672" s="24" t="s">
        <v>78131</v>
      </c>
      <c r="K1672" s="24"/>
      <c r="L1672" s="24" t="str">
        <f>IF(ISERROR(SEARCH("_M",A1672)),"","x")</f>
        <v/>
      </c>
      <c r="M1672" s="24"/>
      <c r="N1672" s="24"/>
      <c r="O1672" s="24"/>
      <c r="P1672" s="24"/>
      <c r="Q1672" s="24"/>
      <c r="R1672" s="24"/>
      <c r="S1672" s="24"/>
      <c r="T1672" s="24"/>
    </row>
    <row r="1673" spans="1:20" ht="14.4">
      <c r="A1673" s="211" t="s">
        <v>78149</v>
      </c>
      <c r="B1673" s="25"/>
      <c r="C1673" s="25" t="s">
        <v>78150</v>
      </c>
      <c r="D1673" s="25"/>
      <c r="E1673" s="37"/>
      <c r="F1673" s="25"/>
      <c r="G1673" s="25"/>
      <c r="H1673" s="6"/>
      <c r="I1673" s="24"/>
      <c r="J1673" s="24"/>
      <c r="K1673" s="24"/>
      <c r="L1673" s="24"/>
      <c r="M1673" s="24"/>
      <c r="N1673" s="24"/>
      <c r="O1673" s="24"/>
      <c r="P1673" s="24"/>
      <c r="Q1673" s="24"/>
      <c r="R1673" s="24"/>
      <c r="S1673" s="24"/>
      <c r="T1673" s="24"/>
    </row>
    <row r="1674" spans="1:20" ht="14.4">
      <c r="A1674" s="211" t="s">
        <v>78151</v>
      </c>
      <c r="B1674" s="25"/>
      <c r="C1674" s="25" t="s">
        <v>78152</v>
      </c>
      <c r="D1674" s="25"/>
      <c r="E1674" s="37"/>
      <c r="F1674" s="25"/>
      <c r="G1674" s="25"/>
      <c r="H1674" s="6"/>
      <c r="I1674" s="24"/>
      <c r="J1674" s="24"/>
      <c r="K1674" s="24"/>
      <c r="L1674" s="24"/>
      <c r="M1674" s="24"/>
      <c r="N1674" s="24"/>
      <c r="O1674" s="24"/>
      <c r="P1674" s="24"/>
      <c r="Q1674" s="24"/>
      <c r="R1674" s="24"/>
      <c r="S1674" s="24"/>
      <c r="T1674" s="24"/>
    </row>
    <row r="1675" spans="1:20" ht="14.4">
      <c r="A1675" s="211" t="s">
        <v>78153</v>
      </c>
      <c r="B1675" s="25"/>
      <c r="C1675" s="25" t="s">
        <v>78154</v>
      </c>
      <c r="D1675" s="25"/>
      <c r="E1675" s="37"/>
      <c r="F1675" s="25"/>
      <c r="G1675" s="25"/>
      <c r="H1675" s="6"/>
      <c r="I1675" s="24"/>
      <c r="J1675" s="24"/>
      <c r="K1675" s="24"/>
      <c r="L1675" s="24"/>
      <c r="M1675" s="24"/>
      <c r="N1675" s="24"/>
      <c r="O1675" s="24"/>
      <c r="P1675" s="24"/>
      <c r="Q1675" s="24"/>
      <c r="R1675" s="24"/>
      <c r="S1675" s="24"/>
      <c r="T1675" s="24"/>
    </row>
    <row r="1676" spans="1:20" ht="14.4">
      <c r="A1676" s="211" t="s">
        <v>78155</v>
      </c>
      <c r="B1676" s="25"/>
      <c r="C1676" s="25" t="s">
        <v>78156</v>
      </c>
      <c r="D1676" s="25"/>
      <c r="E1676" s="37"/>
      <c r="F1676" s="25"/>
      <c r="G1676" s="25"/>
      <c r="H1676" s="6"/>
      <c r="I1676" s="24"/>
      <c r="J1676" s="24"/>
      <c r="K1676" s="24"/>
      <c r="L1676" s="24"/>
      <c r="M1676" s="24"/>
      <c r="N1676" s="24"/>
      <c r="O1676" s="24"/>
      <c r="P1676" s="24"/>
      <c r="Q1676" s="24"/>
      <c r="R1676" s="24"/>
      <c r="S1676" s="24"/>
      <c r="T1676" s="24"/>
    </row>
    <row r="1677" spans="1:20" ht="14.4">
      <c r="A1677" s="211" t="s">
        <v>78157</v>
      </c>
      <c r="B1677" s="25"/>
      <c r="C1677" s="25" t="s">
        <v>78158</v>
      </c>
      <c r="D1677" s="25"/>
      <c r="E1677" s="37"/>
      <c r="F1677" s="25"/>
      <c r="G1677" s="25"/>
      <c r="H1677" s="6"/>
      <c r="I1677" s="24"/>
      <c r="J1677" s="24"/>
      <c r="K1677" s="24"/>
      <c r="L1677" s="24"/>
      <c r="M1677" s="24"/>
      <c r="N1677" s="24"/>
      <c r="O1677" s="24"/>
      <c r="P1677" s="24"/>
      <c r="Q1677" s="24"/>
      <c r="R1677" s="24"/>
      <c r="S1677" s="24"/>
      <c r="T1677" s="24"/>
    </row>
    <row r="1678" spans="1:20" ht="14.4">
      <c r="A1678" s="210" t="s">
        <v>78159</v>
      </c>
      <c r="B1678" s="25" t="s">
        <v>78143</v>
      </c>
      <c r="C1678" s="25" t="s">
        <v>31604</v>
      </c>
      <c r="D1678" s="25" t="s">
        <v>78144</v>
      </c>
      <c r="E1678" s="37" t="s">
        <v>78145</v>
      </c>
      <c r="F1678" s="25" t="s">
        <v>78146</v>
      </c>
      <c r="G1678" s="25" t="s">
        <v>78147</v>
      </c>
      <c r="H1678" s="6" t="s">
        <v>78160</v>
      </c>
      <c r="I1678" s="24"/>
      <c r="J1678" s="24" t="s">
        <v>78131</v>
      </c>
      <c r="K1678" s="24"/>
      <c r="L1678" s="24" t="str">
        <f>IF(ISERROR(SEARCH("_M",A1678)),"","x")</f>
        <v>x</v>
      </c>
      <c r="M1678" s="24"/>
      <c r="N1678" s="24"/>
      <c r="O1678" s="24"/>
      <c r="P1678" s="24"/>
      <c r="Q1678" s="24"/>
      <c r="R1678" s="24"/>
      <c r="S1678" s="24"/>
      <c r="T1678" s="24"/>
    </row>
    <row r="1679" spans="1:20" ht="14.4">
      <c r="A1679" s="211" t="s">
        <v>78161</v>
      </c>
      <c r="B1679" s="25"/>
      <c r="C1679" s="25" t="s">
        <v>78150</v>
      </c>
      <c r="D1679" s="25"/>
      <c r="E1679" s="37"/>
      <c r="F1679" s="25"/>
      <c r="G1679" s="25"/>
      <c r="H1679" s="6"/>
      <c r="I1679" s="24"/>
      <c r="J1679" s="24"/>
      <c r="K1679" s="24"/>
      <c r="L1679" s="24"/>
      <c r="M1679" s="24"/>
      <c r="N1679" s="24"/>
      <c r="O1679" s="24"/>
      <c r="P1679" s="24"/>
      <c r="Q1679" s="24"/>
      <c r="R1679" s="24"/>
      <c r="S1679" s="24"/>
      <c r="T1679" s="24"/>
    </row>
    <row r="1680" spans="1:20" ht="14.4">
      <c r="A1680" s="211" t="s">
        <v>78162</v>
      </c>
      <c r="B1680" s="25"/>
      <c r="C1680" s="25" t="s">
        <v>78152</v>
      </c>
      <c r="D1680" s="25"/>
      <c r="E1680" s="37"/>
      <c r="F1680" s="25"/>
      <c r="G1680" s="25"/>
      <c r="H1680" s="6"/>
      <c r="I1680" s="24"/>
      <c r="J1680" s="24"/>
      <c r="K1680" s="24"/>
      <c r="L1680" s="24"/>
      <c r="M1680" s="24"/>
      <c r="N1680" s="24"/>
      <c r="O1680" s="24"/>
      <c r="P1680" s="24"/>
      <c r="Q1680" s="24"/>
      <c r="R1680" s="24"/>
      <c r="S1680" s="24"/>
      <c r="T1680" s="24"/>
    </row>
    <row r="1681" spans="1:20" ht="14.4">
      <c r="A1681" s="211" t="s">
        <v>78163</v>
      </c>
      <c r="B1681" s="25"/>
      <c r="C1681" s="25" t="s">
        <v>78154</v>
      </c>
      <c r="D1681" s="25"/>
      <c r="E1681" s="37"/>
      <c r="F1681" s="25"/>
      <c r="G1681" s="25"/>
      <c r="H1681" s="6"/>
      <c r="I1681" s="24"/>
      <c r="J1681" s="24"/>
      <c r="K1681" s="24"/>
      <c r="L1681" s="24"/>
      <c r="M1681" s="24"/>
      <c r="N1681" s="24"/>
      <c r="O1681" s="24"/>
      <c r="P1681" s="24"/>
      <c r="Q1681" s="24"/>
      <c r="R1681" s="24"/>
      <c r="S1681" s="24"/>
      <c r="T1681" s="24"/>
    </row>
    <row r="1682" spans="1:20" ht="14.4">
      <c r="A1682" s="211" t="s">
        <v>78164</v>
      </c>
      <c r="B1682" s="25"/>
      <c r="C1682" s="25" t="s">
        <v>78156</v>
      </c>
      <c r="D1682" s="25"/>
      <c r="E1682" s="37"/>
      <c r="F1682" s="25"/>
      <c r="G1682" s="25"/>
      <c r="H1682" s="6"/>
      <c r="I1682" s="24"/>
      <c r="J1682" s="24"/>
      <c r="K1682" s="24"/>
      <c r="L1682" s="24"/>
      <c r="M1682" s="24"/>
      <c r="N1682" s="24"/>
      <c r="O1682" s="24"/>
      <c r="P1682" s="24"/>
      <c r="Q1682" s="24"/>
      <c r="R1682" s="24"/>
      <c r="S1682" s="24"/>
      <c r="T1682" s="24"/>
    </row>
    <row r="1683" spans="1:20" ht="14.4">
      <c r="A1683" s="211" t="s">
        <v>78165</v>
      </c>
      <c r="B1683" s="25"/>
      <c r="C1683" s="25" t="s">
        <v>78158</v>
      </c>
      <c r="D1683" s="25"/>
      <c r="E1683" s="37"/>
      <c r="F1683" s="25"/>
      <c r="G1683" s="25"/>
      <c r="H1683" s="6"/>
      <c r="I1683" s="24"/>
      <c r="J1683" s="24"/>
      <c r="K1683" s="24"/>
      <c r="L1683" s="24"/>
      <c r="M1683" s="24"/>
      <c r="N1683" s="24"/>
      <c r="O1683" s="24"/>
      <c r="P1683" s="24"/>
      <c r="Q1683" s="24"/>
      <c r="R1683" s="24"/>
      <c r="S1683" s="24"/>
      <c r="T1683" s="24"/>
    </row>
    <row r="1684" spans="1:20" ht="14.4">
      <c r="A1684" s="210" t="s">
        <v>78166</v>
      </c>
      <c r="B1684" s="25" t="s">
        <v>78167</v>
      </c>
      <c r="C1684" s="25" t="s">
        <v>26246</v>
      </c>
      <c r="D1684" s="25" t="s">
        <v>78168</v>
      </c>
      <c r="E1684" s="37" t="s">
        <v>78169</v>
      </c>
      <c r="F1684" s="25" t="s">
        <v>78170</v>
      </c>
      <c r="G1684" s="25" t="s">
        <v>78171</v>
      </c>
      <c r="H1684" s="6" t="s">
        <v>78172</v>
      </c>
      <c r="I1684" s="24"/>
      <c r="J1684" s="24" t="s">
        <v>78131</v>
      </c>
      <c r="K1684" s="24"/>
      <c r="L1684" s="24"/>
      <c r="M1684" s="24"/>
      <c r="N1684" s="24"/>
      <c r="O1684" s="24"/>
      <c r="P1684" s="24"/>
      <c r="Q1684" s="24"/>
      <c r="R1684" s="24"/>
      <c r="S1684" s="24"/>
      <c r="T1684" s="24"/>
    </row>
    <row r="1685" spans="1:20" ht="14.4">
      <c r="A1685" s="211" t="s">
        <v>78173</v>
      </c>
      <c r="B1685" s="25"/>
      <c r="C1685" s="25" t="s">
        <v>78174</v>
      </c>
      <c r="D1685" s="25"/>
      <c r="E1685" s="37"/>
      <c r="F1685" s="25"/>
      <c r="G1685" s="25"/>
      <c r="H1685" s="6"/>
      <c r="I1685" s="24"/>
      <c r="J1685" s="24"/>
      <c r="K1685" s="24"/>
      <c r="L1685" s="24"/>
      <c r="M1685" s="24"/>
      <c r="N1685" s="24"/>
      <c r="O1685" s="24"/>
      <c r="P1685" s="24"/>
      <c r="Q1685" s="24"/>
      <c r="R1685" s="24"/>
      <c r="S1685" s="24"/>
      <c r="T1685" s="24"/>
    </row>
    <row r="1686" spans="1:20" ht="14.4">
      <c r="A1686" s="211" t="s">
        <v>78175</v>
      </c>
      <c r="B1686" s="25"/>
      <c r="C1686" s="25" t="s">
        <v>78176</v>
      </c>
      <c r="D1686" s="25"/>
      <c r="E1686" s="37"/>
      <c r="F1686" s="25"/>
      <c r="G1686" s="25"/>
      <c r="H1686" s="6"/>
      <c r="I1686" s="24"/>
      <c r="J1686" s="24"/>
      <c r="K1686" s="24"/>
      <c r="L1686" s="24"/>
      <c r="M1686" s="24"/>
      <c r="N1686" s="24"/>
      <c r="O1686" s="24"/>
      <c r="P1686" s="24"/>
      <c r="Q1686" s="24"/>
      <c r="R1686" s="24"/>
      <c r="S1686" s="24"/>
      <c r="T1686" s="24"/>
    </row>
    <row r="1687" spans="1:20" ht="14.4">
      <c r="A1687" s="211" t="s">
        <v>78177</v>
      </c>
      <c r="B1687" s="25"/>
      <c r="C1687" s="25" t="s">
        <v>78178</v>
      </c>
      <c r="D1687" s="25"/>
      <c r="E1687" s="37"/>
      <c r="F1687" s="25"/>
      <c r="G1687" s="25"/>
      <c r="H1687" s="6"/>
      <c r="I1687" s="24"/>
      <c r="J1687" s="24"/>
      <c r="K1687" s="24"/>
      <c r="L1687" s="24"/>
      <c r="M1687" s="24"/>
      <c r="N1687" s="24"/>
      <c r="O1687" s="24"/>
      <c r="P1687" s="24"/>
      <c r="Q1687" s="24"/>
      <c r="R1687" s="24"/>
      <c r="S1687" s="24"/>
      <c r="T1687" s="24"/>
    </row>
    <row r="1688" spans="1:20" ht="14.4">
      <c r="A1688" s="210" t="s">
        <v>78179</v>
      </c>
      <c r="B1688" s="25" t="s">
        <v>78167</v>
      </c>
      <c r="C1688" s="25" t="s">
        <v>26246</v>
      </c>
      <c r="D1688" s="25" t="s">
        <v>78168</v>
      </c>
      <c r="E1688" s="37" t="s">
        <v>78169</v>
      </c>
      <c r="F1688" s="25" t="s">
        <v>78170</v>
      </c>
      <c r="G1688" s="25" t="s">
        <v>78171</v>
      </c>
      <c r="H1688" s="6" t="s">
        <v>78172</v>
      </c>
      <c r="I1688" s="24"/>
      <c r="J1688" s="24" t="s">
        <v>78131</v>
      </c>
      <c r="K1688" s="24"/>
      <c r="L1688" s="24"/>
      <c r="M1688" s="24"/>
      <c r="N1688" s="24"/>
      <c r="O1688" s="24"/>
      <c r="P1688" s="24"/>
      <c r="Q1688" s="24"/>
      <c r="R1688" s="24"/>
      <c r="S1688" s="24"/>
      <c r="T1688" s="24"/>
    </row>
    <row r="1689" spans="1:20" ht="14.4">
      <c r="A1689" s="211" t="s">
        <v>78180</v>
      </c>
      <c r="B1689" s="25"/>
      <c r="C1689" s="25" t="s">
        <v>78174</v>
      </c>
      <c r="D1689" s="25"/>
      <c r="E1689" s="37"/>
      <c r="F1689" s="25"/>
      <c r="G1689" s="25"/>
      <c r="H1689" s="6"/>
      <c r="I1689" s="24"/>
      <c r="J1689" s="24"/>
      <c r="K1689" s="24"/>
      <c r="L1689" s="24"/>
      <c r="M1689" s="24"/>
      <c r="N1689" s="24"/>
      <c r="O1689" s="24"/>
      <c r="P1689" s="24"/>
      <c r="Q1689" s="24"/>
      <c r="R1689" s="24"/>
      <c r="S1689" s="24"/>
      <c r="T1689" s="24"/>
    </row>
    <row r="1690" spans="1:20" ht="14.4">
      <c r="A1690" s="211" t="s">
        <v>78181</v>
      </c>
      <c r="B1690" s="25"/>
      <c r="C1690" s="25" t="s">
        <v>78176</v>
      </c>
      <c r="D1690" s="25"/>
      <c r="E1690" s="37"/>
      <c r="F1690" s="25"/>
      <c r="G1690" s="25"/>
      <c r="H1690" s="6"/>
      <c r="I1690" s="24"/>
      <c r="J1690" s="24"/>
      <c r="K1690" s="24"/>
      <c r="L1690" s="24"/>
      <c r="M1690" s="24"/>
      <c r="N1690" s="24"/>
      <c r="O1690" s="24"/>
      <c r="P1690" s="24"/>
      <c r="Q1690" s="24"/>
      <c r="R1690" s="24"/>
      <c r="S1690" s="24"/>
      <c r="T1690" s="24"/>
    </row>
    <row r="1691" spans="1:20" ht="14.4">
      <c r="A1691" s="211" t="s">
        <v>78182</v>
      </c>
      <c r="B1691" s="25"/>
      <c r="C1691" s="25" t="s">
        <v>78178</v>
      </c>
      <c r="D1691" s="25"/>
      <c r="E1691" s="37"/>
      <c r="F1691" s="25"/>
      <c r="G1691" s="25"/>
      <c r="H1691" s="6"/>
      <c r="I1691" s="24"/>
      <c r="J1691" s="24"/>
      <c r="K1691" s="24"/>
      <c r="L1691" s="24"/>
      <c r="M1691" s="24"/>
      <c r="N1691" s="24"/>
      <c r="O1691" s="24"/>
      <c r="P1691" s="24"/>
      <c r="Q1691" s="24"/>
      <c r="R1691" s="24"/>
      <c r="S1691" s="24"/>
      <c r="T1691" s="24"/>
    </row>
    <row r="1692" spans="1:20" ht="14.4">
      <c r="A1692" s="210" t="s">
        <v>78183</v>
      </c>
      <c r="B1692" s="25" t="s">
        <v>78184</v>
      </c>
      <c r="C1692" s="25" t="s">
        <v>31604</v>
      </c>
      <c r="D1692" s="25" t="s">
        <v>78185</v>
      </c>
      <c r="E1692" s="37" t="s">
        <v>78186</v>
      </c>
      <c r="F1692" s="25" t="s">
        <v>78187</v>
      </c>
      <c r="G1692" s="25" t="s">
        <v>78188</v>
      </c>
      <c r="H1692" s="6" t="s">
        <v>78189</v>
      </c>
      <c r="I1692" s="24"/>
      <c r="J1692" s="24" t="s">
        <v>78131</v>
      </c>
      <c r="K1692" s="24"/>
      <c r="L1692" s="24" t="str">
        <f>IF(ISERROR(SEARCH("_M",A1692)),"","x")</f>
        <v/>
      </c>
      <c r="M1692" s="24"/>
      <c r="N1692" s="24"/>
      <c r="O1692" s="24"/>
      <c r="P1692" s="24"/>
      <c r="Q1692" s="24"/>
      <c r="R1692" s="24"/>
      <c r="S1692" s="24"/>
      <c r="T1692" s="24"/>
    </row>
    <row r="1693" spans="1:20" ht="14.4">
      <c r="A1693" s="211" t="s">
        <v>78190</v>
      </c>
      <c r="B1693" s="25"/>
      <c r="C1693" s="25" t="s">
        <v>78191</v>
      </c>
      <c r="D1693" s="25"/>
      <c r="E1693" s="37"/>
      <c r="F1693" s="25"/>
      <c r="G1693" s="25"/>
      <c r="H1693" s="6"/>
      <c r="I1693" s="24"/>
      <c r="J1693" s="24"/>
      <c r="K1693" s="24"/>
      <c r="L1693" s="24"/>
      <c r="M1693" s="24"/>
      <c r="N1693" s="24"/>
      <c r="O1693" s="24"/>
      <c r="P1693" s="24"/>
      <c r="Q1693" s="24"/>
      <c r="R1693" s="24"/>
      <c r="S1693" s="24"/>
      <c r="T1693" s="24"/>
    </row>
    <row r="1694" spans="1:20" ht="14.4">
      <c r="A1694" s="211" t="s">
        <v>78192</v>
      </c>
      <c r="B1694" s="25"/>
      <c r="C1694" s="6" t="s">
        <v>78193</v>
      </c>
      <c r="D1694" s="25"/>
      <c r="E1694" s="37"/>
      <c r="F1694" s="25"/>
      <c r="G1694" s="25"/>
      <c r="H1694" s="6"/>
      <c r="I1694" s="24"/>
      <c r="J1694" s="24"/>
      <c r="K1694" s="24"/>
      <c r="L1694" s="24"/>
      <c r="M1694" s="24"/>
      <c r="N1694" s="24"/>
      <c r="O1694" s="24"/>
      <c r="P1694" s="24"/>
      <c r="Q1694" s="24"/>
      <c r="R1694" s="24"/>
      <c r="S1694" s="24"/>
      <c r="T1694" s="24"/>
    </row>
    <row r="1695" spans="1:20" ht="14.4">
      <c r="A1695" s="211" t="s">
        <v>78194</v>
      </c>
      <c r="B1695" s="25"/>
      <c r="C1695" s="6" t="s">
        <v>78195</v>
      </c>
      <c r="D1695" s="25"/>
      <c r="E1695" s="37"/>
      <c r="F1695" s="25"/>
      <c r="G1695" s="25"/>
      <c r="H1695" s="6"/>
      <c r="I1695" s="24"/>
      <c r="J1695" s="24"/>
      <c r="K1695" s="24"/>
      <c r="L1695" s="24"/>
      <c r="M1695" s="24"/>
      <c r="N1695" s="24"/>
      <c r="O1695" s="24"/>
      <c r="P1695" s="24"/>
      <c r="Q1695" s="24"/>
      <c r="R1695" s="24"/>
      <c r="S1695" s="24"/>
      <c r="T1695" s="24"/>
    </row>
    <row r="1696" spans="1:20" ht="14.4">
      <c r="A1696" s="211" t="s">
        <v>78196</v>
      </c>
      <c r="B1696" s="25"/>
      <c r="C1696" s="25" t="s">
        <v>78197</v>
      </c>
      <c r="D1696" s="25"/>
      <c r="E1696" s="37"/>
      <c r="F1696" s="25"/>
      <c r="G1696" s="25"/>
      <c r="H1696" s="6"/>
      <c r="I1696" s="24"/>
      <c r="J1696" s="24"/>
      <c r="K1696" s="24"/>
      <c r="L1696" s="24"/>
      <c r="M1696" s="24"/>
      <c r="N1696" s="24"/>
      <c r="O1696" s="24"/>
      <c r="P1696" s="24"/>
      <c r="Q1696" s="24"/>
      <c r="R1696" s="24"/>
      <c r="S1696" s="24"/>
      <c r="T1696" s="24"/>
    </row>
    <row r="1697" spans="1:20" ht="14.4">
      <c r="A1697" s="211" t="s">
        <v>78198</v>
      </c>
      <c r="B1697" s="25"/>
      <c r="C1697" s="6" t="s">
        <v>78199</v>
      </c>
      <c r="D1697" s="25"/>
      <c r="E1697" s="37"/>
      <c r="F1697" s="25"/>
      <c r="G1697" s="25"/>
      <c r="H1697" s="6"/>
      <c r="I1697" s="24"/>
      <c r="J1697" s="24"/>
      <c r="K1697" s="24"/>
      <c r="L1697" s="24"/>
      <c r="M1697" s="24"/>
      <c r="N1697" s="24"/>
      <c r="O1697" s="24"/>
      <c r="P1697" s="24"/>
      <c r="Q1697" s="24"/>
      <c r="R1697" s="24"/>
      <c r="S1697" s="24"/>
      <c r="T1697" s="24"/>
    </row>
    <row r="1698" spans="1:20" ht="14.4">
      <c r="A1698" s="210" t="s">
        <v>78200</v>
      </c>
      <c r="B1698" s="25" t="s">
        <v>78184</v>
      </c>
      <c r="C1698" s="25" t="s">
        <v>31604</v>
      </c>
      <c r="D1698" s="25" t="s">
        <v>78185</v>
      </c>
      <c r="E1698" s="37" t="s">
        <v>78186</v>
      </c>
      <c r="F1698" s="25" t="s">
        <v>78187</v>
      </c>
      <c r="G1698" s="25" t="s">
        <v>78188</v>
      </c>
      <c r="H1698" s="6" t="s">
        <v>78201</v>
      </c>
      <c r="I1698" s="24"/>
      <c r="J1698" s="24" t="s">
        <v>78131</v>
      </c>
      <c r="K1698" s="24"/>
      <c r="L1698" s="24" t="str">
        <f>IF(ISERROR(SEARCH("_M",A1698)),"","x")</f>
        <v>x</v>
      </c>
      <c r="M1698" s="24"/>
      <c r="N1698" s="24"/>
      <c r="O1698" s="24"/>
      <c r="P1698" s="24"/>
      <c r="Q1698" s="24"/>
      <c r="R1698" s="24"/>
      <c r="S1698" s="24"/>
      <c r="T1698" s="24"/>
    </row>
    <row r="1699" spans="1:20" ht="14.4">
      <c r="A1699" s="211" t="s">
        <v>78202</v>
      </c>
      <c r="B1699" s="25"/>
      <c r="C1699" s="25" t="s">
        <v>78191</v>
      </c>
      <c r="D1699" s="25"/>
      <c r="E1699" s="37"/>
      <c r="F1699" s="25"/>
      <c r="G1699" s="25"/>
      <c r="H1699" s="6"/>
      <c r="I1699" s="24"/>
      <c r="J1699" s="24"/>
      <c r="K1699" s="24"/>
      <c r="L1699" s="24"/>
      <c r="M1699" s="24"/>
      <c r="N1699" s="24"/>
      <c r="O1699" s="24"/>
      <c r="P1699" s="24"/>
      <c r="Q1699" s="24"/>
      <c r="R1699" s="24"/>
      <c r="S1699" s="24"/>
      <c r="T1699" s="24"/>
    </row>
    <row r="1700" spans="1:20" ht="14.4">
      <c r="A1700" s="211" t="s">
        <v>78203</v>
      </c>
      <c r="B1700" s="25"/>
      <c r="C1700" s="6" t="s">
        <v>78204</v>
      </c>
      <c r="D1700" s="25"/>
      <c r="E1700" s="37"/>
      <c r="F1700" s="25"/>
      <c r="G1700" s="25"/>
      <c r="H1700" s="6"/>
      <c r="I1700" s="24"/>
      <c r="J1700" s="24"/>
      <c r="K1700" s="24"/>
      <c r="L1700" s="24"/>
      <c r="M1700" s="24"/>
      <c r="N1700" s="24"/>
      <c r="O1700" s="24"/>
      <c r="P1700" s="24"/>
      <c r="Q1700" s="24"/>
      <c r="R1700" s="24"/>
      <c r="S1700" s="24"/>
      <c r="T1700" s="24"/>
    </row>
    <row r="1701" spans="1:20" ht="14.4">
      <c r="A1701" s="211" t="s">
        <v>78205</v>
      </c>
      <c r="B1701" s="25"/>
      <c r="C1701" s="6" t="s">
        <v>78195</v>
      </c>
      <c r="D1701" s="25"/>
      <c r="E1701" s="37"/>
      <c r="F1701" s="25"/>
      <c r="G1701" s="25"/>
      <c r="H1701" s="6"/>
      <c r="I1701" s="24"/>
      <c r="J1701" s="24"/>
      <c r="K1701" s="24"/>
      <c r="L1701" s="24"/>
      <c r="M1701" s="24"/>
      <c r="N1701" s="24"/>
      <c r="O1701" s="24"/>
      <c r="P1701" s="24"/>
      <c r="Q1701" s="24"/>
      <c r="R1701" s="24"/>
      <c r="S1701" s="24"/>
      <c r="T1701" s="24"/>
    </row>
    <row r="1702" spans="1:20" ht="14.4">
      <c r="A1702" s="211" t="s">
        <v>78206</v>
      </c>
      <c r="B1702" s="25"/>
      <c r="C1702" s="25" t="s">
        <v>78197</v>
      </c>
      <c r="D1702" s="25"/>
      <c r="E1702" s="37"/>
      <c r="F1702" s="25"/>
      <c r="G1702" s="25"/>
      <c r="H1702" s="6"/>
      <c r="I1702" s="24"/>
      <c r="J1702" s="24"/>
      <c r="K1702" s="24"/>
      <c r="L1702" s="24"/>
      <c r="M1702" s="24"/>
      <c r="N1702" s="24"/>
      <c r="O1702" s="24"/>
      <c r="P1702" s="24"/>
      <c r="Q1702" s="24"/>
      <c r="R1702" s="24"/>
      <c r="S1702" s="24"/>
      <c r="T1702" s="24"/>
    </row>
    <row r="1703" spans="1:20" ht="14.4">
      <c r="A1703" s="211" t="s">
        <v>78207</v>
      </c>
      <c r="B1703" s="25"/>
      <c r="C1703" s="6" t="s">
        <v>78199</v>
      </c>
      <c r="D1703" s="25"/>
      <c r="E1703" s="37"/>
      <c r="F1703" s="25"/>
      <c r="G1703" s="25"/>
      <c r="H1703" s="6"/>
      <c r="I1703" s="24"/>
      <c r="J1703" s="24"/>
      <c r="K1703" s="24"/>
      <c r="L1703" s="24"/>
      <c r="M1703" s="24"/>
      <c r="N1703" s="24"/>
      <c r="O1703" s="24"/>
      <c r="P1703" s="24"/>
      <c r="Q1703" s="24"/>
      <c r="R1703" s="24"/>
      <c r="S1703" s="24"/>
      <c r="T1703" s="24"/>
    </row>
    <row r="1704" spans="1:20" ht="14.4">
      <c r="A1704" s="210" t="s">
        <v>78208</v>
      </c>
      <c r="B1704" s="25" t="s">
        <v>78209</v>
      </c>
      <c r="C1704" s="25" t="s">
        <v>26246</v>
      </c>
      <c r="D1704" s="25" t="s">
        <v>78210</v>
      </c>
      <c r="E1704" s="37" t="s">
        <v>78211</v>
      </c>
      <c r="F1704" s="25" t="s">
        <v>78212</v>
      </c>
      <c r="G1704" s="25" t="s">
        <v>78213</v>
      </c>
      <c r="H1704" s="6" t="s">
        <v>78214</v>
      </c>
      <c r="I1704" s="24"/>
      <c r="J1704" s="24" t="s">
        <v>78131</v>
      </c>
      <c r="K1704" s="24"/>
      <c r="L1704" s="24"/>
      <c r="M1704" s="24"/>
      <c r="N1704" s="24"/>
      <c r="O1704" s="24"/>
      <c r="P1704" s="24"/>
      <c r="Q1704" s="24"/>
      <c r="R1704" s="24"/>
      <c r="S1704" s="24"/>
      <c r="T1704" s="24"/>
    </row>
    <row r="1705" spans="1:20" ht="14.4">
      <c r="A1705" s="211" t="s">
        <v>78215</v>
      </c>
      <c r="B1705" s="25"/>
      <c r="C1705" s="25" t="s">
        <v>78216</v>
      </c>
      <c r="D1705" s="25"/>
      <c r="E1705" s="37"/>
      <c r="F1705" s="25"/>
      <c r="G1705" s="25"/>
      <c r="H1705" s="6"/>
      <c r="I1705" s="24"/>
      <c r="J1705" s="24"/>
      <c r="K1705" s="24"/>
      <c r="L1705" s="24"/>
      <c r="M1705" s="24"/>
      <c r="N1705" s="24"/>
      <c r="O1705" s="24"/>
      <c r="P1705" s="24"/>
      <c r="Q1705" s="24"/>
      <c r="R1705" s="24"/>
      <c r="S1705" s="24"/>
      <c r="T1705" s="24"/>
    </row>
    <row r="1706" spans="1:20" ht="14.4">
      <c r="A1706" s="211" t="s">
        <v>78217</v>
      </c>
      <c r="B1706" s="25"/>
      <c r="C1706" s="25" t="s">
        <v>78218</v>
      </c>
      <c r="D1706" s="25"/>
      <c r="E1706" s="37"/>
      <c r="F1706" s="25"/>
      <c r="G1706" s="25"/>
      <c r="H1706" s="6"/>
      <c r="I1706" s="24"/>
      <c r="J1706" s="24"/>
      <c r="K1706" s="24"/>
      <c r="L1706" s="24"/>
      <c r="M1706" s="24"/>
      <c r="N1706" s="24"/>
      <c r="O1706" s="24"/>
      <c r="P1706" s="24"/>
      <c r="Q1706" s="24"/>
      <c r="R1706" s="24"/>
      <c r="S1706" s="24"/>
      <c r="T1706" s="24"/>
    </row>
    <row r="1707" spans="1:20" ht="14.4">
      <c r="A1707" s="211" t="s">
        <v>78219</v>
      </c>
      <c r="B1707" s="25"/>
      <c r="C1707" s="25" t="s">
        <v>78220</v>
      </c>
      <c r="D1707" s="25"/>
      <c r="E1707" s="37"/>
      <c r="F1707" s="25"/>
      <c r="G1707" s="25"/>
      <c r="H1707" s="6"/>
      <c r="I1707" s="24"/>
      <c r="J1707" s="24"/>
      <c r="K1707" s="24"/>
      <c r="L1707" s="24"/>
      <c r="M1707" s="24"/>
      <c r="N1707" s="24"/>
      <c r="O1707" s="24"/>
      <c r="P1707" s="24"/>
      <c r="Q1707" s="24"/>
      <c r="R1707" s="24"/>
      <c r="S1707" s="24"/>
      <c r="T1707" s="24"/>
    </row>
    <row r="1708" spans="1:20" ht="14.4">
      <c r="A1708" s="210" t="s">
        <v>78221</v>
      </c>
      <c r="B1708" s="25" t="s">
        <v>78209</v>
      </c>
      <c r="C1708" s="25" t="s">
        <v>26246</v>
      </c>
      <c r="D1708" s="25" t="s">
        <v>78210</v>
      </c>
      <c r="E1708" s="37" t="s">
        <v>78211</v>
      </c>
      <c r="F1708" s="25" t="s">
        <v>78212</v>
      </c>
      <c r="G1708" s="25" t="s">
        <v>78213</v>
      </c>
      <c r="H1708" s="6" t="s">
        <v>78222</v>
      </c>
      <c r="I1708" s="24"/>
      <c r="J1708" s="24" t="s">
        <v>78131</v>
      </c>
      <c r="K1708" s="24"/>
      <c r="L1708" s="24"/>
      <c r="M1708" s="24"/>
      <c r="N1708" s="24"/>
      <c r="O1708" s="24"/>
      <c r="P1708" s="24"/>
      <c r="Q1708" s="24"/>
      <c r="R1708" s="24"/>
      <c r="S1708" s="24"/>
      <c r="T1708" s="24"/>
    </row>
    <row r="1709" spans="1:20" ht="14.4">
      <c r="A1709" s="211" t="s">
        <v>78223</v>
      </c>
      <c r="B1709" s="25"/>
      <c r="C1709" s="25" t="s">
        <v>78216</v>
      </c>
      <c r="D1709" s="25"/>
      <c r="E1709" s="37"/>
      <c r="F1709" s="25"/>
      <c r="G1709" s="25"/>
      <c r="H1709" s="6"/>
      <c r="I1709" s="24"/>
      <c r="J1709" s="24"/>
      <c r="K1709" s="24"/>
      <c r="L1709" s="24"/>
      <c r="M1709" s="24"/>
      <c r="N1709" s="24"/>
      <c r="O1709" s="24"/>
      <c r="P1709" s="24"/>
      <c r="Q1709" s="24"/>
      <c r="R1709" s="24"/>
      <c r="S1709" s="24"/>
      <c r="T1709" s="24"/>
    </row>
    <row r="1710" spans="1:20" ht="14.4">
      <c r="A1710" s="211" t="s">
        <v>78224</v>
      </c>
      <c r="B1710" s="25"/>
      <c r="C1710" s="25" t="s">
        <v>78218</v>
      </c>
      <c r="D1710" s="25"/>
      <c r="E1710" s="37"/>
      <c r="F1710" s="25"/>
      <c r="G1710" s="25"/>
      <c r="H1710" s="6"/>
      <c r="I1710" s="24"/>
      <c r="J1710" s="24"/>
      <c r="K1710" s="24"/>
      <c r="L1710" s="24"/>
      <c r="M1710" s="24"/>
      <c r="N1710" s="24"/>
      <c r="O1710" s="24"/>
      <c r="P1710" s="24"/>
      <c r="Q1710" s="24"/>
      <c r="R1710" s="24"/>
      <c r="S1710" s="24"/>
      <c r="T1710" s="24"/>
    </row>
    <row r="1711" spans="1:20" ht="14.4">
      <c r="A1711" s="211" t="s">
        <v>78225</v>
      </c>
      <c r="B1711" s="25"/>
      <c r="C1711" s="25" t="s">
        <v>78220</v>
      </c>
      <c r="D1711" s="25"/>
      <c r="E1711" s="37"/>
      <c r="F1711" s="25"/>
      <c r="G1711" s="25"/>
      <c r="H1711" s="6"/>
      <c r="I1711" s="24"/>
      <c r="J1711" s="24"/>
      <c r="K1711" s="24"/>
      <c r="L1711" s="24"/>
      <c r="M1711" s="24"/>
      <c r="N1711" s="24"/>
      <c r="O1711" s="24"/>
      <c r="P1711" s="24"/>
      <c r="Q1711" s="24"/>
      <c r="R1711" s="24"/>
      <c r="S1711" s="24"/>
      <c r="T1711" s="24"/>
    </row>
    <row r="1712" spans="1:20" ht="14.4">
      <c r="A1712" s="210" t="s">
        <v>78226</v>
      </c>
      <c r="B1712" s="25" t="s">
        <v>78227</v>
      </c>
      <c r="C1712" s="25" t="s">
        <v>26246</v>
      </c>
      <c r="D1712" s="25" t="s">
        <v>78228</v>
      </c>
      <c r="E1712" s="37" t="s">
        <v>78229</v>
      </c>
      <c r="F1712" s="25" t="s">
        <v>78230</v>
      </c>
      <c r="G1712" s="25" t="s">
        <v>78231</v>
      </c>
      <c r="H1712" s="6" t="s">
        <v>78232</v>
      </c>
      <c r="I1712" s="24"/>
      <c r="J1712" s="24" t="s">
        <v>78131</v>
      </c>
      <c r="K1712" s="24"/>
      <c r="L1712" s="24" t="str">
        <f>IF(ISERROR(SEARCH("_M",A1712)),"","x")</f>
        <v/>
      </c>
      <c r="M1712" s="24"/>
      <c r="N1712" s="24"/>
      <c r="O1712" s="24"/>
      <c r="P1712" s="24"/>
      <c r="Q1712" s="24"/>
      <c r="R1712" s="24"/>
      <c r="S1712" s="24"/>
      <c r="T1712" s="24"/>
    </row>
    <row r="1713" spans="1:20" ht="14.4">
      <c r="A1713" s="211" t="s">
        <v>78233</v>
      </c>
      <c r="B1713" s="25"/>
      <c r="C1713" s="25" t="s">
        <v>78234</v>
      </c>
      <c r="D1713" s="25"/>
      <c r="E1713" s="37"/>
      <c r="F1713" s="25"/>
      <c r="G1713" s="25"/>
      <c r="H1713" s="6"/>
      <c r="I1713" s="24"/>
      <c r="J1713" s="24"/>
      <c r="K1713" s="24"/>
      <c r="L1713" s="24"/>
      <c r="M1713" s="24"/>
      <c r="N1713" s="24"/>
      <c r="O1713" s="24"/>
      <c r="P1713" s="24"/>
      <c r="Q1713" s="24"/>
      <c r="R1713" s="24"/>
      <c r="S1713" s="24"/>
      <c r="T1713" s="24"/>
    </row>
    <row r="1714" spans="1:20" ht="14.4">
      <c r="A1714" s="211" t="s">
        <v>78235</v>
      </c>
      <c r="B1714" s="25"/>
      <c r="C1714" s="6" t="s">
        <v>78236</v>
      </c>
      <c r="D1714" s="25"/>
      <c r="E1714" s="37"/>
      <c r="F1714" s="25"/>
      <c r="G1714" s="25"/>
      <c r="H1714" s="6"/>
      <c r="I1714" s="24"/>
      <c r="J1714" s="24"/>
      <c r="K1714" s="24"/>
      <c r="L1714" s="24"/>
      <c r="M1714" s="24"/>
      <c r="N1714" s="24"/>
      <c r="O1714" s="24"/>
      <c r="P1714" s="24"/>
      <c r="Q1714" s="24"/>
      <c r="R1714" s="24"/>
      <c r="S1714" s="24"/>
      <c r="T1714" s="24"/>
    </row>
    <row r="1715" spans="1:20" ht="14.4">
      <c r="A1715" s="211" t="s">
        <v>78237</v>
      </c>
      <c r="B1715" s="25"/>
      <c r="C1715" s="25" t="s">
        <v>78238</v>
      </c>
      <c r="D1715" s="25"/>
      <c r="E1715" s="37"/>
      <c r="F1715" s="25"/>
      <c r="G1715" s="25"/>
      <c r="H1715" s="6"/>
      <c r="I1715" s="24"/>
      <c r="J1715" s="24"/>
      <c r="K1715" s="24"/>
      <c r="L1715" s="24"/>
      <c r="M1715" s="24"/>
      <c r="N1715" s="24"/>
      <c r="O1715" s="24"/>
      <c r="P1715" s="24"/>
      <c r="Q1715" s="24"/>
      <c r="R1715" s="24"/>
      <c r="S1715" s="24"/>
      <c r="T1715" s="24"/>
    </row>
    <row r="1716" spans="1:20" ht="14.4">
      <c r="A1716" s="210" t="s">
        <v>78239</v>
      </c>
      <c r="B1716" s="25" t="s">
        <v>78227</v>
      </c>
      <c r="C1716" s="25" t="s">
        <v>26246</v>
      </c>
      <c r="D1716" s="25" t="s">
        <v>78228</v>
      </c>
      <c r="E1716" s="37" t="s">
        <v>78229</v>
      </c>
      <c r="F1716" s="25" t="s">
        <v>78230</v>
      </c>
      <c r="G1716" s="25" t="s">
        <v>78231</v>
      </c>
      <c r="H1716" s="6" t="s">
        <v>78240</v>
      </c>
      <c r="I1716" s="24"/>
      <c r="J1716" s="24" t="s">
        <v>78131</v>
      </c>
      <c r="K1716" s="24"/>
      <c r="L1716" s="24" t="str">
        <f>IF(ISERROR(SEARCH("_M",A1716)),"","x")</f>
        <v>x</v>
      </c>
      <c r="M1716" s="24"/>
      <c r="N1716" s="24"/>
      <c r="O1716" s="24"/>
      <c r="P1716" s="24"/>
      <c r="Q1716" s="24"/>
      <c r="R1716" s="24"/>
      <c r="S1716" s="24"/>
      <c r="T1716" s="24"/>
    </row>
    <row r="1717" spans="1:20" ht="14.4">
      <c r="A1717" s="211" t="s">
        <v>78241</v>
      </c>
      <c r="B1717" s="25"/>
      <c r="C1717" s="25" t="s">
        <v>78242</v>
      </c>
      <c r="D1717" s="25"/>
      <c r="E1717" s="37"/>
      <c r="F1717" s="25"/>
      <c r="G1717" s="25"/>
      <c r="H1717" s="6"/>
      <c r="I1717" s="24"/>
      <c r="J1717" s="24"/>
      <c r="K1717" s="24"/>
      <c r="L1717" s="24"/>
      <c r="M1717" s="24"/>
      <c r="N1717" s="24"/>
      <c r="O1717" s="24"/>
      <c r="P1717" s="24"/>
      <c r="Q1717" s="24"/>
      <c r="R1717" s="24"/>
      <c r="S1717" s="24"/>
      <c r="T1717" s="24"/>
    </row>
    <row r="1718" spans="1:20" ht="14.4">
      <c r="A1718" s="211" t="s">
        <v>78243</v>
      </c>
      <c r="B1718" s="25"/>
      <c r="C1718" s="6" t="s">
        <v>78244</v>
      </c>
      <c r="D1718" s="25"/>
      <c r="E1718" s="37"/>
      <c r="F1718" s="25"/>
      <c r="G1718" s="25"/>
      <c r="H1718" s="6"/>
      <c r="I1718" s="24"/>
      <c r="J1718" s="24"/>
      <c r="K1718" s="24"/>
      <c r="L1718" s="24"/>
      <c r="M1718" s="24"/>
      <c r="N1718" s="24"/>
      <c r="O1718" s="24"/>
      <c r="P1718" s="24"/>
      <c r="Q1718" s="24"/>
      <c r="R1718" s="24"/>
      <c r="S1718" s="24"/>
      <c r="T1718" s="24"/>
    </row>
    <row r="1719" spans="1:20" ht="14.4">
      <c r="A1719" s="211" t="s">
        <v>78245</v>
      </c>
      <c r="B1719" s="25"/>
      <c r="C1719" s="25" t="s">
        <v>78246</v>
      </c>
      <c r="D1719" s="25"/>
      <c r="E1719" s="37"/>
      <c r="F1719" s="25"/>
      <c r="G1719" s="25"/>
      <c r="H1719" s="6"/>
      <c r="I1719" s="24"/>
      <c r="J1719" s="24"/>
      <c r="K1719" s="24"/>
      <c r="L1719" s="24"/>
      <c r="M1719" s="24"/>
      <c r="N1719" s="24"/>
      <c r="O1719" s="24"/>
      <c r="P1719" s="24"/>
      <c r="Q1719" s="24"/>
      <c r="R1719" s="24"/>
      <c r="S1719" s="24"/>
      <c r="T1719" s="24"/>
    </row>
    <row r="1720" spans="1:20" ht="14.4">
      <c r="A1720" s="210" t="s">
        <v>78247</v>
      </c>
      <c r="B1720" s="25" t="s">
        <v>78248</v>
      </c>
      <c r="C1720" s="25" t="s">
        <v>26246</v>
      </c>
      <c r="D1720" s="25" t="s">
        <v>78249</v>
      </c>
      <c r="E1720" s="37" t="s">
        <v>78250</v>
      </c>
      <c r="F1720" s="25" t="s">
        <v>78251</v>
      </c>
      <c r="G1720" s="25" t="s">
        <v>78252</v>
      </c>
      <c r="H1720" s="6" t="s">
        <v>78253</v>
      </c>
      <c r="I1720" s="24"/>
      <c r="J1720" s="24" t="s">
        <v>78131</v>
      </c>
      <c r="K1720" s="24"/>
      <c r="L1720" s="24"/>
      <c r="M1720" s="24"/>
      <c r="N1720" s="24"/>
      <c r="O1720" s="24"/>
      <c r="P1720" s="24"/>
      <c r="Q1720" s="24"/>
      <c r="R1720" s="24"/>
      <c r="S1720" s="24"/>
      <c r="T1720" s="24"/>
    </row>
    <row r="1721" spans="1:20" ht="14.4">
      <c r="A1721" s="211" t="s">
        <v>78254</v>
      </c>
      <c r="B1721" s="25"/>
      <c r="C1721" s="25" t="s">
        <v>78255</v>
      </c>
      <c r="D1721" s="25"/>
      <c r="E1721" s="37"/>
      <c r="F1721" s="25"/>
      <c r="G1721" s="25"/>
      <c r="H1721" s="6"/>
      <c r="I1721" s="24"/>
      <c r="J1721" s="24"/>
      <c r="K1721" s="24"/>
      <c r="L1721" s="24"/>
      <c r="M1721" s="24"/>
      <c r="N1721" s="24"/>
      <c r="O1721" s="24"/>
      <c r="P1721" s="24"/>
      <c r="Q1721" s="24"/>
      <c r="R1721" s="24"/>
      <c r="S1721" s="24"/>
      <c r="T1721" s="24"/>
    </row>
    <row r="1722" spans="1:20" ht="14.4">
      <c r="A1722" s="211" t="s">
        <v>78256</v>
      </c>
      <c r="B1722" s="25"/>
      <c r="C1722" s="6" t="s">
        <v>78257</v>
      </c>
      <c r="D1722" s="25"/>
      <c r="E1722" s="37"/>
      <c r="F1722" s="25"/>
      <c r="G1722" s="25"/>
      <c r="H1722" s="6"/>
      <c r="I1722" s="24"/>
      <c r="J1722" s="24"/>
      <c r="K1722" s="24"/>
      <c r="L1722" s="24"/>
      <c r="M1722" s="24"/>
      <c r="N1722" s="24"/>
      <c r="O1722" s="24"/>
      <c r="P1722" s="24"/>
      <c r="Q1722" s="24"/>
      <c r="R1722" s="24"/>
      <c r="S1722" s="24"/>
      <c r="T1722" s="24"/>
    </row>
    <row r="1723" spans="1:20" ht="14.4">
      <c r="A1723" s="211" t="s">
        <v>78258</v>
      </c>
      <c r="B1723" s="25"/>
      <c r="C1723" s="25" t="s">
        <v>78259</v>
      </c>
      <c r="D1723" s="25"/>
      <c r="E1723" s="37"/>
      <c r="F1723" s="25"/>
      <c r="G1723" s="25"/>
      <c r="H1723" s="6"/>
      <c r="I1723" s="24"/>
      <c r="J1723" s="24"/>
      <c r="K1723" s="24"/>
      <c r="L1723" s="24"/>
      <c r="M1723" s="24"/>
      <c r="N1723" s="24"/>
      <c r="O1723" s="24"/>
      <c r="P1723" s="24"/>
      <c r="Q1723" s="24"/>
      <c r="R1723" s="24"/>
      <c r="S1723" s="24"/>
      <c r="T1723" s="24"/>
    </row>
    <row r="1724" spans="1:20" ht="14.4">
      <c r="A1724" s="210" t="s">
        <v>78260</v>
      </c>
      <c r="B1724" s="25" t="s">
        <v>78248</v>
      </c>
      <c r="C1724" s="25" t="s">
        <v>26246</v>
      </c>
      <c r="D1724" s="25" t="s">
        <v>78249</v>
      </c>
      <c r="E1724" s="37" t="s">
        <v>78261</v>
      </c>
      <c r="F1724" s="25" t="s">
        <v>78251</v>
      </c>
      <c r="G1724" s="25" t="s">
        <v>78252</v>
      </c>
      <c r="H1724" s="6" t="s">
        <v>78262</v>
      </c>
      <c r="I1724" s="24"/>
      <c r="J1724" s="24" t="s">
        <v>78131</v>
      </c>
      <c r="K1724" s="24"/>
      <c r="L1724" s="24"/>
      <c r="M1724" s="24"/>
      <c r="N1724" s="24"/>
      <c r="O1724" s="24"/>
      <c r="P1724" s="24"/>
      <c r="Q1724" s="24"/>
      <c r="R1724" s="24"/>
      <c r="S1724" s="24"/>
      <c r="T1724" s="24"/>
    </row>
    <row r="1725" spans="1:20" ht="14.4">
      <c r="A1725" s="211" t="s">
        <v>78263</v>
      </c>
      <c r="B1725" s="25"/>
      <c r="C1725" s="25" t="s">
        <v>78255</v>
      </c>
      <c r="D1725" s="25"/>
      <c r="E1725" s="37"/>
      <c r="F1725" s="25"/>
      <c r="G1725" s="25"/>
      <c r="H1725" s="6"/>
      <c r="I1725" s="24"/>
      <c r="J1725" s="24"/>
      <c r="K1725" s="24"/>
      <c r="L1725" s="24"/>
      <c r="M1725" s="24"/>
      <c r="N1725" s="24"/>
      <c r="O1725" s="24"/>
      <c r="P1725" s="24"/>
      <c r="Q1725" s="24"/>
      <c r="R1725" s="24"/>
      <c r="S1725" s="24"/>
      <c r="T1725" s="24"/>
    </row>
    <row r="1726" spans="1:20" ht="14.4">
      <c r="A1726" s="211" t="s">
        <v>78264</v>
      </c>
      <c r="B1726" s="25"/>
      <c r="C1726" s="6" t="s">
        <v>78265</v>
      </c>
      <c r="D1726" s="25"/>
      <c r="E1726" s="37"/>
      <c r="F1726" s="25"/>
      <c r="G1726" s="25"/>
      <c r="H1726" s="6"/>
      <c r="I1726" s="24"/>
      <c r="J1726" s="24"/>
      <c r="K1726" s="24"/>
      <c r="L1726" s="24"/>
      <c r="M1726" s="24"/>
      <c r="N1726" s="24"/>
      <c r="O1726" s="24"/>
      <c r="P1726" s="24"/>
      <c r="Q1726" s="24"/>
      <c r="R1726" s="24"/>
      <c r="S1726" s="24"/>
      <c r="T1726" s="24"/>
    </row>
    <row r="1727" spans="1:20" ht="14.4">
      <c r="A1727" s="211" t="s">
        <v>78266</v>
      </c>
      <c r="B1727" s="25"/>
      <c r="C1727" s="25" t="s">
        <v>78259</v>
      </c>
      <c r="D1727" s="25"/>
      <c r="E1727" s="37"/>
      <c r="F1727" s="25"/>
      <c r="G1727" s="25"/>
      <c r="H1727" s="6"/>
      <c r="I1727" s="24"/>
      <c r="J1727" s="24"/>
      <c r="K1727" s="24"/>
      <c r="L1727" s="24"/>
      <c r="M1727" s="24"/>
      <c r="N1727" s="24"/>
      <c r="O1727" s="24"/>
      <c r="P1727" s="24"/>
      <c r="Q1727" s="24"/>
      <c r="R1727" s="24"/>
      <c r="S1727" s="24"/>
      <c r="T1727" s="24"/>
    </row>
    <row r="1728" spans="1:20" ht="14.4">
      <c r="A1728" s="210" t="s">
        <v>78267</v>
      </c>
      <c r="B1728" s="25" t="s">
        <v>78268</v>
      </c>
      <c r="C1728" s="25" t="s">
        <v>31604</v>
      </c>
      <c r="D1728" s="25" t="s">
        <v>78269</v>
      </c>
      <c r="E1728" s="37" t="s">
        <v>78270</v>
      </c>
      <c r="F1728" s="25" t="s">
        <v>78271</v>
      </c>
      <c r="G1728" s="25" t="s">
        <v>78272</v>
      </c>
      <c r="H1728" s="6" t="s">
        <v>78273</v>
      </c>
      <c r="I1728" s="24"/>
      <c r="J1728" s="24" t="s">
        <v>78131</v>
      </c>
      <c r="K1728" s="24"/>
      <c r="L1728" s="24" t="str">
        <f>IF(ISERROR(SEARCH("_M",A1728)),"","x")</f>
        <v/>
      </c>
      <c r="M1728" s="24"/>
      <c r="N1728" s="24"/>
      <c r="O1728" s="24"/>
      <c r="P1728" s="24"/>
      <c r="Q1728" s="24"/>
      <c r="R1728" s="24"/>
      <c r="S1728" s="24"/>
      <c r="T1728" s="24"/>
    </row>
    <row r="1729" spans="1:20" ht="14.4">
      <c r="A1729" s="211" t="s">
        <v>78274</v>
      </c>
      <c r="B1729" s="25"/>
      <c r="C1729" s="25" t="s">
        <v>78275</v>
      </c>
      <c r="D1729" s="25"/>
      <c r="E1729" s="37"/>
      <c r="F1729" s="25"/>
      <c r="G1729" s="25"/>
      <c r="H1729" s="6"/>
      <c r="I1729" s="24"/>
      <c r="J1729" s="24"/>
      <c r="K1729" s="24"/>
      <c r="L1729" s="24"/>
      <c r="M1729" s="24"/>
      <c r="N1729" s="24"/>
      <c r="O1729" s="24"/>
      <c r="P1729" s="24"/>
      <c r="Q1729" s="24"/>
      <c r="R1729" s="24"/>
      <c r="S1729" s="24"/>
      <c r="T1729" s="24"/>
    </row>
    <row r="1730" spans="1:20" ht="14.4">
      <c r="A1730" s="211" t="s">
        <v>78276</v>
      </c>
      <c r="B1730" s="25"/>
      <c r="C1730" s="6" t="s">
        <v>78277</v>
      </c>
      <c r="D1730" s="25"/>
      <c r="E1730" s="37"/>
      <c r="F1730" s="25"/>
      <c r="G1730" s="25"/>
      <c r="H1730" s="6"/>
      <c r="I1730" s="24"/>
      <c r="J1730" s="24"/>
      <c r="K1730" s="24"/>
      <c r="L1730" s="24"/>
      <c r="M1730" s="24"/>
      <c r="N1730" s="24"/>
      <c r="O1730" s="24"/>
      <c r="P1730" s="24"/>
      <c r="Q1730" s="24"/>
      <c r="R1730" s="24"/>
      <c r="S1730" s="24"/>
      <c r="T1730" s="24"/>
    </row>
    <row r="1731" spans="1:20" ht="14.4">
      <c r="A1731" s="211" t="s">
        <v>78278</v>
      </c>
      <c r="B1731" s="25"/>
      <c r="C1731" s="25" t="s">
        <v>78279</v>
      </c>
      <c r="D1731" s="25"/>
      <c r="E1731" s="37"/>
      <c r="F1731" s="25"/>
      <c r="G1731" s="25"/>
      <c r="H1731" s="6"/>
      <c r="I1731" s="24"/>
      <c r="J1731" s="24"/>
      <c r="K1731" s="24"/>
      <c r="L1731" s="24"/>
      <c r="M1731" s="24"/>
      <c r="N1731" s="24"/>
      <c r="O1731" s="24"/>
      <c r="P1731" s="24"/>
      <c r="Q1731" s="24"/>
      <c r="R1731" s="24"/>
      <c r="S1731" s="24"/>
      <c r="T1731" s="24"/>
    </row>
    <row r="1732" spans="1:20" ht="14.4">
      <c r="A1732" s="211" t="s">
        <v>78280</v>
      </c>
      <c r="B1732" s="25"/>
      <c r="C1732" s="25" t="s">
        <v>78281</v>
      </c>
      <c r="D1732" s="25"/>
      <c r="E1732" s="37"/>
      <c r="F1732" s="25"/>
      <c r="G1732" s="25"/>
      <c r="H1732" s="6"/>
      <c r="I1732" s="24"/>
      <c r="J1732" s="24"/>
      <c r="K1732" s="24"/>
      <c r="L1732" s="24"/>
      <c r="M1732" s="24"/>
      <c r="N1732" s="24"/>
      <c r="O1732" s="24"/>
      <c r="P1732" s="24"/>
      <c r="Q1732" s="24"/>
      <c r="R1732" s="24"/>
      <c r="S1732" s="24"/>
      <c r="T1732" s="24"/>
    </row>
    <row r="1733" spans="1:20" ht="14.4">
      <c r="A1733" s="211" t="s">
        <v>78282</v>
      </c>
      <c r="B1733" s="25"/>
      <c r="C1733" s="6" t="s">
        <v>78283</v>
      </c>
      <c r="D1733" s="25"/>
      <c r="E1733" s="37"/>
      <c r="F1733" s="25"/>
      <c r="G1733" s="25"/>
      <c r="H1733" s="6"/>
      <c r="I1733" s="24"/>
      <c r="J1733" s="24"/>
      <c r="K1733" s="24"/>
      <c r="L1733" s="24"/>
      <c r="M1733" s="24"/>
      <c r="N1733" s="24"/>
      <c r="O1733" s="24"/>
      <c r="P1733" s="24"/>
      <c r="Q1733" s="24"/>
      <c r="R1733" s="24"/>
      <c r="S1733" s="24"/>
      <c r="T1733" s="24"/>
    </row>
    <row r="1734" spans="1:20" ht="14.4">
      <c r="A1734" s="210" t="s">
        <v>78284</v>
      </c>
      <c r="B1734" s="25" t="s">
        <v>78268</v>
      </c>
      <c r="C1734" s="25" t="s">
        <v>31604</v>
      </c>
      <c r="D1734" s="25" t="s">
        <v>78269</v>
      </c>
      <c r="E1734" s="37" t="s">
        <v>78270</v>
      </c>
      <c r="F1734" s="25" t="s">
        <v>78271</v>
      </c>
      <c r="G1734" s="25" t="s">
        <v>78272</v>
      </c>
      <c r="H1734" s="6" t="s">
        <v>78273</v>
      </c>
      <c r="I1734" s="24"/>
      <c r="J1734" s="24" t="s">
        <v>78131</v>
      </c>
      <c r="K1734" s="24"/>
      <c r="L1734" s="24" t="str">
        <f>IF(ISERROR(SEARCH("_M",A1734)),"","x")</f>
        <v>x</v>
      </c>
      <c r="M1734" s="24"/>
      <c r="N1734" s="24"/>
      <c r="O1734" s="24"/>
      <c r="P1734" s="24"/>
      <c r="Q1734" s="24"/>
      <c r="R1734" s="24"/>
      <c r="S1734" s="24"/>
      <c r="T1734" s="24"/>
    </row>
    <row r="1735" spans="1:20" ht="14.4">
      <c r="A1735" s="211" t="s">
        <v>78285</v>
      </c>
      <c r="B1735" s="25"/>
      <c r="C1735" s="25" t="s">
        <v>78275</v>
      </c>
      <c r="D1735" s="25"/>
      <c r="E1735" s="37"/>
      <c r="F1735" s="35"/>
      <c r="G1735" s="35"/>
      <c r="H1735" s="6"/>
      <c r="I1735" s="24"/>
      <c r="J1735" s="24"/>
      <c r="K1735" s="24"/>
      <c r="L1735" s="24"/>
      <c r="M1735" s="24"/>
      <c r="N1735" s="24"/>
      <c r="O1735" s="24"/>
      <c r="P1735" s="24"/>
      <c r="Q1735" s="24"/>
      <c r="R1735" s="24"/>
      <c r="S1735" s="24"/>
      <c r="T1735" s="24"/>
    </row>
    <row r="1736" spans="1:20" ht="14.4">
      <c r="A1736" s="211" t="s">
        <v>78286</v>
      </c>
      <c r="B1736" s="25"/>
      <c r="C1736" s="6" t="s">
        <v>78277</v>
      </c>
      <c r="D1736" s="25"/>
      <c r="E1736" s="37"/>
      <c r="F1736" s="35"/>
      <c r="G1736" s="35"/>
      <c r="H1736" s="6"/>
      <c r="I1736" s="24"/>
      <c r="J1736" s="24"/>
      <c r="K1736" s="24"/>
      <c r="L1736" s="24"/>
      <c r="M1736" s="24"/>
      <c r="N1736" s="24"/>
      <c r="O1736" s="24"/>
      <c r="P1736" s="24"/>
      <c r="Q1736" s="24"/>
      <c r="R1736" s="24"/>
      <c r="S1736" s="24"/>
      <c r="T1736" s="24"/>
    </row>
    <row r="1737" spans="1:20" ht="14.4">
      <c r="A1737" s="211" t="s">
        <v>78287</v>
      </c>
      <c r="B1737" s="25"/>
      <c r="C1737" s="25" t="s">
        <v>78279</v>
      </c>
      <c r="D1737" s="25"/>
      <c r="E1737" s="37"/>
      <c r="F1737" s="35"/>
      <c r="G1737" s="35"/>
      <c r="H1737" s="6"/>
      <c r="I1737" s="24"/>
      <c r="J1737" s="24"/>
      <c r="K1737" s="24"/>
      <c r="L1737" s="24"/>
      <c r="M1737" s="24"/>
      <c r="N1737" s="24"/>
      <c r="O1737" s="24"/>
      <c r="P1737" s="24"/>
      <c r="Q1737" s="24"/>
      <c r="R1737" s="24"/>
      <c r="S1737" s="24"/>
      <c r="T1737" s="24"/>
    </row>
    <row r="1738" spans="1:20" ht="14.4">
      <c r="A1738" s="211" t="s">
        <v>78288</v>
      </c>
      <c r="B1738" s="25"/>
      <c r="C1738" s="25" t="s">
        <v>78281</v>
      </c>
      <c r="D1738" s="25"/>
      <c r="E1738" s="37"/>
      <c r="F1738" s="35"/>
      <c r="G1738" s="35"/>
      <c r="H1738" s="6"/>
      <c r="I1738" s="24"/>
      <c r="J1738" s="24"/>
      <c r="K1738" s="24"/>
      <c r="L1738" s="24"/>
      <c r="M1738" s="24"/>
      <c r="N1738" s="24"/>
      <c r="O1738" s="24"/>
      <c r="P1738" s="24"/>
      <c r="Q1738" s="24"/>
      <c r="R1738" s="24"/>
      <c r="S1738" s="24"/>
      <c r="T1738" s="24"/>
    </row>
    <row r="1739" spans="1:20" ht="14.4">
      <c r="A1739" s="211" t="s">
        <v>78289</v>
      </c>
      <c r="B1739" s="25"/>
      <c r="C1739" s="6" t="s">
        <v>78283</v>
      </c>
      <c r="D1739" s="25"/>
      <c r="E1739" s="37"/>
      <c r="F1739" s="35"/>
      <c r="G1739" s="35"/>
      <c r="H1739" s="6"/>
      <c r="I1739" s="24"/>
      <c r="J1739" s="24"/>
      <c r="K1739" s="24"/>
      <c r="L1739" s="24"/>
      <c r="M1739" s="24"/>
      <c r="N1739" s="24"/>
      <c r="O1739" s="24"/>
      <c r="P1739" s="24"/>
      <c r="Q1739" s="24"/>
      <c r="R1739" s="24"/>
      <c r="S1739" s="24"/>
      <c r="T1739" s="24"/>
    </row>
    <row r="1740" spans="1:20" ht="14.4">
      <c r="A1740" s="210" t="s">
        <v>78290</v>
      </c>
      <c r="B1740" s="25" t="s">
        <v>78291</v>
      </c>
      <c r="C1740" s="25" t="s">
        <v>26246</v>
      </c>
      <c r="D1740" s="25" t="s">
        <v>78292</v>
      </c>
      <c r="E1740" s="37" t="s">
        <v>78293</v>
      </c>
      <c r="F1740" s="35" t="s">
        <v>78294</v>
      </c>
      <c r="G1740" s="35" t="s">
        <v>78295</v>
      </c>
      <c r="H1740" s="6" t="s">
        <v>78296</v>
      </c>
      <c r="I1740" s="24"/>
      <c r="J1740" s="24" t="s">
        <v>78131</v>
      </c>
      <c r="K1740" s="24"/>
      <c r="L1740" s="24"/>
      <c r="M1740" s="24"/>
      <c r="N1740" s="24"/>
      <c r="O1740" s="24"/>
      <c r="P1740" s="24"/>
      <c r="Q1740" s="24"/>
      <c r="R1740" s="24"/>
      <c r="S1740" s="24"/>
      <c r="T1740" s="24"/>
    </row>
    <row r="1741" spans="1:20" ht="14.4">
      <c r="A1741" s="211" t="s">
        <v>78297</v>
      </c>
      <c r="B1741" s="25"/>
      <c r="C1741" s="25" t="s">
        <v>78298</v>
      </c>
      <c r="D1741" s="25"/>
      <c r="E1741" s="37"/>
      <c r="F1741" s="25"/>
      <c r="G1741" s="25"/>
      <c r="H1741" s="6"/>
      <c r="I1741" s="24"/>
      <c r="J1741" s="24"/>
      <c r="K1741" s="24"/>
      <c r="L1741" s="24"/>
      <c r="M1741" s="24"/>
      <c r="N1741" s="24"/>
      <c r="O1741" s="24"/>
      <c r="P1741" s="24"/>
      <c r="Q1741" s="24"/>
      <c r="R1741" s="24"/>
      <c r="S1741" s="24"/>
      <c r="T1741" s="24"/>
    </row>
    <row r="1742" spans="1:20" ht="14.4">
      <c r="A1742" s="211" t="s">
        <v>78299</v>
      </c>
      <c r="B1742" s="25"/>
      <c r="C1742" s="25" t="s">
        <v>78300</v>
      </c>
      <c r="D1742" s="25"/>
      <c r="E1742" s="37"/>
      <c r="F1742" s="25"/>
      <c r="G1742" s="25"/>
      <c r="H1742" s="6"/>
      <c r="I1742" s="24"/>
      <c r="J1742" s="24"/>
      <c r="K1742" s="24"/>
      <c r="L1742" s="24"/>
      <c r="M1742" s="24"/>
      <c r="N1742" s="24"/>
      <c r="O1742" s="24"/>
      <c r="P1742" s="24"/>
      <c r="Q1742" s="24"/>
      <c r="R1742" s="24"/>
      <c r="S1742" s="24"/>
      <c r="T1742" s="24"/>
    </row>
    <row r="1743" spans="1:20" ht="14.4">
      <c r="A1743" s="211" t="s">
        <v>78301</v>
      </c>
      <c r="B1743" s="25"/>
      <c r="C1743" s="25" t="s">
        <v>78302</v>
      </c>
      <c r="D1743" s="25"/>
      <c r="E1743" s="37"/>
      <c r="F1743" s="25"/>
      <c r="G1743" s="25"/>
      <c r="H1743" s="6"/>
      <c r="I1743" s="24"/>
      <c r="J1743" s="24"/>
      <c r="K1743" s="24"/>
      <c r="L1743" s="24"/>
      <c r="M1743" s="24"/>
      <c r="N1743" s="24"/>
      <c r="O1743" s="24"/>
      <c r="P1743" s="24"/>
      <c r="Q1743" s="24"/>
      <c r="R1743" s="24"/>
      <c r="S1743" s="24"/>
      <c r="T1743" s="24"/>
    </row>
    <row r="1744" spans="1:20" ht="14.4">
      <c r="A1744" s="210" t="s">
        <v>78303</v>
      </c>
      <c r="B1744" s="25" t="s">
        <v>78291</v>
      </c>
      <c r="C1744" s="25" t="s">
        <v>26246</v>
      </c>
      <c r="D1744" s="25" t="s">
        <v>78292</v>
      </c>
      <c r="E1744" s="37" t="s">
        <v>78293</v>
      </c>
      <c r="F1744" s="25" t="s">
        <v>78304</v>
      </c>
      <c r="G1744" s="25" t="s">
        <v>78295</v>
      </c>
      <c r="H1744" s="6" t="s">
        <v>78305</v>
      </c>
      <c r="I1744" s="24"/>
      <c r="J1744" s="24" t="s">
        <v>78131</v>
      </c>
      <c r="K1744" s="24"/>
      <c r="L1744" s="24"/>
      <c r="M1744" s="24"/>
      <c r="N1744" s="24"/>
      <c r="O1744" s="24"/>
      <c r="P1744" s="24"/>
      <c r="Q1744" s="24"/>
      <c r="R1744" s="24"/>
      <c r="S1744" s="24"/>
      <c r="T1744" s="24"/>
    </row>
    <row r="1745" spans="1:20" ht="14.4">
      <c r="A1745" s="211" t="s">
        <v>78306</v>
      </c>
      <c r="B1745" s="25"/>
      <c r="C1745" s="25" t="s">
        <v>78307</v>
      </c>
      <c r="D1745" s="25"/>
      <c r="E1745" s="37"/>
      <c r="F1745" s="25"/>
      <c r="G1745" s="25"/>
      <c r="H1745" s="6"/>
      <c r="I1745" s="24"/>
      <c r="J1745" s="24"/>
      <c r="K1745" s="24"/>
      <c r="L1745" s="24"/>
      <c r="M1745" s="24"/>
      <c r="N1745" s="24"/>
      <c r="O1745" s="24"/>
      <c r="P1745" s="24"/>
      <c r="Q1745" s="24"/>
      <c r="R1745" s="24"/>
      <c r="S1745" s="24"/>
      <c r="T1745" s="24"/>
    </row>
    <row r="1746" spans="1:20" ht="14.4">
      <c r="A1746" s="211" t="s">
        <v>78308</v>
      </c>
      <c r="B1746" s="25"/>
      <c r="C1746" s="25" t="s">
        <v>78300</v>
      </c>
      <c r="D1746" s="25"/>
      <c r="E1746" s="37"/>
      <c r="F1746" s="25"/>
      <c r="G1746" s="25"/>
      <c r="H1746" s="6"/>
      <c r="I1746" s="24"/>
      <c r="J1746" s="24"/>
      <c r="K1746" s="24"/>
      <c r="L1746" s="24"/>
      <c r="M1746" s="24"/>
      <c r="N1746" s="24"/>
      <c r="O1746" s="24"/>
      <c r="P1746" s="24"/>
      <c r="Q1746" s="24"/>
      <c r="R1746" s="24"/>
      <c r="S1746" s="24"/>
      <c r="T1746" s="24"/>
    </row>
    <row r="1747" spans="1:20" ht="14.4">
      <c r="A1747" s="211" t="s">
        <v>78309</v>
      </c>
      <c r="B1747" s="25"/>
      <c r="C1747" s="25" t="s">
        <v>78310</v>
      </c>
      <c r="D1747" s="25"/>
      <c r="E1747" s="37"/>
      <c r="F1747" s="25"/>
      <c r="G1747" s="25"/>
      <c r="H1747" s="6"/>
      <c r="I1747" s="24"/>
      <c r="J1747" s="24"/>
      <c r="K1747" s="24"/>
      <c r="L1747" s="24"/>
      <c r="M1747" s="24"/>
      <c r="N1747" s="24"/>
      <c r="O1747" s="24"/>
      <c r="P1747" s="24"/>
      <c r="Q1747" s="24"/>
      <c r="R1747" s="24"/>
      <c r="S1747" s="24"/>
      <c r="T1747" s="24"/>
    </row>
    <row r="1748" spans="1:20" ht="14.4">
      <c r="A1748" s="210" t="s">
        <v>78311</v>
      </c>
      <c r="B1748" s="25" t="s">
        <v>78312</v>
      </c>
      <c r="C1748" s="25" t="s">
        <v>26246</v>
      </c>
      <c r="D1748" s="25" t="s">
        <v>78313</v>
      </c>
      <c r="E1748" s="37" t="s">
        <v>78314</v>
      </c>
      <c r="F1748" s="25" t="s">
        <v>78315</v>
      </c>
      <c r="G1748" s="25" t="s">
        <v>78316</v>
      </c>
      <c r="H1748" s="6" t="s">
        <v>78317</v>
      </c>
      <c r="I1748" s="24"/>
      <c r="J1748" s="24" t="s">
        <v>78131</v>
      </c>
      <c r="K1748" s="24"/>
      <c r="L1748" s="24" t="str">
        <f>IF(ISERROR(SEARCH("_M",A1748)),"","x")</f>
        <v/>
      </c>
      <c r="M1748" s="24"/>
      <c r="N1748" s="24"/>
      <c r="O1748" s="24"/>
      <c r="P1748" s="24"/>
      <c r="Q1748" s="24"/>
      <c r="R1748" s="24"/>
      <c r="S1748" s="24"/>
      <c r="T1748" s="24"/>
    </row>
    <row r="1749" spans="1:20" ht="14.4">
      <c r="A1749" s="211" t="s">
        <v>78318</v>
      </c>
      <c r="B1749" s="25"/>
      <c r="C1749" s="25" t="s">
        <v>78319</v>
      </c>
      <c r="D1749" s="25"/>
      <c r="E1749" s="37"/>
      <c r="F1749" s="25"/>
      <c r="G1749" s="25"/>
      <c r="H1749" s="6"/>
      <c r="I1749" s="24"/>
      <c r="J1749" s="24"/>
      <c r="K1749" s="24"/>
      <c r="L1749" s="24"/>
      <c r="M1749" s="24"/>
      <c r="N1749" s="24"/>
      <c r="O1749" s="24"/>
      <c r="P1749" s="24"/>
      <c r="Q1749" s="24"/>
      <c r="R1749" s="24"/>
      <c r="S1749" s="24"/>
      <c r="T1749" s="24"/>
    </row>
    <row r="1750" spans="1:20" ht="14.4">
      <c r="A1750" s="211" t="s">
        <v>78320</v>
      </c>
      <c r="B1750" s="25"/>
      <c r="C1750" s="25" t="s">
        <v>78321</v>
      </c>
      <c r="D1750" s="25"/>
      <c r="E1750" s="37"/>
      <c r="F1750" s="25"/>
      <c r="G1750" s="25"/>
      <c r="H1750" s="6"/>
      <c r="I1750" s="24"/>
      <c r="J1750" s="24"/>
      <c r="K1750" s="24"/>
      <c r="L1750" s="24"/>
      <c r="M1750" s="24"/>
      <c r="N1750" s="24"/>
      <c r="O1750" s="24"/>
      <c r="P1750" s="24"/>
      <c r="Q1750" s="24"/>
      <c r="R1750" s="24"/>
      <c r="S1750" s="24"/>
      <c r="T1750" s="24"/>
    </row>
    <row r="1751" spans="1:20" ht="14.4">
      <c r="A1751" s="211" t="s">
        <v>78322</v>
      </c>
      <c r="B1751" s="25"/>
      <c r="C1751" s="25" t="s">
        <v>78323</v>
      </c>
      <c r="D1751" s="25"/>
      <c r="E1751" s="37"/>
      <c r="F1751" s="25"/>
      <c r="G1751" s="25"/>
      <c r="H1751" s="6"/>
      <c r="I1751" s="24"/>
      <c r="J1751" s="24"/>
      <c r="K1751" s="24"/>
      <c r="L1751" s="24"/>
      <c r="M1751" s="24"/>
      <c r="N1751" s="24"/>
      <c r="O1751" s="24"/>
      <c r="P1751" s="24"/>
      <c r="Q1751" s="24"/>
      <c r="R1751" s="24"/>
      <c r="S1751" s="24"/>
      <c r="T1751" s="24"/>
    </row>
    <row r="1752" spans="1:20" ht="14.4">
      <c r="A1752" s="210" t="s">
        <v>78324</v>
      </c>
      <c r="B1752" s="25" t="s">
        <v>78325</v>
      </c>
      <c r="C1752" s="25" t="s">
        <v>26246</v>
      </c>
      <c r="D1752" s="25" t="s">
        <v>78326</v>
      </c>
      <c r="E1752" s="37" t="s">
        <v>78327</v>
      </c>
      <c r="F1752" s="25" t="s">
        <v>78328</v>
      </c>
      <c r="G1752" s="25" t="s">
        <v>78329</v>
      </c>
      <c r="H1752" s="6" t="s">
        <v>78330</v>
      </c>
      <c r="I1752" s="24"/>
      <c r="J1752" s="24" t="s">
        <v>78131</v>
      </c>
      <c r="K1752" s="24"/>
      <c r="L1752" s="24" t="str">
        <f>IF(ISERROR(SEARCH("_M",A1752)),"","x")</f>
        <v>x</v>
      </c>
      <c r="M1752" s="24"/>
      <c r="N1752" s="24"/>
      <c r="O1752" s="24"/>
      <c r="P1752" s="24"/>
      <c r="Q1752" s="24"/>
      <c r="R1752" s="24"/>
      <c r="S1752" s="24"/>
      <c r="T1752" s="24"/>
    </row>
    <row r="1753" spans="1:20" ht="14.4">
      <c r="A1753" s="211" t="s">
        <v>78331</v>
      </c>
      <c r="B1753" s="25"/>
      <c r="C1753" s="25" t="s">
        <v>78332</v>
      </c>
      <c r="D1753" s="25"/>
      <c r="E1753" s="217"/>
      <c r="F1753" s="217"/>
      <c r="G1753" s="217"/>
      <c r="H1753" s="6"/>
      <c r="I1753" s="24"/>
      <c r="J1753" s="24"/>
      <c r="K1753" s="24"/>
      <c r="L1753" s="24"/>
      <c r="M1753" s="24"/>
      <c r="N1753" s="24"/>
      <c r="O1753" s="24"/>
      <c r="P1753" s="24"/>
      <c r="Q1753" s="24"/>
      <c r="R1753" s="24"/>
      <c r="S1753" s="24"/>
      <c r="T1753" s="24"/>
    </row>
    <row r="1754" spans="1:20" ht="14.4">
      <c r="A1754" s="211" t="s">
        <v>78333</v>
      </c>
      <c r="B1754" s="25"/>
      <c r="C1754" s="25" t="s">
        <v>78321</v>
      </c>
      <c r="D1754" s="25"/>
      <c r="E1754" s="217"/>
      <c r="F1754" s="217"/>
      <c r="G1754" s="217"/>
      <c r="H1754" s="6"/>
      <c r="I1754" s="24"/>
      <c r="J1754" s="24"/>
      <c r="K1754" s="24"/>
      <c r="L1754" s="24"/>
      <c r="M1754" s="24"/>
      <c r="N1754" s="24"/>
      <c r="O1754" s="24"/>
      <c r="P1754" s="24"/>
      <c r="Q1754" s="24"/>
      <c r="R1754" s="24"/>
      <c r="S1754" s="24"/>
      <c r="T1754" s="24"/>
    </row>
    <row r="1755" spans="1:20" ht="14.4">
      <c r="A1755" s="211" t="s">
        <v>78334</v>
      </c>
      <c r="B1755" s="25"/>
      <c r="C1755" s="25" t="s">
        <v>78323</v>
      </c>
      <c r="D1755" s="25"/>
      <c r="E1755" s="217"/>
      <c r="F1755" s="217"/>
      <c r="G1755" s="217"/>
      <c r="H1755" s="6"/>
      <c r="I1755" s="24"/>
      <c r="J1755" s="24"/>
      <c r="K1755" s="24"/>
      <c r="L1755" s="24"/>
      <c r="M1755" s="24"/>
      <c r="N1755" s="24"/>
      <c r="O1755" s="24"/>
      <c r="P1755" s="24"/>
      <c r="Q1755" s="24"/>
      <c r="R1755" s="24"/>
      <c r="S1755" s="24"/>
      <c r="T1755" s="24"/>
    </row>
    <row r="1756" spans="1:20" ht="14.4">
      <c r="A1756" s="119" t="s">
        <v>78335</v>
      </c>
      <c r="B1756" s="25" t="s">
        <v>77136</v>
      </c>
      <c r="C1756" s="25" t="s">
        <v>31604</v>
      </c>
      <c r="D1756" s="25" t="s">
        <v>77136</v>
      </c>
      <c r="E1756" s="217" t="s">
        <v>77136</v>
      </c>
      <c r="F1756" s="217" t="s">
        <v>77136</v>
      </c>
      <c r="G1756" s="217" t="s">
        <v>77136</v>
      </c>
      <c r="H1756" s="6" t="s">
        <v>77136</v>
      </c>
      <c r="I1756" s="24"/>
      <c r="J1756" s="24"/>
      <c r="K1756" s="24"/>
      <c r="L1756" s="24"/>
      <c r="M1756" s="24"/>
      <c r="N1756" s="24"/>
      <c r="O1756" s="24"/>
      <c r="P1756" s="24"/>
      <c r="Q1756" s="24"/>
      <c r="R1756" s="24"/>
      <c r="S1756" s="24"/>
      <c r="T1756" s="24"/>
    </row>
    <row r="1757" spans="1:20" ht="14.4">
      <c r="A1757" s="211" t="s">
        <v>78336</v>
      </c>
      <c r="B1757" s="25"/>
      <c r="C1757" s="25" t="s">
        <v>78337</v>
      </c>
      <c r="D1757" s="25"/>
      <c r="E1757" s="217"/>
      <c r="F1757" s="217"/>
      <c r="G1757" s="217"/>
      <c r="H1757" s="6"/>
      <c r="I1757" s="24"/>
      <c r="J1757" s="24"/>
      <c r="K1757" s="24"/>
      <c r="L1757" s="24"/>
      <c r="M1757" s="24"/>
      <c r="N1757" s="24"/>
      <c r="O1757" s="24"/>
      <c r="P1757" s="24"/>
      <c r="Q1757" s="24"/>
      <c r="R1757" s="24"/>
      <c r="S1757" s="24"/>
      <c r="T1757" s="24"/>
    </row>
    <row r="1758" spans="1:20" ht="14.4">
      <c r="A1758" s="211" t="s">
        <v>78338</v>
      </c>
      <c r="B1758" s="25"/>
      <c r="C1758" s="6" t="s">
        <v>78339</v>
      </c>
      <c r="D1758" s="25"/>
      <c r="E1758" s="217"/>
      <c r="F1758" s="217"/>
      <c r="G1758" s="217"/>
      <c r="H1758" s="6"/>
      <c r="I1758" s="24"/>
      <c r="J1758" s="24"/>
      <c r="K1758" s="24"/>
      <c r="L1758" s="24"/>
      <c r="M1758" s="24"/>
      <c r="N1758" s="24"/>
      <c r="O1758" s="24"/>
      <c r="P1758" s="24"/>
      <c r="Q1758" s="24"/>
      <c r="R1758" s="24"/>
      <c r="S1758" s="24"/>
      <c r="T1758" s="24"/>
    </row>
    <row r="1759" spans="1:20" ht="14.4">
      <c r="A1759" s="211" t="s">
        <v>78340</v>
      </c>
      <c r="B1759" s="25"/>
      <c r="C1759" s="6" t="s">
        <v>78341</v>
      </c>
      <c r="D1759" s="25"/>
      <c r="E1759" s="217"/>
      <c r="F1759" s="217"/>
      <c r="G1759" s="217"/>
      <c r="H1759" s="6"/>
      <c r="I1759" s="24"/>
      <c r="J1759" s="24"/>
      <c r="K1759" s="24"/>
      <c r="L1759" s="24"/>
      <c r="M1759" s="24"/>
      <c r="N1759" s="24"/>
      <c r="O1759" s="24"/>
      <c r="P1759" s="24"/>
      <c r="Q1759" s="24"/>
      <c r="R1759" s="24"/>
      <c r="S1759" s="24"/>
      <c r="T1759" s="24"/>
    </row>
    <row r="1760" spans="1:20" ht="14.4">
      <c r="A1760" s="211" t="s">
        <v>78342</v>
      </c>
      <c r="B1760" s="25"/>
      <c r="C1760" s="6" t="s">
        <v>78343</v>
      </c>
      <c r="D1760" s="25"/>
      <c r="E1760" s="217"/>
      <c r="F1760" s="217"/>
      <c r="G1760" s="217"/>
      <c r="H1760" s="6"/>
      <c r="I1760" s="24"/>
      <c r="J1760" s="24"/>
      <c r="K1760" s="24"/>
      <c r="L1760" s="24"/>
      <c r="M1760" s="24"/>
      <c r="N1760" s="24"/>
      <c r="O1760" s="24"/>
      <c r="P1760" s="24"/>
      <c r="Q1760" s="24"/>
      <c r="R1760" s="24"/>
      <c r="S1760" s="24"/>
      <c r="T1760" s="24"/>
    </row>
    <row r="1761" spans="1:20" ht="14.4">
      <c r="A1761" s="211" t="s">
        <v>78344</v>
      </c>
      <c r="B1761" s="25"/>
      <c r="C1761" s="6" t="s">
        <v>78345</v>
      </c>
      <c r="D1761" s="25"/>
      <c r="E1761" s="217"/>
      <c r="F1761" s="217"/>
      <c r="G1761" s="217"/>
      <c r="H1761" s="6"/>
      <c r="I1761" s="24"/>
      <c r="J1761" s="24"/>
      <c r="K1761" s="24"/>
      <c r="L1761" s="24"/>
      <c r="M1761" s="24"/>
      <c r="N1761" s="24"/>
      <c r="O1761" s="24"/>
      <c r="P1761" s="24"/>
      <c r="Q1761" s="24"/>
      <c r="R1761" s="24"/>
      <c r="S1761" s="24"/>
      <c r="T1761" s="24"/>
    </row>
    <row r="1762" spans="1:20" ht="14.4">
      <c r="A1762" s="119" t="s">
        <v>78346</v>
      </c>
      <c r="B1762" s="25" t="s">
        <v>78347</v>
      </c>
      <c r="C1762" s="25" t="s">
        <v>31604</v>
      </c>
      <c r="D1762" s="25" t="s">
        <v>78348</v>
      </c>
      <c r="E1762" s="217" t="s">
        <v>78349</v>
      </c>
      <c r="F1762" s="217" t="s">
        <v>78350</v>
      </c>
      <c r="G1762" s="217" t="s">
        <v>78351</v>
      </c>
      <c r="H1762" s="6" t="s">
        <v>78352</v>
      </c>
      <c r="I1762" s="24"/>
      <c r="J1762" s="24"/>
      <c r="K1762" s="24"/>
      <c r="L1762" s="24"/>
      <c r="M1762" s="24"/>
      <c r="N1762" s="24"/>
      <c r="O1762" s="24"/>
      <c r="P1762" s="24"/>
      <c r="Q1762" s="24"/>
      <c r="R1762" s="24"/>
      <c r="S1762" s="24"/>
      <c r="T1762" s="24"/>
    </row>
    <row r="1763" spans="1:20" ht="14.4">
      <c r="A1763" s="211" t="s">
        <v>78353</v>
      </c>
      <c r="B1763" s="218"/>
      <c r="C1763" s="25" t="s">
        <v>78337</v>
      </c>
      <c r="D1763" s="218"/>
      <c r="E1763" s="24"/>
      <c r="F1763" s="24"/>
      <c r="G1763" s="24"/>
      <c r="H1763" s="24"/>
      <c r="K1763" s="24"/>
      <c r="L1763" s="24" t="str">
        <f t="shared" ref="L1763:L1782" si="0">IF(ISERROR(SEARCH("_M",A1763)),"","x")</f>
        <v>x</v>
      </c>
      <c r="M1763" s="24"/>
      <c r="N1763" s="24"/>
      <c r="O1763" s="24"/>
      <c r="P1763" s="24"/>
      <c r="Q1763" s="24"/>
      <c r="R1763" s="24"/>
      <c r="S1763" s="24"/>
      <c r="T1763" s="24"/>
    </row>
    <row r="1764" spans="1:20" ht="14.4">
      <c r="A1764" s="211" t="s">
        <v>78354</v>
      </c>
      <c r="B1764" s="219"/>
      <c r="C1764" s="6" t="s">
        <v>78339</v>
      </c>
      <c r="D1764" s="219"/>
      <c r="E1764" s="207"/>
      <c r="F1764" s="207"/>
      <c r="G1764" s="207"/>
      <c r="H1764" s="207"/>
      <c r="K1764" s="207"/>
      <c r="L1764" s="24" t="str">
        <f t="shared" si="0"/>
        <v>x</v>
      </c>
      <c r="M1764" s="24"/>
      <c r="N1764" s="24"/>
      <c r="O1764" s="24"/>
      <c r="P1764" s="24"/>
      <c r="Q1764" s="24"/>
      <c r="R1764" s="24"/>
      <c r="S1764" s="24"/>
      <c r="T1764" s="24"/>
    </row>
    <row r="1765" spans="1:20" ht="14.4">
      <c r="A1765" s="211" t="s">
        <v>78355</v>
      </c>
      <c r="B1765" s="218"/>
      <c r="C1765" s="6" t="s">
        <v>78341</v>
      </c>
      <c r="D1765" s="218"/>
      <c r="E1765" s="24"/>
      <c r="F1765" s="24"/>
      <c r="G1765" s="24"/>
      <c r="H1765" s="24"/>
      <c r="K1765" s="24"/>
      <c r="L1765" s="24" t="str">
        <f t="shared" si="0"/>
        <v>x</v>
      </c>
      <c r="M1765" s="24"/>
      <c r="N1765" s="24"/>
      <c r="O1765" s="24"/>
      <c r="P1765" s="24"/>
      <c r="Q1765" s="24"/>
      <c r="R1765" s="24"/>
      <c r="S1765" s="24"/>
      <c r="T1765" s="24"/>
    </row>
    <row r="1766" spans="1:20" ht="14.4">
      <c r="A1766" s="211" t="s">
        <v>78356</v>
      </c>
      <c r="B1766" s="218"/>
      <c r="C1766" s="6" t="s">
        <v>78343</v>
      </c>
      <c r="D1766" s="218"/>
      <c r="E1766" s="24"/>
      <c r="F1766" s="24"/>
      <c r="G1766" s="24"/>
      <c r="H1766" s="24"/>
      <c r="K1766" s="24"/>
      <c r="L1766" s="24" t="str">
        <f t="shared" si="0"/>
        <v>x</v>
      </c>
      <c r="M1766" s="24"/>
      <c r="N1766" s="24"/>
      <c r="O1766" s="24"/>
      <c r="P1766" s="24"/>
      <c r="Q1766" s="24"/>
      <c r="R1766" s="24"/>
      <c r="S1766" s="24"/>
      <c r="T1766" s="24"/>
    </row>
    <row r="1767" spans="1:20" ht="14.4">
      <c r="A1767" s="211" t="s">
        <v>78357</v>
      </c>
      <c r="B1767" s="218"/>
      <c r="C1767" s="6" t="s">
        <v>78345</v>
      </c>
      <c r="D1767" s="218"/>
      <c r="E1767" s="24"/>
      <c r="F1767" s="24"/>
      <c r="G1767" s="24"/>
      <c r="H1767" s="24"/>
      <c r="K1767" s="24"/>
      <c r="L1767" s="24" t="str">
        <f t="shared" si="0"/>
        <v>x</v>
      </c>
      <c r="M1767" s="24"/>
      <c r="N1767" s="24"/>
      <c r="O1767" s="24"/>
      <c r="P1767" s="24"/>
      <c r="Q1767" s="24"/>
      <c r="R1767" s="24"/>
      <c r="S1767" s="24"/>
      <c r="T1767" s="24"/>
    </row>
    <row r="1768" spans="1:20" ht="13.8">
      <c r="A1768" s="112"/>
      <c r="B1768" s="218"/>
      <c r="C1768" s="218"/>
      <c r="D1768" s="218"/>
      <c r="E1768" s="24"/>
      <c r="F1768" s="24"/>
      <c r="G1768" s="24"/>
      <c r="H1768" s="24"/>
      <c r="K1768" s="24"/>
      <c r="L1768" s="24" t="str">
        <f t="shared" si="0"/>
        <v/>
      </c>
      <c r="M1768" s="24"/>
      <c r="N1768" s="24"/>
      <c r="O1768" s="24"/>
      <c r="P1768" s="24"/>
      <c r="Q1768" s="24"/>
      <c r="R1768" s="24"/>
      <c r="S1768" s="24"/>
      <c r="T1768" s="24"/>
    </row>
    <row r="1769" spans="1:20" ht="13.8">
      <c r="A1769" s="112"/>
      <c r="B1769" s="218"/>
      <c r="C1769" s="218"/>
      <c r="D1769" s="218"/>
      <c r="E1769" s="24"/>
      <c r="F1769" s="24"/>
      <c r="G1769" s="24"/>
      <c r="H1769" s="24"/>
      <c r="K1769" s="24"/>
      <c r="L1769" s="24" t="str">
        <f t="shared" si="0"/>
        <v/>
      </c>
      <c r="M1769" s="24"/>
      <c r="N1769" s="24"/>
      <c r="O1769" s="24"/>
      <c r="P1769" s="24"/>
      <c r="Q1769" s="24"/>
      <c r="R1769" s="24"/>
      <c r="S1769" s="24"/>
      <c r="T1769" s="24"/>
    </row>
    <row r="1770" spans="1:20" ht="13.8">
      <c r="A1770" s="112"/>
      <c r="B1770" s="218"/>
      <c r="C1770" s="218"/>
      <c r="D1770" s="218"/>
      <c r="E1770" s="24"/>
      <c r="F1770" s="24"/>
      <c r="G1770" s="24"/>
      <c r="H1770" s="24"/>
      <c r="K1770" s="24"/>
      <c r="L1770" s="24" t="str">
        <f t="shared" si="0"/>
        <v/>
      </c>
      <c r="M1770" s="24"/>
      <c r="N1770" s="24"/>
      <c r="O1770" s="24"/>
      <c r="P1770" s="24"/>
      <c r="Q1770" s="24"/>
      <c r="R1770" s="24"/>
      <c r="S1770" s="24"/>
      <c r="T1770" s="24"/>
    </row>
    <row r="1771" spans="1:20" ht="13.8">
      <c r="A1771" s="112"/>
      <c r="B1771" s="218"/>
      <c r="C1771" s="218"/>
      <c r="D1771" s="218"/>
      <c r="E1771" s="24"/>
      <c r="F1771" s="24"/>
      <c r="G1771" s="24"/>
      <c r="H1771" s="24"/>
      <c r="K1771" s="24"/>
      <c r="L1771" s="24" t="str">
        <f t="shared" si="0"/>
        <v/>
      </c>
      <c r="M1771" s="24"/>
      <c r="N1771" s="24"/>
      <c r="O1771" s="24"/>
      <c r="P1771" s="24"/>
      <c r="Q1771" s="24"/>
      <c r="R1771" s="24"/>
      <c r="S1771" s="24"/>
      <c r="T1771" s="24"/>
    </row>
    <row r="1772" spans="1:20" ht="13.8">
      <c r="A1772" s="112"/>
      <c r="B1772" s="218"/>
      <c r="C1772" s="218"/>
      <c r="D1772" s="218"/>
      <c r="E1772" s="24"/>
      <c r="F1772" s="24"/>
      <c r="G1772" s="24"/>
      <c r="H1772" s="24"/>
      <c r="K1772" s="24"/>
      <c r="L1772" s="24" t="str">
        <f t="shared" si="0"/>
        <v/>
      </c>
      <c r="M1772" s="24"/>
      <c r="N1772" s="24"/>
      <c r="O1772" s="24"/>
      <c r="P1772" s="24"/>
      <c r="Q1772" s="24"/>
      <c r="R1772" s="24"/>
      <c r="S1772" s="24"/>
      <c r="T1772" s="24"/>
    </row>
    <row r="1773" spans="1:20" ht="13.8">
      <c r="A1773" s="112"/>
      <c r="B1773" s="218"/>
      <c r="C1773" s="218"/>
      <c r="D1773" s="218"/>
      <c r="E1773" s="24"/>
      <c r="F1773" s="24"/>
      <c r="G1773" s="24"/>
      <c r="H1773" s="24"/>
      <c r="K1773" s="24"/>
      <c r="L1773" s="24" t="str">
        <f t="shared" si="0"/>
        <v/>
      </c>
      <c r="M1773" s="24"/>
      <c r="N1773" s="24"/>
      <c r="O1773" s="24"/>
      <c r="P1773" s="24"/>
      <c r="Q1773" s="24"/>
      <c r="R1773" s="24"/>
      <c r="S1773" s="24"/>
      <c r="T1773" s="24"/>
    </row>
    <row r="1774" spans="1:20" ht="13.8">
      <c r="A1774" s="112"/>
      <c r="B1774" s="218"/>
      <c r="C1774" s="218"/>
      <c r="D1774" s="218"/>
      <c r="E1774" s="24"/>
      <c r="F1774" s="24"/>
      <c r="G1774" s="24"/>
      <c r="H1774" s="24"/>
      <c r="K1774" s="24"/>
      <c r="L1774" s="24" t="str">
        <f t="shared" si="0"/>
        <v/>
      </c>
      <c r="M1774" s="24"/>
      <c r="N1774" s="24"/>
      <c r="O1774" s="24"/>
      <c r="P1774" s="24"/>
      <c r="Q1774" s="24"/>
      <c r="R1774" s="24"/>
      <c r="S1774" s="24"/>
      <c r="T1774" s="24"/>
    </row>
    <row r="1775" spans="1:20" ht="13.8">
      <c r="A1775" s="112"/>
      <c r="B1775" s="218"/>
      <c r="C1775" s="218"/>
      <c r="D1775" s="218"/>
      <c r="E1775" s="24"/>
      <c r="F1775" s="24"/>
      <c r="G1775" s="24"/>
      <c r="H1775" s="24"/>
      <c r="K1775" s="24"/>
      <c r="L1775" s="24" t="str">
        <f t="shared" si="0"/>
        <v/>
      </c>
      <c r="M1775" s="24"/>
      <c r="N1775" s="24"/>
      <c r="O1775" s="24"/>
      <c r="P1775" s="24"/>
      <c r="Q1775" s="24"/>
      <c r="R1775" s="24"/>
      <c r="S1775" s="24"/>
      <c r="T1775" s="24"/>
    </row>
    <row r="1776" spans="1:20" ht="13.8">
      <c r="A1776" s="112"/>
      <c r="B1776" s="218"/>
      <c r="C1776" s="218"/>
      <c r="D1776" s="218"/>
      <c r="E1776" s="24"/>
      <c r="F1776" s="24"/>
      <c r="G1776" s="24"/>
      <c r="H1776" s="24"/>
      <c r="K1776" s="24"/>
      <c r="L1776" s="24" t="str">
        <f t="shared" si="0"/>
        <v/>
      </c>
      <c r="M1776" s="24"/>
      <c r="N1776" s="24"/>
      <c r="O1776" s="24"/>
      <c r="P1776" s="24"/>
      <c r="Q1776" s="24"/>
      <c r="R1776" s="24"/>
      <c r="S1776" s="24"/>
      <c r="T1776" s="24"/>
    </row>
    <row r="1777" spans="1:20" ht="13.8">
      <c r="A1777" s="112"/>
      <c r="B1777" s="218"/>
      <c r="C1777" s="218"/>
      <c r="D1777" s="218"/>
      <c r="E1777" s="24"/>
      <c r="F1777" s="24"/>
      <c r="G1777" s="24"/>
      <c r="H1777" s="24"/>
      <c r="K1777" s="24"/>
      <c r="L1777" s="24" t="str">
        <f t="shared" si="0"/>
        <v/>
      </c>
      <c r="M1777" s="24"/>
      <c r="N1777" s="24"/>
      <c r="O1777" s="24"/>
      <c r="P1777" s="24"/>
      <c r="Q1777" s="24"/>
      <c r="R1777" s="24"/>
      <c r="S1777" s="24"/>
      <c r="T1777" s="24"/>
    </row>
    <row r="1778" spans="1:20" ht="13.8">
      <c r="A1778" s="112"/>
      <c r="B1778" s="218"/>
      <c r="C1778" s="218"/>
      <c r="D1778" s="218"/>
      <c r="E1778" s="24"/>
      <c r="F1778" s="24"/>
      <c r="G1778" s="24"/>
      <c r="H1778" s="24"/>
      <c r="K1778" s="24"/>
      <c r="L1778" s="24" t="str">
        <f t="shared" si="0"/>
        <v/>
      </c>
      <c r="M1778" s="24"/>
      <c r="N1778" s="24"/>
      <c r="O1778" s="24"/>
      <c r="P1778" s="24"/>
      <c r="Q1778" s="24"/>
      <c r="R1778" s="24"/>
      <c r="S1778" s="24"/>
      <c r="T1778" s="24"/>
    </row>
    <row r="1779" spans="1:20" ht="13.8">
      <c r="A1779" s="112"/>
      <c r="B1779" s="218"/>
      <c r="C1779" s="218"/>
      <c r="D1779" s="218"/>
      <c r="E1779" s="24"/>
      <c r="F1779" s="24"/>
      <c r="G1779" s="24"/>
      <c r="H1779" s="24"/>
      <c r="K1779" s="24"/>
      <c r="L1779" s="24" t="str">
        <f t="shared" si="0"/>
        <v/>
      </c>
      <c r="M1779" s="24"/>
      <c r="N1779" s="24"/>
      <c r="O1779" s="24"/>
      <c r="P1779" s="24"/>
      <c r="Q1779" s="24"/>
      <c r="R1779" s="24"/>
      <c r="S1779" s="24"/>
      <c r="T1779" s="24"/>
    </row>
    <row r="1780" spans="1:20" ht="13.8">
      <c r="A1780" s="112"/>
      <c r="B1780" s="218"/>
      <c r="C1780" s="218"/>
      <c r="D1780" s="218"/>
      <c r="E1780" s="24"/>
      <c r="F1780" s="24"/>
      <c r="G1780" s="24"/>
      <c r="H1780" s="24"/>
      <c r="K1780" s="24"/>
      <c r="L1780" s="24" t="str">
        <f t="shared" si="0"/>
        <v/>
      </c>
      <c r="M1780" s="24"/>
      <c r="N1780" s="24"/>
      <c r="O1780" s="24"/>
      <c r="P1780" s="24"/>
      <c r="Q1780" s="24"/>
      <c r="R1780" s="24"/>
      <c r="S1780" s="24"/>
      <c r="T1780" s="24"/>
    </row>
    <row r="1781" spans="1:20" ht="13.8">
      <c r="A1781" s="112"/>
      <c r="B1781" s="218"/>
      <c r="C1781" s="218"/>
      <c r="D1781" s="218"/>
      <c r="E1781" s="24"/>
      <c r="F1781" s="24"/>
      <c r="G1781" s="24"/>
      <c r="H1781" s="24"/>
      <c r="K1781" s="24"/>
      <c r="L1781" s="24" t="str">
        <f t="shared" si="0"/>
        <v/>
      </c>
      <c r="M1781" s="24"/>
      <c r="N1781" s="24"/>
      <c r="O1781" s="24"/>
      <c r="P1781" s="24"/>
      <c r="Q1781" s="24"/>
      <c r="R1781" s="24"/>
      <c r="S1781" s="24"/>
      <c r="T1781" s="24"/>
    </row>
    <row r="1782" spans="1:20" ht="13.8">
      <c r="A1782" s="112"/>
      <c r="B1782" s="218"/>
      <c r="C1782" s="218"/>
      <c r="D1782" s="218"/>
      <c r="E1782" s="24"/>
      <c r="F1782" s="24"/>
      <c r="G1782" s="24"/>
      <c r="H1782" s="24"/>
      <c r="K1782" s="24"/>
      <c r="L1782" s="24" t="str">
        <f t="shared" si="0"/>
        <v/>
      </c>
      <c r="M1782" s="24"/>
      <c r="N1782" s="24"/>
      <c r="O1782" s="24"/>
      <c r="P1782" s="24"/>
      <c r="Q1782" s="24"/>
      <c r="R1782" s="24"/>
      <c r="S1782" s="24"/>
      <c r="T1782" s="24"/>
    </row>
    <row r="1783" spans="1:20" ht="13.8">
      <c r="A1783" s="112"/>
      <c r="B1783" s="218"/>
      <c r="C1783" s="218"/>
      <c r="D1783" s="218"/>
      <c r="E1783" s="24"/>
      <c r="F1783" s="24"/>
      <c r="G1783" s="24"/>
      <c r="H1783" s="24"/>
      <c r="I1783" s="24"/>
      <c r="J1783" s="24"/>
      <c r="K1783" s="24"/>
      <c r="L1783" s="24"/>
      <c r="M1783" s="24"/>
      <c r="N1783" s="24"/>
      <c r="O1783" s="24"/>
      <c r="P1783" s="24"/>
      <c r="Q1783" s="24"/>
      <c r="R1783" s="24"/>
      <c r="S1783" s="24"/>
      <c r="T1783" s="24"/>
    </row>
    <row r="1784" spans="1:20" ht="13.8">
      <c r="A1784" s="112"/>
      <c r="B1784" s="218"/>
      <c r="C1784" s="218"/>
      <c r="D1784" s="218"/>
      <c r="E1784" s="24"/>
      <c r="F1784" s="24"/>
      <c r="G1784" s="24"/>
      <c r="H1784" s="24"/>
      <c r="I1784" s="24"/>
      <c r="J1784" s="24"/>
      <c r="K1784" s="24"/>
      <c r="L1784" s="24"/>
      <c r="M1784" s="24"/>
      <c r="N1784" s="24"/>
      <c r="O1784" s="24"/>
      <c r="P1784" s="24"/>
      <c r="Q1784" s="24"/>
      <c r="R1784" s="24"/>
      <c r="S1784" s="24"/>
      <c r="T1784" s="24"/>
    </row>
    <row r="1785" spans="1:20" ht="13.8">
      <c r="A1785" s="112"/>
      <c r="B1785" s="218"/>
      <c r="C1785" s="218"/>
      <c r="D1785" s="218"/>
      <c r="E1785" s="24"/>
      <c r="F1785" s="24"/>
      <c r="G1785" s="24"/>
      <c r="H1785" s="24"/>
      <c r="I1785" s="24"/>
      <c r="J1785" s="24"/>
      <c r="K1785" s="24"/>
      <c r="L1785" s="24"/>
      <c r="M1785" s="24"/>
      <c r="N1785" s="24"/>
      <c r="O1785" s="24"/>
      <c r="P1785" s="24"/>
      <c r="Q1785" s="24"/>
      <c r="R1785" s="24"/>
      <c r="S1785" s="24"/>
      <c r="T1785" s="24"/>
    </row>
    <row r="1786" spans="1:20" ht="13.8">
      <c r="A1786" s="112"/>
      <c r="B1786" s="218"/>
      <c r="C1786" s="218"/>
      <c r="D1786" s="218"/>
      <c r="E1786" s="24"/>
      <c r="F1786" s="24"/>
      <c r="G1786" s="24"/>
      <c r="H1786" s="24"/>
      <c r="I1786" s="24"/>
      <c r="J1786" s="24"/>
      <c r="K1786" s="24"/>
      <c r="L1786" s="24"/>
      <c r="M1786" s="24"/>
      <c r="N1786" s="24"/>
      <c r="O1786" s="24"/>
      <c r="P1786" s="24"/>
      <c r="Q1786" s="24"/>
      <c r="R1786" s="24"/>
      <c r="S1786" s="24"/>
      <c r="T1786" s="24"/>
    </row>
    <row r="1787" spans="1:20" ht="13.8">
      <c r="A1787" s="112"/>
      <c r="B1787" s="218"/>
      <c r="C1787" s="218"/>
      <c r="D1787" s="218"/>
      <c r="E1787" s="24"/>
      <c r="F1787" s="24"/>
      <c r="G1787" s="24"/>
      <c r="H1787" s="24"/>
      <c r="I1787" s="24"/>
      <c r="J1787" s="24"/>
      <c r="K1787" s="24"/>
      <c r="L1787" s="24"/>
      <c r="M1787" s="24"/>
      <c r="N1787" s="24"/>
      <c r="O1787" s="24"/>
      <c r="P1787" s="24"/>
      <c r="Q1787" s="24"/>
      <c r="R1787" s="24"/>
      <c r="S1787" s="24"/>
      <c r="T1787" s="24"/>
    </row>
    <row r="1788" spans="1:20" ht="13.8">
      <c r="A1788" s="112"/>
      <c r="B1788" s="218"/>
      <c r="C1788" s="218"/>
      <c r="D1788" s="218"/>
      <c r="E1788" s="24"/>
      <c r="F1788" s="24"/>
      <c r="G1788" s="24"/>
      <c r="H1788" s="24"/>
      <c r="I1788" s="24"/>
      <c r="J1788" s="24"/>
      <c r="K1788" s="24"/>
      <c r="L1788" s="24"/>
      <c r="M1788" s="24"/>
      <c r="N1788" s="24"/>
      <c r="O1788" s="24"/>
      <c r="P1788" s="24"/>
      <c r="Q1788" s="24"/>
      <c r="R1788" s="24"/>
      <c r="S1788" s="24"/>
      <c r="T1788" s="24"/>
    </row>
    <row r="1789" spans="1:20" ht="13.8">
      <c r="A1789" s="112"/>
      <c r="B1789" s="218"/>
      <c r="C1789" s="218"/>
      <c r="D1789" s="218"/>
      <c r="E1789" s="24"/>
      <c r="F1789" s="24"/>
      <c r="G1789" s="24"/>
      <c r="H1789" s="24"/>
      <c r="I1789" s="24"/>
      <c r="J1789" s="24"/>
      <c r="K1789" s="24"/>
      <c r="L1789" s="24"/>
      <c r="M1789" s="24"/>
      <c r="N1789" s="24"/>
      <c r="O1789" s="24"/>
      <c r="P1789" s="24"/>
      <c r="Q1789" s="24"/>
      <c r="R1789" s="24"/>
      <c r="S1789" s="24"/>
      <c r="T1789" s="24"/>
    </row>
    <row r="1790" spans="1:20" ht="13.8">
      <c r="A1790" s="112"/>
      <c r="B1790" s="218"/>
      <c r="C1790" s="218"/>
      <c r="D1790" s="218"/>
      <c r="E1790" s="24"/>
      <c r="F1790" s="24"/>
      <c r="G1790" s="24"/>
      <c r="H1790" s="24"/>
      <c r="I1790" s="24"/>
      <c r="J1790" s="24"/>
      <c r="K1790" s="24"/>
      <c r="L1790" s="24"/>
      <c r="M1790" s="24"/>
      <c r="N1790" s="24"/>
      <c r="O1790" s="24"/>
      <c r="P1790" s="24"/>
      <c r="Q1790" s="24"/>
      <c r="R1790" s="24"/>
      <c r="S1790" s="24"/>
      <c r="T1790" s="24"/>
    </row>
    <row r="1791" spans="1:20" ht="13.8">
      <c r="A1791" s="112"/>
      <c r="B1791" s="218"/>
      <c r="C1791" s="218"/>
      <c r="D1791" s="218"/>
      <c r="E1791" s="24"/>
      <c r="F1791" s="24"/>
      <c r="G1791" s="24"/>
      <c r="H1791" s="24"/>
      <c r="I1791" s="24"/>
      <c r="J1791" s="24"/>
      <c r="K1791" s="24"/>
      <c r="L1791" s="24"/>
      <c r="M1791" s="24"/>
      <c r="N1791" s="24"/>
      <c r="O1791" s="24"/>
      <c r="P1791" s="24"/>
      <c r="Q1791" s="24"/>
      <c r="R1791" s="24"/>
      <c r="S1791" s="24"/>
      <c r="T1791" s="24"/>
    </row>
    <row r="1792" spans="1:20" ht="13.8">
      <c r="A1792" s="112"/>
      <c r="B1792" s="218"/>
      <c r="C1792" s="218"/>
      <c r="D1792" s="218"/>
      <c r="E1792" s="24"/>
      <c r="F1792" s="24"/>
      <c r="G1792" s="24"/>
      <c r="H1792" s="24"/>
      <c r="I1792" s="24"/>
      <c r="J1792" s="24"/>
      <c r="K1792" s="24"/>
      <c r="L1792" s="24"/>
      <c r="M1792" s="24"/>
      <c r="N1792" s="24"/>
      <c r="O1792" s="24"/>
      <c r="P1792" s="24"/>
      <c r="Q1792" s="24"/>
      <c r="R1792" s="24"/>
      <c r="S1792" s="24"/>
      <c r="T1792" s="24"/>
    </row>
    <row r="1793" spans="1:20" ht="13.8">
      <c r="A1793" s="112"/>
      <c r="B1793" s="218"/>
      <c r="C1793" s="218"/>
      <c r="D1793" s="218"/>
      <c r="E1793" s="24"/>
      <c r="F1793" s="24"/>
      <c r="G1793" s="24"/>
      <c r="H1793" s="24"/>
      <c r="I1793" s="24"/>
      <c r="J1793" s="24"/>
      <c r="K1793" s="24"/>
      <c r="L1793" s="24"/>
      <c r="M1793" s="24"/>
      <c r="N1793" s="24"/>
      <c r="O1793" s="24"/>
      <c r="P1793" s="24"/>
      <c r="Q1793" s="24"/>
      <c r="R1793" s="24"/>
      <c r="S1793" s="24"/>
      <c r="T1793" s="24"/>
    </row>
    <row r="1794" spans="1:20" ht="13.8">
      <c r="A1794" s="112"/>
      <c r="B1794" s="218"/>
      <c r="C1794" s="218"/>
      <c r="D1794" s="218"/>
      <c r="E1794" s="24"/>
      <c r="F1794" s="24"/>
      <c r="G1794" s="24"/>
      <c r="H1794" s="24"/>
      <c r="I1794" s="24"/>
      <c r="J1794" s="24"/>
      <c r="K1794" s="24"/>
      <c r="L1794" s="24"/>
      <c r="M1794" s="24"/>
      <c r="N1794" s="24"/>
      <c r="O1794" s="24"/>
      <c r="P1794" s="24"/>
      <c r="Q1794" s="24"/>
      <c r="R1794" s="24"/>
      <c r="S1794" s="24"/>
      <c r="T1794" s="24"/>
    </row>
    <row r="1795" spans="1:20" ht="13.8">
      <c r="A1795" s="112"/>
      <c r="B1795" s="218"/>
      <c r="C1795" s="218"/>
      <c r="D1795" s="218"/>
      <c r="E1795" s="24"/>
      <c r="F1795" s="24"/>
      <c r="G1795" s="24"/>
      <c r="H1795" s="24"/>
      <c r="I1795" s="24"/>
      <c r="J1795" s="24"/>
      <c r="K1795" s="24"/>
      <c r="L1795" s="24"/>
      <c r="M1795" s="24"/>
      <c r="N1795" s="24"/>
      <c r="O1795" s="24"/>
      <c r="P1795" s="24"/>
      <c r="Q1795" s="24"/>
      <c r="R1795" s="24"/>
      <c r="S1795" s="24"/>
      <c r="T1795" s="24"/>
    </row>
    <row r="1796" spans="1:20" ht="13.8">
      <c r="A1796" s="112"/>
      <c r="B1796" s="218"/>
      <c r="C1796" s="218"/>
      <c r="D1796" s="218"/>
      <c r="E1796" s="24"/>
      <c r="F1796" s="24"/>
      <c r="G1796" s="24"/>
      <c r="H1796" s="24"/>
      <c r="I1796" s="24"/>
      <c r="J1796" s="24"/>
      <c r="K1796" s="24"/>
      <c r="L1796" s="24"/>
      <c r="M1796" s="24"/>
      <c r="N1796" s="24"/>
      <c r="O1796" s="24"/>
      <c r="P1796" s="24"/>
      <c r="Q1796" s="24"/>
      <c r="R1796" s="24"/>
      <c r="S1796" s="24"/>
      <c r="T1796" s="24"/>
    </row>
    <row r="1797" spans="1:20" ht="13.8">
      <c r="A1797" s="112"/>
      <c r="B1797" s="218"/>
      <c r="C1797" s="218"/>
      <c r="D1797" s="218"/>
      <c r="E1797" s="24"/>
      <c r="F1797" s="24"/>
      <c r="G1797" s="24"/>
      <c r="H1797" s="24"/>
      <c r="I1797" s="24"/>
      <c r="J1797" s="24"/>
      <c r="K1797" s="24"/>
      <c r="L1797" s="24"/>
      <c r="M1797" s="24"/>
      <c r="N1797" s="24"/>
      <c r="O1797" s="24"/>
      <c r="P1797" s="24"/>
      <c r="Q1797" s="24"/>
      <c r="R1797" s="24"/>
      <c r="S1797" s="24"/>
      <c r="T1797" s="24"/>
    </row>
    <row r="1798" spans="1:20" ht="13.8">
      <c r="A1798" s="112"/>
      <c r="B1798" s="218"/>
      <c r="C1798" s="218"/>
      <c r="D1798" s="218"/>
      <c r="E1798" s="24"/>
      <c r="F1798" s="24"/>
      <c r="G1798" s="24"/>
      <c r="H1798" s="24"/>
      <c r="I1798" s="24"/>
      <c r="J1798" s="24"/>
      <c r="K1798" s="24"/>
      <c r="L1798" s="24"/>
      <c r="M1798" s="24"/>
      <c r="N1798" s="24"/>
      <c r="O1798" s="24"/>
      <c r="P1798" s="24"/>
      <c r="Q1798" s="24"/>
      <c r="R1798" s="24"/>
      <c r="S1798" s="24"/>
      <c r="T1798" s="24"/>
    </row>
    <row r="1799" spans="1:20" ht="13.8">
      <c r="A1799" s="112"/>
      <c r="B1799" s="218"/>
      <c r="C1799" s="218"/>
      <c r="D1799" s="218"/>
      <c r="E1799" s="24"/>
      <c r="F1799" s="24"/>
      <c r="G1799" s="24"/>
      <c r="H1799" s="24"/>
      <c r="I1799" s="24"/>
      <c r="J1799" s="24"/>
      <c r="K1799" s="24"/>
      <c r="L1799" s="24"/>
      <c r="M1799" s="24"/>
      <c r="N1799" s="24"/>
      <c r="O1799" s="24"/>
      <c r="P1799" s="24"/>
      <c r="Q1799" s="24"/>
      <c r="R1799" s="24"/>
      <c r="S1799" s="24"/>
      <c r="T1799" s="24"/>
    </row>
    <row r="1800" spans="1:20" ht="13.8">
      <c r="A1800" s="112"/>
      <c r="B1800" s="218"/>
      <c r="C1800" s="218"/>
      <c r="D1800" s="218"/>
      <c r="E1800" s="24"/>
      <c r="F1800" s="24"/>
      <c r="G1800" s="24"/>
      <c r="H1800" s="24"/>
      <c r="I1800" s="24"/>
      <c r="J1800" s="24"/>
      <c r="K1800" s="24"/>
      <c r="L1800" s="24"/>
      <c r="M1800" s="24"/>
      <c r="N1800" s="24"/>
      <c r="O1800" s="24"/>
      <c r="P1800" s="24"/>
      <c r="Q1800" s="24"/>
      <c r="R1800" s="24"/>
      <c r="S1800" s="24"/>
      <c r="T1800" s="24"/>
    </row>
    <row r="1801" spans="1:20" ht="13.8">
      <c r="A1801" s="112"/>
      <c r="B1801" s="218"/>
      <c r="C1801" s="218"/>
      <c r="D1801" s="218"/>
      <c r="E1801" s="24"/>
      <c r="F1801" s="24"/>
      <c r="G1801" s="24"/>
      <c r="H1801" s="24"/>
      <c r="I1801" s="24"/>
      <c r="J1801" s="24"/>
      <c r="K1801" s="24"/>
      <c r="L1801" s="24"/>
      <c r="M1801" s="24"/>
      <c r="N1801" s="24"/>
      <c r="O1801" s="24"/>
      <c r="P1801" s="24"/>
      <c r="Q1801" s="24"/>
      <c r="R1801" s="24"/>
      <c r="S1801" s="24"/>
      <c r="T1801" s="24"/>
    </row>
    <row r="1802" spans="1:20" ht="13.8">
      <c r="A1802" s="112"/>
      <c r="B1802" s="218"/>
      <c r="C1802" s="218"/>
      <c r="D1802" s="218"/>
      <c r="E1802" s="24"/>
      <c r="F1802" s="24"/>
      <c r="G1802" s="24"/>
      <c r="H1802" s="24"/>
      <c r="I1802" s="24"/>
      <c r="J1802" s="24"/>
      <c r="K1802" s="24"/>
      <c r="L1802" s="24"/>
      <c r="M1802" s="24"/>
      <c r="N1802" s="24"/>
      <c r="O1802" s="24"/>
      <c r="P1802" s="24"/>
      <c r="Q1802" s="24"/>
      <c r="R1802" s="24"/>
      <c r="S1802" s="24"/>
      <c r="T1802" s="24"/>
    </row>
    <row r="1803" spans="1:20" ht="13.8">
      <c r="A1803" s="112"/>
      <c r="B1803" s="218"/>
      <c r="C1803" s="218"/>
      <c r="D1803" s="218"/>
      <c r="E1803" s="24"/>
      <c r="F1803" s="24"/>
      <c r="G1803" s="24"/>
      <c r="H1803" s="24"/>
      <c r="I1803" s="24"/>
      <c r="J1803" s="24"/>
      <c r="K1803" s="24"/>
      <c r="L1803" s="24"/>
      <c r="M1803" s="24"/>
      <c r="N1803" s="24"/>
      <c r="O1803" s="24"/>
      <c r="P1803" s="24"/>
      <c r="Q1803" s="24"/>
      <c r="R1803" s="24"/>
      <c r="S1803" s="24"/>
      <c r="T1803" s="24"/>
    </row>
    <row r="1804" spans="1:20" ht="13.8">
      <c r="A1804" s="112"/>
      <c r="B1804" s="218"/>
      <c r="C1804" s="218"/>
      <c r="D1804" s="218"/>
      <c r="E1804" s="24"/>
      <c r="F1804" s="24"/>
      <c r="G1804" s="24"/>
      <c r="H1804" s="24"/>
      <c r="I1804" s="24"/>
      <c r="J1804" s="24"/>
      <c r="K1804" s="24"/>
      <c r="L1804" s="24"/>
      <c r="M1804" s="24"/>
      <c r="N1804" s="24"/>
      <c r="O1804" s="24"/>
      <c r="P1804" s="24"/>
      <c r="Q1804" s="24"/>
      <c r="R1804" s="24"/>
      <c r="S1804" s="24"/>
      <c r="T1804" s="24"/>
    </row>
    <row r="1805" spans="1:20" ht="13.8">
      <c r="A1805" s="112"/>
      <c r="B1805" s="218"/>
      <c r="C1805" s="218"/>
      <c r="D1805" s="218"/>
      <c r="E1805" s="24"/>
      <c r="F1805" s="24"/>
      <c r="G1805" s="24"/>
      <c r="H1805" s="24"/>
      <c r="I1805" s="24"/>
      <c r="J1805" s="24"/>
      <c r="K1805" s="24"/>
      <c r="L1805" s="24"/>
      <c r="M1805" s="24"/>
      <c r="N1805" s="24"/>
      <c r="O1805" s="24"/>
      <c r="P1805" s="24"/>
      <c r="Q1805" s="24"/>
      <c r="R1805" s="24"/>
      <c r="S1805" s="24"/>
      <c r="T1805" s="24"/>
    </row>
    <row r="1806" spans="1:20" ht="13.8">
      <c r="A1806" s="112"/>
      <c r="B1806" s="218"/>
      <c r="C1806" s="218"/>
      <c r="D1806" s="218"/>
      <c r="E1806" s="24"/>
      <c r="F1806" s="24"/>
      <c r="G1806" s="24"/>
      <c r="H1806" s="24"/>
      <c r="I1806" s="24"/>
      <c r="J1806" s="24"/>
      <c r="K1806" s="24"/>
      <c r="L1806" s="24"/>
      <c r="M1806" s="24"/>
      <c r="N1806" s="24"/>
      <c r="O1806" s="24"/>
      <c r="P1806" s="24"/>
      <c r="Q1806" s="24"/>
      <c r="R1806" s="24"/>
      <c r="S1806" s="24"/>
      <c r="T1806" s="24"/>
    </row>
    <row r="1807" spans="1:20" ht="13.8">
      <c r="A1807" s="112"/>
      <c r="B1807" s="218"/>
      <c r="C1807" s="218"/>
      <c r="D1807" s="218"/>
      <c r="E1807" s="24"/>
      <c r="F1807" s="24"/>
      <c r="G1807" s="24"/>
      <c r="H1807" s="24"/>
      <c r="I1807" s="24"/>
      <c r="J1807" s="24"/>
      <c r="K1807" s="24"/>
      <c r="L1807" s="24"/>
      <c r="M1807" s="24"/>
      <c r="N1807" s="24"/>
      <c r="O1807" s="24"/>
      <c r="P1807" s="24"/>
      <c r="Q1807" s="24"/>
      <c r="R1807" s="24"/>
      <c r="S1807" s="24"/>
      <c r="T1807" s="24"/>
    </row>
    <row r="1808" spans="1:20" ht="13.8">
      <c r="A1808" s="112"/>
      <c r="B1808" s="218"/>
      <c r="C1808" s="218"/>
      <c r="D1808" s="218"/>
      <c r="E1808" s="24"/>
      <c r="F1808" s="24"/>
      <c r="G1808" s="24"/>
      <c r="H1808" s="24"/>
      <c r="I1808" s="24"/>
      <c r="J1808" s="24"/>
      <c r="K1808" s="24"/>
      <c r="L1808" s="24"/>
      <c r="M1808" s="24"/>
      <c r="N1808" s="24"/>
      <c r="O1808" s="24"/>
      <c r="P1808" s="24"/>
      <c r="Q1808" s="24"/>
      <c r="R1808" s="24"/>
      <c r="S1808" s="24"/>
      <c r="T1808" s="24"/>
    </row>
    <row r="1809" spans="1:20" ht="13.8">
      <c r="A1809" s="112"/>
      <c r="B1809" s="218"/>
      <c r="C1809" s="218"/>
      <c r="D1809" s="218"/>
      <c r="E1809" s="24"/>
      <c r="F1809" s="24"/>
      <c r="G1809" s="24"/>
      <c r="H1809" s="24"/>
      <c r="I1809" s="24"/>
      <c r="J1809" s="24"/>
      <c r="K1809" s="24"/>
      <c r="L1809" s="24"/>
      <c r="M1809" s="24"/>
      <c r="N1809" s="24"/>
      <c r="O1809" s="24"/>
      <c r="P1809" s="24"/>
      <c r="Q1809" s="24"/>
      <c r="R1809" s="24"/>
      <c r="S1809" s="24"/>
      <c r="T1809" s="24"/>
    </row>
    <row r="1810" spans="1:20" ht="13.8">
      <c r="A1810" s="112"/>
      <c r="B1810" s="218"/>
      <c r="C1810" s="218"/>
      <c r="D1810" s="218"/>
      <c r="E1810" s="24"/>
      <c r="F1810" s="24"/>
      <c r="G1810" s="24"/>
      <c r="H1810" s="24"/>
      <c r="I1810" s="24"/>
      <c r="J1810" s="24"/>
      <c r="K1810" s="24"/>
      <c r="L1810" s="24"/>
      <c r="M1810" s="24"/>
      <c r="N1810" s="24"/>
      <c r="O1810" s="24"/>
      <c r="P1810" s="24"/>
      <c r="Q1810" s="24"/>
      <c r="R1810" s="24"/>
      <c r="S1810" s="24"/>
      <c r="T1810" s="24"/>
    </row>
    <row r="1811" spans="1:20" ht="13.8">
      <c r="A1811" s="112"/>
      <c r="B1811" s="218"/>
      <c r="C1811" s="218"/>
      <c r="D1811" s="218"/>
      <c r="E1811" s="24"/>
      <c r="F1811" s="24"/>
      <c r="G1811" s="24"/>
      <c r="H1811" s="24"/>
      <c r="I1811" s="24"/>
      <c r="J1811" s="24"/>
      <c r="K1811" s="24"/>
      <c r="L1811" s="24"/>
      <c r="M1811" s="24"/>
      <c r="N1811" s="24"/>
      <c r="O1811" s="24"/>
      <c r="P1811" s="24"/>
      <c r="Q1811" s="24"/>
      <c r="R1811" s="24"/>
      <c r="S1811" s="24"/>
      <c r="T1811" s="24"/>
    </row>
    <row r="1812" spans="1:20" ht="13.8">
      <c r="A1812" s="112"/>
      <c r="B1812" s="218"/>
      <c r="C1812" s="218"/>
      <c r="D1812" s="218"/>
      <c r="E1812" s="24"/>
      <c r="F1812" s="24"/>
      <c r="G1812" s="24"/>
      <c r="H1812" s="24"/>
      <c r="I1812" s="24"/>
      <c r="J1812" s="24"/>
      <c r="K1812" s="24"/>
      <c r="L1812" s="24"/>
      <c r="M1812" s="24"/>
      <c r="N1812" s="24"/>
      <c r="O1812" s="24"/>
      <c r="P1812" s="24"/>
      <c r="Q1812" s="24"/>
      <c r="R1812" s="24"/>
      <c r="S1812" s="24"/>
      <c r="T1812" s="24"/>
    </row>
    <row r="1813" spans="1:20" ht="13.8">
      <c r="A1813" s="112"/>
      <c r="B1813" s="218"/>
      <c r="C1813" s="218"/>
      <c r="D1813" s="218"/>
      <c r="E1813" s="24"/>
      <c r="F1813" s="24"/>
      <c r="G1813" s="24"/>
      <c r="H1813" s="24"/>
      <c r="I1813" s="24"/>
      <c r="J1813" s="24"/>
      <c r="K1813" s="24"/>
      <c r="L1813" s="24"/>
      <c r="M1813" s="24"/>
      <c r="N1813" s="24"/>
      <c r="O1813" s="24"/>
      <c r="P1813" s="24"/>
      <c r="Q1813" s="24"/>
      <c r="R1813" s="24"/>
      <c r="S1813" s="24"/>
      <c r="T1813" s="24"/>
    </row>
    <row r="1814" spans="1:20" ht="13.8">
      <c r="A1814" s="112"/>
      <c r="B1814" s="218"/>
      <c r="C1814" s="218"/>
      <c r="D1814" s="218"/>
      <c r="E1814" s="24"/>
      <c r="F1814" s="24"/>
      <c r="G1814" s="24"/>
      <c r="H1814" s="24"/>
      <c r="I1814" s="24"/>
      <c r="J1814" s="24"/>
      <c r="K1814" s="24"/>
      <c r="L1814" s="24"/>
      <c r="M1814" s="24"/>
      <c r="N1814" s="24"/>
      <c r="O1814" s="24"/>
      <c r="P1814" s="24"/>
      <c r="Q1814" s="24"/>
      <c r="R1814" s="24"/>
      <c r="S1814" s="24"/>
      <c r="T1814" s="24"/>
    </row>
    <row r="1815" spans="1:20" ht="13.8">
      <c r="A1815" s="112"/>
      <c r="B1815" s="218"/>
      <c r="C1815" s="218"/>
      <c r="D1815" s="218"/>
      <c r="E1815" s="24"/>
      <c r="F1815" s="24"/>
      <c r="G1815" s="24"/>
      <c r="H1815" s="24"/>
      <c r="I1815" s="24"/>
      <c r="J1815" s="24"/>
      <c r="K1815" s="24"/>
      <c r="L1815" s="24"/>
      <c r="M1815" s="24"/>
      <c r="N1815" s="24"/>
      <c r="O1815" s="24"/>
      <c r="P1815" s="24"/>
      <c r="Q1815" s="24"/>
      <c r="R1815" s="24"/>
      <c r="S1815" s="24"/>
      <c r="T1815" s="24"/>
    </row>
    <row r="1816" spans="1:20" ht="13.8">
      <c r="A1816" s="112"/>
      <c r="B1816" s="218"/>
      <c r="C1816" s="218"/>
      <c r="D1816" s="218"/>
      <c r="E1816" s="24"/>
      <c r="F1816" s="24"/>
      <c r="G1816" s="24"/>
      <c r="H1816" s="24"/>
      <c r="I1816" s="24"/>
      <c r="J1816" s="24"/>
      <c r="K1816" s="24"/>
      <c r="L1816" s="24"/>
      <c r="M1816" s="24"/>
      <c r="N1816" s="24"/>
      <c r="O1816" s="24"/>
      <c r="P1816" s="24"/>
      <c r="Q1816" s="24"/>
      <c r="R1816" s="24"/>
      <c r="S1816" s="24"/>
      <c r="T1816" s="24"/>
    </row>
    <row r="1817" spans="1:20" ht="13.8">
      <c r="A1817" s="112"/>
      <c r="B1817" s="218"/>
      <c r="C1817" s="218"/>
      <c r="D1817" s="218"/>
      <c r="E1817" s="24"/>
      <c r="F1817" s="24"/>
      <c r="G1817" s="24"/>
      <c r="H1817" s="24"/>
      <c r="I1817" s="24"/>
      <c r="J1817" s="24"/>
      <c r="K1817" s="24"/>
      <c r="L1817" s="24"/>
      <c r="M1817" s="24"/>
      <c r="N1817" s="24"/>
      <c r="O1817" s="24"/>
      <c r="P1817" s="24"/>
      <c r="Q1817" s="24"/>
      <c r="R1817" s="24"/>
      <c r="S1817" s="24"/>
      <c r="T1817" s="24"/>
    </row>
    <row r="1818" spans="1:20" ht="13.8">
      <c r="A1818" s="112"/>
      <c r="B1818" s="218"/>
      <c r="C1818" s="218"/>
      <c r="D1818" s="218"/>
      <c r="E1818" s="24"/>
      <c r="F1818" s="24"/>
      <c r="G1818" s="24"/>
      <c r="H1818" s="24"/>
      <c r="I1818" s="24"/>
      <c r="J1818" s="24"/>
      <c r="K1818" s="24"/>
      <c r="L1818" s="24"/>
      <c r="M1818" s="24"/>
      <c r="N1818" s="24"/>
      <c r="O1818" s="24"/>
      <c r="P1818" s="24"/>
      <c r="Q1818" s="24"/>
      <c r="R1818" s="24"/>
      <c r="S1818" s="24"/>
      <c r="T1818" s="24"/>
    </row>
    <row r="1819" spans="1:20" ht="13.8">
      <c r="A1819" s="112"/>
      <c r="B1819" s="218"/>
      <c r="C1819" s="218"/>
      <c r="D1819" s="218"/>
      <c r="E1819" s="24"/>
      <c r="F1819" s="24"/>
      <c r="G1819" s="24"/>
      <c r="H1819" s="24"/>
      <c r="I1819" s="24"/>
      <c r="J1819" s="24"/>
      <c r="K1819" s="24"/>
      <c r="L1819" s="24"/>
      <c r="M1819" s="24"/>
      <c r="N1819" s="24"/>
      <c r="O1819" s="24"/>
      <c r="P1819" s="24"/>
      <c r="Q1819" s="24"/>
      <c r="R1819" s="24"/>
      <c r="S1819" s="24"/>
      <c r="T1819" s="24"/>
    </row>
    <row r="1820" spans="1:20" ht="13.8">
      <c r="A1820" s="112"/>
      <c r="B1820" s="218"/>
      <c r="C1820" s="218"/>
      <c r="D1820" s="218"/>
      <c r="E1820" s="24"/>
      <c r="F1820" s="24"/>
      <c r="G1820" s="24"/>
      <c r="H1820" s="24"/>
      <c r="I1820" s="24"/>
      <c r="J1820" s="24"/>
      <c r="K1820" s="24"/>
      <c r="L1820" s="24"/>
      <c r="M1820" s="24"/>
      <c r="N1820" s="24"/>
      <c r="O1820" s="24"/>
      <c r="P1820" s="24"/>
      <c r="Q1820" s="24"/>
      <c r="R1820" s="24"/>
      <c r="S1820" s="24"/>
      <c r="T1820" s="24"/>
    </row>
    <row r="1821" spans="1:20" ht="13.8">
      <c r="A1821" s="112"/>
      <c r="B1821" s="218"/>
      <c r="C1821" s="218"/>
      <c r="D1821" s="218"/>
      <c r="E1821" s="24"/>
      <c r="F1821" s="24"/>
      <c r="G1821" s="24"/>
      <c r="H1821" s="24"/>
      <c r="I1821" s="24"/>
      <c r="J1821" s="24"/>
      <c r="K1821" s="24"/>
      <c r="L1821" s="24"/>
      <c r="M1821" s="24"/>
      <c r="N1821" s="24"/>
      <c r="O1821" s="24"/>
      <c r="P1821" s="24"/>
      <c r="Q1821" s="24"/>
      <c r="R1821" s="24"/>
      <c r="S1821" s="24"/>
      <c r="T1821" s="24"/>
    </row>
    <row r="1822" spans="1:20" ht="13.8">
      <c r="A1822" s="112"/>
      <c r="B1822" s="218"/>
      <c r="C1822" s="218"/>
      <c r="D1822" s="218"/>
      <c r="E1822" s="24"/>
      <c r="F1822" s="24"/>
      <c r="G1822" s="24"/>
      <c r="H1822" s="24"/>
      <c r="I1822" s="24"/>
      <c r="J1822" s="24"/>
      <c r="K1822" s="24"/>
      <c r="L1822" s="24"/>
      <c r="M1822" s="24"/>
      <c r="N1822" s="24"/>
      <c r="O1822" s="24"/>
      <c r="P1822" s="24"/>
      <c r="Q1822" s="24"/>
      <c r="R1822" s="24"/>
      <c r="S1822" s="24"/>
      <c r="T1822" s="24"/>
    </row>
    <row r="1823" spans="1:20" ht="13.8">
      <c r="A1823" s="112"/>
      <c r="B1823" s="218"/>
      <c r="C1823" s="218"/>
      <c r="D1823" s="218"/>
      <c r="E1823" s="24"/>
      <c r="F1823" s="24"/>
      <c r="G1823" s="24"/>
      <c r="H1823" s="24"/>
      <c r="I1823" s="24"/>
      <c r="J1823" s="24"/>
      <c r="K1823" s="24"/>
      <c r="L1823" s="24"/>
      <c r="M1823" s="24"/>
      <c r="N1823" s="24"/>
      <c r="O1823" s="24"/>
      <c r="P1823" s="24"/>
      <c r="Q1823" s="24"/>
      <c r="R1823" s="24"/>
      <c r="S1823" s="24"/>
      <c r="T1823" s="24"/>
    </row>
    <row r="1824" spans="1:20" ht="13.8">
      <c r="A1824" s="112"/>
      <c r="B1824" s="218"/>
      <c r="C1824" s="218"/>
      <c r="D1824" s="218"/>
      <c r="E1824" s="24"/>
      <c r="F1824" s="24"/>
      <c r="G1824" s="24"/>
      <c r="H1824" s="24"/>
      <c r="I1824" s="24"/>
      <c r="J1824" s="24"/>
      <c r="K1824" s="24"/>
      <c r="L1824" s="24"/>
      <c r="M1824" s="24"/>
      <c r="N1824" s="24"/>
      <c r="O1824" s="24"/>
      <c r="P1824" s="24"/>
      <c r="Q1824" s="24"/>
      <c r="R1824" s="24"/>
      <c r="S1824" s="24"/>
      <c r="T1824" s="24"/>
    </row>
    <row r="1825" spans="1:20" ht="13.8">
      <c r="A1825" s="112"/>
      <c r="B1825" s="218"/>
      <c r="C1825" s="218"/>
      <c r="D1825" s="218"/>
      <c r="E1825" s="24"/>
      <c r="F1825" s="24"/>
      <c r="G1825" s="24"/>
      <c r="H1825" s="24"/>
      <c r="I1825" s="24"/>
      <c r="J1825" s="24"/>
      <c r="K1825" s="24"/>
      <c r="L1825" s="24"/>
      <c r="M1825" s="24"/>
      <c r="N1825" s="24"/>
      <c r="O1825" s="24"/>
      <c r="P1825" s="24"/>
      <c r="Q1825" s="24"/>
      <c r="R1825" s="24"/>
      <c r="S1825" s="24"/>
      <c r="T1825" s="24"/>
    </row>
    <row r="1826" spans="1:20" ht="13.8">
      <c r="A1826" s="112"/>
      <c r="B1826" s="218"/>
      <c r="C1826" s="218"/>
      <c r="D1826" s="218"/>
      <c r="E1826" s="24"/>
      <c r="F1826" s="24"/>
      <c r="G1826" s="24"/>
      <c r="H1826" s="24"/>
      <c r="I1826" s="24"/>
      <c r="J1826" s="24"/>
      <c r="K1826" s="24"/>
      <c r="L1826" s="24"/>
      <c r="M1826" s="24"/>
      <c r="N1826" s="24"/>
      <c r="O1826" s="24"/>
      <c r="P1826" s="24"/>
      <c r="Q1826" s="24"/>
      <c r="R1826" s="24"/>
      <c r="S1826" s="24"/>
      <c r="T1826" s="24"/>
    </row>
    <row r="1827" spans="1:20" ht="13.8">
      <c r="A1827" s="112"/>
      <c r="B1827" s="218"/>
      <c r="C1827" s="218"/>
      <c r="D1827" s="218"/>
      <c r="E1827" s="24"/>
      <c r="F1827" s="24"/>
      <c r="G1827" s="24"/>
      <c r="H1827" s="24"/>
      <c r="I1827" s="24"/>
      <c r="J1827" s="24"/>
      <c r="K1827" s="24"/>
      <c r="L1827" s="24"/>
      <c r="M1827" s="24"/>
      <c r="N1827" s="24"/>
      <c r="O1827" s="24"/>
      <c r="P1827" s="24"/>
      <c r="Q1827" s="24"/>
      <c r="R1827" s="24"/>
      <c r="S1827" s="24"/>
      <c r="T1827" s="24"/>
    </row>
    <row r="1828" spans="1:20" ht="13.8">
      <c r="A1828" s="112"/>
      <c r="B1828" s="218"/>
      <c r="C1828" s="218"/>
      <c r="D1828" s="218"/>
      <c r="E1828" s="24"/>
      <c r="F1828" s="24"/>
      <c r="G1828" s="24"/>
      <c r="H1828" s="24"/>
      <c r="I1828" s="24"/>
      <c r="J1828" s="24"/>
      <c r="K1828" s="24"/>
      <c r="L1828" s="24"/>
      <c r="M1828" s="24"/>
      <c r="N1828" s="24"/>
      <c r="O1828" s="24"/>
      <c r="P1828" s="24"/>
      <c r="Q1828" s="24"/>
      <c r="R1828" s="24"/>
      <c r="S1828" s="24"/>
      <c r="T1828" s="24"/>
    </row>
    <row r="1829" spans="1:20" ht="13.8">
      <c r="A1829" s="112"/>
      <c r="B1829" s="218"/>
      <c r="C1829" s="218"/>
      <c r="D1829" s="218"/>
      <c r="E1829" s="24"/>
      <c r="F1829" s="24"/>
      <c r="G1829" s="24"/>
      <c r="H1829" s="24"/>
      <c r="I1829" s="24"/>
      <c r="J1829" s="24"/>
      <c r="K1829" s="24"/>
      <c r="L1829" s="24"/>
      <c r="M1829" s="24"/>
      <c r="N1829" s="24"/>
      <c r="O1829" s="24"/>
      <c r="P1829" s="24"/>
      <c r="Q1829" s="24"/>
      <c r="R1829" s="24"/>
      <c r="S1829" s="24"/>
      <c r="T1829" s="24"/>
    </row>
    <row r="1830" spans="1:20" ht="13.8">
      <c r="A1830" s="112"/>
      <c r="B1830" s="218"/>
      <c r="C1830" s="218"/>
      <c r="D1830" s="218"/>
      <c r="E1830" s="24"/>
      <c r="F1830" s="24"/>
      <c r="G1830" s="24"/>
      <c r="H1830" s="24"/>
      <c r="I1830" s="24"/>
      <c r="J1830" s="24"/>
      <c r="K1830" s="24"/>
      <c r="L1830" s="24"/>
      <c r="M1830" s="24"/>
      <c r="N1830" s="24"/>
      <c r="O1830" s="24"/>
      <c r="P1830" s="24"/>
      <c r="Q1830" s="24"/>
      <c r="R1830" s="24"/>
      <c r="S1830" s="24"/>
      <c r="T1830" s="24"/>
    </row>
    <row r="1831" spans="1:20" ht="13.8">
      <c r="A1831" s="112"/>
      <c r="B1831" s="218"/>
      <c r="C1831" s="218"/>
      <c r="D1831" s="218"/>
      <c r="E1831" s="24"/>
      <c r="F1831" s="24"/>
      <c r="G1831" s="24"/>
      <c r="H1831" s="24"/>
      <c r="I1831" s="24"/>
      <c r="J1831" s="24"/>
      <c r="K1831" s="24"/>
      <c r="L1831" s="24"/>
      <c r="M1831" s="24"/>
      <c r="N1831" s="24"/>
      <c r="O1831" s="24"/>
      <c r="P1831" s="24"/>
      <c r="Q1831" s="24"/>
      <c r="R1831" s="24"/>
      <c r="S1831" s="24"/>
      <c r="T1831" s="24"/>
    </row>
    <row r="1832" spans="1:20" ht="13.8">
      <c r="A1832" s="112"/>
      <c r="B1832" s="218"/>
      <c r="C1832" s="218"/>
      <c r="D1832" s="218"/>
      <c r="E1832" s="24"/>
      <c r="F1832" s="24"/>
      <c r="G1832" s="24"/>
      <c r="H1832" s="24"/>
      <c r="I1832" s="24"/>
      <c r="J1832" s="24"/>
      <c r="K1832" s="24"/>
      <c r="L1832" s="24"/>
      <c r="M1832" s="24"/>
      <c r="N1832" s="24"/>
      <c r="O1832" s="24"/>
      <c r="P1832" s="24"/>
      <c r="Q1832" s="24"/>
      <c r="R1832" s="24"/>
      <c r="S1832" s="24"/>
      <c r="T1832" s="24"/>
    </row>
    <row r="1833" spans="1:20" ht="13.8">
      <c r="A1833" s="112"/>
      <c r="B1833" s="218"/>
      <c r="C1833" s="218"/>
      <c r="D1833" s="218"/>
      <c r="E1833" s="24"/>
      <c r="F1833" s="24"/>
      <c r="G1833" s="24"/>
      <c r="H1833" s="24"/>
      <c r="I1833" s="24"/>
      <c r="J1833" s="24"/>
      <c r="K1833" s="24"/>
      <c r="L1833" s="24"/>
      <c r="M1833" s="24"/>
      <c r="N1833" s="24"/>
      <c r="O1833" s="24"/>
      <c r="P1833" s="24"/>
      <c r="Q1833" s="24"/>
      <c r="R1833" s="24"/>
      <c r="S1833" s="24"/>
      <c r="T1833" s="24"/>
    </row>
    <row r="1834" spans="1:20" ht="13.8">
      <c r="A1834" s="112"/>
      <c r="B1834" s="218"/>
      <c r="C1834" s="218"/>
      <c r="D1834" s="218"/>
      <c r="E1834" s="24"/>
      <c r="F1834" s="24"/>
      <c r="G1834" s="24"/>
      <c r="H1834" s="24"/>
      <c r="I1834" s="24"/>
      <c r="J1834" s="24"/>
      <c r="K1834" s="24"/>
      <c r="L1834" s="24"/>
      <c r="M1834" s="24"/>
      <c r="N1834" s="24"/>
      <c r="O1834" s="24"/>
      <c r="P1834" s="24"/>
      <c r="Q1834" s="24"/>
      <c r="R1834" s="24"/>
      <c r="S1834" s="24"/>
      <c r="T1834" s="24"/>
    </row>
    <row r="1835" spans="1:20" ht="13.8">
      <c r="A1835" s="112"/>
      <c r="B1835" s="218"/>
      <c r="C1835" s="218"/>
      <c r="D1835" s="218"/>
      <c r="E1835" s="24"/>
      <c r="F1835" s="24"/>
      <c r="G1835" s="24"/>
      <c r="H1835" s="24"/>
      <c r="I1835" s="24"/>
      <c r="J1835" s="24"/>
      <c r="K1835" s="24"/>
      <c r="L1835" s="24"/>
      <c r="M1835" s="24"/>
      <c r="N1835" s="24"/>
      <c r="O1835" s="24"/>
      <c r="P1835" s="24"/>
      <c r="Q1835" s="24"/>
      <c r="R1835" s="24"/>
      <c r="S1835" s="24"/>
      <c r="T1835" s="24"/>
    </row>
    <row r="1836" spans="1:20" ht="13.8">
      <c r="A1836" s="112"/>
      <c r="B1836" s="218"/>
      <c r="C1836" s="218"/>
      <c r="D1836" s="218"/>
      <c r="E1836" s="24"/>
      <c r="F1836" s="24"/>
      <c r="G1836" s="24"/>
      <c r="H1836" s="24"/>
      <c r="I1836" s="24"/>
      <c r="J1836" s="24"/>
      <c r="K1836" s="24"/>
      <c r="L1836" s="24"/>
      <c r="M1836" s="24"/>
      <c r="N1836" s="24"/>
      <c r="O1836" s="24"/>
      <c r="P1836" s="24"/>
      <c r="Q1836" s="24"/>
      <c r="R1836" s="24"/>
      <c r="S1836" s="24"/>
      <c r="T1836" s="24"/>
    </row>
    <row r="1837" spans="1:20" ht="13.8">
      <c r="A1837" s="112"/>
      <c r="B1837" s="218"/>
      <c r="C1837" s="218"/>
      <c r="D1837" s="218"/>
      <c r="E1837" s="24"/>
      <c r="F1837" s="24"/>
      <c r="G1837" s="24"/>
      <c r="H1837" s="24"/>
      <c r="I1837" s="24"/>
      <c r="J1837" s="24"/>
      <c r="K1837" s="24"/>
      <c r="L1837" s="24"/>
      <c r="M1837" s="24"/>
      <c r="N1837" s="24"/>
      <c r="O1837" s="24"/>
      <c r="P1837" s="24"/>
      <c r="Q1837" s="24"/>
      <c r="R1837" s="24"/>
      <c r="S1837" s="24"/>
      <c r="T1837" s="24"/>
    </row>
    <row r="1838" spans="1:20" ht="13.8">
      <c r="A1838" s="112"/>
      <c r="B1838" s="218"/>
      <c r="C1838" s="218"/>
      <c r="D1838" s="218"/>
      <c r="E1838" s="24"/>
      <c r="F1838" s="24"/>
      <c r="G1838" s="24"/>
      <c r="H1838" s="24"/>
      <c r="I1838" s="24"/>
      <c r="J1838" s="24"/>
      <c r="K1838" s="24"/>
      <c r="L1838" s="24"/>
      <c r="M1838" s="24"/>
      <c r="N1838" s="24"/>
      <c r="O1838" s="24"/>
      <c r="P1838" s="24"/>
      <c r="Q1838" s="24"/>
      <c r="R1838" s="24"/>
      <c r="S1838" s="24"/>
      <c r="T1838" s="24"/>
    </row>
    <row r="1839" spans="1:20" ht="13.8">
      <c r="A1839" s="112"/>
      <c r="B1839" s="218"/>
      <c r="C1839" s="218"/>
      <c r="D1839" s="218"/>
      <c r="E1839" s="24"/>
      <c r="F1839" s="24"/>
      <c r="G1839" s="24"/>
      <c r="H1839" s="24"/>
      <c r="I1839" s="24"/>
      <c r="J1839" s="24"/>
      <c r="K1839" s="24"/>
      <c r="L1839" s="24"/>
      <c r="M1839" s="24"/>
      <c r="N1839" s="24"/>
      <c r="O1839" s="24"/>
      <c r="P1839" s="24"/>
      <c r="Q1839" s="24"/>
      <c r="R1839" s="24"/>
      <c r="S1839" s="24"/>
      <c r="T1839" s="24"/>
    </row>
    <row r="1840" spans="1:20" ht="13.8">
      <c r="A1840" s="112"/>
      <c r="B1840" s="218"/>
      <c r="C1840" s="218"/>
      <c r="D1840" s="218"/>
      <c r="E1840" s="24"/>
      <c r="F1840" s="24"/>
      <c r="G1840" s="24"/>
      <c r="H1840" s="24"/>
      <c r="I1840" s="24"/>
      <c r="J1840" s="24"/>
      <c r="K1840" s="24"/>
      <c r="L1840" s="24"/>
      <c r="M1840" s="24"/>
      <c r="N1840" s="24"/>
      <c r="O1840" s="24"/>
      <c r="P1840" s="24"/>
      <c r="Q1840" s="24"/>
      <c r="R1840" s="24"/>
      <c r="S1840" s="24"/>
      <c r="T1840" s="24"/>
    </row>
    <row r="1841" spans="1:20" ht="13.8">
      <c r="A1841" s="112"/>
      <c r="B1841" s="218"/>
      <c r="C1841" s="218"/>
      <c r="D1841" s="218"/>
      <c r="E1841" s="24"/>
      <c r="F1841" s="24"/>
      <c r="G1841" s="24"/>
      <c r="H1841" s="24"/>
      <c r="I1841" s="24"/>
      <c r="J1841" s="24"/>
      <c r="K1841" s="24"/>
      <c r="L1841" s="24"/>
      <c r="M1841" s="24"/>
      <c r="N1841" s="24"/>
      <c r="O1841" s="24"/>
      <c r="P1841" s="24"/>
      <c r="Q1841" s="24"/>
      <c r="R1841" s="24"/>
      <c r="S1841" s="24"/>
      <c r="T1841" s="24"/>
    </row>
    <row r="1842" spans="1:20" ht="13.8">
      <c r="A1842" s="112"/>
      <c r="B1842" s="218"/>
      <c r="C1842" s="218"/>
      <c r="D1842" s="218"/>
      <c r="E1842" s="24"/>
      <c r="F1842" s="24"/>
      <c r="G1842" s="24"/>
      <c r="H1842" s="24"/>
      <c r="I1842" s="24"/>
      <c r="J1842" s="24"/>
      <c r="K1842" s="24"/>
      <c r="L1842" s="24"/>
      <c r="M1842" s="24"/>
      <c r="N1842" s="24"/>
      <c r="O1842" s="24"/>
      <c r="P1842" s="24"/>
      <c r="Q1842" s="24"/>
      <c r="R1842" s="24"/>
      <c r="S1842" s="24"/>
      <c r="T1842" s="24"/>
    </row>
    <row r="1843" spans="1:20" ht="13.8">
      <c r="A1843" s="112"/>
      <c r="B1843" s="218"/>
      <c r="C1843" s="218"/>
      <c r="D1843" s="218"/>
      <c r="E1843" s="24"/>
      <c r="F1843" s="24"/>
      <c r="G1843" s="24"/>
      <c r="H1843" s="24"/>
      <c r="I1843" s="24"/>
      <c r="J1843" s="24"/>
      <c r="K1843" s="24"/>
      <c r="L1843" s="24"/>
      <c r="M1843" s="24"/>
      <c r="N1843" s="24"/>
      <c r="O1843" s="24"/>
      <c r="P1843" s="24"/>
      <c r="Q1843" s="24"/>
      <c r="R1843" s="24"/>
      <c r="S1843" s="24"/>
      <c r="T1843" s="24"/>
    </row>
    <row r="1844" spans="1:20" ht="13.8">
      <c r="A1844" s="112"/>
      <c r="B1844" s="218"/>
      <c r="C1844" s="218"/>
      <c r="D1844" s="218"/>
      <c r="E1844" s="24"/>
      <c r="F1844" s="24"/>
      <c r="G1844" s="24"/>
      <c r="H1844" s="24"/>
      <c r="I1844" s="24"/>
      <c r="J1844" s="24"/>
      <c r="K1844" s="24"/>
      <c r="L1844" s="24"/>
      <c r="M1844" s="24"/>
      <c r="N1844" s="24"/>
      <c r="O1844" s="24"/>
      <c r="P1844" s="24"/>
      <c r="Q1844" s="24"/>
      <c r="R1844" s="24"/>
      <c r="S1844" s="24"/>
      <c r="T1844" s="24"/>
    </row>
    <row r="1845" spans="1:20" ht="13.8">
      <c r="A1845" s="112"/>
      <c r="B1845" s="218"/>
      <c r="C1845" s="218"/>
      <c r="D1845" s="218"/>
      <c r="E1845" s="24"/>
      <c r="F1845" s="24"/>
      <c r="G1845" s="24"/>
      <c r="H1845" s="24"/>
      <c r="I1845" s="24"/>
      <c r="J1845" s="24"/>
      <c r="K1845" s="24"/>
      <c r="L1845" s="24"/>
      <c r="M1845" s="24"/>
      <c r="N1845" s="24"/>
      <c r="O1845" s="24"/>
      <c r="P1845" s="24"/>
      <c r="Q1845" s="24"/>
      <c r="R1845" s="24"/>
      <c r="S1845" s="24"/>
      <c r="T1845" s="24"/>
    </row>
    <row r="1846" spans="1:20" ht="13.8">
      <c r="A1846" s="112"/>
      <c r="B1846" s="218"/>
      <c r="C1846" s="218"/>
      <c r="D1846" s="218"/>
      <c r="E1846" s="24"/>
      <c r="F1846" s="24"/>
      <c r="G1846" s="24"/>
      <c r="H1846" s="24"/>
      <c r="I1846" s="24"/>
      <c r="J1846" s="24"/>
      <c r="K1846" s="24"/>
      <c r="L1846" s="24"/>
      <c r="M1846" s="24"/>
      <c r="N1846" s="24"/>
      <c r="O1846" s="24"/>
      <c r="P1846" s="24"/>
      <c r="Q1846" s="24"/>
      <c r="R1846" s="24"/>
      <c r="S1846" s="24"/>
      <c r="T1846" s="24"/>
    </row>
    <row r="1847" spans="1:20" ht="13.8">
      <c r="A1847" s="112"/>
      <c r="B1847" s="218"/>
      <c r="C1847" s="218"/>
      <c r="D1847" s="218"/>
      <c r="E1847" s="24"/>
      <c r="F1847" s="24"/>
      <c r="G1847" s="24"/>
      <c r="H1847" s="24"/>
      <c r="I1847" s="24"/>
      <c r="J1847" s="24"/>
      <c r="K1847" s="24"/>
      <c r="L1847" s="24"/>
      <c r="M1847" s="24"/>
      <c r="N1847" s="24"/>
      <c r="O1847" s="24"/>
      <c r="P1847" s="24"/>
      <c r="Q1847" s="24"/>
      <c r="R1847" s="24"/>
      <c r="S1847" s="24"/>
      <c r="T1847" s="24"/>
    </row>
    <row r="1848" spans="1:20" ht="13.8">
      <c r="A1848" s="112"/>
      <c r="B1848" s="218"/>
      <c r="C1848" s="218"/>
      <c r="D1848" s="218"/>
      <c r="E1848" s="24"/>
      <c r="F1848" s="24"/>
      <c r="G1848" s="24"/>
      <c r="H1848" s="24"/>
      <c r="I1848" s="24"/>
      <c r="J1848" s="24"/>
      <c r="K1848" s="24"/>
      <c r="L1848" s="24"/>
      <c r="M1848" s="24"/>
      <c r="N1848" s="24"/>
      <c r="O1848" s="24"/>
      <c r="P1848" s="24"/>
      <c r="Q1848" s="24"/>
      <c r="R1848" s="24"/>
      <c r="S1848" s="24"/>
      <c r="T1848" s="24"/>
    </row>
    <row r="1849" spans="1:20" ht="13.8">
      <c r="A1849" s="112"/>
      <c r="B1849" s="218"/>
      <c r="C1849" s="218"/>
      <c r="D1849" s="218"/>
      <c r="E1849" s="24"/>
      <c r="F1849" s="24"/>
      <c r="G1849" s="24"/>
      <c r="H1849" s="24"/>
      <c r="I1849" s="24"/>
      <c r="J1849" s="24"/>
      <c r="K1849" s="24"/>
      <c r="L1849" s="24"/>
      <c r="M1849" s="24"/>
      <c r="N1849" s="24"/>
      <c r="O1849" s="24"/>
      <c r="P1849" s="24"/>
      <c r="Q1849" s="24"/>
      <c r="R1849" s="24"/>
      <c r="S1849" s="24"/>
      <c r="T1849" s="24"/>
    </row>
    <row r="1850" spans="1:20" ht="13.8">
      <c r="A1850" s="112"/>
      <c r="B1850" s="218"/>
      <c r="C1850" s="218"/>
      <c r="D1850" s="218"/>
      <c r="E1850" s="24"/>
      <c r="F1850" s="24"/>
      <c r="G1850" s="24"/>
      <c r="H1850" s="24"/>
      <c r="I1850" s="24"/>
      <c r="J1850" s="24"/>
      <c r="K1850" s="24"/>
      <c r="L1850" s="24"/>
      <c r="M1850" s="24"/>
      <c r="N1850" s="24"/>
      <c r="O1850" s="24"/>
      <c r="P1850" s="24"/>
      <c r="Q1850" s="24"/>
      <c r="R1850" s="24"/>
      <c r="S1850" s="24"/>
      <c r="T1850" s="24"/>
    </row>
    <row r="1851" spans="1:20" ht="13.8">
      <c r="A1851" s="112"/>
      <c r="B1851" s="218"/>
      <c r="C1851" s="218"/>
      <c r="D1851" s="218"/>
      <c r="E1851" s="24"/>
      <c r="F1851" s="24"/>
      <c r="G1851" s="24"/>
      <c r="H1851" s="24"/>
      <c r="I1851" s="24"/>
      <c r="J1851" s="24"/>
      <c r="K1851" s="24"/>
      <c r="L1851" s="24"/>
      <c r="M1851" s="24"/>
      <c r="N1851" s="24"/>
      <c r="O1851" s="24"/>
      <c r="P1851" s="24"/>
      <c r="Q1851" s="24"/>
      <c r="R1851" s="24"/>
      <c r="S1851" s="24"/>
      <c r="T1851" s="24"/>
    </row>
    <row r="1852" spans="1:20" ht="13.8">
      <c r="A1852" s="112"/>
      <c r="B1852" s="218"/>
      <c r="C1852" s="218"/>
      <c r="D1852" s="218"/>
      <c r="E1852" s="24"/>
      <c r="F1852" s="24"/>
      <c r="G1852" s="24"/>
      <c r="H1852" s="24"/>
      <c r="I1852" s="24"/>
      <c r="J1852" s="24"/>
      <c r="K1852" s="24"/>
      <c r="L1852" s="24"/>
      <c r="M1852" s="24"/>
      <c r="N1852" s="24"/>
      <c r="O1852" s="24"/>
      <c r="P1852" s="24"/>
      <c r="Q1852" s="24"/>
      <c r="R1852" s="24"/>
      <c r="S1852" s="24"/>
      <c r="T1852" s="24"/>
    </row>
    <row r="1853" spans="1:20" ht="13.8">
      <c r="A1853" s="112"/>
      <c r="B1853" s="218"/>
      <c r="C1853" s="218"/>
      <c r="D1853" s="218"/>
      <c r="E1853" s="24"/>
      <c r="F1853" s="24"/>
      <c r="G1853" s="24"/>
      <c r="H1853" s="24"/>
      <c r="I1853" s="24"/>
      <c r="J1853" s="24"/>
      <c r="K1853" s="24"/>
      <c r="L1853" s="24"/>
      <c r="M1853" s="24"/>
      <c r="N1853" s="24"/>
      <c r="O1853" s="24"/>
      <c r="P1853" s="24"/>
      <c r="Q1853" s="24"/>
      <c r="R1853" s="24"/>
      <c r="S1853" s="24"/>
      <c r="T1853" s="24"/>
    </row>
    <row r="1854" spans="1:20" ht="13.8">
      <c r="A1854" s="112"/>
      <c r="B1854" s="218"/>
      <c r="C1854" s="218"/>
      <c r="D1854" s="218"/>
      <c r="E1854" s="24"/>
      <c r="F1854" s="24"/>
      <c r="G1854" s="24"/>
      <c r="H1854" s="24"/>
      <c r="I1854" s="24"/>
      <c r="J1854" s="24"/>
      <c r="K1854" s="24"/>
      <c r="L1854" s="24"/>
      <c r="M1854" s="24"/>
      <c r="N1854" s="24"/>
      <c r="O1854" s="24"/>
      <c r="P1854" s="24"/>
      <c r="Q1854" s="24"/>
      <c r="R1854" s="24"/>
      <c r="S1854" s="24"/>
      <c r="T1854" s="24"/>
    </row>
    <row r="1855" spans="1:20" ht="13.8">
      <c r="A1855" s="112"/>
      <c r="B1855" s="218"/>
      <c r="C1855" s="218"/>
      <c r="D1855" s="218"/>
      <c r="E1855" s="24"/>
      <c r="F1855" s="24"/>
      <c r="G1855" s="24"/>
      <c r="H1855" s="24"/>
      <c r="I1855" s="24"/>
      <c r="J1855" s="24"/>
      <c r="K1855" s="24"/>
      <c r="L1855" s="24"/>
      <c r="M1855" s="24"/>
      <c r="N1855" s="24"/>
      <c r="O1855" s="24"/>
      <c r="P1855" s="24"/>
      <c r="Q1855" s="24"/>
      <c r="R1855" s="24"/>
      <c r="S1855" s="24"/>
      <c r="T1855" s="24"/>
    </row>
    <row r="1856" spans="1:20" ht="13.8">
      <c r="A1856" s="112"/>
      <c r="B1856" s="218"/>
      <c r="C1856" s="218"/>
      <c r="D1856" s="218"/>
      <c r="E1856" s="24"/>
      <c r="F1856" s="24"/>
      <c r="G1856" s="24"/>
      <c r="H1856" s="24"/>
      <c r="I1856" s="24"/>
      <c r="J1856" s="24"/>
      <c r="K1856" s="24"/>
      <c r="L1856" s="24"/>
      <c r="M1856" s="24"/>
      <c r="N1856" s="24"/>
      <c r="O1856" s="24"/>
      <c r="P1856" s="24"/>
      <c r="Q1856" s="24"/>
      <c r="R1856" s="24"/>
      <c r="S1856" s="24"/>
      <c r="T1856" s="24"/>
    </row>
    <row r="1857" spans="1:20" ht="13.8">
      <c r="A1857" s="112"/>
      <c r="B1857" s="218"/>
      <c r="C1857" s="218"/>
      <c r="D1857" s="218"/>
      <c r="E1857" s="24"/>
      <c r="F1857" s="24"/>
      <c r="G1857" s="24"/>
      <c r="H1857" s="24"/>
      <c r="I1857" s="24"/>
      <c r="J1857" s="24"/>
      <c r="K1857" s="24"/>
      <c r="L1857" s="24"/>
      <c r="M1857" s="24"/>
      <c r="N1857" s="24"/>
      <c r="O1857" s="24"/>
      <c r="P1857" s="24"/>
      <c r="Q1857" s="24"/>
      <c r="R1857" s="24"/>
      <c r="S1857" s="24"/>
      <c r="T1857" s="24"/>
    </row>
    <row r="1858" spans="1:20" ht="13.8">
      <c r="A1858" s="112"/>
      <c r="B1858" s="218"/>
      <c r="C1858" s="218"/>
      <c r="D1858" s="218"/>
      <c r="E1858" s="24"/>
      <c r="F1858" s="24"/>
      <c r="G1858" s="24"/>
      <c r="H1858" s="24"/>
      <c r="I1858" s="24"/>
      <c r="J1858" s="24"/>
      <c r="K1858" s="24"/>
      <c r="L1858" s="24"/>
      <c r="M1858" s="24"/>
      <c r="N1858" s="24"/>
      <c r="O1858" s="24"/>
      <c r="P1858" s="24"/>
      <c r="Q1858" s="24"/>
      <c r="R1858" s="24"/>
      <c r="S1858" s="24"/>
      <c r="T1858" s="24"/>
    </row>
    <row r="1859" spans="1:20" ht="13.8">
      <c r="A1859" s="112"/>
      <c r="B1859" s="218"/>
      <c r="C1859" s="218"/>
      <c r="D1859" s="218"/>
      <c r="E1859" s="24"/>
      <c r="F1859" s="24"/>
      <c r="G1859" s="24"/>
      <c r="H1859" s="24"/>
      <c r="I1859" s="24"/>
      <c r="J1859" s="24"/>
      <c r="K1859" s="24"/>
      <c r="L1859" s="24"/>
      <c r="M1859" s="24"/>
      <c r="N1859" s="24"/>
      <c r="O1859" s="24"/>
      <c r="P1859" s="24"/>
      <c r="Q1859" s="24"/>
      <c r="R1859" s="24"/>
      <c r="S1859" s="24"/>
      <c r="T1859" s="24"/>
    </row>
    <row r="1860" spans="1:20" ht="13.8">
      <c r="A1860" s="112"/>
      <c r="B1860" s="218"/>
      <c r="C1860" s="218"/>
      <c r="D1860" s="218"/>
      <c r="E1860" s="24"/>
      <c r="F1860" s="24"/>
      <c r="G1860" s="24"/>
      <c r="H1860" s="24"/>
      <c r="I1860" s="24"/>
      <c r="J1860" s="24"/>
      <c r="K1860" s="24"/>
      <c r="L1860" s="24"/>
      <c r="M1860" s="24"/>
      <c r="N1860" s="24"/>
      <c r="O1860" s="24"/>
      <c r="P1860" s="24"/>
      <c r="Q1860" s="24"/>
      <c r="R1860" s="24"/>
      <c r="S1860" s="24"/>
      <c r="T1860" s="24"/>
    </row>
    <row r="1861" spans="1:20" ht="13.8">
      <c r="A1861" s="112"/>
      <c r="B1861" s="218"/>
      <c r="C1861" s="218"/>
      <c r="D1861" s="218"/>
      <c r="E1861" s="24"/>
      <c r="F1861" s="24"/>
      <c r="G1861" s="24"/>
      <c r="H1861" s="24"/>
      <c r="I1861" s="24"/>
      <c r="J1861" s="24"/>
      <c r="K1861" s="24"/>
      <c r="L1861" s="24"/>
      <c r="M1861" s="24"/>
      <c r="N1861" s="24"/>
      <c r="O1861" s="24"/>
      <c r="P1861" s="24"/>
      <c r="Q1861" s="24"/>
      <c r="R1861" s="24"/>
      <c r="S1861" s="24"/>
      <c r="T1861" s="24"/>
    </row>
    <row r="1862" spans="1:20" ht="13.8">
      <c r="A1862" s="112"/>
      <c r="B1862" s="218"/>
      <c r="C1862" s="218"/>
      <c r="D1862" s="218"/>
      <c r="E1862" s="24"/>
      <c r="F1862" s="24"/>
      <c r="G1862" s="24"/>
      <c r="H1862" s="24"/>
      <c r="I1862" s="24"/>
      <c r="J1862" s="24"/>
      <c r="K1862" s="24"/>
      <c r="L1862" s="24"/>
      <c r="M1862" s="24"/>
      <c r="N1862" s="24"/>
      <c r="O1862" s="24"/>
      <c r="P1862" s="24"/>
      <c r="Q1862" s="24"/>
      <c r="R1862" s="24"/>
      <c r="S1862" s="24"/>
      <c r="T1862" s="24"/>
    </row>
    <row r="1863" spans="1:20" ht="13.8">
      <c r="A1863" s="112"/>
      <c r="B1863" s="218"/>
      <c r="C1863" s="218"/>
      <c r="D1863" s="218"/>
      <c r="E1863" s="24"/>
      <c r="F1863" s="24"/>
      <c r="G1863" s="24"/>
      <c r="H1863" s="24"/>
      <c r="I1863" s="24"/>
      <c r="J1863" s="24"/>
      <c r="K1863" s="24"/>
      <c r="L1863" s="24"/>
      <c r="M1863" s="24"/>
      <c r="N1863" s="24"/>
      <c r="O1863" s="24"/>
      <c r="P1863" s="24"/>
      <c r="Q1863" s="24"/>
      <c r="R1863" s="24"/>
      <c r="S1863" s="24"/>
      <c r="T1863" s="24"/>
    </row>
    <row r="1864" spans="1:20" ht="13.8">
      <c r="A1864" s="112"/>
      <c r="B1864" s="218"/>
      <c r="C1864" s="218"/>
      <c r="D1864" s="218"/>
      <c r="E1864" s="24"/>
      <c r="F1864" s="24"/>
      <c r="G1864" s="24"/>
      <c r="H1864" s="24"/>
      <c r="I1864" s="24"/>
      <c r="J1864" s="24"/>
      <c r="K1864" s="24"/>
      <c r="L1864" s="24"/>
      <c r="M1864" s="24"/>
      <c r="N1864" s="24"/>
      <c r="O1864" s="24"/>
      <c r="P1864" s="24"/>
      <c r="Q1864" s="24"/>
      <c r="R1864" s="24"/>
      <c r="S1864" s="24"/>
      <c r="T1864" s="24"/>
    </row>
    <row r="1865" spans="1:20" ht="13.8">
      <c r="A1865" s="112"/>
      <c r="B1865" s="218"/>
      <c r="C1865" s="218"/>
      <c r="D1865" s="218"/>
      <c r="E1865" s="24"/>
      <c r="F1865" s="24"/>
      <c r="G1865" s="24"/>
      <c r="H1865" s="24"/>
      <c r="I1865" s="24"/>
      <c r="J1865" s="24"/>
      <c r="K1865" s="24"/>
      <c r="L1865" s="24"/>
      <c r="M1865" s="24"/>
      <c r="N1865" s="24"/>
      <c r="O1865" s="24"/>
      <c r="P1865" s="24"/>
      <c r="Q1865" s="24"/>
      <c r="R1865" s="24"/>
      <c r="S1865" s="24"/>
      <c r="T1865" s="24"/>
    </row>
    <row r="1866" spans="1:20" ht="13.8">
      <c r="A1866" s="112"/>
      <c r="B1866" s="218"/>
      <c r="C1866" s="218"/>
      <c r="D1866" s="218"/>
      <c r="E1866" s="24"/>
      <c r="F1866" s="24"/>
      <c r="G1866" s="24"/>
      <c r="H1866" s="24"/>
      <c r="I1866" s="24"/>
      <c r="J1866" s="24"/>
      <c r="K1866" s="24"/>
      <c r="L1866" s="24"/>
      <c r="M1866" s="24"/>
      <c r="N1866" s="24"/>
      <c r="O1866" s="24"/>
      <c r="P1866" s="24"/>
      <c r="Q1866" s="24"/>
      <c r="R1866" s="24"/>
      <c r="S1866" s="24"/>
      <c r="T1866" s="24"/>
    </row>
    <row r="1867" spans="1:20" ht="13.8">
      <c r="A1867" s="112"/>
      <c r="B1867" s="218"/>
      <c r="C1867" s="218"/>
      <c r="D1867" s="218"/>
      <c r="E1867" s="24"/>
      <c r="F1867" s="24"/>
      <c r="G1867" s="24"/>
      <c r="H1867" s="24"/>
      <c r="I1867" s="24"/>
      <c r="J1867" s="24"/>
      <c r="K1867" s="24"/>
      <c r="L1867" s="24"/>
      <c r="M1867" s="24"/>
      <c r="N1867" s="24"/>
      <c r="O1867" s="24"/>
      <c r="P1867" s="24"/>
      <c r="Q1867" s="24"/>
      <c r="R1867" s="24"/>
      <c r="S1867" s="24"/>
      <c r="T1867" s="24"/>
    </row>
    <row r="1868" spans="1:20" ht="13.8">
      <c r="A1868" s="112"/>
      <c r="B1868" s="218"/>
      <c r="C1868" s="218"/>
      <c r="D1868" s="218"/>
      <c r="E1868" s="24"/>
      <c r="F1868" s="24"/>
      <c r="G1868" s="24"/>
      <c r="H1868" s="24"/>
      <c r="I1868" s="24"/>
      <c r="J1868" s="24"/>
      <c r="K1868" s="24"/>
      <c r="L1868" s="24"/>
      <c r="M1868" s="24"/>
      <c r="N1868" s="24"/>
      <c r="O1868" s="24"/>
      <c r="P1868" s="24"/>
      <c r="Q1868" s="24"/>
      <c r="R1868" s="24"/>
      <c r="S1868" s="24"/>
      <c r="T1868" s="24"/>
    </row>
    <row r="1869" spans="1:20" ht="13.8">
      <c r="A1869" s="112"/>
      <c r="B1869" s="218"/>
      <c r="C1869" s="218"/>
      <c r="D1869" s="218"/>
      <c r="E1869" s="24"/>
      <c r="F1869" s="24"/>
      <c r="G1869" s="24"/>
      <c r="H1869" s="24"/>
      <c r="I1869" s="24"/>
      <c r="J1869" s="24"/>
      <c r="K1869" s="24"/>
      <c r="L1869" s="24"/>
      <c r="M1869" s="24"/>
      <c r="N1869" s="24"/>
      <c r="O1869" s="24"/>
      <c r="P1869" s="24"/>
      <c r="Q1869" s="24"/>
      <c r="R1869" s="24"/>
      <c r="S1869" s="24"/>
      <c r="T1869" s="24"/>
    </row>
    <row r="1870" spans="1:20" ht="13.8">
      <c r="A1870" s="112"/>
      <c r="B1870" s="218"/>
      <c r="C1870" s="218"/>
      <c r="D1870" s="218"/>
      <c r="E1870" s="24"/>
      <c r="F1870" s="24"/>
      <c r="G1870" s="24"/>
      <c r="H1870" s="24"/>
      <c r="I1870" s="24"/>
      <c r="J1870" s="24"/>
      <c r="K1870" s="24"/>
      <c r="L1870" s="24"/>
      <c r="M1870" s="24"/>
      <c r="N1870" s="24"/>
      <c r="O1870" s="24"/>
      <c r="P1870" s="24"/>
      <c r="Q1870" s="24"/>
      <c r="R1870" s="24"/>
      <c r="S1870" s="24"/>
      <c r="T1870" s="24"/>
    </row>
    <row r="1871" spans="1:20" ht="13.8">
      <c r="A1871" s="112"/>
      <c r="B1871" s="218"/>
      <c r="C1871" s="218"/>
      <c r="D1871" s="218"/>
      <c r="E1871" s="24"/>
      <c r="F1871" s="24"/>
      <c r="G1871" s="24"/>
      <c r="H1871" s="24"/>
      <c r="I1871" s="24"/>
      <c r="J1871" s="24"/>
      <c r="K1871" s="24"/>
      <c r="L1871" s="24"/>
      <c r="M1871" s="24"/>
      <c r="N1871" s="24"/>
      <c r="O1871" s="24"/>
      <c r="P1871" s="24"/>
      <c r="Q1871" s="24"/>
      <c r="R1871" s="24"/>
      <c r="S1871" s="24"/>
      <c r="T1871" s="24"/>
    </row>
    <row r="1872" spans="1:20" ht="13.8">
      <c r="A1872" s="112"/>
      <c r="B1872" s="218"/>
      <c r="C1872" s="218"/>
      <c r="D1872" s="218"/>
      <c r="E1872" s="24"/>
      <c r="F1872" s="24"/>
      <c r="G1872" s="24"/>
      <c r="H1872" s="24"/>
      <c r="I1872" s="24"/>
      <c r="J1872" s="24"/>
      <c r="K1872" s="24"/>
      <c r="L1872" s="24"/>
      <c r="M1872" s="24"/>
      <c r="N1872" s="24"/>
      <c r="O1872" s="24"/>
      <c r="P1872" s="24"/>
      <c r="Q1872" s="24"/>
      <c r="R1872" s="24"/>
      <c r="S1872" s="24"/>
      <c r="T1872" s="24"/>
    </row>
    <row r="1873" spans="1:20" ht="13.8">
      <c r="A1873" s="112"/>
      <c r="B1873" s="218"/>
      <c r="C1873" s="218"/>
      <c r="D1873" s="218"/>
      <c r="E1873" s="24"/>
      <c r="F1873" s="24"/>
      <c r="G1873" s="24"/>
      <c r="H1873" s="24"/>
      <c r="I1873" s="24"/>
      <c r="J1873" s="24"/>
      <c r="K1873" s="24"/>
      <c r="L1873" s="24"/>
      <c r="M1873" s="24"/>
      <c r="N1873" s="24"/>
      <c r="O1873" s="24"/>
      <c r="P1873" s="24"/>
      <c r="Q1873" s="24"/>
      <c r="R1873" s="24"/>
      <c r="S1873" s="24"/>
      <c r="T1873" s="24"/>
    </row>
    <row r="1874" spans="1:20" ht="13.8">
      <c r="A1874" s="112"/>
      <c r="B1874" s="218"/>
      <c r="C1874" s="218"/>
      <c r="D1874" s="218"/>
      <c r="E1874" s="24"/>
      <c r="F1874" s="24"/>
      <c r="G1874" s="24"/>
      <c r="H1874" s="24"/>
      <c r="I1874" s="24"/>
      <c r="J1874" s="24"/>
      <c r="K1874" s="24"/>
      <c r="L1874" s="24"/>
      <c r="M1874" s="24"/>
      <c r="N1874" s="24"/>
      <c r="O1874" s="24"/>
      <c r="P1874" s="24"/>
      <c r="Q1874" s="24"/>
      <c r="R1874" s="24"/>
      <c r="S1874" s="24"/>
      <c r="T1874" s="24"/>
    </row>
    <row r="1875" spans="1:20" ht="13.8">
      <c r="A1875" s="112"/>
      <c r="B1875" s="218"/>
      <c r="C1875" s="218"/>
      <c r="D1875" s="218"/>
      <c r="E1875" s="24"/>
      <c r="F1875" s="24"/>
      <c r="G1875" s="24"/>
      <c r="H1875" s="24"/>
      <c r="I1875" s="24"/>
      <c r="J1875" s="24"/>
      <c r="K1875" s="24"/>
      <c r="L1875" s="24"/>
      <c r="M1875" s="24"/>
      <c r="N1875" s="24"/>
      <c r="O1875" s="24"/>
      <c r="P1875" s="24"/>
      <c r="Q1875" s="24"/>
      <c r="R1875" s="24"/>
      <c r="S1875" s="24"/>
      <c r="T1875" s="24"/>
    </row>
    <row r="1876" spans="1:20" ht="13.8">
      <c r="A1876" s="112"/>
      <c r="B1876" s="218"/>
      <c r="C1876" s="218"/>
      <c r="D1876" s="218"/>
      <c r="E1876" s="24"/>
      <c r="F1876" s="24"/>
      <c r="G1876" s="24"/>
      <c r="H1876" s="24"/>
      <c r="I1876" s="24"/>
      <c r="J1876" s="24"/>
      <c r="K1876" s="24"/>
      <c r="L1876" s="24"/>
      <c r="M1876" s="24"/>
      <c r="N1876" s="24"/>
      <c r="O1876" s="24"/>
      <c r="P1876" s="24"/>
      <c r="Q1876" s="24"/>
      <c r="R1876" s="24"/>
      <c r="S1876" s="24"/>
      <c r="T1876" s="24"/>
    </row>
    <row r="1877" spans="1:20" ht="13.8">
      <c r="A1877" s="112"/>
      <c r="B1877" s="218"/>
      <c r="C1877" s="218"/>
      <c r="D1877" s="218"/>
      <c r="E1877" s="24"/>
      <c r="F1877" s="24"/>
      <c r="G1877" s="24"/>
      <c r="H1877" s="24"/>
      <c r="I1877" s="24"/>
      <c r="J1877" s="24"/>
      <c r="K1877" s="24"/>
      <c r="L1877" s="24"/>
      <c r="M1877" s="24"/>
      <c r="N1877" s="24"/>
      <c r="O1877" s="24"/>
      <c r="P1877" s="24"/>
      <c r="Q1877" s="24"/>
      <c r="R1877" s="24"/>
      <c r="S1877" s="24"/>
      <c r="T1877" s="24"/>
    </row>
    <row r="1878" spans="1:20" ht="13.8">
      <c r="A1878" s="112"/>
      <c r="B1878" s="218"/>
      <c r="C1878" s="218"/>
      <c r="D1878" s="218"/>
      <c r="E1878" s="24"/>
      <c r="F1878" s="24"/>
      <c r="G1878" s="24"/>
      <c r="H1878" s="24"/>
      <c r="I1878" s="24"/>
      <c r="J1878" s="24"/>
      <c r="K1878" s="24"/>
      <c r="L1878" s="24"/>
      <c r="M1878" s="24"/>
      <c r="N1878" s="24"/>
      <c r="O1878" s="24"/>
      <c r="P1878" s="24"/>
      <c r="Q1878" s="24"/>
      <c r="R1878" s="24"/>
      <c r="S1878" s="24"/>
      <c r="T1878" s="24"/>
    </row>
    <row r="1879" spans="1:20" ht="13.8">
      <c r="A1879" s="112"/>
      <c r="B1879" s="218"/>
      <c r="C1879" s="218"/>
      <c r="D1879" s="218"/>
      <c r="E1879" s="24"/>
      <c r="F1879" s="24"/>
      <c r="G1879" s="24"/>
      <c r="H1879" s="24"/>
      <c r="I1879" s="24"/>
      <c r="J1879" s="24"/>
      <c r="K1879" s="24"/>
      <c r="L1879" s="24"/>
      <c r="M1879" s="24"/>
      <c r="N1879" s="24"/>
      <c r="O1879" s="24"/>
      <c r="P1879" s="24"/>
      <c r="Q1879" s="24"/>
      <c r="R1879" s="24"/>
      <c r="S1879" s="24"/>
      <c r="T1879" s="24"/>
    </row>
    <row r="1880" spans="1:20" ht="13.8">
      <c r="A1880" s="112"/>
      <c r="B1880" s="218"/>
      <c r="C1880" s="218"/>
      <c r="D1880" s="218"/>
      <c r="E1880" s="24"/>
      <c r="F1880" s="24"/>
      <c r="G1880" s="24"/>
      <c r="H1880" s="24"/>
      <c r="I1880" s="24"/>
      <c r="J1880" s="24"/>
      <c r="K1880" s="24"/>
      <c r="L1880" s="24"/>
      <c r="M1880" s="24"/>
      <c r="N1880" s="24"/>
      <c r="O1880" s="24"/>
      <c r="P1880" s="24"/>
      <c r="Q1880" s="24"/>
      <c r="R1880" s="24"/>
      <c r="S1880" s="24"/>
      <c r="T1880" s="24"/>
    </row>
    <row r="1881" spans="1:20" ht="13.8">
      <c r="A1881" s="112"/>
      <c r="B1881" s="218"/>
      <c r="C1881" s="218"/>
      <c r="D1881" s="218"/>
      <c r="E1881" s="24"/>
      <c r="F1881" s="24"/>
      <c r="G1881" s="24"/>
      <c r="H1881" s="24"/>
      <c r="I1881" s="24"/>
      <c r="J1881" s="24"/>
      <c r="K1881" s="24"/>
      <c r="L1881" s="24"/>
      <c r="M1881" s="24"/>
      <c r="N1881" s="24"/>
      <c r="O1881" s="24"/>
      <c r="P1881" s="24"/>
      <c r="Q1881" s="24"/>
      <c r="R1881" s="24"/>
      <c r="S1881" s="24"/>
      <c r="T1881" s="24"/>
    </row>
    <row r="1882" spans="1:20" ht="13.8">
      <c r="A1882" s="112"/>
      <c r="B1882" s="218"/>
      <c r="C1882" s="218"/>
      <c r="D1882" s="218"/>
      <c r="E1882" s="24"/>
      <c r="F1882" s="24"/>
      <c r="G1882" s="24"/>
      <c r="H1882" s="24"/>
      <c r="I1882" s="24"/>
      <c r="J1882" s="24"/>
      <c r="K1882" s="24"/>
      <c r="L1882" s="24"/>
      <c r="M1882" s="24"/>
      <c r="N1882" s="24"/>
      <c r="O1882" s="24"/>
      <c r="P1882" s="24"/>
      <c r="Q1882" s="24"/>
      <c r="R1882" s="24"/>
      <c r="S1882" s="24"/>
      <c r="T1882" s="24"/>
    </row>
    <row r="1883" spans="1:20" ht="13.8">
      <c r="A1883" s="112"/>
      <c r="B1883" s="218"/>
      <c r="C1883" s="218"/>
      <c r="D1883" s="218"/>
      <c r="E1883" s="24"/>
      <c r="F1883" s="24"/>
      <c r="G1883" s="24"/>
      <c r="H1883" s="24"/>
      <c r="I1883" s="24"/>
      <c r="J1883" s="24"/>
      <c r="K1883" s="24"/>
      <c r="L1883" s="24"/>
      <c r="M1883" s="24"/>
      <c r="N1883" s="24"/>
      <c r="O1883" s="24"/>
      <c r="P1883" s="24"/>
      <c r="Q1883" s="24"/>
      <c r="R1883" s="24"/>
      <c r="S1883" s="24"/>
      <c r="T1883" s="24"/>
    </row>
    <row r="1884" spans="1:20" ht="13.8">
      <c r="A1884" s="112"/>
      <c r="B1884" s="218"/>
      <c r="C1884" s="218"/>
      <c r="D1884" s="218"/>
      <c r="E1884" s="24"/>
      <c r="F1884" s="24"/>
      <c r="G1884" s="24"/>
      <c r="H1884" s="24"/>
      <c r="I1884" s="24"/>
      <c r="J1884" s="24"/>
      <c r="K1884" s="24"/>
      <c r="L1884" s="24"/>
      <c r="M1884" s="24"/>
      <c r="N1884" s="24"/>
      <c r="O1884" s="24"/>
      <c r="P1884" s="24"/>
      <c r="Q1884" s="24"/>
      <c r="R1884" s="24"/>
      <c r="S1884" s="24"/>
      <c r="T1884" s="24"/>
    </row>
    <row r="1885" spans="1:20" ht="13.8">
      <c r="A1885" s="112"/>
      <c r="B1885" s="218"/>
      <c r="C1885" s="218"/>
      <c r="D1885" s="218"/>
      <c r="E1885" s="24"/>
      <c r="F1885" s="24"/>
      <c r="G1885" s="24"/>
      <c r="H1885" s="24"/>
      <c r="I1885" s="24"/>
      <c r="J1885" s="24"/>
      <c r="K1885" s="24"/>
      <c r="L1885" s="24"/>
      <c r="M1885" s="24"/>
      <c r="N1885" s="24"/>
      <c r="O1885" s="24"/>
      <c r="P1885" s="24"/>
      <c r="Q1885" s="24"/>
      <c r="R1885" s="24"/>
      <c r="S1885" s="24"/>
      <c r="T1885" s="24"/>
    </row>
    <row r="1886" spans="1:20" ht="13.8">
      <c r="A1886" s="112"/>
      <c r="B1886" s="218"/>
      <c r="C1886" s="218"/>
      <c r="D1886" s="218"/>
      <c r="E1886" s="24"/>
      <c r="F1886" s="24"/>
      <c r="G1886" s="24"/>
      <c r="H1886" s="24"/>
      <c r="I1886" s="24"/>
      <c r="J1886" s="24"/>
      <c r="K1886" s="24"/>
      <c r="L1886" s="24"/>
      <c r="M1886" s="24"/>
      <c r="N1886" s="24"/>
      <c r="O1886" s="24"/>
      <c r="P1886" s="24"/>
      <c r="Q1886" s="24"/>
      <c r="R1886" s="24"/>
      <c r="S1886" s="24"/>
      <c r="T1886" s="24"/>
    </row>
    <row r="1887" spans="1:20" ht="13.8">
      <c r="A1887" s="112"/>
      <c r="B1887" s="218"/>
      <c r="C1887" s="218"/>
      <c r="D1887" s="218"/>
      <c r="E1887" s="24"/>
      <c r="F1887" s="24"/>
      <c r="G1887" s="24"/>
      <c r="H1887" s="24"/>
      <c r="I1887" s="24"/>
      <c r="J1887" s="24"/>
      <c r="K1887" s="24"/>
      <c r="L1887" s="24"/>
      <c r="M1887" s="24"/>
      <c r="N1887" s="24"/>
      <c r="O1887" s="24"/>
      <c r="P1887" s="24"/>
      <c r="Q1887" s="24"/>
      <c r="R1887" s="24"/>
      <c r="S1887" s="24"/>
      <c r="T1887" s="24"/>
    </row>
    <row r="1888" spans="1:20" ht="13.8">
      <c r="A1888" s="112"/>
      <c r="B1888" s="218"/>
      <c r="C1888" s="218"/>
      <c r="D1888" s="218"/>
      <c r="E1888" s="24"/>
      <c r="F1888" s="24"/>
      <c r="G1888" s="24"/>
      <c r="H1888" s="24"/>
      <c r="I1888" s="24"/>
      <c r="J1888" s="24"/>
      <c r="K1888" s="24"/>
      <c r="L1888" s="24"/>
      <c r="M1888" s="24"/>
      <c r="N1888" s="24"/>
      <c r="O1888" s="24"/>
      <c r="P1888" s="24"/>
      <c r="Q1888" s="24"/>
      <c r="R1888" s="24"/>
      <c r="S1888" s="24"/>
      <c r="T1888" s="24"/>
    </row>
    <row r="1889" spans="1:20" ht="13.8">
      <c r="A1889" s="112"/>
      <c r="B1889" s="218"/>
      <c r="C1889" s="218"/>
      <c r="D1889" s="218"/>
      <c r="E1889" s="24"/>
      <c r="F1889" s="24"/>
      <c r="G1889" s="24"/>
      <c r="H1889" s="24"/>
      <c r="I1889" s="24"/>
      <c r="J1889" s="24"/>
      <c r="K1889" s="24"/>
      <c r="L1889" s="24"/>
      <c r="M1889" s="24"/>
      <c r="N1889" s="24"/>
      <c r="O1889" s="24"/>
      <c r="P1889" s="24"/>
      <c r="Q1889" s="24"/>
      <c r="R1889" s="24"/>
      <c r="S1889" s="24"/>
      <c r="T1889" s="24"/>
    </row>
    <row r="1890" spans="1:20" ht="13.8">
      <c r="A1890" s="112"/>
      <c r="B1890" s="218"/>
      <c r="C1890" s="218"/>
      <c r="D1890" s="218"/>
      <c r="E1890" s="24"/>
      <c r="F1890" s="24"/>
      <c r="G1890" s="24"/>
      <c r="H1890" s="24"/>
      <c r="I1890" s="24"/>
      <c r="J1890" s="24"/>
      <c r="K1890" s="24"/>
      <c r="L1890" s="24"/>
      <c r="M1890" s="24"/>
      <c r="N1890" s="24"/>
      <c r="O1890" s="24"/>
      <c r="P1890" s="24"/>
      <c r="Q1890" s="24"/>
      <c r="R1890" s="24"/>
      <c r="S1890" s="24"/>
      <c r="T1890" s="24"/>
    </row>
    <row r="1891" spans="1:20" ht="13.8">
      <c r="A1891" s="112"/>
      <c r="B1891" s="218"/>
      <c r="C1891" s="218"/>
      <c r="D1891" s="218"/>
      <c r="E1891" s="24"/>
      <c r="F1891" s="24"/>
      <c r="G1891" s="24"/>
      <c r="H1891" s="24"/>
      <c r="I1891" s="24"/>
      <c r="J1891" s="24"/>
      <c r="K1891" s="24"/>
      <c r="L1891" s="24"/>
      <c r="M1891" s="24"/>
      <c r="N1891" s="24"/>
      <c r="O1891" s="24"/>
      <c r="P1891" s="24"/>
      <c r="Q1891" s="24"/>
      <c r="R1891" s="24"/>
      <c r="S1891" s="24"/>
      <c r="T1891" s="24"/>
    </row>
    <row r="1892" spans="1:20" ht="13.8">
      <c r="A1892" s="112"/>
      <c r="B1892" s="218"/>
      <c r="C1892" s="218"/>
      <c r="D1892" s="218"/>
      <c r="E1892" s="24"/>
      <c r="F1892" s="24"/>
      <c r="G1892" s="24"/>
      <c r="H1892" s="24"/>
      <c r="I1892" s="24"/>
      <c r="J1892" s="24"/>
      <c r="K1892" s="24"/>
      <c r="L1892" s="24"/>
      <c r="M1892" s="24"/>
      <c r="N1892" s="24"/>
      <c r="O1892" s="24"/>
      <c r="P1892" s="24"/>
      <c r="Q1892" s="24"/>
      <c r="R1892" s="24"/>
      <c r="S1892" s="24"/>
      <c r="T1892" s="24"/>
    </row>
    <row r="1893" spans="1:20" ht="13.8">
      <c r="A1893" s="112"/>
      <c r="B1893" s="218"/>
      <c r="C1893" s="218"/>
      <c r="D1893" s="218"/>
      <c r="E1893" s="24"/>
      <c r="F1893" s="24"/>
      <c r="G1893" s="24"/>
      <c r="H1893" s="24"/>
      <c r="I1893" s="24"/>
      <c r="J1893" s="24"/>
      <c r="K1893" s="24"/>
      <c r="L1893" s="24"/>
      <c r="M1893" s="24"/>
      <c r="N1893" s="24"/>
      <c r="O1893" s="24"/>
      <c r="P1893" s="24"/>
      <c r="Q1893" s="24"/>
      <c r="R1893" s="24"/>
      <c r="S1893" s="24"/>
      <c r="T1893" s="24"/>
    </row>
    <row r="1894" spans="1:20" ht="13.8">
      <c r="A1894" s="112"/>
      <c r="B1894" s="218"/>
      <c r="C1894" s="218"/>
      <c r="D1894" s="218"/>
      <c r="E1894" s="24"/>
      <c r="F1894" s="24"/>
      <c r="G1894" s="24"/>
      <c r="H1894" s="24"/>
      <c r="I1894" s="24"/>
      <c r="J1894" s="24"/>
      <c r="K1894" s="24"/>
      <c r="L1894" s="24"/>
      <c r="M1894" s="24"/>
      <c r="N1894" s="24"/>
      <c r="O1894" s="24"/>
      <c r="P1894" s="24"/>
      <c r="Q1894" s="24"/>
      <c r="R1894" s="24"/>
      <c r="S1894" s="24"/>
      <c r="T1894" s="24"/>
    </row>
    <row r="1895" spans="1:20" ht="13.8">
      <c r="A1895" s="112"/>
      <c r="B1895" s="218"/>
      <c r="C1895" s="218"/>
      <c r="D1895" s="218"/>
      <c r="E1895" s="24"/>
      <c r="F1895" s="24"/>
      <c r="G1895" s="24"/>
      <c r="H1895" s="24"/>
      <c r="I1895" s="24"/>
      <c r="J1895" s="24"/>
      <c r="K1895" s="24"/>
      <c r="L1895" s="24"/>
      <c r="M1895" s="24"/>
      <c r="N1895" s="24"/>
      <c r="O1895" s="24"/>
      <c r="P1895" s="24"/>
      <c r="Q1895" s="24"/>
      <c r="R1895" s="24"/>
      <c r="S1895" s="24"/>
      <c r="T1895" s="24"/>
    </row>
    <row r="1896" spans="1:20" ht="13.8">
      <c r="A1896" s="112"/>
      <c r="B1896" s="218"/>
      <c r="C1896" s="218"/>
      <c r="D1896" s="218"/>
      <c r="E1896" s="24"/>
      <c r="F1896" s="24"/>
      <c r="G1896" s="24"/>
      <c r="H1896" s="24"/>
      <c r="I1896" s="24"/>
      <c r="J1896" s="24"/>
      <c r="K1896" s="24"/>
      <c r="L1896" s="24"/>
      <c r="M1896" s="24"/>
      <c r="N1896" s="24"/>
      <c r="O1896" s="24"/>
      <c r="P1896" s="24"/>
      <c r="Q1896" s="24"/>
      <c r="R1896" s="24"/>
      <c r="S1896" s="24"/>
      <c r="T1896" s="24"/>
    </row>
    <row r="1897" spans="1:20" ht="13.8">
      <c r="A1897" s="112"/>
      <c r="B1897" s="218"/>
      <c r="C1897" s="218"/>
      <c r="D1897" s="218"/>
      <c r="E1897" s="24"/>
      <c r="F1897" s="24"/>
      <c r="G1897" s="24"/>
      <c r="H1897" s="24"/>
      <c r="I1897" s="24"/>
      <c r="J1897" s="24"/>
      <c r="K1897" s="24"/>
      <c r="L1897" s="24"/>
      <c r="M1897" s="24"/>
      <c r="N1897" s="24"/>
      <c r="O1897" s="24"/>
      <c r="P1897" s="24"/>
      <c r="Q1897" s="24"/>
      <c r="R1897" s="24"/>
      <c r="S1897" s="24"/>
      <c r="T1897" s="24"/>
    </row>
    <row r="1898" spans="1:20" ht="13.8">
      <c r="A1898" s="112"/>
      <c r="B1898" s="218"/>
      <c r="C1898" s="218"/>
      <c r="D1898" s="218"/>
      <c r="E1898" s="24"/>
      <c r="F1898" s="24"/>
      <c r="G1898" s="24"/>
      <c r="H1898" s="24"/>
      <c r="I1898" s="24"/>
      <c r="J1898" s="24"/>
      <c r="K1898" s="24"/>
      <c r="L1898" s="24"/>
      <c r="M1898" s="24"/>
      <c r="N1898" s="24"/>
      <c r="O1898" s="24"/>
      <c r="P1898" s="24"/>
      <c r="Q1898" s="24"/>
      <c r="R1898" s="24"/>
      <c r="S1898" s="24"/>
      <c r="T1898" s="24"/>
    </row>
    <row r="1899" spans="1:20" ht="13.8">
      <c r="A1899" s="112"/>
      <c r="B1899" s="218"/>
      <c r="C1899" s="218"/>
      <c r="D1899" s="218"/>
      <c r="E1899" s="24"/>
      <c r="F1899" s="24"/>
      <c r="G1899" s="24"/>
      <c r="H1899" s="24"/>
      <c r="I1899" s="24"/>
      <c r="J1899" s="24"/>
      <c r="K1899" s="24"/>
      <c r="L1899" s="24"/>
      <c r="M1899" s="24"/>
      <c r="N1899" s="24"/>
      <c r="O1899" s="24"/>
      <c r="P1899" s="24"/>
      <c r="Q1899" s="24"/>
      <c r="R1899" s="24"/>
      <c r="S1899" s="24"/>
      <c r="T1899" s="24"/>
    </row>
    <row r="1900" spans="1:20" ht="13.8">
      <c r="A1900" s="112"/>
      <c r="B1900" s="218"/>
      <c r="C1900" s="218"/>
      <c r="D1900" s="218"/>
      <c r="E1900" s="24"/>
      <c r="F1900" s="24"/>
      <c r="G1900" s="24"/>
      <c r="H1900" s="24"/>
      <c r="I1900" s="24"/>
      <c r="J1900" s="24"/>
      <c r="K1900" s="24"/>
      <c r="L1900" s="24"/>
      <c r="M1900" s="24"/>
      <c r="N1900" s="24"/>
      <c r="O1900" s="24"/>
      <c r="P1900" s="24"/>
      <c r="Q1900" s="24"/>
      <c r="R1900" s="24"/>
      <c r="S1900" s="24"/>
      <c r="T1900" s="24"/>
    </row>
    <row r="1901" spans="1:20" ht="13.8">
      <c r="A1901" s="112"/>
      <c r="B1901" s="218"/>
      <c r="C1901" s="218"/>
      <c r="D1901" s="218"/>
      <c r="E1901" s="24"/>
      <c r="F1901" s="24"/>
      <c r="G1901" s="24"/>
      <c r="H1901" s="24"/>
      <c r="I1901" s="24"/>
      <c r="J1901" s="24"/>
      <c r="K1901" s="24"/>
      <c r="L1901" s="24"/>
      <c r="M1901" s="24"/>
      <c r="N1901" s="24"/>
      <c r="O1901" s="24"/>
      <c r="P1901" s="24"/>
      <c r="Q1901" s="24"/>
      <c r="R1901" s="24"/>
      <c r="S1901" s="24"/>
      <c r="T1901" s="24"/>
    </row>
    <row r="1902" spans="1:20" ht="13.8">
      <c r="A1902" s="112"/>
      <c r="B1902" s="218"/>
      <c r="C1902" s="218"/>
      <c r="D1902" s="218"/>
      <c r="E1902" s="24"/>
      <c r="F1902" s="24"/>
      <c r="G1902" s="24"/>
      <c r="H1902" s="24"/>
      <c r="I1902" s="24"/>
      <c r="J1902" s="24"/>
      <c r="K1902" s="24"/>
      <c r="L1902" s="24"/>
      <c r="M1902" s="24"/>
      <c r="N1902" s="24"/>
      <c r="O1902" s="24"/>
      <c r="P1902" s="24"/>
      <c r="Q1902" s="24"/>
      <c r="R1902" s="24"/>
      <c r="S1902" s="24"/>
      <c r="T1902" s="24"/>
    </row>
    <row r="1903" spans="1:20" ht="13.8">
      <c r="A1903" s="112"/>
      <c r="B1903" s="218"/>
      <c r="C1903" s="218"/>
      <c r="D1903" s="218"/>
      <c r="E1903" s="24"/>
      <c r="F1903" s="24"/>
      <c r="G1903" s="24"/>
      <c r="H1903" s="24"/>
      <c r="I1903" s="24"/>
      <c r="J1903" s="24"/>
      <c r="K1903" s="24"/>
      <c r="L1903" s="24"/>
      <c r="M1903" s="24"/>
      <c r="N1903" s="24"/>
      <c r="O1903" s="24"/>
      <c r="P1903" s="24"/>
      <c r="Q1903" s="24"/>
      <c r="R1903" s="24"/>
      <c r="S1903" s="24"/>
      <c r="T1903" s="24"/>
    </row>
    <row r="1904" spans="1:20" ht="13.8">
      <c r="A1904" s="112"/>
      <c r="B1904" s="218"/>
      <c r="C1904" s="218"/>
      <c r="D1904" s="218"/>
      <c r="E1904" s="24"/>
      <c r="F1904" s="24"/>
      <c r="G1904" s="24"/>
      <c r="H1904" s="24"/>
      <c r="I1904" s="24"/>
      <c r="J1904" s="24"/>
      <c r="K1904" s="24"/>
      <c r="L1904" s="24"/>
      <c r="M1904" s="24"/>
      <c r="N1904" s="24"/>
      <c r="O1904" s="24"/>
      <c r="P1904" s="24"/>
      <c r="Q1904" s="24"/>
      <c r="R1904" s="24"/>
      <c r="S1904" s="24"/>
      <c r="T1904" s="24"/>
    </row>
    <row r="1905" spans="1:20" ht="13.8">
      <c r="A1905" s="112"/>
      <c r="B1905" s="218"/>
      <c r="C1905" s="218"/>
      <c r="D1905" s="218"/>
      <c r="E1905" s="24"/>
      <c r="F1905" s="24"/>
      <c r="G1905" s="24"/>
      <c r="H1905" s="24"/>
      <c r="I1905" s="24"/>
      <c r="J1905" s="24"/>
      <c r="K1905" s="24"/>
      <c r="L1905" s="24"/>
      <c r="M1905" s="24"/>
      <c r="N1905" s="24"/>
      <c r="O1905" s="24"/>
      <c r="P1905" s="24"/>
      <c r="Q1905" s="24"/>
      <c r="R1905" s="24"/>
      <c r="S1905" s="24"/>
      <c r="T1905" s="24"/>
    </row>
    <row r="1906" spans="1:20" ht="13.8">
      <c r="A1906" s="112"/>
      <c r="B1906" s="218"/>
      <c r="C1906" s="218"/>
      <c r="D1906" s="218"/>
      <c r="E1906" s="24"/>
      <c r="F1906" s="24"/>
      <c r="G1906" s="24"/>
      <c r="H1906" s="24"/>
      <c r="I1906" s="24"/>
      <c r="J1906" s="24"/>
      <c r="K1906" s="24"/>
      <c r="L1906" s="24"/>
      <c r="M1906" s="24"/>
      <c r="N1906" s="24"/>
      <c r="O1906" s="24"/>
      <c r="P1906" s="24"/>
      <c r="Q1906" s="24"/>
      <c r="R1906" s="24"/>
      <c r="S1906" s="24"/>
      <c r="T1906" s="24"/>
    </row>
    <row r="1907" spans="1:20" ht="13.8">
      <c r="A1907" s="112"/>
      <c r="B1907" s="218"/>
      <c r="C1907" s="218"/>
      <c r="D1907" s="218"/>
      <c r="E1907" s="24"/>
      <c r="F1907" s="24"/>
      <c r="G1907" s="24"/>
      <c r="H1907" s="24"/>
      <c r="I1907" s="24"/>
      <c r="J1907" s="24"/>
      <c r="K1907" s="24"/>
      <c r="L1907" s="24"/>
      <c r="M1907" s="24"/>
      <c r="N1907" s="24"/>
      <c r="O1907" s="24"/>
      <c r="P1907" s="24"/>
      <c r="Q1907" s="24"/>
      <c r="R1907" s="24"/>
      <c r="S1907" s="24"/>
      <c r="T1907" s="24"/>
    </row>
    <row r="1908" spans="1:20" ht="13.8">
      <c r="A1908" s="112"/>
      <c r="B1908" s="218"/>
      <c r="C1908" s="218"/>
      <c r="D1908" s="218"/>
      <c r="E1908" s="24"/>
      <c r="F1908" s="24"/>
      <c r="G1908" s="24"/>
      <c r="H1908" s="24"/>
      <c r="I1908" s="24"/>
      <c r="J1908" s="24"/>
      <c r="K1908" s="24"/>
      <c r="L1908" s="24"/>
      <c r="M1908" s="24"/>
      <c r="N1908" s="24"/>
      <c r="O1908" s="24"/>
      <c r="P1908" s="24"/>
      <c r="Q1908" s="24"/>
      <c r="R1908" s="24"/>
      <c r="S1908" s="24"/>
      <c r="T1908" s="24"/>
    </row>
    <row r="1909" spans="1:20" ht="13.8">
      <c r="A1909" s="112"/>
      <c r="B1909" s="218"/>
      <c r="C1909" s="218"/>
      <c r="D1909" s="218"/>
      <c r="E1909" s="24"/>
      <c r="F1909" s="24"/>
      <c r="G1909" s="24"/>
      <c r="H1909" s="24"/>
      <c r="I1909" s="24"/>
      <c r="J1909" s="24"/>
      <c r="K1909" s="24"/>
      <c r="L1909" s="24"/>
      <c r="M1909" s="24"/>
      <c r="N1909" s="24"/>
      <c r="O1909" s="24"/>
      <c r="P1909" s="24"/>
      <c r="Q1909" s="24"/>
      <c r="R1909" s="24"/>
      <c r="S1909" s="24"/>
      <c r="T1909" s="24"/>
    </row>
    <row r="1910" spans="1:20" ht="13.8">
      <c r="A1910" s="112"/>
      <c r="B1910" s="218"/>
      <c r="C1910" s="218"/>
      <c r="D1910" s="218"/>
      <c r="E1910" s="24"/>
      <c r="F1910" s="24"/>
      <c r="G1910" s="24"/>
      <c r="H1910" s="24"/>
      <c r="I1910" s="24"/>
      <c r="J1910" s="24"/>
      <c r="K1910" s="24"/>
      <c r="L1910" s="24"/>
      <c r="M1910" s="24"/>
      <c r="N1910" s="24"/>
      <c r="O1910" s="24"/>
      <c r="P1910" s="24"/>
      <c r="Q1910" s="24"/>
      <c r="R1910" s="24"/>
      <c r="S1910" s="24"/>
      <c r="T1910" s="24"/>
    </row>
    <row r="1911" spans="1:20" ht="13.8">
      <c r="A1911" s="112"/>
      <c r="B1911" s="218"/>
      <c r="C1911" s="218"/>
      <c r="D1911" s="218"/>
      <c r="E1911" s="24"/>
      <c r="F1911" s="24"/>
      <c r="G1911" s="24"/>
      <c r="H1911" s="24"/>
      <c r="I1911" s="24"/>
      <c r="J1911" s="24"/>
      <c r="K1911" s="24"/>
      <c r="L1911" s="24"/>
      <c r="M1911" s="24"/>
      <c r="N1911" s="24"/>
      <c r="O1911" s="24"/>
      <c r="P1911" s="24"/>
      <c r="Q1911" s="24"/>
      <c r="R1911" s="24"/>
      <c r="S1911" s="24"/>
      <c r="T1911" s="24"/>
    </row>
    <row r="1912" spans="1:20" ht="13.8">
      <c r="A1912" s="112"/>
      <c r="B1912" s="218"/>
      <c r="C1912" s="218"/>
      <c r="D1912" s="218"/>
      <c r="E1912" s="24"/>
      <c r="F1912" s="24"/>
      <c r="G1912" s="24"/>
      <c r="H1912" s="24"/>
      <c r="I1912" s="24"/>
      <c r="J1912" s="24"/>
      <c r="K1912" s="24"/>
      <c r="L1912" s="24"/>
      <c r="M1912" s="24"/>
      <c r="N1912" s="24"/>
      <c r="O1912" s="24"/>
      <c r="P1912" s="24"/>
      <c r="Q1912" s="24"/>
      <c r="R1912" s="24"/>
      <c r="S1912" s="24"/>
      <c r="T1912" s="24"/>
    </row>
    <row r="1913" spans="1:20" ht="13.8">
      <c r="A1913" s="112"/>
      <c r="B1913" s="218"/>
      <c r="C1913" s="218"/>
      <c r="D1913" s="218"/>
      <c r="E1913" s="24"/>
      <c r="F1913" s="24"/>
      <c r="G1913" s="24"/>
      <c r="H1913" s="24"/>
      <c r="I1913" s="24"/>
      <c r="J1913" s="24"/>
      <c r="K1913" s="24"/>
      <c r="L1913" s="24"/>
      <c r="M1913" s="24"/>
      <c r="N1913" s="24"/>
      <c r="O1913" s="24"/>
      <c r="P1913" s="24"/>
      <c r="Q1913" s="24"/>
      <c r="R1913" s="24"/>
      <c r="S1913" s="24"/>
      <c r="T1913" s="24"/>
    </row>
    <row r="1914" spans="1:20" ht="13.8">
      <c r="A1914" s="112"/>
      <c r="B1914" s="218"/>
      <c r="C1914" s="218"/>
      <c r="D1914" s="218"/>
      <c r="E1914" s="24"/>
      <c r="F1914" s="24"/>
      <c r="G1914" s="24"/>
      <c r="H1914" s="24"/>
      <c r="I1914" s="24"/>
      <c r="J1914" s="24"/>
      <c r="K1914" s="24"/>
      <c r="L1914" s="24"/>
      <c r="M1914" s="24"/>
      <c r="N1914" s="24"/>
      <c r="O1914" s="24"/>
      <c r="P1914" s="24"/>
      <c r="Q1914" s="24"/>
      <c r="R1914" s="24"/>
      <c r="S1914" s="24"/>
      <c r="T1914" s="24"/>
    </row>
    <row r="1915" spans="1:20" ht="13.8">
      <c r="A1915" s="112"/>
      <c r="B1915" s="218"/>
      <c r="C1915" s="218"/>
      <c r="D1915" s="218"/>
      <c r="E1915" s="24"/>
      <c r="F1915" s="24"/>
      <c r="G1915" s="24"/>
      <c r="H1915" s="24"/>
      <c r="I1915" s="24"/>
      <c r="J1915" s="24"/>
      <c r="K1915" s="24"/>
      <c r="L1915" s="24"/>
      <c r="M1915" s="24"/>
      <c r="N1915" s="24"/>
      <c r="O1915" s="24"/>
      <c r="P1915" s="24"/>
      <c r="Q1915" s="24"/>
      <c r="R1915" s="24"/>
      <c r="S1915" s="24"/>
      <c r="T1915" s="24"/>
    </row>
    <row r="1916" spans="1:20" ht="13.8">
      <c r="A1916" s="112"/>
      <c r="B1916" s="218"/>
      <c r="C1916" s="218"/>
      <c r="D1916" s="218"/>
      <c r="E1916" s="24"/>
      <c r="F1916" s="24"/>
      <c r="G1916" s="24"/>
      <c r="H1916" s="24"/>
      <c r="I1916" s="24"/>
      <c r="J1916" s="24"/>
      <c r="K1916" s="24"/>
      <c r="L1916" s="24"/>
      <c r="M1916" s="24"/>
      <c r="N1916" s="24"/>
      <c r="O1916" s="24"/>
      <c r="P1916" s="24"/>
      <c r="Q1916" s="24"/>
      <c r="R1916" s="24"/>
      <c r="S1916" s="24"/>
      <c r="T1916" s="24"/>
    </row>
    <row r="1917" spans="1:20" ht="13.8">
      <c r="A1917" s="112"/>
      <c r="B1917" s="218"/>
      <c r="C1917" s="218"/>
      <c r="D1917" s="218"/>
      <c r="E1917" s="24"/>
      <c r="F1917" s="24"/>
      <c r="G1917" s="24"/>
      <c r="H1917" s="24"/>
      <c r="I1917" s="24"/>
      <c r="J1917" s="24"/>
      <c r="K1917" s="24"/>
      <c r="L1917" s="24"/>
      <c r="M1917" s="24"/>
      <c r="N1917" s="24"/>
      <c r="O1917" s="24"/>
      <c r="P1917" s="24"/>
      <c r="Q1917" s="24"/>
      <c r="R1917" s="24"/>
      <c r="S1917" s="24"/>
      <c r="T1917" s="24"/>
    </row>
    <row r="1918" spans="1:20" ht="13.8">
      <c r="A1918" s="112"/>
      <c r="B1918" s="218"/>
      <c r="C1918" s="218"/>
      <c r="D1918" s="218"/>
      <c r="E1918" s="24"/>
      <c r="F1918" s="24"/>
      <c r="G1918" s="24"/>
      <c r="H1918" s="24"/>
      <c r="I1918" s="24"/>
      <c r="J1918" s="24"/>
      <c r="K1918" s="24"/>
      <c r="L1918" s="24"/>
      <c r="M1918" s="24"/>
      <c r="N1918" s="24"/>
      <c r="O1918" s="24"/>
      <c r="P1918" s="24"/>
      <c r="Q1918" s="24"/>
      <c r="R1918" s="24"/>
      <c r="S1918" s="24"/>
      <c r="T1918" s="24"/>
    </row>
    <row r="1919" spans="1:20" ht="13.8">
      <c r="A1919" s="112"/>
      <c r="B1919" s="218"/>
      <c r="C1919" s="218"/>
      <c r="D1919" s="218"/>
      <c r="E1919" s="24"/>
      <c r="F1919" s="24"/>
      <c r="G1919" s="24"/>
      <c r="H1919" s="24"/>
      <c r="I1919" s="24"/>
      <c r="J1919" s="24"/>
      <c r="K1919" s="24"/>
      <c r="L1919" s="24"/>
      <c r="M1919" s="24"/>
      <c r="N1919" s="24"/>
      <c r="O1919" s="24"/>
      <c r="P1919" s="24"/>
      <c r="Q1919" s="24"/>
      <c r="R1919" s="24"/>
      <c r="S1919" s="24"/>
      <c r="T1919" s="24"/>
    </row>
    <row r="1920" spans="1:20" ht="13.8">
      <c r="A1920" s="112"/>
      <c r="B1920" s="218"/>
      <c r="C1920" s="218"/>
      <c r="D1920" s="218"/>
      <c r="E1920" s="24"/>
      <c r="F1920" s="24"/>
      <c r="G1920" s="24"/>
      <c r="H1920" s="24"/>
      <c r="I1920" s="24"/>
      <c r="J1920" s="24"/>
      <c r="K1920" s="24"/>
      <c r="L1920" s="24"/>
      <c r="M1920" s="24"/>
      <c r="N1920" s="24"/>
      <c r="O1920" s="24"/>
      <c r="P1920" s="24"/>
      <c r="Q1920" s="24"/>
      <c r="R1920" s="24"/>
      <c r="S1920" s="24"/>
      <c r="T1920" s="24"/>
    </row>
    <row r="1921" spans="1:20" ht="13.8">
      <c r="A1921" s="112"/>
      <c r="B1921" s="218"/>
      <c r="C1921" s="218"/>
      <c r="D1921" s="218"/>
      <c r="E1921" s="24"/>
      <c r="F1921" s="24"/>
      <c r="G1921" s="24"/>
      <c r="H1921" s="24"/>
      <c r="I1921" s="24"/>
      <c r="J1921" s="24"/>
      <c r="K1921" s="24"/>
      <c r="L1921" s="24"/>
      <c r="M1921" s="24"/>
      <c r="N1921" s="24"/>
      <c r="O1921" s="24"/>
      <c r="P1921" s="24"/>
      <c r="Q1921" s="24"/>
      <c r="R1921" s="24"/>
      <c r="S1921" s="24"/>
      <c r="T1921" s="24"/>
    </row>
    <row r="1922" spans="1:20" ht="13.8">
      <c r="A1922" s="112"/>
      <c r="B1922" s="218"/>
      <c r="C1922" s="218"/>
      <c r="D1922" s="218"/>
      <c r="E1922" s="24"/>
      <c r="F1922" s="24"/>
      <c r="G1922" s="24"/>
      <c r="H1922" s="24"/>
      <c r="I1922" s="24"/>
      <c r="J1922" s="24"/>
      <c r="K1922" s="24"/>
      <c r="L1922" s="24"/>
      <c r="M1922" s="24"/>
      <c r="N1922" s="24"/>
      <c r="O1922" s="24"/>
      <c r="P1922" s="24"/>
      <c r="Q1922" s="24"/>
      <c r="R1922" s="24"/>
      <c r="S1922" s="24"/>
      <c r="T1922" s="24"/>
    </row>
    <row r="1923" spans="1:20" ht="13.8">
      <c r="A1923" s="112"/>
      <c r="B1923" s="218"/>
      <c r="C1923" s="218"/>
      <c r="D1923" s="218"/>
      <c r="E1923" s="24"/>
      <c r="F1923" s="24"/>
      <c r="G1923" s="24"/>
      <c r="H1923" s="24"/>
      <c r="I1923" s="24"/>
      <c r="J1923" s="24"/>
      <c r="K1923" s="24"/>
      <c r="L1923" s="24"/>
      <c r="M1923" s="24"/>
      <c r="N1923" s="24"/>
      <c r="O1923" s="24"/>
      <c r="P1923" s="24"/>
      <c r="Q1923" s="24"/>
      <c r="R1923" s="24"/>
      <c r="S1923" s="24"/>
      <c r="T1923" s="24"/>
    </row>
    <row r="1924" spans="1:20" ht="13.8">
      <c r="A1924" s="112"/>
      <c r="B1924" s="218"/>
      <c r="C1924" s="218"/>
      <c r="D1924" s="218"/>
      <c r="E1924" s="24"/>
      <c r="F1924" s="24"/>
      <c r="G1924" s="24"/>
      <c r="H1924" s="24"/>
      <c r="I1924" s="24"/>
      <c r="J1924" s="24"/>
      <c r="K1924" s="24"/>
      <c r="L1924" s="24"/>
      <c r="M1924" s="24"/>
      <c r="N1924" s="24"/>
      <c r="O1924" s="24"/>
      <c r="P1924" s="24"/>
      <c r="Q1924" s="24"/>
      <c r="R1924" s="24"/>
      <c r="S1924" s="24"/>
      <c r="T1924" s="24"/>
    </row>
    <row r="1925" spans="1:20" ht="13.8">
      <c r="A1925" s="112"/>
      <c r="B1925" s="218"/>
      <c r="C1925" s="218"/>
      <c r="D1925" s="218"/>
      <c r="E1925" s="24"/>
      <c r="F1925" s="24"/>
      <c r="G1925" s="24"/>
      <c r="H1925" s="24"/>
      <c r="I1925" s="24"/>
      <c r="J1925" s="24"/>
      <c r="K1925" s="24"/>
      <c r="L1925" s="24"/>
      <c r="M1925" s="24"/>
      <c r="N1925" s="24"/>
      <c r="O1925" s="24"/>
      <c r="P1925" s="24"/>
      <c r="Q1925" s="24"/>
      <c r="R1925" s="24"/>
      <c r="S1925" s="24"/>
      <c r="T1925" s="24"/>
    </row>
    <row r="1926" spans="1:20" ht="13.8">
      <c r="A1926" s="112"/>
      <c r="B1926" s="218"/>
      <c r="C1926" s="218"/>
      <c r="D1926" s="218"/>
      <c r="E1926" s="24"/>
      <c r="F1926" s="24"/>
      <c r="G1926" s="24"/>
      <c r="H1926" s="24"/>
      <c r="I1926" s="24"/>
      <c r="J1926" s="24"/>
      <c r="K1926" s="24"/>
      <c r="L1926" s="24"/>
      <c r="M1926" s="24"/>
      <c r="N1926" s="24"/>
      <c r="O1926" s="24"/>
      <c r="P1926" s="24"/>
      <c r="Q1926" s="24"/>
      <c r="R1926" s="24"/>
      <c r="S1926" s="24"/>
      <c r="T1926" s="24"/>
    </row>
    <row r="1927" spans="1:20" ht="13.8">
      <c r="A1927" s="112"/>
      <c r="B1927" s="218"/>
      <c r="C1927" s="218"/>
      <c r="D1927" s="218"/>
      <c r="E1927" s="24"/>
      <c r="F1927" s="24"/>
      <c r="G1927" s="24"/>
      <c r="H1927" s="24"/>
      <c r="I1927" s="24"/>
      <c r="J1927" s="24"/>
      <c r="K1927" s="24"/>
      <c r="L1927" s="24"/>
      <c r="M1927" s="24"/>
      <c r="N1927" s="24"/>
      <c r="O1927" s="24"/>
      <c r="P1927" s="24"/>
      <c r="Q1927" s="24"/>
      <c r="R1927" s="24"/>
      <c r="S1927" s="24"/>
      <c r="T1927" s="24"/>
    </row>
    <row r="1928" spans="1:20" ht="13.8">
      <c r="A1928" s="112"/>
      <c r="B1928" s="218"/>
      <c r="C1928" s="218"/>
      <c r="D1928" s="218"/>
      <c r="E1928" s="24"/>
      <c r="F1928" s="24"/>
      <c r="G1928" s="24"/>
      <c r="H1928" s="24"/>
      <c r="I1928" s="24"/>
      <c r="J1928" s="24"/>
      <c r="K1928" s="24"/>
      <c r="L1928" s="24"/>
      <c r="M1928" s="24"/>
      <c r="N1928" s="24"/>
      <c r="O1928" s="24"/>
      <c r="P1928" s="24"/>
      <c r="Q1928" s="24"/>
      <c r="R1928" s="24"/>
      <c r="S1928" s="24"/>
      <c r="T1928" s="24"/>
    </row>
    <row r="1929" spans="1:20" ht="13.8">
      <c r="A1929" s="112"/>
      <c r="B1929" s="218"/>
      <c r="C1929" s="218"/>
      <c r="D1929" s="218"/>
      <c r="E1929" s="24"/>
      <c r="F1929" s="24"/>
      <c r="G1929" s="24"/>
      <c r="H1929" s="24"/>
      <c r="I1929" s="24"/>
      <c r="J1929" s="24"/>
      <c r="K1929" s="24"/>
      <c r="L1929" s="24"/>
      <c r="M1929" s="24"/>
      <c r="N1929" s="24"/>
      <c r="O1929" s="24"/>
      <c r="P1929" s="24"/>
      <c r="Q1929" s="24"/>
      <c r="R1929" s="24"/>
      <c r="S1929" s="24"/>
      <c r="T1929" s="24"/>
    </row>
    <row r="1930" spans="1:20" ht="13.8">
      <c r="A1930" s="112"/>
      <c r="B1930" s="218"/>
      <c r="C1930" s="218"/>
      <c r="D1930" s="218"/>
      <c r="E1930" s="24"/>
      <c r="F1930" s="24"/>
      <c r="G1930" s="24"/>
      <c r="H1930" s="24"/>
      <c r="I1930" s="24"/>
      <c r="J1930" s="24"/>
      <c r="K1930" s="24"/>
      <c r="L1930" s="24"/>
      <c r="M1930" s="24"/>
      <c r="N1930" s="24"/>
      <c r="O1930" s="24"/>
      <c r="P1930" s="24"/>
      <c r="Q1930" s="24"/>
      <c r="R1930" s="24"/>
      <c r="S1930" s="24"/>
      <c r="T1930" s="24"/>
    </row>
    <row r="1931" spans="1:20" ht="13.8">
      <c r="A1931" s="112"/>
      <c r="B1931" s="218"/>
      <c r="C1931" s="218"/>
      <c r="D1931" s="218"/>
      <c r="E1931" s="24"/>
      <c r="F1931" s="24"/>
      <c r="G1931" s="24"/>
      <c r="H1931" s="24"/>
      <c r="I1931" s="24"/>
      <c r="J1931" s="24"/>
      <c r="K1931" s="24"/>
      <c r="L1931" s="24"/>
      <c r="M1931" s="24"/>
      <c r="N1931" s="24"/>
      <c r="O1931" s="24"/>
      <c r="P1931" s="24"/>
      <c r="Q1931" s="24"/>
      <c r="R1931" s="24"/>
      <c r="S1931" s="24"/>
      <c r="T1931" s="24"/>
    </row>
    <row r="1932" spans="1:20" ht="13.8">
      <c r="A1932" s="112"/>
      <c r="B1932" s="218"/>
      <c r="C1932" s="218"/>
      <c r="D1932" s="218"/>
      <c r="E1932" s="24"/>
      <c r="F1932" s="24"/>
      <c r="G1932" s="24"/>
      <c r="H1932" s="24"/>
      <c r="I1932" s="24"/>
      <c r="J1932" s="24"/>
      <c r="K1932" s="24"/>
      <c r="L1932" s="24"/>
      <c r="M1932" s="24"/>
      <c r="N1932" s="24"/>
      <c r="O1932" s="24"/>
      <c r="P1932" s="24"/>
      <c r="Q1932" s="24"/>
      <c r="R1932" s="24"/>
      <c r="S1932" s="24"/>
      <c r="T1932" s="24"/>
    </row>
    <row r="1933" spans="1:20" ht="13.8">
      <c r="A1933" s="112"/>
      <c r="B1933" s="218"/>
      <c r="C1933" s="218"/>
      <c r="D1933" s="218"/>
      <c r="E1933" s="24"/>
      <c r="F1933" s="24"/>
      <c r="G1933" s="24"/>
      <c r="H1933" s="24"/>
      <c r="I1933" s="24"/>
      <c r="J1933" s="24"/>
      <c r="K1933" s="24"/>
      <c r="L1933" s="24"/>
      <c r="M1933" s="24"/>
      <c r="N1933" s="24"/>
      <c r="O1933" s="24"/>
      <c r="P1933" s="24"/>
      <c r="Q1933" s="24"/>
      <c r="R1933" s="24"/>
      <c r="S1933" s="24"/>
      <c r="T1933" s="24"/>
    </row>
    <row r="1934" spans="1:20" ht="13.8">
      <c r="A1934" s="112"/>
      <c r="B1934" s="218"/>
      <c r="C1934" s="218"/>
      <c r="D1934" s="218"/>
      <c r="E1934" s="24"/>
      <c r="F1934" s="24"/>
      <c r="G1934" s="24"/>
      <c r="H1934" s="24"/>
      <c r="I1934" s="24"/>
      <c r="J1934" s="24"/>
      <c r="K1934" s="24"/>
      <c r="L1934" s="24"/>
      <c r="M1934" s="24"/>
      <c r="N1934" s="24"/>
      <c r="O1934" s="24"/>
      <c r="P1934" s="24"/>
      <c r="Q1934" s="24"/>
      <c r="R1934" s="24"/>
      <c r="S1934" s="24"/>
      <c r="T1934" s="24"/>
    </row>
    <row r="1935" spans="1:20" ht="13.8">
      <c r="A1935" s="112"/>
      <c r="B1935" s="218"/>
      <c r="C1935" s="218"/>
      <c r="D1935" s="218"/>
      <c r="E1935" s="24"/>
      <c r="F1935" s="24"/>
      <c r="G1935" s="24"/>
      <c r="H1935" s="24"/>
      <c r="I1935" s="24"/>
      <c r="J1935" s="24"/>
      <c r="K1935" s="24"/>
      <c r="L1935" s="24"/>
      <c r="M1935" s="24"/>
      <c r="N1935" s="24"/>
      <c r="O1935" s="24"/>
      <c r="P1935" s="24"/>
      <c r="Q1935" s="24"/>
      <c r="R1935" s="24"/>
      <c r="S1935" s="24"/>
      <c r="T1935" s="24"/>
    </row>
    <row r="1936" spans="1:20" ht="13.8">
      <c r="A1936" s="112"/>
      <c r="B1936" s="218"/>
      <c r="C1936" s="218"/>
      <c r="D1936" s="218"/>
      <c r="E1936" s="24"/>
      <c r="F1936" s="24"/>
      <c r="G1936" s="24"/>
      <c r="H1936" s="24"/>
      <c r="I1936" s="24"/>
      <c r="J1936" s="24"/>
      <c r="K1936" s="24"/>
      <c r="L1936" s="24"/>
      <c r="M1936" s="24"/>
      <c r="N1936" s="24"/>
      <c r="O1936" s="24"/>
      <c r="P1936" s="24"/>
      <c r="Q1936" s="24"/>
      <c r="R1936" s="24"/>
      <c r="S1936" s="24"/>
      <c r="T1936" s="24"/>
    </row>
    <row r="1937" spans="1:20" ht="13.8">
      <c r="A1937" s="112"/>
      <c r="B1937" s="218"/>
      <c r="C1937" s="218"/>
      <c r="D1937" s="218"/>
      <c r="E1937" s="24"/>
      <c r="F1937" s="24"/>
      <c r="G1937" s="24"/>
      <c r="H1937" s="24"/>
      <c r="I1937" s="24"/>
      <c r="J1937" s="24"/>
      <c r="K1937" s="24"/>
      <c r="L1937" s="24"/>
      <c r="M1937" s="24"/>
      <c r="N1937" s="24"/>
      <c r="O1937" s="24"/>
      <c r="P1937" s="24"/>
      <c r="Q1937" s="24"/>
      <c r="R1937" s="24"/>
      <c r="S1937" s="24"/>
      <c r="T1937" s="24"/>
    </row>
    <row r="1938" spans="1:20" ht="13.8">
      <c r="A1938" s="112"/>
      <c r="B1938" s="218"/>
      <c r="C1938" s="218"/>
      <c r="D1938" s="218"/>
      <c r="E1938" s="24"/>
      <c r="F1938" s="24"/>
      <c r="G1938" s="24"/>
      <c r="H1938" s="24"/>
      <c r="I1938" s="24"/>
      <c r="J1938" s="24"/>
      <c r="K1938" s="24"/>
      <c r="L1938" s="24"/>
      <c r="M1938" s="24"/>
      <c r="N1938" s="24"/>
      <c r="O1938" s="24"/>
      <c r="P1938" s="24"/>
      <c r="Q1938" s="24"/>
      <c r="R1938" s="24"/>
      <c r="S1938" s="24"/>
      <c r="T1938" s="24"/>
    </row>
    <row r="1939" spans="1:20" ht="13.8">
      <c r="A1939" s="112"/>
      <c r="B1939" s="218"/>
      <c r="C1939" s="218"/>
      <c r="D1939" s="218"/>
      <c r="E1939" s="24"/>
      <c r="F1939" s="24"/>
      <c r="G1939" s="24"/>
      <c r="H1939" s="24"/>
      <c r="I1939" s="24"/>
      <c r="J1939" s="24"/>
      <c r="K1939" s="24"/>
      <c r="L1939" s="24"/>
      <c r="M1939" s="24"/>
      <c r="N1939" s="24"/>
      <c r="O1939" s="24"/>
      <c r="P1939" s="24"/>
      <c r="Q1939" s="24"/>
      <c r="R1939" s="24"/>
      <c r="S1939" s="24"/>
      <c r="T1939" s="24"/>
    </row>
    <row r="1940" spans="1:20" ht="13.8">
      <c r="A1940" s="112"/>
      <c r="B1940" s="218"/>
      <c r="C1940" s="218"/>
      <c r="D1940" s="218"/>
      <c r="E1940" s="24"/>
      <c r="F1940" s="24"/>
      <c r="G1940" s="24"/>
      <c r="H1940" s="24"/>
      <c r="I1940" s="24"/>
      <c r="J1940" s="24"/>
      <c r="K1940" s="24"/>
      <c r="L1940" s="24"/>
      <c r="M1940" s="24"/>
      <c r="N1940" s="24"/>
      <c r="O1940" s="24"/>
      <c r="P1940" s="24"/>
      <c r="Q1940" s="24"/>
      <c r="R1940" s="24"/>
      <c r="S1940" s="24"/>
      <c r="T1940" s="24"/>
    </row>
    <row r="1941" spans="1:20" ht="13.8">
      <c r="A1941" s="112"/>
      <c r="B1941" s="218"/>
      <c r="C1941" s="218"/>
      <c r="D1941" s="218"/>
      <c r="E1941" s="24"/>
      <c r="F1941" s="24"/>
      <c r="G1941" s="24"/>
      <c r="H1941" s="24"/>
      <c r="I1941" s="24"/>
      <c r="J1941" s="24"/>
      <c r="K1941" s="24"/>
      <c r="L1941" s="24"/>
      <c r="M1941" s="24"/>
      <c r="N1941" s="24"/>
      <c r="O1941" s="24"/>
      <c r="P1941" s="24"/>
      <c r="Q1941" s="24"/>
      <c r="R1941" s="24"/>
      <c r="S1941" s="24"/>
      <c r="T1941" s="24"/>
    </row>
    <row r="1942" spans="1:20" ht="13.8">
      <c r="A1942" s="112"/>
      <c r="B1942" s="218"/>
      <c r="C1942" s="218"/>
      <c r="D1942" s="218"/>
      <c r="E1942" s="24"/>
      <c r="F1942" s="24"/>
      <c r="G1942" s="24"/>
      <c r="H1942" s="24"/>
      <c r="I1942" s="24"/>
      <c r="J1942" s="24"/>
      <c r="K1942" s="24"/>
      <c r="L1942" s="24"/>
      <c r="M1942" s="24"/>
      <c r="N1942" s="24"/>
      <c r="O1942" s="24"/>
      <c r="P1942" s="24"/>
      <c r="Q1942" s="24"/>
      <c r="R1942" s="24"/>
      <c r="S1942" s="24"/>
      <c r="T1942" s="24"/>
    </row>
    <row r="1943" spans="1:20" ht="13.8">
      <c r="A1943" s="112"/>
      <c r="B1943" s="218"/>
      <c r="C1943" s="218"/>
      <c r="D1943" s="218"/>
      <c r="E1943" s="24"/>
      <c r="F1943" s="24"/>
      <c r="G1943" s="24"/>
      <c r="H1943" s="24"/>
      <c r="I1943" s="24"/>
      <c r="J1943" s="24"/>
      <c r="K1943" s="24"/>
      <c r="L1943" s="24"/>
      <c r="M1943" s="24"/>
      <c r="N1943" s="24"/>
      <c r="O1943" s="24"/>
      <c r="P1943" s="24"/>
      <c r="Q1943" s="24"/>
      <c r="R1943" s="24"/>
      <c r="S1943" s="24"/>
      <c r="T1943" s="24"/>
    </row>
    <row r="1944" spans="1:20" ht="13.8">
      <c r="A1944" s="112"/>
      <c r="B1944" s="218"/>
      <c r="C1944" s="218"/>
      <c r="D1944" s="218"/>
      <c r="E1944" s="24"/>
      <c r="F1944" s="24"/>
      <c r="G1944" s="24"/>
      <c r="H1944" s="24"/>
      <c r="I1944" s="24"/>
      <c r="J1944" s="24"/>
      <c r="K1944" s="24"/>
      <c r="L1944" s="24"/>
      <c r="M1944" s="24"/>
      <c r="N1944" s="24"/>
      <c r="O1944" s="24"/>
      <c r="P1944" s="24"/>
      <c r="Q1944" s="24"/>
      <c r="R1944" s="24"/>
      <c r="S1944" s="24"/>
      <c r="T1944" s="24"/>
    </row>
    <row r="1945" spans="1:20" ht="13.8">
      <c r="A1945" s="112"/>
      <c r="B1945" s="218"/>
      <c r="C1945" s="218"/>
      <c r="D1945" s="218"/>
      <c r="E1945" s="24"/>
      <c r="F1945" s="24"/>
      <c r="G1945" s="24"/>
      <c r="H1945" s="24"/>
      <c r="I1945" s="24"/>
      <c r="J1945" s="24"/>
      <c r="K1945" s="24"/>
      <c r="L1945" s="24"/>
      <c r="M1945" s="24"/>
      <c r="N1945" s="24"/>
      <c r="O1945" s="24"/>
      <c r="P1945" s="24"/>
      <c r="Q1945" s="24"/>
      <c r="R1945" s="24"/>
      <c r="S1945" s="24"/>
      <c r="T1945" s="24"/>
    </row>
    <row r="1946" spans="1:20" ht="13.8">
      <c r="A1946" s="112"/>
      <c r="B1946" s="218"/>
      <c r="C1946" s="218"/>
      <c r="D1946" s="218"/>
      <c r="E1946" s="24"/>
      <c r="F1946" s="24"/>
      <c r="G1946" s="24"/>
      <c r="H1946" s="24"/>
      <c r="I1946" s="24"/>
      <c r="J1946" s="24"/>
      <c r="K1946" s="24"/>
      <c r="L1946" s="24"/>
      <c r="M1946" s="24"/>
      <c r="N1946" s="24"/>
      <c r="O1946" s="24"/>
      <c r="P1946" s="24"/>
      <c r="Q1946" s="24"/>
      <c r="R1946" s="24"/>
      <c r="S1946" s="24"/>
      <c r="T1946" s="24"/>
    </row>
    <row r="1947" spans="1:20" ht="13.8">
      <c r="A1947" s="112"/>
      <c r="B1947" s="218"/>
      <c r="C1947" s="218"/>
      <c r="D1947" s="218"/>
      <c r="E1947" s="24"/>
      <c r="F1947" s="24"/>
      <c r="G1947" s="24"/>
      <c r="H1947" s="24"/>
      <c r="I1947" s="24"/>
      <c r="J1947" s="24"/>
      <c r="K1947" s="24"/>
      <c r="L1947" s="24"/>
      <c r="M1947" s="24"/>
      <c r="N1947" s="24"/>
      <c r="O1947" s="24"/>
      <c r="P1947" s="24"/>
      <c r="Q1947" s="24"/>
      <c r="R1947" s="24"/>
      <c r="S1947" s="24"/>
      <c r="T1947" s="24"/>
    </row>
    <row r="1948" spans="1:20" ht="13.8">
      <c r="A1948" s="112"/>
      <c r="B1948" s="218"/>
      <c r="C1948" s="218"/>
      <c r="D1948" s="218"/>
      <c r="E1948" s="24"/>
      <c r="F1948" s="24"/>
      <c r="G1948" s="24"/>
      <c r="H1948" s="24"/>
      <c r="I1948" s="24"/>
      <c r="J1948" s="24"/>
      <c r="K1948" s="24"/>
      <c r="L1948" s="24"/>
      <c r="M1948" s="24"/>
      <c r="N1948" s="24"/>
      <c r="O1948" s="24"/>
      <c r="P1948" s="24"/>
      <c r="Q1948" s="24"/>
      <c r="R1948" s="24"/>
      <c r="S1948" s="24"/>
      <c r="T1948" s="24"/>
    </row>
    <row r="1949" spans="1:20" ht="13.8">
      <c r="A1949" s="112"/>
      <c r="B1949" s="218"/>
      <c r="C1949" s="218"/>
      <c r="D1949" s="218"/>
      <c r="E1949" s="24"/>
      <c r="F1949" s="24"/>
      <c r="G1949" s="24"/>
      <c r="H1949" s="24"/>
      <c r="I1949" s="24"/>
      <c r="J1949" s="24"/>
      <c r="K1949" s="24"/>
      <c r="L1949" s="24"/>
      <c r="M1949" s="24"/>
      <c r="N1949" s="24"/>
      <c r="O1949" s="24"/>
      <c r="P1949" s="24"/>
      <c r="Q1949" s="24"/>
      <c r="R1949" s="24"/>
      <c r="S1949" s="24"/>
      <c r="T1949" s="24"/>
    </row>
    <row r="1950" spans="1:20" ht="13.8">
      <c r="A1950" s="112"/>
      <c r="B1950" s="218"/>
      <c r="C1950" s="218"/>
      <c r="D1950" s="218"/>
      <c r="E1950" s="24"/>
      <c r="F1950" s="24"/>
      <c r="G1950" s="24"/>
      <c r="H1950" s="24"/>
      <c r="I1950" s="24"/>
      <c r="J1950" s="24"/>
      <c r="K1950" s="24"/>
      <c r="L1950" s="24"/>
      <c r="M1950" s="24"/>
      <c r="N1950" s="24"/>
      <c r="O1950" s="24"/>
      <c r="P1950" s="24"/>
      <c r="Q1950" s="24"/>
      <c r="R1950" s="24"/>
      <c r="S1950" s="24"/>
      <c r="T1950" s="24"/>
    </row>
    <row r="1951" spans="1:20" ht="13.8">
      <c r="A1951" s="112"/>
      <c r="B1951" s="218"/>
      <c r="C1951" s="218"/>
      <c r="D1951" s="218"/>
      <c r="E1951" s="24"/>
      <c r="F1951" s="24"/>
      <c r="G1951" s="24"/>
      <c r="H1951" s="24"/>
      <c r="I1951" s="24"/>
      <c r="J1951" s="24"/>
      <c r="K1951" s="24"/>
      <c r="L1951" s="24"/>
      <c r="M1951" s="24"/>
      <c r="N1951" s="24"/>
      <c r="O1951" s="24"/>
      <c r="P1951" s="24"/>
      <c r="Q1951" s="24"/>
      <c r="R1951" s="24"/>
      <c r="S1951" s="24"/>
      <c r="T1951" s="24"/>
    </row>
    <row r="1952" spans="1:20" ht="13.8">
      <c r="A1952" s="112"/>
      <c r="B1952" s="218"/>
      <c r="C1952" s="218"/>
      <c r="D1952" s="218"/>
      <c r="E1952" s="24"/>
      <c r="F1952" s="24"/>
      <c r="G1952" s="24"/>
      <c r="H1952" s="24"/>
      <c r="I1952" s="24"/>
      <c r="J1952" s="24"/>
      <c r="K1952" s="24"/>
      <c r="L1952" s="24"/>
      <c r="M1952" s="24"/>
      <c r="N1952" s="24"/>
      <c r="O1952" s="24"/>
      <c r="P1952" s="24"/>
      <c r="Q1952" s="24"/>
      <c r="R1952" s="24"/>
      <c r="S1952" s="24"/>
      <c r="T1952" s="24"/>
    </row>
    <row r="1953" spans="1:20" ht="13.8">
      <c r="A1953" s="112"/>
      <c r="B1953" s="218"/>
      <c r="C1953" s="218"/>
      <c r="D1953" s="218"/>
      <c r="E1953" s="24"/>
      <c r="F1953" s="24"/>
      <c r="G1953" s="24"/>
      <c r="H1953" s="24"/>
      <c r="I1953" s="24"/>
      <c r="J1953" s="24"/>
      <c r="K1953" s="24"/>
      <c r="L1953" s="24"/>
      <c r="M1953" s="24"/>
      <c r="N1953" s="24"/>
      <c r="O1953" s="24"/>
      <c r="P1953" s="24"/>
      <c r="Q1953" s="24"/>
      <c r="R1953" s="24"/>
      <c r="S1953" s="24"/>
      <c r="T1953" s="24"/>
    </row>
    <row r="1954" spans="1:20" ht="13.8">
      <c r="A1954" s="112"/>
      <c r="B1954" s="218"/>
      <c r="C1954" s="218"/>
      <c r="D1954" s="218"/>
      <c r="E1954" s="24"/>
      <c r="F1954" s="24"/>
      <c r="G1954" s="24"/>
      <c r="H1954" s="24"/>
      <c r="I1954" s="24"/>
      <c r="J1954" s="24"/>
      <c r="K1954" s="24"/>
      <c r="L1954" s="24"/>
      <c r="M1954" s="24"/>
      <c r="N1954" s="24"/>
      <c r="O1954" s="24"/>
      <c r="P1954" s="24"/>
      <c r="Q1954" s="24"/>
      <c r="R1954" s="24"/>
      <c r="S1954" s="24"/>
      <c r="T1954" s="24"/>
    </row>
    <row r="1955" spans="1:20" ht="13.8">
      <c r="A1955" s="112"/>
      <c r="B1955" s="218"/>
      <c r="C1955" s="218"/>
      <c r="D1955" s="218"/>
      <c r="E1955" s="24"/>
      <c r="F1955" s="24"/>
      <c r="G1955" s="24"/>
      <c r="H1955" s="24"/>
      <c r="I1955" s="24"/>
      <c r="J1955" s="24"/>
      <c r="K1955" s="24"/>
      <c r="L1955" s="24"/>
      <c r="M1955" s="24"/>
      <c r="N1955" s="24"/>
      <c r="O1955" s="24"/>
      <c r="P1955" s="24"/>
      <c r="Q1955" s="24"/>
      <c r="R1955" s="24"/>
      <c r="S1955" s="24"/>
      <c r="T1955" s="24"/>
    </row>
    <row r="1956" spans="1:20" ht="13.8">
      <c r="A1956" s="112"/>
      <c r="B1956" s="218"/>
      <c r="C1956" s="218"/>
      <c r="D1956" s="218"/>
      <c r="E1956" s="24"/>
      <c r="F1956" s="24"/>
      <c r="G1956" s="24"/>
      <c r="H1956" s="24"/>
      <c r="I1956" s="24"/>
      <c r="J1956" s="24"/>
      <c r="K1956" s="24"/>
      <c r="L1956" s="24"/>
      <c r="M1956" s="24"/>
      <c r="N1956" s="24"/>
      <c r="O1956" s="24"/>
      <c r="P1956" s="24"/>
      <c r="Q1956" s="24"/>
      <c r="R1956" s="24"/>
      <c r="S1956" s="24"/>
      <c r="T1956" s="24"/>
    </row>
    <row r="1957" spans="1:20" ht="13.8">
      <c r="A1957" s="112"/>
      <c r="B1957" s="218"/>
      <c r="C1957" s="218"/>
      <c r="D1957" s="218"/>
      <c r="E1957" s="24"/>
      <c r="F1957" s="24"/>
      <c r="G1957" s="24"/>
      <c r="H1957" s="24"/>
      <c r="I1957" s="24"/>
      <c r="J1957" s="24"/>
      <c r="K1957" s="24"/>
      <c r="L1957" s="24"/>
      <c r="M1957" s="24"/>
      <c r="N1957" s="24"/>
      <c r="O1957" s="24"/>
      <c r="P1957" s="24"/>
      <c r="Q1957" s="24"/>
      <c r="R1957" s="24"/>
      <c r="S1957" s="24"/>
      <c r="T1957" s="24"/>
    </row>
    <row r="1958" spans="1:20" ht="13.8">
      <c r="A1958" s="112"/>
      <c r="B1958" s="218"/>
      <c r="C1958" s="218"/>
      <c r="D1958" s="218"/>
      <c r="E1958" s="24"/>
      <c r="F1958" s="24"/>
      <c r="G1958" s="24"/>
      <c r="H1958" s="24"/>
      <c r="I1958" s="24"/>
      <c r="J1958" s="24"/>
      <c r="K1958" s="24"/>
      <c r="L1958" s="24"/>
      <c r="M1958" s="24"/>
      <c r="N1958" s="24"/>
      <c r="O1958" s="24"/>
      <c r="P1958" s="24"/>
      <c r="Q1958" s="24"/>
      <c r="R1958" s="24"/>
      <c r="S1958" s="24"/>
      <c r="T1958" s="24"/>
    </row>
    <row r="1959" spans="1:20" ht="13.8">
      <c r="A1959" s="112"/>
      <c r="B1959" s="218"/>
      <c r="C1959" s="218"/>
      <c r="D1959" s="218"/>
      <c r="E1959" s="24"/>
      <c r="F1959" s="24"/>
      <c r="G1959" s="24"/>
      <c r="H1959" s="24"/>
      <c r="I1959" s="24"/>
      <c r="J1959" s="24"/>
      <c r="K1959" s="24"/>
      <c r="L1959" s="24"/>
      <c r="M1959" s="24"/>
      <c r="N1959" s="24"/>
      <c r="O1959" s="24"/>
      <c r="P1959" s="24"/>
      <c r="Q1959" s="24"/>
      <c r="R1959" s="24"/>
      <c r="S1959" s="24"/>
      <c r="T1959" s="24"/>
    </row>
    <row r="1960" spans="1:20" ht="13.8">
      <c r="A1960" s="112"/>
      <c r="B1960" s="218"/>
      <c r="C1960" s="218"/>
      <c r="D1960" s="218"/>
      <c r="E1960" s="24"/>
      <c r="F1960" s="24"/>
      <c r="G1960" s="24"/>
      <c r="H1960" s="24"/>
      <c r="I1960" s="24"/>
      <c r="J1960" s="24"/>
      <c r="K1960" s="24"/>
      <c r="L1960" s="24"/>
      <c r="M1960" s="24"/>
      <c r="N1960" s="24"/>
      <c r="O1960" s="24"/>
      <c r="P1960" s="24"/>
      <c r="Q1960" s="24"/>
      <c r="R1960" s="24"/>
      <c r="S1960" s="24"/>
      <c r="T1960" s="24"/>
    </row>
    <row r="1961" spans="1:20" ht="13.8">
      <c r="A1961" s="112"/>
      <c r="B1961" s="218"/>
      <c r="C1961" s="218"/>
      <c r="D1961" s="218"/>
      <c r="E1961" s="24"/>
      <c r="F1961" s="24"/>
      <c r="G1961" s="24"/>
      <c r="H1961" s="24"/>
      <c r="I1961" s="24"/>
      <c r="J1961" s="24"/>
      <c r="K1961" s="24"/>
      <c r="L1961" s="24"/>
      <c r="M1961" s="24"/>
      <c r="N1961" s="24"/>
      <c r="O1961" s="24"/>
      <c r="P1961" s="24"/>
      <c r="Q1961" s="24"/>
      <c r="R1961" s="24"/>
      <c r="S1961" s="24"/>
      <c r="T1961" s="24"/>
    </row>
    <row r="1962" spans="1:20" ht="13.8">
      <c r="A1962" s="112"/>
      <c r="B1962" s="218"/>
      <c r="C1962" s="218"/>
      <c r="D1962" s="218"/>
      <c r="E1962" s="24"/>
      <c r="F1962" s="24"/>
      <c r="G1962" s="24"/>
      <c r="H1962" s="24"/>
      <c r="I1962" s="24"/>
      <c r="J1962" s="24"/>
      <c r="K1962" s="24"/>
      <c r="L1962" s="24"/>
      <c r="M1962" s="24"/>
      <c r="N1962" s="24"/>
      <c r="O1962" s="24"/>
      <c r="P1962" s="24"/>
      <c r="Q1962" s="24"/>
      <c r="R1962" s="24"/>
      <c r="S1962" s="24"/>
      <c r="T1962" s="24"/>
    </row>
    <row r="1963" spans="1:20" ht="13.8">
      <c r="A1963" s="112"/>
      <c r="B1963" s="218"/>
      <c r="C1963" s="218"/>
      <c r="D1963" s="218"/>
      <c r="E1963" s="24"/>
      <c r="F1963" s="24"/>
      <c r="G1963" s="24"/>
      <c r="H1963" s="24"/>
      <c r="I1963" s="24"/>
      <c r="J1963" s="24"/>
      <c r="K1963" s="24"/>
      <c r="L1963" s="24"/>
      <c r="M1963" s="24"/>
      <c r="N1963" s="24"/>
      <c r="O1963" s="24"/>
      <c r="P1963" s="24"/>
      <c r="Q1963" s="24"/>
      <c r="R1963" s="24"/>
      <c r="S1963" s="24"/>
      <c r="T1963" s="24"/>
    </row>
    <row r="1964" spans="1:20" ht="13.8">
      <c r="A1964" s="112"/>
      <c r="B1964" s="218"/>
      <c r="C1964" s="218"/>
      <c r="D1964" s="218"/>
      <c r="E1964" s="24"/>
      <c r="F1964" s="24"/>
      <c r="G1964" s="24"/>
      <c r="H1964" s="24"/>
      <c r="I1964" s="24"/>
      <c r="J1964" s="24"/>
      <c r="K1964" s="24"/>
      <c r="L1964" s="24"/>
      <c r="M1964" s="24"/>
      <c r="N1964" s="24"/>
      <c r="O1964" s="24"/>
      <c r="P1964" s="24"/>
      <c r="Q1964" s="24"/>
      <c r="R1964" s="24"/>
      <c r="S1964" s="24"/>
      <c r="T1964" s="24"/>
    </row>
    <row r="1965" spans="1:20" ht="13.8">
      <c r="A1965" s="112"/>
      <c r="B1965" s="218"/>
      <c r="C1965" s="218"/>
      <c r="D1965" s="218"/>
      <c r="E1965" s="24"/>
      <c r="F1965" s="24"/>
      <c r="G1965" s="24"/>
      <c r="H1965" s="24"/>
      <c r="I1965" s="24"/>
      <c r="J1965" s="24"/>
      <c r="K1965" s="24"/>
      <c r="L1965" s="24"/>
      <c r="M1965" s="24"/>
      <c r="N1965" s="24"/>
      <c r="O1965" s="24"/>
      <c r="P1965" s="24"/>
      <c r="Q1965" s="24"/>
      <c r="R1965" s="24"/>
      <c r="S1965" s="24"/>
      <c r="T1965" s="24"/>
    </row>
    <row r="1966" spans="1:20" ht="13.8">
      <c r="A1966" s="112"/>
      <c r="B1966" s="218"/>
      <c r="C1966" s="218"/>
      <c r="D1966" s="218"/>
      <c r="E1966" s="24"/>
      <c r="F1966" s="24"/>
      <c r="G1966" s="24"/>
      <c r="H1966" s="24"/>
      <c r="I1966" s="24"/>
      <c r="J1966" s="24"/>
      <c r="K1966" s="24"/>
      <c r="L1966" s="24"/>
      <c r="M1966" s="24"/>
      <c r="N1966" s="24"/>
      <c r="O1966" s="24"/>
      <c r="P1966" s="24"/>
      <c r="Q1966" s="24"/>
      <c r="R1966" s="24"/>
      <c r="S1966" s="24"/>
      <c r="T1966" s="24"/>
    </row>
    <row r="1967" spans="1:20" ht="13.8">
      <c r="A1967" s="112"/>
      <c r="B1967" s="218"/>
      <c r="C1967" s="218"/>
      <c r="D1967" s="218"/>
      <c r="E1967" s="24"/>
      <c r="F1967" s="24"/>
      <c r="G1967" s="24"/>
      <c r="H1967" s="24"/>
      <c r="I1967" s="24"/>
      <c r="J1967" s="24"/>
      <c r="K1967" s="24"/>
      <c r="L1967" s="24"/>
      <c r="M1967" s="24"/>
      <c r="N1967" s="24"/>
      <c r="O1967" s="24"/>
      <c r="P1967" s="24"/>
      <c r="Q1967" s="24"/>
      <c r="R1967" s="24"/>
      <c r="S1967" s="24"/>
      <c r="T1967" s="24"/>
    </row>
    <row r="1968" spans="1:20" ht="13.8">
      <c r="A1968" s="112"/>
      <c r="B1968" s="218"/>
      <c r="C1968" s="218"/>
      <c r="D1968" s="218"/>
      <c r="E1968" s="24"/>
      <c r="F1968" s="24"/>
      <c r="G1968" s="24"/>
      <c r="H1968" s="24"/>
      <c r="I1968" s="24"/>
      <c r="J1968" s="24"/>
      <c r="K1968" s="24"/>
      <c r="L1968" s="24"/>
      <c r="M1968" s="24"/>
      <c r="N1968" s="24"/>
      <c r="O1968" s="24"/>
      <c r="P1968" s="24"/>
      <c r="Q1968" s="24"/>
      <c r="R1968" s="24"/>
      <c r="S1968" s="24"/>
      <c r="T1968" s="24"/>
    </row>
    <row r="1969" spans="1:20" ht="13.8">
      <c r="A1969" s="112"/>
      <c r="B1969" s="218"/>
      <c r="C1969" s="218"/>
      <c r="D1969" s="218"/>
      <c r="E1969" s="24"/>
      <c r="F1969" s="24"/>
      <c r="G1969" s="24"/>
      <c r="H1969" s="24"/>
      <c r="I1969" s="24"/>
      <c r="J1969" s="24"/>
      <c r="K1969" s="24"/>
      <c r="L1969" s="24"/>
      <c r="M1969" s="24"/>
      <c r="N1969" s="24"/>
      <c r="O1969" s="24"/>
      <c r="P1969" s="24"/>
      <c r="Q1969" s="24"/>
      <c r="R1969" s="24"/>
      <c r="S1969" s="24"/>
      <c r="T1969" s="24"/>
    </row>
    <row r="1970" spans="1:20" ht="13.8">
      <c r="A1970" s="112"/>
      <c r="B1970" s="218"/>
      <c r="C1970" s="218"/>
      <c r="D1970" s="218"/>
      <c r="E1970" s="24"/>
      <c r="F1970" s="24"/>
      <c r="G1970" s="24"/>
      <c r="H1970" s="24"/>
      <c r="I1970" s="24"/>
      <c r="J1970" s="24"/>
      <c r="K1970" s="24"/>
      <c r="L1970" s="24"/>
      <c r="M1970" s="24"/>
      <c r="N1970" s="24"/>
      <c r="O1970" s="24"/>
      <c r="P1970" s="24"/>
      <c r="Q1970" s="24"/>
      <c r="R1970" s="24"/>
      <c r="S1970" s="24"/>
      <c r="T1970" s="24"/>
    </row>
    <row r="1971" spans="1:20" ht="13.8">
      <c r="A1971" s="112"/>
      <c r="B1971" s="218"/>
      <c r="C1971" s="218"/>
      <c r="D1971" s="218"/>
      <c r="E1971" s="24"/>
      <c r="F1971" s="24"/>
      <c r="G1971" s="24"/>
      <c r="H1971" s="24"/>
      <c r="I1971" s="24"/>
      <c r="J1971" s="24"/>
      <c r="K1971" s="24"/>
      <c r="L1971" s="24"/>
      <c r="M1971" s="24"/>
      <c r="N1971" s="24"/>
      <c r="O1971" s="24"/>
      <c r="P1971" s="24"/>
      <c r="Q1971" s="24"/>
      <c r="R1971" s="24"/>
      <c r="S1971" s="24"/>
      <c r="T1971" s="24"/>
    </row>
    <row r="1972" spans="1:20" ht="13.8">
      <c r="A1972" s="112"/>
      <c r="B1972" s="218"/>
      <c r="C1972" s="218"/>
      <c r="D1972" s="218"/>
      <c r="E1972" s="24"/>
      <c r="F1972" s="24"/>
      <c r="G1972" s="24"/>
      <c r="H1972" s="24"/>
      <c r="I1972" s="24"/>
      <c r="J1972" s="24"/>
      <c r="K1972" s="24"/>
      <c r="L1972" s="24"/>
      <c r="M1972" s="24"/>
      <c r="N1972" s="24"/>
      <c r="O1972" s="24"/>
      <c r="P1972" s="24"/>
      <c r="Q1972" s="24"/>
      <c r="R1972" s="24"/>
      <c r="S1972" s="24"/>
      <c r="T1972" s="24"/>
    </row>
    <row r="1973" spans="1:20" ht="13.8">
      <c r="A1973" s="112"/>
      <c r="B1973" s="218"/>
      <c r="C1973" s="218"/>
      <c r="D1973" s="218"/>
      <c r="E1973" s="24"/>
      <c r="F1973" s="24"/>
      <c r="G1973" s="24"/>
      <c r="H1973" s="24"/>
      <c r="I1973" s="24"/>
      <c r="J1973" s="24"/>
      <c r="K1973" s="24"/>
      <c r="L1973" s="24"/>
      <c r="M1973" s="24"/>
      <c r="N1973" s="24"/>
      <c r="O1973" s="24"/>
      <c r="P1973" s="24"/>
      <c r="Q1973" s="24"/>
      <c r="R1973" s="24"/>
      <c r="S1973" s="24"/>
      <c r="T1973" s="24"/>
    </row>
    <row r="1974" spans="1:20" ht="13.8">
      <c r="A1974" s="112"/>
      <c r="B1974" s="218"/>
      <c r="C1974" s="218"/>
      <c r="D1974" s="218"/>
      <c r="E1974" s="24"/>
      <c r="F1974" s="24"/>
      <c r="G1974" s="24"/>
      <c r="H1974" s="24"/>
      <c r="I1974" s="24"/>
      <c r="J1974" s="24"/>
      <c r="K1974" s="24"/>
      <c r="L1974" s="24"/>
      <c r="M1974" s="24"/>
      <c r="N1974" s="24"/>
      <c r="O1974" s="24"/>
      <c r="P1974" s="24"/>
      <c r="Q1974" s="24"/>
      <c r="R1974" s="24"/>
      <c r="S1974" s="24"/>
      <c r="T1974" s="24"/>
    </row>
    <row r="1975" spans="1:20" ht="13.8">
      <c r="A1975" s="112"/>
      <c r="B1975" s="218"/>
      <c r="C1975" s="218"/>
      <c r="D1975" s="218"/>
      <c r="E1975" s="24"/>
      <c r="F1975" s="24"/>
      <c r="G1975" s="24"/>
      <c r="H1975" s="24"/>
      <c r="I1975" s="24"/>
      <c r="J1975" s="24"/>
      <c r="K1975" s="24"/>
      <c r="L1975" s="24"/>
      <c r="M1975" s="24"/>
      <c r="N1975" s="24"/>
      <c r="O1975" s="24"/>
      <c r="P1975" s="24"/>
      <c r="Q1975" s="24"/>
      <c r="R1975" s="24"/>
      <c r="S1975" s="24"/>
      <c r="T1975" s="24"/>
    </row>
    <row r="1976" spans="1:20" ht="13.8">
      <c r="A1976" s="112"/>
      <c r="B1976" s="218"/>
      <c r="C1976" s="218"/>
      <c r="D1976" s="218"/>
      <c r="E1976" s="24"/>
      <c r="F1976" s="24"/>
      <c r="G1976" s="24"/>
      <c r="H1976" s="24"/>
      <c r="I1976" s="24"/>
      <c r="J1976" s="24"/>
      <c r="K1976" s="24"/>
      <c r="L1976" s="24"/>
      <c r="M1976" s="24"/>
      <c r="N1976" s="24"/>
      <c r="O1976" s="24"/>
      <c r="P1976" s="24"/>
      <c r="Q1976" s="24"/>
      <c r="R1976" s="24"/>
      <c r="S1976" s="24"/>
      <c r="T1976" s="24"/>
    </row>
    <row r="1977" spans="1:20" ht="13.8">
      <c r="A1977" s="112"/>
      <c r="B1977" s="218"/>
      <c r="C1977" s="218"/>
      <c r="D1977" s="218"/>
      <c r="E1977" s="24"/>
      <c r="F1977" s="24"/>
      <c r="G1977" s="24"/>
      <c r="H1977" s="24"/>
      <c r="I1977" s="24"/>
      <c r="J1977" s="24"/>
      <c r="K1977" s="24"/>
      <c r="L1977" s="24"/>
      <c r="M1977" s="24"/>
      <c r="N1977" s="24"/>
      <c r="O1977" s="24"/>
      <c r="P1977" s="24"/>
      <c r="Q1977" s="24"/>
      <c r="R1977" s="24"/>
      <c r="S1977" s="24"/>
      <c r="T1977" s="24"/>
    </row>
    <row r="1978" spans="1:20" ht="13.8">
      <c r="A1978" s="112"/>
      <c r="B1978" s="218"/>
      <c r="C1978" s="218"/>
      <c r="D1978" s="218"/>
      <c r="E1978" s="24"/>
      <c r="F1978" s="24"/>
      <c r="G1978" s="24"/>
      <c r="H1978" s="24"/>
      <c r="I1978" s="24"/>
      <c r="J1978" s="24"/>
      <c r="K1978" s="24"/>
      <c r="L1978" s="24"/>
      <c r="M1978" s="24"/>
      <c r="N1978" s="24"/>
      <c r="O1978" s="24"/>
      <c r="P1978" s="24"/>
      <c r="Q1978" s="24"/>
      <c r="R1978" s="24"/>
      <c r="S1978" s="24"/>
      <c r="T1978" s="24"/>
    </row>
    <row r="1979" spans="1:20" ht="13.8">
      <c r="A1979" s="112"/>
      <c r="B1979" s="218"/>
      <c r="C1979" s="218"/>
      <c r="D1979" s="218"/>
      <c r="E1979" s="24"/>
      <c r="F1979" s="24"/>
      <c r="G1979" s="24"/>
      <c r="H1979" s="24"/>
      <c r="I1979" s="24"/>
      <c r="J1979" s="24"/>
      <c r="K1979" s="24"/>
      <c r="L1979" s="24"/>
      <c r="M1979" s="24"/>
      <c r="N1979" s="24"/>
      <c r="O1979" s="24"/>
      <c r="P1979" s="24"/>
      <c r="Q1979" s="24"/>
      <c r="R1979" s="24"/>
      <c r="S1979" s="24"/>
      <c r="T1979" s="24"/>
    </row>
    <row r="1980" spans="1:20" ht="13.8">
      <c r="A1980" s="112"/>
      <c r="B1980" s="218"/>
      <c r="C1980" s="218"/>
      <c r="D1980" s="218"/>
      <c r="E1980" s="24"/>
      <c r="F1980" s="24"/>
      <c r="G1980" s="24"/>
      <c r="H1980" s="24"/>
      <c r="I1980" s="24"/>
      <c r="J1980" s="24"/>
      <c r="K1980" s="24"/>
      <c r="L1980" s="24"/>
      <c r="M1980" s="24"/>
      <c r="N1980" s="24"/>
      <c r="O1980" s="24"/>
      <c r="P1980" s="24"/>
      <c r="Q1980" s="24"/>
      <c r="R1980" s="24"/>
      <c r="S1980" s="24"/>
      <c r="T1980" s="24"/>
    </row>
    <row r="1981" spans="1:20" ht="13.8">
      <c r="A1981" s="112"/>
      <c r="B1981" s="218"/>
      <c r="C1981" s="218"/>
      <c r="D1981" s="218"/>
      <c r="E1981" s="24"/>
      <c r="F1981" s="24"/>
      <c r="G1981" s="24"/>
      <c r="H1981" s="24"/>
      <c r="I1981" s="24"/>
      <c r="J1981" s="24"/>
      <c r="K1981" s="24"/>
      <c r="L1981" s="24"/>
      <c r="M1981" s="24"/>
      <c r="N1981" s="24"/>
      <c r="O1981" s="24"/>
      <c r="P1981" s="24"/>
      <c r="Q1981" s="24"/>
      <c r="R1981" s="24"/>
      <c r="S1981" s="24"/>
      <c r="T1981" s="24"/>
    </row>
    <row r="1982" spans="1:20" ht="13.8">
      <c r="A1982" s="112"/>
      <c r="B1982" s="218"/>
      <c r="C1982" s="218"/>
      <c r="D1982" s="218"/>
      <c r="E1982" s="24"/>
      <c r="F1982" s="24"/>
      <c r="G1982" s="24"/>
      <c r="H1982" s="24"/>
      <c r="I1982" s="24"/>
      <c r="J1982" s="24"/>
      <c r="K1982" s="24"/>
      <c r="L1982" s="24"/>
      <c r="M1982" s="24"/>
      <c r="N1982" s="24"/>
      <c r="O1982" s="24"/>
      <c r="P1982" s="24"/>
      <c r="Q1982" s="24"/>
      <c r="R1982" s="24"/>
      <c r="S1982" s="24"/>
      <c r="T1982" s="24"/>
    </row>
  </sheetData>
  <autoFilter ref="A1:T2365" xr:uid="{00000000-0009-0000-0000-000018000000}"/>
  <conditionalFormatting sqref="E1179:E1182">
    <cfRule type="containsBlanks" dxfId="4" priority="1">
      <formula>LEN(TRIM(E1179))=0</formula>
    </cfRule>
  </conditionalFormatting>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X133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30.6640625" customWidth="1"/>
    <col min="2" max="2" width="46.21875" customWidth="1"/>
    <col min="3" max="3" width="86" customWidth="1"/>
    <col min="4" max="4" width="27" customWidth="1"/>
    <col min="5" max="5" width="23.109375" customWidth="1"/>
    <col min="6" max="6" width="12.6640625" customWidth="1"/>
    <col min="7" max="7" width="62.33203125" customWidth="1"/>
    <col min="8" max="8" width="34.44140625" customWidth="1"/>
    <col min="9" max="10" width="24.21875" customWidth="1"/>
  </cols>
  <sheetData>
    <row r="1" spans="1:24">
      <c r="A1" s="9" t="s">
        <v>0</v>
      </c>
      <c r="B1" s="9" t="s">
        <v>1</v>
      </c>
      <c r="C1" s="42" t="s">
        <v>2</v>
      </c>
      <c r="D1" s="9" t="s">
        <v>3</v>
      </c>
      <c r="E1" s="9" t="s">
        <v>4</v>
      </c>
      <c r="F1" s="9" t="s">
        <v>5</v>
      </c>
      <c r="G1" s="9" t="s">
        <v>6</v>
      </c>
      <c r="H1" s="9" t="s">
        <v>7</v>
      </c>
      <c r="I1" s="9" t="s">
        <v>8</v>
      </c>
      <c r="J1" s="9" t="s">
        <v>9</v>
      </c>
      <c r="K1" s="9" t="s">
        <v>10</v>
      </c>
      <c r="L1" s="9" t="s">
        <v>205</v>
      </c>
      <c r="M1" s="9"/>
      <c r="N1" s="9"/>
      <c r="O1" s="9"/>
      <c r="P1" s="12"/>
      <c r="Q1" s="12"/>
      <c r="R1" s="9"/>
      <c r="S1" s="9"/>
      <c r="T1" s="9"/>
      <c r="U1" s="9"/>
      <c r="V1" s="9"/>
      <c r="W1" s="9"/>
      <c r="X1" s="9"/>
    </row>
    <row r="2" spans="1:24" ht="15.75" customHeight="1">
      <c r="A2" s="220" t="s">
        <v>78358</v>
      </c>
      <c r="B2" s="221" t="s">
        <v>78359</v>
      </c>
      <c r="C2" s="13" t="s">
        <v>31604</v>
      </c>
      <c r="D2" s="222" t="s">
        <v>78360</v>
      </c>
      <c r="E2" s="223" t="s">
        <v>78361</v>
      </c>
      <c r="F2" s="52" t="s">
        <v>78362</v>
      </c>
      <c r="G2" s="6" t="s">
        <v>78363</v>
      </c>
      <c r="H2" s="6" t="s">
        <v>78364</v>
      </c>
      <c r="I2" s="7" t="s">
        <v>78365</v>
      </c>
      <c r="J2" s="95" t="s">
        <v>78366</v>
      </c>
      <c r="K2" s="5"/>
      <c r="L2" s="5"/>
      <c r="M2" s="5"/>
      <c r="N2" s="5"/>
      <c r="O2" s="5"/>
      <c r="P2" s="154"/>
      <c r="Q2" s="55"/>
      <c r="R2" s="5"/>
      <c r="S2" s="5"/>
      <c r="T2" s="5"/>
      <c r="U2" s="5"/>
      <c r="V2" s="5"/>
      <c r="W2" s="5"/>
      <c r="X2" s="5"/>
    </row>
    <row r="3" spans="1:24" ht="15.75" customHeight="1">
      <c r="A3" s="224" t="s">
        <v>78367</v>
      </c>
      <c r="B3" s="221"/>
      <c r="C3" s="221" t="s">
        <v>78368</v>
      </c>
      <c r="D3" s="225"/>
      <c r="E3" s="223"/>
      <c r="F3" s="52"/>
      <c r="G3" s="6"/>
      <c r="H3" s="6"/>
      <c r="I3" s="7"/>
      <c r="J3" s="95"/>
      <c r="K3" s="5"/>
      <c r="L3" s="5"/>
      <c r="M3" s="5"/>
      <c r="N3" s="5"/>
      <c r="O3" s="5"/>
      <c r="P3" s="154"/>
      <c r="Q3" s="55"/>
      <c r="R3" s="5"/>
      <c r="S3" s="5"/>
      <c r="T3" s="5"/>
      <c r="U3" s="5"/>
      <c r="V3" s="5"/>
      <c r="W3" s="5"/>
      <c r="X3" s="5"/>
    </row>
    <row r="4" spans="1:24" ht="15.75" customHeight="1">
      <c r="A4" s="224" t="s">
        <v>78369</v>
      </c>
      <c r="B4" s="221"/>
      <c r="C4" s="221" t="s">
        <v>78370</v>
      </c>
      <c r="D4" s="225"/>
      <c r="E4" s="223"/>
      <c r="F4" s="52"/>
      <c r="G4" s="6"/>
      <c r="H4" s="6"/>
      <c r="I4" s="7"/>
      <c r="J4" s="95"/>
      <c r="K4" s="5"/>
      <c r="L4" s="5"/>
      <c r="M4" s="5"/>
      <c r="N4" s="5"/>
      <c r="O4" s="5"/>
      <c r="P4" s="154"/>
      <c r="Q4" s="55"/>
      <c r="R4" s="5"/>
      <c r="S4" s="5"/>
      <c r="T4" s="5"/>
      <c r="U4" s="5"/>
      <c r="V4" s="5"/>
      <c r="W4" s="5"/>
      <c r="X4" s="5"/>
    </row>
    <row r="5" spans="1:24" ht="15.75" customHeight="1">
      <c r="A5" s="224" t="s">
        <v>78371</v>
      </c>
      <c r="B5" s="221"/>
      <c r="C5" s="221" t="s">
        <v>78372</v>
      </c>
      <c r="D5" s="225"/>
      <c r="E5" s="223"/>
      <c r="F5" s="52"/>
      <c r="G5" s="6"/>
      <c r="H5" s="6"/>
      <c r="I5" s="7"/>
      <c r="J5" s="95"/>
      <c r="K5" s="5"/>
      <c r="L5" s="5"/>
      <c r="M5" s="5"/>
      <c r="N5" s="5"/>
      <c r="O5" s="5"/>
      <c r="P5" s="154"/>
      <c r="Q5" s="55"/>
      <c r="R5" s="5"/>
      <c r="S5" s="5"/>
      <c r="T5" s="5"/>
      <c r="U5" s="5"/>
      <c r="V5" s="5"/>
      <c r="W5" s="5"/>
      <c r="X5" s="5"/>
    </row>
    <row r="6" spans="1:24" ht="15.75" customHeight="1">
      <c r="A6" s="224" t="s">
        <v>78373</v>
      </c>
      <c r="B6" s="221"/>
      <c r="C6" s="221" t="s">
        <v>78374</v>
      </c>
      <c r="D6" s="225"/>
      <c r="E6" s="223"/>
      <c r="F6" s="52"/>
      <c r="G6" s="6"/>
      <c r="H6" s="6"/>
      <c r="I6" s="7"/>
      <c r="J6" s="95"/>
      <c r="K6" s="5"/>
      <c r="L6" s="5"/>
      <c r="M6" s="5"/>
      <c r="N6" s="5"/>
      <c r="O6" s="5"/>
      <c r="P6" s="154"/>
      <c r="Q6" s="55"/>
      <c r="R6" s="5"/>
      <c r="S6" s="5"/>
      <c r="T6" s="5"/>
      <c r="U6" s="5"/>
      <c r="V6" s="5"/>
      <c r="W6" s="5"/>
      <c r="X6" s="5"/>
    </row>
    <row r="7" spans="1:24" ht="15.75" customHeight="1">
      <c r="A7" s="224" t="s">
        <v>78375</v>
      </c>
      <c r="B7" s="221"/>
      <c r="C7" s="221" t="s">
        <v>78376</v>
      </c>
      <c r="D7" s="225"/>
      <c r="E7" s="223"/>
      <c r="F7" s="52"/>
      <c r="G7" s="6"/>
      <c r="H7" s="6"/>
      <c r="I7" s="7"/>
      <c r="J7" s="95"/>
      <c r="K7" s="5"/>
      <c r="L7" s="5"/>
      <c r="M7" s="5"/>
      <c r="N7" s="5"/>
      <c r="O7" s="5"/>
      <c r="P7" s="154"/>
      <c r="Q7" s="55"/>
      <c r="R7" s="5"/>
      <c r="S7" s="5"/>
      <c r="T7" s="5"/>
      <c r="U7" s="5"/>
      <c r="V7" s="5"/>
      <c r="W7" s="5"/>
      <c r="X7" s="5"/>
    </row>
    <row r="8" spans="1:24" ht="15.75" customHeight="1">
      <c r="A8" s="220" t="s">
        <v>78377</v>
      </c>
      <c r="B8" s="221" t="s">
        <v>78378</v>
      </c>
      <c r="C8" s="13" t="s">
        <v>31604</v>
      </c>
      <c r="D8" s="225" t="s">
        <v>78379</v>
      </c>
      <c r="E8" s="223" t="s">
        <v>78361</v>
      </c>
      <c r="F8" s="52" t="s">
        <v>78380</v>
      </c>
      <c r="G8" s="6" t="s">
        <v>78381</v>
      </c>
      <c r="H8" s="6" t="s">
        <v>78382</v>
      </c>
      <c r="I8" s="7" t="s">
        <v>78383</v>
      </c>
      <c r="J8" s="95" t="s">
        <v>78366</v>
      </c>
      <c r="K8" s="5"/>
      <c r="L8" s="5" t="s">
        <v>57</v>
      </c>
      <c r="M8" s="5"/>
      <c r="N8" s="5"/>
      <c r="O8" s="5"/>
      <c r="P8" s="154"/>
      <c r="Q8" s="55"/>
      <c r="R8" s="5"/>
      <c r="S8" s="5"/>
      <c r="T8" s="5"/>
      <c r="U8" s="5"/>
      <c r="V8" s="5"/>
      <c r="W8" s="5"/>
      <c r="X8" s="5"/>
    </row>
    <row r="9" spans="1:24" ht="15.75" customHeight="1">
      <c r="A9" s="224" t="s">
        <v>78384</v>
      </c>
      <c r="B9" s="221"/>
      <c r="C9" s="221" t="s">
        <v>78385</v>
      </c>
      <c r="D9" s="225"/>
      <c r="E9" s="223"/>
      <c r="F9" s="52"/>
      <c r="G9" s="6"/>
      <c r="H9" s="6"/>
      <c r="I9" s="7"/>
      <c r="J9" s="95"/>
      <c r="K9" s="5"/>
      <c r="L9" s="5"/>
      <c r="M9" s="5"/>
      <c r="N9" s="5"/>
      <c r="O9" s="5"/>
      <c r="P9" s="154"/>
      <c r="Q9" s="55"/>
      <c r="R9" s="5"/>
      <c r="S9" s="5"/>
      <c r="T9" s="5"/>
      <c r="U9" s="5"/>
      <c r="V9" s="5"/>
      <c r="W9" s="5"/>
      <c r="X9" s="5"/>
    </row>
    <row r="10" spans="1:24" ht="15.75" customHeight="1">
      <c r="A10" s="224" t="s">
        <v>78386</v>
      </c>
      <c r="B10" s="221"/>
      <c r="C10" s="221" t="s">
        <v>78387</v>
      </c>
      <c r="D10" s="225"/>
      <c r="E10" s="223"/>
      <c r="F10" s="52"/>
      <c r="G10" s="6"/>
      <c r="H10" s="6"/>
      <c r="I10" s="7"/>
      <c r="J10" s="95"/>
      <c r="K10" s="5"/>
      <c r="L10" s="5"/>
      <c r="M10" s="5"/>
      <c r="N10" s="5"/>
      <c r="O10" s="5"/>
      <c r="P10" s="154"/>
      <c r="Q10" s="55"/>
      <c r="R10" s="5"/>
      <c r="S10" s="5"/>
      <c r="T10" s="5"/>
      <c r="U10" s="5"/>
      <c r="V10" s="5"/>
      <c r="W10" s="5"/>
      <c r="X10" s="5"/>
    </row>
    <row r="11" spans="1:24" ht="15.75" customHeight="1">
      <c r="A11" s="224" t="s">
        <v>78388</v>
      </c>
      <c r="B11" s="221"/>
      <c r="C11" s="221" t="s">
        <v>78389</v>
      </c>
      <c r="D11" s="225"/>
      <c r="E11" s="223"/>
      <c r="F11" s="52"/>
      <c r="G11" s="6"/>
      <c r="H11" s="6"/>
      <c r="I11" s="7"/>
      <c r="J11" s="95"/>
      <c r="K11" s="5"/>
      <c r="L11" s="5"/>
      <c r="M11" s="5"/>
      <c r="N11" s="5"/>
      <c r="O11" s="5"/>
      <c r="P11" s="154"/>
      <c r="Q11" s="55"/>
      <c r="R11" s="5"/>
      <c r="S11" s="5"/>
      <c r="T11" s="5"/>
      <c r="U11" s="5"/>
      <c r="V11" s="5"/>
      <c r="W11" s="5"/>
      <c r="X11" s="5"/>
    </row>
    <row r="12" spans="1:24" ht="15.75" customHeight="1">
      <c r="A12" s="224" t="s">
        <v>78390</v>
      </c>
      <c r="B12" s="221"/>
      <c r="C12" s="221" t="s">
        <v>78391</v>
      </c>
      <c r="D12" s="225"/>
      <c r="E12" s="223"/>
      <c r="F12" s="52"/>
      <c r="G12" s="6"/>
      <c r="H12" s="6"/>
      <c r="I12" s="7"/>
      <c r="J12" s="95"/>
      <c r="K12" s="5"/>
      <c r="L12" s="5"/>
      <c r="M12" s="5"/>
      <c r="N12" s="5"/>
      <c r="O12" s="5"/>
      <c r="P12" s="154"/>
      <c r="Q12" s="55"/>
      <c r="R12" s="5"/>
      <c r="S12" s="5"/>
      <c r="T12" s="5"/>
      <c r="U12" s="5"/>
      <c r="V12" s="5"/>
      <c r="W12" s="5"/>
      <c r="X12" s="5"/>
    </row>
    <row r="13" spans="1:24" ht="15.75" customHeight="1">
      <c r="A13" s="224" t="s">
        <v>78392</v>
      </c>
      <c r="B13" s="221"/>
      <c r="C13" s="221" t="s">
        <v>78393</v>
      </c>
      <c r="D13" s="225"/>
      <c r="E13" s="223"/>
      <c r="F13" s="52"/>
      <c r="G13" s="6"/>
      <c r="H13" s="6"/>
      <c r="I13" s="7"/>
      <c r="J13" s="95"/>
      <c r="K13" s="5"/>
      <c r="L13" s="5"/>
      <c r="M13" s="5"/>
      <c r="N13" s="5"/>
      <c r="O13" s="5"/>
      <c r="P13" s="154"/>
      <c r="Q13" s="55"/>
      <c r="R13" s="5"/>
      <c r="S13" s="5"/>
      <c r="T13" s="5"/>
      <c r="U13" s="5"/>
      <c r="V13" s="5"/>
      <c r="W13" s="5"/>
      <c r="X13" s="5"/>
    </row>
    <row r="14" spans="1:24" ht="15.75" customHeight="1">
      <c r="A14" s="220" t="s">
        <v>78394</v>
      </c>
      <c r="B14" s="221" t="s">
        <v>78395</v>
      </c>
      <c r="C14" s="13" t="s">
        <v>31604</v>
      </c>
      <c r="D14" s="225" t="s">
        <v>78396</v>
      </c>
      <c r="E14" s="223" t="s">
        <v>78397</v>
      </c>
      <c r="F14" s="52" t="s">
        <v>78398</v>
      </c>
      <c r="G14" s="6" t="s">
        <v>78399</v>
      </c>
      <c r="H14" s="6" t="s">
        <v>78400</v>
      </c>
      <c r="I14" s="7" t="s">
        <v>78401</v>
      </c>
      <c r="J14" s="95" t="s">
        <v>78366</v>
      </c>
      <c r="K14" s="5"/>
      <c r="L14" s="5"/>
      <c r="M14" s="5"/>
      <c r="N14" s="5"/>
      <c r="O14" s="5"/>
      <c r="P14" s="154"/>
      <c r="Q14" s="55"/>
      <c r="R14" s="5"/>
      <c r="S14" s="5"/>
      <c r="T14" s="5"/>
      <c r="U14" s="5"/>
      <c r="V14" s="5"/>
      <c r="W14" s="5"/>
      <c r="X14" s="5"/>
    </row>
    <row r="15" spans="1:24" ht="15.75" customHeight="1">
      <c r="A15" s="224" t="s">
        <v>78402</v>
      </c>
      <c r="B15" s="221"/>
      <c r="C15" s="221" t="s">
        <v>78403</v>
      </c>
      <c r="D15" s="225"/>
      <c r="E15" s="223"/>
      <c r="F15" s="52"/>
      <c r="G15" s="6"/>
      <c r="H15" s="6"/>
      <c r="I15" s="7"/>
      <c r="J15" s="95"/>
      <c r="K15" s="5"/>
      <c r="L15" s="5"/>
      <c r="M15" s="5"/>
      <c r="N15" s="5"/>
      <c r="O15" s="5"/>
      <c r="P15" s="154"/>
      <c r="Q15" s="55"/>
      <c r="R15" s="5"/>
      <c r="S15" s="5"/>
      <c r="T15" s="5"/>
      <c r="U15" s="5"/>
      <c r="V15" s="5"/>
      <c r="W15" s="5"/>
      <c r="X15" s="5"/>
    </row>
    <row r="16" spans="1:24" ht="15.75" customHeight="1">
      <c r="A16" s="224" t="s">
        <v>78404</v>
      </c>
      <c r="B16" s="221"/>
      <c r="C16" s="156" t="s">
        <v>78405</v>
      </c>
      <c r="D16" s="225"/>
      <c r="E16" s="223"/>
      <c r="F16" s="52"/>
      <c r="G16" s="6"/>
      <c r="H16" s="6"/>
      <c r="I16" s="7"/>
      <c r="J16" s="95"/>
      <c r="K16" s="5"/>
      <c r="L16" s="5"/>
      <c r="M16" s="5"/>
      <c r="N16" s="5"/>
      <c r="O16" s="5"/>
      <c r="P16" s="154"/>
      <c r="Q16" s="55"/>
      <c r="R16" s="5"/>
      <c r="S16" s="5"/>
      <c r="T16" s="5"/>
      <c r="U16" s="5"/>
      <c r="V16" s="5"/>
      <c r="W16" s="5"/>
      <c r="X16" s="5"/>
    </row>
    <row r="17" spans="1:24" ht="15.75" customHeight="1">
      <c r="A17" s="224" t="s">
        <v>78406</v>
      </c>
      <c r="B17" s="221"/>
      <c r="C17" s="221" t="s">
        <v>78407</v>
      </c>
      <c r="D17" s="225"/>
      <c r="E17" s="223"/>
      <c r="F17" s="52"/>
      <c r="G17" s="6"/>
      <c r="H17" s="6"/>
      <c r="I17" s="7"/>
      <c r="J17" s="95"/>
      <c r="K17" s="5"/>
      <c r="L17" s="5"/>
      <c r="M17" s="5"/>
      <c r="N17" s="5"/>
      <c r="O17" s="5"/>
      <c r="P17" s="154"/>
      <c r="Q17" s="55"/>
      <c r="R17" s="5"/>
      <c r="S17" s="5"/>
      <c r="T17" s="5"/>
      <c r="U17" s="5"/>
      <c r="V17" s="5"/>
      <c r="W17" s="5"/>
      <c r="X17" s="5"/>
    </row>
    <row r="18" spans="1:24" ht="15.75" customHeight="1">
      <c r="A18" s="224" t="s">
        <v>78408</v>
      </c>
      <c r="B18" s="221"/>
      <c r="C18" s="13" t="s">
        <v>78409</v>
      </c>
      <c r="D18" s="225"/>
      <c r="E18" s="223"/>
      <c r="F18" s="52"/>
      <c r="G18" s="6"/>
      <c r="H18" s="6"/>
      <c r="I18" s="7"/>
      <c r="J18" s="95"/>
      <c r="K18" s="5"/>
      <c r="L18" s="5"/>
      <c r="M18" s="5"/>
      <c r="N18" s="5"/>
      <c r="O18" s="5"/>
      <c r="P18" s="154"/>
      <c r="Q18" s="55"/>
      <c r="R18" s="5"/>
      <c r="S18" s="5"/>
      <c r="T18" s="5"/>
      <c r="U18" s="5"/>
      <c r="V18" s="5"/>
      <c r="W18" s="5"/>
      <c r="X18" s="5"/>
    </row>
    <row r="19" spans="1:24" ht="15.75" customHeight="1">
      <c r="A19" s="224" t="s">
        <v>78410</v>
      </c>
      <c r="B19" s="221"/>
      <c r="C19" s="221" t="s">
        <v>78411</v>
      </c>
      <c r="D19" s="225"/>
      <c r="E19" s="223"/>
      <c r="F19" s="52"/>
      <c r="G19" s="6"/>
      <c r="H19" s="6"/>
      <c r="I19" s="7"/>
      <c r="J19" s="95"/>
      <c r="K19" s="5"/>
      <c r="L19" s="5"/>
      <c r="M19" s="5"/>
      <c r="N19" s="5"/>
      <c r="O19" s="5"/>
      <c r="P19" s="154"/>
      <c r="Q19" s="55"/>
      <c r="R19" s="5"/>
      <c r="S19" s="5"/>
      <c r="T19" s="5"/>
      <c r="U19" s="5"/>
      <c r="V19" s="5"/>
      <c r="W19" s="5"/>
      <c r="X19" s="5"/>
    </row>
    <row r="20" spans="1:24" ht="15.75" customHeight="1">
      <c r="A20" s="220" t="s">
        <v>78412</v>
      </c>
      <c r="B20" s="221" t="s">
        <v>78413</v>
      </c>
      <c r="C20" s="13" t="s">
        <v>31604</v>
      </c>
      <c r="D20" s="225" t="s">
        <v>78414</v>
      </c>
      <c r="E20" s="223" t="s">
        <v>78397</v>
      </c>
      <c r="F20" s="52" t="s">
        <v>78415</v>
      </c>
      <c r="G20" s="6" t="s">
        <v>78416</v>
      </c>
      <c r="H20" s="6" t="s">
        <v>78417</v>
      </c>
      <c r="I20" s="7" t="s">
        <v>78418</v>
      </c>
      <c r="J20" s="95" t="s">
        <v>78366</v>
      </c>
      <c r="K20" s="5"/>
      <c r="L20" s="5" t="s">
        <v>57</v>
      </c>
      <c r="M20" s="5"/>
      <c r="N20" s="5"/>
      <c r="O20" s="5"/>
      <c r="P20" s="154"/>
      <c r="Q20" s="55"/>
      <c r="R20" s="5"/>
      <c r="S20" s="5"/>
      <c r="T20" s="5"/>
      <c r="U20" s="5"/>
      <c r="V20" s="5"/>
      <c r="W20" s="5"/>
      <c r="X20" s="5"/>
    </row>
    <row r="21" spans="1:24" ht="15.75" customHeight="1">
      <c r="A21" s="224" t="s">
        <v>78419</v>
      </c>
      <c r="B21" s="221"/>
      <c r="C21" s="221" t="s">
        <v>78420</v>
      </c>
      <c r="D21" s="225"/>
      <c r="E21" s="223"/>
      <c r="F21" s="52"/>
      <c r="G21" s="6"/>
      <c r="H21" s="6"/>
      <c r="I21" s="7"/>
      <c r="J21" s="95"/>
      <c r="K21" s="5"/>
      <c r="L21" s="5"/>
      <c r="M21" s="5"/>
      <c r="N21" s="5"/>
      <c r="O21" s="5"/>
      <c r="P21" s="154"/>
      <c r="Q21" s="55"/>
      <c r="R21" s="5"/>
      <c r="S21" s="5"/>
      <c r="T21" s="5"/>
      <c r="U21" s="5"/>
      <c r="V21" s="5"/>
      <c r="W21" s="5"/>
      <c r="X21" s="5"/>
    </row>
    <row r="22" spans="1:24" ht="15.75" customHeight="1">
      <c r="A22" s="224" t="s">
        <v>78421</v>
      </c>
      <c r="B22" s="221"/>
      <c r="C22" s="156" t="s">
        <v>78422</v>
      </c>
      <c r="D22" s="225"/>
      <c r="E22" s="223"/>
      <c r="F22" s="52"/>
      <c r="G22" s="6"/>
      <c r="H22" s="6"/>
      <c r="I22" s="7"/>
      <c r="J22" s="95"/>
      <c r="K22" s="5"/>
      <c r="L22" s="5"/>
      <c r="M22" s="5"/>
      <c r="N22" s="5"/>
      <c r="O22" s="5"/>
      <c r="P22" s="154"/>
      <c r="Q22" s="55"/>
      <c r="R22" s="5"/>
      <c r="S22" s="5"/>
      <c r="T22" s="5"/>
      <c r="U22" s="5"/>
      <c r="V22" s="5"/>
      <c r="W22" s="5"/>
      <c r="X22" s="5"/>
    </row>
    <row r="23" spans="1:24" ht="15.75" customHeight="1">
      <c r="A23" s="224" t="s">
        <v>78423</v>
      </c>
      <c r="B23" s="221"/>
      <c r="C23" s="13" t="s">
        <v>78424</v>
      </c>
      <c r="D23" s="225"/>
      <c r="E23" s="223"/>
      <c r="F23" s="52"/>
      <c r="G23" s="6"/>
      <c r="H23" s="6"/>
      <c r="I23" s="7"/>
      <c r="J23" s="95"/>
      <c r="K23" s="5"/>
      <c r="L23" s="5"/>
      <c r="M23" s="5"/>
      <c r="N23" s="5"/>
      <c r="O23" s="5"/>
      <c r="P23" s="154"/>
      <c r="Q23" s="55"/>
      <c r="R23" s="5"/>
      <c r="S23" s="5"/>
      <c r="T23" s="5"/>
      <c r="U23" s="5"/>
      <c r="V23" s="5"/>
      <c r="W23" s="5"/>
      <c r="X23" s="5"/>
    </row>
    <row r="24" spans="1:24" ht="15.75" customHeight="1">
      <c r="A24" s="224" t="s">
        <v>78425</v>
      </c>
      <c r="B24" s="221"/>
      <c r="C24" s="13" t="s">
        <v>78426</v>
      </c>
      <c r="D24" s="225"/>
      <c r="E24" s="223"/>
      <c r="F24" s="52"/>
      <c r="G24" s="6"/>
      <c r="H24" s="6"/>
      <c r="I24" s="7"/>
      <c r="J24" s="95"/>
      <c r="K24" s="5"/>
      <c r="L24" s="5"/>
      <c r="M24" s="5"/>
      <c r="N24" s="5"/>
      <c r="O24" s="5"/>
      <c r="P24" s="154"/>
      <c r="Q24" s="5"/>
      <c r="R24" s="5"/>
      <c r="S24" s="5"/>
      <c r="T24" s="5"/>
      <c r="U24" s="5"/>
      <c r="V24" s="5"/>
      <c r="W24" s="5"/>
      <c r="X24" s="5"/>
    </row>
    <row r="25" spans="1:24" ht="15.75" customHeight="1">
      <c r="A25" s="224" t="s">
        <v>78427</v>
      </c>
      <c r="B25" s="221"/>
      <c r="C25" s="156" t="s">
        <v>78428</v>
      </c>
      <c r="D25" s="225"/>
      <c r="E25" s="223"/>
      <c r="F25" s="52"/>
      <c r="G25" s="6"/>
      <c r="H25" s="6"/>
      <c r="I25" s="7"/>
      <c r="J25" s="95"/>
      <c r="K25" s="5"/>
      <c r="L25" s="5"/>
      <c r="M25" s="5"/>
      <c r="N25" s="5"/>
      <c r="O25" s="5"/>
      <c r="P25" s="154"/>
      <c r="Q25" s="5"/>
      <c r="R25" s="5"/>
      <c r="S25" s="5"/>
      <c r="T25" s="5"/>
      <c r="U25" s="5"/>
      <c r="V25" s="5"/>
      <c r="W25" s="5"/>
      <c r="X25" s="5"/>
    </row>
    <row r="26" spans="1:24" ht="15.75" customHeight="1">
      <c r="A26" s="220" t="s">
        <v>78429</v>
      </c>
      <c r="B26" s="221" t="s">
        <v>78430</v>
      </c>
      <c r="C26" s="13" t="s">
        <v>31604</v>
      </c>
      <c r="D26" s="225" t="s">
        <v>78431</v>
      </c>
      <c r="E26" s="223" t="s">
        <v>78432</v>
      </c>
      <c r="F26" s="52" t="s">
        <v>78433</v>
      </c>
      <c r="G26" s="6" t="s">
        <v>78434</v>
      </c>
      <c r="H26" s="6" t="s">
        <v>78435</v>
      </c>
      <c r="I26" s="7" t="s">
        <v>78436</v>
      </c>
      <c r="J26" s="95" t="s">
        <v>78366</v>
      </c>
      <c r="K26" s="5"/>
      <c r="L26" s="5"/>
      <c r="M26" s="5"/>
      <c r="N26" s="5"/>
      <c r="O26" s="5"/>
      <c r="P26" s="154"/>
      <c r="Q26" s="5"/>
      <c r="R26" s="5"/>
      <c r="S26" s="5"/>
      <c r="T26" s="5"/>
      <c r="U26" s="5"/>
      <c r="V26" s="5"/>
      <c r="W26" s="5"/>
      <c r="X26" s="5"/>
    </row>
    <row r="27" spans="1:24" ht="15.75" customHeight="1">
      <c r="A27" s="224" t="s">
        <v>78437</v>
      </c>
      <c r="B27" s="221"/>
      <c r="C27" s="221" t="s">
        <v>78438</v>
      </c>
      <c r="D27" s="225"/>
      <c r="E27" s="223"/>
      <c r="F27" s="52"/>
      <c r="G27" s="6"/>
      <c r="H27" s="6"/>
      <c r="I27" s="7"/>
      <c r="J27" s="95"/>
      <c r="K27" s="5"/>
      <c r="L27" s="5"/>
      <c r="M27" s="5"/>
      <c r="N27" s="5"/>
      <c r="O27" s="5"/>
      <c r="P27" s="154"/>
      <c r="Q27" s="5"/>
      <c r="R27" s="5"/>
      <c r="S27" s="5"/>
      <c r="T27" s="5"/>
      <c r="U27" s="5"/>
      <c r="V27" s="5"/>
      <c r="W27" s="5"/>
      <c r="X27" s="5"/>
    </row>
    <row r="28" spans="1:24" ht="13.8">
      <c r="A28" s="224" t="s">
        <v>78439</v>
      </c>
      <c r="B28" s="221"/>
      <c r="C28" s="221" t="s">
        <v>78440</v>
      </c>
      <c r="D28" s="225"/>
      <c r="E28" s="223"/>
      <c r="F28" s="52"/>
      <c r="G28" s="6"/>
      <c r="H28" s="6"/>
      <c r="I28" s="7"/>
      <c r="J28" s="95"/>
      <c r="K28" s="5"/>
      <c r="L28" s="5"/>
      <c r="M28" s="5"/>
      <c r="N28" s="5"/>
      <c r="O28" s="5"/>
      <c r="P28" s="154"/>
      <c r="Q28" s="5"/>
      <c r="R28" s="5"/>
      <c r="S28" s="5"/>
      <c r="T28" s="5"/>
      <c r="U28" s="5"/>
      <c r="V28" s="5"/>
      <c r="W28" s="5"/>
      <c r="X28" s="5"/>
    </row>
    <row r="29" spans="1:24" ht="13.8">
      <c r="A29" s="224" t="s">
        <v>78441</v>
      </c>
      <c r="B29" s="221"/>
      <c r="C29" s="221" t="s">
        <v>78442</v>
      </c>
      <c r="D29" s="225"/>
      <c r="E29" s="223"/>
      <c r="F29" s="52"/>
      <c r="G29" s="6"/>
      <c r="H29" s="6"/>
      <c r="I29" s="7"/>
      <c r="J29" s="95"/>
      <c r="K29" s="5"/>
      <c r="L29" s="5"/>
      <c r="M29" s="5"/>
      <c r="N29" s="5"/>
      <c r="O29" s="5"/>
      <c r="P29" s="154"/>
      <c r="Q29" s="5"/>
      <c r="R29" s="5"/>
      <c r="S29" s="5"/>
      <c r="T29" s="5"/>
      <c r="U29" s="5"/>
      <c r="V29" s="5"/>
      <c r="W29" s="5"/>
      <c r="X29" s="5"/>
    </row>
    <row r="30" spans="1:24" ht="13.8">
      <c r="A30" s="224" t="s">
        <v>78443</v>
      </c>
      <c r="B30" s="221"/>
      <c r="C30" s="221" t="s">
        <v>78444</v>
      </c>
      <c r="D30" s="225"/>
      <c r="E30" s="223"/>
      <c r="F30" s="52"/>
      <c r="G30" s="6"/>
      <c r="H30" s="6"/>
      <c r="I30" s="7"/>
      <c r="J30" s="95"/>
      <c r="K30" s="5"/>
      <c r="L30" s="5"/>
      <c r="M30" s="5"/>
      <c r="N30" s="5"/>
      <c r="O30" s="5"/>
      <c r="P30" s="154"/>
      <c r="Q30" s="55"/>
      <c r="R30" s="5"/>
      <c r="S30" s="5"/>
      <c r="T30" s="5"/>
      <c r="U30" s="5"/>
      <c r="V30" s="5"/>
      <c r="W30" s="5"/>
      <c r="X30" s="5"/>
    </row>
    <row r="31" spans="1:24" ht="13.8">
      <c r="A31" s="224" t="s">
        <v>78445</v>
      </c>
      <c r="B31" s="221"/>
      <c r="C31" s="221" t="s">
        <v>78446</v>
      </c>
      <c r="D31" s="225"/>
      <c r="E31" s="223"/>
      <c r="F31" s="52"/>
      <c r="G31" s="6"/>
      <c r="H31" s="6"/>
      <c r="I31" s="7"/>
      <c r="J31" s="95"/>
      <c r="K31" s="5"/>
      <c r="L31" s="5"/>
      <c r="M31" s="5"/>
      <c r="N31" s="5"/>
      <c r="O31" s="5"/>
      <c r="P31" s="154"/>
      <c r="Q31" s="55"/>
      <c r="R31" s="5"/>
      <c r="S31" s="5"/>
      <c r="T31" s="5"/>
      <c r="U31" s="5"/>
      <c r="V31" s="5"/>
      <c r="W31" s="5"/>
      <c r="X31" s="5"/>
    </row>
    <row r="32" spans="1:24" ht="41.4">
      <c r="A32" s="220" t="s">
        <v>78447</v>
      </c>
      <c r="B32" s="221" t="s">
        <v>78448</v>
      </c>
      <c r="C32" s="13" t="s">
        <v>31604</v>
      </c>
      <c r="D32" s="225" t="s">
        <v>78449</v>
      </c>
      <c r="E32" s="223" t="s">
        <v>78432</v>
      </c>
      <c r="F32" s="52" t="s">
        <v>78450</v>
      </c>
      <c r="G32" s="6" t="s">
        <v>78451</v>
      </c>
      <c r="H32" s="6" t="s">
        <v>78452</v>
      </c>
      <c r="I32" s="7" t="s">
        <v>78453</v>
      </c>
      <c r="J32" s="95" t="s">
        <v>78366</v>
      </c>
      <c r="K32" s="5"/>
      <c r="L32" s="5" t="s">
        <v>57</v>
      </c>
      <c r="M32" s="5"/>
      <c r="N32" s="5"/>
      <c r="O32" s="5"/>
      <c r="P32" s="154"/>
      <c r="Q32" s="55"/>
      <c r="R32" s="5"/>
      <c r="S32" s="5"/>
      <c r="T32" s="5"/>
      <c r="U32" s="5"/>
      <c r="V32" s="5"/>
      <c r="W32" s="5"/>
      <c r="X32" s="5"/>
    </row>
    <row r="33" spans="1:24" ht="27.6">
      <c r="A33" s="224" t="s">
        <v>78454</v>
      </c>
      <c r="B33" s="221"/>
      <c r="C33" s="221" t="s">
        <v>78455</v>
      </c>
      <c r="D33" s="225"/>
      <c r="E33" s="223"/>
      <c r="F33" s="52"/>
      <c r="G33" s="6"/>
      <c r="H33" s="6"/>
      <c r="I33" s="7"/>
      <c r="J33" s="95"/>
      <c r="K33" s="5"/>
      <c r="L33" s="5"/>
      <c r="M33" s="5"/>
      <c r="N33" s="5"/>
      <c r="O33" s="5"/>
      <c r="P33" s="154"/>
      <c r="Q33" s="55"/>
      <c r="R33" s="5"/>
      <c r="S33" s="5"/>
      <c r="T33" s="5"/>
      <c r="U33" s="5"/>
      <c r="V33" s="5"/>
      <c r="W33" s="5"/>
      <c r="X33" s="5"/>
    </row>
    <row r="34" spans="1:24" ht="13.8">
      <c r="A34" s="224" t="s">
        <v>78456</v>
      </c>
      <c r="B34" s="221"/>
      <c r="C34" s="156" t="s">
        <v>78457</v>
      </c>
      <c r="D34" s="225"/>
      <c r="E34" s="223"/>
      <c r="F34" s="52"/>
      <c r="G34" s="6"/>
      <c r="H34" s="6"/>
      <c r="I34" s="7"/>
      <c r="J34" s="95"/>
      <c r="K34" s="5"/>
      <c r="L34" s="5"/>
      <c r="M34" s="5"/>
      <c r="N34" s="5"/>
      <c r="O34" s="5"/>
      <c r="P34" s="154"/>
      <c r="Q34" s="55"/>
      <c r="R34" s="5"/>
      <c r="S34" s="5"/>
      <c r="T34" s="5"/>
      <c r="U34" s="5"/>
      <c r="V34" s="5"/>
      <c r="W34" s="5"/>
      <c r="X34" s="5"/>
    </row>
    <row r="35" spans="1:24" ht="13.8">
      <c r="A35" s="224" t="s">
        <v>78458</v>
      </c>
      <c r="B35" s="221"/>
      <c r="C35" s="156" t="s">
        <v>78459</v>
      </c>
      <c r="D35" s="225"/>
      <c r="E35" s="223"/>
      <c r="F35" s="52"/>
      <c r="G35" s="6"/>
      <c r="H35" s="6"/>
      <c r="I35" s="7"/>
      <c r="J35" s="95"/>
      <c r="K35" s="5"/>
      <c r="L35" s="5"/>
      <c r="M35" s="5"/>
      <c r="N35" s="5"/>
      <c r="O35" s="5"/>
      <c r="P35" s="154"/>
      <c r="Q35" s="55"/>
      <c r="R35" s="5"/>
      <c r="S35" s="5"/>
      <c r="T35" s="5"/>
      <c r="U35" s="5"/>
      <c r="V35" s="5"/>
      <c r="W35" s="5"/>
      <c r="X35" s="5"/>
    </row>
    <row r="36" spans="1:24" ht="13.8">
      <c r="A36" s="224" t="s">
        <v>78460</v>
      </c>
      <c r="B36" s="221"/>
      <c r="C36" s="156" t="s">
        <v>78461</v>
      </c>
      <c r="D36" s="225"/>
      <c r="E36" s="223"/>
      <c r="F36" s="52"/>
      <c r="G36" s="6"/>
      <c r="H36" s="6"/>
      <c r="I36" s="7"/>
      <c r="J36" s="95"/>
      <c r="K36" s="5"/>
      <c r="L36" s="5"/>
      <c r="M36" s="5"/>
      <c r="N36" s="5"/>
      <c r="O36" s="5"/>
      <c r="P36" s="154"/>
      <c r="Q36" s="55"/>
      <c r="R36" s="5"/>
      <c r="S36" s="5"/>
      <c r="T36" s="5"/>
      <c r="U36" s="5"/>
      <c r="V36" s="5"/>
      <c r="W36" s="5"/>
      <c r="X36" s="5"/>
    </row>
    <row r="37" spans="1:24" ht="27">
      <c r="A37" s="224" t="s">
        <v>78462</v>
      </c>
      <c r="B37" s="221"/>
      <c r="C37" s="156" t="s">
        <v>78463</v>
      </c>
      <c r="D37" s="225"/>
      <c r="E37" s="223"/>
      <c r="F37" s="52"/>
      <c r="G37" s="6"/>
      <c r="H37" s="6"/>
      <c r="I37" s="7"/>
      <c r="J37" s="95"/>
      <c r="K37" s="5"/>
      <c r="L37" s="5"/>
      <c r="M37" s="5"/>
      <c r="N37" s="5"/>
      <c r="O37" s="5"/>
      <c r="P37" s="154"/>
      <c r="Q37" s="55"/>
      <c r="R37" s="5"/>
      <c r="S37" s="5"/>
      <c r="T37" s="5"/>
      <c r="U37" s="5"/>
      <c r="V37" s="5"/>
      <c r="W37" s="5"/>
      <c r="X37" s="5"/>
    </row>
    <row r="38" spans="1:24" ht="27.6">
      <c r="A38" s="220" t="s">
        <v>78464</v>
      </c>
      <c r="B38" s="221" t="s">
        <v>78465</v>
      </c>
      <c r="C38" s="13" t="s">
        <v>31604</v>
      </c>
      <c r="D38" s="225" t="s">
        <v>78466</v>
      </c>
      <c r="E38" s="223" t="s">
        <v>78467</v>
      </c>
      <c r="F38" s="52" t="s">
        <v>78468</v>
      </c>
      <c r="G38" s="6" t="s">
        <v>78469</v>
      </c>
      <c r="H38" s="6" t="s">
        <v>78470</v>
      </c>
      <c r="I38" s="7" t="s">
        <v>78471</v>
      </c>
      <c r="J38" s="95" t="s">
        <v>78366</v>
      </c>
      <c r="K38" s="5"/>
      <c r="L38" s="5"/>
      <c r="M38" s="5"/>
      <c r="N38" s="5"/>
      <c r="O38" s="5"/>
      <c r="P38" s="154"/>
      <c r="Q38" s="55"/>
      <c r="R38" s="5"/>
      <c r="S38" s="5"/>
      <c r="T38" s="5"/>
      <c r="U38" s="5"/>
      <c r="V38" s="5"/>
      <c r="W38" s="5"/>
      <c r="X38" s="5"/>
    </row>
    <row r="39" spans="1:24" ht="27.6">
      <c r="A39" s="224" t="s">
        <v>78472</v>
      </c>
      <c r="B39" s="221"/>
      <c r="C39" s="221" t="s">
        <v>78473</v>
      </c>
      <c r="D39" s="225"/>
      <c r="E39" s="223"/>
      <c r="F39" s="52"/>
      <c r="G39" s="6"/>
      <c r="H39" s="6"/>
      <c r="I39" s="7"/>
      <c r="J39" s="95"/>
      <c r="K39" s="5"/>
      <c r="L39" s="5"/>
      <c r="M39" s="5"/>
      <c r="N39" s="5"/>
      <c r="O39" s="5"/>
      <c r="P39" s="154"/>
      <c r="Q39" s="55"/>
      <c r="R39" s="5"/>
      <c r="S39" s="5"/>
      <c r="T39" s="5"/>
      <c r="U39" s="5"/>
      <c r="V39" s="5"/>
      <c r="W39" s="5"/>
      <c r="X39" s="5"/>
    </row>
    <row r="40" spans="1:24" ht="13.8">
      <c r="A40" s="224" t="s">
        <v>78474</v>
      </c>
      <c r="B40" s="221"/>
      <c r="C40" s="156" t="s">
        <v>78475</v>
      </c>
      <c r="D40" s="225"/>
      <c r="E40" s="223"/>
      <c r="F40" s="52"/>
      <c r="G40" s="6"/>
      <c r="H40" s="6"/>
      <c r="I40" s="7"/>
      <c r="J40" s="95"/>
      <c r="K40" s="5"/>
      <c r="L40" s="5"/>
      <c r="M40" s="5"/>
      <c r="N40" s="5"/>
      <c r="O40" s="5"/>
      <c r="P40" s="154"/>
      <c r="Q40" s="55"/>
      <c r="R40" s="5"/>
      <c r="S40" s="5"/>
      <c r="T40" s="5"/>
      <c r="U40" s="5"/>
      <c r="V40" s="5"/>
      <c r="W40" s="5"/>
      <c r="X40" s="5"/>
    </row>
    <row r="41" spans="1:24" ht="13.8">
      <c r="A41" s="224" t="s">
        <v>78476</v>
      </c>
      <c r="B41" s="221"/>
      <c r="C41" s="156" t="s">
        <v>78477</v>
      </c>
      <c r="D41" s="225"/>
      <c r="E41" s="223"/>
      <c r="F41" s="52"/>
      <c r="G41" s="6"/>
      <c r="H41" s="6"/>
      <c r="I41" s="7"/>
      <c r="J41" s="95"/>
      <c r="K41" s="5"/>
      <c r="L41" s="5"/>
      <c r="M41" s="5"/>
      <c r="N41" s="5"/>
      <c r="O41" s="5"/>
      <c r="P41" s="154"/>
      <c r="Q41" s="55"/>
      <c r="R41" s="5"/>
      <c r="S41" s="5"/>
      <c r="T41" s="5"/>
      <c r="U41" s="5"/>
      <c r="V41" s="5"/>
      <c r="W41" s="5"/>
      <c r="X41" s="5"/>
    </row>
    <row r="42" spans="1:24" ht="13.8">
      <c r="A42" s="224" t="s">
        <v>78478</v>
      </c>
      <c r="B42" s="221"/>
      <c r="C42" s="221" t="s">
        <v>78479</v>
      </c>
      <c r="D42" s="225"/>
      <c r="E42" s="223"/>
      <c r="F42" s="52"/>
      <c r="G42" s="6"/>
      <c r="H42" s="6"/>
      <c r="I42" s="7"/>
      <c r="J42" s="95"/>
      <c r="K42" s="5"/>
      <c r="L42" s="5"/>
      <c r="M42" s="5"/>
      <c r="N42" s="5"/>
      <c r="O42" s="5"/>
      <c r="P42" s="154"/>
      <c r="Q42" s="55"/>
      <c r="R42" s="5"/>
      <c r="S42" s="5"/>
      <c r="T42" s="5"/>
      <c r="U42" s="5"/>
      <c r="V42" s="5"/>
      <c r="W42" s="5"/>
      <c r="X42" s="5"/>
    </row>
    <row r="43" spans="1:24" ht="13.8">
      <c r="A43" s="224" t="s">
        <v>78480</v>
      </c>
      <c r="B43" s="221"/>
      <c r="C43" s="221" t="s">
        <v>78481</v>
      </c>
      <c r="D43" s="225"/>
      <c r="E43" s="223"/>
      <c r="F43" s="52"/>
      <c r="G43" s="6"/>
      <c r="H43" s="6"/>
      <c r="I43" s="7"/>
      <c r="J43" s="95"/>
      <c r="K43" s="5"/>
      <c r="L43" s="5"/>
      <c r="M43" s="5"/>
      <c r="N43" s="5"/>
      <c r="O43" s="5"/>
      <c r="P43" s="154"/>
      <c r="Q43" s="5"/>
      <c r="R43" s="5"/>
      <c r="S43" s="5"/>
      <c r="T43" s="5"/>
      <c r="U43" s="5"/>
      <c r="V43" s="5"/>
      <c r="W43" s="5"/>
      <c r="X43" s="5"/>
    </row>
    <row r="44" spans="1:24" ht="27.6">
      <c r="A44" s="220" t="s">
        <v>78482</v>
      </c>
      <c r="B44" s="221" t="s">
        <v>78483</v>
      </c>
      <c r="C44" s="13" t="s">
        <v>31604</v>
      </c>
      <c r="D44" s="225" t="s">
        <v>78484</v>
      </c>
      <c r="E44" s="223" t="s">
        <v>78467</v>
      </c>
      <c r="F44" s="52" t="s">
        <v>78485</v>
      </c>
      <c r="G44" s="6" t="s">
        <v>78486</v>
      </c>
      <c r="H44" s="6" t="s">
        <v>78487</v>
      </c>
      <c r="I44" s="7" t="s">
        <v>78488</v>
      </c>
      <c r="J44" s="95" t="s">
        <v>78366</v>
      </c>
      <c r="K44" s="5"/>
      <c r="L44" s="5" t="s">
        <v>57</v>
      </c>
      <c r="M44" s="5"/>
      <c r="N44" s="5"/>
      <c r="O44" s="5"/>
      <c r="P44" s="154"/>
      <c r="Q44" s="55"/>
      <c r="R44" s="5"/>
      <c r="S44" s="5"/>
      <c r="T44" s="5"/>
      <c r="U44" s="5"/>
      <c r="V44" s="5"/>
      <c r="W44" s="5"/>
      <c r="X44" s="5"/>
    </row>
    <row r="45" spans="1:24" ht="27.6">
      <c r="A45" s="224" t="s">
        <v>78489</v>
      </c>
      <c r="B45" s="221"/>
      <c r="C45" s="221" t="s">
        <v>78490</v>
      </c>
      <c r="D45" s="225"/>
      <c r="E45" s="223"/>
      <c r="F45" s="52"/>
      <c r="G45" s="6"/>
      <c r="H45" s="6"/>
      <c r="I45" s="7"/>
      <c r="J45" s="95"/>
      <c r="K45" s="5"/>
      <c r="L45" s="5"/>
      <c r="M45" s="5"/>
      <c r="N45" s="5"/>
      <c r="O45" s="5"/>
      <c r="P45" s="154"/>
      <c r="Q45" s="55"/>
      <c r="R45" s="5"/>
      <c r="S45" s="5"/>
      <c r="T45" s="5"/>
      <c r="U45" s="5"/>
      <c r="V45" s="5"/>
      <c r="W45" s="5"/>
      <c r="X45" s="5"/>
    </row>
    <row r="46" spans="1:24" ht="13.8">
      <c r="A46" s="224" t="s">
        <v>78491</v>
      </c>
      <c r="B46" s="221"/>
      <c r="C46" s="156" t="s">
        <v>78492</v>
      </c>
      <c r="D46" s="225"/>
      <c r="E46" s="223"/>
      <c r="F46" s="52"/>
      <c r="G46" s="6"/>
      <c r="H46" s="6"/>
      <c r="I46" s="7"/>
      <c r="J46" s="95"/>
      <c r="K46" s="5"/>
      <c r="L46" s="5"/>
      <c r="M46" s="5"/>
      <c r="N46" s="5"/>
      <c r="O46" s="5"/>
      <c r="P46" s="154"/>
      <c r="Q46" s="55"/>
      <c r="R46" s="5"/>
      <c r="S46" s="5"/>
      <c r="T46" s="5"/>
      <c r="U46" s="5"/>
      <c r="V46" s="5"/>
      <c r="W46" s="5"/>
      <c r="X46" s="5"/>
    </row>
    <row r="47" spans="1:24" ht="13.8">
      <c r="A47" s="224" t="s">
        <v>78493</v>
      </c>
      <c r="B47" s="221"/>
      <c r="C47" s="156" t="s">
        <v>78494</v>
      </c>
      <c r="D47" s="225"/>
      <c r="E47" s="223"/>
      <c r="F47" s="52"/>
      <c r="G47" s="6"/>
      <c r="H47" s="6"/>
      <c r="I47" s="7"/>
      <c r="J47" s="95"/>
      <c r="K47" s="5"/>
      <c r="L47" s="5"/>
      <c r="M47" s="5"/>
      <c r="N47" s="5"/>
      <c r="O47" s="5"/>
      <c r="P47" s="154"/>
      <c r="Q47" s="55"/>
      <c r="R47" s="5"/>
      <c r="S47" s="5"/>
      <c r="T47" s="5"/>
      <c r="U47" s="5"/>
      <c r="V47" s="5"/>
      <c r="W47" s="5"/>
      <c r="X47" s="5"/>
    </row>
    <row r="48" spans="1:24" ht="13.8">
      <c r="A48" s="224" t="s">
        <v>78495</v>
      </c>
      <c r="B48" s="221"/>
      <c r="C48" s="156" t="s">
        <v>78496</v>
      </c>
      <c r="D48" s="225"/>
      <c r="E48" s="223"/>
      <c r="F48" s="52"/>
      <c r="G48" s="6"/>
      <c r="H48" s="6"/>
      <c r="I48" s="7"/>
      <c r="J48" s="95"/>
      <c r="K48" s="5"/>
      <c r="L48" s="5"/>
      <c r="M48" s="5"/>
      <c r="N48" s="5"/>
      <c r="O48" s="5"/>
      <c r="P48" s="154"/>
      <c r="Q48" s="55"/>
      <c r="R48" s="5"/>
      <c r="S48" s="5"/>
      <c r="T48" s="5"/>
      <c r="U48" s="5"/>
      <c r="V48" s="5"/>
      <c r="W48" s="5"/>
      <c r="X48" s="5"/>
    </row>
    <row r="49" spans="1:24" ht="13.8">
      <c r="A49" s="224" t="s">
        <v>78497</v>
      </c>
      <c r="B49" s="221"/>
      <c r="C49" s="156" t="s">
        <v>78498</v>
      </c>
      <c r="D49" s="225"/>
      <c r="E49" s="223"/>
      <c r="F49" s="52"/>
      <c r="G49" s="6"/>
      <c r="H49" s="6"/>
      <c r="I49" s="7"/>
      <c r="J49" s="95"/>
      <c r="K49" s="5"/>
      <c r="L49" s="5"/>
      <c r="M49" s="5"/>
      <c r="N49" s="5"/>
      <c r="O49" s="5"/>
      <c r="P49" s="154"/>
      <c r="Q49" s="55"/>
      <c r="R49" s="5"/>
      <c r="S49" s="5"/>
      <c r="T49" s="5"/>
      <c r="U49" s="5"/>
      <c r="V49" s="5"/>
      <c r="W49" s="5"/>
      <c r="X49" s="5"/>
    </row>
    <row r="50" spans="1:24" ht="27.6">
      <c r="A50" s="220" t="s">
        <v>78499</v>
      </c>
      <c r="B50" s="221" t="s">
        <v>78500</v>
      </c>
      <c r="C50" s="13" t="s">
        <v>31604</v>
      </c>
      <c r="D50" s="225" t="s">
        <v>78501</v>
      </c>
      <c r="E50" s="223" t="s">
        <v>78502</v>
      </c>
      <c r="F50" s="52" t="s">
        <v>78503</v>
      </c>
      <c r="G50" s="6" t="s">
        <v>78504</v>
      </c>
      <c r="H50" s="6" t="s">
        <v>78505</v>
      </c>
      <c r="I50" s="7" t="s">
        <v>78506</v>
      </c>
      <c r="J50" s="95" t="s">
        <v>78366</v>
      </c>
      <c r="K50" s="5"/>
      <c r="L50" s="5"/>
      <c r="M50" s="5"/>
      <c r="N50" s="5"/>
      <c r="O50" s="5"/>
      <c r="P50" s="154"/>
      <c r="Q50" s="55"/>
      <c r="R50" s="5"/>
      <c r="S50" s="5"/>
      <c r="T50" s="5"/>
      <c r="U50" s="5"/>
      <c r="V50" s="5"/>
      <c r="W50" s="5"/>
      <c r="X50" s="5"/>
    </row>
    <row r="51" spans="1:24" ht="27.6">
      <c r="A51" s="224" t="s">
        <v>78507</v>
      </c>
      <c r="B51" s="221"/>
      <c r="C51" s="221" t="s">
        <v>78508</v>
      </c>
      <c r="D51" s="225"/>
      <c r="E51" s="223"/>
      <c r="F51" s="52"/>
      <c r="G51" s="6"/>
      <c r="H51" s="6"/>
      <c r="I51" s="7"/>
      <c r="J51" s="95"/>
      <c r="K51" s="5"/>
      <c r="L51" s="5"/>
      <c r="M51" s="5"/>
      <c r="N51" s="5"/>
      <c r="O51" s="5"/>
      <c r="P51" s="154"/>
      <c r="Q51" s="55"/>
      <c r="R51" s="5"/>
      <c r="S51" s="5"/>
      <c r="T51" s="5"/>
      <c r="U51" s="5"/>
      <c r="V51" s="5"/>
      <c r="W51" s="5"/>
      <c r="X51" s="5"/>
    </row>
    <row r="52" spans="1:24" ht="27">
      <c r="A52" s="224" t="s">
        <v>78509</v>
      </c>
      <c r="B52" s="221"/>
      <c r="C52" s="156" t="s">
        <v>78510</v>
      </c>
      <c r="D52" s="225"/>
      <c r="E52" s="223"/>
      <c r="F52" s="52"/>
      <c r="G52" s="6"/>
      <c r="H52" s="6"/>
      <c r="I52" s="7"/>
      <c r="J52" s="95"/>
      <c r="K52" s="5"/>
      <c r="L52" s="5"/>
      <c r="M52" s="5"/>
      <c r="N52" s="5"/>
      <c r="O52" s="5"/>
      <c r="P52" s="154"/>
      <c r="Q52" s="55"/>
      <c r="R52" s="5"/>
      <c r="S52" s="5"/>
      <c r="T52" s="5"/>
      <c r="U52" s="5"/>
      <c r="V52" s="5"/>
      <c r="W52" s="5"/>
      <c r="X52" s="5"/>
    </row>
    <row r="53" spans="1:24" ht="27">
      <c r="A53" s="224" t="s">
        <v>78511</v>
      </c>
      <c r="B53" s="221"/>
      <c r="C53" s="156" t="s">
        <v>78512</v>
      </c>
      <c r="D53" s="225"/>
      <c r="E53" s="223"/>
      <c r="F53" s="52"/>
      <c r="G53" s="6"/>
      <c r="H53" s="6"/>
      <c r="I53" s="7"/>
      <c r="J53" s="95"/>
      <c r="K53" s="5"/>
      <c r="L53" s="5"/>
      <c r="M53" s="5"/>
      <c r="N53" s="5"/>
      <c r="O53" s="5"/>
      <c r="P53" s="154"/>
      <c r="Q53" s="55"/>
      <c r="R53" s="5"/>
      <c r="S53" s="5"/>
      <c r="T53" s="5"/>
      <c r="U53" s="5"/>
      <c r="V53" s="5"/>
      <c r="W53" s="5"/>
      <c r="X53" s="5"/>
    </row>
    <row r="54" spans="1:24" ht="27">
      <c r="A54" s="224" t="s">
        <v>78513</v>
      </c>
      <c r="B54" s="221"/>
      <c r="C54" s="156" t="s">
        <v>78514</v>
      </c>
      <c r="D54" s="225"/>
      <c r="E54" s="223"/>
      <c r="F54" s="52"/>
      <c r="G54" s="6"/>
      <c r="H54" s="6"/>
      <c r="I54" s="7"/>
      <c r="J54" s="95"/>
      <c r="K54" s="5"/>
      <c r="L54" s="5"/>
      <c r="M54" s="5"/>
      <c r="N54" s="5"/>
      <c r="O54" s="5"/>
      <c r="P54" s="154"/>
      <c r="Q54" s="55"/>
      <c r="R54" s="5"/>
      <c r="S54" s="5"/>
      <c r="T54" s="5"/>
      <c r="U54" s="5"/>
      <c r="V54" s="5"/>
      <c r="W54" s="5"/>
      <c r="X54" s="5"/>
    </row>
    <row r="55" spans="1:24" ht="13.8">
      <c r="A55" s="224" t="s">
        <v>78515</v>
      </c>
      <c r="B55" s="221"/>
      <c r="C55" s="156" t="s">
        <v>78516</v>
      </c>
      <c r="D55" s="225"/>
      <c r="E55" s="223"/>
      <c r="F55" s="52"/>
      <c r="G55" s="6"/>
      <c r="H55" s="6"/>
      <c r="I55" s="7"/>
      <c r="J55" s="95"/>
      <c r="K55" s="5"/>
      <c r="L55" s="5"/>
      <c r="M55" s="5"/>
      <c r="N55" s="5"/>
      <c r="O55" s="5"/>
      <c r="P55" s="154"/>
      <c r="Q55" s="55"/>
      <c r="R55" s="5"/>
      <c r="S55" s="5"/>
      <c r="T55" s="5"/>
      <c r="U55" s="5"/>
      <c r="V55" s="5"/>
      <c r="W55" s="5"/>
      <c r="X55" s="5"/>
    </row>
    <row r="56" spans="1:24" ht="27.6">
      <c r="A56" s="220" t="s">
        <v>78517</v>
      </c>
      <c r="B56" s="221" t="s">
        <v>78518</v>
      </c>
      <c r="C56" s="13" t="s">
        <v>31604</v>
      </c>
      <c r="D56" s="225" t="s">
        <v>78519</v>
      </c>
      <c r="E56" s="223" t="s">
        <v>78520</v>
      </c>
      <c r="F56" s="52" t="s">
        <v>78521</v>
      </c>
      <c r="G56" s="6" t="s">
        <v>78522</v>
      </c>
      <c r="H56" s="6" t="s">
        <v>78523</v>
      </c>
      <c r="I56" s="7" t="s">
        <v>78524</v>
      </c>
      <c r="J56" s="95" t="s">
        <v>78366</v>
      </c>
      <c r="K56" s="5"/>
      <c r="L56" s="5" t="s">
        <v>57</v>
      </c>
      <c r="M56" s="5"/>
      <c r="N56" s="5"/>
      <c r="O56" s="5"/>
      <c r="P56" s="154"/>
      <c r="Q56" s="55"/>
      <c r="R56" s="5"/>
      <c r="S56" s="5"/>
      <c r="T56" s="5"/>
      <c r="U56" s="5"/>
      <c r="V56" s="5"/>
      <c r="W56" s="5"/>
      <c r="X56" s="5"/>
    </row>
    <row r="57" spans="1:24" ht="27.6">
      <c r="A57" s="224" t="s">
        <v>78525</v>
      </c>
      <c r="B57" s="221"/>
      <c r="C57" s="221" t="s">
        <v>78526</v>
      </c>
      <c r="D57" s="225"/>
      <c r="E57" s="223"/>
      <c r="F57" s="52"/>
      <c r="G57" s="6"/>
      <c r="H57" s="6"/>
      <c r="I57" s="7"/>
      <c r="J57" s="95"/>
      <c r="K57" s="5"/>
      <c r="L57" s="5"/>
      <c r="M57" s="5"/>
      <c r="N57" s="5"/>
      <c r="O57" s="5"/>
      <c r="P57" s="154"/>
      <c r="Q57" s="55"/>
      <c r="R57" s="5"/>
      <c r="S57" s="5"/>
      <c r="T57" s="5"/>
      <c r="U57" s="5"/>
      <c r="V57" s="5"/>
      <c r="W57" s="5"/>
      <c r="X57" s="5"/>
    </row>
    <row r="58" spans="1:24" ht="13.8">
      <c r="A58" s="224" t="s">
        <v>78527</v>
      </c>
      <c r="B58" s="221"/>
      <c r="C58" s="156" t="s">
        <v>78528</v>
      </c>
      <c r="D58" s="225"/>
      <c r="E58" s="223"/>
      <c r="F58" s="52"/>
      <c r="G58" s="6"/>
      <c r="H58" s="6"/>
      <c r="I58" s="7"/>
      <c r="J58" s="95"/>
      <c r="K58" s="5"/>
      <c r="L58" s="5"/>
      <c r="M58" s="5"/>
      <c r="N58" s="5"/>
      <c r="O58" s="5"/>
      <c r="P58" s="154"/>
      <c r="Q58" s="55"/>
      <c r="R58" s="5"/>
      <c r="S58" s="5"/>
      <c r="T58" s="5"/>
      <c r="U58" s="5"/>
      <c r="V58" s="5"/>
      <c r="W58" s="5"/>
      <c r="X58" s="5"/>
    </row>
    <row r="59" spans="1:24" ht="27">
      <c r="A59" s="224" t="s">
        <v>78529</v>
      </c>
      <c r="B59" s="221"/>
      <c r="C59" s="156" t="s">
        <v>78530</v>
      </c>
      <c r="D59" s="225"/>
      <c r="E59" s="223"/>
      <c r="F59" s="52"/>
      <c r="G59" s="6"/>
      <c r="H59" s="6"/>
      <c r="I59" s="7"/>
      <c r="J59" s="95"/>
      <c r="K59" s="5"/>
      <c r="L59" s="5"/>
      <c r="M59" s="5"/>
      <c r="N59" s="5"/>
      <c r="O59" s="5"/>
      <c r="P59" s="154"/>
      <c r="Q59" s="55"/>
      <c r="R59" s="5"/>
      <c r="S59" s="5"/>
      <c r="T59" s="5"/>
      <c r="U59" s="5"/>
      <c r="V59" s="5"/>
      <c r="W59" s="5"/>
      <c r="X59" s="5"/>
    </row>
    <row r="60" spans="1:24" ht="27">
      <c r="A60" s="224" t="s">
        <v>78531</v>
      </c>
      <c r="B60" s="221"/>
      <c r="C60" s="156" t="s">
        <v>78532</v>
      </c>
      <c r="D60" s="225"/>
      <c r="E60" s="223"/>
      <c r="F60" s="52"/>
      <c r="G60" s="6"/>
      <c r="H60" s="6"/>
      <c r="I60" s="7"/>
      <c r="J60" s="95"/>
      <c r="K60" s="5"/>
      <c r="L60" s="5"/>
      <c r="M60" s="5"/>
      <c r="N60" s="5"/>
      <c r="O60" s="5"/>
      <c r="P60" s="154"/>
      <c r="Q60" s="5"/>
      <c r="R60" s="5"/>
      <c r="S60" s="5"/>
      <c r="T60" s="5"/>
      <c r="U60" s="5"/>
      <c r="V60" s="5"/>
      <c r="W60" s="5"/>
      <c r="X60" s="5"/>
    </row>
    <row r="61" spans="1:24" ht="13.8">
      <c r="A61" s="224" t="s">
        <v>78533</v>
      </c>
      <c r="B61" s="221"/>
      <c r="C61" s="156" t="s">
        <v>78534</v>
      </c>
      <c r="D61" s="225"/>
      <c r="E61" s="223"/>
      <c r="F61" s="52"/>
      <c r="G61" s="6"/>
      <c r="H61" s="6"/>
      <c r="I61" s="7"/>
      <c r="J61" s="95"/>
      <c r="K61" s="5"/>
      <c r="L61" s="5"/>
      <c r="M61" s="5"/>
      <c r="N61" s="5"/>
      <c r="O61" s="5"/>
      <c r="P61" s="154"/>
      <c r="Q61" s="5"/>
      <c r="R61" s="5"/>
      <c r="S61" s="5"/>
      <c r="T61" s="5"/>
      <c r="U61" s="5"/>
      <c r="V61" s="5"/>
      <c r="W61" s="5"/>
      <c r="X61" s="5"/>
    </row>
    <row r="62" spans="1:24" ht="41.4">
      <c r="A62" s="220" t="s">
        <v>78535</v>
      </c>
      <c r="B62" s="221" t="s">
        <v>78536</v>
      </c>
      <c r="C62" s="13" t="s">
        <v>31604</v>
      </c>
      <c r="D62" s="225" t="s">
        <v>78537</v>
      </c>
      <c r="E62" s="223" t="s">
        <v>78538</v>
      </c>
      <c r="F62" s="52" t="s">
        <v>78539</v>
      </c>
      <c r="G62" s="6" t="s">
        <v>78540</v>
      </c>
      <c r="H62" s="6" t="s">
        <v>78541</v>
      </c>
      <c r="I62" s="7" t="s">
        <v>78542</v>
      </c>
      <c r="J62" s="95" t="s">
        <v>78366</v>
      </c>
      <c r="K62" s="5"/>
      <c r="L62" s="5"/>
      <c r="M62" s="5"/>
      <c r="N62" s="5"/>
      <c r="O62" s="5"/>
      <c r="P62" s="154"/>
      <c r="Q62" s="55"/>
      <c r="R62" s="5"/>
      <c r="S62" s="5"/>
      <c r="T62" s="5"/>
      <c r="U62" s="5"/>
      <c r="V62" s="5"/>
      <c r="W62" s="5"/>
      <c r="X62" s="5"/>
    </row>
    <row r="63" spans="1:24" ht="13.8">
      <c r="A63" s="224" t="s">
        <v>78543</v>
      </c>
      <c r="B63" s="221"/>
      <c r="C63" s="221" t="s">
        <v>78544</v>
      </c>
      <c r="D63" s="225"/>
      <c r="E63" s="223"/>
      <c r="F63" s="52"/>
      <c r="G63" s="6"/>
      <c r="H63" s="6"/>
      <c r="I63" s="7"/>
      <c r="J63" s="95"/>
      <c r="K63" s="5"/>
      <c r="L63" s="5"/>
      <c r="M63" s="5"/>
      <c r="N63" s="5"/>
      <c r="O63" s="5"/>
      <c r="P63" s="154"/>
      <c r="Q63" s="55"/>
      <c r="R63" s="5"/>
      <c r="S63" s="5"/>
      <c r="T63" s="5"/>
      <c r="U63" s="5"/>
      <c r="V63" s="5"/>
      <c r="W63" s="5"/>
      <c r="X63" s="5"/>
    </row>
    <row r="64" spans="1:24" ht="27">
      <c r="A64" s="224" t="s">
        <v>78545</v>
      </c>
      <c r="B64" s="221"/>
      <c r="C64" s="156" t="s">
        <v>78546</v>
      </c>
      <c r="D64" s="225"/>
      <c r="E64" s="223"/>
      <c r="F64" s="52"/>
      <c r="G64" s="6"/>
      <c r="H64" s="6"/>
      <c r="I64" s="7"/>
      <c r="J64" s="95"/>
      <c r="K64" s="5"/>
      <c r="L64" s="5"/>
      <c r="M64" s="5"/>
      <c r="N64" s="5"/>
      <c r="O64" s="5"/>
      <c r="P64" s="154"/>
      <c r="Q64" s="55"/>
      <c r="R64" s="5"/>
      <c r="S64" s="5"/>
      <c r="T64" s="5"/>
      <c r="U64" s="5"/>
      <c r="V64" s="5"/>
      <c r="W64" s="5"/>
      <c r="X64" s="5"/>
    </row>
    <row r="65" spans="1:24" ht="27">
      <c r="A65" s="224" t="s">
        <v>78547</v>
      </c>
      <c r="B65" s="221"/>
      <c r="C65" s="156" t="s">
        <v>78548</v>
      </c>
      <c r="D65" s="225"/>
      <c r="E65" s="223"/>
      <c r="F65" s="52"/>
      <c r="G65" s="6"/>
      <c r="H65" s="6"/>
      <c r="I65" s="7"/>
      <c r="J65" s="95"/>
      <c r="K65" s="5"/>
      <c r="L65" s="5"/>
      <c r="M65" s="5"/>
      <c r="N65" s="5"/>
      <c r="O65" s="5"/>
      <c r="P65" s="154"/>
      <c r="Q65" s="55"/>
      <c r="R65" s="5"/>
      <c r="S65" s="5"/>
      <c r="T65" s="5"/>
      <c r="U65" s="5"/>
      <c r="V65" s="5"/>
      <c r="W65" s="5"/>
      <c r="X65" s="5"/>
    </row>
    <row r="66" spans="1:24" ht="13.8">
      <c r="A66" s="224" t="s">
        <v>78549</v>
      </c>
      <c r="B66" s="221"/>
      <c r="C66" s="156" t="s">
        <v>78550</v>
      </c>
      <c r="D66" s="225"/>
      <c r="E66" s="223"/>
      <c r="F66" s="52"/>
      <c r="G66" s="6"/>
      <c r="H66" s="6"/>
      <c r="I66" s="7"/>
      <c r="J66" s="95"/>
      <c r="K66" s="5"/>
      <c r="L66" s="5"/>
      <c r="M66" s="5"/>
      <c r="N66" s="5"/>
      <c r="O66" s="5"/>
      <c r="P66" s="154"/>
      <c r="Q66" s="55"/>
      <c r="R66" s="5"/>
      <c r="S66" s="5"/>
      <c r="T66" s="5"/>
      <c r="U66" s="5"/>
      <c r="V66" s="5"/>
      <c r="W66" s="5"/>
      <c r="X66" s="5"/>
    </row>
    <row r="67" spans="1:24" ht="13.8">
      <c r="A67" s="224" t="s">
        <v>78551</v>
      </c>
      <c r="B67" s="221"/>
      <c r="C67" s="221" t="s">
        <v>78552</v>
      </c>
      <c r="D67" s="225"/>
      <c r="E67" s="223"/>
      <c r="F67" s="52"/>
      <c r="G67" s="6"/>
      <c r="H67" s="6"/>
      <c r="I67" s="7"/>
      <c r="J67" s="95"/>
      <c r="K67" s="5"/>
      <c r="L67" s="5"/>
      <c r="M67" s="5"/>
      <c r="N67" s="5"/>
      <c r="O67" s="5"/>
      <c r="P67" s="154"/>
      <c r="Q67" s="55"/>
      <c r="R67" s="5"/>
      <c r="S67" s="5"/>
      <c r="T67" s="5"/>
      <c r="U67" s="5"/>
      <c r="V67" s="5"/>
      <c r="W67" s="5"/>
      <c r="X67" s="5"/>
    </row>
    <row r="68" spans="1:24" ht="41.4">
      <c r="A68" s="220" t="s">
        <v>78553</v>
      </c>
      <c r="B68" s="221" t="s">
        <v>78554</v>
      </c>
      <c r="C68" s="13" t="s">
        <v>31604</v>
      </c>
      <c r="D68" s="225" t="s">
        <v>78555</v>
      </c>
      <c r="E68" s="223" t="s">
        <v>78538</v>
      </c>
      <c r="F68" s="52" t="s">
        <v>78539</v>
      </c>
      <c r="G68" s="6" t="s">
        <v>78556</v>
      </c>
      <c r="H68" s="6" t="s">
        <v>78557</v>
      </c>
      <c r="I68" s="7" t="s">
        <v>78558</v>
      </c>
      <c r="J68" s="95" t="s">
        <v>78366</v>
      </c>
      <c r="K68" s="5"/>
      <c r="L68" s="5" t="s">
        <v>57</v>
      </c>
      <c r="M68" s="5"/>
      <c r="N68" s="5"/>
      <c r="O68" s="5"/>
      <c r="P68" s="154"/>
      <c r="Q68" s="55"/>
      <c r="R68" s="5"/>
      <c r="S68" s="5"/>
      <c r="T68" s="5"/>
      <c r="U68" s="5"/>
      <c r="V68" s="5"/>
      <c r="W68" s="5"/>
      <c r="X68" s="5"/>
    </row>
    <row r="69" spans="1:24" ht="27.6">
      <c r="A69" s="224" t="s">
        <v>78559</v>
      </c>
      <c r="B69" s="221"/>
      <c r="C69" s="221" t="s">
        <v>78560</v>
      </c>
      <c r="D69" s="225"/>
      <c r="E69" s="223"/>
      <c r="F69" s="52"/>
      <c r="G69" s="6"/>
      <c r="H69" s="6"/>
      <c r="I69" s="7"/>
      <c r="J69" s="95"/>
      <c r="K69" s="5"/>
      <c r="L69" s="5"/>
      <c r="M69" s="5"/>
      <c r="N69" s="5"/>
      <c r="O69" s="5"/>
      <c r="P69" s="154"/>
      <c r="Q69" s="55"/>
      <c r="R69" s="5"/>
      <c r="S69" s="5"/>
      <c r="T69" s="5"/>
      <c r="U69" s="5"/>
      <c r="V69" s="5"/>
      <c r="W69" s="5"/>
      <c r="X69" s="5"/>
    </row>
    <row r="70" spans="1:24" ht="13.8">
      <c r="A70" s="224" t="s">
        <v>78561</v>
      </c>
      <c r="B70" s="221"/>
      <c r="C70" s="156" t="s">
        <v>78562</v>
      </c>
      <c r="D70" s="225"/>
      <c r="E70" s="223"/>
      <c r="F70" s="52"/>
      <c r="G70" s="6"/>
      <c r="H70" s="6"/>
      <c r="I70" s="7"/>
      <c r="J70" s="95"/>
      <c r="K70" s="5"/>
      <c r="L70" s="5"/>
      <c r="M70" s="5"/>
      <c r="N70" s="5"/>
      <c r="O70" s="5"/>
      <c r="P70" s="154"/>
      <c r="Q70" s="55"/>
      <c r="R70" s="5"/>
      <c r="S70" s="5"/>
      <c r="T70" s="5"/>
      <c r="U70" s="5"/>
      <c r="V70" s="5"/>
      <c r="W70" s="5"/>
      <c r="X70" s="5"/>
    </row>
    <row r="71" spans="1:24" ht="27">
      <c r="A71" s="224" t="s">
        <v>78563</v>
      </c>
      <c r="B71" s="221"/>
      <c r="C71" s="156" t="s">
        <v>78564</v>
      </c>
      <c r="D71" s="225"/>
      <c r="E71" s="223"/>
      <c r="F71" s="52"/>
      <c r="G71" s="6"/>
      <c r="H71" s="6"/>
      <c r="I71" s="7"/>
      <c r="J71" s="95"/>
      <c r="K71" s="5"/>
      <c r="L71" s="5"/>
      <c r="M71" s="5"/>
      <c r="N71" s="5"/>
      <c r="O71" s="5"/>
      <c r="P71" s="154"/>
      <c r="Q71" s="55"/>
      <c r="R71" s="5"/>
      <c r="S71" s="5"/>
      <c r="T71" s="5"/>
      <c r="U71" s="5"/>
      <c r="V71" s="5"/>
      <c r="W71" s="5"/>
      <c r="X71" s="5"/>
    </row>
    <row r="72" spans="1:24" ht="13.8">
      <c r="A72" s="224" t="s">
        <v>78565</v>
      </c>
      <c r="B72" s="221"/>
      <c r="C72" s="156" t="s">
        <v>78566</v>
      </c>
      <c r="D72" s="225"/>
      <c r="E72" s="223"/>
      <c r="F72" s="52"/>
      <c r="G72" s="6"/>
      <c r="H72" s="6"/>
      <c r="I72" s="7"/>
      <c r="J72" s="95"/>
      <c r="K72" s="5"/>
      <c r="L72" s="5"/>
      <c r="M72" s="5"/>
      <c r="N72" s="5"/>
      <c r="O72" s="5"/>
      <c r="P72" s="154"/>
      <c r="Q72" s="55"/>
      <c r="R72" s="5"/>
      <c r="S72" s="5"/>
      <c r="T72" s="5"/>
      <c r="U72" s="5"/>
      <c r="V72" s="5"/>
      <c r="W72" s="5"/>
      <c r="X72" s="5"/>
    </row>
    <row r="73" spans="1:24" ht="27">
      <c r="A73" s="224" t="s">
        <v>78567</v>
      </c>
      <c r="B73" s="221"/>
      <c r="C73" s="156" t="s">
        <v>78568</v>
      </c>
      <c r="D73" s="225"/>
      <c r="E73" s="223"/>
      <c r="F73" s="52"/>
      <c r="G73" s="6"/>
      <c r="H73" s="6"/>
      <c r="I73" s="7"/>
      <c r="J73" s="95"/>
      <c r="K73" s="5"/>
      <c r="L73" s="5"/>
      <c r="M73" s="5"/>
      <c r="N73" s="5"/>
      <c r="O73" s="5"/>
      <c r="P73" s="154"/>
      <c r="Q73" s="55"/>
      <c r="R73" s="5"/>
      <c r="S73" s="5"/>
      <c r="T73" s="5"/>
      <c r="U73" s="5"/>
      <c r="V73" s="5"/>
      <c r="W73" s="5"/>
      <c r="X73" s="5"/>
    </row>
    <row r="74" spans="1:24" ht="41.4">
      <c r="A74" s="220" t="s">
        <v>78569</v>
      </c>
      <c r="B74" s="221" t="s">
        <v>78570</v>
      </c>
      <c r="C74" s="13" t="s">
        <v>53604</v>
      </c>
      <c r="D74" s="225" t="s">
        <v>78571</v>
      </c>
      <c r="E74" s="223" t="s">
        <v>78572</v>
      </c>
      <c r="F74" s="52" t="s">
        <v>78573</v>
      </c>
      <c r="G74" s="6" t="s">
        <v>78574</v>
      </c>
      <c r="H74" s="6" t="s">
        <v>78575</v>
      </c>
      <c r="I74" s="7" t="s">
        <v>78576</v>
      </c>
      <c r="J74" s="95" t="s">
        <v>78366</v>
      </c>
      <c r="K74" s="5"/>
      <c r="L74" s="5"/>
      <c r="M74" s="5"/>
      <c r="N74" s="5"/>
      <c r="O74" s="5"/>
      <c r="P74" s="154"/>
      <c r="Q74" s="55"/>
      <c r="R74" s="5"/>
      <c r="S74" s="5"/>
      <c r="T74" s="5"/>
      <c r="U74" s="5"/>
      <c r="V74" s="5"/>
      <c r="W74" s="5"/>
      <c r="X74" s="5"/>
    </row>
    <row r="75" spans="1:24" ht="13.8">
      <c r="A75" s="224" t="s">
        <v>78577</v>
      </c>
      <c r="B75" s="221"/>
      <c r="C75" s="221" t="s">
        <v>78578</v>
      </c>
      <c r="D75" s="225"/>
      <c r="E75" s="223"/>
      <c r="F75" s="52"/>
      <c r="G75" s="6"/>
      <c r="H75" s="6"/>
      <c r="I75" s="7"/>
      <c r="J75" s="95"/>
      <c r="K75" s="5"/>
      <c r="L75" s="5"/>
      <c r="M75" s="5"/>
      <c r="N75" s="5"/>
      <c r="O75" s="5"/>
      <c r="P75" s="154"/>
      <c r="Q75" s="55"/>
      <c r="R75" s="5"/>
      <c r="S75" s="5"/>
      <c r="T75" s="5"/>
      <c r="U75" s="5"/>
      <c r="V75" s="5"/>
      <c r="W75" s="5"/>
      <c r="X75" s="5"/>
    </row>
    <row r="76" spans="1:24" ht="13.8">
      <c r="A76" s="224" t="s">
        <v>78579</v>
      </c>
      <c r="B76" s="221"/>
      <c r="C76" s="221" t="s">
        <v>78580</v>
      </c>
      <c r="D76" s="225"/>
      <c r="E76" s="223"/>
      <c r="F76" s="52"/>
      <c r="G76" s="6"/>
      <c r="H76" s="6"/>
      <c r="I76" s="7"/>
      <c r="J76" s="95"/>
      <c r="K76" s="5"/>
      <c r="L76" s="5"/>
      <c r="M76" s="5"/>
      <c r="N76" s="5"/>
      <c r="O76" s="5"/>
      <c r="P76" s="154"/>
      <c r="Q76" s="55"/>
      <c r="R76" s="5"/>
      <c r="S76" s="5"/>
      <c r="T76" s="5"/>
      <c r="U76" s="5"/>
      <c r="V76" s="5"/>
      <c r="W76" s="5"/>
      <c r="X76" s="5"/>
    </row>
    <row r="77" spans="1:24" ht="13.8">
      <c r="A77" s="224" t="s">
        <v>78581</v>
      </c>
      <c r="B77" s="221"/>
      <c r="C77" s="221" t="s">
        <v>78582</v>
      </c>
      <c r="D77" s="225"/>
      <c r="E77" s="223"/>
      <c r="F77" s="52"/>
      <c r="G77" s="6"/>
      <c r="H77" s="6"/>
      <c r="I77" s="7"/>
      <c r="J77" s="95"/>
      <c r="K77" s="5"/>
      <c r="L77" s="5"/>
      <c r="M77" s="5"/>
      <c r="N77" s="5"/>
      <c r="O77" s="5"/>
      <c r="P77" s="154"/>
      <c r="Q77" s="55"/>
      <c r="R77" s="5"/>
      <c r="S77" s="5"/>
      <c r="T77" s="5"/>
      <c r="U77" s="5"/>
      <c r="V77" s="5"/>
      <c r="W77" s="5"/>
      <c r="X77" s="5"/>
    </row>
    <row r="78" spans="1:24" ht="13.8">
      <c r="A78" s="224" t="s">
        <v>78583</v>
      </c>
      <c r="B78" s="221"/>
      <c r="C78" s="221" t="s">
        <v>78584</v>
      </c>
      <c r="D78" s="225"/>
      <c r="E78" s="223"/>
      <c r="F78" s="52"/>
      <c r="G78" s="6"/>
      <c r="H78" s="6"/>
      <c r="I78" s="7"/>
      <c r="J78" s="95"/>
      <c r="K78" s="5"/>
      <c r="L78" s="5"/>
      <c r="M78" s="5"/>
      <c r="N78" s="5"/>
      <c r="O78" s="5"/>
      <c r="P78" s="154"/>
      <c r="Q78" s="55"/>
      <c r="R78" s="5"/>
      <c r="S78" s="5"/>
      <c r="T78" s="5"/>
      <c r="U78" s="5"/>
      <c r="V78" s="5"/>
      <c r="W78" s="5"/>
      <c r="X78" s="5"/>
    </row>
    <row r="79" spans="1:24" ht="27">
      <c r="A79" s="224" t="s">
        <v>78585</v>
      </c>
      <c r="B79" s="221"/>
      <c r="C79" s="156" t="s">
        <v>78586</v>
      </c>
      <c r="D79" s="225"/>
      <c r="E79" s="223"/>
      <c r="F79" s="52"/>
      <c r="G79" s="6"/>
      <c r="H79" s="6"/>
      <c r="I79" s="7"/>
      <c r="J79" s="95"/>
      <c r="K79" s="5"/>
      <c r="L79" s="5"/>
      <c r="M79" s="5"/>
      <c r="N79" s="5"/>
      <c r="O79" s="5"/>
      <c r="P79" s="154"/>
      <c r="Q79" s="55"/>
      <c r="R79" s="5"/>
      <c r="S79" s="5"/>
      <c r="T79" s="5"/>
      <c r="U79" s="5"/>
      <c r="V79" s="5"/>
      <c r="W79" s="5"/>
      <c r="X79" s="5"/>
    </row>
    <row r="80" spans="1:24" ht="13.8">
      <c r="A80" s="224" t="s">
        <v>78587</v>
      </c>
      <c r="B80" s="221"/>
      <c r="C80" s="221" t="s">
        <v>78588</v>
      </c>
      <c r="D80" s="225"/>
      <c r="E80" s="223"/>
      <c r="F80" s="52"/>
      <c r="G80" s="6"/>
      <c r="H80" s="6"/>
      <c r="I80" s="7"/>
      <c r="J80" s="95"/>
      <c r="K80" s="5"/>
      <c r="L80" s="5"/>
      <c r="M80" s="5"/>
      <c r="N80" s="5"/>
      <c r="O80" s="5"/>
      <c r="P80" s="154"/>
      <c r="Q80" s="55"/>
      <c r="R80" s="5"/>
      <c r="S80" s="5"/>
      <c r="T80" s="5"/>
      <c r="U80" s="5"/>
      <c r="V80" s="5"/>
      <c r="W80" s="5"/>
      <c r="X80" s="5"/>
    </row>
    <row r="81" spans="1:24" ht="41.4">
      <c r="A81" s="220" t="s">
        <v>78589</v>
      </c>
      <c r="B81" s="221" t="s">
        <v>78590</v>
      </c>
      <c r="C81" s="13" t="s">
        <v>53604</v>
      </c>
      <c r="D81" s="225" t="s">
        <v>78591</v>
      </c>
      <c r="E81" s="223" t="s">
        <v>78572</v>
      </c>
      <c r="F81" s="52" t="s">
        <v>78573</v>
      </c>
      <c r="G81" s="6" t="s">
        <v>78574</v>
      </c>
      <c r="H81" s="6" t="s">
        <v>78575</v>
      </c>
      <c r="I81" s="7" t="s">
        <v>78576</v>
      </c>
      <c r="J81" s="95" t="s">
        <v>78366</v>
      </c>
      <c r="K81" s="5"/>
      <c r="L81" s="5" t="s">
        <v>57</v>
      </c>
      <c r="M81" s="5"/>
      <c r="N81" s="5"/>
      <c r="O81" s="5"/>
      <c r="P81" s="154"/>
      <c r="Q81" s="55"/>
      <c r="R81" s="5"/>
      <c r="S81" s="5"/>
      <c r="T81" s="5"/>
      <c r="U81" s="5"/>
      <c r="V81" s="5"/>
      <c r="W81" s="5"/>
      <c r="X81" s="5"/>
    </row>
    <row r="82" spans="1:24" ht="27.6">
      <c r="A82" s="224" t="s">
        <v>78592</v>
      </c>
      <c r="B82" s="221"/>
      <c r="C82" s="221" t="s">
        <v>78593</v>
      </c>
      <c r="D82" s="225"/>
      <c r="E82" s="223"/>
      <c r="F82" s="52"/>
      <c r="G82" s="6"/>
      <c r="H82" s="6"/>
      <c r="I82" s="7"/>
      <c r="J82" s="95"/>
      <c r="K82" s="5"/>
      <c r="L82" s="5"/>
      <c r="M82" s="5"/>
      <c r="N82" s="5"/>
      <c r="O82" s="5"/>
      <c r="P82" s="154"/>
      <c r="Q82" s="55"/>
      <c r="R82" s="5"/>
      <c r="S82" s="5"/>
      <c r="T82" s="5"/>
      <c r="U82" s="5"/>
      <c r="V82" s="5"/>
      <c r="W82" s="5"/>
      <c r="X82" s="5"/>
    </row>
    <row r="83" spans="1:24" ht="27">
      <c r="A83" s="224" t="s">
        <v>78594</v>
      </c>
      <c r="B83" s="221"/>
      <c r="C83" s="156" t="s">
        <v>78595</v>
      </c>
      <c r="D83" s="225"/>
      <c r="E83" s="223"/>
      <c r="F83" s="52"/>
      <c r="G83" s="6"/>
      <c r="H83" s="6"/>
      <c r="I83" s="7"/>
      <c r="J83" s="95"/>
      <c r="K83" s="5"/>
      <c r="L83" s="5"/>
      <c r="M83" s="5"/>
      <c r="N83" s="5"/>
      <c r="O83" s="5"/>
      <c r="P83" s="154"/>
      <c r="Q83" s="55"/>
      <c r="R83" s="5"/>
      <c r="S83" s="5"/>
      <c r="T83" s="5"/>
      <c r="U83" s="5"/>
      <c r="V83" s="5"/>
      <c r="W83" s="5"/>
      <c r="X83" s="5"/>
    </row>
    <row r="84" spans="1:24" ht="13.8">
      <c r="A84" s="224" t="s">
        <v>78596</v>
      </c>
      <c r="B84" s="221"/>
      <c r="C84" s="156" t="s">
        <v>78597</v>
      </c>
      <c r="D84" s="225"/>
      <c r="E84" s="223"/>
      <c r="F84" s="52"/>
      <c r="G84" s="6"/>
      <c r="H84" s="6"/>
      <c r="I84" s="7"/>
      <c r="J84" s="95"/>
      <c r="K84" s="5"/>
      <c r="L84" s="5"/>
      <c r="M84" s="5"/>
      <c r="N84" s="5"/>
      <c r="O84" s="5"/>
      <c r="P84" s="154"/>
      <c r="Q84" s="55"/>
      <c r="R84" s="5"/>
      <c r="S84" s="5"/>
      <c r="T84" s="5"/>
      <c r="U84" s="5"/>
      <c r="V84" s="5"/>
      <c r="W84" s="5"/>
      <c r="X84" s="5"/>
    </row>
    <row r="85" spans="1:24" ht="13.8">
      <c r="A85" s="224" t="s">
        <v>78598</v>
      </c>
      <c r="B85" s="221"/>
      <c r="C85" s="156" t="s">
        <v>78599</v>
      </c>
      <c r="D85" s="225"/>
      <c r="E85" s="223"/>
      <c r="F85" s="52"/>
      <c r="G85" s="6"/>
      <c r="H85" s="6"/>
      <c r="I85" s="7"/>
      <c r="J85" s="95"/>
      <c r="K85" s="5"/>
      <c r="L85" s="5"/>
      <c r="M85" s="5"/>
      <c r="N85" s="5"/>
      <c r="O85" s="5"/>
      <c r="P85" s="154"/>
      <c r="Q85" s="55"/>
      <c r="R85" s="5"/>
      <c r="S85" s="5"/>
      <c r="T85" s="5"/>
      <c r="U85" s="5"/>
      <c r="V85" s="5"/>
      <c r="W85" s="5"/>
      <c r="X85" s="5"/>
    </row>
    <row r="86" spans="1:24" ht="13.8">
      <c r="A86" s="224" t="s">
        <v>78600</v>
      </c>
      <c r="B86" s="221"/>
      <c r="C86" s="156" t="s">
        <v>78601</v>
      </c>
      <c r="D86" s="225"/>
      <c r="E86" s="223"/>
      <c r="F86" s="52"/>
      <c r="G86" s="6"/>
      <c r="H86" s="6"/>
      <c r="I86" s="7"/>
      <c r="J86" s="95"/>
      <c r="K86" s="5"/>
      <c r="L86" s="5"/>
      <c r="M86" s="5"/>
      <c r="N86" s="5"/>
      <c r="O86" s="5"/>
      <c r="P86" s="154"/>
      <c r="Q86" s="55"/>
      <c r="R86" s="5"/>
      <c r="S86" s="5"/>
      <c r="T86" s="5"/>
      <c r="U86" s="5"/>
      <c r="V86" s="5"/>
      <c r="W86" s="5"/>
      <c r="X86" s="5"/>
    </row>
    <row r="87" spans="1:24" ht="13.8">
      <c r="A87" s="224" t="s">
        <v>78602</v>
      </c>
      <c r="B87" s="221"/>
      <c r="C87" s="156" t="s">
        <v>78603</v>
      </c>
      <c r="D87" s="225"/>
      <c r="E87" s="223"/>
      <c r="F87" s="52"/>
      <c r="G87" s="6"/>
      <c r="H87" s="6"/>
      <c r="I87" s="7"/>
      <c r="J87" s="95"/>
      <c r="K87" s="5"/>
      <c r="L87" s="5"/>
      <c r="M87" s="5"/>
      <c r="N87" s="5"/>
      <c r="O87" s="5"/>
      <c r="P87" s="154"/>
      <c r="Q87" s="55"/>
      <c r="R87" s="5"/>
      <c r="S87" s="5"/>
      <c r="T87" s="5"/>
      <c r="U87" s="5"/>
      <c r="V87" s="5"/>
      <c r="W87" s="5"/>
      <c r="X87" s="5"/>
    </row>
    <row r="88" spans="1:24" ht="27.6">
      <c r="A88" s="220" t="s">
        <v>78604</v>
      </c>
      <c r="B88" s="221" t="s">
        <v>78605</v>
      </c>
      <c r="C88" s="221" t="s">
        <v>78606</v>
      </c>
      <c r="D88" s="225" t="s">
        <v>78607</v>
      </c>
      <c r="E88" s="223" t="s">
        <v>78608</v>
      </c>
      <c r="F88" s="52" t="s">
        <v>78609</v>
      </c>
      <c r="G88" s="6" t="s">
        <v>78610</v>
      </c>
      <c r="H88" s="6" t="s">
        <v>78611</v>
      </c>
      <c r="I88" s="7" t="s">
        <v>78612</v>
      </c>
      <c r="J88" s="95" t="s">
        <v>78366</v>
      </c>
      <c r="K88" s="5"/>
      <c r="L88" s="5"/>
      <c r="M88" s="5"/>
      <c r="N88" s="5"/>
      <c r="O88" s="5"/>
      <c r="P88" s="154"/>
      <c r="Q88" s="55"/>
      <c r="R88" s="5"/>
      <c r="S88" s="5"/>
      <c r="T88" s="5"/>
      <c r="U88" s="5"/>
      <c r="V88" s="5"/>
      <c r="W88" s="5"/>
      <c r="X88" s="5"/>
    </row>
    <row r="89" spans="1:24" ht="13.8">
      <c r="A89" s="224" t="s">
        <v>78613</v>
      </c>
      <c r="B89" s="221"/>
      <c r="C89" s="221" t="s">
        <v>78614</v>
      </c>
      <c r="D89" s="225"/>
      <c r="E89" s="223"/>
      <c r="F89" s="52"/>
      <c r="G89" s="6"/>
      <c r="H89" s="6"/>
      <c r="I89" s="7"/>
      <c r="J89" s="95"/>
      <c r="K89" s="5"/>
      <c r="L89" s="5"/>
      <c r="M89" s="5"/>
      <c r="N89" s="5"/>
      <c r="O89" s="5"/>
      <c r="P89" s="154"/>
      <c r="Q89" s="55"/>
      <c r="R89" s="5"/>
      <c r="S89" s="5"/>
      <c r="T89" s="5"/>
      <c r="U89" s="5"/>
      <c r="V89" s="5"/>
      <c r="W89" s="5"/>
      <c r="X89" s="5"/>
    </row>
    <row r="90" spans="1:24" ht="13.8">
      <c r="A90" s="224" t="s">
        <v>78615</v>
      </c>
      <c r="B90" s="221"/>
      <c r="C90" s="221" t="s">
        <v>78616</v>
      </c>
      <c r="D90" s="225"/>
      <c r="E90" s="223"/>
      <c r="F90" s="52"/>
      <c r="G90" s="6"/>
      <c r="H90" s="6"/>
      <c r="I90" s="7"/>
      <c r="J90" s="95"/>
      <c r="K90" s="5"/>
      <c r="L90" s="5"/>
      <c r="M90" s="5"/>
      <c r="N90" s="5"/>
      <c r="O90" s="5"/>
      <c r="P90" s="154"/>
      <c r="Q90" s="55"/>
      <c r="R90" s="5"/>
      <c r="S90" s="5"/>
      <c r="T90" s="5"/>
      <c r="U90" s="5"/>
      <c r="V90" s="5"/>
      <c r="W90" s="5"/>
      <c r="X90" s="5"/>
    </row>
    <row r="91" spans="1:24" ht="13.8">
      <c r="A91" s="224" t="s">
        <v>78617</v>
      </c>
      <c r="B91" s="221"/>
      <c r="C91" s="221" t="s">
        <v>78618</v>
      </c>
      <c r="D91" s="225"/>
      <c r="E91" s="223"/>
      <c r="F91" s="52"/>
      <c r="G91" s="6"/>
      <c r="H91" s="6"/>
      <c r="I91" s="7"/>
      <c r="J91" s="95"/>
      <c r="K91" s="5"/>
      <c r="L91" s="5"/>
      <c r="M91" s="5"/>
      <c r="N91" s="5"/>
      <c r="O91" s="5"/>
      <c r="P91" s="154"/>
      <c r="Q91" s="55"/>
      <c r="R91" s="5"/>
      <c r="S91" s="5"/>
      <c r="T91" s="5"/>
      <c r="U91" s="5"/>
      <c r="V91" s="5"/>
      <c r="W91" s="5"/>
      <c r="X91" s="5"/>
    </row>
    <row r="92" spans="1:24" ht="13.8">
      <c r="A92" s="224" t="s">
        <v>78619</v>
      </c>
      <c r="B92" s="221"/>
      <c r="C92" s="221" t="s">
        <v>78620</v>
      </c>
      <c r="D92" s="225"/>
      <c r="E92" s="223"/>
      <c r="F92" s="52"/>
      <c r="G92" s="6"/>
      <c r="H92" s="6"/>
      <c r="I92" s="7"/>
      <c r="J92" s="95"/>
      <c r="K92" s="5"/>
      <c r="L92" s="5"/>
      <c r="M92" s="5"/>
      <c r="N92" s="5"/>
      <c r="O92" s="5"/>
      <c r="P92" s="154"/>
      <c r="Q92" s="55"/>
      <c r="R92" s="5"/>
      <c r="S92" s="5"/>
      <c r="T92" s="5"/>
      <c r="U92" s="5"/>
      <c r="V92" s="5"/>
      <c r="W92" s="5"/>
      <c r="X92" s="5"/>
    </row>
    <row r="93" spans="1:24" ht="13.8">
      <c r="A93" s="224" t="s">
        <v>78621</v>
      </c>
      <c r="B93" s="221"/>
      <c r="C93" s="221" t="s">
        <v>78622</v>
      </c>
      <c r="D93" s="225"/>
      <c r="E93" s="223"/>
      <c r="F93" s="52"/>
      <c r="G93" s="6"/>
      <c r="H93" s="6"/>
      <c r="I93" s="7"/>
      <c r="J93" s="95"/>
      <c r="K93" s="5"/>
      <c r="L93" s="5"/>
      <c r="M93" s="5"/>
      <c r="N93" s="5"/>
      <c r="O93" s="5"/>
      <c r="P93" s="154"/>
      <c r="Q93" s="55"/>
      <c r="R93" s="5"/>
      <c r="S93" s="5"/>
      <c r="T93" s="5"/>
      <c r="U93" s="5"/>
      <c r="V93" s="5"/>
      <c r="W93" s="5"/>
      <c r="X93" s="5"/>
    </row>
    <row r="94" spans="1:24" ht="27.6">
      <c r="A94" s="220" t="s">
        <v>78623</v>
      </c>
      <c r="B94" s="221" t="s">
        <v>78624</v>
      </c>
      <c r="C94" s="13" t="s">
        <v>31604</v>
      </c>
      <c r="D94" s="225" t="s">
        <v>78625</v>
      </c>
      <c r="E94" s="223" t="s">
        <v>78608</v>
      </c>
      <c r="F94" s="52" t="s">
        <v>78609</v>
      </c>
      <c r="G94" s="6" t="s">
        <v>78610</v>
      </c>
      <c r="H94" s="6" t="s">
        <v>78626</v>
      </c>
      <c r="I94" s="7" t="s">
        <v>78612</v>
      </c>
      <c r="J94" s="95" t="s">
        <v>78366</v>
      </c>
      <c r="K94" s="5"/>
      <c r="L94" s="5" t="s">
        <v>57</v>
      </c>
      <c r="M94" s="5"/>
      <c r="N94" s="5"/>
      <c r="O94" s="5"/>
      <c r="P94" s="154"/>
      <c r="Q94" s="55"/>
      <c r="R94" s="5"/>
      <c r="S94" s="5"/>
      <c r="T94" s="5"/>
      <c r="U94" s="5"/>
      <c r="V94" s="5"/>
      <c r="W94" s="5"/>
      <c r="X94" s="5"/>
    </row>
    <row r="95" spans="1:24" ht="27.6">
      <c r="A95" s="224" t="s">
        <v>78627</v>
      </c>
      <c r="B95" s="221"/>
      <c r="C95" s="221" t="s">
        <v>78628</v>
      </c>
      <c r="D95" s="225"/>
      <c r="E95" s="223"/>
      <c r="F95" s="52"/>
      <c r="G95" s="6"/>
      <c r="H95" s="6"/>
      <c r="I95" s="7"/>
      <c r="J95" s="95"/>
      <c r="K95" s="5"/>
      <c r="L95" s="5"/>
      <c r="M95" s="5"/>
      <c r="N95" s="5"/>
      <c r="O95" s="5"/>
      <c r="P95" s="154"/>
      <c r="Q95" s="55"/>
      <c r="R95" s="5"/>
      <c r="S95" s="5"/>
      <c r="T95" s="5"/>
      <c r="U95" s="5"/>
      <c r="V95" s="5"/>
      <c r="W95" s="5"/>
      <c r="X95" s="5"/>
    </row>
    <row r="96" spans="1:24" ht="13.8">
      <c r="A96" s="224" t="s">
        <v>78629</v>
      </c>
      <c r="B96" s="221"/>
      <c r="C96" s="221" t="s">
        <v>78630</v>
      </c>
      <c r="D96" s="225"/>
      <c r="E96" s="223"/>
      <c r="F96" s="52"/>
      <c r="G96" s="6"/>
      <c r="H96" s="6"/>
      <c r="I96" s="7"/>
      <c r="J96" s="95"/>
      <c r="K96" s="5"/>
      <c r="L96" s="5"/>
      <c r="M96" s="5"/>
      <c r="N96" s="5"/>
      <c r="O96" s="5"/>
      <c r="P96" s="154"/>
      <c r="Q96" s="55"/>
      <c r="R96" s="5"/>
      <c r="S96" s="5"/>
      <c r="T96" s="5"/>
      <c r="U96" s="5"/>
      <c r="V96" s="5"/>
      <c r="W96" s="5"/>
      <c r="X96" s="5"/>
    </row>
    <row r="97" spans="1:24" ht="13.8">
      <c r="A97" s="224" t="s">
        <v>78631</v>
      </c>
      <c r="B97" s="221"/>
      <c r="C97" s="221" t="s">
        <v>78632</v>
      </c>
      <c r="D97" s="225"/>
      <c r="E97" s="223"/>
      <c r="F97" s="52"/>
      <c r="G97" s="6"/>
      <c r="H97" s="6"/>
      <c r="I97" s="7"/>
      <c r="J97" s="95"/>
      <c r="K97" s="5"/>
      <c r="L97" s="5"/>
      <c r="M97" s="5"/>
      <c r="N97" s="5"/>
      <c r="O97" s="5"/>
      <c r="P97" s="154"/>
      <c r="Q97" s="55"/>
      <c r="R97" s="5"/>
      <c r="S97" s="5"/>
      <c r="T97" s="5"/>
      <c r="U97" s="5"/>
      <c r="V97" s="5"/>
      <c r="W97" s="5"/>
      <c r="X97" s="5"/>
    </row>
    <row r="98" spans="1:24" ht="13.8">
      <c r="A98" s="224" t="s">
        <v>78633</v>
      </c>
      <c r="B98" s="221"/>
      <c r="C98" s="221" t="s">
        <v>78634</v>
      </c>
      <c r="D98" s="225"/>
      <c r="E98" s="223"/>
      <c r="F98" s="52"/>
      <c r="G98" s="6"/>
      <c r="H98" s="6"/>
      <c r="I98" s="7"/>
      <c r="J98" s="95"/>
      <c r="K98" s="5"/>
      <c r="L98" s="5"/>
      <c r="M98" s="5"/>
      <c r="N98" s="5"/>
      <c r="O98" s="5"/>
      <c r="P98" s="154"/>
      <c r="Q98" s="55"/>
      <c r="R98" s="5"/>
      <c r="S98" s="5"/>
      <c r="T98" s="5"/>
      <c r="U98" s="5"/>
      <c r="V98" s="5"/>
      <c r="W98" s="5"/>
      <c r="X98" s="5"/>
    </row>
    <row r="99" spans="1:24" ht="13.8">
      <c r="A99" s="224" t="s">
        <v>78635</v>
      </c>
      <c r="B99" s="221"/>
      <c r="C99" s="156" t="s">
        <v>78636</v>
      </c>
      <c r="D99" s="225"/>
      <c r="E99" s="223"/>
      <c r="F99" s="52"/>
      <c r="G99" s="6"/>
      <c r="H99" s="6"/>
      <c r="I99" s="7"/>
      <c r="J99" s="95"/>
      <c r="K99" s="5"/>
      <c r="L99" s="5"/>
      <c r="M99" s="5"/>
      <c r="N99" s="5"/>
      <c r="O99" s="5"/>
      <c r="P99" s="154"/>
      <c r="Q99" s="55"/>
      <c r="R99" s="5"/>
      <c r="S99" s="5"/>
      <c r="T99" s="5"/>
      <c r="U99" s="5"/>
      <c r="V99" s="5"/>
      <c r="W99" s="5"/>
      <c r="X99" s="5"/>
    </row>
    <row r="100" spans="1:24" ht="55.2">
      <c r="A100" s="220" t="s">
        <v>78637</v>
      </c>
      <c r="B100" s="221" t="s">
        <v>78638</v>
      </c>
      <c r="C100" s="13" t="s">
        <v>31604</v>
      </c>
      <c r="D100" s="225" t="s">
        <v>78639</v>
      </c>
      <c r="E100" s="223" t="s">
        <v>78640</v>
      </c>
      <c r="F100" s="52" t="s">
        <v>78641</v>
      </c>
      <c r="G100" s="6" t="s">
        <v>78642</v>
      </c>
      <c r="H100" s="6" t="s">
        <v>78643</v>
      </c>
      <c r="I100" s="7" t="s">
        <v>78644</v>
      </c>
      <c r="J100" s="95" t="s">
        <v>78366</v>
      </c>
      <c r="K100" s="5"/>
      <c r="L100" s="5"/>
      <c r="M100" s="5"/>
      <c r="N100" s="5"/>
      <c r="O100" s="5"/>
      <c r="P100" s="154"/>
      <c r="Q100" s="55"/>
      <c r="R100" s="5"/>
      <c r="S100" s="5"/>
      <c r="T100" s="5"/>
      <c r="U100" s="5"/>
      <c r="V100" s="5"/>
      <c r="W100" s="5"/>
      <c r="X100" s="5"/>
    </row>
    <row r="101" spans="1:24" ht="41.4">
      <c r="A101" s="224" t="s">
        <v>78645</v>
      </c>
      <c r="B101" s="221"/>
      <c r="C101" s="221" t="s">
        <v>78646</v>
      </c>
      <c r="D101" s="225"/>
      <c r="E101" s="223"/>
      <c r="F101" s="52"/>
      <c r="G101" s="6"/>
      <c r="H101" s="6"/>
      <c r="I101" s="7"/>
      <c r="J101" s="95"/>
      <c r="K101" s="5"/>
      <c r="L101" s="5"/>
      <c r="M101" s="5"/>
      <c r="N101" s="5"/>
      <c r="O101" s="5"/>
      <c r="P101" s="154"/>
      <c r="Q101" s="55"/>
      <c r="R101" s="5"/>
      <c r="S101" s="5"/>
      <c r="T101" s="5"/>
      <c r="U101" s="5"/>
      <c r="V101" s="5"/>
      <c r="W101" s="5"/>
      <c r="X101" s="5"/>
    </row>
    <row r="102" spans="1:24" ht="40.200000000000003">
      <c r="A102" s="224" t="s">
        <v>78647</v>
      </c>
      <c r="B102" s="221"/>
      <c r="C102" s="13" t="s">
        <v>78648</v>
      </c>
      <c r="D102" s="225"/>
      <c r="E102" s="223"/>
      <c r="F102" s="52"/>
      <c r="G102" s="6"/>
      <c r="H102" s="6"/>
      <c r="I102" s="7"/>
      <c r="J102" s="95"/>
      <c r="K102" s="5"/>
      <c r="L102" s="5"/>
      <c r="M102" s="5"/>
      <c r="N102" s="5"/>
      <c r="O102" s="5"/>
      <c r="P102" s="154"/>
      <c r="Q102" s="55"/>
      <c r="R102" s="5"/>
      <c r="S102" s="5"/>
      <c r="T102" s="5"/>
      <c r="U102" s="5"/>
      <c r="V102" s="5"/>
      <c r="W102" s="5"/>
      <c r="X102" s="5"/>
    </row>
    <row r="103" spans="1:24" ht="40.200000000000003">
      <c r="A103" s="224" t="s">
        <v>78649</v>
      </c>
      <c r="B103" s="221"/>
      <c r="C103" s="13" t="s">
        <v>78650</v>
      </c>
      <c r="D103" s="225"/>
      <c r="E103" s="223"/>
      <c r="F103" s="52"/>
      <c r="G103" s="6"/>
      <c r="H103" s="6"/>
      <c r="I103" s="7"/>
      <c r="J103" s="95"/>
      <c r="K103" s="5"/>
      <c r="L103" s="5"/>
      <c r="M103" s="5"/>
      <c r="N103" s="5"/>
      <c r="O103" s="5"/>
      <c r="P103" s="154"/>
      <c r="Q103" s="55"/>
      <c r="R103" s="5"/>
      <c r="S103" s="5"/>
      <c r="T103" s="5"/>
      <c r="U103" s="5"/>
      <c r="V103" s="5"/>
      <c r="W103" s="5"/>
      <c r="X103" s="5"/>
    </row>
    <row r="104" spans="1:24" ht="40.200000000000003">
      <c r="A104" s="224" t="s">
        <v>78651</v>
      </c>
      <c r="B104" s="221"/>
      <c r="C104" s="13" t="s">
        <v>78652</v>
      </c>
      <c r="D104" s="225"/>
      <c r="E104" s="223"/>
      <c r="F104" s="52"/>
      <c r="G104" s="6"/>
      <c r="H104" s="6"/>
      <c r="I104" s="7"/>
      <c r="J104" s="95"/>
      <c r="K104" s="5"/>
      <c r="L104" s="5"/>
      <c r="M104" s="5"/>
      <c r="N104" s="5"/>
      <c r="O104" s="5"/>
      <c r="P104" s="154"/>
      <c r="Q104" s="55"/>
      <c r="R104" s="5"/>
      <c r="S104" s="5"/>
      <c r="T104" s="5"/>
      <c r="U104" s="5"/>
      <c r="V104" s="5"/>
      <c r="W104" s="5"/>
      <c r="X104" s="5"/>
    </row>
    <row r="105" spans="1:24" ht="27">
      <c r="A105" s="224" t="s">
        <v>78653</v>
      </c>
      <c r="B105" s="221"/>
      <c r="C105" s="13" t="s">
        <v>78654</v>
      </c>
      <c r="D105" s="225"/>
      <c r="E105" s="223"/>
      <c r="F105" s="52"/>
      <c r="G105" s="6"/>
      <c r="H105" s="6"/>
      <c r="I105" s="7"/>
      <c r="J105" s="95"/>
      <c r="K105" s="5"/>
      <c r="L105" s="5"/>
      <c r="M105" s="5"/>
      <c r="N105" s="5"/>
      <c r="O105" s="5"/>
      <c r="P105" s="154"/>
      <c r="Q105" s="55"/>
      <c r="R105" s="5"/>
      <c r="S105" s="5"/>
      <c r="T105" s="5"/>
      <c r="U105" s="5"/>
      <c r="V105" s="5"/>
      <c r="W105" s="5"/>
      <c r="X105" s="5"/>
    </row>
    <row r="106" spans="1:24" ht="55.2">
      <c r="A106" s="220" t="s">
        <v>78655</v>
      </c>
      <c r="B106" s="221" t="s">
        <v>78656</v>
      </c>
      <c r="C106" s="13" t="s">
        <v>31604</v>
      </c>
      <c r="D106" s="225" t="s">
        <v>78657</v>
      </c>
      <c r="E106" s="223" t="s">
        <v>78658</v>
      </c>
      <c r="F106" s="52" t="s">
        <v>78659</v>
      </c>
      <c r="G106" s="6" t="s">
        <v>78660</v>
      </c>
      <c r="H106" s="6" t="s">
        <v>78661</v>
      </c>
      <c r="I106" s="7" t="s">
        <v>78662</v>
      </c>
      <c r="J106" s="95" t="s">
        <v>78366</v>
      </c>
      <c r="K106" s="5"/>
      <c r="L106" s="5" t="s">
        <v>57</v>
      </c>
      <c r="M106" s="5"/>
      <c r="N106" s="5"/>
      <c r="O106" s="5"/>
      <c r="P106" s="154"/>
      <c r="Q106" s="55"/>
      <c r="R106" s="5"/>
      <c r="S106" s="5"/>
      <c r="T106" s="5"/>
      <c r="U106" s="5"/>
      <c r="V106" s="5"/>
      <c r="W106" s="5"/>
      <c r="X106" s="5"/>
    </row>
    <row r="107" spans="1:24" ht="27.6">
      <c r="A107" s="224" t="s">
        <v>78663</v>
      </c>
      <c r="B107" s="221"/>
      <c r="C107" s="221" t="s">
        <v>78664</v>
      </c>
      <c r="D107" s="225"/>
      <c r="E107" s="223"/>
      <c r="F107" s="52"/>
      <c r="G107" s="6"/>
      <c r="H107" s="6"/>
      <c r="I107" s="7"/>
      <c r="J107" s="95"/>
      <c r="K107" s="5"/>
      <c r="L107" s="5"/>
      <c r="M107" s="5"/>
      <c r="N107" s="5"/>
      <c r="O107" s="5"/>
      <c r="P107" s="154"/>
      <c r="Q107" s="55"/>
      <c r="R107" s="5"/>
      <c r="S107" s="5"/>
      <c r="T107" s="5"/>
      <c r="U107" s="5"/>
      <c r="V107" s="5"/>
      <c r="W107" s="5"/>
      <c r="X107" s="5"/>
    </row>
    <row r="108" spans="1:24" ht="40.200000000000003">
      <c r="A108" s="224" t="s">
        <v>78665</v>
      </c>
      <c r="B108" s="221"/>
      <c r="C108" s="13" t="s">
        <v>78666</v>
      </c>
      <c r="D108" s="225"/>
      <c r="E108" s="223"/>
      <c r="F108" s="52"/>
      <c r="G108" s="6"/>
      <c r="H108" s="6"/>
      <c r="I108" s="7"/>
      <c r="J108" s="95"/>
      <c r="K108" s="5"/>
      <c r="L108" s="5"/>
      <c r="M108" s="5"/>
      <c r="N108" s="5"/>
      <c r="O108" s="5"/>
      <c r="P108" s="154"/>
      <c r="Q108" s="55"/>
      <c r="R108" s="5"/>
      <c r="S108" s="5"/>
      <c r="T108" s="5"/>
      <c r="U108" s="5"/>
      <c r="V108" s="5"/>
      <c r="W108" s="5"/>
      <c r="X108" s="5"/>
    </row>
    <row r="109" spans="1:24" ht="40.200000000000003">
      <c r="A109" s="224" t="s">
        <v>78667</v>
      </c>
      <c r="B109" s="221"/>
      <c r="C109" s="13" t="s">
        <v>78668</v>
      </c>
      <c r="D109" s="225"/>
      <c r="E109" s="223"/>
      <c r="F109" s="52"/>
      <c r="G109" s="6"/>
      <c r="H109" s="6"/>
      <c r="I109" s="7"/>
      <c r="J109" s="95"/>
      <c r="K109" s="5"/>
      <c r="L109" s="5"/>
      <c r="M109" s="5"/>
      <c r="N109" s="5"/>
      <c r="O109" s="5"/>
      <c r="P109" s="154"/>
      <c r="Q109" s="55"/>
      <c r="R109" s="5"/>
      <c r="S109" s="5"/>
      <c r="T109" s="5"/>
      <c r="U109" s="5"/>
      <c r="V109" s="5"/>
      <c r="W109" s="5"/>
      <c r="X109" s="5"/>
    </row>
    <row r="110" spans="1:24" ht="40.200000000000003">
      <c r="A110" s="224" t="s">
        <v>78669</v>
      </c>
      <c r="B110" s="221"/>
      <c r="C110" s="13" t="s">
        <v>78670</v>
      </c>
      <c r="D110" s="225"/>
      <c r="E110" s="223"/>
      <c r="F110" s="52"/>
      <c r="G110" s="6"/>
      <c r="H110" s="6"/>
      <c r="I110" s="7"/>
      <c r="J110" s="95"/>
      <c r="K110" s="5"/>
      <c r="L110" s="5"/>
      <c r="M110" s="5"/>
      <c r="N110" s="5"/>
      <c r="O110" s="5"/>
      <c r="P110" s="154"/>
      <c r="Q110" s="55"/>
      <c r="R110" s="5"/>
      <c r="S110" s="5"/>
      <c r="T110" s="5"/>
      <c r="U110" s="5"/>
      <c r="V110" s="5"/>
      <c r="W110" s="5"/>
      <c r="X110" s="5"/>
    </row>
    <row r="111" spans="1:24" ht="27">
      <c r="A111" s="224" t="s">
        <v>78671</v>
      </c>
      <c r="B111" s="221"/>
      <c r="C111" s="13" t="s">
        <v>78672</v>
      </c>
      <c r="D111" s="225"/>
      <c r="E111" s="223"/>
      <c r="F111" s="52"/>
      <c r="G111" s="6"/>
      <c r="H111" s="6"/>
      <c r="I111" s="7"/>
      <c r="J111" s="95"/>
      <c r="K111" s="5"/>
      <c r="L111" s="5"/>
      <c r="M111" s="5"/>
      <c r="N111" s="5"/>
      <c r="O111" s="5"/>
      <c r="P111" s="154"/>
      <c r="Q111" s="55"/>
      <c r="R111" s="5"/>
      <c r="S111" s="5"/>
      <c r="T111" s="5"/>
      <c r="U111" s="5"/>
      <c r="V111" s="5"/>
      <c r="W111" s="5"/>
      <c r="X111" s="5"/>
    </row>
    <row r="112" spans="1:24" ht="27.6">
      <c r="A112" s="220" t="s">
        <v>78673</v>
      </c>
      <c r="B112" s="221" t="s">
        <v>78674</v>
      </c>
      <c r="C112" s="13" t="s">
        <v>31604</v>
      </c>
      <c r="D112" s="225" t="s">
        <v>78675</v>
      </c>
      <c r="E112" s="223" t="s">
        <v>78676</v>
      </c>
      <c r="F112" s="52" t="s">
        <v>78677</v>
      </c>
      <c r="G112" s="6" t="s">
        <v>78678</v>
      </c>
      <c r="H112" s="6" t="s">
        <v>78679</v>
      </c>
      <c r="I112" s="7" t="s">
        <v>78680</v>
      </c>
      <c r="J112" s="95" t="s">
        <v>78366</v>
      </c>
      <c r="K112" s="5"/>
      <c r="L112" s="5"/>
      <c r="M112" s="5"/>
      <c r="N112" s="5"/>
      <c r="O112" s="5"/>
      <c r="P112" s="154"/>
      <c r="Q112" s="55"/>
      <c r="R112" s="5"/>
      <c r="S112" s="5"/>
      <c r="T112" s="5"/>
      <c r="U112" s="5"/>
      <c r="V112" s="5"/>
      <c r="W112" s="5"/>
      <c r="X112" s="5"/>
    </row>
    <row r="113" spans="1:24" ht="13.8">
      <c r="A113" s="224" t="s">
        <v>78681</v>
      </c>
      <c r="B113" s="221"/>
      <c r="C113" s="221" t="s">
        <v>78682</v>
      </c>
      <c r="D113" s="225"/>
      <c r="E113" s="223"/>
      <c r="F113" s="52"/>
      <c r="G113" s="6"/>
      <c r="H113" s="6"/>
      <c r="I113" s="7"/>
      <c r="J113" s="95"/>
      <c r="K113" s="5"/>
      <c r="L113" s="5"/>
      <c r="M113" s="5"/>
      <c r="N113" s="5"/>
      <c r="O113" s="5"/>
      <c r="P113" s="154"/>
      <c r="Q113" s="55"/>
      <c r="R113" s="5"/>
      <c r="S113" s="5"/>
      <c r="T113" s="5"/>
      <c r="U113" s="5"/>
      <c r="V113" s="5"/>
      <c r="W113" s="5"/>
      <c r="X113" s="5"/>
    </row>
    <row r="114" spans="1:24" ht="13.8">
      <c r="A114" s="224" t="s">
        <v>78683</v>
      </c>
      <c r="B114" s="221"/>
      <c r="C114" s="221" t="s">
        <v>78684</v>
      </c>
      <c r="D114" s="225"/>
      <c r="E114" s="223"/>
      <c r="F114" s="52"/>
      <c r="G114" s="6"/>
      <c r="H114" s="6"/>
      <c r="I114" s="7"/>
      <c r="J114" s="95"/>
      <c r="K114" s="5"/>
      <c r="L114" s="5"/>
      <c r="M114" s="5"/>
      <c r="N114" s="5"/>
      <c r="O114" s="5"/>
      <c r="P114" s="154"/>
      <c r="Q114" s="55"/>
      <c r="R114" s="5"/>
      <c r="S114" s="5"/>
      <c r="T114" s="5"/>
      <c r="U114" s="5"/>
      <c r="V114" s="5"/>
      <c r="W114" s="5"/>
      <c r="X114" s="5"/>
    </row>
    <row r="115" spans="1:24" ht="13.8">
      <c r="A115" s="224" t="s">
        <v>78685</v>
      </c>
      <c r="B115" s="221"/>
      <c r="C115" s="221" t="s">
        <v>78686</v>
      </c>
      <c r="D115" s="225"/>
      <c r="E115" s="223"/>
      <c r="F115" s="52"/>
      <c r="G115" s="6"/>
      <c r="H115" s="6"/>
      <c r="I115" s="7"/>
      <c r="J115" s="95"/>
      <c r="K115" s="5"/>
      <c r="L115" s="5"/>
      <c r="M115" s="5"/>
      <c r="N115" s="5"/>
      <c r="O115" s="5"/>
      <c r="P115" s="154"/>
      <c r="Q115" s="55"/>
      <c r="R115" s="5"/>
      <c r="S115" s="5"/>
      <c r="T115" s="5"/>
      <c r="U115" s="5"/>
      <c r="V115" s="5"/>
      <c r="W115" s="5"/>
      <c r="X115" s="5"/>
    </row>
    <row r="116" spans="1:24" ht="13.8">
      <c r="A116" s="224" t="s">
        <v>78687</v>
      </c>
      <c r="B116" s="221"/>
      <c r="C116" s="221" t="s">
        <v>78688</v>
      </c>
      <c r="D116" s="225"/>
      <c r="E116" s="223"/>
      <c r="F116" s="52"/>
      <c r="G116" s="6"/>
      <c r="H116" s="6"/>
      <c r="I116" s="7"/>
      <c r="J116" s="95"/>
      <c r="K116" s="5"/>
      <c r="L116" s="5"/>
      <c r="M116" s="5"/>
      <c r="N116" s="5"/>
      <c r="O116" s="5"/>
      <c r="P116" s="154"/>
      <c r="Q116" s="55"/>
      <c r="R116" s="5"/>
      <c r="S116" s="5"/>
      <c r="T116" s="5"/>
      <c r="U116" s="5"/>
      <c r="V116" s="5"/>
      <c r="W116" s="5"/>
      <c r="X116" s="5"/>
    </row>
    <row r="117" spans="1:24" ht="13.8">
      <c r="A117" s="224" t="s">
        <v>78689</v>
      </c>
      <c r="B117" s="221"/>
      <c r="C117" s="221" t="s">
        <v>78690</v>
      </c>
      <c r="D117" s="225"/>
      <c r="E117" s="223"/>
      <c r="F117" s="52"/>
      <c r="G117" s="6"/>
      <c r="H117" s="6"/>
      <c r="I117" s="7"/>
      <c r="J117" s="95"/>
      <c r="K117" s="5"/>
      <c r="L117" s="5"/>
      <c r="M117" s="5"/>
      <c r="N117" s="5"/>
      <c r="O117" s="5"/>
      <c r="P117" s="154"/>
      <c r="Q117" s="55"/>
      <c r="R117" s="5"/>
      <c r="S117" s="5"/>
      <c r="T117" s="5"/>
      <c r="U117" s="5"/>
      <c r="V117" s="5"/>
      <c r="W117" s="5"/>
      <c r="X117" s="5"/>
    </row>
    <row r="118" spans="1:24" ht="27.6">
      <c r="A118" s="220" t="s">
        <v>78691</v>
      </c>
      <c r="B118" s="221" t="s">
        <v>78692</v>
      </c>
      <c r="C118" s="13" t="s">
        <v>31604</v>
      </c>
      <c r="D118" s="225" t="s">
        <v>78693</v>
      </c>
      <c r="E118" s="223" t="s">
        <v>78676</v>
      </c>
      <c r="F118" s="52" t="s">
        <v>78694</v>
      </c>
      <c r="G118" s="6" t="s">
        <v>78678</v>
      </c>
      <c r="H118" s="6" t="s">
        <v>78695</v>
      </c>
      <c r="I118" s="7" t="s">
        <v>78680</v>
      </c>
      <c r="J118" s="95" t="s">
        <v>78366</v>
      </c>
      <c r="K118" s="5"/>
      <c r="L118" s="5" t="s">
        <v>57</v>
      </c>
      <c r="M118" s="5"/>
      <c r="N118" s="5"/>
      <c r="O118" s="5"/>
      <c r="P118" s="154"/>
      <c r="Q118" s="55"/>
      <c r="R118" s="5"/>
      <c r="S118" s="5"/>
      <c r="T118" s="5"/>
      <c r="U118" s="5"/>
      <c r="V118" s="5"/>
      <c r="W118" s="5"/>
      <c r="X118" s="5"/>
    </row>
    <row r="119" spans="1:24" ht="13.8">
      <c r="A119" s="224" t="s">
        <v>78696</v>
      </c>
      <c r="B119" s="221"/>
      <c r="C119" s="221" t="s">
        <v>78697</v>
      </c>
      <c r="D119" s="225"/>
      <c r="E119" s="223"/>
      <c r="F119" s="52"/>
      <c r="G119" s="6"/>
      <c r="H119" s="6"/>
      <c r="I119" s="7"/>
      <c r="J119" s="95"/>
      <c r="K119" s="5"/>
      <c r="L119" s="5"/>
      <c r="M119" s="5"/>
      <c r="N119" s="5"/>
      <c r="O119" s="5"/>
      <c r="P119" s="154"/>
      <c r="Q119" s="55"/>
      <c r="R119" s="5"/>
      <c r="S119" s="5"/>
      <c r="T119" s="5"/>
      <c r="U119" s="5"/>
      <c r="V119" s="5"/>
      <c r="W119" s="5"/>
      <c r="X119" s="5"/>
    </row>
    <row r="120" spans="1:24" ht="13.8">
      <c r="A120" s="224" t="s">
        <v>78698</v>
      </c>
      <c r="B120" s="221"/>
      <c r="C120" s="156" t="s">
        <v>78699</v>
      </c>
      <c r="D120" s="225"/>
      <c r="E120" s="223"/>
      <c r="F120" s="52"/>
      <c r="G120" s="6"/>
      <c r="H120" s="6"/>
      <c r="I120" s="7"/>
      <c r="J120" s="95"/>
      <c r="K120" s="5"/>
      <c r="L120" s="5"/>
      <c r="M120" s="5"/>
      <c r="N120" s="5"/>
      <c r="O120" s="5"/>
      <c r="P120" s="154"/>
      <c r="Q120" s="55"/>
      <c r="R120" s="5"/>
      <c r="S120" s="5"/>
      <c r="T120" s="5"/>
      <c r="U120" s="5"/>
      <c r="V120" s="5"/>
      <c r="W120" s="5"/>
      <c r="X120" s="5"/>
    </row>
    <row r="121" spans="1:24" ht="13.8">
      <c r="A121" s="224" t="s">
        <v>78700</v>
      </c>
      <c r="B121" s="221"/>
      <c r="C121" s="156" t="s">
        <v>78701</v>
      </c>
      <c r="D121" s="225"/>
      <c r="E121" s="223"/>
      <c r="F121" s="52"/>
      <c r="G121" s="6"/>
      <c r="H121" s="6"/>
      <c r="I121" s="7"/>
      <c r="J121" s="95"/>
      <c r="K121" s="5"/>
      <c r="L121" s="5"/>
      <c r="M121" s="5"/>
      <c r="N121" s="5"/>
      <c r="O121" s="5"/>
      <c r="P121" s="154"/>
      <c r="Q121" s="55"/>
      <c r="R121" s="5"/>
      <c r="S121" s="5"/>
      <c r="T121" s="5"/>
      <c r="U121" s="5"/>
      <c r="V121" s="5"/>
      <c r="W121" s="5"/>
      <c r="X121" s="5"/>
    </row>
    <row r="122" spans="1:24" ht="13.8">
      <c r="A122" s="224" t="s">
        <v>78702</v>
      </c>
      <c r="B122" s="221"/>
      <c r="C122" s="156" t="s">
        <v>78703</v>
      </c>
      <c r="D122" s="225"/>
      <c r="E122" s="223"/>
      <c r="F122" s="52"/>
      <c r="G122" s="6"/>
      <c r="H122" s="6"/>
      <c r="I122" s="7"/>
      <c r="J122" s="95"/>
      <c r="K122" s="5"/>
      <c r="L122" s="5"/>
      <c r="M122" s="5"/>
      <c r="N122" s="5"/>
      <c r="O122" s="5"/>
      <c r="P122" s="154"/>
      <c r="Q122" s="55"/>
      <c r="R122" s="5"/>
      <c r="S122" s="5"/>
      <c r="T122" s="5"/>
      <c r="U122" s="5"/>
      <c r="V122" s="5"/>
      <c r="W122" s="5"/>
      <c r="X122" s="5"/>
    </row>
    <row r="123" spans="1:24" ht="13.8">
      <c r="A123" s="224" t="s">
        <v>78704</v>
      </c>
      <c r="B123" s="221"/>
      <c r="C123" s="156" t="s">
        <v>78705</v>
      </c>
      <c r="D123" s="225"/>
      <c r="E123" s="223"/>
      <c r="F123" s="52"/>
      <c r="G123" s="6"/>
      <c r="H123" s="6"/>
      <c r="I123" s="7"/>
      <c r="J123" s="95"/>
      <c r="K123" s="5"/>
      <c r="L123" s="5"/>
      <c r="M123" s="5"/>
      <c r="N123" s="5"/>
      <c r="O123" s="5"/>
      <c r="P123" s="154"/>
      <c r="Q123" s="55"/>
      <c r="R123" s="5"/>
      <c r="S123" s="5"/>
      <c r="T123" s="5"/>
      <c r="U123" s="5"/>
      <c r="V123" s="5"/>
      <c r="W123" s="5"/>
      <c r="X123" s="5"/>
    </row>
    <row r="124" spans="1:24" ht="41.4">
      <c r="A124" s="220" t="s">
        <v>78706</v>
      </c>
      <c r="B124" s="221" t="s">
        <v>78707</v>
      </c>
      <c r="C124" s="13" t="s">
        <v>31604</v>
      </c>
      <c r="D124" s="225" t="s">
        <v>78708</v>
      </c>
      <c r="E124" s="223" t="s">
        <v>78709</v>
      </c>
      <c r="F124" s="52" t="s">
        <v>78710</v>
      </c>
      <c r="G124" s="6" t="s">
        <v>78711</v>
      </c>
      <c r="H124" s="6" t="s">
        <v>78712</v>
      </c>
      <c r="I124" s="7" t="s">
        <v>78713</v>
      </c>
      <c r="J124" s="95" t="s">
        <v>78366</v>
      </c>
      <c r="K124" s="5"/>
      <c r="L124" s="5"/>
      <c r="M124" s="5"/>
      <c r="N124" s="5"/>
      <c r="O124" s="5"/>
      <c r="P124" s="154"/>
      <c r="Q124" s="55"/>
      <c r="R124" s="5"/>
      <c r="S124" s="5"/>
      <c r="T124" s="5"/>
      <c r="U124" s="5"/>
      <c r="V124" s="5"/>
      <c r="W124" s="5"/>
      <c r="X124" s="5"/>
    </row>
    <row r="125" spans="1:24" ht="27.6">
      <c r="A125" s="224" t="s">
        <v>78714</v>
      </c>
      <c r="B125" s="221"/>
      <c r="C125" s="221" t="s">
        <v>78715</v>
      </c>
      <c r="D125" s="225"/>
      <c r="E125" s="223"/>
      <c r="F125" s="52"/>
      <c r="G125" s="6"/>
      <c r="H125" s="6"/>
      <c r="I125" s="7"/>
      <c r="J125" s="95"/>
      <c r="K125" s="5"/>
      <c r="L125" s="5"/>
      <c r="M125" s="5"/>
      <c r="N125" s="5"/>
      <c r="O125" s="5"/>
      <c r="P125" s="154"/>
      <c r="Q125" s="55"/>
      <c r="R125" s="5"/>
      <c r="S125" s="5"/>
      <c r="T125" s="5"/>
      <c r="U125" s="5"/>
      <c r="V125" s="5"/>
      <c r="W125" s="5"/>
      <c r="X125" s="5"/>
    </row>
    <row r="126" spans="1:24" ht="13.8">
      <c r="A126" s="224" t="s">
        <v>78716</v>
      </c>
      <c r="B126" s="221"/>
      <c r="C126" s="221" t="s">
        <v>78717</v>
      </c>
      <c r="D126" s="225"/>
      <c r="E126" s="223"/>
      <c r="F126" s="52"/>
      <c r="G126" s="6"/>
      <c r="H126" s="6"/>
      <c r="I126" s="7"/>
      <c r="J126" s="95"/>
      <c r="K126" s="5"/>
      <c r="L126" s="5"/>
      <c r="M126" s="5"/>
      <c r="N126" s="5"/>
      <c r="O126" s="5"/>
      <c r="P126" s="154"/>
      <c r="Q126" s="55"/>
      <c r="R126" s="5"/>
      <c r="S126" s="5"/>
      <c r="T126" s="5"/>
      <c r="U126" s="5"/>
      <c r="V126" s="5"/>
      <c r="W126" s="5"/>
      <c r="X126" s="5"/>
    </row>
    <row r="127" spans="1:24" ht="13.8">
      <c r="A127" s="224" t="s">
        <v>78718</v>
      </c>
      <c r="B127" s="221"/>
      <c r="C127" s="156" t="s">
        <v>78719</v>
      </c>
      <c r="D127" s="225"/>
      <c r="E127" s="223"/>
      <c r="F127" s="52"/>
      <c r="G127" s="6"/>
      <c r="H127" s="6"/>
      <c r="I127" s="7"/>
      <c r="J127" s="95"/>
      <c r="K127" s="5"/>
      <c r="L127" s="5"/>
      <c r="M127" s="5"/>
      <c r="N127" s="5"/>
      <c r="O127" s="5"/>
      <c r="P127" s="154"/>
      <c r="Q127" s="55"/>
      <c r="R127" s="5"/>
      <c r="S127" s="5"/>
      <c r="T127" s="5"/>
      <c r="U127" s="5"/>
      <c r="V127" s="5"/>
      <c r="W127" s="5"/>
      <c r="X127" s="5"/>
    </row>
    <row r="128" spans="1:24" ht="13.8">
      <c r="A128" s="224" t="s">
        <v>78720</v>
      </c>
      <c r="B128" s="221"/>
      <c r="C128" s="156" t="s">
        <v>78721</v>
      </c>
      <c r="D128" s="225"/>
      <c r="E128" s="223"/>
      <c r="F128" s="52"/>
      <c r="G128" s="6"/>
      <c r="H128" s="6"/>
      <c r="I128" s="7"/>
      <c r="J128" s="95"/>
      <c r="K128" s="5"/>
      <c r="L128" s="5"/>
      <c r="M128" s="5"/>
      <c r="N128" s="5"/>
      <c r="O128" s="5"/>
      <c r="P128" s="154"/>
      <c r="Q128" s="55"/>
      <c r="R128" s="5"/>
      <c r="S128" s="5"/>
      <c r="T128" s="5"/>
      <c r="U128" s="5"/>
      <c r="V128" s="5"/>
      <c r="W128" s="5"/>
      <c r="X128" s="5"/>
    </row>
    <row r="129" spans="1:24" ht="13.8">
      <c r="A129" s="224" t="s">
        <v>78722</v>
      </c>
      <c r="B129" s="221"/>
      <c r="C129" s="221" t="s">
        <v>78723</v>
      </c>
      <c r="D129" s="225"/>
      <c r="E129" s="223"/>
      <c r="F129" s="52"/>
      <c r="G129" s="6"/>
      <c r="H129" s="6"/>
      <c r="I129" s="7"/>
      <c r="J129" s="95"/>
      <c r="K129" s="5"/>
      <c r="L129" s="5"/>
      <c r="M129" s="5"/>
      <c r="N129" s="5"/>
      <c r="O129" s="5"/>
      <c r="P129" s="154"/>
      <c r="Q129" s="55"/>
      <c r="R129" s="5"/>
      <c r="S129" s="5"/>
      <c r="T129" s="5"/>
      <c r="U129" s="5"/>
      <c r="V129" s="5"/>
      <c r="W129" s="5"/>
      <c r="X129" s="5"/>
    </row>
    <row r="130" spans="1:24" ht="41.4">
      <c r="A130" s="220" t="s">
        <v>78724</v>
      </c>
      <c r="B130" s="221" t="s">
        <v>78725</v>
      </c>
      <c r="C130" s="13" t="s">
        <v>31604</v>
      </c>
      <c r="D130" s="225" t="s">
        <v>78726</v>
      </c>
      <c r="E130" s="223" t="s">
        <v>78709</v>
      </c>
      <c r="F130" s="52" t="s">
        <v>78710</v>
      </c>
      <c r="G130" s="6" t="s">
        <v>78727</v>
      </c>
      <c r="H130" s="6" t="s">
        <v>78728</v>
      </c>
      <c r="I130" s="7" t="s">
        <v>78729</v>
      </c>
      <c r="J130" s="95" t="s">
        <v>78366</v>
      </c>
      <c r="K130" s="5"/>
      <c r="L130" s="5" t="s">
        <v>57</v>
      </c>
      <c r="M130" s="5"/>
      <c r="N130" s="5"/>
      <c r="O130" s="5"/>
      <c r="P130" s="154"/>
      <c r="Q130" s="55"/>
      <c r="R130" s="5"/>
      <c r="S130" s="5"/>
      <c r="T130" s="5"/>
      <c r="U130" s="5"/>
      <c r="V130" s="5"/>
      <c r="W130" s="5"/>
      <c r="X130" s="5"/>
    </row>
    <row r="131" spans="1:24" ht="27.6">
      <c r="A131" s="224" t="s">
        <v>78730</v>
      </c>
      <c r="B131" s="221"/>
      <c r="C131" s="221" t="s">
        <v>78731</v>
      </c>
      <c r="D131" s="225"/>
      <c r="E131" s="223"/>
      <c r="F131" s="52"/>
      <c r="G131" s="6"/>
      <c r="H131" s="6"/>
      <c r="I131" s="7"/>
      <c r="J131" s="95"/>
      <c r="K131" s="5"/>
      <c r="L131" s="5"/>
      <c r="M131" s="5"/>
      <c r="N131" s="5"/>
      <c r="O131" s="5"/>
      <c r="P131" s="154"/>
      <c r="Q131" s="55"/>
      <c r="R131" s="5"/>
      <c r="S131" s="5"/>
      <c r="T131" s="5"/>
      <c r="U131" s="5"/>
      <c r="V131" s="5"/>
      <c r="W131" s="5"/>
      <c r="X131" s="5"/>
    </row>
    <row r="132" spans="1:24" ht="27">
      <c r="A132" s="224" t="s">
        <v>78732</v>
      </c>
      <c r="B132" s="221"/>
      <c r="C132" s="156" t="s">
        <v>78733</v>
      </c>
      <c r="D132" s="225"/>
      <c r="E132" s="223"/>
      <c r="F132" s="52"/>
      <c r="G132" s="6"/>
      <c r="H132" s="6"/>
      <c r="I132" s="7"/>
      <c r="J132" s="95"/>
      <c r="K132" s="5"/>
      <c r="L132" s="5"/>
      <c r="M132" s="5"/>
      <c r="N132" s="5"/>
      <c r="O132" s="5"/>
      <c r="P132" s="154"/>
      <c r="Q132" s="55"/>
      <c r="R132" s="5"/>
      <c r="S132" s="5"/>
      <c r="T132" s="5"/>
      <c r="U132" s="5"/>
      <c r="V132" s="5"/>
      <c r="W132" s="5"/>
      <c r="X132" s="5"/>
    </row>
    <row r="133" spans="1:24" ht="13.8">
      <c r="A133" s="224" t="s">
        <v>78734</v>
      </c>
      <c r="B133" s="221"/>
      <c r="C133" s="156" t="s">
        <v>78735</v>
      </c>
      <c r="D133" s="225"/>
      <c r="E133" s="223"/>
      <c r="F133" s="52"/>
      <c r="G133" s="6"/>
      <c r="H133" s="6"/>
      <c r="I133" s="7"/>
      <c r="J133" s="95"/>
      <c r="K133" s="5"/>
      <c r="L133" s="5"/>
      <c r="M133" s="5"/>
      <c r="N133" s="5"/>
      <c r="O133" s="5"/>
      <c r="P133" s="154"/>
      <c r="Q133" s="55"/>
      <c r="R133" s="5"/>
      <c r="S133" s="5"/>
      <c r="T133" s="5"/>
      <c r="U133" s="5"/>
      <c r="V133" s="5"/>
      <c r="W133" s="5"/>
      <c r="X133" s="5"/>
    </row>
    <row r="134" spans="1:24" ht="13.8">
      <c r="A134" s="224" t="s">
        <v>78736</v>
      </c>
      <c r="B134" s="221"/>
      <c r="C134" s="156" t="s">
        <v>78737</v>
      </c>
      <c r="D134" s="225"/>
      <c r="E134" s="223"/>
      <c r="F134" s="52"/>
      <c r="G134" s="6"/>
      <c r="H134" s="6"/>
      <c r="I134" s="7"/>
      <c r="J134" s="95"/>
      <c r="K134" s="5"/>
      <c r="L134" s="5"/>
      <c r="M134" s="5"/>
      <c r="N134" s="5"/>
      <c r="O134" s="5"/>
      <c r="P134" s="154"/>
      <c r="Q134" s="55"/>
      <c r="R134" s="5"/>
      <c r="S134" s="5"/>
      <c r="T134" s="5"/>
      <c r="U134" s="5"/>
      <c r="V134" s="5"/>
      <c r="W134" s="5"/>
      <c r="X134" s="5"/>
    </row>
    <row r="135" spans="1:24" ht="13.8">
      <c r="A135" s="224" t="s">
        <v>78738</v>
      </c>
      <c r="B135" s="221"/>
      <c r="C135" s="156" t="s">
        <v>78739</v>
      </c>
      <c r="D135" s="225"/>
      <c r="E135" s="223"/>
      <c r="F135" s="52"/>
      <c r="G135" s="6"/>
      <c r="H135" s="6"/>
      <c r="I135" s="7"/>
      <c r="J135" s="95"/>
      <c r="K135" s="5"/>
      <c r="L135" s="5"/>
      <c r="M135" s="5"/>
      <c r="N135" s="5"/>
      <c r="O135" s="5"/>
      <c r="P135" s="154"/>
      <c r="Q135" s="55"/>
      <c r="R135" s="5"/>
      <c r="S135" s="5"/>
      <c r="T135" s="5"/>
      <c r="U135" s="5"/>
      <c r="V135" s="5"/>
      <c r="W135" s="5"/>
      <c r="X135" s="5"/>
    </row>
    <row r="136" spans="1:24" ht="27.6">
      <c r="A136" s="220" t="s">
        <v>78740</v>
      </c>
      <c r="B136" s="221" t="s">
        <v>78741</v>
      </c>
      <c r="C136" s="13" t="s">
        <v>31604</v>
      </c>
      <c r="D136" s="225" t="s">
        <v>78742</v>
      </c>
      <c r="E136" s="223" t="s">
        <v>78743</v>
      </c>
      <c r="F136" s="52" t="s">
        <v>78744</v>
      </c>
      <c r="G136" s="6" t="s">
        <v>78745</v>
      </c>
      <c r="H136" s="6" t="s">
        <v>78746</v>
      </c>
      <c r="I136" s="7" t="s">
        <v>78747</v>
      </c>
      <c r="J136" s="95" t="s">
        <v>78366</v>
      </c>
      <c r="K136" s="5"/>
      <c r="L136" s="5"/>
      <c r="M136" s="5"/>
      <c r="N136" s="5"/>
      <c r="O136" s="5"/>
      <c r="P136" s="154"/>
      <c r="Q136" s="55"/>
      <c r="R136" s="5"/>
      <c r="S136" s="5"/>
      <c r="T136" s="5"/>
      <c r="U136" s="5"/>
      <c r="V136" s="5"/>
      <c r="W136" s="5"/>
      <c r="X136" s="5"/>
    </row>
    <row r="137" spans="1:24" ht="13.8">
      <c r="A137" s="224" t="s">
        <v>78748</v>
      </c>
      <c r="B137" s="221"/>
      <c r="C137" s="221" t="s">
        <v>78749</v>
      </c>
      <c r="D137" s="225"/>
      <c r="E137" s="223"/>
      <c r="F137" s="52"/>
      <c r="G137" s="6"/>
      <c r="H137" s="6"/>
      <c r="I137" s="7"/>
      <c r="J137" s="95"/>
      <c r="K137" s="5"/>
      <c r="L137" s="5"/>
      <c r="M137" s="5"/>
      <c r="N137" s="5"/>
      <c r="O137" s="5"/>
      <c r="P137" s="154"/>
      <c r="Q137" s="55"/>
      <c r="R137" s="5"/>
      <c r="S137" s="5"/>
      <c r="T137" s="5"/>
      <c r="U137" s="5"/>
      <c r="V137" s="5"/>
      <c r="W137" s="5"/>
      <c r="X137" s="5"/>
    </row>
    <row r="138" spans="1:24" ht="27.6">
      <c r="A138" s="224" t="s">
        <v>78750</v>
      </c>
      <c r="B138" s="221"/>
      <c r="C138" s="221" t="s">
        <v>78751</v>
      </c>
      <c r="D138" s="225"/>
      <c r="E138" s="223"/>
      <c r="F138" s="52"/>
      <c r="G138" s="6"/>
      <c r="H138" s="6"/>
      <c r="I138" s="7"/>
      <c r="J138" s="95"/>
      <c r="K138" s="5"/>
      <c r="L138" s="5"/>
      <c r="M138" s="5"/>
      <c r="N138" s="5"/>
      <c r="O138" s="5"/>
      <c r="P138" s="154"/>
      <c r="Q138" s="55"/>
      <c r="R138" s="5"/>
      <c r="S138" s="5"/>
      <c r="T138" s="5"/>
      <c r="U138" s="5"/>
      <c r="V138" s="5"/>
      <c r="W138" s="5"/>
      <c r="X138" s="5"/>
    </row>
    <row r="139" spans="1:24" ht="13.8">
      <c r="A139" s="224" t="s">
        <v>78752</v>
      </c>
      <c r="B139" s="221"/>
      <c r="C139" s="221" t="s">
        <v>78753</v>
      </c>
      <c r="D139" s="225"/>
      <c r="E139" s="223"/>
      <c r="F139" s="52"/>
      <c r="G139" s="6"/>
      <c r="H139" s="6"/>
      <c r="I139" s="7"/>
      <c r="J139" s="95"/>
      <c r="K139" s="5"/>
      <c r="L139" s="5"/>
      <c r="M139" s="5"/>
      <c r="N139" s="5"/>
      <c r="O139" s="5"/>
      <c r="P139" s="154"/>
      <c r="Q139" s="55"/>
      <c r="R139" s="5"/>
      <c r="S139" s="5"/>
      <c r="T139" s="5"/>
      <c r="U139" s="5"/>
      <c r="V139" s="5"/>
      <c r="W139" s="5"/>
      <c r="X139" s="5"/>
    </row>
    <row r="140" spans="1:24" ht="13.8">
      <c r="A140" s="224" t="s">
        <v>78754</v>
      </c>
      <c r="B140" s="221"/>
      <c r="C140" s="221" t="s">
        <v>78755</v>
      </c>
      <c r="D140" s="225"/>
      <c r="E140" s="223"/>
      <c r="F140" s="52"/>
      <c r="G140" s="6"/>
      <c r="H140" s="6"/>
      <c r="I140" s="7"/>
      <c r="J140" s="95"/>
      <c r="K140" s="5"/>
      <c r="L140" s="5"/>
      <c r="M140" s="5"/>
      <c r="N140" s="5"/>
      <c r="O140" s="5"/>
      <c r="P140" s="154"/>
      <c r="Q140" s="55"/>
      <c r="R140" s="5"/>
      <c r="S140" s="5"/>
      <c r="T140" s="5"/>
      <c r="U140" s="5"/>
      <c r="V140" s="5"/>
      <c r="W140" s="5"/>
      <c r="X140" s="5"/>
    </row>
    <row r="141" spans="1:24" ht="13.8">
      <c r="A141" s="224" t="s">
        <v>78756</v>
      </c>
      <c r="B141" s="221"/>
      <c r="C141" s="221" t="s">
        <v>78757</v>
      </c>
      <c r="D141" s="225"/>
      <c r="E141" s="223"/>
      <c r="F141" s="52"/>
      <c r="G141" s="6"/>
      <c r="H141" s="6"/>
      <c r="I141" s="7"/>
      <c r="J141" s="95"/>
      <c r="K141" s="5"/>
      <c r="L141" s="5"/>
      <c r="M141" s="5"/>
      <c r="N141" s="5"/>
      <c r="O141" s="5"/>
      <c r="P141" s="154"/>
      <c r="Q141" s="55"/>
      <c r="R141" s="5"/>
      <c r="S141" s="5"/>
      <c r="T141" s="5"/>
      <c r="U141" s="5"/>
      <c r="V141" s="5"/>
      <c r="W141" s="5"/>
      <c r="X141" s="5"/>
    </row>
    <row r="142" spans="1:24" ht="27.6">
      <c r="A142" s="220" t="s">
        <v>78758</v>
      </c>
      <c r="B142" s="221" t="s">
        <v>78759</v>
      </c>
      <c r="C142" s="13" t="s">
        <v>31604</v>
      </c>
      <c r="D142" s="225" t="s">
        <v>78760</v>
      </c>
      <c r="E142" s="223" t="s">
        <v>78743</v>
      </c>
      <c r="F142" s="52" t="s">
        <v>78744</v>
      </c>
      <c r="G142" s="6" t="s">
        <v>78745</v>
      </c>
      <c r="H142" s="6" t="s">
        <v>78761</v>
      </c>
      <c r="I142" s="7" t="s">
        <v>78747</v>
      </c>
      <c r="J142" s="95" t="s">
        <v>78366</v>
      </c>
      <c r="K142" s="5"/>
      <c r="L142" s="5" t="s">
        <v>57</v>
      </c>
      <c r="M142" s="5"/>
      <c r="N142" s="5"/>
      <c r="O142" s="5"/>
      <c r="P142" s="154"/>
      <c r="Q142" s="5"/>
      <c r="R142" s="5"/>
      <c r="S142" s="5"/>
      <c r="T142" s="5"/>
      <c r="U142" s="5"/>
      <c r="V142" s="5"/>
      <c r="W142" s="5"/>
      <c r="X142" s="5"/>
    </row>
    <row r="143" spans="1:24" ht="27.6">
      <c r="A143" s="224" t="s">
        <v>78762</v>
      </c>
      <c r="B143" s="221"/>
      <c r="C143" s="221" t="s">
        <v>78763</v>
      </c>
      <c r="D143" s="225"/>
      <c r="E143" s="223"/>
      <c r="F143" s="52"/>
      <c r="G143" s="6"/>
      <c r="H143" s="6"/>
      <c r="I143" s="7"/>
      <c r="J143" s="95"/>
      <c r="K143" s="5"/>
      <c r="L143" s="5"/>
      <c r="M143" s="5"/>
      <c r="N143" s="5"/>
      <c r="O143" s="5"/>
      <c r="P143" s="9"/>
      <c r="Q143" s="5"/>
      <c r="R143" s="5"/>
      <c r="S143" s="5"/>
      <c r="T143" s="5"/>
      <c r="U143" s="5"/>
      <c r="V143" s="5"/>
      <c r="W143" s="5"/>
      <c r="X143" s="5"/>
    </row>
    <row r="144" spans="1:24" ht="27.6">
      <c r="A144" s="224" t="s">
        <v>78764</v>
      </c>
      <c r="B144" s="221"/>
      <c r="C144" s="221" t="s">
        <v>78765</v>
      </c>
      <c r="D144" s="225"/>
      <c r="E144" s="223"/>
      <c r="F144" s="52"/>
      <c r="G144" s="6"/>
      <c r="H144" s="6"/>
      <c r="I144" s="7"/>
      <c r="J144" s="95"/>
      <c r="K144" s="5"/>
      <c r="L144" s="5"/>
      <c r="M144" s="5"/>
      <c r="N144" s="5"/>
      <c r="O144" s="5"/>
      <c r="P144" s="9"/>
      <c r="Q144" s="5"/>
      <c r="R144" s="5"/>
      <c r="S144" s="5"/>
      <c r="T144" s="5"/>
      <c r="U144" s="5"/>
      <c r="V144" s="5"/>
      <c r="W144" s="5"/>
      <c r="X144" s="5"/>
    </row>
    <row r="145" spans="1:24" ht="27.6">
      <c r="A145" s="224" t="s">
        <v>78766</v>
      </c>
      <c r="B145" s="221"/>
      <c r="C145" s="221" t="s">
        <v>78767</v>
      </c>
      <c r="D145" s="225"/>
      <c r="E145" s="223"/>
      <c r="F145" s="52"/>
      <c r="G145" s="6"/>
      <c r="H145" s="6"/>
      <c r="I145" s="7"/>
      <c r="J145" s="95"/>
      <c r="K145" s="5"/>
      <c r="L145" s="5"/>
      <c r="M145" s="5"/>
      <c r="N145" s="5"/>
      <c r="O145" s="5"/>
      <c r="P145" s="9"/>
      <c r="Q145" s="5"/>
      <c r="R145" s="5"/>
      <c r="S145" s="5"/>
      <c r="T145" s="5"/>
      <c r="U145" s="5"/>
      <c r="V145" s="5"/>
      <c r="W145" s="5"/>
      <c r="X145" s="5"/>
    </row>
    <row r="146" spans="1:24" ht="27.6">
      <c r="A146" s="224" t="s">
        <v>78768</v>
      </c>
      <c r="B146" s="221"/>
      <c r="C146" s="221" t="s">
        <v>78769</v>
      </c>
      <c r="D146" s="225"/>
      <c r="E146" s="223"/>
      <c r="F146" s="52"/>
      <c r="G146" s="6"/>
      <c r="H146" s="6"/>
      <c r="I146" s="7"/>
      <c r="J146" s="95"/>
      <c r="K146" s="5"/>
      <c r="L146" s="5"/>
      <c r="M146" s="5"/>
      <c r="N146" s="5"/>
      <c r="O146" s="5"/>
      <c r="P146" s="9"/>
      <c r="Q146" s="5"/>
      <c r="R146" s="5"/>
      <c r="S146" s="5"/>
      <c r="T146" s="5"/>
      <c r="U146" s="5"/>
      <c r="V146" s="5"/>
      <c r="W146" s="5"/>
      <c r="X146" s="5"/>
    </row>
    <row r="147" spans="1:24" ht="13.8">
      <c r="A147" s="224" t="s">
        <v>78770</v>
      </c>
      <c r="B147" s="221"/>
      <c r="C147" s="221" t="s">
        <v>78771</v>
      </c>
      <c r="D147" s="225"/>
      <c r="E147" s="223"/>
      <c r="F147" s="52"/>
      <c r="G147" s="6"/>
      <c r="H147" s="6"/>
      <c r="I147" s="7"/>
      <c r="J147" s="95"/>
      <c r="K147" s="5"/>
      <c r="L147" s="5"/>
      <c r="M147" s="5"/>
      <c r="N147" s="5"/>
      <c r="O147" s="5"/>
      <c r="P147" s="9"/>
      <c r="Q147" s="5"/>
      <c r="R147" s="5"/>
      <c r="S147" s="5"/>
      <c r="T147" s="5"/>
      <c r="U147" s="5"/>
      <c r="V147" s="5"/>
      <c r="W147" s="5"/>
      <c r="X147" s="5"/>
    </row>
    <row r="148" spans="1:24" ht="41.4">
      <c r="A148" s="220" t="s">
        <v>78772</v>
      </c>
      <c r="B148" s="221" t="s">
        <v>78773</v>
      </c>
      <c r="C148" s="13" t="s">
        <v>31604</v>
      </c>
      <c r="D148" s="225" t="s">
        <v>78774</v>
      </c>
      <c r="E148" s="223" t="s">
        <v>78775</v>
      </c>
      <c r="F148" s="52" t="s">
        <v>78776</v>
      </c>
      <c r="G148" s="6" t="s">
        <v>78777</v>
      </c>
      <c r="H148" s="6" t="s">
        <v>78778</v>
      </c>
      <c r="I148" s="7" t="s">
        <v>78779</v>
      </c>
      <c r="J148" s="95" t="s">
        <v>78366</v>
      </c>
      <c r="K148" s="5"/>
      <c r="L148" s="5"/>
      <c r="M148" s="5"/>
      <c r="N148" s="5"/>
      <c r="O148" s="5"/>
      <c r="P148" s="9"/>
      <c r="Q148" s="5"/>
      <c r="R148" s="5"/>
      <c r="S148" s="5"/>
      <c r="T148" s="5"/>
      <c r="U148" s="5"/>
      <c r="V148" s="5"/>
      <c r="W148" s="5"/>
      <c r="X148" s="5"/>
    </row>
    <row r="149" spans="1:24" ht="27.6">
      <c r="A149" s="224" t="s">
        <v>78780</v>
      </c>
      <c r="B149" s="221"/>
      <c r="C149" s="221" t="s">
        <v>78781</v>
      </c>
      <c r="D149" s="225"/>
      <c r="E149" s="223"/>
      <c r="F149" s="52"/>
      <c r="G149" s="6"/>
      <c r="H149" s="6"/>
      <c r="I149" s="7"/>
      <c r="J149" s="95"/>
      <c r="K149" s="5"/>
      <c r="L149" s="5"/>
      <c r="M149" s="5"/>
      <c r="N149" s="5"/>
      <c r="O149" s="5"/>
      <c r="P149" s="9"/>
      <c r="Q149" s="5"/>
      <c r="R149" s="5"/>
      <c r="S149" s="5"/>
      <c r="T149" s="5"/>
      <c r="U149" s="5"/>
      <c r="V149" s="5"/>
      <c r="W149" s="5"/>
      <c r="X149" s="5"/>
    </row>
    <row r="150" spans="1:24" ht="27.6">
      <c r="A150" s="224" t="s">
        <v>78782</v>
      </c>
      <c r="B150" s="221"/>
      <c r="C150" s="221" t="s">
        <v>78783</v>
      </c>
      <c r="D150" s="225"/>
      <c r="E150" s="223"/>
      <c r="F150" s="52"/>
      <c r="G150" s="6"/>
      <c r="H150" s="6"/>
      <c r="I150" s="7"/>
      <c r="J150" s="95"/>
      <c r="K150" s="5"/>
      <c r="L150" s="5"/>
      <c r="M150" s="5"/>
      <c r="N150" s="5"/>
      <c r="O150" s="5"/>
      <c r="P150" s="9"/>
      <c r="Q150" s="5"/>
      <c r="R150" s="5"/>
      <c r="S150" s="5"/>
      <c r="T150" s="5"/>
      <c r="U150" s="5"/>
      <c r="V150" s="5"/>
      <c r="W150" s="5"/>
      <c r="X150" s="5"/>
    </row>
    <row r="151" spans="1:24" ht="27.6">
      <c r="A151" s="224" t="s">
        <v>78784</v>
      </c>
      <c r="B151" s="221"/>
      <c r="C151" s="221" t="s">
        <v>78785</v>
      </c>
      <c r="D151" s="225"/>
      <c r="E151" s="223"/>
      <c r="F151" s="52"/>
      <c r="G151" s="6"/>
      <c r="H151" s="6"/>
      <c r="I151" s="7"/>
      <c r="J151" s="95"/>
      <c r="K151" s="5"/>
      <c r="L151" s="5"/>
      <c r="M151" s="5"/>
      <c r="N151" s="5"/>
      <c r="O151" s="5"/>
      <c r="P151" s="9"/>
      <c r="Q151" s="5"/>
      <c r="R151" s="5"/>
      <c r="S151" s="5"/>
      <c r="T151" s="5"/>
      <c r="U151" s="5"/>
      <c r="V151" s="5"/>
      <c r="W151" s="5"/>
      <c r="X151" s="5"/>
    </row>
    <row r="152" spans="1:24" ht="27.6">
      <c r="A152" s="224" t="s">
        <v>78786</v>
      </c>
      <c r="B152" s="221"/>
      <c r="C152" s="221" t="s">
        <v>78787</v>
      </c>
      <c r="D152" s="225"/>
      <c r="E152" s="223"/>
      <c r="F152" s="52"/>
      <c r="G152" s="6"/>
      <c r="H152" s="6"/>
      <c r="I152" s="7"/>
      <c r="J152" s="95"/>
      <c r="K152" s="5"/>
      <c r="L152" s="5"/>
      <c r="M152" s="5"/>
      <c r="N152" s="5"/>
      <c r="O152" s="5"/>
      <c r="P152" s="9"/>
      <c r="Q152" s="5"/>
      <c r="R152" s="5"/>
      <c r="S152" s="5"/>
      <c r="T152" s="5"/>
      <c r="U152" s="5"/>
      <c r="V152" s="5"/>
      <c r="W152" s="5"/>
      <c r="X152" s="5"/>
    </row>
    <row r="153" spans="1:24" ht="27.6">
      <c r="A153" s="224" t="s">
        <v>78788</v>
      </c>
      <c r="B153" s="221"/>
      <c r="C153" s="221" t="s">
        <v>78789</v>
      </c>
      <c r="D153" s="225"/>
      <c r="E153" s="223"/>
      <c r="F153" s="52"/>
      <c r="G153" s="6"/>
      <c r="H153" s="6"/>
      <c r="I153" s="7"/>
      <c r="J153" s="95"/>
      <c r="K153" s="5"/>
      <c r="L153" s="5"/>
      <c r="M153" s="5"/>
      <c r="N153" s="5"/>
      <c r="O153" s="5"/>
      <c r="P153" s="9"/>
      <c r="Q153" s="5"/>
      <c r="R153" s="5"/>
      <c r="S153" s="5"/>
      <c r="T153" s="5"/>
      <c r="U153" s="5"/>
      <c r="V153" s="5"/>
      <c r="W153" s="5"/>
      <c r="X153" s="5"/>
    </row>
    <row r="154" spans="1:24" ht="41.4">
      <c r="A154" s="220" t="s">
        <v>78790</v>
      </c>
      <c r="B154" s="221" t="s">
        <v>78791</v>
      </c>
      <c r="C154" s="13" t="s">
        <v>31604</v>
      </c>
      <c r="D154" s="225" t="s">
        <v>78792</v>
      </c>
      <c r="E154" s="223" t="s">
        <v>78793</v>
      </c>
      <c r="F154" s="52" t="s">
        <v>78794</v>
      </c>
      <c r="G154" s="6" t="s">
        <v>78795</v>
      </c>
      <c r="H154" s="6" t="s">
        <v>78796</v>
      </c>
      <c r="I154" s="7" t="s">
        <v>78797</v>
      </c>
      <c r="J154" s="95" t="s">
        <v>78366</v>
      </c>
      <c r="K154" s="5"/>
      <c r="L154" s="5" t="s">
        <v>57</v>
      </c>
      <c r="M154" s="5"/>
      <c r="N154" s="5"/>
      <c r="O154" s="5"/>
      <c r="P154" s="9"/>
      <c r="Q154" s="5"/>
      <c r="R154" s="5"/>
      <c r="S154" s="5"/>
      <c r="T154" s="5"/>
      <c r="U154" s="5"/>
      <c r="V154" s="5"/>
      <c r="W154" s="5"/>
      <c r="X154" s="5"/>
    </row>
    <row r="155" spans="1:24" ht="27.6">
      <c r="A155" s="224" t="s">
        <v>78798</v>
      </c>
      <c r="B155" s="221"/>
      <c r="C155" s="221" t="s">
        <v>78799</v>
      </c>
      <c r="D155" s="225"/>
      <c r="E155" s="223"/>
      <c r="F155" s="52"/>
      <c r="G155" s="6"/>
      <c r="H155" s="6"/>
      <c r="I155" s="7"/>
      <c r="J155" s="95"/>
      <c r="K155" s="5"/>
      <c r="L155" s="5"/>
      <c r="M155" s="5"/>
      <c r="N155" s="5"/>
      <c r="O155" s="5"/>
      <c r="P155" s="9"/>
      <c r="Q155" s="5"/>
      <c r="R155" s="5"/>
      <c r="S155" s="5"/>
      <c r="T155" s="5"/>
      <c r="U155" s="5"/>
      <c r="V155" s="5"/>
      <c r="W155" s="5"/>
      <c r="X155" s="5"/>
    </row>
    <row r="156" spans="1:24" ht="27.6">
      <c r="A156" s="224" t="s">
        <v>78800</v>
      </c>
      <c r="B156" s="221"/>
      <c r="C156" s="221" t="s">
        <v>78801</v>
      </c>
      <c r="D156" s="225"/>
      <c r="E156" s="223"/>
      <c r="F156" s="52"/>
      <c r="G156" s="6"/>
      <c r="H156" s="6"/>
      <c r="I156" s="7"/>
      <c r="J156" s="95"/>
      <c r="K156" s="5"/>
      <c r="L156" s="5"/>
      <c r="M156" s="5"/>
      <c r="N156" s="5"/>
      <c r="O156" s="5"/>
      <c r="P156" s="9"/>
      <c r="Q156" s="5"/>
      <c r="R156" s="5"/>
      <c r="S156" s="5"/>
      <c r="T156" s="5"/>
      <c r="U156" s="5"/>
      <c r="V156" s="5"/>
      <c r="W156" s="5"/>
      <c r="X156" s="5"/>
    </row>
    <row r="157" spans="1:24" ht="27.6">
      <c r="A157" s="224" t="s">
        <v>78802</v>
      </c>
      <c r="B157" s="221"/>
      <c r="C157" s="221" t="s">
        <v>78803</v>
      </c>
      <c r="D157" s="225"/>
      <c r="E157" s="223"/>
      <c r="F157" s="52"/>
      <c r="G157" s="6"/>
      <c r="H157" s="6"/>
      <c r="I157" s="7"/>
      <c r="J157" s="95"/>
      <c r="K157" s="5"/>
      <c r="L157" s="5"/>
      <c r="M157" s="5"/>
      <c r="N157" s="5"/>
      <c r="O157" s="5"/>
      <c r="P157" s="9"/>
      <c r="Q157" s="5"/>
      <c r="R157" s="5"/>
      <c r="S157" s="5"/>
      <c r="T157" s="5"/>
      <c r="U157" s="5"/>
      <c r="V157" s="5"/>
      <c r="W157" s="5"/>
      <c r="X157" s="5"/>
    </row>
    <row r="158" spans="1:24" ht="27.6">
      <c r="A158" s="224" t="s">
        <v>78804</v>
      </c>
      <c r="B158" s="221"/>
      <c r="C158" s="221" t="s">
        <v>78805</v>
      </c>
      <c r="D158" s="225"/>
      <c r="E158" s="223"/>
      <c r="F158" s="52"/>
      <c r="G158" s="6"/>
      <c r="H158" s="6"/>
      <c r="I158" s="7"/>
      <c r="J158" s="95"/>
      <c r="K158" s="5"/>
      <c r="L158" s="5"/>
      <c r="M158" s="5"/>
      <c r="N158" s="5"/>
      <c r="O158" s="5"/>
      <c r="P158" s="9"/>
      <c r="Q158" s="5"/>
      <c r="R158" s="5"/>
      <c r="S158" s="5"/>
      <c r="T158" s="5"/>
      <c r="U158" s="5"/>
      <c r="V158" s="5"/>
      <c r="W158" s="5"/>
      <c r="X158" s="5"/>
    </row>
    <row r="159" spans="1:24" ht="27.6">
      <c r="A159" s="224" t="s">
        <v>78806</v>
      </c>
      <c r="B159" s="221"/>
      <c r="C159" s="221" t="s">
        <v>78807</v>
      </c>
      <c r="D159" s="225"/>
      <c r="E159" s="223"/>
      <c r="F159" s="52"/>
      <c r="G159" s="6"/>
      <c r="H159" s="6"/>
      <c r="I159" s="7"/>
      <c r="J159" s="95"/>
      <c r="K159" s="5"/>
      <c r="L159" s="5"/>
      <c r="M159" s="5"/>
      <c r="N159" s="5"/>
      <c r="O159" s="5"/>
      <c r="P159" s="9"/>
      <c r="Q159" s="5"/>
      <c r="R159" s="5"/>
      <c r="S159" s="5"/>
      <c r="T159" s="5"/>
      <c r="U159" s="5"/>
      <c r="V159" s="5"/>
      <c r="W159" s="5"/>
      <c r="X159" s="5"/>
    </row>
    <row r="160" spans="1:24" ht="41.4">
      <c r="A160" s="220" t="s">
        <v>78808</v>
      </c>
      <c r="B160" s="221" t="s">
        <v>78809</v>
      </c>
      <c r="C160" s="13" t="s">
        <v>31604</v>
      </c>
      <c r="D160" s="225" t="s">
        <v>78810</v>
      </c>
      <c r="E160" s="223" t="s">
        <v>78811</v>
      </c>
      <c r="F160" s="52" t="s">
        <v>78812</v>
      </c>
      <c r="G160" s="6" t="s">
        <v>78813</v>
      </c>
      <c r="H160" s="6" t="s">
        <v>78814</v>
      </c>
      <c r="I160" s="7" t="s">
        <v>78815</v>
      </c>
      <c r="J160" s="95" t="s">
        <v>78366</v>
      </c>
      <c r="K160" s="5"/>
      <c r="L160" s="5"/>
      <c r="M160" s="5"/>
      <c r="N160" s="5"/>
      <c r="O160" s="5"/>
      <c r="P160" s="9"/>
      <c r="Q160" s="5"/>
      <c r="R160" s="5"/>
      <c r="S160" s="5"/>
      <c r="T160" s="5"/>
      <c r="U160" s="5"/>
      <c r="V160" s="5"/>
      <c r="W160" s="5"/>
      <c r="X160" s="5"/>
    </row>
    <row r="161" spans="1:24" ht="27.6">
      <c r="A161" s="224" t="s">
        <v>78816</v>
      </c>
      <c r="B161" s="221"/>
      <c r="C161" s="221" t="s">
        <v>78817</v>
      </c>
      <c r="D161" s="225"/>
      <c r="E161" s="223"/>
      <c r="F161" s="52"/>
      <c r="G161" s="6"/>
      <c r="H161" s="6"/>
      <c r="I161" s="7"/>
      <c r="J161" s="95"/>
      <c r="K161" s="5"/>
      <c r="L161" s="5"/>
      <c r="M161" s="5"/>
      <c r="N161" s="5"/>
      <c r="O161" s="5"/>
      <c r="P161" s="9"/>
      <c r="Q161" s="5"/>
      <c r="R161" s="5"/>
      <c r="S161" s="5"/>
      <c r="T161" s="5"/>
      <c r="U161" s="5"/>
      <c r="V161" s="5"/>
      <c r="W161" s="5"/>
      <c r="X161" s="5"/>
    </row>
    <row r="162" spans="1:24" ht="13.8">
      <c r="A162" s="224" t="s">
        <v>78818</v>
      </c>
      <c r="B162" s="221"/>
      <c r="C162" s="221" t="s">
        <v>78819</v>
      </c>
      <c r="D162" s="225"/>
      <c r="E162" s="223"/>
      <c r="F162" s="52"/>
      <c r="G162" s="6"/>
      <c r="H162" s="6"/>
      <c r="I162" s="7"/>
      <c r="J162" s="95"/>
      <c r="K162" s="5"/>
      <c r="L162" s="5"/>
      <c r="M162" s="5"/>
      <c r="N162" s="5"/>
      <c r="O162" s="5"/>
      <c r="P162" s="9"/>
      <c r="Q162" s="5"/>
      <c r="R162" s="5"/>
      <c r="S162" s="5"/>
      <c r="T162" s="5"/>
      <c r="U162" s="5"/>
      <c r="V162" s="5"/>
      <c r="W162" s="5"/>
      <c r="X162" s="5"/>
    </row>
    <row r="163" spans="1:24" ht="13.8">
      <c r="A163" s="224" t="s">
        <v>78820</v>
      </c>
      <c r="B163" s="221"/>
      <c r="C163" s="6" t="s">
        <v>78821</v>
      </c>
      <c r="D163" s="225"/>
      <c r="E163" s="223"/>
      <c r="F163" s="52"/>
      <c r="G163" s="6"/>
      <c r="H163" s="6"/>
      <c r="I163" s="7"/>
      <c r="J163" s="95"/>
      <c r="K163" s="5"/>
      <c r="L163" s="5"/>
      <c r="M163" s="5"/>
      <c r="N163" s="5"/>
      <c r="O163" s="5"/>
      <c r="P163" s="9"/>
      <c r="Q163" s="5"/>
      <c r="R163" s="5"/>
      <c r="S163" s="5"/>
      <c r="T163" s="5"/>
      <c r="U163" s="5"/>
      <c r="V163" s="5"/>
      <c r="W163" s="5"/>
      <c r="X163" s="5"/>
    </row>
    <row r="164" spans="1:24" ht="13.8">
      <c r="A164" s="224" t="s">
        <v>78822</v>
      </c>
      <c r="B164" s="221"/>
      <c r="C164" s="6" t="s">
        <v>78823</v>
      </c>
      <c r="D164" s="225"/>
      <c r="E164" s="223"/>
      <c r="F164" s="52"/>
      <c r="G164" s="6"/>
      <c r="H164" s="6"/>
      <c r="I164" s="7"/>
      <c r="J164" s="95"/>
      <c r="K164" s="5"/>
      <c r="L164" s="5"/>
      <c r="M164" s="5"/>
      <c r="N164" s="5"/>
      <c r="O164" s="5"/>
      <c r="P164" s="9"/>
      <c r="Q164" s="5"/>
      <c r="R164" s="5"/>
      <c r="S164" s="5"/>
      <c r="T164" s="5"/>
      <c r="U164" s="5"/>
      <c r="V164" s="5"/>
      <c r="W164" s="5"/>
      <c r="X164" s="5"/>
    </row>
    <row r="165" spans="1:24" ht="13.8">
      <c r="A165" s="224" t="s">
        <v>78824</v>
      </c>
      <c r="B165" s="221"/>
      <c r="C165" s="221" t="s">
        <v>78825</v>
      </c>
      <c r="D165" s="225"/>
      <c r="E165" s="223"/>
      <c r="F165" s="52"/>
      <c r="G165" s="6"/>
      <c r="H165" s="6"/>
      <c r="I165" s="7"/>
      <c r="J165" s="95"/>
      <c r="K165" s="5"/>
      <c r="L165" s="5"/>
      <c r="M165" s="5"/>
      <c r="N165" s="5"/>
      <c r="O165" s="5"/>
      <c r="P165" s="9"/>
      <c r="Q165" s="5"/>
      <c r="R165" s="5"/>
      <c r="S165" s="5"/>
      <c r="T165" s="5"/>
      <c r="U165" s="5"/>
      <c r="V165" s="5"/>
      <c r="W165" s="5"/>
      <c r="X165" s="5"/>
    </row>
    <row r="166" spans="1:24" ht="41.4">
      <c r="A166" s="220" t="s">
        <v>78826</v>
      </c>
      <c r="B166" s="221" t="s">
        <v>78827</v>
      </c>
      <c r="C166" s="13" t="s">
        <v>31604</v>
      </c>
      <c r="D166" s="225" t="s">
        <v>78828</v>
      </c>
      <c r="E166" s="223" t="s">
        <v>78829</v>
      </c>
      <c r="F166" s="52" t="s">
        <v>78830</v>
      </c>
      <c r="G166" s="6" t="s">
        <v>78831</v>
      </c>
      <c r="H166" s="6" t="s">
        <v>78832</v>
      </c>
      <c r="I166" s="7" t="s">
        <v>78833</v>
      </c>
      <c r="J166" s="95" t="s">
        <v>78366</v>
      </c>
      <c r="K166" s="5"/>
      <c r="L166" s="5" t="s">
        <v>57</v>
      </c>
      <c r="M166" s="5"/>
      <c r="N166" s="5"/>
      <c r="O166" s="5"/>
      <c r="P166" s="9"/>
      <c r="Q166" s="5"/>
      <c r="R166" s="5"/>
      <c r="S166" s="5"/>
      <c r="T166" s="5"/>
      <c r="U166" s="5"/>
      <c r="V166" s="5"/>
      <c r="W166" s="5"/>
      <c r="X166" s="5"/>
    </row>
    <row r="167" spans="1:24" ht="27.6">
      <c r="A167" s="224" t="s">
        <v>78834</v>
      </c>
      <c r="B167" s="221"/>
      <c r="C167" s="221" t="s">
        <v>78835</v>
      </c>
      <c r="D167" s="225"/>
      <c r="E167" s="223"/>
      <c r="F167" s="52"/>
      <c r="G167" s="6"/>
      <c r="H167" s="6"/>
      <c r="I167" s="7"/>
      <c r="J167" s="95"/>
      <c r="K167" s="5"/>
      <c r="L167" s="5"/>
      <c r="M167" s="5"/>
      <c r="N167" s="5"/>
      <c r="O167" s="5"/>
      <c r="P167" s="9"/>
      <c r="Q167" s="5"/>
      <c r="R167" s="5"/>
      <c r="S167" s="5"/>
      <c r="T167" s="5"/>
      <c r="U167" s="5"/>
      <c r="V167" s="5"/>
      <c r="W167" s="5"/>
      <c r="X167" s="5"/>
    </row>
    <row r="168" spans="1:24" ht="27.6">
      <c r="A168" s="224" t="s">
        <v>78836</v>
      </c>
      <c r="B168" s="221"/>
      <c r="C168" s="221" t="s">
        <v>78837</v>
      </c>
      <c r="D168" s="225"/>
      <c r="E168" s="223"/>
      <c r="F168" s="52"/>
      <c r="G168" s="6"/>
      <c r="H168" s="6"/>
      <c r="I168" s="7"/>
      <c r="J168" s="95"/>
      <c r="K168" s="5"/>
      <c r="L168" s="5"/>
      <c r="M168" s="5"/>
      <c r="N168" s="5"/>
      <c r="O168" s="5"/>
      <c r="P168" s="9"/>
      <c r="Q168" s="5"/>
      <c r="R168" s="5"/>
      <c r="S168" s="5"/>
      <c r="T168" s="5"/>
      <c r="U168" s="5"/>
      <c r="V168" s="5"/>
      <c r="W168" s="5"/>
      <c r="X168" s="5"/>
    </row>
    <row r="169" spans="1:24" ht="13.8">
      <c r="A169" s="224" t="s">
        <v>78838</v>
      </c>
      <c r="B169" s="221"/>
      <c r="C169" s="6" t="s">
        <v>78839</v>
      </c>
      <c r="D169" s="225"/>
      <c r="E169" s="223"/>
      <c r="F169" s="52"/>
      <c r="G169" s="6"/>
      <c r="H169" s="6"/>
      <c r="I169" s="7"/>
      <c r="J169" s="95"/>
      <c r="K169" s="5"/>
      <c r="L169" s="5"/>
      <c r="M169" s="5"/>
      <c r="N169" s="5"/>
      <c r="O169" s="5"/>
      <c r="P169" s="9"/>
      <c r="Q169" s="5"/>
      <c r="R169" s="5"/>
      <c r="S169" s="5"/>
      <c r="T169" s="5"/>
      <c r="U169" s="5"/>
      <c r="V169" s="5"/>
      <c r="W169" s="5"/>
      <c r="X169" s="5"/>
    </row>
    <row r="170" spans="1:24" ht="13.8">
      <c r="A170" s="224" t="s">
        <v>78840</v>
      </c>
      <c r="B170" s="221"/>
      <c r="C170" s="6" t="s">
        <v>78841</v>
      </c>
      <c r="D170" s="225"/>
      <c r="E170" s="223"/>
      <c r="F170" s="52"/>
      <c r="G170" s="6"/>
      <c r="H170" s="6"/>
      <c r="I170" s="7"/>
      <c r="J170" s="95"/>
      <c r="K170" s="5"/>
      <c r="L170" s="5"/>
      <c r="M170" s="5"/>
      <c r="N170" s="5"/>
      <c r="O170" s="5"/>
      <c r="P170" s="9"/>
      <c r="Q170" s="5"/>
      <c r="R170" s="5"/>
      <c r="S170" s="5"/>
      <c r="T170" s="5"/>
      <c r="U170" s="5"/>
      <c r="V170" s="5"/>
      <c r="W170" s="5"/>
      <c r="X170" s="5"/>
    </row>
    <row r="171" spans="1:24" ht="13.8">
      <c r="A171" s="224" t="s">
        <v>78842</v>
      </c>
      <c r="B171" s="221"/>
      <c r="C171" s="221" t="s">
        <v>78843</v>
      </c>
      <c r="D171" s="225"/>
      <c r="E171" s="223"/>
      <c r="F171" s="52"/>
      <c r="G171" s="6"/>
      <c r="H171" s="6"/>
      <c r="I171" s="7"/>
      <c r="J171" s="95"/>
      <c r="K171" s="5"/>
      <c r="L171" s="5"/>
      <c r="M171" s="5"/>
      <c r="N171" s="5"/>
      <c r="O171" s="5"/>
      <c r="P171" s="9"/>
      <c r="Q171" s="5"/>
      <c r="R171" s="5"/>
      <c r="S171" s="5"/>
      <c r="T171" s="5"/>
      <c r="U171" s="5"/>
      <c r="V171" s="5"/>
      <c r="W171" s="5"/>
      <c r="X171" s="5"/>
    </row>
    <row r="172" spans="1:24" ht="41.4">
      <c r="A172" s="220" t="s">
        <v>78844</v>
      </c>
      <c r="B172" s="221" t="s">
        <v>78845</v>
      </c>
      <c r="C172" s="13" t="s">
        <v>31604</v>
      </c>
      <c r="D172" s="225" t="s">
        <v>78846</v>
      </c>
      <c r="E172" s="223" t="s">
        <v>78847</v>
      </c>
      <c r="F172" s="52" t="s">
        <v>78848</v>
      </c>
      <c r="G172" s="6" t="s">
        <v>78849</v>
      </c>
      <c r="H172" s="6" t="s">
        <v>78850</v>
      </c>
      <c r="I172" s="7" t="s">
        <v>78851</v>
      </c>
      <c r="J172" s="95" t="s">
        <v>78366</v>
      </c>
      <c r="K172" s="5"/>
      <c r="L172" s="5"/>
      <c r="M172" s="5"/>
      <c r="N172" s="5"/>
      <c r="O172" s="5"/>
      <c r="P172" s="9"/>
      <c r="Q172" s="5"/>
      <c r="R172" s="5"/>
      <c r="S172" s="5"/>
      <c r="T172" s="5"/>
      <c r="U172" s="5"/>
      <c r="V172" s="5"/>
      <c r="W172" s="5"/>
      <c r="X172" s="5"/>
    </row>
    <row r="173" spans="1:24" ht="27.6">
      <c r="A173" s="224" t="s">
        <v>78852</v>
      </c>
      <c r="B173" s="221"/>
      <c r="C173" s="221" t="s">
        <v>78853</v>
      </c>
      <c r="D173" s="225"/>
      <c r="E173" s="223"/>
      <c r="F173" s="52"/>
      <c r="G173" s="6"/>
      <c r="H173" s="6"/>
      <c r="I173" s="7"/>
      <c r="J173" s="95"/>
      <c r="K173" s="5"/>
      <c r="L173" s="5"/>
      <c r="M173" s="5"/>
      <c r="N173" s="5"/>
      <c r="O173" s="5"/>
      <c r="P173" s="9"/>
      <c r="Q173" s="5"/>
      <c r="R173" s="5"/>
      <c r="S173" s="5"/>
      <c r="T173" s="5"/>
      <c r="U173" s="5"/>
      <c r="V173" s="5"/>
      <c r="W173" s="5"/>
      <c r="X173" s="5"/>
    </row>
    <row r="174" spans="1:24" ht="13.8">
      <c r="A174" s="224" t="s">
        <v>78854</v>
      </c>
      <c r="B174" s="221"/>
      <c r="C174" s="221" t="s">
        <v>78855</v>
      </c>
      <c r="D174" s="225"/>
      <c r="E174" s="223"/>
      <c r="F174" s="52"/>
      <c r="G174" s="6"/>
      <c r="H174" s="6"/>
      <c r="I174" s="7"/>
      <c r="J174" s="95"/>
      <c r="K174" s="5"/>
      <c r="L174" s="5"/>
      <c r="M174" s="5"/>
      <c r="N174" s="5"/>
      <c r="O174" s="5"/>
      <c r="P174" s="9"/>
      <c r="Q174" s="5"/>
      <c r="R174" s="5"/>
      <c r="S174" s="5"/>
      <c r="T174" s="5"/>
      <c r="U174" s="5"/>
      <c r="V174" s="5"/>
      <c r="W174" s="5"/>
      <c r="X174" s="5"/>
    </row>
    <row r="175" spans="1:24" ht="13.8">
      <c r="A175" s="224" t="s">
        <v>78856</v>
      </c>
      <c r="B175" s="221"/>
      <c r="C175" s="221" t="s">
        <v>78857</v>
      </c>
      <c r="D175" s="225"/>
      <c r="E175" s="223"/>
      <c r="F175" s="52"/>
      <c r="G175" s="6"/>
      <c r="H175" s="6"/>
      <c r="I175" s="7"/>
      <c r="J175" s="95"/>
      <c r="K175" s="5"/>
      <c r="L175" s="5"/>
      <c r="M175" s="5"/>
      <c r="N175" s="5"/>
      <c r="O175" s="5"/>
      <c r="P175" s="9"/>
      <c r="Q175" s="5"/>
      <c r="R175" s="5"/>
      <c r="S175" s="5"/>
      <c r="T175" s="5"/>
      <c r="U175" s="5"/>
      <c r="V175" s="5"/>
      <c r="W175" s="5"/>
      <c r="X175" s="5"/>
    </row>
    <row r="176" spans="1:24" ht="27.6">
      <c r="A176" s="224" t="s">
        <v>78858</v>
      </c>
      <c r="B176" s="221"/>
      <c r="C176" s="221" t="s">
        <v>78859</v>
      </c>
      <c r="D176" s="225"/>
      <c r="E176" s="223"/>
      <c r="F176" s="52"/>
      <c r="G176" s="6"/>
      <c r="H176" s="6"/>
      <c r="I176" s="7"/>
      <c r="J176" s="95"/>
      <c r="K176" s="5"/>
      <c r="L176" s="5"/>
      <c r="M176" s="5"/>
      <c r="N176" s="5"/>
      <c r="O176" s="5"/>
      <c r="P176" s="9"/>
      <c r="Q176" s="5"/>
      <c r="R176" s="5"/>
      <c r="S176" s="5"/>
      <c r="T176" s="5"/>
      <c r="U176" s="5"/>
      <c r="V176" s="5"/>
      <c r="W176" s="5"/>
      <c r="X176" s="5"/>
    </row>
    <row r="177" spans="1:24" ht="27.6">
      <c r="A177" s="224" t="s">
        <v>78860</v>
      </c>
      <c r="B177" s="221"/>
      <c r="C177" s="221" t="s">
        <v>78861</v>
      </c>
      <c r="D177" s="225"/>
      <c r="E177" s="223"/>
      <c r="F177" s="52"/>
      <c r="G177" s="6"/>
      <c r="H177" s="6"/>
      <c r="I177" s="7"/>
      <c r="J177" s="95"/>
      <c r="K177" s="5"/>
      <c r="L177" s="5"/>
      <c r="M177" s="5"/>
      <c r="N177" s="5"/>
      <c r="O177" s="5"/>
      <c r="P177" s="9"/>
      <c r="Q177" s="5"/>
      <c r="R177" s="5"/>
      <c r="S177" s="5"/>
      <c r="T177" s="5"/>
      <c r="U177" s="5"/>
      <c r="V177" s="5"/>
      <c r="W177" s="5"/>
      <c r="X177" s="5"/>
    </row>
    <row r="178" spans="1:24" ht="41.4">
      <c r="A178" s="220" t="s">
        <v>78862</v>
      </c>
      <c r="B178" s="221" t="s">
        <v>78863</v>
      </c>
      <c r="C178" s="13" t="s">
        <v>31604</v>
      </c>
      <c r="D178" s="225" t="s">
        <v>78864</v>
      </c>
      <c r="E178" s="223" t="s">
        <v>78847</v>
      </c>
      <c r="F178" s="52" t="s">
        <v>78848</v>
      </c>
      <c r="G178" s="6" t="s">
        <v>78865</v>
      </c>
      <c r="H178" s="6" t="s">
        <v>78866</v>
      </c>
      <c r="I178" s="7" t="s">
        <v>78867</v>
      </c>
      <c r="J178" s="95" t="s">
        <v>78366</v>
      </c>
      <c r="K178" s="5"/>
      <c r="L178" s="5" t="s">
        <v>57</v>
      </c>
      <c r="M178" s="5"/>
      <c r="N178" s="5"/>
      <c r="O178" s="5"/>
      <c r="P178" s="9"/>
      <c r="Q178" s="5"/>
      <c r="R178" s="5"/>
      <c r="S178" s="5"/>
      <c r="T178" s="5"/>
      <c r="U178" s="5"/>
      <c r="V178" s="5"/>
      <c r="W178" s="5"/>
      <c r="X178" s="5"/>
    </row>
    <row r="179" spans="1:24" ht="27.6">
      <c r="A179" s="224" t="s">
        <v>78868</v>
      </c>
      <c r="B179" s="221"/>
      <c r="C179" s="221" t="s">
        <v>78869</v>
      </c>
      <c r="D179" s="225"/>
      <c r="E179" s="223"/>
      <c r="F179" s="52"/>
      <c r="G179" s="6"/>
      <c r="H179" s="6"/>
      <c r="I179" s="7"/>
      <c r="J179" s="95"/>
      <c r="K179" s="5"/>
      <c r="L179" s="5"/>
      <c r="M179" s="5"/>
      <c r="N179" s="5"/>
      <c r="O179" s="5"/>
      <c r="P179" s="9"/>
      <c r="Q179" s="5"/>
      <c r="R179" s="5"/>
      <c r="S179" s="5"/>
      <c r="T179" s="5"/>
      <c r="U179" s="5"/>
      <c r="V179" s="5"/>
      <c r="W179" s="5"/>
      <c r="X179" s="5"/>
    </row>
    <row r="180" spans="1:24" ht="27.6">
      <c r="A180" s="224" t="s">
        <v>78870</v>
      </c>
      <c r="B180" s="221"/>
      <c r="C180" s="221" t="s">
        <v>78871</v>
      </c>
      <c r="D180" s="225"/>
      <c r="E180" s="223"/>
      <c r="F180" s="52"/>
      <c r="G180" s="6"/>
      <c r="H180" s="6"/>
      <c r="I180" s="7"/>
      <c r="J180" s="95"/>
      <c r="K180" s="5"/>
      <c r="L180" s="5"/>
      <c r="M180" s="5"/>
      <c r="N180" s="5"/>
      <c r="O180" s="5"/>
      <c r="P180" s="9"/>
      <c r="Q180" s="5"/>
      <c r="R180" s="5"/>
      <c r="S180" s="5"/>
      <c r="T180" s="5"/>
      <c r="U180" s="5"/>
      <c r="V180" s="5"/>
      <c r="W180" s="5"/>
      <c r="X180" s="5"/>
    </row>
    <row r="181" spans="1:24" ht="13.8">
      <c r="A181" s="224" t="s">
        <v>78872</v>
      </c>
      <c r="B181" s="221"/>
      <c r="C181" s="221" t="s">
        <v>78873</v>
      </c>
      <c r="D181" s="225"/>
      <c r="E181" s="223"/>
      <c r="F181" s="52"/>
      <c r="G181" s="6"/>
      <c r="H181" s="6"/>
      <c r="I181" s="7"/>
      <c r="J181" s="95"/>
      <c r="K181" s="5"/>
      <c r="L181" s="5"/>
      <c r="M181" s="5"/>
      <c r="N181" s="5"/>
      <c r="O181" s="5"/>
      <c r="P181" s="9"/>
      <c r="Q181" s="5"/>
      <c r="R181" s="5"/>
      <c r="S181" s="5"/>
      <c r="T181" s="5"/>
      <c r="U181" s="5"/>
      <c r="V181" s="5"/>
      <c r="W181" s="5"/>
      <c r="X181" s="5"/>
    </row>
    <row r="182" spans="1:24" ht="27.6">
      <c r="A182" s="224" t="s">
        <v>78874</v>
      </c>
      <c r="B182" s="221"/>
      <c r="C182" s="221" t="s">
        <v>78875</v>
      </c>
      <c r="D182" s="225"/>
      <c r="E182" s="223"/>
      <c r="F182" s="52"/>
      <c r="G182" s="6"/>
      <c r="H182" s="6"/>
      <c r="I182" s="7"/>
      <c r="J182" s="95"/>
      <c r="K182" s="5"/>
      <c r="L182" s="5"/>
      <c r="M182" s="5"/>
      <c r="N182" s="5"/>
      <c r="O182" s="5"/>
      <c r="P182" s="9"/>
      <c r="Q182" s="5"/>
      <c r="R182" s="5"/>
      <c r="S182" s="5"/>
      <c r="T182" s="5"/>
      <c r="U182" s="5"/>
      <c r="V182" s="5"/>
      <c r="W182" s="5"/>
      <c r="X182" s="5"/>
    </row>
    <row r="183" spans="1:24" ht="27.6">
      <c r="A183" s="224" t="s">
        <v>78876</v>
      </c>
      <c r="B183" s="221"/>
      <c r="C183" s="221" t="s">
        <v>78877</v>
      </c>
      <c r="D183" s="225"/>
      <c r="E183" s="223"/>
      <c r="F183" s="52"/>
      <c r="G183" s="6"/>
      <c r="H183" s="6"/>
      <c r="I183" s="7"/>
      <c r="J183" s="95"/>
      <c r="K183" s="5"/>
      <c r="L183" s="5"/>
      <c r="M183" s="5"/>
      <c r="N183" s="5"/>
      <c r="O183" s="5"/>
      <c r="P183" s="9"/>
      <c r="Q183" s="5"/>
      <c r="R183" s="5"/>
      <c r="S183" s="5"/>
      <c r="T183" s="5"/>
      <c r="U183" s="5"/>
      <c r="V183" s="5"/>
      <c r="W183" s="5"/>
      <c r="X183" s="5"/>
    </row>
    <row r="184" spans="1:24" ht="41.4">
      <c r="A184" s="220" t="s">
        <v>78878</v>
      </c>
      <c r="B184" s="221" t="s">
        <v>78879</v>
      </c>
      <c r="C184" s="13" t="s">
        <v>31604</v>
      </c>
      <c r="D184" s="225" t="s">
        <v>78880</v>
      </c>
      <c r="E184" s="223" t="s">
        <v>78881</v>
      </c>
      <c r="F184" s="52" t="s">
        <v>78882</v>
      </c>
      <c r="G184" s="6" t="s">
        <v>78883</v>
      </c>
      <c r="H184" s="6" t="s">
        <v>78884</v>
      </c>
      <c r="I184" s="7" t="s">
        <v>78885</v>
      </c>
      <c r="J184" s="95" t="s">
        <v>78366</v>
      </c>
      <c r="K184" s="5"/>
      <c r="L184" s="5"/>
      <c r="M184" s="5"/>
      <c r="N184" s="5"/>
      <c r="O184" s="5"/>
      <c r="P184" s="9"/>
      <c r="Q184" s="5"/>
      <c r="R184" s="5"/>
      <c r="S184" s="5"/>
      <c r="T184" s="5"/>
      <c r="U184" s="5"/>
      <c r="V184" s="5"/>
      <c r="W184" s="5"/>
      <c r="X184" s="5"/>
    </row>
    <row r="185" spans="1:24" ht="27.6">
      <c r="A185" s="224" t="s">
        <v>78886</v>
      </c>
      <c r="B185" s="221"/>
      <c r="C185" s="221" t="s">
        <v>78887</v>
      </c>
      <c r="D185" s="225"/>
      <c r="E185" s="223"/>
      <c r="F185" s="52"/>
      <c r="G185" s="6"/>
      <c r="H185" s="6"/>
      <c r="I185" s="7"/>
      <c r="J185" s="95"/>
      <c r="K185" s="5"/>
      <c r="L185" s="5"/>
      <c r="M185" s="5"/>
      <c r="N185" s="5"/>
      <c r="O185" s="5"/>
      <c r="P185" s="9"/>
      <c r="Q185" s="5"/>
      <c r="R185" s="5"/>
      <c r="S185" s="5"/>
      <c r="T185" s="5"/>
      <c r="U185" s="5"/>
      <c r="V185" s="5"/>
      <c r="W185" s="5"/>
      <c r="X185" s="5"/>
    </row>
    <row r="186" spans="1:24" ht="13.8">
      <c r="A186" s="224" t="s">
        <v>78888</v>
      </c>
      <c r="B186" s="221"/>
      <c r="C186" s="221" t="s">
        <v>78889</v>
      </c>
      <c r="D186" s="225"/>
      <c r="E186" s="223"/>
      <c r="F186" s="52"/>
      <c r="G186" s="6"/>
      <c r="H186" s="6"/>
      <c r="I186" s="7"/>
      <c r="J186" s="95"/>
      <c r="K186" s="5"/>
      <c r="L186" s="5"/>
      <c r="M186" s="5"/>
      <c r="N186" s="5"/>
      <c r="O186" s="5"/>
      <c r="P186" s="9"/>
      <c r="Q186" s="5"/>
      <c r="R186" s="5"/>
      <c r="S186" s="5"/>
      <c r="T186" s="5"/>
      <c r="U186" s="5"/>
      <c r="V186" s="5"/>
      <c r="W186" s="5"/>
      <c r="X186" s="5"/>
    </row>
    <row r="187" spans="1:24" ht="13.8">
      <c r="A187" s="224" t="s">
        <v>78890</v>
      </c>
      <c r="B187" s="221"/>
      <c r="C187" s="221" t="s">
        <v>78891</v>
      </c>
      <c r="D187" s="225"/>
      <c r="E187" s="223"/>
      <c r="F187" s="52"/>
      <c r="G187" s="6"/>
      <c r="H187" s="6"/>
      <c r="I187" s="7"/>
      <c r="J187" s="95"/>
      <c r="K187" s="5"/>
      <c r="L187" s="5"/>
      <c r="M187" s="5"/>
      <c r="N187" s="5"/>
      <c r="O187" s="5"/>
      <c r="P187" s="9"/>
      <c r="Q187" s="5"/>
      <c r="R187" s="5"/>
      <c r="S187" s="5"/>
      <c r="T187" s="5"/>
      <c r="U187" s="5"/>
      <c r="V187" s="5"/>
      <c r="W187" s="5"/>
      <c r="X187" s="5"/>
    </row>
    <row r="188" spans="1:24" ht="13.8">
      <c r="A188" s="224" t="s">
        <v>78892</v>
      </c>
      <c r="B188" s="221"/>
      <c r="C188" s="221" t="s">
        <v>78893</v>
      </c>
      <c r="D188" s="225"/>
      <c r="E188" s="223"/>
      <c r="F188" s="52"/>
      <c r="G188" s="6"/>
      <c r="H188" s="6"/>
      <c r="I188" s="7"/>
      <c r="J188" s="95"/>
      <c r="K188" s="5"/>
      <c r="L188" s="5"/>
      <c r="M188" s="5"/>
      <c r="N188" s="5"/>
      <c r="O188" s="5"/>
      <c r="P188" s="9"/>
      <c r="Q188" s="5"/>
      <c r="R188" s="5"/>
      <c r="S188" s="5"/>
      <c r="T188" s="5"/>
      <c r="U188" s="5"/>
      <c r="V188" s="5"/>
      <c r="W188" s="5"/>
      <c r="X188" s="5"/>
    </row>
    <row r="189" spans="1:24" ht="13.8">
      <c r="A189" s="224" t="s">
        <v>78894</v>
      </c>
      <c r="B189" s="221"/>
      <c r="C189" s="221" t="s">
        <v>78895</v>
      </c>
      <c r="D189" s="225"/>
      <c r="E189" s="223"/>
      <c r="F189" s="52"/>
      <c r="G189" s="6"/>
      <c r="H189" s="6"/>
      <c r="I189" s="7"/>
      <c r="J189" s="95"/>
      <c r="K189" s="5"/>
      <c r="L189" s="5"/>
      <c r="M189" s="5"/>
      <c r="N189" s="5"/>
      <c r="O189" s="5"/>
      <c r="P189" s="9"/>
      <c r="Q189" s="5"/>
      <c r="R189" s="5"/>
      <c r="S189" s="5"/>
      <c r="T189" s="5"/>
      <c r="U189" s="5"/>
      <c r="V189" s="5"/>
      <c r="W189" s="5"/>
      <c r="X189" s="5"/>
    </row>
    <row r="190" spans="1:24" ht="41.4">
      <c r="A190" s="220" t="s">
        <v>78896</v>
      </c>
      <c r="B190" s="221" t="s">
        <v>78897</v>
      </c>
      <c r="C190" s="13" t="s">
        <v>31604</v>
      </c>
      <c r="D190" s="225" t="s">
        <v>78898</v>
      </c>
      <c r="E190" s="223" t="s">
        <v>78881</v>
      </c>
      <c r="F190" s="52" t="s">
        <v>78899</v>
      </c>
      <c r="G190" s="6" t="s">
        <v>78900</v>
      </c>
      <c r="H190" s="6" t="s">
        <v>78901</v>
      </c>
      <c r="I190" s="7" t="s">
        <v>78885</v>
      </c>
      <c r="J190" s="95" t="s">
        <v>78366</v>
      </c>
      <c r="K190" s="5"/>
      <c r="L190" s="5" t="s">
        <v>57</v>
      </c>
      <c r="M190" s="5"/>
      <c r="N190" s="5"/>
      <c r="O190" s="5"/>
      <c r="P190" s="9"/>
      <c r="Q190" s="5"/>
      <c r="R190" s="5"/>
      <c r="S190" s="5"/>
      <c r="T190" s="5"/>
      <c r="U190" s="5"/>
      <c r="V190" s="5"/>
      <c r="W190" s="5"/>
      <c r="X190" s="5"/>
    </row>
    <row r="191" spans="1:24" ht="27.6">
      <c r="A191" s="224" t="s">
        <v>78902</v>
      </c>
      <c r="B191" s="221"/>
      <c r="C191" s="221" t="s">
        <v>78903</v>
      </c>
      <c r="D191" s="225"/>
      <c r="E191" s="223"/>
      <c r="F191" s="52"/>
      <c r="G191" s="6"/>
      <c r="H191" s="6"/>
      <c r="I191" s="7"/>
      <c r="J191" s="95"/>
      <c r="K191" s="5"/>
      <c r="L191" s="5"/>
      <c r="M191" s="5"/>
      <c r="N191" s="5"/>
      <c r="O191" s="5"/>
      <c r="P191" s="9"/>
      <c r="Q191" s="5"/>
      <c r="R191" s="5"/>
      <c r="S191" s="5"/>
      <c r="T191" s="5"/>
      <c r="U191" s="5"/>
      <c r="V191" s="5"/>
      <c r="W191" s="5"/>
      <c r="X191" s="5"/>
    </row>
    <row r="192" spans="1:24" ht="13.8">
      <c r="A192" s="224" t="s">
        <v>78904</v>
      </c>
      <c r="B192" s="221"/>
      <c r="C192" s="221" t="s">
        <v>78905</v>
      </c>
      <c r="D192" s="225"/>
      <c r="E192" s="223"/>
      <c r="F192" s="52"/>
      <c r="G192" s="6"/>
      <c r="H192" s="6"/>
      <c r="I192" s="7"/>
      <c r="J192" s="95"/>
      <c r="K192" s="5"/>
      <c r="L192" s="5"/>
      <c r="M192" s="5"/>
      <c r="N192" s="5"/>
      <c r="O192" s="5"/>
      <c r="P192" s="9"/>
      <c r="Q192" s="5"/>
      <c r="R192" s="5"/>
      <c r="S192" s="5"/>
      <c r="T192" s="5"/>
      <c r="U192" s="5"/>
      <c r="V192" s="5"/>
      <c r="W192" s="5"/>
      <c r="X192" s="5"/>
    </row>
    <row r="193" spans="1:24" ht="13.8">
      <c r="A193" s="224" t="s">
        <v>78906</v>
      </c>
      <c r="B193" s="221"/>
      <c r="C193" s="221" t="s">
        <v>78907</v>
      </c>
      <c r="D193" s="225"/>
      <c r="E193" s="223"/>
      <c r="F193" s="52"/>
      <c r="G193" s="6"/>
      <c r="H193" s="6"/>
      <c r="I193" s="7"/>
      <c r="J193" s="95"/>
      <c r="K193" s="5"/>
      <c r="L193" s="5"/>
      <c r="M193" s="5"/>
      <c r="N193" s="5"/>
      <c r="O193" s="5"/>
      <c r="P193" s="9"/>
      <c r="Q193" s="5"/>
      <c r="R193" s="5"/>
      <c r="S193" s="5"/>
      <c r="T193" s="5"/>
      <c r="U193" s="5"/>
      <c r="V193" s="5"/>
      <c r="W193" s="5"/>
      <c r="X193" s="5"/>
    </row>
    <row r="194" spans="1:24" ht="27.6">
      <c r="A194" s="224" t="s">
        <v>78908</v>
      </c>
      <c r="B194" s="221"/>
      <c r="C194" s="221" t="s">
        <v>78909</v>
      </c>
      <c r="D194" s="225"/>
      <c r="E194" s="223"/>
      <c r="F194" s="52"/>
      <c r="G194" s="6"/>
      <c r="H194" s="6"/>
      <c r="I194" s="7"/>
      <c r="J194" s="95"/>
      <c r="K194" s="5"/>
      <c r="L194" s="5"/>
      <c r="M194" s="5"/>
      <c r="N194" s="5"/>
      <c r="O194" s="5"/>
      <c r="P194" s="9"/>
      <c r="Q194" s="5"/>
      <c r="R194" s="5"/>
      <c r="S194" s="5"/>
      <c r="T194" s="5"/>
      <c r="U194" s="5"/>
      <c r="V194" s="5"/>
      <c r="W194" s="5"/>
      <c r="X194" s="5"/>
    </row>
    <row r="195" spans="1:24" ht="27.6">
      <c r="A195" s="224" t="s">
        <v>78910</v>
      </c>
      <c r="B195" s="221"/>
      <c r="C195" s="221" t="s">
        <v>78911</v>
      </c>
      <c r="D195" s="225"/>
      <c r="E195" s="223"/>
      <c r="F195" s="52"/>
      <c r="G195" s="6"/>
      <c r="H195" s="6"/>
      <c r="I195" s="7"/>
      <c r="J195" s="95"/>
      <c r="K195" s="5"/>
      <c r="L195" s="5"/>
      <c r="M195" s="5"/>
      <c r="N195" s="5"/>
      <c r="O195" s="5"/>
      <c r="P195" s="9"/>
      <c r="Q195" s="5"/>
      <c r="R195" s="5"/>
      <c r="S195" s="5"/>
      <c r="T195" s="5"/>
      <c r="U195" s="5"/>
      <c r="V195" s="5"/>
      <c r="W195" s="5"/>
      <c r="X195" s="5"/>
    </row>
    <row r="196" spans="1:24" ht="27.6">
      <c r="A196" s="220" t="s">
        <v>78912</v>
      </c>
      <c r="B196" s="221" t="s">
        <v>78913</v>
      </c>
      <c r="C196" s="13" t="s">
        <v>31604</v>
      </c>
      <c r="D196" s="225" t="s">
        <v>78914</v>
      </c>
      <c r="E196" s="223" t="s">
        <v>78915</v>
      </c>
      <c r="F196" s="52" t="s">
        <v>78916</v>
      </c>
      <c r="G196" s="6" t="s">
        <v>78917</v>
      </c>
      <c r="H196" s="6" t="s">
        <v>78918</v>
      </c>
      <c r="I196" s="7" t="s">
        <v>78919</v>
      </c>
      <c r="J196" s="95" t="s">
        <v>78366</v>
      </c>
      <c r="K196" s="5"/>
      <c r="L196" s="5"/>
      <c r="M196" s="5"/>
      <c r="N196" s="5"/>
      <c r="O196" s="5"/>
      <c r="P196" s="9"/>
      <c r="Q196" s="5"/>
      <c r="R196" s="5"/>
      <c r="S196" s="5"/>
      <c r="T196" s="5"/>
      <c r="U196" s="5"/>
      <c r="V196" s="5"/>
      <c r="W196" s="5"/>
      <c r="X196" s="5"/>
    </row>
    <row r="197" spans="1:24" ht="13.8">
      <c r="A197" s="224" t="s">
        <v>78920</v>
      </c>
      <c r="B197" s="221"/>
      <c r="C197" s="221" t="s">
        <v>78921</v>
      </c>
      <c r="D197" s="225"/>
      <c r="E197" s="223"/>
      <c r="F197" s="52"/>
      <c r="G197" s="6"/>
      <c r="H197" s="6"/>
      <c r="I197" s="7"/>
      <c r="J197" s="95"/>
      <c r="K197" s="5"/>
      <c r="L197" s="5"/>
      <c r="M197" s="5"/>
      <c r="N197" s="5"/>
      <c r="O197" s="5"/>
      <c r="P197" s="9"/>
      <c r="Q197" s="5"/>
      <c r="R197" s="5"/>
      <c r="S197" s="5"/>
      <c r="T197" s="5"/>
      <c r="U197" s="5"/>
      <c r="V197" s="5"/>
      <c r="W197" s="5"/>
      <c r="X197" s="5"/>
    </row>
    <row r="198" spans="1:24" ht="13.8">
      <c r="A198" s="224" t="s">
        <v>78922</v>
      </c>
      <c r="B198" s="221"/>
      <c r="C198" s="221" t="s">
        <v>78923</v>
      </c>
      <c r="D198" s="225"/>
      <c r="E198" s="223"/>
      <c r="F198" s="52"/>
      <c r="G198" s="6"/>
      <c r="H198" s="6"/>
      <c r="I198" s="7"/>
      <c r="J198" s="95"/>
      <c r="K198" s="5"/>
      <c r="L198" s="5"/>
      <c r="M198" s="5"/>
      <c r="N198" s="5"/>
      <c r="O198" s="5"/>
      <c r="P198" s="9"/>
      <c r="Q198" s="5"/>
      <c r="R198" s="5"/>
      <c r="S198" s="5"/>
      <c r="T198" s="5"/>
      <c r="U198" s="5"/>
      <c r="V198" s="5"/>
      <c r="W198" s="5"/>
      <c r="X198" s="5"/>
    </row>
    <row r="199" spans="1:24" ht="13.8">
      <c r="A199" s="224" t="s">
        <v>78924</v>
      </c>
      <c r="B199" s="221"/>
      <c r="C199" s="221" t="s">
        <v>78925</v>
      </c>
      <c r="D199" s="225"/>
      <c r="E199" s="223"/>
      <c r="F199" s="52"/>
      <c r="G199" s="6"/>
      <c r="H199" s="6"/>
      <c r="I199" s="7"/>
      <c r="J199" s="95"/>
      <c r="K199" s="5"/>
      <c r="L199" s="5"/>
      <c r="M199" s="5"/>
      <c r="N199" s="5"/>
      <c r="O199" s="5"/>
      <c r="P199" s="9"/>
      <c r="Q199" s="5"/>
      <c r="R199" s="5"/>
      <c r="S199" s="5"/>
      <c r="T199" s="5"/>
      <c r="U199" s="5"/>
      <c r="V199" s="5"/>
      <c r="W199" s="5"/>
      <c r="X199" s="5"/>
    </row>
    <row r="200" spans="1:24" ht="27.6">
      <c r="A200" s="224" t="s">
        <v>78926</v>
      </c>
      <c r="B200" s="221"/>
      <c r="C200" s="221" t="s">
        <v>78927</v>
      </c>
      <c r="D200" s="225"/>
      <c r="E200" s="223"/>
      <c r="F200" s="52"/>
      <c r="G200" s="6"/>
      <c r="H200" s="6"/>
      <c r="I200" s="7"/>
      <c r="J200" s="95"/>
      <c r="K200" s="5"/>
      <c r="L200" s="5"/>
      <c r="M200" s="5"/>
      <c r="N200" s="5"/>
      <c r="O200" s="5"/>
      <c r="P200" s="9"/>
      <c r="Q200" s="5"/>
      <c r="R200" s="5"/>
      <c r="S200" s="5"/>
      <c r="T200" s="5"/>
      <c r="U200" s="5"/>
      <c r="V200" s="5"/>
      <c r="W200" s="5"/>
      <c r="X200" s="5"/>
    </row>
    <row r="201" spans="1:24" ht="27.6">
      <c r="A201" s="224" t="s">
        <v>78928</v>
      </c>
      <c r="B201" s="221"/>
      <c r="C201" s="221" t="s">
        <v>78929</v>
      </c>
      <c r="D201" s="225"/>
      <c r="E201" s="223"/>
      <c r="F201" s="52"/>
      <c r="G201" s="6"/>
      <c r="H201" s="6"/>
      <c r="I201" s="7"/>
      <c r="J201" s="95"/>
      <c r="K201" s="5"/>
      <c r="L201" s="5"/>
      <c r="M201" s="5"/>
      <c r="N201" s="5"/>
      <c r="O201" s="5"/>
      <c r="P201" s="9"/>
      <c r="Q201" s="5"/>
      <c r="R201" s="5"/>
      <c r="S201" s="5"/>
      <c r="T201" s="5"/>
      <c r="U201" s="5"/>
      <c r="V201" s="5"/>
      <c r="W201" s="5"/>
      <c r="X201" s="5"/>
    </row>
    <row r="202" spans="1:24" ht="27.6">
      <c r="A202" s="220" t="s">
        <v>78930</v>
      </c>
      <c r="B202" s="221" t="s">
        <v>78931</v>
      </c>
      <c r="C202" s="13" t="s">
        <v>31604</v>
      </c>
      <c r="D202" s="225" t="s">
        <v>78932</v>
      </c>
      <c r="E202" s="223" t="s">
        <v>78915</v>
      </c>
      <c r="F202" s="52" t="s">
        <v>78933</v>
      </c>
      <c r="G202" s="6" t="s">
        <v>78917</v>
      </c>
      <c r="H202" s="6" t="s">
        <v>78934</v>
      </c>
      <c r="I202" s="7" t="s">
        <v>78935</v>
      </c>
      <c r="J202" s="95" t="s">
        <v>78366</v>
      </c>
      <c r="K202" s="5"/>
      <c r="L202" s="5" t="s">
        <v>57</v>
      </c>
      <c r="M202" s="5"/>
      <c r="N202" s="5"/>
      <c r="O202" s="5"/>
      <c r="P202" s="9"/>
      <c r="Q202" s="5"/>
      <c r="R202" s="5"/>
      <c r="S202" s="5"/>
      <c r="T202" s="5"/>
      <c r="U202" s="5"/>
      <c r="V202" s="5"/>
      <c r="W202" s="5"/>
      <c r="X202" s="5"/>
    </row>
    <row r="203" spans="1:24" ht="13.8">
      <c r="A203" s="224" t="s">
        <v>78936</v>
      </c>
      <c r="B203" s="221"/>
      <c r="C203" s="221" t="s">
        <v>78937</v>
      </c>
      <c r="D203" s="225"/>
      <c r="E203" s="223"/>
      <c r="F203" s="52"/>
      <c r="G203" s="6"/>
      <c r="H203" s="6"/>
      <c r="I203" s="7"/>
      <c r="J203" s="95"/>
      <c r="K203" s="5"/>
      <c r="L203" s="5"/>
      <c r="M203" s="5"/>
      <c r="N203" s="5"/>
      <c r="O203" s="5"/>
      <c r="P203" s="9"/>
      <c r="Q203" s="5"/>
      <c r="R203" s="5"/>
      <c r="S203" s="5"/>
      <c r="T203" s="5"/>
      <c r="U203" s="5"/>
      <c r="V203" s="5"/>
      <c r="W203" s="5"/>
      <c r="X203" s="5"/>
    </row>
    <row r="204" spans="1:24" ht="13.8">
      <c r="A204" s="224" t="s">
        <v>78938</v>
      </c>
      <c r="B204" s="221"/>
      <c r="C204" s="221" t="s">
        <v>78939</v>
      </c>
      <c r="D204" s="225"/>
      <c r="E204" s="223"/>
      <c r="F204" s="52"/>
      <c r="G204" s="6"/>
      <c r="H204" s="6"/>
      <c r="I204" s="7"/>
      <c r="J204" s="95"/>
      <c r="K204" s="5"/>
      <c r="L204" s="5"/>
      <c r="M204" s="5"/>
      <c r="N204" s="5"/>
      <c r="O204" s="5"/>
      <c r="P204" s="9"/>
      <c r="Q204" s="5"/>
      <c r="R204" s="5"/>
      <c r="S204" s="5"/>
      <c r="T204" s="5"/>
      <c r="U204" s="5"/>
      <c r="V204" s="5"/>
      <c r="W204" s="5"/>
      <c r="X204" s="5"/>
    </row>
    <row r="205" spans="1:24" ht="13.8">
      <c r="A205" s="224" t="s">
        <v>78940</v>
      </c>
      <c r="B205" s="221"/>
      <c r="C205" s="221" t="s">
        <v>78941</v>
      </c>
      <c r="D205" s="225"/>
      <c r="E205" s="223"/>
      <c r="F205" s="52"/>
      <c r="G205" s="6"/>
      <c r="H205" s="6"/>
      <c r="I205" s="7"/>
      <c r="J205" s="95"/>
      <c r="K205" s="5"/>
      <c r="L205" s="5"/>
      <c r="M205" s="5"/>
      <c r="N205" s="5"/>
      <c r="O205" s="5"/>
      <c r="P205" s="9"/>
      <c r="Q205" s="5"/>
      <c r="R205" s="5"/>
      <c r="S205" s="5"/>
      <c r="T205" s="5"/>
      <c r="U205" s="5"/>
      <c r="V205" s="5"/>
      <c r="W205" s="5"/>
      <c r="X205" s="5"/>
    </row>
    <row r="206" spans="1:24" ht="13.8">
      <c r="A206" s="224" t="s">
        <v>78942</v>
      </c>
      <c r="B206" s="221"/>
      <c r="C206" s="221" t="s">
        <v>78943</v>
      </c>
      <c r="D206" s="225"/>
      <c r="E206" s="223"/>
      <c r="F206" s="52"/>
      <c r="G206" s="6"/>
      <c r="H206" s="6"/>
      <c r="I206" s="7"/>
      <c r="J206" s="95"/>
      <c r="K206" s="5"/>
      <c r="L206" s="5"/>
      <c r="M206" s="5"/>
      <c r="N206" s="5"/>
      <c r="O206" s="5"/>
      <c r="P206" s="9"/>
      <c r="Q206" s="5"/>
      <c r="R206" s="5"/>
      <c r="S206" s="5"/>
      <c r="T206" s="5"/>
      <c r="U206" s="5"/>
      <c r="V206" s="5"/>
      <c r="W206" s="5"/>
      <c r="X206" s="5"/>
    </row>
    <row r="207" spans="1:24" ht="27.6">
      <c r="A207" s="224" t="s">
        <v>78944</v>
      </c>
      <c r="B207" s="221"/>
      <c r="C207" s="221" t="s">
        <v>78945</v>
      </c>
      <c r="D207" s="225"/>
      <c r="E207" s="223"/>
      <c r="F207" s="52"/>
      <c r="G207" s="6"/>
      <c r="H207" s="6"/>
      <c r="I207" s="7"/>
      <c r="J207" s="95"/>
      <c r="K207" s="5"/>
      <c r="L207" s="5"/>
      <c r="M207" s="5"/>
      <c r="N207" s="5"/>
      <c r="O207" s="5"/>
      <c r="P207" s="9"/>
      <c r="Q207" s="5"/>
      <c r="R207" s="5"/>
      <c r="S207" s="5"/>
      <c r="T207" s="5"/>
      <c r="U207" s="5"/>
      <c r="V207" s="5"/>
      <c r="W207" s="5"/>
      <c r="X207" s="5"/>
    </row>
    <row r="208" spans="1:24" ht="41.4">
      <c r="A208" s="220" t="s">
        <v>78946</v>
      </c>
      <c r="B208" s="221" t="s">
        <v>78947</v>
      </c>
      <c r="C208" s="13" t="s">
        <v>31604</v>
      </c>
      <c r="D208" s="225" t="s">
        <v>78948</v>
      </c>
      <c r="E208" s="223" t="s">
        <v>78949</v>
      </c>
      <c r="F208" s="52" t="s">
        <v>78950</v>
      </c>
      <c r="G208" s="6" t="s">
        <v>78951</v>
      </c>
      <c r="H208" s="6" t="s">
        <v>78952</v>
      </c>
      <c r="I208" s="7" t="s">
        <v>78953</v>
      </c>
      <c r="J208" s="95" t="s">
        <v>78366</v>
      </c>
      <c r="K208" s="5"/>
      <c r="L208" s="5"/>
      <c r="M208" s="5"/>
      <c r="N208" s="5"/>
      <c r="O208" s="5"/>
      <c r="P208" s="9"/>
      <c r="Q208" s="5"/>
      <c r="R208" s="5"/>
      <c r="S208" s="5"/>
      <c r="T208" s="5"/>
      <c r="U208" s="5"/>
      <c r="V208" s="5"/>
      <c r="W208" s="5"/>
      <c r="X208" s="5"/>
    </row>
    <row r="209" spans="1:24" ht="27.6">
      <c r="A209" s="224" t="s">
        <v>78954</v>
      </c>
      <c r="B209" s="221"/>
      <c r="C209" s="221" t="s">
        <v>78955</v>
      </c>
      <c r="D209" s="225"/>
      <c r="E209" s="223"/>
      <c r="F209" s="52"/>
      <c r="G209" s="6"/>
      <c r="H209" s="6"/>
      <c r="I209" s="7"/>
      <c r="J209" s="95"/>
      <c r="K209" s="5"/>
      <c r="L209" s="5"/>
      <c r="M209" s="5"/>
      <c r="N209" s="5"/>
      <c r="O209" s="5"/>
      <c r="P209" s="9"/>
      <c r="Q209" s="5"/>
      <c r="R209" s="5"/>
      <c r="S209" s="5"/>
      <c r="T209" s="5"/>
      <c r="U209" s="5"/>
      <c r="V209" s="5"/>
      <c r="W209" s="5"/>
      <c r="X209" s="5"/>
    </row>
    <row r="210" spans="1:24" ht="27.6">
      <c r="A210" s="224" t="s">
        <v>78956</v>
      </c>
      <c r="B210" s="221"/>
      <c r="C210" s="221" t="s">
        <v>78957</v>
      </c>
      <c r="D210" s="225"/>
      <c r="E210" s="223"/>
      <c r="F210" s="52"/>
      <c r="G210" s="6"/>
      <c r="H210" s="6"/>
      <c r="I210" s="7"/>
      <c r="J210" s="95"/>
      <c r="K210" s="5"/>
      <c r="L210" s="5"/>
      <c r="M210" s="5"/>
      <c r="N210" s="5"/>
      <c r="O210" s="5"/>
      <c r="P210" s="9"/>
      <c r="Q210" s="5"/>
      <c r="R210" s="5"/>
      <c r="S210" s="5"/>
      <c r="T210" s="5"/>
      <c r="U210" s="5"/>
      <c r="V210" s="5"/>
      <c r="W210" s="5"/>
      <c r="X210" s="5"/>
    </row>
    <row r="211" spans="1:24" ht="13.8">
      <c r="A211" s="224" t="s">
        <v>78958</v>
      </c>
      <c r="B211" s="221"/>
      <c r="C211" s="221" t="s">
        <v>78959</v>
      </c>
      <c r="D211" s="225"/>
      <c r="E211" s="223"/>
      <c r="F211" s="52"/>
      <c r="G211" s="6"/>
      <c r="H211" s="6"/>
      <c r="I211" s="7"/>
      <c r="J211" s="95"/>
      <c r="K211" s="5"/>
      <c r="L211" s="5"/>
      <c r="M211" s="5"/>
      <c r="N211" s="5"/>
      <c r="O211" s="5"/>
      <c r="P211" s="9"/>
      <c r="Q211" s="5"/>
      <c r="R211" s="5"/>
      <c r="S211" s="5"/>
      <c r="T211" s="5"/>
      <c r="U211" s="5"/>
      <c r="V211" s="5"/>
      <c r="W211" s="5"/>
      <c r="X211" s="5"/>
    </row>
    <row r="212" spans="1:24" ht="13.8">
      <c r="A212" s="224" t="s">
        <v>78960</v>
      </c>
      <c r="B212" s="221"/>
      <c r="C212" s="221" t="s">
        <v>78961</v>
      </c>
      <c r="D212" s="225"/>
      <c r="E212" s="223"/>
      <c r="F212" s="52"/>
      <c r="G212" s="6"/>
      <c r="H212" s="6"/>
      <c r="I212" s="7"/>
      <c r="J212" s="95"/>
      <c r="K212" s="5"/>
      <c r="L212" s="5"/>
      <c r="M212" s="5"/>
      <c r="N212" s="5"/>
      <c r="O212" s="5"/>
      <c r="P212" s="9"/>
      <c r="Q212" s="5"/>
      <c r="R212" s="5"/>
      <c r="S212" s="5"/>
      <c r="T212" s="5"/>
      <c r="U212" s="5"/>
      <c r="V212" s="5"/>
      <c r="W212" s="5"/>
      <c r="X212" s="5"/>
    </row>
    <row r="213" spans="1:24" ht="27.6">
      <c r="A213" s="224" t="s">
        <v>78962</v>
      </c>
      <c r="B213" s="221"/>
      <c r="C213" s="221" t="s">
        <v>78963</v>
      </c>
      <c r="D213" s="225"/>
      <c r="E213" s="223"/>
      <c r="F213" s="52"/>
      <c r="G213" s="6"/>
      <c r="H213" s="6"/>
      <c r="I213" s="7"/>
      <c r="J213" s="95"/>
      <c r="K213" s="5"/>
      <c r="L213" s="5"/>
      <c r="M213" s="5"/>
      <c r="N213" s="5"/>
      <c r="O213" s="5"/>
      <c r="P213" s="9"/>
      <c r="Q213" s="5"/>
      <c r="R213" s="5"/>
      <c r="S213" s="5"/>
      <c r="T213" s="5"/>
      <c r="U213" s="5"/>
      <c r="V213" s="5"/>
      <c r="W213" s="5"/>
      <c r="X213" s="5"/>
    </row>
    <row r="214" spans="1:24" ht="27.6">
      <c r="A214" s="220" t="s">
        <v>78964</v>
      </c>
      <c r="B214" s="221" t="s">
        <v>78965</v>
      </c>
      <c r="C214" s="13" t="s">
        <v>31604</v>
      </c>
      <c r="D214" s="225" t="s">
        <v>78966</v>
      </c>
      <c r="E214" s="223" t="s">
        <v>78967</v>
      </c>
      <c r="F214" s="52" t="s">
        <v>78968</v>
      </c>
      <c r="G214" s="6" t="s">
        <v>78969</v>
      </c>
      <c r="H214" s="6" t="s">
        <v>78970</v>
      </c>
      <c r="I214" s="7" t="s">
        <v>78971</v>
      </c>
      <c r="J214" s="95" t="s">
        <v>78366</v>
      </c>
      <c r="K214" s="5"/>
      <c r="L214" s="5" t="s">
        <v>57</v>
      </c>
      <c r="M214" s="5"/>
      <c r="N214" s="5"/>
      <c r="O214" s="5"/>
      <c r="P214" s="9"/>
      <c r="Q214" s="5"/>
      <c r="R214" s="5"/>
      <c r="S214" s="5"/>
      <c r="T214" s="5"/>
      <c r="U214" s="5"/>
      <c r="V214" s="5"/>
      <c r="W214" s="5"/>
      <c r="X214" s="5"/>
    </row>
    <row r="215" spans="1:24" ht="27.6">
      <c r="A215" s="224" t="s">
        <v>78972</v>
      </c>
      <c r="B215" s="221"/>
      <c r="C215" s="221" t="s">
        <v>78973</v>
      </c>
      <c r="D215" s="225"/>
      <c r="E215" s="223"/>
      <c r="F215" s="52"/>
      <c r="G215" s="6"/>
      <c r="H215" s="6"/>
      <c r="I215" s="7"/>
      <c r="J215" s="95"/>
      <c r="K215" s="5"/>
      <c r="L215" s="5"/>
      <c r="M215" s="5"/>
      <c r="N215" s="5"/>
      <c r="O215" s="5"/>
      <c r="P215" s="9"/>
      <c r="Q215" s="5"/>
      <c r="R215" s="5"/>
      <c r="S215" s="5"/>
      <c r="T215" s="5"/>
      <c r="U215" s="5"/>
      <c r="V215" s="5"/>
      <c r="W215" s="5"/>
      <c r="X215" s="5"/>
    </row>
    <row r="216" spans="1:24" ht="27.6">
      <c r="A216" s="224" t="s">
        <v>78974</v>
      </c>
      <c r="B216" s="221"/>
      <c r="C216" s="221" t="s">
        <v>78975</v>
      </c>
      <c r="D216" s="225"/>
      <c r="E216" s="223"/>
      <c r="F216" s="52"/>
      <c r="G216" s="6"/>
      <c r="H216" s="6"/>
      <c r="I216" s="7"/>
      <c r="J216" s="95"/>
      <c r="K216" s="5"/>
      <c r="L216" s="5"/>
      <c r="M216" s="5"/>
      <c r="N216" s="5"/>
      <c r="O216" s="5"/>
      <c r="P216" s="9"/>
      <c r="Q216" s="3"/>
      <c r="R216" s="5"/>
      <c r="S216" s="5"/>
      <c r="T216" s="5"/>
      <c r="U216" s="5"/>
      <c r="V216" s="5"/>
      <c r="W216" s="5"/>
      <c r="X216" s="5"/>
    </row>
    <row r="217" spans="1:24" ht="13.8">
      <c r="A217" s="224" t="s">
        <v>78976</v>
      </c>
      <c r="B217" s="221"/>
      <c r="C217" s="221" t="s">
        <v>78977</v>
      </c>
      <c r="D217" s="225"/>
      <c r="E217" s="223"/>
      <c r="F217" s="52"/>
      <c r="G217" s="6"/>
      <c r="H217" s="6"/>
      <c r="I217" s="7"/>
      <c r="J217" s="95"/>
      <c r="K217" s="5"/>
      <c r="L217" s="5"/>
      <c r="M217" s="5"/>
      <c r="N217" s="5"/>
      <c r="O217" s="5"/>
      <c r="P217" s="9"/>
      <c r="Q217" s="5"/>
      <c r="R217" s="5"/>
      <c r="S217" s="5"/>
      <c r="T217" s="5"/>
      <c r="U217" s="5"/>
      <c r="V217" s="5"/>
      <c r="W217" s="5"/>
      <c r="X217" s="5"/>
    </row>
    <row r="218" spans="1:24" ht="13.8">
      <c r="A218" s="224" t="s">
        <v>78978</v>
      </c>
      <c r="B218" s="221"/>
      <c r="C218" s="221" t="s">
        <v>78979</v>
      </c>
      <c r="D218" s="225"/>
      <c r="E218" s="223"/>
      <c r="F218" s="52"/>
      <c r="G218" s="6"/>
      <c r="H218" s="6"/>
      <c r="I218" s="7"/>
      <c r="J218" s="95"/>
      <c r="K218" s="5"/>
      <c r="L218" s="5"/>
      <c r="M218" s="5"/>
      <c r="N218" s="5"/>
      <c r="O218" s="5"/>
      <c r="P218" s="9"/>
      <c r="Q218" s="5"/>
      <c r="R218" s="5"/>
      <c r="S218" s="5"/>
      <c r="T218" s="5"/>
      <c r="U218" s="5"/>
      <c r="V218" s="5"/>
      <c r="W218" s="5"/>
      <c r="X218" s="5"/>
    </row>
    <row r="219" spans="1:24" ht="27.6">
      <c r="A219" s="224" t="s">
        <v>78980</v>
      </c>
      <c r="B219" s="221"/>
      <c r="C219" s="221" t="s">
        <v>78981</v>
      </c>
      <c r="D219" s="225"/>
      <c r="E219" s="223"/>
      <c r="F219" s="52"/>
      <c r="G219" s="6"/>
      <c r="H219" s="6"/>
      <c r="I219" s="7"/>
      <c r="J219" s="95"/>
      <c r="K219" s="5"/>
      <c r="L219" s="5"/>
      <c r="M219" s="5"/>
      <c r="N219" s="5"/>
      <c r="O219" s="5"/>
      <c r="P219" s="9"/>
      <c r="Q219" s="5"/>
      <c r="R219" s="5"/>
      <c r="S219" s="5"/>
      <c r="T219" s="5"/>
      <c r="U219" s="5"/>
      <c r="V219" s="5"/>
      <c r="W219" s="5"/>
      <c r="X219" s="5"/>
    </row>
    <row r="220" spans="1:24" ht="27.6">
      <c r="A220" s="220" t="s">
        <v>78982</v>
      </c>
      <c r="B220" s="221" t="s">
        <v>78983</v>
      </c>
      <c r="C220" s="13" t="s">
        <v>31604</v>
      </c>
      <c r="D220" s="225" t="s">
        <v>78984</v>
      </c>
      <c r="E220" s="223" t="s">
        <v>78985</v>
      </c>
      <c r="F220" s="52" t="s">
        <v>78986</v>
      </c>
      <c r="G220" s="6" t="s">
        <v>78987</v>
      </c>
      <c r="H220" s="6" t="s">
        <v>78988</v>
      </c>
      <c r="I220" s="7" t="s">
        <v>78989</v>
      </c>
      <c r="J220" s="95" t="s">
        <v>78366</v>
      </c>
      <c r="K220" s="5"/>
      <c r="L220" s="5"/>
      <c r="M220" s="5"/>
      <c r="N220" s="5"/>
      <c r="O220" s="5"/>
      <c r="P220" s="9"/>
      <c r="Q220" s="5"/>
      <c r="R220" s="5"/>
      <c r="S220" s="5"/>
      <c r="T220" s="5"/>
      <c r="U220" s="5"/>
      <c r="V220" s="5"/>
      <c r="W220" s="5"/>
      <c r="X220" s="5"/>
    </row>
    <row r="221" spans="1:24" ht="13.8">
      <c r="A221" s="224" t="s">
        <v>78990</v>
      </c>
      <c r="B221" s="221"/>
      <c r="C221" s="221" t="s">
        <v>78991</v>
      </c>
      <c r="D221" s="225"/>
      <c r="E221" s="223"/>
      <c r="F221" s="52"/>
      <c r="G221" s="6"/>
      <c r="H221" s="6"/>
      <c r="I221" s="7"/>
      <c r="J221" s="95"/>
      <c r="K221" s="5"/>
      <c r="L221" s="5"/>
      <c r="M221" s="5"/>
      <c r="N221" s="5"/>
      <c r="O221" s="5"/>
      <c r="P221" s="9"/>
      <c r="Q221" s="5"/>
      <c r="R221" s="5"/>
      <c r="S221" s="5"/>
      <c r="T221" s="5"/>
      <c r="U221" s="5"/>
      <c r="V221" s="5"/>
      <c r="W221" s="5"/>
      <c r="X221" s="5"/>
    </row>
    <row r="222" spans="1:24" ht="13.8">
      <c r="A222" s="224" t="s">
        <v>78992</v>
      </c>
      <c r="B222" s="221"/>
      <c r="C222" s="221" t="s">
        <v>78993</v>
      </c>
      <c r="D222" s="225"/>
      <c r="E222" s="223"/>
      <c r="F222" s="52"/>
      <c r="G222" s="6"/>
      <c r="H222" s="6"/>
      <c r="I222" s="7"/>
      <c r="J222" s="95"/>
      <c r="K222" s="5"/>
      <c r="L222" s="5"/>
      <c r="M222" s="5"/>
      <c r="N222" s="5"/>
      <c r="O222" s="5"/>
      <c r="P222" s="9"/>
      <c r="Q222" s="5"/>
      <c r="R222" s="5"/>
      <c r="S222" s="5"/>
      <c r="T222" s="5"/>
      <c r="U222" s="5"/>
      <c r="V222" s="5"/>
      <c r="W222" s="5"/>
      <c r="X222" s="5"/>
    </row>
    <row r="223" spans="1:24" ht="13.8">
      <c r="A223" s="224" t="s">
        <v>78994</v>
      </c>
      <c r="B223" s="221"/>
      <c r="C223" s="6" t="s">
        <v>78995</v>
      </c>
      <c r="D223" s="225"/>
      <c r="E223" s="223"/>
      <c r="F223" s="52"/>
      <c r="G223" s="6"/>
      <c r="H223" s="6"/>
      <c r="I223" s="7"/>
      <c r="J223" s="95"/>
      <c r="K223" s="5"/>
      <c r="L223" s="5"/>
      <c r="M223" s="5"/>
      <c r="N223" s="5"/>
      <c r="O223" s="5"/>
      <c r="P223" s="9"/>
      <c r="Q223" s="5"/>
      <c r="R223" s="5"/>
      <c r="S223" s="5"/>
      <c r="T223" s="5"/>
      <c r="U223" s="5"/>
      <c r="V223" s="5"/>
      <c r="W223" s="5"/>
      <c r="X223" s="5"/>
    </row>
    <row r="224" spans="1:24" ht="13.8">
      <c r="A224" s="224" t="s">
        <v>78996</v>
      </c>
      <c r="B224" s="221"/>
      <c r="C224" s="221" t="s">
        <v>78997</v>
      </c>
      <c r="D224" s="225"/>
      <c r="E224" s="223"/>
      <c r="F224" s="52"/>
      <c r="G224" s="6"/>
      <c r="H224" s="6"/>
      <c r="I224" s="7"/>
      <c r="J224" s="95"/>
      <c r="K224" s="5"/>
      <c r="L224" s="5"/>
      <c r="M224" s="5"/>
      <c r="N224" s="5"/>
      <c r="O224" s="5"/>
      <c r="P224" s="9"/>
      <c r="Q224" s="5"/>
      <c r="R224" s="5"/>
      <c r="S224" s="5"/>
      <c r="T224" s="5"/>
      <c r="U224" s="5"/>
      <c r="V224" s="5"/>
      <c r="W224" s="5"/>
      <c r="X224" s="5"/>
    </row>
    <row r="225" spans="1:24" ht="13.8">
      <c r="A225" s="224" t="s">
        <v>78998</v>
      </c>
      <c r="B225" s="221"/>
      <c r="C225" s="6" t="s">
        <v>78999</v>
      </c>
      <c r="D225" s="225"/>
      <c r="E225" s="223"/>
      <c r="F225" s="52"/>
      <c r="G225" s="6"/>
      <c r="H225" s="6"/>
      <c r="I225" s="7"/>
      <c r="J225" s="95"/>
      <c r="K225" s="5"/>
      <c r="L225" s="5"/>
      <c r="M225" s="5"/>
      <c r="N225" s="5"/>
      <c r="O225" s="5"/>
      <c r="P225" s="9"/>
      <c r="Q225" s="5"/>
      <c r="R225" s="5"/>
      <c r="S225" s="5"/>
      <c r="T225" s="5"/>
      <c r="U225" s="5"/>
      <c r="V225" s="5"/>
      <c r="W225" s="5"/>
      <c r="X225" s="5"/>
    </row>
    <row r="226" spans="1:24" ht="27.6">
      <c r="A226" s="220" t="s">
        <v>79000</v>
      </c>
      <c r="B226" s="221" t="s">
        <v>79001</v>
      </c>
      <c r="C226" s="13" t="s">
        <v>31604</v>
      </c>
      <c r="D226" s="225" t="s">
        <v>79002</v>
      </c>
      <c r="E226" s="223" t="s">
        <v>78985</v>
      </c>
      <c r="F226" s="52" t="s">
        <v>79003</v>
      </c>
      <c r="G226" s="6" t="s">
        <v>78987</v>
      </c>
      <c r="H226" s="6" t="s">
        <v>79004</v>
      </c>
      <c r="I226" s="7" t="s">
        <v>79005</v>
      </c>
      <c r="J226" s="95" t="s">
        <v>78366</v>
      </c>
      <c r="K226" s="5"/>
      <c r="L226" s="5" t="s">
        <v>57</v>
      </c>
      <c r="M226" s="5"/>
      <c r="N226" s="5"/>
      <c r="O226" s="5"/>
      <c r="P226" s="9"/>
      <c r="Q226" s="5"/>
      <c r="R226" s="5"/>
      <c r="S226" s="5"/>
      <c r="T226" s="5"/>
      <c r="U226" s="5"/>
      <c r="V226" s="5"/>
      <c r="W226" s="5"/>
      <c r="X226" s="5"/>
    </row>
    <row r="227" spans="1:24" ht="13.8">
      <c r="A227" s="224" t="s">
        <v>79006</v>
      </c>
      <c r="B227" s="221"/>
      <c r="C227" s="221" t="s">
        <v>79007</v>
      </c>
      <c r="D227" s="225"/>
      <c r="E227" s="223"/>
      <c r="F227" s="52"/>
      <c r="G227" s="6"/>
      <c r="H227" s="6"/>
      <c r="I227" s="7"/>
      <c r="J227" s="95"/>
      <c r="K227" s="5"/>
      <c r="L227" s="5"/>
      <c r="M227" s="5"/>
      <c r="N227" s="5"/>
      <c r="O227" s="5"/>
      <c r="P227" s="9"/>
      <c r="Q227" s="5"/>
      <c r="R227" s="5"/>
      <c r="S227" s="5"/>
      <c r="T227" s="5"/>
      <c r="U227" s="5"/>
      <c r="V227" s="5"/>
      <c r="W227" s="5"/>
      <c r="X227" s="5"/>
    </row>
    <row r="228" spans="1:24" ht="13.8">
      <c r="A228" s="224" t="s">
        <v>79008</v>
      </c>
      <c r="B228" s="221"/>
      <c r="C228" s="6" t="s">
        <v>79009</v>
      </c>
      <c r="D228" s="225"/>
      <c r="E228" s="223"/>
      <c r="F228" s="52"/>
      <c r="G228" s="6"/>
      <c r="H228" s="6"/>
      <c r="I228" s="7"/>
      <c r="J228" s="95"/>
      <c r="K228" s="5"/>
      <c r="L228" s="5"/>
      <c r="M228" s="5"/>
      <c r="N228" s="5"/>
      <c r="O228" s="5"/>
      <c r="P228" s="9"/>
      <c r="Q228" s="5"/>
      <c r="R228" s="5"/>
      <c r="S228" s="5"/>
      <c r="T228" s="5"/>
      <c r="U228" s="5"/>
      <c r="V228" s="5"/>
      <c r="W228" s="5"/>
      <c r="X228" s="5"/>
    </row>
    <row r="229" spans="1:24" ht="13.8">
      <c r="A229" s="224" t="s">
        <v>79010</v>
      </c>
      <c r="B229" s="221"/>
      <c r="C229" s="6" t="s">
        <v>79011</v>
      </c>
      <c r="D229" s="225"/>
      <c r="E229" s="223"/>
      <c r="F229" s="52"/>
      <c r="G229" s="6"/>
      <c r="H229" s="6"/>
      <c r="I229" s="7"/>
      <c r="J229" s="95"/>
      <c r="K229" s="5"/>
      <c r="L229" s="5"/>
      <c r="M229" s="5"/>
      <c r="N229" s="5"/>
      <c r="O229" s="5"/>
      <c r="P229" s="9"/>
      <c r="Q229" s="5"/>
      <c r="R229" s="5"/>
      <c r="S229" s="5"/>
      <c r="T229" s="5"/>
      <c r="U229" s="5"/>
      <c r="V229" s="5"/>
      <c r="W229" s="5"/>
      <c r="X229" s="5"/>
    </row>
    <row r="230" spans="1:24" ht="13.8">
      <c r="A230" s="224" t="s">
        <v>79012</v>
      </c>
      <c r="B230" s="221"/>
      <c r="C230" s="6" t="s">
        <v>79013</v>
      </c>
      <c r="D230" s="225"/>
      <c r="E230" s="223"/>
      <c r="F230" s="52"/>
      <c r="G230" s="6"/>
      <c r="H230" s="6"/>
      <c r="I230" s="7"/>
      <c r="J230" s="95"/>
      <c r="K230" s="5"/>
      <c r="L230" s="5"/>
      <c r="M230" s="5"/>
      <c r="N230" s="5"/>
      <c r="O230" s="5"/>
      <c r="P230" s="9"/>
      <c r="Q230" s="5"/>
      <c r="R230" s="5"/>
      <c r="S230" s="5"/>
      <c r="T230" s="5"/>
      <c r="U230" s="5"/>
      <c r="V230" s="5"/>
      <c r="W230" s="5"/>
      <c r="X230" s="5"/>
    </row>
    <row r="231" spans="1:24" ht="13.8">
      <c r="A231" s="224" t="s">
        <v>79014</v>
      </c>
      <c r="B231" s="221"/>
      <c r="C231" s="6" t="s">
        <v>79015</v>
      </c>
      <c r="D231" s="225"/>
      <c r="E231" s="223"/>
      <c r="F231" s="52"/>
      <c r="G231" s="6"/>
      <c r="H231" s="6"/>
      <c r="I231" s="7"/>
      <c r="J231" s="95"/>
      <c r="K231" s="5"/>
      <c r="L231" s="5"/>
      <c r="M231" s="5"/>
      <c r="N231" s="5"/>
      <c r="O231" s="5"/>
      <c r="P231" s="9"/>
      <c r="Q231" s="5"/>
      <c r="R231" s="5"/>
      <c r="S231" s="5"/>
      <c r="T231" s="5"/>
      <c r="U231" s="5"/>
      <c r="V231" s="5"/>
      <c r="W231" s="5"/>
      <c r="X231" s="5"/>
    </row>
    <row r="232" spans="1:24" ht="27.6">
      <c r="A232" s="220" t="s">
        <v>79016</v>
      </c>
      <c r="B232" s="221" t="s">
        <v>79017</v>
      </c>
      <c r="C232" s="13" t="s">
        <v>31604</v>
      </c>
      <c r="D232" s="225" t="s">
        <v>79018</v>
      </c>
      <c r="E232" s="223" t="s">
        <v>79019</v>
      </c>
      <c r="F232" s="52" t="s">
        <v>79020</v>
      </c>
      <c r="G232" s="6" t="s">
        <v>79021</v>
      </c>
      <c r="H232" s="6" t="s">
        <v>79022</v>
      </c>
      <c r="I232" s="7" t="s">
        <v>79023</v>
      </c>
      <c r="J232" s="95" t="s">
        <v>78366</v>
      </c>
      <c r="K232" s="5"/>
      <c r="L232" s="5"/>
      <c r="M232" s="5"/>
      <c r="N232" s="5"/>
      <c r="O232" s="5"/>
      <c r="P232" s="9"/>
      <c r="Q232" s="5"/>
      <c r="R232" s="5"/>
      <c r="S232" s="5"/>
      <c r="T232" s="5"/>
      <c r="U232" s="5"/>
      <c r="V232" s="5"/>
      <c r="W232" s="5"/>
      <c r="X232" s="5"/>
    </row>
    <row r="233" spans="1:24" ht="27.6">
      <c r="A233" s="224" t="s">
        <v>79024</v>
      </c>
      <c r="B233" s="221"/>
      <c r="C233" s="221" t="s">
        <v>79025</v>
      </c>
      <c r="D233" s="225"/>
      <c r="E233" s="223"/>
      <c r="F233" s="52"/>
      <c r="G233" s="6"/>
      <c r="H233" s="6"/>
      <c r="I233" s="7"/>
      <c r="J233" s="95"/>
      <c r="K233" s="5"/>
      <c r="L233" s="5"/>
      <c r="M233" s="5"/>
      <c r="N233" s="5"/>
      <c r="O233" s="5"/>
      <c r="P233" s="9"/>
      <c r="Q233" s="5"/>
      <c r="R233" s="5"/>
      <c r="S233" s="5"/>
      <c r="T233" s="5"/>
      <c r="U233" s="5"/>
      <c r="V233" s="5"/>
      <c r="W233" s="5"/>
      <c r="X233" s="5"/>
    </row>
    <row r="234" spans="1:24" ht="13.8">
      <c r="A234" s="224" t="s">
        <v>79026</v>
      </c>
      <c r="B234" s="221"/>
      <c r="C234" s="156" t="s">
        <v>79027</v>
      </c>
      <c r="D234" s="225"/>
      <c r="E234" s="223"/>
      <c r="F234" s="52"/>
      <c r="G234" s="6"/>
      <c r="H234" s="6"/>
      <c r="I234" s="7"/>
      <c r="J234" s="95"/>
      <c r="K234" s="5"/>
      <c r="L234" s="5"/>
      <c r="M234" s="5"/>
      <c r="N234" s="5"/>
      <c r="O234" s="5"/>
      <c r="P234" s="9"/>
      <c r="Q234" s="5"/>
      <c r="R234" s="5"/>
      <c r="S234" s="5"/>
      <c r="T234" s="5"/>
      <c r="U234" s="5"/>
      <c r="V234" s="5"/>
      <c r="W234" s="5"/>
      <c r="X234" s="5"/>
    </row>
    <row r="235" spans="1:24" ht="13.8">
      <c r="A235" s="224" t="s">
        <v>79028</v>
      </c>
      <c r="B235" s="221"/>
      <c r="C235" s="156" t="s">
        <v>79029</v>
      </c>
      <c r="D235" s="225"/>
      <c r="E235" s="223"/>
      <c r="F235" s="52"/>
      <c r="G235" s="6"/>
      <c r="H235" s="6"/>
      <c r="I235" s="7"/>
      <c r="J235" s="95"/>
      <c r="K235" s="5"/>
      <c r="L235" s="5"/>
      <c r="M235" s="5"/>
      <c r="N235" s="5"/>
      <c r="O235" s="5"/>
      <c r="P235" s="9"/>
      <c r="Q235" s="5"/>
      <c r="R235" s="5"/>
      <c r="S235" s="5"/>
      <c r="T235" s="5"/>
      <c r="U235" s="5"/>
      <c r="V235" s="5"/>
      <c r="W235" s="5"/>
      <c r="X235" s="5"/>
    </row>
    <row r="236" spans="1:24" ht="13.8">
      <c r="A236" s="224" t="s">
        <v>79030</v>
      </c>
      <c r="B236" s="221"/>
      <c r="C236" s="156" t="s">
        <v>79031</v>
      </c>
      <c r="D236" s="225"/>
      <c r="E236" s="223"/>
      <c r="F236" s="52"/>
      <c r="G236" s="6"/>
      <c r="H236" s="6"/>
      <c r="I236" s="7"/>
      <c r="J236" s="95"/>
      <c r="K236" s="5"/>
      <c r="L236" s="5"/>
      <c r="M236" s="5"/>
      <c r="N236" s="5"/>
      <c r="O236" s="5"/>
      <c r="P236" s="9"/>
      <c r="Q236" s="5"/>
      <c r="R236" s="5"/>
      <c r="S236" s="5"/>
      <c r="T236" s="5"/>
      <c r="U236" s="5"/>
      <c r="V236" s="5"/>
      <c r="W236" s="5"/>
      <c r="X236" s="5"/>
    </row>
    <row r="237" spans="1:24" ht="13.8">
      <c r="A237" s="224" t="s">
        <v>79032</v>
      </c>
      <c r="B237" s="221"/>
      <c r="C237" s="221" t="s">
        <v>79033</v>
      </c>
      <c r="D237" s="225"/>
      <c r="E237" s="223"/>
      <c r="F237" s="52"/>
      <c r="G237" s="6"/>
      <c r="H237" s="6"/>
      <c r="I237" s="7"/>
      <c r="J237" s="95"/>
      <c r="K237" s="5"/>
      <c r="L237" s="5"/>
      <c r="M237" s="5"/>
      <c r="N237" s="5"/>
      <c r="O237" s="5"/>
      <c r="P237" s="9"/>
      <c r="Q237" s="5"/>
      <c r="R237" s="5"/>
      <c r="S237" s="5"/>
      <c r="T237" s="5"/>
      <c r="U237" s="5"/>
      <c r="V237" s="5"/>
      <c r="W237" s="5"/>
      <c r="X237" s="5"/>
    </row>
    <row r="238" spans="1:24" ht="27.6">
      <c r="A238" s="220" t="s">
        <v>79034</v>
      </c>
      <c r="B238" s="221" t="s">
        <v>79035</v>
      </c>
      <c r="C238" s="13" t="s">
        <v>31604</v>
      </c>
      <c r="D238" s="225" t="s">
        <v>79036</v>
      </c>
      <c r="E238" s="223" t="s">
        <v>79019</v>
      </c>
      <c r="F238" s="52" t="s">
        <v>79037</v>
      </c>
      <c r="G238" s="6" t="s">
        <v>79038</v>
      </c>
      <c r="H238" s="6" t="s">
        <v>79039</v>
      </c>
      <c r="I238" s="7" t="s">
        <v>79040</v>
      </c>
      <c r="J238" s="95" t="s">
        <v>78366</v>
      </c>
      <c r="K238" s="5"/>
      <c r="L238" s="5" t="s">
        <v>57</v>
      </c>
      <c r="M238" s="5"/>
      <c r="N238" s="5"/>
      <c r="O238" s="5"/>
      <c r="P238" s="9"/>
      <c r="Q238" s="5"/>
      <c r="R238" s="5"/>
      <c r="S238" s="5"/>
      <c r="T238" s="5"/>
      <c r="U238" s="5"/>
      <c r="V238" s="5"/>
      <c r="W238" s="5"/>
      <c r="X238" s="5"/>
    </row>
    <row r="239" spans="1:24" ht="27.6">
      <c r="A239" s="224" t="s">
        <v>79041</v>
      </c>
      <c r="B239" s="221"/>
      <c r="C239" s="221" t="s">
        <v>79042</v>
      </c>
      <c r="D239" s="225"/>
      <c r="E239" s="223"/>
      <c r="F239" s="52"/>
      <c r="G239" s="6"/>
      <c r="H239" s="6"/>
      <c r="I239" s="7"/>
      <c r="J239" s="95"/>
      <c r="K239" s="5"/>
      <c r="L239" s="5"/>
      <c r="M239" s="5"/>
      <c r="N239" s="5"/>
      <c r="O239" s="5"/>
      <c r="P239" s="9"/>
      <c r="Q239" s="5"/>
      <c r="R239" s="5"/>
      <c r="S239" s="5"/>
      <c r="T239" s="5"/>
      <c r="U239" s="5"/>
      <c r="V239" s="5"/>
      <c r="W239" s="5"/>
      <c r="X239" s="5"/>
    </row>
    <row r="240" spans="1:24" ht="13.8">
      <c r="A240" s="224" t="s">
        <v>79043</v>
      </c>
      <c r="B240" s="221"/>
      <c r="C240" s="156" t="s">
        <v>79044</v>
      </c>
      <c r="D240" s="225"/>
      <c r="E240" s="223"/>
      <c r="F240" s="52"/>
      <c r="G240" s="6"/>
      <c r="H240" s="6"/>
      <c r="I240" s="7"/>
      <c r="J240" s="95"/>
      <c r="K240" s="5"/>
      <c r="L240" s="5"/>
      <c r="M240" s="5"/>
      <c r="N240" s="5"/>
      <c r="O240" s="5"/>
      <c r="P240" s="9"/>
      <c r="Q240" s="5"/>
      <c r="R240" s="5"/>
      <c r="S240" s="5"/>
      <c r="T240" s="5"/>
      <c r="U240" s="5"/>
      <c r="V240" s="5"/>
      <c r="W240" s="5"/>
      <c r="X240" s="5"/>
    </row>
    <row r="241" spans="1:24" ht="13.8">
      <c r="A241" s="224" t="s">
        <v>79045</v>
      </c>
      <c r="B241" s="221"/>
      <c r="C241" s="156" t="s">
        <v>79046</v>
      </c>
      <c r="D241" s="225"/>
      <c r="E241" s="223"/>
      <c r="F241" s="52"/>
      <c r="G241" s="6"/>
      <c r="H241" s="6"/>
      <c r="I241" s="7"/>
      <c r="J241" s="95"/>
      <c r="K241" s="5"/>
      <c r="L241" s="5"/>
      <c r="M241" s="5"/>
      <c r="N241" s="5"/>
      <c r="O241" s="5"/>
      <c r="P241" s="9"/>
      <c r="Q241" s="5"/>
      <c r="R241" s="5"/>
      <c r="S241" s="5"/>
      <c r="T241" s="5"/>
      <c r="U241" s="5"/>
      <c r="V241" s="5"/>
      <c r="W241" s="5"/>
      <c r="X241" s="5"/>
    </row>
    <row r="242" spans="1:24" ht="13.8">
      <c r="A242" s="224" t="s">
        <v>79047</v>
      </c>
      <c r="B242" s="221"/>
      <c r="C242" s="156" t="s">
        <v>79048</v>
      </c>
      <c r="D242" s="225"/>
      <c r="E242" s="223"/>
      <c r="F242" s="52"/>
      <c r="G242" s="6"/>
      <c r="H242" s="6"/>
      <c r="I242" s="7"/>
      <c r="J242" s="95"/>
      <c r="K242" s="5"/>
      <c r="L242" s="5"/>
      <c r="M242" s="5"/>
      <c r="N242" s="5"/>
      <c r="O242" s="5"/>
      <c r="P242" s="9"/>
      <c r="Q242" s="5"/>
      <c r="R242" s="5"/>
      <c r="S242" s="5"/>
      <c r="T242" s="5"/>
      <c r="U242" s="5"/>
      <c r="V242" s="5"/>
      <c r="W242" s="5"/>
      <c r="X242" s="5"/>
    </row>
    <row r="243" spans="1:24" ht="13.8">
      <c r="A243" s="224" t="s">
        <v>79049</v>
      </c>
      <c r="B243" s="221"/>
      <c r="C243" s="156" t="s">
        <v>79050</v>
      </c>
      <c r="D243" s="225"/>
      <c r="E243" s="223"/>
      <c r="F243" s="52"/>
      <c r="G243" s="6"/>
      <c r="H243" s="6"/>
      <c r="I243" s="7"/>
      <c r="J243" s="95"/>
      <c r="K243" s="5"/>
      <c r="L243" s="5"/>
      <c r="M243" s="5"/>
      <c r="N243" s="5"/>
      <c r="O243" s="5"/>
      <c r="P243" s="9"/>
      <c r="Q243" s="5"/>
      <c r="R243" s="5"/>
      <c r="S243" s="5"/>
      <c r="T243" s="5"/>
      <c r="U243" s="5"/>
      <c r="V243" s="5"/>
      <c r="W243" s="5"/>
      <c r="X243" s="5"/>
    </row>
    <row r="244" spans="1:24" ht="13.8">
      <c r="A244" s="220" t="s">
        <v>79051</v>
      </c>
      <c r="B244" s="221" t="s">
        <v>79052</v>
      </c>
      <c r="C244" s="13" t="s">
        <v>31604</v>
      </c>
      <c r="D244" s="225" t="s">
        <v>79052</v>
      </c>
      <c r="E244" s="223" t="s">
        <v>79052</v>
      </c>
      <c r="F244" s="52" t="s">
        <v>79052</v>
      </c>
      <c r="G244" s="6" t="s">
        <v>79052</v>
      </c>
      <c r="H244" s="6" t="s">
        <v>79052</v>
      </c>
      <c r="I244" s="7" t="s">
        <v>79052</v>
      </c>
      <c r="J244" s="95" t="s">
        <v>78366</v>
      </c>
      <c r="K244" s="5"/>
      <c r="L244" s="5"/>
      <c r="M244" s="5"/>
      <c r="N244" s="5"/>
      <c r="O244" s="5"/>
      <c r="P244" s="9"/>
      <c r="Q244" s="5"/>
      <c r="R244" s="5"/>
      <c r="S244" s="5"/>
      <c r="T244" s="5"/>
      <c r="U244" s="5"/>
      <c r="V244" s="5"/>
      <c r="W244" s="5"/>
      <c r="X244" s="5"/>
    </row>
    <row r="245" spans="1:24" ht="13.8">
      <c r="A245" s="224" t="s">
        <v>79053</v>
      </c>
      <c r="B245" s="221"/>
      <c r="C245" s="221" t="s">
        <v>79054</v>
      </c>
      <c r="D245" s="225"/>
      <c r="E245" s="223"/>
      <c r="F245" s="52"/>
      <c r="G245" s="6"/>
      <c r="H245" s="6"/>
      <c r="I245" s="7"/>
      <c r="J245" s="95"/>
      <c r="K245" s="5"/>
      <c r="L245" s="5"/>
      <c r="M245" s="5"/>
      <c r="N245" s="5"/>
      <c r="O245" s="5"/>
      <c r="P245" s="9"/>
      <c r="Q245" s="5"/>
      <c r="R245" s="5"/>
      <c r="S245" s="5"/>
      <c r="T245" s="5"/>
      <c r="U245" s="5"/>
      <c r="V245" s="5"/>
      <c r="W245" s="5"/>
      <c r="X245" s="5"/>
    </row>
    <row r="246" spans="1:24" ht="13.8">
      <c r="A246" s="224" t="s">
        <v>79055</v>
      </c>
      <c r="B246" s="221"/>
      <c r="C246" s="221" t="s">
        <v>79056</v>
      </c>
      <c r="D246" s="225"/>
      <c r="E246" s="223"/>
      <c r="F246" s="52"/>
      <c r="G246" s="6"/>
      <c r="H246" s="6"/>
      <c r="I246" s="7"/>
      <c r="J246" s="95"/>
      <c r="K246" s="5"/>
      <c r="L246" s="5"/>
      <c r="M246" s="5"/>
      <c r="N246" s="5"/>
      <c r="O246" s="5"/>
      <c r="P246" s="9"/>
      <c r="Q246" s="5"/>
      <c r="R246" s="5"/>
      <c r="S246" s="5"/>
      <c r="T246" s="5"/>
      <c r="U246" s="5"/>
      <c r="V246" s="5"/>
      <c r="W246" s="5"/>
      <c r="X246" s="5"/>
    </row>
    <row r="247" spans="1:24" ht="13.8">
      <c r="A247" s="224" t="s">
        <v>79057</v>
      </c>
      <c r="B247" s="221"/>
      <c r="C247" s="221" t="s">
        <v>79058</v>
      </c>
      <c r="D247" s="225"/>
      <c r="E247" s="223"/>
      <c r="F247" s="52"/>
      <c r="G247" s="6"/>
      <c r="H247" s="6"/>
      <c r="I247" s="7"/>
      <c r="J247" s="95"/>
      <c r="K247" s="5"/>
      <c r="L247" s="5"/>
      <c r="M247" s="5"/>
      <c r="N247" s="5"/>
      <c r="O247" s="5"/>
      <c r="P247" s="9"/>
      <c r="Q247" s="5"/>
      <c r="R247" s="5"/>
      <c r="S247" s="5"/>
      <c r="T247" s="5"/>
      <c r="U247" s="5"/>
      <c r="V247" s="5"/>
      <c r="W247" s="5"/>
      <c r="X247" s="5"/>
    </row>
    <row r="248" spans="1:24" ht="13.8">
      <c r="A248" s="224" t="s">
        <v>79059</v>
      </c>
      <c r="B248" s="221"/>
      <c r="C248" s="221" t="s">
        <v>79060</v>
      </c>
      <c r="D248" s="225"/>
      <c r="E248" s="223"/>
      <c r="F248" s="52"/>
      <c r="G248" s="6"/>
      <c r="H248" s="6"/>
      <c r="I248" s="7"/>
      <c r="J248" s="95"/>
      <c r="K248" s="5"/>
      <c r="L248" s="5"/>
      <c r="M248" s="5"/>
      <c r="N248" s="5"/>
      <c r="O248" s="5"/>
      <c r="P248" s="9"/>
      <c r="Q248" s="5"/>
      <c r="R248" s="5"/>
      <c r="S248" s="5"/>
      <c r="T248" s="5"/>
      <c r="U248" s="5"/>
      <c r="V248" s="5"/>
      <c r="W248" s="5"/>
      <c r="X248" s="5"/>
    </row>
    <row r="249" spans="1:24" ht="13.8">
      <c r="A249" s="224" t="s">
        <v>79061</v>
      </c>
      <c r="B249" s="221"/>
      <c r="C249" s="221" t="s">
        <v>79062</v>
      </c>
      <c r="D249" s="225"/>
      <c r="E249" s="223"/>
      <c r="F249" s="52"/>
      <c r="G249" s="6"/>
      <c r="H249" s="6"/>
      <c r="I249" s="7"/>
      <c r="J249" s="95"/>
      <c r="K249" s="5"/>
      <c r="L249" s="5"/>
      <c r="M249" s="5"/>
      <c r="N249" s="5"/>
      <c r="O249" s="5"/>
      <c r="P249" s="9"/>
      <c r="Q249" s="5"/>
      <c r="R249" s="5"/>
      <c r="S249" s="5"/>
      <c r="T249" s="5"/>
      <c r="U249" s="5"/>
      <c r="V249" s="5"/>
      <c r="W249" s="5"/>
      <c r="X249" s="5"/>
    </row>
    <row r="250" spans="1:24" ht="13.8">
      <c r="A250" s="220" t="s">
        <v>79063</v>
      </c>
      <c r="B250" s="221" t="s">
        <v>79064</v>
      </c>
      <c r="C250" s="13" t="s">
        <v>31604</v>
      </c>
      <c r="D250" s="225" t="s">
        <v>79065</v>
      </c>
      <c r="E250" s="223" t="s">
        <v>79066</v>
      </c>
      <c r="F250" s="52" t="s">
        <v>79067</v>
      </c>
      <c r="G250" s="6" t="s">
        <v>79068</v>
      </c>
      <c r="H250" s="6" t="s">
        <v>79069</v>
      </c>
      <c r="I250" s="7" t="s">
        <v>79070</v>
      </c>
      <c r="J250" s="95" t="s">
        <v>78366</v>
      </c>
      <c r="K250" s="5"/>
      <c r="L250" s="5" t="s">
        <v>57</v>
      </c>
      <c r="M250" s="5"/>
      <c r="N250" s="5"/>
      <c r="O250" s="5"/>
      <c r="P250" s="9"/>
      <c r="Q250" s="5"/>
      <c r="R250" s="5"/>
      <c r="S250" s="5"/>
      <c r="T250" s="5"/>
      <c r="U250" s="5"/>
      <c r="V250" s="5"/>
      <c r="W250" s="5"/>
      <c r="X250" s="5"/>
    </row>
    <row r="251" spans="1:24" ht="13.8">
      <c r="A251" s="224" t="s">
        <v>79071</v>
      </c>
      <c r="B251" s="221"/>
      <c r="C251" s="221" t="s">
        <v>79072</v>
      </c>
      <c r="D251" s="225"/>
      <c r="E251" s="223"/>
      <c r="F251" s="52"/>
      <c r="G251" s="6"/>
      <c r="H251" s="6"/>
      <c r="I251" s="7"/>
      <c r="J251" s="95"/>
      <c r="K251" s="5"/>
      <c r="L251" s="5"/>
      <c r="M251" s="5"/>
      <c r="N251" s="5"/>
      <c r="O251" s="5"/>
      <c r="P251" s="9"/>
      <c r="Q251" s="5"/>
      <c r="R251" s="5"/>
      <c r="S251" s="5"/>
      <c r="T251" s="5"/>
      <c r="U251" s="5"/>
      <c r="V251" s="5"/>
      <c r="W251" s="5"/>
      <c r="X251" s="5"/>
    </row>
    <row r="252" spans="1:24" ht="13.8">
      <c r="A252" s="224" t="s">
        <v>79073</v>
      </c>
      <c r="B252" s="221"/>
      <c r="C252" s="13" t="s">
        <v>79074</v>
      </c>
      <c r="D252" s="225"/>
      <c r="E252" s="223"/>
      <c r="F252" s="52"/>
      <c r="G252" s="6"/>
      <c r="H252" s="6"/>
      <c r="I252" s="7"/>
      <c r="J252" s="95"/>
      <c r="K252" s="5"/>
      <c r="L252" s="5"/>
      <c r="M252" s="5"/>
      <c r="N252" s="5"/>
      <c r="O252" s="5"/>
      <c r="P252" s="9"/>
      <c r="Q252" s="5"/>
      <c r="R252" s="5"/>
      <c r="S252" s="5"/>
      <c r="T252" s="5"/>
      <c r="U252" s="5"/>
      <c r="V252" s="5"/>
      <c r="W252" s="5"/>
      <c r="X252" s="5"/>
    </row>
    <row r="253" spans="1:24" ht="13.8">
      <c r="A253" s="224" t="s">
        <v>79075</v>
      </c>
      <c r="B253" s="221"/>
      <c r="C253" s="13" t="s">
        <v>79076</v>
      </c>
      <c r="D253" s="225"/>
      <c r="E253" s="223"/>
      <c r="F253" s="52"/>
      <c r="G253" s="6"/>
      <c r="H253" s="6"/>
      <c r="I253" s="7"/>
      <c r="J253" s="95"/>
      <c r="K253" s="5"/>
      <c r="L253" s="5"/>
      <c r="M253" s="5"/>
      <c r="N253" s="5"/>
      <c r="O253" s="5"/>
      <c r="P253" s="9"/>
      <c r="Q253" s="5"/>
      <c r="R253" s="5"/>
      <c r="S253" s="5"/>
      <c r="T253" s="5"/>
      <c r="U253" s="5"/>
      <c r="V253" s="5"/>
      <c r="W253" s="5"/>
      <c r="X253" s="5"/>
    </row>
    <row r="254" spans="1:24" ht="13.8">
      <c r="A254" s="224" t="s">
        <v>79077</v>
      </c>
      <c r="B254" s="221"/>
      <c r="C254" s="13" t="s">
        <v>79078</v>
      </c>
      <c r="D254" s="225"/>
      <c r="E254" s="223"/>
      <c r="F254" s="52"/>
      <c r="G254" s="6"/>
      <c r="H254" s="6"/>
      <c r="I254" s="7"/>
      <c r="J254" s="95"/>
      <c r="K254" s="5"/>
      <c r="L254" s="5"/>
      <c r="M254" s="5"/>
      <c r="N254" s="5"/>
      <c r="O254" s="5"/>
      <c r="P254" s="9"/>
      <c r="Q254" s="5"/>
      <c r="R254" s="5"/>
      <c r="S254" s="5"/>
      <c r="T254" s="5"/>
      <c r="U254" s="5"/>
      <c r="V254" s="5"/>
      <c r="W254" s="5"/>
      <c r="X254" s="5"/>
    </row>
    <row r="255" spans="1:24" ht="13.8">
      <c r="A255" s="224" t="s">
        <v>79079</v>
      </c>
      <c r="B255" s="221"/>
      <c r="C255" s="13" t="s">
        <v>79080</v>
      </c>
      <c r="D255" s="225"/>
      <c r="E255" s="223"/>
      <c r="F255" s="52"/>
      <c r="G255" s="6"/>
      <c r="H255" s="6"/>
      <c r="I255" s="7"/>
      <c r="J255" s="95"/>
      <c r="K255" s="5"/>
      <c r="L255" s="5"/>
      <c r="M255" s="5"/>
      <c r="N255" s="5"/>
      <c r="O255" s="5"/>
      <c r="P255" s="9"/>
      <c r="Q255" s="5"/>
      <c r="R255" s="5"/>
      <c r="S255" s="5"/>
      <c r="T255" s="5"/>
      <c r="U255" s="5"/>
      <c r="V255" s="5"/>
      <c r="W255" s="5"/>
      <c r="X255" s="5"/>
    </row>
    <row r="256" spans="1:24" ht="27.6">
      <c r="A256" s="220" t="s">
        <v>79081</v>
      </c>
      <c r="B256" s="221" t="s">
        <v>79082</v>
      </c>
      <c r="C256" s="13" t="s">
        <v>31604</v>
      </c>
      <c r="D256" s="225" t="s">
        <v>79083</v>
      </c>
      <c r="E256" s="223" t="s">
        <v>79084</v>
      </c>
      <c r="F256" s="52" t="s">
        <v>79085</v>
      </c>
      <c r="G256" s="6" t="s">
        <v>79086</v>
      </c>
      <c r="H256" s="6" t="s">
        <v>79087</v>
      </c>
      <c r="I256" s="7" t="s">
        <v>79088</v>
      </c>
      <c r="J256" s="95" t="s">
        <v>78366</v>
      </c>
      <c r="K256" s="5"/>
      <c r="L256" s="5"/>
      <c r="M256" s="5"/>
      <c r="N256" s="5"/>
      <c r="O256" s="5"/>
      <c r="P256" s="9"/>
      <c r="Q256" s="5"/>
      <c r="R256" s="5"/>
      <c r="S256" s="5"/>
      <c r="T256" s="5"/>
      <c r="U256" s="5"/>
      <c r="V256" s="5"/>
      <c r="W256" s="5"/>
      <c r="X256" s="5"/>
    </row>
    <row r="257" spans="1:24" ht="13.8">
      <c r="A257" s="224" t="s">
        <v>79089</v>
      </c>
      <c r="B257" s="221"/>
      <c r="C257" s="221" t="s">
        <v>79090</v>
      </c>
      <c r="D257" s="225"/>
      <c r="E257" s="223"/>
      <c r="F257" s="52"/>
      <c r="G257" s="6"/>
      <c r="H257" s="6"/>
      <c r="I257" s="7"/>
      <c r="J257" s="95"/>
      <c r="K257" s="5"/>
      <c r="L257" s="5"/>
      <c r="M257" s="5"/>
      <c r="N257" s="5"/>
      <c r="O257" s="5"/>
      <c r="P257" s="9"/>
      <c r="Q257" s="5"/>
      <c r="R257" s="5"/>
      <c r="S257" s="5"/>
      <c r="T257" s="5"/>
      <c r="U257" s="5"/>
      <c r="V257" s="5"/>
      <c r="W257" s="5"/>
      <c r="X257" s="5"/>
    </row>
    <row r="258" spans="1:24" ht="13.8">
      <c r="A258" s="224" t="s">
        <v>79091</v>
      </c>
      <c r="B258" s="221"/>
      <c r="C258" s="221" t="s">
        <v>79092</v>
      </c>
      <c r="D258" s="225"/>
      <c r="E258" s="223"/>
      <c r="F258" s="52"/>
      <c r="G258" s="6"/>
      <c r="H258" s="6"/>
      <c r="I258" s="7"/>
      <c r="J258" s="95"/>
      <c r="K258" s="5"/>
      <c r="L258" s="5"/>
      <c r="M258" s="5"/>
      <c r="N258" s="5"/>
      <c r="O258" s="5"/>
      <c r="P258" s="9"/>
      <c r="Q258" s="5"/>
      <c r="R258" s="5"/>
      <c r="S258" s="5"/>
      <c r="T258" s="5"/>
      <c r="U258" s="5"/>
      <c r="V258" s="5"/>
      <c r="W258" s="5"/>
      <c r="X258" s="5"/>
    </row>
    <row r="259" spans="1:24" ht="13.8">
      <c r="A259" s="224" t="s">
        <v>79093</v>
      </c>
      <c r="B259" s="221"/>
      <c r="C259" s="221" t="s">
        <v>79094</v>
      </c>
      <c r="D259" s="225"/>
      <c r="E259" s="223"/>
      <c r="F259" s="52"/>
      <c r="G259" s="6"/>
      <c r="H259" s="6"/>
      <c r="I259" s="7"/>
      <c r="J259" s="95"/>
      <c r="K259" s="5"/>
      <c r="L259" s="5"/>
      <c r="M259" s="5"/>
      <c r="N259" s="5"/>
      <c r="O259" s="5"/>
      <c r="P259" s="9"/>
      <c r="Q259" s="5"/>
      <c r="R259" s="5"/>
      <c r="S259" s="5"/>
      <c r="T259" s="5"/>
      <c r="U259" s="5"/>
      <c r="V259" s="5"/>
      <c r="W259" s="5"/>
      <c r="X259" s="5"/>
    </row>
    <row r="260" spans="1:24" ht="13.8">
      <c r="A260" s="224" t="s">
        <v>79095</v>
      </c>
      <c r="B260" s="221"/>
      <c r="C260" s="221" t="s">
        <v>79096</v>
      </c>
      <c r="D260" s="225"/>
      <c r="E260" s="223"/>
      <c r="F260" s="52"/>
      <c r="G260" s="6"/>
      <c r="H260" s="6"/>
      <c r="I260" s="7"/>
      <c r="J260" s="95"/>
      <c r="K260" s="5"/>
      <c r="L260" s="5"/>
      <c r="M260" s="5"/>
      <c r="N260" s="5"/>
      <c r="O260" s="5"/>
      <c r="P260" s="9"/>
      <c r="Q260" s="5"/>
      <c r="R260" s="5"/>
      <c r="S260" s="5"/>
      <c r="T260" s="5"/>
      <c r="U260" s="5"/>
      <c r="V260" s="5"/>
      <c r="W260" s="5"/>
      <c r="X260" s="5"/>
    </row>
    <row r="261" spans="1:24" ht="27.6">
      <c r="A261" s="224" t="s">
        <v>79097</v>
      </c>
      <c r="B261" s="221"/>
      <c r="C261" s="221" t="s">
        <v>79098</v>
      </c>
      <c r="D261" s="225"/>
      <c r="E261" s="223"/>
      <c r="F261" s="52"/>
      <c r="G261" s="6"/>
      <c r="H261" s="6"/>
      <c r="I261" s="7"/>
      <c r="J261" s="95"/>
      <c r="K261" s="5"/>
      <c r="L261" s="5"/>
      <c r="M261" s="5"/>
      <c r="N261" s="5"/>
      <c r="O261" s="5"/>
      <c r="P261" s="9"/>
      <c r="Q261" s="5"/>
      <c r="R261" s="5"/>
      <c r="S261" s="5"/>
      <c r="T261" s="5"/>
      <c r="U261" s="5"/>
      <c r="V261" s="5"/>
      <c r="W261" s="5"/>
      <c r="X261" s="5"/>
    </row>
    <row r="262" spans="1:24" ht="27.6">
      <c r="A262" s="220" t="s">
        <v>79099</v>
      </c>
      <c r="B262" s="221" t="s">
        <v>79100</v>
      </c>
      <c r="C262" s="13" t="s">
        <v>31604</v>
      </c>
      <c r="D262" s="225" t="s">
        <v>79101</v>
      </c>
      <c r="E262" s="223" t="s">
        <v>79084</v>
      </c>
      <c r="F262" s="52" t="s">
        <v>79102</v>
      </c>
      <c r="G262" s="6" t="s">
        <v>79086</v>
      </c>
      <c r="H262" s="6" t="s">
        <v>79103</v>
      </c>
      <c r="I262" s="7" t="s">
        <v>79104</v>
      </c>
      <c r="J262" s="95" t="s">
        <v>78366</v>
      </c>
      <c r="K262" s="5"/>
      <c r="L262" s="5" t="s">
        <v>57</v>
      </c>
      <c r="M262" s="5"/>
      <c r="N262" s="5"/>
      <c r="O262" s="5"/>
      <c r="P262" s="9"/>
      <c r="Q262" s="5"/>
      <c r="R262" s="5"/>
      <c r="S262" s="5"/>
      <c r="T262" s="5"/>
      <c r="U262" s="5"/>
      <c r="V262" s="5"/>
      <c r="W262" s="5"/>
      <c r="X262" s="5"/>
    </row>
    <row r="263" spans="1:24" ht="13.8">
      <c r="A263" s="224" t="s">
        <v>79105</v>
      </c>
      <c r="B263" s="221"/>
      <c r="C263" s="221" t="s">
        <v>79106</v>
      </c>
      <c r="D263" s="225"/>
      <c r="E263" s="223"/>
      <c r="F263" s="52"/>
      <c r="G263" s="6"/>
      <c r="H263" s="6"/>
      <c r="I263" s="7"/>
      <c r="J263" s="95"/>
      <c r="K263" s="5"/>
      <c r="L263" s="5"/>
      <c r="M263" s="5"/>
      <c r="N263" s="5"/>
      <c r="O263" s="5"/>
      <c r="P263" s="9"/>
      <c r="Q263" s="5"/>
      <c r="R263" s="5"/>
      <c r="S263" s="5"/>
      <c r="T263" s="5"/>
      <c r="U263" s="5"/>
      <c r="V263" s="5"/>
      <c r="W263" s="5"/>
      <c r="X263" s="5"/>
    </row>
    <row r="264" spans="1:24" ht="13.8">
      <c r="A264" s="224" t="s">
        <v>79107</v>
      </c>
      <c r="B264" s="221"/>
      <c r="C264" s="221" t="s">
        <v>79108</v>
      </c>
      <c r="D264" s="225"/>
      <c r="E264" s="223"/>
      <c r="F264" s="52"/>
      <c r="G264" s="6"/>
      <c r="H264" s="6"/>
      <c r="I264" s="7"/>
      <c r="J264" s="95"/>
      <c r="K264" s="5"/>
      <c r="L264" s="5"/>
      <c r="M264" s="5"/>
      <c r="N264" s="5"/>
      <c r="O264" s="5"/>
      <c r="P264" s="9"/>
      <c r="Q264" s="5"/>
      <c r="R264" s="5"/>
      <c r="S264" s="5"/>
      <c r="T264" s="5"/>
      <c r="U264" s="5"/>
      <c r="V264" s="5"/>
      <c r="W264" s="5"/>
      <c r="X264" s="5"/>
    </row>
    <row r="265" spans="1:24" ht="13.8">
      <c r="A265" s="224" t="s">
        <v>79109</v>
      </c>
      <c r="B265" s="221"/>
      <c r="C265" s="221" t="s">
        <v>79110</v>
      </c>
      <c r="D265" s="225"/>
      <c r="E265" s="223"/>
      <c r="F265" s="52"/>
      <c r="G265" s="6"/>
      <c r="H265" s="6"/>
      <c r="I265" s="7"/>
      <c r="J265" s="95"/>
      <c r="K265" s="5"/>
      <c r="L265" s="5"/>
      <c r="M265" s="5"/>
      <c r="N265" s="5"/>
      <c r="O265" s="5"/>
      <c r="P265" s="9"/>
      <c r="Q265" s="5"/>
      <c r="R265" s="5"/>
      <c r="S265" s="5"/>
      <c r="T265" s="5"/>
      <c r="U265" s="5"/>
      <c r="V265" s="5"/>
      <c r="W265" s="5"/>
      <c r="X265" s="5"/>
    </row>
    <row r="266" spans="1:24" ht="13.8">
      <c r="A266" s="224" t="s">
        <v>79111</v>
      </c>
      <c r="B266" s="221"/>
      <c r="C266" s="221" t="s">
        <v>79112</v>
      </c>
      <c r="D266" s="225"/>
      <c r="E266" s="223"/>
      <c r="F266" s="52"/>
      <c r="G266" s="6"/>
      <c r="H266" s="6"/>
      <c r="I266" s="7"/>
      <c r="J266" s="95"/>
      <c r="K266" s="5"/>
      <c r="L266" s="5"/>
      <c r="M266" s="5"/>
      <c r="N266" s="5"/>
      <c r="O266" s="5"/>
      <c r="P266" s="9"/>
      <c r="Q266" s="5"/>
      <c r="R266" s="5"/>
      <c r="S266" s="5"/>
      <c r="T266" s="5"/>
      <c r="U266" s="5"/>
      <c r="V266" s="5"/>
      <c r="W266" s="5"/>
      <c r="X266" s="5"/>
    </row>
    <row r="267" spans="1:24" ht="27.6">
      <c r="A267" s="224" t="s">
        <v>79113</v>
      </c>
      <c r="B267" s="221"/>
      <c r="C267" s="221" t="s">
        <v>79114</v>
      </c>
      <c r="D267" s="225"/>
      <c r="E267" s="223"/>
      <c r="F267" s="52"/>
      <c r="G267" s="6"/>
      <c r="H267" s="6"/>
      <c r="I267" s="7"/>
      <c r="J267" s="95"/>
      <c r="K267" s="5"/>
      <c r="L267" s="5"/>
      <c r="M267" s="5"/>
      <c r="N267" s="5"/>
      <c r="O267" s="5"/>
      <c r="P267" s="9"/>
      <c r="Q267" s="5"/>
      <c r="R267" s="5"/>
      <c r="S267" s="5"/>
      <c r="T267" s="5"/>
      <c r="U267" s="5"/>
      <c r="V267" s="5"/>
      <c r="W267" s="5"/>
      <c r="X267" s="5"/>
    </row>
    <row r="268" spans="1:24" ht="41.4">
      <c r="A268" s="220" t="s">
        <v>79115</v>
      </c>
      <c r="B268" s="221" t="s">
        <v>79116</v>
      </c>
      <c r="C268" s="13" t="s">
        <v>31604</v>
      </c>
      <c r="D268" s="225" t="s">
        <v>79117</v>
      </c>
      <c r="E268" s="223" t="s">
        <v>79118</v>
      </c>
      <c r="F268" s="52" t="s">
        <v>79119</v>
      </c>
      <c r="G268" s="6" t="s">
        <v>79120</v>
      </c>
      <c r="H268" s="6" t="s">
        <v>79121</v>
      </c>
      <c r="I268" s="7" t="s">
        <v>79122</v>
      </c>
      <c r="J268" s="95" t="s">
        <v>78366</v>
      </c>
      <c r="K268" s="5"/>
      <c r="L268" s="5"/>
      <c r="M268" s="5"/>
      <c r="N268" s="5"/>
      <c r="O268" s="5"/>
      <c r="P268" s="9"/>
      <c r="Q268" s="5"/>
      <c r="R268" s="5"/>
      <c r="S268" s="5"/>
      <c r="T268" s="5"/>
      <c r="U268" s="5"/>
      <c r="V268" s="5"/>
      <c r="W268" s="5"/>
      <c r="X268" s="5"/>
    </row>
    <row r="269" spans="1:24" ht="13.8">
      <c r="A269" s="224" t="s">
        <v>79123</v>
      </c>
      <c r="B269" s="221"/>
      <c r="C269" s="221" t="s">
        <v>79124</v>
      </c>
      <c r="D269" s="225"/>
      <c r="E269" s="223"/>
      <c r="F269" s="52"/>
      <c r="G269" s="6"/>
      <c r="H269" s="6"/>
      <c r="I269" s="7"/>
      <c r="J269" s="95"/>
      <c r="K269" s="5"/>
      <c r="L269" s="5"/>
      <c r="M269" s="5"/>
      <c r="N269" s="5"/>
      <c r="O269" s="5"/>
      <c r="P269" s="9"/>
      <c r="Q269" s="5"/>
      <c r="R269" s="5"/>
      <c r="S269" s="5"/>
      <c r="T269" s="5"/>
      <c r="U269" s="5"/>
      <c r="V269" s="5"/>
      <c r="W269" s="5"/>
      <c r="X269" s="5"/>
    </row>
    <row r="270" spans="1:24" ht="27.6">
      <c r="A270" s="224" t="s">
        <v>79125</v>
      </c>
      <c r="B270" s="221"/>
      <c r="C270" s="221" t="s">
        <v>79126</v>
      </c>
      <c r="D270" s="225"/>
      <c r="E270" s="223"/>
      <c r="F270" s="52"/>
      <c r="G270" s="6"/>
      <c r="H270" s="6"/>
      <c r="I270" s="7"/>
      <c r="J270" s="95"/>
      <c r="K270" s="5"/>
      <c r="L270" s="5"/>
      <c r="M270" s="5"/>
      <c r="N270" s="5"/>
      <c r="O270" s="5"/>
      <c r="P270" s="9"/>
      <c r="Q270" s="5"/>
      <c r="R270" s="5"/>
      <c r="S270" s="5"/>
      <c r="T270" s="5"/>
      <c r="U270" s="5"/>
      <c r="V270" s="5"/>
      <c r="W270" s="5"/>
      <c r="X270" s="5"/>
    </row>
    <row r="271" spans="1:24" ht="13.8">
      <c r="A271" s="224" t="s">
        <v>79127</v>
      </c>
      <c r="B271" s="221"/>
      <c r="C271" s="221" t="s">
        <v>79128</v>
      </c>
      <c r="D271" s="225"/>
      <c r="E271" s="223"/>
      <c r="F271" s="52"/>
      <c r="G271" s="6"/>
      <c r="H271" s="6"/>
      <c r="I271" s="7"/>
      <c r="J271" s="95"/>
      <c r="K271" s="5"/>
      <c r="L271" s="5"/>
      <c r="M271" s="5"/>
      <c r="N271" s="5"/>
      <c r="O271" s="5"/>
      <c r="P271" s="9"/>
      <c r="Q271" s="5"/>
      <c r="R271" s="5"/>
      <c r="S271" s="5"/>
      <c r="T271" s="5"/>
      <c r="U271" s="5"/>
      <c r="V271" s="5"/>
      <c r="W271" s="5"/>
      <c r="X271" s="5"/>
    </row>
    <row r="272" spans="1:24" ht="13.8">
      <c r="A272" s="224" t="s">
        <v>79129</v>
      </c>
      <c r="B272" s="221"/>
      <c r="C272" s="221" t="s">
        <v>79130</v>
      </c>
      <c r="D272" s="225"/>
      <c r="E272" s="223"/>
      <c r="F272" s="52"/>
      <c r="G272" s="6"/>
      <c r="H272" s="6"/>
      <c r="I272" s="7"/>
      <c r="J272" s="95"/>
      <c r="K272" s="5"/>
      <c r="L272" s="5"/>
      <c r="M272" s="5"/>
      <c r="N272" s="5"/>
      <c r="O272" s="5"/>
      <c r="P272" s="9"/>
      <c r="Q272" s="5"/>
      <c r="R272" s="5"/>
      <c r="S272" s="5"/>
      <c r="T272" s="5"/>
      <c r="U272" s="5"/>
      <c r="V272" s="5"/>
      <c r="W272" s="5"/>
      <c r="X272" s="5"/>
    </row>
    <row r="273" spans="1:24" ht="13.8">
      <c r="A273" s="224" t="s">
        <v>79131</v>
      </c>
      <c r="B273" s="221"/>
      <c r="C273" s="221" t="s">
        <v>79132</v>
      </c>
      <c r="D273" s="225"/>
      <c r="E273" s="223"/>
      <c r="F273" s="52"/>
      <c r="G273" s="6"/>
      <c r="H273" s="6"/>
      <c r="I273" s="7"/>
      <c r="J273" s="95"/>
      <c r="K273" s="5"/>
      <c r="L273" s="5"/>
      <c r="M273" s="5"/>
      <c r="N273" s="5"/>
      <c r="O273" s="5"/>
      <c r="P273" s="9"/>
      <c r="Q273" s="5"/>
      <c r="R273" s="5"/>
      <c r="S273" s="5"/>
      <c r="T273" s="5"/>
      <c r="U273" s="5"/>
      <c r="V273" s="5"/>
      <c r="W273" s="5"/>
      <c r="X273" s="5"/>
    </row>
    <row r="274" spans="1:24" ht="41.4">
      <c r="A274" s="220" t="s">
        <v>79133</v>
      </c>
      <c r="B274" s="221" t="s">
        <v>79134</v>
      </c>
      <c r="C274" s="13" t="s">
        <v>31604</v>
      </c>
      <c r="D274" s="225" t="s">
        <v>79135</v>
      </c>
      <c r="E274" s="223" t="s">
        <v>79136</v>
      </c>
      <c r="F274" s="52" t="s">
        <v>79137</v>
      </c>
      <c r="G274" s="6" t="s">
        <v>79138</v>
      </c>
      <c r="H274" s="6" t="s">
        <v>79139</v>
      </c>
      <c r="I274" s="7" t="s">
        <v>79140</v>
      </c>
      <c r="J274" s="95" t="s">
        <v>78366</v>
      </c>
      <c r="K274" s="5"/>
      <c r="L274" s="5" t="s">
        <v>57</v>
      </c>
      <c r="M274" s="5"/>
      <c r="N274" s="5"/>
      <c r="O274" s="5"/>
      <c r="P274" s="9"/>
      <c r="Q274" s="5"/>
      <c r="R274" s="5"/>
      <c r="S274" s="5"/>
      <c r="T274" s="5"/>
      <c r="U274" s="5"/>
      <c r="V274" s="5"/>
      <c r="W274" s="5"/>
      <c r="X274" s="5"/>
    </row>
    <row r="275" spans="1:24" ht="27.6">
      <c r="A275" s="224" t="s">
        <v>79141</v>
      </c>
      <c r="B275" s="221"/>
      <c r="C275" s="221" t="s">
        <v>79142</v>
      </c>
      <c r="D275" s="225"/>
      <c r="E275" s="223"/>
      <c r="F275" s="52"/>
      <c r="G275" s="6"/>
      <c r="H275" s="6"/>
      <c r="I275" s="7"/>
      <c r="J275" s="95"/>
      <c r="K275" s="5"/>
      <c r="L275" s="5"/>
      <c r="M275" s="5"/>
      <c r="N275" s="5"/>
      <c r="O275" s="5"/>
      <c r="P275" s="9"/>
      <c r="Q275" s="5"/>
      <c r="R275" s="5"/>
      <c r="S275" s="5"/>
      <c r="T275" s="5"/>
      <c r="U275" s="5"/>
      <c r="V275" s="5"/>
      <c r="W275" s="5"/>
      <c r="X275" s="5"/>
    </row>
    <row r="276" spans="1:24" ht="27.6">
      <c r="A276" s="224" t="s">
        <v>79143</v>
      </c>
      <c r="B276" s="221"/>
      <c r="C276" s="221" t="s">
        <v>79144</v>
      </c>
      <c r="D276" s="225"/>
      <c r="E276" s="223"/>
      <c r="F276" s="52"/>
      <c r="G276" s="6"/>
      <c r="H276" s="6"/>
      <c r="I276" s="7"/>
      <c r="J276" s="95"/>
      <c r="K276" s="5"/>
      <c r="L276" s="5"/>
      <c r="M276" s="5"/>
      <c r="N276" s="5"/>
      <c r="O276" s="5"/>
      <c r="P276" s="9"/>
      <c r="Q276" s="5"/>
      <c r="R276" s="5"/>
      <c r="S276" s="5"/>
      <c r="T276" s="5"/>
      <c r="U276" s="5"/>
      <c r="V276" s="5"/>
      <c r="W276" s="5"/>
      <c r="X276" s="5"/>
    </row>
    <row r="277" spans="1:24" ht="27.6">
      <c r="A277" s="224" t="s">
        <v>79145</v>
      </c>
      <c r="B277" s="221"/>
      <c r="C277" s="221" t="s">
        <v>79146</v>
      </c>
      <c r="D277" s="225"/>
      <c r="E277" s="223"/>
      <c r="F277" s="52"/>
      <c r="G277" s="6"/>
      <c r="H277" s="6"/>
      <c r="I277" s="7"/>
      <c r="J277" s="95"/>
      <c r="K277" s="5"/>
      <c r="L277" s="5"/>
      <c r="M277" s="5"/>
      <c r="N277" s="5"/>
      <c r="O277" s="5"/>
      <c r="P277" s="9"/>
      <c r="Q277" s="5"/>
      <c r="R277" s="5"/>
      <c r="S277" s="5"/>
      <c r="T277" s="5"/>
      <c r="U277" s="5"/>
      <c r="V277" s="5"/>
      <c r="W277" s="5"/>
      <c r="X277" s="5"/>
    </row>
    <row r="278" spans="1:24" ht="13.8">
      <c r="A278" s="224" t="s">
        <v>79147</v>
      </c>
      <c r="B278" s="221"/>
      <c r="C278" s="221" t="s">
        <v>79148</v>
      </c>
      <c r="D278" s="225"/>
      <c r="E278" s="223"/>
      <c r="F278" s="52"/>
      <c r="G278" s="6"/>
      <c r="H278" s="6"/>
      <c r="I278" s="7"/>
      <c r="J278" s="95"/>
      <c r="K278" s="5"/>
      <c r="L278" s="5"/>
      <c r="M278" s="5"/>
      <c r="N278" s="5"/>
      <c r="O278" s="5"/>
      <c r="P278" s="9"/>
      <c r="Q278" s="5"/>
      <c r="R278" s="5"/>
      <c r="S278" s="5"/>
      <c r="T278" s="5"/>
      <c r="U278" s="5"/>
      <c r="V278" s="5"/>
      <c r="W278" s="5"/>
      <c r="X278" s="5"/>
    </row>
    <row r="279" spans="1:24" ht="13.8">
      <c r="A279" s="224" t="s">
        <v>79149</v>
      </c>
      <c r="B279" s="221"/>
      <c r="C279" s="221" t="s">
        <v>79150</v>
      </c>
      <c r="D279" s="225"/>
      <c r="E279" s="223"/>
      <c r="F279" s="52"/>
      <c r="G279" s="6"/>
      <c r="H279" s="6"/>
      <c r="I279" s="7"/>
      <c r="J279" s="95"/>
      <c r="K279" s="5"/>
      <c r="L279" s="5"/>
      <c r="M279" s="5"/>
      <c r="N279" s="5"/>
      <c r="O279" s="5"/>
      <c r="P279" s="9"/>
      <c r="Q279" s="5"/>
      <c r="R279" s="5"/>
      <c r="S279" s="5"/>
      <c r="T279" s="5"/>
      <c r="U279" s="5"/>
      <c r="V279" s="5"/>
      <c r="W279" s="5"/>
      <c r="X279" s="5"/>
    </row>
    <row r="280" spans="1:24" ht="41.4">
      <c r="A280" s="220" t="s">
        <v>79151</v>
      </c>
      <c r="B280" s="221" t="s">
        <v>79152</v>
      </c>
      <c r="C280" s="13" t="s">
        <v>31604</v>
      </c>
      <c r="D280" s="225" t="s">
        <v>79153</v>
      </c>
      <c r="E280" s="223" t="s">
        <v>79154</v>
      </c>
      <c r="F280" s="52" t="s">
        <v>79155</v>
      </c>
      <c r="G280" s="6" t="s">
        <v>79156</v>
      </c>
      <c r="H280" s="6" t="s">
        <v>79157</v>
      </c>
      <c r="I280" s="7" t="s">
        <v>79158</v>
      </c>
      <c r="J280" s="95" t="s">
        <v>78366</v>
      </c>
      <c r="K280" s="5"/>
      <c r="L280" s="5"/>
      <c r="M280" s="5"/>
      <c r="N280" s="5"/>
      <c r="O280" s="5"/>
      <c r="P280" s="9"/>
      <c r="Q280" s="5"/>
      <c r="R280" s="5"/>
      <c r="S280" s="5"/>
      <c r="T280" s="5"/>
      <c r="U280" s="5"/>
      <c r="V280" s="5"/>
      <c r="W280" s="5"/>
      <c r="X280" s="5"/>
    </row>
    <row r="281" spans="1:24" ht="13.8">
      <c r="A281" s="224" t="s">
        <v>79159</v>
      </c>
      <c r="B281" s="221"/>
      <c r="C281" s="221" t="s">
        <v>79160</v>
      </c>
      <c r="D281" s="225"/>
      <c r="E281" s="223"/>
      <c r="F281" s="52"/>
      <c r="G281" s="6"/>
      <c r="H281" s="6"/>
      <c r="I281" s="7"/>
      <c r="J281" s="95"/>
      <c r="K281" s="5"/>
      <c r="L281" s="5"/>
      <c r="M281" s="5"/>
      <c r="N281" s="5"/>
      <c r="O281" s="5"/>
      <c r="P281" s="9"/>
      <c r="Q281" s="5"/>
      <c r="R281" s="5"/>
      <c r="S281" s="5"/>
      <c r="T281" s="5"/>
      <c r="U281" s="5"/>
      <c r="V281" s="5"/>
      <c r="W281" s="5"/>
      <c r="X281" s="5"/>
    </row>
    <row r="282" spans="1:24" ht="27.6">
      <c r="A282" s="224" t="s">
        <v>79161</v>
      </c>
      <c r="B282" s="221"/>
      <c r="C282" s="221" t="s">
        <v>79162</v>
      </c>
      <c r="D282" s="225"/>
      <c r="E282" s="223"/>
      <c r="F282" s="52"/>
      <c r="G282" s="6"/>
      <c r="H282" s="6"/>
      <c r="I282" s="7"/>
      <c r="J282" s="95"/>
      <c r="K282" s="5"/>
      <c r="L282" s="5"/>
      <c r="M282" s="5"/>
      <c r="N282" s="5"/>
      <c r="O282" s="5"/>
      <c r="P282" s="9"/>
      <c r="Q282" s="5"/>
      <c r="R282" s="5"/>
      <c r="S282" s="5"/>
      <c r="T282" s="5"/>
      <c r="U282" s="5"/>
      <c r="V282" s="5"/>
      <c r="W282" s="5"/>
      <c r="X282" s="5"/>
    </row>
    <row r="283" spans="1:24" ht="13.8">
      <c r="A283" s="224" t="s">
        <v>79163</v>
      </c>
      <c r="B283" s="221"/>
      <c r="C283" s="221" t="s">
        <v>79164</v>
      </c>
      <c r="D283" s="225"/>
      <c r="E283" s="223"/>
      <c r="F283" s="52"/>
      <c r="G283" s="6"/>
      <c r="H283" s="6"/>
      <c r="I283" s="7"/>
      <c r="J283" s="95"/>
      <c r="K283" s="5"/>
      <c r="L283" s="5"/>
      <c r="M283" s="5"/>
      <c r="N283" s="5"/>
      <c r="O283" s="5"/>
      <c r="P283" s="9"/>
      <c r="Q283" s="5"/>
      <c r="R283" s="5"/>
      <c r="S283" s="5"/>
      <c r="T283" s="5"/>
      <c r="U283" s="5"/>
      <c r="V283" s="5"/>
      <c r="W283" s="5"/>
      <c r="X283" s="5"/>
    </row>
    <row r="284" spans="1:24" ht="13.8">
      <c r="A284" s="224" t="s">
        <v>79165</v>
      </c>
      <c r="B284" s="221"/>
      <c r="C284" s="221" t="s">
        <v>79166</v>
      </c>
      <c r="D284" s="225"/>
      <c r="E284" s="223"/>
      <c r="F284" s="52"/>
      <c r="G284" s="6"/>
      <c r="H284" s="6"/>
      <c r="I284" s="7"/>
      <c r="J284" s="95"/>
      <c r="K284" s="5"/>
      <c r="L284" s="5"/>
      <c r="M284" s="5"/>
      <c r="N284" s="5"/>
      <c r="O284" s="5"/>
      <c r="P284" s="9"/>
      <c r="Q284" s="5"/>
      <c r="R284" s="5"/>
      <c r="S284" s="5"/>
      <c r="T284" s="5"/>
      <c r="U284" s="5"/>
      <c r="V284" s="5"/>
      <c r="W284" s="5"/>
      <c r="X284" s="5"/>
    </row>
    <row r="285" spans="1:24" ht="27.6">
      <c r="A285" s="224" t="s">
        <v>79167</v>
      </c>
      <c r="B285" s="221"/>
      <c r="C285" s="221" t="s">
        <v>79168</v>
      </c>
      <c r="D285" s="225"/>
      <c r="E285" s="223"/>
      <c r="F285" s="52"/>
      <c r="G285" s="6"/>
      <c r="H285" s="6"/>
      <c r="I285" s="7"/>
      <c r="J285" s="95"/>
      <c r="K285" s="5"/>
      <c r="L285" s="5"/>
      <c r="M285" s="5"/>
      <c r="N285" s="5"/>
      <c r="O285" s="5"/>
      <c r="P285" s="9"/>
      <c r="Q285" s="5"/>
      <c r="R285" s="5"/>
      <c r="S285" s="5"/>
      <c r="T285" s="5"/>
      <c r="U285" s="5"/>
      <c r="V285" s="5"/>
      <c r="W285" s="5"/>
      <c r="X285" s="5"/>
    </row>
    <row r="286" spans="1:24" ht="41.4">
      <c r="A286" s="220" t="s">
        <v>79169</v>
      </c>
      <c r="B286" s="221" t="s">
        <v>79170</v>
      </c>
      <c r="C286" s="13" t="s">
        <v>31604</v>
      </c>
      <c r="D286" s="225" t="s">
        <v>79171</v>
      </c>
      <c r="E286" s="223" t="s">
        <v>79172</v>
      </c>
      <c r="F286" s="52" t="s">
        <v>79173</v>
      </c>
      <c r="G286" s="6" t="s">
        <v>79174</v>
      </c>
      <c r="H286" s="6" t="s">
        <v>79175</v>
      </c>
      <c r="I286" s="7" t="s">
        <v>79176</v>
      </c>
      <c r="J286" s="95" t="s">
        <v>78366</v>
      </c>
      <c r="K286" s="5"/>
      <c r="L286" s="5" t="s">
        <v>57</v>
      </c>
      <c r="M286" s="5"/>
      <c r="N286" s="5"/>
      <c r="O286" s="5"/>
      <c r="P286" s="9"/>
      <c r="Q286" s="5"/>
      <c r="R286" s="5"/>
      <c r="S286" s="5"/>
      <c r="T286" s="5"/>
      <c r="U286" s="5"/>
      <c r="V286" s="5"/>
      <c r="W286" s="5"/>
      <c r="X286" s="5"/>
    </row>
    <row r="287" spans="1:24" ht="27.6">
      <c r="A287" s="224" t="s">
        <v>79177</v>
      </c>
      <c r="B287" s="221"/>
      <c r="C287" s="221" t="s">
        <v>79178</v>
      </c>
      <c r="D287" s="225"/>
      <c r="E287" s="223"/>
      <c r="F287" s="52"/>
      <c r="G287" s="6"/>
      <c r="H287" s="6"/>
      <c r="I287" s="7"/>
      <c r="J287" s="95"/>
      <c r="K287" s="5"/>
      <c r="L287" s="5"/>
      <c r="M287" s="5"/>
      <c r="N287" s="5"/>
      <c r="O287" s="5"/>
      <c r="P287" s="9"/>
      <c r="Q287" s="5"/>
      <c r="R287" s="5"/>
      <c r="S287" s="5"/>
      <c r="T287" s="5"/>
      <c r="U287" s="5"/>
      <c r="V287" s="5"/>
      <c r="W287" s="5"/>
      <c r="X287" s="5"/>
    </row>
    <row r="288" spans="1:24" ht="27.6">
      <c r="A288" s="224" t="s">
        <v>79179</v>
      </c>
      <c r="B288" s="221"/>
      <c r="C288" s="221" t="s">
        <v>79180</v>
      </c>
      <c r="D288" s="225"/>
      <c r="E288" s="223"/>
      <c r="F288" s="52"/>
      <c r="G288" s="6"/>
      <c r="H288" s="6"/>
      <c r="I288" s="7"/>
      <c r="J288" s="95"/>
      <c r="K288" s="5"/>
      <c r="L288" s="5"/>
      <c r="M288" s="5"/>
      <c r="N288" s="5"/>
      <c r="O288" s="5"/>
      <c r="P288" s="9"/>
      <c r="Q288" s="5"/>
      <c r="R288" s="5"/>
      <c r="S288" s="5"/>
      <c r="T288" s="5"/>
      <c r="U288" s="5"/>
      <c r="V288" s="5"/>
      <c r="W288" s="5"/>
      <c r="X288" s="5"/>
    </row>
    <row r="289" spans="1:24" ht="27.6">
      <c r="A289" s="224" t="s">
        <v>79181</v>
      </c>
      <c r="B289" s="221"/>
      <c r="C289" s="221" t="s">
        <v>79182</v>
      </c>
      <c r="D289" s="225"/>
      <c r="E289" s="223"/>
      <c r="F289" s="52"/>
      <c r="G289" s="6"/>
      <c r="H289" s="6"/>
      <c r="I289" s="7"/>
      <c r="J289" s="95"/>
      <c r="K289" s="5"/>
      <c r="L289" s="5"/>
      <c r="M289" s="5"/>
      <c r="N289" s="5"/>
      <c r="O289" s="5"/>
      <c r="P289" s="9"/>
      <c r="Q289" s="5"/>
      <c r="R289" s="5"/>
      <c r="S289" s="5"/>
      <c r="T289" s="5"/>
      <c r="U289" s="5"/>
      <c r="V289" s="5"/>
      <c r="W289" s="5"/>
      <c r="X289" s="5"/>
    </row>
    <row r="290" spans="1:24" ht="27.6">
      <c r="A290" s="224" t="s">
        <v>79183</v>
      </c>
      <c r="B290" s="221"/>
      <c r="C290" s="221" t="s">
        <v>79184</v>
      </c>
      <c r="D290" s="225"/>
      <c r="E290" s="223"/>
      <c r="F290" s="52"/>
      <c r="G290" s="6"/>
      <c r="H290" s="6"/>
      <c r="I290" s="7"/>
      <c r="J290" s="95"/>
      <c r="K290" s="5"/>
      <c r="L290" s="5"/>
      <c r="M290" s="5"/>
      <c r="N290" s="5"/>
      <c r="O290" s="5"/>
      <c r="P290" s="9"/>
      <c r="Q290" s="5"/>
      <c r="R290" s="5"/>
      <c r="S290" s="5"/>
      <c r="T290" s="5"/>
      <c r="U290" s="5"/>
      <c r="V290" s="5"/>
      <c r="W290" s="5"/>
      <c r="X290" s="5"/>
    </row>
    <row r="291" spans="1:24" ht="27.6">
      <c r="A291" s="224" t="s">
        <v>79185</v>
      </c>
      <c r="B291" s="221"/>
      <c r="C291" s="221" t="s">
        <v>79186</v>
      </c>
      <c r="D291" s="225"/>
      <c r="E291" s="223"/>
      <c r="F291" s="52"/>
      <c r="G291" s="6"/>
      <c r="H291" s="6"/>
      <c r="I291" s="7"/>
      <c r="J291" s="95"/>
      <c r="K291" s="5"/>
      <c r="L291" s="5"/>
      <c r="M291" s="5"/>
      <c r="N291" s="5"/>
      <c r="O291" s="5"/>
      <c r="P291" s="9"/>
      <c r="Q291" s="5"/>
      <c r="R291" s="5"/>
      <c r="S291" s="5"/>
      <c r="T291" s="5"/>
      <c r="U291" s="5"/>
      <c r="V291" s="5"/>
      <c r="W291" s="5"/>
      <c r="X291" s="5"/>
    </row>
    <row r="292" spans="1:24" ht="41.4">
      <c r="A292" s="220" t="s">
        <v>79187</v>
      </c>
      <c r="B292" s="221" t="s">
        <v>79188</v>
      </c>
      <c r="C292" s="13" t="s">
        <v>31604</v>
      </c>
      <c r="D292" s="225" t="s">
        <v>79189</v>
      </c>
      <c r="E292" s="223" t="s">
        <v>79190</v>
      </c>
      <c r="F292" s="52" t="s">
        <v>79191</v>
      </c>
      <c r="G292" s="6" t="s">
        <v>79192</v>
      </c>
      <c r="H292" s="6" t="s">
        <v>79193</v>
      </c>
      <c r="I292" s="7" t="s">
        <v>79194</v>
      </c>
      <c r="J292" s="95" t="s">
        <v>78366</v>
      </c>
      <c r="K292" s="5"/>
      <c r="L292" s="5"/>
      <c r="M292" s="5"/>
      <c r="N292" s="5"/>
      <c r="O292" s="5"/>
      <c r="P292" s="9"/>
      <c r="Q292" s="5"/>
      <c r="R292" s="5"/>
      <c r="S292" s="5"/>
      <c r="T292" s="5"/>
      <c r="U292" s="5"/>
      <c r="V292" s="5"/>
      <c r="W292" s="5"/>
      <c r="X292" s="5"/>
    </row>
    <row r="293" spans="1:24" ht="27.6">
      <c r="A293" s="224" t="s">
        <v>79195</v>
      </c>
      <c r="B293" s="221"/>
      <c r="C293" s="221" t="s">
        <v>79196</v>
      </c>
      <c r="D293" s="225"/>
      <c r="E293" s="223"/>
      <c r="F293" s="52"/>
      <c r="G293" s="6"/>
      <c r="H293" s="6"/>
      <c r="I293" s="7"/>
      <c r="J293" s="95"/>
      <c r="K293" s="5"/>
      <c r="L293" s="5"/>
      <c r="M293" s="5"/>
      <c r="N293" s="5"/>
      <c r="O293" s="5"/>
      <c r="P293" s="9"/>
      <c r="Q293" s="5"/>
      <c r="R293" s="5"/>
      <c r="S293" s="5"/>
      <c r="T293" s="5"/>
      <c r="U293" s="5"/>
      <c r="V293" s="5"/>
      <c r="W293" s="5"/>
      <c r="X293" s="5"/>
    </row>
    <row r="294" spans="1:24" ht="13.8">
      <c r="A294" s="224" t="s">
        <v>79197</v>
      </c>
      <c r="B294" s="221"/>
      <c r="C294" s="221" t="s">
        <v>79198</v>
      </c>
      <c r="D294" s="225"/>
      <c r="E294" s="223"/>
      <c r="F294" s="52"/>
      <c r="G294" s="6"/>
      <c r="H294" s="6"/>
      <c r="I294" s="7"/>
      <c r="J294" s="95"/>
      <c r="K294" s="5"/>
      <c r="L294" s="5"/>
      <c r="M294" s="5"/>
      <c r="N294" s="5"/>
      <c r="O294" s="5"/>
      <c r="P294" s="9"/>
      <c r="Q294" s="5"/>
      <c r="R294" s="5"/>
      <c r="S294" s="5"/>
      <c r="T294" s="5"/>
      <c r="U294" s="5"/>
      <c r="V294" s="5"/>
      <c r="W294" s="5"/>
      <c r="X294" s="5"/>
    </row>
    <row r="295" spans="1:24" ht="13.8">
      <c r="A295" s="224" t="s">
        <v>79199</v>
      </c>
      <c r="B295" s="221"/>
      <c r="C295" s="221" t="s">
        <v>79200</v>
      </c>
      <c r="D295" s="225"/>
      <c r="E295" s="223"/>
      <c r="F295" s="52"/>
      <c r="G295" s="6"/>
      <c r="H295" s="6"/>
      <c r="I295" s="7"/>
      <c r="J295" s="95"/>
      <c r="K295" s="5"/>
      <c r="L295" s="5"/>
      <c r="M295" s="5"/>
      <c r="N295" s="5"/>
      <c r="O295" s="5"/>
      <c r="P295" s="9"/>
      <c r="Q295" s="5"/>
      <c r="R295" s="5"/>
      <c r="S295" s="5"/>
      <c r="T295" s="5"/>
      <c r="U295" s="5"/>
      <c r="V295" s="5"/>
      <c r="W295" s="5"/>
      <c r="X295" s="5"/>
    </row>
    <row r="296" spans="1:24" ht="13.8">
      <c r="A296" s="224" t="s">
        <v>79201</v>
      </c>
      <c r="B296" s="221"/>
      <c r="C296" s="221" t="s">
        <v>79202</v>
      </c>
      <c r="D296" s="225"/>
      <c r="E296" s="223"/>
      <c r="F296" s="52"/>
      <c r="G296" s="6"/>
      <c r="H296" s="6"/>
      <c r="I296" s="7"/>
      <c r="J296" s="95"/>
      <c r="K296" s="5"/>
      <c r="L296" s="5"/>
      <c r="M296" s="5"/>
      <c r="N296" s="5"/>
      <c r="O296" s="5"/>
      <c r="P296" s="9"/>
      <c r="Q296" s="5"/>
      <c r="R296" s="5"/>
      <c r="S296" s="5"/>
      <c r="T296" s="5"/>
      <c r="U296" s="5"/>
      <c r="V296" s="5"/>
      <c r="W296" s="5"/>
      <c r="X296" s="5"/>
    </row>
    <row r="297" spans="1:24" ht="27.6">
      <c r="A297" s="224" t="s">
        <v>79203</v>
      </c>
      <c r="B297" s="221"/>
      <c r="C297" s="221" t="s">
        <v>79204</v>
      </c>
      <c r="D297" s="225"/>
      <c r="E297" s="223"/>
      <c r="F297" s="52"/>
      <c r="G297" s="6"/>
      <c r="H297" s="6"/>
      <c r="I297" s="7"/>
      <c r="J297" s="95"/>
      <c r="K297" s="5"/>
      <c r="L297" s="5"/>
      <c r="M297" s="5"/>
      <c r="N297" s="5"/>
      <c r="O297" s="5"/>
      <c r="P297" s="9"/>
      <c r="Q297" s="5"/>
      <c r="R297" s="5"/>
      <c r="S297" s="5"/>
      <c r="T297" s="5"/>
      <c r="U297" s="5"/>
      <c r="V297" s="5"/>
      <c r="W297" s="5"/>
      <c r="X297" s="5"/>
    </row>
    <row r="298" spans="1:24" ht="41.4">
      <c r="A298" s="220" t="s">
        <v>79205</v>
      </c>
      <c r="B298" s="221" t="s">
        <v>79206</v>
      </c>
      <c r="C298" s="13" t="s">
        <v>31604</v>
      </c>
      <c r="D298" s="225" t="s">
        <v>79207</v>
      </c>
      <c r="E298" s="223" t="s">
        <v>79190</v>
      </c>
      <c r="F298" s="52" t="s">
        <v>79191</v>
      </c>
      <c r="G298" s="6" t="s">
        <v>79208</v>
      </c>
      <c r="H298" s="6" t="s">
        <v>79209</v>
      </c>
      <c r="I298" s="7" t="s">
        <v>79210</v>
      </c>
      <c r="J298" s="95" t="s">
        <v>78366</v>
      </c>
      <c r="K298" s="5"/>
      <c r="L298" s="5" t="s">
        <v>57</v>
      </c>
      <c r="M298" s="5"/>
      <c r="N298" s="5"/>
      <c r="O298" s="5"/>
      <c r="P298" s="9"/>
      <c r="Q298" s="5"/>
      <c r="R298" s="5"/>
      <c r="S298" s="5"/>
      <c r="T298" s="5"/>
      <c r="U298" s="5"/>
      <c r="V298" s="5"/>
      <c r="W298" s="5"/>
      <c r="X298" s="5"/>
    </row>
    <row r="299" spans="1:24" ht="27.6">
      <c r="A299" s="224" t="s">
        <v>79211</v>
      </c>
      <c r="B299" s="221"/>
      <c r="C299" s="221" t="s">
        <v>79212</v>
      </c>
      <c r="D299" s="225"/>
      <c r="E299" s="223"/>
      <c r="F299" s="52"/>
      <c r="G299" s="6"/>
      <c r="H299" s="6"/>
      <c r="I299" s="7"/>
      <c r="J299" s="95"/>
      <c r="K299" s="5"/>
      <c r="L299" s="5"/>
      <c r="M299" s="5"/>
      <c r="N299" s="5"/>
      <c r="O299" s="5"/>
      <c r="P299" s="9"/>
      <c r="Q299" s="5"/>
      <c r="R299" s="5"/>
      <c r="S299" s="5"/>
      <c r="T299" s="5"/>
      <c r="U299" s="5"/>
      <c r="V299" s="5"/>
      <c r="W299" s="5"/>
      <c r="X299" s="5"/>
    </row>
    <row r="300" spans="1:24" ht="13.8">
      <c r="A300" s="224" t="s">
        <v>79213</v>
      </c>
      <c r="B300" s="221"/>
      <c r="C300" s="221" t="s">
        <v>79214</v>
      </c>
      <c r="D300" s="225"/>
      <c r="E300" s="223"/>
      <c r="F300" s="52"/>
      <c r="G300" s="6"/>
      <c r="H300" s="6"/>
      <c r="I300" s="7"/>
      <c r="J300" s="95"/>
      <c r="K300" s="5"/>
      <c r="L300" s="5"/>
      <c r="M300" s="5"/>
      <c r="N300" s="5"/>
      <c r="O300" s="5"/>
      <c r="P300" s="9"/>
      <c r="Q300" s="5"/>
      <c r="R300" s="5"/>
      <c r="S300" s="5"/>
      <c r="T300" s="5"/>
      <c r="U300" s="5"/>
      <c r="V300" s="5"/>
      <c r="W300" s="5"/>
      <c r="X300" s="5"/>
    </row>
    <row r="301" spans="1:24" ht="27.6">
      <c r="A301" s="224" t="s">
        <v>79215</v>
      </c>
      <c r="B301" s="221"/>
      <c r="C301" s="221" t="s">
        <v>79216</v>
      </c>
      <c r="D301" s="225"/>
      <c r="E301" s="223"/>
      <c r="F301" s="52"/>
      <c r="G301" s="6"/>
      <c r="H301" s="6"/>
      <c r="I301" s="7"/>
      <c r="J301" s="95"/>
      <c r="K301" s="5"/>
      <c r="L301" s="5"/>
      <c r="M301" s="5"/>
      <c r="N301" s="5"/>
      <c r="O301" s="5"/>
      <c r="P301" s="9"/>
      <c r="Q301" s="5"/>
      <c r="R301" s="5"/>
      <c r="S301" s="5"/>
      <c r="T301" s="5"/>
      <c r="U301" s="5"/>
      <c r="V301" s="5"/>
      <c r="W301" s="5"/>
      <c r="X301" s="5"/>
    </row>
    <row r="302" spans="1:24" ht="27.6">
      <c r="A302" s="224" t="s">
        <v>79217</v>
      </c>
      <c r="B302" s="221"/>
      <c r="C302" s="221" t="s">
        <v>79218</v>
      </c>
      <c r="D302" s="225"/>
      <c r="E302" s="223"/>
      <c r="F302" s="52"/>
      <c r="G302" s="6"/>
      <c r="H302" s="6"/>
      <c r="I302" s="7"/>
      <c r="J302" s="95"/>
      <c r="K302" s="5"/>
      <c r="L302" s="5"/>
      <c r="M302" s="5"/>
      <c r="N302" s="5"/>
      <c r="O302" s="5"/>
      <c r="P302" s="9"/>
      <c r="Q302" s="5"/>
      <c r="R302" s="5"/>
      <c r="S302" s="5"/>
      <c r="T302" s="5"/>
      <c r="U302" s="5"/>
      <c r="V302" s="5"/>
      <c r="W302" s="5"/>
      <c r="X302" s="5"/>
    </row>
    <row r="303" spans="1:24" ht="27.6">
      <c r="A303" s="224" t="s">
        <v>79219</v>
      </c>
      <c r="B303" s="221"/>
      <c r="C303" s="221" t="s">
        <v>79220</v>
      </c>
      <c r="D303" s="225"/>
      <c r="E303" s="223"/>
      <c r="F303" s="52"/>
      <c r="G303" s="6"/>
      <c r="H303" s="6"/>
      <c r="I303" s="7"/>
      <c r="J303" s="95"/>
      <c r="K303" s="5"/>
      <c r="L303" s="5"/>
      <c r="M303" s="5"/>
      <c r="N303" s="5"/>
      <c r="O303" s="5"/>
      <c r="P303" s="9"/>
      <c r="Q303" s="5"/>
      <c r="R303" s="5"/>
      <c r="S303" s="5"/>
      <c r="T303" s="5"/>
      <c r="U303" s="5"/>
      <c r="V303" s="5"/>
      <c r="W303" s="5"/>
      <c r="X303" s="5"/>
    </row>
    <row r="304" spans="1:24" ht="55.2">
      <c r="A304" s="220" t="s">
        <v>79221</v>
      </c>
      <c r="B304" s="221" t="s">
        <v>79222</v>
      </c>
      <c r="C304" s="13" t="s">
        <v>31604</v>
      </c>
      <c r="D304" s="225" t="s">
        <v>79223</v>
      </c>
      <c r="E304" s="223" t="s">
        <v>79224</v>
      </c>
      <c r="F304" s="52" t="s">
        <v>79225</v>
      </c>
      <c r="G304" s="6" t="s">
        <v>79226</v>
      </c>
      <c r="H304" s="6" t="s">
        <v>79227</v>
      </c>
      <c r="I304" s="7" t="s">
        <v>79228</v>
      </c>
      <c r="J304" s="95" t="s">
        <v>78366</v>
      </c>
      <c r="K304" s="5"/>
      <c r="L304" s="5"/>
      <c r="M304" s="5"/>
      <c r="N304" s="5"/>
      <c r="O304" s="5"/>
      <c r="P304" s="9"/>
      <c r="Q304" s="5"/>
      <c r="R304" s="5"/>
      <c r="S304" s="5"/>
      <c r="T304" s="5"/>
      <c r="U304" s="5"/>
      <c r="V304" s="5"/>
      <c r="W304" s="5"/>
      <c r="X304" s="5"/>
    </row>
    <row r="305" spans="1:24" ht="13.8">
      <c r="A305" s="224" t="s">
        <v>79229</v>
      </c>
      <c r="B305" s="221"/>
      <c r="C305" s="221" t="s">
        <v>79230</v>
      </c>
      <c r="D305" s="225"/>
      <c r="E305" s="223"/>
      <c r="F305" s="52"/>
      <c r="G305" s="6"/>
      <c r="H305" s="6"/>
      <c r="I305" s="7"/>
      <c r="J305" s="95"/>
      <c r="K305" s="5"/>
      <c r="L305" s="5"/>
      <c r="M305" s="5"/>
      <c r="N305" s="5"/>
      <c r="O305" s="5"/>
      <c r="P305" s="9"/>
      <c r="Q305" s="5"/>
      <c r="R305" s="5"/>
      <c r="S305" s="5"/>
      <c r="T305" s="5"/>
      <c r="U305" s="5"/>
      <c r="V305" s="5"/>
      <c r="W305" s="5"/>
      <c r="X305" s="5"/>
    </row>
    <row r="306" spans="1:24" ht="27.6">
      <c r="A306" s="224" t="s">
        <v>79231</v>
      </c>
      <c r="B306" s="221"/>
      <c r="C306" s="221" t="s">
        <v>79232</v>
      </c>
      <c r="D306" s="225"/>
      <c r="E306" s="223"/>
      <c r="F306" s="52"/>
      <c r="G306" s="6"/>
      <c r="H306" s="6"/>
      <c r="I306" s="7"/>
      <c r="J306" s="95"/>
      <c r="K306" s="5"/>
      <c r="L306" s="5"/>
      <c r="M306" s="5"/>
      <c r="N306" s="5"/>
      <c r="O306" s="5"/>
      <c r="P306" s="9"/>
      <c r="Q306" s="5"/>
      <c r="R306" s="5"/>
      <c r="S306" s="5"/>
      <c r="T306" s="5"/>
      <c r="U306" s="5"/>
      <c r="V306" s="5"/>
      <c r="W306" s="5"/>
      <c r="X306" s="5"/>
    </row>
    <row r="307" spans="1:24" ht="27.6">
      <c r="A307" s="224" t="s">
        <v>79233</v>
      </c>
      <c r="B307" s="221"/>
      <c r="C307" s="221" t="s">
        <v>79234</v>
      </c>
      <c r="D307" s="225"/>
      <c r="E307" s="223"/>
      <c r="F307" s="52"/>
      <c r="G307" s="6"/>
      <c r="H307" s="6"/>
      <c r="I307" s="7"/>
      <c r="J307" s="95"/>
      <c r="K307" s="5"/>
      <c r="L307" s="5"/>
      <c r="M307" s="5"/>
      <c r="N307" s="5"/>
      <c r="O307" s="5"/>
      <c r="P307" s="9"/>
      <c r="Q307" s="5"/>
      <c r="R307" s="5"/>
      <c r="S307" s="5"/>
      <c r="T307" s="5"/>
      <c r="U307" s="5"/>
      <c r="V307" s="5"/>
      <c r="W307" s="5"/>
      <c r="X307" s="5"/>
    </row>
    <row r="308" spans="1:24" ht="13.8">
      <c r="A308" s="224" t="s">
        <v>79235</v>
      </c>
      <c r="B308" s="221"/>
      <c r="C308" s="221" t="s">
        <v>79236</v>
      </c>
      <c r="D308" s="225"/>
      <c r="E308" s="223"/>
      <c r="F308" s="52"/>
      <c r="G308" s="6"/>
      <c r="H308" s="6"/>
      <c r="I308" s="7"/>
      <c r="J308" s="95"/>
      <c r="K308" s="5"/>
      <c r="L308" s="5"/>
      <c r="M308" s="5"/>
      <c r="N308" s="5"/>
      <c r="O308" s="5"/>
      <c r="P308" s="9"/>
      <c r="Q308" s="5"/>
      <c r="R308" s="5"/>
      <c r="S308" s="5"/>
      <c r="T308" s="5"/>
      <c r="U308" s="5"/>
      <c r="V308" s="5"/>
      <c r="W308" s="5"/>
      <c r="X308" s="5"/>
    </row>
    <row r="309" spans="1:24" ht="27.6">
      <c r="A309" s="224" t="s">
        <v>79237</v>
      </c>
      <c r="B309" s="221"/>
      <c r="C309" s="221" t="s">
        <v>79238</v>
      </c>
      <c r="D309" s="225"/>
      <c r="E309" s="223"/>
      <c r="F309" s="52"/>
      <c r="G309" s="6"/>
      <c r="H309" s="6"/>
      <c r="I309" s="7"/>
      <c r="J309" s="95"/>
      <c r="K309" s="5"/>
      <c r="L309" s="5"/>
      <c r="M309" s="5"/>
      <c r="N309" s="5"/>
      <c r="O309" s="5"/>
      <c r="P309" s="9"/>
      <c r="Q309" s="5"/>
      <c r="R309" s="5"/>
      <c r="S309" s="5"/>
      <c r="T309" s="5"/>
      <c r="U309" s="5"/>
      <c r="V309" s="5"/>
      <c r="W309" s="5"/>
      <c r="X309" s="5"/>
    </row>
    <row r="310" spans="1:24" ht="55.2">
      <c r="A310" s="220" t="s">
        <v>79239</v>
      </c>
      <c r="B310" s="221" t="s">
        <v>79240</v>
      </c>
      <c r="C310" s="13" t="s">
        <v>31604</v>
      </c>
      <c r="D310" s="225" t="s">
        <v>79241</v>
      </c>
      <c r="E310" s="223" t="s">
        <v>79224</v>
      </c>
      <c r="F310" s="52" t="s">
        <v>79225</v>
      </c>
      <c r="G310" s="6" t="s">
        <v>79226</v>
      </c>
      <c r="H310" s="6" t="s">
        <v>79242</v>
      </c>
      <c r="I310" s="7" t="s">
        <v>79243</v>
      </c>
      <c r="J310" s="95" t="s">
        <v>78366</v>
      </c>
      <c r="K310" s="5"/>
      <c r="L310" s="5" t="s">
        <v>57</v>
      </c>
      <c r="M310" s="5"/>
      <c r="N310" s="5"/>
      <c r="O310" s="5"/>
      <c r="P310" s="9"/>
      <c r="Q310" s="5"/>
      <c r="R310" s="5"/>
      <c r="S310" s="5"/>
      <c r="T310" s="5"/>
      <c r="U310" s="5"/>
      <c r="V310" s="5"/>
      <c r="W310" s="5"/>
      <c r="X310" s="5"/>
    </row>
    <row r="311" spans="1:24" ht="41.4">
      <c r="A311" s="224" t="s">
        <v>79244</v>
      </c>
      <c r="B311" s="221"/>
      <c r="C311" s="221" t="s">
        <v>79245</v>
      </c>
      <c r="D311" s="225"/>
      <c r="E311" s="223"/>
      <c r="F311" s="52"/>
      <c r="G311" s="6"/>
      <c r="H311" s="6"/>
      <c r="I311" s="7"/>
      <c r="J311" s="95"/>
      <c r="K311" s="5"/>
      <c r="L311" s="5"/>
      <c r="M311" s="5"/>
      <c r="N311" s="5"/>
      <c r="O311" s="5"/>
      <c r="P311" s="9"/>
      <c r="Q311" s="5"/>
      <c r="R311" s="5"/>
      <c r="S311" s="5"/>
      <c r="T311" s="5"/>
      <c r="U311" s="5"/>
      <c r="V311" s="5"/>
      <c r="W311" s="5"/>
      <c r="X311" s="5"/>
    </row>
    <row r="312" spans="1:24" ht="27.6">
      <c r="A312" s="224" t="s">
        <v>79246</v>
      </c>
      <c r="B312" s="221"/>
      <c r="C312" s="221" t="s">
        <v>79247</v>
      </c>
      <c r="D312" s="225"/>
      <c r="E312" s="223"/>
      <c r="F312" s="52"/>
      <c r="G312" s="6"/>
      <c r="H312" s="6"/>
      <c r="I312" s="7"/>
      <c r="J312" s="95"/>
      <c r="K312" s="5"/>
      <c r="L312" s="5"/>
      <c r="M312" s="5"/>
      <c r="N312" s="5"/>
      <c r="O312" s="5"/>
      <c r="P312" s="9"/>
      <c r="Q312" s="5"/>
      <c r="R312" s="5"/>
      <c r="S312" s="5"/>
      <c r="T312" s="5"/>
      <c r="U312" s="5"/>
      <c r="V312" s="5"/>
      <c r="W312" s="5"/>
      <c r="X312" s="5"/>
    </row>
    <row r="313" spans="1:24" ht="27.6">
      <c r="A313" s="224" t="s">
        <v>79248</v>
      </c>
      <c r="B313" s="221"/>
      <c r="C313" s="221" t="s">
        <v>79249</v>
      </c>
      <c r="D313" s="225"/>
      <c r="E313" s="223"/>
      <c r="F313" s="52"/>
      <c r="G313" s="6"/>
      <c r="H313" s="6"/>
      <c r="I313" s="7"/>
      <c r="J313" s="95"/>
      <c r="K313" s="5"/>
      <c r="L313" s="5"/>
      <c r="M313" s="5"/>
      <c r="N313" s="5"/>
      <c r="O313" s="5"/>
      <c r="P313" s="9"/>
      <c r="Q313" s="5"/>
      <c r="R313" s="5"/>
      <c r="S313" s="5"/>
      <c r="T313" s="5"/>
      <c r="U313" s="5"/>
      <c r="V313" s="5"/>
      <c r="W313" s="5"/>
      <c r="X313" s="5"/>
    </row>
    <row r="314" spans="1:24" ht="27.6">
      <c r="A314" s="224" t="s">
        <v>79250</v>
      </c>
      <c r="B314" s="221"/>
      <c r="C314" s="221" t="s">
        <v>79251</v>
      </c>
      <c r="D314" s="225"/>
      <c r="E314" s="223"/>
      <c r="F314" s="52"/>
      <c r="G314" s="6"/>
      <c r="H314" s="6"/>
      <c r="I314" s="7"/>
      <c r="J314" s="95"/>
      <c r="K314" s="5"/>
      <c r="L314" s="5"/>
      <c r="M314" s="5"/>
      <c r="N314" s="5"/>
      <c r="O314" s="5"/>
      <c r="P314" s="9"/>
      <c r="Q314" s="5"/>
      <c r="R314" s="5"/>
      <c r="S314" s="5"/>
      <c r="T314" s="5"/>
      <c r="U314" s="5"/>
      <c r="V314" s="5"/>
      <c r="W314" s="5"/>
      <c r="X314" s="5"/>
    </row>
    <row r="315" spans="1:24" ht="13.8">
      <c r="A315" s="224" t="s">
        <v>79252</v>
      </c>
      <c r="B315" s="221"/>
      <c r="C315" s="6" t="s">
        <v>79253</v>
      </c>
      <c r="D315" s="225"/>
      <c r="E315" s="223"/>
      <c r="F315" s="52"/>
      <c r="G315" s="6"/>
      <c r="H315" s="6"/>
      <c r="I315" s="7"/>
      <c r="J315" s="95"/>
      <c r="K315" s="5"/>
      <c r="L315" s="5"/>
      <c r="M315" s="5"/>
      <c r="N315" s="5"/>
      <c r="O315" s="5"/>
      <c r="P315" s="9"/>
      <c r="Q315" s="5"/>
      <c r="R315" s="5"/>
      <c r="S315" s="5"/>
      <c r="T315" s="5"/>
      <c r="U315" s="5"/>
      <c r="V315" s="5"/>
      <c r="W315" s="5"/>
      <c r="X315" s="5"/>
    </row>
    <row r="316" spans="1:24" ht="13.8">
      <c r="A316" s="220" t="s">
        <v>79254</v>
      </c>
      <c r="B316" s="221" t="s">
        <v>79255</v>
      </c>
      <c r="C316" s="13" t="s">
        <v>31604</v>
      </c>
      <c r="D316" s="225" t="s">
        <v>79255</v>
      </c>
      <c r="E316" s="223" t="s">
        <v>79255</v>
      </c>
      <c r="F316" s="52" t="s">
        <v>79256</v>
      </c>
      <c r="G316" s="6" t="s">
        <v>79255</v>
      </c>
      <c r="H316" s="6" t="s">
        <v>79255</v>
      </c>
      <c r="I316" s="7" t="s">
        <v>79255</v>
      </c>
      <c r="J316" s="95" t="s">
        <v>78366</v>
      </c>
      <c r="K316" s="5"/>
      <c r="L316" s="5"/>
      <c r="M316" s="5"/>
      <c r="N316" s="5"/>
      <c r="O316" s="5"/>
      <c r="P316" s="9"/>
      <c r="Q316" s="5"/>
      <c r="R316" s="5"/>
      <c r="S316" s="5"/>
      <c r="T316" s="5"/>
      <c r="U316" s="5"/>
      <c r="V316" s="5"/>
      <c r="W316" s="5"/>
      <c r="X316" s="5"/>
    </row>
    <row r="317" spans="1:24" ht="13.8">
      <c r="A317" s="224" t="s">
        <v>79257</v>
      </c>
      <c r="B317" s="221"/>
      <c r="C317" s="221" t="s">
        <v>79258</v>
      </c>
      <c r="D317" s="225"/>
      <c r="E317" s="223"/>
      <c r="F317" s="52"/>
      <c r="G317" s="6"/>
      <c r="H317" s="6"/>
      <c r="I317" s="7"/>
      <c r="J317" s="95"/>
      <c r="K317" s="5"/>
      <c r="L317" s="5"/>
      <c r="M317" s="5"/>
      <c r="N317" s="5"/>
      <c r="O317" s="5"/>
      <c r="P317" s="9"/>
      <c r="Q317" s="5"/>
      <c r="R317" s="5"/>
      <c r="S317" s="5"/>
      <c r="T317" s="5"/>
      <c r="U317" s="5"/>
      <c r="V317" s="5"/>
      <c r="W317" s="5"/>
      <c r="X317" s="5"/>
    </row>
    <row r="318" spans="1:24" ht="13.8">
      <c r="A318" s="224" t="s">
        <v>79259</v>
      </c>
      <c r="B318" s="221"/>
      <c r="C318" s="221" t="s">
        <v>79260</v>
      </c>
      <c r="D318" s="225"/>
      <c r="E318" s="223"/>
      <c r="F318" s="52"/>
      <c r="G318" s="6"/>
      <c r="H318" s="6"/>
      <c r="I318" s="7"/>
      <c r="J318" s="95"/>
      <c r="K318" s="5"/>
      <c r="L318" s="5"/>
      <c r="M318" s="5"/>
      <c r="N318" s="5"/>
      <c r="O318" s="5"/>
      <c r="P318" s="9"/>
      <c r="Q318" s="5"/>
      <c r="R318" s="5"/>
      <c r="S318" s="5"/>
      <c r="T318" s="5"/>
      <c r="U318" s="5"/>
      <c r="V318" s="5"/>
      <c r="W318" s="5"/>
      <c r="X318" s="5"/>
    </row>
    <row r="319" spans="1:24" ht="13.8">
      <c r="A319" s="224" t="s">
        <v>79261</v>
      </c>
      <c r="B319" s="221"/>
      <c r="C319" s="221" t="s">
        <v>79262</v>
      </c>
      <c r="D319" s="225"/>
      <c r="E319" s="223"/>
      <c r="F319" s="52"/>
      <c r="G319" s="6"/>
      <c r="H319" s="6"/>
      <c r="I319" s="7"/>
      <c r="J319" s="95"/>
      <c r="K319" s="5"/>
      <c r="L319" s="5"/>
      <c r="M319" s="5"/>
      <c r="N319" s="5"/>
      <c r="O319" s="5"/>
      <c r="P319" s="9"/>
      <c r="Q319" s="5"/>
      <c r="R319" s="5"/>
      <c r="S319" s="5"/>
      <c r="T319" s="5"/>
      <c r="U319" s="5"/>
      <c r="V319" s="5"/>
      <c r="W319" s="5"/>
      <c r="X319" s="5"/>
    </row>
    <row r="320" spans="1:24" ht="13.8">
      <c r="A320" s="224" t="s">
        <v>79263</v>
      </c>
      <c r="B320" s="221"/>
      <c r="C320" s="221" t="s">
        <v>79264</v>
      </c>
      <c r="D320" s="225"/>
      <c r="E320" s="223"/>
      <c r="F320" s="52"/>
      <c r="G320" s="6"/>
      <c r="H320" s="6"/>
      <c r="I320" s="7"/>
      <c r="J320" s="95"/>
      <c r="K320" s="5"/>
      <c r="L320" s="5"/>
      <c r="M320" s="5"/>
      <c r="N320" s="5"/>
      <c r="O320" s="5"/>
      <c r="P320" s="9"/>
      <c r="Q320" s="5"/>
      <c r="R320" s="5"/>
      <c r="S320" s="5"/>
      <c r="T320" s="5"/>
      <c r="U320" s="5"/>
      <c r="V320" s="5"/>
      <c r="W320" s="5"/>
      <c r="X320" s="5"/>
    </row>
    <row r="321" spans="1:24" ht="27.6">
      <c r="A321" s="224" t="s">
        <v>79265</v>
      </c>
      <c r="B321" s="221"/>
      <c r="C321" s="221" t="s">
        <v>79266</v>
      </c>
      <c r="D321" s="225"/>
      <c r="E321" s="223"/>
      <c r="F321" s="52"/>
      <c r="G321" s="6"/>
      <c r="H321" s="6"/>
      <c r="I321" s="7"/>
      <c r="J321" s="95"/>
      <c r="K321" s="5"/>
      <c r="L321" s="5"/>
      <c r="M321" s="5"/>
      <c r="N321" s="5"/>
      <c r="O321" s="5"/>
      <c r="P321" s="9"/>
      <c r="Q321" s="5"/>
      <c r="R321" s="5"/>
      <c r="S321" s="5"/>
      <c r="T321" s="5"/>
      <c r="U321" s="5"/>
      <c r="V321" s="5"/>
      <c r="W321" s="5"/>
      <c r="X321" s="5"/>
    </row>
    <row r="322" spans="1:24" ht="41.4">
      <c r="A322" s="220" t="s">
        <v>79267</v>
      </c>
      <c r="B322" s="221" t="s">
        <v>79268</v>
      </c>
      <c r="C322" s="13" t="s">
        <v>31604</v>
      </c>
      <c r="D322" s="225" t="s">
        <v>79269</v>
      </c>
      <c r="E322" s="223" t="s">
        <v>79270</v>
      </c>
      <c r="F322" s="52" t="s">
        <v>79271</v>
      </c>
      <c r="G322" s="6" t="s">
        <v>79272</v>
      </c>
      <c r="H322" s="6" t="s">
        <v>79273</v>
      </c>
      <c r="I322" s="7" t="s">
        <v>79274</v>
      </c>
      <c r="J322" s="95" t="s">
        <v>78366</v>
      </c>
      <c r="K322" s="5"/>
      <c r="L322" s="5" t="s">
        <v>57</v>
      </c>
      <c r="M322" s="5"/>
      <c r="N322" s="5"/>
      <c r="O322" s="5"/>
      <c r="P322" s="9"/>
      <c r="Q322" s="5"/>
      <c r="R322" s="5"/>
      <c r="S322" s="5"/>
      <c r="T322" s="5"/>
      <c r="U322" s="5"/>
      <c r="V322" s="5"/>
      <c r="W322" s="5"/>
      <c r="X322" s="5"/>
    </row>
    <row r="323" spans="1:24" ht="27.6">
      <c r="A323" s="224" t="s">
        <v>79275</v>
      </c>
      <c r="B323" s="221"/>
      <c r="C323" s="221" t="s">
        <v>79276</v>
      </c>
      <c r="D323" s="225"/>
      <c r="E323" s="223"/>
      <c r="F323" s="52"/>
      <c r="G323" s="6"/>
      <c r="H323" s="6"/>
      <c r="I323" s="7"/>
      <c r="J323" s="95"/>
      <c r="K323" s="5"/>
      <c r="L323" s="5"/>
      <c r="M323" s="5"/>
      <c r="N323" s="5"/>
      <c r="O323" s="5"/>
      <c r="P323" s="9"/>
      <c r="Q323" s="5"/>
      <c r="R323" s="5"/>
      <c r="S323" s="5"/>
      <c r="T323" s="5"/>
      <c r="U323" s="5"/>
      <c r="V323" s="5"/>
      <c r="W323" s="5"/>
      <c r="X323" s="5"/>
    </row>
    <row r="324" spans="1:24" ht="27.6">
      <c r="A324" s="224" t="s">
        <v>79277</v>
      </c>
      <c r="B324" s="221"/>
      <c r="C324" s="221" t="s">
        <v>79278</v>
      </c>
      <c r="D324" s="225"/>
      <c r="E324" s="223"/>
      <c r="F324" s="52"/>
      <c r="G324" s="6"/>
      <c r="H324" s="6"/>
      <c r="I324" s="7"/>
      <c r="J324" s="95"/>
      <c r="K324" s="5"/>
      <c r="L324" s="5"/>
      <c r="M324" s="5"/>
      <c r="N324" s="5"/>
      <c r="O324" s="5"/>
      <c r="P324" s="9"/>
      <c r="Q324" s="5"/>
      <c r="R324" s="5"/>
      <c r="S324" s="5"/>
      <c r="T324" s="5"/>
      <c r="U324" s="5"/>
      <c r="V324" s="5"/>
      <c r="W324" s="5"/>
      <c r="X324" s="5"/>
    </row>
    <row r="325" spans="1:24" ht="13.8">
      <c r="A325" s="224" t="s">
        <v>79279</v>
      </c>
      <c r="B325" s="221"/>
      <c r="C325" s="221" t="s">
        <v>79280</v>
      </c>
      <c r="D325" s="225"/>
      <c r="E325" s="223"/>
      <c r="F325" s="52"/>
      <c r="G325" s="6"/>
      <c r="H325" s="6"/>
      <c r="I325" s="7"/>
      <c r="J325" s="95"/>
      <c r="K325" s="5"/>
      <c r="L325" s="5"/>
      <c r="M325" s="5"/>
      <c r="N325" s="5"/>
      <c r="O325" s="5"/>
      <c r="P325" s="9"/>
      <c r="Q325" s="5"/>
      <c r="R325" s="5"/>
      <c r="S325" s="5"/>
      <c r="T325" s="5"/>
      <c r="U325" s="5"/>
      <c r="V325" s="5"/>
      <c r="W325" s="5"/>
      <c r="X325" s="5"/>
    </row>
    <row r="326" spans="1:24" ht="27.6">
      <c r="A326" s="224" t="s">
        <v>79281</v>
      </c>
      <c r="B326" s="221"/>
      <c r="C326" s="221" t="s">
        <v>79282</v>
      </c>
      <c r="D326" s="225"/>
      <c r="E326" s="223"/>
      <c r="F326" s="52"/>
      <c r="G326" s="6"/>
      <c r="H326" s="6"/>
      <c r="I326" s="7"/>
      <c r="J326" s="95"/>
      <c r="K326" s="5"/>
      <c r="L326" s="5"/>
      <c r="M326" s="5"/>
      <c r="N326" s="5"/>
      <c r="O326" s="5"/>
      <c r="P326" s="9"/>
      <c r="Q326" s="5"/>
      <c r="R326" s="5"/>
      <c r="S326" s="5"/>
      <c r="T326" s="5"/>
      <c r="U326" s="5"/>
      <c r="V326" s="5"/>
      <c r="W326" s="5"/>
      <c r="X326" s="5"/>
    </row>
    <row r="327" spans="1:24" ht="27.6">
      <c r="A327" s="224" t="s">
        <v>79283</v>
      </c>
      <c r="B327" s="221"/>
      <c r="C327" s="221" t="s">
        <v>79284</v>
      </c>
      <c r="D327" s="225"/>
      <c r="E327" s="223"/>
      <c r="F327" s="52"/>
      <c r="G327" s="6"/>
      <c r="H327" s="6"/>
      <c r="I327" s="7"/>
      <c r="J327" s="95"/>
      <c r="K327" s="5"/>
      <c r="L327" s="5"/>
      <c r="M327" s="5"/>
      <c r="N327" s="5"/>
      <c r="O327" s="5"/>
      <c r="P327" s="9"/>
      <c r="Q327" s="5"/>
      <c r="R327" s="5"/>
      <c r="S327" s="5"/>
      <c r="T327" s="5"/>
      <c r="U327" s="5"/>
      <c r="V327" s="5"/>
      <c r="W327" s="5"/>
      <c r="X327" s="5"/>
    </row>
    <row r="328" spans="1:24" ht="41.4">
      <c r="A328" s="220" t="s">
        <v>79285</v>
      </c>
      <c r="B328" s="221" t="s">
        <v>79286</v>
      </c>
      <c r="C328" s="13" t="s">
        <v>31604</v>
      </c>
      <c r="D328" s="225" t="s">
        <v>79287</v>
      </c>
      <c r="E328" s="223" t="s">
        <v>79288</v>
      </c>
      <c r="F328" s="52" t="s">
        <v>79289</v>
      </c>
      <c r="G328" s="6" t="s">
        <v>79290</v>
      </c>
      <c r="H328" s="6" t="s">
        <v>79291</v>
      </c>
      <c r="I328" s="7" t="s">
        <v>79292</v>
      </c>
      <c r="J328" s="95" t="s">
        <v>78366</v>
      </c>
      <c r="K328" s="5"/>
      <c r="L328" s="5"/>
      <c r="M328" s="5"/>
      <c r="N328" s="5"/>
      <c r="O328" s="5"/>
      <c r="P328" s="9"/>
      <c r="Q328" s="5"/>
      <c r="R328" s="5"/>
      <c r="S328" s="5"/>
      <c r="T328" s="5"/>
      <c r="U328" s="5"/>
      <c r="V328" s="5"/>
      <c r="W328" s="5"/>
      <c r="X328" s="5"/>
    </row>
    <row r="329" spans="1:24" ht="27.6">
      <c r="A329" s="224" t="s">
        <v>79293</v>
      </c>
      <c r="B329" s="221"/>
      <c r="C329" s="221" t="s">
        <v>79294</v>
      </c>
      <c r="D329" s="225"/>
      <c r="E329" s="223"/>
      <c r="F329" s="52"/>
      <c r="G329" s="6"/>
      <c r="H329" s="6"/>
      <c r="I329" s="7"/>
      <c r="J329" s="95"/>
      <c r="K329" s="5"/>
      <c r="L329" s="5"/>
      <c r="M329" s="5"/>
      <c r="N329" s="5"/>
      <c r="O329" s="5"/>
      <c r="P329" s="9"/>
      <c r="Q329" s="5"/>
      <c r="R329" s="5"/>
      <c r="S329" s="5"/>
      <c r="T329" s="5"/>
      <c r="U329" s="5"/>
      <c r="V329" s="5"/>
      <c r="W329" s="5"/>
      <c r="X329" s="5"/>
    </row>
    <row r="330" spans="1:24" ht="13.8">
      <c r="A330" s="224" t="s">
        <v>79295</v>
      </c>
      <c r="B330" s="221"/>
      <c r="C330" s="221" t="s">
        <v>79296</v>
      </c>
      <c r="D330" s="225"/>
      <c r="E330" s="223"/>
      <c r="F330" s="52"/>
      <c r="G330" s="6"/>
      <c r="H330" s="6"/>
      <c r="I330" s="7"/>
      <c r="J330" s="95"/>
      <c r="K330" s="5"/>
      <c r="L330" s="5"/>
      <c r="M330" s="5"/>
      <c r="N330" s="5"/>
      <c r="O330" s="5"/>
      <c r="P330" s="9"/>
      <c r="Q330" s="5"/>
      <c r="R330" s="5"/>
      <c r="S330" s="5"/>
      <c r="T330" s="5"/>
      <c r="U330" s="5"/>
      <c r="V330" s="5"/>
      <c r="W330" s="5"/>
      <c r="X330" s="5"/>
    </row>
    <row r="331" spans="1:24" ht="13.8">
      <c r="A331" s="224" t="s">
        <v>79297</v>
      </c>
      <c r="B331" s="221"/>
      <c r="C331" s="221" t="s">
        <v>79298</v>
      </c>
      <c r="D331" s="225"/>
      <c r="E331" s="223"/>
      <c r="F331" s="52"/>
      <c r="G331" s="6"/>
      <c r="H331" s="6"/>
      <c r="I331" s="7"/>
      <c r="J331" s="95"/>
      <c r="K331" s="5"/>
      <c r="L331" s="5"/>
      <c r="M331" s="5"/>
      <c r="N331" s="5"/>
      <c r="O331" s="5"/>
      <c r="P331" s="9"/>
      <c r="Q331" s="5"/>
      <c r="R331" s="5"/>
      <c r="S331" s="5"/>
      <c r="T331" s="5"/>
      <c r="U331" s="5"/>
      <c r="V331" s="5"/>
      <c r="W331" s="5"/>
      <c r="X331" s="5"/>
    </row>
    <row r="332" spans="1:24" ht="13.8">
      <c r="A332" s="224" t="s">
        <v>79299</v>
      </c>
      <c r="B332" s="221"/>
      <c r="C332" s="221" t="s">
        <v>79300</v>
      </c>
      <c r="D332" s="225"/>
      <c r="E332" s="223"/>
      <c r="F332" s="52"/>
      <c r="G332" s="6"/>
      <c r="H332" s="6"/>
      <c r="I332" s="7"/>
      <c r="J332" s="95"/>
      <c r="K332" s="5"/>
      <c r="L332" s="5"/>
      <c r="M332" s="5"/>
      <c r="N332" s="5"/>
      <c r="O332" s="5"/>
      <c r="P332" s="9"/>
      <c r="Q332" s="5"/>
      <c r="R332" s="5"/>
      <c r="S332" s="5"/>
      <c r="T332" s="5"/>
      <c r="U332" s="5"/>
      <c r="V332" s="5"/>
      <c r="W332" s="5"/>
      <c r="X332" s="5"/>
    </row>
    <row r="333" spans="1:24" ht="13.8">
      <c r="A333" s="224" t="s">
        <v>79301</v>
      </c>
      <c r="B333" s="221"/>
      <c r="C333" s="221" t="s">
        <v>79302</v>
      </c>
      <c r="D333" s="225"/>
      <c r="E333" s="223"/>
      <c r="F333" s="52"/>
      <c r="G333" s="6"/>
      <c r="H333" s="6"/>
      <c r="I333" s="7"/>
      <c r="J333" s="95"/>
      <c r="K333" s="5"/>
      <c r="L333" s="5"/>
      <c r="M333" s="5"/>
      <c r="N333" s="5"/>
      <c r="O333" s="5"/>
      <c r="P333" s="9"/>
      <c r="Q333" s="5"/>
      <c r="R333" s="5"/>
      <c r="S333" s="5"/>
      <c r="T333" s="5"/>
      <c r="U333" s="5"/>
      <c r="V333" s="5"/>
      <c r="W333" s="5"/>
      <c r="X333" s="5"/>
    </row>
    <row r="334" spans="1:24" ht="41.4">
      <c r="A334" s="220" t="s">
        <v>79303</v>
      </c>
      <c r="B334" s="221" t="s">
        <v>79304</v>
      </c>
      <c r="C334" s="13" t="s">
        <v>31604</v>
      </c>
      <c r="D334" s="225" t="s">
        <v>79305</v>
      </c>
      <c r="E334" s="223" t="s">
        <v>79288</v>
      </c>
      <c r="F334" s="52" t="s">
        <v>79289</v>
      </c>
      <c r="G334" s="6" t="s">
        <v>79306</v>
      </c>
      <c r="H334" s="6" t="s">
        <v>79307</v>
      </c>
      <c r="I334" s="7" t="s">
        <v>79292</v>
      </c>
      <c r="J334" s="95" t="s">
        <v>78366</v>
      </c>
      <c r="K334" s="5"/>
      <c r="L334" s="5" t="s">
        <v>57</v>
      </c>
      <c r="M334" s="5"/>
      <c r="N334" s="5"/>
      <c r="O334" s="5"/>
      <c r="P334" s="9"/>
      <c r="Q334" s="5"/>
      <c r="R334" s="5"/>
      <c r="S334" s="5"/>
      <c r="T334" s="5"/>
      <c r="U334" s="5"/>
      <c r="V334" s="5"/>
      <c r="W334" s="5"/>
      <c r="X334" s="5"/>
    </row>
    <row r="335" spans="1:24" ht="27.6">
      <c r="A335" s="224" t="s">
        <v>79308</v>
      </c>
      <c r="B335" s="221"/>
      <c r="C335" s="221" t="s">
        <v>79309</v>
      </c>
      <c r="D335" s="225"/>
      <c r="E335" s="223"/>
      <c r="F335" s="52"/>
      <c r="G335" s="6"/>
      <c r="H335" s="6"/>
      <c r="I335" s="7"/>
      <c r="J335" s="95"/>
      <c r="K335" s="5"/>
      <c r="L335" s="5"/>
      <c r="M335" s="5"/>
      <c r="N335" s="5"/>
      <c r="O335" s="5"/>
      <c r="P335" s="9"/>
      <c r="Q335" s="5"/>
      <c r="R335" s="5"/>
      <c r="S335" s="5"/>
      <c r="T335" s="5"/>
      <c r="U335" s="5"/>
      <c r="V335" s="5"/>
      <c r="W335" s="5"/>
      <c r="X335" s="5"/>
    </row>
    <row r="336" spans="1:24" ht="27">
      <c r="A336" s="224" t="s">
        <v>79310</v>
      </c>
      <c r="B336" s="221"/>
      <c r="C336" s="13" t="s">
        <v>79311</v>
      </c>
      <c r="D336" s="225"/>
      <c r="E336" s="223"/>
      <c r="F336" s="52"/>
      <c r="G336" s="6"/>
      <c r="H336" s="6"/>
      <c r="I336" s="7"/>
      <c r="J336" s="95"/>
      <c r="K336" s="5"/>
      <c r="L336" s="5"/>
      <c r="M336" s="5"/>
      <c r="N336" s="5"/>
      <c r="O336" s="5"/>
      <c r="P336" s="9"/>
      <c r="Q336" s="5"/>
      <c r="R336" s="5"/>
      <c r="S336" s="5"/>
      <c r="T336" s="5"/>
      <c r="U336" s="5"/>
      <c r="V336" s="5"/>
      <c r="W336" s="5"/>
      <c r="X336" s="5"/>
    </row>
    <row r="337" spans="1:24" ht="27">
      <c r="A337" s="224" t="s">
        <v>79312</v>
      </c>
      <c r="B337" s="221"/>
      <c r="C337" s="13" t="s">
        <v>79313</v>
      </c>
      <c r="D337" s="225"/>
      <c r="E337" s="223"/>
      <c r="F337" s="52"/>
      <c r="G337" s="6"/>
      <c r="H337" s="6"/>
      <c r="I337" s="7"/>
      <c r="J337" s="95"/>
      <c r="K337" s="5"/>
      <c r="L337" s="5"/>
      <c r="M337" s="5"/>
      <c r="N337" s="5"/>
      <c r="O337" s="5"/>
      <c r="P337" s="9"/>
      <c r="Q337" s="5"/>
      <c r="R337" s="5"/>
      <c r="S337" s="5"/>
      <c r="T337" s="5"/>
      <c r="U337" s="5"/>
      <c r="V337" s="5"/>
      <c r="W337" s="5"/>
      <c r="X337" s="5"/>
    </row>
    <row r="338" spans="1:24" ht="27">
      <c r="A338" s="224" t="s">
        <v>79314</v>
      </c>
      <c r="B338" s="221"/>
      <c r="C338" s="13" t="s">
        <v>79315</v>
      </c>
      <c r="D338" s="225"/>
      <c r="E338" s="223"/>
      <c r="F338" s="52"/>
      <c r="G338" s="6"/>
      <c r="H338" s="6"/>
      <c r="I338" s="7"/>
      <c r="J338" s="95"/>
      <c r="K338" s="5"/>
      <c r="L338" s="5"/>
      <c r="M338" s="5"/>
      <c r="N338" s="5"/>
      <c r="O338" s="5"/>
      <c r="P338" s="9"/>
      <c r="Q338" s="5"/>
      <c r="R338" s="5"/>
      <c r="S338" s="5"/>
      <c r="T338" s="5"/>
      <c r="U338" s="5"/>
      <c r="V338" s="5"/>
      <c r="W338" s="5"/>
      <c r="X338" s="5"/>
    </row>
    <row r="339" spans="1:24" ht="27">
      <c r="A339" s="224" t="s">
        <v>79316</v>
      </c>
      <c r="B339" s="221"/>
      <c r="C339" s="13" t="s">
        <v>79317</v>
      </c>
      <c r="D339" s="225"/>
      <c r="E339" s="223"/>
      <c r="F339" s="52"/>
      <c r="G339" s="6"/>
      <c r="H339" s="6"/>
      <c r="I339" s="7"/>
      <c r="J339" s="95"/>
      <c r="K339" s="5"/>
      <c r="L339" s="5"/>
      <c r="M339" s="5"/>
      <c r="N339" s="5"/>
      <c r="O339" s="5"/>
      <c r="P339" s="9"/>
      <c r="Q339" s="5"/>
      <c r="R339" s="5"/>
      <c r="S339" s="5"/>
      <c r="T339" s="5"/>
      <c r="U339" s="5"/>
      <c r="V339" s="5"/>
      <c r="W339" s="5"/>
      <c r="X339" s="5"/>
    </row>
    <row r="340" spans="1:24" ht="13.8">
      <c r="A340" s="220" t="s">
        <v>79318</v>
      </c>
      <c r="B340" s="221" t="s">
        <v>79319</v>
      </c>
      <c r="C340" s="13" t="s">
        <v>31604</v>
      </c>
      <c r="D340" s="225" t="s">
        <v>79319</v>
      </c>
      <c r="E340" s="223" t="s">
        <v>79319</v>
      </c>
      <c r="F340" s="52" t="s">
        <v>79320</v>
      </c>
      <c r="G340" s="6" t="s">
        <v>79319</v>
      </c>
      <c r="H340" s="6" t="s">
        <v>79319</v>
      </c>
      <c r="I340" s="7" t="s">
        <v>79319</v>
      </c>
      <c r="J340" s="95" t="s">
        <v>78366</v>
      </c>
      <c r="K340" s="5"/>
      <c r="L340" s="5"/>
      <c r="M340" s="5"/>
      <c r="N340" s="5"/>
      <c r="O340" s="5"/>
      <c r="P340" s="9"/>
      <c r="Q340" s="5"/>
      <c r="R340" s="5"/>
      <c r="S340" s="5"/>
      <c r="T340" s="5"/>
      <c r="U340" s="5"/>
      <c r="V340" s="5"/>
      <c r="W340" s="5"/>
      <c r="X340" s="5"/>
    </row>
    <row r="341" spans="1:24" ht="13.8">
      <c r="A341" s="224" t="s">
        <v>79321</v>
      </c>
      <c r="B341" s="221"/>
      <c r="C341" s="221" t="s">
        <v>79322</v>
      </c>
      <c r="D341" s="225"/>
      <c r="E341" s="223"/>
      <c r="F341" s="52"/>
      <c r="G341" s="6"/>
      <c r="H341" s="6"/>
      <c r="I341" s="7"/>
      <c r="J341" s="95"/>
      <c r="K341" s="5"/>
      <c r="L341" s="5"/>
      <c r="M341" s="5"/>
      <c r="N341" s="5"/>
      <c r="O341" s="5"/>
      <c r="P341" s="9"/>
      <c r="Q341" s="5"/>
      <c r="R341" s="5"/>
      <c r="S341" s="5"/>
      <c r="T341" s="5"/>
      <c r="U341" s="5"/>
      <c r="V341" s="5"/>
      <c r="W341" s="5"/>
      <c r="X341" s="5"/>
    </row>
    <row r="342" spans="1:24" ht="13.8">
      <c r="A342" s="224" t="s">
        <v>79323</v>
      </c>
      <c r="B342" s="221"/>
      <c r="C342" s="221" t="s">
        <v>79324</v>
      </c>
      <c r="D342" s="225"/>
      <c r="E342" s="223"/>
      <c r="F342" s="52"/>
      <c r="G342" s="6"/>
      <c r="H342" s="6"/>
      <c r="I342" s="7"/>
      <c r="J342" s="95"/>
      <c r="K342" s="5"/>
      <c r="L342" s="5"/>
      <c r="M342" s="5"/>
      <c r="N342" s="5"/>
      <c r="O342" s="5"/>
      <c r="P342" s="9"/>
      <c r="Q342" s="5"/>
      <c r="R342" s="5"/>
      <c r="S342" s="5"/>
      <c r="T342" s="5"/>
      <c r="U342" s="5"/>
      <c r="V342" s="5"/>
      <c r="W342" s="5"/>
      <c r="X342" s="5"/>
    </row>
    <row r="343" spans="1:24" ht="13.8">
      <c r="A343" s="224" t="s">
        <v>79325</v>
      </c>
      <c r="B343" s="221"/>
      <c r="C343" s="221" t="s">
        <v>79326</v>
      </c>
      <c r="D343" s="225"/>
      <c r="E343" s="223"/>
      <c r="F343" s="52"/>
      <c r="G343" s="6"/>
      <c r="H343" s="6"/>
      <c r="I343" s="7"/>
      <c r="J343" s="95"/>
      <c r="K343" s="5"/>
      <c r="L343" s="5"/>
      <c r="M343" s="5"/>
      <c r="N343" s="5"/>
      <c r="O343" s="5"/>
      <c r="P343" s="5"/>
      <c r="Q343" s="5"/>
      <c r="R343" s="5"/>
      <c r="S343" s="5"/>
      <c r="T343" s="5"/>
      <c r="U343" s="5"/>
      <c r="V343" s="5"/>
      <c r="W343" s="5"/>
      <c r="X343" s="5"/>
    </row>
    <row r="344" spans="1:24" ht="13.8">
      <c r="A344" s="224" t="s">
        <v>79327</v>
      </c>
      <c r="B344" s="221"/>
      <c r="C344" s="221" t="s">
        <v>79328</v>
      </c>
      <c r="D344" s="225"/>
      <c r="E344" s="223"/>
      <c r="F344" s="52"/>
      <c r="G344" s="6"/>
      <c r="H344" s="6"/>
      <c r="I344" s="7"/>
      <c r="J344" s="95"/>
      <c r="K344" s="5"/>
      <c r="L344" s="5"/>
      <c r="M344" s="5"/>
      <c r="N344" s="5"/>
      <c r="O344" s="5"/>
      <c r="P344" s="5"/>
      <c r="Q344" s="5"/>
      <c r="R344" s="5"/>
      <c r="S344" s="5"/>
      <c r="T344" s="5"/>
      <c r="U344" s="5"/>
      <c r="V344" s="5"/>
      <c r="W344" s="5"/>
      <c r="X344" s="5"/>
    </row>
    <row r="345" spans="1:24" ht="13.8">
      <c r="A345" s="224" t="s">
        <v>79329</v>
      </c>
      <c r="B345" s="221"/>
      <c r="C345" s="221" t="s">
        <v>79330</v>
      </c>
      <c r="D345" s="225"/>
      <c r="E345" s="223"/>
      <c r="F345" s="52"/>
      <c r="G345" s="6"/>
      <c r="H345" s="6"/>
      <c r="I345" s="7"/>
      <c r="J345" s="95"/>
      <c r="K345" s="5"/>
      <c r="L345" s="5"/>
      <c r="M345" s="5"/>
      <c r="N345" s="5"/>
      <c r="O345" s="5"/>
      <c r="P345" s="5"/>
      <c r="Q345" s="5"/>
      <c r="R345" s="5"/>
      <c r="S345" s="5"/>
      <c r="T345" s="5"/>
      <c r="U345" s="5"/>
      <c r="V345" s="5"/>
      <c r="W345" s="5"/>
      <c r="X345" s="5"/>
    </row>
    <row r="346" spans="1:24" ht="41.4">
      <c r="A346" s="220" t="s">
        <v>79331</v>
      </c>
      <c r="B346" s="221" t="s">
        <v>79332</v>
      </c>
      <c r="C346" s="13" t="s">
        <v>31604</v>
      </c>
      <c r="D346" s="225" t="s">
        <v>79333</v>
      </c>
      <c r="E346" s="223" t="s">
        <v>79334</v>
      </c>
      <c r="F346" s="52" t="s">
        <v>79335</v>
      </c>
      <c r="G346" s="6" t="s">
        <v>79336</v>
      </c>
      <c r="H346" s="6" t="s">
        <v>79337</v>
      </c>
      <c r="I346" s="7" t="s">
        <v>79338</v>
      </c>
      <c r="J346" s="95" t="s">
        <v>78366</v>
      </c>
      <c r="K346" s="5"/>
      <c r="L346" s="5" t="s">
        <v>57</v>
      </c>
      <c r="M346" s="5"/>
      <c r="N346" s="5"/>
      <c r="O346" s="5"/>
      <c r="P346" s="5"/>
      <c r="Q346" s="5"/>
      <c r="R346" s="5"/>
      <c r="S346" s="5"/>
      <c r="T346" s="5"/>
      <c r="U346" s="5"/>
      <c r="V346" s="5"/>
      <c r="W346" s="5"/>
      <c r="X346" s="5"/>
    </row>
    <row r="347" spans="1:24" ht="27.6">
      <c r="A347" s="224" t="s">
        <v>79339</v>
      </c>
      <c r="B347" s="221"/>
      <c r="C347" s="221" t="s">
        <v>79340</v>
      </c>
      <c r="D347" s="225"/>
      <c r="E347" s="223"/>
      <c r="F347" s="52"/>
      <c r="G347" s="6"/>
      <c r="H347" s="6"/>
      <c r="I347" s="7"/>
      <c r="J347" s="95"/>
      <c r="K347" s="5"/>
      <c r="L347" s="5"/>
      <c r="M347" s="5"/>
      <c r="N347" s="5"/>
      <c r="O347" s="5"/>
      <c r="P347" s="5"/>
      <c r="Q347" s="5"/>
      <c r="R347" s="5"/>
      <c r="S347" s="5"/>
      <c r="T347" s="5"/>
      <c r="U347" s="5"/>
      <c r="V347" s="5"/>
      <c r="W347" s="5"/>
      <c r="X347" s="5"/>
    </row>
    <row r="348" spans="1:24" ht="13.8">
      <c r="A348" s="224" t="s">
        <v>79341</v>
      </c>
      <c r="B348" s="221"/>
      <c r="C348" s="221" t="s">
        <v>79342</v>
      </c>
      <c r="D348" s="225"/>
      <c r="E348" s="223"/>
      <c r="F348" s="52"/>
      <c r="G348" s="6"/>
      <c r="H348" s="6"/>
      <c r="I348" s="7"/>
      <c r="J348" s="95"/>
      <c r="K348" s="5"/>
      <c r="L348" s="5"/>
      <c r="M348" s="5"/>
      <c r="N348" s="5"/>
      <c r="O348" s="5"/>
      <c r="P348" s="5"/>
      <c r="Q348" s="5"/>
      <c r="R348" s="5"/>
      <c r="S348" s="5"/>
      <c r="T348" s="5"/>
      <c r="U348" s="5"/>
      <c r="V348" s="5"/>
      <c r="W348" s="5"/>
      <c r="X348" s="5"/>
    </row>
    <row r="349" spans="1:24" ht="13.8">
      <c r="A349" s="224" t="s">
        <v>79343</v>
      </c>
      <c r="B349" s="221"/>
      <c r="C349" s="221" t="s">
        <v>79344</v>
      </c>
      <c r="D349" s="225"/>
      <c r="E349" s="223"/>
      <c r="F349" s="52"/>
      <c r="G349" s="6"/>
      <c r="H349" s="6"/>
      <c r="I349" s="7"/>
      <c r="J349" s="95"/>
      <c r="K349" s="5"/>
      <c r="L349" s="5"/>
      <c r="M349" s="5"/>
      <c r="N349" s="5"/>
      <c r="O349" s="5"/>
      <c r="P349" s="5"/>
      <c r="Q349" s="5"/>
      <c r="R349" s="5"/>
      <c r="S349" s="5"/>
      <c r="T349" s="5"/>
      <c r="U349" s="5"/>
      <c r="V349" s="5"/>
      <c r="W349" s="5"/>
      <c r="X349" s="5"/>
    </row>
    <row r="350" spans="1:24" ht="13.8">
      <c r="A350" s="224" t="s">
        <v>79345</v>
      </c>
      <c r="B350" s="221"/>
      <c r="C350" s="221" t="s">
        <v>79346</v>
      </c>
      <c r="D350" s="225"/>
      <c r="E350" s="223"/>
      <c r="F350" s="52"/>
      <c r="G350" s="6"/>
      <c r="H350" s="6"/>
      <c r="I350" s="7"/>
      <c r="J350" s="95"/>
      <c r="K350" s="5"/>
      <c r="L350" s="5"/>
      <c r="M350" s="5"/>
      <c r="N350" s="5"/>
      <c r="O350" s="5"/>
      <c r="P350" s="5"/>
      <c r="Q350" s="5"/>
      <c r="R350" s="5"/>
      <c r="S350" s="5"/>
      <c r="T350" s="5"/>
      <c r="U350" s="5"/>
      <c r="V350" s="5"/>
      <c r="W350" s="5"/>
      <c r="X350" s="5"/>
    </row>
    <row r="351" spans="1:24" ht="27.6">
      <c r="A351" s="224" t="s">
        <v>79347</v>
      </c>
      <c r="B351" s="221"/>
      <c r="C351" s="221" t="s">
        <v>79348</v>
      </c>
      <c r="D351" s="225"/>
      <c r="E351" s="223"/>
      <c r="F351" s="52"/>
      <c r="G351" s="6"/>
      <c r="H351" s="6"/>
      <c r="I351" s="7"/>
      <c r="J351" s="95"/>
      <c r="K351" s="5"/>
      <c r="L351" s="5"/>
      <c r="M351" s="5"/>
      <c r="N351" s="5"/>
      <c r="O351" s="5"/>
      <c r="P351" s="5"/>
      <c r="Q351" s="5"/>
      <c r="R351" s="5"/>
      <c r="S351" s="5"/>
      <c r="T351" s="5"/>
      <c r="U351" s="5"/>
      <c r="V351" s="5"/>
      <c r="W351" s="5"/>
      <c r="X351" s="5"/>
    </row>
    <row r="352" spans="1:24" ht="41.4">
      <c r="A352" s="220" t="s">
        <v>79349</v>
      </c>
      <c r="B352" s="221" t="s">
        <v>79350</v>
      </c>
      <c r="C352" s="13" t="s">
        <v>31604</v>
      </c>
      <c r="D352" s="225" t="s">
        <v>79351</v>
      </c>
      <c r="E352" s="223" t="s">
        <v>79352</v>
      </c>
      <c r="F352" s="52" t="s">
        <v>79353</v>
      </c>
      <c r="G352" s="6" t="s">
        <v>79354</v>
      </c>
      <c r="H352" s="6" t="s">
        <v>79355</v>
      </c>
      <c r="I352" s="7" t="s">
        <v>79356</v>
      </c>
      <c r="J352" s="95" t="s">
        <v>78366</v>
      </c>
      <c r="K352" s="5"/>
      <c r="L352" s="5"/>
      <c r="M352" s="5"/>
      <c r="N352" s="5"/>
      <c r="O352" s="5"/>
      <c r="P352" s="5"/>
      <c r="Q352" s="5"/>
      <c r="R352" s="5"/>
      <c r="S352" s="5"/>
      <c r="T352" s="5"/>
      <c r="U352" s="5"/>
      <c r="V352" s="5"/>
      <c r="W352" s="5"/>
      <c r="X352" s="5"/>
    </row>
    <row r="353" spans="1:24" ht="13.8">
      <c r="A353" s="224" t="s">
        <v>79357</v>
      </c>
      <c r="B353" s="221"/>
      <c r="C353" s="221" t="s">
        <v>79358</v>
      </c>
      <c r="D353" s="225"/>
      <c r="E353" s="223"/>
      <c r="F353" s="52"/>
      <c r="G353" s="6"/>
      <c r="H353" s="6"/>
      <c r="I353" s="7"/>
      <c r="J353" s="95"/>
      <c r="K353" s="5"/>
      <c r="L353" s="5"/>
      <c r="M353" s="5"/>
      <c r="N353" s="5"/>
      <c r="O353" s="5"/>
      <c r="P353" s="5"/>
      <c r="Q353" s="5"/>
      <c r="R353" s="5"/>
      <c r="S353" s="5"/>
      <c r="T353" s="5"/>
      <c r="U353" s="5"/>
      <c r="V353" s="5"/>
      <c r="W353" s="5"/>
      <c r="X353" s="5"/>
    </row>
    <row r="354" spans="1:24" ht="13.8">
      <c r="A354" s="224" t="s">
        <v>79359</v>
      </c>
      <c r="B354" s="221"/>
      <c r="C354" s="221" t="s">
        <v>79360</v>
      </c>
      <c r="D354" s="225"/>
      <c r="E354" s="223"/>
      <c r="F354" s="52"/>
      <c r="G354" s="6"/>
      <c r="H354" s="6"/>
      <c r="I354" s="7"/>
      <c r="J354" s="95"/>
      <c r="K354" s="5"/>
      <c r="L354" s="5"/>
      <c r="M354" s="5"/>
      <c r="N354" s="5"/>
      <c r="O354" s="5"/>
      <c r="P354" s="5"/>
      <c r="Q354" s="5"/>
      <c r="R354" s="5"/>
      <c r="S354" s="5"/>
      <c r="T354" s="5"/>
      <c r="U354" s="5"/>
      <c r="V354" s="5"/>
      <c r="W354" s="5"/>
      <c r="X354" s="5"/>
    </row>
    <row r="355" spans="1:24" ht="13.8">
      <c r="A355" s="224" t="s">
        <v>79361</v>
      </c>
      <c r="B355" s="221"/>
      <c r="C355" s="221" t="s">
        <v>79362</v>
      </c>
      <c r="D355" s="225"/>
      <c r="E355" s="223"/>
      <c r="F355" s="52"/>
      <c r="G355" s="6"/>
      <c r="H355" s="6"/>
      <c r="I355" s="7"/>
      <c r="J355" s="95"/>
      <c r="K355" s="5"/>
      <c r="L355" s="5"/>
      <c r="M355" s="5"/>
      <c r="N355" s="5"/>
      <c r="O355" s="5"/>
      <c r="P355" s="5"/>
      <c r="Q355" s="5"/>
      <c r="R355" s="5"/>
      <c r="S355" s="5"/>
      <c r="T355" s="5"/>
      <c r="U355" s="5"/>
      <c r="V355" s="5"/>
      <c r="W355" s="5"/>
      <c r="X355" s="5"/>
    </row>
    <row r="356" spans="1:24" ht="13.8">
      <c r="A356" s="224" t="s">
        <v>79363</v>
      </c>
      <c r="B356" s="221"/>
      <c r="C356" s="221" t="s">
        <v>79364</v>
      </c>
      <c r="D356" s="225"/>
      <c r="E356" s="223"/>
      <c r="F356" s="52"/>
      <c r="G356" s="6"/>
      <c r="H356" s="6"/>
      <c r="I356" s="7"/>
      <c r="J356" s="95"/>
      <c r="K356" s="5"/>
      <c r="L356" s="5"/>
      <c r="M356" s="5"/>
      <c r="N356" s="5"/>
      <c r="O356" s="5"/>
      <c r="P356" s="5"/>
      <c r="Q356" s="5"/>
      <c r="R356" s="5"/>
      <c r="S356" s="5"/>
      <c r="T356" s="5"/>
      <c r="U356" s="5"/>
      <c r="V356" s="5"/>
      <c r="W356" s="5"/>
      <c r="X356" s="5"/>
    </row>
    <row r="357" spans="1:24" ht="27">
      <c r="A357" s="224" t="s">
        <v>79365</v>
      </c>
      <c r="B357" s="221"/>
      <c r="C357" s="13" t="s">
        <v>79366</v>
      </c>
      <c r="D357" s="225"/>
      <c r="E357" s="223"/>
      <c r="F357" s="52"/>
      <c r="G357" s="6"/>
      <c r="H357" s="6"/>
      <c r="I357" s="7"/>
      <c r="J357" s="95"/>
      <c r="K357" s="5"/>
      <c r="L357" s="5"/>
      <c r="M357" s="5"/>
      <c r="N357" s="5"/>
      <c r="O357" s="5"/>
      <c r="P357" s="5"/>
      <c r="Q357" s="5"/>
      <c r="R357" s="5"/>
      <c r="S357" s="5"/>
      <c r="T357" s="5"/>
      <c r="U357" s="5"/>
      <c r="V357" s="5"/>
      <c r="W357" s="5"/>
      <c r="X357" s="5"/>
    </row>
    <row r="358" spans="1:24" ht="41.4">
      <c r="A358" s="220" t="s">
        <v>79367</v>
      </c>
      <c r="B358" s="221" t="s">
        <v>79368</v>
      </c>
      <c r="C358" s="13" t="s">
        <v>31604</v>
      </c>
      <c r="D358" s="225" t="s">
        <v>79369</v>
      </c>
      <c r="E358" s="223" t="s">
        <v>79370</v>
      </c>
      <c r="F358" s="52" t="s">
        <v>79353</v>
      </c>
      <c r="G358" s="6" t="s">
        <v>79371</v>
      </c>
      <c r="H358" s="6" t="s">
        <v>79355</v>
      </c>
      <c r="I358" s="7" t="s">
        <v>79372</v>
      </c>
      <c r="J358" s="95" t="s">
        <v>78366</v>
      </c>
      <c r="K358" s="5"/>
      <c r="L358" s="5" t="s">
        <v>57</v>
      </c>
      <c r="M358" s="5"/>
      <c r="N358" s="5"/>
      <c r="O358" s="5"/>
      <c r="P358" s="5"/>
      <c r="Q358" s="5"/>
      <c r="R358" s="5"/>
      <c r="S358" s="5"/>
      <c r="T358" s="5"/>
      <c r="U358" s="5"/>
      <c r="V358" s="5"/>
      <c r="W358" s="5"/>
      <c r="X358" s="5"/>
    </row>
    <row r="359" spans="1:24" ht="27.6">
      <c r="A359" s="224" t="s">
        <v>79373</v>
      </c>
      <c r="B359" s="221"/>
      <c r="C359" s="221" t="s">
        <v>79374</v>
      </c>
      <c r="D359" s="225"/>
      <c r="E359" s="223"/>
      <c r="F359" s="52"/>
      <c r="G359" s="6"/>
      <c r="H359" s="6"/>
      <c r="I359" s="7"/>
      <c r="J359" s="95"/>
      <c r="K359" s="5"/>
      <c r="L359" s="5"/>
      <c r="M359" s="5"/>
      <c r="N359" s="5"/>
      <c r="O359" s="5"/>
      <c r="P359" s="5"/>
      <c r="Q359" s="5"/>
      <c r="R359" s="5"/>
      <c r="S359" s="5"/>
      <c r="T359" s="5"/>
      <c r="U359" s="5"/>
      <c r="V359" s="5"/>
      <c r="W359" s="5"/>
      <c r="X359" s="5"/>
    </row>
    <row r="360" spans="1:24" ht="27">
      <c r="A360" s="224" t="s">
        <v>79375</v>
      </c>
      <c r="B360" s="221"/>
      <c r="C360" s="13" t="s">
        <v>79376</v>
      </c>
      <c r="D360" s="225"/>
      <c r="E360" s="223"/>
      <c r="F360" s="52"/>
      <c r="G360" s="6"/>
      <c r="H360" s="6"/>
      <c r="I360" s="7"/>
      <c r="J360" s="95"/>
      <c r="K360" s="5"/>
      <c r="L360" s="5"/>
      <c r="M360" s="5"/>
      <c r="N360" s="5"/>
      <c r="O360" s="5"/>
      <c r="P360" s="5"/>
      <c r="Q360" s="5"/>
      <c r="R360" s="5"/>
      <c r="S360" s="5"/>
      <c r="T360" s="5"/>
      <c r="U360" s="5"/>
      <c r="V360" s="5"/>
      <c r="W360" s="5"/>
      <c r="X360" s="5"/>
    </row>
    <row r="361" spans="1:24" ht="27">
      <c r="A361" s="224" t="s">
        <v>79377</v>
      </c>
      <c r="B361" s="221"/>
      <c r="C361" s="13" t="s">
        <v>79378</v>
      </c>
      <c r="D361" s="225"/>
      <c r="E361" s="223"/>
      <c r="F361" s="52"/>
      <c r="G361" s="6"/>
      <c r="H361" s="6"/>
      <c r="I361" s="7"/>
      <c r="J361" s="95"/>
      <c r="K361" s="5"/>
      <c r="L361" s="5"/>
      <c r="M361" s="5"/>
      <c r="N361" s="5"/>
      <c r="O361" s="5"/>
      <c r="P361" s="5"/>
      <c r="Q361" s="5"/>
      <c r="R361" s="5"/>
      <c r="S361" s="5"/>
      <c r="T361" s="5"/>
      <c r="U361" s="5"/>
      <c r="V361" s="5"/>
      <c r="W361" s="5"/>
      <c r="X361" s="5"/>
    </row>
    <row r="362" spans="1:24" ht="13.8">
      <c r="A362" s="224" t="s">
        <v>79379</v>
      </c>
      <c r="B362" s="221"/>
      <c r="C362" s="13" t="s">
        <v>79380</v>
      </c>
      <c r="D362" s="225"/>
      <c r="E362" s="223"/>
      <c r="F362" s="52"/>
      <c r="G362" s="6"/>
      <c r="H362" s="6"/>
      <c r="I362" s="7"/>
      <c r="J362" s="95"/>
      <c r="K362" s="5"/>
      <c r="L362" s="5"/>
      <c r="M362" s="5"/>
      <c r="N362" s="5"/>
      <c r="O362" s="5"/>
      <c r="P362" s="5"/>
      <c r="Q362" s="5"/>
      <c r="R362" s="5"/>
      <c r="S362" s="5"/>
      <c r="T362" s="5"/>
      <c r="U362" s="5"/>
      <c r="V362" s="5"/>
      <c r="W362" s="5"/>
      <c r="X362" s="5"/>
    </row>
    <row r="363" spans="1:24" ht="27">
      <c r="A363" s="224" t="s">
        <v>79381</v>
      </c>
      <c r="B363" s="221"/>
      <c r="C363" s="13" t="s">
        <v>79382</v>
      </c>
      <c r="D363" s="225"/>
      <c r="E363" s="223"/>
      <c r="F363" s="52"/>
      <c r="G363" s="6"/>
      <c r="H363" s="6"/>
      <c r="I363" s="7"/>
      <c r="J363" s="95"/>
      <c r="K363" s="5"/>
      <c r="L363" s="5"/>
      <c r="M363" s="5"/>
      <c r="N363" s="5"/>
      <c r="O363" s="5"/>
      <c r="P363" s="5"/>
      <c r="Q363" s="5"/>
      <c r="R363" s="5"/>
      <c r="S363" s="5"/>
      <c r="T363" s="5"/>
      <c r="U363" s="5"/>
      <c r="V363" s="5"/>
      <c r="W363" s="5"/>
      <c r="X363" s="5"/>
    </row>
    <row r="364" spans="1:24" ht="27.6">
      <c r="A364" s="220" t="s">
        <v>79383</v>
      </c>
      <c r="B364" s="221" t="s">
        <v>79384</v>
      </c>
      <c r="C364" s="13" t="s">
        <v>31604</v>
      </c>
      <c r="D364" s="225" t="s">
        <v>79385</v>
      </c>
      <c r="E364" s="223" t="s">
        <v>79386</v>
      </c>
      <c r="F364" s="52" t="s">
        <v>79387</v>
      </c>
      <c r="G364" s="6" t="s">
        <v>79388</v>
      </c>
      <c r="H364" s="6" t="s">
        <v>79389</v>
      </c>
      <c r="I364" s="7" t="s">
        <v>79390</v>
      </c>
      <c r="J364" s="95" t="s">
        <v>78366</v>
      </c>
      <c r="K364" s="5"/>
      <c r="L364" s="5"/>
      <c r="M364" s="5"/>
      <c r="N364" s="5"/>
      <c r="O364" s="5"/>
      <c r="P364" s="5"/>
      <c r="Q364" s="5"/>
      <c r="R364" s="5"/>
      <c r="S364" s="5"/>
      <c r="T364" s="5"/>
      <c r="U364" s="5"/>
      <c r="V364" s="5"/>
      <c r="W364" s="5"/>
      <c r="X364" s="5"/>
    </row>
    <row r="365" spans="1:24" ht="27.6">
      <c r="A365" s="224" t="s">
        <v>79391</v>
      </c>
      <c r="B365" s="221"/>
      <c r="C365" s="221" t="s">
        <v>79392</v>
      </c>
      <c r="D365" s="225"/>
      <c r="E365" s="223"/>
      <c r="F365" s="52"/>
      <c r="G365" s="6"/>
      <c r="H365" s="6"/>
      <c r="I365" s="7"/>
      <c r="J365" s="95"/>
      <c r="K365" s="5"/>
      <c r="L365" s="5"/>
      <c r="M365" s="5"/>
      <c r="N365" s="5"/>
      <c r="O365" s="5"/>
      <c r="P365" s="5"/>
      <c r="Q365" s="5"/>
      <c r="R365" s="5"/>
      <c r="S365" s="5"/>
      <c r="T365" s="5"/>
      <c r="U365" s="5"/>
      <c r="V365" s="5"/>
      <c r="W365" s="5"/>
      <c r="X365" s="5"/>
    </row>
    <row r="366" spans="1:24" ht="27">
      <c r="A366" s="224" t="s">
        <v>79393</v>
      </c>
      <c r="B366" s="221"/>
      <c r="C366" s="156" t="s">
        <v>79394</v>
      </c>
      <c r="D366" s="225"/>
      <c r="E366" s="223"/>
      <c r="F366" s="52"/>
      <c r="G366" s="6"/>
      <c r="H366" s="6"/>
      <c r="I366" s="7"/>
      <c r="J366" s="95"/>
      <c r="K366" s="5"/>
      <c r="L366" s="5"/>
      <c r="M366" s="5"/>
      <c r="N366" s="5"/>
      <c r="O366" s="5"/>
      <c r="P366" s="5"/>
      <c r="Q366" s="5"/>
      <c r="R366" s="5"/>
      <c r="S366" s="5"/>
      <c r="T366" s="5"/>
      <c r="U366" s="5"/>
      <c r="V366" s="5"/>
      <c r="W366" s="5"/>
      <c r="X366" s="5"/>
    </row>
    <row r="367" spans="1:24" ht="13.8">
      <c r="A367" s="224" t="s">
        <v>79395</v>
      </c>
      <c r="B367" s="221"/>
      <c r="C367" s="156" t="s">
        <v>79396</v>
      </c>
      <c r="D367" s="225"/>
      <c r="E367" s="223"/>
      <c r="F367" s="52"/>
      <c r="G367" s="6"/>
      <c r="H367" s="6"/>
      <c r="I367" s="7"/>
      <c r="J367" s="95"/>
      <c r="K367" s="5"/>
      <c r="L367" s="5"/>
      <c r="M367" s="5"/>
      <c r="N367" s="5"/>
      <c r="O367" s="5"/>
      <c r="P367" s="5"/>
      <c r="Q367" s="5"/>
      <c r="R367" s="5"/>
      <c r="S367" s="5"/>
      <c r="T367" s="5"/>
      <c r="U367" s="5"/>
      <c r="V367" s="5"/>
      <c r="W367" s="5"/>
      <c r="X367" s="5"/>
    </row>
    <row r="368" spans="1:24" ht="13.8">
      <c r="A368" s="224" t="s">
        <v>79397</v>
      </c>
      <c r="B368" s="221"/>
      <c r="C368" s="156" t="s">
        <v>79398</v>
      </c>
      <c r="D368" s="225"/>
      <c r="E368" s="223"/>
      <c r="F368" s="52"/>
      <c r="G368" s="6"/>
      <c r="H368" s="6"/>
      <c r="I368" s="7"/>
      <c r="J368" s="95"/>
      <c r="K368" s="5"/>
      <c r="L368" s="5"/>
      <c r="M368" s="5"/>
      <c r="N368" s="5"/>
      <c r="O368" s="5"/>
      <c r="P368" s="5"/>
      <c r="Q368" s="5"/>
      <c r="R368" s="5"/>
      <c r="S368" s="5"/>
      <c r="T368" s="5"/>
      <c r="U368" s="5"/>
      <c r="V368" s="5"/>
      <c r="W368" s="5"/>
      <c r="X368" s="5"/>
    </row>
    <row r="369" spans="1:24" ht="13.8">
      <c r="A369" s="224" t="s">
        <v>79399</v>
      </c>
      <c r="B369" s="221"/>
      <c r="C369" s="221" t="s">
        <v>79400</v>
      </c>
      <c r="D369" s="225"/>
      <c r="E369" s="223"/>
      <c r="F369" s="52"/>
      <c r="G369" s="6"/>
      <c r="H369" s="6"/>
      <c r="I369" s="7"/>
      <c r="J369" s="95"/>
      <c r="K369" s="5"/>
      <c r="L369" s="5"/>
      <c r="M369" s="5"/>
      <c r="N369" s="5"/>
      <c r="O369" s="5"/>
      <c r="P369" s="5"/>
      <c r="Q369" s="5"/>
      <c r="R369" s="5"/>
      <c r="S369" s="5"/>
      <c r="T369" s="5"/>
      <c r="U369" s="5"/>
      <c r="V369" s="5"/>
      <c r="W369" s="5"/>
      <c r="X369" s="5"/>
    </row>
    <row r="370" spans="1:24" ht="27.6">
      <c r="A370" s="220" t="s">
        <v>79401</v>
      </c>
      <c r="B370" s="221" t="s">
        <v>79402</v>
      </c>
      <c r="C370" s="13" t="s">
        <v>31604</v>
      </c>
      <c r="D370" s="225" t="s">
        <v>79403</v>
      </c>
      <c r="E370" s="223" t="s">
        <v>79386</v>
      </c>
      <c r="F370" s="52" t="s">
        <v>79387</v>
      </c>
      <c r="G370" s="6" t="s">
        <v>79404</v>
      </c>
      <c r="H370" s="6" t="s">
        <v>79389</v>
      </c>
      <c r="I370" s="7" t="s">
        <v>79405</v>
      </c>
      <c r="J370" s="95" t="s">
        <v>78366</v>
      </c>
      <c r="K370" s="5"/>
      <c r="L370" s="5" t="s">
        <v>57</v>
      </c>
      <c r="M370" s="5"/>
      <c r="N370" s="5"/>
      <c r="O370" s="5"/>
      <c r="P370" s="5"/>
      <c r="Q370" s="5"/>
      <c r="R370" s="5"/>
      <c r="S370" s="5"/>
      <c r="T370" s="5"/>
      <c r="U370" s="5"/>
      <c r="V370" s="5"/>
      <c r="W370" s="5"/>
      <c r="X370" s="5"/>
    </row>
    <row r="371" spans="1:24" ht="27.6">
      <c r="A371" s="224" t="s">
        <v>79406</v>
      </c>
      <c r="B371" s="221"/>
      <c r="C371" s="221" t="s">
        <v>79407</v>
      </c>
      <c r="D371" s="225"/>
      <c r="E371" s="223"/>
      <c r="F371" s="52"/>
      <c r="G371" s="6"/>
      <c r="H371" s="6"/>
      <c r="I371" s="7"/>
      <c r="J371" s="95"/>
      <c r="K371" s="5"/>
      <c r="L371" s="5"/>
      <c r="M371" s="5"/>
      <c r="N371" s="5"/>
      <c r="O371" s="5"/>
      <c r="P371" s="5"/>
      <c r="Q371" s="5"/>
      <c r="R371" s="5"/>
      <c r="S371" s="5"/>
      <c r="T371" s="5"/>
      <c r="U371" s="5"/>
      <c r="V371" s="5"/>
      <c r="W371" s="5"/>
      <c r="X371" s="5"/>
    </row>
    <row r="372" spans="1:24" ht="27">
      <c r="A372" s="224" t="s">
        <v>79408</v>
      </c>
      <c r="B372" s="221"/>
      <c r="C372" s="156" t="s">
        <v>79409</v>
      </c>
      <c r="D372" s="225"/>
      <c r="E372" s="223"/>
      <c r="F372" s="52"/>
      <c r="G372" s="6"/>
      <c r="H372" s="6"/>
      <c r="I372" s="7"/>
      <c r="J372" s="95"/>
      <c r="K372" s="5"/>
      <c r="L372" s="5"/>
      <c r="M372" s="5"/>
      <c r="N372" s="5"/>
      <c r="O372" s="5"/>
      <c r="P372" s="5"/>
      <c r="Q372" s="5"/>
      <c r="R372" s="5"/>
      <c r="S372" s="5"/>
      <c r="T372" s="5"/>
      <c r="U372" s="5"/>
      <c r="V372" s="5"/>
      <c r="W372" s="5"/>
      <c r="X372" s="5"/>
    </row>
    <row r="373" spans="1:24" ht="13.8">
      <c r="A373" s="224" t="s">
        <v>79410</v>
      </c>
      <c r="B373" s="221"/>
      <c r="C373" s="156" t="s">
        <v>79411</v>
      </c>
      <c r="D373" s="225"/>
      <c r="E373" s="223"/>
      <c r="F373" s="52"/>
      <c r="G373" s="6"/>
      <c r="H373" s="6"/>
      <c r="I373" s="7"/>
      <c r="J373" s="95"/>
      <c r="K373" s="5"/>
      <c r="L373" s="5"/>
      <c r="M373" s="5"/>
      <c r="N373" s="5"/>
      <c r="O373" s="5"/>
      <c r="P373" s="5"/>
      <c r="Q373" s="5"/>
      <c r="R373" s="5"/>
      <c r="S373" s="5"/>
      <c r="T373" s="5"/>
      <c r="U373" s="5"/>
      <c r="V373" s="5"/>
      <c r="W373" s="5"/>
      <c r="X373" s="5"/>
    </row>
    <row r="374" spans="1:24" ht="13.8">
      <c r="A374" s="224" t="s">
        <v>79412</v>
      </c>
      <c r="B374" s="221"/>
      <c r="C374" s="156" t="s">
        <v>79413</v>
      </c>
      <c r="D374" s="225"/>
      <c r="E374" s="223"/>
      <c r="F374" s="52"/>
      <c r="G374" s="6"/>
      <c r="H374" s="6"/>
      <c r="I374" s="7"/>
      <c r="J374" s="95"/>
      <c r="K374" s="5"/>
      <c r="L374" s="5"/>
      <c r="M374" s="5"/>
      <c r="N374" s="5"/>
      <c r="O374" s="5"/>
      <c r="P374" s="5"/>
      <c r="Q374" s="5"/>
      <c r="R374" s="5"/>
      <c r="S374" s="5"/>
      <c r="T374" s="5"/>
      <c r="U374" s="5"/>
      <c r="V374" s="5"/>
      <c r="W374" s="5"/>
      <c r="X374" s="5"/>
    </row>
    <row r="375" spans="1:24" ht="27">
      <c r="A375" s="224" t="s">
        <v>79414</v>
      </c>
      <c r="B375" s="221"/>
      <c r="C375" s="156" t="s">
        <v>79415</v>
      </c>
      <c r="D375" s="225"/>
      <c r="E375" s="223"/>
      <c r="F375" s="52"/>
      <c r="G375" s="6"/>
      <c r="H375" s="6"/>
      <c r="I375" s="7"/>
      <c r="J375" s="95"/>
      <c r="K375" s="5"/>
      <c r="L375" s="5"/>
      <c r="M375" s="5"/>
      <c r="N375" s="5"/>
      <c r="O375" s="5"/>
      <c r="P375" s="5"/>
      <c r="Q375" s="5"/>
      <c r="R375" s="5"/>
      <c r="S375" s="5"/>
      <c r="T375" s="5"/>
      <c r="U375" s="5"/>
      <c r="V375" s="5"/>
      <c r="W375" s="5"/>
      <c r="X375" s="5"/>
    </row>
    <row r="376" spans="1:24" ht="55.2">
      <c r="A376" s="220" t="s">
        <v>79416</v>
      </c>
      <c r="B376" s="221" t="s">
        <v>79417</v>
      </c>
      <c r="C376" s="13" t="s">
        <v>31604</v>
      </c>
      <c r="D376" s="225" t="s">
        <v>79418</v>
      </c>
      <c r="E376" s="223" t="s">
        <v>79419</v>
      </c>
      <c r="F376" s="52" t="s">
        <v>79420</v>
      </c>
      <c r="G376" s="6" t="s">
        <v>79421</v>
      </c>
      <c r="H376" s="6" t="s">
        <v>79422</v>
      </c>
      <c r="I376" s="7" t="s">
        <v>79423</v>
      </c>
      <c r="J376" s="95" t="s">
        <v>78366</v>
      </c>
      <c r="K376" s="5"/>
      <c r="L376" s="5"/>
      <c r="M376" s="5"/>
      <c r="N376" s="5"/>
      <c r="O376" s="5"/>
      <c r="P376" s="5"/>
      <c r="Q376" s="5"/>
      <c r="R376" s="5"/>
      <c r="S376" s="5"/>
      <c r="T376" s="5"/>
      <c r="U376" s="5"/>
      <c r="V376" s="5"/>
      <c r="W376" s="5"/>
      <c r="X376" s="5"/>
    </row>
    <row r="377" spans="1:24" ht="27.6">
      <c r="A377" s="224" t="s">
        <v>79424</v>
      </c>
      <c r="B377" s="221"/>
      <c r="C377" s="221" t="s">
        <v>79425</v>
      </c>
      <c r="D377" s="225"/>
      <c r="E377" s="223"/>
      <c r="F377" s="52"/>
      <c r="G377" s="6"/>
      <c r="H377" s="6"/>
      <c r="I377" s="7"/>
      <c r="J377" s="95"/>
      <c r="K377" s="5"/>
      <c r="L377" s="5"/>
      <c r="M377" s="5"/>
      <c r="N377" s="5"/>
      <c r="O377" s="5"/>
      <c r="P377" s="5"/>
      <c r="Q377" s="5"/>
      <c r="R377" s="5"/>
      <c r="S377" s="5"/>
      <c r="T377" s="5"/>
      <c r="U377" s="5"/>
      <c r="V377" s="5"/>
      <c r="W377" s="5"/>
      <c r="X377" s="5"/>
    </row>
    <row r="378" spans="1:24" ht="27.6">
      <c r="A378" s="224" t="s">
        <v>79426</v>
      </c>
      <c r="B378" s="221"/>
      <c r="C378" s="221" t="s">
        <v>79427</v>
      </c>
      <c r="D378" s="225"/>
      <c r="E378" s="223"/>
      <c r="F378" s="52"/>
      <c r="G378" s="6"/>
      <c r="H378" s="6"/>
      <c r="I378" s="7"/>
      <c r="J378" s="95"/>
      <c r="K378" s="5"/>
      <c r="L378" s="5"/>
      <c r="M378" s="5"/>
      <c r="N378" s="5"/>
      <c r="O378" s="5"/>
      <c r="P378" s="5"/>
      <c r="Q378" s="5"/>
      <c r="R378" s="5"/>
      <c r="S378" s="5"/>
      <c r="T378" s="5"/>
      <c r="U378" s="5"/>
      <c r="V378" s="5"/>
      <c r="W378" s="5"/>
      <c r="X378" s="5"/>
    </row>
    <row r="379" spans="1:24" ht="13.8">
      <c r="A379" s="224" t="s">
        <v>79428</v>
      </c>
      <c r="B379" s="221"/>
      <c r="C379" s="221" t="s">
        <v>79429</v>
      </c>
      <c r="D379" s="225"/>
      <c r="E379" s="223"/>
      <c r="F379" s="52"/>
      <c r="G379" s="6"/>
      <c r="H379" s="6"/>
      <c r="I379" s="7"/>
      <c r="J379" s="95"/>
      <c r="K379" s="5"/>
      <c r="L379" s="5"/>
      <c r="M379" s="5"/>
      <c r="N379" s="5"/>
      <c r="O379" s="5"/>
      <c r="P379" s="5"/>
      <c r="Q379" s="5"/>
      <c r="R379" s="5"/>
      <c r="S379" s="5"/>
      <c r="T379" s="5"/>
      <c r="U379" s="5"/>
      <c r="V379" s="5"/>
      <c r="W379" s="5"/>
      <c r="X379" s="5"/>
    </row>
    <row r="380" spans="1:24" ht="13.8">
      <c r="A380" s="224" t="s">
        <v>79430</v>
      </c>
      <c r="B380" s="221"/>
      <c r="C380" s="221" t="s">
        <v>79431</v>
      </c>
      <c r="D380" s="225"/>
      <c r="E380" s="223"/>
      <c r="F380" s="52"/>
      <c r="G380" s="6"/>
      <c r="H380" s="6"/>
      <c r="I380" s="7"/>
      <c r="J380" s="95"/>
      <c r="K380" s="5"/>
      <c r="L380" s="5"/>
      <c r="M380" s="5"/>
      <c r="N380" s="5"/>
      <c r="O380" s="5"/>
      <c r="P380" s="5"/>
      <c r="Q380" s="5"/>
      <c r="R380" s="5"/>
      <c r="S380" s="5"/>
      <c r="T380" s="5"/>
      <c r="U380" s="5"/>
      <c r="V380" s="5"/>
      <c r="W380" s="5"/>
      <c r="X380" s="5"/>
    </row>
    <row r="381" spans="1:24" ht="27.6">
      <c r="A381" s="224" t="s">
        <v>79432</v>
      </c>
      <c r="B381" s="221"/>
      <c r="C381" s="221" t="s">
        <v>79433</v>
      </c>
      <c r="D381" s="225"/>
      <c r="E381" s="223"/>
      <c r="F381" s="52"/>
      <c r="G381" s="6"/>
      <c r="H381" s="6"/>
      <c r="I381" s="7"/>
      <c r="J381" s="95"/>
      <c r="K381" s="5"/>
      <c r="L381" s="5"/>
      <c r="M381" s="5"/>
      <c r="N381" s="5"/>
      <c r="O381" s="5"/>
      <c r="P381" s="5"/>
      <c r="Q381" s="5"/>
      <c r="R381" s="5"/>
      <c r="S381" s="5"/>
      <c r="T381" s="5"/>
      <c r="U381" s="5"/>
      <c r="V381" s="5"/>
      <c r="W381" s="5"/>
      <c r="X381" s="5"/>
    </row>
    <row r="382" spans="1:24" ht="55.2">
      <c r="A382" s="220" t="s">
        <v>79434</v>
      </c>
      <c r="B382" s="221" t="s">
        <v>79435</v>
      </c>
      <c r="C382" s="13" t="s">
        <v>31604</v>
      </c>
      <c r="D382" s="225" t="s">
        <v>79436</v>
      </c>
      <c r="E382" s="223" t="s">
        <v>79437</v>
      </c>
      <c r="F382" s="52" t="s">
        <v>79438</v>
      </c>
      <c r="G382" s="6" t="s">
        <v>79439</v>
      </c>
      <c r="H382" s="6" t="s">
        <v>79440</v>
      </c>
      <c r="I382" s="7" t="s">
        <v>79441</v>
      </c>
      <c r="J382" s="95" t="s">
        <v>78366</v>
      </c>
      <c r="K382" s="5"/>
      <c r="L382" s="5" t="s">
        <v>57</v>
      </c>
      <c r="M382" s="5"/>
      <c r="N382" s="5"/>
      <c r="O382" s="5"/>
      <c r="P382" s="5"/>
      <c r="Q382" s="5"/>
      <c r="R382" s="5"/>
      <c r="S382" s="5"/>
      <c r="T382" s="5"/>
      <c r="U382" s="5"/>
      <c r="V382" s="5"/>
      <c r="W382" s="5"/>
      <c r="X382" s="5"/>
    </row>
    <row r="383" spans="1:24" ht="27.6">
      <c r="A383" s="224" t="s">
        <v>79442</v>
      </c>
      <c r="B383" s="221"/>
      <c r="C383" s="221" t="s">
        <v>79443</v>
      </c>
      <c r="D383" s="225"/>
      <c r="E383" s="223"/>
      <c r="F383" s="52"/>
      <c r="G383" s="6"/>
      <c r="H383" s="5"/>
      <c r="I383" s="7"/>
      <c r="J383" s="95"/>
      <c r="K383" s="5"/>
      <c r="L383" s="5"/>
      <c r="M383" s="5"/>
      <c r="N383" s="5"/>
      <c r="O383" s="5"/>
      <c r="P383" s="5"/>
      <c r="Q383" s="5"/>
      <c r="R383" s="5"/>
      <c r="S383" s="5"/>
      <c r="T383" s="5"/>
      <c r="U383" s="5"/>
      <c r="V383" s="5"/>
      <c r="W383" s="5"/>
      <c r="X383" s="5"/>
    </row>
    <row r="384" spans="1:24" ht="27.6">
      <c r="A384" s="224" t="s">
        <v>79444</v>
      </c>
      <c r="B384" s="221"/>
      <c r="C384" s="221" t="s">
        <v>79445</v>
      </c>
      <c r="D384" s="225"/>
      <c r="E384" s="223"/>
      <c r="F384" s="52"/>
      <c r="G384" s="6"/>
      <c r="H384" s="5"/>
      <c r="I384" s="7"/>
      <c r="J384" s="95"/>
      <c r="K384" s="5"/>
      <c r="L384" s="5"/>
      <c r="M384" s="5"/>
      <c r="N384" s="5"/>
      <c r="O384" s="5"/>
      <c r="P384" s="5"/>
      <c r="Q384" s="5"/>
      <c r="R384" s="5"/>
      <c r="S384" s="5"/>
      <c r="T384" s="5"/>
      <c r="U384" s="5"/>
      <c r="V384" s="5"/>
      <c r="W384" s="5"/>
      <c r="X384" s="5"/>
    </row>
    <row r="385" spans="1:24" ht="27.6">
      <c r="A385" s="224" t="s">
        <v>79446</v>
      </c>
      <c r="B385" s="221"/>
      <c r="C385" s="221" t="s">
        <v>79447</v>
      </c>
      <c r="D385" s="225"/>
      <c r="E385" s="223"/>
      <c r="F385" s="52"/>
      <c r="G385" s="6"/>
      <c r="H385" s="5"/>
      <c r="I385" s="7"/>
      <c r="J385" s="95"/>
      <c r="K385" s="5"/>
      <c r="L385" s="5"/>
      <c r="M385" s="5"/>
      <c r="N385" s="5"/>
      <c r="O385" s="5"/>
      <c r="P385" s="5"/>
      <c r="Q385" s="5"/>
      <c r="R385" s="5"/>
      <c r="S385" s="5"/>
      <c r="T385" s="5"/>
      <c r="U385" s="5"/>
      <c r="V385" s="5"/>
      <c r="W385" s="5"/>
      <c r="X385" s="5"/>
    </row>
    <row r="386" spans="1:24" ht="27.6">
      <c r="A386" s="224" t="s">
        <v>79448</v>
      </c>
      <c r="B386" s="221"/>
      <c r="C386" s="221" t="s">
        <v>79449</v>
      </c>
      <c r="D386" s="225"/>
      <c r="E386" s="223"/>
      <c r="F386" s="52"/>
      <c r="G386" s="6"/>
      <c r="H386" s="5"/>
      <c r="I386" s="7"/>
      <c r="J386" s="95"/>
      <c r="K386" s="5"/>
      <c r="L386" s="5"/>
      <c r="M386" s="5"/>
      <c r="N386" s="5"/>
      <c r="O386" s="5"/>
      <c r="P386" s="5"/>
      <c r="Q386" s="5"/>
      <c r="R386" s="5"/>
      <c r="S386" s="5"/>
      <c r="T386" s="5"/>
      <c r="U386" s="5"/>
      <c r="V386" s="5"/>
      <c r="W386" s="5"/>
      <c r="X386" s="5"/>
    </row>
    <row r="387" spans="1:24" ht="27.6">
      <c r="A387" s="224" t="s">
        <v>79450</v>
      </c>
      <c r="B387" s="221"/>
      <c r="C387" s="221" t="s">
        <v>79451</v>
      </c>
      <c r="D387" s="225"/>
      <c r="E387" s="223"/>
      <c r="F387" s="52"/>
      <c r="G387" s="6"/>
      <c r="H387" s="5"/>
      <c r="I387" s="7"/>
      <c r="J387" s="95"/>
      <c r="K387" s="5"/>
      <c r="L387" s="5"/>
      <c r="M387" s="5"/>
      <c r="N387" s="5"/>
      <c r="O387" s="5"/>
      <c r="P387" s="5"/>
      <c r="Q387" s="5"/>
      <c r="R387" s="5"/>
      <c r="S387" s="5"/>
      <c r="T387" s="5"/>
      <c r="U387" s="5"/>
      <c r="V387" s="5"/>
      <c r="W387" s="5"/>
      <c r="X387" s="5"/>
    </row>
    <row r="388" spans="1:24" ht="13.8">
      <c r="A388" s="220" t="s">
        <v>79452</v>
      </c>
      <c r="B388" s="221" t="s">
        <v>79453</v>
      </c>
      <c r="C388" s="221" t="s">
        <v>79453</v>
      </c>
      <c r="D388" s="225" t="s">
        <v>79453</v>
      </c>
      <c r="E388" s="223" t="s">
        <v>79453</v>
      </c>
      <c r="F388" s="52" t="s">
        <v>79453</v>
      </c>
      <c r="G388" s="6" t="s">
        <v>79453</v>
      </c>
      <c r="H388" s="5"/>
      <c r="I388" s="7" t="s">
        <v>79453</v>
      </c>
      <c r="J388" s="95" t="s">
        <v>78366</v>
      </c>
      <c r="K388" s="5"/>
      <c r="L388" s="5"/>
      <c r="M388" s="5"/>
      <c r="N388" s="5"/>
      <c r="O388" s="5"/>
      <c r="P388" s="5"/>
      <c r="Q388" s="5"/>
      <c r="R388" s="5"/>
      <c r="S388" s="5"/>
      <c r="T388" s="5"/>
      <c r="U388" s="5"/>
      <c r="V388" s="5"/>
      <c r="W388" s="5"/>
      <c r="X388" s="5"/>
    </row>
    <row r="389" spans="1:24" ht="13.8">
      <c r="A389" s="220" t="s">
        <v>79454</v>
      </c>
      <c r="B389" s="221" t="s">
        <v>17</v>
      </c>
      <c r="C389" s="221" t="s">
        <v>17</v>
      </c>
      <c r="D389" s="225" t="s">
        <v>17</v>
      </c>
      <c r="E389" s="223" t="s">
        <v>17</v>
      </c>
      <c r="F389" s="52" t="s">
        <v>17</v>
      </c>
      <c r="G389" s="6" t="s">
        <v>17</v>
      </c>
      <c r="H389" s="5"/>
      <c r="I389" s="7" t="s">
        <v>17</v>
      </c>
      <c r="J389" s="95" t="s">
        <v>78366</v>
      </c>
      <c r="K389" s="5"/>
      <c r="L389" s="5" t="s">
        <v>57</v>
      </c>
      <c r="M389" s="5"/>
      <c r="N389" s="5"/>
      <c r="O389" s="5"/>
      <c r="P389" s="5"/>
      <c r="Q389" s="5"/>
      <c r="R389" s="5"/>
      <c r="S389" s="5"/>
      <c r="T389" s="5"/>
      <c r="U389" s="5"/>
      <c r="V389" s="5"/>
      <c r="W389" s="5"/>
      <c r="X389" s="5"/>
    </row>
    <row r="390" spans="1:24" ht="13.8">
      <c r="A390" s="220" t="s">
        <v>79455</v>
      </c>
      <c r="B390" s="221" t="s">
        <v>79456</v>
      </c>
      <c r="C390" s="221" t="s">
        <v>79456</v>
      </c>
      <c r="D390" s="225" t="s">
        <v>79456</v>
      </c>
      <c r="E390" s="223" t="s">
        <v>79456</v>
      </c>
      <c r="F390" s="52" t="s">
        <v>79456</v>
      </c>
      <c r="G390" s="6" t="s">
        <v>79456</v>
      </c>
      <c r="H390" s="5"/>
      <c r="I390" s="7" t="s">
        <v>79456</v>
      </c>
      <c r="J390" s="95" t="s">
        <v>78366</v>
      </c>
      <c r="K390" s="5"/>
      <c r="L390" s="5"/>
      <c r="M390" s="5"/>
      <c r="N390" s="5"/>
      <c r="O390" s="5"/>
      <c r="P390" s="5"/>
      <c r="Q390" s="5"/>
      <c r="R390" s="5"/>
      <c r="S390" s="5"/>
      <c r="T390" s="5"/>
      <c r="U390" s="5"/>
      <c r="V390" s="5"/>
      <c r="W390" s="5"/>
      <c r="X390" s="5"/>
    </row>
    <row r="391" spans="1:24" ht="13.8">
      <c r="A391" s="220" t="s">
        <v>79457</v>
      </c>
      <c r="B391" s="221" t="s">
        <v>17</v>
      </c>
      <c r="C391" s="221" t="s">
        <v>17</v>
      </c>
      <c r="D391" s="225" t="s">
        <v>17</v>
      </c>
      <c r="E391" s="223" t="s">
        <v>17</v>
      </c>
      <c r="F391" s="52" t="s">
        <v>17</v>
      </c>
      <c r="G391" s="6" t="s">
        <v>17</v>
      </c>
      <c r="H391" s="5"/>
      <c r="I391" s="7" t="s">
        <v>17</v>
      </c>
      <c r="J391" s="95" t="s">
        <v>78366</v>
      </c>
      <c r="K391" s="5"/>
      <c r="L391" s="5" t="s">
        <v>57</v>
      </c>
      <c r="M391" s="5"/>
      <c r="N391" s="5"/>
      <c r="O391" s="5"/>
      <c r="P391" s="5"/>
      <c r="Q391" s="5"/>
      <c r="R391" s="5"/>
      <c r="S391" s="5"/>
      <c r="T391" s="5"/>
      <c r="U391" s="5"/>
      <c r="V391" s="5"/>
      <c r="W391" s="5"/>
      <c r="X391" s="5"/>
    </row>
    <row r="392" spans="1:24" ht="13.8">
      <c r="A392" s="220" t="s">
        <v>79458</v>
      </c>
      <c r="B392" s="221" t="s">
        <v>79459</v>
      </c>
      <c r="C392" s="221" t="s">
        <v>79459</v>
      </c>
      <c r="D392" s="225" t="s">
        <v>79459</v>
      </c>
      <c r="E392" s="223" t="s">
        <v>79459</v>
      </c>
      <c r="F392" s="52" t="s">
        <v>79459</v>
      </c>
      <c r="G392" s="6" t="s">
        <v>79459</v>
      </c>
      <c r="H392" s="5"/>
      <c r="I392" s="7" t="s">
        <v>79459</v>
      </c>
      <c r="J392" s="95" t="s">
        <v>78366</v>
      </c>
      <c r="K392" s="5"/>
      <c r="L392" s="5"/>
      <c r="M392" s="5"/>
      <c r="N392" s="5"/>
      <c r="O392" s="5"/>
      <c r="P392" s="5"/>
      <c r="Q392" s="5"/>
      <c r="R392" s="5"/>
      <c r="S392" s="5"/>
      <c r="T392" s="5"/>
      <c r="U392" s="5"/>
      <c r="V392" s="5"/>
      <c r="W392" s="5"/>
      <c r="X392" s="5"/>
    </row>
    <row r="393" spans="1:24" ht="13.8">
      <c r="A393" s="220" t="s">
        <v>79460</v>
      </c>
      <c r="B393" s="221" t="s">
        <v>17</v>
      </c>
      <c r="C393" s="221" t="s">
        <v>17</v>
      </c>
      <c r="D393" s="225" t="s">
        <v>17</v>
      </c>
      <c r="E393" s="223" t="s">
        <v>17</v>
      </c>
      <c r="F393" s="52" t="s">
        <v>17</v>
      </c>
      <c r="G393" s="6" t="s">
        <v>17</v>
      </c>
      <c r="H393" s="5"/>
      <c r="I393" s="7" t="s">
        <v>17</v>
      </c>
      <c r="J393" s="95" t="s">
        <v>78366</v>
      </c>
      <c r="K393" s="5"/>
      <c r="L393" s="5" t="s">
        <v>57</v>
      </c>
      <c r="M393" s="5"/>
      <c r="N393" s="5"/>
      <c r="O393" s="5"/>
      <c r="P393" s="5"/>
      <c r="Q393" s="5"/>
      <c r="R393" s="5"/>
      <c r="S393" s="5"/>
      <c r="T393" s="5"/>
      <c r="U393" s="5"/>
      <c r="V393" s="5"/>
      <c r="W393" s="5"/>
      <c r="X393" s="5"/>
    </row>
    <row r="394" spans="1:24" ht="13.8">
      <c r="A394" s="220" t="s">
        <v>79461</v>
      </c>
      <c r="B394" s="221" t="s">
        <v>79462</v>
      </c>
      <c r="C394" s="221" t="s">
        <v>79463</v>
      </c>
      <c r="D394" s="225" t="s">
        <v>79462</v>
      </c>
      <c r="E394" s="223" t="s">
        <v>79462</v>
      </c>
      <c r="F394" s="52" t="s">
        <v>79462</v>
      </c>
      <c r="G394" s="6" t="s">
        <v>79462</v>
      </c>
      <c r="H394" s="5"/>
      <c r="I394" s="7" t="s">
        <v>79462</v>
      </c>
      <c r="J394" s="95" t="s">
        <v>78366</v>
      </c>
      <c r="K394" s="5"/>
      <c r="L394" s="5"/>
      <c r="M394" s="5"/>
      <c r="N394" s="5"/>
      <c r="O394" s="5"/>
      <c r="P394" s="5"/>
      <c r="Q394" s="5"/>
      <c r="R394" s="5"/>
      <c r="S394" s="5"/>
      <c r="T394" s="5"/>
      <c r="U394" s="5"/>
      <c r="V394" s="5"/>
      <c r="W394" s="5"/>
      <c r="X394" s="5"/>
    </row>
    <row r="395" spans="1:24" ht="13.8">
      <c r="A395" s="220" t="s">
        <v>79464</v>
      </c>
      <c r="B395" s="221" t="s">
        <v>79463</v>
      </c>
      <c r="C395" s="221" t="s">
        <v>79463</v>
      </c>
      <c r="D395" s="225" t="s">
        <v>79463</v>
      </c>
      <c r="E395" s="223" t="s">
        <v>79463</v>
      </c>
      <c r="F395" s="52" t="s">
        <v>79463</v>
      </c>
      <c r="G395" s="6" t="s">
        <v>79463</v>
      </c>
      <c r="H395" s="5"/>
      <c r="I395" s="7" t="s">
        <v>79463</v>
      </c>
      <c r="J395" s="95" t="s">
        <v>78366</v>
      </c>
      <c r="K395" s="5"/>
      <c r="L395" s="5" t="s">
        <v>57</v>
      </c>
      <c r="M395" s="5"/>
      <c r="N395" s="5"/>
      <c r="O395" s="5"/>
      <c r="P395" s="5"/>
      <c r="Q395" s="5"/>
      <c r="R395" s="5"/>
      <c r="S395" s="5"/>
      <c r="T395" s="5"/>
      <c r="U395" s="5"/>
      <c r="V395" s="5"/>
      <c r="W395" s="5"/>
      <c r="X395" s="5"/>
    </row>
    <row r="396" spans="1:24" ht="13.8">
      <c r="A396" s="220" t="s">
        <v>79465</v>
      </c>
      <c r="B396" s="221" t="s">
        <v>79466</v>
      </c>
      <c r="C396" s="221" t="s">
        <v>79466</v>
      </c>
      <c r="D396" s="225" t="s">
        <v>79466</v>
      </c>
      <c r="E396" s="223" t="s">
        <v>79466</v>
      </c>
      <c r="F396" s="52" t="s">
        <v>79466</v>
      </c>
      <c r="G396" s="6" t="s">
        <v>79466</v>
      </c>
      <c r="H396" s="5"/>
      <c r="I396" s="7" t="s">
        <v>79466</v>
      </c>
      <c r="J396" s="95" t="s">
        <v>78366</v>
      </c>
      <c r="K396" s="5"/>
      <c r="L396" s="5"/>
      <c r="M396" s="5"/>
      <c r="N396" s="5"/>
      <c r="O396" s="5"/>
      <c r="P396" s="5"/>
      <c r="Q396" s="5"/>
      <c r="R396" s="5"/>
      <c r="S396" s="5"/>
      <c r="T396" s="5"/>
      <c r="U396" s="5"/>
      <c r="V396" s="5"/>
      <c r="W396" s="5"/>
      <c r="X396" s="5"/>
    </row>
    <row r="397" spans="1:24" ht="13.8">
      <c r="A397" s="220" t="s">
        <v>79467</v>
      </c>
      <c r="B397" s="221" t="s">
        <v>79468</v>
      </c>
      <c r="C397" s="221" t="s">
        <v>79468</v>
      </c>
      <c r="D397" s="225" t="s">
        <v>79468</v>
      </c>
      <c r="E397" s="223" t="s">
        <v>79468</v>
      </c>
      <c r="F397" s="52" t="s">
        <v>79468</v>
      </c>
      <c r="G397" s="6" t="s">
        <v>79468</v>
      </c>
      <c r="H397" s="5"/>
      <c r="I397" s="7" t="s">
        <v>79468</v>
      </c>
      <c r="J397" s="95" t="s">
        <v>78366</v>
      </c>
      <c r="K397" s="5"/>
      <c r="L397" s="5" t="s">
        <v>57</v>
      </c>
      <c r="M397" s="5"/>
      <c r="N397" s="5"/>
      <c r="O397" s="5"/>
      <c r="P397" s="5"/>
      <c r="Q397" s="5"/>
      <c r="R397" s="5"/>
      <c r="S397" s="5"/>
      <c r="T397" s="5"/>
      <c r="U397" s="5"/>
      <c r="V397" s="5"/>
      <c r="W397" s="5"/>
      <c r="X397" s="5"/>
    </row>
    <row r="398" spans="1:24" ht="13.8">
      <c r="A398" s="220" t="s">
        <v>79469</v>
      </c>
      <c r="B398" s="221" t="s">
        <v>79470</v>
      </c>
      <c r="C398" s="221" t="s">
        <v>79471</v>
      </c>
      <c r="D398" s="225" t="s">
        <v>79470</v>
      </c>
      <c r="E398" s="223" t="s">
        <v>79470</v>
      </c>
      <c r="F398" s="52" t="s">
        <v>79470</v>
      </c>
      <c r="G398" s="6" t="s">
        <v>79470</v>
      </c>
      <c r="H398" s="5"/>
      <c r="I398" s="7" t="s">
        <v>79470</v>
      </c>
      <c r="J398" s="95" t="s">
        <v>78366</v>
      </c>
      <c r="K398" s="5"/>
      <c r="L398" s="5"/>
      <c r="M398" s="5"/>
      <c r="N398" s="5"/>
      <c r="O398" s="5"/>
      <c r="P398" s="5"/>
      <c r="Q398" s="5"/>
      <c r="R398" s="5"/>
      <c r="S398" s="5"/>
      <c r="T398" s="5"/>
      <c r="U398" s="5"/>
      <c r="V398" s="5"/>
      <c r="W398" s="5"/>
      <c r="X398" s="5"/>
    </row>
    <row r="399" spans="1:24" ht="13.8">
      <c r="A399" s="220" t="s">
        <v>79472</v>
      </c>
      <c r="B399" s="221" t="s">
        <v>79471</v>
      </c>
      <c r="C399" s="221" t="s">
        <v>79471</v>
      </c>
      <c r="D399" s="225" t="s">
        <v>79471</v>
      </c>
      <c r="E399" s="223" t="s">
        <v>79471</v>
      </c>
      <c r="F399" s="52" t="s">
        <v>79471</v>
      </c>
      <c r="G399" s="6" t="s">
        <v>79471</v>
      </c>
      <c r="H399" s="5"/>
      <c r="I399" s="7" t="s">
        <v>79471</v>
      </c>
      <c r="J399" s="95" t="s">
        <v>78366</v>
      </c>
      <c r="K399" s="5"/>
      <c r="L399" s="5" t="s">
        <v>57</v>
      </c>
      <c r="M399" s="5"/>
      <c r="N399" s="5"/>
      <c r="O399" s="5"/>
      <c r="P399" s="5"/>
      <c r="Q399" s="5"/>
      <c r="R399" s="5"/>
      <c r="S399" s="5"/>
      <c r="T399" s="5"/>
      <c r="U399" s="5"/>
      <c r="V399" s="5"/>
      <c r="W399" s="5"/>
      <c r="X399" s="5"/>
    </row>
    <row r="400" spans="1:24" ht="13.8">
      <c r="A400" s="220" t="s">
        <v>79473</v>
      </c>
      <c r="B400" s="221" t="s">
        <v>79474</v>
      </c>
      <c r="C400" s="221" t="s">
        <v>79475</v>
      </c>
      <c r="D400" s="225" t="s">
        <v>79474</v>
      </c>
      <c r="E400" s="223" t="s">
        <v>79474</v>
      </c>
      <c r="F400" s="52" t="s">
        <v>79474</v>
      </c>
      <c r="G400" s="6" t="s">
        <v>79474</v>
      </c>
      <c r="H400" s="5"/>
      <c r="I400" s="7" t="s">
        <v>79474</v>
      </c>
      <c r="J400" s="95" t="s">
        <v>78366</v>
      </c>
      <c r="K400" s="5"/>
      <c r="L400" s="5"/>
      <c r="M400" s="5"/>
      <c r="N400" s="5"/>
      <c r="O400" s="5"/>
      <c r="P400" s="5"/>
      <c r="Q400" s="5"/>
      <c r="R400" s="5"/>
      <c r="S400" s="5"/>
      <c r="T400" s="5"/>
      <c r="U400" s="5"/>
      <c r="V400" s="5"/>
      <c r="W400" s="5"/>
      <c r="X400" s="5"/>
    </row>
    <row r="401" spans="1:24" ht="13.8">
      <c r="A401" s="220" t="s">
        <v>79476</v>
      </c>
      <c r="B401" s="221" t="s">
        <v>79475</v>
      </c>
      <c r="C401" s="221" t="s">
        <v>79475</v>
      </c>
      <c r="D401" s="225" t="s">
        <v>79475</v>
      </c>
      <c r="E401" s="223" t="s">
        <v>79475</v>
      </c>
      <c r="F401" s="52" t="s">
        <v>79475</v>
      </c>
      <c r="G401" s="6" t="s">
        <v>79475</v>
      </c>
      <c r="H401" s="5"/>
      <c r="I401" s="7" t="s">
        <v>79475</v>
      </c>
      <c r="J401" s="95" t="s">
        <v>78366</v>
      </c>
      <c r="K401" s="5"/>
      <c r="L401" s="5" t="s">
        <v>57</v>
      </c>
      <c r="M401" s="5"/>
      <c r="N401" s="5"/>
      <c r="O401" s="5"/>
      <c r="P401" s="5"/>
      <c r="Q401" s="5"/>
      <c r="R401" s="5"/>
      <c r="S401" s="5"/>
      <c r="T401" s="5"/>
      <c r="U401" s="5"/>
      <c r="V401" s="5"/>
      <c r="W401" s="5"/>
      <c r="X401" s="5"/>
    </row>
    <row r="402" spans="1:24" ht="13.8">
      <c r="A402" s="220" t="s">
        <v>79477</v>
      </c>
      <c r="B402" s="221" t="s">
        <v>79478</v>
      </c>
      <c r="C402" s="221" t="s">
        <v>79478</v>
      </c>
      <c r="D402" s="225" t="s">
        <v>79478</v>
      </c>
      <c r="E402" s="223" t="s">
        <v>79478</v>
      </c>
      <c r="F402" s="52" t="s">
        <v>79478</v>
      </c>
      <c r="G402" s="6" t="s">
        <v>79478</v>
      </c>
      <c r="H402" s="5"/>
      <c r="I402" s="7" t="s">
        <v>79478</v>
      </c>
      <c r="J402" s="95" t="s">
        <v>78366</v>
      </c>
      <c r="K402" s="5"/>
      <c r="L402" s="5"/>
      <c r="M402" s="5"/>
      <c r="N402" s="5"/>
      <c r="O402" s="5"/>
      <c r="P402" s="5"/>
      <c r="Q402" s="5"/>
      <c r="R402" s="5"/>
      <c r="S402" s="5"/>
      <c r="T402" s="5"/>
      <c r="U402" s="5"/>
      <c r="V402" s="5"/>
      <c r="W402" s="5"/>
      <c r="X402" s="5"/>
    </row>
    <row r="403" spans="1:24" ht="13.8">
      <c r="A403" s="220" t="s">
        <v>79479</v>
      </c>
      <c r="B403" s="221" t="s">
        <v>79480</v>
      </c>
      <c r="C403" s="221" t="s">
        <v>79480</v>
      </c>
      <c r="D403" s="225" t="s">
        <v>79480</v>
      </c>
      <c r="E403" s="223" t="s">
        <v>79480</v>
      </c>
      <c r="F403" s="52" t="s">
        <v>79480</v>
      </c>
      <c r="G403" s="6" t="s">
        <v>79480</v>
      </c>
      <c r="H403" s="5"/>
      <c r="I403" s="7" t="s">
        <v>79480</v>
      </c>
      <c r="J403" s="95" t="s">
        <v>78366</v>
      </c>
      <c r="K403" s="5"/>
      <c r="L403" s="5" t="s">
        <v>57</v>
      </c>
      <c r="M403" s="5"/>
      <c r="N403" s="5"/>
      <c r="O403" s="5"/>
      <c r="P403" s="5"/>
      <c r="Q403" s="5"/>
      <c r="R403" s="5"/>
      <c r="S403" s="5"/>
      <c r="T403" s="5"/>
      <c r="U403" s="5"/>
      <c r="V403" s="5"/>
      <c r="W403" s="5"/>
      <c r="X403" s="5"/>
    </row>
    <row r="404" spans="1:24" ht="13.8">
      <c r="A404" s="220" t="s">
        <v>79481</v>
      </c>
      <c r="B404" s="221" t="s">
        <v>79482</v>
      </c>
      <c r="C404" s="221" t="s">
        <v>79483</v>
      </c>
      <c r="D404" s="225" t="s">
        <v>79482</v>
      </c>
      <c r="E404" s="223" t="s">
        <v>79482</v>
      </c>
      <c r="F404" s="52" t="s">
        <v>79482</v>
      </c>
      <c r="G404" s="6" t="s">
        <v>79482</v>
      </c>
      <c r="H404" s="5"/>
      <c r="I404" s="7" t="s">
        <v>79482</v>
      </c>
      <c r="J404" s="95" t="s">
        <v>78366</v>
      </c>
      <c r="K404" s="5"/>
      <c r="L404" s="5"/>
      <c r="M404" s="5"/>
      <c r="N404" s="5"/>
      <c r="O404" s="5"/>
      <c r="P404" s="5"/>
      <c r="Q404" s="5"/>
      <c r="R404" s="5"/>
      <c r="S404" s="5"/>
      <c r="T404" s="5"/>
      <c r="U404" s="5"/>
      <c r="V404" s="5"/>
      <c r="W404" s="5"/>
      <c r="X404" s="5"/>
    </row>
    <row r="405" spans="1:24" ht="13.8">
      <c r="A405" s="220" t="s">
        <v>79484</v>
      </c>
      <c r="B405" s="221" t="s">
        <v>79483</v>
      </c>
      <c r="C405" s="221" t="s">
        <v>79483</v>
      </c>
      <c r="D405" s="225" t="s">
        <v>79483</v>
      </c>
      <c r="E405" s="223" t="s">
        <v>79483</v>
      </c>
      <c r="F405" s="52" t="s">
        <v>79483</v>
      </c>
      <c r="G405" s="6" t="s">
        <v>79483</v>
      </c>
      <c r="H405" s="5"/>
      <c r="I405" s="7" t="s">
        <v>79483</v>
      </c>
      <c r="J405" s="95" t="s">
        <v>78366</v>
      </c>
      <c r="K405" s="5"/>
      <c r="L405" s="5" t="s">
        <v>57</v>
      </c>
      <c r="M405" s="5"/>
      <c r="N405" s="5"/>
      <c r="O405" s="5"/>
      <c r="P405" s="5"/>
      <c r="Q405" s="5"/>
      <c r="R405" s="5"/>
      <c r="S405" s="5"/>
      <c r="T405" s="5"/>
      <c r="U405" s="5"/>
      <c r="V405" s="5"/>
      <c r="W405" s="5"/>
      <c r="X405" s="5"/>
    </row>
    <row r="406" spans="1:24" ht="13.8">
      <c r="A406" s="220" t="s">
        <v>79485</v>
      </c>
      <c r="B406" s="221" t="s">
        <v>79486</v>
      </c>
      <c r="C406" s="221" t="s">
        <v>79486</v>
      </c>
      <c r="D406" s="225" t="s">
        <v>79486</v>
      </c>
      <c r="E406" s="223" t="s">
        <v>79486</v>
      </c>
      <c r="F406" s="52" t="s">
        <v>79486</v>
      </c>
      <c r="G406" s="6" t="s">
        <v>79486</v>
      </c>
      <c r="H406" s="5"/>
      <c r="I406" s="7" t="s">
        <v>79486</v>
      </c>
      <c r="J406" s="95" t="s">
        <v>78366</v>
      </c>
      <c r="K406" s="5"/>
      <c r="L406" s="5"/>
      <c r="M406" s="5"/>
      <c r="N406" s="5"/>
      <c r="O406" s="5"/>
      <c r="P406" s="5"/>
      <c r="Q406" s="5"/>
      <c r="R406" s="5"/>
      <c r="S406" s="5"/>
      <c r="T406" s="5"/>
      <c r="U406" s="5"/>
      <c r="V406" s="5"/>
      <c r="W406" s="5"/>
      <c r="X406" s="5"/>
    </row>
    <row r="407" spans="1:24" ht="13.8">
      <c r="A407" s="220" t="s">
        <v>79487</v>
      </c>
      <c r="B407" s="221" t="s">
        <v>79486</v>
      </c>
      <c r="C407" s="221" t="s">
        <v>79486</v>
      </c>
      <c r="D407" s="225" t="s">
        <v>79486</v>
      </c>
      <c r="E407" s="223" t="s">
        <v>79486</v>
      </c>
      <c r="F407" s="52" t="s">
        <v>79486</v>
      </c>
      <c r="G407" s="6" t="s">
        <v>79486</v>
      </c>
      <c r="H407" s="5"/>
      <c r="I407" s="7" t="s">
        <v>79486</v>
      </c>
      <c r="J407" s="95" t="s">
        <v>78366</v>
      </c>
      <c r="K407" s="5"/>
      <c r="L407" s="5" t="s">
        <v>57</v>
      </c>
      <c r="M407" s="5"/>
      <c r="N407" s="5"/>
      <c r="O407" s="5"/>
      <c r="P407" s="5"/>
      <c r="Q407" s="5"/>
      <c r="R407" s="5"/>
      <c r="S407" s="5"/>
      <c r="T407" s="5"/>
      <c r="U407" s="5"/>
      <c r="V407" s="5"/>
      <c r="W407" s="5"/>
      <c r="X407" s="5"/>
    </row>
    <row r="408" spans="1:24" ht="13.8">
      <c r="A408" s="220" t="s">
        <v>79488</v>
      </c>
      <c r="B408" s="221" t="s">
        <v>79489</v>
      </c>
      <c r="C408" s="221" t="s">
        <v>78606</v>
      </c>
      <c r="D408" s="225" t="s">
        <v>79489</v>
      </c>
      <c r="E408" s="223" t="s">
        <v>79489</v>
      </c>
      <c r="F408" s="52" t="s">
        <v>79489</v>
      </c>
      <c r="G408" s="6" t="s">
        <v>79489</v>
      </c>
      <c r="H408" s="5"/>
      <c r="I408" s="7" t="s">
        <v>79489</v>
      </c>
      <c r="J408" s="95" t="s">
        <v>78366</v>
      </c>
      <c r="K408" s="5"/>
      <c r="L408" s="5"/>
      <c r="M408" s="5"/>
      <c r="N408" s="5"/>
      <c r="O408" s="5"/>
      <c r="P408" s="5"/>
      <c r="Q408" s="5"/>
      <c r="R408" s="5"/>
      <c r="S408" s="5"/>
      <c r="T408" s="5"/>
      <c r="U408" s="5"/>
      <c r="V408" s="5"/>
      <c r="W408" s="5"/>
      <c r="X408" s="5"/>
    </row>
    <row r="409" spans="1:24" ht="13.8">
      <c r="A409" s="220" t="s">
        <v>79490</v>
      </c>
      <c r="B409" s="221" t="s">
        <v>78606</v>
      </c>
      <c r="C409" s="221" t="s">
        <v>78606</v>
      </c>
      <c r="D409" s="225" t="s">
        <v>78606</v>
      </c>
      <c r="E409" s="223" t="s">
        <v>78606</v>
      </c>
      <c r="F409" s="52" t="s">
        <v>78606</v>
      </c>
      <c r="G409" s="6" t="s">
        <v>78606</v>
      </c>
      <c r="H409" s="5"/>
      <c r="I409" s="7" t="s">
        <v>78606</v>
      </c>
      <c r="J409" s="95" t="s">
        <v>78366</v>
      </c>
      <c r="K409" s="5"/>
      <c r="L409" s="5" t="s">
        <v>57</v>
      </c>
      <c r="M409" s="5"/>
      <c r="N409" s="5"/>
      <c r="O409" s="5"/>
      <c r="P409" s="5"/>
      <c r="Q409" s="5"/>
      <c r="R409" s="5"/>
      <c r="S409" s="5"/>
      <c r="T409" s="5"/>
      <c r="U409" s="5"/>
      <c r="V409" s="5"/>
      <c r="W409" s="5"/>
      <c r="X409" s="5"/>
    </row>
    <row r="410" spans="1:24" ht="13.8">
      <c r="A410" s="220" t="s">
        <v>79491</v>
      </c>
      <c r="B410" s="221" t="s">
        <v>79492</v>
      </c>
      <c r="C410" s="221" t="s">
        <v>79492</v>
      </c>
      <c r="D410" s="225" t="s">
        <v>79492</v>
      </c>
      <c r="E410" s="223" t="s">
        <v>79492</v>
      </c>
      <c r="F410" s="52" t="s">
        <v>79492</v>
      </c>
      <c r="G410" s="6" t="s">
        <v>79492</v>
      </c>
      <c r="H410" s="5"/>
      <c r="I410" s="7" t="s">
        <v>79492</v>
      </c>
      <c r="J410" s="95" t="s">
        <v>78366</v>
      </c>
      <c r="K410" s="5"/>
      <c r="L410" s="5"/>
      <c r="M410" s="5"/>
      <c r="N410" s="5"/>
      <c r="O410" s="5"/>
      <c r="P410" s="5"/>
      <c r="Q410" s="5"/>
      <c r="R410" s="5"/>
      <c r="S410" s="5"/>
      <c r="T410" s="5"/>
      <c r="U410" s="5"/>
      <c r="V410" s="5"/>
      <c r="W410" s="5"/>
      <c r="X410" s="5"/>
    </row>
    <row r="411" spans="1:24" ht="13.8">
      <c r="A411" s="220" t="s">
        <v>79493</v>
      </c>
      <c r="B411" s="221" t="s">
        <v>79494</v>
      </c>
      <c r="C411" s="221" t="s">
        <v>79494</v>
      </c>
      <c r="D411" s="225" t="s">
        <v>79494</v>
      </c>
      <c r="E411" s="223" t="s">
        <v>79494</v>
      </c>
      <c r="F411" s="52" t="s">
        <v>79494</v>
      </c>
      <c r="G411" s="6" t="s">
        <v>79494</v>
      </c>
      <c r="H411" s="5"/>
      <c r="I411" s="7" t="s">
        <v>79494</v>
      </c>
      <c r="J411" s="95" t="s">
        <v>78366</v>
      </c>
      <c r="K411" s="5"/>
      <c r="L411" s="5" t="s">
        <v>57</v>
      </c>
      <c r="M411" s="5"/>
      <c r="N411" s="5"/>
      <c r="O411" s="5"/>
      <c r="P411" s="5"/>
      <c r="Q411" s="5"/>
      <c r="R411" s="5"/>
      <c r="S411" s="5"/>
      <c r="T411" s="5"/>
      <c r="U411" s="5"/>
      <c r="V411" s="5"/>
      <c r="W411" s="5"/>
      <c r="X411" s="5"/>
    </row>
    <row r="412" spans="1:24" ht="13.8">
      <c r="A412" s="220" t="s">
        <v>79495</v>
      </c>
      <c r="B412" s="221" t="s">
        <v>79496</v>
      </c>
      <c r="C412" s="221" t="s">
        <v>79497</v>
      </c>
      <c r="D412" s="225" t="s">
        <v>79496</v>
      </c>
      <c r="E412" s="223" t="s">
        <v>79496</v>
      </c>
      <c r="F412" s="52" t="s">
        <v>79496</v>
      </c>
      <c r="G412" s="6" t="s">
        <v>79496</v>
      </c>
      <c r="H412" s="5"/>
      <c r="I412" s="7" t="s">
        <v>79496</v>
      </c>
      <c r="J412" s="95" t="s">
        <v>78366</v>
      </c>
      <c r="K412" s="5"/>
      <c r="L412" s="5"/>
      <c r="M412" s="5"/>
      <c r="N412" s="5"/>
      <c r="O412" s="5"/>
      <c r="P412" s="5"/>
      <c r="Q412" s="5"/>
      <c r="R412" s="5"/>
      <c r="S412" s="5"/>
      <c r="T412" s="5"/>
      <c r="U412" s="5"/>
      <c r="V412" s="5"/>
      <c r="W412" s="5"/>
      <c r="X412" s="5"/>
    </row>
    <row r="413" spans="1:24" ht="13.8">
      <c r="A413" s="220" t="s">
        <v>79498</v>
      </c>
      <c r="B413" s="221" t="s">
        <v>79497</v>
      </c>
      <c r="C413" s="221" t="s">
        <v>79497</v>
      </c>
      <c r="D413" s="225" t="s">
        <v>79497</v>
      </c>
      <c r="E413" s="223" t="s">
        <v>79497</v>
      </c>
      <c r="F413" s="52" t="s">
        <v>79497</v>
      </c>
      <c r="G413" s="6" t="s">
        <v>79497</v>
      </c>
      <c r="H413" s="5"/>
      <c r="I413" s="7" t="s">
        <v>79497</v>
      </c>
      <c r="J413" s="95" t="s">
        <v>78366</v>
      </c>
      <c r="K413" s="5"/>
      <c r="L413" s="5" t="s">
        <v>57</v>
      </c>
      <c r="M413" s="5"/>
      <c r="N413" s="5"/>
      <c r="O413" s="5"/>
      <c r="P413" s="5"/>
      <c r="Q413" s="5"/>
      <c r="R413" s="5"/>
      <c r="S413" s="5"/>
      <c r="T413" s="5"/>
      <c r="U413" s="5"/>
      <c r="V413" s="5"/>
      <c r="W413" s="5"/>
      <c r="X413" s="5"/>
    </row>
    <row r="414" spans="1:24" ht="13.8">
      <c r="A414" s="220" t="s">
        <v>79499</v>
      </c>
      <c r="B414" s="221" t="s">
        <v>79500</v>
      </c>
      <c r="C414" s="221" t="s">
        <v>79500</v>
      </c>
      <c r="D414" s="225" t="s">
        <v>79500</v>
      </c>
      <c r="E414" s="223" t="s">
        <v>79500</v>
      </c>
      <c r="F414" s="52" t="s">
        <v>79500</v>
      </c>
      <c r="G414" s="6" t="s">
        <v>79500</v>
      </c>
      <c r="H414" s="5"/>
      <c r="I414" s="7" t="s">
        <v>79500</v>
      </c>
      <c r="J414" s="95" t="s">
        <v>78366</v>
      </c>
      <c r="K414" s="5"/>
      <c r="L414" s="5"/>
      <c r="M414" s="5"/>
      <c r="N414" s="5"/>
      <c r="O414" s="5"/>
      <c r="P414" s="5"/>
      <c r="Q414" s="5"/>
      <c r="R414" s="5"/>
      <c r="S414" s="5"/>
      <c r="T414" s="5"/>
      <c r="U414" s="5"/>
      <c r="V414" s="5"/>
      <c r="W414" s="5"/>
      <c r="X414" s="5"/>
    </row>
    <row r="415" spans="1:24" ht="13.8">
      <c r="A415" s="220" t="s">
        <v>79501</v>
      </c>
      <c r="B415" s="221" t="s">
        <v>79502</v>
      </c>
      <c r="C415" s="221" t="s">
        <v>79502</v>
      </c>
      <c r="D415" s="225" t="s">
        <v>79502</v>
      </c>
      <c r="E415" s="223" t="s">
        <v>79502</v>
      </c>
      <c r="F415" s="52" t="s">
        <v>79502</v>
      </c>
      <c r="G415" s="6" t="s">
        <v>79502</v>
      </c>
      <c r="H415" s="5"/>
      <c r="I415" s="7" t="s">
        <v>79502</v>
      </c>
      <c r="J415" s="95" t="s">
        <v>78366</v>
      </c>
      <c r="K415" s="5"/>
      <c r="L415" s="5" t="s">
        <v>57</v>
      </c>
      <c r="M415" s="5"/>
      <c r="N415" s="5"/>
      <c r="O415" s="5"/>
      <c r="P415" s="5"/>
      <c r="Q415" s="5"/>
      <c r="R415" s="5"/>
      <c r="S415" s="5"/>
      <c r="T415" s="5"/>
      <c r="U415" s="5"/>
      <c r="V415" s="5"/>
      <c r="W415" s="5"/>
      <c r="X415" s="5"/>
    </row>
    <row r="416" spans="1:24" ht="13.8">
      <c r="A416" s="220" t="s">
        <v>79503</v>
      </c>
      <c r="B416" s="221" t="s">
        <v>79504</v>
      </c>
      <c r="C416" s="221" t="s">
        <v>79505</v>
      </c>
      <c r="D416" s="225" t="s">
        <v>79504</v>
      </c>
      <c r="E416" s="223" t="s">
        <v>79504</v>
      </c>
      <c r="F416" s="52" t="s">
        <v>79504</v>
      </c>
      <c r="G416" s="6" t="s">
        <v>79504</v>
      </c>
      <c r="H416" s="5"/>
      <c r="I416" s="7" t="s">
        <v>79504</v>
      </c>
      <c r="J416" s="95" t="s">
        <v>78366</v>
      </c>
      <c r="K416" s="5"/>
      <c r="L416" s="5"/>
      <c r="M416" s="5"/>
      <c r="N416" s="5"/>
      <c r="O416" s="5"/>
      <c r="P416" s="5"/>
      <c r="Q416" s="5"/>
      <c r="R416" s="5"/>
      <c r="S416" s="5"/>
      <c r="T416" s="5"/>
      <c r="U416" s="5"/>
      <c r="V416" s="5"/>
      <c r="W416" s="5"/>
      <c r="X416" s="5"/>
    </row>
    <row r="417" spans="1:24" ht="13.8">
      <c r="A417" s="220" t="s">
        <v>79506</v>
      </c>
      <c r="B417" s="221" t="s">
        <v>79505</v>
      </c>
      <c r="C417" s="221" t="s">
        <v>79505</v>
      </c>
      <c r="D417" s="225" t="s">
        <v>79505</v>
      </c>
      <c r="E417" s="223" t="s">
        <v>79505</v>
      </c>
      <c r="F417" s="52" t="s">
        <v>79505</v>
      </c>
      <c r="G417" s="6" t="s">
        <v>79505</v>
      </c>
      <c r="H417" s="5"/>
      <c r="I417" s="7" t="s">
        <v>79505</v>
      </c>
      <c r="J417" s="95" t="s">
        <v>78366</v>
      </c>
      <c r="K417" s="5"/>
      <c r="L417" s="5" t="s">
        <v>57</v>
      </c>
      <c r="M417" s="5"/>
      <c r="N417" s="5"/>
      <c r="O417" s="5"/>
      <c r="P417" s="5"/>
      <c r="Q417" s="5"/>
      <c r="R417" s="5"/>
      <c r="S417" s="5"/>
      <c r="T417" s="5"/>
      <c r="U417" s="5"/>
      <c r="V417" s="5"/>
      <c r="W417" s="5"/>
      <c r="X417" s="5"/>
    </row>
    <row r="418" spans="1:24" ht="13.8">
      <c r="A418" s="220" t="s">
        <v>79507</v>
      </c>
      <c r="B418" s="221" t="s">
        <v>79508</v>
      </c>
      <c r="C418" s="221" t="s">
        <v>79508</v>
      </c>
      <c r="D418" s="225" t="s">
        <v>79508</v>
      </c>
      <c r="E418" s="223" t="s">
        <v>79508</v>
      </c>
      <c r="F418" s="52" t="s">
        <v>79508</v>
      </c>
      <c r="G418" s="6" t="s">
        <v>79508</v>
      </c>
      <c r="H418" s="5"/>
      <c r="I418" s="7" t="s">
        <v>79508</v>
      </c>
      <c r="J418" s="95" t="s">
        <v>78366</v>
      </c>
      <c r="K418" s="5"/>
      <c r="L418" s="5"/>
      <c r="M418" s="5"/>
      <c r="N418" s="5"/>
      <c r="O418" s="5"/>
      <c r="P418" s="5"/>
      <c r="Q418" s="5"/>
      <c r="R418" s="5"/>
      <c r="S418" s="5"/>
      <c r="T418" s="5"/>
      <c r="U418" s="5"/>
      <c r="V418" s="5"/>
      <c r="W418" s="5"/>
      <c r="X418" s="5"/>
    </row>
    <row r="419" spans="1:24" ht="13.8">
      <c r="A419" s="220" t="s">
        <v>79509</v>
      </c>
      <c r="B419" s="221" t="s">
        <v>79510</v>
      </c>
      <c r="C419" s="221" t="s">
        <v>79510</v>
      </c>
      <c r="D419" s="225" t="s">
        <v>79510</v>
      </c>
      <c r="E419" s="223" t="s">
        <v>79510</v>
      </c>
      <c r="F419" s="52" t="s">
        <v>79510</v>
      </c>
      <c r="G419" s="6" t="s">
        <v>79510</v>
      </c>
      <c r="H419" s="5"/>
      <c r="I419" s="7" t="s">
        <v>79510</v>
      </c>
      <c r="J419" s="95" t="s">
        <v>78366</v>
      </c>
      <c r="K419" s="5"/>
      <c r="L419" s="5" t="s">
        <v>57</v>
      </c>
      <c r="M419" s="5"/>
      <c r="N419" s="5"/>
      <c r="O419" s="5"/>
      <c r="P419" s="5"/>
      <c r="Q419" s="5"/>
      <c r="R419" s="5"/>
      <c r="S419" s="5"/>
      <c r="T419" s="5"/>
      <c r="U419" s="5"/>
      <c r="V419" s="5"/>
      <c r="W419" s="5"/>
      <c r="X419" s="5"/>
    </row>
    <row r="420" spans="1:24" ht="13.8">
      <c r="A420" s="220" t="s">
        <v>79511</v>
      </c>
      <c r="B420" s="221" t="s">
        <v>79512</v>
      </c>
      <c r="C420" s="221" t="s">
        <v>79512</v>
      </c>
      <c r="D420" s="225" t="s">
        <v>79512</v>
      </c>
      <c r="E420" s="223" t="s">
        <v>79512</v>
      </c>
      <c r="F420" s="52" t="s">
        <v>79512</v>
      </c>
      <c r="G420" s="6" t="s">
        <v>79512</v>
      </c>
      <c r="H420" s="5"/>
      <c r="I420" s="7" t="s">
        <v>79512</v>
      </c>
      <c r="J420" s="95" t="s">
        <v>78366</v>
      </c>
      <c r="K420" s="5"/>
      <c r="L420" s="5"/>
      <c r="M420" s="5"/>
      <c r="N420" s="5"/>
      <c r="O420" s="5"/>
      <c r="P420" s="5"/>
      <c r="Q420" s="5"/>
      <c r="R420" s="5"/>
      <c r="S420" s="5"/>
      <c r="T420" s="5"/>
      <c r="U420" s="5"/>
      <c r="V420" s="5"/>
      <c r="W420" s="5"/>
      <c r="X420" s="5"/>
    </row>
    <row r="421" spans="1:24" ht="13.8">
      <c r="A421" s="220" t="s">
        <v>79513</v>
      </c>
      <c r="B421" s="221" t="s">
        <v>79514</v>
      </c>
      <c r="C421" s="221" t="s">
        <v>79514</v>
      </c>
      <c r="D421" s="225" t="s">
        <v>79514</v>
      </c>
      <c r="E421" s="223" t="s">
        <v>79514</v>
      </c>
      <c r="F421" s="52" t="s">
        <v>79514</v>
      </c>
      <c r="G421" s="6" t="s">
        <v>79514</v>
      </c>
      <c r="H421" s="5"/>
      <c r="I421" s="7" t="s">
        <v>79514</v>
      </c>
      <c r="J421" s="95" t="s">
        <v>78366</v>
      </c>
      <c r="K421" s="5"/>
      <c r="L421" s="5" t="s">
        <v>57</v>
      </c>
      <c r="M421" s="5"/>
      <c r="N421" s="5"/>
      <c r="O421" s="5"/>
      <c r="P421" s="5"/>
      <c r="Q421" s="5"/>
      <c r="R421" s="5"/>
      <c r="S421" s="5"/>
      <c r="T421" s="5"/>
      <c r="U421" s="5"/>
      <c r="V421" s="5"/>
      <c r="W421" s="5"/>
      <c r="X421" s="5"/>
    </row>
    <row r="422" spans="1:24" ht="13.8">
      <c r="A422" s="220" t="s">
        <v>79515</v>
      </c>
      <c r="B422" s="221" t="s">
        <v>79516</v>
      </c>
      <c r="C422" s="221" t="s">
        <v>79516</v>
      </c>
      <c r="D422" s="225" t="s">
        <v>79516</v>
      </c>
      <c r="E422" s="223" t="s">
        <v>79516</v>
      </c>
      <c r="F422" s="52" t="s">
        <v>79516</v>
      </c>
      <c r="G422" s="6" t="s">
        <v>79516</v>
      </c>
      <c r="H422" s="5"/>
      <c r="I422" s="7" t="s">
        <v>79516</v>
      </c>
      <c r="J422" s="95" t="s">
        <v>78366</v>
      </c>
      <c r="K422" s="5"/>
      <c r="L422" s="5"/>
      <c r="M422" s="5"/>
      <c r="N422" s="5"/>
      <c r="O422" s="5"/>
      <c r="P422" s="5"/>
      <c r="Q422" s="5"/>
      <c r="R422" s="5"/>
      <c r="S422" s="5"/>
      <c r="T422" s="5"/>
      <c r="U422" s="5"/>
      <c r="V422" s="5"/>
      <c r="W422" s="5"/>
      <c r="X422" s="5"/>
    </row>
    <row r="423" spans="1:24" ht="13.8">
      <c r="A423" s="220" t="s">
        <v>79517</v>
      </c>
      <c r="B423" s="221" t="s">
        <v>79518</v>
      </c>
      <c r="C423" s="221" t="s">
        <v>79518</v>
      </c>
      <c r="D423" s="225" t="s">
        <v>79518</v>
      </c>
      <c r="E423" s="223" t="s">
        <v>79518</v>
      </c>
      <c r="F423" s="52" t="s">
        <v>79518</v>
      </c>
      <c r="G423" s="6" t="s">
        <v>79518</v>
      </c>
      <c r="H423" s="5"/>
      <c r="I423" s="7" t="s">
        <v>79518</v>
      </c>
      <c r="J423" s="95" t="s">
        <v>78366</v>
      </c>
      <c r="K423" s="5"/>
      <c r="L423" s="5" t="s">
        <v>57</v>
      </c>
      <c r="M423" s="5"/>
      <c r="N423" s="5"/>
      <c r="O423" s="5"/>
      <c r="P423" s="5"/>
      <c r="Q423" s="5"/>
      <c r="R423" s="5"/>
      <c r="S423" s="5"/>
      <c r="T423" s="5"/>
      <c r="U423" s="5"/>
      <c r="V423" s="5"/>
      <c r="W423" s="5"/>
      <c r="X423" s="5"/>
    </row>
    <row r="424" spans="1:24" ht="13.8">
      <c r="A424" s="220" t="s">
        <v>79519</v>
      </c>
      <c r="B424" s="221" t="s">
        <v>79520</v>
      </c>
      <c r="C424" s="221" t="s">
        <v>79520</v>
      </c>
      <c r="D424" s="225" t="s">
        <v>79520</v>
      </c>
      <c r="E424" s="223" t="s">
        <v>79520</v>
      </c>
      <c r="F424" s="52" t="s">
        <v>79520</v>
      </c>
      <c r="G424" s="6" t="s">
        <v>79520</v>
      </c>
      <c r="H424" s="5"/>
      <c r="I424" s="7" t="s">
        <v>79520</v>
      </c>
      <c r="J424" s="95" t="s">
        <v>78366</v>
      </c>
      <c r="K424" s="5"/>
      <c r="L424" s="5"/>
      <c r="M424" s="5"/>
      <c r="N424" s="5"/>
      <c r="O424" s="5"/>
      <c r="P424" s="5"/>
      <c r="Q424" s="5"/>
      <c r="R424" s="5"/>
      <c r="S424" s="5"/>
      <c r="T424" s="5"/>
      <c r="U424" s="5"/>
      <c r="V424" s="5"/>
      <c r="W424" s="5"/>
      <c r="X424" s="5"/>
    </row>
    <row r="425" spans="1:24" ht="13.8">
      <c r="A425" s="220" t="s">
        <v>79521</v>
      </c>
      <c r="B425" s="221" t="s">
        <v>79522</v>
      </c>
      <c r="C425" s="221" t="s">
        <v>79522</v>
      </c>
      <c r="D425" s="225" t="s">
        <v>79522</v>
      </c>
      <c r="E425" s="223" t="s">
        <v>79522</v>
      </c>
      <c r="F425" s="52" t="s">
        <v>79522</v>
      </c>
      <c r="G425" s="6" t="s">
        <v>79522</v>
      </c>
      <c r="H425" s="5"/>
      <c r="I425" s="7" t="s">
        <v>79522</v>
      </c>
      <c r="J425" s="95" t="s">
        <v>78366</v>
      </c>
      <c r="K425" s="5"/>
      <c r="L425" s="5" t="s">
        <v>57</v>
      </c>
      <c r="M425" s="5"/>
      <c r="N425" s="5"/>
      <c r="O425" s="5"/>
      <c r="P425" s="5"/>
      <c r="Q425" s="5"/>
      <c r="R425" s="5"/>
      <c r="S425" s="5"/>
      <c r="T425" s="5"/>
      <c r="U425" s="5"/>
      <c r="V425" s="5"/>
      <c r="W425" s="5"/>
      <c r="X425" s="5"/>
    </row>
    <row r="426" spans="1:24" ht="13.8">
      <c r="A426" s="220" t="s">
        <v>79523</v>
      </c>
      <c r="B426" s="221" t="s">
        <v>79524</v>
      </c>
      <c r="C426" s="221" t="s">
        <v>79524</v>
      </c>
      <c r="D426" s="225" t="s">
        <v>79524</v>
      </c>
      <c r="E426" s="223" t="s">
        <v>79524</v>
      </c>
      <c r="F426" s="52" t="s">
        <v>79524</v>
      </c>
      <c r="G426" s="6" t="s">
        <v>79524</v>
      </c>
      <c r="H426" s="5"/>
      <c r="I426" s="7" t="s">
        <v>79524</v>
      </c>
      <c r="J426" s="95" t="s">
        <v>78366</v>
      </c>
      <c r="K426" s="5"/>
      <c r="L426" s="5"/>
      <c r="M426" s="5"/>
      <c r="N426" s="5"/>
      <c r="O426" s="5"/>
      <c r="P426" s="5"/>
      <c r="Q426" s="5"/>
      <c r="R426" s="5"/>
      <c r="S426" s="5"/>
      <c r="T426" s="5"/>
      <c r="U426" s="5"/>
      <c r="V426" s="5"/>
      <c r="W426" s="5"/>
      <c r="X426" s="5"/>
    </row>
    <row r="427" spans="1:24" ht="13.8">
      <c r="A427" s="220" t="s">
        <v>79525</v>
      </c>
      <c r="B427" s="221" t="s">
        <v>79526</v>
      </c>
      <c r="C427" s="221" t="s">
        <v>79526</v>
      </c>
      <c r="D427" s="225" t="s">
        <v>79526</v>
      </c>
      <c r="E427" s="223" t="s">
        <v>79526</v>
      </c>
      <c r="F427" s="52" t="s">
        <v>79526</v>
      </c>
      <c r="G427" s="6" t="s">
        <v>79526</v>
      </c>
      <c r="H427" s="5"/>
      <c r="I427" s="7" t="s">
        <v>79526</v>
      </c>
      <c r="J427" s="95" t="s">
        <v>78366</v>
      </c>
      <c r="K427" s="5"/>
      <c r="L427" s="5" t="s">
        <v>57</v>
      </c>
      <c r="M427" s="5"/>
      <c r="N427" s="5"/>
      <c r="O427" s="5"/>
      <c r="P427" s="5"/>
      <c r="Q427" s="5"/>
      <c r="R427" s="5"/>
      <c r="S427" s="5"/>
      <c r="T427" s="5"/>
      <c r="U427" s="5"/>
      <c r="V427" s="5"/>
      <c r="W427" s="5"/>
      <c r="X427" s="5"/>
    </row>
    <row r="428" spans="1:24" ht="13.8">
      <c r="A428" s="220" t="s">
        <v>79527</v>
      </c>
      <c r="B428" s="221" t="s">
        <v>79528</v>
      </c>
      <c r="C428" s="221" t="s">
        <v>79528</v>
      </c>
      <c r="D428" s="225" t="s">
        <v>79528</v>
      </c>
      <c r="E428" s="223" t="s">
        <v>79528</v>
      </c>
      <c r="F428" s="52" t="s">
        <v>79528</v>
      </c>
      <c r="G428" s="6" t="s">
        <v>79528</v>
      </c>
      <c r="H428" s="5"/>
      <c r="I428" s="7" t="s">
        <v>79528</v>
      </c>
      <c r="J428" s="95" t="s">
        <v>78366</v>
      </c>
      <c r="K428" s="5"/>
      <c r="L428" s="5"/>
      <c r="M428" s="5"/>
      <c r="N428" s="5"/>
      <c r="O428" s="5"/>
      <c r="P428" s="5"/>
      <c r="Q428" s="5"/>
      <c r="R428" s="5"/>
      <c r="S428" s="5"/>
      <c r="T428" s="5"/>
      <c r="U428" s="5"/>
      <c r="V428" s="5"/>
      <c r="W428" s="5"/>
      <c r="X428" s="5"/>
    </row>
    <row r="429" spans="1:24" ht="13.8">
      <c r="A429" s="220" t="s">
        <v>79529</v>
      </c>
      <c r="B429" s="221" t="s">
        <v>79530</v>
      </c>
      <c r="C429" s="221" t="s">
        <v>79530</v>
      </c>
      <c r="D429" s="225" t="s">
        <v>79530</v>
      </c>
      <c r="E429" s="223" t="s">
        <v>79530</v>
      </c>
      <c r="F429" s="52" t="s">
        <v>79530</v>
      </c>
      <c r="G429" s="6" t="s">
        <v>79530</v>
      </c>
      <c r="H429" s="5"/>
      <c r="I429" s="7" t="s">
        <v>79530</v>
      </c>
      <c r="J429" s="95" t="s">
        <v>78366</v>
      </c>
      <c r="K429" s="5"/>
      <c r="L429" s="5" t="s">
        <v>57</v>
      </c>
      <c r="M429" s="5"/>
      <c r="N429" s="5"/>
      <c r="O429" s="5"/>
      <c r="P429" s="5"/>
      <c r="Q429" s="5"/>
      <c r="R429" s="5"/>
      <c r="S429" s="5"/>
      <c r="T429" s="5"/>
      <c r="U429" s="5"/>
      <c r="V429" s="5"/>
      <c r="W429" s="5"/>
      <c r="X429" s="5"/>
    </row>
    <row r="430" spans="1:24" ht="13.8">
      <c r="A430" s="220" t="s">
        <v>79531</v>
      </c>
      <c r="B430" s="221" t="s">
        <v>79532</v>
      </c>
      <c r="C430" s="221" t="s">
        <v>79533</v>
      </c>
      <c r="D430" s="225" t="s">
        <v>79532</v>
      </c>
      <c r="E430" s="223" t="s">
        <v>79532</v>
      </c>
      <c r="F430" s="52" t="s">
        <v>79532</v>
      </c>
      <c r="G430" s="6" t="s">
        <v>79532</v>
      </c>
      <c r="H430" s="5"/>
      <c r="I430" s="7" t="s">
        <v>79532</v>
      </c>
      <c r="J430" s="95" t="s">
        <v>78366</v>
      </c>
      <c r="K430" s="5"/>
      <c r="L430" s="5"/>
      <c r="M430" s="5"/>
      <c r="N430" s="5"/>
      <c r="O430" s="5"/>
      <c r="P430" s="5"/>
      <c r="Q430" s="5"/>
      <c r="R430" s="5"/>
      <c r="S430" s="5"/>
      <c r="T430" s="5"/>
      <c r="U430" s="5"/>
      <c r="V430" s="5"/>
      <c r="W430" s="5"/>
      <c r="X430" s="5"/>
    </row>
    <row r="431" spans="1:24" ht="13.8">
      <c r="A431" s="220" t="s">
        <v>79534</v>
      </c>
      <c r="B431" s="221" t="s">
        <v>79533</v>
      </c>
      <c r="C431" s="221" t="s">
        <v>79533</v>
      </c>
      <c r="D431" s="225" t="s">
        <v>79533</v>
      </c>
      <c r="E431" s="223" t="s">
        <v>79533</v>
      </c>
      <c r="F431" s="52" t="s">
        <v>79533</v>
      </c>
      <c r="G431" s="6" t="s">
        <v>79533</v>
      </c>
      <c r="H431" s="5"/>
      <c r="I431" s="7" t="s">
        <v>79533</v>
      </c>
      <c r="J431" s="95" t="s">
        <v>78366</v>
      </c>
      <c r="K431" s="5"/>
      <c r="L431" s="5" t="s">
        <v>57</v>
      </c>
      <c r="M431" s="5"/>
      <c r="N431" s="5"/>
      <c r="O431" s="5"/>
      <c r="P431" s="5"/>
      <c r="Q431" s="5"/>
      <c r="R431" s="5"/>
      <c r="S431" s="5"/>
      <c r="T431" s="5"/>
      <c r="U431" s="5"/>
      <c r="V431" s="5"/>
      <c r="W431" s="5"/>
      <c r="X431" s="5"/>
    </row>
    <row r="432" spans="1:24" ht="13.8">
      <c r="A432" s="220" t="s">
        <v>79535</v>
      </c>
      <c r="B432" s="221" t="s">
        <v>79536</v>
      </c>
      <c r="C432" s="221" t="s">
        <v>79536</v>
      </c>
      <c r="D432" s="225" t="s">
        <v>79536</v>
      </c>
      <c r="E432" s="223" t="s">
        <v>79536</v>
      </c>
      <c r="F432" s="52" t="s">
        <v>79536</v>
      </c>
      <c r="G432" s="6" t="s">
        <v>79536</v>
      </c>
      <c r="H432" s="5"/>
      <c r="I432" s="7" t="s">
        <v>79536</v>
      </c>
      <c r="J432" s="95" t="s">
        <v>78366</v>
      </c>
      <c r="K432" s="5"/>
      <c r="L432" s="5"/>
      <c r="M432" s="5"/>
      <c r="N432" s="5"/>
      <c r="O432" s="5"/>
      <c r="P432" s="5"/>
      <c r="Q432" s="5"/>
      <c r="R432" s="5"/>
      <c r="S432" s="5"/>
      <c r="T432" s="5"/>
      <c r="U432" s="5"/>
      <c r="V432" s="5"/>
      <c r="W432" s="5"/>
      <c r="X432" s="5"/>
    </row>
    <row r="433" spans="1:24" ht="13.8">
      <c r="A433" s="220" t="s">
        <v>79537</v>
      </c>
      <c r="B433" s="221" t="s">
        <v>79538</v>
      </c>
      <c r="C433" s="221" t="s">
        <v>79538</v>
      </c>
      <c r="D433" s="225" t="s">
        <v>79538</v>
      </c>
      <c r="E433" s="223" t="s">
        <v>79538</v>
      </c>
      <c r="F433" s="52" t="s">
        <v>79538</v>
      </c>
      <c r="G433" s="6" t="s">
        <v>79538</v>
      </c>
      <c r="H433" s="5"/>
      <c r="I433" s="7" t="s">
        <v>79538</v>
      </c>
      <c r="J433" s="95" t="s">
        <v>78366</v>
      </c>
      <c r="K433" s="5"/>
      <c r="L433" s="5" t="s">
        <v>57</v>
      </c>
      <c r="M433" s="5"/>
      <c r="N433" s="5"/>
      <c r="O433" s="5"/>
      <c r="P433" s="5"/>
      <c r="Q433" s="5"/>
      <c r="R433" s="5"/>
      <c r="S433" s="5"/>
      <c r="T433" s="5"/>
      <c r="U433" s="5"/>
      <c r="V433" s="5"/>
      <c r="W433" s="5"/>
      <c r="X433" s="5"/>
    </row>
    <row r="434" spans="1:24" ht="13.8">
      <c r="A434" s="220" t="s">
        <v>79539</v>
      </c>
      <c r="B434" s="221" t="s">
        <v>79540</v>
      </c>
      <c r="C434" s="221" t="s">
        <v>79540</v>
      </c>
      <c r="D434" s="225" t="s">
        <v>79540</v>
      </c>
      <c r="E434" s="223" t="s">
        <v>79540</v>
      </c>
      <c r="F434" s="52" t="s">
        <v>79540</v>
      </c>
      <c r="G434" s="6" t="s">
        <v>79540</v>
      </c>
      <c r="H434" s="5"/>
      <c r="I434" s="7" t="s">
        <v>79540</v>
      </c>
      <c r="J434" s="95" t="s">
        <v>78366</v>
      </c>
      <c r="K434" s="5"/>
      <c r="L434" s="5"/>
      <c r="M434" s="5"/>
      <c r="N434" s="5"/>
      <c r="O434" s="5"/>
      <c r="P434" s="5"/>
      <c r="Q434" s="5"/>
      <c r="R434" s="5"/>
      <c r="S434" s="5"/>
      <c r="T434" s="5"/>
      <c r="U434" s="5"/>
      <c r="V434" s="5"/>
      <c r="W434" s="5"/>
      <c r="X434" s="5"/>
    </row>
    <row r="435" spans="1:24" ht="13.8">
      <c r="A435" s="220" t="s">
        <v>79541</v>
      </c>
      <c r="B435" s="221" t="s">
        <v>79052</v>
      </c>
      <c r="C435" s="221" t="s">
        <v>79052</v>
      </c>
      <c r="D435" s="225" t="s">
        <v>79052</v>
      </c>
      <c r="E435" s="223" t="s">
        <v>79052</v>
      </c>
      <c r="F435" s="52" t="s">
        <v>79052</v>
      </c>
      <c r="G435" s="6" t="s">
        <v>79052</v>
      </c>
      <c r="H435" s="5"/>
      <c r="I435" s="7" t="s">
        <v>79052</v>
      </c>
      <c r="J435" s="95" t="s">
        <v>78366</v>
      </c>
      <c r="K435" s="5"/>
      <c r="L435" s="5" t="s">
        <v>57</v>
      </c>
      <c r="M435" s="5"/>
      <c r="N435" s="5"/>
      <c r="O435" s="5"/>
      <c r="P435" s="5"/>
      <c r="Q435" s="5"/>
      <c r="R435" s="5"/>
      <c r="S435" s="5"/>
      <c r="T435" s="5"/>
      <c r="U435" s="5"/>
      <c r="V435" s="5"/>
      <c r="W435" s="5"/>
      <c r="X435" s="5"/>
    </row>
    <row r="436" spans="1:24" ht="13.8">
      <c r="A436" s="220" t="s">
        <v>79542</v>
      </c>
      <c r="B436" s="221" t="s">
        <v>79543</v>
      </c>
      <c r="C436" s="221" t="s">
        <v>79544</v>
      </c>
      <c r="D436" s="225" t="s">
        <v>79543</v>
      </c>
      <c r="E436" s="223" t="s">
        <v>79543</v>
      </c>
      <c r="F436" s="52" t="s">
        <v>79543</v>
      </c>
      <c r="G436" s="6" t="s">
        <v>79543</v>
      </c>
      <c r="H436" s="5"/>
      <c r="I436" s="7" t="s">
        <v>79543</v>
      </c>
      <c r="J436" s="95" t="s">
        <v>78366</v>
      </c>
      <c r="K436" s="5"/>
      <c r="L436" s="5"/>
      <c r="M436" s="5"/>
      <c r="N436" s="5"/>
      <c r="O436" s="5"/>
      <c r="P436" s="5"/>
      <c r="Q436" s="5"/>
      <c r="R436" s="5"/>
      <c r="S436" s="5"/>
      <c r="T436" s="5"/>
      <c r="U436" s="5"/>
      <c r="V436" s="5"/>
      <c r="W436" s="5"/>
      <c r="X436" s="5"/>
    </row>
    <row r="437" spans="1:24" ht="13.8">
      <c r="A437" s="220" t="s">
        <v>79545</v>
      </c>
      <c r="B437" s="221" t="s">
        <v>79544</v>
      </c>
      <c r="C437" s="221" t="s">
        <v>79544</v>
      </c>
      <c r="D437" s="225" t="s">
        <v>79544</v>
      </c>
      <c r="E437" s="223" t="s">
        <v>79544</v>
      </c>
      <c r="F437" s="52" t="s">
        <v>79544</v>
      </c>
      <c r="G437" s="6" t="s">
        <v>79544</v>
      </c>
      <c r="H437" s="5"/>
      <c r="I437" s="7" t="s">
        <v>79544</v>
      </c>
      <c r="J437" s="95" t="s">
        <v>78366</v>
      </c>
      <c r="K437" s="5"/>
      <c r="L437" s="5" t="s">
        <v>57</v>
      </c>
      <c r="M437" s="5"/>
      <c r="N437" s="5"/>
      <c r="O437" s="5"/>
      <c r="P437" s="5"/>
      <c r="Q437" s="5"/>
      <c r="R437" s="5"/>
      <c r="S437" s="5"/>
      <c r="T437" s="5"/>
      <c r="U437" s="5"/>
      <c r="V437" s="5"/>
      <c r="W437" s="5"/>
      <c r="X437" s="5"/>
    </row>
    <row r="438" spans="1:24" ht="13.8">
      <c r="A438" s="220" t="s">
        <v>79546</v>
      </c>
      <c r="B438" s="221" t="s">
        <v>79547</v>
      </c>
      <c r="C438" s="221" t="s">
        <v>79548</v>
      </c>
      <c r="D438" s="225" t="s">
        <v>79547</v>
      </c>
      <c r="E438" s="223" t="s">
        <v>79547</v>
      </c>
      <c r="F438" s="52" t="s">
        <v>79547</v>
      </c>
      <c r="G438" s="6" t="s">
        <v>79547</v>
      </c>
      <c r="H438" s="5"/>
      <c r="I438" s="7" t="s">
        <v>79547</v>
      </c>
      <c r="J438" s="95" t="s">
        <v>78366</v>
      </c>
      <c r="K438" s="5"/>
      <c r="L438" s="5"/>
      <c r="M438" s="5"/>
      <c r="N438" s="5"/>
      <c r="O438" s="5"/>
      <c r="P438" s="5"/>
      <c r="Q438" s="5"/>
      <c r="R438" s="5"/>
      <c r="S438" s="5"/>
      <c r="T438" s="5"/>
      <c r="U438" s="5"/>
      <c r="V438" s="5"/>
      <c r="W438" s="5"/>
      <c r="X438" s="5"/>
    </row>
    <row r="439" spans="1:24" ht="13.8">
      <c r="A439" s="220" t="s">
        <v>79549</v>
      </c>
      <c r="B439" s="221" t="s">
        <v>79548</v>
      </c>
      <c r="C439" s="221" t="s">
        <v>79548</v>
      </c>
      <c r="D439" s="225" t="s">
        <v>79548</v>
      </c>
      <c r="E439" s="223" t="s">
        <v>79548</v>
      </c>
      <c r="F439" s="52" t="s">
        <v>79548</v>
      </c>
      <c r="G439" s="6" t="s">
        <v>79548</v>
      </c>
      <c r="H439" s="5"/>
      <c r="I439" s="7" t="s">
        <v>79548</v>
      </c>
      <c r="J439" s="95" t="s">
        <v>78366</v>
      </c>
      <c r="K439" s="5"/>
      <c r="L439" s="5" t="s">
        <v>57</v>
      </c>
      <c r="M439" s="5"/>
      <c r="N439" s="5"/>
      <c r="O439" s="5"/>
      <c r="P439" s="5"/>
      <c r="Q439" s="5"/>
      <c r="R439" s="5"/>
      <c r="S439" s="5"/>
      <c r="T439" s="5"/>
      <c r="U439" s="5"/>
      <c r="V439" s="5"/>
      <c r="W439" s="5"/>
      <c r="X439" s="5"/>
    </row>
    <row r="440" spans="1:24" ht="13.8">
      <c r="A440" s="220" t="s">
        <v>79550</v>
      </c>
      <c r="B440" s="221" t="s">
        <v>79551</v>
      </c>
      <c r="C440" s="221" t="s">
        <v>79552</v>
      </c>
      <c r="D440" s="225" t="s">
        <v>79551</v>
      </c>
      <c r="E440" s="223" t="s">
        <v>79551</v>
      </c>
      <c r="F440" s="52" t="s">
        <v>79551</v>
      </c>
      <c r="G440" s="6" t="s">
        <v>79551</v>
      </c>
      <c r="H440" s="5"/>
      <c r="I440" s="7" t="s">
        <v>79551</v>
      </c>
      <c r="J440" s="95" t="s">
        <v>78366</v>
      </c>
      <c r="K440" s="5"/>
      <c r="L440" s="5"/>
      <c r="M440" s="5"/>
      <c r="N440" s="5"/>
      <c r="O440" s="5"/>
      <c r="P440" s="5"/>
      <c r="Q440" s="5"/>
      <c r="R440" s="5"/>
      <c r="S440" s="5"/>
      <c r="T440" s="5"/>
      <c r="U440" s="5"/>
      <c r="V440" s="5"/>
      <c r="W440" s="5"/>
      <c r="X440" s="5"/>
    </row>
    <row r="441" spans="1:24" ht="13.8">
      <c r="A441" s="220" t="s">
        <v>79553</v>
      </c>
      <c r="B441" s="221" t="s">
        <v>79552</v>
      </c>
      <c r="C441" s="221" t="s">
        <v>79552</v>
      </c>
      <c r="D441" s="225" t="s">
        <v>79552</v>
      </c>
      <c r="E441" s="223" t="s">
        <v>79552</v>
      </c>
      <c r="F441" s="52" t="s">
        <v>79552</v>
      </c>
      <c r="G441" s="6" t="s">
        <v>79552</v>
      </c>
      <c r="H441" s="5"/>
      <c r="I441" s="7" t="s">
        <v>79552</v>
      </c>
      <c r="J441" s="95" t="s">
        <v>78366</v>
      </c>
      <c r="K441" s="5"/>
      <c r="L441" s="5" t="s">
        <v>57</v>
      </c>
      <c r="M441" s="5"/>
      <c r="N441" s="5"/>
      <c r="O441" s="5"/>
      <c r="P441" s="5"/>
      <c r="Q441" s="5"/>
      <c r="R441" s="5"/>
      <c r="S441" s="5"/>
      <c r="T441" s="5"/>
      <c r="U441" s="5"/>
      <c r="V441" s="5"/>
      <c r="W441" s="5"/>
      <c r="X441" s="5"/>
    </row>
    <row r="442" spans="1:24" ht="13.8">
      <c r="A442" s="220" t="s">
        <v>79554</v>
      </c>
      <c r="B442" s="221" t="s">
        <v>79555</v>
      </c>
      <c r="C442" s="221" t="s">
        <v>79555</v>
      </c>
      <c r="D442" s="225" t="s">
        <v>79555</v>
      </c>
      <c r="E442" s="223" t="s">
        <v>79555</v>
      </c>
      <c r="F442" s="52" t="s">
        <v>79555</v>
      </c>
      <c r="G442" s="6" t="s">
        <v>79555</v>
      </c>
      <c r="H442" s="5"/>
      <c r="I442" s="7" t="s">
        <v>79555</v>
      </c>
      <c r="J442" s="95" t="s">
        <v>78366</v>
      </c>
      <c r="K442" s="5"/>
      <c r="L442" s="5"/>
      <c r="M442" s="5"/>
      <c r="N442" s="5"/>
      <c r="O442" s="5"/>
      <c r="P442" s="5"/>
      <c r="Q442" s="5"/>
      <c r="R442" s="5"/>
      <c r="S442" s="5"/>
      <c r="T442" s="5"/>
      <c r="U442" s="5"/>
      <c r="V442" s="5"/>
      <c r="W442" s="5"/>
      <c r="X442" s="5"/>
    </row>
    <row r="443" spans="1:24" ht="13.8">
      <c r="A443" s="220" t="s">
        <v>79556</v>
      </c>
      <c r="B443" s="221" t="s">
        <v>79557</v>
      </c>
      <c r="C443" s="221" t="s">
        <v>79557</v>
      </c>
      <c r="D443" s="225" t="s">
        <v>79557</v>
      </c>
      <c r="E443" s="223" t="s">
        <v>79557</v>
      </c>
      <c r="F443" s="52" t="s">
        <v>79557</v>
      </c>
      <c r="G443" s="6" t="s">
        <v>79557</v>
      </c>
      <c r="H443" s="5"/>
      <c r="I443" s="7" t="s">
        <v>79557</v>
      </c>
      <c r="J443" s="95" t="s">
        <v>78366</v>
      </c>
      <c r="K443" s="5"/>
      <c r="L443" s="5" t="s">
        <v>57</v>
      </c>
      <c r="M443" s="5"/>
      <c r="N443" s="5"/>
      <c r="O443" s="5"/>
      <c r="P443" s="5"/>
      <c r="Q443" s="5"/>
      <c r="R443" s="5"/>
      <c r="S443" s="5"/>
      <c r="T443" s="5"/>
      <c r="U443" s="5"/>
      <c r="V443" s="5"/>
      <c r="W443" s="5"/>
      <c r="X443" s="5"/>
    </row>
    <row r="444" spans="1:24" ht="13.8">
      <c r="A444" s="220" t="s">
        <v>79558</v>
      </c>
      <c r="B444" s="221" t="s">
        <v>79559</v>
      </c>
      <c r="C444" s="221" t="s">
        <v>79560</v>
      </c>
      <c r="D444" s="225" t="s">
        <v>79559</v>
      </c>
      <c r="E444" s="223" t="s">
        <v>79559</v>
      </c>
      <c r="F444" s="52" t="s">
        <v>79559</v>
      </c>
      <c r="G444" s="6" t="s">
        <v>79559</v>
      </c>
      <c r="H444" s="5"/>
      <c r="I444" s="7" t="s">
        <v>79559</v>
      </c>
      <c r="J444" s="95" t="s">
        <v>78366</v>
      </c>
      <c r="K444" s="5"/>
      <c r="L444" s="5"/>
      <c r="M444" s="5"/>
      <c r="N444" s="5"/>
      <c r="O444" s="5"/>
      <c r="P444" s="5"/>
      <c r="Q444" s="5"/>
      <c r="R444" s="5"/>
      <c r="S444" s="5"/>
      <c r="T444" s="5"/>
      <c r="U444" s="5"/>
      <c r="V444" s="5"/>
      <c r="W444" s="5"/>
      <c r="X444" s="5"/>
    </row>
    <row r="445" spans="1:24" ht="13.8">
      <c r="A445" s="220" t="s">
        <v>79561</v>
      </c>
      <c r="B445" s="221" t="s">
        <v>79560</v>
      </c>
      <c r="C445" s="221" t="s">
        <v>79560</v>
      </c>
      <c r="D445" s="225" t="s">
        <v>79560</v>
      </c>
      <c r="E445" s="223" t="s">
        <v>79560</v>
      </c>
      <c r="F445" s="52" t="s">
        <v>79560</v>
      </c>
      <c r="G445" s="6" t="s">
        <v>79560</v>
      </c>
      <c r="H445" s="5"/>
      <c r="I445" s="7" t="s">
        <v>79560</v>
      </c>
      <c r="J445" s="95" t="s">
        <v>78366</v>
      </c>
      <c r="K445" s="5"/>
      <c r="L445" s="5" t="s">
        <v>57</v>
      </c>
      <c r="M445" s="5"/>
      <c r="N445" s="5"/>
      <c r="O445" s="5"/>
      <c r="P445" s="5"/>
      <c r="Q445" s="5"/>
      <c r="R445" s="5"/>
      <c r="S445" s="5"/>
      <c r="T445" s="5"/>
      <c r="U445" s="5"/>
      <c r="V445" s="5"/>
      <c r="W445" s="5"/>
      <c r="X445" s="5"/>
    </row>
    <row r="446" spans="1:24" ht="13.8">
      <c r="A446" s="220" t="s">
        <v>79562</v>
      </c>
      <c r="B446" s="221" t="s">
        <v>79563</v>
      </c>
      <c r="C446" s="221" t="s">
        <v>79563</v>
      </c>
      <c r="D446" s="225" t="s">
        <v>79563</v>
      </c>
      <c r="E446" s="223" t="s">
        <v>79563</v>
      </c>
      <c r="F446" s="52" t="s">
        <v>79563</v>
      </c>
      <c r="G446" s="6" t="s">
        <v>79563</v>
      </c>
      <c r="H446" s="5"/>
      <c r="I446" s="7" t="s">
        <v>79563</v>
      </c>
      <c r="J446" s="95" t="s">
        <v>78366</v>
      </c>
      <c r="K446" s="5"/>
      <c r="L446" s="5"/>
      <c r="M446" s="5"/>
      <c r="N446" s="5"/>
      <c r="O446" s="5"/>
      <c r="P446" s="5"/>
      <c r="Q446" s="5"/>
      <c r="R446" s="5"/>
      <c r="S446" s="5"/>
      <c r="T446" s="5"/>
      <c r="U446" s="5"/>
      <c r="V446" s="5"/>
      <c r="W446" s="5"/>
      <c r="X446" s="5"/>
    </row>
    <row r="447" spans="1:24" ht="13.8">
      <c r="A447" s="220" t="s">
        <v>79564</v>
      </c>
      <c r="B447" s="221" t="s">
        <v>79255</v>
      </c>
      <c r="C447" s="221" t="s">
        <v>79255</v>
      </c>
      <c r="D447" s="225" t="s">
        <v>79255</v>
      </c>
      <c r="E447" s="223" t="s">
        <v>79255</v>
      </c>
      <c r="F447" s="52" t="s">
        <v>79255</v>
      </c>
      <c r="G447" s="6" t="s">
        <v>79255</v>
      </c>
      <c r="H447" s="5"/>
      <c r="I447" s="7" t="s">
        <v>79255</v>
      </c>
      <c r="J447" s="95" t="s">
        <v>78366</v>
      </c>
      <c r="K447" s="5"/>
      <c r="L447" s="5" t="s">
        <v>57</v>
      </c>
      <c r="M447" s="5"/>
      <c r="N447" s="5"/>
      <c r="O447" s="5"/>
      <c r="P447" s="5"/>
      <c r="Q447" s="5"/>
      <c r="R447" s="5"/>
      <c r="S447" s="5"/>
      <c r="T447" s="5"/>
      <c r="U447" s="5"/>
      <c r="V447" s="5"/>
      <c r="W447" s="5"/>
      <c r="X447" s="5"/>
    </row>
    <row r="448" spans="1:24" ht="13.8">
      <c r="A448" s="220" t="s">
        <v>79565</v>
      </c>
      <c r="B448" s="221" t="s">
        <v>79566</v>
      </c>
      <c r="C448" s="221" t="s">
        <v>79566</v>
      </c>
      <c r="D448" s="225" t="s">
        <v>79566</v>
      </c>
      <c r="E448" s="223" t="s">
        <v>79566</v>
      </c>
      <c r="F448" s="52" t="s">
        <v>79566</v>
      </c>
      <c r="G448" s="6" t="s">
        <v>79566</v>
      </c>
      <c r="H448" s="5"/>
      <c r="I448" s="7" t="s">
        <v>79566</v>
      </c>
      <c r="J448" s="95" t="s">
        <v>78366</v>
      </c>
      <c r="K448" s="5"/>
      <c r="L448" s="5"/>
      <c r="M448" s="5"/>
      <c r="N448" s="5"/>
      <c r="O448" s="5"/>
      <c r="P448" s="5"/>
      <c r="Q448" s="5"/>
      <c r="R448" s="5"/>
      <c r="S448" s="5"/>
      <c r="T448" s="5"/>
      <c r="U448" s="5"/>
      <c r="V448" s="5"/>
      <c r="W448" s="5"/>
      <c r="X448" s="5"/>
    </row>
    <row r="449" spans="1:24" ht="13.8">
      <c r="A449" s="220" t="s">
        <v>79567</v>
      </c>
      <c r="B449" s="221" t="s">
        <v>79568</v>
      </c>
      <c r="C449" s="221" t="s">
        <v>79568</v>
      </c>
      <c r="D449" s="225" t="s">
        <v>79568</v>
      </c>
      <c r="E449" s="223" t="s">
        <v>79568</v>
      </c>
      <c r="F449" s="52" t="s">
        <v>79568</v>
      </c>
      <c r="G449" s="6" t="s">
        <v>79568</v>
      </c>
      <c r="H449" s="5"/>
      <c r="I449" s="7" t="s">
        <v>79568</v>
      </c>
      <c r="J449" s="95" t="s">
        <v>78366</v>
      </c>
      <c r="K449" s="5"/>
      <c r="L449" s="5" t="s">
        <v>57</v>
      </c>
      <c r="M449" s="5"/>
      <c r="N449" s="5"/>
      <c r="O449" s="5"/>
      <c r="P449" s="5"/>
      <c r="Q449" s="5"/>
      <c r="R449" s="5"/>
      <c r="S449" s="5"/>
      <c r="T449" s="5"/>
      <c r="U449" s="5"/>
      <c r="V449" s="5"/>
      <c r="W449" s="5"/>
      <c r="X449" s="5"/>
    </row>
    <row r="450" spans="1:24" ht="13.8">
      <c r="A450" s="220" t="s">
        <v>79569</v>
      </c>
      <c r="B450" s="221" t="s">
        <v>79570</v>
      </c>
      <c r="C450" s="221" t="s">
        <v>79570</v>
      </c>
      <c r="D450" s="225" t="s">
        <v>79570</v>
      </c>
      <c r="E450" s="223" t="s">
        <v>79570</v>
      </c>
      <c r="F450" s="52" t="s">
        <v>79570</v>
      </c>
      <c r="G450" s="6" t="s">
        <v>79570</v>
      </c>
      <c r="H450" s="5"/>
      <c r="I450" s="7" t="s">
        <v>79570</v>
      </c>
      <c r="J450" s="95" t="s">
        <v>78366</v>
      </c>
      <c r="K450" s="5"/>
      <c r="L450" s="5"/>
      <c r="M450" s="5"/>
      <c r="N450" s="5"/>
      <c r="O450" s="5"/>
      <c r="P450" s="5"/>
      <c r="Q450" s="5"/>
      <c r="R450" s="5"/>
      <c r="S450" s="5"/>
      <c r="T450" s="5"/>
      <c r="U450" s="5"/>
      <c r="V450" s="5"/>
      <c r="W450" s="5"/>
      <c r="X450" s="5"/>
    </row>
    <row r="451" spans="1:24" ht="13.8">
      <c r="A451" s="220" t="s">
        <v>79571</v>
      </c>
      <c r="B451" s="221" t="s">
        <v>79319</v>
      </c>
      <c r="C451" s="221" t="s">
        <v>79319</v>
      </c>
      <c r="D451" s="225" t="s">
        <v>79319</v>
      </c>
      <c r="E451" s="223" t="s">
        <v>79319</v>
      </c>
      <c r="F451" s="52" t="s">
        <v>79319</v>
      </c>
      <c r="G451" s="6" t="s">
        <v>79319</v>
      </c>
      <c r="H451" s="5"/>
      <c r="I451" s="7" t="s">
        <v>79319</v>
      </c>
      <c r="J451" s="95" t="s">
        <v>78366</v>
      </c>
      <c r="K451" s="5"/>
      <c r="L451" s="5" t="s">
        <v>57</v>
      </c>
      <c r="M451" s="5"/>
      <c r="N451" s="5"/>
      <c r="O451" s="5"/>
      <c r="P451" s="5"/>
      <c r="Q451" s="5"/>
      <c r="R451" s="5"/>
      <c r="S451" s="5"/>
      <c r="T451" s="5"/>
      <c r="U451" s="5"/>
      <c r="V451" s="5"/>
      <c r="W451" s="5"/>
      <c r="X451" s="5"/>
    </row>
    <row r="452" spans="1:24" ht="13.8">
      <c r="A452" s="220" t="s">
        <v>79572</v>
      </c>
      <c r="B452" s="221" t="s">
        <v>79573</v>
      </c>
      <c r="C452" s="221" t="s">
        <v>79574</v>
      </c>
      <c r="D452" s="225" t="s">
        <v>79573</v>
      </c>
      <c r="E452" s="223" t="s">
        <v>79573</v>
      </c>
      <c r="F452" s="52" t="s">
        <v>79573</v>
      </c>
      <c r="G452" s="6" t="s">
        <v>79573</v>
      </c>
      <c r="H452" s="5"/>
      <c r="I452" s="7" t="s">
        <v>79573</v>
      </c>
      <c r="J452" s="95" t="s">
        <v>78366</v>
      </c>
      <c r="K452" s="5"/>
      <c r="L452" s="5"/>
      <c r="M452" s="5"/>
      <c r="N452" s="5"/>
      <c r="O452" s="5"/>
      <c r="P452" s="5"/>
      <c r="Q452" s="5"/>
      <c r="R452" s="5"/>
      <c r="S452" s="5"/>
      <c r="T452" s="5"/>
      <c r="U452" s="5"/>
      <c r="V452" s="5"/>
      <c r="W452" s="5"/>
      <c r="X452" s="5"/>
    </row>
    <row r="453" spans="1:24" ht="13.8">
      <c r="A453" s="220" t="s">
        <v>79575</v>
      </c>
      <c r="B453" s="221" t="s">
        <v>79576</v>
      </c>
      <c r="C453" s="221" t="s">
        <v>79576</v>
      </c>
      <c r="D453" s="225" t="s">
        <v>79576</v>
      </c>
      <c r="E453" s="223" t="s">
        <v>79576</v>
      </c>
      <c r="F453" s="52" t="s">
        <v>79576</v>
      </c>
      <c r="G453" s="6" t="s">
        <v>79576</v>
      </c>
      <c r="H453" s="5"/>
      <c r="I453" s="7" t="s">
        <v>79576</v>
      </c>
      <c r="J453" s="95" t="s">
        <v>78366</v>
      </c>
      <c r="K453" s="5"/>
      <c r="L453" s="5" t="s">
        <v>57</v>
      </c>
      <c r="M453" s="5"/>
      <c r="N453" s="5"/>
      <c r="O453" s="5"/>
      <c r="P453" s="5"/>
      <c r="Q453" s="5"/>
      <c r="R453" s="5"/>
      <c r="S453" s="5"/>
      <c r="T453" s="5"/>
      <c r="U453" s="5"/>
      <c r="V453" s="5"/>
      <c r="W453" s="5"/>
      <c r="X453" s="5"/>
    </row>
    <row r="454" spans="1:24" ht="13.8">
      <c r="A454" s="220" t="s">
        <v>79577</v>
      </c>
      <c r="B454" s="221" t="s">
        <v>79578</v>
      </c>
      <c r="C454" s="221" t="s">
        <v>79578</v>
      </c>
      <c r="D454" s="225" t="s">
        <v>79578</v>
      </c>
      <c r="E454" s="223" t="s">
        <v>79578</v>
      </c>
      <c r="F454" s="52" t="s">
        <v>79578</v>
      </c>
      <c r="G454" s="6" t="s">
        <v>79578</v>
      </c>
      <c r="H454" s="5"/>
      <c r="I454" s="7" t="s">
        <v>79578</v>
      </c>
      <c r="J454" s="95" t="s">
        <v>78366</v>
      </c>
      <c r="K454" s="5"/>
      <c r="L454" s="5"/>
      <c r="M454" s="5"/>
      <c r="N454" s="5"/>
      <c r="O454" s="5"/>
      <c r="P454" s="5"/>
      <c r="Q454" s="5"/>
      <c r="R454" s="5"/>
      <c r="S454" s="5"/>
      <c r="T454" s="5"/>
      <c r="U454" s="5"/>
      <c r="V454" s="5"/>
      <c r="W454" s="5"/>
      <c r="X454" s="5"/>
    </row>
    <row r="455" spans="1:24" ht="13.8">
      <c r="A455" s="220" t="s">
        <v>79579</v>
      </c>
      <c r="B455" s="221" t="s">
        <v>79580</v>
      </c>
      <c r="C455" s="221" t="s">
        <v>79580</v>
      </c>
      <c r="D455" s="225" t="s">
        <v>79580</v>
      </c>
      <c r="E455" s="223" t="s">
        <v>79580</v>
      </c>
      <c r="F455" s="52" t="s">
        <v>79580</v>
      </c>
      <c r="G455" s="6" t="s">
        <v>79580</v>
      </c>
      <c r="H455" s="5"/>
      <c r="I455" s="7" t="s">
        <v>79580</v>
      </c>
      <c r="J455" s="95" t="s">
        <v>78366</v>
      </c>
      <c r="K455" s="5"/>
      <c r="L455" s="5" t="s">
        <v>57</v>
      </c>
      <c r="M455" s="5"/>
      <c r="N455" s="5"/>
      <c r="O455" s="5"/>
      <c r="P455" s="5"/>
      <c r="Q455" s="5"/>
      <c r="R455" s="5"/>
      <c r="S455" s="5"/>
      <c r="T455" s="5"/>
      <c r="U455" s="5"/>
      <c r="V455" s="5"/>
      <c r="W455" s="5"/>
      <c r="X455" s="5"/>
    </row>
    <row r="456" spans="1:24" ht="13.8">
      <c r="A456" s="220" t="s">
        <v>79581</v>
      </c>
      <c r="B456" s="221" t="s">
        <v>79582</v>
      </c>
      <c r="C456" s="221" t="s">
        <v>79582</v>
      </c>
      <c r="D456" s="225" t="s">
        <v>79582</v>
      </c>
      <c r="E456" s="223" t="s">
        <v>79582</v>
      </c>
      <c r="F456" s="52" t="s">
        <v>79582</v>
      </c>
      <c r="G456" s="6" t="s">
        <v>79582</v>
      </c>
      <c r="H456" s="5"/>
      <c r="I456" s="7" t="s">
        <v>79582</v>
      </c>
      <c r="J456" s="95" t="s">
        <v>78366</v>
      </c>
      <c r="K456" s="5"/>
      <c r="L456" s="5"/>
      <c r="M456" s="5"/>
      <c r="N456" s="5"/>
      <c r="O456" s="5"/>
      <c r="P456" s="5"/>
      <c r="Q456" s="5"/>
      <c r="R456" s="5"/>
      <c r="S456" s="5"/>
      <c r="T456" s="5"/>
      <c r="U456" s="5"/>
      <c r="V456" s="5"/>
      <c r="W456" s="5"/>
      <c r="X456" s="5"/>
    </row>
    <row r="457" spans="1:24" ht="13.8">
      <c r="A457" s="220" t="s">
        <v>79583</v>
      </c>
      <c r="B457" s="221" t="s">
        <v>79584</v>
      </c>
      <c r="C457" s="221" t="s">
        <v>79584</v>
      </c>
      <c r="D457" s="225" t="s">
        <v>79584</v>
      </c>
      <c r="E457" s="223" t="s">
        <v>79584</v>
      </c>
      <c r="F457" s="52" t="s">
        <v>79584</v>
      </c>
      <c r="G457" s="6" t="s">
        <v>79584</v>
      </c>
      <c r="H457" s="5"/>
      <c r="I457" s="7" t="s">
        <v>79584</v>
      </c>
      <c r="J457" s="95" t="s">
        <v>78366</v>
      </c>
      <c r="K457" s="5"/>
      <c r="L457" s="5" t="s">
        <v>57</v>
      </c>
      <c r="M457" s="5"/>
      <c r="N457" s="5"/>
      <c r="O457" s="5"/>
      <c r="P457" s="5"/>
      <c r="Q457" s="5"/>
      <c r="R457" s="5"/>
      <c r="S457" s="5"/>
      <c r="T457" s="5"/>
      <c r="U457" s="5"/>
      <c r="V457" s="5"/>
      <c r="W457" s="5"/>
      <c r="X457" s="5"/>
    </row>
    <row r="458" spans="1:24" ht="13.8">
      <c r="A458" s="220" t="s">
        <v>79585</v>
      </c>
      <c r="B458" s="221" t="s">
        <v>79453</v>
      </c>
      <c r="C458" s="221" t="s">
        <v>79453</v>
      </c>
      <c r="D458" s="225" t="s">
        <v>79453</v>
      </c>
      <c r="E458" s="223" t="s">
        <v>79453</v>
      </c>
      <c r="F458" s="52" t="s">
        <v>79453</v>
      </c>
      <c r="G458" s="6" t="s">
        <v>79453</v>
      </c>
      <c r="H458" s="5"/>
      <c r="I458" s="7" t="s">
        <v>79453</v>
      </c>
      <c r="J458" s="95" t="s">
        <v>78366</v>
      </c>
      <c r="K458" s="5"/>
      <c r="L458" s="5"/>
      <c r="M458" s="5"/>
      <c r="N458" s="5"/>
      <c r="O458" s="5"/>
      <c r="P458" s="5"/>
      <c r="Q458" s="5"/>
      <c r="R458" s="5"/>
      <c r="S458" s="5"/>
      <c r="T458" s="5"/>
      <c r="U458" s="5"/>
      <c r="V458" s="5"/>
      <c r="W458" s="5"/>
      <c r="X458" s="5"/>
    </row>
    <row r="459" spans="1:24" ht="13.8">
      <c r="A459" s="220" t="s">
        <v>79586</v>
      </c>
      <c r="B459" s="221" t="s">
        <v>79453</v>
      </c>
      <c r="C459" s="221" t="s">
        <v>79453</v>
      </c>
      <c r="D459" s="225" t="s">
        <v>79453</v>
      </c>
      <c r="E459" s="223" t="s">
        <v>79453</v>
      </c>
      <c r="F459" s="52" t="s">
        <v>79453</v>
      </c>
      <c r="G459" s="6" t="s">
        <v>79453</v>
      </c>
      <c r="H459" s="5"/>
      <c r="I459" s="7" t="s">
        <v>79453</v>
      </c>
      <c r="J459" s="95" t="s">
        <v>78366</v>
      </c>
      <c r="K459" s="5"/>
      <c r="L459" s="5" t="s">
        <v>57</v>
      </c>
      <c r="M459" s="5"/>
      <c r="N459" s="5"/>
      <c r="O459" s="5"/>
      <c r="P459" s="5"/>
      <c r="Q459" s="5"/>
      <c r="R459" s="5"/>
      <c r="S459" s="5"/>
      <c r="T459" s="5"/>
      <c r="U459" s="5"/>
      <c r="V459" s="5"/>
      <c r="W459" s="5"/>
      <c r="X459" s="5"/>
    </row>
    <row r="460" spans="1:24" ht="13.8">
      <c r="A460" s="220" t="s">
        <v>79587</v>
      </c>
      <c r="B460" s="221" t="s">
        <v>79456</v>
      </c>
      <c r="C460" s="221" t="s">
        <v>79456</v>
      </c>
      <c r="D460" s="225" t="s">
        <v>79456</v>
      </c>
      <c r="E460" s="223" t="s">
        <v>79456</v>
      </c>
      <c r="F460" s="52" t="s">
        <v>79456</v>
      </c>
      <c r="G460" s="6" t="s">
        <v>79456</v>
      </c>
      <c r="H460" s="5"/>
      <c r="I460" s="7" t="s">
        <v>79456</v>
      </c>
      <c r="J460" s="95" t="s">
        <v>78366</v>
      </c>
      <c r="K460" s="5"/>
      <c r="L460" s="5"/>
      <c r="M460" s="5"/>
      <c r="N460" s="5"/>
      <c r="O460" s="5"/>
      <c r="P460" s="5"/>
      <c r="Q460" s="5"/>
      <c r="R460" s="5"/>
      <c r="S460" s="5"/>
      <c r="T460" s="5"/>
      <c r="U460" s="5"/>
      <c r="V460" s="5"/>
      <c r="W460" s="5"/>
      <c r="X460" s="5"/>
    </row>
    <row r="461" spans="1:24" ht="13.8">
      <c r="A461" s="220" t="s">
        <v>79588</v>
      </c>
      <c r="B461" s="221" t="s">
        <v>79456</v>
      </c>
      <c r="C461" s="221" t="s">
        <v>79456</v>
      </c>
      <c r="D461" s="225" t="s">
        <v>79456</v>
      </c>
      <c r="E461" s="223" t="s">
        <v>79456</v>
      </c>
      <c r="F461" s="52" t="s">
        <v>79456</v>
      </c>
      <c r="G461" s="6" t="s">
        <v>79456</v>
      </c>
      <c r="H461" s="5"/>
      <c r="I461" s="7" t="s">
        <v>79456</v>
      </c>
      <c r="J461" s="95" t="s">
        <v>78366</v>
      </c>
      <c r="K461" s="5"/>
      <c r="L461" s="5" t="s">
        <v>57</v>
      </c>
      <c r="M461" s="5"/>
      <c r="N461" s="5"/>
      <c r="O461" s="5"/>
      <c r="P461" s="5"/>
      <c r="Q461" s="5"/>
      <c r="R461" s="5"/>
      <c r="S461" s="5"/>
      <c r="T461" s="5"/>
      <c r="U461" s="5"/>
      <c r="V461" s="5"/>
      <c r="W461" s="5"/>
      <c r="X461" s="5"/>
    </row>
    <row r="462" spans="1:24" ht="13.8">
      <c r="A462" s="220" t="s">
        <v>79589</v>
      </c>
      <c r="B462" s="221" t="s">
        <v>79459</v>
      </c>
      <c r="C462" s="221" t="s">
        <v>79459</v>
      </c>
      <c r="D462" s="225" t="s">
        <v>79459</v>
      </c>
      <c r="E462" s="223" t="s">
        <v>79459</v>
      </c>
      <c r="F462" s="52" t="s">
        <v>79459</v>
      </c>
      <c r="G462" s="6" t="s">
        <v>79459</v>
      </c>
      <c r="H462" s="5"/>
      <c r="I462" s="7" t="s">
        <v>79459</v>
      </c>
      <c r="J462" s="95" t="s">
        <v>78366</v>
      </c>
      <c r="K462" s="5"/>
      <c r="L462" s="5"/>
      <c r="M462" s="5"/>
      <c r="N462" s="5"/>
      <c r="O462" s="5"/>
      <c r="P462" s="5"/>
      <c r="Q462" s="5"/>
      <c r="R462" s="5"/>
      <c r="S462" s="5"/>
      <c r="T462" s="5"/>
      <c r="U462" s="5"/>
      <c r="V462" s="5"/>
      <c r="W462" s="5"/>
      <c r="X462" s="5"/>
    </row>
    <row r="463" spans="1:24" ht="13.8">
      <c r="A463" s="220" t="s">
        <v>79590</v>
      </c>
      <c r="B463" s="221" t="s">
        <v>79459</v>
      </c>
      <c r="C463" s="221" t="s">
        <v>79459</v>
      </c>
      <c r="D463" s="225" t="s">
        <v>79459</v>
      </c>
      <c r="E463" s="223" t="s">
        <v>79459</v>
      </c>
      <c r="F463" s="52" t="s">
        <v>79459</v>
      </c>
      <c r="G463" s="6" t="s">
        <v>79459</v>
      </c>
      <c r="H463" s="5"/>
      <c r="I463" s="7" t="s">
        <v>79459</v>
      </c>
      <c r="J463" s="95" t="s">
        <v>78366</v>
      </c>
      <c r="K463" s="5"/>
      <c r="L463" s="5" t="s">
        <v>57</v>
      </c>
      <c r="M463" s="5"/>
      <c r="N463" s="5"/>
      <c r="O463" s="5"/>
      <c r="P463" s="5"/>
      <c r="Q463" s="5"/>
      <c r="R463" s="5"/>
      <c r="S463" s="5"/>
      <c r="T463" s="5"/>
      <c r="U463" s="5"/>
      <c r="V463" s="5"/>
      <c r="W463" s="5"/>
      <c r="X463" s="5"/>
    </row>
    <row r="464" spans="1:24" ht="27.6">
      <c r="A464" s="220" t="s">
        <v>79591</v>
      </c>
      <c r="B464" s="221" t="s">
        <v>79592</v>
      </c>
      <c r="C464" s="13" t="s">
        <v>53370</v>
      </c>
      <c r="D464" s="225" t="s">
        <v>79593</v>
      </c>
      <c r="E464" s="223" t="s">
        <v>79594</v>
      </c>
      <c r="F464" s="52" t="s">
        <v>79595</v>
      </c>
      <c r="G464" s="6" t="s">
        <v>79596</v>
      </c>
      <c r="H464" s="5"/>
      <c r="I464" s="7" t="s">
        <v>79597</v>
      </c>
      <c r="J464" s="95" t="s">
        <v>78366</v>
      </c>
      <c r="K464" s="5"/>
      <c r="L464" s="5" t="s">
        <v>57</v>
      </c>
      <c r="M464" s="5"/>
      <c r="N464" s="5"/>
      <c r="O464" s="5"/>
      <c r="P464" s="5"/>
      <c r="Q464" s="5"/>
      <c r="R464" s="5"/>
      <c r="S464" s="5"/>
      <c r="T464" s="5"/>
      <c r="U464" s="5"/>
      <c r="V464" s="5"/>
      <c r="W464" s="5"/>
      <c r="X464" s="5"/>
    </row>
    <row r="465" spans="1:24" ht="13.8">
      <c r="A465" s="224" t="s">
        <v>79598</v>
      </c>
      <c r="B465" s="5"/>
      <c r="C465" s="13" t="s">
        <v>79599</v>
      </c>
      <c r="D465" s="5"/>
      <c r="E465" s="5"/>
      <c r="F465" s="5"/>
      <c r="G465" s="6"/>
      <c r="H465" s="5"/>
      <c r="I465" s="7"/>
      <c r="J465" s="95"/>
      <c r="K465" s="5"/>
      <c r="L465" s="5"/>
      <c r="M465" s="5"/>
      <c r="N465" s="5"/>
      <c r="O465" s="5"/>
      <c r="P465" s="5"/>
      <c r="Q465" s="5"/>
      <c r="R465" s="5"/>
      <c r="S465" s="5"/>
      <c r="T465" s="5"/>
      <c r="U465" s="5"/>
      <c r="V465" s="5"/>
      <c r="W465" s="5"/>
      <c r="X465" s="5"/>
    </row>
    <row r="466" spans="1:24" ht="13.8">
      <c r="A466" s="224" t="s">
        <v>79600</v>
      </c>
      <c r="B466" s="5"/>
      <c r="C466" s="13" t="s">
        <v>79601</v>
      </c>
      <c r="D466" s="5"/>
      <c r="E466" s="5"/>
      <c r="F466" s="5"/>
      <c r="G466" s="6"/>
      <c r="H466" s="5"/>
      <c r="I466" s="7"/>
      <c r="J466" s="5"/>
      <c r="K466" s="5"/>
      <c r="L466" s="5"/>
      <c r="M466" s="5"/>
      <c r="N466" s="5"/>
      <c r="O466" s="5"/>
      <c r="P466" s="5"/>
      <c r="Q466" s="5"/>
      <c r="R466" s="5"/>
      <c r="S466" s="5"/>
      <c r="T466" s="5"/>
      <c r="U466" s="5"/>
      <c r="V466" s="5"/>
      <c r="W466" s="5"/>
      <c r="X466" s="5"/>
    </row>
    <row r="467" spans="1:24" ht="13.8">
      <c r="A467" s="224" t="s">
        <v>79602</v>
      </c>
      <c r="B467" s="5"/>
      <c r="C467" s="13" t="s">
        <v>79603</v>
      </c>
      <c r="D467" s="5"/>
      <c r="E467" s="5"/>
      <c r="F467" s="5"/>
      <c r="G467" s="6"/>
      <c r="H467" s="5"/>
      <c r="I467" s="7"/>
      <c r="J467" s="5"/>
      <c r="K467" s="5"/>
      <c r="L467" s="5"/>
      <c r="M467" s="5"/>
      <c r="N467" s="5"/>
      <c r="O467" s="5"/>
      <c r="P467" s="5"/>
      <c r="Q467" s="5"/>
      <c r="R467" s="5"/>
      <c r="S467" s="5"/>
      <c r="T467" s="5"/>
      <c r="U467" s="5"/>
      <c r="V467" s="5"/>
      <c r="W467" s="5"/>
      <c r="X467" s="5"/>
    </row>
    <row r="468" spans="1:24" ht="13.8">
      <c r="A468" s="224" t="s">
        <v>79604</v>
      </c>
      <c r="B468" s="5"/>
      <c r="C468" s="13" t="s">
        <v>79605</v>
      </c>
      <c r="D468" s="5"/>
      <c r="E468" s="5"/>
      <c r="F468" s="5"/>
      <c r="G468" s="6"/>
      <c r="H468" s="5"/>
      <c r="I468" s="7"/>
      <c r="J468" s="5"/>
      <c r="K468" s="5"/>
      <c r="L468" s="5"/>
      <c r="M468" s="5"/>
      <c r="N468" s="5"/>
      <c r="O468" s="5"/>
      <c r="P468" s="5"/>
      <c r="Q468" s="5"/>
      <c r="R468" s="5"/>
      <c r="S468" s="5"/>
      <c r="T468" s="5"/>
      <c r="U468" s="5"/>
      <c r="V468" s="5"/>
      <c r="W468" s="5"/>
      <c r="X468" s="5"/>
    </row>
    <row r="469" spans="1:24" ht="13.8">
      <c r="A469" s="224" t="s">
        <v>79606</v>
      </c>
      <c r="B469" s="5"/>
      <c r="C469" s="13" t="s">
        <v>79607</v>
      </c>
      <c r="D469" s="5"/>
      <c r="E469" s="5"/>
      <c r="F469" s="5"/>
      <c r="G469" s="6"/>
      <c r="H469" s="5"/>
      <c r="I469" s="7"/>
      <c r="J469" s="5"/>
      <c r="K469" s="5"/>
      <c r="L469" s="5"/>
      <c r="M469" s="5"/>
      <c r="N469" s="5"/>
      <c r="O469" s="5"/>
      <c r="P469" s="5"/>
      <c r="Q469" s="5"/>
      <c r="R469" s="5"/>
      <c r="S469" s="5"/>
      <c r="T469" s="5"/>
      <c r="U469" s="5"/>
      <c r="V469" s="5"/>
      <c r="W469" s="5"/>
      <c r="X469" s="5"/>
    </row>
    <row r="470" spans="1:24" ht="13.8">
      <c r="A470" s="224" t="s">
        <v>79608</v>
      </c>
      <c r="B470" s="5"/>
      <c r="C470" s="13" t="s">
        <v>79609</v>
      </c>
      <c r="D470" s="5"/>
      <c r="E470" s="5"/>
      <c r="F470" s="5"/>
      <c r="G470" s="6"/>
      <c r="H470" s="5"/>
      <c r="I470" s="7"/>
      <c r="J470" s="5"/>
      <c r="K470" s="5"/>
      <c r="L470" s="5"/>
      <c r="M470" s="5"/>
      <c r="N470" s="5"/>
      <c r="O470" s="5"/>
      <c r="P470" s="5"/>
      <c r="Q470" s="5"/>
      <c r="R470" s="5"/>
      <c r="S470" s="5"/>
      <c r="T470" s="5"/>
      <c r="U470" s="5"/>
      <c r="V470" s="5"/>
      <c r="W470" s="5"/>
      <c r="X470" s="5"/>
    </row>
    <row r="471" spans="1:24" ht="13.8">
      <c r="A471" s="224" t="s">
        <v>79610</v>
      </c>
      <c r="B471" s="5"/>
      <c r="C471" s="13" t="s">
        <v>79611</v>
      </c>
      <c r="D471" s="5"/>
      <c r="E471" s="5"/>
      <c r="F471" s="5"/>
      <c r="G471" s="6"/>
      <c r="H471" s="5"/>
      <c r="I471" s="7"/>
      <c r="J471" s="5"/>
      <c r="K471" s="5"/>
      <c r="L471" s="5"/>
      <c r="M471" s="5"/>
      <c r="N471" s="5"/>
      <c r="O471" s="5"/>
      <c r="P471" s="5"/>
      <c r="Q471" s="5"/>
      <c r="R471" s="5"/>
      <c r="S471" s="5"/>
      <c r="T471" s="5"/>
      <c r="U471" s="5"/>
      <c r="V471" s="5"/>
      <c r="W471" s="5"/>
      <c r="X471" s="5"/>
    </row>
    <row r="472" spans="1:24" ht="13.8">
      <c r="A472" s="224" t="s">
        <v>79612</v>
      </c>
      <c r="B472" s="5"/>
      <c r="C472" s="13" t="s">
        <v>79613</v>
      </c>
      <c r="D472" s="5"/>
      <c r="E472" s="5"/>
      <c r="F472" s="5"/>
      <c r="G472" s="6"/>
      <c r="H472" s="5"/>
      <c r="I472" s="7"/>
      <c r="J472" s="5"/>
      <c r="K472" s="5"/>
      <c r="L472" s="5"/>
      <c r="M472" s="5"/>
      <c r="N472" s="5"/>
      <c r="O472" s="5"/>
      <c r="P472" s="5"/>
      <c r="Q472" s="5"/>
      <c r="R472" s="5"/>
      <c r="S472" s="5"/>
      <c r="T472" s="5"/>
      <c r="U472" s="5"/>
      <c r="V472" s="5"/>
      <c r="W472" s="5"/>
      <c r="X472" s="5"/>
    </row>
    <row r="473" spans="1:24" ht="13.2">
      <c r="A473" s="9"/>
      <c r="B473" s="5"/>
      <c r="C473" s="5"/>
      <c r="D473" s="5"/>
      <c r="E473" s="5"/>
      <c r="F473" s="5"/>
      <c r="G473" s="6"/>
      <c r="H473" s="5"/>
      <c r="I473" s="7"/>
      <c r="J473" s="5"/>
      <c r="K473" s="5"/>
      <c r="L473" s="5"/>
      <c r="M473" s="5"/>
      <c r="N473" s="5"/>
      <c r="O473" s="5"/>
      <c r="P473" s="5"/>
      <c r="Q473" s="5"/>
      <c r="R473" s="5"/>
      <c r="S473" s="5"/>
      <c r="T473" s="5"/>
      <c r="U473" s="5"/>
      <c r="V473" s="5"/>
      <c r="W473" s="5"/>
      <c r="X473" s="5"/>
    </row>
    <row r="474" spans="1:24" ht="13.2">
      <c r="A474" s="9"/>
      <c r="B474" s="5"/>
      <c r="C474" s="5"/>
      <c r="D474" s="5"/>
      <c r="E474" s="5"/>
      <c r="F474" s="5"/>
      <c r="G474" s="6"/>
      <c r="H474" s="5"/>
      <c r="I474" s="7"/>
      <c r="J474" s="5"/>
      <c r="K474" s="5"/>
      <c r="L474" s="5"/>
      <c r="M474" s="5"/>
      <c r="N474" s="5"/>
      <c r="O474" s="5"/>
      <c r="P474" s="5"/>
      <c r="Q474" s="5"/>
      <c r="R474" s="5"/>
      <c r="S474" s="5"/>
      <c r="T474" s="5"/>
      <c r="U474" s="5"/>
      <c r="V474" s="5"/>
      <c r="W474" s="5"/>
      <c r="X474" s="5"/>
    </row>
    <row r="475" spans="1:24" ht="13.2">
      <c r="A475" s="9"/>
      <c r="B475" s="5"/>
      <c r="C475" s="5"/>
      <c r="D475" s="5"/>
      <c r="E475" s="5"/>
      <c r="F475" s="5"/>
      <c r="G475" s="6"/>
      <c r="H475" s="5"/>
      <c r="I475" s="7"/>
      <c r="J475" s="5"/>
      <c r="K475" s="5"/>
      <c r="L475" s="5"/>
      <c r="M475" s="5"/>
      <c r="N475" s="5"/>
      <c r="O475" s="5"/>
      <c r="P475" s="5"/>
      <c r="Q475" s="5"/>
      <c r="R475" s="5"/>
      <c r="S475" s="5"/>
      <c r="T475" s="5"/>
      <c r="U475" s="5"/>
      <c r="V475" s="5"/>
      <c r="W475" s="5"/>
      <c r="X475" s="5"/>
    </row>
    <row r="476" spans="1:24" ht="13.2">
      <c r="A476" s="9"/>
      <c r="B476" s="5"/>
      <c r="C476" s="5"/>
      <c r="D476" s="5"/>
      <c r="E476" s="5"/>
      <c r="F476" s="5"/>
      <c r="G476" s="6"/>
      <c r="H476" s="5"/>
      <c r="I476" s="7"/>
      <c r="J476" s="5"/>
      <c r="K476" s="5"/>
      <c r="L476" s="5"/>
      <c r="M476" s="5"/>
      <c r="N476" s="5"/>
      <c r="O476" s="5"/>
      <c r="P476" s="5"/>
      <c r="Q476" s="5"/>
      <c r="R476" s="5"/>
      <c r="S476" s="5"/>
      <c r="T476" s="5"/>
      <c r="U476" s="5"/>
      <c r="V476" s="5"/>
      <c r="W476" s="5"/>
      <c r="X476" s="5"/>
    </row>
    <row r="477" spans="1:24" ht="13.2">
      <c r="A477" s="9"/>
      <c r="B477" s="5"/>
      <c r="C477" s="5"/>
      <c r="D477" s="5"/>
      <c r="E477" s="5"/>
      <c r="F477" s="5"/>
      <c r="G477" s="6"/>
      <c r="H477" s="5"/>
      <c r="I477" s="7"/>
      <c r="J477" s="5"/>
      <c r="K477" s="5"/>
      <c r="L477" s="5"/>
      <c r="M477" s="5"/>
      <c r="N477" s="5"/>
      <c r="O477" s="5"/>
      <c r="P477" s="5"/>
      <c r="Q477" s="5"/>
      <c r="R477" s="5"/>
      <c r="S477" s="5"/>
      <c r="T477" s="5"/>
      <c r="U477" s="5"/>
      <c r="V477" s="5"/>
      <c r="W477" s="5"/>
      <c r="X477" s="5"/>
    </row>
    <row r="478" spans="1:24" ht="13.2">
      <c r="A478" s="9"/>
      <c r="B478" s="5"/>
      <c r="C478" s="5"/>
      <c r="D478" s="5"/>
      <c r="E478" s="5"/>
      <c r="F478" s="5"/>
      <c r="G478" s="6"/>
      <c r="H478" s="5"/>
      <c r="I478" s="7"/>
      <c r="J478" s="5"/>
      <c r="K478" s="5"/>
      <c r="L478" s="5"/>
      <c r="M478" s="5"/>
      <c r="N478" s="5"/>
      <c r="O478" s="5"/>
      <c r="P478" s="5"/>
      <c r="Q478" s="5"/>
      <c r="R478" s="5"/>
      <c r="S478" s="5"/>
      <c r="T478" s="5"/>
      <c r="U478" s="5"/>
      <c r="V478" s="5"/>
      <c r="W478" s="5"/>
      <c r="X478" s="5"/>
    </row>
    <row r="479" spans="1:24" ht="13.2">
      <c r="A479" s="9"/>
      <c r="B479" s="5"/>
      <c r="C479" s="5"/>
      <c r="D479" s="5"/>
      <c r="E479" s="5"/>
      <c r="F479" s="5"/>
      <c r="G479" s="6"/>
      <c r="H479" s="5"/>
      <c r="I479" s="7"/>
      <c r="J479" s="5"/>
      <c r="K479" s="5"/>
      <c r="L479" s="5"/>
      <c r="M479" s="5"/>
      <c r="N479" s="5"/>
      <c r="O479" s="5"/>
      <c r="P479" s="5"/>
      <c r="Q479" s="5"/>
      <c r="R479" s="5"/>
      <c r="S479" s="5"/>
      <c r="T479" s="5"/>
      <c r="U479" s="5"/>
      <c r="V479" s="5"/>
      <c r="W479" s="5"/>
      <c r="X479" s="5"/>
    </row>
    <row r="480" spans="1:24" ht="13.2">
      <c r="A480" s="9"/>
      <c r="B480" s="5"/>
      <c r="C480" s="5"/>
      <c r="D480" s="5"/>
      <c r="E480" s="5"/>
      <c r="F480" s="5"/>
      <c r="G480" s="6"/>
      <c r="H480" s="5"/>
      <c r="I480" s="7"/>
      <c r="J480" s="5"/>
      <c r="K480" s="5"/>
      <c r="L480" s="5"/>
      <c r="M480" s="5"/>
      <c r="N480" s="5"/>
      <c r="O480" s="5"/>
      <c r="P480" s="5"/>
      <c r="Q480" s="5"/>
      <c r="R480" s="5"/>
      <c r="S480" s="5"/>
      <c r="T480" s="5"/>
      <c r="U480" s="5"/>
      <c r="V480" s="5"/>
      <c r="W480" s="5"/>
      <c r="X480" s="5"/>
    </row>
    <row r="481" spans="1:24" ht="13.8">
      <c r="A481" s="9"/>
      <c r="B481" s="171"/>
      <c r="C481" s="171"/>
      <c r="D481" s="5"/>
      <c r="E481" s="5"/>
      <c r="F481" s="5"/>
      <c r="G481" s="6"/>
      <c r="H481" s="5"/>
      <c r="I481" s="7"/>
      <c r="J481" s="5"/>
      <c r="K481" s="5"/>
      <c r="L481" s="5"/>
      <c r="M481" s="5"/>
      <c r="N481" s="5"/>
      <c r="O481" s="5"/>
      <c r="P481" s="5"/>
      <c r="Q481" s="5"/>
      <c r="R481" s="5"/>
      <c r="S481" s="5"/>
      <c r="T481" s="5"/>
      <c r="U481" s="5"/>
      <c r="V481" s="5"/>
      <c r="W481" s="5"/>
      <c r="X481" s="5"/>
    </row>
    <row r="482" spans="1:24" ht="13.8">
      <c r="A482" s="9"/>
      <c r="B482" s="171"/>
      <c r="C482" s="171"/>
      <c r="D482" s="5"/>
      <c r="E482" s="5"/>
      <c r="F482" s="5"/>
      <c r="G482" s="6"/>
      <c r="H482" s="5"/>
      <c r="I482" s="7"/>
      <c r="J482" s="5"/>
      <c r="K482" s="5"/>
      <c r="L482" s="5"/>
      <c r="M482" s="5"/>
      <c r="N482" s="5"/>
      <c r="O482" s="5"/>
      <c r="P482" s="5"/>
      <c r="Q482" s="5"/>
      <c r="R482" s="5"/>
      <c r="S482" s="5"/>
      <c r="T482" s="5"/>
      <c r="U482" s="5"/>
      <c r="V482" s="5"/>
      <c r="W482" s="5"/>
      <c r="X482" s="5"/>
    </row>
    <row r="483" spans="1:24" ht="13.8">
      <c r="A483" s="9"/>
      <c r="B483" s="171"/>
      <c r="C483" s="171"/>
      <c r="D483" s="5"/>
      <c r="E483" s="5"/>
      <c r="F483" s="5"/>
      <c r="G483" s="6"/>
      <c r="H483" s="5"/>
      <c r="I483" s="7"/>
      <c r="J483" s="5"/>
      <c r="K483" s="5"/>
      <c r="L483" s="5"/>
      <c r="M483" s="5"/>
      <c r="N483" s="5"/>
      <c r="O483" s="5"/>
      <c r="P483" s="5"/>
      <c r="Q483" s="5"/>
      <c r="R483" s="5"/>
      <c r="S483" s="5"/>
      <c r="T483" s="5"/>
      <c r="U483" s="5"/>
      <c r="V483" s="5"/>
      <c r="W483" s="5"/>
      <c r="X483" s="5"/>
    </row>
    <row r="484" spans="1:24" ht="13.8">
      <c r="A484" s="9"/>
      <c r="B484" s="171"/>
      <c r="C484" s="171"/>
      <c r="D484" s="5"/>
      <c r="E484" s="5"/>
      <c r="F484" s="5"/>
      <c r="G484" s="6"/>
      <c r="H484" s="5"/>
      <c r="I484" s="7"/>
      <c r="J484" s="5"/>
      <c r="K484" s="5"/>
      <c r="L484" s="5"/>
      <c r="M484" s="5"/>
      <c r="N484" s="5"/>
      <c r="O484" s="5"/>
      <c r="P484" s="5"/>
      <c r="Q484" s="5"/>
      <c r="R484" s="5"/>
      <c r="S484" s="5"/>
      <c r="T484" s="5"/>
      <c r="U484" s="5"/>
      <c r="V484" s="5"/>
      <c r="W484" s="5"/>
      <c r="X484" s="5"/>
    </row>
    <row r="485" spans="1:24" ht="13.8">
      <c r="A485" s="9"/>
      <c r="B485" s="171"/>
      <c r="C485" s="171"/>
      <c r="D485" s="5"/>
      <c r="E485" s="5"/>
      <c r="F485" s="5"/>
      <c r="G485" s="6"/>
      <c r="H485" s="5"/>
      <c r="I485" s="7"/>
      <c r="J485" s="5"/>
      <c r="K485" s="5"/>
      <c r="L485" s="5"/>
      <c r="M485" s="5"/>
      <c r="N485" s="5"/>
      <c r="O485" s="5"/>
      <c r="P485" s="5"/>
      <c r="Q485" s="5"/>
      <c r="R485" s="5"/>
      <c r="S485" s="5"/>
      <c r="T485" s="5"/>
      <c r="U485" s="5"/>
      <c r="V485" s="5"/>
      <c r="W485" s="5"/>
      <c r="X485" s="5"/>
    </row>
    <row r="486" spans="1:24" ht="13.8">
      <c r="A486" s="9"/>
      <c r="B486" s="171"/>
      <c r="C486" s="171"/>
      <c r="D486" s="5"/>
      <c r="E486" s="5"/>
      <c r="F486" s="5"/>
      <c r="G486" s="6"/>
      <c r="H486" s="5"/>
      <c r="I486" s="7"/>
      <c r="J486" s="5"/>
      <c r="K486" s="5"/>
      <c r="L486" s="5"/>
      <c r="M486" s="5"/>
      <c r="N486" s="5"/>
      <c r="O486" s="5"/>
      <c r="P486" s="5"/>
      <c r="Q486" s="5"/>
      <c r="R486" s="5"/>
      <c r="S486" s="5"/>
      <c r="T486" s="5"/>
      <c r="U486" s="5"/>
      <c r="V486" s="5"/>
      <c r="W486" s="5"/>
      <c r="X486" s="5"/>
    </row>
    <row r="487" spans="1:24" ht="13.8">
      <c r="A487" s="9"/>
      <c r="B487" s="171"/>
      <c r="C487" s="171"/>
      <c r="D487" s="5"/>
      <c r="E487" s="5"/>
      <c r="F487" s="5"/>
      <c r="G487" s="6"/>
      <c r="H487" s="5"/>
      <c r="I487" s="7"/>
      <c r="J487" s="5"/>
      <c r="K487" s="5"/>
      <c r="L487" s="5"/>
      <c r="M487" s="5"/>
      <c r="N487" s="5"/>
      <c r="O487" s="5"/>
      <c r="P487" s="5"/>
      <c r="Q487" s="5"/>
      <c r="R487" s="5"/>
      <c r="S487" s="5"/>
      <c r="T487" s="5"/>
      <c r="U487" s="5"/>
      <c r="V487" s="5"/>
      <c r="W487" s="5"/>
      <c r="X487" s="5"/>
    </row>
    <row r="488" spans="1:24" ht="13.8">
      <c r="A488" s="9"/>
      <c r="B488" s="171"/>
      <c r="C488" s="171"/>
      <c r="D488" s="5"/>
      <c r="E488" s="5"/>
      <c r="F488" s="5"/>
      <c r="G488" s="6"/>
      <c r="H488" s="5"/>
      <c r="I488" s="7"/>
      <c r="J488" s="5"/>
      <c r="K488" s="5"/>
      <c r="L488" s="5"/>
      <c r="M488" s="5"/>
      <c r="N488" s="5"/>
      <c r="O488" s="5"/>
      <c r="P488" s="5"/>
      <c r="Q488" s="5"/>
      <c r="R488" s="5"/>
      <c r="S488" s="5"/>
      <c r="T488" s="5"/>
      <c r="U488" s="5"/>
      <c r="V488" s="5"/>
      <c r="W488" s="5"/>
      <c r="X488" s="5"/>
    </row>
    <row r="489" spans="1:24" ht="13.8">
      <c r="A489" s="9"/>
      <c r="B489" s="171"/>
      <c r="C489" s="171"/>
      <c r="D489" s="5"/>
      <c r="E489" s="5"/>
      <c r="F489" s="5"/>
      <c r="G489" s="6"/>
      <c r="H489" s="5"/>
      <c r="I489" s="7"/>
      <c r="J489" s="5"/>
      <c r="K489" s="5"/>
      <c r="L489" s="5"/>
      <c r="M489" s="5"/>
      <c r="N489" s="5"/>
      <c r="O489" s="5"/>
      <c r="P489" s="5"/>
      <c r="Q489" s="5"/>
      <c r="R489" s="5"/>
      <c r="S489" s="5"/>
      <c r="T489" s="5"/>
      <c r="U489" s="5"/>
      <c r="V489" s="5"/>
      <c r="W489" s="5"/>
      <c r="X489" s="5"/>
    </row>
    <row r="490" spans="1:24" ht="13.8">
      <c r="A490" s="9"/>
      <c r="B490" s="171"/>
      <c r="C490" s="171"/>
      <c r="D490" s="5"/>
      <c r="E490" s="5"/>
      <c r="F490" s="5"/>
      <c r="G490" s="6"/>
      <c r="H490" s="5"/>
      <c r="I490" s="7"/>
      <c r="J490" s="5"/>
      <c r="K490" s="5"/>
      <c r="L490" s="5"/>
      <c r="M490" s="5"/>
      <c r="N490" s="5"/>
      <c r="O490" s="5"/>
      <c r="P490" s="5"/>
      <c r="Q490" s="5"/>
      <c r="R490" s="5"/>
      <c r="S490" s="5"/>
      <c r="T490" s="5"/>
      <c r="U490" s="5"/>
      <c r="V490" s="5"/>
      <c r="W490" s="5"/>
      <c r="X490" s="5"/>
    </row>
    <row r="491" spans="1:24" ht="13.8">
      <c r="A491" s="9"/>
      <c r="B491" s="171"/>
      <c r="C491" s="171"/>
      <c r="D491" s="5"/>
      <c r="E491" s="5"/>
      <c r="F491" s="5"/>
      <c r="G491" s="6"/>
      <c r="H491" s="5"/>
      <c r="I491" s="7"/>
      <c r="J491" s="5"/>
      <c r="K491" s="5"/>
      <c r="L491" s="5"/>
      <c r="M491" s="5"/>
      <c r="N491" s="5"/>
      <c r="O491" s="5"/>
      <c r="P491" s="5"/>
      <c r="Q491" s="5"/>
      <c r="R491" s="5"/>
      <c r="S491" s="5"/>
      <c r="T491" s="5"/>
      <c r="U491" s="5"/>
      <c r="V491" s="5"/>
      <c r="W491" s="5"/>
      <c r="X491" s="5"/>
    </row>
    <row r="492" spans="1:24" ht="13.8">
      <c r="A492" s="9"/>
      <c r="B492" s="171"/>
      <c r="C492" s="171"/>
      <c r="D492" s="5"/>
      <c r="E492" s="5"/>
      <c r="F492" s="5"/>
      <c r="G492" s="6"/>
      <c r="H492" s="5"/>
      <c r="I492" s="7"/>
      <c r="J492" s="5"/>
      <c r="K492" s="5"/>
      <c r="L492" s="5"/>
      <c r="M492" s="5"/>
      <c r="N492" s="5"/>
      <c r="O492" s="5"/>
      <c r="P492" s="5"/>
      <c r="Q492" s="5"/>
      <c r="R492" s="5"/>
      <c r="S492" s="5"/>
      <c r="T492" s="5"/>
      <c r="U492" s="5"/>
      <c r="V492" s="5"/>
      <c r="W492" s="5"/>
      <c r="X492" s="5"/>
    </row>
    <row r="493" spans="1:24" ht="13.8">
      <c r="A493" s="9"/>
      <c r="B493" s="171"/>
      <c r="C493" s="171"/>
      <c r="D493" s="5"/>
      <c r="E493" s="5"/>
      <c r="F493" s="5"/>
      <c r="G493" s="6"/>
      <c r="H493" s="5"/>
      <c r="I493" s="7"/>
      <c r="J493" s="5"/>
      <c r="K493" s="5"/>
      <c r="L493" s="5"/>
      <c r="M493" s="5"/>
      <c r="N493" s="5"/>
      <c r="O493" s="5"/>
      <c r="P493" s="5"/>
      <c r="Q493" s="5"/>
      <c r="R493" s="5"/>
      <c r="S493" s="5"/>
      <c r="T493" s="5"/>
      <c r="U493" s="5"/>
      <c r="V493" s="5"/>
      <c r="W493" s="5"/>
      <c r="X493" s="5"/>
    </row>
    <row r="494" spans="1:24" ht="13.8">
      <c r="A494" s="9"/>
      <c r="B494" s="171"/>
      <c r="C494" s="171"/>
      <c r="D494" s="5"/>
      <c r="E494" s="5"/>
      <c r="F494" s="5"/>
      <c r="G494" s="6"/>
      <c r="H494" s="5"/>
      <c r="I494" s="7"/>
      <c r="J494" s="5"/>
      <c r="K494" s="5"/>
      <c r="L494" s="5"/>
      <c r="M494" s="5"/>
      <c r="N494" s="5"/>
      <c r="O494" s="5"/>
      <c r="P494" s="5"/>
      <c r="Q494" s="5"/>
      <c r="R494" s="5"/>
      <c r="S494" s="5"/>
      <c r="T494" s="5"/>
      <c r="U494" s="5"/>
      <c r="V494" s="5"/>
      <c r="W494" s="5"/>
      <c r="X494" s="5"/>
    </row>
    <row r="495" spans="1:24" ht="13.8">
      <c r="A495" s="9"/>
      <c r="B495" s="171"/>
      <c r="C495" s="171"/>
      <c r="D495" s="5"/>
      <c r="E495" s="5"/>
      <c r="F495" s="5"/>
      <c r="G495" s="6"/>
      <c r="H495" s="5"/>
      <c r="I495" s="7"/>
      <c r="J495" s="5"/>
      <c r="K495" s="5"/>
      <c r="L495" s="5"/>
      <c r="M495" s="5"/>
      <c r="N495" s="5"/>
      <c r="O495" s="5"/>
      <c r="P495" s="5"/>
      <c r="Q495" s="5"/>
      <c r="R495" s="5"/>
      <c r="S495" s="5"/>
      <c r="T495" s="5"/>
      <c r="U495" s="5"/>
      <c r="V495" s="5"/>
      <c r="W495" s="5"/>
      <c r="X495" s="5"/>
    </row>
    <row r="496" spans="1:24" ht="13.8">
      <c r="A496" s="9"/>
      <c r="B496" s="171"/>
      <c r="C496" s="171"/>
      <c r="D496" s="5"/>
      <c r="E496" s="5"/>
      <c r="F496" s="5"/>
      <c r="G496" s="6"/>
      <c r="H496" s="5"/>
      <c r="I496" s="7"/>
      <c r="J496" s="5"/>
      <c r="K496" s="5"/>
      <c r="L496" s="5"/>
      <c r="M496" s="5"/>
      <c r="N496" s="5"/>
      <c r="O496" s="5"/>
      <c r="P496" s="5"/>
      <c r="Q496" s="5"/>
      <c r="R496" s="5"/>
      <c r="S496" s="5"/>
      <c r="T496" s="5"/>
      <c r="U496" s="5"/>
      <c r="V496" s="5"/>
      <c r="W496" s="5"/>
      <c r="X496" s="5"/>
    </row>
    <row r="497" spans="1:24" ht="13.8">
      <c r="A497" s="9"/>
      <c r="B497" s="171"/>
      <c r="C497" s="171"/>
      <c r="D497" s="5"/>
      <c r="E497" s="5"/>
      <c r="F497" s="5"/>
      <c r="G497" s="6"/>
      <c r="H497" s="5"/>
      <c r="I497" s="7"/>
      <c r="J497" s="5"/>
      <c r="K497" s="5"/>
      <c r="L497" s="5"/>
      <c r="M497" s="5"/>
      <c r="N497" s="5"/>
      <c r="O497" s="5"/>
      <c r="P497" s="5"/>
      <c r="Q497" s="5"/>
      <c r="R497" s="5"/>
      <c r="S497" s="5"/>
      <c r="T497" s="5"/>
      <c r="U497" s="5"/>
      <c r="V497" s="5"/>
      <c r="W497" s="5"/>
      <c r="X497" s="5"/>
    </row>
    <row r="498" spans="1:24" ht="13.8">
      <c r="A498" s="9"/>
      <c r="B498" s="171"/>
      <c r="C498" s="171"/>
      <c r="D498" s="5"/>
      <c r="E498" s="5"/>
      <c r="F498" s="5"/>
      <c r="G498" s="6"/>
      <c r="H498" s="5"/>
      <c r="I498" s="7"/>
      <c r="J498" s="5"/>
      <c r="K498" s="5"/>
      <c r="L498" s="5"/>
      <c r="M498" s="5"/>
      <c r="N498" s="5"/>
      <c r="O498" s="5"/>
      <c r="P498" s="5"/>
      <c r="Q498" s="5"/>
      <c r="R498" s="5"/>
      <c r="S498" s="5"/>
      <c r="T498" s="5"/>
      <c r="U498" s="5"/>
      <c r="V498" s="5"/>
      <c r="W498" s="5"/>
      <c r="X498" s="5"/>
    </row>
    <row r="499" spans="1:24" ht="13.8">
      <c r="A499" s="9"/>
      <c r="B499" s="171"/>
      <c r="C499" s="171"/>
      <c r="D499" s="5"/>
      <c r="E499" s="5"/>
      <c r="F499" s="5"/>
      <c r="G499" s="6"/>
      <c r="H499" s="5"/>
      <c r="I499" s="7"/>
      <c r="J499" s="5"/>
      <c r="K499" s="5"/>
      <c r="L499" s="5"/>
      <c r="M499" s="5"/>
      <c r="N499" s="5"/>
      <c r="O499" s="5"/>
      <c r="P499" s="5"/>
      <c r="Q499" s="5"/>
      <c r="R499" s="5"/>
      <c r="S499" s="5"/>
      <c r="T499" s="5"/>
      <c r="U499" s="5"/>
      <c r="V499" s="5"/>
      <c r="W499" s="5"/>
      <c r="X499" s="5"/>
    </row>
    <row r="500" spans="1:24" ht="13.8">
      <c r="A500" s="9"/>
      <c r="B500" s="171"/>
      <c r="C500" s="171"/>
      <c r="D500" s="5"/>
      <c r="E500" s="5"/>
      <c r="F500" s="5"/>
      <c r="G500" s="6"/>
      <c r="H500" s="5"/>
      <c r="I500" s="7"/>
      <c r="J500" s="5"/>
      <c r="K500" s="5"/>
      <c r="L500" s="5"/>
      <c r="M500" s="5"/>
      <c r="N500" s="5"/>
      <c r="O500" s="5"/>
      <c r="P500" s="5"/>
      <c r="Q500" s="5"/>
      <c r="R500" s="5"/>
      <c r="S500" s="5"/>
      <c r="T500" s="5"/>
      <c r="U500" s="5"/>
      <c r="V500" s="5"/>
      <c r="W500" s="5"/>
      <c r="X500" s="5"/>
    </row>
    <row r="501" spans="1:24" ht="13.8">
      <c r="A501" s="9"/>
      <c r="B501" s="171"/>
      <c r="C501" s="171"/>
      <c r="D501" s="5"/>
      <c r="E501" s="5"/>
      <c r="F501" s="5"/>
      <c r="G501" s="6"/>
      <c r="H501" s="5"/>
      <c r="I501" s="7"/>
      <c r="J501" s="5"/>
      <c r="K501" s="5"/>
      <c r="L501" s="5"/>
      <c r="M501" s="5"/>
      <c r="N501" s="5"/>
      <c r="O501" s="5"/>
      <c r="P501" s="5"/>
      <c r="Q501" s="5"/>
      <c r="R501" s="5"/>
      <c r="S501" s="5"/>
      <c r="T501" s="5"/>
      <c r="U501" s="5"/>
      <c r="V501" s="5"/>
      <c r="W501" s="5"/>
      <c r="X501" s="5"/>
    </row>
    <row r="502" spans="1:24" ht="13.8">
      <c r="A502" s="9"/>
      <c r="B502" s="171"/>
      <c r="C502" s="171"/>
      <c r="D502" s="5"/>
      <c r="E502" s="5"/>
      <c r="F502" s="5"/>
      <c r="G502" s="6"/>
      <c r="H502" s="5"/>
      <c r="I502" s="7"/>
      <c r="J502" s="5"/>
      <c r="K502" s="5"/>
      <c r="L502" s="5"/>
      <c r="M502" s="5"/>
      <c r="N502" s="5"/>
      <c r="O502" s="5"/>
      <c r="P502" s="5"/>
      <c r="Q502" s="5"/>
      <c r="R502" s="5"/>
      <c r="S502" s="5"/>
      <c r="T502" s="5"/>
      <c r="U502" s="5"/>
      <c r="V502" s="5"/>
      <c r="W502" s="5"/>
      <c r="X502" s="5"/>
    </row>
    <row r="503" spans="1:24" ht="13.8">
      <c r="A503" s="9"/>
      <c r="B503" s="171"/>
      <c r="C503" s="171"/>
      <c r="D503" s="5"/>
      <c r="E503" s="5"/>
      <c r="F503" s="5"/>
      <c r="G503" s="6"/>
      <c r="H503" s="5"/>
      <c r="I503" s="7"/>
      <c r="J503" s="5"/>
      <c r="K503" s="5"/>
      <c r="L503" s="5"/>
      <c r="M503" s="5"/>
      <c r="N503" s="5"/>
      <c r="O503" s="5"/>
      <c r="P503" s="5"/>
      <c r="Q503" s="5"/>
      <c r="R503" s="5"/>
      <c r="S503" s="5"/>
      <c r="T503" s="5"/>
      <c r="U503" s="5"/>
      <c r="V503" s="5"/>
      <c r="W503" s="5"/>
      <c r="X503" s="5"/>
    </row>
    <row r="504" spans="1:24" ht="13.8">
      <c r="A504" s="9"/>
      <c r="B504" s="171"/>
      <c r="C504" s="171"/>
      <c r="D504" s="5"/>
      <c r="E504" s="5"/>
      <c r="F504" s="5"/>
      <c r="G504" s="6"/>
      <c r="H504" s="5"/>
      <c r="I504" s="7"/>
      <c r="J504" s="5"/>
      <c r="K504" s="5"/>
      <c r="L504" s="5"/>
      <c r="M504" s="5"/>
      <c r="N504" s="5"/>
      <c r="O504" s="5"/>
      <c r="P504" s="5"/>
      <c r="Q504" s="5"/>
      <c r="R504" s="5"/>
      <c r="S504" s="5"/>
      <c r="T504" s="5"/>
      <c r="U504" s="5"/>
      <c r="V504" s="5"/>
      <c r="W504" s="5"/>
      <c r="X504" s="5"/>
    </row>
    <row r="505" spans="1:24" ht="13.8">
      <c r="A505" s="9"/>
      <c r="B505" s="171"/>
      <c r="C505" s="171"/>
      <c r="D505" s="5"/>
      <c r="E505" s="5"/>
      <c r="F505" s="5"/>
      <c r="G505" s="6"/>
      <c r="H505" s="5"/>
      <c r="I505" s="7"/>
      <c r="J505" s="5"/>
      <c r="K505" s="5"/>
      <c r="L505" s="5"/>
      <c r="M505" s="5"/>
      <c r="N505" s="5"/>
      <c r="O505" s="5"/>
      <c r="P505" s="5"/>
      <c r="Q505" s="5"/>
      <c r="R505" s="5"/>
      <c r="S505" s="5"/>
      <c r="T505" s="5"/>
      <c r="U505" s="5"/>
      <c r="V505" s="5"/>
      <c r="W505" s="5"/>
      <c r="X505" s="5"/>
    </row>
    <row r="506" spans="1:24" ht="13.8">
      <c r="A506" s="9"/>
      <c r="B506" s="171"/>
      <c r="C506" s="171"/>
      <c r="D506" s="5"/>
      <c r="E506" s="5"/>
      <c r="F506" s="5"/>
      <c r="G506" s="6"/>
      <c r="H506" s="5"/>
      <c r="I506" s="7"/>
      <c r="J506" s="5"/>
      <c r="K506" s="5"/>
      <c r="L506" s="5"/>
      <c r="M506" s="5"/>
      <c r="N506" s="5"/>
      <c r="O506" s="5"/>
      <c r="P506" s="5"/>
      <c r="Q506" s="5"/>
      <c r="R506" s="5"/>
      <c r="S506" s="5"/>
      <c r="T506" s="5"/>
      <c r="U506" s="5"/>
      <c r="V506" s="5"/>
      <c r="W506" s="5"/>
      <c r="X506" s="5"/>
    </row>
    <row r="507" spans="1:24" ht="13.8">
      <c r="A507" s="9"/>
      <c r="B507" s="171"/>
      <c r="C507" s="171"/>
      <c r="D507" s="5"/>
      <c r="E507" s="5"/>
      <c r="F507" s="5"/>
      <c r="G507" s="6"/>
      <c r="H507" s="5"/>
      <c r="I507" s="7"/>
      <c r="J507" s="5"/>
      <c r="K507" s="5"/>
      <c r="L507" s="5"/>
      <c r="M507" s="5"/>
      <c r="N507" s="5"/>
      <c r="O507" s="5"/>
      <c r="P507" s="5"/>
      <c r="Q507" s="5"/>
      <c r="R507" s="5"/>
      <c r="S507" s="5"/>
      <c r="T507" s="5"/>
      <c r="U507" s="5"/>
      <c r="V507" s="5"/>
      <c r="W507" s="5"/>
      <c r="X507" s="5"/>
    </row>
    <row r="508" spans="1:24" ht="13.8">
      <c r="A508" s="9"/>
      <c r="B508" s="171"/>
      <c r="C508" s="171"/>
      <c r="D508" s="5"/>
      <c r="E508" s="5"/>
      <c r="F508" s="5"/>
      <c r="G508" s="6"/>
      <c r="H508" s="5"/>
      <c r="I508" s="7"/>
      <c r="J508" s="5"/>
      <c r="K508" s="5"/>
      <c r="L508" s="5"/>
      <c r="M508" s="5"/>
      <c r="N508" s="5"/>
      <c r="O508" s="5"/>
      <c r="P508" s="5"/>
      <c r="Q508" s="5"/>
      <c r="R508" s="5"/>
      <c r="S508" s="5"/>
      <c r="T508" s="5"/>
      <c r="U508" s="5"/>
      <c r="V508" s="5"/>
      <c r="W508" s="5"/>
      <c r="X508" s="5"/>
    </row>
    <row r="509" spans="1:24" ht="13.8">
      <c r="A509" s="9"/>
      <c r="B509" s="171"/>
      <c r="C509" s="171"/>
      <c r="D509" s="5"/>
      <c r="E509" s="5"/>
      <c r="F509" s="5"/>
      <c r="G509" s="6"/>
      <c r="H509" s="5"/>
      <c r="I509" s="7"/>
      <c r="J509" s="5"/>
      <c r="K509" s="5"/>
      <c r="L509" s="5"/>
      <c r="M509" s="5"/>
      <c r="N509" s="5"/>
      <c r="O509" s="5"/>
      <c r="P509" s="5"/>
      <c r="Q509" s="5"/>
      <c r="R509" s="5"/>
      <c r="S509" s="5"/>
      <c r="T509" s="5"/>
      <c r="U509" s="5"/>
      <c r="V509" s="5"/>
      <c r="W509" s="5"/>
      <c r="X509" s="5"/>
    </row>
    <row r="510" spans="1:24" ht="13.8">
      <c r="A510" s="9"/>
      <c r="B510" s="171"/>
      <c r="C510" s="171"/>
      <c r="D510" s="5"/>
      <c r="E510" s="5"/>
      <c r="F510" s="5"/>
      <c r="G510" s="6"/>
      <c r="H510" s="5"/>
      <c r="I510" s="7"/>
      <c r="J510" s="5"/>
      <c r="K510" s="5"/>
      <c r="L510" s="5"/>
      <c r="M510" s="5"/>
      <c r="N510" s="5"/>
      <c r="O510" s="5"/>
      <c r="P510" s="5"/>
      <c r="Q510" s="5"/>
      <c r="R510" s="5"/>
      <c r="S510" s="5"/>
      <c r="T510" s="5"/>
      <c r="U510" s="5"/>
      <c r="V510" s="5"/>
      <c r="W510" s="5"/>
      <c r="X510" s="5"/>
    </row>
    <row r="511" spans="1:24" ht="13.8">
      <c r="A511" s="9"/>
      <c r="B511" s="171"/>
      <c r="C511" s="171"/>
      <c r="D511" s="5"/>
      <c r="E511" s="5"/>
      <c r="F511" s="5"/>
      <c r="G511" s="6"/>
      <c r="H511" s="5"/>
      <c r="I511" s="7"/>
      <c r="J511" s="5"/>
      <c r="K511" s="5"/>
      <c r="L511" s="5"/>
      <c r="M511" s="5"/>
      <c r="N511" s="5"/>
      <c r="O511" s="5"/>
      <c r="P511" s="5"/>
      <c r="Q511" s="5"/>
      <c r="R511" s="5"/>
      <c r="S511" s="5"/>
      <c r="T511" s="5"/>
      <c r="U511" s="5"/>
      <c r="V511" s="5"/>
      <c r="W511" s="5"/>
      <c r="X511" s="5"/>
    </row>
    <row r="512" spans="1:24" ht="13.8">
      <c r="A512" s="9"/>
      <c r="B512" s="171"/>
      <c r="C512" s="171"/>
      <c r="D512" s="5"/>
      <c r="E512" s="5"/>
      <c r="F512" s="5"/>
      <c r="G512" s="6"/>
      <c r="H512" s="5"/>
      <c r="I512" s="7"/>
      <c r="J512" s="5"/>
      <c r="K512" s="5"/>
      <c r="L512" s="5"/>
      <c r="M512" s="5"/>
      <c r="N512" s="5"/>
      <c r="O512" s="5"/>
      <c r="P512" s="5"/>
      <c r="Q512" s="5"/>
      <c r="R512" s="5"/>
      <c r="S512" s="5"/>
      <c r="T512" s="5"/>
      <c r="U512" s="5"/>
      <c r="V512" s="5"/>
      <c r="W512" s="5"/>
      <c r="X512" s="5"/>
    </row>
    <row r="513" spans="1:24" ht="13.8">
      <c r="A513" s="9"/>
      <c r="B513" s="171"/>
      <c r="C513" s="171"/>
      <c r="D513" s="5"/>
      <c r="E513" s="5"/>
      <c r="F513" s="5"/>
      <c r="G513" s="6"/>
      <c r="H513" s="5"/>
      <c r="I513" s="7"/>
      <c r="J513" s="5"/>
      <c r="K513" s="5"/>
      <c r="L513" s="5"/>
      <c r="M513" s="5"/>
      <c r="N513" s="5"/>
      <c r="O513" s="5"/>
      <c r="P513" s="5"/>
      <c r="Q513" s="5"/>
      <c r="R513" s="5"/>
      <c r="S513" s="5"/>
      <c r="T513" s="5"/>
      <c r="U513" s="5"/>
      <c r="V513" s="5"/>
      <c r="W513" s="5"/>
      <c r="X513" s="5"/>
    </row>
    <row r="514" spans="1:24" ht="13.8">
      <c r="A514" s="9"/>
      <c r="B514" s="171"/>
      <c r="C514" s="171"/>
      <c r="D514" s="5"/>
      <c r="E514" s="5"/>
      <c r="F514" s="5"/>
      <c r="G514" s="6"/>
      <c r="H514" s="5"/>
      <c r="I514" s="7"/>
      <c r="J514" s="5"/>
      <c r="K514" s="5"/>
      <c r="L514" s="5"/>
      <c r="M514" s="5"/>
      <c r="N514" s="5"/>
      <c r="O514" s="5"/>
      <c r="P514" s="5"/>
      <c r="Q514" s="5"/>
      <c r="R514" s="5"/>
      <c r="S514" s="5"/>
      <c r="T514" s="5"/>
      <c r="U514" s="5"/>
      <c r="V514" s="5"/>
      <c r="W514" s="5"/>
      <c r="X514" s="5"/>
    </row>
    <row r="515" spans="1:24" ht="13.8">
      <c r="A515" s="9"/>
      <c r="B515" s="171"/>
      <c r="C515" s="171"/>
      <c r="D515" s="5"/>
      <c r="E515" s="5"/>
      <c r="F515" s="5"/>
      <c r="G515" s="6"/>
      <c r="H515" s="5"/>
      <c r="I515" s="7"/>
      <c r="J515" s="5"/>
      <c r="K515" s="5"/>
      <c r="L515" s="5"/>
      <c r="M515" s="5"/>
      <c r="N515" s="5"/>
      <c r="O515" s="5"/>
      <c r="P515" s="5"/>
      <c r="Q515" s="5"/>
      <c r="R515" s="5"/>
      <c r="S515" s="5"/>
      <c r="T515" s="5"/>
      <c r="U515" s="5"/>
      <c r="V515" s="5"/>
      <c r="W515" s="5"/>
      <c r="X515" s="5"/>
    </row>
    <row r="516" spans="1:24" ht="13.8">
      <c r="A516" s="9"/>
      <c r="B516" s="171"/>
      <c r="C516" s="171"/>
      <c r="D516" s="5"/>
      <c r="E516" s="5"/>
      <c r="F516" s="5"/>
      <c r="G516" s="6"/>
      <c r="H516" s="5"/>
      <c r="I516" s="7"/>
      <c r="J516" s="5"/>
      <c r="K516" s="5"/>
      <c r="L516" s="5"/>
      <c r="M516" s="5"/>
      <c r="N516" s="5"/>
      <c r="O516" s="5"/>
      <c r="P516" s="5"/>
      <c r="Q516" s="5"/>
      <c r="R516" s="5"/>
      <c r="S516" s="5"/>
      <c r="T516" s="5"/>
      <c r="U516" s="5"/>
      <c r="V516" s="5"/>
      <c r="W516" s="5"/>
      <c r="X516" s="5"/>
    </row>
    <row r="517" spans="1:24" ht="13.8">
      <c r="A517" s="9"/>
      <c r="B517" s="171"/>
      <c r="C517" s="171"/>
      <c r="D517" s="5"/>
      <c r="E517" s="5"/>
      <c r="F517" s="5"/>
      <c r="G517" s="6"/>
      <c r="H517" s="5"/>
      <c r="I517" s="7"/>
      <c r="J517" s="5"/>
      <c r="K517" s="5"/>
      <c r="L517" s="5"/>
      <c r="M517" s="5"/>
      <c r="N517" s="5"/>
      <c r="O517" s="5"/>
      <c r="P517" s="5"/>
      <c r="Q517" s="5"/>
      <c r="R517" s="5"/>
      <c r="S517" s="5"/>
      <c r="T517" s="5"/>
      <c r="U517" s="5"/>
      <c r="V517" s="5"/>
      <c r="W517" s="5"/>
      <c r="X517" s="5"/>
    </row>
    <row r="518" spans="1:24" ht="13.8">
      <c r="A518" s="9"/>
      <c r="B518" s="171"/>
      <c r="C518" s="171"/>
      <c r="D518" s="5"/>
      <c r="E518" s="5"/>
      <c r="F518" s="5"/>
      <c r="G518" s="6"/>
      <c r="H518" s="5"/>
      <c r="I518" s="7"/>
      <c r="J518" s="5"/>
      <c r="K518" s="5"/>
      <c r="L518" s="5"/>
      <c r="M518" s="5"/>
      <c r="N518" s="5"/>
      <c r="O518" s="5"/>
      <c r="P518" s="5"/>
      <c r="Q518" s="5"/>
      <c r="R518" s="5"/>
      <c r="S518" s="5"/>
      <c r="T518" s="5"/>
      <c r="U518" s="5"/>
      <c r="V518" s="5"/>
      <c r="W518" s="5"/>
      <c r="X518" s="5"/>
    </row>
    <row r="519" spans="1:24" ht="13.8">
      <c r="A519" s="9"/>
      <c r="B519" s="171"/>
      <c r="C519" s="171"/>
      <c r="D519" s="5"/>
      <c r="E519" s="5"/>
      <c r="F519" s="5"/>
      <c r="G519" s="6"/>
      <c r="H519" s="5"/>
      <c r="I519" s="7"/>
      <c r="J519" s="5"/>
      <c r="K519" s="5"/>
      <c r="L519" s="5"/>
      <c r="M519" s="5"/>
      <c r="N519" s="5"/>
      <c r="O519" s="5"/>
      <c r="P519" s="5"/>
      <c r="Q519" s="5"/>
      <c r="R519" s="5"/>
      <c r="S519" s="5"/>
      <c r="T519" s="5"/>
      <c r="U519" s="5"/>
      <c r="V519" s="5"/>
      <c r="W519" s="5"/>
      <c r="X519" s="5"/>
    </row>
    <row r="520" spans="1:24" ht="13.8">
      <c r="A520" s="9"/>
      <c r="B520" s="171"/>
      <c r="C520" s="171"/>
      <c r="D520" s="5"/>
      <c r="E520" s="5"/>
      <c r="F520" s="5"/>
      <c r="G520" s="6"/>
      <c r="H520" s="5"/>
      <c r="I520" s="7"/>
      <c r="J520" s="5"/>
      <c r="K520" s="5"/>
      <c r="L520" s="5"/>
      <c r="M520" s="5"/>
      <c r="N520" s="5"/>
      <c r="O520" s="5"/>
      <c r="P520" s="5"/>
      <c r="Q520" s="5"/>
      <c r="R520" s="5"/>
      <c r="S520" s="5"/>
      <c r="T520" s="5"/>
      <c r="U520" s="5"/>
      <c r="V520" s="5"/>
      <c r="W520" s="5"/>
      <c r="X520" s="5"/>
    </row>
    <row r="521" spans="1:24" ht="13.8">
      <c r="A521" s="9"/>
      <c r="B521" s="171"/>
      <c r="C521" s="171"/>
      <c r="D521" s="5"/>
      <c r="E521" s="5"/>
      <c r="F521" s="5"/>
      <c r="G521" s="6"/>
      <c r="H521" s="5"/>
      <c r="I521" s="7"/>
      <c r="J521" s="5"/>
      <c r="K521" s="5"/>
      <c r="L521" s="5"/>
      <c r="M521" s="5"/>
      <c r="N521" s="5"/>
      <c r="O521" s="5"/>
      <c r="P521" s="5"/>
      <c r="Q521" s="5"/>
      <c r="R521" s="5"/>
      <c r="S521" s="5"/>
      <c r="T521" s="5"/>
      <c r="U521" s="5"/>
      <c r="V521" s="5"/>
      <c r="W521" s="5"/>
      <c r="X521" s="5"/>
    </row>
    <row r="522" spans="1:24" ht="13.8">
      <c r="A522" s="9"/>
      <c r="B522" s="171"/>
      <c r="C522" s="171"/>
      <c r="D522" s="5"/>
      <c r="E522" s="5"/>
      <c r="F522" s="5"/>
      <c r="G522" s="6"/>
      <c r="H522" s="5"/>
      <c r="I522" s="7"/>
      <c r="J522" s="5"/>
      <c r="K522" s="5"/>
      <c r="L522" s="5"/>
      <c r="M522" s="5"/>
      <c r="N522" s="5"/>
      <c r="O522" s="5"/>
      <c r="P522" s="5"/>
      <c r="Q522" s="5"/>
      <c r="R522" s="5"/>
      <c r="S522" s="5"/>
      <c r="T522" s="5"/>
      <c r="U522" s="5"/>
      <c r="V522" s="5"/>
      <c r="W522" s="5"/>
      <c r="X522" s="5"/>
    </row>
    <row r="523" spans="1:24" ht="13.8">
      <c r="A523" s="9"/>
      <c r="B523" s="171"/>
      <c r="C523" s="171"/>
      <c r="D523" s="5"/>
      <c r="E523" s="5"/>
      <c r="F523" s="5"/>
      <c r="G523" s="6"/>
      <c r="H523" s="5"/>
      <c r="I523" s="7"/>
      <c r="J523" s="5"/>
      <c r="K523" s="5"/>
      <c r="L523" s="5"/>
      <c r="M523" s="5"/>
      <c r="N523" s="5"/>
      <c r="O523" s="5"/>
      <c r="P523" s="5"/>
      <c r="Q523" s="5"/>
      <c r="R523" s="5"/>
      <c r="S523" s="5"/>
      <c r="T523" s="5"/>
      <c r="U523" s="5"/>
      <c r="V523" s="5"/>
      <c r="W523" s="5"/>
      <c r="X523" s="5"/>
    </row>
    <row r="524" spans="1:24" ht="13.8">
      <c r="A524" s="9"/>
      <c r="B524" s="171"/>
      <c r="C524" s="171"/>
      <c r="D524" s="5"/>
      <c r="E524" s="5"/>
      <c r="F524" s="5"/>
      <c r="G524" s="6"/>
      <c r="H524" s="5"/>
      <c r="I524" s="7"/>
      <c r="J524" s="5"/>
      <c r="K524" s="5"/>
      <c r="L524" s="5"/>
      <c r="M524" s="5"/>
      <c r="N524" s="5"/>
      <c r="O524" s="5"/>
      <c r="P524" s="5"/>
      <c r="Q524" s="5"/>
      <c r="R524" s="5"/>
      <c r="S524" s="5"/>
      <c r="T524" s="5"/>
      <c r="U524" s="5"/>
      <c r="V524" s="5"/>
      <c r="W524" s="5"/>
      <c r="X524" s="5"/>
    </row>
    <row r="525" spans="1:24" ht="13.8">
      <c r="A525" s="9"/>
      <c r="B525" s="171"/>
      <c r="C525" s="171"/>
      <c r="D525" s="5"/>
      <c r="E525" s="5"/>
      <c r="F525" s="5"/>
      <c r="G525" s="6"/>
      <c r="H525" s="5"/>
      <c r="I525" s="7"/>
      <c r="J525" s="5"/>
      <c r="K525" s="5"/>
      <c r="L525" s="5"/>
      <c r="M525" s="5"/>
      <c r="N525" s="5"/>
      <c r="O525" s="5"/>
      <c r="P525" s="5"/>
      <c r="Q525" s="5"/>
      <c r="R525" s="5"/>
      <c r="S525" s="5"/>
      <c r="T525" s="5"/>
      <c r="U525" s="5"/>
      <c r="V525" s="5"/>
      <c r="W525" s="5"/>
      <c r="X525" s="5"/>
    </row>
    <row r="526" spans="1:24" ht="13.8">
      <c r="A526" s="9"/>
      <c r="B526" s="171"/>
      <c r="C526" s="171"/>
      <c r="D526" s="5"/>
      <c r="E526" s="5"/>
      <c r="F526" s="5"/>
      <c r="G526" s="6"/>
      <c r="H526" s="5"/>
      <c r="I526" s="7"/>
      <c r="J526" s="5"/>
      <c r="K526" s="5"/>
      <c r="L526" s="5"/>
      <c r="M526" s="5"/>
      <c r="N526" s="5"/>
      <c r="O526" s="5"/>
      <c r="P526" s="5"/>
      <c r="Q526" s="5"/>
      <c r="R526" s="5"/>
      <c r="S526" s="5"/>
      <c r="T526" s="5"/>
      <c r="U526" s="5"/>
      <c r="V526" s="5"/>
      <c r="W526" s="5"/>
      <c r="X526" s="5"/>
    </row>
    <row r="527" spans="1:24" ht="13.8">
      <c r="A527" s="9"/>
      <c r="B527" s="171"/>
      <c r="C527" s="171"/>
      <c r="D527" s="5"/>
      <c r="E527" s="5"/>
      <c r="F527" s="5"/>
      <c r="G527" s="6"/>
      <c r="H527" s="5"/>
      <c r="I527" s="7"/>
      <c r="J527" s="5"/>
      <c r="K527" s="5"/>
      <c r="L527" s="5"/>
      <c r="M527" s="5"/>
      <c r="N527" s="5"/>
      <c r="O527" s="5"/>
      <c r="P527" s="5"/>
      <c r="Q527" s="5"/>
      <c r="R527" s="5"/>
      <c r="S527" s="5"/>
      <c r="T527" s="5"/>
      <c r="U527" s="5"/>
      <c r="V527" s="5"/>
      <c r="W527" s="5"/>
      <c r="X527" s="5"/>
    </row>
    <row r="528" spans="1:24" ht="13.8">
      <c r="A528" s="9"/>
      <c r="B528" s="171"/>
      <c r="C528" s="171"/>
      <c r="D528" s="5"/>
      <c r="E528" s="5"/>
      <c r="F528" s="5"/>
      <c r="G528" s="6"/>
      <c r="H528" s="5"/>
      <c r="I528" s="7"/>
      <c r="J528" s="5"/>
      <c r="K528" s="5"/>
      <c r="L528" s="5"/>
      <c r="M528" s="5"/>
      <c r="N528" s="5"/>
      <c r="O528" s="5"/>
      <c r="P528" s="5"/>
      <c r="Q528" s="5"/>
      <c r="R528" s="5"/>
      <c r="S528" s="5"/>
      <c r="T528" s="5"/>
      <c r="U528" s="5"/>
      <c r="V528" s="5"/>
      <c r="W528" s="5"/>
      <c r="X528" s="5"/>
    </row>
    <row r="529" spans="1:24" ht="13.8">
      <c r="A529" s="9"/>
      <c r="B529" s="171"/>
      <c r="C529" s="171"/>
      <c r="D529" s="5"/>
      <c r="E529" s="5"/>
      <c r="F529" s="5"/>
      <c r="G529" s="6"/>
      <c r="H529" s="5"/>
      <c r="I529" s="7"/>
      <c r="J529" s="5"/>
      <c r="K529" s="5"/>
      <c r="L529" s="5"/>
      <c r="M529" s="5"/>
      <c r="N529" s="5"/>
      <c r="O529" s="5"/>
      <c r="P529" s="5"/>
      <c r="Q529" s="5"/>
      <c r="R529" s="5"/>
      <c r="S529" s="5"/>
      <c r="T529" s="5"/>
      <c r="U529" s="5"/>
      <c r="V529" s="5"/>
      <c r="W529" s="5"/>
      <c r="X529" s="5"/>
    </row>
    <row r="530" spans="1:24" ht="13.8">
      <c r="A530" s="9"/>
      <c r="B530" s="171"/>
      <c r="C530" s="171"/>
      <c r="D530" s="5"/>
      <c r="E530" s="5"/>
      <c r="F530" s="5"/>
      <c r="G530" s="6"/>
      <c r="H530" s="5"/>
      <c r="I530" s="7"/>
      <c r="J530" s="5"/>
      <c r="K530" s="5"/>
      <c r="L530" s="5"/>
      <c r="M530" s="5"/>
      <c r="N530" s="5"/>
      <c r="O530" s="5"/>
      <c r="P530" s="5"/>
      <c r="Q530" s="5"/>
      <c r="R530" s="5"/>
      <c r="S530" s="5"/>
      <c r="T530" s="5"/>
      <c r="U530" s="5"/>
      <c r="V530" s="5"/>
      <c r="W530" s="5"/>
      <c r="X530" s="5"/>
    </row>
    <row r="531" spans="1:24" ht="13.8">
      <c r="A531" s="9"/>
      <c r="B531" s="171"/>
      <c r="C531" s="171"/>
      <c r="D531" s="5"/>
      <c r="E531" s="5"/>
      <c r="F531" s="5"/>
      <c r="G531" s="6"/>
      <c r="H531" s="5"/>
      <c r="I531" s="7"/>
      <c r="J531" s="5"/>
      <c r="K531" s="5"/>
      <c r="L531" s="5"/>
      <c r="M531" s="5"/>
      <c r="N531" s="5"/>
      <c r="O531" s="5"/>
      <c r="P531" s="5"/>
      <c r="Q531" s="5"/>
      <c r="R531" s="5"/>
      <c r="S531" s="5"/>
      <c r="T531" s="5"/>
      <c r="U531" s="5"/>
      <c r="V531" s="5"/>
      <c r="W531" s="5"/>
      <c r="X531" s="5"/>
    </row>
    <row r="532" spans="1:24" ht="13.8">
      <c r="A532" s="9"/>
      <c r="B532" s="171"/>
      <c r="C532" s="171"/>
      <c r="D532" s="5"/>
      <c r="E532" s="5"/>
      <c r="F532" s="5"/>
      <c r="G532" s="6"/>
      <c r="H532" s="5"/>
      <c r="I532" s="7"/>
      <c r="J532" s="5"/>
      <c r="K532" s="5"/>
      <c r="L532" s="5"/>
      <c r="M532" s="5"/>
      <c r="N532" s="5"/>
      <c r="O532" s="5"/>
      <c r="P532" s="5"/>
      <c r="Q532" s="5"/>
      <c r="R532" s="5"/>
      <c r="S532" s="5"/>
      <c r="T532" s="5"/>
      <c r="U532" s="5"/>
      <c r="V532" s="5"/>
      <c r="W532" s="5"/>
      <c r="X532" s="5"/>
    </row>
    <row r="533" spans="1:24" ht="13.8">
      <c r="A533" s="9"/>
      <c r="B533" s="171"/>
      <c r="C533" s="171"/>
      <c r="D533" s="5"/>
      <c r="E533" s="5"/>
      <c r="F533" s="5"/>
      <c r="G533" s="6"/>
      <c r="H533" s="5"/>
      <c r="I533" s="7"/>
      <c r="J533" s="5"/>
      <c r="K533" s="5"/>
      <c r="L533" s="5"/>
      <c r="M533" s="5"/>
      <c r="N533" s="5"/>
      <c r="O533" s="5"/>
      <c r="P533" s="5"/>
      <c r="Q533" s="5"/>
      <c r="R533" s="5"/>
      <c r="S533" s="5"/>
      <c r="T533" s="5"/>
      <c r="U533" s="5"/>
      <c r="V533" s="5"/>
      <c r="W533" s="5"/>
      <c r="X533" s="5"/>
    </row>
    <row r="534" spans="1:24" ht="13.8">
      <c r="A534" s="9"/>
      <c r="B534" s="171"/>
      <c r="C534" s="171"/>
      <c r="D534" s="5"/>
      <c r="E534" s="5"/>
      <c r="F534" s="5"/>
      <c r="G534" s="6"/>
      <c r="H534" s="5"/>
      <c r="I534" s="7"/>
      <c r="J534" s="5"/>
      <c r="K534" s="5"/>
      <c r="L534" s="5"/>
      <c r="M534" s="5"/>
      <c r="N534" s="5"/>
      <c r="O534" s="5"/>
      <c r="P534" s="5"/>
      <c r="Q534" s="5"/>
      <c r="R534" s="5"/>
      <c r="S534" s="5"/>
      <c r="T534" s="5"/>
      <c r="U534" s="5"/>
      <c r="V534" s="5"/>
      <c r="W534" s="5"/>
      <c r="X534" s="5"/>
    </row>
    <row r="535" spans="1:24" ht="13.8">
      <c r="A535" s="9"/>
      <c r="B535" s="171"/>
      <c r="C535" s="171"/>
      <c r="D535" s="5"/>
      <c r="E535" s="5"/>
      <c r="F535" s="5"/>
      <c r="G535" s="6"/>
      <c r="H535" s="5"/>
      <c r="I535" s="7"/>
      <c r="J535" s="5"/>
      <c r="K535" s="5"/>
      <c r="L535" s="5"/>
      <c r="M535" s="5"/>
      <c r="N535" s="5"/>
      <c r="O535" s="5"/>
      <c r="P535" s="5"/>
      <c r="Q535" s="5"/>
      <c r="R535" s="5"/>
      <c r="S535" s="5"/>
      <c r="T535" s="5"/>
      <c r="U535" s="5"/>
      <c r="V535" s="5"/>
      <c r="W535" s="5"/>
      <c r="X535" s="5"/>
    </row>
    <row r="536" spans="1:24" ht="13.8">
      <c r="A536" s="9"/>
      <c r="B536" s="171"/>
      <c r="C536" s="171"/>
      <c r="D536" s="5"/>
      <c r="E536" s="5"/>
      <c r="F536" s="5"/>
      <c r="G536" s="6"/>
      <c r="H536" s="5"/>
      <c r="I536" s="7"/>
      <c r="J536" s="5"/>
      <c r="K536" s="5"/>
      <c r="L536" s="5"/>
      <c r="M536" s="5"/>
      <c r="N536" s="5"/>
      <c r="O536" s="5"/>
      <c r="P536" s="5"/>
      <c r="Q536" s="5"/>
      <c r="R536" s="5"/>
      <c r="S536" s="5"/>
      <c r="T536" s="5"/>
      <c r="U536" s="5"/>
      <c r="V536" s="5"/>
      <c r="W536" s="5"/>
      <c r="X536" s="5"/>
    </row>
    <row r="537" spans="1:24" ht="13.8">
      <c r="A537" s="9"/>
      <c r="B537" s="171"/>
      <c r="C537" s="13"/>
      <c r="D537" s="5"/>
      <c r="E537" s="5"/>
      <c r="F537" s="5"/>
      <c r="G537" s="6"/>
      <c r="H537" s="5"/>
      <c r="I537" s="7"/>
      <c r="J537" s="5"/>
      <c r="K537" s="5"/>
      <c r="L537" s="5"/>
      <c r="M537" s="5"/>
      <c r="N537" s="5"/>
      <c r="O537" s="5"/>
      <c r="P537" s="5"/>
      <c r="Q537" s="5"/>
      <c r="R537" s="5"/>
      <c r="S537" s="5"/>
      <c r="T537" s="5"/>
      <c r="U537" s="5"/>
      <c r="V537" s="5"/>
      <c r="W537" s="5"/>
      <c r="X537" s="5"/>
    </row>
    <row r="538" spans="1:24" ht="13.8">
      <c r="A538" s="9"/>
      <c r="B538" s="171"/>
      <c r="C538" s="13"/>
      <c r="D538" s="3"/>
      <c r="E538" s="3"/>
      <c r="F538" s="3"/>
      <c r="G538" s="6"/>
      <c r="H538" s="3"/>
      <c r="I538" s="16"/>
      <c r="J538" s="5"/>
      <c r="K538" s="3"/>
      <c r="L538" s="5"/>
      <c r="M538" s="5"/>
      <c r="N538" s="5"/>
      <c r="O538" s="5"/>
      <c r="P538" s="5"/>
      <c r="Q538" s="5"/>
      <c r="R538" s="5"/>
      <c r="S538" s="5"/>
      <c r="T538" s="5"/>
      <c r="U538" s="5"/>
      <c r="V538" s="5"/>
      <c r="W538" s="5"/>
      <c r="X538" s="5"/>
    </row>
    <row r="539" spans="1:24" ht="13.8">
      <c r="A539" s="9"/>
      <c r="B539" s="171"/>
      <c r="C539" s="13"/>
      <c r="D539" s="5"/>
      <c r="E539" s="5"/>
      <c r="F539" s="5"/>
      <c r="G539" s="6"/>
      <c r="H539" s="5"/>
      <c r="I539" s="7"/>
      <c r="J539" s="5"/>
      <c r="K539" s="5"/>
      <c r="L539" s="5"/>
      <c r="M539" s="5"/>
      <c r="N539" s="5"/>
      <c r="O539" s="5"/>
      <c r="P539" s="5"/>
      <c r="Q539" s="5"/>
      <c r="R539" s="5"/>
      <c r="S539" s="5"/>
      <c r="T539" s="5"/>
      <c r="U539" s="5"/>
      <c r="V539" s="5"/>
      <c r="W539" s="5"/>
      <c r="X539" s="5"/>
    </row>
    <row r="540" spans="1:24" ht="13.8">
      <c r="A540" s="9"/>
      <c r="B540" s="171"/>
      <c r="C540" s="13"/>
      <c r="D540" s="5"/>
      <c r="E540" s="5"/>
      <c r="F540" s="5"/>
      <c r="G540" s="6"/>
      <c r="H540" s="5"/>
      <c r="I540" s="7"/>
      <c r="J540" s="5"/>
      <c r="K540" s="5"/>
      <c r="L540" s="5"/>
      <c r="M540" s="5"/>
      <c r="N540" s="5"/>
      <c r="O540" s="5"/>
      <c r="P540" s="5"/>
      <c r="Q540" s="5"/>
      <c r="R540" s="5"/>
      <c r="S540" s="5"/>
      <c r="T540" s="5"/>
      <c r="U540" s="5"/>
      <c r="V540" s="5"/>
      <c r="W540" s="5"/>
      <c r="X540" s="5"/>
    </row>
    <row r="541" spans="1:24" ht="13.8">
      <c r="A541" s="9"/>
      <c r="B541" s="171"/>
      <c r="C541" s="13"/>
      <c r="D541" s="5"/>
      <c r="E541" s="5"/>
      <c r="F541" s="5"/>
      <c r="G541" s="6"/>
      <c r="H541" s="5"/>
      <c r="I541" s="7"/>
      <c r="J541" s="5"/>
      <c r="K541" s="5"/>
      <c r="L541" s="5"/>
      <c r="M541" s="5"/>
      <c r="N541" s="5"/>
      <c r="O541" s="5"/>
      <c r="P541" s="5"/>
      <c r="Q541" s="5"/>
      <c r="R541" s="5"/>
      <c r="S541" s="5"/>
      <c r="T541" s="5"/>
      <c r="U541" s="5"/>
      <c r="V541" s="5"/>
      <c r="W541" s="5"/>
      <c r="X541" s="5"/>
    </row>
    <row r="542" spans="1:24" ht="13.8">
      <c r="A542" s="9"/>
      <c r="B542" s="171"/>
      <c r="C542" s="13"/>
      <c r="D542" s="5"/>
      <c r="E542" s="5"/>
      <c r="F542" s="5"/>
      <c r="G542" s="6"/>
      <c r="H542" s="5"/>
      <c r="I542" s="7"/>
      <c r="J542" s="5"/>
      <c r="K542" s="5"/>
      <c r="L542" s="5"/>
      <c r="M542" s="5"/>
      <c r="N542" s="5"/>
      <c r="O542" s="5"/>
      <c r="P542" s="5"/>
      <c r="Q542" s="5"/>
      <c r="R542" s="5"/>
      <c r="S542" s="5"/>
      <c r="T542" s="5"/>
      <c r="U542" s="5"/>
      <c r="V542" s="5"/>
      <c r="W542" s="5"/>
      <c r="X542" s="5"/>
    </row>
    <row r="543" spans="1:24" ht="13.8">
      <c r="A543" s="9"/>
      <c r="B543" s="171"/>
      <c r="C543" s="13"/>
      <c r="D543" s="5"/>
      <c r="E543" s="5"/>
      <c r="F543" s="5"/>
      <c r="G543" s="6"/>
      <c r="H543" s="5"/>
      <c r="I543" s="7"/>
      <c r="J543" s="5"/>
      <c r="K543" s="5"/>
      <c r="L543" s="5"/>
      <c r="M543" s="5"/>
      <c r="N543" s="5"/>
      <c r="O543" s="5"/>
      <c r="P543" s="5"/>
      <c r="Q543" s="5"/>
      <c r="R543" s="5"/>
      <c r="S543" s="5"/>
      <c r="T543" s="5"/>
      <c r="U543" s="5"/>
      <c r="V543" s="5"/>
      <c r="W543" s="5"/>
      <c r="X543" s="5"/>
    </row>
    <row r="544" spans="1:24" ht="13.8">
      <c r="A544" s="9"/>
      <c r="B544" s="171"/>
      <c r="C544" s="13"/>
      <c r="D544" s="5"/>
      <c r="E544" s="5"/>
      <c r="F544" s="5"/>
      <c r="G544" s="6"/>
      <c r="H544" s="5"/>
      <c r="I544" s="7"/>
      <c r="J544" s="5"/>
      <c r="K544" s="5"/>
      <c r="L544" s="5"/>
      <c r="M544" s="5"/>
      <c r="N544" s="5"/>
      <c r="O544" s="5"/>
      <c r="P544" s="5"/>
      <c r="Q544" s="5"/>
      <c r="R544" s="5"/>
      <c r="S544" s="5"/>
      <c r="T544" s="5"/>
      <c r="U544" s="5"/>
      <c r="V544" s="5"/>
      <c r="W544" s="5"/>
      <c r="X544" s="5"/>
    </row>
    <row r="545" spans="1:24" ht="13.8">
      <c r="A545" s="9"/>
      <c r="B545" s="171"/>
      <c r="C545" s="13"/>
      <c r="D545" s="5"/>
      <c r="E545" s="5"/>
      <c r="F545" s="5"/>
      <c r="G545" s="6"/>
      <c r="H545" s="5"/>
      <c r="I545" s="7"/>
      <c r="J545" s="5"/>
      <c r="K545" s="5"/>
      <c r="L545" s="5"/>
      <c r="M545" s="5"/>
      <c r="N545" s="5"/>
      <c r="O545" s="5"/>
      <c r="P545" s="5"/>
      <c r="Q545" s="5"/>
      <c r="R545" s="5"/>
      <c r="S545" s="5"/>
      <c r="T545" s="5"/>
      <c r="U545" s="5"/>
      <c r="V545" s="5"/>
      <c r="W545" s="5"/>
      <c r="X545" s="5"/>
    </row>
    <row r="546" spans="1:24" ht="13.8">
      <c r="A546" s="9"/>
      <c r="B546" s="171"/>
      <c r="C546" s="13"/>
      <c r="D546" s="5"/>
      <c r="E546" s="5"/>
      <c r="F546" s="5"/>
      <c r="G546" s="6"/>
      <c r="H546" s="5"/>
      <c r="I546" s="7"/>
      <c r="J546" s="5"/>
      <c r="K546" s="5"/>
      <c r="L546" s="5"/>
      <c r="M546" s="5"/>
      <c r="N546" s="5"/>
      <c r="O546" s="5"/>
      <c r="P546" s="5"/>
      <c r="Q546" s="5"/>
      <c r="R546" s="5"/>
      <c r="S546" s="5"/>
      <c r="T546" s="5"/>
      <c r="U546" s="5"/>
      <c r="V546" s="5"/>
      <c r="W546" s="5"/>
      <c r="X546" s="5"/>
    </row>
    <row r="547" spans="1:24" ht="13.8">
      <c r="A547" s="9"/>
      <c r="B547" s="171"/>
      <c r="C547" s="13"/>
      <c r="D547" s="5"/>
      <c r="E547" s="5"/>
      <c r="F547" s="5"/>
      <c r="G547" s="6"/>
      <c r="H547" s="5"/>
      <c r="I547" s="7"/>
      <c r="J547" s="5"/>
      <c r="K547" s="5"/>
      <c r="L547" s="5"/>
      <c r="M547" s="5"/>
      <c r="N547" s="5"/>
      <c r="O547" s="5"/>
      <c r="P547" s="5"/>
      <c r="Q547" s="5"/>
      <c r="R547" s="5"/>
      <c r="S547" s="5"/>
      <c r="T547" s="5"/>
      <c r="U547" s="5"/>
      <c r="V547" s="5"/>
      <c r="W547" s="5"/>
      <c r="X547" s="5"/>
    </row>
    <row r="548" spans="1:24" ht="13.8">
      <c r="A548" s="9"/>
      <c r="B548" s="171"/>
      <c r="C548" s="13"/>
      <c r="D548" s="5"/>
      <c r="E548" s="5"/>
      <c r="F548" s="5"/>
      <c r="G548" s="6"/>
      <c r="H548" s="5"/>
      <c r="I548" s="7"/>
      <c r="J548" s="5"/>
      <c r="K548" s="5"/>
      <c r="L548" s="5"/>
      <c r="M548" s="5"/>
      <c r="N548" s="5"/>
      <c r="O548" s="5"/>
      <c r="P548" s="5"/>
      <c r="Q548" s="5"/>
      <c r="R548" s="5"/>
      <c r="S548" s="5"/>
      <c r="T548" s="5"/>
      <c r="U548" s="5"/>
      <c r="V548" s="5"/>
      <c r="W548" s="5"/>
      <c r="X548" s="5"/>
    </row>
    <row r="549" spans="1:24" ht="13.8">
      <c r="A549" s="9"/>
      <c r="B549" s="171"/>
      <c r="C549" s="13"/>
      <c r="D549" s="5"/>
      <c r="E549" s="5"/>
      <c r="F549" s="5"/>
      <c r="G549" s="6"/>
      <c r="H549" s="5"/>
      <c r="I549" s="7"/>
      <c r="J549" s="5"/>
      <c r="K549" s="5"/>
      <c r="L549" s="5"/>
      <c r="M549" s="5"/>
      <c r="N549" s="5"/>
      <c r="O549" s="5"/>
      <c r="P549" s="5"/>
      <c r="Q549" s="5"/>
      <c r="R549" s="5"/>
      <c r="S549" s="5"/>
      <c r="T549" s="5"/>
      <c r="U549" s="5"/>
      <c r="V549" s="5"/>
      <c r="W549" s="5"/>
      <c r="X549" s="5"/>
    </row>
    <row r="550" spans="1:24" ht="13.8">
      <c r="A550" s="9"/>
      <c r="B550" s="171"/>
      <c r="C550" s="13"/>
      <c r="D550" s="5"/>
      <c r="E550" s="5"/>
      <c r="F550" s="5"/>
      <c r="G550" s="6"/>
      <c r="H550" s="5"/>
      <c r="I550" s="7"/>
      <c r="J550" s="5"/>
      <c r="K550" s="5"/>
      <c r="L550" s="5"/>
      <c r="M550" s="5"/>
      <c r="N550" s="5"/>
      <c r="O550" s="5"/>
      <c r="P550" s="5"/>
      <c r="Q550" s="5"/>
      <c r="R550" s="5"/>
      <c r="S550" s="5"/>
      <c r="T550" s="5"/>
      <c r="U550" s="5"/>
      <c r="V550" s="5"/>
      <c r="W550" s="5"/>
      <c r="X550" s="5"/>
    </row>
    <row r="551" spans="1:24" ht="13.8">
      <c r="A551" s="9"/>
      <c r="B551" s="171"/>
      <c r="C551" s="13"/>
      <c r="D551" s="5"/>
      <c r="E551" s="5"/>
      <c r="F551" s="5"/>
      <c r="G551" s="6"/>
      <c r="H551" s="5"/>
      <c r="I551" s="7"/>
      <c r="J551" s="5"/>
      <c r="K551" s="5"/>
      <c r="L551" s="5"/>
      <c r="M551" s="5"/>
      <c r="N551" s="5"/>
      <c r="O551" s="5"/>
      <c r="P551" s="5"/>
      <c r="Q551" s="5"/>
      <c r="R551" s="5"/>
      <c r="S551" s="5"/>
      <c r="T551" s="5"/>
      <c r="U551" s="5"/>
      <c r="V551" s="5"/>
      <c r="W551" s="5"/>
      <c r="X551" s="5"/>
    </row>
    <row r="552" spans="1:24" ht="13.8">
      <c r="A552" s="9"/>
      <c r="B552" s="171"/>
      <c r="C552" s="13"/>
      <c r="D552" s="5"/>
      <c r="E552" s="5"/>
      <c r="F552" s="5"/>
      <c r="G552" s="6"/>
      <c r="H552" s="5"/>
      <c r="I552" s="7"/>
      <c r="J552" s="5"/>
      <c r="K552" s="5"/>
      <c r="L552" s="5"/>
      <c r="M552" s="5"/>
      <c r="N552" s="5"/>
      <c r="O552" s="5"/>
      <c r="P552" s="5"/>
      <c r="Q552" s="5"/>
      <c r="R552" s="5"/>
      <c r="S552" s="5"/>
      <c r="T552" s="5"/>
      <c r="U552" s="5"/>
      <c r="V552" s="5"/>
      <c r="W552" s="5"/>
      <c r="X552" s="5"/>
    </row>
    <row r="553" spans="1:24" ht="13.8">
      <c r="A553" s="9"/>
      <c r="B553" s="171"/>
      <c r="C553" s="13"/>
      <c r="D553" s="5"/>
      <c r="E553" s="5"/>
      <c r="F553" s="5"/>
      <c r="G553" s="6"/>
      <c r="H553" s="5"/>
      <c r="I553" s="7"/>
      <c r="J553" s="5"/>
      <c r="K553" s="5"/>
      <c r="L553" s="5"/>
      <c r="M553" s="5"/>
      <c r="N553" s="5"/>
      <c r="O553" s="5"/>
      <c r="P553" s="5"/>
      <c r="Q553" s="5"/>
      <c r="R553" s="5"/>
      <c r="S553" s="5"/>
      <c r="T553" s="5"/>
      <c r="U553" s="5"/>
      <c r="V553" s="5"/>
      <c r="W553" s="5"/>
      <c r="X553" s="5"/>
    </row>
    <row r="554" spans="1:24" ht="13.8">
      <c r="A554" s="9"/>
      <c r="B554" s="171"/>
      <c r="C554" s="13"/>
      <c r="D554" s="5"/>
      <c r="E554" s="5"/>
      <c r="F554" s="5"/>
      <c r="G554" s="6"/>
      <c r="H554" s="5"/>
      <c r="I554" s="7"/>
      <c r="J554" s="5"/>
      <c r="K554" s="5"/>
      <c r="L554" s="5"/>
      <c r="M554" s="5"/>
      <c r="N554" s="5"/>
      <c r="O554" s="5"/>
      <c r="P554" s="5"/>
      <c r="Q554" s="5"/>
      <c r="R554" s="5"/>
      <c r="S554" s="5"/>
      <c r="T554" s="5"/>
      <c r="U554" s="5"/>
      <c r="V554" s="5"/>
      <c r="W554" s="5"/>
      <c r="X554" s="5"/>
    </row>
    <row r="555" spans="1:24" ht="13.8">
      <c r="A555" s="9"/>
      <c r="B555" s="171"/>
      <c r="C555" s="13"/>
      <c r="D555" s="5"/>
      <c r="E555" s="5"/>
      <c r="F555" s="5"/>
      <c r="G555" s="6"/>
      <c r="H555" s="5"/>
      <c r="I555" s="7"/>
      <c r="J555" s="5"/>
      <c r="K555" s="5"/>
      <c r="L555" s="5"/>
      <c r="M555" s="5"/>
      <c r="N555" s="5"/>
      <c r="O555" s="5"/>
      <c r="P555" s="5"/>
      <c r="Q555" s="5"/>
      <c r="R555" s="5"/>
      <c r="S555" s="5"/>
      <c r="T555" s="5"/>
      <c r="U555" s="5"/>
      <c r="V555" s="5"/>
      <c r="W555" s="5"/>
      <c r="X555" s="5"/>
    </row>
    <row r="556" spans="1:24" ht="13.8">
      <c r="A556" s="9"/>
      <c r="B556" s="171"/>
      <c r="C556" s="13"/>
      <c r="D556" s="5"/>
      <c r="E556" s="5"/>
      <c r="F556" s="5"/>
      <c r="G556" s="6"/>
      <c r="H556" s="5"/>
      <c r="I556" s="7"/>
      <c r="J556" s="5"/>
      <c r="K556" s="5"/>
      <c r="L556" s="5"/>
      <c r="M556" s="5"/>
      <c r="N556" s="5"/>
      <c r="O556" s="5"/>
      <c r="P556" s="5"/>
      <c r="Q556" s="5"/>
      <c r="R556" s="5"/>
      <c r="S556" s="5"/>
      <c r="T556" s="5"/>
      <c r="U556" s="5"/>
      <c r="V556" s="5"/>
      <c r="W556" s="5"/>
      <c r="X556" s="5"/>
    </row>
    <row r="557" spans="1:24" ht="13.2">
      <c r="A557" s="9"/>
      <c r="B557" s="5"/>
      <c r="C557" s="13"/>
      <c r="D557" s="5"/>
      <c r="E557" s="5"/>
      <c r="F557" s="5"/>
      <c r="G557" s="6"/>
      <c r="H557" s="5"/>
      <c r="I557" s="7"/>
      <c r="J557" s="5"/>
      <c r="K557" s="5"/>
      <c r="L557" s="5"/>
      <c r="M557" s="5"/>
      <c r="N557" s="5"/>
      <c r="O557" s="5"/>
      <c r="P557" s="5"/>
      <c r="Q557" s="5"/>
      <c r="R557" s="5"/>
      <c r="S557" s="5"/>
      <c r="T557" s="5"/>
      <c r="U557" s="5"/>
      <c r="V557" s="5"/>
      <c r="W557" s="5"/>
      <c r="X557" s="5"/>
    </row>
    <row r="558" spans="1:24" ht="13.2">
      <c r="A558" s="9"/>
      <c r="B558" s="5"/>
      <c r="C558" s="13"/>
      <c r="D558" s="5"/>
      <c r="E558" s="5"/>
      <c r="F558" s="5"/>
      <c r="G558" s="6"/>
      <c r="H558" s="5"/>
      <c r="I558" s="7"/>
      <c r="J558" s="5"/>
      <c r="K558" s="5"/>
      <c r="L558" s="5"/>
      <c r="M558" s="5"/>
      <c r="N558" s="5"/>
      <c r="O558" s="5"/>
      <c r="P558" s="5"/>
      <c r="Q558" s="5"/>
      <c r="R558" s="5"/>
      <c r="S558" s="5"/>
      <c r="T558" s="5"/>
      <c r="U558" s="5"/>
      <c r="V558" s="5"/>
      <c r="W558" s="5"/>
      <c r="X558" s="5"/>
    </row>
    <row r="559" spans="1:24" ht="13.2">
      <c r="A559" s="9"/>
      <c r="B559" s="5"/>
      <c r="C559" s="13"/>
      <c r="D559" s="5"/>
      <c r="E559" s="5"/>
      <c r="F559" s="5"/>
      <c r="G559" s="6"/>
      <c r="H559" s="5"/>
      <c r="I559" s="7"/>
      <c r="J559" s="5"/>
      <c r="K559" s="5"/>
      <c r="L559" s="5"/>
      <c r="M559" s="5"/>
      <c r="N559" s="5"/>
      <c r="O559" s="5"/>
      <c r="P559" s="5"/>
      <c r="Q559" s="5"/>
      <c r="R559" s="5"/>
      <c r="S559" s="5"/>
      <c r="T559" s="5"/>
      <c r="U559" s="5"/>
      <c r="V559" s="5"/>
      <c r="W559" s="5"/>
      <c r="X559" s="5"/>
    </row>
    <row r="560" spans="1:24" ht="13.2">
      <c r="A560" s="9"/>
      <c r="B560" s="5"/>
      <c r="C560" s="13"/>
      <c r="D560" s="5"/>
      <c r="E560" s="5"/>
      <c r="F560" s="5"/>
      <c r="G560" s="6"/>
      <c r="H560" s="5"/>
      <c r="I560" s="7"/>
      <c r="J560" s="5"/>
      <c r="K560" s="5"/>
      <c r="L560" s="5"/>
      <c r="M560" s="5"/>
      <c r="N560" s="5"/>
      <c r="O560" s="5"/>
      <c r="P560" s="5"/>
      <c r="Q560" s="5"/>
      <c r="R560" s="5"/>
      <c r="S560" s="5"/>
      <c r="T560" s="5"/>
      <c r="U560" s="5"/>
      <c r="V560" s="5"/>
      <c r="W560" s="5"/>
      <c r="X560" s="5"/>
    </row>
    <row r="561" spans="1:24" ht="13.2">
      <c r="A561" s="9"/>
      <c r="B561" s="5"/>
      <c r="C561" s="13"/>
      <c r="D561" s="5"/>
      <c r="E561" s="5"/>
      <c r="F561" s="5"/>
      <c r="G561" s="6"/>
      <c r="H561" s="5"/>
      <c r="I561" s="7"/>
      <c r="J561" s="5"/>
      <c r="K561" s="5"/>
      <c r="L561" s="5"/>
      <c r="M561" s="5"/>
      <c r="N561" s="5"/>
      <c r="O561" s="5"/>
      <c r="P561" s="5"/>
      <c r="Q561" s="5"/>
      <c r="R561" s="5"/>
      <c r="S561" s="5"/>
      <c r="T561" s="5"/>
      <c r="U561" s="5"/>
      <c r="V561" s="5"/>
      <c r="W561" s="5"/>
      <c r="X561" s="5"/>
    </row>
    <row r="562" spans="1:24" ht="13.2">
      <c r="A562" s="9"/>
      <c r="B562" s="5"/>
      <c r="C562" s="13"/>
      <c r="D562" s="5"/>
      <c r="E562" s="5"/>
      <c r="F562" s="5"/>
      <c r="G562" s="6"/>
      <c r="H562" s="5"/>
      <c r="I562" s="7"/>
      <c r="J562" s="5"/>
      <c r="K562" s="5"/>
      <c r="L562" s="5"/>
      <c r="M562" s="5"/>
      <c r="N562" s="5"/>
      <c r="O562" s="5"/>
      <c r="P562" s="5"/>
      <c r="Q562" s="5"/>
      <c r="R562" s="5"/>
      <c r="S562" s="5"/>
      <c r="T562" s="5"/>
      <c r="U562" s="5"/>
      <c r="V562" s="5"/>
      <c r="W562" s="5"/>
      <c r="X562" s="5"/>
    </row>
    <row r="563" spans="1:24" ht="13.2">
      <c r="A563" s="9"/>
      <c r="B563" s="5"/>
      <c r="C563" s="13"/>
      <c r="D563" s="5"/>
      <c r="E563" s="5"/>
      <c r="F563" s="5"/>
      <c r="G563" s="6"/>
      <c r="H563" s="5"/>
      <c r="I563" s="7"/>
      <c r="J563" s="5"/>
      <c r="K563" s="5"/>
      <c r="L563" s="5"/>
      <c r="M563" s="5"/>
      <c r="N563" s="5"/>
      <c r="O563" s="5"/>
      <c r="P563" s="5"/>
      <c r="Q563" s="5"/>
      <c r="R563" s="5"/>
      <c r="S563" s="5"/>
      <c r="T563" s="5"/>
      <c r="U563" s="5"/>
      <c r="V563" s="5"/>
      <c r="W563" s="5"/>
      <c r="X563" s="5"/>
    </row>
    <row r="564" spans="1:24" ht="13.2">
      <c r="A564" s="9"/>
      <c r="B564" s="5"/>
      <c r="C564" s="13"/>
      <c r="D564" s="5"/>
      <c r="E564" s="5"/>
      <c r="F564" s="5"/>
      <c r="G564" s="6"/>
      <c r="H564" s="5"/>
      <c r="I564" s="7"/>
      <c r="J564" s="5"/>
      <c r="K564" s="5"/>
      <c r="L564" s="5"/>
      <c r="M564" s="5"/>
      <c r="N564" s="5"/>
      <c r="O564" s="5"/>
      <c r="P564" s="5"/>
      <c r="Q564" s="5"/>
      <c r="R564" s="5"/>
      <c r="S564" s="5"/>
      <c r="T564" s="5"/>
      <c r="U564" s="5"/>
      <c r="V564" s="5"/>
      <c r="W564" s="5"/>
      <c r="X564" s="5"/>
    </row>
    <row r="565" spans="1:24" ht="13.2">
      <c r="A565" s="9"/>
      <c r="B565" s="5"/>
      <c r="C565" s="13"/>
      <c r="D565" s="5"/>
      <c r="E565" s="5"/>
      <c r="F565" s="5"/>
      <c r="G565" s="6"/>
      <c r="H565" s="5"/>
      <c r="I565" s="7"/>
      <c r="J565" s="5"/>
      <c r="K565" s="5"/>
      <c r="L565" s="5"/>
      <c r="M565" s="5"/>
      <c r="N565" s="5"/>
      <c r="O565" s="5"/>
      <c r="P565" s="5"/>
      <c r="Q565" s="5"/>
      <c r="R565" s="5"/>
      <c r="S565" s="5"/>
      <c r="T565" s="5"/>
      <c r="U565" s="5"/>
      <c r="V565" s="5"/>
      <c r="W565" s="5"/>
      <c r="X565" s="5"/>
    </row>
    <row r="566" spans="1:24" ht="13.2">
      <c r="A566" s="9"/>
      <c r="B566" s="5"/>
      <c r="C566" s="13"/>
      <c r="D566" s="5"/>
      <c r="E566" s="5"/>
      <c r="F566" s="5"/>
      <c r="G566" s="6"/>
      <c r="H566" s="5"/>
      <c r="I566" s="7"/>
      <c r="J566" s="5"/>
      <c r="K566" s="5"/>
      <c r="L566" s="5"/>
      <c r="M566" s="5"/>
      <c r="N566" s="5"/>
      <c r="O566" s="5"/>
      <c r="P566" s="5"/>
      <c r="Q566" s="5"/>
      <c r="R566" s="5"/>
      <c r="S566" s="5"/>
      <c r="T566" s="5"/>
      <c r="U566" s="5"/>
      <c r="V566" s="5"/>
      <c r="W566" s="5"/>
      <c r="X566" s="5"/>
    </row>
    <row r="567" spans="1:24" ht="13.2">
      <c r="A567" s="9"/>
      <c r="B567" s="5"/>
      <c r="C567" s="13"/>
      <c r="D567" s="5"/>
      <c r="E567" s="5"/>
      <c r="F567" s="5"/>
      <c r="G567" s="6"/>
      <c r="H567" s="5"/>
      <c r="I567" s="7"/>
      <c r="J567" s="5"/>
      <c r="K567" s="5"/>
      <c r="L567" s="5"/>
      <c r="M567" s="5"/>
      <c r="N567" s="5"/>
      <c r="O567" s="5"/>
      <c r="P567" s="5"/>
      <c r="Q567" s="5"/>
      <c r="R567" s="5"/>
      <c r="S567" s="5"/>
      <c r="T567" s="5"/>
      <c r="U567" s="5"/>
      <c r="V567" s="5"/>
      <c r="W567" s="5"/>
      <c r="X567" s="5"/>
    </row>
    <row r="568" spans="1:24" ht="13.2">
      <c r="A568" s="9"/>
      <c r="B568" s="5"/>
      <c r="C568" s="13"/>
      <c r="D568" s="5"/>
      <c r="E568" s="5"/>
      <c r="F568" s="5"/>
      <c r="G568" s="6"/>
      <c r="H568" s="5"/>
      <c r="I568" s="7"/>
      <c r="J568" s="5"/>
      <c r="K568" s="5"/>
      <c r="L568" s="5"/>
      <c r="M568" s="5"/>
      <c r="N568" s="5"/>
      <c r="O568" s="5"/>
      <c r="P568" s="5"/>
      <c r="Q568" s="5"/>
      <c r="R568" s="5"/>
      <c r="S568" s="5"/>
      <c r="T568" s="5"/>
      <c r="U568" s="5"/>
      <c r="V568" s="5"/>
      <c r="W568" s="5"/>
      <c r="X568" s="5"/>
    </row>
    <row r="569" spans="1:24" ht="13.2">
      <c r="A569" s="9"/>
      <c r="B569" s="5"/>
      <c r="C569" s="13"/>
      <c r="D569" s="5"/>
      <c r="E569" s="5"/>
      <c r="F569" s="5"/>
      <c r="G569" s="6"/>
      <c r="H569" s="5"/>
      <c r="I569" s="7"/>
      <c r="J569" s="5"/>
      <c r="K569" s="5"/>
      <c r="L569" s="5"/>
      <c r="M569" s="5"/>
      <c r="N569" s="5"/>
      <c r="O569" s="5"/>
      <c r="P569" s="5"/>
      <c r="Q569" s="5"/>
      <c r="R569" s="5"/>
      <c r="S569" s="5"/>
      <c r="T569" s="5"/>
      <c r="U569" s="5"/>
      <c r="V569" s="5"/>
      <c r="W569" s="5"/>
      <c r="X569" s="5"/>
    </row>
    <row r="570" spans="1:24" ht="13.2">
      <c r="A570" s="9"/>
      <c r="B570" s="5"/>
      <c r="C570" s="13"/>
      <c r="D570" s="5"/>
      <c r="E570" s="5"/>
      <c r="F570" s="5"/>
      <c r="G570" s="6"/>
      <c r="H570" s="5"/>
      <c r="I570" s="7"/>
      <c r="J570" s="5"/>
      <c r="K570" s="5"/>
      <c r="L570" s="5"/>
      <c r="M570" s="5"/>
      <c r="N570" s="5"/>
      <c r="O570" s="5"/>
      <c r="P570" s="5"/>
      <c r="Q570" s="5"/>
      <c r="R570" s="5"/>
      <c r="S570" s="5"/>
      <c r="T570" s="5"/>
      <c r="U570" s="5"/>
      <c r="V570" s="5"/>
      <c r="W570" s="5"/>
      <c r="X570" s="5"/>
    </row>
    <row r="571" spans="1:24" ht="13.2">
      <c r="A571" s="9"/>
      <c r="B571" s="5"/>
      <c r="C571" s="13"/>
      <c r="D571" s="5"/>
      <c r="E571" s="5"/>
      <c r="F571" s="5"/>
      <c r="G571" s="6"/>
      <c r="H571" s="5"/>
      <c r="I571" s="7"/>
      <c r="J571" s="5"/>
      <c r="K571" s="5"/>
      <c r="L571" s="5"/>
      <c r="M571" s="5"/>
      <c r="N571" s="5"/>
      <c r="O571" s="5"/>
      <c r="P571" s="5"/>
      <c r="Q571" s="5"/>
      <c r="R571" s="5"/>
      <c r="S571" s="5"/>
      <c r="T571" s="5"/>
      <c r="U571" s="5"/>
      <c r="V571" s="5"/>
      <c r="W571" s="5"/>
      <c r="X571" s="5"/>
    </row>
    <row r="572" spans="1:24" ht="13.2">
      <c r="A572" s="9"/>
      <c r="B572" s="5"/>
      <c r="C572" s="13"/>
      <c r="D572" s="5"/>
      <c r="E572" s="5"/>
      <c r="F572" s="5"/>
      <c r="G572" s="6"/>
      <c r="H572" s="5"/>
      <c r="I572" s="7"/>
      <c r="J572" s="5"/>
      <c r="K572" s="5"/>
      <c r="L572" s="5"/>
      <c r="M572" s="5"/>
      <c r="N572" s="5"/>
      <c r="O572" s="5"/>
      <c r="P572" s="5"/>
      <c r="Q572" s="5"/>
      <c r="R572" s="5"/>
      <c r="S572" s="5"/>
      <c r="T572" s="5"/>
      <c r="U572" s="5"/>
      <c r="V572" s="5"/>
      <c r="W572" s="5"/>
      <c r="X572" s="5"/>
    </row>
    <row r="573" spans="1:24" ht="13.2">
      <c r="A573" s="9"/>
      <c r="B573" s="5"/>
      <c r="C573" s="13"/>
      <c r="D573" s="5"/>
      <c r="E573" s="5"/>
      <c r="F573" s="5"/>
      <c r="G573" s="6"/>
      <c r="H573" s="5"/>
      <c r="I573" s="7"/>
      <c r="J573" s="5"/>
      <c r="K573" s="5"/>
      <c r="L573" s="5"/>
      <c r="M573" s="5"/>
      <c r="N573" s="5"/>
      <c r="O573" s="5"/>
      <c r="P573" s="5"/>
      <c r="Q573" s="5"/>
      <c r="R573" s="5"/>
      <c r="S573" s="5"/>
      <c r="T573" s="5"/>
      <c r="U573" s="5"/>
      <c r="V573" s="5"/>
      <c r="W573" s="5"/>
      <c r="X573" s="5"/>
    </row>
    <row r="574" spans="1:24" ht="13.2">
      <c r="A574" s="9"/>
      <c r="B574" s="5"/>
      <c r="C574" s="13"/>
      <c r="D574" s="5"/>
      <c r="E574" s="5"/>
      <c r="F574" s="5"/>
      <c r="G574" s="6"/>
      <c r="H574" s="5"/>
      <c r="I574" s="7"/>
      <c r="J574" s="5"/>
      <c r="K574" s="5"/>
      <c r="L574" s="5"/>
      <c r="M574" s="5"/>
      <c r="N574" s="5"/>
      <c r="O574" s="5"/>
      <c r="P574" s="5"/>
      <c r="Q574" s="5"/>
      <c r="R574" s="5"/>
      <c r="S574" s="5"/>
      <c r="T574" s="5"/>
      <c r="U574" s="5"/>
      <c r="V574" s="5"/>
      <c r="W574" s="5"/>
      <c r="X574" s="5"/>
    </row>
    <row r="575" spans="1:24" ht="13.2">
      <c r="A575" s="9"/>
      <c r="B575" s="5"/>
      <c r="C575" s="13"/>
      <c r="D575" s="5"/>
      <c r="E575" s="5"/>
      <c r="F575" s="5"/>
      <c r="G575" s="6"/>
      <c r="H575" s="5"/>
      <c r="I575" s="7"/>
      <c r="J575" s="5"/>
      <c r="K575" s="5"/>
      <c r="L575" s="5"/>
      <c r="M575" s="5"/>
      <c r="N575" s="5"/>
      <c r="O575" s="5"/>
      <c r="P575" s="5"/>
      <c r="Q575" s="5"/>
      <c r="R575" s="5"/>
      <c r="S575" s="5"/>
      <c r="T575" s="5"/>
      <c r="U575" s="5"/>
      <c r="V575" s="5"/>
      <c r="W575" s="5"/>
      <c r="X575" s="5"/>
    </row>
    <row r="576" spans="1:24" ht="13.2">
      <c r="A576" s="9"/>
      <c r="B576" s="5"/>
      <c r="C576" s="13"/>
      <c r="D576" s="5"/>
      <c r="E576" s="5"/>
      <c r="F576" s="5"/>
      <c r="G576" s="6"/>
      <c r="H576" s="5"/>
      <c r="I576" s="7"/>
      <c r="J576" s="5"/>
      <c r="K576" s="5"/>
      <c r="L576" s="5"/>
      <c r="M576" s="5"/>
      <c r="N576" s="5"/>
      <c r="O576" s="5"/>
      <c r="P576" s="5"/>
      <c r="Q576" s="5"/>
      <c r="R576" s="5"/>
      <c r="S576" s="5"/>
      <c r="T576" s="5"/>
      <c r="U576" s="5"/>
      <c r="V576" s="5"/>
      <c r="W576" s="5"/>
      <c r="X576" s="5"/>
    </row>
    <row r="577" spans="1:24" ht="13.2">
      <c r="A577" s="9"/>
      <c r="B577" s="5"/>
      <c r="C577" s="13"/>
      <c r="D577" s="5"/>
      <c r="E577" s="5"/>
      <c r="F577" s="5"/>
      <c r="G577" s="6"/>
      <c r="H577" s="5"/>
      <c r="I577" s="7"/>
      <c r="J577" s="5"/>
      <c r="K577" s="5"/>
      <c r="L577" s="5"/>
      <c r="M577" s="5"/>
      <c r="N577" s="5"/>
      <c r="O577" s="5"/>
      <c r="P577" s="5"/>
      <c r="Q577" s="5"/>
      <c r="R577" s="5"/>
      <c r="S577" s="5"/>
      <c r="T577" s="5"/>
      <c r="U577" s="5"/>
      <c r="V577" s="5"/>
      <c r="W577" s="5"/>
      <c r="X577" s="5"/>
    </row>
    <row r="578" spans="1:24" ht="13.2">
      <c r="A578" s="9"/>
      <c r="B578" s="5"/>
      <c r="C578" s="13"/>
      <c r="D578" s="5"/>
      <c r="E578" s="5"/>
      <c r="F578" s="5"/>
      <c r="G578" s="6"/>
      <c r="H578" s="5"/>
      <c r="I578" s="7"/>
      <c r="J578" s="5"/>
      <c r="K578" s="5"/>
      <c r="L578" s="5"/>
      <c r="M578" s="5"/>
      <c r="N578" s="5"/>
      <c r="O578" s="5"/>
      <c r="P578" s="5"/>
      <c r="Q578" s="5"/>
      <c r="R578" s="5"/>
      <c r="S578" s="5"/>
      <c r="T578" s="5"/>
      <c r="U578" s="5"/>
      <c r="V578" s="5"/>
      <c r="W578" s="5"/>
      <c r="X578" s="5"/>
    </row>
    <row r="579" spans="1:24" ht="13.2">
      <c r="A579" s="9"/>
      <c r="B579" s="5"/>
      <c r="C579" s="13"/>
      <c r="D579" s="5"/>
      <c r="E579" s="5"/>
      <c r="F579" s="5"/>
      <c r="G579" s="6"/>
      <c r="H579" s="5"/>
      <c r="I579" s="7"/>
      <c r="J579" s="5"/>
      <c r="K579" s="5"/>
      <c r="L579" s="5"/>
      <c r="M579" s="5"/>
      <c r="N579" s="5"/>
      <c r="O579" s="5"/>
      <c r="P579" s="5"/>
      <c r="Q579" s="5"/>
      <c r="R579" s="5"/>
      <c r="S579" s="5"/>
      <c r="T579" s="5"/>
      <c r="U579" s="5"/>
      <c r="V579" s="5"/>
      <c r="W579" s="5"/>
      <c r="X579" s="5"/>
    </row>
    <row r="580" spans="1:24" ht="13.2">
      <c r="A580" s="9"/>
      <c r="B580" s="5"/>
      <c r="C580" s="13"/>
      <c r="D580" s="5"/>
      <c r="E580" s="5"/>
      <c r="F580" s="5"/>
      <c r="G580" s="6"/>
      <c r="H580" s="5"/>
      <c r="I580" s="7"/>
      <c r="J580" s="5"/>
      <c r="K580" s="5"/>
      <c r="L580" s="5"/>
      <c r="M580" s="5"/>
      <c r="N580" s="5"/>
      <c r="O580" s="5"/>
      <c r="P580" s="5"/>
      <c r="Q580" s="5"/>
      <c r="R580" s="5"/>
      <c r="S580" s="5"/>
      <c r="T580" s="5"/>
      <c r="U580" s="5"/>
      <c r="V580" s="5"/>
      <c r="W580" s="5"/>
      <c r="X580" s="5"/>
    </row>
    <row r="581" spans="1:24" ht="13.2">
      <c r="A581" s="9"/>
      <c r="B581" s="5"/>
      <c r="C581" s="13"/>
      <c r="D581" s="5"/>
      <c r="E581" s="5"/>
      <c r="F581" s="5"/>
      <c r="G581" s="6"/>
      <c r="H581" s="5"/>
      <c r="I581" s="7"/>
      <c r="J581" s="5"/>
      <c r="K581" s="5"/>
      <c r="L581" s="5"/>
      <c r="M581" s="5"/>
      <c r="N581" s="5"/>
      <c r="O581" s="5"/>
      <c r="P581" s="5"/>
      <c r="Q581" s="5"/>
      <c r="R581" s="5"/>
      <c r="S581" s="5"/>
      <c r="T581" s="5"/>
      <c r="U581" s="5"/>
      <c r="V581" s="5"/>
      <c r="W581" s="5"/>
      <c r="X581" s="5"/>
    </row>
    <row r="582" spans="1:24" ht="13.2">
      <c r="A582" s="9"/>
      <c r="B582" s="5"/>
      <c r="C582" s="13"/>
      <c r="D582" s="5"/>
      <c r="E582" s="5"/>
      <c r="F582" s="5"/>
      <c r="G582" s="6"/>
      <c r="H582" s="5"/>
      <c r="I582" s="7"/>
      <c r="J582" s="5"/>
      <c r="K582" s="5"/>
      <c r="L582" s="5"/>
      <c r="M582" s="5"/>
      <c r="N582" s="5"/>
      <c r="O582" s="5"/>
      <c r="P582" s="5"/>
      <c r="Q582" s="5"/>
      <c r="R582" s="5"/>
      <c r="S582" s="5"/>
      <c r="T582" s="5"/>
      <c r="U582" s="5"/>
      <c r="V582" s="5"/>
      <c r="W582" s="5"/>
      <c r="X582" s="5"/>
    </row>
    <row r="583" spans="1:24" ht="13.2">
      <c r="A583" s="9"/>
      <c r="B583" s="5"/>
      <c r="C583" s="13"/>
      <c r="D583" s="5"/>
      <c r="E583" s="5"/>
      <c r="F583" s="5"/>
      <c r="G583" s="6"/>
      <c r="H583" s="5"/>
      <c r="I583" s="7"/>
      <c r="J583" s="5"/>
      <c r="K583" s="5"/>
      <c r="L583" s="5"/>
      <c r="M583" s="5"/>
      <c r="N583" s="5"/>
      <c r="O583" s="5"/>
      <c r="P583" s="5"/>
      <c r="Q583" s="5"/>
      <c r="R583" s="5"/>
      <c r="S583" s="5"/>
      <c r="T583" s="5"/>
      <c r="U583" s="5"/>
      <c r="V583" s="5"/>
      <c r="W583" s="5"/>
      <c r="X583" s="5"/>
    </row>
    <row r="584" spans="1:24" ht="13.2">
      <c r="A584" s="9"/>
      <c r="B584" s="5"/>
      <c r="C584" s="13"/>
      <c r="D584" s="5"/>
      <c r="E584" s="5"/>
      <c r="F584" s="5"/>
      <c r="G584" s="6"/>
      <c r="H584" s="5"/>
      <c r="I584" s="7"/>
      <c r="J584" s="5"/>
      <c r="K584" s="5"/>
      <c r="L584" s="5"/>
      <c r="M584" s="5"/>
      <c r="N584" s="5"/>
      <c r="O584" s="5"/>
      <c r="P584" s="5"/>
      <c r="Q584" s="5"/>
      <c r="R584" s="5"/>
      <c r="S584" s="5"/>
      <c r="T584" s="5"/>
      <c r="U584" s="5"/>
      <c r="V584" s="5"/>
      <c r="W584" s="5"/>
      <c r="X584" s="5"/>
    </row>
    <row r="585" spans="1:24" ht="13.2">
      <c r="A585" s="9"/>
      <c r="B585" s="5"/>
      <c r="C585" s="13"/>
      <c r="D585" s="5"/>
      <c r="E585" s="5"/>
      <c r="F585" s="5"/>
      <c r="G585" s="6"/>
      <c r="H585" s="5"/>
      <c r="I585" s="7"/>
      <c r="J585" s="5"/>
      <c r="K585" s="5"/>
      <c r="L585" s="5"/>
      <c r="M585" s="5"/>
      <c r="N585" s="5"/>
      <c r="O585" s="5"/>
      <c r="P585" s="5"/>
      <c r="Q585" s="5"/>
      <c r="R585" s="5"/>
      <c r="S585" s="5"/>
      <c r="T585" s="5"/>
      <c r="U585" s="5"/>
      <c r="V585" s="5"/>
      <c r="W585" s="5"/>
      <c r="X585" s="5"/>
    </row>
    <row r="586" spans="1:24" ht="13.2">
      <c r="A586" s="9"/>
      <c r="B586" s="5"/>
      <c r="C586" s="13"/>
      <c r="D586" s="5"/>
      <c r="E586" s="5"/>
      <c r="F586" s="5"/>
      <c r="G586" s="6"/>
      <c r="H586" s="5"/>
      <c r="I586" s="7"/>
      <c r="J586" s="5"/>
      <c r="K586" s="5"/>
      <c r="L586" s="5"/>
      <c r="M586" s="5"/>
      <c r="N586" s="5"/>
      <c r="O586" s="5"/>
      <c r="P586" s="5"/>
      <c r="Q586" s="5"/>
      <c r="R586" s="5"/>
      <c r="S586" s="5"/>
      <c r="T586" s="5"/>
      <c r="U586" s="5"/>
      <c r="V586" s="5"/>
      <c r="W586" s="5"/>
      <c r="X586" s="5"/>
    </row>
    <row r="587" spans="1:24" ht="13.2">
      <c r="A587" s="9"/>
      <c r="B587" s="5"/>
      <c r="C587" s="13"/>
      <c r="D587" s="5"/>
      <c r="E587" s="5"/>
      <c r="F587" s="5"/>
      <c r="G587" s="6"/>
      <c r="H587" s="5"/>
      <c r="I587" s="7"/>
      <c r="J587" s="5"/>
      <c r="K587" s="5"/>
      <c r="L587" s="5"/>
      <c r="M587" s="5"/>
      <c r="N587" s="5"/>
      <c r="O587" s="5"/>
      <c r="P587" s="5"/>
      <c r="Q587" s="5"/>
      <c r="R587" s="5"/>
      <c r="S587" s="5"/>
      <c r="T587" s="5"/>
      <c r="U587" s="5"/>
      <c r="V587" s="5"/>
      <c r="W587" s="5"/>
      <c r="X587" s="5"/>
    </row>
    <row r="588" spans="1:24" ht="13.2">
      <c r="A588" s="9"/>
      <c r="B588" s="5"/>
      <c r="C588" s="13"/>
      <c r="D588" s="5"/>
      <c r="E588" s="5"/>
      <c r="F588" s="5"/>
      <c r="G588" s="6"/>
      <c r="H588" s="5"/>
      <c r="I588" s="7"/>
      <c r="J588" s="5"/>
      <c r="K588" s="5"/>
      <c r="L588" s="5"/>
      <c r="M588" s="5"/>
      <c r="N588" s="5"/>
      <c r="O588" s="5"/>
      <c r="P588" s="5"/>
      <c r="Q588" s="5"/>
      <c r="R588" s="5"/>
      <c r="S588" s="5"/>
      <c r="T588" s="5"/>
      <c r="U588" s="5"/>
      <c r="V588" s="5"/>
      <c r="W588" s="5"/>
      <c r="X588" s="5"/>
    </row>
    <row r="589" spans="1:24" ht="13.2">
      <c r="A589" s="9"/>
      <c r="B589" s="5"/>
      <c r="C589" s="13"/>
      <c r="D589" s="5"/>
      <c r="E589" s="5"/>
      <c r="F589" s="5"/>
      <c r="G589" s="6"/>
      <c r="H589" s="5"/>
      <c r="I589" s="7"/>
      <c r="J589" s="5"/>
      <c r="K589" s="5"/>
      <c r="L589" s="5"/>
      <c r="M589" s="5"/>
      <c r="N589" s="5"/>
      <c r="O589" s="5"/>
      <c r="P589" s="5"/>
      <c r="Q589" s="5"/>
      <c r="R589" s="5"/>
      <c r="S589" s="5"/>
      <c r="T589" s="5"/>
      <c r="U589" s="5"/>
      <c r="V589" s="5"/>
      <c r="W589" s="5"/>
      <c r="X589" s="5"/>
    </row>
    <row r="590" spans="1:24" ht="13.2">
      <c r="A590" s="9"/>
      <c r="B590" s="5"/>
      <c r="C590" s="13"/>
      <c r="D590" s="5"/>
      <c r="E590" s="5"/>
      <c r="F590" s="5"/>
      <c r="G590" s="6"/>
      <c r="H590" s="5"/>
      <c r="I590" s="7"/>
      <c r="J590" s="5"/>
      <c r="K590" s="5"/>
      <c r="L590" s="5"/>
      <c r="M590" s="5"/>
      <c r="N590" s="5"/>
      <c r="O590" s="5"/>
      <c r="P590" s="5"/>
      <c r="Q590" s="5"/>
      <c r="R590" s="5"/>
      <c r="S590" s="5"/>
      <c r="T590" s="5"/>
      <c r="U590" s="5"/>
      <c r="V590" s="5"/>
      <c r="W590" s="5"/>
      <c r="X590" s="5"/>
    </row>
    <row r="591" spans="1:24" ht="13.2">
      <c r="A591" s="9"/>
      <c r="B591" s="5"/>
      <c r="C591" s="13"/>
      <c r="D591" s="5"/>
      <c r="E591" s="5"/>
      <c r="F591" s="5"/>
      <c r="G591" s="6"/>
      <c r="H591" s="5"/>
      <c r="I591" s="7"/>
      <c r="J591" s="5"/>
      <c r="K591" s="5"/>
      <c r="L591" s="5"/>
      <c r="M591" s="5"/>
      <c r="N591" s="5"/>
      <c r="O591" s="5"/>
      <c r="P591" s="5"/>
      <c r="Q591" s="5"/>
      <c r="R591" s="5"/>
      <c r="S591" s="5"/>
      <c r="T591" s="5"/>
      <c r="U591" s="5"/>
      <c r="V591" s="5"/>
      <c r="W591" s="5"/>
      <c r="X591" s="5"/>
    </row>
    <row r="592" spans="1:24" ht="13.2">
      <c r="A592" s="9"/>
      <c r="B592" s="5"/>
      <c r="C592" s="13"/>
      <c r="D592" s="5"/>
      <c r="E592" s="5"/>
      <c r="F592" s="5"/>
      <c r="G592" s="6"/>
      <c r="H592" s="5"/>
      <c r="I592" s="7"/>
      <c r="J592" s="5"/>
      <c r="K592" s="5"/>
      <c r="L592" s="5"/>
      <c r="M592" s="5"/>
      <c r="N592" s="5"/>
      <c r="O592" s="5"/>
      <c r="P592" s="5"/>
      <c r="Q592" s="5"/>
      <c r="R592" s="5"/>
      <c r="S592" s="5"/>
      <c r="T592" s="5"/>
      <c r="U592" s="5"/>
      <c r="V592" s="5"/>
      <c r="W592" s="5"/>
      <c r="X592" s="5"/>
    </row>
    <row r="593" spans="1:24" ht="13.2">
      <c r="A593" s="9"/>
      <c r="B593" s="5"/>
      <c r="C593" s="13"/>
      <c r="D593" s="5"/>
      <c r="E593" s="5"/>
      <c r="F593" s="5"/>
      <c r="G593" s="6"/>
      <c r="H593" s="5"/>
      <c r="I593" s="7"/>
      <c r="J593" s="5"/>
      <c r="K593" s="5"/>
      <c r="L593" s="5"/>
      <c r="M593" s="5"/>
      <c r="N593" s="5"/>
      <c r="O593" s="5"/>
      <c r="P593" s="5"/>
      <c r="Q593" s="5"/>
      <c r="R593" s="5"/>
      <c r="S593" s="5"/>
      <c r="T593" s="5"/>
      <c r="U593" s="5"/>
      <c r="V593" s="5"/>
      <c r="W593" s="5"/>
      <c r="X593" s="5"/>
    </row>
    <row r="594" spans="1:24" ht="13.2">
      <c r="A594" s="9"/>
      <c r="B594" s="5"/>
      <c r="C594" s="13"/>
      <c r="D594" s="5"/>
      <c r="E594" s="5"/>
      <c r="F594" s="5"/>
      <c r="G594" s="6"/>
      <c r="H594" s="5"/>
      <c r="I594" s="7"/>
      <c r="J594" s="5"/>
      <c r="K594" s="5"/>
      <c r="L594" s="5"/>
      <c r="M594" s="5"/>
      <c r="N594" s="5"/>
      <c r="O594" s="5"/>
      <c r="P594" s="5"/>
      <c r="Q594" s="5"/>
      <c r="R594" s="5"/>
      <c r="S594" s="5"/>
      <c r="T594" s="5"/>
      <c r="U594" s="5"/>
      <c r="V594" s="5"/>
      <c r="W594" s="5"/>
      <c r="X594" s="5"/>
    </row>
    <row r="595" spans="1:24" ht="13.2">
      <c r="A595" s="9"/>
      <c r="B595" s="5"/>
      <c r="C595" s="13"/>
      <c r="D595" s="5"/>
      <c r="E595" s="5"/>
      <c r="F595" s="5"/>
      <c r="G595" s="6"/>
      <c r="H595" s="5"/>
      <c r="I595" s="7"/>
      <c r="J595" s="5"/>
      <c r="K595" s="5"/>
      <c r="L595" s="5"/>
      <c r="M595" s="5"/>
      <c r="N595" s="5"/>
      <c r="O595" s="5"/>
      <c r="P595" s="5"/>
      <c r="Q595" s="5"/>
      <c r="R595" s="5"/>
      <c r="S595" s="5"/>
      <c r="T595" s="5"/>
      <c r="U595" s="5"/>
      <c r="V595" s="5"/>
      <c r="W595" s="5"/>
      <c r="X595" s="5"/>
    </row>
    <row r="596" spans="1:24" ht="13.2">
      <c r="A596" s="9"/>
      <c r="B596" s="5"/>
      <c r="C596" s="13"/>
      <c r="D596" s="5"/>
      <c r="E596" s="5"/>
      <c r="F596" s="5"/>
      <c r="G596" s="6"/>
      <c r="H596" s="5"/>
      <c r="I596" s="7"/>
      <c r="J596" s="5"/>
      <c r="K596" s="5"/>
      <c r="L596" s="5"/>
      <c r="M596" s="5"/>
      <c r="N596" s="5"/>
      <c r="O596" s="5"/>
      <c r="P596" s="5"/>
      <c r="Q596" s="5"/>
      <c r="R596" s="5"/>
      <c r="S596" s="5"/>
      <c r="T596" s="5"/>
      <c r="U596" s="5"/>
      <c r="V596" s="5"/>
      <c r="W596" s="5"/>
      <c r="X596" s="5"/>
    </row>
    <row r="597" spans="1:24" ht="13.2">
      <c r="A597" s="9"/>
      <c r="B597" s="5"/>
      <c r="C597" s="13"/>
      <c r="D597" s="5"/>
      <c r="E597" s="5"/>
      <c r="F597" s="5"/>
      <c r="G597" s="6"/>
      <c r="H597" s="5"/>
      <c r="I597" s="7"/>
      <c r="J597" s="5"/>
      <c r="K597" s="5"/>
      <c r="L597" s="5"/>
      <c r="M597" s="5"/>
      <c r="N597" s="5"/>
      <c r="O597" s="5"/>
      <c r="P597" s="5"/>
      <c r="Q597" s="5"/>
      <c r="R597" s="5"/>
      <c r="S597" s="5"/>
      <c r="T597" s="5"/>
      <c r="U597" s="5"/>
      <c r="V597" s="5"/>
      <c r="W597" s="5"/>
      <c r="X597" s="5"/>
    </row>
    <row r="598" spans="1:24" ht="13.2">
      <c r="A598" s="9"/>
      <c r="B598" s="5"/>
      <c r="C598" s="13"/>
      <c r="D598" s="5"/>
      <c r="E598" s="5"/>
      <c r="F598" s="5"/>
      <c r="G598" s="6"/>
      <c r="H598" s="5"/>
      <c r="I598" s="7"/>
      <c r="J598" s="5"/>
      <c r="K598" s="5"/>
      <c r="L598" s="5"/>
      <c r="M598" s="5"/>
      <c r="N598" s="5"/>
      <c r="O598" s="5"/>
      <c r="P598" s="5"/>
      <c r="Q598" s="5"/>
      <c r="R598" s="5"/>
      <c r="S598" s="5"/>
      <c r="T598" s="5"/>
      <c r="U598" s="5"/>
      <c r="V598" s="5"/>
      <c r="W598" s="5"/>
      <c r="X598" s="5"/>
    </row>
    <row r="599" spans="1:24" ht="13.2">
      <c r="A599" s="9"/>
      <c r="B599" s="5"/>
      <c r="C599" s="13"/>
      <c r="D599" s="5"/>
      <c r="E599" s="5"/>
      <c r="F599" s="5"/>
      <c r="G599" s="6"/>
      <c r="H599" s="5"/>
      <c r="I599" s="7"/>
      <c r="J599" s="5"/>
      <c r="K599" s="5"/>
      <c r="L599" s="5"/>
      <c r="M599" s="5"/>
      <c r="N599" s="5"/>
      <c r="O599" s="5"/>
      <c r="P599" s="5"/>
      <c r="Q599" s="5"/>
      <c r="R599" s="5"/>
      <c r="S599" s="5"/>
      <c r="T599" s="5"/>
      <c r="U599" s="5"/>
      <c r="V599" s="5"/>
      <c r="W599" s="5"/>
      <c r="X599" s="5"/>
    </row>
    <row r="600" spans="1:24" ht="13.2">
      <c r="A600" s="9"/>
      <c r="B600" s="5"/>
      <c r="C600" s="13"/>
      <c r="D600" s="5"/>
      <c r="E600" s="5"/>
      <c r="F600" s="5"/>
      <c r="G600" s="6"/>
      <c r="H600" s="5"/>
      <c r="I600" s="7"/>
      <c r="J600" s="5"/>
      <c r="K600" s="5"/>
      <c r="L600" s="5"/>
      <c r="M600" s="5"/>
      <c r="N600" s="5"/>
      <c r="O600" s="5"/>
      <c r="P600" s="5"/>
      <c r="Q600" s="5"/>
      <c r="R600" s="5"/>
      <c r="S600" s="5"/>
      <c r="T600" s="5"/>
      <c r="U600" s="5"/>
      <c r="V600" s="5"/>
      <c r="W600" s="5"/>
      <c r="X600" s="5"/>
    </row>
    <row r="601" spans="1:24" ht="13.2">
      <c r="A601" s="9"/>
      <c r="B601" s="5"/>
      <c r="C601" s="13"/>
      <c r="D601" s="5"/>
      <c r="E601" s="5"/>
      <c r="F601" s="5"/>
      <c r="G601" s="6"/>
      <c r="H601" s="5"/>
      <c r="I601" s="7"/>
      <c r="J601" s="5"/>
      <c r="K601" s="5"/>
      <c r="L601" s="5"/>
      <c r="M601" s="5"/>
      <c r="N601" s="5"/>
      <c r="O601" s="5"/>
      <c r="P601" s="5"/>
      <c r="Q601" s="5"/>
      <c r="R601" s="5"/>
      <c r="S601" s="5"/>
      <c r="T601" s="5"/>
      <c r="U601" s="5"/>
      <c r="V601" s="5"/>
      <c r="W601" s="5"/>
      <c r="X601" s="5"/>
    </row>
    <row r="602" spans="1:24" ht="13.2">
      <c r="A602" s="9"/>
      <c r="B602" s="5"/>
      <c r="C602" s="13"/>
      <c r="D602" s="5"/>
      <c r="E602" s="5"/>
      <c r="F602" s="5"/>
      <c r="G602" s="6"/>
      <c r="H602" s="5"/>
      <c r="I602" s="7"/>
      <c r="J602" s="5"/>
      <c r="K602" s="5"/>
      <c r="L602" s="5"/>
      <c r="M602" s="5"/>
      <c r="N602" s="5"/>
      <c r="O602" s="5"/>
      <c r="P602" s="5"/>
      <c r="Q602" s="5"/>
      <c r="R602" s="5"/>
      <c r="S602" s="5"/>
      <c r="T602" s="5"/>
      <c r="U602" s="5"/>
      <c r="V602" s="5"/>
      <c r="W602" s="5"/>
      <c r="X602" s="5"/>
    </row>
    <row r="603" spans="1:24" ht="13.2">
      <c r="A603" s="9"/>
      <c r="B603" s="5"/>
      <c r="C603" s="13"/>
      <c r="D603" s="5"/>
      <c r="E603" s="5"/>
      <c r="F603" s="5"/>
      <c r="G603" s="6"/>
      <c r="H603" s="5"/>
      <c r="I603" s="7"/>
      <c r="J603" s="5"/>
      <c r="K603" s="5"/>
      <c r="L603" s="5"/>
      <c r="M603" s="5"/>
      <c r="N603" s="5"/>
      <c r="O603" s="5"/>
      <c r="P603" s="5"/>
      <c r="Q603" s="5"/>
      <c r="R603" s="5"/>
      <c r="S603" s="5"/>
      <c r="T603" s="5"/>
      <c r="U603" s="5"/>
      <c r="V603" s="5"/>
      <c r="W603" s="5"/>
      <c r="X603" s="5"/>
    </row>
    <row r="604" spans="1:24" ht="13.2">
      <c r="A604" s="9"/>
      <c r="B604" s="5"/>
      <c r="C604" s="13"/>
      <c r="D604" s="5"/>
      <c r="E604" s="5"/>
      <c r="F604" s="5"/>
      <c r="G604" s="6"/>
      <c r="H604" s="5"/>
      <c r="I604" s="7"/>
      <c r="J604" s="5"/>
      <c r="K604" s="5"/>
      <c r="L604" s="5"/>
      <c r="M604" s="5"/>
      <c r="N604" s="5"/>
      <c r="O604" s="5"/>
      <c r="P604" s="5"/>
      <c r="Q604" s="5"/>
      <c r="R604" s="5"/>
      <c r="S604" s="5"/>
      <c r="T604" s="5"/>
      <c r="U604" s="5"/>
      <c r="V604" s="5"/>
      <c r="W604" s="5"/>
      <c r="X604" s="5"/>
    </row>
    <row r="605" spans="1:24" ht="13.2">
      <c r="A605" s="9"/>
      <c r="B605" s="5"/>
      <c r="C605" s="13"/>
      <c r="D605" s="5"/>
      <c r="E605" s="5"/>
      <c r="F605" s="5"/>
      <c r="G605" s="6"/>
      <c r="H605" s="5"/>
      <c r="I605" s="7"/>
      <c r="J605" s="5"/>
      <c r="K605" s="5"/>
      <c r="L605" s="5"/>
      <c r="M605" s="5"/>
      <c r="N605" s="5"/>
      <c r="O605" s="5"/>
      <c r="P605" s="5"/>
      <c r="Q605" s="5"/>
      <c r="R605" s="5"/>
      <c r="S605" s="5"/>
      <c r="T605" s="5"/>
      <c r="U605" s="5"/>
      <c r="V605" s="5"/>
      <c r="W605" s="5"/>
      <c r="X605" s="5"/>
    </row>
    <row r="606" spans="1:24" ht="13.2">
      <c r="A606" s="9"/>
      <c r="B606" s="5"/>
      <c r="C606" s="13"/>
      <c r="D606" s="5"/>
      <c r="E606" s="5"/>
      <c r="F606" s="5"/>
      <c r="G606" s="6"/>
      <c r="H606" s="5"/>
      <c r="I606" s="7"/>
      <c r="J606" s="5"/>
      <c r="K606" s="5"/>
      <c r="L606" s="5"/>
      <c r="M606" s="5"/>
      <c r="N606" s="5"/>
      <c r="O606" s="5"/>
      <c r="P606" s="5"/>
      <c r="Q606" s="5"/>
      <c r="R606" s="5"/>
      <c r="S606" s="5"/>
      <c r="T606" s="5"/>
      <c r="U606" s="5"/>
      <c r="V606" s="5"/>
      <c r="W606" s="5"/>
      <c r="X606" s="5"/>
    </row>
    <row r="607" spans="1:24" ht="13.2">
      <c r="A607" s="9"/>
      <c r="B607" s="5"/>
      <c r="C607" s="13"/>
      <c r="D607" s="5"/>
      <c r="E607" s="5"/>
      <c r="F607" s="5"/>
      <c r="G607" s="6"/>
      <c r="H607" s="5"/>
      <c r="I607" s="7"/>
      <c r="J607" s="5"/>
      <c r="K607" s="5"/>
      <c r="L607" s="5"/>
      <c r="M607" s="5"/>
      <c r="N607" s="5"/>
      <c r="O607" s="5"/>
      <c r="P607" s="5"/>
      <c r="Q607" s="5"/>
      <c r="R607" s="5"/>
      <c r="S607" s="5"/>
      <c r="T607" s="5"/>
      <c r="U607" s="5"/>
      <c r="V607" s="5"/>
      <c r="W607" s="5"/>
      <c r="X607" s="5"/>
    </row>
    <row r="608" spans="1:24" ht="13.2">
      <c r="A608" s="9"/>
      <c r="B608" s="5"/>
      <c r="C608" s="13"/>
      <c r="D608" s="5"/>
      <c r="E608" s="5"/>
      <c r="F608" s="5"/>
      <c r="G608" s="6"/>
      <c r="H608" s="5"/>
      <c r="I608" s="7"/>
      <c r="J608" s="5"/>
      <c r="K608" s="5"/>
      <c r="L608" s="5"/>
      <c r="M608" s="5"/>
      <c r="N608" s="5"/>
      <c r="O608" s="5"/>
      <c r="P608" s="5"/>
      <c r="Q608" s="5"/>
      <c r="R608" s="5"/>
      <c r="S608" s="5"/>
      <c r="T608" s="5"/>
      <c r="U608" s="5"/>
      <c r="V608" s="5"/>
      <c r="W608" s="5"/>
      <c r="X608" s="5"/>
    </row>
    <row r="609" spans="1:24" ht="13.2">
      <c r="A609" s="9"/>
      <c r="B609" s="5"/>
      <c r="C609" s="13"/>
      <c r="D609" s="5"/>
      <c r="E609" s="5"/>
      <c r="F609" s="5"/>
      <c r="G609" s="6"/>
      <c r="H609" s="5"/>
      <c r="I609" s="7"/>
      <c r="J609" s="5"/>
      <c r="K609" s="5"/>
      <c r="L609" s="5"/>
      <c r="M609" s="5"/>
      <c r="N609" s="5"/>
      <c r="O609" s="5"/>
      <c r="P609" s="5"/>
      <c r="Q609" s="5"/>
      <c r="R609" s="5"/>
      <c r="S609" s="5"/>
      <c r="T609" s="5"/>
      <c r="U609" s="5"/>
      <c r="V609" s="5"/>
      <c r="W609" s="5"/>
      <c r="X609" s="5"/>
    </row>
    <row r="610" spans="1:24" ht="13.2">
      <c r="A610" s="9"/>
      <c r="B610" s="5"/>
      <c r="C610" s="13"/>
      <c r="D610" s="5"/>
      <c r="E610" s="5"/>
      <c r="F610" s="5"/>
      <c r="G610" s="6"/>
      <c r="H610" s="5"/>
      <c r="I610" s="7"/>
      <c r="J610" s="5"/>
      <c r="K610" s="5"/>
      <c r="L610" s="5"/>
      <c r="M610" s="5"/>
      <c r="N610" s="5"/>
      <c r="O610" s="5"/>
      <c r="P610" s="5"/>
      <c r="Q610" s="5"/>
      <c r="R610" s="5"/>
      <c r="S610" s="5"/>
      <c r="T610" s="5"/>
      <c r="U610" s="5"/>
      <c r="V610" s="5"/>
      <c r="W610" s="5"/>
      <c r="X610" s="5"/>
    </row>
    <row r="611" spans="1:24" ht="13.2">
      <c r="A611" s="9"/>
      <c r="B611" s="5"/>
      <c r="C611" s="13"/>
      <c r="D611" s="5"/>
      <c r="E611" s="5"/>
      <c r="F611" s="5"/>
      <c r="G611" s="6"/>
      <c r="H611" s="5"/>
      <c r="I611" s="7"/>
      <c r="J611" s="5"/>
      <c r="K611" s="5"/>
      <c r="L611" s="5"/>
      <c r="M611" s="5"/>
      <c r="N611" s="5"/>
      <c r="O611" s="5"/>
      <c r="P611" s="5"/>
      <c r="Q611" s="5"/>
      <c r="R611" s="5"/>
      <c r="S611" s="5"/>
      <c r="T611" s="5"/>
      <c r="U611" s="5"/>
      <c r="V611" s="5"/>
      <c r="W611" s="5"/>
      <c r="X611" s="5"/>
    </row>
    <row r="612" spans="1:24" ht="13.2">
      <c r="A612" s="9"/>
      <c r="B612" s="5"/>
      <c r="C612" s="13"/>
      <c r="D612" s="5"/>
      <c r="E612" s="5"/>
      <c r="F612" s="5"/>
      <c r="G612" s="6"/>
      <c r="H612" s="5"/>
      <c r="I612" s="7"/>
      <c r="J612" s="5"/>
      <c r="K612" s="5"/>
      <c r="L612" s="5"/>
      <c r="M612" s="5"/>
      <c r="N612" s="5"/>
      <c r="O612" s="5"/>
      <c r="P612" s="5"/>
      <c r="Q612" s="5"/>
      <c r="R612" s="5"/>
      <c r="S612" s="5"/>
      <c r="T612" s="5"/>
      <c r="U612" s="5"/>
      <c r="V612" s="5"/>
      <c r="W612" s="5"/>
      <c r="X612" s="5"/>
    </row>
    <row r="613" spans="1:24" ht="13.2">
      <c r="A613" s="9"/>
      <c r="B613" s="5"/>
      <c r="C613" s="13"/>
      <c r="D613" s="5"/>
      <c r="E613" s="5"/>
      <c r="F613" s="5"/>
      <c r="G613" s="6"/>
      <c r="H613" s="5"/>
      <c r="I613" s="7"/>
      <c r="J613" s="5"/>
      <c r="K613" s="5"/>
      <c r="L613" s="5"/>
      <c r="M613" s="5"/>
      <c r="N613" s="5"/>
      <c r="O613" s="5"/>
      <c r="P613" s="5"/>
      <c r="Q613" s="5"/>
      <c r="R613" s="5"/>
      <c r="S613" s="5"/>
      <c r="T613" s="5"/>
      <c r="U613" s="5"/>
      <c r="V613" s="5"/>
      <c r="W613" s="5"/>
      <c r="X613" s="5"/>
    </row>
    <row r="614" spans="1:24" ht="13.2">
      <c r="A614" s="9"/>
      <c r="B614" s="5"/>
      <c r="C614" s="13"/>
      <c r="D614" s="5"/>
      <c r="E614" s="5"/>
      <c r="F614" s="5"/>
      <c r="G614" s="6"/>
      <c r="H614" s="5"/>
      <c r="I614" s="7"/>
      <c r="J614" s="5"/>
      <c r="K614" s="5"/>
      <c r="L614" s="5"/>
      <c r="M614" s="5"/>
      <c r="N614" s="5"/>
      <c r="O614" s="5"/>
      <c r="P614" s="5"/>
      <c r="Q614" s="5"/>
      <c r="R614" s="5"/>
      <c r="S614" s="5"/>
      <c r="T614" s="5"/>
      <c r="U614" s="5"/>
      <c r="V614" s="5"/>
      <c r="W614" s="5"/>
      <c r="X614" s="5"/>
    </row>
    <row r="615" spans="1:24" ht="13.2">
      <c r="A615" s="9"/>
      <c r="B615" s="5"/>
      <c r="C615" s="13"/>
      <c r="D615" s="5"/>
      <c r="E615" s="5"/>
      <c r="F615" s="5"/>
      <c r="G615" s="6"/>
      <c r="H615" s="5"/>
      <c r="I615" s="7"/>
      <c r="J615" s="5"/>
      <c r="K615" s="5"/>
      <c r="L615" s="5"/>
      <c r="M615" s="5"/>
      <c r="N615" s="5"/>
      <c r="O615" s="5"/>
      <c r="P615" s="5"/>
      <c r="Q615" s="5"/>
      <c r="R615" s="5"/>
      <c r="S615" s="5"/>
      <c r="T615" s="5"/>
      <c r="U615" s="5"/>
      <c r="V615" s="5"/>
      <c r="W615" s="5"/>
      <c r="X615" s="5"/>
    </row>
    <row r="616" spans="1:24" ht="13.2">
      <c r="A616" s="9"/>
      <c r="B616" s="5"/>
      <c r="C616" s="13"/>
      <c r="D616" s="5"/>
      <c r="E616" s="5"/>
      <c r="F616" s="5"/>
      <c r="G616" s="6"/>
      <c r="H616" s="5"/>
      <c r="I616" s="7"/>
      <c r="J616" s="5"/>
      <c r="K616" s="5"/>
      <c r="L616" s="5"/>
      <c r="M616" s="5"/>
      <c r="N616" s="5"/>
      <c r="O616" s="5"/>
      <c r="P616" s="5"/>
      <c r="Q616" s="5"/>
      <c r="R616" s="5"/>
      <c r="S616" s="5"/>
      <c r="T616" s="5"/>
      <c r="U616" s="5"/>
      <c r="V616" s="5"/>
      <c r="W616" s="5"/>
      <c r="X616" s="5"/>
    </row>
    <row r="617" spans="1:24" ht="13.2">
      <c r="A617" s="9"/>
      <c r="B617" s="5"/>
      <c r="C617" s="13"/>
      <c r="D617" s="5"/>
      <c r="E617" s="5"/>
      <c r="F617" s="5"/>
      <c r="G617" s="6"/>
      <c r="H617" s="5"/>
      <c r="I617" s="7"/>
      <c r="J617" s="5"/>
      <c r="K617" s="5"/>
      <c r="L617" s="5"/>
      <c r="M617" s="5"/>
      <c r="N617" s="5"/>
      <c r="O617" s="5"/>
      <c r="P617" s="5"/>
      <c r="Q617" s="5"/>
      <c r="R617" s="5"/>
      <c r="S617" s="5"/>
      <c r="T617" s="5"/>
      <c r="U617" s="5"/>
      <c r="V617" s="5"/>
      <c r="W617" s="5"/>
      <c r="X617" s="5"/>
    </row>
    <row r="618" spans="1:24" ht="13.2">
      <c r="A618" s="9"/>
      <c r="B618" s="5"/>
      <c r="C618" s="13"/>
      <c r="D618" s="5"/>
      <c r="E618" s="5"/>
      <c r="F618" s="5"/>
      <c r="G618" s="6"/>
      <c r="H618" s="5"/>
      <c r="I618" s="7"/>
      <c r="J618" s="5"/>
      <c r="K618" s="5"/>
      <c r="L618" s="5"/>
      <c r="M618" s="5"/>
      <c r="N618" s="5"/>
      <c r="O618" s="5"/>
      <c r="P618" s="5"/>
      <c r="Q618" s="5"/>
      <c r="R618" s="5"/>
      <c r="S618" s="5"/>
      <c r="T618" s="5"/>
      <c r="U618" s="5"/>
      <c r="V618" s="5"/>
      <c r="W618" s="5"/>
      <c r="X618" s="5"/>
    </row>
    <row r="619" spans="1:24" ht="13.2">
      <c r="A619" s="9"/>
      <c r="B619" s="5"/>
      <c r="C619" s="13"/>
      <c r="D619" s="5"/>
      <c r="E619" s="5"/>
      <c r="F619" s="5"/>
      <c r="G619" s="6"/>
      <c r="H619" s="5"/>
      <c r="I619" s="7"/>
      <c r="J619" s="5"/>
      <c r="K619" s="5"/>
      <c r="L619" s="5"/>
      <c r="M619" s="5"/>
      <c r="N619" s="5"/>
      <c r="O619" s="5"/>
      <c r="P619" s="5"/>
      <c r="Q619" s="5"/>
      <c r="R619" s="5"/>
      <c r="S619" s="5"/>
      <c r="T619" s="5"/>
      <c r="U619" s="5"/>
      <c r="V619" s="5"/>
      <c r="W619" s="5"/>
      <c r="X619" s="5"/>
    </row>
    <row r="620" spans="1:24" ht="13.2">
      <c r="A620" s="9"/>
      <c r="B620" s="5"/>
      <c r="C620" s="13"/>
      <c r="D620" s="5"/>
      <c r="E620" s="5"/>
      <c r="F620" s="5"/>
      <c r="G620" s="6"/>
      <c r="H620" s="5"/>
      <c r="I620" s="7"/>
      <c r="J620" s="5"/>
      <c r="K620" s="5"/>
      <c r="L620" s="5"/>
      <c r="M620" s="5"/>
      <c r="N620" s="5"/>
      <c r="O620" s="5"/>
      <c r="P620" s="5"/>
      <c r="Q620" s="5"/>
      <c r="R620" s="5"/>
      <c r="S620" s="5"/>
      <c r="T620" s="5"/>
      <c r="U620" s="5"/>
      <c r="V620" s="5"/>
      <c r="W620" s="5"/>
      <c r="X620" s="5"/>
    </row>
    <row r="621" spans="1:24" ht="13.2">
      <c r="A621" s="9"/>
      <c r="B621" s="5"/>
      <c r="C621" s="13"/>
      <c r="D621" s="5"/>
      <c r="E621" s="5"/>
      <c r="F621" s="5"/>
      <c r="G621" s="6"/>
      <c r="H621" s="5"/>
      <c r="I621" s="7"/>
      <c r="J621" s="5"/>
      <c r="K621" s="5"/>
      <c r="L621" s="5"/>
      <c r="M621" s="5"/>
      <c r="N621" s="5"/>
      <c r="O621" s="5"/>
      <c r="P621" s="5"/>
      <c r="Q621" s="5"/>
      <c r="R621" s="5"/>
      <c r="S621" s="5"/>
      <c r="T621" s="5"/>
      <c r="U621" s="5"/>
      <c r="V621" s="5"/>
      <c r="W621" s="5"/>
      <c r="X621" s="5"/>
    </row>
    <row r="622" spans="1:24" ht="13.2">
      <c r="A622" s="9"/>
      <c r="B622" s="5"/>
      <c r="C622" s="13"/>
      <c r="D622" s="5"/>
      <c r="E622" s="5"/>
      <c r="F622" s="5"/>
      <c r="G622" s="6"/>
      <c r="H622" s="5"/>
      <c r="I622" s="7"/>
      <c r="J622" s="5"/>
      <c r="K622" s="5"/>
      <c r="L622" s="5"/>
      <c r="M622" s="5"/>
      <c r="N622" s="5"/>
      <c r="O622" s="5"/>
      <c r="P622" s="5"/>
      <c r="Q622" s="5"/>
      <c r="R622" s="5"/>
      <c r="S622" s="5"/>
      <c r="T622" s="5"/>
      <c r="U622" s="5"/>
      <c r="V622" s="5"/>
      <c r="W622" s="5"/>
      <c r="X622" s="5"/>
    </row>
    <row r="623" spans="1:24" ht="13.2">
      <c r="A623" s="9"/>
      <c r="B623" s="5"/>
      <c r="C623" s="13"/>
      <c r="D623" s="5"/>
      <c r="E623" s="5"/>
      <c r="F623" s="5"/>
      <c r="G623" s="6"/>
      <c r="H623" s="5"/>
      <c r="I623" s="7"/>
      <c r="J623" s="5"/>
      <c r="K623" s="5"/>
      <c r="L623" s="5"/>
      <c r="M623" s="5"/>
      <c r="N623" s="5"/>
      <c r="O623" s="5"/>
      <c r="P623" s="5"/>
      <c r="Q623" s="5"/>
      <c r="R623" s="5"/>
      <c r="S623" s="5"/>
      <c r="T623" s="5"/>
      <c r="U623" s="5"/>
      <c r="V623" s="5"/>
      <c r="W623" s="5"/>
      <c r="X623" s="5"/>
    </row>
    <row r="624" spans="1:24" ht="13.2">
      <c r="A624" s="9"/>
      <c r="B624" s="5"/>
      <c r="C624" s="13"/>
      <c r="D624" s="5"/>
      <c r="E624" s="5"/>
      <c r="F624" s="5"/>
      <c r="G624" s="6"/>
      <c r="H624" s="5"/>
      <c r="I624" s="7"/>
      <c r="J624" s="5"/>
      <c r="K624" s="5"/>
      <c r="L624" s="5"/>
      <c r="M624" s="5"/>
      <c r="N624" s="5"/>
      <c r="O624" s="5"/>
      <c r="P624" s="5"/>
      <c r="Q624" s="5"/>
      <c r="R624" s="5"/>
      <c r="S624" s="5"/>
      <c r="T624" s="5"/>
      <c r="U624" s="5"/>
      <c r="V624" s="5"/>
      <c r="W624" s="5"/>
      <c r="X624" s="5"/>
    </row>
    <row r="625" spans="1:24" ht="13.2">
      <c r="A625" s="9"/>
      <c r="B625" s="5"/>
      <c r="C625" s="13"/>
      <c r="D625" s="5"/>
      <c r="E625" s="5"/>
      <c r="F625" s="5"/>
      <c r="G625" s="6"/>
      <c r="H625" s="5"/>
      <c r="I625" s="7"/>
      <c r="J625" s="5"/>
      <c r="K625" s="5"/>
      <c r="L625" s="5"/>
      <c r="M625" s="5"/>
      <c r="N625" s="5"/>
      <c r="O625" s="5"/>
      <c r="P625" s="5"/>
      <c r="Q625" s="5"/>
      <c r="R625" s="5"/>
      <c r="S625" s="5"/>
      <c r="T625" s="5"/>
      <c r="U625" s="5"/>
      <c r="V625" s="5"/>
      <c r="W625" s="5"/>
      <c r="X625" s="5"/>
    </row>
    <row r="626" spans="1:24" ht="13.2">
      <c r="A626" s="9"/>
      <c r="B626" s="5"/>
      <c r="C626" s="13"/>
      <c r="D626" s="5"/>
      <c r="E626" s="5"/>
      <c r="F626" s="5"/>
      <c r="G626" s="6"/>
      <c r="H626" s="5"/>
      <c r="I626" s="7"/>
      <c r="J626" s="5"/>
      <c r="K626" s="5"/>
      <c r="L626" s="5"/>
      <c r="M626" s="5"/>
      <c r="N626" s="5"/>
      <c r="O626" s="5"/>
      <c r="P626" s="5"/>
      <c r="Q626" s="5"/>
      <c r="R626" s="5"/>
      <c r="S626" s="5"/>
      <c r="T626" s="5"/>
      <c r="U626" s="5"/>
      <c r="V626" s="5"/>
      <c r="W626" s="5"/>
      <c r="X626" s="5"/>
    </row>
    <row r="627" spans="1:24" ht="13.2">
      <c r="A627" s="9"/>
      <c r="B627" s="5"/>
      <c r="C627" s="13"/>
      <c r="D627" s="5"/>
      <c r="E627" s="5"/>
      <c r="F627" s="5"/>
      <c r="G627" s="6"/>
      <c r="H627" s="5"/>
      <c r="I627" s="7"/>
      <c r="J627" s="5"/>
      <c r="K627" s="5"/>
      <c r="L627" s="5"/>
      <c r="M627" s="5"/>
      <c r="N627" s="5"/>
      <c r="O627" s="5"/>
      <c r="P627" s="5"/>
      <c r="Q627" s="5"/>
      <c r="R627" s="5"/>
      <c r="S627" s="5"/>
      <c r="T627" s="5"/>
      <c r="U627" s="5"/>
      <c r="V627" s="5"/>
      <c r="W627" s="5"/>
      <c r="X627" s="5"/>
    </row>
    <row r="628" spans="1:24" ht="13.2">
      <c r="A628" s="9"/>
      <c r="B628" s="5"/>
      <c r="C628" s="13"/>
      <c r="D628" s="5"/>
      <c r="E628" s="5"/>
      <c r="F628" s="5"/>
      <c r="G628" s="6"/>
      <c r="H628" s="5"/>
      <c r="I628" s="7"/>
      <c r="J628" s="5"/>
      <c r="K628" s="5"/>
      <c r="L628" s="5"/>
      <c r="M628" s="5"/>
      <c r="N628" s="5"/>
      <c r="O628" s="5"/>
      <c r="P628" s="5"/>
      <c r="Q628" s="5"/>
      <c r="R628" s="5"/>
      <c r="S628" s="5"/>
      <c r="T628" s="5"/>
      <c r="U628" s="5"/>
      <c r="V628" s="5"/>
      <c r="W628" s="5"/>
      <c r="X628" s="5"/>
    </row>
    <row r="629" spans="1:24" ht="13.2">
      <c r="A629" s="9"/>
      <c r="B629" s="5"/>
      <c r="C629" s="13"/>
      <c r="D629" s="5"/>
      <c r="E629" s="5"/>
      <c r="F629" s="5"/>
      <c r="G629" s="6"/>
      <c r="H629" s="5"/>
      <c r="I629" s="7"/>
      <c r="J629" s="5"/>
      <c r="K629" s="5"/>
      <c r="L629" s="5"/>
      <c r="M629" s="5"/>
      <c r="N629" s="5"/>
      <c r="O629" s="5"/>
      <c r="P629" s="5"/>
      <c r="Q629" s="5"/>
      <c r="R629" s="5"/>
      <c r="S629" s="5"/>
      <c r="T629" s="5"/>
      <c r="U629" s="5"/>
      <c r="V629" s="5"/>
      <c r="W629" s="5"/>
      <c r="X629" s="5"/>
    </row>
    <row r="630" spans="1:24" ht="13.2">
      <c r="A630" s="9"/>
      <c r="B630" s="5"/>
      <c r="C630" s="13"/>
      <c r="D630" s="5"/>
      <c r="E630" s="5"/>
      <c r="F630" s="5"/>
      <c r="G630" s="6"/>
      <c r="H630" s="5"/>
      <c r="I630" s="7"/>
      <c r="J630" s="5"/>
      <c r="K630" s="5"/>
      <c r="L630" s="5"/>
      <c r="M630" s="5"/>
      <c r="N630" s="5"/>
      <c r="O630" s="5"/>
      <c r="P630" s="5"/>
      <c r="Q630" s="5"/>
      <c r="R630" s="5"/>
      <c r="S630" s="5"/>
      <c r="T630" s="5"/>
      <c r="U630" s="5"/>
      <c r="V630" s="5"/>
      <c r="W630" s="5"/>
      <c r="X630" s="5"/>
    </row>
    <row r="631" spans="1:24" ht="13.2">
      <c r="A631" s="9"/>
      <c r="B631" s="5"/>
      <c r="C631" s="13"/>
      <c r="D631" s="5"/>
      <c r="E631" s="5"/>
      <c r="F631" s="5"/>
      <c r="G631" s="6"/>
      <c r="H631" s="5"/>
      <c r="I631" s="7"/>
      <c r="J631" s="5"/>
      <c r="K631" s="5"/>
      <c r="L631" s="5"/>
      <c r="M631" s="5"/>
      <c r="N631" s="5"/>
      <c r="O631" s="5"/>
      <c r="P631" s="5"/>
      <c r="Q631" s="5"/>
      <c r="R631" s="5"/>
      <c r="S631" s="5"/>
      <c r="T631" s="5"/>
      <c r="U631" s="5"/>
      <c r="V631" s="5"/>
      <c r="W631" s="5"/>
      <c r="X631" s="5"/>
    </row>
    <row r="632" spans="1:24" ht="13.2">
      <c r="A632" s="9"/>
      <c r="B632" s="5"/>
      <c r="C632" s="13"/>
      <c r="D632" s="5"/>
      <c r="E632" s="5"/>
      <c r="F632" s="5"/>
      <c r="G632" s="6"/>
      <c r="H632" s="5"/>
      <c r="I632" s="7"/>
      <c r="J632" s="5"/>
      <c r="K632" s="5"/>
      <c r="L632" s="5"/>
      <c r="M632" s="5"/>
      <c r="N632" s="5"/>
      <c r="O632" s="5"/>
      <c r="P632" s="5"/>
      <c r="Q632" s="5"/>
      <c r="R632" s="5"/>
      <c r="S632" s="5"/>
      <c r="T632" s="5"/>
      <c r="U632" s="5"/>
      <c r="V632" s="5"/>
      <c r="W632" s="5"/>
      <c r="X632" s="5"/>
    </row>
    <row r="633" spans="1:24" ht="13.2">
      <c r="A633" s="9"/>
      <c r="B633" s="5"/>
      <c r="C633" s="13"/>
      <c r="D633" s="5"/>
      <c r="E633" s="5"/>
      <c r="F633" s="5"/>
      <c r="G633" s="6"/>
      <c r="H633" s="5"/>
      <c r="I633" s="7"/>
      <c r="J633" s="5"/>
      <c r="K633" s="5"/>
      <c r="L633" s="5"/>
      <c r="M633" s="5"/>
      <c r="N633" s="5"/>
      <c r="O633" s="5"/>
      <c r="P633" s="5"/>
      <c r="Q633" s="5"/>
      <c r="R633" s="5"/>
      <c r="S633" s="5"/>
      <c r="T633" s="5"/>
      <c r="U633" s="5"/>
      <c r="V633" s="5"/>
      <c r="W633" s="5"/>
      <c r="X633" s="5"/>
    </row>
    <row r="634" spans="1:24" ht="13.2">
      <c r="A634" s="9"/>
      <c r="B634" s="5"/>
      <c r="C634" s="13"/>
      <c r="D634" s="5"/>
      <c r="E634" s="5"/>
      <c r="F634" s="5"/>
      <c r="G634" s="6"/>
      <c r="H634" s="5"/>
      <c r="I634" s="7"/>
      <c r="J634" s="5"/>
      <c r="K634" s="5"/>
      <c r="L634" s="5"/>
      <c r="M634" s="5"/>
      <c r="N634" s="5"/>
      <c r="O634" s="5"/>
      <c r="P634" s="5"/>
      <c r="Q634" s="5"/>
      <c r="R634" s="5"/>
      <c r="S634" s="5"/>
      <c r="T634" s="5"/>
      <c r="U634" s="5"/>
      <c r="V634" s="5"/>
      <c r="W634" s="5"/>
      <c r="X634" s="5"/>
    </row>
    <row r="635" spans="1:24" ht="13.2">
      <c r="A635" s="9"/>
      <c r="B635" s="5"/>
      <c r="C635" s="13"/>
      <c r="D635" s="5"/>
      <c r="E635" s="5"/>
      <c r="F635" s="5"/>
      <c r="G635" s="6"/>
      <c r="H635" s="5"/>
      <c r="I635" s="7"/>
      <c r="J635" s="5"/>
      <c r="K635" s="5"/>
      <c r="L635" s="5"/>
      <c r="M635" s="5"/>
      <c r="N635" s="5"/>
      <c r="O635" s="5"/>
      <c r="P635" s="5"/>
      <c r="Q635" s="5"/>
      <c r="R635" s="5"/>
      <c r="S635" s="5"/>
      <c r="T635" s="5"/>
      <c r="U635" s="5"/>
      <c r="V635" s="5"/>
      <c r="W635" s="5"/>
      <c r="X635" s="5"/>
    </row>
    <row r="636" spans="1:24" ht="13.2">
      <c r="A636" s="9"/>
      <c r="B636" s="5"/>
      <c r="C636" s="13"/>
      <c r="D636" s="5"/>
      <c r="E636" s="5"/>
      <c r="F636" s="5"/>
      <c r="G636" s="6"/>
      <c r="H636" s="5"/>
      <c r="I636" s="7"/>
      <c r="J636" s="5"/>
      <c r="K636" s="5"/>
      <c r="L636" s="5"/>
      <c r="M636" s="5"/>
      <c r="N636" s="5"/>
      <c r="O636" s="5"/>
      <c r="P636" s="5"/>
      <c r="Q636" s="5"/>
      <c r="R636" s="5"/>
      <c r="S636" s="5"/>
      <c r="T636" s="5"/>
      <c r="U636" s="5"/>
      <c r="V636" s="5"/>
      <c r="W636" s="5"/>
      <c r="X636" s="5"/>
    </row>
    <row r="637" spans="1:24" ht="13.2">
      <c r="A637" s="9"/>
      <c r="B637" s="5"/>
      <c r="C637" s="13"/>
      <c r="D637" s="5"/>
      <c r="E637" s="5"/>
      <c r="F637" s="5"/>
      <c r="G637" s="6"/>
      <c r="H637" s="5"/>
      <c r="I637" s="7"/>
      <c r="J637" s="5"/>
      <c r="K637" s="5"/>
      <c r="L637" s="5"/>
      <c r="M637" s="5"/>
      <c r="N637" s="5"/>
      <c r="O637" s="5"/>
      <c r="P637" s="5"/>
      <c r="Q637" s="5"/>
      <c r="R637" s="5"/>
      <c r="S637" s="5"/>
      <c r="T637" s="5"/>
      <c r="U637" s="5"/>
      <c r="V637" s="5"/>
      <c r="W637" s="5"/>
      <c r="X637" s="5"/>
    </row>
    <row r="638" spans="1:24" ht="13.2">
      <c r="A638" s="9"/>
      <c r="B638" s="5"/>
      <c r="C638" s="13"/>
      <c r="D638" s="5"/>
      <c r="E638" s="5"/>
      <c r="F638" s="5"/>
      <c r="G638" s="6"/>
      <c r="H638" s="5"/>
      <c r="I638" s="7"/>
      <c r="J638" s="5"/>
      <c r="K638" s="5"/>
      <c r="L638" s="5"/>
      <c r="M638" s="5"/>
      <c r="N638" s="5"/>
      <c r="O638" s="5"/>
      <c r="P638" s="5"/>
      <c r="Q638" s="5"/>
      <c r="R638" s="5"/>
      <c r="S638" s="5"/>
      <c r="T638" s="5"/>
      <c r="U638" s="5"/>
      <c r="V638" s="5"/>
      <c r="W638" s="5"/>
      <c r="X638" s="5"/>
    </row>
    <row r="639" spans="1:24" ht="13.2">
      <c r="A639" s="9"/>
      <c r="B639" s="5"/>
      <c r="C639" s="13"/>
      <c r="D639" s="5"/>
      <c r="E639" s="5"/>
      <c r="F639" s="5"/>
      <c r="G639" s="6"/>
      <c r="H639" s="5"/>
      <c r="I639" s="7"/>
      <c r="J639" s="5"/>
      <c r="K639" s="5"/>
      <c r="L639" s="5"/>
      <c r="M639" s="5"/>
      <c r="N639" s="5"/>
      <c r="O639" s="5"/>
      <c r="P639" s="5"/>
      <c r="Q639" s="5"/>
      <c r="R639" s="5"/>
      <c r="S639" s="5"/>
      <c r="T639" s="5"/>
      <c r="U639" s="5"/>
      <c r="V639" s="5"/>
      <c r="W639" s="5"/>
      <c r="X639" s="5"/>
    </row>
    <row r="640" spans="1:24" ht="13.2">
      <c r="A640" s="9"/>
      <c r="B640" s="5"/>
      <c r="C640" s="13"/>
      <c r="D640" s="5"/>
      <c r="E640" s="5"/>
      <c r="F640" s="5"/>
      <c r="G640" s="6"/>
      <c r="H640" s="5"/>
      <c r="I640" s="7"/>
      <c r="J640" s="5"/>
      <c r="K640" s="5"/>
      <c r="L640" s="5"/>
      <c r="M640" s="5"/>
      <c r="N640" s="5"/>
      <c r="O640" s="5"/>
      <c r="P640" s="5"/>
      <c r="Q640" s="5"/>
      <c r="R640" s="5"/>
      <c r="S640" s="5"/>
      <c r="T640" s="5"/>
      <c r="U640" s="5"/>
      <c r="V640" s="5"/>
      <c r="W640" s="5"/>
      <c r="X640" s="5"/>
    </row>
    <row r="641" spans="1:24" ht="13.2">
      <c r="A641" s="9"/>
      <c r="B641" s="5"/>
      <c r="C641" s="13"/>
      <c r="D641" s="5"/>
      <c r="E641" s="5"/>
      <c r="F641" s="5"/>
      <c r="G641" s="6"/>
      <c r="H641" s="5"/>
      <c r="I641" s="7"/>
      <c r="J641" s="5"/>
      <c r="K641" s="5"/>
      <c r="L641" s="5"/>
      <c r="M641" s="5"/>
      <c r="N641" s="5"/>
      <c r="O641" s="5"/>
      <c r="P641" s="5"/>
      <c r="Q641" s="5"/>
      <c r="R641" s="5"/>
      <c r="S641" s="5"/>
      <c r="T641" s="5"/>
      <c r="U641" s="5"/>
      <c r="V641" s="5"/>
      <c r="W641" s="5"/>
      <c r="X641" s="5"/>
    </row>
    <row r="642" spans="1:24" ht="13.2">
      <c r="A642" s="9"/>
      <c r="B642" s="5"/>
      <c r="C642" s="13"/>
      <c r="D642" s="5"/>
      <c r="E642" s="5"/>
      <c r="F642" s="5"/>
      <c r="G642" s="6"/>
      <c r="H642" s="5"/>
      <c r="I642" s="7"/>
      <c r="J642" s="5"/>
      <c r="K642" s="5"/>
      <c r="L642" s="5"/>
      <c r="M642" s="5"/>
      <c r="N642" s="5"/>
      <c r="O642" s="5"/>
      <c r="P642" s="5"/>
      <c r="Q642" s="5"/>
      <c r="R642" s="5"/>
      <c r="S642" s="5"/>
      <c r="T642" s="5"/>
      <c r="U642" s="5"/>
      <c r="V642" s="5"/>
      <c r="W642" s="5"/>
      <c r="X642" s="5"/>
    </row>
    <row r="643" spans="1:24" ht="13.2">
      <c r="A643" s="9"/>
      <c r="B643" s="5"/>
      <c r="C643" s="13"/>
      <c r="D643" s="5"/>
      <c r="E643" s="5"/>
      <c r="F643" s="5"/>
      <c r="G643" s="6"/>
      <c r="H643" s="5"/>
      <c r="I643" s="7"/>
      <c r="J643" s="5"/>
      <c r="K643" s="5"/>
      <c r="L643" s="5"/>
      <c r="M643" s="5"/>
      <c r="N643" s="5"/>
      <c r="O643" s="5"/>
      <c r="P643" s="5"/>
      <c r="Q643" s="5"/>
      <c r="R643" s="5"/>
      <c r="S643" s="5"/>
      <c r="T643" s="5"/>
      <c r="U643" s="5"/>
      <c r="V643" s="5"/>
      <c r="W643" s="5"/>
      <c r="X643" s="5"/>
    </row>
    <row r="644" spans="1:24" ht="13.2">
      <c r="A644" s="9"/>
      <c r="B644" s="5"/>
      <c r="C644" s="13"/>
      <c r="D644" s="5"/>
      <c r="E644" s="5"/>
      <c r="F644" s="5"/>
      <c r="G644" s="6"/>
      <c r="H644" s="5"/>
      <c r="I644" s="7"/>
      <c r="J644" s="5"/>
      <c r="K644" s="5"/>
      <c r="L644" s="5"/>
      <c r="M644" s="5"/>
      <c r="N644" s="5"/>
      <c r="O644" s="5"/>
      <c r="P644" s="5"/>
      <c r="Q644" s="5"/>
      <c r="R644" s="5"/>
      <c r="S644" s="5"/>
      <c r="T644" s="5"/>
      <c r="U644" s="5"/>
      <c r="V644" s="5"/>
      <c r="W644" s="5"/>
      <c r="X644" s="5"/>
    </row>
    <row r="645" spans="1:24" ht="13.2">
      <c r="A645" s="9"/>
      <c r="B645" s="5"/>
      <c r="C645" s="13"/>
      <c r="D645" s="5"/>
      <c r="E645" s="5"/>
      <c r="F645" s="5"/>
      <c r="G645" s="6"/>
      <c r="H645" s="5"/>
      <c r="I645" s="7"/>
      <c r="J645" s="5"/>
      <c r="K645" s="5"/>
      <c r="L645" s="5"/>
      <c r="M645" s="5"/>
      <c r="N645" s="5"/>
      <c r="O645" s="5"/>
      <c r="P645" s="5"/>
      <c r="Q645" s="5"/>
      <c r="R645" s="5"/>
      <c r="S645" s="5"/>
      <c r="T645" s="5"/>
      <c r="U645" s="5"/>
      <c r="V645" s="5"/>
      <c r="W645" s="5"/>
      <c r="X645" s="5"/>
    </row>
    <row r="646" spans="1:24" ht="13.2">
      <c r="A646" s="9"/>
      <c r="B646" s="5"/>
      <c r="C646" s="13"/>
      <c r="D646" s="5"/>
      <c r="E646" s="5"/>
      <c r="F646" s="5"/>
      <c r="G646" s="6"/>
      <c r="H646" s="5"/>
      <c r="I646" s="7"/>
      <c r="J646" s="5"/>
      <c r="K646" s="5"/>
      <c r="L646" s="5"/>
      <c r="M646" s="5"/>
      <c r="N646" s="5"/>
      <c r="O646" s="5"/>
      <c r="P646" s="5"/>
      <c r="Q646" s="5"/>
      <c r="R646" s="5"/>
      <c r="S646" s="5"/>
      <c r="T646" s="5"/>
      <c r="U646" s="5"/>
      <c r="V646" s="5"/>
      <c r="W646" s="5"/>
      <c r="X646" s="5"/>
    </row>
    <row r="647" spans="1:24" ht="13.2">
      <c r="A647" s="9"/>
      <c r="B647" s="5"/>
      <c r="C647" s="13"/>
      <c r="D647" s="5"/>
      <c r="E647" s="5"/>
      <c r="F647" s="5"/>
      <c r="G647" s="6"/>
      <c r="H647" s="5"/>
      <c r="I647" s="7"/>
      <c r="J647" s="5"/>
      <c r="K647" s="5"/>
      <c r="L647" s="5"/>
      <c r="M647" s="5"/>
      <c r="N647" s="5"/>
      <c r="O647" s="5"/>
      <c r="P647" s="5"/>
      <c r="Q647" s="5"/>
      <c r="R647" s="5"/>
      <c r="S647" s="5"/>
      <c r="T647" s="5"/>
      <c r="U647" s="5"/>
      <c r="V647" s="5"/>
      <c r="W647" s="5"/>
      <c r="X647" s="5"/>
    </row>
    <row r="648" spans="1:24" ht="13.2">
      <c r="A648" s="9"/>
      <c r="B648" s="5"/>
      <c r="C648" s="13"/>
      <c r="D648" s="5"/>
      <c r="E648" s="5"/>
      <c r="F648" s="5"/>
      <c r="G648" s="6"/>
      <c r="H648" s="5"/>
      <c r="I648" s="7"/>
      <c r="J648" s="5"/>
      <c r="K648" s="5"/>
      <c r="L648" s="5"/>
      <c r="M648" s="5"/>
      <c r="N648" s="5"/>
      <c r="O648" s="5"/>
      <c r="P648" s="5"/>
      <c r="Q648" s="5"/>
      <c r="R648" s="5"/>
      <c r="S648" s="5"/>
      <c r="T648" s="5"/>
      <c r="U648" s="5"/>
      <c r="V648" s="5"/>
      <c r="W648" s="5"/>
      <c r="X648" s="5"/>
    </row>
    <row r="649" spans="1:24" ht="13.2">
      <c r="A649" s="9"/>
      <c r="B649" s="5"/>
      <c r="C649" s="13"/>
      <c r="D649" s="5"/>
      <c r="E649" s="5"/>
      <c r="F649" s="5"/>
      <c r="G649" s="6"/>
      <c r="H649" s="5"/>
      <c r="I649" s="7"/>
      <c r="J649" s="5"/>
      <c r="K649" s="5"/>
      <c r="L649" s="5"/>
      <c r="M649" s="5"/>
      <c r="N649" s="5"/>
      <c r="O649" s="5"/>
      <c r="P649" s="5"/>
      <c r="Q649" s="5"/>
      <c r="R649" s="5"/>
      <c r="S649" s="5"/>
      <c r="T649" s="5"/>
      <c r="U649" s="5"/>
      <c r="V649" s="5"/>
      <c r="W649" s="5"/>
      <c r="X649" s="5"/>
    </row>
    <row r="650" spans="1:24" ht="13.2">
      <c r="A650" s="9"/>
      <c r="B650" s="5"/>
      <c r="C650" s="13"/>
      <c r="D650" s="5"/>
      <c r="E650" s="5"/>
      <c r="F650" s="5"/>
      <c r="G650" s="6"/>
      <c r="H650" s="5"/>
      <c r="I650" s="7"/>
      <c r="J650" s="5"/>
      <c r="K650" s="5"/>
      <c r="L650" s="5"/>
      <c r="M650" s="5"/>
      <c r="N650" s="5"/>
      <c r="O650" s="5"/>
      <c r="P650" s="5"/>
      <c r="Q650" s="5"/>
      <c r="R650" s="5"/>
      <c r="S650" s="5"/>
      <c r="T650" s="5"/>
      <c r="U650" s="5"/>
      <c r="V650" s="5"/>
      <c r="W650" s="5"/>
      <c r="X650" s="5"/>
    </row>
    <row r="651" spans="1:24" ht="13.2">
      <c r="A651" s="9"/>
      <c r="B651" s="5"/>
      <c r="C651" s="13"/>
      <c r="D651" s="5"/>
      <c r="E651" s="5"/>
      <c r="F651" s="5"/>
      <c r="G651" s="6"/>
      <c r="H651" s="5"/>
      <c r="I651" s="7"/>
      <c r="J651" s="5"/>
      <c r="K651" s="5"/>
      <c r="L651" s="5"/>
      <c r="M651" s="5"/>
      <c r="N651" s="5"/>
      <c r="O651" s="5"/>
      <c r="P651" s="5"/>
      <c r="Q651" s="5"/>
      <c r="R651" s="5"/>
      <c r="S651" s="5"/>
      <c r="T651" s="5"/>
      <c r="U651" s="5"/>
      <c r="V651" s="5"/>
      <c r="W651" s="5"/>
      <c r="X651" s="5"/>
    </row>
    <row r="652" spans="1:24" ht="13.2">
      <c r="A652" s="9"/>
      <c r="B652" s="5"/>
      <c r="C652" s="13"/>
      <c r="D652" s="5"/>
      <c r="E652" s="5"/>
      <c r="F652" s="5"/>
      <c r="G652" s="6"/>
      <c r="H652" s="5"/>
      <c r="I652" s="7"/>
      <c r="J652" s="5"/>
      <c r="K652" s="5"/>
      <c r="L652" s="5"/>
      <c r="M652" s="5"/>
      <c r="N652" s="5"/>
      <c r="O652" s="5"/>
      <c r="P652" s="5"/>
      <c r="Q652" s="5"/>
      <c r="R652" s="5"/>
      <c r="S652" s="5"/>
      <c r="T652" s="5"/>
      <c r="U652" s="5"/>
      <c r="V652" s="5"/>
      <c r="W652" s="5"/>
      <c r="X652" s="5"/>
    </row>
    <row r="653" spans="1:24" ht="13.2">
      <c r="A653" s="9"/>
      <c r="B653" s="5"/>
      <c r="C653" s="13"/>
      <c r="D653" s="5"/>
      <c r="E653" s="5"/>
      <c r="F653" s="5"/>
      <c r="G653" s="6"/>
      <c r="H653" s="5"/>
      <c r="I653" s="7"/>
      <c r="J653" s="5"/>
      <c r="K653" s="5"/>
      <c r="L653" s="5"/>
      <c r="M653" s="5"/>
      <c r="N653" s="5"/>
      <c r="O653" s="5"/>
      <c r="P653" s="5"/>
      <c r="Q653" s="5"/>
      <c r="R653" s="5"/>
      <c r="S653" s="5"/>
      <c r="T653" s="5"/>
      <c r="U653" s="5"/>
      <c r="V653" s="5"/>
      <c r="W653" s="5"/>
      <c r="X653" s="5"/>
    </row>
    <row r="654" spans="1:24" ht="13.2">
      <c r="A654" s="9"/>
      <c r="B654" s="5"/>
      <c r="C654" s="13"/>
      <c r="D654" s="5"/>
      <c r="E654" s="5"/>
      <c r="F654" s="5"/>
      <c r="G654" s="6"/>
      <c r="H654" s="5"/>
      <c r="I654" s="7"/>
      <c r="J654" s="5"/>
      <c r="K654" s="5"/>
      <c r="L654" s="5"/>
      <c r="M654" s="5"/>
      <c r="N654" s="5"/>
      <c r="O654" s="5"/>
      <c r="P654" s="5"/>
      <c r="Q654" s="5"/>
      <c r="R654" s="5"/>
      <c r="S654" s="5"/>
      <c r="T654" s="5"/>
      <c r="U654" s="5"/>
      <c r="V654" s="5"/>
      <c r="W654" s="5"/>
      <c r="X654" s="5"/>
    </row>
    <row r="655" spans="1:24" ht="13.2">
      <c r="A655" s="9"/>
      <c r="B655" s="5"/>
      <c r="C655" s="13"/>
      <c r="D655" s="5"/>
      <c r="E655" s="5"/>
      <c r="F655" s="5"/>
      <c r="G655" s="6"/>
      <c r="H655" s="5"/>
      <c r="I655" s="7"/>
      <c r="J655" s="5"/>
      <c r="K655" s="5"/>
      <c r="L655" s="5"/>
      <c r="M655" s="5"/>
      <c r="N655" s="5"/>
      <c r="O655" s="5"/>
      <c r="P655" s="5"/>
      <c r="Q655" s="5"/>
      <c r="R655" s="5"/>
      <c r="S655" s="5"/>
      <c r="T655" s="5"/>
      <c r="U655" s="5"/>
      <c r="V655" s="5"/>
      <c r="W655" s="5"/>
      <c r="X655" s="5"/>
    </row>
    <row r="656" spans="1:24" ht="13.2">
      <c r="A656" s="9"/>
      <c r="B656" s="5"/>
      <c r="C656" s="13"/>
      <c r="D656" s="5"/>
      <c r="E656" s="5"/>
      <c r="F656" s="5"/>
      <c r="G656" s="6"/>
      <c r="H656" s="5"/>
      <c r="I656" s="7"/>
      <c r="J656" s="5"/>
      <c r="K656" s="5"/>
      <c r="L656" s="5"/>
      <c r="M656" s="5"/>
      <c r="N656" s="5"/>
      <c r="O656" s="5"/>
      <c r="P656" s="5"/>
      <c r="Q656" s="5"/>
      <c r="R656" s="5"/>
      <c r="S656" s="5"/>
      <c r="T656" s="5"/>
      <c r="U656" s="5"/>
      <c r="V656" s="5"/>
      <c r="W656" s="5"/>
      <c r="X656" s="5"/>
    </row>
    <row r="657" spans="1:24" ht="13.2">
      <c r="A657" s="9"/>
      <c r="B657" s="5"/>
      <c r="C657" s="13"/>
      <c r="D657" s="5"/>
      <c r="E657" s="5"/>
      <c r="F657" s="5"/>
      <c r="G657" s="6"/>
      <c r="H657" s="5"/>
      <c r="I657" s="7"/>
      <c r="J657" s="5"/>
      <c r="K657" s="5"/>
      <c r="L657" s="5"/>
      <c r="M657" s="5"/>
      <c r="N657" s="5"/>
      <c r="O657" s="5"/>
      <c r="P657" s="5"/>
      <c r="Q657" s="5"/>
      <c r="R657" s="5"/>
      <c r="S657" s="5"/>
      <c r="T657" s="5"/>
      <c r="U657" s="5"/>
      <c r="V657" s="5"/>
      <c r="W657" s="5"/>
      <c r="X657" s="5"/>
    </row>
    <row r="658" spans="1:24" ht="13.2">
      <c r="A658" s="9"/>
      <c r="B658" s="5"/>
      <c r="C658" s="13"/>
      <c r="D658" s="5"/>
      <c r="E658" s="5"/>
      <c r="F658" s="5"/>
      <c r="G658" s="6"/>
      <c r="H658" s="5"/>
      <c r="I658" s="7"/>
      <c r="J658" s="5"/>
      <c r="K658" s="5"/>
      <c r="L658" s="5"/>
      <c r="M658" s="5"/>
      <c r="N658" s="5"/>
      <c r="O658" s="5"/>
      <c r="P658" s="5"/>
      <c r="Q658" s="5"/>
      <c r="R658" s="5"/>
      <c r="S658" s="5"/>
      <c r="T658" s="5"/>
      <c r="U658" s="5"/>
      <c r="V658" s="5"/>
      <c r="W658" s="5"/>
      <c r="X658" s="5"/>
    </row>
    <row r="659" spans="1:24" ht="13.2">
      <c r="A659" s="9"/>
      <c r="B659" s="5"/>
      <c r="C659" s="13"/>
      <c r="D659" s="5"/>
      <c r="E659" s="5"/>
      <c r="F659" s="5"/>
      <c r="G659" s="6"/>
      <c r="H659" s="5"/>
      <c r="I659" s="7"/>
      <c r="J659" s="5"/>
      <c r="K659" s="5"/>
      <c r="L659" s="5"/>
      <c r="M659" s="5"/>
      <c r="N659" s="5"/>
      <c r="O659" s="5"/>
      <c r="P659" s="5"/>
      <c r="Q659" s="5"/>
      <c r="R659" s="5"/>
      <c r="S659" s="5"/>
      <c r="T659" s="5"/>
      <c r="U659" s="5"/>
      <c r="V659" s="5"/>
      <c r="W659" s="5"/>
      <c r="X659" s="5"/>
    </row>
    <row r="660" spans="1:24" ht="13.2">
      <c r="A660" s="9"/>
      <c r="B660" s="5"/>
      <c r="C660" s="13"/>
      <c r="D660" s="5"/>
      <c r="E660" s="5"/>
      <c r="F660" s="5"/>
      <c r="G660" s="6"/>
      <c r="H660" s="5"/>
      <c r="I660" s="7"/>
      <c r="J660" s="5"/>
      <c r="K660" s="5"/>
      <c r="L660" s="5"/>
      <c r="M660" s="5"/>
      <c r="N660" s="5"/>
      <c r="O660" s="5"/>
      <c r="P660" s="5"/>
      <c r="Q660" s="5"/>
      <c r="R660" s="5"/>
      <c r="S660" s="5"/>
      <c r="T660" s="5"/>
      <c r="U660" s="5"/>
      <c r="V660" s="5"/>
      <c r="W660" s="5"/>
      <c r="X660" s="5"/>
    </row>
    <row r="661" spans="1:24" ht="13.2">
      <c r="A661" s="9"/>
      <c r="B661" s="5"/>
      <c r="C661" s="13"/>
      <c r="D661" s="5"/>
      <c r="E661" s="5"/>
      <c r="F661" s="5"/>
      <c r="G661" s="6"/>
      <c r="H661" s="5"/>
      <c r="I661" s="7"/>
      <c r="J661" s="5"/>
      <c r="K661" s="5"/>
      <c r="L661" s="5"/>
      <c r="M661" s="5"/>
      <c r="N661" s="5"/>
      <c r="O661" s="5"/>
      <c r="P661" s="5"/>
      <c r="Q661" s="5"/>
      <c r="R661" s="5"/>
      <c r="S661" s="5"/>
      <c r="T661" s="5"/>
      <c r="U661" s="5"/>
      <c r="V661" s="5"/>
      <c r="W661" s="5"/>
      <c r="X661" s="5"/>
    </row>
    <row r="662" spans="1:24" ht="13.2">
      <c r="A662" s="9"/>
      <c r="B662" s="5"/>
      <c r="C662" s="13"/>
      <c r="D662" s="5"/>
      <c r="E662" s="5"/>
      <c r="F662" s="5"/>
      <c r="G662" s="6"/>
      <c r="H662" s="5"/>
      <c r="I662" s="7"/>
      <c r="J662" s="5"/>
      <c r="K662" s="5"/>
      <c r="L662" s="5"/>
      <c r="M662" s="5"/>
      <c r="N662" s="5"/>
      <c r="O662" s="5"/>
      <c r="P662" s="5"/>
      <c r="Q662" s="5"/>
      <c r="R662" s="5"/>
      <c r="S662" s="5"/>
      <c r="T662" s="5"/>
      <c r="U662" s="5"/>
      <c r="V662" s="5"/>
      <c r="W662" s="5"/>
      <c r="X662" s="5"/>
    </row>
    <row r="663" spans="1:24" ht="13.2">
      <c r="A663" s="9"/>
      <c r="B663" s="5"/>
      <c r="C663" s="13"/>
      <c r="D663" s="5"/>
      <c r="E663" s="5"/>
      <c r="F663" s="5"/>
      <c r="G663" s="6"/>
      <c r="H663" s="5"/>
      <c r="I663" s="7"/>
      <c r="J663" s="5"/>
      <c r="K663" s="5"/>
      <c r="L663" s="5"/>
      <c r="M663" s="5"/>
      <c r="N663" s="5"/>
      <c r="O663" s="5"/>
      <c r="P663" s="5"/>
      <c r="Q663" s="5"/>
      <c r="R663" s="5"/>
      <c r="S663" s="5"/>
      <c r="T663" s="5"/>
      <c r="U663" s="5"/>
      <c r="V663" s="5"/>
      <c r="W663" s="5"/>
      <c r="X663" s="5"/>
    </row>
    <row r="664" spans="1:24" ht="13.2">
      <c r="A664" s="9"/>
      <c r="B664" s="5"/>
      <c r="C664" s="13"/>
      <c r="D664" s="5"/>
      <c r="E664" s="5"/>
      <c r="F664" s="5"/>
      <c r="G664" s="6"/>
      <c r="H664" s="5"/>
      <c r="I664" s="7"/>
      <c r="J664" s="5"/>
      <c r="K664" s="5"/>
      <c r="L664" s="5"/>
      <c r="M664" s="5"/>
      <c r="N664" s="5"/>
      <c r="O664" s="5"/>
      <c r="P664" s="5"/>
      <c r="Q664" s="5"/>
      <c r="R664" s="5"/>
      <c r="S664" s="5"/>
      <c r="T664" s="5"/>
      <c r="U664" s="5"/>
      <c r="V664" s="5"/>
      <c r="W664" s="5"/>
      <c r="X664" s="5"/>
    </row>
    <row r="665" spans="1:24" ht="13.2">
      <c r="B665" s="6"/>
      <c r="C665" s="156"/>
      <c r="G665" s="6"/>
      <c r="I665" s="7"/>
      <c r="P665" s="5"/>
      <c r="Q665" s="5"/>
    </row>
    <row r="666" spans="1:24" ht="13.2">
      <c r="B666" s="6"/>
      <c r="C666" s="156"/>
      <c r="G666" s="6"/>
      <c r="I666" s="7"/>
      <c r="P666" s="5"/>
      <c r="Q666" s="5"/>
    </row>
    <row r="667" spans="1:24" ht="13.2">
      <c r="B667" s="6"/>
      <c r="C667" s="156"/>
      <c r="G667" s="6"/>
      <c r="I667" s="7"/>
      <c r="P667" s="5"/>
      <c r="Q667" s="5"/>
    </row>
    <row r="668" spans="1:24" ht="13.2">
      <c r="B668" s="6"/>
      <c r="C668" s="156"/>
      <c r="G668" s="6"/>
      <c r="I668" s="7"/>
      <c r="P668" s="5"/>
      <c r="Q668" s="5"/>
    </row>
    <row r="669" spans="1:24" ht="13.2">
      <c r="B669" s="6"/>
      <c r="C669" s="156"/>
      <c r="G669" s="6"/>
      <c r="I669" s="7"/>
      <c r="P669" s="5"/>
      <c r="Q669" s="5"/>
    </row>
    <row r="670" spans="1:24" ht="13.2">
      <c r="B670" s="6"/>
      <c r="C670" s="156"/>
      <c r="G670" s="6"/>
      <c r="I670" s="7"/>
      <c r="P670" s="5"/>
      <c r="Q670" s="5"/>
    </row>
    <row r="671" spans="1:24" ht="13.2">
      <c r="B671" s="6"/>
      <c r="C671" s="156"/>
      <c r="G671" s="6"/>
      <c r="I671" s="7"/>
      <c r="P671" s="5"/>
      <c r="Q671" s="5"/>
    </row>
    <row r="672" spans="1:24" ht="13.2">
      <c r="B672" s="6"/>
      <c r="C672" s="156"/>
      <c r="G672" s="6"/>
      <c r="I672" s="7"/>
      <c r="P672" s="5"/>
      <c r="Q672" s="5"/>
    </row>
    <row r="673" spans="2:17" ht="13.2">
      <c r="B673" s="6"/>
      <c r="C673" s="156"/>
      <c r="G673" s="6"/>
      <c r="I673" s="7"/>
      <c r="P673" s="5"/>
      <c r="Q673" s="5"/>
    </row>
    <row r="674" spans="2:17" ht="13.2">
      <c r="B674" s="6"/>
      <c r="C674" s="156"/>
      <c r="G674" s="6"/>
      <c r="I674" s="7"/>
      <c r="P674" s="5"/>
      <c r="Q674" s="5"/>
    </row>
    <row r="675" spans="2:17" ht="13.2">
      <c r="B675" s="6"/>
      <c r="C675" s="156"/>
      <c r="G675" s="6"/>
      <c r="I675" s="7"/>
      <c r="P675" s="5"/>
      <c r="Q675" s="5"/>
    </row>
    <row r="676" spans="2:17" ht="13.2">
      <c r="B676" s="6"/>
      <c r="C676" s="156"/>
      <c r="G676" s="6"/>
      <c r="I676" s="7"/>
      <c r="P676" s="5"/>
      <c r="Q676" s="5"/>
    </row>
    <row r="677" spans="2:17" ht="13.2">
      <c r="B677" s="6"/>
      <c r="C677" s="156"/>
      <c r="G677" s="6"/>
      <c r="I677" s="7"/>
      <c r="P677" s="5"/>
      <c r="Q677" s="5"/>
    </row>
    <row r="678" spans="2:17" ht="13.2">
      <c r="B678" s="6"/>
      <c r="C678" s="156"/>
      <c r="G678" s="6"/>
      <c r="I678" s="7"/>
      <c r="P678" s="5"/>
      <c r="Q678" s="5"/>
    </row>
    <row r="679" spans="2:17" ht="13.2">
      <c r="B679" s="6"/>
      <c r="C679" s="156"/>
      <c r="G679" s="6"/>
      <c r="I679" s="7"/>
      <c r="P679" s="5"/>
      <c r="Q679" s="5"/>
    </row>
    <row r="680" spans="2:17" ht="13.2">
      <c r="B680" s="6"/>
      <c r="C680" s="156"/>
      <c r="G680" s="6"/>
      <c r="I680" s="7"/>
      <c r="P680" s="5"/>
      <c r="Q680" s="5"/>
    </row>
    <row r="681" spans="2:17" ht="13.2">
      <c r="B681" s="6"/>
      <c r="C681" s="156"/>
      <c r="G681" s="6"/>
      <c r="I681" s="7"/>
      <c r="P681" s="5"/>
      <c r="Q681" s="5"/>
    </row>
    <row r="682" spans="2:17" ht="13.2">
      <c r="B682" s="6"/>
      <c r="C682" s="156"/>
      <c r="G682" s="6"/>
      <c r="I682" s="7"/>
      <c r="P682" s="5"/>
      <c r="Q682" s="5"/>
    </row>
    <row r="683" spans="2:17" ht="13.2">
      <c r="B683" s="6"/>
      <c r="C683" s="156"/>
      <c r="G683" s="6"/>
      <c r="I683" s="7"/>
      <c r="P683" s="5"/>
      <c r="Q683" s="5"/>
    </row>
    <row r="684" spans="2:17" ht="13.2">
      <c r="B684" s="6"/>
      <c r="C684" s="156"/>
      <c r="G684" s="6"/>
      <c r="I684" s="7"/>
      <c r="P684" s="5"/>
      <c r="Q684" s="5"/>
    </row>
    <row r="685" spans="2:17" ht="13.2">
      <c r="B685" s="6"/>
      <c r="C685" s="156"/>
      <c r="G685" s="6"/>
      <c r="I685" s="7"/>
      <c r="P685" s="5"/>
      <c r="Q685" s="5"/>
    </row>
    <row r="686" spans="2:17" ht="13.2">
      <c r="B686" s="6"/>
      <c r="C686" s="156"/>
      <c r="G686" s="6"/>
      <c r="I686" s="7"/>
      <c r="P686" s="5"/>
      <c r="Q686" s="5"/>
    </row>
    <row r="687" spans="2:17" ht="13.2">
      <c r="B687" s="6"/>
      <c r="C687" s="156"/>
      <c r="G687" s="6"/>
      <c r="I687" s="7"/>
      <c r="P687" s="5"/>
      <c r="Q687" s="5"/>
    </row>
    <row r="688" spans="2:17" ht="13.2">
      <c r="B688" s="6"/>
      <c r="C688" s="156"/>
      <c r="G688" s="6"/>
      <c r="I688" s="7"/>
      <c r="P688" s="5"/>
      <c r="Q688" s="5"/>
    </row>
    <row r="689" spans="2:17" ht="13.2">
      <c r="B689" s="6"/>
      <c r="C689" s="156"/>
      <c r="G689" s="6"/>
      <c r="I689" s="7"/>
      <c r="P689" s="5"/>
      <c r="Q689" s="5"/>
    </row>
    <row r="690" spans="2:17" ht="13.2">
      <c r="B690" s="6"/>
      <c r="C690" s="156"/>
      <c r="G690" s="6"/>
      <c r="I690" s="7"/>
      <c r="P690" s="5"/>
      <c r="Q690" s="5"/>
    </row>
    <row r="691" spans="2:17" ht="13.2">
      <c r="B691" s="6"/>
      <c r="C691" s="156"/>
      <c r="G691" s="6"/>
      <c r="I691" s="7"/>
      <c r="P691" s="5"/>
      <c r="Q691" s="5"/>
    </row>
    <row r="692" spans="2:17" ht="13.2">
      <c r="B692" s="6"/>
      <c r="C692" s="156"/>
      <c r="G692" s="6"/>
      <c r="I692" s="7"/>
      <c r="P692" s="5"/>
      <c r="Q692" s="5"/>
    </row>
    <row r="693" spans="2:17" ht="13.2">
      <c r="B693" s="6"/>
      <c r="C693" s="156"/>
      <c r="G693" s="6"/>
      <c r="I693" s="7"/>
      <c r="P693" s="5"/>
      <c r="Q693" s="5"/>
    </row>
    <row r="694" spans="2:17" ht="13.2">
      <c r="B694" s="6"/>
      <c r="C694" s="156"/>
      <c r="G694" s="6"/>
      <c r="I694" s="7"/>
      <c r="P694" s="5"/>
      <c r="Q694" s="5"/>
    </row>
    <row r="695" spans="2:17" ht="13.2">
      <c r="B695" s="6"/>
      <c r="C695" s="156"/>
      <c r="G695" s="6"/>
      <c r="I695" s="7"/>
      <c r="P695" s="5"/>
      <c r="Q695" s="5"/>
    </row>
    <row r="696" spans="2:17" ht="13.2">
      <c r="B696" s="6"/>
      <c r="C696" s="156"/>
      <c r="G696" s="6"/>
      <c r="I696" s="7"/>
      <c r="P696" s="5"/>
      <c r="Q696" s="5"/>
    </row>
    <row r="697" spans="2:17" ht="13.2">
      <c r="B697" s="6"/>
      <c r="C697" s="156"/>
      <c r="G697" s="6"/>
      <c r="I697" s="7"/>
      <c r="P697" s="5"/>
      <c r="Q697" s="5"/>
    </row>
    <row r="698" spans="2:17" ht="13.2">
      <c r="B698" s="6"/>
      <c r="C698" s="156"/>
      <c r="G698" s="6"/>
      <c r="I698" s="7"/>
      <c r="P698" s="5"/>
      <c r="Q698" s="5"/>
    </row>
    <row r="699" spans="2:17" ht="13.2">
      <c r="B699" s="6"/>
      <c r="C699" s="156"/>
      <c r="G699" s="6"/>
      <c r="I699" s="7"/>
      <c r="P699" s="5"/>
      <c r="Q699" s="5"/>
    </row>
    <row r="700" spans="2:17" ht="13.2">
      <c r="B700" s="6"/>
      <c r="C700" s="156"/>
      <c r="G700" s="6"/>
      <c r="I700" s="7"/>
      <c r="P700" s="5"/>
      <c r="Q700" s="5"/>
    </row>
    <row r="701" spans="2:17" ht="13.2">
      <c r="B701" s="6"/>
      <c r="C701" s="156"/>
      <c r="G701" s="6"/>
      <c r="I701" s="7"/>
      <c r="P701" s="5"/>
      <c r="Q701" s="5"/>
    </row>
    <row r="702" spans="2:17" ht="13.2">
      <c r="B702" s="6"/>
      <c r="C702" s="156"/>
      <c r="G702" s="6"/>
      <c r="I702" s="7"/>
      <c r="P702" s="5"/>
      <c r="Q702" s="5"/>
    </row>
    <row r="703" spans="2:17" ht="13.2">
      <c r="B703" s="6"/>
      <c r="C703" s="156"/>
      <c r="G703" s="6"/>
      <c r="I703" s="7"/>
      <c r="P703" s="5"/>
      <c r="Q703" s="5"/>
    </row>
    <row r="704" spans="2:17" ht="13.2">
      <c r="B704" s="6"/>
      <c r="C704" s="156"/>
      <c r="G704" s="6"/>
      <c r="I704" s="7"/>
      <c r="P704" s="5"/>
      <c r="Q704" s="5"/>
    </row>
    <row r="705" spans="2:17" ht="13.2">
      <c r="B705" s="6"/>
      <c r="C705" s="156"/>
      <c r="G705" s="6"/>
      <c r="I705" s="7"/>
      <c r="P705" s="5"/>
      <c r="Q705" s="5"/>
    </row>
    <row r="706" spans="2:17" ht="13.2">
      <c r="B706" s="6"/>
      <c r="C706" s="156"/>
      <c r="G706" s="6"/>
      <c r="I706" s="7"/>
      <c r="P706" s="5"/>
      <c r="Q706" s="5"/>
    </row>
    <row r="707" spans="2:17" ht="13.2">
      <c r="B707" s="6"/>
      <c r="C707" s="156"/>
      <c r="G707" s="6"/>
      <c r="I707" s="7"/>
      <c r="P707" s="5"/>
      <c r="Q707" s="5"/>
    </row>
    <row r="708" spans="2:17" ht="13.2">
      <c r="B708" s="6"/>
      <c r="C708" s="156"/>
      <c r="G708" s="6"/>
      <c r="I708" s="7"/>
      <c r="P708" s="5"/>
      <c r="Q708" s="5"/>
    </row>
    <row r="709" spans="2:17" ht="13.2">
      <c r="B709" s="6"/>
      <c r="C709" s="156"/>
      <c r="G709" s="6"/>
      <c r="I709" s="7"/>
      <c r="P709" s="5"/>
      <c r="Q709" s="5"/>
    </row>
    <row r="710" spans="2:17" ht="13.2">
      <c r="B710" s="6"/>
      <c r="C710" s="156"/>
      <c r="G710" s="6"/>
      <c r="I710" s="7"/>
      <c r="P710" s="5"/>
      <c r="Q710" s="5"/>
    </row>
    <row r="711" spans="2:17" ht="13.2">
      <c r="B711" s="6"/>
      <c r="C711" s="156"/>
      <c r="G711" s="6"/>
      <c r="I711" s="7"/>
      <c r="P711" s="5"/>
      <c r="Q711" s="5"/>
    </row>
    <row r="712" spans="2:17" ht="13.2">
      <c r="B712" s="6"/>
      <c r="C712" s="156"/>
      <c r="G712" s="6"/>
      <c r="I712" s="7"/>
      <c r="P712" s="5"/>
      <c r="Q712" s="5"/>
    </row>
    <row r="713" spans="2:17" ht="13.2">
      <c r="B713" s="6"/>
      <c r="C713" s="156"/>
      <c r="G713" s="6"/>
      <c r="I713" s="7"/>
      <c r="P713" s="5"/>
      <c r="Q713" s="5"/>
    </row>
    <row r="714" spans="2:17" ht="13.2">
      <c r="B714" s="6"/>
      <c r="C714" s="156"/>
      <c r="G714" s="6"/>
      <c r="I714" s="7"/>
      <c r="P714" s="5"/>
      <c r="Q714" s="5"/>
    </row>
    <row r="715" spans="2:17" ht="13.2">
      <c r="B715" s="6"/>
      <c r="C715" s="156"/>
      <c r="G715" s="6"/>
      <c r="I715" s="7"/>
      <c r="P715" s="5"/>
      <c r="Q715" s="5"/>
    </row>
    <row r="716" spans="2:17" ht="13.2">
      <c r="B716" s="6"/>
      <c r="C716" s="156"/>
      <c r="G716" s="6"/>
      <c r="I716" s="7"/>
      <c r="P716" s="5"/>
      <c r="Q716" s="5"/>
    </row>
    <row r="717" spans="2:17" ht="13.2">
      <c r="B717" s="6"/>
      <c r="C717" s="156"/>
      <c r="G717" s="6"/>
      <c r="I717" s="7"/>
      <c r="P717" s="5"/>
      <c r="Q717" s="5"/>
    </row>
    <row r="718" spans="2:17" ht="13.2">
      <c r="B718" s="6"/>
      <c r="C718" s="156"/>
      <c r="G718" s="6"/>
      <c r="I718" s="7"/>
      <c r="P718" s="5"/>
      <c r="Q718" s="5"/>
    </row>
    <row r="719" spans="2:17" ht="13.2">
      <c r="B719" s="6"/>
      <c r="C719" s="156"/>
      <c r="G719" s="6"/>
      <c r="I719" s="7"/>
      <c r="P719" s="5"/>
      <c r="Q719" s="5"/>
    </row>
    <row r="720" spans="2:17" ht="13.2">
      <c r="B720" s="6"/>
      <c r="C720" s="156"/>
      <c r="G720" s="6"/>
      <c r="I720" s="7"/>
      <c r="P720" s="5"/>
      <c r="Q720" s="5"/>
    </row>
    <row r="721" spans="2:17" ht="13.2">
      <c r="B721" s="6"/>
      <c r="C721" s="156"/>
      <c r="G721" s="6"/>
      <c r="I721" s="7"/>
      <c r="P721" s="5"/>
      <c r="Q721" s="5"/>
    </row>
    <row r="722" spans="2:17" ht="13.2">
      <c r="B722" s="6"/>
      <c r="C722" s="156"/>
      <c r="G722" s="6"/>
      <c r="I722" s="7"/>
      <c r="P722" s="5"/>
      <c r="Q722" s="5"/>
    </row>
    <row r="723" spans="2:17" ht="13.2">
      <c r="B723" s="6"/>
      <c r="C723" s="156"/>
      <c r="G723" s="6"/>
      <c r="I723" s="7"/>
      <c r="P723" s="5"/>
      <c r="Q723" s="5"/>
    </row>
    <row r="724" spans="2:17" ht="13.2">
      <c r="B724" s="6"/>
      <c r="C724" s="156"/>
      <c r="G724" s="6"/>
      <c r="I724" s="7"/>
      <c r="P724" s="5"/>
      <c r="Q724" s="5"/>
    </row>
    <row r="725" spans="2:17" ht="13.2">
      <c r="B725" s="6"/>
      <c r="C725" s="156"/>
      <c r="G725" s="6"/>
      <c r="I725" s="7"/>
      <c r="P725" s="5"/>
      <c r="Q725" s="5"/>
    </row>
    <row r="726" spans="2:17" ht="13.2">
      <c r="B726" s="6"/>
      <c r="C726" s="156"/>
      <c r="G726" s="6"/>
      <c r="I726" s="7"/>
      <c r="P726" s="5"/>
      <c r="Q726" s="5"/>
    </row>
    <row r="727" spans="2:17" ht="13.2">
      <c r="B727" s="6"/>
      <c r="C727" s="156"/>
      <c r="G727" s="6"/>
      <c r="I727" s="7"/>
      <c r="P727" s="5"/>
      <c r="Q727" s="5"/>
    </row>
    <row r="728" spans="2:17" ht="13.2">
      <c r="B728" s="6"/>
      <c r="C728" s="156"/>
      <c r="G728" s="6"/>
      <c r="I728" s="7"/>
      <c r="P728" s="5"/>
      <c r="Q728" s="5"/>
    </row>
    <row r="729" spans="2:17" ht="13.2">
      <c r="B729" s="6"/>
      <c r="C729" s="156"/>
      <c r="G729" s="6"/>
      <c r="I729" s="7"/>
      <c r="P729" s="5"/>
      <c r="Q729" s="5"/>
    </row>
    <row r="730" spans="2:17" ht="13.2">
      <c r="B730" s="6"/>
      <c r="C730" s="156"/>
      <c r="G730" s="6"/>
      <c r="I730" s="7"/>
      <c r="P730" s="5"/>
      <c r="Q730" s="5"/>
    </row>
    <row r="731" spans="2:17" ht="13.2">
      <c r="B731" s="6"/>
      <c r="C731" s="156"/>
      <c r="G731" s="6"/>
      <c r="I731" s="7"/>
      <c r="P731" s="5"/>
      <c r="Q731" s="5"/>
    </row>
    <row r="732" spans="2:17" ht="13.2">
      <c r="B732" s="6"/>
      <c r="C732" s="156"/>
      <c r="G732" s="6"/>
      <c r="I732" s="7"/>
      <c r="P732" s="5"/>
      <c r="Q732" s="5"/>
    </row>
    <row r="733" spans="2:17" ht="13.2">
      <c r="B733" s="6"/>
      <c r="C733" s="156"/>
      <c r="G733" s="6"/>
      <c r="I733" s="7"/>
      <c r="P733" s="5"/>
      <c r="Q733" s="5"/>
    </row>
    <row r="734" spans="2:17" ht="13.2">
      <c r="B734" s="6"/>
      <c r="C734" s="156"/>
      <c r="G734" s="6"/>
      <c r="I734" s="7"/>
      <c r="P734" s="5"/>
      <c r="Q734" s="5"/>
    </row>
    <row r="735" spans="2:17" ht="13.2">
      <c r="B735" s="6"/>
      <c r="C735" s="156"/>
      <c r="G735" s="6"/>
      <c r="I735" s="7"/>
      <c r="P735" s="5"/>
      <c r="Q735" s="5"/>
    </row>
    <row r="736" spans="2:17" ht="13.2">
      <c r="B736" s="6"/>
      <c r="C736" s="156"/>
      <c r="G736" s="6"/>
      <c r="I736" s="7"/>
      <c r="P736" s="5"/>
      <c r="Q736" s="5"/>
    </row>
    <row r="737" spans="2:17" ht="13.2">
      <c r="B737" s="6"/>
      <c r="C737" s="156"/>
      <c r="G737" s="6"/>
      <c r="I737" s="7"/>
      <c r="P737" s="5"/>
      <c r="Q737" s="5"/>
    </row>
    <row r="738" spans="2:17" ht="13.2">
      <c r="B738" s="6"/>
      <c r="C738" s="156"/>
      <c r="G738" s="6"/>
      <c r="I738" s="7"/>
      <c r="P738" s="5"/>
      <c r="Q738" s="5"/>
    </row>
    <row r="739" spans="2:17" ht="13.2">
      <c r="B739" s="6"/>
      <c r="C739" s="156"/>
      <c r="G739" s="6"/>
      <c r="I739" s="7"/>
      <c r="P739" s="5"/>
      <c r="Q739" s="5"/>
    </row>
    <row r="740" spans="2:17" ht="13.2">
      <c r="B740" s="6"/>
      <c r="C740" s="156"/>
      <c r="G740" s="6"/>
      <c r="I740" s="7"/>
      <c r="P740" s="5"/>
      <c r="Q740" s="5"/>
    </row>
    <row r="741" spans="2:17" ht="13.2">
      <c r="B741" s="6"/>
      <c r="C741" s="156"/>
      <c r="G741" s="6"/>
      <c r="I741" s="7"/>
      <c r="P741" s="5"/>
      <c r="Q741" s="5"/>
    </row>
    <row r="742" spans="2:17" ht="13.2">
      <c r="B742" s="6"/>
      <c r="C742" s="156"/>
      <c r="G742" s="6"/>
      <c r="I742" s="7"/>
      <c r="P742" s="5"/>
      <c r="Q742" s="5"/>
    </row>
    <row r="743" spans="2:17" ht="13.2">
      <c r="B743" s="6"/>
      <c r="C743" s="156"/>
      <c r="G743" s="6"/>
      <c r="I743" s="7"/>
      <c r="P743" s="5"/>
      <c r="Q743" s="5"/>
    </row>
    <row r="744" spans="2:17" ht="13.2">
      <c r="B744" s="6"/>
      <c r="C744" s="156"/>
      <c r="G744" s="6"/>
      <c r="I744" s="7"/>
      <c r="P744" s="5"/>
      <c r="Q744" s="5"/>
    </row>
    <row r="745" spans="2:17" ht="13.2">
      <c r="B745" s="6"/>
      <c r="C745" s="156"/>
      <c r="G745" s="6"/>
      <c r="I745" s="7"/>
      <c r="P745" s="5"/>
      <c r="Q745" s="5"/>
    </row>
    <row r="746" spans="2:17" ht="13.2">
      <c r="B746" s="6"/>
      <c r="C746" s="156"/>
      <c r="G746" s="6"/>
      <c r="I746" s="7"/>
      <c r="P746" s="5"/>
      <c r="Q746" s="5"/>
    </row>
    <row r="747" spans="2:17" ht="13.2">
      <c r="B747" s="6"/>
      <c r="C747" s="156"/>
      <c r="G747" s="6"/>
      <c r="I747" s="7"/>
      <c r="P747" s="5"/>
      <c r="Q747" s="5"/>
    </row>
    <row r="748" spans="2:17" ht="13.2">
      <c r="B748" s="6"/>
      <c r="C748" s="156"/>
      <c r="G748" s="6"/>
      <c r="I748" s="7"/>
      <c r="P748" s="5"/>
      <c r="Q748" s="5"/>
    </row>
    <row r="749" spans="2:17" ht="13.2">
      <c r="B749" s="6"/>
      <c r="C749" s="156"/>
      <c r="G749" s="6"/>
      <c r="I749" s="7"/>
      <c r="P749" s="5"/>
      <c r="Q749" s="5"/>
    </row>
    <row r="750" spans="2:17" ht="13.2">
      <c r="B750" s="6"/>
      <c r="C750" s="156"/>
      <c r="G750" s="6"/>
      <c r="I750" s="7"/>
      <c r="P750" s="5"/>
      <c r="Q750" s="5"/>
    </row>
    <row r="751" spans="2:17" ht="13.2">
      <c r="B751" s="6"/>
      <c r="C751" s="156"/>
      <c r="G751" s="6"/>
      <c r="I751" s="7"/>
      <c r="P751" s="5"/>
      <c r="Q751" s="5"/>
    </row>
    <row r="752" spans="2:17" ht="13.2">
      <c r="B752" s="6"/>
      <c r="C752" s="156"/>
      <c r="G752" s="6"/>
      <c r="I752" s="7"/>
      <c r="P752" s="5"/>
      <c r="Q752" s="5"/>
    </row>
    <row r="753" spans="2:17" ht="13.2">
      <c r="B753" s="6"/>
      <c r="C753" s="156"/>
      <c r="G753" s="6"/>
      <c r="I753" s="7"/>
      <c r="P753" s="5"/>
      <c r="Q753" s="5"/>
    </row>
    <row r="754" spans="2:17" ht="13.2">
      <c r="B754" s="6"/>
      <c r="C754" s="156"/>
      <c r="G754" s="6"/>
      <c r="I754" s="7"/>
      <c r="P754" s="5"/>
      <c r="Q754" s="5"/>
    </row>
    <row r="755" spans="2:17" ht="13.2">
      <c r="B755" s="6"/>
      <c r="C755" s="156"/>
      <c r="G755" s="6"/>
      <c r="I755" s="7"/>
      <c r="P755" s="5"/>
      <c r="Q755" s="5"/>
    </row>
    <row r="756" spans="2:17" ht="13.2">
      <c r="B756" s="6"/>
      <c r="C756" s="156"/>
      <c r="G756" s="6"/>
      <c r="I756" s="7"/>
      <c r="P756" s="5"/>
      <c r="Q756" s="5"/>
    </row>
    <row r="757" spans="2:17" ht="13.2">
      <c r="B757" s="6"/>
      <c r="C757" s="156"/>
      <c r="G757" s="6"/>
      <c r="I757" s="7"/>
      <c r="P757" s="5"/>
      <c r="Q757" s="5"/>
    </row>
    <row r="758" spans="2:17" ht="13.2">
      <c r="B758" s="6"/>
      <c r="C758" s="156"/>
      <c r="G758" s="6"/>
      <c r="I758" s="7"/>
      <c r="P758" s="5"/>
      <c r="Q758" s="5"/>
    </row>
    <row r="759" spans="2:17" ht="13.2">
      <c r="B759" s="6"/>
      <c r="C759" s="156"/>
      <c r="G759" s="6"/>
      <c r="I759" s="7"/>
      <c r="P759" s="5"/>
      <c r="Q759" s="5"/>
    </row>
    <row r="760" spans="2:17" ht="13.2">
      <c r="B760" s="6"/>
      <c r="C760" s="156"/>
      <c r="G760" s="6"/>
      <c r="I760" s="7"/>
      <c r="P760" s="5"/>
      <c r="Q760" s="5"/>
    </row>
    <row r="761" spans="2:17" ht="13.2">
      <c r="B761" s="6"/>
      <c r="C761" s="156"/>
      <c r="G761" s="6"/>
      <c r="I761" s="7"/>
      <c r="P761" s="5"/>
      <c r="Q761" s="5"/>
    </row>
    <row r="762" spans="2:17" ht="13.2">
      <c r="B762" s="6"/>
      <c r="C762" s="156"/>
      <c r="G762" s="6"/>
      <c r="I762" s="7"/>
      <c r="P762" s="5"/>
      <c r="Q762" s="5"/>
    </row>
    <row r="763" spans="2:17" ht="13.2">
      <c r="B763" s="6"/>
      <c r="C763" s="156"/>
      <c r="G763" s="6"/>
      <c r="I763" s="7"/>
      <c r="P763" s="5"/>
      <c r="Q763" s="5"/>
    </row>
    <row r="764" spans="2:17" ht="13.2">
      <c r="B764" s="6"/>
      <c r="C764" s="156"/>
      <c r="G764" s="6"/>
      <c r="I764" s="7"/>
      <c r="P764" s="5"/>
      <c r="Q764" s="5"/>
    </row>
    <row r="765" spans="2:17" ht="13.2">
      <c r="B765" s="6"/>
      <c r="C765" s="156"/>
      <c r="G765" s="6"/>
      <c r="I765" s="7"/>
      <c r="P765" s="5"/>
      <c r="Q765" s="5"/>
    </row>
    <row r="766" spans="2:17" ht="13.2">
      <c r="B766" s="6"/>
      <c r="C766" s="156"/>
      <c r="G766" s="6"/>
      <c r="I766" s="7"/>
      <c r="P766" s="5"/>
      <c r="Q766" s="5"/>
    </row>
    <row r="767" spans="2:17" ht="13.2">
      <c r="B767" s="6"/>
      <c r="C767" s="156"/>
      <c r="G767" s="6"/>
      <c r="I767" s="7"/>
      <c r="P767" s="5"/>
      <c r="Q767" s="5"/>
    </row>
    <row r="768" spans="2:17" ht="13.2">
      <c r="B768" s="6"/>
      <c r="C768" s="156"/>
      <c r="G768" s="6"/>
      <c r="I768" s="7"/>
      <c r="P768" s="5"/>
      <c r="Q768" s="5"/>
    </row>
    <row r="769" spans="2:17" ht="13.2">
      <c r="B769" s="6"/>
      <c r="C769" s="156"/>
      <c r="G769" s="6"/>
      <c r="I769" s="7"/>
      <c r="P769" s="5"/>
      <c r="Q769" s="5"/>
    </row>
    <row r="770" spans="2:17" ht="13.2">
      <c r="B770" s="6"/>
      <c r="C770" s="156"/>
      <c r="G770" s="6"/>
      <c r="I770" s="7"/>
      <c r="P770" s="5"/>
      <c r="Q770" s="5"/>
    </row>
    <row r="771" spans="2:17" ht="13.2">
      <c r="B771" s="6"/>
      <c r="C771" s="156"/>
      <c r="G771" s="6"/>
      <c r="I771" s="7"/>
      <c r="P771" s="5"/>
      <c r="Q771" s="5"/>
    </row>
    <row r="772" spans="2:17" ht="13.2">
      <c r="B772" s="6"/>
      <c r="C772" s="156"/>
      <c r="G772" s="6"/>
      <c r="I772" s="7"/>
      <c r="P772" s="5"/>
      <c r="Q772" s="5"/>
    </row>
    <row r="773" spans="2:17" ht="13.2">
      <c r="B773" s="6"/>
      <c r="C773" s="156"/>
      <c r="G773" s="6"/>
      <c r="I773" s="7"/>
      <c r="P773" s="5"/>
      <c r="Q773" s="5"/>
    </row>
    <row r="774" spans="2:17" ht="13.2">
      <c r="B774" s="6"/>
      <c r="C774" s="156"/>
      <c r="G774" s="6"/>
      <c r="I774" s="7"/>
      <c r="P774" s="5"/>
      <c r="Q774" s="5"/>
    </row>
    <row r="775" spans="2:17" ht="13.2">
      <c r="B775" s="6"/>
      <c r="C775" s="156"/>
      <c r="G775" s="6"/>
      <c r="I775" s="7"/>
      <c r="P775" s="5"/>
      <c r="Q775" s="5"/>
    </row>
    <row r="776" spans="2:17" ht="13.2">
      <c r="B776" s="6"/>
      <c r="C776" s="156"/>
      <c r="G776" s="6"/>
      <c r="I776" s="7"/>
      <c r="P776" s="5"/>
      <c r="Q776" s="5"/>
    </row>
    <row r="777" spans="2:17" ht="13.2">
      <c r="B777" s="6"/>
      <c r="C777" s="156"/>
      <c r="G777" s="6"/>
      <c r="I777" s="7"/>
      <c r="P777" s="5"/>
      <c r="Q777" s="5"/>
    </row>
    <row r="778" spans="2:17" ht="13.2">
      <c r="B778" s="6"/>
      <c r="C778" s="156"/>
      <c r="G778" s="6"/>
      <c r="I778" s="7"/>
      <c r="P778" s="5"/>
      <c r="Q778" s="5"/>
    </row>
    <row r="779" spans="2:17" ht="13.2">
      <c r="B779" s="6"/>
      <c r="C779" s="156"/>
      <c r="G779" s="6"/>
      <c r="I779" s="7"/>
      <c r="P779" s="5"/>
      <c r="Q779" s="5"/>
    </row>
    <row r="780" spans="2:17" ht="13.2">
      <c r="B780" s="6"/>
      <c r="C780" s="156"/>
      <c r="G780" s="6"/>
      <c r="I780" s="7"/>
      <c r="P780" s="5"/>
      <c r="Q780" s="5"/>
    </row>
    <row r="781" spans="2:17" ht="13.2">
      <c r="B781" s="6"/>
      <c r="C781" s="156"/>
      <c r="G781" s="6"/>
      <c r="I781" s="7"/>
      <c r="P781" s="5"/>
      <c r="Q781" s="5"/>
    </row>
    <row r="782" spans="2:17" ht="13.2">
      <c r="B782" s="6"/>
      <c r="C782" s="156"/>
      <c r="G782" s="6"/>
      <c r="I782" s="7"/>
      <c r="P782" s="5"/>
      <c r="Q782" s="5"/>
    </row>
    <row r="783" spans="2:17" ht="13.2">
      <c r="B783" s="6"/>
      <c r="C783" s="156"/>
      <c r="G783" s="6"/>
      <c r="I783" s="7"/>
      <c r="P783" s="5"/>
      <c r="Q783" s="5"/>
    </row>
    <row r="784" spans="2:17" ht="13.2">
      <c r="B784" s="6"/>
      <c r="C784" s="156"/>
      <c r="G784" s="6"/>
      <c r="I784" s="7"/>
      <c r="P784" s="5"/>
      <c r="Q784" s="5"/>
    </row>
    <row r="785" spans="2:17" ht="13.2">
      <c r="B785" s="6"/>
      <c r="C785" s="156"/>
      <c r="G785" s="6"/>
      <c r="I785" s="7"/>
      <c r="P785" s="5"/>
      <c r="Q785" s="5"/>
    </row>
    <row r="786" spans="2:17" ht="13.2">
      <c r="B786" s="6"/>
      <c r="C786" s="156"/>
      <c r="G786" s="6"/>
      <c r="I786" s="7"/>
      <c r="P786" s="5"/>
      <c r="Q786" s="5"/>
    </row>
    <row r="787" spans="2:17" ht="13.2">
      <c r="B787" s="6"/>
      <c r="C787" s="156"/>
      <c r="G787" s="6"/>
      <c r="I787" s="7"/>
      <c r="P787" s="5"/>
      <c r="Q787" s="5"/>
    </row>
    <row r="788" spans="2:17" ht="13.2">
      <c r="B788" s="6"/>
      <c r="C788" s="156"/>
      <c r="G788" s="6"/>
      <c r="I788" s="7"/>
      <c r="P788" s="5"/>
      <c r="Q788" s="5"/>
    </row>
    <row r="789" spans="2:17" ht="13.2">
      <c r="B789" s="6"/>
      <c r="C789" s="156"/>
      <c r="G789" s="6"/>
      <c r="I789" s="7"/>
      <c r="P789" s="5"/>
      <c r="Q789" s="5"/>
    </row>
    <row r="790" spans="2:17" ht="13.2">
      <c r="B790" s="6"/>
      <c r="C790" s="156"/>
      <c r="G790" s="6"/>
      <c r="I790" s="7"/>
      <c r="P790" s="5"/>
      <c r="Q790" s="5"/>
    </row>
    <row r="791" spans="2:17" ht="13.2">
      <c r="B791" s="6"/>
      <c r="C791" s="156"/>
      <c r="G791" s="6"/>
      <c r="I791" s="7"/>
      <c r="P791" s="5"/>
      <c r="Q791" s="5"/>
    </row>
    <row r="792" spans="2:17" ht="13.2">
      <c r="B792" s="6"/>
      <c r="C792" s="156"/>
      <c r="G792" s="6"/>
      <c r="I792" s="7"/>
      <c r="P792" s="5"/>
      <c r="Q792" s="5"/>
    </row>
    <row r="793" spans="2:17" ht="13.2">
      <c r="B793" s="6"/>
      <c r="C793" s="156"/>
      <c r="G793" s="6"/>
      <c r="I793" s="7"/>
      <c r="P793" s="5"/>
      <c r="Q793" s="5"/>
    </row>
    <row r="794" spans="2:17" ht="13.2">
      <c r="B794" s="6"/>
      <c r="C794" s="156"/>
      <c r="G794" s="6"/>
      <c r="I794" s="7"/>
      <c r="P794" s="5"/>
      <c r="Q794" s="5"/>
    </row>
    <row r="795" spans="2:17" ht="13.2">
      <c r="B795" s="6"/>
      <c r="C795" s="156"/>
      <c r="G795" s="6"/>
      <c r="I795" s="7"/>
      <c r="P795" s="5"/>
      <c r="Q795" s="5"/>
    </row>
    <row r="796" spans="2:17" ht="13.2">
      <c r="B796" s="6"/>
      <c r="C796" s="156"/>
      <c r="G796" s="6"/>
      <c r="I796" s="7"/>
      <c r="P796" s="5"/>
      <c r="Q796" s="5"/>
    </row>
    <row r="797" spans="2:17" ht="13.2">
      <c r="B797" s="6"/>
      <c r="C797" s="156"/>
      <c r="G797" s="6"/>
      <c r="I797" s="7"/>
      <c r="P797" s="5"/>
      <c r="Q797" s="5"/>
    </row>
    <row r="798" spans="2:17" ht="13.2">
      <c r="B798" s="6"/>
      <c r="C798" s="156"/>
      <c r="G798" s="6"/>
      <c r="I798" s="7"/>
      <c r="P798" s="5"/>
      <c r="Q798" s="5"/>
    </row>
    <row r="799" spans="2:17" ht="13.2">
      <c r="B799" s="6"/>
      <c r="C799" s="156"/>
      <c r="G799" s="6"/>
      <c r="I799" s="7"/>
      <c r="P799" s="5"/>
      <c r="Q799" s="5"/>
    </row>
    <row r="800" spans="2:17" ht="13.2">
      <c r="B800" s="6"/>
      <c r="C800" s="156"/>
      <c r="G800" s="6"/>
      <c r="I800" s="7"/>
      <c r="P800" s="5"/>
      <c r="Q800" s="5"/>
    </row>
    <row r="801" spans="2:17" ht="13.2">
      <c r="B801" s="6"/>
      <c r="C801" s="156"/>
      <c r="G801" s="6"/>
      <c r="I801" s="7"/>
      <c r="P801" s="5"/>
      <c r="Q801" s="5"/>
    </row>
    <row r="802" spans="2:17" ht="13.2">
      <c r="B802" s="6"/>
      <c r="C802" s="156"/>
      <c r="G802" s="6"/>
      <c r="I802" s="7"/>
      <c r="P802" s="5"/>
      <c r="Q802" s="5"/>
    </row>
    <row r="803" spans="2:17" ht="13.2">
      <c r="B803" s="6"/>
      <c r="C803" s="156"/>
      <c r="G803" s="6"/>
      <c r="I803" s="7"/>
      <c r="P803" s="5"/>
      <c r="Q803" s="5"/>
    </row>
    <row r="804" spans="2:17" ht="13.2">
      <c r="B804" s="6"/>
      <c r="C804" s="156"/>
      <c r="G804" s="6"/>
      <c r="I804" s="7"/>
      <c r="P804" s="5"/>
      <c r="Q804" s="5"/>
    </row>
    <row r="805" spans="2:17" ht="13.2">
      <c r="B805" s="6"/>
      <c r="C805" s="156"/>
      <c r="G805" s="6"/>
      <c r="I805" s="7"/>
      <c r="P805" s="5"/>
      <c r="Q805" s="5"/>
    </row>
    <row r="806" spans="2:17" ht="13.2">
      <c r="B806" s="6"/>
      <c r="C806" s="156"/>
      <c r="G806" s="6"/>
      <c r="I806" s="7"/>
      <c r="P806" s="5"/>
      <c r="Q806" s="5"/>
    </row>
    <row r="807" spans="2:17" ht="13.2">
      <c r="B807" s="6"/>
      <c r="C807" s="156"/>
      <c r="G807" s="6"/>
      <c r="I807" s="7"/>
      <c r="P807" s="5"/>
      <c r="Q807" s="5"/>
    </row>
    <row r="808" spans="2:17" ht="13.2">
      <c r="B808" s="6"/>
      <c r="C808" s="156"/>
      <c r="G808" s="6"/>
      <c r="I808" s="7"/>
      <c r="P808" s="5"/>
      <c r="Q808" s="5"/>
    </row>
    <row r="809" spans="2:17" ht="13.2">
      <c r="B809" s="6"/>
      <c r="C809" s="156"/>
      <c r="G809" s="6"/>
      <c r="I809" s="7"/>
      <c r="P809" s="5"/>
      <c r="Q809" s="5"/>
    </row>
    <row r="810" spans="2:17" ht="13.2">
      <c r="B810" s="6"/>
      <c r="C810" s="156"/>
      <c r="G810" s="6"/>
      <c r="I810" s="7"/>
      <c r="P810" s="5"/>
      <c r="Q810" s="5"/>
    </row>
    <row r="811" spans="2:17" ht="13.2">
      <c r="B811" s="6"/>
      <c r="C811" s="156"/>
      <c r="G811" s="6"/>
      <c r="I811" s="7"/>
      <c r="P811" s="5"/>
      <c r="Q811" s="5"/>
    </row>
    <row r="812" spans="2:17" ht="13.2">
      <c r="B812" s="6"/>
      <c r="C812" s="156"/>
      <c r="G812" s="6"/>
      <c r="I812" s="7"/>
      <c r="P812" s="5"/>
      <c r="Q812" s="5"/>
    </row>
    <row r="813" spans="2:17" ht="13.2">
      <c r="B813" s="6"/>
      <c r="C813" s="156"/>
      <c r="G813" s="6"/>
      <c r="I813" s="7"/>
      <c r="P813" s="5"/>
      <c r="Q813" s="5"/>
    </row>
    <row r="814" spans="2:17" ht="13.2">
      <c r="B814" s="6"/>
      <c r="C814" s="156"/>
      <c r="G814" s="6"/>
      <c r="I814" s="7"/>
      <c r="P814" s="5"/>
      <c r="Q814" s="5"/>
    </row>
    <row r="815" spans="2:17" ht="13.2">
      <c r="B815" s="6"/>
      <c r="C815" s="156"/>
      <c r="G815" s="6"/>
      <c r="I815" s="7"/>
      <c r="P815" s="5"/>
      <c r="Q815" s="5"/>
    </row>
    <row r="816" spans="2:17" ht="13.2">
      <c r="B816" s="6"/>
      <c r="C816" s="156"/>
      <c r="G816" s="6"/>
      <c r="I816" s="7"/>
      <c r="P816" s="5"/>
      <c r="Q816" s="5"/>
    </row>
    <row r="817" spans="2:17" ht="13.2">
      <c r="B817" s="6"/>
      <c r="C817" s="156"/>
      <c r="G817" s="6"/>
      <c r="I817" s="7"/>
      <c r="P817" s="5"/>
      <c r="Q817" s="5"/>
    </row>
    <row r="818" spans="2:17" ht="13.2">
      <c r="B818" s="6"/>
      <c r="C818" s="156"/>
      <c r="G818" s="6"/>
      <c r="I818" s="7"/>
      <c r="P818" s="5"/>
      <c r="Q818" s="5"/>
    </row>
    <row r="819" spans="2:17" ht="13.2">
      <c r="B819" s="6"/>
      <c r="C819" s="156"/>
      <c r="G819" s="6"/>
      <c r="I819" s="7"/>
      <c r="P819" s="5"/>
      <c r="Q819" s="5"/>
    </row>
    <row r="820" spans="2:17" ht="13.2">
      <c r="B820" s="6"/>
      <c r="C820" s="156"/>
      <c r="G820" s="6"/>
      <c r="I820" s="7"/>
      <c r="P820" s="5"/>
      <c r="Q820" s="5"/>
    </row>
    <row r="821" spans="2:17" ht="13.2">
      <c r="B821" s="6"/>
      <c r="C821" s="156"/>
      <c r="G821" s="6"/>
      <c r="I821" s="7"/>
      <c r="P821" s="5"/>
      <c r="Q821" s="5"/>
    </row>
    <row r="822" spans="2:17" ht="13.2">
      <c r="B822" s="6"/>
      <c r="C822" s="156"/>
      <c r="G822" s="6"/>
      <c r="I822" s="7"/>
      <c r="P822" s="5"/>
      <c r="Q822" s="5"/>
    </row>
    <row r="823" spans="2:17" ht="13.2">
      <c r="B823" s="6"/>
      <c r="C823" s="156"/>
      <c r="G823" s="6"/>
      <c r="I823" s="7"/>
      <c r="P823" s="5"/>
      <c r="Q823" s="5"/>
    </row>
    <row r="824" spans="2:17" ht="13.2">
      <c r="B824" s="6"/>
      <c r="C824" s="156"/>
      <c r="G824" s="6"/>
      <c r="I824" s="7"/>
      <c r="P824" s="5"/>
      <c r="Q824" s="5"/>
    </row>
    <row r="825" spans="2:17" ht="13.2">
      <c r="B825" s="6"/>
      <c r="C825" s="156"/>
      <c r="G825" s="6"/>
      <c r="I825" s="7"/>
      <c r="P825" s="5"/>
      <c r="Q825" s="5"/>
    </row>
    <row r="826" spans="2:17" ht="13.2">
      <c r="B826" s="6"/>
      <c r="C826" s="156"/>
      <c r="G826" s="6"/>
      <c r="I826" s="7"/>
      <c r="P826" s="5"/>
      <c r="Q826" s="5"/>
    </row>
    <row r="827" spans="2:17" ht="13.2">
      <c r="B827" s="6"/>
      <c r="C827" s="156"/>
      <c r="G827" s="6"/>
      <c r="I827" s="7"/>
      <c r="P827" s="5"/>
      <c r="Q827" s="5"/>
    </row>
    <row r="828" spans="2:17" ht="13.2">
      <c r="B828" s="6"/>
      <c r="C828" s="156"/>
      <c r="G828" s="6"/>
      <c r="I828" s="7"/>
      <c r="P828" s="5"/>
      <c r="Q828" s="5"/>
    </row>
    <row r="829" spans="2:17" ht="13.2">
      <c r="B829" s="6"/>
      <c r="C829" s="156"/>
      <c r="G829" s="6"/>
      <c r="I829" s="7"/>
      <c r="P829" s="5"/>
      <c r="Q829" s="5"/>
    </row>
    <row r="830" spans="2:17" ht="13.2">
      <c r="B830" s="6"/>
      <c r="C830" s="156"/>
      <c r="G830" s="6"/>
      <c r="I830" s="7"/>
      <c r="P830" s="5"/>
      <c r="Q830" s="5"/>
    </row>
    <row r="831" spans="2:17" ht="13.2">
      <c r="B831" s="6"/>
      <c r="C831" s="156"/>
      <c r="G831" s="6"/>
      <c r="I831" s="7"/>
      <c r="P831" s="5"/>
      <c r="Q831" s="5"/>
    </row>
    <row r="832" spans="2:17" ht="13.2">
      <c r="B832" s="6"/>
      <c r="C832" s="156"/>
      <c r="G832" s="6"/>
      <c r="I832" s="7"/>
      <c r="P832" s="5"/>
      <c r="Q832" s="5"/>
    </row>
    <row r="833" spans="2:17" ht="13.2">
      <c r="B833" s="6"/>
      <c r="C833" s="156"/>
      <c r="G833" s="6"/>
      <c r="I833" s="7"/>
      <c r="P833" s="5"/>
      <c r="Q833" s="5"/>
    </row>
    <row r="834" spans="2:17" ht="13.2">
      <c r="B834" s="6"/>
      <c r="C834" s="156"/>
      <c r="G834" s="6"/>
      <c r="I834" s="7"/>
      <c r="P834" s="5"/>
      <c r="Q834" s="5"/>
    </row>
    <row r="835" spans="2:17" ht="13.2">
      <c r="B835" s="6"/>
      <c r="C835" s="156"/>
      <c r="G835" s="6"/>
      <c r="I835" s="7"/>
      <c r="P835" s="5"/>
      <c r="Q835" s="5"/>
    </row>
    <row r="836" spans="2:17" ht="13.2">
      <c r="B836" s="6"/>
      <c r="C836" s="156"/>
      <c r="G836" s="6"/>
      <c r="I836" s="7"/>
      <c r="P836" s="5"/>
      <c r="Q836" s="5"/>
    </row>
    <row r="837" spans="2:17" ht="13.2">
      <c r="B837" s="6"/>
      <c r="C837" s="156"/>
      <c r="G837" s="6"/>
      <c r="I837" s="7"/>
      <c r="P837" s="5"/>
      <c r="Q837" s="5"/>
    </row>
    <row r="838" spans="2:17" ht="13.2">
      <c r="B838" s="6"/>
      <c r="C838" s="156"/>
      <c r="G838" s="6"/>
      <c r="I838" s="7"/>
      <c r="P838" s="5"/>
      <c r="Q838" s="5"/>
    </row>
    <row r="839" spans="2:17" ht="13.2">
      <c r="B839" s="6"/>
      <c r="C839" s="156"/>
      <c r="G839" s="6"/>
      <c r="I839" s="7"/>
      <c r="P839" s="5"/>
      <c r="Q839" s="5"/>
    </row>
    <row r="840" spans="2:17" ht="13.2">
      <c r="B840" s="6"/>
      <c r="C840" s="156"/>
      <c r="G840" s="6"/>
      <c r="I840" s="7"/>
      <c r="P840" s="5"/>
      <c r="Q840" s="5"/>
    </row>
    <row r="841" spans="2:17" ht="13.2">
      <c r="B841" s="6"/>
      <c r="C841" s="156"/>
      <c r="G841" s="6"/>
      <c r="I841" s="7"/>
      <c r="P841" s="5"/>
      <c r="Q841" s="5"/>
    </row>
    <row r="842" spans="2:17" ht="13.2">
      <c r="B842" s="6"/>
      <c r="C842" s="156"/>
      <c r="G842" s="6"/>
      <c r="I842" s="7"/>
      <c r="P842" s="5"/>
      <c r="Q842" s="5"/>
    </row>
    <row r="843" spans="2:17" ht="13.2">
      <c r="B843" s="6"/>
      <c r="C843" s="156"/>
      <c r="G843" s="6"/>
      <c r="I843" s="7"/>
      <c r="P843" s="5"/>
      <c r="Q843" s="5"/>
    </row>
    <row r="844" spans="2:17" ht="13.2">
      <c r="B844" s="6"/>
      <c r="C844" s="156"/>
      <c r="G844" s="6"/>
      <c r="I844" s="7"/>
      <c r="P844" s="5"/>
      <c r="Q844" s="5"/>
    </row>
    <row r="845" spans="2:17" ht="13.2">
      <c r="B845" s="6"/>
      <c r="C845" s="156"/>
      <c r="G845" s="6"/>
      <c r="I845" s="7"/>
      <c r="P845" s="5"/>
      <c r="Q845" s="5"/>
    </row>
    <row r="846" spans="2:17" ht="13.2">
      <c r="B846" s="6"/>
      <c r="C846" s="156"/>
      <c r="G846" s="6"/>
      <c r="I846" s="7"/>
      <c r="P846" s="5"/>
      <c r="Q846" s="5"/>
    </row>
    <row r="847" spans="2:17" ht="13.2">
      <c r="B847" s="6"/>
      <c r="C847" s="156"/>
      <c r="G847" s="6"/>
      <c r="I847" s="7"/>
      <c r="P847" s="5"/>
      <c r="Q847" s="5"/>
    </row>
    <row r="848" spans="2:17" ht="13.2">
      <c r="B848" s="6"/>
      <c r="C848" s="156"/>
      <c r="G848" s="6"/>
      <c r="I848" s="7"/>
      <c r="P848" s="5"/>
      <c r="Q848" s="5"/>
    </row>
    <row r="849" spans="2:17" ht="13.2">
      <c r="B849" s="6"/>
      <c r="C849" s="156"/>
      <c r="G849" s="6"/>
      <c r="I849" s="7"/>
      <c r="P849" s="5"/>
      <c r="Q849" s="5"/>
    </row>
    <row r="850" spans="2:17" ht="13.2">
      <c r="B850" s="6"/>
      <c r="C850" s="156"/>
      <c r="G850" s="6"/>
      <c r="I850" s="7"/>
      <c r="P850" s="5"/>
      <c r="Q850" s="5"/>
    </row>
    <row r="851" spans="2:17" ht="13.2">
      <c r="B851" s="6"/>
      <c r="C851" s="156"/>
      <c r="G851" s="6"/>
      <c r="I851" s="7"/>
      <c r="P851" s="5"/>
      <c r="Q851" s="5"/>
    </row>
    <row r="852" spans="2:17" ht="13.2">
      <c r="B852" s="6"/>
      <c r="C852" s="156"/>
      <c r="G852" s="6"/>
      <c r="I852" s="7"/>
      <c r="P852" s="5"/>
      <c r="Q852" s="5"/>
    </row>
    <row r="853" spans="2:17" ht="13.2">
      <c r="B853" s="6"/>
      <c r="C853" s="156"/>
      <c r="G853" s="6"/>
      <c r="I853" s="7"/>
      <c r="P853" s="5"/>
      <c r="Q853" s="5"/>
    </row>
    <row r="854" spans="2:17" ht="13.2">
      <c r="B854" s="6"/>
      <c r="C854" s="156"/>
      <c r="G854" s="6"/>
      <c r="I854" s="7"/>
      <c r="P854" s="5"/>
      <c r="Q854" s="5"/>
    </row>
    <row r="855" spans="2:17" ht="13.2">
      <c r="B855" s="6"/>
      <c r="C855" s="156"/>
      <c r="G855" s="6"/>
      <c r="I855" s="7"/>
      <c r="P855" s="5"/>
      <c r="Q855" s="5"/>
    </row>
    <row r="856" spans="2:17" ht="13.2">
      <c r="B856" s="6"/>
      <c r="C856" s="156"/>
      <c r="G856" s="6"/>
      <c r="I856" s="7"/>
      <c r="P856" s="5"/>
      <c r="Q856" s="5"/>
    </row>
    <row r="857" spans="2:17" ht="13.2">
      <c r="B857" s="6"/>
      <c r="C857" s="156"/>
      <c r="G857" s="6"/>
      <c r="I857" s="7"/>
      <c r="P857" s="5"/>
      <c r="Q857" s="5"/>
    </row>
    <row r="858" spans="2:17" ht="13.2">
      <c r="B858" s="6"/>
      <c r="C858" s="156"/>
      <c r="G858" s="6"/>
      <c r="I858" s="7"/>
      <c r="P858" s="5"/>
      <c r="Q858" s="5"/>
    </row>
    <row r="859" spans="2:17" ht="13.2">
      <c r="B859" s="6"/>
      <c r="C859" s="156"/>
      <c r="G859" s="6"/>
      <c r="I859" s="7"/>
      <c r="P859" s="5"/>
      <c r="Q859" s="5"/>
    </row>
    <row r="860" spans="2:17" ht="13.2">
      <c r="B860" s="6"/>
      <c r="C860" s="156"/>
      <c r="G860" s="6"/>
      <c r="I860" s="7"/>
      <c r="P860" s="5"/>
      <c r="Q860" s="5"/>
    </row>
    <row r="861" spans="2:17" ht="13.2">
      <c r="B861" s="6"/>
      <c r="C861" s="156"/>
      <c r="G861" s="6"/>
      <c r="I861" s="7"/>
      <c r="P861" s="5"/>
      <c r="Q861" s="5"/>
    </row>
    <row r="862" spans="2:17" ht="13.2">
      <c r="B862" s="6"/>
      <c r="C862" s="156"/>
      <c r="G862" s="6"/>
      <c r="I862" s="7"/>
      <c r="P862" s="5"/>
      <c r="Q862" s="5"/>
    </row>
    <row r="863" spans="2:17" ht="13.2">
      <c r="B863" s="6"/>
      <c r="C863" s="156"/>
      <c r="G863" s="6"/>
      <c r="I863" s="7"/>
      <c r="P863" s="5"/>
      <c r="Q863" s="5"/>
    </row>
    <row r="864" spans="2:17" ht="13.2">
      <c r="B864" s="6"/>
      <c r="C864" s="156"/>
      <c r="G864" s="6"/>
      <c r="I864" s="7"/>
      <c r="P864" s="5"/>
      <c r="Q864" s="5"/>
    </row>
    <row r="865" spans="2:17" ht="13.2">
      <c r="B865" s="6"/>
      <c r="C865" s="156"/>
      <c r="G865" s="6"/>
      <c r="I865" s="7"/>
      <c r="P865" s="5"/>
      <c r="Q865" s="5"/>
    </row>
    <row r="866" spans="2:17" ht="13.2">
      <c r="B866" s="6"/>
      <c r="C866" s="156"/>
      <c r="G866" s="6"/>
      <c r="I866" s="7"/>
      <c r="P866" s="5"/>
      <c r="Q866" s="5"/>
    </row>
    <row r="867" spans="2:17" ht="13.2">
      <c r="B867" s="6"/>
      <c r="C867" s="156"/>
      <c r="G867" s="6"/>
      <c r="I867" s="7"/>
      <c r="P867" s="5"/>
      <c r="Q867" s="5"/>
    </row>
    <row r="868" spans="2:17" ht="13.2">
      <c r="B868" s="6"/>
      <c r="C868" s="156"/>
      <c r="G868" s="6"/>
      <c r="I868" s="7"/>
      <c r="P868" s="5"/>
      <c r="Q868" s="5"/>
    </row>
    <row r="869" spans="2:17" ht="13.2">
      <c r="B869" s="6"/>
      <c r="C869" s="156"/>
      <c r="G869" s="6"/>
      <c r="I869" s="7"/>
      <c r="P869" s="5"/>
      <c r="Q869" s="5"/>
    </row>
    <row r="870" spans="2:17" ht="13.2">
      <c r="B870" s="6"/>
      <c r="C870" s="156"/>
      <c r="G870" s="6"/>
      <c r="I870" s="7"/>
      <c r="P870" s="5"/>
      <c r="Q870" s="5"/>
    </row>
    <row r="871" spans="2:17" ht="13.2">
      <c r="B871" s="6"/>
      <c r="C871" s="156"/>
      <c r="G871" s="6"/>
      <c r="I871" s="7"/>
      <c r="P871" s="5"/>
      <c r="Q871" s="5"/>
    </row>
    <row r="872" spans="2:17" ht="13.2">
      <c r="B872" s="6"/>
      <c r="C872" s="156"/>
      <c r="G872" s="6"/>
      <c r="I872" s="7"/>
      <c r="P872" s="5"/>
      <c r="Q872" s="5"/>
    </row>
    <row r="873" spans="2:17" ht="13.2">
      <c r="B873" s="6"/>
      <c r="C873" s="156"/>
      <c r="G873" s="6"/>
      <c r="I873" s="7"/>
      <c r="P873" s="5"/>
      <c r="Q873" s="5"/>
    </row>
    <row r="874" spans="2:17" ht="13.2">
      <c r="B874" s="6"/>
      <c r="C874" s="156"/>
      <c r="G874" s="6"/>
      <c r="I874" s="7"/>
      <c r="P874" s="5"/>
      <c r="Q874" s="5"/>
    </row>
    <row r="875" spans="2:17" ht="13.2">
      <c r="B875" s="6"/>
      <c r="C875" s="156"/>
      <c r="G875" s="6"/>
      <c r="I875" s="7"/>
      <c r="P875" s="5"/>
      <c r="Q875" s="5"/>
    </row>
    <row r="876" spans="2:17" ht="13.2">
      <c r="B876" s="6"/>
      <c r="C876" s="156"/>
      <c r="G876" s="6"/>
      <c r="I876" s="7"/>
      <c r="P876" s="5"/>
      <c r="Q876" s="5"/>
    </row>
    <row r="877" spans="2:17" ht="13.2">
      <c r="B877" s="6"/>
      <c r="C877" s="156"/>
      <c r="G877" s="6"/>
      <c r="I877" s="7"/>
      <c r="P877" s="5"/>
      <c r="Q877" s="5"/>
    </row>
    <row r="878" spans="2:17" ht="13.2">
      <c r="B878" s="6"/>
      <c r="C878" s="156"/>
      <c r="G878" s="6"/>
      <c r="I878" s="7"/>
      <c r="P878" s="5"/>
      <c r="Q878" s="5"/>
    </row>
    <row r="879" spans="2:17" ht="13.2">
      <c r="B879" s="6"/>
      <c r="C879" s="156"/>
      <c r="G879" s="6"/>
      <c r="I879" s="7"/>
      <c r="P879" s="5"/>
      <c r="Q879" s="5"/>
    </row>
    <row r="880" spans="2:17" ht="13.2">
      <c r="B880" s="6"/>
      <c r="C880" s="156"/>
      <c r="G880" s="6"/>
      <c r="I880" s="7"/>
      <c r="P880" s="5"/>
      <c r="Q880" s="5"/>
    </row>
    <row r="881" spans="2:17" ht="13.2">
      <c r="B881" s="6"/>
      <c r="C881" s="156"/>
      <c r="G881" s="6"/>
      <c r="I881" s="7"/>
      <c r="P881" s="5"/>
      <c r="Q881" s="5"/>
    </row>
    <row r="882" spans="2:17" ht="13.2">
      <c r="B882" s="6"/>
      <c r="C882" s="156"/>
      <c r="G882" s="6"/>
      <c r="I882" s="7"/>
      <c r="P882" s="5"/>
      <c r="Q882" s="5"/>
    </row>
    <row r="883" spans="2:17" ht="13.2">
      <c r="B883" s="6"/>
      <c r="C883" s="156"/>
      <c r="G883" s="6"/>
      <c r="I883" s="7"/>
      <c r="P883" s="5"/>
      <c r="Q883" s="5"/>
    </row>
    <row r="884" spans="2:17" ht="13.2">
      <c r="B884" s="6"/>
      <c r="C884" s="156"/>
      <c r="G884" s="6"/>
      <c r="I884" s="7"/>
      <c r="P884" s="5"/>
      <c r="Q884" s="5"/>
    </row>
    <row r="885" spans="2:17" ht="13.2">
      <c r="B885" s="6"/>
      <c r="C885" s="156"/>
      <c r="G885" s="6"/>
      <c r="I885" s="7"/>
      <c r="P885" s="5"/>
      <c r="Q885" s="5"/>
    </row>
    <row r="886" spans="2:17" ht="13.2">
      <c r="B886" s="6"/>
      <c r="C886" s="156"/>
      <c r="G886" s="6"/>
      <c r="I886" s="7"/>
      <c r="P886" s="5"/>
      <c r="Q886" s="5"/>
    </row>
    <row r="887" spans="2:17" ht="13.2">
      <c r="B887" s="6"/>
      <c r="C887" s="156"/>
      <c r="G887" s="6"/>
      <c r="I887" s="7"/>
      <c r="P887" s="5"/>
      <c r="Q887" s="5"/>
    </row>
    <row r="888" spans="2:17" ht="13.2">
      <c r="B888" s="6"/>
      <c r="C888" s="156"/>
      <c r="G888" s="6"/>
      <c r="I888" s="7"/>
      <c r="P888" s="5"/>
      <c r="Q888" s="5"/>
    </row>
    <row r="889" spans="2:17" ht="13.2">
      <c r="B889" s="6"/>
      <c r="C889" s="156"/>
      <c r="G889" s="6"/>
      <c r="I889" s="7"/>
      <c r="P889" s="5"/>
      <c r="Q889" s="5"/>
    </row>
    <row r="890" spans="2:17" ht="13.2">
      <c r="B890" s="6"/>
      <c r="C890" s="156"/>
      <c r="G890" s="6"/>
      <c r="I890" s="7"/>
      <c r="P890" s="5"/>
      <c r="Q890" s="5"/>
    </row>
    <row r="891" spans="2:17" ht="13.2">
      <c r="B891" s="6"/>
      <c r="C891" s="156"/>
      <c r="G891" s="6"/>
      <c r="I891" s="7"/>
      <c r="P891" s="5"/>
      <c r="Q891" s="5"/>
    </row>
    <row r="892" spans="2:17" ht="13.2">
      <c r="B892" s="6"/>
      <c r="C892" s="156"/>
      <c r="G892" s="6"/>
      <c r="I892" s="7"/>
      <c r="P892" s="5"/>
      <c r="Q892" s="5"/>
    </row>
    <row r="893" spans="2:17" ht="13.2">
      <c r="B893" s="6"/>
      <c r="C893" s="156"/>
      <c r="G893" s="6"/>
      <c r="I893" s="7"/>
      <c r="P893" s="5"/>
      <c r="Q893" s="5"/>
    </row>
    <row r="894" spans="2:17" ht="13.2">
      <c r="B894" s="6"/>
      <c r="C894" s="156"/>
      <c r="G894" s="6"/>
      <c r="I894" s="7"/>
      <c r="P894" s="5"/>
      <c r="Q894" s="5"/>
    </row>
    <row r="895" spans="2:17" ht="13.2">
      <c r="B895" s="6"/>
      <c r="C895" s="156"/>
      <c r="G895" s="6"/>
      <c r="I895" s="7"/>
      <c r="P895" s="5"/>
      <c r="Q895" s="5"/>
    </row>
    <row r="896" spans="2:17" ht="13.2">
      <c r="B896" s="6"/>
      <c r="C896" s="156"/>
      <c r="G896" s="6"/>
      <c r="I896" s="7"/>
      <c r="P896" s="5"/>
      <c r="Q896" s="5"/>
    </row>
    <row r="897" spans="2:17" ht="13.2">
      <c r="B897" s="6"/>
      <c r="C897" s="156"/>
      <c r="G897" s="6"/>
      <c r="I897" s="7"/>
      <c r="P897" s="5"/>
      <c r="Q897" s="5"/>
    </row>
    <row r="898" spans="2:17" ht="13.2">
      <c r="B898" s="6"/>
      <c r="C898" s="156"/>
      <c r="G898" s="6"/>
      <c r="I898" s="7"/>
      <c r="P898" s="5"/>
      <c r="Q898" s="5"/>
    </row>
    <row r="899" spans="2:17" ht="13.2">
      <c r="B899" s="6"/>
      <c r="C899" s="156"/>
      <c r="G899" s="6"/>
      <c r="I899" s="7"/>
      <c r="P899" s="5"/>
      <c r="Q899" s="5"/>
    </row>
    <row r="900" spans="2:17" ht="13.2">
      <c r="B900" s="6"/>
      <c r="C900" s="156"/>
      <c r="G900" s="6"/>
      <c r="I900" s="7"/>
      <c r="P900" s="5"/>
      <c r="Q900" s="5"/>
    </row>
    <row r="901" spans="2:17" ht="13.2">
      <c r="B901" s="6"/>
      <c r="C901" s="156"/>
      <c r="G901" s="6"/>
      <c r="I901" s="7"/>
      <c r="P901" s="5"/>
      <c r="Q901" s="5"/>
    </row>
    <row r="902" spans="2:17" ht="13.2">
      <c r="B902" s="6"/>
      <c r="C902" s="156"/>
      <c r="G902" s="6"/>
      <c r="I902" s="7"/>
      <c r="P902" s="5"/>
      <c r="Q902" s="5"/>
    </row>
    <row r="903" spans="2:17" ht="13.2">
      <c r="B903" s="6"/>
      <c r="C903" s="156"/>
      <c r="G903" s="6"/>
      <c r="I903" s="7"/>
      <c r="P903" s="5"/>
      <c r="Q903" s="5"/>
    </row>
    <row r="904" spans="2:17" ht="13.2">
      <c r="B904" s="6"/>
      <c r="C904" s="156"/>
      <c r="G904" s="6"/>
      <c r="I904" s="7"/>
      <c r="P904" s="5"/>
      <c r="Q904" s="5"/>
    </row>
    <row r="905" spans="2:17" ht="13.2">
      <c r="B905" s="6"/>
      <c r="C905" s="156"/>
      <c r="G905" s="6"/>
      <c r="I905" s="7"/>
      <c r="P905" s="5"/>
      <c r="Q905" s="5"/>
    </row>
    <row r="906" spans="2:17" ht="13.2">
      <c r="B906" s="6"/>
      <c r="C906" s="156"/>
      <c r="G906" s="6"/>
      <c r="I906" s="7"/>
      <c r="P906" s="5"/>
      <c r="Q906" s="5"/>
    </row>
    <row r="907" spans="2:17" ht="13.2">
      <c r="B907" s="6"/>
      <c r="C907" s="156"/>
      <c r="G907" s="6"/>
      <c r="I907" s="7"/>
      <c r="P907" s="5"/>
      <c r="Q907" s="5"/>
    </row>
    <row r="908" spans="2:17" ht="13.2">
      <c r="B908" s="6"/>
      <c r="C908" s="156"/>
      <c r="G908" s="6"/>
      <c r="I908" s="7"/>
      <c r="P908" s="5"/>
      <c r="Q908" s="5"/>
    </row>
    <row r="909" spans="2:17" ht="13.2">
      <c r="B909" s="6"/>
      <c r="C909" s="156"/>
      <c r="G909" s="6"/>
      <c r="I909" s="7"/>
      <c r="P909" s="5"/>
      <c r="Q909" s="5"/>
    </row>
    <row r="910" spans="2:17" ht="13.2">
      <c r="B910" s="6"/>
      <c r="C910" s="156"/>
      <c r="G910" s="6"/>
      <c r="I910" s="7"/>
      <c r="P910" s="5"/>
      <c r="Q910" s="5"/>
    </row>
    <row r="911" spans="2:17" ht="13.2">
      <c r="B911" s="6"/>
      <c r="C911" s="156"/>
      <c r="G911" s="6"/>
      <c r="I911" s="7"/>
      <c r="P911" s="5"/>
      <c r="Q911" s="5"/>
    </row>
    <row r="912" spans="2:17" ht="13.2">
      <c r="B912" s="6"/>
      <c r="C912" s="156"/>
      <c r="G912" s="6"/>
      <c r="I912" s="7"/>
      <c r="P912" s="5"/>
      <c r="Q912" s="5"/>
    </row>
    <row r="913" spans="2:17" ht="13.2">
      <c r="B913" s="6"/>
      <c r="C913" s="156"/>
      <c r="G913" s="6"/>
      <c r="I913" s="7"/>
      <c r="P913" s="5"/>
      <c r="Q913" s="5"/>
    </row>
    <row r="914" spans="2:17" ht="13.2">
      <c r="B914" s="6"/>
      <c r="C914" s="156"/>
      <c r="G914" s="6"/>
      <c r="I914" s="7"/>
      <c r="P914" s="5"/>
      <c r="Q914" s="5"/>
    </row>
    <row r="915" spans="2:17" ht="13.2">
      <c r="B915" s="6"/>
      <c r="C915" s="156"/>
      <c r="G915" s="6"/>
      <c r="I915" s="7"/>
      <c r="P915" s="5"/>
      <c r="Q915" s="5"/>
    </row>
    <row r="916" spans="2:17" ht="13.2">
      <c r="B916" s="6"/>
      <c r="C916" s="156"/>
      <c r="G916" s="6"/>
      <c r="I916" s="7"/>
      <c r="P916" s="5"/>
      <c r="Q916" s="5"/>
    </row>
    <row r="917" spans="2:17" ht="13.2">
      <c r="B917" s="6"/>
      <c r="C917" s="156"/>
      <c r="G917" s="6"/>
      <c r="I917" s="7"/>
      <c r="P917" s="5"/>
      <c r="Q917" s="5"/>
    </row>
    <row r="918" spans="2:17" ht="13.2">
      <c r="B918" s="6"/>
      <c r="C918" s="156"/>
      <c r="G918" s="6"/>
      <c r="I918" s="7"/>
      <c r="P918" s="5"/>
      <c r="Q918" s="5"/>
    </row>
    <row r="919" spans="2:17" ht="13.2">
      <c r="B919" s="6"/>
      <c r="C919" s="156"/>
      <c r="G919" s="6"/>
      <c r="I919" s="7"/>
      <c r="P919" s="5"/>
      <c r="Q919" s="5"/>
    </row>
    <row r="920" spans="2:17" ht="13.2">
      <c r="B920" s="6"/>
      <c r="C920" s="156"/>
      <c r="G920" s="6"/>
      <c r="I920" s="7"/>
      <c r="P920" s="5"/>
      <c r="Q920" s="5"/>
    </row>
    <row r="921" spans="2:17" ht="13.2">
      <c r="B921" s="6"/>
      <c r="C921" s="156"/>
      <c r="G921" s="6"/>
      <c r="I921" s="7"/>
      <c r="P921" s="5"/>
      <c r="Q921" s="5"/>
    </row>
    <row r="922" spans="2:17" ht="13.2">
      <c r="B922" s="6"/>
      <c r="C922" s="156"/>
      <c r="G922" s="6"/>
      <c r="I922" s="7"/>
      <c r="P922" s="5"/>
      <c r="Q922" s="5"/>
    </row>
    <row r="923" spans="2:17" ht="13.2">
      <c r="B923" s="6"/>
      <c r="C923" s="156"/>
      <c r="G923" s="6"/>
      <c r="I923" s="7"/>
      <c r="P923" s="5"/>
      <c r="Q923" s="5"/>
    </row>
    <row r="924" spans="2:17" ht="13.2">
      <c r="B924" s="6"/>
      <c r="C924" s="156"/>
      <c r="G924" s="6"/>
      <c r="I924" s="7"/>
      <c r="P924" s="5"/>
      <c r="Q924" s="5"/>
    </row>
    <row r="925" spans="2:17" ht="13.2">
      <c r="B925" s="6"/>
      <c r="C925" s="156"/>
      <c r="G925" s="6"/>
      <c r="I925" s="7"/>
      <c r="P925" s="5"/>
      <c r="Q925" s="5"/>
    </row>
    <row r="926" spans="2:17" ht="13.2">
      <c r="B926" s="6"/>
      <c r="C926" s="156"/>
      <c r="G926" s="6"/>
      <c r="I926" s="7"/>
      <c r="P926" s="5"/>
      <c r="Q926" s="5"/>
    </row>
    <row r="927" spans="2:17" ht="13.2">
      <c r="B927" s="6"/>
      <c r="C927" s="156"/>
      <c r="G927" s="6"/>
      <c r="I927" s="7"/>
      <c r="P927" s="5"/>
      <c r="Q927" s="5"/>
    </row>
    <row r="928" spans="2:17" ht="13.2">
      <c r="B928" s="6"/>
      <c r="C928" s="156"/>
      <c r="G928" s="6"/>
      <c r="I928" s="7"/>
      <c r="P928" s="5"/>
      <c r="Q928" s="5"/>
    </row>
    <row r="929" spans="2:17" ht="13.2">
      <c r="B929" s="6"/>
      <c r="C929" s="156"/>
      <c r="G929" s="6"/>
      <c r="I929" s="7"/>
      <c r="P929" s="5"/>
      <c r="Q929" s="5"/>
    </row>
    <row r="930" spans="2:17" ht="13.2">
      <c r="B930" s="6"/>
      <c r="C930" s="156"/>
      <c r="G930" s="6"/>
      <c r="I930" s="7"/>
      <c r="P930" s="5"/>
      <c r="Q930" s="5"/>
    </row>
    <row r="931" spans="2:17" ht="13.2">
      <c r="B931" s="6"/>
      <c r="C931" s="156"/>
      <c r="G931" s="6"/>
      <c r="I931" s="7"/>
      <c r="P931" s="5"/>
      <c r="Q931" s="5"/>
    </row>
    <row r="932" spans="2:17" ht="13.2">
      <c r="B932" s="6"/>
      <c r="C932" s="156"/>
      <c r="G932" s="6"/>
      <c r="I932" s="7"/>
      <c r="P932" s="5"/>
      <c r="Q932" s="5"/>
    </row>
    <row r="933" spans="2:17" ht="13.2">
      <c r="B933" s="6"/>
      <c r="C933" s="156"/>
      <c r="G933" s="6"/>
      <c r="I933" s="7"/>
      <c r="P933" s="5"/>
      <c r="Q933" s="5"/>
    </row>
    <row r="934" spans="2:17" ht="13.2">
      <c r="B934" s="6"/>
      <c r="C934" s="156"/>
      <c r="G934" s="6"/>
      <c r="I934" s="7"/>
      <c r="P934" s="5"/>
      <c r="Q934" s="5"/>
    </row>
    <row r="935" spans="2:17" ht="13.2">
      <c r="B935" s="6"/>
      <c r="C935" s="156"/>
      <c r="G935" s="6"/>
      <c r="I935" s="7"/>
      <c r="P935" s="5"/>
      <c r="Q935" s="5"/>
    </row>
    <row r="936" spans="2:17" ht="13.2">
      <c r="B936" s="6"/>
      <c r="C936" s="156"/>
      <c r="G936" s="6"/>
      <c r="I936" s="7"/>
      <c r="P936" s="5"/>
      <c r="Q936" s="5"/>
    </row>
    <row r="937" spans="2:17" ht="13.2">
      <c r="B937" s="6"/>
      <c r="C937" s="156"/>
      <c r="G937" s="6"/>
      <c r="I937" s="7"/>
      <c r="P937" s="5"/>
      <c r="Q937" s="5"/>
    </row>
    <row r="938" spans="2:17" ht="13.2">
      <c r="B938" s="6"/>
      <c r="C938" s="156"/>
      <c r="G938" s="6"/>
      <c r="I938" s="7"/>
      <c r="P938" s="5"/>
      <c r="Q938" s="5"/>
    </row>
    <row r="939" spans="2:17" ht="13.2">
      <c r="B939" s="6"/>
      <c r="C939" s="156"/>
      <c r="G939" s="6"/>
      <c r="I939" s="7"/>
      <c r="P939" s="5"/>
      <c r="Q939" s="5"/>
    </row>
    <row r="940" spans="2:17" ht="13.2">
      <c r="B940" s="6"/>
      <c r="C940" s="156"/>
      <c r="G940" s="6"/>
      <c r="I940" s="7"/>
      <c r="P940" s="5"/>
      <c r="Q940" s="5"/>
    </row>
    <row r="941" spans="2:17" ht="13.2">
      <c r="B941" s="6"/>
      <c r="C941" s="156"/>
      <c r="G941" s="6"/>
      <c r="I941" s="7"/>
      <c r="P941" s="5"/>
      <c r="Q941" s="5"/>
    </row>
    <row r="942" spans="2:17" ht="13.2">
      <c r="B942" s="6"/>
      <c r="C942" s="156"/>
      <c r="G942" s="6"/>
      <c r="I942" s="7"/>
      <c r="P942" s="5"/>
      <c r="Q942" s="5"/>
    </row>
    <row r="943" spans="2:17" ht="13.2">
      <c r="B943" s="6"/>
      <c r="C943" s="156"/>
      <c r="G943" s="6"/>
      <c r="I943" s="7"/>
      <c r="P943" s="5"/>
      <c r="Q943" s="5"/>
    </row>
    <row r="944" spans="2:17" ht="13.2">
      <c r="B944" s="6"/>
      <c r="C944" s="156"/>
      <c r="G944" s="6"/>
      <c r="I944" s="7"/>
      <c r="P944" s="5"/>
      <c r="Q944" s="5"/>
    </row>
    <row r="945" spans="2:17" ht="13.2">
      <c r="B945" s="6"/>
      <c r="C945" s="156"/>
      <c r="G945" s="6"/>
      <c r="I945" s="7"/>
      <c r="P945" s="5"/>
      <c r="Q945" s="5"/>
    </row>
    <row r="946" spans="2:17" ht="13.2">
      <c r="B946" s="6"/>
      <c r="C946" s="156"/>
      <c r="G946" s="6"/>
      <c r="I946" s="7"/>
      <c r="P946" s="5"/>
      <c r="Q946" s="5"/>
    </row>
    <row r="947" spans="2:17" ht="13.2">
      <c r="B947" s="6"/>
      <c r="C947" s="156"/>
      <c r="G947" s="6"/>
      <c r="I947" s="7"/>
      <c r="P947" s="5"/>
      <c r="Q947" s="5"/>
    </row>
    <row r="948" spans="2:17" ht="13.2">
      <c r="B948" s="6"/>
      <c r="C948" s="156"/>
      <c r="G948" s="6"/>
      <c r="I948" s="7"/>
      <c r="P948" s="5"/>
      <c r="Q948" s="5"/>
    </row>
    <row r="949" spans="2:17" ht="13.2">
      <c r="B949" s="6"/>
      <c r="C949" s="156"/>
      <c r="G949" s="6"/>
      <c r="I949" s="7"/>
      <c r="P949" s="5"/>
      <c r="Q949" s="5"/>
    </row>
    <row r="950" spans="2:17" ht="13.2">
      <c r="B950" s="6"/>
      <c r="C950" s="156"/>
      <c r="G950" s="6"/>
      <c r="I950" s="7"/>
      <c r="P950" s="5"/>
      <c r="Q950" s="5"/>
    </row>
    <row r="951" spans="2:17" ht="13.2">
      <c r="B951" s="6"/>
      <c r="C951" s="156"/>
      <c r="G951" s="6"/>
      <c r="I951" s="7"/>
      <c r="P951" s="5"/>
      <c r="Q951" s="5"/>
    </row>
    <row r="952" spans="2:17" ht="13.2">
      <c r="B952" s="6"/>
      <c r="C952" s="156"/>
      <c r="G952" s="6"/>
      <c r="I952" s="7"/>
      <c r="P952" s="5"/>
      <c r="Q952" s="5"/>
    </row>
    <row r="953" spans="2:17" ht="13.2">
      <c r="B953" s="6"/>
      <c r="C953" s="156"/>
      <c r="G953" s="6"/>
      <c r="I953" s="7"/>
      <c r="P953" s="5"/>
      <c r="Q953" s="5"/>
    </row>
    <row r="954" spans="2:17" ht="13.2">
      <c r="B954" s="6"/>
      <c r="C954" s="156"/>
      <c r="G954" s="6"/>
      <c r="I954" s="7"/>
      <c r="P954" s="5"/>
      <c r="Q954" s="5"/>
    </row>
    <row r="955" spans="2:17" ht="13.2">
      <c r="B955" s="6"/>
      <c r="C955" s="156"/>
      <c r="G955" s="6"/>
      <c r="I955" s="7"/>
      <c r="P955" s="5"/>
      <c r="Q955" s="5"/>
    </row>
    <row r="956" spans="2:17" ht="13.2">
      <c r="B956" s="6"/>
      <c r="C956" s="156"/>
      <c r="G956" s="6"/>
      <c r="I956" s="7"/>
      <c r="P956" s="5"/>
      <c r="Q956" s="5"/>
    </row>
    <row r="957" spans="2:17" ht="13.2">
      <c r="B957" s="6"/>
      <c r="C957" s="156"/>
      <c r="G957" s="6"/>
      <c r="I957" s="7"/>
      <c r="P957" s="5"/>
      <c r="Q957" s="5"/>
    </row>
    <row r="958" spans="2:17" ht="13.2">
      <c r="B958" s="6"/>
      <c r="C958" s="156"/>
      <c r="G958" s="6"/>
      <c r="I958" s="7"/>
      <c r="P958" s="5"/>
      <c r="Q958" s="5"/>
    </row>
    <row r="959" spans="2:17" ht="13.2">
      <c r="B959" s="6"/>
      <c r="C959" s="156"/>
      <c r="G959" s="6"/>
      <c r="I959" s="7"/>
      <c r="P959" s="5"/>
      <c r="Q959" s="5"/>
    </row>
    <row r="960" spans="2:17" ht="13.2">
      <c r="B960" s="6"/>
      <c r="C960" s="156"/>
      <c r="G960" s="6"/>
      <c r="I960" s="7"/>
      <c r="P960" s="5"/>
      <c r="Q960" s="5"/>
    </row>
    <row r="961" spans="2:17" ht="13.2">
      <c r="B961" s="6"/>
      <c r="C961" s="156"/>
      <c r="G961" s="6"/>
      <c r="I961" s="7"/>
      <c r="P961" s="5"/>
      <c r="Q961" s="5"/>
    </row>
    <row r="962" spans="2:17" ht="13.2">
      <c r="B962" s="6"/>
      <c r="C962" s="156"/>
      <c r="G962" s="6"/>
      <c r="I962" s="7"/>
      <c r="P962" s="5"/>
      <c r="Q962" s="5"/>
    </row>
    <row r="963" spans="2:17" ht="13.2">
      <c r="B963" s="6"/>
      <c r="C963" s="156"/>
      <c r="G963" s="6"/>
      <c r="I963" s="7"/>
      <c r="P963" s="5"/>
      <c r="Q963" s="5"/>
    </row>
    <row r="964" spans="2:17" ht="13.2">
      <c r="B964" s="6"/>
      <c r="C964" s="156"/>
      <c r="G964" s="6"/>
      <c r="I964" s="7"/>
      <c r="P964" s="5"/>
      <c r="Q964" s="5"/>
    </row>
    <row r="965" spans="2:17" ht="13.2">
      <c r="B965" s="6"/>
      <c r="C965" s="156"/>
      <c r="G965" s="6"/>
      <c r="I965" s="7"/>
      <c r="P965" s="5"/>
      <c r="Q965" s="5"/>
    </row>
    <row r="966" spans="2:17" ht="13.2">
      <c r="B966" s="6"/>
      <c r="C966" s="156"/>
      <c r="G966" s="6"/>
      <c r="I966" s="7"/>
      <c r="P966" s="5"/>
      <c r="Q966" s="5"/>
    </row>
    <row r="967" spans="2:17" ht="13.2">
      <c r="B967" s="6"/>
      <c r="C967" s="156"/>
      <c r="G967" s="6"/>
      <c r="I967" s="7"/>
      <c r="P967" s="5"/>
      <c r="Q967" s="5"/>
    </row>
    <row r="968" spans="2:17" ht="13.2">
      <c r="B968" s="6"/>
      <c r="C968" s="156"/>
      <c r="G968" s="6"/>
      <c r="I968" s="7"/>
      <c r="P968" s="5"/>
      <c r="Q968" s="5"/>
    </row>
    <row r="969" spans="2:17" ht="13.2">
      <c r="B969" s="6"/>
      <c r="C969" s="156"/>
      <c r="G969" s="6"/>
      <c r="I969" s="7"/>
      <c r="P969" s="5"/>
      <c r="Q969" s="5"/>
    </row>
    <row r="970" spans="2:17" ht="13.2">
      <c r="B970" s="6"/>
      <c r="C970" s="156"/>
      <c r="G970" s="6"/>
      <c r="I970" s="7"/>
      <c r="P970" s="5"/>
      <c r="Q970" s="5"/>
    </row>
    <row r="971" spans="2:17" ht="13.2">
      <c r="B971" s="6"/>
      <c r="C971" s="156"/>
      <c r="G971" s="6"/>
      <c r="I971" s="7"/>
      <c r="P971" s="5"/>
      <c r="Q971" s="5"/>
    </row>
    <row r="972" spans="2:17" ht="13.2">
      <c r="B972" s="6"/>
      <c r="C972" s="156"/>
      <c r="G972" s="6"/>
      <c r="I972" s="7"/>
      <c r="P972" s="5"/>
      <c r="Q972" s="5"/>
    </row>
    <row r="973" spans="2:17" ht="13.2">
      <c r="B973" s="6"/>
      <c r="C973" s="156"/>
      <c r="G973" s="6"/>
      <c r="I973" s="7"/>
      <c r="P973" s="5"/>
      <c r="Q973" s="5"/>
    </row>
    <row r="974" spans="2:17" ht="13.2">
      <c r="B974" s="6"/>
      <c r="C974" s="156"/>
      <c r="G974" s="6"/>
      <c r="I974" s="7"/>
      <c r="P974" s="5"/>
      <c r="Q974" s="5"/>
    </row>
    <row r="975" spans="2:17" ht="13.2">
      <c r="B975" s="6"/>
      <c r="C975" s="156"/>
      <c r="G975" s="6"/>
      <c r="I975" s="7"/>
      <c r="P975" s="5"/>
      <c r="Q975" s="5"/>
    </row>
    <row r="976" spans="2:17" ht="13.2">
      <c r="B976" s="6"/>
      <c r="C976" s="156"/>
      <c r="G976" s="6"/>
      <c r="I976" s="7"/>
      <c r="P976" s="5"/>
      <c r="Q976" s="5"/>
    </row>
    <row r="977" spans="2:17" ht="13.2">
      <c r="B977" s="6"/>
      <c r="C977" s="156"/>
      <c r="G977" s="6"/>
      <c r="I977" s="7"/>
      <c r="P977" s="5"/>
      <c r="Q977" s="5"/>
    </row>
    <row r="978" spans="2:17" ht="13.2">
      <c r="B978" s="6"/>
      <c r="C978" s="156"/>
      <c r="G978" s="6"/>
      <c r="I978" s="7"/>
      <c r="P978" s="5"/>
      <c r="Q978" s="5"/>
    </row>
    <row r="979" spans="2:17" ht="13.2">
      <c r="B979" s="6"/>
      <c r="C979" s="156"/>
      <c r="G979" s="6"/>
      <c r="I979" s="7"/>
      <c r="P979" s="5"/>
      <c r="Q979" s="5"/>
    </row>
    <row r="980" spans="2:17" ht="13.2">
      <c r="B980" s="6"/>
      <c r="C980" s="156"/>
      <c r="G980" s="6"/>
      <c r="I980" s="7"/>
      <c r="P980" s="5"/>
      <c r="Q980" s="5"/>
    </row>
    <row r="981" spans="2:17" ht="13.2">
      <c r="B981" s="6"/>
      <c r="C981" s="156"/>
      <c r="G981" s="6"/>
      <c r="I981" s="7"/>
      <c r="P981" s="5"/>
      <c r="Q981" s="5"/>
    </row>
    <row r="982" spans="2:17" ht="13.2">
      <c r="B982" s="6"/>
      <c r="C982" s="156"/>
      <c r="G982" s="6"/>
      <c r="I982" s="7"/>
      <c r="P982" s="5"/>
      <c r="Q982" s="5"/>
    </row>
    <row r="983" spans="2:17" ht="13.2">
      <c r="B983" s="6"/>
      <c r="C983" s="156"/>
      <c r="G983" s="6"/>
      <c r="I983" s="7"/>
      <c r="P983" s="5"/>
      <c r="Q983" s="5"/>
    </row>
    <row r="984" spans="2:17" ht="13.2">
      <c r="B984" s="6"/>
      <c r="C984" s="156"/>
      <c r="G984" s="6"/>
      <c r="I984" s="7"/>
      <c r="P984" s="5"/>
      <c r="Q984" s="5"/>
    </row>
    <row r="985" spans="2:17" ht="13.2">
      <c r="B985" s="6"/>
      <c r="C985" s="156"/>
      <c r="G985" s="6"/>
      <c r="I985" s="7"/>
      <c r="P985" s="5"/>
      <c r="Q985" s="5"/>
    </row>
    <row r="986" spans="2:17" ht="13.2">
      <c r="B986" s="6"/>
      <c r="C986" s="156"/>
      <c r="G986" s="6"/>
      <c r="I986" s="7"/>
      <c r="P986" s="5"/>
      <c r="Q986" s="5"/>
    </row>
    <row r="987" spans="2:17" ht="13.2">
      <c r="B987" s="6"/>
      <c r="C987" s="156"/>
      <c r="G987" s="6"/>
      <c r="I987" s="7"/>
      <c r="P987" s="5"/>
      <c r="Q987" s="5"/>
    </row>
    <row r="988" spans="2:17" ht="13.2">
      <c r="B988" s="6"/>
      <c r="C988" s="156"/>
      <c r="G988" s="6"/>
      <c r="I988" s="7"/>
      <c r="P988" s="5"/>
      <c r="Q988" s="5"/>
    </row>
    <row r="989" spans="2:17" ht="13.2">
      <c r="B989" s="6"/>
      <c r="C989" s="156"/>
      <c r="G989" s="6"/>
      <c r="I989" s="7"/>
      <c r="P989" s="5"/>
      <c r="Q989" s="5"/>
    </row>
    <row r="990" spans="2:17" ht="13.2">
      <c r="B990" s="6"/>
      <c r="C990" s="156"/>
      <c r="G990" s="6"/>
      <c r="I990" s="7"/>
      <c r="P990" s="5"/>
      <c r="Q990" s="5"/>
    </row>
    <row r="991" spans="2:17" ht="13.2">
      <c r="B991" s="6"/>
      <c r="C991" s="156"/>
      <c r="G991" s="6"/>
      <c r="I991" s="7"/>
      <c r="P991" s="5"/>
      <c r="Q991" s="5"/>
    </row>
    <row r="992" spans="2:17" ht="13.2">
      <c r="B992" s="6"/>
      <c r="C992" s="156"/>
      <c r="G992" s="6"/>
      <c r="I992" s="7"/>
      <c r="P992" s="5"/>
      <c r="Q992" s="5"/>
    </row>
    <row r="993" spans="2:17" ht="13.2">
      <c r="B993" s="6"/>
      <c r="C993" s="156"/>
      <c r="G993" s="6"/>
      <c r="I993" s="7"/>
      <c r="P993" s="5"/>
      <c r="Q993" s="5"/>
    </row>
    <row r="994" spans="2:17" ht="13.2">
      <c r="B994" s="6"/>
      <c r="C994" s="156"/>
      <c r="G994" s="6"/>
      <c r="I994" s="7"/>
      <c r="P994" s="5"/>
      <c r="Q994" s="5"/>
    </row>
    <row r="995" spans="2:17" ht="13.2">
      <c r="B995" s="6"/>
      <c r="C995" s="156"/>
      <c r="G995" s="6"/>
      <c r="I995" s="7"/>
      <c r="P995" s="5"/>
      <c r="Q995" s="5"/>
    </row>
    <row r="996" spans="2:17" ht="13.2">
      <c r="B996" s="6"/>
      <c r="C996" s="156"/>
      <c r="G996" s="6"/>
      <c r="I996" s="7"/>
      <c r="P996" s="5"/>
      <c r="Q996" s="5"/>
    </row>
    <row r="997" spans="2:17" ht="13.2">
      <c r="B997" s="6"/>
      <c r="C997" s="156"/>
      <c r="G997" s="6"/>
      <c r="I997" s="7"/>
      <c r="P997" s="5"/>
      <c r="Q997" s="5"/>
    </row>
    <row r="998" spans="2:17" ht="13.2">
      <c r="B998" s="6"/>
      <c r="C998" s="156"/>
      <c r="G998" s="6"/>
      <c r="I998" s="7"/>
      <c r="P998" s="5"/>
      <c r="Q998" s="5"/>
    </row>
    <row r="999" spans="2:17" ht="13.2">
      <c r="B999" s="6"/>
      <c r="C999" s="156"/>
      <c r="G999" s="6"/>
      <c r="I999" s="7"/>
      <c r="P999" s="5"/>
      <c r="Q999" s="5"/>
    </row>
    <row r="1000" spans="2:17" ht="13.2">
      <c r="B1000" s="6"/>
      <c r="C1000" s="156"/>
      <c r="G1000" s="6"/>
      <c r="I1000" s="7"/>
      <c r="P1000" s="5"/>
      <c r="Q1000" s="5"/>
    </row>
    <row r="1001" spans="2:17" ht="13.2">
      <c r="B1001" s="6"/>
      <c r="C1001" s="156"/>
      <c r="G1001" s="6"/>
      <c r="I1001" s="7"/>
      <c r="P1001" s="5"/>
      <c r="Q1001" s="5"/>
    </row>
    <row r="1002" spans="2:17" ht="13.2">
      <c r="B1002" s="6"/>
      <c r="C1002" s="156"/>
      <c r="G1002" s="6"/>
      <c r="I1002" s="7"/>
      <c r="P1002" s="5"/>
      <c r="Q1002" s="5"/>
    </row>
    <row r="1003" spans="2:17" ht="13.2">
      <c r="B1003" s="6"/>
      <c r="C1003" s="156"/>
      <c r="G1003" s="6"/>
      <c r="I1003" s="7"/>
      <c r="P1003" s="5"/>
      <c r="Q1003" s="5"/>
    </row>
    <row r="1004" spans="2:17" ht="13.2">
      <c r="B1004" s="6"/>
      <c r="C1004" s="156"/>
      <c r="G1004" s="6"/>
      <c r="I1004" s="7"/>
      <c r="P1004" s="5"/>
      <c r="Q1004" s="5"/>
    </row>
    <row r="1005" spans="2:17" ht="13.2">
      <c r="B1005" s="6"/>
      <c r="C1005" s="156"/>
      <c r="G1005" s="6"/>
      <c r="I1005" s="7"/>
      <c r="P1005" s="5"/>
      <c r="Q1005" s="5"/>
    </row>
    <row r="1006" spans="2:17" ht="13.2">
      <c r="B1006" s="6"/>
      <c r="C1006" s="156"/>
      <c r="G1006" s="6"/>
      <c r="I1006" s="7"/>
      <c r="P1006" s="5"/>
      <c r="Q1006" s="5"/>
    </row>
    <row r="1007" spans="2:17" ht="13.2">
      <c r="B1007" s="6"/>
      <c r="C1007" s="156"/>
      <c r="G1007" s="6"/>
      <c r="I1007" s="7"/>
      <c r="P1007" s="5"/>
      <c r="Q1007" s="5"/>
    </row>
    <row r="1008" spans="2:17" ht="13.2">
      <c r="B1008" s="6"/>
      <c r="C1008" s="156"/>
      <c r="G1008" s="6"/>
      <c r="I1008" s="7"/>
      <c r="P1008" s="5"/>
      <c r="Q1008" s="5"/>
    </row>
    <row r="1009" spans="2:17" ht="13.2">
      <c r="B1009" s="6"/>
      <c r="C1009" s="156"/>
      <c r="G1009" s="6"/>
      <c r="I1009" s="7"/>
      <c r="P1009" s="5"/>
      <c r="Q1009" s="5"/>
    </row>
    <row r="1010" spans="2:17" ht="13.2">
      <c r="B1010" s="6"/>
      <c r="C1010" s="156"/>
      <c r="G1010" s="6"/>
      <c r="I1010" s="7"/>
    </row>
    <row r="1011" spans="2:17" ht="13.2">
      <c r="B1011" s="6"/>
      <c r="C1011" s="156"/>
      <c r="G1011" s="6"/>
      <c r="I1011" s="7"/>
    </row>
    <row r="1012" spans="2:17" ht="13.2">
      <c r="B1012" s="6"/>
      <c r="C1012" s="156"/>
      <c r="G1012" s="6"/>
      <c r="I1012" s="7"/>
    </row>
    <row r="1013" spans="2:17" ht="13.2">
      <c r="B1013" s="6"/>
      <c r="C1013" s="156"/>
      <c r="G1013" s="6"/>
      <c r="I1013" s="7"/>
    </row>
    <row r="1014" spans="2:17" ht="13.2">
      <c r="B1014" s="6"/>
      <c r="C1014" s="156"/>
      <c r="G1014" s="6"/>
      <c r="I1014" s="7"/>
    </row>
    <row r="1015" spans="2:17" ht="13.2">
      <c r="B1015" s="6"/>
      <c r="C1015" s="156"/>
      <c r="G1015" s="6"/>
      <c r="I1015" s="7"/>
    </row>
    <row r="1016" spans="2:17" ht="13.2">
      <c r="B1016" s="6"/>
      <c r="C1016" s="156"/>
      <c r="G1016" s="6"/>
      <c r="I1016" s="7"/>
    </row>
    <row r="1017" spans="2:17" ht="13.2">
      <c r="B1017" s="6"/>
      <c r="C1017" s="156"/>
      <c r="G1017" s="6"/>
      <c r="I1017" s="7"/>
    </row>
    <row r="1018" spans="2:17" ht="13.2">
      <c r="B1018" s="6"/>
      <c r="C1018" s="156"/>
      <c r="G1018" s="6"/>
      <c r="I1018" s="7"/>
    </row>
    <row r="1019" spans="2:17" ht="13.2">
      <c r="B1019" s="6"/>
      <c r="C1019" s="156"/>
      <c r="G1019" s="6"/>
      <c r="I1019" s="7"/>
    </row>
    <row r="1020" spans="2:17" ht="13.2">
      <c r="B1020" s="6"/>
      <c r="C1020" s="156"/>
      <c r="G1020" s="6"/>
      <c r="I1020" s="7"/>
    </row>
    <row r="1021" spans="2:17" ht="13.2">
      <c r="B1021" s="6"/>
      <c r="C1021" s="156"/>
      <c r="G1021" s="6"/>
      <c r="I1021" s="7"/>
    </row>
    <row r="1022" spans="2:17" ht="13.2">
      <c r="B1022" s="6"/>
      <c r="C1022" s="156"/>
      <c r="G1022" s="6"/>
      <c r="I1022" s="7"/>
    </row>
    <row r="1023" spans="2:17" ht="13.2">
      <c r="B1023" s="6"/>
      <c r="C1023" s="156"/>
      <c r="G1023" s="6"/>
      <c r="I1023" s="7"/>
    </row>
    <row r="1024" spans="2:17" ht="13.2">
      <c r="B1024" s="6"/>
      <c r="C1024" s="156"/>
      <c r="G1024" s="6"/>
      <c r="I1024" s="7"/>
    </row>
    <row r="1025" spans="2:9" ht="13.2">
      <c r="B1025" s="6"/>
      <c r="C1025" s="156"/>
      <c r="G1025" s="6"/>
      <c r="I1025" s="7"/>
    </row>
    <row r="1026" spans="2:9" ht="13.2">
      <c r="B1026" s="6"/>
      <c r="C1026" s="156"/>
      <c r="G1026" s="6"/>
      <c r="I1026" s="7"/>
    </row>
    <row r="1027" spans="2:9" ht="13.2">
      <c r="B1027" s="6"/>
      <c r="C1027" s="156"/>
      <c r="G1027" s="6"/>
      <c r="I1027" s="7"/>
    </row>
    <row r="1028" spans="2:9" ht="13.2">
      <c r="B1028" s="6"/>
      <c r="C1028" s="156"/>
      <c r="G1028" s="6"/>
      <c r="I1028" s="7"/>
    </row>
    <row r="1029" spans="2:9" ht="13.2">
      <c r="B1029" s="6"/>
      <c r="C1029" s="156"/>
      <c r="G1029" s="6"/>
      <c r="I1029" s="7"/>
    </row>
    <row r="1030" spans="2:9" ht="13.2">
      <c r="B1030" s="6"/>
      <c r="C1030" s="156"/>
      <c r="G1030" s="6"/>
      <c r="I1030" s="7"/>
    </row>
    <row r="1031" spans="2:9" ht="13.2">
      <c r="B1031" s="6"/>
      <c r="C1031" s="156"/>
      <c r="G1031" s="6"/>
      <c r="I1031" s="7"/>
    </row>
    <row r="1032" spans="2:9" ht="13.2">
      <c r="B1032" s="6"/>
      <c r="C1032" s="156"/>
      <c r="G1032" s="6"/>
      <c r="I1032" s="7"/>
    </row>
    <row r="1033" spans="2:9" ht="13.2">
      <c r="B1033" s="6"/>
      <c r="C1033" s="156"/>
      <c r="G1033" s="6"/>
      <c r="I1033" s="7"/>
    </row>
    <row r="1034" spans="2:9" ht="13.2">
      <c r="B1034" s="6"/>
      <c r="C1034" s="156"/>
      <c r="G1034" s="6"/>
      <c r="I1034" s="7"/>
    </row>
    <row r="1035" spans="2:9" ht="13.2">
      <c r="B1035" s="6"/>
      <c r="C1035" s="156"/>
      <c r="G1035" s="6"/>
      <c r="I1035" s="7"/>
    </row>
    <row r="1036" spans="2:9" ht="13.2">
      <c r="B1036" s="6"/>
      <c r="C1036" s="156"/>
      <c r="G1036" s="6"/>
      <c r="I1036" s="7"/>
    </row>
    <row r="1037" spans="2:9" ht="13.2">
      <c r="B1037" s="6"/>
      <c r="C1037" s="156"/>
      <c r="G1037" s="6"/>
      <c r="I1037" s="7"/>
    </row>
    <row r="1038" spans="2:9" ht="13.2">
      <c r="B1038" s="6"/>
      <c r="C1038" s="156"/>
      <c r="G1038" s="6"/>
      <c r="I1038" s="7"/>
    </row>
    <row r="1039" spans="2:9" ht="13.2">
      <c r="B1039" s="6"/>
      <c r="C1039" s="156"/>
      <c r="G1039" s="6"/>
      <c r="I1039" s="7"/>
    </row>
    <row r="1040" spans="2:9" ht="13.2">
      <c r="B1040" s="6"/>
      <c r="C1040" s="156"/>
      <c r="G1040" s="6"/>
      <c r="I1040" s="7"/>
    </row>
    <row r="1041" spans="2:9" ht="13.2">
      <c r="B1041" s="6"/>
      <c r="C1041" s="156"/>
      <c r="G1041" s="6"/>
      <c r="I1041" s="7"/>
    </row>
    <row r="1042" spans="2:9" ht="13.2">
      <c r="B1042" s="6"/>
      <c r="C1042" s="156"/>
      <c r="G1042" s="6"/>
      <c r="I1042" s="7"/>
    </row>
    <row r="1043" spans="2:9" ht="13.2">
      <c r="B1043" s="6"/>
      <c r="C1043" s="156"/>
      <c r="G1043" s="6"/>
      <c r="I1043" s="7"/>
    </row>
    <row r="1044" spans="2:9" ht="13.2">
      <c r="B1044" s="6"/>
      <c r="C1044" s="156"/>
      <c r="G1044" s="6"/>
      <c r="I1044" s="7"/>
    </row>
    <row r="1045" spans="2:9" ht="13.2">
      <c r="B1045" s="6"/>
      <c r="C1045" s="156"/>
      <c r="G1045" s="6"/>
      <c r="I1045" s="7"/>
    </row>
    <row r="1046" spans="2:9" ht="13.2">
      <c r="B1046" s="6"/>
      <c r="C1046" s="156"/>
      <c r="G1046" s="6"/>
      <c r="I1046" s="7"/>
    </row>
    <row r="1047" spans="2:9" ht="13.2">
      <c r="B1047" s="6"/>
      <c r="C1047" s="156"/>
      <c r="G1047" s="6"/>
      <c r="I1047" s="7"/>
    </row>
    <row r="1048" spans="2:9" ht="13.2">
      <c r="B1048" s="6"/>
      <c r="C1048" s="156"/>
      <c r="G1048" s="6"/>
      <c r="I1048" s="7"/>
    </row>
    <row r="1049" spans="2:9" ht="13.2">
      <c r="B1049" s="6"/>
      <c r="C1049" s="156"/>
      <c r="G1049" s="6"/>
      <c r="I1049" s="7"/>
    </row>
    <row r="1050" spans="2:9" ht="13.2">
      <c r="B1050" s="6"/>
      <c r="C1050" s="156"/>
      <c r="G1050" s="6"/>
      <c r="I1050" s="7"/>
    </row>
    <row r="1051" spans="2:9" ht="13.2">
      <c r="B1051" s="6"/>
      <c r="C1051" s="156"/>
      <c r="G1051" s="6"/>
      <c r="I1051" s="7"/>
    </row>
    <row r="1052" spans="2:9" ht="13.2">
      <c r="B1052" s="6"/>
      <c r="C1052" s="156"/>
      <c r="G1052" s="6"/>
      <c r="I1052" s="7"/>
    </row>
    <row r="1053" spans="2:9" ht="13.2">
      <c r="B1053" s="6"/>
      <c r="C1053" s="156"/>
      <c r="G1053" s="6"/>
      <c r="I1053" s="7"/>
    </row>
    <row r="1054" spans="2:9" ht="13.2">
      <c r="B1054" s="6"/>
      <c r="C1054" s="156"/>
      <c r="G1054" s="6"/>
      <c r="I1054" s="7"/>
    </row>
    <row r="1055" spans="2:9" ht="13.2">
      <c r="B1055" s="6"/>
      <c r="C1055" s="156"/>
      <c r="G1055" s="6"/>
      <c r="I1055" s="7"/>
    </row>
    <row r="1056" spans="2:9" ht="13.2">
      <c r="B1056" s="6"/>
      <c r="C1056" s="156"/>
      <c r="G1056" s="6"/>
      <c r="I1056" s="7"/>
    </row>
    <row r="1057" spans="2:9" ht="13.2">
      <c r="B1057" s="6"/>
      <c r="C1057" s="156"/>
      <c r="G1057" s="6"/>
      <c r="I1057" s="7"/>
    </row>
    <row r="1058" spans="2:9" ht="13.2">
      <c r="B1058" s="6"/>
      <c r="C1058" s="156"/>
      <c r="G1058" s="6"/>
      <c r="I1058" s="7"/>
    </row>
    <row r="1059" spans="2:9" ht="13.2">
      <c r="B1059" s="6"/>
      <c r="C1059" s="156"/>
      <c r="G1059" s="6"/>
      <c r="I1059" s="7"/>
    </row>
    <row r="1060" spans="2:9" ht="13.2">
      <c r="B1060" s="6"/>
      <c r="C1060" s="156"/>
      <c r="G1060" s="6"/>
      <c r="I1060" s="7"/>
    </row>
    <row r="1061" spans="2:9" ht="13.2">
      <c r="B1061" s="6"/>
      <c r="C1061" s="156"/>
      <c r="G1061" s="6"/>
      <c r="I1061" s="7"/>
    </row>
    <row r="1062" spans="2:9" ht="13.2">
      <c r="B1062" s="6"/>
      <c r="C1062" s="156"/>
      <c r="G1062" s="6"/>
      <c r="I1062" s="7"/>
    </row>
    <row r="1063" spans="2:9" ht="13.2">
      <c r="B1063" s="6"/>
      <c r="C1063" s="156"/>
      <c r="G1063" s="6"/>
      <c r="I1063" s="7"/>
    </row>
    <row r="1064" spans="2:9" ht="13.2">
      <c r="B1064" s="6"/>
      <c r="C1064" s="156"/>
      <c r="G1064" s="6"/>
      <c r="I1064" s="7"/>
    </row>
    <row r="1065" spans="2:9" ht="13.2">
      <c r="B1065" s="6"/>
      <c r="C1065" s="156"/>
      <c r="G1065" s="6"/>
      <c r="I1065" s="7"/>
    </row>
    <row r="1066" spans="2:9" ht="13.2">
      <c r="B1066" s="6"/>
      <c r="C1066" s="156"/>
      <c r="G1066" s="6"/>
      <c r="I1066" s="7"/>
    </row>
    <row r="1067" spans="2:9" ht="13.2">
      <c r="B1067" s="6"/>
      <c r="C1067" s="156"/>
      <c r="G1067" s="6"/>
      <c r="I1067" s="7"/>
    </row>
    <row r="1068" spans="2:9" ht="13.2">
      <c r="B1068" s="6"/>
      <c r="C1068" s="156"/>
      <c r="G1068" s="6"/>
      <c r="I1068" s="7"/>
    </row>
    <row r="1069" spans="2:9" ht="13.2">
      <c r="B1069" s="6"/>
      <c r="C1069" s="156"/>
      <c r="G1069" s="6"/>
      <c r="I1069" s="7"/>
    </row>
    <row r="1070" spans="2:9" ht="13.2">
      <c r="B1070" s="6"/>
      <c r="C1070" s="156"/>
      <c r="G1070" s="6"/>
      <c r="I1070" s="7"/>
    </row>
    <row r="1071" spans="2:9" ht="13.2">
      <c r="B1071" s="6"/>
      <c r="C1071" s="156"/>
      <c r="G1071" s="6"/>
      <c r="I1071" s="7"/>
    </row>
    <row r="1072" spans="2:9" ht="13.2">
      <c r="B1072" s="6"/>
      <c r="C1072" s="156"/>
      <c r="G1072" s="6"/>
      <c r="I1072" s="7"/>
    </row>
    <row r="1073" spans="2:9" ht="13.2">
      <c r="B1073" s="6"/>
      <c r="C1073" s="156"/>
      <c r="G1073" s="6"/>
      <c r="I1073" s="7"/>
    </row>
    <row r="1074" spans="2:9" ht="13.2">
      <c r="B1074" s="6"/>
      <c r="C1074" s="156"/>
      <c r="G1074" s="6"/>
      <c r="I1074" s="7"/>
    </row>
    <row r="1075" spans="2:9" ht="13.2">
      <c r="B1075" s="6"/>
      <c r="C1075" s="156"/>
      <c r="G1075" s="6"/>
      <c r="I1075" s="7"/>
    </row>
    <row r="1076" spans="2:9" ht="13.2">
      <c r="B1076" s="6"/>
      <c r="C1076" s="156"/>
      <c r="G1076" s="6"/>
      <c r="I1076" s="7"/>
    </row>
    <row r="1077" spans="2:9" ht="13.2">
      <c r="B1077" s="6"/>
      <c r="C1077" s="156"/>
      <c r="G1077" s="6"/>
      <c r="I1077" s="7"/>
    </row>
    <row r="1078" spans="2:9" ht="13.2">
      <c r="B1078" s="6"/>
      <c r="C1078" s="156"/>
      <c r="G1078" s="6"/>
      <c r="I1078" s="7"/>
    </row>
    <row r="1079" spans="2:9" ht="13.2">
      <c r="B1079" s="6"/>
      <c r="C1079" s="156"/>
      <c r="G1079" s="6"/>
      <c r="I1079" s="7"/>
    </row>
    <row r="1080" spans="2:9" ht="13.2">
      <c r="B1080" s="6"/>
      <c r="C1080" s="156"/>
      <c r="G1080" s="6"/>
      <c r="I1080" s="7"/>
    </row>
    <row r="1081" spans="2:9" ht="13.2">
      <c r="B1081" s="6"/>
      <c r="C1081" s="156"/>
      <c r="G1081" s="6"/>
      <c r="I1081" s="7"/>
    </row>
    <row r="1082" spans="2:9" ht="13.2">
      <c r="B1082" s="6"/>
      <c r="C1082" s="156"/>
      <c r="G1082" s="6"/>
      <c r="I1082" s="7"/>
    </row>
    <row r="1083" spans="2:9" ht="13.2">
      <c r="B1083" s="6"/>
      <c r="C1083" s="156"/>
      <c r="G1083" s="6"/>
      <c r="I1083" s="7"/>
    </row>
    <row r="1084" spans="2:9" ht="13.2">
      <c r="B1084" s="6"/>
      <c r="C1084" s="156"/>
      <c r="G1084" s="6"/>
      <c r="I1084" s="7"/>
    </row>
    <row r="1085" spans="2:9" ht="13.2">
      <c r="B1085" s="6"/>
      <c r="C1085" s="156"/>
      <c r="G1085" s="6"/>
      <c r="I1085" s="7"/>
    </row>
    <row r="1086" spans="2:9" ht="13.2">
      <c r="B1086" s="6"/>
      <c r="C1086" s="156"/>
      <c r="G1086" s="6"/>
      <c r="I1086" s="7"/>
    </row>
    <row r="1087" spans="2:9" ht="13.2">
      <c r="B1087" s="6"/>
      <c r="C1087" s="156"/>
      <c r="G1087" s="6"/>
      <c r="I1087" s="7"/>
    </row>
    <row r="1088" spans="2:9" ht="13.2">
      <c r="B1088" s="6"/>
      <c r="C1088" s="156"/>
      <c r="G1088" s="6"/>
      <c r="I1088" s="7"/>
    </row>
    <row r="1089" spans="2:9" ht="13.2">
      <c r="B1089" s="6"/>
      <c r="C1089" s="156"/>
      <c r="G1089" s="6"/>
      <c r="I1089" s="7"/>
    </row>
    <row r="1090" spans="2:9" ht="13.2">
      <c r="B1090" s="6"/>
      <c r="C1090" s="156"/>
      <c r="G1090" s="6"/>
      <c r="I1090" s="7"/>
    </row>
    <row r="1091" spans="2:9" ht="13.2">
      <c r="B1091" s="6"/>
      <c r="C1091" s="156"/>
      <c r="G1091" s="6"/>
      <c r="I1091" s="7"/>
    </row>
    <row r="1092" spans="2:9" ht="13.2">
      <c r="B1092" s="6"/>
      <c r="C1092" s="156"/>
      <c r="G1092" s="6"/>
      <c r="I1092" s="7"/>
    </row>
    <row r="1093" spans="2:9" ht="13.2">
      <c r="B1093" s="6"/>
      <c r="C1093" s="156"/>
      <c r="G1093" s="6"/>
      <c r="I1093" s="7"/>
    </row>
    <row r="1094" spans="2:9" ht="13.2">
      <c r="B1094" s="6"/>
      <c r="C1094" s="156"/>
      <c r="G1094" s="6"/>
      <c r="I1094" s="7"/>
    </row>
    <row r="1095" spans="2:9" ht="13.2">
      <c r="B1095" s="6"/>
      <c r="C1095" s="156"/>
      <c r="G1095" s="6"/>
      <c r="I1095" s="7"/>
    </row>
    <row r="1096" spans="2:9" ht="13.2">
      <c r="B1096" s="6"/>
      <c r="C1096" s="156"/>
      <c r="G1096" s="6"/>
      <c r="I1096" s="7"/>
    </row>
    <row r="1097" spans="2:9" ht="13.2">
      <c r="B1097" s="6"/>
      <c r="C1097" s="156"/>
      <c r="G1097" s="6"/>
      <c r="I1097" s="7"/>
    </row>
    <row r="1098" spans="2:9" ht="13.2">
      <c r="B1098" s="6"/>
      <c r="C1098" s="156"/>
      <c r="G1098" s="6"/>
      <c r="I1098" s="7"/>
    </row>
    <row r="1099" spans="2:9" ht="13.2">
      <c r="B1099" s="6"/>
      <c r="C1099" s="156"/>
      <c r="G1099" s="6"/>
      <c r="I1099" s="7"/>
    </row>
    <row r="1100" spans="2:9" ht="13.2">
      <c r="B1100" s="6"/>
      <c r="C1100" s="156"/>
      <c r="G1100" s="6"/>
      <c r="I1100" s="7"/>
    </row>
    <row r="1101" spans="2:9" ht="13.2">
      <c r="B1101" s="6"/>
      <c r="C1101" s="156"/>
      <c r="G1101" s="6"/>
      <c r="I1101" s="7"/>
    </row>
    <row r="1102" spans="2:9" ht="13.2">
      <c r="B1102" s="6"/>
      <c r="C1102" s="156"/>
      <c r="G1102" s="6"/>
      <c r="I1102" s="7"/>
    </row>
    <row r="1103" spans="2:9" ht="13.2">
      <c r="B1103" s="6"/>
      <c r="C1103" s="156"/>
      <c r="G1103" s="6"/>
      <c r="I1103" s="7"/>
    </row>
    <row r="1104" spans="2:9" ht="13.2">
      <c r="B1104" s="6"/>
      <c r="C1104" s="156"/>
      <c r="G1104" s="6"/>
      <c r="I1104" s="7"/>
    </row>
    <row r="1105" spans="2:9" ht="13.2">
      <c r="B1105" s="6"/>
      <c r="C1105" s="156"/>
      <c r="G1105" s="6"/>
      <c r="I1105" s="7"/>
    </row>
    <row r="1106" spans="2:9" ht="13.2">
      <c r="B1106" s="6"/>
      <c r="C1106" s="156"/>
      <c r="G1106" s="6"/>
      <c r="I1106" s="7"/>
    </row>
    <row r="1107" spans="2:9" ht="13.2">
      <c r="B1107" s="6"/>
      <c r="C1107" s="156"/>
      <c r="G1107" s="6"/>
      <c r="I1107" s="7"/>
    </row>
    <row r="1108" spans="2:9" ht="13.2">
      <c r="B1108" s="6"/>
      <c r="C1108" s="156"/>
      <c r="G1108" s="6"/>
      <c r="I1108" s="7"/>
    </row>
    <row r="1109" spans="2:9" ht="13.2">
      <c r="B1109" s="6"/>
      <c r="C1109" s="156"/>
      <c r="G1109" s="6"/>
      <c r="I1109" s="7"/>
    </row>
    <row r="1110" spans="2:9" ht="13.2">
      <c r="B1110" s="6"/>
      <c r="C1110" s="156"/>
      <c r="G1110" s="6"/>
      <c r="I1110" s="7"/>
    </row>
    <row r="1111" spans="2:9" ht="13.2">
      <c r="B1111" s="6"/>
      <c r="C1111" s="156"/>
      <c r="G1111" s="6"/>
      <c r="I1111" s="7"/>
    </row>
    <row r="1112" spans="2:9" ht="13.2">
      <c r="B1112" s="6"/>
      <c r="C1112" s="156"/>
      <c r="G1112" s="6"/>
      <c r="I1112" s="7"/>
    </row>
    <row r="1113" spans="2:9" ht="13.2">
      <c r="B1113" s="6"/>
      <c r="C1113" s="156"/>
      <c r="G1113" s="6"/>
      <c r="I1113" s="7"/>
    </row>
    <row r="1114" spans="2:9" ht="13.2">
      <c r="B1114" s="6"/>
      <c r="C1114" s="156"/>
      <c r="G1114" s="6"/>
      <c r="I1114" s="7"/>
    </row>
    <row r="1115" spans="2:9" ht="13.2">
      <c r="B1115" s="6"/>
      <c r="C1115" s="156"/>
      <c r="G1115" s="6"/>
      <c r="I1115" s="7"/>
    </row>
    <row r="1116" spans="2:9" ht="13.2">
      <c r="B1116" s="6"/>
      <c r="C1116" s="156"/>
      <c r="G1116" s="6"/>
      <c r="I1116" s="7"/>
    </row>
    <row r="1117" spans="2:9" ht="13.2">
      <c r="B1117" s="6"/>
      <c r="C1117" s="156"/>
      <c r="G1117" s="6"/>
      <c r="I1117" s="7"/>
    </row>
    <row r="1118" spans="2:9" ht="13.2">
      <c r="B1118" s="6"/>
      <c r="C1118" s="156"/>
      <c r="G1118" s="6"/>
      <c r="I1118" s="7"/>
    </row>
    <row r="1119" spans="2:9" ht="13.2">
      <c r="B1119" s="6"/>
      <c r="C1119" s="156"/>
      <c r="G1119" s="6"/>
      <c r="I1119" s="7"/>
    </row>
    <row r="1120" spans="2:9" ht="13.2">
      <c r="B1120" s="6"/>
      <c r="C1120" s="156"/>
      <c r="G1120" s="6"/>
      <c r="I1120" s="7"/>
    </row>
    <row r="1121" spans="2:9" ht="13.2">
      <c r="B1121" s="6"/>
      <c r="C1121" s="156"/>
      <c r="G1121" s="6"/>
      <c r="I1121" s="7"/>
    </row>
    <row r="1122" spans="2:9" ht="13.2">
      <c r="B1122" s="6"/>
      <c r="C1122" s="156"/>
      <c r="G1122" s="6"/>
      <c r="I1122" s="7"/>
    </row>
    <row r="1123" spans="2:9" ht="13.2">
      <c r="B1123" s="6"/>
      <c r="C1123" s="156"/>
      <c r="G1123" s="6"/>
      <c r="I1123" s="7"/>
    </row>
    <row r="1124" spans="2:9" ht="13.2">
      <c r="B1124" s="6"/>
      <c r="C1124" s="156"/>
      <c r="G1124" s="6"/>
      <c r="I1124" s="7"/>
    </row>
    <row r="1125" spans="2:9" ht="13.2">
      <c r="B1125" s="6"/>
      <c r="C1125" s="156"/>
      <c r="G1125" s="6"/>
      <c r="I1125" s="7"/>
    </row>
    <row r="1126" spans="2:9" ht="13.2">
      <c r="B1126" s="6"/>
      <c r="C1126" s="156"/>
      <c r="G1126" s="6"/>
      <c r="I1126" s="7"/>
    </row>
    <row r="1127" spans="2:9" ht="13.2">
      <c r="B1127" s="6"/>
      <c r="C1127" s="156"/>
      <c r="G1127" s="6"/>
      <c r="I1127" s="7"/>
    </row>
    <row r="1128" spans="2:9" ht="13.2">
      <c r="B1128" s="6"/>
      <c r="C1128" s="156"/>
      <c r="G1128" s="6"/>
      <c r="I1128" s="7"/>
    </row>
    <row r="1129" spans="2:9" ht="13.2">
      <c r="B1129" s="6"/>
      <c r="C1129" s="156"/>
      <c r="G1129" s="6"/>
      <c r="I1129" s="7"/>
    </row>
    <row r="1130" spans="2:9" ht="13.2">
      <c r="B1130" s="6"/>
      <c r="C1130" s="156"/>
      <c r="G1130" s="6"/>
      <c r="I1130" s="7"/>
    </row>
    <row r="1131" spans="2:9" ht="13.2">
      <c r="B1131" s="6"/>
      <c r="C1131" s="156"/>
      <c r="G1131" s="6"/>
      <c r="I1131" s="7"/>
    </row>
    <row r="1132" spans="2:9" ht="13.2">
      <c r="B1132" s="6"/>
      <c r="C1132" s="156"/>
      <c r="G1132" s="6"/>
      <c r="I1132" s="7"/>
    </row>
    <row r="1133" spans="2:9" ht="13.2">
      <c r="B1133" s="6"/>
      <c r="C1133" s="156"/>
      <c r="G1133" s="6"/>
      <c r="I1133" s="7"/>
    </row>
    <row r="1134" spans="2:9" ht="13.2">
      <c r="B1134" s="6"/>
      <c r="C1134" s="156"/>
      <c r="G1134" s="6"/>
      <c r="I1134" s="7"/>
    </row>
    <row r="1135" spans="2:9" ht="13.2">
      <c r="B1135" s="6"/>
      <c r="C1135" s="156"/>
      <c r="G1135" s="6"/>
      <c r="I1135" s="7"/>
    </row>
    <row r="1136" spans="2:9" ht="13.2">
      <c r="B1136" s="6"/>
      <c r="C1136" s="156"/>
      <c r="G1136" s="6"/>
      <c r="I1136" s="7"/>
    </row>
    <row r="1137" spans="2:9" ht="13.2">
      <c r="B1137" s="6"/>
      <c r="C1137" s="156"/>
      <c r="G1137" s="6"/>
      <c r="I1137" s="7"/>
    </row>
    <row r="1138" spans="2:9" ht="13.2">
      <c r="B1138" s="6"/>
      <c r="C1138" s="156"/>
      <c r="G1138" s="6"/>
      <c r="I1138" s="7"/>
    </row>
    <row r="1139" spans="2:9" ht="13.2">
      <c r="B1139" s="6"/>
      <c r="C1139" s="156"/>
      <c r="G1139" s="6"/>
      <c r="I1139" s="7"/>
    </row>
    <row r="1140" spans="2:9" ht="13.2">
      <c r="B1140" s="6"/>
      <c r="C1140" s="156"/>
      <c r="G1140" s="6"/>
      <c r="I1140" s="7"/>
    </row>
    <row r="1141" spans="2:9" ht="13.2">
      <c r="B1141" s="6"/>
      <c r="C1141" s="156"/>
      <c r="G1141" s="6"/>
      <c r="I1141" s="7"/>
    </row>
    <row r="1142" spans="2:9" ht="13.2">
      <c r="B1142" s="6"/>
      <c r="C1142" s="156"/>
      <c r="G1142" s="6"/>
      <c r="I1142" s="7"/>
    </row>
    <row r="1143" spans="2:9" ht="13.2">
      <c r="B1143" s="6"/>
      <c r="C1143" s="156"/>
      <c r="G1143" s="6"/>
      <c r="I1143" s="7"/>
    </row>
    <row r="1144" spans="2:9" ht="13.2">
      <c r="B1144" s="6"/>
      <c r="C1144" s="156"/>
      <c r="G1144" s="6"/>
      <c r="I1144" s="7"/>
    </row>
    <row r="1145" spans="2:9" ht="13.2">
      <c r="B1145" s="6"/>
      <c r="C1145" s="156"/>
      <c r="G1145" s="6"/>
      <c r="I1145" s="7"/>
    </row>
    <row r="1146" spans="2:9" ht="13.2">
      <c r="B1146" s="6"/>
      <c r="C1146" s="156"/>
      <c r="G1146" s="6"/>
      <c r="I1146" s="7"/>
    </row>
    <row r="1147" spans="2:9" ht="13.2">
      <c r="B1147" s="6"/>
      <c r="C1147" s="156"/>
      <c r="G1147" s="6"/>
      <c r="I1147" s="7"/>
    </row>
    <row r="1148" spans="2:9" ht="13.2">
      <c r="B1148" s="6"/>
      <c r="C1148" s="156"/>
      <c r="G1148" s="6"/>
      <c r="I1148" s="7"/>
    </row>
    <row r="1149" spans="2:9" ht="13.2">
      <c r="B1149" s="6"/>
      <c r="C1149" s="156"/>
      <c r="G1149" s="6"/>
      <c r="I1149" s="7"/>
    </row>
    <row r="1150" spans="2:9" ht="13.2">
      <c r="B1150" s="6"/>
      <c r="C1150" s="156"/>
      <c r="G1150" s="6"/>
      <c r="I1150" s="7"/>
    </row>
    <row r="1151" spans="2:9" ht="13.2">
      <c r="B1151" s="6"/>
      <c r="C1151" s="156"/>
      <c r="G1151" s="6"/>
      <c r="I1151" s="7"/>
    </row>
    <row r="1152" spans="2:9" ht="13.2">
      <c r="B1152" s="6"/>
      <c r="C1152" s="156"/>
      <c r="G1152" s="6"/>
      <c r="I1152" s="7"/>
    </row>
    <row r="1153" spans="2:9" ht="13.2">
      <c r="B1153" s="6"/>
      <c r="C1153" s="156"/>
      <c r="G1153" s="6"/>
      <c r="I1153" s="7"/>
    </row>
    <row r="1154" spans="2:9" ht="13.2">
      <c r="B1154" s="6"/>
      <c r="C1154" s="156"/>
      <c r="G1154" s="6"/>
      <c r="I1154" s="7"/>
    </row>
    <row r="1155" spans="2:9" ht="13.2">
      <c r="B1155" s="6"/>
      <c r="C1155" s="156"/>
      <c r="G1155" s="6"/>
      <c r="I1155" s="7"/>
    </row>
    <row r="1156" spans="2:9" ht="13.2">
      <c r="B1156" s="6"/>
      <c r="C1156" s="156"/>
      <c r="G1156" s="6"/>
      <c r="I1156" s="7"/>
    </row>
    <row r="1157" spans="2:9" ht="13.2">
      <c r="B1157" s="6"/>
      <c r="C1157" s="156"/>
      <c r="G1157" s="6"/>
      <c r="I1157" s="7"/>
    </row>
    <row r="1158" spans="2:9" ht="13.2">
      <c r="B1158" s="6"/>
      <c r="C1158" s="156"/>
      <c r="G1158" s="6"/>
      <c r="I1158" s="7"/>
    </row>
    <row r="1159" spans="2:9" ht="13.2">
      <c r="B1159" s="6"/>
      <c r="C1159" s="156"/>
      <c r="G1159" s="6"/>
      <c r="I1159" s="7"/>
    </row>
    <row r="1160" spans="2:9" ht="13.2">
      <c r="B1160" s="6"/>
      <c r="C1160" s="156"/>
      <c r="G1160" s="6"/>
      <c r="I1160" s="7"/>
    </row>
    <row r="1161" spans="2:9" ht="13.2">
      <c r="B1161" s="6"/>
      <c r="C1161" s="156"/>
      <c r="G1161" s="6"/>
      <c r="I1161" s="7"/>
    </row>
    <row r="1162" spans="2:9" ht="13.2">
      <c r="B1162" s="6"/>
      <c r="C1162" s="156"/>
      <c r="G1162" s="6"/>
      <c r="I1162" s="7"/>
    </row>
    <row r="1163" spans="2:9" ht="13.2">
      <c r="B1163" s="6"/>
      <c r="C1163" s="156"/>
      <c r="G1163" s="6"/>
      <c r="I1163" s="7"/>
    </row>
    <row r="1164" spans="2:9" ht="13.2">
      <c r="B1164" s="6"/>
      <c r="C1164" s="156"/>
      <c r="G1164" s="6"/>
      <c r="I1164" s="7"/>
    </row>
    <row r="1165" spans="2:9" ht="13.2">
      <c r="B1165" s="6"/>
      <c r="C1165" s="156"/>
      <c r="G1165" s="6"/>
      <c r="I1165" s="7"/>
    </row>
    <row r="1166" spans="2:9" ht="13.2">
      <c r="B1166" s="6"/>
      <c r="C1166" s="156"/>
      <c r="G1166" s="6"/>
      <c r="I1166" s="7"/>
    </row>
    <row r="1167" spans="2:9" ht="13.2">
      <c r="B1167" s="6"/>
      <c r="C1167" s="156"/>
      <c r="G1167" s="6"/>
      <c r="I1167" s="7"/>
    </row>
    <row r="1168" spans="2:9" ht="13.2">
      <c r="B1168" s="6"/>
      <c r="C1168" s="156"/>
      <c r="G1168" s="6"/>
      <c r="I1168" s="7"/>
    </row>
    <row r="1169" spans="2:9" ht="13.2">
      <c r="B1169" s="6"/>
      <c r="C1169" s="156"/>
      <c r="G1169" s="6"/>
      <c r="I1169" s="7"/>
    </row>
    <row r="1170" spans="2:9" ht="13.2">
      <c r="B1170" s="6"/>
      <c r="C1170" s="156"/>
      <c r="G1170" s="6"/>
      <c r="I1170" s="7"/>
    </row>
    <row r="1171" spans="2:9" ht="13.2">
      <c r="B1171" s="6"/>
      <c r="C1171" s="156"/>
      <c r="G1171" s="6"/>
      <c r="I1171" s="7"/>
    </row>
    <row r="1172" spans="2:9" ht="13.2">
      <c r="B1172" s="6"/>
      <c r="C1172" s="156"/>
      <c r="G1172" s="6"/>
      <c r="I1172" s="7"/>
    </row>
    <row r="1173" spans="2:9" ht="13.2">
      <c r="B1173" s="6"/>
      <c r="C1173" s="156"/>
      <c r="G1173" s="6"/>
      <c r="I1173" s="7"/>
    </row>
    <row r="1174" spans="2:9" ht="13.2">
      <c r="B1174" s="6"/>
      <c r="C1174" s="156"/>
      <c r="G1174" s="6"/>
      <c r="I1174" s="7"/>
    </row>
    <row r="1175" spans="2:9" ht="13.2">
      <c r="B1175" s="6"/>
      <c r="C1175" s="156"/>
      <c r="G1175" s="6"/>
      <c r="I1175" s="7"/>
    </row>
    <row r="1176" spans="2:9" ht="13.2">
      <c r="B1176" s="6"/>
      <c r="C1176" s="156"/>
      <c r="G1176" s="6"/>
      <c r="I1176" s="7"/>
    </row>
    <row r="1177" spans="2:9" ht="13.2">
      <c r="B1177" s="6"/>
      <c r="C1177" s="156"/>
      <c r="G1177" s="6"/>
      <c r="I1177" s="7"/>
    </row>
    <row r="1178" spans="2:9" ht="13.2">
      <c r="B1178" s="6"/>
      <c r="C1178" s="156"/>
      <c r="G1178" s="6"/>
      <c r="I1178" s="7"/>
    </row>
    <row r="1179" spans="2:9" ht="13.2">
      <c r="B1179" s="6"/>
      <c r="C1179" s="156"/>
      <c r="G1179" s="6"/>
      <c r="I1179" s="7"/>
    </row>
    <row r="1180" spans="2:9" ht="13.2">
      <c r="B1180" s="6"/>
      <c r="C1180" s="156"/>
      <c r="G1180" s="6"/>
      <c r="I1180" s="7"/>
    </row>
    <row r="1181" spans="2:9" ht="13.2">
      <c r="B1181" s="6"/>
      <c r="C1181" s="156"/>
      <c r="G1181" s="6"/>
      <c r="I1181" s="7"/>
    </row>
    <row r="1182" spans="2:9" ht="13.2">
      <c r="B1182" s="6"/>
      <c r="C1182" s="156"/>
      <c r="G1182" s="6"/>
      <c r="I1182" s="7"/>
    </row>
    <row r="1183" spans="2:9" ht="13.2">
      <c r="B1183" s="6"/>
      <c r="C1183" s="156"/>
      <c r="G1183" s="6"/>
      <c r="I1183" s="7"/>
    </row>
    <row r="1184" spans="2:9" ht="13.2">
      <c r="B1184" s="6"/>
      <c r="C1184" s="156"/>
      <c r="G1184" s="6"/>
      <c r="I1184" s="7"/>
    </row>
    <row r="1185" spans="2:9" ht="13.2">
      <c r="B1185" s="6"/>
      <c r="C1185" s="156"/>
      <c r="G1185" s="6"/>
      <c r="I1185" s="7"/>
    </row>
    <row r="1186" spans="2:9" ht="13.2">
      <c r="B1186" s="6"/>
      <c r="C1186" s="156"/>
      <c r="G1186" s="6"/>
      <c r="I1186" s="7"/>
    </row>
    <row r="1187" spans="2:9" ht="13.2">
      <c r="B1187" s="6"/>
      <c r="C1187" s="156"/>
      <c r="G1187" s="6"/>
      <c r="I1187" s="7"/>
    </row>
    <row r="1188" spans="2:9" ht="13.2">
      <c r="B1188" s="6"/>
      <c r="C1188" s="156"/>
      <c r="G1188" s="6"/>
      <c r="I1188" s="7"/>
    </row>
    <row r="1189" spans="2:9" ht="13.2">
      <c r="B1189" s="6"/>
      <c r="C1189" s="156"/>
      <c r="G1189" s="6"/>
      <c r="I1189" s="7"/>
    </row>
    <row r="1190" spans="2:9" ht="13.2">
      <c r="B1190" s="6"/>
      <c r="C1190" s="156"/>
      <c r="G1190" s="6"/>
      <c r="I1190" s="7"/>
    </row>
    <row r="1191" spans="2:9" ht="13.2">
      <c r="B1191" s="6"/>
      <c r="C1191" s="156"/>
      <c r="G1191" s="6"/>
      <c r="I1191" s="7"/>
    </row>
    <row r="1192" spans="2:9" ht="13.2">
      <c r="B1192" s="6"/>
      <c r="C1192" s="156"/>
      <c r="G1192" s="6"/>
      <c r="I1192" s="7"/>
    </row>
    <row r="1193" spans="2:9" ht="13.2">
      <c r="B1193" s="6"/>
      <c r="C1193" s="156"/>
      <c r="G1193" s="6"/>
      <c r="I1193" s="7"/>
    </row>
    <row r="1194" spans="2:9" ht="13.2">
      <c r="B1194" s="6"/>
      <c r="C1194" s="156"/>
      <c r="G1194" s="6"/>
      <c r="I1194" s="7"/>
    </row>
    <row r="1195" spans="2:9" ht="13.2">
      <c r="B1195" s="6"/>
      <c r="C1195" s="156"/>
      <c r="G1195" s="6"/>
      <c r="I1195" s="7"/>
    </row>
    <row r="1196" spans="2:9" ht="13.2">
      <c r="B1196" s="6"/>
      <c r="C1196" s="156"/>
      <c r="G1196" s="6"/>
      <c r="I1196" s="7"/>
    </row>
    <row r="1197" spans="2:9" ht="13.2">
      <c r="B1197" s="6"/>
      <c r="C1197" s="156"/>
      <c r="G1197" s="6"/>
      <c r="I1197" s="7"/>
    </row>
    <row r="1198" spans="2:9" ht="13.2">
      <c r="B1198" s="6"/>
      <c r="C1198" s="156"/>
      <c r="G1198" s="6"/>
      <c r="I1198" s="7"/>
    </row>
    <row r="1199" spans="2:9" ht="13.2">
      <c r="B1199" s="6"/>
      <c r="C1199" s="156"/>
      <c r="G1199" s="6"/>
      <c r="I1199" s="7"/>
    </row>
    <row r="1200" spans="2:9" ht="13.2">
      <c r="B1200" s="6"/>
      <c r="C1200" s="156"/>
      <c r="G1200" s="6"/>
      <c r="I1200" s="7"/>
    </row>
    <row r="1201" spans="2:9" ht="13.2">
      <c r="B1201" s="6"/>
      <c r="C1201" s="156"/>
      <c r="G1201" s="6"/>
      <c r="I1201" s="7"/>
    </row>
    <row r="1202" spans="2:9" ht="13.2">
      <c r="B1202" s="6"/>
      <c r="C1202" s="156"/>
      <c r="G1202" s="6"/>
      <c r="I1202" s="7"/>
    </row>
    <row r="1203" spans="2:9" ht="13.2">
      <c r="B1203" s="6"/>
      <c r="C1203" s="156"/>
      <c r="G1203" s="6"/>
      <c r="I1203" s="7"/>
    </row>
    <row r="1204" spans="2:9" ht="13.2">
      <c r="B1204" s="6"/>
      <c r="C1204" s="156"/>
      <c r="G1204" s="6"/>
      <c r="I1204" s="7"/>
    </row>
    <row r="1205" spans="2:9" ht="13.2">
      <c r="B1205" s="6"/>
      <c r="C1205" s="156"/>
      <c r="G1205" s="6"/>
      <c r="I1205" s="7"/>
    </row>
    <row r="1206" spans="2:9" ht="13.2">
      <c r="B1206" s="6"/>
      <c r="C1206" s="156"/>
      <c r="G1206" s="6"/>
      <c r="I1206" s="7"/>
    </row>
    <row r="1207" spans="2:9" ht="13.2">
      <c r="B1207" s="6"/>
      <c r="C1207" s="156"/>
      <c r="G1207" s="6"/>
      <c r="I1207" s="7"/>
    </row>
    <row r="1208" spans="2:9" ht="13.2">
      <c r="B1208" s="6"/>
      <c r="C1208" s="156"/>
      <c r="G1208" s="6"/>
      <c r="I1208" s="7"/>
    </row>
    <row r="1209" spans="2:9" ht="13.2">
      <c r="B1209" s="6"/>
      <c r="C1209" s="156"/>
      <c r="G1209" s="6"/>
      <c r="I1209" s="7"/>
    </row>
    <row r="1210" spans="2:9" ht="13.2">
      <c r="B1210" s="6"/>
      <c r="C1210" s="156"/>
      <c r="G1210" s="6"/>
      <c r="I1210" s="7"/>
    </row>
    <row r="1211" spans="2:9" ht="13.2">
      <c r="B1211" s="6"/>
      <c r="C1211" s="156"/>
      <c r="G1211" s="6"/>
      <c r="I1211" s="7"/>
    </row>
    <row r="1212" spans="2:9" ht="13.2">
      <c r="B1212" s="6"/>
      <c r="C1212" s="156"/>
      <c r="G1212" s="6"/>
      <c r="I1212" s="7"/>
    </row>
    <row r="1213" spans="2:9" ht="13.2">
      <c r="B1213" s="6"/>
      <c r="C1213" s="156"/>
      <c r="G1213" s="6"/>
      <c r="I1213" s="7"/>
    </row>
    <row r="1214" spans="2:9" ht="13.2">
      <c r="B1214" s="6"/>
      <c r="C1214" s="156"/>
      <c r="G1214" s="6"/>
      <c r="I1214" s="7"/>
    </row>
    <row r="1215" spans="2:9" ht="13.2">
      <c r="B1215" s="6"/>
      <c r="C1215" s="156"/>
      <c r="G1215" s="6"/>
      <c r="I1215" s="7"/>
    </row>
    <row r="1216" spans="2:9" ht="13.2">
      <c r="B1216" s="6"/>
      <c r="C1216" s="156"/>
      <c r="G1216" s="6"/>
      <c r="I1216" s="7"/>
    </row>
    <row r="1217" spans="2:9" ht="13.2">
      <c r="B1217" s="6"/>
      <c r="C1217" s="156"/>
      <c r="G1217" s="6"/>
      <c r="I1217" s="7"/>
    </row>
    <row r="1218" spans="2:9" ht="13.2">
      <c r="B1218" s="6"/>
      <c r="C1218" s="156"/>
      <c r="G1218" s="6"/>
      <c r="I1218" s="7"/>
    </row>
    <row r="1219" spans="2:9" ht="13.2">
      <c r="B1219" s="6"/>
      <c r="C1219" s="156"/>
      <c r="G1219" s="6"/>
      <c r="I1219" s="7"/>
    </row>
    <row r="1220" spans="2:9" ht="13.2">
      <c r="B1220" s="6"/>
      <c r="C1220" s="156"/>
      <c r="G1220" s="6"/>
      <c r="I1220" s="7"/>
    </row>
    <row r="1221" spans="2:9" ht="13.2">
      <c r="B1221" s="6"/>
      <c r="C1221" s="156"/>
      <c r="G1221" s="6"/>
      <c r="I1221" s="7"/>
    </row>
    <row r="1222" spans="2:9" ht="13.2">
      <c r="B1222" s="6"/>
      <c r="C1222" s="156"/>
      <c r="G1222" s="6"/>
      <c r="I1222" s="7"/>
    </row>
    <row r="1223" spans="2:9" ht="13.2">
      <c r="B1223" s="6"/>
      <c r="C1223" s="156"/>
      <c r="G1223" s="6"/>
      <c r="I1223" s="7"/>
    </row>
    <row r="1224" spans="2:9" ht="13.2">
      <c r="B1224" s="6"/>
      <c r="C1224" s="156"/>
      <c r="G1224" s="6"/>
      <c r="I1224" s="7"/>
    </row>
    <row r="1225" spans="2:9" ht="13.2">
      <c r="B1225" s="6"/>
      <c r="C1225" s="156"/>
      <c r="G1225" s="6"/>
      <c r="I1225" s="7"/>
    </row>
    <row r="1226" spans="2:9" ht="13.2">
      <c r="B1226" s="6"/>
      <c r="C1226" s="156"/>
      <c r="G1226" s="6"/>
      <c r="I1226" s="7"/>
    </row>
    <row r="1227" spans="2:9" ht="13.2">
      <c r="B1227" s="6"/>
      <c r="C1227" s="156"/>
      <c r="G1227" s="6"/>
      <c r="I1227" s="7"/>
    </row>
    <row r="1228" spans="2:9" ht="13.2">
      <c r="B1228" s="6"/>
      <c r="C1228" s="156"/>
      <c r="G1228" s="6"/>
      <c r="I1228" s="7"/>
    </row>
    <row r="1229" spans="2:9" ht="13.2">
      <c r="B1229" s="6"/>
      <c r="C1229" s="156"/>
      <c r="G1229" s="6"/>
      <c r="I1229" s="7"/>
    </row>
    <row r="1230" spans="2:9" ht="13.2">
      <c r="B1230" s="6"/>
      <c r="C1230" s="156"/>
      <c r="G1230" s="6"/>
      <c r="I1230" s="7"/>
    </row>
    <row r="1231" spans="2:9" ht="13.2">
      <c r="B1231" s="6"/>
      <c r="C1231" s="156"/>
      <c r="G1231" s="6"/>
      <c r="I1231" s="7"/>
    </row>
    <row r="1232" spans="2:9" ht="13.2">
      <c r="B1232" s="6"/>
      <c r="C1232" s="156"/>
      <c r="G1232" s="6"/>
      <c r="I1232" s="7"/>
    </row>
    <row r="1233" spans="2:9" ht="13.2">
      <c r="B1233" s="6"/>
      <c r="C1233" s="156"/>
      <c r="G1233" s="6"/>
      <c r="I1233" s="7"/>
    </row>
    <row r="1234" spans="2:9" ht="13.2">
      <c r="B1234" s="6"/>
      <c r="C1234" s="156"/>
      <c r="G1234" s="6"/>
      <c r="I1234" s="7"/>
    </row>
    <row r="1235" spans="2:9" ht="13.2">
      <c r="B1235" s="6"/>
      <c r="C1235" s="156"/>
      <c r="G1235" s="6"/>
      <c r="I1235" s="7"/>
    </row>
    <row r="1236" spans="2:9" ht="13.2">
      <c r="B1236" s="6"/>
      <c r="C1236" s="156"/>
      <c r="G1236" s="6"/>
      <c r="I1236" s="7"/>
    </row>
    <row r="1237" spans="2:9" ht="13.2">
      <c r="B1237" s="6"/>
      <c r="C1237" s="156"/>
      <c r="G1237" s="6"/>
      <c r="I1237" s="7"/>
    </row>
    <row r="1238" spans="2:9" ht="13.2">
      <c r="B1238" s="6"/>
      <c r="C1238" s="156"/>
      <c r="G1238" s="6"/>
      <c r="I1238" s="7"/>
    </row>
    <row r="1239" spans="2:9" ht="13.2">
      <c r="B1239" s="6"/>
      <c r="C1239" s="156"/>
      <c r="G1239" s="6"/>
      <c r="I1239" s="7"/>
    </row>
    <row r="1240" spans="2:9" ht="13.2">
      <c r="B1240" s="6"/>
      <c r="C1240" s="156"/>
      <c r="G1240" s="6"/>
      <c r="I1240" s="7"/>
    </row>
    <row r="1241" spans="2:9" ht="13.2">
      <c r="B1241" s="6"/>
      <c r="C1241" s="156"/>
      <c r="G1241" s="6"/>
      <c r="I1241" s="7"/>
    </row>
    <row r="1242" spans="2:9" ht="13.2">
      <c r="B1242" s="6"/>
      <c r="C1242" s="156"/>
      <c r="G1242" s="6"/>
      <c r="I1242" s="7"/>
    </row>
    <row r="1243" spans="2:9" ht="13.2">
      <c r="B1243" s="6"/>
      <c r="C1243" s="156"/>
      <c r="G1243" s="6"/>
      <c r="I1243" s="7"/>
    </row>
    <row r="1244" spans="2:9" ht="13.2">
      <c r="B1244" s="6"/>
      <c r="C1244" s="156"/>
      <c r="G1244" s="6"/>
      <c r="I1244" s="7"/>
    </row>
    <row r="1245" spans="2:9" ht="13.2">
      <c r="B1245" s="6"/>
      <c r="C1245" s="156"/>
      <c r="G1245" s="6"/>
      <c r="I1245" s="7"/>
    </row>
    <row r="1246" spans="2:9" ht="13.2">
      <c r="B1246" s="6"/>
      <c r="C1246" s="156"/>
      <c r="G1246" s="6"/>
      <c r="I1246" s="7"/>
    </row>
    <row r="1247" spans="2:9" ht="13.2">
      <c r="B1247" s="6"/>
      <c r="C1247" s="156"/>
      <c r="G1247" s="6"/>
      <c r="I1247" s="7"/>
    </row>
    <row r="1248" spans="2:9" ht="13.2">
      <c r="B1248" s="6"/>
      <c r="C1248" s="156"/>
      <c r="G1248" s="6"/>
      <c r="I1248" s="7"/>
    </row>
    <row r="1249" spans="2:9" ht="13.2">
      <c r="B1249" s="6"/>
      <c r="C1249" s="156"/>
      <c r="G1249" s="6"/>
      <c r="I1249" s="7"/>
    </row>
    <row r="1250" spans="2:9" ht="13.2">
      <c r="B1250" s="6"/>
      <c r="C1250" s="156"/>
      <c r="G1250" s="6"/>
      <c r="I1250" s="7"/>
    </row>
    <row r="1251" spans="2:9" ht="13.2">
      <c r="B1251" s="6"/>
      <c r="C1251" s="156"/>
      <c r="G1251" s="6"/>
      <c r="I1251" s="7"/>
    </row>
    <row r="1252" spans="2:9" ht="13.2">
      <c r="B1252" s="6"/>
      <c r="C1252" s="156"/>
      <c r="G1252" s="6"/>
      <c r="I1252" s="7"/>
    </row>
    <row r="1253" spans="2:9" ht="13.2">
      <c r="B1253" s="6"/>
      <c r="C1253" s="156"/>
      <c r="G1253" s="6"/>
      <c r="I1253" s="7"/>
    </row>
    <row r="1254" spans="2:9" ht="13.2">
      <c r="B1254" s="6"/>
      <c r="C1254" s="156"/>
      <c r="G1254" s="6"/>
      <c r="I1254" s="7"/>
    </row>
    <row r="1255" spans="2:9" ht="13.2">
      <c r="B1255" s="6"/>
      <c r="C1255" s="156"/>
      <c r="G1255" s="6"/>
      <c r="I1255" s="7"/>
    </row>
    <row r="1256" spans="2:9" ht="13.2">
      <c r="B1256" s="6"/>
      <c r="C1256" s="156"/>
      <c r="G1256" s="6"/>
      <c r="I1256" s="7"/>
    </row>
    <row r="1257" spans="2:9" ht="13.2">
      <c r="B1257" s="6"/>
      <c r="C1257" s="156"/>
      <c r="G1257" s="6"/>
      <c r="I1257" s="7"/>
    </row>
    <row r="1258" spans="2:9" ht="13.2">
      <c r="B1258" s="6"/>
      <c r="C1258" s="156"/>
      <c r="G1258" s="6"/>
      <c r="I1258" s="7"/>
    </row>
    <row r="1259" spans="2:9" ht="13.2">
      <c r="B1259" s="6"/>
      <c r="C1259" s="156"/>
      <c r="G1259" s="6"/>
      <c r="I1259" s="7"/>
    </row>
    <row r="1260" spans="2:9" ht="13.2">
      <c r="B1260" s="6"/>
      <c r="C1260" s="156"/>
      <c r="G1260" s="6"/>
      <c r="I1260" s="7"/>
    </row>
    <row r="1261" spans="2:9" ht="13.2">
      <c r="B1261" s="6"/>
      <c r="C1261" s="156"/>
      <c r="G1261" s="6"/>
      <c r="I1261" s="7"/>
    </row>
    <row r="1262" spans="2:9" ht="13.2">
      <c r="B1262" s="6"/>
      <c r="C1262" s="156"/>
      <c r="G1262" s="6"/>
      <c r="I1262" s="7"/>
    </row>
    <row r="1263" spans="2:9" ht="13.2">
      <c r="B1263" s="6"/>
      <c r="C1263" s="156"/>
      <c r="G1263" s="6"/>
      <c r="I1263" s="7"/>
    </row>
    <row r="1264" spans="2:9" ht="13.2">
      <c r="B1264" s="6"/>
      <c r="C1264" s="156"/>
      <c r="G1264" s="6"/>
      <c r="I1264" s="7"/>
    </row>
    <row r="1265" spans="2:9" ht="13.2">
      <c r="B1265" s="6"/>
      <c r="C1265" s="156"/>
      <c r="G1265" s="6"/>
      <c r="I1265" s="7"/>
    </row>
    <row r="1266" spans="2:9" ht="13.2">
      <c r="B1266" s="6"/>
      <c r="C1266" s="156"/>
      <c r="G1266" s="6"/>
      <c r="I1266" s="7"/>
    </row>
    <row r="1267" spans="2:9" ht="13.2">
      <c r="B1267" s="6"/>
      <c r="C1267" s="156"/>
      <c r="G1267" s="6"/>
      <c r="I1267" s="7"/>
    </row>
    <row r="1268" spans="2:9" ht="13.2">
      <c r="B1268" s="6"/>
      <c r="C1268" s="156"/>
      <c r="G1268" s="6"/>
      <c r="I1268" s="7"/>
    </row>
    <row r="1269" spans="2:9" ht="13.2">
      <c r="B1269" s="6"/>
      <c r="C1269" s="156"/>
      <c r="G1269" s="6"/>
      <c r="I1269" s="7"/>
    </row>
    <row r="1270" spans="2:9" ht="13.2">
      <c r="B1270" s="6"/>
      <c r="C1270" s="156"/>
      <c r="G1270" s="6"/>
      <c r="I1270" s="7"/>
    </row>
    <row r="1271" spans="2:9" ht="13.2">
      <c r="B1271" s="6"/>
      <c r="C1271" s="156"/>
      <c r="G1271" s="6"/>
      <c r="I1271" s="7"/>
    </row>
    <row r="1272" spans="2:9" ht="13.2">
      <c r="B1272" s="6"/>
      <c r="C1272" s="156"/>
      <c r="G1272" s="6"/>
      <c r="I1272" s="7"/>
    </row>
    <row r="1273" spans="2:9" ht="13.2">
      <c r="B1273" s="6"/>
      <c r="C1273" s="156"/>
      <c r="G1273" s="6"/>
      <c r="I1273" s="7"/>
    </row>
    <row r="1274" spans="2:9" ht="13.2">
      <c r="B1274" s="6"/>
      <c r="C1274" s="156"/>
      <c r="G1274" s="6"/>
      <c r="I1274" s="7"/>
    </row>
    <row r="1275" spans="2:9" ht="13.2">
      <c r="B1275" s="6"/>
      <c r="C1275" s="156"/>
      <c r="G1275" s="6"/>
      <c r="I1275" s="7"/>
    </row>
    <row r="1276" spans="2:9" ht="13.2">
      <c r="B1276" s="6"/>
      <c r="C1276" s="156"/>
      <c r="G1276" s="6"/>
      <c r="I1276" s="7"/>
    </row>
    <row r="1277" spans="2:9" ht="13.2">
      <c r="B1277" s="6"/>
      <c r="C1277" s="156"/>
      <c r="G1277" s="6"/>
      <c r="I1277" s="7"/>
    </row>
    <row r="1278" spans="2:9" ht="13.2">
      <c r="B1278" s="6"/>
      <c r="C1278" s="156"/>
      <c r="G1278" s="6"/>
      <c r="I1278" s="7"/>
    </row>
    <row r="1279" spans="2:9" ht="13.2">
      <c r="B1279" s="6"/>
      <c r="C1279" s="156"/>
      <c r="G1279" s="6"/>
      <c r="I1279" s="7"/>
    </row>
    <row r="1280" spans="2:9" ht="13.2">
      <c r="B1280" s="6"/>
      <c r="C1280" s="156"/>
      <c r="G1280" s="6"/>
      <c r="I1280" s="7"/>
    </row>
    <row r="1281" spans="2:9" ht="13.2">
      <c r="B1281" s="6"/>
      <c r="C1281" s="156"/>
      <c r="G1281" s="6"/>
      <c r="I1281" s="7"/>
    </row>
    <row r="1282" spans="2:9" ht="13.2">
      <c r="B1282" s="6"/>
      <c r="C1282" s="156"/>
      <c r="G1282" s="6"/>
      <c r="I1282" s="7"/>
    </row>
    <row r="1283" spans="2:9" ht="13.2">
      <c r="B1283" s="6"/>
      <c r="C1283" s="156"/>
      <c r="G1283" s="6"/>
      <c r="I1283" s="7"/>
    </row>
    <row r="1284" spans="2:9" ht="13.2">
      <c r="B1284" s="6"/>
      <c r="C1284" s="156"/>
      <c r="G1284" s="6"/>
      <c r="I1284" s="7"/>
    </row>
    <row r="1285" spans="2:9" ht="13.2">
      <c r="B1285" s="6"/>
      <c r="C1285" s="156"/>
      <c r="G1285" s="6"/>
      <c r="I1285" s="7"/>
    </row>
    <row r="1286" spans="2:9" ht="13.2">
      <c r="B1286" s="6"/>
      <c r="C1286" s="156"/>
      <c r="G1286" s="6"/>
      <c r="I1286" s="7"/>
    </row>
    <row r="1287" spans="2:9" ht="13.2">
      <c r="B1287" s="6"/>
      <c r="C1287" s="156"/>
      <c r="G1287" s="6"/>
      <c r="I1287" s="7"/>
    </row>
    <row r="1288" spans="2:9" ht="13.2">
      <c r="B1288" s="6"/>
      <c r="C1288" s="156"/>
      <c r="G1288" s="6"/>
      <c r="I1288" s="7"/>
    </row>
    <row r="1289" spans="2:9" ht="13.2">
      <c r="B1289" s="6"/>
      <c r="C1289" s="156"/>
      <c r="G1289" s="6"/>
      <c r="I1289" s="7"/>
    </row>
    <row r="1290" spans="2:9" ht="13.2">
      <c r="B1290" s="6"/>
      <c r="C1290" s="156"/>
      <c r="G1290" s="6"/>
      <c r="I1290" s="7"/>
    </row>
    <row r="1291" spans="2:9" ht="13.2">
      <c r="B1291" s="6"/>
      <c r="C1291" s="156"/>
      <c r="G1291" s="6"/>
      <c r="I1291" s="7"/>
    </row>
    <row r="1292" spans="2:9" ht="13.2">
      <c r="B1292" s="6"/>
      <c r="C1292" s="156"/>
      <c r="G1292" s="6"/>
      <c r="I1292" s="7"/>
    </row>
    <row r="1293" spans="2:9" ht="13.2">
      <c r="B1293" s="6"/>
      <c r="C1293" s="156"/>
      <c r="G1293" s="6"/>
      <c r="I1293" s="7"/>
    </row>
    <row r="1294" spans="2:9" ht="13.2">
      <c r="B1294" s="6"/>
      <c r="C1294" s="156"/>
      <c r="G1294" s="6"/>
      <c r="I1294" s="7"/>
    </row>
    <row r="1295" spans="2:9" ht="13.2">
      <c r="B1295" s="6"/>
      <c r="C1295" s="156"/>
      <c r="G1295" s="6"/>
      <c r="I1295" s="7"/>
    </row>
    <row r="1296" spans="2:9" ht="13.2">
      <c r="B1296" s="6"/>
      <c r="C1296" s="156"/>
      <c r="G1296" s="6"/>
      <c r="I1296" s="7"/>
    </row>
    <row r="1297" spans="2:9" ht="13.2">
      <c r="B1297" s="6"/>
      <c r="C1297" s="156"/>
      <c r="G1297" s="6"/>
      <c r="I1297" s="7"/>
    </row>
    <row r="1298" spans="2:9" ht="13.2">
      <c r="B1298" s="6"/>
      <c r="C1298" s="156"/>
      <c r="G1298" s="6"/>
      <c r="I1298" s="7"/>
    </row>
    <row r="1299" spans="2:9" ht="13.2">
      <c r="B1299" s="6"/>
      <c r="C1299" s="156"/>
      <c r="G1299" s="6"/>
      <c r="I1299" s="7"/>
    </row>
    <row r="1300" spans="2:9" ht="13.2">
      <c r="B1300" s="6"/>
      <c r="C1300" s="156"/>
      <c r="G1300" s="6"/>
      <c r="I1300" s="7"/>
    </row>
    <row r="1301" spans="2:9" ht="13.2">
      <c r="B1301" s="6"/>
      <c r="C1301" s="156"/>
      <c r="G1301" s="6"/>
      <c r="I1301" s="7"/>
    </row>
    <row r="1302" spans="2:9" ht="13.2">
      <c r="B1302" s="6"/>
      <c r="C1302" s="156"/>
      <c r="G1302" s="6"/>
      <c r="I1302" s="7"/>
    </row>
    <row r="1303" spans="2:9" ht="13.2">
      <c r="B1303" s="6"/>
      <c r="C1303" s="156"/>
      <c r="G1303" s="6"/>
      <c r="I1303" s="7"/>
    </row>
    <row r="1304" spans="2:9" ht="13.2">
      <c r="B1304" s="6"/>
      <c r="C1304" s="156"/>
      <c r="G1304" s="6"/>
      <c r="I1304" s="7"/>
    </row>
    <row r="1305" spans="2:9" ht="13.2">
      <c r="B1305" s="6"/>
      <c r="C1305" s="156"/>
      <c r="G1305" s="6"/>
      <c r="I1305" s="7"/>
    </row>
    <row r="1306" spans="2:9" ht="13.2">
      <c r="B1306" s="6"/>
      <c r="C1306" s="156"/>
      <c r="G1306" s="6"/>
      <c r="I1306" s="7"/>
    </row>
    <row r="1307" spans="2:9" ht="13.2">
      <c r="B1307" s="6"/>
      <c r="C1307" s="156"/>
      <c r="G1307" s="6"/>
      <c r="I1307" s="7"/>
    </row>
    <row r="1308" spans="2:9" ht="13.2">
      <c r="B1308" s="6"/>
      <c r="C1308" s="156"/>
      <c r="G1308" s="6"/>
      <c r="I1308" s="7"/>
    </row>
    <row r="1309" spans="2:9" ht="13.2">
      <c r="B1309" s="6"/>
      <c r="C1309" s="156"/>
      <c r="G1309" s="6"/>
      <c r="I1309" s="7"/>
    </row>
    <row r="1310" spans="2:9" ht="13.2">
      <c r="B1310" s="6"/>
      <c r="C1310" s="156"/>
      <c r="G1310" s="6"/>
      <c r="I1310" s="7"/>
    </row>
    <row r="1311" spans="2:9" ht="13.2">
      <c r="B1311" s="6"/>
      <c r="C1311" s="156"/>
      <c r="G1311" s="6"/>
      <c r="I1311" s="7"/>
    </row>
    <row r="1312" spans="2:9" ht="13.2">
      <c r="B1312" s="6"/>
      <c r="C1312" s="156"/>
      <c r="G1312" s="6"/>
      <c r="I1312" s="7"/>
    </row>
    <row r="1313" spans="2:9" ht="13.2">
      <c r="B1313" s="6"/>
      <c r="C1313" s="156"/>
      <c r="G1313" s="6"/>
      <c r="I1313" s="7"/>
    </row>
    <row r="1314" spans="2:9" ht="13.2">
      <c r="B1314" s="6"/>
      <c r="C1314" s="156"/>
      <c r="G1314" s="6"/>
      <c r="I1314" s="7"/>
    </row>
    <row r="1315" spans="2:9" ht="13.2">
      <c r="B1315" s="6"/>
      <c r="C1315" s="156"/>
      <c r="G1315" s="6"/>
      <c r="I1315" s="7"/>
    </row>
    <row r="1316" spans="2:9" ht="13.2">
      <c r="B1316" s="6"/>
      <c r="C1316" s="156"/>
      <c r="G1316" s="6"/>
      <c r="I1316" s="7"/>
    </row>
    <row r="1317" spans="2:9" ht="13.2">
      <c r="B1317" s="6"/>
      <c r="C1317" s="156"/>
      <c r="G1317" s="6"/>
      <c r="I1317" s="7"/>
    </row>
    <row r="1318" spans="2:9" ht="13.2">
      <c r="B1318" s="6"/>
      <c r="C1318" s="156"/>
      <c r="G1318" s="6"/>
      <c r="I1318" s="7"/>
    </row>
    <row r="1319" spans="2:9" ht="13.2">
      <c r="B1319" s="6"/>
      <c r="C1319" s="156"/>
      <c r="G1319" s="6"/>
      <c r="I1319" s="7"/>
    </row>
    <row r="1320" spans="2:9" ht="13.2">
      <c r="B1320" s="6"/>
      <c r="C1320" s="156"/>
      <c r="G1320" s="6"/>
      <c r="I1320" s="7"/>
    </row>
    <row r="1321" spans="2:9" ht="13.2">
      <c r="B1321" s="6"/>
      <c r="C1321" s="156"/>
      <c r="G1321" s="6"/>
      <c r="I1321" s="7"/>
    </row>
    <row r="1322" spans="2:9" ht="13.2">
      <c r="B1322" s="6"/>
      <c r="C1322" s="156"/>
      <c r="G1322" s="6"/>
      <c r="I1322" s="7"/>
    </row>
    <row r="1323" spans="2:9" ht="13.2">
      <c r="B1323" s="6"/>
      <c r="C1323" s="156"/>
      <c r="G1323" s="6"/>
      <c r="I1323" s="7"/>
    </row>
    <row r="1324" spans="2:9" ht="13.2">
      <c r="B1324" s="6"/>
      <c r="C1324" s="156"/>
      <c r="G1324" s="6"/>
      <c r="I1324" s="7"/>
    </row>
    <row r="1325" spans="2:9" ht="13.2">
      <c r="B1325" s="6"/>
      <c r="C1325" s="156"/>
      <c r="G1325" s="6"/>
      <c r="I1325" s="7"/>
    </row>
    <row r="1326" spans="2:9" ht="13.2">
      <c r="B1326" s="6"/>
      <c r="C1326" s="156"/>
      <c r="G1326" s="6"/>
      <c r="I1326" s="7"/>
    </row>
    <row r="1327" spans="2:9" ht="13.2">
      <c r="B1327" s="6"/>
      <c r="C1327" s="156"/>
      <c r="G1327" s="6"/>
      <c r="I1327" s="7"/>
    </row>
    <row r="1328" spans="2:9" ht="13.2">
      <c r="B1328" s="6"/>
      <c r="C1328" s="156"/>
      <c r="G1328" s="6"/>
      <c r="I1328" s="7"/>
    </row>
    <row r="1329" spans="2:9" ht="13.2">
      <c r="B1329" s="6"/>
      <c r="C1329" s="156"/>
      <c r="G1329" s="6"/>
      <c r="I1329" s="7"/>
    </row>
    <row r="1330" spans="2:9" ht="13.2">
      <c r="B1330" s="6"/>
      <c r="C1330" s="156"/>
      <c r="G1330" s="6"/>
      <c r="I1330" s="7"/>
    </row>
    <row r="1331" spans="2:9" ht="13.2">
      <c r="B1331" s="6"/>
      <c r="C1331" s="156"/>
      <c r="G1331" s="6"/>
      <c r="I1331" s="7"/>
    </row>
  </sheetData>
  <autoFilter ref="A1:X1331" xr:uid="{00000000-0009-0000-0000-000019000000}"/>
  <conditionalFormatting sqref="B1:B464 C1:C472 B481:C1331">
    <cfRule type="containsBlanks" dxfId="3" priority="1">
      <formula>LEN(TRIM(B1))=0</formula>
    </cfRule>
  </conditionalFormatting>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FF"/>
    <outlinePr summaryBelow="0" summaryRight="0"/>
  </sheetPr>
  <dimension ref="A1:U1216"/>
  <sheetViews>
    <sheetView workbookViewId="0"/>
  </sheetViews>
  <sheetFormatPr baseColWidth="10" defaultColWidth="12.6640625" defaultRowHeight="15.75" customHeight="1"/>
  <cols>
    <col min="1" max="1" width="41.44140625" customWidth="1"/>
    <col min="2" max="2" width="49" customWidth="1"/>
    <col min="3" max="3" width="47.88671875" customWidth="1"/>
    <col min="4" max="4" width="30.109375" customWidth="1"/>
    <col min="5" max="5" width="35.77734375" customWidth="1"/>
    <col min="6" max="9" width="28.77734375" customWidth="1"/>
  </cols>
  <sheetData>
    <row r="1" spans="1:21" ht="13.2">
      <c r="A1" s="9" t="s">
        <v>0</v>
      </c>
      <c r="B1" s="9" t="s">
        <v>1</v>
      </c>
      <c r="C1" s="9" t="s">
        <v>2</v>
      </c>
      <c r="D1" s="9" t="s">
        <v>3</v>
      </c>
      <c r="E1" s="9" t="s">
        <v>4</v>
      </c>
      <c r="F1" s="9" t="s">
        <v>5</v>
      </c>
      <c r="G1" s="9" t="s">
        <v>7</v>
      </c>
      <c r="H1" s="9" t="s">
        <v>8</v>
      </c>
      <c r="I1" s="9" t="s">
        <v>9</v>
      </c>
      <c r="J1" s="9" t="s">
        <v>10</v>
      </c>
      <c r="K1" s="9"/>
      <c r="L1" s="9"/>
      <c r="M1" s="9"/>
      <c r="N1" s="9"/>
      <c r="O1" s="9"/>
      <c r="P1" s="9"/>
      <c r="Q1" s="9"/>
      <c r="R1" s="9"/>
      <c r="S1" s="9"/>
      <c r="T1" s="9"/>
      <c r="U1" s="9"/>
    </row>
    <row r="2" spans="1:21" ht="13.2">
      <c r="A2" s="9" t="s">
        <v>79614</v>
      </c>
      <c r="B2" s="6" t="s">
        <v>68583</v>
      </c>
      <c r="C2" s="6" t="s">
        <v>68583</v>
      </c>
      <c r="D2" s="6" t="s">
        <v>68583</v>
      </c>
      <c r="E2" s="6" t="s">
        <v>79615</v>
      </c>
      <c r="F2" s="6" t="s">
        <v>68583</v>
      </c>
      <c r="G2" s="6" t="s">
        <v>68586</v>
      </c>
      <c r="H2" s="7" t="s">
        <v>68587</v>
      </c>
      <c r="J2" s="8"/>
    </row>
    <row r="3" spans="1:21" ht="13.2">
      <c r="A3" s="9" t="s">
        <v>79616</v>
      </c>
      <c r="B3" s="6" t="s">
        <v>79617</v>
      </c>
      <c r="C3" s="6" t="s">
        <v>79618</v>
      </c>
      <c r="D3" s="6" t="s">
        <v>79619</v>
      </c>
      <c r="E3" s="6" t="s">
        <v>79620</v>
      </c>
      <c r="F3" s="6" t="s">
        <v>79621</v>
      </c>
      <c r="G3" s="6" t="s">
        <v>79622</v>
      </c>
      <c r="H3" s="7" t="s">
        <v>79623</v>
      </c>
    </row>
    <row r="4" spans="1:21" ht="13.2">
      <c r="A4" s="9" t="s">
        <v>79624</v>
      </c>
      <c r="B4" s="6" t="s">
        <v>68619</v>
      </c>
      <c r="C4" s="6" t="s">
        <v>68620</v>
      </c>
      <c r="D4" s="6" t="s">
        <v>68621</v>
      </c>
      <c r="E4" s="6" t="s">
        <v>13196</v>
      </c>
      <c r="F4" s="6" t="s">
        <v>13193</v>
      </c>
      <c r="G4" s="6" t="s">
        <v>79625</v>
      </c>
      <c r="H4" s="7" t="s">
        <v>13196</v>
      </c>
    </row>
    <row r="5" spans="1:21" ht="13.2">
      <c r="A5" s="9" t="s">
        <v>79626</v>
      </c>
      <c r="B5" s="6" t="str">
        <f ca="1">IFERROR(__xludf.DUMMYFUNCTION("GOOGLETRANSLATE(C5,""fr"",""en"")"),"of your income")</f>
        <v>of your income</v>
      </c>
      <c r="C5" s="6" t="s">
        <v>79627</v>
      </c>
      <c r="D5" s="6" t="s">
        <v>79628</v>
      </c>
      <c r="E5" s="6" t="s">
        <v>79629</v>
      </c>
      <c r="F5" s="6" t="s">
        <v>79630</v>
      </c>
      <c r="G5" s="6" t="s">
        <v>79631</v>
      </c>
      <c r="H5" s="7" t="s">
        <v>79632</v>
      </c>
    </row>
    <row r="6" spans="1:21" ht="13.2">
      <c r="A6" s="9" t="s">
        <v>79633</v>
      </c>
      <c r="B6" s="7" t="s">
        <v>13372</v>
      </c>
      <c r="C6" s="7" t="s">
        <v>16956</v>
      </c>
      <c r="D6" s="6" t="s">
        <v>13372</v>
      </c>
      <c r="E6" s="6" t="s">
        <v>13374</v>
      </c>
      <c r="F6" s="6" t="s">
        <v>13375</v>
      </c>
      <c r="G6" s="6" t="s">
        <v>14271</v>
      </c>
      <c r="H6" s="7" t="s">
        <v>13378</v>
      </c>
    </row>
    <row r="7" spans="1:21" ht="13.2">
      <c r="A7" s="9" t="s">
        <v>79634</v>
      </c>
      <c r="B7" s="6" t="str">
        <f ca="1">IFERROR(__xludf.DUMMYFUNCTION("GOOGLETRANSLATE(C7,""fr"",""en"")"),"weekly fee.")</f>
        <v>weekly fee.</v>
      </c>
      <c r="C7" s="6" t="s">
        <v>79635</v>
      </c>
      <c r="D7" s="6" t="s">
        <v>79636</v>
      </c>
      <c r="E7" s="6" t="s">
        <v>79637</v>
      </c>
      <c r="F7" s="6" t="s">
        <v>79638</v>
      </c>
      <c r="G7" s="6" t="s">
        <v>79639</v>
      </c>
      <c r="H7" s="7" t="s">
        <v>79640</v>
      </c>
    </row>
    <row r="8" spans="1:21" ht="13.2">
      <c r="A8" s="9" t="s">
        <v>13610</v>
      </c>
      <c r="B8" s="6" t="s">
        <v>13610</v>
      </c>
      <c r="C8" s="6" t="s">
        <v>79641</v>
      </c>
      <c r="D8" s="6" t="s">
        <v>79642</v>
      </c>
      <c r="E8" s="6" t="s">
        <v>79643</v>
      </c>
      <c r="F8" s="6" t="s">
        <v>79644</v>
      </c>
      <c r="G8" s="6" t="s">
        <v>79645</v>
      </c>
      <c r="H8" s="7" t="s">
        <v>79646</v>
      </c>
    </row>
    <row r="9" spans="1:21" ht="13.2">
      <c r="A9" s="9" t="s">
        <v>79647</v>
      </c>
      <c r="B9" s="6" t="str">
        <f ca="1">IFERROR(__xludf.DUMMYFUNCTION("GOOGLETRANSLATE(C9,""fr"",""en"")"),"Alphabetical order")</f>
        <v>Alphabetical order</v>
      </c>
      <c r="C9" s="6" t="s">
        <v>79648</v>
      </c>
      <c r="D9" s="6" t="s">
        <v>79649</v>
      </c>
      <c r="E9" s="6" t="s">
        <v>79650</v>
      </c>
      <c r="F9" s="6" t="s">
        <v>79651</v>
      </c>
      <c r="G9" s="6" t="s">
        <v>79652</v>
      </c>
      <c r="H9" s="7" t="s">
        <v>79653</v>
      </c>
    </row>
    <row r="10" spans="1:21" ht="13.8">
      <c r="A10" s="9" t="s">
        <v>25796</v>
      </c>
      <c r="B10" s="24" t="s">
        <v>9616</v>
      </c>
      <c r="C10" s="24" t="s">
        <v>9617</v>
      </c>
      <c r="D10" s="6" t="s">
        <v>9618</v>
      </c>
      <c r="E10" s="24" t="s">
        <v>9619</v>
      </c>
      <c r="F10" s="24" t="s">
        <v>9620</v>
      </c>
      <c r="G10" s="6" t="s">
        <v>14656</v>
      </c>
      <c r="H10" s="7" t="s">
        <v>9616</v>
      </c>
      <c r="K10" s="5"/>
      <c r="L10" s="5"/>
      <c r="M10" s="5"/>
      <c r="N10" s="5"/>
      <c r="O10" s="5"/>
      <c r="P10" s="5"/>
      <c r="Q10" s="5"/>
      <c r="R10" s="5"/>
      <c r="S10" s="5"/>
      <c r="T10" s="5"/>
      <c r="U10" s="5"/>
    </row>
    <row r="11" spans="1:21" ht="14.4">
      <c r="A11" s="9" t="s">
        <v>14777</v>
      </c>
      <c r="B11" s="4" t="s">
        <v>79654</v>
      </c>
      <c r="C11" s="4" t="s">
        <v>79655</v>
      </c>
      <c r="D11" s="6" t="s">
        <v>79656</v>
      </c>
      <c r="E11" s="17" t="s">
        <v>79657</v>
      </c>
      <c r="F11" s="7" t="s">
        <v>79657</v>
      </c>
      <c r="G11" s="6" t="s">
        <v>79658</v>
      </c>
      <c r="H11" s="7" t="s">
        <v>79659</v>
      </c>
      <c r="K11" s="5"/>
      <c r="L11" s="5"/>
      <c r="M11" s="5"/>
      <c r="N11" s="5"/>
      <c r="O11" s="5"/>
      <c r="P11" s="5"/>
      <c r="Q11" s="5"/>
      <c r="R11" s="5"/>
      <c r="S11" s="5"/>
      <c r="T11" s="5"/>
      <c r="U11" s="5"/>
    </row>
    <row r="12" spans="1:21" ht="14.4">
      <c r="A12" s="9" t="s">
        <v>14787</v>
      </c>
      <c r="B12" s="4" t="s">
        <v>79660</v>
      </c>
      <c r="C12" s="4" t="s">
        <v>79661</v>
      </c>
      <c r="D12" s="6" t="s">
        <v>79662</v>
      </c>
      <c r="E12" s="17" t="s">
        <v>79663</v>
      </c>
      <c r="F12" s="7" t="s">
        <v>79664</v>
      </c>
      <c r="G12" s="6" t="s">
        <v>79665</v>
      </c>
      <c r="H12" s="7" t="s">
        <v>79666</v>
      </c>
      <c r="K12" s="5"/>
      <c r="L12" s="5"/>
      <c r="M12" s="5"/>
      <c r="N12" s="5"/>
      <c r="O12" s="5"/>
      <c r="P12" s="5"/>
      <c r="Q12" s="5"/>
      <c r="R12" s="5"/>
      <c r="S12" s="5"/>
      <c r="T12" s="5"/>
      <c r="U12" s="5"/>
    </row>
    <row r="13" spans="1:21" ht="13.8">
      <c r="A13" s="9" t="s">
        <v>79667</v>
      </c>
      <c r="B13" s="24" t="s">
        <v>79668</v>
      </c>
      <c r="C13" s="24" t="s">
        <v>79669</v>
      </c>
      <c r="D13" s="6" t="s">
        <v>79670</v>
      </c>
      <c r="E13" s="24" t="s">
        <v>79671</v>
      </c>
      <c r="F13" s="24" t="s">
        <v>79672</v>
      </c>
      <c r="G13" s="6" t="s">
        <v>79673</v>
      </c>
      <c r="H13" s="7" t="s">
        <v>79674</v>
      </c>
    </row>
    <row r="14" spans="1:21" ht="14.4">
      <c r="A14" s="9" t="s">
        <v>79675</v>
      </c>
      <c r="B14" s="27" t="s">
        <v>7458</v>
      </c>
      <c r="C14" s="4" t="s">
        <v>13544</v>
      </c>
      <c r="D14" s="6" t="s">
        <v>79676</v>
      </c>
      <c r="E14" s="17" t="s">
        <v>7461</v>
      </c>
      <c r="F14" s="16" t="s">
        <v>7462</v>
      </c>
      <c r="G14" s="6" t="s">
        <v>7464</v>
      </c>
      <c r="H14" s="7" t="s">
        <v>1740</v>
      </c>
    </row>
    <row r="15" spans="1:21" ht="13.2">
      <c r="A15" s="9" t="s">
        <v>79677</v>
      </c>
      <c r="B15" s="27" t="s">
        <v>79675</v>
      </c>
      <c r="C15" s="27" t="s">
        <v>79678</v>
      </c>
      <c r="D15" s="6" t="s">
        <v>79679</v>
      </c>
      <c r="E15" s="27" t="s">
        <v>79680</v>
      </c>
      <c r="F15" s="27" t="s">
        <v>79681</v>
      </c>
      <c r="G15" s="6" t="s">
        <v>79682</v>
      </c>
      <c r="H15" s="7" t="s">
        <v>79683</v>
      </c>
    </row>
    <row r="16" spans="1:21" ht="13.2">
      <c r="A16" s="9" t="s">
        <v>79684</v>
      </c>
      <c r="B16" s="6" t="s">
        <v>79685</v>
      </c>
      <c r="C16" s="6" t="s">
        <v>79686</v>
      </c>
      <c r="D16" s="6" t="s">
        <v>79687</v>
      </c>
      <c r="E16" s="6" t="s">
        <v>79688</v>
      </c>
      <c r="F16" s="6" t="s">
        <v>79689</v>
      </c>
      <c r="G16" s="6" t="s">
        <v>79690</v>
      </c>
      <c r="H16" s="7" t="s">
        <v>79691</v>
      </c>
    </row>
    <row r="17" spans="1:21" ht="13.2">
      <c r="A17" s="9" t="s">
        <v>79692</v>
      </c>
      <c r="B17" s="6" t="s">
        <v>79693</v>
      </c>
      <c r="C17" s="6" t="s">
        <v>79694</v>
      </c>
      <c r="D17" s="6" t="s">
        <v>79695</v>
      </c>
      <c r="E17" s="6" t="s">
        <v>79696</v>
      </c>
      <c r="F17" s="6" t="s">
        <v>79697</v>
      </c>
      <c r="G17" s="6" t="s">
        <v>79698</v>
      </c>
      <c r="H17" s="7" t="s">
        <v>79699</v>
      </c>
    </row>
    <row r="18" spans="1:21" ht="13.2">
      <c r="A18" s="9" t="s">
        <v>79700</v>
      </c>
      <c r="B18" s="4" t="s">
        <v>13146</v>
      </c>
      <c r="C18" s="4" t="s">
        <v>13147</v>
      </c>
      <c r="D18" s="6" t="s">
        <v>13067</v>
      </c>
      <c r="E18" s="71" t="s">
        <v>13148</v>
      </c>
      <c r="F18" s="7" t="s">
        <v>13149</v>
      </c>
      <c r="G18" s="6" t="s">
        <v>13150</v>
      </c>
      <c r="H18" s="7" t="s">
        <v>13151</v>
      </c>
    </row>
    <row r="19" spans="1:21" ht="13.2">
      <c r="A19" s="9" t="s">
        <v>79701</v>
      </c>
      <c r="B19" s="4" t="s">
        <v>13056</v>
      </c>
      <c r="C19" s="13" t="s">
        <v>13057</v>
      </c>
      <c r="D19" s="6" t="s">
        <v>13067</v>
      </c>
      <c r="E19" s="71" t="s">
        <v>13059</v>
      </c>
      <c r="F19" s="7" t="s">
        <v>13060</v>
      </c>
      <c r="G19" s="6" t="s">
        <v>13062</v>
      </c>
      <c r="H19" s="7" t="s">
        <v>13063</v>
      </c>
    </row>
    <row r="20" spans="1:21" ht="13.2">
      <c r="A20" s="9" t="s">
        <v>79702</v>
      </c>
      <c r="B20" s="6" t="s">
        <v>79701</v>
      </c>
      <c r="C20" s="6" t="s">
        <v>79703</v>
      </c>
      <c r="D20" s="6" t="s">
        <v>79704</v>
      </c>
      <c r="E20" s="6" t="s">
        <v>79705</v>
      </c>
      <c r="F20" s="6" t="s">
        <v>79706</v>
      </c>
      <c r="G20" s="6" t="s">
        <v>79707</v>
      </c>
      <c r="H20" s="7" t="s">
        <v>79708</v>
      </c>
    </row>
    <row r="21" spans="1:21" ht="13.8">
      <c r="A21" s="9" t="s">
        <v>79709</v>
      </c>
      <c r="B21" s="24" t="s">
        <v>66802</v>
      </c>
      <c r="C21" s="24" t="s">
        <v>66801</v>
      </c>
      <c r="D21" s="6" t="s">
        <v>79710</v>
      </c>
      <c r="E21" s="47" t="s">
        <v>66802</v>
      </c>
      <c r="F21" s="5" t="s">
        <v>66803</v>
      </c>
      <c r="G21" s="6" t="s">
        <v>79711</v>
      </c>
      <c r="H21" s="7" t="s">
        <v>79712</v>
      </c>
      <c r="J21" s="5"/>
      <c r="K21" s="5"/>
      <c r="L21" s="5"/>
      <c r="M21" s="5"/>
      <c r="N21" s="5"/>
      <c r="O21" s="5"/>
      <c r="P21" s="5"/>
      <c r="Q21" s="5"/>
      <c r="R21" s="5"/>
      <c r="S21" s="5"/>
      <c r="T21" s="5"/>
      <c r="U21" s="5"/>
    </row>
    <row r="22" spans="1:21" ht="13.2">
      <c r="A22" s="9" t="s">
        <v>62718</v>
      </c>
      <c r="B22" s="4" t="s">
        <v>62718</v>
      </c>
      <c r="C22" s="4" t="s">
        <v>79713</v>
      </c>
      <c r="D22" s="6" t="s">
        <v>79714</v>
      </c>
      <c r="E22" s="41" t="s">
        <v>79715</v>
      </c>
      <c r="F22" s="27" t="s">
        <v>79716</v>
      </c>
      <c r="G22" s="6" t="s">
        <v>79717</v>
      </c>
      <c r="H22" s="7" t="s">
        <v>79715</v>
      </c>
    </row>
    <row r="23" spans="1:21" ht="13.2">
      <c r="A23" s="9" t="s">
        <v>62736</v>
      </c>
      <c r="B23" s="13" t="s">
        <v>56881</v>
      </c>
      <c r="C23" s="13" t="s">
        <v>56882</v>
      </c>
      <c r="D23" s="6" t="s">
        <v>53579</v>
      </c>
      <c r="E23" s="41" t="s">
        <v>56883</v>
      </c>
      <c r="F23" s="29" t="s">
        <v>66875</v>
      </c>
      <c r="G23" s="6" t="s">
        <v>56886</v>
      </c>
      <c r="H23" s="7" t="s">
        <v>56883</v>
      </c>
    </row>
    <row r="24" spans="1:21" ht="13.2">
      <c r="A24" s="9" t="s">
        <v>79718</v>
      </c>
      <c r="B24" s="6" t="s">
        <v>79719</v>
      </c>
      <c r="C24" s="6" t="s">
        <v>79720</v>
      </c>
      <c r="D24" s="6" t="s">
        <v>79721</v>
      </c>
      <c r="E24" s="6" t="s">
        <v>79722</v>
      </c>
      <c r="F24" s="6" t="s">
        <v>79723</v>
      </c>
      <c r="G24" s="6" t="s">
        <v>79724</v>
      </c>
      <c r="H24" s="7" t="s">
        <v>79725</v>
      </c>
    </row>
    <row r="25" spans="1:21" ht="13.2">
      <c r="A25" s="9" t="s">
        <v>79726</v>
      </c>
      <c r="B25" s="6" t="s">
        <v>79727</v>
      </c>
      <c r="C25" s="6" t="s">
        <v>79728</v>
      </c>
      <c r="D25" s="6" t="s">
        <v>79729</v>
      </c>
      <c r="E25" s="6" t="s">
        <v>79730</v>
      </c>
      <c r="F25" s="6" t="s">
        <v>79731</v>
      </c>
      <c r="G25" s="6" t="s">
        <v>79732</v>
      </c>
      <c r="H25" s="7" t="s">
        <v>79733</v>
      </c>
      <c r="J25" s="5"/>
      <c r="K25" s="5"/>
      <c r="L25" s="5"/>
      <c r="M25" s="5"/>
      <c r="N25" s="5"/>
      <c r="O25" s="5"/>
      <c r="P25" s="5"/>
      <c r="Q25" s="5"/>
      <c r="R25" s="5"/>
      <c r="S25" s="5"/>
      <c r="T25" s="5"/>
      <c r="U25" s="5"/>
    </row>
    <row r="26" spans="1:21" ht="13.2">
      <c r="A26" s="9" t="s">
        <v>79734</v>
      </c>
      <c r="B26" s="6" t="str">
        <f ca="1">IFERROR(__xludf.DUMMYFUNCTION("GOOGLETRANSLATE(C26,""fr"",""en"")"),"The identity cannot be changed during the course of one's career.")</f>
        <v>The identity cannot be changed during the course of one's career.</v>
      </c>
      <c r="C26" s="6" t="s">
        <v>79735</v>
      </c>
      <c r="D26" s="6" t="s">
        <v>79736</v>
      </c>
      <c r="E26" s="6" t="s">
        <v>79737</v>
      </c>
      <c r="F26" s="6" t="s">
        <v>79738</v>
      </c>
      <c r="G26" s="6" t="s">
        <v>79739</v>
      </c>
      <c r="H26" s="7" t="s">
        <v>79740</v>
      </c>
    </row>
    <row r="27" spans="1:21" ht="13.2">
      <c r="A27" s="9" t="s">
        <v>79741</v>
      </c>
      <c r="B27" s="6" t="s">
        <v>79742</v>
      </c>
      <c r="C27" s="6" t="s">
        <v>79743</v>
      </c>
      <c r="D27" s="6" t="s">
        <v>79744</v>
      </c>
      <c r="E27" s="6" t="s">
        <v>79745</v>
      </c>
      <c r="F27" s="6" t="s">
        <v>79746</v>
      </c>
      <c r="G27" s="6" t="s">
        <v>79747</v>
      </c>
      <c r="H27" s="7" t="s">
        <v>79748</v>
      </c>
    </row>
    <row r="28" spans="1:21" ht="13.2">
      <c r="A28" s="9" t="s">
        <v>79749</v>
      </c>
      <c r="B28" s="6" t="s">
        <v>79750</v>
      </c>
      <c r="C28" s="6" t="s">
        <v>79751</v>
      </c>
      <c r="D28" s="6" t="s">
        <v>79752</v>
      </c>
      <c r="E28" s="6" t="s">
        <v>79753</v>
      </c>
      <c r="F28" s="6" t="s">
        <v>79754</v>
      </c>
      <c r="G28" s="6" t="s">
        <v>79755</v>
      </c>
      <c r="H28" s="7" t="s">
        <v>79756</v>
      </c>
    </row>
    <row r="29" spans="1:21" ht="13.2">
      <c r="A29" s="9" t="s">
        <v>79757</v>
      </c>
      <c r="B29" s="6" t="s">
        <v>79758</v>
      </c>
      <c r="C29" s="6" t="s">
        <v>79759</v>
      </c>
      <c r="D29" s="6" t="s">
        <v>79760</v>
      </c>
      <c r="E29" s="6" t="s">
        <v>79761</v>
      </c>
      <c r="F29" s="6" t="s">
        <v>79762</v>
      </c>
      <c r="G29" s="6" t="s">
        <v>79763</v>
      </c>
      <c r="H29" s="7" t="s">
        <v>79762</v>
      </c>
    </row>
    <row r="30" spans="1:21" ht="13.8">
      <c r="A30" s="9" t="s">
        <v>79764</v>
      </c>
      <c r="B30" s="6" t="str">
        <f ca="1">IFERROR(__xludf.DUMMYFUNCTION("GOOGLETRANSLATE(C30,""fr"",""en"")"),"The details of the body have no impact on performance")</f>
        <v>The details of the body have no impact on performance</v>
      </c>
      <c r="C30" s="24" t="s">
        <v>79765</v>
      </c>
      <c r="D30" s="6" t="s">
        <v>79766</v>
      </c>
      <c r="E30" s="6" t="s">
        <v>79767</v>
      </c>
      <c r="F30" s="6" t="s">
        <v>79768</v>
      </c>
      <c r="G30" s="6" t="s">
        <v>79769</v>
      </c>
      <c r="H30" s="7" t="s">
        <v>79770</v>
      </c>
    </row>
    <row r="31" spans="1:21" ht="13.8">
      <c r="A31" s="9" t="s">
        <v>79771</v>
      </c>
      <c r="B31" s="24" t="s">
        <v>79772</v>
      </c>
      <c r="C31" s="24" t="s">
        <v>79773</v>
      </c>
      <c r="D31" s="6" t="s">
        <v>79774</v>
      </c>
      <c r="E31" s="24" t="s">
        <v>79775</v>
      </c>
      <c r="F31" s="24" t="s">
        <v>79776</v>
      </c>
      <c r="G31" s="6" t="s">
        <v>79777</v>
      </c>
      <c r="H31" s="7" t="s">
        <v>79778</v>
      </c>
    </row>
    <row r="32" spans="1:21" ht="13.2">
      <c r="A32" s="9" t="s">
        <v>79779</v>
      </c>
      <c r="B32" s="6" t="s">
        <v>15408</v>
      </c>
      <c r="C32" s="6" t="s">
        <v>79780</v>
      </c>
      <c r="D32" s="6" t="s">
        <v>79781</v>
      </c>
      <c r="E32" s="6" t="s">
        <v>79782</v>
      </c>
      <c r="F32" s="6" t="s">
        <v>79782</v>
      </c>
      <c r="G32" s="6" t="s">
        <v>79783</v>
      </c>
      <c r="H32" s="7" t="s">
        <v>79782</v>
      </c>
      <c r="J32" s="5"/>
      <c r="K32" s="5"/>
      <c r="L32" s="5"/>
      <c r="M32" s="5"/>
      <c r="N32" s="5"/>
      <c r="O32" s="5"/>
      <c r="P32" s="5"/>
      <c r="Q32" s="5"/>
      <c r="R32" s="5"/>
      <c r="S32" s="5"/>
      <c r="T32" s="5"/>
      <c r="U32" s="5"/>
    </row>
    <row r="33" spans="1:21" ht="13.8">
      <c r="A33" s="9" t="s">
        <v>79784</v>
      </c>
      <c r="B33" s="24" t="s">
        <v>79785</v>
      </c>
      <c r="C33" s="24" t="s">
        <v>79786</v>
      </c>
      <c r="D33" s="6" t="s">
        <v>79787</v>
      </c>
      <c r="E33" s="24" t="s">
        <v>79788</v>
      </c>
      <c r="F33" s="24" t="s">
        <v>79789</v>
      </c>
      <c r="G33" s="6" t="s">
        <v>79790</v>
      </c>
      <c r="H33" s="7" t="s">
        <v>79791</v>
      </c>
      <c r="J33" s="5"/>
      <c r="K33" s="5"/>
      <c r="L33" s="5"/>
      <c r="M33" s="5"/>
      <c r="N33" s="5"/>
      <c r="O33" s="5"/>
      <c r="P33" s="5"/>
      <c r="Q33" s="5"/>
      <c r="R33" s="5"/>
      <c r="S33" s="5"/>
      <c r="T33" s="5"/>
      <c r="U33" s="5"/>
    </row>
    <row r="34" spans="1:21" ht="13.2">
      <c r="A34" s="9" t="s">
        <v>79792</v>
      </c>
      <c r="B34" s="7" t="s">
        <v>79793</v>
      </c>
      <c r="C34" s="7" t="s">
        <v>79794</v>
      </c>
      <c r="D34" s="6" t="s">
        <v>79795</v>
      </c>
      <c r="E34" s="7" t="s">
        <v>79796</v>
      </c>
      <c r="F34" s="7" t="s">
        <v>79796</v>
      </c>
      <c r="G34" s="6" t="s">
        <v>79797</v>
      </c>
      <c r="H34" s="7" t="s">
        <v>79796</v>
      </c>
      <c r="J34" s="5"/>
      <c r="K34" s="5"/>
      <c r="L34" s="5"/>
      <c r="M34" s="5"/>
      <c r="N34" s="5"/>
      <c r="O34" s="5"/>
      <c r="P34" s="5"/>
      <c r="Q34" s="5"/>
      <c r="R34" s="5"/>
      <c r="S34" s="5"/>
      <c r="T34" s="5"/>
      <c r="U34" s="5"/>
    </row>
    <row r="35" spans="1:21" ht="13.8">
      <c r="A35" s="9" t="s">
        <v>79798</v>
      </c>
      <c r="B35" s="6" t="s">
        <v>79799</v>
      </c>
      <c r="C35" s="24" t="s">
        <v>79800</v>
      </c>
      <c r="D35" s="6" t="s">
        <v>79800</v>
      </c>
      <c r="E35" s="24" t="s">
        <v>79801</v>
      </c>
      <c r="F35" s="24" t="s">
        <v>79802</v>
      </c>
      <c r="G35" s="6" t="s">
        <v>79803</v>
      </c>
      <c r="H35" s="7" t="s">
        <v>79804</v>
      </c>
      <c r="J35" s="5"/>
      <c r="K35" s="5"/>
      <c r="L35" s="5"/>
      <c r="M35" s="5"/>
      <c r="N35" s="5"/>
      <c r="O35" s="5"/>
      <c r="P35" s="5"/>
      <c r="Q35" s="5"/>
      <c r="R35" s="5"/>
      <c r="S35" s="5"/>
      <c r="T35" s="5"/>
      <c r="U35" s="5"/>
    </row>
    <row r="36" spans="1:21" ht="13.8">
      <c r="A36" s="9" t="s">
        <v>79805</v>
      </c>
      <c r="B36" s="6" t="s">
        <v>79806</v>
      </c>
      <c r="C36" s="24" t="s">
        <v>79807</v>
      </c>
      <c r="D36" s="6" t="s">
        <v>79808</v>
      </c>
      <c r="E36" s="6" t="s">
        <v>79809</v>
      </c>
      <c r="F36" s="6" t="s">
        <v>79810</v>
      </c>
      <c r="G36" s="6" t="s">
        <v>79811</v>
      </c>
      <c r="H36" s="7" t="s">
        <v>79812</v>
      </c>
      <c r="J36" s="5"/>
      <c r="K36" s="5"/>
      <c r="L36" s="5"/>
      <c r="M36" s="5"/>
      <c r="N36" s="5"/>
      <c r="O36" s="5"/>
      <c r="P36" s="5"/>
      <c r="Q36" s="5"/>
      <c r="R36" s="5"/>
      <c r="S36" s="5"/>
      <c r="T36" s="5"/>
      <c r="U36" s="5"/>
    </row>
    <row r="37" spans="1:21" ht="13.8">
      <c r="A37" s="9" t="s">
        <v>79813</v>
      </c>
      <c r="B37" s="6" t="str">
        <f ca="1">IFERROR(__xludf.DUMMYFUNCTION("GOOGLETRANSLATE(C37,""fr"",""en"")"),"Facial details have no impact on performance")</f>
        <v>Facial details have no impact on performance</v>
      </c>
      <c r="C37" s="24" t="s">
        <v>79814</v>
      </c>
      <c r="D37" s="6" t="s">
        <v>79815</v>
      </c>
      <c r="E37" s="6" t="s">
        <v>79816</v>
      </c>
      <c r="F37" s="6" t="s">
        <v>79817</v>
      </c>
      <c r="G37" s="6" t="s">
        <v>79818</v>
      </c>
      <c r="H37" s="7" t="s">
        <v>79819</v>
      </c>
    </row>
    <row r="38" spans="1:21" ht="13.2">
      <c r="A38" s="9" t="s">
        <v>79820</v>
      </c>
      <c r="B38" s="7" t="s">
        <v>79821</v>
      </c>
      <c r="C38" s="7" t="s">
        <v>79822</v>
      </c>
      <c r="D38" s="7" t="s">
        <v>79823</v>
      </c>
      <c r="E38" s="7" t="s">
        <v>79824</v>
      </c>
      <c r="F38" s="7" t="s">
        <v>79802</v>
      </c>
      <c r="G38" s="6" t="s">
        <v>79825</v>
      </c>
      <c r="H38" s="7" t="s">
        <v>79826</v>
      </c>
    </row>
    <row r="39" spans="1:21" ht="26.4">
      <c r="A39" s="9" t="s">
        <v>79827</v>
      </c>
      <c r="B39" s="6" t="str">
        <f ca="1">IFERROR(__xludf.DUMMYFUNCTION("GOOGLETRANSLATE(C39,""fr"",""en"")"),"Just for the look, while you wait for your agent to find some partnerships ;)")</f>
        <v>Just for the look, while you wait for your agent to find some partnerships ;)</v>
      </c>
      <c r="C39" s="13" t="s">
        <v>79828</v>
      </c>
      <c r="D39" s="6" t="s">
        <v>79829</v>
      </c>
      <c r="E39" s="6" t="s">
        <v>79830</v>
      </c>
      <c r="F39" s="6" t="s">
        <v>79831</v>
      </c>
      <c r="G39" s="6" t="s">
        <v>79832</v>
      </c>
      <c r="H39" s="7" t="s">
        <v>79833</v>
      </c>
    </row>
    <row r="40" spans="1:21" ht="13.2">
      <c r="A40" s="9" t="s">
        <v>79834</v>
      </c>
      <c r="B40" s="6" t="str">
        <f ca="1">IFERROR(__xludf.DUMMYFUNCTION("GOOGLETRANSLATE(C40,""fr"",""en"")"),"Current players")</f>
        <v>Current players</v>
      </c>
      <c r="C40" s="6" t="s">
        <v>79835</v>
      </c>
      <c r="D40" s="6" t="s">
        <v>79836</v>
      </c>
      <c r="E40" s="6" t="s">
        <v>79837</v>
      </c>
      <c r="F40" s="6" t="s">
        <v>79838</v>
      </c>
      <c r="G40" s="6" t="s">
        <v>79839</v>
      </c>
      <c r="H40" s="7" t="s">
        <v>79840</v>
      </c>
    </row>
    <row r="41" spans="1:21" ht="13.2">
      <c r="A41" s="9" t="s">
        <v>62811</v>
      </c>
      <c r="B41" s="4" t="s">
        <v>62811</v>
      </c>
      <c r="C41" s="4" t="s">
        <v>79841</v>
      </c>
      <c r="D41" s="16" t="s">
        <v>79842</v>
      </c>
      <c r="E41" s="41" t="s">
        <v>79843</v>
      </c>
      <c r="F41" s="27" t="s">
        <v>79844</v>
      </c>
      <c r="G41" s="6" t="s">
        <v>79845</v>
      </c>
      <c r="H41" s="7" t="s">
        <v>79846</v>
      </c>
    </row>
    <row r="42" spans="1:21" ht="13.2">
      <c r="A42" s="9" t="s">
        <v>67319</v>
      </c>
      <c r="B42" s="46" t="s">
        <v>79847</v>
      </c>
      <c r="C42" s="46" t="s">
        <v>79848</v>
      </c>
      <c r="D42" s="46" t="s">
        <v>79849</v>
      </c>
      <c r="E42" s="46" t="s">
        <v>79850</v>
      </c>
      <c r="F42" s="46" t="s">
        <v>79851</v>
      </c>
      <c r="G42" s="6" t="s">
        <v>79852</v>
      </c>
      <c r="H42" s="7" t="s">
        <v>79853</v>
      </c>
    </row>
    <row r="43" spans="1:21" ht="13.2">
      <c r="A43" s="9" t="s">
        <v>67320</v>
      </c>
      <c r="B43" s="46" t="s">
        <v>79854</v>
      </c>
      <c r="C43" s="46" t="s">
        <v>79855</v>
      </c>
      <c r="D43" s="46" t="s">
        <v>79856</v>
      </c>
      <c r="E43" s="46" t="s">
        <v>79857</v>
      </c>
      <c r="F43" s="46" t="s">
        <v>79855</v>
      </c>
      <c r="G43" s="6" t="s">
        <v>79858</v>
      </c>
      <c r="H43" s="7" t="s">
        <v>79857</v>
      </c>
    </row>
    <row r="44" spans="1:21" ht="13.8">
      <c r="A44" s="9" t="s">
        <v>67326</v>
      </c>
      <c r="B44" s="87" t="s">
        <v>79859</v>
      </c>
      <c r="C44" s="46" t="s">
        <v>79860</v>
      </c>
      <c r="D44" s="87" t="s">
        <v>79861</v>
      </c>
      <c r="E44" s="87" t="s">
        <v>79862</v>
      </c>
      <c r="F44" s="87" t="s">
        <v>79863</v>
      </c>
      <c r="G44" s="6" t="s">
        <v>79864</v>
      </c>
      <c r="H44" s="7" t="s">
        <v>79865</v>
      </c>
    </row>
    <row r="45" spans="1:21" ht="13.2">
      <c r="A45" s="9" t="s">
        <v>67344</v>
      </c>
      <c r="B45" s="46" t="s">
        <v>79866</v>
      </c>
      <c r="C45" s="46" t="s">
        <v>79867</v>
      </c>
      <c r="D45" s="46" t="s">
        <v>79868</v>
      </c>
      <c r="E45" s="46" t="s">
        <v>79869</v>
      </c>
      <c r="F45" s="46" t="s">
        <v>79869</v>
      </c>
      <c r="G45" s="6" t="s">
        <v>79870</v>
      </c>
      <c r="H45" s="7" t="s">
        <v>79871</v>
      </c>
    </row>
    <row r="46" spans="1:21" ht="13.8">
      <c r="A46" s="9" t="s">
        <v>67345</v>
      </c>
      <c r="B46" s="87" t="s">
        <v>79872</v>
      </c>
      <c r="C46" s="46" t="s">
        <v>79873</v>
      </c>
      <c r="D46" s="87" t="s">
        <v>79874</v>
      </c>
      <c r="E46" s="87" t="s">
        <v>79875</v>
      </c>
      <c r="F46" s="87" t="s">
        <v>79876</v>
      </c>
      <c r="G46" s="6" t="s">
        <v>79877</v>
      </c>
      <c r="H46" s="7" t="s">
        <v>79878</v>
      </c>
    </row>
    <row r="47" spans="1:21" ht="13.2">
      <c r="A47" s="9" t="s">
        <v>67354</v>
      </c>
      <c r="B47" s="46" t="s">
        <v>79879</v>
      </c>
      <c r="C47" s="46" t="s">
        <v>79880</v>
      </c>
      <c r="D47" s="46" t="s">
        <v>79881</v>
      </c>
      <c r="E47" s="46" t="s">
        <v>79882</v>
      </c>
      <c r="F47" s="46" t="s">
        <v>79880</v>
      </c>
      <c r="G47" s="6" t="s">
        <v>79883</v>
      </c>
      <c r="H47" s="7" t="s">
        <v>79882</v>
      </c>
    </row>
    <row r="48" spans="1:21" ht="13.8">
      <c r="A48" s="9" t="s">
        <v>67361</v>
      </c>
      <c r="B48" s="87" t="s">
        <v>79884</v>
      </c>
      <c r="C48" s="46" t="s">
        <v>79885</v>
      </c>
      <c r="D48" s="87" t="s">
        <v>79886</v>
      </c>
      <c r="E48" s="87" t="s">
        <v>79887</v>
      </c>
      <c r="F48" s="87" t="s">
        <v>79888</v>
      </c>
      <c r="G48" s="6" t="s">
        <v>79889</v>
      </c>
      <c r="H48" s="7" t="s">
        <v>79890</v>
      </c>
    </row>
    <row r="49" spans="1:21" ht="13.2">
      <c r="A49" s="9" t="s">
        <v>67370</v>
      </c>
      <c r="B49" s="46" t="s">
        <v>79891</v>
      </c>
      <c r="C49" s="46" t="s">
        <v>79892</v>
      </c>
      <c r="D49" s="46" t="s">
        <v>79893</v>
      </c>
      <c r="E49" s="46" t="s">
        <v>79894</v>
      </c>
      <c r="F49" s="46" t="s">
        <v>79895</v>
      </c>
      <c r="G49" s="6" t="s">
        <v>79896</v>
      </c>
      <c r="H49" s="7" t="s">
        <v>79897</v>
      </c>
    </row>
    <row r="50" spans="1:21" ht="13.8">
      <c r="A50" s="9" t="s">
        <v>67379</v>
      </c>
      <c r="B50" s="87" t="s">
        <v>79898</v>
      </c>
      <c r="C50" s="46" t="s">
        <v>79899</v>
      </c>
      <c r="D50" s="87" t="s">
        <v>79900</v>
      </c>
      <c r="E50" s="87" t="s">
        <v>79901</v>
      </c>
      <c r="F50" s="87" t="s">
        <v>79902</v>
      </c>
      <c r="G50" s="6" t="s">
        <v>79903</v>
      </c>
      <c r="H50" s="7" t="s">
        <v>79904</v>
      </c>
    </row>
    <row r="51" spans="1:21" ht="13.2">
      <c r="A51" s="9" t="s">
        <v>79905</v>
      </c>
      <c r="B51" s="6" t="s">
        <v>79906</v>
      </c>
      <c r="C51" s="6" t="s">
        <v>79907</v>
      </c>
      <c r="D51" s="6" t="s">
        <v>79908</v>
      </c>
      <c r="E51" s="6" t="s">
        <v>79909</v>
      </c>
      <c r="F51" s="6" t="s">
        <v>79910</v>
      </c>
      <c r="G51" s="6" t="s">
        <v>79911</v>
      </c>
      <c r="H51" s="7" t="s">
        <v>79912</v>
      </c>
      <c r="I51" s="8"/>
      <c r="J51" s="8"/>
    </row>
    <row r="52" spans="1:21" ht="14.4">
      <c r="A52" s="9" t="s">
        <v>79913</v>
      </c>
      <c r="B52" s="23" t="s">
        <v>79914</v>
      </c>
      <c r="C52" s="23" t="s">
        <v>79915</v>
      </c>
      <c r="D52" s="48" t="s">
        <v>79916</v>
      </c>
      <c r="E52" s="17" t="s">
        <v>79917</v>
      </c>
      <c r="F52" s="48" t="s">
        <v>79918</v>
      </c>
      <c r="G52" s="6" t="s">
        <v>79919</v>
      </c>
      <c r="H52" s="7" t="s">
        <v>79920</v>
      </c>
    </row>
    <row r="53" spans="1:21" ht="14.4">
      <c r="A53" s="9" t="s">
        <v>79921</v>
      </c>
      <c r="B53" s="23" t="s">
        <v>79922</v>
      </c>
      <c r="C53" s="23" t="s">
        <v>79923</v>
      </c>
      <c r="D53" s="48" t="s">
        <v>79924</v>
      </c>
      <c r="E53" s="17" t="s">
        <v>79925</v>
      </c>
      <c r="F53" s="48" t="s">
        <v>79926</v>
      </c>
      <c r="G53" s="6" t="s">
        <v>79927</v>
      </c>
      <c r="H53" s="7" t="s">
        <v>79928</v>
      </c>
    </row>
    <row r="54" spans="1:21" ht="13.8">
      <c r="A54" s="9" t="s">
        <v>79929</v>
      </c>
      <c r="B54" s="24" t="s">
        <v>20159</v>
      </c>
      <c r="C54" s="24" t="s">
        <v>79930</v>
      </c>
      <c r="D54" s="6" t="s">
        <v>79931</v>
      </c>
      <c r="E54" s="6" t="s">
        <v>79932</v>
      </c>
      <c r="F54" s="6" t="s">
        <v>79933</v>
      </c>
      <c r="G54" s="6" t="s">
        <v>79934</v>
      </c>
      <c r="H54" s="7" t="s">
        <v>79935</v>
      </c>
      <c r="K54" s="5"/>
      <c r="L54" s="5"/>
      <c r="M54" s="5"/>
      <c r="N54" s="5"/>
      <c r="O54" s="5"/>
      <c r="P54" s="5"/>
      <c r="Q54" s="5"/>
      <c r="R54" s="5"/>
      <c r="S54" s="5"/>
      <c r="T54" s="5"/>
      <c r="U54" s="5"/>
    </row>
    <row r="55" spans="1:21" ht="13.8">
      <c r="A55" s="9" t="s">
        <v>79936</v>
      </c>
      <c r="B55" s="48" t="s">
        <v>79937</v>
      </c>
      <c r="C55" s="23" t="s">
        <v>79938</v>
      </c>
      <c r="D55" s="48" t="s">
        <v>79939</v>
      </c>
      <c r="E55" s="48" t="s">
        <v>79940</v>
      </c>
      <c r="F55" s="48" t="s">
        <v>79941</v>
      </c>
      <c r="G55" s="6" t="s">
        <v>79942</v>
      </c>
      <c r="H55" s="7" t="s">
        <v>79943</v>
      </c>
    </row>
    <row r="56" spans="1:21" ht="13.2">
      <c r="A56" s="9" t="s">
        <v>79944</v>
      </c>
      <c r="B56" s="6" t="s">
        <v>79945</v>
      </c>
      <c r="C56" s="6" t="s">
        <v>79946</v>
      </c>
      <c r="D56" s="6" t="s">
        <v>79947</v>
      </c>
      <c r="E56" s="6" t="s">
        <v>79948</v>
      </c>
      <c r="F56" s="6" t="s">
        <v>79949</v>
      </c>
      <c r="G56" s="6" t="s">
        <v>79950</v>
      </c>
      <c r="H56" s="7" t="s">
        <v>79951</v>
      </c>
    </row>
    <row r="57" spans="1:21" ht="14.4">
      <c r="A57" s="9" t="s">
        <v>65457</v>
      </c>
      <c r="B57" s="43" t="s">
        <v>65458</v>
      </c>
      <c r="C57" s="13" t="s">
        <v>65459</v>
      </c>
      <c r="D57" s="29" t="s">
        <v>65460</v>
      </c>
      <c r="E57" s="44" t="s">
        <v>3719</v>
      </c>
      <c r="F57" s="29" t="s">
        <v>3720</v>
      </c>
      <c r="G57" s="6" t="s">
        <v>3722</v>
      </c>
      <c r="H57" s="7" t="s">
        <v>65462</v>
      </c>
    </row>
    <row r="58" spans="1:21" ht="13.2">
      <c r="A58" s="9" t="s">
        <v>79952</v>
      </c>
      <c r="B58" s="6" t="s">
        <v>79953</v>
      </c>
      <c r="C58" s="6" t="s">
        <v>79954</v>
      </c>
      <c r="D58" s="6" t="s">
        <v>79955</v>
      </c>
      <c r="E58" s="6" t="s">
        <v>79956</v>
      </c>
      <c r="F58" s="6" t="s">
        <v>79957</v>
      </c>
      <c r="G58" s="6" t="s">
        <v>79958</v>
      </c>
      <c r="H58" s="7" t="s">
        <v>79959</v>
      </c>
    </row>
    <row r="59" spans="1:21" ht="13.2">
      <c r="A59" s="9" t="s">
        <v>79960</v>
      </c>
      <c r="B59" s="6" t="str">
        <f ca="1">IFERROR(__xludf.DUMMYFUNCTION("GOOGLETRANSLATE(C59,""fr"",""en"")"),"Your player will compete on the MTL men's professional circuit; this choice is linked to game creation.")</f>
        <v>Your player will compete on the MTL men's professional circuit; this choice is linked to game creation.</v>
      </c>
      <c r="C59" s="6" t="s">
        <v>79961</v>
      </c>
      <c r="D59" s="6" t="s">
        <v>79962</v>
      </c>
      <c r="E59" s="6" t="s">
        <v>79963</v>
      </c>
      <c r="F59" s="6" t="s">
        <v>79964</v>
      </c>
      <c r="G59" s="6" t="s">
        <v>79965</v>
      </c>
      <c r="H59" s="7" t="s">
        <v>79966</v>
      </c>
    </row>
    <row r="60" spans="1:21" ht="13.2">
      <c r="A60" s="9" t="s">
        <v>79967</v>
      </c>
      <c r="B60" s="6" t="str">
        <f ca="1">IFERROR(__xludf.DUMMYFUNCTION("GOOGLETRANSLATE(C60,""fr"",""en"")"),"Your player will compete on the WTL women's professional circuit; this choice is linked to game creation.")</f>
        <v>Your player will compete on the WTL women's professional circuit; this choice is linked to game creation.</v>
      </c>
      <c r="C60" s="6" t="s">
        <v>79968</v>
      </c>
      <c r="D60" s="6" t="s">
        <v>79969</v>
      </c>
      <c r="E60" s="6" t="s">
        <v>79970</v>
      </c>
      <c r="F60" s="6" t="s">
        <v>79971</v>
      </c>
      <c r="G60" s="6" t="s">
        <v>79972</v>
      </c>
      <c r="H60" s="7" t="s">
        <v>79973</v>
      </c>
    </row>
    <row r="61" spans="1:21" ht="13.2">
      <c r="A61" s="9" t="s">
        <v>12321</v>
      </c>
      <c r="B61" s="6" t="s">
        <v>12321</v>
      </c>
      <c r="C61" s="6" t="s">
        <v>12321</v>
      </c>
      <c r="D61" s="6" t="s">
        <v>12321</v>
      </c>
      <c r="E61" s="6" t="s">
        <v>12321</v>
      </c>
      <c r="F61" s="6" t="s">
        <v>12321</v>
      </c>
      <c r="G61" s="6" t="s">
        <v>12321</v>
      </c>
      <c r="H61" s="7" t="s">
        <v>12321</v>
      </c>
    </row>
    <row r="62" spans="1:21" ht="14.4">
      <c r="A62" s="9" t="s">
        <v>14821</v>
      </c>
      <c r="B62" s="4" t="s">
        <v>14822</v>
      </c>
      <c r="C62" s="4" t="s">
        <v>14823</v>
      </c>
      <c r="D62" s="85" t="s">
        <v>14824</v>
      </c>
      <c r="E62" s="17" t="s">
        <v>14825</v>
      </c>
      <c r="F62" s="7" t="s">
        <v>14826</v>
      </c>
      <c r="G62" s="6" t="s">
        <v>14828</v>
      </c>
      <c r="H62" s="7" t="s">
        <v>14829</v>
      </c>
      <c r="K62" s="5"/>
      <c r="L62" s="5"/>
      <c r="M62" s="5"/>
      <c r="N62" s="5"/>
      <c r="O62" s="5"/>
      <c r="P62" s="5"/>
      <c r="Q62" s="5"/>
      <c r="R62" s="5"/>
      <c r="S62" s="5"/>
      <c r="T62" s="5"/>
      <c r="U62" s="5"/>
    </row>
    <row r="63" spans="1:21" ht="14.4">
      <c r="A63" s="9" t="s">
        <v>14837</v>
      </c>
      <c r="B63" s="4" t="s">
        <v>14838</v>
      </c>
      <c r="C63" s="4" t="s">
        <v>14839</v>
      </c>
      <c r="D63" s="85" t="s">
        <v>14840</v>
      </c>
      <c r="E63" s="17" t="s">
        <v>14841</v>
      </c>
      <c r="F63" s="7" t="s">
        <v>14842</v>
      </c>
      <c r="G63" s="6" t="s">
        <v>14844</v>
      </c>
      <c r="H63" s="7" t="s">
        <v>5945</v>
      </c>
      <c r="K63" s="5"/>
      <c r="L63" s="5"/>
      <c r="M63" s="5"/>
      <c r="N63" s="5"/>
      <c r="O63" s="5"/>
      <c r="P63" s="5"/>
      <c r="Q63" s="5"/>
      <c r="R63" s="5"/>
      <c r="S63" s="5"/>
      <c r="T63" s="5"/>
      <c r="U63" s="5"/>
    </row>
    <row r="64" spans="1:21" ht="13.8">
      <c r="A64" s="9" t="s">
        <v>79974</v>
      </c>
      <c r="B64" s="7" t="s">
        <v>66849</v>
      </c>
      <c r="C64" s="24" t="s">
        <v>79975</v>
      </c>
      <c r="D64" s="6" t="s">
        <v>79976</v>
      </c>
      <c r="E64" s="6" t="s">
        <v>79977</v>
      </c>
      <c r="F64" s="6" t="s">
        <v>79978</v>
      </c>
      <c r="G64" s="6" t="s">
        <v>79979</v>
      </c>
      <c r="H64" s="7" t="s">
        <v>66854</v>
      </c>
      <c r="K64" s="5"/>
      <c r="L64" s="5"/>
      <c r="M64" s="5"/>
      <c r="N64" s="5"/>
      <c r="O64" s="5"/>
      <c r="P64" s="5"/>
      <c r="Q64" s="5"/>
      <c r="R64" s="5"/>
      <c r="S64" s="5"/>
      <c r="T64" s="5"/>
      <c r="U64" s="5"/>
    </row>
    <row r="65" spans="1:21" ht="13.8">
      <c r="A65" s="9" t="s">
        <v>19216</v>
      </c>
      <c r="B65" s="24" t="s">
        <v>12332</v>
      </c>
      <c r="C65" s="24" t="s">
        <v>12333</v>
      </c>
      <c r="D65" s="24" t="s">
        <v>19217</v>
      </c>
      <c r="E65" s="24" t="s">
        <v>12339</v>
      </c>
      <c r="F65" s="24" t="s">
        <v>12336</v>
      </c>
      <c r="G65" s="6" t="s">
        <v>12338</v>
      </c>
      <c r="H65" s="7" t="s">
        <v>12339</v>
      </c>
      <c r="K65" s="5"/>
      <c r="L65" s="5"/>
      <c r="M65" s="5"/>
      <c r="N65" s="5"/>
      <c r="O65" s="5"/>
      <c r="P65" s="5"/>
      <c r="Q65" s="5"/>
      <c r="R65" s="5"/>
      <c r="S65" s="5"/>
      <c r="T65" s="5"/>
      <c r="U65" s="5"/>
    </row>
    <row r="66" spans="1:21" ht="13.2">
      <c r="A66" s="9" t="s">
        <v>79980</v>
      </c>
      <c r="B66" s="6" t="s">
        <v>79981</v>
      </c>
      <c r="C66" s="6" t="s">
        <v>79982</v>
      </c>
      <c r="D66" s="6" t="s">
        <v>79983</v>
      </c>
      <c r="E66" s="6" t="s">
        <v>79984</v>
      </c>
      <c r="F66" s="6" t="s">
        <v>79985</v>
      </c>
      <c r="G66" s="6" t="s">
        <v>79986</v>
      </c>
      <c r="H66" s="7" t="s">
        <v>79987</v>
      </c>
    </row>
    <row r="67" spans="1:21" ht="13.2">
      <c r="A67" s="9" t="s">
        <v>79988</v>
      </c>
      <c r="B67" s="6" t="s">
        <v>79989</v>
      </c>
      <c r="C67" s="6" t="s">
        <v>79990</v>
      </c>
      <c r="D67" s="6" t="s">
        <v>79991</v>
      </c>
      <c r="E67" s="6" t="s">
        <v>79992</v>
      </c>
      <c r="F67" s="6" t="s">
        <v>79993</v>
      </c>
      <c r="G67" s="6" t="s">
        <v>79994</v>
      </c>
      <c r="H67" s="7" t="s">
        <v>79995</v>
      </c>
    </row>
    <row r="68" spans="1:21" ht="13.2">
      <c r="A68" s="9" t="s">
        <v>79996</v>
      </c>
      <c r="B68" s="6" t="s">
        <v>79997</v>
      </c>
      <c r="C68" s="6" t="s">
        <v>79998</v>
      </c>
      <c r="D68" s="6" t="s">
        <v>79999</v>
      </c>
      <c r="E68" s="6" t="s">
        <v>80000</v>
      </c>
      <c r="F68" s="6" t="s">
        <v>80001</v>
      </c>
      <c r="G68" s="6" t="s">
        <v>80002</v>
      </c>
      <c r="H68" s="7" t="s">
        <v>80003</v>
      </c>
    </row>
    <row r="69" spans="1:21" ht="13.2">
      <c r="A69" s="9" t="s">
        <v>80004</v>
      </c>
      <c r="B69" s="6" t="s">
        <v>80005</v>
      </c>
      <c r="C69" s="6" t="s">
        <v>80006</v>
      </c>
      <c r="D69" s="6" t="s">
        <v>80007</v>
      </c>
      <c r="E69" s="6" t="s">
        <v>80008</v>
      </c>
      <c r="F69" s="6" t="s">
        <v>80009</v>
      </c>
      <c r="G69" s="6" t="s">
        <v>80010</v>
      </c>
      <c r="H69" s="7" t="s">
        <v>80011</v>
      </c>
    </row>
    <row r="70" spans="1:21" ht="13.2">
      <c r="A70" s="9" t="s">
        <v>80012</v>
      </c>
      <c r="B70" s="6" t="str">
        <f ca="1">IFERROR(__xludf.DUMMYFUNCTION("GOOGLETRANSLATE(C70,""fr"",""en"")"),"Last tournament")</f>
        <v>Last tournament</v>
      </c>
      <c r="C70" s="6" t="s">
        <v>80013</v>
      </c>
      <c r="D70" s="6" t="s">
        <v>80014</v>
      </c>
      <c r="E70" s="6" t="s">
        <v>80015</v>
      </c>
      <c r="F70" s="6" t="s">
        <v>80016</v>
      </c>
      <c r="G70" s="6" t="s">
        <v>80017</v>
      </c>
      <c r="H70" s="7" t="s">
        <v>80018</v>
      </c>
    </row>
    <row r="71" spans="1:21" ht="13.2">
      <c r="A71" s="9" t="s">
        <v>80019</v>
      </c>
      <c r="B71" s="6" t="s">
        <v>80020</v>
      </c>
      <c r="C71" s="6" t="s">
        <v>80021</v>
      </c>
      <c r="D71" s="6" t="s">
        <v>80022</v>
      </c>
      <c r="E71" s="6" t="s">
        <v>80023</v>
      </c>
      <c r="F71" s="6" t="s">
        <v>80024</v>
      </c>
      <c r="G71" s="6" t="s">
        <v>80025</v>
      </c>
      <c r="H71" s="7" t="s">
        <v>80026</v>
      </c>
    </row>
    <row r="72" spans="1:21" ht="14.4">
      <c r="A72" s="9" t="s">
        <v>65463</v>
      </c>
      <c r="B72" s="43" t="s">
        <v>65464</v>
      </c>
      <c r="C72" s="13" t="s">
        <v>3718</v>
      </c>
      <c r="D72" s="29" t="s">
        <v>65465</v>
      </c>
      <c r="E72" s="44" t="s">
        <v>65466</v>
      </c>
      <c r="F72" s="29" t="s">
        <v>65467</v>
      </c>
      <c r="G72" s="6" t="s">
        <v>65469</v>
      </c>
      <c r="H72" s="7" t="s">
        <v>65470</v>
      </c>
    </row>
    <row r="73" spans="1:21" ht="13.8">
      <c r="A73" s="9" t="s">
        <v>80027</v>
      </c>
      <c r="B73" s="48" t="s">
        <v>5921</v>
      </c>
      <c r="C73" s="23" t="s">
        <v>5922</v>
      </c>
      <c r="D73" s="48" t="s">
        <v>5923</v>
      </c>
      <c r="E73" s="48" t="s">
        <v>5924</v>
      </c>
      <c r="F73" s="48" t="s">
        <v>5925</v>
      </c>
      <c r="G73" s="6" t="s">
        <v>80028</v>
      </c>
      <c r="H73" s="7" t="s">
        <v>5928</v>
      </c>
    </row>
    <row r="74" spans="1:21" ht="13.2">
      <c r="A74" s="9" t="s">
        <v>14881</v>
      </c>
      <c r="B74" s="13" t="s">
        <v>14882</v>
      </c>
      <c r="C74" s="13" t="s">
        <v>14883</v>
      </c>
      <c r="D74" s="29" t="s">
        <v>14884</v>
      </c>
      <c r="E74" s="41" t="s">
        <v>14885</v>
      </c>
      <c r="F74" s="29" t="s">
        <v>3727</v>
      </c>
      <c r="G74" s="6" t="s">
        <v>14887</v>
      </c>
      <c r="H74" s="7" t="s">
        <v>14888</v>
      </c>
    </row>
    <row r="75" spans="1:21" ht="13.2">
      <c r="A75" s="9" t="s">
        <v>64803</v>
      </c>
      <c r="B75" s="13" t="s">
        <v>80029</v>
      </c>
      <c r="C75" s="13" t="s">
        <v>80030</v>
      </c>
      <c r="D75" s="29" t="s">
        <v>64806</v>
      </c>
      <c r="E75" s="41" t="s">
        <v>80030</v>
      </c>
      <c r="F75" s="29" t="s">
        <v>80031</v>
      </c>
      <c r="G75" s="6" t="s">
        <v>80032</v>
      </c>
      <c r="H75" s="7" t="s">
        <v>80033</v>
      </c>
    </row>
    <row r="76" spans="1:21" ht="13.2">
      <c r="A76" s="9" t="s">
        <v>80034</v>
      </c>
      <c r="B76" s="6" t="str">
        <f ca="1">IFERROR(__xludf.DUMMYFUNCTION("GOOGLETRANSLATE(C76,""fr"",""en"")"),"List of players")</f>
        <v>List of players</v>
      </c>
      <c r="C76" s="6" t="s">
        <v>24451</v>
      </c>
      <c r="D76" s="6" t="s">
        <v>24452</v>
      </c>
      <c r="E76" s="6" t="s">
        <v>60822</v>
      </c>
      <c r="F76" s="6" t="s">
        <v>60823</v>
      </c>
      <c r="G76" s="6" t="s">
        <v>24456</v>
      </c>
      <c r="H76" s="7" t="s">
        <v>24457</v>
      </c>
    </row>
    <row r="77" spans="1:21" ht="13.2">
      <c r="A77" s="9" t="s">
        <v>80035</v>
      </c>
      <c r="B77" s="6" t="s">
        <v>80036</v>
      </c>
      <c r="C77" s="6" t="s">
        <v>80037</v>
      </c>
      <c r="D77" s="6" t="s">
        <v>80038</v>
      </c>
      <c r="E77" s="6" t="s">
        <v>80039</v>
      </c>
      <c r="F77" s="6" t="s">
        <v>80040</v>
      </c>
      <c r="G77" s="6" t="s">
        <v>80041</v>
      </c>
      <c r="H77" s="7" t="s">
        <v>80042</v>
      </c>
    </row>
    <row r="78" spans="1:21" ht="13.2">
      <c r="A78" s="9" t="s">
        <v>80043</v>
      </c>
      <c r="B78" s="7" t="s">
        <v>80044</v>
      </c>
      <c r="C78" s="7" t="s">
        <v>80045</v>
      </c>
      <c r="D78" s="6" t="s">
        <v>80046</v>
      </c>
      <c r="E78" s="6" t="s">
        <v>80047</v>
      </c>
      <c r="F78" s="6" t="s">
        <v>80048</v>
      </c>
      <c r="G78" s="6" t="s">
        <v>80049</v>
      </c>
      <c r="H78" s="7" t="s">
        <v>80050</v>
      </c>
    </row>
    <row r="79" spans="1:21" ht="13.2">
      <c r="A79" s="9" t="s">
        <v>80051</v>
      </c>
      <c r="B79" s="6" t="s">
        <v>80052</v>
      </c>
      <c r="C79" s="6" t="s">
        <v>80053</v>
      </c>
      <c r="D79" s="6" t="s">
        <v>80054</v>
      </c>
      <c r="E79" s="6" t="s">
        <v>80055</v>
      </c>
      <c r="F79" s="6" t="s">
        <v>80056</v>
      </c>
      <c r="G79" s="6" t="s">
        <v>80057</v>
      </c>
      <c r="H79" s="7" t="s">
        <v>80058</v>
      </c>
    </row>
    <row r="80" spans="1:21" ht="13.8">
      <c r="A80" s="9" t="s">
        <v>80059</v>
      </c>
      <c r="B80" s="24" t="s">
        <v>80060</v>
      </c>
      <c r="C80" s="24" t="s">
        <v>80061</v>
      </c>
      <c r="D80" s="24" t="s">
        <v>80062</v>
      </c>
      <c r="E80" s="24" t="s">
        <v>80063</v>
      </c>
      <c r="F80" s="24" t="s">
        <v>80064</v>
      </c>
      <c r="G80" s="6" t="s">
        <v>80065</v>
      </c>
      <c r="H80" s="7" t="s">
        <v>80066</v>
      </c>
      <c r="J80" s="5"/>
      <c r="K80" s="5"/>
      <c r="L80" s="5"/>
      <c r="M80" s="5"/>
      <c r="N80" s="5"/>
      <c r="O80" s="5"/>
      <c r="P80" s="5"/>
      <c r="Q80" s="5"/>
      <c r="R80" s="5"/>
      <c r="S80" s="5"/>
      <c r="T80" s="5"/>
      <c r="U80" s="5"/>
    </row>
    <row r="81" spans="1:21" ht="13.2">
      <c r="A81" s="9" t="s">
        <v>64480</v>
      </c>
      <c r="B81" s="13" t="s">
        <v>64481</v>
      </c>
      <c r="C81" s="13" t="s">
        <v>64482</v>
      </c>
      <c r="D81" s="3" t="s">
        <v>64483</v>
      </c>
      <c r="E81" s="152" t="s">
        <v>64484</v>
      </c>
      <c r="F81" s="13" t="s">
        <v>64485</v>
      </c>
      <c r="G81" s="6" t="s">
        <v>64487</v>
      </c>
      <c r="H81" s="7" t="s">
        <v>64488</v>
      </c>
      <c r="I81" s="5"/>
      <c r="J81" s="5"/>
      <c r="K81" s="5"/>
      <c r="L81" s="5"/>
      <c r="M81" s="5"/>
      <c r="N81" s="5"/>
      <c r="O81" s="5"/>
      <c r="P81" s="5"/>
      <c r="Q81" s="5"/>
      <c r="R81" s="5"/>
      <c r="S81" s="5"/>
      <c r="T81" s="5"/>
      <c r="U81" s="5"/>
    </row>
    <row r="82" spans="1:21" ht="13.2">
      <c r="A82" s="9" t="s">
        <v>80067</v>
      </c>
      <c r="B82" s="6" t="s">
        <v>64480</v>
      </c>
      <c r="C82" s="6" t="s">
        <v>80068</v>
      </c>
      <c r="D82" s="6" t="s">
        <v>80069</v>
      </c>
      <c r="E82" s="6" t="s">
        <v>80070</v>
      </c>
      <c r="F82" s="6" t="s">
        <v>80071</v>
      </c>
      <c r="G82" s="6" t="s">
        <v>80072</v>
      </c>
      <c r="H82" s="7" t="s">
        <v>80073</v>
      </c>
    </row>
    <row r="83" spans="1:21" ht="13.2">
      <c r="A83" s="9" t="s">
        <v>80074</v>
      </c>
      <c r="B83" s="6" t="s">
        <v>80075</v>
      </c>
      <c r="C83" s="6" t="s">
        <v>80076</v>
      </c>
      <c r="D83" s="6" t="s">
        <v>80077</v>
      </c>
      <c r="E83" s="6" t="s">
        <v>80078</v>
      </c>
      <c r="F83" s="6" t="s">
        <v>80079</v>
      </c>
      <c r="G83" s="6" t="s">
        <v>80080</v>
      </c>
      <c r="H83" s="7" t="s">
        <v>80081</v>
      </c>
      <c r="I83" s="8"/>
      <c r="J83" s="8"/>
    </row>
    <row r="84" spans="1:21" ht="13.2">
      <c r="A84" s="9" t="s">
        <v>80082</v>
      </c>
      <c r="B84" s="6" t="s">
        <v>80083</v>
      </c>
      <c r="C84" s="6" t="s">
        <v>80084</v>
      </c>
      <c r="D84" s="6" t="s">
        <v>80085</v>
      </c>
      <c r="E84" s="6" t="s">
        <v>80086</v>
      </c>
      <c r="F84" s="6" t="s">
        <v>80087</v>
      </c>
      <c r="G84" s="6" t="s">
        <v>80088</v>
      </c>
      <c r="H84" s="7" t="s">
        <v>80089</v>
      </c>
    </row>
    <row r="85" spans="1:21" ht="13.2">
      <c r="A85" s="9" t="s">
        <v>80090</v>
      </c>
      <c r="B85" s="6" t="s">
        <v>80091</v>
      </c>
      <c r="C85" s="6" t="s">
        <v>80092</v>
      </c>
      <c r="D85" s="6" t="s">
        <v>80093</v>
      </c>
      <c r="E85" s="6" t="s">
        <v>80094</v>
      </c>
      <c r="F85" s="6" t="s">
        <v>80095</v>
      </c>
      <c r="G85" s="6" t="s">
        <v>80096</v>
      </c>
      <c r="H85" s="7" t="s">
        <v>80097</v>
      </c>
    </row>
    <row r="86" spans="1:21" ht="13.2">
      <c r="A86" s="9" t="s">
        <v>80098</v>
      </c>
      <c r="B86" s="6" t="s">
        <v>80099</v>
      </c>
      <c r="C86" s="6" t="s">
        <v>80100</v>
      </c>
      <c r="D86" s="6" t="s">
        <v>80101</v>
      </c>
      <c r="E86" s="6" t="s">
        <v>80102</v>
      </c>
      <c r="F86" s="6" t="s">
        <v>80103</v>
      </c>
      <c r="G86" s="6" t="s">
        <v>80104</v>
      </c>
      <c r="H86" s="7" t="s">
        <v>80105</v>
      </c>
    </row>
    <row r="87" spans="1:21" ht="13.2">
      <c r="A87" s="9" t="s">
        <v>80106</v>
      </c>
      <c r="B87" s="27" t="s">
        <v>80107</v>
      </c>
      <c r="C87" s="6" t="s">
        <v>10015</v>
      </c>
      <c r="D87" s="6" t="s">
        <v>80108</v>
      </c>
      <c r="E87" s="6" t="s">
        <v>80109</v>
      </c>
      <c r="F87" s="6" t="s">
        <v>10018</v>
      </c>
      <c r="G87" s="6" t="s">
        <v>80110</v>
      </c>
      <c r="H87" s="7" t="s">
        <v>10020</v>
      </c>
    </row>
    <row r="88" spans="1:21" ht="13.2">
      <c r="A88" s="9" t="s">
        <v>80111</v>
      </c>
      <c r="B88" s="6" t="s">
        <v>80112</v>
      </c>
      <c r="C88" s="6" t="s">
        <v>80112</v>
      </c>
      <c r="D88" s="6" t="s">
        <v>80112</v>
      </c>
      <c r="E88" s="6" t="s">
        <v>80112</v>
      </c>
      <c r="F88" s="6" t="s">
        <v>80112</v>
      </c>
      <c r="G88" s="6" t="s">
        <v>80112</v>
      </c>
      <c r="H88" s="7" t="s">
        <v>80113</v>
      </c>
    </row>
    <row r="89" spans="1:21" ht="13.2">
      <c r="A89" s="9" t="s">
        <v>80114</v>
      </c>
      <c r="B89" s="7" t="s">
        <v>12358</v>
      </c>
      <c r="C89" s="7" t="s">
        <v>12359</v>
      </c>
      <c r="D89" s="7" t="s">
        <v>12360</v>
      </c>
      <c r="E89" s="7" t="s">
        <v>12361</v>
      </c>
      <c r="F89" s="7" t="s">
        <v>12362</v>
      </c>
      <c r="G89" s="6" t="s">
        <v>12363</v>
      </c>
      <c r="H89" s="7" t="s">
        <v>12364</v>
      </c>
    </row>
    <row r="90" spans="1:21" ht="13.2">
      <c r="A90" s="9" t="s">
        <v>80115</v>
      </c>
      <c r="B90" s="7" t="s">
        <v>12366</v>
      </c>
      <c r="C90" s="7" t="s">
        <v>12367</v>
      </c>
      <c r="D90" s="7" t="s">
        <v>12368</v>
      </c>
      <c r="E90" s="7" t="s">
        <v>12369</v>
      </c>
      <c r="F90" s="7" t="s">
        <v>12370</v>
      </c>
      <c r="G90" s="6" t="s">
        <v>12372</v>
      </c>
      <c r="H90" s="7" t="s">
        <v>80116</v>
      </c>
    </row>
    <row r="91" spans="1:21" ht="13.2">
      <c r="A91" s="9" t="s">
        <v>80117</v>
      </c>
      <c r="B91" s="7" t="s">
        <v>12375</v>
      </c>
      <c r="C91" s="7" t="s">
        <v>12376</v>
      </c>
      <c r="D91" s="7" t="s">
        <v>12377</v>
      </c>
      <c r="E91" s="7" t="s">
        <v>12378</v>
      </c>
      <c r="F91" s="7" t="s">
        <v>12379</v>
      </c>
      <c r="G91" s="6" t="s">
        <v>12381</v>
      </c>
      <c r="H91" s="7" t="s">
        <v>12382</v>
      </c>
    </row>
    <row r="92" spans="1:21" ht="13.2">
      <c r="A92" s="9" t="s">
        <v>80118</v>
      </c>
      <c r="B92" s="4" t="s">
        <v>3747</v>
      </c>
      <c r="C92" s="4" t="s">
        <v>3748</v>
      </c>
      <c r="D92" s="4" t="s">
        <v>3749</v>
      </c>
      <c r="E92" s="4" t="s">
        <v>3750</v>
      </c>
      <c r="F92" s="4" t="s">
        <v>3751</v>
      </c>
      <c r="G92" s="6" t="s">
        <v>3753</v>
      </c>
      <c r="H92" s="7" t="s">
        <v>3750</v>
      </c>
    </row>
    <row r="93" spans="1:21" ht="13.2">
      <c r="A93" s="9" t="s">
        <v>80119</v>
      </c>
      <c r="B93" s="7" t="s">
        <v>80120</v>
      </c>
      <c r="C93" s="7" t="s">
        <v>80121</v>
      </c>
      <c r="D93" s="7" t="s">
        <v>80122</v>
      </c>
      <c r="E93" s="7" t="s">
        <v>80123</v>
      </c>
      <c r="F93" s="7" t="s">
        <v>80124</v>
      </c>
      <c r="G93" s="6" t="s">
        <v>80125</v>
      </c>
      <c r="H93" s="7" t="s">
        <v>80126</v>
      </c>
    </row>
    <row r="94" spans="1:21" ht="13.2">
      <c r="A94" s="9" t="s">
        <v>80127</v>
      </c>
      <c r="B94" s="6" t="str">
        <f ca="1">IFERROR(__xludf.DUMMYFUNCTION("GOOGLETRANSLATE(C94,""fr"",""en"")"),"Best career ranking")</f>
        <v>Best career ranking</v>
      </c>
      <c r="C94" s="6" t="s">
        <v>12991</v>
      </c>
      <c r="D94" s="6" t="s">
        <v>12992</v>
      </c>
      <c r="E94" s="6" t="s">
        <v>12993</v>
      </c>
      <c r="F94" s="6" t="s">
        <v>12994</v>
      </c>
      <c r="G94" s="6" t="s">
        <v>12996</v>
      </c>
      <c r="H94" s="7" t="s">
        <v>80128</v>
      </c>
    </row>
    <row r="95" spans="1:21" ht="13.2">
      <c r="A95" s="9" t="s">
        <v>80129</v>
      </c>
      <c r="B95" s="6" t="s">
        <v>80130</v>
      </c>
      <c r="C95" s="6" t="s">
        <v>80131</v>
      </c>
      <c r="D95" s="6" t="s">
        <v>80132</v>
      </c>
      <c r="E95" s="6" t="s">
        <v>80133</v>
      </c>
      <c r="F95" s="6" t="s">
        <v>80134</v>
      </c>
      <c r="G95" s="6" t="s">
        <v>80135</v>
      </c>
      <c r="H95" s="7" t="s">
        <v>80136</v>
      </c>
    </row>
    <row r="96" spans="1:21" ht="13.2">
      <c r="A96" s="9" t="s">
        <v>80137</v>
      </c>
      <c r="B96" s="6" t="s">
        <v>5587</v>
      </c>
      <c r="C96" s="6" t="s">
        <v>5587</v>
      </c>
      <c r="D96" s="6" t="s">
        <v>5587</v>
      </c>
      <c r="E96" s="6" t="s">
        <v>80138</v>
      </c>
      <c r="F96" s="6" t="s">
        <v>80139</v>
      </c>
      <c r="G96" s="6" t="s">
        <v>80140</v>
      </c>
      <c r="H96" s="7" t="s">
        <v>80141</v>
      </c>
    </row>
    <row r="97" spans="1:8" ht="14.4">
      <c r="A97" s="9" t="s">
        <v>80142</v>
      </c>
      <c r="B97" s="4" t="s">
        <v>16523</v>
      </c>
      <c r="C97" s="4" t="s">
        <v>80143</v>
      </c>
      <c r="D97" s="16" t="s">
        <v>80144</v>
      </c>
      <c r="E97" s="17" t="s">
        <v>80145</v>
      </c>
      <c r="F97" s="7" t="s">
        <v>80146</v>
      </c>
      <c r="G97" s="6" t="s">
        <v>80147</v>
      </c>
      <c r="H97" s="7" t="s">
        <v>80148</v>
      </c>
    </row>
    <row r="98" spans="1:8" ht="13.2">
      <c r="A98" s="9" t="s">
        <v>80149</v>
      </c>
      <c r="B98" s="6" t="str">
        <f ca="1">IFERROR(__xludf.DUMMYFUNCTION("GOOGLETRANSLATE(C98,""fr"",""en"")"),"Match result")</f>
        <v>Match result</v>
      </c>
      <c r="C98" s="6" t="s">
        <v>80150</v>
      </c>
      <c r="D98" s="6" t="s">
        <v>80151</v>
      </c>
      <c r="E98" s="6" t="s">
        <v>80152</v>
      </c>
      <c r="F98" s="6" t="s">
        <v>80153</v>
      </c>
      <c r="G98" s="6" t="s">
        <v>80154</v>
      </c>
      <c r="H98" s="7" t="s">
        <v>80155</v>
      </c>
    </row>
    <row r="99" spans="1:8" ht="13.2">
      <c r="A99" s="9" t="s">
        <v>80156</v>
      </c>
      <c r="B99" s="4" t="s">
        <v>80157</v>
      </c>
      <c r="C99" s="4" t="s">
        <v>80158</v>
      </c>
      <c r="D99" s="6" t="s">
        <v>80159</v>
      </c>
      <c r="E99" s="6" t="s">
        <v>80160</v>
      </c>
      <c r="F99" s="6" t="s">
        <v>80161</v>
      </c>
      <c r="G99" s="6" t="s">
        <v>80162</v>
      </c>
      <c r="H99" s="7" t="s">
        <v>80163</v>
      </c>
    </row>
    <row r="100" spans="1:8" ht="13.2">
      <c r="A100" s="9" t="s">
        <v>80164</v>
      </c>
      <c r="B100" s="4" t="s">
        <v>80165</v>
      </c>
      <c r="C100" s="4" t="s">
        <v>80166</v>
      </c>
      <c r="D100" s="16" t="s">
        <v>80167</v>
      </c>
      <c r="E100" s="41" t="s">
        <v>80168</v>
      </c>
      <c r="F100" s="27" t="s">
        <v>80169</v>
      </c>
      <c r="G100" s="6" t="s">
        <v>80170</v>
      </c>
      <c r="H100" s="7" t="s">
        <v>80168</v>
      </c>
    </row>
    <row r="101" spans="1:8" ht="14.4">
      <c r="A101" s="9" t="s">
        <v>80171</v>
      </c>
      <c r="B101" s="4" t="s">
        <v>2608</v>
      </c>
      <c r="C101" s="4" t="s">
        <v>2609</v>
      </c>
      <c r="D101" s="16" t="s">
        <v>2610</v>
      </c>
      <c r="E101" s="17" t="s">
        <v>2611</v>
      </c>
      <c r="F101" s="7" t="s">
        <v>2612</v>
      </c>
      <c r="G101" s="6" t="s">
        <v>80172</v>
      </c>
      <c r="H101" s="7" t="s">
        <v>2615</v>
      </c>
    </row>
    <row r="102" spans="1:8" ht="14.4">
      <c r="A102" s="9" t="s">
        <v>80173</v>
      </c>
      <c r="B102" s="4" t="s">
        <v>2638</v>
      </c>
      <c r="C102" s="4" t="s">
        <v>2639</v>
      </c>
      <c r="D102" s="16" t="s">
        <v>2640</v>
      </c>
      <c r="E102" s="17" t="s">
        <v>2641</v>
      </c>
      <c r="F102" s="7" t="s">
        <v>2642</v>
      </c>
      <c r="G102" s="6" t="s">
        <v>80174</v>
      </c>
      <c r="H102" s="7" t="s">
        <v>2645</v>
      </c>
    </row>
    <row r="103" spans="1:8" ht="14.4">
      <c r="A103" s="9" t="s">
        <v>80175</v>
      </c>
      <c r="B103" s="4" t="s">
        <v>2647</v>
      </c>
      <c r="C103" s="4" t="s">
        <v>2648</v>
      </c>
      <c r="D103" s="16" t="s">
        <v>2649</v>
      </c>
      <c r="E103" s="17" t="s">
        <v>2650</v>
      </c>
      <c r="F103" s="7" t="s">
        <v>2651</v>
      </c>
      <c r="G103" s="6" t="s">
        <v>25610</v>
      </c>
      <c r="H103" s="7" t="s">
        <v>2654</v>
      </c>
    </row>
    <row r="104" spans="1:8" ht="14.4">
      <c r="A104" s="9" t="s">
        <v>80176</v>
      </c>
      <c r="B104" s="4" t="s">
        <v>80177</v>
      </c>
      <c r="C104" s="4" t="s">
        <v>80178</v>
      </c>
      <c r="D104" s="16" t="s">
        <v>80179</v>
      </c>
      <c r="E104" s="17" t="s">
        <v>80180</v>
      </c>
      <c r="F104" s="7" t="s">
        <v>80181</v>
      </c>
      <c r="G104" s="6" t="s">
        <v>80182</v>
      </c>
      <c r="H104" s="7" t="s">
        <v>80183</v>
      </c>
    </row>
    <row r="105" spans="1:8" ht="14.4">
      <c r="A105" s="9" t="s">
        <v>80184</v>
      </c>
      <c r="B105" s="4" t="s">
        <v>80185</v>
      </c>
      <c r="C105" s="4" t="s">
        <v>80186</v>
      </c>
      <c r="D105" s="16" t="s">
        <v>80187</v>
      </c>
      <c r="E105" s="17" t="s">
        <v>80188</v>
      </c>
      <c r="F105" s="7" t="s">
        <v>80189</v>
      </c>
      <c r="G105" s="6" t="s">
        <v>80190</v>
      </c>
      <c r="H105" s="7" t="s">
        <v>80191</v>
      </c>
    </row>
    <row r="106" spans="1:8" ht="14.4">
      <c r="A106" s="9" t="s">
        <v>80192</v>
      </c>
      <c r="B106" s="4" t="s">
        <v>2656</v>
      </c>
      <c r="C106" s="4" t="s">
        <v>2657</v>
      </c>
      <c r="D106" s="16" t="s">
        <v>2658</v>
      </c>
      <c r="E106" s="17" t="s">
        <v>2659</v>
      </c>
      <c r="F106" s="7" t="s">
        <v>2660</v>
      </c>
      <c r="G106" s="6" t="s">
        <v>2662</v>
      </c>
      <c r="H106" s="7" t="s">
        <v>2663</v>
      </c>
    </row>
    <row r="107" spans="1:8" ht="14.4">
      <c r="A107" s="9" t="s">
        <v>80193</v>
      </c>
      <c r="B107" s="4" t="s">
        <v>2666</v>
      </c>
      <c r="C107" s="4" t="s">
        <v>2667</v>
      </c>
      <c r="D107" s="16" t="s">
        <v>2668</v>
      </c>
      <c r="E107" s="17" t="s">
        <v>2669</v>
      </c>
      <c r="F107" s="7" t="s">
        <v>2670</v>
      </c>
      <c r="G107" s="6" t="s">
        <v>80194</v>
      </c>
      <c r="H107" s="7" t="s">
        <v>2673</v>
      </c>
    </row>
    <row r="108" spans="1:8" ht="14.4">
      <c r="A108" s="9" t="s">
        <v>80195</v>
      </c>
      <c r="B108" s="4" t="s">
        <v>2676</v>
      </c>
      <c r="C108" s="4" t="s">
        <v>2677</v>
      </c>
      <c r="D108" s="16" t="s">
        <v>2678</v>
      </c>
      <c r="E108" s="17" t="s">
        <v>2679</v>
      </c>
      <c r="F108" s="7" t="s">
        <v>2680</v>
      </c>
      <c r="G108" s="6" t="s">
        <v>80196</v>
      </c>
      <c r="H108" s="7" t="s">
        <v>2683</v>
      </c>
    </row>
    <row r="109" spans="1:8" ht="14.4">
      <c r="A109" s="9" t="s">
        <v>80197</v>
      </c>
      <c r="B109" s="4" t="s">
        <v>2686</v>
      </c>
      <c r="C109" s="4" t="s">
        <v>2687</v>
      </c>
      <c r="D109" s="16" t="s">
        <v>2688</v>
      </c>
      <c r="E109" s="17" t="s">
        <v>2689</v>
      </c>
      <c r="F109" s="7" t="s">
        <v>2690</v>
      </c>
      <c r="G109" s="6" t="s">
        <v>2692</v>
      </c>
      <c r="H109" s="7" t="s">
        <v>2693</v>
      </c>
    </row>
    <row r="110" spans="1:8" ht="14.4">
      <c r="A110" s="9" t="s">
        <v>80198</v>
      </c>
      <c r="B110" s="4" t="s">
        <v>2713</v>
      </c>
      <c r="C110" s="4" t="s">
        <v>2714</v>
      </c>
      <c r="D110" s="16" t="s">
        <v>2715</v>
      </c>
      <c r="E110" s="17" t="s">
        <v>2716</v>
      </c>
      <c r="F110" s="7" t="s">
        <v>2717</v>
      </c>
      <c r="G110" s="6" t="s">
        <v>2719</v>
      </c>
      <c r="H110" s="7" t="s">
        <v>2720</v>
      </c>
    </row>
    <row r="111" spans="1:8" ht="13.2">
      <c r="A111" s="9" t="s">
        <v>80199</v>
      </c>
      <c r="B111" s="13" t="s">
        <v>1719</v>
      </c>
      <c r="C111" s="13" t="s">
        <v>1719</v>
      </c>
      <c r="D111" s="13" t="s">
        <v>1720</v>
      </c>
      <c r="E111" s="13" t="s">
        <v>1719</v>
      </c>
      <c r="F111" s="13" t="s">
        <v>1714</v>
      </c>
      <c r="G111" s="6" t="s">
        <v>1721</v>
      </c>
      <c r="H111" s="7" t="s">
        <v>12138</v>
      </c>
    </row>
    <row r="112" spans="1:8" ht="14.4">
      <c r="A112" s="9" t="s">
        <v>80200</v>
      </c>
      <c r="B112" s="4" t="s">
        <v>2784</v>
      </c>
      <c r="C112" s="4" t="s">
        <v>2785</v>
      </c>
      <c r="D112" s="16" t="s">
        <v>2786</v>
      </c>
      <c r="E112" s="17" t="s">
        <v>2787</v>
      </c>
      <c r="F112" s="7" t="s">
        <v>2788</v>
      </c>
      <c r="G112" s="6" t="s">
        <v>2790</v>
      </c>
      <c r="H112" s="7" t="s">
        <v>2791</v>
      </c>
    </row>
    <row r="113" spans="1:21" ht="14.4">
      <c r="A113" s="9" t="s">
        <v>80201</v>
      </c>
      <c r="B113" s="4" t="s">
        <v>80202</v>
      </c>
      <c r="C113" s="4" t="s">
        <v>80203</v>
      </c>
      <c r="D113" s="16" t="s">
        <v>80204</v>
      </c>
      <c r="E113" s="17" t="s">
        <v>80205</v>
      </c>
      <c r="F113" s="7" t="s">
        <v>9750</v>
      </c>
      <c r="G113" s="6" t="s">
        <v>9752</v>
      </c>
      <c r="H113" s="7" t="s">
        <v>80206</v>
      </c>
    </row>
    <row r="114" spans="1:21" ht="14.4">
      <c r="A114" s="9" t="s">
        <v>80207</v>
      </c>
      <c r="B114" s="4" t="s">
        <v>2743</v>
      </c>
      <c r="C114" s="4" t="s">
        <v>2744</v>
      </c>
      <c r="D114" s="16" t="s">
        <v>80208</v>
      </c>
      <c r="E114" s="17" t="s">
        <v>2746</v>
      </c>
      <c r="F114" s="7" t="s">
        <v>2747</v>
      </c>
      <c r="G114" s="6" t="s">
        <v>80209</v>
      </c>
      <c r="H114" s="7" t="s">
        <v>80210</v>
      </c>
    </row>
    <row r="115" spans="1:21" ht="14.4">
      <c r="A115" s="9" t="s">
        <v>80211</v>
      </c>
      <c r="B115" s="4" t="s">
        <v>2762</v>
      </c>
      <c r="C115" s="4" t="s">
        <v>2763</v>
      </c>
      <c r="D115" s="16" t="s">
        <v>80212</v>
      </c>
      <c r="E115" s="17" t="s">
        <v>2765</v>
      </c>
      <c r="F115" s="7" t="s">
        <v>2766</v>
      </c>
      <c r="G115" s="6" t="s">
        <v>80213</v>
      </c>
      <c r="H115" s="7" t="s">
        <v>80214</v>
      </c>
    </row>
    <row r="116" spans="1:21" ht="14.4">
      <c r="A116" s="9" t="s">
        <v>80215</v>
      </c>
      <c r="B116" s="4" t="s">
        <v>2774</v>
      </c>
      <c r="C116" s="4" t="s">
        <v>2775</v>
      </c>
      <c r="D116" s="16" t="s">
        <v>2776</v>
      </c>
      <c r="E116" s="17" t="s">
        <v>2777</v>
      </c>
      <c r="F116" s="7" t="s">
        <v>2778</v>
      </c>
      <c r="G116" s="6" t="s">
        <v>80216</v>
      </c>
      <c r="H116" s="7" t="s">
        <v>80217</v>
      </c>
    </row>
    <row r="117" spans="1:21" ht="13.2">
      <c r="A117" s="9" t="s">
        <v>15252</v>
      </c>
      <c r="B117" s="4" t="s">
        <v>15253</v>
      </c>
      <c r="C117" s="4" t="s">
        <v>15254</v>
      </c>
      <c r="D117" s="4" t="s">
        <v>15254</v>
      </c>
      <c r="E117" s="4" t="s">
        <v>15254</v>
      </c>
      <c r="F117" s="4" t="s">
        <v>15253</v>
      </c>
      <c r="G117" s="6" t="s">
        <v>15256</v>
      </c>
      <c r="H117" s="7" t="s">
        <v>15254</v>
      </c>
      <c r="I117" s="4"/>
      <c r="J117" s="3"/>
    </row>
    <row r="118" spans="1:21" ht="13.2">
      <c r="A118" s="9" t="s">
        <v>80218</v>
      </c>
      <c r="B118" s="6" t="s">
        <v>80219</v>
      </c>
      <c r="C118" s="6" t="s">
        <v>15252</v>
      </c>
      <c r="D118" s="6" t="s">
        <v>15252</v>
      </c>
      <c r="E118" s="6" t="s">
        <v>15252</v>
      </c>
      <c r="F118" s="6" t="s">
        <v>80219</v>
      </c>
      <c r="G118" s="6" t="s">
        <v>80220</v>
      </c>
      <c r="H118" s="7" t="s">
        <v>15252</v>
      </c>
    </row>
    <row r="119" spans="1:21" ht="13.2">
      <c r="A119" s="9" t="s">
        <v>80221</v>
      </c>
      <c r="B119" s="6" t="s">
        <v>80222</v>
      </c>
      <c r="C119" s="6" t="s">
        <v>80223</v>
      </c>
      <c r="D119" s="6" t="s">
        <v>80224</v>
      </c>
      <c r="E119" s="6" t="s">
        <v>80225</v>
      </c>
      <c r="F119" s="6" t="s">
        <v>80226</v>
      </c>
      <c r="G119" s="6" t="s">
        <v>80227</v>
      </c>
      <c r="H119" s="7" t="s">
        <v>80228</v>
      </c>
      <c r="I119" s="8"/>
      <c r="J119" s="8"/>
    </row>
    <row r="120" spans="1:21" ht="13.8">
      <c r="A120" s="9" t="s">
        <v>80229</v>
      </c>
      <c r="B120" s="6" t="str">
        <f ca="1">IFERROR(__xludf.DUMMYFUNCTION("GOOGLETRANSLATE(C120,""fr"",""en"")"),"Musculature")</f>
        <v>Musculature</v>
      </c>
      <c r="C120" s="24" t="s">
        <v>67631</v>
      </c>
      <c r="D120" s="6" t="s">
        <v>67632</v>
      </c>
      <c r="E120" s="6" t="s">
        <v>67633</v>
      </c>
      <c r="F120" s="6" t="s">
        <v>67634</v>
      </c>
      <c r="G120" s="6" t="s">
        <v>67636</v>
      </c>
      <c r="H120" s="7" t="s">
        <v>67633</v>
      </c>
      <c r="K120" s="5"/>
      <c r="L120" s="5"/>
      <c r="M120" s="5"/>
      <c r="N120" s="5"/>
      <c r="O120" s="5"/>
      <c r="P120" s="5"/>
      <c r="Q120" s="5"/>
      <c r="R120" s="5"/>
      <c r="S120" s="5"/>
      <c r="T120" s="5"/>
      <c r="U120" s="5"/>
    </row>
    <row r="121" spans="1:21" ht="13.2">
      <c r="A121" s="9" t="s">
        <v>80230</v>
      </c>
      <c r="B121" s="6" t="s">
        <v>80231</v>
      </c>
      <c r="C121" s="6" t="s">
        <v>80232</v>
      </c>
      <c r="D121" s="6" t="s">
        <v>80233</v>
      </c>
      <c r="E121" s="6" t="s">
        <v>80234</v>
      </c>
      <c r="F121" s="6" t="s">
        <v>80235</v>
      </c>
      <c r="G121" s="6" t="s">
        <v>80236</v>
      </c>
      <c r="H121" s="7" t="s">
        <v>80237</v>
      </c>
    </row>
    <row r="122" spans="1:21" ht="13.2">
      <c r="A122" s="9" t="s">
        <v>65653</v>
      </c>
      <c r="B122" s="13" t="s">
        <v>65653</v>
      </c>
      <c r="C122" s="13" t="s">
        <v>80238</v>
      </c>
      <c r="D122" s="29" t="s">
        <v>79714</v>
      </c>
      <c r="E122" s="41" t="s">
        <v>80239</v>
      </c>
      <c r="F122" s="29" t="s">
        <v>80240</v>
      </c>
      <c r="G122" s="6" t="s">
        <v>80241</v>
      </c>
      <c r="H122" s="7" t="s">
        <v>80242</v>
      </c>
    </row>
    <row r="123" spans="1:21" ht="13.2">
      <c r="A123" s="9" t="s">
        <v>80243</v>
      </c>
      <c r="B123" s="46" t="s">
        <v>67494</v>
      </c>
      <c r="C123" s="46" t="s">
        <v>67495</v>
      </c>
      <c r="D123" s="46" t="s">
        <v>67496</v>
      </c>
      <c r="E123" s="46" t="s">
        <v>67497</v>
      </c>
      <c r="F123" s="46" t="s">
        <v>67498</v>
      </c>
      <c r="G123" s="6" t="s">
        <v>67500</v>
      </c>
      <c r="H123" s="7" t="s">
        <v>62883</v>
      </c>
    </row>
    <row r="124" spans="1:21" ht="13.2">
      <c r="A124" s="9" t="s">
        <v>80244</v>
      </c>
      <c r="B124" s="46" t="s">
        <v>80245</v>
      </c>
      <c r="C124" s="46" t="s">
        <v>80246</v>
      </c>
      <c r="D124" s="46" t="s">
        <v>80247</v>
      </c>
      <c r="E124" s="46" t="s">
        <v>80248</v>
      </c>
      <c r="F124" s="46" t="s">
        <v>80249</v>
      </c>
      <c r="G124" s="6" t="s">
        <v>80250</v>
      </c>
      <c r="H124" s="7" t="s">
        <v>80251</v>
      </c>
    </row>
    <row r="125" spans="1:21" ht="13.2">
      <c r="A125" s="9" t="s">
        <v>63562</v>
      </c>
      <c r="B125" s="4" t="s">
        <v>80252</v>
      </c>
      <c r="C125" s="4" t="s">
        <v>80253</v>
      </c>
      <c r="D125" s="16" t="s">
        <v>80254</v>
      </c>
      <c r="E125" s="41" t="s">
        <v>80255</v>
      </c>
      <c r="F125" s="27" t="s">
        <v>80256</v>
      </c>
      <c r="G125" s="6" t="s">
        <v>80257</v>
      </c>
      <c r="H125" s="7" t="s">
        <v>80258</v>
      </c>
    </row>
    <row r="126" spans="1:21" ht="13.2">
      <c r="A126" s="9" t="s">
        <v>63581</v>
      </c>
      <c r="B126" s="4" t="s">
        <v>63581</v>
      </c>
      <c r="C126" s="4" t="s">
        <v>63581</v>
      </c>
      <c r="D126" s="4" t="s">
        <v>63581</v>
      </c>
      <c r="E126" s="4" t="s">
        <v>63581</v>
      </c>
      <c r="F126" s="4" t="s">
        <v>63581</v>
      </c>
      <c r="G126" s="6" t="s">
        <v>63581</v>
      </c>
      <c r="H126" s="7" t="s">
        <v>63581</v>
      </c>
    </row>
    <row r="127" spans="1:21" ht="13.2">
      <c r="A127" s="9" t="s">
        <v>15321</v>
      </c>
      <c r="B127" s="4" t="s">
        <v>15322</v>
      </c>
      <c r="C127" s="4" t="s">
        <v>15323</v>
      </c>
      <c r="D127" s="4" t="s">
        <v>15324</v>
      </c>
      <c r="E127" s="4" t="s">
        <v>15325</v>
      </c>
      <c r="F127" s="4" t="s">
        <v>15326</v>
      </c>
      <c r="G127" s="6" t="s">
        <v>15328</v>
      </c>
      <c r="H127" s="7" t="s">
        <v>15329</v>
      </c>
    </row>
    <row r="128" spans="1:21" ht="13.2">
      <c r="A128" s="9" t="s">
        <v>80259</v>
      </c>
      <c r="B128" s="13" t="s">
        <v>80259</v>
      </c>
      <c r="C128" s="13" t="s">
        <v>80260</v>
      </c>
      <c r="D128" s="29" t="s">
        <v>80261</v>
      </c>
      <c r="E128" s="41" t="s">
        <v>80262</v>
      </c>
      <c r="F128" s="29" t="s">
        <v>80263</v>
      </c>
      <c r="G128" s="6" t="s">
        <v>80264</v>
      </c>
      <c r="H128" s="7" t="s">
        <v>80265</v>
      </c>
    </row>
    <row r="129" spans="1:10" ht="13.2">
      <c r="A129" s="9" t="s">
        <v>63629</v>
      </c>
      <c r="B129" s="4" t="s">
        <v>2429</v>
      </c>
      <c r="C129" s="4" t="s">
        <v>2438</v>
      </c>
      <c r="D129" s="3" t="s">
        <v>2439</v>
      </c>
      <c r="E129" s="152" t="s">
        <v>2432</v>
      </c>
      <c r="F129" s="4" t="s">
        <v>2440</v>
      </c>
      <c r="G129" s="6" t="s">
        <v>2434</v>
      </c>
      <c r="H129" s="7" t="s">
        <v>2441</v>
      </c>
    </row>
    <row r="130" spans="1:10" ht="13.2">
      <c r="A130" s="9" t="s">
        <v>80266</v>
      </c>
      <c r="B130" s="6" t="s">
        <v>63629</v>
      </c>
      <c r="C130" s="6" t="s">
        <v>68285</v>
      </c>
      <c r="D130" s="6" t="s">
        <v>68286</v>
      </c>
      <c r="E130" s="6" t="s">
        <v>80267</v>
      </c>
      <c r="F130" s="6" t="s">
        <v>68288</v>
      </c>
      <c r="G130" s="6" t="s">
        <v>68289</v>
      </c>
      <c r="H130" s="7" t="s">
        <v>68290</v>
      </c>
    </row>
    <row r="131" spans="1:10" ht="13.2">
      <c r="A131" s="9" t="s">
        <v>80268</v>
      </c>
      <c r="B131" s="5" t="s">
        <v>80269</v>
      </c>
      <c r="C131" s="5" t="s">
        <v>80270</v>
      </c>
      <c r="D131" s="5" t="s">
        <v>80271</v>
      </c>
      <c r="E131" s="5" t="s">
        <v>80272</v>
      </c>
      <c r="F131" s="5" t="s">
        <v>80273</v>
      </c>
      <c r="G131" s="6" t="s">
        <v>80274</v>
      </c>
      <c r="H131" s="7" t="s">
        <v>80275</v>
      </c>
    </row>
    <row r="132" spans="1:10" ht="13.2">
      <c r="A132" s="9" t="s">
        <v>80276</v>
      </c>
      <c r="B132" s="5" t="s">
        <v>80269</v>
      </c>
      <c r="C132" s="5" t="s">
        <v>80277</v>
      </c>
      <c r="D132" s="5" t="s">
        <v>80278</v>
      </c>
      <c r="E132" s="5" t="s">
        <v>80272</v>
      </c>
      <c r="F132" s="5" t="s">
        <v>80279</v>
      </c>
      <c r="G132" s="6" t="s">
        <v>80274</v>
      </c>
      <c r="H132" s="7" t="s">
        <v>80280</v>
      </c>
    </row>
    <row r="133" spans="1:10" ht="13.2">
      <c r="A133" s="9" t="s">
        <v>80281</v>
      </c>
      <c r="B133" s="5" t="s">
        <v>80282</v>
      </c>
      <c r="C133" s="5" t="s">
        <v>80283</v>
      </c>
      <c r="D133" s="5" t="s">
        <v>80284</v>
      </c>
      <c r="E133" s="5" t="s">
        <v>80285</v>
      </c>
      <c r="F133" s="5" t="s">
        <v>80286</v>
      </c>
      <c r="G133" s="6" t="s">
        <v>80287</v>
      </c>
      <c r="H133" s="7" t="s">
        <v>80288</v>
      </c>
    </row>
    <row r="134" spans="1:10" ht="13.2">
      <c r="A134" s="9" t="s">
        <v>80289</v>
      </c>
      <c r="B134" s="5" t="s">
        <v>80282</v>
      </c>
      <c r="C134" s="5" t="s">
        <v>80290</v>
      </c>
      <c r="D134" s="5" t="s">
        <v>80291</v>
      </c>
      <c r="E134" s="5" t="s">
        <v>80285</v>
      </c>
      <c r="F134" s="5" t="s">
        <v>80292</v>
      </c>
      <c r="G134" s="6" t="s">
        <v>80287</v>
      </c>
      <c r="H134" s="7" t="s">
        <v>80288</v>
      </c>
    </row>
    <row r="135" spans="1:10" ht="13.2">
      <c r="A135" s="9" t="s">
        <v>80293</v>
      </c>
      <c r="B135" s="5" t="s">
        <v>80294</v>
      </c>
      <c r="C135" s="5" t="s">
        <v>80295</v>
      </c>
      <c r="D135" s="5" t="s">
        <v>80296</v>
      </c>
      <c r="E135" s="5" t="s">
        <v>80297</v>
      </c>
      <c r="F135" s="5" t="s">
        <v>80298</v>
      </c>
      <c r="G135" s="6" t="s">
        <v>80299</v>
      </c>
      <c r="H135" s="7" t="s">
        <v>80300</v>
      </c>
      <c r="J135" s="13"/>
    </row>
    <row r="136" spans="1:10" ht="13.2">
      <c r="A136" s="9" t="s">
        <v>80301</v>
      </c>
      <c r="B136" s="5" t="s">
        <v>80294</v>
      </c>
      <c r="C136" s="5" t="s">
        <v>80295</v>
      </c>
      <c r="D136" s="5" t="s">
        <v>80302</v>
      </c>
      <c r="E136" s="5" t="s">
        <v>80303</v>
      </c>
      <c r="F136" s="5" t="s">
        <v>80304</v>
      </c>
      <c r="G136" s="6" t="s">
        <v>80299</v>
      </c>
      <c r="H136" s="7" t="s">
        <v>80305</v>
      </c>
      <c r="J136" s="13"/>
    </row>
    <row r="137" spans="1:10" ht="13.2">
      <c r="A137" s="9" t="s">
        <v>80306</v>
      </c>
      <c r="B137" s="5" t="s">
        <v>80307</v>
      </c>
      <c r="C137" s="5" t="s">
        <v>80308</v>
      </c>
      <c r="D137" s="5" t="s">
        <v>80309</v>
      </c>
      <c r="E137" s="5" t="s">
        <v>80310</v>
      </c>
      <c r="F137" s="5" t="s">
        <v>80311</v>
      </c>
      <c r="G137" s="6" t="s">
        <v>80312</v>
      </c>
      <c r="H137" s="7" t="s">
        <v>80313</v>
      </c>
    </row>
    <row r="138" spans="1:10" ht="13.2">
      <c r="A138" s="9" t="s">
        <v>80314</v>
      </c>
      <c r="B138" s="5" t="s">
        <v>80307</v>
      </c>
      <c r="C138" s="5" t="s">
        <v>80315</v>
      </c>
      <c r="D138" s="5" t="s">
        <v>80316</v>
      </c>
      <c r="E138" s="5" t="s">
        <v>80310</v>
      </c>
      <c r="F138" s="5" t="s">
        <v>80317</v>
      </c>
      <c r="G138" s="6" t="s">
        <v>80312</v>
      </c>
      <c r="H138" s="7" t="s">
        <v>80318</v>
      </c>
    </row>
    <row r="139" spans="1:10" ht="13.2">
      <c r="A139" s="9" t="s">
        <v>80319</v>
      </c>
      <c r="B139" s="5" t="s">
        <v>80320</v>
      </c>
      <c r="C139" s="5" t="s">
        <v>80321</v>
      </c>
      <c r="D139" s="5" t="s">
        <v>80322</v>
      </c>
      <c r="E139" s="5" t="s">
        <v>80323</v>
      </c>
      <c r="F139" s="5" t="s">
        <v>80324</v>
      </c>
      <c r="G139" s="6" t="s">
        <v>80325</v>
      </c>
      <c r="H139" s="7" t="s">
        <v>80326</v>
      </c>
      <c r="J139" s="13"/>
    </row>
    <row r="140" spans="1:10" ht="13.2">
      <c r="A140" s="9" t="s">
        <v>80327</v>
      </c>
      <c r="B140" s="5" t="s">
        <v>80320</v>
      </c>
      <c r="C140" s="5" t="s">
        <v>80328</v>
      </c>
      <c r="D140" s="5" t="s">
        <v>80329</v>
      </c>
      <c r="E140" s="5" t="s">
        <v>80330</v>
      </c>
      <c r="F140" s="5" t="s">
        <v>80331</v>
      </c>
      <c r="G140" s="6" t="s">
        <v>80325</v>
      </c>
      <c r="H140" s="7" t="s">
        <v>80332</v>
      </c>
      <c r="J140" s="13"/>
    </row>
    <row r="141" spans="1:10" ht="13.2">
      <c r="A141" s="9" t="s">
        <v>80333</v>
      </c>
      <c r="B141" s="5" t="s">
        <v>80334</v>
      </c>
      <c r="C141" s="5" t="s">
        <v>80335</v>
      </c>
      <c r="D141" s="5" t="s">
        <v>80336</v>
      </c>
      <c r="E141" s="5" t="s">
        <v>80337</v>
      </c>
      <c r="F141" s="5" t="s">
        <v>80338</v>
      </c>
      <c r="G141" s="6" t="s">
        <v>80339</v>
      </c>
      <c r="H141" s="7" t="s">
        <v>80340</v>
      </c>
    </row>
    <row r="142" spans="1:10" ht="13.2">
      <c r="A142" s="9" t="s">
        <v>80341</v>
      </c>
      <c r="B142" s="5" t="s">
        <v>80334</v>
      </c>
      <c r="C142" s="5" t="s">
        <v>80342</v>
      </c>
      <c r="D142" s="5" t="s">
        <v>80343</v>
      </c>
      <c r="E142" s="5" t="s">
        <v>80337</v>
      </c>
      <c r="F142" s="5" t="s">
        <v>80344</v>
      </c>
      <c r="G142" s="6" t="s">
        <v>80339</v>
      </c>
      <c r="H142" s="7" t="s">
        <v>80345</v>
      </c>
    </row>
    <row r="143" spans="1:10" ht="13.2">
      <c r="A143" s="9" t="s">
        <v>80346</v>
      </c>
      <c r="B143" s="5" t="s">
        <v>80347</v>
      </c>
      <c r="C143" s="5" t="s">
        <v>80348</v>
      </c>
      <c r="D143" s="5" t="s">
        <v>80349</v>
      </c>
      <c r="E143" s="5" t="s">
        <v>80350</v>
      </c>
      <c r="F143" s="5" t="s">
        <v>80351</v>
      </c>
      <c r="G143" s="6" t="s">
        <v>80352</v>
      </c>
      <c r="H143" s="7" t="s">
        <v>80353</v>
      </c>
    </row>
    <row r="144" spans="1:10" ht="13.2">
      <c r="A144" s="9" t="s">
        <v>80354</v>
      </c>
      <c r="B144" s="5" t="s">
        <v>80347</v>
      </c>
      <c r="C144" s="5" t="s">
        <v>80355</v>
      </c>
      <c r="D144" s="5" t="s">
        <v>80356</v>
      </c>
      <c r="E144" s="5" t="s">
        <v>80350</v>
      </c>
      <c r="F144" s="5" t="s">
        <v>80357</v>
      </c>
      <c r="G144" s="6" t="s">
        <v>80352</v>
      </c>
      <c r="H144" s="7" t="s">
        <v>80353</v>
      </c>
    </row>
    <row r="145" spans="1:8" ht="13.2">
      <c r="A145" s="9" t="s">
        <v>80358</v>
      </c>
      <c r="B145" s="5" t="s">
        <v>80359</v>
      </c>
      <c r="C145" s="5" t="s">
        <v>80360</v>
      </c>
      <c r="D145" s="5" t="s">
        <v>80361</v>
      </c>
      <c r="E145" s="5" t="s">
        <v>80362</v>
      </c>
      <c r="F145" s="5" t="s">
        <v>80363</v>
      </c>
      <c r="G145" s="6" t="s">
        <v>80364</v>
      </c>
      <c r="H145" s="7" t="s">
        <v>80365</v>
      </c>
    </row>
    <row r="146" spans="1:8" ht="13.2">
      <c r="A146" s="9" t="s">
        <v>80366</v>
      </c>
      <c r="B146" s="5" t="s">
        <v>80359</v>
      </c>
      <c r="C146" s="5" t="s">
        <v>80367</v>
      </c>
      <c r="D146" s="5" t="s">
        <v>80368</v>
      </c>
      <c r="E146" s="5" t="s">
        <v>80369</v>
      </c>
      <c r="F146" s="5" t="s">
        <v>80370</v>
      </c>
      <c r="G146" s="6" t="s">
        <v>80364</v>
      </c>
      <c r="H146" s="7" t="s">
        <v>80365</v>
      </c>
    </row>
    <row r="147" spans="1:8" ht="13.2">
      <c r="A147" s="9" t="s">
        <v>80371</v>
      </c>
      <c r="B147" s="5" t="s">
        <v>80372</v>
      </c>
      <c r="C147" s="5" t="s">
        <v>80373</v>
      </c>
      <c r="D147" s="5" t="s">
        <v>80374</v>
      </c>
      <c r="E147" s="5" t="s">
        <v>80375</v>
      </c>
      <c r="F147" s="5" t="s">
        <v>80376</v>
      </c>
      <c r="G147" s="6" t="s">
        <v>80377</v>
      </c>
      <c r="H147" s="7" t="s">
        <v>80378</v>
      </c>
    </row>
    <row r="148" spans="1:8" ht="13.2">
      <c r="A148" s="9" t="s">
        <v>80379</v>
      </c>
      <c r="B148" s="5" t="s">
        <v>80372</v>
      </c>
      <c r="C148" s="5" t="s">
        <v>80380</v>
      </c>
      <c r="D148" s="5" t="s">
        <v>80381</v>
      </c>
      <c r="E148" s="5" t="s">
        <v>80375</v>
      </c>
      <c r="F148" s="5" t="s">
        <v>80382</v>
      </c>
      <c r="G148" s="6" t="s">
        <v>80383</v>
      </c>
      <c r="H148" s="7" t="s">
        <v>80378</v>
      </c>
    </row>
    <row r="149" spans="1:8" ht="13.2">
      <c r="A149" s="9" t="s">
        <v>80384</v>
      </c>
      <c r="B149" s="4" t="s">
        <v>4672</v>
      </c>
      <c r="C149" s="4" t="s">
        <v>4673</v>
      </c>
      <c r="D149" s="6" t="s">
        <v>4672</v>
      </c>
      <c r="E149" s="6" t="s">
        <v>4674</v>
      </c>
      <c r="F149" s="6" t="s">
        <v>5479</v>
      </c>
      <c r="G149" s="6" t="s">
        <v>4676</v>
      </c>
      <c r="H149" s="7" t="s">
        <v>4672</v>
      </c>
    </row>
    <row r="150" spans="1:8" ht="13.2">
      <c r="A150" s="9" t="s">
        <v>80385</v>
      </c>
      <c r="B150" s="4" t="s">
        <v>80386</v>
      </c>
      <c r="C150" s="4" t="s">
        <v>80387</v>
      </c>
      <c r="D150" s="4" t="s">
        <v>80388</v>
      </c>
      <c r="E150" s="4" t="s">
        <v>80389</v>
      </c>
      <c r="F150" s="4" t="s">
        <v>80390</v>
      </c>
      <c r="G150" s="6" t="s">
        <v>80391</v>
      </c>
      <c r="H150" s="7" t="s">
        <v>80392</v>
      </c>
    </row>
    <row r="151" spans="1:8" ht="13.2">
      <c r="A151" s="9" t="s">
        <v>80393</v>
      </c>
      <c r="B151" s="4" t="s">
        <v>80394</v>
      </c>
      <c r="C151" s="4" t="s">
        <v>80395</v>
      </c>
      <c r="D151" s="4" t="s">
        <v>80396</v>
      </c>
      <c r="E151" s="4" t="s">
        <v>80397</v>
      </c>
      <c r="F151" s="4" t="s">
        <v>80398</v>
      </c>
      <c r="G151" s="6" t="s">
        <v>80399</v>
      </c>
      <c r="H151" s="7" t="s">
        <v>80400</v>
      </c>
    </row>
    <row r="152" spans="1:8" ht="13.2">
      <c r="A152" s="9" t="s">
        <v>80401</v>
      </c>
      <c r="B152" s="4" t="s">
        <v>80402</v>
      </c>
      <c r="C152" s="4" t="s">
        <v>80403</v>
      </c>
      <c r="D152" s="4" t="s">
        <v>80404</v>
      </c>
      <c r="E152" s="4" t="s">
        <v>80405</v>
      </c>
      <c r="F152" s="4" t="s">
        <v>80406</v>
      </c>
      <c r="G152" s="6" t="s">
        <v>80407</v>
      </c>
      <c r="H152" s="7" t="s">
        <v>80405</v>
      </c>
    </row>
    <row r="153" spans="1:8" ht="13.2">
      <c r="A153" s="9" t="s">
        <v>80408</v>
      </c>
      <c r="B153" s="4" t="s">
        <v>80409</v>
      </c>
      <c r="C153" s="4" t="s">
        <v>80410</v>
      </c>
      <c r="D153" s="4" t="s">
        <v>80411</v>
      </c>
      <c r="E153" s="4" t="s">
        <v>80412</v>
      </c>
      <c r="F153" s="4" t="s">
        <v>80413</v>
      </c>
      <c r="G153" s="6" t="s">
        <v>80414</v>
      </c>
      <c r="H153" s="7" t="s">
        <v>80415</v>
      </c>
    </row>
    <row r="154" spans="1:8" ht="13.2">
      <c r="A154" s="9" t="s">
        <v>80416</v>
      </c>
      <c r="B154" s="6" t="s">
        <v>80417</v>
      </c>
      <c r="C154" s="6" t="s">
        <v>80418</v>
      </c>
      <c r="D154" s="6" t="s">
        <v>80419</v>
      </c>
      <c r="E154" s="6" t="s">
        <v>80420</v>
      </c>
      <c r="F154" s="6" t="s">
        <v>80421</v>
      </c>
      <c r="G154" s="6" t="s">
        <v>80422</v>
      </c>
      <c r="H154" s="7" t="s">
        <v>80423</v>
      </c>
    </row>
    <row r="155" spans="1:8" ht="13.2">
      <c r="A155" s="9" t="s">
        <v>65655</v>
      </c>
      <c r="B155" s="13" t="s">
        <v>65655</v>
      </c>
      <c r="C155" s="13" t="s">
        <v>80424</v>
      </c>
      <c r="D155" s="29" t="s">
        <v>80425</v>
      </c>
      <c r="E155" s="41" t="s">
        <v>80426</v>
      </c>
      <c r="F155" s="29" t="s">
        <v>80427</v>
      </c>
      <c r="G155" s="6" t="s">
        <v>80428</v>
      </c>
      <c r="H155" s="7" t="s">
        <v>80426</v>
      </c>
    </row>
    <row r="156" spans="1:8" ht="13.2">
      <c r="A156" s="9" t="s">
        <v>15388</v>
      </c>
      <c r="B156" s="4" t="s">
        <v>80429</v>
      </c>
      <c r="C156" s="4" t="s">
        <v>80429</v>
      </c>
      <c r="D156" s="16" t="s">
        <v>80430</v>
      </c>
      <c r="E156" s="41" t="s">
        <v>80429</v>
      </c>
      <c r="F156" s="27" t="s">
        <v>80431</v>
      </c>
      <c r="G156" s="6" t="s">
        <v>80432</v>
      </c>
      <c r="H156" s="7" t="s">
        <v>80433</v>
      </c>
    </row>
    <row r="157" spans="1:8" ht="13.2">
      <c r="A157" s="9" t="s">
        <v>63669</v>
      </c>
      <c r="B157" s="7" t="s">
        <v>3730</v>
      </c>
      <c r="C157" s="7" t="s">
        <v>12326</v>
      </c>
      <c r="D157" s="7" t="s">
        <v>12327</v>
      </c>
      <c r="E157" s="7" t="s">
        <v>12328</v>
      </c>
      <c r="F157" s="7" t="s">
        <v>12329</v>
      </c>
      <c r="G157" s="6" t="s">
        <v>3729</v>
      </c>
      <c r="H157" s="7" t="s">
        <v>3730</v>
      </c>
    </row>
    <row r="158" spans="1:8" ht="13.2">
      <c r="A158" s="9" t="s">
        <v>80434</v>
      </c>
      <c r="B158" s="6" t="s">
        <v>3724</v>
      </c>
      <c r="C158" s="6" t="s">
        <v>20672</v>
      </c>
      <c r="D158" s="6" t="s">
        <v>3725</v>
      </c>
      <c r="E158" s="6" t="s">
        <v>80435</v>
      </c>
      <c r="F158" s="6" t="s">
        <v>80435</v>
      </c>
      <c r="G158" s="6" t="s">
        <v>80436</v>
      </c>
      <c r="H158" s="7" t="s">
        <v>3724</v>
      </c>
    </row>
    <row r="159" spans="1:8" ht="13.2">
      <c r="A159" s="9" t="s">
        <v>80437</v>
      </c>
      <c r="B159" s="4" t="s">
        <v>63669</v>
      </c>
      <c r="C159" s="4" t="s">
        <v>20671</v>
      </c>
      <c r="D159" s="16" t="s">
        <v>80438</v>
      </c>
      <c r="E159" s="71" t="s">
        <v>80439</v>
      </c>
      <c r="F159" s="7" t="s">
        <v>80439</v>
      </c>
      <c r="G159" s="6" t="s">
        <v>80440</v>
      </c>
      <c r="H159" s="7" t="s">
        <v>63669</v>
      </c>
    </row>
    <row r="160" spans="1:8" ht="13.2">
      <c r="A160" s="9" t="s">
        <v>80441</v>
      </c>
      <c r="B160" s="6" t="s">
        <v>80442</v>
      </c>
      <c r="C160" s="6" t="s">
        <v>80443</v>
      </c>
      <c r="D160" s="6" t="s">
        <v>80444</v>
      </c>
      <c r="E160" s="6" t="s">
        <v>80445</v>
      </c>
      <c r="F160" s="6" t="s">
        <v>80446</v>
      </c>
      <c r="G160" s="6" t="s">
        <v>80447</v>
      </c>
      <c r="H160" s="7" t="s">
        <v>80445</v>
      </c>
    </row>
    <row r="161" spans="1:21" ht="14.4">
      <c r="A161" s="9" t="s">
        <v>80448</v>
      </c>
      <c r="B161" s="27" t="s">
        <v>7585</v>
      </c>
      <c r="C161" s="4" t="s">
        <v>7586</v>
      </c>
      <c r="D161" s="16" t="s">
        <v>7587</v>
      </c>
      <c r="E161" s="17" t="s">
        <v>7588</v>
      </c>
      <c r="F161" s="16" t="s">
        <v>7589</v>
      </c>
      <c r="G161" s="6" t="s">
        <v>7591</v>
      </c>
      <c r="H161" s="7" t="s">
        <v>7588</v>
      </c>
    </row>
    <row r="162" spans="1:21" ht="14.4">
      <c r="A162" s="9" t="s">
        <v>80449</v>
      </c>
      <c r="B162" s="27" t="s">
        <v>80448</v>
      </c>
      <c r="C162" s="4" t="s">
        <v>80450</v>
      </c>
      <c r="D162" s="16" t="s">
        <v>80451</v>
      </c>
      <c r="E162" s="17" t="s">
        <v>80452</v>
      </c>
      <c r="F162" s="16" t="s">
        <v>80453</v>
      </c>
      <c r="G162" s="6" t="s">
        <v>80454</v>
      </c>
      <c r="H162" s="7" t="s">
        <v>80452</v>
      </c>
    </row>
    <row r="163" spans="1:21" ht="13.2">
      <c r="A163" s="9" t="s">
        <v>80455</v>
      </c>
      <c r="B163" s="6" t="s">
        <v>80456</v>
      </c>
      <c r="C163" s="6" t="s">
        <v>80457</v>
      </c>
      <c r="D163" s="6" t="s">
        <v>80458</v>
      </c>
      <c r="E163" s="6" t="s">
        <v>80459</v>
      </c>
      <c r="F163" s="6" t="s">
        <v>80460</v>
      </c>
      <c r="G163" s="6" t="s">
        <v>80461</v>
      </c>
      <c r="H163" s="7" t="s">
        <v>80462</v>
      </c>
    </row>
    <row r="164" spans="1:21" ht="13.2">
      <c r="A164" s="9" t="s">
        <v>80463</v>
      </c>
      <c r="B164" s="6" t="s">
        <v>80464</v>
      </c>
      <c r="C164" s="6" t="s">
        <v>80465</v>
      </c>
      <c r="D164" s="6" t="s">
        <v>80466</v>
      </c>
      <c r="E164" s="6" t="s">
        <v>80467</v>
      </c>
      <c r="F164" s="6" t="s">
        <v>80468</v>
      </c>
      <c r="G164" s="6" t="s">
        <v>80469</v>
      </c>
      <c r="H164" s="7" t="s">
        <v>80470</v>
      </c>
    </row>
    <row r="165" spans="1:21" ht="13.8">
      <c r="A165" s="9" t="s">
        <v>80471</v>
      </c>
      <c r="B165" s="48" t="s">
        <v>5941</v>
      </c>
      <c r="C165" s="23" t="s">
        <v>5942</v>
      </c>
      <c r="D165" s="48" t="s">
        <v>5943</v>
      </c>
      <c r="E165" s="48" t="s">
        <v>5944</v>
      </c>
      <c r="F165" s="48" t="s">
        <v>5945</v>
      </c>
      <c r="G165" s="6" t="s">
        <v>80472</v>
      </c>
      <c r="H165" s="7" t="s">
        <v>5948</v>
      </c>
    </row>
    <row r="166" spans="1:21" ht="13.2">
      <c r="A166" s="9" t="s">
        <v>63735</v>
      </c>
      <c r="B166" s="4" t="s">
        <v>63735</v>
      </c>
      <c r="C166" s="4" t="s">
        <v>80473</v>
      </c>
      <c r="D166" s="16" t="s">
        <v>80474</v>
      </c>
      <c r="E166" s="41" t="s">
        <v>80475</v>
      </c>
      <c r="F166" s="27" t="s">
        <v>63732</v>
      </c>
      <c r="G166" s="6" t="s">
        <v>80476</v>
      </c>
      <c r="H166" s="7" t="s">
        <v>80477</v>
      </c>
    </row>
    <row r="167" spans="1:21" ht="13.2">
      <c r="A167" s="9" t="s">
        <v>80478</v>
      </c>
      <c r="B167" s="6" t="s">
        <v>80479</v>
      </c>
      <c r="C167" s="6" t="s">
        <v>80480</v>
      </c>
      <c r="D167" s="6" t="s">
        <v>80481</v>
      </c>
      <c r="E167" s="6" t="s">
        <v>80482</v>
      </c>
      <c r="F167" s="6" t="s">
        <v>80483</v>
      </c>
      <c r="G167" s="6" t="s">
        <v>80484</v>
      </c>
      <c r="H167" s="7" t="s">
        <v>80485</v>
      </c>
      <c r="J167" s="8"/>
    </row>
    <row r="168" spans="1:21" ht="13.2">
      <c r="A168" s="9" t="s">
        <v>72598</v>
      </c>
      <c r="B168" s="6" t="s">
        <v>80486</v>
      </c>
      <c r="C168" s="6" t="s">
        <v>80487</v>
      </c>
      <c r="D168" s="6" t="s">
        <v>80488</v>
      </c>
      <c r="E168" s="6" t="s">
        <v>80489</v>
      </c>
      <c r="F168" s="6" t="s">
        <v>80490</v>
      </c>
      <c r="G168" s="6" t="s">
        <v>80491</v>
      </c>
      <c r="H168" s="7" t="s">
        <v>80492</v>
      </c>
    </row>
    <row r="169" spans="1:21" ht="13.2">
      <c r="A169" s="9" t="s">
        <v>80493</v>
      </c>
      <c r="B169" s="6" t="s">
        <v>80494</v>
      </c>
      <c r="C169" s="6" t="s">
        <v>80495</v>
      </c>
      <c r="D169" s="6" t="s">
        <v>80496</v>
      </c>
      <c r="E169" s="6" t="s">
        <v>80497</v>
      </c>
      <c r="F169" s="6" t="s">
        <v>80498</v>
      </c>
      <c r="G169" s="6" t="s">
        <v>80499</v>
      </c>
      <c r="H169" s="7" t="s">
        <v>80497</v>
      </c>
    </row>
    <row r="170" spans="1:21" ht="13.8">
      <c r="A170" s="9" t="s">
        <v>80500</v>
      </c>
      <c r="B170" s="48" t="s">
        <v>80500</v>
      </c>
      <c r="C170" s="23" t="s">
        <v>80501</v>
      </c>
      <c r="D170" s="48" t="s">
        <v>80502</v>
      </c>
      <c r="E170" s="48" t="s">
        <v>80503</v>
      </c>
      <c r="F170" s="48" t="s">
        <v>80504</v>
      </c>
      <c r="G170" s="6" t="s">
        <v>80505</v>
      </c>
      <c r="H170" s="7" t="s">
        <v>80506</v>
      </c>
    </row>
    <row r="171" spans="1:21" ht="13.8">
      <c r="A171" s="9" t="s">
        <v>80507</v>
      </c>
      <c r="B171" s="24" t="s">
        <v>66427</v>
      </c>
      <c r="C171" s="24" t="s">
        <v>66428</v>
      </c>
      <c r="D171" s="24" t="s">
        <v>66429</v>
      </c>
      <c r="E171" s="24" t="s">
        <v>66430</v>
      </c>
      <c r="F171" s="24" t="s">
        <v>66431</v>
      </c>
      <c r="G171" s="6" t="s">
        <v>66433</v>
      </c>
      <c r="H171" s="7" t="s">
        <v>66434</v>
      </c>
      <c r="J171" s="5"/>
      <c r="K171" s="5"/>
      <c r="L171" s="5"/>
      <c r="M171" s="5"/>
      <c r="N171" s="5"/>
      <c r="O171" s="5"/>
      <c r="P171" s="5"/>
      <c r="Q171" s="5"/>
      <c r="R171" s="5"/>
      <c r="S171" s="5"/>
      <c r="T171" s="5"/>
      <c r="U171" s="5"/>
    </row>
    <row r="172" spans="1:21" ht="13.8">
      <c r="A172" s="9" t="s">
        <v>80508</v>
      </c>
      <c r="B172" s="6" t="str">
        <f ca="1">IFERROR(__xludf.DUMMYFUNCTION("GOOGLETRANSLATE(C172,""fr"",""en"")"),"Skin texture")</f>
        <v>Skin texture</v>
      </c>
      <c r="C172" s="24" t="s">
        <v>80509</v>
      </c>
      <c r="D172" s="6" t="s">
        <v>80510</v>
      </c>
      <c r="E172" s="6" t="s">
        <v>80511</v>
      </c>
      <c r="F172" s="6" t="s">
        <v>80512</v>
      </c>
      <c r="G172" s="6" t="s">
        <v>80513</v>
      </c>
      <c r="H172" s="7" t="s">
        <v>80514</v>
      </c>
      <c r="J172" s="5"/>
      <c r="K172" s="5"/>
      <c r="L172" s="5"/>
      <c r="M172" s="5"/>
      <c r="N172" s="5"/>
      <c r="O172" s="5"/>
      <c r="P172" s="5"/>
      <c r="Q172" s="5"/>
      <c r="R172" s="5"/>
      <c r="S172" s="5"/>
      <c r="T172" s="5"/>
      <c r="U172" s="5"/>
    </row>
    <row r="173" spans="1:21" ht="13.2">
      <c r="A173" s="9" t="s">
        <v>80515</v>
      </c>
      <c r="B173" s="6" t="str">
        <f ca="1">IFERROR(__xludf.DUMMYFUNCTION("GOOGLETRANSLATE(C173,""fr"",""en"")"),"VERSATILE")</f>
        <v>VERSATILE</v>
      </c>
      <c r="C173" s="6" t="s">
        <v>80516</v>
      </c>
      <c r="D173" s="6" t="s">
        <v>80517</v>
      </c>
      <c r="E173" s="6" t="s">
        <v>80337</v>
      </c>
      <c r="F173" s="6" t="s">
        <v>80337</v>
      </c>
      <c r="G173" s="6" t="s">
        <v>80518</v>
      </c>
      <c r="H173" s="7" t="s">
        <v>80519</v>
      </c>
    </row>
    <row r="174" spans="1:21" ht="13.2">
      <c r="A174" s="9" t="s">
        <v>80520</v>
      </c>
      <c r="B174" s="6" t="str">
        <f ca="1">IFERROR(__xludf.DUMMYFUNCTION("GOOGLETRANSLATE(C174,""fr"",""en"")"),"Specialization")</f>
        <v>Specialization</v>
      </c>
      <c r="C174" s="6" t="s">
        <v>80521</v>
      </c>
      <c r="D174" s="6" t="s">
        <v>80522</v>
      </c>
      <c r="E174" s="6" t="s">
        <v>80523</v>
      </c>
      <c r="F174" s="6" t="s">
        <v>80524</v>
      </c>
      <c r="G174" s="6" t="s">
        <v>80525</v>
      </c>
      <c r="H174" s="7" t="s">
        <v>80526</v>
      </c>
    </row>
    <row r="175" spans="1:21" ht="13.2">
      <c r="A175" s="9" t="s">
        <v>80527</v>
      </c>
      <c r="B175" s="6" t="s">
        <v>80528</v>
      </c>
      <c r="C175" s="6" t="s">
        <v>80529</v>
      </c>
      <c r="D175" s="6" t="s">
        <v>80530</v>
      </c>
      <c r="E175" s="6" t="s">
        <v>80531</v>
      </c>
      <c r="F175" s="6" t="s">
        <v>80532</v>
      </c>
      <c r="G175" s="6" t="s">
        <v>80533</v>
      </c>
      <c r="H175" s="7" t="s">
        <v>80534</v>
      </c>
    </row>
    <row r="176" spans="1:21" ht="14.4">
      <c r="A176" s="9" t="s">
        <v>2871</v>
      </c>
      <c r="B176" s="4" t="s">
        <v>2871</v>
      </c>
      <c r="C176" s="4" t="s">
        <v>2871</v>
      </c>
      <c r="D176" s="16" t="s">
        <v>80535</v>
      </c>
      <c r="E176" s="17" t="s">
        <v>80536</v>
      </c>
      <c r="F176" s="7" t="s">
        <v>80537</v>
      </c>
      <c r="G176" s="6" t="s">
        <v>80538</v>
      </c>
      <c r="H176" s="7" t="s">
        <v>80539</v>
      </c>
    </row>
    <row r="177" spans="1:21" ht="14.4">
      <c r="A177" s="9" t="s">
        <v>2880</v>
      </c>
      <c r="B177" s="4" t="s">
        <v>2881</v>
      </c>
      <c r="C177" s="4" t="s">
        <v>2882</v>
      </c>
      <c r="D177" s="16" t="s">
        <v>2883</v>
      </c>
      <c r="E177" s="17" t="s">
        <v>2884</v>
      </c>
      <c r="F177" s="7" t="s">
        <v>2885</v>
      </c>
      <c r="G177" s="6" t="s">
        <v>2887</v>
      </c>
      <c r="H177" s="7" t="s">
        <v>2888</v>
      </c>
    </row>
    <row r="178" spans="1:21" ht="14.4">
      <c r="A178" s="9" t="s">
        <v>2890</v>
      </c>
      <c r="B178" s="4" t="s">
        <v>2891</v>
      </c>
      <c r="C178" s="4" t="s">
        <v>2892</v>
      </c>
      <c r="D178" s="16" t="s">
        <v>2893</v>
      </c>
      <c r="E178" s="17" t="s">
        <v>2894</v>
      </c>
      <c r="F178" s="7" t="s">
        <v>2895</v>
      </c>
      <c r="G178" s="6" t="s">
        <v>2897</v>
      </c>
      <c r="H178" s="7" t="s">
        <v>2898</v>
      </c>
    </row>
    <row r="179" spans="1:21" ht="14.4">
      <c r="A179" s="9" t="s">
        <v>2899</v>
      </c>
      <c r="B179" s="4" t="s">
        <v>2900</v>
      </c>
      <c r="C179" s="4" t="s">
        <v>2901</v>
      </c>
      <c r="D179" s="16" t="s">
        <v>2902</v>
      </c>
      <c r="E179" s="17" t="s">
        <v>2903</v>
      </c>
      <c r="F179" s="7" t="s">
        <v>2904</v>
      </c>
      <c r="G179" s="6" t="s">
        <v>2906</v>
      </c>
      <c r="H179" s="7" t="s">
        <v>2903</v>
      </c>
    </row>
    <row r="180" spans="1:21" ht="14.4">
      <c r="A180" s="9" t="s">
        <v>2907</v>
      </c>
      <c r="B180" s="4" t="s">
        <v>2908</v>
      </c>
      <c r="C180" s="4" t="s">
        <v>2909</v>
      </c>
      <c r="D180" s="16" t="s">
        <v>2910</v>
      </c>
      <c r="E180" s="17" t="s">
        <v>2911</v>
      </c>
      <c r="F180" s="7" t="s">
        <v>2912</v>
      </c>
      <c r="G180" s="6" t="s">
        <v>80540</v>
      </c>
      <c r="H180" s="7" t="s">
        <v>2915</v>
      </c>
    </row>
    <row r="181" spans="1:21" ht="13.2">
      <c r="A181" s="9" t="s">
        <v>80541</v>
      </c>
      <c r="B181" s="6" t="str">
        <f ca="1">IFERROR(__xludf.DUMMYFUNCTION("GOOGLETRANSLATE(C181,""fr"",""en"")"),"Type here...")</f>
        <v>Type here...</v>
      </c>
      <c r="C181" s="6" t="s">
        <v>80542</v>
      </c>
      <c r="D181" s="6" t="s">
        <v>80543</v>
      </c>
      <c r="E181" s="6" t="s">
        <v>80544</v>
      </c>
      <c r="F181" s="6" t="s">
        <v>80545</v>
      </c>
      <c r="G181" s="6" t="s">
        <v>80546</v>
      </c>
      <c r="H181" s="7" t="s">
        <v>80547</v>
      </c>
      <c r="J181" s="5"/>
      <c r="K181" s="5"/>
      <c r="L181" s="5"/>
      <c r="M181" s="5"/>
      <c r="N181" s="5"/>
      <c r="O181" s="5"/>
      <c r="P181" s="5"/>
      <c r="Q181" s="5"/>
      <c r="R181" s="5"/>
      <c r="S181" s="5"/>
      <c r="T181" s="5"/>
      <c r="U181" s="5"/>
    </row>
    <row r="182" spans="1:21" ht="13.2">
      <c r="A182" s="9" t="s">
        <v>80548</v>
      </c>
      <c r="B182" s="6" t="str">
        <f ca="1">IFERROR(__xludf.DUMMYFUNCTION("GOOGLETRANSLATE(C182,""fr"",""en"")"),"Tournament frequency")</f>
        <v>Tournament frequency</v>
      </c>
      <c r="C182" s="6" t="s">
        <v>80549</v>
      </c>
      <c r="D182" s="6" t="s">
        <v>80550</v>
      </c>
      <c r="E182" s="6" t="s">
        <v>80551</v>
      </c>
      <c r="F182" s="6" t="s">
        <v>80552</v>
      </c>
      <c r="G182" s="6" t="s">
        <v>80553</v>
      </c>
      <c r="H182" s="7" t="s">
        <v>80554</v>
      </c>
    </row>
    <row r="183" spans="1:21" ht="13.2">
      <c r="A183" s="9" t="s">
        <v>80555</v>
      </c>
      <c r="B183" s="6" t="s">
        <v>5587</v>
      </c>
      <c r="C183" s="6" t="s">
        <v>5587</v>
      </c>
      <c r="D183" s="6" t="s">
        <v>5587</v>
      </c>
      <c r="E183" s="6" t="s">
        <v>80138</v>
      </c>
      <c r="F183" s="6" t="s">
        <v>80139</v>
      </c>
      <c r="G183" s="6" t="s">
        <v>80140</v>
      </c>
      <c r="H183" s="7" t="s">
        <v>80141</v>
      </c>
    </row>
    <row r="184" spans="1:21" ht="13.2">
      <c r="A184" s="9" t="s">
        <v>80556</v>
      </c>
      <c r="B184" s="6" t="s">
        <v>80557</v>
      </c>
      <c r="C184" s="6" t="s">
        <v>80558</v>
      </c>
      <c r="D184" s="6" t="s">
        <v>80559</v>
      </c>
      <c r="E184" s="6" t="s">
        <v>80560</v>
      </c>
      <c r="F184" s="6" t="s">
        <v>80561</v>
      </c>
      <c r="G184" s="6" t="s">
        <v>80562</v>
      </c>
      <c r="H184" s="7" t="s">
        <v>80563</v>
      </c>
    </row>
    <row r="185" spans="1:21" ht="14.4">
      <c r="A185" s="36" t="s">
        <v>65779</v>
      </c>
      <c r="B185" s="43" t="s">
        <v>65780</v>
      </c>
      <c r="C185" s="13" t="s">
        <v>65781</v>
      </c>
      <c r="D185" s="29" t="s">
        <v>65782</v>
      </c>
      <c r="E185" s="44" t="s">
        <v>65783</v>
      </c>
      <c r="F185" s="29" t="s">
        <v>65784</v>
      </c>
      <c r="G185" s="6" t="s">
        <v>80564</v>
      </c>
      <c r="H185" s="7" t="s">
        <v>65783</v>
      </c>
    </row>
    <row r="186" spans="1:21" ht="13.2">
      <c r="A186" s="9" t="s">
        <v>80565</v>
      </c>
      <c r="B186" s="4" t="s">
        <v>62868</v>
      </c>
      <c r="C186" s="4" t="s">
        <v>62868</v>
      </c>
      <c r="D186" s="16" t="s">
        <v>80566</v>
      </c>
      <c r="E186" s="41" t="s">
        <v>80567</v>
      </c>
      <c r="F186" s="27" t="s">
        <v>80568</v>
      </c>
      <c r="G186" s="6" t="s">
        <v>80569</v>
      </c>
      <c r="H186" s="7" t="s">
        <v>80415</v>
      </c>
    </row>
    <row r="187" spans="1:21" ht="13.2">
      <c r="A187" s="9" t="s">
        <v>80570</v>
      </c>
      <c r="B187" s="46" t="s">
        <v>80571</v>
      </c>
      <c r="C187" s="46" t="s">
        <v>80572</v>
      </c>
      <c r="D187" s="46" t="s">
        <v>80573</v>
      </c>
      <c r="E187" s="46" t="s">
        <v>80574</v>
      </c>
      <c r="F187" s="46" t="s">
        <v>80575</v>
      </c>
      <c r="G187" s="6" t="s">
        <v>80576</v>
      </c>
      <c r="H187" s="7" t="s">
        <v>80577</v>
      </c>
    </row>
    <row r="188" spans="1:21" ht="14.4">
      <c r="A188" s="9" t="s">
        <v>80578</v>
      </c>
      <c r="B188" s="85" t="s">
        <v>15514</v>
      </c>
      <c r="C188" s="85" t="s">
        <v>80579</v>
      </c>
      <c r="D188" s="85" t="s">
        <v>80580</v>
      </c>
      <c r="E188" s="37" t="s">
        <v>80581</v>
      </c>
      <c r="F188" s="85" t="s">
        <v>80582</v>
      </c>
      <c r="G188" s="6" t="s">
        <v>80583</v>
      </c>
      <c r="H188" s="7" t="s">
        <v>80584</v>
      </c>
      <c r="I188" s="8"/>
      <c r="J188" s="8"/>
    </row>
    <row r="189" spans="1:21" ht="13.2">
      <c r="A189" s="9" t="s">
        <v>80585</v>
      </c>
      <c r="B189" s="6" t="str">
        <f ca="1">IFERROR(__xludf.DUMMYFUNCTION("GOOGLETRANSLATE(C189,""fr"",""en"")"),"Ranking too low")</f>
        <v>Ranking too low</v>
      </c>
      <c r="C189" s="6" t="s">
        <v>80586</v>
      </c>
      <c r="D189" s="6" t="s">
        <v>80587</v>
      </c>
      <c r="E189" s="6" t="s">
        <v>80588</v>
      </c>
      <c r="F189" s="6" t="s">
        <v>80589</v>
      </c>
      <c r="G189" s="6" t="s">
        <v>80590</v>
      </c>
      <c r="H189" s="7" t="s">
        <v>80591</v>
      </c>
    </row>
    <row r="190" spans="1:21" ht="13.2">
      <c r="A190" s="9" t="s">
        <v>1568</v>
      </c>
      <c r="B190" s="6" t="s">
        <v>64768</v>
      </c>
      <c r="C190" s="6" t="s">
        <v>64769</v>
      </c>
      <c r="D190" s="6" t="s">
        <v>80592</v>
      </c>
      <c r="E190" s="6" t="s">
        <v>64771</v>
      </c>
      <c r="F190" s="6" t="s">
        <v>64771</v>
      </c>
      <c r="G190" s="6" t="s">
        <v>64773</v>
      </c>
      <c r="H190" s="7" t="s">
        <v>64774</v>
      </c>
    </row>
    <row r="191" spans="1:21" ht="13.2">
      <c r="A191" s="9" t="s">
        <v>80593</v>
      </c>
      <c r="B191" s="6" t="s">
        <v>80594</v>
      </c>
      <c r="C191" s="6" t="s">
        <v>80595</v>
      </c>
      <c r="D191" s="6" t="s">
        <v>80596</v>
      </c>
      <c r="E191" s="6" t="s">
        <v>80597</v>
      </c>
      <c r="F191" s="6" t="s">
        <v>80598</v>
      </c>
      <c r="G191" s="6" t="s">
        <v>80599</v>
      </c>
      <c r="H191" s="7" t="s">
        <v>80600</v>
      </c>
    </row>
    <row r="192" spans="1:21" ht="13.2">
      <c r="A192" s="9" t="s">
        <v>80601</v>
      </c>
      <c r="B192" s="6" t="str">
        <f ca="1">IFERROR(__xludf.DUMMYFUNCTION("GOOGLETRANSLATE(C192,""fr"",""en"")"),"SPECIALIST")</f>
        <v>SPECIALIST</v>
      </c>
      <c r="C192" s="6" t="s">
        <v>80602</v>
      </c>
      <c r="D192" s="6" t="s">
        <v>80603</v>
      </c>
      <c r="E192" s="6" t="s">
        <v>80604</v>
      </c>
      <c r="F192" s="6" t="s">
        <v>80605</v>
      </c>
      <c r="G192" s="6" t="s">
        <v>80606</v>
      </c>
      <c r="H192" s="7" t="s">
        <v>80604</v>
      </c>
    </row>
    <row r="193" spans="1:21" ht="13.2">
      <c r="A193" s="9" t="s">
        <v>80607</v>
      </c>
      <c r="B193" s="6" t="str">
        <f ca="1">IFERROR(__xludf.DUMMYFUNCTION("GOOGLETRANSLATE(C193,""fr"",""en"")"),"Surface bonus on {[VAR_SURF]}")</f>
        <v>Surface bonus on {[VAR_SURF]}</v>
      </c>
      <c r="C193" s="6" t="s">
        <v>80608</v>
      </c>
      <c r="D193" s="6" t="s">
        <v>80609</v>
      </c>
      <c r="E193" s="6" t="s">
        <v>80610</v>
      </c>
      <c r="F193" s="6" t="s">
        <v>80611</v>
      </c>
      <c r="G193" s="6" t="s">
        <v>80612</v>
      </c>
      <c r="H193" s="7" t="s">
        <v>80613</v>
      </c>
    </row>
    <row r="194" spans="1:21" ht="13.2">
      <c r="A194" s="9" t="s">
        <v>80614</v>
      </c>
      <c r="B194" s="6" t="str">
        <f ca="1">IFERROR(__xludf.DUMMYFUNCTION("GOOGLETRANSLATE(C194,""fr"",""en"")"),"TRAINING PRIORITIES")</f>
        <v>TRAINING PRIORITIES</v>
      </c>
      <c r="C194" s="6" t="s">
        <v>80615</v>
      </c>
      <c r="D194" s="6" t="s">
        <v>80616</v>
      </c>
      <c r="E194" s="6" t="s">
        <v>80617</v>
      </c>
      <c r="F194" s="6" t="s">
        <v>80618</v>
      </c>
      <c r="G194" s="6" t="s">
        <v>80619</v>
      </c>
      <c r="H194" s="7" t="s">
        <v>80620</v>
      </c>
    </row>
    <row r="195" spans="1:21" ht="13.2">
      <c r="A195" s="9" t="s">
        <v>80621</v>
      </c>
      <c r="B195" s="6" t="str">
        <f ca="1">IFERROR(__xludf.DUMMYFUNCTION("GOOGLETRANSLATE(C195,""fr"",""en"")"),"REST/CARE")</f>
        <v>REST/CARE</v>
      </c>
      <c r="C195" s="6" t="s">
        <v>80622</v>
      </c>
      <c r="D195" s="6" t="s">
        <v>80623</v>
      </c>
      <c r="E195" s="6" t="s">
        <v>80624</v>
      </c>
      <c r="F195" s="6" t="s">
        <v>80625</v>
      </c>
      <c r="G195" s="6" t="s">
        <v>80626</v>
      </c>
      <c r="H195" s="7" t="s">
        <v>80627</v>
      </c>
    </row>
    <row r="196" spans="1:21" ht="13.2">
      <c r="A196" s="9" t="s">
        <v>80628</v>
      </c>
      <c r="B196" s="6" t="s">
        <v>80629</v>
      </c>
      <c r="C196" s="6" t="s">
        <v>80630</v>
      </c>
      <c r="D196" s="6" t="s">
        <v>80631</v>
      </c>
      <c r="E196" s="6" t="s">
        <v>80632</v>
      </c>
      <c r="F196" s="6" t="s">
        <v>80633</v>
      </c>
      <c r="G196" s="6" t="s">
        <v>80634</v>
      </c>
      <c r="H196" s="7" t="s">
        <v>80635</v>
      </c>
    </row>
    <row r="197" spans="1:21" ht="13.2">
      <c r="A197" s="9" t="s">
        <v>80636</v>
      </c>
      <c r="B197" s="6" t="str">
        <f ca="1">IFERROR(__xludf.DUMMYFUNCTION("GOOGLETRANSLATE(C197,""fr"",""en"")"),"SURFACE CONTROL")</f>
        <v>SURFACE CONTROL</v>
      </c>
      <c r="C197" s="6" t="s">
        <v>80637</v>
      </c>
      <c r="D197" s="6" t="s">
        <v>80638</v>
      </c>
      <c r="E197" s="6" t="s">
        <v>80639</v>
      </c>
      <c r="F197" s="6" t="s">
        <v>80640</v>
      </c>
      <c r="G197" s="6" t="s">
        <v>80641</v>
      </c>
      <c r="H197" s="7" t="s">
        <v>80642</v>
      </c>
    </row>
    <row r="198" spans="1:21" ht="13.8">
      <c r="A198" s="9" t="s">
        <v>64789</v>
      </c>
      <c r="B198" s="48" t="s">
        <v>64789</v>
      </c>
      <c r="C198" s="7" t="s">
        <v>80643</v>
      </c>
      <c r="D198" s="7" t="s">
        <v>80644</v>
      </c>
      <c r="E198" s="48" t="s">
        <v>80645</v>
      </c>
      <c r="F198" s="48" t="s">
        <v>80646</v>
      </c>
      <c r="G198" s="6" t="s">
        <v>80647</v>
      </c>
      <c r="H198" s="7" t="s">
        <v>80648</v>
      </c>
    </row>
    <row r="199" spans="1:21" ht="13.2">
      <c r="A199" s="9" t="s">
        <v>80649</v>
      </c>
      <c r="B199" s="6" t="s">
        <v>80650</v>
      </c>
      <c r="C199" s="6" t="s">
        <v>80651</v>
      </c>
      <c r="D199" s="6" t="s">
        <v>80652</v>
      </c>
      <c r="E199" s="6" t="s">
        <v>80653</v>
      </c>
      <c r="F199" s="6" t="s">
        <v>80651</v>
      </c>
      <c r="G199" s="6" t="s">
        <v>80654</v>
      </c>
      <c r="H199" s="7" t="s">
        <v>80655</v>
      </c>
    </row>
    <row r="200" spans="1:21" ht="13.2">
      <c r="A200" s="9" t="s">
        <v>80656</v>
      </c>
      <c r="B200" s="6" t="s">
        <v>80657</v>
      </c>
      <c r="C200" s="6" t="s">
        <v>80658</v>
      </c>
      <c r="D200" s="6" t="s">
        <v>80659</v>
      </c>
      <c r="E200" s="6" t="s">
        <v>80660</v>
      </c>
      <c r="F200" s="6" t="s">
        <v>80661</v>
      </c>
      <c r="G200" s="6" t="s">
        <v>80662</v>
      </c>
      <c r="H200" s="7" t="s">
        <v>80663</v>
      </c>
    </row>
    <row r="201" spans="1:21" ht="13.2">
      <c r="A201" s="9" t="s">
        <v>80664</v>
      </c>
      <c r="B201" s="6" t="s">
        <v>80665</v>
      </c>
      <c r="C201" s="6" t="s">
        <v>80666</v>
      </c>
      <c r="D201" s="6" t="s">
        <v>80667</v>
      </c>
      <c r="E201" s="6" t="s">
        <v>80668</v>
      </c>
      <c r="F201" s="6" t="s">
        <v>80669</v>
      </c>
      <c r="G201" s="6" t="s">
        <v>80670</v>
      </c>
      <c r="H201" s="7" t="s">
        <v>80671</v>
      </c>
    </row>
    <row r="202" spans="1:21" ht="13.8">
      <c r="A202" s="9" t="s">
        <v>80672</v>
      </c>
      <c r="B202" s="24" t="s">
        <v>22885</v>
      </c>
      <c r="C202" s="24" t="s">
        <v>22885</v>
      </c>
      <c r="D202" s="6" t="s">
        <v>22886</v>
      </c>
      <c r="E202" s="6" t="s">
        <v>22887</v>
      </c>
      <c r="F202" s="6" t="s">
        <v>22887</v>
      </c>
      <c r="G202" s="6" t="s">
        <v>22889</v>
      </c>
      <c r="H202" s="7" t="s">
        <v>22887</v>
      </c>
      <c r="K202" s="5"/>
      <c r="L202" s="5"/>
      <c r="M202" s="5"/>
      <c r="N202" s="5"/>
      <c r="O202" s="5"/>
      <c r="P202" s="5"/>
      <c r="Q202" s="5"/>
      <c r="R202" s="5"/>
      <c r="S202" s="5"/>
      <c r="T202" s="5"/>
      <c r="U202" s="5"/>
    </row>
    <row r="203" spans="1:21" ht="13.2">
      <c r="A203" s="9" t="s">
        <v>26238</v>
      </c>
      <c r="B203" s="148" t="s">
        <v>26238</v>
      </c>
      <c r="C203" s="148" t="s">
        <v>80673</v>
      </c>
      <c r="D203" s="7" t="s">
        <v>80674</v>
      </c>
      <c r="E203" s="41" t="s">
        <v>80675</v>
      </c>
      <c r="F203" s="13" t="s">
        <v>80676</v>
      </c>
      <c r="G203" s="6" t="s">
        <v>80677</v>
      </c>
      <c r="H203" s="7" t="s">
        <v>80675</v>
      </c>
    </row>
    <row r="204" spans="1:21" ht="13.8">
      <c r="A204" s="9" t="s">
        <v>20330</v>
      </c>
      <c r="B204" s="24" t="s">
        <v>20331</v>
      </c>
      <c r="C204" s="24" t="s">
        <v>20332</v>
      </c>
      <c r="D204" s="24" t="s">
        <v>20333</v>
      </c>
      <c r="E204" s="24" t="s">
        <v>20334</v>
      </c>
      <c r="F204" s="24" t="s">
        <v>20334</v>
      </c>
      <c r="G204" s="6" t="s">
        <v>20336</v>
      </c>
      <c r="H204" s="7" t="s">
        <v>20334</v>
      </c>
      <c r="K204" s="5"/>
      <c r="L204" s="5"/>
      <c r="M204" s="5"/>
      <c r="N204" s="5"/>
      <c r="O204" s="5"/>
      <c r="P204" s="5"/>
      <c r="Q204" s="5"/>
      <c r="R204" s="5"/>
      <c r="S204" s="5"/>
      <c r="T204" s="5"/>
      <c r="U204" s="5"/>
    </row>
    <row r="205" spans="1:21" ht="13.2">
      <c r="A205" s="9" t="s">
        <v>80678</v>
      </c>
      <c r="B205" s="6" t="s">
        <v>80679</v>
      </c>
      <c r="C205" s="6" t="s">
        <v>80680</v>
      </c>
      <c r="D205" s="6" t="s">
        <v>80681</v>
      </c>
      <c r="E205" s="6" t="s">
        <v>80682</v>
      </c>
      <c r="F205" s="6" t="s">
        <v>80683</v>
      </c>
      <c r="G205" s="6" t="s">
        <v>80684</v>
      </c>
      <c r="H205" s="7" t="s">
        <v>80685</v>
      </c>
    </row>
    <row r="206" spans="1:21" ht="13.2">
      <c r="A206" s="9" t="s">
        <v>80686</v>
      </c>
      <c r="B206" s="6" t="s">
        <v>80687</v>
      </c>
      <c r="C206" s="6" t="s">
        <v>80688</v>
      </c>
      <c r="D206" s="6" t="s">
        <v>80689</v>
      </c>
      <c r="E206" s="6" t="s">
        <v>80690</v>
      </c>
      <c r="F206" s="6" t="s">
        <v>80691</v>
      </c>
      <c r="G206" s="6" t="s">
        <v>80692</v>
      </c>
      <c r="H206" s="7" t="s">
        <v>80693</v>
      </c>
    </row>
    <row r="207" spans="1:21" ht="13.2">
      <c r="A207" s="9" t="s">
        <v>3860</v>
      </c>
      <c r="B207" s="5" t="s">
        <v>1976</v>
      </c>
      <c r="C207" s="5" t="s">
        <v>1977</v>
      </c>
      <c r="D207" s="5" t="s">
        <v>1978</v>
      </c>
      <c r="E207" s="5" t="s">
        <v>1979</v>
      </c>
      <c r="F207" s="5" t="s">
        <v>80694</v>
      </c>
      <c r="G207" s="6" t="s">
        <v>1982</v>
      </c>
      <c r="H207" s="7" t="s">
        <v>1983</v>
      </c>
    </row>
    <row r="208" spans="1:21" ht="13.2">
      <c r="A208" s="9" t="s">
        <v>64496</v>
      </c>
      <c r="B208" s="13" t="s">
        <v>64497</v>
      </c>
      <c r="C208" s="13" t="s">
        <v>64498</v>
      </c>
      <c r="D208" s="3" t="s">
        <v>64499</v>
      </c>
      <c r="E208" s="152" t="s">
        <v>64500</v>
      </c>
      <c r="F208" s="13" t="s">
        <v>64501</v>
      </c>
      <c r="G208" s="6" t="s">
        <v>64503</v>
      </c>
      <c r="H208" s="7" t="s">
        <v>64504</v>
      </c>
      <c r="K208" s="5"/>
      <c r="L208" s="5"/>
      <c r="M208" s="5"/>
      <c r="N208" s="5"/>
      <c r="O208" s="5"/>
      <c r="P208" s="5"/>
      <c r="Q208" s="5"/>
      <c r="R208" s="5"/>
      <c r="S208" s="5"/>
      <c r="T208" s="5"/>
      <c r="U208" s="5"/>
    </row>
    <row r="209" spans="1:8" ht="13.2">
      <c r="A209" s="9" t="s">
        <v>80695</v>
      </c>
      <c r="B209" s="6" t="s">
        <v>64496</v>
      </c>
      <c r="C209" s="6" t="s">
        <v>80696</v>
      </c>
      <c r="D209" s="6" t="s">
        <v>80697</v>
      </c>
      <c r="E209" s="6" t="s">
        <v>80698</v>
      </c>
      <c r="F209" s="6" t="s">
        <v>80699</v>
      </c>
      <c r="G209" s="6" t="s">
        <v>80700</v>
      </c>
      <c r="H209" s="7" t="s">
        <v>80701</v>
      </c>
    </row>
    <row r="210" spans="1:8" ht="13.2">
      <c r="A210" s="9" t="s">
        <v>80702</v>
      </c>
      <c r="B210" s="6" t="s">
        <v>80703</v>
      </c>
      <c r="C210" s="6" t="s">
        <v>80704</v>
      </c>
      <c r="D210" s="6" t="s">
        <v>80705</v>
      </c>
      <c r="E210" s="6" t="s">
        <v>80706</v>
      </c>
      <c r="F210" s="6" t="s">
        <v>80707</v>
      </c>
      <c r="G210" s="6" t="s">
        <v>80708</v>
      </c>
      <c r="H210" s="7" t="s">
        <v>80709</v>
      </c>
    </row>
    <row r="211" spans="1:8" ht="13.2">
      <c r="A211" s="9" t="s">
        <v>80710</v>
      </c>
      <c r="B211" s="6" t="s">
        <v>80710</v>
      </c>
      <c r="C211" s="6" t="s">
        <v>80710</v>
      </c>
      <c r="D211" s="6" t="s">
        <v>80710</v>
      </c>
      <c r="E211" s="6" t="s">
        <v>80710</v>
      </c>
      <c r="F211" s="6" t="s">
        <v>80710</v>
      </c>
      <c r="G211" s="6" t="s">
        <v>80710</v>
      </c>
      <c r="H211" s="7" t="s">
        <v>80710</v>
      </c>
    </row>
    <row r="212" spans="1:8" ht="13.2">
      <c r="A212" s="9" t="s">
        <v>80711</v>
      </c>
      <c r="B212" s="6" t="s">
        <v>64777</v>
      </c>
      <c r="C212" s="6" t="s">
        <v>64778</v>
      </c>
      <c r="D212" s="6" t="s">
        <v>80712</v>
      </c>
      <c r="E212" s="6" t="s">
        <v>64778</v>
      </c>
      <c r="F212" s="6" t="s">
        <v>64780</v>
      </c>
      <c r="G212" s="6" t="s">
        <v>64782</v>
      </c>
      <c r="H212" s="7" t="s">
        <v>64778</v>
      </c>
    </row>
    <row r="213" spans="1:8" ht="13.2">
      <c r="A213" s="9" t="s">
        <v>80713</v>
      </c>
      <c r="B213" s="6" t="s">
        <v>64768</v>
      </c>
      <c r="C213" s="6" t="s">
        <v>64769</v>
      </c>
      <c r="D213" s="6" t="s">
        <v>80592</v>
      </c>
      <c r="E213" s="6" t="s">
        <v>64771</v>
      </c>
      <c r="F213" s="6" t="s">
        <v>64771</v>
      </c>
      <c r="G213" s="6" t="s">
        <v>64773</v>
      </c>
      <c r="H213" s="7" t="s">
        <v>64774</v>
      </c>
    </row>
    <row r="214" spans="1:8" ht="13.2">
      <c r="A214" s="9" t="s">
        <v>80714</v>
      </c>
      <c r="B214" s="4" t="s">
        <v>13372</v>
      </c>
      <c r="C214" s="4" t="s">
        <v>63872</v>
      </c>
      <c r="D214" s="16" t="s">
        <v>13372</v>
      </c>
      <c r="E214" s="41" t="s">
        <v>13374</v>
      </c>
      <c r="F214" s="27" t="s">
        <v>16959</v>
      </c>
      <c r="G214" s="6" t="s">
        <v>13377</v>
      </c>
      <c r="H214" s="7" t="s">
        <v>80715</v>
      </c>
    </row>
    <row r="215" spans="1:8" ht="13.2">
      <c r="A215" s="9" t="s">
        <v>80716</v>
      </c>
      <c r="B215" s="6" t="s">
        <v>80717</v>
      </c>
      <c r="C215" s="6" t="s">
        <v>80718</v>
      </c>
      <c r="D215" s="6" t="s">
        <v>80719</v>
      </c>
      <c r="E215" s="6" t="s">
        <v>80720</v>
      </c>
      <c r="F215" s="6" t="s">
        <v>80721</v>
      </c>
      <c r="G215" s="6" t="s">
        <v>80722</v>
      </c>
      <c r="H215" s="7" t="s">
        <v>80723</v>
      </c>
    </row>
    <row r="216" spans="1:8" ht="13.2">
      <c r="A216" s="9" t="s">
        <v>80724</v>
      </c>
      <c r="B216" s="4" t="s">
        <v>80725</v>
      </c>
      <c r="C216" s="4" t="s">
        <v>80726</v>
      </c>
      <c r="D216" s="16" t="s">
        <v>80727</v>
      </c>
      <c r="E216" s="41" t="s">
        <v>80728</v>
      </c>
      <c r="F216" s="27" t="s">
        <v>80729</v>
      </c>
      <c r="G216" s="6" t="s">
        <v>80730</v>
      </c>
      <c r="H216" s="7" t="s">
        <v>80731</v>
      </c>
    </row>
    <row r="217" spans="1:8" ht="13.2">
      <c r="A217" s="9" t="s">
        <v>62714</v>
      </c>
      <c r="B217" s="4" t="s">
        <v>17028</v>
      </c>
      <c r="C217" s="4" t="s">
        <v>17029</v>
      </c>
      <c r="D217" s="16" t="s">
        <v>17030</v>
      </c>
      <c r="E217" s="41" t="s">
        <v>17031</v>
      </c>
      <c r="F217" s="27" t="s">
        <v>13482</v>
      </c>
      <c r="G217" s="6" t="s">
        <v>17032</v>
      </c>
      <c r="H217" s="7" t="s">
        <v>17031</v>
      </c>
    </row>
    <row r="218" spans="1:8" ht="13.2">
      <c r="A218" s="9" t="s">
        <v>80732</v>
      </c>
      <c r="B218" s="6" t="s">
        <v>80714</v>
      </c>
      <c r="C218" s="6" t="s">
        <v>80733</v>
      </c>
      <c r="D218" s="6" t="s">
        <v>80714</v>
      </c>
      <c r="E218" s="6" t="s">
        <v>80734</v>
      </c>
      <c r="F218" s="6" t="s">
        <v>80735</v>
      </c>
      <c r="G218" s="6" t="s">
        <v>80736</v>
      </c>
      <c r="H218" s="7" t="s">
        <v>80737</v>
      </c>
    </row>
    <row r="219" spans="1:8" ht="13.2">
      <c r="A219" s="9" t="s">
        <v>80738</v>
      </c>
      <c r="B219" s="6" t="s">
        <v>80739</v>
      </c>
      <c r="C219" s="6" t="s">
        <v>80740</v>
      </c>
      <c r="D219" s="6" t="s">
        <v>80741</v>
      </c>
      <c r="E219" s="6" t="s">
        <v>80742</v>
      </c>
      <c r="F219" s="6" t="s">
        <v>80743</v>
      </c>
      <c r="G219" s="6" t="s">
        <v>80744</v>
      </c>
      <c r="H219" s="7" t="s">
        <v>80745</v>
      </c>
    </row>
    <row r="220" spans="1:8" ht="13.2">
      <c r="A220" s="9" t="s">
        <v>80746</v>
      </c>
      <c r="B220" s="6" t="s">
        <v>80747</v>
      </c>
      <c r="C220" s="6" t="s">
        <v>80748</v>
      </c>
      <c r="D220" s="6" t="s">
        <v>80749</v>
      </c>
      <c r="E220" s="6" t="s">
        <v>80750</v>
      </c>
      <c r="F220" s="6" t="s">
        <v>80751</v>
      </c>
      <c r="G220" s="6" t="s">
        <v>80752</v>
      </c>
      <c r="H220" s="7" t="s">
        <v>80753</v>
      </c>
    </row>
    <row r="221" spans="1:8" ht="13.2">
      <c r="A221" s="9" t="s">
        <v>80754</v>
      </c>
      <c r="B221" s="6" t="s">
        <v>62714</v>
      </c>
      <c r="C221" s="6" t="s">
        <v>80755</v>
      </c>
      <c r="D221" s="6" t="s">
        <v>80674</v>
      </c>
      <c r="E221" s="6" t="s">
        <v>80756</v>
      </c>
      <c r="F221" s="6" t="s">
        <v>80757</v>
      </c>
      <c r="G221" s="6" t="s">
        <v>80677</v>
      </c>
      <c r="H221" s="7" t="s">
        <v>80756</v>
      </c>
    </row>
    <row r="222" spans="1:8" ht="13.2">
      <c r="A222" s="9" t="s">
        <v>80758</v>
      </c>
      <c r="B222" s="6" t="s">
        <v>80759</v>
      </c>
      <c r="C222" s="6" t="s">
        <v>80760</v>
      </c>
      <c r="D222" s="6" t="s">
        <v>80761</v>
      </c>
      <c r="E222" s="6" t="s">
        <v>80762</v>
      </c>
      <c r="F222" s="6" t="s">
        <v>80763</v>
      </c>
      <c r="G222" s="6" t="s">
        <v>80764</v>
      </c>
      <c r="H222" s="7" t="s">
        <v>80765</v>
      </c>
    </row>
    <row r="223" spans="1:8" ht="13.2">
      <c r="A223" s="9" t="s">
        <v>80766</v>
      </c>
      <c r="B223" s="6" t="s">
        <v>80767</v>
      </c>
      <c r="C223" s="6" t="s">
        <v>80768</v>
      </c>
      <c r="D223" s="6" t="s">
        <v>80769</v>
      </c>
      <c r="E223" s="6" t="s">
        <v>80770</v>
      </c>
      <c r="F223" s="6" t="s">
        <v>80771</v>
      </c>
      <c r="G223" s="6" t="s">
        <v>80772</v>
      </c>
      <c r="H223" s="7" t="s">
        <v>80773</v>
      </c>
    </row>
    <row r="224" spans="1:8" ht="13.2">
      <c r="A224" s="9" t="s">
        <v>80774</v>
      </c>
      <c r="B224" s="6" t="s">
        <v>80775</v>
      </c>
      <c r="C224" s="6" t="s">
        <v>80776</v>
      </c>
      <c r="D224" s="6" t="s">
        <v>80777</v>
      </c>
      <c r="E224" s="6" t="s">
        <v>80778</v>
      </c>
      <c r="F224" s="6" t="s">
        <v>80779</v>
      </c>
      <c r="G224" s="6" t="s">
        <v>80780</v>
      </c>
      <c r="H224" s="7" t="s">
        <v>80781</v>
      </c>
    </row>
    <row r="225" spans="1:10" ht="13.2">
      <c r="A225" s="9" t="s">
        <v>80782</v>
      </c>
      <c r="B225" s="6" t="s">
        <v>80783</v>
      </c>
      <c r="C225" s="4" t="s">
        <v>80784</v>
      </c>
      <c r="D225" s="6" t="s">
        <v>80785</v>
      </c>
      <c r="E225" s="6" t="s">
        <v>80786</v>
      </c>
      <c r="F225" s="6" t="s">
        <v>80787</v>
      </c>
      <c r="G225" s="6" t="s">
        <v>80788</v>
      </c>
      <c r="H225" s="7" t="s">
        <v>80789</v>
      </c>
    </row>
    <row r="226" spans="1:10" ht="13.2">
      <c r="A226" s="9" t="s">
        <v>80790</v>
      </c>
      <c r="B226" s="6" t="s">
        <v>80791</v>
      </c>
      <c r="C226" s="6" t="s">
        <v>80792</v>
      </c>
      <c r="D226" s="6" t="s">
        <v>80793</v>
      </c>
      <c r="E226" s="6" t="s">
        <v>80794</v>
      </c>
      <c r="F226" s="6" t="s">
        <v>80795</v>
      </c>
      <c r="G226" s="6" t="s">
        <v>80796</v>
      </c>
      <c r="H226" s="7" t="s">
        <v>80797</v>
      </c>
    </row>
    <row r="227" spans="1:10" ht="13.2">
      <c r="A227" s="9" t="s">
        <v>80798</v>
      </c>
      <c r="B227" s="6" t="s">
        <v>67970</v>
      </c>
      <c r="C227" s="6" t="s">
        <v>67970</v>
      </c>
      <c r="D227" s="6" t="s">
        <v>67970</v>
      </c>
      <c r="E227" s="6" t="s">
        <v>67970</v>
      </c>
      <c r="F227" s="6" t="s">
        <v>67970</v>
      </c>
      <c r="G227" s="6" t="s">
        <v>67972</v>
      </c>
      <c r="H227" s="7" t="s">
        <v>67973</v>
      </c>
    </row>
    <row r="228" spans="1:10" ht="13.2">
      <c r="A228" s="9" t="s">
        <v>80799</v>
      </c>
      <c r="B228" s="5" t="s">
        <v>80800</v>
      </c>
      <c r="C228" s="13" t="s">
        <v>80800</v>
      </c>
      <c r="D228" s="5" t="s">
        <v>80800</v>
      </c>
      <c r="E228" s="5" t="s">
        <v>80801</v>
      </c>
      <c r="F228" s="5" t="s">
        <v>80801</v>
      </c>
      <c r="G228" s="6" t="s">
        <v>80802</v>
      </c>
      <c r="H228" s="7" t="s">
        <v>80801</v>
      </c>
    </row>
    <row r="229" spans="1:10" ht="14.4">
      <c r="A229" s="9" t="s">
        <v>80803</v>
      </c>
      <c r="B229" s="4" t="s">
        <v>1732</v>
      </c>
      <c r="C229" s="4" t="s">
        <v>80804</v>
      </c>
      <c r="D229" s="3" t="s">
        <v>80805</v>
      </c>
      <c r="E229" s="88" t="s">
        <v>80806</v>
      </c>
      <c r="F229" s="5" t="s">
        <v>80807</v>
      </c>
      <c r="G229" s="6" t="s">
        <v>80808</v>
      </c>
      <c r="H229" s="7" t="s">
        <v>79683</v>
      </c>
    </row>
    <row r="230" spans="1:10" ht="14.4">
      <c r="A230" s="9" t="s">
        <v>80809</v>
      </c>
      <c r="B230" s="13" t="s">
        <v>1771</v>
      </c>
      <c r="C230" s="13" t="s">
        <v>1771</v>
      </c>
      <c r="D230" s="3" t="s">
        <v>3975</v>
      </c>
      <c r="E230" s="88" t="s">
        <v>3976</v>
      </c>
      <c r="F230" s="5" t="s">
        <v>3976</v>
      </c>
      <c r="G230" s="6" t="s">
        <v>3978</v>
      </c>
      <c r="H230" s="7" t="s">
        <v>3976</v>
      </c>
    </row>
    <row r="231" spans="1:10" ht="13.2">
      <c r="A231" s="9" t="s">
        <v>80810</v>
      </c>
      <c r="B231" s="4" t="s">
        <v>80811</v>
      </c>
      <c r="C231" s="4" t="s">
        <v>80812</v>
      </c>
      <c r="D231" s="3" t="s">
        <v>80813</v>
      </c>
      <c r="E231" s="152" t="s">
        <v>80814</v>
      </c>
      <c r="F231" s="4" t="s">
        <v>80815</v>
      </c>
      <c r="G231" s="6" t="s">
        <v>80816</v>
      </c>
      <c r="H231" s="7" t="s">
        <v>80817</v>
      </c>
    </row>
    <row r="232" spans="1:10" ht="13.2">
      <c r="A232" s="9" t="s">
        <v>80818</v>
      </c>
      <c r="B232" s="6" t="s">
        <v>80819</v>
      </c>
      <c r="C232" s="6" t="s">
        <v>80820</v>
      </c>
      <c r="D232" s="6" t="s">
        <v>80821</v>
      </c>
      <c r="E232" s="6" t="s">
        <v>80822</v>
      </c>
      <c r="F232" s="6" t="s">
        <v>80823</v>
      </c>
      <c r="G232" s="6" t="s">
        <v>80824</v>
      </c>
      <c r="H232" s="7" t="s">
        <v>80825</v>
      </c>
    </row>
    <row r="233" spans="1:10" ht="13.2">
      <c r="A233" s="9" t="s">
        <v>80259</v>
      </c>
      <c r="B233" s="13" t="s">
        <v>80259</v>
      </c>
      <c r="C233" s="13" t="s">
        <v>80260</v>
      </c>
      <c r="D233" s="13" t="s">
        <v>80261</v>
      </c>
      <c r="E233" s="152" t="s">
        <v>80262</v>
      </c>
      <c r="F233" s="13" t="s">
        <v>80263</v>
      </c>
      <c r="G233" s="6" t="s">
        <v>80264</v>
      </c>
      <c r="H233" s="7" t="s">
        <v>80265</v>
      </c>
    </row>
    <row r="234" spans="1:10" ht="13.2">
      <c r="A234" s="9" t="s">
        <v>80826</v>
      </c>
      <c r="B234" s="4" t="s">
        <v>80571</v>
      </c>
      <c r="C234" s="4" t="s">
        <v>80827</v>
      </c>
      <c r="D234" s="4" t="s">
        <v>80828</v>
      </c>
      <c r="E234" s="4" t="s">
        <v>80829</v>
      </c>
      <c r="F234" s="4" t="s">
        <v>80575</v>
      </c>
      <c r="G234" s="6" t="s">
        <v>80576</v>
      </c>
      <c r="H234" s="7" t="s">
        <v>80577</v>
      </c>
      <c r="I234" s="8"/>
      <c r="J234" s="8"/>
    </row>
    <row r="235" spans="1:10" ht="13.2">
      <c r="A235" s="9" t="s">
        <v>80830</v>
      </c>
      <c r="B235" s="6" t="s">
        <v>80831</v>
      </c>
      <c r="C235" s="6" t="s">
        <v>80832</v>
      </c>
      <c r="D235" s="6" t="s">
        <v>80833</v>
      </c>
      <c r="E235" s="6" t="s">
        <v>80834</v>
      </c>
      <c r="F235" s="6" t="s">
        <v>80835</v>
      </c>
      <c r="G235" s="6" t="s">
        <v>80836</v>
      </c>
      <c r="H235" s="7" t="s">
        <v>80834</v>
      </c>
    </row>
    <row r="236" spans="1:10" ht="13.2">
      <c r="A236" s="9" t="s">
        <v>80837</v>
      </c>
      <c r="B236" s="6" t="s">
        <v>80838</v>
      </c>
      <c r="C236" s="6" t="s">
        <v>80839</v>
      </c>
      <c r="D236" s="6" t="s">
        <v>80840</v>
      </c>
      <c r="E236" s="6" t="s">
        <v>80841</v>
      </c>
      <c r="F236" s="6" t="s">
        <v>80842</v>
      </c>
      <c r="G236" s="6" t="s">
        <v>80843</v>
      </c>
      <c r="H236" s="7" t="s">
        <v>80844</v>
      </c>
    </row>
    <row r="237" spans="1:10" ht="13.2">
      <c r="A237" s="9" t="s">
        <v>80845</v>
      </c>
      <c r="B237" s="6" t="s">
        <v>80846</v>
      </c>
      <c r="C237" s="6" t="s">
        <v>80846</v>
      </c>
      <c r="D237" s="6" t="s">
        <v>80847</v>
      </c>
      <c r="E237" s="6" t="s">
        <v>80848</v>
      </c>
      <c r="F237" s="6" t="s">
        <v>80849</v>
      </c>
      <c r="G237" s="6" t="s">
        <v>80850</v>
      </c>
      <c r="H237" s="7" t="s">
        <v>80851</v>
      </c>
    </row>
    <row r="238" spans="1:10" ht="13.2">
      <c r="A238" s="9" t="s">
        <v>80852</v>
      </c>
      <c r="B238" s="6" t="s">
        <v>80853</v>
      </c>
      <c r="C238" s="6" t="s">
        <v>80854</v>
      </c>
      <c r="D238" s="6" t="s">
        <v>80855</v>
      </c>
      <c r="E238" s="6" t="s">
        <v>80856</v>
      </c>
      <c r="F238" s="6" t="s">
        <v>80857</v>
      </c>
      <c r="G238" s="6" t="s">
        <v>80858</v>
      </c>
      <c r="H238" s="7" t="s">
        <v>80859</v>
      </c>
    </row>
    <row r="239" spans="1:10" ht="13.2">
      <c r="A239" s="9" t="s">
        <v>80860</v>
      </c>
      <c r="B239" s="6" t="s">
        <v>80861</v>
      </c>
      <c r="C239" s="6" t="s">
        <v>80861</v>
      </c>
      <c r="D239" s="6" t="s">
        <v>80862</v>
      </c>
      <c r="E239" s="6" t="s">
        <v>80863</v>
      </c>
      <c r="F239" s="6" t="s">
        <v>80864</v>
      </c>
      <c r="G239" s="6" t="s">
        <v>80865</v>
      </c>
      <c r="H239" s="7" t="s">
        <v>80866</v>
      </c>
    </row>
    <row r="240" spans="1:10" ht="13.2">
      <c r="A240" s="9" t="s">
        <v>80867</v>
      </c>
      <c r="B240" s="6" t="s">
        <v>80868</v>
      </c>
      <c r="C240" s="6" t="s">
        <v>80868</v>
      </c>
      <c r="D240" s="6" t="s">
        <v>80869</v>
      </c>
      <c r="E240" s="6" t="s">
        <v>80870</v>
      </c>
      <c r="F240" s="6" t="s">
        <v>80871</v>
      </c>
      <c r="G240" s="6" t="s">
        <v>80872</v>
      </c>
      <c r="H240" s="7" t="s">
        <v>80873</v>
      </c>
    </row>
    <row r="241" spans="1:8" ht="13.2">
      <c r="A241" s="9" t="s">
        <v>63742</v>
      </c>
      <c r="B241" s="4" t="s">
        <v>8421</v>
      </c>
      <c r="C241" s="4" t="s">
        <v>10181</v>
      </c>
      <c r="D241" s="16" t="s">
        <v>8423</v>
      </c>
      <c r="E241" s="41" t="s">
        <v>8424</v>
      </c>
      <c r="F241" s="27" t="s">
        <v>8425</v>
      </c>
      <c r="G241" s="6" t="s">
        <v>8427</v>
      </c>
      <c r="H241" s="7" t="s">
        <v>8428</v>
      </c>
    </row>
    <row r="242" spans="1:8" ht="13.2">
      <c r="A242" s="9" t="s">
        <v>80874</v>
      </c>
      <c r="B242" s="4" t="s">
        <v>63979</v>
      </c>
      <c r="C242" s="4" t="s">
        <v>80875</v>
      </c>
      <c r="D242" s="16" t="s">
        <v>80876</v>
      </c>
      <c r="E242" s="41" t="s">
        <v>80877</v>
      </c>
      <c r="F242" s="27" t="s">
        <v>80878</v>
      </c>
      <c r="G242" s="6" t="s">
        <v>80879</v>
      </c>
      <c r="H242" s="7" t="s">
        <v>80877</v>
      </c>
    </row>
    <row r="243" spans="1:8" ht="13.2">
      <c r="A243" s="9" t="s">
        <v>80880</v>
      </c>
      <c r="B243" s="4" t="s">
        <v>63742</v>
      </c>
      <c r="C243" s="4" t="s">
        <v>80881</v>
      </c>
      <c r="D243" s="16" t="s">
        <v>80882</v>
      </c>
      <c r="E243" s="41" t="s">
        <v>80883</v>
      </c>
      <c r="F243" s="27" t="s">
        <v>80884</v>
      </c>
      <c r="G243" s="6" t="s">
        <v>80885</v>
      </c>
      <c r="H243" s="7" t="s">
        <v>80886</v>
      </c>
    </row>
    <row r="244" spans="1:8" ht="13.2">
      <c r="A244" s="9" t="s">
        <v>80887</v>
      </c>
      <c r="B244" s="6" t="s">
        <v>67970</v>
      </c>
      <c r="C244" s="6" t="s">
        <v>67970</v>
      </c>
      <c r="D244" s="6" t="s">
        <v>67970</v>
      </c>
      <c r="E244" s="6" t="s">
        <v>67970</v>
      </c>
      <c r="F244" s="6" t="s">
        <v>67970</v>
      </c>
      <c r="G244" s="6" t="s">
        <v>67972</v>
      </c>
      <c r="H244" s="7" t="s">
        <v>67973</v>
      </c>
    </row>
    <row r="245" spans="1:8" ht="13.2">
      <c r="A245" s="9" t="s">
        <v>80888</v>
      </c>
      <c r="B245" s="6" t="s">
        <v>80889</v>
      </c>
      <c r="C245" s="6" t="s">
        <v>80890</v>
      </c>
      <c r="D245" s="6" t="s">
        <v>80891</v>
      </c>
      <c r="E245" s="6" t="s">
        <v>80892</v>
      </c>
      <c r="F245" s="6" t="s">
        <v>80893</v>
      </c>
      <c r="G245" s="6" t="s">
        <v>80894</v>
      </c>
      <c r="H245" s="7" t="s">
        <v>80895</v>
      </c>
    </row>
    <row r="246" spans="1:8" ht="13.2">
      <c r="A246" s="9" t="s">
        <v>80896</v>
      </c>
      <c r="B246" s="6" t="s">
        <v>80897</v>
      </c>
      <c r="C246" s="6" t="s">
        <v>80898</v>
      </c>
      <c r="D246" s="6" t="s">
        <v>80899</v>
      </c>
      <c r="E246" s="6" t="s">
        <v>80900</v>
      </c>
      <c r="F246" s="6" t="s">
        <v>80901</v>
      </c>
      <c r="G246" s="6" t="s">
        <v>80902</v>
      </c>
      <c r="H246" s="7" t="s">
        <v>80903</v>
      </c>
    </row>
    <row r="247" spans="1:8" ht="13.2">
      <c r="A247" s="9" t="s">
        <v>80904</v>
      </c>
      <c r="B247" s="6" t="s">
        <v>80905</v>
      </c>
      <c r="C247" s="6" t="s">
        <v>80906</v>
      </c>
      <c r="D247" s="6" t="s">
        <v>80907</v>
      </c>
      <c r="E247" s="6" t="s">
        <v>80908</v>
      </c>
      <c r="F247" s="6" t="s">
        <v>80909</v>
      </c>
      <c r="G247" s="6" t="s">
        <v>80910</v>
      </c>
      <c r="H247" s="7" t="s">
        <v>80911</v>
      </c>
    </row>
    <row r="248" spans="1:8" ht="13.2">
      <c r="A248" s="9" t="s">
        <v>80912</v>
      </c>
      <c r="B248" s="6" t="s">
        <v>80913</v>
      </c>
      <c r="C248" s="6" t="s">
        <v>80913</v>
      </c>
      <c r="D248" s="6" t="s">
        <v>80913</v>
      </c>
      <c r="E248" s="6" t="s">
        <v>80914</v>
      </c>
      <c r="F248" s="6" t="s">
        <v>80915</v>
      </c>
      <c r="G248" s="6" t="s">
        <v>80916</v>
      </c>
      <c r="H248" s="7" t="s">
        <v>80917</v>
      </c>
    </row>
    <row r="249" spans="1:8" ht="13.2">
      <c r="A249" s="9" t="s">
        <v>80918</v>
      </c>
      <c r="B249" s="6" t="s">
        <v>80919</v>
      </c>
      <c r="C249" s="6" t="s">
        <v>80920</v>
      </c>
      <c r="D249" s="6" t="s">
        <v>80921</v>
      </c>
      <c r="E249" s="6" t="s">
        <v>80922</v>
      </c>
      <c r="F249" s="6" t="s">
        <v>80923</v>
      </c>
      <c r="G249" s="6" t="s">
        <v>80924</v>
      </c>
      <c r="H249" s="7" t="s">
        <v>80925</v>
      </c>
    </row>
    <row r="250" spans="1:8" ht="13.2">
      <c r="A250" s="9" t="s">
        <v>80926</v>
      </c>
      <c r="B250" s="6" t="s">
        <v>80927</v>
      </c>
      <c r="C250" s="6" t="s">
        <v>80928</v>
      </c>
      <c r="D250" s="6" t="s">
        <v>80929</v>
      </c>
      <c r="E250" s="6" t="s">
        <v>80930</v>
      </c>
      <c r="F250" s="6" t="s">
        <v>80931</v>
      </c>
      <c r="G250" s="6" t="s">
        <v>80932</v>
      </c>
      <c r="H250" s="7" t="s">
        <v>80933</v>
      </c>
    </row>
    <row r="251" spans="1:8" ht="13.2">
      <c r="A251" s="9" t="s">
        <v>80934</v>
      </c>
      <c r="B251" s="226" t="s">
        <v>9867</v>
      </c>
      <c r="C251" s="226" t="s">
        <v>9867</v>
      </c>
      <c r="D251" s="226" t="s">
        <v>9867</v>
      </c>
      <c r="E251" s="226" t="s">
        <v>9867</v>
      </c>
      <c r="F251" s="226" t="s">
        <v>9867</v>
      </c>
      <c r="G251" s="78">
        <v>45720</v>
      </c>
      <c r="H251" s="79">
        <v>46085</v>
      </c>
    </row>
    <row r="252" spans="1:8" ht="13.2">
      <c r="A252" s="9" t="s">
        <v>80935</v>
      </c>
      <c r="B252" s="6" t="s">
        <v>80936</v>
      </c>
      <c r="C252" s="6" t="s">
        <v>80937</v>
      </c>
      <c r="D252" s="6" t="s">
        <v>80938</v>
      </c>
      <c r="E252" s="6" t="s">
        <v>80939</v>
      </c>
      <c r="F252" s="6" t="s">
        <v>80940</v>
      </c>
      <c r="G252" s="6" t="s">
        <v>80941</v>
      </c>
      <c r="H252" s="7" t="s">
        <v>80942</v>
      </c>
    </row>
    <row r="253" spans="1:8" ht="13.2">
      <c r="A253" s="9" t="s">
        <v>80943</v>
      </c>
      <c r="B253" s="6" t="s">
        <v>80944</v>
      </c>
      <c r="C253" s="6" t="s">
        <v>80945</v>
      </c>
      <c r="D253" s="6" t="s">
        <v>80946</v>
      </c>
      <c r="E253" s="6" t="s">
        <v>80947</v>
      </c>
      <c r="F253" s="6" t="s">
        <v>80948</v>
      </c>
      <c r="G253" s="6" t="s">
        <v>80949</v>
      </c>
      <c r="H253" s="7" t="s">
        <v>80950</v>
      </c>
    </row>
    <row r="254" spans="1:8" ht="13.2">
      <c r="A254" s="9" t="s">
        <v>80951</v>
      </c>
      <c r="B254" s="6" t="s">
        <v>20159</v>
      </c>
      <c r="C254" s="6" t="s">
        <v>20159</v>
      </c>
      <c r="D254" s="6" t="s">
        <v>20159</v>
      </c>
      <c r="E254" s="6" t="s">
        <v>20159</v>
      </c>
      <c r="F254" s="6" t="s">
        <v>20159</v>
      </c>
      <c r="G254" s="6" t="s">
        <v>80952</v>
      </c>
      <c r="H254" s="7" t="s">
        <v>80953</v>
      </c>
    </row>
    <row r="255" spans="1:8" ht="13.2">
      <c r="A255" s="9" t="s">
        <v>80954</v>
      </c>
      <c r="B255" s="6" t="s">
        <v>1587</v>
      </c>
      <c r="C255" s="6" t="s">
        <v>1587</v>
      </c>
      <c r="D255" s="6" t="s">
        <v>1587</v>
      </c>
      <c r="E255" s="6" t="s">
        <v>1587</v>
      </c>
      <c r="F255" s="6" t="s">
        <v>1587</v>
      </c>
      <c r="G255" s="6" t="s">
        <v>9858</v>
      </c>
      <c r="H255" s="7" t="s">
        <v>1587</v>
      </c>
    </row>
    <row r="256" spans="1:8" ht="13.2">
      <c r="A256" s="9" t="s">
        <v>80955</v>
      </c>
      <c r="B256" s="6" t="s">
        <v>80956</v>
      </c>
      <c r="C256" s="6" t="s">
        <v>80957</v>
      </c>
      <c r="D256" s="6" t="s">
        <v>80958</v>
      </c>
      <c r="E256" s="6" t="s">
        <v>80959</v>
      </c>
      <c r="F256" s="6" t="s">
        <v>80956</v>
      </c>
      <c r="G256" s="6" t="s">
        <v>80960</v>
      </c>
      <c r="H256" s="7" t="s">
        <v>80961</v>
      </c>
    </row>
    <row r="257" spans="1:10" ht="13.2">
      <c r="A257" s="9" t="s">
        <v>80962</v>
      </c>
      <c r="B257" s="6" t="s">
        <v>2526</v>
      </c>
      <c r="C257" s="6" t="s">
        <v>2526</v>
      </c>
      <c r="D257" s="6" t="s">
        <v>80963</v>
      </c>
      <c r="E257" s="6" t="s">
        <v>2526</v>
      </c>
      <c r="F257" s="6" t="s">
        <v>2526</v>
      </c>
      <c r="G257" s="6" t="s">
        <v>80964</v>
      </c>
      <c r="H257" s="7" t="s">
        <v>2526</v>
      </c>
    </row>
    <row r="258" spans="1:10" ht="13.2">
      <c r="A258" s="9" t="s">
        <v>80965</v>
      </c>
      <c r="B258" s="6" t="s">
        <v>80966</v>
      </c>
      <c r="C258" s="6" t="s">
        <v>80967</v>
      </c>
      <c r="D258" s="6" t="s">
        <v>80968</v>
      </c>
      <c r="E258" s="6" t="s">
        <v>80969</v>
      </c>
      <c r="F258" s="6" t="s">
        <v>80970</v>
      </c>
      <c r="G258" s="6" t="s">
        <v>80971</v>
      </c>
      <c r="H258" s="7" t="s">
        <v>80972</v>
      </c>
    </row>
    <row r="259" spans="1:10" ht="13.2">
      <c r="A259" s="9" t="s">
        <v>80973</v>
      </c>
      <c r="B259" s="6" t="s">
        <v>80974</v>
      </c>
      <c r="C259" s="6" t="s">
        <v>80975</v>
      </c>
      <c r="D259" s="6" t="s">
        <v>80976</v>
      </c>
      <c r="E259" s="6" t="s">
        <v>80977</v>
      </c>
      <c r="F259" s="6" t="s">
        <v>80978</v>
      </c>
      <c r="G259" s="6" t="s">
        <v>80979</v>
      </c>
      <c r="H259" s="7" t="s">
        <v>80980</v>
      </c>
    </row>
    <row r="260" spans="1:10" ht="13.8">
      <c r="A260" s="9" t="s">
        <v>80981</v>
      </c>
      <c r="B260" s="23" t="s">
        <v>80982</v>
      </c>
      <c r="C260" s="23" t="s">
        <v>80983</v>
      </c>
      <c r="D260" s="3" t="s">
        <v>80984</v>
      </c>
      <c r="E260" s="23" t="s">
        <v>80985</v>
      </c>
      <c r="F260" s="23" t="s">
        <v>80983</v>
      </c>
      <c r="G260" s="6" t="s">
        <v>80986</v>
      </c>
      <c r="H260" s="7" t="s">
        <v>80987</v>
      </c>
    </row>
    <row r="261" spans="1:10" ht="13.2">
      <c r="A261" s="9" t="s">
        <v>80988</v>
      </c>
      <c r="B261" s="6" t="s">
        <v>80989</v>
      </c>
      <c r="C261" s="6" t="s">
        <v>80990</v>
      </c>
      <c r="D261" s="6" t="s">
        <v>80991</v>
      </c>
      <c r="E261" s="6" t="s">
        <v>80992</v>
      </c>
      <c r="F261" s="6" t="s">
        <v>80993</v>
      </c>
      <c r="G261" s="6" t="s">
        <v>80994</v>
      </c>
      <c r="H261" s="7" t="s">
        <v>80995</v>
      </c>
    </row>
    <row r="262" spans="1:10" ht="13.2">
      <c r="A262" s="9" t="s">
        <v>80996</v>
      </c>
      <c r="B262" s="6" t="s">
        <v>80997</v>
      </c>
      <c r="C262" s="6" t="s">
        <v>80998</v>
      </c>
      <c r="D262" s="6" t="s">
        <v>80999</v>
      </c>
      <c r="E262" s="6" t="s">
        <v>81000</v>
      </c>
      <c r="F262" s="6" t="s">
        <v>81001</v>
      </c>
      <c r="G262" s="6" t="s">
        <v>81002</v>
      </c>
      <c r="H262" s="7" t="s">
        <v>81003</v>
      </c>
    </row>
    <row r="263" spans="1:10" ht="13.2">
      <c r="A263" s="9" t="s">
        <v>81004</v>
      </c>
      <c r="B263" s="6" t="s">
        <v>81005</v>
      </c>
      <c r="C263" s="6" t="s">
        <v>81006</v>
      </c>
      <c r="D263" s="6" t="s">
        <v>81005</v>
      </c>
      <c r="E263" s="6" t="s">
        <v>81005</v>
      </c>
      <c r="F263" s="6" t="s">
        <v>81005</v>
      </c>
      <c r="G263" s="6" t="s">
        <v>81007</v>
      </c>
      <c r="H263" s="7" t="s">
        <v>81005</v>
      </c>
    </row>
    <row r="264" spans="1:10" ht="13.2">
      <c r="A264" s="9" t="s">
        <v>81008</v>
      </c>
      <c r="B264" s="6" t="s">
        <v>81009</v>
      </c>
      <c r="C264" s="6" t="s">
        <v>81010</v>
      </c>
      <c r="D264" s="6" t="s">
        <v>81011</v>
      </c>
      <c r="E264" s="6" t="s">
        <v>81012</v>
      </c>
      <c r="F264" s="6" t="s">
        <v>81013</v>
      </c>
      <c r="G264" s="6" t="s">
        <v>81014</v>
      </c>
      <c r="H264" s="7" t="s">
        <v>81015</v>
      </c>
    </row>
    <row r="265" spans="1:10" ht="14.4">
      <c r="A265" s="9" t="s">
        <v>2023</v>
      </c>
      <c r="B265" s="4" t="s">
        <v>2024</v>
      </c>
      <c r="C265" s="4" t="s">
        <v>2024</v>
      </c>
      <c r="D265" s="16" t="s">
        <v>2024</v>
      </c>
      <c r="E265" s="17" t="s">
        <v>2025</v>
      </c>
      <c r="F265" s="7" t="s">
        <v>2026</v>
      </c>
      <c r="G265" s="6" t="s">
        <v>2028</v>
      </c>
      <c r="H265" s="7" t="s">
        <v>2029</v>
      </c>
      <c r="I265" s="4"/>
      <c r="J265" s="3"/>
    </row>
    <row r="266" spans="1:10" ht="13.2">
      <c r="A266" s="9" t="s">
        <v>81016</v>
      </c>
      <c r="B266" s="6" t="s">
        <v>2023</v>
      </c>
      <c r="C266" s="6" t="s">
        <v>2023</v>
      </c>
      <c r="D266" s="6" t="s">
        <v>2023</v>
      </c>
      <c r="E266" s="6" t="s">
        <v>81017</v>
      </c>
      <c r="F266" s="6" t="s">
        <v>81018</v>
      </c>
      <c r="G266" s="6" t="s">
        <v>81019</v>
      </c>
      <c r="H266" s="7" t="s">
        <v>81020</v>
      </c>
    </row>
    <row r="267" spans="1:10" ht="26.4">
      <c r="A267" s="9" t="s">
        <v>81021</v>
      </c>
      <c r="B267" s="4" t="s">
        <v>81022</v>
      </c>
      <c r="C267" s="4" t="s">
        <v>81022</v>
      </c>
      <c r="D267" s="4" t="s">
        <v>81022</v>
      </c>
      <c r="E267" s="4" t="s">
        <v>81022</v>
      </c>
      <c r="F267" s="4" t="s">
        <v>81022</v>
      </c>
      <c r="G267" s="6" t="s">
        <v>81022</v>
      </c>
      <c r="H267" s="7" t="s">
        <v>81022</v>
      </c>
    </row>
    <row r="268" spans="1:10" ht="13.2">
      <c r="A268" s="9" t="s">
        <v>81023</v>
      </c>
      <c r="B268" s="6" t="s">
        <v>81024</v>
      </c>
      <c r="C268" s="6" t="s">
        <v>81025</v>
      </c>
      <c r="D268" s="6" t="s">
        <v>81026</v>
      </c>
      <c r="E268" s="6" t="s">
        <v>81027</v>
      </c>
      <c r="F268" s="6" t="s">
        <v>81028</v>
      </c>
      <c r="G268" s="6" t="s">
        <v>81029</v>
      </c>
      <c r="H268" s="7" t="s">
        <v>81030</v>
      </c>
    </row>
    <row r="269" spans="1:10" ht="13.2">
      <c r="A269" s="9" t="s">
        <v>81031</v>
      </c>
      <c r="B269" s="6" t="s">
        <v>81032</v>
      </c>
      <c r="C269" s="6" t="s">
        <v>81033</v>
      </c>
      <c r="D269" s="6" t="s">
        <v>81034</v>
      </c>
      <c r="E269" s="6" t="s">
        <v>81035</v>
      </c>
      <c r="F269" s="6" t="s">
        <v>81036</v>
      </c>
      <c r="G269" s="6" t="s">
        <v>81037</v>
      </c>
      <c r="H269" s="7" t="s">
        <v>81038</v>
      </c>
    </row>
    <row r="270" spans="1:10" ht="14.4">
      <c r="A270" s="9" t="s">
        <v>81039</v>
      </c>
      <c r="B270" s="13" t="s">
        <v>10110</v>
      </c>
      <c r="C270" s="13" t="s">
        <v>10111</v>
      </c>
      <c r="D270" s="3" t="s">
        <v>10112</v>
      </c>
      <c r="E270" s="88" t="s">
        <v>10113</v>
      </c>
      <c r="F270" s="5" t="s">
        <v>10114</v>
      </c>
      <c r="G270" s="6" t="s">
        <v>10116</v>
      </c>
      <c r="H270" s="7" t="s">
        <v>10113</v>
      </c>
    </row>
    <row r="271" spans="1:10" ht="13.2">
      <c r="A271" s="9" t="s">
        <v>81040</v>
      </c>
      <c r="B271" s="6" t="s">
        <v>81041</v>
      </c>
      <c r="C271" s="6" t="s">
        <v>81041</v>
      </c>
      <c r="D271" s="6" t="s">
        <v>81041</v>
      </c>
      <c r="E271" s="6" t="s">
        <v>81041</v>
      </c>
      <c r="F271" s="6" t="s">
        <v>81041</v>
      </c>
      <c r="G271" s="6" t="s">
        <v>81041</v>
      </c>
      <c r="H271" s="7" t="s">
        <v>81041</v>
      </c>
    </row>
    <row r="272" spans="1:10" ht="13.8">
      <c r="A272" s="9" t="s">
        <v>81042</v>
      </c>
      <c r="B272" s="87" t="s">
        <v>81043</v>
      </c>
      <c r="C272" s="6" t="s">
        <v>81044</v>
      </c>
      <c r="D272" s="87" t="s">
        <v>81045</v>
      </c>
      <c r="E272" s="87" t="s">
        <v>81046</v>
      </c>
      <c r="F272" s="87" t="s">
        <v>81047</v>
      </c>
      <c r="G272" s="6" t="s">
        <v>81048</v>
      </c>
      <c r="H272" s="7" t="s">
        <v>81049</v>
      </c>
    </row>
    <row r="273" spans="1:8" ht="13.2">
      <c r="A273" s="9" t="s">
        <v>81050</v>
      </c>
      <c r="B273" s="6" t="s">
        <v>81051</v>
      </c>
      <c r="C273" s="6" t="s">
        <v>81051</v>
      </c>
      <c r="D273" s="6" t="s">
        <v>81051</v>
      </c>
      <c r="E273" s="6" t="s">
        <v>81051</v>
      </c>
      <c r="F273" s="6" t="s">
        <v>81051</v>
      </c>
      <c r="G273" s="6" t="s">
        <v>81051</v>
      </c>
      <c r="H273" s="7" t="s">
        <v>81051</v>
      </c>
    </row>
    <row r="274" spans="1:8" ht="13.2">
      <c r="A274" s="9" t="s">
        <v>81052</v>
      </c>
      <c r="B274" s="6" t="s">
        <v>81053</v>
      </c>
      <c r="C274" s="6" t="s">
        <v>81053</v>
      </c>
      <c r="D274" s="6" t="s">
        <v>81053</v>
      </c>
      <c r="E274" s="6" t="s">
        <v>81053</v>
      </c>
      <c r="F274" s="6" t="s">
        <v>81053</v>
      </c>
      <c r="G274" s="6" t="s">
        <v>81053</v>
      </c>
      <c r="H274" s="7" t="s">
        <v>81053</v>
      </c>
    </row>
    <row r="275" spans="1:8" ht="13.2">
      <c r="A275" s="9" t="s">
        <v>81054</v>
      </c>
      <c r="B275" s="6" t="s">
        <v>81055</v>
      </c>
      <c r="C275" s="6" t="s">
        <v>81055</v>
      </c>
      <c r="D275" s="6" t="s">
        <v>81055</v>
      </c>
      <c r="E275" s="6" t="s">
        <v>81055</v>
      </c>
      <c r="F275" s="6" t="s">
        <v>81055</v>
      </c>
      <c r="G275" s="6" t="s">
        <v>81055</v>
      </c>
      <c r="H275" s="7" t="s">
        <v>81055</v>
      </c>
    </row>
    <row r="276" spans="1:8" ht="13.8">
      <c r="A276" s="9" t="s">
        <v>81056</v>
      </c>
      <c r="B276" s="87" t="s">
        <v>81057</v>
      </c>
      <c r="C276" s="6" t="s">
        <v>81058</v>
      </c>
      <c r="D276" s="87" t="s">
        <v>81059</v>
      </c>
      <c r="E276" s="87" t="s">
        <v>81060</v>
      </c>
      <c r="F276" s="87" t="s">
        <v>81061</v>
      </c>
      <c r="G276" s="6" t="s">
        <v>81062</v>
      </c>
      <c r="H276" s="7" t="s">
        <v>81063</v>
      </c>
    </row>
    <row r="277" spans="1:8" ht="13.2">
      <c r="A277" s="9" t="s">
        <v>81064</v>
      </c>
      <c r="B277" s="6" t="s">
        <v>81065</v>
      </c>
      <c r="C277" s="6" t="s">
        <v>81065</v>
      </c>
      <c r="D277" s="6" t="s">
        <v>81065</v>
      </c>
      <c r="E277" s="6" t="s">
        <v>81065</v>
      </c>
      <c r="F277" s="6" t="s">
        <v>81065</v>
      </c>
      <c r="G277" s="6" t="s">
        <v>81065</v>
      </c>
      <c r="H277" s="7" t="s">
        <v>81065</v>
      </c>
    </row>
    <row r="278" spans="1:8" ht="13.8">
      <c r="A278" s="9" t="s">
        <v>81066</v>
      </c>
      <c r="B278" s="87" t="s">
        <v>81067</v>
      </c>
      <c r="C278" s="6" t="s">
        <v>81068</v>
      </c>
      <c r="D278" s="87" t="s">
        <v>81069</v>
      </c>
      <c r="E278" s="87" t="s">
        <v>81070</v>
      </c>
      <c r="F278" s="87" t="s">
        <v>81071</v>
      </c>
      <c r="G278" s="6" t="s">
        <v>81072</v>
      </c>
      <c r="H278" s="7" t="s">
        <v>81073</v>
      </c>
    </row>
    <row r="279" spans="1:8" ht="13.2">
      <c r="A279" s="9" t="s">
        <v>81074</v>
      </c>
      <c r="B279" s="6" t="s">
        <v>81075</v>
      </c>
      <c r="C279" s="6" t="s">
        <v>81075</v>
      </c>
      <c r="D279" s="6" t="s">
        <v>81075</v>
      </c>
      <c r="E279" s="6" t="s">
        <v>81075</v>
      </c>
      <c r="F279" s="6" t="s">
        <v>81075</v>
      </c>
      <c r="G279" s="6" t="s">
        <v>81075</v>
      </c>
      <c r="H279" s="7" t="s">
        <v>81075</v>
      </c>
    </row>
    <row r="280" spans="1:8" ht="13.2">
      <c r="A280" s="9" t="s">
        <v>81076</v>
      </c>
      <c r="B280" s="6" t="s">
        <v>81077</v>
      </c>
      <c r="C280" s="6" t="s">
        <v>81077</v>
      </c>
      <c r="D280" s="6" t="s">
        <v>81077</v>
      </c>
      <c r="E280" s="6" t="s">
        <v>81077</v>
      </c>
      <c r="F280" s="6" t="s">
        <v>81077</v>
      </c>
      <c r="G280" s="6" t="s">
        <v>81077</v>
      </c>
      <c r="H280" s="7" t="s">
        <v>81077</v>
      </c>
    </row>
    <row r="281" spans="1:8" ht="14.4">
      <c r="A281" s="9" t="s">
        <v>81078</v>
      </c>
      <c r="B281" s="13" t="s">
        <v>10119</v>
      </c>
      <c r="C281" s="13" t="s">
        <v>10120</v>
      </c>
      <c r="D281" s="3" t="s">
        <v>10121</v>
      </c>
      <c r="E281" s="88" t="s">
        <v>10122</v>
      </c>
      <c r="F281" s="5" t="s">
        <v>10123</v>
      </c>
      <c r="G281" s="6" t="s">
        <v>81079</v>
      </c>
      <c r="H281" s="7" t="s">
        <v>10126</v>
      </c>
    </row>
    <row r="282" spans="1:8" ht="13.2">
      <c r="A282" s="9" t="s">
        <v>81080</v>
      </c>
      <c r="B282" s="6" t="s">
        <v>81081</v>
      </c>
      <c r="C282" s="6" t="s">
        <v>81081</v>
      </c>
      <c r="D282" s="6" t="s">
        <v>81081</v>
      </c>
      <c r="E282" s="6" t="s">
        <v>81081</v>
      </c>
      <c r="F282" s="6" t="s">
        <v>81081</v>
      </c>
      <c r="G282" s="6" t="s">
        <v>81081</v>
      </c>
      <c r="H282" s="7" t="s">
        <v>81081</v>
      </c>
    </row>
    <row r="283" spans="1:8" ht="13.8">
      <c r="A283" s="9" t="s">
        <v>81082</v>
      </c>
      <c r="B283" s="87" t="s">
        <v>81083</v>
      </c>
      <c r="C283" s="6" t="s">
        <v>81084</v>
      </c>
      <c r="D283" s="87" t="s">
        <v>81085</v>
      </c>
      <c r="E283" s="87" t="s">
        <v>81086</v>
      </c>
      <c r="F283" s="87" t="s">
        <v>81087</v>
      </c>
      <c r="G283" s="6" t="s">
        <v>81088</v>
      </c>
      <c r="H283" s="7" t="s">
        <v>81089</v>
      </c>
    </row>
    <row r="284" spans="1:8" ht="13.2">
      <c r="A284" s="9" t="s">
        <v>81090</v>
      </c>
      <c r="B284" s="6" t="s">
        <v>81091</v>
      </c>
      <c r="C284" s="6" t="s">
        <v>81091</v>
      </c>
      <c r="D284" s="6" t="s">
        <v>81091</v>
      </c>
      <c r="E284" s="6" t="s">
        <v>81091</v>
      </c>
      <c r="F284" s="6" t="s">
        <v>81091</v>
      </c>
      <c r="G284" s="6" t="s">
        <v>81091</v>
      </c>
      <c r="H284" s="7" t="s">
        <v>81091</v>
      </c>
    </row>
    <row r="285" spans="1:8" ht="13.2">
      <c r="A285" s="9" t="s">
        <v>81092</v>
      </c>
      <c r="B285" s="6" t="s">
        <v>81093</v>
      </c>
      <c r="C285" s="6" t="s">
        <v>81093</v>
      </c>
      <c r="D285" s="6" t="s">
        <v>81093</v>
      </c>
      <c r="E285" s="6" t="s">
        <v>81093</v>
      </c>
      <c r="F285" s="6" t="s">
        <v>81093</v>
      </c>
      <c r="G285" s="6" t="s">
        <v>81093</v>
      </c>
      <c r="H285" s="7" t="s">
        <v>81093</v>
      </c>
    </row>
    <row r="286" spans="1:8" ht="13.2">
      <c r="A286" s="9" t="s">
        <v>81094</v>
      </c>
      <c r="B286" s="6" t="s">
        <v>81095</v>
      </c>
      <c r="C286" s="6" t="s">
        <v>81095</v>
      </c>
      <c r="D286" s="6" t="s">
        <v>81095</v>
      </c>
      <c r="E286" s="6" t="s">
        <v>81095</v>
      </c>
      <c r="F286" s="6" t="s">
        <v>81095</v>
      </c>
      <c r="G286" s="6" t="s">
        <v>81095</v>
      </c>
      <c r="H286" s="7" t="s">
        <v>81095</v>
      </c>
    </row>
    <row r="287" spans="1:8" ht="13.8">
      <c r="A287" s="9" t="s">
        <v>81096</v>
      </c>
      <c r="B287" s="87" t="s">
        <v>81097</v>
      </c>
      <c r="C287" s="6" t="s">
        <v>81098</v>
      </c>
      <c r="D287" s="87" t="s">
        <v>81099</v>
      </c>
      <c r="E287" s="87" t="s">
        <v>81100</v>
      </c>
      <c r="F287" s="87" t="s">
        <v>81101</v>
      </c>
      <c r="G287" s="6" t="s">
        <v>81102</v>
      </c>
      <c r="H287" s="7" t="s">
        <v>81103</v>
      </c>
    </row>
    <row r="288" spans="1:8" ht="13.2">
      <c r="A288" s="9" t="s">
        <v>81104</v>
      </c>
      <c r="B288" s="6" t="s">
        <v>81105</v>
      </c>
      <c r="C288" s="6" t="s">
        <v>81105</v>
      </c>
      <c r="D288" s="6" t="s">
        <v>81105</v>
      </c>
      <c r="E288" s="6" t="s">
        <v>81105</v>
      </c>
      <c r="F288" s="6" t="s">
        <v>81105</v>
      </c>
      <c r="G288" s="6" t="s">
        <v>81105</v>
      </c>
      <c r="H288" s="7" t="s">
        <v>81105</v>
      </c>
    </row>
    <row r="289" spans="1:8" ht="13.8">
      <c r="A289" s="9" t="s">
        <v>81106</v>
      </c>
      <c r="B289" s="87" t="s">
        <v>81107</v>
      </c>
      <c r="C289" s="6" t="s">
        <v>81108</v>
      </c>
      <c r="D289" s="87" t="s">
        <v>81109</v>
      </c>
      <c r="E289" s="87" t="s">
        <v>81110</v>
      </c>
      <c r="F289" s="87" t="s">
        <v>81111</v>
      </c>
      <c r="G289" s="6" t="s">
        <v>81112</v>
      </c>
      <c r="H289" s="7" t="s">
        <v>81113</v>
      </c>
    </row>
    <row r="290" spans="1:8" ht="13.2">
      <c r="A290" s="9" t="s">
        <v>81114</v>
      </c>
      <c r="B290" s="6" t="s">
        <v>81115</v>
      </c>
      <c r="C290" s="6" t="s">
        <v>81115</v>
      </c>
      <c r="D290" s="6" t="s">
        <v>81115</v>
      </c>
      <c r="E290" s="6" t="s">
        <v>81115</v>
      </c>
      <c r="F290" s="6" t="s">
        <v>81115</v>
      </c>
      <c r="G290" s="6" t="s">
        <v>81115</v>
      </c>
      <c r="H290" s="7" t="s">
        <v>81115</v>
      </c>
    </row>
    <row r="291" spans="1:8" ht="13.2">
      <c r="A291" s="9" t="s">
        <v>81116</v>
      </c>
      <c r="B291" s="6" t="s">
        <v>81117</v>
      </c>
      <c r="C291" s="6" t="s">
        <v>81117</v>
      </c>
      <c r="D291" s="6" t="s">
        <v>81117</v>
      </c>
      <c r="E291" s="6" t="s">
        <v>81117</v>
      </c>
      <c r="F291" s="6" t="s">
        <v>81117</v>
      </c>
      <c r="G291" s="6" t="s">
        <v>81117</v>
      </c>
      <c r="H291" s="7" t="s">
        <v>81117</v>
      </c>
    </row>
    <row r="292" spans="1:8" ht="13.2">
      <c r="A292" s="9" t="s">
        <v>81118</v>
      </c>
      <c r="B292" s="13" t="s">
        <v>10222</v>
      </c>
      <c r="C292" s="13" t="s">
        <v>12116</v>
      </c>
      <c r="D292" s="13" t="s">
        <v>12117</v>
      </c>
      <c r="E292" s="5" t="s">
        <v>12118</v>
      </c>
      <c r="F292" s="5" t="s">
        <v>10225</v>
      </c>
      <c r="G292" s="6" t="s">
        <v>10227</v>
      </c>
      <c r="H292" s="7" t="s">
        <v>81119</v>
      </c>
    </row>
    <row r="293" spans="1:8" ht="13.2">
      <c r="A293" s="9" t="s">
        <v>81120</v>
      </c>
      <c r="B293" s="6" t="s">
        <v>81121</v>
      </c>
      <c r="C293" s="6" t="s">
        <v>81121</v>
      </c>
      <c r="D293" s="6" t="s">
        <v>81121</v>
      </c>
      <c r="E293" s="6" t="s">
        <v>81121</v>
      </c>
      <c r="F293" s="6" t="s">
        <v>81121</v>
      </c>
      <c r="G293" s="6" t="s">
        <v>81121</v>
      </c>
      <c r="H293" s="7" t="s">
        <v>81121</v>
      </c>
    </row>
    <row r="294" spans="1:8" ht="13.8">
      <c r="A294" s="9" t="s">
        <v>81122</v>
      </c>
      <c r="B294" s="87" t="s">
        <v>81123</v>
      </c>
      <c r="C294" s="6" t="s">
        <v>81124</v>
      </c>
      <c r="D294" s="87" t="s">
        <v>81125</v>
      </c>
      <c r="E294" s="87" t="s">
        <v>81126</v>
      </c>
      <c r="F294" s="87" t="s">
        <v>81127</v>
      </c>
      <c r="G294" s="6" t="s">
        <v>81128</v>
      </c>
      <c r="H294" s="7" t="s">
        <v>81129</v>
      </c>
    </row>
    <row r="295" spans="1:8" ht="13.2">
      <c r="A295" s="9" t="s">
        <v>81130</v>
      </c>
      <c r="B295" s="6" t="s">
        <v>81131</v>
      </c>
      <c r="C295" s="6" t="s">
        <v>81131</v>
      </c>
      <c r="D295" s="6" t="s">
        <v>81131</v>
      </c>
      <c r="E295" s="6" t="s">
        <v>81131</v>
      </c>
      <c r="F295" s="6" t="s">
        <v>81131</v>
      </c>
      <c r="G295" s="6" t="s">
        <v>81131</v>
      </c>
      <c r="H295" s="7" t="s">
        <v>81131</v>
      </c>
    </row>
    <row r="296" spans="1:8" ht="13.2">
      <c r="A296" s="9" t="s">
        <v>81132</v>
      </c>
      <c r="B296" s="6" t="s">
        <v>81133</v>
      </c>
      <c r="C296" s="6" t="s">
        <v>81133</v>
      </c>
      <c r="D296" s="6" t="s">
        <v>81133</v>
      </c>
      <c r="E296" s="6" t="s">
        <v>81133</v>
      </c>
      <c r="F296" s="6" t="s">
        <v>81133</v>
      </c>
      <c r="G296" s="6" t="s">
        <v>81133</v>
      </c>
      <c r="H296" s="7" t="s">
        <v>81133</v>
      </c>
    </row>
    <row r="297" spans="1:8" ht="13.2">
      <c r="A297" s="9" t="s">
        <v>81134</v>
      </c>
      <c r="B297" s="6" t="s">
        <v>81135</v>
      </c>
      <c r="C297" s="6" t="s">
        <v>81135</v>
      </c>
      <c r="D297" s="6" t="s">
        <v>81135</v>
      </c>
      <c r="E297" s="6" t="s">
        <v>81135</v>
      </c>
      <c r="F297" s="6" t="s">
        <v>81135</v>
      </c>
      <c r="G297" s="6" t="s">
        <v>81135</v>
      </c>
      <c r="H297" s="7" t="s">
        <v>81135</v>
      </c>
    </row>
    <row r="298" spans="1:8" ht="13.8">
      <c r="A298" s="9" t="s">
        <v>81136</v>
      </c>
      <c r="B298" s="87" t="s">
        <v>81137</v>
      </c>
      <c r="C298" s="6" t="s">
        <v>81138</v>
      </c>
      <c r="D298" s="87" t="s">
        <v>81139</v>
      </c>
      <c r="E298" s="87" t="s">
        <v>81140</v>
      </c>
      <c r="F298" s="87" t="s">
        <v>81141</v>
      </c>
      <c r="G298" s="6" t="s">
        <v>81142</v>
      </c>
      <c r="H298" s="7" t="s">
        <v>81143</v>
      </c>
    </row>
    <row r="299" spans="1:8" ht="13.2">
      <c r="A299" s="9" t="s">
        <v>81144</v>
      </c>
      <c r="B299" s="6" t="s">
        <v>81145</v>
      </c>
      <c r="C299" s="6" t="s">
        <v>81145</v>
      </c>
      <c r="D299" s="6" t="s">
        <v>81145</v>
      </c>
      <c r="E299" s="6" t="s">
        <v>81145</v>
      </c>
      <c r="F299" s="6" t="s">
        <v>81145</v>
      </c>
      <c r="G299" s="6" t="s">
        <v>81145</v>
      </c>
      <c r="H299" s="7" t="s">
        <v>81145</v>
      </c>
    </row>
    <row r="300" spans="1:8" ht="13.8">
      <c r="A300" s="9" t="s">
        <v>81146</v>
      </c>
      <c r="B300" s="87" t="s">
        <v>81147</v>
      </c>
      <c r="C300" s="6" t="s">
        <v>81148</v>
      </c>
      <c r="D300" s="87" t="s">
        <v>81149</v>
      </c>
      <c r="E300" s="87" t="s">
        <v>81150</v>
      </c>
      <c r="F300" s="87" t="s">
        <v>81151</v>
      </c>
      <c r="G300" s="6" t="s">
        <v>81152</v>
      </c>
      <c r="H300" s="7" t="s">
        <v>81153</v>
      </c>
    </row>
    <row r="301" spans="1:8" ht="13.2">
      <c r="A301" s="9" t="s">
        <v>81154</v>
      </c>
      <c r="B301" s="6" t="s">
        <v>81155</v>
      </c>
      <c r="C301" s="6" t="s">
        <v>81155</v>
      </c>
      <c r="D301" s="6" t="s">
        <v>81155</v>
      </c>
      <c r="E301" s="6" t="s">
        <v>81155</v>
      </c>
      <c r="F301" s="6" t="s">
        <v>81155</v>
      </c>
      <c r="G301" s="6" t="s">
        <v>81155</v>
      </c>
      <c r="H301" s="7" t="s">
        <v>81155</v>
      </c>
    </row>
    <row r="302" spans="1:8" ht="13.2">
      <c r="A302" s="9" t="s">
        <v>81156</v>
      </c>
      <c r="B302" s="6" t="s">
        <v>81157</v>
      </c>
      <c r="C302" s="6" t="s">
        <v>81157</v>
      </c>
      <c r="D302" s="6" t="s">
        <v>81157</v>
      </c>
      <c r="E302" s="6" t="s">
        <v>81157</v>
      </c>
      <c r="F302" s="6" t="s">
        <v>81157</v>
      </c>
      <c r="G302" s="6" t="s">
        <v>81157</v>
      </c>
      <c r="H302" s="7" t="s">
        <v>81157</v>
      </c>
    </row>
    <row r="303" spans="1:8" ht="13.2">
      <c r="A303" s="9" t="s">
        <v>81158</v>
      </c>
      <c r="B303" s="13" t="s">
        <v>5773</v>
      </c>
      <c r="C303" s="13" t="s">
        <v>5774</v>
      </c>
      <c r="D303" s="13" t="s">
        <v>5775</v>
      </c>
      <c r="E303" s="5" t="s">
        <v>5776</v>
      </c>
      <c r="F303" s="5" t="s">
        <v>5777</v>
      </c>
      <c r="G303" s="6" t="s">
        <v>5779</v>
      </c>
      <c r="H303" s="7" t="s">
        <v>5776</v>
      </c>
    </row>
    <row r="304" spans="1:8" ht="13.2">
      <c r="A304" s="9" t="s">
        <v>81159</v>
      </c>
      <c r="B304" s="6" t="s">
        <v>81160</v>
      </c>
      <c r="C304" s="6" t="s">
        <v>81160</v>
      </c>
      <c r="D304" s="6" t="s">
        <v>81160</v>
      </c>
      <c r="E304" s="6" t="s">
        <v>81160</v>
      </c>
      <c r="F304" s="6" t="s">
        <v>81160</v>
      </c>
      <c r="G304" s="6" t="s">
        <v>81160</v>
      </c>
      <c r="H304" s="7" t="s">
        <v>81160</v>
      </c>
    </row>
    <row r="305" spans="1:8" ht="13.8">
      <c r="A305" s="9" t="s">
        <v>81161</v>
      </c>
      <c r="B305" s="87" t="s">
        <v>81162</v>
      </c>
      <c r="C305" s="6" t="s">
        <v>81163</v>
      </c>
      <c r="D305" s="87" t="s">
        <v>81164</v>
      </c>
      <c r="E305" s="87" t="s">
        <v>81165</v>
      </c>
      <c r="F305" s="87" t="s">
        <v>81166</v>
      </c>
      <c r="G305" s="6" t="s">
        <v>81167</v>
      </c>
      <c r="H305" s="7" t="s">
        <v>81168</v>
      </c>
    </row>
    <row r="306" spans="1:8" ht="13.2">
      <c r="A306" s="9" t="s">
        <v>81169</v>
      </c>
      <c r="B306" s="6" t="s">
        <v>81170</v>
      </c>
      <c r="C306" s="6" t="s">
        <v>81170</v>
      </c>
      <c r="D306" s="6" t="s">
        <v>81170</v>
      </c>
      <c r="E306" s="6" t="s">
        <v>81170</v>
      </c>
      <c r="F306" s="6" t="s">
        <v>81170</v>
      </c>
      <c r="G306" s="6" t="s">
        <v>81170</v>
      </c>
      <c r="H306" s="7" t="s">
        <v>81170</v>
      </c>
    </row>
    <row r="307" spans="1:8" ht="13.2">
      <c r="A307" s="9" t="s">
        <v>81171</v>
      </c>
      <c r="B307" s="6" t="s">
        <v>81172</v>
      </c>
      <c r="C307" s="6" t="s">
        <v>81172</v>
      </c>
      <c r="D307" s="6" t="s">
        <v>81172</v>
      </c>
      <c r="E307" s="6" t="s">
        <v>81172</v>
      </c>
      <c r="F307" s="6" t="s">
        <v>81172</v>
      </c>
      <c r="G307" s="6" t="s">
        <v>81172</v>
      </c>
      <c r="H307" s="7" t="s">
        <v>81172</v>
      </c>
    </row>
    <row r="308" spans="1:8" ht="13.2">
      <c r="A308" s="9" t="s">
        <v>81173</v>
      </c>
      <c r="B308" s="6" t="s">
        <v>81174</v>
      </c>
      <c r="C308" s="6" t="s">
        <v>81174</v>
      </c>
      <c r="D308" s="6" t="s">
        <v>81174</v>
      </c>
      <c r="E308" s="6" t="s">
        <v>81174</v>
      </c>
      <c r="F308" s="6" t="s">
        <v>81174</v>
      </c>
      <c r="G308" s="6" t="s">
        <v>81174</v>
      </c>
      <c r="H308" s="7" t="s">
        <v>81174</v>
      </c>
    </row>
    <row r="309" spans="1:8" ht="13.8">
      <c r="A309" s="9" t="s">
        <v>81175</v>
      </c>
      <c r="B309" s="87" t="s">
        <v>81176</v>
      </c>
      <c r="C309" s="6" t="s">
        <v>81177</v>
      </c>
      <c r="D309" s="87" t="s">
        <v>81178</v>
      </c>
      <c r="E309" s="87" t="s">
        <v>81179</v>
      </c>
      <c r="F309" s="87" t="s">
        <v>81180</v>
      </c>
      <c r="G309" s="6" t="s">
        <v>81181</v>
      </c>
      <c r="H309" s="7" t="s">
        <v>81182</v>
      </c>
    </row>
    <row r="310" spans="1:8" ht="13.2">
      <c r="A310" s="9" t="s">
        <v>81183</v>
      </c>
      <c r="B310" s="6" t="s">
        <v>81184</v>
      </c>
      <c r="C310" s="6" t="s">
        <v>81184</v>
      </c>
      <c r="D310" s="6" t="s">
        <v>81184</v>
      </c>
      <c r="E310" s="6" t="s">
        <v>81184</v>
      </c>
      <c r="F310" s="6" t="s">
        <v>81184</v>
      </c>
      <c r="G310" s="6" t="s">
        <v>81184</v>
      </c>
      <c r="H310" s="7" t="s">
        <v>81184</v>
      </c>
    </row>
    <row r="311" spans="1:8" ht="13.8">
      <c r="A311" s="9" t="s">
        <v>81185</v>
      </c>
      <c r="B311" s="87" t="s">
        <v>81186</v>
      </c>
      <c r="C311" s="6" t="s">
        <v>81187</v>
      </c>
      <c r="D311" s="87" t="s">
        <v>81188</v>
      </c>
      <c r="E311" s="87" t="s">
        <v>81189</v>
      </c>
      <c r="F311" s="87" t="s">
        <v>81190</v>
      </c>
      <c r="G311" s="6" t="s">
        <v>81191</v>
      </c>
      <c r="H311" s="7" t="s">
        <v>81192</v>
      </c>
    </row>
    <row r="312" spans="1:8" ht="13.2">
      <c r="A312" s="9" t="s">
        <v>81193</v>
      </c>
      <c r="B312" s="6" t="s">
        <v>81194</v>
      </c>
      <c r="C312" s="6" t="s">
        <v>81194</v>
      </c>
      <c r="D312" s="6" t="s">
        <v>81194</v>
      </c>
      <c r="E312" s="6" t="s">
        <v>81194</v>
      </c>
      <c r="F312" s="6" t="s">
        <v>81194</v>
      </c>
      <c r="G312" s="6" t="s">
        <v>81194</v>
      </c>
      <c r="H312" s="7" t="s">
        <v>81194</v>
      </c>
    </row>
    <row r="313" spans="1:8" ht="13.2">
      <c r="A313" s="9" t="s">
        <v>81195</v>
      </c>
      <c r="B313" s="6" t="s">
        <v>81196</v>
      </c>
      <c r="C313" s="6" t="s">
        <v>81196</v>
      </c>
      <c r="D313" s="6" t="s">
        <v>81196</v>
      </c>
      <c r="E313" s="6" t="s">
        <v>81196</v>
      </c>
      <c r="F313" s="6" t="s">
        <v>81196</v>
      </c>
      <c r="G313" s="6" t="s">
        <v>81196</v>
      </c>
      <c r="H313" s="7" t="s">
        <v>81196</v>
      </c>
    </row>
    <row r="314" spans="1:8" ht="13.2">
      <c r="A314" s="9" t="s">
        <v>81197</v>
      </c>
      <c r="B314" s="13" t="s">
        <v>5758</v>
      </c>
      <c r="C314" s="13" t="s">
        <v>5759</v>
      </c>
      <c r="D314" s="13" t="s">
        <v>5760</v>
      </c>
      <c r="E314" s="5" t="s">
        <v>5761</v>
      </c>
      <c r="F314" s="5" t="s">
        <v>5762</v>
      </c>
      <c r="G314" s="6" t="s">
        <v>5764</v>
      </c>
      <c r="H314" s="7" t="s">
        <v>5765</v>
      </c>
    </row>
    <row r="315" spans="1:8" ht="13.2">
      <c r="A315" s="9" t="s">
        <v>81198</v>
      </c>
      <c r="B315" s="6" t="s">
        <v>81199</v>
      </c>
      <c r="C315" s="6" t="s">
        <v>81199</v>
      </c>
      <c r="D315" s="6" t="s">
        <v>81199</v>
      </c>
      <c r="E315" s="6" t="s">
        <v>81199</v>
      </c>
      <c r="F315" s="6" t="s">
        <v>81199</v>
      </c>
      <c r="G315" s="6" t="s">
        <v>81199</v>
      </c>
      <c r="H315" s="7" t="s">
        <v>81199</v>
      </c>
    </row>
    <row r="316" spans="1:8" ht="13.8">
      <c r="A316" s="9" t="s">
        <v>81200</v>
      </c>
      <c r="B316" s="87" t="s">
        <v>81201</v>
      </c>
      <c r="C316" s="6" t="s">
        <v>81202</v>
      </c>
      <c r="D316" s="87" t="s">
        <v>81203</v>
      </c>
      <c r="E316" s="87" t="s">
        <v>81204</v>
      </c>
      <c r="F316" s="87" t="s">
        <v>81205</v>
      </c>
      <c r="G316" s="6" t="s">
        <v>81206</v>
      </c>
      <c r="H316" s="7" t="s">
        <v>81207</v>
      </c>
    </row>
    <row r="317" spans="1:8" ht="13.2">
      <c r="A317" s="9" t="s">
        <v>81208</v>
      </c>
      <c r="B317" s="6" t="s">
        <v>81209</v>
      </c>
      <c r="C317" s="6" t="s">
        <v>81209</v>
      </c>
      <c r="D317" s="6" t="s">
        <v>81209</v>
      </c>
      <c r="E317" s="6" t="s">
        <v>81209</v>
      </c>
      <c r="F317" s="6" t="s">
        <v>81209</v>
      </c>
      <c r="G317" s="6" t="s">
        <v>81209</v>
      </c>
      <c r="H317" s="7" t="s">
        <v>81209</v>
      </c>
    </row>
    <row r="318" spans="1:8" ht="13.2">
      <c r="A318" s="9" t="s">
        <v>81210</v>
      </c>
      <c r="B318" s="6" t="s">
        <v>81211</v>
      </c>
      <c r="C318" s="6" t="s">
        <v>81211</v>
      </c>
      <c r="D318" s="6" t="s">
        <v>81211</v>
      </c>
      <c r="E318" s="6" t="s">
        <v>81211</v>
      </c>
      <c r="F318" s="6" t="s">
        <v>81211</v>
      </c>
      <c r="G318" s="6" t="s">
        <v>81211</v>
      </c>
      <c r="H318" s="7" t="s">
        <v>81211</v>
      </c>
    </row>
    <row r="319" spans="1:8" ht="13.2">
      <c r="A319" s="9" t="s">
        <v>81212</v>
      </c>
      <c r="B319" s="6" t="s">
        <v>81213</v>
      </c>
      <c r="C319" s="6" t="s">
        <v>81213</v>
      </c>
      <c r="D319" s="6" t="s">
        <v>81213</v>
      </c>
      <c r="E319" s="6" t="s">
        <v>81213</v>
      </c>
      <c r="F319" s="6" t="s">
        <v>81213</v>
      </c>
      <c r="G319" s="6" t="s">
        <v>81213</v>
      </c>
      <c r="H319" s="7" t="s">
        <v>81213</v>
      </c>
    </row>
    <row r="320" spans="1:8" ht="13.8">
      <c r="A320" s="9" t="s">
        <v>81214</v>
      </c>
      <c r="B320" s="87" t="s">
        <v>81215</v>
      </c>
      <c r="C320" s="6" t="s">
        <v>81216</v>
      </c>
      <c r="D320" s="87" t="s">
        <v>81217</v>
      </c>
      <c r="E320" s="87" t="s">
        <v>81218</v>
      </c>
      <c r="F320" s="87" t="s">
        <v>81219</v>
      </c>
      <c r="G320" s="6" t="s">
        <v>81220</v>
      </c>
      <c r="H320" s="7" t="s">
        <v>81221</v>
      </c>
    </row>
    <row r="321" spans="1:10" ht="13.2">
      <c r="A321" s="9" t="s">
        <v>81222</v>
      </c>
      <c r="B321" s="6" t="s">
        <v>81223</v>
      </c>
      <c r="C321" s="6" t="s">
        <v>81223</v>
      </c>
      <c r="D321" s="6" t="s">
        <v>81223</v>
      </c>
      <c r="E321" s="6" t="s">
        <v>81223</v>
      </c>
      <c r="F321" s="6" t="s">
        <v>81223</v>
      </c>
      <c r="G321" s="6" t="s">
        <v>81223</v>
      </c>
      <c r="H321" s="7" t="s">
        <v>81223</v>
      </c>
    </row>
    <row r="322" spans="1:10" ht="13.8">
      <c r="A322" s="9" t="s">
        <v>81224</v>
      </c>
      <c r="B322" s="87" t="s">
        <v>81225</v>
      </c>
      <c r="C322" s="6" t="s">
        <v>81226</v>
      </c>
      <c r="D322" s="87" t="s">
        <v>81227</v>
      </c>
      <c r="E322" s="87" t="s">
        <v>81228</v>
      </c>
      <c r="F322" s="87" t="s">
        <v>81229</v>
      </c>
      <c r="G322" s="6" t="s">
        <v>81230</v>
      </c>
      <c r="H322" s="7" t="s">
        <v>81231</v>
      </c>
    </row>
    <row r="323" spans="1:10" ht="13.2">
      <c r="A323" s="9" t="s">
        <v>81232</v>
      </c>
      <c r="B323" s="6" t="s">
        <v>81233</v>
      </c>
      <c r="C323" s="6" t="s">
        <v>81233</v>
      </c>
      <c r="D323" s="6" t="s">
        <v>81233</v>
      </c>
      <c r="E323" s="6" t="s">
        <v>81233</v>
      </c>
      <c r="F323" s="6" t="s">
        <v>81233</v>
      </c>
      <c r="G323" s="6" t="s">
        <v>81233</v>
      </c>
      <c r="H323" s="7" t="s">
        <v>81233</v>
      </c>
    </row>
    <row r="324" spans="1:10" ht="13.2">
      <c r="A324" s="9" t="s">
        <v>81234</v>
      </c>
      <c r="B324" s="6" t="s">
        <v>81235</v>
      </c>
      <c r="C324" s="6" t="s">
        <v>81235</v>
      </c>
      <c r="D324" s="6" t="s">
        <v>81235</v>
      </c>
      <c r="E324" s="6" t="s">
        <v>81235</v>
      </c>
      <c r="F324" s="6" t="s">
        <v>81235</v>
      </c>
      <c r="G324" s="6" t="s">
        <v>81235</v>
      </c>
      <c r="H324" s="7" t="s">
        <v>81235</v>
      </c>
    </row>
    <row r="325" spans="1:10" ht="13.8">
      <c r="A325" s="9" t="s">
        <v>81236</v>
      </c>
      <c r="B325" s="24" t="s">
        <v>66275</v>
      </c>
      <c r="C325" s="24" t="s">
        <v>66276</v>
      </c>
      <c r="D325" s="24" t="s">
        <v>66275</v>
      </c>
      <c r="E325" s="24" t="s">
        <v>66277</v>
      </c>
      <c r="F325" s="24" t="s">
        <v>66278</v>
      </c>
      <c r="G325" s="6" t="s">
        <v>81237</v>
      </c>
      <c r="H325" s="7" t="s">
        <v>66281</v>
      </c>
    </row>
    <row r="326" spans="1:10" ht="14.4">
      <c r="A326" s="9" t="s">
        <v>81238</v>
      </c>
      <c r="B326" s="13" t="s">
        <v>10545</v>
      </c>
      <c r="C326" s="13" t="s">
        <v>10546</v>
      </c>
      <c r="D326" s="3" t="s">
        <v>10547</v>
      </c>
      <c r="E326" s="88" t="s">
        <v>10548</v>
      </c>
      <c r="F326" s="5" t="s">
        <v>10549</v>
      </c>
      <c r="G326" s="6" t="s">
        <v>81239</v>
      </c>
      <c r="H326" s="7" t="s">
        <v>81240</v>
      </c>
    </row>
    <row r="327" spans="1:10" ht="14.4">
      <c r="A327" s="9" t="s">
        <v>81241</v>
      </c>
      <c r="B327" s="13" t="s">
        <v>10500</v>
      </c>
      <c r="C327" s="13" t="s">
        <v>10501</v>
      </c>
      <c r="D327" s="3" t="s">
        <v>10502</v>
      </c>
      <c r="E327" s="88" t="s">
        <v>10503</v>
      </c>
      <c r="F327" s="5" t="s">
        <v>10504</v>
      </c>
      <c r="G327" s="6" t="s">
        <v>10297</v>
      </c>
      <c r="H327" s="7" t="s">
        <v>10506</v>
      </c>
    </row>
    <row r="328" spans="1:10" ht="14.4">
      <c r="A328" s="9" t="s">
        <v>81242</v>
      </c>
      <c r="B328" s="13" t="s">
        <v>10476</v>
      </c>
      <c r="C328" s="13" t="s">
        <v>10477</v>
      </c>
      <c r="D328" s="16" t="s">
        <v>10478</v>
      </c>
      <c r="E328" s="37" t="s">
        <v>10479</v>
      </c>
      <c r="F328" s="7" t="s">
        <v>10480</v>
      </c>
      <c r="G328" s="6" t="s">
        <v>81243</v>
      </c>
      <c r="H328" s="7" t="s">
        <v>81244</v>
      </c>
    </row>
    <row r="329" spans="1:10" ht="13.2">
      <c r="A329" s="9" t="s">
        <v>81245</v>
      </c>
      <c r="B329" s="6" t="s">
        <v>12819</v>
      </c>
      <c r="C329" s="6" t="s">
        <v>81246</v>
      </c>
      <c r="D329" s="6" t="s">
        <v>12821</v>
      </c>
      <c r="E329" s="6" t="s">
        <v>12822</v>
      </c>
      <c r="F329" s="6" t="s">
        <v>81247</v>
      </c>
      <c r="G329" s="6" t="s">
        <v>81248</v>
      </c>
      <c r="H329" s="7" t="s">
        <v>12826</v>
      </c>
      <c r="I329" s="8"/>
      <c r="J329" s="8"/>
    </row>
    <row r="330" spans="1:10" ht="13.2">
      <c r="A330" s="9" t="s">
        <v>81249</v>
      </c>
      <c r="B330" s="6" t="s">
        <v>12799</v>
      </c>
      <c r="C330" s="13" t="s">
        <v>81250</v>
      </c>
      <c r="D330" s="6" t="s">
        <v>81251</v>
      </c>
      <c r="E330" s="6" t="s">
        <v>12802</v>
      </c>
      <c r="F330" s="6" t="s">
        <v>81252</v>
      </c>
      <c r="G330" s="6" t="s">
        <v>81253</v>
      </c>
      <c r="H330" s="7" t="s">
        <v>81254</v>
      </c>
    </row>
    <row r="331" spans="1:10" ht="14.4">
      <c r="A331" s="9" t="s">
        <v>81255</v>
      </c>
      <c r="B331" s="13" t="s">
        <v>10508</v>
      </c>
      <c r="C331" s="13" t="s">
        <v>81256</v>
      </c>
      <c r="D331" s="3" t="s">
        <v>10510</v>
      </c>
      <c r="E331" s="88" t="s">
        <v>10511</v>
      </c>
      <c r="F331" s="5" t="s">
        <v>10512</v>
      </c>
      <c r="G331" s="6" t="s">
        <v>81257</v>
      </c>
      <c r="H331" s="7" t="s">
        <v>81258</v>
      </c>
    </row>
    <row r="332" spans="1:10" ht="13.2">
      <c r="A332" s="9" t="s">
        <v>81259</v>
      </c>
      <c r="B332" s="6" t="s">
        <v>81260</v>
      </c>
      <c r="C332" s="6" t="s">
        <v>81261</v>
      </c>
      <c r="D332" s="6" t="s">
        <v>81262</v>
      </c>
      <c r="E332" s="6" t="s">
        <v>81263</v>
      </c>
      <c r="F332" s="6" t="s">
        <v>81264</v>
      </c>
      <c r="G332" s="6" t="s">
        <v>81265</v>
      </c>
      <c r="H332" s="7" t="s">
        <v>81266</v>
      </c>
    </row>
    <row r="333" spans="1:10" ht="13.2">
      <c r="A333" s="9" t="s">
        <v>81267</v>
      </c>
      <c r="B333" s="6" t="s">
        <v>81268</v>
      </c>
      <c r="C333" s="6" t="s">
        <v>81269</v>
      </c>
      <c r="D333" s="6" t="s">
        <v>81270</v>
      </c>
      <c r="E333" s="6" t="s">
        <v>81271</v>
      </c>
      <c r="F333" s="6" t="s">
        <v>81272</v>
      </c>
      <c r="G333" s="6" t="s">
        <v>81273</v>
      </c>
      <c r="H333" s="7" t="s">
        <v>81274</v>
      </c>
    </row>
    <row r="334" spans="1:10" ht="13.2">
      <c r="A334" s="9" t="s">
        <v>81275</v>
      </c>
      <c r="B334" s="6" t="s">
        <v>81276</v>
      </c>
      <c r="C334" s="6" t="s">
        <v>81277</v>
      </c>
      <c r="D334" s="6" t="s">
        <v>81278</v>
      </c>
      <c r="E334" s="6" t="s">
        <v>81276</v>
      </c>
      <c r="F334" s="6" t="s">
        <v>81279</v>
      </c>
      <c r="G334" s="6" t="s">
        <v>81280</v>
      </c>
      <c r="H334" s="7" t="s">
        <v>81276</v>
      </c>
    </row>
    <row r="335" spans="1:10" ht="13.2">
      <c r="A335" s="9" t="s">
        <v>81281</v>
      </c>
      <c r="B335" s="6" t="s">
        <v>81282</v>
      </c>
      <c r="C335" s="6" t="s">
        <v>81283</v>
      </c>
      <c r="D335" s="6" t="s">
        <v>81284</v>
      </c>
      <c r="E335" s="6" t="s">
        <v>81285</v>
      </c>
      <c r="F335" s="6" t="s">
        <v>81286</v>
      </c>
      <c r="G335" s="6" t="s">
        <v>81287</v>
      </c>
      <c r="H335" s="7" t="s">
        <v>81288</v>
      </c>
    </row>
    <row r="336" spans="1:10" ht="13.2">
      <c r="A336" s="9" t="s">
        <v>81289</v>
      </c>
      <c r="B336" s="6" t="s">
        <v>81290</v>
      </c>
      <c r="C336" s="6" t="s">
        <v>81291</v>
      </c>
      <c r="D336" s="6" t="s">
        <v>81292</v>
      </c>
      <c r="E336" s="6" t="s">
        <v>81293</v>
      </c>
      <c r="F336" s="6" t="s">
        <v>81294</v>
      </c>
      <c r="G336" s="6" t="s">
        <v>81295</v>
      </c>
      <c r="H336" s="7" t="s">
        <v>81296</v>
      </c>
    </row>
    <row r="337" spans="1:10" ht="13.2">
      <c r="A337" s="9" t="s">
        <v>81297</v>
      </c>
      <c r="B337" s="6" t="s">
        <v>81298</v>
      </c>
      <c r="C337" s="6" t="s">
        <v>81299</v>
      </c>
      <c r="D337" s="6" t="s">
        <v>81300</v>
      </c>
      <c r="E337" s="6" t="s">
        <v>81301</v>
      </c>
      <c r="F337" s="6" t="s">
        <v>81302</v>
      </c>
      <c r="G337" s="6" t="s">
        <v>81303</v>
      </c>
      <c r="H337" s="7" t="s">
        <v>81304</v>
      </c>
    </row>
    <row r="338" spans="1:10" ht="13.2">
      <c r="A338" s="9" t="s">
        <v>81305</v>
      </c>
      <c r="B338" s="6" t="s">
        <v>53370</v>
      </c>
      <c r="C338" s="6" t="s">
        <v>53370</v>
      </c>
      <c r="D338" s="6" t="s">
        <v>53370</v>
      </c>
      <c r="E338" s="6" t="s">
        <v>53370</v>
      </c>
      <c r="F338" s="6" t="s">
        <v>53370</v>
      </c>
      <c r="G338" s="6" t="s">
        <v>53370</v>
      </c>
      <c r="H338" s="7" t="s">
        <v>53370</v>
      </c>
    </row>
    <row r="339" spans="1:10" ht="13.2">
      <c r="A339" s="9" t="s">
        <v>81306</v>
      </c>
      <c r="B339" s="6" t="s">
        <v>81307</v>
      </c>
      <c r="C339" s="6" t="s">
        <v>81308</v>
      </c>
      <c r="D339" s="6" t="s">
        <v>81309</v>
      </c>
      <c r="E339" s="6" t="s">
        <v>81310</v>
      </c>
      <c r="F339" s="6" t="s">
        <v>81311</v>
      </c>
      <c r="G339" s="6" t="s">
        <v>81312</v>
      </c>
      <c r="H339" s="7" t="s">
        <v>81313</v>
      </c>
    </row>
    <row r="340" spans="1:10" ht="13.2">
      <c r="A340" s="9" t="s">
        <v>81314</v>
      </c>
      <c r="B340" s="6" t="s">
        <v>81315</v>
      </c>
      <c r="C340" s="6" t="s">
        <v>81316</v>
      </c>
      <c r="D340" s="6" t="s">
        <v>81317</v>
      </c>
      <c r="E340" s="6" t="s">
        <v>81318</v>
      </c>
      <c r="F340" s="6" t="s">
        <v>81319</v>
      </c>
      <c r="G340" s="6" t="s">
        <v>81320</v>
      </c>
      <c r="H340" s="7" t="s">
        <v>81321</v>
      </c>
    </row>
    <row r="341" spans="1:10" ht="13.2">
      <c r="A341" s="9" t="s">
        <v>81322</v>
      </c>
      <c r="B341" s="6" t="s">
        <v>81323</v>
      </c>
      <c r="C341" s="6" t="s">
        <v>81324</v>
      </c>
      <c r="D341" s="6" t="s">
        <v>81325</v>
      </c>
      <c r="E341" s="6" t="s">
        <v>81326</v>
      </c>
      <c r="F341" s="6" t="s">
        <v>81327</v>
      </c>
      <c r="G341" s="6" t="s">
        <v>81328</v>
      </c>
      <c r="H341" s="7" t="s">
        <v>81329</v>
      </c>
    </row>
    <row r="342" spans="1:10" ht="13.2">
      <c r="A342" s="9" t="s">
        <v>81330</v>
      </c>
      <c r="B342" s="6" t="s">
        <v>81331</v>
      </c>
      <c r="C342" s="6" t="s">
        <v>81332</v>
      </c>
      <c r="D342" s="6" t="s">
        <v>81333</v>
      </c>
      <c r="E342" s="6" t="s">
        <v>81334</v>
      </c>
      <c r="F342" s="6" t="s">
        <v>81335</v>
      </c>
      <c r="G342" s="6" t="s">
        <v>81336</v>
      </c>
      <c r="H342" s="7" t="s">
        <v>81337</v>
      </c>
    </row>
    <row r="343" spans="1:10" ht="13.2">
      <c r="A343" s="9" t="s">
        <v>81338</v>
      </c>
      <c r="B343" s="6" t="s">
        <v>81339</v>
      </c>
      <c r="C343" s="6" t="s">
        <v>81340</v>
      </c>
      <c r="D343" s="6" t="s">
        <v>81341</v>
      </c>
      <c r="E343" s="6" t="s">
        <v>81342</v>
      </c>
      <c r="F343" s="6" t="s">
        <v>81343</v>
      </c>
      <c r="G343" s="6" t="s">
        <v>81344</v>
      </c>
      <c r="H343" s="7" t="s">
        <v>81345</v>
      </c>
    </row>
    <row r="344" spans="1:10" ht="13.2">
      <c r="A344" s="9" t="s">
        <v>81346</v>
      </c>
      <c r="B344" s="6" t="s">
        <v>81347</v>
      </c>
      <c r="C344" s="6" t="s">
        <v>81348</v>
      </c>
      <c r="D344" s="6" t="s">
        <v>81349</v>
      </c>
      <c r="E344" s="6" t="s">
        <v>81350</v>
      </c>
      <c r="F344" s="6" t="s">
        <v>81351</v>
      </c>
      <c r="G344" s="6" t="s">
        <v>81352</v>
      </c>
      <c r="H344" s="7" t="s">
        <v>81353</v>
      </c>
    </row>
    <row r="345" spans="1:10" ht="13.2">
      <c r="A345" s="9" t="s">
        <v>81354</v>
      </c>
      <c r="B345" s="6" t="s">
        <v>81355</v>
      </c>
      <c r="C345" s="6" t="s">
        <v>81356</v>
      </c>
      <c r="D345" s="6" t="s">
        <v>81357</v>
      </c>
      <c r="E345" s="6" t="s">
        <v>81358</v>
      </c>
      <c r="F345" s="6" t="s">
        <v>81359</v>
      </c>
      <c r="G345" s="6" t="s">
        <v>81360</v>
      </c>
      <c r="H345" s="7" t="s">
        <v>81361</v>
      </c>
    </row>
    <row r="346" spans="1:10" ht="13.2">
      <c r="A346" s="9" t="s">
        <v>81362</v>
      </c>
      <c r="B346" s="6" t="s">
        <v>81363</v>
      </c>
      <c r="C346" s="6" t="s">
        <v>81364</v>
      </c>
      <c r="D346" s="6" t="s">
        <v>81365</v>
      </c>
      <c r="E346" s="6" t="s">
        <v>81366</v>
      </c>
      <c r="F346" s="6" t="s">
        <v>81367</v>
      </c>
      <c r="G346" s="6" t="s">
        <v>81368</v>
      </c>
      <c r="H346" s="7" t="s">
        <v>81369</v>
      </c>
    </row>
    <row r="347" spans="1:10" ht="13.2">
      <c r="A347" s="9" t="s">
        <v>81370</v>
      </c>
      <c r="B347" s="6" t="s">
        <v>81370</v>
      </c>
      <c r="C347" s="6" t="s">
        <v>81371</v>
      </c>
      <c r="D347" s="6" t="s">
        <v>81372</v>
      </c>
      <c r="E347" s="6" t="s">
        <v>81373</v>
      </c>
      <c r="F347" s="6" t="s">
        <v>81374</v>
      </c>
      <c r="G347" s="6" t="s">
        <v>81375</v>
      </c>
      <c r="H347" s="7" t="s">
        <v>81376</v>
      </c>
      <c r="I347" s="8"/>
      <c r="J347" s="8"/>
    </row>
    <row r="348" spans="1:10" ht="13.2">
      <c r="A348" s="9" t="s">
        <v>81377</v>
      </c>
      <c r="B348" s="6" t="s">
        <v>14514</v>
      </c>
      <c r="C348" s="6" t="s">
        <v>14515</v>
      </c>
      <c r="D348" s="6" t="s">
        <v>14516</v>
      </c>
      <c r="E348" s="6" t="s">
        <v>14517</v>
      </c>
      <c r="F348" s="6" t="s">
        <v>14518</v>
      </c>
      <c r="G348" s="6" t="s">
        <v>14520</v>
      </c>
      <c r="H348" s="7" t="s">
        <v>14521</v>
      </c>
    </row>
    <row r="349" spans="1:10" ht="13.2">
      <c r="A349" s="9" t="s">
        <v>81378</v>
      </c>
      <c r="B349" s="6" t="s">
        <v>15006</v>
      </c>
      <c r="C349" s="6" t="s">
        <v>15006</v>
      </c>
      <c r="D349" s="6" t="s">
        <v>15006</v>
      </c>
      <c r="E349" s="6" t="s">
        <v>15007</v>
      </c>
      <c r="F349" s="6" t="s">
        <v>15008</v>
      </c>
      <c r="G349" s="6" t="s">
        <v>15010</v>
      </c>
      <c r="H349" s="7" t="s">
        <v>15011</v>
      </c>
    </row>
    <row r="350" spans="1:10" ht="13.2">
      <c r="A350" s="9" t="s">
        <v>81379</v>
      </c>
      <c r="B350" s="6" t="s">
        <v>15053</v>
      </c>
      <c r="C350" s="6" t="s">
        <v>15054</v>
      </c>
      <c r="D350" s="6" t="s">
        <v>15055</v>
      </c>
      <c r="E350" s="6" t="s">
        <v>15056</v>
      </c>
      <c r="F350" s="6" t="s">
        <v>7589</v>
      </c>
      <c r="G350" s="6" t="s">
        <v>81380</v>
      </c>
      <c r="H350" s="7" t="s">
        <v>15059</v>
      </c>
    </row>
    <row r="351" spans="1:10" ht="13.2">
      <c r="A351" s="9" t="s">
        <v>81381</v>
      </c>
      <c r="B351" s="6" t="s">
        <v>15103</v>
      </c>
      <c r="C351" s="6" t="s">
        <v>15103</v>
      </c>
      <c r="D351" s="6" t="s">
        <v>15103</v>
      </c>
      <c r="E351" s="6" t="s">
        <v>15104</v>
      </c>
      <c r="F351" s="6" t="s">
        <v>15105</v>
      </c>
      <c r="G351" s="6" t="s">
        <v>15107</v>
      </c>
      <c r="H351" s="7" t="s">
        <v>15108</v>
      </c>
    </row>
    <row r="352" spans="1:10" ht="13.2">
      <c r="A352" s="9" t="s">
        <v>81382</v>
      </c>
      <c r="B352" s="6" t="s">
        <v>81383</v>
      </c>
      <c r="C352" s="6" t="s">
        <v>81384</v>
      </c>
      <c r="D352" s="6" t="s">
        <v>81385</v>
      </c>
      <c r="E352" s="6" t="s">
        <v>81386</v>
      </c>
      <c r="F352" s="6" t="s">
        <v>81387</v>
      </c>
      <c r="G352" s="6" t="s">
        <v>81388</v>
      </c>
      <c r="H352" s="7" t="s">
        <v>81389</v>
      </c>
    </row>
    <row r="353" spans="1:10" ht="13.2">
      <c r="A353" s="9" t="s">
        <v>81390</v>
      </c>
      <c r="B353" s="6" t="s">
        <v>81391</v>
      </c>
      <c r="C353" s="6" t="s">
        <v>81392</v>
      </c>
      <c r="D353" s="6" t="s">
        <v>81391</v>
      </c>
      <c r="E353" s="6" t="s">
        <v>81393</v>
      </c>
      <c r="F353" s="6" t="s">
        <v>81394</v>
      </c>
      <c r="G353" s="6" t="s">
        <v>81395</v>
      </c>
      <c r="H353" s="7" t="s">
        <v>81396</v>
      </c>
    </row>
    <row r="354" spans="1:10" ht="14.4">
      <c r="A354" s="9" t="s">
        <v>81397</v>
      </c>
      <c r="B354" s="6" t="s">
        <v>79914</v>
      </c>
      <c r="C354" s="4" t="s">
        <v>79915</v>
      </c>
      <c r="D354" s="109" t="s">
        <v>79916</v>
      </c>
      <c r="E354" s="88" t="s">
        <v>79917</v>
      </c>
      <c r="F354" s="5" t="s">
        <v>79918</v>
      </c>
      <c r="G354" s="6" t="s">
        <v>79919</v>
      </c>
      <c r="H354" s="7" t="s">
        <v>79920</v>
      </c>
      <c r="I354" s="187"/>
      <c r="J354" s="187"/>
    </row>
    <row r="355" spans="1:10" ht="13.2">
      <c r="A355" s="9" t="s">
        <v>81398</v>
      </c>
      <c r="B355" s="6" t="s">
        <v>79922</v>
      </c>
      <c r="C355" s="4" t="s">
        <v>79923</v>
      </c>
      <c r="D355" s="4" t="s">
        <v>79924</v>
      </c>
      <c r="E355" s="4" t="s">
        <v>79925</v>
      </c>
      <c r="F355" s="4" t="s">
        <v>79926</v>
      </c>
      <c r="G355" s="6" t="s">
        <v>79927</v>
      </c>
      <c r="H355" s="7" t="s">
        <v>79928</v>
      </c>
      <c r="I355" s="187"/>
      <c r="J355" s="187"/>
    </row>
    <row r="356" spans="1:10" ht="13.2">
      <c r="A356" s="9" t="s">
        <v>81399</v>
      </c>
      <c r="B356" s="6" t="s">
        <v>79906</v>
      </c>
      <c r="C356" s="4" t="s">
        <v>79907</v>
      </c>
      <c r="D356" s="187" t="s">
        <v>79908</v>
      </c>
      <c r="E356" s="187" t="s">
        <v>79909</v>
      </c>
      <c r="F356" s="187" t="s">
        <v>79910</v>
      </c>
      <c r="G356" s="6" t="s">
        <v>79911</v>
      </c>
      <c r="H356" s="7" t="s">
        <v>81400</v>
      </c>
      <c r="I356" s="187"/>
      <c r="J356" s="187"/>
    </row>
    <row r="357" spans="1:10" ht="13.8">
      <c r="A357" s="9" t="s">
        <v>81401</v>
      </c>
      <c r="B357" s="24" t="s">
        <v>81402</v>
      </c>
      <c r="C357" s="23" t="s">
        <v>81402</v>
      </c>
      <c r="D357" s="24" t="s">
        <v>5454</v>
      </c>
      <c r="E357" s="24" t="s">
        <v>81403</v>
      </c>
      <c r="F357" s="24" t="s">
        <v>81403</v>
      </c>
      <c r="G357" s="6" t="s">
        <v>81404</v>
      </c>
      <c r="H357" s="7" t="s">
        <v>81405</v>
      </c>
      <c r="I357" s="187"/>
      <c r="J357" s="187"/>
    </row>
    <row r="358" spans="1:10" ht="13.8">
      <c r="A358" s="9" t="s">
        <v>81406</v>
      </c>
      <c r="B358" s="24" t="s">
        <v>81407</v>
      </c>
      <c r="C358" s="23" t="s">
        <v>81408</v>
      </c>
      <c r="D358" s="24" t="s">
        <v>81409</v>
      </c>
      <c r="E358" s="24" t="s">
        <v>81410</v>
      </c>
      <c r="F358" s="24" t="s">
        <v>81411</v>
      </c>
      <c r="G358" s="6" t="s">
        <v>81412</v>
      </c>
      <c r="H358" s="7" t="s">
        <v>81413</v>
      </c>
      <c r="I358" s="187"/>
      <c r="J358" s="187"/>
    </row>
    <row r="359" spans="1:10" ht="13.2">
      <c r="A359" s="9" t="s">
        <v>81414</v>
      </c>
      <c r="B359" s="6" t="s">
        <v>81415</v>
      </c>
      <c r="C359" s="6" t="s">
        <v>81416</v>
      </c>
      <c r="D359" s="187" t="s">
        <v>81417</v>
      </c>
      <c r="E359" s="187" t="s">
        <v>81418</v>
      </c>
      <c r="F359" s="187" t="s">
        <v>81419</v>
      </c>
      <c r="G359" s="6" t="s">
        <v>81420</v>
      </c>
      <c r="H359" s="7" t="s">
        <v>81421</v>
      </c>
      <c r="I359" s="187"/>
      <c r="J359" s="187"/>
    </row>
    <row r="360" spans="1:10" ht="13.2">
      <c r="A360" s="9" t="s">
        <v>81422</v>
      </c>
      <c r="B360" s="6" t="s">
        <v>81423</v>
      </c>
      <c r="C360" s="6" t="s">
        <v>81424</v>
      </c>
      <c r="D360" s="187" t="s">
        <v>81425</v>
      </c>
      <c r="E360" s="187" t="s">
        <v>81426</v>
      </c>
      <c r="F360" s="187" t="s">
        <v>81427</v>
      </c>
      <c r="G360" s="6" t="s">
        <v>81428</v>
      </c>
      <c r="H360" s="7" t="s">
        <v>81429</v>
      </c>
      <c r="I360" s="187"/>
      <c r="J360" s="187"/>
    </row>
    <row r="361" spans="1:10" ht="13.2">
      <c r="A361" s="9" t="s">
        <v>81430</v>
      </c>
      <c r="B361" s="6" t="s">
        <v>81431</v>
      </c>
      <c r="C361" s="6" t="s">
        <v>81432</v>
      </c>
      <c r="D361" s="187" t="s">
        <v>81431</v>
      </c>
      <c r="E361" s="187" t="s">
        <v>81433</v>
      </c>
      <c r="F361" s="187" t="s">
        <v>81434</v>
      </c>
      <c r="G361" s="6" t="s">
        <v>81435</v>
      </c>
      <c r="H361" s="7" t="s">
        <v>81436</v>
      </c>
      <c r="I361" s="187"/>
      <c r="J361" s="187"/>
    </row>
    <row r="362" spans="1:10" ht="13.2">
      <c r="A362" s="9" t="s">
        <v>81437</v>
      </c>
      <c r="B362" s="6" t="s">
        <v>81438</v>
      </c>
      <c r="C362" s="6" t="s">
        <v>81439</v>
      </c>
      <c r="D362" s="187" t="s">
        <v>81440</v>
      </c>
      <c r="E362" s="187" t="s">
        <v>81441</v>
      </c>
      <c r="F362" s="187" t="s">
        <v>81442</v>
      </c>
      <c r="G362" s="6" t="s">
        <v>81443</v>
      </c>
      <c r="H362" s="7" t="s">
        <v>81444</v>
      </c>
      <c r="I362" s="187"/>
      <c r="J362" s="187"/>
    </row>
    <row r="363" spans="1:10" ht="13.2">
      <c r="A363" s="9" t="s">
        <v>81445</v>
      </c>
      <c r="B363" s="6" t="s">
        <v>81446</v>
      </c>
      <c r="C363" s="3" t="s">
        <v>81447</v>
      </c>
      <c r="D363" s="187" t="s">
        <v>81448</v>
      </c>
      <c r="E363" s="187" t="s">
        <v>81449</v>
      </c>
      <c r="F363" s="187" t="s">
        <v>81450</v>
      </c>
      <c r="G363" s="6" t="s">
        <v>81451</v>
      </c>
      <c r="H363" s="7" t="s">
        <v>81452</v>
      </c>
      <c r="I363" s="187"/>
      <c r="J363" s="187"/>
    </row>
    <row r="364" spans="1:10" ht="13.2">
      <c r="A364" s="9" t="s">
        <v>81453</v>
      </c>
      <c r="B364" s="6" t="s">
        <v>62669</v>
      </c>
      <c r="C364" s="3" t="s">
        <v>81454</v>
      </c>
      <c r="D364" s="3" t="s">
        <v>81455</v>
      </c>
      <c r="E364" s="3" t="s">
        <v>81456</v>
      </c>
      <c r="F364" s="3" t="s">
        <v>62669</v>
      </c>
      <c r="G364" s="6" t="s">
        <v>81457</v>
      </c>
      <c r="H364" s="7" t="s">
        <v>81458</v>
      </c>
      <c r="I364" s="187"/>
      <c r="J364" s="187"/>
    </row>
    <row r="365" spans="1:10" ht="13.2">
      <c r="A365" s="9" t="s">
        <v>81459</v>
      </c>
      <c r="B365" s="6" t="s">
        <v>81460</v>
      </c>
      <c r="C365" s="3" t="s">
        <v>81461</v>
      </c>
      <c r="D365" s="187" t="s">
        <v>81462</v>
      </c>
      <c r="E365" s="187" t="s">
        <v>81463</v>
      </c>
      <c r="F365" s="187" t="s">
        <v>81464</v>
      </c>
      <c r="G365" s="6" t="s">
        <v>81465</v>
      </c>
      <c r="H365" s="7" t="s">
        <v>81466</v>
      </c>
      <c r="I365" s="187"/>
      <c r="J365" s="187"/>
    </row>
    <row r="366" spans="1:10" ht="13.2">
      <c r="A366" s="9" t="s">
        <v>81467</v>
      </c>
      <c r="B366" s="6" t="s">
        <v>81468</v>
      </c>
      <c r="C366" s="3" t="s">
        <v>81469</v>
      </c>
      <c r="D366" s="3" t="s">
        <v>81470</v>
      </c>
      <c r="E366" s="3" t="s">
        <v>81471</v>
      </c>
      <c r="F366" s="3" t="s">
        <v>81472</v>
      </c>
      <c r="G366" s="6" t="s">
        <v>81473</v>
      </c>
      <c r="H366" s="7" t="s">
        <v>81474</v>
      </c>
      <c r="I366" s="187"/>
      <c r="J366" s="187"/>
    </row>
    <row r="367" spans="1:10" ht="14.4">
      <c r="A367" s="9" t="s">
        <v>81475</v>
      </c>
      <c r="B367" s="6" t="s">
        <v>81476</v>
      </c>
      <c r="C367" s="23" t="s">
        <v>81477</v>
      </c>
      <c r="D367" s="24" t="s">
        <v>81476</v>
      </c>
      <c r="E367" s="88" t="s">
        <v>81478</v>
      </c>
      <c r="F367" s="24" t="s">
        <v>81476</v>
      </c>
      <c r="G367" s="6" t="s">
        <v>81479</v>
      </c>
      <c r="H367" s="7" t="s">
        <v>81480</v>
      </c>
      <c r="I367" s="187"/>
      <c r="J367" s="187"/>
    </row>
    <row r="368" spans="1:10" ht="14.4">
      <c r="A368" s="9" t="s">
        <v>81481</v>
      </c>
      <c r="B368" s="6" t="s">
        <v>81482</v>
      </c>
      <c r="C368" s="23" t="s">
        <v>81482</v>
      </c>
      <c r="D368" s="24" t="s">
        <v>9914</v>
      </c>
      <c r="E368" s="88" t="s">
        <v>81483</v>
      </c>
      <c r="F368" s="24" t="s">
        <v>81484</v>
      </c>
      <c r="G368" s="6" t="s">
        <v>9918</v>
      </c>
      <c r="H368" s="7" t="s">
        <v>81485</v>
      </c>
      <c r="I368" s="187"/>
      <c r="J368" s="187"/>
    </row>
    <row r="369" spans="1:10" ht="14.4">
      <c r="A369" s="9" t="s">
        <v>81486</v>
      </c>
      <c r="B369" s="6" t="s">
        <v>81487</v>
      </c>
      <c r="C369" s="23" t="s">
        <v>81487</v>
      </c>
      <c r="D369" s="24" t="s">
        <v>9922</v>
      </c>
      <c r="E369" s="88" t="s">
        <v>81488</v>
      </c>
      <c r="F369" s="24" t="s">
        <v>81489</v>
      </c>
      <c r="G369" s="6" t="s">
        <v>81490</v>
      </c>
      <c r="H369" s="7" t="s">
        <v>81487</v>
      </c>
      <c r="I369" s="187"/>
      <c r="J369" s="187"/>
    </row>
    <row r="370" spans="1:10" ht="13.8">
      <c r="A370" s="9" t="s">
        <v>81491</v>
      </c>
      <c r="B370" s="6" t="s">
        <v>9928</v>
      </c>
      <c r="C370" s="23" t="s">
        <v>81492</v>
      </c>
      <c r="D370" s="24" t="s">
        <v>9930</v>
      </c>
      <c r="E370" s="24" t="s">
        <v>9930</v>
      </c>
      <c r="F370" s="24" t="s">
        <v>9932</v>
      </c>
      <c r="G370" s="6" t="s">
        <v>9934</v>
      </c>
      <c r="H370" s="7" t="s">
        <v>9928</v>
      </c>
      <c r="I370" s="187"/>
      <c r="J370" s="187"/>
    </row>
    <row r="371" spans="1:10" ht="13.8">
      <c r="A371" s="9" t="s">
        <v>81493</v>
      </c>
      <c r="B371" s="6" t="s">
        <v>81494</v>
      </c>
      <c r="C371" s="23" t="s">
        <v>81494</v>
      </c>
      <c r="D371" s="24" t="s">
        <v>9937</v>
      </c>
      <c r="E371" s="24" t="s">
        <v>81495</v>
      </c>
      <c r="F371" s="24" t="s">
        <v>81496</v>
      </c>
      <c r="G371" s="6" t="s">
        <v>81497</v>
      </c>
      <c r="H371" s="7" t="s">
        <v>81494</v>
      </c>
      <c r="I371" s="187"/>
      <c r="J371" s="187"/>
    </row>
    <row r="372" spans="1:10" ht="13.2">
      <c r="A372" s="9" t="s">
        <v>81498</v>
      </c>
      <c r="B372" s="6" t="s">
        <v>81499</v>
      </c>
      <c r="C372" s="6" t="s">
        <v>81499</v>
      </c>
      <c r="D372" s="6" t="s">
        <v>9944</v>
      </c>
      <c r="E372" s="6" t="s">
        <v>81500</v>
      </c>
      <c r="F372" s="6" t="s">
        <v>81501</v>
      </c>
      <c r="G372" s="6" t="s">
        <v>81502</v>
      </c>
      <c r="H372" s="7" t="s">
        <v>81499</v>
      </c>
      <c r="I372" s="187"/>
      <c r="J372" s="187"/>
    </row>
    <row r="373" spans="1:10" ht="13.2">
      <c r="A373" s="9" t="s">
        <v>81503</v>
      </c>
      <c r="B373" s="6" t="s">
        <v>81504</v>
      </c>
      <c r="C373" s="6" t="s">
        <v>81505</v>
      </c>
      <c r="D373" s="6" t="s">
        <v>81506</v>
      </c>
      <c r="E373" s="6" t="s">
        <v>81507</v>
      </c>
      <c r="F373" s="6" t="s">
        <v>81508</v>
      </c>
      <c r="G373" s="6" t="s">
        <v>81509</v>
      </c>
      <c r="H373" s="7" t="s">
        <v>81507</v>
      </c>
      <c r="I373" s="187"/>
      <c r="J373" s="187"/>
    </row>
    <row r="374" spans="1:10" ht="13.2">
      <c r="A374" s="9" t="s">
        <v>81510</v>
      </c>
      <c r="B374" s="6" t="s">
        <v>12703</v>
      </c>
      <c r="C374" s="6" t="s">
        <v>12704</v>
      </c>
      <c r="D374" s="6" t="s">
        <v>12705</v>
      </c>
      <c r="E374" s="6" t="s">
        <v>12706</v>
      </c>
      <c r="F374" s="6" t="s">
        <v>12707</v>
      </c>
      <c r="G374" s="6" t="s">
        <v>81511</v>
      </c>
      <c r="H374" s="7" t="s">
        <v>12703</v>
      </c>
      <c r="I374" s="187"/>
      <c r="J374" s="187"/>
    </row>
    <row r="375" spans="1:10" ht="13.2">
      <c r="A375" s="9" t="s">
        <v>81512</v>
      </c>
      <c r="B375" s="13" t="s">
        <v>12728</v>
      </c>
      <c r="C375" s="13" t="s">
        <v>12728</v>
      </c>
      <c r="D375" s="13" t="s">
        <v>12728</v>
      </c>
      <c r="E375" s="13" t="s">
        <v>12728</v>
      </c>
      <c r="F375" s="13" t="s">
        <v>12728</v>
      </c>
      <c r="G375" s="6" t="s">
        <v>81513</v>
      </c>
      <c r="H375" s="7" t="s">
        <v>12728</v>
      </c>
      <c r="I375" s="187"/>
      <c r="J375" s="187"/>
    </row>
    <row r="376" spans="1:10" ht="14.4">
      <c r="A376" s="9" t="s">
        <v>81514</v>
      </c>
      <c r="B376" s="4" t="s">
        <v>81515</v>
      </c>
      <c r="C376" s="4" t="s">
        <v>81516</v>
      </c>
      <c r="D376" s="3" t="s">
        <v>81517</v>
      </c>
      <c r="E376" s="88" t="s">
        <v>81518</v>
      </c>
      <c r="F376" s="3" t="s">
        <v>81519</v>
      </c>
      <c r="G376" s="6" t="s">
        <v>81520</v>
      </c>
      <c r="H376" s="7" t="s">
        <v>81521</v>
      </c>
    </row>
    <row r="377" spans="1:10" ht="13.2">
      <c r="A377" s="9" t="s">
        <v>81522</v>
      </c>
      <c r="B377" s="6" t="s">
        <v>81523</v>
      </c>
      <c r="C377" s="6" t="s">
        <v>81524</v>
      </c>
      <c r="D377" s="187" t="s">
        <v>81525</v>
      </c>
      <c r="E377" s="187" t="s">
        <v>81526</v>
      </c>
      <c r="F377" s="187" t="s">
        <v>81527</v>
      </c>
      <c r="G377" s="6" t="s">
        <v>81528</v>
      </c>
      <c r="H377" s="7" t="s">
        <v>81529</v>
      </c>
    </row>
    <row r="378" spans="1:10" ht="13.2">
      <c r="A378" s="9" t="s">
        <v>81530</v>
      </c>
      <c r="B378" s="6" t="s">
        <v>63487</v>
      </c>
      <c r="C378" s="6" t="s">
        <v>63488</v>
      </c>
      <c r="D378" s="187" t="s">
        <v>81531</v>
      </c>
      <c r="E378" s="187" t="s">
        <v>63490</v>
      </c>
      <c r="F378" s="187" t="s">
        <v>81532</v>
      </c>
      <c r="G378" s="6" t="s">
        <v>63493</v>
      </c>
      <c r="H378" s="7" t="s">
        <v>81533</v>
      </c>
    </row>
    <row r="379" spans="1:10" ht="13.2">
      <c r="A379" s="9" t="s">
        <v>81534</v>
      </c>
      <c r="B379" s="6" t="s">
        <v>63979</v>
      </c>
      <c r="C379" s="6" t="s">
        <v>81535</v>
      </c>
      <c r="D379" s="187" t="s">
        <v>81536</v>
      </c>
      <c r="E379" s="187" t="s">
        <v>81535</v>
      </c>
      <c r="F379" s="187" t="s">
        <v>81537</v>
      </c>
      <c r="G379" s="6" t="s">
        <v>81538</v>
      </c>
      <c r="H379" s="7" t="s">
        <v>81535</v>
      </c>
      <c r="I379" s="6" t="s">
        <v>81539</v>
      </c>
    </row>
    <row r="380" spans="1:10" ht="13.2">
      <c r="A380" s="9" t="s">
        <v>81540</v>
      </c>
      <c r="B380" s="6" t="s">
        <v>81541</v>
      </c>
      <c r="C380" s="6" t="s">
        <v>81542</v>
      </c>
      <c r="D380" s="187" t="s">
        <v>81541</v>
      </c>
      <c r="E380" s="187" t="s">
        <v>81543</v>
      </c>
      <c r="F380" s="187" t="s">
        <v>81544</v>
      </c>
      <c r="G380" s="6" t="s">
        <v>81545</v>
      </c>
      <c r="H380" s="7" t="s">
        <v>81546</v>
      </c>
      <c r="I380" s="6" t="s">
        <v>81539</v>
      </c>
    </row>
    <row r="381" spans="1:10" ht="13.2">
      <c r="A381" s="9" t="s">
        <v>81547</v>
      </c>
      <c r="B381" s="6" t="s">
        <v>56399</v>
      </c>
      <c r="C381" s="6" t="s">
        <v>81548</v>
      </c>
      <c r="D381" s="6" t="s">
        <v>81549</v>
      </c>
      <c r="E381" s="6" t="s">
        <v>81550</v>
      </c>
      <c r="F381" s="6" t="s">
        <v>81551</v>
      </c>
      <c r="G381" s="6" t="s">
        <v>81552</v>
      </c>
      <c r="H381" s="7" t="s">
        <v>81550</v>
      </c>
    </row>
    <row r="382" spans="1:10" ht="13.2">
      <c r="A382" s="9" t="s">
        <v>81553</v>
      </c>
      <c r="B382" s="6" t="s">
        <v>63543</v>
      </c>
      <c r="C382" s="6" t="s">
        <v>81554</v>
      </c>
      <c r="D382" s="6" t="s">
        <v>81555</v>
      </c>
      <c r="E382" s="6" t="s">
        <v>81556</v>
      </c>
      <c r="F382" s="6" t="s">
        <v>81557</v>
      </c>
      <c r="G382" s="6" t="s">
        <v>81558</v>
      </c>
      <c r="H382" s="7" t="s">
        <v>81559</v>
      </c>
    </row>
    <row r="383" spans="1:10" ht="13.2">
      <c r="A383" s="9" t="s">
        <v>81560</v>
      </c>
      <c r="B383" s="6" t="s">
        <v>63672</v>
      </c>
      <c r="C383" s="6" t="s">
        <v>81561</v>
      </c>
      <c r="D383" s="6" t="s">
        <v>81562</v>
      </c>
      <c r="E383" s="6" t="s">
        <v>81563</v>
      </c>
      <c r="F383" s="6" t="s">
        <v>81564</v>
      </c>
      <c r="G383" s="6" t="s">
        <v>80440</v>
      </c>
      <c r="H383" s="7" t="s">
        <v>63672</v>
      </c>
    </row>
    <row r="384" spans="1:10" ht="13.2">
      <c r="A384" s="9" t="s">
        <v>81565</v>
      </c>
      <c r="B384" s="6" t="s">
        <v>81566</v>
      </c>
      <c r="C384" s="6" t="s">
        <v>81567</v>
      </c>
      <c r="D384" s="187" t="s">
        <v>81568</v>
      </c>
      <c r="E384" s="187" t="s">
        <v>81569</v>
      </c>
      <c r="F384" s="187" t="s">
        <v>81570</v>
      </c>
      <c r="G384" s="6" t="s">
        <v>81571</v>
      </c>
      <c r="H384" s="7" t="s">
        <v>81572</v>
      </c>
    </row>
    <row r="385" spans="1:8" ht="13.2">
      <c r="A385" s="9" t="s">
        <v>81573</v>
      </c>
      <c r="B385" s="6" t="s">
        <v>81574</v>
      </c>
      <c r="C385" s="6" t="s">
        <v>81575</v>
      </c>
      <c r="D385" s="187" t="s">
        <v>81576</v>
      </c>
      <c r="E385" s="187" t="s">
        <v>81577</v>
      </c>
      <c r="F385" s="187" t="s">
        <v>81578</v>
      </c>
      <c r="G385" s="6" t="s">
        <v>81579</v>
      </c>
      <c r="H385" s="7" t="s">
        <v>81580</v>
      </c>
    </row>
    <row r="386" spans="1:8" ht="13.2">
      <c r="A386" s="9" t="s">
        <v>81581</v>
      </c>
      <c r="B386" s="6" t="s">
        <v>25037</v>
      </c>
      <c r="C386" s="6" t="s">
        <v>25038</v>
      </c>
      <c r="D386" s="187" t="s">
        <v>25039</v>
      </c>
      <c r="E386" s="187" t="s">
        <v>25040</v>
      </c>
      <c r="F386" s="187" t="s">
        <v>81582</v>
      </c>
      <c r="G386" s="6" t="s">
        <v>25043</v>
      </c>
      <c r="H386" s="7" t="s">
        <v>25044</v>
      </c>
    </row>
    <row r="387" spans="1:8" ht="13.2">
      <c r="A387" s="9" t="s">
        <v>81583</v>
      </c>
      <c r="B387" s="6" t="s">
        <v>1840</v>
      </c>
      <c r="C387" s="6" t="s">
        <v>81584</v>
      </c>
      <c r="D387" s="187" t="s">
        <v>81585</v>
      </c>
      <c r="E387" s="187" t="s">
        <v>81586</v>
      </c>
      <c r="F387" s="187" t="s">
        <v>81587</v>
      </c>
      <c r="G387" s="6" t="s">
        <v>81588</v>
      </c>
      <c r="H387" s="7" t="s">
        <v>81589</v>
      </c>
    </row>
    <row r="388" spans="1:8" ht="13.2">
      <c r="A388" s="9" t="s">
        <v>81590</v>
      </c>
      <c r="B388" s="6" t="s">
        <v>1840</v>
      </c>
      <c r="C388" s="6" t="s">
        <v>81584</v>
      </c>
      <c r="D388" s="187" t="s">
        <v>81585</v>
      </c>
      <c r="E388" s="187" t="s">
        <v>81586</v>
      </c>
      <c r="F388" s="187" t="s">
        <v>81587</v>
      </c>
      <c r="G388" s="6" t="s">
        <v>81588</v>
      </c>
      <c r="H388" s="7" t="s">
        <v>81589</v>
      </c>
    </row>
    <row r="389" spans="1:8" ht="13.2">
      <c r="A389" s="9" t="s">
        <v>81591</v>
      </c>
      <c r="B389" s="6" t="s">
        <v>1840</v>
      </c>
      <c r="C389" s="6" t="s">
        <v>81584</v>
      </c>
      <c r="D389" s="187" t="s">
        <v>81585</v>
      </c>
      <c r="E389" s="187" t="s">
        <v>81586</v>
      </c>
      <c r="F389" s="187" t="s">
        <v>81587</v>
      </c>
      <c r="G389" s="6" t="s">
        <v>81588</v>
      </c>
      <c r="H389" s="7" t="s">
        <v>81589</v>
      </c>
    </row>
    <row r="390" spans="1:8" ht="13.2">
      <c r="A390" s="9" t="s">
        <v>81592</v>
      </c>
      <c r="B390" s="6" t="s">
        <v>1840</v>
      </c>
      <c r="C390" s="6" t="s">
        <v>81584</v>
      </c>
      <c r="D390" s="187" t="s">
        <v>81585</v>
      </c>
      <c r="E390" s="187" t="s">
        <v>81586</v>
      </c>
      <c r="F390" s="187" t="s">
        <v>81587</v>
      </c>
      <c r="G390" s="6" t="s">
        <v>81588</v>
      </c>
      <c r="H390" s="7" t="s">
        <v>81589</v>
      </c>
    </row>
    <row r="391" spans="1:8" ht="13.2">
      <c r="A391" s="9" t="s">
        <v>81593</v>
      </c>
      <c r="B391" s="6" t="s">
        <v>1840</v>
      </c>
      <c r="C391" s="6" t="s">
        <v>81584</v>
      </c>
      <c r="D391" s="187" t="s">
        <v>81585</v>
      </c>
      <c r="E391" s="187" t="s">
        <v>81586</v>
      </c>
      <c r="F391" s="187" t="s">
        <v>81587</v>
      </c>
      <c r="G391" s="6" t="s">
        <v>81588</v>
      </c>
      <c r="H391" s="7" t="s">
        <v>81589</v>
      </c>
    </row>
    <row r="392" spans="1:8" ht="13.2">
      <c r="A392" s="9" t="s">
        <v>81594</v>
      </c>
      <c r="B392" s="6" t="s">
        <v>81595</v>
      </c>
      <c r="C392" s="6" t="s">
        <v>81596</v>
      </c>
      <c r="D392" s="187" t="s">
        <v>81597</v>
      </c>
      <c r="E392" s="187" t="s">
        <v>81598</v>
      </c>
      <c r="F392" s="187" t="s">
        <v>81599</v>
      </c>
      <c r="G392" s="6" t="s">
        <v>81600</v>
      </c>
      <c r="H392" s="7" t="s">
        <v>81601</v>
      </c>
    </row>
    <row r="393" spans="1:8" ht="13.2">
      <c r="A393" s="9" t="s">
        <v>81602</v>
      </c>
      <c r="B393" s="6" t="s">
        <v>81603</v>
      </c>
      <c r="C393" s="6" t="s">
        <v>81604</v>
      </c>
      <c r="D393" s="187" t="s">
        <v>81605</v>
      </c>
      <c r="E393" s="187" t="s">
        <v>81606</v>
      </c>
      <c r="F393" s="187" t="s">
        <v>81607</v>
      </c>
      <c r="G393" s="6" t="s">
        <v>81608</v>
      </c>
      <c r="H393" s="7" t="s">
        <v>81609</v>
      </c>
    </row>
    <row r="394" spans="1:8" ht="13.2">
      <c r="A394" s="9" t="s">
        <v>81610</v>
      </c>
      <c r="B394" s="6" t="s">
        <v>81603</v>
      </c>
      <c r="C394" s="6" t="s">
        <v>81604</v>
      </c>
      <c r="D394" s="187" t="s">
        <v>81605</v>
      </c>
      <c r="E394" s="187" t="s">
        <v>81606</v>
      </c>
      <c r="F394" s="187" t="s">
        <v>81607</v>
      </c>
      <c r="G394" s="6" t="s">
        <v>81608</v>
      </c>
      <c r="H394" s="7" t="s">
        <v>81609</v>
      </c>
    </row>
    <row r="395" spans="1:8" ht="13.2">
      <c r="A395" s="9" t="s">
        <v>81611</v>
      </c>
      <c r="B395" s="6" t="s">
        <v>81603</v>
      </c>
      <c r="C395" s="6" t="s">
        <v>81604</v>
      </c>
      <c r="D395" s="187" t="s">
        <v>81605</v>
      </c>
      <c r="E395" s="187" t="s">
        <v>81606</v>
      </c>
      <c r="F395" s="187" t="s">
        <v>81607</v>
      </c>
      <c r="G395" s="6" t="s">
        <v>81608</v>
      </c>
      <c r="H395" s="7" t="s">
        <v>81609</v>
      </c>
    </row>
    <row r="396" spans="1:8" ht="13.2">
      <c r="A396" s="9" t="s">
        <v>81612</v>
      </c>
      <c r="B396" s="6" t="s">
        <v>81603</v>
      </c>
      <c r="C396" s="6" t="s">
        <v>81604</v>
      </c>
      <c r="D396" s="187" t="s">
        <v>81605</v>
      </c>
      <c r="E396" s="187" t="s">
        <v>81606</v>
      </c>
      <c r="F396" s="187" t="s">
        <v>81607</v>
      </c>
      <c r="G396" s="6" t="s">
        <v>81608</v>
      </c>
      <c r="H396" s="7" t="s">
        <v>81609</v>
      </c>
    </row>
    <row r="397" spans="1:8" ht="13.2">
      <c r="A397" s="9" t="s">
        <v>81613</v>
      </c>
      <c r="B397" s="6" t="s">
        <v>81603</v>
      </c>
      <c r="C397" s="6" t="s">
        <v>81604</v>
      </c>
      <c r="D397" s="187" t="s">
        <v>81605</v>
      </c>
      <c r="E397" s="187" t="s">
        <v>81606</v>
      </c>
      <c r="F397" s="187" t="s">
        <v>81607</v>
      </c>
      <c r="G397" s="6" t="s">
        <v>81608</v>
      </c>
      <c r="H397" s="7" t="s">
        <v>81609</v>
      </c>
    </row>
    <row r="398" spans="1:8" ht="13.2">
      <c r="A398" s="9" t="s">
        <v>81614</v>
      </c>
      <c r="B398" s="6" t="s">
        <v>81603</v>
      </c>
      <c r="C398" s="6" t="s">
        <v>81604</v>
      </c>
      <c r="D398" s="187" t="s">
        <v>81605</v>
      </c>
      <c r="E398" s="187" t="s">
        <v>81606</v>
      </c>
      <c r="F398" s="187" t="s">
        <v>81607</v>
      </c>
      <c r="G398" s="6" t="s">
        <v>81608</v>
      </c>
      <c r="H398" s="7" t="s">
        <v>81609</v>
      </c>
    </row>
    <row r="399" spans="1:8" ht="13.2">
      <c r="A399" s="9" t="s">
        <v>81615</v>
      </c>
      <c r="B399" s="6" t="s">
        <v>81616</v>
      </c>
      <c r="C399" s="6" t="s">
        <v>81617</v>
      </c>
      <c r="D399" s="187" t="s">
        <v>81618</v>
      </c>
      <c r="E399" s="187" t="s">
        <v>81619</v>
      </c>
      <c r="F399" s="187" t="s">
        <v>81620</v>
      </c>
      <c r="G399" s="6" t="s">
        <v>81621</v>
      </c>
      <c r="H399" s="7" t="s">
        <v>81622</v>
      </c>
    </row>
    <row r="400" spans="1:8" ht="13.2">
      <c r="A400" s="9" t="s">
        <v>81623</v>
      </c>
      <c r="B400" s="6" t="s">
        <v>81603</v>
      </c>
      <c r="C400" s="6" t="s">
        <v>81604</v>
      </c>
      <c r="D400" s="187" t="s">
        <v>81605</v>
      </c>
      <c r="E400" s="187" t="s">
        <v>81606</v>
      </c>
      <c r="F400" s="187" t="s">
        <v>81607</v>
      </c>
      <c r="G400" s="6" t="s">
        <v>81608</v>
      </c>
      <c r="H400" s="7" t="s">
        <v>81609</v>
      </c>
    </row>
    <row r="401" spans="1:10" ht="13.2">
      <c r="A401" s="9" t="s">
        <v>81624</v>
      </c>
      <c r="B401" s="6" t="s">
        <v>81603</v>
      </c>
      <c r="C401" s="6" t="s">
        <v>81604</v>
      </c>
      <c r="D401" s="187" t="s">
        <v>81605</v>
      </c>
      <c r="E401" s="187" t="s">
        <v>81606</v>
      </c>
      <c r="F401" s="187" t="s">
        <v>81607</v>
      </c>
      <c r="G401" s="6" t="s">
        <v>81608</v>
      </c>
      <c r="H401" s="7" t="s">
        <v>81609</v>
      </c>
    </row>
    <row r="402" spans="1:10" ht="13.2">
      <c r="A402" s="9" t="s">
        <v>81625</v>
      </c>
      <c r="B402" s="6" t="s">
        <v>81616</v>
      </c>
      <c r="C402" s="6" t="s">
        <v>81617</v>
      </c>
      <c r="D402" s="187" t="s">
        <v>81618</v>
      </c>
      <c r="E402" s="187" t="s">
        <v>81619</v>
      </c>
      <c r="F402" s="187" t="s">
        <v>81620</v>
      </c>
      <c r="G402" s="6" t="s">
        <v>81621</v>
      </c>
      <c r="H402" s="7" t="s">
        <v>81622</v>
      </c>
    </row>
    <row r="403" spans="1:10" ht="13.2">
      <c r="A403" s="9" t="s">
        <v>81626</v>
      </c>
      <c r="B403" s="6" t="s">
        <v>81627</v>
      </c>
      <c r="C403" s="6" t="s">
        <v>81628</v>
      </c>
      <c r="D403" s="187" t="s">
        <v>81629</v>
      </c>
      <c r="E403" s="187" t="s">
        <v>81630</v>
      </c>
      <c r="F403" s="187" t="s">
        <v>81631</v>
      </c>
      <c r="G403" s="6" t="s">
        <v>81632</v>
      </c>
      <c r="H403" s="7" t="s">
        <v>81633</v>
      </c>
    </row>
    <row r="404" spans="1:10" ht="13.2">
      <c r="A404" s="9" t="s">
        <v>81634</v>
      </c>
      <c r="B404" s="6" t="s">
        <v>81635</v>
      </c>
      <c r="C404" s="6" t="s">
        <v>81636</v>
      </c>
      <c r="D404" s="187" t="s">
        <v>81637</v>
      </c>
      <c r="E404" s="187" t="s">
        <v>81638</v>
      </c>
      <c r="F404" s="187" t="s">
        <v>81639</v>
      </c>
      <c r="G404" s="6" t="s">
        <v>66770</v>
      </c>
      <c r="H404" s="7" t="s">
        <v>81638</v>
      </c>
    </row>
    <row r="405" spans="1:10" ht="13.2">
      <c r="A405" s="9" t="s">
        <v>81640</v>
      </c>
      <c r="B405" s="6" t="s">
        <v>81635</v>
      </c>
      <c r="C405" s="6" t="s">
        <v>81636</v>
      </c>
      <c r="D405" s="187" t="s">
        <v>81637</v>
      </c>
      <c r="E405" s="187" t="s">
        <v>81638</v>
      </c>
      <c r="F405" s="6" t="s">
        <v>81639</v>
      </c>
      <c r="G405" s="6" t="s">
        <v>66770</v>
      </c>
      <c r="H405" s="7" t="s">
        <v>81638</v>
      </c>
      <c r="J405" s="8"/>
    </row>
    <row r="406" spans="1:10" ht="13.2">
      <c r="A406" s="9" t="s">
        <v>81641</v>
      </c>
      <c r="B406" s="6" t="s">
        <v>5460</v>
      </c>
      <c r="C406" s="6" t="s">
        <v>5461</v>
      </c>
      <c r="D406" s="187" t="s">
        <v>56194</v>
      </c>
      <c r="E406" s="187" t="s">
        <v>5463</v>
      </c>
      <c r="F406" s="187" t="s">
        <v>81642</v>
      </c>
      <c r="G406" s="6" t="s">
        <v>5465</v>
      </c>
      <c r="H406" s="7" t="s">
        <v>5466</v>
      </c>
    </row>
    <row r="407" spans="1:10" ht="13.2">
      <c r="A407" s="9" t="s">
        <v>81643</v>
      </c>
      <c r="B407" s="6" t="s">
        <v>81644</v>
      </c>
      <c r="C407" s="6" t="s">
        <v>81645</v>
      </c>
      <c r="D407" s="187" t="s">
        <v>81646</v>
      </c>
      <c r="E407" s="187" t="s">
        <v>81647</v>
      </c>
      <c r="F407" s="187" t="s">
        <v>81648</v>
      </c>
      <c r="G407" s="6" t="s">
        <v>81649</v>
      </c>
      <c r="H407" s="7" t="s">
        <v>81645</v>
      </c>
    </row>
    <row r="408" spans="1:10" ht="13.2">
      <c r="A408" s="9" t="s">
        <v>81650</v>
      </c>
      <c r="B408" s="6" t="s">
        <v>81644</v>
      </c>
      <c r="C408" s="6" t="s">
        <v>81645</v>
      </c>
      <c r="D408" s="187" t="s">
        <v>81646</v>
      </c>
      <c r="E408" s="187" t="s">
        <v>81647</v>
      </c>
      <c r="F408" s="187" t="s">
        <v>81648</v>
      </c>
      <c r="G408" s="6" t="s">
        <v>81649</v>
      </c>
      <c r="H408" s="7" t="s">
        <v>81645</v>
      </c>
    </row>
    <row r="409" spans="1:10" ht="13.2">
      <c r="A409" s="9" t="s">
        <v>81651</v>
      </c>
      <c r="B409" s="6" t="s">
        <v>81644</v>
      </c>
      <c r="C409" s="6" t="s">
        <v>81645</v>
      </c>
      <c r="D409" s="187" t="s">
        <v>81646</v>
      </c>
      <c r="E409" s="187" t="s">
        <v>81647</v>
      </c>
      <c r="F409" s="187" t="s">
        <v>81648</v>
      </c>
      <c r="G409" s="6" t="s">
        <v>81649</v>
      </c>
      <c r="H409" s="7" t="s">
        <v>81645</v>
      </c>
    </row>
    <row r="410" spans="1:10" ht="13.2">
      <c r="A410" s="9" t="s">
        <v>81652</v>
      </c>
      <c r="B410" s="6" t="s">
        <v>81653</v>
      </c>
      <c r="C410" s="6" t="s">
        <v>81654</v>
      </c>
      <c r="D410" s="187" t="s">
        <v>81655</v>
      </c>
      <c r="E410" s="187" t="s">
        <v>81656</v>
      </c>
      <c r="F410" s="187" t="s">
        <v>81657</v>
      </c>
      <c r="G410" s="6" t="s">
        <v>81658</v>
      </c>
      <c r="H410" s="7" t="s">
        <v>81659</v>
      </c>
    </row>
    <row r="411" spans="1:10" ht="13.2">
      <c r="A411" s="9" t="s">
        <v>81660</v>
      </c>
      <c r="B411" s="6" t="s">
        <v>81661</v>
      </c>
      <c r="C411" s="6" t="s">
        <v>81662</v>
      </c>
      <c r="D411" s="187" t="s">
        <v>81663</v>
      </c>
      <c r="E411" s="187" t="s">
        <v>81664</v>
      </c>
      <c r="F411" s="187" t="s">
        <v>81665</v>
      </c>
      <c r="G411" s="6" t="s">
        <v>81666</v>
      </c>
      <c r="H411" s="7" t="s">
        <v>81667</v>
      </c>
    </row>
    <row r="412" spans="1:10" ht="13.2">
      <c r="A412" s="9" t="s">
        <v>81668</v>
      </c>
      <c r="B412" s="6" t="s">
        <v>81669</v>
      </c>
      <c r="C412" s="6" t="s">
        <v>81670</v>
      </c>
      <c r="D412" s="187" t="s">
        <v>81671</v>
      </c>
      <c r="E412" s="187" t="s">
        <v>81672</v>
      </c>
      <c r="F412" s="187" t="s">
        <v>81673</v>
      </c>
      <c r="G412" s="6" t="s">
        <v>81674</v>
      </c>
      <c r="H412" s="7" t="s">
        <v>81675</v>
      </c>
    </row>
    <row r="413" spans="1:10" ht="13.2">
      <c r="A413" s="9" t="s">
        <v>81676</v>
      </c>
      <c r="B413" s="6" t="s">
        <v>81677</v>
      </c>
      <c r="C413" s="6" t="s">
        <v>81678</v>
      </c>
      <c r="D413" s="187" t="s">
        <v>81679</v>
      </c>
      <c r="E413" s="187" t="s">
        <v>81680</v>
      </c>
      <c r="F413" s="187" t="s">
        <v>81681</v>
      </c>
      <c r="G413" s="6" t="s">
        <v>81682</v>
      </c>
      <c r="H413" s="7" t="s">
        <v>81683</v>
      </c>
    </row>
    <row r="414" spans="1:10" ht="13.2">
      <c r="A414" s="9" t="s">
        <v>81684</v>
      </c>
      <c r="B414" s="6" t="s">
        <v>81685</v>
      </c>
      <c r="C414" s="6" t="s">
        <v>81685</v>
      </c>
      <c r="D414" s="187" t="s">
        <v>81685</v>
      </c>
      <c r="E414" s="187" t="s">
        <v>81685</v>
      </c>
      <c r="F414" s="187" t="s">
        <v>81685</v>
      </c>
      <c r="G414" s="6" t="s">
        <v>81686</v>
      </c>
      <c r="H414" s="7" t="s">
        <v>81685</v>
      </c>
    </row>
    <row r="415" spans="1:10" ht="13.2">
      <c r="A415" s="9" t="s">
        <v>81687</v>
      </c>
      <c r="B415" s="6" t="s">
        <v>81688</v>
      </c>
      <c r="C415" s="6" t="s">
        <v>81689</v>
      </c>
      <c r="D415" s="187" t="s">
        <v>81690</v>
      </c>
      <c r="E415" s="187" t="s">
        <v>81691</v>
      </c>
      <c r="F415" s="187" t="s">
        <v>81692</v>
      </c>
      <c r="G415" s="6" t="s">
        <v>81693</v>
      </c>
      <c r="H415" s="7" t="s">
        <v>81688</v>
      </c>
    </row>
    <row r="416" spans="1:10" ht="13.2">
      <c r="A416" s="9" t="s">
        <v>81694</v>
      </c>
      <c r="B416" s="6" t="s">
        <v>81695</v>
      </c>
      <c r="C416" s="6" t="s">
        <v>81696</v>
      </c>
      <c r="D416" s="187" t="s">
        <v>81697</v>
      </c>
      <c r="E416" s="187" t="s">
        <v>81698</v>
      </c>
      <c r="F416" s="187" t="s">
        <v>81699</v>
      </c>
      <c r="G416" s="6" t="s">
        <v>81700</v>
      </c>
      <c r="H416" s="7" t="s">
        <v>81701</v>
      </c>
    </row>
    <row r="417" spans="1:8" ht="13.2">
      <c r="A417" s="9" t="s">
        <v>81702</v>
      </c>
      <c r="B417" s="6" t="s">
        <v>81703</v>
      </c>
      <c r="C417" s="6" t="s">
        <v>81703</v>
      </c>
      <c r="D417" s="6" t="s">
        <v>81703</v>
      </c>
      <c r="E417" s="6" t="s">
        <v>81703</v>
      </c>
      <c r="F417" s="6" t="s">
        <v>81703</v>
      </c>
      <c r="G417" s="6" t="s">
        <v>81704</v>
      </c>
      <c r="H417" s="7" t="s">
        <v>81703</v>
      </c>
    </row>
    <row r="418" spans="1:8" ht="13.2">
      <c r="A418" s="9" t="s">
        <v>81705</v>
      </c>
      <c r="B418" s="6" t="s">
        <v>81706</v>
      </c>
      <c r="C418" s="6" t="s">
        <v>81706</v>
      </c>
      <c r="D418" s="6" t="s">
        <v>81706</v>
      </c>
      <c r="E418" s="6" t="s">
        <v>81706</v>
      </c>
      <c r="F418" s="6" t="s">
        <v>81706</v>
      </c>
      <c r="G418" s="6" t="s">
        <v>81707</v>
      </c>
      <c r="H418" s="7" t="s">
        <v>81706</v>
      </c>
    </row>
    <row r="419" spans="1:8" ht="13.2">
      <c r="A419" s="9" t="s">
        <v>81708</v>
      </c>
      <c r="B419" s="6" t="s">
        <v>15977</v>
      </c>
      <c r="C419" s="6" t="s">
        <v>15977</v>
      </c>
      <c r="D419" s="6" t="s">
        <v>15977</v>
      </c>
      <c r="E419" s="6" t="s">
        <v>15977</v>
      </c>
      <c r="F419" s="6" t="s">
        <v>15977</v>
      </c>
      <c r="G419" s="6" t="s">
        <v>15979</v>
      </c>
      <c r="H419" s="7" t="s">
        <v>15977</v>
      </c>
    </row>
    <row r="420" spans="1:8" ht="13.2">
      <c r="A420" s="9" t="s">
        <v>81709</v>
      </c>
      <c r="B420" s="6" t="s">
        <v>15973</v>
      </c>
      <c r="C420" s="6" t="s">
        <v>15973</v>
      </c>
      <c r="D420" s="6" t="s">
        <v>15973</v>
      </c>
      <c r="E420" s="6" t="s">
        <v>15973</v>
      </c>
      <c r="F420" s="6" t="s">
        <v>15973</v>
      </c>
      <c r="G420" s="6" t="s">
        <v>15975</v>
      </c>
      <c r="H420" s="7" t="s">
        <v>15973</v>
      </c>
    </row>
    <row r="421" spans="1:8" ht="13.2">
      <c r="A421" s="9" t="s">
        <v>81710</v>
      </c>
      <c r="B421" s="6" t="s">
        <v>15965</v>
      </c>
      <c r="C421" s="6" t="s">
        <v>15965</v>
      </c>
      <c r="D421" s="6" t="s">
        <v>15965</v>
      </c>
      <c r="E421" s="6" t="s">
        <v>15965</v>
      </c>
      <c r="F421" s="6" t="s">
        <v>15965</v>
      </c>
      <c r="G421" s="6" t="s">
        <v>15967</v>
      </c>
      <c r="H421" s="7" t="s">
        <v>15965</v>
      </c>
    </row>
    <row r="422" spans="1:8" ht="13.2">
      <c r="A422" s="9" t="s">
        <v>81711</v>
      </c>
      <c r="B422" s="6" t="s">
        <v>81712</v>
      </c>
      <c r="C422" s="6" t="s">
        <v>81712</v>
      </c>
      <c r="D422" s="6" t="s">
        <v>81712</v>
      </c>
      <c r="E422" s="6" t="s">
        <v>81712</v>
      </c>
      <c r="F422" s="6" t="s">
        <v>81712</v>
      </c>
      <c r="G422" s="6" t="s">
        <v>81713</v>
      </c>
      <c r="H422" s="7" t="s">
        <v>81712</v>
      </c>
    </row>
    <row r="423" spans="1:8" ht="13.2">
      <c r="A423" s="9" t="s">
        <v>81714</v>
      </c>
      <c r="B423" s="6" t="s">
        <v>81715</v>
      </c>
      <c r="C423" s="6" t="s">
        <v>81716</v>
      </c>
      <c r="D423" s="187" t="s">
        <v>81717</v>
      </c>
      <c r="E423" s="187" t="s">
        <v>81718</v>
      </c>
      <c r="F423" s="187" t="s">
        <v>81719</v>
      </c>
      <c r="G423" s="6" t="s">
        <v>81720</v>
      </c>
      <c r="H423" s="7" t="s">
        <v>81721</v>
      </c>
    </row>
    <row r="424" spans="1:8" ht="13.2">
      <c r="A424" s="9" t="s">
        <v>81722</v>
      </c>
      <c r="B424" s="6" t="s">
        <v>81723</v>
      </c>
      <c r="C424" s="6" t="s">
        <v>81724</v>
      </c>
      <c r="D424" s="187" t="s">
        <v>81725</v>
      </c>
      <c r="E424" s="187" t="s">
        <v>81726</v>
      </c>
      <c r="F424" s="187" t="s">
        <v>81727</v>
      </c>
      <c r="G424" s="6" t="s">
        <v>81728</v>
      </c>
      <c r="H424" s="7" t="s">
        <v>81729</v>
      </c>
    </row>
    <row r="425" spans="1:8" ht="13.2">
      <c r="A425" s="9" t="s">
        <v>81730</v>
      </c>
      <c r="B425" s="6" t="s">
        <v>81731</v>
      </c>
      <c r="C425" s="6" t="s">
        <v>81732</v>
      </c>
      <c r="D425" s="187" t="s">
        <v>81733</v>
      </c>
      <c r="E425" s="187" t="s">
        <v>81734</v>
      </c>
      <c r="F425" s="187" t="s">
        <v>81735</v>
      </c>
      <c r="G425" s="6" t="s">
        <v>81736</v>
      </c>
      <c r="H425" s="7" t="s">
        <v>81737</v>
      </c>
    </row>
    <row r="426" spans="1:8" ht="13.2">
      <c r="A426" s="9" t="s">
        <v>81738</v>
      </c>
      <c r="B426" s="6" t="s">
        <v>81739</v>
      </c>
      <c r="C426" s="6" t="s">
        <v>81740</v>
      </c>
      <c r="D426" s="187" t="s">
        <v>81741</v>
      </c>
      <c r="E426" s="187" t="s">
        <v>81742</v>
      </c>
      <c r="F426" s="187" t="s">
        <v>81743</v>
      </c>
      <c r="G426" s="6" t="s">
        <v>81744</v>
      </c>
      <c r="H426" s="7" t="s">
        <v>81745</v>
      </c>
    </row>
    <row r="427" spans="1:8" ht="13.2">
      <c r="A427" s="9" t="s">
        <v>81746</v>
      </c>
      <c r="B427" s="6" t="s">
        <v>13372</v>
      </c>
      <c r="C427" s="6" t="s">
        <v>13373</v>
      </c>
      <c r="D427" s="187" t="s">
        <v>13372</v>
      </c>
      <c r="E427" s="187" t="s">
        <v>13374</v>
      </c>
      <c r="F427" s="187" t="s">
        <v>13375</v>
      </c>
      <c r="G427" s="6" t="s">
        <v>13377</v>
      </c>
      <c r="H427" s="7" t="s">
        <v>13378</v>
      </c>
    </row>
    <row r="428" spans="1:8" ht="13.2">
      <c r="A428" s="9" t="s">
        <v>81747</v>
      </c>
      <c r="B428" s="6" t="s">
        <v>81748</v>
      </c>
      <c r="C428" s="6" t="s">
        <v>81749</v>
      </c>
      <c r="D428" s="187" t="s">
        <v>81750</v>
      </c>
      <c r="E428" s="187" t="s">
        <v>81751</v>
      </c>
      <c r="F428" s="187" t="s">
        <v>81752</v>
      </c>
      <c r="G428" s="6" t="s">
        <v>81753</v>
      </c>
      <c r="H428" s="7" t="s">
        <v>81754</v>
      </c>
    </row>
    <row r="429" spans="1:8" ht="13.2">
      <c r="A429" s="9" t="s">
        <v>81755</v>
      </c>
      <c r="B429" s="6" t="s">
        <v>81756</v>
      </c>
      <c r="C429" s="6" t="s">
        <v>81757</v>
      </c>
      <c r="D429" s="187" t="s">
        <v>81758</v>
      </c>
      <c r="E429" s="187" t="s">
        <v>81759</v>
      </c>
      <c r="F429" s="187" t="s">
        <v>81760</v>
      </c>
      <c r="G429" s="6" t="s">
        <v>81761</v>
      </c>
      <c r="H429" s="7" t="s">
        <v>81762</v>
      </c>
    </row>
    <row r="430" spans="1:8" ht="18" customHeight="1">
      <c r="A430" s="9" t="s">
        <v>81763</v>
      </c>
      <c r="B430" s="6" t="s">
        <v>5526</v>
      </c>
      <c r="C430" s="6" t="s">
        <v>81764</v>
      </c>
      <c r="D430" s="187" t="s">
        <v>81765</v>
      </c>
      <c r="E430" s="187" t="s">
        <v>5529</v>
      </c>
      <c r="F430" s="187" t="s">
        <v>81766</v>
      </c>
      <c r="G430" s="6" t="s">
        <v>5532</v>
      </c>
      <c r="H430" s="7" t="s">
        <v>5533</v>
      </c>
    </row>
    <row r="431" spans="1:8" ht="13.2">
      <c r="A431" s="9" t="s">
        <v>81767</v>
      </c>
      <c r="B431" s="6" t="s">
        <v>81768</v>
      </c>
      <c r="C431" s="6" t="s">
        <v>81769</v>
      </c>
      <c r="D431" s="187" t="s">
        <v>81770</v>
      </c>
      <c r="E431" s="187" t="s">
        <v>81771</v>
      </c>
      <c r="F431" s="187" t="s">
        <v>81772</v>
      </c>
      <c r="G431" s="6" t="s">
        <v>81773</v>
      </c>
      <c r="H431" s="7" t="s">
        <v>81774</v>
      </c>
    </row>
    <row r="432" spans="1:8" ht="13.2">
      <c r="A432" s="9" t="s">
        <v>81775</v>
      </c>
      <c r="B432" s="6" t="s">
        <v>81776</v>
      </c>
      <c r="C432" s="6" t="s">
        <v>81777</v>
      </c>
      <c r="D432" s="187" t="s">
        <v>81778</v>
      </c>
      <c r="E432" s="187" t="s">
        <v>81779</v>
      </c>
      <c r="F432" s="187" t="s">
        <v>81780</v>
      </c>
      <c r="G432" s="6" t="s">
        <v>81781</v>
      </c>
      <c r="H432" s="7" t="s">
        <v>81782</v>
      </c>
    </row>
    <row r="433" spans="1:10" ht="13.2">
      <c r="A433" s="9" t="s">
        <v>81783</v>
      </c>
      <c r="B433" s="6" t="s">
        <v>81784</v>
      </c>
      <c r="C433" s="6" t="s">
        <v>81785</v>
      </c>
      <c r="D433" s="187" t="s">
        <v>81786</v>
      </c>
      <c r="E433" s="187" t="s">
        <v>81787</v>
      </c>
      <c r="F433" s="187" t="s">
        <v>81788</v>
      </c>
      <c r="G433" s="6" t="s">
        <v>81789</v>
      </c>
      <c r="H433" s="7" t="s">
        <v>81790</v>
      </c>
    </row>
    <row r="434" spans="1:10" ht="13.2">
      <c r="A434" s="9" t="s">
        <v>81791</v>
      </c>
      <c r="B434" s="6" t="s">
        <v>81792</v>
      </c>
      <c r="C434" s="6" t="s">
        <v>81793</v>
      </c>
      <c r="D434" s="187" t="s">
        <v>81794</v>
      </c>
      <c r="E434" s="187" t="s">
        <v>81795</v>
      </c>
      <c r="F434" s="187" t="s">
        <v>81796</v>
      </c>
      <c r="G434" s="6" t="s">
        <v>81797</v>
      </c>
      <c r="H434" s="7" t="s">
        <v>81798</v>
      </c>
    </row>
    <row r="435" spans="1:10" ht="13.2">
      <c r="A435" s="9" t="s">
        <v>81799</v>
      </c>
      <c r="B435" s="6" t="s">
        <v>81800</v>
      </c>
      <c r="C435" s="6" t="s">
        <v>81801</v>
      </c>
      <c r="D435" s="187" t="s">
        <v>81802</v>
      </c>
      <c r="E435" s="187" t="s">
        <v>81803</v>
      </c>
      <c r="F435" s="187" t="s">
        <v>81804</v>
      </c>
      <c r="G435" s="6" t="s">
        <v>81805</v>
      </c>
      <c r="H435" s="7" t="s">
        <v>81806</v>
      </c>
    </row>
    <row r="436" spans="1:10" ht="13.2">
      <c r="A436" s="9" t="s">
        <v>81807</v>
      </c>
      <c r="B436" s="6" t="s">
        <v>81808</v>
      </c>
      <c r="C436" s="6" t="s">
        <v>81809</v>
      </c>
      <c r="D436" s="187" t="s">
        <v>5555</v>
      </c>
      <c r="E436" s="187" t="s">
        <v>81810</v>
      </c>
      <c r="F436" s="187" t="s">
        <v>81811</v>
      </c>
      <c r="G436" s="6" t="s">
        <v>81812</v>
      </c>
      <c r="H436" s="7" t="s">
        <v>81813</v>
      </c>
    </row>
    <row r="437" spans="1:10" ht="13.2">
      <c r="A437" s="9" t="s">
        <v>81814</v>
      </c>
      <c r="B437" s="6" t="s">
        <v>81815</v>
      </c>
      <c r="C437" s="6" t="s">
        <v>81816</v>
      </c>
      <c r="D437" s="187" t="s">
        <v>81817</v>
      </c>
      <c r="E437" s="187" t="s">
        <v>81818</v>
      </c>
      <c r="F437" s="187" t="s">
        <v>5291</v>
      </c>
      <c r="G437" s="6" t="s">
        <v>81819</v>
      </c>
      <c r="H437" s="7" t="s">
        <v>81820</v>
      </c>
    </row>
    <row r="438" spans="1:10" ht="13.2">
      <c r="A438" s="9" t="s">
        <v>81821</v>
      </c>
      <c r="B438" s="6" t="s">
        <v>81822</v>
      </c>
      <c r="C438" s="6" t="s">
        <v>81823</v>
      </c>
      <c r="D438" s="6" t="s">
        <v>81824</v>
      </c>
      <c r="E438" s="6" t="s">
        <v>81825</v>
      </c>
      <c r="F438" s="6" t="s">
        <v>81826</v>
      </c>
      <c r="G438" s="6" t="s">
        <v>81827</v>
      </c>
      <c r="H438" s="7" t="s">
        <v>81828</v>
      </c>
      <c r="I438" s="8"/>
      <c r="J438" s="8"/>
    </row>
    <row r="439" spans="1:10" ht="13.2">
      <c r="A439" s="9" t="s">
        <v>81829</v>
      </c>
      <c r="B439" s="6" t="s">
        <v>81830</v>
      </c>
      <c r="C439" s="6" t="s">
        <v>81831</v>
      </c>
      <c r="D439" s="6" t="s">
        <v>81832</v>
      </c>
      <c r="E439" s="6" t="s">
        <v>81833</v>
      </c>
      <c r="F439" s="6" t="s">
        <v>81834</v>
      </c>
      <c r="G439" s="6" t="s">
        <v>81835</v>
      </c>
      <c r="H439" s="7" t="s">
        <v>81836</v>
      </c>
    </row>
    <row r="440" spans="1:10" ht="13.2">
      <c r="A440" s="9" t="s">
        <v>81837</v>
      </c>
      <c r="B440" s="6" t="s">
        <v>81838</v>
      </c>
      <c r="C440" s="6" t="s">
        <v>81839</v>
      </c>
      <c r="D440" s="6" t="s">
        <v>81840</v>
      </c>
      <c r="E440" s="6" t="s">
        <v>81841</v>
      </c>
      <c r="F440" s="6" t="s">
        <v>81842</v>
      </c>
      <c r="G440" s="6" t="s">
        <v>81843</v>
      </c>
      <c r="H440" s="7" t="s">
        <v>81844</v>
      </c>
    </row>
    <row r="441" spans="1:10" ht="13.2">
      <c r="A441" s="9" t="s">
        <v>81845</v>
      </c>
      <c r="B441" s="6" t="s">
        <v>81846</v>
      </c>
      <c r="C441" s="6" t="s">
        <v>81847</v>
      </c>
      <c r="D441" s="6" t="s">
        <v>81848</v>
      </c>
      <c r="E441" s="6" t="s">
        <v>81849</v>
      </c>
      <c r="F441" s="6" t="s">
        <v>81850</v>
      </c>
      <c r="G441" s="6" t="s">
        <v>81851</v>
      </c>
      <c r="H441" s="7" t="s">
        <v>81852</v>
      </c>
    </row>
    <row r="442" spans="1:10" ht="13.2">
      <c r="A442" s="9" t="s">
        <v>81853</v>
      </c>
      <c r="B442" s="6" t="s">
        <v>81854</v>
      </c>
      <c r="C442" s="6" t="s">
        <v>81855</v>
      </c>
      <c r="D442" s="6" t="s">
        <v>81856</v>
      </c>
      <c r="E442" s="6" t="s">
        <v>81857</v>
      </c>
      <c r="F442" s="6" t="s">
        <v>81858</v>
      </c>
      <c r="G442" s="6" t="s">
        <v>81859</v>
      </c>
      <c r="H442" s="7" t="s">
        <v>81860</v>
      </c>
    </row>
    <row r="443" spans="1:10" ht="13.2">
      <c r="A443" s="9" t="s">
        <v>81861</v>
      </c>
      <c r="B443" s="6" t="s">
        <v>81862</v>
      </c>
      <c r="C443" s="6" t="s">
        <v>81863</v>
      </c>
      <c r="D443" s="6" t="s">
        <v>81864</v>
      </c>
      <c r="E443" s="6" t="s">
        <v>81865</v>
      </c>
      <c r="F443" s="6" t="s">
        <v>81866</v>
      </c>
      <c r="G443" s="6" t="s">
        <v>81867</v>
      </c>
      <c r="H443" s="7" t="s">
        <v>81868</v>
      </c>
    </row>
    <row r="444" spans="1:10" ht="13.2">
      <c r="A444" s="9" t="s">
        <v>81869</v>
      </c>
      <c r="B444" s="6" t="s">
        <v>81870</v>
      </c>
      <c r="C444" s="6" t="s">
        <v>81871</v>
      </c>
      <c r="D444" s="6" t="s">
        <v>81872</v>
      </c>
      <c r="E444" s="6" t="s">
        <v>81873</v>
      </c>
      <c r="F444" s="6" t="s">
        <v>81874</v>
      </c>
      <c r="G444" s="6" t="s">
        <v>81875</v>
      </c>
      <c r="H444" s="7" t="s">
        <v>81876</v>
      </c>
    </row>
    <row r="445" spans="1:10" ht="13.2">
      <c r="A445" s="9" t="s">
        <v>81877</v>
      </c>
      <c r="B445" s="6" t="s">
        <v>81878</v>
      </c>
      <c r="C445" s="6" t="s">
        <v>81879</v>
      </c>
      <c r="D445" s="6" t="s">
        <v>81880</v>
      </c>
      <c r="E445" s="6" t="s">
        <v>81881</v>
      </c>
      <c r="F445" s="6" t="s">
        <v>81882</v>
      </c>
      <c r="G445" s="6" t="s">
        <v>81883</v>
      </c>
      <c r="H445" s="7" t="s">
        <v>81884</v>
      </c>
    </row>
    <row r="446" spans="1:10" ht="13.2">
      <c r="A446" s="9" t="s">
        <v>81885</v>
      </c>
      <c r="B446" s="6" t="s">
        <v>81886</v>
      </c>
      <c r="C446" s="6" t="s">
        <v>81887</v>
      </c>
      <c r="D446" s="6" t="s">
        <v>81888</v>
      </c>
      <c r="E446" s="6" t="s">
        <v>81889</v>
      </c>
      <c r="F446" s="6" t="s">
        <v>81890</v>
      </c>
      <c r="G446" s="6" t="s">
        <v>81891</v>
      </c>
      <c r="H446" s="7" t="s">
        <v>81892</v>
      </c>
    </row>
    <row r="447" spans="1:10" ht="13.2">
      <c r="A447" s="9" t="s">
        <v>81893</v>
      </c>
      <c r="B447" s="6" t="s">
        <v>81894</v>
      </c>
      <c r="C447" s="6" t="s">
        <v>81895</v>
      </c>
      <c r="D447" s="6" t="s">
        <v>81896</v>
      </c>
      <c r="E447" s="6" t="s">
        <v>81897</v>
      </c>
      <c r="F447" s="6" t="s">
        <v>81898</v>
      </c>
      <c r="G447" s="6" t="s">
        <v>81899</v>
      </c>
      <c r="H447" s="7" t="s">
        <v>81900</v>
      </c>
    </row>
    <row r="448" spans="1:10" ht="13.2">
      <c r="A448" s="9" t="s">
        <v>81901</v>
      </c>
      <c r="B448" s="6" t="s">
        <v>81902</v>
      </c>
      <c r="C448" s="6" t="s">
        <v>81903</v>
      </c>
      <c r="D448" s="6" t="s">
        <v>81904</v>
      </c>
      <c r="E448" s="6" t="s">
        <v>81905</v>
      </c>
      <c r="F448" s="6" t="s">
        <v>81906</v>
      </c>
      <c r="G448" s="6" t="s">
        <v>81907</v>
      </c>
      <c r="H448" s="7" t="s">
        <v>81908</v>
      </c>
    </row>
    <row r="449" spans="1:10" ht="13.2">
      <c r="A449" s="9" t="s">
        <v>81909</v>
      </c>
      <c r="B449" s="6" t="s">
        <v>81910</v>
      </c>
      <c r="C449" s="6" t="s">
        <v>81911</v>
      </c>
      <c r="D449" s="6" t="s">
        <v>81912</v>
      </c>
      <c r="E449" s="6" t="s">
        <v>81913</v>
      </c>
      <c r="F449" s="6" t="s">
        <v>81914</v>
      </c>
      <c r="G449" s="6" t="s">
        <v>81915</v>
      </c>
      <c r="H449" s="7" t="s">
        <v>81916</v>
      </c>
    </row>
    <row r="450" spans="1:10" ht="13.2">
      <c r="A450" s="9" t="s">
        <v>81917</v>
      </c>
      <c r="B450" s="6" t="s">
        <v>81918</v>
      </c>
      <c r="C450" s="6" t="s">
        <v>81919</v>
      </c>
      <c r="D450" s="6" t="s">
        <v>81920</v>
      </c>
      <c r="E450" s="6" t="s">
        <v>81921</v>
      </c>
      <c r="F450" s="6" t="s">
        <v>81922</v>
      </c>
      <c r="G450" s="6" t="s">
        <v>81923</v>
      </c>
      <c r="H450" s="7" t="s">
        <v>81924</v>
      </c>
    </row>
    <row r="451" spans="1:10" ht="13.2">
      <c r="A451" s="9" t="s">
        <v>81925</v>
      </c>
      <c r="B451" s="6" t="s">
        <v>81926</v>
      </c>
      <c r="C451" s="6" t="s">
        <v>81927</v>
      </c>
      <c r="D451" s="6" t="s">
        <v>81928</v>
      </c>
      <c r="E451" s="6" t="s">
        <v>81929</v>
      </c>
      <c r="F451" s="6" t="s">
        <v>81930</v>
      </c>
      <c r="G451" s="6" t="s">
        <v>81931</v>
      </c>
      <c r="H451" s="7" t="s">
        <v>81932</v>
      </c>
    </row>
    <row r="452" spans="1:10" ht="13.2">
      <c r="A452" s="9" t="s">
        <v>81933</v>
      </c>
      <c r="B452" s="6" t="s">
        <v>81934</v>
      </c>
      <c r="C452" s="6" t="s">
        <v>81935</v>
      </c>
      <c r="D452" s="6" t="s">
        <v>81936</v>
      </c>
      <c r="E452" s="6" t="s">
        <v>81937</v>
      </c>
      <c r="F452" s="6" t="s">
        <v>81938</v>
      </c>
      <c r="G452" s="6" t="s">
        <v>81939</v>
      </c>
      <c r="H452" s="7" t="s">
        <v>81940</v>
      </c>
    </row>
    <row r="453" spans="1:10" ht="13.2">
      <c r="A453" s="9" t="s">
        <v>81941</v>
      </c>
      <c r="B453" s="6" t="s">
        <v>81942</v>
      </c>
      <c r="C453" s="6" t="s">
        <v>81943</v>
      </c>
      <c r="D453" s="6" t="s">
        <v>81944</v>
      </c>
      <c r="E453" s="6" t="s">
        <v>81945</v>
      </c>
      <c r="F453" s="6" t="s">
        <v>81946</v>
      </c>
      <c r="G453" s="6" t="s">
        <v>81947</v>
      </c>
      <c r="H453" s="7" t="s">
        <v>81948</v>
      </c>
    </row>
    <row r="454" spans="1:10" ht="13.2">
      <c r="A454" s="9" t="s">
        <v>81949</v>
      </c>
      <c r="B454" s="6" t="s">
        <v>81950</v>
      </c>
      <c r="C454" s="6" t="s">
        <v>81951</v>
      </c>
      <c r="D454" s="6" t="s">
        <v>81952</v>
      </c>
      <c r="E454" s="6" t="s">
        <v>81953</v>
      </c>
      <c r="F454" s="6" t="s">
        <v>81954</v>
      </c>
      <c r="G454" s="6" t="s">
        <v>81955</v>
      </c>
      <c r="H454" s="7" t="s">
        <v>81956</v>
      </c>
    </row>
    <row r="455" spans="1:10" ht="13.2">
      <c r="A455" s="9" t="s">
        <v>81957</v>
      </c>
      <c r="B455" s="6" t="s">
        <v>81958</v>
      </c>
      <c r="C455" s="6" t="s">
        <v>81959</v>
      </c>
      <c r="D455" s="6" t="s">
        <v>81960</v>
      </c>
      <c r="E455" s="6" t="s">
        <v>81961</v>
      </c>
      <c r="F455" s="6" t="s">
        <v>81962</v>
      </c>
      <c r="G455" s="6" t="s">
        <v>81963</v>
      </c>
      <c r="H455" s="7" t="s">
        <v>81964</v>
      </c>
    </row>
    <row r="456" spans="1:10" ht="13.2">
      <c r="A456" s="9" t="s">
        <v>81965</v>
      </c>
      <c r="B456" s="6" t="s">
        <v>81966</v>
      </c>
      <c r="C456" s="6" t="s">
        <v>81967</v>
      </c>
      <c r="D456" s="6" t="s">
        <v>81968</v>
      </c>
      <c r="E456" s="6" t="s">
        <v>81969</v>
      </c>
      <c r="F456" s="6" t="s">
        <v>81970</v>
      </c>
      <c r="G456" s="6" t="s">
        <v>81971</v>
      </c>
      <c r="H456" s="7" t="s">
        <v>81972</v>
      </c>
    </row>
    <row r="457" spans="1:10" ht="13.2">
      <c r="A457" s="9" t="s">
        <v>81973</v>
      </c>
      <c r="B457" s="6" t="s">
        <v>81974</v>
      </c>
      <c r="C457" s="6" t="s">
        <v>81975</v>
      </c>
      <c r="D457" s="6" t="s">
        <v>81976</v>
      </c>
      <c r="E457" s="6" t="s">
        <v>81977</v>
      </c>
      <c r="F457" s="6" t="s">
        <v>81978</v>
      </c>
      <c r="G457" s="6" t="s">
        <v>81979</v>
      </c>
      <c r="H457" s="7" t="s">
        <v>81980</v>
      </c>
    </row>
    <row r="458" spans="1:10" ht="13.2">
      <c r="A458" s="9" t="s">
        <v>81981</v>
      </c>
      <c r="B458" s="6" t="s">
        <v>81982</v>
      </c>
      <c r="C458" s="6" t="s">
        <v>81983</v>
      </c>
      <c r="D458" s="6" t="s">
        <v>81984</v>
      </c>
      <c r="E458" s="6" t="s">
        <v>81985</v>
      </c>
      <c r="F458" s="6" t="s">
        <v>81986</v>
      </c>
      <c r="G458" s="6" t="s">
        <v>81987</v>
      </c>
      <c r="H458" s="7" t="s">
        <v>81985</v>
      </c>
    </row>
    <row r="459" spans="1:10" ht="13.2">
      <c r="A459" s="9" t="s">
        <v>81988</v>
      </c>
      <c r="B459" s="6" t="s">
        <v>81989</v>
      </c>
      <c r="C459" s="6" t="s">
        <v>81989</v>
      </c>
      <c r="D459" s="6" t="s">
        <v>81989</v>
      </c>
      <c r="E459" s="6" t="s">
        <v>81989</v>
      </c>
      <c r="F459" s="6" t="s">
        <v>81989</v>
      </c>
      <c r="G459" s="6" t="s">
        <v>81990</v>
      </c>
      <c r="H459" s="7" t="s">
        <v>81989</v>
      </c>
    </row>
    <row r="460" spans="1:10" ht="13.8">
      <c r="A460" s="9" t="s">
        <v>81991</v>
      </c>
      <c r="B460" s="24" t="s">
        <v>5453</v>
      </c>
      <c r="C460" s="23" t="s">
        <v>5453</v>
      </c>
      <c r="D460" s="24" t="s">
        <v>5454</v>
      </c>
      <c r="E460" s="24" t="s">
        <v>5455</v>
      </c>
      <c r="F460" s="24" t="s">
        <v>5455</v>
      </c>
      <c r="G460" s="6" t="s">
        <v>5457</v>
      </c>
      <c r="H460" s="7" t="s">
        <v>5458</v>
      </c>
    </row>
    <row r="461" spans="1:10" ht="13.8">
      <c r="A461" s="9" t="s">
        <v>81992</v>
      </c>
      <c r="B461" s="24" t="s">
        <v>81993</v>
      </c>
      <c r="C461" s="23" t="s">
        <v>5436</v>
      </c>
      <c r="D461" s="24" t="s">
        <v>5437</v>
      </c>
      <c r="E461" s="24" t="s">
        <v>5438</v>
      </c>
      <c r="F461" s="24" t="s">
        <v>5439</v>
      </c>
      <c r="G461" s="6" t="s">
        <v>5441</v>
      </c>
      <c r="H461" s="7" t="s">
        <v>5442</v>
      </c>
    </row>
    <row r="462" spans="1:10" ht="13.8">
      <c r="A462" s="9" t="s">
        <v>15531</v>
      </c>
      <c r="B462" s="24" t="s">
        <v>3747</v>
      </c>
      <c r="C462" s="23" t="s">
        <v>3748</v>
      </c>
      <c r="D462" s="24" t="s">
        <v>3749</v>
      </c>
      <c r="E462" s="24" t="s">
        <v>3750</v>
      </c>
      <c r="F462" s="24" t="s">
        <v>3751</v>
      </c>
      <c r="G462" s="6" t="s">
        <v>3753</v>
      </c>
      <c r="H462" s="7" t="s">
        <v>3750</v>
      </c>
      <c r="J462" s="8"/>
    </row>
    <row r="463" spans="1:10" ht="13.2">
      <c r="A463" s="9" t="s">
        <v>81994</v>
      </c>
      <c r="B463" s="6" t="s">
        <v>81995</v>
      </c>
      <c r="C463" s="6" t="s">
        <v>81996</v>
      </c>
      <c r="D463" s="6" t="s">
        <v>81794</v>
      </c>
      <c r="E463" s="6" t="s">
        <v>81795</v>
      </c>
      <c r="F463" s="6" t="s">
        <v>81796</v>
      </c>
      <c r="G463" s="6" t="s">
        <v>81997</v>
      </c>
      <c r="H463" s="7" t="s">
        <v>81998</v>
      </c>
    </row>
    <row r="464" spans="1:10" ht="13.8">
      <c r="A464" s="9" t="s">
        <v>81999</v>
      </c>
      <c r="B464" s="24" t="s">
        <v>5409</v>
      </c>
      <c r="C464" s="23" t="s">
        <v>5410</v>
      </c>
      <c r="D464" s="24" t="s">
        <v>5411</v>
      </c>
      <c r="E464" s="24" t="s">
        <v>5412</v>
      </c>
      <c r="F464" s="24" t="s">
        <v>5413</v>
      </c>
      <c r="G464" s="6" t="s">
        <v>5415</v>
      </c>
      <c r="H464" s="7" t="s">
        <v>5416</v>
      </c>
    </row>
    <row r="465" spans="1:8" ht="13.2">
      <c r="A465" s="9" t="s">
        <v>82000</v>
      </c>
      <c r="B465" s="6" t="s">
        <v>82001</v>
      </c>
      <c r="C465" s="6" t="s">
        <v>82002</v>
      </c>
      <c r="D465" s="6" t="s">
        <v>81802</v>
      </c>
      <c r="E465" s="6" t="s">
        <v>81803</v>
      </c>
      <c r="F465" s="6" t="s">
        <v>81804</v>
      </c>
      <c r="G465" s="6" t="s">
        <v>82003</v>
      </c>
      <c r="H465" s="7" t="s">
        <v>82004</v>
      </c>
    </row>
    <row r="466" spans="1:8" ht="13.2">
      <c r="A466" s="9" t="s">
        <v>82005</v>
      </c>
      <c r="B466" s="6" t="s">
        <v>79821</v>
      </c>
      <c r="C466" s="6" t="s">
        <v>79822</v>
      </c>
      <c r="D466" s="6" t="s">
        <v>79823</v>
      </c>
      <c r="E466" s="6" t="s">
        <v>82006</v>
      </c>
      <c r="F466" s="6" t="s">
        <v>79802</v>
      </c>
      <c r="G466" s="6" t="s">
        <v>82007</v>
      </c>
      <c r="H466" s="7" t="s">
        <v>79826</v>
      </c>
    </row>
    <row r="467" spans="1:8" ht="13.2">
      <c r="A467" s="9" t="s">
        <v>82008</v>
      </c>
      <c r="B467" s="6" t="s">
        <v>82009</v>
      </c>
      <c r="C467" s="6" t="s">
        <v>82010</v>
      </c>
      <c r="D467" s="6" t="s">
        <v>5555</v>
      </c>
      <c r="E467" s="6" t="s">
        <v>5556</v>
      </c>
      <c r="F467" s="6" t="s">
        <v>81811</v>
      </c>
      <c r="G467" s="6" t="s">
        <v>5559</v>
      </c>
      <c r="H467" s="7" t="s">
        <v>5560</v>
      </c>
    </row>
    <row r="468" spans="1:8" ht="13.2">
      <c r="A468" s="9" t="s">
        <v>82011</v>
      </c>
      <c r="B468" s="6" t="s">
        <v>82012</v>
      </c>
      <c r="C468" s="6" t="s">
        <v>82013</v>
      </c>
      <c r="D468" s="6" t="s">
        <v>5289</v>
      </c>
      <c r="E468" s="6" t="s">
        <v>81818</v>
      </c>
      <c r="F468" s="6" t="s">
        <v>5291</v>
      </c>
      <c r="G468" s="6" t="s">
        <v>82014</v>
      </c>
      <c r="H468" s="7" t="s">
        <v>5294</v>
      </c>
    </row>
    <row r="469" spans="1:8" ht="13.2">
      <c r="A469" s="9" t="s">
        <v>82015</v>
      </c>
      <c r="B469" s="6" t="s">
        <v>5323</v>
      </c>
      <c r="C469" s="6" t="s">
        <v>5324</v>
      </c>
      <c r="D469" s="6" t="s">
        <v>82016</v>
      </c>
      <c r="E469" s="47" t="s">
        <v>82017</v>
      </c>
      <c r="F469" s="5" t="s">
        <v>5327</v>
      </c>
      <c r="G469" s="6" t="s">
        <v>82018</v>
      </c>
      <c r="H469" s="7" t="s">
        <v>5330</v>
      </c>
    </row>
    <row r="470" spans="1:8" ht="13.2">
      <c r="A470" s="9" t="s">
        <v>82019</v>
      </c>
      <c r="B470" s="6" t="s">
        <v>82020</v>
      </c>
      <c r="C470" s="6" t="s">
        <v>82021</v>
      </c>
      <c r="D470" s="6" t="s">
        <v>82022</v>
      </c>
      <c r="E470" s="6" t="s">
        <v>82023</v>
      </c>
      <c r="F470" s="6" t="s">
        <v>82024</v>
      </c>
      <c r="G470" s="6" t="s">
        <v>82025</v>
      </c>
      <c r="H470" s="7" t="s">
        <v>82026</v>
      </c>
    </row>
    <row r="471" spans="1:8" ht="13.2">
      <c r="A471" s="9" t="s">
        <v>82027</v>
      </c>
      <c r="B471" s="6" t="s">
        <v>65780</v>
      </c>
      <c r="C471" s="6" t="s">
        <v>82028</v>
      </c>
      <c r="D471" s="6" t="s">
        <v>65782</v>
      </c>
      <c r="E471" s="6" t="s">
        <v>65783</v>
      </c>
      <c r="F471" s="6" t="s">
        <v>82029</v>
      </c>
      <c r="G471" s="6" t="s">
        <v>65786</v>
      </c>
      <c r="H471" s="7" t="s">
        <v>65783</v>
      </c>
    </row>
    <row r="472" spans="1:8" ht="13.2">
      <c r="A472" s="9" t="s">
        <v>82030</v>
      </c>
      <c r="B472" s="6" t="s">
        <v>82031</v>
      </c>
      <c r="C472" s="6" t="s">
        <v>82032</v>
      </c>
      <c r="D472" s="6" t="s">
        <v>82033</v>
      </c>
      <c r="E472" s="6" t="s">
        <v>82034</v>
      </c>
      <c r="F472" s="6" t="s">
        <v>82035</v>
      </c>
      <c r="G472" s="6" t="s">
        <v>82036</v>
      </c>
      <c r="H472" s="7" t="s">
        <v>82037</v>
      </c>
    </row>
    <row r="473" spans="1:8" ht="13.2">
      <c r="A473" s="9" t="s">
        <v>82038</v>
      </c>
      <c r="B473" s="6" t="s">
        <v>82039</v>
      </c>
      <c r="C473" s="13" t="s">
        <v>82040</v>
      </c>
      <c r="D473" s="3" t="s">
        <v>82041</v>
      </c>
      <c r="E473" s="47" t="s">
        <v>82042</v>
      </c>
      <c r="F473" s="5" t="s">
        <v>82043</v>
      </c>
      <c r="G473" s="6" t="s">
        <v>82044</v>
      </c>
      <c r="H473" s="7" t="s">
        <v>82045</v>
      </c>
    </row>
    <row r="474" spans="1:8" ht="13.2">
      <c r="A474" s="9" t="s">
        <v>82046</v>
      </c>
      <c r="B474" s="6" t="s">
        <v>82047</v>
      </c>
      <c r="C474" s="6" t="s">
        <v>82048</v>
      </c>
      <c r="D474" s="6" t="s">
        <v>82049</v>
      </c>
      <c r="E474" s="6" t="s">
        <v>82050</v>
      </c>
      <c r="F474" s="6" t="s">
        <v>82051</v>
      </c>
      <c r="G474" s="6" t="s">
        <v>82052</v>
      </c>
      <c r="H474" s="7" t="s">
        <v>82053</v>
      </c>
    </row>
    <row r="475" spans="1:8" ht="13.2">
      <c r="A475" s="9" t="s">
        <v>82054</v>
      </c>
      <c r="B475" s="6" t="s">
        <v>82055</v>
      </c>
      <c r="C475" s="6" t="s">
        <v>82056</v>
      </c>
      <c r="D475" s="6" t="s">
        <v>82057</v>
      </c>
      <c r="E475" s="6" t="s">
        <v>82058</v>
      </c>
      <c r="F475" s="6" t="s">
        <v>82059</v>
      </c>
      <c r="G475" s="6" t="s">
        <v>82060</v>
      </c>
      <c r="H475" s="7" t="s">
        <v>82061</v>
      </c>
    </row>
    <row r="476" spans="1:8" ht="13.2">
      <c r="A476" s="9" t="s">
        <v>82062</v>
      </c>
      <c r="B476" s="6" t="s">
        <v>82063</v>
      </c>
      <c r="C476" s="6" t="s">
        <v>82064</v>
      </c>
      <c r="D476" s="6" t="s">
        <v>82065</v>
      </c>
      <c r="E476" s="6" t="s">
        <v>82066</v>
      </c>
      <c r="F476" s="6" t="s">
        <v>82066</v>
      </c>
      <c r="G476" s="6" t="s">
        <v>82067</v>
      </c>
      <c r="H476" s="7" t="s">
        <v>82068</v>
      </c>
    </row>
    <row r="477" spans="1:8" ht="13.2">
      <c r="A477" s="9" t="s">
        <v>82069</v>
      </c>
      <c r="B477" s="6" t="s">
        <v>82070</v>
      </c>
      <c r="C477" s="6" t="s">
        <v>82071</v>
      </c>
      <c r="D477" s="6" t="s">
        <v>82072</v>
      </c>
      <c r="E477" s="6" t="s">
        <v>82073</v>
      </c>
      <c r="F477" s="6" t="s">
        <v>82074</v>
      </c>
      <c r="G477" s="6" t="s">
        <v>82075</v>
      </c>
      <c r="H477" s="7" t="s">
        <v>82076</v>
      </c>
    </row>
    <row r="478" spans="1:8" ht="13.8">
      <c r="A478" s="9" t="s">
        <v>82077</v>
      </c>
      <c r="B478" s="24" t="s">
        <v>82078</v>
      </c>
      <c r="C478" s="23" t="s">
        <v>82079</v>
      </c>
      <c r="D478" s="24" t="s">
        <v>82080</v>
      </c>
      <c r="E478" s="24" t="s">
        <v>82081</v>
      </c>
      <c r="F478" s="24" t="s">
        <v>82082</v>
      </c>
      <c r="G478" s="6" t="s">
        <v>82083</v>
      </c>
      <c r="H478" s="7" t="s">
        <v>82084</v>
      </c>
    </row>
    <row r="479" spans="1:8" ht="13.8">
      <c r="A479" s="9" t="s">
        <v>82085</v>
      </c>
      <c r="B479" s="24" t="s">
        <v>14929</v>
      </c>
      <c r="C479" s="23" t="s">
        <v>82086</v>
      </c>
      <c r="D479" s="24" t="s">
        <v>82087</v>
      </c>
      <c r="E479" s="24" t="s">
        <v>14932</v>
      </c>
      <c r="F479" s="24" t="s">
        <v>82088</v>
      </c>
      <c r="G479" s="6" t="s">
        <v>82089</v>
      </c>
      <c r="H479" s="7" t="s">
        <v>14932</v>
      </c>
    </row>
    <row r="480" spans="1:8" ht="13.2">
      <c r="A480" s="9" t="s">
        <v>82090</v>
      </c>
      <c r="B480" s="6" t="s">
        <v>82091</v>
      </c>
      <c r="C480" s="6" t="s">
        <v>82092</v>
      </c>
      <c r="D480" s="6" t="s">
        <v>82093</v>
      </c>
      <c r="E480" s="6" t="s">
        <v>82094</v>
      </c>
      <c r="F480" s="6" t="s">
        <v>82095</v>
      </c>
      <c r="G480" s="6" t="s">
        <v>82096</v>
      </c>
      <c r="H480" s="7" t="s">
        <v>82097</v>
      </c>
    </row>
    <row r="481" spans="1:8" ht="13.2">
      <c r="A481" s="9" t="s">
        <v>63758</v>
      </c>
      <c r="B481" s="6" t="s">
        <v>63758</v>
      </c>
      <c r="C481" s="6" t="s">
        <v>82098</v>
      </c>
      <c r="D481" s="6" t="s">
        <v>82099</v>
      </c>
      <c r="E481" s="6" t="s">
        <v>82100</v>
      </c>
      <c r="F481" s="6" t="s">
        <v>82101</v>
      </c>
      <c r="G481" s="6" t="s">
        <v>82102</v>
      </c>
      <c r="H481" s="7" t="s">
        <v>82103</v>
      </c>
    </row>
    <row r="482" spans="1:8" ht="14.4">
      <c r="A482" s="9" t="s">
        <v>82104</v>
      </c>
      <c r="B482" s="6" t="s">
        <v>82105</v>
      </c>
      <c r="C482" s="6" t="s">
        <v>82105</v>
      </c>
      <c r="D482" s="3" t="s">
        <v>82106</v>
      </c>
      <c r="E482" s="151" t="s">
        <v>82107</v>
      </c>
      <c r="F482" s="13" t="s">
        <v>82108</v>
      </c>
      <c r="G482" s="6" t="s">
        <v>82109</v>
      </c>
      <c r="H482" s="7" t="s">
        <v>82110</v>
      </c>
    </row>
    <row r="483" spans="1:8" ht="13.2">
      <c r="A483" s="9" t="s">
        <v>82111</v>
      </c>
      <c r="B483" s="6" t="s">
        <v>82112</v>
      </c>
      <c r="C483" s="6" t="s">
        <v>82113</v>
      </c>
      <c r="D483" s="6" t="s">
        <v>82114</v>
      </c>
      <c r="E483" s="6" t="s">
        <v>82115</v>
      </c>
      <c r="F483" s="6" t="s">
        <v>82116</v>
      </c>
      <c r="G483" s="6" t="s">
        <v>82117</v>
      </c>
      <c r="H483" s="7" t="s">
        <v>82118</v>
      </c>
    </row>
    <row r="484" spans="1:8" ht="14.4">
      <c r="A484" s="9" t="s">
        <v>82119</v>
      </c>
      <c r="B484" s="6" t="s">
        <v>62718</v>
      </c>
      <c r="C484" s="23" t="s">
        <v>79713</v>
      </c>
      <c r="D484" s="24" t="s">
        <v>79714</v>
      </c>
      <c r="E484" s="88" t="s">
        <v>79715</v>
      </c>
      <c r="F484" s="24" t="s">
        <v>79716</v>
      </c>
      <c r="G484" s="6" t="s">
        <v>79717</v>
      </c>
      <c r="H484" s="7" t="s">
        <v>79715</v>
      </c>
    </row>
    <row r="485" spans="1:8" ht="13.2">
      <c r="A485" s="9" t="s">
        <v>82120</v>
      </c>
      <c r="B485" s="6" t="s">
        <v>82121</v>
      </c>
      <c r="C485" s="6" t="s">
        <v>82122</v>
      </c>
      <c r="D485" s="6" t="s">
        <v>82123</v>
      </c>
      <c r="E485" s="6" t="s">
        <v>82124</v>
      </c>
      <c r="F485" s="6" t="s">
        <v>82125</v>
      </c>
      <c r="G485" s="6" t="s">
        <v>82126</v>
      </c>
      <c r="H485" s="7" t="s">
        <v>82127</v>
      </c>
    </row>
    <row r="486" spans="1:8" ht="13.2">
      <c r="A486" s="9" t="s">
        <v>64065</v>
      </c>
      <c r="B486" s="6" t="s">
        <v>64066</v>
      </c>
      <c r="C486" s="6" t="s">
        <v>64066</v>
      </c>
      <c r="D486" s="6" t="s">
        <v>64066</v>
      </c>
      <c r="E486" s="6" t="s">
        <v>64066</v>
      </c>
      <c r="F486" s="6" t="s">
        <v>64066</v>
      </c>
      <c r="G486" s="6" t="s">
        <v>64066</v>
      </c>
      <c r="H486" s="7" t="s">
        <v>64066</v>
      </c>
    </row>
    <row r="487" spans="1:8" ht="13.2">
      <c r="A487" s="9" t="s">
        <v>65606</v>
      </c>
      <c r="B487" s="6" t="s">
        <v>82128</v>
      </c>
      <c r="C487" s="6" t="s">
        <v>82129</v>
      </c>
      <c r="D487" s="6" t="s">
        <v>82130</v>
      </c>
      <c r="E487" s="6" t="s">
        <v>82131</v>
      </c>
      <c r="F487" s="6" t="s">
        <v>82132</v>
      </c>
      <c r="G487" s="6" t="s">
        <v>65613</v>
      </c>
      <c r="H487" s="7" t="s">
        <v>65614</v>
      </c>
    </row>
    <row r="488" spans="1:8" ht="13.2">
      <c r="A488" s="9" t="s">
        <v>82133</v>
      </c>
      <c r="B488" s="6" t="s">
        <v>82134</v>
      </c>
      <c r="C488" s="6" t="s">
        <v>82134</v>
      </c>
      <c r="D488" s="6" t="s">
        <v>82134</v>
      </c>
      <c r="E488" s="6" t="s">
        <v>82134</v>
      </c>
      <c r="F488" s="6" t="s">
        <v>82134</v>
      </c>
      <c r="G488" s="6" t="s">
        <v>82134</v>
      </c>
      <c r="H488" s="7" t="s">
        <v>82134</v>
      </c>
    </row>
    <row r="489" spans="1:8" ht="13.2">
      <c r="A489" s="9" t="s">
        <v>82135</v>
      </c>
      <c r="B489" s="6" t="s">
        <v>82136</v>
      </c>
      <c r="C489" s="6" t="s">
        <v>82136</v>
      </c>
      <c r="D489" s="6" t="s">
        <v>82136</v>
      </c>
      <c r="E489" s="6" t="s">
        <v>82136</v>
      </c>
      <c r="F489" s="6" t="s">
        <v>82136</v>
      </c>
      <c r="G489" s="6" t="s">
        <v>82136</v>
      </c>
      <c r="H489" s="7" t="s">
        <v>82136</v>
      </c>
    </row>
    <row r="490" spans="1:8" ht="13.2">
      <c r="A490" s="9" t="s">
        <v>82137</v>
      </c>
      <c r="B490" s="6" t="s">
        <v>82138</v>
      </c>
      <c r="C490" s="6" t="s">
        <v>82138</v>
      </c>
      <c r="D490" s="6" t="s">
        <v>82138</v>
      </c>
      <c r="E490" s="6" t="s">
        <v>82138</v>
      </c>
      <c r="F490" s="6" t="s">
        <v>82138</v>
      </c>
      <c r="G490" s="6" t="s">
        <v>82138</v>
      </c>
      <c r="H490" s="7" t="s">
        <v>82138</v>
      </c>
    </row>
    <row r="491" spans="1:8" ht="13.8">
      <c r="A491" s="9" t="s">
        <v>82139</v>
      </c>
      <c r="B491" s="110" t="s">
        <v>22605</v>
      </c>
      <c r="C491" s="110" t="s">
        <v>22606</v>
      </c>
      <c r="D491" s="110" t="s">
        <v>22607</v>
      </c>
      <c r="E491" s="110" t="s">
        <v>22608</v>
      </c>
      <c r="F491" s="110" t="s">
        <v>22609</v>
      </c>
      <c r="G491" s="6" t="s">
        <v>22610</v>
      </c>
      <c r="H491" s="7" t="s">
        <v>22611</v>
      </c>
    </row>
    <row r="492" spans="1:8" ht="13.2">
      <c r="A492" s="9" t="s">
        <v>82140</v>
      </c>
      <c r="B492" s="47" t="s">
        <v>82141</v>
      </c>
      <c r="C492" s="47" t="s">
        <v>82142</v>
      </c>
      <c r="D492" s="47" t="s">
        <v>82143</v>
      </c>
      <c r="E492" s="47" t="s">
        <v>82144</v>
      </c>
      <c r="F492" s="47" t="s">
        <v>82145</v>
      </c>
      <c r="G492" s="6" t="s">
        <v>82146</v>
      </c>
      <c r="H492" s="7" t="s">
        <v>82147</v>
      </c>
    </row>
    <row r="493" spans="1:8" ht="13.2">
      <c r="A493" s="9" t="s">
        <v>82148</v>
      </c>
      <c r="B493" s="6" t="s">
        <v>17584</v>
      </c>
      <c r="C493" s="6" t="s">
        <v>17584</v>
      </c>
      <c r="D493" s="6" t="s">
        <v>17584</v>
      </c>
      <c r="E493" s="6" t="s">
        <v>17584</v>
      </c>
      <c r="F493" s="6" t="s">
        <v>17584</v>
      </c>
      <c r="G493" s="6" t="s">
        <v>17584</v>
      </c>
      <c r="H493" s="7" t="s">
        <v>17584</v>
      </c>
    </row>
    <row r="494" spans="1:8" ht="13.2">
      <c r="A494" s="9" t="s">
        <v>82149</v>
      </c>
      <c r="B494" s="6" t="s">
        <v>82150</v>
      </c>
      <c r="C494" s="6" t="s">
        <v>82151</v>
      </c>
      <c r="D494" s="6" t="s">
        <v>82152</v>
      </c>
      <c r="E494" s="6" t="s">
        <v>82153</v>
      </c>
      <c r="F494" s="6" t="s">
        <v>82154</v>
      </c>
      <c r="G494" s="6" t="s">
        <v>82155</v>
      </c>
      <c r="H494" s="7" t="s">
        <v>82156</v>
      </c>
    </row>
    <row r="495" spans="1:8" ht="13.2">
      <c r="A495" s="9" t="s">
        <v>82157</v>
      </c>
      <c r="B495" s="6" t="s">
        <v>63686</v>
      </c>
      <c r="C495" s="6" t="s">
        <v>63686</v>
      </c>
      <c r="D495" s="6" t="s">
        <v>63687</v>
      </c>
      <c r="E495" s="6" t="s">
        <v>63688</v>
      </c>
      <c r="F495" s="6" t="s">
        <v>63686</v>
      </c>
      <c r="G495" s="6" t="s">
        <v>82158</v>
      </c>
      <c r="H495" s="7" t="s">
        <v>63691</v>
      </c>
    </row>
    <row r="496" spans="1:8" ht="13.2">
      <c r="A496" s="9" t="s">
        <v>82159</v>
      </c>
      <c r="B496" s="6" t="s">
        <v>82160</v>
      </c>
      <c r="C496" s="6" t="s">
        <v>82161</v>
      </c>
      <c r="D496" s="6" t="s">
        <v>82162</v>
      </c>
      <c r="E496" s="6" t="s">
        <v>82163</v>
      </c>
      <c r="F496" s="6" t="s">
        <v>82164</v>
      </c>
      <c r="G496" s="6" t="s">
        <v>82165</v>
      </c>
      <c r="H496" s="7" t="s">
        <v>82166</v>
      </c>
    </row>
    <row r="497" spans="1:8" ht="13.2">
      <c r="A497" s="9" t="s">
        <v>82167</v>
      </c>
      <c r="B497" s="6" t="s">
        <v>82168</v>
      </c>
      <c r="C497" s="6" t="s">
        <v>82169</v>
      </c>
      <c r="D497" s="6" t="s">
        <v>82170</v>
      </c>
      <c r="E497" s="6" t="s">
        <v>82171</v>
      </c>
      <c r="F497" s="6" t="s">
        <v>82172</v>
      </c>
      <c r="G497" s="6" t="s">
        <v>82173</v>
      </c>
      <c r="H497" s="7" t="s">
        <v>82174</v>
      </c>
    </row>
    <row r="498" spans="1:8" ht="13.2">
      <c r="A498" s="9" t="s">
        <v>82175</v>
      </c>
      <c r="B498" s="13" t="s">
        <v>64874</v>
      </c>
      <c r="C498" s="13" t="s">
        <v>82176</v>
      </c>
      <c r="D498" s="13" t="s">
        <v>64876</v>
      </c>
      <c r="E498" s="152" t="s">
        <v>64877</v>
      </c>
      <c r="F498" s="13" t="s">
        <v>82177</v>
      </c>
      <c r="G498" s="6" t="s">
        <v>64880</v>
      </c>
      <c r="H498" s="7" t="s">
        <v>64881</v>
      </c>
    </row>
    <row r="499" spans="1:8" ht="13.2">
      <c r="A499" s="9" t="s">
        <v>82178</v>
      </c>
      <c r="B499" s="13" t="s">
        <v>4164</v>
      </c>
      <c r="C499" s="13" t="s">
        <v>4165</v>
      </c>
      <c r="D499" s="13" t="s">
        <v>4166</v>
      </c>
      <c r="E499" s="152" t="s">
        <v>4167</v>
      </c>
      <c r="F499" s="13" t="s">
        <v>4168</v>
      </c>
      <c r="G499" s="6" t="s">
        <v>4170</v>
      </c>
      <c r="H499" s="7" t="s">
        <v>4171</v>
      </c>
    </row>
    <row r="500" spans="1:8" ht="13.2">
      <c r="A500" s="9" t="s">
        <v>82179</v>
      </c>
      <c r="B500" s="13" t="s">
        <v>4155</v>
      </c>
      <c r="C500" s="13" t="s">
        <v>4156</v>
      </c>
      <c r="D500" s="13" t="s">
        <v>4157</v>
      </c>
      <c r="E500" s="152" t="s">
        <v>4158</v>
      </c>
      <c r="F500" s="13" t="s">
        <v>4159</v>
      </c>
      <c r="G500" s="6" t="s">
        <v>4161</v>
      </c>
      <c r="H500" s="7" t="s">
        <v>4162</v>
      </c>
    </row>
    <row r="501" spans="1:8" ht="13.2">
      <c r="A501" s="9" t="s">
        <v>82180</v>
      </c>
      <c r="B501" s="6" t="s">
        <v>82181</v>
      </c>
      <c r="C501" s="6" t="s">
        <v>82182</v>
      </c>
      <c r="D501" s="6" t="s">
        <v>82183</v>
      </c>
      <c r="E501" s="6" t="s">
        <v>82184</v>
      </c>
      <c r="F501" s="6" t="s">
        <v>82185</v>
      </c>
      <c r="G501" s="6" t="s">
        <v>82186</v>
      </c>
      <c r="H501" s="7" t="s">
        <v>82187</v>
      </c>
    </row>
    <row r="502" spans="1:8" ht="13.2">
      <c r="A502" s="9" t="s">
        <v>82188</v>
      </c>
      <c r="B502" s="6" t="s">
        <v>82189</v>
      </c>
      <c r="C502" s="6" t="s">
        <v>82190</v>
      </c>
      <c r="D502" s="6" t="s">
        <v>82191</v>
      </c>
      <c r="E502" s="6" t="s">
        <v>82192</v>
      </c>
      <c r="F502" s="6" t="s">
        <v>82193</v>
      </c>
      <c r="G502" s="6" t="s">
        <v>82194</v>
      </c>
      <c r="H502" s="7" t="s">
        <v>82195</v>
      </c>
    </row>
    <row r="503" spans="1:8" ht="13.2">
      <c r="A503" s="9" t="s">
        <v>82196</v>
      </c>
      <c r="B503" s="6" t="s">
        <v>82197</v>
      </c>
      <c r="C503" s="6" t="s">
        <v>82198</v>
      </c>
      <c r="D503" s="6" t="s">
        <v>82199</v>
      </c>
      <c r="E503" s="6" t="s">
        <v>82200</v>
      </c>
      <c r="F503" s="6" t="s">
        <v>82201</v>
      </c>
      <c r="G503" s="6" t="s">
        <v>82202</v>
      </c>
      <c r="H503" s="7" t="s">
        <v>82203</v>
      </c>
    </row>
    <row r="504" spans="1:8" ht="13.2">
      <c r="A504" s="9" t="s">
        <v>82204</v>
      </c>
      <c r="B504" s="6" t="s">
        <v>82205</v>
      </c>
      <c r="C504" s="6" t="s">
        <v>82206</v>
      </c>
      <c r="D504" s="6" t="s">
        <v>82207</v>
      </c>
      <c r="E504" s="6" t="s">
        <v>82208</v>
      </c>
      <c r="F504" s="6" t="s">
        <v>82209</v>
      </c>
      <c r="G504" s="6" t="s">
        <v>82210</v>
      </c>
      <c r="H504" s="7" t="s">
        <v>82211</v>
      </c>
    </row>
    <row r="505" spans="1:8" ht="13.2">
      <c r="A505" s="9" t="s">
        <v>82212</v>
      </c>
      <c r="B505" s="6" t="s">
        <v>82213</v>
      </c>
      <c r="C505" s="6" t="s">
        <v>82214</v>
      </c>
      <c r="D505" s="6" t="s">
        <v>82215</v>
      </c>
      <c r="E505" s="6" t="s">
        <v>82216</v>
      </c>
      <c r="F505" s="6" t="s">
        <v>82217</v>
      </c>
      <c r="G505" s="6" t="s">
        <v>82218</v>
      </c>
      <c r="H505" s="7" t="s">
        <v>82219</v>
      </c>
    </row>
    <row r="506" spans="1:8" ht="13.2">
      <c r="A506" s="9" t="s">
        <v>82220</v>
      </c>
      <c r="B506" s="6" t="s">
        <v>82221</v>
      </c>
      <c r="C506" s="6" t="s">
        <v>82222</v>
      </c>
      <c r="D506" s="6" t="s">
        <v>82223</v>
      </c>
      <c r="E506" s="6" t="s">
        <v>82224</v>
      </c>
      <c r="F506" s="6" t="s">
        <v>82225</v>
      </c>
      <c r="G506" s="6" t="s">
        <v>82226</v>
      </c>
      <c r="H506" s="7" t="s">
        <v>82227</v>
      </c>
    </row>
    <row r="507" spans="1:8" ht="13.2">
      <c r="A507" s="9" t="s">
        <v>82228</v>
      </c>
      <c r="B507" s="6" t="s">
        <v>82229</v>
      </c>
      <c r="C507" s="6" t="s">
        <v>82230</v>
      </c>
      <c r="D507" s="6" t="s">
        <v>82231</v>
      </c>
      <c r="E507" s="6" t="s">
        <v>82232</v>
      </c>
      <c r="F507" s="6" t="s">
        <v>82233</v>
      </c>
      <c r="G507" s="6" t="s">
        <v>82234</v>
      </c>
      <c r="H507" s="7" t="s">
        <v>82235</v>
      </c>
    </row>
    <row r="508" spans="1:8" ht="13.2">
      <c r="A508" s="9" t="s">
        <v>82236</v>
      </c>
      <c r="B508" s="6" t="s">
        <v>82237</v>
      </c>
      <c r="C508" s="6" t="s">
        <v>82238</v>
      </c>
      <c r="D508" s="6" t="s">
        <v>82239</v>
      </c>
      <c r="E508" s="6" t="s">
        <v>82240</v>
      </c>
      <c r="F508" s="6" t="s">
        <v>82241</v>
      </c>
      <c r="G508" s="6" t="s">
        <v>82242</v>
      </c>
      <c r="H508" s="7" t="s">
        <v>82243</v>
      </c>
    </row>
    <row r="509" spans="1:8" ht="13.2">
      <c r="A509" s="9" t="s">
        <v>82244</v>
      </c>
      <c r="B509" s="6" t="s">
        <v>82245</v>
      </c>
      <c r="C509" s="6" t="s">
        <v>82246</v>
      </c>
      <c r="D509" s="6" t="s">
        <v>82247</v>
      </c>
      <c r="E509" s="6" t="s">
        <v>82248</v>
      </c>
      <c r="F509" s="6" t="s">
        <v>82249</v>
      </c>
      <c r="G509" s="6" t="s">
        <v>82250</v>
      </c>
      <c r="H509" s="7" t="s">
        <v>82251</v>
      </c>
    </row>
    <row r="510" spans="1:8" ht="13.2">
      <c r="A510" s="9" t="s">
        <v>82252</v>
      </c>
      <c r="B510" s="6" t="s">
        <v>82253</v>
      </c>
      <c r="C510" s="6" t="s">
        <v>82254</v>
      </c>
      <c r="D510" s="6" t="s">
        <v>82255</v>
      </c>
      <c r="E510" s="6" t="s">
        <v>82256</v>
      </c>
      <c r="F510" s="6" t="s">
        <v>82257</v>
      </c>
      <c r="G510" s="6" t="s">
        <v>82258</v>
      </c>
      <c r="H510" s="7" t="s">
        <v>82259</v>
      </c>
    </row>
    <row r="511" spans="1:8" ht="13.2">
      <c r="A511" s="9" t="s">
        <v>82260</v>
      </c>
      <c r="B511" s="6" t="s">
        <v>82261</v>
      </c>
      <c r="C511" s="6" t="s">
        <v>82262</v>
      </c>
      <c r="D511" s="6" t="s">
        <v>82263</v>
      </c>
      <c r="E511" s="6" t="s">
        <v>82264</v>
      </c>
      <c r="F511" s="6" t="s">
        <v>82265</v>
      </c>
      <c r="G511" s="6" t="s">
        <v>82266</v>
      </c>
      <c r="H511" s="7" t="s">
        <v>82267</v>
      </c>
    </row>
    <row r="512" spans="1:8" ht="13.2">
      <c r="A512" s="9" t="s">
        <v>82268</v>
      </c>
      <c r="B512" s="6" t="s">
        <v>82269</v>
      </c>
      <c r="C512" s="6" t="s">
        <v>82270</v>
      </c>
      <c r="D512" s="6" t="s">
        <v>82271</v>
      </c>
      <c r="E512" s="6" t="s">
        <v>82272</v>
      </c>
      <c r="F512" s="6" t="s">
        <v>82273</v>
      </c>
      <c r="G512" s="6" t="s">
        <v>82274</v>
      </c>
      <c r="H512" s="7" t="s">
        <v>82275</v>
      </c>
    </row>
    <row r="513" spans="1:10" ht="13.2">
      <c r="A513" s="9" t="s">
        <v>82276</v>
      </c>
      <c r="B513" s="6" t="s">
        <v>82277</v>
      </c>
      <c r="C513" s="6" t="s">
        <v>82277</v>
      </c>
      <c r="D513" s="6" t="s">
        <v>82278</v>
      </c>
      <c r="E513" s="6" t="s">
        <v>82279</v>
      </c>
      <c r="F513" s="6" t="s">
        <v>82280</v>
      </c>
      <c r="G513" s="6" t="s">
        <v>82281</v>
      </c>
      <c r="H513" s="7" t="s">
        <v>82282</v>
      </c>
    </row>
    <row r="514" spans="1:10" ht="13.2">
      <c r="A514" s="9" t="s">
        <v>82283</v>
      </c>
      <c r="B514" s="6" t="s">
        <v>82284</v>
      </c>
      <c r="C514" s="6" t="s">
        <v>82285</v>
      </c>
      <c r="D514" s="6" t="s">
        <v>82286</v>
      </c>
      <c r="E514" s="6" t="s">
        <v>82287</v>
      </c>
      <c r="F514" s="6" t="s">
        <v>82288</v>
      </c>
      <c r="G514" s="6" t="s">
        <v>82289</v>
      </c>
      <c r="H514" s="7" t="s">
        <v>82290</v>
      </c>
    </row>
    <row r="515" spans="1:10" ht="13.2">
      <c r="A515" s="9" t="s">
        <v>82291</v>
      </c>
      <c r="B515" s="6" t="s">
        <v>82292</v>
      </c>
      <c r="C515" s="6" t="s">
        <v>82292</v>
      </c>
      <c r="D515" s="6" t="s">
        <v>82293</v>
      </c>
      <c r="E515" s="6" t="s">
        <v>82294</v>
      </c>
      <c r="F515" s="6" t="s">
        <v>82295</v>
      </c>
      <c r="G515" s="6" t="s">
        <v>82296</v>
      </c>
      <c r="H515" s="7" t="s">
        <v>82297</v>
      </c>
    </row>
    <row r="516" spans="1:10" ht="13.2">
      <c r="A516" s="9" t="s">
        <v>82298</v>
      </c>
      <c r="B516" s="6" t="s">
        <v>82299</v>
      </c>
      <c r="C516" s="6" t="s">
        <v>82299</v>
      </c>
      <c r="D516" s="6" t="s">
        <v>82300</v>
      </c>
      <c r="E516" s="6" t="s">
        <v>82301</v>
      </c>
      <c r="F516" s="6" t="s">
        <v>82302</v>
      </c>
      <c r="G516" s="6" t="s">
        <v>82303</v>
      </c>
      <c r="H516" s="7" t="s">
        <v>82299</v>
      </c>
    </row>
    <row r="517" spans="1:10" ht="13.2">
      <c r="A517" s="9" t="s">
        <v>82304</v>
      </c>
      <c r="B517" s="6" t="s">
        <v>82305</v>
      </c>
      <c r="C517" s="6" t="s">
        <v>82306</v>
      </c>
      <c r="D517" s="6" t="s">
        <v>82307</v>
      </c>
      <c r="E517" s="6" t="s">
        <v>82305</v>
      </c>
      <c r="F517" s="6" t="s">
        <v>82306</v>
      </c>
      <c r="G517" s="6" t="s">
        <v>82308</v>
      </c>
      <c r="H517" s="7" t="s">
        <v>82306</v>
      </c>
    </row>
    <row r="518" spans="1:10" ht="13.2">
      <c r="A518" s="9" t="s">
        <v>82309</v>
      </c>
      <c r="B518" s="6" t="s">
        <v>82310</v>
      </c>
      <c r="C518" s="6" t="s">
        <v>82311</v>
      </c>
      <c r="D518" s="6" t="s">
        <v>82312</v>
      </c>
      <c r="E518" s="6" t="s">
        <v>82313</v>
      </c>
      <c r="F518" s="6" t="s">
        <v>82314</v>
      </c>
      <c r="G518" s="6" t="s">
        <v>82315</v>
      </c>
      <c r="H518" s="7" t="s">
        <v>82316</v>
      </c>
    </row>
    <row r="519" spans="1:10" ht="13.2">
      <c r="A519" s="9" t="s">
        <v>82317</v>
      </c>
      <c r="B519" s="6" t="s">
        <v>82318</v>
      </c>
      <c r="C519" s="6" t="s">
        <v>82319</v>
      </c>
      <c r="D519" s="6" t="s">
        <v>82320</v>
      </c>
      <c r="E519" s="6" t="s">
        <v>82321</v>
      </c>
      <c r="F519" s="6" t="s">
        <v>82322</v>
      </c>
      <c r="G519" s="6" t="s">
        <v>82323</v>
      </c>
      <c r="H519" s="7" t="s">
        <v>82319</v>
      </c>
    </row>
    <row r="520" spans="1:10" ht="13.2">
      <c r="A520" s="9" t="s">
        <v>82324</v>
      </c>
      <c r="B520" s="6" t="s">
        <v>82325</v>
      </c>
      <c r="C520" s="6" t="s">
        <v>82326</v>
      </c>
      <c r="D520" s="6" t="s">
        <v>82327</v>
      </c>
      <c r="E520" s="6" t="s">
        <v>82328</v>
      </c>
      <c r="F520" s="6" t="s">
        <v>82329</v>
      </c>
      <c r="G520" s="6" t="s">
        <v>82330</v>
      </c>
      <c r="H520" s="7" t="s">
        <v>82331</v>
      </c>
    </row>
    <row r="521" spans="1:10" ht="13.2">
      <c r="A521" s="9" t="s">
        <v>82332</v>
      </c>
      <c r="B521" s="6" t="s">
        <v>82333</v>
      </c>
      <c r="C521" s="6" t="s">
        <v>82334</v>
      </c>
      <c r="D521" s="6" t="s">
        <v>82335</v>
      </c>
      <c r="E521" s="6" t="s">
        <v>82336</v>
      </c>
      <c r="F521" s="6" t="s">
        <v>82337</v>
      </c>
      <c r="G521" s="6" t="s">
        <v>82338</v>
      </c>
      <c r="H521" s="7" t="s">
        <v>82339</v>
      </c>
    </row>
    <row r="522" spans="1:10" ht="13.2">
      <c r="A522" s="9" t="s">
        <v>82340</v>
      </c>
      <c r="B522" s="6" t="s">
        <v>82341</v>
      </c>
      <c r="C522" s="6" t="s">
        <v>82342</v>
      </c>
      <c r="D522" s="6" t="s">
        <v>82343</v>
      </c>
      <c r="E522" s="6" t="s">
        <v>82344</v>
      </c>
      <c r="F522" s="6" t="s">
        <v>82345</v>
      </c>
      <c r="G522" s="6" t="s">
        <v>82346</v>
      </c>
      <c r="H522" s="7" t="s">
        <v>82347</v>
      </c>
    </row>
    <row r="523" spans="1:10" ht="13.2">
      <c r="A523" s="9" t="s">
        <v>82348</v>
      </c>
      <c r="B523" s="6" t="s">
        <v>82349</v>
      </c>
      <c r="C523" s="6" t="s">
        <v>82349</v>
      </c>
      <c r="D523" s="6" t="s">
        <v>82350</v>
      </c>
      <c r="E523" s="6" t="s">
        <v>82351</v>
      </c>
      <c r="F523" s="6" t="s">
        <v>82352</v>
      </c>
      <c r="G523" s="6" t="s">
        <v>82353</v>
      </c>
      <c r="H523" s="7" t="s">
        <v>82354</v>
      </c>
    </row>
    <row r="524" spans="1:10" ht="13.2">
      <c r="A524" s="9" t="s">
        <v>82355</v>
      </c>
      <c r="B524" s="6" t="s">
        <v>82356</v>
      </c>
      <c r="C524" s="6" t="s">
        <v>82357</v>
      </c>
      <c r="D524" s="6" t="s">
        <v>82358</v>
      </c>
      <c r="E524" s="6" t="s">
        <v>82359</v>
      </c>
      <c r="F524" s="6" t="s">
        <v>82360</v>
      </c>
      <c r="G524" s="6" t="s">
        <v>82361</v>
      </c>
      <c r="H524" s="7" t="s">
        <v>82362</v>
      </c>
    </row>
    <row r="525" spans="1:10" ht="13.2">
      <c r="A525" s="9" t="s">
        <v>82363</v>
      </c>
      <c r="B525" s="47" t="s">
        <v>2503</v>
      </c>
      <c r="C525" s="47" t="s">
        <v>82364</v>
      </c>
      <c r="D525" s="47" t="s">
        <v>82364</v>
      </c>
      <c r="E525" s="47" t="s">
        <v>82365</v>
      </c>
      <c r="F525" s="47" t="s">
        <v>82366</v>
      </c>
      <c r="G525" s="6" t="s">
        <v>82367</v>
      </c>
      <c r="H525" s="7" t="s">
        <v>82365</v>
      </c>
    </row>
    <row r="526" spans="1:10" ht="14.4">
      <c r="A526" s="9" t="s">
        <v>82368</v>
      </c>
      <c r="B526" s="6" t="s">
        <v>82369</v>
      </c>
      <c r="C526" s="4" t="s">
        <v>82370</v>
      </c>
      <c r="D526" s="16" t="s">
        <v>82371</v>
      </c>
      <c r="E526" s="17" t="s">
        <v>82372</v>
      </c>
      <c r="F526" s="7" t="s">
        <v>82373</v>
      </c>
      <c r="G526" s="6" t="s">
        <v>82374</v>
      </c>
      <c r="H526" s="7" t="s">
        <v>82375</v>
      </c>
    </row>
    <row r="527" spans="1:10" ht="13.2">
      <c r="A527" s="9" t="s">
        <v>82376</v>
      </c>
      <c r="B527" s="6" t="s">
        <v>82377</v>
      </c>
      <c r="C527" s="47" t="s">
        <v>82378</v>
      </c>
      <c r="D527" s="6" t="s">
        <v>82379</v>
      </c>
      <c r="E527" s="6" t="s">
        <v>82380</v>
      </c>
      <c r="F527" s="6" t="s">
        <v>82381</v>
      </c>
      <c r="G527" s="6" t="s">
        <v>82382</v>
      </c>
      <c r="H527" s="7" t="s">
        <v>82383</v>
      </c>
      <c r="J527" s="8"/>
    </row>
    <row r="528" spans="1:10" ht="13.2">
      <c r="A528" s="9" t="s">
        <v>82384</v>
      </c>
      <c r="B528" s="6" t="s">
        <v>82385</v>
      </c>
      <c r="C528" s="47" t="s">
        <v>82386</v>
      </c>
      <c r="D528" s="6" t="s">
        <v>82387</v>
      </c>
      <c r="E528" s="6" t="s">
        <v>82388</v>
      </c>
      <c r="F528" s="6" t="s">
        <v>82389</v>
      </c>
      <c r="G528" s="6" t="s">
        <v>82390</v>
      </c>
      <c r="H528" s="7" t="s">
        <v>82391</v>
      </c>
    </row>
    <row r="529" spans="1:8" ht="13.2">
      <c r="A529" s="9" t="s">
        <v>82392</v>
      </c>
      <c r="B529" s="6" t="s">
        <v>82393</v>
      </c>
      <c r="C529" s="47" t="s">
        <v>82394</v>
      </c>
      <c r="D529" s="6" t="s">
        <v>82395</v>
      </c>
      <c r="E529" s="6" t="s">
        <v>82396</v>
      </c>
      <c r="F529" s="6" t="s">
        <v>82397</v>
      </c>
      <c r="G529" s="6" t="s">
        <v>4316</v>
      </c>
      <c r="H529" s="7" t="s">
        <v>82398</v>
      </c>
    </row>
    <row r="530" spans="1:8" ht="13.2">
      <c r="A530" s="9" t="s">
        <v>82399</v>
      </c>
      <c r="B530" s="6" t="s">
        <v>82400</v>
      </c>
      <c r="C530" s="47" t="s">
        <v>82401</v>
      </c>
      <c r="D530" s="6" t="s">
        <v>82402</v>
      </c>
      <c r="E530" s="6" t="s">
        <v>82403</v>
      </c>
      <c r="F530" s="6" t="s">
        <v>82404</v>
      </c>
      <c r="G530" s="6" t="s">
        <v>82405</v>
      </c>
      <c r="H530" s="7" t="s">
        <v>82403</v>
      </c>
    </row>
    <row r="531" spans="1:8" ht="13.2">
      <c r="A531" s="9" t="s">
        <v>82406</v>
      </c>
      <c r="B531" s="6" t="s">
        <v>82407</v>
      </c>
      <c r="C531" s="47" t="s">
        <v>82408</v>
      </c>
      <c r="D531" s="6" t="s">
        <v>82409</v>
      </c>
      <c r="E531" s="6" t="s">
        <v>82410</v>
      </c>
      <c r="F531" s="6" t="s">
        <v>82411</v>
      </c>
      <c r="G531" s="6" t="s">
        <v>82412</v>
      </c>
      <c r="H531" s="7" t="s">
        <v>82413</v>
      </c>
    </row>
    <row r="532" spans="1:8" ht="13.2">
      <c r="A532" s="9" t="s">
        <v>82414</v>
      </c>
      <c r="B532" s="6" t="s">
        <v>82415</v>
      </c>
      <c r="C532" s="47" t="s">
        <v>82416</v>
      </c>
      <c r="D532" s="6" t="s">
        <v>82417</v>
      </c>
      <c r="E532" s="6" t="s">
        <v>82418</v>
      </c>
      <c r="F532" s="6" t="s">
        <v>82419</v>
      </c>
      <c r="G532" s="6" t="s">
        <v>82420</v>
      </c>
      <c r="H532" s="7" t="s">
        <v>82421</v>
      </c>
    </row>
    <row r="533" spans="1:8" ht="13.2">
      <c r="A533" s="9" t="s">
        <v>82422</v>
      </c>
      <c r="B533" s="6" t="s">
        <v>82423</v>
      </c>
      <c r="C533" s="47" t="s">
        <v>82424</v>
      </c>
      <c r="D533" s="6" t="s">
        <v>82425</v>
      </c>
      <c r="E533" s="6" t="s">
        <v>82426</v>
      </c>
      <c r="F533" s="6" t="s">
        <v>82427</v>
      </c>
      <c r="G533" s="6" t="s">
        <v>82428</v>
      </c>
      <c r="H533" s="7" t="s">
        <v>82429</v>
      </c>
    </row>
    <row r="534" spans="1:8" ht="13.2">
      <c r="A534" s="9" t="s">
        <v>82430</v>
      </c>
      <c r="B534" s="6" t="s">
        <v>82431</v>
      </c>
      <c r="C534" s="47" t="s">
        <v>82432</v>
      </c>
      <c r="D534" s="6" t="s">
        <v>82433</v>
      </c>
      <c r="E534" s="6" t="s">
        <v>82434</v>
      </c>
      <c r="F534" s="6" t="s">
        <v>82435</v>
      </c>
      <c r="G534" s="6" t="s">
        <v>82436</v>
      </c>
      <c r="H534" s="7" t="s">
        <v>82437</v>
      </c>
    </row>
    <row r="535" spans="1:8" ht="13.2">
      <c r="A535" s="9" t="s">
        <v>82438</v>
      </c>
      <c r="B535" s="6" t="s">
        <v>82439</v>
      </c>
      <c r="C535" s="47" t="s">
        <v>82440</v>
      </c>
      <c r="D535" s="6" t="s">
        <v>82441</v>
      </c>
      <c r="E535" s="6" t="s">
        <v>82442</v>
      </c>
      <c r="F535" s="6" t="s">
        <v>82443</v>
      </c>
      <c r="G535" s="6" t="s">
        <v>82444</v>
      </c>
      <c r="H535" s="7" t="s">
        <v>82445</v>
      </c>
    </row>
    <row r="536" spans="1:8" ht="13.2">
      <c r="A536" s="9" t="s">
        <v>82446</v>
      </c>
      <c r="B536" s="6" t="s">
        <v>82447</v>
      </c>
      <c r="C536" s="47" t="s">
        <v>82448</v>
      </c>
      <c r="D536" s="6" t="s">
        <v>82449</v>
      </c>
      <c r="E536" s="6" t="s">
        <v>82450</v>
      </c>
      <c r="F536" s="6" t="s">
        <v>82451</v>
      </c>
      <c r="G536" s="6" t="s">
        <v>82452</v>
      </c>
      <c r="H536" s="7" t="s">
        <v>82451</v>
      </c>
    </row>
    <row r="537" spans="1:8" ht="13.2">
      <c r="A537" s="9" t="s">
        <v>82453</v>
      </c>
      <c r="B537" s="13" t="s">
        <v>4443</v>
      </c>
      <c r="C537" s="13" t="s">
        <v>4444</v>
      </c>
      <c r="D537" s="13" t="s">
        <v>4443</v>
      </c>
      <c r="E537" s="152" t="s">
        <v>4443</v>
      </c>
      <c r="F537" s="13" t="s">
        <v>4443</v>
      </c>
      <c r="G537" s="6" t="s">
        <v>4446</v>
      </c>
      <c r="H537" s="7" t="s">
        <v>4443</v>
      </c>
    </row>
    <row r="538" spans="1:8" ht="13.2">
      <c r="A538" s="9" t="s">
        <v>82454</v>
      </c>
      <c r="B538" s="6" t="s">
        <v>82455</v>
      </c>
      <c r="C538" s="6" t="s">
        <v>82456</v>
      </c>
      <c r="D538" s="6" t="s">
        <v>82457</v>
      </c>
      <c r="E538" s="6" t="s">
        <v>82458</v>
      </c>
      <c r="F538" s="6" t="s">
        <v>82459</v>
      </c>
      <c r="G538" s="6" t="s">
        <v>82460</v>
      </c>
      <c r="H538" s="7" t="s">
        <v>82461</v>
      </c>
    </row>
    <row r="539" spans="1:8" ht="13.2">
      <c r="A539" s="9" t="s">
        <v>82462</v>
      </c>
      <c r="B539" s="6" t="s">
        <v>20379</v>
      </c>
      <c r="C539" s="6" t="s">
        <v>20380</v>
      </c>
      <c r="D539" s="6" t="s">
        <v>20381</v>
      </c>
      <c r="E539" s="6" t="s">
        <v>20382</v>
      </c>
      <c r="F539" s="6" t="s">
        <v>82463</v>
      </c>
      <c r="G539" s="6" t="s">
        <v>82464</v>
      </c>
      <c r="H539" s="7" t="s">
        <v>20386</v>
      </c>
    </row>
    <row r="540" spans="1:8" ht="13.8">
      <c r="A540" s="9" t="s">
        <v>82465</v>
      </c>
      <c r="B540" s="24" t="s">
        <v>13479</v>
      </c>
      <c r="C540" s="24" t="s">
        <v>13479</v>
      </c>
      <c r="D540" s="24" t="s">
        <v>13480</v>
      </c>
      <c r="E540" s="24" t="s">
        <v>13481</v>
      </c>
      <c r="F540" s="24" t="s">
        <v>13482</v>
      </c>
      <c r="G540" s="6" t="s">
        <v>13484</v>
      </c>
      <c r="H540" s="7" t="s">
        <v>13485</v>
      </c>
    </row>
    <row r="541" spans="1:8" ht="13.2">
      <c r="A541" s="9" t="s">
        <v>82466</v>
      </c>
      <c r="B541" s="6" t="s">
        <v>82467</v>
      </c>
      <c r="C541" s="6" t="s">
        <v>82468</v>
      </c>
      <c r="D541" s="6" t="s">
        <v>82469</v>
      </c>
      <c r="E541" s="6" t="s">
        <v>82470</v>
      </c>
      <c r="F541" s="6" t="s">
        <v>82471</v>
      </c>
      <c r="G541" s="6" t="s">
        <v>82472</v>
      </c>
      <c r="H541" s="7" t="s">
        <v>82473</v>
      </c>
    </row>
    <row r="542" spans="1:8" ht="13.2">
      <c r="A542" s="9" t="s">
        <v>82474</v>
      </c>
      <c r="B542" s="6" t="s">
        <v>82475</v>
      </c>
      <c r="C542" s="6" t="s">
        <v>82476</v>
      </c>
      <c r="D542" s="6" t="s">
        <v>82477</v>
      </c>
      <c r="E542" s="6" t="s">
        <v>82478</v>
      </c>
      <c r="F542" s="6" t="s">
        <v>82479</v>
      </c>
      <c r="G542" s="6" t="s">
        <v>82480</v>
      </c>
      <c r="H542" s="7" t="s">
        <v>82481</v>
      </c>
    </row>
    <row r="543" spans="1:8" ht="13.2">
      <c r="A543" s="9" t="s">
        <v>82482</v>
      </c>
      <c r="B543" s="13" t="s">
        <v>64041</v>
      </c>
      <c r="C543" s="13" t="s">
        <v>64042</v>
      </c>
      <c r="D543" s="3" t="s">
        <v>64043</v>
      </c>
      <c r="E543" s="152" t="s">
        <v>64044</v>
      </c>
      <c r="F543" s="13" t="s">
        <v>64045</v>
      </c>
      <c r="G543" s="6" t="s">
        <v>82483</v>
      </c>
      <c r="H543" s="7" t="s">
        <v>64048</v>
      </c>
    </row>
    <row r="544" spans="1:8" ht="13.2">
      <c r="A544" s="9" t="s">
        <v>82484</v>
      </c>
      <c r="B544" s="13" t="s">
        <v>64154</v>
      </c>
      <c r="C544" s="13" t="s">
        <v>64155</v>
      </c>
      <c r="D544" s="3" t="s">
        <v>64156</v>
      </c>
      <c r="E544" s="152" t="s">
        <v>64157</v>
      </c>
      <c r="F544" s="13" t="s">
        <v>64158</v>
      </c>
      <c r="G544" s="6" t="s">
        <v>64160</v>
      </c>
      <c r="H544" s="7" t="s">
        <v>64161</v>
      </c>
    </row>
    <row r="545" spans="1:8" ht="13.2">
      <c r="A545" s="9" t="s">
        <v>82485</v>
      </c>
      <c r="B545" s="6" t="str">
        <f ca="1">IFERROR(__xludf.DUMMYFUNCTION("GOOGLETRANSLATE(C545,""fr"",""en"")"),"Available")</f>
        <v>Available</v>
      </c>
      <c r="C545" s="6" t="s">
        <v>60969</v>
      </c>
      <c r="D545" s="6" t="s">
        <v>60970</v>
      </c>
      <c r="E545" s="6" t="s">
        <v>60969</v>
      </c>
      <c r="F545" s="6" t="s">
        <v>60971</v>
      </c>
      <c r="G545" s="6" t="s">
        <v>82486</v>
      </c>
      <c r="H545" s="7" t="s">
        <v>60974</v>
      </c>
    </row>
    <row r="546" spans="1:8" ht="13.2">
      <c r="A546" s="9" t="s">
        <v>64131</v>
      </c>
      <c r="B546" s="6" t="s">
        <v>64131</v>
      </c>
      <c r="C546" s="6" t="s">
        <v>82487</v>
      </c>
      <c r="D546" s="6" t="s">
        <v>82488</v>
      </c>
      <c r="E546" s="6" t="s">
        <v>82489</v>
      </c>
      <c r="F546" s="6" t="s">
        <v>82490</v>
      </c>
      <c r="G546" s="6" t="s">
        <v>82491</v>
      </c>
      <c r="H546" s="7" t="s">
        <v>82492</v>
      </c>
    </row>
    <row r="547" spans="1:8" ht="13.2">
      <c r="A547" s="9" t="s">
        <v>82493</v>
      </c>
      <c r="B547" s="6" t="s">
        <v>82494</v>
      </c>
      <c r="C547" s="6" t="s">
        <v>82495</v>
      </c>
      <c r="D547" s="6" t="s">
        <v>82496</v>
      </c>
      <c r="E547" s="6" t="s">
        <v>82497</v>
      </c>
      <c r="F547" s="6" t="s">
        <v>82498</v>
      </c>
      <c r="G547" s="6" t="s">
        <v>82499</v>
      </c>
      <c r="H547" s="7" t="s">
        <v>82500</v>
      </c>
    </row>
    <row r="548" spans="1:8" ht="13.2">
      <c r="A548" s="9" t="s">
        <v>62706</v>
      </c>
      <c r="B548" s="6" t="s">
        <v>62706</v>
      </c>
      <c r="C548" s="6" t="s">
        <v>82501</v>
      </c>
      <c r="D548" s="6" t="s">
        <v>82502</v>
      </c>
      <c r="E548" s="6" t="s">
        <v>82503</v>
      </c>
      <c r="F548" s="6" t="s">
        <v>82490</v>
      </c>
      <c r="G548" s="6" t="s">
        <v>82504</v>
      </c>
      <c r="H548" s="7" t="s">
        <v>82503</v>
      </c>
    </row>
    <row r="549" spans="1:8" ht="13.2">
      <c r="A549" s="9" t="s">
        <v>63672</v>
      </c>
      <c r="B549" s="6" t="s">
        <v>63672</v>
      </c>
      <c r="C549" s="6" t="s">
        <v>81561</v>
      </c>
      <c r="D549" s="6" t="s">
        <v>81562</v>
      </c>
      <c r="E549" s="6" t="s">
        <v>81563</v>
      </c>
      <c r="F549" s="6" t="s">
        <v>81564</v>
      </c>
      <c r="G549" s="6" t="s">
        <v>80440</v>
      </c>
      <c r="H549" s="7" t="s">
        <v>63672</v>
      </c>
    </row>
    <row r="550" spans="1:8" ht="13.2">
      <c r="A550" s="9" t="s">
        <v>82505</v>
      </c>
      <c r="B550" s="6" t="s">
        <v>82505</v>
      </c>
      <c r="C550" s="6" t="s">
        <v>82506</v>
      </c>
      <c r="D550" s="6" t="s">
        <v>82507</v>
      </c>
      <c r="E550" s="6" t="s">
        <v>82508</v>
      </c>
      <c r="F550" s="6" t="s">
        <v>82509</v>
      </c>
      <c r="G550" s="6" t="s">
        <v>82510</v>
      </c>
      <c r="H550" s="7" t="s">
        <v>82511</v>
      </c>
    </row>
    <row r="551" spans="1:8" ht="13.2">
      <c r="A551" s="9" t="s">
        <v>82512</v>
      </c>
      <c r="B551" s="6" t="s">
        <v>82513</v>
      </c>
      <c r="C551" s="6" t="s">
        <v>82513</v>
      </c>
      <c r="D551" s="6" t="s">
        <v>82513</v>
      </c>
      <c r="E551" s="6" t="s">
        <v>82513</v>
      </c>
      <c r="F551" s="6" t="s">
        <v>82513</v>
      </c>
      <c r="G551" s="6" t="s">
        <v>82514</v>
      </c>
      <c r="H551" s="7" t="s">
        <v>82515</v>
      </c>
    </row>
    <row r="552" spans="1:8" ht="13.2">
      <c r="A552" s="9" t="s">
        <v>82516</v>
      </c>
      <c r="B552" s="6" t="s">
        <v>82517</v>
      </c>
      <c r="C552" s="6" t="s">
        <v>82517</v>
      </c>
      <c r="D552" s="6" t="s">
        <v>82517</v>
      </c>
      <c r="E552" s="6" t="s">
        <v>82517</v>
      </c>
      <c r="F552" s="6" t="s">
        <v>82517</v>
      </c>
      <c r="G552" s="6" t="s">
        <v>82518</v>
      </c>
      <c r="H552" s="7" t="s">
        <v>82519</v>
      </c>
    </row>
    <row r="553" spans="1:8" ht="13.2">
      <c r="A553" s="9" t="s">
        <v>63627</v>
      </c>
      <c r="B553" s="4" t="s">
        <v>2414</v>
      </c>
      <c r="C553" s="4" t="s">
        <v>2424</v>
      </c>
      <c r="D553" s="3" t="s">
        <v>2416</v>
      </c>
      <c r="E553" s="152" t="s">
        <v>2417</v>
      </c>
      <c r="F553" s="4" t="s">
        <v>2425</v>
      </c>
      <c r="G553" s="6" t="s">
        <v>2420</v>
      </c>
      <c r="H553" s="7" t="s">
        <v>2426</v>
      </c>
    </row>
    <row r="554" spans="1:8" ht="13.2">
      <c r="A554" s="9" t="s">
        <v>62560</v>
      </c>
      <c r="B554" s="4" t="s">
        <v>3732</v>
      </c>
      <c r="C554" s="4" t="s">
        <v>3732</v>
      </c>
      <c r="D554" s="3" t="s">
        <v>62561</v>
      </c>
      <c r="E554" s="152" t="s">
        <v>3734</v>
      </c>
      <c r="F554" s="4" t="s">
        <v>3735</v>
      </c>
      <c r="G554" s="6" t="s">
        <v>3737</v>
      </c>
      <c r="H554" s="7" t="s">
        <v>3738</v>
      </c>
    </row>
    <row r="555" spans="1:8" ht="13.2">
      <c r="A555" s="9" t="s">
        <v>82520</v>
      </c>
      <c r="B555" s="13" t="s">
        <v>71740</v>
      </c>
      <c r="C555" s="13" t="s">
        <v>71741</v>
      </c>
      <c r="D555" s="3" t="s">
        <v>71742</v>
      </c>
      <c r="E555" s="47" t="s">
        <v>71743</v>
      </c>
      <c r="F555" s="5" t="s">
        <v>71744</v>
      </c>
      <c r="G555" s="6" t="s">
        <v>12363</v>
      </c>
      <c r="H555" s="7" t="s">
        <v>82521</v>
      </c>
    </row>
    <row r="556" spans="1:8" ht="13.2">
      <c r="A556" s="9" t="s">
        <v>82522</v>
      </c>
      <c r="B556" s="13" t="s">
        <v>71766</v>
      </c>
      <c r="C556" s="13" t="s">
        <v>71767</v>
      </c>
      <c r="D556" s="3" t="s">
        <v>71768</v>
      </c>
      <c r="E556" s="47" t="s">
        <v>71769</v>
      </c>
      <c r="F556" s="5" t="s">
        <v>2632</v>
      </c>
      <c r="G556" s="6" t="s">
        <v>16071</v>
      </c>
      <c r="H556" s="7" t="s">
        <v>82523</v>
      </c>
    </row>
    <row r="557" spans="1:8" ht="13.2">
      <c r="A557" s="9" t="s">
        <v>82524</v>
      </c>
      <c r="B557" s="13" t="s">
        <v>2618</v>
      </c>
      <c r="C557" s="13" t="s">
        <v>71773</v>
      </c>
      <c r="D557" s="3" t="s">
        <v>71774</v>
      </c>
      <c r="E557" s="47" t="s">
        <v>71775</v>
      </c>
      <c r="F557" s="5" t="s">
        <v>2622</v>
      </c>
      <c r="G557" s="6" t="s">
        <v>82525</v>
      </c>
      <c r="H557" s="7" t="s">
        <v>82526</v>
      </c>
    </row>
    <row r="558" spans="1:8" ht="13.2">
      <c r="A558" s="9" t="s">
        <v>82527</v>
      </c>
      <c r="B558" s="13" t="s">
        <v>71780</v>
      </c>
      <c r="C558" s="13" t="s">
        <v>71781</v>
      </c>
      <c r="D558" s="3" t="s">
        <v>71782</v>
      </c>
      <c r="E558" s="47" t="s">
        <v>71783</v>
      </c>
      <c r="F558" s="5" t="s">
        <v>71784</v>
      </c>
      <c r="G558" s="6" t="s">
        <v>71785</v>
      </c>
      <c r="H558" s="7" t="s">
        <v>82528</v>
      </c>
    </row>
    <row r="559" spans="1:8" ht="13.2">
      <c r="A559" s="9" t="s">
        <v>82529</v>
      </c>
      <c r="B559" s="13" t="s">
        <v>71788</v>
      </c>
      <c r="C559" s="13" t="s">
        <v>71789</v>
      </c>
      <c r="D559" s="3" t="s">
        <v>71790</v>
      </c>
      <c r="E559" s="47" t="s">
        <v>71791</v>
      </c>
      <c r="F559" s="5" t="s">
        <v>71789</v>
      </c>
      <c r="G559" s="6" t="s">
        <v>82530</v>
      </c>
      <c r="H559" s="7" t="s">
        <v>82531</v>
      </c>
    </row>
    <row r="560" spans="1:8" ht="13.2">
      <c r="A560" s="9" t="s">
        <v>82532</v>
      </c>
      <c r="B560" s="13" t="s">
        <v>71794</v>
      </c>
      <c r="C560" s="13" t="s">
        <v>71795</v>
      </c>
      <c r="D560" s="3" t="s">
        <v>71796</v>
      </c>
      <c r="E560" s="47" t="s">
        <v>71797</v>
      </c>
      <c r="F560" s="5" t="s">
        <v>2737</v>
      </c>
      <c r="G560" s="6" t="s">
        <v>82533</v>
      </c>
      <c r="H560" s="7" t="s">
        <v>82534</v>
      </c>
    </row>
    <row r="561" spans="1:10" ht="13.2">
      <c r="A561" s="9" t="s">
        <v>82535</v>
      </c>
      <c r="B561" s="13" t="s">
        <v>71801</v>
      </c>
      <c r="C561" s="13" t="s">
        <v>71802</v>
      </c>
      <c r="D561" s="3" t="s">
        <v>71803</v>
      </c>
      <c r="E561" s="47" t="s">
        <v>71804</v>
      </c>
      <c r="F561" s="5" t="s">
        <v>71805</v>
      </c>
      <c r="G561" s="6" t="s">
        <v>71806</v>
      </c>
      <c r="H561" s="7" t="s">
        <v>82536</v>
      </c>
    </row>
    <row r="562" spans="1:10" ht="13.2">
      <c r="A562" s="9" t="s">
        <v>82537</v>
      </c>
      <c r="B562" s="13" t="s">
        <v>71748</v>
      </c>
      <c r="C562" s="13" t="s">
        <v>71749</v>
      </c>
      <c r="D562" s="3" t="s">
        <v>71750</v>
      </c>
      <c r="E562" s="47" t="s">
        <v>71751</v>
      </c>
      <c r="F562" s="5" t="s">
        <v>71752</v>
      </c>
      <c r="G562" s="6" t="s">
        <v>71754</v>
      </c>
      <c r="H562" s="7" t="s">
        <v>82538</v>
      </c>
    </row>
    <row r="563" spans="1:10" ht="13.2">
      <c r="A563" s="9" t="s">
        <v>82539</v>
      </c>
      <c r="B563" s="13" t="s">
        <v>71757</v>
      </c>
      <c r="C563" s="13" t="s">
        <v>71758</v>
      </c>
      <c r="D563" s="3" t="s">
        <v>71759</v>
      </c>
      <c r="E563" s="47" t="s">
        <v>71760</v>
      </c>
      <c r="F563" s="5" t="s">
        <v>71761</v>
      </c>
      <c r="G563" s="6" t="s">
        <v>71763</v>
      </c>
      <c r="H563" s="7" t="s">
        <v>82540</v>
      </c>
    </row>
    <row r="564" spans="1:10" ht="13.2">
      <c r="A564" s="9" t="s">
        <v>82541</v>
      </c>
      <c r="B564" s="13" t="s">
        <v>71818</v>
      </c>
      <c r="C564" s="13" t="s">
        <v>71819</v>
      </c>
      <c r="D564" s="3" t="s">
        <v>71820</v>
      </c>
      <c r="E564" s="47" t="s">
        <v>71821</v>
      </c>
      <c r="F564" s="5" t="s">
        <v>71822</v>
      </c>
      <c r="G564" s="6" t="s">
        <v>71824</v>
      </c>
      <c r="H564" s="7" t="s">
        <v>82542</v>
      </c>
    </row>
    <row r="565" spans="1:10" ht="13.2">
      <c r="A565" s="9" t="s">
        <v>82543</v>
      </c>
      <c r="B565" s="13" t="s">
        <v>71809</v>
      </c>
      <c r="C565" s="13" t="s">
        <v>71810</v>
      </c>
      <c r="D565" s="3" t="s">
        <v>71811</v>
      </c>
      <c r="E565" s="47" t="s">
        <v>71812</v>
      </c>
      <c r="F565" s="7" t="s">
        <v>71813</v>
      </c>
      <c r="G565" s="6" t="s">
        <v>71815</v>
      </c>
      <c r="H565" s="7" t="s">
        <v>82544</v>
      </c>
    </row>
    <row r="566" spans="1:10" ht="13.2">
      <c r="A566" s="9" t="s">
        <v>82545</v>
      </c>
      <c r="B566" s="6" t="s">
        <v>82546</v>
      </c>
      <c r="C566" s="6" t="s">
        <v>82547</v>
      </c>
      <c r="D566" s="6" t="s">
        <v>82548</v>
      </c>
      <c r="E566" s="6" t="s">
        <v>82549</v>
      </c>
      <c r="F566" s="6" t="s">
        <v>82550</v>
      </c>
      <c r="G566" s="6" t="s">
        <v>82551</v>
      </c>
      <c r="H566" s="7" t="s">
        <v>82546</v>
      </c>
      <c r="J566" s="6" t="s">
        <v>81635</v>
      </c>
    </row>
    <row r="567" spans="1:10" ht="13.2">
      <c r="A567" s="9" t="s">
        <v>82552</v>
      </c>
      <c r="B567" s="6" t="s">
        <v>82553</v>
      </c>
      <c r="C567" s="6" t="s">
        <v>82554</v>
      </c>
      <c r="D567" s="6" t="s">
        <v>82555</v>
      </c>
      <c r="E567" s="6" t="s">
        <v>82556</v>
      </c>
      <c r="F567" s="6" t="s">
        <v>82557</v>
      </c>
      <c r="G567" s="6" t="s">
        <v>82558</v>
      </c>
      <c r="H567" s="7" t="s">
        <v>82553</v>
      </c>
      <c r="J567" s="6" t="s">
        <v>82546</v>
      </c>
    </row>
    <row r="568" spans="1:10" ht="13.2">
      <c r="A568" s="9" t="s">
        <v>82559</v>
      </c>
      <c r="B568" s="6" t="s">
        <v>82560</v>
      </c>
      <c r="C568" s="6" t="s">
        <v>82561</v>
      </c>
      <c r="D568" s="6" t="s">
        <v>82562</v>
      </c>
      <c r="E568" s="6" t="s">
        <v>82563</v>
      </c>
      <c r="F568" s="6" t="s">
        <v>82564</v>
      </c>
      <c r="G568" s="6" t="s">
        <v>82565</v>
      </c>
      <c r="H568" s="7" t="s">
        <v>82566</v>
      </c>
    </row>
    <row r="569" spans="1:10" ht="13.2">
      <c r="A569" s="9" t="s">
        <v>82567</v>
      </c>
      <c r="B569" s="6" t="s">
        <v>82568</v>
      </c>
      <c r="C569" s="6" t="s">
        <v>82569</v>
      </c>
      <c r="D569" s="6" t="s">
        <v>82570</v>
      </c>
      <c r="E569" s="6" t="s">
        <v>82571</v>
      </c>
      <c r="F569" s="6" t="s">
        <v>82572</v>
      </c>
      <c r="G569" s="6" t="s">
        <v>82573</v>
      </c>
      <c r="H569" s="7" t="s">
        <v>82574</v>
      </c>
    </row>
    <row r="570" spans="1:10" ht="13.2">
      <c r="A570" s="9" t="s">
        <v>82575</v>
      </c>
      <c r="B570" s="6" t="s">
        <v>82576</v>
      </c>
      <c r="C570" s="6" t="s">
        <v>82577</v>
      </c>
      <c r="D570" s="6" t="s">
        <v>82578</v>
      </c>
      <c r="E570" s="6" t="s">
        <v>82579</v>
      </c>
      <c r="F570" s="6" t="s">
        <v>82580</v>
      </c>
      <c r="G570" s="6" t="s">
        <v>82581</v>
      </c>
      <c r="H570" s="7" t="s">
        <v>82582</v>
      </c>
    </row>
    <row r="571" spans="1:10" ht="13.2">
      <c r="A571" s="9" t="s">
        <v>82583</v>
      </c>
      <c r="B571" s="6" t="s">
        <v>82584</v>
      </c>
      <c r="C571" s="6" t="str">
        <f ca="1">IFERROR(__xludf.DUMMYFUNCTION("GOOGLETRANSLATE(B571,""en"",""fr"")"),"Ce style de jeu correspond aux attributs de votre joueur")</f>
        <v>Ce style de jeu correspond aux attributs de votre joueur</v>
      </c>
      <c r="D571" s="6" t="s">
        <v>82585</v>
      </c>
      <c r="E571" s="6" t="s">
        <v>82586</v>
      </c>
      <c r="F571" s="6" t="s">
        <v>82587</v>
      </c>
      <c r="G571" s="6" t="s">
        <v>82588</v>
      </c>
      <c r="H571" s="7" t="s">
        <v>82589</v>
      </c>
    </row>
    <row r="572" spans="1:10" ht="13.2">
      <c r="A572" s="9" t="s">
        <v>82590</v>
      </c>
      <c r="B572" s="6" t="s">
        <v>82591</v>
      </c>
      <c r="C572" s="6" t="str">
        <f ca="1">IFERROR(__xludf.DUMMYFUNCTION("GOOGLETRANSLATE(B572,""en"",""fr"")"),"Ce style de jeu correspond parfaitement aux attributs de votre joueur")</f>
        <v>Ce style de jeu correspond parfaitement aux attributs de votre joueur</v>
      </c>
      <c r="D572" s="6" t="s">
        <v>82592</v>
      </c>
      <c r="E572" s="6" t="s">
        <v>82593</v>
      </c>
      <c r="F572" s="6" t="s">
        <v>82594</v>
      </c>
      <c r="G572" s="6" t="s">
        <v>82595</v>
      </c>
      <c r="H572" s="7" t="s">
        <v>82596</v>
      </c>
      <c r="I572" s="8"/>
      <c r="J572" s="8"/>
    </row>
    <row r="573" spans="1:10" ht="13.2">
      <c r="A573" s="9" t="s">
        <v>82597</v>
      </c>
      <c r="B573" s="6" t="s">
        <v>82598</v>
      </c>
      <c r="C573" s="6" t="s">
        <v>82599</v>
      </c>
      <c r="D573" s="6" t="s">
        <v>82600</v>
      </c>
      <c r="E573" s="6" t="s">
        <v>82601</v>
      </c>
      <c r="F573" s="6" t="s">
        <v>82602</v>
      </c>
      <c r="G573" s="6" t="s">
        <v>82603</v>
      </c>
      <c r="H573" s="7" t="s">
        <v>82604</v>
      </c>
    </row>
    <row r="574" spans="1:10" ht="13.2">
      <c r="A574" s="9" t="s">
        <v>82605</v>
      </c>
      <c r="B574" s="6" t="s">
        <v>63362</v>
      </c>
      <c r="C574" s="7" t="s">
        <v>82606</v>
      </c>
      <c r="D574" s="6" t="s">
        <v>82606</v>
      </c>
      <c r="E574" s="6" t="s">
        <v>82607</v>
      </c>
      <c r="F574" s="6" t="s">
        <v>82608</v>
      </c>
      <c r="G574" s="6" t="s">
        <v>82609</v>
      </c>
      <c r="H574" s="7" t="s">
        <v>82607</v>
      </c>
    </row>
    <row r="575" spans="1:10" ht="13.2">
      <c r="A575" s="9" t="s">
        <v>82610</v>
      </c>
      <c r="B575" s="6" t="s">
        <v>82611</v>
      </c>
      <c r="C575" s="6" t="s">
        <v>64243</v>
      </c>
      <c r="D575" s="6" t="s">
        <v>82612</v>
      </c>
      <c r="E575" s="6" t="s">
        <v>64244</v>
      </c>
      <c r="F575" s="6" t="s">
        <v>64245</v>
      </c>
      <c r="G575" s="6" t="s">
        <v>64247</v>
      </c>
      <c r="H575" s="7" t="s">
        <v>4762</v>
      </c>
    </row>
    <row r="576" spans="1:10" ht="13.2">
      <c r="A576" s="9" t="s">
        <v>82613</v>
      </c>
      <c r="B576" s="6" t="s">
        <v>81476</v>
      </c>
      <c r="C576" s="6" t="s">
        <v>82614</v>
      </c>
      <c r="D576" s="6" t="s">
        <v>81476</v>
      </c>
      <c r="E576" s="6" t="s">
        <v>82615</v>
      </c>
      <c r="F576" s="6" t="s">
        <v>82616</v>
      </c>
      <c r="G576" s="6" t="s">
        <v>81479</v>
      </c>
      <c r="H576" s="7" t="s">
        <v>81480</v>
      </c>
    </row>
    <row r="577" spans="1:8" ht="13.2">
      <c r="A577" s="9" t="s">
        <v>82617</v>
      </c>
      <c r="B577" s="6" t="s">
        <v>82618</v>
      </c>
      <c r="C577" s="6" t="s">
        <v>82618</v>
      </c>
      <c r="D577" s="6" t="s">
        <v>82618</v>
      </c>
      <c r="E577" s="6" t="s">
        <v>82618</v>
      </c>
      <c r="F577" s="6" t="s">
        <v>82618</v>
      </c>
      <c r="G577" s="6" t="s">
        <v>82619</v>
      </c>
      <c r="H577" s="7" t="s">
        <v>82618</v>
      </c>
    </row>
    <row r="578" spans="1:8" ht="13.2">
      <c r="A578" s="9" t="s">
        <v>82620</v>
      </c>
      <c r="B578" s="6" t="s">
        <v>82621</v>
      </c>
      <c r="C578" s="6" t="s">
        <v>82622</v>
      </c>
      <c r="D578" s="6" t="s">
        <v>82623</v>
      </c>
      <c r="E578" s="6" t="s">
        <v>82624</v>
      </c>
      <c r="F578" s="6" t="s">
        <v>82625</v>
      </c>
      <c r="G578" s="6" t="s">
        <v>82626</v>
      </c>
      <c r="H578" s="7" t="s">
        <v>82627</v>
      </c>
    </row>
    <row r="579" spans="1:8" ht="13.2">
      <c r="A579" s="9" t="s">
        <v>82628</v>
      </c>
      <c r="B579" s="6" t="s">
        <v>82629</v>
      </c>
      <c r="C579" s="6" t="s">
        <v>82630</v>
      </c>
      <c r="D579" s="6" t="s">
        <v>82631</v>
      </c>
      <c r="E579" s="6" t="s">
        <v>82632</v>
      </c>
      <c r="F579" s="6" t="s">
        <v>82633</v>
      </c>
      <c r="G579" s="6" t="s">
        <v>82634</v>
      </c>
      <c r="H579" s="7" t="s">
        <v>82635</v>
      </c>
    </row>
    <row r="580" spans="1:8" ht="13.2">
      <c r="A580" s="9" t="s">
        <v>82636</v>
      </c>
      <c r="B580" s="6" t="s">
        <v>82637</v>
      </c>
      <c r="C580" s="6" t="s">
        <v>82638</v>
      </c>
      <c r="D580" s="6" t="s">
        <v>82639</v>
      </c>
      <c r="E580" s="6" t="s">
        <v>82640</v>
      </c>
      <c r="F580" s="6" t="s">
        <v>82641</v>
      </c>
      <c r="G580" s="6" t="s">
        <v>82642</v>
      </c>
      <c r="H580" s="7" t="s">
        <v>82643</v>
      </c>
    </row>
    <row r="581" spans="1:8" ht="13.2">
      <c r="A581" s="9" t="s">
        <v>82644</v>
      </c>
      <c r="B581" s="6" t="s">
        <v>82645</v>
      </c>
      <c r="C581" s="6" t="s">
        <v>82646</v>
      </c>
      <c r="D581" s="6" t="s">
        <v>82645</v>
      </c>
      <c r="E581" s="6" t="s">
        <v>82647</v>
      </c>
      <c r="F581" s="6" t="s">
        <v>82648</v>
      </c>
      <c r="G581" s="6" t="s">
        <v>82649</v>
      </c>
      <c r="H581" s="7" t="s">
        <v>82650</v>
      </c>
    </row>
    <row r="582" spans="1:8" ht="13.2">
      <c r="A582" s="9" t="s">
        <v>82651</v>
      </c>
      <c r="B582" s="6" t="s">
        <v>82652</v>
      </c>
      <c r="C582" s="6" t="s">
        <v>82653</v>
      </c>
      <c r="D582" s="6" t="s">
        <v>82654</v>
      </c>
      <c r="E582" s="6" t="s">
        <v>82655</v>
      </c>
      <c r="F582" s="6" t="s">
        <v>82656</v>
      </c>
      <c r="G582" s="6" t="s">
        <v>82657</v>
      </c>
      <c r="H582" s="7" t="s">
        <v>82658</v>
      </c>
    </row>
    <row r="583" spans="1:8" ht="13.2">
      <c r="A583" s="9" t="s">
        <v>82659</v>
      </c>
      <c r="B583" s="6" t="s">
        <v>82660</v>
      </c>
      <c r="C583" s="6" t="s">
        <v>82661</v>
      </c>
      <c r="D583" s="6" t="s">
        <v>82662</v>
      </c>
      <c r="E583" s="6" t="s">
        <v>82663</v>
      </c>
      <c r="F583" s="6" t="s">
        <v>82664</v>
      </c>
      <c r="G583" s="6" t="s">
        <v>82665</v>
      </c>
      <c r="H583" s="7" t="s">
        <v>82666</v>
      </c>
    </row>
    <row r="584" spans="1:8" ht="13.2">
      <c r="A584" s="9" t="s">
        <v>82667</v>
      </c>
      <c r="B584" s="6" t="s">
        <v>15404</v>
      </c>
      <c r="C584" s="6" t="s">
        <v>15404</v>
      </c>
      <c r="D584" s="6" t="s">
        <v>82668</v>
      </c>
      <c r="E584" s="6" t="s">
        <v>82669</v>
      </c>
      <c r="F584" s="6" t="s">
        <v>15404</v>
      </c>
      <c r="G584" s="6" t="s">
        <v>82670</v>
      </c>
      <c r="H584" s="7" t="s">
        <v>82671</v>
      </c>
    </row>
    <row r="585" spans="1:8" ht="13.2">
      <c r="A585" s="9" t="s">
        <v>82672</v>
      </c>
      <c r="B585" s="6" t="s">
        <v>82673</v>
      </c>
      <c r="C585" s="6" t="s">
        <v>82673</v>
      </c>
      <c r="D585" s="6" t="s">
        <v>2539</v>
      </c>
      <c r="E585" s="6" t="s">
        <v>2540</v>
      </c>
      <c r="F585" s="6" t="s">
        <v>2541</v>
      </c>
      <c r="G585" s="6" t="s">
        <v>82674</v>
      </c>
      <c r="H585" s="7" t="s">
        <v>2544</v>
      </c>
    </row>
    <row r="586" spans="1:8" ht="13.2">
      <c r="A586" s="9" t="s">
        <v>82675</v>
      </c>
      <c r="B586" s="6" t="s">
        <v>18639</v>
      </c>
      <c r="C586" s="6" t="s">
        <v>18640</v>
      </c>
      <c r="D586" s="6" t="s">
        <v>82676</v>
      </c>
      <c r="E586" s="6" t="s">
        <v>82677</v>
      </c>
      <c r="F586" s="6" t="s">
        <v>18643</v>
      </c>
      <c r="G586" s="6" t="s">
        <v>18645</v>
      </c>
      <c r="H586" s="7" t="s">
        <v>18646</v>
      </c>
    </row>
    <row r="587" spans="1:8" ht="13.2">
      <c r="A587" s="9" t="s">
        <v>82678</v>
      </c>
      <c r="B587" s="6" t="s">
        <v>82679</v>
      </c>
      <c r="C587" s="6" t="s">
        <v>82680</v>
      </c>
      <c r="D587" s="6" t="s">
        <v>82681</v>
      </c>
      <c r="E587" s="6" t="s">
        <v>82682</v>
      </c>
      <c r="F587" s="6" t="s">
        <v>82683</v>
      </c>
      <c r="G587" s="6" t="s">
        <v>82684</v>
      </c>
      <c r="H587" s="7" t="s">
        <v>82685</v>
      </c>
    </row>
    <row r="588" spans="1:8" ht="13.2">
      <c r="A588" s="9" t="s">
        <v>82686</v>
      </c>
      <c r="B588" s="6" t="s">
        <v>80571</v>
      </c>
      <c r="C588" s="13" t="s">
        <v>80827</v>
      </c>
      <c r="D588" s="13" t="s">
        <v>80828</v>
      </c>
      <c r="E588" s="13" t="s">
        <v>80829</v>
      </c>
      <c r="F588" s="13" t="s">
        <v>80575</v>
      </c>
      <c r="G588" s="6" t="s">
        <v>80576</v>
      </c>
      <c r="H588" s="7" t="s">
        <v>80577</v>
      </c>
    </row>
    <row r="589" spans="1:8" ht="14.4">
      <c r="A589" s="9" t="s">
        <v>82687</v>
      </c>
      <c r="B589" s="6" t="s">
        <v>2536</v>
      </c>
      <c r="C589" s="6" t="s">
        <v>2536</v>
      </c>
      <c r="D589" s="6" t="s">
        <v>2536</v>
      </c>
      <c r="E589" s="88" t="s">
        <v>82688</v>
      </c>
      <c r="F589" s="6" t="s">
        <v>2536</v>
      </c>
      <c r="G589" s="6" t="s">
        <v>80147</v>
      </c>
      <c r="H589" s="7" t="s">
        <v>80148</v>
      </c>
    </row>
    <row r="590" spans="1:8" ht="13.2">
      <c r="A590" s="9" t="s">
        <v>82689</v>
      </c>
      <c r="B590" s="6" t="s">
        <v>82690</v>
      </c>
      <c r="C590" s="13" t="s">
        <v>82691</v>
      </c>
      <c r="D590" s="13" t="s">
        <v>82692</v>
      </c>
      <c r="E590" s="13" t="s">
        <v>82693</v>
      </c>
      <c r="F590" s="13" t="s">
        <v>82694</v>
      </c>
      <c r="G590" s="6" t="s">
        <v>82695</v>
      </c>
      <c r="H590" s="7" t="s">
        <v>82696</v>
      </c>
    </row>
    <row r="591" spans="1:8" ht="13.2">
      <c r="A591" s="9" t="s">
        <v>82697</v>
      </c>
      <c r="B591" s="6" t="s">
        <v>82698</v>
      </c>
      <c r="C591" s="6" t="s">
        <v>82699</v>
      </c>
      <c r="D591" s="6" t="s">
        <v>82570</v>
      </c>
      <c r="E591" s="6" t="s">
        <v>82571</v>
      </c>
      <c r="F591" s="6" t="s">
        <v>82572</v>
      </c>
      <c r="G591" s="6" t="s">
        <v>82700</v>
      </c>
      <c r="H591" s="7" t="s">
        <v>82574</v>
      </c>
    </row>
    <row r="592" spans="1:8" ht="13.2">
      <c r="A592" s="9" t="s">
        <v>82701</v>
      </c>
      <c r="B592" s="6" t="s">
        <v>15400</v>
      </c>
      <c r="C592" s="6" t="s">
        <v>15400</v>
      </c>
      <c r="D592" s="13" t="s">
        <v>82702</v>
      </c>
      <c r="E592" s="13" t="s">
        <v>82703</v>
      </c>
      <c r="F592" s="13" t="s">
        <v>82667</v>
      </c>
      <c r="G592" s="6" t="s">
        <v>82704</v>
      </c>
      <c r="H592" s="7" t="s">
        <v>82705</v>
      </c>
    </row>
    <row r="593" spans="1:10" ht="13.2">
      <c r="A593" s="9" t="s">
        <v>82706</v>
      </c>
      <c r="B593" s="6" t="s">
        <v>82707</v>
      </c>
      <c r="C593" s="6" t="s">
        <v>82708</v>
      </c>
      <c r="D593" s="6" t="s">
        <v>82709</v>
      </c>
      <c r="E593" s="6" t="s">
        <v>82710</v>
      </c>
      <c r="F593" s="6" t="s">
        <v>82711</v>
      </c>
      <c r="G593" s="6" t="s">
        <v>82712</v>
      </c>
      <c r="H593" s="7" t="s">
        <v>82711</v>
      </c>
    </row>
    <row r="594" spans="1:10" ht="13.2">
      <c r="A594" s="227" t="s">
        <v>82713</v>
      </c>
      <c r="B594" s="6" t="s">
        <v>82714</v>
      </c>
      <c r="C594" s="6" t="s">
        <v>82714</v>
      </c>
      <c r="D594" s="6" t="s">
        <v>82714</v>
      </c>
      <c r="E594" s="6" t="s">
        <v>82714</v>
      </c>
      <c r="F594" s="6" t="s">
        <v>82714</v>
      </c>
      <c r="G594" s="6" t="s">
        <v>82714</v>
      </c>
      <c r="H594" s="7" t="s">
        <v>82715</v>
      </c>
    </row>
    <row r="595" spans="1:10" ht="13.2">
      <c r="A595" s="228" t="s">
        <v>82716</v>
      </c>
      <c r="B595" s="6" t="s">
        <v>3853</v>
      </c>
      <c r="C595" s="5" t="s">
        <v>3854</v>
      </c>
      <c r="D595" s="5" t="s">
        <v>3855</v>
      </c>
      <c r="E595" s="5" t="s">
        <v>3854</v>
      </c>
      <c r="F595" s="5" t="s">
        <v>3856</v>
      </c>
      <c r="G595" s="6" t="s">
        <v>3858</v>
      </c>
      <c r="H595" s="7" t="s">
        <v>3745</v>
      </c>
    </row>
    <row r="596" spans="1:10" ht="13.2">
      <c r="A596" s="228" t="s">
        <v>82717</v>
      </c>
      <c r="B596" s="6" t="s">
        <v>82718</v>
      </c>
      <c r="C596" s="6" t="s">
        <v>82718</v>
      </c>
      <c r="D596" s="6" t="s">
        <v>82718</v>
      </c>
      <c r="E596" s="6" t="s">
        <v>82718</v>
      </c>
      <c r="F596" s="6" t="s">
        <v>82718</v>
      </c>
      <c r="G596" s="6" t="s">
        <v>82719</v>
      </c>
      <c r="H596" s="7" t="s">
        <v>82720</v>
      </c>
    </row>
    <row r="597" spans="1:10" ht="13.2">
      <c r="A597" s="228" t="s">
        <v>82721</v>
      </c>
      <c r="B597" s="6" t="s">
        <v>20530</v>
      </c>
      <c r="C597" s="6" t="s">
        <v>82722</v>
      </c>
      <c r="D597" s="6" t="s">
        <v>82723</v>
      </c>
      <c r="E597" s="6" t="s">
        <v>82724</v>
      </c>
      <c r="F597" s="6" t="s">
        <v>82724</v>
      </c>
      <c r="G597" s="6" t="s">
        <v>82725</v>
      </c>
      <c r="H597" s="7" t="s">
        <v>82726</v>
      </c>
    </row>
    <row r="598" spans="1:10" ht="13.2">
      <c r="A598" s="228" t="s">
        <v>82727</v>
      </c>
      <c r="B598" s="6" t="s">
        <v>15531</v>
      </c>
      <c r="C598" s="13" t="s">
        <v>82728</v>
      </c>
      <c r="D598" s="13" t="s">
        <v>82729</v>
      </c>
      <c r="E598" s="13" t="s">
        <v>82730</v>
      </c>
      <c r="F598" s="13" t="s">
        <v>82731</v>
      </c>
      <c r="G598" s="6" t="s">
        <v>82732</v>
      </c>
      <c r="H598" s="7" t="s">
        <v>82730</v>
      </c>
    </row>
    <row r="599" spans="1:10" ht="13.2">
      <c r="A599" s="228" t="s">
        <v>82733</v>
      </c>
      <c r="B599" s="6" t="s">
        <v>1732</v>
      </c>
      <c r="C599" s="13" t="s">
        <v>80804</v>
      </c>
      <c r="D599" s="13" t="s">
        <v>80805</v>
      </c>
      <c r="E599" s="13" t="s">
        <v>82734</v>
      </c>
      <c r="F599" s="13" t="s">
        <v>80807</v>
      </c>
      <c r="G599" s="6" t="s">
        <v>80808</v>
      </c>
      <c r="H599" s="7" t="s">
        <v>79683</v>
      </c>
    </row>
    <row r="600" spans="1:10" ht="14.4">
      <c r="A600" s="228" t="s">
        <v>82735</v>
      </c>
      <c r="B600" s="6" t="s">
        <v>2023</v>
      </c>
      <c r="C600" s="6" t="s">
        <v>2023</v>
      </c>
      <c r="D600" s="3" t="s">
        <v>2023</v>
      </c>
      <c r="E600" s="88" t="s">
        <v>81017</v>
      </c>
      <c r="F600" s="5" t="s">
        <v>81018</v>
      </c>
      <c r="G600" s="6" t="s">
        <v>81019</v>
      </c>
      <c r="H600" s="7" t="s">
        <v>81020</v>
      </c>
    </row>
    <row r="601" spans="1:10" ht="13.2">
      <c r="A601" s="228" t="s">
        <v>82736</v>
      </c>
      <c r="B601" s="6" t="s">
        <v>63631</v>
      </c>
      <c r="C601" s="6" t="s">
        <v>63631</v>
      </c>
      <c r="D601" s="3" t="s">
        <v>82737</v>
      </c>
      <c r="E601" s="152" t="s">
        <v>82738</v>
      </c>
      <c r="F601" s="4" t="s">
        <v>82739</v>
      </c>
      <c r="G601" s="6" t="s">
        <v>82740</v>
      </c>
      <c r="H601" s="7" t="s">
        <v>82741</v>
      </c>
    </row>
    <row r="602" spans="1:10" ht="14.4">
      <c r="A602" s="228" t="s">
        <v>82742</v>
      </c>
      <c r="B602" s="4" t="s">
        <v>68535</v>
      </c>
      <c r="C602" s="4" t="s">
        <v>68536</v>
      </c>
      <c r="D602" s="85" t="s">
        <v>68537</v>
      </c>
      <c r="E602" s="17" t="s">
        <v>68538</v>
      </c>
      <c r="F602" s="7" t="s">
        <v>68539</v>
      </c>
      <c r="G602" s="6" t="s">
        <v>68540</v>
      </c>
      <c r="H602" s="7" t="s">
        <v>68538</v>
      </c>
    </row>
    <row r="603" spans="1:10" ht="13.2">
      <c r="A603" s="228" t="s">
        <v>82743</v>
      </c>
      <c r="B603" s="6" t="s">
        <v>68542</v>
      </c>
      <c r="C603" s="6" t="s">
        <v>68543</v>
      </c>
      <c r="D603" s="6" t="s">
        <v>68544</v>
      </c>
      <c r="E603" s="6" t="s">
        <v>68545</v>
      </c>
      <c r="F603" s="6" t="s">
        <v>68546</v>
      </c>
      <c r="G603" s="6" t="s">
        <v>68547</v>
      </c>
      <c r="H603" s="7" t="s">
        <v>82744</v>
      </c>
    </row>
    <row r="604" spans="1:10" ht="13.2">
      <c r="A604" s="228" t="s">
        <v>82745</v>
      </c>
      <c r="B604" s="6" t="s">
        <v>82746</v>
      </c>
      <c r="C604" s="47" t="s">
        <v>82747</v>
      </c>
      <c r="D604" s="47" t="s">
        <v>82748</v>
      </c>
      <c r="E604" s="47" t="s">
        <v>82749</v>
      </c>
      <c r="F604" s="47" t="s">
        <v>82750</v>
      </c>
      <c r="G604" s="6" t="s">
        <v>82751</v>
      </c>
      <c r="H604" s="7" t="s">
        <v>82752</v>
      </c>
      <c r="I604" s="8"/>
      <c r="J604" s="8"/>
    </row>
    <row r="605" spans="1:10" ht="13.2">
      <c r="A605" s="228" t="s">
        <v>82753</v>
      </c>
      <c r="B605" s="6" t="s">
        <v>82754</v>
      </c>
      <c r="C605" s="6" t="s">
        <v>82755</v>
      </c>
      <c r="D605" s="6" t="s">
        <v>82756</v>
      </c>
      <c r="E605" s="6" t="s">
        <v>82757</v>
      </c>
      <c r="F605" s="6" t="s">
        <v>82758</v>
      </c>
      <c r="G605" s="6" t="s">
        <v>82759</v>
      </c>
      <c r="H605" s="7" t="s">
        <v>82757</v>
      </c>
    </row>
    <row r="606" spans="1:10" ht="13.2">
      <c r="A606" s="228" t="s">
        <v>82760</v>
      </c>
      <c r="B606" s="229" t="s">
        <v>82761</v>
      </c>
      <c r="C606" s="6" t="s">
        <v>82762</v>
      </c>
      <c r="D606" s="6" t="s">
        <v>82763</v>
      </c>
      <c r="E606" s="6" t="s">
        <v>82764</v>
      </c>
      <c r="F606" s="6" t="s">
        <v>82765</v>
      </c>
      <c r="G606" s="6" t="s">
        <v>82766</v>
      </c>
      <c r="H606" s="7" t="s">
        <v>82767</v>
      </c>
    </row>
    <row r="607" spans="1:10" ht="13.2">
      <c r="A607" s="228" t="s">
        <v>82768</v>
      </c>
      <c r="B607" s="229" t="s">
        <v>82769</v>
      </c>
      <c r="C607" s="6" t="s">
        <v>82770</v>
      </c>
      <c r="D607" s="6" t="s">
        <v>82771</v>
      </c>
      <c r="E607" s="6" t="s">
        <v>82772</v>
      </c>
      <c r="F607" s="6" t="s">
        <v>82773</v>
      </c>
      <c r="G607" s="6" t="s">
        <v>82774</v>
      </c>
      <c r="H607" s="7" t="s">
        <v>82775</v>
      </c>
    </row>
    <row r="608" spans="1:10" ht="13.2">
      <c r="A608" s="228" t="s">
        <v>82776</v>
      </c>
      <c r="B608" s="229" t="s">
        <v>82777</v>
      </c>
      <c r="C608" s="6" t="s">
        <v>82778</v>
      </c>
      <c r="D608" s="6" t="s">
        <v>82779</v>
      </c>
      <c r="E608" s="6" t="s">
        <v>82780</v>
      </c>
      <c r="F608" s="6" t="s">
        <v>82781</v>
      </c>
      <c r="G608" s="6" t="s">
        <v>82782</v>
      </c>
      <c r="H608" s="7" t="s">
        <v>82780</v>
      </c>
    </row>
    <row r="609" spans="1:8" ht="13.2">
      <c r="A609" s="228" t="s">
        <v>82783</v>
      </c>
      <c r="B609" s="229" t="s">
        <v>82784</v>
      </c>
      <c r="C609" s="6" t="s">
        <v>82785</v>
      </c>
      <c r="D609" s="6" t="s">
        <v>82786</v>
      </c>
      <c r="E609" s="6" t="s">
        <v>82787</v>
      </c>
      <c r="F609" s="6" t="s">
        <v>82788</v>
      </c>
      <c r="G609" s="6" t="s">
        <v>82789</v>
      </c>
      <c r="H609" s="7" t="s">
        <v>82790</v>
      </c>
    </row>
    <row r="610" spans="1:8" ht="13.2">
      <c r="A610" s="228" t="s">
        <v>82791</v>
      </c>
      <c r="B610" s="229" t="s">
        <v>82792</v>
      </c>
      <c r="C610" s="6" t="s">
        <v>82793</v>
      </c>
      <c r="D610" s="6" t="s">
        <v>82794</v>
      </c>
      <c r="E610" s="6" t="s">
        <v>82795</v>
      </c>
      <c r="F610" s="6" t="s">
        <v>82796</v>
      </c>
      <c r="G610" s="6" t="s">
        <v>82797</v>
      </c>
      <c r="H610" s="7" t="s">
        <v>82798</v>
      </c>
    </row>
    <row r="611" spans="1:8" ht="13.2">
      <c r="A611" s="228" t="s">
        <v>82799</v>
      </c>
      <c r="B611" s="229" t="s">
        <v>82800</v>
      </c>
      <c r="C611" s="6" t="s">
        <v>82801</v>
      </c>
      <c r="D611" s="6" t="s">
        <v>82802</v>
      </c>
      <c r="E611" s="6" t="s">
        <v>82803</v>
      </c>
      <c r="F611" s="6" t="s">
        <v>82804</v>
      </c>
      <c r="G611" s="6" t="s">
        <v>82805</v>
      </c>
      <c r="H611" s="7" t="s">
        <v>82806</v>
      </c>
    </row>
    <row r="612" spans="1:8" ht="13.2">
      <c r="A612" s="228" t="s">
        <v>82807</v>
      </c>
      <c r="B612" s="229" t="s">
        <v>82808</v>
      </c>
      <c r="C612" s="6" t="s">
        <v>82809</v>
      </c>
      <c r="D612" s="6" t="s">
        <v>82810</v>
      </c>
      <c r="E612" s="6" t="s">
        <v>82811</v>
      </c>
      <c r="F612" s="6" t="s">
        <v>82812</v>
      </c>
      <c r="G612" s="6" t="s">
        <v>82813</v>
      </c>
      <c r="H612" s="7" t="s">
        <v>82814</v>
      </c>
    </row>
    <row r="613" spans="1:8" ht="13.2">
      <c r="A613" s="228" t="s">
        <v>82815</v>
      </c>
      <c r="B613" s="229" t="s">
        <v>82816</v>
      </c>
      <c r="C613" s="6" t="s">
        <v>82817</v>
      </c>
      <c r="D613" s="6" t="s">
        <v>82818</v>
      </c>
      <c r="E613" s="6" t="s">
        <v>82819</v>
      </c>
      <c r="F613" s="6" t="s">
        <v>82820</v>
      </c>
      <c r="G613" s="6" t="s">
        <v>82821</v>
      </c>
      <c r="H613" s="7" t="s">
        <v>82822</v>
      </c>
    </row>
    <row r="614" spans="1:8" ht="13.2">
      <c r="A614" s="228" t="s">
        <v>82823</v>
      </c>
      <c r="B614" s="229" t="s">
        <v>82824</v>
      </c>
      <c r="C614" s="6" t="s">
        <v>82825</v>
      </c>
      <c r="D614" s="6" t="s">
        <v>82826</v>
      </c>
      <c r="E614" s="6" t="s">
        <v>82827</v>
      </c>
      <c r="F614" s="6" t="s">
        <v>82828</v>
      </c>
      <c r="G614" s="6" t="s">
        <v>82829</v>
      </c>
      <c r="H614" s="7" t="s">
        <v>82830</v>
      </c>
    </row>
    <row r="615" spans="1:8" ht="13.2">
      <c r="A615" s="228" t="s">
        <v>82831</v>
      </c>
      <c r="B615" s="229" t="s">
        <v>82832</v>
      </c>
      <c r="C615" s="6" t="s">
        <v>82833</v>
      </c>
      <c r="D615" s="6" t="s">
        <v>82834</v>
      </c>
      <c r="E615" s="6" t="s">
        <v>82835</v>
      </c>
      <c r="F615" s="6" t="s">
        <v>82836</v>
      </c>
      <c r="G615" s="6" t="s">
        <v>82837</v>
      </c>
      <c r="H615" s="7" t="s">
        <v>82838</v>
      </c>
    </row>
    <row r="616" spans="1:8" ht="13.2">
      <c r="A616" s="228" t="s">
        <v>82839</v>
      </c>
      <c r="B616" s="229" t="s">
        <v>82840</v>
      </c>
      <c r="C616" s="6" t="s">
        <v>82841</v>
      </c>
      <c r="D616" s="6" t="s">
        <v>82842</v>
      </c>
      <c r="E616" s="6" t="s">
        <v>82843</v>
      </c>
      <c r="F616" s="6" t="s">
        <v>82844</v>
      </c>
      <c r="G616" s="6" t="s">
        <v>82845</v>
      </c>
      <c r="H616" s="7" t="s">
        <v>82846</v>
      </c>
    </row>
    <row r="617" spans="1:8" ht="13.2">
      <c r="A617" s="228" t="s">
        <v>82847</v>
      </c>
      <c r="B617" s="229" t="s">
        <v>82848</v>
      </c>
      <c r="C617" s="6" t="s">
        <v>82849</v>
      </c>
      <c r="D617" s="6" t="s">
        <v>82850</v>
      </c>
      <c r="E617" s="6" t="s">
        <v>82851</v>
      </c>
      <c r="F617" s="6" t="s">
        <v>82852</v>
      </c>
      <c r="G617" s="6" t="s">
        <v>82853</v>
      </c>
      <c r="H617" s="7" t="s">
        <v>82854</v>
      </c>
    </row>
    <row r="618" spans="1:8" ht="13.2">
      <c r="A618" s="228" t="s">
        <v>82855</v>
      </c>
      <c r="B618" s="229" t="s">
        <v>82856</v>
      </c>
      <c r="C618" s="6" t="s">
        <v>82857</v>
      </c>
      <c r="D618" s="6" t="s">
        <v>82858</v>
      </c>
      <c r="E618" s="6" t="s">
        <v>82859</v>
      </c>
      <c r="F618" s="6" t="s">
        <v>82860</v>
      </c>
      <c r="G618" s="6" t="s">
        <v>82861</v>
      </c>
      <c r="H618" s="7" t="s">
        <v>82862</v>
      </c>
    </row>
    <row r="619" spans="1:8" ht="13.2">
      <c r="A619" s="228" t="s">
        <v>82863</v>
      </c>
      <c r="B619" s="229" t="s">
        <v>82864</v>
      </c>
      <c r="C619" s="6" t="s">
        <v>82864</v>
      </c>
      <c r="D619" s="6" t="s">
        <v>82865</v>
      </c>
      <c r="E619" s="6" t="s">
        <v>82866</v>
      </c>
      <c r="F619" s="6" t="s">
        <v>82867</v>
      </c>
      <c r="G619" s="6" t="s">
        <v>82868</v>
      </c>
      <c r="H619" s="7" t="s">
        <v>82869</v>
      </c>
    </row>
    <row r="620" spans="1:8" ht="13.2">
      <c r="A620" s="228" t="s">
        <v>82870</v>
      </c>
      <c r="B620" s="229" t="s">
        <v>82871</v>
      </c>
      <c r="C620" s="6" t="s">
        <v>82872</v>
      </c>
      <c r="D620" s="6" t="s">
        <v>82873</v>
      </c>
      <c r="E620" s="6" t="s">
        <v>82874</v>
      </c>
      <c r="F620" s="6" t="s">
        <v>82875</v>
      </c>
      <c r="G620" s="6" t="s">
        <v>82876</v>
      </c>
      <c r="H620" s="7" t="s">
        <v>82877</v>
      </c>
    </row>
    <row r="621" spans="1:8" ht="13.2">
      <c r="A621" s="228" t="s">
        <v>82878</v>
      </c>
      <c r="B621" s="229" t="s">
        <v>82879</v>
      </c>
      <c r="C621" s="6" t="s">
        <v>82880</v>
      </c>
      <c r="D621" s="6" t="s">
        <v>82881</v>
      </c>
      <c r="E621" s="6" t="s">
        <v>82882</v>
      </c>
      <c r="F621" s="6" t="s">
        <v>82883</v>
      </c>
      <c r="G621" s="6" t="s">
        <v>82884</v>
      </c>
      <c r="H621" s="7" t="s">
        <v>82885</v>
      </c>
    </row>
    <row r="622" spans="1:8" ht="13.2">
      <c r="A622" s="228" t="s">
        <v>82886</v>
      </c>
      <c r="B622" s="229" t="s">
        <v>82887</v>
      </c>
      <c r="C622" s="6" t="s">
        <v>82888</v>
      </c>
      <c r="D622" s="6" t="s">
        <v>82889</v>
      </c>
      <c r="E622" s="6" t="s">
        <v>82890</v>
      </c>
      <c r="F622" s="6" t="s">
        <v>82891</v>
      </c>
      <c r="G622" s="6" t="s">
        <v>82892</v>
      </c>
      <c r="H622" s="7" t="s">
        <v>82893</v>
      </c>
    </row>
    <row r="623" spans="1:8" ht="13.2">
      <c r="A623" s="228" t="s">
        <v>82894</v>
      </c>
      <c r="B623" s="229" t="s">
        <v>82895</v>
      </c>
      <c r="C623" s="6" t="s">
        <v>82896</v>
      </c>
      <c r="D623" s="6" t="s">
        <v>82897</v>
      </c>
      <c r="E623" s="6" t="s">
        <v>82898</v>
      </c>
      <c r="F623" s="6" t="s">
        <v>82899</v>
      </c>
      <c r="G623" s="6" t="s">
        <v>82900</v>
      </c>
      <c r="H623" s="7" t="s">
        <v>82901</v>
      </c>
    </row>
    <row r="624" spans="1:8" ht="13.2">
      <c r="A624" s="228" t="s">
        <v>82902</v>
      </c>
      <c r="B624" s="229" t="s">
        <v>82903</v>
      </c>
      <c r="C624" s="6" t="s">
        <v>82904</v>
      </c>
      <c r="D624" s="6" t="s">
        <v>82905</v>
      </c>
      <c r="E624" s="6" t="s">
        <v>82906</v>
      </c>
      <c r="F624" s="6" t="s">
        <v>82907</v>
      </c>
      <c r="G624" s="6" t="s">
        <v>82908</v>
      </c>
      <c r="H624" s="7" t="s">
        <v>82909</v>
      </c>
    </row>
    <row r="625" spans="1:10" ht="13.2">
      <c r="A625" s="228" t="s">
        <v>82910</v>
      </c>
      <c r="B625" s="229" t="s">
        <v>82911</v>
      </c>
      <c r="C625" s="6" t="s">
        <v>82912</v>
      </c>
      <c r="D625" s="6" t="s">
        <v>82913</v>
      </c>
      <c r="E625" s="6" t="s">
        <v>82914</v>
      </c>
      <c r="F625" s="6" t="s">
        <v>82915</v>
      </c>
      <c r="G625" s="6" t="s">
        <v>82916</v>
      </c>
      <c r="H625" s="7" t="s">
        <v>82917</v>
      </c>
    </row>
    <row r="626" spans="1:10" ht="13.2">
      <c r="A626" s="228" t="s">
        <v>82918</v>
      </c>
      <c r="B626" s="229" t="s">
        <v>82919</v>
      </c>
      <c r="C626" s="6" t="s">
        <v>82920</v>
      </c>
      <c r="D626" s="6" t="s">
        <v>82921</v>
      </c>
      <c r="E626" s="6" t="s">
        <v>82922</v>
      </c>
      <c r="F626" s="6" t="s">
        <v>82923</v>
      </c>
      <c r="G626" s="6" t="s">
        <v>82924</v>
      </c>
      <c r="H626" s="7" t="s">
        <v>82925</v>
      </c>
    </row>
    <row r="627" spans="1:10" ht="13.2">
      <c r="A627" s="228" t="s">
        <v>82926</v>
      </c>
      <c r="B627" s="229" t="s">
        <v>82927</v>
      </c>
      <c r="C627" s="6" t="s">
        <v>82928</v>
      </c>
      <c r="D627" s="6" t="s">
        <v>82929</v>
      </c>
      <c r="E627" s="6" t="s">
        <v>82930</v>
      </c>
      <c r="F627" s="6" t="s">
        <v>82931</v>
      </c>
      <c r="G627" s="6" t="s">
        <v>82932</v>
      </c>
      <c r="H627" s="7" t="s">
        <v>82933</v>
      </c>
    </row>
    <row r="628" spans="1:10" ht="13.2">
      <c r="A628" s="228" t="s">
        <v>82934</v>
      </c>
      <c r="B628" s="6" t="s">
        <v>82935</v>
      </c>
      <c r="C628" s="6" t="s">
        <v>82936</v>
      </c>
      <c r="D628" s="6" t="s">
        <v>82937</v>
      </c>
      <c r="E628" s="6" t="s">
        <v>82938</v>
      </c>
      <c r="F628" s="6" t="s">
        <v>82939</v>
      </c>
      <c r="G628" s="6" t="s">
        <v>82940</v>
      </c>
      <c r="H628" s="7" t="s">
        <v>82941</v>
      </c>
    </row>
    <row r="629" spans="1:10" ht="13.2">
      <c r="A629" s="228" t="s">
        <v>82942</v>
      </c>
      <c r="B629" s="6" t="s">
        <v>82943</v>
      </c>
      <c r="C629" s="6" t="s">
        <v>82944</v>
      </c>
      <c r="D629" s="6" t="s">
        <v>82945</v>
      </c>
      <c r="E629" s="6" t="s">
        <v>82946</v>
      </c>
      <c r="F629" s="6" t="s">
        <v>82947</v>
      </c>
      <c r="G629" s="6" t="s">
        <v>82948</v>
      </c>
      <c r="H629" s="7" t="s">
        <v>82949</v>
      </c>
    </row>
    <row r="630" spans="1:10" ht="13.2">
      <c r="A630" s="228" t="s">
        <v>82950</v>
      </c>
      <c r="B630" s="6" t="s">
        <v>63640</v>
      </c>
      <c r="C630" s="6" t="s">
        <v>63640</v>
      </c>
      <c r="D630" s="3" t="s">
        <v>63641</v>
      </c>
      <c r="E630" s="152" t="s">
        <v>63640</v>
      </c>
      <c r="F630" s="4" t="s">
        <v>63640</v>
      </c>
      <c r="G630" s="6" t="s">
        <v>82951</v>
      </c>
      <c r="H630" s="7" t="s">
        <v>63640</v>
      </c>
      <c r="I630" s="8"/>
      <c r="J630" s="8"/>
    </row>
    <row r="631" spans="1:10" ht="13.2">
      <c r="A631" s="228" t="s">
        <v>82952</v>
      </c>
      <c r="B631" s="6" t="s">
        <v>82953</v>
      </c>
      <c r="C631" s="6" t="s">
        <v>82954</v>
      </c>
      <c r="D631" s="6" t="s">
        <v>82955</v>
      </c>
      <c r="E631" s="6" t="s">
        <v>82956</v>
      </c>
      <c r="F631" s="6" t="s">
        <v>82957</v>
      </c>
      <c r="G631" s="6" t="s">
        <v>82958</v>
      </c>
      <c r="H631" s="7" t="s">
        <v>82959</v>
      </c>
    </row>
    <row r="632" spans="1:10" ht="13.2">
      <c r="A632" s="228" t="s">
        <v>82960</v>
      </c>
      <c r="B632" s="6" t="s">
        <v>82961</v>
      </c>
      <c r="C632" s="6" t="s">
        <v>82962</v>
      </c>
      <c r="D632" s="6" t="s">
        <v>82963</v>
      </c>
      <c r="E632" s="6" t="s">
        <v>82964</v>
      </c>
      <c r="F632" s="6" t="s">
        <v>82965</v>
      </c>
      <c r="G632" s="6" t="s">
        <v>82966</v>
      </c>
      <c r="H632" s="7" t="s">
        <v>82964</v>
      </c>
    </row>
    <row r="633" spans="1:10" ht="13.2">
      <c r="A633" s="228" t="s">
        <v>82967</v>
      </c>
      <c r="B633" s="6" t="s">
        <v>82967</v>
      </c>
      <c r="C633" s="6" t="s">
        <v>82968</v>
      </c>
      <c r="D633" s="6" t="s">
        <v>82969</v>
      </c>
      <c r="E633" s="6" t="s">
        <v>82970</v>
      </c>
      <c r="F633" s="6" t="s">
        <v>82971</v>
      </c>
      <c r="G633" s="6" t="s">
        <v>82972</v>
      </c>
      <c r="H633" s="7" t="s">
        <v>82970</v>
      </c>
    </row>
    <row r="634" spans="1:10" ht="13.2">
      <c r="A634" s="228" t="s">
        <v>82973</v>
      </c>
      <c r="B634" s="6" t="s">
        <v>82973</v>
      </c>
      <c r="C634" s="6" t="s">
        <v>82974</v>
      </c>
      <c r="D634" s="6" t="s">
        <v>82975</v>
      </c>
      <c r="E634" s="6" t="s">
        <v>82976</v>
      </c>
      <c r="F634" s="6" t="s">
        <v>82977</v>
      </c>
      <c r="G634" s="6" t="s">
        <v>82978</v>
      </c>
      <c r="H634" s="7" t="s">
        <v>82979</v>
      </c>
    </row>
    <row r="635" spans="1:10" ht="13.2">
      <c r="A635" s="228" t="s">
        <v>82980</v>
      </c>
      <c r="B635" s="6" t="s">
        <v>82981</v>
      </c>
      <c r="C635" s="6" t="s">
        <v>82982</v>
      </c>
      <c r="D635" s="6" t="s">
        <v>82983</v>
      </c>
      <c r="E635" s="6" t="s">
        <v>82984</v>
      </c>
      <c r="F635" s="6" t="s">
        <v>82985</v>
      </c>
      <c r="G635" s="6" t="s">
        <v>82986</v>
      </c>
      <c r="H635" s="7" t="s">
        <v>82987</v>
      </c>
    </row>
    <row r="636" spans="1:10" ht="13.2">
      <c r="A636" s="228" t="s">
        <v>82988</v>
      </c>
      <c r="B636" s="6" t="s">
        <v>82989</v>
      </c>
      <c r="C636" s="6" t="s">
        <v>82990</v>
      </c>
      <c r="D636" s="6" t="s">
        <v>82991</v>
      </c>
      <c r="E636" s="6" t="s">
        <v>82992</v>
      </c>
      <c r="F636" s="6" t="s">
        <v>82993</v>
      </c>
      <c r="G636" s="6" t="s">
        <v>82994</v>
      </c>
      <c r="H636" s="7" t="s">
        <v>82995</v>
      </c>
    </row>
    <row r="637" spans="1:10" ht="13.2">
      <c r="A637" s="228" t="s">
        <v>82996</v>
      </c>
      <c r="B637" s="6" t="s">
        <v>82996</v>
      </c>
      <c r="C637" s="6" t="s">
        <v>82997</v>
      </c>
      <c r="D637" s="6" t="s">
        <v>82998</v>
      </c>
      <c r="E637" s="6" t="s">
        <v>82999</v>
      </c>
      <c r="F637" s="6" t="s">
        <v>83000</v>
      </c>
      <c r="G637" s="6" t="s">
        <v>83001</v>
      </c>
      <c r="H637" s="7" t="s">
        <v>83002</v>
      </c>
    </row>
    <row r="638" spans="1:10" ht="13.2">
      <c r="A638" s="228" t="s">
        <v>83003</v>
      </c>
      <c r="B638" s="6" t="s">
        <v>83004</v>
      </c>
      <c r="C638" s="6" t="s">
        <v>83005</v>
      </c>
      <c r="D638" s="6" t="s">
        <v>83006</v>
      </c>
      <c r="E638" s="6" t="s">
        <v>83007</v>
      </c>
      <c r="F638" s="6" t="s">
        <v>83008</v>
      </c>
      <c r="G638" s="6" t="s">
        <v>83009</v>
      </c>
      <c r="H638" s="7" t="s">
        <v>83010</v>
      </c>
    </row>
    <row r="639" spans="1:10" ht="13.2">
      <c r="A639" s="228" t="s">
        <v>83011</v>
      </c>
      <c r="B639" s="6" t="s">
        <v>83012</v>
      </c>
      <c r="C639" s="6" t="s">
        <v>83013</v>
      </c>
      <c r="D639" s="6" t="s">
        <v>83014</v>
      </c>
      <c r="E639" s="6" t="s">
        <v>83015</v>
      </c>
      <c r="F639" s="6" t="s">
        <v>83016</v>
      </c>
      <c r="G639" s="6" t="s">
        <v>83017</v>
      </c>
      <c r="H639" s="7" t="s">
        <v>83018</v>
      </c>
    </row>
    <row r="640" spans="1:10" ht="13.2">
      <c r="A640" s="228" t="s">
        <v>83019</v>
      </c>
      <c r="B640" s="6" t="s">
        <v>83020</v>
      </c>
      <c r="C640" s="6" t="s">
        <v>83021</v>
      </c>
      <c r="D640" s="6" t="s">
        <v>83022</v>
      </c>
      <c r="E640" s="6" t="s">
        <v>83023</v>
      </c>
      <c r="F640" s="6" t="s">
        <v>83024</v>
      </c>
      <c r="G640" s="6" t="s">
        <v>83025</v>
      </c>
      <c r="H640" s="7" t="s">
        <v>83026</v>
      </c>
    </row>
    <row r="641" spans="1:10" ht="13.2">
      <c r="A641" s="228" t="s">
        <v>83027</v>
      </c>
      <c r="B641" s="6" t="s">
        <v>83028</v>
      </c>
      <c r="C641" s="6" t="s">
        <v>83029</v>
      </c>
      <c r="D641" s="6" t="s">
        <v>83030</v>
      </c>
      <c r="E641" s="6" t="s">
        <v>83031</v>
      </c>
      <c r="F641" s="6" t="s">
        <v>83032</v>
      </c>
      <c r="G641" s="6" t="s">
        <v>83033</v>
      </c>
      <c r="H641" s="7" t="s">
        <v>83034</v>
      </c>
    </row>
    <row r="642" spans="1:10" ht="13.2">
      <c r="A642" s="228" t="s">
        <v>83035</v>
      </c>
      <c r="B642" s="6" t="s">
        <v>83036</v>
      </c>
      <c r="C642" s="6" t="s">
        <v>83037</v>
      </c>
      <c r="D642" s="6" t="s">
        <v>83038</v>
      </c>
      <c r="E642" s="6" t="s">
        <v>83039</v>
      </c>
      <c r="F642" s="6" t="s">
        <v>83040</v>
      </c>
      <c r="G642" s="6" t="s">
        <v>83041</v>
      </c>
      <c r="H642" s="7" t="s">
        <v>83042</v>
      </c>
    </row>
    <row r="643" spans="1:10" ht="13.2">
      <c r="A643" s="228" t="s">
        <v>83043</v>
      </c>
      <c r="B643" s="6" t="s">
        <v>83044</v>
      </c>
      <c r="C643" s="6" t="s">
        <v>83045</v>
      </c>
      <c r="D643" s="6" t="s">
        <v>83046</v>
      </c>
      <c r="E643" s="6" t="s">
        <v>83047</v>
      </c>
      <c r="F643" s="6" t="s">
        <v>83048</v>
      </c>
      <c r="G643" s="6" t="s">
        <v>83049</v>
      </c>
      <c r="H643" s="7" t="s">
        <v>83050</v>
      </c>
    </row>
    <row r="644" spans="1:10" ht="13.2">
      <c r="A644" s="228" t="s">
        <v>83051</v>
      </c>
      <c r="B644" s="6" t="s">
        <v>15531</v>
      </c>
      <c r="C644" s="13" t="s">
        <v>82728</v>
      </c>
      <c r="D644" s="13" t="s">
        <v>82729</v>
      </c>
      <c r="E644" s="13" t="s">
        <v>82730</v>
      </c>
      <c r="F644" s="13" t="s">
        <v>82731</v>
      </c>
      <c r="G644" s="6" t="s">
        <v>82732</v>
      </c>
      <c r="H644" s="7" t="s">
        <v>82730</v>
      </c>
    </row>
    <row r="645" spans="1:10" ht="14.4">
      <c r="A645" s="228" t="s">
        <v>83052</v>
      </c>
      <c r="B645" s="6" t="s">
        <v>2536</v>
      </c>
      <c r="C645" s="6" t="s">
        <v>2536</v>
      </c>
      <c r="D645" s="6" t="s">
        <v>2536</v>
      </c>
      <c r="E645" s="88" t="s">
        <v>82688</v>
      </c>
      <c r="F645" s="6" t="s">
        <v>2536</v>
      </c>
      <c r="G645" s="6" t="s">
        <v>80147</v>
      </c>
      <c r="H645" s="7" t="s">
        <v>80148</v>
      </c>
    </row>
    <row r="646" spans="1:10" ht="13.2">
      <c r="A646" s="228" t="s">
        <v>83053</v>
      </c>
      <c r="B646" s="6" t="s">
        <v>83054</v>
      </c>
      <c r="C646" s="6" t="s">
        <v>83054</v>
      </c>
      <c r="D646" s="6" t="s">
        <v>83055</v>
      </c>
      <c r="E646" s="6" t="s">
        <v>83056</v>
      </c>
      <c r="F646" s="6" t="s">
        <v>83056</v>
      </c>
      <c r="G646" s="6" t="s">
        <v>83057</v>
      </c>
      <c r="H646" s="7" t="s">
        <v>83058</v>
      </c>
    </row>
    <row r="647" spans="1:10" ht="13.2">
      <c r="A647" s="228" t="s">
        <v>83059</v>
      </c>
      <c r="B647" s="6" t="s">
        <v>15400</v>
      </c>
      <c r="C647" s="6" t="s">
        <v>15400</v>
      </c>
      <c r="D647" s="13" t="s">
        <v>82702</v>
      </c>
      <c r="E647" s="13" t="s">
        <v>82703</v>
      </c>
      <c r="F647" s="13" t="s">
        <v>82667</v>
      </c>
      <c r="G647" s="6" t="s">
        <v>82704</v>
      </c>
      <c r="H647" s="7" t="s">
        <v>83060</v>
      </c>
    </row>
    <row r="648" spans="1:10" ht="13.2">
      <c r="A648" s="228" t="s">
        <v>83061</v>
      </c>
      <c r="B648" s="6" t="s">
        <v>3717</v>
      </c>
      <c r="C648" s="6" t="s">
        <v>3718</v>
      </c>
      <c r="D648" s="6" t="s">
        <v>3717</v>
      </c>
      <c r="E648" s="6" t="s">
        <v>3719</v>
      </c>
      <c r="F648" s="6" t="s">
        <v>3720</v>
      </c>
      <c r="G648" s="6" t="s">
        <v>3722</v>
      </c>
      <c r="H648" s="7" t="s">
        <v>3720</v>
      </c>
    </row>
    <row r="649" spans="1:10" ht="13.2">
      <c r="A649" s="228" t="s">
        <v>83062</v>
      </c>
      <c r="B649" s="6" t="s">
        <v>2481</v>
      </c>
      <c r="C649" s="6" t="s">
        <v>2481</v>
      </c>
      <c r="D649" s="6" t="s">
        <v>2481</v>
      </c>
      <c r="E649" s="6" t="s">
        <v>83063</v>
      </c>
      <c r="F649" s="6" t="s">
        <v>83064</v>
      </c>
      <c r="G649" s="6" t="s">
        <v>2486</v>
      </c>
      <c r="H649" s="7" t="s">
        <v>2481</v>
      </c>
      <c r="I649" s="8"/>
      <c r="J649" s="8"/>
    </row>
    <row r="650" spans="1:10" ht="13.2">
      <c r="A650" s="228" t="s">
        <v>83065</v>
      </c>
      <c r="B650" s="6" t="s">
        <v>83066</v>
      </c>
      <c r="C650" s="6" t="s">
        <v>83067</v>
      </c>
      <c r="D650" s="6" t="s">
        <v>83068</v>
      </c>
      <c r="E650" s="6" t="s">
        <v>83069</v>
      </c>
      <c r="F650" s="6" t="s">
        <v>83070</v>
      </c>
      <c r="G650" s="6" t="s">
        <v>83071</v>
      </c>
      <c r="H650" s="7" t="s">
        <v>83072</v>
      </c>
    </row>
    <row r="651" spans="1:10" ht="13.2">
      <c r="A651" s="228" t="s">
        <v>83073</v>
      </c>
      <c r="B651" s="6" t="s">
        <v>83074</v>
      </c>
      <c r="C651" s="6" t="s">
        <v>83075</v>
      </c>
      <c r="D651" s="6" t="s">
        <v>83074</v>
      </c>
      <c r="E651" s="6" t="s">
        <v>83076</v>
      </c>
      <c r="F651" s="6" t="s">
        <v>83076</v>
      </c>
      <c r="G651" s="6" t="s">
        <v>83077</v>
      </c>
      <c r="H651" s="7" t="s">
        <v>83078</v>
      </c>
    </row>
    <row r="652" spans="1:10" ht="13.2">
      <c r="A652" s="228" t="s">
        <v>83079</v>
      </c>
      <c r="B652" s="6" t="s">
        <v>19598</v>
      </c>
      <c r="C652" s="6" t="s">
        <v>3719</v>
      </c>
      <c r="D652" s="6" t="s">
        <v>19599</v>
      </c>
      <c r="E652" s="6" t="s">
        <v>19600</v>
      </c>
      <c r="F652" s="6" t="s">
        <v>19601</v>
      </c>
      <c r="G652" s="6" t="s">
        <v>19603</v>
      </c>
      <c r="H652" s="7" t="s">
        <v>19600</v>
      </c>
    </row>
    <row r="653" spans="1:10" ht="13.2">
      <c r="A653" s="228" t="s">
        <v>83080</v>
      </c>
      <c r="B653" s="6" t="s">
        <v>83081</v>
      </c>
      <c r="C653" s="6" t="s">
        <v>83082</v>
      </c>
      <c r="D653" s="6" t="s">
        <v>83083</v>
      </c>
      <c r="E653" s="6" t="s">
        <v>83084</v>
      </c>
      <c r="F653" s="6" t="s">
        <v>83085</v>
      </c>
      <c r="G653" s="6" t="s">
        <v>83086</v>
      </c>
      <c r="H653" s="7" t="s">
        <v>83087</v>
      </c>
    </row>
    <row r="654" spans="1:10" ht="13.8">
      <c r="A654" s="228" t="s">
        <v>83088</v>
      </c>
      <c r="B654" s="87" t="s">
        <v>83089</v>
      </c>
      <c r="C654" s="5" t="s">
        <v>26246</v>
      </c>
      <c r="D654" s="6" t="s">
        <v>83090</v>
      </c>
      <c r="E654" s="6" t="s">
        <v>83091</v>
      </c>
      <c r="F654" s="6" t="s">
        <v>83092</v>
      </c>
      <c r="G654" s="6" t="s">
        <v>83093</v>
      </c>
      <c r="H654" s="7" t="s">
        <v>83094</v>
      </c>
    </row>
    <row r="655" spans="1:10" ht="13.8">
      <c r="A655" s="230" t="s">
        <v>83095</v>
      </c>
      <c r="B655" s="87"/>
      <c r="C655" s="6" t="s">
        <v>83096</v>
      </c>
      <c r="D655" s="6"/>
      <c r="E655" s="6"/>
      <c r="F655" s="6"/>
      <c r="G655" s="6"/>
      <c r="H655" s="7"/>
    </row>
    <row r="656" spans="1:10" ht="13.8">
      <c r="A656" s="230" t="s">
        <v>83097</v>
      </c>
      <c r="B656" s="87"/>
      <c r="C656" s="6" t="s">
        <v>83098</v>
      </c>
      <c r="D656" s="6"/>
      <c r="E656" s="6"/>
      <c r="F656" s="6"/>
      <c r="G656" s="6"/>
      <c r="H656" s="7"/>
    </row>
    <row r="657" spans="1:8" ht="13.8">
      <c r="A657" s="230" t="s">
        <v>83099</v>
      </c>
      <c r="B657" s="87"/>
      <c r="C657" s="6" t="s">
        <v>83100</v>
      </c>
      <c r="D657" s="6"/>
      <c r="E657" s="6"/>
      <c r="F657" s="6"/>
      <c r="G657" s="6"/>
      <c r="H657" s="7"/>
    </row>
    <row r="658" spans="1:8" ht="13.8">
      <c r="A658" s="228" t="s">
        <v>83101</v>
      </c>
      <c r="B658" s="87" t="s">
        <v>83102</v>
      </c>
      <c r="C658" s="5" t="s">
        <v>26246</v>
      </c>
      <c r="D658" s="6" t="s">
        <v>83103</v>
      </c>
      <c r="E658" s="6" t="s">
        <v>83104</v>
      </c>
      <c r="F658" s="6" t="s">
        <v>83105</v>
      </c>
      <c r="G658" s="6" t="s">
        <v>83106</v>
      </c>
      <c r="H658" s="7" t="s">
        <v>83107</v>
      </c>
    </row>
    <row r="659" spans="1:8" ht="13.8">
      <c r="A659" s="230" t="s">
        <v>83108</v>
      </c>
      <c r="B659" s="87"/>
      <c r="C659" s="6" t="s">
        <v>83109</v>
      </c>
      <c r="D659" s="6"/>
      <c r="E659" s="6"/>
      <c r="F659" s="6"/>
      <c r="G659" s="6"/>
      <c r="H659" s="7"/>
    </row>
    <row r="660" spans="1:8" ht="13.8">
      <c r="A660" s="230" t="s">
        <v>83110</v>
      </c>
      <c r="B660" s="87"/>
      <c r="C660" s="6" t="s">
        <v>83111</v>
      </c>
      <c r="D660" s="6"/>
      <c r="E660" s="6"/>
      <c r="F660" s="6"/>
      <c r="G660" s="6"/>
      <c r="H660" s="7"/>
    </row>
    <row r="661" spans="1:8" ht="13.8">
      <c r="A661" s="230" t="s">
        <v>83112</v>
      </c>
      <c r="B661" s="87"/>
      <c r="C661" s="6" t="s">
        <v>83113</v>
      </c>
      <c r="D661" s="6"/>
      <c r="E661" s="6"/>
      <c r="F661" s="6"/>
      <c r="G661" s="6"/>
      <c r="H661" s="7"/>
    </row>
    <row r="662" spans="1:8" ht="13.8">
      <c r="A662" s="228" t="s">
        <v>83114</v>
      </c>
      <c r="B662" s="87" t="s">
        <v>83102</v>
      </c>
      <c r="C662" s="5" t="s">
        <v>26246</v>
      </c>
      <c r="D662" s="6" t="s">
        <v>83103</v>
      </c>
      <c r="E662" s="6" t="s">
        <v>83104</v>
      </c>
      <c r="F662" s="6" t="s">
        <v>83105</v>
      </c>
      <c r="G662" s="6" t="s">
        <v>83106</v>
      </c>
      <c r="H662" s="7" t="s">
        <v>83107</v>
      </c>
    </row>
    <row r="663" spans="1:8" ht="13.8">
      <c r="A663" s="230" t="s">
        <v>83115</v>
      </c>
      <c r="B663" s="87"/>
      <c r="C663" s="6" t="s">
        <v>83109</v>
      </c>
      <c r="D663" s="6"/>
      <c r="E663" s="6"/>
      <c r="F663" s="6"/>
      <c r="G663" s="6"/>
      <c r="H663" s="7"/>
    </row>
    <row r="664" spans="1:8" ht="13.8">
      <c r="A664" s="230" t="s">
        <v>83116</v>
      </c>
      <c r="B664" s="87"/>
      <c r="C664" s="6" t="s">
        <v>83111</v>
      </c>
      <c r="D664" s="6"/>
      <c r="E664" s="6"/>
      <c r="F664" s="6"/>
      <c r="G664" s="6"/>
      <c r="H664" s="7"/>
    </row>
    <row r="665" spans="1:8" ht="13.8">
      <c r="A665" s="230" t="s">
        <v>83117</v>
      </c>
      <c r="B665" s="87"/>
      <c r="C665" s="6" t="s">
        <v>83113</v>
      </c>
      <c r="D665" s="6"/>
      <c r="E665" s="6"/>
      <c r="F665" s="6"/>
      <c r="G665" s="6"/>
      <c r="H665" s="7"/>
    </row>
    <row r="666" spans="1:8" ht="13.8">
      <c r="A666" s="228" t="s">
        <v>83118</v>
      </c>
      <c r="B666" s="87" t="s">
        <v>83102</v>
      </c>
      <c r="C666" s="5" t="s">
        <v>26246</v>
      </c>
      <c r="D666" s="6" t="s">
        <v>83103</v>
      </c>
      <c r="E666" s="6" t="s">
        <v>83104</v>
      </c>
      <c r="F666" s="6" t="s">
        <v>83105</v>
      </c>
      <c r="G666" s="6" t="s">
        <v>83106</v>
      </c>
      <c r="H666" s="7" t="s">
        <v>83107</v>
      </c>
    </row>
    <row r="667" spans="1:8" ht="13.8">
      <c r="A667" s="230" t="s">
        <v>83119</v>
      </c>
      <c r="B667" s="48"/>
      <c r="C667" s="6" t="s">
        <v>83109</v>
      </c>
      <c r="D667" s="6"/>
      <c r="E667" s="6"/>
      <c r="F667" s="6"/>
      <c r="G667" s="6"/>
      <c r="H667" s="7"/>
    </row>
    <row r="668" spans="1:8" ht="13.8">
      <c r="A668" s="230" t="s">
        <v>83120</v>
      </c>
      <c r="B668" s="48"/>
      <c r="C668" s="6" t="s">
        <v>83111</v>
      </c>
      <c r="D668" s="6"/>
      <c r="E668" s="6"/>
      <c r="F668" s="6"/>
      <c r="G668" s="6"/>
      <c r="H668" s="7"/>
    </row>
    <row r="669" spans="1:8" ht="13.8">
      <c r="A669" s="230" t="s">
        <v>83121</v>
      </c>
      <c r="B669" s="48"/>
      <c r="C669" s="6" t="s">
        <v>83113</v>
      </c>
      <c r="D669" s="6"/>
      <c r="E669" s="6"/>
      <c r="F669" s="6"/>
      <c r="G669" s="6"/>
      <c r="H669" s="7"/>
    </row>
    <row r="670" spans="1:8" ht="13.8">
      <c r="A670" s="228" t="s">
        <v>83122</v>
      </c>
      <c r="B670" s="48" t="s">
        <v>83123</v>
      </c>
      <c r="C670" s="5" t="s">
        <v>26246</v>
      </c>
      <c r="D670" s="6" t="s">
        <v>83124</v>
      </c>
      <c r="E670" s="6" t="s">
        <v>83125</v>
      </c>
      <c r="F670" s="6" t="s">
        <v>83126</v>
      </c>
      <c r="G670" s="6" t="s">
        <v>83127</v>
      </c>
      <c r="H670" s="7" t="s">
        <v>83128</v>
      </c>
    </row>
    <row r="671" spans="1:8" ht="13.8">
      <c r="A671" s="230" t="s">
        <v>83129</v>
      </c>
      <c r="B671" s="87"/>
      <c r="C671" s="6" t="s">
        <v>83130</v>
      </c>
      <c r="D671" s="6"/>
      <c r="E671" s="6"/>
      <c r="F671" s="6"/>
      <c r="G671" s="6"/>
      <c r="H671" s="7"/>
    </row>
    <row r="672" spans="1:8" ht="13.8">
      <c r="A672" s="230" t="s">
        <v>83131</v>
      </c>
      <c r="B672" s="87"/>
      <c r="C672" s="6" t="s">
        <v>83132</v>
      </c>
      <c r="D672" s="6"/>
      <c r="E672" s="6"/>
      <c r="F672" s="6"/>
      <c r="G672" s="6"/>
      <c r="H672" s="7"/>
    </row>
    <row r="673" spans="1:8" ht="13.8">
      <c r="A673" s="230" t="s">
        <v>83133</v>
      </c>
      <c r="B673" s="87"/>
      <c r="C673" s="6" t="s">
        <v>83134</v>
      </c>
      <c r="D673" s="6"/>
      <c r="E673" s="6"/>
      <c r="F673" s="6"/>
      <c r="G673" s="6"/>
      <c r="H673" s="7"/>
    </row>
    <row r="674" spans="1:8" ht="13.8">
      <c r="A674" s="228" t="s">
        <v>83135</v>
      </c>
      <c r="B674" s="87" t="s">
        <v>83136</v>
      </c>
      <c r="C674" s="5" t="s">
        <v>26246</v>
      </c>
      <c r="D674" s="6" t="s">
        <v>83137</v>
      </c>
      <c r="E674" s="6" t="s">
        <v>83138</v>
      </c>
      <c r="F674" s="6" t="s">
        <v>83139</v>
      </c>
      <c r="G674" s="6" t="s">
        <v>83140</v>
      </c>
      <c r="H674" s="7" t="s">
        <v>83141</v>
      </c>
    </row>
    <row r="675" spans="1:8" ht="13.8">
      <c r="A675" s="230" t="s">
        <v>83142</v>
      </c>
      <c r="B675" s="87"/>
      <c r="C675" s="6" t="s">
        <v>83143</v>
      </c>
      <c r="D675" s="6"/>
      <c r="E675" s="6"/>
      <c r="F675" s="6"/>
      <c r="G675" s="6"/>
      <c r="H675" s="7"/>
    </row>
    <row r="676" spans="1:8" ht="13.8">
      <c r="A676" s="230" t="s">
        <v>83144</v>
      </c>
      <c r="B676" s="87"/>
      <c r="C676" s="6" t="s">
        <v>83145</v>
      </c>
      <c r="D676" s="6"/>
      <c r="E676" s="6"/>
      <c r="F676" s="6"/>
      <c r="G676" s="6"/>
      <c r="H676" s="7"/>
    </row>
    <row r="677" spans="1:8" ht="13.8">
      <c r="A677" s="230" t="s">
        <v>83146</v>
      </c>
      <c r="B677" s="87"/>
      <c r="C677" s="6" t="s">
        <v>83147</v>
      </c>
      <c r="D677" s="6"/>
      <c r="E677" s="6"/>
      <c r="F677" s="6"/>
      <c r="G677" s="6"/>
      <c r="H677" s="7"/>
    </row>
    <row r="678" spans="1:8" ht="13.8">
      <c r="A678" s="228" t="s">
        <v>83148</v>
      </c>
      <c r="B678" s="87" t="s">
        <v>83136</v>
      </c>
      <c r="C678" s="5" t="s">
        <v>26246</v>
      </c>
      <c r="D678" s="6" t="s">
        <v>83137</v>
      </c>
      <c r="E678" s="6" t="s">
        <v>83138</v>
      </c>
      <c r="F678" s="6" t="s">
        <v>83139</v>
      </c>
      <c r="G678" s="6" t="s">
        <v>83140</v>
      </c>
      <c r="H678" s="7" t="s">
        <v>83141</v>
      </c>
    </row>
    <row r="679" spans="1:8" ht="13.8">
      <c r="A679" s="230" t="s">
        <v>83149</v>
      </c>
      <c r="B679" s="87"/>
      <c r="C679" s="6" t="s">
        <v>83143</v>
      </c>
      <c r="D679" s="6"/>
      <c r="E679" s="6"/>
      <c r="F679" s="6"/>
      <c r="G679" s="6"/>
      <c r="H679" s="7"/>
    </row>
    <row r="680" spans="1:8" ht="13.8">
      <c r="A680" s="230" t="s">
        <v>83150</v>
      </c>
      <c r="B680" s="87"/>
      <c r="C680" s="6" t="s">
        <v>83145</v>
      </c>
      <c r="D680" s="6"/>
      <c r="E680" s="6"/>
      <c r="F680" s="6"/>
      <c r="G680" s="6"/>
      <c r="H680" s="7"/>
    </row>
    <row r="681" spans="1:8" ht="13.8">
      <c r="A681" s="230" t="s">
        <v>83151</v>
      </c>
      <c r="B681" s="87"/>
      <c r="C681" s="6" t="s">
        <v>83147</v>
      </c>
      <c r="D681" s="6"/>
      <c r="E681" s="6"/>
      <c r="F681" s="6"/>
      <c r="G681" s="6"/>
      <c r="H681" s="7"/>
    </row>
    <row r="682" spans="1:8" ht="13.8">
      <c r="A682" s="228" t="s">
        <v>83152</v>
      </c>
      <c r="B682" s="87" t="s">
        <v>83136</v>
      </c>
      <c r="C682" s="5" t="s">
        <v>26246</v>
      </c>
      <c r="D682" s="6" t="s">
        <v>83137</v>
      </c>
      <c r="E682" s="6" t="s">
        <v>83138</v>
      </c>
      <c r="F682" s="6" t="s">
        <v>83139</v>
      </c>
      <c r="G682" s="6" t="s">
        <v>83140</v>
      </c>
      <c r="H682" s="7" t="s">
        <v>83153</v>
      </c>
    </row>
    <row r="683" spans="1:8" ht="13.8">
      <c r="A683" s="230" t="s">
        <v>83154</v>
      </c>
      <c r="B683" s="87"/>
      <c r="C683" s="6" t="s">
        <v>83143</v>
      </c>
      <c r="D683" s="6"/>
      <c r="E683" s="6"/>
      <c r="F683" s="6"/>
      <c r="G683" s="6"/>
      <c r="H683" s="7"/>
    </row>
    <row r="684" spans="1:8" ht="13.8">
      <c r="A684" s="230" t="s">
        <v>83155</v>
      </c>
      <c r="B684" s="87"/>
      <c r="C684" s="6" t="s">
        <v>83145</v>
      </c>
      <c r="D684" s="6"/>
      <c r="E684" s="6"/>
      <c r="F684" s="6"/>
      <c r="G684" s="6"/>
      <c r="H684" s="7"/>
    </row>
    <row r="685" spans="1:8" ht="13.8">
      <c r="A685" s="230" t="s">
        <v>83156</v>
      </c>
      <c r="B685" s="87"/>
      <c r="C685" s="6" t="s">
        <v>83147</v>
      </c>
      <c r="D685" s="6"/>
      <c r="E685" s="6"/>
      <c r="F685" s="6"/>
      <c r="G685" s="6"/>
      <c r="H685" s="7"/>
    </row>
    <row r="686" spans="1:8" ht="13.8">
      <c r="A686" s="228" t="s">
        <v>83157</v>
      </c>
      <c r="B686" s="87" t="s">
        <v>83158</v>
      </c>
      <c r="C686" s="5" t="s">
        <v>26246</v>
      </c>
      <c r="D686" s="6" t="s">
        <v>83159</v>
      </c>
      <c r="E686" s="6" t="s">
        <v>83160</v>
      </c>
      <c r="F686" s="6" t="s">
        <v>83161</v>
      </c>
      <c r="G686" s="6" t="s">
        <v>83162</v>
      </c>
      <c r="H686" s="7" t="s">
        <v>83163</v>
      </c>
    </row>
    <row r="687" spans="1:8" ht="13.8">
      <c r="A687" s="230" t="s">
        <v>83164</v>
      </c>
      <c r="B687" s="87"/>
      <c r="C687" s="6" t="s">
        <v>83165</v>
      </c>
      <c r="D687" s="6"/>
      <c r="E687" s="6"/>
      <c r="F687" s="6"/>
      <c r="G687" s="6"/>
      <c r="H687" s="7"/>
    </row>
    <row r="688" spans="1:8" ht="13.8">
      <c r="A688" s="230" t="s">
        <v>83166</v>
      </c>
      <c r="B688" s="87"/>
      <c r="C688" s="6" t="s">
        <v>83167</v>
      </c>
      <c r="D688" s="6"/>
      <c r="E688" s="6"/>
      <c r="F688" s="6"/>
      <c r="G688" s="6"/>
      <c r="H688" s="7"/>
    </row>
    <row r="689" spans="1:8" ht="13.8">
      <c r="A689" s="230" t="s">
        <v>83168</v>
      </c>
      <c r="B689" s="87"/>
      <c r="C689" s="6" t="s">
        <v>83169</v>
      </c>
      <c r="D689" s="6"/>
      <c r="E689" s="6"/>
      <c r="F689" s="6"/>
      <c r="G689" s="6"/>
      <c r="H689" s="7"/>
    </row>
    <row r="690" spans="1:8" ht="13.8">
      <c r="A690" s="228" t="s">
        <v>83170</v>
      </c>
      <c r="B690" s="87" t="s">
        <v>83171</v>
      </c>
      <c r="C690" s="5" t="s">
        <v>26246</v>
      </c>
      <c r="D690" s="6" t="s">
        <v>83172</v>
      </c>
      <c r="E690" s="6" t="s">
        <v>83173</v>
      </c>
      <c r="F690" s="6" t="s">
        <v>83174</v>
      </c>
      <c r="G690" s="6" t="s">
        <v>83175</v>
      </c>
      <c r="H690" s="7" t="s">
        <v>83176</v>
      </c>
    </row>
    <row r="691" spans="1:8" ht="13.8">
      <c r="A691" s="230" t="s">
        <v>83177</v>
      </c>
      <c r="B691" s="87"/>
      <c r="C691" s="6" t="s">
        <v>83178</v>
      </c>
      <c r="D691" s="6"/>
      <c r="E691" s="6"/>
      <c r="F691" s="6"/>
      <c r="G691" s="6"/>
      <c r="H691" s="7"/>
    </row>
    <row r="692" spans="1:8" ht="13.8">
      <c r="A692" s="230" t="s">
        <v>83179</v>
      </c>
      <c r="B692" s="87"/>
      <c r="C692" s="6" t="s">
        <v>83180</v>
      </c>
      <c r="D692" s="6"/>
      <c r="E692" s="6"/>
      <c r="F692" s="6"/>
      <c r="G692" s="6"/>
      <c r="H692" s="7"/>
    </row>
    <row r="693" spans="1:8" ht="13.8">
      <c r="A693" s="230" t="s">
        <v>83181</v>
      </c>
      <c r="B693" s="87"/>
      <c r="C693" s="6" t="s">
        <v>83182</v>
      </c>
      <c r="D693" s="6"/>
      <c r="E693" s="6"/>
      <c r="F693" s="6"/>
      <c r="G693" s="6"/>
      <c r="H693" s="7"/>
    </row>
    <row r="694" spans="1:8" ht="13.8">
      <c r="A694" s="228" t="s">
        <v>83183</v>
      </c>
      <c r="B694" s="87" t="s">
        <v>83171</v>
      </c>
      <c r="C694" s="5" t="s">
        <v>26246</v>
      </c>
      <c r="D694" s="6" t="s">
        <v>83172</v>
      </c>
      <c r="E694" s="6" t="s">
        <v>83173</v>
      </c>
      <c r="F694" s="6" t="s">
        <v>83174</v>
      </c>
      <c r="G694" s="6" t="s">
        <v>83175</v>
      </c>
      <c r="H694" s="7" t="s">
        <v>83176</v>
      </c>
    </row>
    <row r="695" spans="1:8" ht="13.8">
      <c r="A695" s="230" t="s">
        <v>83184</v>
      </c>
      <c r="B695" s="87"/>
      <c r="C695" s="6" t="s">
        <v>83178</v>
      </c>
      <c r="D695" s="6"/>
      <c r="E695" s="6"/>
      <c r="F695" s="6"/>
      <c r="G695" s="6"/>
      <c r="H695" s="7"/>
    </row>
    <row r="696" spans="1:8" ht="13.8">
      <c r="A696" s="230" t="s">
        <v>83185</v>
      </c>
      <c r="B696" s="87"/>
      <c r="C696" s="6" t="s">
        <v>83180</v>
      </c>
      <c r="D696" s="6"/>
      <c r="E696" s="6"/>
      <c r="F696" s="6"/>
      <c r="G696" s="6"/>
      <c r="H696" s="7"/>
    </row>
    <row r="697" spans="1:8" ht="13.8">
      <c r="A697" s="230" t="s">
        <v>83186</v>
      </c>
      <c r="B697" s="87"/>
      <c r="C697" s="6" t="s">
        <v>83182</v>
      </c>
      <c r="D697" s="6"/>
      <c r="E697" s="6"/>
      <c r="F697" s="6"/>
      <c r="G697" s="6"/>
      <c r="H697" s="7"/>
    </row>
    <row r="698" spans="1:8" ht="13.8">
      <c r="A698" s="228" t="s">
        <v>83187</v>
      </c>
      <c r="B698" s="87" t="s">
        <v>83171</v>
      </c>
      <c r="C698" s="5" t="s">
        <v>26246</v>
      </c>
      <c r="D698" s="6" t="s">
        <v>83172</v>
      </c>
      <c r="E698" s="6" t="s">
        <v>83173</v>
      </c>
      <c r="F698" s="6" t="s">
        <v>83174</v>
      </c>
      <c r="G698" s="6" t="s">
        <v>83175</v>
      </c>
      <c r="H698" s="7" t="s">
        <v>83176</v>
      </c>
    </row>
    <row r="699" spans="1:8" ht="13.8">
      <c r="A699" s="230" t="s">
        <v>83188</v>
      </c>
      <c r="B699" s="87"/>
      <c r="C699" s="6" t="s">
        <v>83178</v>
      </c>
      <c r="D699" s="6"/>
      <c r="E699" s="6"/>
      <c r="F699" s="6"/>
      <c r="G699" s="6"/>
      <c r="H699" s="7"/>
    </row>
    <row r="700" spans="1:8" ht="13.8">
      <c r="A700" s="230" t="s">
        <v>83189</v>
      </c>
      <c r="B700" s="87"/>
      <c r="C700" s="6" t="s">
        <v>83180</v>
      </c>
      <c r="D700" s="6"/>
      <c r="E700" s="6"/>
      <c r="F700" s="6"/>
      <c r="G700" s="6"/>
      <c r="H700" s="7"/>
    </row>
    <row r="701" spans="1:8" ht="13.8">
      <c r="A701" s="230" t="s">
        <v>83190</v>
      </c>
      <c r="B701" s="87"/>
      <c r="C701" s="6" t="s">
        <v>83182</v>
      </c>
      <c r="D701" s="6"/>
      <c r="E701" s="6"/>
      <c r="F701" s="6"/>
      <c r="G701" s="6"/>
      <c r="H701" s="7"/>
    </row>
    <row r="702" spans="1:8" ht="13.8">
      <c r="A702" s="228" t="s">
        <v>83191</v>
      </c>
      <c r="B702" s="87" t="s">
        <v>83192</v>
      </c>
      <c r="C702" s="5" t="s">
        <v>26246</v>
      </c>
      <c r="D702" s="6" t="s">
        <v>83193</v>
      </c>
      <c r="E702" s="6" t="s">
        <v>83194</v>
      </c>
      <c r="F702" s="6" t="s">
        <v>83195</v>
      </c>
      <c r="G702" s="6" t="s">
        <v>83196</v>
      </c>
      <c r="H702" s="7" t="s">
        <v>83197</v>
      </c>
    </row>
    <row r="703" spans="1:8" ht="13.8">
      <c r="A703" s="230" t="s">
        <v>83198</v>
      </c>
      <c r="B703" s="87"/>
      <c r="C703" s="6" t="s">
        <v>83199</v>
      </c>
      <c r="D703" s="6"/>
      <c r="E703" s="6"/>
      <c r="F703" s="6"/>
      <c r="G703" s="6"/>
      <c r="H703" s="7"/>
    </row>
    <row r="704" spans="1:8" ht="13.8">
      <c r="A704" s="230" t="s">
        <v>83200</v>
      </c>
      <c r="B704" s="87"/>
      <c r="C704" s="6" t="s">
        <v>83201</v>
      </c>
      <c r="D704" s="6"/>
      <c r="E704" s="6"/>
      <c r="F704" s="6"/>
      <c r="G704" s="6"/>
      <c r="H704" s="7"/>
    </row>
    <row r="705" spans="1:8" ht="13.8">
      <c r="A705" s="230" t="s">
        <v>83202</v>
      </c>
      <c r="B705" s="87"/>
      <c r="C705" s="6" t="s">
        <v>83203</v>
      </c>
      <c r="D705" s="6"/>
      <c r="E705" s="6"/>
      <c r="F705" s="6"/>
      <c r="G705" s="6"/>
      <c r="H705" s="7"/>
    </row>
    <row r="706" spans="1:8" ht="13.8">
      <c r="A706" s="228" t="s">
        <v>83204</v>
      </c>
      <c r="B706" s="87" t="s">
        <v>83205</v>
      </c>
      <c r="C706" s="5" t="s">
        <v>26246</v>
      </c>
      <c r="D706" s="6" t="s">
        <v>83206</v>
      </c>
      <c r="E706" s="6" t="s">
        <v>83207</v>
      </c>
      <c r="F706" s="6" t="s">
        <v>83208</v>
      </c>
      <c r="G706" s="6" t="s">
        <v>83209</v>
      </c>
      <c r="H706" s="7" t="s">
        <v>83210</v>
      </c>
    </row>
    <row r="707" spans="1:8" ht="13.8">
      <c r="A707" s="230" t="s">
        <v>83211</v>
      </c>
      <c r="B707" s="87"/>
      <c r="C707" s="6" t="s">
        <v>83212</v>
      </c>
      <c r="D707" s="6"/>
      <c r="E707" s="6"/>
      <c r="F707" s="6"/>
      <c r="G707" s="6"/>
      <c r="H707" s="7"/>
    </row>
    <row r="708" spans="1:8" ht="13.8">
      <c r="A708" s="230" t="s">
        <v>83213</v>
      </c>
      <c r="B708" s="87"/>
      <c r="C708" s="6" t="s">
        <v>83214</v>
      </c>
      <c r="D708" s="6"/>
      <c r="E708" s="6"/>
      <c r="F708" s="6"/>
      <c r="G708" s="6"/>
      <c r="H708" s="7"/>
    </row>
    <row r="709" spans="1:8" ht="13.8">
      <c r="A709" s="230" t="s">
        <v>83215</v>
      </c>
      <c r="B709" s="87"/>
      <c r="C709" s="6" t="s">
        <v>83216</v>
      </c>
      <c r="D709" s="6"/>
      <c r="E709" s="6"/>
      <c r="F709" s="6"/>
      <c r="G709" s="6"/>
      <c r="H709" s="7"/>
    </row>
    <row r="710" spans="1:8" ht="13.8">
      <c r="A710" s="228" t="s">
        <v>83217</v>
      </c>
      <c r="B710" s="87" t="s">
        <v>83205</v>
      </c>
      <c r="C710" s="5" t="s">
        <v>26246</v>
      </c>
      <c r="D710" s="6" t="s">
        <v>83206</v>
      </c>
      <c r="E710" s="6" t="s">
        <v>83207</v>
      </c>
      <c r="F710" s="6" t="s">
        <v>83208</v>
      </c>
      <c r="G710" s="6" t="s">
        <v>83209</v>
      </c>
      <c r="H710" s="7" t="s">
        <v>83210</v>
      </c>
    </row>
    <row r="711" spans="1:8" ht="13.8">
      <c r="A711" s="230" t="s">
        <v>83218</v>
      </c>
      <c r="B711" s="87"/>
      <c r="C711" s="6" t="s">
        <v>83212</v>
      </c>
      <c r="D711" s="6"/>
      <c r="E711" s="6"/>
      <c r="F711" s="6"/>
      <c r="G711" s="6"/>
      <c r="H711" s="7"/>
    </row>
    <row r="712" spans="1:8" ht="13.8">
      <c r="A712" s="230" t="s">
        <v>83219</v>
      </c>
      <c r="B712" s="87"/>
      <c r="C712" s="6" t="s">
        <v>83214</v>
      </c>
      <c r="D712" s="6"/>
      <c r="E712" s="6"/>
      <c r="F712" s="6"/>
      <c r="G712" s="6"/>
      <c r="H712" s="7"/>
    </row>
    <row r="713" spans="1:8" ht="13.8">
      <c r="A713" s="230" t="s">
        <v>83220</v>
      </c>
      <c r="B713" s="87"/>
      <c r="C713" s="6" t="s">
        <v>83216</v>
      </c>
      <c r="D713" s="6"/>
      <c r="E713" s="6"/>
      <c r="F713" s="6"/>
      <c r="G713" s="6"/>
      <c r="H713" s="7"/>
    </row>
    <row r="714" spans="1:8" ht="13.8">
      <c r="A714" s="228" t="s">
        <v>83221</v>
      </c>
      <c r="B714" s="87" t="s">
        <v>83205</v>
      </c>
      <c r="C714" s="5" t="s">
        <v>26246</v>
      </c>
      <c r="D714" s="6" t="s">
        <v>83206</v>
      </c>
      <c r="E714" s="6" t="s">
        <v>83207</v>
      </c>
      <c r="F714" s="6" t="s">
        <v>83208</v>
      </c>
      <c r="G714" s="6" t="s">
        <v>83209</v>
      </c>
      <c r="H714" s="7" t="s">
        <v>83210</v>
      </c>
    </row>
    <row r="715" spans="1:8" ht="13.8">
      <c r="A715" s="230" t="s">
        <v>83222</v>
      </c>
      <c r="B715" s="87"/>
      <c r="C715" s="6" t="s">
        <v>83212</v>
      </c>
      <c r="D715" s="6"/>
      <c r="E715" s="6"/>
      <c r="F715" s="6"/>
      <c r="G715" s="6"/>
      <c r="H715" s="7"/>
    </row>
    <row r="716" spans="1:8" ht="13.8">
      <c r="A716" s="230" t="s">
        <v>83223</v>
      </c>
      <c r="B716" s="87"/>
      <c r="C716" s="6" t="s">
        <v>83214</v>
      </c>
      <c r="D716" s="6"/>
      <c r="E716" s="6"/>
      <c r="F716" s="6"/>
      <c r="G716" s="6"/>
      <c r="H716" s="7"/>
    </row>
    <row r="717" spans="1:8" ht="13.8">
      <c r="A717" s="230" t="s">
        <v>83224</v>
      </c>
      <c r="B717" s="87"/>
      <c r="C717" s="6" t="s">
        <v>83216</v>
      </c>
      <c r="D717" s="6"/>
      <c r="E717" s="6"/>
      <c r="F717" s="6"/>
      <c r="G717" s="6"/>
      <c r="H717" s="7"/>
    </row>
    <row r="718" spans="1:8" ht="13.8">
      <c r="A718" s="228" t="s">
        <v>83225</v>
      </c>
      <c r="B718" s="87" t="s">
        <v>83226</v>
      </c>
      <c r="C718" s="5" t="s">
        <v>26246</v>
      </c>
      <c r="D718" s="6" t="s">
        <v>83227</v>
      </c>
      <c r="E718" s="6" t="s">
        <v>83228</v>
      </c>
      <c r="F718" s="6" t="s">
        <v>83229</v>
      </c>
      <c r="G718" s="6" t="s">
        <v>83230</v>
      </c>
      <c r="H718" s="7" t="s">
        <v>83231</v>
      </c>
    </row>
    <row r="719" spans="1:8" ht="13.8">
      <c r="A719" s="230" t="s">
        <v>83232</v>
      </c>
      <c r="B719" s="87"/>
      <c r="C719" s="6" t="s">
        <v>83233</v>
      </c>
      <c r="D719" s="6"/>
      <c r="E719" s="6"/>
      <c r="F719" s="6"/>
      <c r="G719" s="6"/>
      <c r="H719" s="7"/>
    </row>
    <row r="720" spans="1:8" ht="13.8">
      <c r="A720" s="230" t="s">
        <v>83234</v>
      </c>
      <c r="B720" s="87"/>
      <c r="C720" s="6" t="s">
        <v>83235</v>
      </c>
      <c r="D720" s="6"/>
      <c r="E720" s="6"/>
      <c r="F720" s="6"/>
      <c r="G720" s="6"/>
      <c r="H720" s="7"/>
    </row>
    <row r="721" spans="1:8" ht="13.8">
      <c r="A721" s="230" t="s">
        <v>83236</v>
      </c>
      <c r="B721" s="87"/>
      <c r="C721" s="6" t="s">
        <v>83237</v>
      </c>
      <c r="D721" s="6"/>
      <c r="E721" s="6"/>
      <c r="F721" s="6"/>
      <c r="G721" s="6"/>
      <c r="H721" s="7"/>
    </row>
    <row r="722" spans="1:8" ht="13.8">
      <c r="A722" s="228" t="s">
        <v>83238</v>
      </c>
      <c r="B722" s="87" t="s">
        <v>83239</v>
      </c>
      <c r="C722" s="5" t="s">
        <v>26246</v>
      </c>
      <c r="D722" s="6" t="s">
        <v>83240</v>
      </c>
      <c r="E722" s="6" t="s">
        <v>83241</v>
      </c>
      <c r="F722" s="6" t="s">
        <v>83242</v>
      </c>
      <c r="G722" s="6" t="s">
        <v>83243</v>
      </c>
      <c r="H722" s="7" t="s">
        <v>83244</v>
      </c>
    </row>
    <row r="723" spans="1:8" ht="13.8">
      <c r="A723" s="230" t="s">
        <v>83245</v>
      </c>
      <c r="B723" s="87"/>
      <c r="C723" s="6" t="s">
        <v>83246</v>
      </c>
      <c r="D723" s="6"/>
      <c r="E723" s="6"/>
      <c r="F723" s="6"/>
      <c r="G723" s="6"/>
      <c r="H723" s="7"/>
    </row>
    <row r="724" spans="1:8" ht="13.8">
      <c r="A724" s="230" t="s">
        <v>83247</v>
      </c>
      <c r="B724" s="87"/>
      <c r="C724" s="6" t="s">
        <v>83248</v>
      </c>
      <c r="D724" s="6"/>
      <c r="E724" s="6"/>
      <c r="F724" s="6"/>
      <c r="G724" s="6"/>
      <c r="H724" s="7"/>
    </row>
    <row r="725" spans="1:8" ht="13.8">
      <c r="A725" s="230" t="s">
        <v>83249</v>
      </c>
      <c r="B725" s="87"/>
      <c r="C725" s="6" t="s">
        <v>83250</v>
      </c>
      <c r="D725" s="6"/>
      <c r="E725" s="6"/>
      <c r="F725" s="6"/>
      <c r="G725" s="6"/>
      <c r="H725" s="7"/>
    </row>
    <row r="726" spans="1:8" ht="13.8">
      <c r="A726" s="228" t="s">
        <v>83251</v>
      </c>
      <c r="B726" s="87" t="s">
        <v>83239</v>
      </c>
      <c r="C726" s="5" t="s">
        <v>26246</v>
      </c>
      <c r="D726" s="6" t="s">
        <v>83240</v>
      </c>
      <c r="E726" s="6" t="s">
        <v>83241</v>
      </c>
      <c r="F726" s="6" t="s">
        <v>83242</v>
      </c>
      <c r="G726" s="6" t="s">
        <v>83243</v>
      </c>
      <c r="H726" s="7" t="s">
        <v>83244</v>
      </c>
    </row>
    <row r="727" spans="1:8" ht="13.8">
      <c r="A727" s="230" t="s">
        <v>83252</v>
      </c>
      <c r="B727" s="87"/>
      <c r="C727" s="6" t="s">
        <v>83246</v>
      </c>
      <c r="D727" s="6"/>
      <c r="E727" s="6"/>
      <c r="F727" s="6"/>
      <c r="G727" s="6"/>
      <c r="H727" s="7"/>
    </row>
    <row r="728" spans="1:8" ht="13.8">
      <c r="A728" s="230" t="s">
        <v>83253</v>
      </c>
      <c r="B728" s="87"/>
      <c r="C728" s="6" t="s">
        <v>83248</v>
      </c>
      <c r="D728" s="6"/>
      <c r="E728" s="6"/>
      <c r="F728" s="6"/>
      <c r="G728" s="6"/>
      <c r="H728" s="7"/>
    </row>
    <row r="729" spans="1:8" ht="13.8">
      <c r="A729" s="230" t="s">
        <v>83254</v>
      </c>
      <c r="B729" s="87"/>
      <c r="C729" s="6" t="s">
        <v>83250</v>
      </c>
      <c r="D729" s="6"/>
      <c r="E729" s="6"/>
      <c r="F729" s="6"/>
      <c r="G729" s="6"/>
      <c r="H729" s="7"/>
    </row>
    <row r="730" spans="1:8" ht="13.8">
      <c r="A730" s="228" t="s">
        <v>83255</v>
      </c>
      <c r="B730" s="87" t="s">
        <v>83239</v>
      </c>
      <c r="C730" s="5" t="s">
        <v>26246</v>
      </c>
      <c r="D730" s="6" t="s">
        <v>83240</v>
      </c>
      <c r="E730" s="6" t="s">
        <v>83241</v>
      </c>
      <c r="F730" s="6" t="s">
        <v>83242</v>
      </c>
      <c r="G730" s="6" t="s">
        <v>83243</v>
      </c>
      <c r="H730" s="7" t="s">
        <v>83244</v>
      </c>
    </row>
    <row r="731" spans="1:8" ht="13.8">
      <c r="A731" s="230" t="s">
        <v>83256</v>
      </c>
      <c r="B731" s="87"/>
      <c r="C731" s="6" t="s">
        <v>83246</v>
      </c>
      <c r="D731" s="6"/>
      <c r="E731" s="6"/>
      <c r="F731" s="6"/>
      <c r="G731" s="6"/>
      <c r="H731" s="7"/>
    </row>
    <row r="732" spans="1:8" ht="13.8">
      <c r="A732" s="230" t="s">
        <v>83257</v>
      </c>
      <c r="B732" s="87"/>
      <c r="C732" s="6" t="s">
        <v>83248</v>
      </c>
      <c r="D732" s="6"/>
      <c r="E732" s="6"/>
      <c r="F732" s="6"/>
      <c r="G732" s="6"/>
      <c r="H732" s="7"/>
    </row>
    <row r="733" spans="1:8" ht="13.8">
      <c r="A733" s="230" t="s">
        <v>83258</v>
      </c>
      <c r="B733" s="87"/>
      <c r="C733" s="6" t="s">
        <v>83250</v>
      </c>
      <c r="D733" s="6"/>
      <c r="E733" s="6"/>
      <c r="F733" s="6"/>
      <c r="G733" s="6"/>
      <c r="H733" s="7"/>
    </row>
    <row r="734" spans="1:8" ht="13.8">
      <c r="A734" s="228" t="s">
        <v>83259</v>
      </c>
      <c r="B734" s="87" t="s">
        <v>83260</v>
      </c>
      <c r="C734" s="5" t="s">
        <v>26246</v>
      </c>
      <c r="D734" s="6" t="s">
        <v>83261</v>
      </c>
      <c r="E734" s="6" t="s">
        <v>83262</v>
      </c>
      <c r="F734" s="6" t="s">
        <v>83263</v>
      </c>
      <c r="G734" s="6" t="s">
        <v>83264</v>
      </c>
      <c r="H734" s="7" t="s">
        <v>83265</v>
      </c>
    </row>
    <row r="735" spans="1:8" ht="13.8">
      <c r="A735" s="230" t="s">
        <v>83266</v>
      </c>
      <c r="B735" s="87"/>
      <c r="C735" s="6" t="s">
        <v>83267</v>
      </c>
      <c r="D735" s="6"/>
      <c r="E735" s="6"/>
      <c r="F735" s="6"/>
      <c r="G735" s="6"/>
      <c r="H735" s="7"/>
    </row>
    <row r="736" spans="1:8" ht="13.8">
      <c r="A736" s="230" t="s">
        <v>83268</v>
      </c>
      <c r="B736" s="87"/>
      <c r="C736" s="6" t="s">
        <v>83269</v>
      </c>
      <c r="D736" s="6"/>
      <c r="E736" s="6"/>
      <c r="F736" s="6"/>
      <c r="G736" s="6"/>
      <c r="H736" s="7"/>
    </row>
    <row r="737" spans="1:8" ht="13.8">
      <c r="A737" s="230" t="s">
        <v>83270</v>
      </c>
      <c r="B737" s="87"/>
      <c r="C737" s="6" t="s">
        <v>83271</v>
      </c>
      <c r="D737" s="6"/>
      <c r="E737" s="6"/>
      <c r="F737" s="6"/>
      <c r="G737" s="6"/>
      <c r="H737" s="7"/>
    </row>
    <row r="738" spans="1:8" ht="13.8">
      <c r="A738" s="228" t="s">
        <v>83272</v>
      </c>
      <c r="B738" s="87" t="s">
        <v>83273</v>
      </c>
      <c r="C738" s="5" t="s">
        <v>26246</v>
      </c>
      <c r="D738" s="6" t="s">
        <v>83274</v>
      </c>
      <c r="E738" s="6" t="s">
        <v>83275</v>
      </c>
      <c r="F738" s="6" t="s">
        <v>83276</v>
      </c>
      <c r="G738" s="6" t="s">
        <v>83277</v>
      </c>
      <c r="H738" s="7" t="s">
        <v>83278</v>
      </c>
    </row>
    <row r="739" spans="1:8" ht="13.8">
      <c r="A739" s="230" t="s">
        <v>83279</v>
      </c>
      <c r="B739" s="87"/>
      <c r="C739" s="6" t="s">
        <v>83280</v>
      </c>
      <c r="D739" s="6"/>
      <c r="E739" s="6"/>
      <c r="F739" s="6"/>
      <c r="G739" s="6"/>
      <c r="H739" s="7"/>
    </row>
    <row r="740" spans="1:8" ht="13.8">
      <c r="A740" s="230" t="s">
        <v>83281</v>
      </c>
      <c r="B740" s="87"/>
      <c r="C740" s="6" t="s">
        <v>83282</v>
      </c>
      <c r="D740" s="6"/>
      <c r="E740" s="6"/>
      <c r="F740" s="6"/>
      <c r="G740" s="6"/>
      <c r="H740" s="7"/>
    </row>
    <row r="741" spans="1:8" ht="13.8">
      <c r="A741" s="230" t="s">
        <v>83283</v>
      </c>
      <c r="B741" s="87"/>
      <c r="C741" s="6" t="s">
        <v>83284</v>
      </c>
      <c r="D741" s="6"/>
      <c r="E741" s="6"/>
      <c r="F741" s="6"/>
      <c r="G741" s="6"/>
      <c r="H741" s="7"/>
    </row>
    <row r="742" spans="1:8" ht="13.8">
      <c r="A742" s="228" t="s">
        <v>83285</v>
      </c>
      <c r="B742" s="87" t="s">
        <v>83273</v>
      </c>
      <c r="C742" s="5" t="s">
        <v>26246</v>
      </c>
      <c r="D742" s="6" t="s">
        <v>83274</v>
      </c>
      <c r="E742" s="6" t="s">
        <v>83275</v>
      </c>
      <c r="F742" s="6" t="s">
        <v>83276</v>
      </c>
      <c r="G742" s="6" t="s">
        <v>83277</v>
      </c>
      <c r="H742" s="7" t="s">
        <v>83278</v>
      </c>
    </row>
    <row r="743" spans="1:8" ht="13.8">
      <c r="A743" s="230" t="s">
        <v>83286</v>
      </c>
      <c r="B743" s="87"/>
      <c r="C743" s="6" t="s">
        <v>83280</v>
      </c>
      <c r="D743" s="6"/>
      <c r="E743" s="6"/>
      <c r="F743" s="6"/>
      <c r="G743" s="6"/>
      <c r="H743" s="7"/>
    </row>
    <row r="744" spans="1:8" ht="13.8">
      <c r="A744" s="230" t="s">
        <v>83287</v>
      </c>
      <c r="B744" s="87"/>
      <c r="C744" s="6" t="s">
        <v>83282</v>
      </c>
      <c r="D744" s="6"/>
      <c r="E744" s="6"/>
      <c r="F744" s="6"/>
      <c r="G744" s="6"/>
      <c r="H744" s="7"/>
    </row>
    <row r="745" spans="1:8" ht="13.8">
      <c r="A745" s="230" t="s">
        <v>83288</v>
      </c>
      <c r="B745" s="87"/>
      <c r="C745" s="6" t="s">
        <v>83284</v>
      </c>
      <c r="D745" s="6"/>
      <c r="E745" s="6"/>
      <c r="F745" s="6"/>
      <c r="G745" s="6"/>
      <c r="H745" s="7"/>
    </row>
    <row r="746" spans="1:8" ht="13.8">
      <c r="A746" s="228" t="s">
        <v>83289</v>
      </c>
      <c r="B746" s="87" t="s">
        <v>83273</v>
      </c>
      <c r="C746" s="5" t="s">
        <v>26246</v>
      </c>
      <c r="D746" s="6" t="s">
        <v>83274</v>
      </c>
      <c r="E746" s="6" t="s">
        <v>83275</v>
      </c>
      <c r="F746" s="6" t="s">
        <v>83276</v>
      </c>
      <c r="G746" s="6" t="s">
        <v>83277</v>
      </c>
      <c r="H746" s="7" t="s">
        <v>83278</v>
      </c>
    </row>
    <row r="747" spans="1:8" ht="13.8">
      <c r="A747" s="230" t="s">
        <v>83290</v>
      </c>
      <c r="B747" s="87"/>
      <c r="C747" s="6" t="s">
        <v>83280</v>
      </c>
      <c r="D747" s="6"/>
      <c r="E747" s="6"/>
      <c r="F747" s="6"/>
      <c r="G747" s="6"/>
      <c r="H747" s="7"/>
    </row>
    <row r="748" spans="1:8" ht="13.8">
      <c r="A748" s="230" t="s">
        <v>83291</v>
      </c>
      <c r="B748" s="87"/>
      <c r="C748" s="6" t="s">
        <v>83282</v>
      </c>
      <c r="D748" s="6"/>
      <c r="E748" s="6"/>
      <c r="F748" s="6"/>
      <c r="G748" s="6"/>
      <c r="H748" s="7"/>
    </row>
    <row r="749" spans="1:8" ht="13.8">
      <c r="A749" s="230" t="s">
        <v>83292</v>
      </c>
      <c r="B749" s="87"/>
      <c r="C749" s="6" t="s">
        <v>83284</v>
      </c>
      <c r="D749" s="6"/>
      <c r="E749" s="6"/>
      <c r="F749" s="6"/>
      <c r="G749" s="6"/>
      <c r="H749" s="7"/>
    </row>
    <row r="750" spans="1:8" ht="13.8">
      <c r="A750" s="228" t="s">
        <v>83293</v>
      </c>
      <c r="B750" s="87" t="s">
        <v>83294</v>
      </c>
      <c r="C750" s="5" t="s">
        <v>26246</v>
      </c>
      <c r="D750" s="6" t="s">
        <v>83295</v>
      </c>
      <c r="E750" s="6" t="s">
        <v>83296</v>
      </c>
      <c r="F750" s="6" t="s">
        <v>83297</v>
      </c>
      <c r="G750" s="6" t="s">
        <v>83298</v>
      </c>
      <c r="H750" s="7" t="s">
        <v>83299</v>
      </c>
    </row>
    <row r="751" spans="1:8" ht="13.8">
      <c r="A751" s="230" t="s">
        <v>83300</v>
      </c>
      <c r="B751" s="87"/>
      <c r="C751" s="6" t="s">
        <v>83301</v>
      </c>
      <c r="D751" s="6"/>
      <c r="E751" s="6"/>
      <c r="F751" s="6"/>
      <c r="G751" s="6"/>
      <c r="H751" s="7"/>
    </row>
    <row r="752" spans="1:8" ht="13.8">
      <c r="A752" s="230" t="s">
        <v>83302</v>
      </c>
      <c r="B752" s="87"/>
      <c r="C752" s="6" t="s">
        <v>83303</v>
      </c>
      <c r="D752" s="6"/>
      <c r="E752" s="6"/>
      <c r="F752" s="6"/>
      <c r="G752" s="6"/>
      <c r="H752" s="7"/>
    </row>
    <row r="753" spans="1:8" ht="13.8">
      <c r="A753" s="230" t="s">
        <v>83304</v>
      </c>
      <c r="B753" s="87"/>
      <c r="C753" s="6" t="s">
        <v>83305</v>
      </c>
      <c r="D753" s="6"/>
      <c r="E753" s="6"/>
      <c r="F753" s="6"/>
      <c r="G753" s="6"/>
      <c r="H753" s="7"/>
    </row>
    <row r="754" spans="1:8" ht="13.8">
      <c r="A754" s="228" t="s">
        <v>83306</v>
      </c>
      <c r="B754" s="87" t="s">
        <v>83307</v>
      </c>
      <c r="C754" s="5" t="s">
        <v>26246</v>
      </c>
      <c r="D754" s="6" t="s">
        <v>83308</v>
      </c>
      <c r="E754" s="6" t="s">
        <v>83309</v>
      </c>
      <c r="F754" s="6" t="s">
        <v>83310</v>
      </c>
      <c r="G754" s="6" t="s">
        <v>83311</v>
      </c>
      <c r="H754" s="7" t="s">
        <v>83312</v>
      </c>
    </row>
    <row r="755" spans="1:8" ht="13.8">
      <c r="A755" s="230" t="s">
        <v>83313</v>
      </c>
      <c r="B755" s="87"/>
      <c r="C755" s="6" t="s">
        <v>83314</v>
      </c>
      <c r="D755" s="6"/>
      <c r="E755" s="6"/>
      <c r="F755" s="6"/>
      <c r="G755" s="6"/>
      <c r="H755" s="7"/>
    </row>
    <row r="756" spans="1:8" ht="13.8">
      <c r="A756" s="230" t="s">
        <v>83315</v>
      </c>
      <c r="B756" s="87"/>
      <c r="C756" s="6" t="s">
        <v>83316</v>
      </c>
      <c r="D756" s="6"/>
      <c r="E756" s="6"/>
      <c r="F756" s="6"/>
      <c r="G756" s="6"/>
      <c r="H756" s="7"/>
    </row>
    <row r="757" spans="1:8" ht="13.8">
      <c r="A757" s="230" t="s">
        <v>83317</v>
      </c>
      <c r="B757" s="87"/>
      <c r="C757" s="6" t="s">
        <v>83318</v>
      </c>
      <c r="D757" s="6"/>
      <c r="E757" s="6"/>
      <c r="F757" s="6"/>
      <c r="G757" s="6"/>
      <c r="H757" s="7"/>
    </row>
    <row r="758" spans="1:8" ht="13.8">
      <c r="A758" s="228" t="s">
        <v>83319</v>
      </c>
      <c r="B758" s="87" t="s">
        <v>83307</v>
      </c>
      <c r="C758" s="5" t="s">
        <v>26246</v>
      </c>
      <c r="D758" s="6" t="s">
        <v>83308</v>
      </c>
      <c r="E758" s="6" t="s">
        <v>83309</v>
      </c>
      <c r="F758" s="6" t="s">
        <v>83310</v>
      </c>
      <c r="G758" s="6" t="s">
        <v>83311</v>
      </c>
      <c r="H758" s="7" t="s">
        <v>83312</v>
      </c>
    </row>
    <row r="759" spans="1:8" ht="13.8">
      <c r="A759" s="230" t="s">
        <v>83320</v>
      </c>
      <c r="B759" s="87"/>
      <c r="C759" s="6" t="s">
        <v>83314</v>
      </c>
      <c r="D759" s="6"/>
      <c r="E759" s="6"/>
      <c r="F759" s="6"/>
      <c r="G759" s="6"/>
      <c r="H759" s="7"/>
    </row>
    <row r="760" spans="1:8" ht="13.8">
      <c r="A760" s="230" t="s">
        <v>83321</v>
      </c>
      <c r="B760" s="87"/>
      <c r="C760" s="6" t="s">
        <v>83316</v>
      </c>
      <c r="D760" s="6"/>
      <c r="E760" s="6"/>
      <c r="F760" s="6"/>
      <c r="G760" s="6"/>
      <c r="H760" s="7"/>
    </row>
    <row r="761" spans="1:8" ht="13.8">
      <c r="A761" s="230" t="s">
        <v>83322</v>
      </c>
      <c r="B761" s="87"/>
      <c r="C761" s="6" t="s">
        <v>83318</v>
      </c>
      <c r="D761" s="6"/>
      <c r="E761" s="6"/>
      <c r="F761" s="6"/>
      <c r="G761" s="6"/>
      <c r="H761" s="7"/>
    </row>
    <row r="762" spans="1:8" ht="13.8">
      <c r="A762" s="228" t="s">
        <v>83323</v>
      </c>
      <c r="B762" s="87" t="s">
        <v>83307</v>
      </c>
      <c r="C762" s="5" t="s">
        <v>26246</v>
      </c>
      <c r="D762" s="6" t="s">
        <v>83308</v>
      </c>
      <c r="E762" s="6" t="s">
        <v>83309</v>
      </c>
      <c r="F762" s="6" t="s">
        <v>83310</v>
      </c>
      <c r="G762" s="6" t="s">
        <v>83311</v>
      </c>
      <c r="H762" s="7" t="s">
        <v>83324</v>
      </c>
    </row>
    <row r="763" spans="1:8" ht="13.8">
      <c r="A763" s="230" t="s">
        <v>83325</v>
      </c>
      <c r="B763" s="87"/>
      <c r="C763" s="6" t="s">
        <v>83314</v>
      </c>
      <c r="D763" s="6"/>
      <c r="E763" s="6"/>
      <c r="F763" s="6"/>
      <c r="G763" s="6"/>
      <c r="H763" s="7"/>
    </row>
    <row r="764" spans="1:8" ht="13.8">
      <c r="A764" s="230" t="s">
        <v>83326</v>
      </c>
      <c r="B764" s="87"/>
      <c r="C764" s="6" t="s">
        <v>83316</v>
      </c>
      <c r="D764" s="6"/>
      <c r="E764" s="6"/>
      <c r="F764" s="6"/>
      <c r="G764" s="6"/>
      <c r="H764" s="7"/>
    </row>
    <row r="765" spans="1:8" ht="13.8">
      <c r="A765" s="230" t="s">
        <v>83327</v>
      </c>
      <c r="B765" s="87"/>
      <c r="C765" s="6" t="s">
        <v>83318</v>
      </c>
      <c r="D765" s="6"/>
      <c r="E765" s="6"/>
      <c r="F765" s="6"/>
      <c r="G765" s="6"/>
      <c r="H765" s="7"/>
    </row>
    <row r="766" spans="1:8" ht="13.8">
      <c r="A766" s="228" t="s">
        <v>83328</v>
      </c>
      <c r="B766" s="87" t="s">
        <v>83329</v>
      </c>
      <c r="C766" s="5" t="s">
        <v>26246</v>
      </c>
      <c r="D766" s="6" t="s">
        <v>83330</v>
      </c>
      <c r="E766" s="6" t="s">
        <v>83331</v>
      </c>
      <c r="F766" s="6" t="s">
        <v>83332</v>
      </c>
      <c r="G766" s="6" t="s">
        <v>83333</v>
      </c>
      <c r="H766" s="7" t="s">
        <v>83334</v>
      </c>
    </row>
    <row r="767" spans="1:8" ht="13.8">
      <c r="A767" s="230" t="s">
        <v>83335</v>
      </c>
      <c r="B767" s="87"/>
      <c r="C767" s="6" t="s">
        <v>83336</v>
      </c>
      <c r="D767" s="6"/>
      <c r="E767" s="6"/>
      <c r="F767" s="6"/>
      <c r="G767" s="6"/>
      <c r="H767" s="7"/>
    </row>
    <row r="768" spans="1:8" ht="13.8">
      <c r="A768" s="230" t="s">
        <v>83337</v>
      </c>
      <c r="B768" s="87"/>
      <c r="C768" s="6" t="s">
        <v>83338</v>
      </c>
      <c r="D768" s="6"/>
      <c r="E768" s="6"/>
      <c r="F768" s="6"/>
      <c r="G768" s="6"/>
      <c r="H768" s="7"/>
    </row>
    <row r="769" spans="1:8" ht="13.8">
      <c r="A769" s="230" t="s">
        <v>83339</v>
      </c>
      <c r="B769" s="87"/>
      <c r="C769" s="6" t="s">
        <v>83340</v>
      </c>
      <c r="D769" s="6"/>
      <c r="E769" s="6"/>
      <c r="F769" s="6"/>
      <c r="G769" s="6"/>
      <c r="H769" s="7"/>
    </row>
    <row r="770" spans="1:8" ht="13.8">
      <c r="A770" s="228" t="s">
        <v>83341</v>
      </c>
      <c r="B770" s="87" t="s">
        <v>83342</v>
      </c>
      <c r="C770" s="5" t="s">
        <v>26246</v>
      </c>
      <c r="D770" s="6" t="s">
        <v>83343</v>
      </c>
      <c r="E770" s="6" t="s">
        <v>83344</v>
      </c>
      <c r="F770" s="6" t="s">
        <v>83345</v>
      </c>
      <c r="G770" s="6" t="s">
        <v>83346</v>
      </c>
      <c r="H770" s="7" t="s">
        <v>83347</v>
      </c>
    </row>
    <row r="771" spans="1:8" ht="13.8">
      <c r="A771" s="230" t="s">
        <v>83348</v>
      </c>
      <c r="B771" s="87"/>
      <c r="C771" s="6" t="s">
        <v>83349</v>
      </c>
      <c r="D771" s="6"/>
      <c r="E771" s="6"/>
      <c r="F771" s="6"/>
      <c r="G771" s="6"/>
      <c r="H771" s="7"/>
    </row>
    <row r="772" spans="1:8" ht="13.8">
      <c r="A772" s="230" t="s">
        <v>83350</v>
      </c>
      <c r="B772" s="87"/>
      <c r="C772" s="6" t="s">
        <v>83351</v>
      </c>
      <c r="D772" s="6"/>
      <c r="E772" s="6"/>
      <c r="F772" s="6"/>
      <c r="G772" s="6"/>
      <c r="H772" s="7"/>
    </row>
    <row r="773" spans="1:8" ht="13.8">
      <c r="A773" s="230" t="s">
        <v>83352</v>
      </c>
      <c r="B773" s="87"/>
      <c r="C773" s="6" t="s">
        <v>83353</v>
      </c>
      <c r="D773" s="6"/>
      <c r="E773" s="6"/>
      <c r="F773" s="6"/>
      <c r="G773" s="6"/>
      <c r="H773" s="7"/>
    </row>
    <row r="774" spans="1:8" ht="13.8">
      <c r="A774" s="228" t="s">
        <v>83354</v>
      </c>
      <c r="B774" s="87" t="s">
        <v>83342</v>
      </c>
      <c r="C774" s="5" t="s">
        <v>26246</v>
      </c>
      <c r="D774" s="6" t="s">
        <v>83343</v>
      </c>
      <c r="E774" s="6" t="s">
        <v>83344</v>
      </c>
      <c r="F774" s="6" t="s">
        <v>83345</v>
      </c>
      <c r="G774" s="6" t="s">
        <v>83346</v>
      </c>
      <c r="H774" s="7" t="s">
        <v>83347</v>
      </c>
    </row>
    <row r="775" spans="1:8" ht="13.8">
      <c r="A775" s="230" t="s">
        <v>83355</v>
      </c>
      <c r="B775" s="87"/>
      <c r="C775" s="6" t="s">
        <v>83349</v>
      </c>
      <c r="D775" s="6"/>
      <c r="E775" s="6"/>
      <c r="F775" s="6"/>
      <c r="G775" s="6"/>
      <c r="H775" s="7"/>
    </row>
    <row r="776" spans="1:8" ht="13.8">
      <c r="A776" s="230" t="s">
        <v>83356</v>
      </c>
      <c r="B776" s="87"/>
      <c r="C776" s="6" t="s">
        <v>83351</v>
      </c>
      <c r="D776" s="6"/>
      <c r="E776" s="6"/>
      <c r="F776" s="6"/>
      <c r="G776" s="6"/>
      <c r="H776" s="7"/>
    </row>
    <row r="777" spans="1:8" ht="13.8">
      <c r="A777" s="230" t="s">
        <v>83357</v>
      </c>
      <c r="B777" s="87"/>
      <c r="C777" s="6" t="s">
        <v>83353</v>
      </c>
      <c r="D777" s="6"/>
      <c r="E777" s="6"/>
      <c r="F777" s="6"/>
      <c r="G777" s="6"/>
      <c r="H777" s="7"/>
    </row>
    <row r="778" spans="1:8" ht="13.8">
      <c r="A778" s="228" t="s">
        <v>83358</v>
      </c>
      <c r="B778" s="87" t="s">
        <v>83342</v>
      </c>
      <c r="C778" s="5" t="s">
        <v>26246</v>
      </c>
      <c r="D778" s="6" t="s">
        <v>83343</v>
      </c>
      <c r="E778" s="6" t="s">
        <v>83344</v>
      </c>
      <c r="F778" s="6" t="s">
        <v>83345</v>
      </c>
      <c r="G778" s="6" t="s">
        <v>83346</v>
      </c>
      <c r="H778" s="7" t="s">
        <v>83347</v>
      </c>
    </row>
    <row r="779" spans="1:8" ht="13.8">
      <c r="A779" s="230" t="s">
        <v>83359</v>
      </c>
      <c r="B779" s="87"/>
      <c r="C779" s="6" t="s">
        <v>83349</v>
      </c>
      <c r="D779" s="6"/>
      <c r="E779" s="6"/>
      <c r="F779" s="6"/>
      <c r="G779" s="6"/>
      <c r="H779" s="7"/>
    </row>
    <row r="780" spans="1:8" ht="13.8">
      <c r="A780" s="230" t="s">
        <v>83360</v>
      </c>
      <c r="B780" s="87"/>
      <c r="C780" s="6" t="s">
        <v>83351</v>
      </c>
      <c r="D780" s="6"/>
      <c r="E780" s="6"/>
      <c r="F780" s="6"/>
      <c r="G780" s="6"/>
      <c r="H780" s="7"/>
    </row>
    <row r="781" spans="1:8" ht="13.8">
      <c r="A781" s="230" t="s">
        <v>83361</v>
      </c>
      <c r="B781" s="87"/>
      <c r="C781" s="6" t="s">
        <v>83353</v>
      </c>
      <c r="D781" s="6"/>
      <c r="E781" s="6"/>
      <c r="F781" s="6"/>
      <c r="G781" s="6"/>
      <c r="H781" s="7"/>
    </row>
    <row r="782" spans="1:8" ht="13.8">
      <c r="A782" s="228" t="s">
        <v>83362</v>
      </c>
      <c r="B782" s="87" t="s">
        <v>83363</v>
      </c>
      <c r="C782" s="5" t="s">
        <v>26246</v>
      </c>
      <c r="D782" s="6" t="s">
        <v>83364</v>
      </c>
      <c r="E782" s="6" t="s">
        <v>83365</v>
      </c>
      <c r="F782" s="6" t="s">
        <v>83366</v>
      </c>
      <c r="G782" s="6" t="s">
        <v>83367</v>
      </c>
      <c r="H782" s="7" t="s">
        <v>83368</v>
      </c>
    </row>
    <row r="783" spans="1:8" ht="13.8">
      <c r="A783" s="230" t="s">
        <v>83369</v>
      </c>
      <c r="B783" s="87"/>
      <c r="C783" s="6" t="s">
        <v>83370</v>
      </c>
      <c r="D783" s="6"/>
      <c r="E783" s="6"/>
      <c r="F783" s="6"/>
      <c r="G783" s="6"/>
      <c r="H783" s="7"/>
    </row>
    <row r="784" spans="1:8" ht="13.8">
      <c r="A784" s="230" t="s">
        <v>83371</v>
      </c>
      <c r="B784" s="87"/>
      <c r="C784" s="6" t="s">
        <v>83372</v>
      </c>
      <c r="D784" s="6"/>
      <c r="E784" s="6"/>
      <c r="F784" s="6"/>
      <c r="G784" s="6"/>
      <c r="H784" s="7"/>
    </row>
    <row r="785" spans="1:8" ht="13.8">
      <c r="A785" s="230" t="s">
        <v>83373</v>
      </c>
      <c r="B785" s="87"/>
      <c r="C785" s="6" t="s">
        <v>83374</v>
      </c>
      <c r="D785" s="6"/>
      <c r="E785" s="6"/>
      <c r="F785" s="6"/>
      <c r="G785" s="6"/>
      <c r="H785" s="7"/>
    </row>
    <row r="786" spans="1:8" ht="13.8">
      <c r="A786" s="228" t="s">
        <v>83375</v>
      </c>
      <c r="B786" s="87" t="s">
        <v>83376</v>
      </c>
      <c r="C786" s="5" t="s">
        <v>26246</v>
      </c>
      <c r="D786" s="6" t="s">
        <v>83377</v>
      </c>
      <c r="E786" s="6" t="s">
        <v>83378</v>
      </c>
      <c r="F786" s="6" t="s">
        <v>83379</v>
      </c>
      <c r="G786" s="6" t="s">
        <v>83380</v>
      </c>
      <c r="H786" s="7" t="s">
        <v>83381</v>
      </c>
    </row>
    <row r="787" spans="1:8" ht="13.8">
      <c r="A787" s="230" t="s">
        <v>83382</v>
      </c>
      <c r="B787" s="87"/>
      <c r="C787" s="6" t="s">
        <v>83383</v>
      </c>
      <c r="D787" s="6"/>
      <c r="E787" s="6"/>
      <c r="F787" s="6"/>
      <c r="G787" s="6"/>
      <c r="H787" s="7"/>
    </row>
    <row r="788" spans="1:8" ht="13.8">
      <c r="A788" s="230" t="s">
        <v>83384</v>
      </c>
      <c r="B788" s="87"/>
      <c r="C788" s="6" t="s">
        <v>83385</v>
      </c>
      <c r="D788" s="6"/>
      <c r="E788" s="6"/>
      <c r="F788" s="6"/>
      <c r="G788" s="6"/>
      <c r="H788" s="7"/>
    </row>
    <row r="789" spans="1:8" ht="13.8">
      <c r="A789" s="230" t="s">
        <v>83386</v>
      </c>
      <c r="B789" s="87"/>
      <c r="C789" s="6" t="s">
        <v>83387</v>
      </c>
      <c r="D789" s="6"/>
      <c r="E789" s="6"/>
      <c r="F789" s="6"/>
      <c r="G789" s="6"/>
      <c r="H789" s="7"/>
    </row>
    <row r="790" spans="1:8" ht="13.8">
      <c r="A790" s="228" t="s">
        <v>83388</v>
      </c>
      <c r="B790" s="87" t="s">
        <v>83376</v>
      </c>
      <c r="C790" s="5" t="s">
        <v>26246</v>
      </c>
      <c r="D790" s="6" t="s">
        <v>83377</v>
      </c>
      <c r="E790" s="6" t="s">
        <v>83378</v>
      </c>
      <c r="F790" s="6" t="s">
        <v>83379</v>
      </c>
      <c r="G790" s="6" t="s">
        <v>83380</v>
      </c>
      <c r="H790" s="7" t="s">
        <v>83381</v>
      </c>
    </row>
    <row r="791" spans="1:8" ht="13.8">
      <c r="A791" s="230" t="s">
        <v>83389</v>
      </c>
      <c r="B791" s="87"/>
      <c r="C791" s="6" t="s">
        <v>83383</v>
      </c>
      <c r="D791" s="6"/>
      <c r="E791" s="6"/>
      <c r="F791" s="6"/>
      <c r="G791" s="6"/>
      <c r="H791" s="7"/>
    </row>
    <row r="792" spans="1:8" ht="13.8">
      <c r="A792" s="230" t="s">
        <v>83390</v>
      </c>
      <c r="B792" s="87"/>
      <c r="C792" s="6" t="s">
        <v>83385</v>
      </c>
      <c r="D792" s="6"/>
      <c r="E792" s="6"/>
      <c r="F792" s="6"/>
      <c r="G792" s="6"/>
      <c r="H792" s="7"/>
    </row>
    <row r="793" spans="1:8" ht="13.8">
      <c r="A793" s="230" t="s">
        <v>83391</v>
      </c>
      <c r="B793" s="87"/>
      <c r="C793" s="6" t="s">
        <v>83387</v>
      </c>
      <c r="D793" s="6"/>
      <c r="E793" s="6"/>
      <c r="F793" s="6"/>
      <c r="G793" s="6"/>
      <c r="H793" s="7"/>
    </row>
    <row r="794" spans="1:8" ht="13.8">
      <c r="A794" s="228" t="s">
        <v>83392</v>
      </c>
      <c r="B794" s="87" t="s">
        <v>83376</v>
      </c>
      <c r="C794" s="5" t="s">
        <v>26246</v>
      </c>
      <c r="D794" s="6" t="s">
        <v>83377</v>
      </c>
      <c r="E794" s="6" t="s">
        <v>83378</v>
      </c>
      <c r="F794" s="6" t="s">
        <v>83379</v>
      </c>
      <c r="G794" s="6" t="s">
        <v>83380</v>
      </c>
      <c r="H794" s="7" t="s">
        <v>83381</v>
      </c>
    </row>
    <row r="795" spans="1:8" ht="13.8">
      <c r="A795" s="230" t="s">
        <v>83393</v>
      </c>
      <c r="B795" s="87"/>
      <c r="C795" s="6" t="s">
        <v>83383</v>
      </c>
      <c r="D795" s="6"/>
      <c r="E795" s="6"/>
      <c r="F795" s="6"/>
      <c r="G795" s="6"/>
      <c r="H795" s="7"/>
    </row>
    <row r="796" spans="1:8" ht="13.8">
      <c r="A796" s="230" t="s">
        <v>83394</v>
      </c>
      <c r="B796" s="87"/>
      <c r="C796" s="6" t="s">
        <v>83385</v>
      </c>
      <c r="D796" s="6"/>
      <c r="E796" s="6"/>
      <c r="F796" s="6"/>
      <c r="G796" s="6"/>
      <c r="H796" s="7"/>
    </row>
    <row r="797" spans="1:8" ht="13.8">
      <c r="A797" s="230" t="s">
        <v>83395</v>
      </c>
      <c r="B797" s="87"/>
      <c r="C797" s="6" t="s">
        <v>83387</v>
      </c>
      <c r="D797" s="6"/>
      <c r="E797" s="6"/>
      <c r="F797" s="6"/>
      <c r="G797" s="6"/>
      <c r="H797" s="7"/>
    </row>
    <row r="798" spans="1:8" ht="13.8">
      <c r="A798" s="228" t="s">
        <v>83396</v>
      </c>
      <c r="B798" s="87" t="s">
        <v>83397</v>
      </c>
      <c r="C798" s="5" t="s">
        <v>26246</v>
      </c>
      <c r="D798" s="6" t="s">
        <v>83398</v>
      </c>
      <c r="E798" s="6" t="s">
        <v>83399</v>
      </c>
      <c r="F798" s="6" t="s">
        <v>83400</v>
      </c>
      <c r="G798" s="6" t="s">
        <v>83401</v>
      </c>
      <c r="H798" s="7" t="s">
        <v>83402</v>
      </c>
    </row>
    <row r="799" spans="1:8" ht="13.8">
      <c r="A799" s="230" t="e">
        <f ca="1">_xludf.CONCAT(A798,"_1")</f>
        <v>#NAME?</v>
      </c>
      <c r="B799" s="87"/>
      <c r="C799" s="6" t="s">
        <v>83403</v>
      </c>
      <c r="D799" s="6"/>
      <c r="E799" s="6"/>
      <c r="F799" s="6"/>
      <c r="G799" s="6"/>
      <c r="H799" s="7"/>
    </row>
    <row r="800" spans="1:8" ht="13.8">
      <c r="A800" s="230" t="e">
        <f ca="1">_xludf.CONCAT(A798,"_2")</f>
        <v>#NAME?</v>
      </c>
      <c r="B800" s="87"/>
      <c r="C800" s="6" t="s">
        <v>83404</v>
      </c>
      <c r="D800" s="6"/>
      <c r="E800" s="6"/>
      <c r="F800" s="6"/>
      <c r="G800" s="6"/>
      <c r="H800" s="7"/>
    </row>
    <row r="801" spans="1:8" ht="13.8">
      <c r="A801" s="230" t="e">
        <f ca="1">_xludf.CONCAT(A798,"_3")</f>
        <v>#NAME?</v>
      </c>
      <c r="B801" s="87"/>
      <c r="C801" s="6" t="s">
        <v>83405</v>
      </c>
      <c r="D801" s="6"/>
      <c r="E801" s="6"/>
      <c r="F801" s="6"/>
      <c r="G801" s="6"/>
      <c r="H801" s="7"/>
    </row>
    <row r="802" spans="1:8" ht="13.8">
      <c r="A802" s="228" t="s">
        <v>83406</v>
      </c>
      <c r="B802" s="87" t="s">
        <v>83407</v>
      </c>
      <c r="C802" s="5" t="s">
        <v>26246</v>
      </c>
      <c r="D802" s="6" t="s">
        <v>83408</v>
      </c>
      <c r="E802" s="6" t="s">
        <v>83409</v>
      </c>
      <c r="F802" s="6" t="s">
        <v>83410</v>
      </c>
      <c r="G802" s="6" t="s">
        <v>83411</v>
      </c>
      <c r="H802" s="7" t="s">
        <v>83412</v>
      </c>
    </row>
    <row r="803" spans="1:8" ht="13.8">
      <c r="A803" s="230" t="e">
        <f ca="1">_xludf.CONCAT(A802,"_1")</f>
        <v>#NAME?</v>
      </c>
      <c r="B803" s="87"/>
      <c r="C803" s="6" t="s">
        <v>83413</v>
      </c>
      <c r="D803" s="6"/>
      <c r="E803" s="6"/>
      <c r="F803" s="6"/>
      <c r="G803" s="6"/>
      <c r="H803" s="7"/>
    </row>
    <row r="804" spans="1:8" ht="13.8">
      <c r="A804" s="230" t="e">
        <f ca="1">_xludf.CONCAT(A802,"_2")</f>
        <v>#NAME?</v>
      </c>
      <c r="B804" s="87"/>
      <c r="C804" s="6" t="s">
        <v>83414</v>
      </c>
      <c r="D804" s="6"/>
      <c r="E804" s="6"/>
      <c r="F804" s="6"/>
      <c r="G804" s="6"/>
      <c r="H804" s="7"/>
    </row>
    <row r="805" spans="1:8" ht="13.8">
      <c r="A805" s="230" t="e">
        <f ca="1">_xludf.CONCAT(A802,"_3")</f>
        <v>#NAME?</v>
      </c>
      <c r="B805" s="87"/>
      <c r="C805" s="6" t="s">
        <v>83415</v>
      </c>
      <c r="D805" s="6"/>
      <c r="E805" s="6"/>
      <c r="F805" s="6"/>
      <c r="G805" s="6"/>
      <c r="H805" s="7"/>
    </row>
    <row r="806" spans="1:8" ht="13.8">
      <c r="A806" s="228" t="s">
        <v>83416</v>
      </c>
      <c r="B806" s="87" t="s">
        <v>83417</v>
      </c>
      <c r="C806" s="5" t="s">
        <v>26246</v>
      </c>
      <c r="D806" s="6" t="s">
        <v>83418</v>
      </c>
      <c r="E806" s="6" t="s">
        <v>83419</v>
      </c>
      <c r="F806" s="6" t="s">
        <v>83420</v>
      </c>
      <c r="G806" s="6" t="s">
        <v>83421</v>
      </c>
      <c r="H806" s="7" t="s">
        <v>83422</v>
      </c>
    </row>
    <row r="807" spans="1:8" ht="13.8">
      <c r="A807" s="230" t="e">
        <f ca="1">_xludf.CONCAT(A806,"_1")</f>
        <v>#NAME?</v>
      </c>
      <c r="B807" s="87"/>
      <c r="C807" s="6" t="s">
        <v>83423</v>
      </c>
      <c r="D807" s="6"/>
      <c r="E807" s="6"/>
      <c r="F807" s="6"/>
      <c r="G807" s="6"/>
      <c r="H807" s="7"/>
    </row>
    <row r="808" spans="1:8" ht="13.8">
      <c r="A808" s="230" t="e">
        <f ca="1">_xludf.CONCAT(A806,"_2")</f>
        <v>#NAME?</v>
      </c>
      <c r="B808" s="87"/>
      <c r="C808" s="6" t="s">
        <v>83424</v>
      </c>
      <c r="D808" s="6"/>
      <c r="E808" s="6"/>
      <c r="F808" s="6"/>
      <c r="G808" s="6"/>
      <c r="H808" s="7"/>
    </row>
    <row r="809" spans="1:8" ht="13.8">
      <c r="A809" s="230" t="e">
        <f ca="1">_xludf.CONCAT(A806,"_3")</f>
        <v>#NAME?</v>
      </c>
      <c r="B809" s="87"/>
      <c r="C809" s="6" t="s">
        <v>83425</v>
      </c>
      <c r="D809" s="6"/>
      <c r="E809" s="6"/>
      <c r="F809" s="6"/>
      <c r="G809" s="6"/>
      <c r="H809" s="7"/>
    </row>
    <row r="810" spans="1:8" ht="13.8">
      <c r="A810" s="228" t="s">
        <v>83426</v>
      </c>
      <c r="B810" s="87" t="s">
        <v>83427</v>
      </c>
      <c r="C810" s="5" t="s">
        <v>26246</v>
      </c>
      <c r="D810" s="6" t="s">
        <v>83428</v>
      </c>
      <c r="E810" s="6" t="s">
        <v>83429</v>
      </c>
      <c r="F810" s="6" t="s">
        <v>83430</v>
      </c>
      <c r="G810" s="6" t="s">
        <v>83431</v>
      </c>
      <c r="H810" s="7" t="s">
        <v>83432</v>
      </c>
    </row>
    <row r="811" spans="1:8" ht="13.8">
      <c r="A811" s="230" t="e">
        <f ca="1">_xludf.CONCAT(A810,"_1")</f>
        <v>#NAME?</v>
      </c>
      <c r="B811" s="87"/>
      <c r="C811" s="6" t="s">
        <v>83433</v>
      </c>
      <c r="D811" s="6"/>
      <c r="E811" s="6"/>
      <c r="F811" s="6"/>
      <c r="G811" s="6"/>
      <c r="H811" s="7"/>
    </row>
    <row r="812" spans="1:8" ht="13.8">
      <c r="A812" s="230" t="e">
        <f ca="1">_xludf.CONCAT(A810,"_2")</f>
        <v>#NAME?</v>
      </c>
      <c r="B812" s="87"/>
      <c r="C812" s="6" t="s">
        <v>83434</v>
      </c>
      <c r="D812" s="6"/>
      <c r="E812" s="6"/>
      <c r="F812" s="6"/>
      <c r="G812" s="6"/>
      <c r="H812" s="7"/>
    </row>
    <row r="813" spans="1:8" ht="13.8">
      <c r="A813" s="230" t="e">
        <f ca="1">_xludf.CONCAT(A810,"_3")</f>
        <v>#NAME?</v>
      </c>
      <c r="B813" s="87"/>
      <c r="C813" s="6" t="s">
        <v>83435</v>
      </c>
      <c r="D813" s="6"/>
      <c r="E813" s="6"/>
      <c r="F813" s="6"/>
      <c r="G813" s="6"/>
      <c r="H813" s="7"/>
    </row>
    <row r="814" spans="1:8" ht="13.8">
      <c r="A814" s="228" t="s">
        <v>83436</v>
      </c>
      <c r="B814" s="87" t="s">
        <v>83437</v>
      </c>
      <c r="C814" s="5" t="s">
        <v>26246</v>
      </c>
      <c r="D814" s="6" t="s">
        <v>83438</v>
      </c>
      <c r="E814" s="6" t="s">
        <v>83439</v>
      </c>
      <c r="F814" s="6" t="s">
        <v>83440</v>
      </c>
      <c r="G814" s="6" t="s">
        <v>83441</v>
      </c>
      <c r="H814" s="7" t="s">
        <v>83442</v>
      </c>
    </row>
    <row r="815" spans="1:8" ht="13.8">
      <c r="A815" s="230" t="e">
        <f ca="1">_xludf.CONCAT(A814,"_1")</f>
        <v>#NAME?</v>
      </c>
      <c r="B815" s="87"/>
      <c r="C815" s="6" t="s">
        <v>83443</v>
      </c>
      <c r="D815" s="6"/>
      <c r="E815" s="6"/>
      <c r="F815" s="6"/>
      <c r="G815" s="6"/>
      <c r="H815" s="7"/>
    </row>
    <row r="816" spans="1:8" ht="13.8">
      <c r="A816" s="230" t="e">
        <f ca="1">_xludf.CONCAT(A814,"_2")</f>
        <v>#NAME?</v>
      </c>
      <c r="B816" s="87"/>
      <c r="C816" s="6" t="s">
        <v>83444</v>
      </c>
      <c r="D816" s="6"/>
      <c r="E816" s="6"/>
      <c r="F816" s="6"/>
      <c r="G816" s="6"/>
      <c r="H816" s="7"/>
    </row>
    <row r="817" spans="1:8" ht="13.8">
      <c r="A817" s="230" t="e">
        <f ca="1">_xludf.CONCAT(A814,"_3")</f>
        <v>#NAME?</v>
      </c>
      <c r="B817" s="87"/>
      <c r="C817" s="6" t="s">
        <v>83445</v>
      </c>
      <c r="D817" s="6"/>
      <c r="E817" s="6"/>
      <c r="F817" s="6"/>
      <c r="G817" s="6"/>
      <c r="H817" s="7"/>
    </row>
    <row r="818" spans="1:8" ht="13.8">
      <c r="A818" s="228" t="s">
        <v>83446</v>
      </c>
      <c r="B818" s="87" t="s">
        <v>83447</v>
      </c>
      <c r="C818" s="5" t="s">
        <v>26246</v>
      </c>
      <c r="D818" s="6" t="s">
        <v>83448</v>
      </c>
      <c r="E818" s="6" t="s">
        <v>83449</v>
      </c>
      <c r="F818" s="6" t="s">
        <v>83450</v>
      </c>
      <c r="G818" s="6" t="s">
        <v>83451</v>
      </c>
      <c r="H818" s="7" t="s">
        <v>83452</v>
      </c>
    </row>
    <row r="819" spans="1:8" ht="13.8">
      <c r="A819" s="230" t="e">
        <f ca="1">_xludf.CONCAT(A818,"_1")</f>
        <v>#NAME?</v>
      </c>
      <c r="B819" s="87"/>
      <c r="C819" s="6" t="s">
        <v>83453</v>
      </c>
      <c r="D819" s="6"/>
      <c r="E819" s="6"/>
      <c r="F819" s="6"/>
      <c r="G819" s="6"/>
      <c r="H819" s="7"/>
    </row>
    <row r="820" spans="1:8" ht="13.8">
      <c r="A820" s="230" t="e">
        <f ca="1">_xludf.CONCAT(A818,"_2")</f>
        <v>#NAME?</v>
      </c>
      <c r="B820" s="87"/>
      <c r="C820" s="6" t="s">
        <v>83454</v>
      </c>
      <c r="D820" s="6"/>
      <c r="E820" s="6"/>
      <c r="F820" s="6"/>
      <c r="G820" s="6"/>
      <c r="H820" s="7"/>
    </row>
    <row r="821" spans="1:8" ht="13.8">
      <c r="A821" s="230" t="e">
        <f ca="1">_xludf.CONCAT(A818,"_3")</f>
        <v>#NAME?</v>
      </c>
      <c r="B821" s="87"/>
      <c r="C821" s="6" t="s">
        <v>83455</v>
      </c>
      <c r="D821" s="6"/>
      <c r="E821" s="6"/>
      <c r="F821" s="6"/>
      <c r="G821" s="6"/>
      <c r="H821" s="7"/>
    </row>
    <row r="822" spans="1:8" ht="13.8">
      <c r="A822" s="228" t="s">
        <v>83456</v>
      </c>
      <c r="B822" s="87" t="s">
        <v>83457</v>
      </c>
      <c r="C822" s="5" t="s">
        <v>26246</v>
      </c>
      <c r="D822" s="6" t="s">
        <v>83458</v>
      </c>
      <c r="E822" s="6" t="s">
        <v>83459</v>
      </c>
      <c r="F822" s="6" t="s">
        <v>83460</v>
      </c>
      <c r="G822" s="6" t="s">
        <v>83461</v>
      </c>
      <c r="H822" s="7" t="s">
        <v>83462</v>
      </c>
    </row>
    <row r="823" spans="1:8" ht="13.8">
      <c r="A823" s="230" t="e">
        <f ca="1">_xludf.CONCAT(A822,"_1")</f>
        <v>#NAME?</v>
      </c>
      <c r="B823" s="87"/>
      <c r="C823" s="6" t="s">
        <v>83463</v>
      </c>
      <c r="D823" s="6"/>
      <c r="E823" s="6"/>
      <c r="F823" s="6"/>
      <c r="G823" s="6"/>
      <c r="H823" s="7"/>
    </row>
    <row r="824" spans="1:8" ht="13.8">
      <c r="A824" s="230" t="e">
        <f ca="1">_xludf.CONCAT(A822,"_2")</f>
        <v>#NAME?</v>
      </c>
      <c r="B824" s="87"/>
      <c r="C824" s="6" t="s">
        <v>83464</v>
      </c>
      <c r="D824" s="6"/>
      <c r="E824" s="6"/>
      <c r="F824" s="6"/>
      <c r="G824" s="6"/>
      <c r="H824" s="7"/>
    </row>
    <row r="825" spans="1:8" ht="13.8">
      <c r="A825" s="230" t="e">
        <f ca="1">_xludf.CONCAT(A822,"_3")</f>
        <v>#NAME?</v>
      </c>
      <c r="B825" s="87"/>
      <c r="C825" s="6" t="s">
        <v>83465</v>
      </c>
      <c r="D825" s="6"/>
      <c r="E825" s="6"/>
      <c r="F825" s="6"/>
      <c r="G825" s="6"/>
      <c r="H825" s="7"/>
    </row>
    <row r="826" spans="1:8" ht="13.8">
      <c r="A826" s="228" t="s">
        <v>83466</v>
      </c>
      <c r="B826" s="87" t="s">
        <v>83467</v>
      </c>
      <c r="C826" s="5" t="s">
        <v>26246</v>
      </c>
      <c r="D826" s="6" t="s">
        <v>83468</v>
      </c>
      <c r="E826" s="6" t="s">
        <v>83469</v>
      </c>
      <c r="F826" s="6" t="s">
        <v>83470</v>
      </c>
      <c r="G826" s="6" t="s">
        <v>83471</v>
      </c>
      <c r="H826" s="7" t="s">
        <v>83472</v>
      </c>
    </row>
    <row r="827" spans="1:8" ht="13.8">
      <c r="A827" s="230" t="e">
        <f ca="1">_xludf.CONCAT(A826,"_1")</f>
        <v>#NAME?</v>
      </c>
      <c r="B827" s="87"/>
      <c r="C827" s="6" t="s">
        <v>83473</v>
      </c>
      <c r="D827" s="6"/>
      <c r="E827" s="6"/>
      <c r="F827" s="6"/>
      <c r="G827" s="6"/>
      <c r="H827" s="7"/>
    </row>
    <row r="828" spans="1:8" ht="13.8">
      <c r="A828" s="230" t="e">
        <f ca="1">_xludf.CONCAT(A826,"_2")</f>
        <v>#NAME?</v>
      </c>
      <c r="B828" s="87"/>
      <c r="C828" s="6" t="s">
        <v>83474</v>
      </c>
      <c r="D828" s="6"/>
      <c r="E828" s="6"/>
      <c r="F828" s="6"/>
      <c r="G828" s="6"/>
      <c r="H828" s="7"/>
    </row>
    <row r="829" spans="1:8" ht="13.8">
      <c r="A829" s="230" t="e">
        <f ca="1">_xludf.CONCAT(A826,"_3")</f>
        <v>#NAME?</v>
      </c>
      <c r="B829" s="87"/>
      <c r="C829" s="6" t="s">
        <v>83475</v>
      </c>
      <c r="D829" s="6"/>
      <c r="E829" s="6"/>
      <c r="F829" s="6"/>
      <c r="G829" s="6"/>
      <c r="H829" s="7"/>
    </row>
    <row r="830" spans="1:8" ht="13.8">
      <c r="A830" s="228" t="s">
        <v>83476</v>
      </c>
      <c r="B830" s="87" t="s">
        <v>83477</v>
      </c>
      <c r="C830" s="5" t="s">
        <v>26246</v>
      </c>
      <c r="D830" s="6" t="s">
        <v>83478</v>
      </c>
      <c r="E830" s="6" t="s">
        <v>83479</v>
      </c>
      <c r="F830" s="6" t="s">
        <v>83480</v>
      </c>
      <c r="G830" s="6" t="s">
        <v>83481</v>
      </c>
      <c r="H830" s="7" t="s">
        <v>83482</v>
      </c>
    </row>
    <row r="831" spans="1:8" ht="13.8">
      <c r="A831" s="230" t="e">
        <f ca="1">_xludf.CONCAT(A830,"_1")</f>
        <v>#NAME?</v>
      </c>
      <c r="B831" s="87"/>
      <c r="C831" s="6" t="s">
        <v>83483</v>
      </c>
      <c r="D831" s="6"/>
      <c r="E831" s="6"/>
      <c r="F831" s="6"/>
      <c r="G831" s="6"/>
      <c r="H831" s="7"/>
    </row>
    <row r="832" spans="1:8" ht="13.8">
      <c r="A832" s="230" t="e">
        <f ca="1">_xludf.CONCAT(A830,"_2")</f>
        <v>#NAME?</v>
      </c>
      <c r="B832" s="87"/>
      <c r="C832" s="6" t="s">
        <v>83484</v>
      </c>
      <c r="D832" s="6"/>
      <c r="E832" s="6"/>
      <c r="F832" s="6"/>
      <c r="G832" s="6"/>
      <c r="H832" s="7"/>
    </row>
    <row r="833" spans="1:8" ht="13.8">
      <c r="A833" s="230" t="e">
        <f ca="1">_xludf.CONCAT(A830,"_3")</f>
        <v>#NAME?</v>
      </c>
      <c r="B833" s="87"/>
      <c r="C833" s="6" t="s">
        <v>83485</v>
      </c>
      <c r="D833" s="6"/>
      <c r="E833" s="6"/>
      <c r="F833" s="6"/>
      <c r="G833" s="6"/>
      <c r="H833" s="7"/>
    </row>
    <row r="834" spans="1:8" ht="13.8">
      <c r="A834" s="228" t="s">
        <v>83486</v>
      </c>
      <c r="B834" s="87" t="s">
        <v>83487</v>
      </c>
      <c r="C834" s="5" t="s">
        <v>26246</v>
      </c>
      <c r="D834" s="6" t="s">
        <v>83488</v>
      </c>
      <c r="E834" s="6" t="s">
        <v>83489</v>
      </c>
      <c r="F834" s="6" t="s">
        <v>83490</v>
      </c>
      <c r="G834" s="6" t="s">
        <v>83491</v>
      </c>
      <c r="H834" s="7" t="s">
        <v>83492</v>
      </c>
    </row>
    <row r="835" spans="1:8" ht="13.8">
      <c r="A835" s="230" t="e">
        <f ca="1">_xludf.CONCAT(A834,"_1")</f>
        <v>#NAME?</v>
      </c>
      <c r="B835" s="87"/>
      <c r="C835" s="6" t="s">
        <v>83493</v>
      </c>
      <c r="D835" s="6"/>
      <c r="E835" s="6"/>
      <c r="F835" s="6"/>
      <c r="G835" s="6"/>
      <c r="H835" s="7"/>
    </row>
    <row r="836" spans="1:8" ht="13.8">
      <c r="A836" s="230" t="e">
        <f ca="1">_xludf.CONCAT(A834,"_2")</f>
        <v>#NAME?</v>
      </c>
      <c r="B836" s="87"/>
      <c r="C836" s="6" t="s">
        <v>83494</v>
      </c>
      <c r="D836" s="6"/>
      <c r="E836" s="6"/>
      <c r="F836" s="6"/>
      <c r="G836" s="6"/>
      <c r="H836" s="7"/>
    </row>
    <row r="837" spans="1:8" ht="13.8">
      <c r="A837" s="230" t="e">
        <f ca="1">_xludf.CONCAT(A834,"_3")</f>
        <v>#NAME?</v>
      </c>
      <c r="B837" s="87"/>
      <c r="C837" s="6" t="s">
        <v>83495</v>
      </c>
      <c r="D837" s="6"/>
      <c r="E837" s="6"/>
      <c r="F837" s="6"/>
      <c r="G837" s="6"/>
      <c r="H837" s="7"/>
    </row>
    <row r="838" spans="1:8" ht="13.8">
      <c r="A838" s="228" t="s">
        <v>83496</v>
      </c>
      <c r="B838" s="87" t="s">
        <v>83497</v>
      </c>
      <c r="C838" s="5" t="s">
        <v>26246</v>
      </c>
      <c r="D838" s="6" t="s">
        <v>83498</v>
      </c>
      <c r="E838" s="6" t="s">
        <v>83499</v>
      </c>
      <c r="F838" s="6" t="s">
        <v>83500</v>
      </c>
      <c r="G838" s="6" t="s">
        <v>83501</v>
      </c>
      <c r="H838" s="7" t="s">
        <v>83502</v>
      </c>
    </row>
    <row r="839" spans="1:8" ht="13.8">
      <c r="A839" s="230" t="e">
        <f ca="1">_xludf.CONCAT(A838,"_1")</f>
        <v>#NAME?</v>
      </c>
      <c r="B839" s="87"/>
      <c r="C839" s="6" t="s">
        <v>83503</v>
      </c>
      <c r="D839" s="6"/>
      <c r="E839" s="6"/>
      <c r="F839" s="6"/>
      <c r="G839" s="6"/>
      <c r="H839" s="7"/>
    </row>
    <row r="840" spans="1:8" ht="13.8">
      <c r="A840" s="230" t="e">
        <f ca="1">_xludf.CONCAT(A838,"_2")</f>
        <v>#NAME?</v>
      </c>
      <c r="B840" s="87"/>
      <c r="C840" s="6" t="s">
        <v>83504</v>
      </c>
      <c r="D840" s="6"/>
      <c r="E840" s="6"/>
      <c r="F840" s="6"/>
      <c r="G840" s="6"/>
      <c r="H840" s="7"/>
    </row>
    <row r="841" spans="1:8" ht="13.8">
      <c r="A841" s="230" t="e">
        <f ca="1">_xludf.CONCAT(A838,"_3")</f>
        <v>#NAME?</v>
      </c>
      <c r="B841" s="87"/>
      <c r="C841" s="6" t="s">
        <v>83505</v>
      </c>
      <c r="D841" s="6"/>
      <c r="E841" s="6"/>
      <c r="F841" s="6"/>
      <c r="G841" s="6"/>
      <c r="H841" s="7"/>
    </row>
    <row r="842" spans="1:8" ht="13.8">
      <c r="A842" s="228" t="s">
        <v>83506</v>
      </c>
      <c r="B842" s="87" t="s">
        <v>83507</v>
      </c>
      <c r="C842" s="5" t="s">
        <v>26246</v>
      </c>
      <c r="D842" s="6" t="s">
        <v>83508</v>
      </c>
      <c r="E842" s="6" t="s">
        <v>83509</v>
      </c>
      <c r="F842" s="6" t="s">
        <v>83510</v>
      </c>
      <c r="G842" s="6" t="s">
        <v>83511</v>
      </c>
      <c r="H842" s="7" t="s">
        <v>83512</v>
      </c>
    </row>
    <row r="843" spans="1:8" ht="13.8">
      <c r="A843" s="230" t="e">
        <f ca="1">_xludf.CONCAT(A842,"_1")</f>
        <v>#NAME?</v>
      </c>
      <c r="B843" s="87"/>
      <c r="C843" s="6" t="s">
        <v>83513</v>
      </c>
      <c r="D843" s="6"/>
      <c r="E843" s="6"/>
      <c r="F843" s="6"/>
      <c r="G843" s="6"/>
      <c r="H843" s="7"/>
    </row>
    <row r="844" spans="1:8" ht="13.8">
      <c r="A844" s="230" t="e">
        <f ca="1">_xludf.CONCAT(A842,"_2")</f>
        <v>#NAME?</v>
      </c>
      <c r="B844" s="87"/>
      <c r="C844" s="6" t="s">
        <v>83514</v>
      </c>
      <c r="D844" s="6"/>
      <c r="E844" s="6"/>
      <c r="F844" s="6"/>
      <c r="G844" s="6"/>
      <c r="H844" s="7"/>
    </row>
    <row r="845" spans="1:8" ht="13.8">
      <c r="A845" s="230" t="e">
        <f ca="1">_xludf.CONCAT(A842,"_3")</f>
        <v>#NAME?</v>
      </c>
      <c r="B845" s="87"/>
      <c r="C845" s="6" t="s">
        <v>83515</v>
      </c>
      <c r="D845" s="6"/>
      <c r="E845" s="6"/>
      <c r="F845" s="6"/>
      <c r="G845" s="6"/>
      <c r="H845" s="7"/>
    </row>
    <row r="846" spans="1:8" ht="13.8">
      <c r="A846" s="228" t="s">
        <v>83516</v>
      </c>
      <c r="B846" s="87" t="s">
        <v>83517</v>
      </c>
      <c r="C846" s="5" t="s">
        <v>26246</v>
      </c>
      <c r="D846" s="6" t="s">
        <v>83518</v>
      </c>
      <c r="E846" s="6" t="s">
        <v>83519</v>
      </c>
      <c r="F846" s="6" t="s">
        <v>83520</v>
      </c>
      <c r="G846" s="6" t="s">
        <v>83521</v>
      </c>
      <c r="H846" s="7" t="s">
        <v>83522</v>
      </c>
    </row>
    <row r="847" spans="1:8" ht="13.8">
      <c r="A847" s="230" t="e">
        <f ca="1">_xludf.CONCAT(A846,"_1")</f>
        <v>#NAME?</v>
      </c>
      <c r="B847" s="87"/>
      <c r="C847" s="6" t="s">
        <v>83523</v>
      </c>
      <c r="D847" s="6"/>
      <c r="E847" s="6"/>
      <c r="F847" s="6"/>
      <c r="G847" s="6"/>
      <c r="H847" s="7"/>
    </row>
    <row r="848" spans="1:8" ht="13.8">
      <c r="A848" s="230" t="e">
        <f ca="1">_xludf.CONCAT(A846,"_2")</f>
        <v>#NAME?</v>
      </c>
      <c r="B848" s="87"/>
      <c r="C848" s="6" t="s">
        <v>83524</v>
      </c>
      <c r="D848" s="6"/>
      <c r="E848" s="6"/>
      <c r="F848" s="6"/>
      <c r="G848" s="6"/>
      <c r="H848" s="7"/>
    </row>
    <row r="849" spans="1:8" ht="13.8">
      <c r="A849" s="230" t="e">
        <f ca="1">_xludf.CONCAT(A846,"_3")</f>
        <v>#NAME?</v>
      </c>
      <c r="B849" s="87"/>
      <c r="C849" s="6" t="s">
        <v>83525</v>
      </c>
      <c r="D849" s="6"/>
      <c r="E849" s="6"/>
      <c r="F849" s="6"/>
      <c r="G849" s="6"/>
      <c r="H849" s="7"/>
    </row>
    <row r="850" spans="1:8" ht="13.8">
      <c r="A850" s="228" t="s">
        <v>83526</v>
      </c>
      <c r="B850" s="87" t="s">
        <v>83527</v>
      </c>
      <c r="C850" s="5" t="s">
        <v>26246</v>
      </c>
      <c r="D850" s="6" t="s">
        <v>83528</v>
      </c>
      <c r="E850" s="6" t="s">
        <v>83529</v>
      </c>
      <c r="F850" s="6" t="s">
        <v>83530</v>
      </c>
      <c r="G850" s="6" t="s">
        <v>83531</v>
      </c>
      <c r="H850" s="7" t="s">
        <v>83532</v>
      </c>
    </row>
    <row r="851" spans="1:8" ht="13.8">
      <c r="A851" s="230" t="e">
        <f ca="1">_xludf.CONCAT(A850,"_1")</f>
        <v>#NAME?</v>
      </c>
      <c r="B851" s="87"/>
      <c r="C851" s="6" t="s">
        <v>83533</v>
      </c>
      <c r="D851" s="6"/>
      <c r="E851" s="6"/>
      <c r="F851" s="6"/>
      <c r="G851" s="6"/>
      <c r="H851" s="7"/>
    </row>
    <row r="852" spans="1:8" ht="13.8">
      <c r="A852" s="230" t="e">
        <f ca="1">_xludf.CONCAT(A850,"_2")</f>
        <v>#NAME?</v>
      </c>
      <c r="B852" s="87"/>
      <c r="C852" s="6" t="s">
        <v>83534</v>
      </c>
      <c r="D852" s="6"/>
      <c r="E852" s="6"/>
      <c r="F852" s="6"/>
      <c r="G852" s="6"/>
      <c r="H852" s="7"/>
    </row>
    <row r="853" spans="1:8" ht="13.8">
      <c r="A853" s="230" t="e">
        <f ca="1">_xludf.CONCAT(A850,"_3")</f>
        <v>#NAME?</v>
      </c>
      <c r="B853" s="87"/>
      <c r="C853" s="6" t="s">
        <v>83535</v>
      </c>
      <c r="D853" s="6"/>
      <c r="E853" s="6"/>
      <c r="F853" s="6"/>
      <c r="G853" s="6"/>
      <c r="H853" s="7"/>
    </row>
    <row r="854" spans="1:8" ht="13.8">
      <c r="A854" s="228" t="s">
        <v>83536</v>
      </c>
      <c r="B854" s="87" t="s">
        <v>83537</v>
      </c>
      <c r="C854" s="5" t="s">
        <v>26246</v>
      </c>
      <c r="D854" s="6" t="s">
        <v>83538</v>
      </c>
      <c r="E854" s="6" t="s">
        <v>83539</v>
      </c>
      <c r="F854" s="6" t="s">
        <v>83540</v>
      </c>
      <c r="G854" s="6" t="s">
        <v>83541</v>
      </c>
      <c r="H854" s="7" t="s">
        <v>83542</v>
      </c>
    </row>
    <row r="855" spans="1:8" ht="13.8">
      <c r="A855" s="230" t="e">
        <f ca="1">_xludf.CONCAT(A854,"_1")</f>
        <v>#NAME?</v>
      </c>
      <c r="B855" s="87"/>
      <c r="C855" s="6" t="s">
        <v>83543</v>
      </c>
      <c r="D855" s="6"/>
      <c r="E855" s="6"/>
      <c r="F855" s="6"/>
      <c r="G855" s="6"/>
      <c r="H855" s="7"/>
    </row>
    <row r="856" spans="1:8" ht="13.8">
      <c r="A856" s="230" t="e">
        <f ca="1">_xludf.CONCAT(A854,"_2")</f>
        <v>#NAME?</v>
      </c>
      <c r="B856" s="87"/>
      <c r="C856" s="6" t="s">
        <v>83544</v>
      </c>
      <c r="D856" s="6"/>
      <c r="E856" s="6"/>
      <c r="F856" s="6"/>
      <c r="G856" s="6"/>
      <c r="H856" s="7"/>
    </row>
    <row r="857" spans="1:8" ht="13.8">
      <c r="A857" s="230" t="e">
        <f ca="1">_xludf.CONCAT(A854,"_3")</f>
        <v>#NAME?</v>
      </c>
      <c r="B857" s="87"/>
      <c r="C857" s="6" t="s">
        <v>83545</v>
      </c>
      <c r="D857" s="6"/>
      <c r="E857" s="6"/>
      <c r="F857" s="6"/>
      <c r="G857" s="6"/>
      <c r="H857" s="7"/>
    </row>
    <row r="858" spans="1:8" ht="13.8">
      <c r="A858" s="228" t="s">
        <v>83546</v>
      </c>
      <c r="B858" s="87" t="s">
        <v>83547</v>
      </c>
      <c r="C858" s="5" t="s">
        <v>26246</v>
      </c>
      <c r="D858" s="6" t="s">
        <v>83548</v>
      </c>
      <c r="E858" s="6" t="s">
        <v>83549</v>
      </c>
      <c r="F858" s="6" t="s">
        <v>83550</v>
      </c>
      <c r="G858" s="6" t="s">
        <v>83551</v>
      </c>
      <c r="H858" s="7" t="s">
        <v>83552</v>
      </c>
    </row>
    <row r="859" spans="1:8" ht="13.8">
      <c r="A859" s="230" t="e">
        <f ca="1">_xludf.CONCAT(A858,"_1")</f>
        <v>#NAME?</v>
      </c>
      <c r="B859" s="87"/>
      <c r="C859" s="6" t="s">
        <v>83553</v>
      </c>
      <c r="D859" s="6"/>
      <c r="E859" s="6"/>
      <c r="F859" s="6"/>
      <c r="G859" s="6"/>
      <c r="H859" s="7"/>
    </row>
    <row r="860" spans="1:8" ht="13.8">
      <c r="A860" s="230" t="e">
        <f ca="1">_xludf.CONCAT(A858,"_2")</f>
        <v>#NAME?</v>
      </c>
      <c r="B860" s="87"/>
      <c r="C860" s="6" t="s">
        <v>83554</v>
      </c>
      <c r="D860" s="6"/>
      <c r="E860" s="6"/>
      <c r="F860" s="6"/>
      <c r="G860" s="6"/>
      <c r="H860" s="7"/>
    </row>
    <row r="861" spans="1:8" ht="13.8">
      <c r="A861" s="230" t="e">
        <f ca="1">_xludf.CONCAT(A858,"_3")</f>
        <v>#NAME?</v>
      </c>
      <c r="B861" s="87"/>
      <c r="C861" s="6" t="s">
        <v>83555</v>
      </c>
      <c r="D861" s="6"/>
      <c r="E861" s="6"/>
      <c r="F861" s="6"/>
      <c r="G861" s="6"/>
      <c r="H861" s="7"/>
    </row>
    <row r="862" spans="1:8" ht="13.8">
      <c r="A862" s="228" t="s">
        <v>83556</v>
      </c>
      <c r="B862" s="87" t="s">
        <v>83557</v>
      </c>
      <c r="C862" s="5" t="s">
        <v>26246</v>
      </c>
      <c r="D862" s="6" t="s">
        <v>83558</v>
      </c>
      <c r="E862" s="6" t="s">
        <v>83559</v>
      </c>
      <c r="F862" s="6" t="s">
        <v>83560</v>
      </c>
      <c r="G862" s="6" t="s">
        <v>83561</v>
      </c>
      <c r="H862" s="7" t="s">
        <v>83562</v>
      </c>
    </row>
    <row r="863" spans="1:8" ht="13.8">
      <c r="A863" s="230" t="e">
        <f ca="1">_xludf.CONCAT(A862,"_1")</f>
        <v>#NAME?</v>
      </c>
      <c r="B863" s="87"/>
      <c r="C863" s="6" t="s">
        <v>83563</v>
      </c>
      <c r="D863" s="6"/>
      <c r="E863" s="6"/>
      <c r="F863" s="6"/>
      <c r="G863" s="6"/>
      <c r="H863" s="7"/>
    </row>
    <row r="864" spans="1:8" ht="13.8">
      <c r="A864" s="230" t="e">
        <f ca="1">_xludf.CONCAT(A862,"_2")</f>
        <v>#NAME?</v>
      </c>
      <c r="B864" s="87"/>
      <c r="C864" s="6" t="s">
        <v>83564</v>
      </c>
      <c r="D864" s="6"/>
      <c r="E864" s="6"/>
      <c r="F864" s="6"/>
      <c r="G864" s="6"/>
      <c r="H864" s="7"/>
    </row>
    <row r="865" spans="1:8" ht="13.8">
      <c r="A865" s="230" t="e">
        <f ca="1">_xludf.CONCAT(A862,"_3")</f>
        <v>#NAME?</v>
      </c>
      <c r="B865" s="87"/>
      <c r="C865" s="6" t="s">
        <v>83565</v>
      </c>
      <c r="D865" s="6"/>
      <c r="E865" s="6"/>
      <c r="F865" s="6"/>
      <c r="G865" s="6"/>
      <c r="H865" s="7"/>
    </row>
    <row r="866" spans="1:8" ht="13.8">
      <c r="A866" s="228" t="s">
        <v>83566</v>
      </c>
      <c r="B866" s="87" t="s">
        <v>83567</v>
      </c>
      <c r="C866" s="5" t="s">
        <v>26246</v>
      </c>
      <c r="D866" s="6" t="s">
        <v>83568</v>
      </c>
      <c r="E866" s="6" t="s">
        <v>83569</v>
      </c>
      <c r="F866" s="6" t="s">
        <v>83570</v>
      </c>
      <c r="G866" s="6" t="s">
        <v>83571</v>
      </c>
      <c r="H866" s="7" t="s">
        <v>83572</v>
      </c>
    </row>
    <row r="867" spans="1:8" ht="13.8">
      <c r="A867" s="230" t="e">
        <f ca="1">_xludf.CONCAT(A866,"_1")</f>
        <v>#NAME?</v>
      </c>
      <c r="B867" s="87"/>
      <c r="C867" s="6" t="s">
        <v>83573</v>
      </c>
      <c r="D867" s="6"/>
      <c r="E867" s="6"/>
      <c r="F867" s="6"/>
      <c r="G867" s="6"/>
      <c r="H867" s="7"/>
    </row>
    <row r="868" spans="1:8" ht="13.8">
      <c r="A868" s="230" t="e">
        <f ca="1">_xludf.CONCAT(A866,"_2")</f>
        <v>#NAME?</v>
      </c>
      <c r="B868" s="87"/>
      <c r="C868" s="6" t="s">
        <v>83574</v>
      </c>
      <c r="D868" s="6"/>
      <c r="E868" s="6"/>
      <c r="F868" s="6"/>
      <c r="G868" s="6"/>
      <c r="H868" s="7"/>
    </row>
    <row r="869" spans="1:8" ht="13.8">
      <c r="A869" s="230" t="e">
        <f ca="1">_xludf.CONCAT(A866,"_3")</f>
        <v>#NAME?</v>
      </c>
      <c r="B869" s="87"/>
      <c r="C869" s="6" t="s">
        <v>83575</v>
      </c>
      <c r="D869" s="6"/>
      <c r="E869" s="6"/>
      <c r="F869" s="6"/>
      <c r="G869" s="6"/>
      <c r="H869" s="7"/>
    </row>
    <row r="870" spans="1:8" ht="13.8">
      <c r="A870" s="228" t="s">
        <v>83576</v>
      </c>
      <c r="B870" s="87" t="s">
        <v>83577</v>
      </c>
      <c r="C870" s="5" t="s">
        <v>26246</v>
      </c>
      <c r="D870" s="6" t="s">
        <v>83578</v>
      </c>
      <c r="E870" s="6" t="s">
        <v>83579</v>
      </c>
      <c r="F870" s="6" t="s">
        <v>83580</v>
      </c>
      <c r="G870" s="6" t="s">
        <v>83581</v>
      </c>
      <c r="H870" s="7" t="s">
        <v>83582</v>
      </c>
    </row>
    <row r="871" spans="1:8" ht="13.8">
      <c r="A871" s="230" t="e">
        <f ca="1">_xludf.CONCAT(A870,"_1")</f>
        <v>#NAME?</v>
      </c>
      <c r="B871" s="87"/>
      <c r="C871" s="6" t="s">
        <v>83583</v>
      </c>
      <c r="D871" s="6"/>
      <c r="E871" s="6"/>
      <c r="F871" s="6"/>
      <c r="G871" s="6"/>
      <c r="H871" s="7"/>
    </row>
    <row r="872" spans="1:8" ht="13.8">
      <c r="A872" s="230" t="e">
        <f ca="1">_xludf.CONCAT(A870,"_2")</f>
        <v>#NAME?</v>
      </c>
      <c r="B872" s="87"/>
      <c r="C872" s="6" t="s">
        <v>83584</v>
      </c>
      <c r="D872" s="6"/>
      <c r="E872" s="6"/>
      <c r="F872" s="6"/>
      <c r="G872" s="6"/>
      <c r="H872" s="7"/>
    </row>
    <row r="873" spans="1:8" ht="13.8">
      <c r="A873" s="230" t="e">
        <f ca="1">_xludf.CONCAT(A870,"_3")</f>
        <v>#NAME?</v>
      </c>
      <c r="B873" s="87"/>
      <c r="C873" s="6" t="s">
        <v>83585</v>
      </c>
      <c r="D873" s="6"/>
      <c r="E873" s="6"/>
      <c r="F873" s="6"/>
      <c r="G873" s="6"/>
      <c r="H873" s="7"/>
    </row>
    <row r="874" spans="1:8" ht="13.8">
      <c r="A874" s="228" t="s">
        <v>83586</v>
      </c>
      <c r="B874" s="87" t="s">
        <v>83587</v>
      </c>
      <c r="C874" s="5" t="s">
        <v>26246</v>
      </c>
      <c r="D874" s="6" t="s">
        <v>83588</v>
      </c>
      <c r="E874" s="6" t="s">
        <v>83589</v>
      </c>
      <c r="F874" s="6" t="s">
        <v>83590</v>
      </c>
      <c r="G874" s="6" t="s">
        <v>83591</v>
      </c>
      <c r="H874" s="7" t="s">
        <v>83592</v>
      </c>
    </row>
    <row r="875" spans="1:8" ht="13.8">
      <c r="A875" s="230" t="e">
        <f ca="1">_xludf.CONCAT(A874,"_1")</f>
        <v>#NAME?</v>
      </c>
      <c r="B875" s="87"/>
      <c r="C875" s="6" t="s">
        <v>83593</v>
      </c>
      <c r="D875" s="6"/>
      <c r="E875" s="6"/>
      <c r="F875" s="6"/>
      <c r="G875" s="6"/>
      <c r="H875" s="7"/>
    </row>
    <row r="876" spans="1:8" ht="13.8">
      <c r="A876" s="230" t="e">
        <f ca="1">_xludf.CONCAT(A874,"_2")</f>
        <v>#NAME?</v>
      </c>
      <c r="B876" s="87"/>
      <c r="C876" s="6" t="s">
        <v>83594</v>
      </c>
      <c r="D876" s="6"/>
      <c r="E876" s="6"/>
      <c r="F876" s="6"/>
      <c r="G876" s="6"/>
      <c r="H876" s="7"/>
    </row>
    <row r="877" spans="1:8" ht="13.8">
      <c r="A877" s="230" t="e">
        <f ca="1">_xludf.CONCAT(A874,"_3")</f>
        <v>#NAME?</v>
      </c>
      <c r="B877" s="87"/>
      <c r="C877" s="6" t="s">
        <v>83595</v>
      </c>
      <c r="D877" s="6"/>
      <c r="E877" s="6"/>
      <c r="F877" s="6"/>
      <c r="G877" s="6"/>
      <c r="H877" s="7"/>
    </row>
    <row r="878" spans="1:8" ht="13.8">
      <c r="A878" s="228" t="s">
        <v>83596</v>
      </c>
      <c r="B878" s="87" t="s">
        <v>83597</v>
      </c>
      <c r="C878" s="5" t="s">
        <v>26246</v>
      </c>
      <c r="D878" s="6" t="s">
        <v>83598</v>
      </c>
      <c r="E878" s="6" t="s">
        <v>83599</v>
      </c>
      <c r="F878" s="6" t="s">
        <v>83600</v>
      </c>
      <c r="G878" s="6" t="s">
        <v>83601</v>
      </c>
      <c r="H878" s="7" t="s">
        <v>83602</v>
      </c>
    </row>
    <row r="879" spans="1:8" ht="13.8">
      <c r="A879" s="230" t="e">
        <f ca="1">_xludf.CONCAT(A878,"_1")</f>
        <v>#NAME?</v>
      </c>
      <c r="B879" s="87"/>
      <c r="C879" s="6" t="s">
        <v>83603</v>
      </c>
      <c r="D879" s="6"/>
      <c r="E879" s="6"/>
      <c r="F879" s="6"/>
      <c r="G879" s="6"/>
      <c r="H879" s="7"/>
    </row>
    <row r="880" spans="1:8" ht="13.8">
      <c r="A880" s="230" t="e">
        <f ca="1">_xludf.CONCAT(A878,"_2")</f>
        <v>#NAME?</v>
      </c>
      <c r="B880" s="87"/>
      <c r="C880" s="6" t="s">
        <v>83604</v>
      </c>
      <c r="D880" s="6"/>
      <c r="E880" s="6"/>
      <c r="F880" s="6"/>
      <c r="G880" s="6"/>
      <c r="H880" s="7"/>
    </row>
    <row r="881" spans="1:8" ht="13.8">
      <c r="A881" s="230" t="e">
        <f ca="1">_xludf.CONCAT(A878,"_3")</f>
        <v>#NAME?</v>
      </c>
      <c r="B881" s="87"/>
      <c r="C881" s="6" t="s">
        <v>83605</v>
      </c>
      <c r="D881" s="6"/>
      <c r="E881" s="6"/>
      <c r="F881" s="6"/>
      <c r="G881" s="6"/>
      <c r="H881" s="7"/>
    </row>
    <row r="882" spans="1:8" ht="13.8">
      <c r="A882" s="228" t="s">
        <v>83606</v>
      </c>
      <c r="B882" s="87" t="s">
        <v>83607</v>
      </c>
      <c r="C882" s="5" t="s">
        <v>26246</v>
      </c>
      <c r="D882" s="6" t="s">
        <v>83608</v>
      </c>
      <c r="E882" s="6" t="s">
        <v>83609</v>
      </c>
      <c r="F882" s="6" t="s">
        <v>83610</v>
      </c>
      <c r="G882" s="6" t="s">
        <v>83611</v>
      </c>
      <c r="H882" s="7" t="s">
        <v>83612</v>
      </c>
    </row>
    <row r="883" spans="1:8" ht="13.8">
      <c r="A883" s="230" t="e">
        <f ca="1">_xludf.CONCAT(A882,"_1")</f>
        <v>#NAME?</v>
      </c>
      <c r="B883" s="87"/>
      <c r="C883" s="6" t="s">
        <v>83613</v>
      </c>
      <c r="D883" s="6"/>
      <c r="E883" s="6"/>
      <c r="F883" s="6"/>
      <c r="G883" s="6"/>
      <c r="H883" s="7"/>
    </row>
    <row r="884" spans="1:8" ht="13.8">
      <c r="A884" s="230" t="e">
        <f ca="1">_xludf.CONCAT(A882,"_2")</f>
        <v>#NAME?</v>
      </c>
      <c r="B884" s="87"/>
      <c r="C884" s="6" t="s">
        <v>83614</v>
      </c>
      <c r="D884" s="6"/>
      <c r="E884" s="6"/>
      <c r="F884" s="6"/>
      <c r="G884" s="6"/>
      <c r="H884" s="7"/>
    </row>
    <row r="885" spans="1:8" ht="13.8">
      <c r="A885" s="230" t="e">
        <f ca="1">_xludf.CONCAT(A882,"_3")</f>
        <v>#NAME?</v>
      </c>
      <c r="B885" s="87"/>
      <c r="C885" s="6" t="s">
        <v>83615</v>
      </c>
      <c r="D885" s="6"/>
      <c r="E885" s="6"/>
      <c r="F885" s="6"/>
      <c r="G885" s="6"/>
      <c r="H885" s="7"/>
    </row>
    <row r="886" spans="1:8" ht="13.8">
      <c r="A886" s="228" t="s">
        <v>83616</v>
      </c>
      <c r="B886" s="87" t="s">
        <v>83617</v>
      </c>
      <c r="C886" s="5" t="s">
        <v>26246</v>
      </c>
      <c r="D886" s="6" t="s">
        <v>83618</v>
      </c>
      <c r="E886" s="6" t="s">
        <v>83619</v>
      </c>
      <c r="F886" s="6" t="s">
        <v>83620</v>
      </c>
      <c r="G886" s="6" t="s">
        <v>83621</v>
      </c>
      <c r="H886" s="7" t="s">
        <v>83622</v>
      </c>
    </row>
    <row r="887" spans="1:8" ht="13.8">
      <c r="A887" s="230" t="e">
        <f ca="1">_xludf.CONCAT(A886,"_1")</f>
        <v>#NAME?</v>
      </c>
      <c r="B887" s="87"/>
      <c r="C887" s="6" t="s">
        <v>83623</v>
      </c>
      <c r="D887" s="6"/>
      <c r="E887" s="6"/>
      <c r="F887" s="6"/>
      <c r="G887" s="6"/>
      <c r="H887" s="7"/>
    </row>
    <row r="888" spans="1:8" ht="13.8">
      <c r="A888" s="230" t="e">
        <f ca="1">_xludf.CONCAT(A886,"_2")</f>
        <v>#NAME?</v>
      </c>
      <c r="B888" s="87"/>
      <c r="C888" s="6" t="s">
        <v>83624</v>
      </c>
      <c r="D888" s="6"/>
      <c r="E888" s="6"/>
      <c r="F888" s="6"/>
      <c r="G888" s="6"/>
      <c r="H888" s="7"/>
    </row>
    <row r="889" spans="1:8" ht="13.8">
      <c r="A889" s="230" t="e">
        <f ca="1">_xludf.CONCAT(A886,"_3")</f>
        <v>#NAME?</v>
      </c>
      <c r="B889" s="87"/>
      <c r="C889" s="6" t="s">
        <v>83625</v>
      </c>
      <c r="D889" s="6"/>
      <c r="E889" s="6"/>
      <c r="F889" s="6"/>
      <c r="G889" s="6"/>
      <c r="H889" s="7"/>
    </row>
    <row r="890" spans="1:8" ht="13.8">
      <c r="A890" s="228" t="s">
        <v>83626</v>
      </c>
      <c r="B890" s="87" t="s">
        <v>83627</v>
      </c>
      <c r="C890" s="5" t="s">
        <v>26246</v>
      </c>
      <c r="D890" s="6" t="s">
        <v>83628</v>
      </c>
      <c r="E890" s="6" t="s">
        <v>83629</v>
      </c>
      <c r="F890" s="6" t="s">
        <v>83630</v>
      </c>
      <c r="G890" s="6" t="s">
        <v>83631</v>
      </c>
      <c r="H890" s="7" t="s">
        <v>83632</v>
      </c>
    </row>
    <row r="891" spans="1:8" ht="13.8">
      <c r="A891" s="230" t="e">
        <f ca="1">_xludf.CONCAT(A890,"_1")</f>
        <v>#NAME?</v>
      </c>
      <c r="B891" s="87"/>
      <c r="C891" s="6" t="s">
        <v>83633</v>
      </c>
      <c r="D891" s="6"/>
      <c r="E891" s="6"/>
      <c r="F891" s="6"/>
      <c r="G891" s="6"/>
      <c r="H891" s="7"/>
    </row>
    <row r="892" spans="1:8" ht="13.8">
      <c r="A892" s="230" t="e">
        <f ca="1">_xludf.CONCAT(A890,"_2")</f>
        <v>#NAME?</v>
      </c>
      <c r="B892" s="87"/>
      <c r="C892" s="6" t="s">
        <v>83634</v>
      </c>
      <c r="D892" s="6"/>
      <c r="E892" s="6"/>
      <c r="F892" s="6"/>
      <c r="G892" s="6"/>
      <c r="H892" s="7"/>
    </row>
    <row r="893" spans="1:8" ht="13.8">
      <c r="A893" s="230" t="e">
        <f ca="1">_xludf.CONCAT(A890,"_3")</f>
        <v>#NAME?</v>
      </c>
      <c r="B893" s="87"/>
      <c r="C893" s="6" t="s">
        <v>83635</v>
      </c>
      <c r="D893" s="6"/>
      <c r="E893" s="6"/>
      <c r="F893" s="6"/>
      <c r="G893" s="6"/>
      <c r="H893" s="7"/>
    </row>
    <row r="894" spans="1:8" ht="13.8">
      <c r="A894" s="228" t="s">
        <v>83636</v>
      </c>
      <c r="B894" s="87" t="s">
        <v>83637</v>
      </c>
      <c r="C894" s="5" t="s">
        <v>26246</v>
      </c>
      <c r="D894" s="6" t="s">
        <v>83638</v>
      </c>
      <c r="E894" s="6" t="s">
        <v>83639</v>
      </c>
      <c r="F894" s="6" t="s">
        <v>83640</v>
      </c>
      <c r="G894" s="6" t="s">
        <v>83641</v>
      </c>
      <c r="H894" s="7" t="s">
        <v>83642</v>
      </c>
    </row>
    <row r="895" spans="1:8" ht="13.8">
      <c r="A895" s="230" t="e">
        <f ca="1">_xludf.CONCAT(A894,"_1")</f>
        <v>#NAME?</v>
      </c>
      <c r="B895" s="87"/>
      <c r="C895" s="6" t="s">
        <v>83643</v>
      </c>
      <c r="D895" s="6"/>
      <c r="E895" s="6"/>
      <c r="F895" s="6"/>
      <c r="G895" s="6"/>
      <c r="H895" s="7"/>
    </row>
    <row r="896" spans="1:8" ht="13.8">
      <c r="A896" s="230" t="e">
        <f ca="1">_xludf.CONCAT(A894,"_2")</f>
        <v>#NAME?</v>
      </c>
      <c r="B896" s="87"/>
      <c r="C896" s="6" t="s">
        <v>83644</v>
      </c>
      <c r="D896" s="6"/>
      <c r="E896" s="6"/>
      <c r="F896" s="6"/>
      <c r="G896" s="6"/>
      <c r="H896" s="7"/>
    </row>
    <row r="897" spans="1:10" ht="13.8">
      <c r="A897" s="230" t="e">
        <f ca="1">_xludf.CONCAT(A894,"_3")</f>
        <v>#NAME?</v>
      </c>
      <c r="B897" s="87"/>
      <c r="C897" s="6" t="s">
        <v>83645</v>
      </c>
      <c r="D897" s="6"/>
      <c r="E897" s="6"/>
      <c r="F897" s="6"/>
      <c r="G897" s="6"/>
      <c r="H897" s="7"/>
    </row>
    <row r="898" spans="1:10" ht="13.8">
      <c r="A898" s="228" t="s">
        <v>83646</v>
      </c>
      <c r="B898" s="87" t="s">
        <v>83647</v>
      </c>
      <c r="C898" s="5" t="s">
        <v>26246</v>
      </c>
      <c r="D898" s="6" t="s">
        <v>83648</v>
      </c>
      <c r="E898" s="6" t="s">
        <v>83649</v>
      </c>
      <c r="F898" s="6" t="s">
        <v>83650</v>
      </c>
      <c r="G898" s="6" t="s">
        <v>83651</v>
      </c>
      <c r="H898" s="7" t="s">
        <v>83652</v>
      </c>
    </row>
    <row r="899" spans="1:10" ht="13.8">
      <c r="A899" s="230" t="e">
        <f ca="1">_xludf.CONCAT(A898,"_1")</f>
        <v>#NAME?</v>
      </c>
      <c r="B899" s="87"/>
      <c r="C899" s="6" t="s">
        <v>83653</v>
      </c>
      <c r="D899" s="6"/>
      <c r="E899" s="6"/>
      <c r="F899" s="6"/>
      <c r="G899" s="6"/>
      <c r="H899" s="7"/>
    </row>
    <row r="900" spans="1:10" ht="13.8">
      <c r="A900" s="230" t="e">
        <f ca="1">_xludf.CONCAT(A898,"_2")</f>
        <v>#NAME?</v>
      </c>
      <c r="B900" s="87"/>
      <c r="C900" s="6" t="s">
        <v>83654</v>
      </c>
      <c r="D900" s="6"/>
      <c r="E900" s="6"/>
      <c r="F900" s="6"/>
      <c r="G900" s="6"/>
      <c r="H900" s="7"/>
    </row>
    <row r="901" spans="1:10" ht="13.8">
      <c r="A901" s="230" t="e">
        <f ca="1">_xludf.CONCAT(A898,"_3")</f>
        <v>#NAME?</v>
      </c>
      <c r="B901" s="87"/>
      <c r="C901" s="6" t="s">
        <v>83655</v>
      </c>
      <c r="D901" s="6"/>
      <c r="E901" s="6"/>
      <c r="F901" s="6"/>
      <c r="G901" s="6"/>
      <c r="H901" s="7"/>
    </row>
    <row r="902" spans="1:10" ht="13.8">
      <c r="A902" s="228" t="s">
        <v>83656</v>
      </c>
      <c r="B902" s="87" t="s">
        <v>83657</v>
      </c>
      <c r="C902" s="5" t="s">
        <v>26246</v>
      </c>
      <c r="D902" s="6" t="s">
        <v>83658</v>
      </c>
      <c r="E902" s="6" t="s">
        <v>83659</v>
      </c>
      <c r="F902" s="6" t="s">
        <v>83660</v>
      </c>
      <c r="G902" s="6" t="s">
        <v>83661</v>
      </c>
      <c r="H902" s="7" t="s">
        <v>83662</v>
      </c>
    </row>
    <row r="903" spans="1:10" ht="13.2">
      <c r="A903" s="230" t="e">
        <f ca="1">_xludf.CONCAT(A902,"_1")</f>
        <v>#NAME?</v>
      </c>
      <c r="B903" s="6"/>
      <c r="C903" s="6" t="s">
        <v>83663</v>
      </c>
      <c r="D903" s="6"/>
      <c r="E903" s="6"/>
      <c r="F903" s="6"/>
      <c r="G903" s="6"/>
      <c r="H903" s="7"/>
      <c r="J903" s="8"/>
    </row>
    <row r="904" spans="1:10" ht="13.2">
      <c r="A904" s="230" t="e">
        <f ca="1">_xludf.CONCAT(A902,"_2")</f>
        <v>#NAME?</v>
      </c>
      <c r="B904" s="6"/>
      <c r="C904" s="6" t="s">
        <v>83664</v>
      </c>
      <c r="D904" s="6"/>
      <c r="E904" s="6"/>
      <c r="F904" s="6"/>
      <c r="G904" s="6"/>
      <c r="H904" s="7"/>
      <c r="J904" s="8"/>
    </row>
    <row r="905" spans="1:10" ht="13.2">
      <c r="A905" s="230" t="e">
        <f ca="1">_xludf.CONCAT(A902,"_3")</f>
        <v>#NAME?</v>
      </c>
      <c r="B905" s="6"/>
      <c r="C905" s="6" t="s">
        <v>83665</v>
      </c>
      <c r="D905" s="6"/>
      <c r="E905" s="6"/>
      <c r="F905" s="6"/>
      <c r="G905" s="6"/>
      <c r="H905" s="7"/>
      <c r="J905" s="8"/>
    </row>
    <row r="906" spans="1:10" ht="13.2">
      <c r="A906" s="228" t="s">
        <v>83666</v>
      </c>
      <c r="B906" s="6" t="s">
        <v>83666</v>
      </c>
      <c r="C906" s="6" t="s">
        <v>83667</v>
      </c>
      <c r="D906" s="6" t="s">
        <v>83668</v>
      </c>
      <c r="E906" s="6" t="s">
        <v>83669</v>
      </c>
      <c r="F906" s="6" t="s">
        <v>83670</v>
      </c>
      <c r="G906" s="6" t="s">
        <v>83671</v>
      </c>
      <c r="H906" s="7" t="s">
        <v>83672</v>
      </c>
      <c r="J906" s="8"/>
    </row>
    <row r="907" spans="1:10" ht="13.8">
      <c r="A907" s="228" t="s">
        <v>83673</v>
      </c>
      <c r="B907" s="6" t="s">
        <v>83673</v>
      </c>
      <c r="C907" s="87" t="s">
        <v>83674</v>
      </c>
      <c r="D907" s="5" t="s">
        <v>83675</v>
      </c>
      <c r="E907" s="47" t="s">
        <v>83676</v>
      </c>
      <c r="F907" s="5" t="s">
        <v>83677</v>
      </c>
      <c r="G907" s="6" t="s">
        <v>83678</v>
      </c>
      <c r="H907" s="7" t="s">
        <v>83679</v>
      </c>
    </row>
    <row r="908" spans="1:10" ht="13.8">
      <c r="A908" s="228" t="s">
        <v>83680</v>
      </c>
      <c r="B908" s="6" t="s">
        <v>83680</v>
      </c>
      <c r="C908" s="87" t="s">
        <v>83681</v>
      </c>
      <c r="D908" s="6" t="s">
        <v>83682</v>
      </c>
      <c r="E908" s="6" t="s">
        <v>83683</v>
      </c>
      <c r="F908" s="6" t="s">
        <v>83684</v>
      </c>
      <c r="G908" s="6" t="s">
        <v>83685</v>
      </c>
      <c r="H908" s="7" t="s">
        <v>83683</v>
      </c>
    </row>
    <row r="909" spans="1:10" ht="13.8">
      <c r="A909" s="228" t="s">
        <v>83686</v>
      </c>
      <c r="B909" s="6" t="s">
        <v>83687</v>
      </c>
      <c r="C909" s="87" t="s">
        <v>83688</v>
      </c>
      <c r="D909" s="6" t="s">
        <v>83689</v>
      </c>
      <c r="E909" s="6" t="s">
        <v>83690</v>
      </c>
      <c r="F909" s="6" t="s">
        <v>83691</v>
      </c>
      <c r="G909" s="6" t="s">
        <v>83692</v>
      </c>
      <c r="H909" s="7" t="s">
        <v>83693</v>
      </c>
    </row>
    <row r="910" spans="1:10" ht="13.8">
      <c r="A910" s="228" t="s">
        <v>83694</v>
      </c>
      <c r="B910" s="6" t="s">
        <v>83695</v>
      </c>
      <c r="C910" s="87" t="s">
        <v>83696</v>
      </c>
      <c r="D910" s="6" t="s">
        <v>83697</v>
      </c>
      <c r="E910" s="6" t="s">
        <v>83698</v>
      </c>
      <c r="F910" s="6" t="s">
        <v>83699</v>
      </c>
      <c r="G910" s="6" t="s">
        <v>83700</v>
      </c>
      <c r="H910" s="7" t="s">
        <v>83701</v>
      </c>
    </row>
    <row r="911" spans="1:10" ht="13.8">
      <c r="A911" s="228" t="s">
        <v>83702</v>
      </c>
      <c r="B911" s="6" t="s">
        <v>83702</v>
      </c>
      <c r="C911" s="87" t="s">
        <v>83703</v>
      </c>
      <c r="D911" s="6" t="s">
        <v>83704</v>
      </c>
      <c r="E911" s="6" t="s">
        <v>83705</v>
      </c>
      <c r="F911" s="6" t="s">
        <v>83706</v>
      </c>
      <c r="G911" s="6" t="s">
        <v>83707</v>
      </c>
      <c r="H911" s="7" t="s">
        <v>83708</v>
      </c>
    </row>
    <row r="912" spans="1:10" ht="13.8">
      <c r="A912" s="228" t="s">
        <v>83709</v>
      </c>
      <c r="B912" s="6" t="s">
        <v>83710</v>
      </c>
      <c r="C912" s="87" t="s">
        <v>83711</v>
      </c>
      <c r="D912" s="6" t="s">
        <v>83712</v>
      </c>
      <c r="E912" s="6" t="s">
        <v>83713</v>
      </c>
      <c r="F912" s="6" t="s">
        <v>83714</v>
      </c>
      <c r="G912" s="6" t="s">
        <v>83715</v>
      </c>
      <c r="H912" s="7" t="s">
        <v>83716</v>
      </c>
    </row>
    <row r="913" spans="1:8" ht="13.2">
      <c r="A913" s="228" t="s">
        <v>83717</v>
      </c>
      <c r="B913" s="6" t="s">
        <v>17523</v>
      </c>
      <c r="C913" s="13" t="s">
        <v>17524</v>
      </c>
      <c r="D913" s="13" t="s">
        <v>17525</v>
      </c>
      <c r="E913" s="13" t="s">
        <v>17526</v>
      </c>
      <c r="F913" s="13" t="s">
        <v>17527</v>
      </c>
      <c r="G913" s="6" t="s">
        <v>83718</v>
      </c>
      <c r="H913" s="7" t="s">
        <v>83719</v>
      </c>
    </row>
    <row r="914" spans="1:8" ht="13.8">
      <c r="A914" s="228" t="s">
        <v>83720</v>
      </c>
      <c r="B914" s="6" t="s">
        <v>68414</v>
      </c>
      <c r="C914" s="87" t="s">
        <v>83721</v>
      </c>
      <c r="D914" s="6" t="s">
        <v>68416</v>
      </c>
      <c r="E914" s="6" t="s">
        <v>68417</v>
      </c>
      <c r="F914" s="6" t="s">
        <v>83722</v>
      </c>
      <c r="G914" s="6" t="s">
        <v>83723</v>
      </c>
      <c r="H914" s="7" t="s">
        <v>68421</v>
      </c>
    </row>
    <row r="915" spans="1:8" ht="14.4">
      <c r="A915" s="228" t="s">
        <v>83724</v>
      </c>
      <c r="B915" s="13" t="s">
        <v>83725</v>
      </c>
      <c r="C915" s="13" t="s">
        <v>83726</v>
      </c>
      <c r="D915" s="47" t="s">
        <v>14884</v>
      </c>
      <c r="E915" s="88" t="s">
        <v>83727</v>
      </c>
      <c r="F915" s="5" t="s">
        <v>83728</v>
      </c>
      <c r="G915" s="6" t="s">
        <v>83729</v>
      </c>
      <c r="H915" s="7" t="s">
        <v>83730</v>
      </c>
    </row>
    <row r="916" spans="1:8" ht="13.8">
      <c r="A916" s="228" t="s">
        <v>83731</v>
      </c>
      <c r="B916" s="6" t="s">
        <v>67789</v>
      </c>
      <c r="C916" s="87" t="s">
        <v>67789</v>
      </c>
      <c r="D916" s="87" t="s">
        <v>67789</v>
      </c>
      <c r="E916" s="87" t="s">
        <v>67789</v>
      </c>
      <c r="F916" s="87" t="s">
        <v>67789</v>
      </c>
      <c r="G916" s="6" t="s">
        <v>83732</v>
      </c>
      <c r="H916" s="7" t="s">
        <v>83733</v>
      </c>
    </row>
    <row r="917" spans="1:8" ht="13.8">
      <c r="A917" s="228" t="s">
        <v>83734</v>
      </c>
      <c r="B917" s="6" t="s">
        <v>83735</v>
      </c>
      <c r="C917" s="87" t="s">
        <v>83736</v>
      </c>
      <c r="D917" s="3" t="s">
        <v>83737</v>
      </c>
      <c r="E917" s="152" t="s">
        <v>83738</v>
      </c>
      <c r="F917" s="4" t="s">
        <v>83739</v>
      </c>
      <c r="G917" s="6" t="s">
        <v>83740</v>
      </c>
      <c r="H917" s="7" t="s">
        <v>83741</v>
      </c>
    </row>
    <row r="918" spans="1:8" ht="13.8">
      <c r="A918" s="228" t="s">
        <v>83742</v>
      </c>
      <c r="B918" s="6" t="s">
        <v>83743</v>
      </c>
      <c r="C918" s="87" t="s">
        <v>83744</v>
      </c>
      <c r="D918" s="6" t="s">
        <v>83745</v>
      </c>
      <c r="E918" s="6" t="s">
        <v>83746</v>
      </c>
      <c r="F918" s="6" t="s">
        <v>83747</v>
      </c>
      <c r="G918" s="6" t="s">
        <v>83748</v>
      </c>
      <c r="H918" s="7" t="s">
        <v>83749</v>
      </c>
    </row>
    <row r="919" spans="1:8" ht="13.8">
      <c r="A919" s="228" t="s">
        <v>83750</v>
      </c>
      <c r="B919" s="6" t="s">
        <v>83751</v>
      </c>
      <c r="C919" s="87" t="s">
        <v>83752</v>
      </c>
      <c r="D919" s="6" t="s">
        <v>83751</v>
      </c>
      <c r="E919" s="6" t="s">
        <v>83753</v>
      </c>
      <c r="F919" s="6" t="s">
        <v>83751</v>
      </c>
      <c r="G919" s="6" t="s">
        <v>83754</v>
      </c>
      <c r="H919" s="7" t="s">
        <v>83751</v>
      </c>
    </row>
    <row r="920" spans="1:8" ht="13.8">
      <c r="A920" s="228" t="s">
        <v>83755</v>
      </c>
      <c r="B920" s="6" t="s">
        <v>83020</v>
      </c>
      <c r="C920" s="87" t="s">
        <v>83021</v>
      </c>
      <c r="D920" s="6" t="s">
        <v>83022</v>
      </c>
      <c r="E920" s="6" t="s">
        <v>83023</v>
      </c>
      <c r="F920" s="6" t="s">
        <v>83024</v>
      </c>
      <c r="G920" s="6" t="s">
        <v>83025</v>
      </c>
      <c r="H920" s="7" t="s">
        <v>83026</v>
      </c>
    </row>
    <row r="921" spans="1:8" ht="13.8">
      <c r="A921" s="228" t="s">
        <v>83756</v>
      </c>
      <c r="B921" s="6" t="s">
        <v>83757</v>
      </c>
      <c r="C921" s="87" t="s">
        <v>83758</v>
      </c>
      <c r="D921" s="6" t="s">
        <v>83759</v>
      </c>
      <c r="E921" s="6" t="s">
        <v>83760</v>
      </c>
      <c r="F921" s="6" t="s">
        <v>83761</v>
      </c>
      <c r="G921" s="6" t="s">
        <v>83762</v>
      </c>
      <c r="H921" s="7" t="s">
        <v>83763</v>
      </c>
    </row>
    <row r="922" spans="1:8" ht="13.8">
      <c r="A922" s="228" t="s">
        <v>83764</v>
      </c>
      <c r="B922" s="6" t="s">
        <v>83765</v>
      </c>
      <c r="C922" s="87" t="s">
        <v>83766</v>
      </c>
      <c r="D922" s="6" t="s">
        <v>83767</v>
      </c>
      <c r="E922" s="6" t="s">
        <v>83768</v>
      </c>
      <c r="F922" s="6" t="s">
        <v>83768</v>
      </c>
      <c r="G922" s="6" t="s">
        <v>83769</v>
      </c>
      <c r="H922" s="7" t="s">
        <v>83770</v>
      </c>
    </row>
    <row r="923" spans="1:8" ht="13.8">
      <c r="A923" s="228" t="s">
        <v>83771</v>
      </c>
      <c r="B923" s="6" t="s">
        <v>83772</v>
      </c>
      <c r="C923" s="87" t="s">
        <v>83773</v>
      </c>
      <c r="D923" s="6" t="s">
        <v>83774</v>
      </c>
      <c r="E923" s="6" t="s">
        <v>83775</v>
      </c>
      <c r="F923" s="6" t="s">
        <v>83776</v>
      </c>
      <c r="G923" s="6" t="s">
        <v>83777</v>
      </c>
      <c r="H923" s="7" t="s">
        <v>83778</v>
      </c>
    </row>
    <row r="924" spans="1:8" ht="13.8">
      <c r="A924" s="228" t="s">
        <v>83779</v>
      </c>
      <c r="B924" s="6" t="s">
        <v>83780</v>
      </c>
      <c r="C924" s="87" t="s">
        <v>83781</v>
      </c>
      <c r="D924" s="6" t="s">
        <v>83782</v>
      </c>
      <c r="E924" s="6" t="s">
        <v>83783</v>
      </c>
      <c r="F924" s="6" t="s">
        <v>83784</v>
      </c>
      <c r="G924" s="6" t="s">
        <v>83785</v>
      </c>
      <c r="H924" s="7" t="s">
        <v>83786</v>
      </c>
    </row>
    <row r="925" spans="1:8" ht="13.8">
      <c r="A925" s="228" t="s">
        <v>83787</v>
      </c>
      <c r="B925" s="6" t="s">
        <v>83788</v>
      </c>
      <c r="C925" s="87" t="s">
        <v>83789</v>
      </c>
      <c r="D925" s="6" t="s">
        <v>83790</v>
      </c>
      <c r="E925" s="6" t="s">
        <v>83791</v>
      </c>
      <c r="F925" s="6" t="s">
        <v>83792</v>
      </c>
      <c r="G925" s="6" t="s">
        <v>83793</v>
      </c>
      <c r="H925" s="7" t="s">
        <v>83794</v>
      </c>
    </row>
    <row r="926" spans="1:8" ht="13.8">
      <c r="A926" s="228" t="s">
        <v>83795</v>
      </c>
      <c r="B926" s="6" t="s">
        <v>83796</v>
      </c>
      <c r="C926" s="48" t="s">
        <v>83797</v>
      </c>
      <c r="D926" s="6" t="s">
        <v>83798</v>
      </c>
      <c r="E926" s="6" t="s">
        <v>83799</v>
      </c>
      <c r="F926" s="6" t="s">
        <v>83800</v>
      </c>
      <c r="G926" s="6" t="s">
        <v>83801</v>
      </c>
      <c r="H926" s="7" t="s">
        <v>83802</v>
      </c>
    </row>
    <row r="927" spans="1:8" ht="13.8">
      <c r="A927" s="228" t="s">
        <v>83803</v>
      </c>
      <c r="B927" s="6" t="s">
        <v>83804</v>
      </c>
      <c r="C927" s="48" t="s">
        <v>83805</v>
      </c>
      <c r="D927" s="6" t="s">
        <v>83806</v>
      </c>
      <c r="E927" s="6" t="s">
        <v>83807</v>
      </c>
      <c r="F927" s="6" t="s">
        <v>83808</v>
      </c>
      <c r="G927" s="6" t="s">
        <v>83809</v>
      </c>
      <c r="H927" s="7" t="s">
        <v>83810</v>
      </c>
    </row>
    <row r="928" spans="1:8" ht="13.8">
      <c r="A928" s="228" t="s">
        <v>83811</v>
      </c>
      <c r="B928" s="6" t="s">
        <v>83811</v>
      </c>
      <c r="C928" s="87" t="s">
        <v>83812</v>
      </c>
      <c r="D928" s="110" t="s">
        <v>83813</v>
      </c>
      <c r="E928" s="110" t="s">
        <v>83814</v>
      </c>
      <c r="F928" s="110" t="s">
        <v>83815</v>
      </c>
      <c r="G928" s="6" t="s">
        <v>83816</v>
      </c>
      <c r="H928" s="7" t="s">
        <v>83814</v>
      </c>
    </row>
    <row r="929" spans="1:8" ht="13.8">
      <c r="A929" s="228" t="s">
        <v>83817</v>
      </c>
      <c r="B929" s="6" t="s">
        <v>83818</v>
      </c>
      <c r="C929" s="87" t="s">
        <v>83819</v>
      </c>
      <c r="D929" s="110" t="s">
        <v>82729</v>
      </c>
      <c r="E929" s="110" t="s">
        <v>83820</v>
      </c>
      <c r="F929" s="110" t="s">
        <v>83821</v>
      </c>
      <c r="G929" s="6" t="s">
        <v>83822</v>
      </c>
      <c r="H929" s="7" t="s">
        <v>83820</v>
      </c>
    </row>
    <row r="930" spans="1:8" ht="13.8">
      <c r="A930" s="228" t="s">
        <v>83823</v>
      </c>
      <c r="B930" s="6" t="s">
        <v>83824</v>
      </c>
      <c r="C930" s="87" t="s">
        <v>83825</v>
      </c>
      <c r="D930" s="6" t="s">
        <v>83826</v>
      </c>
      <c r="E930" s="6" t="s">
        <v>83827</v>
      </c>
      <c r="F930" s="6" t="s">
        <v>83828</v>
      </c>
      <c r="G930" s="6" t="s">
        <v>83829</v>
      </c>
      <c r="H930" s="7" t="s">
        <v>83830</v>
      </c>
    </row>
    <row r="931" spans="1:8" ht="13.8">
      <c r="A931" s="228" t="s">
        <v>83831</v>
      </c>
      <c r="B931" s="6" t="s">
        <v>83832</v>
      </c>
      <c r="C931" s="87" t="s">
        <v>83833</v>
      </c>
      <c r="D931" s="6" t="s">
        <v>83834</v>
      </c>
      <c r="E931" s="6" t="s">
        <v>83835</v>
      </c>
      <c r="F931" s="6" t="s">
        <v>83836</v>
      </c>
      <c r="G931" s="6" t="s">
        <v>83837</v>
      </c>
      <c r="H931" s="7" t="s">
        <v>83838</v>
      </c>
    </row>
    <row r="932" spans="1:8" ht="13.8">
      <c r="A932" s="228" t="s">
        <v>83839</v>
      </c>
      <c r="B932" s="6" t="s">
        <v>83840</v>
      </c>
      <c r="C932" s="87" t="s">
        <v>83841</v>
      </c>
      <c r="D932" s="6" t="s">
        <v>83842</v>
      </c>
      <c r="E932" s="6" t="s">
        <v>83843</v>
      </c>
      <c r="F932" s="6" t="s">
        <v>83844</v>
      </c>
      <c r="G932" s="6" t="s">
        <v>83845</v>
      </c>
      <c r="H932" s="7" t="s">
        <v>83846</v>
      </c>
    </row>
    <row r="933" spans="1:8" ht="13.8">
      <c r="A933" s="228" t="s">
        <v>83847</v>
      </c>
      <c r="B933" s="6" t="s">
        <v>83848</v>
      </c>
      <c r="C933" s="87" t="s">
        <v>83849</v>
      </c>
      <c r="D933" s="6" t="s">
        <v>83850</v>
      </c>
      <c r="E933" s="6" t="s">
        <v>83851</v>
      </c>
      <c r="F933" s="6" t="s">
        <v>83852</v>
      </c>
      <c r="G933" s="6" t="s">
        <v>83853</v>
      </c>
      <c r="H933" s="7" t="s">
        <v>83854</v>
      </c>
    </row>
    <row r="934" spans="1:8" ht="13.8">
      <c r="A934" s="228" t="s">
        <v>83855</v>
      </c>
      <c r="B934" s="6" t="s">
        <v>83856</v>
      </c>
      <c r="C934" s="87" t="s">
        <v>83857</v>
      </c>
      <c r="D934" s="6" t="s">
        <v>83858</v>
      </c>
      <c r="E934" s="6" t="s">
        <v>83859</v>
      </c>
      <c r="F934" s="6" t="s">
        <v>83860</v>
      </c>
      <c r="G934" s="6" t="s">
        <v>83861</v>
      </c>
      <c r="H934" s="7" t="s">
        <v>83862</v>
      </c>
    </row>
    <row r="935" spans="1:8" ht="13.8">
      <c r="A935" s="228" t="s">
        <v>83863</v>
      </c>
      <c r="B935" s="6" t="s">
        <v>83864</v>
      </c>
      <c r="C935" s="87" t="s">
        <v>83865</v>
      </c>
      <c r="D935" s="6" t="s">
        <v>83866</v>
      </c>
      <c r="E935" s="6" t="s">
        <v>83867</v>
      </c>
      <c r="F935" s="6" t="s">
        <v>83868</v>
      </c>
      <c r="G935" s="6" t="s">
        <v>83869</v>
      </c>
      <c r="H935" s="7" t="s">
        <v>83870</v>
      </c>
    </row>
    <row r="936" spans="1:8" ht="13.8">
      <c r="A936" s="228" t="s">
        <v>64843</v>
      </c>
      <c r="B936" s="6" t="s">
        <v>64843</v>
      </c>
      <c r="C936" s="87" t="s">
        <v>83871</v>
      </c>
      <c r="D936" s="110" t="s">
        <v>83872</v>
      </c>
      <c r="E936" s="110" t="s">
        <v>83873</v>
      </c>
      <c r="F936" s="110" t="s">
        <v>83874</v>
      </c>
      <c r="G936" s="6" t="s">
        <v>83875</v>
      </c>
      <c r="H936" s="7" t="s">
        <v>83876</v>
      </c>
    </row>
    <row r="937" spans="1:8" ht="13.8">
      <c r="A937" s="228" t="s">
        <v>83877</v>
      </c>
      <c r="B937" s="6" t="s">
        <v>83878</v>
      </c>
      <c r="C937" s="87" t="s">
        <v>83879</v>
      </c>
      <c r="D937" s="6" t="s">
        <v>83880</v>
      </c>
      <c r="E937" s="6" t="s">
        <v>83881</v>
      </c>
      <c r="F937" s="6" t="s">
        <v>83882</v>
      </c>
      <c r="G937" s="6" t="s">
        <v>83883</v>
      </c>
      <c r="H937" s="7" t="s">
        <v>83884</v>
      </c>
    </row>
    <row r="938" spans="1:8" ht="13.8">
      <c r="A938" s="228" t="s">
        <v>83885</v>
      </c>
      <c r="B938" s="6" t="s">
        <v>83886</v>
      </c>
      <c r="C938" s="48" t="s">
        <v>83887</v>
      </c>
      <c r="D938" s="6" t="s">
        <v>83888</v>
      </c>
      <c r="E938" s="6" t="s">
        <v>83889</v>
      </c>
      <c r="F938" s="6" t="s">
        <v>83890</v>
      </c>
      <c r="G938" s="6" t="s">
        <v>83891</v>
      </c>
      <c r="H938" s="7" t="s">
        <v>83892</v>
      </c>
    </row>
    <row r="939" spans="1:8" ht="13.8">
      <c r="A939" s="228" t="s">
        <v>83893</v>
      </c>
      <c r="B939" s="6" t="s">
        <v>83894</v>
      </c>
      <c r="C939" s="87" t="s">
        <v>83895</v>
      </c>
      <c r="D939" s="6" t="s">
        <v>83895</v>
      </c>
      <c r="E939" s="6" t="s">
        <v>83896</v>
      </c>
      <c r="F939" s="6" t="s">
        <v>83897</v>
      </c>
      <c r="G939" s="6" t="s">
        <v>83898</v>
      </c>
      <c r="H939" s="7" t="s">
        <v>83899</v>
      </c>
    </row>
    <row r="940" spans="1:8" ht="13.8">
      <c r="A940" s="228" t="s">
        <v>83900</v>
      </c>
      <c r="B940" s="6" t="s">
        <v>83900</v>
      </c>
      <c r="C940" s="87" t="s">
        <v>83901</v>
      </c>
      <c r="D940" s="47" t="s">
        <v>83902</v>
      </c>
      <c r="E940" s="47" t="s">
        <v>83900</v>
      </c>
      <c r="F940" s="47" t="s">
        <v>83903</v>
      </c>
      <c r="G940" s="6" t="s">
        <v>83904</v>
      </c>
      <c r="H940" s="7" t="s">
        <v>83905</v>
      </c>
    </row>
    <row r="941" spans="1:8" ht="13.8">
      <c r="A941" s="228" t="s">
        <v>83906</v>
      </c>
      <c r="B941" s="6" t="s">
        <v>83907</v>
      </c>
      <c r="C941" s="48" t="s">
        <v>83908</v>
      </c>
      <c r="D941" s="6" t="s">
        <v>83909</v>
      </c>
      <c r="E941" s="6" t="s">
        <v>83910</v>
      </c>
      <c r="F941" s="6" t="s">
        <v>83911</v>
      </c>
      <c r="G941" s="6" t="s">
        <v>83912</v>
      </c>
      <c r="H941" s="7" t="s">
        <v>83913</v>
      </c>
    </row>
    <row r="942" spans="1:8" ht="13.8">
      <c r="A942" s="228" t="s">
        <v>83914</v>
      </c>
      <c r="B942" s="6" t="s">
        <v>20804</v>
      </c>
      <c r="C942" s="48" t="s">
        <v>20804</v>
      </c>
      <c r="D942" s="6" t="s">
        <v>83915</v>
      </c>
      <c r="E942" s="6" t="s">
        <v>83915</v>
      </c>
      <c r="F942" s="6" t="s">
        <v>83915</v>
      </c>
      <c r="G942" s="6" t="s">
        <v>83916</v>
      </c>
      <c r="H942" s="7" t="s">
        <v>83917</v>
      </c>
    </row>
    <row r="943" spans="1:8" ht="13.8">
      <c r="A943" s="228" t="s">
        <v>83918</v>
      </c>
      <c r="B943" s="6" t="s">
        <v>83919</v>
      </c>
      <c r="C943" s="87" t="s">
        <v>83920</v>
      </c>
      <c r="D943" s="3" t="s">
        <v>83921</v>
      </c>
      <c r="E943" s="152" t="s">
        <v>83922</v>
      </c>
      <c r="F943" s="4" t="s">
        <v>83923</v>
      </c>
      <c r="G943" s="6" t="s">
        <v>83924</v>
      </c>
      <c r="H943" s="7" t="s">
        <v>83925</v>
      </c>
    </row>
    <row r="944" spans="1:8" ht="13.8">
      <c r="A944" s="228" t="s">
        <v>83926</v>
      </c>
      <c r="B944" s="6" t="s">
        <v>83927</v>
      </c>
      <c r="C944" s="87" t="s">
        <v>83928</v>
      </c>
      <c r="D944" s="6" t="s">
        <v>83927</v>
      </c>
      <c r="E944" s="6" t="s">
        <v>83929</v>
      </c>
      <c r="F944" s="6" t="s">
        <v>83930</v>
      </c>
      <c r="G944" s="6" t="s">
        <v>83931</v>
      </c>
      <c r="H944" s="7" t="s">
        <v>83932</v>
      </c>
    </row>
    <row r="945" spans="1:10" ht="13.8">
      <c r="A945" s="228" t="s">
        <v>83933</v>
      </c>
      <c r="B945" s="6" t="s">
        <v>83934</v>
      </c>
      <c r="C945" s="87" t="s">
        <v>83935</v>
      </c>
      <c r="D945" s="3" t="s">
        <v>83934</v>
      </c>
      <c r="E945" s="152" t="s">
        <v>83936</v>
      </c>
      <c r="F945" s="13" t="s">
        <v>83937</v>
      </c>
      <c r="G945" s="6" t="s">
        <v>83938</v>
      </c>
      <c r="H945" s="7" t="s">
        <v>83936</v>
      </c>
    </row>
    <row r="946" spans="1:10" ht="13.8">
      <c r="A946" s="228" t="s">
        <v>83939</v>
      </c>
      <c r="B946" s="6" t="s">
        <v>83940</v>
      </c>
      <c r="C946" s="87" t="s">
        <v>83941</v>
      </c>
      <c r="D946" s="6" t="s">
        <v>83942</v>
      </c>
      <c r="E946" s="6" t="s">
        <v>83943</v>
      </c>
      <c r="F946" s="6" t="s">
        <v>83944</v>
      </c>
      <c r="G946" s="6" t="s">
        <v>83945</v>
      </c>
      <c r="H946" s="7" t="s">
        <v>83946</v>
      </c>
    </row>
    <row r="947" spans="1:10" ht="13.8">
      <c r="A947" s="228" t="s">
        <v>83947</v>
      </c>
      <c r="B947" s="6" t="s">
        <v>83948</v>
      </c>
      <c r="C947" s="87" t="s">
        <v>83949</v>
      </c>
      <c r="D947" s="6" t="s">
        <v>83950</v>
      </c>
      <c r="E947" s="6" t="s">
        <v>83951</v>
      </c>
      <c r="F947" s="6" t="s">
        <v>83952</v>
      </c>
      <c r="G947" s="6" t="s">
        <v>83953</v>
      </c>
      <c r="H947" s="7" t="s">
        <v>83954</v>
      </c>
    </row>
    <row r="948" spans="1:10" ht="13.8">
      <c r="A948" s="228" t="s">
        <v>66682</v>
      </c>
      <c r="B948" s="6" t="s">
        <v>83955</v>
      </c>
      <c r="C948" s="87" t="s">
        <v>83956</v>
      </c>
      <c r="D948" s="24" t="s">
        <v>83957</v>
      </c>
      <c r="E948" s="24" t="s">
        <v>83958</v>
      </c>
      <c r="F948" s="24" t="s">
        <v>83959</v>
      </c>
      <c r="G948" s="6" t="s">
        <v>83960</v>
      </c>
      <c r="H948" s="7" t="s">
        <v>83958</v>
      </c>
    </row>
    <row r="949" spans="1:10" ht="13.8">
      <c r="A949" s="228" t="s">
        <v>66691</v>
      </c>
      <c r="B949" s="6" t="s">
        <v>83961</v>
      </c>
      <c r="C949" s="87" t="s">
        <v>83962</v>
      </c>
      <c r="D949" s="6" t="s">
        <v>83963</v>
      </c>
      <c r="E949" s="6" t="s">
        <v>83964</v>
      </c>
      <c r="F949" s="6" t="s">
        <v>83965</v>
      </c>
      <c r="G949" s="6" t="s">
        <v>83961</v>
      </c>
      <c r="H949" s="7" t="s">
        <v>83966</v>
      </c>
    </row>
    <row r="950" spans="1:10" ht="13.8">
      <c r="A950" s="228" t="s">
        <v>83967</v>
      </c>
      <c r="B950" s="6" t="s">
        <v>83968</v>
      </c>
      <c r="C950" s="87" t="s">
        <v>83968</v>
      </c>
      <c r="D950" s="6" t="s">
        <v>83969</v>
      </c>
      <c r="E950" s="6" t="s">
        <v>83970</v>
      </c>
      <c r="F950" s="6" t="s">
        <v>83968</v>
      </c>
      <c r="G950" s="6" t="s">
        <v>83971</v>
      </c>
      <c r="H950" s="7" t="s">
        <v>83968</v>
      </c>
    </row>
    <row r="951" spans="1:10" ht="13.8">
      <c r="A951" s="228" t="s">
        <v>83972</v>
      </c>
      <c r="B951" s="6" t="s">
        <v>63713</v>
      </c>
      <c r="C951" s="87" t="s">
        <v>83973</v>
      </c>
      <c r="D951" s="3" t="s">
        <v>83974</v>
      </c>
      <c r="E951" s="152" t="s">
        <v>83975</v>
      </c>
      <c r="F951" s="4" t="s">
        <v>83976</v>
      </c>
      <c r="G951" s="6" t="s">
        <v>83977</v>
      </c>
      <c r="H951" s="7" t="s">
        <v>63713</v>
      </c>
      <c r="I951" s="6" t="str">
        <f>UPPER(E951)</f>
        <v>REINICIAR</v>
      </c>
      <c r="J951" s="6" t="str">
        <f>UPPER(F951)</f>
        <v>RRIPRISTINA</v>
      </c>
    </row>
    <row r="952" spans="1:10" ht="13.8">
      <c r="A952" s="228" t="s">
        <v>83978</v>
      </c>
      <c r="B952" s="6" t="s">
        <v>65477</v>
      </c>
      <c r="C952" s="87" t="s">
        <v>65477</v>
      </c>
      <c r="D952" s="87" t="s">
        <v>65477</v>
      </c>
      <c r="E952" s="87" t="s">
        <v>65477</v>
      </c>
      <c r="F952" s="87" t="s">
        <v>65477</v>
      </c>
      <c r="G952" s="6" t="s">
        <v>65477</v>
      </c>
      <c r="H952" s="7" t="s">
        <v>65477</v>
      </c>
    </row>
    <row r="953" spans="1:10" ht="13.8">
      <c r="A953" s="228" t="s">
        <v>83979</v>
      </c>
      <c r="B953" s="6" t="s">
        <v>83980</v>
      </c>
      <c r="C953" s="87" t="s">
        <v>83981</v>
      </c>
      <c r="D953" s="6" t="s">
        <v>83982</v>
      </c>
      <c r="E953" s="6" t="s">
        <v>83983</v>
      </c>
      <c r="F953" s="6" t="s">
        <v>83984</v>
      </c>
      <c r="G953" s="6" t="s">
        <v>83985</v>
      </c>
      <c r="H953" s="7" t="s">
        <v>83986</v>
      </c>
    </row>
    <row r="954" spans="1:10" ht="13.8">
      <c r="A954" s="228" t="s">
        <v>83987</v>
      </c>
      <c r="B954" s="6" t="s">
        <v>83988</v>
      </c>
      <c r="C954" s="87" t="s">
        <v>83989</v>
      </c>
      <c r="D954" s="6" t="s">
        <v>83990</v>
      </c>
      <c r="E954" s="6" t="s">
        <v>83991</v>
      </c>
      <c r="F954" s="6" t="s">
        <v>83992</v>
      </c>
      <c r="G954" s="6" t="s">
        <v>83993</v>
      </c>
      <c r="H954" s="7" t="s">
        <v>83994</v>
      </c>
    </row>
    <row r="955" spans="1:10" ht="13.8">
      <c r="A955" s="228" t="s">
        <v>83995</v>
      </c>
      <c r="B955" s="6" t="s">
        <v>83996</v>
      </c>
      <c r="C955" s="87" t="s">
        <v>83997</v>
      </c>
      <c r="D955" s="6" t="s">
        <v>83998</v>
      </c>
      <c r="E955" s="6" t="s">
        <v>83999</v>
      </c>
      <c r="F955" s="6" t="s">
        <v>84000</v>
      </c>
      <c r="G955" s="6" t="s">
        <v>84001</v>
      </c>
      <c r="H955" s="7" t="s">
        <v>84002</v>
      </c>
    </row>
    <row r="956" spans="1:10" ht="13.8">
      <c r="A956" s="228" t="s">
        <v>84003</v>
      </c>
      <c r="B956" s="6" t="s">
        <v>84004</v>
      </c>
      <c r="C956" s="87" t="s">
        <v>84005</v>
      </c>
      <c r="D956" s="6" t="s">
        <v>84006</v>
      </c>
      <c r="E956" s="6" t="s">
        <v>84007</v>
      </c>
      <c r="F956" s="6" t="s">
        <v>84008</v>
      </c>
      <c r="G956" s="6" t="s">
        <v>84009</v>
      </c>
      <c r="H956" s="7" t="s">
        <v>84010</v>
      </c>
    </row>
    <row r="957" spans="1:10" ht="13.8">
      <c r="A957" s="228" t="s">
        <v>84011</v>
      </c>
      <c r="B957" s="6" t="s">
        <v>84012</v>
      </c>
      <c r="C957" s="48" t="s">
        <v>84013</v>
      </c>
      <c r="D957" s="6" t="s">
        <v>84014</v>
      </c>
      <c r="E957" s="6" t="s">
        <v>84015</v>
      </c>
      <c r="F957" s="6" t="s">
        <v>84016</v>
      </c>
      <c r="G957" s="6" t="s">
        <v>84017</v>
      </c>
      <c r="H957" s="7" t="s">
        <v>84018</v>
      </c>
    </row>
    <row r="958" spans="1:10" ht="13.8">
      <c r="A958" s="228" t="s">
        <v>84019</v>
      </c>
      <c r="B958" s="6" t="s">
        <v>84020</v>
      </c>
      <c r="C958" s="87" t="s">
        <v>84021</v>
      </c>
      <c r="D958" s="6" t="s">
        <v>84022</v>
      </c>
      <c r="E958" s="6" t="s">
        <v>84023</v>
      </c>
      <c r="F958" s="6" t="s">
        <v>84024</v>
      </c>
      <c r="G958" s="6" t="s">
        <v>84025</v>
      </c>
      <c r="H958" s="7" t="s">
        <v>84026</v>
      </c>
    </row>
    <row r="959" spans="1:10" ht="13.8">
      <c r="A959" s="228" t="s">
        <v>84027</v>
      </c>
      <c r="B959" s="6" t="s">
        <v>84028</v>
      </c>
      <c r="C959" s="87" t="s">
        <v>84029</v>
      </c>
      <c r="D959" s="6" t="s">
        <v>84030</v>
      </c>
      <c r="E959" s="6" t="s">
        <v>84031</v>
      </c>
      <c r="F959" s="6" t="s">
        <v>84032</v>
      </c>
      <c r="G959" s="6" t="s">
        <v>84033</v>
      </c>
      <c r="H959" s="7" t="s">
        <v>84034</v>
      </c>
    </row>
    <row r="960" spans="1:10" ht="13.8">
      <c r="A960" s="228" t="s">
        <v>84035</v>
      </c>
      <c r="B960" s="6" t="s">
        <v>84036</v>
      </c>
      <c r="C960" s="48" t="s">
        <v>84036</v>
      </c>
      <c r="D960" s="48" t="s">
        <v>84036</v>
      </c>
      <c r="E960" s="48" t="s">
        <v>84037</v>
      </c>
      <c r="F960" s="48" t="s">
        <v>84036</v>
      </c>
      <c r="G960" s="6" t="s">
        <v>84038</v>
      </c>
      <c r="H960" s="7" t="s">
        <v>84037</v>
      </c>
    </row>
    <row r="961" spans="1:8" ht="13.8">
      <c r="A961" s="228" t="s">
        <v>84039</v>
      </c>
      <c r="B961" s="6" t="s">
        <v>84040</v>
      </c>
      <c r="C961" s="87" t="s">
        <v>84041</v>
      </c>
      <c r="D961" s="6" t="s">
        <v>84042</v>
      </c>
      <c r="E961" s="6" t="s">
        <v>84043</v>
      </c>
      <c r="F961" s="6" t="s">
        <v>84044</v>
      </c>
      <c r="G961" s="6" t="s">
        <v>84045</v>
      </c>
      <c r="H961" s="7" t="s">
        <v>84046</v>
      </c>
    </row>
    <row r="962" spans="1:8" ht="13.8">
      <c r="A962" s="228" t="s">
        <v>84047</v>
      </c>
      <c r="B962" s="6" t="s">
        <v>84048</v>
      </c>
      <c r="C962" s="87" t="s">
        <v>84049</v>
      </c>
      <c r="D962" s="6" t="s">
        <v>84050</v>
      </c>
      <c r="E962" s="6" t="s">
        <v>84051</v>
      </c>
      <c r="F962" s="6" t="s">
        <v>84052</v>
      </c>
      <c r="G962" s="6" t="s">
        <v>84053</v>
      </c>
      <c r="H962" s="7" t="s">
        <v>84054</v>
      </c>
    </row>
    <row r="963" spans="1:8" ht="13.8">
      <c r="A963" s="228" t="s">
        <v>84055</v>
      </c>
      <c r="B963" s="6" t="s">
        <v>84056</v>
      </c>
      <c r="C963" s="87" t="s">
        <v>84057</v>
      </c>
      <c r="D963" s="6" t="s">
        <v>84058</v>
      </c>
      <c r="E963" s="6" t="s">
        <v>84059</v>
      </c>
      <c r="F963" s="6" t="s">
        <v>84056</v>
      </c>
      <c r="G963" s="6" t="s">
        <v>84060</v>
      </c>
      <c r="H963" s="7" t="s">
        <v>84061</v>
      </c>
    </row>
    <row r="964" spans="1:8" ht="13.8">
      <c r="A964" s="228" t="s">
        <v>84062</v>
      </c>
      <c r="B964" s="6" t="s">
        <v>84063</v>
      </c>
      <c r="C964" s="87" t="s">
        <v>84064</v>
      </c>
      <c r="D964" s="6" t="s">
        <v>84063</v>
      </c>
      <c r="E964" s="6" t="s">
        <v>84065</v>
      </c>
      <c r="F964" s="6" t="s">
        <v>84063</v>
      </c>
      <c r="G964" s="6" t="s">
        <v>84066</v>
      </c>
      <c r="H964" s="7" t="s">
        <v>84067</v>
      </c>
    </row>
    <row r="965" spans="1:8" ht="13.8">
      <c r="A965" s="228" t="s">
        <v>84068</v>
      </c>
      <c r="B965" s="6" t="s">
        <v>84069</v>
      </c>
      <c r="C965" s="48" t="s">
        <v>84069</v>
      </c>
      <c r="D965" s="6" t="s">
        <v>84069</v>
      </c>
      <c r="E965" s="6" t="s">
        <v>84069</v>
      </c>
      <c r="F965" s="6" t="s">
        <v>84069</v>
      </c>
      <c r="G965" s="6" t="s">
        <v>84070</v>
      </c>
      <c r="H965" s="7" t="s">
        <v>84071</v>
      </c>
    </row>
    <row r="966" spans="1:8" ht="13.8">
      <c r="A966" s="228" t="s">
        <v>84072</v>
      </c>
      <c r="B966" s="6" t="s">
        <v>84073</v>
      </c>
      <c r="C966" s="48" t="s">
        <v>84074</v>
      </c>
      <c r="D966" s="6" t="s">
        <v>84073</v>
      </c>
      <c r="E966" s="6" t="s">
        <v>84073</v>
      </c>
      <c r="F966" s="6" t="s">
        <v>84073</v>
      </c>
      <c r="G966" s="6" t="s">
        <v>84075</v>
      </c>
      <c r="H966" s="7" t="s">
        <v>84076</v>
      </c>
    </row>
    <row r="967" spans="1:8" ht="13.8">
      <c r="A967" s="228" t="s">
        <v>84077</v>
      </c>
      <c r="B967" s="6" t="s">
        <v>84078</v>
      </c>
      <c r="C967" s="87" t="s">
        <v>84079</v>
      </c>
      <c r="D967" s="6" t="s">
        <v>84080</v>
      </c>
      <c r="E967" s="6" t="s">
        <v>84081</v>
      </c>
      <c r="F967" s="6" t="s">
        <v>84078</v>
      </c>
      <c r="G967" s="6" t="s">
        <v>84082</v>
      </c>
      <c r="H967" s="7" t="s">
        <v>84083</v>
      </c>
    </row>
    <row r="968" spans="1:8" ht="13.8">
      <c r="A968" s="228" t="s">
        <v>84084</v>
      </c>
      <c r="B968" s="6" t="s">
        <v>84085</v>
      </c>
      <c r="C968" s="87" t="s">
        <v>84086</v>
      </c>
      <c r="D968" s="6" t="s">
        <v>84087</v>
      </c>
      <c r="E968" s="6" t="s">
        <v>84088</v>
      </c>
      <c r="F968" s="6" t="s">
        <v>84089</v>
      </c>
      <c r="G968" s="6" t="s">
        <v>84090</v>
      </c>
      <c r="H968" s="7" t="s">
        <v>84091</v>
      </c>
    </row>
    <row r="969" spans="1:8" ht="13.2">
      <c r="A969" s="228" t="s">
        <v>84092</v>
      </c>
      <c r="B969" s="6" t="s">
        <v>65535</v>
      </c>
      <c r="C969" s="6" t="s">
        <v>65535</v>
      </c>
      <c r="D969" s="6" t="s">
        <v>65535</v>
      </c>
      <c r="E969" s="6" t="s">
        <v>65535</v>
      </c>
      <c r="F969" s="6" t="s">
        <v>65535</v>
      </c>
      <c r="G969" s="6" t="s">
        <v>65535</v>
      </c>
      <c r="H969" s="7" t="s">
        <v>65536</v>
      </c>
    </row>
    <row r="970" spans="1:8" ht="13.8">
      <c r="A970" s="228" t="s">
        <v>84093</v>
      </c>
      <c r="B970" s="6" t="s">
        <v>84094</v>
      </c>
      <c r="C970" s="87" t="s">
        <v>84095</v>
      </c>
      <c r="D970" s="6" t="s">
        <v>84096</v>
      </c>
      <c r="E970" s="6" t="s">
        <v>84097</v>
      </c>
      <c r="F970" s="6" t="s">
        <v>84098</v>
      </c>
      <c r="G970" s="6" t="s">
        <v>84099</v>
      </c>
      <c r="H970" s="7" t="s">
        <v>84100</v>
      </c>
    </row>
    <row r="971" spans="1:8" ht="13.2">
      <c r="A971" s="228" t="s">
        <v>84101</v>
      </c>
      <c r="B971" s="5" t="s">
        <v>84102</v>
      </c>
      <c r="C971" s="5" t="s">
        <v>84103</v>
      </c>
      <c r="D971" s="5" t="s">
        <v>84104</v>
      </c>
      <c r="E971" s="5" t="s">
        <v>84105</v>
      </c>
      <c r="F971" s="5" t="s">
        <v>84106</v>
      </c>
      <c r="G971" s="5" t="s">
        <v>84106</v>
      </c>
      <c r="H971" s="7" t="s">
        <v>84107</v>
      </c>
    </row>
    <row r="972" spans="1:8" ht="13.8">
      <c r="A972" s="228" t="s">
        <v>84108</v>
      </c>
      <c r="B972" s="6" t="s">
        <v>84109</v>
      </c>
      <c r="C972" s="48" t="s">
        <v>84110</v>
      </c>
      <c r="D972" s="6" t="s">
        <v>84111</v>
      </c>
      <c r="E972" s="6" t="s">
        <v>84112</v>
      </c>
      <c r="F972" s="6" t="s">
        <v>84113</v>
      </c>
      <c r="G972" s="6" t="s">
        <v>84114</v>
      </c>
      <c r="H972" s="7" t="s">
        <v>84115</v>
      </c>
    </row>
    <row r="973" spans="1:8" ht="13.8">
      <c r="A973" s="228" t="s">
        <v>84116</v>
      </c>
      <c r="B973" s="6" t="s">
        <v>84117</v>
      </c>
      <c r="C973" s="87" t="s">
        <v>84118</v>
      </c>
      <c r="D973" s="6" t="s">
        <v>84119</v>
      </c>
      <c r="E973" s="6" t="s">
        <v>84120</v>
      </c>
      <c r="F973" s="6" t="s">
        <v>84121</v>
      </c>
      <c r="G973" s="6" t="s">
        <v>84122</v>
      </c>
      <c r="H973" s="7" t="s">
        <v>84123</v>
      </c>
    </row>
    <row r="974" spans="1:8" ht="13.8">
      <c r="A974" s="228" t="s">
        <v>84124</v>
      </c>
      <c r="B974" s="110" t="s">
        <v>84125</v>
      </c>
      <c r="C974" s="110" t="s">
        <v>84126</v>
      </c>
      <c r="D974" s="110" t="s">
        <v>84127</v>
      </c>
      <c r="E974" s="110" t="s">
        <v>84128</v>
      </c>
      <c r="F974" s="110" t="s">
        <v>84129</v>
      </c>
      <c r="G974" s="6" t="s">
        <v>84130</v>
      </c>
      <c r="H974" s="7" t="s">
        <v>84131</v>
      </c>
    </row>
    <row r="975" spans="1:8" ht="13.8">
      <c r="A975" s="228" t="s">
        <v>84132</v>
      </c>
      <c r="B975" s="23" t="s">
        <v>84133</v>
      </c>
      <c r="C975" s="23" t="s">
        <v>84134</v>
      </c>
      <c r="D975" s="23" t="s">
        <v>84135</v>
      </c>
      <c r="E975" s="23" t="s">
        <v>84136</v>
      </c>
      <c r="F975" s="23" t="s">
        <v>84136</v>
      </c>
      <c r="G975" s="6" t="s">
        <v>84137</v>
      </c>
      <c r="H975" s="7" t="s">
        <v>84138</v>
      </c>
    </row>
    <row r="976" spans="1:8" ht="13.8">
      <c r="A976" s="228" t="s">
        <v>84139</v>
      </c>
      <c r="B976" s="47" t="s">
        <v>84140</v>
      </c>
      <c r="C976" s="110" t="s">
        <v>84141</v>
      </c>
      <c r="D976" s="47" t="s">
        <v>84142</v>
      </c>
      <c r="E976" s="47" t="s">
        <v>84143</v>
      </c>
      <c r="F976" s="47" t="s">
        <v>84144</v>
      </c>
      <c r="G976" s="6" t="s">
        <v>84145</v>
      </c>
      <c r="H976" s="7" t="s">
        <v>84146</v>
      </c>
    </row>
    <row r="977" spans="1:8" ht="13.2">
      <c r="A977" s="228" t="s">
        <v>84147</v>
      </c>
      <c r="B977" s="6" t="s">
        <v>79675</v>
      </c>
      <c r="C977" s="6" t="s">
        <v>84148</v>
      </c>
      <c r="D977" s="6" t="s">
        <v>84149</v>
      </c>
      <c r="E977" s="6" t="s">
        <v>79680</v>
      </c>
      <c r="F977" s="6" t="s">
        <v>79681</v>
      </c>
      <c r="G977" s="6" t="s">
        <v>79682</v>
      </c>
      <c r="H977" s="7" t="s">
        <v>79680</v>
      </c>
    </row>
    <row r="978" spans="1:8" ht="13.2">
      <c r="A978" s="228" t="s">
        <v>84150</v>
      </c>
      <c r="B978" s="6" t="s">
        <v>84151</v>
      </c>
      <c r="C978" s="6" t="s">
        <v>84152</v>
      </c>
      <c r="D978" s="6" t="s">
        <v>84153</v>
      </c>
      <c r="E978" s="6" t="s">
        <v>84154</v>
      </c>
      <c r="F978" s="6" t="s">
        <v>84155</v>
      </c>
      <c r="G978" s="6" t="s">
        <v>84156</v>
      </c>
      <c r="H978" s="7" t="s">
        <v>84157</v>
      </c>
    </row>
    <row r="979" spans="1:8" ht="13.2">
      <c r="A979" s="228" t="s">
        <v>84158</v>
      </c>
      <c r="B979" s="6" t="s">
        <v>84159</v>
      </c>
      <c r="C979" s="6" t="s">
        <v>84160</v>
      </c>
      <c r="D979" s="3" t="s">
        <v>63984</v>
      </c>
      <c r="E979" s="152" t="s">
        <v>84161</v>
      </c>
      <c r="F979" s="4" t="s">
        <v>84162</v>
      </c>
      <c r="G979" s="6" t="s">
        <v>84163</v>
      </c>
      <c r="H979" s="7" t="s">
        <v>84161</v>
      </c>
    </row>
    <row r="980" spans="1:8" ht="13.8">
      <c r="A980" s="228" t="s">
        <v>84164</v>
      </c>
      <c r="B980" s="110" t="s">
        <v>84125</v>
      </c>
      <c r="C980" s="110" t="s">
        <v>84126</v>
      </c>
      <c r="D980" s="110" t="s">
        <v>84127</v>
      </c>
      <c r="E980" s="110" t="s">
        <v>84128</v>
      </c>
      <c r="F980" s="110" t="s">
        <v>84129</v>
      </c>
      <c r="G980" s="6" t="s">
        <v>84130</v>
      </c>
      <c r="H980" s="7" t="s">
        <v>84131</v>
      </c>
    </row>
    <row r="981" spans="1:8" ht="13.8">
      <c r="A981" s="228" t="s">
        <v>84165</v>
      </c>
      <c r="B981" s="110" t="s">
        <v>84166</v>
      </c>
      <c r="C981" s="110" t="s">
        <v>84167</v>
      </c>
      <c r="D981" s="109" t="s">
        <v>11419</v>
      </c>
      <c r="E981" s="110" t="s">
        <v>11420</v>
      </c>
      <c r="F981" s="110" t="s">
        <v>11421</v>
      </c>
      <c r="G981" s="6" t="s">
        <v>84168</v>
      </c>
      <c r="H981" s="7" t="s">
        <v>84169</v>
      </c>
    </row>
    <row r="982" spans="1:8" ht="13.2">
      <c r="A982" s="228" t="s">
        <v>84170</v>
      </c>
      <c r="B982" s="6" t="s">
        <v>84171</v>
      </c>
      <c r="C982" s="6" t="s">
        <v>84172</v>
      </c>
      <c r="D982" s="6" t="s">
        <v>84173</v>
      </c>
      <c r="E982" s="6" t="s">
        <v>84174</v>
      </c>
      <c r="F982" s="6" t="s">
        <v>84175</v>
      </c>
      <c r="G982" s="6" t="s">
        <v>84176</v>
      </c>
      <c r="H982" s="7" t="s">
        <v>84177</v>
      </c>
    </row>
    <row r="983" spans="1:8" ht="13.2">
      <c r="A983" s="228" t="s">
        <v>84178</v>
      </c>
      <c r="B983" s="6" t="s">
        <v>84179</v>
      </c>
      <c r="C983" s="6" t="s">
        <v>84180</v>
      </c>
      <c r="D983" s="6" t="s">
        <v>84181</v>
      </c>
      <c r="E983" s="6" t="s">
        <v>84182</v>
      </c>
      <c r="F983" s="6" t="s">
        <v>84183</v>
      </c>
      <c r="G983" s="6" t="s">
        <v>84184</v>
      </c>
      <c r="H983" s="7" t="s">
        <v>84185</v>
      </c>
    </row>
    <row r="984" spans="1:8" ht="13.2">
      <c r="A984" s="228" t="s">
        <v>84186</v>
      </c>
      <c r="B984" s="6" t="s">
        <v>84187</v>
      </c>
      <c r="C984" s="6" t="s">
        <v>84188</v>
      </c>
      <c r="D984" s="6" t="s">
        <v>84189</v>
      </c>
      <c r="E984" s="6" t="s">
        <v>84190</v>
      </c>
      <c r="F984" s="6" t="s">
        <v>84191</v>
      </c>
      <c r="G984" s="6" t="s">
        <v>84192</v>
      </c>
      <c r="H984" s="7" t="s">
        <v>84193</v>
      </c>
    </row>
    <row r="985" spans="1:8" ht="13.2">
      <c r="A985" s="228" t="s">
        <v>84194</v>
      </c>
      <c r="B985" s="6" t="s">
        <v>84195</v>
      </c>
      <c r="C985" s="6" t="s">
        <v>84196</v>
      </c>
      <c r="D985" s="6" t="s">
        <v>84197</v>
      </c>
      <c r="E985" s="6" t="s">
        <v>84198</v>
      </c>
      <c r="F985" s="6" t="s">
        <v>84199</v>
      </c>
      <c r="G985" s="6" t="s">
        <v>84200</v>
      </c>
      <c r="H985" s="7" t="s">
        <v>84201</v>
      </c>
    </row>
    <row r="986" spans="1:8" ht="13.2">
      <c r="A986" s="228" t="s">
        <v>84202</v>
      </c>
      <c r="B986" s="6" t="s">
        <v>84203</v>
      </c>
      <c r="C986" s="5" t="s">
        <v>26246</v>
      </c>
      <c r="D986" s="6" t="s">
        <v>84204</v>
      </c>
      <c r="E986" s="6" t="s">
        <v>84205</v>
      </c>
      <c r="F986" s="6" t="s">
        <v>84206</v>
      </c>
      <c r="G986" s="6" t="s">
        <v>84207</v>
      </c>
      <c r="H986" s="7" t="s">
        <v>84208</v>
      </c>
    </row>
    <row r="987" spans="1:8" ht="13.2">
      <c r="A987" s="230" t="s">
        <v>84209</v>
      </c>
      <c r="B987" s="6"/>
      <c r="C987" s="6" t="s">
        <v>84210</v>
      </c>
      <c r="D987" s="6"/>
      <c r="E987" s="6"/>
      <c r="F987" s="6"/>
      <c r="G987" s="6"/>
      <c r="H987" s="7"/>
    </row>
    <row r="988" spans="1:8" ht="13.2">
      <c r="A988" s="230" t="s">
        <v>84211</v>
      </c>
      <c r="B988" s="6"/>
      <c r="C988" s="6" t="s">
        <v>84212</v>
      </c>
      <c r="D988" s="6"/>
      <c r="E988" s="6"/>
      <c r="F988" s="6"/>
      <c r="G988" s="6"/>
      <c r="H988" s="7"/>
    </row>
    <row r="989" spans="1:8" ht="13.2">
      <c r="A989" s="230" t="s">
        <v>84213</v>
      </c>
      <c r="B989" s="6"/>
      <c r="C989" s="6" t="s">
        <v>84214</v>
      </c>
      <c r="D989" s="6"/>
      <c r="E989" s="6"/>
      <c r="F989" s="6"/>
      <c r="G989" s="6"/>
      <c r="H989" s="7"/>
    </row>
    <row r="990" spans="1:8" ht="13.2">
      <c r="A990" s="228" t="s">
        <v>84215</v>
      </c>
      <c r="B990" s="6" t="s">
        <v>84216</v>
      </c>
      <c r="C990" s="5" t="s">
        <v>26246</v>
      </c>
      <c r="D990" s="6" t="s">
        <v>84217</v>
      </c>
      <c r="E990" s="6" t="s">
        <v>84218</v>
      </c>
      <c r="F990" s="6" t="s">
        <v>84219</v>
      </c>
      <c r="G990" s="6" t="s">
        <v>84220</v>
      </c>
      <c r="H990" s="7" t="s">
        <v>84221</v>
      </c>
    </row>
    <row r="991" spans="1:8" ht="13.2">
      <c r="A991" s="230" t="s">
        <v>84222</v>
      </c>
      <c r="B991" s="6"/>
      <c r="C991" s="6" t="s">
        <v>84223</v>
      </c>
      <c r="D991" s="6"/>
      <c r="E991" s="6"/>
      <c r="F991" s="6"/>
      <c r="G991" s="6"/>
      <c r="H991" s="7"/>
    </row>
    <row r="992" spans="1:8" ht="13.2">
      <c r="A992" s="230" t="s">
        <v>84224</v>
      </c>
      <c r="B992" s="6"/>
      <c r="C992" s="6" t="s">
        <v>84225</v>
      </c>
      <c r="D992" s="6"/>
      <c r="E992" s="6"/>
      <c r="F992" s="6"/>
      <c r="G992" s="6"/>
      <c r="H992" s="7"/>
    </row>
    <row r="993" spans="1:8" ht="13.2">
      <c r="A993" s="230" t="s">
        <v>84226</v>
      </c>
      <c r="B993" s="6"/>
      <c r="C993" s="6" t="s">
        <v>84227</v>
      </c>
      <c r="D993" s="6"/>
      <c r="E993" s="6"/>
      <c r="F993" s="6"/>
      <c r="G993" s="6"/>
      <c r="H993" s="7"/>
    </row>
    <row r="994" spans="1:8" ht="13.2">
      <c r="A994" s="228" t="s">
        <v>84228</v>
      </c>
      <c r="B994" s="6" t="s">
        <v>84229</v>
      </c>
      <c r="C994" s="5" t="s">
        <v>26246</v>
      </c>
      <c r="D994" s="6" t="s">
        <v>84230</v>
      </c>
      <c r="E994" s="6" t="s">
        <v>84231</v>
      </c>
      <c r="F994" s="6" t="s">
        <v>84232</v>
      </c>
      <c r="G994" s="6" t="s">
        <v>84233</v>
      </c>
      <c r="H994" s="7" t="s">
        <v>84234</v>
      </c>
    </row>
    <row r="995" spans="1:8" ht="13.2">
      <c r="A995" s="230" t="s">
        <v>84235</v>
      </c>
      <c r="B995" s="6"/>
      <c r="C995" s="6" t="s">
        <v>84236</v>
      </c>
      <c r="D995" s="6"/>
      <c r="E995" s="6"/>
      <c r="F995" s="6"/>
      <c r="G995" s="6"/>
      <c r="H995" s="7"/>
    </row>
    <row r="996" spans="1:8" ht="13.2">
      <c r="A996" s="230" t="s">
        <v>84237</v>
      </c>
      <c r="B996" s="6"/>
      <c r="C996" s="6" t="s">
        <v>84238</v>
      </c>
      <c r="D996" s="6"/>
      <c r="E996" s="6"/>
      <c r="F996" s="6"/>
      <c r="G996" s="6"/>
      <c r="H996" s="7"/>
    </row>
    <row r="997" spans="1:8" ht="13.2">
      <c r="A997" s="230" t="s">
        <v>84239</v>
      </c>
      <c r="B997" s="6"/>
      <c r="C997" s="6" t="s">
        <v>84240</v>
      </c>
      <c r="D997" s="6"/>
      <c r="E997" s="6"/>
      <c r="F997" s="6"/>
      <c r="G997" s="6"/>
      <c r="H997" s="7"/>
    </row>
    <row r="998" spans="1:8" ht="13.2">
      <c r="A998" s="228" t="s">
        <v>84241</v>
      </c>
      <c r="B998" s="6" t="s">
        <v>84242</v>
      </c>
      <c r="C998" s="5" t="s">
        <v>26246</v>
      </c>
      <c r="D998" s="6" t="s">
        <v>84243</v>
      </c>
      <c r="E998" s="6" t="s">
        <v>84244</v>
      </c>
      <c r="F998" s="6" t="s">
        <v>84245</v>
      </c>
      <c r="G998" s="6" t="s">
        <v>84246</v>
      </c>
      <c r="H998" s="7" t="s">
        <v>84247</v>
      </c>
    </row>
    <row r="999" spans="1:8" ht="13.2">
      <c r="A999" s="230" t="s">
        <v>84248</v>
      </c>
      <c r="B999" s="6"/>
      <c r="C999" s="6" t="s">
        <v>84249</v>
      </c>
      <c r="D999" s="6"/>
      <c r="E999" s="6"/>
      <c r="F999" s="6"/>
      <c r="G999" s="6"/>
      <c r="H999" s="7"/>
    </row>
    <row r="1000" spans="1:8" ht="13.2">
      <c r="A1000" s="230" t="s">
        <v>84250</v>
      </c>
      <c r="B1000" s="6"/>
      <c r="C1000" s="6" t="s">
        <v>84251</v>
      </c>
      <c r="D1000" s="6"/>
      <c r="E1000" s="6"/>
      <c r="F1000" s="6"/>
      <c r="G1000" s="6"/>
      <c r="H1000" s="7"/>
    </row>
    <row r="1001" spans="1:8" ht="13.2">
      <c r="A1001" s="230" t="s">
        <v>84252</v>
      </c>
      <c r="B1001" s="6"/>
      <c r="C1001" s="6" t="s">
        <v>84253</v>
      </c>
      <c r="D1001" s="6"/>
      <c r="E1001" s="6"/>
      <c r="F1001" s="6"/>
      <c r="G1001" s="6"/>
      <c r="H1001" s="7"/>
    </row>
    <row r="1002" spans="1:8" ht="13.2">
      <c r="A1002" s="228" t="s">
        <v>84254</v>
      </c>
      <c r="B1002" s="6" t="s">
        <v>84255</v>
      </c>
      <c r="C1002" s="5" t="s">
        <v>26246</v>
      </c>
      <c r="D1002" s="6" t="s">
        <v>84256</v>
      </c>
      <c r="E1002" s="6" t="s">
        <v>84257</v>
      </c>
      <c r="F1002" s="6" t="s">
        <v>84258</v>
      </c>
      <c r="G1002" s="6" t="s">
        <v>84259</v>
      </c>
      <c r="H1002" s="7" t="s">
        <v>84260</v>
      </c>
    </row>
    <row r="1003" spans="1:8" ht="13.2">
      <c r="A1003" s="230" t="s">
        <v>84261</v>
      </c>
      <c r="B1003" s="6"/>
      <c r="C1003" s="6" t="s">
        <v>84262</v>
      </c>
      <c r="D1003" s="6"/>
      <c r="E1003" s="6"/>
      <c r="F1003" s="6"/>
      <c r="G1003" s="6"/>
      <c r="H1003" s="7"/>
    </row>
    <row r="1004" spans="1:8" ht="13.2">
      <c r="A1004" s="230" t="s">
        <v>84263</v>
      </c>
      <c r="B1004" s="6"/>
      <c r="C1004" s="6" t="s">
        <v>84264</v>
      </c>
      <c r="D1004" s="6"/>
      <c r="E1004" s="6"/>
      <c r="F1004" s="6"/>
      <c r="G1004" s="6"/>
      <c r="H1004" s="7"/>
    </row>
    <row r="1005" spans="1:8" ht="13.2">
      <c r="A1005" s="230" t="s">
        <v>84265</v>
      </c>
      <c r="B1005" s="6"/>
      <c r="C1005" s="6" t="s">
        <v>84266</v>
      </c>
      <c r="D1005" s="6"/>
      <c r="E1005" s="6"/>
      <c r="F1005" s="6"/>
      <c r="G1005" s="6"/>
      <c r="H1005" s="7"/>
    </row>
    <row r="1006" spans="1:8" ht="13.2">
      <c r="A1006" s="228" t="s">
        <v>84267</v>
      </c>
      <c r="B1006" s="6" t="s">
        <v>84268</v>
      </c>
      <c r="C1006" s="5" t="s">
        <v>26246</v>
      </c>
      <c r="D1006" s="6" t="s">
        <v>84269</v>
      </c>
      <c r="E1006" s="6" t="s">
        <v>84270</v>
      </c>
      <c r="F1006" s="6" t="s">
        <v>84271</v>
      </c>
      <c r="G1006" s="6" t="s">
        <v>84272</v>
      </c>
      <c r="H1006" s="7" t="s">
        <v>84273</v>
      </c>
    </row>
    <row r="1007" spans="1:8" ht="13.2">
      <c r="A1007" s="230" t="s">
        <v>84274</v>
      </c>
      <c r="B1007" s="6"/>
      <c r="C1007" s="6" t="s">
        <v>84275</v>
      </c>
      <c r="D1007" s="6"/>
      <c r="E1007" s="6"/>
      <c r="F1007" s="6"/>
      <c r="G1007" s="6"/>
      <c r="H1007" s="7"/>
    </row>
    <row r="1008" spans="1:8" ht="13.2">
      <c r="A1008" s="230" t="s">
        <v>84276</v>
      </c>
      <c r="B1008" s="6"/>
      <c r="C1008" s="6" t="s">
        <v>84277</v>
      </c>
      <c r="D1008" s="6"/>
      <c r="E1008" s="6"/>
      <c r="F1008" s="6"/>
      <c r="G1008" s="6"/>
      <c r="H1008" s="7"/>
    </row>
    <row r="1009" spans="1:8" ht="13.2">
      <c r="A1009" s="230" t="s">
        <v>84278</v>
      </c>
      <c r="B1009" s="6"/>
      <c r="C1009" s="6" t="s">
        <v>84279</v>
      </c>
      <c r="D1009" s="6"/>
      <c r="E1009" s="6"/>
      <c r="F1009" s="6"/>
      <c r="G1009" s="6"/>
      <c r="H1009" s="7"/>
    </row>
    <row r="1010" spans="1:8" ht="13.2">
      <c r="A1010" s="228" t="s">
        <v>84280</v>
      </c>
      <c r="B1010" s="6" t="s">
        <v>84281</v>
      </c>
      <c r="C1010" s="5" t="s">
        <v>26246</v>
      </c>
      <c r="D1010" s="6" t="s">
        <v>84282</v>
      </c>
      <c r="E1010" s="6" t="s">
        <v>84283</v>
      </c>
      <c r="F1010" s="6" t="s">
        <v>84284</v>
      </c>
      <c r="G1010" s="6" t="s">
        <v>84285</v>
      </c>
      <c r="H1010" s="7" t="s">
        <v>84286</v>
      </c>
    </row>
    <row r="1011" spans="1:8" ht="13.2">
      <c r="A1011" s="230" t="s">
        <v>84287</v>
      </c>
      <c r="B1011" s="6"/>
      <c r="C1011" s="6" t="s">
        <v>84288</v>
      </c>
      <c r="D1011" s="6"/>
      <c r="E1011" s="6"/>
      <c r="F1011" s="6"/>
      <c r="G1011" s="6"/>
      <c r="H1011" s="7"/>
    </row>
    <row r="1012" spans="1:8" ht="13.2">
      <c r="A1012" s="230" t="s">
        <v>84289</v>
      </c>
      <c r="B1012" s="6"/>
      <c r="C1012" s="6" t="s">
        <v>84290</v>
      </c>
      <c r="D1012" s="6"/>
      <c r="E1012" s="6"/>
      <c r="F1012" s="6"/>
      <c r="G1012" s="6"/>
      <c r="H1012" s="7"/>
    </row>
    <row r="1013" spans="1:8" ht="13.2">
      <c r="A1013" s="230" t="s">
        <v>84291</v>
      </c>
      <c r="B1013" s="6"/>
      <c r="C1013" s="6" t="s">
        <v>84292</v>
      </c>
      <c r="D1013" s="6"/>
      <c r="E1013" s="6"/>
      <c r="F1013" s="6"/>
      <c r="G1013" s="6"/>
      <c r="H1013" s="7"/>
    </row>
    <row r="1014" spans="1:8" ht="13.2">
      <c r="A1014" s="228" t="s">
        <v>84293</v>
      </c>
      <c r="B1014" s="6" t="s">
        <v>84294</v>
      </c>
      <c r="C1014" s="5" t="s">
        <v>26246</v>
      </c>
      <c r="D1014" s="6" t="s">
        <v>84295</v>
      </c>
      <c r="E1014" s="6" t="s">
        <v>84296</v>
      </c>
      <c r="F1014" s="6" t="s">
        <v>84297</v>
      </c>
      <c r="G1014" s="6" t="s">
        <v>84298</v>
      </c>
      <c r="H1014" s="7" t="s">
        <v>84299</v>
      </c>
    </row>
    <row r="1015" spans="1:8" ht="13.2">
      <c r="A1015" s="230" t="s">
        <v>84300</v>
      </c>
      <c r="B1015" s="6"/>
      <c r="C1015" s="6" t="s">
        <v>84301</v>
      </c>
      <c r="D1015" s="6"/>
      <c r="E1015" s="6"/>
      <c r="F1015" s="6"/>
      <c r="G1015" s="6"/>
      <c r="H1015" s="7"/>
    </row>
    <row r="1016" spans="1:8" ht="13.2">
      <c r="A1016" s="230" t="s">
        <v>84302</v>
      </c>
      <c r="B1016" s="6"/>
      <c r="C1016" s="6" t="s">
        <v>84303</v>
      </c>
      <c r="D1016" s="6"/>
      <c r="E1016" s="6"/>
      <c r="F1016" s="6"/>
      <c r="G1016" s="6"/>
      <c r="H1016" s="7"/>
    </row>
    <row r="1017" spans="1:8" ht="13.2">
      <c r="A1017" s="230" t="s">
        <v>84304</v>
      </c>
      <c r="B1017" s="6"/>
      <c r="C1017" s="6" t="s">
        <v>84305</v>
      </c>
      <c r="D1017" s="6"/>
      <c r="E1017" s="6"/>
      <c r="F1017" s="6"/>
      <c r="G1017" s="6"/>
      <c r="H1017" s="7"/>
    </row>
    <row r="1018" spans="1:8" ht="13.2">
      <c r="A1018" s="228" t="s">
        <v>84306</v>
      </c>
      <c r="B1018" s="6" t="s">
        <v>84307</v>
      </c>
      <c r="C1018" s="5" t="s">
        <v>26246</v>
      </c>
      <c r="D1018" s="6" t="s">
        <v>84308</v>
      </c>
      <c r="E1018" s="6" t="s">
        <v>84309</v>
      </c>
      <c r="F1018" s="6" t="s">
        <v>84310</v>
      </c>
      <c r="G1018" s="6" t="s">
        <v>84311</v>
      </c>
      <c r="H1018" s="7" t="s">
        <v>84312</v>
      </c>
    </row>
    <row r="1019" spans="1:8" ht="13.2">
      <c r="A1019" s="230" t="s">
        <v>84313</v>
      </c>
      <c r="B1019" s="6"/>
      <c r="C1019" s="6" t="s">
        <v>84314</v>
      </c>
      <c r="D1019" s="6"/>
      <c r="E1019" s="6"/>
      <c r="F1019" s="6"/>
      <c r="G1019" s="6"/>
      <c r="H1019" s="7"/>
    </row>
    <row r="1020" spans="1:8" ht="13.2">
      <c r="A1020" s="230" t="s">
        <v>84315</v>
      </c>
      <c r="B1020" s="6"/>
      <c r="C1020" s="6" t="s">
        <v>84316</v>
      </c>
      <c r="D1020" s="6"/>
      <c r="E1020" s="6"/>
      <c r="F1020" s="6"/>
      <c r="G1020" s="6"/>
      <c r="H1020" s="7"/>
    </row>
    <row r="1021" spans="1:8" ht="13.2">
      <c r="A1021" s="230" t="s">
        <v>84317</v>
      </c>
      <c r="B1021" s="6"/>
      <c r="C1021" s="6" t="s">
        <v>84318</v>
      </c>
      <c r="D1021" s="6"/>
      <c r="E1021" s="6"/>
      <c r="F1021" s="6"/>
      <c r="G1021" s="6"/>
      <c r="H1021" s="7"/>
    </row>
    <row r="1022" spans="1:8" ht="13.2">
      <c r="A1022" s="228" t="s">
        <v>84319</v>
      </c>
      <c r="B1022" s="6" t="s">
        <v>84320</v>
      </c>
      <c r="C1022" s="5" t="s">
        <v>26246</v>
      </c>
      <c r="D1022" s="6" t="s">
        <v>84321</v>
      </c>
      <c r="E1022" s="6" t="s">
        <v>84322</v>
      </c>
      <c r="F1022" s="6" t="s">
        <v>84323</v>
      </c>
      <c r="G1022" s="6" t="s">
        <v>84324</v>
      </c>
      <c r="H1022" s="7" t="s">
        <v>84325</v>
      </c>
    </row>
    <row r="1023" spans="1:8" ht="13.2">
      <c r="A1023" s="230" t="s">
        <v>84326</v>
      </c>
      <c r="B1023" s="6"/>
      <c r="C1023" s="6" t="s">
        <v>84327</v>
      </c>
      <c r="D1023" s="6"/>
      <c r="E1023" s="6"/>
      <c r="F1023" s="6"/>
      <c r="G1023" s="6"/>
      <c r="H1023" s="7"/>
    </row>
    <row r="1024" spans="1:8" ht="13.2">
      <c r="A1024" s="230" t="s">
        <v>84328</v>
      </c>
      <c r="B1024" s="6"/>
      <c r="C1024" s="6" t="s">
        <v>84329</v>
      </c>
      <c r="D1024" s="6"/>
      <c r="E1024" s="6"/>
      <c r="F1024" s="6"/>
      <c r="G1024" s="6"/>
      <c r="H1024" s="7"/>
    </row>
    <row r="1025" spans="1:8" ht="13.2">
      <c r="A1025" s="230" t="s">
        <v>84330</v>
      </c>
      <c r="B1025" s="6"/>
      <c r="C1025" s="6" t="s">
        <v>84331</v>
      </c>
      <c r="D1025" s="6"/>
      <c r="E1025" s="6"/>
      <c r="F1025" s="6"/>
      <c r="G1025" s="6"/>
      <c r="H1025" s="7"/>
    </row>
    <row r="1026" spans="1:8" ht="13.2">
      <c r="A1026" s="228" t="s">
        <v>84332</v>
      </c>
      <c r="B1026" s="6" t="s">
        <v>84333</v>
      </c>
      <c r="C1026" s="5" t="s">
        <v>26246</v>
      </c>
      <c r="D1026" s="6" t="s">
        <v>84334</v>
      </c>
      <c r="E1026" s="6" t="s">
        <v>84335</v>
      </c>
      <c r="F1026" s="6" t="s">
        <v>84336</v>
      </c>
      <c r="G1026" s="6" t="s">
        <v>84337</v>
      </c>
      <c r="H1026" s="7" t="s">
        <v>84338</v>
      </c>
    </row>
    <row r="1027" spans="1:8" ht="13.2">
      <c r="A1027" s="230" t="s">
        <v>84339</v>
      </c>
      <c r="B1027" s="6"/>
      <c r="C1027" s="6" t="s">
        <v>84340</v>
      </c>
      <c r="D1027" s="6"/>
      <c r="E1027" s="6"/>
      <c r="F1027" s="6"/>
      <c r="G1027" s="6"/>
      <c r="H1027" s="7"/>
    </row>
    <row r="1028" spans="1:8" ht="13.2">
      <c r="A1028" s="230" t="s">
        <v>84341</v>
      </c>
      <c r="B1028" s="6"/>
      <c r="C1028" s="6" t="s">
        <v>84342</v>
      </c>
      <c r="D1028" s="6"/>
      <c r="E1028" s="6"/>
      <c r="F1028" s="6"/>
      <c r="G1028" s="6"/>
      <c r="H1028" s="7"/>
    </row>
    <row r="1029" spans="1:8" ht="13.2">
      <c r="A1029" s="230" t="s">
        <v>84343</v>
      </c>
      <c r="B1029" s="6"/>
      <c r="C1029" s="6" t="s">
        <v>84344</v>
      </c>
      <c r="D1029" s="6"/>
      <c r="E1029" s="6"/>
      <c r="F1029" s="6"/>
      <c r="G1029" s="6"/>
      <c r="H1029" s="7"/>
    </row>
    <row r="1030" spans="1:8" ht="13.2">
      <c r="A1030" s="228" t="s">
        <v>84345</v>
      </c>
      <c r="B1030" s="6" t="s">
        <v>84346</v>
      </c>
      <c r="C1030" s="5" t="s">
        <v>31604</v>
      </c>
      <c r="D1030" s="6" t="s">
        <v>84347</v>
      </c>
      <c r="E1030" s="6" t="s">
        <v>84348</v>
      </c>
      <c r="F1030" s="6" t="s">
        <v>84349</v>
      </c>
      <c r="G1030" s="6" t="s">
        <v>84350</v>
      </c>
      <c r="H1030" s="7" t="s">
        <v>84351</v>
      </c>
    </row>
    <row r="1031" spans="1:8" ht="13.2">
      <c r="A1031" s="230" t="s">
        <v>84352</v>
      </c>
      <c r="B1031" s="6"/>
      <c r="C1031" s="6" t="s">
        <v>84353</v>
      </c>
      <c r="D1031" s="6"/>
      <c r="E1031" s="6"/>
      <c r="F1031" s="6"/>
      <c r="G1031" s="6"/>
      <c r="H1031" s="7"/>
    </row>
    <row r="1032" spans="1:8" ht="13.2">
      <c r="A1032" s="230" t="s">
        <v>84354</v>
      </c>
      <c r="B1032" s="6"/>
      <c r="C1032" s="6" t="s">
        <v>84355</v>
      </c>
      <c r="D1032" s="6"/>
      <c r="E1032" s="6"/>
      <c r="F1032" s="6"/>
      <c r="G1032" s="6"/>
      <c r="H1032" s="7"/>
    </row>
    <row r="1033" spans="1:8" ht="13.2">
      <c r="A1033" s="230" t="s">
        <v>84356</v>
      </c>
      <c r="B1033" s="6"/>
      <c r="C1033" s="6" t="s">
        <v>84357</v>
      </c>
      <c r="D1033" s="6"/>
      <c r="E1033" s="6"/>
      <c r="F1033" s="6"/>
      <c r="G1033" s="6"/>
      <c r="H1033" s="7"/>
    </row>
    <row r="1034" spans="1:8" ht="13.2">
      <c r="A1034" s="230" t="s">
        <v>84358</v>
      </c>
      <c r="B1034" s="6"/>
      <c r="C1034" s="6" t="s">
        <v>84359</v>
      </c>
      <c r="D1034" s="6"/>
      <c r="E1034" s="6"/>
      <c r="F1034" s="6"/>
      <c r="G1034" s="6"/>
      <c r="H1034" s="7"/>
    </row>
    <row r="1035" spans="1:8" ht="13.2">
      <c r="A1035" s="230" t="s">
        <v>84360</v>
      </c>
      <c r="B1035" s="6"/>
      <c r="C1035" s="6" t="s">
        <v>84361</v>
      </c>
      <c r="D1035" s="6"/>
      <c r="E1035" s="6"/>
      <c r="F1035" s="6"/>
      <c r="G1035" s="6"/>
      <c r="H1035" s="7"/>
    </row>
    <row r="1036" spans="1:8" ht="13.2">
      <c r="A1036" s="228" t="s">
        <v>84362</v>
      </c>
      <c r="B1036" s="6" t="s">
        <v>84363</v>
      </c>
      <c r="C1036" s="5" t="s">
        <v>26246</v>
      </c>
      <c r="D1036" s="6" t="s">
        <v>84364</v>
      </c>
      <c r="E1036" s="6" t="s">
        <v>84365</v>
      </c>
      <c r="F1036" s="6" t="s">
        <v>84366</v>
      </c>
      <c r="G1036" s="6" t="s">
        <v>84367</v>
      </c>
      <c r="H1036" s="7" t="s">
        <v>84368</v>
      </c>
    </row>
    <row r="1037" spans="1:8" ht="13.2">
      <c r="A1037" s="230" t="s">
        <v>84369</v>
      </c>
      <c r="B1037" s="6"/>
      <c r="C1037" s="6" t="s">
        <v>84370</v>
      </c>
      <c r="D1037" s="6"/>
      <c r="E1037" s="6"/>
      <c r="F1037" s="6"/>
      <c r="G1037" s="6"/>
      <c r="H1037" s="7"/>
    </row>
    <row r="1038" spans="1:8" ht="13.2">
      <c r="A1038" s="230" t="s">
        <v>84371</v>
      </c>
      <c r="B1038" s="6"/>
      <c r="C1038" s="6" t="s">
        <v>84372</v>
      </c>
      <c r="D1038" s="6"/>
      <c r="E1038" s="6"/>
      <c r="F1038" s="6"/>
      <c r="G1038" s="6"/>
      <c r="H1038" s="7"/>
    </row>
    <row r="1039" spans="1:8" ht="13.2">
      <c r="A1039" s="230" t="s">
        <v>84373</v>
      </c>
      <c r="B1039" s="6"/>
      <c r="C1039" s="6" t="s">
        <v>84374</v>
      </c>
      <c r="D1039" s="6"/>
      <c r="E1039" s="6"/>
      <c r="F1039" s="6"/>
      <c r="G1039" s="6"/>
      <c r="H1039" s="7"/>
    </row>
    <row r="1040" spans="1:8" ht="13.2">
      <c r="A1040" s="228" t="s">
        <v>84375</v>
      </c>
      <c r="B1040" s="6" t="s">
        <v>84376</v>
      </c>
      <c r="C1040" s="5" t="s">
        <v>26246</v>
      </c>
      <c r="D1040" s="6" t="s">
        <v>84377</v>
      </c>
      <c r="E1040" s="6" t="s">
        <v>84378</v>
      </c>
      <c r="F1040" s="6" t="s">
        <v>84379</v>
      </c>
      <c r="G1040" s="6" t="s">
        <v>84380</v>
      </c>
      <c r="H1040" s="7" t="s">
        <v>84381</v>
      </c>
    </row>
    <row r="1041" spans="1:8" ht="13.2">
      <c r="A1041" s="230" t="s">
        <v>84382</v>
      </c>
      <c r="B1041" s="6"/>
      <c r="C1041" s="6" t="s">
        <v>84383</v>
      </c>
      <c r="D1041" s="6"/>
      <c r="E1041" s="6"/>
      <c r="F1041" s="6"/>
      <c r="G1041" s="6"/>
      <c r="H1041" s="7"/>
    </row>
    <row r="1042" spans="1:8" ht="13.2">
      <c r="A1042" s="230" t="s">
        <v>84384</v>
      </c>
      <c r="B1042" s="6"/>
      <c r="C1042" s="6" t="s">
        <v>84385</v>
      </c>
      <c r="D1042" s="6"/>
      <c r="E1042" s="6"/>
      <c r="F1042" s="6"/>
      <c r="G1042" s="6"/>
      <c r="H1042" s="7"/>
    </row>
    <row r="1043" spans="1:8" ht="13.2">
      <c r="A1043" s="230" t="s">
        <v>84386</v>
      </c>
      <c r="B1043" s="6"/>
      <c r="C1043" s="6" t="s">
        <v>84387</v>
      </c>
      <c r="D1043" s="6"/>
      <c r="E1043" s="6"/>
      <c r="F1043" s="6"/>
      <c r="G1043" s="6"/>
      <c r="H1043" s="7"/>
    </row>
    <row r="1044" spans="1:8" ht="13.2">
      <c r="A1044" s="228" t="s">
        <v>84388</v>
      </c>
      <c r="B1044" s="6" t="s">
        <v>84389</v>
      </c>
      <c r="C1044" s="5" t="s">
        <v>26246</v>
      </c>
      <c r="D1044" s="6" t="s">
        <v>84390</v>
      </c>
      <c r="E1044" s="6" t="s">
        <v>84391</v>
      </c>
      <c r="F1044" s="6" t="s">
        <v>84392</v>
      </c>
      <c r="G1044" s="6" t="s">
        <v>84393</v>
      </c>
      <c r="H1044" s="7" t="s">
        <v>84394</v>
      </c>
    </row>
    <row r="1045" spans="1:8" ht="13.2">
      <c r="A1045" s="230" t="s">
        <v>84395</v>
      </c>
      <c r="B1045" s="6"/>
      <c r="C1045" s="6" t="s">
        <v>84396</v>
      </c>
      <c r="D1045" s="6"/>
      <c r="E1045" s="6"/>
      <c r="F1045" s="6"/>
      <c r="G1045" s="6"/>
      <c r="H1045" s="7"/>
    </row>
    <row r="1046" spans="1:8" ht="13.2">
      <c r="A1046" s="230" t="s">
        <v>84397</v>
      </c>
      <c r="B1046" s="6"/>
      <c r="C1046" s="6" t="s">
        <v>84398</v>
      </c>
      <c r="D1046" s="6"/>
      <c r="E1046" s="6"/>
      <c r="F1046" s="6"/>
      <c r="G1046" s="6"/>
      <c r="H1046" s="7"/>
    </row>
    <row r="1047" spans="1:8" ht="13.2">
      <c r="A1047" s="230" t="s">
        <v>84399</v>
      </c>
      <c r="B1047" s="6"/>
      <c r="C1047" s="6" t="s">
        <v>84400</v>
      </c>
      <c r="D1047" s="6"/>
      <c r="E1047" s="6"/>
      <c r="F1047" s="6"/>
      <c r="G1047" s="6"/>
      <c r="H1047" s="7"/>
    </row>
    <row r="1048" spans="1:8" ht="13.2">
      <c r="A1048" s="228" t="s">
        <v>84401</v>
      </c>
      <c r="B1048" s="6" t="s">
        <v>84402</v>
      </c>
      <c r="C1048" s="5" t="s">
        <v>26246</v>
      </c>
      <c r="D1048" s="6" t="s">
        <v>84403</v>
      </c>
      <c r="E1048" s="6" t="s">
        <v>84404</v>
      </c>
      <c r="F1048" s="6" t="s">
        <v>84405</v>
      </c>
      <c r="G1048" s="6" t="s">
        <v>84406</v>
      </c>
      <c r="H1048" s="7" t="s">
        <v>84407</v>
      </c>
    </row>
    <row r="1049" spans="1:8" ht="13.2">
      <c r="A1049" s="230" t="s">
        <v>84408</v>
      </c>
      <c r="B1049" s="6"/>
      <c r="C1049" s="6" t="s">
        <v>84409</v>
      </c>
      <c r="D1049" s="6"/>
      <c r="E1049" s="6"/>
      <c r="F1049" s="6"/>
      <c r="G1049" s="6"/>
      <c r="H1049" s="7"/>
    </row>
    <row r="1050" spans="1:8" ht="13.2">
      <c r="A1050" s="230" t="s">
        <v>84410</v>
      </c>
      <c r="B1050" s="6"/>
      <c r="C1050" s="6" t="s">
        <v>84411</v>
      </c>
      <c r="D1050" s="6"/>
      <c r="E1050" s="6"/>
      <c r="F1050" s="6"/>
      <c r="G1050" s="6"/>
      <c r="H1050" s="7"/>
    </row>
    <row r="1051" spans="1:8" ht="13.2">
      <c r="A1051" s="230" t="s">
        <v>84412</v>
      </c>
      <c r="B1051" s="6"/>
      <c r="C1051" s="6" t="s">
        <v>84413</v>
      </c>
      <c r="D1051" s="6"/>
      <c r="E1051" s="6"/>
      <c r="F1051" s="6"/>
      <c r="G1051" s="6"/>
      <c r="H1051" s="7"/>
    </row>
    <row r="1052" spans="1:8" ht="13.2">
      <c r="A1052" s="228" t="s">
        <v>84414</v>
      </c>
      <c r="B1052" s="6" t="s">
        <v>84415</v>
      </c>
      <c r="C1052" s="5" t="s">
        <v>26246</v>
      </c>
      <c r="D1052" s="6" t="s">
        <v>84416</v>
      </c>
      <c r="E1052" s="6" t="s">
        <v>84417</v>
      </c>
      <c r="F1052" s="6" t="s">
        <v>84418</v>
      </c>
      <c r="G1052" s="6" t="s">
        <v>84419</v>
      </c>
      <c r="H1052" s="7" t="s">
        <v>84420</v>
      </c>
    </row>
    <row r="1053" spans="1:8" ht="13.2">
      <c r="A1053" s="230" t="s">
        <v>84421</v>
      </c>
      <c r="B1053" s="6"/>
      <c r="C1053" s="6" t="s">
        <v>84422</v>
      </c>
      <c r="D1053" s="6"/>
      <c r="E1053" s="6"/>
      <c r="F1053" s="6"/>
      <c r="G1053" s="6"/>
      <c r="H1053" s="7"/>
    </row>
    <row r="1054" spans="1:8" ht="13.2">
      <c r="A1054" s="230" t="s">
        <v>84423</v>
      </c>
      <c r="B1054" s="6"/>
      <c r="C1054" s="6" t="s">
        <v>84424</v>
      </c>
      <c r="D1054" s="6"/>
      <c r="E1054" s="6"/>
      <c r="F1054" s="6"/>
      <c r="G1054" s="6"/>
      <c r="H1054" s="7"/>
    </row>
    <row r="1055" spans="1:8" ht="13.2">
      <c r="A1055" s="230" t="s">
        <v>84425</v>
      </c>
      <c r="B1055" s="6"/>
      <c r="C1055" s="6" t="s">
        <v>84426</v>
      </c>
      <c r="D1055" s="6"/>
      <c r="E1055" s="6"/>
      <c r="F1055" s="6"/>
      <c r="G1055" s="6"/>
      <c r="H1055" s="7"/>
    </row>
    <row r="1056" spans="1:8" ht="13.2">
      <c r="A1056" s="228" t="s">
        <v>84427</v>
      </c>
      <c r="B1056" s="6" t="s">
        <v>84428</v>
      </c>
      <c r="C1056" s="5" t="s">
        <v>26246</v>
      </c>
      <c r="D1056" s="6" t="s">
        <v>84429</v>
      </c>
      <c r="E1056" s="6" t="s">
        <v>84430</v>
      </c>
      <c r="F1056" s="6" t="s">
        <v>84431</v>
      </c>
      <c r="G1056" s="6" t="s">
        <v>84432</v>
      </c>
      <c r="H1056" s="7" t="s">
        <v>84433</v>
      </c>
    </row>
    <row r="1057" spans="1:8" ht="13.2">
      <c r="A1057" s="230" t="s">
        <v>84434</v>
      </c>
      <c r="B1057" s="6"/>
      <c r="C1057" s="6" t="s">
        <v>84435</v>
      </c>
      <c r="D1057" s="6"/>
      <c r="E1057" s="6"/>
      <c r="F1057" s="6"/>
      <c r="G1057" s="6"/>
      <c r="H1057" s="7"/>
    </row>
    <row r="1058" spans="1:8" ht="13.2">
      <c r="A1058" s="230" t="s">
        <v>84436</v>
      </c>
      <c r="B1058" s="6"/>
      <c r="C1058" s="6" t="s">
        <v>84437</v>
      </c>
      <c r="D1058" s="6"/>
      <c r="E1058" s="6"/>
      <c r="F1058" s="6"/>
      <c r="G1058" s="6"/>
      <c r="H1058" s="7"/>
    </row>
    <row r="1059" spans="1:8" ht="13.2">
      <c r="A1059" s="230" t="s">
        <v>84438</v>
      </c>
      <c r="B1059" s="6"/>
      <c r="C1059" s="6" t="s">
        <v>84439</v>
      </c>
      <c r="D1059" s="6"/>
      <c r="E1059" s="6"/>
      <c r="F1059" s="6"/>
      <c r="G1059" s="6"/>
      <c r="H1059" s="7"/>
    </row>
    <row r="1060" spans="1:8" ht="13.2">
      <c r="A1060" s="228" t="s">
        <v>84440</v>
      </c>
      <c r="B1060" s="6" t="s">
        <v>84441</v>
      </c>
      <c r="C1060" s="5" t="s">
        <v>26246</v>
      </c>
      <c r="D1060" s="6" t="s">
        <v>84442</v>
      </c>
      <c r="E1060" s="6" t="s">
        <v>84443</v>
      </c>
      <c r="F1060" s="6" t="s">
        <v>84444</v>
      </c>
      <c r="G1060" s="6" t="s">
        <v>84445</v>
      </c>
      <c r="H1060" s="7" t="s">
        <v>84446</v>
      </c>
    </row>
    <row r="1061" spans="1:8" ht="13.2">
      <c r="A1061" s="230" t="s">
        <v>84447</v>
      </c>
      <c r="B1061" s="6"/>
      <c r="C1061" s="6" t="s">
        <v>84448</v>
      </c>
      <c r="D1061" s="6"/>
      <c r="E1061" s="6"/>
      <c r="F1061" s="6"/>
      <c r="G1061" s="6"/>
      <c r="H1061" s="7"/>
    </row>
    <row r="1062" spans="1:8" ht="13.2">
      <c r="A1062" s="230" t="s">
        <v>84449</v>
      </c>
      <c r="B1062" s="6"/>
      <c r="C1062" s="6" t="s">
        <v>84450</v>
      </c>
      <c r="D1062" s="6"/>
      <c r="E1062" s="6"/>
      <c r="F1062" s="6"/>
      <c r="G1062" s="6"/>
      <c r="H1062" s="7"/>
    </row>
    <row r="1063" spans="1:8" ht="13.2">
      <c r="A1063" s="230" t="s">
        <v>84451</v>
      </c>
      <c r="B1063" s="6"/>
      <c r="C1063" s="6" t="s">
        <v>84452</v>
      </c>
      <c r="D1063" s="6"/>
      <c r="E1063" s="6"/>
      <c r="F1063" s="6"/>
      <c r="G1063" s="6"/>
      <c r="H1063" s="7"/>
    </row>
    <row r="1064" spans="1:8" ht="13.2">
      <c r="A1064" s="228" t="s">
        <v>84453</v>
      </c>
      <c r="B1064" s="6" t="s">
        <v>84454</v>
      </c>
      <c r="C1064" s="5" t="s">
        <v>26246</v>
      </c>
      <c r="D1064" s="6" t="s">
        <v>84455</v>
      </c>
      <c r="E1064" s="6" t="s">
        <v>84456</v>
      </c>
      <c r="F1064" s="6" t="s">
        <v>84457</v>
      </c>
      <c r="G1064" s="6" t="s">
        <v>84458</v>
      </c>
      <c r="H1064" s="7" t="s">
        <v>84459</v>
      </c>
    </row>
    <row r="1065" spans="1:8" ht="13.2">
      <c r="A1065" s="230" t="s">
        <v>84460</v>
      </c>
      <c r="B1065" s="6"/>
      <c r="C1065" s="6" t="s">
        <v>84461</v>
      </c>
      <c r="D1065" s="6"/>
      <c r="E1065" s="6"/>
      <c r="F1065" s="6"/>
      <c r="G1065" s="6"/>
      <c r="H1065" s="7"/>
    </row>
    <row r="1066" spans="1:8" ht="13.2">
      <c r="A1066" s="230" t="s">
        <v>84462</v>
      </c>
      <c r="B1066" s="6"/>
      <c r="C1066" s="6" t="s">
        <v>84463</v>
      </c>
      <c r="D1066" s="6"/>
      <c r="E1066" s="6"/>
      <c r="F1066" s="6"/>
      <c r="G1066" s="6"/>
      <c r="H1066" s="7"/>
    </row>
    <row r="1067" spans="1:8" ht="13.2">
      <c r="A1067" s="230" t="s">
        <v>84464</v>
      </c>
      <c r="B1067" s="6"/>
      <c r="C1067" s="6" t="s">
        <v>84465</v>
      </c>
      <c r="D1067" s="6"/>
      <c r="E1067" s="6"/>
      <c r="F1067" s="6"/>
      <c r="G1067" s="6"/>
      <c r="H1067" s="7"/>
    </row>
    <row r="1068" spans="1:8" ht="13.2">
      <c r="A1068" s="228" t="s">
        <v>84466</v>
      </c>
      <c r="B1068" s="6" t="s">
        <v>84467</v>
      </c>
      <c r="C1068" s="5" t="s">
        <v>26246</v>
      </c>
      <c r="D1068" s="6" t="s">
        <v>84468</v>
      </c>
      <c r="E1068" s="6" t="s">
        <v>84469</v>
      </c>
      <c r="F1068" s="6" t="s">
        <v>84470</v>
      </c>
      <c r="G1068" s="6" t="s">
        <v>84471</v>
      </c>
      <c r="H1068" s="7" t="s">
        <v>84472</v>
      </c>
    </row>
    <row r="1069" spans="1:8" ht="13.2">
      <c r="A1069" s="230" t="s">
        <v>84473</v>
      </c>
      <c r="B1069" s="6"/>
      <c r="C1069" s="6" t="s">
        <v>84474</v>
      </c>
      <c r="D1069" s="6"/>
      <c r="E1069" s="6"/>
      <c r="F1069" s="6"/>
      <c r="G1069" s="6"/>
      <c r="H1069" s="7"/>
    </row>
    <row r="1070" spans="1:8" ht="13.2">
      <c r="A1070" s="230" t="s">
        <v>84475</v>
      </c>
      <c r="B1070" s="6"/>
      <c r="C1070" s="6" t="s">
        <v>84476</v>
      </c>
      <c r="D1070" s="6"/>
      <c r="E1070" s="6"/>
      <c r="F1070" s="6"/>
      <c r="G1070" s="6"/>
      <c r="H1070" s="7"/>
    </row>
    <row r="1071" spans="1:8" ht="13.2">
      <c r="A1071" s="230" t="s">
        <v>84477</v>
      </c>
      <c r="B1071" s="6"/>
      <c r="C1071" s="6" t="s">
        <v>84478</v>
      </c>
      <c r="D1071" s="6"/>
      <c r="E1071" s="6"/>
      <c r="F1071" s="6"/>
      <c r="G1071" s="6"/>
      <c r="H1071" s="7"/>
    </row>
    <row r="1072" spans="1:8" ht="13.2">
      <c r="A1072" s="228" t="s">
        <v>84479</v>
      </c>
      <c r="B1072" s="6" t="s">
        <v>84480</v>
      </c>
      <c r="C1072" s="5" t="s">
        <v>26246</v>
      </c>
      <c r="D1072" s="6" t="s">
        <v>84481</v>
      </c>
      <c r="E1072" s="6" t="s">
        <v>84482</v>
      </c>
      <c r="F1072" s="6" t="s">
        <v>84483</v>
      </c>
      <c r="G1072" s="6" t="s">
        <v>84484</v>
      </c>
      <c r="H1072" s="7" t="s">
        <v>84485</v>
      </c>
    </row>
    <row r="1073" spans="1:8" ht="13.2">
      <c r="A1073" s="230" t="s">
        <v>84486</v>
      </c>
      <c r="B1073" s="6"/>
      <c r="C1073" s="6" t="s">
        <v>84487</v>
      </c>
      <c r="D1073" s="6"/>
      <c r="E1073" s="6"/>
      <c r="F1073" s="6"/>
      <c r="G1073" s="6"/>
      <c r="H1073" s="7"/>
    </row>
    <row r="1074" spans="1:8" ht="13.2">
      <c r="A1074" s="230" t="s">
        <v>84488</v>
      </c>
      <c r="B1074" s="6"/>
      <c r="C1074" s="6" t="s">
        <v>84489</v>
      </c>
      <c r="D1074" s="6"/>
      <c r="E1074" s="6"/>
      <c r="F1074" s="6"/>
      <c r="G1074" s="6"/>
      <c r="H1074" s="7"/>
    </row>
    <row r="1075" spans="1:8" ht="13.2">
      <c r="A1075" s="230" t="s">
        <v>84490</v>
      </c>
      <c r="B1075" s="6"/>
      <c r="C1075" s="6" t="s">
        <v>84491</v>
      </c>
      <c r="D1075" s="6"/>
      <c r="E1075" s="6"/>
      <c r="F1075" s="6"/>
      <c r="G1075" s="6"/>
      <c r="H1075" s="7"/>
    </row>
    <row r="1076" spans="1:8" ht="13.2">
      <c r="A1076" s="228" t="s">
        <v>84492</v>
      </c>
      <c r="B1076" s="6" t="s">
        <v>84493</v>
      </c>
      <c r="C1076" s="5" t="s">
        <v>26246</v>
      </c>
      <c r="D1076" s="6" t="s">
        <v>84494</v>
      </c>
      <c r="E1076" s="6" t="s">
        <v>84495</v>
      </c>
      <c r="F1076" s="6" t="s">
        <v>84496</v>
      </c>
      <c r="G1076" s="6" t="s">
        <v>84497</v>
      </c>
      <c r="H1076" s="7" t="s">
        <v>84498</v>
      </c>
    </row>
    <row r="1077" spans="1:8" ht="13.2">
      <c r="A1077" s="230" t="s">
        <v>84499</v>
      </c>
      <c r="B1077" s="6"/>
      <c r="C1077" s="6" t="s">
        <v>84500</v>
      </c>
      <c r="D1077" s="6"/>
      <c r="E1077" s="6"/>
      <c r="F1077" s="6"/>
      <c r="G1077" s="6"/>
      <c r="H1077" s="7"/>
    </row>
    <row r="1078" spans="1:8" ht="13.2">
      <c r="A1078" s="230" t="s">
        <v>84501</v>
      </c>
      <c r="B1078" s="6"/>
      <c r="C1078" s="6" t="s">
        <v>84502</v>
      </c>
      <c r="D1078" s="6"/>
      <c r="E1078" s="6"/>
      <c r="F1078" s="6"/>
      <c r="G1078" s="6"/>
      <c r="H1078" s="7"/>
    </row>
    <row r="1079" spans="1:8" ht="13.2">
      <c r="A1079" s="230" t="s">
        <v>84503</v>
      </c>
      <c r="B1079" s="6"/>
      <c r="C1079" s="6" t="s">
        <v>84504</v>
      </c>
      <c r="D1079" s="6"/>
      <c r="E1079" s="6"/>
      <c r="F1079" s="6"/>
      <c r="G1079" s="6"/>
      <c r="H1079" s="7"/>
    </row>
    <row r="1080" spans="1:8" ht="13.2">
      <c r="A1080" s="228" t="s">
        <v>84505</v>
      </c>
      <c r="B1080" s="6" t="s">
        <v>84506</v>
      </c>
      <c r="C1080" s="5" t="s">
        <v>26246</v>
      </c>
      <c r="D1080" s="6" t="s">
        <v>84507</v>
      </c>
      <c r="E1080" s="6" t="s">
        <v>84508</v>
      </c>
      <c r="F1080" s="6" t="s">
        <v>84509</v>
      </c>
      <c r="G1080" s="6" t="s">
        <v>84510</v>
      </c>
      <c r="H1080" s="7" t="s">
        <v>84511</v>
      </c>
    </row>
    <row r="1081" spans="1:8" ht="13.2">
      <c r="A1081" s="230" t="s">
        <v>84512</v>
      </c>
      <c r="B1081" s="6"/>
      <c r="C1081" s="6" t="s">
        <v>84513</v>
      </c>
      <c r="D1081" s="6"/>
      <c r="E1081" s="6"/>
      <c r="F1081" s="6"/>
      <c r="G1081" s="6"/>
      <c r="H1081" s="7"/>
    </row>
    <row r="1082" spans="1:8" ht="13.2">
      <c r="A1082" s="230" t="s">
        <v>84514</v>
      </c>
      <c r="B1082" s="6"/>
      <c r="C1082" s="6" t="s">
        <v>84515</v>
      </c>
      <c r="D1082" s="6"/>
      <c r="E1082" s="6"/>
      <c r="F1082" s="6"/>
      <c r="G1082" s="6"/>
      <c r="H1082" s="7"/>
    </row>
    <row r="1083" spans="1:8" ht="13.2">
      <c r="A1083" s="230" t="s">
        <v>84516</v>
      </c>
      <c r="B1083" s="6"/>
      <c r="C1083" s="6" t="s">
        <v>84517</v>
      </c>
      <c r="D1083" s="6"/>
      <c r="E1083" s="6"/>
      <c r="F1083" s="6"/>
      <c r="G1083" s="6"/>
      <c r="H1083" s="7"/>
    </row>
    <row r="1084" spans="1:8" ht="13.2">
      <c r="A1084" s="228" t="s">
        <v>84518</v>
      </c>
      <c r="B1084" s="6" t="s">
        <v>84519</v>
      </c>
      <c r="C1084" s="5" t="s">
        <v>26246</v>
      </c>
      <c r="D1084" s="6" t="s">
        <v>84520</v>
      </c>
      <c r="E1084" s="6" t="s">
        <v>84521</v>
      </c>
      <c r="F1084" s="6" t="s">
        <v>84522</v>
      </c>
      <c r="G1084" s="6" t="s">
        <v>84523</v>
      </c>
      <c r="H1084" s="7" t="s">
        <v>84524</v>
      </c>
    </row>
    <row r="1085" spans="1:8" ht="13.2">
      <c r="A1085" s="230" t="s">
        <v>84525</v>
      </c>
      <c r="B1085" s="6"/>
      <c r="C1085" s="6" t="s">
        <v>84526</v>
      </c>
      <c r="D1085" s="6"/>
      <c r="E1085" s="6"/>
      <c r="F1085" s="6"/>
      <c r="G1085" s="6"/>
      <c r="H1085" s="7"/>
    </row>
    <row r="1086" spans="1:8" ht="13.2">
      <c r="A1086" s="230" t="s">
        <v>84527</v>
      </c>
      <c r="B1086" s="6"/>
      <c r="C1086" s="6" t="s">
        <v>84528</v>
      </c>
      <c r="D1086" s="6"/>
      <c r="E1086" s="6"/>
      <c r="F1086" s="6"/>
      <c r="G1086" s="6"/>
      <c r="H1086" s="7"/>
    </row>
    <row r="1087" spans="1:8" ht="13.2">
      <c r="A1087" s="230" t="s">
        <v>84529</v>
      </c>
      <c r="B1087" s="6"/>
      <c r="C1087" s="6" t="s">
        <v>84530</v>
      </c>
      <c r="D1087" s="6"/>
      <c r="E1087" s="6"/>
      <c r="F1087" s="6"/>
      <c r="G1087" s="6"/>
      <c r="H1087" s="7"/>
    </row>
    <row r="1088" spans="1:8" ht="13.2">
      <c r="A1088" s="228" t="s">
        <v>84531</v>
      </c>
      <c r="B1088" s="6" t="s">
        <v>84532</v>
      </c>
      <c r="C1088" s="5" t="s">
        <v>26246</v>
      </c>
      <c r="D1088" s="6" t="s">
        <v>84533</v>
      </c>
      <c r="E1088" s="6" t="s">
        <v>84534</v>
      </c>
      <c r="F1088" s="6" t="s">
        <v>84535</v>
      </c>
      <c r="G1088" s="6" t="s">
        <v>84536</v>
      </c>
      <c r="H1088" s="7" t="s">
        <v>84537</v>
      </c>
    </row>
    <row r="1089" spans="1:10" ht="13.2">
      <c r="A1089" s="230" t="s">
        <v>84538</v>
      </c>
      <c r="B1089" s="6"/>
      <c r="C1089" s="6" t="s">
        <v>84539</v>
      </c>
      <c r="D1089" s="6"/>
      <c r="E1089" s="6"/>
      <c r="F1089" s="6"/>
      <c r="G1089" s="6"/>
      <c r="H1089" s="7"/>
    </row>
    <row r="1090" spans="1:10" ht="13.2">
      <c r="A1090" s="230" t="s">
        <v>84540</v>
      </c>
      <c r="B1090" s="6"/>
      <c r="C1090" s="6" t="s">
        <v>84541</v>
      </c>
      <c r="D1090" s="6"/>
      <c r="E1090" s="6"/>
      <c r="F1090" s="6"/>
      <c r="G1090" s="6"/>
      <c r="H1090" s="7"/>
    </row>
    <row r="1091" spans="1:10" ht="13.2">
      <c r="A1091" s="230" t="s">
        <v>84542</v>
      </c>
      <c r="B1091" s="6"/>
      <c r="C1091" s="6" t="s">
        <v>84543</v>
      </c>
      <c r="D1091" s="6"/>
      <c r="E1091" s="6"/>
      <c r="F1091" s="6"/>
      <c r="G1091" s="6"/>
      <c r="H1091" s="7"/>
    </row>
    <row r="1092" spans="1:10" ht="13.2">
      <c r="A1092" s="228" t="s">
        <v>84544</v>
      </c>
      <c r="B1092" s="6" t="s">
        <v>84545</v>
      </c>
      <c r="C1092" s="5" t="s">
        <v>26246</v>
      </c>
      <c r="D1092" s="6" t="s">
        <v>84546</v>
      </c>
      <c r="E1092" s="6" t="s">
        <v>84547</v>
      </c>
      <c r="F1092" s="6" t="s">
        <v>84548</v>
      </c>
      <c r="G1092" s="6" t="s">
        <v>84549</v>
      </c>
      <c r="H1092" s="7" t="s">
        <v>84550</v>
      </c>
    </row>
    <row r="1093" spans="1:10" ht="13.2">
      <c r="A1093" s="230" t="s">
        <v>84551</v>
      </c>
      <c r="B1093" s="6"/>
      <c r="C1093" s="6" t="s">
        <v>84552</v>
      </c>
      <c r="D1093" s="6"/>
      <c r="E1093" s="6"/>
      <c r="F1093" s="6"/>
      <c r="G1093" s="6"/>
      <c r="H1093" s="7"/>
    </row>
    <row r="1094" spans="1:10" ht="13.2">
      <c r="A1094" s="230" t="s">
        <v>84553</v>
      </c>
      <c r="B1094" s="6"/>
      <c r="C1094" s="6" t="s">
        <v>84554</v>
      </c>
      <c r="D1094" s="6"/>
      <c r="E1094" s="6"/>
      <c r="F1094" s="6"/>
      <c r="G1094" s="6"/>
      <c r="H1094" s="7"/>
    </row>
    <row r="1095" spans="1:10" ht="13.2">
      <c r="A1095" s="230" t="s">
        <v>84555</v>
      </c>
      <c r="B1095" s="6"/>
      <c r="C1095" s="6" t="s">
        <v>84556</v>
      </c>
      <c r="D1095" s="6"/>
      <c r="E1095" s="6"/>
      <c r="F1095" s="6"/>
      <c r="G1095" s="6"/>
      <c r="H1095" s="7"/>
    </row>
    <row r="1096" spans="1:10" ht="13.2">
      <c r="A1096" s="9" t="s">
        <v>84557</v>
      </c>
      <c r="B1096" s="6" t="s">
        <v>84557</v>
      </c>
      <c r="C1096" s="6" t="s">
        <v>84557</v>
      </c>
      <c r="D1096" s="6" t="s">
        <v>84557</v>
      </c>
      <c r="E1096" s="6" t="s">
        <v>84558</v>
      </c>
      <c r="F1096" s="6" t="s">
        <v>84559</v>
      </c>
      <c r="G1096" s="6" t="s">
        <v>84560</v>
      </c>
      <c r="H1096" s="7" t="s">
        <v>84558</v>
      </c>
    </row>
    <row r="1097" spans="1:10" ht="13.2">
      <c r="A1097" s="9" t="s">
        <v>84561</v>
      </c>
      <c r="B1097" s="6" t="s">
        <v>84561</v>
      </c>
      <c r="C1097" s="6" t="s">
        <v>84561</v>
      </c>
      <c r="D1097" s="6" t="s">
        <v>84561</v>
      </c>
      <c r="E1097" s="6" t="s">
        <v>84562</v>
      </c>
      <c r="F1097" s="6" t="s">
        <v>84563</v>
      </c>
      <c r="G1097" s="6" t="s">
        <v>84560</v>
      </c>
      <c r="H1097" s="7" t="s">
        <v>84562</v>
      </c>
    </row>
    <row r="1098" spans="1:10" ht="13.2">
      <c r="A1098" s="9" t="s">
        <v>84564</v>
      </c>
      <c r="B1098" s="6" t="s">
        <v>84565</v>
      </c>
      <c r="C1098" s="6" t="s">
        <v>84566</v>
      </c>
      <c r="D1098" s="6" t="s">
        <v>84567</v>
      </c>
      <c r="E1098" s="6" t="s">
        <v>84568</v>
      </c>
      <c r="F1098" s="6" t="s">
        <v>84569</v>
      </c>
      <c r="G1098" s="6" t="s">
        <v>84570</v>
      </c>
      <c r="H1098" s="7" t="s">
        <v>84571</v>
      </c>
    </row>
    <row r="1099" spans="1:10" ht="13.2">
      <c r="A1099" s="9" t="s">
        <v>84572</v>
      </c>
      <c r="B1099" s="6" t="s">
        <v>3648</v>
      </c>
      <c r="C1099" s="6" t="s">
        <v>84573</v>
      </c>
      <c r="D1099" s="6" t="s">
        <v>3650</v>
      </c>
      <c r="E1099" s="6" t="s">
        <v>84574</v>
      </c>
      <c r="F1099" s="6" t="s">
        <v>84575</v>
      </c>
      <c r="G1099" s="6" t="s">
        <v>3653</v>
      </c>
      <c r="H1099" s="7" t="s">
        <v>84576</v>
      </c>
    </row>
    <row r="1100" spans="1:10" ht="13.2">
      <c r="A1100" s="9" t="s">
        <v>84577</v>
      </c>
      <c r="B1100" s="6" t="s">
        <v>84578</v>
      </c>
      <c r="C1100" s="6" t="s">
        <v>84579</v>
      </c>
      <c r="D1100" s="6" t="s">
        <v>84580</v>
      </c>
      <c r="E1100" s="6" t="s">
        <v>84581</v>
      </c>
      <c r="F1100" s="6" t="s">
        <v>84582</v>
      </c>
      <c r="G1100" s="6" t="s">
        <v>84583</v>
      </c>
      <c r="H1100" s="7" t="s">
        <v>84584</v>
      </c>
    </row>
    <row r="1101" spans="1:10" ht="13.2">
      <c r="A1101" s="9" t="s">
        <v>84585</v>
      </c>
      <c r="B1101" s="6" t="s">
        <v>84586</v>
      </c>
      <c r="C1101" s="6" t="s">
        <v>84587</v>
      </c>
      <c r="D1101" s="6" t="s">
        <v>84588</v>
      </c>
      <c r="E1101" s="6" t="s">
        <v>84589</v>
      </c>
      <c r="F1101" s="6" t="s">
        <v>84590</v>
      </c>
      <c r="G1101" s="6" t="s">
        <v>84591</v>
      </c>
      <c r="H1101" s="7" t="s">
        <v>84592</v>
      </c>
      <c r="I1101" s="8"/>
    </row>
    <row r="1102" spans="1:10" ht="13.2">
      <c r="A1102" s="9" t="s">
        <v>84593</v>
      </c>
      <c r="B1102" s="6" t="s">
        <v>84594</v>
      </c>
      <c r="C1102" s="6" t="s">
        <v>84595</v>
      </c>
      <c r="D1102" s="6" t="s">
        <v>84596</v>
      </c>
      <c r="E1102" s="6" t="s">
        <v>84597</v>
      </c>
      <c r="F1102" s="6" t="s">
        <v>84598</v>
      </c>
      <c r="G1102" s="6" t="s">
        <v>84599</v>
      </c>
      <c r="H1102" s="7" t="s">
        <v>84600</v>
      </c>
    </row>
    <row r="1103" spans="1:10" ht="13.2">
      <c r="A1103" s="9" t="s">
        <v>84601</v>
      </c>
      <c r="B1103" s="6" t="s">
        <v>84602</v>
      </c>
      <c r="C1103" s="6" t="s">
        <v>84603</v>
      </c>
      <c r="D1103" s="6" t="s">
        <v>84604</v>
      </c>
      <c r="E1103" s="6" t="s">
        <v>84605</v>
      </c>
      <c r="F1103" s="6" t="s">
        <v>84606</v>
      </c>
      <c r="G1103" s="6" t="s">
        <v>84607</v>
      </c>
      <c r="H1103" s="7" t="s">
        <v>84608</v>
      </c>
    </row>
    <row r="1104" spans="1:10" ht="13.2">
      <c r="A1104" s="9" t="s">
        <v>84609</v>
      </c>
      <c r="B1104" s="6" t="s">
        <v>84610</v>
      </c>
      <c r="C1104" s="6" t="s">
        <v>84611</v>
      </c>
      <c r="D1104" s="6" t="s">
        <v>84612</v>
      </c>
      <c r="E1104" s="6" t="s">
        <v>84613</v>
      </c>
      <c r="F1104" s="6" t="s">
        <v>84614</v>
      </c>
      <c r="G1104" s="6" t="s">
        <v>84615</v>
      </c>
      <c r="H1104" s="7" t="s">
        <v>84616</v>
      </c>
      <c r="I1104" s="8"/>
      <c r="J1104" s="8"/>
    </row>
    <row r="1105" spans="1:10" ht="13.2">
      <c r="A1105" s="9" t="s">
        <v>84617</v>
      </c>
      <c r="B1105" s="6" t="s">
        <v>84618</v>
      </c>
      <c r="C1105" s="6" t="s">
        <v>84619</v>
      </c>
      <c r="D1105" s="6" t="s">
        <v>84620</v>
      </c>
      <c r="E1105" s="6" t="s">
        <v>84621</v>
      </c>
      <c r="F1105" s="6" t="s">
        <v>84622</v>
      </c>
      <c r="G1105" s="6" t="s">
        <v>84623</v>
      </c>
      <c r="H1105" s="7" t="s">
        <v>84624</v>
      </c>
    </row>
    <row r="1106" spans="1:10" ht="13.2">
      <c r="A1106" s="9" t="s">
        <v>84625</v>
      </c>
      <c r="B1106" s="6" t="s">
        <v>84626</v>
      </c>
      <c r="C1106" s="6" t="s">
        <v>84627</v>
      </c>
      <c r="D1106" s="6" t="s">
        <v>84628</v>
      </c>
      <c r="E1106" s="6" t="s">
        <v>84629</v>
      </c>
      <c r="F1106" s="6" t="s">
        <v>84630</v>
      </c>
      <c r="G1106" s="6" t="s">
        <v>84631</v>
      </c>
      <c r="H1106" s="7" t="s">
        <v>84632</v>
      </c>
    </row>
    <row r="1107" spans="1:10" ht="13.2">
      <c r="A1107" s="9" t="s">
        <v>1941</v>
      </c>
      <c r="B1107" s="6" t="s">
        <v>84633</v>
      </c>
      <c r="C1107" s="6" t="s">
        <v>84634</v>
      </c>
      <c r="D1107" s="6" t="s">
        <v>84635</v>
      </c>
      <c r="E1107" s="6" t="s">
        <v>84636</v>
      </c>
      <c r="F1107" s="6" t="s">
        <v>84637</v>
      </c>
      <c r="G1107" s="6" t="s">
        <v>84638</v>
      </c>
      <c r="H1107" s="7" t="s">
        <v>84636</v>
      </c>
      <c r="I1107" s="6"/>
      <c r="J1107" s="6"/>
    </row>
    <row r="1108" spans="1:10" ht="13.2">
      <c r="A1108" s="9" t="s">
        <v>84639</v>
      </c>
      <c r="B1108" s="6" t="s">
        <v>84640</v>
      </c>
      <c r="C1108" s="6" t="s">
        <v>84641</v>
      </c>
      <c r="D1108" s="6" t="s">
        <v>84642</v>
      </c>
      <c r="E1108" s="6" t="s">
        <v>84643</v>
      </c>
      <c r="F1108" s="6" t="s">
        <v>84644</v>
      </c>
      <c r="G1108" s="6" t="s">
        <v>84645</v>
      </c>
      <c r="H1108" s="7" t="s">
        <v>84646</v>
      </c>
      <c r="I1108" s="6"/>
      <c r="J1108" s="6"/>
    </row>
    <row r="1109" spans="1:10" ht="13.2">
      <c r="A1109" s="9" t="s">
        <v>2457</v>
      </c>
      <c r="B1109" s="6" t="s">
        <v>2458</v>
      </c>
      <c r="C1109" s="6" t="s">
        <v>2458</v>
      </c>
      <c r="D1109" s="6" t="s">
        <v>2458</v>
      </c>
      <c r="E1109" s="6" t="s">
        <v>2458</v>
      </c>
      <c r="F1109" s="6" t="s">
        <v>2458</v>
      </c>
      <c r="G1109" s="6" t="s">
        <v>2460</v>
      </c>
      <c r="H1109" s="7" t="s">
        <v>24290</v>
      </c>
      <c r="I1109" s="6"/>
      <c r="J1109" s="6"/>
    </row>
    <row r="1110" spans="1:10" ht="14.4">
      <c r="A1110" s="9" t="s">
        <v>2531</v>
      </c>
      <c r="B1110" s="6" t="s">
        <v>2532</v>
      </c>
      <c r="C1110" s="4" t="s">
        <v>2532</v>
      </c>
      <c r="D1110" s="3" t="s">
        <v>2533</v>
      </c>
      <c r="E1110" s="88" t="s">
        <v>2532</v>
      </c>
      <c r="F1110" s="5" t="s">
        <v>184</v>
      </c>
      <c r="G1110" s="6" t="s">
        <v>2534</v>
      </c>
      <c r="H1110" s="7" t="s">
        <v>2532</v>
      </c>
      <c r="I1110" s="6"/>
      <c r="J1110" s="6"/>
    </row>
    <row r="1111" spans="1:10" ht="13.2">
      <c r="A1111" s="9" t="s">
        <v>1933</v>
      </c>
      <c r="B1111" s="6" t="s">
        <v>1934</v>
      </c>
      <c r="C1111" s="6" t="s">
        <v>84647</v>
      </c>
      <c r="D1111" s="6" t="s">
        <v>84648</v>
      </c>
      <c r="E1111" s="6" t="s">
        <v>84649</v>
      </c>
      <c r="F1111" s="6" t="s">
        <v>80956</v>
      </c>
      <c r="G1111" s="6" t="s">
        <v>1940</v>
      </c>
      <c r="H1111" s="7" t="s">
        <v>1934</v>
      </c>
      <c r="I1111" s="6"/>
      <c r="J1111" s="6"/>
    </row>
    <row r="1112" spans="1:10" ht="13.2">
      <c r="A1112" s="9" t="s">
        <v>84650</v>
      </c>
      <c r="B1112" s="6" t="s">
        <v>84651</v>
      </c>
      <c r="C1112" s="6" t="s">
        <v>5607</v>
      </c>
      <c r="D1112" s="6" t="s">
        <v>1842</v>
      </c>
      <c r="E1112" s="6" t="s">
        <v>5609</v>
      </c>
      <c r="F1112" s="6" t="s">
        <v>84652</v>
      </c>
      <c r="G1112" s="6" t="s">
        <v>66901</v>
      </c>
      <c r="H1112" s="7" t="s">
        <v>84653</v>
      </c>
      <c r="I1112" s="6"/>
      <c r="J1112" s="6"/>
    </row>
    <row r="1113" spans="1:10" ht="13.2">
      <c r="A1113" s="9" t="s">
        <v>84654</v>
      </c>
      <c r="B1113" s="6" t="s">
        <v>84655</v>
      </c>
      <c r="C1113" s="6" t="s">
        <v>84656</v>
      </c>
      <c r="D1113" s="6" t="s">
        <v>1806</v>
      </c>
      <c r="E1113" s="6" t="s">
        <v>84657</v>
      </c>
      <c r="F1113" s="6" t="s">
        <v>84658</v>
      </c>
      <c r="G1113" s="6" t="s">
        <v>84659</v>
      </c>
      <c r="H1113" s="7" t="s">
        <v>84660</v>
      </c>
      <c r="I1113" s="6"/>
      <c r="J1113" s="6"/>
    </row>
    <row r="1114" spans="1:10" ht="13.2">
      <c r="A1114" s="9" t="s">
        <v>84661</v>
      </c>
      <c r="B1114" s="6" t="s">
        <v>84662</v>
      </c>
      <c r="C1114" s="6" t="s">
        <v>84663</v>
      </c>
      <c r="D1114" s="6" t="s">
        <v>84664</v>
      </c>
      <c r="E1114" s="6" t="s">
        <v>84665</v>
      </c>
      <c r="F1114" s="6" t="s">
        <v>84666</v>
      </c>
      <c r="G1114" s="6" t="s">
        <v>84667</v>
      </c>
      <c r="H1114" s="7" t="s">
        <v>84665</v>
      </c>
      <c r="I1114" s="6"/>
      <c r="J1114" s="6"/>
    </row>
    <row r="1115" spans="1:10" ht="13.2">
      <c r="A1115" s="9" t="s">
        <v>84668</v>
      </c>
      <c r="B1115" s="6" t="s">
        <v>84669</v>
      </c>
      <c r="C1115" s="6" t="s">
        <v>84670</v>
      </c>
      <c r="D1115" s="6" t="s">
        <v>84671</v>
      </c>
      <c r="E1115" s="6" t="s">
        <v>84672</v>
      </c>
      <c r="F1115" s="6" t="s">
        <v>84673</v>
      </c>
      <c r="G1115" s="6" t="s">
        <v>84674</v>
      </c>
      <c r="H1115" s="7" t="s">
        <v>84672</v>
      </c>
      <c r="I1115" s="6"/>
      <c r="J1115" s="6"/>
    </row>
    <row r="1116" spans="1:10" ht="13.2">
      <c r="A1116" s="9" t="s">
        <v>84675</v>
      </c>
      <c r="B1116" s="6" t="s">
        <v>84676</v>
      </c>
      <c r="C1116" s="6" t="s">
        <v>84677</v>
      </c>
      <c r="D1116" s="6" t="s">
        <v>84678</v>
      </c>
      <c r="E1116" s="6" t="s">
        <v>84679</v>
      </c>
      <c r="F1116" s="6" t="s">
        <v>84680</v>
      </c>
      <c r="G1116" s="6" t="s">
        <v>84681</v>
      </c>
      <c r="H1116" s="7" t="s">
        <v>84682</v>
      </c>
      <c r="I1116" s="6"/>
      <c r="J1116" s="6"/>
    </row>
    <row r="1117" spans="1:10" ht="13.2">
      <c r="A1117" s="9" t="s">
        <v>1848</v>
      </c>
      <c r="B1117" s="6" t="s">
        <v>1848</v>
      </c>
      <c r="C1117" s="6" t="s">
        <v>1848</v>
      </c>
      <c r="D1117" s="6" t="s">
        <v>84683</v>
      </c>
      <c r="E1117" s="6" t="s">
        <v>84684</v>
      </c>
      <c r="F1117" s="6" t="s">
        <v>84685</v>
      </c>
      <c r="G1117" s="6" t="s">
        <v>84686</v>
      </c>
      <c r="H1117" s="7" t="s">
        <v>84687</v>
      </c>
      <c r="I1117" s="6"/>
      <c r="J1117" s="6"/>
    </row>
    <row r="1118" spans="1:10" ht="13.2">
      <c r="A1118" s="9" t="s">
        <v>84688</v>
      </c>
      <c r="B1118" s="6" t="s">
        <v>84689</v>
      </c>
      <c r="C1118" s="6" t="s">
        <v>84690</v>
      </c>
      <c r="D1118" s="6" t="s">
        <v>84691</v>
      </c>
      <c r="E1118" s="6" t="s">
        <v>84692</v>
      </c>
      <c r="F1118" s="6" t="s">
        <v>84693</v>
      </c>
      <c r="G1118" s="6" t="s">
        <v>84694</v>
      </c>
      <c r="H1118" s="7" t="s">
        <v>84695</v>
      </c>
      <c r="I1118" s="6"/>
      <c r="J1118" s="6"/>
    </row>
    <row r="1119" spans="1:10" ht="13.2">
      <c r="A1119" s="9" t="s">
        <v>84696</v>
      </c>
      <c r="B1119" s="13" t="s">
        <v>84697</v>
      </c>
      <c r="C1119" s="13" t="s">
        <v>84697</v>
      </c>
      <c r="D1119" s="6" t="s">
        <v>84698</v>
      </c>
      <c r="E1119" s="6" t="s">
        <v>84698</v>
      </c>
      <c r="F1119" s="6" t="s">
        <v>84698</v>
      </c>
      <c r="G1119" s="6" t="s">
        <v>84699</v>
      </c>
      <c r="H1119" s="7" t="s">
        <v>84698</v>
      </c>
      <c r="I1119" s="6"/>
      <c r="J1119" s="6"/>
    </row>
    <row r="1120" spans="1:10" ht="13.2">
      <c r="A1120" s="9" t="s">
        <v>84700</v>
      </c>
      <c r="B1120" s="6" t="s">
        <v>84701</v>
      </c>
      <c r="C1120" s="6" t="s">
        <v>84702</v>
      </c>
      <c r="D1120" s="6" t="s">
        <v>84703</v>
      </c>
      <c r="E1120" s="6" t="s">
        <v>84704</v>
      </c>
      <c r="F1120" s="6" t="s">
        <v>84705</v>
      </c>
      <c r="G1120" s="6" t="s">
        <v>84706</v>
      </c>
      <c r="H1120" s="7" t="s">
        <v>84707</v>
      </c>
      <c r="J1120" s="6"/>
    </row>
    <row r="1121" spans="1:10" ht="13.2">
      <c r="A1121" s="9" t="s">
        <v>84708</v>
      </c>
      <c r="B1121" s="6" t="s">
        <v>84709</v>
      </c>
      <c r="C1121" s="5" t="s">
        <v>84710</v>
      </c>
      <c r="D1121" s="5" t="s">
        <v>84711</v>
      </c>
      <c r="E1121" s="5" t="s">
        <v>84712</v>
      </c>
      <c r="F1121" s="5" t="s">
        <v>84713</v>
      </c>
      <c r="G1121" s="6" t="s">
        <v>84714</v>
      </c>
      <c r="H1121" s="7" t="s">
        <v>84715</v>
      </c>
    </row>
    <row r="1122" spans="1:10" ht="13.2">
      <c r="A1122" s="9" t="s">
        <v>84716</v>
      </c>
      <c r="B1122" s="6" t="s">
        <v>84717</v>
      </c>
      <c r="C1122" s="6" t="s">
        <v>84718</v>
      </c>
      <c r="D1122" s="6" t="s">
        <v>84719</v>
      </c>
      <c r="E1122" s="6" t="s">
        <v>84720</v>
      </c>
      <c r="F1122" s="6" t="s">
        <v>84721</v>
      </c>
      <c r="G1122" s="6" t="s">
        <v>84722</v>
      </c>
      <c r="H1122" s="7" t="s">
        <v>84723</v>
      </c>
    </row>
    <row r="1123" spans="1:10" ht="13.2">
      <c r="A1123" s="9" t="s">
        <v>84724</v>
      </c>
      <c r="B1123" s="6" t="s">
        <v>84725</v>
      </c>
      <c r="C1123" s="6" t="s">
        <v>84726</v>
      </c>
      <c r="D1123" s="6" t="s">
        <v>84727</v>
      </c>
      <c r="E1123" s="6" t="s">
        <v>84728</v>
      </c>
      <c r="F1123" s="6" t="s">
        <v>84728</v>
      </c>
      <c r="G1123" s="6" t="s">
        <v>84729</v>
      </c>
      <c r="H1123" s="7" t="s">
        <v>84730</v>
      </c>
      <c r="I1123" s="6"/>
      <c r="J1123" s="6"/>
    </row>
    <row r="1124" spans="1:10" ht="13.2">
      <c r="A1124" s="9" t="s">
        <v>84731</v>
      </c>
      <c r="B1124" s="6" t="s">
        <v>84732</v>
      </c>
      <c r="C1124" s="6" t="s">
        <v>84733</v>
      </c>
      <c r="D1124" s="6" t="s">
        <v>84734</v>
      </c>
      <c r="E1124" s="6" t="s">
        <v>84735</v>
      </c>
      <c r="F1124" s="6" t="s">
        <v>84736</v>
      </c>
      <c r="G1124" s="6" t="s">
        <v>84737</v>
      </c>
      <c r="H1124" s="7" t="s">
        <v>84738</v>
      </c>
      <c r="I1124" s="6"/>
      <c r="J1124" s="6"/>
    </row>
    <row r="1125" spans="1:10" ht="13.2">
      <c r="A1125" s="9" t="s">
        <v>84739</v>
      </c>
      <c r="B1125" s="6" t="s">
        <v>84740</v>
      </c>
      <c r="C1125" s="6" t="s">
        <v>84741</v>
      </c>
      <c r="D1125" s="6" t="s">
        <v>84742</v>
      </c>
      <c r="E1125" s="6" t="s">
        <v>84740</v>
      </c>
      <c r="F1125" s="6" t="s">
        <v>84740</v>
      </c>
      <c r="G1125" s="6" t="s">
        <v>84740</v>
      </c>
      <c r="H1125" s="7" t="s">
        <v>84740</v>
      </c>
      <c r="I1125" s="6"/>
      <c r="J1125" s="6"/>
    </row>
    <row r="1126" spans="1:10" ht="13.2">
      <c r="A1126" s="9" t="s">
        <v>84743</v>
      </c>
      <c r="B1126" s="6" t="s">
        <v>84744</v>
      </c>
      <c r="C1126" s="6" t="s">
        <v>84744</v>
      </c>
      <c r="D1126" s="6" t="s">
        <v>84744</v>
      </c>
      <c r="E1126" s="6" t="s">
        <v>84744</v>
      </c>
      <c r="F1126" s="6" t="s">
        <v>84744</v>
      </c>
      <c r="G1126" s="6" t="s">
        <v>84744</v>
      </c>
      <c r="H1126" s="7" t="s">
        <v>84744</v>
      </c>
      <c r="J1126" s="6"/>
    </row>
    <row r="1127" spans="1:10" ht="13.2">
      <c r="A1127" s="9" t="s">
        <v>84745</v>
      </c>
      <c r="B1127" s="6" t="s">
        <v>84746</v>
      </c>
      <c r="C1127" s="6" t="s">
        <v>84747</v>
      </c>
      <c r="D1127" s="6" t="s">
        <v>84748</v>
      </c>
      <c r="E1127" s="6" t="s">
        <v>84740</v>
      </c>
      <c r="F1127" s="6" t="s">
        <v>84747</v>
      </c>
      <c r="G1127" s="6" t="s">
        <v>84746</v>
      </c>
      <c r="H1127" s="7" t="s">
        <v>84746</v>
      </c>
      <c r="J1127" s="6"/>
    </row>
    <row r="1128" spans="1:10" ht="13.2">
      <c r="A1128" s="9" t="s">
        <v>84749</v>
      </c>
      <c r="B1128" s="6" t="s">
        <v>13557</v>
      </c>
      <c r="C1128" s="6" t="s">
        <v>84750</v>
      </c>
      <c r="D1128" s="6" t="s">
        <v>84751</v>
      </c>
      <c r="E1128" s="6" t="s">
        <v>84752</v>
      </c>
      <c r="F1128" s="6" t="s">
        <v>84753</v>
      </c>
      <c r="G1128" s="6" t="s">
        <v>13557</v>
      </c>
      <c r="H1128" s="7" t="s">
        <v>84754</v>
      </c>
      <c r="J1128" s="6"/>
    </row>
    <row r="1129" spans="1:10" ht="13.2">
      <c r="A1129" s="9" t="s">
        <v>84755</v>
      </c>
      <c r="B1129" s="6" t="s">
        <v>84756</v>
      </c>
      <c r="C1129" s="6" t="s">
        <v>84757</v>
      </c>
      <c r="D1129" s="6" t="s">
        <v>84758</v>
      </c>
      <c r="E1129" s="6" t="s">
        <v>84759</v>
      </c>
      <c r="F1129" s="6" t="s">
        <v>84760</v>
      </c>
      <c r="G1129" s="6" t="s">
        <v>84761</v>
      </c>
      <c r="H1129" s="7" t="s">
        <v>84762</v>
      </c>
      <c r="J1129" s="6"/>
    </row>
    <row r="1130" spans="1:10" ht="13.2">
      <c r="A1130" s="9" t="s">
        <v>84763</v>
      </c>
      <c r="B1130" s="6" t="s">
        <v>84764</v>
      </c>
      <c r="C1130" s="6" t="s">
        <v>84765</v>
      </c>
      <c r="D1130" s="6" t="s">
        <v>84766</v>
      </c>
      <c r="E1130" s="6" t="s">
        <v>84767</v>
      </c>
      <c r="F1130" s="6" t="s">
        <v>84768</v>
      </c>
      <c r="G1130" s="6" t="s">
        <v>84769</v>
      </c>
      <c r="H1130" s="7" t="s">
        <v>84770</v>
      </c>
      <c r="J1130" s="6"/>
    </row>
    <row r="1131" spans="1:10" ht="13.2">
      <c r="A1131" s="9" t="s">
        <v>84771</v>
      </c>
      <c r="B1131" s="6" t="s">
        <v>84772</v>
      </c>
      <c r="C1131" s="6" t="s">
        <v>24386</v>
      </c>
      <c r="D1131" s="6" t="s">
        <v>84773</v>
      </c>
      <c r="E1131" s="6" t="s">
        <v>84774</v>
      </c>
      <c r="F1131" s="6" t="s">
        <v>9491</v>
      </c>
      <c r="G1131" s="6" t="s">
        <v>84775</v>
      </c>
      <c r="H1131" s="7" t="s">
        <v>84776</v>
      </c>
      <c r="J1131" s="6"/>
    </row>
    <row r="1132" spans="1:10" ht="13.2">
      <c r="A1132" s="9" t="s">
        <v>84777</v>
      </c>
      <c r="B1132" s="6" t="s">
        <v>84778</v>
      </c>
      <c r="C1132" s="6" t="s">
        <v>84779</v>
      </c>
      <c r="D1132" s="6" t="s">
        <v>84780</v>
      </c>
      <c r="E1132" s="6" t="s">
        <v>84781</v>
      </c>
      <c r="F1132" s="6" t="s">
        <v>84782</v>
      </c>
      <c r="G1132" s="6" t="s">
        <v>84783</v>
      </c>
      <c r="H1132" s="7" t="s">
        <v>84784</v>
      </c>
      <c r="J1132" s="6"/>
    </row>
    <row r="1133" spans="1:10" ht="13.2">
      <c r="A1133" s="9" t="s">
        <v>84785</v>
      </c>
      <c r="B1133" s="6" t="s">
        <v>84786</v>
      </c>
      <c r="C1133" s="6" t="s">
        <v>84787</v>
      </c>
      <c r="D1133" s="6" t="s">
        <v>84788</v>
      </c>
      <c r="E1133" s="6" t="s">
        <v>84789</v>
      </c>
      <c r="F1133" s="6" t="s">
        <v>84790</v>
      </c>
      <c r="G1133" s="6" t="s">
        <v>84791</v>
      </c>
      <c r="H1133" s="7" t="s">
        <v>84792</v>
      </c>
      <c r="J1133" s="6"/>
    </row>
    <row r="1134" spans="1:10" ht="13.2">
      <c r="A1134" s="9" t="s">
        <v>84793</v>
      </c>
      <c r="B1134" s="6" t="s">
        <v>84794</v>
      </c>
      <c r="C1134" s="6" t="s">
        <v>84795</v>
      </c>
      <c r="D1134" s="6" t="s">
        <v>84796</v>
      </c>
      <c r="E1134" s="6" t="s">
        <v>84797</v>
      </c>
      <c r="F1134" s="6" t="s">
        <v>84798</v>
      </c>
      <c r="G1134" s="6" t="s">
        <v>84799</v>
      </c>
      <c r="H1134" s="7" t="s">
        <v>84800</v>
      </c>
      <c r="J1134" s="6"/>
    </row>
    <row r="1135" spans="1:10" ht="13.2">
      <c r="A1135" s="9" t="s">
        <v>84801</v>
      </c>
      <c r="B1135" s="6" t="s">
        <v>64746</v>
      </c>
      <c r="C1135" s="6" t="s">
        <v>84802</v>
      </c>
      <c r="D1135" s="6" t="s">
        <v>84803</v>
      </c>
      <c r="E1135" s="6" t="s">
        <v>64749</v>
      </c>
      <c r="F1135" s="6" t="s">
        <v>84804</v>
      </c>
      <c r="G1135" s="6" t="s">
        <v>84805</v>
      </c>
      <c r="H1135" s="7" t="s">
        <v>84806</v>
      </c>
      <c r="J1135" s="6"/>
    </row>
    <row r="1136" spans="1:10" ht="13.2">
      <c r="A1136" s="9" t="s">
        <v>84807</v>
      </c>
      <c r="B1136" s="6" t="s">
        <v>21615</v>
      </c>
      <c r="C1136" s="6" t="s">
        <v>9013</v>
      </c>
      <c r="D1136" s="6" t="s">
        <v>84808</v>
      </c>
      <c r="E1136" s="6" t="s">
        <v>84809</v>
      </c>
      <c r="F1136" s="6" t="s">
        <v>84810</v>
      </c>
      <c r="G1136" s="6" t="s">
        <v>21621</v>
      </c>
      <c r="H1136" s="7" t="s">
        <v>9019</v>
      </c>
      <c r="J1136" s="6"/>
    </row>
    <row r="1137" spans="1:10" ht="13.2">
      <c r="A1137" s="9" t="s">
        <v>84811</v>
      </c>
      <c r="B1137" s="6" t="s">
        <v>84812</v>
      </c>
      <c r="C1137" s="6" t="s">
        <v>84813</v>
      </c>
      <c r="D1137" s="6" t="s">
        <v>84814</v>
      </c>
      <c r="E1137" s="6" t="s">
        <v>84815</v>
      </c>
      <c r="F1137" s="6" t="s">
        <v>84816</v>
      </c>
      <c r="G1137" s="6" t="s">
        <v>84817</v>
      </c>
      <c r="H1137" s="7" t="s">
        <v>84818</v>
      </c>
    </row>
    <row r="1138" spans="1:10" ht="13.2">
      <c r="A1138" s="9" t="s">
        <v>84819</v>
      </c>
      <c r="B1138" s="6" t="s">
        <v>8692</v>
      </c>
      <c r="C1138" s="6" t="s">
        <v>84820</v>
      </c>
      <c r="D1138" s="6" t="s">
        <v>84821</v>
      </c>
      <c r="E1138" s="6" t="s">
        <v>8695</v>
      </c>
      <c r="F1138" s="6" t="s">
        <v>84822</v>
      </c>
      <c r="G1138" s="6" t="s">
        <v>8698</v>
      </c>
      <c r="H1138" s="7" t="s">
        <v>84823</v>
      </c>
    </row>
    <row r="1139" spans="1:10" ht="13.2">
      <c r="A1139" s="9" t="s">
        <v>84824</v>
      </c>
      <c r="B1139" s="6" t="s">
        <v>84825</v>
      </c>
      <c r="C1139" s="6" t="s">
        <v>84826</v>
      </c>
      <c r="D1139" s="6" t="s">
        <v>84827</v>
      </c>
      <c r="E1139" s="6" t="s">
        <v>84828</v>
      </c>
      <c r="F1139" s="6" t="s">
        <v>84829</v>
      </c>
      <c r="G1139" s="6" t="s">
        <v>84830</v>
      </c>
      <c r="H1139" s="7" t="s">
        <v>84831</v>
      </c>
    </row>
    <row r="1140" spans="1:10" ht="14.4">
      <c r="A1140" s="9" t="s">
        <v>84832</v>
      </c>
      <c r="B1140" s="4" t="s">
        <v>2881</v>
      </c>
      <c r="C1140" s="4" t="s">
        <v>84833</v>
      </c>
      <c r="D1140" s="16" t="s">
        <v>84834</v>
      </c>
      <c r="E1140" s="17" t="s">
        <v>84835</v>
      </c>
      <c r="F1140" s="7" t="s">
        <v>2885</v>
      </c>
      <c r="G1140" s="6" t="s">
        <v>2887</v>
      </c>
      <c r="H1140" s="7" t="s">
        <v>2888</v>
      </c>
      <c r="I1140" s="4"/>
      <c r="J1140" s="3"/>
    </row>
    <row r="1141" spans="1:10" ht="14.4">
      <c r="A1141" s="9" t="s">
        <v>84836</v>
      </c>
      <c r="B1141" s="4" t="s">
        <v>2891</v>
      </c>
      <c r="C1141" s="4" t="s">
        <v>2892</v>
      </c>
      <c r="D1141" s="16" t="s">
        <v>2893</v>
      </c>
      <c r="E1141" s="17" t="s">
        <v>2894</v>
      </c>
      <c r="F1141" s="7" t="s">
        <v>2895</v>
      </c>
      <c r="G1141" s="6" t="s">
        <v>2897</v>
      </c>
      <c r="H1141" s="7" t="s">
        <v>2898</v>
      </c>
      <c r="I1141" s="4"/>
      <c r="J1141" s="3"/>
    </row>
    <row r="1142" spans="1:10" ht="14.4">
      <c r="A1142" s="9" t="s">
        <v>84837</v>
      </c>
      <c r="B1142" s="4" t="s">
        <v>2900</v>
      </c>
      <c r="C1142" s="4" t="s">
        <v>2901</v>
      </c>
      <c r="D1142" s="16" t="s">
        <v>84838</v>
      </c>
      <c r="E1142" s="17" t="s">
        <v>2903</v>
      </c>
      <c r="F1142" s="7" t="s">
        <v>2904</v>
      </c>
      <c r="G1142" s="6" t="s">
        <v>2906</v>
      </c>
      <c r="H1142" s="7" t="s">
        <v>84839</v>
      </c>
      <c r="I1142" s="4"/>
      <c r="J1142" s="3"/>
    </row>
    <row r="1143" spans="1:10" ht="14.4">
      <c r="A1143" s="9" t="s">
        <v>84840</v>
      </c>
      <c r="B1143" s="4" t="s">
        <v>2917</v>
      </c>
      <c r="C1143" s="4" t="s">
        <v>84841</v>
      </c>
      <c r="D1143" s="16" t="s">
        <v>2917</v>
      </c>
      <c r="E1143" s="17" t="s">
        <v>2918</v>
      </c>
      <c r="F1143" s="7" t="s">
        <v>2917</v>
      </c>
      <c r="G1143" s="6" t="s">
        <v>84842</v>
      </c>
      <c r="H1143" s="7" t="s">
        <v>2917</v>
      </c>
      <c r="I1143" s="4"/>
      <c r="J1143" s="3"/>
    </row>
    <row r="1144" spans="1:10" ht="13.2">
      <c r="A1144" s="9" t="s">
        <v>84843</v>
      </c>
      <c r="B1144" s="46" t="s">
        <v>67153</v>
      </c>
      <c r="C1144" s="46" t="s">
        <v>84844</v>
      </c>
      <c r="D1144" s="46" t="s">
        <v>84845</v>
      </c>
      <c r="E1144" s="46" t="s">
        <v>84846</v>
      </c>
      <c r="F1144" s="46" t="s">
        <v>84847</v>
      </c>
      <c r="G1144" s="6" t="s">
        <v>67159</v>
      </c>
      <c r="H1144" s="7" t="s">
        <v>67160</v>
      </c>
    </row>
    <row r="1145" spans="1:10" ht="13.2">
      <c r="A1145" s="9" t="s">
        <v>84848</v>
      </c>
      <c r="B1145" s="6" t="s">
        <v>84848</v>
      </c>
      <c r="C1145" s="6" t="s">
        <v>84848</v>
      </c>
      <c r="D1145" s="6" t="s">
        <v>84848</v>
      </c>
      <c r="E1145" s="6" t="s">
        <v>84848</v>
      </c>
      <c r="F1145" s="6" t="s">
        <v>84848</v>
      </c>
      <c r="G1145" s="6" t="s">
        <v>84848</v>
      </c>
      <c r="H1145" s="7" t="s">
        <v>84849</v>
      </c>
    </row>
    <row r="1146" spans="1:10" ht="13.2">
      <c r="A1146" s="9" t="s">
        <v>84850</v>
      </c>
      <c r="B1146" s="6" t="s">
        <v>84851</v>
      </c>
      <c r="C1146" s="6" t="s">
        <v>84852</v>
      </c>
      <c r="D1146" s="6" t="s">
        <v>84853</v>
      </c>
      <c r="E1146" s="6" t="s">
        <v>84854</v>
      </c>
      <c r="F1146" s="6" t="s">
        <v>84855</v>
      </c>
      <c r="G1146" s="6" t="s">
        <v>84856</v>
      </c>
      <c r="H1146" s="7" t="s">
        <v>84857</v>
      </c>
    </row>
    <row r="1147" spans="1:10" ht="13.2">
      <c r="A1147" s="9" t="s">
        <v>84858</v>
      </c>
      <c r="B1147" s="6" t="s">
        <v>84859</v>
      </c>
      <c r="C1147" s="6" t="s">
        <v>84860</v>
      </c>
      <c r="D1147" s="6" t="s">
        <v>84861</v>
      </c>
      <c r="E1147" s="6" t="s">
        <v>84862</v>
      </c>
      <c r="F1147" s="6" t="s">
        <v>84863</v>
      </c>
      <c r="G1147" s="6" t="s">
        <v>84864</v>
      </c>
      <c r="H1147" s="7" t="s">
        <v>84865</v>
      </c>
    </row>
    <row r="1148" spans="1:10" ht="13.2">
      <c r="A1148" s="9" t="s">
        <v>84866</v>
      </c>
      <c r="B1148" s="6" t="s">
        <v>84867</v>
      </c>
      <c r="C1148" s="6" t="s">
        <v>84868</v>
      </c>
      <c r="D1148" s="6" t="s">
        <v>84869</v>
      </c>
      <c r="E1148" s="6" t="s">
        <v>84870</v>
      </c>
      <c r="F1148" s="6" t="s">
        <v>84871</v>
      </c>
      <c r="G1148" s="6" t="s">
        <v>84872</v>
      </c>
      <c r="H1148" s="7" t="s">
        <v>84873</v>
      </c>
    </row>
    <row r="1149" spans="1:10" ht="13.2">
      <c r="A1149" s="9" t="s">
        <v>84874</v>
      </c>
      <c r="B1149" s="6" t="s">
        <v>84875</v>
      </c>
      <c r="C1149" s="6" t="s">
        <v>84876</v>
      </c>
      <c r="D1149" s="6" t="s">
        <v>84877</v>
      </c>
      <c r="E1149" s="6" t="s">
        <v>84878</v>
      </c>
      <c r="F1149" s="6" t="s">
        <v>84879</v>
      </c>
      <c r="G1149" s="6" t="s">
        <v>84880</v>
      </c>
      <c r="H1149" s="7" t="s">
        <v>84881</v>
      </c>
    </row>
    <row r="1150" spans="1:10" ht="13.2">
      <c r="A1150" s="9" t="s">
        <v>84882</v>
      </c>
      <c r="B1150" s="6" t="s">
        <v>84883</v>
      </c>
      <c r="C1150" s="6" t="s">
        <v>84884</v>
      </c>
      <c r="D1150" s="6" t="s">
        <v>84885</v>
      </c>
      <c r="E1150" s="6" t="s">
        <v>84886</v>
      </c>
      <c r="F1150" s="6" t="s">
        <v>84887</v>
      </c>
      <c r="G1150" s="6" t="s">
        <v>84888</v>
      </c>
      <c r="H1150" s="7" t="s">
        <v>84889</v>
      </c>
    </row>
    <row r="1151" spans="1:10" ht="13.2">
      <c r="A1151" s="9" t="s">
        <v>84890</v>
      </c>
      <c r="B1151" s="6" t="s">
        <v>84891</v>
      </c>
      <c r="C1151" s="6" t="s">
        <v>84892</v>
      </c>
      <c r="D1151" s="6" t="s">
        <v>84893</v>
      </c>
      <c r="E1151" s="6" t="s">
        <v>84894</v>
      </c>
      <c r="F1151" s="6" t="s">
        <v>84895</v>
      </c>
      <c r="G1151" s="6" t="s">
        <v>84896</v>
      </c>
      <c r="H1151" s="7" t="s">
        <v>84897</v>
      </c>
    </row>
    <row r="1152" spans="1:10" ht="13.2">
      <c r="A1152" s="9" t="s">
        <v>62770</v>
      </c>
      <c r="B1152" s="6" t="s">
        <v>84898</v>
      </c>
      <c r="C1152" s="6" t="s">
        <v>84899</v>
      </c>
      <c r="D1152" s="6" t="s">
        <v>84900</v>
      </c>
      <c r="E1152" s="6" t="s">
        <v>84901</v>
      </c>
      <c r="F1152" s="6" t="s">
        <v>84902</v>
      </c>
      <c r="G1152" s="6" t="s">
        <v>84903</v>
      </c>
      <c r="H1152" s="7" t="s">
        <v>84904</v>
      </c>
    </row>
    <row r="1153" spans="1:8" ht="13.2">
      <c r="A1153" s="9" t="s">
        <v>84905</v>
      </c>
      <c r="B1153" s="6" t="s">
        <v>84906</v>
      </c>
      <c r="C1153" s="6" t="s">
        <v>84907</v>
      </c>
      <c r="D1153" s="6" t="s">
        <v>84908</v>
      </c>
      <c r="E1153" s="6" t="s">
        <v>84909</v>
      </c>
      <c r="F1153" s="6" t="s">
        <v>84910</v>
      </c>
      <c r="G1153" s="6" t="s">
        <v>84911</v>
      </c>
      <c r="H1153" s="7" t="s">
        <v>84912</v>
      </c>
    </row>
    <row r="1154" spans="1:8" ht="13.2">
      <c r="A1154" s="9" t="s">
        <v>84913</v>
      </c>
      <c r="B1154" s="6" t="s">
        <v>84914</v>
      </c>
      <c r="C1154" s="6" t="s">
        <v>84915</v>
      </c>
      <c r="D1154" s="6" t="s">
        <v>84916</v>
      </c>
      <c r="E1154" s="6" t="s">
        <v>84917</v>
      </c>
      <c r="F1154" s="6" t="s">
        <v>84918</v>
      </c>
      <c r="G1154" s="6" t="s">
        <v>84919</v>
      </c>
      <c r="H1154" s="7" t="s">
        <v>84920</v>
      </c>
    </row>
    <row r="1155" spans="1:8" ht="13.2">
      <c r="A1155" s="9" t="s">
        <v>84921</v>
      </c>
      <c r="B1155" s="6" t="s">
        <v>84922</v>
      </c>
      <c r="C1155" s="6" t="s">
        <v>17380</v>
      </c>
      <c r="D1155" s="6" t="s">
        <v>84923</v>
      </c>
      <c r="E1155" s="6" t="s">
        <v>84924</v>
      </c>
      <c r="F1155" s="6" t="s">
        <v>84925</v>
      </c>
      <c r="G1155" s="6" t="s">
        <v>84926</v>
      </c>
      <c r="H1155" s="7" t="s">
        <v>84927</v>
      </c>
    </row>
    <row r="1156" spans="1:8" ht="13.2">
      <c r="A1156" s="9"/>
      <c r="H1156" s="7"/>
    </row>
    <row r="1157" spans="1:8" ht="13.2">
      <c r="A1157" s="9"/>
      <c r="H1157" s="7"/>
    </row>
    <row r="1158" spans="1:8" ht="13.2">
      <c r="A1158" s="9"/>
      <c r="H1158" s="7"/>
    </row>
    <row r="1159" spans="1:8" ht="13.2">
      <c r="A1159" s="9"/>
      <c r="B1159" s="8"/>
      <c r="C1159" s="8"/>
      <c r="D1159" s="8"/>
      <c r="E1159" s="8"/>
      <c r="F1159" s="8"/>
      <c r="G1159" s="8"/>
      <c r="H1159" s="40"/>
    </row>
    <row r="1160" spans="1:8" ht="13.2">
      <c r="A1160" s="9"/>
      <c r="H1160" s="7"/>
    </row>
    <row r="1161" spans="1:8" ht="13.2">
      <c r="A1161" s="9"/>
      <c r="H1161" s="7"/>
    </row>
    <row r="1162" spans="1:8" ht="13.2">
      <c r="A1162" s="9"/>
      <c r="H1162" s="7"/>
    </row>
    <row r="1163" spans="1:8" ht="13.2">
      <c r="A1163" s="9"/>
      <c r="H1163" s="7"/>
    </row>
    <row r="1164" spans="1:8" ht="13.2">
      <c r="A1164" s="9"/>
      <c r="H1164" s="7"/>
    </row>
    <row r="1165" spans="1:8" ht="13.2">
      <c r="A1165" s="9"/>
      <c r="H1165" s="7"/>
    </row>
    <row r="1166" spans="1:8" ht="13.2">
      <c r="A1166" s="9"/>
      <c r="H1166" s="7"/>
    </row>
    <row r="1167" spans="1:8" ht="13.2">
      <c r="A1167" s="9"/>
      <c r="H1167" s="7"/>
    </row>
    <row r="1168" spans="1:8" ht="13.2">
      <c r="A1168" s="9"/>
      <c r="H1168" s="7"/>
    </row>
    <row r="1169" spans="1:8" ht="13.2">
      <c r="A1169" s="9"/>
      <c r="H1169" s="7"/>
    </row>
    <row r="1170" spans="1:8" ht="13.2">
      <c r="A1170" s="9"/>
      <c r="H1170" s="7"/>
    </row>
    <row r="1171" spans="1:8" ht="13.2">
      <c r="A1171" s="9"/>
      <c r="H1171" s="7"/>
    </row>
    <row r="1172" spans="1:8" ht="13.2">
      <c r="A1172" s="9"/>
      <c r="H1172" s="7"/>
    </row>
    <row r="1173" spans="1:8" ht="13.2">
      <c r="A1173" s="9"/>
      <c r="H1173" s="7"/>
    </row>
    <row r="1174" spans="1:8" ht="13.2">
      <c r="A1174" s="9"/>
      <c r="H1174" s="7"/>
    </row>
    <row r="1175" spans="1:8" ht="13.2">
      <c r="A1175" s="9"/>
      <c r="H1175" s="7"/>
    </row>
    <row r="1176" spans="1:8" ht="13.2">
      <c r="A1176" s="9"/>
      <c r="H1176" s="7"/>
    </row>
    <row r="1177" spans="1:8" ht="13.2">
      <c r="A1177" s="9"/>
      <c r="H1177" s="7"/>
    </row>
    <row r="1178" spans="1:8" ht="13.2">
      <c r="A1178" s="9"/>
      <c r="H1178" s="7"/>
    </row>
    <row r="1179" spans="1:8" ht="13.2">
      <c r="A1179" s="9"/>
      <c r="H1179" s="7"/>
    </row>
    <row r="1180" spans="1:8" ht="13.2">
      <c r="A1180" s="9"/>
      <c r="H1180" s="7"/>
    </row>
    <row r="1181" spans="1:8" ht="13.2">
      <c r="A1181" s="9"/>
      <c r="H1181" s="7"/>
    </row>
    <row r="1182" spans="1:8" ht="13.2">
      <c r="A1182" s="9"/>
      <c r="H1182" s="7"/>
    </row>
    <row r="1183" spans="1:8" ht="13.2">
      <c r="A1183" s="9"/>
      <c r="H1183" s="7"/>
    </row>
    <row r="1184" spans="1:8" ht="13.2">
      <c r="A1184" s="9"/>
      <c r="H1184" s="7"/>
    </row>
    <row r="1185" spans="1:8" ht="13.2">
      <c r="A1185" s="9"/>
      <c r="H1185" s="7"/>
    </row>
    <row r="1186" spans="1:8" ht="13.2">
      <c r="A1186" s="9"/>
      <c r="H1186" s="7"/>
    </row>
    <row r="1187" spans="1:8" ht="13.2">
      <c r="A1187" s="9"/>
      <c r="H1187" s="7"/>
    </row>
    <row r="1188" spans="1:8" ht="13.2">
      <c r="A1188" s="9"/>
      <c r="H1188" s="7"/>
    </row>
    <row r="1189" spans="1:8" ht="13.2">
      <c r="A1189" s="9"/>
      <c r="H1189" s="7"/>
    </row>
    <row r="1190" spans="1:8" ht="13.2">
      <c r="A1190" s="9"/>
      <c r="H1190" s="7"/>
    </row>
    <row r="1191" spans="1:8" ht="13.2">
      <c r="A1191" s="9"/>
      <c r="H1191" s="7"/>
    </row>
    <row r="1192" spans="1:8" ht="13.2">
      <c r="A1192" s="9"/>
      <c r="H1192" s="7"/>
    </row>
    <row r="1193" spans="1:8" ht="13.2">
      <c r="A1193" s="9"/>
      <c r="H1193" s="7"/>
    </row>
    <row r="1194" spans="1:8" ht="13.2">
      <c r="A1194" s="9"/>
      <c r="H1194" s="7"/>
    </row>
    <row r="1195" spans="1:8" ht="13.2">
      <c r="A1195" s="9"/>
      <c r="H1195" s="7"/>
    </row>
    <row r="1196" spans="1:8" ht="13.2">
      <c r="A1196" s="9"/>
      <c r="H1196" s="7"/>
    </row>
    <row r="1197" spans="1:8" ht="13.2">
      <c r="A1197" s="9"/>
      <c r="H1197" s="7"/>
    </row>
    <row r="1198" spans="1:8" ht="13.2">
      <c r="A1198" s="9"/>
      <c r="H1198" s="7"/>
    </row>
    <row r="1199" spans="1:8" ht="13.2">
      <c r="A1199" s="9"/>
      <c r="H1199" s="7"/>
    </row>
    <row r="1200" spans="1:8" ht="13.2">
      <c r="A1200" s="9"/>
      <c r="H1200" s="7"/>
    </row>
    <row r="1201" spans="1:8" ht="13.2">
      <c r="A1201" s="9"/>
      <c r="H1201" s="7"/>
    </row>
    <row r="1202" spans="1:8" ht="13.2">
      <c r="A1202" s="9"/>
      <c r="H1202" s="7"/>
    </row>
    <row r="1203" spans="1:8" ht="13.2">
      <c r="A1203" s="9"/>
      <c r="H1203" s="7"/>
    </row>
    <row r="1204" spans="1:8" ht="13.2">
      <c r="A1204" s="9"/>
      <c r="H1204" s="7"/>
    </row>
    <row r="1205" spans="1:8" ht="13.2">
      <c r="A1205" s="9"/>
      <c r="H1205" s="7"/>
    </row>
    <row r="1206" spans="1:8" ht="13.2">
      <c r="A1206" s="9"/>
      <c r="H1206" s="7"/>
    </row>
    <row r="1207" spans="1:8" ht="13.2">
      <c r="A1207" s="9"/>
      <c r="H1207" s="7"/>
    </row>
    <row r="1208" spans="1:8" ht="13.2">
      <c r="A1208" s="9"/>
      <c r="H1208" s="7"/>
    </row>
    <row r="1209" spans="1:8" ht="13.2">
      <c r="A1209" s="9"/>
      <c r="H1209" s="7"/>
    </row>
    <row r="1210" spans="1:8" ht="13.2">
      <c r="A1210" s="9"/>
      <c r="H1210" s="7"/>
    </row>
    <row r="1211" spans="1:8" ht="13.2">
      <c r="A1211" s="9"/>
      <c r="H1211" s="7"/>
    </row>
    <row r="1212" spans="1:8" ht="13.2">
      <c r="A1212" s="9"/>
      <c r="H1212" s="7"/>
    </row>
    <row r="1213" spans="1:8" ht="13.2">
      <c r="A1213" s="9"/>
      <c r="H1213" s="7"/>
    </row>
    <row r="1214" spans="1:8" ht="13.2">
      <c r="A1214" s="9"/>
      <c r="H1214" s="7"/>
    </row>
    <row r="1215" spans="1:8" ht="13.2">
      <c r="A1215" s="9"/>
      <c r="H1215" s="7"/>
    </row>
    <row r="1216" spans="1:8" ht="13.2">
      <c r="A1216" s="9"/>
      <c r="H1216" s="7"/>
    </row>
  </sheetData>
  <autoFilter ref="A1:P1216" xr:uid="{00000000-0009-0000-0000-00001A000000}"/>
  <conditionalFormatting sqref="B65:C65 C654 C658 C662 C666 C670 C674 C678 C682 C686 C690 C694 C698 C702 C706 C710 C714 C718 C722 C726 C730 C734 C738 C742 C746 C750 C754 C758 C762 C766 C770 C774 C778 C782 C786 C790 C794 C798 C802 C806 C810 C814 C818 C822 C826 C830 C834 C838 C842 C846 C850 C854 C858 C862 C866 C870 C874 C878 C882 C886 C890 C894 C898 C902 C986 C990 C994 C998 C1002 C1006 C1010 C1014 C1018 C1022 C1026 C1030 C1036 C1040 C1044 C1048 C1052 C1056 C1060 C1064 C1068 C1072 C1076 C1080 C1084 C1088 C1092">
    <cfRule type="containsBlanks" dxfId="2" priority="1">
      <formula>LEN(TRIM(B65))=0</formula>
    </cfRule>
  </conditionalFormatting>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FF"/>
    <outlinePr summaryBelow="0" summaryRight="0"/>
  </sheetPr>
  <dimension ref="A1:V915"/>
  <sheetViews>
    <sheetView workbookViewId="0"/>
  </sheetViews>
  <sheetFormatPr baseColWidth="10" defaultColWidth="12.6640625" defaultRowHeight="15.75" customHeight="1"/>
  <cols>
    <col min="1" max="1" width="24.44140625" customWidth="1"/>
    <col min="2" max="2" width="55.109375" customWidth="1"/>
    <col min="3" max="3" width="24" customWidth="1"/>
  </cols>
  <sheetData>
    <row r="1" spans="1:22">
      <c r="A1" s="9" t="s">
        <v>0</v>
      </c>
      <c r="B1" s="9" t="s">
        <v>1</v>
      </c>
      <c r="C1" s="9" t="s">
        <v>2</v>
      </c>
      <c r="D1" s="9" t="s">
        <v>3</v>
      </c>
      <c r="E1" s="9" t="s">
        <v>4</v>
      </c>
      <c r="F1" s="9" t="s">
        <v>5</v>
      </c>
      <c r="G1" s="9" t="s">
        <v>7</v>
      </c>
      <c r="H1" s="9" t="s">
        <v>8</v>
      </c>
      <c r="I1" s="9" t="s">
        <v>9</v>
      </c>
      <c r="J1" s="9" t="s">
        <v>10</v>
      </c>
      <c r="K1" s="9"/>
      <c r="L1" s="9"/>
      <c r="M1" s="9"/>
      <c r="N1" s="9"/>
      <c r="O1" s="9"/>
      <c r="P1" s="9"/>
      <c r="Q1" s="9"/>
      <c r="R1" s="9"/>
      <c r="S1" s="9"/>
      <c r="T1" s="9"/>
      <c r="U1" s="9"/>
      <c r="V1" s="9"/>
    </row>
    <row r="2" spans="1:22">
      <c r="A2" s="9" t="s">
        <v>84928</v>
      </c>
      <c r="B2" s="4" t="s">
        <v>68535</v>
      </c>
      <c r="C2" s="4" t="s">
        <v>68536</v>
      </c>
      <c r="D2" s="85" t="s">
        <v>68537</v>
      </c>
      <c r="E2" s="17" t="s">
        <v>68538</v>
      </c>
      <c r="F2" s="7" t="s">
        <v>68539</v>
      </c>
      <c r="G2" s="6" t="s">
        <v>68540</v>
      </c>
      <c r="H2" s="7" t="s">
        <v>68538</v>
      </c>
    </row>
    <row r="3" spans="1:22">
      <c r="A3" s="9" t="s">
        <v>84929</v>
      </c>
      <c r="B3" s="4" t="s">
        <v>84930</v>
      </c>
      <c r="C3" s="4" t="s">
        <v>84931</v>
      </c>
      <c r="D3" s="85" t="s">
        <v>84932</v>
      </c>
      <c r="E3" s="17" t="s">
        <v>84933</v>
      </c>
      <c r="F3" s="7" t="s">
        <v>84934</v>
      </c>
      <c r="G3" s="6" t="s">
        <v>84935</v>
      </c>
      <c r="H3" s="7" t="s">
        <v>84936</v>
      </c>
    </row>
    <row r="4" spans="1:22">
      <c r="A4" s="9" t="s">
        <v>84937</v>
      </c>
      <c r="B4" s="6" t="s">
        <v>84938</v>
      </c>
      <c r="C4" s="6" t="s">
        <v>84939</v>
      </c>
      <c r="D4" s="6" t="s">
        <v>84940</v>
      </c>
      <c r="E4" s="6" t="s">
        <v>84941</v>
      </c>
      <c r="F4" s="6" t="s">
        <v>84942</v>
      </c>
      <c r="G4" s="6" t="s">
        <v>84943</v>
      </c>
      <c r="H4" s="7" t="s">
        <v>84944</v>
      </c>
    </row>
    <row r="5" spans="1:22">
      <c r="A5" s="9" t="s">
        <v>84945</v>
      </c>
      <c r="B5" s="46" t="s">
        <v>84946</v>
      </c>
      <c r="C5" s="46" t="s">
        <v>84947</v>
      </c>
      <c r="D5" s="46" t="s">
        <v>84948</v>
      </c>
      <c r="E5" s="46" t="s">
        <v>80285</v>
      </c>
      <c r="F5" s="46" t="s">
        <v>84949</v>
      </c>
      <c r="G5" s="6" t="s">
        <v>84950</v>
      </c>
      <c r="H5" s="7" t="s">
        <v>80288</v>
      </c>
    </row>
    <row r="6" spans="1:22">
      <c r="A6" s="9" t="s">
        <v>84951</v>
      </c>
      <c r="B6" s="6" t="s">
        <v>84952</v>
      </c>
      <c r="C6" s="6" t="s">
        <v>84953</v>
      </c>
      <c r="D6" s="6" t="s">
        <v>84954</v>
      </c>
      <c r="E6" s="6" t="s">
        <v>84955</v>
      </c>
      <c r="F6" s="6" t="s">
        <v>84956</v>
      </c>
      <c r="G6" s="6" t="s">
        <v>84957</v>
      </c>
      <c r="H6" s="7" t="s">
        <v>84958</v>
      </c>
      <c r="L6" s="8"/>
    </row>
    <row r="7" spans="1:22">
      <c r="A7" s="9" t="s">
        <v>84959</v>
      </c>
      <c r="B7" s="4" t="s">
        <v>84960</v>
      </c>
      <c r="C7" s="4" t="s">
        <v>84961</v>
      </c>
      <c r="D7" s="85" t="s">
        <v>79760</v>
      </c>
      <c r="E7" s="17" t="s">
        <v>84962</v>
      </c>
      <c r="F7" s="7" t="s">
        <v>84963</v>
      </c>
      <c r="G7" s="6" t="s">
        <v>84964</v>
      </c>
      <c r="H7" s="7" t="s">
        <v>84962</v>
      </c>
    </row>
    <row r="8" spans="1:22">
      <c r="A8" s="9" t="s">
        <v>84965</v>
      </c>
      <c r="B8" s="4" t="s">
        <v>10110</v>
      </c>
      <c r="C8" s="4" t="s">
        <v>10111</v>
      </c>
      <c r="D8" s="85" t="s">
        <v>10112</v>
      </c>
      <c r="E8" s="17" t="s">
        <v>10113</v>
      </c>
      <c r="F8" s="7" t="s">
        <v>10114</v>
      </c>
      <c r="G8" s="6" t="s">
        <v>10116</v>
      </c>
      <c r="H8" s="7" t="s">
        <v>10113</v>
      </c>
    </row>
    <row r="9" spans="1:22">
      <c r="A9" s="9" t="s">
        <v>84966</v>
      </c>
      <c r="B9" s="4" t="s">
        <v>84967</v>
      </c>
      <c r="C9" s="4" t="s">
        <v>14679</v>
      </c>
      <c r="D9" s="85" t="s">
        <v>14680</v>
      </c>
      <c r="E9" s="17" t="s">
        <v>14681</v>
      </c>
      <c r="F9" s="7" t="s">
        <v>14682</v>
      </c>
      <c r="G9" s="6" t="s">
        <v>12535</v>
      </c>
      <c r="H9" s="7" t="s">
        <v>20123</v>
      </c>
    </row>
    <row r="10" spans="1:22">
      <c r="A10" s="9" t="s">
        <v>84968</v>
      </c>
      <c r="B10" s="6" t="s">
        <v>84969</v>
      </c>
      <c r="C10" s="6" t="s">
        <v>5774</v>
      </c>
      <c r="D10" s="6" t="s">
        <v>5775</v>
      </c>
      <c r="E10" s="6" t="s">
        <v>5776</v>
      </c>
      <c r="F10" s="6" t="s">
        <v>5777</v>
      </c>
      <c r="G10" s="6" t="s">
        <v>5779</v>
      </c>
      <c r="H10" s="7" t="s">
        <v>84970</v>
      </c>
    </row>
    <row r="11" spans="1:22">
      <c r="A11" s="9" t="s">
        <v>84971</v>
      </c>
      <c r="B11" s="46" t="s">
        <v>19852</v>
      </c>
      <c r="C11" s="46" t="s">
        <v>19853</v>
      </c>
      <c r="D11" s="46" t="s">
        <v>19854</v>
      </c>
      <c r="E11" s="46" t="s">
        <v>2165</v>
      </c>
      <c r="F11" s="46" t="s">
        <v>19855</v>
      </c>
      <c r="G11" s="6" t="s">
        <v>19857</v>
      </c>
      <c r="H11" s="7" t="s">
        <v>19858</v>
      </c>
    </row>
    <row r="12" spans="1:22">
      <c r="A12" s="9" t="s">
        <v>84972</v>
      </c>
      <c r="B12" s="6" t="s">
        <v>5758</v>
      </c>
      <c r="C12" s="6" t="s">
        <v>5759</v>
      </c>
      <c r="D12" s="6" t="s">
        <v>5760</v>
      </c>
      <c r="E12" s="6" t="s">
        <v>5761</v>
      </c>
      <c r="F12" s="6" t="s">
        <v>5762</v>
      </c>
      <c r="G12" s="6" t="s">
        <v>5764</v>
      </c>
      <c r="H12" s="7" t="s">
        <v>5765</v>
      </c>
    </row>
    <row r="13" spans="1:22">
      <c r="A13" s="9" t="s">
        <v>84973</v>
      </c>
      <c r="B13" s="4" t="s">
        <v>7338</v>
      </c>
      <c r="C13" s="4" t="s">
        <v>7517</v>
      </c>
      <c r="D13" s="85" t="s">
        <v>7340</v>
      </c>
      <c r="E13" s="17" t="s">
        <v>7341</v>
      </c>
      <c r="F13" s="7" t="s">
        <v>14587</v>
      </c>
      <c r="G13" s="6" t="s">
        <v>7344</v>
      </c>
      <c r="H13" s="7" t="s">
        <v>7341</v>
      </c>
    </row>
    <row r="14" spans="1:22">
      <c r="A14" s="9" t="s">
        <v>84974</v>
      </c>
      <c r="B14" s="4" t="s">
        <v>68535</v>
      </c>
      <c r="C14" s="4" t="s">
        <v>84975</v>
      </c>
      <c r="D14" s="85" t="s">
        <v>68535</v>
      </c>
      <c r="E14" s="17" t="s">
        <v>68538</v>
      </c>
      <c r="F14" s="7" t="s">
        <v>84975</v>
      </c>
      <c r="G14" s="6" t="s">
        <v>84976</v>
      </c>
      <c r="H14" s="7" t="s">
        <v>68538</v>
      </c>
    </row>
    <row r="15" spans="1:22">
      <c r="A15" s="9" t="s">
        <v>84977</v>
      </c>
      <c r="B15" s="4" t="s">
        <v>84978</v>
      </c>
      <c r="C15" s="4" t="s">
        <v>84979</v>
      </c>
      <c r="D15" s="85" t="s">
        <v>84980</v>
      </c>
      <c r="E15" s="17" t="s">
        <v>16435</v>
      </c>
      <c r="F15" s="7" t="s">
        <v>84981</v>
      </c>
      <c r="G15" s="6" t="s">
        <v>80569</v>
      </c>
      <c r="H15" s="7" t="s">
        <v>84982</v>
      </c>
    </row>
    <row r="16" spans="1:22">
      <c r="A16" s="9" t="s">
        <v>84983</v>
      </c>
      <c r="B16" s="6" t="s">
        <v>84984</v>
      </c>
      <c r="C16" s="6" t="s">
        <v>84985</v>
      </c>
      <c r="D16" s="6" t="s">
        <v>84986</v>
      </c>
      <c r="E16" s="6" t="s">
        <v>84987</v>
      </c>
      <c r="F16" s="6" t="s">
        <v>84985</v>
      </c>
      <c r="G16" s="6" t="s">
        <v>84988</v>
      </c>
      <c r="H16" s="7" t="s">
        <v>84989</v>
      </c>
    </row>
    <row r="17" spans="1:8">
      <c r="A17" s="9" t="s">
        <v>84990</v>
      </c>
      <c r="B17" s="46" t="s">
        <v>84991</v>
      </c>
      <c r="C17" s="46" t="s">
        <v>84992</v>
      </c>
      <c r="D17" s="46" t="s">
        <v>84993</v>
      </c>
      <c r="E17" s="46" t="s">
        <v>84992</v>
      </c>
      <c r="F17" s="46" t="s">
        <v>84992</v>
      </c>
      <c r="G17" s="6" t="s">
        <v>84994</v>
      </c>
      <c r="H17" s="7" t="s">
        <v>84992</v>
      </c>
    </row>
    <row r="18" spans="1:8">
      <c r="A18" s="9" t="s">
        <v>84995</v>
      </c>
      <c r="B18" s="6" t="s">
        <v>84996</v>
      </c>
      <c r="C18" s="6" t="s">
        <v>84997</v>
      </c>
      <c r="D18" s="6" t="s">
        <v>84996</v>
      </c>
      <c r="E18" s="6" t="s">
        <v>84996</v>
      </c>
      <c r="F18" s="6" t="s">
        <v>84998</v>
      </c>
      <c r="G18" s="6" t="s">
        <v>84999</v>
      </c>
      <c r="H18" s="7" t="s">
        <v>84996</v>
      </c>
    </row>
    <row r="19" spans="1:8">
      <c r="A19" s="9" t="s">
        <v>85000</v>
      </c>
      <c r="B19" s="4" t="s">
        <v>85001</v>
      </c>
      <c r="C19" s="4" t="s">
        <v>85001</v>
      </c>
      <c r="D19" s="85" t="s">
        <v>85002</v>
      </c>
      <c r="E19" s="17" t="s">
        <v>85003</v>
      </c>
      <c r="F19" s="7" t="s">
        <v>85004</v>
      </c>
      <c r="G19" s="6" t="s">
        <v>85005</v>
      </c>
      <c r="H19" s="7" t="s">
        <v>85003</v>
      </c>
    </row>
    <row r="20" spans="1:8">
      <c r="A20" s="9"/>
      <c r="H20" s="7"/>
    </row>
    <row r="21" spans="1:8">
      <c r="A21" s="9"/>
      <c r="H21" s="7"/>
    </row>
    <row r="22" spans="1:8">
      <c r="A22" s="9"/>
      <c r="H22" s="7"/>
    </row>
    <row r="23" spans="1:8">
      <c r="A23" s="9"/>
      <c r="H23" s="7"/>
    </row>
    <row r="24" spans="1:8">
      <c r="A24" s="9"/>
      <c r="H24" s="7"/>
    </row>
    <row r="25" spans="1:8">
      <c r="A25" s="9"/>
      <c r="H25" s="7"/>
    </row>
    <row r="26" spans="1:8">
      <c r="A26" s="9"/>
      <c r="H26" s="7"/>
    </row>
    <row r="27" spans="1:8">
      <c r="A27" s="9"/>
      <c r="H27" s="7"/>
    </row>
    <row r="28" spans="1:8">
      <c r="A28" s="9"/>
      <c r="H28" s="7"/>
    </row>
    <row r="29" spans="1:8">
      <c r="A29" s="9"/>
      <c r="H29" s="7"/>
    </row>
    <row r="30" spans="1:8">
      <c r="A30" s="9"/>
      <c r="H30" s="7"/>
    </row>
    <row r="31" spans="1:8">
      <c r="A31" s="9"/>
      <c r="H31" s="7"/>
    </row>
    <row r="32" spans="1:8">
      <c r="A32" s="9"/>
      <c r="H32" s="7"/>
    </row>
    <row r="33" spans="1:8">
      <c r="A33" s="9"/>
      <c r="H33" s="7"/>
    </row>
    <row r="34" spans="1:8">
      <c r="A34" s="9"/>
      <c r="H34" s="7"/>
    </row>
    <row r="35" spans="1:8">
      <c r="A35" s="9"/>
      <c r="H35" s="7"/>
    </row>
    <row r="36" spans="1:8">
      <c r="A36" s="9"/>
      <c r="H36" s="7"/>
    </row>
    <row r="37" spans="1:8">
      <c r="A37" s="9"/>
      <c r="H37" s="7"/>
    </row>
    <row r="38" spans="1:8">
      <c r="A38" s="9"/>
      <c r="H38" s="7"/>
    </row>
    <row r="39" spans="1:8">
      <c r="A39" s="9"/>
      <c r="H39" s="7"/>
    </row>
    <row r="40" spans="1:8">
      <c r="A40" s="9"/>
      <c r="H40" s="7"/>
    </row>
    <row r="41" spans="1:8">
      <c r="A41" s="9"/>
      <c r="H41" s="7"/>
    </row>
    <row r="42" spans="1:8">
      <c r="A42" s="9"/>
      <c r="H42" s="7"/>
    </row>
    <row r="43" spans="1:8">
      <c r="A43" s="9"/>
      <c r="H43" s="7"/>
    </row>
    <row r="44" spans="1:8">
      <c r="A44" s="9"/>
      <c r="H44" s="7"/>
    </row>
    <row r="45" spans="1:8">
      <c r="A45" s="9"/>
      <c r="H45" s="7"/>
    </row>
    <row r="46" spans="1:8">
      <c r="A46" s="9"/>
      <c r="H46" s="7"/>
    </row>
    <row r="47" spans="1:8">
      <c r="A47" s="9"/>
      <c r="H47" s="7"/>
    </row>
    <row r="48" spans="1:8">
      <c r="A48" s="9"/>
      <c r="H48" s="7"/>
    </row>
    <row r="49" spans="1:8">
      <c r="A49" s="9"/>
      <c r="H49" s="7"/>
    </row>
    <row r="50" spans="1:8">
      <c r="A50" s="9"/>
      <c r="H50" s="7"/>
    </row>
    <row r="51" spans="1:8">
      <c r="A51" s="9"/>
      <c r="H51" s="7"/>
    </row>
    <row r="52" spans="1:8">
      <c r="A52" s="9"/>
      <c r="H52" s="7"/>
    </row>
    <row r="53" spans="1:8">
      <c r="A53" s="9"/>
      <c r="H53" s="7"/>
    </row>
    <row r="54" spans="1:8">
      <c r="A54" s="9"/>
      <c r="H54" s="7"/>
    </row>
    <row r="55" spans="1:8">
      <c r="A55" s="9"/>
      <c r="H55" s="7"/>
    </row>
    <row r="56" spans="1:8">
      <c r="A56" s="9"/>
      <c r="H56" s="7"/>
    </row>
    <row r="57" spans="1:8">
      <c r="A57" s="9"/>
      <c r="H57" s="7"/>
    </row>
    <row r="58" spans="1:8">
      <c r="A58" s="9"/>
      <c r="H58" s="7"/>
    </row>
    <row r="59" spans="1:8">
      <c r="A59" s="9"/>
      <c r="H59" s="7"/>
    </row>
    <row r="60" spans="1:8">
      <c r="A60" s="9"/>
      <c r="H60" s="7"/>
    </row>
    <row r="61" spans="1:8">
      <c r="A61" s="9"/>
      <c r="H61" s="7"/>
    </row>
    <row r="62" spans="1:8">
      <c r="A62" s="9"/>
      <c r="H62" s="7"/>
    </row>
    <row r="63" spans="1:8">
      <c r="A63" s="9"/>
      <c r="H63" s="7"/>
    </row>
    <row r="64" spans="1:8">
      <c r="A64" s="9"/>
      <c r="H64" s="7"/>
    </row>
    <row r="65" spans="1:8">
      <c r="A65" s="9"/>
      <c r="H65" s="7"/>
    </row>
    <row r="66" spans="1:8">
      <c r="A66" s="9"/>
      <c r="H66" s="7"/>
    </row>
    <row r="67" spans="1:8">
      <c r="A67" s="9"/>
      <c r="H67" s="7"/>
    </row>
    <row r="68" spans="1:8">
      <c r="A68" s="9"/>
      <c r="H68" s="7"/>
    </row>
    <row r="69" spans="1:8">
      <c r="A69" s="9"/>
      <c r="H69" s="7"/>
    </row>
    <row r="70" spans="1:8">
      <c r="A70" s="9"/>
      <c r="H70" s="7"/>
    </row>
    <row r="71" spans="1:8">
      <c r="A71" s="9"/>
      <c r="H71" s="7"/>
    </row>
    <row r="72" spans="1:8">
      <c r="A72" s="9"/>
      <c r="H72" s="7"/>
    </row>
    <row r="73" spans="1:8">
      <c r="A73" s="9"/>
      <c r="H73" s="7"/>
    </row>
    <row r="74" spans="1:8">
      <c r="A74" s="9"/>
      <c r="H74" s="7"/>
    </row>
    <row r="75" spans="1:8">
      <c r="A75" s="9"/>
      <c r="H75" s="7"/>
    </row>
    <row r="76" spans="1:8">
      <c r="A76" s="9"/>
      <c r="H76" s="7"/>
    </row>
    <row r="77" spans="1:8">
      <c r="A77" s="9"/>
      <c r="H77" s="7"/>
    </row>
    <row r="78" spans="1:8">
      <c r="A78" s="9"/>
      <c r="H78" s="7"/>
    </row>
    <row r="79" spans="1:8">
      <c r="A79" s="9"/>
      <c r="H79" s="7"/>
    </row>
    <row r="80" spans="1:8">
      <c r="A80" s="9"/>
      <c r="H80" s="7"/>
    </row>
    <row r="81" spans="1:8">
      <c r="A81" s="9"/>
      <c r="H81" s="7"/>
    </row>
    <row r="82" spans="1:8">
      <c r="A82" s="9"/>
      <c r="H82" s="7"/>
    </row>
    <row r="83" spans="1:8">
      <c r="A83" s="9"/>
      <c r="H83" s="7"/>
    </row>
    <row r="84" spans="1:8">
      <c r="A84" s="9"/>
      <c r="H84" s="7"/>
    </row>
    <row r="85" spans="1:8">
      <c r="A85" s="9"/>
      <c r="H85" s="7"/>
    </row>
    <row r="86" spans="1:8">
      <c r="A86" s="9"/>
      <c r="H86" s="7"/>
    </row>
    <row r="87" spans="1:8">
      <c r="A87" s="9"/>
      <c r="H87" s="7"/>
    </row>
    <row r="88" spans="1:8">
      <c r="A88" s="9"/>
      <c r="H88" s="7"/>
    </row>
    <row r="89" spans="1:8">
      <c r="A89" s="9"/>
      <c r="H89" s="7"/>
    </row>
    <row r="90" spans="1:8">
      <c r="A90" s="9"/>
      <c r="H90" s="7"/>
    </row>
    <row r="91" spans="1:8">
      <c r="A91" s="9"/>
      <c r="H91" s="7"/>
    </row>
    <row r="92" spans="1:8">
      <c r="A92" s="9"/>
      <c r="H92" s="7"/>
    </row>
    <row r="93" spans="1:8">
      <c r="A93" s="9"/>
      <c r="H93" s="7"/>
    </row>
    <row r="94" spans="1:8">
      <c r="A94" s="9"/>
      <c r="H94" s="7"/>
    </row>
    <row r="95" spans="1:8">
      <c r="A95" s="9"/>
      <c r="H95" s="7"/>
    </row>
    <row r="96" spans="1:8">
      <c r="A96" s="9"/>
      <c r="H96" s="7"/>
    </row>
    <row r="97" spans="1:8">
      <c r="A97" s="9"/>
      <c r="H97" s="7"/>
    </row>
    <row r="98" spans="1:8">
      <c r="A98" s="9"/>
      <c r="H98" s="7"/>
    </row>
    <row r="99" spans="1:8">
      <c r="A99" s="9"/>
      <c r="H99" s="7"/>
    </row>
    <row r="100" spans="1:8">
      <c r="A100" s="9"/>
      <c r="H100" s="7"/>
    </row>
    <row r="101" spans="1:8">
      <c r="A101" s="9"/>
      <c r="H101" s="7"/>
    </row>
    <row r="102" spans="1:8">
      <c r="A102" s="9"/>
      <c r="H102" s="7"/>
    </row>
    <row r="103" spans="1:8">
      <c r="A103" s="9"/>
      <c r="H103" s="7"/>
    </row>
    <row r="104" spans="1:8">
      <c r="A104" s="9"/>
      <c r="H104" s="7"/>
    </row>
    <row r="105" spans="1:8">
      <c r="A105" s="9"/>
      <c r="H105" s="7"/>
    </row>
    <row r="106" spans="1:8">
      <c r="A106" s="9"/>
      <c r="H106" s="7"/>
    </row>
    <row r="107" spans="1:8">
      <c r="A107" s="9"/>
      <c r="H107" s="7"/>
    </row>
    <row r="108" spans="1:8">
      <c r="A108" s="9"/>
      <c r="H108" s="7"/>
    </row>
    <row r="109" spans="1:8">
      <c r="A109" s="9"/>
      <c r="H109" s="7"/>
    </row>
    <row r="110" spans="1:8">
      <c r="A110" s="9"/>
      <c r="H110" s="7"/>
    </row>
    <row r="111" spans="1:8">
      <c r="A111" s="9"/>
      <c r="H111" s="7"/>
    </row>
    <row r="112" spans="1:8">
      <c r="A112" s="9"/>
      <c r="H112" s="7"/>
    </row>
    <row r="113" spans="1:8">
      <c r="A113" s="9"/>
      <c r="H113" s="7"/>
    </row>
    <row r="114" spans="1:8">
      <c r="A114" s="9"/>
      <c r="H114" s="7"/>
    </row>
    <row r="115" spans="1:8">
      <c r="A115" s="9"/>
      <c r="H115" s="7"/>
    </row>
    <row r="116" spans="1:8">
      <c r="A116" s="9"/>
      <c r="H116" s="7"/>
    </row>
    <row r="117" spans="1:8">
      <c r="A117" s="9"/>
      <c r="H117" s="7"/>
    </row>
    <row r="118" spans="1:8">
      <c r="A118" s="9"/>
      <c r="H118" s="7"/>
    </row>
    <row r="119" spans="1:8">
      <c r="A119" s="9"/>
      <c r="H119" s="7"/>
    </row>
    <row r="120" spans="1:8">
      <c r="A120" s="9"/>
      <c r="H120" s="7"/>
    </row>
    <row r="121" spans="1:8">
      <c r="A121" s="9"/>
      <c r="H121" s="7"/>
    </row>
    <row r="122" spans="1:8">
      <c r="A122" s="9"/>
      <c r="H122" s="7"/>
    </row>
    <row r="123" spans="1:8">
      <c r="A123" s="9"/>
      <c r="H123" s="7"/>
    </row>
    <row r="124" spans="1:8">
      <c r="A124" s="9"/>
      <c r="H124" s="7"/>
    </row>
    <row r="125" spans="1:8">
      <c r="A125" s="9"/>
      <c r="H125" s="7"/>
    </row>
    <row r="126" spans="1:8">
      <c r="A126" s="9"/>
      <c r="H126" s="7"/>
    </row>
    <row r="127" spans="1:8">
      <c r="A127" s="9"/>
      <c r="H127" s="7"/>
    </row>
    <row r="128" spans="1:8">
      <c r="A128" s="9"/>
      <c r="H128" s="7"/>
    </row>
    <row r="129" spans="1:8">
      <c r="A129" s="9"/>
      <c r="H129" s="7"/>
    </row>
    <row r="130" spans="1:8">
      <c r="A130" s="9"/>
      <c r="H130" s="7"/>
    </row>
    <row r="131" spans="1:8">
      <c r="A131" s="9"/>
      <c r="H131" s="7"/>
    </row>
    <row r="132" spans="1:8">
      <c r="A132" s="9"/>
      <c r="H132" s="7"/>
    </row>
    <row r="133" spans="1:8">
      <c r="A133" s="9"/>
      <c r="H133" s="7"/>
    </row>
    <row r="134" spans="1:8">
      <c r="A134" s="9"/>
      <c r="H134" s="7"/>
    </row>
    <row r="135" spans="1:8">
      <c r="A135" s="9"/>
      <c r="H135" s="7"/>
    </row>
    <row r="136" spans="1:8">
      <c r="A136" s="9"/>
      <c r="H136" s="7"/>
    </row>
    <row r="137" spans="1:8">
      <c r="A137" s="9"/>
      <c r="H137" s="7"/>
    </row>
    <row r="138" spans="1:8">
      <c r="A138" s="9"/>
      <c r="H138" s="7"/>
    </row>
    <row r="139" spans="1:8">
      <c r="A139" s="9"/>
      <c r="H139" s="7"/>
    </row>
    <row r="140" spans="1:8">
      <c r="A140" s="9"/>
      <c r="H140" s="7"/>
    </row>
    <row r="141" spans="1:8">
      <c r="A141" s="9"/>
      <c r="H141" s="7"/>
    </row>
    <row r="142" spans="1:8">
      <c r="A142" s="9"/>
      <c r="H142" s="7"/>
    </row>
    <row r="143" spans="1:8">
      <c r="A143" s="9"/>
      <c r="H143" s="7"/>
    </row>
    <row r="144" spans="1:8">
      <c r="A144" s="9"/>
      <c r="H144" s="7"/>
    </row>
    <row r="145" spans="1:8">
      <c r="A145" s="9"/>
      <c r="H145" s="7"/>
    </row>
    <row r="146" spans="1:8">
      <c r="A146" s="9"/>
      <c r="H146" s="7"/>
    </row>
    <row r="147" spans="1:8">
      <c r="A147" s="9"/>
      <c r="H147" s="7"/>
    </row>
    <row r="148" spans="1:8">
      <c r="A148" s="9"/>
      <c r="H148" s="7"/>
    </row>
    <row r="149" spans="1:8">
      <c r="A149" s="9"/>
      <c r="H149" s="7"/>
    </row>
    <row r="150" spans="1:8">
      <c r="A150" s="9"/>
      <c r="H150" s="7"/>
    </row>
    <row r="151" spans="1:8">
      <c r="A151" s="9"/>
      <c r="H151" s="7"/>
    </row>
    <row r="152" spans="1:8">
      <c r="A152" s="9"/>
      <c r="H152" s="7"/>
    </row>
    <row r="153" spans="1:8">
      <c r="A153" s="9"/>
      <c r="H153" s="7"/>
    </row>
    <row r="154" spans="1:8">
      <c r="A154" s="9"/>
      <c r="H154" s="7"/>
    </row>
    <row r="155" spans="1:8">
      <c r="A155" s="9"/>
      <c r="H155" s="7"/>
    </row>
    <row r="156" spans="1:8">
      <c r="A156" s="9"/>
      <c r="H156" s="7"/>
    </row>
    <row r="157" spans="1:8">
      <c r="A157" s="9"/>
      <c r="H157" s="7"/>
    </row>
    <row r="158" spans="1:8">
      <c r="A158" s="9"/>
      <c r="H158" s="7"/>
    </row>
    <row r="159" spans="1:8">
      <c r="A159" s="9"/>
      <c r="H159" s="7"/>
    </row>
    <row r="160" spans="1:8">
      <c r="A160" s="9"/>
      <c r="H160" s="7"/>
    </row>
    <row r="161" spans="1:8">
      <c r="A161" s="9"/>
      <c r="H161" s="7"/>
    </row>
    <row r="162" spans="1:8">
      <c r="A162" s="9"/>
      <c r="H162" s="7"/>
    </row>
    <row r="163" spans="1:8">
      <c r="A163" s="9"/>
      <c r="H163" s="7"/>
    </row>
    <row r="164" spans="1:8">
      <c r="A164" s="9"/>
      <c r="H164" s="7"/>
    </row>
    <row r="165" spans="1:8">
      <c r="A165" s="9"/>
      <c r="H165" s="7"/>
    </row>
    <row r="166" spans="1:8">
      <c r="A166" s="9"/>
      <c r="H166" s="7"/>
    </row>
    <row r="167" spans="1:8">
      <c r="A167" s="9"/>
      <c r="H167" s="7"/>
    </row>
    <row r="168" spans="1:8">
      <c r="A168" s="9"/>
      <c r="H168" s="7"/>
    </row>
    <row r="169" spans="1:8">
      <c r="A169" s="9"/>
      <c r="H169" s="7"/>
    </row>
    <row r="170" spans="1:8">
      <c r="A170" s="9"/>
      <c r="H170" s="7"/>
    </row>
    <row r="171" spans="1:8">
      <c r="A171" s="9"/>
      <c r="H171" s="7"/>
    </row>
    <row r="172" spans="1:8">
      <c r="A172" s="9"/>
      <c r="H172" s="7"/>
    </row>
    <row r="173" spans="1:8">
      <c r="A173" s="9"/>
      <c r="H173" s="7"/>
    </row>
    <row r="174" spans="1:8">
      <c r="A174" s="9"/>
      <c r="H174" s="7"/>
    </row>
    <row r="175" spans="1:8">
      <c r="A175" s="9"/>
      <c r="H175" s="7"/>
    </row>
    <row r="176" spans="1:8">
      <c r="A176" s="9"/>
      <c r="H176" s="7"/>
    </row>
    <row r="177" spans="1:8">
      <c r="A177" s="9"/>
      <c r="H177" s="7"/>
    </row>
    <row r="178" spans="1:8">
      <c r="A178" s="9"/>
      <c r="H178" s="7"/>
    </row>
    <row r="179" spans="1:8">
      <c r="A179" s="9"/>
      <c r="H179" s="7"/>
    </row>
    <row r="180" spans="1:8">
      <c r="A180" s="9"/>
      <c r="H180" s="7"/>
    </row>
    <row r="181" spans="1:8">
      <c r="A181" s="9"/>
      <c r="H181" s="7"/>
    </row>
    <row r="182" spans="1:8">
      <c r="A182" s="9"/>
      <c r="H182" s="7"/>
    </row>
    <row r="183" spans="1:8">
      <c r="A183" s="9"/>
      <c r="H183" s="7"/>
    </row>
    <row r="184" spans="1:8">
      <c r="A184" s="9"/>
      <c r="H184" s="7"/>
    </row>
    <row r="185" spans="1:8">
      <c r="A185" s="9"/>
      <c r="H185" s="7"/>
    </row>
    <row r="186" spans="1:8">
      <c r="A186" s="9"/>
      <c r="H186" s="7"/>
    </row>
    <row r="187" spans="1:8">
      <c r="A187" s="9"/>
      <c r="H187" s="7"/>
    </row>
    <row r="188" spans="1:8">
      <c r="A188" s="9"/>
      <c r="H188" s="7"/>
    </row>
    <row r="189" spans="1:8">
      <c r="A189" s="9"/>
      <c r="H189" s="7"/>
    </row>
    <row r="190" spans="1:8">
      <c r="A190" s="9"/>
      <c r="H190" s="7"/>
    </row>
    <row r="191" spans="1:8">
      <c r="A191" s="9"/>
      <c r="H191" s="7"/>
    </row>
    <row r="192" spans="1:8">
      <c r="A192" s="9"/>
      <c r="H192" s="7"/>
    </row>
    <row r="193" spans="1:8">
      <c r="A193" s="9"/>
      <c r="H193" s="7"/>
    </row>
    <row r="194" spans="1:8">
      <c r="A194" s="9"/>
      <c r="H194" s="7"/>
    </row>
    <row r="195" spans="1:8">
      <c r="A195" s="9"/>
      <c r="H195" s="7"/>
    </row>
    <row r="196" spans="1:8">
      <c r="A196" s="9"/>
      <c r="H196" s="7"/>
    </row>
    <row r="197" spans="1:8">
      <c r="A197" s="9"/>
      <c r="H197" s="7"/>
    </row>
    <row r="198" spans="1:8">
      <c r="A198" s="9"/>
      <c r="H198" s="7"/>
    </row>
    <row r="199" spans="1:8">
      <c r="A199" s="9"/>
      <c r="H199" s="7"/>
    </row>
    <row r="200" spans="1:8">
      <c r="A200" s="9"/>
      <c r="H200" s="7"/>
    </row>
    <row r="201" spans="1:8">
      <c r="A201" s="9"/>
      <c r="H201" s="7"/>
    </row>
    <row r="202" spans="1:8">
      <c r="A202" s="9"/>
      <c r="H202" s="7"/>
    </row>
    <row r="203" spans="1:8">
      <c r="A203" s="9"/>
      <c r="H203" s="7"/>
    </row>
    <row r="204" spans="1:8">
      <c r="A204" s="9"/>
      <c r="H204" s="7"/>
    </row>
    <row r="205" spans="1:8">
      <c r="A205" s="9"/>
      <c r="H205" s="7"/>
    </row>
    <row r="206" spans="1:8">
      <c r="A206" s="9"/>
      <c r="H206" s="7"/>
    </row>
    <row r="207" spans="1:8">
      <c r="A207" s="9"/>
      <c r="H207" s="7"/>
    </row>
    <row r="208" spans="1:8">
      <c r="A208" s="9"/>
      <c r="H208" s="7"/>
    </row>
    <row r="209" spans="1:8">
      <c r="A209" s="9"/>
      <c r="H209" s="7"/>
    </row>
    <row r="210" spans="1:8">
      <c r="A210" s="9"/>
      <c r="H210" s="7"/>
    </row>
    <row r="211" spans="1:8">
      <c r="A211" s="9"/>
      <c r="H211" s="7"/>
    </row>
    <row r="212" spans="1:8">
      <c r="A212" s="9"/>
      <c r="H212" s="7"/>
    </row>
    <row r="213" spans="1:8">
      <c r="A213" s="9"/>
      <c r="H213" s="7"/>
    </row>
    <row r="214" spans="1:8">
      <c r="A214" s="9"/>
      <c r="H214" s="7"/>
    </row>
    <row r="215" spans="1:8">
      <c r="A215" s="9"/>
      <c r="H215" s="7"/>
    </row>
    <row r="216" spans="1:8">
      <c r="A216" s="9"/>
      <c r="H216" s="7"/>
    </row>
    <row r="217" spans="1:8">
      <c r="A217" s="9"/>
      <c r="H217" s="7"/>
    </row>
    <row r="218" spans="1:8">
      <c r="A218" s="9"/>
      <c r="H218" s="7"/>
    </row>
    <row r="219" spans="1:8">
      <c r="A219" s="9"/>
      <c r="H219" s="7"/>
    </row>
    <row r="220" spans="1:8">
      <c r="A220" s="9"/>
      <c r="H220" s="7"/>
    </row>
    <row r="221" spans="1:8">
      <c r="A221" s="9"/>
      <c r="H221" s="7"/>
    </row>
    <row r="222" spans="1:8">
      <c r="A222" s="9"/>
      <c r="H222" s="7"/>
    </row>
    <row r="223" spans="1:8">
      <c r="A223" s="9"/>
      <c r="H223" s="7"/>
    </row>
    <row r="224" spans="1:8">
      <c r="A224" s="9"/>
      <c r="H224" s="7"/>
    </row>
    <row r="225" spans="1:8">
      <c r="A225" s="9"/>
      <c r="H225" s="7"/>
    </row>
    <row r="226" spans="1:8">
      <c r="A226" s="9"/>
      <c r="H226" s="7"/>
    </row>
    <row r="227" spans="1:8">
      <c r="A227" s="9"/>
      <c r="H227" s="7"/>
    </row>
    <row r="228" spans="1:8">
      <c r="A228" s="9"/>
      <c r="H228" s="7"/>
    </row>
    <row r="229" spans="1:8">
      <c r="A229" s="9"/>
      <c r="H229" s="7"/>
    </row>
    <row r="230" spans="1:8">
      <c r="A230" s="9"/>
      <c r="H230" s="7"/>
    </row>
    <row r="231" spans="1:8">
      <c r="A231" s="9"/>
      <c r="H231" s="7"/>
    </row>
    <row r="232" spans="1:8">
      <c r="A232" s="9"/>
      <c r="H232" s="7"/>
    </row>
    <row r="233" spans="1:8">
      <c r="A233" s="9"/>
      <c r="H233" s="7"/>
    </row>
    <row r="234" spans="1:8">
      <c r="A234" s="9"/>
      <c r="H234" s="7"/>
    </row>
    <row r="235" spans="1:8">
      <c r="A235" s="9"/>
      <c r="H235" s="7"/>
    </row>
    <row r="236" spans="1:8">
      <c r="A236" s="9"/>
      <c r="H236" s="7"/>
    </row>
    <row r="237" spans="1:8">
      <c r="A237" s="9"/>
      <c r="H237" s="7"/>
    </row>
    <row r="238" spans="1:8">
      <c r="A238" s="9"/>
      <c r="H238" s="7"/>
    </row>
    <row r="239" spans="1:8">
      <c r="A239" s="9"/>
      <c r="H239" s="7"/>
    </row>
    <row r="240" spans="1:8">
      <c r="A240" s="9"/>
      <c r="H240" s="7"/>
    </row>
    <row r="241" spans="1:8">
      <c r="A241" s="9"/>
      <c r="H241" s="7"/>
    </row>
    <row r="242" spans="1:8">
      <c r="A242" s="9"/>
      <c r="H242" s="7"/>
    </row>
    <row r="243" spans="1:8">
      <c r="A243" s="9"/>
      <c r="H243" s="7"/>
    </row>
    <row r="244" spans="1:8">
      <c r="A244" s="9"/>
      <c r="H244" s="7"/>
    </row>
    <row r="245" spans="1:8">
      <c r="A245" s="9"/>
      <c r="H245" s="7"/>
    </row>
    <row r="246" spans="1:8">
      <c r="A246" s="9"/>
      <c r="H246" s="7"/>
    </row>
    <row r="247" spans="1:8">
      <c r="A247" s="9"/>
      <c r="H247" s="7"/>
    </row>
    <row r="248" spans="1:8">
      <c r="A248" s="9"/>
      <c r="H248" s="7"/>
    </row>
    <row r="249" spans="1:8">
      <c r="A249" s="9"/>
      <c r="H249" s="7"/>
    </row>
    <row r="250" spans="1:8">
      <c r="A250" s="9"/>
      <c r="H250" s="7"/>
    </row>
    <row r="251" spans="1:8">
      <c r="A251" s="9"/>
      <c r="H251" s="7"/>
    </row>
    <row r="252" spans="1:8">
      <c r="A252" s="9"/>
      <c r="H252" s="7"/>
    </row>
    <row r="253" spans="1:8">
      <c r="A253" s="9"/>
      <c r="H253" s="7"/>
    </row>
    <row r="254" spans="1:8">
      <c r="A254" s="9"/>
      <c r="H254" s="7"/>
    </row>
    <row r="255" spans="1:8">
      <c r="A255" s="9"/>
      <c r="H255" s="7"/>
    </row>
    <row r="256" spans="1:8">
      <c r="A256" s="9"/>
      <c r="H256" s="7"/>
    </row>
    <row r="257" spans="1:8">
      <c r="A257" s="9"/>
      <c r="H257" s="7"/>
    </row>
    <row r="258" spans="1:8">
      <c r="A258" s="9"/>
      <c r="H258" s="7"/>
    </row>
    <row r="259" spans="1:8">
      <c r="A259" s="9"/>
      <c r="H259" s="7"/>
    </row>
    <row r="260" spans="1:8">
      <c r="A260" s="9"/>
      <c r="H260" s="7"/>
    </row>
    <row r="261" spans="1:8">
      <c r="A261" s="9"/>
      <c r="H261" s="7"/>
    </row>
    <row r="262" spans="1:8">
      <c r="A262" s="9"/>
      <c r="H262" s="7"/>
    </row>
    <row r="263" spans="1:8">
      <c r="A263" s="9"/>
      <c r="H263" s="7"/>
    </row>
    <row r="264" spans="1:8">
      <c r="A264" s="9"/>
      <c r="H264" s="7"/>
    </row>
    <row r="265" spans="1:8">
      <c r="A265" s="9"/>
      <c r="H265" s="7"/>
    </row>
    <row r="266" spans="1:8">
      <c r="A266" s="9"/>
      <c r="H266" s="7"/>
    </row>
    <row r="267" spans="1:8">
      <c r="A267" s="9"/>
      <c r="H267" s="7"/>
    </row>
    <row r="268" spans="1:8">
      <c r="A268" s="9"/>
      <c r="H268" s="7"/>
    </row>
    <row r="269" spans="1:8">
      <c r="A269" s="9"/>
      <c r="H269" s="7"/>
    </row>
    <row r="270" spans="1:8">
      <c r="A270" s="9"/>
      <c r="H270" s="7"/>
    </row>
    <row r="271" spans="1:8">
      <c r="A271" s="9"/>
      <c r="H271" s="7"/>
    </row>
    <row r="272" spans="1:8">
      <c r="A272" s="9"/>
      <c r="H272" s="7"/>
    </row>
    <row r="273" spans="1:8">
      <c r="A273" s="9"/>
      <c r="H273" s="7"/>
    </row>
    <row r="274" spans="1:8">
      <c r="A274" s="9"/>
      <c r="H274" s="7"/>
    </row>
    <row r="275" spans="1:8">
      <c r="A275" s="9"/>
      <c r="H275" s="7"/>
    </row>
    <row r="276" spans="1:8">
      <c r="A276" s="9"/>
      <c r="H276" s="7"/>
    </row>
    <row r="277" spans="1:8">
      <c r="A277" s="9"/>
      <c r="H277" s="7"/>
    </row>
    <row r="278" spans="1:8">
      <c r="A278" s="9"/>
      <c r="H278" s="7"/>
    </row>
    <row r="279" spans="1:8">
      <c r="A279" s="9"/>
      <c r="H279" s="7"/>
    </row>
    <row r="280" spans="1:8">
      <c r="A280" s="9"/>
      <c r="H280" s="7"/>
    </row>
    <row r="281" spans="1:8">
      <c r="A281" s="9"/>
      <c r="H281" s="7"/>
    </row>
    <row r="282" spans="1:8">
      <c r="A282" s="9"/>
      <c r="H282" s="7"/>
    </row>
    <row r="283" spans="1:8">
      <c r="A283" s="9"/>
      <c r="H283" s="7"/>
    </row>
    <row r="284" spans="1:8">
      <c r="A284" s="9"/>
      <c r="H284" s="7"/>
    </row>
    <row r="285" spans="1:8">
      <c r="A285" s="9"/>
      <c r="H285" s="7"/>
    </row>
    <row r="286" spans="1:8">
      <c r="A286" s="9"/>
      <c r="H286" s="7"/>
    </row>
    <row r="287" spans="1:8">
      <c r="A287" s="9"/>
      <c r="H287" s="7"/>
    </row>
    <row r="288" spans="1:8">
      <c r="A288" s="9"/>
      <c r="H288" s="7"/>
    </row>
    <row r="289" spans="1:8">
      <c r="A289" s="9"/>
      <c r="H289" s="7"/>
    </row>
    <row r="290" spans="1:8">
      <c r="A290" s="9"/>
      <c r="H290" s="7"/>
    </row>
    <row r="291" spans="1:8">
      <c r="A291" s="9"/>
      <c r="H291" s="7"/>
    </row>
    <row r="292" spans="1:8">
      <c r="A292" s="9"/>
      <c r="H292" s="7"/>
    </row>
    <row r="293" spans="1:8">
      <c r="A293" s="9"/>
      <c r="H293" s="7"/>
    </row>
    <row r="294" spans="1:8">
      <c r="A294" s="9"/>
      <c r="H294" s="7"/>
    </row>
    <row r="295" spans="1:8">
      <c r="A295" s="9"/>
      <c r="H295" s="7"/>
    </row>
    <row r="296" spans="1:8">
      <c r="A296" s="9"/>
      <c r="H296" s="7"/>
    </row>
    <row r="297" spans="1:8">
      <c r="A297" s="9"/>
      <c r="H297" s="7"/>
    </row>
    <row r="298" spans="1:8">
      <c r="A298" s="9"/>
      <c r="H298" s="7"/>
    </row>
    <row r="299" spans="1:8">
      <c r="A299" s="9"/>
      <c r="H299" s="7"/>
    </row>
    <row r="300" spans="1:8">
      <c r="A300" s="9"/>
      <c r="H300" s="7"/>
    </row>
    <row r="301" spans="1:8">
      <c r="A301" s="9"/>
      <c r="H301" s="7"/>
    </row>
    <row r="302" spans="1:8">
      <c r="A302" s="9"/>
      <c r="H302" s="7"/>
    </row>
    <row r="303" spans="1:8">
      <c r="A303" s="9"/>
      <c r="H303" s="7"/>
    </row>
    <row r="304" spans="1:8">
      <c r="A304" s="9"/>
      <c r="H304" s="7"/>
    </row>
    <row r="305" spans="1:8">
      <c r="A305" s="9"/>
      <c r="H305" s="7"/>
    </row>
    <row r="306" spans="1:8">
      <c r="A306" s="9"/>
      <c r="H306" s="7"/>
    </row>
    <row r="307" spans="1:8">
      <c r="A307" s="9"/>
      <c r="H307" s="7"/>
    </row>
    <row r="308" spans="1:8">
      <c r="A308" s="9"/>
      <c r="H308" s="7"/>
    </row>
    <row r="309" spans="1:8">
      <c r="A309" s="9"/>
      <c r="H309" s="7"/>
    </row>
    <row r="310" spans="1:8">
      <c r="A310" s="9"/>
      <c r="H310" s="7"/>
    </row>
    <row r="311" spans="1:8">
      <c r="A311" s="9"/>
      <c r="H311" s="7"/>
    </row>
    <row r="312" spans="1:8">
      <c r="A312" s="9"/>
      <c r="H312" s="7"/>
    </row>
    <row r="313" spans="1:8">
      <c r="A313" s="9"/>
      <c r="H313" s="7"/>
    </row>
    <row r="314" spans="1:8">
      <c r="A314" s="9"/>
      <c r="H314" s="7"/>
    </row>
    <row r="315" spans="1:8">
      <c r="A315" s="9"/>
      <c r="H315" s="7"/>
    </row>
    <row r="316" spans="1:8">
      <c r="A316" s="9"/>
      <c r="H316" s="7"/>
    </row>
    <row r="317" spans="1:8">
      <c r="A317" s="9"/>
      <c r="H317" s="7"/>
    </row>
    <row r="318" spans="1:8">
      <c r="A318" s="9"/>
      <c r="H318" s="7"/>
    </row>
    <row r="319" spans="1:8">
      <c r="A319" s="9"/>
      <c r="H319" s="7"/>
    </row>
    <row r="320" spans="1:8">
      <c r="A320" s="9"/>
      <c r="H320" s="7"/>
    </row>
    <row r="321" spans="1:8">
      <c r="A321" s="9"/>
      <c r="H321" s="7"/>
    </row>
    <row r="322" spans="1:8">
      <c r="A322" s="9"/>
      <c r="H322" s="7"/>
    </row>
    <row r="323" spans="1:8">
      <c r="A323" s="9"/>
      <c r="H323" s="7"/>
    </row>
    <row r="324" spans="1:8">
      <c r="A324" s="9"/>
      <c r="H324" s="7"/>
    </row>
    <row r="325" spans="1:8">
      <c r="A325" s="9"/>
      <c r="H325" s="7"/>
    </row>
    <row r="326" spans="1:8">
      <c r="A326" s="9"/>
      <c r="H326" s="7"/>
    </row>
    <row r="327" spans="1:8">
      <c r="A327" s="9"/>
      <c r="H327" s="7"/>
    </row>
    <row r="328" spans="1:8">
      <c r="A328" s="9"/>
      <c r="H328" s="7"/>
    </row>
    <row r="329" spans="1:8">
      <c r="A329" s="9"/>
      <c r="H329" s="7"/>
    </row>
    <row r="330" spans="1:8">
      <c r="A330" s="9"/>
      <c r="H330" s="7"/>
    </row>
    <row r="331" spans="1:8">
      <c r="A331" s="9"/>
      <c r="H331" s="7"/>
    </row>
    <row r="332" spans="1:8">
      <c r="A332" s="9"/>
      <c r="H332" s="7"/>
    </row>
    <row r="333" spans="1:8">
      <c r="A333" s="9"/>
      <c r="H333" s="7"/>
    </row>
    <row r="334" spans="1:8">
      <c r="A334" s="9"/>
      <c r="H334" s="7"/>
    </row>
    <row r="335" spans="1:8">
      <c r="A335" s="9"/>
      <c r="H335" s="7"/>
    </row>
    <row r="336" spans="1:8">
      <c r="A336" s="9"/>
      <c r="H336" s="7"/>
    </row>
    <row r="337" spans="1:8">
      <c r="A337" s="9"/>
      <c r="H337" s="7"/>
    </row>
    <row r="338" spans="1:8">
      <c r="A338" s="9"/>
      <c r="H338" s="7"/>
    </row>
    <row r="339" spans="1:8">
      <c r="A339" s="9"/>
      <c r="H339" s="7"/>
    </row>
    <row r="340" spans="1:8">
      <c r="A340" s="9"/>
      <c r="H340" s="7"/>
    </row>
    <row r="341" spans="1:8">
      <c r="A341" s="9"/>
      <c r="H341" s="7"/>
    </row>
    <row r="342" spans="1:8">
      <c r="A342" s="9"/>
      <c r="H342" s="7"/>
    </row>
    <row r="343" spans="1:8">
      <c r="A343" s="9"/>
      <c r="H343" s="7"/>
    </row>
    <row r="344" spans="1:8">
      <c r="A344" s="9"/>
      <c r="H344" s="7"/>
    </row>
    <row r="345" spans="1:8">
      <c r="A345" s="9"/>
      <c r="H345" s="7"/>
    </row>
    <row r="346" spans="1:8">
      <c r="A346" s="9"/>
      <c r="H346" s="7"/>
    </row>
    <row r="347" spans="1:8">
      <c r="A347" s="9"/>
      <c r="H347" s="7"/>
    </row>
    <row r="348" spans="1:8">
      <c r="A348" s="9"/>
      <c r="H348" s="7"/>
    </row>
    <row r="349" spans="1:8">
      <c r="A349" s="9"/>
      <c r="H349" s="7"/>
    </row>
    <row r="350" spans="1:8">
      <c r="A350" s="9"/>
      <c r="H350" s="7"/>
    </row>
    <row r="351" spans="1:8">
      <c r="A351" s="9"/>
      <c r="H351" s="7"/>
    </row>
    <row r="352" spans="1:8">
      <c r="A352" s="9"/>
      <c r="H352" s="7"/>
    </row>
    <row r="353" spans="1:8">
      <c r="A353" s="9"/>
      <c r="H353" s="7"/>
    </row>
    <row r="354" spans="1:8">
      <c r="A354" s="9"/>
      <c r="H354" s="7"/>
    </row>
    <row r="355" spans="1:8">
      <c r="A355" s="9"/>
      <c r="H355" s="7"/>
    </row>
    <row r="356" spans="1:8">
      <c r="A356" s="9"/>
      <c r="H356" s="7"/>
    </row>
    <row r="357" spans="1:8">
      <c r="A357" s="9"/>
      <c r="H357" s="7"/>
    </row>
    <row r="358" spans="1:8">
      <c r="A358" s="9"/>
      <c r="H358" s="7"/>
    </row>
    <row r="359" spans="1:8">
      <c r="A359" s="9"/>
      <c r="H359" s="7"/>
    </row>
    <row r="360" spans="1:8">
      <c r="A360" s="9"/>
      <c r="H360" s="7"/>
    </row>
    <row r="361" spans="1:8">
      <c r="A361" s="9"/>
      <c r="H361" s="7"/>
    </row>
    <row r="362" spans="1:8">
      <c r="A362" s="9"/>
      <c r="H362" s="7"/>
    </row>
    <row r="363" spans="1:8">
      <c r="A363" s="9"/>
      <c r="H363" s="7"/>
    </row>
    <row r="364" spans="1:8">
      <c r="A364" s="9"/>
      <c r="H364" s="7"/>
    </row>
    <row r="365" spans="1:8">
      <c r="A365" s="9"/>
      <c r="H365" s="7"/>
    </row>
    <row r="366" spans="1:8">
      <c r="A366" s="9"/>
      <c r="H366" s="7"/>
    </row>
    <row r="367" spans="1:8">
      <c r="A367" s="9"/>
      <c r="H367" s="7"/>
    </row>
    <row r="368" spans="1:8">
      <c r="A368" s="9"/>
      <c r="H368" s="7"/>
    </row>
    <row r="369" spans="1:8">
      <c r="A369" s="9"/>
      <c r="H369" s="7"/>
    </row>
    <row r="370" spans="1:8">
      <c r="A370" s="9"/>
      <c r="H370" s="7"/>
    </row>
    <row r="371" spans="1:8">
      <c r="A371" s="9"/>
      <c r="H371" s="7"/>
    </row>
    <row r="372" spans="1:8">
      <c r="A372" s="9"/>
      <c r="H372" s="7"/>
    </row>
    <row r="373" spans="1:8">
      <c r="A373" s="9"/>
      <c r="H373" s="7"/>
    </row>
    <row r="374" spans="1:8">
      <c r="A374" s="9"/>
      <c r="H374" s="7"/>
    </row>
    <row r="375" spans="1:8">
      <c r="A375" s="9"/>
      <c r="H375" s="7"/>
    </row>
    <row r="376" spans="1:8">
      <c r="A376" s="9"/>
      <c r="H376" s="7"/>
    </row>
    <row r="377" spans="1:8">
      <c r="A377" s="9"/>
      <c r="H377" s="7"/>
    </row>
    <row r="378" spans="1:8">
      <c r="A378" s="9"/>
      <c r="H378" s="7"/>
    </row>
    <row r="379" spans="1:8">
      <c r="A379" s="9"/>
      <c r="H379" s="7"/>
    </row>
    <row r="380" spans="1:8">
      <c r="A380" s="9"/>
      <c r="H380" s="7"/>
    </row>
    <row r="381" spans="1:8">
      <c r="A381" s="9"/>
      <c r="H381" s="7"/>
    </row>
    <row r="382" spans="1:8">
      <c r="A382" s="9"/>
      <c r="H382" s="7"/>
    </row>
    <row r="383" spans="1:8">
      <c r="A383" s="9"/>
      <c r="H383" s="7"/>
    </row>
    <row r="384" spans="1:8">
      <c r="A384" s="9"/>
      <c r="H384" s="7"/>
    </row>
    <row r="385" spans="1:8">
      <c r="A385" s="9"/>
      <c r="H385" s="7"/>
    </row>
    <row r="386" spans="1:8">
      <c r="A386" s="9"/>
      <c r="H386" s="7"/>
    </row>
    <row r="387" spans="1:8">
      <c r="A387" s="9"/>
      <c r="H387" s="7"/>
    </row>
    <row r="388" spans="1:8">
      <c r="A388" s="9"/>
      <c r="H388" s="7"/>
    </row>
    <row r="389" spans="1:8">
      <c r="A389" s="9"/>
      <c r="H389" s="7"/>
    </row>
    <row r="390" spans="1:8">
      <c r="A390" s="9"/>
      <c r="H390" s="7"/>
    </row>
    <row r="391" spans="1:8">
      <c r="A391" s="9"/>
      <c r="H391" s="7"/>
    </row>
    <row r="392" spans="1:8">
      <c r="A392" s="9"/>
      <c r="H392" s="7"/>
    </row>
    <row r="393" spans="1:8">
      <c r="A393" s="9"/>
      <c r="H393" s="7"/>
    </row>
    <row r="394" spans="1:8">
      <c r="A394" s="9"/>
      <c r="H394" s="7"/>
    </row>
    <row r="395" spans="1:8">
      <c r="A395" s="9"/>
      <c r="H395" s="7"/>
    </row>
    <row r="396" spans="1:8">
      <c r="A396" s="9"/>
      <c r="H396" s="7"/>
    </row>
    <row r="397" spans="1:8">
      <c r="A397" s="9"/>
      <c r="H397" s="7"/>
    </row>
    <row r="398" spans="1:8">
      <c r="A398" s="9"/>
      <c r="H398" s="7"/>
    </row>
    <row r="399" spans="1:8">
      <c r="A399" s="9"/>
      <c r="H399" s="7"/>
    </row>
    <row r="400" spans="1:8">
      <c r="A400" s="9"/>
      <c r="H400" s="7"/>
    </row>
    <row r="401" spans="1:8">
      <c r="A401" s="9"/>
      <c r="H401" s="7"/>
    </row>
    <row r="402" spans="1:8">
      <c r="A402" s="9"/>
      <c r="H402" s="7"/>
    </row>
    <row r="403" spans="1:8">
      <c r="A403" s="9"/>
      <c r="H403" s="7"/>
    </row>
    <row r="404" spans="1:8">
      <c r="A404" s="9"/>
      <c r="H404" s="7"/>
    </row>
    <row r="405" spans="1:8">
      <c r="A405" s="9"/>
      <c r="H405" s="7"/>
    </row>
    <row r="406" spans="1:8">
      <c r="A406" s="9"/>
      <c r="H406" s="7"/>
    </row>
    <row r="407" spans="1:8">
      <c r="A407" s="9"/>
      <c r="H407" s="7"/>
    </row>
    <row r="408" spans="1:8">
      <c r="A408" s="9"/>
      <c r="H408" s="7"/>
    </row>
    <row r="409" spans="1:8">
      <c r="A409" s="9"/>
      <c r="H409" s="7"/>
    </row>
    <row r="410" spans="1:8">
      <c r="A410" s="9"/>
      <c r="H410" s="7"/>
    </row>
    <row r="411" spans="1:8">
      <c r="A411" s="9"/>
      <c r="H411" s="7"/>
    </row>
    <row r="412" spans="1:8">
      <c r="A412" s="9"/>
      <c r="H412" s="7"/>
    </row>
    <row r="413" spans="1:8">
      <c r="A413" s="9"/>
      <c r="H413" s="7"/>
    </row>
    <row r="414" spans="1:8">
      <c r="A414" s="9"/>
      <c r="H414" s="7"/>
    </row>
    <row r="415" spans="1:8">
      <c r="A415" s="9"/>
      <c r="H415" s="7"/>
    </row>
    <row r="416" spans="1:8">
      <c r="A416" s="9"/>
      <c r="H416" s="7"/>
    </row>
    <row r="417" spans="1:8">
      <c r="A417" s="9"/>
      <c r="H417" s="7"/>
    </row>
    <row r="418" spans="1:8">
      <c r="A418" s="9"/>
      <c r="H418" s="7"/>
    </row>
    <row r="419" spans="1:8">
      <c r="A419" s="9"/>
      <c r="H419" s="7"/>
    </row>
    <row r="420" spans="1:8">
      <c r="A420" s="9"/>
      <c r="H420" s="7"/>
    </row>
    <row r="421" spans="1:8">
      <c r="A421" s="9"/>
      <c r="H421" s="7"/>
    </row>
    <row r="422" spans="1:8">
      <c r="A422" s="9"/>
      <c r="H422" s="7"/>
    </row>
    <row r="423" spans="1:8">
      <c r="A423" s="9"/>
      <c r="H423" s="7"/>
    </row>
    <row r="424" spans="1:8">
      <c r="A424" s="9"/>
      <c r="H424" s="7"/>
    </row>
    <row r="425" spans="1:8">
      <c r="A425" s="9"/>
      <c r="H425" s="7"/>
    </row>
    <row r="426" spans="1:8">
      <c r="A426" s="9"/>
      <c r="H426" s="7"/>
    </row>
    <row r="427" spans="1:8">
      <c r="A427" s="9"/>
      <c r="H427" s="7"/>
    </row>
    <row r="428" spans="1:8">
      <c r="A428" s="9"/>
      <c r="H428" s="7"/>
    </row>
    <row r="429" spans="1:8">
      <c r="A429" s="9"/>
      <c r="H429" s="7"/>
    </row>
    <row r="430" spans="1:8">
      <c r="A430" s="9"/>
      <c r="H430" s="7"/>
    </row>
    <row r="431" spans="1:8">
      <c r="A431" s="9"/>
      <c r="H431" s="7"/>
    </row>
    <row r="432" spans="1:8">
      <c r="A432" s="9"/>
      <c r="H432" s="7"/>
    </row>
    <row r="433" spans="1:8">
      <c r="A433" s="9"/>
      <c r="H433" s="7"/>
    </row>
    <row r="434" spans="1:8">
      <c r="A434" s="9"/>
      <c r="H434" s="7"/>
    </row>
    <row r="435" spans="1:8">
      <c r="A435" s="9"/>
      <c r="H435" s="7"/>
    </row>
    <row r="436" spans="1:8">
      <c r="A436" s="9"/>
      <c r="H436" s="7"/>
    </row>
    <row r="437" spans="1:8">
      <c r="A437" s="9"/>
      <c r="H437" s="7"/>
    </row>
    <row r="438" spans="1:8">
      <c r="A438" s="9"/>
      <c r="H438" s="7"/>
    </row>
    <row r="439" spans="1:8">
      <c r="A439" s="9"/>
      <c r="H439" s="7"/>
    </row>
    <row r="440" spans="1:8">
      <c r="A440" s="9"/>
      <c r="H440" s="7"/>
    </row>
    <row r="441" spans="1:8">
      <c r="A441" s="9"/>
      <c r="H441" s="7"/>
    </row>
    <row r="442" spans="1:8">
      <c r="A442" s="9"/>
      <c r="H442" s="7"/>
    </row>
    <row r="443" spans="1:8">
      <c r="A443" s="9"/>
      <c r="H443" s="7"/>
    </row>
    <row r="444" spans="1:8">
      <c r="A444" s="9"/>
      <c r="H444" s="7"/>
    </row>
    <row r="445" spans="1:8">
      <c r="A445" s="9"/>
      <c r="H445" s="7"/>
    </row>
    <row r="446" spans="1:8">
      <c r="A446" s="9"/>
      <c r="H446" s="7"/>
    </row>
    <row r="447" spans="1:8">
      <c r="A447" s="9"/>
      <c r="H447" s="7"/>
    </row>
    <row r="448" spans="1:8">
      <c r="A448" s="9"/>
      <c r="H448" s="7"/>
    </row>
    <row r="449" spans="1:8">
      <c r="A449" s="9"/>
      <c r="H449" s="7"/>
    </row>
    <row r="450" spans="1:8">
      <c r="A450" s="9"/>
      <c r="H450" s="7"/>
    </row>
    <row r="451" spans="1:8">
      <c r="A451" s="9"/>
      <c r="H451" s="7"/>
    </row>
    <row r="452" spans="1:8">
      <c r="A452" s="9"/>
      <c r="H452" s="7"/>
    </row>
    <row r="453" spans="1:8">
      <c r="A453" s="9"/>
      <c r="H453" s="7"/>
    </row>
    <row r="454" spans="1:8">
      <c r="A454" s="9"/>
      <c r="H454" s="7"/>
    </row>
    <row r="455" spans="1:8">
      <c r="A455" s="9"/>
      <c r="H455" s="7"/>
    </row>
    <row r="456" spans="1:8">
      <c r="A456" s="9"/>
      <c r="H456" s="7"/>
    </row>
    <row r="457" spans="1:8">
      <c r="A457" s="9"/>
      <c r="H457" s="7"/>
    </row>
    <row r="458" spans="1:8">
      <c r="A458" s="9"/>
      <c r="H458" s="7"/>
    </row>
    <row r="459" spans="1:8">
      <c r="A459" s="9"/>
      <c r="H459" s="7"/>
    </row>
    <row r="460" spans="1:8">
      <c r="A460" s="9"/>
      <c r="H460" s="7"/>
    </row>
    <row r="461" spans="1:8">
      <c r="A461" s="9"/>
      <c r="H461" s="7"/>
    </row>
    <row r="462" spans="1:8">
      <c r="A462" s="9"/>
      <c r="H462" s="7"/>
    </row>
    <row r="463" spans="1:8">
      <c r="A463" s="9"/>
      <c r="H463" s="7"/>
    </row>
    <row r="464" spans="1:8">
      <c r="A464" s="9"/>
      <c r="H464" s="7"/>
    </row>
    <row r="465" spans="1:8">
      <c r="A465" s="9"/>
      <c r="H465" s="7"/>
    </row>
    <row r="466" spans="1:8">
      <c r="A466" s="9"/>
      <c r="H466" s="7"/>
    </row>
    <row r="467" spans="1:8">
      <c r="A467" s="9"/>
      <c r="H467" s="7"/>
    </row>
    <row r="468" spans="1:8">
      <c r="A468" s="9"/>
      <c r="H468" s="7"/>
    </row>
    <row r="469" spans="1:8">
      <c r="A469" s="9"/>
      <c r="H469" s="7"/>
    </row>
    <row r="470" spans="1:8">
      <c r="A470" s="9"/>
      <c r="H470" s="7"/>
    </row>
    <row r="471" spans="1:8">
      <c r="A471" s="9"/>
      <c r="H471" s="7"/>
    </row>
    <row r="472" spans="1:8">
      <c r="A472" s="9"/>
      <c r="H472" s="7"/>
    </row>
    <row r="473" spans="1:8">
      <c r="A473" s="9"/>
      <c r="H473" s="7"/>
    </row>
    <row r="474" spans="1:8">
      <c r="A474" s="9"/>
      <c r="H474" s="7"/>
    </row>
    <row r="475" spans="1:8">
      <c r="A475" s="9"/>
      <c r="H475" s="7"/>
    </row>
    <row r="476" spans="1:8">
      <c r="A476" s="9"/>
      <c r="H476" s="7"/>
    </row>
    <row r="477" spans="1:8">
      <c r="A477" s="9"/>
      <c r="H477" s="7"/>
    </row>
    <row r="478" spans="1:8">
      <c r="A478" s="9"/>
      <c r="H478" s="7"/>
    </row>
    <row r="479" spans="1:8">
      <c r="A479" s="9"/>
      <c r="H479" s="7"/>
    </row>
    <row r="480" spans="1:8">
      <c r="A480" s="9"/>
      <c r="H480" s="7"/>
    </row>
    <row r="481" spans="1:8">
      <c r="A481" s="9"/>
      <c r="H481" s="7"/>
    </row>
    <row r="482" spans="1:8">
      <c r="A482" s="9"/>
      <c r="H482" s="7"/>
    </row>
    <row r="483" spans="1:8">
      <c r="A483" s="9"/>
      <c r="H483" s="7"/>
    </row>
    <row r="484" spans="1:8">
      <c r="A484" s="9"/>
      <c r="H484" s="7"/>
    </row>
    <row r="485" spans="1:8">
      <c r="A485" s="9"/>
      <c r="H485" s="7"/>
    </row>
    <row r="486" spans="1:8">
      <c r="A486" s="9"/>
      <c r="H486" s="7"/>
    </row>
    <row r="487" spans="1:8">
      <c r="A487" s="9"/>
      <c r="H487" s="7"/>
    </row>
    <row r="488" spans="1:8">
      <c r="A488" s="9"/>
      <c r="H488" s="7"/>
    </row>
    <row r="489" spans="1:8">
      <c r="A489" s="9"/>
      <c r="H489" s="7"/>
    </row>
    <row r="490" spans="1:8">
      <c r="A490" s="9"/>
      <c r="H490" s="7"/>
    </row>
    <row r="491" spans="1:8">
      <c r="A491" s="9"/>
      <c r="H491" s="7"/>
    </row>
    <row r="492" spans="1:8">
      <c r="A492" s="9"/>
      <c r="H492" s="7"/>
    </row>
    <row r="493" spans="1:8">
      <c r="A493" s="9"/>
      <c r="H493" s="7"/>
    </row>
    <row r="494" spans="1:8">
      <c r="A494" s="9"/>
      <c r="H494" s="7"/>
    </row>
    <row r="495" spans="1:8">
      <c r="A495" s="9"/>
      <c r="H495" s="7"/>
    </row>
    <row r="496" spans="1:8">
      <c r="A496" s="9"/>
      <c r="H496" s="7"/>
    </row>
    <row r="497" spans="1:8">
      <c r="A497" s="9"/>
      <c r="H497" s="7"/>
    </row>
    <row r="498" spans="1:8">
      <c r="A498" s="9"/>
      <c r="H498" s="7"/>
    </row>
    <row r="499" spans="1:8">
      <c r="A499" s="9"/>
      <c r="H499" s="7"/>
    </row>
    <row r="500" spans="1:8">
      <c r="A500" s="9"/>
      <c r="H500" s="7"/>
    </row>
    <row r="501" spans="1:8">
      <c r="A501" s="9"/>
      <c r="H501" s="7"/>
    </row>
    <row r="502" spans="1:8">
      <c r="A502" s="9"/>
      <c r="H502" s="7"/>
    </row>
    <row r="503" spans="1:8">
      <c r="A503" s="9"/>
      <c r="H503" s="7"/>
    </row>
    <row r="504" spans="1:8">
      <c r="A504" s="9"/>
      <c r="H504" s="7"/>
    </row>
    <row r="505" spans="1:8">
      <c r="A505" s="9"/>
      <c r="H505" s="7"/>
    </row>
    <row r="506" spans="1:8">
      <c r="A506" s="9"/>
      <c r="H506" s="7"/>
    </row>
    <row r="507" spans="1:8">
      <c r="A507" s="9"/>
      <c r="H507" s="7"/>
    </row>
    <row r="508" spans="1:8">
      <c r="A508" s="9"/>
      <c r="H508" s="7"/>
    </row>
    <row r="509" spans="1:8">
      <c r="A509" s="9"/>
      <c r="H509" s="7"/>
    </row>
    <row r="510" spans="1:8">
      <c r="A510" s="9"/>
      <c r="H510" s="7"/>
    </row>
    <row r="511" spans="1:8">
      <c r="A511" s="9"/>
      <c r="H511" s="7"/>
    </row>
    <row r="512" spans="1:8">
      <c r="A512" s="9"/>
      <c r="H512" s="7"/>
    </row>
    <row r="513" spans="1:8">
      <c r="A513" s="9"/>
      <c r="H513" s="7"/>
    </row>
    <row r="514" spans="1:8">
      <c r="A514" s="9"/>
      <c r="H514" s="7"/>
    </row>
    <row r="515" spans="1:8">
      <c r="A515" s="9"/>
      <c r="H515" s="7"/>
    </row>
    <row r="516" spans="1:8">
      <c r="A516" s="9"/>
      <c r="H516" s="7"/>
    </row>
    <row r="517" spans="1:8">
      <c r="A517" s="9"/>
      <c r="H517" s="7"/>
    </row>
    <row r="518" spans="1:8">
      <c r="A518" s="9"/>
      <c r="H518" s="7"/>
    </row>
    <row r="519" spans="1:8">
      <c r="A519" s="9"/>
      <c r="H519" s="7"/>
    </row>
    <row r="520" spans="1:8">
      <c r="A520" s="9"/>
      <c r="H520" s="7"/>
    </row>
    <row r="521" spans="1:8">
      <c r="A521" s="9"/>
      <c r="H521" s="7"/>
    </row>
    <row r="522" spans="1:8">
      <c r="A522" s="9"/>
      <c r="H522" s="7"/>
    </row>
    <row r="523" spans="1:8">
      <c r="A523" s="9"/>
      <c r="H523" s="7"/>
    </row>
    <row r="524" spans="1:8">
      <c r="A524" s="9"/>
      <c r="H524" s="7"/>
    </row>
    <row r="525" spans="1:8">
      <c r="A525" s="9"/>
      <c r="H525" s="7"/>
    </row>
    <row r="526" spans="1:8">
      <c r="A526" s="9"/>
      <c r="H526" s="7"/>
    </row>
    <row r="527" spans="1:8">
      <c r="A527" s="9"/>
      <c r="H527" s="7"/>
    </row>
    <row r="528" spans="1:8">
      <c r="A528" s="9"/>
      <c r="H528" s="7"/>
    </row>
    <row r="529" spans="1:8">
      <c r="A529" s="9"/>
      <c r="H529" s="7"/>
    </row>
    <row r="530" spans="1:8">
      <c r="A530" s="9"/>
      <c r="H530" s="7"/>
    </row>
    <row r="531" spans="1:8">
      <c r="A531" s="9"/>
      <c r="H531" s="7"/>
    </row>
    <row r="532" spans="1:8">
      <c r="A532" s="9"/>
      <c r="H532" s="7"/>
    </row>
    <row r="533" spans="1:8">
      <c r="A533" s="9"/>
      <c r="H533" s="7"/>
    </row>
    <row r="534" spans="1:8">
      <c r="A534" s="9"/>
      <c r="H534" s="7"/>
    </row>
    <row r="535" spans="1:8">
      <c r="A535" s="9"/>
      <c r="H535" s="7"/>
    </row>
    <row r="536" spans="1:8">
      <c r="A536" s="9"/>
      <c r="H536" s="7"/>
    </row>
    <row r="537" spans="1:8">
      <c r="A537" s="9"/>
      <c r="H537" s="7"/>
    </row>
    <row r="538" spans="1:8">
      <c r="A538" s="9"/>
      <c r="H538" s="7"/>
    </row>
    <row r="539" spans="1:8">
      <c r="A539" s="9"/>
      <c r="H539" s="7"/>
    </row>
    <row r="540" spans="1:8">
      <c r="A540" s="9"/>
      <c r="H540" s="7"/>
    </row>
    <row r="541" spans="1:8">
      <c r="A541" s="9"/>
      <c r="H541" s="7"/>
    </row>
    <row r="542" spans="1:8">
      <c r="A542" s="9"/>
      <c r="H542" s="7"/>
    </row>
    <row r="543" spans="1:8">
      <c r="A543" s="9"/>
      <c r="H543" s="7"/>
    </row>
    <row r="544" spans="1:8">
      <c r="A544" s="9"/>
      <c r="H544" s="7"/>
    </row>
    <row r="545" spans="1:8">
      <c r="A545" s="9"/>
      <c r="H545" s="7"/>
    </row>
    <row r="546" spans="1:8">
      <c r="A546" s="9"/>
      <c r="H546" s="7"/>
    </row>
    <row r="547" spans="1:8">
      <c r="A547" s="9"/>
      <c r="H547" s="7"/>
    </row>
    <row r="548" spans="1:8">
      <c r="A548" s="9"/>
      <c r="H548" s="7"/>
    </row>
    <row r="549" spans="1:8">
      <c r="A549" s="9"/>
      <c r="H549" s="7"/>
    </row>
    <row r="550" spans="1:8">
      <c r="A550" s="9"/>
      <c r="H550" s="7"/>
    </row>
    <row r="551" spans="1:8">
      <c r="A551" s="9"/>
      <c r="H551" s="7"/>
    </row>
    <row r="552" spans="1:8">
      <c r="A552" s="9"/>
      <c r="H552" s="7"/>
    </row>
    <row r="553" spans="1:8">
      <c r="A553" s="9"/>
      <c r="H553" s="7"/>
    </row>
    <row r="554" spans="1:8">
      <c r="A554" s="9"/>
      <c r="H554" s="7"/>
    </row>
    <row r="555" spans="1:8">
      <c r="A555" s="9"/>
      <c r="H555" s="7"/>
    </row>
    <row r="556" spans="1:8">
      <c r="A556" s="9"/>
      <c r="H556" s="7"/>
    </row>
    <row r="557" spans="1:8">
      <c r="A557" s="9"/>
      <c r="H557" s="7"/>
    </row>
    <row r="558" spans="1:8">
      <c r="A558" s="9"/>
      <c r="H558" s="7"/>
    </row>
    <row r="559" spans="1:8">
      <c r="A559" s="9"/>
      <c r="H559" s="7"/>
    </row>
    <row r="560" spans="1:8">
      <c r="A560" s="9"/>
      <c r="H560" s="7"/>
    </row>
    <row r="561" spans="1:8">
      <c r="A561" s="9"/>
      <c r="H561" s="7"/>
    </row>
    <row r="562" spans="1:8">
      <c r="A562" s="9"/>
      <c r="H562" s="7"/>
    </row>
    <row r="563" spans="1:8">
      <c r="A563" s="9"/>
      <c r="H563" s="7"/>
    </row>
    <row r="564" spans="1:8">
      <c r="A564" s="9"/>
      <c r="H564" s="7"/>
    </row>
    <row r="565" spans="1:8">
      <c r="A565" s="9"/>
      <c r="H565" s="7"/>
    </row>
    <row r="566" spans="1:8">
      <c r="A566" s="9"/>
      <c r="H566" s="7"/>
    </row>
    <row r="567" spans="1:8">
      <c r="A567" s="9"/>
      <c r="H567" s="7"/>
    </row>
    <row r="568" spans="1:8">
      <c r="A568" s="9"/>
      <c r="H568" s="7"/>
    </row>
    <row r="569" spans="1:8">
      <c r="A569" s="9"/>
      <c r="H569" s="7"/>
    </row>
    <row r="570" spans="1:8">
      <c r="A570" s="9"/>
      <c r="H570" s="7"/>
    </row>
    <row r="571" spans="1:8">
      <c r="A571" s="9"/>
      <c r="H571" s="7"/>
    </row>
    <row r="572" spans="1:8">
      <c r="A572" s="9"/>
      <c r="H572" s="7"/>
    </row>
    <row r="573" spans="1:8">
      <c r="A573" s="9"/>
      <c r="H573" s="7"/>
    </row>
    <row r="574" spans="1:8">
      <c r="A574" s="9"/>
      <c r="H574" s="7"/>
    </row>
    <row r="575" spans="1:8">
      <c r="A575" s="9"/>
      <c r="H575" s="7"/>
    </row>
    <row r="576" spans="1:8">
      <c r="A576" s="9"/>
      <c r="H576" s="7"/>
    </row>
    <row r="577" spans="1:8">
      <c r="A577" s="9"/>
      <c r="H577" s="7"/>
    </row>
    <row r="578" spans="1:8">
      <c r="A578" s="9"/>
      <c r="H578" s="7"/>
    </row>
    <row r="579" spans="1:8">
      <c r="A579" s="9"/>
      <c r="H579" s="7"/>
    </row>
    <row r="580" spans="1:8">
      <c r="A580" s="9"/>
      <c r="H580" s="7"/>
    </row>
    <row r="581" spans="1:8">
      <c r="A581" s="9"/>
      <c r="H581" s="7"/>
    </row>
    <row r="582" spans="1:8">
      <c r="A582" s="9"/>
      <c r="H582" s="7"/>
    </row>
    <row r="583" spans="1:8">
      <c r="A583" s="9"/>
      <c r="H583" s="7"/>
    </row>
    <row r="584" spans="1:8">
      <c r="A584" s="9"/>
      <c r="H584" s="7"/>
    </row>
    <row r="585" spans="1:8">
      <c r="A585" s="9"/>
      <c r="H585" s="7"/>
    </row>
    <row r="586" spans="1:8">
      <c r="A586" s="9"/>
      <c r="H586" s="7"/>
    </row>
    <row r="587" spans="1:8">
      <c r="A587" s="9"/>
      <c r="H587" s="7"/>
    </row>
    <row r="588" spans="1:8">
      <c r="A588" s="9"/>
      <c r="H588" s="7"/>
    </row>
    <row r="589" spans="1:8">
      <c r="A589" s="9"/>
      <c r="H589" s="7"/>
    </row>
    <row r="590" spans="1:8">
      <c r="A590" s="9"/>
      <c r="H590" s="7"/>
    </row>
    <row r="591" spans="1:8">
      <c r="A591" s="9"/>
      <c r="H591" s="7"/>
    </row>
    <row r="592" spans="1:8">
      <c r="A592" s="9"/>
      <c r="H592" s="7"/>
    </row>
    <row r="593" spans="1:8">
      <c r="A593" s="9"/>
      <c r="H593" s="7"/>
    </row>
    <row r="594" spans="1:8">
      <c r="A594" s="9"/>
      <c r="H594" s="7"/>
    </row>
    <row r="595" spans="1:8">
      <c r="A595" s="9"/>
      <c r="H595" s="7"/>
    </row>
    <row r="596" spans="1:8">
      <c r="A596" s="9"/>
      <c r="H596" s="7"/>
    </row>
    <row r="597" spans="1:8">
      <c r="A597" s="9"/>
      <c r="H597" s="7"/>
    </row>
    <row r="598" spans="1:8">
      <c r="A598" s="9"/>
      <c r="H598" s="7"/>
    </row>
    <row r="599" spans="1:8">
      <c r="A599" s="9"/>
      <c r="H599" s="7"/>
    </row>
    <row r="600" spans="1:8">
      <c r="A600" s="9"/>
      <c r="H600" s="7"/>
    </row>
    <row r="601" spans="1:8">
      <c r="A601" s="9"/>
      <c r="H601" s="7"/>
    </row>
    <row r="602" spans="1:8">
      <c r="A602" s="9"/>
      <c r="H602" s="7"/>
    </row>
    <row r="603" spans="1:8">
      <c r="A603" s="9"/>
      <c r="H603" s="7"/>
    </row>
    <row r="604" spans="1:8">
      <c r="A604" s="9"/>
      <c r="H604" s="7"/>
    </row>
    <row r="605" spans="1:8">
      <c r="A605" s="9"/>
      <c r="H605" s="7"/>
    </row>
    <row r="606" spans="1:8">
      <c r="A606" s="9"/>
      <c r="H606" s="7"/>
    </row>
    <row r="607" spans="1:8">
      <c r="A607" s="9"/>
      <c r="H607" s="7"/>
    </row>
    <row r="608" spans="1:8">
      <c r="A608" s="9"/>
      <c r="H608" s="7"/>
    </row>
    <row r="609" spans="1:8">
      <c r="A609" s="9"/>
      <c r="H609" s="7"/>
    </row>
    <row r="610" spans="1:8">
      <c r="A610" s="9"/>
      <c r="H610" s="7"/>
    </row>
    <row r="611" spans="1:8">
      <c r="A611" s="9"/>
      <c r="H611" s="7"/>
    </row>
    <row r="612" spans="1:8">
      <c r="A612" s="9"/>
      <c r="H612" s="7"/>
    </row>
    <row r="613" spans="1:8">
      <c r="A613" s="9"/>
      <c r="H613" s="7"/>
    </row>
    <row r="614" spans="1:8">
      <c r="A614" s="9"/>
      <c r="H614" s="7"/>
    </row>
    <row r="615" spans="1:8">
      <c r="A615" s="9"/>
      <c r="H615" s="7"/>
    </row>
    <row r="616" spans="1:8">
      <c r="A616" s="9"/>
      <c r="H616" s="7"/>
    </row>
    <row r="617" spans="1:8">
      <c r="A617" s="9"/>
      <c r="H617" s="7"/>
    </row>
    <row r="618" spans="1:8">
      <c r="A618" s="9"/>
      <c r="H618" s="7"/>
    </row>
    <row r="619" spans="1:8">
      <c r="A619" s="9"/>
      <c r="H619" s="7"/>
    </row>
    <row r="620" spans="1:8">
      <c r="A620" s="9"/>
      <c r="H620" s="7"/>
    </row>
    <row r="621" spans="1:8">
      <c r="A621" s="9"/>
      <c r="H621" s="7"/>
    </row>
    <row r="622" spans="1:8">
      <c r="A622" s="9"/>
      <c r="H622" s="7"/>
    </row>
    <row r="623" spans="1:8">
      <c r="A623" s="9"/>
      <c r="H623" s="7"/>
    </row>
    <row r="624" spans="1:8">
      <c r="A624" s="9"/>
      <c r="H624" s="7"/>
    </row>
    <row r="625" spans="1:8">
      <c r="A625" s="9"/>
      <c r="H625" s="7"/>
    </row>
    <row r="626" spans="1:8">
      <c r="A626" s="9"/>
      <c r="H626" s="7"/>
    </row>
    <row r="627" spans="1:8">
      <c r="A627" s="9"/>
      <c r="H627" s="7"/>
    </row>
    <row r="628" spans="1:8">
      <c r="A628" s="9"/>
      <c r="H628" s="7"/>
    </row>
    <row r="629" spans="1:8">
      <c r="A629" s="9"/>
      <c r="H629" s="7"/>
    </row>
    <row r="630" spans="1:8">
      <c r="A630" s="9"/>
      <c r="H630" s="7"/>
    </row>
    <row r="631" spans="1:8">
      <c r="A631" s="9"/>
      <c r="H631" s="7"/>
    </row>
    <row r="632" spans="1:8">
      <c r="A632" s="9"/>
      <c r="H632" s="7"/>
    </row>
    <row r="633" spans="1:8">
      <c r="A633" s="9"/>
      <c r="H633" s="7"/>
    </row>
    <row r="634" spans="1:8">
      <c r="A634" s="9"/>
      <c r="H634" s="7"/>
    </row>
    <row r="635" spans="1:8">
      <c r="A635" s="9"/>
      <c r="H635" s="7"/>
    </row>
    <row r="636" spans="1:8">
      <c r="A636" s="9"/>
      <c r="H636" s="7"/>
    </row>
    <row r="637" spans="1:8">
      <c r="A637" s="9"/>
      <c r="H637" s="7"/>
    </row>
    <row r="638" spans="1:8">
      <c r="A638" s="9"/>
      <c r="H638" s="7"/>
    </row>
    <row r="639" spans="1:8">
      <c r="A639" s="9"/>
      <c r="H639" s="7"/>
    </row>
    <row r="640" spans="1:8">
      <c r="A640" s="9"/>
      <c r="H640" s="7"/>
    </row>
    <row r="641" spans="1:8">
      <c r="A641" s="9"/>
      <c r="H641" s="7"/>
    </row>
    <row r="642" spans="1:8">
      <c r="A642" s="9"/>
      <c r="H642" s="7"/>
    </row>
    <row r="643" spans="1:8">
      <c r="A643" s="9"/>
      <c r="H643" s="7"/>
    </row>
    <row r="644" spans="1:8">
      <c r="A644" s="9"/>
      <c r="H644" s="7"/>
    </row>
    <row r="645" spans="1:8">
      <c r="A645" s="9"/>
      <c r="H645" s="7"/>
    </row>
    <row r="646" spans="1:8">
      <c r="A646" s="9"/>
      <c r="H646" s="7"/>
    </row>
    <row r="647" spans="1:8">
      <c r="A647" s="9"/>
      <c r="H647" s="7"/>
    </row>
    <row r="648" spans="1:8">
      <c r="A648" s="9"/>
      <c r="H648" s="7"/>
    </row>
    <row r="649" spans="1:8">
      <c r="A649" s="9"/>
      <c r="H649" s="7"/>
    </row>
    <row r="650" spans="1:8">
      <c r="A650" s="9"/>
      <c r="H650" s="7"/>
    </row>
    <row r="651" spans="1:8">
      <c r="A651" s="9"/>
      <c r="H651" s="7"/>
    </row>
    <row r="652" spans="1:8">
      <c r="A652" s="9"/>
      <c r="H652" s="7"/>
    </row>
    <row r="653" spans="1:8">
      <c r="A653" s="9"/>
      <c r="H653" s="7"/>
    </row>
    <row r="654" spans="1:8">
      <c r="A654" s="9"/>
      <c r="H654" s="7"/>
    </row>
    <row r="655" spans="1:8">
      <c r="A655" s="9"/>
      <c r="H655" s="7"/>
    </row>
    <row r="656" spans="1:8">
      <c r="A656" s="9"/>
      <c r="H656" s="7"/>
    </row>
    <row r="657" spans="1:8">
      <c r="A657" s="9"/>
      <c r="H657" s="7"/>
    </row>
    <row r="658" spans="1:8">
      <c r="A658" s="9"/>
      <c r="H658" s="7"/>
    </row>
    <row r="659" spans="1:8">
      <c r="A659" s="9"/>
      <c r="H659" s="7"/>
    </row>
    <row r="660" spans="1:8">
      <c r="A660" s="9"/>
      <c r="H660" s="7"/>
    </row>
    <row r="661" spans="1:8">
      <c r="A661" s="9"/>
      <c r="H661" s="7"/>
    </row>
    <row r="662" spans="1:8">
      <c r="A662" s="9"/>
      <c r="H662" s="7"/>
    </row>
    <row r="663" spans="1:8">
      <c r="A663" s="9"/>
      <c r="H663" s="7"/>
    </row>
    <row r="664" spans="1:8">
      <c r="A664" s="9"/>
      <c r="H664" s="7"/>
    </row>
    <row r="665" spans="1:8">
      <c r="A665" s="9"/>
      <c r="H665" s="7"/>
    </row>
    <row r="666" spans="1:8">
      <c r="A666" s="9"/>
      <c r="H666" s="7"/>
    </row>
    <row r="667" spans="1:8">
      <c r="A667" s="9"/>
      <c r="H667" s="7"/>
    </row>
    <row r="668" spans="1:8">
      <c r="A668" s="9"/>
      <c r="H668" s="7"/>
    </row>
    <row r="669" spans="1:8">
      <c r="A669" s="9"/>
      <c r="H669" s="7"/>
    </row>
    <row r="670" spans="1:8">
      <c r="A670" s="9"/>
      <c r="H670" s="7"/>
    </row>
    <row r="671" spans="1:8">
      <c r="A671" s="9"/>
      <c r="H671" s="7"/>
    </row>
    <row r="672" spans="1:8">
      <c r="A672" s="9"/>
      <c r="H672" s="7"/>
    </row>
    <row r="673" spans="1:8">
      <c r="A673" s="9"/>
      <c r="H673" s="7"/>
    </row>
    <row r="674" spans="1:8">
      <c r="A674" s="9"/>
      <c r="H674" s="7"/>
    </row>
    <row r="675" spans="1:8">
      <c r="A675" s="9"/>
      <c r="H675" s="7"/>
    </row>
    <row r="676" spans="1:8">
      <c r="A676" s="9"/>
      <c r="H676" s="7"/>
    </row>
    <row r="677" spans="1:8">
      <c r="A677" s="9"/>
      <c r="H677" s="7"/>
    </row>
    <row r="678" spans="1:8">
      <c r="A678" s="9"/>
      <c r="H678" s="7"/>
    </row>
    <row r="679" spans="1:8">
      <c r="A679" s="9"/>
      <c r="H679" s="7"/>
    </row>
    <row r="680" spans="1:8">
      <c r="A680" s="9"/>
      <c r="H680" s="7"/>
    </row>
    <row r="681" spans="1:8">
      <c r="A681" s="9"/>
      <c r="H681" s="7"/>
    </row>
    <row r="682" spans="1:8">
      <c r="A682" s="9"/>
      <c r="H682" s="7"/>
    </row>
    <row r="683" spans="1:8">
      <c r="A683" s="9"/>
      <c r="H683" s="7"/>
    </row>
    <row r="684" spans="1:8">
      <c r="A684" s="9"/>
      <c r="H684" s="7"/>
    </row>
    <row r="685" spans="1:8">
      <c r="A685" s="9"/>
      <c r="H685" s="7"/>
    </row>
    <row r="686" spans="1:8">
      <c r="A686" s="9"/>
      <c r="H686" s="7"/>
    </row>
    <row r="687" spans="1:8">
      <c r="A687" s="9"/>
      <c r="H687" s="7"/>
    </row>
    <row r="688" spans="1:8">
      <c r="A688" s="9"/>
      <c r="H688" s="7"/>
    </row>
    <row r="689" spans="1:8">
      <c r="A689" s="9"/>
      <c r="H689" s="7"/>
    </row>
    <row r="690" spans="1:8">
      <c r="A690" s="9"/>
      <c r="H690" s="7"/>
    </row>
    <row r="691" spans="1:8">
      <c r="A691" s="9"/>
      <c r="H691" s="7"/>
    </row>
    <row r="692" spans="1:8">
      <c r="A692" s="9"/>
      <c r="H692" s="7"/>
    </row>
    <row r="693" spans="1:8">
      <c r="A693" s="9"/>
      <c r="H693" s="7"/>
    </row>
    <row r="694" spans="1:8">
      <c r="A694" s="9"/>
      <c r="H694" s="7"/>
    </row>
    <row r="695" spans="1:8">
      <c r="A695" s="9"/>
      <c r="H695" s="7"/>
    </row>
    <row r="696" spans="1:8">
      <c r="A696" s="9"/>
      <c r="H696" s="7"/>
    </row>
    <row r="697" spans="1:8">
      <c r="A697" s="9"/>
      <c r="H697" s="7"/>
    </row>
    <row r="698" spans="1:8">
      <c r="A698" s="9"/>
      <c r="H698" s="7"/>
    </row>
    <row r="699" spans="1:8">
      <c r="A699" s="9"/>
      <c r="H699" s="7"/>
    </row>
    <row r="700" spans="1:8">
      <c r="A700" s="9"/>
      <c r="H700" s="7"/>
    </row>
    <row r="701" spans="1:8">
      <c r="A701" s="9"/>
      <c r="H701" s="7"/>
    </row>
    <row r="702" spans="1:8">
      <c r="A702" s="9"/>
      <c r="H702" s="7"/>
    </row>
    <row r="703" spans="1:8">
      <c r="A703" s="9"/>
      <c r="H703" s="7"/>
    </row>
    <row r="704" spans="1:8">
      <c r="A704" s="9"/>
      <c r="H704" s="7"/>
    </row>
    <row r="705" spans="1:8">
      <c r="A705" s="9"/>
      <c r="H705" s="7"/>
    </row>
    <row r="706" spans="1:8">
      <c r="A706" s="9"/>
      <c r="H706" s="7"/>
    </row>
    <row r="707" spans="1:8">
      <c r="A707" s="9"/>
      <c r="H707" s="7"/>
    </row>
    <row r="708" spans="1:8">
      <c r="A708" s="9"/>
      <c r="H708" s="7"/>
    </row>
    <row r="709" spans="1:8">
      <c r="A709" s="9"/>
      <c r="H709" s="7"/>
    </row>
    <row r="710" spans="1:8">
      <c r="A710" s="9"/>
      <c r="H710" s="7"/>
    </row>
    <row r="711" spans="1:8">
      <c r="A711" s="9"/>
      <c r="H711" s="7"/>
    </row>
    <row r="712" spans="1:8">
      <c r="A712" s="9"/>
      <c r="H712" s="7"/>
    </row>
    <row r="713" spans="1:8">
      <c r="A713" s="9"/>
      <c r="H713" s="7"/>
    </row>
    <row r="714" spans="1:8">
      <c r="A714" s="9"/>
      <c r="H714" s="7"/>
    </row>
    <row r="715" spans="1:8">
      <c r="A715" s="9"/>
      <c r="H715" s="7"/>
    </row>
    <row r="716" spans="1:8">
      <c r="A716" s="9"/>
      <c r="H716" s="7"/>
    </row>
    <row r="717" spans="1:8">
      <c r="A717" s="9"/>
      <c r="H717" s="7"/>
    </row>
    <row r="718" spans="1:8">
      <c r="A718" s="9"/>
      <c r="H718" s="7"/>
    </row>
    <row r="719" spans="1:8">
      <c r="A719" s="9"/>
      <c r="H719" s="7"/>
    </row>
    <row r="720" spans="1:8">
      <c r="A720" s="9"/>
      <c r="H720" s="7"/>
    </row>
    <row r="721" spans="1:8">
      <c r="A721" s="9"/>
      <c r="H721" s="7"/>
    </row>
    <row r="722" spans="1:8">
      <c r="A722" s="9"/>
      <c r="H722" s="7"/>
    </row>
    <row r="723" spans="1:8">
      <c r="A723" s="9"/>
      <c r="H723" s="7"/>
    </row>
    <row r="724" spans="1:8">
      <c r="A724" s="9"/>
      <c r="H724" s="7"/>
    </row>
    <row r="725" spans="1:8">
      <c r="A725" s="9"/>
      <c r="H725" s="7"/>
    </row>
    <row r="726" spans="1:8">
      <c r="A726" s="9"/>
      <c r="H726" s="7"/>
    </row>
    <row r="727" spans="1:8">
      <c r="A727" s="9"/>
      <c r="H727" s="7"/>
    </row>
    <row r="728" spans="1:8">
      <c r="A728" s="9"/>
      <c r="H728" s="7"/>
    </row>
    <row r="729" spans="1:8">
      <c r="A729" s="9"/>
      <c r="H729" s="7"/>
    </row>
    <row r="730" spans="1:8">
      <c r="A730" s="9"/>
      <c r="H730" s="7"/>
    </row>
    <row r="731" spans="1:8">
      <c r="A731" s="9"/>
      <c r="H731" s="7"/>
    </row>
    <row r="732" spans="1:8">
      <c r="A732" s="9"/>
      <c r="H732" s="7"/>
    </row>
    <row r="733" spans="1:8">
      <c r="A733" s="9"/>
      <c r="H733" s="7"/>
    </row>
    <row r="734" spans="1:8">
      <c r="A734" s="9"/>
      <c r="H734" s="7"/>
    </row>
    <row r="735" spans="1:8">
      <c r="A735" s="9"/>
      <c r="H735" s="7"/>
    </row>
    <row r="736" spans="1:8">
      <c r="A736" s="9"/>
      <c r="H736" s="7"/>
    </row>
    <row r="737" spans="1:8">
      <c r="A737" s="9"/>
      <c r="H737" s="7"/>
    </row>
    <row r="738" spans="1:8">
      <c r="A738" s="9"/>
      <c r="H738" s="7"/>
    </row>
    <row r="739" spans="1:8">
      <c r="A739" s="9"/>
      <c r="H739" s="7"/>
    </row>
    <row r="740" spans="1:8">
      <c r="A740" s="9"/>
      <c r="H740" s="7"/>
    </row>
    <row r="741" spans="1:8">
      <c r="A741" s="9"/>
      <c r="H741" s="7"/>
    </row>
    <row r="742" spans="1:8">
      <c r="A742" s="9"/>
      <c r="H742" s="7"/>
    </row>
    <row r="743" spans="1:8">
      <c r="A743" s="9"/>
      <c r="H743" s="7"/>
    </row>
    <row r="744" spans="1:8">
      <c r="A744" s="9"/>
      <c r="H744" s="7"/>
    </row>
    <row r="745" spans="1:8">
      <c r="A745" s="9"/>
      <c r="H745" s="7"/>
    </row>
    <row r="746" spans="1:8">
      <c r="A746" s="9"/>
      <c r="H746" s="7"/>
    </row>
    <row r="747" spans="1:8">
      <c r="A747" s="9"/>
      <c r="H747" s="7"/>
    </row>
    <row r="748" spans="1:8">
      <c r="A748" s="9"/>
      <c r="H748" s="7"/>
    </row>
    <row r="749" spans="1:8">
      <c r="A749" s="9"/>
      <c r="H749" s="7"/>
    </row>
    <row r="750" spans="1:8">
      <c r="A750" s="9"/>
      <c r="H750" s="7"/>
    </row>
    <row r="751" spans="1:8">
      <c r="A751" s="9"/>
      <c r="H751" s="7"/>
    </row>
    <row r="752" spans="1:8">
      <c r="A752" s="9"/>
      <c r="H752" s="7"/>
    </row>
    <row r="753" spans="1:8">
      <c r="A753" s="9"/>
      <c r="H753" s="7"/>
    </row>
    <row r="754" spans="1:8">
      <c r="A754" s="9"/>
      <c r="H754" s="7"/>
    </row>
    <row r="755" spans="1:8">
      <c r="A755" s="9"/>
      <c r="H755" s="7"/>
    </row>
    <row r="756" spans="1:8">
      <c r="A756" s="9"/>
      <c r="H756" s="7"/>
    </row>
    <row r="757" spans="1:8">
      <c r="A757" s="9"/>
      <c r="H757" s="7"/>
    </row>
    <row r="758" spans="1:8">
      <c r="A758" s="9"/>
      <c r="H758" s="7"/>
    </row>
    <row r="759" spans="1:8">
      <c r="A759" s="9"/>
      <c r="H759" s="7"/>
    </row>
    <row r="760" spans="1:8">
      <c r="A760" s="9"/>
      <c r="H760" s="7"/>
    </row>
    <row r="761" spans="1:8">
      <c r="A761" s="9"/>
      <c r="H761" s="7"/>
    </row>
    <row r="762" spans="1:8">
      <c r="A762" s="9"/>
      <c r="H762" s="7"/>
    </row>
    <row r="763" spans="1:8">
      <c r="A763" s="9"/>
      <c r="H763" s="7"/>
    </row>
    <row r="764" spans="1:8">
      <c r="A764" s="9"/>
      <c r="H764" s="7"/>
    </row>
    <row r="765" spans="1:8">
      <c r="A765" s="9"/>
      <c r="H765" s="7"/>
    </row>
    <row r="766" spans="1:8">
      <c r="A766" s="9"/>
      <c r="H766" s="7"/>
    </row>
    <row r="767" spans="1:8">
      <c r="A767" s="9"/>
      <c r="H767" s="7"/>
    </row>
    <row r="768" spans="1:8">
      <c r="A768" s="9"/>
      <c r="H768" s="7"/>
    </row>
    <row r="769" spans="1:8">
      <c r="A769" s="9"/>
      <c r="H769" s="7"/>
    </row>
    <row r="770" spans="1:8">
      <c r="A770" s="9"/>
      <c r="H770" s="7"/>
    </row>
    <row r="771" spans="1:8">
      <c r="A771" s="9"/>
      <c r="H771" s="7"/>
    </row>
    <row r="772" spans="1:8">
      <c r="A772" s="9"/>
      <c r="H772" s="7"/>
    </row>
    <row r="773" spans="1:8">
      <c r="A773" s="9"/>
      <c r="H773" s="7"/>
    </row>
    <row r="774" spans="1:8">
      <c r="A774" s="9"/>
      <c r="H774" s="7"/>
    </row>
    <row r="775" spans="1:8">
      <c r="A775" s="9"/>
      <c r="H775" s="7"/>
    </row>
    <row r="776" spans="1:8">
      <c r="A776" s="9"/>
      <c r="H776" s="7"/>
    </row>
    <row r="777" spans="1:8">
      <c r="A777" s="9"/>
      <c r="H777" s="7"/>
    </row>
    <row r="778" spans="1:8">
      <c r="A778" s="9"/>
      <c r="H778" s="7"/>
    </row>
    <row r="779" spans="1:8">
      <c r="A779" s="9"/>
      <c r="H779" s="7"/>
    </row>
    <row r="780" spans="1:8">
      <c r="A780" s="9"/>
      <c r="H780" s="7"/>
    </row>
    <row r="781" spans="1:8">
      <c r="A781" s="9"/>
      <c r="H781" s="7"/>
    </row>
    <row r="782" spans="1:8">
      <c r="A782" s="9"/>
      <c r="H782" s="7"/>
    </row>
    <row r="783" spans="1:8">
      <c r="A783" s="9"/>
      <c r="H783" s="7"/>
    </row>
    <row r="784" spans="1:8">
      <c r="A784" s="9"/>
      <c r="H784" s="7"/>
    </row>
    <row r="785" spans="1:8">
      <c r="A785" s="9"/>
      <c r="H785" s="7"/>
    </row>
    <row r="786" spans="1:8">
      <c r="A786" s="9"/>
      <c r="H786" s="7"/>
    </row>
    <row r="787" spans="1:8">
      <c r="A787" s="9"/>
      <c r="H787" s="7"/>
    </row>
    <row r="788" spans="1:8">
      <c r="A788" s="9"/>
      <c r="H788" s="7"/>
    </row>
    <row r="789" spans="1:8">
      <c r="A789" s="9"/>
      <c r="H789" s="7"/>
    </row>
    <row r="790" spans="1:8">
      <c r="A790" s="9"/>
      <c r="H790" s="7"/>
    </row>
    <row r="791" spans="1:8">
      <c r="A791" s="9"/>
      <c r="H791" s="7"/>
    </row>
    <row r="792" spans="1:8">
      <c r="A792" s="9"/>
      <c r="H792" s="7"/>
    </row>
    <row r="793" spans="1:8">
      <c r="A793" s="9"/>
      <c r="H793" s="7"/>
    </row>
    <row r="794" spans="1:8">
      <c r="A794" s="9"/>
      <c r="H794" s="7"/>
    </row>
    <row r="795" spans="1:8">
      <c r="A795" s="9"/>
      <c r="H795" s="7"/>
    </row>
    <row r="796" spans="1:8">
      <c r="A796" s="9"/>
      <c r="H796" s="7"/>
    </row>
    <row r="797" spans="1:8">
      <c r="A797" s="9"/>
      <c r="H797" s="7"/>
    </row>
    <row r="798" spans="1:8">
      <c r="A798" s="9"/>
      <c r="H798" s="7"/>
    </row>
    <row r="799" spans="1:8">
      <c r="A799" s="9"/>
      <c r="H799" s="7"/>
    </row>
    <row r="800" spans="1:8">
      <c r="A800" s="9"/>
      <c r="H800" s="7"/>
    </row>
    <row r="801" spans="1:8">
      <c r="A801" s="9"/>
      <c r="H801" s="7"/>
    </row>
    <row r="802" spans="1:8">
      <c r="A802" s="9"/>
      <c r="H802" s="7"/>
    </row>
    <row r="803" spans="1:8">
      <c r="A803" s="9"/>
      <c r="H803" s="7"/>
    </row>
    <row r="804" spans="1:8">
      <c r="A804" s="9"/>
      <c r="H804" s="7"/>
    </row>
    <row r="805" spans="1:8">
      <c r="A805" s="9"/>
      <c r="H805" s="7"/>
    </row>
    <row r="806" spans="1:8">
      <c r="A806" s="9"/>
      <c r="H806" s="7"/>
    </row>
    <row r="807" spans="1:8">
      <c r="A807" s="9"/>
      <c r="H807" s="7"/>
    </row>
    <row r="808" spans="1:8">
      <c r="A808" s="9"/>
      <c r="H808" s="7"/>
    </row>
    <row r="809" spans="1:8">
      <c r="A809" s="9"/>
      <c r="H809" s="7"/>
    </row>
    <row r="810" spans="1:8">
      <c r="A810" s="9"/>
      <c r="H810" s="7"/>
    </row>
    <row r="811" spans="1:8">
      <c r="A811" s="9"/>
      <c r="H811" s="7"/>
    </row>
    <row r="812" spans="1:8">
      <c r="A812" s="9"/>
      <c r="H812" s="7"/>
    </row>
    <row r="813" spans="1:8">
      <c r="A813" s="9"/>
      <c r="H813" s="7"/>
    </row>
    <row r="814" spans="1:8">
      <c r="A814" s="9"/>
      <c r="H814" s="7"/>
    </row>
    <row r="815" spans="1:8">
      <c r="A815" s="9"/>
      <c r="H815" s="7"/>
    </row>
    <row r="816" spans="1:8">
      <c r="A816" s="9"/>
      <c r="H816" s="7"/>
    </row>
    <row r="817" spans="1:8">
      <c r="A817" s="9"/>
      <c r="H817" s="7"/>
    </row>
    <row r="818" spans="1:8">
      <c r="A818" s="9"/>
      <c r="H818" s="7"/>
    </row>
    <row r="819" spans="1:8">
      <c r="A819" s="9"/>
      <c r="H819" s="7"/>
    </row>
    <row r="820" spans="1:8">
      <c r="A820" s="9"/>
      <c r="H820" s="7"/>
    </row>
    <row r="821" spans="1:8">
      <c r="A821" s="9"/>
      <c r="H821" s="7"/>
    </row>
    <row r="822" spans="1:8">
      <c r="A822" s="9"/>
      <c r="H822" s="7"/>
    </row>
    <row r="823" spans="1:8">
      <c r="A823" s="9"/>
      <c r="H823" s="7"/>
    </row>
    <row r="824" spans="1:8">
      <c r="A824" s="9"/>
      <c r="H824" s="7"/>
    </row>
    <row r="825" spans="1:8">
      <c r="A825" s="9"/>
      <c r="H825" s="7"/>
    </row>
    <row r="826" spans="1:8">
      <c r="A826" s="9"/>
      <c r="H826" s="7"/>
    </row>
    <row r="827" spans="1:8">
      <c r="A827" s="9"/>
      <c r="H827" s="7"/>
    </row>
    <row r="828" spans="1:8">
      <c r="A828" s="9"/>
      <c r="H828" s="7"/>
    </row>
    <row r="829" spans="1:8">
      <c r="A829" s="9"/>
      <c r="H829" s="7"/>
    </row>
    <row r="830" spans="1:8">
      <c r="A830" s="9"/>
      <c r="H830" s="7"/>
    </row>
    <row r="831" spans="1:8">
      <c r="A831" s="9"/>
      <c r="H831" s="7"/>
    </row>
    <row r="832" spans="1:8">
      <c r="A832" s="9"/>
      <c r="H832" s="7"/>
    </row>
    <row r="833" spans="1:8">
      <c r="A833" s="9"/>
      <c r="H833" s="7"/>
    </row>
    <row r="834" spans="1:8">
      <c r="A834" s="9"/>
      <c r="H834" s="7"/>
    </row>
    <row r="835" spans="1:8">
      <c r="A835" s="9"/>
      <c r="H835" s="7"/>
    </row>
    <row r="836" spans="1:8">
      <c r="A836" s="9"/>
      <c r="H836" s="7"/>
    </row>
    <row r="837" spans="1:8">
      <c r="A837" s="9"/>
      <c r="H837" s="7"/>
    </row>
    <row r="838" spans="1:8">
      <c r="A838" s="9"/>
      <c r="H838" s="7"/>
    </row>
    <row r="839" spans="1:8">
      <c r="A839" s="9"/>
      <c r="H839" s="7"/>
    </row>
    <row r="840" spans="1:8">
      <c r="A840" s="9"/>
      <c r="H840" s="7"/>
    </row>
    <row r="841" spans="1:8">
      <c r="A841" s="9"/>
      <c r="H841" s="7"/>
    </row>
    <row r="842" spans="1:8">
      <c r="A842" s="9"/>
      <c r="H842" s="7"/>
    </row>
    <row r="843" spans="1:8">
      <c r="A843" s="9"/>
      <c r="H843" s="7"/>
    </row>
    <row r="844" spans="1:8">
      <c r="A844" s="9"/>
      <c r="H844" s="7"/>
    </row>
    <row r="845" spans="1:8">
      <c r="A845" s="9"/>
      <c r="H845" s="7"/>
    </row>
    <row r="846" spans="1:8">
      <c r="A846" s="9"/>
      <c r="H846" s="7"/>
    </row>
    <row r="847" spans="1:8">
      <c r="A847" s="9"/>
      <c r="H847" s="7"/>
    </row>
    <row r="848" spans="1:8">
      <c r="A848" s="9"/>
      <c r="H848" s="7"/>
    </row>
    <row r="849" spans="1:8">
      <c r="A849" s="9"/>
      <c r="H849" s="7"/>
    </row>
    <row r="850" spans="1:8">
      <c r="A850" s="9"/>
      <c r="H850" s="7"/>
    </row>
    <row r="851" spans="1:8">
      <c r="A851" s="9"/>
      <c r="H851" s="7"/>
    </row>
    <row r="852" spans="1:8">
      <c r="A852" s="9"/>
      <c r="H852" s="7"/>
    </row>
    <row r="853" spans="1:8">
      <c r="A853" s="9"/>
      <c r="H853" s="7"/>
    </row>
    <row r="854" spans="1:8">
      <c r="A854" s="9"/>
      <c r="H854" s="7"/>
    </row>
    <row r="855" spans="1:8">
      <c r="A855" s="9"/>
      <c r="H855" s="7"/>
    </row>
    <row r="856" spans="1:8">
      <c r="A856" s="9"/>
      <c r="H856" s="7"/>
    </row>
    <row r="857" spans="1:8">
      <c r="A857" s="9"/>
      <c r="H857" s="7"/>
    </row>
    <row r="858" spans="1:8">
      <c r="A858" s="9"/>
      <c r="H858" s="7"/>
    </row>
    <row r="859" spans="1:8">
      <c r="A859" s="9"/>
      <c r="H859" s="7"/>
    </row>
    <row r="860" spans="1:8">
      <c r="A860" s="9"/>
      <c r="H860" s="7"/>
    </row>
    <row r="861" spans="1:8">
      <c r="A861" s="9"/>
      <c r="H861" s="7"/>
    </row>
    <row r="862" spans="1:8">
      <c r="A862" s="9"/>
      <c r="H862" s="7"/>
    </row>
    <row r="863" spans="1:8">
      <c r="A863" s="9"/>
      <c r="H863" s="7"/>
    </row>
    <row r="864" spans="1:8">
      <c r="A864" s="9"/>
      <c r="H864" s="7"/>
    </row>
    <row r="865" spans="1:8">
      <c r="A865" s="9"/>
      <c r="H865" s="7"/>
    </row>
    <row r="866" spans="1:8">
      <c r="A866" s="9"/>
      <c r="H866" s="7"/>
    </row>
    <row r="867" spans="1:8">
      <c r="A867" s="9"/>
      <c r="H867" s="7"/>
    </row>
    <row r="868" spans="1:8">
      <c r="A868" s="9"/>
      <c r="H868" s="7"/>
    </row>
    <row r="869" spans="1:8">
      <c r="A869" s="9"/>
      <c r="H869" s="7"/>
    </row>
    <row r="870" spans="1:8">
      <c r="A870" s="9"/>
      <c r="H870" s="7"/>
    </row>
    <row r="871" spans="1:8">
      <c r="A871" s="9"/>
      <c r="H871" s="7"/>
    </row>
    <row r="872" spans="1:8">
      <c r="A872" s="9"/>
      <c r="H872" s="7"/>
    </row>
    <row r="873" spans="1:8">
      <c r="A873" s="9"/>
      <c r="H873" s="7"/>
    </row>
    <row r="874" spans="1:8">
      <c r="A874" s="9"/>
      <c r="H874" s="7"/>
    </row>
    <row r="875" spans="1:8">
      <c r="A875" s="9"/>
      <c r="H875" s="7"/>
    </row>
    <row r="876" spans="1:8">
      <c r="A876" s="9"/>
      <c r="H876" s="7"/>
    </row>
    <row r="877" spans="1:8">
      <c r="A877" s="9"/>
      <c r="H877" s="7"/>
    </row>
    <row r="878" spans="1:8">
      <c r="A878" s="9"/>
      <c r="H878" s="7"/>
    </row>
    <row r="879" spans="1:8">
      <c r="A879" s="9"/>
      <c r="H879" s="7"/>
    </row>
    <row r="880" spans="1:8">
      <c r="A880" s="9"/>
      <c r="H880" s="7"/>
    </row>
    <row r="881" spans="1:8">
      <c r="A881" s="9"/>
      <c r="H881" s="7"/>
    </row>
    <row r="882" spans="1:8">
      <c r="A882" s="9"/>
      <c r="H882" s="7"/>
    </row>
    <row r="883" spans="1:8">
      <c r="A883" s="9"/>
      <c r="H883" s="7"/>
    </row>
    <row r="884" spans="1:8">
      <c r="A884" s="9"/>
      <c r="H884" s="7"/>
    </row>
    <row r="885" spans="1:8">
      <c r="A885" s="9"/>
      <c r="H885" s="7"/>
    </row>
    <row r="886" spans="1:8">
      <c r="A886" s="9"/>
      <c r="H886" s="7"/>
    </row>
    <row r="887" spans="1:8">
      <c r="A887" s="9"/>
      <c r="H887" s="7"/>
    </row>
    <row r="888" spans="1:8">
      <c r="A888" s="9"/>
      <c r="H888" s="7"/>
    </row>
    <row r="889" spans="1:8">
      <c r="A889" s="9"/>
      <c r="H889" s="7"/>
    </row>
    <row r="890" spans="1:8">
      <c r="A890" s="9"/>
      <c r="H890" s="7"/>
    </row>
    <row r="891" spans="1:8">
      <c r="A891" s="9"/>
      <c r="H891" s="7"/>
    </row>
    <row r="892" spans="1:8">
      <c r="A892" s="9"/>
      <c r="H892" s="7"/>
    </row>
    <row r="893" spans="1:8">
      <c r="A893" s="9"/>
      <c r="H893" s="7"/>
    </row>
    <row r="894" spans="1:8">
      <c r="A894" s="9"/>
      <c r="H894" s="7"/>
    </row>
    <row r="895" spans="1:8">
      <c r="A895" s="9"/>
      <c r="H895" s="7"/>
    </row>
    <row r="896" spans="1:8">
      <c r="A896" s="9"/>
      <c r="H896" s="7"/>
    </row>
    <row r="897" spans="1:8">
      <c r="A897" s="9"/>
      <c r="H897" s="7"/>
    </row>
    <row r="898" spans="1:8">
      <c r="A898" s="9"/>
      <c r="H898" s="7"/>
    </row>
    <row r="899" spans="1:8">
      <c r="A899" s="9"/>
      <c r="H899" s="7"/>
    </row>
    <row r="900" spans="1:8">
      <c r="A900" s="9"/>
      <c r="H900" s="7"/>
    </row>
    <row r="901" spans="1:8">
      <c r="A901" s="9"/>
      <c r="H901" s="7"/>
    </row>
    <row r="902" spans="1:8">
      <c r="A902" s="9"/>
      <c r="H902" s="7"/>
    </row>
    <row r="903" spans="1:8">
      <c r="A903" s="9"/>
      <c r="H903" s="7"/>
    </row>
    <row r="904" spans="1:8">
      <c r="A904" s="9"/>
      <c r="H904" s="7"/>
    </row>
    <row r="905" spans="1:8">
      <c r="A905" s="9"/>
      <c r="H905" s="7"/>
    </row>
    <row r="906" spans="1:8">
      <c r="A906" s="9"/>
      <c r="H906" s="7"/>
    </row>
    <row r="907" spans="1:8">
      <c r="A907" s="9"/>
      <c r="H907" s="7"/>
    </row>
    <row r="908" spans="1:8">
      <c r="A908" s="9"/>
      <c r="H908" s="7"/>
    </row>
    <row r="909" spans="1:8">
      <c r="A909" s="9"/>
      <c r="H909" s="7"/>
    </row>
    <row r="910" spans="1:8">
      <c r="A910" s="9"/>
      <c r="H910" s="7"/>
    </row>
    <row r="911" spans="1:8">
      <c r="A911" s="9"/>
      <c r="H911" s="7"/>
    </row>
    <row r="912" spans="1:8">
      <c r="A912" s="9"/>
      <c r="H912" s="7"/>
    </row>
    <row r="913" spans="1:8">
      <c r="A913" s="9"/>
      <c r="H913" s="7"/>
    </row>
    <row r="914" spans="1:8">
      <c r="A914" s="9"/>
      <c r="H914" s="7"/>
    </row>
    <row r="915" spans="1:8">
      <c r="A915" s="9"/>
      <c r="H915" s="7"/>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FF"/>
    <outlinePr summaryBelow="0" summaryRight="0"/>
  </sheetPr>
  <dimension ref="A1:T923"/>
  <sheetViews>
    <sheetView workbookViewId="0"/>
  </sheetViews>
  <sheetFormatPr baseColWidth="10" defaultColWidth="12.6640625" defaultRowHeight="15.75" customHeight="1"/>
  <cols>
    <col min="1" max="1" width="28.6640625" customWidth="1"/>
    <col min="2" max="2" width="44.109375" customWidth="1"/>
    <col min="3" max="3" width="35" customWidth="1"/>
    <col min="4" max="4" width="26.6640625" customWidth="1"/>
    <col min="5" max="5" width="35.44140625" customWidth="1"/>
  </cols>
  <sheetData>
    <row r="1" spans="1:20">
      <c r="A1" s="9" t="s">
        <v>0</v>
      </c>
      <c r="B1" s="9" t="s">
        <v>1</v>
      </c>
      <c r="C1" s="9" t="s">
        <v>2</v>
      </c>
      <c r="D1" s="9" t="s">
        <v>3</v>
      </c>
      <c r="E1" s="9" t="s">
        <v>4</v>
      </c>
      <c r="F1" s="9" t="s">
        <v>5</v>
      </c>
      <c r="G1" s="9" t="s">
        <v>7</v>
      </c>
      <c r="H1" s="9" t="s">
        <v>8</v>
      </c>
      <c r="I1" s="9" t="s">
        <v>9</v>
      </c>
      <c r="J1" s="9" t="s">
        <v>10</v>
      </c>
      <c r="K1" s="9"/>
      <c r="L1" s="9"/>
      <c r="M1" s="9"/>
      <c r="N1" s="9"/>
      <c r="O1" s="9"/>
      <c r="P1" s="9"/>
      <c r="Q1" s="9"/>
      <c r="R1" s="9"/>
      <c r="S1" s="9"/>
      <c r="T1" s="9"/>
    </row>
    <row r="2" spans="1:20">
      <c r="A2" s="9" t="s">
        <v>85006</v>
      </c>
      <c r="B2" s="4" t="s">
        <v>85007</v>
      </c>
      <c r="C2" s="5" t="s">
        <v>31604</v>
      </c>
      <c r="D2" s="4" t="s">
        <v>85008</v>
      </c>
      <c r="E2" s="4" t="s">
        <v>85009</v>
      </c>
      <c r="F2" s="4" t="s">
        <v>85010</v>
      </c>
      <c r="G2" s="6" t="s">
        <v>85011</v>
      </c>
      <c r="H2" s="7" t="s">
        <v>85012</v>
      </c>
      <c r="I2" s="4"/>
      <c r="J2" s="4"/>
    </row>
    <row r="3" spans="1:20">
      <c r="A3" s="155" t="s">
        <v>85013</v>
      </c>
      <c r="B3" s="4"/>
      <c r="C3" s="4" t="s">
        <v>85014</v>
      </c>
      <c r="D3" s="4"/>
      <c r="E3" s="4"/>
      <c r="F3" s="4"/>
      <c r="G3" s="6"/>
      <c r="H3" s="7"/>
      <c r="I3" s="4"/>
      <c r="J3" s="4"/>
    </row>
    <row r="4" spans="1:20">
      <c r="A4" s="155" t="s">
        <v>85015</v>
      </c>
      <c r="B4" s="4"/>
      <c r="C4" s="4" t="s">
        <v>85016</v>
      </c>
      <c r="D4" s="4"/>
      <c r="E4" s="4"/>
      <c r="F4" s="4"/>
      <c r="G4" s="6"/>
      <c r="H4" s="7"/>
      <c r="I4" s="4"/>
      <c r="J4" s="4"/>
    </row>
    <row r="5" spans="1:20">
      <c r="A5" s="155" t="s">
        <v>85017</v>
      </c>
      <c r="B5" s="4"/>
      <c r="C5" s="4" t="s">
        <v>85018</v>
      </c>
      <c r="D5" s="4"/>
      <c r="E5" s="4"/>
      <c r="F5" s="4"/>
      <c r="G5" s="6"/>
      <c r="H5" s="7"/>
      <c r="I5" s="4"/>
      <c r="J5" s="4"/>
    </row>
    <row r="6" spans="1:20">
      <c r="A6" s="155" t="s">
        <v>85019</v>
      </c>
      <c r="B6" s="4"/>
      <c r="C6" s="4" t="s">
        <v>85020</v>
      </c>
      <c r="D6" s="4"/>
      <c r="E6" s="4"/>
      <c r="F6" s="4"/>
      <c r="G6" s="6"/>
      <c r="H6" s="7"/>
      <c r="I6" s="4"/>
      <c r="J6" s="4"/>
    </row>
    <row r="7" spans="1:20">
      <c r="A7" s="155" t="s">
        <v>85021</v>
      </c>
      <c r="B7" s="4"/>
      <c r="C7" s="4" t="s">
        <v>85022</v>
      </c>
      <c r="D7" s="4"/>
      <c r="E7" s="4"/>
      <c r="F7" s="4"/>
      <c r="G7" s="6"/>
      <c r="H7" s="7"/>
      <c r="I7" s="4"/>
      <c r="J7" s="4"/>
    </row>
    <row r="8" spans="1:20">
      <c r="A8" s="9" t="s">
        <v>85023</v>
      </c>
      <c r="B8" s="4" t="s">
        <v>85024</v>
      </c>
      <c r="C8" s="5" t="s">
        <v>31604</v>
      </c>
      <c r="D8" s="4" t="s">
        <v>85025</v>
      </c>
      <c r="E8" s="4" t="s">
        <v>85026</v>
      </c>
      <c r="F8" s="4" t="s">
        <v>85027</v>
      </c>
      <c r="G8" s="6" t="s">
        <v>85028</v>
      </c>
      <c r="H8" s="7" t="s">
        <v>85029</v>
      </c>
      <c r="I8" s="4"/>
      <c r="J8" s="4"/>
    </row>
    <row r="9" spans="1:20">
      <c r="A9" s="155" t="s">
        <v>85030</v>
      </c>
      <c r="B9" s="4"/>
      <c r="C9" s="4" t="s">
        <v>85031</v>
      </c>
      <c r="D9" s="4"/>
      <c r="E9" s="4"/>
      <c r="F9" s="4"/>
      <c r="G9" s="6"/>
      <c r="H9" s="7"/>
      <c r="I9" s="4"/>
      <c r="J9" s="4"/>
    </row>
    <row r="10" spans="1:20">
      <c r="A10" s="155" t="s">
        <v>85032</v>
      </c>
      <c r="B10" s="4"/>
      <c r="C10" s="4" t="s">
        <v>85033</v>
      </c>
      <c r="D10" s="4"/>
      <c r="E10" s="4"/>
      <c r="F10" s="4"/>
      <c r="G10" s="6"/>
      <c r="H10" s="7"/>
      <c r="I10" s="4"/>
      <c r="J10" s="4"/>
    </row>
    <row r="11" spans="1:20">
      <c r="A11" s="155" t="s">
        <v>85034</v>
      </c>
      <c r="B11" s="4"/>
      <c r="C11" s="4" t="s">
        <v>85035</v>
      </c>
      <c r="D11" s="4"/>
      <c r="E11" s="4"/>
      <c r="F11" s="4"/>
      <c r="G11" s="6"/>
      <c r="H11" s="7"/>
      <c r="I11" s="4"/>
      <c r="J11" s="4"/>
    </row>
    <row r="12" spans="1:20">
      <c r="A12" s="155" t="s">
        <v>85036</v>
      </c>
      <c r="B12" s="4"/>
      <c r="C12" s="4" t="s">
        <v>85037</v>
      </c>
      <c r="D12" s="4"/>
      <c r="E12" s="4"/>
      <c r="F12" s="4"/>
      <c r="G12" s="6"/>
      <c r="H12" s="7"/>
      <c r="I12" s="4"/>
      <c r="J12" s="4"/>
    </row>
    <row r="13" spans="1:20">
      <c r="A13" s="155" t="s">
        <v>85038</v>
      </c>
      <c r="B13" s="4"/>
      <c r="C13" s="4" t="s">
        <v>85039</v>
      </c>
      <c r="D13" s="4"/>
      <c r="E13" s="4"/>
      <c r="F13" s="4"/>
      <c r="G13" s="6"/>
      <c r="H13" s="7"/>
      <c r="I13" s="4"/>
      <c r="J13" s="4"/>
    </row>
    <row r="14" spans="1:20">
      <c r="A14" s="9" t="s">
        <v>85040</v>
      </c>
      <c r="B14" s="4" t="s">
        <v>85041</v>
      </c>
      <c r="C14" s="5" t="s">
        <v>53370</v>
      </c>
      <c r="D14" s="4" t="s">
        <v>85042</v>
      </c>
      <c r="E14" s="4" t="s">
        <v>85043</v>
      </c>
      <c r="F14" s="4" t="s">
        <v>85044</v>
      </c>
      <c r="G14" s="6" t="s">
        <v>85045</v>
      </c>
      <c r="H14" s="7" t="s">
        <v>85046</v>
      </c>
      <c r="I14" s="4"/>
      <c r="J14" s="4"/>
    </row>
    <row r="15" spans="1:20">
      <c r="A15" s="155" t="s">
        <v>85047</v>
      </c>
      <c r="B15" s="4"/>
      <c r="C15" s="4" t="s">
        <v>85048</v>
      </c>
      <c r="D15" s="4"/>
      <c r="E15" s="4"/>
      <c r="F15" s="4"/>
      <c r="G15" s="4"/>
      <c r="H15" s="16"/>
      <c r="I15" s="4"/>
      <c r="J15" s="4"/>
    </row>
    <row r="16" spans="1:20">
      <c r="A16" s="155" t="s">
        <v>85049</v>
      </c>
      <c r="C16" s="4" t="s">
        <v>85050</v>
      </c>
      <c r="H16" s="7"/>
    </row>
    <row r="17" spans="1:8">
      <c r="A17" s="155" t="s">
        <v>85051</v>
      </c>
      <c r="C17" s="4" t="s">
        <v>85052</v>
      </c>
      <c r="D17" s="85"/>
      <c r="E17" s="17"/>
      <c r="F17" s="7"/>
      <c r="H17" s="7"/>
    </row>
    <row r="18" spans="1:8">
      <c r="A18" s="155" t="s">
        <v>85053</v>
      </c>
      <c r="B18" s="4"/>
      <c r="C18" s="4" t="s">
        <v>85054</v>
      </c>
      <c r="D18" s="85"/>
      <c r="E18" s="17"/>
      <c r="F18" s="7"/>
      <c r="H18" s="7"/>
    </row>
    <row r="19" spans="1:8">
      <c r="A19" s="155" t="s">
        <v>85055</v>
      </c>
      <c r="B19" s="4"/>
      <c r="C19" s="4" t="s">
        <v>85056</v>
      </c>
      <c r="D19" s="85"/>
      <c r="E19" s="17"/>
      <c r="F19" s="7"/>
      <c r="H19" s="7"/>
    </row>
    <row r="20" spans="1:8">
      <c r="A20" s="155" t="s">
        <v>85057</v>
      </c>
      <c r="C20" s="4" t="s">
        <v>85058</v>
      </c>
      <c r="H20" s="7"/>
    </row>
    <row r="21" spans="1:8">
      <c r="A21" s="155" t="s">
        <v>85059</v>
      </c>
      <c r="B21" s="46"/>
      <c r="C21" s="4" t="s">
        <v>85060</v>
      </c>
      <c r="D21" s="8"/>
      <c r="E21" s="8"/>
      <c r="F21" s="8"/>
      <c r="G21" s="8"/>
      <c r="H21" s="40"/>
    </row>
    <row r="22" spans="1:8">
      <c r="A22" s="155" t="s">
        <v>85061</v>
      </c>
      <c r="C22" s="4" t="s">
        <v>85062</v>
      </c>
      <c r="H22" s="7"/>
    </row>
    <row r="23" spans="1:8">
      <c r="A23" s="9"/>
      <c r="B23" s="4"/>
      <c r="C23" s="4"/>
      <c r="D23" s="85"/>
      <c r="E23" s="17"/>
      <c r="F23" s="7"/>
      <c r="H23" s="7"/>
    </row>
    <row r="24" spans="1:8">
      <c r="A24" s="9"/>
      <c r="H24" s="7"/>
    </row>
    <row r="25" spans="1:8">
      <c r="A25" s="9"/>
      <c r="B25" s="46"/>
      <c r="C25" s="46"/>
      <c r="D25" s="46"/>
      <c r="E25" s="46"/>
      <c r="F25" s="46"/>
      <c r="H25" s="7"/>
    </row>
    <row r="26" spans="1:8">
      <c r="A26" s="9"/>
      <c r="H26" s="7"/>
    </row>
    <row r="27" spans="1:8">
      <c r="A27" s="9"/>
      <c r="B27" s="4"/>
      <c r="C27" s="4"/>
      <c r="D27" s="85"/>
      <c r="E27" s="17"/>
      <c r="F27" s="7"/>
      <c r="H27" s="7"/>
    </row>
    <row r="28" spans="1:8">
      <c r="A28" s="9"/>
      <c r="H28" s="7"/>
    </row>
    <row r="29" spans="1:8">
      <c r="A29" s="9"/>
      <c r="H29" s="7"/>
    </row>
    <row r="30" spans="1:8">
      <c r="A30" s="9"/>
      <c r="H30" s="7"/>
    </row>
    <row r="31" spans="1:8">
      <c r="A31" s="9"/>
      <c r="H31" s="7"/>
    </row>
    <row r="32" spans="1:8">
      <c r="A32" s="9"/>
      <c r="H32" s="7"/>
    </row>
    <row r="33" spans="1:8">
      <c r="A33" s="9"/>
      <c r="H33" s="7"/>
    </row>
    <row r="34" spans="1:8">
      <c r="A34" s="9"/>
      <c r="H34" s="7"/>
    </row>
    <row r="35" spans="1:8">
      <c r="A35" s="9"/>
      <c r="H35" s="7"/>
    </row>
    <row r="36" spans="1:8">
      <c r="A36" s="9"/>
      <c r="H36" s="7"/>
    </row>
    <row r="37" spans="1:8">
      <c r="A37" s="9"/>
      <c r="H37" s="7"/>
    </row>
    <row r="38" spans="1:8">
      <c r="A38" s="9"/>
      <c r="H38" s="7"/>
    </row>
    <row r="39" spans="1:8">
      <c r="A39" s="9"/>
      <c r="H39" s="7"/>
    </row>
    <row r="40" spans="1:8">
      <c r="A40" s="9"/>
      <c r="H40" s="7"/>
    </row>
    <row r="41" spans="1:8">
      <c r="A41" s="9"/>
      <c r="H41" s="7"/>
    </row>
    <row r="42" spans="1:8">
      <c r="A42" s="9"/>
      <c r="H42" s="7"/>
    </row>
    <row r="43" spans="1:8">
      <c r="A43" s="9"/>
      <c r="H43" s="7"/>
    </row>
    <row r="44" spans="1:8">
      <c r="A44" s="9"/>
      <c r="H44" s="7"/>
    </row>
    <row r="45" spans="1:8">
      <c r="A45" s="9"/>
      <c r="H45" s="7"/>
    </row>
    <row r="46" spans="1:8">
      <c r="A46" s="9"/>
      <c r="H46" s="7"/>
    </row>
    <row r="47" spans="1:8">
      <c r="A47" s="9"/>
      <c r="H47" s="7"/>
    </row>
    <row r="48" spans="1:8">
      <c r="A48" s="9"/>
      <c r="H48" s="7"/>
    </row>
    <row r="49" spans="1:8">
      <c r="A49" s="9"/>
      <c r="H49" s="7"/>
    </row>
    <row r="50" spans="1:8">
      <c r="A50" s="9"/>
      <c r="H50" s="7"/>
    </row>
    <row r="51" spans="1:8">
      <c r="A51" s="9"/>
      <c r="H51" s="7"/>
    </row>
    <row r="52" spans="1:8">
      <c r="A52" s="9"/>
      <c r="H52" s="7"/>
    </row>
    <row r="53" spans="1:8">
      <c r="A53" s="9"/>
      <c r="H53" s="7"/>
    </row>
    <row r="54" spans="1:8">
      <c r="A54" s="9"/>
      <c r="H54" s="7"/>
    </row>
    <row r="55" spans="1:8">
      <c r="A55" s="9"/>
      <c r="H55" s="7"/>
    </row>
    <row r="56" spans="1:8">
      <c r="A56" s="9"/>
      <c r="H56" s="7"/>
    </row>
    <row r="57" spans="1:8">
      <c r="A57" s="9"/>
      <c r="H57" s="7"/>
    </row>
    <row r="58" spans="1:8">
      <c r="A58" s="9"/>
      <c r="H58" s="7"/>
    </row>
    <row r="59" spans="1:8">
      <c r="A59" s="9"/>
      <c r="H59" s="7"/>
    </row>
    <row r="60" spans="1:8">
      <c r="A60" s="9"/>
      <c r="H60" s="7"/>
    </row>
    <row r="61" spans="1:8">
      <c r="A61" s="9"/>
      <c r="H61" s="7"/>
    </row>
    <row r="62" spans="1:8">
      <c r="A62" s="9"/>
      <c r="H62" s="7"/>
    </row>
    <row r="63" spans="1:8">
      <c r="A63" s="9"/>
      <c r="H63" s="7"/>
    </row>
    <row r="64" spans="1:8">
      <c r="A64" s="9"/>
      <c r="H64" s="7"/>
    </row>
    <row r="65" spans="1:8">
      <c r="A65" s="9"/>
      <c r="H65" s="7"/>
    </row>
    <row r="66" spans="1:8">
      <c r="A66" s="9"/>
      <c r="H66" s="7"/>
    </row>
    <row r="67" spans="1:8">
      <c r="A67" s="9"/>
      <c r="H67" s="7"/>
    </row>
    <row r="68" spans="1:8">
      <c r="A68" s="9"/>
      <c r="H68" s="7"/>
    </row>
    <row r="69" spans="1:8">
      <c r="A69" s="9"/>
      <c r="H69" s="7"/>
    </row>
    <row r="70" spans="1:8">
      <c r="A70" s="9"/>
      <c r="H70" s="7"/>
    </row>
    <row r="71" spans="1:8">
      <c r="A71" s="9"/>
      <c r="H71" s="7"/>
    </row>
    <row r="72" spans="1:8">
      <c r="A72" s="9"/>
      <c r="H72" s="7"/>
    </row>
    <row r="73" spans="1:8">
      <c r="A73" s="9"/>
      <c r="H73" s="7"/>
    </row>
    <row r="74" spans="1:8">
      <c r="A74" s="9"/>
      <c r="H74" s="7"/>
    </row>
    <row r="75" spans="1:8">
      <c r="A75" s="9"/>
      <c r="H75" s="7"/>
    </row>
    <row r="76" spans="1:8">
      <c r="A76" s="9"/>
      <c r="H76" s="7"/>
    </row>
    <row r="77" spans="1:8">
      <c r="A77" s="9"/>
      <c r="H77" s="7"/>
    </row>
    <row r="78" spans="1:8">
      <c r="A78" s="9"/>
      <c r="H78" s="7"/>
    </row>
    <row r="79" spans="1:8">
      <c r="A79" s="9"/>
      <c r="H79" s="7"/>
    </row>
    <row r="80" spans="1:8">
      <c r="A80" s="9"/>
      <c r="H80" s="7"/>
    </row>
    <row r="81" spans="1:8">
      <c r="A81" s="9"/>
      <c r="H81" s="7"/>
    </row>
    <row r="82" spans="1:8">
      <c r="A82" s="9"/>
      <c r="H82" s="7"/>
    </row>
    <row r="83" spans="1:8">
      <c r="A83" s="9"/>
      <c r="H83" s="7"/>
    </row>
    <row r="84" spans="1:8">
      <c r="A84" s="9"/>
      <c r="H84" s="7"/>
    </row>
    <row r="85" spans="1:8">
      <c r="A85" s="9"/>
      <c r="H85" s="7"/>
    </row>
    <row r="86" spans="1:8">
      <c r="A86" s="9"/>
      <c r="H86" s="7"/>
    </row>
    <row r="87" spans="1:8">
      <c r="A87" s="9"/>
      <c r="H87" s="7"/>
    </row>
    <row r="88" spans="1:8">
      <c r="A88" s="9"/>
      <c r="H88" s="7"/>
    </row>
    <row r="89" spans="1:8">
      <c r="A89" s="9"/>
      <c r="H89" s="7"/>
    </row>
    <row r="90" spans="1:8">
      <c r="A90" s="9"/>
      <c r="H90" s="7"/>
    </row>
    <row r="91" spans="1:8">
      <c r="A91" s="9"/>
      <c r="H91" s="7"/>
    </row>
    <row r="92" spans="1:8">
      <c r="A92" s="9"/>
      <c r="H92" s="7"/>
    </row>
    <row r="93" spans="1:8">
      <c r="A93" s="9"/>
      <c r="H93" s="7"/>
    </row>
    <row r="94" spans="1:8">
      <c r="A94" s="9"/>
      <c r="H94" s="7"/>
    </row>
    <row r="95" spans="1:8">
      <c r="A95" s="9"/>
      <c r="H95" s="7"/>
    </row>
    <row r="96" spans="1:8">
      <c r="A96" s="9"/>
      <c r="H96" s="7"/>
    </row>
    <row r="97" spans="1:8">
      <c r="A97" s="9"/>
      <c r="H97" s="7"/>
    </row>
    <row r="98" spans="1:8">
      <c r="A98" s="9"/>
      <c r="H98" s="7"/>
    </row>
    <row r="99" spans="1:8">
      <c r="A99" s="9"/>
      <c r="H99" s="7"/>
    </row>
    <row r="100" spans="1:8">
      <c r="A100" s="9"/>
      <c r="H100" s="7"/>
    </row>
    <row r="101" spans="1:8">
      <c r="A101" s="9"/>
      <c r="H101" s="7"/>
    </row>
    <row r="102" spans="1:8">
      <c r="A102" s="9"/>
      <c r="H102" s="7"/>
    </row>
    <row r="103" spans="1:8">
      <c r="A103" s="9"/>
      <c r="H103" s="7"/>
    </row>
    <row r="104" spans="1:8">
      <c r="A104" s="9"/>
      <c r="H104" s="7"/>
    </row>
    <row r="105" spans="1:8">
      <c r="A105" s="9"/>
      <c r="H105" s="7"/>
    </row>
    <row r="106" spans="1:8">
      <c r="A106" s="9"/>
      <c r="H106" s="7"/>
    </row>
    <row r="107" spans="1:8">
      <c r="A107" s="9"/>
      <c r="H107" s="7"/>
    </row>
    <row r="108" spans="1:8">
      <c r="A108" s="9"/>
      <c r="H108" s="7"/>
    </row>
    <row r="109" spans="1:8">
      <c r="A109" s="9"/>
      <c r="H109" s="7"/>
    </row>
    <row r="110" spans="1:8">
      <c r="A110" s="9"/>
      <c r="H110" s="7"/>
    </row>
    <row r="111" spans="1:8">
      <c r="A111" s="9"/>
      <c r="H111" s="7"/>
    </row>
    <row r="112" spans="1:8">
      <c r="A112" s="9"/>
      <c r="H112" s="7"/>
    </row>
    <row r="113" spans="1:8">
      <c r="A113" s="9"/>
      <c r="H113" s="7"/>
    </row>
    <row r="114" spans="1:8">
      <c r="A114" s="9"/>
      <c r="H114" s="7"/>
    </row>
    <row r="115" spans="1:8">
      <c r="A115" s="9"/>
      <c r="H115" s="7"/>
    </row>
    <row r="116" spans="1:8">
      <c r="A116" s="9"/>
      <c r="H116" s="7"/>
    </row>
    <row r="117" spans="1:8">
      <c r="A117" s="9"/>
      <c r="H117" s="7"/>
    </row>
    <row r="118" spans="1:8">
      <c r="A118" s="9"/>
      <c r="H118" s="7"/>
    </row>
    <row r="119" spans="1:8">
      <c r="A119" s="9"/>
      <c r="H119" s="7"/>
    </row>
    <row r="120" spans="1:8">
      <c r="A120" s="9"/>
      <c r="H120" s="7"/>
    </row>
    <row r="121" spans="1:8">
      <c r="A121" s="9"/>
      <c r="H121" s="7"/>
    </row>
    <row r="122" spans="1:8">
      <c r="A122" s="9"/>
      <c r="H122" s="7"/>
    </row>
    <row r="123" spans="1:8">
      <c r="A123" s="9"/>
      <c r="H123" s="7"/>
    </row>
    <row r="124" spans="1:8">
      <c r="A124" s="9"/>
      <c r="H124" s="7"/>
    </row>
    <row r="125" spans="1:8">
      <c r="A125" s="9"/>
      <c r="H125" s="7"/>
    </row>
    <row r="126" spans="1:8">
      <c r="A126" s="9"/>
      <c r="H126" s="7"/>
    </row>
    <row r="127" spans="1:8">
      <c r="A127" s="9"/>
      <c r="H127" s="7"/>
    </row>
    <row r="128" spans="1:8">
      <c r="A128" s="9"/>
      <c r="H128" s="7"/>
    </row>
    <row r="129" spans="1:8">
      <c r="A129" s="9"/>
      <c r="H129" s="7"/>
    </row>
    <row r="130" spans="1:8">
      <c r="A130" s="9"/>
      <c r="H130" s="7"/>
    </row>
    <row r="131" spans="1:8">
      <c r="A131" s="9"/>
      <c r="H131" s="7"/>
    </row>
    <row r="132" spans="1:8">
      <c r="A132" s="9"/>
      <c r="H132" s="7"/>
    </row>
    <row r="133" spans="1:8">
      <c r="A133" s="9"/>
      <c r="H133" s="7"/>
    </row>
    <row r="134" spans="1:8">
      <c r="A134" s="9"/>
      <c r="H134" s="7"/>
    </row>
    <row r="135" spans="1:8">
      <c r="A135" s="9"/>
      <c r="H135" s="7"/>
    </row>
    <row r="136" spans="1:8">
      <c r="A136" s="9"/>
      <c r="H136" s="7"/>
    </row>
    <row r="137" spans="1:8">
      <c r="A137" s="9"/>
      <c r="H137" s="7"/>
    </row>
    <row r="138" spans="1:8">
      <c r="A138" s="9"/>
      <c r="H138" s="7"/>
    </row>
    <row r="139" spans="1:8">
      <c r="A139" s="9"/>
      <c r="H139" s="7"/>
    </row>
    <row r="140" spans="1:8">
      <c r="A140" s="9"/>
      <c r="H140" s="7"/>
    </row>
    <row r="141" spans="1:8">
      <c r="A141" s="9"/>
      <c r="H141" s="7"/>
    </row>
    <row r="142" spans="1:8">
      <c r="A142" s="9"/>
      <c r="H142" s="7"/>
    </row>
    <row r="143" spans="1:8">
      <c r="A143" s="9"/>
      <c r="H143" s="7"/>
    </row>
    <row r="144" spans="1:8">
      <c r="A144" s="9"/>
      <c r="H144" s="7"/>
    </row>
    <row r="145" spans="1:8">
      <c r="A145" s="9"/>
      <c r="H145" s="7"/>
    </row>
    <row r="146" spans="1:8">
      <c r="A146" s="9"/>
      <c r="H146" s="7"/>
    </row>
    <row r="147" spans="1:8">
      <c r="A147" s="9"/>
      <c r="H147" s="7"/>
    </row>
    <row r="148" spans="1:8">
      <c r="A148" s="9"/>
      <c r="H148" s="7"/>
    </row>
    <row r="149" spans="1:8">
      <c r="A149" s="9"/>
      <c r="H149" s="7"/>
    </row>
    <row r="150" spans="1:8">
      <c r="A150" s="9"/>
      <c r="H150" s="7"/>
    </row>
    <row r="151" spans="1:8">
      <c r="A151" s="9"/>
      <c r="H151" s="7"/>
    </row>
    <row r="152" spans="1:8">
      <c r="A152" s="9"/>
      <c r="H152" s="7"/>
    </row>
    <row r="153" spans="1:8">
      <c r="A153" s="9"/>
      <c r="H153" s="7"/>
    </row>
    <row r="154" spans="1:8">
      <c r="A154" s="9"/>
      <c r="H154" s="7"/>
    </row>
    <row r="155" spans="1:8">
      <c r="A155" s="9"/>
      <c r="H155" s="7"/>
    </row>
    <row r="156" spans="1:8">
      <c r="A156" s="9"/>
      <c r="H156" s="7"/>
    </row>
    <row r="157" spans="1:8">
      <c r="A157" s="9"/>
      <c r="H157" s="7"/>
    </row>
    <row r="158" spans="1:8">
      <c r="A158" s="9"/>
      <c r="H158" s="7"/>
    </row>
    <row r="159" spans="1:8">
      <c r="A159" s="9"/>
      <c r="H159" s="7"/>
    </row>
    <row r="160" spans="1:8">
      <c r="A160" s="9"/>
      <c r="H160" s="7"/>
    </row>
    <row r="161" spans="1:8">
      <c r="A161" s="9"/>
      <c r="H161" s="7"/>
    </row>
    <row r="162" spans="1:8">
      <c r="A162" s="9"/>
      <c r="H162" s="7"/>
    </row>
    <row r="163" spans="1:8">
      <c r="A163" s="9"/>
      <c r="H163" s="7"/>
    </row>
    <row r="164" spans="1:8">
      <c r="A164" s="9"/>
      <c r="H164" s="7"/>
    </row>
    <row r="165" spans="1:8">
      <c r="A165" s="9"/>
      <c r="H165" s="7"/>
    </row>
    <row r="166" spans="1:8">
      <c r="A166" s="9"/>
      <c r="H166" s="7"/>
    </row>
    <row r="167" spans="1:8">
      <c r="A167" s="9"/>
      <c r="H167" s="7"/>
    </row>
    <row r="168" spans="1:8">
      <c r="A168" s="9"/>
      <c r="H168" s="7"/>
    </row>
    <row r="169" spans="1:8">
      <c r="A169" s="9"/>
      <c r="H169" s="7"/>
    </row>
    <row r="170" spans="1:8">
      <c r="A170" s="9"/>
      <c r="H170" s="7"/>
    </row>
    <row r="171" spans="1:8">
      <c r="A171" s="9"/>
      <c r="H171" s="7"/>
    </row>
    <row r="172" spans="1:8">
      <c r="A172" s="9"/>
      <c r="H172" s="7"/>
    </row>
    <row r="173" spans="1:8">
      <c r="A173" s="9"/>
      <c r="H173" s="7"/>
    </row>
    <row r="174" spans="1:8">
      <c r="A174" s="9"/>
      <c r="H174" s="7"/>
    </row>
    <row r="175" spans="1:8">
      <c r="A175" s="9"/>
      <c r="H175" s="7"/>
    </row>
    <row r="176" spans="1:8">
      <c r="A176" s="9"/>
      <c r="H176" s="7"/>
    </row>
    <row r="177" spans="1:8">
      <c r="A177" s="9"/>
      <c r="H177" s="7"/>
    </row>
    <row r="178" spans="1:8">
      <c r="A178" s="9"/>
      <c r="H178" s="7"/>
    </row>
    <row r="179" spans="1:8">
      <c r="A179" s="9"/>
      <c r="H179" s="7"/>
    </row>
    <row r="180" spans="1:8">
      <c r="A180" s="9"/>
      <c r="H180" s="7"/>
    </row>
    <row r="181" spans="1:8">
      <c r="A181" s="9"/>
      <c r="H181" s="7"/>
    </row>
    <row r="182" spans="1:8">
      <c r="A182" s="9"/>
      <c r="H182" s="7"/>
    </row>
    <row r="183" spans="1:8">
      <c r="A183" s="9"/>
      <c r="H183" s="7"/>
    </row>
    <row r="184" spans="1:8">
      <c r="A184" s="9"/>
      <c r="H184" s="7"/>
    </row>
    <row r="185" spans="1:8">
      <c r="A185" s="9"/>
      <c r="H185" s="7"/>
    </row>
    <row r="186" spans="1:8">
      <c r="A186" s="9"/>
      <c r="H186" s="7"/>
    </row>
    <row r="187" spans="1:8">
      <c r="A187" s="9"/>
      <c r="H187" s="7"/>
    </row>
    <row r="188" spans="1:8">
      <c r="A188" s="9"/>
      <c r="H188" s="7"/>
    </row>
    <row r="189" spans="1:8">
      <c r="A189" s="9"/>
      <c r="H189" s="7"/>
    </row>
    <row r="190" spans="1:8">
      <c r="A190" s="9"/>
      <c r="H190" s="7"/>
    </row>
    <row r="191" spans="1:8">
      <c r="A191" s="9"/>
      <c r="H191" s="7"/>
    </row>
    <row r="192" spans="1:8">
      <c r="A192" s="9"/>
      <c r="H192" s="7"/>
    </row>
    <row r="193" spans="1:8">
      <c r="A193" s="9"/>
      <c r="H193" s="7"/>
    </row>
    <row r="194" spans="1:8">
      <c r="A194" s="9"/>
      <c r="H194" s="7"/>
    </row>
    <row r="195" spans="1:8">
      <c r="A195" s="9"/>
      <c r="H195" s="7"/>
    </row>
    <row r="196" spans="1:8">
      <c r="A196" s="9"/>
      <c r="H196" s="7"/>
    </row>
    <row r="197" spans="1:8">
      <c r="A197" s="9"/>
      <c r="H197" s="7"/>
    </row>
    <row r="198" spans="1:8">
      <c r="A198" s="9"/>
      <c r="H198" s="7"/>
    </row>
    <row r="199" spans="1:8">
      <c r="A199" s="9"/>
      <c r="H199" s="7"/>
    </row>
    <row r="200" spans="1:8">
      <c r="A200" s="9"/>
      <c r="H200" s="7"/>
    </row>
    <row r="201" spans="1:8">
      <c r="A201" s="9"/>
      <c r="H201" s="7"/>
    </row>
    <row r="202" spans="1:8">
      <c r="A202" s="9"/>
      <c r="H202" s="7"/>
    </row>
    <row r="203" spans="1:8">
      <c r="A203" s="9"/>
      <c r="H203" s="7"/>
    </row>
    <row r="204" spans="1:8">
      <c r="A204" s="9"/>
      <c r="H204" s="7"/>
    </row>
    <row r="205" spans="1:8">
      <c r="A205" s="9"/>
      <c r="H205" s="7"/>
    </row>
    <row r="206" spans="1:8">
      <c r="A206" s="9"/>
      <c r="H206" s="7"/>
    </row>
    <row r="207" spans="1:8">
      <c r="A207" s="9"/>
      <c r="H207" s="7"/>
    </row>
    <row r="208" spans="1:8">
      <c r="A208" s="9"/>
      <c r="H208" s="7"/>
    </row>
    <row r="209" spans="1:8">
      <c r="A209" s="9"/>
      <c r="H209" s="7"/>
    </row>
    <row r="210" spans="1:8">
      <c r="A210" s="9"/>
      <c r="H210" s="7"/>
    </row>
    <row r="211" spans="1:8">
      <c r="A211" s="9"/>
      <c r="H211" s="7"/>
    </row>
    <row r="212" spans="1:8">
      <c r="A212" s="9"/>
      <c r="H212" s="7"/>
    </row>
    <row r="213" spans="1:8">
      <c r="A213" s="9"/>
      <c r="H213" s="7"/>
    </row>
    <row r="214" spans="1:8">
      <c r="A214" s="9"/>
      <c r="H214" s="7"/>
    </row>
    <row r="215" spans="1:8">
      <c r="A215" s="9"/>
      <c r="H215" s="7"/>
    </row>
    <row r="216" spans="1:8">
      <c r="A216" s="9"/>
      <c r="H216" s="7"/>
    </row>
    <row r="217" spans="1:8">
      <c r="A217" s="9"/>
      <c r="H217" s="7"/>
    </row>
    <row r="218" spans="1:8">
      <c r="A218" s="9"/>
      <c r="H218" s="7"/>
    </row>
    <row r="219" spans="1:8">
      <c r="A219" s="9"/>
      <c r="H219" s="7"/>
    </row>
    <row r="220" spans="1:8">
      <c r="A220" s="9"/>
      <c r="H220" s="7"/>
    </row>
    <row r="221" spans="1:8">
      <c r="A221" s="9"/>
      <c r="H221" s="7"/>
    </row>
    <row r="222" spans="1:8">
      <c r="A222" s="9"/>
      <c r="H222" s="7"/>
    </row>
    <row r="223" spans="1:8">
      <c r="A223" s="9"/>
      <c r="H223" s="7"/>
    </row>
    <row r="224" spans="1:8">
      <c r="A224" s="9"/>
      <c r="H224" s="7"/>
    </row>
    <row r="225" spans="1:8">
      <c r="A225" s="9"/>
      <c r="H225" s="7"/>
    </row>
    <row r="226" spans="1:8">
      <c r="A226" s="9"/>
      <c r="H226" s="7"/>
    </row>
    <row r="227" spans="1:8">
      <c r="A227" s="9"/>
      <c r="H227" s="7"/>
    </row>
    <row r="228" spans="1:8">
      <c r="A228" s="9"/>
      <c r="H228" s="7"/>
    </row>
    <row r="229" spans="1:8">
      <c r="A229" s="9"/>
      <c r="H229" s="7"/>
    </row>
    <row r="230" spans="1:8">
      <c r="A230" s="9"/>
      <c r="H230" s="7"/>
    </row>
    <row r="231" spans="1:8">
      <c r="A231" s="9"/>
      <c r="H231" s="7"/>
    </row>
    <row r="232" spans="1:8">
      <c r="A232" s="9"/>
      <c r="H232" s="7"/>
    </row>
    <row r="233" spans="1:8">
      <c r="A233" s="9"/>
      <c r="H233" s="7"/>
    </row>
    <row r="234" spans="1:8">
      <c r="A234" s="9"/>
      <c r="H234" s="7"/>
    </row>
    <row r="235" spans="1:8">
      <c r="A235" s="9"/>
      <c r="H235" s="7"/>
    </row>
    <row r="236" spans="1:8">
      <c r="A236" s="9"/>
      <c r="H236" s="7"/>
    </row>
    <row r="237" spans="1:8">
      <c r="A237" s="9"/>
      <c r="H237" s="7"/>
    </row>
    <row r="238" spans="1:8">
      <c r="A238" s="9"/>
      <c r="H238" s="7"/>
    </row>
    <row r="239" spans="1:8">
      <c r="A239" s="9"/>
      <c r="H239" s="7"/>
    </row>
    <row r="240" spans="1:8">
      <c r="A240" s="9"/>
      <c r="H240" s="7"/>
    </row>
    <row r="241" spans="1:8">
      <c r="A241" s="9"/>
      <c r="H241" s="7"/>
    </row>
    <row r="242" spans="1:8">
      <c r="A242" s="9"/>
      <c r="H242" s="7"/>
    </row>
    <row r="243" spans="1:8">
      <c r="A243" s="9"/>
      <c r="H243" s="7"/>
    </row>
    <row r="244" spans="1:8">
      <c r="A244" s="9"/>
      <c r="H244" s="7"/>
    </row>
    <row r="245" spans="1:8">
      <c r="A245" s="9"/>
      <c r="H245" s="7"/>
    </row>
    <row r="246" spans="1:8">
      <c r="A246" s="9"/>
      <c r="H246" s="7"/>
    </row>
    <row r="247" spans="1:8">
      <c r="A247" s="9"/>
      <c r="H247" s="7"/>
    </row>
    <row r="248" spans="1:8">
      <c r="A248" s="9"/>
      <c r="H248" s="7"/>
    </row>
    <row r="249" spans="1:8">
      <c r="A249" s="9"/>
      <c r="H249" s="7"/>
    </row>
    <row r="250" spans="1:8">
      <c r="A250" s="9"/>
      <c r="H250" s="7"/>
    </row>
    <row r="251" spans="1:8">
      <c r="A251" s="9"/>
      <c r="H251" s="7"/>
    </row>
    <row r="252" spans="1:8">
      <c r="A252" s="9"/>
      <c r="H252" s="7"/>
    </row>
    <row r="253" spans="1:8">
      <c r="A253" s="9"/>
      <c r="H253" s="7"/>
    </row>
    <row r="254" spans="1:8">
      <c r="A254" s="9"/>
      <c r="H254" s="7"/>
    </row>
    <row r="255" spans="1:8">
      <c r="A255" s="9"/>
      <c r="H255" s="7"/>
    </row>
    <row r="256" spans="1:8">
      <c r="A256" s="9"/>
      <c r="H256" s="7"/>
    </row>
    <row r="257" spans="1:8">
      <c r="A257" s="9"/>
      <c r="H257" s="7"/>
    </row>
    <row r="258" spans="1:8">
      <c r="A258" s="9"/>
      <c r="H258" s="7"/>
    </row>
    <row r="259" spans="1:8">
      <c r="A259" s="9"/>
      <c r="H259" s="7"/>
    </row>
    <row r="260" spans="1:8">
      <c r="A260" s="9"/>
      <c r="H260" s="7"/>
    </row>
    <row r="261" spans="1:8">
      <c r="A261" s="9"/>
      <c r="H261" s="7"/>
    </row>
    <row r="262" spans="1:8">
      <c r="A262" s="9"/>
      <c r="H262" s="7"/>
    </row>
    <row r="263" spans="1:8">
      <c r="A263" s="9"/>
      <c r="H263" s="7"/>
    </row>
    <row r="264" spans="1:8">
      <c r="A264" s="9"/>
      <c r="H264" s="7"/>
    </row>
    <row r="265" spans="1:8">
      <c r="A265" s="9"/>
      <c r="H265" s="7"/>
    </row>
    <row r="266" spans="1:8">
      <c r="A266" s="9"/>
      <c r="H266" s="7"/>
    </row>
    <row r="267" spans="1:8">
      <c r="A267" s="9"/>
      <c r="H267" s="7"/>
    </row>
    <row r="268" spans="1:8">
      <c r="A268" s="9"/>
      <c r="H268" s="7"/>
    </row>
    <row r="269" spans="1:8">
      <c r="A269" s="9"/>
      <c r="H269" s="7"/>
    </row>
    <row r="270" spans="1:8">
      <c r="A270" s="9"/>
      <c r="H270" s="7"/>
    </row>
    <row r="271" spans="1:8">
      <c r="A271" s="9"/>
      <c r="H271" s="7"/>
    </row>
    <row r="272" spans="1:8">
      <c r="A272" s="9"/>
      <c r="H272" s="7"/>
    </row>
    <row r="273" spans="1:8">
      <c r="A273" s="9"/>
      <c r="H273" s="7"/>
    </row>
    <row r="274" spans="1:8">
      <c r="A274" s="9"/>
      <c r="H274" s="7"/>
    </row>
    <row r="275" spans="1:8">
      <c r="A275" s="9"/>
      <c r="H275" s="7"/>
    </row>
    <row r="276" spans="1:8">
      <c r="A276" s="9"/>
      <c r="H276" s="7"/>
    </row>
    <row r="277" spans="1:8">
      <c r="A277" s="9"/>
      <c r="H277" s="7"/>
    </row>
    <row r="278" spans="1:8">
      <c r="A278" s="9"/>
      <c r="H278" s="7"/>
    </row>
    <row r="279" spans="1:8">
      <c r="A279" s="9"/>
      <c r="H279" s="7"/>
    </row>
    <row r="280" spans="1:8">
      <c r="A280" s="9"/>
      <c r="H280" s="7"/>
    </row>
    <row r="281" spans="1:8">
      <c r="A281" s="9"/>
      <c r="H281" s="7"/>
    </row>
    <row r="282" spans="1:8">
      <c r="A282" s="9"/>
      <c r="H282" s="7"/>
    </row>
    <row r="283" spans="1:8">
      <c r="A283" s="9"/>
      <c r="H283" s="7"/>
    </row>
    <row r="284" spans="1:8">
      <c r="A284" s="9"/>
      <c r="H284" s="7"/>
    </row>
    <row r="285" spans="1:8">
      <c r="A285" s="9"/>
      <c r="H285" s="7"/>
    </row>
    <row r="286" spans="1:8">
      <c r="A286" s="9"/>
      <c r="H286" s="7"/>
    </row>
    <row r="287" spans="1:8">
      <c r="A287" s="9"/>
      <c r="H287" s="7"/>
    </row>
    <row r="288" spans="1:8">
      <c r="A288" s="9"/>
      <c r="H288" s="7"/>
    </row>
    <row r="289" spans="1:8">
      <c r="A289" s="9"/>
      <c r="H289" s="7"/>
    </row>
    <row r="290" spans="1:8">
      <c r="A290" s="9"/>
      <c r="H290" s="7"/>
    </row>
    <row r="291" spans="1:8">
      <c r="A291" s="9"/>
      <c r="H291" s="7"/>
    </row>
    <row r="292" spans="1:8">
      <c r="A292" s="9"/>
      <c r="H292" s="7"/>
    </row>
    <row r="293" spans="1:8">
      <c r="A293" s="9"/>
      <c r="H293" s="7"/>
    </row>
    <row r="294" spans="1:8">
      <c r="A294" s="9"/>
      <c r="H294" s="7"/>
    </row>
    <row r="295" spans="1:8">
      <c r="A295" s="9"/>
      <c r="H295" s="7"/>
    </row>
    <row r="296" spans="1:8">
      <c r="A296" s="9"/>
      <c r="H296" s="7"/>
    </row>
    <row r="297" spans="1:8">
      <c r="A297" s="9"/>
      <c r="H297" s="7"/>
    </row>
    <row r="298" spans="1:8">
      <c r="A298" s="9"/>
      <c r="H298" s="7"/>
    </row>
    <row r="299" spans="1:8">
      <c r="A299" s="9"/>
      <c r="H299" s="7"/>
    </row>
    <row r="300" spans="1:8">
      <c r="A300" s="9"/>
      <c r="H300" s="7"/>
    </row>
    <row r="301" spans="1:8">
      <c r="A301" s="9"/>
      <c r="H301" s="7"/>
    </row>
    <row r="302" spans="1:8">
      <c r="A302" s="9"/>
      <c r="H302" s="7"/>
    </row>
    <row r="303" spans="1:8">
      <c r="A303" s="9"/>
      <c r="H303" s="7"/>
    </row>
    <row r="304" spans="1:8">
      <c r="A304" s="9"/>
      <c r="H304" s="7"/>
    </row>
    <row r="305" spans="1:8">
      <c r="A305" s="9"/>
      <c r="H305" s="7"/>
    </row>
    <row r="306" spans="1:8">
      <c r="A306" s="9"/>
      <c r="H306" s="7"/>
    </row>
    <row r="307" spans="1:8">
      <c r="A307" s="9"/>
      <c r="H307" s="7"/>
    </row>
    <row r="308" spans="1:8">
      <c r="A308" s="9"/>
      <c r="H308" s="7"/>
    </row>
    <row r="309" spans="1:8">
      <c r="A309" s="9"/>
      <c r="H309" s="7"/>
    </row>
    <row r="310" spans="1:8">
      <c r="A310" s="9"/>
      <c r="H310" s="7"/>
    </row>
    <row r="311" spans="1:8">
      <c r="A311" s="9"/>
      <c r="H311" s="7"/>
    </row>
    <row r="312" spans="1:8">
      <c r="A312" s="9"/>
      <c r="H312" s="7"/>
    </row>
    <row r="313" spans="1:8">
      <c r="A313" s="9"/>
      <c r="H313" s="7"/>
    </row>
    <row r="314" spans="1:8">
      <c r="A314" s="9"/>
      <c r="H314" s="7"/>
    </row>
    <row r="315" spans="1:8">
      <c r="A315" s="9"/>
      <c r="H315" s="7"/>
    </row>
    <row r="316" spans="1:8">
      <c r="A316" s="9"/>
      <c r="H316" s="7"/>
    </row>
    <row r="317" spans="1:8">
      <c r="A317" s="9"/>
      <c r="H317" s="7"/>
    </row>
    <row r="318" spans="1:8">
      <c r="A318" s="9"/>
      <c r="H318" s="7"/>
    </row>
    <row r="319" spans="1:8">
      <c r="A319" s="9"/>
      <c r="H319" s="7"/>
    </row>
    <row r="320" spans="1:8">
      <c r="A320" s="9"/>
      <c r="H320" s="7"/>
    </row>
    <row r="321" spans="1:8">
      <c r="A321" s="9"/>
      <c r="H321" s="7"/>
    </row>
    <row r="322" spans="1:8">
      <c r="A322" s="9"/>
      <c r="H322" s="7"/>
    </row>
    <row r="323" spans="1:8">
      <c r="A323" s="9"/>
      <c r="H323" s="7"/>
    </row>
    <row r="324" spans="1:8">
      <c r="A324" s="9"/>
      <c r="H324" s="7"/>
    </row>
    <row r="325" spans="1:8">
      <c r="A325" s="9"/>
      <c r="H325" s="7"/>
    </row>
    <row r="326" spans="1:8">
      <c r="A326" s="9"/>
      <c r="H326" s="7"/>
    </row>
    <row r="327" spans="1:8">
      <c r="A327" s="9"/>
      <c r="H327" s="7"/>
    </row>
    <row r="328" spans="1:8">
      <c r="A328" s="9"/>
      <c r="H328" s="7"/>
    </row>
    <row r="329" spans="1:8">
      <c r="A329" s="9"/>
      <c r="H329" s="7"/>
    </row>
    <row r="330" spans="1:8">
      <c r="A330" s="9"/>
      <c r="H330" s="7"/>
    </row>
    <row r="331" spans="1:8">
      <c r="A331" s="9"/>
      <c r="H331" s="7"/>
    </row>
    <row r="332" spans="1:8">
      <c r="A332" s="9"/>
      <c r="H332" s="7"/>
    </row>
    <row r="333" spans="1:8">
      <c r="A333" s="9"/>
      <c r="H333" s="7"/>
    </row>
    <row r="334" spans="1:8">
      <c r="A334" s="9"/>
      <c r="H334" s="7"/>
    </row>
    <row r="335" spans="1:8">
      <c r="A335" s="9"/>
      <c r="H335" s="7"/>
    </row>
    <row r="336" spans="1:8">
      <c r="A336" s="9"/>
      <c r="H336" s="7"/>
    </row>
    <row r="337" spans="1:8">
      <c r="A337" s="9"/>
      <c r="H337" s="7"/>
    </row>
    <row r="338" spans="1:8">
      <c r="A338" s="9"/>
      <c r="H338" s="7"/>
    </row>
    <row r="339" spans="1:8">
      <c r="A339" s="9"/>
      <c r="H339" s="7"/>
    </row>
    <row r="340" spans="1:8">
      <c r="A340" s="9"/>
      <c r="H340" s="7"/>
    </row>
    <row r="341" spans="1:8">
      <c r="A341" s="9"/>
      <c r="H341" s="7"/>
    </row>
    <row r="342" spans="1:8">
      <c r="A342" s="9"/>
      <c r="H342" s="7"/>
    </row>
    <row r="343" spans="1:8">
      <c r="A343" s="9"/>
      <c r="H343" s="7"/>
    </row>
    <row r="344" spans="1:8">
      <c r="A344" s="9"/>
      <c r="H344" s="7"/>
    </row>
    <row r="345" spans="1:8">
      <c r="A345" s="9"/>
      <c r="H345" s="7"/>
    </row>
    <row r="346" spans="1:8">
      <c r="A346" s="9"/>
      <c r="H346" s="7"/>
    </row>
    <row r="347" spans="1:8">
      <c r="A347" s="9"/>
      <c r="H347" s="7"/>
    </row>
    <row r="348" spans="1:8">
      <c r="A348" s="9"/>
      <c r="H348" s="7"/>
    </row>
    <row r="349" spans="1:8">
      <c r="A349" s="9"/>
      <c r="H349" s="7"/>
    </row>
    <row r="350" spans="1:8">
      <c r="A350" s="9"/>
      <c r="H350" s="7"/>
    </row>
    <row r="351" spans="1:8">
      <c r="A351" s="9"/>
      <c r="H351" s="7"/>
    </row>
    <row r="352" spans="1:8">
      <c r="A352" s="9"/>
      <c r="H352" s="7"/>
    </row>
    <row r="353" spans="1:8">
      <c r="A353" s="9"/>
      <c r="H353" s="7"/>
    </row>
    <row r="354" spans="1:8">
      <c r="A354" s="9"/>
      <c r="H354" s="7"/>
    </row>
    <row r="355" spans="1:8">
      <c r="A355" s="9"/>
      <c r="H355" s="7"/>
    </row>
    <row r="356" spans="1:8">
      <c r="A356" s="9"/>
      <c r="H356" s="7"/>
    </row>
    <row r="357" spans="1:8">
      <c r="A357" s="9"/>
      <c r="H357" s="7"/>
    </row>
    <row r="358" spans="1:8">
      <c r="A358" s="9"/>
      <c r="H358" s="7"/>
    </row>
    <row r="359" spans="1:8">
      <c r="A359" s="9"/>
      <c r="H359" s="7"/>
    </row>
    <row r="360" spans="1:8">
      <c r="A360" s="9"/>
      <c r="H360" s="7"/>
    </row>
    <row r="361" spans="1:8">
      <c r="A361" s="9"/>
      <c r="H361" s="7"/>
    </row>
    <row r="362" spans="1:8">
      <c r="A362" s="9"/>
      <c r="H362" s="7"/>
    </row>
    <row r="363" spans="1:8">
      <c r="A363" s="9"/>
      <c r="H363" s="7"/>
    </row>
    <row r="364" spans="1:8">
      <c r="A364" s="9"/>
      <c r="H364" s="7"/>
    </row>
    <row r="365" spans="1:8">
      <c r="A365" s="9"/>
      <c r="H365" s="7"/>
    </row>
    <row r="366" spans="1:8">
      <c r="A366" s="9"/>
      <c r="H366" s="7"/>
    </row>
    <row r="367" spans="1:8">
      <c r="A367" s="9"/>
      <c r="H367" s="7"/>
    </row>
    <row r="368" spans="1:8">
      <c r="A368" s="9"/>
      <c r="H368" s="7"/>
    </row>
    <row r="369" spans="1:8">
      <c r="A369" s="9"/>
      <c r="H369" s="7"/>
    </row>
    <row r="370" spans="1:8">
      <c r="A370" s="9"/>
      <c r="H370" s="7"/>
    </row>
    <row r="371" spans="1:8">
      <c r="A371" s="9"/>
      <c r="H371" s="7"/>
    </row>
    <row r="372" spans="1:8">
      <c r="A372" s="9"/>
      <c r="H372" s="7"/>
    </row>
    <row r="373" spans="1:8">
      <c r="A373" s="9"/>
      <c r="H373" s="7"/>
    </row>
    <row r="374" spans="1:8">
      <c r="A374" s="9"/>
      <c r="H374" s="7"/>
    </row>
    <row r="375" spans="1:8">
      <c r="A375" s="9"/>
      <c r="H375" s="7"/>
    </row>
    <row r="376" spans="1:8">
      <c r="A376" s="9"/>
      <c r="H376" s="7"/>
    </row>
    <row r="377" spans="1:8">
      <c r="A377" s="9"/>
      <c r="H377" s="7"/>
    </row>
    <row r="378" spans="1:8">
      <c r="A378" s="9"/>
      <c r="H378" s="7"/>
    </row>
    <row r="379" spans="1:8">
      <c r="A379" s="9"/>
      <c r="H379" s="7"/>
    </row>
    <row r="380" spans="1:8">
      <c r="A380" s="9"/>
      <c r="H380" s="7"/>
    </row>
    <row r="381" spans="1:8">
      <c r="A381" s="9"/>
      <c r="H381" s="7"/>
    </row>
    <row r="382" spans="1:8">
      <c r="A382" s="9"/>
      <c r="H382" s="7"/>
    </row>
    <row r="383" spans="1:8">
      <c r="A383" s="9"/>
      <c r="H383" s="7"/>
    </row>
    <row r="384" spans="1:8">
      <c r="A384" s="9"/>
      <c r="H384" s="7"/>
    </row>
    <row r="385" spans="1:8">
      <c r="A385" s="9"/>
      <c r="H385" s="7"/>
    </row>
    <row r="386" spans="1:8">
      <c r="A386" s="9"/>
      <c r="H386" s="7"/>
    </row>
    <row r="387" spans="1:8">
      <c r="A387" s="9"/>
      <c r="H387" s="7"/>
    </row>
    <row r="388" spans="1:8">
      <c r="A388" s="9"/>
      <c r="H388" s="7"/>
    </row>
    <row r="389" spans="1:8">
      <c r="A389" s="9"/>
      <c r="H389" s="7"/>
    </row>
    <row r="390" spans="1:8">
      <c r="A390" s="9"/>
      <c r="H390" s="7"/>
    </row>
    <row r="391" spans="1:8">
      <c r="A391" s="9"/>
      <c r="H391" s="7"/>
    </row>
    <row r="392" spans="1:8">
      <c r="A392" s="9"/>
      <c r="H392" s="7"/>
    </row>
    <row r="393" spans="1:8">
      <c r="A393" s="9"/>
      <c r="H393" s="7"/>
    </row>
    <row r="394" spans="1:8">
      <c r="A394" s="9"/>
      <c r="H394" s="7"/>
    </row>
    <row r="395" spans="1:8">
      <c r="A395" s="9"/>
      <c r="H395" s="7"/>
    </row>
    <row r="396" spans="1:8">
      <c r="A396" s="9"/>
      <c r="H396" s="7"/>
    </row>
    <row r="397" spans="1:8">
      <c r="A397" s="9"/>
      <c r="H397" s="7"/>
    </row>
    <row r="398" spans="1:8">
      <c r="A398" s="9"/>
      <c r="H398" s="7"/>
    </row>
    <row r="399" spans="1:8">
      <c r="A399" s="9"/>
      <c r="H399" s="7"/>
    </row>
    <row r="400" spans="1:8">
      <c r="A400" s="9"/>
      <c r="H400" s="7"/>
    </row>
    <row r="401" spans="1:8">
      <c r="A401" s="9"/>
      <c r="H401" s="7"/>
    </row>
    <row r="402" spans="1:8">
      <c r="A402" s="9"/>
      <c r="H402" s="7"/>
    </row>
    <row r="403" spans="1:8">
      <c r="A403" s="9"/>
      <c r="H403" s="7"/>
    </row>
    <row r="404" spans="1:8">
      <c r="A404" s="9"/>
      <c r="H404" s="7"/>
    </row>
    <row r="405" spans="1:8">
      <c r="A405" s="9"/>
      <c r="H405" s="7"/>
    </row>
    <row r="406" spans="1:8">
      <c r="A406" s="9"/>
      <c r="H406" s="7"/>
    </row>
    <row r="407" spans="1:8">
      <c r="A407" s="9"/>
      <c r="H407" s="7"/>
    </row>
    <row r="408" spans="1:8">
      <c r="A408" s="9"/>
      <c r="H408" s="7"/>
    </row>
    <row r="409" spans="1:8">
      <c r="A409" s="9"/>
      <c r="H409" s="7"/>
    </row>
    <row r="410" spans="1:8">
      <c r="A410" s="9"/>
      <c r="H410" s="7"/>
    </row>
    <row r="411" spans="1:8">
      <c r="A411" s="9"/>
      <c r="H411" s="7"/>
    </row>
    <row r="412" spans="1:8">
      <c r="A412" s="9"/>
      <c r="H412" s="7"/>
    </row>
    <row r="413" spans="1:8">
      <c r="A413" s="9"/>
      <c r="H413" s="7"/>
    </row>
    <row r="414" spans="1:8">
      <c r="A414" s="9"/>
      <c r="H414" s="7"/>
    </row>
    <row r="415" spans="1:8">
      <c r="A415" s="9"/>
      <c r="H415" s="7"/>
    </row>
    <row r="416" spans="1:8">
      <c r="A416" s="9"/>
      <c r="H416" s="7"/>
    </row>
    <row r="417" spans="1:8">
      <c r="A417" s="9"/>
      <c r="H417" s="7"/>
    </row>
    <row r="418" spans="1:8">
      <c r="A418" s="9"/>
      <c r="H418" s="7"/>
    </row>
    <row r="419" spans="1:8">
      <c r="A419" s="9"/>
      <c r="H419" s="7"/>
    </row>
    <row r="420" spans="1:8">
      <c r="A420" s="9"/>
      <c r="H420" s="7"/>
    </row>
    <row r="421" spans="1:8">
      <c r="A421" s="9"/>
      <c r="H421" s="7"/>
    </row>
    <row r="422" spans="1:8">
      <c r="A422" s="9"/>
      <c r="H422" s="7"/>
    </row>
    <row r="423" spans="1:8">
      <c r="A423" s="9"/>
      <c r="H423" s="7"/>
    </row>
    <row r="424" spans="1:8">
      <c r="A424" s="9"/>
      <c r="H424" s="7"/>
    </row>
    <row r="425" spans="1:8">
      <c r="A425" s="9"/>
      <c r="H425" s="7"/>
    </row>
    <row r="426" spans="1:8">
      <c r="A426" s="9"/>
      <c r="H426" s="7"/>
    </row>
    <row r="427" spans="1:8">
      <c r="A427" s="9"/>
      <c r="H427" s="7"/>
    </row>
    <row r="428" spans="1:8">
      <c r="A428" s="9"/>
      <c r="H428" s="7"/>
    </row>
    <row r="429" spans="1:8">
      <c r="A429" s="9"/>
      <c r="H429" s="7"/>
    </row>
    <row r="430" spans="1:8">
      <c r="A430" s="9"/>
      <c r="H430" s="7"/>
    </row>
    <row r="431" spans="1:8">
      <c r="A431" s="9"/>
      <c r="H431" s="7"/>
    </row>
    <row r="432" spans="1:8">
      <c r="A432" s="9"/>
      <c r="H432" s="7"/>
    </row>
    <row r="433" spans="1:8">
      <c r="A433" s="9"/>
      <c r="H433" s="7"/>
    </row>
    <row r="434" spans="1:8">
      <c r="A434" s="9"/>
      <c r="H434" s="7"/>
    </row>
    <row r="435" spans="1:8">
      <c r="A435" s="9"/>
      <c r="H435" s="7"/>
    </row>
    <row r="436" spans="1:8">
      <c r="A436" s="9"/>
      <c r="H436" s="7"/>
    </row>
    <row r="437" spans="1:8">
      <c r="A437" s="9"/>
      <c r="H437" s="7"/>
    </row>
    <row r="438" spans="1:8">
      <c r="A438" s="9"/>
      <c r="H438" s="7"/>
    </row>
    <row r="439" spans="1:8">
      <c r="A439" s="9"/>
      <c r="H439" s="7"/>
    </row>
    <row r="440" spans="1:8">
      <c r="A440" s="9"/>
      <c r="H440" s="7"/>
    </row>
    <row r="441" spans="1:8">
      <c r="A441" s="9"/>
      <c r="H441" s="7"/>
    </row>
    <row r="442" spans="1:8">
      <c r="A442" s="9"/>
      <c r="H442" s="7"/>
    </row>
    <row r="443" spans="1:8">
      <c r="A443" s="9"/>
      <c r="H443" s="7"/>
    </row>
    <row r="444" spans="1:8">
      <c r="A444" s="9"/>
      <c r="H444" s="7"/>
    </row>
    <row r="445" spans="1:8">
      <c r="A445" s="9"/>
      <c r="H445" s="7"/>
    </row>
    <row r="446" spans="1:8">
      <c r="A446" s="9"/>
      <c r="H446" s="7"/>
    </row>
    <row r="447" spans="1:8">
      <c r="A447" s="9"/>
      <c r="H447" s="7"/>
    </row>
    <row r="448" spans="1:8">
      <c r="A448" s="9"/>
      <c r="H448" s="7"/>
    </row>
    <row r="449" spans="1:8">
      <c r="A449" s="9"/>
      <c r="H449" s="7"/>
    </row>
    <row r="450" spans="1:8">
      <c r="A450" s="9"/>
      <c r="H450" s="7"/>
    </row>
    <row r="451" spans="1:8">
      <c r="A451" s="9"/>
      <c r="H451" s="7"/>
    </row>
    <row r="452" spans="1:8">
      <c r="A452" s="9"/>
      <c r="H452" s="7"/>
    </row>
    <row r="453" spans="1:8">
      <c r="A453" s="9"/>
      <c r="H453" s="7"/>
    </row>
    <row r="454" spans="1:8">
      <c r="A454" s="9"/>
      <c r="H454" s="7"/>
    </row>
    <row r="455" spans="1:8">
      <c r="A455" s="9"/>
      <c r="H455" s="7"/>
    </row>
    <row r="456" spans="1:8">
      <c r="A456" s="9"/>
      <c r="H456" s="7"/>
    </row>
    <row r="457" spans="1:8">
      <c r="A457" s="9"/>
      <c r="H457" s="7"/>
    </row>
    <row r="458" spans="1:8">
      <c r="A458" s="9"/>
      <c r="H458" s="7"/>
    </row>
    <row r="459" spans="1:8">
      <c r="A459" s="9"/>
      <c r="H459" s="7"/>
    </row>
    <row r="460" spans="1:8">
      <c r="A460" s="9"/>
      <c r="H460" s="7"/>
    </row>
    <row r="461" spans="1:8">
      <c r="A461" s="9"/>
      <c r="H461" s="7"/>
    </row>
    <row r="462" spans="1:8">
      <c r="A462" s="9"/>
      <c r="H462" s="7"/>
    </row>
    <row r="463" spans="1:8">
      <c r="A463" s="9"/>
      <c r="H463" s="7"/>
    </row>
    <row r="464" spans="1:8">
      <c r="A464" s="9"/>
      <c r="H464" s="7"/>
    </row>
    <row r="465" spans="1:8">
      <c r="A465" s="9"/>
      <c r="H465" s="7"/>
    </row>
    <row r="466" spans="1:8">
      <c r="A466" s="9"/>
      <c r="H466" s="7"/>
    </row>
    <row r="467" spans="1:8">
      <c r="A467" s="9"/>
      <c r="H467" s="7"/>
    </row>
    <row r="468" spans="1:8">
      <c r="A468" s="9"/>
      <c r="H468" s="7"/>
    </row>
    <row r="469" spans="1:8">
      <c r="A469" s="9"/>
      <c r="H469" s="7"/>
    </row>
    <row r="470" spans="1:8">
      <c r="A470" s="9"/>
      <c r="H470" s="7"/>
    </row>
    <row r="471" spans="1:8">
      <c r="A471" s="9"/>
      <c r="H471" s="7"/>
    </row>
    <row r="472" spans="1:8">
      <c r="A472" s="9"/>
      <c r="H472" s="7"/>
    </row>
    <row r="473" spans="1:8">
      <c r="A473" s="9"/>
      <c r="H473" s="7"/>
    </row>
    <row r="474" spans="1:8">
      <c r="A474" s="9"/>
      <c r="H474" s="7"/>
    </row>
    <row r="475" spans="1:8">
      <c r="A475" s="9"/>
      <c r="H475" s="7"/>
    </row>
    <row r="476" spans="1:8">
      <c r="A476" s="9"/>
      <c r="H476" s="7"/>
    </row>
    <row r="477" spans="1:8">
      <c r="A477" s="9"/>
      <c r="H477" s="7"/>
    </row>
    <row r="478" spans="1:8">
      <c r="A478" s="9"/>
      <c r="H478" s="7"/>
    </row>
    <row r="479" spans="1:8">
      <c r="A479" s="9"/>
      <c r="H479" s="7"/>
    </row>
    <row r="480" spans="1:8">
      <c r="A480" s="9"/>
      <c r="H480" s="7"/>
    </row>
    <row r="481" spans="1:8">
      <c r="A481" s="9"/>
      <c r="H481" s="7"/>
    </row>
    <row r="482" spans="1:8">
      <c r="A482" s="9"/>
      <c r="H482" s="7"/>
    </row>
    <row r="483" spans="1:8">
      <c r="A483" s="9"/>
      <c r="H483" s="7"/>
    </row>
    <row r="484" spans="1:8">
      <c r="A484" s="9"/>
      <c r="H484" s="7"/>
    </row>
    <row r="485" spans="1:8">
      <c r="A485" s="9"/>
      <c r="H485" s="7"/>
    </row>
    <row r="486" spans="1:8">
      <c r="A486" s="9"/>
      <c r="H486" s="7"/>
    </row>
    <row r="487" spans="1:8">
      <c r="A487" s="9"/>
      <c r="H487" s="7"/>
    </row>
    <row r="488" spans="1:8">
      <c r="A488" s="9"/>
      <c r="H488" s="7"/>
    </row>
    <row r="489" spans="1:8">
      <c r="A489" s="9"/>
      <c r="H489" s="7"/>
    </row>
    <row r="490" spans="1:8">
      <c r="A490" s="9"/>
      <c r="H490" s="7"/>
    </row>
    <row r="491" spans="1:8">
      <c r="A491" s="9"/>
      <c r="H491" s="7"/>
    </row>
    <row r="492" spans="1:8">
      <c r="A492" s="9"/>
      <c r="H492" s="7"/>
    </row>
    <row r="493" spans="1:8">
      <c r="A493" s="9"/>
      <c r="H493" s="7"/>
    </row>
    <row r="494" spans="1:8">
      <c r="A494" s="9"/>
      <c r="H494" s="7"/>
    </row>
    <row r="495" spans="1:8">
      <c r="A495" s="9"/>
      <c r="H495" s="7"/>
    </row>
    <row r="496" spans="1:8">
      <c r="A496" s="9"/>
      <c r="H496" s="7"/>
    </row>
    <row r="497" spans="1:8">
      <c r="A497" s="9"/>
      <c r="H497" s="7"/>
    </row>
    <row r="498" spans="1:8">
      <c r="A498" s="9"/>
      <c r="H498" s="7"/>
    </row>
    <row r="499" spans="1:8">
      <c r="A499" s="9"/>
      <c r="H499" s="7"/>
    </row>
    <row r="500" spans="1:8">
      <c r="A500" s="9"/>
      <c r="H500" s="7"/>
    </row>
    <row r="501" spans="1:8">
      <c r="A501" s="9"/>
      <c r="H501" s="7"/>
    </row>
    <row r="502" spans="1:8">
      <c r="A502" s="9"/>
      <c r="H502" s="7"/>
    </row>
    <row r="503" spans="1:8">
      <c r="A503" s="9"/>
      <c r="H503" s="7"/>
    </row>
    <row r="504" spans="1:8">
      <c r="A504" s="9"/>
      <c r="H504" s="7"/>
    </row>
    <row r="505" spans="1:8">
      <c r="A505" s="9"/>
      <c r="H505" s="7"/>
    </row>
    <row r="506" spans="1:8">
      <c r="A506" s="9"/>
      <c r="H506" s="7"/>
    </row>
    <row r="507" spans="1:8">
      <c r="A507" s="9"/>
      <c r="H507" s="7"/>
    </row>
    <row r="508" spans="1:8">
      <c r="A508" s="9"/>
      <c r="H508" s="7"/>
    </row>
    <row r="509" spans="1:8">
      <c r="A509" s="9"/>
      <c r="H509" s="7"/>
    </row>
    <row r="510" spans="1:8">
      <c r="A510" s="9"/>
      <c r="H510" s="7"/>
    </row>
    <row r="511" spans="1:8">
      <c r="A511" s="9"/>
      <c r="H511" s="7"/>
    </row>
    <row r="512" spans="1:8">
      <c r="A512" s="9"/>
      <c r="H512" s="7"/>
    </row>
    <row r="513" spans="1:8">
      <c r="A513" s="9"/>
      <c r="H513" s="7"/>
    </row>
    <row r="514" spans="1:8">
      <c r="A514" s="9"/>
      <c r="H514" s="7"/>
    </row>
    <row r="515" spans="1:8">
      <c r="A515" s="9"/>
      <c r="H515" s="7"/>
    </row>
    <row r="516" spans="1:8">
      <c r="A516" s="9"/>
      <c r="H516" s="7"/>
    </row>
    <row r="517" spans="1:8">
      <c r="A517" s="9"/>
      <c r="H517" s="7"/>
    </row>
    <row r="518" spans="1:8">
      <c r="A518" s="9"/>
      <c r="H518" s="7"/>
    </row>
    <row r="519" spans="1:8">
      <c r="A519" s="9"/>
      <c r="H519" s="7"/>
    </row>
    <row r="520" spans="1:8">
      <c r="A520" s="9"/>
      <c r="H520" s="7"/>
    </row>
    <row r="521" spans="1:8">
      <c r="A521" s="9"/>
      <c r="H521" s="7"/>
    </row>
    <row r="522" spans="1:8">
      <c r="A522" s="9"/>
      <c r="H522" s="7"/>
    </row>
    <row r="523" spans="1:8">
      <c r="A523" s="9"/>
      <c r="H523" s="7"/>
    </row>
    <row r="524" spans="1:8">
      <c r="A524" s="9"/>
      <c r="H524" s="7"/>
    </row>
    <row r="525" spans="1:8">
      <c r="A525" s="9"/>
      <c r="H525" s="7"/>
    </row>
    <row r="526" spans="1:8">
      <c r="A526" s="9"/>
      <c r="H526" s="7"/>
    </row>
    <row r="527" spans="1:8">
      <c r="A527" s="9"/>
      <c r="H527" s="7"/>
    </row>
    <row r="528" spans="1:8">
      <c r="A528" s="9"/>
      <c r="H528" s="7"/>
    </row>
    <row r="529" spans="1:8">
      <c r="A529" s="9"/>
      <c r="H529" s="7"/>
    </row>
    <row r="530" spans="1:8">
      <c r="A530" s="9"/>
      <c r="H530" s="7"/>
    </row>
    <row r="531" spans="1:8">
      <c r="A531" s="9"/>
      <c r="H531" s="7"/>
    </row>
    <row r="532" spans="1:8">
      <c r="A532" s="9"/>
      <c r="H532" s="7"/>
    </row>
    <row r="533" spans="1:8">
      <c r="A533" s="9"/>
      <c r="H533" s="7"/>
    </row>
    <row r="534" spans="1:8">
      <c r="A534" s="9"/>
      <c r="H534" s="7"/>
    </row>
    <row r="535" spans="1:8">
      <c r="A535" s="9"/>
      <c r="H535" s="7"/>
    </row>
    <row r="536" spans="1:8">
      <c r="A536" s="9"/>
      <c r="H536" s="7"/>
    </row>
    <row r="537" spans="1:8">
      <c r="A537" s="9"/>
      <c r="H537" s="7"/>
    </row>
    <row r="538" spans="1:8">
      <c r="A538" s="9"/>
      <c r="H538" s="7"/>
    </row>
    <row r="539" spans="1:8">
      <c r="A539" s="9"/>
      <c r="H539" s="7"/>
    </row>
    <row r="540" spans="1:8">
      <c r="A540" s="9"/>
      <c r="H540" s="7"/>
    </row>
    <row r="541" spans="1:8">
      <c r="A541" s="9"/>
      <c r="H541" s="7"/>
    </row>
    <row r="542" spans="1:8">
      <c r="A542" s="9"/>
      <c r="H542" s="7"/>
    </row>
    <row r="543" spans="1:8">
      <c r="A543" s="9"/>
      <c r="H543" s="7"/>
    </row>
    <row r="544" spans="1:8">
      <c r="A544" s="9"/>
      <c r="H544" s="7"/>
    </row>
    <row r="545" spans="1:8">
      <c r="A545" s="9"/>
      <c r="H545" s="7"/>
    </row>
    <row r="546" spans="1:8">
      <c r="A546" s="9"/>
      <c r="H546" s="7"/>
    </row>
    <row r="547" spans="1:8">
      <c r="A547" s="9"/>
      <c r="H547" s="7"/>
    </row>
    <row r="548" spans="1:8">
      <c r="A548" s="9"/>
      <c r="H548" s="7"/>
    </row>
    <row r="549" spans="1:8">
      <c r="A549" s="9"/>
      <c r="H549" s="7"/>
    </row>
    <row r="550" spans="1:8">
      <c r="A550" s="9"/>
      <c r="H550" s="7"/>
    </row>
    <row r="551" spans="1:8">
      <c r="A551" s="9"/>
      <c r="H551" s="7"/>
    </row>
    <row r="552" spans="1:8">
      <c r="A552" s="9"/>
      <c r="H552" s="7"/>
    </row>
    <row r="553" spans="1:8">
      <c r="A553" s="9"/>
      <c r="H553" s="7"/>
    </row>
    <row r="554" spans="1:8">
      <c r="A554" s="9"/>
      <c r="H554" s="7"/>
    </row>
    <row r="555" spans="1:8">
      <c r="A555" s="9"/>
      <c r="H555" s="7"/>
    </row>
    <row r="556" spans="1:8">
      <c r="A556" s="9"/>
      <c r="H556" s="7"/>
    </row>
    <row r="557" spans="1:8">
      <c r="A557" s="9"/>
      <c r="H557" s="7"/>
    </row>
    <row r="558" spans="1:8">
      <c r="A558" s="9"/>
      <c r="H558" s="7"/>
    </row>
    <row r="559" spans="1:8">
      <c r="A559" s="9"/>
      <c r="H559" s="7"/>
    </row>
    <row r="560" spans="1:8">
      <c r="A560" s="9"/>
      <c r="H560" s="7"/>
    </row>
    <row r="561" spans="1:8">
      <c r="A561" s="9"/>
      <c r="H561" s="7"/>
    </row>
    <row r="562" spans="1:8">
      <c r="A562" s="9"/>
      <c r="H562" s="7"/>
    </row>
    <row r="563" spans="1:8">
      <c r="A563" s="9"/>
      <c r="H563" s="7"/>
    </row>
    <row r="564" spans="1:8">
      <c r="A564" s="9"/>
      <c r="H564" s="7"/>
    </row>
    <row r="565" spans="1:8">
      <c r="A565" s="9"/>
      <c r="H565" s="7"/>
    </row>
    <row r="566" spans="1:8">
      <c r="A566" s="9"/>
      <c r="H566" s="7"/>
    </row>
    <row r="567" spans="1:8">
      <c r="A567" s="9"/>
      <c r="H567" s="7"/>
    </row>
    <row r="568" spans="1:8">
      <c r="A568" s="9"/>
      <c r="H568" s="7"/>
    </row>
    <row r="569" spans="1:8">
      <c r="A569" s="9"/>
      <c r="H569" s="7"/>
    </row>
    <row r="570" spans="1:8">
      <c r="A570" s="9"/>
      <c r="H570" s="7"/>
    </row>
    <row r="571" spans="1:8">
      <c r="A571" s="9"/>
      <c r="H571" s="7"/>
    </row>
    <row r="572" spans="1:8">
      <c r="A572" s="9"/>
      <c r="H572" s="7"/>
    </row>
    <row r="573" spans="1:8">
      <c r="A573" s="9"/>
      <c r="H573" s="7"/>
    </row>
    <row r="574" spans="1:8">
      <c r="A574" s="9"/>
      <c r="H574" s="7"/>
    </row>
    <row r="575" spans="1:8">
      <c r="A575" s="9"/>
      <c r="H575" s="7"/>
    </row>
    <row r="576" spans="1:8">
      <c r="A576" s="9"/>
      <c r="H576" s="7"/>
    </row>
    <row r="577" spans="1:8">
      <c r="A577" s="9"/>
      <c r="H577" s="7"/>
    </row>
    <row r="578" spans="1:8">
      <c r="A578" s="9"/>
      <c r="H578" s="7"/>
    </row>
    <row r="579" spans="1:8">
      <c r="A579" s="9"/>
      <c r="H579" s="7"/>
    </row>
    <row r="580" spans="1:8">
      <c r="A580" s="9"/>
      <c r="H580" s="7"/>
    </row>
    <row r="581" spans="1:8">
      <c r="A581" s="9"/>
      <c r="H581" s="7"/>
    </row>
    <row r="582" spans="1:8">
      <c r="A582" s="9"/>
      <c r="H582" s="7"/>
    </row>
    <row r="583" spans="1:8">
      <c r="A583" s="9"/>
      <c r="H583" s="7"/>
    </row>
    <row r="584" spans="1:8">
      <c r="A584" s="9"/>
      <c r="H584" s="7"/>
    </row>
    <row r="585" spans="1:8">
      <c r="A585" s="9"/>
      <c r="H585" s="7"/>
    </row>
    <row r="586" spans="1:8">
      <c r="A586" s="9"/>
      <c r="H586" s="7"/>
    </row>
    <row r="587" spans="1:8">
      <c r="A587" s="9"/>
      <c r="H587" s="7"/>
    </row>
    <row r="588" spans="1:8">
      <c r="A588" s="9"/>
      <c r="H588" s="7"/>
    </row>
    <row r="589" spans="1:8">
      <c r="A589" s="9"/>
      <c r="H589" s="7"/>
    </row>
    <row r="590" spans="1:8">
      <c r="A590" s="9"/>
      <c r="H590" s="7"/>
    </row>
    <row r="591" spans="1:8">
      <c r="A591" s="9"/>
      <c r="H591" s="7"/>
    </row>
    <row r="592" spans="1:8">
      <c r="A592" s="9"/>
      <c r="H592" s="7"/>
    </row>
    <row r="593" spans="1:8">
      <c r="A593" s="9"/>
      <c r="H593" s="7"/>
    </row>
    <row r="594" spans="1:8">
      <c r="A594" s="9"/>
      <c r="H594" s="7"/>
    </row>
    <row r="595" spans="1:8">
      <c r="A595" s="9"/>
      <c r="H595" s="7"/>
    </row>
    <row r="596" spans="1:8">
      <c r="A596" s="9"/>
      <c r="H596" s="7"/>
    </row>
    <row r="597" spans="1:8">
      <c r="A597" s="9"/>
      <c r="H597" s="7"/>
    </row>
    <row r="598" spans="1:8">
      <c r="A598" s="9"/>
      <c r="H598" s="7"/>
    </row>
    <row r="599" spans="1:8">
      <c r="A599" s="9"/>
      <c r="H599" s="7"/>
    </row>
    <row r="600" spans="1:8">
      <c r="A600" s="9"/>
      <c r="H600" s="7"/>
    </row>
    <row r="601" spans="1:8">
      <c r="A601" s="9"/>
      <c r="H601" s="7"/>
    </row>
    <row r="602" spans="1:8">
      <c r="A602" s="9"/>
      <c r="H602" s="7"/>
    </row>
    <row r="603" spans="1:8">
      <c r="A603" s="9"/>
      <c r="H603" s="7"/>
    </row>
    <row r="604" spans="1:8">
      <c r="A604" s="9"/>
      <c r="H604" s="7"/>
    </row>
    <row r="605" spans="1:8">
      <c r="A605" s="9"/>
      <c r="H605" s="7"/>
    </row>
    <row r="606" spans="1:8">
      <c r="A606" s="9"/>
      <c r="H606" s="7"/>
    </row>
    <row r="607" spans="1:8">
      <c r="A607" s="9"/>
      <c r="H607" s="7"/>
    </row>
    <row r="608" spans="1:8">
      <c r="A608" s="9"/>
      <c r="H608" s="7"/>
    </row>
    <row r="609" spans="1:8">
      <c r="A609" s="9"/>
      <c r="H609" s="7"/>
    </row>
    <row r="610" spans="1:8">
      <c r="A610" s="9"/>
      <c r="H610" s="7"/>
    </row>
    <row r="611" spans="1:8">
      <c r="A611" s="9"/>
      <c r="H611" s="7"/>
    </row>
    <row r="612" spans="1:8">
      <c r="A612" s="9"/>
      <c r="H612" s="7"/>
    </row>
    <row r="613" spans="1:8">
      <c r="A613" s="9"/>
      <c r="H613" s="7"/>
    </row>
    <row r="614" spans="1:8">
      <c r="A614" s="9"/>
      <c r="H614" s="7"/>
    </row>
    <row r="615" spans="1:8">
      <c r="A615" s="9"/>
      <c r="H615" s="7"/>
    </row>
    <row r="616" spans="1:8">
      <c r="A616" s="9"/>
      <c r="H616" s="7"/>
    </row>
    <row r="617" spans="1:8">
      <c r="A617" s="9"/>
      <c r="H617" s="7"/>
    </row>
    <row r="618" spans="1:8">
      <c r="A618" s="9"/>
      <c r="H618" s="7"/>
    </row>
    <row r="619" spans="1:8">
      <c r="A619" s="9"/>
      <c r="H619" s="7"/>
    </row>
    <row r="620" spans="1:8">
      <c r="A620" s="9"/>
      <c r="H620" s="7"/>
    </row>
    <row r="621" spans="1:8">
      <c r="A621" s="9"/>
      <c r="H621" s="7"/>
    </row>
    <row r="622" spans="1:8">
      <c r="A622" s="9"/>
      <c r="H622" s="7"/>
    </row>
    <row r="623" spans="1:8">
      <c r="A623" s="9"/>
      <c r="H623" s="7"/>
    </row>
    <row r="624" spans="1:8">
      <c r="A624" s="9"/>
      <c r="H624" s="7"/>
    </row>
    <row r="625" spans="1:8">
      <c r="A625" s="9"/>
      <c r="H625" s="7"/>
    </row>
    <row r="626" spans="1:8">
      <c r="A626" s="9"/>
      <c r="H626" s="7"/>
    </row>
    <row r="627" spans="1:8">
      <c r="A627" s="9"/>
      <c r="H627" s="7"/>
    </row>
    <row r="628" spans="1:8">
      <c r="A628" s="9"/>
      <c r="H628" s="7"/>
    </row>
    <row r="629" spans="1:8">
      <c r="A629" s="9"/>
      <c r="H629" s="7"/>
    </row>
    <row r="630" spans="1:8">
      <c r="A630" s="9"/>
      <c r="H630" s="7"/>
    </row>
    <row r="631" spans="1:8">
      <c r="A631" s="9"/>
      <c r="H631" s="7"/>
    </row>
    <row r="632" spans="1:8">
      <c r="A632" s="9"/>
      <c r="H632" s="7"/>
    </row>
    <row r="633" spans="1:8">
      <c r="A633" s="9"/>
      <c r="H633" s="7"/>
    </row>
    <row r="634" spans="1:8">
      <c r="A634" s="9"/>
      <c r="H634" s="7"/>
    </row>
    <row r="635" spans="1:8">
      <c r="A635" s="9"/>
      <c r="H635" s="7"/>
    </row>
    <row r="636" spans="1:8">
      <c r="A636" s="9"/>
      <c r="H636" s="7"/>
    </row>
    <row r="637" spans="1:8">
      <c r="A637" s="9"/>
      <c r="H637" s="7"/>
    </row>
    <row r="638" spans="1:8">
      <c r="A638" s="9"/>
      <c r="H638" s="7"/>
    </row>
    <row r="639" spans="1:8">
      <c r="A639" s="9"/>
      <c r="H639" s="7"/>
    </row>
    <row r="640" spans="1:8">
      <c r="A640" s="9"/>
      <c r="H640" s="7"/>
    </row>
    <row r="641" spans="1:8">
      <c r="A641" s="9"/>
      <c r="H641" s="7"/>
    </row>
    <row r="642" spans="1:8">
      <c r="A642" s="9"/>
      <c r="H642" s="7"/>
    </row>
    <row r="643" spans="1:8">
      <c r="A643" s="9"/>
      <c r="H643" s="7"/>
    </row>
    <row r="644" spans="1:8">
      <c r="A644" s="9"/>
      <c r="H644" s="7"/>
    </row>
    <row r="645" spans="1:8">
      <c r="A645" s="9"/>
      <c r="H645" s="7"/>
    </row>
    <row r="646" spans="1:8">
      <c r="A646" s="9"/>
      <c r="H646" s="7"/>
    </row>
    <row r="647" spans="1:8">
      <c r="A647" s="9"/>
      <c r="H647" s="7"/>
    </row>
    <row r="648" spans="1:8">
      <c r="A648" s="9"/>
      <c r="H648" s="7"/>
    </row>
    <row r="649" spans="1:8">
      <c r="A649" s="9"/>
      <c r="H649" s="7"/>
    </row>
    <row r="650" spans="1:8">
      <c r="A650" s="9"/>
      <c r="H650" s="7"/>
    </row>
    <row r="651" spans="1:8">
      <c r="A651" s="9"/>
      <c r="H651" s="7"/>
    </row>
    <row r="652" spans="1:8">
      <c r="A652" s="9"/>
      <c r="H652" s="7"/>
    </row>
    <row r="653" spans="1:8">
      <c r="A653" s="9"/>
      <c r="H653" s="7"/>
    </row>
    <row r="654" spans="1:8">
      <c r="A654" s="9"/>
      <c r="H654" s="7"/>
    </row>
    <row r="655" spans="1:8">
      <c r="A655" s="9"/>
      <c r="H655" s="7"/>
    </row>
    <row r="656" spans="1:8">
      <c r="A656" s="9"/>
      <c r="H656" s="7"/>
    </row>
    <row r="657" spans="1:8">
      <c r="A657" s="9"/>
      <c r="H657" s="7"/>
    </row>
    <row r="658" spans="1:8">
      <c r="A658" s="9"/>
      <c r="H658" s="7"/>
    </row>
    <row r="659" spans="1:8">
      <c r="A659" s="9"/>
      <c r="H659" s="7"/>
    </row>
    <row r="660" spans="1:8">
      <c r="A660" s="9"/>
      <c r="H660" s="7"/>
    </row>
    <row r="661" spans="1:8">
      <c r="A661" s="9"/>
      <c r="H661" s="7"/>
    </row>
    <row r="662" spans="1:8">
      <c r="A662" s="9"/>
      <c r="H662" s="7"/>
    </row>
    <row r="663" spans="1:8">
      <c r="A663" s="9"/>
      <c r="H663" s="7"/>
    </row>
    <row r="664" spans="1:8">
      <c r="A664" s="9"/>
      <c r="H664" s="7"/>
    </row>
    <row r="665" spans="1:8">
      <c r="A665" s="9"/>
      <c r="H665" s="7"/>
    </row>
    <row r="666" spans="1:8">
      <c r="A666" s="9"/>
      <c r="H666" s="7"/>
    </row>
    <row r="667" spans="1:8">
      <c r="A667" s="9"/>
      <c r="H667" s="7"/>
    </row>
    <row r="668" spans="1:8">
      <c r="A668" s="9"/>
      <c r="H668" s="7"/>
    </row>
    <row r="669" spans="1:8">
      <c r="A669" s="9"/>
      <c r="H669" s="7"/>
    </row>
    <row r="670" spans="1:8">
      <c r="A670" s="9"/>
      <c r="H670" s="7"/>
    </row>
    <row r="671" spans="1:8">
      <c r="A671" s="9"/>
      <c r="H671" s="7"/>
    </row>
    <row r="672" spans="1:8">
      <c r="A672" s="9"/>
      <c r="H672" s="7"/>
    </row>
    <row r="673" spans="1:8">
      <c r="A673" s="9"/>
      <c r="H673" s="7"/>
    </row>
    <row r="674" spans="1:8">
      <c r="A674" s="9"/>
      <c r="H674" s="7"/>
    </row>
    <row r="675" spans="1:8">
      <c r="A675" s="9"/>
      <c r="H675" s="7"/>
    </row>
    <row r="676" spans="1:8">
      <c r="A676" s="9"/>
      <c r="H676" s="7"/>
    </row>
    <row r="677" spans="1:8">
      <c r="A677" s="9"/>
      <c r="H677" s="7"/>
    </row>
    <row r="678" spans="1:8">
      <c r="A678" s="9"/>
      <c r="H678" s="7"/>
    </row>
    <row r="679" spans="1:8">
      <c r="A679" s="9"/>
      <c r="H679" s="7"/>
    </row>
    <row r="680" spans="1:8">
      <c r="A680" s="9"/>
      <c r="H680" s="7"/>
    </row>
    <row r="681" spans="1:8">
      <c r="A681" s="9"/>
      <c r="H681" s="7"/>
    </row>
    <row r="682" spans="1:8">
      <c r="A682" s="9"/>
      <c r="H682" s="7"/>
    </row>
    <row r="683" spans="1:8">
      <c r="A683" s="9"/>
      <c r="H683" s="7"/>
    </row>
    <row r="684" spans="1:8">
      <c r="A684" s="9"/>
      <c r="H684" s="7"/>
    </row>
    <row r="685" spans="1:8">
      <c r="A685" s="9"/>
      <c r="H685" s="7"/>
    </row>
    <row r="686" spans="1:8">
      <c r="A686" s="9"/>
      <c r="H686" s="7"/>
    </row>
    <row r="687" spans="1:8">
      <c r="A687" s="9"/>
      <c r="H687" s="7"/>
    </row>
    <row r="688" spans="1:8">
      <c r="A688" s="9"/>
      <c r="H688" s="7"/>
    </row>
    <row r="689" spans="1:8">
      <c r="A689" s="9"/>
      <c r="H689" s="7"/>
    </row>
    <row r="690" spans="1:8">
      <c r="A690" s="9"/>
      <c r="H690" s="7"/>
    </row>
    <row r="691" spans="1:8">
      <c r="A691" s="9"/>
      <c r="H691" s="7"/>
    </row>
    <row r="692" spans="1:8">
      <c r="A692" s="9"/>
      <c r="H692" s="7"/>
    </row>
    <row r="693" spans="1:8">
      <c r="A693" s="9"/>
      <c r="H693" s="7"/>
    </row>
    <row r="694" spans="1:8">
      <c r="A694" s="9"/>
      <c r="H694" s="7"/>
    </row>
    <row r="695" spans="1:8">
      <c r="A695" s="9"/>
      <c r="H695" s="7"/>
    </row>
    <row r="696" spans="1:8">
      <c r="A696" s="9"/>
      <c r="H696" s="7"/>
    </row>
    <row r="697" spans="1:8">
      <c r="A697" s="9"/>
      <c r="H697" s="7"/>
    </row>
    <row r="698" spans="1:8">
      <c r="A698" s="9"/>
      <c r="H698" s="7"/>
    </row>
    <row r="699" spans="1:8">
      <c r="A699" s="9"/>
      <c r="H699" s="7"/>
    </row>
    <row r="700" spans="1:8">
      <c r="A700" s="9"/>
      <c r="H700" s="7"/>
    </row>
    <row r="701" spans="1:8">
      <c r="A701" s="9"/>
      <c r="H701" s="7"/>
    </row>
    <row r="702" spans="1:8">
      <c r="A702" s="9"/>
      <c r="H702" s="7"/>
    </row>
    <row r="703" spans="1:8">
      <c r="A703" s="9"/>
      <c r="H703" s="7"/>
    </row>
    <row r="704" spans="1:8">
      <c r="A704" s="9"/>
      <c r="H704" s="7"/>
    </row>
    <row r="705" spans="1:8">
      <c r="A705" s="9"/>
      <c r="H705" s="7"/>
    </row>
    <row r="706" spans="1:8">
      <c r="A706" s="9"/>
      <c r="H706" s="7"/>
    </row>
    <row r="707" spans="1:8">
      <c r="A707" s="9"/>
      <c r="H707" s="7"/>
    </row>
    <row r="708" spans="1:8">
      <c r="A708" s="9"/>
      <c r="H708" s="7"/>
    </row>
    <row r="709" spans="1:8">
      <c r="A709" s="9"/>
      <c r="H709" s="7"/>
    </row>
    <row r="710" spans="1:8">
      <c r="A710" s="9"/>
      <c r="H710" s="7"/>
    </row>
    <row r="711" spans="1:8">
      <c r="A711" s="9"/>
      <c r="H711" s="7"/>
    </row>
    <row r="712" spans="1:8">
      <c r="A712" s="9"/>
      <c r="H712" s="7"/>
    </row>
    <row r="713" spans="1:8">
      <c r="A713" s="9"/>
      <c r="H713" s="7"/>
    </row>
    <row r="714" spans="1:8">
      <c r="A714" s="9"/>
      <c r="H714" s="7"/>
    </row>
    <row r="715" spans="1:8">
      <c r="A715" s="9"/>
      <c r="H715" s="7"/>
    </row>
    <row r="716" spans="1:8">
      <c r="A716" s="9"/>
      <c r="H716" s="7"/>
    </row>
    <row r="717" spans="1:8">
      <c r="A717" s="9"/>
      <c r="H717" s="7"/>
    </row>
    <row r="718" spans="1:8">
      <c r="A718" s="9"/>
      <c r="H718" s="7"/>
    </row>
    <row r="719" spans="1:8">
      <c r="A719" s="9"/>
      <c r="H719" s="7"/>
    </row>
    <row r="720" spans="1:8">
      <c r="A720" s="9"/>
      <c r="H720" s="7"/>
    </row>
    <row r="721" spans="1:8">
      <c r="A721" s="9"/>
      <c r="H721" s="7"/>
    </row>
    <row r="722" spans="1:8">
      <c r="A722" s="9"/>
      <c r="H722" s="7"/>
    </row>
    <row r="723" spans="1:8">
      <c r="A723" s="9"/>
      <c r="H723" s="7"/>
    </row>
    <row r="724" spans="1:8">
      <c r="A724" s="9"/>
      <c r="H724" s="7"/>
    </row>
    <row r="725" spans="1:8">
      <c r="A725" s="9"/>
      <c r="H725" s="7"/>
    </row>
    <row r="726" spans="1:8">
      <c r="A726" s="9"/>
      <c r="H726" s="7"/>
    </row>
    <row r="727" spans="1:8">
      <c r="A727" s="9"/>
      <c r="H727" s="7"/>
    </row>
    <row r="728" spans="1:8">
      <c r="A728" s="9"/>
      <c r="H728" s="7"/>
    </row>
    <row r="729" spans="1:8">
      <c r="A729" s="9"/>
      <c r="H729" s="7"/>
    </row>
    <row r="730" spans="1:8">
      <c r="A730" s="9"/>
      <c r="H730" s="7"/>
    </row>
    <row r="731" spans="1:8">
      <c r="A731" s="9"/>
      <c r="H731" s="7"/>
    </row>
    <row r="732" spans="1:8">
      <c r="A732" s="9"/>
      <c r="H732" s="7"/>
    </row>
    <row r="733" spans="1:8">
      <c r="A733" s="9"/>
      <c r="H733" s="7"/>
    </row>
    <row r="734" spans="1:8">
      <c r="A734" s="9"/>
      <c r="H734" s="7"/>
    </row>
    <row r="735" spans="1:8">
      <c r="A735" s="9"/>
      <c r="H735" s="7"/>
    </row>
    <row r="736" spans="1:8">
      <c r="A736" s="9"/>
      <c r="H736" s="7"/>
    </row>
    <row r="737" spans="1:8">
      <c r="A737" s="9"/>
      <c r="H737" s="7"/>
    </row>
    <row r="738" spans="1:8">
      <c r="A738" s="9"/>
      <c r="H738" s="7"/>
    </row>
    <row r="739" spans="1:8">
      <c r="A739" s="9"/>
      <c r="H739" s="7"/>
    </row>
    <row r="740" spans="1:8">
      <c r="A740" s="9"/>
      <c r="H740" s="7"/>
    </row>
    <row r="741" spans="1:8">
      <c r="A741" s="9"/>
      <c r="H741" s="7"/>
    </row>
    <row r="742" spans="1:8">
      <c r="A742" s="9"/>
      <c r="H742" s="7"/>
    </row>
    <row r="743" spans="1:8">
      <c r="A743" s="9"/>
      <c r="H743" s="7"/>
    </row>
    <row r="744" spans="1:8">
      <c r="A744" s="9"/>
      <c r="H744" s="7"/>
    </row>
    <row r="745" spans="1:8">
      <c r="A745" s="9"/>
      <c r="H745" s="7"/>
    </row>
    <row r="746" spans="1:8">
      <c r="A746" s="9"/>
      <c r="H746" s="7"/>
    </row>
    <row r="747" spans="1:8">
      <c r="A747" s="9"/>
      <c r="H747" s="7"/>
    </row>
    <row r="748" spans="1:8">
      <c r="A748" s="9"/>
      <c r="H748" s="7"/>
    </row>
    <row r="749" spans="1:8">
      <c r="A749" s="9"/>
      <c r="H749" s="7"/>
    </row>
    <row r="750" spans="1:8">
      <c r="A750" s="9"/>
      <c r="H750" s="7"/>
    </row>
    <row r="751" spans="1:8">
      <c r="A751" s="9"/>
      <c r="H751" s="7"/>
    </row>
    <row r="752" spans="1:8">
      <c r="A752" s="9"/>
      <c r="H752" s="7"/>
    </row>
    <row r="753" spans="1:8">
      <c r="A753" s="9"/>
      <c r="H753" s="7"/>
    </row>
    <row r="754" spans="1:8">
      <c r="A754" s="9"/>
      <c r="H754" s="7"/>
    </row>
    <row r="755" spans="1:8">
      <c r="A755" s="9"/>
      <c r="H755" s="7"/>
    </row>
    <row r="756" spans="1:8">
      <c r="A756" s="9"/>
      <c r="H756" s="7"/>
    </row>
    <row r="757" spans="1:8">
      <c r="A757" s="9"/>
      <c r="H757" s="7"/>
    </row>
    <row r="758" spans="1:8">
      <c r="A758" s="9"/>
      <c r="H758" s="7"/>
    </row>
    <row r="759" spans="1:8">
      <c r="A759" s="9"/>
      <c r="H759" s="7"/>
    </row>
    <row r="760" spans="1:8">
      <c r="A760" s="9"/>
      <c r="H760" s="7"/>
    </row>
    <row r="761" spans="1:8">
      <c r="A761" s="9"/>
      <c r="H761" s="7"/>
    </row>
    <row r="762" spans="1:8">
      <c r="A762" s="9"/>
      <c r="H762" s="7"/>
    </row>
    <row r="763" spans="1:8">
      <c r="A763" s="9"/>
      <c r="H763" s="7"/>
    </row>
    <row r="764" spans="1:8">
      <c r="A764" s="9"/>
      <c r="H764" s="7"/>
    </row>
    <row r="765" spans="1:8">
      <c r="A765" s="9"/>
      <c r="H765" s="7"/>
    </row>
    <row r="766" spans="1:8">
      <c r="A766" s="9"/>
      <c r="H766" s="7"/>
    </row>
    <row r="767" spans="1:8">
      <c r="A767" s="9"/>
      <c r="H767" s="7"/>
    </row>
    <row r="768" spans="1:8">
      <c r="A768" s="9"/>
      <c r="H768" s="7"/>
    </row>
    <row r="769" spans="1:8">
      <c r="A769" s="9"/>
      <c r="H769" s="7"/>
    </row>
    <row r="770" spans="1:8">
      <c r="A770" s="9"/>
      <c r="H770" s="7"/>
    </row>
    <row r="771" spans="1:8">
      <c r="A771" s="9"/>
      <c r="H771" s="7"/>
    </row>
    <row r="772" spans="1:8">
      <c r="A772" s="9"/>
      <c r="H772" s="7"/>
    </row>
    <row r="773" spans="1:8">
      <c r="A773" s="9"/>
      <c r="H773" s="7"/>
    </row>
    <row r="774" spans="1:8">
      <c r="A774" s="9"/>
      <c r="H774" s="7"/>
    </row>
    <row r="775" spans="1:8">
      <c r="A775" s="9"/>
      <c r="H775" s="7"/>
    </row>
    <row r="776" spans="1:8">
      <c r="A776" s="9"/>
      <c r="H776" s="7"/>
    </row>
    <row r="777" spans="1:8">
      <c r="A777" s="9"/>
      <c r="H777" s="7"/>
    </row>
    <row r="778" spans="1:8">
      <c r="A778" s="9"/>
      <c r="H778" s="7"/>
    </row>
    <row r="779" spans="1:8">
      <c r="A779" s="9"/>
      <c r="H779" s="7"/>
    </row>
    <row r="780" spans="1:8">
      <c r="A780" s="9"/>
      <c r="H780" s="7"/>
    </row>
    <row r="781" spans="1:8">
      <c r="A781" s="9"/>
      <c r="H781" s="7"/>
    </row>
    <row r="782" spans="1:8">
      <c r="A782" s="9"/>
      <c r="H782" s="7"/>
    </row>
    <row r="783" spans="1:8">
      <c r="A783" s="9"/>
      <c r="H783" s="7"/>
    </row>
    <row r="784" spans="1:8">
      <c r="A784" s="9"/>
      <c r="H784" s="7"/>
    </row>
    <row r="785" spans="1:8">
      <c r="A785" s="9"/>
      <c r="H785" s="7"/>
    </row>
    <row r="786" spans="1:8">
      <c r="A786" s="9"/>
      <c r="H786" s="7"/>
    </row>
    <row r="787" spans="1:8">
      <c r="A787" s="9"/>
      <c r="H787" s="7"/>
    </row>
    <row r="788" spans="1:8">
      <c r="A788" s="9"/>
      <c r="H788" s="7"/>
    </row>
    <row r="789" spans="1:8">
      <c r="A789" s="9"/>
      <c r="H789" s="7"/>
    </row>
    <row r="790" spans="1:8">
      <c r="A790" s="9"/>
      <c r="H790" s="7"/>
    </row>
    <row r="791" spans="1:8">
      <c r="A791" s="9"/>
      <c r="H791" s="7"/>
    </row>
    <row r="792" spans="1:8">
      <c r="A792" s="9"/>
      <c r="H792" s="7"/>
    </row>
    <row r="793" spans="1:8">
      <c r="A793" s="9"/>
      <c r="H793" s="7"/>
    </row>
    <row r="794" spans="1:8">
      <c r="A794" s="9"/>
      <c r="H794" s="7"/>
    </row>
    <row r="795" spans="1:8">
      <c r="A795" s="9"/>
      <c r="H795" s="7"/>
    </row>
    <row r="796" spans="1:8">
      <c r="A796" s="9"/>
      <c r="H796" s="7"/>
    </row>
    <row r="797" spans="1:8">
      <c r="A797" s="9"/>
      <c r="H797" s="7"/>
    </row>
    <row r="798" spans="1:8">
      <c r="A798" s="9"/>
      <c r="H798" s="7"/>
    </row>
    <row r="799" spans="1:8">
      <c r="A799" s="9"/>
      <c r="H799" s="7"/>
    </row>
    <row r="800" spans="1:8">
      <c r="A800" s="9"/>
      <c r="H800" s="7"/>
    </row>
    <row r="801" spans="1:8">
      <c r="A801" s="9"/>
      <c r="H801" s="7"/>
    </row>
    <row r="802" spans="1:8">
      <c r="A802" s="9"/>
      <c r="H802" s="7"/>
    </row>
    <row r="803" spans="1:8">
      <c r="A803" s="9"/>
      <c r="H803" s="7"/>
    </row>
    <row r="804" spans="1:8">
      <c r="A804" s="9"/>
      <c r="H804" s="7"/>
    </row>
    <row r="805" spans="1:8">
      <c r="A805" s="9"/>
      <c r="H805" s="7"/>
    </row>
    <row r="806" spans="1:8">
      <c r="A806" s="9"/>
      <c r="H806" s="7"/>
    </row>
    <row r="807" spans="1:8">
      <c r="A807" s="9"/>
      <c r="H807" s="7"/>
    </row>
    <row r="808" spans="1:8">
      <c r="A808" s="9"/>
      <c r="H808" s="7"/>
    </row>
    <row r="809" spans="1:8">
      <c r="A809" s="9"/>
      <c r="H809" s="7"/>
    </row>
    <row r="810" spans="1:8">
      <c r="A810" s="9"/>
      <c r="H810" s="7"/>
    </row>
    <row r="811" spans="1:8">
      <c r="A811" s="9"/>
      <c r="H811" s="7"/>
    </row>
    <row r="812" spans="1:8">
      <c r="A812" s="9"/>
      <c r="H812" s="7"/>
    </row>
    <row r="813" spans="1:8">
      <c r="A813" s="9"/>
      <c r="H813" s="7"/>
    </row>
    <row r="814" spans="1:8">
      <c r="A814" s="9"/>
      <c r="H814" s="7"/>
    </row>
    <row r="815" spans="1:8">
      <c r="A815" s="9"/>
      <c r="H815" s="7"/>
    </row>
    <row r="816" spans="1:8">
      <c r="A816" s="9"/>
      <c r="H816" s="7"/>
    </row>
    <row r="817" spans="1:8">
      <c r="A817" s="9"/>
      <c r="H817" s="7"/>
    </row>
    <row r="818" spans="1:8">
      <c r="A818" s="9"/>
      <c r="H818" s="7"/>
    </row>
    <row r="819" spans="1:8">
      <c r="A819" s="9"/>
      <c r="H819" s="7"/>
    </row>
    <row r="820" spans="1:8">
      <c r="A820" s="9"/>
      <c r="H820" s="7"/>
    </row>
    <row r="821" spans="1:8">
      <c r="A821" s="9"/>
      <c r="H821" s="7"/>
    </row>
    <row r="822" spans="1:8">
      <c r="A822" s="9"/>
      <c r="H822" s="7"/>
    </row>
    <row r="823" spans="1:8">
      <c r="A823" s="9"/>
      <c r="H823" s="7"/>
    </row>
    <row r="824" spans="1:8">
      <c r="A824" s="9"/>
      <c r="H824" s="7"/>
    </row>
    <row r="825" spans="1:8">
      <c r="A825" s="9"/>
      <c r="H825" s="7"/>
    </row>
    <row r="826" spans="1:8">
      <c r="A826" s="9"/>
      <c r="H826" s="7"/>
    </row>
    <row r="827" spans="1:8">
      <c r="A827" s="9"/>
      <c r="H827" s="7"/>
    </row>
    <row r="828" spans="1:8">
      <c r="A828" s="9"/>
      <c r="H828" s="7"/>
    </row>
    <row r="829" spans="1:8">
      <c r="A829" s="9"/>
      <c r="H829" s="7"/>
    </row>
    <row r="830" spans="1:8">
      <c r="A830" s="9"/>
      <c r="H830" s="7"/>
    </row>
    <row r="831" spans="1:8">
      <c r="A831" s="9"/>
      <c r="H831" s="7"/>
    </row>
    <row r="832" spans="1:8">
      <c r="A832" s="9"/>
      <c r="H832" s="7"/>
    </row>
    <row r="833" spans="1:8">
      <c r="A833" s="9"/>
      <c r="H833" s="7"/>
    </row>
    <row r="834" spans="1:8">
      <c r="A834" s="9"/>
      <c r="H834" s="7"/>
    </row>
    <row r="835" spans="1:8">
      <c r="A835" s="9"/>
      <c r="H835" s="7"/>
    </row>
    <row r="836" spans="1:8">
      <c r="A836" s="9"/>
      <c r="H836" s="7"/>
    </row>
    <row r="837" spans="1:8">
      <c r="A837" s="9"/>
      <c r="H837" s="7"/>
    </row>
    <row r="838" spans="1:8">
      <c r="A838" s="9"/>
      <c r="H838" s="7"/>
    </row>
    <row r="839" spans="1:8">
      <c r="A839" s="9"/>
      <c r="H839" s="7"/>
    </row>
    <row r="840" spans="1:8">
      <c r="A840" s="9"/>
      <c r="H840" s="7"/>
    </row>
    <row r="841" spans="1:8">
      <c r="A841" s="9"/>
      <c r="H841" s="7"/>
    </row>
    <row r="842" spans="1:8">
      <c r="A842" s="9"/>
      <c r="H842" s="7"/>
    </row>
    <row r="843" spans="1:8">
      <c r="A843" s="9"/>
      <c r="H843" s="7"/>
    </row>
    <row r="844" spans="1:8">
      <c r="A844" s="9"/>
      <c r="H844" s="7"/>
    </row>
    <row r="845" spans="1:8">
      <c r="A845" s="9"/>
      <c r="H845" s="7"/>
    </row>
    <row r="846" spans="1:8">
      <c r="A846" s="9"/>
      <c r="H846" s="7"/>
    </row>
    <row r="847" spans="1:8">
      <c r="A847" s="9"/>
      <c r="H847" s="7"/>
    </row>
    <row r="848" spans="1:8">
      <c r="A848" s="9"/>
      <c r="H848" s="7"/>
    </row>
    <row r="849" spans="1:8">
      <c r="A849" s="9"/>
      <c r="H849" s="7"/>
    </row>
    <row r="850" spans="1:8">
      <c r="A850" s="9"/>
      <c r="H850" s="7"/>
    </row>
    <row r="851" spans="1:8">
      <c r="A851" s="9"/>
      <c r="H851" s="7"/>
    </row>
    <row r="852" spans="1:8">
      <c r="A852" s="9"/>
      <c r="H852" s="7"/>
    </row>
    <row r="853" spans="1:8">
      <c r="A853" s="9"/>
      <c r="H853" s="7"/>
    </row>
    <row r="854" spans="1:8">
      <c r="A854" s="9"/>
      <c r="H854" s="7"/>
    </row>
    <row r="855" spans="1:8">
      <c r="A855" s="9"/>
      <c r="H855" s="7"/>
    </row>
    <row r="856" spans="1:8">
      <c r="A856" s="9"/>
      <c r="H856" s="7"/>
    </row>
    <row r="857" spans="1:8">
      <c r="A857" s="9"/>
      <c r="H857" s="7"/>
    </row>
    <row r="858" spans="1:8">
      <c r="A858" s="9"/>
      <c r="H858" s="7"/>
    </row>
    <row r="859" spans="1:8">
      <c r="A859" s="9"/>
      <c r="H859" s="7"/>
    </row>
    <row r="860" spans="1:8">
      <c r="A860" s="9"/>
      <c r="H860" s="7"/>
    </row>
    <row r="861" spans="1:8">
      <c r="A861" s="9"/>
      <c r="H861" s="7"/>
    </row>
    <row r="862" spans="1:8">
      <c r="A862" s="9"/>
      <c r="H862" s="7"/>
    </row>
    <row r="863" spans="1:8">
      <c r="A863" s="9"/>
      <c r="H863" s="7"/>
    </row>
    <row r="864" spans="1:8">
      <c r="A864" s="9"/>
      <c r="H864" s="7"/>
    </row>
    <row r="865" spans="1:8">
      <c r="A865" s="9"/>
      <c r="H865" s="7"/>
    </row>
    <row r="866" spans="1:8">
      <c r="A866" s="9"/>
      <c r="H866" s="7"/>
    </row>
    <row r="867" spans="1:8">
      <c r="A867" s="9"/>
      <c r="H867" s="7"/>
    </row>
    <row r="868" spans="1:8">
      <c r="A868" s="9"/>
      <c r="H868" s="7"/>
    </row>
    <row r="869" spans="1:8">
      <c r="A869" s="9"/>
      <c r="H869" s="7"/>
    </row>
    <row r="870" spans="1:8">
      <c r="A870" s="9"/>
      <c r="H870" s="7"/>
    </row>
    <row r="871" spans="1:8">
      <c r="A871" s="9"/>
      <c r="H871" s="7"/>
    </row>
    <row r="872" spans="1:8">
      <c r="A872" s="9"/>
      <c r="H872" s="7"/>
    </row>
    <row r="873" spans="1:8">
      <c r="A873" s="9"/>
      <c r="H873" s="7"/>
    </row>
    <row r="874" spans="1:8">
      <c r="A874" s="9"/>
      <c r="H874" s="7"/>
    </row>
    <row r="875" spans="1:8">
      <c r="A875" s="9"/>
      <c r="H875" s="7"/>
    </row>
    <row r="876" spans="1:8">
      <c r="A876" s="9"/>
      <c r="H876" s="7"/>
    </row>
    <row r="877" spans="1:8">
      <c r="A877" s="9"/>
      <c r="H877" s="7"/>
    </row>
    <row r="878" spans="1:8">
      <c r="A878" s="9"/>
      <c r="H878" s="7"/>
    </row>
    <row r="879" spans="1:8">
      <c r="A879" s="9"/>
      <c r="H879" s="7"/>
    </row>
    <row r="880" spans="1:8">
      <c r="A880" s="9"/>
      <c r="H880" s="7"/>
    </row>
    <row r="881" spans="1:8">
      <c r="A881" s="9"/>
      <c r="H881" s="7"/>
    </row>
    <row r="882" spans="1:8">
      <c r="A882" s="9"/>
      <c r="H882" s="7"/>
    </row>
    <row r="883" spans="1:8">
      <c r="A883" s="9"/>
      <c r="H883" s="7"/>
    </row>
    <row r="884" spans="1:8">
      <c r="A884" s="9"/>
      <c r="H884" s="7"/>
    </row>
    <row r="885" spans="1:8">
      <c r="A885" s="9"/>
      <c r="H885" s="7"/>
    </row>
    <row r="886" spans="1:8">
      <c r="A886" s="9"/>
      <c r="H886" s="7"/>
    </row>
    <row r="887" spans="1:8">
      <c r="A887" s="9"/>
      <c r="H887" s="7"/>
    </row>
    <row r="888" spans="1:8">
      <c r="A888" s="9"/>
      <c r="H888" s="7"/>
    </row>
    <row r="889" spans="1:8">
      <c r="A889" s="9"/>
      <c r="H889" s="7"/>
    </row>
    <row r="890" spans="1:8">
      <c r="A890" s="9"/>
      <c r="H890" s="7"/>
    </row>
    <row r="891" spans="1:8">
      <c r="A891" s="9"/>
      <c r="H891" s="7"/>
    </row>
    <row r="892" spans="1:8">
      <c r="A892" s="9"/>
      <c r="H892" s="7"/>
    </row>
    <row r="893" spans="1:8">
      <c r="A893" s="9"/>
      <c r="H893" s="7"/>
    </row>
    <row r="894" spans="1:8">
      <c r="A894" s="9"/>
      <c r="H894" s="7"/>
    </row>
    <row r="895" spans="1:8">
      <c r="A895" s="9"/>
      <c r="H895" s="7"/>
    </row>
    <row r="896" spans="1:8">
      <c r="A896" s="9"/>
      <c r="H896" s="7"/>
    </row>
    <row r="897" spans="1:8">
      <c r="A897" s="9"/>
      <c r="H897" s="7"/>
    </row>
    <row r="898" spans="1:8">
      <c r="A898" s="9"/>
      <c r="H898" s="7"/>
    </row>
    <row r="899" spans="1:8">
      <c r="A899" s="9"/>
      <c r="H899" s="7"/>
    </row>
    <row r="900" spans="1:8">
      <c r="A900" s="9"/>
      <c r="H900" s="7"/>
    </row>
    <row r="901" spans="1:8">
      <c r="A901" s="9"/>
      <c r="H901" s="7"/>
    </row>
    <row r="902" spans="1:8">
      <c r="A902" s="9"/>
      <c r="H902" s="7"/>
    </row>
    <row r="903" spans="1:8">
      <c r="A903" s="9"/>
      <c r="H903" s="7"/>
    </row>
    <row r="904" spans="1:8">
      <c r="A904" s="9"/>
      <c r="H904" s="7"/>
    </row>
    <row r="905" spans="1:8">
      <c r="A905" s="9"/>
      <c r="H905" s="7"/>
    </row>
    <row r="906" spans="1:8">
      <c r="A906" s="9"/>
      <c r="H906" s="7"/>
    </row>
    <row r="907" spans="1:8">
      <c r="A907" s="9"/>
      <c r="H907" s="7"/>
    </row>
    <row r="908" spans="1:8">
      <c r="A908" s="9"/>
      <c r="H908" s="7"/>
    </row>
    <row r="909" spans="1:8">
      <c r="A909" s="9"/>
      <c r="H909" s="7"/>
    </row>
    <row r="910" spans="1:8">
      <c r="A910" s="9"/>
      <c r="H910" s="7"/>
    </row>
    <row r="911" spans="1:8">
      <c r="A911" s="9"/>
      <c r="H911" s="7"/>
    </row>
    <row r="912" spans="1:8">
      <c r="A912" s="9"/>
      <c r="H912" s="7"/>
    </row>
    <row r="913" spans="1:8">
      <c r="A913" s="9"/>
      <c r="H913" s="7"/>
    </row>
    <row r="914" spans="1:8">
      <c r="A914" s="9"/>
      <c r="H914" s="7"/>
    </row>
    <row r="915" spans="1:8">
      <c r="A915" s="9"/>
      <c r="H915" s="7"/>
    </row>
    <row r="916" spans="1:8">
      <c r="A916" s="9"/>
      <c r="H916" s="7"/>
    </row>
    <row r="917" spans="1:8">
      <c r="A917" s="9"/>
      <c r="H917" s="7"/>
    </row>
    <row r="918" spans="1:8">
      <c r="A918" s="9"/>
      <c r="H918" s="7"/>
    </row>
    <row r="919" spans="1:8">
      <c r="A919" s="9"/>
      <c r="H919" s="7"/>
    </row>
    <row r="920" spans="1:8">
      <c r="A920" s="9"/>
      <c r="H920" s="7"/>
    </row>
    <row r="921" spans="1:8">
      <c r="A921" s="9"/>
      <c r="H921" s="7"/>
    </row>
    <row r="922" spans="1:8">
      <c r="A922" s="9"/>
      <c r="H922" s="7"/>
    </row>
    <row r="923" spans="1:8">
      <c r="A923" s="9"/>
      <c r="H923" s="7"/>
    </row>
  </sheetData>
  <conditionalFormatting sqref="C2 C8 C14">
    <cfRule type="containsBlanks" dxfId="1" priority="1">
      <formula>LEN(TRIM(C2))=0</formula>
    </cfRule>
  </conditionalFormatting>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FF"/>
    <outlinePr summaryBelow="0" summaryRight="0"/>
  </sheetPr>
  <dimension ref="A1:Y992"/>
  <sheetViews>
    <sheetView workbookViewId="0"/>
  </sheetViews>
  <sheetFormatPr baseColWidth="10" defaultColWidth="12.6640625" defaultRowHeight="15.75" customHeight="1"/>
  <cols>
    <col min="1" max="1" width="39.109375" customWidth="1"/>
    <col min="2" max="2" width="20.44140625" customWidth="1"/>
    <col min="3" max="3" width="24" customWidth="1"/>
    <col min="6" max="6" width="24.77734375" customWidth="1"/>
  </cols>
  <sheetData>
    <row r="1" spans="1:25">
      <c r="A1" s="9" t="s">
        <v>0</v>
      </c>
      <c r="B1" s="9" t="s">
        <v>1</v>
      </c>
      <c r="C1" s="9" t="s">
        <v>2</v>
      </c>
      <c r="D1" s="9" t="s">
        <v>3</v>
      </c>
      <c r="E1" s="9" t="s">
        <v>4</v>
      </c>
      <c r="F1" s="9" t="s">
        <v>5</v>
      </c>
      <c r="G1" s="9" t="s">
        <v>7</v>
      </c>
      <c r="H1" s="9" t="s">
        <v>8</v>
      </c>
      <c r="I1" s="9" t="s">
        <v>9</v>
      </c>
      <c r="J1" s="9" t="s">
        <v>10</v>
      </c>
      <c r="K1" s="9" t="s">
        <v>205</v>
      </c>
      <c r="L1" s="9"/>
      <c r="M1" s="9"/>
      <c r="N1" s="9"/>
      <c r="O1" s="9"/>
      <c r="P1" s="9"/>
      <c r="Q1" s="9"/>
      <c r="R1" s="9"/>
      <c r="S1" s="9"/>
      <c r="T1" s="9"/>
      <c r="U1" s="9"/>
      <c r="V1" s="9"/>
      <c r="W1" s="9"/>
      <c r="X1" s="9"/>
      <c r="Y1" s="9"/>
    </row>
    <row r="2" spans="1:25">
      <c r="A2" s="9" t="s">
        <v>85063</v>
      </c>
      <c r="B2" s="6" t="s">
        <v>85064</v>
      </c>
      <c r="C2" s="231" t="s">
        <v>85065</v>
      </c>
      <c r="D2" s="6" t="s">
        <v>85066</v>
      </c>
      <c r="E2" s="6" t="s">
        <v>85067</v>
      </c>
      <c r="F2" s="6" t="s">
        <v>85068</v>
      </c>
      <c r="G2" s="6" t="s">
        <v>85069</v>
      </c>
      <c r="H2" s="7" t="s">
        <v>85070</v>
      </c>
      <c r="I2" s="8"/>
      <c r="J2" s="8"/>
      <c r="K2" s="8"/>
      <c r="L2" s="8"/>
      <c r="M2" s="8"/>
      <c r="N2" s="8"/>
      <c r="O2" s="8"/>
      <c r="P2" s="8"/>
    </row>
    <row r="3" spans="1:25">
      <c r="A3" s="9" t="s">
        <v>85071</v>
      </c>
      <c r="B3" s="232" t="s">
        <v>85072</v>
      </c>
      <c r="C3" s="53" t="s">
        <v>9352</v>
      </c>
      <c r="D3" s="6" t="s">
        <v>85073</v>
      </c>
      <c r="E3" s="6" t="s">
        <v>9354</v>
      </c>
      <c r="F3" s="6" t="s">
        <v>9355</v>
      </c>
      <c r="G3" s="6" t="s">
        <v>9357</v>
      </c>
      <c r="H3" s="7" t="s">
        <v>85074</v>
      </c>
    </row>
    <row r="4" spans="1:25">
      <c r="A4" s="9" t="s">
        <v>85075</v>
      </c>
      <c r="B4" s="232" t="s">
        <v>85076</v>
      </c>
      <c r="C4" s="231" t="s">
        <v>85077</v>
      </c>
      <c r="D4" s="6" t="s">
        <v>85078</v>
      </c>
      <c r="E4" s="6" t="s">
        <v>85079</v>
      </c>
      <c r="F4" s="6" t="s">
        <v>85080</v>
      </c>
      <c r="G4" s="6" t="s">
        <v>85081</v>
      </c>
      <c r="H4" s="7" t="s">
        <v>85082</v>
      </c>
    </row>
    <row r="5" spans="1:25">
      <c r="A5" s="9" t="s">
        <v>85083</v>
      </c>
      <c r="B5" s="232" t="s">
        <v>85084</v>
      </c>
      <c r="C5" s="231" t="s">
        <v>85085</v>
      </c>
      <c r="D5" s="6" t="s">
        <v>85086</v>
      </c>
      <c r="E5" s="6" t="s">
        <v>7606</v>
      </c>
      <c r="F5" s="6" t="s">
        <v>7607</v>
      </c>
      <c r="G5" s="6" t="s">
        <v>85087</v>
      </c>
      <c r="H5" s="7" t="s">
        <v>85088</v>
      </c>
    </row>
    <row r="6" spans="1:25">
      <c r="A6" s="9" t="s">
        <v>85089</v>
      </c>
      <c r="B6" s="232" t="s">
        <v>9453</v>
      </c>
      <c r="C6" s="231" t="s">
        <v>16673</v>
      </c>
      <c r="D6" s="6" t="s">
        <v>85090</v>
      </c>
      <c r="E6" s="6" t="s">
        <v>9456</v>
      </c>
      <c r="F6" s="6" t="s">
        <v>9457</v>
      </c>
      <c r="G6" s="6" t="s">
        <v>9155</v>
      </c>
      <c r="H6" s="7" t="s">
        <v>85091</v>
      </c>
    </row>
    <row r="7" spans="1:25">
      <c r="A7" s="9" t="s">
        <v>85092</v>
      </c>
      <c r="B7" s="6" t="s">
        <v>85093</v>
      </c>
      <c r="C7" s="233" t="s">
        <v>85094</v>
      </c>
      <c r="D7" s="6" t="s">
        <v>85095</v>
      </c>
      <c r="E7" s="6" t="s">
        <v>85096</v>
      </c>
      <c r="F7" s="6" t="s">
        <v>85097</v>
      </c>
      <c r="G7" s="6" t="s">
        <v>85098</v>
      </c>
      <c r="H7" s="7" t="s">
        <v>85099</v>
      </c>
    </row>
    <row r="8" spans="1:25">
      <c r="A8" s="9" t="s">
        <v>85100</v>
      </c>
      <c r="B8" s="6" t="s">
        <v>85101</v>
      </c>
      <c r="C8" s="233" t="s">
        <v>85102</v>
      </c>
      <c r="D8" s="6" t="s">
        <v>85103</v>
      </c>
      <c r="E8" s="6" t="s">
        <v>85104</v>
      </c>
      <c r="F8" s="6" t="s">
        <v>85105</v>
      </c>
      <c r="G8" s="6" t="s">
        <v>85106</v>
      </c>
      <c r="H8" s="7" t="s">
        <v>85107</v>
      </c>
    </row>
    <row r="9" spans="1:25">
      <c r="A9" s="9" t="s">
        <v>85108</v>
      </c>
      <c r="B9" s="6" t="s">
        <v>85109</v>
      </c>
      <c r="C9" s="233" t="s">
        <v>85110</v>
      </c>
      <c r="D9" s="6" t="s">
        <v>85111</v>
      </c>
      <c r="E9" s="6" t="s">
        <v>85110</v>
      </c>
      <c r="F9" s="6" t="s">
        <v>85112</v>
      </c>
      <c r="G9" s="6" t="s">
        <v>85113</v>
      </c>
      <c r="H9" s="7" t="s">
        <v>85114</v>
      </c>
    </row>
    <row r="10" spans="1:25">
      <c r="A10" s="9" t="s">
        <v>85115</v>
      </c>
      <c r="B10" s="6" t="s">
        <v>85116</v>
      </c>
      <c r="C10" s="231" t="s">
        <v>85117</v>
      </c>
      <c r="D10" s="6" t="s">
        <v>85118</v>
      </c>
      <c r="E10" s="6" t="s">
        <v>85119</v>
      </c>
      <c r="F10" s="6" t="s">
        <v>85120</v>
      </c>
      <c r="G10" s="6" t="s">
        <v>85121</v>
      </c>
      <c r="H10" s="7" t="s">
        <v>85122</v>
      </c>
    </row>
    <row r="11" spans="1:25">
      <c r="A11" s="9" t="s">
        <v>85123</v>
      </c>
      <c r="B11" s="6" t="s">
        <v>85124</v>
      </c>
      <c r="C11" s="233" t="s">
        <v>85125</v>
      </c>
      <c r="D11" s="6" t="s">
        <v>85126</v>
      </c>
      <c r="E11" s="6" t="s">
        <v>85127</v>
      </c>
      <c r="F11" s="6" t="s">
        <v>85128</v>
      </c>
      <c r="G11" s="6" t="s">
        <v>85129</v>
      </c>
      <c r="H11" s="7" t="s">
        <v>85130</v>
      </c>
    </row>
    <row r="12" spans="1:25">
      <c r="A12" s="9" t="s">
        <v>85131</v>
      </c>
      <c r="B12" s="6" t="s">
        <v>85132</v>
      </c>
      <c r="C12" s="233" t="s">
        <v>85133</v>
      </c>
      <c r="D12" s="6" t="s">
        <v>85134</v>
      </c>
      <c r="E12" s="6" t="s">
        <v>85135</v>
      </c>
      <c r="F12" s="6" t="s">
        <v>85136</v>
      </c>
      <c r="G12" s="6" t="s">
        <v>85137</v>
      </c>
      <c r="H12" s="7" t="s">
        <v>85138</v>
      </c>
    </row>
    <row r="13" spans="1:25">
      <c r="A13" s="9" t="s">
        <v>85139</v>
      </c>
      <c r="B13" s="6" t="s">
        <v>85140</v>
      </c>
      <c r="C13" s="233" t="s">
        <v>85140</v>
      </c>
      <c r="D13" s="6" t="s">
        <v>85141</v>
      </c>
      <c r="E13" s="6" t="s">
        <v>85142</v>
      </c>
      <c r="F13" s="6" t="s">
        <v>85143</v>
      </c>
      <c r="G13" s="6" t="s">
        <v>85144</v>
      </c>
      <c r="H13" s="7" t="s">
        <v>85145</v>
      </c>
    </row>
    <row r="14" spans="1:25">
      <c r="A14" s="9" t="s">
        <v>85146</v>
      </c>
      <c r="B14" s="6" t="s">
        <v>14557</v>
      </c>
      <c r="C14" s="231" t="s">
        <v>14557</v>
      </c>
      <c r="D14" s="6" t="s">
        <v>14559</v>
      </c>
      <c r="E14" s="6" t="s">
        <v>14560</v>
      </c>
      <c r="F14" s="6" t="s">
        <v>85147</v>
      </c>
      <c r="G14" s="6" t="s">
        <v>14563</v>
      </c>
      <c r="H14" s="7" t="s">
        <v>14564</v>
      </c>
    </row>
    <row r="15" spans="1:25">
      <c r="A15" s="9" t="s">
        <v>85148</v>
      </c>
      <c r="B15" s="6" t="s">
        <v>85149</v>
      </c>
      <c r="C15" s="233" t="s">
        <v>85150</v>
      </c>
      <c r="D15" s="6" t="s">
        <v>85151</v>
      </c>
      <c r="E15" s="6" t="s">
        <v>85152</v>
      </c>
      <c r="F15" s="6" t="s">
        <v>85153</v>
      </c>
      <c r="G15" s="6" t="s">
        <v>85154</v>
      </c>
      <c r="H15" s="7" t="s">
        <v>85155</v>
      </c>
    </row>
    <row r="16" spans="1:25">
      <c r="A16" s="9" t="s">
        <v>85156</v>
      </c>
      <c r="B16" s="6" t="s">
        <v>85157</v>
      </c>
      <c r="C16" s="233" t="s">
        <v>85158</v>
      </c>
      <c r="D16" s="6" t="s">
        <v>85159</v>
      </c>
      <c r="E16" s="6" t="s">
        <v>85160</v>
      </c>
      <c r="F16" s="6" t="s">
        <v>85161</v>
      </c>
      <c r="G16" s="6" t="s">
        <v>85162</v>
      </c>
      <c r="H16" s="7" t="s">
        <v>85163</v>
      </c>
    </row>
    <row r="17" spans="1:13">
      <c r="A17" s="9" t="s">
        <v>85164</v>
      </c>
      <c r="B17" s="6" t="s">
        <v>85165</v>
      </c>
      <c r="C17" s="233" t="s">
        <v>85166</v>
      </c>
      <c r="D17" s="6" t="s">
        <v>85167</v>
      </c>
      <c r="E17" s="6" t="s">
        <v>85168</v>
      </c>
      <c r="F17" s="6" t="s">
        <v>85169</v>
      </c>
      <c r="G17" s="6" t="s">
        <v>85170</v>
      </c>
      <c r="H17" s="7" t="s">
        <v>85171</v>
      </c>
    </row>
    <row r="18" spans="1:13">
      <c r="A18" s="9" t="s">
        <v>85172</v>
      </c>
      <c r="B18" s="6" t="s">
        <v>85173</v>
      </c>
      <c r="C18" s="233" t="s">
        <v>85174</v>
      </c>
      <c r="D18" s="6" t="s">
        <v>85175</v>
      </c>
      <c r="E18" s="6" t="s">
        <v>85176</v>
      </c>
      <c r="F18" s="6" t="s">
        <v>85177</v>
      </c>
      <c r="G18" s="6" t="s">
        <v>85178</v>
      </c>
      <c r="H18" s="7" t="s">
        <v>85179</v>
      </c>
    </row>
    <row r="19" spans="1:13">
      <c r="A19" s="9" t="s">
        <v>85180</v>
      </c>
      <c r="B19" s="232" t="s">
        <v>85181</v>
      </c>
      <c r="C19" s="233" t="s">
        <v>85182</v>
      </c>
      <c r="D19" s="6" t="s">
        <v>85183</v>
      </c>
      <c r="E19" s="6" t="s">
        <v>85184</v>
      </c>
      <c r="F19" s="6" t="s">
        <v>85185</v>
      </c>
      <c r="G19" s="6" t="s">
        <v>85186</v>
      </c>
      <c r="H19" s="7" t="s">
        <v>85187</v>
      </c>
    </row>
    <row r="20" spans="1:13">
      <c r="A20" s="9" t="s">
        <v>85188</v>
      </c>
      <c r="B20" s="6" t="s">
        <v>85189</v>
      </c>
      <c r="C20" s="233" t="s">
        <v>14568</v>
      </c>
      <c r="D20" s="6" t="s">
        <v>85190</v>
      </c>
      <c r="E20" s="6" t="s">
        <v>85191</v>
      </c>
      <c r="F20" s="6" t="s">
        <v>85192</v>
      </c>
      <c r="G20" s="6" t="s">
        <v>85193</v>
      </c>
      <c r="H20" s="7" t="s">
        <v>85194</v>
      </c>
    </row>
    <row r="21" spans="1:13">
      <c r="A21" s="9" t="s">
        <v>85195</v>
      </c>
      <c r="B21" s="6" t="s">
        <v>85196</v>
      </c>
      <c r="C21" s="233" t="s">
        <v>85197</v>
      </c>
      <c r="D21" s="6" t="s">
        <v>85198</v>
      </c>
      <c r="E21" s="6" t="s">
        <v>85199</v>
      </c>
      <c r="F21" s="6" t="s">
        <v>85200</v>
      </c>
      <c r="G21" s="6" t="s">
        <v>85201</v>
      </c>
      <c r="H21" s="7" t="s">
        <v>85202</v>
      </c>
    </row>
    <row r="22" spans="1:13">
      <c r="A22" s="9" t="s">
        <v>85203</v>
      </c>
      <c r="B22" s="232" t="s">
        <v>85204</v>
      </c>
      <c r="C22" s="233" t="s">
        <v>85205</v>
      </c>
      <c r="D22" s="6" t="s">
        <v>85206</v>
      </c>
      <c r="E22" s="6" t="s">
        <v>85207</v>
      </c>
      <c r="F22" s="6" t="s">
        <v>85208</v>
      </c>
      <c r="G22" s="6" t="s">
        <v>85209</v>
      </c>
      <c r="H22" s="7" t="s">
        <v>85210</v>
      </c>
    </row>
    <row r="23" spans="1:13">
      <c r="A23" s="9" t="s">
        <v>85211</v>
      </c>
      <c r="B23" s="6" t="s">
        <v>85212</v>
      </c>
      <c r="C23" s="233" t="s">
        <v>85213</v>
      </c>
      <c r="D23" s="6" t="s">
        <v>85214</v>
      </c>
      <c r="E23" s="6" t="s">
        <v>85215</v>
      </c>
      <c r="F23" s="6" t="s">
        <v>85216</v>
      </c>
      <c r="G23" s="6" t="s">
        <v>85217</v>
      </c>
      <c r="H23" s="7" t="s">
        <v>85218</v>
      </c>
    </row>
    <row r="24" spans="1:13">
      <c r="A24" s="9" t="s">
        <v>85219</v>
      </c>
      <c r="B24" s="232" t="s">
        <v>85220</v>
      </c>
      <c r="C24" s="233" t="s">
        <v>85221</v>
      </c>
      <c r="D24" s="6" t="s">
        <v>85222</v>
      </c>
      <c r="E24" s="6" t="s">
        <v>85223</v>
      </c>
      <c r="F24" s="6" t="s">
        <v>85224</v>
      </c>
      <c r="G24" s="6" t="s">
        <v>85225</v>
      </c>
      <c r="H24" s="7" t="s">
        <v>85226</v>
      </c>
    </row>
    <row r="25" spans="1:13">
      <c r="A25" s="9" t="s">
        <v>85227</v>
      </c>
      <c r="B25" s="6" t="s">
        <v>85228</v>
      </c>
      <c r="C25" s="233" t="s">
        <v>85228</v>
      </c>
      <c r="D25" s="6" t="s">
        <v>85228</v>
      </c>
      <c r="E25" s="6" t="s">
        <v>85229</v>
      </c>
      <c r="F25" s="6" t="s">
        <v>85230</v>
      </c>
      <c r="G25" s="6" t="s">
        <v>85231</v>
      </c>
      <c r="H25" s="7" t="s">
        <v>85232</v>
      </c>
    </row>
    <row r="26" spans="1:13">
      <c r="A26" s="9" t="s">
        <v>85233</v>
      </c>
      <c r="B26" s="6" t="s">
        <v>85234</v>
      </c>
      <c r="C26" s="233" t="s">
        <v>85235</v>
      </c>
      <c r="D26" s="6" t="s">
        <v>85236</v>
      </c>
      <c r="E26" s="6" t="s">
        <v>85237</v>
      </c>
      <c r="F26" s="6" t="s">
        <v>85238</v>
      </c>
      <c r="G26" s="6" t="s">
        <v>85239</v>
      </c>
      <c r="H26" s="7" t="s">
        <v>85240</v>
      </c>
    </row>
    <row r="27" spans="1:13">
      <c r="A27" s="9" t="s">
        <v>85241</v>
      </c>
      <c r="B27" s="6" t="s">
        <v>85242</v>
      </c>
      <c r="C27" s="231" t="s">
        <v>85243</v>
      </c>
      <c r="D27" s="6" t="s">
        <v>85244</v>
      </c>
      <c r="E27" s="6" t="s">
        <v>85245</v>
      </c>
      <c r="F27" s="6" t="s">
        <v>85246</v>
      </c>
      <c r="G27" s="6" t="s">
        <v>85247</v>
      </c>
      <c r="H27" s="7" t="s">
        <v>85248</v>
      </c>
    </row>
    <row r="28" spans="1:13">
      <c r="A28" s="9" t="s">
        <v>85249</v>
      </c>
      <c r="B28" s="6" t="s">
        <v>85250</v>
      </c>
      <c r="C28" s="233" t="s">
        <v>85251</v>
      </c>
      <c r="D28" s="6" t="s">
        <v>85252</v>
      </c>
      <c r="E28" s="6" t="s">
        <v>85253</v>
      </c>
      <c r="F28" s="6" t="s">
        <v>85254</v>
      </c>
      <c r="G28" s="6" t="s">
        <v>85255</v>
      </c>
      <c r="H28" s="7" t="s">
        <v>85256</v>
      </c>
      <c r="J28" s="8"/>
      <c r="K28" s="8"/>
      <c r="L28" s="8"/>
      <c r="M28" s="8"/>
    </row>
    <row r="29" spans="1:13">
      <c r="A29" s="9" t="s">
        <v>85257</v>
      </c>
      <c r="B29" s="187" t="s">
        <v>85258</v>
      </c>
      <c r="C29" s="6" t="s">
        <v>85259</v>
      </c>
      <c r="D29" s="6" t="s">
        <v>85260</v>
      </c>
      <c r="E29" s="6" t="s">
        <v>85261</v>
      </c>
      <c r="F29" s="6" t="s">
        <v>85262</v>
      </c>
      <c r="G29" s="6" t="s">
        <v>85263</v>
      </c>
      <c r="H29" s="7" t="s">
        <v>85264</v>
      </c>
    </row>
    <row r="30" spans="1:13">
      <c r="A30" s="9" t="s">
        <v>85265</v>
      </c>
      <c r="B30" s="187" t="s">
        <v>85266</v>
      </c>
      <c r="C30" s="6" t="s">
        <v>85267</v>
      </c>
      <c r="D30" s="6" t="s">
        <v>85268</v>
      </c>
      <c r="E30" s="6" t="s">
        <v>85269</v>
      </c>
      <c r="F30" s="6" t="s">
        <v>85270</v>
      </c>
      <c r="G30" s="6" t="s">
        <v>85271</v>
      </c>
      <c r="H30" s="7" t="s">
        <v>85272</v>
      </c>
    </row>
    <row r="31" spans="1:13">
      <c r="A31" s="9" t="s">
        <v>85273</v>
      </c>
      <c r="B31" s="187" t="s">
        <v>85274</v>
      </c>
      <c r="C31" s="6" t="s">
        <v>85275</v>
      </c>
      <c r="D31" s="6" t="s">
        <v>85276</v>
      </c>
      <c r="E31" s="6" t="s">
        <v>85277</v>
      </c>
      <c r="F31" s="6" t="s">
        <v>85278</v>
      </c>
      <c r="G31" s="6" t="s">
        <v>85279</v>
      </c>
      <c r="H31" s="7" t="s">
        <v>85280</v>
      </c>
    </row>
    <row r="32" spans="1:13">
      <c r="A32" s="9" t="s">
        <v>85281</v>
      </c>
      <c r="B32" s="187" t="s">
        <v>85282</v>
      </c>
      <c r="C32" s="6" t="s">
        <v>85283</v>
      </c>
      <c r="D32" s="6" t="s">
        <v>85284</v>
      </c>
      <c r="E32" s="6" t="s">
        <v>85285</v>
      </c>
      <c r="F32" s="6" t="s">
        <v>85286</v>
      </c>
      <c r="G32" s="6" t="s">
        <v>85287</v>
      </c>
      <c r="H32" s="7" t="s">
        <v>85288</v>
      </c>
    </row>
    <row r="33" spans="1:8">
      <c r="A33" s="9" t="s">
        <v>85289</v>
      </c>
      <c r="B33" s="187" t="s">
        <v>85290</v>
      </c>
      <c r="C33" s="6" t="s">
        <v>85291</v>
      </c>
      <c r="D33" s="6" t="s">
        <v>85292</v>
      </c>
      <c r="E33" s="6" t="s">
        <v>85293</v>
      </c>
      <c r="F33" s="6" t="s">
        <v>85294</v>
      </c>
      <c r="G33" s="6" t="s">
        <v>85295</v>
      </c>
      <c r="H33" s="7" t="s">
        <v>85296</v>
      </c>
    </row>
    <row r="34" spans="1:8">
      <c r="A34" s="9" t="s">
        <v>85297</v>
      </c>
      <c r="B34" s="187" t="s">
        <v>85298</v>
      </c>
      <c r="C34" s="6" t="s">
        <v>85299</v>
      </c>
      <c r="D34" s="6" t="s">
        <v>85300</v>
      </c>
      <c r="E34" s="6" t="s">
        <v>85301</v>
      </c>
      <c r="F34" s="6" t="s">
        <v>85302</v>
      </c>
      <c r="G34" s="6" t="s">
        <v>85303</v>
      </c>
      <c r="H34" s="7" t="s">
        <v>85304</v>
      </c>
    </row>
    <row r="35" spans="1:8">
      <c r="A35" s="9" t="s">
        <v>85305</v>
      </c>
      <c r="B35" s="187" t="s">
        <v>85306</v>
      </c>
      <c r="C35" s="6" t="s">
        <v>85307</v>
      </c>
      <c r="D35" s="6" t="s">
        <v>85308</v>
      </c>
      <c r="E35" s="6" t="s">
        <v>85309</v>
      </c>
      <c r="F35" s="6" t="s">
        <v>85310</v>
      </c>
      <c r="G35" s="6" t="s">
        <v>85311</v>
      </c>
      <c r="H35" s="7" t="s">
        <v>85312</v>
      </c>
    </row>
    <row r="36" spans="1:8">
      <c r="A36" s="9" t="s">
        <v>85313</v>
      </c>
      <c r="B36" s="187" t="s">
        <v>85314</v>
      </c>
      <c r="C36" s="6" t="s">
        <v>85315</v>
      </c>
      <c r="D36" s="6" t="s">
        <v>85316</v>
      </c>
      <c r="E36" s="6" t="s">
        <v>85317</v>
      </c>
      <c r="F36" s="6" t="s">
        <v>85318</v>
      </c>
      <c r="G36" s="6" t="s">
        <v>85319</v>
      </c>
      <c r="H36" s="7" t="s">
        <v>85320</v>
      </c>
    </row>
    <row r="37" spans="1:8">
      <c r="A37" s="9" t="s">
        <v>85321</v>
      </c>
      <c r="B37" s="187" t="s">
        <v>85322</v>
      </c>
      <c r="C37" s="6" t="s">
        <v>85323</v>
      </c>
      <c r="D37" s="6" t="s">
        <v>85324</v>
      </c>
      <c r="E37" s="6" t="s">
        <v>85325</v>
      </c>
      <c r="F37" s="6" t="s">
        <v>85326</v>
      </c>
      <c r="G37" s="6" t="s">
        <v>85327</v>
      </c>
      <c r="H37" s="7" t="s">
        <v>85328</v>
      </c>
    </row>
    <row r="38" spans="1:8">
      <c r="A38" s="9" t="s">
        <v>85329</v>
      </c>
      <c r="B38" s="187" t="s">
        <v>85330</v>
      </c>
      <c r="C38" s="6" t="s">
        <v>85331</v>
      </c>
      <c r="D38" s="6" t="s">
        <v>85332</v>
      </c>
      <c r="E38" s="6" t="s">
        <v>85333</v>
      </c>
      <c r="F38" s="6" t="s">
        <v>85334</v>
      </c>
      <c r="G38" s="6" t="s">
        <v>85335</v>
      </c>
      <c r="H38" s="7" t="s">
        <v>85336</v>
      </c>
    </row>
    <row r="39" spans="1:8">
      <c r="A39" s="9" t="s">
        <v>85337</v>
      </c>
      <c r="B39" s="187" t="s">
        <v>85338</v>
      </c>
      <c r="C39" s="6" t="s">
        <v>85339</v>
      </c>
      <c r="D39" s="6" t="s">
        <v>85340</v>
      </c>
      <c r="E39" s="6" t="s">
        <v>85341</v>
      </c>
      <c r="F39" s="6" t="s">
        <v>85342</v>
      </c>
      <c r="G39" s="6" t="s">
        <v>85343</v>
      </c>
      <c r="H39" s="7" t="s">
        <v>85344</v>
      </c>
    </row>
    <row r="40" spans="1:8">
      <c r="A40" s="9" t="s">
        <v>85345</v>
      </c>
      <c r="B40" s="187" t="s">
        <v>85346</v>
      </c>
      <c r="C40" s="6" t="s">
        <v>85347</v>
      </c>
      <c r="D40" s="6" t="s">
        <v>85348</v>
      </c>
      <c r="E40" s="6" t="s">
        <v>85349</v>
      </c>
      <c r="F40" s="6" t="s">
        <v>85350</v>
      </c>
      <c r="G40" s="6" t="s">
        <v>85351</v>
      </c>
      <c r="H40" s="7" t="s">
        <v>85352</v>
      </c>
    </row>
    <row r="41" spans="1:8">
      <c r="A41" s="9" t="s">
        <v>85353</v>
      </c>
      <c r="B41" s="187" t="s">
        <v>85354</v>
      </c>
      <c r="C41" s="6" t="s">
        <v>85355</v>
      </c>
      <c r="D41" s="6" t="s">
        <v>85356</v>
      </c>
      <c r="E41" s="6" t="s">
        <v>85357</v>
      </c>
      <c r="F41" s="6" t="s">
        <v>85358</v>
      </c>
      <c r="G41" s="6" t="s">
        <v>85359</v>
      </c>
      <c r="H41" s="7" t="s">
        <v>85360</v>
      </c>
    </row>
    <row r="42" spans="1:8">
      <c r="A42" s="9" t="s">
        <v>85361</v>
      </c>
      <c r="B42" s="187" t="s">
        <v>85362</v>
      </c>
      <c r="C42" s="6" t="s">
        <v>85363</v>
      </c>
      <c r="D42" s="6" t="s">
        <v>85364</v>
      </c>
      <c r="E42" s="6" t="s">
        <v>85365</v>
      </c>
      <c r="F42" s="6" t="s">
        <v>85366</v>
      </c>
      <c r="G42" s="6" t="s">
        <v>85367</v>
      </c>
      <c r="H42" s="7" t="s">
        <v>85368</v>
      </c>
    </row>
    <row r="43" spans="1:8">
      <c r="A43" s="9" t="s">
        <v>85369</v>
      </c>
      <c r="B43" s="187" t="s">
        <v>85370</v>
      </c>
      <c r="C43" s="6" t="s">
        <v>85371</v>
      </c>
      <c r="D43" s="6" t="s">
        <v>85372</v>
      </c>
      <c r="E43" s="6" t="s">
        <v>85373</v>
      </c>
      <c r="F43" s="6" t="s">
        <v>85374</v>
      </c>
      <c r="G43" s="6" t="s">
        <v>85375</v>
      </c>
      <c r="H43" s="7" t="s">
        <v>85376</v>
      </c>
    </row>
    <row r="44" spans="1:8">
      <c r="A44" s="9" t="s">
        <v>85377</v>
      </c>
      <c r="B44" s="187" t="s">
        <v>85378</v>
      </c>
      <c r="C44" s="6" t="s">
        <v>85379</v>
      </c>
      <c r="D44" s="6" t="s">
        <v>85380</v>
      </c>
      <c r="E44" s="6" t="s">
        <v>85381</v>
      </c>
      <c r="F44" s="6" t="s">
        <v>85382</v>
      </c>
      <c r="G44" s="6" t="s">
        <v>85383</v>
      </c>
      <c r="H44" s="7" t="s">
        <v>85384</v>
      </c>
    </row>
    <row r="45" spans="1:8">
      <c r="A45" s="9" t="s">
        <v>85385</v>
      </c>
      <c r="B45" s="187" t="s">
        <v>85386</v>
      </c>
      <c r="C45" s="6" t="s">
        <v>85387</v>
      </c>
      <c r="D45" s="6" t="s">
        <v>85388</v>
      </c>
      <c r="E45" s="6" t="s">
        <v>85389</v>
      </c>
      <c r="F45" s="6" t="s">
        <v>85390</v>
      </c>
      <c r="G45" s="6" t="s">
        <v>85391</v>
      </c>
      <c r="H45" s="7" t="s">
        <v>85392</v>
      </c>
    </row>
    <row r="46" spans="1:8">
      <c r="A46" s="9" t="s">
        <v>85393</v>
      </c>
      <c r="B46" s="187" t="s">
        <v>85394</v>
      </c>
      <c r="C46" s="6" t="s">
        <v>85395</v>
      </c>
      <c r="D46" s="6" t="s">
        <v>85396</v>
      </c>
      <c r="E46" s="6" t="s">
        <v>85397</v>
      </c>
      <c r="F46" s="6" t="s">
        <v>85398</v>
      </c>
      <c r="G46" s="6" t="s">
        <v>85399</v>
      </c>
      <c r="H46" s="7" t="s">
        <v>85400</v>
      </c>
    </row>
    <row r="47" spans="1:8">
      <c r="A47" s="9" t="s">
        <v>85401</v>
      </c>
      <c r="B47" s="187" t="s">
        <v>85402</v>
      </c>
      <c r="C47" s="6" t="s">
        <v>85403</v>
      </c>
      <c r="D47" s="6" t="s">
        <v>85404</v>
      </c>
      <c r="E47" s="6" t="s">
        <v>85405</v>
      </c>
      <c r="F47" s="6" t="s">
        <v>85406</v>
      </c>
      <c r="G47" s="6" t="s">
        <v>85407</v>
      </c>
      <c r="H47" s="7" t="s">
        <v>85408</v>
      </c>
    </row>
    <row r="48" spans="1:8">
      <c r="A48" s="9" t="s">
        <v>85409</v>
      </c>
      <c r="B48" s="187" t="s">
        <v>85410</v>
      </c>
      <c r="C48" s="6" t="s">
        <v>85411</v>
      </c>
      <c r="D48" s="6" t="s">
        <v>85412</v>
      </c>
      <c r="E48" s="6" t="s">
        <v>85413</v>
      </c>
      <c r="F48" s="6" t="s">
        <v>85414</v>
      </c>
      <c r="G48" s="6" t="s">
        <v>85415</v>
      </c>
      <c r="H48" s="7" t="s">
        <v>85416</v>
      </c>
    </row>
    <row r="49" spans="1:8">
      <c r="A49" s="9" t="s">
        <v>85417</v>
      </c>
      <c r="B49" s="187" t="s">
        <v>85418</v>
      </c>
      <c r="C49" s="6" t="s">
        <v>85419</v>
      </c>
      <c r="D49" s="6" t="s">
        <v>85420</v>
      </c>
      <c r="E49" s="6" t="s">
        <v>85421</v>
      </c>
      <c r="F49" s="6" t="s">
        <v>85422</v>
      </c>
      <c r="G49" s="6" t="s">
        <v>85423</v>
      </c>
      <c r="H49" s="7" t="s">
        <v>85424</v>
      </c>
    </row>
    <row r="50" spans="1:8">
      <c r="A50" s="9" t="s">
        <v>85425</v>
      </c>
      <c r="B50" s="187" t="s">
        <v>85426</v>
      </c>
      <c r="C50" s="6" t="s">
        <v>85427</v>
      </c>
      <c r="D50" s="6" t="s">
        <v>85428</v>
      </c>
      <c r="E50" s="6" t="s">
        <v>85429</v>
      </c>
      <c r="F50" s="6" t="s">
        <v>85430</v>
      </c>
      <c r="G50" s="6" t="s">
        <v>85431</v>
      </c>
      <c r="H50" s="7" t="s">
        <v>85432</v>
      </c>
    </row>
    <row r="51" spans="1:8">
      <c r="A51" s="9" t="s">
        <v>85433</v>
      </c>
      <c r="B51" s="187" t="s">
        <v>85434</v>
      </c>
      <c r="C51" s="6" t="s">
        <v>85435</v>
      </c>
      <c r="D51" s="6" t="s">
        <v>85436</v>
      </c>
      <c r="E51" s="6" t="s">
        <v>85437</v>
      </c>
      <c r="F51" s="6" t="s">
        <v>85438</v>
      </c>
      <c r="G51" s="6" t="s">
        <v>85439</v>
      </c>
      <c r="H51" s="7" t="s">
        <v>85440</v>
      </c>
    </row>
    <row r="52" spans="1:8">
      <c r="A52" s="9" t="s">
        <v>85441</v>
      </c>
      <c r="B52" s="187" t="s">
        <v>85442</v>
      </c>
      <c r="C52" s="6" t="s">
        <v>85443</v>
      </c>
      <c r="D52" s="6" t="s">
        <v>85444</v>
      </c>
      <c r="E52" s="6" t="s">
        <v>85445</v>
      </c>
      <c r="F52" s="6" t="s">
        <v>85446</v>
      </c>
      <c r="G52" s="6" t="s">
        <v>85447</v>
      </c>
      <c r="H52" s="7" t="s">
        <v>85448</v>
      </c>
    </row>
    <row r="53" spans="1:8">
      <c r="A53" s="9" t="s">
        <v>85449</v>
      </c>
      <c r="B53" s="187" t="s">
        <v>85450</v>
      </c>
      <c r="C53" s="6" t="s">
        <v>85451</v>
      </c>
      <c r="D53" s="6" t="s">
        <v>85452</v>
      </c>
      <c r="E53" s="6" t="s">
        <v>85453</v>
      </c>
      <c r="F53" s="6" t="s">
        <v>85454</v>
      </c>
      <c r="G53" s="6" t="s">
        <v>85455</v>
      </c>
      <c r="H53" s="7" t="s">
        <v>85456</v>
      </c>
    </row>
    <row r="54" spans="1:8">
      <c r="A54" s="9" t="s">
        <v>85457</v>
      </c>
      <c r="B54" s="187" t="s">
        <v>85458</v>
      </c>
      <c r="C54" s="6" t="s">
        <v>85459</v>
      </c>
      <c r="D54" s="6" t="s">
        <v>85460</v>
      </c>
      <c r="E54" s="6" t="s">
        <v>85461</v>
      </c>
      <c r="F54" s="6" t="s">
        <v>85462</v>
      </c>
      <c r="G54" s="6" t="s">
        <v>85463</v>
      </c>
      <c r="H54" s="7" t="s">
        <v>85464</v>
      </c>
    </row>
    <row r="55" spans="1:8">
      <c r="A55" s="9" t="s">
        <v>85465</v>
      </c>
      <c r="B55" s="187" t="s">
        <v>85466</v>
      </c>
      <c r="C55" s="6" t="s">
        <v>85467</v>
      </c>
      <c r="D55" s="6" t="s">
        <v>85468</v>
      </c>
      <c r="E55" s="6" t="s">
        <v>85469</v>
      </c>
      <c r="F55" s="6" t="s">
        <v>85470</v>
      </c>
      <c r="G55" s="6" t="s">
        <v>85471</v>
      </c>
      <c r="H55" s="7" t="s">
        <v>85472</v>
      </c>
    </row>
    <row r="56" spans="1:8">
      <c r="A56" s="9"/>
      <c r="H56" s="7"/>
    </row>
    <row r="57" spans="1:8">
      <c r="A57" s="9"/>
      <c r="H57" s="7"/>
    </row>
    <row r="58" spans="1:8">
      <c r="A58" s="9"/>
      <c r="H58" s="7"/>
    </row>
    <row r="59" spans="1:8">
      <c r="A59" s="9"/>
      <c r="H59" s="7"/>
    </row>
    <row r="60" spans="1:8">
      <c r="A60" s="9"/>
      <c r="H60" s="7"/>
    </row>
    <row r="61" spans="1:8">
      <c r="A61" s="9"/>
      <c r="H61" s="7"/>
    </row>
    <row r="62" spans="1:8">
      <c r="A62" s="9"/>
      <c r="H62" s="7"/>
    </row>
    <row r="63" spans="1:8">
      <c r="A63" s="9"/>
      <c r="H63" s="7"/>
    </row>
    <row r="64" spans="1:8">
      <c r="A64" s="9"/>
      <c r="H64" s="7"/>
    </row>
    <row r="65" spans="1:8">
      <c r="A65" s="9"/>
      <c r="H65" s="7"/>
    </row>
    <row r="66" spans="1:8">
      <c r="A66" s="9"/>
      <c r="H66" s="7"/>
    </row>
    <row r="67" spans="1:8">
      <c r="A67" s="9"/>
      <c r="H67" s="7"/>
    </row>
    <row r="68" spans="1:8">
      <c r="A68" s="9"/>
      <c r="H68" s="7"/>
    </row>
    <row r="69" spans="1:8">
      <c r="A69" s="9"/>
      <c r="H69" s="7"/>
    </row>
    <row r="70" spans="1:8">
      <c r="A70" s="9"/>
      <c r="H70" s="7"/>
    </row>
    <row r="71" spans="1:8">
      <c r="A71" s="9"/>
      <c r="H71" s="7"/>
    </row>
    <row r="72" spans="1:8">
      <c r="A72" s="9"/>
      <c r="H72" s="7"/>
    </row>
    <row r="73" spans="1:8">
      <c r="A73" s="9"/>
      <c r="H73" s="7"/>
    </row>
    <row r="74" spans="1:8">
      <c r="A74" s="9"/>
      <c r="H74" s="7"/>
    </row>
    <row r="75" spans="1:8">
      <c r="A75" s="9"/>
      <c r="H75" s="7"/>
    </row>
    <row r="76" spans="1:8">
      <c r="A76" s="9"/>
      <c r="H76" s="7"/>
    </row>
    <row r="77" spans="1:8">
      <c r="A77" s="9"/>
      <c r="H77" s="7"/>
    </row>
    <row r="78" spans="1:8">
      <c r="A78" s="9"/>
      <c r="H78" s="7"/>
    </row>
    <row r="79" spans="1:8">
      <c r="A79" s="9"/>
      <c r="H79" s="7"/>
    </row>
    <row r="80" spans="1:8">
      <c r="A80" s="9"/>
      <c r="H80" s="7"/>
    </row>
    <row r="81" spans="1:8">
      <c r="A81" s="9"/>
      <c r="H81" s="7"/>
    </row>
    <row r="82" spans="1:8">
      <c r="A82" s="9"/>
      <c r="H82" s="7"/>
    </row>
    <row r="83" spans="1:8">
      <c r="A83" s="9"/>
      <c r="H83" s="7"/>
    </row>
    <row r="84" spans="1:8">
      <c r="A84" s="9"/>
      <c r="H84" s="7"/>
    </row>
    <row r="85" spans="1:8">
      <c r="A85" s="9"/>
      <c r="H85" s="7"/>
    </row>
    <row r="86" spans="1:8">
      <c r="A86" s="9"/>
      <c r="H86" s="7"/>
    </row>
    <row r="87" spans="1:8">
      <c r="A87" s="9"/>
      <c r="H87" s="7"/>
    </row>
    <row r="88" spans="1:8">
      <c r="A88" s="9"/>
      <c r="H88" s="7"/>
    </row>
    <row r="89" spans="1:8">
      <c r="A89" s="9"/>
      <c r="H89" s="7"/>
    </row>
    <row r="90" spans="1:8">
      <c r="A90" s="9"/>
      <c r="H90" s="7"/>
    </row>
    <row r="91" spans="1:8">
      <c r="A91" s="9"/>
      <c r="H91" s="7"/>
    </row>
    <row r="92" spans="1:8">
      <c r="A92" s="9"/>
      <c r="H92" s="7"/>
    </row>
    <row r="93" spans="1:8">
      <c r="A93" s="9"/>
      <c r="H93" s="7"/>
    </row>
    <row r="94" spans="1:8">
      <c r="A94" s="9"/>
      <c r="H94" s="7"/>
    </row>
    <row r="95" spans="1:8">
      <c r="A95" s="9"/>
      <c r="H95" s="7"/>
    </row>
    <row r="96" spans="1:8">
      <c r="A96" s="9"/>
      <c r="H96" s="7"/>
    </row>
    <row r="97" spans="1:8">
      <c r="A97" s="9"/>
      <c r="H97" s="7"/>
    </row>
    <row r="98" spans="1:8">
      <c r="A98" s="9"/>
      <c r="H98" s="7"/>
    </row>
    <row r="99" spans="1:8">
      <c r="A99" s="9"/>
      <c r="H99" s="7"/>
    </row>
    <row r="100" spans="1:8">
      <c r="A100" s="9"/>
      <c r="H100" s="7"/>
    </row>
    <row r="101" spans="1:8">
      <c r="A101" s="9"/>
      <c r="H101" s="7"/>
    </row>
    <row r="102" spans="1:8">
      <c r="A102" s="9"/>
      <c r="H102" s="7"/>
    </row>
    <row r="103" spans="1:8">
      <c r="A103" s="9"/>
      <c r="H103" s="7"/>
    </row>
    <row r="104" spans="1:8">
      <c r="A104" s="9"/>
      <c r="H104" s="7"/>
    </row>
    <row r="105" spans="1:8">
      <c r="A105" s="9"/>
      <c r="H105" s="7"/>
    </row>
    <row r="106" spans="1:8">
      <c r="A106" s="9"/>
      <c r="H106" s="7"/>
    </row>
    <row r="107" spans="1:8">
      <c r="A107" s="9"/>
      <c r="H107" s="7"/>
    </row>
    <row r="108" spans="1:8">
      <c r="A108" s="9"/>
      <c r="H108" s="7"/>
    </row>
    <row r="109" spans="1:8">
      <c r="A109" s="9"/>
      <c r="H109" s="7"/>
    </row>
    <row r="110" spans="1:8">
      <c r="A110" s="9"/>
      <c r="H110" s="7"/>
    </row>
    <row r="111" spans="1:8">
      <c r="A111" s="9"/>
      <c r="H111" s="7"/>
    </row>
    <row r="112" spans="1:8">
      <c r="A112" s="9"/>
      <c r="H112" s="7"/>
    </row>
    <row r="113" spans="1:8">
      <c r="A113" s="9"/>
      <c r="H113" s="7"/>
    </row>
    <row r="114" spans="1:8">
      <c r="A114" s="9"/>
      <c r="H114" s="7"/>
    </row>
    <row r="115" spans="1:8">
      <c r="A115" s="9"/>
      <c r="H115" s="7"/>
    </row>
    <row r="116" spans="1:8">
      <c r="A116" s="9"/>
      <c r="H116" s="7"/>
    </row>
    <row r="117" spans="1:8">
      <c r="A117" s="9"/>
      <c r="H117" s="7"/>
    </row>
    <row r="118" spans="1:8">
      <c r="A118" s="9"/>
      <c r="H118" s="7"/>
    </row>
    <row r="119" spans="1:8">
      <c r="A119" s="9"/>
      <c r="H119" s="7"/>
    </row>
    <row r="120" spans="1:8">
      <c r="A120" s="9"/>
      <c r="H120" s="7"/>
    </row>
    <row r="121" spans="1:8">
      <c r="A121" s="9"/>
      <c r="H121" s="7"/>
    </row>
    <row r="122" spans="1:8">
      <c r="A122" s="9"/>
      <c r="H122" s="7"/>
    </row>
    <row r="123" spans="1:8">
      <c r="A123" s="9"/>
      <c r="H123" s="7"/>
    </row>
    <row r="124" spans="1:8">
      <c r="A124" s="9"/>
      <c r="H124" s="7"/>
    </row>
    <row r="125" spans="1:8">
      <c r="A125" s="9"/>
      <c r="H125" s="7"/>
    </row>
    <row r="126" spans="1:8">
      <c r="A126" s="9"/>
      <c r="H126" s="7"/>
    </row>
    <row r="127" spans="1:8">
      <c r="A127" s="9"/>
      <c r="H127" s="7"/>
    </row>
    <row r="128" spans="1:8">
      <c r="A128" s="9"/>
      <c r="H128" s="7"/>
    </row>
    <row r="129" spans="1:8">
      <c r="A129" s="9"/>
      <c r="H129" s="7"/>
    </row>
    <row r="130" spans="1:8">
      <c r="A130" s="9"/>
      <c r="H130" s="7"/>
    </row>
    <row r="131" spans="1:8">
      <c r="A131" s="9"/>
      <c r="H131" s="7"/>
    </row>
    <row r="132" spans="1:8">
      <c r="A132" s="9"/>
      <c r="H132" s="7"/>
    </row>
    <row r="133" spans="1:8">
      <c r="A133" s="9"/>
      <c r="H133" s="7"/>
    </row>
    <row r="134" spans="1:8">
      <c r="A134" s="9"/>
      <c r="H134" s="7"/>
    </row>
    <row r="135" spans="1:8">
      <c r="A135" s="9"/>
      <c r="H135" s="7"/>
    </row>
    <row r="136" spans="1:8">
      <c r="A136" s="9"/>
      <c r="H136" s="7"/>
    </row>
    <row r="137" spans="1:8">
      <c r="A137" s="9"/>
      <c r="H137" s="7"/>
    </row>
    <row r="138" spans="1:8">
      <c r="A138" s="9"/>
      <c r="H138" s="7"/>
    </row>
    <row r="139" spans="1:8">
      <c r="A139" s="9"/>
      <c r="H139" s="7"/>
    </row>
    <row r="140" spans="1:8">
      <c r="A140" s="9"/>
      <c r="H140" s="7"/>
    </row>
    <row r="141" spans="1:8">
      <c r="A141" s="9"/>
      <c r="H141" s="7"/>
    </row>
    <row r="142" spans="1:8">
      <c r="A142" s="9"/>
      <c r="H142" s="7"/>
    </row>
    <row r="143" spans="1:8">
      <c r="A143" s="9"/>
      <c r="H143" s="7"/>
    </row>
    <row r="144" spans="1:8">
      <c r="A144" s="9"/>
      <c r="H144" s="7"/>
    </row>
    <row r="145" spans="1:8">
      <c r="A145" s="9"/>
      <c r="H145" s="7"/>
    </row>
    <row r="146" spans="1:8">
      <c r="A146" s="9"/>
      <c r="H146" s="7"/>
    </row>
    <row r="147" spans="1:8">
      <c r="A147" s="9"/>
      <c r="H147" s="7"/>
    </row>
    <row r="148" spans="1:8">
      <c r="A148" s="9"/>
      <c r="H148" s="7"/>
    </row>
    <row r="149" spans="1:8">
      <c r="A149" s="9"/>
      <c r="H149" s="7"/>
    </row>
    <row r="150" spans="1:8">
      <c r="A150" s="9"/>
      <c r="H150" s="7"/>
    </row>
    <row r="151" spans="1:8">
      <c r="A151" s="9"/>
      <c r="H151" s="7"/>
    </row>
    <row r="152" spans="1:8">
      <c r="A152" s="9"/>
      <c r="H152" s="7"/>
    </row>
    <row r="153" spans="1:8">
      <c r="A153" s="9"/>
      <c r="H153" s="7"/>
    </row>
    <row r="154" spans="1:8">
      <c r="A154" s="9"/>
      <c r="H154" s="7"/>
    </row>
    <row r="155" spans="1:8">
      <c r="A155" s="9"/>
      <c r="H155" s="7"/>
    </row>
    <row r="156" spans="1:8">
      <c r="A156" s="9"/>
      <c r="H156" s="7"/>
    </row>
    <row r="157" spans="1:8">
      <c r="A157" s="9"/>
      <c r="H157" s="7"/>
    </row>
    <row r="158" spans="1:8">
      <c r="A158" s="9"/>
      <c r="H158" s="7"/>
    </row>
    <row r="159" spans="1:8">
      <c r="A159" s="9"/>
      <c r="H159" s="7"/>
    </row>
    <row r="160" spans="1:8">
      <c r="A160" s="9"/>
      <c r="H160" s="7"/>
    </row>
    <row r="161" spans="1:8">
      <c r="A161" s="9"/>
      <c r="H161" s="7"/>
    </row>
    <row r="162" spans="1:8">
      <c r="A162" s="9"/>
      <c r="H162" s="7"/>
    </row>
    <row r="163" spans="1:8">
      <c r="A163" s="9"/>
      <c r="H163" s="7"/>
    </row>
    <row r="164" spans="1:8">
      <c r="A164" s="9"/>
      <c r="H164" s="7"/>
    </row>
    <row r="165" spans="1:8">
      <c r="A165" s="9"/>
      <c r="H165" s="7"/>
    </row>
    <row r="166" spans="1:8">
      <c r="A166" s="9"/>
      <c r="H166" s="7"/>
    </row>
    <row r="167" spans="1:8">
      <c r="A167" s="9"/>
      <c r="H167" s="7"/>
    </row>
    <row r="168" spans="1:8">
      <c r="A168" s="9"/>
      <c r="H168" s="7"/>
    </row>
    <row r="169" spans="1:8">
      <c r="A169" s="9"/>
      <c r="H169" s="7"/>
    </row>
    <row r="170" spans="1:8">
      <c r="A170" s="9"/>
      <c r="H170" s="7"/>
    </row>
    <row r="171" spans="1:8">
      <c r="A171" s="9"/>
      <c r="H171" s="7"/>
    </row>
    <row r="172" spans="1:8">
      <c r="A172" s="9"/>
      <c r="H172" s="7"/>
    </row>
    <row r="173" spans="1:8">
      <c r="A173" s="9"/>
      <c r="H173" s="7"/>
    </row>
    <row r="174" spans="1:8">
      <c r="A174" s="9"/>
      <c r="H174" s="7"/>
    </row>
    <row r="175" spans="1:8">
      <c r="A175" s="9"/>
      <c r="H175" s="7"/>
    </row>
    <row r="176" spans="1:8">
      <c r="A176" s="9"/>
      <c r="H176" s="7"/>
    </row>
    <row r="177" spans="1:8">
      <c r="A177" s="9"/>
      <c r="H177" s="7"/>
    </row>
    <row r="178" spans="1:8">
      <c r="A178" s="9"/>
      <c r="H178" s="7"/>
    </row>
    <row r="179" spans="1:8">
      <c r="A179" s="9"/>
      <c r="H179" s="7"/>
    </row>
    <row r="180" spans="1:8">
      <c r="A180" s="9"/>
      <c r="H180" s="7"/>
    </row>
    <row r="181" spans="1:8">
      <c r="A181" s="9"/>
      <c r="H181" s="7"/>
    </row>
    <row r="182" spans="1:8">
      <c r="A182" s="9"/>
      <c r="H182" s="7"/>
    </row>
    <row r="183" spans="1:8">
      <c r="A183" s="9"/>
      <c r="H183" s="7"/>
    </row>
    <row r="184" spans="1:8">
      <c r="A184" s="9"/>
      <c r="H184" s="7"/>
    </row>
    <row r="185" spans="1:8">
      <c r="A185" s="9"/>
      <c r="H185" s="7"/>
    </row>
    <row r="186" spans="1:8">
      <c r="A186" s="9"/>
      <c r="H186" s="7"/>
    </row>
    <row r="187" spans="1:8">
      <c r="A187" s="9"/>
      <c r="H187" s="7"/>
    </row>
    <row r="188" spans="1:8">
      <c r="A188" s="9"/>
      <c r="H188" s="7"/>
    </row>
    <row r="189" spans="1:8">
      <c r="A189" s="9"/>
      <c r="H189" s="7"/>
    </row>
    <row r="190" spans="1:8">
      <c r="A190" s="9"/>
      <c r="H190" s="7"/>
    </row>
    <row r="191" spans="1:8">
      <c r="A191" s="9"/>
      <c r="H191" s="7"/>
    </row>
    <row r="192" spans="1:8">
      <c r="A192" s="9"/>
      <c r="H192" s="7"/>
    </row>
    <row r="193" spans="1:8">
      <c r="A193" s="9"/>
      <c r="H193" s="7"/>
    </row>
    <row r="194" spans="1:8">
      <c r="A194" s="9"/>
      <c r="H194" s="7"/>
    </row>
    <row r="195" spans="1:8">
      <c r="A195" s="9"/>
      <c r="H195" s="7"/>
    </row>
    <row r="196" spans="1:8">
      <c r="A196" s="9"/>
      <c r="H196" s="7"/>
    </row>
    <row r="197" spans="1:8">
      <c r="A197" s="9"/>
      <c r="H197" s="7"/>
    </row>
    <row r="198" spans="1:8">
      <c r="A198" s="9"/>
      <c r="H198" s="7"/>
    </row>
    <row r="199" spans="1:8">
      <c r="A199" s="9"/>
      <c r="H199" s="7"/>
    </row>
    <row r="200" spans="1:8">
      <c r="A200" s="9"/>
      <c r="H200" s="7"/>
    </row>
    <row r="201" spans="1:8">
      <c r="A201" s="9"/>
      <c r="H201" s="7"/>
    </row>
    <row r="202" spans="1:8">
      <c r="A202" s="9"/>
      <c r="H202" s="7"/>
    </row>
    <row r="203" spans="1:8">
      <c r="A203" s="9"/>
      <c r="H203" s="7"/>
    </row>
    <row r="204" spans="1:8">
      <c r="A204" s="9"/>
      <c r="H204" s="7"/>
    </row>
    <row r="205" spans="1:8">
      <c r="A205" s="9"/>
      <c r="H205" s="7"/>
    </row>
    <row r="206" spans="1:8">
      <c r="A206" s="9"/>
      <c r="H206" s="7"/>
    </row>
    <row r="207" spans="1:8">
      <c r="A207" s="9"/>
      <c r="H207" s="7"/>
    </row>
    <row r="208" spans="1:8">
      <c r="A208" s="9"/>
      <c r="H208" s="7"/>
    </row>
    <row r="209" spans="1:8">
      <c r="A209" s="9"/>
      <c r="H209" s="7"/>
    </row>
    <row r="210" spans="1:8">
      <c r="A210" s="9"/>
      <c r="H210" s="7"/>
    </row>
    <row r="211" spans="1:8">
      <c r="A211" s="9"/>
      <c r="H211" s="7"/>
    </row>
    <row r="212" spans="1:8">
      <c r="A212" s="9"/>
      <c r="H212" s="7"/>
    </row>
    <row r="213" spans="1:8">
      <c r="A213" s="9"/>
      <c r="H213" s="7"/>
    </row>
    <row r="214" spans="1:8">
      <c r="A214" s="9"/>
      <c r="H214" s="7"/>
    </row>
    <row r="215" spans="1:8">
      <c r="A215" s="9"/>
      <c r="H215" s="7"/>
    </row>
    <row r="216" spans="1:8">
      <c r="A216" s="9"/>
      <c r="H216" s="7"/>
    </row>
    <row r="217" spans="1:8">
      <c r="A217" s="9"/>
      <c r="H217" s="7"/>
    </row>
    <row r="218" spans="1:8">
      <c r="A218" s="9"/>
      <c r="H218" s="7"/>
    </row>
    <row r="219" spans="1:8">
      <c r="A219" s="9"/>
      <c r="H219" s="7"/>
    </row>
    <row r="220" spans="1:8">
      <c r="A220" s="9"/>
      <c r="H220" s="7"/>
    </row>
    <row r="221" spans="1:8">
      <c r="A221" s="9"/>
      <c r="H221" s="7"/>
    </row>
    <row r="222" spans="1:8">
      <c r="A222" s="9"/>
      <c r="H222" s="7"/>
    </row>
    <row r="223" spans="1:8">
      <c r="A223" s="9"/>
      <c r="H223" s="7"/>
    </row>
    <row r="224" spans="1:8">
      <c r="A224" s="9"/>
      <c r="H224" s="7"/>
    </row>
    <row r="225" spans="1:8">
      <c r="A225" s="9"/>
      <c r="H225" s="7"/>
    </row>
    <row r="226" spans="1:8">
      <c r="A226" s="9"/>
      <c r="H226" s="7"/>
    </row>
    <row r="227" spans="1:8">
      <c r="A227" s="9"/>
      <c r="H227" s="7"/>
    </row>
    <row r="228" spans="1:8">
      <c r="A228" s="9"/>
      <c r="H228" s="7"/>
    </row>
    <row r="229" spans="1:8">
      <c r="A229" s="9"/>
      <c r="H229" s="7"/>
    </row>
    <row r="230" spans="1:8">
      <c r="A230" s="9"/>
      <c r="H230" s="7"/>
    </row>
    <row r="231" spans="1:8">
      <c r="A231" s="9"/>
      <c r="H231" s="7"/>
    </row>
    <row r="232" spans="1:8">
      <c r="A232" s="9"/>
      <c r="H232" s="7"/>
    </row>
    <row r="233" spans="1:8">
      <c r="A233" s="9"/>
      <c r="H233" s="7"/>
    </row>
    <row r="234" spans="1:8">
      <c r="A234" s="9"/>
      <c r="H234" s="7"/>
    </row>
    <row r="235" spans="1:8">
      <c r="A235" s="9"/>
      <c r="H235" s="7"/>
    </row>
    <row r="236" spans="1:8">
      <c r="A236" s="9"/>
      <c r="H236" s="7"/>
    </row>
    <row r="237" spans="1:8">
      <c r="A237" s="9"/>
      <c r="H237" s="7"/>
    </row>
    <row r="238" spans="1:8">
      <c r="A238" s="9"/>
      <c r="H238" s="7"/>
    </row>
    <row r="239" spans="1:8">
      <c r="A239" s="9"/>
      <c r="H239" s="7"/>
    </row>
    <row r="240" spans="1:8">
      <c r="A240" s="9"/>
      <c r="H240" s="7"/>
    </row>
    <row r="241" spans="1:8">
      <c r="A241" s="9"/>
      <c r="H241" s="7"/>
    </row>
    <row r="242" spans="1:8">
      <c r="A242" s="9"/>
      <c r="H242" s="7"/>
    </row>
    <row r="243" spans="1:8">
      <c r="A243" s="9"/>
      <c r="H243" s="7"/>
    </row>
    <row r="244" spans="1:8">
      <c r="A244" s="9"/>
      <c r="H244" s="7"/>
    </row>
    <row r="245" spans="1:8">
      <c r="A245" s="9"/>
      <c r="H245" s="7"/>
    </row>
    <row r="246" spans="1:8">
      <c r="A246" s="9"/>
      <c r="H246" s="7"/>
    </row>
    <row r="247" spans="1:8">
      <c r="A247" s="9"/>
      <c r="H247" s="7"/>
    </row>
    <row r="248" spans="1:8">
      <c r="A248" s="9"/>
      <c r="H248" s="7"/>
    </row>
    <row r="249" spans="1:8">
      <c r="A249" s="9"/>
      <c r="H249" s="7"/>
    </row>
    <row r="250" spans="1:8">
      <c r="A250" s="9"/>
      <c r="H250" s="7"/>
    </row>
    <row r="251" spans="1:8">
      <c r="A251" s="9"/>
      <c r="H251" s="7"/>
    </row>
    <row r="252" spans="1:8">
      <c r="A252" s="9"/>
      <c r="H252" s="7"/>
    </row>
    <row r="253" spans="1:8">
      <c r="A253" s="9"/>
      <c r="H253" s="7"/>
    </row>
    <row r="254" spans="1:8">
      <c r="A254" s="9"/>
      <c r="H254" s="7"/>
    </row>
    <row r="255" spans="1:8">
      <c r="A255" s="9"/>
      <c r="H255" s="7"/>
    </row>
    <row r="256" spans="1:8">
      <c r="A256" s="9"/>
      <c r="H256" s="7"/>
    </row>
    <row r="257" spans="1:8">
      <c r="A257" s="9"/>
      <c r="H257" s="7"/>
    </row>
    <row r="258" spans="1:8">
      <c r="A258" s="9"/>
      <c r="H258" s="7"/>
    </row>
    <row r="259" spans="1:8">
      <c r="A259" s="9"/>
      <c r="H259" s="7"/>
    </row>
    <row r="260" spans="1:8">
      <c r="A260" s="9"/>
      <c r="H260" s="7"/>
    </row>
    <row r="261" spans="1:8">
      <c r="A261" s="9"/>
      <c r="H261" s="7"/>
    </row>
    <row r="262" spans="1:8">
      <c r="A262" s="9"/>
      <c r="H262" s="7"/>
    </row>
    <row r="263" spans="1:8">
      <c r="A263" s="9"/>
      <c r="H263" s="7"/>
    </row>
    <row r="264" spans="1:8">
      <c r="A264" s="9"/>
      <c r="H264" s="7"/>
    </row>
    <row r="265" spans="1:8">
      <c r="A265" s="9"/>
      <c r="H265" s="7"/>
    </row>
    <row r="266" spans="1:8">
      <c r="A266" s="9"/>
      <c r="H266" s="7"/>
    </row>
    <row r="267" spans="1:8">
      <c r="A267" s="9"/>
      <c r="H267" s="7"/>
    </row>
    <row r="268" spans="1:8">
      <c r="A268" s="9"/>
      <c r="H268" s="7"/>
    </row>
    <row r="269" spans="1:8">
      <c r="A269" s="9"/>
      <c r="H269" s="7"/>
    </row>
    <row r="270" spans="1:8">
      <c r="A270" s="9"/>
      <c r="H270" s="7"/>
    </row>
    <row r="271" spans="1:8">
      <c r="A271" s="9"/>
      <c r="H271" s="7"/>
    </row>
    <row r="272" spans="1:8">
      <c r="A272" s="9"/>
      <c r="H272" s="7"/>
    </row>
    <row r="273" spans="1:8">
      <c r="A273" s="9"/>
      <c r="H273" s="7"/>
    </row>
    <row r="274" spans="1:8">
      <c r="A274" s="9"/>
      <c r="H274" s="7"/>
    </row>
    <row r="275" spans="1:8">
      <c r="A275" s="9"/>
      <c r="H275" s="7"/>
    </row>
    <row r="276" spans="1:8">
      <c r="A276" s="9"/>
      <c r="H276" s="7"/>
    </row>
    <row r="277" spans="1:8">
      <c r="A277" s="9"/>
      <c r="H277" s="7"/>
    </row>
    <row r="278" spans="1:8">
      <c r="A278" s="9"/>
      <c r="H278" s="7"/>
    </row>
    <row r="279" spans="1:8">
      <c r="A279" s="9"/>
      <c r="H279" s="7"/>
    </row>
    <row r="280" spans="1:8">
      <c r="A280" s="9"/>
      <c r="H280" s="7"/>
    </row>
    <row r="281" spans="1:8">
      <c r="A281" s="9"/>
      <c r="H281" s="7"/>
    </row>
    <row r="282" spans="1:8">
      <c r="A282" s="9"/>
      <c r="H282" s="7"/>
    </row>
    <row r="283" spans="1:8">
      <c r="A283" s="9"/>
      <c r="H283" s="7"/>
    </row>
    <row r="284" spans="1:8">
      <c r="A284" s="9"/>
      <c r="H284" s="7"/>
    </row>
    <row r="285" spans="1:8">
      <c r="A285" s="9"/>
      <c r="H285" s="7"/>
    </row>
    <row r="286" spans="1:8">
      <c r="A286" s="9"/>
      <c r="H286" s="7"/>
    </row>
    <row r="287" spans="1:8">
      <c r="A287" s="9"/>
      <c r="H287" s="7"/>
    </row>
    <row r="288" spans="1:8">
      <c r="A288" s="9"/>
      <c r="H288" s="7"/>
    </row>
    <row r="289" spans="1:8">
      <c r="A289" s="9"/>
      <c r="H289" s="7"/>
    </row>
    <row r="290" spans="1:8">
      <c r="A290" s="9"/>
      <c r="H290" s="7"/>
    </row>
    <row r="291" spans="1:8">
      <c r="A291" s="9"/>
      <c r="H291" s="7"/>
    </row>
    <row r="292" spans="1:8">
      <c r="A292" s="9"/>
      <c r="H292" s="7"/>
    </row>
    <row r="293" spans="1:8">
      <c r="A293" s="9"/>
      <c r="H293" s="7"/>
    </row>
    <row r="294" spans="1:8">
      <c r="A294" s="9"/>
      <c r="H294" s="7"/>
    </row>
    <row r="295" spans="1:8">
      <c r="A295" s="9"/>
      <c r="H295" s="7"/>
    </row>
    <row r="296" spans="1:8">
      <c r="A296" s="9"/>
      <c r="H296" s="7"/>
    </row>
    <row r="297" spans="1:8">
      <c r="A297" s="9"/>
      <c r="H297" s="7"/>
    </row>
    <row r="298" spans="1:8">
      <c r="A298" s="9"/>
      <c r="H298" s="7"/>
    </row>
    <row r="299" spans="1:8">
      <c r="A299" s="9"/>
      <c r="H299" s="7"/>
    </row>
    <row r="300" spans="1:8">
      <c r="A300" s="9"/>
      <c r="H300" s="7"/>
    </row>
    <row r="301" spans="1:8">
      <c r="A301" s="9"/>
      <c r="H301" s="7"/>
    </row>
    <row r="302" spans="1:8">
      <c r="A302" s="9"/>
      <c r="H302" s="7"/>
    </row>
    <row r="303" spans="1:8">
      <c r="A303" s="9"/>
      <c r="H303" s="7"/>
    </row>
    <row r="304" spans="1:8">
      <c r="A304" s="9"/>
      <c r="H304" s="7"/>
    </row>
    <row r="305" spans="1:8">
      <c r="A305" s="9"/>
      <c r="H305" s="7"/>
    </row>
    <row r="306" spans="1:8">
      <c r="A306" s="9"/>
      <c r="H306" s="7"/>
    </row>
    <row r="307" spans="1:8">
      <c r="A307" s="9"/>
      <c r="H307" s="7"/>
    </row>
    <row r="308" spans="1:8">
      <c r="A308" s="9"/>
      <c r="H308" s="7"/>
    </row>
    <row r="309" spans="1:8">
      <c r="A309" s="9"/>
      <c r="H309" s="7"/>
    </row>
    <row r="310" spans="1:8">
      <c r="A310" s="9"/>
      <c r="H310" s="7"/>
    </row>
    <row r="311" spans="1:8">
      <c r="A311" s="9"/>
      <c r="H311" s="7"/>
    </row>
    <row r="312" spans="1:8">
      <c r="A312" s="9"/>
      <c r="H312" s="7"/>
    </row>
    <row r="313" spans="1:8">
      <c r="A313" s="9"/>
      <c r="H313" s="7"/>
    </row>
    <row r="314" spans="1:8">
      <c r="A314" s="9"/>
      <c r="H314" s="7"/>
    </row>
    <row r="315" spans="1:8">
      <c r="A315" s="9"/>
      <c r="H315" s="7"/>
    </row>
    <row r="316" spans="1:8">
      <c r="A316" s="9"/>
      <c r="H316" s="7"/>
    </row>
    <row r="317" spans="1:8">
      <c r="A317" s="9"/>
      <c r="H317" s="7"/>
    </row>
    <row r="318" spans="1:8">
      <c r="A318" s="9"/>
      <c r="H318" s="7"/>
    </row>
    <row r="319" spans="1:8">
      <c r="A319" s="9"/>
      <c r="H319" s="7"/>
    </row>
    <row r="320" spans="1:8">
      <c r="A320" s="9"/>
      <c r="H320" s="7"/>
    </row>
    <row r="321" spans="1:8">
      <c r="A321" s="9"/>
      <c r="H321" s="7"/>
    </row>
    <row r="322" spans="1:8">
      <c r="A322" s="9"/>
      <c r="H322" s="7"/>
    </row>
    <row r="323" spans="1:8">
      <c r="A323" s="9"/>
      <c r="H323" s="7"/>
    </row>
    <row r="324" spans="1:8">
      <c r="A324" s="9"/>
      <c r="H324" s="7"/>
    </row>
    <row r="325" spans="1:8">
      <c r="A325" s="9"/>
      <c r="H325" s="7"/>
    </row>
    <row r="326" spans="1:8">
      <c r="A326" s="9"/>
      <c r="H326" s="7"/>
    </row>
    <row r="327" spans="1:8">
      <c r="A327" s="9"/>
      <c r="H327" s="7"/>
    </row>
    <row r="328" spans="1:8">
      <c r="A328" s="9"/>
      <c r="H328" s="7"/>
    </row>
    <row r="329" spans="1:8">
      <c r="A329" s="9"/>
      <c r="H329" s="7"/>
    </row>
    <row r="330" spans="1:8">
      <c r="A330" s="9"/>
      <c r="H330" s="7"/>
    </row>
    <row r="331" spans="1:8">
      <c r="A331" s="9"/>
      <c r="H331" s="7"/>
    </row>
    <row r="332" spans="1:8">
      <c r="A332" s="9"/>
      <c r="H332" s="7"/>
    </row>
    <row r="333" spans="1:8">
      <c r="A333" s="9"/>
      <c r="H333" s="7"/>
    </row>
    <row r="334" spans="1:8">
      <c r="A334" s="9"/>
      <c r="H334" s="7"/>
    </row>
    <row r="335" spans="1:8">
      <c r="A335" s="9"/>
      <c r="H335" s="7"/>
    </row>
    <row r="336" spans="1:8">
      <c r="A336" s="9"/>
      <c r="H336" s="7"/>
    </row>
    <row r="337" spans="1:8">
      <c r="A337" s="9"/>
      <c r="H337" s="7"/>
    </row>
    <row r="338" spans="1:8">
      <c r="A338" s="9"/>
      <c r="H338" s="7"/>
    </row>
    <row r="339" spans="1:8">
      <c r="A339" s="9"/>
      <c r="H339" s="7"/>
    </row>
    <row r="340" spans="1:8">
      <c r="A340" s="9"/>
      <c r="H340" s="7"/>
    </row>
    <row r="341" spans="1:8">
      <c r="A341" s="9"/>
      <c r="H341" s="7"/>
    </row>
    <row r="342" spans="1:8">
      <c r="A342" s="9"/>
      <c r="H342" s="7"/>
    </row>
    <row r="343" spans="1:8">
      <c r="A343" s="9"/>
      <c r="H343" s="7"/>
    </row>
    <row r="344" spans="1:8">
      <c r="A344" s="9"/>
      <c r="H344" s="7"/>
    </row>
    <row r="345" spans="1:8">
      <c r="A345" s="9"/>
      <c r="H345" s="7"/>
    </row>
    <row r="346" spans="1:8">
      <c r="A346" s="9"/>
      <c r="H346" s="7"/>
    </row>
    <row r="347" spans="1:8">
      <c r="A347" s="9"/>
      <c r="H347" s="7"/>
    </row>
    <row r="348" spans="1:8">
      <c r="A348" s="9"/>
      <c r="H348" s="7"/>
    </row>
    <row r="349" spans="1:8">
      <c r="A349" s="9"/>
      <c r="H349" s="7"/>
    </row>
    <row r="350" spans="1:8">
      <c r="A350" s="9"/>
      <c r="H350" s="7"/>
    </row>
    <row r="351" spans="1:8">
      <c r="A351" s="9"/>
      <c r="H351" s="7"/>
    </row>
    <row r="352" spans="1:8">
      <c r="A352" s="9"/>
      <c r="H352" s="7"/>
    </row>
    <row r="353" spans="1:8">
      <c r="A353" s="9"/>
      <c r="H353" s="7"/>
    </row>
    <row r="354" spans="1:8">
      <c r="A354" s="9"/>
      <c r="H354" s="7"/>
    </row>
    <row r="355" spans="1:8">
      <c r="A355" s="9"/>
      <c r="H355" s="7"/>
    </row>
    <row r="356" spans="1:8">
      <c r="A356" s="9"/>
      <c r="H356" s="7"/>
    </row>
    <row r="357" spans="1:8">
      <c r="A357" s="9"/>
      <c r="H357" s="7"/>
    </row>
    <row r="358" spans="1:8">
      <c r="A358" s="9"/>
      <c r="H358" s="7"/>
    </row>
    <row r="359" spans="1:8">
      <c r="A359" s="9"/>
      <c r="H359" s="7"/>
    </row>
    <row r="360" spans="1:8">
      <c r="A360" s="9"/>
      <c r="H360" s="7"/>
    </row>
    <row r="361" spans="1:8">
      <c r="A361" s="9"/>
      <c r="H361" s="7"/>
    </row>
    <row r="362" spans="1:8">
      <c r="A362" s="9"/>
      <c r="H362" s="7"/>
    </row>
    <row r="363" spans="1:8">
      <c r="A363" s="9"/>
      <c r="H363" s="7"/>
    </row>
    <row r="364" spans="1:8">
      <c r="A364" s="9"/>
      <c r="H364" s="7"/>
    </row>
    <row r="365" spans="1:8">
      <c r="A365" s="9"/>
      <c r="H365" s="7"/>
    </row>
    <row r="366" spans="1:8">
      <c r="A366" s="9"/>
      <c r="H366" s="7"/>
    </row>
    <row r="367" spans="1:8">
      <c r="A367" s="9"/>
      <c r="H367" s="7"/>
    </row>
    <row r="368" spans="1:8">
      <c r="A368" s="9"/>
      <c r="H368" s="7"/>
    </row>
    <row r="369" spans="1:8">
      <c r="A369" s="9"/>
      <c r="H369" s="7"/>
    </row>
    <row r="370" spans="1:8">
      <c r="A370" s="9"/>
      <c r="H370" s="7"/>
    </row>
    <row r="371" spans="1:8">
      <c r="A371" s="9"/>
      <c r="H371" s="7"/>
    </row>
    <row r="372" spans="1:8">
      <c r="A372" s="9"/>
      <c r="H372" s="7"/>
    </row>
    <row r="373" spans="1:8">
      <c r="A373" s="9"/>
      <c r="H373" s="7"/>
    </row>
    <row r="374" spans="1:8">
      <c r="A374" s="9"/>
      <c r="H374" s="7"/>
    </row>
    <row r="375" spans="1:8">
      <c r="A375" s="9"/>
      <c r="H375" s="7"/>
    </row>
    <row r="376" spans="1:8">
      <c r="A376" s="9"/>
      <c r="H376" s="7"/>
    </row>
    <row r="377" spans="1:8">
      <c r="A377" s="9"/>
      <c r="H377" s="7"/>
    </row>
    <row r="378" spans="1:8">
      <c r="A378" s="9"/>
      <c r="H378" s="7"/>
    </row>
    <row r="379" spans="1:8">
      <c r="A379" s="9"/>
      <c r="H379" s="7"/>
    </row>
    <row r="380" spans="1:8">
      <c r="A380" s="9"/>
      <c r="H380" s="7"/>
    </row>
    <row r="381" spans="1:8">
      <c r="A381" s="9"/>
      <c r="H381" s="7"/>
    </row>
    <row r="382" spans="1:8">
      <c r="A382" s="9"/>
      <c r="H382" s="7"/>
    </row>
    <row r="383" spans="1:8">
      <c r="A383" s="9"/>
      <c r="H383" s="7"/>
    </row>
    <row r="384" spans="1:8">
      <c r="A384" s="9"/>
      <c r="H384" s="7"/>
    </row>
    <row r="385" spans="1:8">
      <c r="A385" s="9"/>
      <c r="H385" s="7"/>
    </row>
    <row r="386" spans="1:8">
      <c r="A386" s="9"/>
      <c r="H386" s="7"/>
    </row>
    <row r="387" spans="1:8">
      <c r="A387" s="9"/>
      <c r="H387" s="7"/>
    </row>
    <row r="388" spans="1:8">
      <c r="A388" s="9"/>
      <c r="H388" s="7"/>
    </row>
    <row r="389" spans="1:8">
      <c r="A389" s="9"/>
      <c r="H389" s="7"/>
    </row>
    <row r="390" spans="1:8">
      <c r="A390" s="9"/>
      <c r="H390" s="7"/>
    </row>
    <row r="391" spans="1:8">
      <c r="A391" s="9"/>
      <c r="H391" s="7"/>
    </row>
    <row r="392" spans="1:8">
      <c r="A392" s="9"/>
      <c r="H392" s="7"/>
    </row>
    <row r="393" spans="1:8">
      <c r="A393" s="9"/>
      <c r="H393" s="7"/>
    </row>
    <row r="394" spans="1:8">
      <c r="A394" s="9"/>
      <c r="H394" s="7"/>
    </row>
    <row r="395" spans="1:8">
      <c r="A395" s="9"/>
      <c r="H395" s="7"/>
    </row>
    <row r="396" spans="1:8">
      <c r="A396" s="9"/>
      <c r="H396" s="7"/>
    </row>
    <row r="397" spans="1:8">
      <c r="A397" s="9"/>
      <c r="H397" s="7"/>
    </row>
    <row r="398" spans="1:8">
      <c r="A398" s="9"/>
      <c r="H398" s="7"/>
    </row>
    <row r="399" spans="1:8">
      <c r="A399" s="9"/>
      <c r="H399" s="7"/>
    </row>
    <row r="400" spans="1:8">
      <c r="A400" s="9"/>
      <c r="H400" s="7"/>
    </row>
    <row r="401" spans="1:8">
      <c r="A401" s="9"/>
      <c r="H401" s="7"/>
    </row>
    <row r="402" spans="1:8">
      <c r="A402" s="9"/>
      <c r="H402" s="7"/>
    </row>
    <row r="403" spans="1:8">
      <c r="A403" s="9"/>
      <c r="H403" s="7"/>
    </row>
    <row r="404" spans="1:8">
      <c r="A404" s="9"/>
      <c r="H404" s="7"/>
    </row>
    <row r="405" spans="1:8">
      <c r="A405" s="9"/>
      <c r="H405" s="7"/>
    </row>
    <row r="406" spans="1:8">
      <c r="A406" s="9"/>
      <c r="H406" s="7"/>
    </row>
    <row r="407" spans="1:8">
      <c r="A407" s="9"/>
      <c r="H407" s="7"/>
    </row>
    <row r="408" spans="1:8">
      <c r="A408" s="9"/>
      <c r="H408" s="7"/>
    </row>
    <row r="409" spans="1:8">
      <c r="A409" s="9"/>
      <c r="H409" s="7"/>
    </row>
    <row r="410" spans="1:8">
      <c r="A410" s="9"/>
      <c r="H410" s="7"/>
    </row>
    <row r="411" spans="1:8">
      <c r="A411" s="9"/>
      <c r="H411" s="7"/>
    </row>
    <row r="412" spans="1:8">
      <c r="A412" s="9"/>
      <c r="H412" s="7"/>
    </row>
    <row r="413" spans="1:8">
      <c r="A413" s="9"/>
      <c r="H413" s="7"/>
    </row>
    <row r="414" spans="1:8">
      <c r="A414" s="9"/>
      <c r="H414" s="7"/>
    </row>
    <row r="415" spans="1:8">
      <c r="A415" s="9"/>
      <c r="H415" s="7"/>
    </row>
    <row r="416" spans="1:8">
      <c r="A416" s="9"/>
      <c r="H416" s="7"/>
    </row>
    <row r="417" spans="1:8">
      <c r="A417" s="9"/>
      <c r="H417" s="7"/>
    </row>
    <row r="418" spans="1:8">
      <c r="A418" s="9"/>
      <c r="H418" s="7"/>
    </row>
    <row r="419" spans="1:8">
      <c r="A419" s="9"/>
      <c r="H419" s="7"/>
    </row>
    <row r="420" spans="1:8">
      <c r="A420" s="9"/>
      <c r="H420" s="7"/>
    </row>
    <row r="421" spans="1:8">
      <c r="A421" s="9"/>
      <c r="H421" s="7"/>
    </row>
    <row r="422" spans="1:8">
      <c r="A422" s="9"/>
      <c r="H422" s="7"/>
    </row>
    <row r="423" spans="1:8">
      <c r="A423" s="9"/>
      <c r="H423" s="7"/>
    </row>
    <row r="424" spans="1:8">
      <c r="A424" s="9"/>
      <c r="H424" s="7"/>
    </row>
    <row r="425" spans="1:8">
      <c r="A425" s="9"/>
      <c r="H425" s="7"/>
    </row>
    <row r="426" spans="1:8">
      <c r="A426" s="9"/>
      <c r="H426" s="7"/>
    </row>
    <row r="427" spans="1:8">
      <c r="A427" s="9"/>
      <c r="H427" s="7"/>
    </row>
    <row r="428" spans="1:8">
      <c r="A428" s="9"/>
      <c r="H428" s="7"/>
    </row>
    <row r="429" spans="1:8">
      <c r="A429" s="9"/>
      <c r="H429" s="7"/>
    </row>
    <row r="430" spans="1:8">
      <c r="A430" s="9"/>
      <c r="H430" s="7"/>
    </row>
    <row r="431" spans="1:8">
      <c r="A431" s="9"/>
      <c r="H431" s="7"/>
    </row>
    <row r="432" spans="1:8">
      <c r="A432" s="9"/>
      <c r="H432" s="7"/>
    </row>
    <row r="433" spans="1:8">
      <c r="A433" s="9"/>
      <c r="H433" s="7"/>
    </row>
    <row r="434" spans="1:8">
      <c r="A434" s="9"/>
      <c r="H434" s="7"/>
    </row>
    <row r="435" spans="1:8">
      <c r="A435" s="9"/>
      <c r="H435" s="7"/>
    </row>
    <row r="436" spans="1:8">
      <c r="A436" s="9"/>
      <c r="H436" s="7"/>
    </row>
    <row r="437" spans="1:8">
      <c r="A437" s="9"/>
      <c r="H437" s="7"/>
    </row>
    <row r="438" spans="1:8">
      <c r="A438" s="9"/>
      <c r="H438" s="7"/>
    </row>
    <row r="439" spans="1:8">
      <c r="A439" s="9"/>
      <c r="H439" s="7"/>
    </row>
    <row r="440" spans="1:8">
      <c r="A440" s="9"/>
      <c r="H440" s="7"/>
    </row>
    <row r="441" spans="1:8">
      <c r="A441" s="9"/>
      <c r="H441" s="7"/>
    </row>
    <row r="442" spans="1:8">
      <c r="A442" s="9"/>
      <c r="H442" s="7"/>
    </row>
    <row r="443" spans="1:8">
      <c r="A443" s="9"/>
      <c r="H443" s="7"/>
    </row>
    <row r="444" spans="1:8">
      <c r="A444" s="9"/>
      <c r="H444" s="7"/>
    </row>
    <row r="445" spans="1:8">
      <c r="A445" s="9"/>
      <c r="H445" s="7"/>
    </row>
    <row r="446" spans="1:8">
      <c r="A446" s="9"/>
      <c r="H446" s="7"/>
    </row>
    <row r="447" spans="1:8">
      <c r="A447" s="9"/>
      <c r="H447" s="7"/>
    </row>
    <row r="448" spans="1:8">
      <c r="A448" s="9"/>
      <c r="H448" s="7"/>
    </row>
    <row r="449" spans="1:8">
      <c r="A449" s="9"/>
      <c r="H449" s="7"/>
    </row>
    <row r="450" spans="1:8">
      <c r="A450" s="9"/>
      <c r="H450" s="7"/>
    </row>
    <row r="451" spans="1:8">
      <c r="A451" s="9"/>
      <c r="H451" s="7"/>
    </row>
    <row r="452" spans="1:8">
      <c r="A452" s="9"/>
      <c r="H452" s="7"/>
    </row>
    <row r="453" spans="1:8">
      <c r="A453" s="9"/>
      <c r="H453" s="7"/>
    </row>
    <row r="454" spans="1:8">
      <c r="A454" s="9"/>
      <c r="H454" s="7"/>
    </row>
    <row r="455" spans="1:8">
      <c r="A455" s="9"/>
      <c r="H455" s="7"/>
    </row>
    <row r="456" spans="1:8">
      <c r="A456" s="9"/>
      <c r="H456" s="7"/>
    </row>
    <row r="457" spans="1:8">
      <c r="A457" s="9"/>
      <c r="H457" s="7"/>
    </row>
    <row r="458" spans="1:8">
      <c r="A458" s="9"/>
      <c r="H458" s="7"/>
    </row>
    <row r="459" spans="1:8">
      <c r="A459" s="9"/>
      <c r="H459" s="7"/>
    </row>
    <row r="460" spans="1:8">
      <c r="A460" s="9"/>
      <c r="H460" s="7"/>
    </row>
    <row r="461" spans="1:8">
      <c r="A461" s="9"/>
      <c r="H461" s="7"/>
    </row>
    <row r="462" spans="1:8">
      <c r="A462" s="9"/>
      <c r="H462" s="7"/>
    </row>
    <row r="463" spans="1:8">
      <c r="A463" s="9"/>
      <c r="H463" s="7"/>
    </row>
    <row r="464" spans="1:8">
      <c r="A464" s="9"/>
      <c r="H464" s="7"/>
    </row>
    <row r="465" spans="1:8">
      <c r="A465" s="9"/>
      <c r="H465" s="7"/>
    </row>
    <row r="466" spans="1:8">
      <c r="A466" s="9"/>
      <c r="H466" s="7"/>
    </row>
    <row r="467" spans="1:8">
      <c r="A467" s="9"/>
      <c r="H467" s="7"/>
    </row>
    <row r="468" spans="1:8">
      <c r="A468" s="9"/>
      <c r="H468" s="7"/>
    </row>
    <row r="469" spans="1:8">
      <c r="A469" s="9"/>
      <c r="H469" s="7"/>
    </row>
    <row r="470" spans="1:8">
      <c r="A470" s="9"/>
      <c r="H470" s="7"/>
    </row>
    <row r="471" spans="1:8">
      <c r="A471" s="9"/>
      <c r="H471" s="7"/>
    </row>
    <row r="472" spans="1:8">
      <c r="A472" s="9"/>
      <c r="H472" s="7"/>
    </row>
    <row r="473" spans="1:8">
      <c r="A473" s="9"/>
      <c r="H473" s="7"/>
    </row>
    <row r="474" spans="1:8">
      <c r="A474" s="9"/>
      <c r="H474" s="7"/>
    </row>
    <row r="475" spans="1:8">
      <c r="A475" s="9"/>
      <c r="H475" s="7"/>
    </row>
    <row r="476" spans="1:8">
      <c r="A476" s="9"/>
      <c r="H476" s="7"/>
    </row>
    <row r="477" spans="1:8">
      <c r="A477" s="9"/>
      <c r="H477" s="7"/>
    </row>
    <row r="478" spans="1:8">
      <c r="A478" s="9"/>
      <c r="H478" s="7"/>
    </row>
    <row r="479" spans="1:8">
      <c r="A479" s="9"/>
      <c r="H479" s="7"/>
    </row>
    <row r="480" spans="1:8">
      <c r="A480" s="9"/>
      <c r="H480" s="7"/>
    </row>
    <row r="481" spans="1:8">
      <c r="A481" s="9"/>
      <c r="H481" s="7"/>
    </row>
    <row r="482" spans="1:8">
      <c r="A482" s="9"/>
      <c r="H482" s="7"/>
    </row>
    <row r="483" spans="1:8">
      <c r="A483" s="9"/>
      <c r="H483" s="7"/>
    </row>
    <row r="484" spans="1:8">
      <c r="A484" s="9"/>
      <c r="H484" s="7"/>
    </row>
    <row r="485" spans="1:8">
      <c r="A485" s="9"/>
      <c r="H485" s="7"/>
    </row>
    <row r="486" spans="1:8">
      <c r="A486" s="9"/>
      <c r="H486" s="7"/>
    </row>
    <row r="487" spans="1:8">
      <c r="A487" s="9"/>
      <c r="H487" s="7"/>
    </row>
    <row r="488" spans="1:8">
      <c r="A488" s="9"/>
      <c r="H488" s="7"/>
    </row>
    <row r="489" spans="1:8">
      <c r="A489" s="9"/>
      <c r="H489" s="7"/>
    </row>
    <row r="490" spans="1:8">
      <c r="A490" s="9"/>
      <c r="H490" s="7"/>
    </row>
    <row r="491" spans="1:8">
      <c r="A491" s="9"/>
      <c r="H491" s="7"/>
    </row>
    <row r="492" spans="1:8">
      <c r="A492" s="9"/>
      <c r="H492" s="7"/>
    </row>
    <row r="493" spans="1:8">
      <c r="A493" s="9"/>
      <c r="H493" s="7"/>
    </row>
    <row r="494" spans="1:8">
      <c r="A494" s="9"/>
      <c r="H494" s="7"/>
    </row>
    <row r="495" spans="1:8">
      <c r="A495" s="9"/>
      <c r="H495" s="7"/>
    </row>
    <row r="496" spans="1:8">
      <c r="A496" s="9"/>
      <c r="H496" s="7"/>
    </row>
    <row r="497" spans="1:8">
      <c r="A497" s="9"/>
      <c r="H497" s="7"/>
    </row>
    <row r="498" spans="1:8">
      <c r="A498" s="9"/>
      <c r="H498" s="7"/>
    </row>
    <row r="499" spans="1:8">
      <c r="A499" s="9"/>
      <c r="H499" s="7"/>
    </row>
    <row r="500" spans="1:8">
      <c r="A500" s="9"/>
      <c r="H500" s="7"/>
    </row>
    <row r="501" spans="1:8">
      <c r="A501" s="9"/>
      <c r="H501" s="7"/>
    </row>
    <row r="502" spans="1:8">
      <c r="A502" s="9"/>
      <c r="H502" s="7"/>
    </row>
    <row r="503" spans="1:8">
      <c r="A503" s="9"/>
      <c r="H503" s="7"/>
    </row>
    <row r="504" spans="1:8">
      <c r="A504" s="9"/>
      <c r="H504" s="7"/>
    </row>
    <row r="505" spans="1:8">
      <c r="A505" s="9"/>
      <c r="H505" s="7"/>
    </row>
    <row r="506" spans="1:8">
      <c r="A506" s="9"/>
      <c r="H506" s="7"/>
    </row>
    <row r="507" spans="1:8">
      <c r="A507" s="9"/>
      <c r="H507" s="7"/>
    </row>
    <row r="508" spans="1:8">
      <c r="A508" s="9"/>
      <c r="H508" s="7"/>
    </row>
    <row r="509" spans="1:8">
      <c r="A509" s="9"/>
      <c r="H509" s="7"/>
    </row>
    <row r="510" spans="1:8">
      <c r="A510" s="9"/>
      <c r="H510" s="7"/>
    </row>
    <row r="511" spans="1:8">
      <c r="A511" s="9"/>
      <c r="H511" s="7"/>
    </row>
    <row r="512" spans="1:8">
      <c r="A512" s="9"/>
      <c r="H512" s="7"/>
    </row>
    <row r="513" spans="1:8">
      <c r="A513" s="9"/>
      <c r="H513" s="7"/>
    </row>
    <row r="514" spans="1:8">
      <c r="A514" s="9"/>
      <c r="H514" s="7"/>
    </row>
    <row r="515" spans="1:8">
      <c r="A515" s="9"/>
      <c r="H515" s="7"/>
    </row>
    <row r="516" spans="1:8">
      <c r="A516" s="9"/>
      <c r="H516" s="7"/>
    </row>
    <row r="517" spans="1:8">
      <c r="A517" s="9"/>
      <c r="H517" s="7"/>
    </row>
    <row r="518" spans="1:8">
      <c r="A518" s="9"/>
      <c r="H518" s="7"/>
    </row>
    <row r="519" spans="1:8">
      <c r="A519" s="9"/>
      <c r="H519" s="7"/>
    </row>
    <row r="520" spans="1:8">
      <c r="A520" s="9"/>
      <c r="H520" s="7"/>
    </row>
    <row r="521" spans="1:8">
      <c r="A521" s="9"/>
      <c r="H521" s="7"/>
    </row>
    <row r="522" spans="1:8">
      <c r="A522" s="9"/>
      <c r="H522" s="7"/>
    </row>
    <row r="523" spans="1:8">
      <c r="A523" s="9"/>
      <c r="H523" s="7"/>
    </row>
    <row r="524" spans="1:8">
      <c r="A524" s="9"/>
      <c r="H524" s="7"/>
    </row>
    <row r="525" spans="1:8">
      <c r="A525" s="9"/>
      <c r="H525" s="7"/>
    </row>
    <row r="526" spans="1:8">
      <c r="A526" s="9"/>
      <c r="H526" s="7"/>
    </row>
    <row r="527" spans="1:8">
      <c r="A527" s="9"/>
      <c r="H527" s="7"/>
    </row>
    <row r="528" spans="1:8">
      <c r="A528" s="9"/>
      <c r="H528" s="7"/>
    </row>
    <row r="529" spans="1:8">
      <c r="A529" s="9"/>
      <c r="H529" s="7"/>
    </row>
    <row r="530" spans="1:8">
      <c r="A530" s="9"/>
      <c r="H530" s="7"/>
    </row>
    <row r="531" spans="1:8">
      <c r="A531" s="9"/>
      <c r="H531" s="7"/>
    </row>
    <row r="532" spans="1:8">
      <c r="A532" s="9"/>
      <c r="H532" s="7"/>
    </row>
    <row r="533" spans="1:8">
      <c r="A533" s="9"/>
      <c r="H533" s="7"/>
    </row>
    <row r="534" spans="1:8">
      <c r="A534" s="9"/>
      <c r="H534" s="7"/>
    </row>
    <row r="535" spans="1:8">
      <c r="A535" s="9"/>
      <c r="H535" s="7"/>
    </row>
    <row r="536" spans="1:8">
      <c r="A536" s="9"/>
      <c r="H536" s="7"/>
    </row>
    <row r="537" spans="1:8">
      <c r="A537" s="9"/>
      <c r="H537" s="7"/>
    </row>
    <row r="538" spans="1:8">
      <c r="A538" s="9"/>
      <c r="H538" s="7"/>
    </row>
    <row r="539" spans="1:8">
      <c r="A539" s="9"/>
      <c r="H539" s="7"/>
    </row>
    <row r="540" spans="1:8">
      <c r="A540" s="9"/>
      <c r="H540" s="7"/>
    </row>
    <row r="541" spans="1:8">
      <c r="A541" s="9"/>
      <c r="H541" s="7"/>
    </row>
    <row r="542" spans="1:8">
      <c r="A542" s="9"/>
      <c r="H542" s="7"/>
    </row>
    <row r="543" spans="1:8">
      <c r="A543" s="9"/>
      <c r="H543" s="7"/>
    </row>
    <row r="544" spans="1:8">
      <c r="A544" s="9"/>
      <c r="H544" s="7"/>
    </row>
    <row r="545" spans="1:8">
      <c r="A545" s="9"/>
      <c r="H545" s="7"/>
    </row>
    <row r="546" spans="1:8">
      <c r="A546" s="9"/>
      <c r="H546" s="7"/>
    </row>
    <row r="547" spans="1:8">
      <c r="A547" s="9"/>
      <c r="H547" s="7"/>
    </row>
    <row r="548" spans="1:8">
      <c r="A548" s="9"/>
      <c r="H548" s="7"/>
    </row>
    <row r="549" spans="1:8">
      <c r="A549" s="9"/>
      <c r="H549" s="7"/>
    </row>
    <row r="550" spans="1:8">
      <c r="A550" s="9"/>
      <c r="H550" s="7"/>
    </row>
    <row r="551" spans="1:8">
      <c r="A551" s="9"/>
      <c r="H551" s="7"/>
    </row>
    <row r="552" spans="1:8">
      <c r="A552" s="9"/>
      <c r="H552" s="7"/>
    </row>
    <row r="553" spans="1:8">
      <c r="A553" s="9"/>
      <c r="H553" s="7"/>
    </row>
    <row r="554" spans="1:8">
      <c r="A554" s="9"/>
      <c r="H554" s="7"/>
    </row>
    <row r="555" spans="1:8">
      <c r="A555" s="9"/>
      <c r="H555" s="7"/>
    </row>
    <row r="556" spans="1:8">
      <c r="A556" s="9"/>
      <c r="H556" s="7"/>
    </row>
    <row r="557" spans="1:8">
      <c r="A557" s="9"/>
      <c r="H557" s="7"/>
    </row>
    <row r="558" spans="1:8">
      <c r="A558" s="9"/>
      <c r="H558" s="7"/>
    </row>
    <row r="559" spans="1:8">
      <c r="A559" s="9"/>
      <c r="H559" s="7"/>
    </row>
    <row r="560" spans="1:8">
      <c r="A560" s="9"/>
      <c r="H560" s="7"/>
    </row>
    <row r="561" spans="1:8">
      <c r="A561" s="9"/>
      <c r="H561" s="7"/>
    </row>
    <row r="562" spans="1:8">
      <c r="A562" s="9"/>
      <c r="H562" s="7"/>
    </row>
    <row r="563" spans="1:8">
      <c r="A563" s="9"/>
      <c r="H563" s="7"/>
    </row>
    <row r="564" spans="1:8">
      <c r="A564" s="9"/>
      <c r="H564" s="7"/>
    </row>
    <row r="565" spans="1:8">
      <c r="A565" s="9"/>
      <c r="H565" s="7"/>
    </row>
    <row r="566" spans="1:8">
      <c r="A566" s="9"/>
      <c r="H566" s="7"/>
    </row>
    <row r="567" spans="1:8">
      <c r="A567" s="9"/>
      <c r="H567" s="7"/>
    </row>
    <row r="568" spans="1:8">
      <c r="A568" s="9"/>
      <c r="H568" s="7"/>
    </row>
    <row r="569" spans="1:8">
      <c r="A569" s="9"/>
      <c r="H569" s="7"/>
    </row>
    <row r="570" spans="1:8">
      <c r="A570" s="9"/>
      <c r="H570" s="7"/>
    </row>
    <row r="571" spans="1:8">
      <c r="A571" s="9"/>
      <c r="H571" s="7"/>
    </row>
    <row r="572" spans="1:8">
      <c r="A572" s="9"/>
      <c r="H572" s="7"/>
    </row>
    <row r="573" spans="1:8">
      <c r="A573" s="9"/>
      <c r="H573" s="7"/>
    </row>
    <row r="574" spans="1:8">
      <c r="A574" s="9"/>
      <c r="H574" s="7"/>
    </row>
    <row r="575" spans="1:8">
      <c r="A575" s="9"/>
      <c r="H575" s="7"/>
    </row>
    <row r="576" spans="1:8">
      <c r="A576" s="9"/>
      <c r="H576" s="7"/>
    </row>
    <row r="577" spans="1:8">
      <c r="A577" s="9"/>
      <c r="H577" s="7"/>
    </row>
    <row r="578" spans="1:8">
      <c r="A578" s="9"/>
      <c r="H578" s="7"/>
    </row>
    <row r="579" spans="1:8">
      <c r="A579" s="9"/>
      <c r="H579" s="7"/>
    </row>
    <row r="580" spans="1:8">
      <c r="A580" s="9"/>
      <c r="H580" s="7"/>
    </row>
    <row r="581" spans="1:8">
      <c r="A581" s="9"/>
      <c r="H581" s="7"/>
    </row>
    <row r="582" spans="1:8">
      <c r="A582" s="9"/>
      <c r="H582" s="7"/>
    </row>
    <row r="583" spans="1:8">
      <c r="A583" s="9"/>
      <c r="H583" s="7"/>
    </row>
    <row r="584" spans="1:8">
      <c r="A584" s="9"/>
      <c r="H584" s="7"/>
    </row>
    <row r="585" spans="1:8">
      <c r="A585" s="9"/>
      <c r="H585" s="7"/>
    </row>
    <row r="586" spans="1:8">
      <c r="A586" s="9"/>
      <c r="H586" s="7"/>
    </row>
    <row r="587" spans="1:8">
      <c r="A587" s="9"/>
      <c r="H587" s="7"/>
    </row>
    <row r="588" spans="1:8">
      <c r="A588" s="9"/>
      <c r="H588" s="7"/>
    </row>
    <row r="589" spans="1:8">
      <c r="A589" s="9"/>
      <c r="H589" s="7"/>
    </row>
    <row r="590" spans="1:8">
      <c r="A590" s="9"/>
      <c r="H590" s="7"/>
    </row>
    <row r="591" spans="1:8">
      <c r="A591" s="9"/>
      <c r="H591" s="7"/>
    </row>
    <row r="592" spans="1:8">
      <c r="A592" s="9"/>
      <c r="H592" s="7"/>
    </row>
    <row r="593" spans="1:8">
      <c r="A593" s="9"/>
      <c r="H593" s="7"/>
    </row>
    <row r="594" spans="1:8">
      <c r="A594" s="9"/>
      <c r="H594" s="7"/>
    </row>
    <row r="595" spans="1:8">
      <c r="A595" s="9"/>
      <c r="H595" s="7"/>
    </row>
    <row r="596" spans="1:8">
      <c r="A596" s="9"/>
      <c r="H596" s="7"/>
    </row>
    <row r="597" spans="1:8">
      <c r="A597" s="9"/>
      <c r="H597" s="7"/>
    </row>
    <row r="598" spans="1:8">
      <c r="A598" s="9"/>
      <c r="H598" s="7"/>
    </row>
    <row r="599" spans="1:8">
      <c r="A599" s="9"/>
      <c r="H599" s="7"/>
    </row>
    <row r="600" spans="1:8">
      <c r="A600" s="9"/>
      <c r="H600" s="7"/>
    </row>
    <row r="601" spans="1:8">
      <c r="A601" s="9"/>
      <c r="H601" s="7"/>
    </row>
    <row r="602" spans="1:8">
      <c r="A602" s="9"/>
      <c r="H602" s="7"/>
    </row>
    <row r="603" spans="1:8">
      <c r="A603" s="9"/>
      <c r="H603" s="7"/>
    </row>
    <row r="604" spans="1:8">
      <c r="A604" s="9"/>
      <c r="H604" s="7"/>
    </row>
    <row r="605" spans="1:8">
      <c r="A605" s="9"/>
      <c r="H605" s="7"/>
    </row>
    <row r="606" spans="1:8">
      <c r="A606" s="9"/>
      <c r="H606" s="7"/>
    </row>
    <row r="607" spans="1:8">
      <c r="A607" s="9"/>
      <c r="H607" s="7"/>
    </row>
    <row r="608" spans="1:8">
      <c r="A608" s="9"/>
      <c r="H608" s="7"/>
    </row>
    <row r="609" spans="1:8">
      <c r="A609" s="9"/>
      <c r="H609" s="7"/>
    </row>
    <row r="610" spans="1:8">
      <c r="A610" s="9"/>
      <c r="H610" s="7"/>
    </row>
    <row r="611" spans="1:8">
      <c r="A611" s="9"/>
      <c r="H611" s="7"/>
    </row>
    <row r="612" spans="1:8">
      <c r="A612" s="9"/>
      <c r="H612" s="7"/>
    </row>
    <row r="613" spans="1:8">
      <c r="A613" s="9"/>
      <c r="H613" s="7"/>
    </row>
    <row r="614" spans="1:8">
      <c r="A614" s="9"/>
      <c r="H614" s="7"/>
    </row>
    <row r="615" spans="1:8">
      <c r="A615" s="9"/>
      <c r="H615" s="7"/>
    </row>
    <row r="616" spans="1:8">
      <c r="A616" s="9"/>
      <c r="H616" s="7"/>
    </row>
    <row r="617" spans="1:8">
      <c r="A617" s="9"/>
      <c r="H617" s="7"/>
    </row>
    <row r="618" spans="1:8">
      <c r="A618" s="9"/>
      <c r="H618" s="7"/>
    </row>
    <row r="619" spans="1:8">
      <c r="A619" s="9"/>
      <c r="H619" s="7"/>
    </row>
    <row r="620" spans="1:8">
      <c r="A620" s="9"/>
      <c r="H620" s="7"/>
    </row>
    <row r="621" spans="1:8">
      <c r="A621" s="9"/>
      <c r="H621" s="7"/>
    </row>
    <row r="622" spans="1:8">
      <c r="A622" s="9"/>
      <c r="H622" s="7"/>
    </row>
    <row r="623" spans="1:8">
      <c r="A623" s="9"/>
      <c r="H623" s="7"/>
    </row>
    <row r="624" spans="1:8">
      <c r="A624" s="9"/>
      <c r="H624" s="7"/>
    </row>
    <row r="625" spans="1:8">
      <c r="A625" s="9"/>
      <c r="H625" s="7"/>
    </row>
    <row r="626" spans="1:8">
      <c r="A626" s="9"/>
      <c r="H626" s="7"/>
    </row>
    <row r="627" spans="1:8">
      <c r="A627" s="9"/>
      <c r="H627" s="7"/>
    </row>
    <row r="628" spans="1:8">
      <c r="A628" s="9"/>
      <c r="H628" s="7"/>
    </row>
    <row r="629" spans="1:8">
      <c r="A629" s="9"/>
      <c r="H629" s="7"/>
    </row>
    <row r="630" spans="1:8">
      <c r="A630" s="9"/>
      <c r="H630" s="7"/>
    </row>
    <row r="631" spans="1:8">
      <c r="A631" s="9"/>
      <c r="H631" s="7"/>
    </row>
    <row r="632" spans="1:8">
      <c r="A632" s="9"/>
      <c r="H632" s="7"/>
    </row>
    <row r="633" spans="1:8">
      <c r="A633" s="9"/>
      <c r="H633" s="7"/>
    </row>
    <row r="634" spans="1:8">
      <c r="A634" s="9"/>
      <c r="H634" s="7"/>
    </row>
    <row r="635" spans="1:8">
      <c r="A635" s="9"/>
      <c r="H635" s="7"/>
    </row>
    <row r="636" spans="1:8">
      <c r="A636" s="9"/>
      <c r="H636" s="7"/>
    </row>
    <row r="637" spans="1:8">
      <c r="A637" s="9"/>
      <c r="H637" s="7"/>
    </row>
    <row r="638" spans="1:8">
      <c r="A638" s="9"/>
      <c r="H638" s="7"/>
    </row>
    <row r="639" spans="1:8">
      <c r="A639" s="9"/>
      <c r="H639" s="7"/>
    </row>
    <row r="640" spans="1:8">
      <c r="A640" s="9"/>
      <c r="H640" s="7"/>
    </row>
    <row r="641" spans="1:8">
      <c r="A641" s="9"/>
      <c r="H641" s="7"/>
    </row>
    <row r="642" spans="1:8">
      <c r="A642" s="9"/>
      <c r="H642" s="7"/>
    </row>
    <row r="643" spans="1:8">
      <c r="A643" s="9"/>
      <c r="H643" s="7"/>
    </row>
    <row r="644" spans="1:8">
      <c r="A644" s="9"/>
      <c r="H644" s="7"/>
    </row>
    <row r="645" spans="1:8">
      <c r="A645" s="9"/>
      <c r="H645" s="7"/>
    </row>
    <row r="646" spans="1:8">
      <c r="A646" s="9"/>
      <c r="H646" s="7"/>
    </row>
    <row r="647" spans="1:8">
      <c r="A647" s="9"/>
      <c r="H647" s="7"/>
    </row>
    <row r="648" spans="1:8">
      <c r="A648" s="9"/>
      <c r="H648" s="7"/>
    </row>
    <row r="649" spans="1:8">
      <c r="A649" s="9"/>
      <c r="H649" s="7"/>
    </row>
    <row r="650" spans="1:8">
      <c r="A650" s="9"/>
      <c r="H650" s="7"/>
    </row>
    <row r="651" spans="1:8">
      <c r="A651" s="9"/>
      <c r="H651" s="7"/>
    </row>
    <row r="652" spans="1:8">
      <c r="A652" s="9"/>
      <c r="H652" s="7"/>
    </row>
    <row r="653" spans="1:8">
      <c r="A653" s="9"/>
      <c r="H653" s="7"/>
    </row>
    <row r="654" spans="1:8">
      <c r="A654" s="9"/>
      <c r="H654" s="7"/>
    </row>
    <row r="655" spans="1:8">
      <c r="A655" s="9"/>
      <c r="H655" s="7"/>
    </row>
    <row r="656" spans="1:8">
      <c r="A656" s="9"/>
      <c r="H656" s="7"/>
    </row>
    <row r="657" spans="1:8">
      <c r="A657" s="9"/>
      <c r="H657" s="7"/>
    </row>
    <row r="658" spans="1:8">
      <c r="A658" s="9"/>
      <c r="H658" s="7"/>
    </row>
    <row r="659" spans="1:8">
      <c r="A659" s="9"/>
      <c r="H659" s="7"/>
    </row>
    <row r="660" spans="1:8">
      <c r="A660" s="9"/>
      <c r="H660" s="7"/>
    </row>
    <row r="661" spans="1:8">
      <c r="A661" s="9"/>
      <c r="H661" s="7"/>
    </row>
    <row r="662" spans="1:8">
      <c r="A662" s="9"/>
      <c r="H662" s="7"/>
    </row>
    <row r="663" spans="1:8">
      <c r="A663" s="9"/>
      <c r="H663" s="7"/>
    </row>
    <row r="664" spans="1:8">
      <c r="A664" s="9"/>
      <c r="H664" s="7"/>
    </row>
    <row r="665" spans="1:8">
      <c r="A665" s="9"/>
      <c r="H665" s="7"/>
    </row>
    <row r="666" spans="1:8">
      <c r="A666" s="9"/>
      <c r="H666" s="7"/>
    </row>
    <row r="667" spans="1:8">
      <c r="A667" s="9"/>
      <c r="H667" s="7"/>
    </row>
    <row r="668" spans="1:8">
      <c r="A668" s="9"/>
      <c r="H668" s="7"/>
    </row>
    <row r="669" spans="1:8">
      <c r="A669" s="9"/>
      <c r="H669" s="7"/>
    </row>
    <row r="670" spans="1:8">
      <c r="A670" s="9"/>
      <c r="H670" s="7"/>
    </row>
    <row r="671" spans="1:8">
      <c r="A671" s="9"/>
      <c r="H671" s="7"/>
    </row>
    <row r="672" spans="1:8">
      <c r="A672" s="9"/>
      <c r="H672" s="7"/>
    </row>
    <row r="673" spans="1:8">
      <c r="A673" s="9"/>
      <c r="H673" s="7"/>
    </row>
    <row r="674" spans="1:8">
      <c r="A674" s="9"/>
      <c r="H674" s="7"/>
    </row>
    <row r="675" spans="1:8">
      <c r="A675" s="9"/>
      <c r="H675" s="7"/>
    </row>
    <row r="676" spans="1:8">
      <c r="A676" s="9"/>
      <c r="H676" s="7"/>
    </row>
    <row r="677" spans="1:8">
      <c r="A677" s="9"/>
      <c r="H677" s="7"/>
    </row>
    <row r="678" spans="1:8">
      <c r="A678" s="9"/>
      <c r="H678" s="7"/>
    </row>
    <row r="679" spans="1:8">
      <c r="A679" s="9"/>
      <c r="H679" s="7"/>
    </row>
    <row r="680" spans="1:8">
      <c r="A680" s="9"/>
      <c r="H680" s="7"/>
    </row>
    <row r="681" spans="1:8">
      <c r="A681" s="9"/>
      <c r="H681" s="7"/>
    </row>
    <row r="682" spans="1:8">
      <c r="A682" s="9"/>
      <c r="H682" s="7"/>
    </row>
    <row r="683" spans="1:8">
      <c r="A683" s="9"/>
      <c r="H683" s="7"/>
    </row>
    <row r="684" spans="1:8">
      <c r="A684" s="9"/>
      <c r="H684" s="7"/>
    </row>
    <row r="685" spans="1:8">
      <c r="A685" s="9"/>
      <c r="H685" s="7"/>
    </row>
    <row r="686" spans="1:8">
      <c r="A686" s="9"/>
      <c r="H686" s="7"/>
    </row>
    <row r="687" spans="1:8">
      <c r="A687" s="9"/>
      <c r="H687" s="7"/>
    </row>
    <row r="688" spans="1:8">
      <c r="A688" s="9"/>
      <c r="H688" s="7"/>
    </row>
    <row r="689" spans="1:8">
      <c r="A689" s="9"/>
      <c r="H689" s="7"/>
    </row>
    <row r="690" spans="1:8">
      <c r="A690" s="9"/>
      <c r="H690" s="7"/>
    </row>
    <row r="691" spans="1:8">
      <c r="A691" s="9"/>
      <c r="H691" s="7"/>
    </row>
    <row r="692" spans="1:8">
      <c r="A692" s="9"/>
      <c r="H692" s="7"/>
    </row>
    <row r="693" spans="1:8">
      <c r="A693" s="9"/>
      <c r="H693" s="7"/>
    </row>
    <row r="694" spans="1:8">
      <c r="A694" s="9"/>
      <c r="H694" s="7"/>
    </row>
    <row r="695" spans="1:8">
      <c r="A695" s="9"/>
      <c r="H695" s="7"/>
    </row>
    <row r="696" spans="1:8">
      <c r="A696" s="9"/>
      <c r="H696" s="7"/>
    </row>
    <row r="697" spans="1:8">
      <c r="A697" s="9"/>
      <c r="H697" s="7"/>
    </row>
    <row r="698" spans="1:8">
      <c r="A698" s="9"/>
      <c r="H698" s="7"/>
    </row>
    <row r="699" spans="1:8">
      <c r="A699" s="9"/>
      <c r="H699" s="7"/>
    </row>
    <row r="700" spans="1:8">
      <c r="A700" s="9"/>
      <c r="H700" s="7"/>
    </row>
    <row r="701" spans="1:8">
      <c r="A701" s="9"/>
      <c r="H701" s="7"/>
    </row>
    <row r="702" spans="1:8">
      <c r="A702" s="9"/>
      <c r="H702" s="7"/>
    </row>
    <row r="703" spans="1:8">
      <c r="A703" s="9"/>
      <c r="H703" s="7"/>
    </row>
    <row r="704" spans="1:8">
      <c r="A704" s="9"/>
      <c r="H704" s="7"/>
    </row>
    <row r="705" spans="1:8">
      <c r="A705" s="9"/>
      <c r="H705" s="7"/>
    </row>
    <row r="706" spans="1:8">
      <c r="A706" s="9"/>
      <c r="H706" s="7"/>
    </row>
    <row r="707" spans="1:8">
      <c r="A707" s="9"/>
      <c r="H707" s="7"/>
    </row>
    <row r="708" spans="1:8">
      <c r="A708" s="9"/>
      <c r="H708" s="7"/>
    </row>
    <row r="709" spans="1:8">
      <c r="A709" s="9"/>
      <c r="H709" s="7"/>
    </row>
    <row r="710" spans="1:8">
      <c r="A710" s="9"/>
      <c r="H710" s="7"/>
    </row>
    <row r="711" spans="1:8">
      <c r="A711" s="9"/>
      <c r="H711" s="7"/>
    </row>
    <row r="712" spans="1:8">
      <c r="A712" s="9"/>
      <c r="H712" s="7"/>
    </row>
    <row r="713" spans="1:8">
      <c r="A713" s="9"/>
      <c r="H713" s="7"/>
    </row>
    <row r="714" spans="1:8">
      <c r="A714" s="9"/>
      <c r="H714" s="7"/>
    </row>
    <row r="715" spans="1:8">
      <c r="A715" s="9"/>
      <c r="H715" s="7"/>
    </row>
    <row r="716" spans="1:8">
      <c r="A716" s="9"/>
      <c r="H716" s="7"/>
    </row>
    <row r="717" spans="1:8">
      <c r="A717" s="9"/>
      <c r="H717" s="7"/>
    </row>
    <row r="718" spans="1:8">
      <c r="A718" s="9"/>
      <c r="H718" s="7"/>
    </row>
    <row r="719" spans="1:8">
      <c r="A719" s="9"/>
      <c r="H719" s="7"/>
    </row>
    <row r="720" spans="1:8">
      <c r="A720" s="9"/>
      <c r="H720" s="7"/>
    </row>
    <row r="721" spans="1:8">
      <c r="A721" s="9"/>
      <c r="H721" s="7"/>
    </row>
    <row r="722" spans="1:8">
      <c r="A722" s="9"/>
      <c r="H722" s="7"/>
    </row>
    <row r="723" spans="1:8">
      <c r="A723" s="9"/>
      <c r="H723" s="7"/>
    </row>
    <row r="724" spans="1:8">
      <c r="A724" s="9"/>
      <c r="H724" s="7"/>
    </row>
    <row r="725" spans="1:8">
      <c r="A725" s="9"/>
      <c r="H725" s="7"/>
    </row>
    <row r="726" spans="1:8">
      <c r="A726" s="9"/>
      <c r="H726" s="7"/>
    </row>
    <row r="727" spans="1:8">
      <c r="A727" s="9"/>
      <c r="H727" s="7"/>
    </row>
    <row r="728" spans="1:8">
      <c r="A728" s="9"/>
      <c r="H728" s="7"/>
    </row>
    <row r="729" spans="1:8">
      <c r="A729" s="9"/>
      <c r="H729" s="7"/>
    </row>
    <row r="730" spans="1:8">
      <c r="A730" s="9"/>
      <c r="H730" s="7"/>
    </row>
    <row r="731" spans="1:8">
      <c r="A731" s="9"/>
      <c r="H731" s="7"/>
    </row>
    <row r="732" spans="1:8">
      <c r="A732" s="9"/>
      <c r="H732" s="7"/>
    </row>
    <row r="733" spans="1:8">
      <c r="A733" s="9"/>
      <c r="H733" s="7"/>
    </row>
    <row r="734" spans="1:8">
      <c r="A734" s="9"/>
      <c r="H734" s="7"/>
    </row>
    <row r="735" spans="1:8">
      <c r="A735" s="9"/>
      <c r="H735" s="7"/>
    </row>
    <row r="736" spans="1:8">
      <c r="A736" s="9"/>
      <c r="H736" s="7"/>
    </row>
    <row r="737" spans="1:8">
      <c r="A737" s="9"/>
      <c r="H737" s="7"/>
    </row>
    <row r="738" spans="1:8">
      <c r="A738" s="9"/>
      <c r="H738" s="7"/>
    </row>
    <row r="739" spans="1:8">
      <c r="A739" s="9"/>
      <c r="H739" s="7"/>
    </row>
    <row r="740" spans="1:8">
      <c r="A740" s="9"/>
      <c r="H740" s="7"/>
    </row>
    <row r="741" spans="1:8">
      <c r="A741" s="9"/>
      <c r="H741" s="7"/>
    </row>
    <row r="742" spans="1:8">
      <c r="A742" s="9"/>
      <c r="H742" s="7"/>
    </row>
    <row r="743" spans="1:8">
      <c r="A743" s="9"/>
      <c r="H743" s="7"/>
    </row>
    <row r="744" spans="1:8">
      <c r="A744" s="9"/>
      <c r="H744" s="7"/>
    </row>
    <row r="745" spans="1:8">
      <c r="A745" s="9"/>
      <c r="H745" s="7"/>
    </row>
    <row r="746" spans="1:8">
      <c r="A746" s="9"/>
      <c r="H746" s="7"/>
    </row>
    <row r="747" spans="1:8">
      <c r="A747" s="9"/>
      <c r="H747" s="7"/>
    </row>
    <row r="748" spans="1:8">
      <c r="A748" s="9"/>
      <c r="H748" s="7"/>
    </row>
    <row r="749" spans="1:8">
      <c r="A749" s="9"/>
      <c r="H749" s="7"/>
    </row>
    <row r="750" spans="1:8">
      <c r="A750" s="9"/>
      <c r="H750" s="7"/>
    </row>
    <row r="751" spans="1:8">
      <c r="A751" s="9"/>
      <c r="H751" s="7"/>
    </row>
    <row r="752" spans="1:8">
      <c r="A752" s="9"/>
      <c r="H752" s="7"/>
    </row>
    <row r="753" spans="1:8">
      <c r="A753" s="9"/>
      <c r="H753" s="7"/>
    </row>
    <row r="754" spans="1:8">
      <c r="A754" s="9"/>
      <c r="H754" s="7"/>
    </row>
    <row r="755" spans="1:8">
      <c r="A755" s="9"/>
      <c r="H755" s="7"/>
    </row>
    <row r="756" spans="1:8">
      <c r="A756" s="9"/>
      <c r="H756" s="7"/>
    </row>
    <row r="757" spans="1:8">
      <c r="A757" s="9"/>
      <c r="H757" s="7"/>
    </row>
    <row r="758" spans="1:8">
      <c r="A758" s="9"/>
      <c r="H758" s="7"/>
    </row>
    <row r="759" spans="1:8">
      <c r="A759" s="9"/>
      <c r="H759" s="7"/>
    </row>
    <row r="760" spans="1:8">
      <c r="A760" s="9"/>
      <c r="H760" s="7"/>
    </row>
    <row r="761" spans="1:8">
      <c r="A761" s="9"/>
      <c r="H761" s="7"/>
    </row>
    <row r="762" spans="1:8">
      <c r="A762" s="9"/>
      <c r="H762" s="7"/>
    </row>
    <row r="763" spans="1:8">
      <c r="A763" s="9"/>
      <c r="H763" s="7"/>
    </row>
    <row r="764" spans="1:8">
      <c r="A764" s="9"/>
      <c r="H764" s="7"/>
    </row>
    <row r="765" spans="1:8">
      <c r="A765" s="9"/>
      <c r="H765" s="7"/>
    </row>
    <row r="766" spans="1:8">
      <c r="A766" s="9"/>
      <c r="H766" s="7"/>
    </row>
    <row r="767" spans="1:8">
      <c r="A767" s="9"/>
      <c r="H767" s="7"/>
    </row>
    <row r="768" spans="1:8">
      <c r="A768" s="9"/>
      <c r="H768" s="7"/>
    </row>
    <row r="769" spans="1:8">
      <c r="A769" s="9"/>
      <c r="H769" s="7"/>
    </row>
    <row r="770" spans="1:8">
      <c r="A770" s="9"/>
      <c r="H770" s="7"/>
    </row>
    <row r="771" spans="1:8">
      <c r="A771" s="9"/>
      <c r="H771" s="7"/>
    </row>
    <row r="772" spans="1:8">
      <c r="A772" s="9"/>
      <c r="H772" s="7"/>
    </row>
    <row r="773" spans="1:8">
      <c r="A773" s="9"/>
      <c r="H773" s="7"/>
    </row>
    <row r="774" spans="1:8">
      <c r="A774" s="9"/>
      <c r="H774" s="7"/>
    </row>
    <row r="775" spans="1:8">
      <c r="A775" s="9"/>
      <c r="H775" s="7"/>
    </row>
    <row r="776" spans="1:8">
      <c r="A776" s="9"/>
      <c r="H776" s="7"/>
    </row>
    <row r="777" spans="1:8">
      <c r="A777" s="9"/>
      <c r="H777" s="7"/>
    </row>
    <row r="778" spans="1:8">
      <c r="A778" s="9"/>
      <c r="H778" s="7"/>
    </row>
    <row r="779" spans="1:8">
      <c r="A779" s="9"/>
      <c r="H779" s="7"/>
    </row>
    <row r="780" spans="1:8">
      <c r="A780" s="9"/>
      <c r="H780" s="7"/>
    </row>
    <row r="781" spans="1:8">
      <c r="A781" s="9"/>
      <c r="H781" s="7"/>
    </row>
    <row r="782" spans="1:8">
      <c r="A782" s="9"/>
      <c r="H782" s="7"/>
    </row>
    <row r="783" spans="1:8">
      <c r="A783" s="9"/>
      <c r="H783" s="7"/>
    </row>
    <row r="784" spans="1:8">
      <c r="A784" s="9"/>
      <c r="H784" s="7"/>
    </row>
    <row r="785" spans="1:8">
      <c r="A785" s="9"/>
      <c r="H785" s="7"/>
    </row>
    <row r="786" spans="1:8">
      <c r="A786" s="9"/>
      <c r="H786" s="7"/>
    </row>
    <row r="787" spans="1:8">
      <c r="A787" s="9"/>
      <c r="H787" s="7"/>
    </row>
    <row r="788" spans="1:8">
      <c r="A788" s="9"/>
      <c r="H788" s="7"/>
    </row>
    <row r="789" spans="1:8">
      <c r="A789" s="9"/>
      <c r="H789" s="7"/>
    </row>
    <row r="790" spans="1:8">
      <c r="A790" s="9"/>
      <c r="H790" s="7"/>
    </row>
    <row r="791" spans="1:8">
      <c r="A791" s="9"/>
      <c r="H791" s="7"/>
    </row>
    <row r="792" spans="1:8">
      <c r="A792" s="9"/>
      <c r="H792" s="7"/>
    </row>
    <row r="793" spans="1:8">
      <c r="A793" s="9"/>
      <c r="H793" s="7"/>
    </row>
    <row r="794" spans="1:8">
      <c r="A794" s="9"/>
      <c r="H794" s="7"/>
    </row>
    <row r="795" spans="1:8">
      <c r="A795" s="9"/>
      <c r="H795" s="7"/>
    </row>
    <row r="796" spans="1:8">
      <c r="A796" s="9"/>
      <c r="H796" s="7"/>
    </row>
    <row r="797" spans="1:8">
      <c r="A797" s="9"/>
      <c r="H797" s="7"/>
    </row>
    <row r="798" spans="1:8">
      <c r="A798" s="9"/>
      <c r="H798" s="7"/>
    </row>
    <row r="799" spans="1:8">
      <c r="A799" s="9"/>
      <c r="H799" s="7"/>
    </row>
    <row r="800" spans="1:8">
      <c r="A800" s="9"/>
      <c r="H800" s="7"/>
    </row>
    <row r="801" spans="1:8">
      <c r="A801" s="9"/>
      <c r="H801" s="7"/>
    </row>
    <row r="802" spans="1:8">
      <c r="A802" s="9"/>
      <c r="H802" s="7"/>
    </row>
    <row r="803" spans="1:8">
      <c r="A803" s="9"/>
      <c r="H803" s="7"/>
    </row>
    <row r="804" spans="1:8">
      <c r="A804" s="9"/>
      <c r="H804" s="7"/>
    </row>
    <row r="805" spans="1:8">
      <c r="A805" s="9"/>
      <c r="H805" s="7"/>
    </row>
    <row r="806" spans="1:8">
      <c r="A806" s="9"/>
      <c r="H806" s="7"/>
    </row>
    <row r="807" spans="1:8">
      <c r="A807" s="9"/>
      <c r="H807" s="7"/>
    </row>
    <row r="808" spans="1:8">
      <c r="A808" s="9"/>
      <c r="H808" s="7"/>
    </row>
    <row r="809" spans="1:8">
      <c r="A809" s="9"/>
      <c r="H809" s="7"/>
    </row>
    <row r="810" spans="1:8">
      <c r="A810" s="9"/>
      <c r="H810" s="7"/>
    </row>
    <row r="811" spans="1:8">
      <c r="A811" s="9"/>
      <c r="H811" s="7"/>
    </row>
    <row r="812" spans="1:8">
      <c r="A812" s="9"/>
      <c r="H812" s="7"/>
    </row>
    <row r="813" spans="1:8">
      <c r="A813" s="9"/>
      <c r="H813" s="7"/>
    </row>
    <row r="814" spans="1:8">
      <c r="A814" s="9"/>
      <c r="H814" s="7"/>
    </row>
    <row r="815" spans="1:8">
      <c r="A815" s="9"/>
      <c r="H815" s="7"/>
    </row>
    <row r="816" spans="1:8">
      <c r="A816" s="9"/>
      <c r="H816" s="7"/>
    </row>
    <row r="817" spans="1:8">
      <c r="A817" s="9"/>
      <c r="H817" s="7"/>
    </row>
    <row r="818" spans="1:8">
      <c r="A818" s="9"/>
      <c r="H818" s="7"/>
    </row>
    <row r="819" spans="1:8">
      <c r="A819" s="9"/>
      <c r="H819" s="7"/>
    </row>
    <row r="820" spans="1:8">
      <c r="A820" s="9"/>
      <c r="H820" s="7"/>
    </row>
    <row r="821" spans="1:8">
      <c r="A821" s="9"/>
      <c r="H821" s="7"/>
    </row>
    <row r="822" spans="1:8">
      <c r="A822" s="9"/>
      <c r="H822" s="7"/>
    </row>
    <row r="823" spans="1:8">
      <c r="A823" s="9"/>
      <c r="H823" s="7"/>
    </row>
    <row r="824" spans="1:8">
      <c r="A824" s="9"/>
      <c r="H824" s="7"/>
    </row>
    <row r="825" spans="1:8">
      <c r="A825" s="9"/>
      <c r="H825" s="7"/>
    </row>
    <row r="826" spans="1:8">
      <c r="A826" s="9"/>
      <c r="H826" s="7"/>
    </row>
    <row r="827" spans="1:8">
      <c r="A827" s="9"/>
      <c r="H827" s="7"/>
    </row>
    <row r="828" spans="1:8">
      <c r="A828" s="9"/>
      <c r="H828" s="7"/>
    </row>
    <row r="829" spans="1:8">
      <c r="A829" s="9"/>
      <c r="H829" s="7"/>
    </row>
    <row r="830" spans="1:8">
      <c r="A830" s="9"/>
      <c r="H830" s="7"/>
    </row>
    <row r="831" spans="1:8">
      <c r="A831" s="9"/>
      <c r="H831" s="7"/>
    </row>
    <row r="832" spans="1:8">
      <c r="A832" s="9"/>
      <c r="H832" s="7"/>
    </row>
    <row r="833" spans="1:8">
      <c r="A833" s="9"/>
      <c r="H833" s="7"/>
    </row>
    <row r="834" spans="1:8">
      <c r="A834" s="9"/>
      <c r="H834" s="7"/>
    </row>
    <row r="835" spans="1:8">
      <c r="A835" s="9"/>
      <c r="H835" s="7"/>
    </row>
    <row r="836" spans="1:8">
      <c r="A836" s="9"/>
      <c r="H836" s="7"/>
    </row>
    <row r="837" spans="1:8">
      <c r="A837" s="9"/>
      <c r="H837" s="7"/>
    </row>
    <row r="838" spans="1:8">
      <c r="A838" s="9"/>
      <c r="H838" s="7"/>
    </row>
    <row r="839" spans="1:8">
      <c r="A839" s="9"/>
      <c r="H839" s="7"/>
    </row>
    <row r="840" spans="1:8">
      <c r="A840" s="9"/>
      <c r="H840" s="7"/>
    </row>
    <row r="841" spans="1:8">
      <c r="A841" s="9"/>
      <c r="H841" s="7"/>
    </row>
    <row r="842" spans="1:8">
      <c r="A842" s="9"/>
      <c r="H842" s="7"/>
    </row>
    <row r="843" spans="1:8">
      <c r="A843" s="9"/>
      <c r="H843" s="7"/>
    </row>
    <row r="844" spans="1:8">
      <c r="A844" s="9"/>
      <c r="H844" s="7"/>
    </row>
    <row r="845" spans="1:8">
      <c r="A845" s="9"/>
      <c r="H845" s="7"/>
    </row>
    <row r="846" spans="1:8">
      <c r="A846" s="9"/>
      <c r="H846" s="7"/>
    </row>
    <row r="847" spans="1:8">
      <c r="A847" s="9"/>
      <c r="H847" s="7"/>
    </row>
    <row r="848" spans="1:8">
      <c r="A848" s="9"/>
      <c r="H848" s="7"/>
    </row>
    <row r="849" spans="1:8">
      <c r="A849" s="9"/>
      <c r="H849" s="7"/>
    </row>
    <row r="850" spans="1:8">
      <c r="A850" s="9"/>
      <c r="H850" s="7"/>
    </row>
    <row r="851" spans="1:8">
      <c r="A851" s="9"/>
      <c r="H851" s="7"/>
    </row>
    <row r="852" spans="1:8">
      <c r="A852" s="9"/>
      <c r="H852" s="7"/>
    </row>
    <row r="853" spans="1:8">
      <c r="A853" s="9"/>
      <c r="H853" s="7"/>
    </row>
    <row r="854" spans="1:8">
      <c r="A854" s="9"/>
      <c r="H854" s="7"/>
    </row>
    <row r="855" spans="1:8">
      <c r="A855" s="9"/>
      <c r="H855" s="7"/>
    </row>
    <row r="856" spans="1:8">
      <c r="A856" s="9"/>
      <c r="H856" s="7"/>
    </row>
    <row r="857" spans="1:8">
      <c r="A857" s="9"/>
      <c r="H857" s="7"/>
    </row>
    <row r="858" spans="1:8">
      <c r="A858" s="9"/>
      <c r="H858" s="7"/>
    </row>
    <row r="859" spans="1:8">
      <c r="A859" s="9"/>
      <c r="H859" s="7"/>
    </row>
    <row r="860" spans="1:8">
      <c r="A860" s="9"/>
      <c r="H860" s="7"/>
    </row>
    <row r="861" spans="1:8">
      <c r="A861" s="9"/>
      <c r="H861" s="7"/>
    </row>
    <row r="862" spans="1:8">
      <c r="A862" s="9"/>
      <c r="H862" s="7"/>
    </row>
    <row r="863" spans="1:8">
      <c r="A863" s="9"/>
      <c r="H863" s="7"/>
    </row>
    <row r="864" spans="1:8">
      <c r="A864" s="9"/>
      <c r="H864" s="7"/>
    </row>
    <row r="865" spans="1:8">
      <c r="A865" s="9"/>
      <c r="H865" s="7"/>
    </row>
    <row r="866" spans="1:8">
      <c r="A866" s="9"/>
      <c r="H866" s="7"/>
    </row>
    <row r="867" spans="1:8">
      <c r="A867" s="9"/>
      <c r="H867" s="7"/>
    </row>
    <row r="868" spans="1:8">
      <c r="A868" s="9"/>
      <c r="H868" s="7"/>
    </row>
    <row r="869" spans="1:8">
      <c r="A869" s="9"/>
      <c r="H869" s="7"/>
    </row>
    <row r="870" spans="1:8">
      <c r="A870" s="9"/>
      <c r="H870" s="7"/>
    </row>
    <row r="871" spans="1:8">
      <c r="A871" s="9"/>
      <c r="H871" s="7"/>
    </row>
    <row r="872" spans="1:8">
      <c r="A872" s="9"/>
      <c r="H872" s="7"/>
    </row>
    <row r="873" spans="1:8">
      <c r="A873" s="9"/>
      <c r="H873" s="7"/>
    </row>
    <row r="874" spans="1:8">
      <c r="A874" s="9"/>
      <c r="H874" s="7"/>
    </row>
    <row r="875" spans="1:8">
      <c r="A875" s="9"/>
      <c r="H875" s="7"/>
    </row>
    <row r="876" spans="1:8">
      <c r="A876" s="9"/>
      <c r="H876" s="7"/>
    </row>
    <row r="877" spans="1:8">
      <c r="A877" s="9"/>
      <c r="H877" s="7"/>
    </row>
    <row r="878" spans="1:8">
      <c r="A878" s="9"/>
      <c r="H878" s="7"/>
    </row>
    <row r="879" spans="1:8">
      <c r="A879" s="9"/>
      <c r="H879" s="7"/>
    </row>
    <row r="880" spans="1:8">
      <c r="A880" s="9"/>
      <c r="H880" s="7"/>
    </row>
    <row r="881" spans="1:8">
      <c r="A881" s="9"/>
      <c r="H881" s="7"/>
    </row>
    <row r="882" spans="1:8">
      <c r="A882" s="9"/>
      <c r="H882" s="7"/>
    </row>
    <row r="883" spans="1:8">
      <c r="A883" s="9"/>
      <c r="H883" s="7"/>
    </row>
    <row r="884" spans="1:8">
      <c r="A884" s="9"/>
      <c r="H884" s="7"/>
    </row>
    <row r="885" spans="1:8">
      <c r="A885" s="9"/>
      <c r="H885" s="7"/>
    </row>
    <row r="886" spans="1:8">
      <c r="A886" s="9"/>
      <c r="H886" s="7"/>
    </row>
    <row r="887" spans="1:8">
      <c r="A887" s="9"/>
      <c r="H887" s="7"/>
    </row>
    <row r="888" spans="1:8">
      <c r="A888" s="9"/>
      <c r="H888" s="7"/>
    </row>
    <row r="889" spans="1:8">
      <c r="A889" s="9"/>
      <c r="H889" s="7"/>
    </row>
    <row r="890" spans="1:8">
      <c r="A890" s="9"/>
      <c r="H890" s="7"/>
    </row>
    <row r="891" spans="1:8">
      <c r="A891" s="9"/>
      <c r="H891" s="7"/>
    </row>
    <row r="892" spans="1:8">
      <c r="A892" s="9"/>
      <c r="H892" s="7"/>
    </row>
    <row r="893" spans="1:8">
      <c r="A893" s="9"/>
      <c r="H893" s="7"/>
    </row>
    <row r="894" spans="1:8">
      <c r="A894" s="9"/>
      <c r="H894" s="7"/>
    </row>
    <row r="895" spans="1:8">
      <c r="A895" s="9"/>
      <c r="H895" s="7"/>
    </row>
    <row r="896" spans="1:8">
      <c r="A896" s="9"/>
      <c r="H896" s="7"/>
    </row>
    <row r="897" spans="1:8">
      <c r="A897" s="9"/>
      <c r="H897" s="7"/>
    </row>
    <row r="898" spans="1:8">
      <c r="A898" s="9"/>
      <c r="H898" s="7"/>
    </row>
    <row r="899" spans="1:8">
      <c r="A899" s="9"/>
      <c r="H899" s="7"/>
    </row>
    <row r="900" spans="1:8">
      <c r="A900" s="9"/>
      <c r="H900" s="7"/>
    </row>
    <row r="901" spans="1:8">
      <c r="A901" s="9"/>
      <c r="H901" s="7"/>
    </row>
    <row r="902" spans="1:8">
      <c r="A902" s="9"/>
      <c r="H902" s="7"/>
    </row>
    <row r="903" spans="1:8">
      <c r="A903" s="9"/>
      <c r="H903" s="7"/>
    </row>
    <row r="904" spans="1:8">
      <c r="A904" s="9"/>
      <c r="H904" s="7"/>
    </row>
    <row r="905" spans="1:8">
      <c r="A905" s="9"/>
      <c r="H905" s="7"/>
    </row>
    <row r="906" spans="1:8">
      <c r="A906" s="9"/>
      <c r="H906" s="7"/>
    </row>
    <row r="907" spans="1:8">
      <c r="A907" s="9"/>
      <c r="H907" s="7"/>
    </row>
    <row r="908" spans="1:8">
      <c r="A908" s="9"/>
      <c r="H908" s="7"/>
    </row>
    <row r="909" spans="1:8">
      <c r="A909" s="9"/>
      <c r="H909" s="7"/>
    </row>
    <row r="910" spans="1:8">
      <c r="A910" s="9"/>
      <c r="H910" s="7"/>
    </row>
    <row r="911" spans="1:8">
      <c r="A911" s="9"/>
      <c r="H911" s="7"/>
    </row>
    <row r="912" spans="1:8">
      <c r="A912" s="9"/>
      <c r="H912" s="7"/>
    </row>
    <row r="913" spans="1:8">
      <c r="A913" s="9"/>
      <c r="H913" s="7"/>
    </row>
    <row r="914" spans="1:8">
      <c r="A914" s="9"/>
      <c r="H914" s="7"/>
    </row>
    <row r="915" spans="1:8">
      <c r="A915" s="9"/>
      <c r="H915" s="7"/>
    </row>
    <row r="916" spans="1:8">
      <c r="A916" s="9"/>
      <c r="H916" s="7"/>
    </row>
    <row r="917" spans="1:8">
      <c r="A917" s="9"/>
      <c r="H917" s="7"/>
    </row>
    <row r="918" spans="1:8">
      <c r="A918" s="9"/>
      <c r="H918" s="7"/>
    </row>
    <row r="919" spans="1:8">
      <c r="A919" s="9"/>
      <c r="H919" s="7"/>
    </row>
    <row r="920" spans="1:8">
      <c r="A920" s="9"/>
      <c r="H920" s="7"/>
    </row>
    <row r="921" spans="1:8">
      <c r="A921" s="9"/>
      <c r="H921" s="7"/>
    </row>
    <row r="922" spans="1:8">
      <c r="A922" s="9"/>
      <c r="H922" s="7"/>
    </row>
    <row r="923" spans="1:8">
      <c r="A923" s="9"/>
      <c r="H923" s="7"/>
    </row>
    <row r="924" spans="1:8">
      <c r="A924" s="9"/>
      <c r="H924" s="7"/>
    </row>
    <row r="925" spans="1:8">
      <c r="A925" s="9"/>
      <c r="H925" s="7"/>
    </row>
    <row r="926" spans="1:8">
      <c r="A926" s="9"/>
      <c r="H926" s="7"/>
    </row>
    <row r="927" spans="1:8">
      <c r="A927" s="9"/>
      <c r="H927" s="7"/>
    </row>
    <row r="928" spans="1:8">
      <c r="A928" s="9"/>
      <c r="H928" s="7"/>
    </row>
    <row r="929" spans="1:8">
      <c r="A929" s="9"/>
      <c r="H929" s="7"/>
    </row>
    <row r="930" spans="1:8">
      <c r="A930" s="9"/>
      <c r="H930" s="7"/>
    </row>
    <row r="931" spans="1:8">
      <c r="A931" s="9"/>
      <c r="H931" s="7"/>
    </row>
    <row r="932" spans="1:8">
      <c r="A932" s="9"/>
      <c r="H932" s="7"/>
    </row>
    <row r="933" spans="1:8">
      <c r="A933" s="9"/>
      <c r="H933" s="7"/>
    </row>
    <row r="934" spans="1:8">
      <c r="A934" s="9"/>
      <c r="H934" s="7"/>
    </row>
    <row r="935" spans="1:8">
      <c r="A935" s="9"/>
      <c r="H935" s="7"/>
    </row>
    <row r="936" spans="1:8">
      <c r="A936" s="9"/>
      <c r="H936" s="7"/>
    </row>
    <row r="937" spans="1:8">
      <c r="A937" s="9"/>
      <c r="H937" s="7"/>
    </row>
    <row r="938" spans="1:8">
      <c r="A938" s="9"/>
      <c r="H938" s="7"/>
    </row>
    <row r="939" spans="1:8">
      <c r="A939" s="9"/>
      <c r="H939" s="7"/>
    </row>
    <row r="940" spans="1:8">
      <c r="A940" s="9"/>
      <c r="H940" s="7"/>
    </row>
    <row r="941" spans="1:8">
      <c r="A941" s="9"/>
      <c r="H941" s="7"/>
    </row>
    <row r="942" spans="1:8">
      <c r="A942" s="9"/>
      <c r="H942" s="7"/>
    </row>
    <row r="943" spans="1:8">
      <c r="A943" s="9"/>
      <c r="H943" s="7"/>
    </row>
    <row r="944" spans="1:8">
      <c r="A944" s="9"/>
      <c r="H944" s="7"/>
    </row>
    <row r="945" spans="1:8">
      <c r="A945" s="9"/>
      <c r="H945" s="7"/>
    </row>
    <row r="946" spans="1:8">
      <c r="A946" s="9"/>
      <c r="H946" s="7"/>
    </row>
    <row r="947" spans="1:8">
      <c r="A947" s="9"/>
      <c r="H947" s="7"/>
    </row>
    <row r="948" spans="1:8">
      <c r="A948" s="9"/>
      <c r="H948" s="7"/>
    </row>
    <row r="949" spans="1:8">
      <c r="A949" s="9"/>
      <c r="H949" s="7"/>
    </row>
    <row r="950" spans="1:8">
      <c r="A950" s="9"/>
      <c r="H950" s="7"/>
    </row>
    <row r="951" spans="1:8">
      <c r="A951" s="9"/>
      <c r="H951" s="7"/>
    </row>
    <row r="952" spans="1:8">
      <c r="A952" s="9"/>
      <c r="H952" s="7"/>
    </row>
    <row r="953" spans="1:8">
      <c r="A953" s="9"/>
      <c r="H953" s="7"/>
    </row>
    <row r="954" spans="1:8">
      <c r="A954" s="9"/>
      <c r="H954" s="7"/>
    </row>
    <row r="955" spans="1:8">
      <c r="A955" s="9"/>
      <c r="H955" s="7"/>
    </row>
    <row r="956" spans="1:8">
      <c r="A956" s="9"/>
      <c r="H956" s="7"/>
    </row>
    <row r="957" spans="1:8">
      <c r="A957" s="9"/>
      <c r="H957" s="7"/>
    </row>
    <row r="958" spans="1:8">
      <c r="A958" s="9"/>
      <c r="H958" s="7"/>
    </row>
    <row r="959" spans="1:8">
      <c r="A959" s="9"/>
      <c r="H959" s="7"/>
    </row>
    <row r="960" spans="1:8">
      <c r="A960" s="9"/>
      <c r="H960" s="7"/>
    </row>
    <row r="961" spans="1:8">
      <c r="A961" s="9"/>
      <c r="H961" s="7"/>
    </row>
    <row r="962" spans="1:8">
      <c r="A962" s="9"/>
      <c r="H962" s="7"/>
    </row>
    <row r="963" spans="1:8">
      <c r="A963" s="9"/>
      <c r="H963" s="7"/>
    </row>
    <row r="964" spans="1:8">
      <c r="A964" s="9"/>
      <c r="H964" s="7"/>
    </row>
    <row r="965" spans="1:8">
      <c r="A965" s="9"/>
      <c r="H965" s="7"/>
    </row>
    <row r="966" spans="1:8">
      <c r="A966" s="9"/>
      <c r="H966" s="7"/>
    </row>
    <row r="967" spans="1:8">
      <c r="A967" s="9"/>
      <c r="H967" s="7"/>
    </row>
    <row r="968" spans="1:8">
      <c r="A968" s="9"/>
      <c r="H968" s="7"/>
    </row>
    <row r="969" spans="1:8">
      <c r="A969" s="9"/>
      <c r="H969" s="7"/>
    </row>
    <row r="970" spans="1:8">
      <c r="A970" s="9"/>
      <c r="H970" s="7"/>
    </row>
    <row r="971" spans="1:8">
      <c r="A971" s="9"/>
      <c r="H971" s="7"/>
    </row>
    <row r="972" spans="1:8">
      <c r="A972" s="9"/>
      <c r="H972" s="7"/>
    </row>
    <row r="973" spans="1:8">
      <c r="A973" s="9"/>
      <c r="H973" s="7"/>
    </row>
    <row r="974" spans="1:8">
      <c r="A974" s="9"/>
      <c r="H974" s="7"/>
    </row>
    <row r="975" spans="1:8">
      <c r="A975" s="9"/>
      <c r="H975" s="7"/>
    </row>
    <row r="976" spans="1:8">
      <c r="A976" s="9"/>
      <c r="H976" s="7"/>
    </row>
    <row r="977" spans="1:8">
      <c r="A977" s="9"/>
      <c r="H977" s="7"/>
    </row>
    <row r="978" spans="1:8">
      <c r="A978" s="9"/>
      <c r="H978" s="7"/>
    </row>
    <row r="979" spans="1:8">
      <c r="A979" s="9"/>
      <c r="H979" s="7"/>
    </row>
    <row r="980" spans="1:8">
      <c r="A980" s="9"/>
      <c r="H980" s="7"/>
    </row>
    <row r="981" spans="1:8">
      <c r="A981" s="9"/>
      <c r="H981" s="7"/>
    </row>
    <row r="982" spans="1:8">
      <c r="A982" s="9"/>
      <c r="H982" s="7"/>
    </row>
    <row r="983" spans="1:8">
      <c r="A983" s="9"/>
      <c r="H983" s="7"/>
    </row>
    <row r="984" spans="1:8">
      <c r="A984" s="9"/>
      <c r="H984" s="7"/>
    </row>
    <row r="985" spans="1:8">
      <c r="A985" s="9"/>
      <c r="H985" s="7"/>
    </row>
    <row r="986" spans="1:8">
      <c r="A986" s="9"/>
      <c r="H986" s="7"/>
    </row>
    <row r="987" spans="1:8">
      <c r="A987" s="9"/>
      <c r="H987" s="7"/>
    </row>
    <row r="988" spans="1:8">
      <c r="A988" s="9"/>
      <c r="H988" s="7"/>
    </row>
    <row r="989" spans="1:8">
      <c r="A989" s="9"/>
      <c r="H989" s="7"/>
    </row>
    <row r="990" spans="1:8">
      <c r="A990" s="9"/>
      <c r="H990" s="7"/>
    </row>
    <row r="991" spans="1:8">
      <c r="A991" s="9"/>
      <c r="H991" s="7"/>
    </row>
    <row r="992" spans="1:8">
      <c r="A992" s="9"/>
      <c r="H992" s="7"/>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FF"/>
    <outlinePr summaryBelow="0" summaryRight="0"/>
  </sheetPr>
  <dimension ref="A1:T989"/>
  <sheetViews>
    <sheetView workbookViewId="0">
      <pane ySplit="1" topLeftCell="A2" activePane="bottomLeft" state="frozen"/>
      <selection pane="bottomLeft" activeCell="B3" sqref="B3"/>
    </sheetView>
  </sheetViews>
  <sheetFormatPr baseColWidth="10" defaultColWidth="12.6640625" defaultRowHeight="15.75" customHeight="1"/>
  <cols>
    <col min="1" max="1" width="35.21875" customWidth="1"/>
    <col min="2" max="2" width="38.109375" customWidth="1"/>
    <col min="3" max="5" width="44.109375" customWidth="1"/>
    <col min="6" max="6" width="49" customWidth="1"/>
  </cols>
  <sheetData>
    <row r="1" spans="1:8">
      <c r="A1" s="9" t="s">
        <v>0</v>
      </c>
      <c r="B1" s="42" t="s">
        <v>1</v>
      </c>
      <c r="C1" s="42" t="s">
        <v>2</v>
      </c>
      <c r="D1" s="42" t="s">
        <v>3</v>
      </c>
      <c r="E1" s="42" t="s">
        <v>4</v>
      </c>
      <c r="F1" s="42" t="s">
        <v>5</v>
      </c>
      <c r="G1" s="42" t="s">
        <v>7</v>
      </c>
      <c r="H1" s="42" t="s">
        <v>8</v>
      </c>
    </row>
    <row r="2" spans="1:8">
      <c r="A2" s="9" t="s">
        <v>85473</v>
      </c>
      <c r="B2" s="156" t="s">
        <v>85474</v>
      </c>
      <c r="C2" s="156" t="s">
        <v>80829</v>
      </c>
      <c r="D2" s="156" t="s">
        <v>85475</v>
      </c>
      <c r="E2" s="156" t="s">
        <v>85476</v>
      </c>
      <c r="F2" s="156" t="s">
        <v>85477</v>
      </c>
      <c r="G2" s="7" t="s">
        <v>85478</v>
      </c>
      <c r="H2" s="7" t="s">
        <v>85479</v>
      </c>
    </row>
    <row r="3" spans="1:8">
      <c r="A3" s="9" t="s">
        <v>85480</v>
      </c>
      <c r="B3" s="156" t="s">
        <v>63627</v>
      </c>
      <c r="C3" s="156" t="s">
        <v>85481</v>
      </c>
      <c r="D3" s="156" t="s">
        <v>68286</v>
      </c>
      <c r="E3" s="156" t="s">
        <v>85482</v>
      </c>
      <c r="F3" s="156" t="s">
        <v>85483</v>
      </c>
      <c r="G3" s="7" t="s">
        <v>85484</v>
      </c>
      <c r="H3" s="7" t="s">
        <v>85485</v>
      </c>
    </row>
    <row r="4" spans="1:8">
      <c r="A4" s="9" t="s">
        <v>85486</v>
      </c>
      <c r="B4" s="156" t="s">
        <v>80800</v>
      </c>
      <c r="C4" s="156" t="s">
        <v>80800</v>
      </c>
      <c r="D4" s="156" t="s">
        <v>80800</v>
      </c>
      <c r="E4" s="156" t="s">
        <v>80801</v>
      </c>
      <c r="F4" s="156" t="s">
        <v>80801</v>
      </c>
      <c r="G4" s="7" t="s">
        <v>80802</v>
      </c>
      <c r="H4" s="7" t="s">
        <v>80801</v>
      </c>
    </row>
    <row r="5" spans="1:8">
      <c r="A5" s="9" t="s">
        <v>85487</v>
      </c>
      <c r="B5" s="156" t="s">
        <v>1771</v>
      </c>
      <c r="C5" s="156" t="s">
        <v>1771</v>
      </c>
      <c r="D5" s="156" t="s">
        <v>1771</v>
      </c>
      <c r="E5" s="156" t="s">
        <v>3976</v>
      </c>
      <c r="F5" s="156" t="s">
        <v>3976</v>
      </c>
      <c r="G5" s="7" t="s">
        <v>85488</v>
      </c>
      <c r="H5" s="7" t="s">
        <v>3976</v>
      </c>
    </row>
    <row r="6" spans="1:8">
      <c r="A6" s="9" t="s">
        <v>85489</v>
      </c>
      <c r="B6" s="156" t="s">
        <v>85490</v>
      </c>
      <c r="C6" s="156" t="s">
        <v>85491</v>
      </c>
      <c r="D6" s="156" t="s">
        <v>85492</v>
      </c>
      <c r="E6" s="156" t="s">
        <v>85493</v>
      </c>
      <c r="F6" s="156" t="s">
        <v>85494</v>
      </c>
      <c r="G6" s="7" t="s">
        <v>85495</v>
      </c>
      <c r="H6" s="7" t="s">
        <v>85496</v>
      </c>
    </row>
    <row r="7" spans="1:8">
      <c r="A7" s="9" t="s">
        <v>85497</v>
      </c>
      <c r="B7" s="156" t="s">
        <v>85498</v>
      </c>
      <c r="C7" s="156" t="s">
        <v>85499</v>
      </c>
      <c r="D7" s="156" t="s">
        <v>85500</v>
      </c>
      <c r="E7" s="156" t="s">
        <v>85501</v>
      </c>
      <c r="F7" s="156" t="s">
        <v>85502</v>
      </c>
      <c r="G7" s="7" t="s">
        <v>85503</v>
      </c>
      <c r="H7" s="7" t="s">
        <v>85504</v>
      </c>
    </row>
    <row r="8" spans="1:8">
      <c r="A8" s="9" t="s">
        <v>85505</v>
      </c>
      <c r="B8" s="156" t="s">
        <v>85506</v>
      </c>
      <c r="C8" s="156" t="s">
        <v>85507</v>
      </c>
      <c r="D8" s="156" t="s">
        <v>85508</v>
      </c>
      <c r="E8" s="156" t="s">
        <v>85509</v>
      </c>
      <c r="F8" s="156" t="s">
        <v>85510</v>
      </c>
      <c r="G8" s="7" t="s">
        <v>85511</v>
      </c>
      <c r="H8" s="7" t="s">
        <v>85512</v>
      </c>
    </row>
    <row r="9" spans="1:8">
      <c r="A9" s="9" t="s">
        <v>85513</v>
      </c>
      <c r="B9" s="156" t="s">
        <v>85514</v>
      </c>
      <c r="C9" s="156" t="s">
        <v>85515</v>
      </c>
      <c r="D9" s="156" t="s">
        <v>85516</v>
      </c>
      <c r="E9" s="156" t="s">
        <v>85517</v>
      </c>
      <c r="F9" s="156" t="s">
        <v>85518</v>
      </c>
      <c r="G9" s="7" t="s">
        <v>85519</v>
      </c>
      <c r="H9" s="7" t="s">
        <v>85520</v>
      </c>
    </row>
    <row r="10" spans="1:8">
      <c r="A10" s="9" t="s">
        <v>85521</v>
      </c>
      <c r="B10" s="156" t="s">
        <v>85522</v>
      </c>
      <c r="C10" s="156" t="s">
        <v>85523</v>
      </c>
      <c r="D10" s="156" t="s">
        <v>85524</v>
      </c>
      <c r="E10" s="156" t="s">
        <v>85525</v>
      </c>
      <c r="F10" s="156" t="s">
        <v>85526</v>
      </c>
      <c r="G10" s="7" t="s">
        <v>85527</v>
      </c>
      <c r="H10" s="7" t="s">
        <v>85528</v>
      </c>
    </row>
    <row r="11" spans="1:8">
      <c r="A11" s="9" t="s">
        <v>85529</v>
      </c>
      <c r="B11" s="156" t="s">
        <v>84786</v>
      </c>
      <c r="C11" s="156" t="s">
        <v>84787</v>
      </c>
      <c r="D11" s="156" t="s">
        <v>84788</v>
      </c>
      <c r="E11" s="156" t="s">
        <v>84789</v>
      </c>
      <c r="F11" s="156" t="s">
        <v>84790</v>
      </c>
      <c r="G11" s="7" t="s">
        <v>84791</v>
      </c>
      <c r="H11" s="7" t="s">
        <v>84792</v>
      </c>
    </row>
    <row r="12" spans="1:8">
      <c r="A12" s="9" t="s">
        <v>85530</v>
      </c>
      <c r="B12" s="234" t="s">
        <v>85531</v>
      </c>
      <c r="C12" s="48" t="s">
        <v>85532</v>
      </c>
      <c r="D12" s="235" t="s">
        <v>85533</v>
      </c>
      <c r="E12" s="235" t="s">
        <v>85534</v>
      </c>
      <c r="F12" s="235" t="s">
        <v>85535</v>
      </c>
      <c r="G12" s="7" t="s">
        <v>85536</v>
      </c>
      <c r="H12" s="7" t="s">
        <v>85537</v>
      </c>
    </row>
    <row r="13" spans="1:8">
      <c r="A13" s="9" t="s">
        <v>80714</v>
      </c>
      <c r="B13" s="156" t="s">
        <v>85538</v>
      </c>
      <c r="C13" s="156" t="s">
        <v>85539</v>
      </c>
      <c r="D13" s="156" t="s">
        <v>85540</v>
      </c>
      <c r="E13" s="156" t="s">
        <v>85541</v>
      </c>
      <c r="F13" s="156" t="s">
        <v>85542</v>
      </c>
      <c r="G13" s="7" t="s">
        <v>85543</v>
      </c>
      <c r="H13" s="7" t="s">
        <v>85544</v>
      </c>
    </row>
    <row r="14" spans="1:8">
      <c r="A14" s="9" t="s">
        <v>85545</v>
      </c>
      <c r="B14" s="156" t="s">
        <v>85546</v>
      </c>
      <c r="C14" s="156" t="s">
        <v>23036</v>
      </c>
      <c r="D14" s="156" t="s">
        <v>23037</v>
      </c>
      <c r="E14" s="156" t="s">
        <v>23038</v>
      </c>
      <c r="F14" s="156" t="s">
        <v>23039</v>
      </c>
      <c r="G14" s="7" t="s">
        <v>23041</v>
      </c>
      <c r="H14" s="7" t="s">
        <v>23042</v>
      </c>
    </row>
    <row r="15" spans="1:8">
      <c r="A15" s="9" t="s">
        <v>85547</v>
      </c>
      <c r="B15" s="156" t="s">
        <v>8650</v>
      </c>
      <c r="C15" s="156" t="s">
        <v>8651</v>
      </c>
      <c r="D15" s="156" t="s">
        <v>8652</v>
      </c>
      <c r="E15" s="156" t="s">
        <v>8653</v>
      </c>
      <c r="F15" s="156" t="s">
        <v>8654</v>
      </c>
      <c r="G15" s="7" t="s">
        <v>8656</v>
      </c>
      <c r="H15" s="7" t="s">
        <v>8657</v>
      </c>
    </row>
    <row r="16" spans="1:8">
      <c r="A16" s="9" t="s">
        <v>82996</v>
      </c>
      <c r="B16" s="156" t="s">
        <v>85548</v>
      </c>
      <c r="C16" s="156" t="s">
        <v>85549</v>
      </c>
      <c r="D16" s="156" t="s">
        <v>85550</v>
      </c>
      <c r="E16" s="156" t="s">
        <v>85551</v>
      </c>
      <c r="F16" s="156" t="s">
        <v>85552</v>
      </c>
      <c r="G16" s="7" t="s">
        <v>85553</v>
      </c>
      <c r="H16" s="7" t="s">
        <v>85554</v>
      </c>
    </row>
    <row r="17" spans="1:8">
      <c r="A17" s="9" t="s">
        <v>84848</v>
      </c>
      <c r="B17" s="156" t="s">
        <v>85555</v>
      </c>
      <c r="C17" s="156" t="s">
        <v>85556</v>
      </c>
      <c r="D17" s="156" t="s">
        <v>85557</v>
      </c>
      <c r="E17" s="156" t="s">
        <v>85558</v>
      </c>
      <c r="F17" s="156" t="s">
        <v>85559</v>
      </c>
      <c r="G17" s="7" t="s">
        <v>85560</v>
      </c>
      <c r="H17" s="7" t="s">
        <v>85561</v>
      </c>
    </row>
    <row r="18" spans="1:8">
      <c r="A18" s="9" t="s">
        <v>17510</v>
      </c>
      <c r="B18" s="156" t="s">
        <v>20761</v>
      </c>
      <c r="C18" s="156" t="s">
        <v>20761</v>
      </c>
      <c r="D18" s="156" t="s">
        <v>20757</v>
      </c>
      <c r="E18" s="156" t="s">
        <v>21457</v>
      </c>
      <c r="F18" s="156" t="s">
        <v>21458</v>
      </c>
      <c r="G18" s="7" t="s">
        <v>20760</v>
      </c>
      <c r="H18" s="7" t="s">
        <v>21460</v>
      </c>
    </row>
    <row r="19" spans="1:8">
      <c r="A19" s="9" t="s">
        <v>2023</v>
      </c>
      <c r="B19" s="156" t="s">
        <v>2024</v>
      </c>
      <c r="C19" s="156" t="s">
        <v>2024</v>
      </c>
      <c r="D19" s="156" t="s">
        <v>2024</v>
      </c>
      <c r="E19" s="156" t="s">
        <v>2025</v>
      </c>
      <c r="F19" s="156" t="s">
        <v>23754</v>
      </c>
      <c r="G19" s="7" t="s">
        <v>2028</v>
      </c>
      <c r="H19" s="7" t="s">
        <v>2029</v>
      </c>
    </row>
    <row r="20" spans="1:8">
      <c r="A20" s="9" t="s">
        <v>64789</v>
      </c>
      <c r="B20" s="156" t="s">
        <v>20379</v>
      </c>
      <c r="C20" s="156" t="s">
        <v>85562</v>
      </c>
      <c r="D20" s="156" t="s">
        <v>4510</v>
      </c>
      <c r="E20" s="156" t="s">
        <v>4511</v>
      </c>
      <c r="F20" s="156" t="s">
        <v>85563</v>
      </c>
      <c r="G20" s="7" t="s">
        <v>82464</v>
      </c>
      <c r="H20" s="7" t="s">
        <v>20386</v>
      </c>
    </row>
    <row r="21" spans="1:8">
      <c r="A21" s="9" t="s">
        <v>80219</v>
      </c>
      <c r="B21" s="156" t="s">
        <v>85564</v>
      </c>
      <c r="C21" s="156" t="s">
        <v>85565</v>
      </c>
      <c r="D21" s="156" t="s">
        <v>85566</v>
      </c>
      <c r="E21" s="156" t="s">
        <v>85567</v>
      </c>
      <c r="F21" s="156" t="s">
        <v>85568</v>
      </c>
      <c r="G21" s="7" t="s">
        <v>85569</v>
      </c>
      <c r="H21" s="7" t="s">
        <v>85570</v>
      </c>
    </row>
    <row r="22" spans="1:8">
      <c r="A22" s="9" t="s">
        <v>85571</v>
      </c>
      <c r="B22" s="156" t="s">
        <v>85572</v>
      </c>
      <c r="C22" s="156" t="s">
        <v>85573</v>
      </c>
      <c r="D22" s="156" t="s">
        <v>85574</v>
      </c>
      <c r="E22" s="156" t="s">
        <v>85575</v>
      </c>
      <c r="F22" s="156" t="s">
        <v>85576</v>
      </c>
      <c r="G22" s="7" t="s">
        <v>85577</v>
      </c>
      <c r="H22" s="7" t="s">
        <v>85578</v>
      </c>
    </row>
    <row r="23" spans="1:8">
      <c r="A23" s="9" t="s">
        <v>85579</v>
      </c>
      <c r="B23" s="156" t="s">
        <v>85580</v>
      </c>
      <c r="C23" s="156" t="s">
        <v>85581</v>
      </c>
      <c r="D23" s="156" t="s">
        <v>85582</v>
      </c>
      <c r="E23" s="156" t="s">
        <v>85583</v>
      </c>
      <c r="F23" s="156" t="s">
        <v>85584</v>
      </c>
      <c r="G23" s="7" t="s">
        <v>85585</v>
      </c>
      <c r="H23" s="7" t="s">
        <v>85586</v>
      </c>
    </row>
    <row r="24" spans="1:8">
      <c r="A24" s="9" t="s">
        <v>79821</v>
      </c>
      <c r="B24" s="156" t="s">
        <v>85587</v>
      </c>
      <c r="C24" s="156" t="s">
        <v>85588</v>
      </c>
      <c r="D24" s="156" t="s">
        <v>85589</v>
      </c>
      <c r="E24" s="156" t="s">
        <v>85590</v>
      </c>
      <c r="F24" s="156" t="s">
        <v>85591</v>
      </c>
      <c r="G24" s="7" t="s">
        <v>85592</v>
      </c>
      <c r="H24" s="7" t="s">
        <v>85593</v>
      </c>
    </row>
    <row r="25" spans="1:8">
      <c r="A25" s="9" t="s">
        <v>85594</v>
      </c>
      <c r="B25" s="156" t="s">
        <v>85595</v>
      </c>
      <c r="C25" s="156" t="s">
        <v>85595</v>
      </c>
      <c r="D25" s="156" t="s">
        <v>85596</v>
      </c>
      <c r="E25" s="156" t="s">
        <v>85597</v>
      </c>
      <c r="F25" s="156" t="s">
        <v>85598</v>
      </c>
      <c r="G25" s="7" t="s">
        <v>85599</v>
      </c>
      <c r="H25" s="7" t="s">
        <v>85597</v>
      </c>
    </row>
    <row r="26" spans="1:8">
      <c r="A26" s="9" t="s">
        <v>80259</v>
      </c>
      <c r="B26" s="156" t="s">
        <v>15209</v>
      </c>
      <c r="C26" s="156" t="s">
        <v>85600</v>
      </c>
      <c r="D26" s="156" t="s">
        <v>15210</v>
      </c>
      <c r="E26" s="156" t="s">
        <v>15211</v>
      </c>
      <c r="F26" s="156" t="s">
        <v>85601</v>
      </c>
      <c r="G26" s="7" t="s">
        <v>15213</v>
      </c>
      <c r="H26" s="7" t="s">
        <v>15214</v>
      </c>
    </row>
    <row r="27" spans="1:8">
      <c r="A27" s="9" t="s">
        <v>82824</v>
      </c>
      <c r="B27" s="156" t="s">
        <v>85602</v>
      </c>
      <c r="C27" s="156" t="s">
        <v>85603</v>
      </c>
      <c r="D27" s="156" t="s">
        <v>85604</v>
      </c>
      <c r="E27" s="156" t="s">
        <v>85605</v>
      </c>
      <c r="F27" s="156" t="s">
        <v>85606</v>
      </c>
      <c r="G27" s="7" t="s">
        <v>82452</v>
      </c>
      <c r="H27" s="7" t="s">
        <v>85607</v>
      </c>
    </row>
    <row r="28" spans="1:8">
      <c r="A28" s="9" t="s">
        <v>63672</v>
      </c>
      <c r="B28" s="156" t="s">
        <v>85608</v>
      </c>
      <c r="C28" s="156" t="s">
        <v>85609</v>
      </c>
      <c r="D28" s="156" t="s">
        <v>85610</v>
      </c>
      <c r="E28" s="156" t="s">
        <v>85611</v>
      </c>
      <c r="F28" s="156" t="s">
        <v>85612</v>
      </c>
      <c r="G28" s="7" t="s">
        <v>85613</v>
      </c>
      <c r="H28" s="7" t="s">
        <v>85614</v>
      </c>
    </row>
    <row r="29" spans="1:8">
      <c r="A29" s="9" t="s">
        <v>85615</v>
      </c>
      <c r="B29" s="156" t="s">
        <v>85616</v>
      </c>
      <c r="C29" s="156" t="s">
        <v>85617</v>
      </c>
      <c r="D29" s="156" t="s">
        <v>85618</v>
      </c>
      <c r="E29" s="156" t="s">
        <v>85619</v>
      </c>
      <c r="F29" s="156" t="s">
        <v>85620</v>
      </c>
      <c r="G29" s="7" t="s">
        <v>85621</v>
      </c>
      <c r="H29" s="7" t="s">
        <v>85619</v>
      </c>
    </row>
    <row r="30" spans="1:8">
      <c r="A30" s="9" t="s">
        <v>85622</v>
      </c>
      <c r="B30" s="234" t="s">
        <v>85623</v>
      </c>
      <c r="C30" s="48" t="s">
        <v>85624</v>
      </c>
      <c r="D30" s="235" t="s">
        <v>85625</v>
      </c>
      <c r="E30" s="235" t="s">
        <v>85626</v>
      </c>
      <c r="F30" s="235" t="s">
        <v>85627</v>
      </c>
      <c r="G30" s="7" t="s">
        <v>85628</v>
      </c>
      <c r="H30" s="7" t="s">
        <v>85629</v>
      </c>
    </row>
    <row r="31" spans="1:8">
      <c r="A31" s="9" t="s">
        <v>85630</v>
      </c>
      <c r="B31" s="156" t="s">
        <v>85631</v>
      </c>
      <c r="C31" s="236" t="s">
        <v>85632</v>
      </c>
      <c r="D31" s="236" t="s">
        <v>85633</v>
      </c>
      <c r="E31" s="236" t="s">
        <v>85634</v>
      </c>
      <c r="F31" s="236" t="s">
        <v>85635</v>
      </c>
      <c r="G31" s="7" t="s">
        <v>85636</v>
      </c>
      <c r="H31" s="7" t="s">
        <v>85637</v>
      </c>
    </row>
    <row r="32" spans="1:8">
      <c r="A32" s="9" t="s">
        <v>85638</v>
      </c>
      <c r="B32" s="237" t="s">
        <v>85639</v>
      </c>
      <c r="C32" s="237" t="s">
        <v>85640</v>
      </c>
      <c r="D32" s="237" t="s">
        <v>85641</v>
      </c>
      <c r="E32" s="237" t="s">
        <v>85642</v>
      </c>
      <c r="F32" s="237" t="s">
        <v>85643</v>
      </c>
      <c r="G32" s="7" t="s">
        <v>85644</v>
      </c>
      <c r="H32" s="7" t="s">
        <v>85645</v>
      </c>
    </row>
    <row r="33" spans="1:8">
      <c r="A33" s="9" t="s">
        <v>85646</v>
      </c>
      <c r="B33" s="234" t="s">
        <v>85647</v>
      </c>
      <c r="C33" s="48" t="s">
        <v>85648</v>
      </c>
      <c r="D33" s="235" t="s">
        <v>85649</v>
      </c>
      <c r="E33" s="235" t="s">
        <v>85650</v>
      </c>
      <c r="F33" s="235" t="s">
        <v>85651</v>
      </c>
      <c r="G33" s="7" t="s">
        <v>85652</v>
      </c>
      <c r="H33" s="7" t="s">
        <v>85653</v>
      </c>
    </row>
    <row r="34" spans="1:8">
      <c r="A34" s="9" t="s">
        <v>85654</v>
      </c>
      <c r="B34" s="156" t="s">
        <v>85655</v>
      </c>
      <c r="C34" s="236" t="s">
        <v>85656</v>
      </c>
      <c r="D34" s="236" t="s">
        <v>85657</v>
      </c>
      <c r="E34" s="236" t="s">
        <v>85658</v>
      </c>
      <c r="F34" s="236" t="s">
        <v>85659</v>
      </c>
      <c r="G34" s="7" t="s">
        <v>85660</v>
      </c>
      <c r="H34" s="7" t="s">
        <v>85661</v>
      </c>
    </row>
    <row r="35" spans="1:8">
      <c r="A35" s="9" t="s">
        <v>85662</v>
      </c>
      <c r="B35" s="237" t="s">
        <v>85663</v>
      </c>
      <c r="C35" s="237" t="s">
        <v>85664</v>
      </c>
      <c r="D35" s="237" t="s">
        <v>85665</v>
      </c>
      <c r="E35" s="237" t="s">
        <v>85666</v>
      </c>
      <c r="F35" s="237" t="s">
        <v>85667</v>
      </c>
      <c r="G35" s="7" t="s">
        <v>85668</v>
      </c>
      <c r="H35" s="7" t="s">
        <v>85669</v>
      </c>
    </row>
    <row r="36" spans="1:8">
      <c r="A36" s="9" t="s">
        <v>85670</v>
      </c>
      <c r="B36" s="234" t="s">
        <v>85671</v>
      </c>
      <c r="C36" s="48" t="s">
        <v>85672</v>
      </c>
      <c r="D36" s="235" t="s">
        <v>85673</v>
      </c>
      <c r="E36" s="235" t="s">
        <v>85674</v>
      </c>
      <c r="F36" s="235" t="s">
        <v>85675</v>
      </c>
      <c r="G36" s="7" t="s">
        <v>85676</v>
      </c>
      <c r="H36" s="7" t="s">
        <v>85677</v>
      </c>
    </row>
    <row r="37" spans="1:8">
      <c r="A37" s="9" t="s">
        <v>85678</v>
      </c>
      <c r="B37" s="156" t="s">
        <v>85679</v>
      </c>
      <c r="C37" s="236" t="s">
        <v>85679</v>
      </c>
      <c r="D37" s="236" t="s">
        <v>85680</v>
      </c>
      <c r="E37" s="236" t="s">
        <v>85681</v>
      </c>
      <c r="F37" s="236" t="s">
        <v>85682</v>
      </c>
      <c r="G37" s="7" t="s">
        <v>85683</v>
      </c>
      <c r="H37" s="7" t="s">
        <v>85684</v>
      </c>
    </row>
    <row r="38" spans="1:8">
      <c r="A38" s="9" t="s">
        <v>85685</v>
      </c>
      <c r="B38" s="237" t="s">
        <v>85686</v>
      </c>
      <c r="C38" s="237" t="s">
        <v>85687</v>
      </c>
      <c r="D38" s="237" t="s">
        <v>85688</v>
      </c>
      <c r="E38" s="237" t="s">
        <v>85689</v>
      </c>
      <c r="F38" s="237" t="s">
        <v>85690</v>
      </c>
      <c r="G38" s="7" t="s">
        <v>85691</v>
      </c>
      <c r="H38" s="7" t="s">
        <v>85692</v>
      </c>
    </row>
    <row r="39" spans="1:8">
      <c r="A39" s="9" t="s">
        <v>85693</v>
      </c>
      <c r="B39" s="234" t="s">
        <v>85694</v>
      </c>
      <c r="C39" s="48" t="s">
        <v>85695</v>
      </c>
      <c r="D39" s="235" t="s">
        <v>85696</v>
      </c>
      <c r="E39" s="235" t="s">
        <v>85697</v>
      </c>
      <c r="F39" s="235" t="s">
        <v>85698</v>
      </c>
      <c r="G39" s="7" t="s">
        <v>85699</v>
      </c>
      <c r="H39" s="7" t="s">
        <v>85700</v>
      </c>
    </row>
    <row r="40" spans="1:8">
      <c r="A40" s="9" t="s">
        <v>85701</v>
      </c>
      <c r="B40" s="156" t="s">
        <v>7389</v>
      </c>
      <c r="C40" s="236" t="s">
        <v>7390</v>
      </c>
      <c r="D40" s="236" t="s">
        <v>7382</v>
      </c>
      <c r="E40" s="236" t="s">
        <v>9881</v>
      </c>
      <c r="F40" s="236" t="s">
        <v>85702</v>
      </c>
      <c r="G40" s="7" t="s">
        <v>7393</v>
      </c>
      <c r="H40" s="7" t="s">
        <v>9882</v>
      </c>
    </row>
    <row r="41" spans="1:8">
      <c r="A41" s="9" t="s">
        <v>85703</v>
      </c>
      <c r="B41" s="234" t="s">
        <v>85704</v>
      </c>
      <c r="C41" s="237" t="s">
        <v>85705</v>
      </c>
      <c r="D41" s="237" t="s">
        <v>85706</v>
      </c>
      <c r="E41" s="237" t="s">
        <v>85707</v>
      </c>
      <c r="F41" s="237" t="s">
        <v>85708</v>
      </c>
      <c r="G41" s="7" t="s">
        <v>85709</v>
      </c>
      <c r="H41" s="7" t="s">
        <v>85710</v>
      </c>
    </row>
    <row r="42" spans="1:8">
      <c r="A42" s="9" t="s">
        <v>85711</v>
      </c>
      <c r="B42" s="234" t="s">
        <v>85712</v>
      </c>
      <c r="C42" s="48" t="s">
        <v>85713</v>
      </c>
      <c r="D42" s="235" t="s">
        <v>85714</v>
      </c>
      <c r="E42" s="235" t="s">
        <v>85715</v>
      </c>
      <c r="F42" s="235" t="s">
        <v>85716</v>
      </c>
      <c r="G42" s="7" t="s">
        <v>85717</v>
      </c>
      <c r="H42" s="7" t="s">
        <v>85718</v>
      </c>
    </row>
    <row r="43" spans="1:8">
      <c r="A43" s="238" t="s">
        <v>85719</v>
      </c>
      <c r="B43" s="239" t="s">
        <v>15409</v>
      </c>
      <c r="C43" s="156" t="s">
        <v>15410</v>
      </c>
      <c r="D43" s="156" t="s">
        <v>15409</v>
      </c>
      <c r="E43" s="156" t="s">
        <v>15411</v>
      </c>
      <c r="F43" s="156" t="s">
        <v>15411</v>
      </c>
      <c r="G43" s="7" t="s">
        <v>15412</v>
      </c>
      <c r="H43" s="7" t="s">
        <v>15411</v>
      </c>
    </row>
    <row r="44" spans="1:8">
      <c r="A44" s="238" t="s">
        <v>85720</v>
      </c>
      <c r="B44" s="239" t="s">
        <v>13146</v>
      </c>
      <c r="C44" s="156" t="s">
        <v>13146</v>
      </c>
      <c r="D44" s="156" t="s">
        <v>13067</v>
      </c>
      <c r="E44" s="156" t="s">
        <v>13148</v>
      </c>
      <c r="F44" s="156" t="s">
        <v>13146</v>
      </c>
      <c r="G44" s="7" t="s">
        <v>13150</v>
      </c>
      <c r="H44" s="7" t="s">
        <v>13151</v>
      </c>
    </row>
    <row r="45" spans="1:8">
      <c r="A45" s="238" t="s">
        <v>85721</v>
      </c>
      <c r="B45" s="239" t="s">
        <v>20474</v>
      </c>
      <c r="C45" s="156" t="s">
        <v>85722</v>
      </c>
      <c r="D45" s="156" t="s">
        <v>20475</v>
      </c>
      <c r="E45" s="156" t="s">
        <v>20476</v>
      </c>
      <c r="F45" s="156" t="s">
        <v>20477</v>
      </c>
      <c r="G45" s="7" t="s">
        <v>20479</v>
      </c>
      <c r="H45" s="7" t="s">
        <v>20480</v>
      </c>
    </row>
    <row r="46" spans="1:8">
      <c r="A46" s="238" t="s">
        <v>85723</v>
      </c>
      <c r="B46" s="234" t="s">
        <v>85724</v>
      </c>
      <c r="C46" s="48" t="s">
        <v>85725</v>
      </c>
      <c r="D46" s="235" t="s">
        <v>85726</v>
      </c>
      <c r="E46" s="235" t="s">
        <v>85727</v>
      </c>
      <c r="F46" s="235" t="s">
        <v>85728</v>
      </c>
      <c r="G46" s="7" t="s">
        <v>85729</v>
      </c>
      <c r="H46" s="7" t="s">
        <v>85730</v>
      </c>
    </row>
    <row r="47" spans="1:8">
      <c r="A47" s="238" t="s">
        <v>85731</v>
      </c>
      <c r="B47" s="234" t="s">
        <v>85732</v>
      </c>
      <c r="C47" s="48" t="s">
        <v>85733</v>
      </c>
      <c r="D47" s="235" t="s">
        <v>85734</v>
      </c>
      <c r="E47" s="235" t="s">
        <v>85735</v>
      </c>
      <c r="F47" s="235" t="s">
        <v>85736</v>
      </c>
      <c r="G47" s="7" t="s">
        <v>85737</v>
      </c>
      <c r="H47" s="7" t="s">
        <v>85738</v>
      </c>
    </row>
    <row r="48" spans="1:8">
      <c r="A48" s="238" t="s">
        <v>85739</v>
      </c>
      <c r="B48" s="234" t="s">
        <v>85740</v>
      </c>
      <c r="C48" s="48" t="s">
        <v>85741</v>
      </c>
      <c r="D48" s="235" t="s">
        <v>85742</v>
      </c>
      <c r="E48" s="235" t="s">
        <v>85743</v>
      </c>
      <c r="F48" s="235" t="s">
        <v>85744</v>
      </c>
      <c r="G48" s="7" t="s">
        <v>85745</v>
      </c>
      <c r="H48" s="7" t="s">
        <v>85746</v>
      </c>
    </row>
    <row r="49" spans="1:20">
      <c r="A49" s="228" t="s">
        <v>85747</v>
      </c>
      <c r="B49" s="234" t="s">
        <v>85748</v>
      </c>
      <c r="C49" s="48" t="s">
        <v>85749</v>
      </c>
      <c r="D49" s="235" t="s">
        <v>85750</v>
      </c>
      <c r="E49" s="235" t="s">
        <v>85751</v>
      </c>
      <c r="F49" s="235" t="s">
        <v>85752</v>
      </c>
      <c r="G49" s="7" t="s">
        <v>85753</v>
      </c>
      <c r="H49" s="7" t="s">
        <v>85754</v>
      </c>
    </row>
    <row r="50" spans="1:20">
      <c r="A50" s="228" t="s">
        <v>85755</v>
      </c>
      <c r="B50" s="234" t="s">
        <v>85756</v>
      </c>
      <c r="C50" s="48" t="s">
        <v>85757</v>
      </c>
      <c r="D50" s="235" t="s">
        <v>85758</v>
      </c>
      <c r="E50" s="235" t="s">
        <v>85759</v>
      </c>
      <c r="F50" s="235" t="s">
        <v>85760</v>
      </c>
      <c r="G50" s="7" t="s">
        <v>85761</v>
      </c>
      <c r="H50" s="7" t="s">
        <v>85762</v>
      </c>
    </row>
    <row r="51" spans="1:20">
      <c r="A51" s="228" t="s">
        <v>85763</v>
      </c>
      <c r="B51" s="234" t="s">
        <v>85764</v>
      </c>
      <c r="C51" s="48" t="s">
        <v>85765</v>
      </c>
      <c r="D51" s="235" t="s">
        <v>85766</v>
      </c>
      <c r="E51" s="235" t="s">
        <v>85767</v>
      </c>
      <c r="F51" s="235" t="s">
        <v>85768</v>
      </c>
      <c r="G51" s="7" t="s">
        <v>85769</v>
      </c>
      <c r="H51" s="7" t="s">
        <v>85770</v>
      </c>
    </row>
    <row r="52" spans="1:20">
      <c r="A52" s="228" t="s">
        <v>85771</v>
      </c>
      <c r="B52" s="234" t="s">
        <v>85772</v>
      </c>
      <c r="C52" s="48" t="s">
        <v>85773</v>
      </c>
      <c r="D52" s="235" t="s">
        <v>85774</v>
      </c>
      <c r="E52" s="235" t="s">
        <v>85775</v>
      </c>
      <c r="F52" s="235" t="s">
        <v>85776</v>
      </c>
      <c r="G52" s="7" t="s">
        <v>85777</v>
      </c>
      <c r="H52" s="7" t="s">
        <v>85778</v>
      </c>
    </row>
    <row r="53" spans="1:20">
      <c r="A53" s="228" t="s">
        <v>85779</v>
      </c>
      <c r="B53" s="234" t="s">
        <v>85780</v>
      </c>
      <c r="C53" s="48" t="s">
        <v>85781</v>
      </c>
      <c r="D53" s="235" t="s">
        <v>85782</v>
      </c>
      <c r="E53" s="235" t="s">
        <v>85783</v>
      </c>
      <c r="F53" s="235" t="s">
        <v>85784</v>
      </c>
      <c r="G53" s="7" t="s">
        <v>85785</v>
      </c>
      <c r="H53" s="7" t="s">
        <v>85786</v>
      </c>
    </row>
    <row r="54" spans="1:20">
      <c r="A54" s="228" t="s">
        <v>85787</v>
      </c>
      <c r="B54" s="234" t="s">
        <v>85788</v>
      </c>
      <c r="C54" s="48" t="s">
        <v>85789</v>
      </c>
      <c r="D54" s="235" t="s">
        <v>85790</v>
      </c>
      <c r="E54" s="235" t="s">
        <v>85791</v>
      </c>
      <c r="F54" s="235" t="s">
        <v>85792</v>
      </c>
      <c r="G54" s="7" t="s">
        <v>85793</v>
      </c>
      <c r="H54" s="7" t="s">
        <v>85794</v>
      </c>
    </row>
    <row r="55" spans="1:20">
      <c r="A55" s="228" t="s">
        <v>85795</v>
      </c>
      <c r="B55" s="234" t="s">
        <v>85796</v>
      </c>
      <c r="C55" s="48" t="s">
        <v>85797</v>
      </c>
      <c r="D55" s="235" t="s">
        <v>85798</v>
      </c>
      <c r="E55" s="235" t="s">
        <v>85799</v>
      </c>
      <c r="F55" s="235" t="s">
        <v>85800</v>
      </c>
      <c r="G55" s="7" t="s">
        <v>85801</v>
      </c>
      <c r="H55" s="7" t="s">
        <v>85802</v>
      </c>
    </row>
    <row r="56" spans="1:20">
      <c r="A56" s="228" t="s">
        <v>85803</v>
      </c>
      <c r="B56" s="235" t="s">
        <v>85804</v>
      </c>
      <c r="C56" s="48" t="s">
        <v>85805</v>
      </c>
      <c r="D56" s="235" t="s">
        <v>85806</v>
      </c>
      <c r="E56" s="235" t="s">
        <v>85807</v>
      </c>
      <c r="F56" s="235" t="s">
        <v>85808</v>
      </c>
      <c r="G56" s="7" t="s">
        <v>85809</v>
      </c>
      <c r="H56" s="7" t="s">
        <v>85810</v>
      </c>
    </row>
    <row r="57" spans="1:20">
      <c r="A57" s="240" t="s">
        <v>85811</v>
      </c>
      <c r="B57" s="241" t="s">
        <v>85812</v>
      </c>
      <c r="C57" s="241"/>
      <c r="D57" s="241"/>
      <c r="E57" s="241"/>
      <c r="F57" s="241"/>
      <c r="G57" s="133" t="s">
        <v>85813</v>
      </c>
      <c r="H57" s="133" t="s">
        <v>85814</v>
      </c>
      <c r="I57" s="232"/>
      <c r="J57" s="232"/>
      <c r="K57" s="232"/>
      <c r="L57" s="232"/>
      <c r="M57" s="232"/>
      <c r="N57" s="232"/>
      <c r="O57" s="232"/>
      <c r="P57" s="232"/>
      <c r="Q57" s="232"/>
      <c r="R57" s="232"/>
      <c r="S57" s="232"/>
      <c r="T57" s="232"/>
    </row>
    <row r="58" spans="1:20">
      <c r="A58" s="240" t="s">
        <v>85815</v>
      </c>
      <c r="B58" s="241" t="s">
        <v>85816</v>
      </c>
      <c r="C58" s="241"/>
      <c r="D58" s="241"/>
      <c r="E58" s="241"/>
      <c r="F58" s="241"/>
      <c r="G58" s="133" t="s">
        <v>85817</v>
      </c>
      <c r="H58" s="133" t="s">
        <v>85818</v>
      </c>
      <c r="I58" s="232"/>
      <c r="J58" s="232"/>
      <c r="K58" s="232"/>
      <c r="L58" s="232"/>
      <c r="M58" s="232"/>
      <c r="N58" s="232"/>
      <c r="O58" s="232"/>
      <c r="P58" s="232"/>
      <c r="Q58" s="232"/>
      <c r="R58" s="232"/>
      <c r="S58" s="232"/>
      <c r="T58" s="232"/>
    </row>
    <row r="59" spans="1:20">
      <c r="A59" s="228" t="s">
        <v>85819</v>
      </c>
      <c r="B59" s="235" t="s">
        <v>85820</v>
      </c>
      <c r="C59" s="48" t="s">
        <v>85821</v>
      </c>
      <c r="D59" s="235" t="s">
        <v>85822</v>
      </c>
      <c r="E59" s="235" t="s">
        <v>85823</v>
      </c>
      <c r="F59" s="235" t="s">
        <v>85824</v>
      </c>
      <c r="G59" s="7" t="s">
        <v>85825</v>
      </c>
      <c r="H59" s="7" t="s">
        <v>85826</v>
      </c>
    </row>
    <row r="60" spans="1:20">
      <c r="A60" s="228" t="s">
        <v>85827</v>
      </c>
      <c r="B60" s="235" t="s">
        <v>85828</v>
      </c>
      <c r="C60" s="48" t="s">
        <v>85829</v>
      </c>
      <c r="D60" s="235" t="s">
        <v>85830</v>
      </c>
      <c r="E60" s="235" t="s">
        <v>85831</v>
      </c>
      <c r="F60" s="235" t="s">
        <v>85832</v>
      </c>
      <c r="G60" s="7" t="s">
        <v>85833</v>
      </c>
      <c r="H60" s="7" t="s">
        <v>85834</v>
      </c>
    </row>
    <row r="61" spans="1:20">
      <c r="A61" s="228" t="s">
        <v>85835</v>
      </c>
      <c r="B61" s="235" t="s">
        <v>85836</v>
      </c>
      <c r="C61" s="48" t="s">
        <v>85837</v>
      </c>
      <c r="D61" s="235" t="s">
        <v>85838</v>
      </c>
      <c r="E61" s="235" t="s">
        <v>85839</v>
      </c>
      <c r="F61" s="235" t="s">
        <v>85840</v>
      </c>
      <c r="G61" s="7" t="s">
        <v>85841</v>
      </c>
      <c r="H61" s="7" t="s">
        <v>85842</v>
      </c>
    </row>
    <row r="62" spans="1:20">
      <c r="A62" s="228" t="s">
        <v>85843</v>
      </c>
      <c r="B62" s="234" t="s">
        <v>85844</v>
      </c>
      <c r="C62" s="48" t="s">
        <v>85845</v>
      </c>
      <c r="D62" s="235" t="s">
        <v>85846</v>
      </c>
      <c r="E62" s="235" t="s">
        <v>85847</v>
      </c>
      <c r="F62" s="235" t="s">
        <v>85848</v>
      </c>
      <c r="G62" s="7" t="s">
        <v>85849</v>
      </c>
      <c r="H62" s="7" t="s">
        <v>85850</v>
      </c>
    </row>
    <row r="63" spans="1:20">
      <c r="A63" s="228" t="s">
        <v>85851</v>
      </c>
      <c r="B63" s="234" t="s">
        <v>85852</v>
      </c>
      <c r="C63" s="48" t="s">
        <v>85853</v>
      </c>
      <c r="D63" s="235" t="s">
        <v>85854</v>
      </c>
      <c r="E63" s="235" t="s">
        <v>85855</v>
      </c>
      <c r="F63" s="235" t="s">
        <v>85856</v>
      </c>
      <c r="G63" s="7" t="s">
        <v>85857</v>
      </c>
      <c r="H63" s="7" t="s">
        <v>85858</v>
      </c>
    </row>
    <row r="64" spans="1:20">
      <c r="A64" s="228" t="s">
        <v>85859</v>
      </c>
      <c r="B64" s="234" t="s">
        <v>85860</v>
      </c>
      <c r="C64" s="48" t="s">
        <v>85861</v>
      </c>
      <c r="D64" s="235" t="s">
        <v>85862</v>
      </c>
      <c r="E64" s="235" t="s">
        <v>85863</v>
      </c>
      <c r="F64" s="235" t="s">
        <v>85864</v>
      </c>
      <c r="G64" s="7" t="s">
        <v>85865</v>
      </c>
      <c r="H64" s="7" t="s">
        <v>85866</v>
      </c>
    </row>
    <row r="65" spans="1:8">
      <c r="A65" s="228" t="s">
        <v>85867</v>
      </c>
      <c r="B65" s="234" t="s">
        <v>85868</v>
      </c>
      <c r="C65" s="48" t="s">
        <v>85869</v>
      </c>
      <c r="D65" s="235" t="s">
        <v>85870</v>
      </c>
      <c r="E65" s="235" t="s">
        <v>85871</v>
      </c>
      <c r="F65" s="235" t="s">
        <v>85872</v>
      </c>
      <c r="G65" s="7" t="s">
        <v>85873</v>
      </c>
      <c r="H65" s="7" t="s">
        <v>85874</v>
      </c>
    </row>
    <row r="66" spans="1:8">
      <c r="A66" s="228" t="s">
        <v>85875</v>
      </c>
      <c r="B66" s="234" t="s">
        <v>85876</v>
      </c>
      <c r="C66" s="48" t="s">
        <v>85877</v>
      </c>
      <c r="D66" s="235" t="s">
        <v>85878</v>
      </c>
      <c r="E66" s="235" t="s">
        <v>85879</v>
      </c>
      <c r="F66" s="235" t="s">
        <v>85880</v>
      </c>
      <c r="G66" s="7" t="s">
        <v>85881</v>
      </c>
      <c r="H66" s="7" t="s">
        <v>85882</v>
      </c>
    </row>
    <row r="67" spans="1:8">
      <c r="A67" s="228" t="s">
        <v>85883</v>
      </c>
      <c r="B67" s="234" t="s">
        <v>85884</v>
      </c>
      <c r="C67" s="48" t="s">
        <v>85885</v>
      </c>
      <c r="D67" s="235" t="s">
        <v>85886</v>
      </c>
      <c r="E67" s="235" t="s">
        <v>85887</v>
      </c>
      <c r="F67" s="235" t="s">
        <v>85888</v>
      </c>
      <c r="G67" s="7" t="s">
        <v>85889</v>
      </c>
      <c r="H67" s="7" t="s">
        <v>85890</v>
      </c>
    </row>
    <row r="68" spans="1:8">
      <c r="A68" s="228" t="s">
        <v>85891</v>
      </c>
      <c r="B68" s="234" t="s">
        <v>85892</v>
      </c>
      <c r="C68" s="48" t="s">
        <v>85893</v>
      </c>
      <c r="D68" s="235" t="s">
        <v>85894</v>
      </c>
      <c r="E68" s="235" t="s">
        <v>85895</v>
      </c>
      <c r="F68" s="235" t="s">
        <v>85896</v>
      </c>
      <c r="G68" s="7" t="s">
        <v>85897</v>
      </c>
      <c r="H68" s="7" t="s">
        <v>85898</v>
      </c>
    </row>
    <row r="69" spans="1:8">
      <c r="A69" s="228" t="s">
        <v>85899</v>
      </c>
      <c r="B69" s="234" t="s">
        <v>85900</v>
      </c>
      <c r="C69" s="48" t="s">
        <v>85901</v>
      </c>
      <c r="D69" s="235" t="s">
        <v>85902</v>
      </c>
      <c r="E69" s="235" t="s">
        <v>85903</v>
      </c>
      <c r="F69" s="235" t="s">
        <v>85904</v>
      </c>
      <c r="G69" s="7" t="s">
        <v>85905</v>
      </c>
      <c r="H69" s="7" t="s">
        <v>85906</v>
      </c>
    </row>
    <row r="70" spans="1:8">
      <c r="A70" s="228" t="s">
        <v>85907</v>
      </c>
      <c r="B70" s="234" t="s">
        <v>85908</v>
      </c>
      <c r="C70" s="48" t="s">
        <v>85909</v>
      </c>
      <c r="D70" s="235" t="s">
        <v>85910</v>
      </c>
      <c r="E70" s="235" t="s">
        <v>85911</v>
      </c>
      <c r="F70" s="235" t="s">
        <v>85912</v>
      </c>
      <c r="G70" s="7" t="s">
        <v>85913</v>
      </c>
      <c r="H70" s="7" t="s">
        <v>85914</v>
      </c>
    </row>
    <row r="71" spans="1:8">
      <c r="A71" s="228" t="s">
        <v>85915</v>
      </c>
      <c r="B71" s="239" t="s">
        <v>85916</v>
      </c>
      <c r="C71" s="48" t="s">
        <v>85917</v>
      </c>
      <c r="D71" s="235" t="s">
        <v>85918</v>
      </c>
      <c r="E71" s="235" t="s">
        <v>85919</v>
      </c>
      <c r="F71" s="235" t="s">
        <v>85920</v>
      </c>
      <c r="G71" s="7" t="s">
        <v>85921</v>
      </c>
      <c r="H71" s="7" t="s">
        <v>85922</v>
      </c>
    </row>
    <row r="72" spans="1:8">
      <c r="A72" s="228" t="s">
        <v>85923</v>
      </c>
      <c r="B72" s="239" t="s">
        <v>85924</v>
      </c>
      <c r="C72" s="48" t="s">
        <v>85925</v>
      </c>
      <c r="D72" s="235" t="s">
        <v>85926</v>
      </c>
      <c r="E72" s="235" t="s">
        <v>85927</v>
      </c>
      <c r="F72" s="235" t="s">
        <v>85928</v>
      </c>
      <c r="G72" s="7" t="s">
        <v>85929</v>
      </c>
      <c r="H72" s="7" t="s">
        <v>85930</v>
      </c>
    </row>
    <row r="73" spans="1:8">
      <c r="A73" s="228" t="s">
        <v>85931</v>
      </c>
      <c r="B73" s="239" t="s">
        <v>85932</v>
      </c>
      <c r="C73" s="48" t="s">
        <v>85933</v>
      </c>
      <c r="D73" s="235" t="s">
        <v>85934</v>
      </c>
      <c r="E73" s="235" t="s">
        <v>85935</v>
      </c>
      <c r="F73" s="235" t="s">
        <v>85936</v>
      </c>
      <c r="G73" s="7" t="s">
        <v>85937</v>
      </c>
      <c r="H73" s="7" t="s">
        <v>85938</v>
      </c>
    </row>
    <row r="74" spans="1:8">
      <c r="A74" s="228" t="s">
        <v>85939</v>
      </c>
      <c r="B74" s="156" t="s">
        <v>85940</v>
      </c>
      <c r="C74" s="156" t="s">
        <v>4509</v>
      </c>
      <c r="D74" s="156" t="s">
        <v>4510</v>
      </c>
      <c r="E74" s="156" t="s">
        <v>4511</v>
      </c>
      <c r="F74" s="156" t="s">
        <v>85563</v>
      </c>
      <c r="G74" s="7" t="s">
        <v>82464</v>
      </c>
      <c r="H74" s="7" t="s">
        <v>85941</v>
      </c>
    </row>
    <row r="75" spans="1:8">
      <c r="A75" s="228" t="s">
        <v>85942</v>
      </c>
      <c r="B75" s="156" t="s">
        <v>85943</v>
      </c>
      <c r="C75" s="156" t="s">
        <v>85944</v>
      </c>
      <c r="D75" s="156" t="s">
        <v>85945</v>
      </c>
      <c r="E75" s="156" t="s">
        <v>85946</v>
      </c>
      <c r="F75" s="156" t="s">
        <v>85947</v>
      </c>
      <c r="G75" s="7" t="s">
        <v>85948</v>
      </c>
      <c r="H75" s="7" t="s">
        <v>85949</v>
      </c>
    </row>
    <row r="76" spans="1:8">
      <c r="A76" s="228" t="s">
        <v>85950</v>
      </c>
      <c r="B76" s="156" t="s">
        <v>85951</v>
      </c>
      <c r="C76" s="156" t="s">
        <v>85952</v>
      </c>
      <c r="D76" s="156" t="s">
        <v>85953</v>
      </c>
      <c r="E76" s="156" t="s">
        <v>85954</v>
      </c>
      <c r="F76" s="156" t="s">
        <v>85955</v>
      </c>
      <c r="G76" s="7" t="s">
        <v>85956</v>
      </c>
      <c r="H76" s="7" t="s">
        <v>85957</v>
      </c>
    </row>
    <row r="77" spans="1:8">
      <c r="A77" s="228" t="s">
        <v>85958</v>
      </c>
      <c r="B77" s="156" t="s">
        <v>85959</v>
      </c>
      <c r="C77" s="156" t="s">
        <v>85960</v>
      </c>
      <c r="D77" s="156" t="s">
        <v>85961</v>
      </c>
      <c r="E77" s="156" t="s">
        <v>85962</v>
      </c>
      <c r="F77" s="156" t="s">
        <v>85963</v>
      </c>
      <c r="G77" s="7" t="s">
        <v>85964</v>
      </c>
      <c r="H77" s="7" t="s">
        <v>85965</v>
      </c>
    </row>
    <row r="78" spans="1:8">
      <c r="A78" s="228" t="s">
        <v>85966</v>
      </c>
      <c r="B78" s="156" t="s">
        <v>85967</v>
      </c>
      <c r="C78" s="156" t="s">
        <v>85968</v>
      </c>
      <c r="D78" s="156" t="s">
        <v>85969</v>
      </c>
      <c r="E78" s="156" t="s">
        <v>85970</v>
      </c>
      <c r="F78" s="156" t="s">
        <v>85971</v>
      </c>
      <c r="G78" s="7" t="s">
        <v>85972</v>
      </c>
      <c r="H78" s="7" t="s">
        <v>85973</v>
      </c>
    </row>
    <row r="79" spans="1:8">
      <c r="A79" s="228" t="s">
        <v>85974</v>
      </c>
      <c r="B79" s="156" t="s">
        <v>85975</v>
      </c>
      <c r="C79" s="156" t="s">
        <v>85976</v>
      </c>
      <c r="D79" s="156" t="s">
        <v>85977</v>
      </c>
      <c r="E79" s="156" t="s">
        <v>85978</v>
      </c>
      <c r="F79" s="156" t="s">
        <v>85979</v>
      </c>
      <c r="G79" s="7" t="s">
        <v>85980</v>
      </c>
      <c r="H79" s="7" t="s">
        <v>85981</v>
      </c>
    </row>
    <row r="80" spans="1:8">
      <c r="A80" s="228" t="s">
        <v>85982</v>
      </c>
      <c r="B80" s="156" t="s">
        <v>85983</v>
      </c>
      <c r="C80" s="156" t="s">
        <v>85984</v>
      </c>
      <c r="D80" s="156" t="s">
        <v>85985</v>
      </c>
      <c r="E80" s="156" t="s">
        <v>85986</v>
      </c>
      <c r="F80" s="156" t="s">
        <v>85987</v>
      </c>
      <c r="G80" s="7" t="s">
        <v>85988</v>
      </c>
      <c r="H80" s="7" t="s">
        <v>85989</v>
      </c>
    </row>
    <row r="81" spans="1:20">
      <c r="A81" s="228" t="s">
        <v>85990</v>
      </c>
      <c r="B81" s="156" t="s">
        <v>85991</v>
      </c>
      <c r="C81" s="156" t="s">
        <v>85992</v>
      </c>
      <c r="D81" s="156" t="s">
        <v>85993</v>
      </c>
      <c r="E81" s="156" t="s">
        <v>85994</v>
      </c>
      <c r="F81" s="156" t="s">
        <v>85995</v>
      </c>
      <c r="G81" s="7" t="s">
        <v>85996</v>
      </c>
      <c r="H81" s="7" t="s">
        <v>85997</v>
      </c>
    </row>
    <row r="82" spans="1:20">
      <c r="A82" s="228" t="s">
        <v>85998</v>
      </c>
      <c r="B82" s="156" t="s">
        <v>85999</v>
      </c>
      <c r="C82" s="156" t="s">
        <v>86000</v>
      </c>
      <c r="D82" s="156" t="s">
        <v>86001</v>
      </c>
      <c r="E82" s="156" t="s">
        <v>86002</v>
      </c>
      <c r="F82" s="156" t="s">
        <v>86003</v>
      </c>
      <c r="G82" s="7" t="s">
        <v>86004</v>
      </c>
      <c r="H82" s="7" t="s">
        <v>86005</v>
      </c>
    </row>
    <row r="83" spans="1:20">
      <c r="A83" s="228" t="s">
        <v>86006</v>
      </c>
      <c r="B83" s="156" t="s">
        <v>63673</v>
      </c>
      <c r="C83" s="156" t="s">
        <v>63674</v>
      </c>
      <c r="D83" s="156" t="s">
        <v>86007</v>
      </c>
      <c r="E83" s="156" t="s">
        <v>63675</v>
      </c>
      <c r="F83" s="156" t="s">
        <v>86008</v>
      </c>
      <c r="G83" s="7" t="s">
        <v>23319</v>
      </c>
      <c r="H83" s="7" t="s">
        <v>63673</v>
      </c>
    </row>
    <row r="84" spans="1:20">
      <c r="A84" s="228" t="s">
        <v>86009</v>
      </c>
      <c r="B84" s="156" t="s">
        <v>86010</v>
      </c>
      <c r="C84" s="156" t="s">
        <v>86010</v>
      </c>
      <c r="D84" s="156" t="s">
        <v>86010</v>
      </c>
      <c r="E84" s="156" t="s">
        <v>86010</v>
      </c>
      <c r="F84" s="156" t="s">
        <v>86010</v>
      </c>
      <c r="G84" s="7" t="s">
        <v>86011</v>
      </c>
      <c r="H84" s="7" t="s">
        <v>86012</v>
      </c>
    </row>
    <row r="85" spans="1:20">
      <c r="A85" s="228" t="s">
        <v>86013</v>
      </c>
      <c r="B85" s="156" t="s">
        <v>86014</v>
      </c>
      <c r="C85" s="156" t="s">
        <v>86014</v>
      </c>
      <c r="D85" s="156" t="s">
        <v>86014</v>
      </c>
      <c r="E85" s="156" t="s">
        <v>86014</v>
      </c>
      <c r="F85" s="156" t="s">
        <v>86014</v>
      </c>
      <c r="G85" s="7" t="s">
        <v>86015</v>
      </c>
      <c r="H85" s="7" t="s">
        <v>86016</v>
      </c>
    </row>
    <row r="86" spans="1:20">
      <c r="A86" s="228" t="s">
        <v>86017</v>
      </c>
      <c r="B86" s="156" t="s">
        <v>86018</v>
      </c>
      <c r="C86" s="156" t="s">
        <v>86019</v>
      </c>
      <c r="D86" s="156" t="s">
        <v>86020</v>
      </c>
      <c r="E86" s="156" t="s">
        <v>86021</v>
      </c>
      <c r="F86" s="156" t="s">
        <v>86022</v>
      </c>
      <c r="G86" s="7" t="s">
        <v>86023</v>
      </c>
      <c r="H86" s="7" t="s">
        <v>86024</v>
      </c>
    </row>
    <row r="87" spans="1:20">
      <c r="A87" s="228" t="s">
        <v>86025</v>
      </c>
      <c r="B87" s="156" t="s">
        <v>86026</v>
      </c>
      <c r="C87" s="156" t="s">
        <v>86027</v>
      </c>
      <c r="D87" s="156" t="s">
        <v>86028</v>
      </c>
      <c r="E87" s="156" t="s">
        <v>86029</v>
      </c>
      <c r="F87" s="156" t="s">
        <v>86030</v>
      </c>
      <c r="G87" s="7" t="s">
        <v>86031</v>
      </c>
      <c r="H87" s="7" t="s">
        <v>86032</v>
      </c>
    </row>
    <row r="88" spans="1:20">
      <c r="A88" s="228" t="s">
        <v>86033</v>
      </c>
      <c r="B88" s="156" t="s">
        <v>19146</v>
      </c>
      <c r="C88" s="156" t="s">
        <v>15718</v>
      </c>
      <c r="D88" s="156" t="s">
        <v>19148</v>
      </c>
      <c r="E88" s="156" t="s">
        <v>15720</v>
      </c>
      <c r="F88" s="156" t="s">
        <v>15720</v>
      </c>
      <c r="G88" s="7" t="s">
        <v>86034</v>
      </c>
      <c r="H88" s="7" t="s">
        <v>15720</v>
      </c>
    </row>
    <row r="89" spans="1:20">
      <c r="A89" s="228" t="s">
        <v>86035</v>
      </c>
      <c r="B89" s="156" t="s">
        <v>15693</v>
      </c>
      <c r="C89" s="156" t="s">
        <v>15694</v>
      </c>
      <c r="D89" s="156" t="s">
        <v>15695</v>
      </c>
      <c r="E89" s="156" t="s">
        <v>15696</v>
      </c>
      <c r="F89" s="156" t="s">
        <v>86036</v>
      </c>
      <c r="G89" s="7" t="s">
        <v>15699</v>
      </c>
      <c r="H89" s="7" t="s">
        <v>15696</v>
      </c>
    </row>
    <row r="90" spans="1:20">
      <c r="A90" s="228" t="s">
        <v>86037</v>
      </c>
      <c r="B90" s="156" t="s">
        <v>86038</v>
      </c>
      <c r="C90" s="156" t="s">
        <v>86039</v>
      </c>
      <c r="D90" s="156" t="s">
        <v>86040</v>
      </c>
      <c r="E90" s="156" t="s">
        <v>86041</v>
      </c>
      <c r="F90" s="156" t="s">
        <v>86042</v>
      </c>
      <c r="G90" s="7" t="s">
        <v>86043</v>
      </c>
      <c r="H90" s="7" t="s">
        <v>86044</v>
      </c>
    </row>
    <row r="91" spans="1:20">
      <c r="A91" s="228" t="s">
        <v>86045</v>
      </c>
      <c r="B91" s="156" t="s">
        <v>86046</v>
      </c>
      <c r="C91" s="156" t="s">
        <v>86047</v>
      </c>
      <c r="D91" s="156" t="s">
        <v>86048</v>
      </c>
      <c r="E91" s="156" t="s">
        <v>86049</v>
      </c>
      <c r="F91" s="156" t="s">
        <v>86050</v>
      </c>
      <c r="G91" s="7" t="s">
        <v>86051</v>
      </c>
      <c r="H91" s="7" t="s">
        <v>86052</v>
      </c>
    </row>
    <row r="92" spans="1:20">
      <c r="A92" s="228" t="s">
        <v>86053</v>
      </c>
      <c r="B92" s="156" t="s">
        <v>86054</v>
      </c>
      <c r="C92" s="156" t="s">
        <v>86055</v>
      </c>
      <c r="D92" s="156" t="s">
        <v>86056</v>
      </c>
      <c r="E92" s="156" t="s">
        <v>86057</v>
      </c>
      <c r="F92" s="156" t="s">
        <v>86058</v>
      </c>
      <c r="G92" s="7" t="s">
        <v>86059</v>
      </c>
      <c r="H92" s="7" t="s">
        <v>86060</v>
      </c>
    </row>
    <row r="93" spans="1:20">
      <c r="A93" s="228" t="s">
        <v>86061</v>
      </c>
      <c r="B93" s="156" t="s">
        <v>86062</v>
      </c>
      <c r="C93" s="156" t="s">
        <v>86063</v>
      </c>
      <c r="D93" s="156" t="s">
        <v>86064</v>
      </c>
      <c r="E93" s="156" t="s">
        <v>86065</v>
      </c>
      <c r="F93" s="156" t="s">
        <v>86066</v>
      </c>
      <c r="G93" s="7" t="s">
        <v>3729</v>
      </c>
      <c r="H93" s="7" t="s">
        <v>86067</v>
      </c>
    </row>
    <row r="94" spans="1:20">
      <c r="A94" s="242" t="s">
        <v>86068</v>
      </c>
      <c r="B94" s="243" t="s">
        <v>86069</v>
      </c>
      <c r="C94" s="243" t="s">
        <v>86069</v>
      </c>
      <c r="D94" s="243" t="s">
        <v>86069</v>
      </c>
      <c r="E94" s="243" t="s">
        <v>86069</v>
      </c>
      <c r="F94" s="243" t="s">
        <v>86069</v>
      </c>
      <c r="G94" s="244" t="s">
        <v>86070</v>
      </c>
      <c r="H94" s="244" t="s">
        <v>86071</v>
      </c>
      <c r="I94" s="245"/>
      <c r="J94" s="245"/>
      <c r="K94" s="245"/>
      <c r="L94" s="245"/>
      <c r="M94" s="245"/>
      <c r="N94" s="245"/>
      <c r="O94" s="245"/>
      <c r="P94" s="245"/>
      <c r="Q94" s="245"/>
      <c r="R94" s="245"/>
      <c r="S94" s="245"/>
      <c r="T94" s="245"/>
    </row>
    <row r="95" spans="1:20">
      <c r="A95" s="242" t="s">
        <v>86072</v>
      </c>
      <c r="B95" s="243" t="s">
        <v>86073</v>
      </c>
      <c r="C95" s="243" t="s">
        <v>86073</v>
      </c>
      <c r="D95" s="243" t="s">
        <v>86073</v>
      </c>
      <c r="E95" s="243" t="s">
        <v>86073</v>
      </c>
      <c r="F95" s="243" t="s">
        <v>86073</v>
      </c>
      <c r="G95" s="244" t="s">
        <v>86074</v>
      </c>
      <c r="H95" s="244" t="s">
        <v>86075</v>
      </c>
      <c r="I95" s="245"/>
      <c r="J95" s="245"/>
      <c r="K95" s="245"/>
      <c r="L95" s="245"/>
      <c r="M95" s="245"/>
      <c r="N95" s="245"/>
      <c r="O95" s="245"/>
      <c r="P95" s="245"/>
      <c r="Q95" s="245"/>
      <c r="R95" s="245"/>
      <c r="S95" s="245"/>
      <c r="T95" s="245"/>
    </row>
    <row r="96" spans="1:20">
      <c r="A96" s="228" t="s">
        <v>86076</v>
      </c>
      <c r="B96" s="156" t="s">
        <v>86077</v>
      </c>
      <c r="C96" s="156" t="s">
        <v>86078</v>
      </c>
      <c r="D96" s="156" t="s">
        <v>86079</v>
      </c>
      <c r="E96" s="156" t="s">
        <v>86080</v>
      </c>
      <c r="F96" s="156" t="s">
        <v>86081</v>
      </c>
      <c r="G96" s="7" t="s">
        <v>86082</v>
      </c>
      <c r="H96" s="7" t="s">
        <v>86083</v>
      </c>
    </row>
    <row r="97" spans="1:8">
      <c r="A97" s="228" t="s">
        <v>86084</v>
      </c>
      <c r="B97" s="156" t="s">
        <v>86085</v>
      </c>
      <c r="C97" s="156" t="s">
        <v>86086</v>
      </c>
      <c r="D97" s="156" t="s">
        <v>86087</v>
      </c>
      <c r="E97" s="156" t="s">
        <v>86088</v>
      </c>
      <c r="F97" s="156" t="s">
        <v>86089</v>
      </c>
      <c r="G97" s="7" t="s">
        <v>13062</v>
      </c>
      <c r="H97" s="7" t="s">
        <v>86090</v>
      </c>
    </row>
    <row r="98" spans="1:8">
      <c r="A98" s="228" t="s">
        <v>86091</v>
      </c>
      <c r="B98" s="156" t="s">
        <v>86092</v>
      </c>
      <c r="C98" s="156" t="s">
        <v>86093</v>
      </c>
      <c r="D98" s="156" t="s">
        <v>86094</v>
      </c>
      <c r="E98" s="156" t="s">
        <v>86095</v>
      </c>
      <c r="F98" s="156" t="s">
        <v>86096</v>
      </c>
      <c r="G98" s="7" t="s">
        <v>86097</v>
      </c>
      <c r="H98" s="7" t="s">
        <v>86098</v>
      </c>
    </row>
    <row r="99" spans="1:8">
      <c r="A99" s="228" t="s">
        <v>86099</v>
      </c>
      <c r="B99" s="234" t="s">
        <v>86100</v>
      </c>
      <c r="C99" s="237" t="s">
        <v>86101</v>
      </c>
      <c r="D99" s="237" t="s">
        <v>86102</v>
      </c>
      <c r="E99" s="237" t="s">
        <v>86103</v>
      </c>
      <c r="F99" s="237" t="s">
        <v>86104</v>
      </c>
      <c r="G99" s="7" t="s">
        <v>86105</v>
      </c>
      <c r="H99" s="7" t="s">
        <v>86106</v>
      </c>
    </row>
    <row r="100" spans="1:8">
      <c r="A100" s="228" t="s">
        <v>86107</v>
      </c>
      <c r="B100" s="234" t="s">
        <v>86108</v>
      </c>
      <c r="C100" s="237" t="s">
        <v>86109</v>
      </c>
      <c r="D100" s="237" t="s">
        <v>86110</v>
      </c>
      <c r="E100" s="237" t="s">
        <v>86111</v>
      </c>
      <c r="F100" s="237" t="s">
        <v>86112</v>
      </c>
      <c r="G100" s="7" t="s">
        <v>86113</v>
      </c>
      <c r="H100" s="7" t="s">
        <v>86114</v>
      </c>
    </row>
    <row r="101" spans="1:8">
      <c r="A101" s="228" t="s">
        <v>86115</v>
      </c>
      <c r="B101" s="234" t="s">
        <v>86116</v>
      </c>
      <c r="C101" s="237" t="s">
        <v>86117</v>
      </c>
      <c r="D101" s="237" t="s">
        <v>86118</v>
      </c>
      <c r="E101" s="237" t="s">
        <v>86119</v>
      </c>
      <c r="F101" s="237" t="s">
        <v>86120</v>
      </c>
      <c r="G101" s="7" t="s">
        <v>86121</v>
      </c>
      <c r="H101" s="7" t="s">
        <v>86122</v>
      </c>
    </row>
    <row r="102" spans="1:8">
      <c r="A102" s="228" t="s">
        <v>85497</v>
      </c>
      <c r="B102" s="239" t="s">
        <v>86123</v>
      </c>
      <c r="C102" s="239" t="s">
        <v>86124</v>
      </c>
      <c r="D102" s="236" t="s">
        <v>86125</v>
      </c>
      <c r="E102" s="236" t="s">
        <v>86126</v>
      </c>
      <c r="F102" s="236" t="s">
        <v>86127</v>
      </c>
      <c r="G102" s="7" t="s">
        <v>86128</v>
      </c>
      <c r="H102" s="7" t="s">
        <v>86129</v>
      </c>
    </row>
    <row r="103" spans="1:8">
      <c r="A103" s="228" t="s">
        <v>85505</v>
      </c>
      <c r="B103" s="239" t="s">
        <v>86130</v>
      </c>
      <c r="C103" s="239" t="s">
        <v>86131</v>
      </c>
      <c r="D103" s="236" t="s">
        <v>86132</v>
      </c>
      <c r="E103" s="236" t="s">
        <v>86133</v>
      </c>
      <c r="F103" s="236" t="s">
        <v>86134</v>
      </c>
      <c r="G103" s="7" t="s">
        <v>86135</v>
      </c>
      <c r="H103" s="7" t="s">
        <v>86136</v>
      </c>
    </row>
    <row r="104" spans="1:8">
      <c r="A104" s="228" t="s">
        <v>85513</v>
      </c>
      <c r="B104" s="239" t="s">
        <v>85514</v>
      </c>
      <c r="C104" s="239" t="s">
        <v>86137</v>
      </c>
      <c r="D104" s="236" t="s">
        <v>86138</v>
      </c>
      <c r="E104" s="236" t="s">
        <v>86139</v>
      </c>
      <c r="F104" s="236" t="s">
        <v>86140</v>
      </c>
      <c r="G104" s="7" t="s">
        <v>85519</v>
      </c>
      <c r="H104" s="7" t="s">
        <v>85520</v>
      </c>
    </row>
    <row r="105" spans="1:8">
      <c r="A105" s="228" t="s">
        <v>86141</v>
      </c>
      <c r="B105" s="239" t="s">
        <v>86142</v>
      </c>
      <c r="C105" s="239" t="s">
        <v>86143</v>
      </c>
      <c r="D105" s="236" t="s">
        <v>86144</v>
      </c>
      <c r="E105" s="236" t="s">
        <v>86145</v>
      </c>
      <c r="F105" s="236" t="s">
        <v>86146</v>
      </c>
      <c r="G105" s="7" t="s">
        <v>86147</v>
      </c>
      <c r="H105" s="7" t="s">
        <v>86148</v>
      </c>
    </row>
    <row r="106" spans="1:8">
      <c r="A106" s="228" t="s">
        <v>86149</v>
      </c>
      <c r="B106" s="239" t="s">
        <v>86150</v>
      </c>
      <c r="C106" s="239" t="s">
        <v>86151</v>
      </c>
      <c r="D106" s="236" t="s">
        <v>86152</v>
      </c>
      <c r="E106" s="236" t="s">
        <v>86153</v>
      </c>
      <c r="F106" s="236" t="s">
        <v>86154</v>
      </c>
      <c r="G106" s="7" t="s">
        <v>86155</v>
      </c>
      <c r="H106" s="7" t="s">
        <v>86156</v>
      </c>
    </row>
    <row r="107" spans="1:8">
      <c r="A107" s="228" t="s">
        <v>86157</v>
      </c>
      <c r="B107" s="239" t="s">
        <v>86158</v>
      </c>
      <c r="C107" s="239" t="s">
        <v>86159</v>
      </c>
      <c r="D107" s="236" t="s">
        <v>86160</v>
      </c>
      <c r="E107" s="236" t="s">
        <v>86161</v>
      </c>
      <c r="F107" s="236" t="s">
        <v>86162</v>
      </c>
      <c r="G107" s="7" t="s">
        <v>86163</v>
      </c>
      <c r="H107" s="7" t="s">
        <v>86164</v>
      </c>
    </row>
    <row r="108" spans="1:8">
      <c r="A108" s="228" t="s">
        <v>86165</v>
      </c>
      <c r="B108" s="239" t="s">
        <v>86166</v>
      </c>
      <c r="C108" s="239" t="s">
        <v>86167</v>
      </c>
      <c r="D108" s="236" t="s">
        <v>86168</v>
      </c>
      <c r="E108" s="236" t="s">
        <v>86169</v>
      </c>
      <c r="F108" s="236" t="s">
        <v>86170</v>
      </c>
      <c r="G108" s="7" t="s">
        <v>86171</v>
      </c>
      <c r="H108" s="7" t="s">
        <v>86172</v>
      </c>
    </row>
    <row r="109" spans="1:8">
      <c r="A109" s="228" t="s">
        <v>86173</v>
      </c>
      <c r="B109" s="239" t="s">
        <v>86174</v>
      </c>
      <c r="C109" s="239" t="s">
        <v>86175</v>
      </c>
      <c r="D109" s="236" t="s">
        <v>86176</v>
      </c>
      <c r="E109" s="236" t="s">
        <v>86177</v>
      </c>
      <c r="F109" s="236" t="s">
        <v>86178</v>
      </c>
      <c r="G109" s="7" t="s">
        <v>86179</v>
      </c>
      <c r="H109" s="7" t="s">
        <v>86180</v>
      </c>
    </row>
    <row r="110" spans="1:8">
      <c r="A110" s="228" t="s">
        <v>86181</v>
      </c>
      <c r="B110" s="239" t="s">
        <v>86182</v>
      </c>
      <c r="C110" s="239" t="s">
        <v>86183</v>
      </c>
      <c r="D110" s="236" t="s">
        <v>86184</v>
      </c>
      <c r="E110" s="236" t="s">
        <v>86185</v>
      </c>
      <c r="F110" s="236" t="s">
        <v>86186</v>
      </c>
      <c r="G110" s="7" t="s">
        <v>86187</v>
      </c>
      <c r="H110" s="7" t="s">
        <v>86188</v>
      </c>
    </row>
    <row r="111" spans="1:8">
      <c r="A111" s="228" t="s">
        <v>86189</v>
      </c>
      <c r="B111" s="239" t="s">
        <v>86190</v>
      </c>
      <c r="C111" s="239" t="s">
        <v>86191</v>
      </c>
      <c r="D111" s="236" t="s">
        <v>86192</v>
      </c>
      <c r="E111" s="236" t="s">
        <v>86193</v>
      </c>
      <c r="F111" s="236" t="s">
        <v>86194</v>
      </c>
      <c r="G111" s="7" t="s">
        <v>86195</v>
      </c>
      <c r="H111" s="7" t="s">
        <v>86196</v>
      </c>
    </row>
    <row r="112" spans="1:8">
      <c r="A112" s="228" t="s">
        <v>86197</v>
      </c>
      <c r="B112" s="239" t="s">
        <v>86198</v>
      </c>
      <c r="C112" s="239" t="s">
        <v>86199</v>
      </c>
      <c r="D112" s="236" t="s">
        <v>86200</v>
      </c>
      <c r="E112" s="236" t="s">
        <v>86201</v>
      </c>
      <c r="F112" s="236" t="s">
        <v>86202</v>
      </c>
      <c r="G112" s="7" t="s">
        <v>86203</v>
      </c>
      <c r="H112" s="7" t="s">
        <v>86204</v>
      </c>
    </row>
    <row r="113" spans="1:20">
      <c r="A113" s="228" t="s">
        <v>86205</v>
      </c>
      <c r="B113" s="239" t="s">
        <v>86206</v>
      </c>
      <c r="C113" s="239" t="s">
        <v>86207</v>
      </c>
      <c r="D113" s="236" t="s">
        <v>86208</v>
      </c>
      <c r="E113" s="236" t="s">
        <v>86209</v>
      </c>
      <c r="F113" s="236" t="s">
        <v>86210</v>
      </c>
      <c r="G113" s="7" t="s">
        <v>86211</v>
      </c>
      <c r="H113" s="7" t="s">
        <v>86212</v>
      </c>
    </row>
    <row r="114" spans="1:20">
      <c r="A114" s="228" t="s">
        <v>86213</v>
      </c>
      <c r="B114" s="239" t="s">
        <v>86214</v>
      </c>
      <c r="C114" s="239" t="s">
        <v>86215</v>
      </c>
      <c r="D114" s="236" t="s">
        <v>86216</v>
      </c>
      <c r="E114" s="236" t="s">
        <v>86217</v>
      </c>
      <c r="F114" s="236" t="s">
        <v>86218</v>
      </c>
      <c r="G114" s="7" t="s">
        <v>86219</v>
      </c>
      <c r="H114" s="7" t="s">
        <v>86220</v>
      </c>
    </row>
    <row r="115" spans="1:20">
      <c r="A115" s="240" t="s">
        <v>86221</v>
      </c>
      <c r="B115" s="241" t="s">
        <v>86222</v>
      </c>
      <c r="C115" s="241" t="s">
        <v>86222</v>
      </c>
      <c r="D115" s="241" t="s">
        <v>86222</v>
      </c>
      <c r="E115" s="241" t="s">
        <v>86222</v>
      </c>
      <c r="F115" s="241" t="s">
        <v>86222</v>
      </c>
      <c r="G115" s="7" t="s">
        <v>86223</v>
      </c>
      <c r="H115" s="133" t="s">
        <v>86224</v>
      </c>
      <c r="I115" s="232"/>
      <c r="J115" s="232"/>
      <c r="K115" s="232"/>
      <c r="L115" s="232"/>
      <c r="M115" s="232"/>
      <c r="N115" s="232"/>
      <c r="O115" s="232"/>
      <c r="P115" s="232"/>
      <c r="Q115" s="232"/>
      <c r="R115" s="232"/>
      <c r="S115" s="232"/>
      <c r="T115" s="232"/>
    </row>
    <row r="116" spans="1:20">
      <c r="A116" s="240" t="s">
        <v>86225</v>
      </c>
      <c r="B116" s="241" t="s">
        <v>86226</v>
      </c>
      <c r="C116" s="241" t="s">
        <v>86226</v>
      </c>
      <c r="D116" s="241" t="s">
        <v>86226</v>
      </c>
      <c r="E116" s="241" t="s">
        <v>86226</v>
      </c>
      <c r="F116" s="241" t="s">
        <v>86226</v>
      </c>
      <c r="G116" s="7" t="s">
        <v>86227</v>
      </c>
      <c r="H116" s="133" t="s">
        <v>86228</v>
      </c>
      <c r="I116" s="232"/>
      <c r="J116" s="232"/>
      <c r="K116" s="232"/>
      <c r="L116" s="232"/>
      <c r="M116" s="232"/>
      <c r="N116" s="232"/>
      <c r="O116" s="232"/>
      <c r="P116" s="232"/>
      <c r="Q116" s="232"/>
      <c r="R116" s="232"/>
      <c r="S116" s="232"/>
      <c r="T116" s="232"/>
    </row>
    <row r="117" spans="1:20">
      <c r="A117" s="228" t="s">
        <v>86229</v>
      </c>
      <c r="B117" s="239" t="s">
        <v>86230</v>
      </c>
      <c r="C117" s="239" t="s">
        <v>86231</v>
      </c>
      <c r="D117" s="236" t="s">
        <v>86232</v>
      </c>
      <c r="E117" s="236" t="s">
        <v>86233</v>
      </c>
      <c r="F117" s="236" t="s">
        <v>86234</v>
      </c>
      <c r="G117" s="7" t="s">
        <v>86235</v>
      </c>
      <c r="H117" s="7" t="s">
        <v>86236</v>
      </c>
    </row>
    <row r="118" spans="1:20">
      <c r="A118" s="228" t="s">
        <v>86237</v>
      </c>
      <c r="B118" s="239" t="s">
        <v>86238</v>
      </c>
      <c r="C118" s="239" t="s">
        <v>86239</v>
      </c>
      <c r="D118" s="236" t="s">
        <v>86240</v>
      </c>
      <c r="E118" s="236" t="s">
        <v>86241</v>
      </c>
      <c r="F118" s="236" t="s">
        <v>86242</v>
      </c>
      <c r="G118" s="7" t="s">
        <v>86243</v>
      </c>
      <c r="H118" s="7" t="s">
        <v>86244</v>
      </c>
    </row>
    <row r="119" spans="1:20">
      <c r="A119" s="228" t="s">
        <v>86245</v>
      </c>
      <c r="B119" s="239" t="s">
        <v>86246</v>
      </c>
      <c r="C119" s="239" t="s">
        <v>86247</v>
      </c>
      <c r="D119" s="236" t="s">
        <v>86248</v>
      </c>
      <c r="E119" s="236" t="s">
        <v>86249</v>
      </c>
      <c r="F119" s="236" t="s">
        <v>86250</v>
      </c>
      <c r="G119" s="7" t="s">
        <v>86251</v>
      </c>
      <c r="H119" s="7" t="s">
        <v>86252</v>
      </c>
    </row>
    <row r="120" spans="1:20">
      <c r="A120" s="228" t="s">
        <v>86253</v>
      </c>
      <c r="B120" s="239" t="s">
        <v>86254</v>
      </c>
      <c r="C120" s="239" t="s">
        <v>86255</v>
      </c>
      <c r="D120" s="236" t="s">
        <v>86256</v>
      </c>
      <c r="E120" s="236" t="s">
        <v>86257</v>
      </c>
      <c r="F120" s="236" t="s">
        <v>86258</v>
      </c>
      <c r="G120" s="7" t="s">
        <v>86259</v>
      </c>
      <c r="H120" s="7" t="s">
        <v>86260</v>
      </c>
    </row>
    <row r="121" spans="1:20">
      <c r="A121" s="228" t="s">
        <v>86261</v>
      </c>
      <c r="B121" s="239" t="s">
        <v>86262</v>
      </c>
      <c r="C121" s="239" t="s">
        <v>86263</v>
      </c>
      <c r="D121" s="236" t="s">
        <v>86264</v>
      </c>
      <c r="E121" s="236" t="s">
        <v>86265</v>
      </c>
      <c r="F121" s="236" t="s">
        <v>86266</v>
      </c>
      <c r="G121" s="7" t="s">
        <v>86267</v>
      </c>
      <c r="H121" s="7" t="s">
        <v>86268</v>
      </c>
    </row>
    <row r="122" spans="1:20">
      <c r="A122" s="228" t="s">
        <v>86269</v>
      </c>
      <c r="B122" s="239" t="s">
        <v>86270</v>
      </c>
      <c r="C122" s="239" t="s">
        <v>86271</v>
      </c>
      <c r="D122" s="236" t="s">
        <v>86272</v>
      </c>
      <c r="E122" s="236" t="s">
        <v>86273</v>
      </c>
      <c r="F122" s="236" t="s">
        <v>86274</v>
      </c>
      <c r="G122" s="7" t="s">
        <v>86275</v>
      </c>
      <c r="H122" s="7" t="s">
        <v>86276</v>
      </c>
    </row>
    <row r="123" spans="1:20">
      <c r="A123" s="228" t="s">
        <v>86277</v>
      </c>
      <c r="B123" s="239" t="s">
        <v>86278</v>
      </c>
      <c r="C123" s="239" t="s">
        <v>86279</v>
      </c>
      <c r="D123" s="236" t="s">
        <v>86280</v>
      </c>
      <c r="E123" s="236" t="s">
        <v>86281</v>
      </c>
      <c r="F123" s="236" t="s">
        <v>86282</v>
      </c>
      <c r="G123" s="7" t="s">
        <v>86283</v>
      </c>
      <c r="H123" s="7" t="s">
        <v>86284</v>
      </c>
    </row>
    <row r="124" spans="1:20">
      <c r="A124" s="228" t="s">
        <v>86285</v>
      </c>
      <c r="B124" s="239" t="s">
        <v>86286</v>
      </c>
      <c r="C124" s="239" t="s">
        <v>86287</v>
      </c>
      <c r="D124" s="236" t="s">
        <v>86288</v>
      </c>
      <c r="E124" s="236" t="s">
        <v>86289</v>
      </c>
      <c r="F124" s="236" t="s">
        <v>86290</v>
      </c>
      <c r="G124" s="7" t="s">
        <v>86291</v>
      </c>
      <c r="H124" s="7" t="s">
        <v>86292</v>
      </c>
    </row>
    <row r="125" spans="1:20">
      <c r="A125" s="228" t="s">
        <v>86293</v>
      </c>
      <c r="B125" s="239" t="s">
        <v>86294</v>
      </c>
      <c r="C125" s="239" t="s">
        <v>86295</v>
      </c>
      <c r="D125" s="236" t="s">
        <v>86296</v>
      </c>
      <c r="E125" s="236" t="s">
        <v>86297</v>
      </c>
      <c r="F125" s="236" t="s">
        <v>86298</v>
      </c>
      <c r="G125" s="7" t="s">
        <v>86299</v>
      </c>
      <c r="H125" s="7" t="s">
        <v>86300</v>
      </c>
    </row>
    <row r="126" spans="1:20">
      <c r="A126" s="228" t="s">
        <v>86301</v>
      </c>
      <c r="B126" s="239" t="s">
        <v>86302</v>
      </c>
      <c r="C126" s="239" t="s">
        <v>86303</v>
      </c>
      <c r="D126" s="236" t="s">
        <v>86304</v>
      </c>
      <c r="E126" s="236" t="s">
        <v>86305</v>
      </c>
      <c r="F126" s="236" t="s">
        <v>86306</v>
      </c>
      <c r="G126" s="7" t="s">
        <v>86307</v>
      </c>
      <c r="H126" s="7" t="s">
        <v>86308</v>
      </c>
    </row>
    <row r="127" spans="1:20">
      <c r="A127" s="228" t="s">
        <v>86309</v>
      </c>
      <c r="B127" s="239" t="s">
        <v>86310</v>
      </c>
      <c r="C127" s="239" t="s">
        <v>86311</v>
      </c>
      <c r="D127" s="236" t="s">
        <v>86312</v>
      </c>
      <c r="E127" s="236" t="s">
        <v>86313</v>
      </c>
      <c r="F127" s="236" t="s">
        <v>86314</v>
      </c>
      <c r="G127" s="7" t="s">
        <v>86315</v>
      </c>
      <c r="H127" s="7" t="s">
        <v>86316</v>
      </c>
    </row>
    <row r="128" spans="1:20">
      <c r="A128" s="228" t="s">
        <v>86317</v>
      </c>
      <c r="B128" s="239" t="s">
        <v>86318</v>
      </c>
      <c r="C128" s="239" t="s">
        <v>86319</v>
      </c>
      <c r="D128" s="236" t="s">
        <v>86320</v>
      </c>
      <c r="E128" s="236" t="s">
        <v>86321</v>
      </c>
      <c r="F128" s="236" t="s">
        <v>86322</v>
      </c>
      <c r="G128" s="7" t="s">
        <v>86323</v>
      </c>
      <c r="H128" s="7" t="s">
        <v>86324</v>
      </c>
    </row>
    <row r="129" spans="1:8">
      <c r="A129" s="228" t="s">
        <v>86325</v>
      </c>
      <c r="B129" s="239" t="s">
        <v>86326</v>
      </c>
      <c r="C129" s="239" t="s">
        <v>86327</v>
      </c>
      <c r="D129" s="236" t="s">
        <v>86328</v>
      </c>
      <c r="E129" s="236" t="s">
        <v>86329</v>
      </c>
      <c r="F129" s="236" t="s">
        <v>86330</v>
      </c>
      <c r="G129" s="7" t="s">
        <v>86331</v>
      </c>
      <c r="H129" s="7" t="s">
        <v>86332</v>
      </c>
    </row>
    <row r="130" spans="1:8">
      <c r="A130" s="228" t="s">
        <v>86333</v>
      </c>
      <c r="B130" s="239" t="s">
        <v>86334</v>
      </c>
      <c r="C130" s="239" t="s">
        <v>86335</v>
      </c>
      <c r="D130" s="236" t="s">
        <v>86336</v>
      </c>
      <c r="E130" s="236" t="s">
        <v>86337</v>
      </c>
      <c r="F130" s="236" t="s">
        <v>86338</v>
      </c>
      <c r="G130" s="7" t="s">
        <v>86339</v>
      </c>
      <c r="H130" s="7" t="s">
        <v>86340</v>
      </c>
    </row>
    <row r="131" spans="1:8">
      <c r="A131" s="228" t="s">
        <v>86341</v>
      </c>
      <c r="B131" s="239" t="s">
        <v>86342</v>
      </c>
      <c r="C131" s="239" t="s">
        <v>86343</v>
      </c>
      <c r="D131" s="236" t="s">
        <v>86344</v>
      </c>
      <c r="E131" s="236" t="s">
        <v>86345</v>
      </c>
      <c r="F131" s="236" t="s">
        <v>86346</v>
      </c>
      <c r="G131" s="7" t="s">
        <v>86347</v>
      </c>
      <c r="H131" s="7" t="s">
        <v>86348</v>
      </c>
    </row>
    <row r="132" spans="1:8">
      <c r="A132" s="228" t="s">
        <v>86349</v>
      </c>
      <c r="B132" s="239" t="s">
        <v>86350</v>
      </c>
      <c r="C132" s="239" t="s">
        <v>86351</v>
      </c>
      <c r="D132" s="236" t="s">
        <v>86352</v>
      </c>
      <c r="E132" s="236" t="s">
        <v>86353</v>
      </c>
      <c r="F132" s="236" t="s">
        <v>86354</v>
      </c>
      <c r="G132" s="7" t="s">
        <v>86355</v>
      </c>
      <c r="H132" s="7" t="s">
        <v>86356</v>
      </c>
    </row>
    <row r="133" spans="1:8">
      <c r="A133" s="228" t="s">
        <v>86357</v>
      </c>
      <c r="B133" s="239" t="s">
        <v>86358</v>
      </c>
      <c r="C133" s="239" t="s">
        <v>86359</v>
      </c>
      <c r="D133" s="236" t="s">
        <v>86360</v>
      </c>
      <c r="E133" s="236" t="s">
        <v>86361</v>
      </c>
      <c r="F133" s="236" t="s">
        <v>86362</v>
      </c>
      <c r="G133" s="7" t="s">
        <v>86363</v>
      </c>
      <c r="H133" s="7" t="s">
        <v>86364</v>
      </c>
    </row>
    <row r="134" spans="1:8">
      <c r="A134" s="228" t="s">
        <v>86365</v>
      </c>
      <c r="B134" s="235" t="s">
        <v>86366</v>
      </c>
      <c r="C134" s="237" t="s">
        <v>86367</v>
      </c>
      <c r="D134" s="237" t="s">
        <v>86368</v>
      </c>
      <c r="E134" s="237" t="s">
        <v>86369</v>
      </c>
      <c r="F134" s="237" t="s">
        <v>86370</v>
      </c>
      <c r="G134" s="7" t="s">
        <v>86371</v>
      </c>
      <c r="H134" s="7" t="s">
        <v>86372</v>
      </c>
    </row>
    <row r="135" spans="1:8">
      <c r="A135" s="228" t="s">
        <v>86373</v>
      </c>
      <c r="B135" s="235" t="s">
        <v>86374</v>
      </c>
      <c r="C135" s="237" t="s">
        <v>86375</v>
      </c>
      <c r="D135" s="237" t="s">
        <v>86376</v>
      </c>
      <c r="E135" s="237" t="s">
        <v>86377</v>
      </c>
      <c r="F135" s="237" t="s">
        <v>86378</v>
      </c>
      <c r="G135" s="7" t="s">
        <v>86379</v>
      </c>
      <c r="H135" s="7" t="s">
        <v>86380</v>
      </c>
    </row>
    <row r="136" spans="1:8">
      <c r="A136" s="228" t="s">
        <v>86381</v>
      </c>
      <c r="B136" s="234" t="s">
        <v>86382</v>
      </c>
      <c r="C136" s="237" t="s">
        <v>86383</v>
      </c>
      <c r="D136" s="237" t="s">
        <v>86384</v>
      </c>
      <c r="E136" s="237" t="s">
        <v>86385</v>
      </c>
      <c r="F136" s="237" t="s">
        <v>86386</v>
      </c>
      <c r="G136" s="7" t="s">
        <v>86387</v>
      </c>
      <c r="H136" s="7" t="s">
        <v>86388</v>
      </c>
    </row>
    <row r="137" spans="1:8">
      <c r="B137" s="156"/>
      <c r="C137" s="156"/>
      <c r="D137" s="156"/>
      <c r="E137" s="156"/>
      <c r="F137" s="156"/>
      <c r="G137" s="7"/>
      <c r="H137" s="7"/>
    </row>
    <row r="138" spans="1:8">
      <c r="B138" s="156"/>
      <c r="C138" s="156"/>
      <c r="D138" s="156"/>
      <c r="E138" s="156"/>
      <c r="F138" s="156"/>
      <c r="G138" s="7"/>
      <c r="H138" s="7"/>
    </row>
    <row r="139" spans="1:8">
      <c r="B139" s="156"/>
      <c r="C139" s="156"/>
      <c r="D139" s="156"/>
      <c r="E139" s="156"/>
      <c r="F139" s="156"/>
      <c r="G139" s="7"/>
      <c r="H139" s="7"/>
    </row>
    <row r="140" spans="1:8">
      <c r="B140" s="156"/>
      <c r="C140" s="156"/>
      <c r="D140" s="156"/>
      <c r="E140" s="156"/>
      <c r="F140" s="156"/>
      <c r="G140" s="7"/>
      <c r="H140" s="7"/>
    </row>
    <row r="141" spans="1:8">
      <c r="B141" s="156"/>
      <c r="C141" s="156"/>
      <c r="D141" s="156"/>
      <c r="E141" s="156"/>
      <c r="F141" s="156"/>
      <c r="G141" s="7"/>
      <c r="H141" s="7"/>
    </row>
    <row r="142" spans="1:8">
      <c r="B142" s="156"/>
      <c r="C142" s="156"/>
      <c r="D142" s="156"/>
      <c r="E142" s="156"/>
      <c r="F142" s="156"/>
      <c r="G142" s="7"/>
      <c r="H142" s="7"/>
    </row>
    <row r="143" spans="1:8">
      <c r="B143" s="156"/>
      <c r="C143" s="156"/>
      <c r="D143" s="156"/>
      <c r="E143" s="156"/>
      <c r="F143" s="156"/>
      <c r="G143" s="7"/>
      <c r="H143" s="7"/>
    </row>
    <row r="144" spans="1:8">
      <c r="B144" s="156"/>
      <c r="C144" s="156"/>
      <c r="D144" s="156"/>
      <c r="E144" s="156"/>
      <c r="F144" s="156"/>
      <c r="G144" s="7"/>
      <c r="H144" s="7"/>
    </row>
    <row r="145" spans="2:8">
      <c r="B145" s="156"/>
      <c r="C145" s="156"/>
      <c r="D145" s="156"/>
      <c r="E145" s="156"/>
      <c r="F145" s="156"/>
      <c r="G145" s="7"/>
      <c r="H145" s="7"/>
    </row>
    <row r="146" spans="2:8">
      <c r="B146" s="156"/>
      <c r="C146" s="156"/>
      <c r="D146" s="156"/>
      <c r="E146" s="156"/>
      <c r="F146" s="156"/>
      <c r="G146" s="7"/>
      <c r="H146" s="7"/>
    </row>
    <row r="147" spans="2:8">
      <c r="B147" s="156"/>
      <c r="C147" s="156"/>
      <c r="D147" s="156"/>
      <c r="E147" s="156"/>
      <c r="F147" s="156"/>
      <c r="G147" s="7"/>
      <c r="H147" s="7"/>
    </row>
    <row r="148" spans="2:8">
      <c r="B148" s="156"/>
      <c r="C148" s="156"/>
      <c r="D148" s="156"/>
      <c r="E148" s="156"/>
      <c r="F148" s="156"/>
      <c r="G148" s="7"/>
      <c r="H148" s="7"/>
    </row>
    <row r="149" spans="2:8">
      <c r="B149" s="156"/>
      <c r="C149" s="156"/>
      <c r="D149" s="156"/>
      <c r="E149" s="156"/>
      <c r="F149" s="156"/>
      <c r="G149" s="7"/>
      <c r="H149" s="7"/>
    </row>
    <row r="150" spans="2:8">
      <c r="B150" s="156"/>
      <c r="C150" s="246"/>
      <c r="D150" s="246"/>
      <c r="E150" s="246"/>
      <c r="F150" s="246"/>
      <c r="G150" s="40"/>
      <c r="H150" s="7"/>
    </row>
    <row r="151" spans="2:8">
      <c r="B151" s="156"/>
      <c r="C151" s="156"/>
      <c r="D151" s="156"/>
      <c r="E151" s="156"/>
      <c r="F151" s="156"/>
      <c r="G151" s="7"/>
      <c r="H151" s="7"/>
    </row>
    <row r="152" spans="2:8">
      <c r="B152" s="156"/>
      <c r="C152" s="156"/>
      <c r="D152" s="156"/>
      <c r="E152" s="156"/>
      <c r="F152" s="156"/>
      <c r="G152" s="7"/>
      <c r="H152" s="7"/>
    </row>
    <row r="153" spans="2:8">
      <c r="B153" s="156"/>
      <c r="C153" s="156"/>
      <c r="D153" s="156"/>
      <c r="E153" s="156"/>
      <c r="F153" s="156"/>
      <c r="G153" s="7"/>
      <c r="H153" s="7"/>
    </row>
    <row r="154" spans="2:8">
      <c r="B154" s="156"/>
      <c r="C154" s="156"/>
      <c r="D154" s="156"/>
      <c r="E154" s="156"/>
      <c r="F154" s="156"/>
      <c r="G154" s="7"/>
      <c r="H154" s="7"/>
    </row>
    <row r="155" spans="2:8">
      <c r="B155" s="156"/>
      <c r="C155" s="246"/>
      <c r="D155" s="246"/>
      <c r="E155" s="246"/>
      <c r="F155" s="246"/>
      <c r="G155" s="40"/>
      <c r="H155" s="7"/>
    </row>
    <row r="156" spans="2:8">
      <c r="B156" s="156"/>
      <c r="C156" s="246"/>
      <c r="D156" s="246"/>
      <c r="E156" s="246"/>
      <c r="F156" s="246"/>
      <c r="G156" s="40"/>
      <c r="H156" s="7"/>
    </row>
    <row r="157" spans="2:8">
      <c r="B157" s="156"/>
      <c r="C157" s="156"/>
      <c r="D157" s="156"/>
      <c r="E157" s="156"/>
      <c r="F157" s="156"/>
      <c r="G157" s="7"/>
      <c r="H157" s="7"/>
    </row>
    <row r="158" spans="2:8">
      <c r="B158" s="156"/>
      <c r="C158" s="156"/>
      <c r="D158" s="156"/>
      <c r="E158" s="156"/>
      <c r="F158" s="156"/>
      <c r="G158" s="7"/>
      <c r="H158" s="7"/>
    </row>
    <row r="159" spans="2:8">
      <c r="B159" s="156"/>
      <c r="C159" s="156"/>
      <c r="D159" s="156"/>
      <c r="E159" s="156"/>
      <c r="F159" s="156"/>
      <c r="G159" s="7"/>
      <c r="H159" s="7"/>
    </row>
    <row r="160" spans="2:8">
      <c r="B160" s="156"/>
      <c r="C160" s="156"/>
      <c r="D160" s="156"/>
      <c r="E160" s="156"/>
      <c r="F160" s="156"/>
      <c r="G160" s="7"/>
      <c r="H160" s="7"/>
    </row>
    <row r="161" spans="2:8">
      <c r="B161" s="156"/>
      <c r="C161" s="156"/>
      <c r="D161" s="156"/>
      <c r="E161" s="156"/>
      <c r="F161" s="156"/>
      <c r="G161" s="7"/>
      <c r="H161" s="7"/>
    </row>
    <row r="162" spans="2:8">
      <c r="B162" s="156"/>
      <c r="C162" s="156"/>
      <c r="D162" s="156"/>
      <c r="E162" s="156"/>
      <c r="F162" s="156"/>
      <c r="G162" s="7"/>
      <c r="H162" s="7"/>
    </row>
    <row r="163" spans="2:8">
      <c r="B163" s="156"/>
      <c r="C163" s="156"/>
      <c r="D163" s="156"/>
      <c r="E163" s="156"/>
      <c r="F163" s="156"/>
      <c r="G163" s="7"/>
      <c r="H163" s="7"/>
    </row>
    <row r="164" spans="2:8">
      <c r="B164" s="156"/>
      <c r="C164" s="156"/>
      <c r="D164" s="156"/>
      <c r="E164" s="156"/>
      <c r="F164" s="156"/>
      <c r="G164" s="7"/>
      <c r="H164" s="7"/>
    </row>
    <row r="165" spans="2:8">
      <c r="B165" s="156"/>
      <c r="C165" s="156"/>
      <c r="D165" s="156"/>
      <c r="E165" s="156"/>
      <c r="F165" s="156"/>
      <c r="G165" s="7"/>
      <c r="H165" s="7"/>
    </row>
    <row r="166" spans="2:8">
      <c r="B166" s="156"/>
      <c r="C166" s="156"/>
      <c r="D166" s="156"/>
      <c r="E166" s="156"/>
      <c r="F166" s="156"/>
      <c r="G166" s="7"/>
      <c r="H166" s="7"/>
    </row>
    <row r="167" spans="2:8">
      <c r="B167" s="156"/>
      <c r="C167" s="156"/>
      <c r="D167" s="156"/>
      <c r="E167" s="156"/>
      <c r="F167" s="156"/>
      <c r="G167" s="7"/>
      <c r="H167" s="7"/>
    </row>
    <row r="168" spans="2:8">
      <c r="B168" s="156"/>
      <c r="C168" s="156"/>
      <c r="D168" s="156"/>
      <c r="E168" s="156"/>
      <c r="F168" s="156"/>
      <c r="G168" s="7"/>
      <c r="H168" s="7"/>
    </row>
    <row r="169" spans="2:8">
      <c r="B169" s="156"/>
      <c r="C169" s="156"/>
      <c r="D169" s="156"/>
      <c r="E169" s="156"/>
      <c r="F169" s="156"/>
      <c r="G169" s="7"/>
      <c r="H169" s="7"/>
    </row>
    <row r="170" spans="2:8">
      <c r="B170" s="156"/>
      <c r="C170" s="156"/>
      <c r="D170" s="156"/>
      <c r="E170" s="156"/>
      <c r="F170" s="156"/>
      <c r="G170" s="7"/>
      <c r="H170" s="7"/>
    </row>
    <row r="171" spans="2:8">
      <c r="B171" s="156"/>
      <c r="C171" s="156"/>
      <c r="D171" s="156"/>
      <c r="E171" s="156"/>
      <c r="F171" s="156"/>
      <c r="G171" s="7"/>
      <c r="H171" s="7"/>
    </row>
    <row r="172" spans="2:8">
      <c r="B172" s="156"/>
      <c r="C172" s="156"/>
      <c r="D172" s="156"/>
      <c r="E172" s="156"/>
      <c r="F172" s="156"/>
      <c r="G172" s="7"/>
      <c r="H172" s="7"/>
    </row>
    <row r="173" spans="2:8">
      <c r="B173" s="156"/>
      <c r="C173" s="156"/>
      <c r="D173" s="156"/>
      <c r="E173" s="156"/>
      <c r="F173" s="156"/>
      <c r="G173" s="7"/>
      <c r="H173" s="7"/>
    </row>
    <row r="174" spans="2:8">
      <c r="B174" s="156"/>
      <c r="C174" s="156"/>
      <c r="D174" s="156"/>
      <c r="E174" s="156"/>
      <c r="F174" s="156"/>
      <c r="G174" s="7"/>
      <c r="H174" s="7"/>
    </row>
    <row r="175" spans="2:8">
      <c r="B175" s="156"/>
      <c r="C175" s="156"/>
      <c r="D175" s="156"/>
      <c r="E175" s="156"/>
      <c r="F175" s="156"/>
      <c r="G175" s="7"/>
      <c r="H175" s="7"/>
    </row>
    <row r="176" spans="2:8">
      <c r="B176" s="156"/>
      <c r="C176" s="156"/>
      <c r="D176" s="156"/>
      <c r="E176" s="156"/>
      <c r="F176" s="156"/>
      <c r="G176" s="7"/>
      <c r="H176" s="7"/>
    </row>
    <row r="177" spans="2:8">
      <c r="B177" s="156"/>
      <c r="C177" s="156"/>
      <c r="D177" s="156"/>
      <c r="E177" s="156"/>
      <c r="F177" s="156"/>
      <c r="G177" s="7"/>
      <c r="H177" s="7"/>
    </row>
    <row r="178" spans="2:8">
      <c r="B178" s="156"/>
      <c r="C178" s="156"/>
      <c r="D178" s="156"/>
      <c r="E178" s="156"/>
      <c r="F178" s="156"/>
      <c r="G178" s="7"/>
      <c r="H178" s="7"/>
    </row>
    <row r="179" spans="2:8">
      <c r="B179" s="156"/>
      <c r="C179" s="156"/>
      <c r="D179" s="156"/>
      <c r="E179" s="156"/>
      <c r="F179" s="156"/>
      <c r="G179" s="7"/>
      <c r="H179" s="7"/>
    </row>
    <row r="180" spans="2:8">
      <c r="B180" s="156"/>
      <c r="C180" s="156"/>
      <c r="D180" s="156"/>
      <c r="E180" s="156"/>
      <c r="F180" s="156"/>
      <c r="G180" s="7"/>
      <c r="H180" s="7"/>
    </row>
    <row r="181" spans="2:8">
      <c r="B181" s="156"/>
      <c r="C181" s="156"/>
      <c r="D181" s="156"/>
      <c r="E181" s="156"/>
      <c r="F181" s="156"/>
      <c r="G181" s="7"/>
      <c r="H181" s="7"/>
    </row>
    <row r="182" spans="2:8">
      <c r="B182" s="156"/>
      <c r="C182" s="156"/>
      <c r="D182" s="156"/>
      <c r="E182" s="156"/>
      <c r="F182" s="156"/>
      <c r="G182" s="7"/>
      <c r="H182" s="7"/>
    </row>
    <row r="183" spans="2:8">
      <c r="B183" s="156"/>
      <c r="C183" s="156"/>
      <c r="D183" s="156"/>
      <c r="E183" s="156"/>
      <c r="F183" s="156"/>
      <c r="G183" s="7"/>
      <c r="H183" s="7"/>
    </row>
    <row r="184" spans="2:8">
      <c r="B184" s="156"/>
      <c r="C184" s="156"/>
      <c r="D184" s="156"/>
      <c r="E184" s="156"/>
      <c r="F184" s="156"/>
      <c r="G184" s="7"/>
      <c r="H184" s="7"/>
    </row>
    <row r="185" spans="2:8">
      <c r="B185" s="156"/>
      <c r="C185" s="156"/>
      <c r="D185" s="156"/>
      <c r="E185" s="156"/>
      <c r="F185" s="156"/>
      <c r="G185" s="7"/>
      <c r="H185" s="7"/>
    </row>
    <row r="186" spans="2:8">
      <c r="B186" s="156"/>
      <c r="C186" s="156"/>
      <c r="D186" s="156"/>
      <c r="E186" s="156"/>
      <c r="F186" s="156"/>
      <c r="G186" s="7"/>
      <c r="H186" s="7"/>
    </row>
    <row r="187" spans="2:8">
      <c r="B187" s="156"/>
      <c r="C187" s="156"/>
      <c r="D187" s="156"/>
      <c r="E187" s="156"/>
      <c r="F187" s="156"/>
      <c r="G187" s="7"/>
      <c r="H187" s="7"/>
    </row>
    <row r="188" spans="2:8">
      <c r="B188" s="156"/>
      <c r="C188" s="156"/>
      <c r="D188" s="156"/>
      <c r="E188" s="156"/>
      <c r="F188" s="156"/>
      <c r="G188" s="7"/>
      <c r="H188" s="7"/>
    </row>
    <row r="189" spans="2:8">
      <c r="B189" s="156"/>
      <c r="C189" s="156"/>
      <c r="D189" s="156"/>
      <c r="E189" s="156"/>
      <c r="F189" s="156"/>
      <c r="G189" s="7"/>
      <c r="H189" s="7"/>
    </row>
    <row r="190" spans="2:8">
      <c r="B190" s="156"/>
      <c r="C190" s="156"/>
      <c r="D190" s="156"/>
      <c r="E190" s="156"/>
      <c r="F190" s="156"/>
      <c r="G190" s="7"/>
      <c r="H190" s="7"/>
    </row>
    <row r="191" spans="2:8">
      <c r="B191" s="156"/>
      <c r="C191" s="156"/>
      <c r="D191" s="156"/>
      <c r="E191" s="156"/>
      <c r="F191" s="156"/>
      <c r="G191" s="7"/>
      <c r="H191" s="7"/>
    </row>
    <row r="192" spans="2:8">
      <c r="B192" s="156"/>
      <c r="C192" s="156"/>
      <c r="D192" s="156"/>
      <c r="E192" s="156"/>
      <c r="F192" s="156"/>
      <c r="G192" s="7"/>
      <c r="H192" s="7"/>
    </row>
    <row r="193" spans="2:8">
      <c r="B193" s="156"/>
      <c r="C193" s="156"/>
      <c r="D193" s="156"/>
      <c r="E193" s="156"/>
      <c r="F193" s="156"/>
      <c r="G193" s="7"/>
      <c r="H193" s="7"/>
    </row>
    <row r="194" spans="2:8">
      <c r="B194" s="156"/>
      <c r="C194" s="156"/>
      <c r="D194" s="156"/>
      <c r="E194" s="156"/>
      <c r="F194" s="156"/>
      <c r="G194" s="7"/>
      <c r="H194" s="7"/>
    </row>
    <row r="195" spans="2:8">
      <c r="B195" s="156"/>
      <c r="C195" s="156"/>
      <c r="D195" s="156"/>
      <c r="E195" s="156"/>
      <c r="F195" s="156"/>
      <c r="G195" s="7"/>
      <c r="H195" s="7"/>
    </row>
    <row r="196" spans="2:8">
      <c r="B196" s="156"/>
      <c r="C196" s="156"/>
      <c r="D196" s="156"/>
      <c r="E196" s="156"/>
      <c r="F196" s="156"/>
      <c r="G196" s="7"/>
      <c r="H196" s="7"/>
    </row>
    <row r="197" spans="2:8">
      <c r="B197" s="156"/>
      <c r="C197" s="156"/>
      <c r="D197" s="156"/>
      <c r="E197" s="156"/>
      <c r="F197" s="156"/>
      <c r="G197" s="7"/>
      <c r="H197" s="7"/>
    </row>
    <row r="198" spans="2:8">
      <c r="B198" s="156"/>
      <c r="C198" s="156"/>
      <c r="D198" s="156"/>
      <c r="E198" s="156"/>
      <c r="F198" s="156"/>
      <c r="G198" s="7"/>
      <c r="H198" s="7"/>
    </row>
    <row r="199" spans="2:8">
      <c r="B199" s="156"/>
      <c r="C199" s="156"/>
      <c r="D199" s="156"/>
      <c r="E199" s="156"/>
      <c r="F199" s="156"/>
      <c r="G199" s="7"/>
      <c r="H199" s="7"/>
    </row>
    <row r="200" spans="2:8">
      <c r="B200" s="156"/>
      <c r="C200" s="156"/>
      <c r="D200" s="156"/>
      <c r="E200" s="156"/>
      <c r="F200" s="156"/>
      <c r="G200" s="7"/>
      <c r="H200" s="7"/>
    </row>
    <row r="201" spans="2:8">
      <c r="B201" s="156"/>
      <c r="C201" s="156"/>
      <c r="D201" s="156"/>
      <c r="E201" s="156"/>
      <c r="F201" s="156"/>
      <c r="G201" s="7"/>
      <c r="H201" s="7"/>
    </row>
    <row r="202" spans="2:8">
      <c r="B202" s="156"/>
      <c r="C202" s="156"/>
      <c r="D202" s="156"/>
      <c r="E202" s="156"/>
      <c r="F202" s="156"/>
      <c r="G202" s="7"/>
      <c r="H202" s="7"/>
    </row>
    <row r="203" spans="2:8">
      <c r="B203" s="156"/>
      <c r="C203" s="156"/>
      <c r="D203" s="156"/>
      <c r="E203" s="156"/>
      <c r="F203" s="156"/>
      <c r="G203" s="7"/>
      <c r="H203" s="7"/>
    </row>
    <row r="204" spans="2:8">
      <c r="B204" s="156"/>
      <c r="C204" s="156"/>
      <c r="D204" s="156"/>
      <c r="E204" s="156"/>
      <c r="F204" s="156"/>
      <c r="G204" s="7"/>
      <c r="H204" s="7"/>
    </row>
    <row r="205" spans="2:8">
      <c r="B205" s="156"/>
      <c r="C205" s="156"/>
      <c r="D205" s="156"/>
      <c r="E205" s="156"/>
      <c r="F205" s="156"/>
      <c r="G205" s="7"/>
      <c r="H205" s="7"/>
    </row>
    <row r="206" spans="2:8">
      <c r="B206" s="156"/>
      <c r="C206" s="156"/>
      <c r="D206" s="156"/>
      <c r="E206" s="156"/>
      <c r="F206" s="156"/>
      <c r="G206" s="7"/>
      <c r="H206" s="7"/>
    </row>
    <row r="207" spans="2:8">
      <c r="B207" s="156"/>
      <c r="C207" s="156"/>
      <c r="D207" s="156"/>
      <c r="E207" s="156"/>
      <c r="F207" s="156"/>
      <c r="G207" s="7"/>
      <c r="H207" s="7"/>
    </row>
    <row r="208" spans="2:8">
      <c r="B208" s="156"/>
      <c r="C208" s="156"/>
      <c r="D208" s="156"/>
      <c r="E208" s="156"/>
      <c r="F208" s="156"/>
      <c r="G208" s="7"/>
      <c r="H208" s="7"/>
    </row>
    <row r="209" spans="2:8">
      <c r="B209" s="156"/>
      <c r="C209" s="156"/>
      <c r="D209" s="156"/>
      <c r="E209" s="156"/>
      <c r="F209" s="156"/>
      <c r="G209" s="7"/>
      <c r="H209" s="7"/>
    </row>
    <row r="210" spans="2:8">
      <c r="B210" s="156"/>
      <c r="C210" s="156"/>
      <c r="D210" s="156"/>
      <c r="E210" s="156"/>
      <c r="F210" s="156"/>
      <c r="G210" s="7"/>
      <c r="H210" s="7"/>
    </row>
    <row r="211" spans="2:8">
      <c r="B211" s="156"/>
      <c r="C211" s="156"/>
      <c r="D211" s="156"/>
      <c r="E211" s="156"/>
      <c r="F211" s="156"/>
      <c r="G211" s="7"/>
      <c r="H211" s="7"/>
    </row>
    <row r="212" spans="2:8">
      <c r="B212" s="156"/>
      <c r="C212" s="156"/>
      <c r="D212" s="156"/>
      <c r="E212" s="156"/>
      <c r="F212" s="156"/>
      <c r="G212" s="7"/>
      <c r="H212" s="7"/>
    </row>
    <row r="213" spans="2:8">
      <c r="B213" s="156"/>
      <c r="C213" s="156"/>
      <c r="D213" s="156"/>
      <c r="E213" s="156"/>
      <c r="F213" s="156"/>
      <c r="G213" s="7"/>
      <c r="H213" s="7"/>
    </row>
    <row r="214" spans="2:8">
      <c r="B214" s="156"/>
      <c r="C214" s="156"/>
      <c r="D214" s="156"/>
      <c r="E214" s="156"/>
      <c r="F214" s="156"/>
      <c r="G214" s="7"/>
      <c r="H214" s="7"/>
    </row>
    <row r="215" spans="2:8">
      <c r="B215" s="156"/>
      <c r="C215" s="156"/>
      <c r="D215" s="156"/>
      <c r="E215" s="156"/>
      <c r="F215" s="156"/>
      <c r="G215" s="7"/>
      <c r="H215" s="7"/>
    </row>
    <row r="216" spans="2:8">
      <c r="B216" s="156"/>
      <c r="C216" s="156"/>
      <c r="D216" s="156"/>
      <c r="E216" s="156"/>
      <c r="F216" s="156"/>
      <c r="G216" s="7"/>
      <c r="H216" s="7"/>
    </row>
    <row r="217" spans="2:8">
      <c r="B217" s="156"/>
      <c r="C217" s="156"/>
      <c r="D217" s="156"/>
      <c r="E217" s="156"/>
      <c r="F217" s="156"/>
      <c r="G217" s="7"/>
      <c r="H217" s="7"/>
    </row>
    <row r="218" spans="2:8">
      <c r="B218" s="156"/>
      <c r="C218" s="156"/>
      <c r="D218" s="156"/>
      <c r="E218" s="156"/>
      <c r="F218" s="156"/>
      <c r="G218" s="7"/>
      <c r="H218" s="7"/>
    </row>
    <row r="219" spans="2:8">
      <c r="B219" s="156"/>
      <c r="C219" s="156"/>
      <c r="D219" s="156"/>
      <c r="E219" s="156"/>
      <c r="F219" s="156"/>
      <c r="G219" s="7"/>
      <c r="H219" s="7"/>
    </row>
    <row r="220" spans="2:8">
      <c r="B220" s="156"/>
      <c r="C220" s="156"/>
      <c r="D220" s="156"/>
      <c r="E220" s="156"/>
      <c r="F220" s="156"/>
      <c r="G220" s="7"/>
      <c r="H220" s="7"/>
    </row>
    <row r="221" spans="2:8">
      <c r="B221" s="156"/>
      <c r="C221" s="156"/>
      <c r="D221" s="156"/>
      <c r="E221" s="156"/>
      <c r="F221" s="156"/>
      <c r="G221" s="7"/>
      <c r="H221" s="7"/>
    </row>
    <row r="222" spans="2:8">
      <c r="B222" s="156"/>
      <c r="C222" s="156"/>
      <c r="D222" s="156"/>
      <c r="E222" s="156"/>
      <c r="F222" s="156"/>
      <c r="G222" s="7"/>
      <c r="H222" s="7"/>
    </row>
    <row r="223" spans="2:8">
      <c r="B223" s="156"/>
      <c r="C223" s="156"/>
      <c r="D223" s="156"/>
      <c r="E223" s="156"/>
      <c r="F223" s="156"/>
      <c r="G223" s="7"/>
      <c r="H223" s="7"/>
    </row>
    <row r="224" spans="2:8">
      <c r="B224" s="156"/>
      <c r="C224" s="156"/>
      <c r="D224" s="156"/>
      <c r="E224" s="156"/>
      <c r="F224" s="156"/>
      <c r="G224" s="7"/>
      <c r="H224" s="7"/>
    </row>
    <row r="225" spans="2:8">
      <c r="B225" s="156"/>
      <c r="C225" s="156"/>
      <c r="D225" s="156"/>
      <c r="E225" s="156"/>
      <c r="F225" s="156"/>
      <c r="G225" s="7"/>
      <c r="H225" s="7"/>
    </row>
    <row r="226" spans="2:8">
      <c r="B226" s="156"/>
      <c r="C226" s="156"/>
      <c r="D226" s="156"/>
      <c r="E226" s="156"/>
      <c r="F226" s="156"/>
      <c r="G226" s="7"/>
      <c r="H226" s="7"/>
    </row>
    <row r="227" spans="2:8">
      <c r="B227" s="156"/>
      <c r="C227" s="156"/>
      <c r="D227" s="156"/>
      <c r="E227" s="156"/>
      <c r="F227" s="156"/>
      <c r="G227" s="7"/>
      <c r="H227" s="7"/>
    </row>
    <row r="228" spans="2:8">
      <c r="B228" s="156"/>
      <c r="C228" s="156"/>
      <c r="D228" s="156"/>
      <c r="E228" s="156"/>
      <c r="F228" s="156"/>
      <c r="G228" s="7"/>
      <c r="H228" s="7"/>
    </row>
    <row r="229" spans="2:8">
      <c r="B229" s="156"/>
      <c r="C229" s="156"/>
      <c r="D229" s="156"/>
      <c r="E229" s="156"/>
      <c r="F229" s="156"/>
      <c r="G229" s="7"/>
      <c r="H229" s="7"/>
    </row>
    <row r="230" spans="2:8">
      <c r="B230" s="156"/>
      <c r="C230" s="156"/>
      <c r="D230" s="156"/>
      <c r="E230" s="156"/>
      <c r="F230" s="156"/>
      <c r="G230" s="7"/>
      <c r="H230" s="7"/>
    </row>
    <row r="231" spans="2:8">
      <c r="B231" s="156"/>
      <c r="C231" s="156"/>
      <c r="D231" s="156"/>
      <c r="E231" s="156"/>
      <c r="F231" s="156"/>
      <c r="G231" s="7"/>
      <c r="H231" s="7"/>
    </row>
    <row r="232" spans="2:8">
      <c r="B232" s="156"/>
      <c r="C232" s="156"/>
      <c r="D232" s="156"/>
      <c r="E232" s="156"/>
      <c r="F232" s="156"/>
      <c r="G232" s="7"/>
      <c r="H232" s="7"/>
    </row>
    <row r="233" spans="2:8">
      <c r="B233" s="156"/>
      <c r="C233" s="156"/>
      <c r="D233" s="156"/>
      <c r="E233" s="156"/>
      <c r="F233" s="156"/>
      <c r="G233" s="7"/>
      <c r="H233" s="7"/>
    </row>
    <row r="234" spans="2:8">
      <c r="B234" s="156"/>
      <c r="C234" s="156"/>
      <c r="D234" s="156"/>
      <c r="E234" s="156"/>
      <c r="F234" s="156"/>
      <c r="G234" s="7"/>
      <c r="H234" s="7"/>
    </row>
    <row r="235" spans="2:8">
      <c r="B235" s="156"/>
      <c r="C235" s="156"/>
      <c r="D235" s="156"/>
      <c r="E235" s="156"/>
      <c r="F235" s="156"/>
      <c r="G235" s="7"/>
      <c r="H235" s="7"/>
    </row>
    <row r="236" spans="2:8">
      <c r="B236" s="156"/>
      <c r="C236" s="156"/>
      <c r="D236" s="156"/>
      <c r="E236" s="156"/>
      <c r="F236" s="156"/>
      <c r="G236" s="7"/>
      <c r="H236" s="7"/>
    </row>
    <row r="237" spans="2:8">
      <c r="B237" s="156"/>
      <c r="C237" s="156"/>
      <c r="D237" s="156"/>
      <c r="E237" s="156"/>
      <c r="F237" s="156"/>
      <c r="G237" s="7"/>
      <c r="H237" s="7"/>
    </row>
    <row r="238" spans="2:8">
      <c r="B238" s="156"/>
      <c r="C238" s="156"/>
      <c r="D238" s="156"/>
      <c r="E238" s="156"/>
      <c r="F238" s="156"/>
      <c r="G238" s="7"/>
      <c r="H238" s="7"/>
    </row>
    <row r="239" spans="2:8">
      <c r="B239" s="156"/>
      <c r="C239" s="156"/>
      <c r="D239" s="156"/>
      <c r="E239" s="156"/>
      <c r="F239" s="156"/>
      <c r="G239" s="7"/>
      <c r="H239" s="7"/>
    </row>
    <row r="240" spans="2:8">
      <c r="B240" s="156"/>
      <c r="C240" s="156"/>
      <c r="D240" s="156"/>
      <c r="E240" s="156"/>
      <c r="F240" s="156"/>
      <c r="G240" s="7"/>
      <c r="H240" s="7"/>
    </row>
    <row r="241" spans="2:8">
      <c r="B241" s="156"/>
      <c r="C241" s="156"/>
      <c r="D241" s="156"/>
      <c r="E241" s="156"/>
      <c r="F241" s="156"/>
      <c r="G241" s="7"/>
      <c r="H241" s="7"/>
    </row>
    <row r="242" spans="2:8">
      <c r="B242" s="156"/>
      <c r="C242" s="156"/>
      <c r="D242" s="156"/>
      <c r="E242" s="156"/>
      <c r="F242" s="156"/>
      <c r="G242" s="7"/>
      <c r="H242" s="7"/>
    </row>
    <row r="243" spans="2:8">
      <c r="B243" s="156"/>
      <c r="C243" s="156"/>
      <c r="D243" s="156"/>
      <c r="E243" s="156"/>
      <c r="F243" s="156"/>
      <c r="G243" s="7"/>
      <c r="H243" s="7"/>
    </row>
    <row r="244" spans="2:8">
      <c r="B244" s="156"/>
      <c r="C244" s="156"/>
      <c r="D244" s="156"/>
      <c r="E244" s="156"/>
      <c r="F244" s="156"/>
      <c r="G244" s="7"/>
      <c r="H244" s="7"/>
    </row>
    <row r="245" spans="2:8">
      <c r="B245" s="156"/>
      <c r="C245" s="156"/>
      <c r="D245" s="156"/>
      <c r="E245" s="156"/>
      <c r="F245" s="156"/>
      <c r="G245" s="7"/>
      <c r="H245" s="7"/>
    </row>
    <row r="246" spans="2:8">
      <c r="B246" s="156"/>
      <c r="C246" s="156"/>
      <c r="D246" s="156"/>
      <c r="E246" s="156"/>
      <c r="F246" s="156"/>
      <c r="G246" s="7"/>
      <c r="H246" s="7"/>
    </row>
    <row r="247" spans="2:8">
      <c r="B247" s="156"/>
      <c r="C247" s="156"/>
      <c r="D247" s="156"/>
      <c r="E247" s="156"/>
      <c r="F247" s="156"/>
      <c r="G247" s="7"/>
      <c r="H247" s="7"/>
    </row>
    <row r="248" spans="2:8">
      <c r="B248" s="156"/>
      <c r="C248" s="156"/>
      <c r="D248" s="156"/>
      <c r="E248" s="156"/>
      <c r="F248" s="156"/>
      <c r="G248" s="7"/>
      <c r="H248" s="7"/>
    </row>
    <row r="249" spans="2:8">
      <c r="B249" s="156"/>
      <c r="C249" s="156"/>
      <c r="D249" s="156"/>
      <c r="E249" s="156"/>
      <c r="F249" s="156"/>
      <c r="G249" s="7"/>
      <c r="H249" s="7"/>
    </row>
    <row r="250" spans="2:8">
      <c r="B250" s="156"/>
      <c r="C250" s="156"/>
      <c r="D250" s="156"/>
      <c r="E250" s="156"/>
      <c r="F250" s="156"/>
      <c r="G250" s="7"/>
      <c r="H250" s="7"/>
    </row>
    <row r="251" spans="2:8">
      <c r="B251" s="156"/>
      <c r="C251" s="156"/>
      <c r="D251" s="156"/>
      <c r="E251" s="156"/>
      <c r="F251" s="156"/>
      <c r="G251" s="7"/>
      <c r="H251" s="7"/>
    </row>
    <row r="252" spans="2:8">
      <c r="B252" s="156"/>
      <c r="C252" s="156"/>
      <c r="D252" s="156"/>
      <c r="E252" s="156"/>
      <c r="F252" s="156"/>
      <c r="G252" s="7"/>
      <c r="H252" s="7"/>
    </row>
    <row r="253" spans="2:8">
      <c r="B253" s="156"/>
      <c r="C253" s="156"/>
      <c r="D253" s="156"/>
      <c r="E253" s="156"/>
      <c r="F253" s="156"/>
      <c r="G253" s="7"/>
      <c r="H253" s="7"/>
    </row>
    <row r="254" spans="2:8">
      <c r="B254" s="156"/>
      <c r="C254" s="156"/>
      <c r="D254" s="156"/>
      <c r="E254" s="156"/>
      <c r="F254" s="156"/>
      <c r="G254" s="7"/>
      <c r="H254" s="7"/>
    </row>
    <row r="255" spans="2:8">
      <c r="B255" s="156"/>
      <c r="C255" s="156"/>
      <c r="D255" s="156"/>
      <c r="E255" s="156"/>
      <c r="F255" s="156"/>
      <c r="G255" s="7"/>
      <c r="H255" s="7"/>
    </row>
    <row r="256" spans="2:8">
      <c r="B256" s="156"/>
      <c r="C256" s="156"/>
      <c r="D256" s="156"/>
      <c r="E256" s="156"/>
      <c r="F256" s="156"/>
      <c r="G256" s="7"/>
      <c r="H256" s="7"/>
    </row>
    <row r="257" spans="2:8">
      <c r="B257" s="156"/>
      <c r="C257" s="156"/>
      <c r="D257" s="156"/>
      <c r="E257" s="156"/>
      <c r="F257" s="156"/>
      <c r="G257" s="7"/>
      <c r="H257" s="7"/>
    </row>
    <row r="258" spans="2:8">
      <c r="B258" s="156"/>
      <c r="C258" s="156"/>
      <c r="D258" s="156"/>
      <c r="E258" s="156"/>
      <c r="F258" s="156"/>
      <c r="G258" s="7"/>
      <c r="H258" s="7"/>
    </row>
    <row r="259" spans="2:8">
      <c r="B259" s="156"/>
      <c r="C259" s="156"/>
      <c r="D259" s="156"/>
      <c r="E259" s="156"/>
      <c r="F259" s="156"/>
      <c r="G259" s="7"/>
      <c r="H259" s="7"/>
    </row>
    <row r="260" spans="2:8">
      <c r="B260" s="156"/>
      <c r="C260" s="156"/>
      <c r="D260" s="156"/>
      <c r="E260" s="156"/>
      <c r="F260" s="156"/>
      <c r="G260" s="7"/>
      <c r="H260" s="7"/>
    </row>
    <row r="261" spans="2:8">
      <c r="B261" s="156"/>
      <c r="C261" s="156"/>
      <c r="D261" s="156"/>
      <c r="E261" s="156"/>
      <c r="F261" s="156"/>
      <c r="G261" s="7"/>
      <c r="H261" s="7"/>
    </row>
    <row r="262" spans="2:8">
      <c r="B262" s="156"/>
      <c r="C262" s="156"/>
      <c r="D262" s="156"/>
      <c r="E262" s="156"/>
      <c r="F262" s="156"/>
      <c r="G262" s="7"/>
      <c r="H262" s="7"/>
    </row>
    <row r="263" spans="2:8">
      <c r="B263" s="156"/>
      <c r="C263" s="156"/>
      <c r="D263" s="156"/>
      <c r="E263" s="156"/>
      <c r="F263" s="156"/>
      <c r="G263" s="7"/>
      <c r="H263" s="7"/>
    </row>
    <row r="264" spans="2:8">
      <c r="B264" s="156"/>
      <c r="C264" s="156"/>
      <c r="D264" s="156"/>
      <c r="E264" s="156"/>
      <c r="F264" s="156"/>
      <c r="G264" s="7"/>
      <c r="H264" s="7"/>
    </row>
    <row r="265" spans="2:8">
      <c r="B265" s="156"/>
      <c r="C265" s="156"/>
      <c r="D265" s="156"/>
      <c r="E265" s="156"/>
      <c r="F265" s="156"/>
      <c r="G265" s="7"/>
      <c r="H265" s="7"/>
    </row>
    <row r="266" spans="2:8">
      <c r="B266" s="156"/>
      <c r="C266" s="156"/>
      <c r="D266" s="156"/>
      <c r="E266" s="156"/>
      <c r="F266" s="156"/>
      <c r="G266" s="7"/>
      <c r="H266" s="7"/>
    </row>
    <row r="267" spans="2:8">
      <c r="B267" s="156"/>
      <c r="C267" s="156"/>
      <c r="D267" s="156"/>
      <c r="E267" s="156"/>
      <c r="F267" s="156"/>
      <c r="G267" s="7"/>
      <c r="H267" s="7"/>
    </row>
    <row r="268" spans="2:8">
      <c r="B268" s="156"/>
      <c r="C268" s="156"/>
      <c r="D268" s="156"/>
      <c r="E268" s="156"/>
      <c r="F268" s="156"/>
      <c r="G268" s="7"/>
      <c r="H268" s="7"/>
    </row>
    <row r="269" spans="2:8">
      <c r="B269" s="156"/>
      <c r="C269" s="156"/>
      <c r="D269" s="156"/>
      <c r="E269" s="156"/>
      <c r="F269" s="156"/>
      <c r="G269" s="7"/>
      <c r="H269" s="7"/>
    </row>
    <row r="270" spans="2:8">
      <c r="B270" s="156"/>
      <c r="C270" s="156"/>
      <c r="D270" s="156"/>
      <c r="E270" s="156"/>
      <c r="F270" s="156"/>
      <c r="G270" s="7"/>
      <c r="H270" s="7"/>
    </row>
    <row r="271" spans="2:8">
      <c r="B271" s="156"/>
      <c r="C271" s="156"/>
      <c r="D271" s="156"/>
      <c r="E271" s="156"/>
      <c r="F271" s="156"/>
      <c r="G271" s="7"/>
      <c r="H271" s="7"/>
    </row>
    <row r="272" spans="2:8">
      <c r="B272" s="156"/>
      <c r="C272" s="156"/>
      <c r="D272" s="156"/>
      <c r="E272" s="156"/>
      <c r="F272" s="156"/>
      <c r="G272" s="7"/>
      <c r="H272" s="7"/>
    </row>
    <row r="273" spans="2:8">
      <c r="B273" s="156"/>
      <c r="C273" s="156"/>
      <c r="D273" s="156"/>
      <c r="E273" s="156"/>
      <c r="F273" s="156"/>
      <c r="G273" s="7"/>
      <c r="H273" s="7"/>
    </row>
    <row r="274" spans="2:8">
      <c r="B274" s="156"/>
      <c r="C274" s="156"/>
      <c r="D274" s="156"/>
      <c r="E274" s="156"/>
      <c r="F274" s="156"/>
      <c r="G274" s="7"/>
      <c r="H274" s="7"/>
    </row>
    <row r="275" spans="2:8">
      <c r="B275" s="156"/>
      <c r="C275" s="156"/>
      <c r="D275" s="156"/>
      <c r="E275" s="156"/>
      <c r="F275" s="156"/>
      <c r="G275" s="7"/>
      <c r="H275" s="7"/>
    </row>
    <row r="276" spans="2:8">
      <c r="B276" s="156"/>
      <c r="C276" s="156"/>
      <c r="D276" s="156"/>
      <c r="E276" s="156"/>
      <c r="F276" s="156"/>
      <c r="G276" s="7"/>
      <c r="H276" s="7"/>
    </row>
    <row r="277" spans="2:8">
      <c r="B277" s="156"/>
      <c r="C277" s="156"/>
      <c r="D277" s="156"/>
      <c r="E277" s="156"/>
      <c r="F277" s="156"/>
      <c r="G277" s="7"/>
      <c r="H277" s="7"/>
    </row>
    <row r="278" spans="2:8">
      <c r="B278" s="156"/>
      <c r="C278" s="156"/>
      <c r="D278" s="156"/>
      <c r="E278" s="156"/>
      <c r="F278" s="156"/>
      <c r="G278" s="7"/>
      <c r="H278" s="7"/>
    </row>
    <row r="279" spans="2:8">
      <c r="B279" s="156"/>
      <c r="C279" s="156"/>
      <c r="D279" s="156"/>
      <c r="E279" s="156"/>
      <c r="F279" s="156"/>
      <c r="G279" s="7"/>
      <c r="H279" s="7"/>
    </row>
    <row r="280" spans="2:8">
      <c r="B280" s="156"/>
      <c r="C280" s="156"/>
      <c r="D280" s="156"/>
      <c r="E280" s="156"/>
      <c r="F280" s="156"/>
      <c r="G280" s="7"/>
      <c r="H280" s="7"/>
    </row>
    <row r="281" spans="2:8">
      <c r="B281" s="156"/>
      <c r="C281" s="156"/>
      <c r="D281" s="156"/>
      <c r="E281" s="156"/>
      <c r="F281" s="156"/>
      <c r="G281" s="7"/>
      <c r="H281" s="7"/>
    </row>
    <row r="282" spans="2:8">
      <c r="B282" s="156"/>
      <c r="C282" s="156"/>
      <c r="D282" s="156"/>
      <c r="E282" s="156"/>
      <c r="F282" s="156"/>
      <c r="G282" s="7"/>
      <c r="H282" s="7"/>
    </row>
    <row r="283" spans="2:8">
      <c r="B283" s="156"/>
      <c r="C283" s="156"/>
      <c r="D283" s="156"/>
      <c r="E283" s="156"/>
      <c r="F283" s="156"/>
      <c r="G283" s="7"/>
      <c r="H283" s="7"/>
    </row>
    <row r="284" spans="2:8">
      <c r="B284" s="156"/>
      <c r="C284" s="156"/>
      <c r="D284" s="156"/>
      <c r="E284" s="156"/>
      <c r="F284" s="156"/>
      <c r="G284" s="7"/>
      <c r="H284" s="7"/>
    </row>
    <row r="285" spans="2:8">
      <c r="B285" s="156"/>
      <c r="C285" s="156"/>
      <c r="D285" s="156"/>
      <c r="E285" s="156"/>
      <c r="F285" s="156"/>
      <c r="G285" s="7"/>
      <c r="H285" s="7"/>
    </row>
    <row r="286" spans="2:8">
      <c r="B286" s="156"/>
      <c r="C286" s="156"/>
      <c r="D286" s="156"/>
      <c r="E286" s="156"/>
      <c r="F286" s="156"/>
      <c r="G286" s="7"/>
      <c r="H286" s="7"/>
    </row>
    <row r="287" spans="2:8">
      <c r="B287" s="156"/>
      <c r="C287" s="156"/>
      <c r="D287" s="156"/>
      <c r="E287" s="156"/>
      <c r="F287" s="156"/>
      <c r="G287" s="7"/>
      <c r="H287" s="7"/>
    </row>
    <row r="288" spans="2:8">
      <c r="B288" s="156"/>
      <c r="C288" s="156"/>
      <c r="D288" s="156"/>
      <c r="E288" s="156"/>
      <c r="F288" s="156"/>
      <c r="G288" s="7"/>
      <c r="H288" s="7"/>
    </row>
    <row r="289" spans="2:8">
      <c r="B289" s="156"/>
      <c r="C289" s="156"/>
      <c r="D289" s="156"/>
      <c r="E289" s="156"/>
      <c r="F289" s="156"/>
      <c r="G289" s="7"/>
      <c r="H289" s="7"/>
    </row>
    <row r="290" spans="2:8">
      <c r="B290" s="156"/>
      <c r="C290" s="156"/>
      <c r="D290" s="156"/>
      <c r="E290" s="156"/>
      <c r="F290" s="156"/>
      <c r="G290" s="7"/>
      <c r="H290" s="7"/>
    </row>
    <row r="291" spans="2:8">
      <c r="B291" s="156"/>
      <c r="C291" s="156"/>
      <c r="D291" s="156"/>
      <c r="E291" s="156"/>
      <c r="F291" s="156"/>
      <c r="G291" s="7"/>
      <c r="H291" s="7"/>
    </row>
    <row r="292" spans="2:8">
      <c r="B292" s="156"/>
      <c r="C292" s="156"/>
      <c r="D292" s="156"/>
      <c r="E292" s="156"/>
      <c r="F292" s="156"/>
      <c r="G292" s="7"/>
      <c r="H292" s="7"/>
    </row>
    <row r="293" spans="2:8">
      <c r="B293" s="156"/>
      <c r="C293" s="156"/>
      <c r="D293" s="156"/>
      <c r="E293" s="156"/>
      <c r="F293" s="156"/>
      <c r="G293" s="7"/>
      <c r="H293" s="7"/>
    </row>
    <row r="294" spans="2:8">
      <c r="B294" s="156"/>
      <c r="C294" s="156"/>
      <c r="D294" s="156"/>
      <c r="E294" s="156"/>
      <c r="F294" s="156"/>
      <c r="G294" s="7"/>
      <c r="H294" s="7"/>
    </row>
    <row r="295" spans="2:8">
      <c r="B295" s="156"/>
      <c r="C295" s="156"/>
      <c r="D295" s="156"/>
      <c r="E295" s="156"/>
      <c r="F295" s="156"/>
      <c r="G295" s="7"/>
      <c r="H295" s="7"/>
    </row>
    <row r="296" spans="2:8">
      <c r="B296" s="156"/>
      <c r="C296" s="156"/>
      <c r="D296" s="156"/>
      <c r="E296" s="156"/>
      <c r="F296" s="156"/>
      <c r="G296" s="7"/>
      <c r="H296" s="7"/>
    </row>
    <row r="297" spans="2:8">
      <c r="B297" s="156"/>
      <c r="C297" s="156"/>
      <c r="D297" s="156"/>
      <c r="E297" s="156"/>
      <c r="F297" s="156"/>
      <c r="G297" s="7"/>
      <c r="H297" s="7"/>
    </row>
    <row r="298" spans="2:8">
      <c r="B298" s="156"/>
      <c r="C298" s="156"/>
      <c r="D298" s="156"/>
      <c r="E298" s="156"/>
      <c r="F298" s="156"/>
      <c r="G298" s="7"/>
      <c r="H298" s="7"/>
    </row>
    <row r="299" spans="2:8">
      <c r="B299" s="156"/>
      <c r="C299" s="156"/>
      <c r="D299" s="156"/>
      <c r="E299" s="156"/>
      <c r="F299" s="156"/>
      <c r="G299" s="7"/>
      <c r="H299" s="7"/>
    </row>
    <row r="300" spans="2:8">
      <c r="B300" s="156"/>
      <c r="C300" s="156"/>
      <c r="D300" s="156"/>
      <c r="E300" s="156"/>
      <c r="F300" s="156"/>
      <c r="G300" s="7"/>
      <c r="H300" s="7"/>
    </row>
    <row r="301" spans="2:8">
      <c r="B301" s="156"/>
      <c r="C301" s="156"/>
      <c r="D301" s="156"/>
      <c r="E301" s="156"/>
      <c r="F301" s="156"/>
      <c r="G301" s="7"/>
      <c r="H301" s="7"/>
    </row>
    <row r="302" spans="2:8">
      <c r="B302" s="156"/>
      <c r="C302" s="156"/>
      <c r="D302" s="156"/>
      <c r="E302" s="156"/>
      <c r="F302" s="156"/>
      <c r="G302" s="7"/>
      <c r="H302" s="7"/>
    </row>
    <row r="303" spans="2:8">
      <c r="B303" s="156"/>
      <c r="C303" s="156"/>
      <c r="D303" s="156"/>
      <c r="E303" s="156"/>
      <c r="F303" s="156"/>
      <c r="G303" s="7"/>
      <c r="H303" s="7"/>
    </row>
    <row r="304" spans="2:8">
      <c r="B304" s="156"/>
      <c r="C304" s="156"/>
      <c r="D304" s="156"/>
      <c r="E304" s="156"/>
      <c r="F304" s="156"/>
      <c r="G304" s="7"/>
      <c r="H304" s="7"/>
    </row>
    <row r="305" spans="2:8">
      <c r="B305" s="156"/>
      <c r="C305" s="156"/>
      <c r="D305" s="156"/>
      <c r="E305" s="156"/>
      <c r="F305" s="156"/>
      <c r="G305" s="7"/>
      <c r="H305" s="7"/>
    </row>
    <row r="306" spans="2:8">
      <c r="B306" s="156"/>
      <c r="C306" s="156"/>
      <c r="D306" s="156"/>
      <c r="E306" s="156"/>
      <c r="F306" s="156"/>
      <c r="G306" s="7"/>
      <c r="H306" s="7"/>
    </row>
    <row r="307" spans="2:8">
      <c r="B307" s="156"/>
      <c r="C307" s="156"/>
      <c r="D307" s="156"/>
      <c r="E307" s="156"/>
      <c r="F307" s="156"/>
      <c r="G307" s="7"/>
      <c r="H307" s="7"/>
    </row>
    <row r="308" spans="2:8">
      <c r="B308" s="156"/>
      <c r="C308" s="156"/>
      <c r="D308" s="156"/>
      <c r="E308" s="156"/>
      <c r="F308" s="156"/>
      <c r="G308" s="7"/>
      <c r="H308" s="7"/>
    </row>
    <row r="309" spans="2:8">
      <c r="B309" s="156"/>
      <c r="C309" s="156"/>
      <c r="D309" s="156"/>
      <c r="E309" s="156"/>
      <c r="F309" s="156"/>
      <c r="G309" s="7"/>
      <c r="H309" s="7"/>
    </row>
    <row r="310" spans="2:8">
      <c r="B310" s="156"/>
      <c r="C310" s="156"/>
      <c r="D310" s="156"/>
      <c r="E310" s="156"/>
      <c r="F310" s="156"/>
      <c r="G310" s="7"/>
      <c r="H310" s="7"/>
    </row>
    <row r="311" spans="2:8">
      <c r="B311" s="156"/>
      <c r="C311" s="156"/>
      <c r="D311" s="156"/>
      <c r="E311" s="156"/>
      <c r="F311" s="156"/>
      <c r="G311" s="7"/>
      <c r="H311" s="7"/>
    </row>
    <row r="312" spans="2:8">
      <c r="B312" s="156"/>
      <c r="C312" s="156"/>
      <c r="D312" s="156"/>
      <c r="E312" s="156"/>
      <c r="F312" s="156"/>
      <c r="G312" s="7"/>
      <c r="H312" s="7"/>
    </row>
    <row r="313" spans="2:8">
      <c r="B313" s="156"/>
      <c r="C313" s="156"/>
      <c r="D313" s="156"/>
      <c r="E313" s="156"/>
      <c r="F313" s="156"/>
      <c r="G313" s="7"/>
      <c r="H313" s="7"/>
    </row>
    <row r="314" spans="2:8">
      <c r="B314" s="156"/>
      <c r="C314" s="156"/>
      <c r="D314" s="156"/>
      <c r="E314" s="156"/>
      <c r="F314" s="156"/>
      <c r="G314" s="7"/>
      <c r="H314" s="7"/>
    </row>
    <row r="315" spans="2:8">
      <c r="B315" s="156"/>
      <c r="C315" s="156"/>
      <c r="D315" s="156"/>
      <c r="E315" s="156"/>
      <c r="F315" s="156"/>
      <c r="G315" s="7"/>
      <c r="H315" s="7"/>
    </row>
    <row r="316" spans="2:8">
      <c r="B316" s="156"/>
      <c r="C316" s="156"/>
      <c r="D316" s="156"/>
      <c r="E316" s="156"/>
      <c r="F316" s="156"/>
      <c r="G316" s="7"/>
      <c r="H316" s="7"/>
    </row>
    <row r="317" spans="2:8">
      <c r="B317" s="156"/>
      <c r="C317" s="156"/>
      <c r="D317" s="156"/>
      <c r="E317" s="156"/>
      <c r="F317" s="156"/>
      <c r="G317" s="7"/>
      <c r="H317" s="7"/>
    </row>
    <row r="318" spans="2:8">
      <c r="B318" s="156"/>
      <c r="C318" s="156"/>
      <c r="D318" s="156"/>
      <c r="E318" s="156"/>
      <c r="F318" s="156"/>
      <c r="G318" s="7"/>
      <c r="H318" s="7"/>
    </row>
    <row r="319" spans="2:8">
      <c r="B319" s="156"/>
      <c r="C319" s="156"/>
      <c r="D319" s="156"/>
      <c r="E319" s="156"/>
      <c r="F319" s="156"/>
      <c r="G319" s="7"/>
      <c r="H319" s="7"/>
    </row>
    <row r="320" spans="2:8">
      <c r="B320" s="156"/>
      <c r="C320" s="156"/>
      <c r="D320" s="156"/>
      <c r="E320" s="156"/>
      <c r="F320" s="156"/>
      <c r="G320" s="7"/>
      <c r="H320" s="7"/>
    </row>
    <row r="321" spans="2:8">
      <c r="B321" s="156"/>
      <c r="C321" s="156"/>
      <c r="D321" s="156"/>
      <c r="E321" s="156"/>
      <c r="F321" s="156"/>
      <c r="G321" s="7"/>
      <c r="H321" s="7"/>
    </row>
    <row r="322" spans="2:8">
      <c r="B322" s="156"/>
      <c r="C322" s="156"/>
      <c r="D322" s="156"/>
      <c r="E322" s="156"/>
      <c r="F322" s="156"/>
      <c r="G322" s="7"/>
      <c r="H322" s="7"/>
    </row>
    <row r="323" spans="2:8">
      <c r="B323" s="156"/>
      <c r="C323" s="156"/>
      <c r="D323" s="156"/>
      <c r="E323" s="156"/>
      <c r="F323" s="156"/>
      <c r="G323" s="7"/>
      <c r="H323" s="7"/>
    </row>
    <row r="324" spans="2:8">
      <c r="B324" s="156"/>
      <c r="C324" s="156"/>
      <c r="D324" s="156"/>
      <c r="E324" s="156"/>
      <c r="F324" s="156"/>
      <c r="G324" s="7"/>
      <c r="H324" s="7"/>
    </row>
    <row r="325" spans="2:8">
      <c r="B325" s="156"/>
      <c r="C325" s="156"/>
      <c r="D325" s="156"/>
      <c r="E325" s="156"/>
      <c r="F325" s="156"/>
      <c r="G325" s="7"/>
      <c r="H325" s="7"/>
    </row>
    <row r="326" spans="2:8">
      <c r="B326" s="156"/>
      <c r="C326" s="156"/>
      <c r="D326" s="156"/>
      <c r="E326" s="156"/>
      <c r="F326" s="156"/>
      <c r="G326" s="7"/>
      <c r="H326" s="7"/>
    </row>
    <row r="327" spans="2:8">
      <c r="B327" s="156"/>
      <c r="C327" s="156"/>
      <c r="D327" s="156"/>
      <c r="E327" s="156"/>
      <c r="F327" s="156"/>
      <c r="G327" s="7"/>
      <c r="H327" s="7"/>
    </row>
    <row r="328" spans="2:8">
      <c r="B328" s="156"/>
      <c r="C328" s="156"/>
      <c r="D328" s="156"/>
      <c r="E328" s="156"/>
      <c r="F328" s="156"/>
      <c r="G328" s="7"/>
      <c r="H328" s="7"/>
    </row>
    <row r="329" spans="2:8">
      <c r="B329" s="156"/>
      <c r="C329" s="156"/>
      <c r="D329" s="156"/>
      <c r="E329" s="156"/>
      <c r="F329" s="156"/>
      <c r="G329" s="7"/>
      <c r="H329" s="7"/>
    </row>
    <row r="330" spans="2:8">
      <c r="B330" s="156"/>
      <c r="C330" s="156"/>
      <c r="D330" s="156"/>
      <c r="E330" s="156"/>
      <c r="F330" s="156"/>
      <c r="G330" s="7"/>
      <c r="H330" s="7"/>
    </row>
    <row r="331" spans="2:8">
      <c r="B331" s="156"/>
      <c r="C331" s="156"/>
      <c r="D331" s="156"/>
      <c r="E331" s="156"/>
      <c r="F331" s="156"/>
      <c r="G331" s="7"/>
      <c r="H331" s="7"/>
    </row>
    <row r="332" spans="2:8">
      <c r="B332" s="156"/>
      <c r="C332" s="156"/>
      <c r="D332" s="156"/>
      <c r="E332" s="156"/>
      <c r="F332" s="156"/>
      <c r="G332" s="7"/>
      <c r="H332" s="7"/>
    </row>
    <row r="333" spans="2:8">
      <c r="B333" s="156"/>
      <c r="C333" s="156"/>
      <c r="D333" s="156"/>
      <c r="E333" s="156"/>
      <c r="F333" s="156"/>
      <c r="G333" s="7"/>
      <c r="H333" s="7"/>
    </row>
    <row r="334" spans="2:8">
      <c r="B334" s="156"/>
      <c r="C334" s="156"/>
      <c r="D334" s="156"/>
      <c r="E334" s="156"/>
      <c r="F334" s="156"/>
      <c r="G334" s="7"/>
      <c r="H334" s="7"/>
    </row>
    <row r="335" spans="2:8">
      <c r="B335" s="156"/>
      <c r="C335" s="156"/>
      <c r="D335" s="156"/>
      <c r="E335" s="156"/>
      <c r="F335" s="156"/>
      <c r="G335" s="7"/>
      <c r="H335" s="7"/>
    </row>
    <row r="336" spans="2:8">
      <c r="B336" s="156"/>
      <c r="C336" s="156"/>
      <c r="D336" s="156"/>
      <c r="E336" s="156"/>
      <c r="F336" s="156"/>
      <c r="G336" s="7"/>
      <c r="H336" s="7"/>
    </row>
    <row r="337" spans="2:8">
      <c r="B337" s="156"/>
      <c r="C337" s="156"/>
      <c r="D337" s="156"/>
      <c r="E337" s="156"/>
      <c r="F337" s="156"/>
      <c r="G337" s="7"/>
      <c r="H337" s="7"/>
    </row>
    <row r="338" spans="2:8">
      <c r="B338" s="156"/>
      <c r="C338" s="156"/>
      <c r="D338" s="156"/>
      <c r="E338" s="156"/>
      <c r="F338" s="156"/>
      <c r="G338" s="7"/>
      <c r="H338" s="7"/>
    </row>
    <row r="339" spans="2:8">
      <c r="B339" s="156"/>
      <c r="C339" s="156"/>
      <c r="D339" s="156"/>
      <c r="E339" s="156"/>
      <c r="F339" s="156"/>
      <c r="G339" s="7"/>
      <c r="H339" s="7"/>
    </row>
    <row r="340" spans="2:8">
      <c r="B340" s="156"/>
      <c r="C340" s="156"/>
      <c r="D340" s="156"/>
      <c r="E340" s="156"/>
      <c r="F340" s="156"/>
      <c r="G340" s="7"/>
      <c r="H340" s="7"/>
    </row>
    <row r="341" spans="2:8">
      <c r="B341" s="156"/>
      <c r="C341" s="156"/>
      <c r="D341" s="156"/>
      <c r="E341" s="156"/>
      <c r="F341" s="156"/>
      <c r="G341" s="7"/>
      <c r="H341" s="7"/>
    </row>
    <row r="342" spans="2:8">
      <c r="B342" s="156"/>
      <c r="C342" s="156"/>
      <c r="D342" s="156"/>
      <c r="E342" s="156"/>
      <c r="F342" s="156"/>
      <c r="G342" s="7"/>
      <c r="H342" s="7"/>
    </row>
    <row r="343" spans="2:8">
      <c r="B343" s="156"/>
      <c r="C343" s="156"/>
      <c r="D343" s="156"/>
      <c r="E343" s="156"/>
      <c r="F343" s="156"/>
      <c r="G343" s="7"/>
      <c r="H343" s="7"/>
    </row>
    <row r="344" spans="2:8">
      <c r="B344" s="156"/>
      <c r="C344" s="156"/>
      <c r="D344" s="156"/>
      <c r="E344" s="156"/>
      <c r="F344" s="156"/>
      <c r="G344" s="7"/>
      <c r="H344" s="7"/>
    </row>
    <row r="345" spans="2:8">
      <c r="B345" s="156"/>
      <c r="C345" s="156"/>
      <c r="D345" s="156"/>
      <c r="E345" s="156"/>
      <c r="F345" s="156"/>
      <c r="G345" s="7"/>
      <c r="H345" s="7"/>
    </row>
    <row r="346" spans="2:8">
      <c r="B346" s="156"/>
      <c r="C346" s="156"/>
      <c r="D346" s="156"/>
      <c r="E346" s="156"/>
      <c r="F346" s="156"/>
      <c r="G346" s="7"/>
      <c r="H346" s="7"/>
    </row>
    <row r="347" spans="2:8">
      <c r="B347" s="156"/>
      <c r="C347" s="156"/>
      <c r="D347" s="156"/>
      <c r="E347" s="156"/>
      <c r="F347" s="156"/>
      <c r="G347" s="7"/>
      <c r="H347" s="7"/>
    </row>
    <row r="348" spans="2:8">
      <c r="B348" s="156"/>
      <c r="C348" s="156"/>
      <c r="D348" s="156"/>
      <c r="E348" s="156"/>
      <c r="F348" s="156"/>
      <c r="G348" s="7"/>
      <c r="H348" s="7"/>
    </row>
    <row r="349" spans="2:8">
      <c r="B349" s="156"/>
      <c r="C349" s="156"/>
      <c r="D349" s="156"/>
      <c r="E349" s="156"/>
      <c r="F349" s="156"/>
      <c r="G349" s="7"/>
      <c r="H349" s="7"/>
    </row>
    <row r="350" spans="2:8">
      <c r="B350" s="156"/>
      <c r="C350" s="156"/>
      <c r="D350" s="156"/>
      <c r="E350" s="156"/>
      <c r="F350" s="156"/>
      <c r="G350" s="7"/>
      <c r="H350" s="7"/>
    </row>
    <row r="351" spans="2:8">
      <c r="B351" s="156"/>
      <c r="C351" s="156"/>
      <c r="D351" s="156"/>
      <c r="E351" s="156"/>
      <c r="F351" s="156"/>
      <c r="G351" s="7"/>
      <c r="H351" s="7"/>
    </row>
    <row r="352" spans="2:8">
      <c r="B352" s="156"/>
      <c r="C352" s="156"/>
      <c r="D352" s="156"/>
      <c r="E352" s="156"/>
      <c r="F352" s="156"/>
      <c r="G352" s="7"/>
      <c r="H352" s="7"/>
    </row>
    <row r="353" spans="2:8">
      <c r="B353" s="156"/>
      <c r="C353" s="156"/>
      <c r="D353" s="156"/>
      <c r="E353" s="156"/>
      <c r="F353" s="156"/>
      <c r="G353" s="7"/>
      <c r="H353" s="7"/>
    </row>
    <row r="354" spans="2:8">
      <c r="B354" s="156"/>
      <c r="C354" s="156"/>
      <c r="D354" s="156"/>
      <c r="E354" s="156"/>
      <c r="F354" s="156"/>
      <c r="G354" s="7"/>
      <c r="H354" s="7"/>
    </row>
    <row r="355" spans="2:8">
      <c r="B355" s="156"/>
      <c r="C355" s="156"/>
      <c r="D355" s="156"/>
      <c r="E355" s="156"/>
      <c r="F355" s="156"/>
      <c r="G355" s="7"/>
      <c r="H355" s="7"/>
    </row>
    <row r="356" spans="2:8">
      <c r="B356" s="156"/>
      <c r="C356" s="156"/>
      <c r="D356" s="156"/>
      <c r="E356" s="156"/>
      <c r="F356" s="156"/>
      <c r="G356" s="7"/>
      <c r="H356" s="7"/>
    </row>
    <row r="357" spans="2:8">
      <c r="B357" s="156"/>
      <c r="C357" s="156"/>
      <c r="D357" s="156"/>
      <c r="E357" s="156"/>
      <c r="F357" s="156"/>
      <c r="G357" s="7"/>
      <c r="H357" s="7"/>
    </row>
    <row r="358" spans="2:8">
      <c r="B358" s="156"/>
      <c r="C358" s="156"/>
      <c r="D358" s="156"/>
      <c r="E358" s="156"/>
      <c r="F358" s="156"/>
      <c r="G358" s="7"/>
      <c r="H358" s="7"/>
    </row>
    <row r="359" spans="2:8">
      <c r="B359" s="156"/>
      <c r="C359" s="156"/>
      <c r="D359" s="156"/>
      <c r="E359" s="156"/>
      <c r="F359" s="156"/>
      <c r="G359" s="7"/>
      <c r="H359" s="7"/>
    </row>
    <row r="360" spans="2:8">
      <c r="B360" s="156"/>
      <c r="C360" s="156"/>
      <c r="D360" s="156"/>
      <c r="E360" s="156"/>
      <c r="F360" s="156"/>
      <c r="G360" s="7"/>
      <c r="H360" s="7"/>
    </row>
    <row r="361" spans="2:8">
      <c r="B361" s="156"/>
      <c r="C361" s="156"/>
      <c r="D361" s="156"/>
      <c r="E361" s="156"/>
      <c r="F361" s="156"/>
      <c r="G361" s="7"/>
      <c r="H361" s="7"/>
    </row>
    <row r="362" spans="2:8">
      <c r="B362" s="156"/>
      <c r="C362" s="156"/>
      <c r="D362" s="156"/>
      <c r="E362" s="156"/>
      <c r="F362" s="156"/>
      <c r="G362" s="7"/>
      <c r="H362" s="7"/>
    </row>
    <row r="363" spans="2:8">
      <c r="B363" s="156"/>
      <c r="C363" s="156"/>
      <c r="D363" s="156"/>
      <c r="E363" s="156"/>
      <c r="F363" s="156"/>
      <c r="G363" s="7"/>
      <c r="H363" s="7"/>
    </row>
    <row r="364" spans="2:8">
      <c r="B364" s="156"/>
      <c r="C364" s="156"/>
      <c r="D364" s="156"/>
      <c r="E364" s="156"/>
      <c r="F364" s="156"/>
      <c r="G364" s="7"/>
      <c r="H364" s="7"/>
    </row>
    <row r="365" spans="2:8">
      <c r="B365" s="156"/>
      <c r="C365" s="156"/>
      <c r="D365" s="156"/>
      <c r="E365" s="156"/>
      <c r="F365" s="156"/>
      <c r="G365" s="7"/>
      <c r="H365" s="7"/>
    </row>
    <row r="366" spans="2:8">
      <c r="B366" s="156"/>
      <c r="C366" s="156"/>
      <c r="D366" s="156"/>
      <c r="E366" s="156"/>
      <c r="F366" s="156"/>
      <c r="G366" s="7"/>
      <c r="H366" s="7"/>
    </row>
    <row r="367" spans="2:8">
      <c r="B367" s="156"/>
      <c r="C367" s="156"/>
      <c r="D367" s="156"/>
      <c r="E367" s="156"/>
      <c r="F367" s="156"/>
      <c r="G367" s="7"/>
      <c r="H367" s="7"/>
    </row>
    <row r="368" spans="2:8">
      <c r="B368" s="156"/>
      <c r="C368" s="156"/>
      <c r="D368" s="156"/>
      <c r="E368" s="156"/>
      <c r="F368" s="156"/>
      <c r="G368" s="7"/>
      <c r="H368" s="7"/>
    </row>
    <row r="369" spans="2:8">
      <c r="B369" s="156"/>
      <c r="C369" s="156"/>
      <c r="D369" s="156"/>
      <c r="E369" s="156"/>
      <c r="F369" s="156"/>
      <c r="G369" s="7"/>
      <c r="H369" s="7"/>
    </row>
    <row r="370" spans="2:8">
      <c r="B370" s="156"/>
      <c r="C370" s="156"/>
      <c r="D370" s="156"/>
      <c r="E370" s="156"/>
      <c r="F370" s="156"/>
      <c r="G370" s="7"/>
      <c r="H370" s="7"/>
    </row>
    <row r="371" spans="2:8">
      <c r="B371" s="156"/>
      <c r="C371" s="156"/>
      <c r="D371" s="156"/>
      <c r="E371" s="156"/>
      <c r="F371" s="156"/>
      <c r="G371" s="7"/>
      <c r="H371" s="7"/>
    </row>
    <row r="372" spans="2:8">
      <c r="B372" s="156"/>
      <c r="C372" s="156"/>
      <c r="D372" s="156"/>
      <c r="E372" s="156"/>
      <c r="F372" s="156"/>
      <c r="G372" s="7"/>
      <c r="H372" s="7"/>
    </row>
    <row r="373" spans="2:8">
      <c r="B373" s="156"/>
      <c r="C373" s="156"/>
      <c r="D373" s="156"/>
      <c r="E373" s="156"/>
      <c r="F373" s="156"/>
      <c r="G373" s="7"/>
      <c r="H373" s="7"/>
    </row>
    <row r="374" spans="2:8">
      <c r="B374" s="156"/>
      <c r="C374" s="156"/>
      <c r="D374" s="156"/>
      <c r="E374" s="156"/>
      <c r="F374" s="156"/>
      <c r="G374" s="7"/>
      <c r="H374" s="7"/>
    </row>
    <row r="375" spans="2:8">
      <c r="B375" s="156"/>
      <c r="C375" s="156"/>
      <c r="D375" s="156"/>
      <c r="E375" s="156"/>
      <c r="F375" s="156"/>
      <c r="G375" s="7"/>
      <c r="H375" s="7"/>
    </row>
    <row r="376" spans="2:8">
      <c r="B376" s="156"/>
      <c r="C376" s="156"/>
      <c r="D376" s="156"/>
      <c r="E376" s="156"/>
      <c r="F376" s="156"/>
      <c r="G376" s="7"/>
      <c r="H376" s="7"/>
    </row>
    <row r="377" spans="2:8">
      <c r="B377" s="156"/>
      <c r="C377" s="156"/>
      <c r="D377" s="156"/>
      <c r="E377" s="156"/>
      <c r="F377" s="156"/>
      <c r="G377" s="7"/>
      <c r="H377" s="7"/>
    </row>
    <row r="378" spans="2:8">
      <c r="B378" s="156"/>
      <c r="C378" s="156"/>
      <c r="D378" s="156"/>
      <c r="E378" s="156"/>
      <c r="F378" s="156"/>
      <c r="G378" s="7"/>
      <c r="H378" s="7"/>
    </row>
    <row r="379" spans="2:8">
      <c r="B379" s="156"/>
      <c r="C379" s="156"/>
      <c r="D379" s="156"/>
      <c r="E379" s="156"/>
      <c r="F379" s="156"/>
      <c r="G379" s="7"/>
      <c r="H379" s="7"/>
    </row>
    <row r="380" spans="2:8">
      <c r="B380" s="156"/>
      <c r="C380" s="156"/>
      <c r="D380" s="156"/>
      <c r="E380" s="156"/>
      <c r="F380" s="156"/>
      <c r="G380" s="7"/>
      <c r="H380" s="7"/>
    </row>
    <row r="381" spans="2:8">
      <c r="B381" s="156"/>
      <c r="C381" s="156"/>
      <c r="D381" s="156"/>
      <c r="E381" s="156"/>
      <c r="F381" s="156"/>
      <c r="G381" s="7"/>
      <c r="H381" s="7"/>
    </row>
    <row r="382" spans="2:8">
      <c r="B382" s="156"/>
      <c r="C382" s="156"/>
      <c r="D382" s="156"/>
      <c r="E382" s="156"/>
      <c r="F382" s="156"/>
      <c r="G382" s="7"/>
      <c r="H382" s="7"/>
    </row>
    <row r="383" spans="2:8">
      <c r="B383" s="156"/>
      <c r="C383" s="156"/>
      <c r="D383" s="156"/>
      <c r="E383" s="156"/>
      <c r="F383" s="156"/>
      <c r="G383" s="7"/>
      <c r="H383" s="7"/>
    </row>
    <row r="384" spans="2:8">
      <c r="B384" s="156"/>
      <c r="C384" s="156"/>
      <c r="D384" s="156"/>
      <c r="E384" s="156"/>
      <c r="F384" s="156"/>
      <c r="G384" s="7"/>
      <c r="H384" s="7"/>
    </row>
    <row r="385" spans="2:8">
      <c r="B385" s="156"/>
      <c r="C385" s="156"/>
      <c r="D385" s="156"/>
      <c r="E385" s="156"/>
      <c r="F385" s="156"/>
      <c r="G385" s="7"/>
      <c r="H385" s="7"/>
    </row>
    <row r="386" spans="2:8">
      <c r="B386" s="156"/>
      <c r="C386" s="156"/>
      <c r="D386" s="156"/>
      <c r="E386" s="156"/>
      <c r="F386" s="156"/>
      <c r="G386" s="7"/>
      <c r="H386" s="7"/>
    </row>
    <row r="387" spans="2:8">
      <c r="B387" s="156"/>
      <c r="C387" s="156"/>
      <c r="D387" s="156"/>
      <c r="E387" s="156"/>
      <c r="F387" s="156"/>
      <c r="G387" s="7"/>
      <c r="H387" s="7"/>
    </row>
    <row r="388" spans="2:8">
      <c r="B388" s="156"/>
      <c r="C388" s="156"/>
      <c r="D388" s="156"/>
      <c r="E388" s="156"/>
      <c r="F388" s="156"/>
      <c r="G388" s="7"/>
      <c r="H388" s="7"/>
    </row>
    <row r="389" spans="2:8">
      <c r="B389" s="156"/>
      <c r="C389" s="156"/>
      <c r="D389" s="156"/>
      <c r="E389" s="156"/>
      <c r="F389" s="156"/>
      <c r="G389" s="7"/>
      <c r="H389" s="7"/>
    </row>
    <row r="390" spans="2:8">
      <c r="B390" s="156"/>
      <c r="C390" s="156"/>
      <c r="D390" s="156"/>
      <c r="E390" s="156"/>
      <c r="F390" s="156"/>
      <c r="G390" s="7"/>
      <c r="H390" s="7"/>
    </row>
    <row r="391" spans="2:8">
      <c r="B391" s="156"/>
      <c r="C391" s="156"/>
      <c r="D391" s="156"/>
      <c r="E391" s="156"/>
      <c r="F391" s="156"/>
      <c r="G391" s="7"/>
      <c r="H391" s="7"/>
    </row>
    <row r="392" spans="2:8">
      <c r="B392" s="156"/>
      <c r="C392" s="156"/>
      <c r="D392" s="156"/>
      <c r="E392" s="156"/>
      <c r="F392" s="156"/>
      <c r="G392" s="7"/>
      <c r="H392" s="7"/>
    </row>
    <row r="393" spans="2:8">
      <c r="B393" s="156"/>
      <c r="C393" s="156"/>
      <c r="D393" s="156"/>
      <c r="E393" s="156"/>
      <c r="F393" s="156"/>
      <c r="G393" s="7"/>
      <c r="H393" s="7"/>
    </row>
    <row r="394" spans="2:8">
      <c r="B394" s="156"/>
      <c r="C394" s="156"/>
      <c r="D394" s="156"/>
      <c r="E394" s="156"/>
      <c r="F394" s="156"/>
      <c r="G394" s="7"/>
      <c r="H394" s="7"/>
    </row>
    <row r="395" spans="2:8">
      <c r="B395" s="156"/>
      <c r="C395" s="156"/>
      <c r="D395" s="156"/>
      <c r="E395" s="156"/>
      <c r="F395" s="156"/>
      <c r="G395" s="7"/>
      <c r="H395" s="7"/>
    </row>
    <row r="396" spans="2:8">
      <c r="B396" s="156"/>
      <c r="C396" s="156"/>
      <c r="D396" s="156"/>
      <c r="E396" s="156"/>
      <c r="F396" s="156"/>
      <c r="G396" s="7"/>
      <c r="H396" s="7"/>
    </row>
    <row r="397" spans="2:8">
      <c r="B397" s="156"/>
      <c r="C397" s="156"/>
      <c r="D397" s="156"/>
      <c r="E397" s="156"/>
      <c r="F397" s="156"/>
      <c r="G397" s="7"/>
      <c r="H397" s="7"/>
    </row>
    <row r="398" spans="2:8">
      <c r="B398" s="156"/>
      <c r="C398" s="156"/>
      <c r="D398" s="156"/>
      <c r="E398" s="156"/>
      <c r="F398" s="156"/>
      <c r="G398" s="7"/>
      <c r="H398" s="7"/>
    </row>
    <row r="399" spans="2:8">
      <c r="B399" s="156"/>
      <c r="C399" s="156"/>
      <c r="D399" s="156"/>
      <c r="E399" s="156"/>
      <c r="F399" s="156"/>
      <c r="G399" s="7"/>
      <c r="H399" s="7"/>
    </row>
    <row r="400" spans="2:8">
      <c r="B400" s="156"/>
      <c r="C400" s="156"/>
      <c r="D400" s="156"/>
      <c r="E400" s="156"/>
      <c r="F400" s="156"/>
      <c r="G400" s="7"/>
      <c r="H400" s="7"/>
    </row>
    <row r="401" spans="2:8">
      <c r="B401" s="156"/>
      <c r="C401" s="156"/>
      <c r="D401" s="156"/>
      <c r="E401" s="156"/>
      <c r="F401" s="156"/>
      <c r="G401" s="7"/>
      <c r="H401" s="7"/>
    </row>
    <row r="402" spans="2:8">
      <c r="B402" s="156"/>
      <c r="C402" s="156"/>
      <c r="D402" s="156"/>
      <c r="E402" s="156"/>
      <c r="F402" s="156"/>
      <c r="G402" s="7"/>
      <c r="H402" s="7"/>
    </row>
    <row r="403" spans="2:8">
      <c r="B403" s="156"/>
      <c r="C403" s="156"/>
      <c r="D403" s="156"/>
      <c r="E403" s="156"/>
      <c r="F403" s="156"/>
      <c r="G403" s="7"/>
      <c r="H403" s="7"/>
    </row>
    <row r="404" spans="2:8">
      <c r="B404" s="156"/>
      <c r="C404" s="156"/>
      <c r="D404" s="156"/>
      <c r="E404" s="156"/>
      <c r="F404" s="156"/>
      <c r="G404" s="7"/>
      <c r="H404" s="7"/>
    </row>
    <row r="405" spans="2:8">
      <c r="B405" s="156"/>
      <c r="C405" s="156"/>
      <c r="D405" s="156"/>
      <c r="E405" s="156"/>
      <c r="F405" s="156"/>
      <c r="G405" s="7"/>
      <c r="H405" s="7"/>
    </row>
    <row r="406" spans="2:8">
      <c r="B406" s="156"/>
      <c r="C406" s="156"/>
      <c r="D406" s="156"/>
      <c r="E406" s="156"/>
      <c r="F406" s="156"/>
      <c r="G406" s="7"/>
      <c r="H406" s="7"/>
    </row>
    <row r="407" spans="2:8">
      <c r="B407" s="156"/>
      <c r="C407" s="156"/>
      <c r="D407" s="156"/>
      <c r="E407" s="156"/>
      <c r="F407" s="156"/>
      <c r="G407" s="7"/>
      <c r="H407" s="7"/>
    </row>
    <row r="408" spans="2:8">
      <c r="B408" s="156"/>
      <c r="C408" s="156"/>
      <c r="D408" s="156"/>
      <c r="E408" s="156"/>
      <c r="F408" s="156"/>
      <c r="G408" s="7"/>
      <c r="H408" s="7"/>
    </row>
    <row r="409" spans="2:8">
      <c r="B409" s="156"/>
      <c r="C409" s="156"/>
      <c r="D409" s="156"/>
      <c r="E409" s="156"/>
      <c r="F409" s="156"/>
      <c r="G409" s="7"/>
      <c r="H409" s="7"/>
    </row>
    <row r="410" spans="2:8">
      <c r="B410" s="156"/>
      <c r="C410" s="156"/>
      <c r="D410" s="156"/>
      <c r="E410" s="156"/>
      <c r="F410" s="156"/>
      <c r="G410" s="7"/>
      <c r="H410" s="7"/>
    </row>
    <row r="411" spans="2:8">
      <c r="B411" s="156"/>
      <c r="C411" s="156"/>
      <c r="D411" s="156"/>
      <c r="E411" s="156"/>
      <c r="F411" s="156"/>
      <c r="G411" s="7"/>
      <c r="H411" s="7"/>
    </row>
    <row r="412" spans="2:8">
      <c r="B412" s="156"/>
      <c r="C412" s="156"/>
      <c r="D412" s="156"/>
      <c r="E412" s="156"/>
      <c r="F412" s="156"/>
      <c r="G412" s="7"/>
      <c r="H412" s="7"/>
    </row>
    <row r="413" spans="2:8">
      <c r="B413" s="156"/>
      <c r="C413" s="156"/>
      <c r="D413" s="156"/>
      <c r="E413" s="156"/>
      <c r="F413" s="156"/>
      <c r="G413" s="7"/>
      <c r="H413" s="7"/>
    </row>
    <row r="414" spans="2:8">
      <c r="B414" s="156"/>
      <c r="C414" s="156"/>
      <c r="D414" s="156"/>
      <c r="E414" s="156"/>
      <c r="F414" s="156"/>
      <c r="G414" s="7"/>
      <c r="H414" s="7"/>
    </row>
    <row r="415" spans="2:8">
      <c r="B415" s="156"/>
      <c r="C415" s="156"/>
      <c r="D415" s="156"/>
      <c r="E415" s="156"/>
      <c r="F415" s="156"/>
      <c r="G415" s="7"/>
      <c r="H415" s="7"/>
    </row>
    <row r="416" spans="2:8">
      <c r="B416" s="156"/>
      <c r="C416" s="156"/>
      <c r="D416" s="156"/>
      <c r="E416" s="156"/>
      <c r="F416" s="156"/>
      <c r="G416" s="7"/>
      <c r="H416" s="7"/>
    </row>
    <row r="417" spans="2:8">
      <c r="B417" s="156"/>
      <c r="C417" s="156"/>
      <c r="D417" s="156"/>
      <c r="E417" s="156"/>
      <c r="F417" s="156"/>
      <c r="G417" s="7"/>
      <c r="H417" s="7"/>
    </row>
    <row r="418" spans="2:8">
      <c r="B418" s="156"/>
      <c r="C418" s="156"/>
      <c r="D418" s="156"/>
      <c r="E418" s="156"/>
      <c r="F418" s="156"/>
      <c r="G418" s="7"/>
      <c r="H418" s="7"/>
    </row>
    <row r="419" spans="2:8">
      <c r="B419" s="156"/>
      <c r="C419" s="156"/>
      <c r="D419" s="156"/>
      <c r="E419" s="156"/>
      <c r="F419" s="156"/>
      <c r="G419" s="7"/>
      <c r="H419" s="7"/>
    </row>
    <row r="420" spans="2:8">
      <c r="B420" s="156"/>
      <c r="C420" s="156"/>
      <c r="D420" s="156"/>
      <c r="E420" s="156"/>
      <c r="F420" s="156"/>
      <c r="G420" s="7"/>
      <c r="H420" s="7"/>
    </row>
    <row r="421" spans="2:8">
      <c r="B421" s="156"/>
      <c r="C421" s="156"/>
      <c r="D421" s="156"/>
      <c r="E421" s="156"/>
      <c r="F421" s="156"/>
      <c r="G421" s="7"/>
      <c r="H421" s="7"/>
    </row>
    <row r="422" spans="2:8">
      <c r="B422" s="156"/>
      <c r="C422" s="156"/>
      <c r="D422" s="156"/>
      <c r="E422" s="156"/>
      <c r="F422" s="156"/>
      <c r="G422" s="7"/>
      <c r="H422" s="7"/>
    </row>
    <row r="423" spans="2:8">
      <c r="B423" s="156"/>
      <c r="C423" s="156"/>
      <c r="D423" s="156"/>
      <c r="E423" s="156"/>
      <c r="F423" s="156"/>
      <c r="G423" s="7"/>
      <c r="H423" s="7"/>
    </row>
    <row r="424" spans="2:8">
      <c r="B424" s="156"/>
      <c r="C424" s="156"/>
      <c r="D424" s="156"/>
      <c r="E424" s="156"/>
      <c r="F424" s="156"/>
      <c r="G424" s="7"/>
      <c r="H424" s="7"/>
    </row>
    <row r="425" spans="2:8">
      <c r="B425" s="156"/>
      <c r="C425" s="156"/>
      <c r="D425" s="156"/>
      <c r="E425" s="156"/>
      <c r="F425" s="156"/>
      <c r="G425" s="7"/>
      <c r="H425" s="7"/>
    </row>
    <row r="426" spans="2:8">
      <c r="B426" s="156"/>
      <c r="C426" s="156"/>
      <c r="D426" s="156"/>
      <c r="E426" s="156"/>
      <c r="F426" s="156"/>
      <c r="G426" s="7"/>
      <c r="H426" s="7"/>
    </row>
    <row r="427" spans="2:8">
      <c r="B427" s="156"/>
      <c r="C427" s="156"/>
      <c r="D427" s="156"/>
      <c r="E427" s="156"/>
      <c r="F427" s="156"/>
      <c r="G427" s="7"/>
      <c r="H427" s="7"/>
    </row>
    <row r="428" spans="2:8">
      <c r="B428" s="156"/>
      <c r="C428" s="156"/>
      <c r="D428" s="156"/>
      <c r="E428" s="156"/>
      <c r="F428" s="156"/>
      <c r="G428" s="7"/>
      <c r="H428" s="7"/>
    </row>
    <row r="429" spans="2:8">
      <c r="B429" s="156"/>
      <c r="C429" s="156"/>
      <c r="D429" s="156"/>
      <c r="E429" s="156"/>
      <c r="F429" s="156"/>
      <c r="G429" s="7"/>
      <c r="H429" s="7"/>
    </row>
    <row r="430" spans="2:8">
      <c r="B430" s="156"/>
      <c r="C430" s="156"/>
      <c r="D430" s="156"/>
      <c r="E430" s="156"/>
      <c r="F430" s="156"/>
      <c r="G430" s="7"/>
      <c r="H430" s="7"/>
    </row>
    <row r="431" spans="2:8">
      <c r="B431" s="156"/>
      <c r="C431" s="156"/>
      <c r="D431" s="156"/>
      <c r="E431" s="156"/>
      <c r="F431" s="156"/>
      <c r="G431" s="7"/>
      <c r="H431" s="7"/>
    </row>
    <row r="432" spans="2:8">
      <c r="B432" s="156"/>
      <c r="C432" s="156"/>
      <c r="D432" s="156"/>
      <c r="E432" s="156"/>
      <c r="F432" s="156"/>
      <c r="G432" s="7"/>
      <c r="H432" s="7"/>
    </row>
    <row r="433" spans="2:8">
      <c r="B433" s="156"/>
      <c r="C433" s="156"/>
      <c r="D433" s="156"/>
      <c r="E433" s="156"/>
      <c r="F433" s="156"/>
      <c r="G433" s="7"/>
      <c r="H433" s="7"/>
    </row>
    <row r="434" spans="2:8">
      <c r="B434" s="156"/>
      <c r="C434" s="156"/>
      <c r="D434" s="156"/>
      <c r="E434" s="156"/>
      <c r="F434" s="156"/>
      <c r="G434" s="7"/>
      <c r="H434" s="7"/>
    </row>
    <row r="435" spans="2:8">
      <c r="B435" s="156"/>
      <c r="C435" s="156"/>
      <c r="D435" s="156"/>
      <c r="E435" s="156"/>
      <c r="F435" s="156"/>
      <c r="G435" s="7"/>
      <c r="H435" s="7"/>
    </row>
    <row r="436" spans="2:8">
      <c r="B436" s="156"/>
      <c r="C436" s="156"/>
      <c r="D436" s="156"/>
      <c r="E436" s="156"/>
      <c r="F436" s="156"/>
      <c r="G436" s="7"/>
      <c r="H436" s="7"/>
    </row>
    <row r="437" spans="2:8">
      <c r="B437" s="156"/>
      <c r="C437" s="156"/>
      <c r="D437" s="156"/>
      <c r="E437" s="156"/>
      <c r="F437" s="156"/>
      <c r="G437" s="7"/>
      <c r="H437" s="7"/>
    </row>
    <row r="438" spans="2:8">
      <c r="B438" s="156"/>
      <c r="C438" s="156"/>
      <c r="D438" s="156"/>
      <c r="E438" s="156"/>
      <c r="F438" s="156"/>
      <c r="G438" s="7"/>
      <c r="H438" s="7"/>
    </row>
    <row r="439" spans="2:8">
      <c r="B439" s="156"/>
      <c r="C439" s="156"/>
      <c r="D439" s="156"/>
      <c r="E439" s="156"/>
      <c r="F439" s="156"/>
      <c r="G439" s="7"/>
      <c r="H439" s="7"/>
    </row>
    <row r="440" spans="2:8">
      <c r="B440" s="156"/>
      <c r="C440" s="156"/>
      <c r="D440" s="156"/>
      <c r="E440" s="156"/>
      <c r="F440" s="156"/>
      <c r="G440" s="7"/>
      <c r="H440" s="7"/>
    </row>
    <row r="441" spans="2:8">
      <c r="B441" s="156"/>
      <c r="C441" s="156"/>
      <c r="D441" s="156"/>
      <c r="E441" s="156"/>
      <c r="F441" s="156"/>
      <c r="G441" s="7"/>
      <c r="H441" s="7"/>
    </row>
    <row r="442" spans="2:8">
      <c r="B442" s="156"/>
      <c r="C442" s="156"/>
      <c r="D442" s="156"/>
      <c r="E442" s="156"/>
      <c r="F442" s="156"/>
      <c r="G442" s="7"/>
      <c r="H442" s="7"/>
    </row>
    <row r="443" spans="2:8">
      <c r="B443" s="156"/>
      <c r="C443" s="156"/>
      <c r="D443" s="156"/>
      <c r="E443" s="156"/>
      <c r="F443" s="156"/>
      <c r="G443" s="7"/>
      <c r="H443" s="7"/>
    </row>
    <row r="444" spans="2:8">
      <c r="B444" s="156"/>
      <c r="C444" s="156"/>
      <c r="D444" s="156"/>
      <c r="E444" s="156"/>
      <c r="F444" s="156"/>
      <c r="G444" s="7"/>
      <c r="H444" s="7"/>
    </row>
    <row r="445" spans="2:8">
      <c r="B445" s="156"/>
      <c r="C445" s="156"/>
      <c r="D445" s="156"/>
      <c r="E445" s="156"/>
      <c r="F445" s="156"/>
      <c r="G445" s="7"/>
      <c r="H445" s="7"/>
    </row>
    <row r="446" spans="2:8">
      <c r="B446" s="156"/>
      <c r="C446" s="156"/>
      <c r="D446" s="156"/>
      <c r="E446" s="156"/>
      <c r="F446" s="156"/>
      <c r="G446" s="7"/>
      <c r="H446" s="7"/>
    </row>
    <row r="447" spans="2:8">
      <c r="B447" s="156"/>
      <c r="C447" s="156"/>
      <c r="D447" s="156"/>
      <c r="E447" s="156"/>
      <c r="F447" s="156"/>
      <c r="G447" s="7"/>
      <c r="H447" s="7"/>
    </row>
    <row r="448" spans="2:8">
      <c r="B448" s="156"/>
      <c r="C448" s="156"/>
      <c r="D448" s="156"/>
      <c r="E448" s="156"/>
      <c r="F448" s="156"/>
      <c r="G448" s="7"/>
      <c r="H448" s="7"/>
    </row>
    <row r="449" spans="2:8">
      <c r="B449" s="156"/>
      <c r="C449" s="156"/>
      <c r="D449" s="156"/>
      <c r="E449" s="156"/>
      <c r="F449" s="156"/>
      <c r="G449" s="7"/>
      <c r="H449" s="7"/>
    </row>
    <row r="450" spans="2:8">
      <c r="B450" s="156"/>
      <c r="C450" s="156"/>
      <c r="D450" s="156"/>
      <c r="E450" s="156"/>
      <c r="F450" s="156"/>
      <c r="G450" s="7"/>
      <c r="H450" s="7"/>
    </row>
    <row r="451" spans="2:8">
      <c r="B451" s="156"/>
      <c r="C451" s="156"/>
      <c r="D451" s="156"/>
      <c r="E451" s="156"/>
      <c r="F451" s="156"/>
      <c r="G451" s="7"/>
      <c r="H451" s="7"/>
    </row>
    <row r="452" spans="2:8">
      <c r="B452" s="156"/>
      <c r="C452" s="156"/>
      <c r="D452" s="156"/>
      <c r="E452" s="156"/>
      <c r="F452" s="156"/>
      <c r="G452" s="7"/>
      <c r="H452" s="7"/>
    </row>
    <row r="453" spans="2:8">
      <c r="B453" s="156"/>
      <c r="C453" s="156"/>
      <c r="D453" s="156"/>
      <c r="E453" s="156"/>
      <c r="F453" s="156"/>
      <c r="G453" s="7"/>
      <c r="H453" s="7"/>
    </row>
    <row r="454" spans="2:8">
      <c r="B454" s="156"/>
      <c r="C454" s="156"/>
      <c r="D454" s="156"/>
      <c r="E454" s="156"/>
      <c r="F454" s="156"/>
      <c r="G454" s="7"/>
      <c r="H454" s="7"/>
    </row>
    <row r="455" spans="2:8">
      <c r="B455" s="156"/>
      <c r="C455" s="156"/>
      <c r="D455" s="156"/>
      <c r="E455" s="156"/>
      <c r="F455" s="156"/>
      <c r="G455" s="7"/>
      <c r="H455" s="7"/>
    </row>
    <row r="456" spans="2:8">
      <c r="B456" s="156"/>
      <c r="C456" s="156"/>
      <c r="D456" s="156"/>
      <c r="E456" s="156"/>
      <c r="F456" s="156"/>
      <c r="G456" s="7"/>
      <c r="H456" s="7"/>
    </row>
    <row r="457" spans="2:8">
      <c r="B457" s="156"/>
      <c r="C457" s="156"/>
      <c r="D457" s="156"/>
      <c r="E457" s="156"/>
      <c r="F457" s="156"/>
      <c r="G457" s="7"/>
      <c r="H457" s="7"/>
    </row>
    <row r="458" spans="2:8">
      <c r="B458" s="156"/>
      <c r="C458" s="156"/>
      <c r="D458" s="156"/>
      <c r="E458" s="156"/>
      <c r="F458" s="156"/>
      <c r="G458" s="7"/>
      <c r="H458" s="7"/>
    </row>
    <row r="459" spans="2:8">
      <c r="B459" s="156"/>
      <c r="C459" s="156"/>
      <c r="D459" s="156"/>
      <c r="E459" s="156"/>
      <c r="F459" s="156"/>
      <c r="G459" s="7"/>
      <c r="H459" s="7"/>
    </row>
    <row r="460" spans="2:8">
      <c r="B460" s="156"/>
      <c r="C460" s="156"/>
      <c r="D460" s="156"/>
      <c r="E460" s="156"/>
      <c r="F460" s="156"/>
      <c r="G460" s="7"/>
      <c r="H460" s="7"/>
    </row>
    <row r="461" spans="2:8">
      <c r="B461" s="156"/>
      <c r="C461" s="156"/>
      <c r="D461" s="156"/>
      <c r="E461" s="156"/>
      <c r="F461" s="156"/>
      <c r="G461" s="7"/>
      <c r="H461" s="7"/>
    </row>
    <row r="462" spans="2:8">
      <c r="B462" s="156"/>
      <c r="C462" s="156"/>
      <c r="D462" s="156"/>
      <c r="E462" s="156"/>
      <c r="F462" s="156"/>
      <c r="G462" s="7"/>
      <c r="H462" s="7"/>
    </row>
    <row r="463" spans="2:8">
      <c r="B463" s="156"/>
      <c r="C463" s="156"/>
      <c r="D463" s="156"/>
      <c r="E463" s="156"/>
      <c r="F463" s="156"/>
      <c r="G463" s="7"/>
      <c r="H463" s="7"/>
    </row>
    <row r="464" spans="2:8">
      <c r="B464" s="156"/>
      <c r="C464" s="156"/>
      <c r="D464" s="156"/>
      <c r="E464" s="156"/>
      <c r="F464" s="156"/>
      <c r="G464" s="7"/>
      <c r="H464" s="7"/>
    </row>
    <row r="465" spans="2:8">
      <c r="B465" s="156"/>
      <c r="C465" s="156"/>
      <c r="D465" s="156"/>
      <c r="E465" s="156"/>
      <c r="F465" s="156"/>
      <c r="G465" s="7"/>
      <c r="H465" s="7"/>
    </row>
    <row r="466" spans="2:8">
      <c r="B466" s="156"/>
      <c r="C466" s="156"/>
      <c r="D466" s="156"/>
      <c r="E466" s="156"/>
      <c r="F466" s="156"/>
      <c r="G466" s="7"/>
      <c r="H466" s="7"/>
    </row>
    <row r="467" spans="2:8">
      <c r="B467" s="156"/>
      <c r="C467" s="156"/>
      <c r="D467" s="156"/>
      <c r="E467" s="156"/>
      <c r="F467" s="156"/>
      <c r="G467" s="7"/>
      <c r="H467" s="7"/>
    </row>
    <row r="468" spans="2:8">
      <c r="B468" s="156"/>
      <c r="C468" s="156"/>
      <c r="D468" s="156"/>
      <c r="E468" s="156"/>
      <c r="F468" s="156"/>
      <c r="G468" s="7"/>
      <c r="H468" s="7"/>
    </row>
    <row r="469" spans="2:8">
      <c r="B469" s="156"/>
      <c r="C469" s="156"/>
      <c r="D469" s="156"/>
      <c r="E469" s="156"/>
      <c r="F469" s="156"/>
      <c r="G469" s="7"/>
      <c r="H469" s="7"/>
    </row>
    <row r="470" spans="2:8">
      <c r="B470" s="156"/>
      <c r="C470" s="156"/>
      <c r="D470" s="156"/>
      <c r="E470" s="156"/>
      <c r="F470" s="156"/>
      <c r="G470" s="7"/>
      <c r="H470" s="7"/>
    </row>
    <row r="471" spans="2:8">
      <c r="B471" s="156"/>
      <c r="C471" s="156"/>
      <c r="D471" s="156"/>
      <c r="E471" s="156"/>
      <c r="F471" s="156"/>
      <c r="G471" s="7"/>
      <c r="H471" s="7"/>
    </row>
    <row r="472" spans="2:8">
      <c r="B472" s="156"/>
      <c r="C472" s="156"/>
      <c r="D472" s="156"/>
      <c r="E472" s="156"/>
      <c r="F472" s="156"/>
      <c r="G472" s="7"/>
      <c r="H472" s="7"/>
    </row>
    <row r="473" spans="2:8">
      <c r="B473" s="156"/>
      <c r="C473" s="156"/>
      <c r="D473" s="156"/>
      <c r="E473" s="156"/>
      <c r="F473" s="156"/>
      <c r="G473" s="7"/>
      <c r="H473" s="7"/>
    </row>
    <row r="474" spans="2:8">
      <c r="B474" s="156"/>
      <c r="C474" s="156"/>
      <c r="D474" s="156"/>
      <c r="E474" s="156"/>
      <c r="F474" s="156"/>
      <c r="G474" s="7"/>
      <c r="H474" s="7"/>
    </row>
    <row r="475" spans="2:8">
      <c r="B475" s="156"/>
      <c r="C475" s="156"/>
      <c r="D475" s="156"/>
      <c r="E475" s="156"/>
      <c r="F475" s="156"/>
      <c r="G475" s="7"/>
      <c r="H475" s="7"/>
    </row>
    <row r="476" spans="2:8">
      <c r="B476" s="156"/>
      <c r="C476" s="156"/>
      <c r="D476" s="156"/>
      <c r="E476" s="156"/>
      <c r="F476" s="156"/>
      <c r="G476" s="7"/>
      <c r="H476" s="7"/>
    </row>
    <row r="477" spans="2:8">
      <c r="B477" s="156"/>
      <c r="C477" s="156"/>
      <c r="D477" s="156"/>
      <c r="E477" s="156"/>
      <c r="F477" s="156"/>
      <c r="G477" s="7"/>
      <c r="H477" s="7"/>
    </row>
    <row r="478" spans="2:8">
      <c r="B478" s="156"/>
      <c r="C478" s="156"/>
      <c r="D478" s="156"/>
      <c r="E478" s="156"/>
      <c r="F478" s="156"/>
      <c r="G478" s="7"/>
      <c r="H478" s="7"/>
    </row>
    <row r="479" spans="2:8">
      <c r="B479" s="156"/>
      <c r="C479" s="156"/>
      <c r="D479" s="156"/>
      <c r="E479" s="156"/>
      <c r="F479" s="156"/>
      <c r="G479" s="7"/>
      <c r="H479" s="7"/>
    </row>
    <row r="480" spans="2:8">
      <c r="B480" s="156"/>
      <c r="C480" s="156"/>
      <c r="D480" s="156"/>
      <c r="E480" s="156"/>
      <c r="F480" s="156"/>
      <c r="G480" s="7"/>
      <c r="H480" s="7"/>
    </row>
    <row r="481" spans="2:8">
      <c r="B481" s="156"/>
      <c r="C481" s="156"/>
      <c r="D481" s="156"/>
      <c r="E481" s="156"/>
      <c r="F481" s="156"/>
      <c r="G481" s="7"/>
      <c r="H481" s="7"/>
    </row>
    <row r="482" spans="2:8">
      <c r="B482" s="156"/>
      <c r="C482" s="156"/>
      <c r="D482" s="156"/>
      <c r="E482" s="156"/>
      <c r="F482" s="156"/>
      <c r="G482" s="7"/>
      <c r="H482" s="7"/>
    </row>
    <row r="483" spans="2:8">
      <c r="B483" s="156"/>
      <c r="C483" s="156"/>
      <c r="D483" s="156"/>
      <c r="E483" s="156"/>
      <c r="F483" s="156"/>
      <c r="G483" s="7"/>
      <c r="H483" s="7"/>
    </row>
    <row r="484" spans="2:8">
      <c r="B484" s="156"/>
      <c r="C484" s="156"/>
      <c r="D484" s="156"/>
      <c r="E484" s="156"/>
      <c r="F484" s="156"/>
      <c r="G484" s="7"/>
      <c r="H484" s="7"/>
    </row>
    <row r="485" spans="2:8">
      <c r="B485" s="156"/>
      <c r="C485" s="156"/>
      <c r="D485" s="156"/>
      <c r="E485" s="156"/>
      <c r="F485" s="156"/>
      <c r="G485" s="7"/>
      <c r="H485" s="7"/>
    </row>
    <row r="486" spans="2:8">
      <c r="B486" s="156"/>
      <c r="C486" s="156"/>
      <c r="D486" s="156"/>
      <c r="E486" s="156"/>
      <c r="F486" s="156"/>
      <c r="G486" s="7"/>
      <c r="H486" s="7"/>
    </row>
    <row r="487" spans="2:8">
      <c r="B487" s="156"/>
      <c r="C487" s="156"/>
      <c r="D487" s="156"/>
      <c r="E487" s="156"/>
      <c r="F487" s="156"/>
      <c r="G487" s="7"/>
      <c r="H487" s="7"/>
    </row>
    <row r="488" spans="2:8">
      <c r="B488" s="156"/>
      <c r="C488" s="156"/>
      <c r="D488" s="156"/>
      <c r="E488" s="156"/>
      <c r="F488" s="156"/>
      <c r="G488" s="7"/>
      <c r="H488" s="7"/>
    </row>
    <row r="489" spans="2:8">
      <c r="B489" s="156"/>
      <c r="C489" s="156"/>
      <c r="D489" s="156"/>
      <c r="E489" s="156"/>
      <c r="F489" s="156"/>
      <c r="G489" s="7"/>
      <c r="H489" s="7"/>
    </row>
    <row r="490" spans="2:8">
      <c r="B490" s="156"/>
      <c r="C490" s="156"/>
      <c r="D490" s="156"/>
      <c r="E490" s="156"/>
      <c r="F490" s="156"/>
      <c r="G490" s="7"/>
      <c r="H490" s="7"/>
    </row>
    <row r="491" spans="2:8">
      <c r="B491" s="156"/>
      <c r="C491" s="156"/>
      <c r="D491" s="156"/>
      <c r="E491" s="156"/>
      <c r="F491" s="156"/>
      <c r="G491" s="7"/>
      <c r="H491" s="7"/>
    </row>
    <row r="492" spans="2:8">
      <c r="B492" s="156"/>
      <c r="C492" s="156"/>
      <c r="D492" s="156"/>
      <c r="E492" s="156"/>
      <c r="F492" s="156"/>
      <c r="G492" s="7"/>
      <c r="H492" s="7"/>
    </row>
    <row r="493" spans="2:8">
      <c r="B493" s="156"/>
      <c r="C493" s="156"/>
      <c r="D493" s="156"/>
      <c r="E493" s="156"/>
      <c r="F493" s="156"/>
      <c r="G493" s="7"/>
      <c r="H493" s="7"/>
    </row>
    <row r="494" spans="2:8">
      <c r="B494" s="156"/>
      <c r="C494" s="156"/>
      <c r="D494" s="156"/>
      <c r="E494" s="156"/>
      <c r="F494" s="156"/>
      <c r="G494" s="7"/>
      <c r="H494" s="7"/>
    </row>
    <row r="495" spans="2:8">
      <c r="B495" s="156"/>
      <c r="C495" s="156"/>
      <c r="D495" s="156"/>
      <c r="E495" s="156"/>
      <c r="F495" s="156"/>
      <c r="G495" s="7"/>
      <c r="H495" s="7"/>
    </row>
    <row r="496" spans="2:8">
      <c r="B496" s="156"/>
      <c r="C496" s="156"/>
      <c r="D496" s="156"/>
      <c r="E496" s="156"/>
      <c r="F496" s="156"/>
      <c r="G496" s="7"/>
      <c r="H496" s="7"/>
    </row>
    <row r="497" spans="2:8">
      <c r="B497" s="156"/>
      <c r="C497" s="156"/>
      <c r="D497" s="156"/>
      <c r="E497" s="156"/>
      <c r="F497" s="156"/>
      <c r="G497" s="7"/>
      <c r="H497" s="7"/>
    </row>
    <row r="498" spans="2:8">
      <c r="B498" s="156"/>
      <c r="C498" s="156"/>
      <c r="D498" s="156"/>
      <c r="E498" s="156"/>
      <c r="F498" s="156"/>
      <c r="G498" s="7"/>
      <c r="H498" s="7"/>
    </row>
    <row r="499" spans="2:8">
      <c r="B499" s="156"/>
      <c r="C499" s="156"/>
      <c r="D499" s="156"/>
      <c r="E499" s="156"/>
      <c r="F499" s="156"/>
      <c r="G499" s="7"/>
      <c r="H499" s="7"/>
    </row>
    <row r="500" spans="2:8">
      <c r="B500" s="156"/>
      <c r="C500" s="156"/>
      <c r="D500" s="156"/>
      <c r="E500" s="156"/>
      <c r="F500" s="156"/>
      <c r="G500" s="7"/>
      <c r="H500" s="7"/>
    </row>
    <row r="501" spans="2:8">
      <c r="B501" s="156"/>
      <c r="C501" s="156"/>
      <c r="D501" s="156"/>
      <c r="E501" s="156"/>
      <c r="F501" s="156"/>
      <c r="G501" s="7"/>
      <c r="H501" s="7"/>
    </row>
    <row r="502" spans="2:8">
      <c r="B502" s="156"/>
      <c r="C502" s="156"/>
      <c r="D502" s="156"/>
      <c r="E502" s="156"/>
      <c r="F502" s="156"/>
      <c r="G502" s="7"/>
      <c r="H502" s="7"/>
    </row>
    <row r="503" spans="2:8">
      <c r="B503" s="156"/>
      <c r="C503" s="156"/>
      <c r="D503" s="156"/>
      <c r="E503" s="156"/>
      <c r="F503" s="156"/>
      <c r="G503" s="7"/>
      <c r="H503" s="7"/>
    </row>
    <row r="504" spans="2:8">
      <c r="B504" s="156"/>
      <c r="C504" s="156"/>
      <c r="D504" s="156"/>
      <c r="E504" s="156"/>
      <c r="F504" s="156"/>
      <c r="G504" s="7"/>
      <c r="H504" s="7"/>
    </row>
    <row r="505" spans="2:8">
      <c r="B505" s="156"/>
      <c r="C505" s="156"/>
      <c r="D505" s="156"/>
      <c r="E505" s="156"/>
      <c r="F505" s="156"/>
      <c r="G505" s="7"/>
      <c r="H505" s="7"/>
    </row>
    <row r="506" spans="2:8">
      <c r="B506" s="156"/>
      <c r="C506" s="156"/>
      <c r="D506" s="156"/>
      <c r="E506" s="156"/>
      <c r="F506" s="156"/>
      <c r="G506" s="7"/>
      <c r="H506" s="7"/>
    </row>
    <row r="507" spans="2:8">
      <c r="B507" s="156"/>
      <c r="C507" s="156"/>
      <c r="D507" s="156"/>
      <c r="E507" s="156"/>
      <c r="F507" s="156"/>
      <c r="G507" s="7"/>
      <c r="H507" s="7"/>
    </row>
    <row r="508" spans="2:8">
      <c r="B508" s="156"/>
      <c r="C508" s="156"/>
      <c r="D508" s="156"/>
      <c r="E508" s="156"/>
      <c r="F508" s="156"/>
      <c r="G508" s="7"/>
      <c r="H508" s="7"/>
    </row>
    <row r="509" spans="2:8">
      <c r="B509" s="156"/>
      <c r="C509" s="156"/>
      <c r="D509" s="156"/>
      <c r="E509" s="156"/>
      <c r="F509" s="156"/>
      <c r="G509" s="7"/>
      <c r="H509" s="7"/>
    </row>
    <row r="510" spans="2:8">
      <c r="B510" s="156"/>
      <c r="C510" s="156"/>
      <c r="D510" s="156"/>
      <c r="E510" s="156"/>
      <c r="F510" s="156"/>
      <c r="G510" s="7"/>
      <c r="H510" s="7"/>
    </row>
    <row r="511" spans="2:8">
      <c r="B511" s="156"/>
      <c r="C511" s="156"/>
      <c r="D511" s="156"/>
      <c r="E511" s="156"/>
      <c r="F511" s="156"/>
      <c r="G511" s="7"/>
      <c r="H511" s="7"/>
    </row>
    <row r="512" spans="2:8">
      <c r="B512" s="156"/>
      <c r="C512" s="156"/>
      <c r="D512" s="156"/>
      <c r="E512" s="156"/>
      <c r="F512" s="156"/>
      <c r="G512" s="7"/>
      <c r="H512" s="7"/>
    </row>
    <row r="513" spans="2:8">
      <c r="B513" s="156"/>
      <c r="C513" s="156"/>
      <c r="D513" s="156"/>
      <c r="E513" s="156"/>
      <c r="F513" s="156"/>
      <c r="G513" s="7"/>
      <c r="H513" s="7"/>
    </row>
    <row r="514" spans="2:8">
      <c r="B514" s="156"/>
      <c r="C514" s="156"/>
      <c r="D514" s="156"/>
      <c r="E514" s="156"/>
      <c r="F514" s="156"/>
      <c r="G514" s="7"/>
      <c r="H514" s="7"/>
    </row>
    <row r="515" spans="2:8">
      <c r="B515" s="156"/>
      <c r="C515" s="156"/>
      <c r="D515" s="156"/>
      <c r="E515" s="156"/>
      <c r="F515" s="156"/>
      <c r="G515" s="7"/>
      <c r="H515" s="7"/>
    </row>
    <row r="516" spans="2:8">
      <c r="B516" s="156"/>
      <c r="C516" s="156"/>
      <c r="D516" s="156"/>
      <c r="E516" s="156"/>
      <c r="F516" s="156"/>
      <c r="G516" s="7"/>
      <c r="H516" s="7"/>
    </row>
    <row r="517" spans="2:8">
      <c r="B517" s="156"/>
      <c r="C517" s="156"/>
      <c r="D517" s="156"/>
      <c r="E517" s="156"/>
      <c r="F517" s="156"/>
      <c r="G517" s="7"/>
      <c r="H517" s="7"/>
    </row>
    <row r="518" spans="2:8">
      <c r="B518" s="156"/>
      <c r="C518" s="156"/>
      <c r="D518" s="156"/>
      <c r="E518" s="156"/>
      <c r="F518" s="156"/>
      <c r="G518" s="7"/>
      <c r="H518" s="7"/>
    </row>
    <row r="519" spans="2:8">
      <c r="B519" s="156"/>
      <c r="C519" s="156"/>
      <c r="D519" s="156"/>
      <c r="E519" s="156"/>
      <c r="F519" s="156"/>
      <c r="G519" s="7"/>
      <c r="H519" s="7"/>
    </row>
    <row r="520" spans="2:8">
      <c r="B520" s="156"/>
      <c r="C520" s="156"/>
      <c r="D520" s="156"/>
      <c r="E520" s="156"/>
      <c r="F520" s="156"/>
      <c r="G520" s="7"/>
      <c r="H520" s="7"/>
    </row>
    <row r="521" spans="2:8">
      <c r="B521" s="156"/>
      <c r="C521" s="156"/>
      <c r="D521" s="156"/>
      <c r="E521" s="156"/>
      <c r="F521" s="156"/>
      <c r="G521" s="7"/>
      <c r="H521" s="7"/>
    </row>
    <row r="522" spans="2:8">
      <c r="B522" s="156"/>
      <c r="C522" s="156"/>
      <c r="D522" s="156"/>
      <c r="E522" s="156"/>
      <c r="F522" s="156"/>
      <c r="G522" s="7"/>
      <c r="H522" s="7"/>
    </row>
    <row r="523" spans="2:8">
      <c r="B523" s="156"/>
      <c r="C523" s="156"/>
      <c r="D523" s="156"/>
      <c r="E523" s="156"/>
      <c r="F523" s="156"/>
      <c r="G523" s="7"/>
      <c r="H523" s="7"/>
    </row>
    <row r="524" spans="2:8">
      <c r="B524" s="156"/>
      <c r="C524" s="156"/>
      <c r="D524" s="156"/>
      <c r="E524" s="156"/>
      <c r="F524" s="156"/>
      <c r="G524" s="7"/>
      <c r="H524" s="7"/>
    </row>
    <row r="525" spans="2:8">
      <c r="B525" s="156"/>
      <c r="C525" s="156"/>
      <c r="D525" s="156"/>
      <c r="E525" s="156"/>
      <c r="F525" s="156"/>
      <c r="G525" s="7"/>
      <c r="H525" s="7"/>
    </row>
    <row r="526" spans="2:8">
      <c r="B526" s="156"/>
      <c r="C526" s="156"/>
      <c r="D526" s="156"/>
      <c r="E526" s="156"/>
      <c r="F526" s="156"/>
      <c r="G526" s="7"/>
      <c r="H526" s="7"/>
    </row>
    <row r="527" spans="2:8">
      <c r="B527" s="156"/>
      <c r="C527" s="156"/>
      <c r="D527" s="156"/>
      <c r="E527" s="156"/>
      <c r="F527" s="156"/>
      <c r="G527" s="7"/>
      <c r="H527" s="7"/>
    </row>
    <row r="528" spans="2:8">
      <c r="B528" s="156"/>
      <c r="C528" s="156"/>
      <c r="D528" s="156"/>
      <c r="E528" s="156"/>
      <c r="F528" s="156"/>
      <c r="G528" s="7"/>
      <c r="H528" s="7"/>
    </row>
    <row r="529" spans="2:8">
      <c r="B529" s="156"/>
      <c r="C529" s="156"/>
      <c r="D529" s="156"/>
      <c r="E529" s="156"/>
      <c r="F529" s="156"/>
      <c r="G529" s="7"/>
      <c r="H529" s="7"/>
    </row>
    <row r="530" spans="2:8">
      <c r="B530" s="156"/>
      <c r="C530" s="156"/>
      <c r="D530" s="156"/>
      <c r="E530" s="156"/>
      <c r="F530" s="156"/>
      <c r="G530" s="7"/>
      <c r="H530" s="7"/>
    </row>
    <row r="531" spans="2:8">
      <c r="B531" s="156"/>
      <c r="C531" s="156"/>
      <c r="D531" s="156"/>
      <c r="E531" s="156"/>
      <c r="F531" s="156"/>
      <c r="G531" s="7"/>
      <c r="H531" s="7"/>
    </row>
    <row r="532" spans="2:8">
      <c r="B532" s="156"/>
      <c r="C532" s="156"/>
      <c r="D532" s="156"/>
      <c r="E532" s="156"/>
      <c r="F532" s="156"/>
      <c r="G532" s="7"/>
      <c r="H532" s="7"/>
    </row>
    <row r="533" spans="2:8">
      <c r="B533" s="156"/>
      <c r="C533" s="156"/>
      <c r="D533" s="156"/>
      <c r="E533" s="156"/>
      <c r="F533" s="156"/>
      <c r="G533" s="7"/>
      <c r="H533" s="7"/>
    </row>
    <row r="534" spans="2:8">
      <c r="B534" s="156"/>
      <c r="C534" s="156"/>
      <c r="D534" s="156"/>
      <c r="E534" s="156"/>
      <c r="F534" s="156"/>
      <c r="G534" s="7"/>
      <c r="H534" s="7"/>
    </row>
    <row r="535" spans="2:8">
      <c r="B535" s="156"/>
      <c r="C535" s="156"/>
      <c r="D535" s="156"/>
      <c r="E535" s="156"/>
      <c r="F535" s="156"/>
      <c r="G535" s="7"/>
      <c r="H535" s="7"/>
    </row>
    <row r="536" spans="2:8">
      <c r="B536" s="156"/>
      <c r="C536" s="156"/>
      <c r="D536" s="156"/>
      <c r="E536" s="156"/>
      <c r="F536" s="156"/>
      <c r="G536" s="7"/>
      <c r="H536" s="7"/>
    </row>
    <row r="537" spans="2:8">
      <c r="B537" s="156"/>
      <c r="C537" s="156"/>
      <c r="D537" s="156"/>
      <c r="E537" s="156"/>
      <c r="F537" s="156"/>
      <c r="G537" s="7"/>
      <c r="H537" s="7"/>
    </row>
    <row r="538" spans="2:8">
      <c r="B538" s="156"/>
      <c r="C538" s="156"/>
      <c r="D538" s="156"/>
      <c r="E538" s="156"/>
      <c r="F538" s="156"/>
      <c r="G538" s="7"/>
      <c r="H538" s="7"/>
    </row>
    <row r="539" spans="2:8">
      <c r="B539" s="156"/>
      <c r="C539" s="156"/>
      <c r="D539" s="156"/>
      <c r="E539" s="156"/>
      <c r="F539" s="156"/>
      <c r="G539" s="7"/>
      <c r="H539" s="7"/>
    </row>
    <row r="540" spans="2:8">
      <c r="B540" s="156"/>
      <c r="C540" s="156"/>
      <c r="D540" s="156"/>
      <c r="E540" s="156"/>
      <c r="F540" s="156"/>
      <c r="G540" s="7"/>
      <c r="H540" s="7"/>
    </row>
    <row r="541" spans="2:8">
      <c r="B541" s="156"/>
      <c r="C541" s="156"/>
      <c r="D541" s="156"/>
      <c r="E541" s="156"/>
      <c r="F541" s="156"/>
      <c r="G541" s="7"/>
      <c r="H541" s="7"/>
    </row>
    <row r="542" spans="2:8">
      <c r="B542" s="156"/>
      <c r="C542" s="156"/>
      <c r="D542" s="156"/>
      <c r="E542" s="156"/>
      <c r="F542" s="156"/>
      <c r="G542" s="7"/>
      <c r="H542" s="7"/>
    </row>
    <row r="543" spans="2:8">
      <c r="B543" s="156"/>
      <c r="C543" s="156"/>
      <c r="D543" s="156"/>
      <c r="E543" s="156"/>
      <c r="F543" s="156"/>
      <c r="G543" s="7"/>
      <c r="H543" s="7"/>
    </row>
    <row r="544" spans="2:8">
      <c r="B544" s="156"/>
      <c r="C544" s="156"/>
      <c r="D544" s="156"/>
      <c r="E544" s="156"/>
      <c r="F544" s="156"/>
      <c r="G544" s="7"/>
      <c r="H544" s="7"/>
    </row>
    <row r="545" spans="2:8">
      <c r="B545" s="156"/>
      <c r="C545" s="156"/>
      <c r="D545" s="156"/>
      <c r="E545" s="156"/>
      <c r="F545" s="156"/>
      <c r="G545" s="7"/>
      <c r="H545" s="7"/>
    </row>
    <row r="546" spans="2:8">
      <c r="B546" s="156"/>
      <c r="C546" s="156"/>
      <c r="D546" s="156"/>
      <c r="E546" s="156"/>
      <c r="F546" s="156"/>
      <c r="G546" s="7"/>
      <c r="H546" s="7"/>
    </row>
    <row r="547" spans="2:8">
      <c r="B547" s="156"/>
      <c r="C547" s="156"/>
      <c r="D547" s="156"/>
      <c r="E547" s="156"/>
      <c r="F547" s="156"/>
      <c r="G547" s="7"/>
      <c r="H547" s="7"/>
    </row>
    <row r="548" spans="2:8">
      <c r="B548" s="156"/>
      <c r="C548" s="156"/>
      <c r="D548" s="156"/>
      <c r="E548" s="156"/>
      <c r="F548" s="156"/>
      <c r="G548" s="7"/>
      <c r="H548" s="7"/>
    </row>
    <row r="549" spans="2:8">
      <c r="B549" s="156"/>
      <c r="C549" s="156"/>
      <c r="D549" s="156"/>
      <c r="E549" s="156"/>
      <c r="F549" s="156"/>
      <c r="G549" s="7"/>
      <c r="H549" s="7"/>
    </row>
    <row r="550" spans="2:8">
      <c r="B550" s="156"/>
      <c r="C550" s="156"/>
      <c r="D550" s="156"/>
      <c r="E550" s="156"/>
      <c r="F550" s="156"/>
      <c r="G550" s="7"/>
      <c r="H550" s="7"/>
    </row>
    <row r="551" spans="2:8">
      <c r="B551" s="156"/>
      <c r="C551" s="156"/>
      <c r="D551" s="156"/>
      <c r="E551" s="156"/>
      <c r="F551" s="156"/>
      <c r="G551" s="7"/>
      <c r="H551" s="7"/>
    </row>
    <row r="552" spans="2:8">
      <c r="B552" s="156"/>
      <c r="C552" s="156"/>
      <c r="D552" s="156"/>
      <c r="E552" s="156"/>
      <c r="F552" s="156"/>
      <c r="G552" s="7"/>
      <c r="H552" s="7"/>
    </row>
    <row r="553" spans="2:8">
      <c r="B553" s="156"/>
      <c r="C553" s="156"/>
      <c r="D553" s="156"/>
      <c r="E553" s="156"/>
      <c r="F553" s="156"/>
      <c r="G553" s="7"/>
      <c r="H553" s="7"/>
    </row>
    <row r="554" spans="2:8">
      <c r="B554" s="156"/>
      <c r="C554" s="156"/>
      <c r="D554" s="156"/>
      <c r="E554" s="156"/>
      <c r="F554" s="156"/>
      <c r="G554" s="7"/>
      <c r="H554" s="7"/>
    </row>
    <row r="555" spans="2:8">
      <c r="B555" s="156"/>
      <c r="C555" s="156"/>
      <c r="D555" s="156"/>
      <c r="E555" s="156"/>
      <c r="F555" s="156"/>
      <c r="G555" s="7"/>
      <c r="H555" s="7"/>
    </row>
    <row r="556" spans="2:8">
      <c r="B556" s="156"/>
      <c r="C556" s="156"/>
      <c r="D556" s="156"/>
      <c r="E556" s="156"/>
      <c r="F556" s="156"/>
      <c r="G556" s="7"/>
      <c r="H556" s="7"/>
    </row>
    <row r="557" spans="2:8">
      <c r="B557" s="156"/>
      <c r="C557" s="156"/>
      <c r="D557" s="156"/>
      <c r="E557" s="156"/>
      <c r="F557" s="156"/>
      <c r="G557" s="7"/>
      <c r="H557" s="7"/>
    </row>
    <row r="558" spans="2:8">
      <c r="B558" s="156"/>
      <c r="C558" s="156"/>
      <c r="D558" s="156"/>
      <c r="E558" s="156"/>
      <c r="F558" s="156"/>
      <c r="G558" s="7"/>
      <c r="H558" s="7"/>
    </row>
    <row r="559" spans="2:8">
      <c r="B559" s="156"/>
      <c r="C559" s="156"/>
      <c r="D559" s="156"/>
      <c r="E559" s="156"/>
      <c r="F559" s="156"/>
      <c r="G559" s="7"/>
      <c r="H559" s="7"/>
    </row>
    <row r="560" spans="2:8">
      <c r="B560" s="156"/>
      <c r="C560" s="156"/>
      <c r="D560" s="156"/>
      <c r="E560" s="156"/>
      <c r="F560" s="156"/>
      <c r="G560" s="7"/>
      <c r="H560" s="7"/>
    </row>
    <row r="561" spans="2:8">
      <c r="B561" s="156"/>
      <c r="C561" s="156"/>
      <c r="D561" s="156"/>
      <c r="E561" s="156"/>
      <c r="F561" s="156"/>
      <c r="G561" s="7"/>
      <c r="H561" s="7"/>
    </row>
    <row r="562" spans="2:8">
      <c r="B562" s="156"/>
      <c r="C562" s="156"/>
      <c r="D562" s="156"/>
      <c r="E562" s="156"/>
      <c r="F562" s="156"/>
      <c r="G562" s="7"/>
      <c r="H562" s="7"/>
    </row>
    <row r="563" spans="2:8">
      <c r="B563" s="156"/>
      <c r="C563" s="156"/>
      <c r="D563" s="156"/>
      <c r="E563" s="156"/>
      <c r="F563" s="156"/>
      <c r="G563" s="7"/>
      <c r="H563" s="7"/>
    </row>
    <row r="564" spans="2:8">
      <c r="B564" s="156"/>
      <c r="C564" s="156"/>
      <c r="D564" s="156"/>
      <c r="E564" s="156"/>
      <c r="F564" s="156"/>
      <c r="G564" s="7"/>
      <c r="H564" s="7"/>
    </row>
    <row r="565" spans="2:8">
      <c r="B565" s="156"/>
      <c r="C565" s="156"/>
      <c r="D565" s="156"/>
      <c r="E565" s="156"/>
      <c r="F565" s="156"/>
      <c r="G565" s="7"/>
      <c r="H565" s="7"/>
    </row>
    <row r="566" spans="2:8">
      <c r="B566" s="156"/>
      <c r="C566" s="156"/>
      <c r="D566" s="156"/>
      <c r="E566" s="156"/>
      <c r="F566" s="156"/>
      <c r="G566" s="7"/>
      <c r="H566" s="7"/>
    </row>
    <row r="567" spans="2:8">
      <c r="B567" s="156"/>
      <c r="C567" s="156"/>
      <c r="D567" s="156"/>
      <c r="E567" s="156"/>
      <c r="F567" s="156"/>
      <c r="G567" s="7"/>
      <c r="H567" s="7"/>
    </row>
    <row r="568" spans="2:8">
      <c r="B568" s="156"/>
      <c r="C568" s="156"/>
      <c r="D568" s="156"/>
      <c r="E568" s="156"/>
      <c r="F568" s="156"/>
      <c r="G568" s="7"/>
      <c r="H568" s="7"/>
    </row>
    <row r="569" spans="2:8">
      <c r="B569" s="156"/>
      <c r="C569" s="156"/>
      <c r="D569" s="156"/>
      <c r="E569" s="156"/>
      <c r="F569" s="156"/>
      <c r="G569" s="7"/>
      <c r="H569" s="7"/>
    </row>
    <row r="570" spans="2:8">
      <c r="B570" s="156"/>
      <c r="C570" s="156"/>
      <c r="D570" s="156"/>
      <c r="E570" s="156"/>
      <c r="F570" s="156"/>
      <c r="G570" s="7"/>
      <c r="H570" s="7"/>
    </row>
    <row r="571" spans="2:8">
      <c r="B571" s="156"/>
      <c r="C571" s="156"/>
      <c r="D571" s="156"/>
      <c r="E571" s="156"/>
      <c r="F571" s="156"/>
      <c r="G571" s="7"/>
      <c r="H571" s="7"/>
    </row>
    <row r="572" spans="2:8">
      <c r="B572" s="156"/>
      <c r="C572" s="156"/>
      <c r="D572" s="156"/>
      <c r="E572" s="156"/>
      <c r="F572" s="156"/>
      <c r="G572" s="7"/>
      <c r="H572" s="7"/>
    </row>
    <row r="573" spans="2:8">
      <c r="B573" s="156"/>
      <c r="C573" s="156"/>
      <c r="D573" s="156"/>
      <c r="E573" s="156"/>
      <c r="F573" s="156"/>
      <c r="G573" s="7"/>
      <c r="H573" s="7"/>
    </row>
    <row r="574" spans="2:8">
      <c r="B574" s="156"/>
      <c r="C574" s="156"/>
      <c r="D574" s="156"/>
      <c r="E574" s="156"/>
      <c r="F574" s="156"/>
      <c r="G574" s="7"/>
      <c r="H574" s="7"/>
    </row>
    <row r="575" spans="2:8">
      <c r="B575" s="156"/>
      <c r="C575" s="156"/>
      <c r="D575" s="156"/>
      <c r="E575" s="156"/>
      <c r="F575" s="156"/>
      <c r="G575" s="7"/>
      <c r="H575" s="7"/>
    </row>
    <row r="576" spans="2:8">
      <c r="B576" s="156"/>
      <c r="C576" s="156"/>
      <c r="D576" s="156"/>
      <c r="E576" s="156"/>
      <c r="F576" s="156"/>
      <c r="G576" s="7"/>
      <c r="H576" s="7"/>
    </row>
    <row r="577" spans="2:8">
      <c r="B577" s="156"/>
      <c r="C577" s="156"/>
      <c r="D577" s="156"/>
      <c r="E577" s="156"/>
      <c r="F577" s="156"/>
      <c r="G577" s="7"/>
      <c r="H577" s="7"/>
    </row>
    <row r="578" spans="2:8">
      <c r="B578" s="156"/>
      <c r="C578" s="156"/>
      <c r="D578" s="156"/>
      <c r="E578" s="156"/>
      <c r="F578" s="156"/>
      <c r="G578" s="7"/>
      <c r="H578" s="7"/>
    </row>
    <row r="579" spans="2:8">
      <c r="B579" s="156"/>
      <c r="C579" s="156"/>
      <c r="D579" s="156"/>
      <c r="E579" s="156"/>
      <c r="F579" s="156"/>
      <c r="G579" s="7"/>
      <c r="H579" s="7"/>
    </row>
    <row r="580" spans="2:8">
      <c r="B580" s="156"/>
      <c r="C580" s="156"/>
      <c r="D580" s="156"/>
      <c r="E580" s="156"/>
      <c r="F580" s="156"/>
      <c r="G580" s="7"/>
      <c r="H580" s="7"/>
    </row>
    <row r="581" spans="2:8">
      <c r="B581" s="156"/>
      <c r="C581" s="156"/>
      <c r="D581" s="156"/>
      <c r="E581" s="156"/>
      <c r="F581" s="156"/>
      <c r="G581" s="7"/>
      <c r="H581" s="7"/>
    </row>
    <row r="582" spans="2:8">
      <c r="B582" s="156"/>
      <c r="C582" s="156"/>
      <c r="D582" s="156"/>
      <c r="E582" s="156"/>
      <c r="F582" s="156"/>
      <c r="G582" s="7"/>
      <c r="H582" s="7"/>
    </row>
    <row r="583" spans="2:8">
      <c r="B583" s="156"/>
      <c r="C583" s="156"/>
      <c r="D583" s="156"/>
      <c r="E583" s="156"/>
      <c r="F583" s="156"/>
      <c r="G583" s="7"/>
      <c r="H583" s="7"/>
    </row>
    <row r="584" spans="2:8">
      <c r="B584" s="156"/>
      <c r="C584" s="156"/>
      <c r="D584" s="156"/>
      <c r="E584" s="156"/>
      <c r="F584" s="156"/>
      <c r="G584" s="7"/>
      <c r="H584" s="7"/>
    </row>
    <row r="585" spans="2:8">
      <c r="B585" s="156"/>
      <c r="C585" s="156"/>
      <c r="D585" s="156"/>
      <c r="E585" s="156"/>
      <c r="F585" s="156"/>
      <c r="G585" s="7"/>
      <c r="H585" s="7"/>
    </row>
    <row r="586" spans="2:8">
      <c r="B586" s="156"/>
      <c r="C586" s="156"/>
      <c r="D586" s="156"/>
      <c r="E586" s="156"/>
      <c r="F586" s="156"/>
      <c r="G586" s="7"/>
      <c r="H586" s="7"/>
    </row>
    <row r="587" spans="2:8">
      <c r="B587" s="156"/>
      <c r="C587" s="156"/>
      <c r="D587" s="156"/>
      <c r="E587" s="156"/>
      <c r="F587" s="156"/>
      <c r="G587" s="7"/>
      <c r="H587" s="7"/>
    </row>
    <row r="588" spans="2:8">
      <c r="B588" s="156"/>
      <c r="C588" s="156"/>
      <c r="D588" s="156"/>
      <c r="E588" s="156"/>
      <c r="F588" s="156"/>
      <c r="G588" s="7"/>
      <c r="H588" s="7"/>
    </row>
    <row r="589" spans="2:8">
      <c r="B589" s="156"/>
      <c r="C589" s="156"/>
      <c r="D589" s="156"/>
      <c r="E589" s="156"/>
      <c r="F589" s="156"/>
      <c r="G589" s="7"/>
      <c r="H589" s="7"/>
    </row>
    <row r="590" spans="2:8">
      <c r="B590" s="156"/>
      <c r="C590" s="156"/>
      <c r="D590" s="156"/>
      <c r="E590" s="156"/>
      <c r="F590" s="156"/>
      <c r="G590" s="7"/>
      <c r="H590" s="7"/>
    </row>
    <row r="591" spans="2:8">
      <c r="B591" s="156"/>
      <c r="C591" s="156"/>
      <c r="D591" s="156"/>
      <c r="E591" s="156"/>
      <c r="F591" s="156"/>
      <c r="G591" s="7"/>
      <c r="H591" s="7"/>
    </row>
    <row r="592" spans="2:8">
      <c r="B592" s="156"/>
      <c r="C592" s="156"/>
      <c r="D592" s="156"/>
      <c r="E592" s="156"/>
      <c r="F592" s="156"/>
      <c r="G592" s="7"/>
      <c r="H592" s="7"/>
    </row>
    <row r="593" spans="2:8">
      <c r="B593" s="156"/>
      <c r="C593" s="156"/>
      <c r="D593" s="156"/>
      <c r="E593" s="156"/>
      <c r="F593" s="156"/>
      <c r="G593" s="7"/>
      <c r="H593" s="7"/>
    </row>
    <row r="594" spans="2:8">
      <c r="B594" s="156"/>
      <c r="C594" s="156"/>
      <c r="D594" s="156"/>
      <c r="E594" s="156"/>
      <c r="F594" s="156"/>
      <c r="G594" s="7"/>
      <c r="H594" s="7"/>
    </row>
    <row r="595" spans="2:8">
      <c r="B595" s="156"/>
      <c r="C595" s="156"/>
      <c r="D595" s="156"/>
      <c r="E595" s="156"/>
      <c r="F595" s="156"/>
      <c r="G595" s="7"/>
      <c r="H595" s="7"/>
    </row>
    <row r="596" spans="2:8">
      <c r="B596" s="156"/>
      <c r="C596" s="156"/>
      <c r="D596" s="156"/>
      <c r="E596" s="156"/>
      <c r="F596" s="156"/>
      <c r="G596" s="7"/>
      <c r="H596" s="7"/>
    </row>
    <row r="597" spans="2:8">
      <c r="B597" s="156"/>
      <c r="C597" s="156"/>
      <c r="D597" s="156"/>
      <c r="E597" s="156"/>
      <c r="F597" s="156"/>
      <c r="G597" s="7"/>
      <c r="H597" s="7"/>
    </row>
    <row r="598" spans="2:8">
      <c r="B598" s="156"/>
      <c r="C598" s="156"/>
      <c r="D598" s="156"/>
      <c r="E598" s="156"/>
      <c r="F598" s="156"/>
      <c r="G598" s="7"/>
      <c r="H598" s="7"/>
    </row>
    <row r="599" spans="2:8">
      <c r="B599" s="156"/>
      <c r="C599" s="156"/>
      <c r="D599" s="156"/>
      <c r="E599" s="156"/>
      <c r="F599" s="156"/>
      <c r="G599" s="7"/>
      <c r="H599" s="7"/>
    </row>
    <row r="600" spans="2:8">
      <c r="B600" s="156"/>
      <c r="C600" s="156"/>
      <c r="D600" s="156"/>
      <c r="E600" s="156"/>
      <c r="F600" s="156"/>
      <c r="G600" s="7"/>
      <c r="H600" s="7"/>
    </row>
    <row r="601" spans="2:8">
      <c r="B601" s="156"/>
      <c r="C601" s="156"/>
      <c r="D601" s="156"/>
      <c r="E601" s="156"/>
      <c r="F601" s="156"/>
      <c r="G601" s="7"/>
      <c r="H601" s="7"/>
    </row>
    <row r="602" spans="2:8">
      <c r="B602" s="156"/>
      <c r="C602" s="156"/>
      <c r="D602" s="156"/>
      <c r="E602" s="156"/>
      <c r="F602" s="156"/>
      <c r="G602" s="7"/>
      <c r="H602" s="7"/>
    </row>
    <row r="603" spans="2:8">
      <c r="B603" s="156"/>
      <c r="C603" s="156"/>
      <c r="D603" s="156"/>
      <c r="E603" s="156"/>
      <c r="F603" s="156"/>
      <c r="G603" s="7"/>
      <c r="H603" s="7"/>
    </row>
    <row r="604" spans="2:8">
      <c r="B604" s="156"/>
      <c r="C604" s="156"/>
      <c r="D604" s="156"/>
      <c r="E604" s="156"/>
      <c r="F604" s="156"/>
      <c r="G604" s="7"/>
      <c r="H604" s="7"/>
    </row>
    <row r="605" spans="2:8">
      <c r="B605" s="156"/>
      <c r="C605" s="156"/>
      <c r="D605" s="156"/>
      <c r="E605" s="156"/>
      <c r="F605" s="156"/>
      <c r="G605" s="7"/>
      <c r="H605" s="7"/>
    </row>
    <row r="606" spans="2:8">
      <c r="B606" s="156"/>
      <c r="C606" s="156"/>
      <c r="D606" s="156"/>
      <c r="E606" s="156"/>
      <c r="F606" s="156"/>
      <c r="G606" s="7"/>
      <c r="H606" s="7"/>
    </row>
    <row r="607" spans="2:8">
      <c r="B607" s="156"/>
      <c r="C607" s="156"/>
      <c r="D607" s="156"/>
      <c r="E607" s="156"/>
      <c r="F607" s="156"/>
      <c r="G607" s="7"/>
      <c r="H607" s="7"/>
    </row>
    <row r="608" spans="2:8">
      <c r="B608" s="156"/>
      <c r="C608" s="156"/>
      <c r="D608" s="156"/>
      <c r="E608" s="156"/>
      <c r="F608" s="156"/>
      <c r="G608" s="7"/>
      <c r="H608" s="7"/>
    </row>
    <row r="609" spans="2:8">
      <c r="B609" s="156"/>
      <c r="C609" s="156"/>
      <c r="D609" s="156"/>
      <c r="E609" s="156"/>
      <c r="F609" s="156"/>
      <c r="G609" s="7"/>
      <c r="H609" s="7"/>
    </row>
    <row r="610" spans="2:8">
      <c r="B610" s="156"/>
      <c r="C610" s="156"/>
      <c r="D610" s="156"/>
      <c r="E610" s="156"/>
      <c r="F610" s="156"/>
      <c r="G610" s="7"/>
      <c r="H610" s="7"/>
    </row>
    <row r="611" spans="2:8">
      <c r="B611" s="156"/>
      <c r="C611" s="156"/>
      <c r="D611" s="156"/>
      <c r="E611" s="156"/>
      <c r="F611" s="156"/>
      <c r="G611" s="7"/>
      <c r="H611" s="7"/>
    </row>
    <row r="612" spans="2:8">
      <c r="B612" s="156"/>
      <c r="C612" s="156"/>
      <c r="D612" s="156"/>
      <c r="E612" s="156"/>
      <c r="F612" s="156"/>
      <c r="G612" s="7"/>
      <c r="H612" s="7"/>
    </row>
    <row r="613" spans="2:8">
      <c r="B613" s="156"/>
      <c r="C613" s="156"/>
      <c r="D613" s="156"/>
      <c r="E613" s="156"/>
      <c r="F613" s="156"/>
      <c r="G613" s="7"/>
      <c r="H613" s="7"/>
    </row>
    <row r="614" spans="2:8">
      <c r="B614" s="156"/>
      <c r="C614" s="156"/>
      <c r="D614" s="156"/>
      <c r="E614" s="156"/>
      <c r="F614" s="156"/>
      <c r="G614" s="7"/>
      <c r="H614" s="7"/>
    </row>
    <row r="615" spans="2:8">
      <c r="B615" s="156"/>
      <c r="C615" s="156"/>
      <c r="D615" s="156"/>
      <c r="E615" s="156"/>
      <c r="F615" s="156"/>
      <c r="G615" s="7"/>
      <c r="H615" s="7"/>
    </row>
    <row r="616" spans="2:8">
      <c r="B616" s="156"/>
      <c r="C616" s="156"/>
      <c r="D616" s="156"/>
      <c r="E616" s="156"/>
      <c r="F616" s="156"/>
      <c r="G616" s="7"/>
      <c r="H616" s="7"/>
    </row>
    <row r="617" spans="2:8">
      <c r="B617" s="156"/>
      <c r="C617" s="156"/>
      <c r="D617" s="156"/>
      <c r="E617" s="156"/>
      <c r="F617" s="156"/>
      <c r="G617" s="7"/>
      <c r="H617" s="7"/>
    </row>
    <row r="618" spans="2:8">
      <c r="B618" s="156"/>
      <c r="C618" s="156"/>
      <c r="D618" s="156"/>
      <c r="E618" s="156"/>
      <c r="F618" s="156"/>
      <c r="G618" s="7"/>
      <c r="H618" s="7"/>
    </row>
    <row r="619" spans="2:8">
      <c r="B619" s="156"/>
      <c r="C619" s="156"/>
      <c r="D619" s="156"/>
      <c r="E619" s="156"/>
      <c r="F619" s="156"/>
      <c r="G619" s="7"/>
      <c r="H619" s="7"/>
    </row>
    <row r="620" spans="2:8">
      <c r="B620" s="156"/>
      <c r="C620" s="156"/>
      <c r="D620" s="156"/>
      <c r="E620" s="156"/>
      <c r="F620" s="156"/>
      <c r="G620" s="7"/>
      <c r="H620" s="7"/>
    </row>
    <row r="621" spans="2:8">
      <c r="B621" s="156"/>
      <c r="C621" s="156"/>
      <c r="D621" s="156"/>
      <c r="E621" s="156"/>
      <c r="F621" s="156"/>
      <c r="G621" s="7"/>
      <c r="H621" s="7"/>
    </row>
    <row r="622" spans="2:8">
      <c r="B622" s="156"/>
      <c r="C622" s="156"/>
      <c r="D622" s="156"/>
      <c r="E622" s="156"/>
      <c r="F622" s="156"/>
      <c r="G622" s="7"/>
      <c r="H622" s="7"/>
    </row>
    <row r="623" spans="2:8">
      <c r="B623" s="156"/>
      <c r="C623" s="156"/>
      <c r="D623" s="156"/>
      <c r="E623" s="156"/>
      <c r="F623" s="156"/>
      <c r="G623" s="7"/>
      <c r="H623" s="7"/>
    </row>
    <row r="624" spans="2:8">
      <c r="B624" s="156"/>
      <c r="C624" s="156"/>
      <c r="D624" s="156"/>
      <c r="E624" s="156"/>
      <c r="F624" s="156"/>
      <c r="G624" s="7"/>
      <c r="H624" s="7"/>
    </row>
    <row r="625" spans="2:8">
      <c r="B625" s="156"/>
      <c r="C625" s="156"/>
      <c r="D625" s="156"/>
      <c r="E625" s="156"/>
      <c r="F625" s="156"/>
      <c r="G625" s="7"/>
      <c r="H625" s="7"/>
    </row>
    <row r="626" spans="2:8">
      <c r="B626" s="156"/>
      <c r="C626" s="156"/>
      <c r="D626" s="156"/>
      <c r="E626" s="156"/>
      <c r="F626" s="156"/>
      <c r="G626" s="7"/>
      <c r="H626" s="7"/>
    </row>
    <row r="627" spans="2:8">
      <c r="B627" s="156"/>
      <c r="C627" s="156"/>
      <c r="D627" s="156"/>
      <c r="E627" s="156"/>
      <c r="F627" s="156"/>
      <c r="G627" s="7"/>
      <c r="H627" s="7"/>
    </row>
    <row r="628" spans="2:8">
      <c r="B628" s="156"/>
      <c r="C628" s="156"/>
      <c r="D628" s="156"/>
      <c r="E628" s="156"/>
      <c r="F628" s="156"/>
      <c r="G628" s="7"/>
      <c r="H628" s="7"/>
    </row>
    <row r="629" spans="2:8">
      <c r="B629" s="156"/>
      <c r="C629" s="156"/>
      <c r="D629" s="156"/>
      <c r="E629" s="156"/>
      <c r="F629" s="156"/>
      <c r="G629" s="7"/>
      <c r="H629" s="7"/>
    </row>
    <row r="630" spans="2:8">
      <c r="B630" s="156"/>
      <c r="C630" s="156"/>
      <c r="D630" s="156"/>
      <c r="E630" s="156"/>
      <c r="F630" s="156"/>
      <c r="G630" s="7"/>
      <c r="H630" s="7"/>
    </row>
    <row r="631" spans="2:8">
      <c r="B631" s="156"/>
      <c r="C631" s="156"/>
      <c r="D631" s="156"/>
      <c r="E631" s="156"/>
      <c r="F631" s="156"/>
      <c r="G631" s="7"/>
      <c r="H631" s="7"/>
    </row>
    <row r="632" spans="2:8">
      <c r="B632" s="156"/>
      <c r="C632" s="156"/>
      <c r="D632" s="156"/>
      <c r="E632" s="156"/>
      <c r="F632" s="156"/>
      <c r="G632" s="7"/>
      <c r="H632" s="7"/>
    </row>
    <row r="633" spans="2:8">
      <c r="B633" s="156"/>
      <c r="C633" s="156"/>
      <c r="D633" s="156"/>
      <c r="E633" s="156"/>
      <c r="F633" s="156"/>
      <c r="G633" s="7"/>
      <c r="H633" s="7"/>
    </row>
    <row r="634" spans="2:8">
      <c r="B634" s="156"/>
      <c r="C634" s="156"/>
      <c r="D634" s="156"/>
      <c r="E634" s="156"/>
      <c r="F634" s="156"/>
      <c r="G634" s="7"/>
      <c r="H634" s="7"/>
    </row>
    <row r="635" spans="2:8">
      <c r="B635" s="156"/>
      <c r="C635" s="156"/>
      <c r="D635" s="156"/>
      <c r="E635" s="156"/>
      <c r="F635" s="156"/>
      <c r="G635" s="7"/>
      <c r="H635" s="7"/>
    </row>
    <row r="636" spans="2:8">
      <c r="B636" s="156"/>
      <c r="C636" s="156"/>
      <c r="D636" s="156"/>
      <c r="E636" s="156"/>
      <c r="F636" s="156"/>
      <c r="G636" s="7"/>
      <c r="H636" s="7"/>
    </row>
    <row r="637" spans="2:8">
      <c r="B637" s="156"/>
      <c r="C637" s="156"/>
      <c r="D637" s="156"/>
      <c r="E637" s="156"/>
      <c r="F637" s="156"/>
      <c r="G637" s="7"/>
      <c r="H637" s="7"/>
    </row>
    <row r="638" spans="2:8">
      <c r="B638" s="156"/>
      <c r="C638" s="156"/>
      <c r="D638" s="156"/>
      <c r="E638" s="156"/>
      <c r="F638" s="156"/>
      <c r="G638" s="7"/>
      <c r="H638" s="7"/>
    </row>
    <row r="639" spans="2:8">
      <c r="B639" s="156"/>
      <c r="C639" s="156"/>
      <c r="D639" s="156"/>
      <c r="E639" s="156"/>
      <c r="F639" s="156"/>
      <c r="G639" s="7"/>
      <c r="H639" s="7"/>
    </row>
    <row r="640" spans="2:8">
      <c r="B640" s="156"/>
      <c r="C640" s="156"/>
      <c r="D640" s="156"/>
      <c r="E640" s="156"/>
      <c r="F640" s="156"/>
      <c r="G640" s="7"/>
      <c r="H640" s="7"/>
    </row>
    <row r="641" spans="2:8">
      <c r="B641" s="156"/>
      <c r="C641" s="156"/>
      <c r="D641" s="156"/>
      <c r="E641" s="156"/>
      <c r="F641" s="156"/>
      <c r="G641" s="7"/>
      <c r="H641" s="7"/>
    </row>
    <row r="642" spans="2:8">
      <c r="B642" s="156"/>
      <c r="C642" s="156"/>
      <c r="D642" s="156"/>
      <c r="E642" s="156"/>
      <c r="F642" s="156"/>
      <c r="G642" s="7"/>
      <c r="H642" s="7"/>
    </row>
    <row r="643" spans="2:8">
      <c r="B643" s="156"/>
      <c r="C643" s="156"/>
      <c r="D643" s="156"/>
      <c r="E643" s="156"/>
      <c r="F643" s="156"/>
      <c r="G643" s="7"/>
      <c r="H643" s="7"/>
    </row>
    <row r="644" spans="2:8">
      <c r="B644" s="156"/>
      <c r="C644" s="156"/>
      <c r="D644" s="156"/>
      <c r="E644" s="156"/>
      <c r="F644" s="156"/>
      <c r="G644" s="7"/>
      <c r="H644" s="7"/>
    </row>
    <row r="645" spans="2:8">
      <c r="B645" s="156"/>
      <c r="C645" s="156"/>
      <c r="D645" s="156"/>
      <c r="E645" s="156"/>
      <c r="F645" s="156"/>
      <c r="G645" s="7"/>
      <c r="H645" s="7"/>
    </row>
    <row r="646" spans="2:8">
      <c r="B646" s="156"/>
      <c r="C646" s="156"/>
      <c r="D646" s="156"/>
      <c r="E646" s="156"/>
      <c r="F646" s="156"/>
      <c r="G646" s="7"/>
      <c r="H646" s="7"/>
    </row>
    <row r="647" spans="2:8">
      <c r="B647" s="156"/>
      <c r="C647" s="156"/>
      <c r="D647" s="156"/>
      <c r="E647" s="156"/>
      <c r="F647" s="156"/>
      <c r="G647" s="7"/>
      <c r="H647" s="7"/>
    </row>
    <row r="648" spans="2:8">
      <c r="B648" s="156"/>
      <c r="C648" s="156"/>
      <c r="D648" s="156"/>
      <c r="E648" s="156"/>
      <c r="F648" s="156"/>
      <c r="G648" s="7"/>
      <c r="H648" s="7"/>
    </row>
    <row r="649" spans="2:8">
      <c r="B649" s="156"/>
      <c r="C649" s="156"/>
      <c r="D649" s="156"/>
      <c r="E649" s="156"/>
      <c r="F649" s="156"/>
      <c r="G649" s="7"/>
      <c r="H649" s="7"/>
    </row>
    <row r="650" spans="2:8">
      <c r="B650" s="156"/>
      <c r="C650" s="156"/>
      <c r="D650" s="156"/>
      <c r="E650" s="156"/>
      <c r="F650" s="156"/>
      <c r="G650" s="7"/>
      <c r="H650" s="7"/>
    </row>
    <row r="651" spans="2:8">
      <c r="B651" s="156"/>
      <c r="C651" s="156"/>
      <c r="D651" s="156"/>
      <c r="E651" s="156"/>
      <c r="F651" s="156"/>
      <c r="G651" s="7"/>
      <c r="H651" s="7"/>
    </row>
    <row r="652" spans="2:8">
      <c r="B652" s="156"/>
      <c r="C652" s="156"/>
      <c r="D652" s="156"/>
      <c r="E652" s="156"/>
      <c r="F652" s="156"/>
      <c r="G652" s="7"/>
      <c r="H652" s="7"/>
    </row>
    <row r="653" spans="2:8">
      <c r="B653" s="156"/>
      <c r="C653" s="156"/>
      <c r="D653" s="156"/>
      <c r="E653" s="156"/>
      <c r="F653" s="156"/>
      <c r="G653" s="7"/>
      <c r="H653" s="7"/>
    </row>
    <row r="654" spans="2:8">
      <c r="B654" s="156"/>
      <c r="C654" s="156"/>
      <c r="D654" s="156"/>
      <c r="E654" s="156"/>
      <c r="F654" s="156"/>
      <c r="G654" s="7"/>
      <c r="H654" s="7"/>
    </row>
    <row r="655" spans="2:8">
      <c r="B655" s="156"/>
      <c r="C655" s="156"/>
      <c r="D655" s="156"/>
      <c r="E655" s="156"/>
      <c r="F655" s="156"/>
      <c r="G655" s="7"/>
      <c r="H655" s="7"/>
    </row>
    <row r="656" spans="2:8">
      <c r="B656" s="156"/>
      <c r="C656" s="156"/>
      <c r="D656" s="156"/>
      <c r="E656" s="156"/>
      <c r="F656" s="156"/>
      <c r="G656" s="7"/>
      <c r="H656" s="7"/>
    </row>
    <row r="657" spans="2:8">
      <c r="B657" s="156"/>
      <c r="C657" s="156"/>
      <c r="D657" s="156"/>
      <c r="E657" s="156"/>
      <c r="F657" s="156"/>
      <c r="G657" s="7"/>
      <c r="H657" s="7"/>
    </row>
    <row r="658" spans="2:8">
      <c r="B658" s="156"/>
      <c r="C658" s="156"/>
      <c r="D658" s="156"/>
      <c r="E658" s="156"/>
      <c r="F658" s="156"/>
      <c r="G658" s="7"/>
      <c r="H658" s="7"/>
    </row>
    <row r="659" spans="2:8">
      <c r="B659" s="156"/>
      <c r="C659" s="156"/>
      <c r="D659" s="156"/>
      <c r="E659" s="156"/>
      <c r="F659" s="156"/>
      <c r="G659" s="7"/>
      <c r="H659" s="7"/>
    </row>
    <row r="660" spans="2:8">
      <c r="B660" s="156"/>
      <c r="C660" s="156"/>
      <c r="D660" s="156"/>
      <c r="E660" s="156"/>
      <c r="F660" s="156"/>
      <c r="G660" s="7"/>
      <c r="H660" s="7"/>
    </row>
    <row r="661" spans="2:8">
      <c r="B661" s="156"/>
      <c r="C661" s="156"/>
      <c r="D661" s="156"/>
      <c r="E661" s="156"/>
      <c r="F661" s="156"/>
      <c r="G661" s="7"/>
      <c r="H661" s="7"/>
    </row>
    <row r="662" spans="2:8">
      <c r="B662" s="156"/>
      <c r="C662" s="156"/>
      <c r="D662" s="156"/>
      <c r="E662" s="156"/>
      <c r="F662" s="156"/>
      <c r="G662" s="7"/>
      <c r="H662" s="7"/>
    </row>
    <row r="663" spans="2:8">
      <c r="B663" s="156"/>
      <c r="C663" s="156"/>
      <c r="D663" s="156"/>
      <c r="E663" s="156"/>
      <c r="F663" s="156"/>
      <c r="G663" s="7"/>
      <c r="H663" s="7"/>
    </row>
    <row r="664" spans="2:8">
      <c r="B664" s="156"/>
      <c r="C664" s="156"/>
      <c r="D664" s="156"/>
      <c r="E664" s="156"/>
      <c r="F664" s="156"/>
      <c r="G664" s="7"/>
      <c r="H664" s="7"/>
    </row>
    <row r="665" spans="2:8">
      <c r="B665" s="156"/>
      <c r="C665" s="156"/>
      <c r="D665" s="156"/>
      <c r="E665" s="156"/>
      <c r="F665" s="156"/>
      <c r="G665" s="7"/>
      <c r="H665" s="7"/>
    </row>
    <row r="666" spans="2:8">
      <c r="B666" s="156"/>
      <c r="C666" s="156"/>
      <c r="D666" s="156"/>
      <c r="E666" s="156"/>
      <c r="F666" s="156"/>
      <c r="G666" s="7"/>
      <c r="H666" s="7"/>
    </row>
    <row r="667" spans="2:8">
      <c r="B667" s="156"/>
      <c r="C667" s="156"/>
      <c r="D667" s="156"/>
      <c r="E667" s="156"/>
      <c r="F667" s="156"/>
      <c r="G667" s="7"/>
      <c r="H667" s="7"/>
    </row>
    <row r="668" spans="2:8">
      <c r="B668" s="156"/>
      <c r="C668" s="156"/>
      <c r="D668" s="156"/>
      <c r="E668" s="156"/>
      <c r="F668" s="156"/>
      <c r="G668" s="7"/>
      <c r="H668" s="7"/>
    </row>
    <row r="669" spans="2:8">
      <c r="B669" s="156"/>
      <c r="C669" s="156"/>
      <c r="D669" s="156"/>
      <c r="E669" s="156"/>
      <c r="F669" s="156"/>
      <c r="G669" s="7"/>
      <c r="H669" s="7"/>
    </row>
    <row r="670" spans="2:8">
      <c r="B670" s="156"/>
      <c r="C670" s="156"/>
      <c r="D670" s="156"/>
      <c r="E670" s="156"/>
      <c r="F670" s="156"/>
      <c r="G670" s="7"/>
      <c r="H670" s="7"/>
    </row>
    <row r="671" spans="2:8">
      <c r="B671" s="156"/>
      <c r="C671" s="156"/>
      <c r="D671" s="156"/>
      <c r="E671" s="156"/>
      <c r="F671" s="156"/>
      <c r="G671" s="7"/>
      <c r="H671" s="7"/>
    </row>
    <row r="672" spans="2:8">
      <c r="B672" s="156"/>
      <c r="C672" s="156"/>
      <c r="D672" s="156"/>
      <c r="E672" s="156"/>
      <c r="F672" s="156"/>
      <c r="G672" s="7"/>
      <c r="H672" s="7"/>
    </row>
    <row r="673" spans="2:8">
      <c r="B673" s="156"/>
      <c r="C673" s="156"/>
      <c r="D673" s="156"/>
      <c r="E673" s="156"/>
      <c r="F673" s="156"/>
      <c r="G673" s="7"/>
      <c r="H673" s="7"/>
    </row>
    <row r="674" spans="2:8">
      <c r="B674" s="156"/>
      <c r="C674" s="156"/>
      <c r="D674" s="156"/>
      <c r="E674" s="156"/>
      <c r="F674" s="156"/>
      <c r="G674" s="7"/>
      <c r="H674" s="7"/>
    </row>
    <row r="675" spans="2:8">
      <c r="B675" s="156"/>
      <c r="C675" s="156"/>
      <c r="D675" s="156"/>
      <c r="E675" s="156"/>
      <c r="F675" s="156"/>
      <c r="G675" s="7"/>
      <c r="H675" s="7"/>
    </row>
    <row r="676" spans="2:8">
      <c r="B676" s="156"/>
      <c r="C676" s="156"/>
      <c r="D676" s="156"/>
      <c r="E676" s="156"/>
      <c r="F676" s="156"/>
      <c r="G676" s="7"/>
      <c r="H676" s="7"/>
    </row>
    <row r="677" spans="2:8">
      <c r="B677" s="156"/>
      <c r="C677" s="156"/>
      <c r="D677" s="156"/>
      <c r="E677" s="156"/>
      <c r="F677" s="156"/>
      <c r="G677" s="7"/>
      <c r="H677" s="7"/>
    </row>
    <row r="678" spans="2:8">
      <c r="B678" s="156"/>
      <c r="C678" s="156"/>
      <c r="D678" s="156"/>
      <c r="E678" s="156"/>
      <c r="F678" s="156"/>
      <c r="G678" s="7"/>
      <c r="H678" s="7"/>
    </row>
    <row r="679" spans="2:8">
      <c r="B679" s="156"/>
      <c r="C679" s="156"/>
      <c r="D679" s="156"/>
      <c r="E679" s="156"/>
      <c r="F679" s="156"/>
      <c r="G679" s="7"/>
      <c r="H679" s="7"/>
    </row>
    <row r="680" spans="2:8">
      <c r="B680" s="156"/>
      <c r="C680" s="156"/>
      <c r="D680" s="156"/>
      <c r="E680" s="156"/>
      <c r="F680" s="156"/>
      <c r="G680" s="7"/>
      <c r="H680" s="7"/>
    </row>
    <row r="681" spans="2:8">
      <c r="B681" s="156"/>
      <c r="C681" s="156"/>
      <c r="D681" s="156"/>
      <c r="E681" s="156"/>
      <c r="F681" s="156"/>
      <c r="G681" s="7"/>
      <c r="H681" s="7"/>
    </row>
    <row r="682" spans="2:8">
      <c r="B682" s="156"/>
      <c r="C682" s="156"/>
      <c r="D682" s="156"/>
      <c r="E682" s="156"/>
      <c r="F682" s="156"/>
      <c r="G682" s="7"/>
      <c r="H682" s="7"/>
    </row>
    <row r="683" spans="2:8">
      <c r="B683" s="156"/>
      <c r="C683" s="156"/>
      <c r="D683" s="156"/>
      <c r="E683" s="156"/>
      <c r="F683" s="156"/>
      <c r="G683" s="7"/>
      <c r="H683" s="7"/>
    </row>
    <row r="684" spans="2:8">
      <c r="B684" s="156"/>
      <c r="C684" s="156"/>
      <c r="D684" s="156"/>
      <c r="E684" s="156"/>
      <c r="F684" s="156"/>
      <c r="G684" s="7"/>
      <c r="H684" s="7"/>
    </row>
    <row r="685" spans="2:8">
      <c r="B685" s="156"/>
      <c r="C685" s="156"/>
      <c r="D685" s="156"/>
      <c r="E685" s="156"/>
      <c r="F685" s="156"/>
      <c r="G685" s="7"/>
      <c r="H685" s="7"/>
    </row>
    <row r="686" spans="2:8">
      <c r="B686" s="156"/>
      <c r="C686" s="156"/>
      <c r="D686" s="156"/>
      <c r="E686" s="156"/>
      <c r="F686" s="156"/>
      <c r="G686" s="7"/>
      <c r="H686" s="7"/>
    </row>
    <row r="687" spans="2:8">
      <c r="B687" s="156"/>
      <c r="C687" s="156"/>
      <c r="D687" s="156"/>
      <c r="E687" s="156"/>
      <c r="F687" s="156"/>
      <c r="G687" s="7"/>
      <c r="H687" s="7"/>
    </row>
    <row r="688" spans="2:8">
      <c r="B688" s="156"/>
      <c r="C688" s="156"/>
      <c r="D688" s="156"/>
      <c r="E688" s="156"/>
      <c r="F688" s="156"/>
      <c r="G688" s="7"/>
      <c r="H688" s="7"/>
    </row>
    <row r="689" spans="2:8">
      <c r="B689" s="156"/>
      <c r="C689" s="156"/>
      <c r="D689" s="156"/>
      <c r="E689" s="156"/>
      <c r="F689" s="156"/>
      <c r="G689" s="7"/>
      <c r="H689" s="7"/>
    </row>
    <row r="690" spans="2:8">
      <c r="B690" s="156"/>
      <c r="C690" s="156"/>
      <c r="D690" s="156"/>
      <c r="E690" s="156"/>
      <c r="F690" s="156"/>
      <c r="G690" s="7"/>
      <c r="H690" s="7"/>
    </row>
    <row r="691" spans="2:8">
      <c r="B691" s="156"/>
      <c r="C691" s="156"/>
      <c r="D691" s="156"/>
      <c r="E691" s="156"/>
      <c r="F691" s="156"/>
      <c r="G691" s="7"/>
      <c r="H691" s="7"/>
    </row>
    <row r="692" spans="2:8">
      <c r="B692" s="156"/>
      <c r="C692" s="156"/>
      <c r="D692" s="156"/>
      <c r="E692" s="156"/>
      <c r="F692" s="156"/>
      <c r="G692" s="7"/>
      <c r="H692" s="7"/>
    </row>
    <row r="693" spans="2:8">
      <c r="B693" s="156"/>
      <c r="C693" s="156"/>
      <c r="D693" s="156"/>
      <c r="E693" s="156"/>
      <c r="F693" s="156"/>
      <c r="G693" s="7"/>
      <c r="H693" s="7"/>
    </row>
    <row r="694" spans="2:8">
      <c r="B694" s="156"/>
      <c r="C694" s="156"/>
      <c r="D694" s="156"/>
      <c r="E694" s="156"/>
      <c r="F694" s="156"/>
      <c r="G694" s="7"/>
      <c r="H694" s="7"/>
    </row>
    <row r="695" spans="2:8">
      <c r="B695" s="156"/>
      <c r="C695" s="156"/>
      <c r="D695" s="156"/>
      <c r="E695" s="156"/>
      <c r="F695" s="156"/>
      <c r="G695" s="7"/>
      <c r="H695" s="7"/>
    </row>
    <row r="696" spans="2:8">
      <c r="B696" s="156"/>
      <c r="C696" s="156"/>
      <c r="D696" s="156"/>
      <c r="E696" s="156"/>
      <c r="F696" s="156"/>
      <c r="G696" s="7"/>
      <c r="H696" s="7"/>
    </row>
    <row r="697" spans="2:8">
      <c r="B697" s="156"/>
      <c r="C697" s="156"/>
      <c r="D697" s="156"/>
      <c r="E697" s="156"/>
      <c r="F697" s="156"/>
      <c r="G697" s="7"/>
      <c r="H697" s="7"/>
    </row>
    <row r="698" spans="2:8">
      <c r="B698" s="156"/>
      <c r="C698" s="156"/>
      <c r="D698" s="156"/>
      <c r="E698" s="156"/>
      <c r="F698" s="156"/>
      <c r="G698" s="7"/>
      <c r="H698" s="7"/>
    </row>
    <row r="699" spans="2:8">
      <c r="B699" s="156"/>
      <c r="C699" s="156"/>
      <c r="D699" s="156"/>
      <c r="E699" s="156"/>
      <c r="F699" s="156"/>
      <c r="G699" s="7"/>
      <c r="H699" s="7"/>
    </row>
    <row r="700" spans="2:8">
      <c r="B700" s="156"/>
      <c r="C700" s="156"/>
      <c r="D700" s="156"/>
      <c r="E700" s="156"/>
      <c r="F700" s="156"/>
      <c r="G700" s="7"/>
      <c r="H700" s="7"/>
    </row>
    <row r="701" spans="2:8">
      <c r="B701" s="156"/>
      <c r="C701" s="156"/>
      <c r="D701" s="156"/>
      <c r="E701" s="156"/>
      <c r="F701" s="156"/>
      <c r="G701" s="7"/>
      <c r="H701" s="7"/>
    </row>
    <row r="702" spans="2:8">
      <c r="B702" s="156"/>
      <c r="C702" s="156"/>
      <c r="D702" s="156"/>
      <c r="E702" s="156"/>
      <c r="F702" s="156"/>
      <c r="G702" s="7"/>
      <c r="H702" s="7"/>
    </row>
    <row r="703" spans="2:8">
      <c r="B703" s="156"/>
      <c r="C703" s="156"/>
      <c r="D703" s="156"/>
      <c r="E703" s="156"/>
      <c r="F703" s="156"/>
      <c r="G703" s="7"/>
      <c r="H703" s="7"/>
    </row>
    <row r="704" spans="2:8">
      <c r="B704" s="156"/>
      <c r="C704" s="156"/>
      <c r="D704" s="156"/>
      <c r="E704" s="156"/>
      <c r="F704" s="156"/>
      <c r="G704" s="7"/>
      <c r="H704" s="7"/>
    </row>
    <row r="705" spans="2:8">
      <c r="B705" s="156"/>
      <c r="C705" s="156"/>
      <c r="D705" s="156"/>
      <c r="E705" s="156"/>
      <c r="F705" s="156"/>
      <c r="G705" s="7"/>
      <c r="H705" s="7"/>
    </row>
    <row r="706" spans="2:8">
      <c r="B706" s="156"/>
      <c r="C706" s="156"/>
      <c r="D706" s="156"/>
      <c r="E706" s="156"/>
      <c r="F706" s="156"/>
      <c r="G706" s="7"/>
      <c r="H706" s="7"/>
    </row>
    <row r="707" spans="2:8">
      <c r="B707" s="156"/>
      <c r="C707" s="156"/>
      <c r="D707" s="156"/>
      <c r="E707" s="156"/>
      <c r="F707" s="156"/>
      <c r="G707" s="7"/>
      <c r="H707" s="7"/>
    </row>
    <row r="708" spans="2:8">
      <c r="B708" s="156"/>
      <c r="C708" s="156"/>
      <c r="D708" s="156"/>
      <c r="E708" s="156"/>
      <c r="F708" s="156"/>
      <c r="G708" s="7"/>
      <c r="H708" s="7"/>
    </row>
    <row r="709" spans="2:8">
      <c r="B709" s="156"/>
      <c r="C709" s="156"/>
      <c r="D709" s="156"/>
      <c r="E709" s="156"/>
      <c r="F709" s="156"/>
      <c r="G709" s="7"/>
      <c r="H709" s="7"/>
    </row>
    <row r="710" spans="2:8">
      <c r="B710" s="156"/>
      <c r="C710" s="156"/>
      <c r="D710" s="156"/>
      <c r="E710" s="156"/>
      <c r="F710" s="156"/>
      <c r="G710" s="7"/>
      <c r="H710" s="7"/>
    </row>
    <row r="711" spans="2:8">
      <c r="B711" s="156"/>
      <c r="C711" s="156"/>
      <c r="D711" s="156"/>
      <c r="E711" s="156"/>
      <c r="F711" s="156"/>
      <c r="G711" s="7"/>
      <c r="H711" s="7"/>
    </row>
    <row r="712" spans="2:8">
      <c r="B712" s="156"/>
      <c r="C712" s="156"/>
      <c r="D712" s="156"/>
      <c r="E712" s="156"/>
      <c r="F712" s="156"/>
      <c r="G712" s="7"/>
      <c r="H712" s="7"/>
    </row>
    <row r="713" spans="2:8">
      <c r="B713" s="156"/>
      <c r="C713" s="156"/>
      <c r="D713" s="156"/>
      <c r="E713" s="156"/>
      <c r="F713" s="156"/>
      <c r="G713" s="7"/>
      <c r="H713" s="7"/>
    </row>
    <row r="714" spans="2:8">
      <c r="B714" s="156"/>
      <c r="C714" s="156"/>
      <c r="D714" s="156"/>
      <c r="E714" s="156"/>
      <c r="F714" s="156"/>
      <c r="G714" s="7"/>
      <c r="H714" s="7"/>
    </row>
    <row r="715" spans="2:8">
      <c r="B715" s="156"/>
      <c r="C715" s="156"/>
      <c r="D715" s="156"/>
      <c r="E715" s="156"/>
      <c r="F715" s="156"/>
      <c r="G715" s="7"/>
      <c r="H715" s="7"/>
    </row>
    <row r="716" spans="2:8">
      <c r="B716" s="156"/>
      <c r="C716" s="156"/>
      <c r="D716" s="156"/>
      <c r="E716" s="156"/>
      <c r="F716" s="156"/>
      <c r="G716" s="7"/>
      <c r="H716" s="7"/>
    </row>
    <row r="717" spans="2:8">
      <c r="B717" s="156"/>
      <c r="C717" s="156"/>
      <c r="D717" s="156"/>
      <c r="E717" s="156"/>
      <c r="F717" s="156"/>
      <c r="G717" s="7"/>
      <c r="H717" s="7"/>
    </row>
    <row r="718" spans="2:8">
      <c r="B718" s="156"/>
      <c r="C718" s="156"/>
      <c r="D718" s="156"/>
      <c r="E718" s="156"/>
      <c r="F718" s="156"/>
      <c r="G718" s="7"/>
      <c r="H718" s="7"/>
    </row>
    <row r="719" spans="2:8">
      <c r="B719" s="156"/>
      <c r="C719" s="156"/>
      <c r="D719" s="156"/>
      <c r="E719" s="156"/>
      <c r="F719" s="156"/>
      <c r="G719" s="7"/>
      <c r="H719" s="7"/>
    </row>
    <row r="720" spans="2:8">
      <c r="B720" s="156"/>
      <c r="C720" s="156"/>
      <c r="D720" s="156"/>
      <c r="E720" s="156"/>
      <c r="F720" s="156"/>
      <c r="G720" s="7"/>
      <c r="H720" s="7"/>
    </row>
    <row r="721" spans="2:8">
      <c r="B721" s="156"/>
      <c r="C721" s="156"/>
      <c r="D721" s="156"/>
      <c r="E721" s="156"/>
      <c r="F721" s="156"/>
      <c r="G721" s="7"/>
      <c r="H721" s="7"/>
    </row>
    <row r="722" spans="2:8">
      <c r="B722" s="156"/>
      <c r="C722" s="156"/>
      <c r="D722" s="156"/>
      <c r="E722" s="156"/>
      <c r="F722" s="156"/>
      <c r="G722" s="7"/>
      <c r="H722" s="7"/>
    </row>
    <row r="723" spans="2:8">
      <c r="B723" s="156"/>
      <c r="C723" s="156"/>
      <c r="D723" s="156"/>
      <c r="E723" s="156"/>
      <c r="F723" s="156"/>
      <c r="G723" s="7"/>
      <c r="H723" s="7"/>
    </row>
    <row r="724" spans="2:8">
      <c r="B724" s="156"/>
      <c r="C724" s="156"/>
      <c r="D724" s="156"/>
      <c r="E724" s="156"/>
      <c r="F724" s="156"/>
      <c r="G724" s="7"/>
      <c r="H724" s="7"/>
    </row>
    <row r="725" spans="2:8">
      <c r="B725" s="156"/>
      <c r="C725" s="156"/>
      <c r="D725" s="156"/>
      <c r="E725" s="156"/>
      <c r="F725" s="156"/>
      <c r="G725" s="7"/>
      <c r="H725" s="7"/>
    </row>
    <row r="726" spans="2:8">
      <c r="B726" s="156"/>
      <c r="C726" s="156"/>
      <c r="D726" s="156"/>
      <c r="E726" s="156"/>
      <c r="F726" s="156"/>
      <c r="G726" s="7"/>
      <c r="H726" s="7"/>
    </row>
    <row r="727" spans="2:8">
      <c r="B727" s="156"/>
      <c r="C727" s="156"/>
      <c r="D727" s="156"/>
      <c r="E727" s="156"/>
      <c r="F727" s="156"/>
      <c r="G727" s="7"/>
      <c r="H727" s="7"/>
    </row>
    <row r="728" spans="2:8">
      <c r="B728" s="156"/>
      <c r="C728" s="156"/>
      <c r="D728" s="156"/>
      <c r="E728" s="156"/>
      <c r="F728" s="156"/>
      <c r="G728" s="7"/>
      <c r="H728" s="7"/>
    </row>
    <row r="729" spans="2:8">
      <c r="B729" s="156"/>
      <c r="C729" s="156"/>
      <c r="D729" s="156"/>
      <c r="E729" s="156"/>
      <c r="F729" s="156"/>
      <c r="G729" s="7"/>
      <c r="H729" s="7"/>
    </row>
    <row r="730" spans="2:8">
      <c r="B730" s="156"/>
      <c r="C730" s="156"/>
      <c r="D730" s="156"/>
      <c r="E730" s="156"/>
      <c r="F730" s="156"/>
      <c r="G730" s="7"/>
      <c r="H730" s="7"/>
    </row>
    <row r="731" spans="2:8">
      <c r="B731" s="156"/>
      <c r="C731" s="156"/>
      <c r="D731" s="156"/>
      <c r="E731" s="156"/>
      <c r="F731" s="156"/>
      <c r="G731" s="7"/>
      <c r="H731" s="7"/>
    </row>
    <row r="732" spans="2:8">
      <c r="B732" s="156"/>
      <c r="C732" s="156"/>
      <c r="D732" s="156"/>
      <c r="E732" s="156"/>
      <c r="F732" s="156"/>
      <c r="G732" s="7"/>
      <c r="H732" s="7"/>
    </row>
    <row r="733" spans="2:8">
      <c r="B733" s="156"/>
      <c r="C733" s="156"/>
      <c r="D733" s="156"/>
      <c r="E733" s="156"/>
      <c r="F733" s="156"/>
      <c r="G733" s="7"/>
      <c r="H733" s="7"/>
    </row>
    <row r="734" spans="2:8">
      <c r="B734" s="156"/>
      <c r="C734" s="156"/>
      <c r="D734" s="156"/>
      <c r="E734" s="156"/>
      <c r="F734" s="156"/>
      <c r="G734" s="7"/>
      <c r="H734" s="7"/>
    </row>
    <row r="735" spans="2:8">
      <c r="B735" s="156"/>
      <c r="C735" s="156"/>
      <c r="D735" s="156"/>
      <c r="E735" s="156"/>
      <c r="F735" s="156"/>
      <c r="G735" s="7"/>
      <c r="H735" s="7"/>
    </row>
    <row r="736" spans="2:8">
      <c r="B736" s="156"/>
      <c r="C736" s="156"/>
      <c r="D736" s="156"/>
      <c r="E736" s="156"/>
      <c r="F736" s="156"/>
      <c r="G736" s="7"/>
      <c r="H736" s="7"/>
    </row>
    <row r="737" spans="2:8">
      <c r="B737" s="156"/>
      <c r="C737" s="156"/>
      <c r="D737" s="156"/>
      <c r="E737" s="156"/>
      <c r="F737" s="156"/>
      <c r="G737" s="7"/>
      <c r="H737" s="7"/>
    </row>
    <row r="738" spans="2:8">
      <c r="B738" s="156"/>
      <c r="C738" s="156"/>
      <c r="D738" s="156"/>
      <c r="E738" s="156"/>
      <c r="F738" s="156"/>
      <c r="G738" s="7"/>
      <c r="H738" s="7"/>
    </row>
    <row r="739" spans="2:8">
      <c r="B739" s="156"/>
      <c r="C739" s="156"/>
      <c r="D739" s="156"/>
      <c r="E739" s="156"/>
      <c r="F739" s="156"/>
      <c r="G739" s="7"/>
      <c r="H739" s="7"/>
    </row>
    <row r="740" spans="2:8">
      <c r="B740" s="156"/>
      <c r="C740" s="156"/>
      <c r="D740" s="156"/>
      <c r="E740" s="156"/>
      <c r="F740" s="156"/>
      <c r="G740" s="7"/>
      <c r="H740" s="7"/>
    </row>
    <row r="741" spans="2:8">
      <c r="B741" s="156"/>
      <c r="C741" s="156"/>
      <c r="D741" s="156"/>
      <c r="E741" s="156"/>
      <c r="F741" s="156"/>
      <c r="G741" s="7"/>
      <c r="H741" s="7"/>
    </row>
    <row r="742" spans="2:8">
      <c r="B742" s="156"/>
      <c r="C742" s="156"/>
      <c r="D742" s="156"/>
      <c r="E742" s="156"/>
      <c r="F742" s="156"/>
      <c r="G742" s="7"/>
      <c r="H742" s="7"/>
    </row>
    <row r="743" spans="2:8">
      <c r="B743" s="156"/>
      <c r="C743" s="156"/>
      <c r="D743" s="156"/>
      <c r="E743" s="156"/>
      <c r="F743" s="156"/>
      <c r="G743" s="7"/>
      <c r="H743" s="7"/>
    </row>
    <row r="744" spans="2:8">
      <c r="B744" s="156"/>
      <c r="C744" s="156"/>
      <c r="D744" s="156"/>
      <c r="E744" s="156"/>
      <c r="F744" s="156"/>
      <c r="G744" s="7"/>
      <c r="H744" s="7"/>
    </row>
    <row r="745" spans="2:8">
      <c r="B745" s="156"/>
      <c r="C745" s="156"/>
      <c r="D745" s="156"/>
      <c r="E745" s="156"/>
      <c r="F745" s="156"/>
      <c r="G745" s="7"/>
      <c r="H745" s="7"/>
    </row>
    <row r="746" spans="2:8">
      <c r="B746" s="156"/>
      <c r="C746" s="156"/>
      <c r="D746" s="156"/>
      <c r="E746" s="156"/>
      <c r="F746" s="156"/>
      <c r="G746" s="7"/>
      <c r="H746" s="7"/>
    </row>
    <row r="747" spans="2:8">
      <c r="B747" s="156"/>
      <c r="C747" s="156"/>
      <c r="D747" s="156"/>
      <c r="E747" s="156"/>
      <c r="F747" s="156"/>
      <c r="G747" s="7"/>
      <c r="H747" s="7"/>
    </row>
    <row r="748" spans="2:8">
      <c r="B748" s="156"/>
      <c r="C748" s="156"/>
      <c r="D748" s="156"/>
      <c r="E748" s="156"/>
      <c r="F748" s="156"/>
      <c r="G748" s="7"/>
      <c r="H748" s="7"/>
    </row>
    <row r="749" spans="2:8">
      <c r="B749" s="156"/>
      <c r="C749" s="156"/>
      <c r="D749" s="156"/>
      <c r="E749" s="156"/>
      <c r="F749" s="156"/>
      <c r="G749" s="7"/>
      <c r="H749" s="7"/>
    </row>
    <row r="750" spans="2:8">
      <c r="B750" s="156"/>
      <c r="C750" s="156"/>
      <c r="D750" s="156"/>
      <c r="E750" s="156"/>
      <c r="F750" s="156"/>
      <c r="G750" s="7"/>
      <c r="H750" s="7"/>
    </row>
    <row r="751" spans="2:8">
      <c r="B751" s="156"/>
      <c r="C751" s="156"/>
      <c r="D751" s="156"/>
      <c r="E751" s="156"/>
      <c r="F751" s="156"/>
      <c r="G751" s="7"/>
      <c r="H751" s="7"/>
    </row>
    <row r="752" spans="2:8">
      <c r="B752" s="156"/>
      <c r="C752" s="156"/>
      <c r="D752" s="156"/>
      <c r="E752" s="156"/>
      <c r="F752" s="156"/>
      <c r="G752" s="7"/>
      <c r="H752" s="7"/>
    </row>
    <row r="753" spans="2:8">
      <c r="B753" s="156"/>
      <c r="C753" s="156"/>
      <c r="D753" s="156"/>
      <c r="E753" s="156"/>
      <c r="F753" s="156"/>
      <c r="G753" s="7"/>
      <c r="H753" s="7"/>
    </row>
    <row r="754" spans="2:8">
      <c r="B754" s="156"/>
      <c r="C754" s="156"/>
      <c r="D754" s="156"/>
      <c r="E754" s="156"/>
      <c r="F754" s="156"/>
      <c r="G754" s="7"/>
      <c r="H754" s="7"/>
    </row>
    <row r="755" spans="2:8">
      <c r="B755" s="156"/>
      <c r="C755" s="156"/>
      <c r="D755" s="156"/>
      <c r="E755" s="156"/>
      <c r="F755" s="156"/>
      <c r="G755" s="7"/>
      <c r="H755" s="7"/>
    </row>
    <row r="756" spans="2:8">
      <c r="B756" s="156"/>
      <c r="C756" s="156"/>
      <c r="D756" s="156"/>
      <c r="E756" s="156"/>
      <c r="F756" s="156"/>
      <c r="G756" s="7"/>
      <c r="H756" s="7"/>
    </row>
    <row r="757" spans="2:8">
      <c r="B757" s="156"/>
      <c r="C757" s="156"/>
      <c r="D757" s="156"/>
      <c r="E757" s="156"/>
      <c r="F757" s="156"/>
      <c r="G757" s="7"/>
      <c r="H757" s="7"/>
    </row>
    <row r="758" spans="2:8">
      <c r="B758" s="156"/>
      <c r="C758" s="156"/>
      <c r="D758" s="156"/>
      <c r="E758" s="156"/>
      <c r="F758" s="156"/>
      <c r="G758" s="7"/>
      <c r="H758" s="7"/>
    </row>
    <row r="759" spans="2:8">
      <c r="B759" s="156"/>
      <c r="C759" s="156"/>
      <c r="D759" s="156"/>
      <c r="E759" s="156"/>
      <c r="F759" s="156"/>
      <c r="G759" s="7"/>
      <c r="H759" s="7"/>
    </row>
    <row r="760" spans="2:8">
      <c r="B760" s="156"/>
      <c r="C760" s="156"/>
      <c r="D760" s="156"/>
      <c r="E760" s="156"/>
      <c r="F760" s="156"/>
      <c r="G760" s="7"/>
      <c r="H760" s="7"/>
    </row>
    <row r="761" spans="2:8">
      <c r="B761" s="156"/>
      <c r="C761" s="156"/>
      <c r="D761" s="156"/>
      <c r="E761" s="156"/>
      <c r="F761" s="156"/>
      <c r="G761" s="7"/>
      <c r="H761" s="7"/>
    </row>
    <row r="762" spans="2:8">
      <c r="B762" s="156"/>
      <c r="C762" s="156"/>
      <c r="D762" s="156"/>
      <c r="E762" s="156"/>
      <c r="F762" s="156"/>
      <c r="G762" s="7"/>
      <c r="H762" s="7"/>
    </row>
    <row r="763" spans="2:8">
      <c r="B763" s="156"/>
      <c r="C763" s="156"/>
      <c r="D763" s="156"/>
      <c r="E763" s="156"/>
      <c r="F763" s="156"/>
      <c r="G763" s="7"/>
      <c r="H763" s="7"/>
    </row>
    <row r="764" spans="2:8">
      <c r="B764" s="156"/>
      <c r="C764" s="156"/>
      <c r="D764" s="156"/>
      <c r="E764" s="156"/>
      <c r="F764" s="156"/>
      <c r="G764" s="7"/>
      <c r="H764" s="7"/>
    </row>
    <row r="765" spans="2:8">
      <c r="B765" s="156"/>
      <c r="C765" s="156"/>
      <c r="D765" s="156"/>
      <c r="E765" s="156"/>
      <c r="F765" s="156"/>
      <c r="G765" s="7"/>
      <c r="H765" s="7"/>
    </row>
    <row r="766" spans="2:8">
      <c r="B766" s="156"/>
      <c r="C766" s="156"/>
      <c r="D766" s="156"/>
      <c r="E766" s="156"/>
      <c r="F766" s="156"/>
      <c r="G766" s="7"/>
      <c r="H766" s="7"/>
    </row>
    <row r="767" spans="2:8">
      <c r="B767" s="156"/>
      <c r="C767" s="156"/>
      <c r="D767" s="156"/>
      <c r="E767" s="156"/>
      <c r="F767" s="156"/>
      <c r="G767" s="7"/>
      <c r="H767" s="7"/>
    </row>
    <row r="768" spans="2:8">
      <c r="B768" s="156"/>
      <c r="C768" s="156"/>
      <c r="D768" s="156"/>
      <c r="E768" s="156"/>
      <c r="F768" s="156"/>
      <c r="G768" s="7"/>
      <c r="H768" s="7"/>
    </row>
    <row r="769" spans="2:8">
      <c r="B769" s="156"/>
      <c r="C769" s="156"/>
      <c r="D769" s="156"/>
      <c r="E769" s="156"/>
      <c r="F769" s="156"/>
      <c r="G769" s="7"/>
      <c r="H769" s="7"/>
    </row>
    <row r="770" spans="2:8">
      <c r="B770" s="156"/>
      <c r="C770" s="156"/>
      <c r="D770" s="156"/>
      <c r="E770" s="156"/>
      <c r="F770" s="156"/>
      <c r="G770" s="7"/>
      <c r="H770" s="7"/>
    </row>
    <row r="771" spans="2:8">
      <c r="B771" s="156"/>
      <c r="C771" s="156"/>
      <c r="D771" s="156"/>
      <c r="E771" s="156"/>
      <c r="F771" s="156"/>
      <c r="G771" s="7"/>
      <c r="H771" s="7"/>
    </row>
    <row r="772" spans="2:8">
      <c r="B772" s="156"/>
      <c r="C772" s="156"/>
      <c r="D772" s="156"/>
      <c r="E772" s="156"/>
      <c r="F772" s="156"/>
      <c r="G772" s="7"/>
      <c r="H772" s="7"/>
    </row>
    <row r="773" spans="2:8">
      <c r="B773" s="156"/>
      <c r="C773" s="156"/>
      <c r="D773" s="156"/>
      <c r="E773" s="156"/>
      <c r="F773" s="156"/>
      <c r="G773" s="7"/>
      <c r="H773" s="7"/>
    </row>
    <row r="774" spans="2:8">
      <c r="B774" s="156"/>
      <c r="C774" s="156"/>
      <c r="D774" s="156"/>
      <c r="E774" s="156"/>
      <c r="F774" s="156"/>
      <c r="G774" s="7"/>
      <c r="H774" s="7"/>
    </row>
    <row r="775" spans="2:8">
      <c r="B775" s="156"/>
      <c r="C775" s="156"/>
      <c r="D775" s="156"/>
      <c r="E775" s="156"/>
      <c r="F775" s="156"/>
      <c r="G775" s="7"/>
      <c r="H775" s="7"/>
    </row>
    <row r="776" spans="2:8">
      <c r="B776" s="156"/>
      <c r="C776" s="156"/>
      <c r="D776" s="156"/>
      <c r="E776" s="156"/>
      <c r="F776" s="156"/>
      <c r="G776" s="7"/>
      <c r="H776" s="7"/>
    </row>
    <row r="777" spans="2:8">
      <c r="B777" s="156"/>
      <c r="C777" s="156"/>
      <c r="D777" s="156"/>
      <c r="E777" s="156"/>
      <c r="F777" s="156"/>
      <c r="G777" s="7"/>
      <c r="H777" s="7"/>
    </row>
    <row r="778" spans="2:8">
      <c r="B778" s="156"/>
      <c r="C778" s="156"/>
      <c r="D778" s="156"/>
      <c r="E778" s="156"/>
      <c r="F778" s="156"/>
      <c r="G778" s="7"/>
      <c r="H778" s="7"/>
    </row>
    <row r="779" spans="2:8">
      <c r="B779" s="156"/>
      <c r="C779" s="156"/>
      <c r="D779" s="156"/>
      <c r="E779" s="156"/>
      <c r="F779" s="156"/>
      <c r="G779" s="7"/>
      <c r="H779" s="7"/>
    </row>
    <row r="780" spans="2:8">
      <c r="B780" s="156"/>
      <c r="C780" s="156"/>
      <c r="D780" s="156"/>
      <c r="E780" s="156"/>
      <c r="F780" s="156"/>
      <c r="G780" s="7"/>
      <c r="H780" s="7"/>
    </row>
    <row r="781" spans="2:8">
      <c r="B781" s="156"/>
      <c r="C781" s="156"/>
      <c r="D781" s="156"/>
      <c r="E781" s="156"/>
      <c r="F781" s="156"/>
      <c r="G781" s="7"/>
      <c r="H781" s="7"/>
    </row>
    <row r="782" spans="2:8">
      <c r="B782" s="156"/>
      <c r="C782" s="156"/>
      <c r="D782" s="156"/>
      <c r="E782" s="156"/>
      <c r="F782" s="156"/>
      <c r="G782" s="7"/>
      <c r="H782" s="7"/>
    </row>
    <row r="783" spans="2:8">
      <c r="B783" s="156"/>
      <c r="C783" s="156"/>
      <c r="D783" s="156"/>
      <c r="E783" s="156"/>
      <c r="F783" s="156"/>
      <c r="G783" s="7"/>
      <c r="H783" s="7"/>
    </row>
    <row r="784" spans="2:8">
      <c r="B784" s="156"/>
      <c r="C784" s="156"/>
      <c r="D784" s="156"/>
      <c r="E784" s="156"/>
      <c r="F784" s="156"/>
      <c r="G784" s="7"/>
      <c r="H784" s="7"/>
    </row>
    <row r="785" spans="2:8">
      <c r="B785" s="156"/>
      <c r="C785" s="156"/>
      <c r="D785" s="156"/>
      <c r="E785" s="156"/>
      <c r="F785" s="156"/>
      <c r="G785" s="7"/>
      <c r="H785" s="7"/>
    </row>
    <row r="786" spans="2:8">
      <c r="B786" s="156"/>
      <c r="C786" s="156"/>
      <c r="D786" s="156"/>
      <c r="E786" s="156"/>
      <c r="F786" s="156"/>
      <c r="G786" s="7"/>
      <c r="H786" s="7"/>
    </row>
    <row r="787" spans="2:8">
      <c r="B787" s="156"/>
      <c r="C787" s="156"/>
      <c r="D787" s="156"/>
      <c r="E787" s="156"/>
      <c r="F787" s="156"/>
      <c r="G787" s="7"/>
      <c r="H787" s="7"/>
    </row>
    <row r="788" spans="2:8">
      <c r="B788" s="156"/>
      <c r="C788" s="156"/>
      <c r="D788" s="156"/>
      <c r="E788" s="156"/>
      <c r="F788" s="156"/>
      <c r="G788" s="7"/>
      <c r="H788" s="7"/>
    </row>
    <row r="789" spans="2:8">
      <c r="B789" s="156"/>
      <c r="C789" s="156"/>
      <c r="D789" s="156"/>
      <c r="E789" s="156"/>
      <c r="F789" s="156"/>
      <c r="G789" s="7"/>
      <c r="H789" s="7"/>
    </row>
    <row r="790" spans="2:8">
      <c r="B790" s="156"/>
      <c r="C790" s="156"/>
      <c r="D790" s="156"/>
      <c r="E790" s="156"/>
      <c r="F790" s="156"/>
      <c r="G790" s="7"/>
      <c r="H790" s="7"/>
    </row>
    <row r="791" spans="2:8">
      <c r="B791" s="156"/>
      <c r="C791" s="156"/>
      <c r="D791" s="156"/>
      <c r="E791" s="156"/>
      <c r="F791" s="156"/>
      <c r="G791" s="7"/>
      <c r="H791" s="7"/>
    </row>
    <row r="792" spans="2:8">
      <c r="B792" s="156"/>
      <c r="C792" s="156"/>
      <c r="D792" s="156"/>
      <c r="E792" s="156"/>
      <c r="F792" s="156"/>
      <c r="G792" s="7"/>
      <c r="H792" s="7"/>
    </row>
    <row r="793" spans="2:8">
      <c r="B793" s="156"/>
      <c r="C793" s="156"/>
      <c r="D793" s="156"/>
      <c r="E793" s="156"/>
      <c r="F793" s="156"/>
      <c r="G793" s="7"/>
      <c r="H793" s="7"/>
    </row>
    <row r="794" spans="2:8">
      <c r="B794" s="156"/>
      <c r="C794" s="156"/>
      <c r="D794" s="156"/>
      <c r="E794" s="156"/>
      <c r="F794" s="156"/>
      <c r="G794" s="7"/>
      <c r="H794" s="7"/>
    </row>
    <row r="795" spans="2:8">
      <c r="B795" s="156"/>
      <c r="C795" s="156"/>
      <c r="D795" s="156"/>
      <c r="E795" s="156"/>
      <c r="F795" s="156"/>
      <c r="G795" s="7"/>
      <c r="H795" s="7"/>
    </row>
    <row r="796" spans="2:8">
      <c r="B796" s="156"/>
      <c r="C796" s="156"/>
      <c r="D796" s="156"/>
      <c r="E796" s="156"/>
      <c r="F796" s="156"/>
      <c r="G796" s="7"/>
      <c r="H796" s="7"/>
    </row>
    <row r="797" spans="2:8">
      <c r="B797" s="156"/>
      <c r="C797" s="156"/>
      <c r="D797" s="156"/>
      <c r="E797" s="156"/>
      <c r="F797" s="156"/>
      <c r="G797" s="7"/>
      <c r="H797" s="7"/>
    </row>
    <row r="798" spans="2:8">
      <c r="B798" s="156"/>
      <c r="C798" s="156"/>
      <c r="D798" s="156"/>
      <c r="E798" s="156"/>
      <c r="F798" s="156"/>
      <c r="G798" s="7"/>
      <c r="H798" s="7"/>
    </row>
    <row r="799" spans="2:8">
      <c r="B799" s="156"/>
      <c r="C799" s="156"/>
      <c r="D799" s="156"/>
      <c r="E799" s="156"/>
      <c r="F799" s="156"/>
      <c r="G799" s="7"/>
      <c r="H799" s="7"/>
    </row>
    <row r="800" spans="2:8">
      <c r="B800" s="156"/>
      <c r="C800" s="156"/>
      <c r="D800" s="156"/>
      <c r="E800" s="156"/>
      <c r="F800" s="156"/>
      <c r="G800" s="7"/>
      <c r="H800" s="7"/>
    </row>
    <row r="801" spans="2:8">
      <c r="B801" s="156"/>
      <c r="C801" s="156"/>
      <c r="D801" s="156"/>
      <c r="E801" s="156"/>
      <c r="F801" s="156"/>
      <c r="G801" s="7"/>
      <c r="H801" s="7"/>
    </row>
    <row r="802" spans="2:8">
      <c r="B802" s="156"/>
      <c r="C802" s="156"/>
      <c r="D802" s="156"/>
      <c r="E802" s="156"/>
      <c r="F802" s="156"/>
      <c r="G802" s="7"/>
      <c r="H802" s="7"/>
    </row>
    <row r="803" spans="2:8">
      <c r="B803" s="156"/>
      <c r="C803" s="156"/>
      <c r="D803" s="156"/>
      <c r="E803" s="156"/>
      <c r="F803" s="156"/>
      <c r="G803" s="7"/>
      <c r="H803" s="7"/>
    </row>
    <row r="804" spans="2:8">
      <c r="B804" s="156"/>
      <c r="C804" s="156"/>
      <c r="D804" s="156"/>
      <c r="E804" s="156"/>
      <c r="F804" s="156"/>
      <c r="G804" s="7"/>
      <c r="H804" s="7"/>
    </row>
    <row r="805" spans="2:8">
      <c r="B805" s="156"/>
      <c r="C805" s="156"/>
      <c r="D805" s="156"/>
      <c r="E805" s="156"/>
      <c r="F805" s="156"/>
      <c r="G805" s="7"/>
      <c r="H805" s="7"/>
    </row>
    <row r="806" spans="2:8">
      <c r="B806" s="156"/>
      <c r="C806" s="156"/>
      <c r="D806" s="156"/>
      <c r="E806" s="156"/>
      <c r="F806" s="156"/>
      <c r="G806" s="7"/>
      <c r="H806" s="7"/>
    </row>
    <row r="807" spans="2:8">
      <c r="B807" s="156"/>
      <c r="C807" s="156"/>
      <c r="D807" s="156"/>
      <c r="E807" s="156"/>
      <c r="F807" s="156"/>
      <c r="G807" s="7"/>
      <c r="H807" s="7"/>
    </row>
    <row r="808" spans="2:8">
      <c r="B808" s="156"/>
      <c r="C808" s="156"/>
      <c r="D808" s="156"/>
      <c r="E808" s="156"/>
      <c r="F808" s="156"/>
      <c r="G808" s="7"/>
      <c r="H808" s="7"/>
    </row>
    <row r="809" spans="2:8">
      <c r="B809" s="156"/>
      <c r="C809" s="156"/>
      <c r="D809" s="156"/>
      <c r="E809" s="156"/>
      <c r="F809" s="156"/>
      <c r="G809" s="7"/>
      <c r="H809" s="7"/>
    </row>
    <row r="810" spans="2:8">
      <c r="B810" s="156"/>
      <c r="C810" s="156"/>
      <c r="D810" s="156"/>
      <c r="E810" s="156"/>
      <c r="F810" s="156"/>
      <c r="G810" s="7"/>
      <c r="H810" s="7"/>
    </row>
    <row r="811" spans="2:8">
      <c r="B811" s="156"/>
      <c r="C811" s="156"/>
      <c r="D811" s="156"/>
      <c r="E811" s="156"/>
      <c r="F811" s="156"/>
      <c r="G811" s="7"/>
      <c r="H811" s="7"/>
    </row>
    <row r="812" spans="2:8">
      <c r="B812" s="156"/>
      <c r="C812" s="156"/>
      <c r="D812" s="156"/>
      <c r="E812" s="156"/>
      <c r="F812" s="156"/>
      <c r="G812" s="7"/>
      <c r="H812" s="7"/>
    </row>
    <row r="813" spans="2:8">
      <c r="B813" s="156"/>
      <c r="C813" s="156"/>
      <c r="D813" s="156"/>
      <c r="E813" s="156"/>
      <c r="F813" s="156"/>
      <c r="G813" s="7"/>
      <c r="H813" s="7"/>
    </row>
    <row r="814" spans="2:8">
      <c r="B814" s="156"/>
      <c r="C814" s="156"/>
      <c r="D814" s="156"/>
      <c r="E814" s="156"/>
      <c r="F814" s="156"/>
      <c r="G814" s="7"/>
      <c r="H814" s="7"/>
    </row>
    <row r="815" spans="2:8">
      <c r="B815" s="156"/>
      <c r="C815" s="156"/>
      <c r="D815" s="156"/>
      <c r="E815" s="156"/>
      <c r="F815" s="156"/>
      <c r="G815" s="7"/>
      <c r="H815" s="7"/>
    </row>
    <row r="816" spans="2:8">
      <c r="B816" s="156"/>
      <c r="C816" s="156"/>
      <c r="D816" s="156"/>
      <c r="E816" s="156"/>
      <c r="F816" s="156"/>
      <c r="G816" s="7"/>
      <c r="H816" s="7"/>
    </row>
    <row r="817" spans="2:8">
      <c r="B817" s="156"/>
      <c r="C817" s="156"/>
      <c r="D817" s="156"/>
      <c r="E817" s="156"/>
      <c r="F817" s="156"/>
      <c r="G817" s="7"/>
      <c r="H817" s="7"/>
    </row>
    <row r="818" spans="2:8">
      <c r="B818" s="156"/>
      <c r="C818" s="156"/>
      <c r="D818" s="156"/>
      <c r="E818" s="156"/>
      <c r="F818" s="156"/>
      <c r="G818" s="7"/>
      <c r="H818" s="7"/>
    </row>
    <row r="819" spans="2:8">
      <c r="B819" s="156"/>
      <c r="C819" s="156"/>
      <c r="D819" s="156"/>
      <c r="E819" s="156"/>
      <c r="F819" s="156"/>
      <c r="G819" s="7"/>
      <c r="H819" s="7"/>
    </row>
    <row r="820" spans="2:8">
      <c r="B820" s="156"/>
      <c r="C820" s="156"/>
      <c r="D820" s="156"/>
      <c r="E820" s="156"/>
      <c r="F820" s="156"/>
      <c r="G820" s="7"/>
      <c r="H820" s="7"/>
    </row>
    <row r="821" spans="2:8">
      <c r="B821" s="156"/>
      <c r="C821" s="156"/>
      <c r="D821" s="156"/>
      <c r="E821" s="156"/>
      <c r="F821" s="156"/>
      <c r="G821" s="7"/>
      <c r="H821" s="7"/>
    </row>
    <row r="822" spans="2:8">
      <c r="B822" s="156"/>
      <c r="C822" s="156"/>
      <c r="D822" s="156"/>
      <c r="E822" s="156"/>
      <c r="F822" s="156"/>
      <c r="G822" s="7"/>
      <c r="H822" s="7"/>
    </row>
    <row r="823" spans="2:8">
      <c r="B823" s="156"/>
      <c r="C823" s="156"/>
      <c r="D823" s="156"/>
      <c r="E823" s="156"/>
      <c r="F823" s="156"/>
      <c r="G823" s="7"/>
      <c r="H823" s="7"/>
    </row>
    <row r="824" spans="2:8">
      <c r="B824" s="156"/>
      <c r="C824" s="156"/>
      <c r="D824" s="156"/>
      <c r="E824" s="156"/>
      <c r="F824" s="156"/>
      <c r="G824" s="7"/>
      <c r="H824" s="7"/>
    </row>
    <row r="825" spans="2:8">
      <c r="B825" s="156"/>
      <c r="C825" s="156"/>
      <c r="D825" s="156"/>
      <c r="E825" s="156"/>
      <c r="F825" s="156"/>
      <c r="G825" s="7"/>
      <c r="H825" s="7"/>
    </row>
    <row r="826" spans="2:8">
      <c r="B826" s="156"/>
      <c r="C826" s="156"/>
      <c r="D826" s="156"/>
      <c r="E826" s="156"/>
      <c r="F826" s="156"/>
      <c r="G826" s="7"/>
      <c r="H826" s="7"/>
    </row>
    <row r="827" spans="2:8">
      <c r="B827" s="156"/>
      <c r="C827" s="156"/>
      <c r="D827" s="156"/>
      <c r="E827" s="156"/>
      <c r="F827" s="156"/>
      <c r="G827" s="7"/>
      <c r="H827" s="7"/>
    </row>
    <row r="828" spans="2:8">
      <c r="B828" s="156"/>
      <c r="C828" s="156"/>
      <c r="D828" s="156"/>
      <c r="E828" s="156"/>
      <c r="F828" s="156"/>
      <c r="G828" s="7"/>
      <c r="H828" s="7"/>
    </row>
    <row r="829" spans="2:8">
      <c r="B829" s="156"/>
      <c r="C829" s="156"/>
      <c r="D829" s="156"/>
      <c r="E829" s="156"/>
      <c r="F829" s="156"/>
      <c r="G829" s="7"/>
      <c r="H829" s="7"/>
    </row>
    <row r="830" spans="2:8">
      <c r="B830" s="156"/>
      <c r="C830" s="156"/>
      <c r="D830" s="156"/>
      <c r="E830" s="156"/>
      <c r="F830" s="156"/>
      <c r="G830" s="7"/>
      <c r="H830" s="7"/>
    </row>
    <row r="831" spans="2:8">
      <c r="B831" s="156"/>
      <c r="C831" s="156"/>
      <c r="D831" s="156"/>
      <c r="E831" s="156"/>
      <c r="F831" s="156"/>
      <c r="G831" s="7"/>
      <c r="H831" s="7"/>
    </row>
    <row r="832" spans="2:8">
      <c r="B832" s="156"/>
      <c r="C832" s="156"/>
      <c r="D832" s="156"/>
      <c r="E832" s="156"/>
      <c r="F832" s="156"/>
      <c r="G832" s="7"/>
      <c r="H832" s="7"/>
    </row>
    <row r="833" spans="2:8">
      <c r="B833" s="156"/>
      <c r="C833" s="156"/>
      <c r="D833" s="156"/>
      <c r="E833" s="156"/>
      <c r="F833" s="156"/>
      <c r="G833" s="7"/>
      <c r="H833" s="7"/>
    </row>
    <row r="834" spans="2:8">
      <c r="B834" s="156"/>
      <c r="C834" s="156"/>
      <c r="D834" s="156"/>
      <c r="E834" s="156"/>
      <c r="F834" s="156"/>
      <c r="G834" s="7"/>
      <c r="H834" s="7"/>
    </row>
    <row r="835" spans="2:8">
      <c r="B835" s="156"/>
      <c r="C835" s="156"/>
      <c r="D835" s="156"/>
      <c r="E835" s="156"/>
      <c r="F835" s="156"/>
      <c r="G835" s="7"/>
      <c r="H835" s="7"/>
    </row>
    <row r="836" spans="2:8">
      <c r="B836" s="156"/>
      <c r="C836" s="156"/>
      <c r="D836" s="156"/>
      <c r="E836" s="156"/>
      <c r="F836" s="156"/>
      <c r="G836" s="7"/>
      <c r="H836" s="7"/>
    </row>
    <row r="837" spans="2:8">
      <c r="B837" s="156"/>
      <c r="C837" s="156"/>
      <c r="D837" s="156"/>
      <c r="E837" s="156"/>
      <c r="F837" s="156"/>
      <c r="G837" s="7"/>
      <c r="H837" s="7"/>
    </row>
    <row r="838" spans="2:8">
      <c r="B838" s="156"/>
      <c r="C838" s="156"/>
      <c r="D838" s="156"/>
      <c r="E838" s="156"/>
      <c r="F838" s="156"/>
      <c r="G838" s="7"/>
      <c r="H838" s="7"/>
    </row>
    <row r="839" spans="2:8">
      <c r="B839" s="156"/>
      <c r="C839" s="156"/>
      <c r="D839" s="156"/>
      <c r="E839" s="156"/>
      <c r="F839" s="156"/>
      <c r="G839" s="7"/>
      <c r="H839" s="7"/>
    </row>
    <row r="840" spans="2:8">
      <c r="B840" s="156"/>
      <c r="C840" s="156"/>
      <c r="D840" s="156"/>
      <c r="E840" s="156"/>
      <c r="F840" s="156"/>
      <c r="G840" s="7"/>
      <c r="H840" s="7"/>
    </row>
    <row r="841" spans="2:8">
      <c r="B841" s="156"/>
      <c r="C841" s="156"/>
      <c r="D841" s="156"/>
      <c r="E841" s="156"/>
      <c r="F841" s="156"/>
      <c r="G841" s="7"/>
      <c r="H841" s="7"/>
    </row>
    <row r="842" spans="2:8">
      <c r="B842" s="156"/>
      <c r="C842" s="156"/>
      <c r="D842" s="156"/>
      <c r="E842" s="156"/>
      <c r="F842" s="156"/>
      <c r="G842" s="7"/>
      <c r="H842" s="7"/>
    </row>
    <row r="843" spans="2:8">
      <c r="B843" s="156"/>
      <c r="C843" s="156"/>
      <c r="D843" s="156"/>
      <c r="E843" s="156"/>
      <c r="F843" s="156"/>
      <c r="G843" s="7"/>
      <c r="H843" s="7"/>
    </row>
    <row r="844" spans="2:8">
      <c r="B844" s="156"/>
      <c r="C844" s="156"/>
      <c r="D844" s="156"/>
      <c r="E844" s="156"/>
      <c r="F844" s="156"/>
      <c r="G844" s="7"/>
      <c r="H844" s="7"/>
    </row>
    <row r="845" spans="2:8">
      <c r="B845" s="156"/>
      <c r="C845" s="156"/>
      <c r="D845" s="156"/>
      <c r="E845" s="156"/>
      <c r="F845" s="156"/>
      <c r="G845" s="7"/>
      <c r="H845" s="7"/>
    </row>
    <row r="846" spans="2:8">
      <c r="B846" s="156"/>
      <c r="C846" s="156"/>
      <c r="D846" s="156"/>
      <c r="E846" s="156"/>
      <c r="F846" s="156"/>
      <c r="G846" s="7"/>
      <c r="H846" s="7"/>
    </row>
    <row r="847" spans="2:8">
      <c r="B847" s="156"/>
      <c r="C847" s="156"/>
      <c r="D847" s="156"/>
      <c r="E847" s="156"/>
      <c r="F847" s="156"/>
      <c r="G847" s="7"/>
      <c r="H847" s="7"/>
    </row>
    <row r="848" spans="2:8">
      <c r="B848" s="156"/>
      <c r="C848" s="156"/>
      <c r="D848" s="156"/>
      <c r="E848" s="156"/>
      <c r="F848" s="156"/>
      <c r="G848" s="7"/>
      <c r="H848" s="7"/>
    </row>
    <row r="849" spans="2:8">
      <c r="B849" s="156"/>
      <c r="C849" s="156"/>
      <c r="D849" s="156"/>
      <c r="E849" s="156"/>
      <c r="F849" s="156"/>
      <c r="G849" s="7"/>
      <c r="H849" s="7"/>
    </row>
    <row r="850" spans="2:8">
      <c r="B850" s="156"/>
      <c r="C850" s="156"/>
      <c r="D850" s="156"/>
      <c r="E850" s="156"/>
      <c r="F850" s="156"/>
      <c r="G850" s="7"/>
      <c r="H850" s="7"/>
    </row>
    <row r="851" spans="2:8">
      <c r="B851" s="156"/>
      <c r="C851" s="156"/>
      <c r="D851" s="156"/>
      <c r="E851" s="156"/>
      <c r="F851" s="156"/>
      <c r="G851" s="7"/>
      <c r="H851" s="7"/>
    </row>
    <row r="852" spans="2:8">
      <c r="B852" s="156"/>
      <c r="C852" s="156"/>
      <c r="D852" s="156"/>
      <c r="E852" s="156"/>
      <c r="F852" s="156"/>
      <c r="G852" s="7"/>
      <c r="H852" s="7"/>
    </row>
    <row r="853" spans="2:8">
      <c r="B853" s="156"/>
      <c r="C853" s="156"/>
      <c r="D853" s="156"/>
      <c r="E853" s="156"/>
      <c r="F853" s="156"/>
      <c r="G853" s="7"/>
      <c r="H853" s="7"/>
    </row>
    <row r="854" spans="2:8">
      <c r="B854" s="156"/>
      <c r="C854" s="156"/>
      <c r="D854" s="156"/>
      <c r="E854" s="156"/>
      <c r="F854" s="156"/>
      <c r="G854" s="7"/>
      <c r="H854" s="7"/>
    </row>
    <row r="855" spans="2:8">
      <c r="B855" s="156"/>
      <c r="C855" s="156"/>
      <c r="D855" s="156"/>
      <c r="E855" s="156"/>
      <c r="F855" s="156"/>
      <c r="G855" s="7"/>
      <c r="H855" s="7"/>
    </row>
    <row r="856" spans="2:8">
      <c r="B856" s="156"/>
      <c r="C856" s="156"/>
      <c r="D856" s="156"/>
      <c r="E856" s="156"/>
      <c r="F856" s="156"/>
      <c r="G856" s="7"/>
      <c r="H856" s="7"/>
    </row>
    <row r="857" spans="2:8">
      <c r="B857" s="156"/>
      <c r="C857" s="156"/>
      <c r="D857" s="156"/>
      <c r="E857" s="156"/>
      <c r="F857" s="156"/>
      <c r="G857" s="7"/>
      <c r="H857" s="7"/>
    </row>
    <row r="858" spans="2:8">
      <c r="B858" s="156"/>
      <c r="C858" s="156"/>
      <c r="D858" s="156"/>
      <c r="E858" s="156"/>
      <c r="F858" s="156"/>
      <c r="G858" s="7"/>
      <c r="H858" s="7"/>
    </row>
    <row r="859" spans="2:8">
      <c r="B859" s="156"/>
      <c r="C859" s="156"/>
      <c r="D859" s="156"/>
      <c r="E859" s="156"/>
      <c r="F859" s="156"/>
      <c r="G859" s="7"/>
      <c r="H859" s="7"/>
    </row>
    <row r="860" spans="2:8">
      <c r="B860" s="156"/>
      <c r="C860" s="156"/>
      <c r="D860" s="156"/>
      <c r="E860" s="156"/>
      <c r="F860" s="156"/>
      <c r="G860" s="7"/>
      <c r="H860" s="7"/>
    </row>
    <row r="861" spans="2:8">
      <c r="B861" s="156"/>
      <c r="C861" s="156"/>
      <c r="D861" s="156"/>
      <c r="E861" s="156"/>
      <c r="F861" s="156"/>
      <c r="G861" s="7"/>
      <c r="H861" s="7"/>
    </row>
    <row r="862" spans="2:8">
      <c r="B862" s="156"/>
      <c r="C862" s="156"/>
      <c r="D862" s="156"/>
      <c r="E862" s="156"/>
      <c r="F862" s="156"/>
      <c r="G862" s="7"/>
      <c r="H862" s="7"/>
    </row>
    <row r="863" spans="2:8">
      <c r="B863" s="156"/>
      <c r="C863" s="156"/>
      <c r="D863" s="156"/>
      <c r="E863" s="156"/>
      <c r="F863" s="156"/>
      <c r="G863" s="7"/>
      <c r="H863" s="7"/>
    </row>
    <row r="864" spans="2:8">
      <c r="B864" s="156"/>
      <c r="C864" s="156"/>
      <c r="D864" s="156"/>
      <c r="E864" s="156"/>
      <c r="F864" s="156"/>
      <c r="G864" s="7"/>
      <c r="H864" s="7"/>
    </row>
    <row r="865" spans="2:8">
      <c r="B865" s="156"/>
      <c r="C865" s="156"/>
      <c r="D865" s="156"/>
      <c r="E865" s="156"/>
      <c r="F865" s="156"/>
      <c r="G865" s="7"/>
      <c r="H865" s="7"/>
    </row>
    <row r="866" spans="2:8">
      <c r="B866" s="156"/>
      <c r="C866" s="156"/>
      <c r="D866" s="156"/>
      <c r="E866" s="156"/>
      <c r="F866" s="156"/>
      <c r="G866" s="7"/>
      <c r="H866" s="7"/>
    </row>
    <row r="867" spans="2:8">
      <c r="B867" s="156"/>
      <c r="C867" s="156"/>
      <c r="D867" s="156"/>
      <c r="E867" s="156"/>
      <c r="F867" s="156"/>
      <c r="G867" s="7"/>
      <c r="H867" s="7"/>
    </row>
    <row r="868" spans="2:8">
      <c r="B868" s="156"/>
      <c r="C868" s="156"/>
      <c r="D868" s="156"/>
      <c r="E868" s="156"/>
      <c r="F868" s="156"/>
      <c r="G868" s="7"/>
      <c r="H868" s="7"/>
    </row>
    <row r="869" spans="2:8">
      <c r="B869" s="156"/>
      <c r="C869" s="156"/>
      <c r="D869" s="156"/>
      <c r="E869" s="156"/>
      <c r="F869" s="156"/>
      <c r="G869" s="7"/>
      <c r="H869" s="7"/>
    </row>
    <row r="870" spans="2:8">
      <c r="B870" s="156"/>
      <c r="C870" s="156"/>
      <c r="D870" s="156"/>
      <c r="E870" s="156"/>
      <c r="F870" s="156"/>
      <c r="G870" s="7"/>
      <c r="H870" s="7"/>
    </row>
    <row r="871" spans="2:8">
      <c r="B871" s="156"/>
      <c r="C871" s="156"/>
      <c r="D871" s="156"/>
      <c r="E871" s="156"/>
      <c r="F871" s="156"/>
      <c r="G871" s="7"/>
      <c r="H871" s="7"/>
    </row>
    <row r="872" spans="2:8">
      <c r="B872" s="156"/>
      <c r="C872" s="156"/>
      <c r="D872" s="156"/>
      <c r="E872" s="156"/>
      <c r="F872" s="156"/>
      <c r="G872" s="7"/>
      <c r="H872" s="7"/>
    </row>
    <row r="873" spans="2:8">
      <c r="B873" s="156"/>
      <c r="C873" s="156"/>
      <c r="D873" s="156"/>
      <c r="E873" s="156"/>
      <c r="F873" s="156"/>
      <c r="G873" s="7"/>
      <c r="H873" s="7"/>
    </row>
    <row r="874" spans="2:8">
      <c r="B874" s="156"/>
      <c r="C874" s="156"/>
      <c r="D874" s="156"/>
      <c r="E874" s="156"/>
      <c r="F874" s="156"/>
      <c r="G874" s="7"/>
      <c r="H874" s="7"/>
    </row>
    <row r="875" spans="2:8">
      <c r="B875" s="156"/>
      <c r="C875" s="156"/>
      <c r="D875" s="156"/>
      <c r="E875" s="156"/>
      <c r="F875" s="156"/>
      <c r="G875" s="7"/>
      <c r="H875" s="7"/>
    </row>
    <row r="876" spans="2:8">
      <c r="B876" s="156"/>
      <c r="C876" s="156"/>
      <c r="D876" s="156"/>
      <c r="E876" s="156"/>
      <c r="F876" s="156"/>
      <c r="G876" s="7"/>
      <c r="H876" s="7"/>
    </row>
    <row r="877" spans="2:8">
      <c r="B877" s="156"/>
      <c r="C877" s="156"/>
      <c r="D877" s="156"/>
      <c r="E877" s="156"/>
      <c r="F877" s="156"/>
      <c r="G877" s="7"/>
      <c r="H877" s="7"/>
    </row>
    <row r="878" spans="2:8">
      <c r="B878" s="156"/>
      <c r="C878" s="156"/>
      <c r="D878" s="156"/>
      <c r="E878" s="156"/>
      <c r="F878" s="156"/>
      <c r="G878" s="7"/>
      <c r="H878" s="7"/>
    </row>
    <row r="879" spans="2:8">
      <c r="B879" s="156"/>
      <c r="C879" s="156"/>
      <c r="D879" s="156"/>
      <c r="E879" s="156"/>
      <c r="F879" s="156"/>
      <c r="G879" s="7"/>
      <c r="H879" s="7"/>
    </row>
    <row r="880" spans="2:8">
      <c r="B880" s="156"/>
      <c r="C880" s="156"/>
      <c r="D880" s="156"/>
      <c r="E880" s="156"/>
      <c r="F880" s="156"/>
      <c r="G880" s="7"/>
      <c r="H880" s="7"/>
    </row>
    <row r="881" spans="2:8">
      <c r="B881" s="156"/>
      <c r="C881" s="156"/>
      <c r="D881" s="156"/>
      <c r="E881" s="156"/>
      <c r="F881" s="156"/>
      <c r="G881" s="7"/>
      <c r="H881" s="7"/>
    </row>
    <row r="882" spans="2:8">
      <c r="B882" s="156"/>
      <c r="C882" s="156"/>
      <c r="D882" s="156"/>
      <c r="E882" s="156"/>
      <c r="F882" s="156"/>
      <c r="G882" s="7"/>
      <c r="H882" s="7"/>
    </row>
    <row r="883" spans="2:8">
      <c r="B883" s="156"/>
      <c r="C883" s="156"/>
      <c r="D883" s="156"/>
      <c r="E883" s="156"/>
      <c r="F883" s="156"/>
      <c r="G883" s="7"/>
      <c r="H883" s="7"/>
    </row>
    <row r="884" spans="2:8">
      <c r="B884" s="156"/>
      <c r="C884" s="156"/>
      <c r="D884" s="156"/>
      <c r="E884" s="156"/>
      <c r="F884" s="156"/>
      <c r="G884" s="7"/>
      <c r="H884" s="7"/>
    </row>
    <row r="885" spans="2:8">
      <c r="B885" s="156"/>
      <c r="C885" s="156"/>
      <c r="D885" s="156"/>
      <c r="E885" s="156"/>
      <c r="F885" s="156"/>
      <c r="G885" s="7"/>
      <c r="H885" s="7"/>
    </row>
    <row r="886" spans="2:8">
      <c r="B886" s="156"/>
      <c r="C886" s="156"/>
      <c r="D886" s="156"/>
      <c r="E886" s="156"/>
      <c r="F886" s="156"/>
      <c r="G886" s="7"/>
      <c r="H886" s="7"/>
    </row>
    <row r="887" spans="2:8">
      <c r="B887" s="156"/>
      <c r="C887" s="156"/>
      <c r="D887" s="156"/>
      <c r="E887" s="156"/>
      <c r="F887" s="156"/>
      <c r="G887" s="7"/>
      <c r="H887" s="7"/>
    </row>
    <row r="888" spans="2:8">
      <c r="B888" s="156"/>
      <c r="C888" s="156"/>
      <c r="D888" s="156"/>
      <c r="E888" s="156"/>
      <c r="F888" s="156"/>
      <c r="G888" s="7"/>
      <c r="H888" s="7"/>
    </row>
    <row r="889" spans="2:8">
      <c r="B889" s="156"/>
      <c r="C889" s="156"/>
      <c r="D889" s="156"/>
      <c r="E889" s="156"/>
      <c r="F889" s="156"/>
      <c r="G889" s="7"/>
      <c r="H889" s="7"/>
    </row>
    <row r="890" spans="2:8">
      <c r="B890" s="156"/>
      <c r="C890" s="156"/>
      <c r="D890" s="156"/>
      <c r="E890" s="156"/>
      <c r="F890" s="156"/>
      <c r="G890" s="7"/>
      <c r="H890" s="7"/>
    </row>
    <row r="891" spans="2:8">
      <c r="B891" s="156"/>
      <c r="C891" s="156"/>
      <c r="D891" s="156"/>
      <c r="E891" s="156"/>
      <c r="F891" s="156"/>
      <c r="G891" s="7"/>
      <c r="H891" s="7"/>
    </row>
    <row r="892" spans="2:8">
      <c r="B892" s="156"/>
      <c r="C892" s="156"/>
      <c r="D892" s="156"/>
      <c r="E892" s="156"/>
      <c r="F892" s="156"/>
      <c r="G892" s="7"/>
      <c r="H892" s="7"/>
    </row>
    <row r="893" spans="2:8">
      <c r="B893" s="156"/>
      <c r="C893" s="156"/>
      <c r="D893" s="156"/>
      <c r="E893" s="156"/>
      <c r="F893" s="156"/>
      <c r="G893" s="7"/>
      <c r="H893" s="7"/>
    </row>
    <row r="894" spans="2:8">
      <c r="B894" s="156"/>
      <c r="C894" s="156"/>
      <c r="D894" s="156"/>
      <c r="E894" s="156"/>
      <c r="F894" s="156"/>
      <c r="G894" s="7"/>
      <c r="H894" s="7"/>
    </row>
    <row r="895" spans="2:8">
      <c r="B895" s="156"/>
      <c r="C895" s="156"/>
      <c r="D895" s="156"/>
      <c r="E895" s="156"/>
      <c r="F895" s="156"/>
      <c r="G895" s="7"/>
      <c r="H895" s="7"/>
    </row>
    <row r="896" spans="2:8">
      <c r="B896" s="156"/>
      <c r="C896" s="156"/>
      <c r="D896" s="156"/>
      <c r="E896" s="156"/>
      <c r="F896" s="156"/>
      <c r="G896" s="7"/>
      <c r="H896" s="7"/>
    </row>
    <row r="897" spans="2:8">
      <c r="B897" s="156"/>
      <c r="C897" s="156"/>
      <c r="D897" s="156"/>
      <c r="E897" s="156"/>
      <c r="F897" s="156"/>
      <c r="G897" s="7"/>
      <c r="H897" s="7"/>
    </row>
    <row r="898" spans="2:8">
      <c r="B898" s="156"/>
      <c r="C898" s="156"/>
      <c r="D898" s="156"/>
      <c r="E898" s="156"/>
      <c r="F898" s="156"/>
      <c r="G898" s="7"/>
      <c r="H898" s="7"/>
    </row>
    <row r="899" spans="2:8">
      <c r="B899" s="156"/>
      <c r="C899" s="156"/>
      <c r="D899" s="156"/>
      <c r="E899" s="156"/>
      <c r="F899" s="156"/>
      <c r="G899" s="7"/>
      <c r="H899" s="7"/>
    </row>
    <row r="900" spans="2:8">
      <c r="B900" s="156"/>
      <c r="C900" s="156"/>
      <c r="D900" s="156"/>
      <c r="E900" s="156"/>
      <c r="F900" s="156"/>
      <c r="G900" s="7"/>
      <c r="H900" s="7"/>
    </row>
    <row r="901" spans="2:8">
      <c r="B901" s="156"/>
      <c r="C901" s="156"/>
      <c r="D901" s="156"/>
      <c r="E901" s="156"/>
      <c r="F901" s="156"/>
      <c r="G901" s="7"/>
      <c r="H901" s="7"/>
    </row>
    <row r="902" spans="2:8">
      <c r="B902" s="156"/>
      <c r="C902" s="156"/>
      <c r="D902" s="156"/>
      <c r="E902" s="156"/>
      <c r="F902" s="156"/>
      <c r="G902" s="7"/>
      <c r="H902" s="7"/>
    </row>
    <row r="903" spans="2:8">
      <c r="B903" s="156"/>
      <c r="C903" s="156"/>
      <c r="D903" s="156"/>
      <c r="E903" s="156"/>
      <c r="F903" s="156"/>
      <c r="G903" s="7"/>
      <c r="H903" s="7"/>
    </row>
    <row r="904" spans="2:8">
      <c r="B904" s="156"/>
      <c r="C904" s="156"/>
      <c r="D904" s="156"/>
      <c r="E904" s="156"/>
      <c r="F904" s="156"/>
      <c r="G904" s="7"/>
      <c r="H904" s="7"/>
    </row>
    <row r="905" spans="2:8">
      <c r="B905" s="156"/>
      <c r="C905" s="156"/>
      <c r="D905" s="156"/>
      <c r="E905" s="156"/>
      <c r="F905" s="156"/>
      <c r="G905" s="7"/>
      <c r="H905" s="7"/>
    </row>
    <row r="906" spans="2:8">
      <c r="B906" s="156"/>
      <c r="C906" s="156"/>
      <c r="D906" s="156"/>
      <c r="E906" s="156"/>
      <c r="F906" s="156"/>
      <c r="G906" s="7"/>
      <c r="H906" s="7"/>
    </row>
    <row r="907" spans="2:8">
      <c r="B907" s="156"/>
      <c r="C907" s="156"/>
      <c r="D907" s="156"/>
      <c r="E907" s="156"/>
      <c r="F907" s="156"/>
      <c r="G907" s="7"/>
      <c r="H907" s="7"/>
    </row>
    <row r="908" spans="2:8">
      <c r="B908" s="156"/>
      <c r="C908" s="156"/>
      <c r="D908" s="156"/>
      <c r="E908" s="156"/>
      <c r="F908" s="156"/>
      <c r="G908" s="7"/>
      <c r="H908" s="7"/>
    </row>
    <row r="909" spans="2:8">
      <c r="B909" s="156"/>
      <c r="C909" s="156"/>
      <c r="D909" s="156"/>
      <c r="E909" s="156"/>
      <c r="F909" s="156"/>
      <c r="G909" s="7"/>
      <c r="H909" s="7"/>
    </row>
    <row r="910" spans="2:8">
      <c r="B910" s="156"/>
      <c r="C910" s="156"/>
      <c r="D910" s="156"/>
      <c r="E910" s="156"/>
      <c r="F910" s="156"/>
      <c r="G910" s="7"/>
      <c r="H910" s="7"/>
    </row>
    <row r="911" spans="2:8">
      <c r="B911" s="156"/>
      <c r="C911" s="156"/>
      <c r="D911" s="156"/>
      <c r="E911" s="156"/>
      <c r="F911" s="156"/>
      <c r="G911" s="7"/>
      <c r="H911" s="7"/>
    </row>
    <row r="912" spans="2:8">
      <c r="B912" s="156"/>
      <c r="C912" s="156"/>
      <c r="D912" s="156"/>
      <c r="E912" s="156"/>
      <c r="F912" s="156"/>
      <c r="G912" s="7"/>
      <c r="H912" s="7"/>
    </row>
    <row r="913" spans="2:8">
      <c r="B913" s="156"/>
      <c r="C913" s="156"/>
      <c r="D913" s="156"/>
      <c r="E913" s="156"/>
      <c r="F913" s="156"/>
      <c r="G913" s="7"/>
      <c r="H913" s="7"/>
    </row>
    <row r="914" spans="2:8">
      <c r="B914" s="156"/>
      <c r="C914" s="156"/>
      <c r="D914" s="156"/>
      <c r="E914" s="156"/>
      <c r="F914" s="156"/>
      <c r="G914" s="7"/>
      <c r="H914" s="7"/>
    </row>
    <row r="915" spans="2:8">
      <c r="B915" s="156"/>
      <c r="C915" s="156"/>
      <c r="D915" s="156"/>
      <c r="E915" s="156"/>
      <c r="F915" s="156"/>
      <c r="G915" s="7"/>
      <c r="H915" s="7"/>
    </row>
    <row r="916" spans="2:8">
      <c r="B916" s="156"/>
      <c r="C916" s="156"/>
      <c r="D916" s="156"/>
      <c r="E916" s="156"/>
      <c r="F916" s="156"/>
      <c r="G916" s="7"/>
      <c r="H916" s="7"/>
    </row>
    <row r="917" spans="2:8">
      <c r="B917" s="156"/>
      <c r="C917" s="156"/>
      <c r="D917" s="156"/>
      <c r="E917" s="156"/>
      <c r="F917" s="156"/>
      <c r="G917" s="7"/>
      <c r="H917" s="7"/>
    </row>
    <row r="918" spans="2:8">
      <c r="B918" s="156"/>
      <c r="C918" s="156"/>
      <c r="D918" s="156"/>
      <c r="E918" s="156"/>
      <c r="F918" s="156"/>
      <c r="G918" s="7"/>
      <c r="H918" s="7"/>
    </row>
    <row r="919" spans="2:8">
      <c r="B919" s="156"/>
      <c r="C919" s="156"/>
      <c r="D919" s="156"/>
      <c r="E919" s="156"/>
      <c r="F919" s="156"/>
      <c r="G919" s="7"/>
      <c r="H919" s="7"/>
    </row>
    <row r="920" spans="2:8">
      <c r="B920" s="156"/>
      <c r="C920" s="156"/>
      <c r="D920" s="156"/>
      <c r="E920" s="156"/>
      <c r="F920" s="156"/>
      <c r="G920" s="7"/>
      <c r="H920" s="7"/>
    </row>
    <row r="921" spans="2:8">
      <c r="B921" s="156"/>
      <c r="C921" s="156"/>
      <c r="D921" s="156"/>
      <c r="E921" s="156"/>
      <c r="F921" s="156"/>
      <c r="G921" s="7"/>
      <c r="H921" s="7"/>
    </row>
    <row r="922" spans="2:8">
      <c r="B922" s="156"/>
      <c r="C922" s="156"/>
      <c r="D922" s="156"/>
      <c r="E922" s="156"/>
      <c r="F922" s="156"/>
      <c r="G922" s="7"/>
      <c r="H922" s="7"/>
    </row>
    <row r="923" spans="2:8">
      <c r="B923" s="156"/>
      <c r="C923" s="156"/>
      <c r="D923" s="156"/>
      <c r="E923" s="156"/>
      <c r="F923" s="156"/>
      <c r="G923" s="7"/>
      <c r="H923" s="7"/>
    </row>
    <row r="924" spans="2:8">
      <c r="B924" s="156"/>
      <c r="C924" s="156"/>
      <c r="D924" s="156"/>
      <c r="E924" s="156"/>
      <c r="F924" s="156"/>
      <c r="G924" s="7"/>
      <c r="H924" s="7"/>
    </row>
    <row r="925" spans="2:8">
      <c r="B925" s="156"/>
      <c r="C925" s="156"/>
      <c r="D925" s="156"/>
      <c r="E925" s="156"/>
      <c r="F925" s="156"/>
      <c r="G925" s="7"/>
      <c r="H925" s="7"/>
    </row>
    <row r="926" spans="2:8">
      <c r="B926" s="156"/>
      <c r="C926" s="156"/>
      <c r="D926" s="156"/>
      <c r="E926" s="156"/>
      <c r="F926" s="156"/>
      <c r="G926" s="7"/>
      <c r="H926" s="7"/>
    </row>
    <row r="927" spans="2:8">
      <c r="B927" s="156"/>
      <c r="C927" s="156"/>
      <c r="D927" s="156"/>
      <c r="E927" s="156"/>
      <c r="F927" s="156"/>
      <c r="G927" s="7"/>
      <c r="H927" s="7"/>
    </row>
    <row r="928" spans="2:8">
      <c r="B928" s="156"/>
      <c r="C928" s="156"/>
      <c r="D928" s="156"/>
      <c r="E928" s="156"/>
      <c r="F928" s="156"/>
      <c r="G928" s="7"/>
      <c r="H928" s="7"/>
    </row>
    <row r="929" spans="2:8">
      <c r="B929" s="156"/>
      <c r="C929" s="156"/>
      <c r="D929" s="156"/>
      <c r="E929" s="156"/>
      <c r="F929" s="156"/>
      <c r="G929" s="7"/>
      <c r="H929" s="7"/>
    </row>
    <row r="930" spans="2:8">
      <c r="B930" s="156"/>
      <c r="C930" s="156"/>
      <c r="D930" s="156"/>
      <c r="E930" s="156"/>
      <c r="F930" s="156"/>
      <c r="G930" s="7"/>
      <c r="H930" s="7"/>
    </row>
    <row r="931" spans="2:8">
      <c r="B931" s="156"/>
      <c r="C931" s="156"/>
      <c r="D931" s="156"/>
      <c r="E931" s="156"/>
      <c r="F931" s="156"/>
      <c r="G931" s="7"/>
      <c r="H931" s="7"/>
    </row>
    <row r="932" spans="2:8">
      <c r="B932" s="156"/>
      <c r="C932" s="156"/>
      <c r="D932" s="156"/>
      <c r="E932" s="156"/>
      <c r="F932" s="156"/>
      <c r="G932" s="7"/>
      <c r="H932" s="7"/>
    </row>
    <row r="933" spans="2:8">
      <c r="B933" s="156"/>
      <c r="C933" s="156"/>
      <c r="D933" s="156"/>
      <c r="E933" s="156"/>
      <c r="F933" s="156"/>
      <c r="G933" s="7"/>
      <c r="H933" s="7"/>
    </row>
    <row r="934" spans="2:8">
      <c r="B934" s="156"/>
      <c r="C934" s="156"/>
      <c r="D934" s="156"/>
      <c r="E934" s="156"/>
      <c r="F934" s="156"/>
      <c r="G934" s="7"/>
      <c r="H934" s="7"/>
    </row>
    <row r="935" spans="2:8">
      <c r="B935" s="156"/>
      <c r="C935" s="156"/>
      <c r="D935" s="156"/>
      <c r="E935" s="156"/>
      <c r="F935" s="156"/>
      <c r="G935" s="7"/>
      <c r="H935" s="7"/>
    </row>
    <row r="936" spans="2:8">
      <c r="B936" s="156"/>
      <c r="C936" s="156"/>
      <c r="D936" s="156"/>
      <c r="E936" s="156"/>
      <c r="F936" s="156"/>
      <c r="G936" s="7"/>
      <c r="H936" s="7"/>
    </row>
    <row r="937" spans="2:8">
      <c r="B937" s="156"/>
      <c r="C937" s="156"/>
      <c r="D937" s="156"/>
      <c r="E937" s="156"/>
      <c r="F937" s="156"/>
      <c r="G937" s="7"/>
      <c r="H937" s="7"/>
    </row>
    <row r="938" spans="2:8">
      <c r="B938" s="156"/>
      <c r="C938" s="156"/>
      <c r="D938" s="156"/>
      <c r="E938" s="156"/>
      <c r="F938" s="156"/>
      <c r="G938" s="7"/>
      <c r="H938" s="7"/>
    </row>
    <row r="939" spans="2:8">
      <c r="B939" s="156"/>
      <c r="C939" s="156"/>
      <c r="D939" s="156"/>
      <c r="E939" s="156"/>
      <c r="F939" s="156"/>
      <c r="G939" s="7"/>
      <c r="H939" s="7"/>
    </row>
    <row r="940" spans="2:8">
      <c r="B940" s="156"/>
      <c r="C940" s="156"/>
      <c r="D940" s="156"/>
      <c r="E940" s="156"/>
      <c r="F940" s="156"/>
      <c r="G940" s="7"/>
      <c r="H940" s="7"/>
    </row>
    <row r="941" spans="2:8">
      <c r="B941" s="156"/>
      <c r="C941" s="156"/>
      <c r="D941" s="156"/>
      <c r="E941" s="156"/>
      <c r="F941" s="156"/>
      <c r="G941" s="7"/>
      <c r="H941" s="7"/>
    </row>
    <row r="942" spans="2:8">
      <c r="B942" s="156"/>
      <c r="C942" s="156"/>
      <c r="D942" s="156"/>
      <c r="E942" s="156"/>
      <c r="F942" s="156"/>
      <c r="G942" s="7"/>
      <c r="H942" s="7"/>
    </row>
    <row r="943" spans="2:8">
      <c r="B943" s="156"/>
      <c r="C943" s="156"/>
      <c r="D943" s="156"/>
      <c r="E943" s="156"/>
      <c r="F943" s="156"/>
      <c r="G943" s="7"/>
      <c r="H943" s="7"/>
    </row>
    <row r="944" spans="2:8">
      <c r="B944" s="156"/>
      <c r="C944" s="156"/>
      <c r="D944" s="156"/>
      <c r="E944" s="156"/>
      <c r="F944" s="156"/>
      <c r="G944" s="7"/>
      <c r="H944" s="7"/>
    </row>
    <row r="945" spans="2:8">
      <c r="B945" s="156"/>
      <c r="C945" s="156"/>
      <c r="D945" s="156"/>
      <c r="E945" s="156"/>
      <c r="F945" s="156"/>
      <c r="G945" s="7"/>
      <c r="H945" s="7"/>
    </row>
    <row r="946" spans="2:8">
      <c r="B946" s="156"/>
      <c r="C946" s="156"/>
      <c r="D946" s="156"/>
      <c r="E946" s="156"/>
      <c r="F946" s="156"/>
      <c r="G946" s="7"/>
      <c r="H946" s="7"/>
    </row>
    <row r="947" spans="2:8">
      <c r="B947" s="156"/>
      <c r="C947" s="156"/>
      <c r="D947" s="156"/>
      <c r="E947" s="156"/>
      <c r="F947" s="156"/>
      <c r="G947" s="7"/>
      <c r="H947" s="7"/>
    </row>
    <row r="948" spans="2:8">
      <c r="B948" s="156"/>
      <c r="C948" s="156"/>
      <c r="D948" s="156"/>
      <c r="E948" s="156"/>
      <c r="F948" s="156"/>
      <c r="G948" s="7"/>
      <c r="H948" s="7"/>
    </row>
    <row r="949" spans="2:8">
      <c r="B949" s="156"/>
      <c r="C949" s="156"/>
      <c r="D949" s="156"/>
      <c r="E949" s="156"/>
      <c r="F949" s="156"/>
      <c r="G949" s="7"/>
      <c r="H949" s="7"/>
    </row>
    <row r="950" spans="2:8">
      <c r="B950" s="156"/>
      <c r="C950" s="156"/>
      <c r="D950" s="156"/>
      <c r="E950" s="156"/>
      <c r="F950" s="156"/>
      <c r="G950" s="7"/>
      <c r="H950" s="7"/>
    </row>
    <row r="951" spans="2:8">
      <c r="B951" s="156"/>
      <c r="C951" s="156"/>
      <c r="D951" s="156"/>
      <c r="E951" s="156"/>
      <c r="F951" s="156"/>
      <c r="G951" s="7"/>
      <c r="H951" s="7"/>
    </row>
    <row r="952" spans="2:8">
      <c r="B952" s="156"/>
      <c r="C952" s="156"/>
      <c r="D952" s="156"/>
      <c r="E952" s="156"/>
      <c r="F952" s="156"/>
      <c r="G952" s="7"/>
      <c r="H952" s="7"/>
    </row>
    <row r="953" spans="2:8">
      <c r="B953" s="156"/>
      <c r="C953" s="156"/>
      <c r="D953" s="156"/>
      <c r="E953" s="156"/>
      <c r="F953" s="156"/>
      <c r="G953" s="7"/>
      <c r="H953" s="7"/>
    </row>
    <row r="954" spans="2:8">
      <c r="B954" s="156"/>
      <c r="C954" s="156"/>
      <c r="D954" s="156"/>
      <c r="E954" s="156"/>
      <c r="F954" s="156"/>
      <c r="G954" s="7"/>
      <c r="H954" s="7"/>
    </row>
    <row r="955" spans="2:8">
      <c r="B955" s="156"/>
      <c r="C955" s="156"/>
      <c r="D955" s="156"/>
      <c r="E955" s="156"/>
      <c r="F955" s="156"/>
      <c r="G955" s="7"/>
      <c r="H955" s="7"/>
    </row>
    <row r="956" spans="2:8">
      <c r="B956" s="156"/>
      <c r="C956" s="156"/>
      <c r="D956" s="156"/>
      <c r="E956" s="156"/>
      <c r="F956" s="156"/>
      <c r="G956" s="7"/>
      <c r="H956" s="7"/>
    </row>
    <row r="957" spans="2:8">
      <c r="B957" s="156"/>
      <c r="C957" s="156"/>
      <c r="D957" s="156"/>
      <c r="E957" s="156"/>
      <c r="F957" s="156"/>
      <c r="G957" s="7"/>
      <c r="H957" s="7"/>
    </row>
    <row r="958" spans="2:8">
      <c r="B958" s="156"/>
      <c r="C958" s="156"/>
      <c r="D958" s="156"/>
      <c r="E958" s="156"/>
      <c r="F958" s="156"/>
      <c r="G958" s="7"/>
      <c r="H958" s="7"/>
    </row>
    <row r="959" spans="2:8">
      <c r="B959" s="156"/>
      <c r="C959" s="156"/>
      <c r="D959" s="156"/>
      <c r="E959" s="156"/>
      <c r="F959" s="156"/>
      <c r="G959" s="7"/>
      <c r="H959" s="7"/>
    </row>
    <row r="960" spans="2:8">
      <c r="B960" s="156"/>
      <c r="C960" s="156"/>
      <c r="D960" s="156"/>
      <c r="E960" s="156"/>
      <c r="F960" s="156"/>
      <c r="G960" s="7"/>
      <c r="H960" s="7"/>
    </row>
    <row r="961" spans="2:8">
      <c r="B961" s="156"/>
      <c r="C961" s="156"/>
      <c r="D961" s="156"/>
      <c r="E961" s="156"/>
      <c r="F961" s="156"/>
      <c r="G961" s="7"/>
      <c r="H961" s="7"/>
    </row>
    <row r="962" spans="2:8">
      <c r="B962" s="156"/>
      <c r="C962" s="156"/>
      <c r="D962" s="156"/>
      <c r="E962" s="156"/>
      <c r="F962" s="156"/>
      <c r="G962" s="7"/>
      <c r="H962" s="7"/>
    </row>
    <row r="963" spans="2:8">
      <c r="B963" s="156"/>
      <c r="C963" s="156"/>
      <c r="D963" s="156"/>
      <c r="E963" s="156"/>
      <c r="F963" s="156"/>
      <c r="G963" s="7"/>
      <c r="H963" s="7"/>
    </row>
    <row r="964" spans="2:8">
      <c r="B964" s="156"/>
      <c r="C964" s="156"/>
      <c r="D964" s="156"/>
      <c r="E964" s="156"/>
      <c r="F964" s="156"/>
      <c r="G964" s="7"/>
      <c r="H964" s="7"/>
    </row>
    <row r="965" spans="2:8">
      <c r="B965" s="156"/>
      <c r="C965" s="156"/>
      <c r="D965" s="156"/>
      <c r="E965" s="156"/>
      <c r="F965" s="156"/>
      <c r="G965" s="7"/>
      <c r="H965" s="7"/>
    </row>
    <row r="966" spans="2:8">
      <c r="B966" s="156"/>
      <c r="C966" s="156"/>
      <c r="D966" s="156"/>
      <c r="E966" s="156"/>
      <c r="F966" s="156"/>
      <c r="G966" s="7"/>
      <c r="H966" s="7"/>
    </row>
    <row r="967" spans="2:8">
      <c r="B967" s="156"/>
      <c r="C967" s="156"/>
      <c r="D967" s="156"/>
      <c r="E967" s="156"/>
      <c r="F967" s="156"/>
      <c r="G967" s="7"/>
      <c r="H967" s="7"/>
    </row>
    <row r="968" spans="2:8">
      <c r="B968" s="156"/>
      <c r="C968" s="156"/>
      <c r="D968" s="156"/>
      <c r="E968" s="156"/>
      <c r="F968" s="156"/>
      <c r="G968" s="7"/>
      <c r="H968" s="7"/>
    </row>
    <row r="969" spans="2:8">
      <c r="B969" s="156"/>
      <c r="C969" s="156"/>
      <c r="D969" s="156"/>
      <c r="E969" s="156"/>
      <c r="F969" s="156"/>
      <c r="G969" s="7"/>
      <c r="H969" s="7"/>
    </row>
    <row r="970" spans="2:8">
      <c r="B970" s="156"/>
      <c r="C970" s="156"/>
      <c r="D970" s="156"/>
      <c r="E970" s="156"/>
      <c r="F970" s="156"/>
      <c r="G970" s="7"/>
      <c r="H970" s="7"/>
    </row>
    <row r="971" spans="2:8">
      <c r="B971" s="156"/>
      <c r="C971" s="156"/>
      <c r="D971" s="156"/>
      <c r="E971" s="156"/>
      <c r="F971" s="156"/>
      <c r="G971" s="7"/>
      <c r="H971" s="7"/>
    </row>
    <row r="972" spans="2:8">
      <c r="B972" s="156"/>
      <c r="C972" s="156"/>
      <c r="D972" s="156"/>
      <c r="E972" s="156"/>
      <c r="F972" s="156"/>
      <c r="G972" s="7"/>
      <c r="H972" s="7"/>
    </row>
    <row r="973" spans="2:8">
      <c r="B973" s="156"/>
      <c r="C973" s="156"/>
      <c r="D973" s="156"/>
      <c r="E973" s="156"/>
      <c r="F973" s="156"/>
      <c r="G973" s="7"/>
      <c r="H973" s="7"/>
    </row>
    <row r="974" spans="2:8">
      <c r="B974" s="156"/>
      <c r="C974" s="156"/>
      <c r="D974" s="156"/>
      <c r="E974" s="156"/>
      <c r="F974" s="156"/>
      <c r="G974" s="7"/>
      <c r="H974" s="7"/>
    </row>
    <row r="975" spans="2:8">
      <c r="B975" s="156"/>
      <c r="C975" s="156"/>
      <c r="D975" s="156"/>
      <c r="E975" s="156"/>
      <c r="F975" s="156"/>
      <c r="G975" s="7"/>
      <c r="H975" s="7"/>
    </row>
    <row r="976" spans="2:8">
      <c r="B976" s="156"/>
      <c r="C976" s="156"/>
      <c r="D976" s="156"/>
      <c r="E976" s="156"/>
      <c r="F976" s="156"/>
      <c r="G976" s="7"/>
      <c r="H976" s="7"/>
    </row>
    <row r="977" spans="2:8">
      <c r="B977" s="156"/>
      <c r="C977" s="156"/>
      <c r="D977" s="156"/>
      <c r="E977" s="156"/>
      <c r="F977" s="156"/>
      <c r="G977" s="7"/>
      <c r="H977" s="7"/>
    </row>
    <row r="978" spans="2:8">
      <c r="B978" s="156"/>
      <c r="C978" s="156"/>
      <c r="D978" s="156"/>
      <c r="E978" s="156"/>
      <c r="F978" s="156"/>
      <c r="G978" s="7"/>
      <c r="H978" s="7"/>
    </row>
    <row r="979" spans="2:8">
      <c r="B979" s="156"/>
      <c r="C979" s="156"/>
      <c r="D979" s="156"/>
      <c r="E979" s="156"/>
      <c r="F979" s="156"/>
      <c r="G979" s="7"/>
      <c r="H979" s="7"/>
    </row>
    <row r="980" spans="2:8">
      <c r="B980" s="156"/>
      <c r="C980" s="156"/>
      <c r="D980" s="156"/>
      <c r="E980" s="156"/>
      <c r="F980" s="156"/>
      <c r="G980" s="7"/>
      <c r="H980" s="7"/>
    </row>
    <row r="981" spans="2:8">
      <c r="B981" s="156"/>
      <c r="C981" s="156"/>
      <c r="D981" s="156"/>
      <c r="E981" s="156"/>
      <c r="F981" s="156"/>
      <c r="G981" s="7"/>
      <c r="H981" s="7"/>
    </row>
    <row r="982" spans="2:8">
      <c r="B982" s="156"/>
      <c r="C982" s="156"/>
      <c r="D982" s="156"/>
      <c r="E982" s="156"/>
      <c r="F982" s="156"/>
      <c r="G982" s="7"/>
      <c r="H982" s="7"/>
    </row>
    <row r="983" spans="2:8">
      <c r="B983" s="156"/>
      <c r="C983" s="156"/>
      <c r="D983" s="156"/>
      <c r="E983" s="156"/>
      <c r="F983" s="156"/>
      <c r="G983" s="7"/>
      <c r="H983" s="7"/>
    </row>
    <row r="984" spans="2:8">
      <c r="B984" s="156"/>
      <c r="C984" s="156"/>
      <c r="D984" s="156"/>
      <c r="E984" s="156"/>
      <c r="F984" s="156"/>
      <c r="G984" s="7"/>
      <c r="H984" s="7"/>
    </row>
    <row r="985" spans="2:8">
      <c r="B985" s="156"/>
      <c r="C985" s="156"/>
      <c r="D985" s="156"/>
      <c r="E985" s="156"/>
      <c r="F985" s="156"/>
      <c r="G985" s="7"/>
      <c r="H985" s="7"/>
    </row>
    <row r="986" spans="2:8">
      <c r="B986" s="156"/>
      <c r="C986" s="156"/>
      <c r="D986" s="156"/>
      <c r="E986" s="156"/>
      <c r="F986" s="156"/>
      <c r="G986" s="7"/>
      <c r="H986" s="7"/>
    </row>
    <row r="987" spans="2:8">
      <c r="B987" s="156"/>
      <c r="C987" s="156"/>
      <c r="D987" s="156"/>
      <c r="E987" s="156"/>
      <c r="F987" s="156"/>
      <c r="G987" s="7"/>
      <c r="H987" s="7"/>
    </row>
    <row r="988" spans="2:8">
      <c r="B988" s="156"/>
      <c r="C988" s="156"/>
      <c r="D988" s="156"/>
      <c r="E988" s="156"/>
      <c r="F988" s="156"/>
      <c r="G988" s="7"/>
      <c r="H988" s="7"/>
    </row>
    <row r="989" spans="2:8">
      <c r="B989" s="156"/>
      <c r="C989" s="156"/>
      <c r="D989" s="156"/>
      <c r="E989" s="156"/>
      <c r="F989" s="156"/>
      <c r="G989" s="7"/>
      <c r="H989"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31</vt:i4>
      </vt:variant>
    </vt:vector>
  </HeadingPairs>
  <TitlesOfParts>
    <vt:vector size="31" baseType="lpstr">
      <vt:lpstr>Default</vt:lpstr>
      <vt:lpstr>Sandbox</vt:lpstr>
      <vt:lpstr>GEO</vt:lpstr>
      <vt:lpstr>TENNIS</vt:lpstr>
      <vt:lpstr>MANAGER</vt:lpstr>
      <vt:lpstr>EQUIP</vt:lpstr>
      <vt:lpstr>TRAINING</vt:lpstr>
      <vt:lpstr>MATCH</vt:lpstr>
      <vt:lpstr>STAFF</vt:lpstr>
      <vt:lpstr>INBOX</vt:lpstr>
      <vt:lpstr>PLAYER</vt:lpstr>
      <vt:lpstr>ACADEMY</vt:lpstr>
      <vt:lpstr>SCENARIOS</vt:lpstr>
      <vt:lpstr>TUTO</vt:lpstr>
      <vt:lpstr>FC</vt:lpstr>
      <vt:lpstr>MEDIA</vt:lpstr>
      <vt:lpstr>LD_INBOX</vt:lpstr>
      <vt:lpstr>LD_RADIO</vt:lpstr>
      <vt:lpstr>UI</vt:lpstr>
      <vt:lpstr>WORLD</vt:lpstr>
      <vt:lpstr>LD_BRIEFING</vt:lpstr>
      <vt:lpstr>LD_OBJ_CA</vt:lpstr>
      <vt:lpstr>LD_OBJ_PLY</vt:lpstr>
      <vt:lpstr>LD_RPT_TRAIN</vt:lpstr>
      <vt:lpstr>LD_TALK</vt:lpstr>
      <vt:lpstr>LD_ADVICES</vt:lpstr>
      <vt:lpstr>MP_UI</vt:lpstr>
      <vt:lpstr>MP_ATT</vt:lpstr>
      <vt:lpstr>MP_NEWS</vt:lpstr>
      <vt:lpstr>MP_SKILLS</vt:lpstr>
      <vt:lpstr>MP_TUTO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Adrien Amoroso</cp:lastModifiedBy>
  <dcterms:created xsi:type="dcterms:W3CDTF">2026-01-20T15:42:47Z</dcterms:created>
  <dcterms:modified xsi:type="dcterms:W3CDTF">2026-01-20T15:46:54Z</dcterms:modified>
</cp:coreProperties>
</file>